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22.xml" ContentType="application/vnd.openxmlformats-officedocument.drawing+xml"/>
  <Override PartName="/xl/comments1.xml" ContentType="application/vnd.openxmlformats-officedocument.spreadsheetml.comments+xml"/>
  <Override PartName="/xl/charts/chart29.xml" ContentType="application/vnd.openxmlformats-officedocument.drawingml.chart+xml"/>
  <Override PartName="/xl/drawings/drawing23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2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25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26.xml" ContentType="application/vnd.openxmlformats-officedocument.drawing+xml"/>
  <Override PartName="/xl/charts/chart37.xml" ContentType="application/vnd.openxmlformats-officedocument.drawingml.chart+xml"/>
  <Override PartName="/xl/drawings/drawing2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30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3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3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3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4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5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36.xml" ContentType="application/vnd.openxmlformats-officedocument.drawing+xml"/>
  <Override PartName="/xl/comments2.xml" ContentType="application/vnd.openxmlformats-officedocument.spreadsheetml.comments+xml"/>
  <Override PartName="/xl/charts/chart5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redfeldt\Desktop\Informe Trimestral\"/>
    </mc:Choice>
  </mc:AlternateContent>
  <xr:revisionPtr revIDLastSave="0" documentId="13_ncr:1_{E33862A6-6218-49BE-82D5-3BFBB45DE9DF}" xr6:coauthVersionLast="47" xr6:coauthVersionMax="47" xr10:uidLastSave="{00000000-0000-0000-0000-000000000000}"/>
  <workbookProtection workbookAlgorithmName="SHA-512" workbookHashValue="7D87D+CgwAWkPqBimoREspYSUDjhC5BhqbSnZhDBNBRky+OOTtiQw+2zo9NbD0oU6F7P/BLpYGaKXuvALLl6FA==" workbookSaltValue="4tP7eL85cMCYt4xHyJXLyQ==" workbookSpinCount="100000" lockStructure="1"/>
  <bookViews>
    <workbookView xWindow="-120" yWindow="-120" windowWidth="29040" windowHeight="15840" tabRatio="581" xr2:uid="{00000000-000D-0000-FFFF-FFFF00000000}"/>
  </bookViews>
  <sheets>
    <sheet name="Índice" sheetId="1" r:id="rId1"/>
    <sheet name="Benchmark" sheetId="2" r:id="rId2"/>
    <sheet name="Mer. Resumen" sheetId="46" r:id="rId3"/>
    <sheet name="Mer. Prima Directa" sheetId="42" r:id="rId4"/>
    <sheet name="Mer. Siniestros Directos" sheetId="43" r:id="rId5"/>
    <sheet name="Mer. Pólizas Emitidas" sheetId="44" r:id="rId6"/>
    <sheet name="Mer. Número de Siniestros" sheetId="45" r:id="rId7"/>
    <sheet name="Gen. Activos" sheetId="4" r:id="rId8"/>
    <sheet name="Gen. Pasivos" sheetId="5" r:id="rId9"/>
    <sheet name="Gen. EERR" sheetId="6" r:id="rId10"/>
    <sheet name="Gen. Estado de Flujos" sheetId="7" r:id="rId11"/>
    <sheet name="Gen. Prima Directa" sheetId="8" r:id="rId12"/>
    <sheet name="Gen. Participación" sheetId="9" r:id="rId13"/>
    <sheet name="Gen. Prima Directa Promedio" sheetId="19" r:id="rId14"/>
    <sheet name="Gen. Prima Retenida Neta" sheetId="20" r:id="rId15"/>
    <sheet name="Gen. Retención" sheetId="21" r:id="rId16"/>
    <sheet name="Gen. Pólizas Emitidas" sheetId="22" r:id="rId17"/>
    <sheet name="Gen. Pólizas Vigentes" sheetId="23" r:id="rId18"/>
    <sheet name="Gen. Siniestros Directos" sheetId="24" r:id="rId19"/>
    <sheet name="Gen. Siniestro Directo Promedio" sheetId="26" r:id="rId20"/>
    <sheet name="Gen. Número de Siniestros" sheetId="25" r:id="rId21"/>
    <sheet name="Gen. Siniestralidad" sheetId="27" r:id="rId22"/>
    <sheet name="Gen. Indicadores de Gestión" sheetId="47" r:id="rId23"/>
    <sheet name="Vida Activos" sheetId="29" r:id="rId24"/>
    <sheet name="Vida Pasivos" sheetId="30" r:id="rId25"/>
    <sheet name="Vida EERR" sheetId="31" r:id="rId26"/>
    <sheet name="Vida Estado de Flujos" sheetId="32" r:id="rId27"/>
    <sheet name="Vida Prima Directa" sheetId="33" r:id="rId28"/>
    <sheet name="Vida Participación" sheetId="34" r:id="rId29"/>
    <sheet name="Vida Prima Directa Promedio" sheetId="36" r:id="rId30"/>
    <sheet name="Vida Prima Retenida Neta" sheetId="35" r:id="rId31"/>
    <sheet name="Vida Pólizas Emitidas" sheetId="37" r:id="rId32"/>
    <sheet name="Vida Pólizas Vigentes" sheetId="38" r:id="rId33"/>
    <sheet name="Vida Siniestros Directos" sheetId="39" r:id="rId34"/>
    <sheet name="Vida Siniestro Directo Promedio" sheetId="41" r:id="rId35"/>
    <sheet name="Vida Número de Siniestros" sheetId="40" r:id="rId36"/>
    <sheet name="Vida Indicadores de Gestión" sheetId="48" r:id="rId37"/>
    <sheet name="Datos Generales" sheetId="3" state="hidden" r:id="rId38"/>
    <sheet name="Datos Vida" sheetId="28" state="hidden" r:id="rId39"/>
  </sheets>
  <definedNames>
    <definedName name="_xlnm.Print_Area" localSheetId="7">'Gen. Activos'!$B$8:$AQ$64</definedName>
    <definedName name="_xlnm.Print_Area" localSheetId="9">'Gen. EERR'!$B$8:$AQ$73</definedName>
    <definedName name="_xlnm.Print_Area" localSheetId="10">'Gen. Estado de Flujos'!$B$8:$AQ$70</definedName>
    <definedName name="_xlnm.Print_Area" localSheetId="22">'Gen. Indicadores de Gestión'!$B$8:$AQ$26</definedName>
    <definedName name="_xlnm.Print_Area" localSheetId="20">'Gen. Número de Siniestros'!$B$8:$AW$66</definedName>
    <definedName name="_xlnm.Print_Area" localSheetId="12">'Gen. Participación'!$B$8:$AQ$49</definedName>
    <definedName name="_xlnm.Print_Area" localSheetId="8">'Gen. Pasivos'!$B$8:$AQ$54</definedName>
    <definedName name="_xlnm.Print_Area" localSheetId="16">'Gen. Pólizas Emitidas'!$B$8:$AT$66</definedName>
    <definedName name="_xlnm.Print_Area" localSheetId="17">'Gen. Pólizas Vigentes'!$B$8:$AT$66</definedName>
    <definedName name="_xlnm.Print_Area" localSheetId="11">'Gen. Prima Directa'!$B$8:$AW$66</definedName>
    <definedName name="_xlnm.Print_Area" localSheetId="13">'Gen. Prima Directa Promedio'!$B$8:$AT$59</definedName>
    <definedName name="_xlnm.Print_Area" localSheetId="14">'Gen. Prima Retenida Neta'!$B$8:$AT$66</definedName>
    <definedName name="_xlnm.Print_Area" localSheetId="15">'Gen. Retención'!$B$8:$AT$59</definedName>
    <definedName name="_xlnm.Print_Area" localSheetId="21">'Gen. Siniestralidad'!$B$8:$AT$50</definedName>
    <definedName name="_xlnm.Print_Area" localSheetId="19">'Gen. Siniestro Directo Promedio'!$B$8:$AT$59</definedName>
    <definedName name="_xlnm.Print_Area" localSheetId="18">'Gen. Siniestros Directos'!$B$8:$AW$66</definedName>
    <definedName name="_xlnm.Print_Area" localSheetId="23">'Vida Activos'!$B$8:$AQ$64</definedName>
    <definedName name="_xlnm.Print_Area" localSheetId="25">'Vida EERR'!$B$8:$AQ$73</definedName>
    <definedName name="_xlnm.Print_Area" localSheetId="26">'Vida Estado de Flujos'!$B$8:$AQ$70</definedName>
    <definedName name="_xlnm.Print_Area" localSheetId="36">'Vida Indicadores de Gestión'!$B$8:$AQ$19</definedName>
    <definedName name="_xlnm.Print_Area" localSheetId="35">'Vida Número de Siniestros'!$B$8:$AT$92</definedName>
    <definedName name="_xlnm.Print_Area" localSheetId="28">'Vida Participación'!$B$8:$AQ$70</definedName>
    <definedName name="_xlnm.Print_Area" localSheetId="24">'Vida Pasivos'!$B$8:$AQ$54</definedName>
    <definedName name="_xlnm.Print_Area" localSheetId="27">'Vida Prima Directa'!$B$8:$AW$92</definedName>
    <definedName name="_xlnm.Print_Area" localSheetId="30">'Vida Prima Retenida Neta'!$B$8:$AT$92</definedName>
    <definedName name="_xlnm.Print_Area" localSheetId="34">'Vida Siniestro Directo Promedio'!$B$8:$AT$92</definedName>
    <definedName name="_xlnm.Print_Area" localSheetId="33">'Vida Siniestros Directos'!$B$8:$AW$92</definedName>
    <definedName name="_xlnm.Print_Titles" localSheetId="7">'Gen. Activos'!$B:$B</definedName>
    <definedName name="_xlnm.Print_Titles" localSheetId="9">'Gen. EERR'!$B:$B</definedName>
    <definedName name="_xlnm.Print_Titles" localSheetId="10">'Gen. Estado de Flujos'!$B:$B</definedName>
    <definedName name="_xlnm.Print_Titles" localSheetId="22">'Gen. Indicadores de Gestión'!$B:$B</definedName>
    <definedName name="_xlnm.Print_Titles" localSheetId="20">'Gen. Número de Siniestros'!$B:$B</definedName>
    <definedName name="_xlnm.Print_Titles" localSheetId="12">'Gen. Participación'!$B:$B</definedName>
    <definedName name="_xlnm.Print_Titles" localSheetId="8">'Gen. Pasivos'!$B:$B</definedName>
    <definedName name="_xlnm.Print_Titles" localSheetId="16">'Gen. Pólizas Emitidas'!$B:$B</definedName>
    <definedName name="_xlnm.Print_Titles" localSheetId="17">'Gen. Pólizas Vigentes'!$B:$B</definedName>
    <definedName name="_xlnm.Print_Titles" localSheetId="11">'Gen. Prima Directa'!$B:$B</definedName>
    <definedName name="_xlnm.Print_Titles" localSheetId="13">'Gen. Prima Directa Promedio'!$B:$B</definedName>
    <definedName name="_xlnm.Print_Titles" localSheetId="14">'Gen. Prima Retenida Neta'!$B:$B</definedName>
    <definedName name="_xlnm.Print_Titles" localSheetId="15">'Gen. Retención'!$B:$B</definedName>
    <definedName name="_xlnm.Print_Titles" localSheetId="21">'Gen. Siniestralidad'!$B:$B</definedName>
    <definedName name="_xlnm.Print_Titles" localSheetId="19">'Gen. Siniestro Directo Promedio'!$B:$B</definedName>
    <definedName name="_xlnm.Print_Titles" localSheetId="18">'Gen. Siniestros Directos'!$B:$B</definedName>
    <definedName name="_xlnm.Print_Titles" localSheetId="23">'Vida Activos'!$B:$B</definedName>
    <definedName name="_xlnm.Print_Titles" localSheetId="25">'Vida EERR'!$B:$B</definedName>
    <definedName name="_xlnm.Print_Titles" localSheetId="26">'Vida Estado de Flujos'!$B:$B</definedName>
    <definedName name="_xlnm.Print_Titles" localSheetId="36">'Vida Indicadores de Gestión'!$B:$B</definedName>
    <definedName name="_xlnm.Print_Titles" localSheetId="35">'Vida Número de Siniestros'!$B:$B</definedName>
    <definedName name="_xlnm.Print_Titles" localSheetId="28">'Vida Participación'!$B:$B</definedName>
    <definedName name="_xlnm.Print_Titles" localSheetId="24">'Vida Pasivos'!$B:$B</definedName>
    <definedName name="_xlnm.Print_Titles" localSheetId="27">'Vida Prima Directa'!$B:$B</definedName>
    <definedName name="_xlnm.Print_Titles" localSheetId="30">'Vida Prima Retenida Neta'!$B:$B</definedName>
    <definedName name="_xlnm.Print_Titles" localSheetId="34">'Vida Siniestro Directo Promedio'!$B:$B</definedName>
    <definedName name="_xlnm.Print_Titles" localSheetId="33">'Vida Siniestros Directos'!$B:$B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E405" i="3" l="1"/>
  <c r="AZ625" i="28" l="1"/>
  <c r="BE505" i="3"/>
  <c r="BE408" i="3"/>
  <c r="AX372" i="3"/>
  <c r="C490" i="3"/>
  <c r="F62" i="1" l="1"/>
  <c r="AQ453" i="3" l="1"/>
  <c r="U675" i="3" l="1"/>
  <c r="C337" i="3"/>
  <c r="D337" i="3"/>
  <c r="E337" i="3"/>
  <c r="F337" i="3"/>
  <c r="K62" i="46" a="1"/>
  <c r="K62" i="46" s="1"/>
  <c r="K18" i="46" a="1"/>
  <c r="K18" i="46" s="1"/>
  <c r="G62" i="1"/>
  <c r="AQ297" i="28"/>
  <c r="AQ281" i="28"/>
  <c r="AQ265" i="28"/>
  <c r="K101" i="46" l="1"/>
  <c r="K69" i="46"/>
  <c r="K92" i="46"/>
  <c r="K67" i="46"/>
  <c r="K90" i="46"/>
  <c r="K85" i="46"/>
  <c r="K100" i="46"/>
  <c r="K68" i="46"/>
  <c r="K99" i="46"/>
  <c r="K91" i="46"/>
  <c r="K66" i="46"/>
  <c r="K89" i="46"/>
  <c r="K65" i="46"/>
  <c r="K96" i="46"/>
  <c r="K88" i="46"/>
  <c r="K80" i="46"/>
  <c r="K72" i="46"/>
  <c r="K64" i="46"/>
  <c r="K76" i="46"/>
  <c r="K83" i="46"/>
  <c r="K82" i="46"/>
  <c r="K95" i="46"/>
  <c r="K87" i="46"/>
  <c r="K79" i="46"/>
  <c r="K71" i="46"/>
  <c r="K63" i="46"/>
  <c r="K93" i="46"/>
  <c r="K77" i="46"/>
  <c r="K84" i="46"/>
  <c r="K75" i="46"/>
  <c r="K98" i="46"/>
  <c r="K74" i="46"/>
  <c r="K97" i="46"/>
  <c r="K81" i="46"/>
  <c r="K73" i="46"/>
  <c r="K94" i="46"/>
  <c r="K86" i="46"/>
  <c r="K78" i="46"/>
  <c r="K70" i="46"/>
  <c r="K41" i="46"/>
  <c r="K40" i="46"/>
  <c r="K23" i="46"/>
  <c r="K22" i="46"/>
  <c r="K49" i="46"/>
  <c r="K33" i="46"/>
  <c r="K56" i="46"/>
  <c r="K24" i="46"/>
  <c r="K39" i="46"/>
  <c r="K54" i="46"/>
  <c r="K53" i="46"/>
  <c r="K21" i="46"/>
  <c r="K52" i="46"/>
  <c r="K44" i="46"/>
  <c r="K36" i="46"/>
  <c r="K28" i="46"/>
  <c r="K20" i="46"/>
  <c r="K57" i="46"/>
  <c r="K25" i="46"/>
  <c r="K48" i="46"/>
  <c r="K55" i="46"/>
  <c r="K31" i="46"/>
  <c r="K38" i="46"/>
  <c r="K29" i="46"/>
  <c r="K51" i="46"/>
  <c r="K43" i="46"/>
  <c r="K35" i="46"/>
  <c r="K27" i="46"/>
  <c r="K19" i="46"/>
  <c r="K32" i="46"/>
  <c r="K47" i="46"/>
  <c r="K46" i="46"/>
  <c r="K30" i="46"/>
  <c r="K45" i="46"/>
  <c r="K37" i="46"/>
  <c r="K50" i="46"/>
  <c r="K42" i="46"/>
  <c r="K34" i="46"/>
  <c r="K26" i="46"/>
  <c r="AV387" i="3"/>
  <c r="BX404" i="3"/>
  <c r="C718" i="3"/>
  <c r="D718" i="3"/>
  <c r="E718" i="3"/>
  <c r="F718" i="3"/>
  <c r="AY718" i="3" s="1"/>
  <c r="G718" i="3"/>
  <c r="H718" i="3"/>
  <c r="I718" i="3"/>
  <c r="J718" i="3"/>
  <c r="K718" i="3"/>
  <c r="L718" i="3"/>
  <c r="BE718" i="3" s="1"/>
  <c r="M718" i="3"/>
  <c r="N718" i="3"/>
  <c r="O718" i="3"/>
  <c r="P718" i="3"/>
  <c r="Q718" i="3"/>
  <c r="R718" i="3"/>
  <c r="BK718" i="3" s="1"/>
  <c r="S718" i="3"/>
  <c r="G337" i="3"/>
  <c r="H337" i="3"/>
  <c r="I337" i="3"/>
  <c r="J337" i="3"/>
  <c r="K337" i="3"/>
  <c r="L337" i="3"/>
  <c r="M337" i="3"/>
  <c r="N337" i="3"/>
  <c r="O337" i="3"/>
  <c r="P337" i="3"/>
  <c r="Q337" i="3"/>
  <c r="R337" i="3"/>
  <c r="S337" i="3"/>
  <c r="G55" i="1" l="1"/>
  <c r="CI634" i="3" l="1"/>
  <c r="AQ643" i="28" l="1"/>
  <c r="T388" i="3" l="1"/>
  <c r="C900" i="3" l="1"/>
  <c r="D900" i="3"/>
  <c r="E900" i="3"/>
  <c r="F900" i="3"/>
  <c r="G900" i="3"/>
  <c r="H900" i="3"/>
  <c r="I900" i="3"/>
  <c r="J900" i="3"/>
  <c r="K900" i="3"/>
  <c r="L900" i="3"/>
  <c r="M900" i="3"/>
  <c r="N900" i="3"/>
  <c r="O900" i="3"/>
  <c r="P900" i="3"/>
  <c r="Q900" i="3"/>
  <c r="R900" i="3"/>
  <c r="S900" i="3"/>
  <c r="T900" i="3"/>
  <c r="U900" i="3"/>
  <c r="V900" i="3"/>
  <c r="W900" i="3"/>
  <c r="X900" i="3"/>
  <c r="Y900" i="3"/>
  <c r="Z900" i="3"/>
  <c r="AA900" i="3"/>
  <c r="AB900" i="3"/>
  <c r="AC900" i="3"/>
  <c r="AD900" i="3"/>
  <c r="AE900" i="3"/>
  <c r="AF900" i="3"/>
  <c r="AG900" i="3"/>
  <c r="AH900" i="3"/>
  <c r="AI900" i="3"/>
  <c r="AJ900" i="3"/>
  <c r="CD214" i="28" l="1"/>
  <c r="AP647" i="28" l="1"/>
  <c r="AQ250" i="28" l="1"/>
  <c r="BG93" i="28"/>
  <c r="T337" i="3" l="1"/>
  <c r="C555" i="3" l="1"/>
  <c r="AQ492" i="3" l="1"/>
  <c r="AQ493" i="3"/>
  <c r="AQ494" i="3"/>
  <c r="AQ495" i="3"/>
  <c r="AQ496" i="3"/>
  <c r="AQ497" i="3"/>
  <c r="AY624" i="28" l="1"/>
  <c r="BZ493" i="28"/>
  <c r="T286" i="3" l="1"/>
  <c r="BM286" i="3" s="1"/>
  <c r="BG624" i="28" l="1"/>
  <c r="AY625" i="28"/>
  <c r="BB28" i="28" l="1"/>
  <c r="AQ681" i="3" l="1"/>
  <c r="D41" i="2" l="1"/>
  <c r="AQ807" i="3" l="1"/>
  <c r="AX28" i="3" l="1"/>
  <c r="AQ249" i="3" l="1"/>
  <c r="BV507" i="3" l="1"/>
  <c r="BF28" i="28" l="1"/>
  <c r="AQ646" i="28" l="1"/>
  <c r="AQ557" i="28" l="1"/>
  <c r="AQ541" i="28"/>
  <c r="AQ525" i="28"/>
  <c r="AZ624" i="28" l="1"/>
  <c r="F54" i="1" l="1"/>
  <c r="AY28" i="3" l="1"/>
  <c r="BU624" i="28" l="1"/>
  <c r="AQ362" i="28"/>
  <c r="AQ346" i="28"/>
  <c r="AQ330" i="28"/>
  <c r="AQ901" i="3" l="1"/>
  <c r="BW506" i="3"/>
  <c r="AW718" i="3" l="1"/>
  <c r="BL453" i="28" l="1"/>
  <c r="BG420" i="28"/>
  <c r="AQ622" i="28" l="1"/>
  <c r="AQ606" i="28"/>
  <c r="AQ590" i="28"/>
  <c r="BI239" i="3" l="1"/>
  <c r="BV93" i="3"/>
  <c r="BB28" i="3" l="1"/>
  <c r="BR239" i="28" l="1"/>
  <c r="BN195" i="3" l="1"/>
  <c r="BW116" i="3"/>
  <c r="AZ28" i="3"/>
  <c r="BV28" i="3"/>
  <c r="B20" i="48" l="1"/>
  <c r="B42" i="48" s="1"/>
  <c r="AN639" i="28" l="1"/>
  <c r="AN20" i="48" s="1"/>
  <c r="AO639" i="28"/>
  <c r="AO20" i="48" s="1"/>
  <c r="AP639" i="28"/>
  <c r="AP20" i="48" s="1"/>
  <c r="B27" i="47"/>
  <c r="B54" i="47" s="1"/>
  <c r="AQ899" i="3"/>
  <c r="AK892" i="3"/>
  <c r="AK27" i="47" s="1"/>
  <c r="AL892" i="3"/>
  <c r="AL27" i="47" s="1"/>
  <c r="AM892" i="3"/>
  <c r="AM27" i="47" s="1"/>
  <c r="AN892" i="3"/>
  <c r="AN27" i="47" s="1"/>
  <c r="AO892" i="3"/>
  <c r="AO27" i="47" s="1"/>
  <c r="AP892" i="3"/>
  <c r="AP27" i="47" s="1"/>
  <c r="BH511" i="3" l="1"/>
  <c r="BX239" i="3" l="1"/>
  <c r="AW28" i="3" l="1"/>
  <c r="AA898" i="3" l="1"/>
  <c r="AA892" i="3" l="1"/>
  <c r="AA27" i="47" s="1"/>
  <c r="AA891" i="3"/>
  <c r="C759" i="3"/>
  <c r="D759" i="3"/>
  <c r="E759" i="3"/>
  <c r="F759" i="3"/>
  <c r="G759" i="3"/>
  <c r="H759" i="3"/>
  <c r="I759" i="3"/>
  <c r="J759" i="3"/>
  <c r="K759" i="3"/>
  <c r="L759" i="3"/>
  <c r="M759" i="3"/>
  <c r="N759" i="3"/>
  <c r="O759" i="3"/>
  <c r="P759" i="3"/>
  <c r="Q759" i="3"/>
  <c r="R759" i="3"/>
  <c r="S759" i="3"/>
  <c r="T759" i="3"/>
  <c r="U759" i="3"/>
  <c r="V759" i="3"/>
  <c r="W759" i="3"/>
  <c r="X759" i="3"/>
  <c r="Y759" i="3"/>
  <c r="Z759" i="3"/>
  <c r="AA759" i="3"/>
  <c r="AB759" i="3"/>
  <c r="AC759" i="3"/>
  <c r="AD759" i="3"/>
  <c r="AE759" i="3"/>
  <c r="AF759" i="3"/>
  <c r="AG759" i="3"/>
  <c r="F53" i="1" l="1"/>
  <c r="H55" i="1"/>
  <c r="F55" i="1"/>
  <c r="BJ207" i="28" l="1"/>
  <c r="BJ101" i="28" l="1"/>
  <c r="BJ116" i="28" l="1"/>
  <c r="BI511" i="3" l="1"/>
  <c r="BS517" i="3"/>
  <c r="BP237" i="3" l="1"/>
  <c r="BP228" i="3"/>
  <c r="BP239" i="3"/>
  <c r="AV240" i="3" l="1"/>
  <c r="AT285" i="3" l="1"/>
  <c r="B10" i="27" l="1"/>
  <c r="BY431" i="28"/>
  <c r="CD35" i="28" l="1"/>
  <c r="BY493" i="28" l="1"/>
  <c r="AV718" i="3" l="1"/>
  <c r="AZ718" i="3"/>
  <c r="BA718" i="3"/>
  <c r="BB718" i="3"/>
  <c r="BL718" i="3"/>
  <c r="T718" i="3"/>
  <c r="U718" i="3"/>
  <c r="BN718" i="3" s="1"/>
  <c r="V718" i="3"/>
  <c r="BO718" i="3" s="1"/>
  <c r="W718" i="3"/>
  <c r="BP718" i="3" s="1"/>
  <c r="X718" i="3"/>
  <c r="BQ718" i="3" s="1"/>
  <c r="Y718" i="3"/>
  <c r="BR718" i="3" s="1"/>
  <c r="Z718" i="3"/>
  <c r="BS718" i="3" s="1"/>
  <c r="AA718" i="3"/>
  <c r="BT718" i="3" s="1"/>
  <c r="AB718" i="3"/>
  <c r="BU718" i="3" s="1"/>
  <c r="AC718" i="3"/>
  <c r="BV718" i="3" s="1"/>
  <c r="AD718" i="3"/>
  <c r="BW718" i="3" s="1"/>
  <c r="AE718" i="3"/>
  <c r="BX718" i="3" s="1"/>
  <c r="AF718" i="3"/>
  <c r="BY718" i="3" s="1"/>
  <c r="AV116" i="3" l="1"/>
  <c r="AV8" i="3"/>
  <c r="BK240" i="3"/>
  <c r="AQ504" i="3" l="1"/>
  <c r="AX240" i="28" l="1"/>
  <c r="AY240" i="28"/>
  <c r="AZ240" i="28"/>
  <c r="BA240" i="28"/>
  <c r="BB240" i="28"/>
  <c r="BC240" i="28"/>
  <c r="BD240" i="28"/>
  <c r="BE240" i="28"/>
  <c r="BF240" i="28"/>
  <c r="BG240" i="28"/>
  <c r="BH240" i="28"/>
  <c r="BI240" i="28"/>
  <c r="BJ240" i="28"/>
  <c r="BK240" i="28"/>
  <c r="BL240" i="28"/>
  <c r="BM240" i="28"/>
  <c r="BN240" i="28"/>
  <c r="BO240" i="28"/>
  <c r="BP240" i="28"/>
  <c r="BQ240" i="28"/>
  <c r="BR240" i="28"/>
  <c r="BS240" i="28"/>
  <c r="BT240" i="28"/>
  <c r="BU240" i="28"/>
  <c r="BV240" i="28"/>
  <c r="BW240" i="28"/>
  <c r="BX240" i="28"/>
  <c r="BY240" i="28"/>
  <c r="BZ240" i="28"/>
  <c r="CA240" i="28"/>
  <c r="CB240" i="28"/>
  <c r="CC240" i="28"/>
  <c r="CD240" i="28"/>
  <c r="CE240" i="28"/>
  <c r="CF240" i="28"/>
  <c r="CG240" i="28"/>
  <c r="CH240" i="28"/>
  <c r="CI240" i="28"/>
  <c r="CJ240" i="28"/>
  <c r="AW240" i="28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L240" i="3"/>
  <c r="BM240" i="3"/>
  <c r="BN240" i="3"/>
  <c r="BO240" i="3"/>
  <c r="BP240" i="3"/>
  <c r="BQ240" i="3"/>
  <c r="BR240" i="3"/>
  <c r="BS240" i="3"/>
  <c r="BT240" i="3"/>
  <c r="BU240" i="3"/>
  <c r="BV240" i="3"/>
  <c r="BW240" i="3"/>
  <c r="BX240" i="3"/>
  <c r="BY240" i="3"/>
  <c r="BZ240" i="3"/>
  <c r="CA240" i="3"/>
  <c r="CB240" i="3"/>
  <c r="CC240" i="3"/>
  <c r="CD240" i="3"/>
  <c r="CE240" i="3"/>
  <c r="CF240" i="3"/>
  <c r="CG240" i="3"/>
  <c r="CH240" i="3"/>
  <c r="CI240" i="3"/>
  <c r="AX239" i="3" l="1"/>
  <c r="AQ351" i="3"/>
  <c r="AV351" i="3"/>
  <c r="AW351" i="3"/>
  <c r="AX351" i="3"/>
  <c r="AY351" i="3"/>
  <c r="AZ351" i="3"/>
  <c r="BA351" i="3"/>
  <c r="BB351" i="3"/>
  <c r="BC351" i="3"/>
  <c r="BD351" i="3"/>
  <c r="BE351" i="3"/>
  <c r="C286" i="3" l="1"/>
  <c r="AV286" i="3" s="1"/>
  <c r="D286" i="3"/>
  <c r="AW286" i="3" s="1"/>
  <c r="E286" i="3"/>
  <c r="F286" i="3"/>
  <c r="AY286" i="3" s="1"/>
  <c r="G286" i="3"/>
  <c r="AZ286" i="3" s="1"/>
  <c r="H286" i="3"/>
  <c r="I286" i="3"/>
  <c r="BB286" i="3" s="1"/>
  <c r="J286" i="3"/>
  <c r="BC286" i="3" s="1"/>
  <c r="K286" i="3"/>
  <c r="BD286" i="3" s="1"/>
  <c r="L286" i="3"/>
  <c r="BE286" i="3" s="1"/>
  <c r="M286" i="3"/>
  <c r="N286" i="3"/>
  <c r="O286" i="3"/>
  <c r="BH286" i="3" s="1"/>
  <c r="P286" i="3"/>
  <c r="Q286" i="3"/>
  <c r="R286" i="3"/>
  <c r="BK286" i="3" s="1"/>
  <c r="S286" i="3"/>
  <c r="U286" i="3"/>
  <c r="V286" i="3"/>
  <c r="BO286" i="3" s="1"/>
  <c r="W286" i="3"/>
  <c r="BP286" i="3" s="1"/>
  <c r="X286" i="3"/>
  <c r="Y286" i="3"/>
  <c r="BR286" i="3" s="1"/>
  <c r="Z286" i="3"/>
  <c r="AA286" i="3"/>
  <c r="AB286" i="3"/>
  <c r="AC286" i="3"/>
  <c r="AD286" i="3"/>
  <c r="AE286" i="3"/>
  <c r="BR67" i="3"/>
  <c r="AW67" i="3"/>
  <c r="BA67" i="3" l="1"/>
  <c r="H58" i="1"/>
  <c r="H56" i="1"/>
  <c r="H54" i="1"/>
  <c r="H53" i="1"/>
  <c r="BS239" i="28" l="1"/>
  <c r="AW239" i="28"/>
  <c r="BB239" i="28"/>
  <c r="BT239" i="3" l="1"/>
  <c r="BJ239" i="3"/>
  <c r="AW504" i="3" l="1"/>
  <c r="AX195" i="3" l="1"/>
  <c r="CD624" i="28"/>
  <c r="F437" i="28"/>
  <c r="BF195" i="28"/>
  <c r="AW195" i="28"/>
  <c r="AQ510" i="28"/>
  <c r="AQ511" i="28"/>
  <c r="AU511" i="28"/>
  <c r="AQ512" i="28"/>
  <c r="AU512" i="28"/>
  <c r="AQ513" i="28"/>
  <c r="AU513" i="28"/>
  <c r="AQ514" i="28"/>
  <c r="AU514" i="28"/>
  <c r="AQ515" i="28"/>
  <c r="AU515" i="28"/>
  <c r="AQ516" i="28"/>
  <c r="AU516" i="28"/>
  <c r="AQ517" i="28"/>
  <c r="AU517" i="28"/>
  <c r="AQ518" i="28"/>
  <c r="AU518" i="28"/>
  <c r="AQ519" i="28"/>
  <c r="AU519" i="28"/>
  <c r="AQ520" i="28"/>
  <c r="AU520" i="28"/>
  <c r="AQ521" i="28"/>
  <c r="AU521" i="28"/>
  <c r="AQ522" i="28"/>
  <c r="AU522" i="28"/>
  <c r="AQ523" i="28"/>
  <c r="AU523" i="28"/>
  <c r="AQ524" i="28"/>
  <c r="AU524" i="28"/>
  <c r="AU525" i="28"/>
  <c r="AQ526" i="28"/>
  <c r="AQ527" i="28"/>
  <c r="AU527" i="28"/>
  <c r="AQ528" i="28"/>
  <c r="AU528" i="28"/>
  <c r="AQ529" i="28"/>
  <c r="AU529" i="28"/>
  <c r="AQ530" i="28"/>
  <c r="AU530" i="28"/>
  <c r="AQ531" i="28"/>
  <c r="AQ532" i="28"/>
  <c r="AQ533" i="28"/>
  <c r="AQ534" i="28"/>
  <c r="AQ535" i="28"/>
  <c r="AQ536" i="28"/>
  <c r="AQ537" i="28"/>
  <c r="AQ538" i="28"/>
  <c r="AQ539" i="28"/>
  <c r="AQ540" i="28"/>
  <c r="AQ542" i="28"/>
  <c r="AQ543" i="28"/>
  <c r="AQ544" i="28"/>
  <c r="AQ545" i="28"/>
  <c r="AQ546" i="28"/>
  <c r="AQ547" i="28"/>
  <c r="AQ548" i="28"/>
  <c r="AQ549" i="28"/>
  <c r="AQ550" i="28"/>
  <c r="AQ551" i="28"/>
  <c r="AQ552" i="28"/>
  <c r="AQ553" i="28"/>
  <c r="AQ554" i="28"/>
  <c r="AQ555" i="28"/>
  <c r="AQ556" i="28"/>
  <c r="AQ558" i="28"/>
  <c r="AQ559" i="28"/>
  <c r="AQ560" i="28"/>
  <c r="AQ561" i="28"/>
  <c r="AQ562" i="28"/>
  <c r="AQ563" i="28"/>
  <c r="AQ564" i="28"/>
  <c r="AQ565" i="28"/>
  <c r="AQ566" i="28"/>
  <c r="C437" i="28"/>
  <c r="D437" i="28"/>
  <c r="C307" i="28"/>
  <c r="AW307" i="28" s="1"/>
  <c r="C372" i="28"/>
  <c r="AU510" i="28" l="1"/>
  <c r="AU526" i="28"/>
  <c r="AU531" i="28" l="1"/>
  <c r="AE781" i="3"/>
  <c r="AQ596" i="3" l="1"/>
  <c r="BQ167" i="3" l="1"/>
  <c r="BC195" i="3"/>
  <c r="BF195" i="3"/>
  <c r="C49" i="21" l="1"/>
  <c r="AF388" i="3" l="1"/>
  <c r="BY395" i="3" s="1"/>
  <c r="AG388" i="3"/>
  <c r="AH388" i="3"/>
  <c r="AI388" i="3"/>
  <c r="AJ388" i="3"/>
  <c r="AK388" i="3"/>
  <c r="AL388" i="3"/>
  <c r="AM388" i="3"/>
  <c r="AN388" i="3"/>
  <c r="AO388" i="3"/>
  <c r="AP388" i="3"/>
  <c r="AF541" i="3"/>
  <c r="BY548" i="3" s="1"/>
  <c r="AG541" i="3"/>
  <c r="AH541" i="3"/>
  <c r="AI541" i="3"/>
  <c r="AJ541" i="3"/>
  <c r="AK541" i="3"/>
  <c r="AL541" i="3"/>
  <c r="AM541" i="3"/>
  <c r="AN541" i="3"/>
  <c r="AO541" i="3"/>
  <c r="AP541" i="3"/>
  <c r="AF439" i="3"/>
  <c r="BY446" i="3" s="1"/>
  <c r="AG439" i="3"/>
  <c r="AH439" i="3"/>
  <c r="AI439" i="3"/>
  <c r="AJ439" i="3"/>
  <c r="AK439" i="3"/>
  <c r="AL439" i="3"/>
  <c r="AM439" i="3"/>
  <c r="AN439" i="3"/>
  <c r="AO439" i="3"/>
  <c r="AP439" i="3"/>
  <c r="D766" i="3"/>
  <c r="E766" i="3"/>
  <c r="F766" i="3"/>
  <c r="G766" i="3"/>
  <c r="H766" i="3"/>
  <c r="I766" i="3"/>
  <c r="J766" i="3"/>
  <c r="K766" i="3"/>
  <c r="L766" i="3"/>
  <c r="M766" i="3"/>
  <c r="N766" i="3"/>
  <c r="O766" i="3"/>
  <c r="P766" i="3"/>
  <c r="Q766" i="3"/>
  <c r="R766" i="3"/>
  <c r="S766" i="3"/>
  <c r="T766" i="3"/>
  <c r="U766" i="3"/>
  <c r="V766" i="3"/>
  <c r="W766" i="3"/>
  <c r="X766" i="3"/>
  <c r="Y766" i="3"/>
  <c r="Z766" i="3"/>
  <c r="AA766" i="3"/>
  <c r="AB766" i="3"/>
  <c r="AC766" i="3"/>
  <c r="AD766" i="3"/>
  <c r="AE766" i="3"/>
  <c r="AF766" i="3"/>
  <c r="AG766" i="3"/>
  <c r="AH766" i="3"/>
  <c r="AI766" i="3"/>
  <c r="AJ766" i="3"/>
  <c r="AK766" i="3"/>
  <c r="AL766" i="3"/>
  <c r="AM766" i="3"/>
  <c r="AN766" i="3"/>
  <c r="AO766" i="3"/>
  <c r="AP766" i="3"/>
  <c r="D767" i="3"/>
  <c r="E767" i="3"/>
  <c r="F767" i="3"/>
  <c r="G767" i="3"/>
  <c r="H767" i="3"/>
  <c r="I767" i="3"/>
  <c r="J767" i="3"/>
  <c r="K767" i="3"/>
  <c r="L767" i="3"/>
  <c r="M767" i="3"/>
  <c r="N767" i="3"/>
  <c r="O767" i="3"/>
  <c r="P767" i="3"/>
  <c r="Q767" i="3"/>
  <c r="R767" i="3"/>
  <c r="S767" i="3"/>
  <c r="T767" i="3"/>
  <c r="U767" i="3"/>
  <c r="V767" i="3"/>
  <c r="W767" i="3"/>
  <c r="X767" i="3"/>
  <c r="Y767" i="3"/>
  <c r="Z767" i="3"/>
  <c r="AA767" i="3"/>
  <c r="AB767" i="3"/>
  <c r="AC767" i="3"/>
  <c r="AD767" i="3"/>
  <c r="AE767" i="3"/>
  <c r="AF767" i="3"/>
  <c r="AG767" i="3"/>
  <c r="AH767" i="3"/>
  <c r="AI767" i="3"/>
  <c r="AJ767" i="3"/>
  <c r="AK767" i="3"/>
  <c r="AL767" i="3"/>
  <c r="AM767" i="3"/>
  <c r="AN767" i="3"/>
  <c r="AO767" i="3"/>
  <c r="AP767" i="3"/>
  <c r="D768" i="3"/>
  <c r="E768" i="3"/>
  <c r="F768" i="3"/>
  <c r="G768" i="3"/>
  <c r="H768" i="3"/>
  <c r="I768" i="3"/>
  <c r="J768" i="3"/>
  <c r="K768" i="3"/>
  <c r="L768" i="3"/>
  <c r="M768" i="3"/>
  <c r="N768" i="3"/>
  <c r="O768" i="3"/>
  <c r="P768" i="3"/>
  <c r="Q768" i="3"/>
  <c r="R768" i="3"/>
  <c r="S768" i="3"/>
  <c r="T768" i="3"/>
  <c r="U768" i="3"/>
  <c r="V768" i="3"/>
  <c r="W768" i="3"/>
  <c r="X768" i="3"/>
  <c r="Y768" i="3"/>
  <c r="Z768" i="3"/>
  <c r="AA768" i="3"/>
  <c r="AB768" i="3"/>
  <c r="AC768" i="3"/>
  <c r="AD768" i="3"/>
  <c r="AE768" i="3"/>
  <c r="AF768" i="3"/>
  <c r="AG768" i="3"/>
  <c r="AH768" i="3"/>
  <c r="AI768" i="3"/>
  <c r="AJ768" i="3"/>
  <c r="AK768" i="3"/>
  <c r="AL768" i="3"/>
  <c r="AM768" i="3"/>
  <c r="AN768" i="3"/>
  <c r="AO768" i="3"/>
  <c r="AP768" i="3"/>
  <c r="D769" i="3"/>
  <c r="E769" i="3"/>
  <c r="F769" i="3"/>
  <c r="G769" i="3"/>
  <c r="H769" i="3"/>
  <c r="I769" i="3"/>
  <c r="J769" i="3"/>
  <c r="K769" i="3"/>
  <c r="L769" i="3"/>
  <c r="M769" i="3"/>
  <c r="N769" i="3"/>
  <c r="O769" i="3"/>
  <c r="P769" i="3"/>
  <c r="Q769" i="3"/>
  <c r="R769" i="3"/>
  <c r="S769" i="3"/>
  <c r="T769" i="3"/>
  <c r="U769" i="3"/>
  <c r="V769" i="3"/>
  <c r="W769" i="3"/>
  <c r="X769" i="3"/>
  <c r="Y769" i="3"/>
  <c r="Z769" i="3"/>
  <c r="AA769" i="3"/>
  <c r="AB769" i="3"/>
  <c r="AC769" i="3"/>
  <c r="AD769" i="3"/>
  <c r="AE769" i="3"/>
  <c r="AF769" i="3"/>
  <c r="AG769" i="3"/>
  <c r="AH769" i="3"/>
  <c r="AI769" i="3"/>
  <c r="AJ769" i="3"/>
  <c r="AK769" i="3"/>
  <c r="AL769" i="3"/>
  <c r="AM769" i="3"/>
  <c r="AN769" i="3"/>
  <c r="AO769" i="3"/>
  <c r="AP769" i="3"/>
  <c r="D770" i="3"/>
  <c r="E770" i="3"/>
  <c r="F770" i="3"/>
  <c r="G770" i="3"/>
  <c r="H770" i="3"/>
  <c r="I770" i="3"/>
  <c r="J770" i="3"/>
  <c r="K770" i="3"/>
  <c r="L770" i="3"/>
  <c r="M770" i="3"/>
  <c r="N770" i="3"/>
  <c r="O770" i="3"/>
  <c r="P770" i="3"/>
  <c r="Q770" i="3"/>
  <c r="R770" i="3"/>
  <c r="S770" i="3"/>
  <c r="T770" i="3"/>
  <c r="U770" i="3"/>
  <c r="V770" i="3"/>
  <c r="W770" i="3"/>
  <c r="X770" i="3"/>
  <c r="Y770" i="3"/>
  <c r="Z770" i="3"/>
  <c r="AA770" i="3"/>
  <c r="AB770" i="3"/>
  <c r="AC770" i="3"/>
  <c r="AD770" i="3"/>
  <c r="AE770" i="3"/>
  <c r="AF770" i="3"/>
  <c r="AG770" i="3"/>
  <c r="AH770" i="3"/>
  <c r="AI770" i="3"/>
  <c r="AJ770" i="3"/>
  <c r="AK770" i="3"/>
  <c r="AL770" i="3"/>
  <c r="AM770" i="3"/>
  <c r="AN770" i="3"/>
  <c r="AO770" i="3"/>
  <c r="AP770" i="3"/>
  <c r="D771" i="3"/>
  <c r="E771" i="3"/>
  <c r="F771" i="3"/>
  <c r="G771" i="3"/>
  <c r="H771" i="3"/>
  <c r="I771" i="3"/>
  <c r="J771" i="3"/>
  <c r="K771" i="3"/>
  <c r="L771" i="3"/>
  <c r="M771" i="3"/>
  <c r="N771" i="3"/>
  <c r="O771" i="3"/>
  <c r="P771" i="3"/>
  <c r="Q771" i="3"/>
  <c r="R771" i="3"/>
  <c r="S771" i="3"/>
  <c r="T771" i="3"/>
  <c r="U771" i="3"/>
  <c r="V771" i="3"/>
  <c r="W771" i="3"/>
  <c r="X771" i="3"/>
  <c r="Y771" i="3"/>
  <c r="Z771" i="3"/>
  <c r="AA771" i="3"/>
  <c r="AB771" i="3"/>
  <c r="AC771" i="3"/>
  <c r="AD771" i="3"/>
  <c r="AE771" i="3"/>
  <c r="AF771" i="3"/>
  <c r="AG771" i="3"/>
  <c r="AH771" i="3"/>
  <c r="AI771" i="3"/>
  <c r="AJ771" i="3"/>
  <c r="AK771" i="3"/>
  <c r="AL771" i="3"/>
  <c r="AM771" i="3"/>
  <c r="AN771" i="3"/>
  <c r="AO771" i="3"/>
  <c r="AP771" i="3"/>
  <c r="D772" i="3"/>
  <c r="E772" i="3"/>
  <c r="F772" i="3"/>
  <c r="G772" i="3"/>
  <c r="H772" i="3"/>
  <c r="I772" i="3"/>
  <c r="J772" i="3"/>
  <c r="K772" i="3"/>
  <c r="L772" i="3"/>
  <c r="M772" i="3"/>
  <c r="N772" i="3"/>
  <c r="O772" i="3"/>
  <c r="P772" i="3"/>
  <c r="Q772" i="3"/>
  <c r="R772" i="3"/>
  <c r="S772" i="3"/>
  <c r="T772" i="3"/>
  <c r="U772" i="3"/>
  <c r="V772" i="3"/>
  <c r="W772" i="3"/>
  <c r="X772" i="3"/>
  <c r="Y772" i="3"/>
  <c r="Z772" i="3"/>
  <c r="AA772" i="3"/>
  <c r="AB772" i="3"/>
  <c r="AC772" i="3"/>
  <c r="AD772" i="3"/>
  <c r="AE772" i="3"/>
  <c r="AF772" i="3"/>
  <c r="AG772" i="3"/>
  <c r="AH772" i="3"/>
  <c r="AI772" i="3"/>
  <c r="AJ772" i="3"/>
  <c r="AK772" i="3"/>
  <c r="AL772" i="3"/>
  <c r="AM772" i="3"/>
  <c r="AN772" i="3"/>
  <c r="AO772" i="3"/>
  <c r="AP772" i="3"/>
  <c r="D773" i="3"/>
  <c r="E773" i="3"/>
  <c r="F773" i="3"/>
  <c r="G773" i="3"/>
  <c r="H773" i="3"/>
  <c r="I773" i="3"/>
  <c r="J773" i="3"/>
  <c r="K773" i="3"/>
  <c r="L773" i="3"/>
  <c r="M773" i="3"/>
  <c r="N773" i="3"/>
  <c r="O773" i="3"/>
  <c r="P773" i="3"/>
  <c r="Q773" i="3"/>
  <c r="R773" i="3"/>
  <c r="S773" i="3"/>
  <c r="T773" i="3"/>
  <c r="U773" i="3"/>
  <c r="V773" i="3"/>
  <c r="W773" i="3"/>
  <c r="X773" i="3"/>
  <c r="Y773" i="3"/>
  <c r="Z773" i="3"/>
  <c r="AA773" i="3"/>
  <c r="AB773" i="3"/>
  <c r="AC773" i="3"/>
  <c r="AD773" i="3"/>
  <c r="AE773" i="3"/>
  <c r="AF773" i="3"/>
  <c r="AG773" i="3"/>
  <c r="AH773" i="3"/>
  <c r="AI773" i="3"/>
  <c r="AJ773" i="3"/>
  <c r="AK773" i="3"/>
  <c r="AL773" i="3"/>
  <c r="AM773" i="3"/>
  <c r="AN773" i="3"/>
  <c r="AO773" i="3"/>
  <c r="AP773" i="3"/>
  <c r="D774" i="3"/>
  <c r="E774" i="3"/>
  <c r="F774" i="3"/>
  <c r="G774" i="3"/>
  <c r="H774" i="3"/>
  <c r="I774" i="3"/>
  <c r="J774" i="3"/>
  <c r="K774" i="3"/>
  <c r="L774" i="3"/>
  <c r="M774" i="3"/>
  <c r="N774" i="3"/>
  <c r="O774" i="3"/>
  <c r="P774" i="3"/>
  <c r="Q774" i="3"/>
  <c r="R774" i="3"/>
  <c r="S774" i="3"/>
  <c r="T774" i="3"/>
  <c r="U774" i="3"/>
  <c r="V774" i="3"/>
  <c r="W774" i="3"/>
  <c r="X774" i="3"/>
  <c r="Y774" i="3"/>
  <c r="Z774" i="3"/>
  <c r="AA774" i="3"/>
  <c r="AB774" i="3"/>
  <c r="AC774" i="3"/>
  <c r="AD774" i="3"/>
  <c r="AE774" i="3"/>
  <c r="AF774" i="3"/>
  <c r="AG774" i="3"/>
  <c r="AH774" i="3"/>
  <c r="AI774" i="3"/>
  <c r="AJ774" i="3"/>
  <c r="AK774" i="3"/>
  <c r="AL774" i="3"/>
  <c r="AM774" i="3"/>
  <c r="AN774" i="3"/>
  <c r="AO774" i="3"/>
  <c r="AP774" i="3"/>
  <c r="D775" i="3"/>
  <c r="E775" i="3"/>
  <c r="F775" i="3"/>
  <c r="G775" i="3"/>
  <c r="H775" i="3"/>
  <c r="I775" i="3"/>
  <c r="J775" i="3"/>
  <c r="K775" i="3"/>
  <c r="L775" i="3"/>
  <c r="M775" i="3"/>
  <c r="N775" i="3"/>
  <c r="O775" i="3"/>
  <c r="P775" i="3"/>
  <c r="Q775" i="3"/>
  <c r="R775" i="3"/>
  <c r="S775" i="3"/>
  <c r="T775" i="3"/>
  <c r="U775" i="3"/>
  <c r="V775" i="3"/>
  <c r="W775" i="3"/>
  <c r="X775" i="3"/>
  <c r="Y775" i="3"/>
  <c r="Z775" i="3"/>
  <c r="AA775" i="3"/>
  <c r="AB775" i="3"/>
  <c r="AC775" i="3"/>
  <c r="AD775" i="3"/>
  <c r="AE775" i="3"/>
  <c r="AF775" i="3"/>
  <c r="AG775" i="3"/>
  <c r="AH775" i="3"/>
  <c r="AI775" i="3"/>
  <c r="AJ775" i="3"/>
  <c r="AK775" i="3"/>
  <c r="AL775" i="3"/>
  <c r="AM775" i="3"/>
  <c r="AN775" i="3"/>
  <c r="AO775" i="3"/>
  <c r="AP775" i="3"/>
  <c r="D776" i="3"/>
  <c r="E776" i="3"/>
  <c r="F776" i="3"/>
  <c r="G776" i="3"/>
  <c r="H776" i="3"/>
  <c r="I776" i="3"/>
  <c r="J776" i="3"/>
  <c r="K776" i="3"/>
  <c r="L776" i="3"/>
  <c r="M776" i="3"/>
  <c r="N776" i="3"/>
  <c r="O776" i="3"/>
  <c r="P776" i="3"/>
  <c r="Q776" i="3"/>
  <c r="R776" i="3"/>
  <c r="S776" i="3"/>
  <c r="T776" i="3"/>
  <c r="U776" i="3"/>
  <c r="V776" i="3"/>
  <c r="W776" i="3"/>
  <c r="X776" i="3"/>
  <c r="Y776" i="3"/>
  <c r="Z776" i="3"/>
  <c r="AA776" i="3"/>
  <c r="AB776" i="3"/>
  <c r="AC776" i="3"/>
  <c r="AD776" i="3"/>
  <c r="AE776" i="3"/>
  <c r="AF776" i="3"/>
  <c r="AG776" i="3"/>
  <c r="AH776" i="3"/>
  <c r="AI776" i="3"/>
  <c r="AJ776" i="3"/>
  <c r="AK776" i="3"/>
  <c r="AL776" i="3"/>
  <c r="AM776" i="3"/>
  <c r="AN776" i="3"/>
  <c r="AO776" i="3"/>
  <c r="AP776" i="3"/>
  <c r="D777" i="3"/>
  <c r="E777" i="3"/>
  <c r="F777" i="3"/>
  <c r="G777" i="3"/>
  <c r="H777" i="3"/>
  <c r="I777" i="3"/>
  <c r="J777" i="3"/>
  <c r="K777" i="3"/>
  <c r="L777" i="3"/>
  <c r="M777" i="3"/>
  <c r="N777" i="3"/>
  <c r="O777" i="3"/>
  <c r="P777" i="3"/>
  <c r="Q777" i="3"/>
  <c r="R777" i="3"/>
  <c r="S777" i="3"/>
  <c r="T777" i="3"/>
  <c r="U777" i="3"/>
  <c r="V777" i="3"/>
  <c r="W777" i="3"/>
  <c r="X777" i="3"/>
  <c r="Y777" i="3"/>
  <c r="Z777" i="3"/>
  <c r="AA777" i="3"/>
  <c r="AB777" i="3"/>
  <c r="AC777" i="3"/>
  <c r="AD777" i="3"/>
  <c r="AE777" i="3"/>
  <c r="AF777" i="3"/>
  <c r="AG777" i="3"/>
  <c r="AH777" i="3"/>
  <c r="AI777" i="3"/>
  <c r="AJ777" i="3"/>
  <c r="AK777" i="3"/>
  <c r="AL777" i="3"/>
  <c r="AM777" i="3"/>
  <c r="AN777" i="3"/>
  <c r="AO777" i="3"/>
  <c r="AP777" i="3"/>
  <c r="D778" i="3"/>
  <c r="E778" i="3"/>
  <c r="F778" i="3"/>
  <c r="G778" i="3"/>
  <c r="H778" i="3"/>
  <c r="I778" i="3"/>
  <c r="J778" i="3"/>
  <c r="K778" i="3"/>
  <c r="L778" i="3"/>
  <c r="M778" i="3"/>
  <c r="N778" i="3"/>
  <c r="O778" i="3"/>
  <c r="P778" i="3"/>
  <c r="Q778" i="3"/>
  <c r="R778" i="3"/>
  <c r="S778" i="3"/>
  <c r="T778" i="3"/>
  <c r="U778" i="3"/>
  <c r="V778" i="3"/>
  <c r="W778" i="3"/>
  <c r="X778" i="3"/>
  <c r="Y778" i="3"/>
  <c r="Z778" i="3"/>
  <c r="AA778" i="3"/>
  <c r="AB778" i="3"/>
  <c r="AC778" i="3"/>
  <c r="AD778" i="3"/>
  <c r="AE778" i="3"/>
  <c r="AF778" i="3"/>
  <c r="AG778" i="3"/>
  <c r="AH778" i="3"/>
  <c r="AI778" i="3"/>
  <c r="AJ778" i="3"/>
  <c r="AK778" i="3"/>
  <c r="AL778" i="3"/>
  <c r="AM778" i="3"/>
  <c r="AN778" i="3"/>
  <c r="AO778" i="3"/>
  <c r="AP778" i="3"/>
  <c r="D779" i="3"/>
  <c r="E779" i="3"/>
  <c r="F779" i="3"/>
  <c r="G779" i="3"/>
  <c r="H779" i="3"/>
  <c r="I779" i="3"/>
  <c r="J779" i="3"/>
  <c r="K779" i="3"/>
  <c r="L779" i="3"/>
  <c r="M779" i="3"/>
  <c r="N779" i="3"/>
  <c r="O779" i="3"/>
  <c r="P779" i="3"/>
  <c r="Q779" i="3"/>
  <c r="R779" i="3"/>
  <c r="S779" i="3"/>
  <c r="T779" i="3"/>
  <c r="U779" i="3"/>
  <c r="V779" i="3"/>
  <c r="W779" i="3"/>
  <c r="X779" i="3"/>
  <c r="Y779" i="3"/>
  <c r="Z779" i="3"/>
  <c r="AA779" i="3"/>
  <c r="AB779" i="3"/>
  <c r="AC779" i="3"/>
  <c r="AD779" i="3"/>
  <c r="AE779" i="3"/>
  <c r="AF779" i="3"/>
  <c r="AG779" i="3"/>
  <c r="AH779" i="3"/>
  <c r="AI779" i="3"/>
  <c r="AJ779" i="3"/>
  <c r="AK779" i="3"/>
  <c r="AL779" i="3"/>
  <c r="AM779" i="3"/>
  <c r="AN779" i="3"/>
  <c r="AO779" i="3"/>
  <c r="AP779" i="3"/>
  <c r="D780" i="3"/>
  <c r="E780" i="3"/>
  <c r="F780" i="3"/>
  <c r="G780" i="3"/>
  <c r="H780" i="3"/>
  <c r="I780" i="3"/>
  <c r="J780" i="3"/>
  <c r="K780" i="3"/>
  <c r="L780" i="3"/>
  <c r="M780" i="3"/>
  <c r="N780" i="3"/>
  <c r="O780" i="3"/>
  <c r="P780" i="3"/>
  <c r="Q780" i="3"/>
  <c r="R780" i="3"/>
  <c r="S780" i="3"/>
  <c r="T780" i="3"/>
  <c r="U780" i="3"/>
  <c r="V780" i="3"/>
  <c r="W780" i="3"/>
  <c r="X780" i="3"/>
  <c r="Y780" i="3"/>
  <c r="Z780" i="3"/>
  <c r="AA780" i="3"/>
  <c r="AB780" i="3"/>
  <c r="AC780" i="3"/>
  <c r="AD780" i="3"/>
  <c r="AE780" i="3"/>
  <c r="AF780" i="3"/>
  <c r="AG780" i="3"/>
  <c r="AH780" i="3"/>
  <c r="AI780" i="3"/>
  <c r="AJ780" i="3"/>
  <c r="AK780" i="3"/>
  <c r="AL780" i="3"/>
  <c r="AM780" i="3"/>
  <c r="AN780" i="3"/>
  <c r="AO780" i="3"/>
  <c r="AP780" i="3"/>
  <c r="D781" i="3"/>
  <c r="E781" i="3"/>
  <c r="F781" i="3"/>
  <c r="G781" i="3"/>
  <c r="H781" i="3"/>
  <c r="I781" i="3"/>
  <c r="J781" i="3"/>
  <c r="K781" i="3"/>
  <c r="L781" i="3"/>
  <c r="M781" i="3"/>
  <c r="N781" i="3"/>
  <c r="O781" i="3"/>
  <c r="P781" i="3"/>
  <c r="Q781" i="3"/>
  <c r="R781" i="3"/>
  <c r="S781" i="3"/>
  <c r="T781" i="3"/>
  <c r="U781" i="3"/>
  <c r="V781" i="3"/>
  <c r="W781" i="3"/>
  <c r="X781" i="3"/>
  <c r="Y781" i="3"/>
  <c r="Z781" i="3"/>
  <c r="AA781" i="3"/>
  <c r="AB781" i="3"/>
  <c r="AC781" i="3"/>
  <c r="AD781" i="3"/>
  <c r="AF781" i="3"/>
  <c r="AG781" i="3"/>
  <c r="AH781" i="3"/>
  <c r="AI781" i="3"/>
  <c r="AJ781" i="3"/>
  <c r="AK781" i="3"/>
  <c r="AL781" i="3"/>
  <c r="AM781" i="3"/>
  <c r="AN781" i="3"/>
  <c r="AO781" i="3"/>
  <c r="AP781" i="3"/>
  <c r="D782" i="3"/>
  <c r="E782" i="3"/>
  <c r="F782" i="3"/>
  <c r="G782" i="3"/>
  <c r="H782" i="3"/>
  <c r="I782" i="3"/>
  <c r="J782" i="3"/>
  <c r="K782" i="3"/>
  <c r="L782" i="3"/>
  <c r="M782" i="3"/>
  <c r="N782" i="3"/>
  <c r="O782" i="3"/>
  <c r="P782" i="3"/>
  <c r="Q782" i="3"/>
  <c r="R782" i="3"/>
  <c r="S782" i="3"/>
  <c r="T782" i="3"/>
  <c r="U782" i="3"/>
  <c r="V782" i="3"/>
  <c r="W782" i="3"/>
  <c r="X782" i="3"/>
  <c r="Y782" i="3"/>
  <c r="Z782" i="3"/>
  <c r="AA782" i="3"/>
  <c r="AB782" i="3"/>
  <c r="AC782" i="3"/>
  <c r="AD782" i="3"/>
  <c r="AE782" i="3"/>
  <c r="AF782" i="3"/>
  <c r="AG782" i="3"/>
  <c r="AH782" i="3"/>
  <c r="AI782" i="3"/>
  <c r="AJ782" i="3"/>
  <c r="AK782" i="3"/>
  <c r="AL782" i="3"/>
  <c r="AM782" i="3"/>
  <c r="AN782" i="3"/>
  <c r="AO782" i="3"/>
  <c r="AP782" i="3"/>
  <c r="D783" i="3"/>
  <c r="E783" i="3"/>
  <c r="F783" i="3"/>
  <c r="G783" i="3"/>
  <c r="H783" i="3"/>
  <c r="I783" i="3"/>
  <c r="J783" i="3"/>
  <c r="K783" i="3"/>
  <c r="L783" i="3"/>
  <c r="M783" i="3"/>
  <c r="N783" i="3"/>
  <c r="O783" i="3"/>
  <c r="P783" i="3"/>
  <c r="Q783" i="3"/>
  <c r="R783" i="3"/>
  <c r="S783" i="3"/>
  <c r="T783" i="3"/>
  <c r="U783" i="3"/>
  <c r="V783" i="3"/>
  <c r="W783" i="3"/>
  <c r="X783" i="3"/>
  <c r="Y783" i="3"/>
  <c r="Z783" i="3"/>
  <c r="AA783" i="3"/>
  <c r="AB783" i="3"/>
  <c r="AC783" i="3"/>
  <c r="AD783" i="3"/>
  <c r="AE783" i="3"/>
  <c r="AF783" i="3"/>
  <c r="AG783" i="3"/>
  <c r="AH783" i="3"/>
  <c r="AI783" i="3"/>
  <c r="AJ783" i="3"/>
  <c r="AK783" i="3"/>
  <c r="AL783" i="3"/>
  <c r="AM783" i="3"/>
  <c r="AN783" i="3"/>
  <c r="AO783" i="3"/>
  <c r="AP783" i="3"/>
  <c r="D784" i="3"/>
  <c r="E784" i="3"/>
  <c r="F784" i="3"/>
  <c r="G784" i="3"/>
  <c r="H784" i="3"/>
  <c r="I784" i="3"/>
  <c r="J784" i="3"/>
  <c r="K784" i="3"/>
  <c r="L784" i="3"/>
  <c r="M784" i="3"/>
  <c r="N784" i="3"/>
  <c r="O784" i="3"/>
  <c r="P784" i="3"/>
  <c r="Q784" i="3"/>
  <c r="R784" i="3"/>
  <c r="S784" i="3"/>
  <c r="T784" i="3"/>
  <c r="U784" i="3"/>
  <c r="V784" i="3"/>
  <c r="W784" i="3"/>
  <c r="X784" i="3"/>
  <c r="Y784" i="3"/>
  <c r="Z784" i="3"/>
  <c r="AA784" i="3"/>
  <c r="AB784" i="3"/>
  <c r="AC784" i="3"/>
  <c r="AD784" i="3"/>
  <c r="AE784" i="3"/>
  <c r="AF784" i="3"/>
  <c r="AG784" i="3"/>
  <c r="AH784" i="3"/>
  <c r="AI784" i="3"/>
  <c r="AJ784" i="3"/>
  <c r="AK784" i="3"/>
  <c r="AL784" i="3"/>
  <c r="AM784" i="3"/>
  <c r="AN784" i="3"/>
  <c r="AO784" i="3"/>
  <c r="AP784" i="3"/>
  <c r="D785" i="3"/>
  <c r="E785" i="3"/>
  <c r="F785" i="3"/>
  <c r="G785" i="3"/>
  <c r="H785" i="3"/>
  <c r="I785" i="3"/>
  <c r="J785" i="3"/>
  <c r="K785" i="3"/>
  <c r="L785" i="3"/>
  <c r="M785" i="3"/>
  <c r="N785" i="3"/>
  <c r="O785" i="3"/>
  <c r="P785" i="3"/>
  <c r="Q785" i="3"/>
  <c r="R785" i="3"/>
  <c r="S785" i="3"/>
  <c r="T785" i="3"/>
  <c r="U785" i="3"/>
  <c r="V785" i="3"/>
  <c r="W785" i="3"/>
  <c r="X785" i="3"/>
  <c r="Y785" i="3"/>
  <c r="Z785" i="3"/>
  <c r="AA785" i="3"/>
  <c r="AB785" i="3"/>
  <c r="AC785" i="3"/>
  <c r="AD785" i="3"/>
  <c r="AE785" i="3"/>
  <c r="AF785" i="3"/>
  <c r="AG785" i="3"/>
  <c r="AH785" i="3"/>
  <c r="AI785" i="3"/>
  <c r="AJ785" i="3"/>
  <c r="AK785" i="3"/>
  <c r="AL785" i="3"/>
  <c r="AM785" i="3"/>
  <c r="AN785" i="3"/>
  <c r="AO785" i="3"/>
  <c r="AP785" i="3"/>
  <c r="D786" i="3"/>
  <c r="E786" i="3"/>
  <c r="F786" i="3"/>
  <c r="G786" i="3"/>
  <c r="H786" i="3"/>
  <c r="I786" i="3"/>
  <c r="J786" i="3"/>
  <c r="K786" i="3"/>
  <c r="L786" i="3"/>
  <c r="M786" i="3"/>
  <c r="N786" i="3"/>
  <c r="O786" i="3"/>
  <c r="P786" i="3"/>
  <c r="Q786" i="3"/>
  <c r="R786" i="3"/>
  <c r="S786" i="3"/>
  <c r="T786" i="3"/>
  <c r="U786" i="3"/>
  <c r="V786" i="3"/>
  <c r="W786" i="3"/>
  <c r="X786" i="3"/>
  <c r="Y786" i="3"/>
  <c r="Z786" i="3"/>
  <c r="AA786" i="3"/>
  <c r="AB786" i="3"/>
  <c r="AC786" i="3"/>
  <c r="AD786" i="3"/>
  <c r="AE786" i="3"/>
  <c r="AF786" i="3"/>
  <c r="AG786" i="3"/>
  <c r="AH786" i="3"/>
  <c r="AI786" i="3"/>
  <c r="AJ786" i="3"/>
  <c r="AK786" i="3"/>
  <c r="AL786" i="3"/>
  <c r="AM786" i="3"/>
  <c r="AN786" i="3"/>
  <c r="AO786" i="3"/>
  <c r="AP786" i="3"/>
  <c r="D787" i="3"/>
  <c r="E787" i="3"/>
  <c r="F787" i="3"/>
  <c r="G787" i="3"/>
  <c r="H787" i="3"/>
  <c r="I787" i="3"/>
  <c r="J787" i="3"/>
  <c r="K787" i="3"/>
  <c r="L787" i="3"/>
  <c r="M787" i="3"/>
  <c r="N787" i="3"/>
  <c r="O787" i="3"/>
  <c r="P787" i="3"/>
  <c r="Q787" i="3"/>
  <c r="R787" i="3"/>
  <c r="S787" i="3"/>
  <c r="T787" i="3"/>
  <c r="U787" i="3"/>
  <c r="V787" i="3"/>
  <c r="W787" i="3"/>
  <c r="X787" i="3"/>
  <c r="Y787" i="3"/>
  <c r="Z787" i="3"/>
  <c r="AA787" i="3"/>
  <c r="AB787" i="3"/>
  <c r="AC787" i="3"/>
  <c r="AD787" i="3"/>
  <c r="AE787" i="3"/>
  <c r="AF787" i="3"/>
  <c r="AG787" i="3"/>
  <c r="AH787" i="3"/>
  <c r="AI787" i="3"/>
  <c r="AJ787" i="3"/>
  <c r="AK787" i="3"/>
  <c r="AL787" i="3"/>
  <c r="AM787" i="3"/>
  <c r="AN787" i="3"/>
  <c r="AO787" i="3"/>
  <c r="AP787" i="3"/>
  <c r="D788" i="3"/>
  <c r="E788" i="3"/>
  <c r="F788" i="3"/>
  <c r="G788" i="3"/>
  <c r="H788" i="3"/>
  <c r="I788" i="3"/>
  <c r="J788" i="3"/>
  <c r="K788" i="3"/>
  <c r="L788" i="3"/>
  <c r="M788" i="3"/>
  <c r="N788" i="3"/>
  <c r="O788" i="3"/>
  <c r="P788" i="3"/>
  <c r="Q788" i="3"/>
  <c r="R788" i="3"/>
  <c r="S788" i="3"/>
  <c r="T788" i="3"/>
  <c r="U788" i="3"/>
  <c r="V788" i="3"/>
  <c r="W788" i="3"/>
  <c r="X788" i="3"/>
  <c r="Y788" i="3"/>
  <c r="Z788" i="3"/>
  <c r="AA788" i="3"/>
  <c r="AB788" i="3"/>
  <c r="AC788" i="3"/>
  <c r="AD788" i="3"/>
  <c r="AE788" i="3"/>
  <c r="AF788" i="3"/>
  <c r="AG788" i="3"/>
  <c r="AH788" i="3"/>
  <c r="AI788" i="3"/>
  <c r="AJ788" i="3"/>
  <c r="AK788" i="3"/>
  <c r="AL788" i="3"/>
  <c r="AM788" i="3"/>
  <c r="AN788" i="3"/>
  <c r="AO788" i="3"/>
  <c r="AP788" i="3"/>
  <c r="D789" i="3"/>
  <c r="E789" i="3"/>
  <c r="F789" i="3"/>
  <c r="G789" i="3"/>
  <c r="H789" i="3"/>
  <c r="I789" i="3"/>
  <c r="J789" i="3"/>
  <c r="K789" i="3"/>
  <c r="L789" i="3"/>
  <c r="M789" i="3"/>
  <c r="N789" i="3"/>
  <c r="O789" i="3"/>
  <c r="P789" i="3"/>
  <c r="Q789" i="3"/>
  <c r="R789" i="3"/>
  <c r="S789" i="3"/>
  <c r="T789" i="3"/>
  <c r="U789" i="3"/>
  <c r="V789" i="3"/>
  <c r="W789" i="3"/>
  <c r="X789" i="3"/>
  <c r="Y789" i="3"/>
  <c r="Z789" i="3"/>
  <c r="AA789" i="3"/>
  <c r="AB789" i="3"/>
  <c r="AC789" i="3"/>
  <c r="AD789" i="3"/>
  <c r="AE789" i="3"/>
  <c r="AF789" i="3"/>
  <c r="AG789" i="3"/>
  <c r="AH789" i="3"/>
  <c r="AI789" i="3"/>
  <c r="AJ789" i="3"/>
  <c r="AK789" i="3"/>
  <c r="AL789" i="3"/>
  <c r="AM789" i="3"/>
  <c r="AN789" i="3"/>
  <c r="AO789" i="3"/>
  <c r="AP789" i="3"/>
  <c r="D790" i="3"/>
  <c r="E790" i="3"/>
  <c r="F790" i="3"/>
  <c r="G790" i="3"/>
  <c r="H790" i="3"/>
  <c r="I790" i="3"/>
  <c r="J790" i="3"/>
  <c r="K790" i="3"/>
  <c r="L790" i="3"/>
  <c r="M790" i="3"/>
  <c r="N790" i="3"/>
  <c r="O790" i="3"/>
  <c r="P790" i="3"/>
  <c r="Q790" i="3"/>
  <c r="R790" i="3"/>
  <c r="S790" i="3"/>
  <c r="T790" i="3"/>
  <c r="U790" i="3"/>
  <c r="V790" i="3"/>
  <c r="W790" i="3"/>
  <c r="X790" i="3"/>
  <c r="Y790" i="3"/>
  <c r="Z790" i="3"/>
  <c r="AA790" i="3"/>
  <c r="AB790" i="3"/>
  <c r="AC790" i="3"/>
  <c r="AD790" i="3"/>
  <c r="AE790" i="3"/>
  <c r="AF790" i="3"/>
  <c r="AG790" i="3"/>
  <c r="AH790" i="3"/>
  <c r="AI790" i="3"/>
  <c r="AJ790" i="3"/>
  <c r="AK790" i="3"/>
  <c r="AL790" i="3"/>
  <c r="AM790" i="3"/>
  <c r="AN790" i="3"/>
  <c r="AO790" i="3"/>
  <c r="AP790" i="3"/>
  <c r="D791" i="3"/>
  <c r="E791" i="3"/>
  <c r="F791" i="3"/>
  <c r="G791" i="3"/>
  <c r="H791" i="3"/>
  <c r="I791" i="3"/>
  <c r="J791" i="3"/>
  <c r="K791" i="3"/>
  <c r="L791" i="3"/>
  <c r="M791" i="3"/>
  <c r="N791" i="3"/>
  <c r="O791" i="3"/>
  <c r="P791" i="3"/>
  <c r="Q791" i="3"/>
  <c r="R791" i="3"/>
  <c r="S791" i="3"/>
  <c r="T791" i="3"/>
  <c r="U791" i="3"/>
  <c r="V791" i="3"/>
  <c r="W791" i="3"/>
  <c r="X791" i="3"/>
  <c r="Y791" i="3"/>
  <c r="Z791" i="3"/>
  <c r="AA791" i="3"/>
  <c r="AB791" i="3"/>
  <c r="AC791" i="3"/>
  <c r="AD791" i="3"/>
  <c r="AE791" i="3"/>
  <c r="AF791" i="3"/>
  <c r="AG791" i="3"/>
  <c r="AH791" i="3"/>
  <c r="AI791" i="3"/>
  <c r="AJ791" i="3"/>
  <c r="AK791" i="3"/>
  <c r="AL791" i="3"/>
  <c r="AM791" i="3"/>
  <c r="AN791" i="3"/>
  <c r="AO791" i="3"/>
  <c r="AP791" i="3"/>
  <c r="D792" i="3"/>
  <c r="E792" i="3"/>
  <c r="F792" i="3"/>
  <c r="G792" i="3"/>
  <c r="H792" i="3"/>
  <c r="I792" i="3"/>
  <c r="J792" i="3"/>
  <c r="K792" i="3"/>
  <c r="L792" i="3"/>
  <c r="M792" i="3"/>
  <c r="N792" i="3"/>
  <c r="O792" i="3"/>
  <c r="P792" i="3"/>
  <c r="Q792" i="3"/>
  <c r="R792" i="3"/>
  <c r="S792" i="3"/>
  <c r="T792" i="3"/>
  <c r="U792" i="3"/>
  <c r="V792" i="3"/>
  <c r="W792" i="3"/>
  <c r="X792" i="3"/>
  <c r="Y792" i="3"/>
  <c r="Z792" i="3"/>
  <c r="AA792" i="3"/>
  <c r="AB792" i="3"/>
  <c r="AC792" i="3"/>
  <c r="AD792" i="3"/>
  <c r="AE792" i="3"/>
  <c r="AF792" i="3"/>
  <c r="AG792" i="3"/>
  <c r="AH792" i="3"/>
  <c r="AI792" i="3"/>
  <c r="AJ792" i="3"/>
  <c r="AK792" i="3"/>
  <c r="AL792" i="3"/>
  <c r="AM792" i="3"/>
  <c r="AN792" i="3"/>
  <c r="AO792" i="3"/>
  <c r="AP792" i="3"/>
  <c r="D793" i="3"/>
  <c r="E793" i="3"/>
  <c r="F793" i="3"/>
  <c r="G793" i="3"/>
  <c r="H793" i="3"/>
  <c r="I793" i="3"/>
  <c r="J793" i="3"/>
  <c r="K793" i="3"/>
  <c r="L793" i="3"/>
  <c r="M793" i="3"/>
  <c r="N793" i="3"/>
  <c r="O793" i="3"/>
  <c r="P793" i="3"/>
  <c r="Q793" i="3"/>
  <c r="R793" i="3"/>
  <c r="S793" i="3"/>
  <c r="T793" i="3"/>
  <c r="U793" i="3"/>
  <c r="V793" i="3"/>
  <c r="W793" i="3"/>
  <c r="X793" i="3"/>
  <c r="Y793" i="3"/>
  <c r="Z793" i="3"/>
  <c r="AA793" i="3"/>
  <c r="AB793" i="3"/>
  <c r="AC793" i="3"/>
  <c r="AD793" i="3"/>
  <c r="AE793" i="3"/>
  <c r="AF793" i="3"/>
  <c r="AG793" i="3"/>
  <c r="AH793" i="3"/>
  <c r="AI793" i="3"/>
  <c r="AJ793" i="3"/>
  <c r="AK793" i="3"/>
  <c r="AL793" i="3"/>
  <c r="AM793" i="3"/>
  <c r="AN793" i="3"/>
  <c r="AO793" i="3"/>
  <c r="AP793" i="3"/>
  <c r="D794" i="3"/>
  <c r="E794" i="3"/>
  <c r="F794" i="3"/>
  <c r="G794" i="3"/>
  <c r="H794" i="3"/>
  <c r="I794" i="3"/>
  <c r="J794" i="3"/>
  <c r="K794" i="3"/>
  <c r="L794" i="3"/>
  <c r="M794" i="3"/>
  <c r="N794" i="3"/>
  <c r="O794" i="3"/>
  <c r="P794" i="3"/>
  <c r="Q794" i="3"/>
  <c r="R794" i="3"/>
  <c r="S794" i="3"/>
  <c r="T794" i="3"/>
  <c r="U794" i="3"/>
  <c r="V794" i="3"/>
  <c r="W794" i="3"/>
  <c r="X794" i="3"/>
  <c r="Y794" i="3"/>
  <c r="Z794" i="3"/>
  <c r="AA794" i="3"/>
  <c r="AB794" i="3"/>
  <c r="AC794" i="3"/>
  <c r="AD794" i="3"/>
  <c r="AE794" i="3"/>
  <c r="AF794" i="3"/>
  <c r="AG794" i="3"/>
  <c r="AH794" i="3"/>
  <c r="AI794" i="3"/>
  <c r="AJ794" i="3"/>
  <c r="AK794" i="3"/>
  <c r="AL794" i="3"/>
  <c r="AM794" i="3"/>
  <c r="AN794" i="3"/>
  <c r="AO794" i="3"/>
  <c r="AP794" i="3"/>
  <c r="D795" i="3"/>
  <c r="E795" i="3"/>
  <c r="F795" i="3"/>
  <c r="G795" i="3"/>
  <c r="H795" i="3"/>
  <c r="I795" i="3"/>
  <c r="J795" i="3"/>
  <c r="K795" i="3"/>
  <c r="L795" i="3"/>
  <c r="M795" i="3"/>
  <c r="N795" i="3"/>
  <c r="O795" i="3"/>
  <c r="P795" i="3"/>
  <c r="Q795" i="3"/>
  <c r="R795" i="3"/>
  <c r="S795" i="3"/>
  <c r="T795" i="3"/>
  <c r="U795" i="3"/>
  <c r="V795" i="3"/>
  <c r="W795" i="3"/>
  <c r="X795" i="3"/>
  <c r="Y795" i="3"/>
  <c r="Z795" i="3"/>
  <c r="AA795" i="3"/>
  <c r="AB795" i="3"/>
  <c r="AC795" i="3"/>
  <c r="AD795" i="3"/>
  <c r="AE795" i="3"/>
  <c r="AF795" i="3"/>
  <c r="AG795" i="3"/>
  <c r="AH795" i="3"/>
  <c r="AI795" i="3"/>
  <c r="AJ795" i="3"/>
  <c r="AK795" i="3"/>
  <c r="AL795" i="3"/>
  <c r="AM795" i="3"/>
  <c r="AN795" i="3"/>
  <c r="AO795" i="3"/>
  <c r="AP795" i="3"/>
  <c r="D796" i="3"/>
  <c r="E796" i="3"/>
  <c r="F796" i="3"/>
  <c r="G796" i="3"/>
  <c r="H796" i="3"/>
  <c r="I796" i="3"/>
  <c r="J796" i="3"/>
  <c r="K796" i="3"/>
  <c r="L796" i="3"/>
  <c r="M796" i="3"/>
  <c r="N796" i="3"/>
  <c r="O796" i="3"/>
  <c r="P796" i="3"/>
  <c r="Q796" i="3"/>
  <c r="R796" i="3"/>
  <c r="S796" i="3"/>
  <c r="T796" i="3"/>
  <c r="U796" i="3"/>
  <c r="V796" i="3"/>
  <c r="W796" i="3"/>
  <c r="X796" i="3"/>
  <c r="Y796" i="3"/>
  <c r="Z796" i="3"/>
  <c r="AA796" i="3"/>
  <c r="AB796" i="3"/>
  <c r="AC796" i="3"/>
  <c r="AD796" i="3"/>
  <c r="AE796" i="3"/>
  <c r="AF796" i="3"/>
  <c r="AG796" i="3"/>
  <c r="AH796" i="3"/>
  <c r="AI796" i="3"/>
  <c r="AJ796" i="3"/>
  <c r="AK796" i="3"/>
  <c r="AL796" i="3"/>
  <c r="AM796" i="3"/>
  <c r="AN796" i="3"/>
  <c r="AO796" i="3"/>
  <c r="AP796" i="3"/>
  <c r="D797" i="3"/>
  <c r="E797" i="3"/>
  <c r="F797" i="3"/>
  <c r="G797" i="3"/>
  <c r="H797" i="3"/>
  <c r="I797" i="3"/>
  <c r="J797" i="3"/>
  <c r="K797" i="3"/>
  <c r="L797" i="3"/>
  <c r="M797" i="3"/>
  <c r="N797" i="3"/>
  <c r="O797" i="3"/>
  <c r="P797" i="3"/>
  <c r="Q797" i="3"/>
  <c r="R797" i="3"/>
  <c r="S797" i="3"/>
  <c r="T797" i="3"/>
  <c r="U797" i="3"/>
  <c r="V797" i="3"/>
  <c r="W797" i="3"/>
  <c r="X797" i="3"/>
  <c r="Y797" i="3"/>
  <c r="Z797" i="3"/>
  <c r="AA797" i="3"/>
  <c r="AB797" i="3"/>
  <c r="AC797" i="3"/>
  <c r="AD797" i="3"/>
  <c r="AE797" i="3"/>
  <c r="AF797" i="3"/>
  <c r="AG797" i="3"/>
  <c r="AH797" i="3"/>
  <c r="AI797" i="3"/>
  <c r="AJ797" i="3"/>
  <c r="AK797" i="3"/>
  <c r="AL797" i="3"/>
  <c r="AM797" i="3"/>
  <c r="AN797" i="3"/>
  <c r="AO797" i="3"/>
  <c r="AP797" i="3"/>
  <c r="D798" i="3"/>
  <c r="E798" i="3"/>
  <c r="F798" i="3"/>
  <c r="G798" i="3"/>
  <c r="H798" i="3"/>
  <c r="I798" i="3"/>
  <c r="J798" i="3"/>
  <c r="K798" i="3"/>
  <c r="L798" i="3"/>
  <c r="M798" i="3"/>
  <c r="N798" i="3"/>
  <c r="O798" i="3"/>
  <c r="P798" i="3"/>
  <c r="Q798" i="3"/>
  <c r="R798" i="3"/>
  <c r="S798" i="3"/>
  <c r="T798" i="3"/>
  <c r="U798" i="3"/>
  <c r="V798" i="3"/>
  <c r="W798" i="3"/>
  <c r="X798" i="3"/>
  <c r="Y798" i="3"/>
  <c r="Z798" i="3"/>
  <c r="AA798" i="3"/>
  <c r="AB798" i="3"/>
  <c r="AC798" i="3"/>
  <c r="AD798" i="3"/>
  <c r="AE798" i="3"/>
  <c r="AF798" i="3"/>
  <c r="AG798" i="3"/>
  <c r="AH798" i="3"/>
  <c r="AI798" i="3"/>
  <c r="AJ798" i="3"/>
  <c r="AK798" i="3"/>
  <c r="AL798" i="3"/>
  <c r="AM798" i="3"/>
  <c r="AN798" i="3"/>
  <c r="AO798" i="3"/>
  <c r="AP798" i="3"/>
  <c r="D799" i="3"/>
  <c r="E799" i="3"/>
  <c r="F799" i="3"/>
  <c r="G799" i="3"/>
  <c r="H799" i="3"/>
  <c r="I799" i="3"/>
  <c r="J799" i="3"/>
  <c r="K799" i="3"/>
  <c r="L799" i="3"/>
  <c r="M799" i="3"/>
  <c r="N799" i="3"/>
  <c r="O799" i="3"/>
  <c r="P799" i="3"/>
  <c r="Q799" i="3"/>
  <c r="R799" i="3"/>
  <c r="S799" i="3"/>
  <c r="T799" i="3"/>
  <c r="U799" i="3"/>
  <c r="V799" i="3"/>
  <c r="W799" i="3"/>
  <c r="X799" i="3"/>
  <c r="Y799" i="3"/>
  <c r="Z799" i="3"/>
  <c r="AA799" i="3"/>
  <c r="AB799" i="3"/>
  <c r="AC799" i="3"/>
  <c r="AD799" i="3"/>
  <c r="AE799" i="3"/>
  <c r="AF799" i="3"/>
  <c r="AG799" i="3"/>
  <c r="AH799" i="3"/>
  <c r="AI799" i="3"/>
  <c r="AJ799" i="3"/>
  <c r="AK799" i="3"/>
  <c r="AL799" i="3"/>
  <c r="AM799" i="3"/>
  <c r="AN799" i="3"/>
  <c r="AO799" i="3"/>
  <c r="AP799" i="3"/>
  <c r="D800" i="3"/>
  <c r="E800" i="3"/>
  <c r="F800" i="3"/>
  <c r="G800" i="3"/>
  <c r="H800" i="3"/>
  <c r="I800" i="3"/>
  <c r="J800" i="3"/>
  <c r="K800" i="3"/>
  <c r="L800" i="3"/>
  <c r="M800" i="3"/>
  <c r="N800" i="3"/>
  <c r="O800" i="3"/>
  <c r="P800" i="3"/>
  <c r="Q800" i="3"/>
  <c r="R800" i="3"/>
  <c r="S800" i="3"/>
  <c r="T800" i="3"/>
  <c r="U800" i="3"/>
  <c r="V800" i="3"/>
  <c r="W800" i="3"/>
  <c r="X800" i="3"/>
  <c r="Y800" i="3"/>
  <c r="Z800" i="3"/>
  <c r="AA800" i="3"/>
  <c r="AB800" i="3"/>
  <c r="AC800" i="3"/>
  <c r="AD800" i="3"/>
  <c r="AE800" i="3"/>
  <c r="AF800" i="3"/>
  <c r="AG800" i="3"/>
  <c r="AH800" i="3"/>
  <c r="AI800" i="3"/>
  <c r="AJ800" i="3"/>
  <c r="AK800" i="3"/>
  <c r="AL800" i="3"/>
  <c r="AM800" i="3"/>
  <c r="AN800" i="3"/>
  <c r="AO800" i="3"/>
  <c r="AP800" i="3"/>
  <c r="D801" i="3"/>
  <c r="E801" i="3"/>
  <c r="F801" i="3"/>
  <c r="G801" i="3"/>
  <c r="H801" i="3"/>
  <c r="I801" i="3"/>
  <c r="J801" i="3"/>
  <c r="K801" i="3"/>
  <c r="L801" i="3"/>
  <c r="M801" i="3"/>
  <c r="N801" i="3"/>
  <c r="O801" i="3"/>
  <c r="P801" i="3"/>
  <c r="Q801" i="3"/>
  <c r="R801" i="3"/>
  <c r="S801" i="3"/>
  <c r="T801" i="3"/>
  <c r="U801" i="3"/>
  <c r="V801" i="3"/>
  <c r="W801" i="3"/>
  <c r="X801" i="3"/>
  <c r="Y801" i="3"/>
  <c r="Z801" i="3"/>
  <c r="AA801" i="3"/>
  <c r="AB801" i="3"/>
  <c r="AC801" i="3"/>
  <c r="AD801" i="3"/>
  <c r="AE801" i="3"/>
  <c r="AF801" i="3"/>
  <c r="AG801" i="3"/>
  <c r="AH801" i="3"/>
  <c r="AI801" i="3"/>
  <c r="AJ801" i="3"/>
  <c r="AK801" i="3"/>
  <c r="AL801" i="3"/>
  <c r="AM801" i="3"/>
  <c r="AN801" i="3"/>
  <c r="AO801" i="3"/>
  <c r="AP801" i="3"/>
  <c r="D802" i="3"/>
  <c r="E802" i="3"/>
  <c r="F802" i="3"/>
  <c r="G802" i="3"/>
  <c r="H802" i="3"/>
  <c r="I802" i="3"/>
  <c r="J802" i="3"/>
  <c r="K802" i="3"/>
  <c r="L802" i="3"/>
  <c r="M802" i="3"/>
  <c r="N802" i="3"/>
  <c r="O802" i="3"/>
  <c r="P802" i="3"/>
  <c r="Q802" i="3"/>
  <c r="R802" i="3"/>
  <c r="S802" i="3"/>
  <c r="T802" i="3"/>
  <c r="U802" i="3"/>
  <c r="V802" i="3"/>
  <c r="W802" i="3"/>
  <c r="X802" i="3"/>
  <c r="Y802" i="3"/>
  <c r="Z802" i="3"/>
  <c r="AA802" i="3"/>
  <c r="AB802" i="3"/>
  <c r="AC802" i="3"/>
  <c r="AD802" i="3"/>
  <c r="AE802" i="3"/>
  <c r="AF802" i="3"/>
  <c r="AG802" i="3"/>
  <c r="AH802" i="3"/>
  <c r="AI802" i="3"/>
  <c r="AJ802" i="3"/>
  <c r="AK802" i="3"/>
  <c r="AL802" i="3"/>
  <c r="AM802" i="3"/>
  <c r="AN802" i="3"/>
  <c r="AO802" i="3"/>
  <c r="AP802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766" i="3"/>
  <c r="AQ315" i="28" l="1"/>
  <c r="AQ316" i="28"/>
  <c r="AU316" i="28"/>
  <c r="AQ317" i="28"/>
  <c r="AU317" i="28"/>
  <c r="AQ318" i="28"/>
  <c r="AU318" i="28"/>
  <c r="AQ319" i="28"/>
  <c r="AU319" i="28"/>
  <c r="AQ320" i="28"/>
  <c r="AU320" i="28"/>
  <c r="AQ321" i="28"/>
  <c r="AU321" i="28"/>
  <c r="AQ322" i="28"/>
  <c r="AU322" i="28"/>
  <c r="AQ323" i="28"/>
  <c r="AU323" i="28"/>
  <c r="AQ324" i="28"/>
  <c r="AU324" i="28"/>
  <c r="AQ325" i="28"/>
  <c r="AU325" i="28"/>
  <c r="AQ326" i="28"/>
  <c r="AU326" i="28"/>
  <c r="AQ327" i="28"/>
  <c r="AU327" i="28"/>
  <c r="AQ328" i="28"/>
  <c r="AU328" i="28"/>
  <c r="AQ329" i="28"/>
  <c r="AU329" i="28"/>
  <c r="AU330" i="28"/>
  <c r="AQ331" i="28"/>
  <c r="AQ332" i="28"/>
  <c r="AU332" i="28"/>
  <c r="AQ333" i="28"/>
  <c r="AU333" i="28"/>
  <c r="AQ334" i="28"/>
  <c r="AU334" i="28"/>
  <c r="AQ335" i="28"/>
  <c r="AU335" i="28"/>
  <c r="AQ336" i="28"/>
  <c r="AQ337" i="28"/>
  <c r="AQ338" i="28"/>
  <c r="AQ339" i="28"/>
  <c r="AQ340" i="28"/>
  <c r="AQ341" i="28"/>
  <c r="AQ342" i="28"/>
  <c r="AQ343" i="28"/>
  <c r="AQ344" i="28"/>
  <c r="AQ345" i="28"/>
  <c r="AQ347" i="28"/>
  <c r="AQ348" i="28"/>
  <c r="AQ349" i="28"/>
  <c r="AQ350" i="28"/>
  <c r="AQ351" i="28"/>
  <c r="AQ352" i="28"/>
  <c r="AQ353" i="28"/>
  <c r="AQ354" i="28"/>
  <c r="AQ355" i="28"/>
  <c r="AQ356" i="28"/>
  <c r="AQ357" i="28"/>
  <c r="AQ358" i="28"/>
  <c r="AQ359" i="28"/>
  <c r="AQ360" i="28"/>
  <c r="AQ361" i="28"/>
  <c r="AQ363" i="28"/>
  <c r="AQ364" i="28"/>
  <c r="AQ365" i="28"/>
  <c r="AQ366" i="28"/>
  <c r="AQ367" i="28"/>
  <c r="AQ368" i="28"/>
  <c r="AQ369" i="28"/>
  <c r="AQ370" i="28"/>
  <c r="AQ371" i="28"/>
  <c r="AU595" i="28"/>
  <c r="AU594" i="28"/>
  <c r="AU593" i="28"/>
  <c r="AU592" i="28"/>
  <c r="AU590" i="28"/>
  <c r="AU589" i="28"/>
  <c r="AU588" i="28"/>
  <c r="AU587" i="28"/>
  <c r="AU586" i="28"/>
  <c r="AU585" i="28"/>
  <c r="AU584" i="28"/>
  <c r="AU583" i="28"/>
  <c r="AU582" i="28"/>
  <c r="AU581" i="28"/>
  <c r="AU580" i="28"/>
  <c r="AU579" i="28"/>
  <c r="AU578" i="28"/>
  <c r="AU577" i="28"/>
  <c r="AU576" i="28"/>
  <c r="AU465" i="28"/>
  <c r="AU464" i="28"/>
  <c r="AU463" i="28"/>
  <c r="AU462" i="28"/>
  <c r="AU460" i="28"/>
  <c r="AU459" i="28"/>
  <c r="AU458" i="28"/>
  <c r="AU457" i="28"/>
  <c r="AU456" i="28"/>
  <c r="AU455" i="28"/>
  <c r="AU454" i="28"/>
  <c r="AU453" i="28"/>
  <c r="AU452" i="28"/>
  <c r="AU451" i="28"/>
  <c r="AU450" i="28"/>
  <c r="AU449" i="28"/>
  <c r="AU448" i="28"/>
  <c r="AU447" i="28"/>
  <c r="AU446" i="28"/>
  <c r="AU400" i="28"/>
  <c r="AU399" i="28"/>
  <c r="AU398" i="28"/>
  <c r="AU397" i="28"/>
  <c r="AU395" i="28"/>
  <c r="AU394" i="28"/>
  <c r="AU393" i="28"/>
  <c r="AU392" i="28"/>
  <c r="AU391" i="28"/>
  <c r="AU390" i="28"/>
  <c r="AU389" i="28"/>
  <c r="AU388" i="28"/>
  <c r="AU387" i="28"/>
  <c r="AU386" i="28"/>
  <c r="AU385" i="28"/>
  <c r="AU384" i="28"/>
  <c r="AU383" i="28"/>
  <c r="AU382" i="28"/>
  <c r="AU381" i="28"/>
  <c r="AU270" i="28"/>
  <c r="AU269" i="28"/>
  <c r="AU268" i="28"/>
  <c r="AU267" i="28"/>
  <c r="AU265" i="28"/>
  <c r="AU264" i="28"/>
  <c r="AU263" i="28"/>
  <c r="AU262" i="28"/>
  <c r="AU261" i="28"/>
  <c r="AU260" i="28"/>
  <c r="AU259" i="28"/>
  <c r="AU258" i="28"/>
  <c r="AU257" i="28"/>
  <c r="AU256" i="28"/>
  <c r="AU255" i="28"/>
  <c r="AU254" i="28"/>
  <c r="AU253" i="28"/>
  <c r="AU252" i="28"/>
  <c r="AU251" i="28"/>
  <c r="AU250" i="28" l="1"/>
  <c r="AU461" i="28"/>
  <c r="AU266" i="28"/>
  <c r="AU396" i="28"/>
  <c r="AU331" i="28"/>
  <c r="AU315" i="28"/>
  <c r="AU575" i="28"/>
  <c r="AU591" i="28"/>
  <c r="AU445" i="28"/>
  <c r="AU380" i="28"/>
  <c r="AU401" i="28" l="1"/>
  <c r="AU466" i="28"/>
  <c r="AU336" i="28"/>
  <c r="AU271" i="28"/>
  <c r="AU596" i="28"/>
  <c r="AX623" i="28"/>
  <c r="AY623" i="28"/>
  <c r="AZ623" i="28"/>
  <c r="BA623" i="28"/>
  <c r="BB623" i="28"/>
  <c r="BC623" i="28"/>
  <c r="BD623" i="28"/>
  <c r="BE623" i="28"/>
  <c r="BF623" i="28"/>
  <c r="BG623" i="28"/>
  <c r="BH623" i="28"/>
  <c r="BI623" i="28"/>
  <c r="BJ623" i="28"/>
  <c r="BK623" i="28"/>
  <c r="BL623" i="28"/>
  <c r="BM623" i="28"/>
  <c r="BN623" i="28"/>
  <c r="BO623" i="28"/>
  <c r="BP623" i="28"/>
  <c r="BQ623" i="28"/>
  <c r="BR623" i="28"/>
  <c r="BS623" i="28"/>
  <c r="BT623" i="28"/>
  <c r="BU623" i="28"/>
  <c r="BV623" i="28"/>
  <c r="BW623" i="28"/>
  <c r="BX623" i="28"/>
  <c r="BY623" i="28"/>
  <c r="BZ623" i="28"/>
  <c r="CA623" i="28"/>
  <c r="CB623" i="28"/>
  <c r="CC623" i="28"/>
  <c r="CD623" i="28"/>
  <c r="CE623" i="28"/>
  <c r="CF623" i="28"/>
  <c r="CG623" i="28"/>
  <c r="CH623" i="28"/>
  <c r="CI623" i="28"/>
  <c r="CJ623" i="28"/>
  <c r="AX624" i="28"/>
  <c r="BA624" i="28"/>
  <c r="BB624" i="28"/>
  <c r="BC624" i="28"/>
  <c r="BD624" i="28"/>
  <c r="BE624" i="28"/>
  <c r="BF624" i="28"/>
  <c r="BH624" i="28"/>
  <c r="BI624" i="28"/>
  <c r="BJ624" i="28"/>
  <c r="BK624" i="28"/>
  <c r="BL624" i="28"/>
  <c r="BM624" i="28"/>
  <c r="BN624" i="28"/>
  <c r="BO624" i="28"/>
  <c r="BP624" i="28"/>
  <c r="BQ624" i="28"/>
  <c r="BR624" i="28"/>
  <c r="BS624" i="28"/>
  <c r="BT624" i="28"/>
  <c r="BV624" i="28"/>
  <c r="BW624" i="28"/>
  <c r="BX624" i="28"/>
  <c r="BY624" i="28"/>
  <c r="BZ624" i="28"/>
  <c r="CA624" i="28"/>
  <c r="CB624" i="28"/>
  <c r="CC624" i="28"/>
  <c r="CE624" i="28"/>
  <c r="CF624" i="28"/>
  <c r="CG624" i="28"/>
  <c r="CH624" i="28"/>
  <c r="CI624" i="28"/>
  <c r="CJ624" i="28"/>
  <c r="AX625" i="28"/>
  <c r="BA625" i="28"/>
  <c r="BB625" i="28"/>
  <c r="BC625" i="28"/>
  <c r="BD625" i="28"/>
  <c r="BE625" i="28"/>
  <c r="BF625" i="28"/>
  <c r="BG625" i="28"/>
  <c r="BH625" i="28"/>
  <c r="BI625" i="28"/>
  <c r="BJ625" i="28"/>
  <c r="BK625" i="28"/>
  <c r="BL625" i="28"/>
  <c r="BM625" i="28"/>
  <c r="BN625" i="28"/>
  <c r="BO625" i="28"/>
  <c r="BP625" i="28"/>
  <c r="BQ625" i="28"/>
  <c r="BR625" i="28"/>
  <c r="BS625" i="28"/>
  <c r="BT625" i="28"/>
  <c r="BU625" i="28"/>
  <c r="BV625" i="28"/>
  <c r="BW625" i="28"/>
  <c r="BX625" i="28"/>
  <c r="BY625" i="28"/>
  <c r="BZ625" i="28"/>
  <c r="CA625" i="28"/>
  <c r="CB625" i="28"/>
  <c r="CC625" i="28"/>
  <c r="CD625" i="28"/>
  <c r="CE625" i="28"/>
  <c r="CF625" i="28"/>
  <c r="CG625" i="28"/>
  <c r="CH625" i="28"/>
  <c r="CI625" i="28"/>
  <c r="CJ625" i="28"/>
  <c r="AX626" i="28"/>
  <c r="AY626" i="28"/>
  <c r="AZ626" i="28"/>
  <c r="BA626" i="28"/>
  <c r="BB626" i="28"/>
  <c r="BC626" i="28"/>
  <c r="BD626" i="28"/>
  <c r="BE626" i="28"/>
  <c r="BF626" i="28"/>
  <c r="BG626" i="28"/>
  <c r="BH626" i="28"/>
  <c r="BI626" i="28"/>
  <c r="BJ626" i="28"/>
  <c r="BK626" i="28"/>
  <c r="BL626" i="28"/>
  <c r="BM626" i="28"/>
  <c r="BN626" i="28"/>
  <c r="BO626" i="28"/>
  <c r="BP626" i="28"/>
  <c r="BQ626" i="28"/>
  <c r="BR626" i="28"/>
  <c r="BS626" i="28"/>
  <c r="BT626" i="28"/>
  <c r="BU626" i="28"/>
  <c r="BV626" i="28"/>
  <c r="BW626" i="28"/>
  <c r="BX626" i="28"/>
  <c r="BY626" i="28"/>
  <c r="BZ626" i="28"/>
  <c r="CA626" i="28"/>
  <c r="CB626" i="28"/>
  <c r="CC626" i="28"/>
  <c r="CD626" i="28"/>
  <c r="CE626" i="28"/>
  <c r="CF626" i="28"/>
  <c r="CG626" i="28"/>
  <c r="CH626" i="28"/>
  <c r="CI626" i="28"/>
  <c r="CJ626" i="28"/>
  <c r="AX627" i="28"/>
  <c r="AY627" i="28"/>
  <c r="AZ627" i="28"/>
  <c r="BA627" i="28"/>
  <c r="BB627" i="28"/>
  <c r="BC627" i="28"/>
  <c r="BD627" i="28"/>
  <c r="BE627" i="28"/>
  <c r="BF627" i="28"/>
  <c r="BG627" i="28"/>
  <c r="BH627" i="28"/>
  <c r="BI627" i="28"/>
  <c r="BJ627" i="28"/>
  <c r="BK627" i="28"/>
  <c r="BL627" i="28"/>
  <c r="BM627" i="28"/>
  <c r="BN627" i="28"/>
  <c r="BO627" i="28"/>
  <c r="BP627" i="28"/>
  <c r="BQ627" i="28"/>
  <c r="BR627" i="28"/>
  <c r="BS627" i="28"/>
  <c r="BT627" i="28"/>
  <c r="BU627" i="28"/>
  <c r="BV627" i="28"/>
  <c r="BW627" i="28"/>
  <c r="BX627" i="28"/>
  <c r="BY627" i="28"/>
  <c r="BZ627" i="28"/>
  <c r="CA627" i="28"/>
  <c r="CB627" i="28"/>
  <c r="CC627" i="28"/>
  <c r="CD627" i="28"/>
  <c r="CE627" i="28"/>
  <c r="CF627" i="28"/>
  <c r="CG627" i="28"/>
  <c r="CH627" i="28"/>
  <c r="CI627" i="28"/>
  <c r="CJ627" i="28"/>
  <c r="AX628" i="28"/>
  <c r="AY628" i="28"/>
  <c r="AZ628" i="28"/>
  <c r="BA628" i="28"/>
  <c r="BB628" i="28"/>
  <c r="BC628" i="28"/>
  <c r="BD628" i="28"/>
  <c r="BE628" i="28"/>
  <c r="BF628" i="28"/>
  <c r="BG628" i="28"/>
  <c r="BH628" i="28"/>
  <c r="BI628" i="28"/>
  <c r="BJ628" i="28"/>
  <c r="BK628" i="28"/>
  <c r="BL628" i="28"/>
  <c r="BM628" i="28"/>
  <c r="BN628" i="28"/>
  <c r="BO628" i="28"/>
  <c r="BP628" i="28"/>
  <c r="BQ628" i="28"/>
  <c r="BR628" i="28"/>
  <c r="BS628" i="28"/>
  <c r="BT628" i="28"/>
  <c r="BU628" i="28"/>
  <c r="BV628" i="28"/>
  <c r="BW628" i="28"/>
  <c r="BX628" i="28"/>
  <c r="BY628" i="28"/>
  <c r="BZ628" i="28"/>
  <c r="CA628" i="28"/>
  <c r="CB628" i="28"/>
  <c r="CC628" i="28"/>
  <c r="CD628" i="28"/>
  <c r="CE628" i="28"/>
  <c r="CF628" i="28"/>
  <c r="CG628" i="28"/>
  <c r="CH628" i="28"/>
  <c r="CI628" i="28"/>
  <c r="CJ628" i="28"/>
  <c r="AX629" i="28"/>
  <c r="AY629" i="28"/>
  <c r="AZ629" i="28"/>
  <c r="BA629" i="28"/>
  <c r="BB629" i="28"/>
  <c r="BC629" i="28"/>
  <c r="BD629" i="28"/>
  <c r="BE629" i="28"/>
  <c r="BF629" i="28"/>
  <c r="BG629" i="28"/>
  <c r="BH629" i="28"/>
  <c r="BI629" i="28"/>
  <c r="BJ629" i="28"/>
  <c r="BK629" i="28"/>
  <c r="BL629" i="28"/>
  <c r="BM629" i="28"/>
  <c r="BN629" i="28"/>
  <c r="BO629" i="28"/>
  <c r="BP629" i="28"/>
  <c r="BQ629" i="28"/>
  <c r="BR629" i="28"/>
  <c r="BS629" i="28"/>
  <c r="BT629" i="28"/>
  <c r="BU629" i="28"/>
  <c r="BV629" i="28"/>
  <c r="BW629" i="28"/>
  <c r="BX629" i="28"/>
  <c r="BY629" i="28"/>
  <c r="BZ629" i="28"/>
  <c r="CA629" i="28"/>
  <c r="CB629" i="28"/>
  <c r="CC629" i="28"/>
  <c r="CD629" i="28"/>
  <c r="CE629" i="28"/>
  <c r="CF629" i="28"/>
  <c r="CG629" i="28"/>
  <c r="CH629" i="28"/>
  <c r="CI629" i="28"/>
  <c r="CJ629" i="28"/>
  <c r="AX630" i="28"/>
  <c r="AY630" i="28"/>
  <c r="AZ630" i="28"/>
  <c r="BA630" i="28"/>
  <c r="BB630" i="28"/>
  <c r="BC630" i="28"/>
  <c r="BD630" i="28"/>
  <c r="BE630" i="28"/>
  <c r="BF630" i="28"/>
  <c r="BG630" i="28"/>
  <c r="BH630" i="28"/>
  <c r="BI630" i="28"/>
  <c r="BJ630" i="28"/>
  <c r="BK630" i="28"/>
  <c r="BL630" i="28"/>
  <c r="BM630" i="28"/>
  <c r="BN630" i="28"/>
  <c r="BO630" i="28"/>
  <c r="BP630" i="28"/>
  <c r="BQ630" i="28"/>
  <c r="BR630" i="28"/>
  <c r="BS630" i="28"/>
  <c r="BT630" i="28"/>
  <c r="BU630" i="28"/>
  <c r="BV630" i="28"/>
  <c r="BW630" i="28"/>
  <c r="BX630" i="28"/>
  <c r="BY630" i="28"/>
  <c r="BZ630" i="28"/>
  <c r="CA630" i="28"/>
  <c r="CB630" i="28"/>
  <c r="CC630" i="28"/>
  <c r="CD630" i="28"/>
  <c r="CE630" i="28"/>
  <c r="CF630" i="28"/>
  <c r="CG630" i="28"/>
  <c r="CH630" i="28"/>
  <c r="CI630" i="28"/>
  <c r="CJ630" i="28"/>
  <c r="AX631" i="28"/>
  <c r="AY631" i="28"/>
  <c r="AZ631" i="28"/>
  <c r="BA631" i="28"/>
  <c r="BB631" i="28"/>
  <c r="BC631" i="28"/>
  <c r="BD631" i="28"/>
  <c r="BE631" i="28"/>
  <c r="BF631" i="28"/>
  <c r="BG631" i="28"/>
  <c r="BH631" i="28"/>
  <c r="BI631" i="28"/>
  <c r="BJ631" i="28"/>
  <c r="BK631" i="28"/>
  <c r="BL631" i="28"/>
  <c r="BM631" i="28"/>
  <c r="BN631" i="28"/>
  <c r="BO631" i="28"/>
  <c r="BP631" i="28"/>
  <c r="BQ631" i="28"/>
  <c r="BR631" i="28"/>
  <c r="BS631" i="28"/>
  <c r="BT631" i="28"/>
  <c r="BU631" i="28"/>
  <c r="BV631" i="28"/>
  <c r="BW631" i="28"/>
  <c r="BX631" i="28"/>
  <c r="BY631" i="28"/>
  <c r="BZ631" i="28"/>
  <c r="CA631" i="28"/>
  <c r="CB631" i="28"/>
  <c r="CC631" i="28"/>
  <c r="CD631" i="28"/>
  <c r="CE631" i="28"/>
  <c r="CF631" i="28"/>
  <c r="CG631" i="28"/>
  <c r="CH631" i="28"/>
  <c r="CI631" i="28"/>
  <c r="CJ631" i="28"/>
  <c r="AW624" i="28"/>
  <c r="AW625" i="28"/>
  <c r="AW626" i="28"/>
  <c r="AW627" i="28"/>
  <c r="AW628" i="28"/>
  <c r="AW629" i="28"/>
  <c r="AW630" i="28"/>
  <c r="AW631" i="28"/>
  <c r="AW623" i="28"/>
  <c r="AX607" i="28"/>
  <c r="AY607" i="28"/>
  <c r="AZ607" i="28"/>
  <c r="BA607" i="28"/>
  <c r="BB607" i="28"/>
  <c r="BC607" i="28"/>
  <c r="BD607" i="28"/>
  <c r="BE607" i="28"/>
  <c r="BF607" i="28"/>
  <c r="BG607" i="28"/>
  <c r="BH607" i="28"/>
  <c r="BI607" i="28"/>
  <c r="BJ607" i="28"/>
  <c r="BK607" i="28"/>
  <c r="BL607" i="28"/>
  <c r="BM607" i="28"/>
  <c r="BN607" i="28"/>
  <c r="BO607" i="28"/>
  <c r="BP607" i="28"/>
  <c r="BQ607" i="28"/>
  <c r="BR607" i="28"/>
  <c r="BS607" i="28"/>
  <c r="BT607" i="28"/>
  <c r="BU607" i="28"/>
  <c r="BV607" i="28"/>
  <c r="BW607" i="28"/>
  <c r="BX607" i="28"/>
  <c r="BY607" i="28"/>
  <c r="BZ607" i="28"/>
  <c r="CA607" i="28"/>
  <c r="CB607" i="28"/>
  <c r="CC607" i="28"/>
  <c r="CD607" i="28"/>
  <c r="CE607" i="28"/>
  <c r="CF607" i="28"/>
  <c r="CG607" i="28"/>
  <c r="CH607" i="28"/>
  <c r="CI607" i="28"/>
  <c r="CJ607" i="28"/>
  <c r="AX608" i="28"/>
  <c r="AY608" i="28"/>
  <c r="AZ608" i="28"/>
  <c r="BA608" i="28"/>
  <c r="BB608" i="28"/>
  <c r="BC608" i="28"/>
  <c r="BD608" i="28"/>
  <c r="BE608" i="28"/>
  <c r="BF608" i="28"/>
  <c r="BG608" i="28"/>
  <c r="BH608" i="28"/>
  <c r="BI608" i="28"/>
  <c r="BJ608" i="28"/>
  <c r="BK608" i="28"/>
  <c r="BL608" i="28"/>
  <c r="BM608" i="28"/>
  <c r="BN608" i="28"/>
  <c r="BO608" i="28"/>
  <c r="BP608" i="28"/>
  <c r="BQ608" i="28"/>
  <c r="BR608" i="28"/>
  <c r="BS608" i="28"/>
  <c r="BT608" i="28"/>
  <c r="BU608" i="28"/>
  <c r="BV608" i="28"/>
  <c r="BW608" i="28"/>
  <c r="BX608" i="28"/>
  <c r="BY608" i="28"/>
  <c r="BZ608" i="28"/>
  <c r="CA608" i="28"/>
  <c r="CB608" i="28"/>
  <c r="CC608" i="28"/>
  <c r="CD608" i="28"/>
  <c r="CE608" i="28"/>
  <c r="CF608" i="28"/>
  <c r="CG608" i="28"/>
  <c r="CH608" i="28"/>
  <c r="CI608" i="28"/>
  <c r="CJ608" i="28"/>
  <c r="AX609" i="28"/>
  <c r="AY609" i="28"/>
  <c r="AZ609" i="28"/>
  <c r="BA609" i="28"/>
  <c r="BB609" i="28"/>
  <c r="BC609" i="28"/>
  <c r="BD609" i="28"/>
  <c r="BE609" i="28"/>
  <c r="BF609" i="28"/>
  <c r="BG609" i="28"/>
  <c r="BH609" i="28"/>
  <c r="BI609" i="28"/>
  <c r="BJ609" i="28"/>
  <c r="BK609" i="28"/>
  <c r="BL609" i="28"/>
  <c r="BM609" i="28"/>
  <c r="BN609" i="28"/>
  <c r="BO609" i="28"/>
  <c r="BP609" i="28"/>
  <c r="BQ609" i="28"/>
  <c r="BR609" i="28"/>
  <c r="BS609" i="28"/>
  <c r="BT609" i="28"/>
  <c r="BU609" i="28"/>
  <c r="BV609" i="28"/>
  <c r="BW609" i="28"/>
  <c r="BX609" i="28"/>
  <c r="BY609" i="28"/>
  <c r="BZ609" i="28"/>
  <c r="CA609" i="28"/>
  <c r="CB609" i="28"/>
  <c r="CC609" i="28"/>
  <c r="CD609" i="28"/>
  <c r="CE609" i="28"/>
  <c r="CF609" i="28"/>
  <c r="CG609" i="28"/>
  <c r="CH609" i="28"/>
  <c r="CI609" i="28"/>
  <c r="CJ609" i="28"/>
  <c r="AX610" i="28"/>
  <c r="AY610" i="28"/>
  <c r="AZ610" i="28"/>
  <c r="BA610" i="28"/>
  <c r="BB610" i="28"/>
  <c r="BC610" i="28"/>
  <c r="BD610" i="28"/>
  <c r="BE610" i="28"/>
  <c r="BF610" i="28"/>
  <c r="BG610" i="28"/>
  <c r="BH610" i="28"/>
  <c r="BI610" i="28"/>
  <c r="BJ610" i="28"/>
  <c r="BK610" i="28"/>
  <c r="BL610" i="28"/>
  <c r="BM610" i="28"/>
  <c r="BN610" i="28"/>
  <c r="BO610" i="28"/>
  <c r="BP610" i="28"/>
  <c r="BQ610" i="28"/>
  <c r="BR610" i="28"/>
  <c r="BS610" i="28"/>
  <c r="BT610" i="28"/>
  <c r="BU610" i="28"/>
  <c r="BV610" i="28"/>
  <c r="BW610" i="28"/>
  <c r="BX610" i="28"/>
  <c r="BY610" i="28"/>
  <c r="BZ610" i="28"/>
  <c r="CA610" i="28"/>
  <c r="CB610" i="28"/>
  <c r="CC610" i="28"/>
  <c r="CD610" i="28"/>
  <c r="CE610" i="28"/>
  <c r="CF610" i="28"/>
  <c r="CG610" i="28"/>
  <c r="CH610" i="28"/>
  <c r="CI610" i="28"/>
  <c r="CJ610" i="28"/>
  <c r="AX611" i="28"/>
  <c r="AY611" i="28"/>
  <c r="AZ611" i="28"/>
  <c r="BA611" i="28"/>
  <c r="BB611" i="28"/>
  <c r="BC611" i="28"/>
  <c r="BD611" i="28"/>
  <c r="BE611" i="28"/>
  <c r="BF611" i="28"/>
  <c r="BG611" i="28"/>
  <c r="BH611" i="28"/>
  <c r="BI611" i="28"/>
  <c r="BJ611" i="28"/>
  <c r="BK611" i="28"/>
  <c r="BL611" i="28"/>
  <c r="BM611" i="28"/>
  <c r="BN611" i="28"/>
  <c r="BO611" i="28"/>
  <c r="BP611" i="28"/>
  <c r="BQ611" i="28"/>
  <c r="BR611" i="28"/>
  <c r="BS611" i="28"/>
  <c r="BT611" i="28"/>
  <c r="BU611" i="28"/>
  <c r="BV611" i="28"/>
  <c r="BW611" i="28"/>
  <c r="BX611" i="28"/>
  <c r="BY611" i="28"/>
  <c r="BZ611" i="28"/>
  <c r="CA611" i="28"/>
  <c r="CB611" i="28"/>
  <c r="CC611" i="28"/>
  <c r="CD611" i="28"/>
  <c r="CE611" i="28"/>
  <c r="CF611" i="28"/>
  <c r="CG611" i="28"/>
  <c r="CH611" i="28"/>
  <c r="CI611" i="28"/>
  <c r="CJ611" i="28"/>
  <c r="AX612" i="28"/>
  <c r="AY612" i="28"/>
  <c r="AZ612" i="28"/>
  <c r="BA612" i="28"/>
  <c r="BB612" i="28"/>
  <c r="BC612" i="28"/>
  <c r="BD612" i="28"/>
  <c r="BE612" i="28"/>
  <c r="BF612" i="28"/>
  <c r="BG612" i="28"/>
  <c r="BH612" i="28"/>
  <c r="BI612" i="28"/>
  <c r="BJ612" i="28"/>
  <c r="BK612" i="28"/>
  <c r="BL612" i="28"/>
  <c r="BM612" i="28"/>
  <c r="BN612" i="28"/>
  <c r="BO612" i="28"/>
  <c r="BP612" i="28"/>
  <c r="BQ612" i="28"/>
  <c r="BR612" i="28"/>
  <c r="BS612" i="28"/>
  <c r="BT612" i="28"/>
  <c r="BU612" i="28"/>
  <c r="BV612" i="28"/>
  <c r="BW612" i="28"/>
  <c r="BX612" i="28"/>
  <c r="BY612" i="28"/>
  <c r="BZ612" i="28"/>
  <c r="CA612" i="28"/>
  <c r="CB612" i="28"/>
  <c r="CC612" i="28"/>
  <c r="CD612" i="28"/>
  <c r="CE612" i="28"/>
  <c r="CF612" i="28"/>
  <c r="CG612" i="28"/>
  <c r="CH612" i="28"/>
  <c r="CI612" i="28"/>
  <c r="CJ612" i="28"/>
  <c r="AX613" i="28"/>
  <c r="AY613" i="28"/>
  <c r="AZ613" i="28"/>
  <c r="BA613" i="28"/>
  <c r="BB613" i="28"/>
  <c r="BC613" i="28"/>
  <c r="BD613" i="28"/>
  <c r="BE613" i="28"/>
  <c r="BF613" i="28"/>
  <c r="BG613" i="28"/>
  <c r="BH613" i="28"/>
  <c r="BI613" i="28"/>
  <c r="BJ613" i="28"/>
  <c r="BK613" i="28"/>
  <c r="BL613" i="28"/>
  <c r="BM613" i="28"/>
  <c r="BN613" i="28"/>
  <c r="BO613" i="28"/>
  <c r="BP613" i="28"/>
  <c r="BQ613" i="28"/>
  <c r="BR613" i="28"/>
  <c r="BS613" i="28"/>
  <c r="BT613" i="28"/>
  <c r="BU613" i="28"/>
  <c r="BV613" i="28"/>
  <c r="BW613" i="28"/>
  <c r="BX613" i="28"/>
  <c r="BY613" i="28"/>
  <c r="BZ613" i="28"/>
  <c r="CA613" i="28"/>
  <c r="CB613" i="28"/>
  <c r="CC613" i="28"/>
  <c r="CD613" i="28"/>
  <c r="CE613" i="28"/>
  <c r="CF613" i="28"/>
  <c r="CG613" i="28"/>
  <c r="CH613" i="28"/>
  <c r="CI613" i="28"/>
  <c r="CJ613" i="28"/>
  <c r="AX614" i="28"/>
  <c r="AY614" i="28"/>
  <c r="AZ614" i="28"/>
  <c r="BA614" i="28"/>
  <c r="BB614" i="28"/>
  <c r="BC614" i="28"/>
  <c r="BD614" i="28"/>
  <c r="BE614" i="28"/>
  <c r="BF614" i="28"/>
  <c r="BG614" i="28"/>
  <c r="BH614" i="28"/>
  <c r="BI614" i="28"/>
  <c r="BJ614" i="28"/>
  <c r="BK614" i="28"/>
  <c r="BL614" i="28"/>
  <c r="BM614" i="28"/>
  <c r="BN614" i="28"/>
  <c r="BO614" i="28"/>
  <c r="BP614" i="28"/>
  <c r="BQ614" i="28"/>
  <c r="BR614" i="28"/>
  <c r="BS614" i="28"/>
  <c r="BT614" i="28"/>
  <c r="BU614" i="28"/>
  <c r="BV614" i="28"/>
  <c r="BW614" i="28"/>
  <c r="BX614" i="28"/>
  <c r="BY614" i="28"/>
  <c r="BZ614" i="28"/>
  <c r="CA614" i="28"/>
  <c r="CB614" i="28"/>
  <c r="CC614" i="28"/>
  <c r="CD614" i="28"/>
  <c r="CE614" i="28"/>
  <c r="CF614" i="28"/>
  <c r="CG614" i="28"/>
  <c r="CH614" i="28"/>
  <c r="CI614" i="28"/>
  <c r="CJ614" i="28"/>
  <c r="AX615" i="28"/>
  <c r="AY615" i="28"/>
  <c r="AZ615" i="28"/>
  <c r="BA615" i="28"/>
  <c r="BB615" i="28"/>
  <c r="BC615" i="28"/>
  <c r="BD615" i="28"/>
  <c r="BE615" i="28"/>
  <c r="BF615" i="28"/>
  <c r="BG615" i="28"/>
  <c r="BH615" i="28"/>
  <c r="BI615" i="28"/>
  <c r="BJ615" i="28"/>
  <c r="BK615" i="28"/>
  <c r="BL615" i="28"/>
  <c r="BM615" i="28"/>
  <c r="BN615" i="28"/>
  <c r="BO615" i="28"/>
  <c r="BP615" i="28"/>
  <c r="BQ615" i="28"/>
  <c r="BR615" i="28"/>
  <c r="BS615" i="28"/>
  <c r="BT615" i="28"/>
  <c r="BU615" i="28"/>
  <c r="BV615" i="28"/>
  <c r="BW615" i="28"/>
  <c r="BX615" i="28"/>
  <c r="BY615" i="28"/>
  <c r="BZ615" i="28"/>
  <c r="CA615" i="28"/>
  <c r="CB615" i="28"/>
  <c r="CC615" i="28"/>
  <c r="CD615" i="28"/>
  <c r="CE615" i="28"/>
  <c r="CF615" i="28"/>
  <c r="CG615" i="28"/>
  <c r="CH615" i="28"/>
  <c r="CI615" i="28"/>
  <c r="CJ615" i="28"/>
  <c r="AX616" i="28"/>
  <c r="AY616" i="28"/>
  <c r="AZ616" i="28"/>
  <c r="BA616" i="28"/>
  <c r="BB616" i="28"/>
  <c r="BC616" i="28"/>
  <c r="BD616" i="28"/>
  <c r="BE616" i="28"/>
  <c r="BF616" i="28"/>
  <c r="BG616" i="28"/>
  <c r="BH616" i="28"/>
  <c r="BI616" i="28"/>
  <c r="BJ616" i="28"/>
  <c r="BK616" i="28"/>
  <c r="BL616" i="28"/>
  <c r="BM616" i="28"/>
  <c r="BN616" i="28"/>
  <c r="BO616" i="28"/>
  <c r="BP616" i="28"/>
  <c r="BQ616" i="28"/>
  <c r="BR616" i="28"/>
  <c r="BS616" i="28"/>
  <c r="BT616" i="28"/>
  <c r="BU616" i="28"/>
  <c r="BV616" i="28"/>
  <c r="BW616" i="28"/>
  <c r="BX616" i="28"/>
  <c r="BY616" i="28"/>
  <c r="BZ616" i="28"/>
  <c r="CA616" i="28"/>
  <c r="CB616" i="28"/>
  <c r="CC616" i="28"/>
  <c r="CD616" i="28"/>
  <c r="CE616" i="28"/>
  <c r="CF616" i="28"/>
  <c r="CG616" i="28"/>
  <c r="CH616" i="28"/>
  <c r="CI616" i="28"/>
  <c r="CJ616" i="28"/>
  <c r="AX617" i="28"/>
  <c r="AY617" i="28"/>
  <c r="AZ617" i="28"/>
  <c r="BA617" i="28"/>
  <c r="BB617" i="28"/>
  <c r="BC617" i="28"/>
  <c r="BD617" i="28"/>
  <c r="BE617" i="28"/>
  <c r="BF617" i="28"/>
  <c r="BG617" i="28"/>
  <c r="BH617" i="28"/>
  <c r="BI617" i="28"/>
  <c r="BJ617" i="28"/>
  <c r="BK617" i="28"/>
  <c r="BL617" i="28"/>
  <c r="BM617" i="28"/>
  <c r="BN617" i="28"/>
  <c r="BO617" i="28"/>
  <c r="BP617" i="28"/>
  <c r="BQ617" i="28"/>
  <c r="BR617" i="28"/>
  <c r="BS617" i="28"/>
  <c r="BT617" i="28"/>
  <c r="BU617" i="28"/>
  <c r="BV617" i="28"/>
  <c r="BW617" i="28"/>
  <c r="BX617" i="28"/>
  <c r="BY617" i="28"/>
  <c r="BZ617" i="28"/>
  <c r="CA617" i="28"/>
  <c r="CB617" i="28"/>
  <c r="CC617" i="28"/>
  <c r="CD617" i="28"/>
  <c r="CE617" i="28"/>
  <c r="CF617" i="28"/>
  <c r="CG617" i="28"/>
  <c r="CH617" i="28"/>
  <c r="CI617" i="28"/>
  <c r="CJ617" i="28"/>
  <c r="AX618" i="28"/>
  <c r="AY618" i="28"/>
  <c r="AZ618" i="28"/>
  <c r="BA618" i="28"/>
  <c r="BB618" i="28"/>
  <c r="BC618" i="28"/>
  <c r="BD618" i="28"/>
  <c r="BE618" i="28"/>
  <c r="BF618" i="28"/>
  <c r="BG618" i="28"/>
  <c r="BH618" i="28"/>
  <c r="BI618" i="28"/>
  <c r="BJ618" i="28"/>
  <c r="BK618" i="28"/>
  <c r="BL618" i="28"/>
  <c r="BM618" i="28"/>
  <c r="BN618" i="28"/>
  <c r="BO618" i="28"/>
  <c r="BP618" i="28"/>
  <c r="BQ618" i="28"/>
  <c r="BR618" i="28"/>
  <c r="BS618" i="28"/>
  <c r="BT618" i="28"/>
  <c r="BU618" i="28"/>
  <c r="BV618" i="28"/>
  <c r="BW618" i="28"/>
  <c r="BX618" i="28"/>
  <c r="BY618" i="28"/>
  <c r="BZ618" i="28"/>
  <c r="CA618" i="28"/>
  <c r="CB618" i="28"/>
  <c r="CC618" i="28"/>
  <c r="CD618" i="28"/>
  <c r="CE618" i="28"/>
  <c r="CF618" i="28"/>
  <c r="CG618" i="28"/>
  <c r="CH618" i="28"/>
  <c r="CI618" i="28"/>
  <c r="CJ618" i="28"/>
  <c r="AX619" i="28"/>
  <c r="AY619" i="28"/>
  <c r="AZ619" i="28"/>
  <c r="BA619" i="28"/>
  <c r="BB619" i="28"/>
  <c r="BC619" i="28"/>
  <c r="BD619" i="28"/>
  <c r="BE619" i="28"/>
  <c r="BF619" i="28"/>
  <c r="BG619" i="28"/>
  <c r="BH619" i="28"/>
  <c r="BI619" i="28"/>
  <c r="BJ619" i="28"/>
  <c r="BK619" i="28"/>
  <c r="BL619" i="28"/>
  <c r="BM619" i="28"/>
  <c r="BN619" i="28"/>
  <c r="BO619" i="28"/>
  <c r="BP619" i="28"/>
  <c r="BQ619" i="28"/>
  <c r="BR619" i="28"/>
  <c r="BS619" i="28"/>
  <c r="BT619" i="28"/>
  <c r="BU619" i="28"/>
  <c r="BV619" i="28"/>
  <c r="BW619" i="28"/>
  <c r="BX619" i="28"/>
  <c r="BY619" i="28"/>
  <c r="BZ619" i="28"/>
  <c r="CA619" i="28"/>
  <c r="CB619" i="28"/>
  <c r="CC619" i="28"/>
  <c r="CD619" i="28"/>
  <c r="CE619" i="28"/>
  <c r="CF619" i="28"/>
  <c r="CG619" i="28"/>
  <c r="CH619" i="28"/>
  <c r="CI619" i="28"/>
  <c r="CJ619" i="28"/>
  <c r="AX620" i="28"/>
  <c r="AY620" i="28"/>
  <c r="AZ620" i="28"/>
  <c r="BA620" i="28"/>
  <c r="BB620" i="28"/>
  <c r="BC620" i="28"/>
  <c r="BD620" i="28"/>
  <c r="BE620" i="28"/>
  <c r="BF620" i="28"/>
  <c r="BG620" i="28"/>
  <c r="BH620" i="28"/>
  <c r="BI620" i="28"/>
  <c r="BJ620" i="28"/>
  <c r="BK620" i="28"/>
  <c r="BL620" i="28"/>
  <c r="BM620" i="28"/>
  <c r="BN620" i="28"/>
  <c r="BO620" i="28"/>
  <c r="BP620" i="28"/>
  <c r="BQ620" i="28"/>
  <c r="BR620" i="28"/>
  <c r="BS620" i="28"/>
  <c r="BT620" i="28"/>
  <c r="BU620" i="28"/>
  <c r="BV620" i="28"/>
  <c r="BW620" i="28"/>
  <c r="BX620" i="28"/>
  <c r="BY620" i="28"/>
  <c r="BZ620" i="28"/>
  <c r="CA620" i="28"/>
  <c r="CB620" i="28"/>
  <c r="CC620" i="28"/>
  <c r="CD620" i="28"/>
  <c r="CE620" i="28"/>
  <c r="CF620" i="28"/>
  <c r="CG620" i="28"/>
  <c r="CH620" i="28"/>
  <c r="CI620" i="28"/>
  <c r="CJ620" i="28"/>
  <c r="AX621" i="28"/>
  <c r="AY621" i="28"/>
  <c r="AZ621" i="28"/>
  <c r="BA621" i="28"/>
  <c r="BB621" i="28"/>
  <c r="BC621" i="28"/>
  <c r="BD621" i="28"/>
  <c r="BE621" i="28"/>
  <c r="BF621" i="28"/>
  <c r="BG621" i="28"/>
  <c r="BH621" i="28"/>
  <c r="BI621" i="28"/>
  <c r="BJ621" i="28"/>
  <c r="BK621" i="28"/>
  <c r="BL621" i="28"/>
  <c r="BM621" i="28"/>
  <c r="BN621" i="28"/>
  <c r="BO621" i="28"/>
  <c r="BP621" i="28"/>
  <c r="BQ621" i="28"/>
  <c r="BR621" i="28"/>
  <c r="BS621" i="28"/>
  <c r="BT621" i="28"/>
  <c r="BU621" i="28"/>
  <c r="BV621" i="28"/>
  <c r="BW621" i="28"/>
  <c r="BX621" i="28"/>
  <c r="BY621" i="28"/>
  <c r="BZ621" i="28"/>
  <c r="CA621" i="28"/>
  <c r="CB621" i="28"/>
  <c r="CC621" i="28"/>
  <c r="CD621" i="28"/>
  <c r="CE621" i="28"/>
  <c r="CF621" i="28"/>
  <c r="CG621" i="28"/>
  <c r="CH621" i="28"/>
  <c r="CI621" i="28"/>
  <c r="CJ621" i="28"/>
  <c r="AW608" i="28"/>
  <c r="AW609" i="28"/>
  <c r="AW610" i="28"/>
  <c r="AW611" i="28"/>
  <c r="AW612" i="28"/>
  <c r="AW613" i="28"/>
  <c r="AW614" i="28"/>
  <c r="AW615" i="28"/>
  <c r="AW616" i="28"/>
  <c r="AW617" i="28"/>
  <c r="AW618" i="28"/>
  <c r="AW619" i="28"/>
  <c r="AW620" i="28"/>
  <c r="AW621" i="28"/>
  <c r="AW607" i="28"/>
  <c r="AX591" i="28"/>
  <c r="AY591" i="28"/>
  <c r="AZ591" i="28"/>
  <c r="BA591" i="28"/>
  <c r="BB591" i="28"/>
  <c r="BC591" i="28"/>
  <c r="BD591" i="28"/>
  <c r="BE591" i="28"/>
  <c r="BF591" i="28"/>
  <c r="BG591" i="28"/>
  <c r="BH591" i="28"/>
  <c r="BI591" i="28"/>
  <c r="BJ591" i="28"/>
  <c r="BK591" i="28"/>
  <c r="BL591" i="28"/>
  <c r="BM591" i="28"/>
  <c r="BN591" i="28"/>
  <c r="BO591" i="28"/>
  <c r="BP591" i="28"/>
  <c r="BQ591" i="28"/>
  <c r="BR591" i="28"/>
  <c r="BS591" i="28"/>
  <c r="BT591" i="28"/>
  <c r="BU591" i="28"/>
  <c r="BV591" i="28"/>
  <c r="BW591" i="28"/>
  <c r="BX591" i="28"/>
  <c r="BY591" i="28"/>
  <c r="BZ591" i="28"/>
  <c r="CA591" i="28"/>
  <c r="CB591" i="28"/>
  <c r="CC591" i="28"/>
  <c r="CD591" i="28"/>
  <c r="CE591" i="28"/>
  <c r="CF591" i="28"/>
  <c r="CG591" i="28"/>
  <c r="CH591" i="28"/>
  <c r="CI591" i="28"/>
  <c r="CJ591" i="28"/>
  <c r="AX592" i="28"/>
  <c r="AY592" i="28"/>
  <c r="AZ592" i="28"/>
  <c r="BA592" i="28"/>
  <c r="BB592" i="28"/>
  <c r="BC592" i="28"/>
  <c r="BD592" i="28"/>
  <c r="BE592" i="28"/>
  <c r="BF592" i="28"/>
  <c r="BG592" i="28"/>
  <c r="BH592" i="28"/>
  <c r="BI592" i="28"/>
  <c r="BJ592" i="28"/>
  <c r="BK592" i="28"/>
  <c r="BL592" i="28"/>
  <c r="BM592" i="28"/>
  <c r="BN592" i="28"/>
  <c r="BO592" i="28"/>
  <c r="BP592" i="28"/>
  <c r="BQ592" i="28"/>
  <c r="BR592" i="28"/>
  <c r="BS592" i="28"/>
  <c r="BT592" i="28"/>
  <c r="BU592" i="28"/>
  <c r="BV592" i="28"/>
  <c r="BW592" i="28"/>
  <c r="BX592" i="28"/>
  <c r="BY592" i="28"/>
  <c r="BZ592" i="28"/>
  <c r="CA592" i="28"/>
  <c r="CB592" i="28"/>
  <c r="CC592" i="28"/>
  <c r="CD592" i="28"/>
  <c r="CE592" i="28"/>
  <c r="CF592" i="28"/>
  <c r="CG592" i="28"/>
  <c r="CH592" i="28"/>
  <c r="CI592" i="28"/>
  <c r="CJ592" i="28"/>
  <c r="AX593" i="28"/>
  <c r="AY593" i="28"/>
  <c r="AZ593" i="28"/>
  <c r="BA593" i="28"/>
  <c r="BB593" i="28"/>
  <c r="BC593" i="28"/>
  <c r="BD593" i="28"/>
  <c r="BE593" i="28"/>
  <c r="BF593" i="28"/>
  <c r="BG593" i="28"/>
  <c r="BH593" i="28"/>
  <c r="BI593" i="28"/>
  <c r="BJ593" i="28"/>
  <c r="BK593" i="28"/>
  <c r="BL593" i="28"/>
  <c r="BM593" i="28"/>
  <c r="BN593" i="28"/>
  <c r="BO593" i="28"/>
  <c r="BP593" i="28"/>
  <c r="BQ593" i="28"/>
  <c r="BR593" i="28"/>
  <c r="BS593" i="28"/>
  <c r="BT593" i="28"/>
  <c r="BU593" i="28"/>
  <c r="BV593" i="28"/>
  <c r="BW593" i="28"/>
  <c r="BX593" i="28"/>
  <c r="BY593" i="28"/>
  <c r="BZ593" i="28"/>
  <c r="CA593" i="28"/>
  <c r="CB593" i="28"/>
  <c r="CC593" i="28"/>
  <c r="CD593" i="28"/>
  <c r="CE593" i="28"/>
  <c r="CF593" i="28"/>
  <c r="CG593" i="28"/>
  <c r="CH593" i="28"/>
  <c r="CI593" i="28"/>
  <c r="CJ593" i="28"/>
  <c r="AX594" i="28"/>
  <c r="AY594" i="28"/>
  <c r="AZ594" i="28"/>
  <c r="BA594" i="28"/>
  <c r="BB594" i="28"/>
  <c r="BC594" i="28"/>
  <c r="BD594" i="28"/>
  <c r="BE594" i="28"/>
  <c r="BF594" i="28"/>
  <c r="BG594" i="28"/>
  <c r="BH594" i="28"/>
  <c r="BI594" i="28"/>
  <c r="BJ594" i="28"/>
  <c r="BK594" i="28"/>
  <c r="BL594" i="28"/>
  <c r="BM594" i="28"/>
  <c r="BN594" i="28"/>
  <c r="BO594" i="28"/>
  <c r="BP594" i="28"/>
  <c r="BQ594" i="28"/>
  <c r="BR594" i="28"/>
  <c r="BS594" i="28"/>
  <c r="BT594" i="28"/>
  <c r="BU594" i="28"/>
  <c r="BV594" i="28"/>
  <c r="BW594" i="28"/>
  <c r="BX594" i="28"/>
  <c r="BY594" i="28"/>
  <c r="BZ594" i="28"/>
  <c r="CA594" i="28"/>
  <c r="CB594" i="28"/>
  <c r="CC594" i="28"/>
  <c r="CD594" i="28"/>
  <c r="CE594" i="28"/>
  <c r="CF594" i="28"/>
  <c r="CG594" i="28"/>
  <c r="CH594" i="28"/>
  <c r="CI594" i="28"/>
  <c r="CJ594" i="28"/>
  <c r="AX595" i="28"/>
  <c r="AY595" i="28"/>
  <c r="AZ595" i="28"/>
  <c r="BA595" i="28"/>
  <c r="BB595" i="28"/>
  <c r="BC595" i="28"/>
  <c r="BD595" i="28"/>
  <c r="BE595" i="28"/>
  <c r="BF595" i="28"/>
  <c r="BG595" i="28"/>
  <c r="BH595" i="28"/>
  <c r="BI595" i="28"/>
  <c r="BJ595" i="28"/>
  <c r="BK595" i="28"/>
  <c r="BL595" i="28"/>
  <c r="BM595" i="28"/>
  <c r="BN595" i="28"/>
  <c r="BO595" i="28"/>
  <c r="BP595" i="28"/>
  <c r="BQ595" i="28"/>
  <c r="BR595" i="28"/>
  <c r="BS595" i="28"/>
  <c r="BT595" i="28"/>
  <c r="BU595" i="28"/>
  <c r="BV595" i="28"/>
  <c r="BW595" i="28"/>
  <c r="BX595" i="28"/>
  <c r="BY595" i="28"/>
  <c r="BZ595" i="28"/>
  <c r="CA595" i="28"/>
  <c r="CB595" i="28"/>
  <c r="CC595" i="28"/>
  <c r="CD595" i="28"/>
  <c r="CE595" i="28"/>
  <c r="CF595" i="28"/>
  <c r="CG595" i="28"/>
  <c r="CH595" i="28"/>
  <c r="CI595" i="28"/>
  <c r="CJ595" i="28"/>
  <c r="AX596" i="28"/>
  <c r="AY596" i="28"/>
  <c r="AZ596" i="28"/>
  <c r="BA596" i="28"/>
  <c r="BB596" i="28"/>
  <c r="BC596" i="28"/>
  <c r="BD596" i="28"/>
  <c r="BE596" i="28"/>
  <c r="BF596" i="28"/>
  <c r="BG596" i="28"/>
  <c r="BH596" i="28"/>
  <c r="BI596" i="28"/>
  <c r="BJ596" i="28"/>
  <c r="BK596" i="28"/>
  <c r="BL596" i="28"/>
  <c r="BM596" i="28"/>
  <c r="BN596" i="28"/>
  <c r="BO596" i="28"/>
  <c r="BP596" i="28"/>
  <c r="BQ596" i="28"/>
  <c r="BR596" i="28"/>
  <c r="BS596" i="28"/>
  <c r="BT596" i="28"/>
  <c r="BU596" i="28"/>
  <c r="BV596" i="28"/>
  <c r="BW596" i="28"/>
  <c r="BX596" i="28"/>
  <c r="BY596" i="28"/>
  <c r="BZ596" i="28"/>
  <c r="CA596" i="28"/>
  <c r="CB596" i="28"/>
  <c r="CC596" i="28"/>
  <c r="CD596" i="28"/>
  <c r="CE596" i="28"/>
  <c r="CF596" i="28"/>
  <c r="CG596" i="28"/>
  <c r="CH596" i="28"/>
  <c r="CI596" i="28"/>
  <c r="CJ596" i="28"/>
  <c r="AX597" i="28"/>
  <c r="AY597" i="28"/>
  <c r="AZ597" i="28"/>
  <c r="BA597" i="28"/>
  <c r="BB597" i="28"/>
  <c r="BC597" i="28"/>
  <c r="BD597" i="28"/>
  <c r="BE597" i="28"/>
  <c r="BF597" i="28"/>
  <c r="BG597" i="28"/>
  <c r="BH597" i="28"/>
  <c r="BI597" i="28"/>
  <c r="BJ597" i="28"/>
  <c r="BK597" i="28"/>
  <c r="BL597" i="28"/>
  <c r="BM597" i="28"/>
  <c r="BN597" i="28"/>
  <c r="BO597" i="28"/>
  <c r="BP597" i="28"/>
  <c r="BQ597" i="28"/>
  <c r="BR597" i="28"/>
  <c r="BS597" i="28"/>
  <c r="BT597" i="28"/>
  <c r="BU597" i="28"/>
  <c r="BV597" i="28"/>
  <c r="BW597" i="28"/>
  <c r="BX597" i="28"/>
  <c r="BY597" i="28"/>
  <c r="BZ597" i="28"/>
  <c r="CA597" i="28"/>
  <c r="CB597" i="28"/>
  <c r="CC597" i="28"/>
  <c r="CD597" i="28"/>
  <c r="CE597" i="28"/>
  <c r="CF597" i="28"/>
  <c r="CG597" i="28"/>
  <c r="CH597" i="28"/>
  <c r="CI597" i="28"/>
  <c r="CJ597" i="28"/>
  <c r="AX598" i="28"/>
  <c r="AY598" i="28"/>
  <c r="AZ598" i="28"/>
  <c r="BA598" i="28"/>
  <c r="BB598" i="28"/>
  <c r="BC598" i="28"/>
  <c r="BD598" i="28"/>
  <c r="BE598" i="28"/>
  <c r="BF598" i="28"/>
  <c r="BG598" i="28"/>
  <c r="BH598" i="28"/>
  <c r="BI598" i="28"/>
  <c r="BJ598" i="28"/>
  <c r="BK598" i="28"/>
  <c r="BL598" i="28"/>
  <c r="BM598" i="28"/>
  <c r="BN598" i="28"/>
  <c r="BO598" i="28"/>
  <c r="BP598" i="28"/>
  <c r="BQ598" i="28"/>
  <c r="BR598" i="28"/>
  <c r="BS598" i="28"/>
  <c r="BT598" i="28"/>
  <c r="BU598" i="28"/>
  <c r="BV598" i="28"/>
  <c r="BW598" i="28"/>
  <c r="BX598" i="28"/>
  <c r="BY598" i="28"/>
  <c r="BZ598" i="28"/>
  <c r="CA598" i="28"/>
  <c r="CB598" i="28"/>
  <c r="CC598" i="28"/>
  <c r="CD598" i="28"/>
  <c r="CE598" i="28"/>
  <c r="CF598" i="28"/>
  <c r="CG598" i="28"/>
  <c r="CH598" i="28"/>
  <c r="CI598" i="28"/>
  <c r="CJ598" i="28"/>
  <c r="AX599" i="28"/>
  <c r="AY599" i="28"/>
  <c r="AZ599" i="28"/>
  <c r="BA599" i="28"/>
  <c r="BB599" i="28"/>
  <c r="BC599" i="28"/>
  <c r="BD599" i="28"/>
  <c r="BE599" i="28"/>
  <c r="BF599" i="28"/>
  <c r="BG599" i="28"/>
  <c r="BH599" i="28"/>
  <c r="BI599" i="28"/>
  <c r="BJ599" i="28"/>
  <c r="BK599" i="28"/>
  <c r="BL599" i="28"/>
  <c r="BM599" i="28"/>
  <c r="BN599" i="28"/>
  <c r="BO599" i="28"/>
  <c r="BP599" i="28"/>
  <c r="BQ599" i="28"/>
  <c r="BR599" i="28"/>
  <c r="BS599" i="28"/>
  <c r="BT599" i="28"/>
  <c r="BU599" i="28"/>
  <c r="BV599" i="28"/>
  <c r="BW599" i="28"/>
  <c r="BX599" i="28"/>
  <c r="BY599" i="28"/>
  <c r="BZ599" i="28"/>
  <c r="CA599" i="28"/>
  <c r="CB599" i="28"/>
  <c r="CC599" i="28"/>
  <c r="CD599" i="28"/>
  <c r="CE599" i="28"/>
  <c r="CF599" i="28"/>
  <c r="CG599" i="28"/>
  <c r="CH599" i="28"/>
  <c r="CI599" i="28"/>
  <c r="CJ599" i="28"/>
  <c r="AX600" i="28"/>
  <c r="AY600" i="28"/>
  <c r="AZ600" i="28"/>
  <c r="BA600" i="28"/>
  <c r="BB600" i="28"/>
  <c r="BC600" i="28"/>
  <c r="BD600" i="28"/>
  <c r="BE600" i="28"/>
  <c r="BF600" i="28"/>
  <c r="BG600" i="28"/>
  <c r="BH600" i="28"/>
  <c r="BI600" i="28"/>
  <c r="BJ600" i="28"/>
  <c r="BK600" i="28"/>
  <c r="BL600" i="28"/>
  <c r="BM600" i="28"/>
  <c r="BN600" i="28"/>
  <c r="BO600" i="28"/>
  <c r="BP600" i="28"/>
  <c r="BQ600" i="28"/>
  <c r="BR600" i="28"/>
  <c r="BS600" i="28"/>
  <c r="BT600" i="28"/>
  <c r="BU600" i="28"/>
  <c r="BV600" i="28"/>
  <c r="BW600" i="28"/>
  <c r="BX600" i="28"/>
  <c r="BY600" i="28"/>
  <c r="BZ600" i="28"/>
  <c r="CA600" i="28"/>
  <c r="CB600" i="28"/>
  <c r="CC600" i="28"/>
  <c r="CD600" i="28"/>
  <c r="CE600" i="28"/>
  <c r="CF600" i="28"/>
  <c r="CG600" i="28"/>
  <c r="CH600" i="28"/>
  <c r="CI600" i="28"/>
  <c r="CJ600" i="28"/>
  <c r="AX601" i="28"/>
  <c r="AY601" i="28"/>
  <c r="AZ601" i="28"/>
  <c r="BA601" i="28"/>
  <c r="BB601" i="28"/>
  <c r="BC601" i="28"/>
  <c r="BD601" i="28"/>
  <c r="BE601" i="28"/>
  <c r="BF601" i="28"/>
  <c r="BG601" i="28"/>
  <c r="BH601" i="28"/>
  <c r="BI601" i="28"/>
  <c r="BJ601" i="28"/>
  <c r="BK601" i="28"/>
  <c r="BL601" i="28"/>
  <c r="BM601" i="28"/>
  <c r="BN601" i="28"/>
  <c r="BO601" i="28"/>
  <c r="BP601" i="28"/>
  <c r="BQ601" i="28"/>
  <c r="BR601" i="28"/>
  <c r="BS601" i="28"/>
  <c r="BT601" i="28"/>
  <c r="BU601" i="28"/>
  <c r="BV601" i="28"/>
  <c r="BW601" i="28"/>
  <c r="BX601" i="28"/>
  <c r="BY601" i="28"/>
  <c r="BZ601" i="28"/>
  <c r="CA601" i="28"/>
  <c r="CB601" i="28"/>
  <c r="CC601" i="28"/>
  <c r="CD601" i="28"/>
  <c r="CE601" i="28"/>
  <c r="CF601" i="28"/>
  <c r="CG601" i="28"/>
  <c r="CH601" i="28"/>
  <c r="CI601" i="28"/>
  <c r="CJ601" i="28"/>
  <c r="AX602" i="28"/>
  <c r="AY602" i="28"/>
  <c r="AZ602" i="28"/>
  <c r="BA602" i="28"/>
  <c r="BB602" i="28"/>
  <c r="BC602" i="28"/>
  <c r="BD602" i="28"/>
  <c r="BE602" i="28"/>
  <c r="BF602" i="28"/>
  <c r="BG602" i="28"/>
  <c r="BH602" i="28"/>
  <c r="BI602" i="28"/>
  <c r="BJ602" i="28"/>
  <c r="BK602" i="28"/>
  <c r="BL602" i="28"/>
  <c r="BM602" i="28"/>
  <c r="BN602" i="28"/>
  <c r="BO602" i="28"/>
  <c r="BP602" i="28"/>
  <c r="BQ602" i="28"/>
  <c r="BR602" i="28"/>
  <c r="BS602" i="28"/>
  <c r="BT602" i="28"/>
  <c r="BU602" i="28"/>
  <c r="BV602" i="28"/>
  <c r="BW602" i="28"/>
  <c r="BX602" i="28"/>
  <c r="BY602" i="28"/>
  <c r="BZ602" i="28"/>
  <c r="CA602" i="28"/>
  <c r="CB602" i="28"/>
  <c r="CC602" i="28"/>
  <c r="CD602" i="28"/>
  <c r="CE602" i="28"/>
  <c r="CF602" i="28"/>
  <c r="CG602" i="28"/>
  <c r="CH602" i="28"/>
  <c r="CI602" i="28"/>
  <c r="CJ602" i="28"/>
  <c r="AX603" i="28"/>
  <c r="AY603" i="28"/>
  <c r="AZ603" i="28"/>
  <c r="BA603" i="28"/>
  <c r="BB603" i="28"/>
  <c r="BC603" i="28"/>
  <c r="BD603" i="28"/>
  <c r="BE603" i="28"/>
  <c r="BF603" i="28"/>
  <c r="BG603" i="28"/>
  <c r="BH603" i="28"/>
  <c r="BI603" i="28"/>
  <c r="BJ603" i="28"/>
  <c r="BK603" i="28"/>
  <c r="BL603" i="28"/>
  <c r="BM603" i="28"/>
  <c r="BN603" i="28"/>
  <c r="BO603" i="28"/>
  <c r="BP603" i="28"/>
  <c r="BQ603" i="28"/>
  <c r="BR603" i="28"/>
  <c r="BS603" i="28"/>
  <c r="BT603" i="28"/>
  <c r="BU603" i="28"/>
  <c r="BV603" i="28"/>
  <c r="BW603" i="28"/>
  <c r="BX603" i="28"/>
  <c r="BY603" i="28"/>
  <c r="BZ603" i="28"/>
  <c r="CA603" i="28"/>
  <c r="CB603" i="28"/>
  <c r="CC603" i="28"/>
  <c r="CD603" i="28"/>
  <c r="CE603" i="28"/>
  <c r="CF603" i="28"/>
  <c r="CG603" i="28"/>
  <c r="CH603" i="28"/>
  <c r="CI603" i="28"/>
  <c r="CJ603" i="28"/>
  <c r="AX604" i="28"/>
  <c r="AY604" i="28"/>
  <c r="AZ604" i="28"/>
  <c r="BA604" i="28"/>
  <c r="BB604" i="28"/>
  <c r="BC604" i="28"/>
  <c r="BD604" i="28"/>
  <c r="BE604" i="28"/>
  <c r="BF604" i="28"/>
  <c r="BG604" i="28"/>
  <c r="BH604" i="28"/>
  <c r="BI604" i="28"/>
  <c r="BJ604" i="28"/>
  <c r="BK604" i="28"/>
  <c r="BL604" i="28"/>
  <c r="BM604" i="28"/>
  <c r="BN604" i="28"/>
  <c r="BO604" i="28"/>
  <c r="BP604" i="28"/>
  <c r="BQ604" i="28"/>
  <c r="BR604" i="28"/>
  <c r="BS604" i="28"/>
  <c r="BT604" i="28"/>
  <c r="BU604" i="28"/>
  <c r="BV604" i="28"/>
  <c r="BW604" i="28"/>
  <c r="BX604" i="28"/>
  <c r="BY604" i="28"/>
  <c r="BZ604" i="28"/>
  <c r="CA604" i="28"/>
  <c r="CB604" i="28"/>
  <c r="CC604" i="28"/>
  <c r="CD604" i="28"/>
  <c r="CE604" i="28"/>
  <c r="CF604" i="28"/>
  <c r="CG604" i="28"/>
  <c r="CH604" i="28"/>
  <c r="CI604" i="28"/>
  <c r="CJ604" i="28"/>
  <c r="AX605" i="28"/>
  <c r="AY605" i="28"/>
  <c r="AZ605" i="28"/>
  <c r="BA605" i="28"/>
  <c r="BB605" i="28"/>
  <c r="BC605" i="28"/>
  <c r="BD605" i="28"/>
  <c r="BE605" i="28"/>
  <c r="BF605" i="28"/>
  <c r="BG605" i="28"/>
  <c r="BH605" i="28"/>
  <c r="BI605" i="28"/>
  <c r="BJ605" i="28"/>
  <c r="BK605" i="28"/>
  <c r="BL605" i="28"/>
  <c r="BM605" i="28"/>
  <c r="BN605" i="28"/>
  <c r="BO605" i="28"/>
  <c r="BP605" i="28"/>
  <c r="BQ605" i="28"/>
  <c r="BR605" i="28"/>
  <c r="BS605" i="28"/>
  <c r="BT605" i="28"/>
  <c r="BU605" i="28"/>
  <c r="BV605" i="28"/>
  <c r="BW605" i="28"/>
  <c r="BX605" i="28"/>
  <c r="BY605" i="28"/>
  <c r="BZ605" i="28"/>
  <c r="CA605" i="28"/>
  <c r="CB605" i="28"/>
  <c r="CC605" i="28"/>
  <c r="CD605" i="28"/>
  <c r="CE605" i="28"/>
  <c r="CF605" i="28"/>
  <c r="CG605" i="28"/>
  <c r="CH605" i="28"/>
  <c r="CI605" i="28"/>
  <c r="CJ605" i="28"/>
  <c r="AW592" i="28"/>
  <c r="AW593" i="28"/>
  <c r="AW594" i="28"/>
  <c r="AW595" i="28"/>
  <c r="AW596" i="28"/>
  <c r="AW597" i="28"/>
  <c r="AW598" i="28"/>
  <c r="AW599" i="28"/>
  <c r="AW600" i="28"/>
  <c r="AW601" i="28"/>
  <c r="AW602" i="28"/>
  <c r="AW603" i="28"/>
  <c r="AW604" i="28"/>
  <c r="AW605" i="28"/>
  <c r="AW591" i="28"/>
  <c r="AX575" i="28"/>
  <c r="AY575" i="28"/>
  <c r="AZ575" i="28"/>
  <c r="BA575" i="28"/>
  <c r="BB575" i="28"/>
  <c r="BC575" i="28"/>
  <c r="BD575" i="28"/>
  <c r="BE575" i="28"/>
  <c r="BF575" i="28"/>
  <c r="BG575" i="28"/>
  <c r="BH575" i="28"/>
  <c r="BI575" i="28"/>
  <c r="BJ575" i="28"/>
  <c r="BK575" i="28"/>
  <c r="BL575" i="28"/>
  <c r="BM575" i="28"/>
  <c r="BN575" i="28"/>
  <c r="BO575" i="28"/>
  <c r="BP575" i="28"/>
  <c r="BQ575" i="28"/>
  <c r="BR575" i="28"/>
  <c r="BS575" i="28"/>
  <c r="BT575" i="28"/>
  <c r="BU575" i="28"/>
  <c r="BV575" i="28"/>
  <c r="BW575" i="28"/>
  <c r="BX575" i="28"/>
  <c r="BY575" i="28"/>
  <c r="BZ575" i="28"/>
  <c r="CA575" i="28"/>
  <c r="CB575" i="28"/>
  <c r="CC575" i="28"/>
  <c r="CD575" i="28"/>
  <c r="CE575" i="28"/>
  <c r="CF575" i="28"/>
  <c r="CG575" i="28"/>
  <c r="CH575" i="28"/>
  <c r="CI575" i="28"/>
  <c r="CJ575" i="28"/>
  <c r="AX576" i="28"/>
  <c r="AY576" i="28"/>
  <c r="AZ576" i="28"/>
  <c r="BA576" i="28"/>
  <c r="BB576" i="28"/>
  <c r="BC576" i="28"/>
  <c r="BD576" i="28"/>
  <c r="BE576" i="28"/>
  <c r="BF576" i="28"/>
  <c r="BG576" i="28"/>
  <c r="BH576" i="28"/>
  <c r="BI576" i="28"/>
  <c r="BJ576" i="28"/>
  <c r="BK576" i="28"/>
  <c r="BL576" i="28"/>
  <c r="BM576" i="28"/>
  <c r="BN576" i="28"/>
  <c r="BO576" i="28"/>
  <c r="BP576" i="28"/>
  <c r="BQ576" i="28"/>
  <c r="BR576" i="28"/>
  <c r="BS576" i="28"/>
  <c r="BT576" i="28"/>
  <c r="BU576" i="28"/>
  <c r="BV576" i="28"/>
  <c r="BW576" i="28"/>
  <c r="BX576" i="28"/>
  <c r="BY576" i="28"/>
  <c r="BZ576" i="28"/>
  <c r="CA576" i="28"/>
  <c r="CB576" i="28"/>
  <c r="CC576" i="28"/>
  <c r="CD576" i="28"/>
  <c r="CE576" i="28"/>
  <c r="CF576" i="28"/>
  <c r="CG576" i="28"/>
  <c r="CH576" i="28"/>
  <c r="CI576" i="28"/>
  <c r="CJ576" i="28"/>
  <c r="AX577" i="28"/>
  <c r="AY577" i="28"/>
  <c r="AZ577" i="28"/>
  <c r="BA577" i="28"/>
  <c r="BB577" i="28"/>
  <c r="BC577" i="28"/>
  <c r="BD577" i="28"/>
  <c r="BE577" i="28"/>
  <c r="BF577" i="28"/>
  <c r="BG577" i="28"/>
  <c r="BH577" i="28"/>
  <c r="BI577" i="28"/>
  <c r="BJ577" i="28"/>
  <c r="BK577" i="28"/>
  <c r="BL577" i="28"/>
  <c r="BM577" i="28"/>
  <c r="BN577" i="28"/>
  <c r="BO577" i="28"/>
  <c r="BP577" i="28"/>
  <c r="BQ577" i="28"/>
  <c r="BR577" i="28"/>
  <c r="BS577" i="28"/>
  <c r="BT577" i="28"/>
  <c r="BU577" i="28"/>
  <c r="BV577" i="28"/>
  <c r="BW577" i="28"/>
  <c r="BX577" i="28"/>
  <c r="BY577" i="28"/>
  <c r="BZ577" i="28"/>
  <c r="CA577" i="28"/>
  <c r="CB577" i="28"/>
  <c r="CC577" i="28"/>
  <c r="CD577" i="28"/>
  <c r="CE577" i="28"/>
  <c r="CF577" i="28"/>
  <c r="CG577" i="28"/>
  <c r="CH577" i="28"/>
  <c r="CI577" i="28"/>
  <c r="CJ577" i="28"/>
  <c r="AX578" i="28"/>
  <c r="AY578" i="28"/>
  <c r="AZ578" i="28"/>
  <c r="BA578" i="28"/>
  <c r="BB578" i="28"/>
  <c r="BC578" i="28"/>
  <c r="BD578" i="28"/>
  <c r="BE578" i="28"/>
  <c r="BF578" i="28"/>
  <c r="BG578" i="28"/>
  <c r="BH578" i="28"/>
  <c r="BI578" i="28"/>
  <c r="BJ578" i="28"/>
  <c r="BK578" i="28"/>
  <c r="BL578" i="28"/>
  <c r="BM578" i="28"/>
  <c r="BN578" i="28"/>
  <c r="BO578" i="28"/>
  <c r="BP578" i="28"/>
  <c r="BQ578" i="28"/>
  <c r="BR578" i="28"/>
  <c r="BS578" i="28"/>
  <c r="BT578" i="28"/>
  <c r="BU578" i="28"/>
  <c r="BV578" i="28"/>
  <c r="BW578" i="28"/>
  <c r="BX578" i="28"/>
  <c r="BY578" i="28"/>
  <c r="BZ578" i="28"/>
  <c r="CA578" i="28"/>
  <c r="CB578" i="28"/>
  <c r="CC578" i="28"/>
  <c r="CD578" i="28"/>
  <c r="CE578" i="28"/>
  <c r="CF578" i="28"/>
  <c r="CG578" i="28"/>
  <c r="CH578" i="28"/>
  <c r="CI578" i="28"/>
  <c r="CJ578" i="28"/>
  <c r="AX579" i="28"/>
  <c r="AY579" i="28"/>
  <c r="AZ579" i="28"/>
  <c r="BA579" i="28"/>
  <c r="BB579" i="28"/>
  <c r="BC579" i="28"/>
  <c r="BD579" i="28"/>
  <c r="BE579" i="28"/>
  <c r="BF579" i="28"/>
  <c r="BG579" i="28"/>
  <c r="BH579" i="28"/>
  <c r="BI579" i="28"/>
  <c r="BJ579" i="28"/>
  <c r="BK579" i="28"/>
  <c r="BL579" i="28"/>
  <c r="BM579" i="28"/>
  <c r="BN579" i="28"/>
  <c r="BO579" i="28"/>
  <c r="BP579" i="28"/>
  <c r="BQ579" i="28"/>
  <c r="BR579" i="28"/>
  <c r="BS579" i="28"/>
  <c r="BT579" i="28"/>
  <c r="BU579" i="28"/>
  <c r="BV579" i="28"/>
  <c r="BW579" i="28"/>
  <c r="BX579" i="28"/>
  <c r="BY579" i="28"/>
  <c r="BZ579" i="28"/>
  <c r="CA579" i="28"/>
  <c r="CB579" i="28"/>
  <c r="CC579" i="28"/>
  <c r="CD579" i="28"/>
  <c r="CE579" i="28"/>
  <c r="CF579" i="28"/>
  <c r="CG579" i="28"/>
  <c r="CH579" i="28"/>
  <c r="CI579" i="28"/>
  <c r="CJ579" i="28"/>
  <c r="AX580" i="28"/>
  <c r="AY580" i="28"/>
  <c r="AZ580" i="28"/>
  <c r="BA580" i="28"/>
  <c r="BB580" i="28"/>
  <c r="BC580" i="28"/>
  <c r="BD580" i="28"/>
  <c r="BE580" i="28"/>
  <c r="BF580" i="28"/>
  <c r="BG580" i="28"/>
  <c r="BH580" i="28"/>
  <c r="BI580" i="28"/>
  <c r="BJ580" i="28"/>
  <c r="BK580" i="28"/>
  <c r="BL580" i="28"/>
  <c r="BM580" i="28"/>
  <c r="BN580" i="28"/>
  <c r="BO580" i="28"/>
  <c r="BP580" i="28"/>
  <c r="BQ580" i="28"/>
  <c r="BR580" i="28"/>
  <c r="BS580" i="28"/>
  <c r="BT580" i="28"/>
  <c r="BU580" i="28"/>
  <c r="BV580" i="28"/>
  <c r="BW580" i="28"/>
  <c r="BX580" i="28"/>
  <c r="BY580" i="28"/>
  <c r="BZ580" i="28"/>
  <c r="CA580" i="28"/>
  <c r="CB580" i="28"/>
  <c r="CC580" i="28"/>
  <c r="CD580" i="28"/>
  <c r="CE580" i="28"/>
  <c r="CF580" i="28"/>
  <c r="CG580" i="28"/>
  <c r="CH580" i="28"/>
  <c r="CI580" i="28"/>
  <c r="CJ580" i="28"/>
  <c r="AX581" i="28"/>
  <c r="AY581" i="28"/>
  <c r="AZ581" i="28"/>
  <c r="BA581" i="28"/>
  <c r="BB581" i="28"/>
  <c r="BC581" i="28"/>
  <c r="BD581" i="28"/>
  <c r="BE581" i="28"/>
  <c r="BF581" i="28"/>
  <c r="BG581" i="28"/>
  <c r="BH581" i="28"/>
  <c r="BI581" i="28"/>
  <c r="BJ581" i="28"/>
  <c r="BK581" i="28"/>
  <c r="BL581" i="28"/>
  <c r="BM581" i="28"/>
  <c r="BN581" i="28"/>
  <c r="BO581" i="28"/>
  <c r="BP581" i="28"/>
  <c r="BQ581" i="28"/>
  <c r="BR581" i="28"/>
  <c r="BS581" i="28"/>
  <c r="BT581" i="28"/>
  <c r="BU581" i="28"/>
  <c r="BV581" i="28"/>
  <c r="BW581" i="28"/>
  <c r="BX581" i="28"/>
  <c r="BY581" i="28"/>
  <c r="BZ581" i="28"/>
  <c r="CA581" i="28"/>
  <c r="CB581" i="28"/>
  <c r="CC581" i="28"/>
  <c r="CD581" i="28"/>
  <c r="CE581" i="28"/>
  <c r="CF581" i="28"/>
  <c r="CG581" i="28"/>
  <c r="CH581" i="28"/>
  <c r="CI581" i="28"/>
  <c r="CJ581" i="28"/>
  <c r="AX582" i="28"/>
  <c r="AY582" i="28"/>
  <c r="AZ582" i="28"/>
  <c r="BA582" i="28"/>
  <c r="BB582" i="28"/>
  <c r="BC582" i="28"/>
  <c r="BD582" i="28"/>
  <c r="BE582" i="28"/>
  <c r="BF582" i="28"/>
  <c r="BG582" i="28"/>
  <c r="BH582" i="28"/>
  <c r="BI582" i="28"/>
  <c r="BJ582" i="28"/>
  <c r="BK582" i="28"/>
  <c r="BL582" i="28"/>
  <c r="BM582" i="28"/>
  <c r="BN582" i="28"/>
  <c r="BO582" i="28"/>
  <c r="BP582" i="28"/>
  <c r="BQ582" i="28"/>
  <c r="BR582" i="28"/>
  <c r="BS582" i="28"/>
  <c r="BT582" i="28"/>
  <c r="BU582" i="28"/>
  <c r="BV582" i="28"/>
  <c r="BW582" i="28"/>
  <c r="BX582" i="28"/>
  <c r="BY582" i="28"/>
  <c r="BZ582" i="28"/>
  <c r="CA582" i="28"/>
  <c r="CB582" i="28"/>
  <c r="CC582" i="28"/>
  <c r="CD582" i="28"/>
  <c r="CE582" i="28"/>
  <c r="CF582" i="28"/>
  <c r="CG582" i="28"/>
  <c r="CH582" i="28"/>
  <c r="CI582" i="28"/>
  <c r="CJ582" i="28"/>
  <c r="AX583" i="28"/>
  <c r="AY583" i="28"/>
  <c r="AZ583" i="28"/>
  <c r="BA583" i="28"/>
  <c r="BB583" i="28"/>
  <c r="BC583" i="28"/>
  <c r="BD583" i="28"/>
  <c r="BE583" i="28"/>
  <c r="BF583" i="28"/>
  <c r="BG583" i="28"/>
  <c r="BH583" i="28"/>
  <c r="BI583" i="28"/>
  <c r="BJ583" i="28"/>
  <c r="BK583" i="28"/>
  <c r="BL583" i="28"/>
  <c r="BM583" i="28"/>
  <c r="BN583" i="28"/>
  <c r="BO583" i="28"/>
  <c r="BP583" i="28"/>
  <c r="BQ583" i="28"/>
  <c r="BR583" i="28"/>
  <c r="BS583" i="28"/>
  <c r="BT583" i="28"/>
  <c r="BU583" i="28"/>
  <c r="BV583" i="28"/>
  <c r="BW583" i="28"/>
  <c r="BX583" i="28"/>
  <c r="BY583" i="28"/>
  <c r="BZ583" i="28"/>
  <c r="CA583" i="28"/>
  <c r="CB583" i="28"/>
  <c r="CC583" i="28"/>
  <c r="CD583" i="28"/>
  <c r="CE583" i="28"/>
  <c r="CF583" i="28"/>
  <c r="CG583" i="28"/>
  <c r="CH583" i="28"/>
  <c r="CI583" i="28"/>
  <c r="CJ583" i="28"/>
  <c r="AX584" i="28"/>
  <c r="AY584" i="28"/>
  <c r="AZ584" i="28"/>
  <c r="BA584" i="28"/>
  <c r="BB584" i="28"/>
  <c r="BC584" i="28"/>
  <c r="BD584" i="28"/>
  <c r="BE584" i="28"/>
  <c r="BF584" i="28"/>
  <c r="BG584" i="28"/>
  <c r="BH584" i="28"/>
  <c r="BI584" i="28"/>
  <c r="BJ584" i="28"/>
  <c r="BK584" i="28"/>
  <c r="BL584" i="28"/>
  <c r="BM584" i="28"/>
  <c r="BN584" i="28"/>
  <c r="BO584" i="28"/>
  <c r="BP584" i="28"/>
  <c r="BQ584" i="28"/>
  <c r="BR584" i="28"/>
  <c r="BS584" i="28"/>
  <c r="BT584" i="28"/>
  <c r="BU584" i="28"/>
  <c r="BV584" i="28"/>
  <c r="BW584" i="28"/>
  <c r="BX584" i="28"/>
  <c r="BY584" i="28"/>
  <c r="BZ584" i="28"/>
  <c r="CA584" i="28"/>
  <c r="CB584" i="28"/>
  <c r="CC584" i="28"/>
  <c r="CD584" i="28"/>
  <c r="CE584" i="28"/>
  <c r="CF584" i="28"/>
  <c r="CG584" i="28"/>
  <c r="CH584" i="28"/>
  <c r="CI584" i="28"/>
  <c r="CJ584" i="28"/>
  <c r="AX585" i="28"/>
  <c r="AY585" i="28"/>
  <c r="AZ585" i="28"/>
  <c r="BA585" i="28"/>
  <c r="BB585" i="28"/>
  <c r="BC585" i="28"/>
  <c r="BD585" i="28"/>
  <c r="BE585" i="28"/>
  <c r="BF585" i="28"/>
  <c r="BG585" i="28"/>
  <c r="BH585" i="28"/>
  <c r="BI585" i="28"/>
  <c r="BJ585" i="28"/>
  <c r="BK585" i="28"/>
  <c r="BL585" i="28"/>
  <c r="BM585" i="28"/>
  <c r="BN585" i="28"/>
  <c r="BO585" i="28"/>
  <c r="BP585" i="28"/>
  <c r="BQ585" i="28"/>
  <c r="BR585" i="28"/>
  <c r="BS585" i="28"/>
  <c r="BT585" i="28"/>
  <c r="BU585" i="28"/>
  <c r="BV585" i="28"/>
  <c r="BW585" i="28"/>
  <c r="BX585" i="28"/>
  <c r="BY585" i="28"/>
  <c r="BZ585" i="28"/>
  <c r="CA585" i="28"/>
  <c r="CB585" i="28"/>
  <c r="CC585" i="28"/>
  <c r="CD585" i="28"/>
  <c r="CE585" i="28"/>
  <c r="CF585" i="28"/>
  <c r="CG585" i="28"/>
  <c r="CH585" i="28"/>
  <c r="CI585" i="28"/>
  <c r="CJ585" i="28"/>
  <c r="AX586" i="28"/>
  <c r="AY586" i="28"/>
  <c r="AZ586" i="28"/>
  <c r="BA586" i="28"/>
  <c r="BB586" i="28"/>
  <c r="BC586" i="28"/>
  <c r="BD586" i="28"/>
  <c r="BE586" i="28"/>
  <c r="BF586" i="28"/>
  <c r="BG586" i="28"/>
  <c r="BH586" i="28"/>
  <c r="BI586" i="28"/>
  <c r="BJ586" i="28"/>
  <c r="BK586" i="28"/>
  <c r="BL586" i="28"/>
  <c r="BM586" i="28"/>
  <c r="BN586" i="28"/>
  <c r="BO586" i="28"/>
  <c r="BP586" i="28"/>
  <c r="BQ586" i="28"/>
  <c r="BR586" i="28"/>
  <c r="BS586" i="28"/>
  <c r="BT586" i="28"/>
  <c r="BU586" i="28"/>
  <c r="BV586" i="28"/>
  <c r="BW586" i="28"/>
  <c r="BX586" i="28"/>
  <c r="BY586" i="28"/>
  <c r="BZ586" i="28"/>
  <c r="CA586" i="28"/>
  <c r="CB586" i="28"/>
  <c r="CC586" i="28"/>
  <c r="CD586" i="28"/>
  <c r="CE586" i="28"/>
  <c r="CF586" i="28"/>
  <c r="CG586" i="28"/>
  <c r="CH586" i="28"/>
  <c r="CI586" i="28"/>
  <c r="CJ586" i="28"/>
  <c r="AX587" i="28"/>
  <c r="AY587" i="28"/>
  <c r="AZ587" i="28"/>
  <c r="BA587" i="28"/>
  <c r="BB587" i="28"/>
  <c r="BC587" i="28"/>
  <c r="BD587" i="28"/>
  <c r="BE587" i="28"/>
  <c r="BF587" i="28"/>
  <c r="BG587" i="28"/>
  <c r="BH587" i="28"/>
  <c r="BI587" i="28"/>
  <c r="BJ587" i="28"/>
  <c r="BK587" i="28"/>
  <c r="BL587" i="28"/>
  <c r="BM587" i="28"/>
  <c r="BN587" i="28"/>
  <c r="BO587" i="28"/>
  <c r="BP587" i="28"/>
  <c r="BQ587" i="28"/>
  <c r="BR587" i="28"/>
  <c r="BS587" i="28"/>
  <c r="BT587" i="28"/>
  <c r="BU587" i="28"/>
  <c r="BV587" i="28"/>
  <c r="BW587" i="28"/>
  <c r="BX587" i="28"/>
  <c r="BY587" i="28"/>
  <c r="BZ587" i="28"/>
  <c r="CA587" i="28"/>
  <c r="CB587" i="28"/>
  <c r="CC587" i="28"/>
  <c r="CD587" i="28"/>
  <c r="CE587" i="28"/>
  <c r="CF587" i="28"/>
  <c r="CG587" i="28"/>
  <c r="CH587" i="28"/>
  <c r="CI587" i="28"/>
  <c r="CJ587" i="28"/>
  <c r="AX588" i="28"/>
  <c r="AY588" i="28"/>
  <c r="AZ588" i="28"/>
  <c r="BA588" i="28"/>
  <c r="BB588" i="28"/>
  <c r="BC588" i="28"/>
  <c r="BD588" i="28"/>
  <c r="BE588" i="28"/>
  <c r="BF588" i="28"/>
  <c r="BG588" i="28"/>
  <c r="BH588" i="28"/>
  <c r="BI588" i="28"/>
  <c r="BJ588" i="28"/>
  <c r="BK588" i="28"/>
  <c r="BL588" i="28"/>
  <c r="BM588" i="28"/>
  <c r="BN588" i="28"/>
  <c r="BO588" i="28"/>
  <c r="BP588" i="28"/>
  <c r="BQ588" i="28"/>
  <c r="BR588" i="28"/>
  <c r="BS588" i="28"/>
  <c r="BT588" i="28"/>
  <c r="BU588" i="28"/>
  <c r="BV588" i="28"/>
  <c r="BW588" i="28"/>
  <c r="BX588" i="28"/>
  <c r="BY588" i="28"/>
  <c r="BZ588" i="28"/>
  <c r="CA588" i="28"/>
  <c r="CB588" i="28"/>
  <c r="CC588" i="28"/>
  <c r="CD588" i="28"/>
  <c r="CE588" i="28"/>
  <c r="CF588" i="28"/>
  <c r="CG588" i="28"/>
  <c r="CH588" i="28"/>
  <c r="CI588" i="28"/>
  <c r="CJ588" i="28"/>
  <c r="AX589" i="28"/>
  <c r="AY589" i="28"/>
  <c r="AZ589" i="28"/>
  <c r="BA589" i="28"/>
  <c r="BB589" i="28"/>
  <c r="BC589" i="28"/>
  <c r="BD589" i="28"/>
  <c r="BE589" i="28"/>
  <c r="BF589" i="28"/>
  <c r="BG589" i="28"/>
  <c r="BH589" i="28"/>
  <c r="BI589" i="28"/>
  <c r="BJ589" i="28"/>
  <c r="BK589" i="28"/>
  <c r="BL589" i="28"/>
  <c r="BM589" i="28"/>
  <c r="BN589" i="28"/>
  <c r="BO589" i="28"/>
  <c r="BP589" i="28"/>
  <c r="BQ589" i="28"/>
  <c r="BR589" i="28"/>
  <c r="BS589" i="28"/>
  <c r="BT589" i="28"/>
  <c r="BU589" i="28"/>
  <c r="BV589" i="28"/>
  <c r="BW589" i="28"/>
  <c r="BX589" i="28"/>
  <c r="BY589" i="28"/>
  <c r="BZ589" i="28"/>
  <c r="CA589" i="28"/>
  <c r="CB589" i="28"/>
  <c r="CC589" i="28"/>
  <c r="CD589" i="28"/>
  <c r="CE589" i="28"/>
  <c r="CF589" i="28"/>
  <c r="CG589" i="28"/>
  <c r="CH589" i="28"/>
  <c r="CI589" i="28"/>
  <c r="CJ589" i="28"/>
  <c r="AW576" i="28"/>
  <c r="AW577" i="28"/>
  <c r="AW578" i="28"/>
  <c r="AW579" i="28"/>
  <c r="AW580" i="28"/>
  <c r="AW581" i="28"/>
  <c r="AW582" i="28"/>
  <c r="AW583" i="28"/>
  <c r="AW584" i="28"/>
  <c r="AW585" i="28"/>
  <c r="AW586" i="28"/>
  <c r="AW587" i="28"/>
  <c r="AW588" i="28"/>
  <c r="AW589" i="28"/>
  <c r="AW575" i="28"/>
  <c r="AX493" i="28"/>
  <c r="AY493" i="28"/>
  <c r="AZ493" i="28"/>
  <c r="BA493" i="28"/>
  <c r="BB493" i="28"/>
  <c r="BC493" i="28"/>
  <c r="BD493" i="28"/>
  <c r="BE493" i="28"/>
  <c r="BF493" i="28"/>
  <c r="BG493" i="28"/>
  <c r="BH493" i="28"/>
  <c r="BI493" i="28"/>
  <c r="BJ493" i="28"/>
  <c r="BK493" i="28"/>
  <c r="BL493" i="28"/>
  <c r="BM493" i="28"/>
  <c r="BN493" i="28"/>
  <c r="BO493" i="28"/>
  <c r="BP493" i="28"/>
  <c r="BQ493" i="28"/>
  <c r="BR493" i="28"/>
  <c r="BS493" i="28"/>
  <c r="BT493" i="28"/>
  <c r="BU493" i="28"/>
  <c r="BV493" i="28"/>
  <c r="BW493" i="28"/>
  <c r="BX493" i="28"/>
  <c r="CA493" i="28"/>
  <c r="CB493" i="28"/>
  <c r="CC493" i="28"/>
  <c r="CD493" i="28"/>
  <c r="CE493" i="28"/>
  <c r="CF493" i="28"/>
  <c r="CG493" i="28"/>
  <c r="CH493" i="28"/>
  <c r="CI493" i="28"/>
  <c r="CJ493" i="28"/>
  <c r="AX494" i="28"/>
  <c r="AY494" i="28"/>
  <c r="AZ494" i="28"/>
  <c r="BA494" i="28"/>
  <c r="BB494" i="28"/>
  <c r="BC494" i="28"/>
  <c r="BD494" i="28"/>
  <c r="BE494" i="28"/>
  <c r="BF494" i="28"/>
  <c r="BG494" i="28"/>
  <c r="BH494" i="28"/>
  <c r="BI494" i="28"/>
  <c r="BJ494" i="28"/>
  <c r="BK494" i="28"/>
  <c r="BL494" i="28"/>
  <c r="BM494" i="28"/>
  <c r="BN494" i="28"/>
  <c r="BO494" i="28"/>
  <c r="BP494" i="28"/>
  <c r="BQ494" i="28"/>
  <c r="BR494" i="28"/>
  <c r="BS494" i="28"/>
  <c r="BT494" i="28"/>
  <c r="BU494" i="28"/>
  <c r="BV494" i="28"/>
  <c r="BW494" i="28"/>
  <c r="BX494" i="28"/>
  <c r="BY494" i="28"/>
  <c r="BZ494" i="28"/>
  <c r="CA494" i="28"/>
  <c r="CB494" i="28"/>
  <c r="CC494" i="28"/>
  <c r="CD494" i="28"/>
  <c r="CE494" i="28"/>
  <c r="CF494" i="28"/>
  <c r="CG494" i="28"/>
  <c r="CH494" i="28"/>
  <c r="CI494" i="28"/>
  <c r="CJ494" i="28"/>
  <c r="AX495" i="28"/>
  <c r="AY495" i="28"/>
  <c r="AZ495" i="28"/>
  <c r="BA495" i="28"/>
  <c r="BB495" i="28"/>
  <c r="BC495" i="28"/>
  <c r="BD495" i="28"/>
  <c r="BE495" i="28"/>
  <c r="BF495" i="28"/>
  <c r="BG495" i="28"/>
  <c r="BH495" i="28"/>
  <c r="BI495" i="28"/>
  <c r="BJ495" i="28"/>
  <c r="BK495" i="28"/>
  <c r="BL495" i="28"/>
  <c r="BM495" i="28"/>
  <c r="BN495" i="28"/>
  <c r="BO495" i="28"/>
  <c r="BP495" i="28"/>
  <c r="BQ495" i="28"/>
  <c r="BR495" i="28"/>
  <c r="BS495" i="28"/>
  <c r="BT495" i="28"/>
  <c r="BU495" i="28"/>
  <c r="BV495" i="28"/>
  <c r="BW495" i="28"/>
  <c r="BX495" i="28"/>
  <c r="BY495" i="28"/>
  <c r="BZ495" i="28"/>
  <c r="CA495" i="28"/>
  <c r="CB495" i="28"/>
  <c r="CC495" i="28"/>
  <c r="CD495" i="28"/>
  <c r="CE495" i="28"/>
  <c r="CF495" i="28"/>
  <c r="CG495" i="28"/>
  <c r="CH495" i="28"/>
  <c r="CI495" i="28"/>
  <c r="CJ495" i="28"/>
  <c r="AX496" i="28"/>
  <c r="AY496" i="28"/>
  <c r="AZ496" i="28"/>
  <c r="BA496" i="28"/>
  <c r="BB496" i="28"/>
  <c r="BC496" i="28"/>
  <c r="BD496" i="28"/>
  <c r="BE496" i="28"/>
  <c r="BF496" i="28"/>
  <c r="BG496" i="28"/>
  <c r="BH496" i="28"/>
  <c r="BI496" i="28"/>
  <c r="BJ496" i="28"/>
  <c r="BK496" i="28"/>
  <c r="BL496" i="28"/>
  <c r="BM496" i="28"/>
  <c r="BN496" i="28"/>
  <c r="BO496" i="28"/>
  <c r="BP496" i="28"/>
  <c r="BQ496" i="28"/>
  <c r="BR496" i="28"/>
  <c r="BS496" i="28"/>
  <c r="BT496" i="28"/>
  <c r="BU496" i="28"/>
  <c r="BV496" i="28"/>
  <c r="BW496" i="28"/>
  <c r="BX496" i="28"/>
  <c r="BY496" i="28"/>
  <c r="BZ496" i="28"/>
  <c r="CA496" i="28"/>
  <c r="CB496" i="28"/>
  <c r="CC496" i="28"/>
  <c r="CD496" i="28"/>
  <c r="CE496" i="28"/>
  <c r="CF496" i="28"/>
  <c r="CG496" i="28"/>
  <c r="CH496" i="28"/>
  <c r="CI496" i="28"/>
  <c r="CJ496" i="28"/>
  <c r="AX497" i="28"/>
  <c r="AY497" i="28"/>
  <c r="AZ497" i="28"/>
  <c r="BA497" i="28"/>
  <c r="BB497" i="28"/>
  <c r="BC497" i="28"/>
  <c r="BD497" i="28"/>
  <c r="BE497" i="28"/>
  <c r="BF497" i="28"/>
  <c r="BG497" i="28"/>
  <c r="BH497" i="28"/>
  <c r="BI497" i="28"/>
  <c r="BJ497" i="28"/>
  <c r="BK497" i="28"/>
  <c r="BL497" i="28"/>
  <c r="BM497" i="28"/>
  <c r="BN497" i="28"/>
  <c r="BO497" i="28"/>
  <c r="BP497" i="28"/>
  <c r="BQ497" i="28"/>
  <c r="BR497" i="28"/>
  <c r="BS497" i="28"/>
  <c r="BT497" i="28"/>
  <c r="BU497" i="28"/>
  <c r="BV497" i="28"/>
  <c r="BW497" i="28"/>
  <c r="BX497" i="28"/>
  <c r="BY497" i="28"/>
  <c r="BZ497" i="28"/>
  <c r="CA497" i="28"/>
  <c r="CB497" i="28"/>
  <c r="CC497" i="28"/>
  <c r="CD497" i="28"/>
  <c r="CE497" i="28"/>
  <c r="CF497" i="28"/>
  <c r="CG497" i="28"/>
  <c r="CH497" i="28"/>
  <c r="CI497" i="28"/>
  <c r="CJ497" i="28"/>
  <c r="AX498" i="28"/>
  <c r="AY498" i="28"/>
  <c r="AZ498" i="28"/>
  <c r="BA498" i="28"/>
  <c r="BB498" i="28"/>
  <c r="BC498" i="28"/>
  <c r="BD498" i="28"/>
  <c r="BE498" i="28"/>
  <c r="BF498" i="28"/>
  <c r="BG498" i="28"/>
  <c r="BH498" i="28"/>
  <c r="BI498" i="28"/>
  <c r="BJ498" i="28"/>
  <c r="BK498" i="28"/>
  <c r="BL498" i="28"/>
  <c r="BM498" i="28"/>
  <c r="BN498" i="28"/>
  <c r="BO498" i="28"/>
  <c r="BP498" i="28"/>
  <c r="BQ498" i="28"/>
  <c r="BR498" i="28"/>
  <c r="BS498" i="28"/>
  <c r="BT498" i="28"/>
  <c r="BU498" i="28"/>
  <c r="BV498" i="28"/>
  <c r="BW498" i="28"/>
  <c r="BX498" i="28"/>
  <c r="BY498" i="28"/>
  <c r="BZ498" i="28"/>
  <c r="CA498" i="28"/>
  <c r="CB498" i="28"/>
  <c r="CC498" i="28"/>
  <c r="CD498" i="28"/>
  <c r="CE498" i="28"/>
  <c r="CF498" i="28"/>
  <c r="CG498" i="28"/>
  <c r="CH498" i="28"/>
  <c r="CI498" i="28"/>
  <c r="CJ498" i="28"/>
  <c r="AX499" i="28"/>
  <c r="AY499" i="28"/>
  <c r="AZ499" i="28"/>
  <c r="BA499" i="28"/>
  <c r="BB499" i="28"/>
  <c r="BC499" i="28"/>
  <c r="BD499" i="28"/>
  <c r="BE499" i="28"/>
  <c r="BF499" i="28"/>
  <c r="BG499" i="28"/>
  <c r="BH499" i="28"/>
  <c r="BI499" i="28"/>
  <c r="BJ499" i="28"/>
  <c r="BK499" i="28"/>
  <c r="BL499" i="28"/>
  <c r="BM499" i="28"/>
  <c r="BN499" i="28"/>
  <c r="BO499" i="28"/>
  <c r="BP499" i="28"/>
  <c r="BQ499" i="28"/>
  <c r="BR499" i="28"/>
  <c r="BS499" i="28"/>
  <c r="BT499" i="28"/>
  <c r="BU499" i="28"/>
  <c r="BV499" i="28"/>
  <c r="BW499" i="28"/>
  <c r="BX499" i="28"/>
  <c r="BY499" i="28"/>
  <c r="BZ499" i="28"/>
  <c r="CA499" i="28"/>
  <c r="CB499" i="28"/>
  <c r="CC499" i="28"/>
  <c r="CD499" i="28"/>
  <c r="CE499" i="28"/>
  <c r="CF499" i="28"/>
  <c r="CG499" i="28"/>
  <c r="CH499" i="28"/>
  <c r="CI499" i="28"/>
  <c r="CJ499" i="28"/>
  <c r="AX500" i="28"/>
  <c r="AY500" i="28"/>
  <c r="AZ500" i="28"/>
  <c r="BA500" i="28"/>
  <c r="BB500" i="28"/>
  <c r="BC500" i="28"/>
  <c r="BD500" i="28"/>
  <c r="BE500" i="28"/>
  <c r="BF500" i="28"/>
  <c r="BG500" i="28"/>
  <c r="BH500" i="28"/>
  <c r="BI500" i="28"/>
  <c r="BJ500" i="28"/>
  <c r="BK500" i="28"/>
  <c r="BL500" i="28"/>
  <c r="BM500" i="28"/>
  <c r="BN500" i="28"/>
  <c r="BO500" i="28"/>
  <c r="BP500" i="28"/>
  <c r="BQ500" i="28"/>
  <c r="BR500" i="28"/>
  <c r="BS500" i="28"/>
  <c r="BT500" i="28"/>
  <c r="BU500" i="28"/>
  <c r="BV500" i="28"/>
  <c r="BW500" i="28"/>
  <c r="BX500" i="28"/>
  <c r="BY500" i="28"/>
  <c r="BZ500" i="28"/>
  <c r="CA500" i="28"/>
  <c r="CB500" i="28"/>
  <c r="CC500" i="28"/>
  <c r="CD500" i="28"/>
  <c r="CE500" i="28"/>
  <c r="CF500" i="28"/>
  <c r="CG500" i="28"/>
  <c r="CH500" i="28"/>
  <c r="CI500" i="28"/>
  <c r="CJ500" i="28"/>
  <c r="AX501" i="28"/>
  <c r="AY501" i="28"/>
  <c r="AZ501" i="28"/>
  <c r="BA501" i="28"/>
  <c r="BB501" i="28"/>
  <c r="BC501" i="28"/>
  <c r="BD501" i="28"/>
  <c r="BE501" i="28"/>
  <c r="BF501" i="28"/>
  <c r="BG501" i="28"/>
  <c r="BH501" i="28"/>
  <c r="BI501" i="28"/>
  <c r="BJ501" i="28"/>
  <c r="BK501" i="28"/>
  <c r="BL501" i="28"/>
  <c r="BM501" i="28"/>
  <c r="BN501" i="28"/>
  <c r="BO501" i="28"/>
  <c r="BP501" i="28"/>
  <c r="BQ501" i="28"/>
  <c r="BR501" i="28"/>
  <c r="BS501" i="28"/>
  <c r="BT501" i="28"/>
  <c r="BU501" i="28"/>
  <c r="BV501" i="28"/>
  <c r="BW501" i="28"/>
  <c r="BX501" i="28"/>
  <c r="BY501" i="28"/>
  <c r="BZ501" i="28"/>
  <c r="CA501" i="28"/>
  <c r="CB501" i="28"/>
  <c r="CC501" i="28"/>
  <c r="CD501" i="28"/>
  <c r="CE501" i="28"/>
  <c r="CF501" i="28"/>
  <c r="CG501" i="28"/>
  <c r="CH501" i="28"/>
  <c r="CI501" i="28"/>
  <c r="CJ501" i="28"/>
  <c r="AW494" i="28"/>
  <c r="AW495" i="28"/>
  <c r="AW496" i="28"/>
  <c r="AW497" i="28"/>
  <c r="AW498" i="28"/>
  <c r="AW499" i="28"/>
  <c r="AW500" i="28"/>
  <c r="AW501" i="28"/>
  <c r="AW493" i="28"/>
  <c r="AX477" i="28"/>
  <c r="AY477" i="28"/>
  <c r="AZ477" i="28"/>
  <c r="BA477" i="28"/>
  <c r="BB477" i="28"/>
  <c r="BC477" i="28"/>
  <c r="BD477" i="28"/>
  <c r="BE477" i="28"/>
  <c r="BF477" i="28"/>
  <c r="BG477" i="28"/>
  <c r="BH477" i="28"/>
  <c r="BI477" i="28"/>
  <c r="BJ477" i="28"/>
  <c r="BK477" i="28"/>
  <c r="BL477" i="28"/>
  <c r="BM477" i="28"/>
  <c r="BN477" i="28"/>
  <c r="BO477" i="28"/>
  <c r="BP477" i="28"/>
  <c r="BQ477" i="28"/>
  <c r="BR477" i="28"/>
  <c r="BS477" i="28"/>
  <c r="BT477" i="28"/>
  <c r="BU477" i="28"/>
  <c r="BV477" i="28"/>
  <c r="BW477" i="28"/>
  <c r="BX477" i="28"/>
  <c r="BY477" i="28"/>
  <c r="BZ477" i="28"/>
  <c r="CA477" i="28"/>
  <c r="CB477" i="28"/>
  <c r="CC477" i="28"/>
  <c r="CD477" i="28"/>
  <c r="CE477" i="28"/>
  <c r="CF477" i="28"/>
  <c r="CG477" i="28"/>
  <c r="CH477" i="28"/>
  <c r="CI477" i="28"/>
  <c r="CJ477" i="28"/>
  <c r="AX478" i="28"/>
  <c r="AY478" i="28"/>
  <c r="AZ478" i="28"/>
  <c r="BA478" i="28"/>
  <c r="BB478" i="28"/>
  <c r="BC478" i="28"/>
  <c r="BD478" i="28"/>
  <c r="BE478" i="28"/>
  <c r="BF478" i="28"/>
  <c r="BG478" i="28"/>
  <c r="BH478" i="28"/>
  <c r="BI478" i="28"/>
  <c r="BJ478" i="28"/>
  <c r="BK478" i="28"/>
  <c r="BL478" i="28"/>
  <c r="BM478" i="28"/>
  <c r="BN478" i="28"/>
  <c r="BO478" i="28"/>
  <c r="BP478" i="28"/>
  <c r="BQ478" i="28"/>
  <c r="BR478" i="28"/>
  <c r="BS478" i="28"/>
  <c r="BT478" i="28"/>
  <c r="BU478" i="28"/>
  <c r="BV478" i="28"/>
  <c r="BW478" i="28"/>
  <c r="BX478" i="28"/>
  <c r="BY478" i="28"/>
  <c r="BZ478" i="28"/>
  <c r="CA478" i="28"/>
  <c r="CB478" i="28"/>
  <c r="CC478" i="28"/>
  <c r="CD478" i="28"/>
  <c r="CE478" i="28"/>
  <c r="CF478" i="28"/>
  <c r="CG478" i="28"/>
  <c r="CH478" i="28"/>
  <c r="CI478" i="28"/>
  <c r="CJ478" i="28"/>
  <c r="AX479" i="28"/>
  <c r="AY479" i="28"/>
  <c r="AZ479" i="28"/>
  <c r="BA479" i="28"/>
  <c r="BB479" i="28"/>
  <c r="BC479" i="28"/>
  <c r="BD479" i="28"/>
  <c r="BE479" i="28"/>
  <c r="BF479" i="28"/>
  <c r="BG479" i="28"/>
  <c r="BH479" i="28"/>
  <c r="BI479" i="28"/>
  <c r="BJ479" i="28"/>
  <c r="BK479" i="28"/>
  <c r="BL479" i="28"/>
  <c r="BM479" i="28"/>
  <c r="BN479" i="28"/>
  <c r="BO479" i="28"/>
  <c r="BP479" i="28"/>
  <c r="BQ479" i="28"/>
  <c r="BR479" i="28"/>
  <c r="BS479" i="28"/>
  <c r="BT479" i="28"/>
  <c r="BU479" i="28"/>
  <c r="BV479" i="28"/>
  <c r="BW479" i="28"/>
  <c r="BX479" i="28"/>
  <c r="BY479" i="28"/>
  <c r="BZ479" i="28"/>
  <c r="CA479" i="28"/>
  <c r="CB479" i="28"/>
  <c r="CC479" i="28"/>
  <c r="CD479" i="28"/>
  <c r="CE479" i="28"/>
  <c r="CF479" i="28"/>
  <c r="CG479" i="28"/>
  <c r="CH479" i="28"/>
  <c r="CI479" i="28"/>
  <c r="CJ479" i="28"/>
  <c r="AX480" i="28"/>
  <c r="AY480" i="28"/>
  <c r="AZ480" i="28"/>
  <c r="BA480" i="28"/>
  <c r="BB480" i="28"/>
  <c r="BC480" i="28"/>
  <c r="BD480" i="28"/>
  <c r="BE480" i="28"/>
  <c r="BF480" i="28"/>
  <c r="BG480" i="28"/>
  <c r="BH480" i="28"/>
  <c r="BI480" i="28"/>
  <c r="BJ480" i="28"/>
  <c r="BK480" i="28"/>
  <c r="BL480" i="28"/>
  <c r="BM480" i="28"/>
  <c r="BN480" i="28"/>
  <c r="BO480" i="28"/>
  <c r="BP480" i="28"/>
  <c r="BQ480" i="28"/>
  <c r="BR480" i="28"/>
  <c r="BS480" i="28"/>
  <c r="BT480" i="28"/>
  <c r="BU480" i="28"/>
  <c r="BV480" i="28"/>
  <c r="BW480" i="28"/>
  <c r="BX480" i="28"/>
  <c r="BY480" i="28"/>
  <c r="BZ480" i="28"/>
  <c r="CA480" i="28"/>
  <c r="CB480" i="28"/>
  <c r="CC480" i="28"/>
  <c r="CD480" i="28"/>
  <c r="CE480" i="28"/>
  <c r="CF480" i="28"/>
  <c r="CG480" i="28"/>
  <c r="CH480" i="28"/>
  <c r="CI480" i="28"/>
  <c r="CJ480" i="28"/>
  <c r="AX481" i="28"/>
  <c r="AY481" i="28"/>
  <c r="AZ481" i="28"/>
  <c r="BA481" i="28"/>
  <c r="BB481" i="28"/>
  <c r="BC481" i="28"/>
  <c r="BD481" i="28"/>
  <c r="BE481" i="28"/>
  <c r="BF481" i="28"/>
  <c r="BG481" i="28"/>
  <c r="BH481" i="28"/>
  <c r="BI481" i="28"/>
  <c r="BJ481" i="28"/>
  <c r="BK481" i="28"/>
  <c r="BL481" i="28"/>
  <c r="BM481" i="28"/>
  <c r="BN481" i="28"/>
  <c r="BO481" i="28"/>
  <c r="BP481" i="28"/>
  <c r="BQ481" i="28"/>
  <c r="BR481" i="28"/>
  <c r="BS481" i="28"/>
  <c r="BT481" i="28"/>
  <c r="BU481" i="28"/>
  <c r="BV481" i="28"/>
  <c r="BW481" i="28"/>
  <c r="BX481" i="28"/>
  <c r="BY481" i="28"/>
  <c r="BZ481" i="28"/>
  <c r="CA481" i="28"/>
  <c r="CB481" i="28"/>
  <c r="CC481" i="28"/>
  <c r="CD481" i="28"/>
  <c r="CE481" i="28"/>
  <c r="CF481" i="28"/>
  <c r="CG481" i="28"/>
  <c r="CH481" i="28"/>
  <c r="CI481" i="28"/>
  <c r="CJ481" i="28"/>
  <c r="AX482" i="28"/>
  <c r="AY482" i="28"/>
  <c r="AZ482" i="28"/>
  <c r="BA482" i="28"/>
  <c r="BB482" i="28"/>
  <c r="BC482" i="28"/>
  <c r="BD482" i="28"/>
  <c r="BE482" i="28"/>
  <c r="BF482" i="28"/>
  <c r="BG482" i="28"/>
  <c r="BH482" i="28"/>
  <c r="BI482" i="28"/>
  <c r="BJ482" i="28"/>
  <c r="BK482" i="28"/>
  <c r="BL482" i="28"/>
  <c r="BM482" i="28"/>
  <c r="BN482" i="28"/>
  <c r="BO482" i="28"/>
  <c r="BP482" i="28"/>
  <c r="BQ482" i="28"/>
  <c r="BR482" i="28"/>
  <c r="BS482" i="28"/>
  <c r="BT482" i="28"/>
  <c r="BU482" i="28"/>
  <c r="BV482" i="28"/>
  <c r="BW482" i="28"/>
  <c r="BX482" i="28"/>
  <c r="BY482" i="28"/>
  <c r="BZ482" i="28"/>
  <c r="CA482" i="28"/>
  <c r="CB482" i="28"/>
  <c r="CC482" i="28"/>
  <c r="CD482" i="28"/>
  <c r="CE482" i="28"/>
  <c r="CF482" i="28"/>
  <c r="CG482" i="28"/>
  <c r="CH482" i="28"/>
  <c r="CI482" i="28"/>
  <c r="CJ482" i="28"/>
  <c r="AX483" i="28"/>
  <c r="AY483" i="28"/>
  <c r="AZ483" i="28"/>
  <c r="BA483" i="28"/>
  <c r="BB483" i="28"/>
  <c r="BC483" i="28"/>
  <c r="BD483" i="28"/>
  <c r="BE483" i="28"/>
  <c r="BF483" i="28"/>
  <c r="BG483" i="28"/>
  <c r="BH483" i="28"/>
  <c r="BI483" i="28"/>
  <c r="BJ483" i="28"/>
  <c r="BK483" i="28"/>
  <c r="BL483" i="28"/>
  <c r="BM483" i="28"/>
  <c r="BN483" i="28"/>
  <c r="BO483" i="28"/>
  <c r="BP483" i="28"/>
  <c r="BQ483" i="28"/>
  <c r="BR483" i="28"/>
  <c r="BS483" i="28"/>
  <c r="BT483" i="28"/>
  <c r="BU483" i="28"/>
  <c r="BV483" i="28"/>
  <c r="BW483" i="28"/>
  <c r="BX483" i="28"/>
  <c r="BY483" i="28"/>
  <c r="BZ483" i="28"/>
  <c r="CA483" i="28"/>
  <c r="CB483" i="28"/>
  <c r="CC483" i="28"/>
  <c r="CD483" i="28"/>
  <c r="CE483" i="28"/>
  <c r="CF483" i="28"/>
  <c r="CG483" i="28"/>
  <c r="CH483" i="28"/>
  <c r="CI483" i="28"/>
  <c r="CJ483" i="28"/>
  <c r="AX484" i="28"/>
  <c r="AY484" i="28"/>
  <c r="AZ484" i="28"/>
  <c r="BA484" i="28"/>
  <c r="BB484" i="28"/>
  <c r="BC484" i="28"/>
  <c r="BD484" i="28"/>
  <c r="BE484" i="28"/>
  <c r="BF484" i="28"/>
  <c r="BG484" i="28"/>
  <c r="BH484" i="28"/>
  <c r="BI484" i="28"/>
  <c r="BJ484" i="28"/>
  <c r="BK484" i="28"/>
  <c r="BL484" i="28"/>
  <c r="BM484" i="28"/>
  <c r="BN484" i="28"/>
  <c r="BO484" i="28"/>
  <c r="BP484" i="28"/>
  <c r="BQ484" i="28"/>
  <c r="BR484" i="28"/>
  <c r="BS484" i="28"/>
  <c r="BT484" i="28"/>
  <c r="BU484" i="28"/>
  <c r="BV484" i="28"/>
  <c r="BW484" i="28"/>
  <c r="BX484" i="28"/>
  <c r="BY484" i="28"/>
  <c r="BZ484" i="28"/>
  <c r="CA484" i="28"/>
  <c r="CB484" i="28"/>
  <c r="CC484" i="28"/>
  <c r="CD484" i="28"/>
  <c r="CE484" i="28"/>
  <c r="CF484" i="28"/>
  <c r="CG484" i="28"/>
  <c r="CH484" i="28"/>
  <c r="CI484" i="28"/>
  <c r="CJ484" i="28"/>
  <c r="AX485" i="28"/>
  <c r="AY485" i="28"/>
  <c r="AZ485" i="28"/>
  <c r="BA485" i="28"/>
  <c r="BB485" i="28"/>
  <c r="BC485" i="28"/>
  <c r="BD485" i="28"/>
  <c r="BE485" i="28"/>
  <c r="BF485" i="28"/>
  <c r="BG485" i="28"/>
  <c r="BH485" i="28"/>
  <c r="BI485" i="28"/>
  <c r="BJ485" i="28"/>
  <c r="BK485" i="28"/>
  <c r="BL485" i="28"/>
  <c r="BM485" i="28"/>
  <c r="BN485" i="28"/>
  <c r="BO485" i="28"/>
  <c r="BP485" i="28"/>
  <c r="BQ485" i="28"/>
  <c r="BR485" i="28"/>
  <c r="BS485" i="28"/>
  <c r="BT485" i="28"/>
  <c r="BU485" i="28"/>
  <c r="BV485" i="28"/>
  <c r="BW485" i="28"/>
  <c r="BX485" i="28"/>
  <c r="BY485" i="28"/>
  <c r="BZ485" i="28"/>
  <c r="CA485" i="28"/>
  <c r="CB485" i="28"/>
  <c r="CC485" i="28"/>
  <c r="CD485" i="28"/>
  <c r="CE485" i="28"/>
  <c r="CF485" i="28"/>
  <c r="CG485" i="28"/>
  <c r="CH485" i="28"/>
  <c r="CI485" i="28"/>
  <c r="CJ485" i="28"/>
  <c r="AX486" i="28"/>
  <c r="AY486" i="28"/>
  <c r="AZ486" i="28"/>
  <c r="BA486" i="28"/>
  <c r="BB486" i="28"/>
  <c r="BC486" i="28"/>
  <c r="BD486" i="28"/>
  <c r="BE486" i="28"/>
  <c r="BF486" i="28"/>
  <c r="BG486" i="28"/>
  <c r="BH486" i="28"/>
  <c r="BI486" i="28"/>
  <c r="BJ486" i="28"/>
  <c r="BK486" i="28"/>
  <c r="BL486" i="28"/>
  <c r="BM486" i="28"/>
  <c r="BN486" i="28"/>
  <c r="BO486" i="28"/>
  <c r="BP486" i="28"/>
  <c r="BQ486" i="28"/>
  <c r="BR486" i="28"/>
  <c r="BS486" i="28"/>
  <c r="BT486" i="28"/>
  <c r="BU486" i="28"/>
  <c r="BV486" i="28"/>
  <c r="BW486" i="28"/>
  <c r="BX486" i="28"/>
  <c r="BY486" i="28"/>
  <c r="BZ486" i="28"/>
  <c r="CA486" i="28"/>
  <c r="CB486" i="28"/>
  <c r="CC486" i="28"/>
  <c r="CD486" i="28"/>
  <c r="CE486" i="28"/>
  <c r="CF486" i="28"/>
  <c r="CG486" i="28"/>
  <c r="CH486" i="28"/>
  <c r="CI486" i="28"/>
  <c r="CJ486" i="28"/>
  <c r="AX487" i="28"/>
  <c r="AY487" i="28"/>
  <c r="AZ487" i="28"/>
  <c r="BA487" i="28"/>
  <c r="BB487" i="28"/>
  <c r="BC487" i="28"/>
  <c r="BD487" i="28"/>
  <c r="BE487" i="28"/>
  <c r="BF487" i="28"/>
  <c r="BG487" i="28"/>
  <c r="BH487" i="28"/>
  <c r="BI487" i="28"/>
  <c r="BJ487" i="28"/>
  <c r="BK487" i="28"/>
  <c r="BL487" i="28"/>
  <c r="BM487" i="28"/>
  <c r="BN487" i="28"/>
  <c r="BO487" i="28"/>
  <c r="BP487" i="28"/>
  <c r="BQ487" i="28"/>
  <c r="BR487" i="28"/>
  <c r="BS487" i="28"/>
  <c r="BT487" i="28"/>
  <c r="BU487" i="28"/>
  <c r="BV487" i="28"/>
  <c r="BW487" i="28"/>
  <c r="BX487" i="28"/>
  <c r="BY487" i="28"/>
  <c r="BZ487" i="28"/>
  <c r="CA487" i="28"/>
  <c r="CB487" i="28"/>
  <c r="CC487" i="28"/>
  <c r="CD487" i="28"/>
  <c r="CE487" i="28"/>
  <c r="CF487" i="28"/>
  <c r="CG487" i="28"/>
  <c r="CH487" i="28"/>
  <c r="CI487" i="28"/>
  <c r="CJ487" i="28"/>
  <c r="AX488" i="28"/>
  <c r="AY488" i="28"/>
  <c r="AZ488" i="28"/>
  <c r="BA488" i="28"/>
  <c r="BB488" i="28"/>
  <c r="BC488" i="28"/>
  <c r="BD488" i="28"/>
  <c r="BE488" i="28"/>
  <c r="BF488" i="28"/>
  <c r="BG488" i="28"/>
  <c r="BH488" i="28"/>
  <c r="BI488" i="28"/>
  <c r="BJ488" i="28"/>
  <c r="BK488" i="28"/>
  <c r="BL488" i="28"/>
  <c r="BM488" i="28"/>
  <c r="BN488" i="28"/>
  <c r="BO488" i="28"/>
  <c r="BP488" i="28"/>
  <c r="BQ488" i="28"/>
  <c r="BR488" i="28"/>
  <c r="BS488" i="28"/>
  <c r="BT488" i="28"/>
  <c r="BU488" i="28"/>
  <c r="BV488" i="28"/>
  <c r="BW488" i="28"/>
  <c r="BX488" i="28"/>
  <c r="BY488" i="28"/>
  <c r="BZ488" i="28"/>
  <c r="CA488" i="28"/>
  <c r="CB488" i="28"/>
  <c r="CC488" i="28"/>
  <c r="CD488" i="28"/>
  <c r="CE488" i="28"/>
  <c r="CF488" i="28"/>
  <c r="CG488" i="28"/>
  <c r="CH488" i="28"/>
  <c r="CI488" i="28"/>
  <c r="CJ488" i="28"/>
  <c r="AX489" i="28"/>
  <c r="AY489" i="28"/>
  <c r="AZ489" i="28"/>
  <c r="BA489" i="28"/>
  <c r="BB489" i="28"/>
  <c r="BC489" i="28"/>
  <c r="BD489" i="28"/>
  <c r="BE489" i="28"/>
  <c r="BF489" i="28"/>
  <c r="BG489" i="28"/>
  <c r="BH489" i="28"/>
  <c r="BI489" i="28"/>
  <c r="BJ489" i="28"/>
  <c r="BK489" i="28"/>
  <c r="BL489" i="28"/>
  <c r="BM489" i="28"/>
  <c r="BN489" i="28"/>
  <c r="BO489" i="28"/>
  <c r="BP489" i="28"/>
  <c r="BQ489" i="28"/>
  <c r="BR489" i="28"/>
  <c r="BS489" i="28"/>
  <c r="BT489" i="28"/>
  <c r="BU489" i="28"/>
  <c r="BV489" i="28"/>
  <c r="BW489" i="28"/>
  <c r="BX489" i="28"/>
  <c r="BY489" i="28"/>
  <c r="BZ489" i="28"/>
  <c r="CA489" i="28"/>
  <c r="CB489" i="28"/>
  <c r="CC489" i="28"/>
  <c r="CD489" i="28"/>
  <c r="CE489" i="28"/>
  <c r="CF489" i="28"/>
  <c r="CG489" i="28"/>
  <c r="CH489" i="28"/>
  <c r="CI489" i="28"/>
  <c r="CJ489" i="28"/>
  <c r="AX490" i="28"/>
  <c r="AY490" i="28"/>
  <c r="AZ490" i="28"/>
  <c r="BA490" i="28"/>
  <c r="BB490" i="28"/>
  <c r="BC490" i="28"/>
  <c r="BD490" i="28"/>
  <c r="BE490" i="28"/>
  <c r="BF490" i="28"/>
  <c r="BG490" i="28"/>
  <c r="BH490" i="28"/>
  <c r="BI490" i="28"/>
  <c r="BJ490" i="28"/>
  <c r="BK490" i="28"/>
  <c r="BL490" i="28"/>
  <c r="BM490" i="28"/>
  <c r="BN490" i="28"/>
  <c r="BO490" i="28"/>
  <c r="BP490" i="28"/>
  <c r="BQ490" i="28"/>
  <c r="BR490" i="28"/>
  <c r="BS490" i="28"/>
  <c r="BT490" i="28"/>
  <c r="BU490" i="28"/>
  <c r="BV490" i="28"/>
  <c r="BW490" i="28"/>
  <c r="BX490" i="28"/>
  <c r="BY490" i="28"/>
  <c r="BZ490" i="28"/>
  <c r="CA490" i="28"/>
  <c r="CB490" i="28"/>
  <c r="CC490" i="28"/>
  <c r="CD490" i="28"/>
  <c r="CE490" i="28"/>
  <c r="CF490" i="28"/>
  <c r="CG490" i="28"/>
  <c r="CH490" i="28"/>
  <c r="CI490" i="28"/>
  <c r="CJ490" i="28"/>
  <c r="AX491" i="28"/>
  <c r="AY491" i="28"/>
  <c r="AZ491" i="28"/>
  <c r="BA491" i="28"/>
  <c r="BB491" i="28"/>
  <c r="BC491" i="28"/>
  <c r="BD491" i="28"/>
  <c r="BE491" i="28"/>
  <c r="BF491" i="28"/>
  <c r="BG491" i="28"/>
  <c r="BH491" i="28"/>
  <c r="BI491" i="28"/>
  <c r="BJ491" i="28"/>
  <c r="BK491" i="28"/>
  <c r="BL491" i="28"/>
  <c r="BM491" i="28"/>
  <c r="BN491" i="28"/>
  <c r="BO491" i="28"/>
  <c r="BP491" i="28"/>
  <c r="BQ491" i="28"/>
  <c r="BR491" i="28"/>
  <c r="BS491" i="28"/>
  <c r="BT491" i="28"/>
  <c r="BU491" i="28"/>
  <c r="BV491" i="28"/>
  <c r="BW491" i="28"/>
  <c r="BX491" i="28"/>
  <c r="BY491" i="28"/>
  <c r="BZ491" i="28"/>
  <c r="CA491" i="28"/>
  <c r="CB491" i="28"/>
  <c r="CC491" i="28"/>
  <c r="CD491" i="28"/>
  <c r="CE491" i="28"/>
  <c r="CF491" i="28"/>
  <c r="CG491" i="28"/>
  <c r="CH491" i="28"/>
  <c r="CI491" i="28"/>
  <c r="CJ491" i="28"/>
  <c r="AW478" i="28"/>
  <c r="AW479" i="28"/>
  <c r="AW480" i="28"/>
  <c r="AW481" i="28"/>
  <c r="AW482" i="28"/>
  <c r="AW483" i="28"/>
  <c r="AW484" i="28"/>
  <c r="AW485" i="28"/>
  <c r="AW486" i="28"/>
  <c r="AW487" i="28"/>
  <c r="AW488" i="28"/>
  <c r="AW489" i="28"/>
  <c r="AW490" i="28"/>
  <c r="AW491" i="28"/>
  <c r="AW477" i="28"/>
  <c r="AX461" i="28"/>
  <c r="AY461" i="28"/>
  <c r="AZ461" i="28"/>
  <c r="BA461" i="28"/>
  <c r="BB461" i="28"/>
  <c r="BC461" i="28"/>
  <c r="BD461" i="28"/>
  <c r="BE461" i="28"/>
  <c r="BF461" i="28"/>
  <c r="BG461" i="28"/>
  <c r="BH461" i="28"/>
  <c r="BI461" i="28"/>
  <c r="BJ461" i="28"/>
  <c r="BK461" i="28"/>
  <c r="BL461" i="28"/>
  <c r="BM461" i="28"/>
  <c r="BN461" i="28"/>
  <c r="BO461" i="28"/>
  <c r="BP461" i="28"/>
  <c r="BQ461" i="28"/>
  <c r="BR461" i="28"/>
  <c r="BS461" i="28"/>
  <c r="BT461" i="28"/>
  <c r="BU461" i="28"/>
  <c r="BV461" i="28"/>
  <c r="BW461" i="28"/>
  <c r="BX461" i="28"/>
  <c r="BY461" i="28"/>
  <c r="BZ461" i="28"/>
  <c r="CA461" i="28"/>
  <c r="CB461" i="28"/>
  <c r="CC461" i="28"/>
  <c r="CD461" i="28"/>
  <c r="CE461" i="28"/>
  <c r="CF461" i="28"/>
  <c r="CG461" i="28"/>
  <c r="CH461" i="28"/>
  <c r="CI461" i="28"/>
  <c r="CJ461" i="28"/>
  <c r="AX462" i="28"/>
  <c r="AY462" i="28"/>
  <c r="AZ462" i="28"/>
  <c r="BA462" i="28"/>
  <c r="BB462" i="28"/>
  <c r="BC462" i="28"/>
  <c r="BD462" i="28"/>
  <c r="BE462" i="28"/>
  <c r="BF462" i="28"/>
  <c r="BG462" i="28"/>
  <c r="BH462" i="28"/>
  <c r="BI462" i="28"/>
  <c r="BJ462" i="28"/>
  <c r="BK462" i="28"/>
  <c r="BL462" i="28"/>
  <c r="BM462" i="28"/>
  <c r="BN462" i="28"/>
  <c r="BO462" i="28"/>
  <c r="BP462" i="28"/>
  <c r="BQ462" i="28"/>
  <c r="BR462" i="28"/>
  <c r="BS462" i="28"/>
  <c r="BT462" i="28"/>
  <c r="BU462" i="28"/>
  <c r="BV462" i="28"/>
  <c r="BW462" i="28"/>
  <c r="BX462" i="28"/>
  <c r="BY462" i="28"/>
  <c r="BZ462" i="28"/>
  <c r="CA462" i="28"/>
  <c r="CB462" i="28"/>
  <c r="CC462" i="28"/>
  <c r="CD462" i="28"/>
  <c r="CE462" i="28"/>
  <c r="CF462" i="28"/>
  <c r="CG462" i="28"/>
  <c r="CH462" i="28"/>
  <c r="CI462" i="28"/>
  <c r="CJ462" i="28"/>
  <c r="AX463" i="28"/>
  <c r="AY463" i="28"/>
  <c r="AZ463" i="28"/>
  <c r="BA463" i="28"/>
  <c r="BB463" i="28"/>
  <c r="BC463" i="28"/>
  <c r="BD463" i="28"/>
  <c r="BE463" i="28"/>
  <c r="BF463" i="28"/>
  <c r="BG463" i="28"/>
  <c r="BH463" i="28"/>
  <c r="BI463" i="28"/>
  <c r="BJ463" i="28"/>
  <c r="BK463" i="28"/>
  <c r="BL463" i="28"/>
  <c r="BM463" i="28"/>
  <c r="BN463" i="28"/>
  <c r="BO463" i="28"/>
  <c r="BP463" i="28"/>
  <c r="BQ463" i="28"/>
  <c r="BR463" i="28"/>
  <c r="BS463" i="28"/>
  <c r="BT463" i="28"/>
  <c r="BU463" i="28"/>
  <c r="BV463" i="28"/>
  <c r="BW463" i="28"/>
  <c r="BX463" i="28"/>
  <c r="BY463" i="28"/>
  <c r="BZ463" i="28"/>
  <c r="CA463" i="28"/>
  <c r="CB463" i="28"/>
  <c r="CC463" i="28"/>
  <c r="CD463" i="28"/>
  <c r="CE463" i="28"/>
  <c r="CF463" i="28"/>
  <c r="CG463" i="28"/>
  <c r="CH463" i="28"/>
  <c r="CI463" i="28"/>
  <c r="CJ463" i="28"/>
  <c r="AX464" i="28"/>
  <c r="AY464" i="28"/>
  <c r="AZ464" i="28"/>
  <c r="BA464" i="28"/>
  <c r="BB464" i="28"/>
  <c r="BC464" i="28"/>
  <c r="BD464" i="28"/>
  <c r="BE464" i="28"/>
  <c r="BF464" i="28"/>
  <c r="BG464" i="28"/>
  <c r="BH464" i="28"/>
  <c r="BI464" i="28"/>
  <c r="BJ464" i="28"/>
  <c r="BK464" i="28"/>
  <c r="BL464" i="28"/>
  <c r="BM464" i="28"/>
  <c r="BN464" i="28"/>
  <c r="BO464" i="28"/>
  <c r="BP464" i="28"/>
  <c r="BQ464" i="28"/>
  <c r="BR464" i="28"/>
  <c r="BS464" i="28"/>
  <c r="BT464" i="28"/>
  <c r="BU464" i="28"/>
  <c r="BV464" i="28"/>
  <c r="BW464" i="28"/>
  <c r="BX464" i="28"/>
  <c r="BY464" i="28"/>
  <c r="BZ464" i="28"/>
  <c r="CA464" i="28"/>
  <c r="CB464" i="28"/>
  <c r="CC464" i="28"/>
  <c r="CD464" i="28"/>
  <c r="CE464" i="28"/>
  <c r="CF464" i="28"/>
  <c r="CG464" i="28"/>
  <c r="CH464" i="28"/>
  <c r="CI464" i="28"/>
  <c r="CJ464" i="28"/>
  <c r="AX465" i="28"/>
  <c r="AY465" i="28"/>
  <c r="AZ465" i="28"/>
  <c r="BA465" i="28"/>
  <c r="BB465" i="28"/>
  <c r="BC465" i="28"/>
  <c r="BD465" i="28"/>
  <c r="BE465" i="28"/>
  <c r="BF465" i="28"/>
  <c r="BG465" i="28"/>
  <c r="BH465" i="28"/>
  <c r="BI465" i="28"/>
  <c r="BJ465" i="28"/>
  <c r="BK465" i="28"/>
  <c r="BL465" i="28"/>
  <c r="BM465" i="28"/>
  <c r="BN465" i="28"/>
  <c r="BO465" i="28"/>
  <c r="BP465" i="28"/>
  <c r="BQ465" i="28"/>
  <c r="BR465" i="28"/>
  <c r="BS465" i="28"/>
  <c r="BT465" i="28"/>
  <c r="BU465" i="28"/>
  <c r="BV465" i="28"/>
  <c r="BW465" i="28"/>
  <c r="BX465" i="28"/>
  <c r="BY465" i="28"/>
  <c r="BZ465" i="28"/>
  <c r="CA465" i="28"/>
  <c r="CB465" i="28"/>
  <c r="CC465" i="28"/>
  <c r="CD465" i="28"/>
  <c r="CE465" i="28"/>
  <c r="CF465" i="28"/>
  <c r="CG465" i="28"/>
  <c r="CH465" i="28"/>
  <c r="CI465" i="28"/>
  <c r="CJ465" i="28"/>
  <c r="AX466" i="28"/>
  <c r="AY466" i="28"/>
  <c r="AZ466" i="28"/>
  <c r="BA466" i="28"/>
  <c r="BB466" i="28"/>
  <c r="BC466" i="28"/>
  <c r="BD466" i="28"/>
  <c r="BE466" i="28"/>
  <c r="BF466" i="28"/>
  <c r="BG466" i="28"/>
  <c r="BH466" i="28"/>
  <c r="BI466" i="28"/>
  <c r="BJ466" i="28"/>
  <c r="BK466" i="28"/>
  <c r="BL466" i="28"/>
  <c r="BM466" i="28"/>
  <c r="BN466" i="28"/>
  <c r="BO466" i="28"/>
  <c r="BP466" i="28"/>
  <c r="BQ466" i="28"/>
  <c r="BR466" i="28"/>
  <c r="BS466" i="28"/>
  <c r="BT466" i="28"/>
  <c r="BU466" i="28"/>
  <c r="BV466" i="28"/>
  <c r="BW466" i="28"/>
  <c r="BX466" i="28"/>
  <c r="BY466" i="28"/>
  <c r="BZ466" i="28"/>
  <c r="CA466" i="28"/>
  <c r="CB466" i="28"/>
  <c r="CC466" i="28"/>
  <c r="CD466" i="28"/>
  <c r="CE466" i="28"/>
  <c r="CF466" i="28"/>
  <c r="CG466" i="28"/>
  <c r="CH466" i="28"/>
  <c r="CI466" i="28"/>
  <c r="CJ466" i="28"/>
  <c r="AX467" i="28"/>
  <c r="AY467" i="28"/>
  <c r="AZ467" i="28"/>
  <c r="BA467" i="28"/>
  <c r="BB467" i="28"/>
  <c r="BC467" i="28"/>
  <c r="BD467" i="28"/>
  <c r="BE467" i="28"/>
  <c r="BF467" i="28"/>
  <c r="BG467" i="28"/>
  <c r="BH467" i="28"/>
  <c r="BI467" i="28"/>
  <c r="BJ467" i="28"/>
  <c r="BK467" i="28"/>
  <c r="BL467" i="28"/>
  <c r="BM467" i="28"/>
  <c r="BN467" i="28"/>
  <c r="BO467" i="28"/>
  <c r="BP467" i="28"/>
  <c r="BQ467" i="28"/>
  <c r="BR467" i="28"/>
  <c r="BS467" i="28"/>
  <c r="BT467" i="28"/>
  <c r="BU467" i="28"/>
  <c r="BV467" i="28"/>
  <c r="BW467" i="28"/>
  <c r="BX467" i="28"/>
  <c r="BY467" i="28"/>
  <c r="BZ467" i="28"/>
  <c r="CA467" i="28"/>
  <c r="CB467" i="28"/>
  <c r="CC467" i="28"/>
  <c r="CD467" i="28"/>
  <c r="CE467" i="28"/>
  <c r="CF467" i="28"/>
  <c r="CG467" i="28"/>
  <c r="CH467" i="28"/>
  <c r="CI467" i="28"/>
  <c r="CJ467" i="28"/>
  <c r="AX468" i="28"/>
  <c r="AY468" i="28"/>
  <c r="AZ468" i="28"/>
  <c r="BA468" i="28"/>
  <c r="BB468" i="28"/>
  <c r="BC468" i="28"/>
  <c r="BD468" i="28"/>
  <c r="BE468" i="28"/>
  <c r="BF468" i="28"/>
  <c r="BG468" i="28"/>
  <c r="BH468" i="28"/>
  <c r="BI468" i="28"/>
  <c r="BJ468" i="28"/>
  <c r="BK468" i="28"/>
  <c r="BL468" i="28"/>
  <c r="BM468" i="28"/>
  <c r="BN468" i="28"/>
  <c r="BO468" i="28"/>
  <c r="BP468" i="28"/>
  <c r="BQ468" i="28"/>
  <c r="BR468" i="28"/>
  <c r="BS468" i="28"/>
  <c r="BT468" i="28"/>
  <c r="BU468" i="28"/>
  <c r="BV468" i="28"/>
  <c r="BW468" i="28"/>
  <c r="BX468" i="28"/>
  <c r="BY468" i="28"/>
  <c r="BZ468" i="28"/>
  <c r="CA468" i="28"/>
  <c r="CB468" i="28"/>
  <c r="CC468" i="28"/>
  <c r="CD468" i="28"/>
  <c r="CE468" i="28"/>
  <c r="CF468" i="28"/>
  <c r="CG468" i="28"/>
  <c r="CH468" i="28"/>
  <c r="CI468" i="28"/>
  <c r="CJ468" i="28"/>
  <c r="AX469" i="28"/>
  <c r="AY469" i="28"/>
  <c r="AZ469" i="28"/>
  <c r="BA469" i="28"/>
  <c r="BB469" i="28"/>
  <c r="BC469" i="28"/>
  <c r="BD469" i="28"/>
  <c r="BE469" i="28"/>
  <c r="BF469" i="28"/>
  <c r="BG469" i="28"/>
  <c r="BH469" i="28"/>
  <c r="BI469" i="28"/>
  <c r="BJ469" i="28"/>
  <c r="BK469" i="28"/>
  <c r="BL469" i="28"/>
  <c r="BM469" i="28"/>
  <c r="BN469" i="28"/>
  <c r="BO469" i="28"/>
  <c r="BP469" i="28"/>
  <c r="BQ469" i="28"/>
  <c r="BR469" i="28"/>
  <c r="BS469" i="28"/>
  <c r="BT469" i="28"/>
  <c r="BU469" i="28"/>
  <c r="BV469" i="28"/>
  <c r="BW469" i="28"/>
  <c r="BX469" i="28"/>
  <c r="BY469" i="28"/>
  <c r="BZ469" i="28"/>
  <c r="CA469" i="28"/>
  <c r="CB469" i="28"/>
  <c r="CC469" i="28"/>
  <c r="CD469" i="28"/>
  <c r="CE469" i="28"/>
  <c r="CF469" i="28"/>
  <c r="CG469" i="28"/>
  <c r="CH469" i="28"/>
  <c r="CI469" i="28"/>
  <c r="CJ469" i="28"/>
  <c r="AX470" i="28"/>
  <c r="AY470" i="28"/>
  <c r="AZ470" i="28"/>
  <c r="BA470" i="28"/>
  <c r="BB470" i="28"/>
  <c r="BC470" i="28"/>
  <c r="BD470" i="28"/>
  <c r="BE470" i="28"/>
  <c r="BF470" i="28"/>
  <c r="BG470" i="28"/>
  <c r="BH470" i="28"/>
  <c r="BI470" i="28"/>
  <c r="BJ470" i="28"/>
  <c r="BK470" i="28"/>
  <c r="BL470" i="28"/>
  <c r="BM470" i="28"/>
  <c r="BN470" i="28"/>
  <c r="BO470" i="28"/>
  <c r="BP470" i="28"/>
  <c r="BQ470" i="28"/>
  <c r="BR470" i="28"/>
  <c r="BS470" i="28"/>
  <c r="BT470" i="28"/>
  <c r="BU470" i="28"/>
  <c r="BV470" i="28"/>
  <c r="BW470" i="28"/>
  <c r="BX470" i="28"/>
  <c r="BY470" i="28"/>
  <c r="BZ470" i="28"/>
  <c r="CA470" i="28"/>
  <c r="CB470" i="28"/>
  <c r="CC470" i="28"/>
  <c r="CD470" i="28"/>
  <c r="CE470" i="28"/>
  <c r="CF470" i="28"/>
  <c r="CG470" i="28"/>
  <c r="CH470" i="28"/>
  <c r="CI470" i="28"/>
  <c r="CJ470" i="28"/>
  <c r="AX471" i="28"/>
  <c r="AY471" i="28"/>
  <c r="AZ471" i="28"/>
  <c r="BA471" i="28"/>
  <c r="BB471" i="28"/>
  <c r="BC471" i="28"/>
  <c r="BD471" i="28"/>
  <c r="BE471" i="28"/>
  <c r="BF471" i="28"/>
  <c r="BG471" i="28"/>
  <c r="BH471" i="28"/>
  <c r="BI471" i="28"/>
  <c r="BJ471" i="28"/>
  <c r="BK471" i="28"/>
  <c r="BL471" i="28"/>
  <c r="BM471" i="28"/>
  <c r="BN471" i="28"/>
  <c r="BO471" i="28"/>
  <c r="BP471" i="28"/>
  <c r="BQ471" i="28"/>
  <c r="BR471" i="28"/>
  <c r="BS471" i="28"/>
  <c r="BT471" i="28"/>
  <c r="BU471" i="28"/>
  <c r="BV471" i="28"/>
  <c r="BW471" i="28"/>
  <c r="BX471" i="28"/>
  <c r="BY471" i="28"/>
  <c r="BZ471" i="28"/>
  <c r="CA471" i="28"/>
  <c r="CB471" i="28"/>
  <c r="CC471" i="28"/>
  <c r="CD471" i="28"/>
  <c r="CE471" i="28"/>
  <c r="CF471" i="28"/>
  <c r="CG471" i="28"/>
  <c r="CH471" i="28"/>
  <c r="CI471" i="28"/>
  <c r="CJ471" i="28"/>
  <c r="AX472" i="28"/>
  <c r="AY472" i="28"/>
  <c r="AZ472" i="28"/>
  <c r="BA472" i="28"/>
  <c r="BB472" i="28"/>
  <c r="BC472" i="28"/>
  <c r="BD472" i="28"/>
  <c r="BE472" i="28"/>
  <c r="BF472" i="28"/>
  <c r="BG472" i="28"/>
  <c r="BH472" i="28"/>
  <c r="BI472" i="28"/>
  <c r="BJ472" i="28"/>
  <c r="BK472" i="28"/>
  <c r="BL472" i="28"/>
  <c r="BM472" i="28"/>
  <c r="BN472" i="28"/>
  <c r="BO472" i="28"/>
  <c r="BP472" i="28"/>
  <c r="BQ472" i="28"/>
  <c r="BR472" i="28"/>
  <c r="BS472" i="28"/>
  <c r="BT472" i="28"/>
  <c r="BU472" i="28"/>
  <c r="BV472" i="28"/>
  <c r="BW472" i="28"/>
  <c r="BX472" i="28"/>
  <c r="BY472" i="28"/>
  <c r="BZ472" i="28"/>
  <c r="CA472" i="28"/>
  <c r="CB472" i="28"/>
  <c r="CC472" i="28"/>
  <c r="CD472" i="28"/>
  <c r="CE472" i="28"/>
  <c r="CF472" i="28"/>
  <c r="CG472" i="28"/>
  <c r="CH472" i="28"/>
  <c r="CI472" i="28"/>
  <c r="CJ472" i="28"/>
  <c r="AX473" i="28"/>
  <c r="AY473" i="28"/>
  <c r="AZ473" i="28"/>
  <c r="BA473" i="28"/>
  <c r="BB473" i="28"/>
  <c r="BC473" i="28"/>
  <c r="BD473" i="28"/>
  <c r="BE473" i="28"/>
  <c r="BF473" i="28"/>
  <c r="BG473" i="28"/>
  <c r="BH473" i="28"/>
  <c r="BI473" i="28"/>
  <c r="BJ473" i="28"/>
  <c r="BK473" i="28"/>
  <c r="BL473" i="28"/>
  <c r="BM473" i="28"/>
  <c r="BN473" i="28"/>
  <c r="BO473" i="28"/>
  <c r="BP473" i="28"/>
  <c r="BQ473" i="28"/>
  <c r="BR473" i="28"/>
  <c r="BS473" i="28"/>
  <c r="BT473" i="28"/>
  <c r="BU473" i="28"/>
  <c r="BV473" i="28"/>
  <c r="BW473" i="28"/>
  <c r="BX473" i="28"/>
  <c r="BY473" i="28"/>
  <c r="BZ473" i="28"/>
  <c r="CA473" i="28"/>
  <c r="CB473" i="28"/>
  <c r="CC473" i="28"/>
  <c r="CD473" i="28"/>
  <c r="CE473" i="28"/>
  <c r="CF473" i="28"/>
  <c r="CG473" i="28"/>
  <c r="CH473" i="28"/>
  <c r="CI473" i="28"/>
  <c r="CJ473" i="28"/>
  <c r="AX474" i="28"/>
  <c r="AY474" i="28"/>
  <c r="AZ474" i="28"/>
  <c r="BA474" i="28"/>
  <c r="BB474" i="28"/>
  <c r="BC474" i="28"/>
  <c r="BD474" i="28"/>
  <c r="BE474" i="28"/>
  <c r="BF474" i="28"/>
  <c r="BG474" i="28"/>
  <c r="BH474" i="28"/>
  <c r="BI474" i="28"/>
  <c r="BJ474" i="28"/>
  <c r="BK474" i="28"/>
  <c r="BL474" i="28"/>
  <c r="BM474" i="28"/>
  <c r="BN474" i="28"/>
  <c r="BO474" i="28"/>
  <c r="BP474" i="28"/>
  <c r="BQ474" i="28"/>
  <c r="BR474" i="28"/>
  <c r="BS474" i="28"/>
  <c r="BT474" i="28"/>
  <c r="BU474" i="28"/>
  <c r="BV474" i="28"/>
  <c r="BW474" i="28"/>
  <c r="BX474" i="28"/>
  <c r="BY474" i="28"/>
  <c r="BZ474" i="28"/>
  <c r="CA474" i="28"/>
  <c r="CB474" i="28"/>
  <c r="CC474" i="28"/>
  <c r="CD474" i="28"/>
  <c r="CE474" i="28"/>
  <c r="CF474" i="28"/>
  <c r="CG474" i="28"/>
  <c r="CH474" i="28"/>
  <c r="CI474" i="28"/>
  <c r="CJ474" i="28"/>
  <c r="AX475" i="28"/>
  <c r="AY475" i="28"/>
  <c r="AZ475" i="28"/>
  <c r="BA475" i="28"/>
  <c r="BB475" i="28"/>
  <c r="BC475" i="28"/>
  <c r="BD475" i="28"/>
  <c r="BE475" i="28"/>
  <c r="BF475" i="28"/>
  <c r="BG475" i="28"/>
  <c r="BH475" i="28"/>
  <c r="BI475" i="28"/>
  <c r="BJ475" i="28"/>
  <c r="BK475" i="28"/>
  <c r="BL475" i="28"/>
  <c r="BM475" i="28"/>
  <c r="BN475" i="28"/>
  <c r="BO475" i="28"/>
  <c r="BP475" i="28"/>
  <c r="BQ475" i="28"/>
  <c r="BR475" i="28"/>
  <c r="BS475" i="28"/>
  <c r="BT475" i="28"/>
  <c r="BU475" i="28"/>
  <c r="BV475" i="28"/>
  <c r="BW475" i="28"/>
  <c r="BX475" i="28"/>
  <c r="BY475" i="28"/>
  <c r="BZ475" i="28"/>
  <c r="CA475" i="28"/>
  <c r="CB475" i="28"/>
  <c r="CC475" i="28"/>
  <c r="CD475" i="28"/>
  <c r="CE475" i="28"/>
  <c r="CF475" i="28"/>
  <c r="CG475" i="28"/>
  <c r="CH475" i="28"/>
  <c r="CI475" i="28"/>
  <c r="CJ475" i="28"/>
  <c r="AW462" i="28"/>
  <c r="AW463" i="28"/>
  <c r="AW464" i="28"/>
  <c r="AW465" i="28"/>
  <c r="AW466" i="28"/>
  <c r="AW467" i="28"/>
  <c r="AW468" i="28"/>
  <c r="AW469" i="28"/>
  <c r="AW470" i="28"/>
  <c r="AW471" i="28"/>
  <c r="AW472" i="28"/>
  <c r="AW473" i="28"/>
  <c r="AW474" i="28"/>
  <c r="AW475" i="28"/>
  <c r="AW461" i="28"/>
  <c r="AX445" i="28"/>
  <c r="AY445" i="28"/>
  <c r="AZ445" i="28"/>
  <c r="BA445" i="28"/>
  <c r="BB445" i="28"/>
  <c r="BC445" i="28"/>
  <c r="BD445" i="28"/>
  <c r="BE445" i="28"/>
  <c r="BF445" i="28"/>
  <c r="BG445" i="28"/>
  <c r="BH445" i="28"/>
  <c r="BI445" i="28"/>
  <c r="BJ445" i="28"/>
  <c r="BK445" i="28"/>
  <c r="BL445" i="28"/>
  <c r="BM445" i="28"/>
  <c r="BN445" i="28"/>
  <c r="BO445" i="28"/>
  <c r="BP445" i="28"/>
  <c r="BQ445" i="28"/>
  <c r="BR445" i="28"/>
  <c r="BS445" i="28"/>
  <c r="BT445" i="28"/>
  <c r="BU445" i="28"/>
  <c r="BV445" i="28"/>
  <c r="BW445" i="28"/>
  <c r="BX445" i="28"/>
  <c r="BY445" i="28"/>
  <c r="BZ445" i="28"/>
  <c r="CA445" i="28"/>
  <c r="CB445" i="28"/>
  <c r="CC445" i="28"/>
  <c r="CD445" i="28"/>
  <c r="CE445" i="28"/>
  <c r="CF445" i="28"/>
  <c r="CG445" i="28"/>
  <c r="CH445" i="28"/>
  <c r="CI445" i="28"/>
  <c r="CJ445" i="28"/>
  <c r="AX446" i="28"/>
  <c r="AY446" i="28"/>
  <c r="AZ446" i="28"/>
  <c r="BA446" i="28"/>
  <c r="BB446" i="28"/>
  <c r="BC446" i="28"/>
  <c r="BD446" i="28"/>
  <c r="BE446" i="28"/>
  <c r="BF446" i="28"/>
  <c r="BG446" i="28"/>
  <c r="BH446" i="28"/>
  <c r="BI446" i="28"/>
  <c r="BJ446" i="28"/>
  <c r="BK446" i="28"/>
  <c r="BL446" i="28"/>
  <c r="BM446" i="28"/>
  <c r="BN446" i="28"/>
  <c r="BO446" i="28"/>
  <c r="BP446" i="28"/>
  <c r="BQ446" i="28"/>
  <c r="BR446" i="28"/>
  <c r="BS446" i="28"/>
  <c r="BT446" i="28"/>
  <c r="BU446" i="28"/>
  <c r="BV446" i="28"/>
  <c r="BW446" i="28"/>
  <c r="BX446" i="28"/>
  <c r="BY446" i="28"/>
  <c r="BZ446" i="28"/>
  <c r="CA446" i="28"/>
  <c r="CB446" i="28"/>
  <c r="CC446" i="28"/>
  <c r="CD446" i="28"/>
  <c r="CE446" i="28"/>
  <c r="CF446" i="28"/>
  <c r="CG446" i="28"/>
  <c r="CH446" i="28"/>
  <c r="CI446" i="28"/>
  <c r="CJ446" i="28"/>
  <c r="AX447" i="28"/>
  <c r="AY447" i="28"/>
  <c r="AZ447" i="28"/>
  <c r="BA447" i="28"/>
  <c r="BB447" i="28"/>
  <c r="BC447" i="28"/>
  <c r="BD447" i="28"/>
  <c r="BE447" i="28"/>
  <c r="BF447" i="28"/>
  <c r="BG447" i="28"/>
  <c r="BH447" i="28"/>
  <c r="BI447" i="28"/>
  <c r="BJ447" i="28"/>
  <c r="BK447" i="28"/>
  <c r="BL447" i="28"/>
  <c r="BM447" i="28"/>
  <c r="BN447" i="28"/>
  <c r="BO447" i="28"/>
  <c r="BP447" i="28"/>
  <c r="BQ447" i="28"/>
  <c r="BR447" i="28"/>
  <c r="BS447" i="28"/>
  <c r="BT447" i="28"/>
  <c r="BU447" i="28"/>
  <c r="BV447" i="28"/>
  <c r="BW447" i="28"/>
  <c r="BX447" i="28"/>
  <c r="BY447" i="28"/>
  <c r="BZ447" i="28"/>
  <c r="CA447" i="28"/>
  <c r="CB447" i="28"/>
  <c r="CC447" i="28"/>
  <c r="CD447" i="28"/>
  <c r="CE447" i="28"/>
  <c r="CF447" i="28"/>
  <c r="CG447" i="28"/>
  <c r="CH447" i="28"/>
  <c r="CI447" i="28"/>
  <c r="CJ447" i="28"/>
  <c r="AX448" i="28"/>
  <c r="AY448" i="28"/>
  <c r="AZ448" i="28"/>
  <c r="BA448" i="28"/>
  <c r="BB448" i="28"/>
  <c r="BC448" i="28"/>
  <c r="BD448" i="28"/>
  <c r="BE448" i="28"/>
  <c r="BF448" i="28"/>
  <c r="BG448" i="28"/>
  <c r="BH448" i="28"/>
  <c r="BI448" i="28"/>
  <c r="BJ448" i="28"/>
  <c r="BK448" i="28"/>
  <c r="BL448" i="28"/>
  <c r="BM448" i="28"/>
  <c r="BN448" i="28"/>
  <c r="BO448" i="28"/>
  <c r="BP448" i="28"/>
  <c r="BQ448" i="28"/>
  <c r="BR448" i="28"/>
  <c r="BS448" i="28"/>
  <c r="BT448" i="28"/>
  <c r="BU448" i="28"/>
  <c r="BV448" i="28"/>
  <c r="BW448" i="28"/>
  <c r="BX448" i="28"/>
  <c r="BY448" i="28"/>
  <c r="BZ448" i="28"/>
  <c r="CA448" i="28"/>
  <c r="CB448" i="28"/>
  <c r="CC448" i="28"/>
  <c r="CD448" i="28"/>
  <c r="CE448" i="28"/>
  <c r="CF448" i="28"/>
  <c r="CG448" i="28"/>
  <c r="CH448" i="28"/>
  <c r="CI448" i="28"/>
  <c r="CJ448" i="28"/>
  <c r="AX449" i="28"/>
  <c r="AY449" i="28"/>
  <c r="AZ449" i="28"/>
  <c r="BA449" i="28"/>
  <c r="BB449" i="28"/>
  <c r="BC449" i="28"/>
  <c r="BD449" i="28"/>
  <c r="BE449" i="28"/>
  <c r="BF449" i="28"/>
  <c r="BG449" i="28"/>
  <c r="BH449" i="28"/>
  <c r="BI449" i="28"/>
  <c r="BJ449" i="28"/>
  <c r="BK449" i="28"/>
  <c r="BL449" i="28"/>
  <c r="BM449" i="28"/>
  <c r="BN449" i="28"/>
  <c r="BO449" i="28"/>
  <c r="BP449" i="28"/>
  <c r="BQ449" i="28"/>
  <c r="BR449" i="28"/>
  <c r="BS449" i="28"/>
  <c r="BT449" i="28"/>
  <c r="BU449" i="28"/>
  <c r="BV449" i="28"/>
  <c r="BW449" i="28"/>
  <c r="BX449" i="28"/>
  <c r="BY449" i="28"/>
  <c r="BZ449" i="28"/>
  <c r="CA449" i="28"/>
  <c r="CB449" i="28"/>
  <c r="CC449" i="28"/>
  <c r="CD449" i="28"/>
  <c r="CE449" i="28"/>
  <c r="CF449" i="28"/>
  <c r="CG449" i="28"/>
  <c r="CH449" i="28"/>
  <c r="CI449" i="28"/>
  <c r="CJ449" i="28"/>
  <c r="AX450" i="28"/>
  <c r="AY450" i="28"/>
  <c r="AZ450" i="28"/>
  <c r="BA450" i="28"/>
  <c r="BB450" i="28"/>
  <c r="BC450" i="28"/>
  <c r="BD450" i="28"/>
  <c r="BE450" i="28"/>
  <c r="BF450" i="28"/>
  <c r="BG450" i="28"/>
  <c r="BH450" i="28"/>
  <c r="BI450" i="28"/>
  <c r="BJ450" i="28"/>
  <c r="BK450" i="28"/>
  <c r="BL450" i="28"/>
  <c r="BM450" i="28"/>
  <c r="BN450" i="28"/>
  <c r="BO450" i="28"/>
  <c r="BP450" i="28"/>
  <c r="BQ450" i="28"/>
  <c r="BR450" i="28"/>
  <c r="BS450" i="28"/>
  <c r="BT450" i="28"/>
  <c r="BU450" i="28"/>
  <c r="BV450" i="28"/>
  <c r="BW450" i="28"/>
  <c r="BX450" i="28"/>
  <c r="BY450" i="28"/>
  <c r="BZ450" i="28"/>
  <c r="CA450" i="28"/>
  <c r="CB450" i="28"/>
  <c r="CC450" i="28"/>
  <c r="CD450" i="28"/>
  <c r="CE450" i="28"/>
  <c r="CF450" i="28"/>
  <c r="CG450" i="28"/>
  <c r="CH450" i="28"/>
  <c r="CI450" i="28"/>
  <c r="CJ450" i="28"/>
  <c r="AX451" i="28"/>
  <c r="AY451" i="28"/>
  <c r="AZ451" i="28"/>
  <c r="BA451" i="28"/>
  <c r="BB451" i="28"/>
  <c r="BC451" i="28"/>
  <c r="BD451" i="28"/>
  <c r="BE451" i="28"/>
  <c r="BF451" i="28"/>
  <c r="BG451" i="28"/>
  <c r="BH451" i="28"/>
  <c r="BI451" i="28"/>
  <c r="BJ451" i="28"/>
  <c r="BK451" i="28"/>
  <c r="BL451" i="28"/>
  <c r="BM451" i="28"/>
  <c r="BN451" i="28"/>
  <c r="BO451" i="28"/>
  <c r="BP451" i="28"/>
  <c r="BQ451" i="28"/>
  <c r="BR451" i="28"/>
  <c r="BS451" i="28"/>
  <c r="BT451" i="28"/>
  <c r="BU451" i="28"/>
  <c r="BV451" i="28"/>
  <c r="BW451" i="28"/>
  <c r="BX451" i="28"/>
  <c r="BY451" i="28"/>
  <c r="BZ451" i="28"/>
  <c r="CA451" i="28"/>
  <c r="CB451" i="28"/>
  <c r="CC451" i="28"/>
  <c r="CD451" i="28"/>
  <c r="CE451" i="28"/>
  <c r="CF451" i="28"/>
  <c r="CG451" i="28"/>
  <c r="CH451" i="28"/>
  <c r="CI451" i="28"/>
  <c r="CJ451" i="28"/>
  <c r="AX452" i="28"/>
  <c r="AY452" i="28"/>
  <c r="AZ452" i="28"/>
  <c r="BA452" i="28"/>
  <c r="BB452" i="28"/>
  <c r="BC452" i="28"/>
  <c r="BD452" i="28"/>
  <c r="BE452" i="28"/>
  <c r="BF452" i="28"/>
  <c r="BG452" i="28"/>
  <c r="BH452" i="28"/>
  <c r="BI452" i="28"/>
  <c r="BJ452" i="28"/>
  <c r="BK452" i="28"/>
  <c r="BL452" i="28"/>
  <c r="BM452" i="28"/>
  <c r="BN452" i="28"/>
  <c r="BO452" i="28"/>
  <c r="BP452" i="28"/>
  <c r="BQ452" i="28"/>
  <c r="BR452" i="28"/>
  <c r="BS452" i="28"/>
  <c r="BT452" i="28"/>
  <c r="BU452" i="28"/>
  <c r="BV452" i="28"/>
  <c r="BW452" i="28"/>
  <c r="BX452" i="28"/>
  <c r="BY452" i="28"/>
  <c r="BZ452" i="28"/>
  <c r="CA452" i="28"/>
  <c r="CB452" i="28"/>
  <c r="CC452" i="28"/>
  <c r="CD452" i="28"/>
  <c r="CE452" i="28"/>
  <c r="CF452" i="28"/>
  <c r="CG452" i="28"/>
  <c r="CH452" i="28"/>
  <c r="CI452" i="28"/>
  <c r="CJ452" i="28"/>
  <c r="AX453" i="28"/>
  <c r="AY453" i="28"/>
  <c r="AZ453" i="28"/>
  <c r="BA453" i="28"/>
  <c r="BB453" i="28"/>
  <c r="BC453" i="28"/>
  <c r="BD453" i="28"/>
  <c r="BE453" i="28"/>
  <c r="BF453" i="28"/>
  <c r="BG453" i="28"/>
  <c r="BH453" i="28"/>
  <c r="BI453" i="28"/>
  <c r="BJ453" i="28"/>
  <c r="BK453" i="28"/>
  <c r="BM453" i="28"/>
  <c r="BN453" i="28"/>
  <c r="BO453" i="28"/>
  <c r="BP453" i="28"/>
  <c r="BQ453" i="28"/>
  <c r="BR453" i="28"/>
  <c r="BS453" i="28"/>
  <c r="BT453" i="28"/>
  <c r="BU453" i="28"/>
  <c r="BV453" i="28"/>
  <c r="BW453" i="28"/>
  <c r="BX453" i="28"/>
  <c r="BY453" i="28"/>
  <c r="BZ453" i="28"/>
  <c r="CA453" i="28"/>
  <c r="CB453" i="28"/>
  <c r="CC453" i="28"/>
  <c r="CD453" i="28"/>
  <c r="CE453" i="28"/>
  <c r="CF453" i="28"/>
  <c r="CG453" i="28"/>
  <c r="CH453" i="28"/>
  <c r="CI453" i="28"/>
  <c r="CJ453" i="28"/>
  <c r="AX454" i="28"/>
  <c r="AY454" i="28"/>
  <c r="AZ454" i="28"/>
  <c r="BA454" i="28"/>
  <c r="BB454" i="28"/>
  <c r="BC454" i="28"/>
  <c r="BD454" i="28"/>
  <c r="BE454" i="28"/>
  <c r="BF454" i="28"/>
  <c r="BG454" i="28"/>
  <c r="BH454" i="28"/>
  <c r="BI454" i="28"/>
  <c r="BJ454" i="28"/>
  <c r="BK454" i="28"/>
  <c r="BL454" i="28"/>
  <c r="BM454" i="28"/>
  <c r="BN454" i="28"/>
  <c r="BO454" i="28"/>
  <c r="BP454" i="28"/>
  <c r="BQ454" i="28"/>
  <c r="BR454" i="28"/>
  <c r="BS454" i="28"/>
  <c r="BT454" i="28"/>
  <c r="BU454" i="28"/>
  <c r="BV454" i="28"/>
  <c r="BW454" i="28"/>
  <c r="BX454" i="28"/>
  <c r="BY454" i="28"/>
  <c r="BZ454" i="28"/>
  <c r="CA454" i="28"/>
  <c r="CB454" i="28"/>
  <c r="CC454" i="28"/>
  <c r="CD454" i="28"/>
  <c r="CE454" i="28"/>
  <c r="CF454" i="28"/>
  <c r="CG454" i="28"/>
  <c r="CH454" i="28"/>
  <c r="CI454" i="28"/>
  <c r="CJ454" i="28"/>
  <c r="AX455" i="28"/>
  <c r="AY455" i="28"/>
  <c r="AZ455" i="28"/>
  <c r="BA455" i="28"/>
  <c r="BB455" i="28"/>
  <c r="BC455" i="28"/>
  <c r="BD455" i="28"/>
  <c r="BE455" i="28"/>
  <c r="BF455" i="28"/>
  <c r="BG455" i="28"/>
  <c r="BH455" i="28"/>
  <c r="BI455" i="28"/>
  <c r="BJ455" i="28"/>
  <c r="BK455" i="28"/>
  <c r="BL455" i="28"/>
  <c r="BM455" i="28"/>
  <c r="BN455" i="28"/>
  <c r="BO455" i="28"/>
  <c r="BP455" i="28"/>
  <c r="BQ455" i="28"/>
  <c r="BR455" i="28"/>
  <c r="BS455" i="28"/>
  <c r="BT455" i="28"/>
  <c r="BU455" i="28"/>
  <c r="BV455" i="28"/>
  <c r="BW455" i="28"/>
  <c r="BX455" i="28"/>
  <c r="BY455" i="28"/>
  <c r="BZ455" i="28"/>
  <c r="CA455" i="28"/>
  <c r="CB455" i="28"/>
  <c r="CC455" i="28"/>
  <c r="CD455" i="28"/>
  <c r="CE455" i="28"/>
  <c r="CF455" i="28"/>
  <c r="CG455" i="28"/>
  <c r="CH455" i="28"/>
  <c r="CI455" i="28"/>
  <c r="CJ455" i="28"/>
  <c r="AX456" i="28"/>
  <c r="AY456" i="28"/>
  <c r="AZ456" i="28"/>
  <c r="BA456" i="28"/>
  <c r="BB456" i="28"/>
  <c r="BC456" i="28"/>
  <c r="BD456" i="28"/>
  <c r="BE456" i="28"/>
  <c r="BF456" i="28"/>
  <c r="BG456" i="28"/>
  <c r="BH456" i="28"/>
  <c r="BI456" i="28"/>
  <c r="BJ456" i="28"/>
  <c r="BK456" i="28"/>
  <c r="BL456" i="28"/>
  <c r="BM456" i="28"/>
  <c r="BN456" i="28"/>
  <c r="BO456" i="28"/>
  <c r="BP456" i="28"/>
  <c r="BQ456" i="28"/>
  <c r="BR456" i="28"/>
  <c r="BS456" i="28"/>
  <c r="BT456" i="28"/>
  <c r="BU456" i="28"/>
  <c r="BV456" i="28"/>
  <c r="BW456" i="28"/>
  <c r="BX456" i="28"/>
  <c r="BY456" i="28"/>
  <c r="BZ456" i="28"/>
  <c r="CA456" i="28"/>
  <c r="CB456" i="28"/>
  <c r="CC456" i="28"/>
  <c r="CD456" i="28"/>
  <c r="CE456" i="28"/>
  <c r="CF456" i="28"/>
  <c r="CG456" i="28"/>
  <c r="CH456" i="28"/>
  <c r="CI456" i="28"/>
  <c r="CJ456" i="28"/>
  <c r="AX457" i="28"/>
  <c r="AY457" i="28"/>
  <c r="AZ457" i="28"/>
  <c r="BA457" i="28"/>
  <c r="BB457" i="28"/>
  <c r="BC457" i="28"/>
  <c r="BD457" i="28"/>
  <c r="BE457" i="28"/>
  <c r="BF457" i="28"/>
  <c r="BG457" i="28"/>
  <c r="BH457" i="28"/>
  <c r="BI457" i="28"/>
  <c r="BJ457" i="28"/>
  <c r="BK457" i="28"/>
  <c r="BL457" i="28"/>
  <c r="BM457" i="28"/>
  <c r="BN457" i="28"/>
  <c r="BO457" i="28"/>
  <c r="BP457" i="28"/>
  <c r="BQ457" i="28"/>
  <c r="BR457" i="28"/>
  <c r="BS457" i="28"/>
  <c r="BT457" i="28"/>
  <c r="BU457" i="28"/>
  <c r="BV457" i="28"/>
  <c r="BW457" i="28"/>
  <c r="BX457" i="28"/>
  <c r="BY457" i="28"/>
  <c r="BZ457" i="28"/>
  <c r="CA457" i="28"/>
  <c r="CB457" i="28"/>
  <c r="CC457" i="28"/>
  <c r="CD457" i="28"/>
  <c r="CE457" i="28"/>
  <c r="CF457" i="28"/>
  <c r="CG457" i="28"/>
  <c r="CH457" i="28"/>
  <c r="CI457" i="28"/>
  <c r="CJ457" i="28"/>
  <c r="AX458" i="28"/>
  <c r="AY458" i="28"/>
  <c r="AZ458" i="28"/>
  <c r="BA458" i="28"/>
  <c r="BB458" i="28"/>
  <c r="BC458" i="28"/>
  <c r="BD458" i="28"/>
  <c r="BE458" i="28"/>
  <c r="BF458" i="28"/>
  <c r="BG458" i="28"/>
  <c r="BH458" i="28"/>
  <c r="BI458" i="28"/>
  <c r="BJ458" i="28"/>
  <c r="BK458" i="28"/>
  <c r="BL458" i="28"/>
  <c r="BM458" i="28"/>
  <c r="BN458" i="28"/>
  <c r="BO458" i="28"/>
  <c r="BP458" i="28"/>
  <c r="BQ458" i="28"/>
  <c r="BR458" i="28"/>
  <c r="BS458" i="28"/>
  <c r="BT458" i="28"/>
  <c r="BU458" i="28"/>
  <c r="BV458" i="28"/>
  <c r="BW458" i="28"/>
  <c r="BX458" i="28"/>
  <c r="BY458" i="28"/>
  <c r="BZ458" i="28"/>
  <c r="CA458" i="28"/>
  <c r="CB458" i="28"/>
  <c r="CC458" i="28"/>
  <c r="CD458" i="28"/>
  <c r="CE458" i="28"/>
  <c r="CF458" i="28"/>
  <c r="CG458" i="28"/>
  <c r="CH458" i="28"/>
  <c r="CI458" i="28"/>
  <c r="CJ458" i="28"/>
  <c r="AX459" i="28"/>
  <c r="AY459" i="28"/>
  <c r="AZ459" i="28"/>
  <c r="BA459" i="28"/>
  <c r="BB459" i="28"/>
  <c r="BC459" i="28"/>
  <c r="BD459" i="28"/>
  <c r="BE459" i="28"/>
  <c r="BF459" i="28"/>
  <c r="BG459" i="28"/>
  <c r="BH459" i="28"/>
  <c r="BI459" i="28"/>
  <c r="BJ459" i="28"/>
  <c r="BK459" i="28"/>
  <c r="BL459" i="28"/>
  <c r="BM459" i="28"/>
  <c r="BN459" i="28"/>
  <c r="BO459" i="28"/>
  <c r="BP459" i="28"/>
  <c r="BQ459" i="28"/>
  <c r="BR459" i="28"/>
  <c r="BS459" i="28"/>
  <c r="BT459" i="28"/>
  <c r="BU459" i="28"/>
  <c r="BV459" i="28"/>
  <c r="BW459" i="28"/>
  <c r="BX459" i="28"/>
  <c r="BY459" i="28"/>
  <c r="BZ459" i="28"/>
  <c r="CA459" i="28"/>
  <c r="CB459" i="28"/>
  <c r="CC459" i="28"/>
  <c r="CD459" i="28"/>
  <c r="CE459" i="28"/>
  <c r="CF459" i="28"/>
  <c r="CG459" i="28"/>
  <c r="CH459" i="28"/>
  <c r="CI459" i="28"/>
  <c r="CJ459" i="28"/>
  <c r="AW446" i="28"/>
  <c r="AW447" i="28"/>
  <c r="AW448" i="28"/>
  <c r="AW449" i="28"/>
  <c r="AW450" i="28"/>
  <c r="AW451" i="28"/>
  <c r="AW452" i="28"/>
  <c r="AW453" i="28"/>
  <c r="AW454" i="28"/>
  <c r="AW455" i="28"/>
  <c r="AW456" i="28"/>
  <c r="AW457" i="28"/>
  <c r="AW458" i="28"/>
  <c r="AW459" i="28"/>
  <c r="AW445" i="28"/>
  <c r="AX428" i="28"/>
  <c r="AY428" i="28"/>
  <c r="AZ428" i="28"/>
  <c r="BA428" i="28"/>
  <c r="BB428" i="28"/>
  <c r="BC428" i="28"/>
  <c r="BD428" i="28"/>
  <c r="BE428" i="28"/>
  <c r="BF428" i="28"/>
  <c r="BG428" i="28"/>
  <c r="BH428" i="28"/>
  <c r="BI428" i="28"/>
  <c r="BJ428" i="28"/>
  <c r="BK428" i="28"/>
  <c r="BL428" i="28"/>
  <c r="BM428" i="28"/>
  <c r="BN428" i="28"/>
  <c r="BO428" i="28"/>
  <c r="BP428" i="28"/>
  <c r="BQ428" i="28"/>
  <c r="BR428" i="28"/>
  <c r="BS428" i="28"/>
  <c r="BT428" i="28"/>
  <c r="BU428" i="28"/>
  <c r="BV428" i="28"/>
  <c r="BW428" i="28"/>
  <c r="BX428" i="28"/>
  <c r="BY428" i="28"/>
  <c r="BZ428" i="28"/>
  <c r="CA428" i="28"/>
  <c r="CB428" i="28"/>
  <c r="CC428" i="28"/>
  <c r="CD428" i="28"/>
  <c r="CE428" i="28"/>
  <c r="CF428" i="28"/>
  <c r="CG428" i="28"/>
  <c r="CH428" i="28"/>
  <c r="CI428" i="28"/>
  <c r="CJ428" i="28"/>
  <c r="AX429" i="28"/>
  <c r="AY429" i="28"/>
  <c r="AZ429" i="28"/>
  <c r="BA429" i="28"/>
  <c r="BB429" i="28"/>
  <c r="BC429" i="28"/>
  <c r="BD429" i="28"/>
  <c r="BE429" i="28"/>
  <c r="BF429" i="28"/>
  <c r="BG429" i="28"/>
  <c r="BH429" i="28"/>
  <c r="BI429" i="28"/>
  <c r="BJ429" i="28"/>
  <c r="BK429" i="28"/>
  <c r="BL429" i="28"/>
  <c r="BM429" i="28"/>
  <c r="BN429" i="28"/>
  <c r="BO429" i="28"/>
  <c r="BP429" i="28"/>
  <c r="BQ429" i="28"/>
  <c r="BR429" i="28"/>
  <c r="BS429" i="28"/>
  <c r="BT429" i="28"/>
  <c r="BU429" i="28"/>
  <c r="BV429" i="28"/>
  <c r="BW429" i="28"/>
  <c r="BX429" i="28"/>
  <c r="BY429" i="28"/>
  <c r="BZ429" i="28"/>
  <c r="CA429" i="28"/>
  <c r="CB429" i="28"/>
  <c r="CC429" i="28"/>
  <c r="CD429" i="28"/>
  <c r="CE429" i="28"/>
  <c r="CF429" i="28"/>
  <c r="CG429" i="28"/>
  <c r="CH429" i="28"/>
  <c r="CI429" i="28"/>
  <c r="CJ429" i="28"/>
  <c r="AX430" i="28"/>
  <c r="AY430" i="28"/>
  <c r="AZ430" i="28"/>
  <c r="BA430" i="28"/>
  <c r="BB430" i="28"/>
  <c r="BC430" i="28"/>
  <c r="BD430" i="28"/>
  <c r="BE430" i="28"/>
  <c r="BF430" i="28"/>
  <c r="BG430" i="28"/>
  <c r="BH430" i="28"/>
  <c r="BI430" i="28"/>
  <c r="BJ430" i="28"/>
  <c r="BK430" i="28"/>
  <c r="BL430" i="28"/>
  <c r="BM430" i="28"/>
  <c r="BN430" i="28"/>
  <c r="BO430" i="28"/>
  <c r="BP430" i="28"/>
  <c r="BQ430" i="28"/>
  <c r="BR430" i="28"/>
  <c r="BS430" i="28"/>
  <c r="BT430" i="28"/>
  <c r="BU430" i="28"/>
  <c r="BV430" i="28"/>
  <c r="BW430" i="28"/>
  <c r="BX430" i="28"/>
  <c r="BY430" i="28"/>
  <c r="BZ430" i="28"/>
  <c r="CA430" i="28"/>
  <c r="CB430" i="28"/>
  <c r="CC430" i="28"/>
  <c r="CD430" i="28"/>
  <c r="CE430" i="28"/>
  <c r="CF430" i="28"/>
  <c r="CG430" i="28"/>
  <c r="CH430" i="28"/>
  <c r="CI430" i="28"/>
  <c r="CJ430" i="28"/>
  <c r="AX431" i="28"/>
  <c r="AY431" i="28"/>
  <c r="AZ431" i="28"/>
  <c r="BA431" i="28"/>
  <c r="BB431" i="28"/>
  <c r="BC431" i="28"/>
  <c r="BD431" i="28"/>
  <c r="BE431" i="28"/>
  <c r="BF431" i="28"/>
  <c r="BG431" i="28"/>
  <c r="BH431" i="28"/>
  <c r="BI431" i="28"/>
  <c r="BJ431" i="28"/>
  <c r="BK431" i="28"/>
  <c r="BL431" i="28"/>
  <c r="BM431" i="28"/>
  <c r="BN431" i="28"/>
  <c r="BO431" i="28"/>
  <c r="BP431" i="28"/>
  <c r="BQ431" i="28"/>
  <c r="BR431" i="28"/>
  <c r="BS431" i="28"/>
  <c r="BT431" i="28"/>
  <c r="BU431" i="28"/>
  <c r="BV431" i="28"/>
  <c r="BW431" i="28"/>
  <c r="BX431" i="28"/>
  <c r="BZ431" i="28"/>
  <c r="CA431" i="28"/>
  <c r="CB431" i="28"/>
  <c r="CC431" i="28"/>
  <c r="CD431" i="28"/>
  <c r="CE431" i="28"/>
  <c r="CF431" i="28"/>
  <c r="CG431" i="28"/>
  <c r="CH431" i="28"/>
  <c r="CI431" i="28"/>
  <c r="CJ431" i="28"/>
  <c r="AX432" i="28"/>
  <c r="AY432" i="28"/>
  <c r="AZ432" i="28"/>
  <c r="BA432" i="28"/>
  <c r="BB432" i="28"/>
  <c r="BC432" i="28"/>
  <c r="BD432" i="28"/>
  <c r="BE432" i="28"/>
  <c r="BF432" i="28"/>
  <c r="BG432" i="28"/>
  <c r="BH432" i="28"/>
  <c r="BI432" i="28"/>
  <c r="BJ432" i="28"/>
  <c r="BK432" i="28"/>
  <c r="BL432" i="28"/>
  <c r="BM432" i="28"/>
  <c r="BN432" i="28"/>
  <c r="BO432" i="28"/>
  <c r="BP432" i="28"/>
  <c r="BQ432" i="28"/>
  <c r="BR432" i="28"/>
  <c r="BS432" i="28"/>
  <c r="BT432" i="28"/>
  <c r="BU432" i="28"/>
  <c r="BV432" i="28"/>
  <c r="BW432" i="28"/>
  <c r="BX432" i="28"/>
  <c r="BY432" i="28"/>
  <c r="BZ432" i="28"/>
  <c r="CA432" i="28"/>
  <c r="CB432" i="28"/>
  <c r="CC432" i="28"/>
  <c r="CD432" i="28"/>
  <c r="CE432" i="28"/>
  <c r="CF432" i="28"/>
  <c r="CG432" i="28"/>
  <c r="CH432" i="28"/>
  <c r="CI432" i="28"/>
  <c r="CJ432" i="28"/>
  <c r="AX433" i="28"/>
  <c r="AY433" i="28"/>
  <c r="AZ433" i="28"/>
  <c r="BA433" i="28"/>
  <c r="BB433" i="28"/>
  <c r="BC433" i="28"/>
  <c r="BD433" i="28"/>
  <c r="BE433" i="28"/>
  <c r="BF433" i="28"/>
  <c r="BG433" i="28"/>
  <c r="BH433" i="28"/>
  <c r="BI433" i="28"/>
  <c r="BJ433" i="28"/>
  <c r="BK433" i="28"/>
  <c r="BL433" i="28"/>
  <c r="BM433" i="28"/>
  <c r="BN433" i="28"/>
  <c r="BO433" i="28"/>
  <c r="BP433" i="28"/>
  <c r="BQ433" i="28"/>
  <c r="BR433" i="28"/>
  <c r="BS433" i="28"/>
  <c r="BT433" i="28"/>
  <c r="BU433" i="28"/>
  <c r="BV433" i="28"/>
  <c r="BW433" i="28"/>
  <c r="BX433" i="28"/>
  <c r="BY433" i="28"/>
  <c r="BZ433" i="28"/>
  <c r="CA433" i="28"/>
  <c r="CB433" i="28"/>
  <c r="CC433" i="28"/>
  <c r="CD433" i="28"/>
  <c r="CE433" i="28"/>
  <c r="CF433" i="28"/>
  <c r="CG433" i="28"/>
  <c r="CH433" i="28"/>
  <c r="CI433" i="28"/>
  <c r="CJ433" i="28"/>
  <c r="AX434" i="28"/>
  <c r="AY434" i="28"/>
  <c r="AZ434" i="28"/>
  <c r="BA434" i="28"/>
  <c r="BB434" i="28"/>
  <c r="BC434" i="28"/>
  <c r="BD434" i="28"/>
  <c r="BE434" i="28"/>
  <c r="BF434" i="28"/>
  <c r="BG434" i="28"/>
  <c r="BH434" i="28"/>
  <c r="BI434" i="28"/>
  <c r="BJ434" i="28"/>
  <c r="BK434" i="28"/>
  <c r="BL434" i="28"/>
  <c r="BM434" i="28"/>
  <c r="BN434" i="28"/>
  <c r="BO434" i="28"/>
  <c r="BP434" i="28"/>
  <c r="BQ434" i="28"/>
  <c r="BR434" i="28"/>
  <c r="BS434" i="28"/>
  <c r="BT434" i="28"/>
  <c r="BU434" i="28"/>
  <c r="BV434" i="28"/>
  <c r="BW434" i="28"/>
  <c r="BX434" i="28"/>
  <c r="BY434" i="28"/>
  <c r="BZ434" i="28"/>
  <c r="CA434" i="28"/>
  <c r="CB434" i="28"/>
  <c r="CC434" i="28"/>
  <c r="CD434" i="28"/>
  <c r="CE434" i="28"/>
  <c r="CF434" i="28"/>
  <c r="CG434" i="28"/>
  <c r="CH434" i="28"/>
  <c r="CI434" i="28"/>
  <c r="CJ434" i="28"/>
  <c r="AX435" i="28"/>
  <c r="AY435" i="28"/>
  <c r="AZ435" i="28"/>
  <c r="BA435" i="28"/>
  <c r="BB435" i="28"/>
  <c r="BC435" i="28"/>
  <c r="BD435" i="28"/>
  <c r="BE435" i="28"/>
  <c r="BF435" i="28"/>
  <c r="BG435" i="28"/>
  <c r="BH435" i="28"/>
  <c r="BI435" i="28"/>
  <c r="BJ435" i="28"/>
  <c r="BK435" i="28"/>
  <c r="BL435" i="28"/>
  <c r="BM435" i="28"/>
  <c r="BN435" i="28"/>
  <c r="BO435" i="28"/>
  <c r="BP435" i="28"/>
  <c r="BQ435" i="28"/>
  <c r="BR435" i="28"/>
  <c r="BS435" i="28"/>
  <c r="BT435" i="28"/>
  <c r="BU435" i="28"/>
  <c r="BV435" i="28"/>
  <c r="BW435" i="28"/>
  <c r="BX435" i="28"/>
  <c r="BY435" i="28"/>
  <c r="BZ435" i="28"/>
  <c r="CA435" i="28"/>
  <c r="CB435" i="28"/>
  <c r="CC435" i="28"/>
  <c r="CD435" i="28"/>
  <c r="CE435" i="28"/>
  <c r="CF435" i="28"/>
  <c r="CG435" i="28"/>
  <c r="CH435" i="28"/>
  <c r="CI435" i="28"/>
  <c r="CJ435" i="28"/>
  <c r="AX436" i="28"/>
  <c r="AY436" i="28"/>
  <c r="AZ436" i="28"/>
  <c r="BA436" i="28"/>
  <c r="BB436" i="28"/>
  <c r="BC436" i="28"/>
  <c r="BD436" i="28"/>
  <c r="BE436" i="28"/>
  <c r="BF436" i="28"/>
  <c r="BG436" i="28"/>
  <c r="BH436" i="28"/>
  <c r="BI436" i="28"/>
  <c r="BJ436" i="28"/>
  <c r="BK436" i="28"/>
  <c r="BL436" i="28"/>
  <c r="BM436" i="28"/>
  <c r="BN436" i="28"/>
  <c r="BO436" i="28"/>
  <c r="BP436" i="28"/>
  <c r="BQ436" i="28"/>
  <c r="BR436" i="28"/>
  <c r="BS436" i="28"/>
  <c r="BT436" i="28"/>
  <c r="BU436" i="28"/>
  <c r="BV436" i="28"/>
  <c r="BW436" i="28"/>
  <c r="BX436" i="28"/>
  <c r="BY436" i="28"/>
  <c r="BZ436" i="28"/>
  <c r="CA436" i="28"/>
  <c r="CB436" i="28"/>
  <c r="CC436" i="28"/>
  <c r="CD436" i="28"/>
  <c r="CE436" i="28"/>
  <c r="CF436" i="28"/>
  <c r="CG436" i="28"/>
  <c r="CH436" i="28"/>
  <c r="CI436" i="28"/>
  <c r="CJ436" i="28"/>
  <c r="AW429" i="28"/>
  <c r="AW430" i="28"/>
  <c r="AW431" i="28"/>
  <c r="AW432" i="28"/>
  <c r="AW433" i="28"/>
  <c r="AW434" i="28"/>
  <c r="AW435" i="28"/>
  <c r="AW436" i="28"/>
  <c r="AW428" i="28"/>
  <c r="AX412" i="28"/>
  <c r="AY412" i="28"/>
  <c r="AZ412" i="28"/>
  <c r="BA412" i="28"/>
  <c r="BB412" i="28"/>
  <c r="BC412" i="28"/>
  <c r="BD412" i="28"/>
  <c r="BE412" i="28"/>
  <c r="BF412" i="28"/>
  <c r="BG412" i="28"/>
  <c r="BH412" i="28"/>
  <c r="BI412" i="28"/>
  <c r="BJ412" i="28"/>
  <c r="BK412" i="28"/>
  <c r="BL412" i="28"/>
  <c r="BM412" i="28"/>
  <c r="BN412" i="28"/>
  <c r="BO412" i="28"/>
  <c r="BP412" i="28"/>
  <c r="BQ412" i="28"/>
  <c r="BR412" i="28"/>
  <c r="BS412" i="28"/>
  <c r="BT412" i="28"/>
  <c r="BU412" i="28"/>
  <c r="BV412" i="28"/>
  <c r="BW412" i="28"/>
  <c r="BX412" i="28"/>
  <c r="BY412" i="28"/>
  <c r="BZ412" i="28"/>
  <c r="CA412" i="28"/>
  <c r="CB412" i="28"/>
  <c r="CC412" i="28"/>
  <c r="CD412" i="28"/>
  <c r="CE412" i="28"/>
  <c r="CF412" i="28"/>
  <c r="CG412" i="28"/>
  <c r="CH412" i="28"/>
  <c r="CI412" i="28"/>
  <c r="CJ412" i="28"/>
  <c r="AX413" i="28"/>
  <c r="AY413" i="28"/>
  <c r="AZ413" i="28"/>
  <c r="BA413" i="28"/>
  <c r="BB413" i="28"/>
  <c r="BC413" i="28"/>
  <c r="BD413" i="28"/>
  <c r="BE413" i="28"/>
  <c r="BF413" i="28"/>
  <c r="BG413" i="28"/>
  <c r="BH413" i="28"/>
  <c r="BI413" i="28"/>
  <c r="BJ413" i="28"/>
  <c r="BK413" i="28"/>
  <c r="BL413" i="28"/>
  <c r="BM413" i="28"/>
  <c r="BN413" i="28"/>
  <c r="BO413" i="28"/>
  <c r="BP413" i="28"/>
  <c r="BQ413" i="28"/>
  <c r="BR413" i="28"/>
  <c r="BS413" i="28"/>
  <c r="BT413" i="28"/>
  <c r="BU413" i="28"/>
  <c r="BV413" i="28"/>
  <c r="BW413" i="28"/>
  <c r="BX413" i="28"/>
  <c r="BY413" i="28"/>
  <c r="BZ413" i="28"/>
  <c r="CA413" i="28"/>
  <c r="CB413" i="28"/>
  <c r="CC413" i="28"/>
  <c r="CD413" i="28"/>
  <c r="CE413" i="28"/>
  <c r="CF413" i="28"/>
  <c r="CG413" i="28"/>
  <c r="CH413" i="28"/>
  <c r="CI413" i="28"/>
  <c r="CJ413" i="28"/>
  <c r="AX414" i="28"/>
  <c r="AY414" i="28"/>
  <c r="AZ414" i="28"/>
  <c r="BA414" i="28"/>
  <c r="BB414" i="28"/>
  <c r="BC414" i="28"/>
  <c r="BD414" i="28"/>
  <c r="BE414" i="28"/>
  <c r="BF414" i="28"/>
  <c r="BG414" i="28"/>
  <c r="BH414" i="28"/>
  <c r="BI414" i="28"/>
  <c r="BJ414" i="28"/>
  <c r="BK414" i="28"/>
  <c r="BL414" i="28"/>
  <c r="BM414" i="28"/>
  <c r="BN414" i="28"/>
  <c r="BO414" i="28"/>
  <c r="BP414" i="28"/>
  <c r="BQ414" i="28"/>
  <c r="BR414" i="28"/>
  <c r="BS414" i="28"/>
  <c r="BT414" i="28"/>
  <c r="BU414" i="28"/>
  <c r="BV414" i="28"/>
  <c r="BW414" i="28"/>
  <c r="BX414" i="28"/>
  <c r="BY414" i="28"/>
  <c r="BZ414" i="28"/>
  <c r="CA414" i="28"/>
  <c r="CB414" i="28"/>
  <c r="CC414" i="28"/>
  <c r="CD414" i="28"/>
  <c r="CE414" i="28"/>
  <c r="CF414" i="28"/>
  <c r="CG414" i="28"/>
  <c r="CH414" i="28"/>
  <c r="CI414" i="28"/>
  <c r="CJ414" i="28"/>
  <c r="AX415" i="28"/>
  <c r="AY415" i="28"/>
  <c r="AZ415" i="28"/>
  <c r="BA415" i="28"/>
  <c r="BB415" i="28"/>
  <c r="BC415" i="28"/>
  <c r="BD415" i="28"/>
  <c r="BE415" i="28"/>
  <c r="BF415" i="28"/>
  <c r="BG415" i="28"/>
  <c r="BH415" i="28"/>
  <c r="BI415" i="28"/>
  <c r="BJ415" i="28"/>
  <c r="BK415" i="28"/>
  <c r="BL415" i="28"/>
  <c r="BM415" i="28"/>
  <c r="BN415" i="28"/>
  <c r="BO415" i="28"/>
  <c r="BP415" i="28"/>
  <c r="BQ415" i="28"/>
  <c r="BR415" i="28"/>
  <c r="BS415" i="28"/>
  <c r="BT415" i="28"/>
  <c r="BU415" i="28"/>
  <c r="BV415" i="28"/>
  <c r="BW415" i="28"/>
  <c r="BX415" i="28"/>
  <c r="BY415" i="28"/>
  <c r="BZ415" i="28"/>
  <c r="CA415" i="28"/>
  <c r="CB415" i="28"/>
  <c r="CC415" i="28"/>
  <c r="CD415" i="28"/>
  <c r="CE415" i="28"/>
  <c r="CF415" i="28"/>
  <c r="CG415" i="28"/>
  <c r="CH415" i="28"/>
  <c r="CI415" i="28"/>
  <c r="CJ415" i="28"/>
  <c r="AX416" i="28"/>
  <c r="AY416" i="28"/>
  <c r="AZ416" i="28"/>
  <c r="BA416" i="28"/>
  <c r="BB416" i="28"/>
  <c r="BC416" i="28"/>
  <c r="BD416" i="28"/>
  <c r="BE416" i="28"/>
  <c r="BF416" i="28"/>
  <c r="BG416" i="28"/>
  <c r="BH416" i="28"/>
  <c r="BI416" i="28"/>
  <c r="BJ416" i="28"/>
  <c r="BK416" i="28"/>
  <c r="BL416" i="28"/>
  <c r="BM416" i="28"/>
  <c r="BN416" i="28"/>
  <c r="BO416" i="28"/>
  <c r="BP416" i="28"/>
  <c r="BQ416" i="28"/>
  <c r="BR416" i="28"/>
  <c r="BS416" i="28"/>
  <c r="BT416" i="28"/>
  <c r="BU416" i="28"/>
  <c r="BV416" i="28"/>
  <c r="BW416" i="28"/>
  <c r="BX416" i="28"/>
  <c r="BY416" i="28"/>
  <c r="BZ416" i="28"/>
  <c r="CA416" i="28"/>
  <c r="CB416" i="28"/>
  <c r="CC416" i="28"/>
  <c r="CD416" i="28"/>
  <c r="CE416" i="28"/>
  <c r="CF416" i="28"/>
  <c r="CG416" i="28"/>
  <c r="CH416" i="28"/>
  <c r="CI416" i="28"/>
  <c r="CJ416" i="28"/>
  <c r="AX417" i="28"/>
  <c r="AY417" i="28"/>
  <c r="AZ417" i="28"/>
  <c r="BA417" i="28"/>
  <c r="BB417" i="28"/>
  <c r="BC417" i="28"/>
  <c r="BD417" i="28"/>
  <c r="BE417" i="28"/>
  <c r="BF417" i="28"/>
  <c r="BG417" i="28"/>
  <c r="BH417" i="28"/>
  <c r="BI417" i="28"/>
  <c r="BJ417" i="28"/>
  <c r="BK417" i="28"/>
  <c r="BL417" i="28"/>
  <c r="BM417" i="28"/>
  <c r="BN417" i="28"/>
  <c r="BO417" i="28"/>
  <c r="BP417" i="28"/>
  <c r="BQ417" i="28"/>
  <c r="BR417" i="28"/>
  <c r="BS417" i="28"/>
  <c r="BT417" i="28"/>
  <c r="BU417" i="28"/>
  <c r="BV417" i="28"/>
  <c r="BW417" i="28"/>
  <c r="BX417" i="28"/>
  <c r="BY417" i="28"/>
  <c r="BZ417" i="28"/>
  <c r="CA417" i="28"/>
  <c r="CB417" i="28"/>
  <c r="CC417" i="28"/>
  <c r="CD417" i="28"/>
  <c r="CE417" i="28"/>
  <c r="CF417" i="28"/>
  <c r="CG417" i="28"/>
  <c r="CH417" i="28"/>
  <c r="CI417" i="28"/>
  <c r="CJ417" i="28"/>
  <c r="AX418" i="28"/>
  <c r="AY418" i="28"/>
  <c r="AZ418" i="28"/>
  <c r="BA418" i="28"/>
  <c r="BB418" i="28"/>
  <c r="BC418" i="28"/>
  <c r="BD418" i="28"/>
  <c r="BE418" i="28"/>
  <c r="BF418" i="28"/>
  <c r="BG418" i="28"/>
  <c r="BH418" i="28"/>
  <c r="BI418" i="28"/>
  <c r="BJ418" i="28"/>
  <c r="BK418" i="28"/>
  <c r="BL418" i="28"/>
  <c r="BM418" i="28"/>
  <c r="BN418" i="28"/>
  <c r="BO418" i="28"/>
  <c r="BP418" i="28"/>
  <c r="BQ418" i="28"/>
  <c r="BR418" i="28"/>
  <c r="BS418" i="28"/>
  <c r="BT418" i="28"/>
  <c r="BU418" i="28"/>
  <c r="BV418" i="28"/>
  <c r="BW418" i="28"/>
  <c r="BX418" i="28"/>
  <c r="BY418" i="28"/>
  <c r="BZ418" i="28"/>
  <c r="CA418" i="28"/>
  <c r="CB418" i="28"/>
  <c r="CC418" i="28"/>
  <c r="CD418" i="28"/>
  <c r="CE418" i="28"/>
  <c r="CF418" i="28"/>
  <c r="CG418" i="28"/>
  <c r="CH418" i="28"/>
  <c r="CI418" i="28"/>
  <c r="CJ418" i="28"/>
  <c r="AX419" i="28"/>
  <c r="AY419" i="28"/>
  <c r="AZ419" i="28"/>
  <c r="BA419" i="28"/>
  <c r="BB419" i="28"/>
  <c r="BC419" i="28"/>
  <c r="BD419" i="28"/>
  <c r="BE419" i="28"/>
  <c r="BF419" i="28"/>
  <c r="BG419" i="28"/>
  <c r="BH419" i="28"/>
  <c r="BI419" i="28"/>
  <c r="BJ419" i="28"/>
  <c r="BK419" i="28"/>
  <c r="BL419" i="28"/>
  <c r="BM419" i="28"/>
  <c r="BN419" i="28"/>
  <c r="BO419" i="28"/>
  <c r="BP419" i="28"/>
  <c r="BQ419" i="28"/>
  <c r="BR419" i="28"/>
  <c r="BS419" i="28"/>
  <c r="BT419" i="28"/>
  <c r="BU419" i="28"/>
  <c r="BV419" i="28"/>
  <c r="BW419" i="28"/>
  <c r="BX419" i="28"/>
  <c r="BY419" i="28"/>
  <c r="BZ419" i="28"/>
  <c r="CA419" i="28"/>
  <c r="CB419" i="28"/>
  <c r="CC419" i="28"/>
  <c r="CD419" i="28"/>
  <c r="CE419" i="28"/>
  <c r="CF419" i="28"/>
  <c r="CG419" i="28"/>
  <c r="CH419" i="28"/>
  <c r="CI419" i="28"/>
  <c r="CJ419" i="28"/>
  <c r="AX420" i="28"/>
  <c r="AY420" i="28"/>
  <c r="AZ420" i="28"/>
  <c r="BA420" i="28"/>
  <c r="BB420" i="28"/>
  <c r="BC420" i="28"/>
  <c r="BD420" i="28"/>
  <c r="BE420" i="28"/>
  <c r="BF420" i="28"/>
  <c r="BH420" i="28"/>
  <c r="BI420" i="28"/>
  <c r="BJ420" i="28"/>
  <c r="BK420" i="28"/>
  <c r="BL420" i="28"/>
  <c r="BM420" i="28"/>
  <c r="BN420" i="28"/>
  <c r="BO420" i="28"/>
  <c r="BP420" i="28"/>
  <c r="BQ420" i="28"/>
  <c r="BR420" i="28"/>
  <c r="BS420" i="28"/>
  <c r="BT420" i="28"/>
  <c r="BU420" i="28"/>
  <c r="BV420" i="28"/>
  <c r="BW420" i="28"/>
  <c r="BX420" i="28"/>
  <c r="BY420" i="28"/>
  <c r="BZ420" i="28"/>
  <c r="CA420" i="28"/>
  <c r="CB420" i="28"/>
  <c r="CC420" i="28"/>
  <c r="CD420" i="28"/>
  <c r="CE420" i="28"/>
  <c r="CF420" i="28"/>
  <c r="CG420" i="28"/>
  <c r="CH420" i="28"/>
  <c r="CI420" i="28"/>
  <c r="CJ420" i="28"/>
  <c r="AX421" i="28"/>
  <c r="AY421" i="28"/>
  <c r="AZ421" i="28"/>
  <c r="BA421" i="28"/>
  <c r="BB421" i="28"/>
  <c r="BC421" i="28"/>
  <c r="BD421" i="28"/>
  <c r="BE421" i="28"/>
  <c r="BF421" i="28"/>
  <c r="BG421" i="28"/>
  <c r="BH421" i="28"/>
  <c r="BI421" i="28"/>
  <c r="BJ421" i="28"/>
  <c r="BK421" i="28"/>
  <c r="BL421" i="28"/>
  <c r="BM421" i="28"/>
  <c r="BN421" i="28"/>
  <c r="BO421" i="28"/>
  <c r="BP421" i="28"/>
  <c r="BQ421" i="28"/>
  <c r="BR421" i="28"/>
  <c r="BS421" i="28"/>
  <c r="BT421" i="28"/>
  <c r="BU421" i="28"/>
  <c r="BV421" i="28"/>
  <c r="BW421" i="28"/>
  <c r="BX421" i="28"/>
  <c r="BY421" i="28"/>
  <c r="BZ421" i="28"/>
  <c r="CA421" i="28"/>
  <c r="CB421" i="28"/>
  <c r="CC421" i="28"/>
  <c r="CD421" i="28"/>
  <c r="CE421" i="28"/>
  <c r="CF421" i="28"/>
  <c r="CG421" i="28"/>
  <c r="CH421" i="28"/>
  <c r="CI421" i="28"/>
  <c r="CJ421" i="28"/>
  <c r="AX422" i="28"/>
  <c r="AY422" i="28"/>
  <c r="AZ422" i="28"/>
  <c r="BA422" i="28"/>
  <c r="BB422" i="28"/>
  <c r="BC422" i="28"/>
  <c r="BD422" i="28"/>
  <c r="BE422" i="28"/>
  <c r="BF422" i="28"/>
  <c r="BG422" i="28"/>
  <c r="BH422" i="28"/>
  <c r="BI422" i="28"/>
  <c r="BJ422" i="28"/>
  <c r="BK422" i="28"/>
  <c r="BL422" i="28"/>
  <c r="BM422" i="28"/>
  <c r="BN422" i="28"/>
  <c r="BO422" i="28"/>
  <c r="BP422" i="28"/>
  <c r="BQ422" i="28"/>
  <c r="BR422" i="28"/>
  <c r="BS422" i="28"/>
  <c r="BT422" i="28"/>
  <c r="BU422" i="28"/>
  <c r="BV422" i="28"/>
  <c r="BW422" i="28"/>
  <c r="BX422" i="28"/>
  <c r="BY422" i="28"/>
  <c r="BZ422" i="28"/>
  <c r="CA422" i="28"/>
  <c r="CB422" i="28"/>
  <c r="CC422" i="28"/>
  <c r="CD422" i="28"/>
  <c r="CE422" i="28"/>
  <c r="CF422" i="28"/>
  <c r="CG422" i="28"/>
  <c r="CH422" i="28"/>
  <c r="CI422" i="28"/>
  <c r="CJ422" i="28"/>
  <c r="AX423" i="28"/>
  <c r="AY423" i="28"/>
  <c r="AZ423" i="28"/>
  <c r="BA423" i="28"/>
  <c r="BB423" i="28"/>
  <c r="BC423" i="28"/>
  <c r="BD423" i="28"/>
  <c r="BE423" i="28"/>
  <c r="BF423" i="28"/>
  <c r="BG423" i="28"/>
  <c r="BH423" i="28"/>
  <c r="BI423" i="28"/>
  <c r="BJ423" i="28"/>
  <c r="BK423" i="28"/>
  <c r="BL423" i="28"/>
  <c r="BM423" i="28"/>
  <c r="BN423" i="28"/>
  <c r="BO423" i="28"/>
  <c r="BP423" i="28"/>
  <c r="BQ423" i="28"/>
  <c r="BR423" i="28"/>
  <c r="BS423" i="28"/>
  <c r="BT423" i="28"/>
  <c r="BU423" i="28"/>
  <c r="BV423" i="28"/>
  <c r="BW423" i="28"/>
  <c r="BX423" i="28"/>
  <c r="BY423" i="28"/>
  <c r="BZ423" i="28"/>
  <c r="CA423" i="28"/>
  <c r="CB423" i="28"/>
  <c r="CC423" i="28"/>
  <c r="CD423" i="28"/>
  <c r="CE423" i="28"/>
  <c r="CF423" i="28"/>
  <c r="CG423" i="28"/>
  <c r="CH423" i="28"/>
  <c r="CI423" i="28"/>
  <c r="CJ423" i="28"/>
  <c r="AX424" i="28"/>
  <c r="AY424" i="28"/>
  <c r="AZ424" i="28"/>
  <c r="BA424" i="28"/>
  <c r="BB424" i="28"/>
  <c r="BC424" i="28"/>
  <c r="BD424" i="28"/>
  <c r="BE424" i="28"/>
  <c r="BF424" i="28"/>
  <c r="BG424" i="28"/>
  <c r="BH424" i="28"/>
  <c r="BI424" i="28"/>
  <c r="BJ424" i="28"/>
  <c r="BK424" i="28"/>
  <c r="BL424" i="28"/>
  <c r="BM424" i="28"/>
  <c r="BN424" i="28"/>
  <c r="BO424" i="28"/>
  <c r="BP424" i="28"/>
  <c r="BQ424" i="28"/>
  <c r="BR424" i="28"/>
  <c r="BS424" i="28"/>
  <c r="BT424" i="28"/>
  <c r="BU424" i="28"/>
  <c r="BV424" i="28"/>
  <c r="BW424" i="28"/>
  <c r="BX424" i="28"/>
  <c r="BY424" i="28"/>
  <c r="BZ424" i="28"/>
  <c r="CA424" i="28"/>
  <c r="CB424" i="28"/>
  <c r="CC424" i="28"/>
  <c r="CD424" i="28"/>
  <c r="CE424" i="28"/>
  <c r="CF424" i="28"/>
  <c r="CG424" i="28"/>
  <c r="CH424" i="28"/>
  <c r="CI424" i="28"/>
  <c r="CJ424" i="28"/>
  <c r="AX425" i="28"/>
  <c r="AY425" i="28"/>
  <c r="AZ425" i="28"/>
  <c r="BA425" i="28"/>
  <c r="BB425" i="28"/>
  <c r="BC425" i="28"/>
  <c r="BD425" i="28"/>
  <c r="BE425" i="28"/>
  <c r="BF425" i="28"/>
  <c r="BG425" i="28"/>
  <c r="BH425" i="28"/>
  <c r="BI425" i="28"/>
  <c r="BJ425" i="28"/>
  <c r="BK425" i="28"/>
  <c r="BL425" i="28"/>
  <c r="BM425" i="28"/>
  <c r="BN425" i="28"/>
  <c r="BO425" i="28"/>
  <c r="BP425" i="28"/>
  <c r="BQ425" i="28"/>
  <c r="BR425" i="28"/>
  <c r="BS425" i="28"/>
  <c r="BT425" i="28"/>
  <c r="BU425" i="28"/>
  <c r="BV425" i="28"/>
  <c r="BW425" i="28"/>
  <c r="BX425" i="28"/>
  <c r="BY425" i="28"/>
  <c r="BZ425" i="28"/>
  <c r="CA425" i="28"/>
  <c r="CB425" i="28"/>
  <c r="CC425" i="28"/>
  <c r="CD425" i="28"/>
  <c r="CE425" i="28"/>
  <c r="CF425" i="28"/>
  <c r="CG425" i="28"/>
  <c r="CH425" i="28"/>
  <c r="CI425" i="28"/>
  <c r="CJ425" i="28"/>
  <c r="AX426" i="28"/>
  <c r="AY426" i="28"/>
  <c r="AZ426" i="28"/>
  <c r="BA426" i="28"/>
  <c r="BB426" i="28"/>
  <c r="BC426" i="28"/>
  <c r="BD426" i="28"/>
  <c r="BE426" i="28"/>
  <c r="BF426" i="28"/>
  <c r="BG426" i="28"/>
  <c r="BH426" i="28"/>
  <c r="BI426" i="28"/>
  <c r="BJ426" i="28"/>
  <c r="BK426" i="28"/>
  <c r="BL426" i="28"/>
  <c r="BM426" i="28"/>
  <c r="BN426" i="28"/>
  <c r="BO426" i="28"/>
  <c r="BP426" i="28"/>
  <c r="BQ426" i="28"/>
  <c r="BR426" i="28"/>
  <c r="BS426" i="28"/>
  <c r="BT426" i="28"/>
  <c r="BU426" i="28"/>
  <c r="BV426" i="28"/>
  <c r="BW426" i="28"/>
  <c r="BX426" i="28"/>
  <c r="BY426" i="28"/>
  <c r="BZ426" i="28"/>
  <c r="CA426" i="28"/>
  <c r="CB426" i="28"/>
  <c r="CC426" i="28"/>
  <c r="CD426" i="28"/>
  <c r="CE426" i="28"/>
  <c r="CF426" i="28"/>
  <c r="CG426" i="28"/>
  <c r="CH426" i="28"/>
  <c r="CI426" i="28"/>
  <c r="CJ426" i="28"/>
  <c r="AW413" i="28"/>
  <c r="AW414" i="28"/>
  <c r="AW415" i="28"/>
  <c r="AW416" i="28"/>
  <c r="AW417" i="28"/>
  <c r="AW418" i="28"/>
  <c r="AW419" i="28"/>
  <c r="AW420" i="28"/>
  <c r="AW421" i="28"/>
  <c r="AW422" i="28"/>
  <c r="AW423" i="28"/>
  <c r="AW424" i="28"/>
  <c r="AW425" i="28"/>
  <c r="AW426" i="28"/>
  <c r="AW412" i="28"/>
  <c r="AX396" i="28"/>
  <c r="AY396" i="28"/>
  <c r="AZ396" i="28"/>
  <c r="BA396" i="28"/>
  <c r="BB396" i="28"/>
  <c r="BC396" i="28"/>
  <c r="BD396" i="28"/>
  <c r="BE396" i="28"/>
  <c r="BF396" i="28"/>
  <c r="BG396" i="28"/>
  <c r="BH396" i="28"/>
  <c r="BI396" i="28"/>
  <c r="BJ396" i="28"/>
  <c r="BK396" i="28"/>
  <c r="BL396" i="28"/>
  <c r="BM396" i="28"/>
  <c r="BN396" i="28"/>
  <c r="BO396" i="28"/>
  <c r="BP396" i="28"/>
  <c r="BQ396" i="28"/>
  <c r="BR396" i="28"/>
  <c r="BS396" i="28"/>
  <c r="BT396" i="28"/>
  <c r="BU396" i="28"/>
  <c r="BV396" i="28"/>
  <c r="BW396" i="28"/>
  <c r="BX396" i="28"/>
  <c r="BY396" i="28"/>
  <c r="BZ396" i="28"/>
  <c r="CA396" i="28"/>
  <c r="CB396" i="28"/>
  <c r="CC396" i="28"/>
  <c r="CD396" i="28"/>
  <c r="CE396" i="28"/>
  <c r="CF396" i="28"/>
  <c r="CG396" i="28"/>
  <c r="CH396" i="28"/>
  <c r="CI396" i="28"/>
  <c r="CJ396" i="28"/>
  <c r="AX397" i="28"/>
  <c r="AY397" i="28"/>
  <c r="AZ397" i="28"/>
  <c r="BA397" i="28"/>
  <c r="BB397" i="28"/>
  <c r="BC397" i="28"/>
  <c r="BD397" i="28"/>
  <c r="BE397" i="28"/>
  <c r="BF397" i="28"/>
  <c r="BG397" i="28"/>
  <c r="BH397" i="28"/>
  <c r="BI397" i="28"/>
  <c r="BJ397" i="28"/>
  <c r="BK397" i="28"/>
  <c r="BL397" i="28"/>
  <c r="BM397" i="28"/>
  <c r="BN397" i="28"/>
  <c r="BO397" i="28"/>
  <c r="BP397" i="28"/>
  <c r="BQ397" i="28"/>
  <c r="BR397" i="28"/>
  <c r="BS397" i="28"/>
  <c r="BT397" i="28"/>
  <c r="BU397" i="28"/>
  <c r="BV397" i="28"/>
  <c r="BW397" i="28"/>
  <c r="BX397" i="28"/>
  <c r="BY397" i="28"/>
  <c r="BZ397" i="28"/>
  <c r="CA397" i="28"/>
  <c r="CB397" i="28"/>
  <c r="CC397" i="28"/>
  <c r="CD397" i="28"/>
  <c r="CE397" i="28"/>
  <c r="CF397" i="28"/>
  <c r="CG397" i="28"/>
  <c r="CH397" i="28"/>
  <c r="CI397" i="28"/>
  <c r="CJ397" i="28"/>
  <c r="AX398" i="28"/>
  <c r="AY398" i="28"/>
  <c r="AZ398" i="28"/>
  <c r="BA398" i="28"/>
  <c r="BB398" i="28"/>
  <c r="BC398" i="28"/>
  <c r="BD398" i="28"/>
  <c r="BE398" i="28"/>
  <c r="BF398" i="28"/>
  <c r="BG398" i="28"/>
  <c r="BH398" i="28"/>
  <c r="BI398" i="28"/>
  <c r="BJ398" i="28"/>
  <c r="BK398" i="28"/>
  <c r="BL398" i="28"/>
  <c r="BM398" i="28"/>
  <c r="BN398" i="28"/>
  <c r="BO398" i="28"/>
  <c r="BP398" i="28"/>
  <c r="BQ398" i="28"/>
  <c r="BR398" i="28"/>
  <c r="BS398" i="28"/>
  <c r="BT398" i="28"/>
  <c r="BU398" i="28"/>
  <c r="BV398" i="28"/>
  <c r="BW398" i="28"/>
  <c r="BX398" i="28"/>
  <c r="BY398" i="28"/>
  <c r="BZ398" i="28"/>
  <c r="CA398" i="28"/>
  <c r="CB398" i="28"/>
  <c r="CC398" i="28"/>
  <c r="CD398" i="28"/>
  <c r="CE398" i="28"/>
  <c r="CF398" i="28"/>
  <c r="CG398" i="28"/>
  <c r="CH398" i="28"/>
  <c r="CI398" i="28"/>
  <c r="CJ398" i="28"/>
  <c r="AX399" i="28"/>
  <c r="AY399" i="28"/>
  <c r="AZ399" i="28"/>
  <c r="BA399" i="28"/>
  <c r="BB399" i="28"/>
  <c r="BC399" i="28"/>
  <c r="BD399" i="28"/>
  <c r="BE399" i="28"/>
  <c r="BF399" i="28"/>
  <c r="BG399" i="28"/>
  <c r="BH399" i="28"/>
  <c r="BI399" i="28"/>
  <c r="BJ399" i="28"/>
  <c r="BK399" i="28"/>
  <c r="BL399" i="28"/>
  <c r="BM399" i="28"/>
  <c r="BN399" i="28"/>
  <c r="BO399" i="28"/>
  <c r="BP399" i="28"/>
  <c r="BQ399" i="28"/>
  <c r="BR399" i="28"/>
  <c r="BS399" i="28"/>
  <c r="BT399" i="28"/>
  <c r="BU399" i="28"/>
  <c r="BV399" i="28"/>
  <c r="BW399" i="28"/>
  <c r="BX399" i="28"/>
  <c r="BY399" i="28"/>
  <c r="BZ399" i="28"/>
  <c r="CA399" i="28"/>
  <c r="CB399" i="28"/>
  <c r="CC399" i="28"/>
  <c r="CD399" i="28"/>
  <c r="CE399" i="28"/>
  <c r="CF399" i="28"/>
  <c r="CG399" i="28"/>
  <c r="CH399" i="28"/>
  <c r="CI399" i="28"/>
  <c r="CJ399" i="28"/>
  <c r="AX400" i="28"/>
  <c r="AY400" i="28"/>
  <c r="AZ400" i="28"/>
  <c r="BA400" i="28"/>
  <c r="BB400" i="28"/>
  <c r="BC400" i="28"/>
  <c r="BD400" i="28"/>
  <c r="BE400" i="28"/>
  <c r="BF400" i="28"/>
  <c r="BG400" i="28"/>
  <c r="BH400" i="28"/>
  <c r="BI400" i="28"/>
  <c r="BJ400" i="28"/>
  <c r="BK400" i="28"/>
  <c r="BL400" i="28"/>
  <c r="BM400" i="28"/>
  <c r="BN400" i="28"/>
  <c r="BO400" i="28"/>
  <c r="BP400" i="28"/>
  <c r="BQ400" i="28"/>
  <c r="BR400" i="28"/>
  <c r="BS400" i="28"/>
  <c r="BT400" i="28"/>
  <c r="BU400" i="28"/>
  <c r="BV400" i="28"/>
  <c r="BW400" i="28"/>
  <c r="BX400" i="28"/>
  <c r="BY400" i="28"/>
  <c r="BZ400" i="28"/>
  <c r="CA400" i="28"/>
  <c r="CB400" i="28"/>
  <c r="CC400" i="28"/>
  <c r="CD400" i="28"/>
  <c r="CE400" i="28"/>
  <c r="CF400" i="28"/>
  <c r="CG400" i="28"/>
  <c r="CH400" i="28"/>
  <c r="CI400" i="28"/>
  <c r="CJ400" i="28"/>
  <c r="AX401" i="28"/>
  <c r="AY401" i="28"/>
  <c r="AZ401" i="28"/>
  <c r="BA401" i="28"/>
  <c r="BB401" i="28"/>
  <c r="BC401" i="28"/>
  <c r="BD401" i="28"/>
  <c r="BE401" i="28"/>
  <c r="BF401" i="28"/>
  <c r="BG401" i="28"/>
  <c r="BH401" i="28"/>
  <c r="BI401" i="28"/>
  <c r="BJ401" i="28"/>
  <c r="BK401" i="28"/>
  <c r="BL401" i="28"/>
  <c r="BM401" i="28"/>
  <c r="BN401" i="28"/>
  <c r="BO401" i="28"/>
  <c r="BP401" i="28"/>
  <c r="BQ401" i="28"/>
  <c r="BR401" i="28"/>
  <c r="BS401" i="28"/>
  <c r="BT401" i="28"/>
  <c r="BU401" i="28"/>
  <c r="BV401" i="28"/>
  <c r="BW401" i="28"/>
  <c r="BX401" i="28"/>
  <c r="BY401" i="28"/>
  <c r="BZ401" i="28"/>
  <c r="CA401" i="28"/>
  <c r="CB401" i="28"/>
  <c r="CC401" i="28"/>
  <c r="CD401" i="28"/>
  <c r="CE401" i="28"/>
  <c r="CF401" i="28"/>
  <c r="CG401" i="28"/>
  <c r="CH401" i="28"/>
  <c r="CI401" i="28"/>
  <c r="CJ401" i="28"/>
  <c r="AX402" i="28"/>
  <c r="AY402" i="28"/>
  <c r="AZ402" i="28"/>
  <c r="BA402" i="28"/>
  <c r="BB402" i="28"/>
  <c r="BC402" i="28"/>
  <c r="BD402" i="28"/>
  <c r="BE402" i="28"/>
  <c r="BF402" i="28"/>
  <c r="BG402" i="28"/>
  <c r="BH402" i="28"/>
  <c r="BI402" i="28"/>
  <c r="BJ402" i="28"/>
  <c r="BK402" i="28"/>
  <c r="BL402" i="28"/>
  <c r="BM402" i="28"/>
  <c r="BN402" i="28"/>
  <c r="BO402" i="28"/>
  <c r="BP402" i="28"/>
  <c r="BQ402" i="28"/>
  <c r="BR402" i="28"/>
  <c r="BS402" i="28"/>
  <c r="BT402" i="28"/>
  <c r="BU402" i="28"/>
  <c r="BV402" i="28"/>
  <c r="BW402" i="28"/>
  <c r="BX402" i="28"/>
  <c r="BY402" i="28"/>
  <c r="BZ402" i="28"/>
  <c r="CA402" i="28"/>
  <c r="CB402" i="28"/>
  <c r="CC402" i="28"/>
  <c r="CD402" i="28"/>
  <c r="CE402" i="28"/>
  <c r="CF402" i="28"/>
  <c r="CG402" i="28"/>
  <c r="CH402" i="28"/>
  <c r="CI402" i="28"/>
  <c r="CJ402" i="28"/>
  <c r="AX403" i="28"/>
  <c r="AY403" i="28"/>
  <c r="AZ403" i="28"/>
  <c r="BA403" i="28"/>
  <c r="BB403" i="28"/>
  <c r="BC403" i="28"/>
  <c r="BD403" i="28"/>
  <c r="BE403" i="28"/>
  <c r="BF403" i="28"/>
  <c r="BG403" i="28"/>
  <c r="BH403" i="28"/>
  <c r="BI403" i="28"/>
  <c r="BJ403" i="28"/>
  <c r="BK403" i="28"/>
  <c r="BL403" i="28"/>
  <c r="BM403" i="28"/>
  <c r="BN403" i="28"/>
  <c r="BO403" i="28"/>
  <c r="BP403" i="28"/>
  <c r="BQ403" i="28"/>
  <c r="BR403" i="28"/>
  <c r="BS403" i="28"/>
  <c r="BT403" i="28"/>
  <c r="BU403" i="28"/>
  <c r="BV403" i="28"/>
  <c r="BW403" i="28"/>
  <c r="BX403" i="28"/>
  <c r="BY403" i="28"/>
  <c r="BZ403" i="28"/>
  <c r="CA403" i="28"/>
  <c r="CB403" i="28"/>
  <c r="CC403" i="28"/>
  <c r="CD403" i="28"/>
  <c r="CE403" i="28"/>
  <c r="CF403" i="28"/>
  <c r="CG403" i="28"/>
  <c r="CH403" i="28"/>
  <c r="CI403" i="28"/>
  <c r="CJ403" i="28"/>
  <c r="AX404" i="28"/>
  <c r="AY404" i="28"/>
  <c r="AZ404" i="28"/>
  <c r="BA404" i="28"/>
  <c r="BB404" i="28"/>
  <c r="BC404" i="28"/>
  <c r="BD404" i="28"/>
  <c r="BE404" i="28"/>
  <c r="BF404" i="28"/>
  <c r="BG404" i="28"/>
  <c r="BH404" i="28"/>
  <c r="BI404" i="28"/>
  <c r="BJ404" i="28"/>
  <c r="BK404" i="28"/>
  <c r="BL404" i="28"/>
  <c r="BM404" i="28"/>
  <c r="BN404" i="28"/>
  <c r="BO404" i="28"/>
  <c r="BP404" i="28"/>
  <c r="BQ404" i="28"/>
  <c r="BR404" i="28"/>
  <c r="BS404" i="28"/>
  <c r="BT404" i="28"/>
  <c r="BU404" i="28"/>
  <c r="BV404" i="28"/>
  <c r="BW404" i="28"/>
  <c r="BX404" i="28"/>
  <c r="BY404" i="28"/>
  <c r="BZ404" i="28"/>
  <c r="CA404" i="28"/>
  <c r="CB404" i="28"/>
  <c r="CC404" i="28"/>
  <c r="CD404" i="28"/>
  <c r="CE404" i="28"/>
  <c r="CF404" i="28"/>
  <c r="CG404" i="28"/>
  <c r="CH404" i="28"/>
  <c r="CI404" i="28"/>
  <c r="CJ404" i="28"/>
  <c r="AX405" i="28"/>
  <c r="AY405" i="28"/>
  <c r="AZ405" i="28"/>
  <c r="BA405" i="28"/>
  <c r="BB405" i="28"/>
  <c r="BC405" i="28"/>
  <c r="BD405" i="28"/>
  <c r="BE405" i="28"/>
  <c r="BF405" i="28"/>
  <c r="BG405" i="28"/>
  <c r="BH405" i="28"/>
  <c r="BI405" i="28"/>
  <c r="BJ405" i="28"/>
  <c r="BK405" i="28"/>
  <c r="BL405" i="28"/>
  <c r="BM405" i="28"/>
  <c r="BN405" i="28"/>
  <c r="BO405" i="28"/>
  <c r="BP405" i="28"/>
  <c r="BQ405" i="28"/>
  <c r="BR405" i="28"/>
  <c r="BS405" i="28"/>
  <c r="BT405" i="28"/>
  <c r="BU405" i="28"/>
  <c r="BV405" i="28"/>
  <c r="BW405" i="28"/>
  <c r="BX405" i="28"/>
  <c r="BY405" i="28"/>
  <c r="BZ405" i="28"/>
  <c r="CA405" i="28"/>
  <c r="CB405" i="28"/>
  <c r="CC405" i="28"/>
  <c r="CD405" i="28"/>
  <c r="CE405" i="28"/>
  <c r="CF405" i="28"/>
  <c r="CG405" i="28"/>
  <c r="CH405" i="28"/>
  <c r="CI405" i="28"/>
  <c r="CJ405" i="28"/>
  <c r="AX406" i="28"/>
  <c r="AY406" i="28"/>
  <c r="AZ406" i="28"/>
  <c r="BA406" i="28"/>
  <c r="BB406" i="28"/>
  <c r="BC406" i="28"/>
  <c r="BD406" i="28"/>
  <c r="BE406" i="28"/>
  <c r="BF406" i="28"/>
  <c r="BG406" i="28"/>
  <c r="BH406" i="28"/>
  <c r="BI406" i="28"/>
  <c r="BJ406" i="28"/>
  <c r="BK406" i="28"/>
  <c r="BL406" i="28"/>
  <c r="BM406" i="28"/>
  <c r="BN406" i="28"/>
  <c r="BO406" i="28"/>
  <c r="BP406" i="28"/>
  <c r="BQ406" i="28"/>
  <c r="BR406" i="28"/>
  <c r="BS406" i="28"/>
  <c r="BT406" i="28"/>
  <c r="BU406" i="28"/>
  <c r="BV406" i="28"/>
  <c r="BW406" i="28"/>
  <c r="BX406" i="28"/>
  <c r="BY406" i="28"/>
  <c r="BZ406" i="28"/>
  <c r="CA406" i="28"/>
  <c r="CB406" i="28"/>
  <c r="CC406" i="28"/>
  <c r="CD406" i="28"/>
  <c r="CE406" i="28"/>
  <c r="CF406" i="28"/>
  <c r="CG406" i="28"/>
  <c r="CH406" i="28"/>
  <c r="CI406" i="28"/>
  <c r="CJ406" i="28"/>
  <c r="AX407" i="28"/>
  <c r="AY407" i="28"/>
  <c r="AZ407" i="28"/>
  <c r="BA407" i="28"/>
  <c r="BB407" i="28"/>
  <c r="BC407" i="28"/>
  <c r="BD407" i="28"/>
  <c r="BE407" i="28"/>
  <c r="BF407" i="28"/>
  <c r="BG407" i="28"/>
  <c r="BH407" i="28"/>
  <c r="BI407" i="28"/>
  <c r="BJ407" i="28"/>
  <c r="BK407" i="28"/>
  <c r="BL407" i="28"/>
  <c r="BM407" i="28"/>
  <c r="BN407" i="28"/>
  <c r="BO407" i="28"/>
  <c r="BP407" i="28"/>
  <c r="BQ407" i="28"/>
  <c r="BR407" i="28"/>
  <c r="BS407" i="28"/>
  <c r="BT407" i="28"/>
  <c r="BU407" i="28"/>
  <c r="BV407" i="28"/>
  <c r="BW407" i="28"/>
  <c r="BX407" i="28"/>
  <c r="BY407" i="28"/>
  <c r="BZ407" i="28"/>
  <c r="CA407" i="28"/>
  <c r="CB407" i="28"/>
  <c r="CC407" i="28"/>
  <c r="CD407" i="28"/>
  <c r="CE407" i="28"/>
  <c r="CF407" i="28"/>
  <c r="CG407" i="28"/>
  <c r="CH407" i="28"/>
  <c r="CI407" i="28"/>
  <c r="CJ407" i="28"/>
  <c r="AX408" i="28"/>
  <c r="AY408" i="28"/>
  <c r="AZ408" i="28"/>
  <c r="BA408" i="28"/>
  <c r="BB408" i="28"/>
  <c r="BC408" i="28"/>
  <c r="BD408" i="28"/>
  <c r="BE408" i="28"/>
  <c r="BF408" i="28"/>
  <c r="BG408" i="28"/>
  <c r="BH408" i="28"/>
  <c r="BI408" i="28"/>
  <c r="BJ408" i="28"/>
  <c r="BK408" i="28"/>
  <c r="BL408" i="28"/>
  <c r="BM408" i="28"/>
  <c r="BN408" i="28"/>
  <c r="BO408" i="28"/>
  <c r="BP408" i="28"/>
  <c r="BQ408" i="28"/>
  <c r="BR408" i="28"/>
  <c r="BS408" i="28"/>
  <c r="BT408" i="28"/>
  <c r="BU408" i="28"/>
  <c r="BV408" i="28"/>
  <c r="BW408" i="28"/>
  <c r="BX408" i="28"/>
  <c r="BY408" i="28"/>
  <c r="BZ408" i="28"/>
  <c r="CA408" i="28"/>
  <c r="CB408" i="28"/>
  <c r="CC408" i="28"/>
  <c r="CD408" i="28"/>
  <c r="CE408" i="28"/>
  <c r="CF408" i="28"/>
  <c r="CG408" i="28"/>
  <c r="CH408" i="28"/>
  <c r="CI408" i="28"/>
  <c r="CJ408" i="28"/>
  <c r="AX409" i="28"/>
  <c r="AY409" i="28"/>
  <c r="AZ409" i="28"/>
  <c r="BA409" i="28"/>
  <c r="BB409" i="28"/>
  <c r="BC409" i="28"/>
  <c r="BD409" i="28"/>
  <c r="BE409" i="28"/>
  <c r="BF409" i="28"/>
  <c r="BG409" i="28"/>
  <c r="BH409" i="28"/>
  <c r="BI409" i="28"/>
  <c r="BJ409" i="28"/>
  <c r="BK409" i="28"/>
  <c r="BL409" i="28"/>
  <c r="BM409" i="28"/>
  <c r="BN409" i="28"/>
  <c r="BO409" i="28"/>
  <c r="BP409" i="28"/>
  <c r="BQ409" i="28"/>
  <c r="BR409" i="28"/>
  <c r="BS409" i="28"/>
  <c r="BT409" i="28"/>
  <c r="BU409" i="28"/>
  <c r="BV409" i="28"/>
  <c r="BW409" i="28"/>
  <c r="BX409" i="28"/>
  <c r="BY409" i="28"/>
  <c r="BZ409" i="28"/>
  <c r="CA409" i="28"/>
  <c r="CB409" i="28"/>
  <c r="CC409" i="28"/>
  <c r="CD409" i="28"/>
  <c r="CE409" i="28"/>
  <c r="CF409" i="28"/>
  <c r="CG409" i="28"/>
  <c r="CH409" i="28"/>
  <c r="CI409" i="28"/>
  <c r="CJ409" i="28"/>
  <c r="AX410" i="28"/>
  <c r="AY410" i="28"/>
  <c r="AZ410" i="28"/>
  <c r="BA410" i="28"/>
  <c r="BB410" i="28"/>
  <c r="BC410" i="28"/>
  <c r="BD410" i="28"/>
  <c r="BE410" i="28"/>
  <c r="BF410" i="28"/>
  <c r="BG410" i="28"/>
  <c r="BH410" i="28"/>
  <c r="BI410" i="28"/>
  <c r="BJ410" i="28"/>
  <c r="BK410" i="28"/>
  <c r="BL410" i="28"/>
  <c r="BM410" i="28"/>
  <c r="BN410" i="28"/>
  <c r="BO410" i="28"/>
  <c r="BP410" i="28"/>
  <c r="BQ410" i="28"/>
  <c r="BR410" i="28"/>
  <c r="BS410" i="28"/>
  <c r="BT410" i="28"/>
  <c r="BU410" i="28"/>
  <c r="BV410" i="28"/>
  <c r="BW410" i="28"/>
  <c r="BX410" i="28"/>
  <c r="BY410" i="28"/>
  <c r="BZ410" i="28"/>
  <c r="CA410" i="28"/>
  <c r="CB410" i="28"/>
  <c r="CC410" i="28"/>
  <c r="CD410" i="28"/>
  <c r="CE410" i="28"/>
  <c r="CF410" i="28"/>
  <c r="CG410" i="28"/>
  <c r="CH410" i="28"/>
  <c r="CI410" i="28"/>
  <c r="CJ410" i="28"/>
  <c r="AW397" i="28"/>
  <c r="AW398" i="28"/>
  <c r="AW399" i="28"/>
  <c r="AW400" i="28"/>
  <c r="AW401" i="28"/>
  <c r="AW402" i="28"/>
  <c r="AW403" i="28"/>
  <c r="AW404" i="28"/>
  <c r="AW405" i="28"/>
  <c r="AW406" i="28"/>
  <c r="AW407" i="28"/>
  <c r="AW408" i="28"/>
  <c r="AW409" i="28"/>
  <c r="AW410" i="28"/>
  <c r="AW396" i="28"/>
  <c r="AX380" i="28"/>
  <c r="AY380" i="28"/>
  <c r="AZ380" i="28"/>
  <c r="BA380" i="28"/>
  <c r="BB380" i="28"/>
  <c r="BC380" i="28"/>
  <c r="BD380" i="28"/>
  <c r="BE380" i="28"/>
  <c r="BF380" i="28"/>
  <c r="BG380" i="28"/>
  <c r="BH380" i="28"/>
  <c r="BI380" i="28"/>
  <c r="BJ380" i="28"/>
  <c r="BK380" i="28"/>
  <c r="BL380" i="28"/>
  <c r="BM380" i="28"/>
  <c r="BN380" i="28"/>
  <c r="BO380" i="28"/>
  <c r="BP380" i="28"/>
  <c r="BQ380" i="28"/>
  <c r="BR380" i="28"/>
  <c r="BS380" i="28"/>
  <c r="BT380" i="28"/>
  <c r="BU380" i="28"/>
  <c r="BV380" i="28"/>
  <c r="BW380" i="28"/>
  <c r="BX380" i="28"/>
  <c r="BY380" i="28"/>
  <c r="BZ380" i="28"/>
  <c r="CA380" i="28"/>
  <c r="CB380" i="28"/>
  <c r="CC380" i="28"/>
  <c r="CD380" i="28"/>
  <c r="CE380" i="28"/>
  <c r="CF380" i="28"/>
  <c r="CG380" i="28"/>
  <c r="CH380" i="28"/>
  <c r="CI380" i="28"/>
  <c r="CJ380" i="28"/>
  <c r="AX381" i="28"/>
  <c r="AY381" i="28"/>
  <c r="AZ381" i="28"/>
  <c r="BA381" i="28"/>
  <c r="BB381" i="28"/>
  <c r="BC381" i="28"/>
  <c r="BD381" i="28"/>
  <c r="BE381" i="28"/>
  <c r="BF381" i="28"/>
  <c r="BG381" i="28"/>
  <c r="BH381" i="28"/>
  <c r="BI381" i="28"/>
  <c r="BJ381" i="28"/>
  <c r="BK381" i="28"/>
  <c r="BL381" i="28"/>
  <c r="BM381" i="28"/>
  <c r="BN381" i="28"/>
  <c r="BO381" i="28"/>
  <c r="BP381" i="28"/>
  <c r="BQ381" i="28"/>
  <c r="BR381" i="28"/>
  <c r="BS381" i="28"/>
  <c r="BT381" i="28"/>
  <c r="BU381" i="28"/>
  <c r="BV381" i="28"/>
  <c r="BW381" i="28"/>
  <c r="BX381" i="28"/>
  <c r="BY381" i="28"/>
  <c r="BZ381" i="28"/>
  <c r="CA381" i="28"/>
  <c r="CB381" i="28"/>
  <c r="CC381" i="28"/>
  <c r="CD381" i="28"/>
  <c r="CE381" i="28"/>
  <c r="CF381" i="28"/>
  <c r="CG381" i="28"/>
  <c r="CH381" i="28"/>
  <c r="CI381" i="28"/>
  <c r="CJ381" i="28"/>
  <c r="AX382" i="28"/>
  <c r="AY382" i="28"/>
  <c r="AZ382" i="28"/>
  <c r="BA382" i="28"/>
  <c r="BB382" i="28"/>
  <c r="BC382" i="28"/>
  <c r="BD382" i="28"/>
  <c r="BE382" i="28"/>
  <c r="BF382" i="28"/>
  <c r="BG382" i="28"/>
  <c r="BH382" i="28"/>
  <c r="BI382" i="28"/>
  <c r="BJ382" i="28"/>
  <c r="BK382" i="28"/>
  <c r="BL382" i="28"/>
  <c r="BM382" i="28"/>
  <c r="BN382" i="28"/>
  <c r="BO382" i="28"/>
  <c r="BP382" i="28"/>
  <c r="BQ382" i="28"/>
  <c r="BR382" i="28"/>
  <c r="BS382" i="28"/>
  <c r="BT382" i="28"/>
  <c r="BU382" i="28"/>
  <c r="BV382" i="28"/>
  <c r="BW382" i="28"/>
  <c r="BX382" i="28"/>
  <c r="BY382" i="28"/>
  <c r="BZ382" i="28"/>
  <c r="CA382" i="28"/>
  <c r="CB382" i="28"/>
  <c r="CC382" i="28"/>
  <c r="CD382" i="28"/>
  <c r="CE382" i="28"/>
  <c r="CF382" i="28"/>
  <c r="CG382" i="28"/>
  <c r="CH382" i="28"/>
  <c r="CI382" i="28"/>
  <c r="CJ382" i="28"/>
  <c r="AX383" i="28"/>
  <c r="AY383" i="28"/>
  <c r="AZ383" i="28"/>
  <c r="BA383" i="28"/>
  <c r="BB383" i="28"/>
  <c r="BC383" i="28"/>
  <c r="BD383" i="28"/>
  <c r="BE383" i="28"/>
  <c r="BF383" i="28"/>
  <c r="BG383" i="28"/>
  <c r="BH383" i="28"/>
  <c r="BI383" i="28"/>
  <c r="BJ383" i="28"/>
  <c r="BK383" i="28"/>
  <c r="BL383" i="28"/>
  <c r="BM383" i="28"/>
  <c r="BN383" i="28"/>
  <c r="BO383" i="28"/>
  <c r="BP383" i="28"/>
  <c r="BQ383" i="28"/>
  <c r="BR383" i="28"/>
  <c r="BS383" i="28"/>
  <c r="BT383" i="28"/>
  <c r="BU383" i="28"/>
  <c r="BV383" i="28"/>
  <c r="BW383" i="28"/>
  <c r="BX383" i="28"/>
  <c r="BY383" i="28"/>
  <c r="BZ383" i="28"/>
  <c r="CA383" i="28"/>
  <c r="CB383" i="28"/>
  <c r="CC383" i="28"/>
  <c r="CD383" i="28"/>
  <c r="CE383" i="28"/>
  <c r="CF383" i="28"/>
  <c r="CG383" i="28"/>
  <c r="CH383" i="28"/>
  <c r="CI383" i="28"/>
  <c r="CJ383" i="28"/>
  <c r="AX384" i="28"/>
  <c r="AY384" i="28"/>
  <c r="AZ384" i="28"/>
  <c r="BA384" i="28"/>
  <c r="BB384" i="28"/>
  <c r="BC384" i="28"/>
  <c r="BD384" i="28"/>
  <c r="BE384" i="28"/>
  <c r="BF384" i="28"/>
  <c r="BG384" i="28"/>
  <c r="BH384" i="28"/>
  <c r="BI384" i="28"/>
  <c r="BJ384" i="28"/>
  <c r="BK384" i="28"/>
  <c r="BL384" i="28"/>
  <c r="BM384" i="28"/>
  <c r="BN384" i="28"/>
  <c r="BO384" i="28"/>
  <c r="BP384" i="28"/>
  <c r="BQ384" i="28"/>
  <c r="BR384" i="28"/>
  <c r="BS384" i="28"/>
  <c r="BT384" i="28"/>
  <c r="BU384" i="28"/>
  <c r="BV384" i="28"/>
  <c r="BW384" i="28"/>
  <c r="BX384" i="28"/>
  <c r="BY384" i="28"/>
  <c r="BZ384" i="28"/>
  <c r="CA384" i="28"/>
  <c r="CB384" i="28"/>
  <c r="CC384" i="28"/>
  <c r="CD384" i="28"/>
  <c r="CE384" i="28"/>
  <c r="CF384" i="28"/>
  <c r="CG384" i="28"/>
  <c r="CH384" i="28"/>
  <c r="CI384" i="28"/>
  <c r="CJ384" i="28"/>
  <c r="AX385" i="28"/>
  <c r="AY385" i="28"/>
  <c r="AZ385" i="28"/>
  <c r="BA385" i="28"/>
  <c r="BB385" i="28"/>
  <c r="BC385" i="28"/>
  <c r="BD385" i="28"/>
  <c r="BE385" i="28"/>
  <c r="BF385" i="28"/>
  <c r="BG385" i="28"/>
  <c r="BH385" i="28"/>
  <c r="BI385" i="28"/>
  <c r="BJ385" i="28"/>
  <c r="BK385" i="28"/>
  <c r="BL385" i="28"/>
  <c r="BM385" i="28"/>
  <c r="BN385" i="28"/>
  <c r="BO385" i="28"/>
  <c r="BP385" i="28"/>
  <c r="BQ385" i="28"/>
  <c r="BR385" i="28"/>
  <c r="BS385" i="28"/>
  <c r="BT385" i="28"/>
  <c r="BU385" i="28"/>
  <c r="BV385" i="28"/>
  <c r="BW385" i="28"/>
  <c r="BX385" i="28"/>
  <c r="BY385" i="28"/>
  <c r="BZ385" i="28"/>
  <c r="CA385" i="28"/>
  <c r="CB385" i="28"/>
  <c r="CC385" i="28"/>
  <c r="CD385" i="28"/>
  <c r="CE385" i="28"/>
  <c r="CF385" i="28"/>
  <c r="CG385" i="28"/>
  <c r="CH385" i="28"/>
  <c r="CI385" i="28"/>
  <c r="CJ385" i="28"/>
  <c r="AX386" i="28"/>
  <c r="AY386" i="28"/>
  <c r="AZ386" i="28"/>
  <c r="BA386" i="28"/>
  <c r="BB386" i="28"/>
  <c r="BC386" i="28"/>
  <c r="BD386" i="28"/>
  <c r="BE386" i="28"/>
  <c r="BF386" i="28"/>
  <c r="BG386" i="28"/>
  <c r="BH386" i="28"/>
  <c r="BI386" i="28"/>
  <c r="BJ386" i="28"/>
  <c r="BK386" i="28"/>
  <c r="BL386" i="28"/>
  <c r="BM386" i="28"/>
  <c r="BN386" i="28"/>
  <c r="BO386" i="28"/>
  <c r="BP386" i="28"/>
  <c r="BQ386" i="28"/>
  <c r="BR386" i="28"/>
  <c r="BS386" i="28"/>
  <c r="BT386" i="28"/>
  <c r="BU386" i="28"/>
  <c r="BV386" i="28"/>
  <c r="BW386" i="28"/>
  <c r="BX386" i="28"/>
  <c r="BY386" i="28"/>
  <c r="BZ386" i="28"/>
  <c r="CA386" i="28"/>
  <c r="CB386" i="28"/>
  <c r="CC386" i="28"/>
  <c r="CD386" i="28"/>
  <c r="CE386" i="28"/>
  <c r="CF386" i="28"/>
  <c r="CG386" i="28"/>
  <c r="CH386" i="28"/>
  <c r="CI386" i="28"/>
  <c r="CJ386" i="28"/>
  <c r="AX387" i="28"/>
  <c r="AY387" i="28"/>
  <c r="AZ387" i="28"/>
  <c r="BA387" i="28"/>
  <c r="BB387" i="28"/>
  <c r="BC387" i="28"/>
  <c r="BD387" i="28"/>
  <c r="BE387" i="28"/>
  <c r="BF387" i="28"/>
  <c r="BG387" i="28"/>
  <c r="BH387" i="28"/>
  <c r="BI387" i="28"/>
  <c r="BJ387" i="28"/>
  <c r="BK387" i="28"/>
  <c r="BL387" i="28"/>
  <c r="BM387" i="28"/>
  <c r="BN387" i="28"/>
  <c r="BO387" i="28"/>
  <c r="BP387" i="28"/>
  <c r="BQ387" i="28"/>
  <c r="BR387" i="28"/>
  <c r="BS387" i="28"/>
  <c r="BT387" i="28"/>
  <c r="BU387" i="28"/>
  <c r="BV387" i="28"/>
  <c r="BW387" i="28"/>
  <c r="BX387" i="28"/>
  <c r="BY387" i="28"/>
  <c r="BZ387" i="28"/>
  <c r="CA387" i="28"/>
  <c r="CB387" i="28"/>
  <c r="CC387" i="28"/>
  <c r="CD387" i="28"/>
  <c r="CE387" i="28"/>
  <c r="CF387" i="28"/>
  <c r="CG387" i="28"/>
  <c r="CH387" i="28"/>
  <c r="CI387" i="28"/>
  <c r="CJ387" i="28"/>
  <c r="AX388" i="28"/>
  <c r="AY388" i="28"/>
  <c r="AZ388" i="28"/>
  <c r="BA388" i="28"/>
  <c r="BB388" i="28"/>
  <c r="BC388" i="28"/>
  <c r="BD388" i="28"/>
  <c r="BE388" i="28"/>
  <c r="BF388" i="28"/>
  <c r="BG388" i="28"/>
  <c r="BH388" i="28"/>
  <c r="BI388" i="28"/>
  <c r="BJ388" i="28"/>
  <c r="BK388" i="28"/>
  <c r="BL388" i="28"/>
  <c r="BM388" i="28"/>
  <c r="BN388" i="28"/>
  <c r="BO388" i="28"/>
  <c r="BP388" i="28"/>
  <c r="BQ388" i="28"/>
  <c r="BR388" i="28"/>
  <c r="BS388" i="28"/>
  <c r="BT388" i="28"/>
  <c r="BU388" i="28"/>
  <c r="BV388" i="28"/>
  <c r="BW388" i="28"/>
  <c r="BX388" i="28"/>
  <c r="BY388" i="28"/>
  <c r="BZ388" i="28"/>
  <c r="CA388" i="28"/>
  <c r="CB388" i="28"/>
  <c r="CC388" i="28"/>
  <c r="CD388" i="28"/>
  <c r="CE388" i="28"/>
  <c r="CF388" i="28"/>
  <c r="CG388" i="28"/>
  <c r="CH388" i="28"/>
  <c r="CI388" i="28"/>
  <c r="CJ388" i="28"/>
  <c r="AX389" i="28"/>
  <c r="AY389" i="28"/>
  <c r="AZ389" i="28"/>
  <c r="BA389" i="28"/>
  <c r="BB389" i="28"/>
  <c r="BC389" i="28"/>
  <c r="BD389" i="28"/>
  <c r="BE389" i="28"/>
  <c r="BF389" i="28"/>
  <c r="BG389" i="28"/>
  <c r="BH389" i="28"/>
  <c r="BI389" i="28"/>
  <c r="BJ389" i="28"/>
  <c r="BK389" i="28"/>
  <c r="BL389" i="28"/>
  <c r="BM389" i="28"/>
  <c r="BN389" i="28"/>
  <c r="BO389" i="28"/>
  <c r="BP389" i="28"/>
  <c r="BQ389" i="28"/>
  <c r="BR389" i="28"/>
  <c r="BS389" i="28"/>
  <c r="BT389" i="28"/>
  <c r="BU389" i="28"/>
  <c r="BV389" i="28"/>
  <c r="BW389" i="28"/>
  <c r="BX389" i="28"/>
  <c r="BY389" i="28"/>
  <c r="BZ389" i="28"/>
  <c r="CA389" i="28"/>
  <c r="CB389" i="28"/>
  <c r="CC389" i="28"/>
  <c r="CD389" i="28"/>
  <c r="CE389" i="28"/>
  <c r="CF389" i="28"/>
  <c r="CG389" i="28"/>
  <c r="CH389" i="28"/>
  <c r="CI389" i="28"/>
  <c r="CJ389" i="28"/>
  <c r="AX390" i="28"/>
  <c r="AY390" i="28"/>
  <c r="AZ390" i="28"/>
  <c r="BA390" i="28"/>
  <c r="BB390" i="28"/>
  <c r="BC390" i="28"/>
  <c r="BD390" i="28"/>
  <c r="BE390" i="28"/>
  <c r="BF390" i="28"/>
  <c r="BG390" i="28"/>
  <c r="BH390" i="28"/>
  <c r="BI390" i="28"/>
  <c r="BJ390" i="28"/>
  <c r="BK390" i="28"/>
  <c r="BL390" i="28"/>
  <c r="BM390" i="28"/>
  <c r="BN390" i="28"/>
  <c r="BO390" i="28"/>
  <c r="BP390" i="28"/>
  <c r="BQ390" i="28"/>
  <c r="BR390" i="28"/>
  <c r="BS390" i="28"/>
  <c r="BT390" i="28"/>
  <c r="BU390" i="28"/>
  <c r="BV390" i="28"/>
  <c r="BW390" i="28"/>
  <c r="BX390" i="28"/>
  <c r="BY390" i="28"/>
  <c r="BZ390" i="28"/>
  <c r="CA390" i="28"/>
  <c r="CB390" i="28"/>
  <c r="CC390" i="28"/>
  <c r="CD390" i="28"/>
  <c r="CE390" i="28"/>
  <c r="CF390" i="28"/>
  <c r="CG390" i="28"/>
  <c r="CH390" i="28"/>
  <c r="CI390" i="28"/>
  <c r="CJ390" i="28"/>
  <c r="AX391" i="28"/>
  <c r="AY391" i="28"/>
  <c r="AZ391" i="28"/>
  <c r="BA391" i="28"/>
  <c r="BB391" i="28"/>
  <c r="BC391" i="28"/>
  <c r="BD391" i="28"/>
  <c r="BE391" i="28"/>
  <c r="BF391" i="28"/>
  <c r="BG391" i="28"/>
  <c r="BH391" i="28"/>
  <c r="BI391" i="28"/>
  <c r="BJ391" i="28"/>
  <c r="BK391" i="28"/>
  <c r="BL391" i="28"/>
  <c r="BM391" i="28"/>
  <c r="BN391" i="28"/>
  <c r="BO391" i="28"/>
  <c r="BP391" i="28"/>
  <c r="BQ391" i="28"/>
  <c r="BR391" i="28"/>
  <c r="BS391" i="28"/>
  <c r="BT391" i="28"/>
  <c r="BU391" i="28"/>
  <c r="BV391" i="28"/>
  <c r="BW391" i="28"/>
  <c r="BX391" i="28"/>
  <c r="BY391" i="28"/>
  <c r="BZ391" i="28"/>
  <c r="CA391" i="28"/>
  <c r="CB391" i="28"/>
  <c r="CC391" i="28"/>
  <c r="CD391" i="28"/>
  <c r="CE391" i="28"/>
  <c r="CF391" i="28"/>
  <c r="CG391" i="28"/>
  <c r="CH391" i="28"/>
  <c r="CI391" i="28"/>
  <c r="CJ391" i="28"/>
  <c r="AX392" i="28"/>
  <c r="AY392" i="28"/>
  <c r="AZ392" i="28"/>
  <c r="BA392" i="28"/>
  <c r="BB392" i="28"/>
  <c r="BC392" i="28"/>
  <c r="BD392" i="28"/>
  <c r="BE392" i="28"/>
  <c r="BF392" i="28"/>
  <c r="BG392" i="28"/>
  <c r="BH392" i="28"/>
  <c r="BI392" i="28"/>
  <c r="BJ392" i="28"/>
  <c r="BK392" i="28"/>
  <c r="BL392" i="28"/>
  <c r="BM392" i="28"/>
  <c r="BN392" i="28"/>
  <c r="BO392" i="28"/>
  <c r="BP392" i="28"/>
  <c r="BQ392" i="28"/>
  <c r="BR392" i="28"/>
  <c r="BS392" i="28"/>
  <c r="BT392" i="28"/>
  <c r="BU392" i="28"/>
  <c r="BV392" i="28"/>
  <c r="BW392" i="28"/>
  <c r="BX392" i="28"/>
  <c r="BY392" i="28"/>
  <c r="BZ392" i="28"/>
  <c r="CA392" i="28"/>
  <c r="CB392" i="28"/>
  <c r="CC392" i="28"/>
  <c r="CD392" i="28"/>
  <c r="CE392" i="28"/>
  <c r="CF392" i="28"/>
  <c r="CG392" i="28"/>
  <c r="CH392" i="28"/>
  <c r="CI392" i="28"/>
  <c r="CJ392" i="28"/>
  <c r="AX393" i="28"/>
  <c r="AY393" i="28"/>
  <c r="AZ393" i="28"/>
  <c r="BA393" i="28"/>
  <c r="BB393" i="28"/>
  <c r="BC393" i="28"/>
  <c r="BD393" i="28"/>
  <c r="BE393" i="28"/>
  <c r="BF393" i="28"/>
  <c r="BG393" i="28"/>
  <c r="BH393" i="28"/>
  <c r="BI393" i="28"/>
  <c r="BJ393" i="28"/>
  <c r="BK393" i="28"/>
  <c r="BL393" i="28"/>
  <c r="BM393" i="28"/>
  <c r="BN393" i="28"/>
  <c r="BO393" i="28"/>
  <c r="BP393" i="28"/>
  <c r="BQ393" i="28"/>
  <c r="BR393" i="28"/>
  <c r="BS393" i="28"/>
  <c r="BT393" i="28"/>
  <c r="BU393" i="28"/>
  <c r="BV393" i="28"/>
  <c r="BW393" i="28"/>
  <c r="BX393" i="28"/>
  <c r="BY393" i="28"/>
  <c r="BZ393" i="28"/>
  <c r="CA393" i="28"/>
  <c r="CB393" i="28"/>
  <c r="CC393" i="28"/>
  <c r="CD393" i="28"/>
  <c r="CE393" i="28"/>
  <c r="CF393" i="28"/>
  <c r="CG393" i="28"/>
  <c r="CH393" i="28"/>
  <c r="CI393" i="28"/>
  <c r="CJ393" i="28"/>
  <c r="AX394" i="28"/>
  <c r="AY394" i="28"/>
  <c r="AZ394" i="28"/>
  <c r="BA394" i="28"/>
  <c r="BB394" i="28"/>
  <c r="BC394" i="28"/>
  <c r="BD394" i="28"/>
  <c r="BE394" i="28"/>
  <c r="BF394" i="28"/>
  <c r="BG394" i="28"/>
  <c r="BH394" i="28"/>
  <c r="BI394" i="28"/>
  <c r="BJ394" i="28"/>
  <c r="BK394" i="28"/>
  <c r="BL394" i="28"/>
  <c r="BM394" i="28"/>
  <c r="BN394" i="28"/>
  <c r="BO394" i="28"/>
  <c r="BP394" i="28"/>
  <c r="BQ394" i="28"/>
  <c r="BR394" i="28"/>
  <c r="BS394" i="28"/>
  <c r="BT394" i="28"/>
  <c r="BU394" i="28"/>
  <c r="BV394" i="28"/>
  <c r="BW394" i="28"/>
  <c r="BX394" i="28"/>
  <c r="BY394" i="28"/>
  <c r="BZ394" i="28"/>
  <c r="CA394" i="28"/>
  <c r="CB394" i="28"/>
  <c r="CC394" i="28"/>
  <c r="CD394" i="28"/>
  <c r="CE394" i="28"/>
  <c r="CF394" i="28"/>
  <c r="CG394" i="28"/>
  <c r="CH394" i="28"/>
  <c r="CI394" i="28"/>
  <c r="CJ394" i="28"/>
  <c r="AW381" i="28"/>
  <c r="AW382" i="28"/>
  <c r="AW383" i="28"/>
  <c r="AW384" i="28"/>
  <c r="AW385" i="28"/>
  <c r="AW386" i="28"/>
  <c r="AW387" i="28"/>
  <c r="AW388" i="28"/>
  <c r="AW389" i="28"/>
  <c r="AW390" i="28"/>
  <c r="AW391" i="28"/>
  <c r="AW392" i="28"/>
  <c r="AW393" i="28"/>
  <c r="AW394" i="28"/>
  <c r="AW380" i="28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BR351" i="3"/>
  <c r="BS351" i="3"/>
  <c r="BT351" i="3"/>
  <c r="BU351" i="3"/>
  <c r="BV351" i="3"/>
  <c r="BW351" i="3"/>
  <c r="BX351" i="3"/>
  <c r="BY351" i="3"/>
  <c r="BZ351" i="3"/>
  <c r="CA351" i="3"/>
  <c r="CB351" i="3"/>
  <c r="CC351" i="3"/>
  <c r="CD351" i="3"/>
  <c r="CE351" i="3"/>
  <c r="CF351" i="3"/>
  <c r="CG351" i="3"/>
  <c r="CH351" i="3"/>
  <c r="CI351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BR352" i="3"/>
  <c r="BS352" i="3"/>
  <c r="BT352" i="3"/>
  <c r="BU352" i="3"/>
  <c r="BV352" i="3"/>
  <c r="BW352" i="3"/>
  <c r="BX352" i="3"/>
  <c r="BY352" i="3"/>
  <c r="BZ352" i="3"/>
  <c r="CA352" i="3"/>
  <c r="CB352" i="3"/>
  <c r="CC352" i="3"/>
  <c r="CD352" i="3"/>
  <c r="CE352" i="3"/>
  <c r="CF352" i="3"/>
  <c r="CG352" i="3"/>
  <c r="CH352" i="3"/>
  <c r="CI352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BR353" i="3"/>
  <c r="BS353" i="3"/>
  <c r="BT353" i="3"/>
  <c r="BU353" i="3"/>
  <c r="BV353" i="3"/>
  <c r="BW353" i="3"/>
  <c r="BX353" i="3"/>
  <c r="BY353" i="3"/>
  <c r="BZ353" i="3"/>
  <c r="CA353" i="3"/>
  <c r="CB353" i="3"/>
  <c r="CC353" i="3"/>
  <c r="CD353" i="3"/>
  <c r="CE353" i="3"/>
  <c r="CF353" i="3"/>
  <c r="CG353" i="3"/>
  <c r="CH353" i="3"/>
  <c r="CI353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BR354" i="3"/>
  <c r="BS354" i="3"/>
  <c r="BT354" i="3"/>
  <c r="BU354" i="3"/>
  <c r="BV354" i="3"/>
  <c r="BW354" i="3"/>
  <c r="BX354" i="3"/>
  <c r="BY354" i="3"/>
  <c r="BZ354" i="3"/>
  <c r="CA354" i="3"/>
  <c r="CB354" i="3"/>
  <c r="CC354" i="3"/>
  <c r="CD354" i="3"/>
  <c r="CE354" i="3"/>
  <c r="CF354" i="3"/>
  <c r="CG354" i="3"/>
  <c r="CH354" i="3"/>
  <c r="CI354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BR355" i="3"/>
  <c r="BS355" i="3"/>
  <c r="BT355" i="3"/>
  <c r="BU355" i="3"/>
  <c r="BV355" i="3"/>
  <c r="BW355" i="3"/>
  <c r="BX355" i="3"/>
  <c r="BY355" i="3"/>
  <c r="BZ355" i="3"/>
  <c r="CA355" i="3"/>
  <c r="CB355" i="3"/>
  <c r="CC355" i="3"/>
  <c r="CD355" i="3"/>
  <c r="CE355" i="3"/>
  <c r="CF355" i="3"/>
  <c r="CG355" i="3"/>
  <c r="CH355" i="3"/>
  <c r="CI355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BR356" i="3"/>
  <c r="BS356" i="3"/>
  <c r="BT356" i="3"/>
  <c r="BU356" i="3"/>
  <c r="BV356" i="3"/>
  <c r="BW356" i="3"/>
  <c r="BX356" i="3"/>
  <c r="BY356" i="3"/>
  <c r="BZ356" i="3"/>
  <c r="CA356" i="3"/>
  <c r="CB356" i="3"/>
  <c r="CC356" i="3"/>
  <c r="CD356" i="3"/>
  <c r="CE356" i="3"/>
  <c r="CF356" i="3"/>
  <c r="CG356" i="3"/>
  <c r="CH356" i="3"/>
  <c r="CI356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BR357" i="3"/>
  <c r="BS357" i="3"/>
  <c r="BT357" i="3"/>
  <c r="BU357" i="3"/>
  <c r="BV357" i="3"/>
  <c r="BW357" i="3"/>
  <c r="BX357" i="3"/>
  <c r="BY357" i="3"/>
  <c r="BZ357" i="3"/>
  <c r="CA357" i="3"/>
  <c r="CB357" i="3"/>
  <c r="CC357" i="3"/>
  <c r="CD357" i="3"/>
  <c r="CE357" i="3"/>
  <c r="CF357" i="3"/>
  <c r="CG357" i="3"/>
  <c r="CH357" i="3"/>
  <c r="CI357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BR358" i="3"/>
  <c r="BS358" i="3"/>
  <c r="BT358" i="3"/>
  <c r="BU358" i="3"/>
  <c r="BV358" i="3"/>
  <c r="BW358" i="3"/>
  <c r="BX358" i="3"/>
  <c r="BY358" i="3"/>
  <c r="BZ358" i="3"/>
  <c r="CA358" i="3"/>
  <c r="CB358" i="3"/>
  <c r="CC358" i="3"/>
  <c r="CD358" i="3"/>
  <c r="CE358" i="3"/>
  <c r="CF358" i="3"/>
  <c r="CG358" i="3"/>
  <c r="CH358" i="3"/>
  <c r="CI358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BR359" i="3"/>
  <c r="BS359" i="3"/>
  <c r="BT359" i="3"/>
  <c r="BU359" i="3"/>
  <c r="BV359" i="3"/>
  <c r="BW359" i="3"/>
  <c r="BX359" i="3"/>
  <c r="BY359" i="3"/>
  <c r="BZ359" i="3"/>
  <c r="CA359" i="3"/>
  <c r="CB359" i="3"/>
  <c r="CC359" i="3"/>
  <c r="CD359" i="3"/>
  <c r="CE359" i="3"/>
  <c r="CF359" i="3"/>
  <c r="CG359" i="3"/>
  <c r="CH359" i="3"/>
  <c r="CI359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BR360" i="3"/>
  <c r="BS360" i="3"/>
  <c r="BT360" i="3"/>
  <c r="BU360" i="3"/>
  <c r="BV360" i="3"/>
  <c r="BW360" i="3"/>
  <c r="BX360" i="3"/>
  <c r="BY360" i="3"/>
  <c r="BZ360" i="3"/>
  <c r="CA360" i="3"/>
  <c r="CB360" i="3"/>
  <c r="CC360" i="3"/>
  <c r="CD360" i="3"/>
  <c r="CE360" i="3"/>
  <c r="CF360" i="3"/>
  <c r="CG360" i="3"/>
  <c r="CH360" i="3"/>
  <c r="CI360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BR361" i="3"/>
  <c r="BS361" i="3"/>
  <c r="BT361" i="3"/>
  <c r="BU361" i="3"/>
  <c r="BV361" i="3"/>
  <c r="BW361" i="3"/>
  <c r="BX361" i="3"/>
  <c r="BY361" i="3"/>
  <c r="BZ361" i="3"/>
  <c r="CA361" i="3"/>
  <c r="CB361" i="3"/>
  <c r="CC361" i="3"/>
  <c r="CD361" i="3"/>
  <c r="CE361" i="3"/>
  <c r="CF361" i="3"/>
  <c r="CG361" i="3"/>
  <c r="CH361" i="3"/>
  <c r="CI361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BR362" i="3"/>
  <c r="BS362" i="3"/>
  <c r="BT362" i="3"/>
  <c r="BU362" i="3"/>
  <c r="BV362" i="3"/>
  <c r="BW362" i="3"/>
  <c r="BX362" i="3"/>
  <c r="BY362" i="3"/>
  <c r="BZ362" i="3"/>
  <c r="CA362" i="3"/>
  <c r="CB362" i="3"/>
  <c r="CC362" i="3"/>
  <c r="CD362" i="3"/>
  <c r="CE362" i="3"/>
  <c r="CF362" i="3"/>
  <c r="CG362" i="3"/>
  <c r="CH362" i="3"/>
  <c r="CI362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BR363" i="3"/>
  <c r="BS363" i="3"/>
  <c r="BT363" i="3"/>
  <c r="BU363" i="3"/>
  <c r="BV363" i="3"/>
  <c r="BW363" i="3"/>
  <c r="BX363" i="3"/>
  <c r="BY363" i="3"/>
  <c r="BZ363" i="3"/>
  <c r="CA363" i="3"/>
  <c r="CB363" i="3"/>
  <c r="CC363" i="3"/>
  <c r="CD363" i="3"/>
  <c r="CE363" i="3"/>
  <c r="CF363" i="3"/>
  <c r="CG363" i="3"/>
  <c r="CH363" i="3"/>
  <c r="CI363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BR364" i="3"/>
  <c r="BS364" i="3"/>
  <c r="BT364" i="3"/>
  <c r="BU364" i="3"/>
  <c r="BV364" i="3"/>
  <c r="BW364" i="3"/>
  <c r="BX364" i="3"/>
  <c r="BY364" i="3"/>
  <c r="BZ364" i="3"/>
  <c r="CA364" i="3"/>
  <c r="CB364" i="3"/>
  <c r="CC364" i="3"/>
  <c r="CD364" i="3"/>
  <c r="CE364" i="3"/>
  <c r="CF364" i="3"/>
  <c r="CG364" i="3"/>
  <c r="CH364" i="3"/>
  <c r="CI364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BR365" i="3"/>
  <c r="BS365" i="3"/>
  <c r="BT365" i="3"/>
  <c r="BU365" i="3"/>
  <c r="BV365" i="3"/>
  <c r="BW365" i="3"/>
  <c r="BX365" i="3"/>
  <c r="BY365" i="3"/>
  <c r="BZ365" i="3"/>
  <c r="CA365" i="3"/>
  <c r="CB365" i="3"/>
  <c r="CC365" i="3"/>
  <c r="CD365" i="3"/>
  <c r="CE365" i="3"/>
  <c r="CF365" i="3"/>
  <c r="CG365" i="3"/>
  <c r="CH365" i="3"/>
  <c r="CI365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BR366" i="3"/>
  <c r="BS366" i="3"/>
  <c r="BT366" i="3"/>
  <c r="BU366" i="3"/>
  <c r="BV366" i="3"/>
  <c r="BW366" i="3"/>
  <c r="BX366" i="3"/>
  <c r="BY366" i="3"/>
  <c r="BZ366" i="3"/>
  <c r="CA366" i="3"/>
  <c r="CB366" i="3"/>
  <c r="CC366" i="3"/>
  <c r="CD366" i="3"/>
  <c r="CE366" i="3"/>
  <c r="CF366" i="3"/>
  <c r="CG366" i="3"/>
  <c r="CH366" i="3"/>
  <c r="CI366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BR367" i="3"/>
  <c r="BS367" i="3"/>
  <c r="BT367" i="3"/>
  <c r="BU367" i="3"/>
  <c r="BV367" i="3"/>
  <c r="BW367" i="3"/>
  <c r="BX367" i="3"/>
  <c r="BY367" i="3"/>
  <c r="BZ367" i="3"/>
  <c r="CA367" i="3"/>
  <c r="CB367" i="3"/>
  <c r="CC367" i="3"/>
  <c r="CD367" i="3"/>
  <c r="CE367" i="3"/>
  <c r="CF367" i="3"/>
  <c r="CG367" i="3"/>
  <c r="CH367" i="3"/>
  <c r="CI367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BR368" i="3"/>
  <c r="BS368" i="3"/>
  <c r="BT368" i="3"/>
  <c r="BU368" i="3"/>
  <c r="BV368" i="3"/>
  <c r="BW368" i="3"/>
  <c r="BX368" i="3"/>
  <c r="BY368" i="3"/>
  <c r="BZ368" i="3"/>
  <c r="CA368" i="3"/>
  <c r="CB368" i="3"/>
  <c r="CC368" i="3"/>
  <c r="CD368" i="3"/>
  <c r="CE368" i="3"/>
  <c r="CF368" i="3"/>
  <c r="CG368" i="3"/>
  <c r="CH368" i="3"/>
  <c r="CI368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BR369" i="3"/>
  <c r="BS369" i="3"/>
  <c r="BT369" i="3"/>
  <c r="BU369" i="3"/>
  <c r="BV369" i="3"/>
  <c r="BW369" i="3"/>
  <c r="BX369" i="3"/>
  <c r="BY369" i="3"/>
  <c r="BZ369" i="3"/>
  <c r="CA369" i="3"/>
  <c r="CB369" i="3"/>
  <c r="CC369" i="3"/>
  <c r="CD369" i="3"/>
  <c r="CE369" i="3"/>
  <c r="CF369" i="3"/>
  <c r="CG369" i="3"/>
  <c r="CH369" i="3"/>
  <c r="CI369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BR370" i="3"/>
  <c r="BS370" i="3"/>
  <c r="BT370" i="3"/>
  <c r="BU370" i="3"/>
  <c r="BV370" i="3"/>
  <c r="BW370" i="3"/>
  <c r="BX370" i="3"/>
  <c r="BY370" i="3"/>
  <c r="BZ370" i="3"/>
  <c r="CA370" i="3"/>
  <c r="CB370" i="3"/>
  <c r="CC370" i="3"/>
  <c r="CD370" i="3"/>
  <c r="CE370" i="3"/>
  <c r="CF370" i="3"/>
  <c r="CG370" i="3"/>
  <c r="CH370" i="3"/>
  <c r="CI370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BR371" i="3"/>
  <c r="BS371" i="3"/>
  <c r="BT371" i="3"/>
  <c r="BU371" i="3"/>
  <c r="BV371" i="3"/>
  <c r="BW371" i="3"/>
  <c r="BX371" i="3"/>
  <c r="BY371" i="3"/>
  <c r="BZ371" i="3"/>
  <c r="CA371" i="3"/>
  <c r="CB371" i="3"/>
  <c r="CC371" i="3"/>
  <c r="CD371" i="3"/>
  <c r="CE371" i="3"/>
  <c r="CF371" i="3"/>
  <c r="CG371" i="3"/>
  <c r="CH371" i="3"/>
  <c r="CI371" i="3"/>
  <c r="AW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BR372" i="3"/>
  <c r="BS372" i="3"/>
  <c r="BT372" i="3"/>
  <c r="BU372" i="3"/>
  <c r="BV372" i="3"/>
  <c r="BW372" i="3"/>
  <c r="BX372" i="3"/>
  <c r="BY372" i="3"/>
  <c r="BZ372" i="3"/>
  <c r="CA372" i="3"/>
  <c r="CB372" i="3"/>
  <c r="CC372" i="3"/>
  <c r="CD372" i="3"/>
  <c r="CE372" i="3"/>
  <c r="CF372" i="3"/>
  <c r="CG372" i="3"/>
  <c r="CH372" i="3"/>
  <c r="CI372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BR373" i="3"/>
  <c r="BS373" i="3"/>
  <c r="BT373" i="3"/>
  <c r="BU373" i="3"/>
  <c r="BV373" i="3"/>
  <c r="BW373" i="3"/>
  <c r="BX373" i="3"/>
  <c r="BY373" i="3"/>
  <c r="BZ373" i="3"/>
  <c r="CA373" i="3"/>
  <c r="CB373" i="3"/>
  <c r="CC373" i="3"/>
  <c r="CD373" i="3"/>
  <c r="CE373" i="3"/>
  <c r="CF373" i="3"/>
  <c r="CG373" i="3"/>
  <c r="CH373" i="3"/>
  <c r="CI373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BR374" i="3"/>
  <c r="BS374" i="3"/>
  <c r="BT374" i="3"/>
  <c r="BU374" i="3"/>
  <c r="BV374" i="3"/>
  <c r="BW374" i="3"/>
  <c r="BX374" i="3"/>
  <c r="BY374" i="3"/>
  <c r="BZ374" i="3"/>
  <c r="CA374" i="3"/>
  <c r="CB374" i="3"/>
  <c r="CC374" i="3"/>
  <c r="CD374" i="3"/>
  <c r="CE374" i="3"/>
  <c r="CF374" i="3"/>
  <c r="CG374" i="3"/>
  <c r="CH374" i="3"/>
  <c r="CI374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BR375" i="3"/>
  <c r="BS375" i="3"/>
  <c r="BT375" i="3"/>
  <c r="BU375" i="3"/>
  <c r="BV375" i="3"/>
  <c r="BW375" i="3"/>
  <c r="BX375" i="3"/>
  <c r="BY375" i="3"/>
  <c r="BZ375" i="3"/>
  <c r="CA375" i="3"/>
  <c r="CB375" i="3"/>
  <c r="CC375" i="3"/>
  <c r="CD375" i="3"/>
  <c r="CE375" i="3"/>
  <c r="CF375" i="3"/>
  <c r="CG375" i="3"/>
  <c r="CH375" i="3"/>
  <c r="CI375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BR376" i="3"/>
  <c r="BS376" i="3"/>
  <c r="BT376" i="3"/>
  <c r="BU376" i="3"/>
  <c r="BV376" i="3"/>
  <c r="BW376" i="3"/>
  <c r="BX376" i="3"/>
  <c r="BY376" i="3"/>
  <c r="BZ376" i="3"/>
  <c r="CA376" i="3"/>
  <c r="CB376" i="3"/>
  <c r="CC376" i="3"/>
  <c r="CD376" i="3"/>
  <c r="CE376" i="3"/>
  <c r="CF376" i="3"/>
  <c r="CG376" i="3"/>
  <c r="CH376" i="3"/>
  <c r="CI376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BR377" i="3"/>
  <c r="BS377" i="3"/>
  <c r="BT377" i="3"/>
  <c r="BU377" i="3"/>
  <c r="BV377" i="3"/>
  <c r="BW377" i="3"/>
  <c r="BX377" i="3"/>
  <c r="BY377" i="3"/>
  <c r="BZ377" i="3"/>
  <c r="CA377" i="3"/>
  <c r="CB377" i="3"/>
  <c r="CC377" i="3"/>
  <c r="CD377" i="3"/>
  <c r="CE377" i="3"/>
  <c r="CF377" i="3"/>
  <c r="CG377" i="3"/>
  <c r="CH377" i="3"/>
  <c r="CI377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BR378" i="3"/>
  <c r="BS378" i="3"/>
  <c r="BT378" i="3"/>
  <c r="BU378" i="3"/>
  <c r="BV378" i="3"/>
  <c r="BW378" i="3"/>
  <c r="BX378" i="3"/>
  <c r="BY378" i="3"/>
  <c r="BZ378" i="3"/>
  <c r="CA378" i="3"/>
  <c r="CB378" i="3"/>
  <c r="CC378" i="3"/>
  <c r="CD378" i="3"/>
  <c r="CE378" i="3"/>
  <c r="CF378" i="3"/>
  <c r="CG378" i="3"/>
  <c r="CH378" i="3"/>
  <c r="CI378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BR379" i="3"/>
  <c r="BS379" i="3"/>
  <c r="BT379" i="3"/>
  <c r="BU379" i="3"/>
  <c r="BV379" i="3"/>
  <c r="BW379" i="3"/>
  <c r="BX379" i="3"/>
  <c r="BY379" i="3"/>
  <c r="BZ379" i="3"/>
  <c r="CA379" i="3"/>
  <c r="CB379" i="3"/>
  <c r="CC379" i="3"/>
  <c r="CD379" i="3"/>
  <c r="CE379" i="3"/>
  <c r="CF379" i="3"/>
  <c r="CG379" i="3"/>
  <c r="CH379" i="3"/>
  <c r="CI379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BR380" i="3"/>
  <c r="BS380" i="3"/>
  <c r="BT380" i="3"/>
  <c r="BU380" i="3"/>
  <c r="BV380" i="3"/>
  <c r="BW380" i="3"/>
  <c r="BX380" i="3"/>
  <c r="BY380" i="3"/>
  <c r="BZ380" i="3"/>
  <c r="CA380" i="3"/>
  <c r="CB380" i="3"/>
  <c r="CC380" i="3"/>
  <c r="CD380" i="3"/>
  <c r="CE380" i="3"/>
  <c r="CF380" i="3"/>
  <c r="CG380" i="3"/>
  <c r="CH380" i="3"/>
  <c r="CI380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BR381" i="3"/>
  <c r="BS381" i="3"/>
  <c r="BT381" i="3"/>
  <c r="BU381" i="3"/>
  <c r="BV381" i="3"/>
  <c r="BW381" i="3"/>
  <c r="BX381" i="3"/>
  <c r="BY381" i="3"/>
  <c r="BZ381" i="3"/>
  <c r="CA381" i="3"/>
  <c r="CB381" i="3"/>
  <c r="CC381" i="3"/>
  <c r="CD381" i="3"/>
  <c r="CE381" i="3"/>
  <c r="CF381" i="3"/>
  <c r="CG381" i="3"/>
  <c r="CH381" i="3"/>
  <c r="CI381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BR382" i="3"/>
  <c r="BS382" i="3"/>
  <c r="BT382" i="3"/>
  <c r="BU382" i="3"/>
  <c r="BV382" i="3"/>
  <c r="BW382" i="3"/>
  <c r="BX382" i="3"/>
  <c r="BY382" i="3"/>
  <c r="BZ382" i="3"/>
  <c r="CA382" i="3"/>
  <c r="CB382" i="3"/>
  <c r="CC382" i="3"/>
  <c r="CD382" i="3"/>
  <c r="CE382" i="3"/>
  <c r="CF382" i="3"/>
  <c r="CG382" i="3"/>
  <c r="CH382" i="3"/>
  <c r="CI382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BR383" i="3"/>
  <c r="BS383" i="3"/>
  <c r="BT383" i="3"/>
  <c r="BU383" i="3"/>
  <c r="BV383" i="3"/>
  <c r="BW383" i="3"/>
  <c r="BX383" i="3"/>
  <c r="BY383" i="3"/>
  <c r="BZ383" i="3"/>
  <c r="CA383" i="3"/>
  <c r="CB383" i="3"/>
  <c r="CC383" i="3"/>
  <c r="CD383" i="3"/>
  <c r="CE383" i="3"/>
  <c r="CF383" i="3"/>
  <c r="CG383" i="3"/>
  <c r="CH383" i="3"/>
  <c r="CI383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BR384" i="3"/>
  <c r="BS384" i="3"/>
  <c r="BT384" i="3"/>
  <c r="BU384" i="3"/>
  <c r="BV384" i="3"/>
  <c r="BW384" i="3"/>
  <c r="BX384" i="3"/>
  <c r="BY384" i="3"/>
  <c r="BZ384" i="3"/>
  <c r="CA384" i="3"/>
  <c r="CB384" i="3"/>
  <c r="CC384" i="3"/>
  <c r="CD384" i="3"/>
  <c r="CE384" i="3"/>
  <c r="CF384" i="3"/>
  <c r="CG384" i="3"/>
  <c r="CH384" i="3"/>
  <c r="CI384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BR385" i="3"/>
  <c r="BS385" i="3"/>
  <c r="BT385" i="3"/>
  <c r="BU385" i="3"/>
  <c r="BV385" i="3"/>
  <c r="BW385" i="3"/>
  <c r="BX385" i="3"/>
  <c r="BY385" i="3"/>
  <c r="BZ385" i="3"/>
  <c r="CA385" i="3"/>
  <c r="CB385" i="3"/>
  <c r="CC385" i="3"/>
  <c r="CD385" i="3"/>
  <c r="CE385" i="3"/>
  <c r="CF385" i="3"/>
  <c r="CG385" i="3"/>
  <c r="CH385" i="3"/>
  <c r="CI385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BR386" i="3"/>
  <c r="BS386" i="3"/>
  <c r="BT386" i="3"/>
  <c r="BU386" i="3"/>
  <c r="BV386" i="3"/>
  <c r="BW386" i="3"/>
  <c r="BX386" i="3"/>
  <c r="BY386" i="3"/>
  <c r="BZ386" i="3"/>
  <c r="CA386" i="3"/>
  <c r="CB386" i="3"/>
  <c r="CC386" i="3"/>
  <c r="CD386" i="3"/>
  <c r="CE386" i="3"/>
  <c r="CF386" i="3"/>
  <c r="CG386" i="3"/>
  <c r="CH386" i="3"/>
  <c r="CI386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BR387" i="3"/>
  <c r="BS387" i="3"/>
  <c r="BT387" i="3"/>
  <c r="BU387" i="3"/>
  <c r="BV387" i="3"/>
  <c r="BW387" i="3"/>
  <c r="BX387" i="3"/>
  <c r="BY387" i="3"/>
  <c r="BZ387" i="3"/>
  <c r="CA387" i="3"/>
  <c r="CB387" i="3"/>
  <c r="CC387" i="3"/>
  <c r="CD387" i="3"/>
  <c r="CE387" i="3"/>
  <c r="CF387" i="3"/>
  <c r="CG387" i="3"/>
  <c r="CH387" i="3"/>
  <c r="CI387" i="3"/>
  <c r="AV352" i="3"/>
  <c r="AV353" i="3"/>
  <c r="AV354" i="3"/>
  <c r="AV355" i="3"/>
  <c r="AV356" i="3"/>
  <c r="AV357" i="3"/>
  <c r="AV358" i="3"/>
  <c r="AV359" i="3"/>
  <c r="AV360" i="3"/>
  <c r="AV361" i="3"/>
  <c r="AV362" i="3"/>
  <c r="AV363" i="3"/>
  <c r="AV364" i="3"/>
  <c r="AV365" i="3"/>
  <c r="AV366" i="3"/>
  <c r="AV367" i="3"/>
  <c r="AV368" i="3"/>
  <c r="AV369" i="3"/>
  <c r="AV370" i="3"/>
  <c r="AV371" i="3"/>
  <c r="AV372" i="3"/>
  <c r="AV373" i="3"/>
  <c r="AV374" i="3"/>
  <c r="AV375" i="3"/>
  <c r="AV376" i="3"/>
  <c r="AV377" i="3"/>
  <c r="AV378" i="3"/>
  <c r="AV379" i="3"/>
  <c r="AV380" i="3"/>
  <c r="AV381" i="3"/>
  <c r="AV382" i="3"/>
  <c r="AV383" i="3"/>
  <c r="AV384" i="3"/>
  <c r="AV385" i="3"/>
  <c r="AV386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BR402" i="3"/>
  <c r="BS402" i="3"/>
  <c r="BT402" i="3"/>
  <c r="BU402" i="3"/>
  <c r="BV402" i="3"/>
  <c r="BW402" i="3"/>
  <c r="BX402" i="3"/>
  <c r="BY402" i="3"/>
  <c r="BZ402" i="3"/>
  <c r="CA402" i="3"/>
  <c r="CB402" i="3"/>
  <c r="CC402" i="3"/>
  <c r="CD402" i="3"/>
  <c r="CE402" i="3"/>
  <c r="CF402" i="3"/>
  <c r="CG402" i="3"/>
  <c r="CH402" i="3"/>
  <c r="CI402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BR403" i="3"/>
  <c r="BS403" i="3"/>
  <c r="BT403" i="3"/>
  <c r="BU403" i="3"/>
  <c r="BV403" i="3"/>
  <c r="BW403" i="3"/>
  <c r="BX403" i="3"/>
  <c r="BY403" i="3"/>
  <c r="BZ403" i="3"/>
  <c r="CA403" i="3"/>
  <c r="CB403" i="3"/>
  <c r="CC403" i="3"/>
  <c r="CD403" i="3"/>
  <c r="CE403" i="3"/>
  <c r="CF403" i="3"/>
  <c r="CG403" i="3"/>
  <c r="CH403" i="3"/>
  <c r="CI403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BR404" i="3"/>
  <c r="BS404" i="3"/>
  <c r="BT404" i="3"/>
  <c r="BU404" i="3"/>
  <c r="BV404" i="3"/>
  <c r="BW404" i="3"/>
  <c r="BY404" i="3"/>
  <c r="BZ404" i="3"/>
  <c r="CA404" i="3"/>
  <c r="CB404" i="3"/>
  <c r="CC404" i="3"/>
  <c r="CD404" i="3"/>
  <c r="CE404" i="3"/>
  <c r="CF404" i="3"/>
  <c r="CG404" i="3"/>
  <c r="CH404" i="3"/>
  <c r="CI404" i="3"/>
  <c r="AW405" i="3"/>
  <c r="AX405" i="3"/>
  <c r="AY405" i="3"/>
  <c r="AZ405" i="3"/>
  <c r="BA405" i="3"/>
  <c r="BB405" i="3"/>
  <c r="BC405" i="3"/>
  <c r="BD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BR405" i="3"/>
  <c r="BS405" i="3"/>
  <c r="BT405" i="3"/>
  <c r="BU405" i="3"/>
  <c r="BV405" i="3"/>
  <c r="BW405" i="3"/>
  <c r="BX405" i="3"/>
  <c r="BY405" i="3"/>
  <c r="BZ405" i="3"/>
  <c r="CA405" i="3"/>
  <c r="CB405" i="3"/>
  <c r="CC405" i="3"/>
  <c r="CD405" i="3"/>
  <c r="CE405" i="3"/>
  <c r="CF405" i="3"/>
  <c r="CG405" i="3"/>
  <c r="CH405" i="3"/>
  <c r="CI405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BR406" i="3"/>
  <c r="BS406" i="3"/>
  <c r="BT406" i="3"/>
  <c r="BU406" i="3"/>
  <c r="BV406" i="3"/>
  <c r="BW406" i="3"/>
  <c r="BX406" i="3"/>
  <c r="BY406" i="3"/>
  <c r="BZ406" i="3"/>
  <c r="CA406" i="3"/>
  <c r="CB406" i="3"/>
  <c r="CC406" i="3"/>
  <c r="CD406" i="3"/>
  <c r="CE406" i="3"/>
  <c r="CF406" i="3"/>
  <c r="CG406" i="3"/>
  <c r="CH406" i="3"/>
  <c r="CI406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BR407" i="3"/>
  <c r="BS407" i="3"/>
  <c r="BT407" i="3"/>
  <c r="BU407" i="3"/>
  <c r="BV407" i="3"/>
  <c r="BW407" i="3"/>
  <c r="BX407" i="3"/>
  <c r="BY407" i="3"/>
  <c r="BZ407" i="3"/>
  <c r="CA407" i="3"/>
  <c r="CB407" i="3"/>
  <c r="CC407" i="3"/>
  <c r="CD407" i="3"/>
  <c r="CE407" i="3"/>
  <c r="CF407" i="3"/>
  <c r="CG407" i="3"/>
  <c r="CH407" i="3"/>
  <c r="CI407" i="3"/>
  <c r="AW408" i="3"/>
  <c r="AX408" i="3"/>
  <c r="AY408" i="3"/>
  <c r="AZ408" i="3"/>
  <c r="BA408" i="3"/>
  <c r="BB408" i="3"/>
  <c r="BC408" i="3"/>
  <c r="BD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BR408" i="3"/>
  <c r="BS408" i="3"/>
  <c r="BT408" i="3"/>
  <c r="BU408" i="3"/>
  <c r="BV408" i="3"/>
  <c r="BW408" i="3"/>
  <c r="BX408" i="3"/>
  <c r="BY408" i="3"/>
  <c r="BZ408" i="3"/>
  <c r="CA408" i="3"/>
  <c r="CB408" i="3"/>
  <c r="CC408" i="3"/>
  <c r="CD408" i="3"/>
  <c r="CE408" i="3"/>
  <c r="CF408" i="3"/>
  <c r="CG408" i="3"/>
  <c r="CH408" i="3"/>
  <c r="CI408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BR409" i="3"/>
  <c r="BS409" i="3"/>
  <c r="BT409" i="3"/>
  <c r="BU409" i="3"/>
  <c r="BV409" i="3"/>
  <c r="BW409" i="3"/>
  <c r="BX409" i="3"/>
  <c r="BY409" i="3"/>
  <c r="BZ409" i="3"/>
  <c r="CA409" i="3"/>
  <c r="CB409" i="3"/>
  <c r="CC409" i="3"/>
  <c r="CD409" i="3"/>
  <c r="CE409" i="3"/>
  <c r="CF409" i="3"/>
  <c r="CG409" i="3"/>
  <c r="CH409" i="3"/>
  <c r="CI409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BR410" i="3"/>
  <c r="BS410" i="3"/>
  <c r="BT410" i="3"/>
  <c r="BU410" i="3"/>
  <c r="BV410" i="3"/>
  <c r="BW410" i="3"/>
  <c r="BX410" i="3"/>
  <c r="BY410" i="3"/>
  <c r="BZ410" i="3"/>
  <c r="CA410" i="3"/>
  <c r="CB410" i="3"/>
  <c r="CC410" i="3"/>
  <c r="CD410" i="3"/>
  <c r="CE410" i="3"/>
  <c r="CF410" i="3"/>
  <c r="CG410" i="3"/>
  <c r="CH410" i="3"/>
  <c r="CI410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BR411" i="3"/>
  <c r="BS411" i="3"/>
  <c r="BT411" i="3"/>
  <c r="BU411" i="3"/>
  <c r="BV411" i="3"/>
  <c r="BW411" i="3"/>
  <c r="BX411" i="3"/>
  <c r="BY411" i="3"/>
  <c r="BZ411" i="3"/>
  <c r="CA411" i="3"/>
  <c r="CB411" i="3"/>
  <c r="CC411" i="3"/>
  <c r="CD411" i="3"/>
  <c r="CE411" i="3"/>
  <c r="CF411" i="3"/>
  <c r="CG411" i="3"/>
  <c r="CH411" i="3"/>
  <c r="CI411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BR412" i="3"/>
  <c r="BS412" i="3"/>
  <c r="BT412" i="3"/>
  <c r="BU412" i="3"/>
  <c r="BV412" i="3"/>
  <c r="BW412" i="3"/>
  <c r="BX412" i="3"/>
  <c r="BY412" i="3"/>
  <c r="BZ412" i="3"/>
  <c r="CA412" i="3"/>
  <c r="CB412" i="3"/>
  <c r="CC412" i="3"/>
  <c r="CD412" i="3"/>
  <c r="CE412" i="3"/>
  <c r="CF412" i="3"/>
  <c r="CG412" i="3"/>
  <c r="CH412" i="3"/>
  <c r="CI412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BR413" i="3"/>
  <c r="BS413" i="3"/>
  <c r="BT413" i="3"/>
  <c r="BU413" i="3"/>
  <c r="BV413" i="3"/>
  <c r="BW413" i="3"/>
  <c r="BX413" i="3"/>
  <c r="BY413" i="3"/>
  <c r="BZ413" i="3"/>
  <c r="CA413" i="3"/>
  <c r="CB413" i="3"/>
  <c r="CC413" i="3"/>
  <c r="CD413" i="3"/>
  <c r="CE413" i="3"/>
  <c r="CF413" i="3"/>
  <c r="CG413" i="3"/>
  <c r="CH413" i="3"/>
  <c r="CI413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BR414" i="3"/>
  <c r="BS414" i="3"/>
  <c r="BT414" i="3"/>
  <c r="BU414" i="3"/>
  <c r="BV414" i="3"/>
  <c r="BW414" i="3"/>
  <c r="BX414" i="3"/>
  <c r="BY414" i="3"/>
  <c r="BZ414" i="3"/>
  <c r="CA414" i="3"/>
  <c r="CB414" i="3"/>
  <c r="CC414" i="3"/>
  <c r="CD414" i="3"/>
  <c r="CE414" i="3"/>
  <c r="CF414" i="3"/>
  <c r="CG414" i="3"/>
  <c r="CH414" i="3"/>
  <c r="CI414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BR415" i="3"/>
  <c r="BS415" i="3"/>
  <c r="BT415" i="3"/>
  <c r="BU415" i="3"/>
  <c r="BV415" i="3"/>
  <c r="BW415" i="3"/>
  <c r="BX415" i="3"/>
  <c r="BY415" i="3"/>
  <c r="BZ415" i="3"/>
  <c r="CA415" i="3"/>
  <c r="CB415" i="3"/>
  <c r="CC415" i="3"/>
  <c r="CD415" i="3"/>
  <c r="CE415" i="3"/>
  <c r="CF415" i="3"/>
  <c r="CG415" i="3"/>
  <c r="CH415" i="3"/>
  <c r="CI415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BR416" i="3"/>
  <c r="BS416" i="3"/>
  <c r="BT416" i="3"/>
  <c r="BU416" i="3"/>
  <c r="BV416" i="3"/>
  <c r="BW416" i="3"/>
  <c r="BX416" i="3"/>
  <c r="BY416" i="3"/>
  <c r="BZ416" i="3"/>
  <c r="CA416" i="3"/>
  <c r="CB416" i="3"/>
  <c r="CC416" i="3"/>
  <c r="CD416" i="3"/>
  <c r="CE416" i="3"/>
  <c r="CF416" i="3"/>
  <c r="CG416" i="3"/>
  <c r="CH416" i="3"/>
  <c r="CI416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BR417" i="3"/>
  <c r="BS417" i="3"/>
  <c r="BT417" i="3"/>
  <c r="BU417" i="3"/>
  <c r="BV417" i="3"/>
  <c r="BW417" i="3"/>
  <c r="BX417" i="3"/>
  <c r="BY417" i="3"/>
  <c r="BZ417" i="3"/>
  <c r="CA417" i="3"/>
  <c r="CB417" i="3"/>
  <c r="CC417" i="3"/>
  <c r="CD417" i="3"/>
  <c r="CE417" i="3"/>
  <c r="CF417" i="3"/>
  <c r="CG417" i="3"/>
  <c r="CH417" i="3"/>
  <c r="CI417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BR418" i="3"/>
  <c r="BS418" i="3"/>
  <c r="BT418" i="3"/>
  <c r="BU418" i="3"/>
  <c r="BV418" i="3"/>
  <c r="BW418" i="3"/>
  <c r="BX418" i="3"/>
  <c r="BY418" i="3"/>
  <c r="BZ418" i="3"/>
  <c r="CA418" i="3"/>
  <c r="CB418" i="3"/>
  <c r="CC418" i="3"/>
  <c r="CD418" i="3"/>
  <c r="CE418" i="3"/>
  <c r="CF418" i="3"/>
  <c r="CG418" i="3"/>
  <c r="CH418" i="3"/>
  <c r="CI418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BR419" i="3"/>
  <c r="BS419" i="3"/>
  <c r="BT419" i="3"/>
  <c r="BU419" i="3"/>
  <c r="BV419" i="3"/>
  <c r="BW419" i="3"/>
  <c r="BX419" i="3"/>
  <c r="BY419" i="3"/>
  <c r="BZ419" i="3"/>
  <c r="CA419" i="3"/>
  <c r="CB419" i="3"/>
  <c r="CC419" i="3"/>
  <c r="CD419" i="3"/>
  <c r="CE419" i="3"/>
  <c r="CF419" i="3"/>
  <c r="CG419" i="3"/>
  <c r="CH419" i="3"/>
  <c r="CI419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BR420" i="3"/>
  <c r="BS420" i="3"/>
  <c r="BT420" i="3"/>
  <c r="BU420" i="3"/>
  <c r="BV420" i="3"/>
  <c r="BW420" i="3"/>
  <c r="BX420" i="3"/>
  <c r="BY420" i="3"/>
  <c r="BZ420" i="3"/>
  <c r="CA420" i="3"/>
  <c r="CB420" i="3"/>
  <c r="CC420" i="3"/>
  <c r="CD420" i="3"/>
  <c r="CE420" i="3"/>
  <c r="CF420" i="3"/>
  <c r="CG420" i="3"/>
  <c r="CH420" i="3"/>
  <c r="CI420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BR421" i="3"/>
  <c r="BS421" i="3"/>
  <c r="BT421" i="3"/>
  <c r="BU421" i="3"/>
  <c r="BV421" i="3"/>
  <c r="BW421" i="3"/>
  <c r="BX421" i="3"/>
  <c r="BY421" i="3"/>
  <c r="BZ421" i="3"/>
  <c r="CA421" i="3"/>
  <c r="CB421" i="3"/>
  <c r="CC421" i="3"/>
  <c r="CD421" i="3"/>
  <c r="CE421" i="3"/>
  <c r="CF421" i="3"/>
  <c r="CG421" i="3"/>
  <c r="CH421" i="3"/>
  <c r="CI421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BR422" i="3"/>
  <c r="BS422" i="3"/>
  <c r="BT422" i="3"/>
  <c r="BU422" i="3"/>
  <c r="BV422" i="3"/>
  <c r="BW422" i="3"/>
  <c r="BX422" i="3"/>
  <c r="BY422" i="3"/>
  <c r="BZ422" i="3"/>
  <c r="CA422" i="3"/>
  <c r="CB422" i="3"/>
  <c r="CC422" i="3"/>
  <c r="CD422" i="3"/>
  <c r="CE422" i="3"/>
  <c r="CF422" i="3"/>
  <c r="CG422" i="3"/>
  <c r="CH422" i="3"/>
  <c r="CI422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BR423" i="3"/>
  <c r="BS423" i="3"/>
  <c r="BT423" i="3"/>
  <c r="BU423" i="3"/>
  <c r="BV423" i="3"/>
  <c r="BW423" i="3"/>
  <c r="BX423" i="3"/>
  <c r="BY423" i="3"/>
  <c r="BZ423" i="3"/>
  <c r="CA423" i="3"/>
  <c r="CB423" i="3"/>
  <c r="CC423" i="3"/>
  <c r="CD423" i="3"/>
  <c r="CE423" i="3"/>
  <c r="CF423" i="3"/>
  <c r="CG423" i="3"/>
  <c r="CH423" i="3"/>
  <c r="CI423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BR424" i="3"/>
  <c r="BS424" i="3"/>
  <c r="BT424" i="3"/>
  <c r="BU424" i="3"/>
  <c r="BV424" i="3"/>
  <c r="BW424" i="3"/>
  <c r="BX424" i="3"/>
  <c r="BY424" i="3"/>
  <c r="BZ424" i="3"/>
  <c r="CA424" i="3"/>
  <c r="CB424" i="3"/>
  <c r="CC424" i="3"/>
  <c r="CD424" i="3"/>
  <c r="CE424" i="3"/>
  <c r="CF424" i="3"/>
  <c r="CG424" i="3"/>
  <c r="CH424" i="3"/>
  <c r="CI424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BR425" i="3"/>
  <c r="BS425" i="3"/>
  <c r="BT425" i="3"/>
  <c r="BU425" i="3"/>
  <c r="BV425" i="3"/>
  <c r="BW425" i="3"/>
  <c r="BX425" i="3"/>
  <c r="BY425" i="3"/>
  <c r="BZ425" i="3"/>
  <c r="CA425" i="3"/>
  <c r="CB425" i="3"/>
  <c r="CC425" i="3"/>
  <c r="CD425" i="3"/>
  <c r="CE425" i="3"/>
  <c r="CF425" i="3"/>
  <c r="CG425" i="3"/>
  <c r="CH425" i="3"/>
  <c r="CI425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BR426" i="3"/>
  <c r="BS426" i="3"/>
  <c r="BT426" i="3"/>
  <c r="BU426" i="3"/>
  <c r="BV426" i="3"/>
  <c r="BW426" i="3"/>
  <c r="BX426" i="3"/>
  <c r="BY426" i="3"/>
  <c r="BZ426" i="3"/>
  <c r="CA426" i="3"/>
  <c r="CB426" i="3"/>
  <c r="CC426" i="3"/>
  <c r="CD426" i="3"/>
  <c r="CE426" i="3"/>
  <c r="CF426" i="3"/>
  <c r="CG426" i="3"/>
  <c r="CH426" i="3"/>
  <c r="CI426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BR427" i="3"/>
  <c r="BS427" i="3"/>
  <c r="BT427" i="3"/>
  <c r="BU427" i="3"/>
  <c r="BV427" i="3"/>
  <c r="BW427" i="3"/>
  <c r="BX427" i="3"/>
  <c r="BY427" i="3"/>
  <c r="BZ427" i="3"/>
  <c r="CA427" i="3"/>
  <c r="CB427" i="3"/>
  <c r="CC427" i="3"/>
  <c r="CD427" i="3"/>
  <c r="CE427" i="3"/>
  <c r="CF427" i="3"/>
  <c r="CG427" i="3"/>
  <c r="CH427" i="3"/>
  <c r="CI427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BR428" i="3"/>
  <c r="BS428" i="3"/>
  <c r="BT428" i="3"/>
  <c r="BU428" i="3"/>
  <c r="BV428" i="3"/>
  <c r="BW428" i="3"/>
  <c r="BX428" i="3"/>
  <c r="BY428" i="3"/>
  <c r="BZ428" i="3"/>
  <c r="CA428" i="3"/>
  <c r="CB428" i="3"/>
  <c r="CC428" i="3"/>
  <c r="CD428" i="3"/>
  <c r="CE428" i="3"/>
  <c r="CF428" i="3"/>
  <c r="CG428" i="3"/>
  <c r="CH428" i="3"/>
  <c r="CI428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BR429" i="3"/>
  <c r="BS429" i="3"/>
  <c r="BT429" i="3"/>
  <c r="BU429" i="3"/>
  <c r="BV429" i="3"/>
  <c r="BW429" i="3"/>
  <c r="BX429" i="3"/>
  <c r="BY429" i="3"/>
  <c r="BZ429" i="3"/>
  <c r="CA429" i="3"/>
  <c r="CB429" i="3"/>
  <c r="CC429" i="3"/>
  <c r="CD429" i="3"/>
  <c r="CE429" i="3"/>
  <c r="CF429" i="3"/>
  <c r="CG429" i="3"/>
  <c r="CH429" i="3"/>
  <c r="CI429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BR430" i="3"/>
  <c r="BS430" i="3"/>
  <c r="BT430" i="3"/>
  <c r="BU430" i="3"/>
  <c r="BV430" i="3"/>
  <c r="BW430" i="3"/>
  <c r="BX430" i="3"/>
  <c r="BY430" i="3"/>
  <c r="BZ430" i="3"/>
  <c r="CA430" i="3"/>
  <c r="CB430" i="3"/>
  <c r="CC430" i="3"/>
  <c r="CD430" i="3"/>
  <c r="CE430" i="3"/>
  <c r="CF430" i="3"/>
  <c r="CG430" i="3"/>
  <c r="CH430" i="3"/>
  <c r="CI430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BR431" i="3"/>
  <c r="BS431" i="3"/>
  <c r="BT431" i="3"/>
  <c r="BU431" i="3"/>
  <c r="BV431" i="3"/>
  <c r="BW431" i="3"/>
  <c r="BX431" i="3"/>
  <c r="BY431" i="3"/>
  <c r="BZ431" i="3"/>
  <c r="CA431" i="3"/>
  <c r="CB431" i="3"/>
  <c r="CC431" i="3"/>
  <c r="CD431" i="3"/>
  <c r="CE431" i="3"/>
  <c r="CF431" i="3"/>
  <c r="CG431" i="3"/>
  <c r="CH431" i="3"/>
  <c r="CI431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BR432" i="3"/>
  <c r="BS432" i="3"/>
  <c r="BT432" i="3"/>
  <c r="BU432" i="3"/>
  <c r="BV432" i="3"/>
  <c r="BW432" i="3"/>
  <c r="BX432" i="3"/>
  <c r="BY432" i="3"/>
  <c r="BZ432" i="3"/>
  <c r="CA432" i="3"/>
  <c r="CB432" i="3"/>
  <c r="CC432" i="3"/>
  <c r="CD432" i="3"/>
  <c r="CE432" i="3"/>
  <c r="CF432" i="3"/>
  <c r="CG432" i="3"/>
  <c r="CH432" i="3"/>
  <c r="CI432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BR433" i="3"/>
  <c r="BS433" i="3"/>
  <c r="BT433" i="3"/>
  <c r="BU433" i="3"/>
  <c r="BV433" i="3"/>
  <c r="BW433" i="3"/>
  <c r="BX433" i="3"/>
  <c r="BY433" i="3"/>
  <c r="BZ433" i="3"/>
  <c r="CA433" i="3"/>
  <c r="CB433" i="3"/>
  <c r="CC433" i="3"/>
  <c r="CD433" i="3"/>
  <c r="CE433" i="3"/>
  <c r="CF433" i="3"/>
  <c r="CG433" i="3"/>
  <c r="CH433" i="3"/>
  <c r="CI433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BR434" i="3"/>
  <c r="BS434" i="3"/>
  <c r="BT434" i="3"/>
  <c r="BU434" i="3"/>
  <c r="BV434" i="3"/>
  <c r="BW434" i="3"/>
  <c r="BX434" i="3"/>
  <c r="BY434" i="3"/>
  <c r="BZ434" i="3"/>
  <c r="CA434" i="3"/>
  <c r="CB434" i="3"/>
  <c r="CC434" i="3"/>
  <c r="CD434" i="3"/>
  <c r="CE434" i="3"/>
  <c r="CF434" i="3"/>
  <c r="CG434" i="3"/>
  <c r="CH434" i="3"/>
  <c r="CI434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BR435" i="3"/>
  <c r="BS435" i="3"/>
  <c r="BT435" i="3"/>
  <c r="BU435" i="3"/>
  <c r="BV435" i="3"/>
  <c r="BW435" i="3"/>
  <c r="BX435" i="3"/>
  <c r="BY435" i="3"/>
  <c r="BZ435" i="3"/>
  <c r="CA435" i="3"/>
  <c r="CB435" i="3"/>
  <c r="CC435" i="3"/>
  <c r="CD435" i="3"/>
  <c r="CE435" i="3"/>
  <c r="CF435" i="3"/>
  <c r="CG435" i="3"/>
  <c r="CH435" i="3"/>
  <c r="CI435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BR436" i="3"/>
  <c r="BS436" i="3"/>
  <c r="BT436" i="3"/>
  <c r="BU436" i="3"/>
  <c r="BV436" i="3"/>
  <c r="BW436" i="3"/>
  <c r="BX436" i="3"/>
  <c r="BY436" i="3"/>
  <c r="BZ436" i="3"/>
  <c r="CA436" i="3"/>
  <c r="CB436" i="3"/>
  <c r="CC436" i="3"/>
  <c r="CD436" i="3"/>
  <c r="CE436" i="3"/>
  <c r="CF436" i="3"/>
  <c r="CG436" i="3"/>
  <c r="CH436" i="3"/>
  <c r="CI436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BR437" i="3"/>
  <c r="BS437" i="3"/>
  <c r="BT437" i="3"/>
  <c r="BU437" i="3"/>
  <c r="BV437" i="3"/>
  <c r="BW437" i="3"/>
  <c r="BX437" i="3"/>
  <c r="BY437" i="3"/>
  <c r="BZ437" i="3"/>
  <c r="CA437" i="3"/>
  <c r="CB437" i="3"/>
  <c r="CC437" i="3"/>
  <c r="CD437" i="3"/>
  <c r="CE437" i="3"/>
  <c r="CF437" i="3"/>
  <c r="CG437" i="3"/>
  <c r="CH437" i="3"/>
  <c r="CI437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BR438" i="3"/>
  <c r="BS438" i="3"/>
  <c r="BT438" i="3"/>
  <c r="BU438" i="3"/>
  <c r="BV438" i="3"/>
  <c r="BW438" i="3"/>
  <c r="BX438" i="3"/>
  <c r="BY438" i="3"/>
  <c r="BZ438" i="3"/>
  <c r="CA438" i="3"/>
  <c r="CB438" i="3"/>
  <c r="CC438" i="3"/>
  <c r="CD438" i="3"/>
  <c r="CE438" i="3"/>
  <c r="CF438" i="3"/>
  <c r="CG438" i="3"/>
  <c r="CH438" i="3"/>
  <c r="CI438" i="3"/>
  <c r="AV403" i="3"/>
  <c r="AV404" i="3"/>
  <c r="AV405" i="3"/>
  <c r="AV406" i="3"/>
  <c r="AV407" i="3"/>
  <c r="AV408" i="3"/>
  <c r="AV409" i="3"/>
  <c r="AV410" i="3"/>
  <c r="AV411" i="3"/>
  <c r="AV412" i="3"/>
  <c r="AV413" i="3"/>
  <c r="AV414" i="3"/>
  <c r="AV415" i="3"/>
  <c r="AV416" i="3"/>
  <c r="AV417" i="3"/>
  <c r="AV418" i="3"/>
  <c r="AV419" i="3"/>
  <c r="AV420" i="3"/>
  <c r="AV421" i="3"/>
  <c r="AV422" i="3"/>
  <c r="AV423" i="3"/>
  <c r="AV424" i="3"/>
  <c r="AV425" i="3"/>
  <c r="AV426" i="3"/>
  <c r="AV427" i="3"/>
  <c r="AV428" i="3"/>
  <c r="AV429" i="3"/>
  <c r="AV430" i="3"/>
  <c r="AV431" i="3"/>
  <c r="AV432" i="3"/>
  <c r="AV433" i="3"/>
  <c r="AV434" i="3"/>
  <c r="AV435" i="3"/>
  <c r="AV436" i="3"/>
  <c r="AV437" i="3"/>
  <c r="AV438" i="3"/>
  <c r="AV402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BR504" i="3"/>
  <c r="BS504" i="3"/>
  <c r="BT504" i="3"/>
  <c r="BU504" i="3"/>
  <c r="BV504" i="3"/>
  <c r="BW504" i="3"/>
  <c r="BX504" i="3"/>
  <c r="BY504" i="3"/>
  <c r="BZ504" i="3"/>
  <c r="CA504" i="3"/>
  <c r="CB504" i="3"/>
  <c r="CC504" i="3"/>
  <c r="CD504" i="3"/>
  <c r="CE504" i="3"/>
  <c r="CF504" i="3"/>
  <c r="CG504" i="3"/>
  <c r="CH504" i="3"/>
  <c r="CI504" i="3"/>
  <c r="AW505" i="3"/>
  <c r="AX505" i="3"/>
  <c r="AY505" i="3"/>
  <c r="AZ505" i="3"/>
  <c r="BA505" i="3"/>
  <c r="BB505" i="3"/>
  <c r="BC505" i="3"/>
  <c r="BD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BR505" i="3"/>
  <c r="BS505" i="3"/>
  <c r="BT505" i="3"/>
  <c r="BU505" i="3"/>
  <c r="BV505" i="3"/>
  <c r="BW505" i="3"/>
  <c r="BX505" i="3"/>
  <c r="BY505" i="3"/>
  <c r="BZ505" i="3"/>
  <c r="CA505" i="3"/>
  <c r="CB505" i="3"/>
  <c r="CC505" i="3"/>
  <c r="CD505" i="3"/>
  <c r="CE505" i="3"/>
  <c r="CF505" i="3"/>
  <c r="CG505" i="3"/>
  <c r="CH505" i="3"/>
  <c r="CI505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BR506" i="3"/>
  <c r="BS506" i="3"/>
  <c r="BT506" i="3"/>
  <c r="BU506" i="3"/>
  <c r="BV506" i="3"/>
  <c r="BX506" i="3"/>
  <c r="BY506" i="3"/>
  <c r="BZ506" i="3"/>
  <c r="CA506" i="3"/>
  <c r="CB506" i="3"/>
  <c r="CC506" i="3"/>
  <c r="CD506" i="3"/>
  <c r="CE506" i="3"/>
  <c r="CF506" i="3"/>
  <c r="CG506" i="3"/>
  <c r="CH506" i="3"/>
  <c r="CI506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BR507" i="3"/>
  <c r="BS507" i="3"/>
  <c r="BT507" i="3"/>
  <c r="BU507" i="3"/>
  <c r="BW507" i="3"/>
  <c r="BX507" i="3"/>
  <c r="BY507" i="3"/>
  <c r="BZ507" i="3"/>
  <c r="CA507" i="3"/>
  <c r="CB507" i="3"/>
  <c r="CC507" i="3"/>
  <c r="CD507" i="3"/>
  <c r="CE507" i="3"/>
  <c r="CF507" i="3"/>
  <c r="CG507" i="3"/>
  <c r="CH507" i="3"/>
  <c r="CI507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BR508" i="3"/>
  <c r="BS508" i="3"/>
  <c r="BT508" i="3"/>
  <c r="BU508" i="3"/>
  <c r="BV508" i="3"/>
  <c r="BW508" i="3"/>
  <c r="BX508" i="3"/>
  <c r="BY508" i="3"/>
  <c r="BZ508" i="3"/>
  <c r="CA508" i="3"/>
  <c r="CB508" i="3"/>
  <c r="CC508" i="3"/>
  <c r="CD508" i="3"/>
  <c r="CE508" i="3"/>
  <c r="CF508" i="3"/>
  <c r="CG508" i="3"/>
  <c r="CH508" i="3"/>
  <c r="CI508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BR509" i="3"/>
  <c r="BS509" i="3"/>
  <c r="BT509" i="3"/>
  <c r="BU509" i="3"/>
  <c r="BV509" i="3"/>
  <c r="BW509" i="3"/>
  <c r="BX509" i="3"/>
  <c r="BY509" i="3"/>
  <c r="BZ509" i="3"/>
  <c r="CA509" i="3"/>
  <c r="CB509" i="3"/>
  <c r="CC509" i="3"/>
  <c r="CD509" i="3"/>
  <c r="CE509" i="3"/>
  <c r="CF509" i="3"/>
  <c r="CG509" i="3"/>
  <c r="CH509" i="3"/>
  <c r="CI509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BR510" i="3"/>
  <c r="BS510" i="3"/>
  <c r="BT510" i="3"/>
  <c r="BU510" i="3"/>
  <c r="BV510" i="3"/>
  <c r="BW510" i="3"/>
  <c r="BX510" i="3"/>
  <c r="BY510" i="3"/>
  <c r="BZ510" i="3"/>
  <c r="CA510" i="3"/>
  <c r="CB510" i="3"/>
  <c r="CC510" i="3"/>
  <c r="CD510" i="3"/>
  <c r="CE510" i="3"/>
  <c r="CF510" i="3"/>
  <c r="CG510" i="3"/>
  <c r="CH510" i="3"/>
  <c r="CI510" i="3"/>
  <c r="AW511" i="3"/>
  <c r="AX511" i="3"/>
  <c r="AY511" i="3"/>
  <c r="AZ511" i="3"/>
  <c r="BA511" i="3"/>
  <c r="BB511" i="3"/>
  <c r="BC511" i="3"/>
  <c r="BD511" i="3"/>
  <c r="BE511" i="3"/>
  <c r="BF511" i="3"/>
  <c r="BG511" i="3"/>
  <c r="BJ511" i="3"/>
  <c r="BK511" i="3"/>
  <c r="BL511" i="3"/>
  <c r="BM511" i="3"/>
  <c r="BN511" i="3"/>
  <c r="BO511" i="3"/>
  <c r="BP511" i="3"/>
  <c r="BQ511" i="3"/>
  <c r="BR511" i="3"/>
  <c r="BS511" i="3"/>
  <c r="BT511" i="3"/>
  <c r="BU511" i="3"/>
  <c r="BV511" i="3"/>
  <c r="BW511" i="3"/>
  <c r="BX511" i="3"/>
  <c r="BY511" i="3"/>
  <c r="BZ511" i="3"/>
  <c r="CA511" i="3"/>
  <c r="CB511" i="3"/>
  <c r="CC511" i="3"/>
  <c r="CD511" i="3"/>
  <c r="CE511" i="3"/>
  <c r="CF511" i="3"/>
  <c r="CG511" i="3"/>
  <c r="CH511" i="3"/>
  <c r="CI511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BR512" i="3"/>
  <c r="BS512" i="3"/>
  <c r="BT512" i="3"/>
  <c r="BU512" i="3"/>
  <c r="BV512" i="3"/>
  <c r="BW512" i="3"/>
  <c r="BX512" i="3"/>
  <c r="BY512" i="3"/>
  <c r="BZ512" i="3"/>
  <c r="CA512" i="3"/>
  <c r="CB512" i="3"/>
  <c r="CC512" i="3"/>
  <c r="CD512" i="3"/>
  <c r="CE512" i="3"/>
  <c r="CF512" i="3"/>
  <c r="CG512" i="3"/>
  <c r="CH512" i="3"/>
  <c r="CI512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BR513" i="3"/>
  <c r="BS513" i="3"/>
  <c r="BT513" i="3"/>
  <c r="BU513" i="3"/>
  <c r="BV513" i="3"/>
  <c r="BW513" i="3"/>
  <c r="BX513" i="3"/>
  <c r="BY513" i="3"/>
  <c r="BZ513" i="3"/>
  <c r="CA513" i="3"/>
  <c r="CB513" i="3"/>
  <c r="CC513" i="3"/>
  <c r="CD513" i="3"/>
  <c r="CE513" i="3"/>
  <c r="CF513" i="3"/>
  <c r="CG513" i="3"/>
  <c r="CH513" i="3"/>
  <c r="CI513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BR514" i="3"/>
  <c r="BS514" i="3"/>
  <c r="BT514" i="3"/>
  <c r="BU514" i="3"/>
  <c r="BV514" i="3"/>
  <c r="BW514" i="3"/>
  <c r="BX514" i="3"/>
  <c r="BY514" i="3"/>
  <c r="BZ514" i="3"/>
  <c r="CA514" i="3"/>
  <c r="CB514" i="3"/>
  <c r="CC514" i="3"/>
  <c r="CD514" i="3"/>
  <c r="CE514" i="3"/>
  <c r="CF514" i="3"/>
  <c r="CG514" i="3"/>
  <c r="CH514" i="3"/>
  <c r="CI514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BR515" i="3"/>
  <c r="BS515" i="3"/>
  <c r="BT515" i="3"/>
  <c r="BU515" i="3"/>
  <c r="BV515" i="3"/>
  <c r="BW515" i="3"/>
  <c r="BX515" i="3"/>
  <c r="BY515" i="3"/>
  <c r="BZ515" i="3"/>
  <c r="CA515" i="3"/>
  <c r="CB515" i="3"/>
  <c r="CC515" i="3"/>
  <c r="CD515" i="3"/>
  <c r="CE515" i="3"/>
  <c r="CF515" i="3"/>
  <c r="CG515" i="3"/>
  <c r="CH515" i="3"/>
  <c r="CI515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BR516" i="3"/>
  <c r="BS516" i="3"/>
  <c r="BT516" i="3"/>
  <c r="BU516" i="3"/>
  <c r="BV516" i="3"/>
  <c r="BW516" i="3"/>
  <c r="BX516" i="3"/>
  <c r="BY516" i="3"/>
  <c r="BZ516" i="3"/>
  <c r="CA516" i="3"/>
  <c r="CB516" i="3"/>
  <c r="CC516" i="3"/>
  <c r="CD516" i="3"/>
  <c r="CE516" i="3"/>
  <c r="CF516" i="3"/>
  <c r="CG516" i="3"/>
  <c r="CH516" i="3"/>
  <c r="CI516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BR517" i="3"/>
  <c r="BT517" i="3"/>
  <c r="BU517" i="3"/>
  <c r="BV517" i="3"/>
  <c r="BW517" i="3"/>
  <c r="BX517" i="3"/>
  <c r="BY517" i="3"/>
  <c r="BZ517" i="3"/>
  <c r="CA517" i="3"/>
  <c r="CB517" i="3"/>
  <c r="CC517" i="3"/>
  <c r="CD517" i="3"/>
  <c r="CE517" i="3"/>
  <c r="CF517" i="3"/>
  <c r="CG517" i="3"/>
  <c r="CH517" i="3"/>
  <c r="CI517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BR518" i="3"/>
  <c r="BS518" i="3"/>
  <c r="BT518" i="3"/>
  <c r="BU518" i="3"/>
  <c r="BV518" i="3"/>
  <c r="BW518" i="3"/>
  <c r="BX518" i="3"/>
  <c r="BY518" i="3"/>
  <c r="BZ518" i="3"/>
  <c r="CA518" i="3"/>
  <c r="CB518" i="3"/>
  <c r="CC518" i="3"/>
  <c r="CD518" i="3"/>
  <c r="CE518" i="3"/>
  <c r="CF518" i="3"/>
  <c r="CG518" i="3"/>
  <c r="CH518" i="3"/>
  <c r="CI518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BR519" i="3"/>
  <c r="BS519" i="3"/>
  <c r="BT519" i="3"/>
  <c r="BU519" i="3"/>
  <c r="BV519" i="3"/>
  <c r="BW519" i="3"/>
  <c r="BX519" i="3"/>
  <c r="BY519" i="3"/>
  <c r="BZ519" i="3"/>
  <c r="CA519" i="3"/>
  <c r="CB519" i="3"/>
  <c r="CC519" i="3"/>
  <c r="CD519" i="3"/>
  <c r="CE519" i="3"/>
  <c r="CF519" i="3"/>
  <c r="CG519" i="3"/>
  <c r="CH519" i="3"/>
  <c r="CI519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BR520" i="3"/>
  <c r="BS520" i="3"/>
  <c r="BT520" i="3"/>
  <c r="BU520" i="3"/>
  <c r="BV520" i="3"/>
  <c r="BW520" i="3"/>
  <c r="BX520" i="3"/>
  <c r="BY520" i="3"/>
  <c r="BZ520" i="3"/>
  <c r="CA520" i="3"/>
  <c r="CB520" i="3"/>
  <c r="CC520" i="3"/>
  <c r="CD520" i="3"/>
  <c r="CE520" i="3"/>
  <c r="CF520" i="3"/>
  <c r="CG520" i="3"/>
  <c r="CH520" i="3"/>
  <c r="CI520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BR521" i="3"/>
  <c r="BS521" i="3"/>
  <c r="BT521" i="3"/>
  <c r="BU521" i="3"/>
  <c r="BV521" i="3"/>
  <c r="BW521" i="3"/>
  <c r="BX521" i="3"/>
  <c r="BY521" i="3"/>
  <c r="BZ521" i="3"/>
  <c r="CA521" i="3"/>
  <c r="CB521" i="3"/>
  <c r="CC521" i="3"/>
  <c r="CD521" i="3"/>
  <c r="CE521" i="3"/>
  <c r="CF521" i="3"/>
  <c r="CG521" i="3"/>
  <c r="CH521" i="3"/>
  <c r="CI521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BR522" i="3"/>
  <c r="BS522" i="3"/>
  <c r="BT522" i="3"/>
  <c r="BU522" i="3"/>
  <c r="BV522" i="3"/>
  <c r="BW522" i="3"/>
  <c r="BX522" i="3"/>
  <c r="BY522" i="3"/>
  <c r="BZ522" i="3"/>
  <c r="CA522" i="3"/>
  <c r="CB522" i="3"/>
  <c r="CC522" i="3"/>
  <c r="CD522" i="3"/>
  <c r="CE522" i="3"/>
  <c r="CF522" i="3"/>
  <c r="CG522" i="3"/>
  <c r="CH522" i="3"/>
  <c r="CI522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BR523" i="3"/>
  <c r="BS523" i="3"/>
  <c r="BT523" i="3"/>
  <c r="BU523" i="3"/>
  <c r="BV523" i="3"/>
  <c r="BW523" i="3"/>
  <c r="BX523" i="3"/>
  <c r="BY523" i="3"/>
  <c r="BZ523" i="3"/>
  <c r="CA523" i="3"/>
  <c r="CB523" i="3"/>
  <c r="CC523" i="3"/>
  <c r="CD523" i="3"/>
  <c r="CE523" i="3"/>
  <c r="CF523" i="3"/>
  <c r="CG523" i="3"/>
  <c r="CH523" i="3"/>
  <c r="CI523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BR524" i="3"/>
  <c r="BS524" i="3"/>
  <c r="BT524" i="3"/>
  <c r="BU524" i="3"/>
  <c r="BV524" i="3"/>
  <c r="BW524" i="3"/>
  <c r="BX524" i="3"/>
  <c r="BY524" i="3"/>
  <c r="BZ524" i="3"/>
  <c r="CA524" i="3"/>
  <c r="CB524" i="3"/>
  <c r="CC524" i="3"/>
  <c r="CD524" i="3"/>
  <c r="CE524" i="3"/>
  <c r="CF524" i="3"/>
  <c r="CG524" i="3"/>
  <c r="CH524" i="3"/>
  <c r="CI524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BR525" i="3"/>
  <c r="BS525" i="3"/>
  <c r="BT525" i="3"/>
  <c r="BU525" i="3"/>
  <c r="BV525" i="3"/>
  <c r="BW525" i="3"/>
  <c r="BX525" i="3"/>
  <c r="BY525" i="3"/>
  <c r="BZ525" i="3"/>
  <c r="CA525" i="3"/>
  <c r="CB525" i="3"/>
  <c r="CC525" i="3"/>
  <c r="CD525" i="3"/>
  <c r="CE525" i="3"/>
  <c r="CF525" i="3"/>
  <c r="CG525" i="3"/>
  <c r="CH525" i="3"/>
  <c r="CI525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BR526" i="3"/>
  <c r="BS526" i="3"/>
  <c r="BT526" i="3"/>
  <c r="BU526" i="3"/>
  <c r="BV526" i="3"/>
  <c r="BW526" i="3"/>
  <c r="BX526" i="3"/>
  <c r="BY526" i="3"/>
  <c r="BZ526" i="3"/>
  <c r="CA526" i="3"/>
  <c r="CB526" i="3"/>
  <c r="CC526" i="3"/>
  <c r="CD526" i="3"/>
  <c r="CE526" i="3"/>
  <c r="CF526" i="3"/>
  <c r="CG526" i="3"/>
  <c r="CH526" i="3"/>
  <c r="CI526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BR527" i="3"/>
  <c r="BS527" i="3"/>
  <c r="BT527" i="3"/>
  <c r="BU527" i="3"/>
  <c r="BV527" i="3"/>
  <c r="BW527" i="3"/>
  <c r="BX527" i="3"/>
  <c r="BY527" i="3"/>
  <c r="BZ527" i="3"/>
  <c r="CA527" i="3"/>
  <c r="CB527" i="3"/>
  <c r="CC527" i="3"/>
  <c r="CD527" i="3"/>
  <c r="CE527" i="3"/>
  <c r="CF527" i="3"/>
  <c r="CG527" i="3"/>
  <c r="CH527" i="3"/>
  <c r="CI527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BR528" i="3"/>
  <c r="BS528" i="3"/>
  <c r="BT528" i="3"/>
  <c r="BU528" i="3"/>
  <c r="BV528" i="3"/>
  <c r="BW528" i="3"/>
  <c r="BX528" i="3"/>
  <c r="BY528" i="3"/>
  <c r="BZ528" i="3"/>
  <c r="CA528" i="3"/>
  <c r="CB528" i="3"/>
  <c r="CC528" i="3"/>
  <c r="CD528" i="3"/>
  <c r="CE528" i="3"/>
  <c r="CF528" i="3"/>
  <c r="CG528" i="3"/>
  <c r="CH528" i="3"/>
  <c r="CI528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BR529" i="3"/>
  <c r="BS529" i="3"/>
  <c r="BT529" i="3"/>
  <c r="BU529" i="3"/>
  <c r="BV529" i="3"/>
  <c r="BW529" i="3"/>
  <c r="BX529" i="3"/>
  <c r="BY529" i="3"/>
  <c r="BZ529" i="3"/>
  <c r="CA529" i="3"/>
  <c r="CB529" i="3"/>
  <c r="CC529" i="3"/>
  <c r="CD529" i="3"/>
  <c r="CE529" i="3"/>
  <c r="CF529" i="3"/>
  <c r="CG529" i="3"/>
  <c r="CH529" i="3"/>
  <c r="CI529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BR530" i="3"/>
  <c r="BS530" i="3"/>
  <c r="BT530" i="3"/>
  <c r="BU530" i="3"/>
  <c r="BV530" i="3"/>
  <c r="BW530" i="3"/>
  <c r="BX530" i="3"/>
  <c r="BY530" i="3"/>
  <c r="BZ530" i="3"/>
  <c r="CA530" i="3"/>
  <c r="CB530" i="3"/>
  <c r="CC530" i="3"/>
  <c r="CD530" i="3"/>
  <c r="CE530" i="3"/>
  <c r="CF530" i="3"/>
  <c r="CG530" i="3"/>
  <c r="CH530" i="3"/>
  <c r="CI530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BR531" i="3"/>
  <c r="BS531" i="3"/>
  <c r="BT531" i="3"/>
  <c r="BU531" i="3"/>
  <c r="BV531" i="3"/>
  <c r="BW531" i="3"/>
  <c r="BX531" i="3"/>
  <c r="BY531" i="3"/>
  <c r="BZ531" i="3"/>
  <c r="CA531" i="3"/>
  <c r="CB531" i="3"/>
  <c r="CC531" i="3"/>
  <c r="CD531" i="3"/>
  <c r="CE531" i="3"/>
  <c r="CF531" i="3"/>
  <c r="CG531" i="3"/>
  <c r="CH531" i="3"/>
  <c r="CI531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BR532" i="3"/>
  <c r="BS532" i="3"/>
  <c r="BT532" i="3"/>
  <c r="BU532" i="3"/>
  <c r="BV532" i="3"/>
  <c r="BW532" i="3"/>
  <c r="BX532" i="3"/>
  <c r="BY532" i="3"/>
  <c r="BZ532" i="3"/>
  <c r="CA532" i="3"/>
  <c r="CB532" i="3"/>
  <c r="CC532" i="3"/>
  <c r="CD532" i="3"/>
  <c r="CE532" i="3"/>
  <c r="CF532" i="3"/>
  <c r="CG532" i="3"/>
  <c r="CH532" i="3"/>
  <c r="CI532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BR533" i="3"/>
  <c r="BS533" i="3"/>
  <c r="BT533" i="3"/>
  <c r="BU533" i="3"/>
  <c r="BV533" i="3"/>
  <c r="BW533" i="3"/>
  <c r="BX533" i="3"/>
  <c r="BY533" i="3"/>
  <c r="BZ533" i="3"/>
  <c r="CA533" i="3"/>
  <c r="CB533" i="3"/>
  <c r="CC533" i="3"/>
  <c r="CD533" i="3"/>
  <c r="CE533" i="3"/>
  <c r="CF533" i="3"/>
  <c r="CG533" i="3"/>
  <c r="CH533" i="3"/>
  <c r="CI533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BR534" i="3"/>
  <c r="BS534" i="3"/>
  <c r="BT534" i="3"/>
  <c r="BU534" i="3"/>
  <c r="BV534" i="3"/>
  <c r="BW534" i="3"/>
  <c r="BX534" i="3"/>
  <c r="BY534" i="3"/>
  <c r="BZ534" i="3"/>
  <c r="CA534" i="3"/>
  <c r="CB534" i="3"/>
  <c r="CC534" i="3"/>
  <c r="CD534" i="3"/>
  <c r="CE534" i="3"/>
  <c r="CF534" i="3"/>
  <c r="CG534" i="3"/>
  <c r="CH534" i="3"/>
  <c r="CI534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BR535" i="3"/>
  <c r="BS535" i="3"/>
  <c r="BT535" i="3"/>
  <c r="BU535" i="3"/>
  <c r="BV535" i="3"/>
  <c r="BW535" i="3"/>
  <c r="BX535" i="3"/>
  <c r="BY535" i="3"/>
  <c r="BZ535" i="3"/>
  <c r="CA535" i="3"/>
  <c r="CB535" i="3"/>
  <c r="CC535" i="3"/>
  <c r="CD535" i="3"/>
  <c r="CE535" i="3"/>
  <c r="CF535" i="3"/>
  <c r="CG535" i="3"/>
  <c r="CH535" i="3"/>
  <c r="CI535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BR536" i="3"/>
  <c r="BS536" i="3"/>
  <c r="BT536" i="3"/>
  <c r="BU536" i="3"/>
  <c r="BV536" i="3"/>
  <c r="BW536" i="3"/>
  <c r="BX536" i="3"/>
  <c r="BY536" i="3"/>
  <c r="BZ536" i="3"/>
  <c r="CA536" i="3"/>
  <c r="CB536" i="3"/>
  <c r="CC536" i="3"/>
  <c r="CD536" i="3"/>
  <c r="CE536" i="3"/>
  <c r="CF536" i="3"/>
  <c r="CG536" i="3"/>
  <c r="CH536" i="3"/>
  <c r="CI536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BR537" i="3"/>
  <c r="BS537" i="3"/>
  <c r="BT537" i="3"/>
  <c r="BU537" i="3"/>
  <c r="BV537" i="3"/>
  <c r="BW537" i="3"/>
  <c r="BX537" i="3"/>
  <c r="BY537" i="3"/>
  <c r="BZ537" i="3"/>
  <c r="CA537" i="3"/>
  <c r="CB537" i="3"/>
  <c r="CC537" i="3"/>
  <c r="CD537" i="3"/>
  <c r="CE537" i="3"/>
  <c r="CF537" i="3"/>
  <c r="CG537" i="3"/>
  <c r="CH537" i="3"/>
  <c r="CI537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BR538" i="3"/>
  <c r="BS538" i="3"/>
  <c r="BT538" i="3"/>
  <c r="BU538" i="3"/>
  <c r="BV538" i="3"/>
  <c r="BW538" i="3"/>
  <c r="BX538" i="3"/>
  <c r="BY538" i="3"/>
  <c r="BZ538" i="3"/>
  <c r="CA538" i="3"/>
  <c r="CB538" i="3"/>
  <c r="CC538" i="3"/>
  <c r="CD538" i="3"/>
  <c r="CE538" i="3"/>
  <c r="CF538" i="3"/>
  <c r="CG538" i="3"/>
  <c r="CH538" i="3"/>
  <c r="CI538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BR539" i="3"/>
  <c r="BS539" i="3"/>
  <c r="BT539" i="3"/>
  <c r="BU539" i="3"/>
  <c r="BV539" i="3"/>
  <c r="BW539" i="3"/>
  <c r="BX539" i="3"/>
  <c r="BY539" i="3"/>
  <c r="BZ539" i="3"/>
  <c r="CA539" i="3"/>
  <c r="CB539" i="3"/>
  <c r="CC539" i="3"/>
  <c r="CD539" i="3"/>
  <c r="CE539" i="3"/>
  <c r="CF539" i="3"/>
  <c r="CG539" i="3"/>
  <c r="CH539" i="3"/>
  <c r="CI539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BR540" i="3"/>
  <c r="BS540" i="3"/>
  <c r="BT540" i="3"/>
  <c r="BU540" i="3"/>
  <c r="BV540" i="3"/>
  <c r="BW540" i="3"/>
  <c r="BX540" i="3"/>
  <c r="BY540" i="3"/>
  <c r="BZ540" i="3"/>
  <c r="CA540" i="3"/>
  <c r="CB540" i="3"/>
  <c r="CC540" i="3"/>
  <c r="CD540" i="3"/>
  <c r="CE540" i="3"/>
  <c r="CF540" i="3"/>
  <c r="CG540" i="3"/>
  <c r="CH540" i="3"/>
  <c r="CI540" i="3"/>
  <c r="AV505" i="3"/>
  <c r="AV506" i="3"/>
  <c r="AV507" i="3"/>
  <c r="AV508" i="3"/>
  <c r="AV509" i="3"/>
  <c r="AV510" i="3"/>
  <c r="AV511" i="3"/>
  <c r="AV512" i="3"/>
  <c r="AV513" i="3"/>
  <c r="AV514" i="3"/>
  <c r="AV515" i="3"/>
  <c r="AV516" i="3"/>
  <c r="AV517" i="3"/>
  <c r="AV518" i="3"/>
  <c r="AV519" i="3"/>
  <c r="AV520" i="3"/>
  <c r="AV521" i="3"/>
  <c r="AV522" i="3"/>
  <c r="AV523" i="3"/>
  <c r="AV524" i="3"/>
  <c r="AV525" i="3"/>
  <c r="AV526" i="3"/>
  <c r="AV527" i="3"/>
  <c r="AV528" i="3"/>
  <c r="AV529" i="3"/>
  <c r="AV530" i="3"/>
  <c r="AV531" i="3"/>
  <c r="AV532" i="3"/>
  <c r="AV533" i="3"/>
  <c r="AV534" i="3"/>
  <c r="AV535" i="3"/>
  <c r="AV536" i="3"/>
  <c r="AV537" i="3"/>
  <c r="AV538" i="3"/>
  <c r="AV539" i="3"/>
  <c r="AV540" i="3"/>
  <c r="AV504" i="3"/>
  <c r="AQ648" i="28"/>
  <c r="C541" i="3" l="1"/>
  <c r="D541" i="3"/>
  <c r="E541" i="3"/>
  <c r="F541" i="3"/>
  <c r="G541" i="3"/>
  <c r="H541" i="3"/>
  <c r="BA548" i="3" s="1"/>
  <c r="I541" i="3"/>
  <c r="J541" i="3"/>
  <c r="K541" i="3"/>
  <c r="L541" i="3"/>
  <c r="M541" i="3"/>
  <c r="N541" i="3"/>
  <c r="BG548" i="3" s="1"/>
  <c r="O541" i="3"/>
  <c r="P541" i="3"/>
  <c r="Q541" i="3"/>
  <c r="R541" i="3"/>
  <c r="S541" i="3"/>
  <c r="T541" i="3"/>
  <c r="BM548" i="3" s="1"/>
  <c r="U541" i="3"/>
  <c r="V541" i="3"/>
  <c r="W541" i="3"/>
  <c r="X541" i="3"/>
  <c r="Y541" i="3"/>
  <c r="Z541" i="3"/>
  <c r="AA541" i="3"/>
  <c r="AB541" i="3"/>
  <c r="AC541" i="3"/>
  <c r="AD541" i="3"/>
  <c r="AE541" i="3"/>
  <c r="BY239" i="28"/>
  <c r="CA170" i="28"/>
  <c r="CA162" i="28"/>
  <c r="CA147" i="28"/>
  <c r="CA154" i="28"/>
  <c r="CA116" i="28"/>
  <c r="CA128" i="28"/>
  <c r="CA121" i="28"/>
  <c r="CA7" i="28"/>
  <c r="D86" i="2" l="1"/>
  <c r="D87" i="2"/>
  <c r="D88" i="2"/>
  <c r="D89" i="2"/>
  <c r="D90" i="2"/>
  <c r="D91" i="2"/>
  <c r="D92" i="2"/>
  <c r="D93" i="2"/>
  <c r="AQ251" i="28"/>
  <c r="AQ252" i="28"/>
  <c r="AQ253" i="28"/>
  <c r="AQ254" i="28"/>
  <c r="AQ255" i="28"/>
  <c r="AQ256" i="28"/>
  <c r="AQ257" i="28"/>
  <c r="AQ258" i="28"/>
  <c r="AQ259" i="28"/>
  <c r="AQ260" i="28"/>
  <c r="AQ261" i="28"/>
  <c r="AQ262" i="28"/>
  <c r="AQ263" i="28"/>
  <c r="AQ264" i="28"/>
  <c r="AQ266" i="28"/>
  <c r="AQ267" i="28"/>
  <c r="AQ268" i="28"/>
  <c r="AQ269" i="28"/>
  <c r="AQ270" i="28"/>
  <c r="AQ271" i="28"/>
  <c r="AQ272" i="28"/>
  <c r="AQ273" i="28"/>
  <c r="AQ274" i="28"/>
  <c r="AQ275" i="28"/>
  <c r="AQ276" i="28"/>
  <c r="AQ277" i="28"/>
  <c r="AQ278" i="28"/>
  <c r="AQ279" i="28"/>
  <c r="AQ280" i="28"/>
  <c r="AQ282" i="28"/>
  <c r="AQ283" i="28"/>
  <c r="AQ284" i="28"/>
  <c r="AQ285" i="28"/>
  <c r="AQ286" i="28"/>
  <c r="AQ287" i="28"/>
  <c r="AQ288" i="28"/>
  <c r="AQ289" i="28"/>
  <c r="AQ290" i="28"/>
  <c r="AQ291" i="28"/>
  <c r="AQ292" i="28"/>
  <c r="AQ293" i="28"/>
  <c r="AQ294" i="28"/>
  <c r="AQ295" i="28"/>
  <c r="AQ296" i="28"/>
  <c r="AQ298" i="28"/>
  <c r="AQ299" i="28"/>
  <c r="AQ300" i="28"/>
  <c r="AQ301" i="28"/>
  <c r="AQ302" i="28"/>
  <c r="AQ303" i="28"/>
  <c r="AQ304" i="28"/>
  <c r="AQ305" i="28"/>
  <c r="AQ306" i="28"/>
  <c r="BP235" i="3" l="1"/>
  <c r="AQ441" i="3"/>
  <c r="AQ442" i="3"/>
  <c r="AQ443" i="3"/>
  <c r="AQ444" i="3"/>
  <c r="AQ445" i="3"/>
  <c r="AQ446" i="3"/>
  <c r="D439" i="3"/>
  <c r="E439" i="3"/>
  <c r="F439" i="3"/>
  <c r="G439" i="3"/>
  <c r="H439" i="3"/>
  <c r="BA446" i="3" s="1"/>
  <c r="I439" i="3"/>
  <c r="J439" i="3"/>
  <c r="K439" i="3"/>
  <c r="L439" i="3"/>
  <c r="M439" i="3"/>
  <c r="N439" i="3"/>
  <c r="O439" i="3"/>
  <c r="P439" i="3"/>
  <c r="Q439" i="3"/>
  <c r="R439" i="3"/>
  <c r="S439" i="3"/>
  <c r="T439" i="3"/>
  <c r="U439" i="3"/>
  <c r="BN446" i="3" s="1"/>
  <c r="V439" i="3"/>
  <c r="W439" i="3"/>
  <c r="X439" i="3"/>
  <c r="Y439" i="3"/>
  <c r="Z439" i="3"/>
  <c r="AA439" i="3"/>
  <c r="AB439" i="3"/>
  <c r="AC439" i="3"/>
  <c r="AD439" i="3"/>
  <c r="AE439" i="3"/>
  <c r="C439" i="3"/>
  <c r="AV446" i="3" s="1"/>
  <c r="D388" i="3"/>
  <c r="E388" i="3"/>
  <c r="F388" i="3"/>
  <c r="AY395" i="3" s="1"/>
  <c r="G388" i="3"/>
  <c r="H388" i="3"/>
  <c r="I388" i="3"/>
  <c r="BB395" i="3" s="1"/>
  <c r="J388" i="3"/>
  <c r="K388" i="3"/>
  <c r="L388" i="3"/>
  <c r="M388" i="3"/>
  <c r="N388" i="3"/>
  <c r="O388" i="3"/>
  <c r="P388" i="3"/>
  <c r="Q388" i="3"/>
  <c r="R388" i="3"/>
  <c r="S388" i="3"/>
  <c r="U388" i="3"/>
  <c r="V388" i="3"/>
  <c r="W388" i="3"/>
  <c r="X388" i="3"/>
  <c r="Y388" i="3"/>
  <c r="Z388" i="3"/>
  <c r="AA388" i="3"/>
  <c r="AB388" i="3"/>
  <c r="AC388" i="3"/>
  <c r="AD388" i="3"/>
  <c r="AE388" i="3"/>
  <c r="C388" i="3"/>
  <c r="AP632" i="28" l="1"/>
  <c r="AO632" i="28"/>
  <c r="AN632" i="28"/>
  <c r="AM632" i="28"/>
  <c r="AL632" i="28"/>
  <c r="AK632" i="28"/>
  <c r="AJ632" i="28"/>
  <c r="AI632" i="28"/>
  <c r="AH632" i="28"/>
  <c r="AG632" i="28"/>
  <c r="AF632" i="28"/>
  <c r="AE632" i="28"/>
  <c r="AD632" i="28"/>
  <c r="AC632" i="28"/>
  <c r="AB632" i="28"/>
  <c r="AA632" i="28"/>
  <c r="Z632" i="28"/>
  <c r="Y632" i="28"/>
  <c r="X632" i="28"/>
  <c r="W632" i="28"/>
  <c r="V632" i="28"/>
  <c r="U632" i="28"/>
  <c r="T632" i="28"/>
  <c r="S632" i="28"/>
  <c r="R632" i="28"/>
  <c r="Q632" i="28"/>
  <c r="P632" i="28"/>
  <c r="O632" i="28"/>
  <c r="N632" i="28"/>
  <c r="M632" i="28"/>
  <c r="L632" i="28"/>
  <c r="K632" i="28"/>
  <c r="J632" i="28"/>
  <c r="I632" i="28"/>
  <c r="H632" i="28"/>
  <c r="G632" i="28"/>
  <c r="F632" i="28"/>
  <c r="E632" i="28"/>
  <c r="D632" i="28"/>
  <c r="C632" i="28"/>
  <c r="AP567" i="28"/>
  <c r="CJ632" i="28" s="1"/>
  <c r="AO567" i="28"/>
  <c r="CI632" i="28" s="1"/>
  <c r="AN567" i="28"/>
  <c r="CH632" i="28" s="1"/>
  <c r="AM567" i="28"/>
  <c r="CG632" i="28" s="1"/>
  <c r="AL567" i="28"/>
  <c r="AK567" i="28"/>
  <c r="AJ567" i="28"/>
  <c r="AI567" i="28"/>
  <c r="AH567" i="28"/>
  <c r="AG567" i="28"/>
  <c r="AF567" i="28"/>
  <c r="AE567" i="28"/>
  <c r="AD567" i="28"/>
  <c r="AC567" i="28"/>
  <c r="AB567" i="28"/>
  <c r="AA567" i="28"/>
  <c r="BU567" i="28" s="1"/>
  <c r="Z567" i="28"/>
  <c r="Y567" i="28"/>
  <c r="BS567" i="28" s="1"/>
  <c r="X567" i="28"/>
  <c r="W567" i="28"/>
  <c r="V567" i="28"/>
  <c r="U567" i="28"/>
  <c r="T567" i="28"/>
  <c r="S567" i="28"/>
  <c r="R567" i="28"/>
  <c r="Q567" i="28"/>
  <c r="P567" i="28"/>
  <c r="O567" i="28"/>
  <c r="N567" i="28"/>
  <c r="M567" i="28"/>
  <c r="BG567" i="28" s="1"/>
  <c r="L567" i="28"/>
  <c r="BF567" i="28" s="1"/>
  <c r="K567" i="28"/>
  <c r="J567" i="28"/>
  <c r="I567" i="28"/>
  <c r="H567" i="28"/>
  <c r="G567" i="28"/>
  <c r="F567" i="28"/>
  <c r="E567" i="28"/>
  <c r="AY567" i="28" s="1"/>
  <c r="D567" i="28"/>
  <c r="C567" i="28"/>
  <c r="AP502" i="28"/>
  <c r="AO502" i="28"/>
  <c r="AN502" i="28"/>
  <c r="AM502" i="28"/>
  <c r="AL502" i="28"/>
  <c r="AK502" i="28"/>
  <c r="AJ502" i="28"/>
  <c r="AI502" i="28"/>
  <c r="AH502" i="28"/>
  <c r="AG502" i="28"/>
  <c r="AF502" i="28"/>
  <c r="AE502" i="28"/>
  <c r="AD502" i="28"/>
  <c r="AC502" i="28"/>
  <c r="AB502" i="28"/>
  <c r="AA502" i="28"/>
  <c r="Z502" i="28"/>
  <c r="Y502" i="28"/>
  <c r="X502" i="28"/>
  <c r="W502" i="28"/>
  <c r="V502" i="28"/>
  <c r="U502" i="28"/>
  <c r="T502" i="28"/>
  <c r="S502" i="28"/>
  <c r="R502" i="28"/>
  <c r="Q502" i="28"/>
  <c r="P502" i="28"/>
  <c r="O502" i="28"/>
  <c r="N502" i="28"/>
  <c r="M502" i="28"/>
  <c r="L502" i="28"/>
  <c r="K502" i="28"/>
  <c r="J502" i="28"/>
  <c r="I502" i="28"/>
  <c r="H502" i="28"/>
  <c r="G502" i="28"/>
  <c r="F502" i="28"/>
  <c r="E502" i="28"/>
  <c r="D502" i="28"/>
  <c r="C502" i="28"/>
  <c r="AW502" i="28" s="1"/>
  <c r="AP437" i="28"/>
  <c r="AO437" i="28"/>
  <c r="AN437" i="28"/>
  <c r="AM437" i="28"/>
  <c r="AL437" i="28"/>
  <c r="AK437" i="28"/>
  <c r="AJ437" i="28"/>
  <c r="AI437" i="28"/>
  <c r="AH437" i="28"/>
  <c r="AG437" i="28"/>
  <c r="AF437" i="28"/>
  <c r="AE437" i="28"/>
  <c r="AD437" i="28"/>
  <c r="AC437" i="28"/>
  <c r="AB437" i="28"/>
  <c r="AA437" i="28"/>
  <c r="Z437" i="28"/>
  <c r="Y437" i="28"/>
  <c r="X437" i="28"/>
  <c r="W437" i="28"/>
  <c r="V437" i="28"/>
  <c r="U437" i="28"/>
  <c r="T437" i="28"/>
  <c r="S437" i="28"/>
  <c r="R437" i="28"/>
  <c r="Q437" i="28"/>
  <c r="P437" i="28"/>
  <c r="O437" i="28"/>
  <c r="N437" i="28"/>
  <c r="M437" i="28"/>
  <c r="L437" i="28"/>
  <c r="K437" i="28"/>
  <c r="J437" i="28"/>
  <c r="I437" i="28"/>
  <c r="H437" i="28"/>
  <c r="G437" i="28"/>
  <c r="E437" i="28"/>
  <c r="AP372" i="28"/>
  <c r="AO372" i="28"/>
  <c r="AN372" i="28"/>
  <c r="AM372" i="28"/>
  <c r="AL372" i="28"/>
  <c r="AK372" i="28"/>
  <c r="AJ372" i="28"/>
  <c r="AI372" i="28"/>
  <c r="AH372" i="28"/>
  <c r="AG372" i="28"/>
  <c r="AF372" i="28"/>
  <c r="AE372" i="28"/>
  <c r="AD372" i="28"/>
  <c r="AC372" i="28"/>
  <c r="AB372" i="28"/>
  <c r="AA372" i="28"/>
  <c r="Z372" i="28"/>
  <c r="BT372" i="28" s="1"/>
  <c r="Y372" i="28"/>
  <c r="X372" i="28"/>
  <c r="W372" i="28"/>
  <c r="V372" i="28"/>
  <c r="U372" i="28"/>
  <c r="T372" i="28"/>
  <c r="S372" i="28"/>
  <c r="R372" i="28"/>
  <c r="Q372" i="28"/>
  <c r="P372" i="28"/>
  <c r="O372" i="28"/>
  <c r="N372" i="28"/>
  <c r="M372" i="28"/>
  <c r="L372" i="28"/>
  <c r="K372" i="28"/>
  <c r="J372" i="28"/>
  <c r="I372" i="28"/>
  <c r="H372" i="28"/>
  <c r="G372" i="28"/>
  <c r="F372" i="28"/>
  <c r="E372" i="28"/>
  <c r="D372" i="28"/>
  <c r="D307" i="28"/>
  <c r="E307" i="28"/>
  <c r="F307" i="28"/>
  <c r="G307" i="28"/>
  <c r="H307" i="28"/>
  <c r="I307" i="28"/>
  <c r="J307" i="28"/>
  <c r="K307" i="28"/>
  <c r="L307" i="28"/>
  <c r="M307" i="28"/>
  <c r="BG502" i="28" s="1"/>
  <c r="N307" i="28"/>
  <c r="BH307" i="28" s="1"/>
  <c r="O307" i="28"/>
  <c r="P307" i="28"/>
  <c r="BJ307" i="28" s="1"/>
  <c r="Q307" i="28"/>
  <c r="R307" i="28"/>
  <c r="BL307" i="28" s="1"/>
  <c r="S307" i="28"/>
  <c r="T307" i="28"/>
  <c r="U307" i="28"/>
  <c r="BO502" i="28" s="1"/>
  <c r="V307" i="28"/>
  <c r="W307" i="28"/>
  <c r="X307" i="28"/>
  <c r="Y307" i="28"/>
  <c r="BS307" i="28" s="1"/>
  <c r="Z307" i="28"/>
  <c r="BT307" i="28" s="1"/>
  <c r="AA307" i="28"/>
  <c r="AB307" i="28"/>
  <c r="BV307" i="28" s="1"/>
  <c r="AC307" i="28"/>
  <c r="AD307" i="28"/>
  <c r="BX307" i="28" s="1"/>
  <c r="AE307" i="28"/>
  <c r="AF307" i="28"/>
  <c r="AG307" i="28"/>
  <c r="CA502" i="28" s="1"/>
  <c r="AH307" i="28"/>
  <c r="AI307" i="28"/>
  <c r="AJ307" i="28"/>
  <c r="CD307" i="28" s="1"/>
  <c r="AK307" i="28"/>
  <c r="AL307" i="28"/>
  <c r="AM307" i="28"/>
  <c r="CG502" i="28" s="1"/>
  <c r="AN307" i="28"/>
  <c r="AO307" i="28"/>
  <c r="CI502" i="28" s="1"/>
  <c r="AP307" i="28"/>
  <c r="AT540" i="3"/>
  <c r="C29" i="45" s="1"/>
  <c r="AT489" i="3"/>
  <c r="AT387" i="3"/>
  <c r="C29" i="44" s="1"/>
  <c r="BW502" i="28" l="1"/>
  <c r="BA632" i="28"/>
  <c r="BI632" i="28"/>
  <c r="BQ632" i="28"/>
  <c r="BY567" i="28"/>
  <c r="BR632" i="28"/>
  <c r="BC632" i="28"/>
  <c r="CA632" i="28"/>
  <c r="BD632" i="28"/>
  <c r="BL632" i="28"/>
  <c r="CE502" i="28"/>
  <c r="BJ632" i="28"/>
  <c r="BY502" i="28"/>
  <c r="BC502" i="28"/>
  <c r="CE632" i="28"/>
  <c r="CB632" i="28"/>
  <c r="BZ632" i="28"/>
  <c r="CC632" i="28"/>
  <c r="BW632" i="28"/>
  <c r="BX632" i="28"/>
  <c r="AY632" i="28"/>
  <c r="AZ632" i="28"/>
  <c r="BO632" i="28"/>
  <c r="BH632" i="28"/>
  <c r="BN632" i="28"/>
  <c r="BM632" i="28"/>
  <c r="BQ502" i="28"/>
  <c r="BI502" i="28"/>
  <c r="BF632" i="28"/>
  <c r="CC502" i="28"/>
  <c r="BM502" i="28"/>
  <c r="BE502" i="28"/>
  <c r="CH502" i="28"/>
  <c r="BK632" i="28"/>
  <c r="BB632" i="28"/>
  <c r="BS632" i="28"/>
  <c r="CD632" i="28"/>
  <c r="BY632" i="28"/>
  <c r="CF632" i="28"/>
  <c r="AX632" i="28"/>
  <c r="AW632" i="28"/>
  <c r="BV632" i="28"/>
  <c r="BK502" i="28"/>
  <c r="BK307" i="28"/>
  <c r="BG632" i="28"/>
  <c r="BU632" i="28"/>
  <c r="BU502" i="28"/>
  <c r="BU307" i="28"/>
  <c r="BP632" i="28"/>
  <c r="CJ502" i="28"/>
  <c r="CF502" i="28"/>
  <c r="CB502" i="28"/>
  <c r="BP502" i="28"/>
  <c r="BL502" i="28"/>
  <c r="BD502" i="28"/>
  <c r="AZ502" i="28"/>
  <c r="BE632" i="28"/>
  <c r="BT632" i="28"/>
  <c r="BT567" i="28"/>
  <c r="AY502" i="28"/>
  <c r="CD502" i="28"/>
  <c r="BZ502" i="28"/>
  <c r="BV502" i="28"/>
  <c r="BR502" i="28"/>
  <c r="BN502" i="28"/>
  <c r="BJ502" i="28"/>
  <c r="BB502" i="28"/>
  <c r="BX502" i="28"/>
  <c r="BT502" i="28"/>
  <c r="BH502" i="28"/>
  <c r="BF307" i="28"/>
  <c r="BF502" i="28"/>
  <c r="AX307" i="28"/>
  <c r="AX502" i="28"/>
  <c r="BS502" i="28"/>
  <c r="BA307" i="28"/>
  <c r="BA502" i="28"/>
  <c r="AQ307" i="28"/>
  <c r="D885" i="3"/>
  <c r="E885" i="3"/>
  <c r="F885" i="3"/>
  <c r="G885" i="3"/>
  <c r="H885" i="3"/>
  <c r="I885" i="3"/>
  <c r="J885" i="3"/>
  <c r="K885" i="3"/>
  <c r="L885" i="3"/>
  <c r="M885" i="3"/>
  <c r="N885" i="3"/>
  <c r="O885" i="3"/>
  <c r="P885" i="3"/>
  <c r="Q885" i="3"/>
  <c r="R885" i="3"/>
  <c r="S885" i="3"/>
  <c r="T885" i="3"/>
  <c r="U885" i="3"/>
  <c r="V885" i="3"/>
  <c r="W885" i="3"/>
  <c r="X885" i="3"/>
  <c r="Y885" i="3"/>
  <c r="Z885" i="3"/>
  <c r="AA885" i="3"/>
  <c r="AB885" i="3"/>
  <c r="AC885" i="3"/>
  <c r="AD885" i="3"/>
  <c r="AE885" i="3"/>
  <c r="AF885" i="3"/>
  <c r="AG885" i="3"/>
  <c r="AH885" i="3"/>
  <c r="AI885" i="3"/>
  <c r="AJ885" i="3"/>
  <c r="AK885" i="3"/>
  <c r="AL885" i="3"/>
  <c r="AM885" i="3"/>
  <c r="AN885" i="3"/>
  <c r="AO885" i="3"/>
  <c r="AP885" i="3"/>
  <c r="C885" i="3"/>
  <c r="D844" i="3"/>
  <c r="E844" i="3"/>
  <c r="F844" i="3"/>
  <c r="G844" i="3"/>
  <c r="AZ844" i="3" s="1"/>
  <c r="H844" i="3"/>
  <c r="I844" i="3"/>
  <c r="J844" i="3"/>
  <c r="K844" i="3"/>
  <c r="BD844" i="3" s="1"/>
  <c r="L844" i="3"/>
  <c r="M844" i="3"/>
  <c r="N844" i="3"/>
  <c r="N803" i="3" s="1"/>
  <c r="O844" i="3"/>
  <c r="P844" i="3"/>
  <c r="P803" i="3" s="1"/>
  <c r="Q844" i="3"/>
  <c r="R844" i="3"/>
  <c r="BK844" i="3" s="1"/>
  <c r="S844" i="3"/>
  <c r="T844" i="3"/>
  <c r="U844" i="3"/>
  <c r="V844" i="3"/>
  <c r="BO844" i="3" s="1"/>
  <c r="W844" i="3"/>
  <c r="X844" i="3"/>
  <c r="X803" i="3" s="1"/>
  <c r="Y844" i="3"/>
  <c r="Y803" i="3" s="1"/>
  <c r="Z844" i="3"/>
  <c r="AA844" i="3"/>
  <c r="AB844" i="3"/>
  <c r="AC844" i="3"/>
  <c r="AD844" i="3"/>
  <c r="AE844" i="3"/>
  <c r="BX844" i="3" s="1"/>
  <c r="AF844" i="3"/>
  <c r="AG844" i="3"/>
  <c r="AH844" i="3"/>
  <c r="AI844" i="3"/>
  <c r="AJ844" i="3"/>
  <c r="AK844" i="3"/>
  <c r="AL844" i="3"/>
  <c r="AM844" i="3"/>
  <c r="AN844" i="3"/>
  <c r="AO844" i="3"/>
  <c r="AP844" i="3"/>
  <c r="C844" i="3"/>
  <c r="AH759" i="3"/>
  <c r="AI759" i="3"/>
  <c r="AJ759" i="3"/>
  <c r="AK759" i="3"/>
  <c r="AL759" i="3"/>
  <c r="AM759" i="3"/>
  <c r="AN759" i="3"/>
  <c r="AO759" i="3"/>
  <c r="AP759" i="3"/>
  <c r="AG718" i="3"/>
  <c r="BZ718" i="3" s="1"/>
  <c r="AH718" i="3"/>
  <c r="CA718" i="3" s="1"/>
  <c r="AI718" i="3"/>
  <c r="CB718" i="3" s="1"/>
  <c r="AJ718" i="3"/>
  <c r="AK718" i="3"/>
  <c r="AL718" i="3"/>
  <c r="AM718" i="3"/>
  <c r="AN718" i="3"/>
  <c r="AO718" i="3"/>
  <c r="AP718" i="3"/>
  <c r="D633" i="3"/>
  <c r="E633" i="3"/>
  <c r="F633" i="3"/>
  <c r="AX633" i="3" s="1"/>
  <c r="G633" i="3"/>
  <c r="AY633" i="3" s="1"/>
  <c r="H633" i="3"/>
  <c r="AZ633" i="3" s="1"/>
  <c r="I633" i="3"/>
  <c r="BA633" i="3" s="1"/>
  <c r="J633" i="3"/>
  <c r="BB633" i="3" s="1"/>
  <c r="K633" i="3"/>
  <c r="L633" i="3"/>
  <c r="M633" i="3"/>
  <c r="N633" i="3"/>
  <c r="BF633" i="3" s="1"/>
  <c r="O633" i="3"/>
  <c r="BG633" i="3" s="1"/>
  <c r="P633" i="3"/>
  <c r="BH633" i="3" s="1"/>
  <c r="Q633" i="3"/>
  <c r="BI633" i="3" s="1"/>
  <c r="R633" i="3"/>
  <c r="BJ633" i="3" s="1"/>
  <c r="S633" i="3"/>
  <c r="T633" i="3"/>
  <c r="U633" i="3"/>
  <c r="V633" i="3"/>
  <c r="BN633" i="3" s="1"/>
  <c r="W633" i="3"/>
  <c r="BO633" i="3" s="1"/>
  <c r="X633" i="3"/>
  <c r="BP633" i="3" s="1"/>
  <c r="Y633" i="3"/>
  <c r="BQ633" i="3" s="1"/>
  <c r="Z633" i="3"/>
  <c r="AA633" i="3"/>
  <c r="AB633" i="3"/>
  <c r="AC633" i="3"/>
  <c r="AD633" i="3"/>
  <c r="BV633" i="3" s="1"/>
  <c r="AE633" i="3"/>
  <c r="BW633" i="3" s="1"/>
  <c r="AF633" i="3"/>
  <c r="BX633" i="3" s="1"/>
  <c r="AG633" i="3"/>
  <c r="BY633" i="3" s="1"/>
  <c r="AH633" i="3"/>
  <c r="AI633" i="3"/>
  <c r="AJ633" i="3"/>
  <c r="AK633" i="3"/>
  <c r="CC633" i="3" s="1"/>
  <c r="AL633" i="3"/>
  <c r="CD633" i="3" s="1"/>
  <c r="AM633" i="3"/>
  <c r="CE633" i="3" s="1"/>
  <c r="AN633" i="3"/>
  <c r="CF633" i="3" s="1"/>
  <c r="AO633" i="3"/>
  <c r="CG633" i="3" s="1"/>
  <c r="AP633" i="3"/>
  <c r="CH633" i="3" s="1"/>
  <c r="C633" i="3"/>
  <c r="AK490" i="3"/>
  <c r="AL490" i="3"/>
  <c r="AM490" i="3"/>
  <c r="AN490" i="3"/>
  <c r="AO490" i="3"/>
  <c r="AP490" i="3"/>
  <c r="D490" i="3"/>
  <c r="E490" i="3"/>
  <c r="F490" i="3"/>
  <c r="AY490" i="3" s="1"/>
  <c r="G490" i="3"/>
  <c r="AZ490" i="3" s="1"/>
  <c r="H490" i="3"/>
  <c r="I490" i="3"/>
  <c r="J490" i="3"/>
  <c r="K490" i="3"/>
  <c r="L490" i="3"/>
  <c r="M490" i="3"/>
  <c r="N490" i="3"/>
  <c r="O490" i="3"/>
  <c r="P490" i="3"/>
  <c r="Q490" i="3"/>
  <c r="R490" i="3"/>
  <c r="S490" i="3"/>
  <c r="T490" i="3"/>
  <c r="U490" i="3"/>
  <c r="V490" i="3"/>
  <c r="W490" i="3"/>
  <c r="X490" i="3"/>
  <c r="Y490" i="3"/>
  <c r="Z490" i="3"/>
  <c r="AA490" i="3"/>
  <c r="AB490" i="3"/>
  <c r="AC490" i="3"/>
  <c r="AD490" i="3"/>
  <c r="AE490" i="3"/>
  <c r="BX497" i="3" s="1"/>
  <c r="AF490" i="3"/>
  <c r="BY497" i="3" s="1"/>
  <c r="AG490" i="3"/>
  <c r="BZ490" i="3" s="1"/>
  <c r="AH490" i="3"/>
  <c r="AI490" i="3"/>
  <c r="CB490" i="3" s="1"/>
  <c r="AJ490" i="3"/>
  <c r="U337" i="3"/>
  <c r="V337" i="3"/>
  <c r="W337" i="3"/>
  <c r="X337" i="3"/>
  <c r="Y337" i="3"/>
  <c r="Z337" i="3"/>
  <c r="AA337" i="3"/>
  <c r="BT337" i="3" s="1"/>
  <c r="AB337" i="3"/>
  <c r="AC337" i="3"/>
  <c r="BV337" i="3" s="1"/>
  <c r="AD337" i="3"/>
  <c r="AE337" i="3"/>
  <c r="AF337" i="3"/>
  <c r="AG337" i="3"/>
  <c r="AH337" i="3"/>
  <c r="AI337" i="3"/>
  <c r="CB337" i="3" s="1"/>
  <c r="AJ337" i="3"/>
  <c r="AK337" i="3"/>
  <c r="BA286" i="3"/>
  <c r="AF286" i="3"/>
  <c r="AG286" i="3"/>
  <c r="AH286" i="3"/>
  <c r="AI286" i="3"/>
  <c r="AJ286" i="3"/>
  <c r="CC286" i="3" s="1"/>
  <c r="AK286" i="3"/>
  <c r="BC239" i="3"/>
  <c r="M803" i="3" l="1"/>
  <c r="AW633" i="3"/>
  <c r="BU633" i="3"/>
  <c r="BE633" i="3"/>
  <c r="BS633" i="3"/>
  <c r="CA633" i="3"/>
  <c r="D803" i="3"/>
  <c r="AB803" i="3"/>
  <c r="BL633" i="3"/>
  <c r="CB633" i="3"/>
  <c r="BM633" i="3"/>
  <c r="Z803" i="3"/>
  <c r="BT633" i="3"/>
  <c r="BR633" i="3"/>
  <c r="BK633" i="3"/>
  <c r="BD633" i="3"/>
  <c r="AV633" i="3"/>
  <c r="BC633" i="3"/>
  <c r="BZ633" i="3"/>
  <c r="AQ633" i="3"/>
  <c r="AU633" i="3"/>
  <c r="O803" i="3"/>
  <c r="AF803" i="3"/>
  <c r="H803" i="3"/>
  <c r="G803" i="3"/>
  <c r="Q803" i="3"/>
  <c r="L803" i="3"/>
  <c r="E803" i="3"/>
  <c r="W803" i="3"/>
  <c r="AA803" i="3"/>
  <c r="BT844" i="3"/>
  <c r="AD803" i="3"/>
  <c r="AC803" i="3"/>
  <c r="T803" i="3"/>
  <c r="J803" i="3"/>
  <c r="F803" i="3"/>
  <c r="AY844" i="3"/>
  <c r="AN803" i="3"/>
  <c r="AJ803" i="3"/>
  <c r="AK803" i="3"/>
  <c r="AM803" i="3"/>
  <c r="AO803" i="3"/>
  <c r="AP803" i="3"/>
  <c r="AL803" i="3"/>
  <c r="S803" i="3"/>
  <c r="BL844" i="3"/>
  <c r="AI803" i="3"/>
  <c r="AH803" i="3"/>
  <c r="AG803" i="3"/>
  <c r="C803" i="3"/>
  <c r="AQ844" i="3"/>
  <c r="AE803" i="3"/>
  <c r="U803" i="3"/>
  <c r="R803" i="3"/>
  <c r="V803" i="3"/>
  <c r="K803" i="3"/>
  <c r="BB844" i="3"/>
  <c r="I803" i="3"/>
  <c r="CA239" i="28"/>
  <c r="CA567" i="28" l="1"/>
  <c r="BH844" i="3" l="1"/>
  <c r="BU239" i="28" l="1"/>
  <c r="BN239" i="28"/>
  <c r="BE239" i="28"/>
  <c r="BA239" i="28"/>
  <c r="AX239" i="28"/>
  <c r="CB237" i="28"/>
  <c r="CA237" i="28"/>
  <c r="BV237" i="28"/>
  <c r="BU237" i="28"/>
  <c r="BT237" i="28"/>
  <c r="BS237" i="28"/>
  <c r="BQ237" i="28"/>
  <c r="BP237" i="28"/>
  <c r="BO237" i="28"/>
  <c r="BM237" i="28"/>
  <c r="BL237" i="28"/>
  <c r="BJ237" i="28"/>
  <c r="BG237" i="28"/>
  <c r="BD237" i="28"/>
  <c r="BB237" i="28"/>
  <c r="AZ237" i="28"/>
  <c r="AX237" i="28"/>
  <c r="AW237" i="28"/>
  <c r="BV235" i="28"/>
  <c r="BN235" i="28"/>
  <c r="BF235" i="28"/>
  <c r="BB235" i="28"/>
  <c r="AX235" i="28"/>
  <c r="BU222" i="28"/>
  <c r="BS222" i="28"/>
  <c r="BO222" i="28"/>
  <c r="BJ222" i="28"/>
  <c r="BA222" i="28"/>
  <c r="AX222" i="28"/>
  <c r="CA207" i="28"/>
  <c r="BX207" i="28"/>
  <c r="BS207" i="28"/>
  <c r="BO207" i="28"/>
  <c r="BB207" i="28"/>
  <c r="AY207" i="28"/>
  <c r="AW207" i="28"/>
  <c r="BR206" i="28"/>
  <c r="BA206" i="28"/>
  <c r="BR195" i="28"/>
  <c r="BH195" i="28"/>
  <c r="CA167" i="28"/>
  <c r="BY167" i="28"/>
  <c r="BW167" i="28"/>
  <c r="BV170" i="28"/>
  <c r="BV167" i="28"/>
  <c r="BU167" i="28"/>
  <c r="BT170" i="28"/>
  <c r="BR167" i="28"/>
  <c r="BQ170" i="28"/>
  <c r="BP167" i="28"/>
  <c r="BO176" i="28"/>
  <c r="BO177" i="28"/>
  <c r="BM167" i="28"/>
  <c r="BJ167" i="28"/>
  <c r="BI167" i="28"/>
  <c r="BH177" i="28"/>
  <c r="BH170" i="28"/>
  <c r="BH167" i="28"/>
  <c r="BG167" i="28"/>
  <c r="BF167" i="28"/>
  <c r="BC167" i="28"/>
  <c r="BB170" i="28"/>
  <c r="BB167" i="28"/>
  <c r="AZ167" i="28" l="1"/>
  <c r="AY167" i="28"/>
  <c r="AX167" i="28"/>
  <c r="BY147" i="28"/>
  <c r="CA161" i="28"/>
  <c r="BY161" i="28"/>
  <c r="BW161" i="28"/>
  <c r="BV162" i="28"/>
  <c r="BP162" i="28"/>
  <c r="BE162" i="28"/>
  <c r="BD162" i="28"/>
  <c r="BT161" i="28" l="1"/>
  <c r="BQ116" i="28"/>
  <c r="BQ161" i="28"/>
  <c r="BP161" i="28"/>
  <c r="BI161" i="28"/>
  <c r="BH161" i="28"/>
  <c r="BC161" i="28"/>
  <c r="BB161" i="28"/>
  <c r="BA161" i="28"/>
  <c r="AZ162" i="28"/>
  <c r="BY154" i="28"/>
  <c r="BX147" i="28"/>
  <c r="BW147" i="28"/>
  <c r="BV148" i="28"/>
  <c r="BT147" i="28"/>
  <c r="BT148" i="28"/>
  <c r="BQ147" i="28"/>
  <c r="BO147" i="28"/>
  <c r="BN147" i="28"/>
  <c r="BM147" i="28"/>
  <c r="BK151" i="28"/>
  <c r="BK147" i="28"/>
  <c r="BK148" i="28"/>
  <c r="BJ147" i="28"/>
  <c r="BI147" i="28"/>
  <c r="BH147" i="28"/>
  <c r="BH154" i="28"/>
  <c r="BG147" i="28"/>
  <c r="BD147" i="28"/>
  <c r="BC148" i="28"/>
  <c r="BC147" i="28"/>
  <c r="BC154" i="28"/>
  <c r="BA147" i="28"/>
  <c r="AZ147" i="28"/>
  <c r="AX147" i="28"/>
  <c r="AY239" i="3"/>
  <c r="AW237" i="3"/>
  <c r="AW239" i="3"/>
  <c r="BO167" i="3"/>
  <c r="AW170" i="28"/>
  <c r="AW161" i="28"/>
  <c r="AW167" i="28"/>
  <c r="CB116" i="28"/>
  <c r="CB121" i="28"/>
  <c r="CA136" i="28"/>
  <c r="BY116" i="28"/>
  <c r="BX116" i="28"/>
  <c r="BX121" i="28"/>
  <c r="BW116" i="28"/>
  <c r="BW121" i="28"/>
  <c r="BV116" i="28"/>
  <c r="BU116" i="28"/>
  <c r="BU121" i="28"/>
  <c r="BT116" i="28"/>
  <c r="BS116" i="28"/>
  <c r="BS121" i="28"/>
  <c r="BR116" i="28"/>
  <c r="BR121" i="28"/>
  <c r="BQ121" i="28"/>
  <c r="BP116" i="28"/>
  <c r="BM116" i="28"/>
  <c r="BM136" i="28"/>
  <c r="BK136" i="28"/>
  <c r="BK132" i="28"/>
  <c r="BL116" i="28"/>
  <c r="BK116" i="28"/>
  <c r="BK121" i="28"/>
  <c r="BI121" i="28"/>
  <c r="BI116" i="28"/>
  <c r="BH116" i="28"/>
  <c r="BG121" i="28"/>
  <c r="BG116" i="28"/>
  <c r="BF116" i="28"/>
  <c r="BD121" i="28"/>
  <c r="BD116" i="28"/>
  <c r="BB128" i="28"/>
  <c r="BC116" i="28"/>
  <c r="BA116" i="28"/>
  <c r="AW116" i="28"/>
  <c r="AY121" i="28"/>
  <c r="AX121" i="28"/>
  <c r="AW162" i="28"/>
  <c r="CA101" i="28"/>
  <c r="CA104" i="28"/>
  <c r="BY101" i="28"/>
  <c r="BW101" i="28"/>
  <c r="BR101" i="28"/>
  <c r="BQ101" i="28"/>
  <c r="BQ104" i="28"/>
  <c r="BP101" i="28"/>
  <c r="BO101" i="28"/>
  <c r="BK101" i="28"/>
  <c r="BI101" i="28"/>
  <c r="BH101" i="28"/>
  <c r="BH104" i="28" l="1"/>
  <c r="BE101" i="28"/>
  <c r="BE104" i="28"/>
  <c r="BB104" i="28"/>
  <c r="AZ101" i="28"/>
  <c r="AY101" i="28"/>
  <c r="AS14" i="40" l="1"/>
  <c r="AS15" i="40"/>
  <c r="AS16" i="40"/>
  <c r="AS17" i="40"/>
  <c r="AS18" i="40"/>
  <c r="AS19" i="40"/>
  <c r="AS20" i="40"/>
  <c r="AS21" i="40"/>
  <c r="AS22" i="40"/>
  <c r="AS23" i="40"/>
  <c r="AS24" i="40"/>
  <c r="AS25" i="40"/>
  <c r="AS26" i="40"/>
  <c r="AS27" i="40"/>
  <c r="AS29" i="40"/>
  <c r="AS30" i="40"/>
  <c r="AS31" i="40"/>
  <c r="AS32" i="40"/>
  <c r="AS33" i="40"/>
  <c r="AS34" i="40"/>
  <c r="AS35" i="40"/>
  <c r="AS36" i="40"/>
  <c r="AS37" i="40"/>
  <c r="AS38" i="40"/>
  <c r="AS39" i="40"/>
  <c r="AS40" i="40"/>
  <c r="AS41" i="40"/>
  <c r="AS42" i="40"/>
  <c r="AS43" i="40"/>
  <c r="AS45" i="40"/>
  <c r="AS46" i="40"/>
  <c r="AS47" i="40"/>
  <c r="AS48" i="40"/>
  <c r="AS49" i="40"/>
  <c r="AS50" i="40"/>
  <c r="AS51" i="40"/>
  <c r="AS52" i="40"/>
  <c r="AS53" i="40"/>
  <c r="AS54" i="40"/>
  <c r="AS55" i="40"/>
  <c r="AS56" i="40"/>
  <c r="AS57" i="40"/>
  <c r="AS58" i="40"/>
  <c r="AS59" i="40"/>
  <c r="AS61" i="40"/>
  <c r="AS62" i="40"/>
  <c r="AS63" i="40"/>
  <c r="AS64" i="40"/>
  <c r="AS65" i="40"/>
  <c r="AS66" i="40"/>
  <c r="AS67" i="40"/>
  <c r="AS68" i="40"/>
  <c r="AS69" i="40"/>
  <c r="AS70" i="40"/>
  <c r="AS13" i="40"/>
  <c r="AS28" i="39" l="1"/>
  <c r="AS44" i="39"/>
  <c r="AS60" i="39"/>
  <c r="AS14" i="38"/>
  <c r="AS15" i="38"/>
  <c r="AS16" i="38"/>
  <c r="AS17" i="38"/>
  <c r="AS18" i="38"/>
  <c r="AS19" i="38"/>
  <c r="AS20" i="38"/>
  <c r="AS21" i="38"/>
  <c r="AS22" i="38"/>
  <c r="AS23" i="38"/>
  <c r="AS24" i="38"/>
  <c r="AS25" i="38"/>
  <c r="AS26" i="38"/>
  <c r="AS27" i="38"/>
  <c r="AS29" i="38"/>
  <c r="AS30" i="38"/>
  <c r="AS31" i="38"/>
  <c r="AS32" i="38"/>
  <c r="AS33" i="38"/>
  <c r="AS34" i="38"/>
  <c r="AS35" i="38"/>
  <c r="AS36" i="38"/>
  <c r="AS37" i="38"/>
  <c r="AS38" i="38"/>
  <c r="AS39" i="38"/>
  <c r="AS40" i="38"/>
  <c r="AS41" i="38"/>
  <c r="AS42" i="38"/>
  <c r="AS43" i="38"/>
  <c r="AS45" i="38"/>
  <c r="AS46" i="38"/>
  <c r="AS47" i="38"/>
  <c r="AS48" i="38"/>
  <c r="AS49" i="38"/>
  <c r="AS50" i="38"/>
  <c r="AS51" i="38"/>
  <c r="AS52" i="38"/>
  <c r="AS53" i="38"/>
  <c r="AS54" i="38"/>
  <c r="AS55" i="38"/>
  <c r="AS56" i="38"/>
  <c r="AS57" i="38"/>
  <c r="AS58" i="38"/>
  <c r="AS59" i="38"/>
  <c r="AS61" i="38"/>
  <c r="AS62" i="38"/>
  <c r="AS63" i="38"/>
  <c r="AS64" i="38"/>
  <c r="AS65" i="38"/>
  <c r="AS66" i="38"/>
  <c r="AS67" i="38"/>
  <c r="AS68" i="38"/>
  <c r="AS69" i="38"/>
  <c r="AS70" i="38"/>
  <c r="AS13" i="38"/>
  <c r="AS14" i="37"/>
  <c r="AS15" i="37"/>
  <c r="AS16" i="37"/>
  <c r="AS17" i="37"/>
  <c r="AS18" i="37"/>
  <c r="AS19" i="37"/>
  <c r="AS20" i="37"/>
  <c r="AS21" i="37"/>
  <c r="AS22" i="37"/>
  <c r="AS23" i="37"/>
  <c r="AS24" i="37"/>
  <c r="AS25" i="37"/>
  <c r="AS26" i="37"/>
  <c r="AS27" i="37"/>
  <c r="AS29" i="37"/>
  <c r="AS30" i="37"/>
  <c r="AS31" i="37"/>
  <c r="AS32" i="37"/>
  <c r="AS33" i="37"/>
  <c r="AS34" i="37"/>
  <c r="AS35" i="37"/>
  <c r="AS36" i="37"/>
  <c r="AS37" i="37"/>
  <c r="AS38" i="37"/>
  <c r="AS39" i="37"/>
  <c r="AS40" i="37"/>
  <c r="AS41" i="37"/>
  <c r="AS42" i="37"/>
  <c r="AS43" i="37"/>
  <c r="AS45" i="37"/>
  <c r="AS46" i="37"/>
  <c r="AS47" i="37"/>
  <c r="AS48" i="37"/>
  <c r="AS49" i="37"/>
  <c r="AS50" i="37"/>
  <c r="AS51" i="37"/>
  <c r="AS52" i="37"/>
  <c r="AS53" i="37"/>
  <c r="AS54" i="37"/>
  <c r="AS55" i="37"/>
  <c r="AS56" i="37"/>
  <c r="AS57" i="37"/>
  <c r="AS58" i="37"/>
  <c r="AS59" i="37"/>
  <c r="AS61" i="37"/>
  <c r="AS62" i="37"/>
  <c r="AS63" i="37"/>
  <c r="AS64" i="37"/>
  <c r="AS65" i="37"/>
  <c r="AS66" i="37"/>
  <c r="AS67" i="37"/>
  <c r="AS68" i="37"/>
  <c r="AS69" i="37"/>
  <c r="AS70" i="37"/>
  <c r="AS13" i="37"/>
  <c r="AS20" i="25" l="1"/>
  <c r="AS21" i="25"/>
  <c r="AS22" i="25"/>
  <c r="AS23" i="25"/>
  <c r="AS24" i="25"/>
  <c r="AS25" i="25"/>
  <c r="AS26" i="25"/>
  <c r="AS27" i="25"/>
  <c r="AS28" i="25"/>
  <c r="AS29" i="25"/>
  <c r="AS30" i="25"/>
  <c r="AS31" i="25"/>
  <c r="AS32" i="25"/>
  <c r="AS33" i="25"/>
  <c r="AS34" i="25"/>
  <c r="AS35" i="25"/>
  <c r="AS36" i="25"/>
  <c r="AS37" i="25"/>
  <c r="AS38" i="25"/>
  <c r="AS39" i="25"/>
  <c r="AS40" i="25"/>
  <c r="AS41" i="25"/>
  <c r="AS42" i="25"/>
  <c r="AS43" i="25"/>
  <c r="AS44" i="25"/>
  <c r="AS45" i="25"/>
  <c r="AS46" i="25"/>
  <c r="AS47" i="25"/>
  <c r="AS48" i="25"/>
  <c r="AS49" i="25"/>
  <c r="AW49" i="25" s="1"/>
  <c r="AS13" i="25"/>
  <c r="AS14" i="25"/>
  <c r="AS15" i="25"/>
  <c r="AS16" i="25"/>
  <c r="AS17" i="25"/>
  <c r="AS18" i="25"/>
  <c r="AS19" i="25"/>
  <c r="AS20" i="23"/>
  <c r="AS21" i="23"/>
  <c r="AS22" i="23"/>
  <c r="AS23" i="23"/>
  <c r="AS24" i="23"/>
  <c r="AS25" i="23"/>
  <c r="AS26" i="23"/>
  <c r="AS27" i="23"/>
  <c r="AS28" i="23"/>
  <c r="AS29" i="23"/>
  <c r="AS30" i="23"/>
  <c r="AS31" i="23"/>
  <c r="AS32" i="23"/>
  <c r="AS33" i="23"/>
  <c r="AS34" i="23"/>
  <c r="AS35" i="23"/>
  <c r="AS36" i="23"/>
  <c r="AS37" i="23"/>
  <c r="AS38" i="23"/>
  <c r="AS39" i="23"/>
  <c r="AS40" i="23"/>
  <c r="AS41" i="23"/>
  <c r="AS42" i="23"/>
  <c r="AS43" i="23"/>
  <c r="AS44" i="23"/>
  <c r="AS45" i="23"/>
  <c r="AS46" i="23"/>
  <c r="AS47" i="23"/>
  <c r="AS48" i="23"/>
  <c r="AS49" i="23"/>
  <c r="AS13" i="23"/>
  <c r="AS14" i="23"/>
  <c r="AS15" i="23"/>
  <c r="AS16" i="23"/>
  <c r="AS17" i="23"/>
  <c r="AS18" i="23"/>
  <c r="AS19" i="23"/>
  <c r="AS13" i="22"/>
  <c r="AS14" i="22"/>
  <c r="AS15" i="22"/>
  <c r="AS16" i="22"/>
  <c r="AS17" i="22"/>
  <c r="AS18" i="22"/>
  <c r="AS19" i="22"/>
  <c r="AS20" i="22"/>
  <c r="AS21" i="22"/>
  <c r="AS22" i="22"/>
  <c r="AS23" i="22"/>
  <c r="AS24" i="22"/>
  <c r="AS25" i="22"/>
  <c r="AS26" i="22"/>
  <c r="AS27" i="22"/>
  <c r="AS28" i="22"/>
  <c r="AS29" i="22"/>
  <c r="AS30" i="22"/>
  <c r="AS31" i="22"/>
  <c r="AS32" i="22"/>
  <c r="AS33" i="22"/>
  <c r="AS34" i="22"/>
  <c r="AS35" i="22"/>
  <c r="AS36" i="22"/>
  <c r="AS37" i="22"/>
  <c r="AS38" i="22"/>
  <c r="AS39" i="22"/>
  <c r="AS40" i="22"/>
  <c r="AS41" i="22"/>
  <c r="AS42" i="22"/>
  <c r="AS43" i="22"/>
  <c r="AS44" i="22"/>
  <c r="AS45" i="22"/>
  <c r="AS46" i="22"/>
  <c r="AS47" i="22"/>
  <c r="AS48" i="22"/>
  <c r="AS49" i="22"/>
  <c r="AS13" i="21"/>
  <c r="AS15" i="21"/>
  <c r="AS17" i="21"/>
  <c r="AS19" i="21"/>
  <c r="AS21" i="21"/>
  <c r="AS23" i="21"/>
  <c r="AS25" i="21"/>
  <c r="AS27" i="21"/>
  <c r="AS29" i="21"/>
  <c r="AS31" i="21"/>
  <c r="AS33" i="21"/>
  <c r="AS35" i="21"/>
  <c r="AS37" i="21"/>
  <c r="AS39" i="21"/>
  <c r="AS41" i="21"/>
  <c r="AS43" i="21"/>
  <c r="AS45" i="21"/>
  <c r="AS47" i="21"/>
  <c r="AW16" i="25" l="1"/>
  <c r="AS66" i="22"/>
  <c r="AS66" i="23"/>
  <c r="AW18" i="25"/>
  <c r="AW45" i="25"/>
  <c r="AW41" i="25"/>
  <c r="AW37" i="25"/>
  <c r="AW33" i="25"/>
  <c r="AW29" i="25"/>
  <c r="AW25" i="25"/>
  <c r="AW21" i="25"/>
  <c r="AW14" i="25"/>
  <c r="AW17" i="25"/>
  <c r="AW13" i="25"/>
  <c r="AW46" i="25"/>
  <c r="AW42" i="25"/>
  <c r="AW38" i="25"/>
  <c r="AW34" i="25"/>
  <c r="AW30" i="25"/>
  <c r="AW26" i="25"/>
  <c r="AW22" i="25"/>
  <c r="AW48" i="25"/>
  <c r="AW44" i="25"/>
  <c r="AW40" i="25"/>
  <c r="AW36" i="25"/>
  <c r="AW32" i="25"/>
  <c r="AW28" i="25"/>
  <c r="AW24" i="25"/>
  <c r="AW20" i="25"/>
  <c r="AS66" i="25"/>
  <c r="AW47" i="25"/>
  <c r="AW43" i="25"/>
  <c r="AW39" i="25"/>
  <c r="AW35" i="25"/>
  <c r="AW31" i="25"/>
  <c r="AW27" i="25"/>
  <c r="AW23" i="25"/>
  <c r="AW19" i="25"/>
  <c r="AW15" i="25"/>
  <c r="AS46" i="21"/>
  <c r="AS42" i="21"/>
  <c r="AS38" i="21"/>
  <c r="AS34" i="21"/>
  <c r="AS30" i="21"/>
  <c r="AS26" i="21"/>
  <c r="AS22" i="21"/>
  <c r="AS18" i="21"/>
  <c r="AS14" i="21"/>
  <c r="AS48" i="21"/>
  <c r="AS44" i="21"/>
  <c r="AS40" i="21"/>
  <c r="AS36" i="21"/>
  <c r="AS32" i="21"/>
  <c r="AS28" i="21"/>
  <c r="AS24" i="21"/>
  <c r="AS20" i="21"/>
  <c r="AS16" i="21"/>
  <c r="BZ23" i="28"/>
  <c r="AS49" i="21" l="1"/>
  <c r="BX7" i="3" l="1"/>
  <c r="B13" i="41"/>
  <c r="B14" i="41"/>
  <c r="B15" i="41"/>
  <c r="B16" i="41"/>
  <c r="B17" i="41"/>
  <c r="B18" i="41"/>
  <c r="B19" i="41"/>
  <c r="B20" i="41"/>
  <c r="B21" i="41"/>
  <c r="B22" i="41"/>
  <c r="B23" i="41"/>
  <c r="B24" i="41"/>
  <c r="B25" i="41"/>
  <c r="B26" i="41"/>
  <c r="B27" i="41"/>
  <c r="K677" i="3"/>
  <c r="T677" i="3"/>
  <c r="AA677" i="3"/>
  <c r="AB677" i="3"/>
  <c r="AH677" i="3"/>
  <c r="AL677" i="3"/>
  <c r="AM677" i="3"/>
  <c r="D677" i="3"/>
  <c r="H677" i="3"/>
  <c r="J677" i="3"/>
  <c r="L677" i="3"/>
  <c r="O677" i="3"/>
  <c r="P677" i="3"/>
  <c r="X677" i="3"/>
  <c r="Z677" i="3"/>
  <c r="AF677" i="3"/>
  <c r="AI677" i="3"/>
  <c r="AJ677" i="3"/>
  <c r="AN677" i="3"/>
  <c r="AP677" i="3"/>
  <c r="N592" i="3"/>
  <c r="S592" i="3"/>
  <c r="Z592" i="3"/>
  <c r="AE592" i="3"/>
  <c r="AG592" i="3"/>
  <c r="AK592" i="3"/>
  <c r="AO592" i="3"/>
  <c r="G592" i="3"/>
  <c r="H592" i="3"/>
  <c r="O592" i="3"/>
  <c r="T592" i="3"/>
  <c r="AA592" i="3"/>
  <c r="AF592" i="3"/>
  <c r="AH592" i="3"/>
  <c r="AI592" i="3"/>
  <c r="AJ592" i="3"/>
  <c r="AL592" i="3"/>
  <c r="AM592" i="3"/>
  <c r="AN592" i="3"/>
  <c r="AP592" i="3"/>
  <c r="D592" i="3"/>
  <c r="L592" i="3"/>
  <c r="P592" i="3"/>
  <c r="X592" i="3"/>
  <c r="AB592" i="3"/>
  <c r="BS395" i="3"/>
  <c r="AL337" i="3"/>
  <c r="AM337" i="3"/>
  <c r="AN337" i="3"/>
  <c r="AO337" i="3"/>
  <c r="AP337" i="3"/>
  <c r="AL286" i="3"/>
  <c r="AM286" i="3"/>
  <c r="AN286" i="3"/>
  <c r="AO286" i="3"/>
  <c r="AP286" i="3"/>
  <c r="AD677" i="3" l="1"/>
  <c r="N677" i="3"/>
  <c r="V677" i="3"/>
  <c r="R677" i="3"/>
  <c r="F677" i="3"/>
  <c r="W677" i="3"/>
  <c r="S677" i="3"/>
  <c r="G677" i="3"/>
  <c r="AD592" i="3"/>
  <c r="V592" i="3"/>
  <c r="R592" i="3"/>
  <c r="J592" i="3"/>
  <c r="F592" i="3"/>
  <c r="W592" i="3"/>
  <c r="K592" i="3"/>
  <c r="AC592" i="3"/>
  <c r="Y592" i="3"/>
  <c r="U592" i="3"/>
  <c r="Q592" i="3"/>
  <c r="M592" i="3"/>
  <c r="I592" i="3"/>
  <c r="E592" i="3"/>
  <c r="AE677" i="3"/>
  <c r="AO677" i="3"/>
  <c r="AK677" i="3"/>
  <c r="AG677" i="3"/>
  <c r="AC677" i="3"/>
  <c r="Y677" i="3"/>
  <c r="U677" i="3"/>
  <c r="Q677" i="3"/>
  <c r="M677" i="3"/>
  <c r="I677" i="3"/>
  <c r="E677" i="3"/>
  <c r="BF239" i="28"/>
  <c r="BP176" i="28" l="1"/>
  <c r="CB239" i="28"/>
  <c r="BV239" i="28"/>
  <c r="BO239" i="28"/>
  <c r="BL239" i="28"/>
  <c r="AY239" i="28"/>
  <c r="AZ239" i="28"/>
  <c r="BC239" i="28"/>
  <c r="BD239" i="28"/>
  <c r="BG239" i="28"/>
  <c r="BH239" i="28"/>
  <c r="BI239" i="28"/>
  <c r="BJ239" i="28"/>
  <c r="BK239" i="28"/>
  <c r="BM239" i="28"/>
  <c r="BP239" i="28"/>
  <c r="BQ239" i="28"/>
  <c r="BT239" i="28"/>
  <c r="BW239" i="28"/>
  <c r="BX239" i="28"/>
  <c r="BZ239" i="28"/>
  <c r="CC239" i="28"/>
  <c r="CD239" i="28"/>
  <c r="CE239" i="28"/>
  <c r="CF239" i="28"/>
  <c r="CG239" i="28"/>
  <c r="CH239" i="28"/>
  <c r="CI239" i="28"/>
  <c r="CJ239" i="28"/>
  <c r="BE239" i="3"/>
  <c r="AZ239" i="3"/>
  <c r="BA239" i="3"/>
  <c r="BB239" i="3"/>
  <c r="BD239" i="3"/>
  <c r="BF239" i="3"/>
  <c r="BG239" i="3"/>
  <c r="BH239" i="3"/>
  <c r="BK239" i="3"/>
  <c r="BL239" i="3"/>
  <c r="BM239" i="3"/>
  <c r="BN239" i="3"/>
  <c r="BO239" i="3"/>
  <c r="BQ239" i="3"/>
  <c r="BR239" i="3"/>
  <c r="BS239" i="3"/>
  <c r="BU239" i="3"/>
  <c r="BV239" i="3"/>
  <c r="BW239" i="3"/>
  <c r="BY239" i="3"/>
  <c r="BZ239" i="3"/>
  <c r="CA239" i="3"/>
  <c r="CB239" i="3"/>
  <c r="CC239" i="3"/>
  <c r="CD239" i="3"/>
  <c r="CE239" i="3"/>
  <c r="CF239" i="3"/>
  <c r="CG239" i="3"/>
  <c r="CH239" i="3"/>
  <c r="CI239" i="3"/>
  <c r="AV239" i="3"/>
  <c r="AV7" i="3"/>
  <c r="AY237" i="28"/>
  <c r="BZ228" i="28"/>
  <c r="AY222" i="28"/>
  <c r="AY221" i="28"/>
  <c r="AX67" i="28"/>
  <c r="AW7" i="28"/>
  <c r="BQ207" i="28" l="1"/>
  <c r="BQ162" i="28"/>
  <c r="AW372" i="28"/>
  <c r="AX372" i="28"/>
  <c r="BF372" i="28"/>
  <c r="BG372" i="28"/>
  <c r="BS372" i="28"/>
  <c r="BV372" i="28"/>
  <c r="BW372" i="28"/>
  <c r="BZ372" i="28"/>
  <c r="AN555" i="3" l="1"/>
  <c r="AO555" i="3"/>
  <c r="AP555" i="3"/>
  <c r="AN556" i="3"/>
  <c r="AO556" i="3"/>
  <c r="AP556" i="3"/>
  <c r="AN557" i="3"/>
  <c r="AO557" i="3"/>
  <c r="AP557" i="3"/>
  <c r="AN558" i="3"/>
  <c r="AO558" i="3"/>
  <c r="AP558" i="3"/>
  <c r="AN559" i="3"/>
  <c r="AO559" i="3"/>
  <c r="AP559" i="3"/>
  <c r="AN560" i="3"/>
  <c r="AO560" i="3"/>
  <c r="AP560" i="3"/>
  <c r="AN561" i="3"/>
  <c r="AO561" i="3"/>
  <c r="AP561" i="3"/>
  <c r="AN562" i="3"/>
  <c r="AO562" i="3"/>
  <c r="AP562" i="3"/>
  <c r="AN563" i="3"/>
  <c r="AO563" i="3"/>
  <c r="AP563" i="3"/>
  <c r="AN564" i="3"/>
  <c r="AO564" i="3"/>
  <c r="AP564" i="3"/>
  <c r="AN565" i="3"/>
  <c r="AO565" i="3"/>
  <c r="AP565" i="3"/>
  <c r="AN566" i="3"/>
  <c r="AO566" i="3"/>
  <c r="AP566" i="3"/>
  <c r="AN567" i="3"/>
  <c r="AO567" i="3"/>
  <c r="AP567" i="3"/>
  <c r="AN568" i="3"/>
  <c r="AO568" i="3"/>
  <c r="AP568" i="3"/>
  <c r="AN569" i="3"/>
  <c r="AO569" i="3"/>
  <c r="AP569" i="3"/>
  <c r="AN570" i="3"/>
  <c r="AO570" i="3"/>
  <c r="AP570" i="3"/>
  <c r="AN571" i="3"/>
  <c r="AO571" i="3"/>
  <c r="AP571" i="3"/>
  <c r="AN572" i="3"/>
  <c r="AO572" i="3"/>
  <c r="AP572" i="3"/>
  <c r="AN573" i="3"/>
  <c r="AO573" i="3"/>
  <c r="AP573" i="3"/>
  <c r="AN574" i="3"/>
  <c r="AO574" i="3"/>
  <c r="AP574" i="3"/>
  <c r="AN575" i="3"/>
  <c r="AO575" i="3"/>
  <c r="AP575" i="3"/>
  <c r="AN576" i="3"/>
  <c r="AO576" i="3"/>
  <c r="AP576" i="3"/>
  <c r="AN577" i="3"/>
  <c r="AO577" i="3"/>
  <c r="AP577" i="3"/>
  <c r="AN578" i="3"/>
  <c r="AO578" i="3"/>
  <c r="AP578" i="3"/>
  <c r="AN579" i="3"/>
  <c r="AO579" i="3"/>
  <c r="AP579" i="3"/>
  <c r="AN580" i="3"/>
  <c r="AO580" i="3"/>
  <c r="AP580" i="3"/>
  <c r="AN581" i="3"/>
  <c r="AO581" i="3"/>
  <c r="AP581" i="3"/>
  <c r="AN582" i="3"/>
  <c r="AO582" i="3"/>
  <c r="AP582" i="3"/>
  <c r="D583" i="3"/>
  <c r="E583" i="3"/>
  <c r="F583" i="3"/>
  <c r="G583" i="3"/>
  <c r="H583" i="3"/>
  <c r="I583" i="3"/>
  <c r="J583" i="3"/>
  <c r="K583" i="3"/>
  <c r="L583" i="3"/>
  <c r="M583" i="3"/>
  <c r="N583" i="3"/>
  <c r="O583" i="3"/>
  <c r="P583" i="3"/>
  <c r="Q583" i="3"/>
  <c r="R583" i="3"/>
  <c r="S583" i="3"/>
  <c r="T583" i="3"/>
  <c r="U583" i="3"/>
  <c r="V583" i="3"/>
  <c r="W583" i="3"/>
  <c r="X583" i="3"/>
  <c r="Y583" i="3"/>
  <c r="Z583" i="3"/>
  <c r="AA583" i="3"/>
  <c r="AB583" i="3"/>
  <c r="AC583" i="3"/>
  <c r="AD583" i="3"/>
  <c r="AE583" i="3"/>
  <c r="AF583" i="3"/>
  <c r="AG583" i="3"/>
  <c r="AH583" i="3"/>
  <c r="AI583" i="3"/>
  <c r="AJ583" i="3"/>
  <c r="AK583" i="3"/>
  <c r="AL583" i="3"/>
  <c r="AM583" i="3"/>
  <c r="AN583" i="3"/>
  <c r="AO583" i="3"/>
  <c r="AP583" i="3"/>
  <c r="D584" i="3"/>
  <c r="E584" i="3"/>
  <c r="F584" i="3"/>
  <c r="G584" i="3"/>
  <c r="H584" i="3"/>
  <c r="I584" i="3"/>
  <c r="J584" i="3"/>
  <c r="K584" i="3"/>
  <c r="L584" i="3"/>
  <c r="M584" i="3"/>
  <c r="N584" i="3"/>
  <c r="O584" i="3"/>
  <c r="P584" i="3"/>
  <c r="Q584" i="3"/>
  <c r="R584" i="3"/>
  <c r="S584" i="3"/>
  <c r="T584" i="3"/>
  <c r="U584" i="3"/>
  <c r="V584" i="3"/>
  <c r="W584" i="3"/>
  <c r="X584" i="3"/>
  <c r="Y584" i="3"/>
  <c r="Z584" i="3"/>
  <c r="AA584" i="3"/>
  <c r="AB584" i="3"/>
  <c r="AC584" i="3"/>
  <c r="AD584" i="3"/>
  <c r="AE584" i="3"/>
  <c r="AF584" i="3"/>
  <c r="AG584" i="3"/>
  <c r="AH584" i="3"/>
  <c r="AI584" i="3"/>
  <c r="AJ584" i="3"/>
  <c r="AK584" i="3"/>
  <c r="AL584" i="3"/>
  <c r="AM584" i="3"/>
  <c r="AN584" i="3"/>
  <c r="AO584" i="3"/>
  <c r="AP584" i="3"/>
  <c r="D585" i="3"/>
  <c r="E585" i="3"/>
  <c r="F585" i="3"/>
  <c r="G585" i="3"/>
  <c r="H585" i="3"/>
  <c r="I585" i="3"/>
  <c r="J585" i="3"/>
  <c r="K585" i="3"/>
  <c r="L585" i="3"/>
  <c r="M585" i="3"/>
  <c r="N585" i="3"/>
  <c r="O585" i="3"/>
  <c r="P585" i="3"/>
  <c r="Q585" i="3"/>
  <c r="R585" i="3"/>
  <c r="S585" i="3"/>
  <c r="T585" i="3"/>
  <c r="U585" i="3"/>
  <c r="V585" i="3"/>
  <c r="W585" i="3"/>
  <c r="X585" i="3"/>
  <c r="Y585" i="3"/>
  <c r="Z585" i="3"/>
  <c r="AA585" i="3"/>
  <c r="AB585" i="3"/>
  <c r="AC585" i="3"/>
  <c r="AD585" i="3"/>
  <c r="AE585" i="3"/>
  <c r="AF585" i="3"/>
  <c r="AG585" i="3"/>
  <c r="AH585" i="3"/>
  <c r="AI585" i="3"/>
  <c r="AJ585" i="3"/>
  <c r="AK585" i="3"/>
  <c r="AL585" i="3"/>
  <c r="AM585" i="3"/>
  <c r="AN585" i="3"/>
  <c r="AO585" i="3"/>
  <c r="AP585" i="3"/>
  <c r="D586" i="3"/>
  <c r="E586" i="3"/>
  <c r="F586" i="3"/>
  <c r="G586" i="3"/>
  <c r="H586" i="3"/>
  <c r="I586" i="3"/>
  <c r="J586" i="3"/>
  <c r="K586" i="3"/>
  <c r="L586" i="3"/>
  <c r="M586" i="3"/>
  <c r="N586" i="3"/>
  <c r="O586" i="3"/>
  <c r="P586" i="3"/>
  <c r="Q586" i="3"/>
  <c r="R586" i="3"/>
  <c r="S586" i="3"/>
  <c r="T586" i="3"/>
  <c r="U586" i="3"/>
  <c r="V586" i="3"/>
  <c r="W586" i="3"/>
  <c r="X586" i="3"/>
  <c r="Y586" i="3"/>
  <c r="Z586" i="3"/>
  <c r="AA586" i="3"/>
  <c r="AB586" i="3"/>
  <c r="AC586" i="3"/>
  <c r="AD586" i="3"/>
  <c r="AE586" i="3"/>
  <c r="AF586" i="3"/>
  <c r="AG586" i="3"/>
  <c r="AH586" i="3"/>
  <c r="AI586" i="3"/>
  <c r="AJ586" i="3"/>
  <c r="AK586" i="3"/>
  <c r="AL586" i="3"/>
  <c r="AM586" i="3"/>
  <c r="AN586" i="3"/>
  <c r="AO586" i="3"/>
  <c r="AP586" i="3"/>
  <c r="D587" i="3"/>
  <c r="E587" i="3"/>
  <c r="F587" i="3"/>
  <c r="G587" i="3"/>
  <c r="H587" i="3"/>
  <c r="I587" i="3"/>
  <c r="J587" i="3"/>
  <c r="K587" i="3"/>
  <c r="L587" i="3"/>
  <c r="M587" i="3"/>
  <c r="N587" i="3"/>
  <c r="O587" i="3"/>
  <c r="P587" i="3"/>
  <c r="Q587" i="3"/>
  <c r="R587" i="3"/>
  <c r="S587" i="3"/>
  <c r="T587" i="3"/>
  <c r="U587" i="3"/>
  <c r="V587" i="3"/>
  <c r="W587" i="3"/>
  <c r="X587" i="3"/>
  <c r="Y587" i="3"/>
  <c r="Z587" i="3"/>
  <c r="AA587" i="3"/>
  <c r="AB587" i="3"/>
  <c r="AC587" i="3"/>
  <c r="AD587" i="3"/>
  <c r="AE587" i="3"/>
  <c r="AF587" i="3"/>
  <c r="AG587" i="3"/>
  <c r="AH587" i="3"/>
  <c r="AI587" i="3"/>
  <c r="AJ587" i="3"/>
  <c r="AK587" i="3"/>
  <c r="AL587" i="3"/>
  <c r="AM587" i="3"/>
  <c r="AN587" i="3"/>
  <c r="AO587" i="3"/>
  <c r="AP587" i="3"/>
  <c r="D588" i="3"/>
  <c r="E588" i="3"/>
  <c r="F588" i="3"/>
  <c r="G588" i="3"/>
  <c r="H588" i="3"/>
  <c r="I588" i="3"/>
  <c r="J588" i="3"/>
  <c r="K588" i="3"/>
  <c r="L588" i="3"/>
  <c r="M588" i="3"/>
  <c r="N588" i="3"/>
  <c r="O588" i="3"/>
  <c r="P588" i="3"/>
  <c r="Q588" i="3"/>
  <c r="R588" i="3"/>
  <c r="S588" i="3"/>
  <c r="T588" i="3"/>
  <c r="U588" i="3"/>
  <c r="V588" i="3"/>
  <c r="W588" i="3"/>
  <c r="X588" i="3"/>
  <c r="Y588" i="3"/>
  <c r="Z588" i="3"/>
  <c r="AA588" i="3"/>
  <c r="AB588" i="3"/>
  <c r="AC588" i="3"/>
  <c r="AD588" i="3"/>
  <c r="AE588" i="3"/>
  <c r="AF588" i="3"/>
  <c r="AG588" i="3"/>
  <c r="AH588" i="3"/>
  <c r="AI588" i="3"/>
  <c r="AJ588" i="3"/>
  <c r="AK588" i="3"/>
  <c r="AL588" i="3"/>
  <c r="AM588" i="3"/>
  <c r="AN588" i="3"/>
  <c r="AO588" i="3"/>
  <c r="AP588" i="3"/>
  <c r="D589" i="3"/>
  <c r="E589" i="3"/>
  <c r="F589" i="3"/>
  <c r="G589" i="3"/>
  <c r="H589" i="3"/>
  <c r="I589" i="3"/>
  <c r="J589" i="3"/>
  <c r="K589" i="3"/>
  <c r="L589" i="3"/>
  <c r="M589" i="3"/>
  <c r="N589" i="3"/>
  <c r="O589" i="3"/>
  <c r="P589" i="3"/>
  <c r="Q589" i="3"/>
  <c r="R589" i="3"/>
  <c r="S589" i="3"/>
  <c r="T589" i="3"/>
  <c r="U589" i="3"/>
  <c r="V589" i="3"/>
  <c r="W589" i="3"/>
  <c r="X589" i="3"/>
  <c r="Y589" i="3"/>
  <c r="Z589" i="3"/>
  <c r="AA589" i="3"/>
  <c r="AB589" i="3"/>
  <c r="AC589" i="3"/>
  <c r="AD589" i="3"/>
  <c r="AE589" i="3"/>
  <c r="AF589" i="3"/>
  <c r="AG589" i="3"/>
  <c r="AH589" i="3"/>
  <c r="AI589" i="3"/>
  <c r="AJ589" i="3"/>
  <c r="AK589" i="3"/>
  <c r="AL589" i="3"/>
  <c r="AM589" i="3"/>
  <c r="AN589" i="3"/>
  <c r="AO589" i="3"/>
  <c r="AP589" i="3"/>
  <c r="D590" i="3"/>
  <c r="E590" i="3"/>
  <c r="F590" i="3"/>
  <c r="G590" i="3"/>
  <c r="H590" i="3"/>
  <c r="I590" i="3"/>
  <c r="J590" i="3"/>
  <c r="K590" i="3"/>
  <c r="L590" i="3"/>
  <c r="M590" i="3"/>
  <c r="N590" i="3"/>
  <c r="O590" i="3"/>
  <c r="P590" i="3"/>
  <c r="Q590" i="3"/>
  <c r="R590" i="3"/>
  <c r="S590" i="3"/>
  <c r="T590" i="3"/>
  <c r="U590" i="3"/>
  <c r="V590" i="3"/>
  <c r="W590" i="3"/>
  <c r="X590" i="3"/>
  <c r="Y590" i="3"/>
  <c r="Z590" i="3"/>
  <c r="AA590" i="3"/>
  <c r="AB590" i="3"/>
  <c r="AC590" i="3"/>
  <c r="AD590" i="3"/>
  <c r="AE590" i="3"/>
  <c r="AF590" i="3"/>
  <c r="AG590" i="3"/>
  <c r="AH590" i="3"/>
  <c r="AI590" i="3"/>
  <c r="AJ590" i="3"/>
  <c r="AK590" i="3"/>
  <c r="AL590" i="3"/>
  <c r="AM590" i="3"/>
  <c r="AN590" i="3"/>
  <c r="AO590" i="3"/>
  <c r="AP590" i="3"/>
  <c r="D591" i="3"/>
  <c r="E591" i="3"/>
  <c r="F591" i="3"/>
  <c r="G591" i="3"/>
  <c r="H591" i="3"/>
  <c r="I591" i="3"/>
  <c r="J591" i="3"/>
  <c r="K591" i="3"/>
  <c r="L591" i="3"/>
  <c r="M591" i="3"/>
  <c r="N591" i="3"/>
  <c r="O591" i="3"/>
  <c r="P591" i="3"/>
  <c r="Q591" i="3"/>
  <c r="R591" i="3"/>
  <c r="S591" i="3"/>
  <c r="T591" i="3"/>
  <c r="U591" i="3"/>
  <c r="V591" i="3"/>
  <c r="W591" i="3"/>
  <c r="X591" i="3"/>
  <c r="Y591" i="3"/>
  <c r="Z591" i="3"/>
  <c r="AA591" i="3"/>
  <c r="AB591" i="3"/>
  <c r="AC591" i="3"/>
  <c r="AD591" i="3"/>
  <c r="AE591" i="3"/>
  <c r="AF591" i="3"/>
  <c r="AG591" i="3"/>
  <c r="AH591" i="3"/>
  <c r="AI591" i="3"/>
  <c r="AJ591" i="3"/>
  <c r="AK591" i="3"/>
  <c r="AL591" i="3"/>
  <c r="AM591" i="3"/>
  <c r="AN591" i="3"/>
  <c r="AO591" i="3"/>
  <c r="AP591" i="3"/>
  <c r="C583" i="3"/>
  <c r="C584" i="3"/>
  <c r="C585" i="3"/>
  <c r="C586" i="3"/>
  <c r="C587" i="3"/>
  <c r="C588" i="3"/>
  <c r="C589" i="3"/>
  <c r="C590" i="3"/>
  <c r="C591" i="3"/>
  <c r="AX718" i="3" l="1"/>
  <c r="BI718" i="3"/>
  <c r="BJ718" i="3"/>
  <c r="AX844" i="3"/>
  <c r="BU337" i="3" l="1"/>
  <c r="BJ286" i="3" l="1"/>
  <c r="D640" i="3" l="1"/>
  <c r="E640" i="3"/>
  <c r="F640" i="3"/>
  <c r="G640" i="3"/>
  <c r="H640" i="3"/>
  <c r="I640" i="3"/>
  <c r="J640" i="3"/>
  <c r="K640" i="3"/>
  <c r="L640" i="3"/>
  <c r="M640" i="3"/>
  <c r="N640" i="3"/>
  <c r="O640" i="3"/>
  <c r="P640" i="3"/>
  <c r="Q640" i="3"/>
  <c r="R640" i="3"/>
  <c r="S640" i="3"/>
  <c r="T640" i="3"/>
  <c r="U640" i="3"/>
  <c r="V640" i="3"/>
  <c r="W640" i="3"/>
  <c r="X640" i="3"/>
  <c r="Y640" i="3"/>
  <c r="Z640" i="3"/>
  <c r="AA640" i="3"/>
  <c r="AB640" i="3"/>
  <c r="AC640" i="3"/>
  <c r="AD640" i="3"/>
  <c r="AE640" i="3"/>
  <c r="AF640" i="3"/>
  <c r="AG640" i="3"/>
  <c r="AH640" i="3"/>
  <c r="AI640" i="3"/>
  <c r="AJ640" i="3"/>
  <c r="AK640" i="3"/>
  <c r="AL640" i="3"/>
  <c r="AM640" i="3"/>
  <c r="AN640" i="3"/>
  <c r="AO640" i="3"/>
  <c r="AP640" i="3"/>
  <c r="D641" i="3"/>
  <c r="E641" i="3"/>
  <c r="F641" i="3"/>
  <c r="G641" i="3"/>
  <c r="H641" i="3"/>
  <c r="I641" i="3"/>
  <c r="J641" i="3"/>
  <c r="K641" i="3"/>
  <c r="L641" i="3"/>
  <c r="M641" i="3"/>
  <c r="N641" i="3"/>
  <c r="O641" i="3"/>
  <c r="P641" i="3"/>
  <c r="Q641" i="3"/>
  <c r="R641" i="3"/>
  <c r="S641" i="3"/>
  <c r="T641" i="3"/>
  <c r="U641" i="3"/>
  <c r="V641" i="3"/>
  <c r="W641" i="3"/>
  <c r="X641" i="3"/>
  <c r="Y641" i="3"/>
  <c r="Z641" i="3"/>
  <c r="AA641" i="3"/>
  <c r="AB641" i="3"/>
  <c r="AC641" i="3"/>
  <c r="AD641" i="3"/>
  <c r="AE641" i="3"/>
  <c r="AF641" i="3"/>
  <c r="AG641" i="3"/>
  <c r="AH641" i="3"/>
  <c r="AI641" i="3"/>
  <c r="AJ641" i="3"/>
  <c r="AK641" i="3"/>
  <c r="AL641" i="3"/>
  <c r="AM641" i="3"/>
  <c r="AN641" i="3"/>
  <c r="AO641" i="3"/>
  <c r="AP641" i="3"/>
  <c r="D642" i="3"/>
  <c r="E642" i="3"/>
  <c r="F642" i="3"/>
  <c r="G642" i="3"/>
  <c r="H642" i="3"/>
  <c r="I642" i="3"/>
  <c r="J642" i="3"/>
  <c r="K642" i="3"/>
  <c r="L642" i="3"/>
  <c r="M642" i="3"/>
  <c r="N642" i="3"/>
  <c r="O642" i="3"/>
  <c r="P642" i="3"/>
  <c r="Q642" i="3"/>
  <c r="R642" i="3"/>
  <c r="S642" i="3"/>
  <c r="T642" i="3"/>
  <c r="U642" i="3"/>
  <c r="V642" i="3"/>
  <c r="W642" i="3"/>
  <c r="X642" i="3"/>
  <c r="Y642" i="3"/>
  <c r="Z642" i="3"/>
  <c r="AA642" i="3"/>
  <c r="AB642" i="3"/>
  <c r="AC642" i="3"/>
  <c r="AD642" i="3"/>
  <c r="AE642" i="3"/>
  <c r="AF642" i="3"/>
  <c r="AG642" i="3"/>
  <c r="AH642" i="3"/>
  <c r="AI642" i="3"/>
  <c r="AJ642" i="3"/>
  <c r="AK642" i="3"/>
  <c r="AL642" i="3"/>
  <c r="AM642" i="3"/>
  <c r="AN642" i="3"/>
  <c r="AO642" i="3"/>
  <c r="AP642" i="3"/>
  <c r="D643" i="3"/>
  <c r="E643" i="3"/>
  <c r="F643" i="3"/>
  <c r="G643" i="3"/>
  <c r="H643" i="3"/>
  <c r="I643" i="3"/>
  <c r="J643" i="3"/>
  <c r="K643" i="3"/>
  <c r="L643" i="3"/>
  <c r="M643" i="3"/>
  <c r="N643" i="3"/>
  <c r="O643" i="3"/>
  <c r="P643" i="3"/>
  <c r="Q643" i="3"/>
  <c r="R643" i="3"/>
  <c r="S643" i="3"/>
  <c r="T643" i="3"/>
  <c r="U643" i="3"/>
  <c r="V643" i="3"/>
  <c r="W643" i="3"/>
  <c r="X643" i="3"/>
  <c r="Y643" i="3"/>
  <c r="Z643" i="3"/>
  <c r="AA643" i="3"/>
  <c r="AB643" i="3"/>
  <c r="AC643" i="3"/>
  <c r="AD643" i="3"/>
  <c r="AE643" i="3"/>
  <c r="AF643" i="3"/>
  <c r="AG643" i="3"/>
  <c r="AH643" i="3"/>
  <c r="AI643" i="3"/>
  <c r="AJ643" i="3"/>
  <c r="AK643" i="3"/>
  <c r="AL643" i="3"/>
  <c r="AM643" i="3"/>
  <c r="AN643" i="3"/>
  <c r="AO643" i="3"/>
  <c r="AP643" i="3"/>
  <c r="D644" i="3"/>
  <c r="E644" i="3"/>
  <c r="F644" i="3"/>
  <c r="G644" i="3"/>
  <c r="H644" i="3"/>
  <c r="I644" i="3"/>
  <c r="J644" i="3"/>
  <c r="K644" i="3"/>
  <c r="L644" i="3"/>
  <c r="M644" i="3"/>
  <c r="N644" i="3"/>
  <c r="O644" i="3"/>
  <c r="P644" i="3"/>
  <c r="Q644" i="3"/>
  <c r="R644" i="3"/>
  <c r="S644" i="3"/>
  <c r="T644" i="3"/>
  <c r="U644" i="3"/>
  <c r="V644" i="3"/>
  <c r="W644" i="3"/>
  <c r="X644" i="3"/>
  <c r="Y644" i="3"/>
  <c r="Z644" i="3"/>
  <c r="AA644" i="3"/>
  <c r="AB644" i="3"/>
  <c r="AC644" i="3"/>
  <c r="AD644" i="3"/>
  <c r="AE644" i="3"/>
  <c r="AF644" i="3"/>
  <c r="AG644" i="3"/>
  <c r="AH644" i="3"/>
  <c r="AI644" i="3"/>
  <c r="AJ644" i="3"/>
  <c r="AK644" i="3"/>
  <c r="AL644" i="3"/>
  <c r="AM644" i="3"/>
  <c r="AN644" i="3"/>
  <c r="AO644" i="3"/>
  <c r="AP644" i="3"/>
  <c r="D645" i="3"/>
  <c r="E645" i="3"/>
  <c r="F645" i="3"/>
  <c r="G645" i="3"/>
  <c r="H645" i="3"/>
  <c r="I645" i="3"/>
  <c r="J645" i="3"/>
  <c r="K645" i="3"/>
  <c r="L645" i="3"/>
  <c r="M645" i="3"/>
  <c r="N645" i="3"/>
  <c r="O645" i="3"/>
  <c r="P645" i="3"/>
  <c r="Q645" i="3"/>
  <c r="R645" i="3"/>
  <c r="S645" i="3"/>
  <c r="T645" i="3"/>
  <c r="U645" i="3"/>
  <c r="V645" i="3"/>
  <c r="W645" i="3"/>
  <c r="X645" i="3"/>
  <c r="Y645" i="3"/>
  <c r="Z645" i="3"/>
  <c r="AA645" i="3"/>
  <c r="AB645" i="3"/>
  <c r="AC645" i="3"/>
  <c r="AD645" i="3"/>
  <c r="AE645" i="3"/>
  <c r="AF645" i="3"/>
  <c r="AG645" i="3"/>
  <c r="AH645" i="3"/>
  <c r="AI645" i="3"/>
  <c r="AJ645" i="3"/>
  <c r="AK645" i="3"/>
  <c r="AL645" i="3"/>
  <c r="AM645" i="3"/>
  <c r="AN645" i="3"/>
  <c r="AO645" i="3"/>
  <c r="AP645" i="3"/>
  <c r="D646" i="3"/>
  <c r="E646" i="3"/>
  <c r="F646" i="3"/>
  <c r="G646" i="3"/>
  <c r="H646" i="3"/>
  <c r="I646" i="3"/>
  <c r="J646" i="3"/>
  <c r="K646" i="3"/>
  <c r="L646" i="3"/>
  <c r="M646" i="3"/>
  <c r="N646" i="3"/>
  <c r="O646" i="3"/>
  <c r="P646" i="3"/>
  <c r="Q646" i="3"/>
  <c r="R646" i="3"/>
  <c r="S646" i="3"/>
  <c r="T646" i="3"/>
  <c r="U646" i="3"/>
  <c r="V646" i="3"/>
  <c r="W646" i="3"/>
  <c r="X646" i="3"/>
  <c r="Y646" i="3"/>
  <c r="Z646" i="3"/>
  <c r="AA646" i="3"/>
  <c r="AB646" i="3"/>
  <c r="AC646" i="3"/>
  <c r="AD646" i="3"/>
  <c r="AE646" i="3"/>
  <c r="AF646" i="3"/>
  <c r="AG646" i="3"/>
  <c r="AH646" i="3"/>
  <c r="AI646" i="3"/>
  <c r="AJ646" i="3"/>
  <c r="AK646" i="3"/>
  <c r="AL646" i="3"/>
  <c r="AM646" i="3"/>
  <c r="AN646" i="3"/>
  <c r="AO646" i="3"/>
  <c r="AP646" i="3"/>
  <c r="D647" i="3"/>
  <c r="E647" i="3"/>
  <c r="F647" i="3"/>
  <c r="G647" i="3"/>
  <c r="H647" i="3"/>
  <c r="I647" i="3"/>
  <c r="J647" i="3"/>
  <c r="K647" i="3"/>
  <c r="L647" i="3"/>
  <c r="M647" i="3"/>
  <c r="N647" i="3"/>
  <c r="O647" i="3"/>
  <c r="P647" i="3"/>
  <c r="Q647" i="3"/>
  <c r="R647" i="3"/>
  <c r="S647" i="3"/>
  <c r="T647" i="3"/>
  <c r="U647" i="3"/>
  <c r="V647" i="3"/>
  <c r="W647" i="3"/>
  <c r="X647" i="3"/>
  <c r="Y647" i="3"/>
  <c r="Z647" i="3"/>
  <c r="AA647" i="3"/>
  <c r="AB647" i="3"/>
  <c r="AC647" i="3"/>
  <c r="AD647" i="3"/>
  <c r="AE647" i="3"/>
  <c r="AF647" i="3"/>
  <c r="AG647" i="3"/>
  <c r="AH647" i="3"/>
  <c r="AI647" i="3"/>
  <c r="AJ647" i="3"/>
  <c r="AK647" i="3"/>
  <c r="AL647" i="3"/>
  <c r="AM647" i="3"/>
  <c r="AN647" i="3"/>
  <c r="AO647" i="3"/>
  <c r="AP647" i="3"/>
  <c r="D648" i="3"/>
  <c r="E648" i="3"/>
  <c r="F648" i="3"/>
  <c r="G648" i="3"/>
  <c r="H648" i="3"/>
  <c r="I648" i="3"/>
  <c r="J648" i="3"/>
  <c r="K648" i="3"/>
  <c r="L648" i="3"/>
  <c r="M648" i="3"/>
  <c r="N648" i="3"/>
  <c r="O648" i="3"/>
  <c r="P648" i="3"/>
  <c r="Q648" i="3"/>
  <c r="R648" i="3"/>
  <c r="S648" i="3"/>
  <c r="T648" i="3"/>
  <c r="U648" i="3"/>
  <c r="V648" i="3"/>
  <c r="W648" i="3"/>
  <c r="X648" i="3"/>
  <c r="Y648" i="3"/>
  <c r="Z648" i="3"/>
  <c r="AA648" i="3"/>
  <c r="AB648" i="3"/>
  <c r="AC648" i="3"/>
  <c r="AD648" i="3"/>
  <c r="AE648" i="3"/>
  <c r="AF648" i="3"/>
  <c r="AG648" i="3"/>
  <c r="AH648" i="3"/>
  <c r="AI648" i="3"/>
  <c r="AJ648" i="3"/>
  <c r="AK648" i="3"/>
  <c r="AL648" i="3"/>
  <c r="AM648" i="3"/>
  <c r="AN648" i="3"/>
  <c r="AO648" i="3"/>
  <c r="AP648" i="3"/>
  <c r="D649" i="3"/>
  <c r="E649" i="3"/>
  <c r="F649" i="3"/>
  <c r="G649" i="3"/>
  <c r="H649" i="3"/>
  <c r="I649" i="3"/>
  <c r="J649" i="3"/>
  <c r="K649" i="3"/>
  <c r="L649" i="3"/>
  <c r="M649" i="3"/>
  <c r="N649" i="3"/>
  <c r="O649" i="3"/>
  <c r="P649" i="3"/>
  <c r="Q649" i="3"/>
  <c r="R649" i="3"/>
  <c r="S649" i="3"/>
  <c r="T649" i="3"/>
  <c r="U649" i="3"/>
  <c r="V649" i="3"/>
  <c r="W649" i="3"/>
  <c r="X649" i="3"/>
  <c r="Y649" i="3"/>
  <c r="Z649" i="3"/>
  <c r="AA649" i="3"/>
  <c r="AB649" i="3"/>
  <c r="AC649" i="3"/>
  <c r="AD649" i="3"/>
  <c r="AE649" i="3"/>
  <c r="AF649" i="3"/>
  <c r="AG649" i="3"/>
  <c r="AH649" i="3"/>
  <c r="AI649" i="3"/>
  <c r="AJ649" i="3"/>
  <c r="AK649" i="3"/>
  <c r="AL649" i="3"/>
  <c r="AM649" i="3"/>
  <c r="AN649" i="3"/>
  <c r="AO649" i="3"/>
  <c r="AP649" i="3"/>
  <c r="D650" i="3"/>
  <c r="E650" i="3"/>
  <c r="F650" i="3"/>
  <c r="G650" i="3"/>
  <c r="H650" i="3"/>
  <c r="I650" i="3"/>
  <c r="J650" i="3"/>
  <c r="K650" i="3"/>
  <c r="L650" i="3"/>
  <c r="M650" i="3"/>
  <c r="N650" i="3"/>
  <c r="O650" i="3"/>
  <c r="P650" i="3"/>
  <c r="Q650" i="3"/>
  <c r="R650" i="3"/>
  <c r="S650" i="3"/>
  <c r="T650" i="3"/>
  <c r="U650" i="3"/>
  <c r="V650" i="3"/>
  <c r="W650" i="3"/>
  <c r="X650" i="3"/>
  <c r="Y650" i="3"/>
  <c r="Z650" i="3"/>
  <c r="AA650" i="3"/>
  <c r="AB650" i="3"/>
  <c r="AC650" i="3"/>
  <c r="AD650" i="3"/>
  <c r="AE650" i="3"/>
  <c r="AF650" i="3"/>
  <c r="AG650" i="3"/>
  <c r="AH650" i="3"/>
  <c r="AI650" i="3"/>
  <c r="AJ650" i="3"/>
  <c r="AK650" i="3"/>
  <c r="AL650" i="3"/>
  <c r="AM650" i="3"/>
  <c r="AN650" i="3"/>
  <c r="AO650" i="3"/>
  <c r="AP650" i="3"/>
  <c r="D651" i="3"/>
  <c r="E651" i="3"/>
  <c r="F651" i="3"/>
  <c r="G651" i="3"/>
  <c r="H651" i="3"/>
  <c r="I651" i="3"/>
  <c r="J651" i="3"/>
  <c r="K651" i="3"/>
  <c r="L651" i="3"/>
  <c r="M651" i="3"/>
  <c r="N651" i="3"/>
  <c r="O651" i="3"/>
  <c r="P651" i="3"/>
  <c r="Q651" i="3"/>
  <c r="R651" i="3"/>
  <c r="S651" i="3"/>
  <c r="T651" i="3"/>
  <c r="U651" i="3"/>
  <c r="V651" i="3"/>
  <c r="W651" i="3"/>
  <c r="X651" i="3"/>
  <c r="Y651" i="3"/>
  <c r="Z651" i="3"/>
  <c r="AA651" i="3"/>
  <c r="AB651" i="3"/>
  <c r="AC651" i="3"/>
  <c r="AD651" i="3"/>
  <c r="AE651" i="3"/>
  <c r="AF651" i="3"/>
  <c r="AG651" i="3"/>
  <c r="AH651" i="3"/>
  <c r="AI651" i="3"/>
  <c r="AJ651" i="3"/>
  <c r="AK651" i="3"/>
  <c r="AL651" i="3"/>
  <c r="AM651" i="3"/>
  <c r="AN651" i="3"/>
  <c r="AO651" i="3"/>
  <c r="AP651" i="3"/>
  <c r="D652" i="3"/>
  <c r="E652" i="3"/>
  <c r="F652" i="3"/>
  <c r="G652" i="3"/>
  <c r="H652" i="3"/>
  <c r="I652" i="3"/>
  <c r="J652" i="3"/>
  <c r="K652" i="3"/>
  <c r="L652" i="3"/>
  <c r="M652" i="3"/>
  <c r="N652" i="3"/>
  <c r="O652" i="3"/>
  <c r="P652" i="3"/>
  <c r="Q652" i="3"/>
  <c r="R652" i="3"/>
  <c r="S652" i="3"/>
  <c r="T652" i="3"/>
  <c r="U652" i="3"/>
  <c r="V652" i="3"/>
  <c r="W652" i="3"/>
  <c r="X652" i="3"/>
  <c r="Y652" i="3"/>
  <c r="Z652" i="3"/>
  <c r="AA652" i="3"/>
  <c r="AB652" i="3"/>
  <c r="AC652" i="3"/>
  <c r="AD652" i="3"/>
  <c r="AE652" i="3"/>
  <c r="AF652" i="3"/>
  <c r="AG652" i="3"/>
  <c r="AH652" i="3"/>
  <c r="AI652" i="3"/>
  <c r="AJ652" i="3"/>
  <c r="AK652" i="3"/>
  <c r="AL652" i="3"/>
  <c r="AM652" i="3"/>
  <c r="AN652" i="3"/>
  <c r="AO652" i="3"/>
  <c r="AP652" i="3"/>
  <c r="D653" i="3"/>
  <c r="E653" i="3"/>
  <c r="F653" i="3"/>
  <c r="G653" i="3"/>
  <c r="H653" i="3"/>
  <c r="I653" i="3"/>
  <c r="J653" i="3"/>
  <c r="K653" i="3"/>
  <c r="L653" i="3"/>
  <c r="M653" i="3"/>
  <c r="N653" i="3"/>
  <c r="O653" i="3"/>
  <c r="P653" i="3"/>
  <c r="Q653" i="3"/>
  <c r="R653" i="3"/>
  <c r="S653" i="3"/>
  <c r="T653" i="3"/>
  <c r="U653" i="3"/>
  <c r="V653" i="3"/>
  <c r="W653" i="3"/>
  <c r="X653" i="3"/>
  <c r="Y653" i="3"/>
  <c r="Z653" i="3"/>
  <c r="AA653" i="3"/>
  <c r="AB653" i="3"/>
  <c r="AC653" i="3"/>
  <c r="AD653" i="3"/>
  <c r="AE653" i="3"/>
  <c r="AF653" i="3"/>
  <c r="AG653" i="3"/>
  <c r="AH653" i="3"/>
  <c r="AI653" i="3"/>
  <c r="AJ653" i="3"/>
  <c r="AK653" i="3"/>
  <c r="AL653" i="3"/>
  <c r="AM653" i="3"/>
  <c r="AN653" i="3"/>
  <c r="AO653" i="3"/>
  <c r="AP653" i="3"/>
  <c r="D654" i="3"/>
  <c r="E654" i="3"/>
  <c r="F654" i="3"/>
  <c r="G654" i="3"/>
  <c r="H654" i="3"/>
  <c r="I654" i="3"/>
  <c r="J654" i="3"/>
  <c r="K654" i="3"/>
  <c r="L654" i="3"/>
  <c r="M654" i="3"/>
  <c r="N654" i="3"/>
  <c r="O654" i="3"/>
  <c r="P654" i="3"/>
  <c r="Q654" i="3"/>
  <c r="R654" i="3"/>
  <c r="S654" i="3"/>
  <c r="T654" i="3"/>
  <c r="U654" i="3"/>
  <c r="V654" i="3"/>
  <c r="W654" i="3"/>
  <c r="X654" i="3"/>
  <c r="Y654" i="3"/>
  <c r="Z654" i="3"/>
  <c r="AA654" i="3"/>
  <c r="AB654" i="3"/>
  <c r="AC654" i="3"/>
  <c r="AD654" i="3"/>
  <c r="AE654" i="3"/>
  <c r="AF654" i="3"/>
  <c r="AG654" i="3"/>
  <c r="AH654" i="3"/>
  <c r="AI654" i="3"/>
  <c r="AJ654" i="3"/>
  <c r="AK654" i="3"/>
  <c r="AL654" i="3"/>
  <c r="AM654" i="3"/>
  <c r="AN654" i="3"/>
  <c r="AO654" i="3"/>
  <c r="AP654" i="3"/>
  <c r="D655" i="3"/>
  <c r="E655" i="3"/>
  <c r="F655" i="3"/>
  <c r="G655" i="3"/>
  <c r="H655" i="3"/>
  <c r="I655" i="3"/>
  <c r="J655" i="3"/>
  <c r="K655" i="3"/>
  <c r="L655" i="3"/>
  <c r="M655" i="3"/>
  <c r="N655" i="3"/>
  <c r="O655" i="3"/>
  <c r="P655" i="3"/>
  <c r="Q655" i="3"/>
  <c r="R655" i="3"/>
  <c r="S655" i="3"/>
  <c r="T655" i="3"/>
  <c r="U655" i="3"/>
  <c r="V655" i="3"/>
  <c r="W655" i="3"/>
  <c r="X655" i="3"/>
  <c r="Y655" i="3"/>
  <c r="Z655" i="3"/>
  <c r="AA655" i="3"/>
  <c r="AB655" i="3"/>
  <c r="AC655" i="3"/>
  <c r="AD655" i="3"/>
  <c r="AE655" i="3"/>
  <c r="AF655" i="3"/>
  <c r="AG655" i="3"/>
  <c r="AH655" i="3"/>
  <c r="AI655" i="3"/>
  <c r="AJ655" i="3"/>
  <c r="AK655" i="3"/>
  <c r="AL655" i="3"/>
  <c r="AM655" i="3"/>
  <c r="AN655" i="3"/>
  <c r="AO655" i="3"/>
  <c r="AP655" i="3"/>
  <c r="D656" i="3"/>
  <c r="E656" i="3"/>
  <c r="F656" i="3"/>
  <c r="G656" i="3"/>
  <c r="H656" i="3"/>
  <c r="I656" i="3"/>
  <c r="J656" i="3"/>
  <c r="K656" i="3"/>
  <c r="L656" i="3"/>
  <c r="M656" i="3"/>
  <c r="N656" i="3"/>
  <c r="O656" i="3"/>
  <c r="P656" i="3"/>
  <c r="Q656" i="3"/>
  <c r="R656" i="3"/>
  <c r="S656" i="3"/>
  <c r="T656" i="3"/>
  <c r="U656" i="3"/>
  <c r="V656" i="3"/>
  <c r="W656" i="3"/>
  <c r="X656" i="3"/>
  <c r="Y656" i="3"/>
  <c r="Z656" i="3"/>
  <c r="AA656" i="3"/>
  <c r="AB656" i="3"/>
  <c r="AC656" i="3"/>
  <c r="AD656" i="3"/>
  <c r="AE656" i="3"/>
  <c r="AF656" i="3"/>
  <c r="AG656" i="3"/>
  <c r="AH656" i="3"/>
  <c r="AI656" i="3"/>
  <c r="AJ656" i="3"/>
  <c r="AK656" i="3"/>
  <c r="AL656" i="3"/>
  <c r="AM656" i="3"/>
  <c r="AN656" i="3"/>
  <c r="AO656" i="3"/>
  <c r="AP656" i="3"/>
  <c r="D657" i="3"/>
  <c r="E657" i="3"/>
  <c r="F657" i="3"/>
  <c r="G657" i="3"/>
  <c r="H657" i="3"/>
  <c r="I657" i="3"/>
  <c r="J657" i="3"/>
  <c r="K657" i="3"/>
  <c r="L657" i="3"/>
  <c r="M657" i="3"/>
  <c r="N657" i="3"/>
  <c r="O657" i="3"/>
  <c r="P657" i="3"/>
  <c r="Q657" i="3"/>
  <c r="R657" i="3"/>
  <c r="S657" i="3"/>
  <c r="T657" i="3"/>
  <c r="U657" i="3"/>
  <c r="V657" i="3"/>
  <c r="W657" i="3"/>
  <c r="X657" i="3"/>
  <c r="Y657" i="3"/>
  <c r="Z657" i="3"/>
  <c r="AA657" i="3"/>
  <c r="AB657" i="3"/>
  <c r="AC657" i="3"/>
  <c r="AD657" i="3"/>
  <c r="AE657" i="3"/>
  <c r="AF657" i="3"/>
  <c r="AG657" i="3"/>
  <c r="AH657" i="3"/>
  <c r="AI657" i="3"/>
  <c r="AJ657" i="3"/>
  <c r="AK657" i="3"/>
  <c r="AL657" i="3"/>
  <c r="AM657" i="3"/>
  <c r="AN657" i="3"/>
  <c r="AO657" i="3"/>
  <c r="AP657" i="3"/>
  <c r="D658" i="3"/>
  <c r="E658" i="3"/>
  <c r="F658" i="3"/>
  <c r="G658" i="3"/>
  <c r="H658" i="3"/>
  <c r="I658" i="3"/>
  <c r="J658" i="3"/>
  <c r="K658" i="3"/>
  <c r="L658" i="3"/>
  <c r="M658" i="3"/>
  <c r="N658" i="3"/>
  <c r="O658" i="3"/>
  <c r="P658" i="3"/>
  <c r="Q658" i="3"/>
  <c r="R658" i="3"/>
  <c r="S658" i="3"/>
  <c r="T658" i="3"/>
  <c r="U658" i="3"/>
  <c r="V658" i="3"/>
  <c r="W658" i="3"/>
  <c r="X658" i="3"/>
  <c r="Y658" i="3"/>
  <c r="Z658" i="3"/>
  <c r="AA658" i="3"/>
  <c r="AB658" i="3"/>
  <c r="AC658" i="3"/>
  <c r="AD658" i="3"/>
  <c r="AE658" i="3"/>
  <c r="AF658" i="3"/>
  <c r="AG658" i="3"/>
  <c r="AH658" i="3"/>
  <c r="AI658" i="3"/>
  <c r="AJ658" i="3"/>
  <c r="AK658" i="3"/>
  <c r="AL658" i="3"/>
  <c r="AM658" i="3"/>
  <c r="AN658" i="3"/>
  <c r="AO658" i="3"/>
  <c r="AP658" i="3"/>
  <c r="D659" i="3"/>
  <c r="E659" i="3"/>
  <c r="F659" i="3"/>
  <c r="G659" i="3"/>
  <c r="H659" i="3"/>
  <c r="I659" i="3"/>
  <c r="J659" i="3"/>
  <c r="K659" i="3"/>
  <c r="L659" i="3"/>
  <c r="M659" i="3"/>
  <c r="N659" i="3"/>
  <c r="O659" i="3"/>
  <c r="P659" i="3"/>
  <c r="Q659" i="3"/>
  <c r="R659" i="3"/>
  <c r="S659" i="3"/>
  <c r="T659" i="3"/>
  <c r="U659" i="3"/>
  <c r="V659" i="3"/>
  <c r="W659" i="3"/>
  <c r="X659" i="3"/>
  <c r="Y659" i="3"/>
  <c r="Z659" i="3"/>
  <c r="AA659" i="3"/>
  <c r="AB659" i="3"/>
  <c r="AC659" i="3"/>
  <c r="AD659" i="3"/>
  <c r="AE659" i="3"/>
  <c r="AF659" i="3"/>
  <c r="AG659" i="3"/>
  <c r="AH659" i="3"/>
  <c r="AI659" i="3"/>
  <c r="AJ659" i="3"/>
  <c r="AK659" i="3"/>
  <c r="AL659" i="3"/>
  <c r="AM659" i="3"/>
  <c r="AN659" i="3"/>
  <c r="AO659" i="3"/>
  <c r="AP659" i="3"/>
  <c r="D660" i="3"/>
  <c r="E660" i="3"/>
  <c r="F660" i="3"/>
  <c r="G660" i="3"/>
  <c r="H660" i="3"/>
  <c r="I660" i="3"/>
  <c r="J660" i="3"/>
  <c r="K660" i="3"/>
  <c r="L660" i="3"/>
  <c r="M660" i="3"/>
  <c r="N660" i="3"/>
  <c r="O660" i="3"/>
  <c r="P660" i="3"/>
  <c r="Q660" i="3"/>
  <c r="R660" i="3"/>
  <c r="S660" i="3"/>
  <c r="T660" i="3"/>
  <c r="U660" i="3"/>
  <c r="V660" i="3"/>
  <c r="W660" i="3"/>
  <c r="X660" i="3"/>
  <c r="Y660" i="3"/>
  <c r="Z660" i="3"/>
  <c r="AA660" i="3"/>
  <c r="AB660" i="3"/>
  <c r="AC660" i="3"/>
  <c r="AD660" i="3"/>
  <c r="AE660" i="3"/>
  <c r="AF660" i="3"/>
  <c r="AG660" i="3"/>
  <c r="AH660" i="3"/>
  <c r="AI660" i="3"/>
  <c r="AJ660" i="3"/>
  <c r="AK660" i="3"/>
  <c r="AL660" i="3"/>
  <c r="AM660" i="3"/>
  <c r="AN660" i="3"/>
  <c r="AO660" i="3"/>
  <c r="AP660" i="3"/>
  <c r="D661" i="3"/>
  <c r="E661" i="3"/>
  <c r="F661" i="3"/>
  <c r="G661" i="3"/>
  <c r="H661" i="3"/>
  <c r="I661" i="3"/>
  <c r="J661" i="3"/>
  <c r="K661" i="3"/>
  <c r="L661" i="3"/>
  <c r="M661" i="3"/>
  <c r="N661" i="3"/>
  <c r="O661" i="3"/>
  <c r="P661" i="3"/>
  <c r="Q661" i="3"/>
  <c r="R661" i="3"/>
  <c r="S661" i="3"/>
  <c r="T661" i="3"/>
  <c r="U661" i="3"/>
  <c r="V661" i="3"/>
  <c r="W661" i="3"/>
  <c r="X661" i="3"/>
  <c r="Y661" i="3"/>
  <c r="Z661" i="3"/>
  <c r="AA661" i="3"/>
  <c r="AB661" i="3"/>
  <c r="AC661" i="3"/>
  <c r="AD661" i="3"/>
  <c r="AE661" i="3"/>
  <c r="AF661" i="3"/>
  <c r="AG661" i="3"/>
  <c r="AH661" i="3"/>
  <c r="AI661" i="3"/>
  <c r="AJ661" i="3"/>
  <c r="AK661" i="3"/>
  <c r="AL661" i="3"/>
  <c r="AM661" i="3"/>
  <c r="AN661" i="3"/>
  <c r="AO661" i="3"/>
  <c r="AP661" i="3"/>
  <c r="D662" i="3"/>
  <c r="E662" i="3"/>
  <c r="F662" i="3"/>
  <c r="G662" i="3"/>
  <c r="H662" i="3"/>
  <c r="I662" i="3"/>
  <c r="J662" i="3"/>
  <c r="K662" i="3"/>
  <c r="L662" i="3"/>
  <c r="M662" i="3"/>
  <c r="N662" i="3"/>
  <c r="O662" i="3"/>
  <c r="P662" i="3"/>
  <c r="Q662" i="3"/>
  <c r="R662" i="3"/>
  <c r="S662" i="3"/>
  <c r="T662" i="3"/>
  <c r="U662" i="3"/>
  <c r="V662" i="3"/>
  <c r="W662" i="3"/>
  <c r="X662" i="3"/>
  <c r="Y662" i="3"/>
  <c r="Z662" i="3"/>
  <c r="AA662" i="3"/>
  <c r="AB662" i="3"/>
  <c r="AC662" i="3"/>
  <c r="AD662" i="3"/>
  <c r="AE662" i="3"/>
  <c r="AF662" i="3"/>
  <c r="AG662" i="3"/>
  <c r="AH662" i="3"/>
  <c r="AI662" i="3"/>
  <c r="AJ662" i="3"/>
  <c r="AK662" i="3"/>
  <c r="AL662" i="3"/>
  <c r="AM662" i="3"/>
  <c r="AN662" i="3"/>
  <c r="AO662" i="3"/>
  <c r="AP662" i="3"/>
  <c r="D663" i="3"/>
  <c r="E663" i="3"/>
  <c r="F663" i="3"/>
  <c r="G663" i="3"/>
  <c r="H663" i="3"/>
  <c r="I663" i="3"/>
  <c r="J663" i="3"/>
  <c r="K663" i="3"/>
  <c r="L663" i="3"/>
  <c r="M663" i="3"/>
  <c r="N663" i="3"/>
  <c r="O663" i="3"/>
  <c r="P663" i="3"/>
  <c r="Q663" i="3"/>
  <c r="R663" i="3"/>
  <c r="S663" i="3"/>
  <c r="T663" i="3"/>
  <c r="U663" i="3"/>
  <c r="V663" i="3"/>
  <c r="W663" i="3"/>
  <c r="X663" i="3"/>
  <c r="Y663" i="3"/>
  <c r="Z663" i="3"/>
  <c r="AA663" i="3"/>
  <c r="AB663" i="3"/>
  <c r="AC663" i="3"/>
  <c r="AD663" i="3"/>
  <c r="AE663" i="3"/>
  <c r="AF663" i="3"/>
  <c r="AG663" i="3"/>
  <c r="AH663" i="3"/>
  <c r="AI663" i="3"/>
  <c r="AJ663" i="3"/>
  <c r="AK663" i="3"/>
  <c r="AL663" i="3"/>
  <c r="AM663" i="3"/>
  <c r="AN663" i="3"/>
  <c r="AO663" i="3"/>
  <c r="AP663" i="3"/>
  <c r="D664" i="3"/>
  <c r="E664" i="3"/>
  <c r="F664" i="3"/>
  <c r="G664" i="3"/>
  <c r="H664" i="3"/>
  <c r="I664" i="3"/>
  <c r="J664" i="3"/>
  <c r="K664" i="3"/>
  <c r="L664" i="3"/>
  <c r="M664" i="3"/>
  <c r="N664" i="3"/>
  <c r="O664" i="3"/>
  <c r="P664" i="3"/>
  <c r="Q664" i="3"/>
  <c r="R664" i="3"/>
  <c r="S664" i="3"/>
  <c r="T664" i="3"/>
  <c r="U664" i="3"/>
  <c r="V664" i="3"/>
  <c r="W664" i="3"/>
  <c r="X664" i="3"/>
  <c r="Y664" i="3"/>
  <c r="Z664" i="3"/>
  <c r="AA664" i="3"/>
  <c r="AB664" i="3"/>
  <c r="AC664" i="3"/>
  <c r="AD664" i="3"/>
  <c r="AE664" i="3"/>
  <c r="AF664" i="3"/>
  <c r="AG664" i="3"/>
  <c r="AH664" i="3"/>
  <c r="AI664" i="3"/>
  <c r="AJ664" i="3"/>
  <c r="AK664" i="3"/>
  <c r="AL664" i="3"/>
  <c r="AM664" i="3"/>
  <c r="AN664" i="3"/>
  <c r="AO664" i="3"/>
  <c r="AP664" i="3"/>
  <c r="D665" i="3"/>
  <c r="E665" i="3"/>
  <c r="F665" i="3"/>
  <c r="G665" i="3"/>
  <c r="H665" i="3"/>
  <c r="I665" i="3"/>
  <c r="J665" i="3"/>
  <c r="K665" i="3"/>
  <c r="L665" i="3"/>
  <c r="M665" i="3"/>
  <c r="N665" i="3"/>
  <c r="O665" i="3"/>
  <c r="P665" i="3"/>
  <c r="Q665" i="3"/>
  <c r="R665" i="3"/>
  <c r="S665" i="3"/>
  <c r="T665" i="3"/>
  <c r="U665" i="3"/>
  <c r="V665" i="3"/>
  <c r="W665" i="3"/>
  <c r="X665" i="3"/>
  <c r="Y665" i="3"/>
  <c r="Z665" i="3"/>
  <c r="AA665" i="3"/>
  <c r="AB665" i="3"/>
  <c r="AC665" i="3"/>
  <c r="AD665" i="3"/>
  <c r="AE665" i="3"/>
  <c r="AF665" i="3"/>
  <c r="AG665" i="3"/>
  <c r="AH665" i="3"/>
  <c r="AI665" i="3"/>
  <c r="AJ665" i="3"/>
  <c r="AK665" i="3"/>
  <c r="AL665" i="3"/>
  <c r="AM665" i="3"/>
  <c r="AN665" i="3"/>
  <c r="AO665" i="3"/>
  <c r="AP665" i="3"/>
  <c r="D666" i="3"/>
  <c r="E666" i="3"/>
  <c r="F666" i="3"/>
  <c r="G666" i="3"/>
  <c r="H666" i="3"/>
  <c r="I666" i="3"/>
  <c r="J666" i="3"/>
  <c r="K666" i="3"/>
  <c r="L666" i="3"/>
  <c r="M666" i="3"/>
  <c r="N666" i="3"/>
  <c r="O666" i="3"/>
  <c r="P666" i="3"/>
  <c r="Q666" i="3"/>
  <c r="R666" i="3"/>
  <c r="S666" i="3"/>
  <c r="T666" i="3"/>
  <c r="U666" i="3"/>
  <c r="V666" i="3"/>
  <c r="W666" i="3"/>
  <c r="X666" i="3"/>
  <c r="Y666" i="3"/>
  <c r="Z666" i="3"/>
  <c r="AA666" i="3"/>
  <c r="AB666" i="3"/>
  <c r="AC666" i="3"/>
  <c r="AD666" i="3"/>
  <c r="AE666" i="3"/>
  <c r="AF666" i="3"/>
  <c r="AG666" i="3"/>
  <c r="AH666" i="3"/>
  <c r="AI666" i="3"/>
  <c r="AJ666" i="3"/>
  <c r="AK666" i="3"/>
  <c r="AL666" i="3"/>
  <c r="AM666" i="3"/>
  <c r="AN666" i="3"/>
  <c r="AO666" i="3"/>
  <c r="AP666" i="3"/>
  <c r="D667" i="3"/>
  <c r="E667" i="3"/>
  <c r="F667" i="3"/>
  <c r="G667" i="3"/>
  <c r="H667" i="3"/>
  <c r="I667" i="3"/>
  <c r="J667" i="3"/>
  <c r="K667" i="3"/>
  <c r="L667" i="3"/>
  <c r="M667" i="3"/>
  <c r="N667" i="3"/>
  <c r="O667" i="3"/>
  <c r="P667" i="3"/>
  <c r="Q667" i="3"/>
  <c r="R667" i="3"/>
  <c r="S667" i="3"/>
  <c r="T667" i="3"/>
  <c r="U667" i="3"/>
  <c r="V667" i="3"/>
  <c r="W667" i="3"/>
  <c r="X667" i="3"/>
  <c r="Y667" i="3"/>
  <c r="Z667" i="3"/>
  <c r="AA667" i="3"/>
  <c r="AB667" i="3"/>
  <c r="AC667" i="3"/>
  <c r="AD667" i="3"/>
  <c r="AE667" i="3"/>
  <c r="AF667" i="3"/>
  <c r="AG667" i="3"/>
  <c r="AH667" i="3"/>
  <c r="AI667" i="3"/>
  <c r="AJ667" i="3"/>
  <c r="AK667" i="3"/>
  <c r="AL667" i="3"/>
  <c r="AM667" i="3"/>
  <c r="AN667" i="3"/>
  <c r="AO667" i="3"/>
  <c r="AP667" i="3"/>
  <c r="D668" i="3"/>
  <c r="E668" i="3"/>
  <c r="F668" i="3"/>
  <c r="G668" i="3"/>
  <c r="H668" i="3"/>
  <c r="I668" i="3"/>
  <c r="J668" i="3"/>
  <c r="K668" i="3"/>
  <c r="L668" i="3"/>
  <c r="M668" i="3"/>
  <c r="N668" i="3"/>
  <c r="O668" i="3"/>
  <c r="P668" i="3"/>
  <c r="Q668" i="3"/>
  <c r="R668" i="3"/>
  <c r="S668" i="3"/>
  <c r="T668" i="3"/>
  <c r="U668" i="3"/>
  <c r="V668" i="3"/>
  <c r="W668" i="3"/>
  <c r="X668" i="3"/>
  <c r="Y668" i="3"/>
  <c r="Z668" i="3"/>
  <c r="AA668" i="3"/>
  <c r="AB668" i="3"/>
  <c r="AC668" i="3"/>
  <c r="AD668" i="3"/>
  <c r="AE668" i="3"/>
  <c r="AF668" i="3"/>
  <c r="AG668" i="3"/>
  <c r="AH668" i="3"/>
  <c r="AI668" i="3"/>
  <c r="AJ668" i="3"/>
  <c r="AK668" i="3"/>
  <c r="AL668" i="3"/>
  <c r="AM668" i="3"/>
  <c r="AN668" i="3"/>
  <c r="AO668" i="3"/>
  <c r="AP668" i="3"/>
  <c r="D669" i="3"/>
  <c r="E669" i="3"/>
  <c r="F669" i="3"/>
  <c r="G669" i="3"/>
  <c r="H669" i="3"/>
  <c r="I669" i="3"/>
  <c r="J669" i="3"/>
  <c r="K669" i="3"/>
  <c r="L669" i="3"/>
  <c r="M669" i="3"/>
  <c r="N669" i="3"/>
  <c r="O669" i="3"/>
  <c r="P669" i="3"/>
  <c r="Q669" i="3"/>
  <c r="R669" i="3"/>
  <c r="S669" i="3"/>
  <c r="T669" i="3"/>
  <c r="U669" i="3"/>
  <c r="V669" i="3"/>
  <c r="W669" i="3"/>
  <c r="X669" i="3"/>
  <c r="Y669" i="3"/>
  <c r="Z669" i="3"/>
  <c r="AA669" i="3"/>
  <c r="AB669" i="3"/>
  <c r="AC669" i="3"/>
  <c r="AD669" i="3"/>
  <c r="AE669" i="3"/>
  <c r="AF669" i="3"/>
  <c r="AG669" i="3"/>
  <c r="AH669" i="3"/>
  <c r="AI669" i="3"/>
  <c r="AJ669" i="3"/>
  <c r="AK669" i="3"/>
  <c r="AL669" i="3"/>
  <c r="AM669" i="3"/>
  <c r="AN669" i="3"/>
  <c r="AO669" i="3"/>
  <c r="AP669" i="3"/>
  <c r="D670" i="3"/>
  <c r="E670" i="3"/>
  <c r="F670" i="3"/>
  <c r="G670" i="3"/>
  <c r="H670" i="3"/>
  <c r="I670" i="3"/>
  <c r="J670" i="3"/>
  <c r="K670" i="3"/>
  <c r="L670" i="3"/>
  <c r="M670" i="3"/>
  <c r="N670" i="3"/>
  <c r="O670" i="3"/>
  <c r="P670" i="3"/>
  <c r="Q670" i="3"/>
  <c r="R670" i="3"/>
  <c r="S670" i="3"/>
  <c r="T670" i="3"/>
  <c r="U670" i="3"/>
  <c r="V670" i="3"/>
  <c r="W670" i="3"/>
  <c r="X670" i="3"/>
  <c r="Y670" i="3"/>
  <c r="Z670" i="3"/>
  <c r="AA670" i="3"/>
  <c r="AB670" i="3"/>
  <c r="AC670" i="3"/>
  <c r="AD670" i="3"/>
  <c r="AE670" i="3"/>
  <c r="AF670" i="3"/>
  <c r="AG670" i="3"/>
  <c r="AH670" i="3"/>
  <c r="AI670" i="3"/>
  <c r="AJ670" i="3"/>
  <c r="AK670" i="3"/>
  <c r="AL670" i="3"/>
  <c r="AM670" i="3"/>
  <c r="AN670" i="3"/>
  <c r="AO670" i="3"/>
  <c r="AP670" i="3"/>
  <c r="D671" i="3"/>
  <c r="E671" i="3"/>
  <c r="F671" i="3"/>
  <c r="G671" i="3"/>
  <c r="H671" i="3"/>
  <c r="I671" i="3"/>
  <c r="J671" i="3"/>
  <c r="K671" i="3"/>
  <c r="L671" i="3"/>
  <c r="M671" i="3"/>
  <c r="N671" i="3"/>
  <c r="O671" i="3"/>
  <c r="P671" i="3"/>
  <c r="Q671" i="3"/>
  <c r="R671" i="3"/>
  <c r="S671" i="3"/>
  <c r="T671" i="3"/>
  <c r="U671" i="3"/>
  <c r="V671" i="3"/>
  <c r="W671" i="3"/>
  <c r="X671" i="3"/>
  <c r="Y671" i="3"/>
  <c r="Z671" i="3"/>
  <c r="AA671" i="3"/>
  <c r="AB671" i="3"/>
  <c r="AC671" i="3"/>
  <c r="AD671" i="3"/>
  <c r="AE671" i="3"/>
  <c r="AF671" i="3"/>
  <c r="AG671" i="3"/>
  <c r="AH671" i="3"/>
  <c r="AI671" i="3"/>
  <c r="AJ671" i="3"/>
  <c r="AK671" i="3"/>
  <c r="AL671" i="3"/>
  <c r="AM671" i="3"/>
  <c r="AN671" i="3"/>
  <c r="AO671" i="3"/>
  <c r="AP671" i="3"/>
  <c r="D672" i="3"/>
  <c r="E672" i="3"/>
  <c r="F672" i="3"/>
  <c r="G672" i="3"/>
  <c r="H672" i="3"/>
  <c r="I672" i="3"/>
  <c r="J672" i="3"/>
  <c r="K672" i="3"/>
  <c r="L672" i="3"/>
  <c r="M672" i="3"/>
  <c r="N672" i="3"/>
  <c r="O672" i="3"/>
  <c r="P672" i="3"/>
  <c r="Q672" i="3"/>
  <c r="R672" i="3"/>
  <c r="S672" i="3"/>
  <c r="T672" i="3"/>
  <c r="U672" i="3"/>
  <c r="V672" i="3"/>
  <c r="W672" i="3"/>
  <c r="X672" i="3"/>
  <c r="Y672" i="3"/>
  <c r="Z672" i="3"/>
  <c r="AA672" i="3"/>
  <c r="AB672" i="3"/>
  <c r="AC672" i="3"/>
  <c r="AD672" i="3"/>
  <c r="AE672" i="3"/>
  <c r="AF672" i="3"/>
  <c r="AG672" i="3"/>
  <c r="AH672" i="3"/>
  <c r="AI672" i="3"/>
  <c r="AJ672" i="3"/>
  <c r="AK672" i="3"/>
  <c r="AL672" i="3"/>
  <c r="AM672" i="3"/>
  <c r="AN672" i="3"/>
  <c r="AO672" i="3"/>
  <c r="AP672" i="3"/>
  <c r="D673" i="3"/>
  <c r="E673" i="3"/>
  <c r="F673" i="3"/>
  <c r="G673" i="3"/>
  <c r="H673" i="3"/>
  <c r="I673" i="3"/>
  <c r="J673" i="3"/>
  <c r="K673" i="3"/>
  <c r="L673" i="3"/>
  <c r="M673" i="3"/>
  <c r="N673" i="3"/>
  <c r="O673" i="3"/>
  <c r="P673" i="3"/>
  <c r="Q673" i="3"/>
  <c r="R673" i="3"/>
  <c r="S673" i="3"/>
  <c r="T673" i="3"/>
  <c r="U673" i="3"/>
  <c r="V673" i="3"/>
  <c r="W673" i="3"/>
  <c r="X673" i="3"/>
  <c r="Y673" i="3"/>
  <c r="Z673" i="3"/>
  <c r="AA673" i="3"/>
  <c r="AB673" i="3"/>
  <c r="AC673" i="3"/>
  <c r="AD673" i="3"/>
  <c r="AE673" i="3"/>
  <c r="AF673" i="3"/>
  <c r="AG673" i="3"/>
  <c r="AH673" i="3"/>
  <c r="AI673" i="3"/>
  <c r="AJ673" i="3"/>
  <c r="AK673" i="3"/>
  <c r="AL673" i="3"/>
  <c r="AM673" i="3"/>
  <c r="AN673" i="3"/>
  <c r="AO673" i="3"/>
  <c r="AP673" i="3"/>
  <c r="D674" i="3"/>
  <c r="E674" i="3"/>
  <c r="F674" i="3"/>
  <c r="G674" i="3"/>
  <c r="H674" i="3"/>
  <c r="I674" i="3"/>
  <c r="J674" i="3"/>
  <c r="K674" i="3"/>
  <c r="L674" i="3"/>
  <c r="M674" i="3"/>
  <c r="N674" i="3"/>
  <c r="O674" i="3"/>
  <c r="P674" i="3"/>
  <c r="Q674" i="3"/>
  <c r="R674" i="3"/>
  <c r="S674" i="3"/>
  <c r="T674" i="3"/>
  <c r="U674" i="3"/>
  <c r="V674" i="3"/>
  <c r="W674" i="3"/>
  <c r="X674" i="3"/>
  <c r="Y674" i="3"/>
  <c r="Z674" i="3"/>
  <c r="AA674" i="3"/>
  <c r="AB674" i="3"/>
  <c r="AC674" i="3"/>
  <c r="AD674" i="3"/>
  <c r="AE674" i="3"/>
  <c r="AF674" i="3"/>
  <c r="AG674" i="3"/>
  <c r="AH674" i="3"/>
  <c r="AI674" i="3"/>
  <c r="AJ674" i="3"/>
  <c r="AK674" i="3"/>
  <c r="AL674" i="3"/>
  <c r="AM674" i="3"/>
  <c r="AN674" i="3"/>
  <c r="AO674" i="3"/>
  <c r="AP674" i="3"/>
  <c r="D675" i="3"/>
  <c r="E675" i="3"/>
  <c r="F675" i="3"/>
  <c r="G675" i="3"/>
  <c r="H675" i="3"/>
  <c r="I675" i="3"/>
  <c r="J675" i="3"/>
  <c r="K675" i="3"/>
  <c r="L675" i="3"/>
  <c r="M675" i="3"/>
  <c r="N675" i="3"/>
  <c r="O675" i="3"/>
  <c r="P675" i="3"/>
  <c r="Q675" i="3"/>
  <c r="R675" i="3"/>
  <c r="S675" i="3"/>
  <c r="T675" i="3"/>
  <c r="V675" i="3"/>
  <c r="W675" i="3"/>
  <c r="X675" i="3"/>
  <c r="Y675" i="3"/>
  <c r="Z675" i="3"/>
  <c r="AA675" i="3"/>
  <c r="AB675" i="3"/>
  <c r="AC675" i="3"/>
  <c r="AD675" i="3"/>
  <c r="AE675" i="3"/>
  <c r="AF675" i="3"/>
  <c r="AG675" i="3"/>
  <c r="AH675" i="3"/>
  <c r="AI675" i="3"/>
  <c r="AJ675" i="3"/>
  <c r="AK675" i="3"/>
  <c r="AL675" i="3"/>
  <c r="AM675" i="3"/>
  <c r="AN675" i="3"/>
  <c r="AO675" i="3"/>
  <c r="AP675" i="3"/>
  <c r="D676" i="3"/>
  <c r="E676" i="3"/>
  <c r="F676" i="3"/>
  <c r="G676" i="3"/>
  <c r="H676" i="3"/>
  <c r="I676" i="3"/>
  <c r="J676" i="3"/>
  <c r="K676" i="3"/>
  <c r="L676" i="3"/>
  <c r="M676" i="3"/>
  <c r="N676" i="3"/>
  <c r="O676" i="3"/>
  <c r="P676" i="3"/>
  <c r="Q676" i="3"/>
  <c r="R676" i="3"/>
  <c r="S676" i="3"/>
  <c r="T676" i="3"/>
  <c r="U676" i="3"/>
  <c r="V676" i="3"/>
  <c r="W676" i="3"/>
  <c r="X676" i="3"/>
  <c r="Y676" i="3"/>
  <c r="Z676" i="3"/>
  <c r="AA676" i="3"/>
  <c r="AB676" i="3"/>
  <c r="AC676" i="3"/>
  <c r="AD676" i="3"/>
  <c r="AE676" i="3"/>
  <c r="AF676" i="3"/>
  <c r="AG676" i="3"/>
  <c r="AH676" i="3"/>
  <c r="AI676" i="3"/>
  <c r="AJ676" i="3"/>
  <c r="AK676" i="3"/>
  <c r="AL676" i="3"/>
  <c r="AM676" i="3"/>
  <c r="AN676" i="3"/>
  <c r="AO676" i="3"/>
  <c r="AP676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40" i="3"/>
  <c r="AH11" i="38" l="1"/>
  <c r="BU844" i="3" l="1"/>
  <c r="BM844" i="3" l="1"/>
  <c r="BC128" i="3" l="1"/>
  <c r="AW844" i="3" l="1"/>
  <c r="C677" i="3" l="1"/>
  <c r="BJ548" i="3"/>
  <c r="BX548" i="3"/>
  <c r="BZ548" i="3"/>
  <c r="CA548" i="3"/>
  <c r="CB548" i="3"/>
  <c r="CC548" i="3"/>
  <c r="CD548" i="3"/>
  <c r="CE548" i="3"/>
  <c r="CF548" i="3"/>
  <c r="CG548" i="3"/>
  <c r="CH548" i="3"/>
  <c r="CI548" i="3"/>
  <c r="BJ497" i="3"/>
  <c r="BZ497" i="3"/>
  <c r="CA497" i="3"/>
  <c r="CB497" i="3"/>
  <c r="CC497" i="3"/>
  <c r="CD497" i="3"/>
  <c r="CE497" i="3"/>
  <c r="CF497" i="3"/>
  <c r="CG497" i="3"/>
  <c r="CH497" i="3"/>
  <c r="CI497" i="3"/>
  <c r="AQ402" i="3" l="1"/>
  <c r="CJ402" i="3" s="1"/>
  <c r="BJ446" i="3"/>
  <c r="BX446" i="3"/>
  <c r="BZ446" i="3"/>
  <c r="CA446" i="3"/>
  <c r="CB446" i="3"/>
  <c r="CC446" i="3"/>
  <c r="CD446" i="3"/>
  <c r="CE446" i="3"/>
  <c r="CF446" i="3"/>
  <c r="CG446" i="3"/>
  <c r="CH446" i="3"/>
  <c r="CI446" i="3"/>
  <c r="BJ395" i="3" l="1"/>
  <c r="BM395" i="3"/>
  <c r="BN395" i="3"/>
  <c r="BT395" i="3"/>
  <c r="BX395" i="3"/>
  <c r="BZ395" i="3"/>
  <c r="CA395" i="3"/>
  <c r="CB395" i="3"/>
  <c r="CC395" i="3"/>
  <c r="CD395" i="3"/>
  <c r="CE395" i="3"/>
  <c r="CF395" i="3"/>
  <c r="CG395" i="3"/>
  <c r="CH395" i="3"/>
  <c r="CI395" i="3"/>
  <c r="BJ344" i="3"/>
  <c r="BX344" i="3"/>
  <c r="BY344" i="3"/>
  <c r="BZ344" i="3"/>
  <c r="CA344" i="3"/>
  <c r="CB344" i="3"/>
  <c r="CC344" i="3"/>
  <c r="CD344" i="3"/>
  <c r="CE344" i="3"/>
  <c r="CF344" i="3"/>
  <c r="CG344" i="3"/>
  <c r="CH344" i="3"/>
  <c r="CI344" i="3"/>
  <c r="BI344" i="3" l="1"/>
  <c r="BI337" i="3"/>
  <c r="BJ293" i="3"/>
  <c r="BZ293" i="3"/>
  <c r="CA293" i="3"/>
  <c r="CB293" i="3"/>
  <c r="CC293" i="3"/>
  <c r="CD293" i="3"/>
  <c r="CE293" i="3"/>
  <c r="CF293" i="3"/>
  <c r="CG293" i="3"/>
  <c r="CH293" i="3"/>
  <c r="CI293" i="3"/>
  <c r="BD293" i="3" l="1"/>
  <c r="BA844" i="3"/>
  <c r="BC844" i="3"/>
  <c r="BE844" i="3"/>
  <c r="BF844" i="3"/>
  <c r="BG844" i="3"/>
  <c r="BI844" i="3"/>
  <c r="BJ844" i="3"/>
  <c r="BN844" i="3"/>
  <c r="BP844" i="3"/>
  <c r="BQ844" i="3"/>
  <c r="BR844" i="3"/>
  <c r="BS844" i="3"/>
  <c r="BV844" i="3"/>
  <c r="BW844" i="3"/>
  <c r="BY844" i="3"/>
  <c r="BZ844" i="3"/>
  <c r="CA844" i="3"/>
  <c r="CB844" i="3"/>
  <c r="CC844" i="3"/>
  <c r="CD844" i="3"/>
  <c r="CE844" i="3"/>
  <c r="CF844" i="3"/>
  <c r="CG844" i="3"/>
  <c r="CH844" i="3"/>
  <c r="CI844" i="3"/>
  <c r="AV844" i="3"/>
  <c r="BC718" i="3"/>
  <c r="BD718" i="3"/>
  <c r="BF718" i="3"/>
  <c r="BG718" i="3"/>
  <c r="BH718" i="3"/>
  <c r="BM718" i="3"/>
  <c r="CC718" i="3"/>
  <c r="CD718" i="3"/>
  <c r="CE718" i="3"/>
  <c r="CF718" i="3"/>
  <c r="CG718" i="3"/>
  <c r="CH718" i="3"/>
  <c r="CI718" i="3"/>
  <c r="B73" i="36" l="1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72" i="36"/>
  <c r="B72" i="35"/>
  <c r="B73" i="41"/>
  <c r="B74" i="41"/>
  <c r="B75" i="41"/>
  <c r="B76" i="41"/>
  <c r="B77" i="41"/>
  <c r="B78" i="41"/>
  <c r="B79" i="41"/>
  <c r="B80" i="41"/>
  <c r="B81" i="41"/>
  <c r="B82" i="41"/>
  <c r="B83" i="41"/>
  <c r="B84" i="41"/>
  <c r="B85" i="41"/>
  <c r="B86" i="41"/>
  <c r="B87" i="41"/>
  <c r="B88" i="41"/>
  <c r="B89" i="41"/>
  <c r="B90" i="41"/>
  <c r="B91" i="41"/>
  <c r="B92" i="41"/>
  <c r="B72" i="41"/>
  <c r="B72" i="39"/>
  <c r="AS92" i="40"/>
  <c r="C44" i="45" s="1"/>
  <c r="AS73" i="40"/>
  <c r="AS74" i="40"/>
  <c r="AS75" i="40"/>
  <c r="AS76" i="40"/>
  <c r="AS77" i="40"/>
  <c r="AS78" i="40"/>
  <c r="C36" i="45" s="1"/>
  <c r="AS79" i="40"/>
  <c r="C37" i="45" s="1"/>
  <c r="AS80" i="40"/>
  <c r="C38" i="45" s="1"/>
  <c r="AS81" i="40"/>
  <c r="C39" i="45" s="1"/>
  <c r="AS82" i="40"/>
  <c r="AS83" i="40"/>
  <c r="AS84" i="40"/>
  <c r="C40" i="45" s="1"/>
  <c r="AS85" i="40"/>
  <c r="AS86" i="40"/>
  <c r="AS87" i="40"/>
  <c r="AS88" i="40"/>
  <c r="AS89" i="40"/>
  <c r="C41" i="45" s="1"/>
  <c r="AS90" i="40"/>
  <c r="C42" i="45" s="1"/>
  <c r="AS91" i="40"/>
  <c r="C43" i="45" s="1"/>
  <c r="AS72" i="40"/>
  <c r="C35" i="45" s="1"/>
  <c r="B73" i="40"/>
  <c r="B74" i="40"/>
  <c r="B75" i="40"/>
  <c r="B76" i="40"/>
  <c r="B77" i="40"/>
  <c r="B78" i="40"/>
  <c r="B79" i="40"/>
  <c r="B80" i="40"/>
  <c r="B81" i="40"/>
  <c r="B82" i="40"/>
  <c r="B83" i="40"/>
  <c r="B84" i="40"/>
  <c r="B85" i="40"/>
  <c r="B86" i="40"/>
  <c r="B87" i="40"/>
  <c r="B88" i="40"/>
  <c r="B89" i="40"/>
  <c r="B90" i="40"/>
  <c r="B91" i="40"/>
  <c r="B92" i="40"/>
  <c r="B72" i="40"/>
  <c r="B73" i="39"/>
  <c r="B74" i="39"/>
  <c r="B75" i="39"/>
  <c r="B76" i="39"/>
  <c r="B77" i="39"/>
  <c r="B78" i="39"/>
  <c r="B79" i="39"/>
  <c r="B80" i="39"/>
  <c r="B81" i="39"/>
  <c r="B82" i="39"/>
  <c r="B83" i="39"/>
  <c r="B84" i="39"/>
  <c r="B85" i="39"/>
  <c r="B86" i="39"/>
  <c r="B87" i="39"/>
  <c r="B88" i="39"/>
  <c r="B89" i="39"/>
  <c r="B90" i="39"/>
  <c r="B91" i="39"/>
  <c r="B92" i="39"/>
  <c r="B72" i="38"/>
  <c r="C45" i="45" l="1"/>
  <c r="AS92" i="38"/>
  <c r="AS73" i="38"/>
  <c r="AS74" i="38"/>
  <c r="AS75" i="38"/>
  <c r="AS76" i="38"/>
  <c r="AS77" i="38"/>
  <c r="AS78" i="38"/>
  <c r="AS79" i="38"/>
  <c r="AS80" i="38"/>
  <c r="AS81" i="38"/>
  <c r="AS82" i="38"/>
  <c r="AS83" i="38"/>
  <c r="AS84" i="38"/>
  <c r="AS85" i="38"/>
  <c r="AS86" i="38"/>
  <c r="AS87" i="38"/>
  <c r="AS88" i="38"/>
  <c r="AS89" i="38"/>
  <c r="AS90" i="38"/>
  <c r="AS91" i="38"/>
  <c r="AS72" i="38"/>
  <c r="B73" i="38"/>
  <c r="B74" i="38"/>
  <c r="B75" i="38"/>
  <c r="B76" i="38"/>
  <c r="B77" i="38"/>
  <c r="B78" i="38"/>
  <c r="B79" i="38"/>
  <c r="B80" i="38"/>
  <c r="B81" i="38"/>
  <c r="B82" i="38"/>
  <c r="B83" i="38"/>
  <c r="B84" i="38"/>
  <c r="B85" i="38"/>
  <c r="B86" i="38"/>
  <c r="B87" i="38"/>
  <c r="B88" i="38"/>
  <c r="B89" i="38"/>
  <c r="B90" i="38"/>
  <c r="B91" i="38"/>
  <c r="B92" i="38"/>
  <c r="B72" i="37"/>
  <c r="AS92" i="37" l="1"/>
  <c r="C44" i="44" s="1"/>
  <c r="AS73" i="37"/>
  <c r="AS74" i="37"/>
  <c r="AS75" i="37"/>
  <c r="AS76" i="37"/>
  <c r="AS77" i="37"/>
  <c r="AS78" i="37"/>
  <c r="C36" i="44" s="1"/>
  <c r="AS79" i="37"/>
  <c r="C37" i="44" s="1"/>
  <c r="AS80" i="37"/>
  <c r="C38" i="44" s="1"/>
  <c r="AS81" i="37"/>
  <c r="C39" i="44" s="1"/>
  <c r="AS82" i="37"/>
  <c r="AS83" i="37"/>
  <c r="AS84" i="37"/>
  <c r="C40" i="44" s="1"/>
  <c r="AS85" i="37"/>
  <c r="AS86" i="37"/>
  <c r="AS87" i="37"/>
  <c r="AS88" i="37"/>
  <c r="AS89" i="37"/>
  <c r="C41" i="44" s="1"/>
  <c r="AS90" i="37"/>
  <c r="C42" i="44" s="1"/>
  <c r="AS91" i="37"/>
  <c r="C43" i="44" s="1"/>
  <c r="AS72" i="37"/>
  <c r="C35" i="44" s="1"/>
  <c r="C45" i="44" l="1"/>
  <c r="B73" i="37"/>
  <c r="B74" i="37"/>
  <c r="B75" i="37"/>
  <c r="B76" i="37"/>
  <c r="B77" i="37"/>
  <c r="B78" i="37"/>
  <c r="B79" i="37"/>
  <c r="B80" i="37"/>
  <c r="B81" i="37"/>
  <c r="B82" i="37"/>
  <c r="B83" i="37"/>
  <c r="B84" i="37"/>
  <c r="B85" i="37"/>
  <c r="B86" i="37"/>
  <c r="B87" i="37"/>
  <c r="B88" i="37"/>
  <c r="B89" i="37"/>
  <c r="B90" i="37"/>
  <c r="B91" i="37"/>
  <c r="B92" i="37"/>
  <c r="B73" i="35" l="1"/>
  <c r="B74" i="35"/>
  <c r="B75" i="35"/>
  <c r="B76" i="35"/>
  <c r="B77" i="35"/>
  <c r="B78" i="35"/>
  <c r="B79" i="35"/>
  <c r="B80" i="35"/>
  <c r="B81" i="35"/>
  <c r="B82" i="35"/>
  <c r="B83" i="35"/>
  <c r="B84" i="35"/>
  <c r="B85" i="35"/>
  <c r="B86" i="35"/>
  <c r="B87" i="35"/>
  <c r="B88" i="35"/>
  <c r="B89" i="35"/>
  <c r="B90" i="35"/>
  <c r="B91" i="35"/>
  <c r="B92" i="35"/>
  <c r="C26" i="45" l="1"/>
  <c r="C26" i="44"/>
  <c r="B13" i="36" l="1"/>
  <c r="B1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12" i="36"/>
  <c r="AQ877" i="3"/>
  <c r="AQ878" i="3"/>
  <c r="AQ879" i="3"/>
  <c r="AQ880" i="3"/>
  <c r="AQ881" i="3"/>
  <c r="AQ882" i="3"/>
  <c r="AQ883" i="3"/>
  <c r="AQ884" i="3"/>
  <c r="AQ838" i="3"/>
  <c r="AQ839" i="3"/>
  <c r="AQ840" i="3"/>
  <c r="AQ841" i="3"/>
  <c r="AQ842" i="3"/>
  <c r="AQ843" i="3"/>
  <c r="AQ753" i="3"/>
  <c r="AQ754" i="3"/>
  <c r="AQ755" i="3"/>
  <c r="AQ756" i="3"/>
  <c r="AQ757" i="3"/>
  <c r="AQ758" i="3"/>
  <c r="AQ712" i="3"/>
  <c r="AQ713" i="3"/>
  <c r="AQ714" i="3"/>
  <c r="AQ715" i="3"/>
  <c r="AQ716" i="3"/>
  <c r="AQ717" i="3"/>
  <c r="AQ625" i="3"/>
  <c r="AQ626" i="3"/>
  <c r="AQ627" i="3"/>
  <c r="AQ628" i="3"/>
  <c r="AQ629" i="3"/>
  <c r="AQ630" i="3"/>
  <c r="AQ631" i="3"/>
  <c r="AQ632" i="3"/>
  <c r="AQ801" i="3" l="1"/>
  <c r="AQ797" i="3"/>
  <c r="AQ799" i="3"/>
  <c r="AQ800" i="3"/>
  <c r="AQ802" i="3"/>
  <c r="AQ798" i="3"/>
  <c r="AQ676" i="3"/>
  <c r="AQ672" i="3"/>
  <c r="AQ673" i="3"/>
  <c r="AQ674" i="3"/>
  <c r="AQ675" i="3"/>
  <c r="AQ671" i="3"/>
  <c r="B36" i="45" l="1"/>
  <c r="B37" i="45"/>
  <c r="B38" i="45"/>
  <c r="B39" i="45"/>
  <c r="B40" i="45"/>
  <c r="B41" i="45"/>
  <c r="B42" i="45"/>
  <c r="B43" i="45"/>
  <c r="B44" i="45"/>
  <c r="B45" i="45"/>
  <c r="B36" i="44"/>
  <c r="B37" i="44"/>
  <c r="B38" i="44"/>
  <c r="B39" i="44"/>
  <c r="B40" i="44"/>
  <c r="B41" i="44"/>
  <c r="B42" i="44"/>
  <c r="B43" i="44"/>
  <c r="B44" i="44"/>
  <c r="B45" i="44"/>
  <c r="B36" i="43"/>
  <c r="B37" i="43"/>
  <c r="B38" i="43"/>
  <c r="B39" i="43"/>
  <c r="B40" i="43"/>
  <c r="B41" i="43"/>
  <c r="B42" i="43"/>
  <c r="B43" i="43"/>
  <c r="B44" i="43"/>
  <c r="B45" i="43"/>
  <c r="B28" i="41" l="1"/>
  <c r="B29" i="41"/>
  <c r="B30" i="41"/>
  <c r="B31" i="41"/>
  <c r="B32" i="41"/>
  <c r="B33" i="41"/>
  <c r="B34" i="41"/>
  <c r="B35" i="41"/>
  <c r="B36" i="41"/>
  <c r="B37" i="41"/>
  <c r="B38" i="41"/>
  <c r="B39" i="41"/>
  <c r="B40" i="41"/>
  <c r="B41" i="41"/>
  <c r="B42" i="41"/>
  <c r="B43" i="41"/>
  <c r="B44" i="41"/>
  <c r="B45" i="41"/>
  <c r="B46" i="41"/>
  <c r="B47" i="41"/>
  <c r="B48" i="41"/>
  <c r="B49" i="41"/>
  <c r="B50" i="41"/>
  <c r="B51" i="41"/>
  <c r="B52" i="41"/>
  <c r="B53" i="41"/>
  <c r="B54" i="41"/>
  <c r="B55" i="41"/>
  <c r="B56" i="41"/>
  <c r="B57" i="41"/>
  <c r="B58" i="41"/>
  <c r="B59" i="41"/>
  <c r="B60" i="41"/>
  <c r="B61" i="41"/>
  <c r="B62" i="41"/>
  <c r="B63" i="41"/>
  <c r="B64" i="41"/>
  <c r="B65" i="41"/>
  <c r="B66" i="41"/>
  <c r="B67" i="41"/>
  <c r="B68" i="41"/>
  <c r="B69" i="41"/>
  <c r="B70" i="41"/>
  <c r="B12" i="41"/>
  <c r="D13" i="40"/>
  <c r="E13" i="40"/>
  <c r="F13" i="40"/>
  <c r="G13" i="40"/>
  <c r="H13" i="40"/>
  <c r="I13" i="40"/>
  <c r="J13" i="40"/>
  <c r="K13" i="40"/>
  <c r="L13" i="40"/>
  <c r="M13" i="40"/>
  <c r="N13" i="40"/>
  <c r="O13" i="40"/>
  <c r="P13" i="40"/>
  <c r="Q13" i="40"/>
  <c r="R13" i="40"/>
  <c r="S13" i="40"/>
  <c r="T13" i="40"/>
  <c r="U13" i="40"/>
  <c r="V13" i="40"/>
  <c r="W13" i="40"/>
  <c r="X13" i="40"/>
  <c r="Y13" i="40"/>
  <c r="Z13" i="40"/>
  <c r="AA13" i="40"/>
  <c r="AB13" i="40"/>
  <c r="AC13" i="40"/>
  <c r="AD13" i="40"/>
  <c r="AE13" i="40"/>
  <c r="AF13" i="40"/>
  <c r="AG13" i="40"/>
  <c r="AH13" i="40"/>
  <c r="AI13" i="40"/>
  <c r="AJ13" i="40"/>
  <c r="AK13" i="40"/>
  <c r="AL13" i="40"/>
  <c r="AM13" i="40"/>
  <c r="AN13" i="40"/>
  <c r="AO13" i="40"/>
  <c r="AP13" i="40"/>
  <c r="D14" i="40"/>
  <c r="E14" i="40"/>
  <c r="F14" i="40"/>
  <c r="G14" i="40"/>
  <c r="H14" i="40"/>
  <c r="I14" i="40"/>
  <c r="J14" i="40"/>
  <c r="K14" i="40"/>
  <c r="L14" i="40"/>
  <c r="M14" i="40"/>
  <c r="N14" i="40"/>
  <c r="O14" i="40"/>
  <c r="P14" i="40"/>
  <c r="Q14" i="40"/>
  <c r="R14" i="40"/>
  <c r="S14" i="40"/>
  <c r="T14" i="40"/>
  <c r="U14" i="40"/>
  <c r="V14" i="40"/>
  <c r="W14" i="40"/>
  <c r="X14" i="40"/>
  <c r="Y14" i="40"/>
  <c r="Z14" i="40"/>
  <c r="AA14" i="40"/>
  <c r="AB14" i="40"/>
  <c r="AC14" i="40"/>
  <c r="AD14" i="40"/>
  <c r="AE14" i="40"/>
  <c r="AF14" i="40"/>
  <c r="AG14" i="40"/>
  <c r="AH14" i="40"/>
  <c r="AI14" i="40"/>
  <c r="AJ14" i="40"/>
  <c r="AK14" i="40"/>
  <c r="AL14" i="40"/>
  <c r="AM14" i="40"/>
  <c r="AN14" i="40"/>
  <c r="AO14" i="40"/>
  <c r="AP14" i="40"/>
  <c r="D15" i="40"/>
  <c r="E15" i="40"/>
  <c r="F15" i="40"/>
  <c r="G15" i="40"/>
  <c r="H15" i="40"/>
  <c r="I15" i="40"/>
  <c r="J15" i="40"/>
  <c r="K15" i="40"/>
  <c r="L15" i="40"/>
  <c r="M15" i="40"/>
  <c r="N15" i="40"/>
  <c r="O15" i="40"/>
  <c r="P15" i="40"/>
  <c r="Q15" i="40"/>
  <c r="R15" i="40"/>
  <c r="S15" i="40"/>
  <c r="T15" i="40"/>
  <c r="U15" i="40"/>
  <c r="V15" i="40"/>
  <c r="W15" i="40"/>
  <c r="X15" i="40"/>
  <c r="Y15" i="40"/>
  <c r="Z15" i="40"/>
  <c r="AA15" i="40"/>
  <c r="AB15" i="40"/>
  <c r="AC15" i="40"/>
  <c r="AD15" i="40"/>
  <c r="AE15" i="40"/>
  <c r="AF15" i="40"/>
  <c r="AG15" i="40"/>
  <c r="AH15" i="40"/>
  <c r="AI15" i="40"/>
  <c r="AJ15" i="40"/>
  <c r="AK15" i="40"/>
  <c r="AL15" i="40"/>
  <c r="AM15" i="40"/>
  <c r="AN15" i="40"/>
  <c r="AO15" i="40"/>
  <c r="AP15" i="40"/>
  <c r="D16" i="40"/>
  <c r="E16" i="40"/>
  <c r="F16" i="40"/>
  <c r="G16" i="40"/>
  <c r="H16" i="40"/>
  <c r="I16" i="40"/>
  <c r="J16" i="40"/>
  <c r="K16" i="40"/>
  <c r="L16" i="40"/>
  <c r="M16" i="40"/>
  <c r="N16" i="40"/>
  <c r="O16" i="40"/>
  <c r="P16" i="40"/>
  <c r="Q16" i="40"/>
  <c r="R16" i="40"/>
  <c r="S16" i="40"/>
  <c r="T16" i="40"/>
  <c r="U16" i="40"/>
  <c r="V16" i="40"/>
  <c r="W16" i="40"/>
  <c r="X16" i="40"/>
  <c r="Y16" i="40"/>
  <c r="Z16" i="40"/>
  <c r="AA16" i="40"/>
  <c r="AB16" i="40"/>
  <c r="AC16" i="40"/>
  <c r="AD16" i="40"/>
  <c r="AE16" i="40"/>
  <c r="AF16" i="40"/>
  <c r="AG16" i="40"/>
  <c r="AH16" i="40"/>
  <c r="AI16" i="40"/>
  <c r="AJ16" i="40"/>
  <c r="AK16" i="40"/>
  <c r="AL16" i="40"/>
  <c r="AM16" i="40"/>
  <c r="AN16" i="40"/>
  <c r="AO16" i="40"/>
  <c r="AP16" i="40"/>
  <c r="D17" i="40"/>
  <c r="E17" i="40"/>
  <c r="F17" i="40"/>
  <c r="G17" i="40"/>
  <c r="H17" i="40"/>
  <c r="I17" i="40"/>
  <c r="J17" i="40"/>
  <c r="K17" i="40"/>
  <c r="L17" i="40"/>
  <c r="M17" i="40"/>
  <c r="N17" i="40"/>
  <c r="O17" i="40"/>
  <c r="P17" i="40"/>
  <c r="Q17" i="40"/>
  <c r="R17" i="40"/>
  <c r="S17" i="40"/>
  <c r="T17" i="40"/>
  <c r="U17" i="40"/>
  <c r="V17" i="40"/>
  <c r="W17" i="40"/>
  <c r="X17" i="40"/>
  <c r="Y17" i="40"/>
  <c r="Z17" i="40"/>
  <c r="AA17" i="40"/>
  <c r="AB17" i="40"/>
  <c r="AC17" i="40"/>
  <c r="AD17" i="40"/>
  <c r="AE17" i="40"/>
  <c r="AF17" i="40"/>
  <c r="AG17" i="40"/>
  <c r="AH17" i="40"/>
  <c r="AI17" i="40"/>
  <c r="AJ17" i="40"/>
  <c r="AK17" i="40"/>
  <c r="AL17" i="40"/>
  <c r="AM17" i="40"/>
  <c r="AN17" i="40"/>
  <c r="AO17" i="40"/>
  <c r="AP17" i="40"/>
  <c r="D18" i="40"/>
  <c r="E18" i="40"/>
  <c r="F18" i="40"/>
  <c r="G18" i="40"/>
  <c r="H18" i="40"/>
  <c r="I18" i="40"/>
  <c r="J18" i="40"/>
  <c r="K18" i="40"/>
  <c r="L18" i="40"/>
  <c r="M18" i="40"/>
  <c r="N18" i="40"/>
  <c r="O18" i="40"/>
  <c r="P18" i="40"/>
  <c r="Q18" i="40"/>
  <c r="R18" i="40"/>
  <c r="S18" i="40"/>
  <c r="T18" i="40"/>
  <c r="U18" i="40"/>
  <c r="V18" i="40"/>
  <c r="W18" i="40"/>
  <c r="X18" i="40"/>
  <c r="Y18" i="40"/>
  <c r="Z18" i="40"/>
  <c r="AA18" i="40"/>
  <c r="AB18" i="40"/>
  <c r="AC18" i="40"/>
  <c r="AD18" i="40"/>
  <c r="AE18" i="40"/>
  <c r="AF18" i="40"/>
  <c r="AG18" i="40"/>
  <c r="AH18" i="40"/>
  <c r="AI18" i="40"/>
  <c r="AJ18" i="40"/>
  <c r="AK18" i="40"/>
  <c r="AL18" i="40"/>
  <c r="AM18" i="40"/>
  <c r="AN18" i="40"/>
  <c r="AO18" i="40"/>
  <c r="AP18" i="40"/>
  <c r="D19" i="40"/>
  <c r="E19" i="40"/>
  <c r="F19" i="40"/>
  <c r="G19" i="40"/>
  <c r="H19" i="40"/>
  <c r="I19" i="40"/>
  <c r="J19" i="40"/>
  <c r="K19" i="40"/>
  <c r="L19" i="40"/>
  <c r="M19" i="40"/>
  <c r="N19" i="40"/>
  <c r="O19" i="40"/>
  <c r="P19" i="40"/>
  <c r="Q19" i="40"/>
  <c r="R19" i="40"/>
  <c r="S19" i="40"/>
  <c r="T19" i="40"/>
  <c r="U19" i="40"/>
  <c r="V19" i="40"/>
  <c r="W19" i="40"/>
  <c r="X19" i="40"/>
  <c r="Y19" i="40"/>
  <c r="Z19" i="40"/>
  <c r="AA19" i="40"/>
  <c r="AB19" i="40"/>
  <c r="AC19" i="40"/>
  <c r="AD19" i="40"/>
  <c r="AE19" i="40"/>
  <c r="AF19" i="40"/>
  <c r="AG19" i="40"/>
  <c r="AH19" i="40"/>
  <c r="AI19" i="40"/>
  <c r="AJ19" i="40"/>
  <c r="AK19" i="40"/>
  <c r="AL19" i="40"/>
  <c r="AM19" i="40"/>
  <c r="AN19" i="40"/>
  <c r="AO19" i="40"/>
  <c r="AP19" i="40"/>
  <c r="D20" i="40"/>
  <c r="E20" i="40"/>
  <c r="F20" i="40"/>
  <c r="G20" i="40"/>
  <c r="H20" i="40"/>
  <c r="I20" i="40"/>
  <c r="J20" i="40"/>
  <c r="K20" i="40"/>
  <c r="L20" i="40"/>
  <c r="M20" i="40"/>
  <c r="N20" i="40"/>
  <c r="O20" i="40"/>
  <c r="P20" i="40"/>
  <c r="Q20" i="40"/>
  <c r="R20" i="40"/>
  <c r="S20" i="40"/>
  <c r="T20" i="40"/>
  <c r="U20" i="40"/>
  <c r="V20" i="40"/>
  <c r="W20" i="40"/>
  <c r="X20" i="40"/>
  <c r="Y20" i="40"/>
  <c r="Z20" i="40"/>
  <c r="AA20" i="40"/>
  <c r="AB20" i="40"/>
  <c r="AC20" i="40"/>
  <c r="AD20" i="40"/>
  <c r="AE20" i="40"/>
  <c r="AF20" i="40"/>
  <c r="AG20" i="40"/>
  <c r="AH20" i="40"/>
  <c r="AI20" i="40"/>
  <c r="AJ20" i="40"/>
  <c r="AK20" i="40"/>
  <c r="AL20" i="40"/>
  <c r="AM20" i="40"/>
  <c r="AN20" i="40"/>
  <c r="AO20" i="40"/>
  <c r="AP20" i="40"/>
  <c r="D21" i="40"/>
  <c r="E21" i="40"/>
  <c r="F21" i="40"/>
  <c r="G21" i="40"/>
  <c r="H21" i="40"/>
  <c r="I21" i="40"/>
  <c r="J21" i="40"/>
  <c r="K21" i="40"/>
  <c r="L21" i="40"/>
  <c r="M21" i="40"/>
  <c r="N21" i="40"/>
  <c r="O21" i="40"/>
  <c r="P21" i="40"/>
  <c r="Q21" i="40"/>
  <c r="R21" i="40"/>
  <c r="S21" i="40"/>
  <c r="T21" i="40"/>
  <c r="U21" i="40"/>
  <c r="V21" i="40"/>
  <c r="W21" i="40"/>
  <c r="X21" i="40"/>
  <c r="Y21" i="40"/>
  <c r="Z21" i="40"/>
  <c r="AA21" i="40"/>
  <c r="AB21" i="40"/>
  <c r="AC21" i="40"/>
  <c r="AD21" i="40"/>
  <c r="AE21" i="40"/>
  <c r="AF21" i="40"/>
  <c r="AG21" i="40"/>
  <c r="AH21" i="40"/>
  <c r="AI21" i="40"/>
  <c r="AJ21" i="40"/>
  <c r="AK21" i="40"/>
  <c r="AL21" i="40"/>
  <c r="AM21" i="40"/>
  <c r="AN21" i="40"/>
  <c r="AO21" i="40"/>
  <c r="AP21" i="40"/>
  <c r="D22" i="40"/>
  <c r="E22" i="40"/>
  <c r="F22" i="40"/>
  <c r="G22" i="40"/>
  <c r="H22" i="40"/>
  <c r="I22" i="40"/>
  <c r="J22" i="40"/>
  <c r="K22" i="40"/>
  <c r="L22" i="40"/>
  <c r="M22" i="40"/>
  <c r="N22" i="40"/>
  <c r="O22" i="40"/>
  <c r="P22" i="40"/>
  <c r="Q22" i="40"/>
  <c r="R22" i="40"/>
  <c r="S22" i="40"/>
  <c r="T22" i="40"/>
  <c r="U22" i="40"/>
  <c r="V22" i="40"/>
  <c r="W22" i="40"/>
  <c r="X22" i="40"/>
  <c r="Y22" i="40"/>
  <c r="Z22" i="40"/>
  <c r="AA22" i="40"/>
  <c r="AB22" i="40"/>
  <c r="AC22" i="40"/>
  <c r="AD22" i="40"/>
  <c r="AE22" i="40"/>
  <c r="AF22" i="40"/>
  <c r="AG22" i="40"/>
  <c r="AH22" i="40"/>
  <c r="AI22" i="40"/>
  <c r="AJ22" i="40"/>
  <c r="AK22" i="40"/>
  <c r="AL22" i="40"/>
  <c r="AM22" i="40"/>
  <c r="AN22" i="40"/>
  <c r="AO22" i="40"/>
  <c r="AP22" i="40"/>
  <c r="D23" i="40"/>
  <c r="E23" i="40"/>
  <c r="F23" i="40"/>
  <c r="G23" i="40"/>
  <c r="H23" i="40"/>
  <c r="I23" i="40"/>
  <c r="J23" i="40"/>
  <c r="K23" i="40"/>
  <c r="L23" i="40"/>
  <c r="M23" i="40"/>
  <c r="N23" i="40"/>
  <c r="O23" i="40"/>
  <c r="P23" i="40"/>
  <c r="Q23" i="40"/>
  <c r="R23" i="40"/>
  <c r="S23" i="40"/>
  <c r="T23" i="40"/>
  <c r="U23" i="40"/>
  <c r="V23" i="40"/>
  <c r="W23" i="40"/>
  <c r="X23" i="40"/>
  <c r="Y23" i="40"/>
  <c r="Z23" i="40"/>
  <c r="AA23" i="40"/>
  <c r="AB23" i="40"/>
  <c r="AC23" i="40"/>
  <c r="AD23" i="40"/>
  <c r="AE23" i="40"/>
  <c r="AF23" i="40"/>
  <c r="AG23" i="40"/>
  <c r="AH23" i="40"/>
  <c r="AI23" i="40"/>
  <c r="AJ23" i="40"/>
  <c r="AK23" i="40"/>
  <c r="AL23" i="40"/>
  <c r="AM23" i="40"/>
  <c r="AN23" i="40"/>
  <c r="AO23" i="40"/>
  <c r="AP23" i="40"/>
  <c r="D24" i="40"/>
  <c r="E24" i="40"/>
  <c r="F24" i="40"/>
  <c r="G24" i="40"/>
  <c r="H24" i="40"/>
  <c r="I24" i="40"/>
  <c r="J24" i="40"/>
  <c r="K24" i="40"/>
  <c r="L24" i="40"/>
  <c r="M24" i="40"/>
  <c r="N24" i="40"/>
  <c r="O24" i="40"/>
  <c r="P24" i="40"/>
  <c r="Q24" i="40"/>
  <c r="R24" i="40"/>
  <c r="S24" i="40"/>
  <c r="T24" i="40"/>
  <c r="U24" i="40"/>
  <c r="V24" i="40"/>
  <c r="W24" i="40"/>
  <c r="X24" i="40"/>
  <c r="Y24" i="40"/>
  <c r="Z24" i="40"/>
  <c r="AA24" i="40"/>
  <c r="AB24" i="40"/>
  <c r="AC24" i="40"/>
  <c r="AD24" i="40"/>
  <c r="AE24" i="40"/>
  <c r="AF24" i="40"/>
  <c r="AG24" i="40"/>
  <c r="AH24" i="40"/>
  <c r="AI24" i="40"/>
  <c r="AJ24" i="40"/>
  <c r="AK24" i="40"/>
  <c r="AL24" i="40"/>
  <c r="AM24" i="40"/>
  <c r="AN24" i="40"/>
  <c r="AO24" i="40"/>
  <c r="AP24" i="40"/>
  <c r="D25" i="40"/>
  <c r="E25" i="40"/>
  <c r="F25" i="40"/>
  <c r="G25" i="40"/>
  <c r="H25" i="40"/>
  <c r="I25" i="40"/>
  <c r="J25" i="40"/>
  <c r="K25" i="40"/>
  <c r="L25" i="40"/>
  <c r="M25" i="40"/>
  <c r="N25" i="40"/>
  <c r="O25" i="40"/>
  <c r="P25" i="40"/>
  <c r="Q25" i="40"/>
  <c r="R25" i="40"/>
  <c r="S25" i="40"/>
  <c r="T25" i="40"/>
  <c r="U25" i="40"/>
  <c r="V25" i="40"/>
  <c r="W25" i="40"/>
  <c r="X25" i="40"/>
  <c r="Y25" i="40"/>
  <c r="Z25" i="40"/>
  <c r="AA25" i="40"/>
  <c r="AB25" i="40"/>
  <c r="AC25" i="40"/>
  <c r="AD25" i="40"/>
  <c r="AE25" i="40"/>
  <c r="AF25" i="40"/>
  <c r="AG25" i="40"/>
  <c r="AH25" i="40"/>
  <c r="AI25" i="40"/>
  <c r="AJ25" i="40"/>
  <c r="AK25" i="40"/>
  <c r="AL25" i="40"/>
  <c r="AM25" i="40"/>
  <c r="AN25" i="40"/>
  <c r="AO25" i="40"/>
  <c r="AP25" i="40"/>
  <c r="D26" i="40"/>
  <c r="E26" i="40"/>
  <c r="F26" i="40"/>
  <c r="G26" i="40"/>
  <c r="H26" i="40"/>
  <c r="I26" i="40"/>
  <c r="J26" i="40"/>
  <c r="K26" i="40"/>
  <c r="L26" i="40"/>
  <c r="M26" i="40"/>
  <c r="N26" i="40"/>
  <c r="O26" i="40"/>
  <c r="P26" i="40"/>
  <c r="Q26" i="40"/>
  <c r="R26" i="40"/>
  <c r="S26" i="40"/>
  <c r="T26" i="40"/>
  <c r="U26" i="40"/>
  <c r="V26" i="40"/>
  <c r="W26" i="40"/>
  <c r="X26" i="40"/>
  <c r="Y26" i="40"/>
  <c r="Z26" i="40"/>
  <c r="AA26" i="40"/>
  <c r="AB26" i="40"/>
  <c r="AC26" i="40"/>
  <c r="AD26" i="40"/>
  <c r="AE26" i="40"/>
  <c r="AF26" i="40"/>
  <c r="AG26" i="40"/>
  <c r="AH26" i="40"/>
  <c r="AI26" i="40"/>
  <c r="AJ26" i="40"/>
  <c r="AK26" i="40"/>
  <c r="AL26" i="40"/>
  <c r="AM26" i="40"/>
  <c r="AN26" i="40"/>
  <c r="AO26" i="40"/>
  <c r="AP26" i="40"/>
  <c r="D27" i="40"/>
  <c r="E27" i="40"/>
  <c r="F27" i="40"/>
  <c r="G27" i="40"/>
  <c r="H27" i="40"/>
  <c r="I27" i="40"/>
  <c r="J27" i="40"/>
  <c r="K27" i="40"/>
  <c r="L27" i="40"/>
  <c r="M27" i="40"/>
  <c r="N27" i="40"/>
  <c r="O27" i="40"/>
  <c r="P27" i="40"/>
  <c r="Q27" i="40"/>
  <c r="R27" i="40"/>
  <c r="S27" i="40"/>
  <c r="T27" i="40"/>
  <c r="U27" i="40"/>
  <c r="V27" i="40"/>
  <c r="W27" i="40"/>
  <c r="X27" i="40"/>
  <c r="Y27" i="40"/>
  <c r="Z27" i="40"/>
  <c r="AA27" i="40"/>
  <c r="AB27" i="40"/>
  <c r="AC27" i="40"/>
  <c r="AD27" i="40"/>
  <c r="AE27" i="40"/>
  <c r="AF27" i="40"/>
  <c r="AG27" i="40"/>
  <c r="AH27" i="40"/>
  <c r="AI27" i="40"/>
  <c r="AJ27" i="40"/>
  <c r="AK27" i="40"/>
  <c r="AL27" i="40"/>
  <c r="AM27" i="40"/>
  <c r="AN27" i="40"/>
  <c r="AO27" i="40"/>
  <c r="AP27" i="40"/>
  <c r="D29" i="40"/>
  <c r="E29" i="40"/>
  <c r="F29" i="40"/>
  <c r="G29" i="40"/>
  <c r="H29" i="40"/>
  <c r="I29" i="40"/>
  <c r="J29" i="40"/>
  <c r="K29" i="40"/>
  <c r="L29" i="40"/>
  <c r="M29" i="40"/>
  <c r="N29" i="40"/>
  <c r="O29" i="40"/>
  <c r="P29" i="40"/>
  <c r="Q29" i="40"/>
  <c r="R29" i="40"/>
  <c r="S29" i="40"/>
  <c r="T29" i="40"/>
  <c r="U29" i="40"/>
  <c r="V29" i="40"/>
  <c r="W29" i="40"/>
  <c r="X29" i="40"/>
  <c r="Y29" i="40"/>
  <c r="Z29" i="40"/>
  <c r="AA29" i="40"/>
  <c r="AB29" i="40"/>
  <c r="AC29" i="40"/>
  <c r="AD29" i="40"/>
  <c r="AE29" i="40"/>
  <c r="AF29" i="40"/>
  <c r="AG29" i="40"/>
  <c r="AH29" i="40"/>
  <c r="AI29" i="40"/>
  <c r="AJ29" i="40"/>
  <c r="AK29" i="40"/>
  <c r="AL29" i="40"/>
  <c r="AM29" i="40"/>
  <c r="AN29" i="40"/>
  <c r="AO29" i="40"/>
  <c r="AP29" i="40"/>
  <c r="D30" i="40"/>
  <c r="E30" i="40"/>
  <c r="F30" i="40"/>
  <c r="G30" i="40"/>
  <c r="H30" i="40"/>
  <c r="I30" i="40"/>
  <c r="J30" i="40"/>
  <c r="K30" i="40"/>
  <c r="L30" i="40"/>
  <c r="M30" i="40"/>
  <c r="N30" i="40"/>
  <c r="O30" i="40"/>
  <c r="P30" i="40"/>
  <c r="Q30" i="40"/>
  <c r="R30" i="40"/>
  <c r="S30" i="40"/>
  <c r="T30" i="40"/>
  <c r="U30" i="40"/>
  <c r="V30" i="40"/>
  <c r="W30" i="40"/>
  <c r="X30" i="40"/>
  <c r="Y30" i="40"/>
  <c r="Z30" i="40"/>
  <c r="AA30" i="40"/>
  <c r="AB30" i="40"/>
  <c r="AC30" i="40"/>
  <c r="AD30" i="40"/>
  <c r="AE30" i="40"/>
  <c r="AF30" i="40"/>
  <c r="AG30" i="40"/>
  <c r="AH30" i="40"/>
  <c r="AI30" i="40"/>
  <c r="AJ30" i="40"/>
  <c r="AK30" i="40"/>
  <c r="AL30" i="40"/>
  <c r="AM30" i="40"/>
  <c r="AN30" i="40"/>
  <c r="AO30" i="40"/>
  <c r="AP30" i="40"/>
  <c r="D31" i="40"/>
  <c r="E31" i="40"/>
  <c r="F31" i="40"/>
  <c r="G31" i="40"/>
  <c r="H31" i="40"/>
  <c r="I31" i="40"/>
  <c r="J31" i="40"/>
  <c r="K31" i="40"/>
  <c r="L31" i="40"/>
  <c r="M31" i="40"/>
  <c r="N31" i="40"/>
  <c r="O31" i="40"/>
  <c r="P31" i="40"/>
  <c r="Q31" i="40"/>
  <c r="R31" i="40"/>
  <c r="S31" i="40"/>
  <c r="T31" i="40"/>
  <c r="U31" i="40"/>
  <c r="V31" i="40"/>
  <c r="W31" i="40"/>
  <c r="X31" i="40"/>
  <c r="Y31" i="40"/>
  <c r="Z31" i="40"/>
  <c r="AA31" i="40"/>
  <c r="AB31" i="40"/>
  <c r="AC31" i="40"/>
  <c r="AD31" i="40"/>
  <c r="AE31" i="40"/>
  <c r="AF31" i="40"/>
  <c r="AG31" i="40"/>
  <c r="AH31" i="40"/>
  <c r="AI31" i="40"/>
  <c r="AJ31" i="40"/>
  <c r="AK31" i="40"/>
  <c r="AL31" i="40"/>
  <c r="AM31" i="40"/>
  <c r="AN31" i="40"/>
  <c r="AO31" i="40"/>
  <c r="AP31" i="40"/>
  <c r="D32" i="40"/>
  <c r="E32" i="40"/>
  <c r="F32" i="40"/>
  <c r="G32" i="40"/>
  <c r="H32" i="40"/>
  <c r="I32" i="40"/>
  <c r="J32" i="40"/>
  <c r="K32" i="40"/>
  <c r="L32" i="40"/>
  <c r="M32" i="40"/>
  <c r="N32" i="40"/>
  <c r="O32" i="40"/>
  <c r="P32" i="40"/>
  <c r="Q32" i="40"/>
  <c r="R32" i="40"/>
  <c r="S32" i="40"/>
  <c r="T32" i="40"/>
  <c r="U32" i="40"/>
  <c r="V32" i="40"/>
  <c r="W32" i="40"/>
  <c r="X32" i="40"/>
  <c r="Y32" i="40"/>
  <c r="Z32" i="40"/>
  <c r="AA32" i="40"/>
  <c r="AB32" i="40"/>
  <c r="AC32" i="40"/>
  <c r="AD32" i="40"/>
  <c r="AE32" i="40"/>
  <c r="AF32" i="40"/>
  <c r="AG32" i="40"/>
  <c r="AH32" i="40"/>
  <c r="AI32" i="40"/>
  <c r="AJ32" i="40"/>
  <c r="AK32" i="40"/>
  <c r="AL32" i="40"/>
  <c r="AM32" i="40"/>
  <c r="AN32" i="40"/>
  <c r="AO32" i="40"/>
  <c r="AP32" i="40"/>
  <c r="D33" i="40"/>
  <c r="E33" i="40"/>
  <c r="F33" i="40"/>
  <c r="G33" i="40"/>
  <c r="H33" i="40"/>
  <c r="I33" i="40"/>
  <c r="J33" i="40"/>
  <c r="K33" i="40"/>
  <c r="L33" i="40"/>
  <c r="M33" i="40"/>
  <c r="N33" i="40"/>
  <c r="O33" i="40"/>
  <c r="P33" i="40"/>
  <c r="Q33" i="40"/>
  <c r="R33" i="40"/>
  <c r="S33" i="40"/>
  <c r="T33" i="40"/>
  <c r="U33" i="40"/>
  <c r="V33" i="40"/>
  <c r="W33" i="40"/>
  <c r="X33" i="40"/>
  <c r="Y33" i="40"/>
  <c r="Z33" i="40"/>
  <c r="AA33" i="40"/>
  <c r="AB33" i="40"/>
  <c r="AC33" i="40"/>
  <c r="AD33" i="40"/>
  <c r="AE33" i="40"/>
  <c r="AF33" i="40"/>
  <c r="AG33" i="40"/>
  <c r="AH33" i="40"/>
  <c r="AI33" i="40"/>
  <c r="AJ33" i="40"/>
  <c r="AK33" i="40"/>
  <c r="AL33" i="40"/>
  <c r="AM33" i="40"/>
  <c r="AN33" i="40"/>
  <c r="AO33" i="40"/>
  <c r="AP33" i="40"/>
  <c r="D34" i="40"/>
  <c r="E34" i="40"/>
  <c r="F34" i="40"/>
  <c r="G34" i="40"/>
  <c r="H34" i="40"/>
  <c r="I34" i="40"/>
  <c r="J34" i="40"/>
  <c r="K34" i="40"/>
  <c r="L34" i="40"/>
  <c r="M34" i="40"/>
  <c r="N34" i="40"/>
  <c r="O34" i="40"/>
  <c r="P34" i="40"/>
  <c r="Q34" i="40"/>
  <c r="R34" i="40"/>
  <c r="S34" i="40"/>
  <c r="T34" i="40"/>
  <c r="U34" i="40"/>
  <c r="V34" i="40"/>
  <c r="W34" i="40"/>
  <c r="X34" i="40"/>
  <c r="Y34" i="40"/>
  <c r="Z34" i="40"/>
  <c r="AA34" i="40"/>
  <c r="AB34" i="40"/>
  <c r="AC34" i="40"/>
  <c r="AD34" i="40"/>
  <c r="AE34" i="40"/>
  <c r="AF34" i="40"/>
  <c r="AG34" i="40"/>
  <c r="AH34" i="40"/>
  <c r="AI34" i="40"/>
  <c r="AJ34" i="40"/>
  <c r="AK34" i="40"/>
  <c r="AL34" i="40"/>
  <c r="AM34" i="40"/>
  <c r="AN34" i="40"/>
  <c r="AO34" i="40"/>
  <c r="AP34" i="40"/>
  <c r="D35" i="40"/>
  <c r="E35" i="40"/>
  <c r="F35" i="40"/>
  <c r="G35" i="40"/>
  <c r="H35" i="40"/>
  <c r="I35" i="40"/>
  <c r="J35" i="40"/>
  <c r="K35" i="40"/>
  <c r="L35" i="40"/>
  <c r="M35" i="40"/>
  <c r="N35" i="40"/>
  <c r="O35" i="40"/>
  <c r="P35" i="40"/>
  <c r="Q35" i="40"/>
  <c r="R35" i="40"/>
  <c r="S35" i="40"/>
  <c r="T35" i="40"/>
  <c r="U35" i="40"/>
  <c r="V35" i="40"/>
  <c r="W35" i="40"/>
  <c r="X35" i="40"/>
  <c r="Y35" i="40"/>
  <c r="Z35" i="40"/>
  <c r="AA35" i="40"/>
  <c r="AB35" i="40"/>
  <c r="AC35" i="40"/>
  <c r="AD35" i="40"/>
  <c r="AE35" i="40"/>
  <c r="AF35" i="40"/>
  <c r="AG35" i="40"/>
  <c r="AH35" i="40"/>
  <c r="AI35" i="40"/>
  <c r="AJ35" i="40"/>
  <c r="AK35" i="40"/>
  <c r="AL35" i="40"/>
  <c r="AM35" i="40"/>
  <c r="AN35" i="40"/>
  <c r="AO35" i="40"/>
  <c r="AP35" i="40"/>
  <c r="D36" i="40"/>
  <c r="E36" i="40"/>
  <c r="F36" i="40"/>
  <c r="G36" i="40"/>
  <c r="H36" i="40"/>
  <c r="I36" i="40"/>
  <c r="J36" i="40"/>
  <c r="K36" i="40"/>
  <c r="L36" i="40"/>
  <c r="M36" i="40"/>
  <c r="N36" i="40"/>
  <c r="O36" i="40"/>
  <c r="P36" i="40"/>
  <c r="Q36" i="40"/>
  <c r="R36" i="40"/>
  <c r="S36" i="40"/>
  <c r="T36" i="40"/>
  <c r="U36" i="40"/>
  <c r="V36" i="40"/>
  <c r="W36" i="40"/>
  <c r="X36" i="40"/>
  <c r="Y36" i="40"/>
  <c r="Z36" i="40"/>
  <c r="AA36" i="40"/>
  <c r="AB36" i="40"/>
  <c r="AC36" i="40"/>
  <c r="AD36" i="40"/>
  <c r="AE36" i="40"/>
  <c r="AF36" i="40"/>
  <c r="AG36" i="40"/>
  <c r="AH36" i="40"/>
  <c r="AI36" i="40"/>
  <c r="AJ36" i="40"/>
  <c r="AK36" i="40"/>
  <c r="AL36" i="40"/>
  <c r="AM36" i="40"/>
  <c r="AN36" i="40"/>
  <c r="AO36" i="40"/>
  <c r="AP36" i="40"/>
  <c r="D37" i="40"/>
  <c r="E37" i="40"/>
  <c r="F37" i="40"/>
  <c r="G37" i="40"/>
  <c r="H37" i="40"/>
  <c r="I37" i="40"/>
  <c r="J37" i="40"/>
  <c r="K37" i="40"/>
  <c r="L37" i="40"/>
  <c r="M37" i="40"/>
  <c r="N37" i="40"/>
  <c r="O37" i="40"/>
  <c r="P37" i="40"/>
  <c r="Q37" i="40"/>
  <c r="R37" i="40"/>
  <c r="S37" i="40"/>
  <c r="T37" i="40"/>
  <c r="U37" i="40"/>
  <c r="V37" i="40"/>
  <c r="W37" i="40"/>
  <c r="X37" i="40"/>
  <c r="Y37" i="40"/>
  <c r="Z37" i="40"/>
  <c r="AA37" i="40"/>
  <c r="AB37" i="40"/>
  <c r="AC37" i="40"/>
  <c r="AD37" i="40"/>
  <c r="AE37" i="40"/>
  <c r="AF37" i="40"/>
  <c r="AG37" i="40"/>
  <c r="AH37" i="40"/>
  <c r="AI37" i="40"/>
  <c r="AJ37" i="40"/>
  <c r="AK37" i="40"/>
  <c r="AL37" i="40"/>
  <c r="AM37" i="40"/>
  <c r="AN37" i="40"/>
  <c r="AO37" i="40"/>
  <c r="AP37" i="40"/>
  <c r="D38" i="40"/>
  <c r="E38" i="40"/>
  <c r="F38" i="40"/>
  <c r="G38" i="40"/>
  <c r="H38" i="40"/>
  <c r="I38" i="40"/>
  <c r="J38" i="40"/>
  <c r="K38" i="40"/>
  <c r="L38" i="40"/>
  <c r="M38" i="40"/>
  <c r="N38" i="40"/>
  <c r="O38" i="40"/>
  <c r="P38" i="40"/>
  <c r="Q38" i="40"/>
  <c r="R38" i="40"/>
  <c r="S38" i="40"/>
  <c r="T38" i="40"/>
  <c r="U38" i="40"/>
  <c r="V38" i="40"/>
  <c r="W38" i="40"/>
  <c r="X38" i="40"/>
  <c r="Y38" i="40"/>
  <c r="Z38" i="40"/>
  <c r="AA38" i="40"/>
  <c r="AB38" i="40"/>
  <c r="AC38" i="40"/>
  <c r="AD38" i="40"/>
  <c r="AE38" i="40"/>
  <c r="AF38" i="40"/>
  <c r="AG38" i="40"/>
  <c r="AH38" i="40"/>
  <c r="AI38" i="40"/>
  <c r="AJ38" i="40"/>
  <c r="AK38" i="40"/>
  <c r="AL38" i="40"/>
  <c r="AM38" i="40"/>
  <c r="AN38" i="40"/>
  <c r="AO38" i="40"/>
  <c r="AP38" i="40"/>
  <c r="D39" i="40"/>
  <c r="E39" i="40"/>
  <c r="F39" i="40"/>
  <c r="G39" i="40"/>
  <c r="H39" i="40"/>
  <c r="I39" i="40"/>
  <c r="J39" i="40"/>
  <c r="K39" i="40"/>
  <c r="L39" i="40"/>
  <c r="M39" i="40"/>
  <c r="N39" i="40"/>
  <c r="O39" i="40"/>
  <c r="P39" i="40"/>
  <c r="Q39" i="40"/>
  <c r="R39" i="40"/>
  <c r="S39" i="40"/>
  <c r="T39" i="40"/>
  <c r="U39" i="40"/>
  <c r="V39" i="40"/>
  <c r="W39" i="40"/>
  <c r="X39" i="40"/>
  <c r="Y39" i="40"/>
  <c r="Z39" i="40"/>
  <c r="AA39" i="40"/>
  <c r="AB39" i="40"/>
  <c r="AC39" i="40"/>
  <c r="AD39" i="40"/>
  <c r="AE39" i="40"/>
  <c r="AF39" i="40"/>
  <c r="AG39" i="40"/>
  <c r="AH39" i="40"/>
  <c r="AI39" i="40"/>
  <c r="AJ39" i="40"/>
  <c r="AK39" i="40"/>
  <c r="AL39" i="40"/>
  <c r="AM39" i="40"/>
  <c r="AN39" i="40"/>
  <c r="AO39" i="40"/>
  <c r="AP39" i="40"/>
  <c r="D40" i="40"/>
  <c r="E40" i="40"/>
  <c r="F40" i="40"/>
  <c r="G40" i="40"/>
  <c r="H40" i="40"/>
  <c r="I40" i="40"/>
  <c r="J40" i="40"/>
  <c r="K40" i="40"/>
  <c r="L40" i="40"/>
  <c r="M40" i="40"/>
  <c r="N40" i="40"/>
  <c r="O40" i="40"/>
  <c r="P40" i="40"/>
  <c r="Q40" i="40"/>
  <c r="R40" i="40"/>
  <c r="S40" i="40"/>
  <c r="T40" i="40"/>
  <c r="U40" i="40"/>
  <c r="V40" i="40"/>
  <c r="W40" i="40"/>
  <c r="X40" i="40"/>
  <c r="Y40" i="40"/>
  <c r="Z40" i="40"/>
  <c r="AA40" i="40"/>
  <c r="AB40" i="40"/>
  <c r="AC40" i="40"/>
  <c r="AD40" i="40"/>
  <c r="AE40" i="40"/>
  <c r="AF40" i="40"/>
  <c r="AG40" i="40"/>
  <c r="AH40" i="40"/>
  <c r="AI40" i="40"/>
  <c r="AJ40" i="40"/>
  <c r="AK40" i="40"/>
  <c r="AL40" i="40"/>
  <c r="AM40" i="40"/>
  <c r="AN40" i="40"/>
  <c r="AO40" i="40"/>
  <c r="AP40" i="40"/>
  <c r="D41" i="40"/>
  <c r="E41" i="40"/>
  <c r="F41" i="40"/>
  <c r="G41" i="40"/>
  <c r="H41" i="40"/>
  <c r="I41" i="40"/>
  <c r="J41" i="40"/>
  <c r="K41" i="40"/>
  <c r="L41" i="40"/>
  <c r="M41" i="40"/>
  <c r="N41" i="40"/>
  <c r="O41" i="40"/>
  <c r="P41" i="40"/>
  <c r="Q41" i="40"/>
  <c r="R41" i="40"/>
  <c r="S41" i="40"/>
  <c r="T41" i="40"/>
  <c r="U41" i="40"/>
  <c r="V41" i="40"/>
  <c r="W41" i="40"/>
  <c r="X41" i="40"/>
  <c r="Y41" i="40"/>
  <c r="Z41" i="40"/>
  <c r="AA41" i="40"/>
  <c r="AB41" i="40"/>
  <c r="AC41" i="40"/>
  <c r="AD41" i="40"/>
  <c r="AE41" i="40"/>
  <c r="AF41" i="40"/>
  <c r="AG41" i="40"/>
  <c r="AH41" i="40"/>
  <c r="AI41" i="40"/>
  <c r="AJ41" i="40"/>
  <c r="AK41" i="40"/>
  <c r="AL41" i="40"/>
  <c r="AM41" i="40"/>
  <c r="AN41" i="40"/>
  <c r="AO41" i="40"/>
  <c r="AP41" i="40"/>
  <c r="D42" i="40"/>
  <c r="E42" i="40"/>
  <c r="F42" i="40"/>
  <c r="G42" i="40"/>
  <c r="H42" i="40"/>
  <c r="I42" i="40"/>
  <c r="J42" i="40"/>
  <c r="K42" i="40"/>
  <c r="L42" i="40"/>
  <c r="M42" i="40"/>
  <c r="N42" i="40"/>
  <c r="O42" i="40"/>
  <c r="P42" i="40"/>
  <c r="Q42" i="40"/>
  <c r="R42" i="40"/>
  <c r="S42" i="40"/>
  <c r="T42" i="40"/>
  <c r="U42" i="40"/>
  <c r="V42" i="40"/>
  <c r="W42" i="40"/>
  <c r="X42" i="40"/>
  <c r="Y42" i="40"/>
  <c r="Z42" i="40"/>
  <c r="AA42" i="40"/>
  <c r="AB42" i="40"/>
  <c r="AC42" i="40"/>
  <c r="AD42" i="40"/>
  <c r="AE42" i="40"/>
  <c r="AF42" i="40"/>
  <c r="AG42" i="40"/>
  <c r="AH42" i="40"/>
  <c r="AI42" i="40"/>
  <c r="AJ42" i="40"/>
  <c r="AK42" i="40"/>
  <c r="AL42" i="40"/>
  <c r="AM42" i="40"/>
  <c r="AN42" i="40"/>
  <c r="AO42" i="40"/>
  <c r="AP42" i="40"/>
  <c r="D43" i="40"/>
  <c r="E43" i="40"/>
  <c r="F43" i="40"/>
  <c r="G43" i="40"/>
  <c r="H43" i="40"/>
  <c r="I43" i="40"/>
  <c r="J43" i="40"/>
  <c r="K43" i="40"/>
  <c r="L43" i="40"/>
  <c r="M43" i="40"/>
  <c r="N43" i="40"/>
  <c r="O43" i="40"/>
  <c r="P43" i="40"/>
  <c r="Q43" i="40"/>
  <c r="R43" i="40"/>
  <c r="S43" i="40"/>
  <c r="T43" i="40"/>
  <c r="U43" i="40"/>
  <c r="V43" i="40"/>
  <c r="W43" i="40"/>
  <c r="X43" i="40"/>
  <c r="Y43" i="40"/>
  <c r="Z43" i="40"/>
  <c r="AA43" i="40"/>
  <c r="AB43" i="40"/>
  <c r="AC43" i="40"/>
  <c r="AD43" i="40"/>
  <c r="AE43" i="40"/>
  <c r="AF43" i="40"/>
  <c r="AG43" i="40"/>
  <c r="AH43" i="40"/>
  <c r="AI43" i="40"/>
  <c r="AJ43" i="40"/>
  <c r="AK43" i="40"/>
  <c r="AL43" i="40"/>
  <c r="AM43" i="40"/>
  <c r="AN43" i="40"/>
  <c r="AO43" i="40"/>
  <c r="AP43" i="40"/>
  <c r="D45" i="40"/>
  <c r="E45" i="40"/>
  <c r="F45" i="40"/>
  <c r="G45" i="40"/>
  <c r="H45" i="40"/>
  <c r="I45" i="40"/>
  <c r="J45" i="40"/>
  <c r="K45" i="40"/>
  <c r="L45" i="40"/>
  <c r="M45" i="40"/>
  <c r="N45" i="40"/>
  <c r="O45" i="40"/>
  <c r="P45" i="40"/>
  <c r="Q45" i="40"/>
  <c r="R45" i="40"/>
  <c r="S45" i="40"/>
  <c r="T45" i="40"/>
  <c r="U45" i="40"/>
  <c r="V45" i="40"/>
  <c r="W45" i="40"/>
  <c r="X45" i="40"/>
  <c r="Y45" i="40"/>
  <c r="Z45" i="40"/>
  <c r="AA45" i="40"/>
  <c r="AB45" i="40"/>
  <c r="AC45" i="40"/>
  <c r="AD45" i="40"/>
  <c r="AE45" i="40"/>
  <c r="AF45" i="40"/>
  <c r="AG45" i="40"/>
  <c r="AH45" i="40"/>
  <c r="AI45" i="40"/>
  <c r="AJ45" i="40"/>
  <c r="AK45" i="40"/>
  <c r="AL45" i="40"/>
  <c r="AM45" i="40"/>
  <c r="AN45" i="40"/>
  <c r="AO45" i="40"/>
  <c r="AP45" i="40"/>
  <c r="D46" i="40"/>
  <c r="E46" i="40"/>
  <c r="F46" i="40"/>
  <c r="G46" i="40"/>
  <c r="H46" i="40"/>
  <c r="I46" i="40"/>
  <c r="J46" i="40"/>
  <c r="K46" i="40"/>
  <c r="L46" i="40"/>
  <c r="M46" i="40"/>
  <c r="N46" i="40"/>
  <c r="O46" i="40"/>
  <c r="P46" i="40"/>
  <c r="Q46" i="40"/>
  <c r="R46" i="40"/>
  <c r="S46" i="40"/>
  <c r="T46" i="40"/>
  <c r="U46" i="40"/>
  <c r="V46" i="40"/>
  <c r="W46" i="40"/>
  <c r="X46" i="40"/>
  <c r="Y46" i="40"/>
  <c r="Z46" i="40"/>
  <c r="AA46" i="40"/>
  <c r="AB46" i="40"/>
  <c r="AC46" i="40"/>
  <c r="AD46" i="40"/>
  <c r="AE46" i="40"/>
  <c r="AF46" i="40"/>
  <c r="AG46" i="40"/>
  <c r="AH46" i="40"/>
  <c r="AI46" i="40"/>
  <c r="AJ46" i="40"/>
  <c r="AK46" i="40"/>
  <c r="AL46" i="40"/>
  <c r="AM46" i="40"/>
  <c r="AN46" i="40"/>
  <c r="AO46" i="40"/>
  <c r="AP46" i="40"/>
  <c r="D47" i="40"/>
  <c r="E47" i="40"/>
  <c r="F47" i="40"/>
  <c r="G47" i="40"/>
  <c r="H47" i="40"/>
  <c r="I47" i="40"/>
  <c r="J47" i="40"/>
  <c r="K47" i="40"/>
  <c r="L47" i="40"/>
  <c r="M47" i="40"/>
  <c r="N47" i="40"/>
  <c r="O47" i="40"/>
  <c r="P47" i="40"/>
  <c r="Q47" i="40"/>
  <c r="R47" i="40"/>
  <c r="S47" i="40"/>
  <c r="T47" i="40"/>
  <c r="U47" i="40"/>
  <c r="V47" i="40"/>
  <c r="W47" i="40"/>
  <c r="X47" i="40"/>
  <c r="Y47" i="40"/>
  <c r="Z47" i="40"/>
  <c r="AA47" i="40"/>
  <c r="AB47" i="40"/>
  <c r="AC47" i="40"/>
  <c r="AD47" i="40"/>
  <c r="AE47" i="40"/>
  <c r="AF47" i="40"/>
  <c r="AG47" i="40"/>
  <c r="AH47" i="40"/>
  <c r="AI47" i="40"/>
  <c r="AJ47" i="40"/>
  <c r="AK47" i="40"/>
  <c r="AL47" i="40"/>
  <c r="AM47" i="40"/>
  <c r="AN47" i="40"/>
  <c r="AO47" i="40"/>
  <c r="AP47" i="40"/>
  <c r="D48" i="40"/>
  <c r="E48" i="40"/>
  <c r="F48" i="40"/>
  <c r="G48" i="40"/>
  <c r="H48" i="40"/>
  <c r="I48" i="40"/>
  <c r="J48" i="40"/>
  <c r="K48" i="40"/>
  <c r="L48" i="40"/>
  <c r="M48" i="40"/>
  <c r="N48" i="40"/>
  <c r="O48" i="40"/>
  <c r="P48" i="40"/>
  <c r="Q48" i="40"/>
  <c r="R48" i="40"/>
  <c r="S48" i="40"/>
  <c r="T48" i="40"/>
  <c r="U48" i="40"/>
  <c r="V48" i="40"/>
  <c r="W48" i="40"/>
  <c r="X48" i="40"/>
  <c r="Y48" i="40"/>
  <c r="Z48" i="40"/>
  <c r="AA48" i="40"/>
  <c r="AB48" i="40"/>
  <c r="AC48" i="40"/>
  <c r="AD48" i="40"/>
  <c r="AE48" i="40"/>
  <c r="AF48" i="40"/>
  <c r="AG48" i="40"/>
  <c r="AH48" i="40"/>
  <c r="AI48" i="40"/>
  <c r="AJ48" i="40"/>
  <c r="AK48" i="40"/>
  <c r="AL48" i="40"/>
  <c r="AM48" i="40"/>
  <c r="AN48" i="40"/>
  <c r="AO48" i="40"/>
  <c r="AP48" i="40"/>
  <c r="D49" i="40"/>
  <c r="E49" i="40"/>
  <c r="F49" i="40"/>
  <c r="G49" i="40"/>
  <c r="H49" i="40"/>
  <c r="I49" i="40"/>
  <c r="J49" i="40"/>
  <c r="K49" i="40"/>
  <c r="L49" i="40"/>
  <c r="M49" i="40"/>
  <c r="N49" i="40"/>
  <c r="O49" i="40"/>
  <c r="P49" i="40"/>
  <c r="Q49" i="40"/>
  <c r="R49" i="40"/>
  <c r="S49" i="40"/>
  <c r="T49" i="40"/>
  <c r="U49" i="40"/>
  <c r="V49" i="40"/>
  <c r="W49" i="40"/>
  <c r="X49" i="40"/>
  <c r="Y49" i="40"/>
  <c r="Z49" i="40"/>
  <c r="AA49" i="40"/>
  <c r="AB49" i="40"/>
  <c r="AC49" i="40"/>
  <c r="AD49" i="40"/>
  <c r="AE49" i="40"/>
  <c r="AF49" i="40"/>
  <c r="AG49" i="40"/>
  <c r="AH49" i="40"/>
  <c r="AI49" i="40"/>
  <c r="AJ49" i="40"/>
  <c r="AK49" i="40"/>
  <c r="AL49" i="40"/>
  <c r="AM49" i="40"/>
  <c r="AN49" i="40"/>
  <c r="AO49" i="40"/>
  <c r="AP49" i="40"/>
  <c r="D50" i="40"/>
  <c r="E50" i="40"/>
  <c r="F50" i="40"/>
  <c r="G50" i="40"/>
  <c r="H50" i="40"/>
  <c r="I50" i="40"/>
  <c r="J50" i="40"/>
  <c r="K50" i="40"/>
  <c r="L50" i="40"/>
  <c r="M50" i="40"/>
  <c r="N50" i="40"/>
  <c r="O50" i="40"/>
  <c r="P50" i="40"/>
  <c r="Q50" i="40"/>
  <c r="R50" i="40"/>
  <c r="S50" i="40"/>
  <c r="T50" i="40"/>
  <c r="U50" i="40"/>
  <c r="V50" i="40"/>
  <c r="W50" i="40"/>
  <c r="X50" i="40"/>
  <c r="Y50" i="40"/>
  <c r="Z50" i="40"/>
  <c r="AA50" i="40"/>
  <c r="AB50" i="40"/>
  <c r="AC50" i="40"/>
  <c r="AD50" i="40"/>
  <c r="AE50" i="40"/>
  <c r="AF50" i="40"/>
  <c r="AG50" i="40"/>
  <c r="AH50" i="40"/>
  <c r="AI50" i="40"/>
  <c r="AJ50" i="40"/>
  <c r="AK50" i="40"/>
  <c r="AL50" i="40"/>
  <c r="AM50" i="40"/>
  <c r="AN50" i="40"/>
  <c r="AO50" i="40"/>
  <c r="AP50" i="40"/>
  <c r="D51" i="40"/>
  <c r="E51" i="40"/>
  <c r="F51" i="40"/>
  <c r="G51" i="40"/>
  <c r="H51" i="40"/>
  <c r="I51" i="40"/>
  <c r="J51" i="40"/>
  <c r="K51" i="40"/>
  <c r="L51" i="40"/>
  <c r="M51" i="40"/>
  <c r="N51" i="40"/>
  <c r="O51" i="40"/>
  <c r="P51" i="40"/>
  <c r="Q51" i="40"/>
  <c r="R51" i="40"/>
  <c r="S51" i="40"/>
  <c r="T51" i="40"/>
  <c r="U51" i="40"/>
  <c r="V51" i="40"/>
  <c r="W51" i="40"/>
  <c r="X51" i="40"/>
  <c r="Y51" i="40"/>
  <c r="Z51" i="40"/>
  <c r="AA51" i="40"/>
  <c r="AB51" i="40"/>
  <c r="AC51" i="40"/>
  <c r="AD51" i="40"/>
  <c r="AE51" i="40"/>
  <c r="AF51" i="40"/>
  <c r="AG51" i="40"/>
  <c r="AH51" i="40"/>
  <c r="AI51" i="40"/>
  <c r="AJ51" i="40"/>
  <c r="AK51" i="40"/>
  <c r="AL51" i="40"/>
  <c r="AM51" i="40"/>
  <c r="AN51" i="40"/>
  <c r="AO51" i="40"/>
  <c r="AP51" i="40"/>
  <c r="D52" i="40"/>
  <c r="E52" i="40"/>
  <c r="F52" i="40"/>
  <c r="G52" i="40"/>
  <c r="H52" i="40"/>
  <c r="I52" i="40"/>
  <c r="J52" i="40"/>
  <c r="K52" i="40"/>
  <c r="L52" i="40"/>
  <c r="M52" i="40"/>
  <c r="N52" i="40"/>
  <c r="O52" i="40"/>
  <c r="P52" i="40"/>
  <c r="Q52" i="40"/>
  <c r="R52" i="40"/>
  <c r="S52" i="40"/>
  <c r="T52" i="40"/>
  <c r="U52" i="40"/>
  <c r="V52" i="40"/>
  <c r="W52" i="40"/>
  <c r="X52" i="40"/>
  <c r="Y52" i="40"/>
  <c r="Z52" i="40"/>
  <c r="AA52" i="40"/>
  <c r="AB52" i="40"/>
  <c r="AC52" i="40"/>
  <c r="AD52" i="40"/>
  <c r="AE52" i="40"/>
  <c r="AF52" i="40"/>
  <c r="AG52" i="40"/>
  <c r="AH52" i="40"/>
  <c r="AI52" i="40"/>
  <c r="AJ52" i="40"/>
  <c r="AK52" i="40"/>
  <c r="AL52" i="40"/>
  <c r="AM52" i="40"/>
  <c r="AN52" i="40"/>
  <c r="AO52" i="40"/>
  <c r="AP52" i="40"/>
  <c r="D53" i="40"/>
  <c r="E53" i="40"/>
  <c r="F53" i="40"/>
  <c r="G53" i="40"/>
  <c r="H53" i="40"/>
  <c r="I53" i="40"/>
  <c r="J53" i="40"/>
  <c r="K53" i="40"/>
  <c r="L53" i="40"/>
  <c r="M53" i="40"/>
  <c r="N53" i="40"/>
  <c r="O53" i="40"/>
  <c r="P53" i="40"/>
  <c r="Q53" i="40"/>
  <c r="R53" i="40"/>
  <c r="S53" i="40"/>
  <c r="T53" i="40"/>
  <c r="U53" i="40"/>
  <c r="V53" i="40"/>
  <c r="W53" i="40"/>
  <c r="X53" i="40"/>
  <c r="Y53" i="40"/>
  <c r="Z53" i="40"/>
  <c r="AA53" i="40"/>
  <c r="AB53" i="40"/>
  <c r="AC53" i="40"/>
  <c r="AD53" i="40"/>
  <c r="AE53" i="40"/>
  <c r="AF53" i="40"/>
  <c r="AG53" i="40"/>
  <c r="AH53" i="40"/>
  <c r="AI53" i="40"/>
  <c r="AJ53" i="40"/>
  <c r="AK53" i="40"/>
  <c r="AL53" i="40"/>
  <c r="AM53" i="40"/>
  <c r="AN53" i="40"/>
  <c r="AO53" i="40"/>
  <c r="AP53" i="40"/>
  <c r="D54" i="40"/>
  <c r="E54" i="40"/>
  <c r="F54" i="40"/>
  <c r="G54" i="40"/>
  <c r="H54" i="40"/>
  <c r="I54" i="40"/>
  <c r="J54" i="40"/>
  <c r="K54" i="40"/>
  <c r="L54" i="40"/>
  <c r="M54" i="40"/>
  <c r="N54" i="40"/>
  <c r="O54" i="40"/>
  <c r="P54" i="40"/>
  <c r="Q54" i="40"/>
  <c r="R54" i="40"/>
  <c r="S54" i="40"/>
  <c r="T54" i="40"/>
  <c r="U54" i="40"/>
  <c r="V54" i="40"/>
  <c r="W54" i="40"/>
  <c r="X54" i="40"/>
  <c r="Y54" i="40"/>
  <c r="Z54" i="40"/>
  <c r="AA54" i="40"/>
  <c r="AB54" i="40"/>
  <c r="AC54" i="40"/>
  <c r="AD54" i="40"/>
  <c r="AE54" i="40"/>
  <c r="AF54" i="40"/>
  <c r="AG54" i="40"/>
  <c r="AH54" i="40"/>
  <c r="AI54" i="40"/>
  <c r="AJ54" i="40"/>
  <c r="AK54" i="40"/>
  <c r="AL54" i="40"/>
  <c r="AM54" i="40"/>
  <c r="AN54" i="40"/>
  <c r="AO54" i="40"/>
  <c r="AP54" i="40"/>
  <c r="D55" i="40"/>
  <c r="E55" i="40"/>
  <c r="F55" i="40"/>
  <c r="G55" i="40"/>
  <c r="H55" i="40"/>
  <c r="I55" i="40"/>
  <c r="J55" i="40"/>
  <c r="K55" i="40"/>
  <c r="L55" i="40"/>
  <c r="M55" i="40"/>
  <c r="N55" i="40"/>
  <c r="O55" i="40"/>
  <c r="P55" i="40"/>
  <c r="Q55" i="40"/>
  <c r="R55" i="40"/>
  <c r="S55" i="40"/>
  <c r="T55" i="40"/>
  <c r="U55" i="40"/>
  <c r="V55" i="40"/>
  <c r="W55" i="40"/>
  <c r="X55" i="40"/>
  <c r="Y55" i="40"/>
  <c r="Z55" i="40"/>
  <c r="AA55" i="40"/>
  <c r="AB55" i="40"/>
  <c r="AC55" i="40"/>
  <c r="AD55" i="40"/>
  <c r="AE55" i="40"/>
  <c r="AF55" i="40"/>
  <c r="AG55" i="40"/>
  <c r="AH55" i="40"/>
  <c r="AI55" i="40"/>
  <c r="AJ55" i="40"/>
  <c r="AK55" i="40"/>
  <c r="AL55" i="40"/>
  <c r="AM55" i="40"/>
  <c r="AN55" i="40"/>
  <c r="AO55" i="40"/>
  <c r="AP55" i="40"/>
  <c r="D56" i="40"/>
  <c r="E56" i="40"/>
  <c r="F56" i="40"/>
  <c r="G56" i="40"/>
  <c r="H56" i="40"/>
  <c r="I56" i="40"/>
  <c r="J56" i="40"/>
  <c r="K56" i="40"/>
  <c r="L56" i="40"/>
  <c r="M56" i="40"/>
  <c r="N56" i="40"/>
  <c r="O56" i="40"/>
  <c r="P56" i="40"/>
  <c r="Q56" i="40"/>
  <c r="R56" i="40"/>
  <c r="S56" i="40"/>
  <c r="T56" i="40"/>
  <c r="U56" i="40"/>
  <c r="V56" i="40"/>
  <c r="W56" i="40"/>
  <c r="X56" i="40"/>
  <c r="Y56" i="40"/>
  <c r="Z56" i="40"/>
  <c r="AA56" i="40"/>
  <c r="AB56" i="40"/>
  <c r="AC56" i="40"/>
  <c r="AD56" i="40"/>
  <c r="AE56" i="40"/>
  <c r="AF56" i="40"/>
  <c r="AG56" i="40"/>
  <c r="AH56" i="40"/>
  <c r="AI56" i="40"/>
  <c r="AJ56" i="40"/>
  <c r="AK56" i="40"/>
  <c r="AL56" i="40"/>
  <c r="AM56" i="40"/>
  <c r="AN56" i="40"/>
  <c r="AO56" i="40"/>
  <c r="AP56" i="40"/>
  <c r="D57" i="40"/>
  <c r="E57" i="40"/>
  <c r="F57" i="40"/>
  <c r="G57" i="40"/>
  <c r="H57" i="40"/>
  <c r="I57" i="40"/>
  <c r="J57" i="40"/>
  <c r="K57" i="40"/>
  <c r="L57" i="40"/>
  <c r="M57" i="40"/>
  <c r="N57" i="40"/>
  <c r="O57" i="40"/>
  <c r="P57" i="40"/>
  <c r="Q57" i="40"/>
  <c r="R57" i="40"/>
  <c r="S57" i="40"/>
  <c r="T57" i="40"/>
  <c r="U57" i="40"/>
  <c r="V57" i="40"/>
  <c r="W57" i="40"/>
  <c r="X57" i="40"/>
  <c r="Y57" i="40"/>
  <c r="Z57" i="40"/>
  <c r="AA57" i="40"/>
  <c r="AB57" i="40"/>
  <c r="AC57" i="40"/>
  <c r="AD57" i="40"/>
  <c r="AE57" i="40"/>
  <c r="AF57" i="40"/>
  <c r="AG57" i="40"/>
  <c r="AH57" i="40"/>
  <c r="AI57" i="40"/>
  <c r="AJ57" i="40"/>
  <c r="AK57" i="40"/>
  <c r="AL57" i="40"/>
  <c r="AM57" i="40"/>
  <c r="AN57" i="40"/>
  <c r="AO57" i="40"/>
  <c r="AP57" i="40"/>
  <c r="D58" i="40"/>
  <c r="E58" i="40"/>
  <c r="F58" i="40"/>
  <c r="G58" i="40"/>
  <c r="H58" i="40"/>
  <c r="I58" i="40"/>
  <c r="J58" i="40"/>
  <c r="K58" i="40"/>
  <c r="L58" i="40"/>
  <c r="M58" i="40"/>
  <c r="N58" i="40"/>
  <c r="O58" i="40"/>
  <c r="P58" i="40"/>
  <c r="Q58" i="40"/>
  <c r="R58" i="40"/>
  <c r="S58" i="40"/>
  <c r="T58" i="40"/>
  <c r="U58" i="40"/>
  <c r="V58" i="40"/>
  <c r="W58" i="40"/>
  <c r="X58" i="40"/>
  <c r="Y58" i="40"/>
  <c r="Z58" i="40"/>
  <c r="AA58" i="40"/>
  <c r="AB58" i="40"/>
  <c r="AC58" i="40"/>
  <c r="AD58" i="40"/>
  <c r="AE58" i="40"/>
  <c r="AF58" i="40"/>
  <c r="AG58" i="40"/>
  <c r="AH58" i="40"/>
  <c r="AI58" i="40"/>
  <c r="AJ58" i="40"/>
  <c r="AK58" i="40"/>
  <c r="AL58" i="40"/>
  <c r="AM58" i="40"/>
  <c r="AN58" i="40"/>
  <c r="AO58" i="40"/>
  <c r="AP58" i="40"/>
  <c r="D59" i="40"/>
  <c r="E59" i="40"/>
  <c r="F59" i="40"/>
  <c r="G59" i="40"/>
  <c r="H59" i="40"/>
  <c r="I59" i="40"/>
  <c r="J59" i="40"/>
  <c r="K59" i="40"/>
  <c r="L59" i="40"/>
  <c r="M59" i="40"/>
  <c r="N59" i="40"/>
  <c r="O59" i="40"/>
  <c r="P59" i="40"/>
  <c r="Q59" i="40"/>
  <c r="R59" i="40"/>
  <c r="S59" i="40"/>
  <c r="T59" i="40"/>
  <c r="U59" i="40"/>
  <c r="V59" i="40"/>
  <c r="W59" i="40"/>
  <c r="X59" i="40"/>
  <c r="Y59" i="40"/>
  <c r="Z59" i="40"/>
  <c r="AA59" i="40"/>
  <c r="AB59" i="40"/>
  <c r="AC59" i="40"/>
  <c r="AD59" i="40"/>
  <c r="AE59" i="40"/>
  <c r="AF59" i="40"/>
  <c r="AG59" i="40"/>
  <c r="AH59" i="40"/>
  <c r="AI59" i="40"/>
  <c r="AJ59" i="40"/>
  <c r="AK59" i="40"/>
  <c r="AL59" i="40"/>
  <c r="AM59" i="40"/>
  <c r="AN59" i="40"/>
  <c r="AO59" i="40"/>
  <c r="AP59" i="40"/>
  <c r="D61" i="40"/>
  <c r="E61" i="40"/>
  <c r="F61" i="40"/>
  <c r="G61" i="40"/>
  <c r="H61" i="40"/>
  <c r="I61" i="40"/>
  <c r="J61" i="40"/>
  <c r="K61" i="40"/>
  <c r="L61" i="40"/>
  <c r="M61" i="40"/>
  <c r="N61" i="40"/>
  <c r="O61" i="40"/>
  <c r="P61" i="40"/>
  <c r="Q61" i="40"/>
  <c r="R61" i="40"/>
  <c r="S61" i="40"/>
  <c r="T61" i="40"/>
  <c r="U61" i="40"/>
  <c r="V61" i="40"/>
  <c r="W61" i="40"/>
  <c r="X61" i="40"/>
  <c r="Y61" i="40"/>
  <c r="Z61" i="40"/>
  <c r="AA61" i="40"/>
  <c r="AB61" i="40"/>
  <c r="AC61" i="40"/>
  <c r="AD61" i="40"/>
  <c r="AE61" i="40"/>
  <c r="AF61" i="40"/>
  <c r="AG61" i="40"/>
  <c r="AH61" i="40"/>
  <c r="AI61" i="40"/>
  <c r="AJ61" i="40"/>
  <c r="AK61" i="40"/>
  <c r="AL61" i="40"/>
  <c r="AM61" i="40"/>
  <c r="AN61" i="40"/>
  <c r="AO61" i="40"/>
  <c r="AP61" i="40"/>
  <c r="D62" i="40"/>
  <c r="E62" i="40"/>
  <c r="F62" i="40"/>
  <c r="G62" i="40"/>
  <c r="H62" i="40"/>
  <c r="I62" i="40"/>
  <c r="J62" i="40"/>
  <c r="K62" i="40"/>
  <c r="L62" i="40"/>
  <c r="M62" i="40"/>
  <c r="N62" i="40"/>
  <c r="O62" i="40"/>
  <c r="P62" i="40"/>
  <c r="Q62" i="40"/>
  <c r="R62" i="40"/>
  <c r="S62" i="40"/>
  <c r="T62" i="40"/>
  <c r="U62" i="40"/>
  <c r="V62" i="40"/>
  <c r="W62" i="40"/>
  <c r="X62" i="40"/>
  <c r="Y62" i="40"/>
  <c r="Z62" i="40"/>
  <c r="AA62" i="40"/>
  <c r="AB62" i="40"/>
  <c r="AC62" i="40"/>
  <c r="AD62" i="40"/>
  <c r="AE62" i="40"/>
  <c r="AF62" i="40"/>
  <c r="AG62" i="40"/>
  <c r="AH62" i="40"/>
  <c r="AI62" i="40"/>
  <c r="AJ62" i="40"/>
  <c r="AK62" i="40"/>
  <c r="AL62" i="40"/>
  <c r="AM62" i="40"/>
  <c r="AN62" i="40"/>
  <c r="AO62" i="40"/>
  <c r="AP62" i="40"/>
  <c r="D63" i="40"/>
  <c r="E63" i="40"/>
  <c r="F63" i="40"/>
  <c r="G63" i="40"/>
  <c r="H63" i="40"/>
  <c r="I63" i="40"/>
  <c r="J63" i="40"/>
  <c r="K63" i="40"/>
  <c r="L63" i="40"/>
  <c r="M63" i="40"/>
  <c r="N63" i="40"/>
  <c r="O63" i="40"/>
  <c r="P63" i="40"/>
  <c r="Q63" i="40"/>
  <c r="R63" i="40"/>
  <c r="S63" i="40"/>
  <c r="T63" i="40"/>
  <c r="U63" i="40"/>
  <c r="V63" i="40"/>
  <c r="W63" i="40"/>
  <c r="X63" i="40"/>
  <c r="Y63" i="40"/>
  <c r="Z63" i="40"/>
  <c r="AA63" i="40"/>
  <c r="AB63" i="40"/>
  <c r="AC63" i="40"/>
  <c r="AD63" i="40"/>
  <c r="AE63" i="40"/>
  <c r="AF63" i="40"/>
  <c r="AG63" i="40"/>
  <c r="AH63" i="40"/>
  <c r="AI63" i="40"/>
  <c r="AJ63" i="40"/>
  <c r="AK63" i="40"/>
  <c r="AL63" i="40"/>
  <c r="AM63" i="40"/>
  <c r="AN63" i="40"/>
  <c r="AO63" i="40"/>
  <c r="AP63" i="40"/>
  <c r="D64" i="40"/>
  <c r="E64" i="40"/>
  <c r="F64" i="40"/>
  <c r="G64" i="40"/>
  <c r="H64" i="40"/>
  <c r="I64" i="40"/>
  <c r="J64" i="40"/>
  <c r="K64" i="40"/>
  <c r="L64" i="40"/>
  <c r="M64" i="40"/>
  <c r="N64" i="40"/>
  <c r="O64" i="40"/>
  <c r="P64" i="40"/>
  <c r="Q64" i="40"/>
  <c r="R64" i="40"/>
  <c r="S64" i="40"/>
  <c r="T64" i="40"/>
  <c r="U64" i="40"/>
  <c r="V64" i="40"/>
  <c r="W64" i="40"/>
  <c r="X64" i="40"/>
  <c r="Y64" i="40"/>
  <c r="Z64" i="40"/>
  <c r="AA64" i="40"/>
  <c r="AB64" i="40"/>
  <c r="AC64" i="40"/>
  <c r="AD64" i="40"/>
  <c r="AE64" i="40"/>
  <c r="AF64" i="40"/>
  <c r="AG64" i="40"/>
  <c r="AH64" i="40"/>
  <c r="AI64" i="40"/>
  <c r="AJ64" i="40"/>
  <c r="AK64" i="40"/>
  <c r="AL64" i="40"/>
  <c r="AM64" i="40"/>
  <c r="AN64" i="40"/>
  <c r="AO64" i="40"/>
  <c r="AP64" i="40"/>
  <c r="D65" i="40"/>
  <c r="E65" i="40"/>
  <c r="F65" i="40"/>
  <c r="G65" i="40"/>
  <c r="H65" i="40"/>
  <c r="I65" i="40"/>
  <c r="J65" i="40"/>
  <c r="K65" i="40"/>
  <c r="L65" i="40"/>
  <c r="M65" i="40"/>
  <c r="N65" i="40"/>
  <c r="O65" i="40"/>
  <c r="P65" i="40"/>
  <c r="Q65" i="40"/>
  <c r="R65" i="40"/>
  <c r="S65" i="40"/>
  <c r="T65" i="40"/>
  <c r="U65" i="40"/>
  <c r="V65" i="40"/>
  <c r="W65" i="40"/>
  <c r="X65" i="40"/>
  <c r="Y65" i="40"/>
  <c r="Z65" i="40"/>
  <c r="AA65" i="40"/>
  <c r="AB65" i="40"/>
  <c r="AC65" i="40"/>
  <c r="AD65" i="40"/>
  <c r="AE65" i="40"/>
  <c r="AF65" i="40"/>
  <c r="AG65" i="40"/>
  <c r="AH65" i="40"/>
  <c r="AI65" i="40"/>
  <c r="AJ65" i="40"/>
  <c r="AK65" i="40"/>
  <c r="AL65" i="40"/>
  <c r="AM65" i="40"/>
  <c r="AN65" i="40"/>
  <c r="AO65" i="40"/>
  <c r="AP65" i="40"/>
  <c r="D66" i="40"/>
  <c r="D91" i="40" s="1"/>
  <c r="E66" i="40"/>
  <c r="E91" i="40" s="1"/>
  <c r="F66" i="40"/>
  <c r="F91" i="40" s="1"/>
  <c r="G66" i="40"/>
  <c r="G91" i="40" s="1"/>
  <c r="H66" i="40"/>
  <c r="H91" i="40" s="1"/>
  <c r="I66" i="40"/>
  <c r="I91" i="40" s="1"/>
  <c r="J66" i="40"/>
  <c r="J91" i="40" s="1"/>
  <c r="K66" i="40"/>
  <c r="K91" i="40" s="1"/>
  <c r="L66" i="40"/>
  <c r="L91" i="40" s="1"/>
  <c r="M66" i="40"/>
  <c r="M91" i="40" s="1"/>
  <c r="N66" i="40"/>
  <c r="N91" i="40" s="1"/>
  <c r="O66" i="40"/>
  <c r="O91" i="40" s="1"/>
  <c r="P66" i="40"/>
  <c r="P91" i="40" s="1"/>
  <c r="Q66" i="40"/>
  <c r="Q91" i="40" s="1"/>
  <c r="R66" i="40"/>
  <c r="R91" i="40" s="1"/>
  <c r="S66" i="40"/>
  <c r="S91" i="40" s="1"/>
  <c r="T66" i="40"/>
  <c r="T91" i="40" s="1"/>
  <c r="U66" i="40"/>
  <c r="U91" i="40" s="1"/>
  <c r="V66" i="40"/>
  <c r="V91" i="40" s="1"/>
  <c r="W66" i="40"/>
  <c r="W91" i="40" s="1"/>
  <c r="X66" i="40"/>
  <c r="X91" i="40" s="1"/>
  <c r="Y66" i="40"/>
  <c r="Y91" i="40" s="1"/>
  <c r="Z66" i="40"/>
  <c r="Z91" i="40" s="1"/>
  <c r="AA66" i="40"/>
  <c r="AA91" i="40" s="1"/>
  <c r="AB66" i="40"/>
  <c r="AB91" i="40" s="1"/>
  <c r="AC66" i="40"/>
  <c r="AC91" i="40" s="1"/>
  <c r="AD66" i="40"/>
  <c r="AD91" i="40" s="1"/>
  <c r="AE66" i="40"/>
  <c r="AE91" i="40" s="1"/>
  <c r="AF66" i="40"/>
  <c r="AF91" i="40" s="1"/>
  <c r="AG66" i="40"/>
  <c r="AG91" i="40" s="1"/>
  <c r="AH66" i="40"/>
  <c r="AH91" i="40" s="1"/>
  <c r="AI66" i="40"/>
  <c r="AI91" i="40" s="1"/>
  <c r="AJ66" i="40"/>
  <c r="AJ91" i="40" s="1"/>
  <c r="AK66" i="40"/>
  <c r="AK91" i="40" s="1"/>
  <c r="AL66" i="40"/>
  <c r="AL91" i="40" s="1"/>
  <c r="AM66" i="40"/>
  <c r="AM91" i="40" s="1"/>
  <c r="AN66" i="40"/>
  <c r="AN91" i="40" s="1"/>
  <c r="AO66" i="40"/>
  <c r="AO91" i="40" s="1"/>
  <c r="AP66" i="40"/>
  <c r="AP91" i="40" s="1"/>
  <c r="D67" i="40"/>
  <c r="E67" i="40"/>
  <c r="F67" i="40"/>
  <c r="G67" i="40"/>
  <c r="H67" i="40"/>
  <c r="I67" i="40"/>
  <c r="J67" i="40"/>
  <c r="K67" i="40"/>
  <c r="L67" i="40"/>
  <c r="M67" i="40"/>
  <c r="N67" i="40"/>
  <c r="O67" i="40"/>
  <c r="P67" i="40"/>
  <c r="Q67" i="40"/>
  <c r="R67" i="40"/>
  <c r="S67" i="40"/>
  <c r="T67" i="40"/>
  <c r="U67" i="40"/>
  <c r="V67" i="40"/>
  <c r="W67" i="40"/>
  <c r="X67" i="40"/>
  <c r="Y67" i="40"/>
  <c r="Z67" i="40"/>
  <c r="AA67" i="40"/>
  <c r="AB67" i="40"/>
  <c r="AC67" i="40"/>
  <c r="AD67" i="40"/>
  <c r="AE67" i="40"/>
  <c r="AF67" i="40"/>
  <c r="AG67" i="40"/>
  <c r="AH67" i="40"/>
  <c r="AI67" i="40"/>
  <c r="AJ67" i="40"/>
  <c r="AK67" i="40"/>
  <c r="AL67" i="40"/>
  <c r="AM67" i="40"/>
  <c r="AN67" i="40"/>
  <c r="AO67" i="40"/>
  <c r="AP67" i="40"/>
  <c r="D68" i="40"/>
  <c r="E68" i="40"/>
  <c r="F68" i="40"/>
  <c r="G68" i="40"/>
  <c r="H68" i="40"/>
  <c r="I68" i="40"/>
  <c r="J68" i="40"/>
  <c r="K68" i="40"/>
  <c r="L68" i="40"/>
  <c r="M68" i="40"/>
  <c r="N68" i="40"/>
  <c r="O68" i="40"/>
  <c r="P68" i="40"/>
  <c r="Q68" i="40"/>
  <c r="R68" i="40"/>
  <c r="S68" i="40"/>
  <c r="T68" i="40"/>
  <c r="U68" i="40"/>
  <c r="V68" i="40"/>
  <c r="W68" i="40"/>
  <c r="X68" i="40"/>
  <c r="Y68" i="40"/>
  <c r="Z68" i="40"/>
  <c r="AA68" i="40"/>
  <c r="AB68" i="40"/>
  <c r="AC68" i="40"/>
  <c r="AD68" i="40"/>
  <c r="AE68" i="40"/>
  <c r="AF68" i="40"/>
  <c r="AG68" i="40"/>
  <c r="AH68" i="40"/>
  <c r="AI68" i="40"/>
  <c r="AJ68" i="40"/>
  <c r="AK68" i="40"/>
  <c r="AL68" i="40"/>
  <c r="AM68" i="40"/>
  <c r="AN68" i="40"/>
  <c r="AO68" i="40"/>
  <c r="AP68" i="40"/>
  <c r="D69" i="40"/>
  <c r="E69" i="40"/>
  <c r="F69" i="40"/>
  <c r="G69" i="40"/>
  <c r="H69" i="40"/>
  <c r="I69" i="40"/>
  <c r="J69" i="40"/>
  <c r="K69" i="40"/>
  <c r="L69" i="40"/>
  <c r="M69" i="40"/>
  <c r="N69" i="40"/>
  <c r="O69" i="40"/>
  <c r="P69" i="40"/>
  <c r="Q69" i="40"/>
  <c r="R69" i="40"/>
  <c r="S69" i="40"/>
  <c r="T69" i="40"/>
  <c r="U69" i="40"/>
  <c r="V69" i="40"/>
  <c r="W69" i="40"/>
  <c r="X69" i="40"/>
  <c r="Y69" i="40"/>
  <c r="Z69" i="40"/>
  <c r="AA69" i="40"/>
  <c r="AB69" i="40"/>
  <c r="AC69" i="40"/>
  <c r="AD69" i="40"/>
  <c r="AE69" i="40"/>
  <c r="AF69" i="40"/>
  <c r="AG69" i="40"/>
  <c r="AH69" i="40"/>
  <c r="AI69" i="40"/>
  <c r="AJ69" i="40"/>
  <c r="AK69" i="40"/>
  <c r="AL69" i="40"/>
  <c r="AM69" i="40"/>
  <c r="AN69" i="40"/>
  <c r="AO69" i="40"/>
  <c r="AP69" i="40"/>
  <c r="C31" i="40"/>
  <c r="C32" i="40"/>
  <c r="C33" i="40"/>
  <c r="C34" i="40"/>
  <c r="C35" i="40"/>
  <c r="C36" i="40"/>
  <c r="C37" i="40"/>
  <c r="C38" i="40"/>
  <c r="C39" i="40"/>
  <c r="C40" i="40"/>
  <c r="C41" i="40"/>
  <c r="C42" i="40"/>
  <c r="C43" i="40"/>
  <c r="C45" i="40"/>
  <c r="C46" i="40"/>
  <c r="C47" i="40"/>
  <c r="C48" i="40"/>
  <c r="C49" i="40"/>
  <c r="C50" i="40"/>
  <c r="C51" i="40"/>
  <c r="C52" i="40"/>
  <c r="C53" i="40"/>
  <c r="C54" i="40"/>
  <c r="C55" i="40"/>
  <c r="C56" i="40"/>
  <c r="C57" i="40"/>
  <c r="C58" i="40"/>
  <c r="C59" i="40"/>
  <c r="C61" i="40"/>
  <c r="C62" i="40"/>
  <c r="C63" i="40"/>
  <c r="C64" i="40"/>
  <c r="C65" i="40"/>
  <c r="C66" i="40"/>
  <c r="C91" i="40" s="1"/>
  <c r="C67" i="40"/>
  <c r="C68" i="40"/>
  <c r="C69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B37" i="40"/>
  <c r="B38" i="40"/>
  <c r="B39" i="40"/>
  <c r="B40" i="40"/>
  <c r="B41" i="40"/>
  <c r="B42" i="40"/>
  <c r="B43" i="40"/>
  <c r="B44" i="40"/>
  <c r="B45" i="40"/>
  <c r="B46" i="40"/>
  <c r="B47" i="40"/>
  <c r="B48" i="40"/>
  <c r="B49" i="40"/>
  <c r="B50" i="40"/>
  <c r="B51" i="40"/>
  <c r="B52" i="40"/>
  <c r="B53" i="40"/>
  <c r="B54" i="40"/>
  <c r="B55" i="40"/>
  <c r="B56" i="40"/>
  <c r="B57" i="40"/>
  <c r="B58" i="40"/>
  <c r="B59" i="40"/>
  <c r="B60" i="40"/>
  <c r="B61" i="40"/>
  <c r="B62" i="40"/>
  <c r="B63" i="40"/>
  <c r="B64" i="40"/>
  <c r="B65" i="40"/>
  <c r="B66" i="40"/>
  <c r="B67" i="40"/>
  <c r="B68" i="40"/>
  <c r="B69" i="40"/>
  <c r="B70" i="40"/>
  <c r="B12" i="40"/>
  <c r="D70" i="40"/>
  <c r="E70" i="40"/>
  <c r="F70" i="40"/>
  <c r="G70" i="40"/>
  <c r="H70" i="40"/>
  <c r="I70" i="40"/>
  <c r="J70" i="40"/>
  <c r="K70" i="40"/>
  <c r="L70" i="40"/>
  <c r="M70" i="40"/>
  <c r="N70" i="40"/>
  <c r="O70" i="40"/>
  <c r="P70" i="40"/>
  <c r="Q70" i="40"/>
  <c r="R70" i="40"/>
  <c r="S70" i="40"/>
  <c r="T70" i="40"/>
  <c r="U70" i="40"/>
  <c r="V70" i="40"/>
  <c r="W70" i="40"/>
  <c r="X70" i="40"/>
  <c r="Y70" i="40"/>
  <c r="Z70" i="40"/>
  <c r="AA70" i="40"/>
  <c r="AB70" i="40"/>
  <c r="AC70" i="40"/>
  <c r="AD70" i="40"/>
  <c r="AE70" i="40"/>
  <c r="AF70" i="40"/>
  <c r="AG70" i="40"/>
  <c r="AH70" i="40"/>
  <c r="AI70" i="40"/>
  <c r="AJ70" i="40"/>
  <c r="AK70" i="40"/>
  <c r="AL70" i="40"/>
  <c r="AM70" i="40"/>
  <c r="AN70" i="40"/>
  <c r="AO70" i="40"/>
  <c r="AP70" i="40"/>
  <c r="C70" i="40"/>
  <c r="AQ605" i="28"/>
  <c r="AQ43" i="40" s="1"/>
  <c r="B13" i="39"/>
  <c r="B14" i="39"/>
  <c r="B15" i="39"/>
  <c r="B16" i="39"/>
  <c r="B17" i="39"/>
  <c r="B18" i="39"/>
  <c r="B19" i="39"/>
  <c r="B20" i="39"/>
  <c r="B21" i="39"/>
  <c r="B22" i="39"/>
  <c r="B23" i="39"/>
  <c r="B24" i="39"/>
  <c r="B25" i="39"/>
  <c r="B26" i="39"/>
  <c r="B27" i="39"/>
  <c r="B28" i="39"/>
  <c r="B29" i="39"/>
  <c r="B30" i="39"/>
  <c r="B31" i="39"/>
  <c r="B32" i="39"/>
  <c r="B33" i="39"/>
  <c r="B34" i="39"/>
  <c r="B35" i="39"/>
  <c r="B36" i="39"/>
  <c r="B37" i="39"/>
  <c r="B38" i="39"/>
  <c r="B39" i="39"/>
  <c r="B40" i="39"/>
  <c r="B41" i="39"/>
  <c r="B42" i="39"/>
  <c r="B43" i="39"/>
  <c r="B44" i="39"/>
  <c r="B45" i="39"/>
  <c r="B46" i="39"/>
  <c r="B47" i="39"/>
  <c r="B48" i="39"/>
  <c r="B49" i="39"/>
  <c r="B50" i="39"/>
  <c r="B51" i="39"/>
  <c r="B52" i="39"/>
  <c r="B53" i="39"/>
  <c r="B54" i="39"/>
  <c r="B55" i="39"/>
  <c r="B56" i="39"/>
  <c r="B57" i="39"/>
  <c r="B58" i="39"/>
  <c r="B59" i="39"/>
  <c r="B60" i="39"/>
  <c r="B61" i="39"/>
  <c r="B62" i="39"/>
  <c r="B63" i="39"/>
  <c r="B64" i="39"/>
  <c r="B65" i="39"/>
  <c r="B66" i="39"/>
  <c r="B67" i="39"/>
  <c r="B68" i="39"/>
  <c r="B69" i="39"/>
  <c r="B70" i="39"/>
  <c r="B12" i="39"/>
  <c r="AQ472" i="28"/>
  <c r="AQ473" i="28"/>
  <c r="AQ474" i="28"/>
  <c r="AQ475" i="28"/>
  <c r="D13" i="38"/>
  <c r="E13" i="38"/>
  <c r="F13" i="38"/>
  <c r="G13" i="38"/>
  <c r="H13" i="38"/>
  <c r="I13" i="38"/>
  <c r="J13" i="38"/>
  <c r="K13" i="38"/>
  <c r="L13" i="38"/>
  <c r="M13" i="38"/>
  <c r="N13" i="38"/>
  <c r="O13" i="38"/>
  <c r="P13" i="38"/>
  <c r="Q13" i="38"/>
  <c r="R13" i="38"/>
  <c r="S13" i="38"/>
  <c r="T13" i="38"/>
  <c r="U13" i="38"/>
  <c r="V13" i="38"/>
  <c r="W13" i="38"/>
  <c r="X13" i="38"/>
  <c r="Y13" i="38"/>
  <c r="Z13" i="38"/>
  <c r="AA13" i="38"/>
  <c r="AB13" i="38"/>
  <c r="AC13" i="38"/>
  <c r="AD13" i="38"/>
  <c r="AE13" i="38"/>
  <c r="AF13" i="38"/>
  <c r="AG13" i="38"/>
  <c r="AH13" i="38"/>
  <c r="AI13" i="38"/>
  <c r="AJ13" i="38"/>
  <c r="AK13" i="38"/>
  <c r="AL13" i="38"/>
  <c r="AM13" i="38"/>
  <c r="AN13" i="38"/>
  <c r="AO13" i="38"/>
  <c r="AP13" i="38"/>
  <c r="D14" i="38"/>
  <c r="E14" i="38"/>
  <c r="F14" i="38"/>
  <c r="G14" i="38"/>
  <c r="H14" i="38"/>
  <c r="I14" i="38"/>
  <c r="J14" i="38"/>
  <c r="K14" i="38"/>
  <c r="L14" i="38"/>
  <c r="M14" i="38"/>
  <c r="N14" i="38"/>
  <c r="O14" i="38"/>
  <c r="P14" i="38"/>
  <c r="Q14" i="38"/>
  <c r="R14" i="38"/>
  <c r="S14" i="38"/>
  <c r="T14" i="38"/>
  <c r="U14" i="38"/>
  <c r="V14" i="38"/>
  <c r="W14" i="38"/>
  <c r="X14" i="38"/>
  <c r="Y14" i="38"/>
  <c r="Z14" i="38"/>
  <c r="AA14" i="38"/>
  <c r="AB14" i="38"/>
  <c r="AC14" i="38"/>
  <c r="AD14" i="38"/>
  <c r="AE14" i="38"/>
  <c r="AF14" i="38"/>
  <c r="AG14" i="38"/>
  <c r="AH14" i="38"/>
  <c r="AI14" i="38"/>
  <c r="AJ14" i="38"/>
  <c r="AK14" i="38"/>
  <c r="AL14" i="38"/>
  <c r="AM14" i="38"/>
  <c r="AN14" i="38"/>
  <c r="AO14" i="38"/>
  <c r="AP14" i="38"/>
  <c r="D15" i="38"/>
  <c r="E15" i="38"/>
  <c r="F15" i="38"/>
  <c r="G15" i="38"/>
  <c r="H15" i="38"/>
  <c r="I15" i="38"/>
  <c r="J15" i="38"/>
  <c r="K15" i="38"/>
  <c r="L15" i="38"/>
  <c r="M15" i="38"/>
  <c r="N15" i="38"/>
  <c r="O15" i="38"/>
  <c r="P15" i="38"/>
  <c r="Q15" i="38"/>
  <c r="R15" i="38"/>
  <c r="S15" i="38"/>
  <c r="T15" i="38"/>
  <c r="U15" i="38"/>
  <c r="V15" i="38"/>
  <c r="W15" i="38"/>
  <c r="X15" i="38"/>
  <c r="Y15" i="38"/>
  <c r="Z15" i="38"/>
  <c r="AA15" i="38"/>
  <c r="AB15" i="38"/>
  <c r="AC15" i="38"/>
  <c r="AD15" i="38"/>
  <c r="AE15" i="38"/>
  <c r="AF15" i="38"/>
  <c r="AG15" i="38"/>
  <c r="AH15" i="38"/>
  <c r="AI15" i="38"/>
  <c r="AJ15" i="38"/>
  <c r="AK15" i="38"/>
  <c r="AL15" i="38"/>
  <c r="AM15" i="38"/>
  <c r="AN15" i="38"/>
  <c r="AO15" i="38"/>
  <c r="AP15" i="38"/>
  <c r="D16" i="38"/>
  <c r="E16" i="38"/>
  <c r="F16" i="38"/>
  <c r="G16" i="38"/>
  <c r="H16" i="38"/>
  <c r="I16" i="38"/>
  <c r="J16" i="38"/>
  <c r="K16" i="38"/>
  <c r="L16" i="38"/>
  <c r="M16" i="38"/>
  <c r="N16" i="38"/>
  <c r="O16" i="38"/>
  <c r="P16" i="38"/>
  <c r="Q16" i="38"/>
  <c r="R16" i="38"/>
  <c r="S16" i="38"/>
  <c r="T16" i="38"/>
  <c r="U16" i="38"/>
  <c r="V16" i="38"/>
  <c r="W16" i="38"/>
  <c r="X16" i="38"/>
  <c r="Y16" i="38"/>
  <c r="Z16" i="38"/>
  <c r="AA16" i="38"/>
  <c r="AB16" i="38"/>
  <c r="AC16" i="38"/>
  <c r="AD16" i="38"/>
  <c r="AE16" i="38"/>
  <c r="AF16" i="38"/>
  <c r="AG16" i="38"/>
  <c r="AH16" i="38"/>
  <c r="AI16" i="38"/>
  <c r="AJ16" i="38"/>
  <c r="AK16" i="38"/>
  <c r="AL16" i="38"/>
  <c r="AM16" i="38"/>
  <c r="AN16" i="38"/>
  <c r="AO16" i="38"/>
  <c r="AP16" i="38"/>
  <c r="D17" i="38"/>
  <c r="E17" i="38"/>
  <c r="F17" i="38"/>
  <c r="G17" i="38"/>
  <c r="H17" i="38"/>
  <c r="I17" i="38"/>
  <c r="J17" i="38"/>
  <c r="K17" i="38"/>
  <c r="L17" i="38"/>
  <c r="M17" i="38"/>
  <c r="N17" i="38"/>
  <c r="O17" i="38"/>
  <c r="P17" i="38"/>
  <c r="Q17" i="38"/>
  <c r="R17" i="38"/>
  <c r="S17" i="38"/>
  <c r="T17" i="38"/>
  <c r="U17" i="38"/>
  <c r="V17" i="38"/>
  <c r="W17" i="38"/>
  <c r="X17" i="38"/>
  <c r="Y17" i="38"/>
  <c r="Z17" i="38"/>
  <c r="AA17" i="38"/>
  <c r="AB17" i="38"/>
  <c r="AC17" i="38"/>
  <c r="AD17" i="38"/>
  <c r="AE17" i="38"/>
  <c r="AF17" i="38"/>
  <c r="AG17" i="38"/>
  <c r="AH17" i="38"/>
  <c r="AI17" i="38"/>
  <c r="AJ17" i="38"/>
  <c r="AK17" i="38"/>
  <c r="AL17" i="38"/>
  <c r="AM17" i="38"/>
  <c r="AN17" i="38"/>
  <c r="AO17" i="38"/>
  <c r="AP17" i="38"/>
  <c r="D18" i="38"/>
  <c r="E18" i="38"/>
  <c r="F18" i="38"/>
  <c r="G18" i="38"/>
  <c r="H18" i="38"/>
  <c r="I18" i="38"/>
  <c r="J18" i="38"/>
  <c r="K18" i="38"/>
  <c r="L18" i="38"/>
  <c r="M18" i="38"/>
  <c r="N18" i="38"/>
  <c r="O18" i="38"/>
  <c r="P18" i="38"/>
  <c r="Q18" i="38"/>
  <c r="R18" i="38"/>
  <c r="S18" i="38"/>
  <c r="T18" i="38"/>
  <c r="U18" i="38"/>
  <c r="V18" i="38"/>
  <c r="W18" i="38"/>
  <c r="X18" i="38"/>
  <c r="Y18" i="38"/>
  <c r="Z18" i="38"/>
  <c r="AA18" i="38"/>
  <c r="AB18" i="38"/>
  <c r="AC18" i="38"/>
  <c r="AD18" i="38"/>
  <c r="AE18" i="38"/>
  <c r="AF18" i="38"/>
  <c r="AG18" i="38"/>
  <c r="AH18" i="38"/>
  <c r="AI18" i="38"/>
  <c r="AJ18" i="38"/>
  <c r="AK18" i="38"/>
  <c r="AL18" i="38"/>
  <c r="AM18" i="38"/>
  <c r="AN18" i="38"/>
  <c r="AO18" i="38"/>
  <c r="AP18" i="38"/>
  <c r="D19" i="38"/>
  <c r="E19" i="38"/>
  <c r="F19" i="38"/>
  <c r="G19" i="38"/>
  <c r="H19" i="38"/>
  <c r="I19" i="38"/>
  <c r="J19" i="38"/>
  <c r="K19" i="38"/>
  <c r="L19" i="38"/>
  <c r="M19" i="38"/>
  <c r="N19" i="38"/>
  <c r="O19" i="38"/>
  <c r="P19" i="38"/>
  <c r="Q19" i="38"/>
  <c r="R19" i="38"/>
  <c r="S19" i="38"/>
  <c r="T19" i="38"/>
  <c r="U19" i="38"/>
  <c r="V19" i="38"/>
  <c r="W19" i="38"/>
  <c r="X19" i="38"/>
  <c r="Y19" i="38"/>
  <c r="Z19" i="38"/>
  <c r="AA19" i="38"/>
  <c r="AB19" i="38"/>
  <c r="AC19" i="38"/>
  <c r="AD19" i="38"/>
  <c r="AE19" i="38"/>
  <c r="AF19" i="38"/>
  <c r="AG19" i="38"/>
  <c r="AH19" i="38"/>
  <c r="AI19" i="38"/>
  <c r="AJ19" i="38"/>
  <c r="AK19" i="38"/>
  <c r="AL19" i="38"/>
  <c r="AM19" i="38"/>
  <c r="AN19" i="38"/>
  <c r="AO19" i="38"/>
  <c r="AP19" i="38"/>
  <c r="D20" i="38"/>
  <c r="E20" i="38"/>
  <c r="F20" i="38"/>
  <c r="G20" i="38"/>
  <c r="H20" i="38"/>
  <c r="I20" i="38"/>
  <c r="J20" i="38"/>
  <c r="K20" i="38"/>
  <c r="L20" i="38"/>
  <c r="M20" i="38"/>
  <c r="N20" i="38"/>
  <c r="O20" i="38"/>
  <c r="P20" i="38"/>
  <c r="Q20" i="38"/>
  <c r="R20" i="38"/>
  <c r="S20" i="38"/>
  <c r="T20" i="38"/>
  <c r="U20" i="38"/>
  <c r="V20" i="38"/>
  <c r="W20" i="38"/>
  <c r="X20" i="38"/>
  <c r="Y20" i="38"/>
  <c r="Z20" i="38"/>
  <c r="AA20" i="38"/>
  <c r="AB20" i="38"/>
  <c r="AC20" i="38"/>
  <c r="AD20" i="38"/>
  <c r="AE20" i="38"/>
  <c r="AF20" i="38"/>
  <c r="AG20" i="38"/>
  <c r="AH20" i="38"/>
  <c r="AI20" i="38"/>
  <c r="AJ20" i="38"/>
  <c r="AK20" i="38"/>
  <c r="AL20" i="38"/>
  <c r="AM20" i="38"/>
  <c r="AN20" i="38"/>
  <c r="AO20" i="38"/>
  <c r="AP20" i="38"/>
  <c r="D21" i="38"/>
  <c r="E21" i="38"/>
  <c r="F21" i="38"/>
  <c r="G21" i="38"/>
  <c r="H21" i="38"/>
  <c r="I21" i="38"/>
  <c r="J21" i="38"/>
  <c r="K21" i="38"/>
  <c r="L21" i="38"/>
  <c r="M21" i="38"/>
  <c r="N21" i="38"/>
  <c r="O21" i="38"/>
  <c r="P21" i="38"/>
  <c r="Q21" i="38"/>
  <c r="R21" i="38"/>
  <c r="S21" i="38"/>
  <c r="T21" i="38"/>
  <c r="U21" i="38"/>
  <c r="V21" i="38"/>
  <c r="W21" i="38"/>
  <c r="X21" i="38"/>
  <c r="Y21" i="38"/>
  <c r="Z21" i="38"/>
  <c r="AA21" i="38"/>
  <c r="AB21" i="38"/>
  <c r="AC21" i="38"/>
  <c r="AD21" i="38"/>
  <c r="AE21" i="38"/>
  <c r="AF21" i="38"/>
  <c r="AG21" i="38"/>
  <c r="AH21" i="38"/>
  <c r="AI21" i="38"/>
  <c r="AJ21" i="38"/>
  <c r="AK21" i="38"/>
  <c r="AL21" i="38"/>
  <c r="AM21" i="38"/>
  <c r="AN21" i="38"/>
  <c r="AO21" i="38"/>
  <c r="AP21" i="38"/>
  <c r="D22" i="38"/>
  <c r="E22" i="38"/>
  <c r="F22" i="38"/>
  <c r="G22" i="38"/>
  <c r="H22" i="38"/>
  <c r="I22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AG22" i="38"/>
  <c r="AH22" i="38"/>
  <c r="AI22" i="38"/>
  <c r="AJ22" i="38"/>
  <c r="AK22" i="38"/>
  <c r="AL22" i="38"/>
  <c r="AM22" i="38"/>
  <c r="AN22" i="38"/>
  <c r="AO22" i="38"/>
  <c r="AP22" i="38"/>
  <c r="D23" i="38"/>
  <c r="E23" i="38"/>
  <c r="F23" i="38"/>
  <c r="G23" i="38"/>
  <c r="H23" i="38"/>
  <c r="I23" i="38"/>
  <c r="J23" i="38"/>
  <c r="K23" i="38"/>
  <c r="L23" i="38"/>
  <c r="M23" i="38"/>
  <c r="N23" i="38"/>
  <c r="O23" i="38"/>
  <c r="P23" i="38"/>
  <c r="Q23" i="38"/>
  <c r="R23" i="38"/>
  <c r="S23" i="38"/>
  <c r="T23" i="38"/>
  <c r="U23" i="38"/>
  <c r="V23" i="38"/>
  <c r="W23" i="38"/>
  <c r="X23" i="38"/>
  <c r="Y23" i="38"/>
  <c r="Z23" i="38"/>
  <c r="AA23" i="38"/>
  <c r="AB23" i="38"/>
  <c r="AC23" i="38"/>
  <c r="AD23" i="38"/>
  <c r="AE23" i="38"/>
  <c r="AF23" i="38"/>
  <c r="AG23" i="38"/>
  <c r="AH23" i="38"/>
  <c r="AI23" i="38"/>
  <c r="AJ23" i="38"/>
  <c r="AK23" i="38"/>
  <c r="AL23" i="38"/>
  <c r="AM23" i="38"/>
  <c r="AN23" i="38"/>
  <c r="AO23" i="38"/>
  <c r="AP23" i="38"/>
  <c r="D24" i="38"/>
  <c r="E24" i="38"/>
  <c r="F24" i="38"/>
  <c r="G24" i="38"/>
  <c r="H24" i="38"/>
  <c r="I24" i="38"/>
  <c r="J24" i="38"/>
  <c r="K24" i="38"/>
  <c r="L24" i="38"/>
  <c r="M24" i="38"/>
  <c r="N24" i="38"/>
  <c r="O24" i="38"/>
  <c r="P24" i="38"/>
  <c r="Q24" i="38"/>
  <c r="R24" i="38"/>
  <c r="S24" i="38"/>
  <c r="T24" i="38"/>
  <c r="U24" i="38"/>
  <c r="V24" i="38"/>
  <c r="W24" i="38"/>
  <c r="X24" i="38"/>
  <c r="Y24" i="38"/>
  <c r="Z24" i="38"/>
  <c r="AA24" i="38"/>
  <c r="AB24" i="38"/>
  <c r="AC24" i="38"/>
  <c r="AD24" i="38"/>
  <c r="AE24" i="38"/>
  <c r="AF24" i="38"/>
  <c r="AG24" i="38"/>
  <c r="AH24" i="38"/>
  <c r="AI24" i="38"/>
  <c r="AJ24" i="38"/>
  <c r="AK24" i="38"/>
  <c r="AL24" i="38"/>
  <c r="AM24" i="38"/>
  <c r="AN24" i="38"/>
  <c r="AO24" i="38"/>
  <c r="AP24" i="38"/>
  <c r="D25" i="38"/>
  <c r="E25" i="38"/>
  <c r="F25" i="38"/>
  <c r="G25" i="38"/>
  <c r="H25" i="38"/>
  <c r="I25" i="38"/>
  <c r="J25" i="38"/>
  <c r="K25" i="38"/>
  <c r="L25" i="38"/>
  <c r="M25" i="38"/>
  <c r="N25" i="38"/>
  <c r="O25" i="38"/>
  <c r="P25" i="38"/>
  <c r="Q25" i="38"/>
  <c r="R25" i="38"/>
  <c r="S25" i="38"/>
  <c r="T25" i="38"/>
  <c r="U25" i="38"/>
  <c r="V25" i="38"/>
  <c r="W25" i="38"/>
  <c r="X25" i="38"/>
  <c r="Y25" i="38"/>
  <c r="Z25" i="38"/>
  <c r="AA25" i="38"/>
  <c r="AB25" i="38"/>
  <c r="AC25" i="38"/>
  <c r="AD25" i="38"/>
  <c r="AE25" i="38"/>
  <c r="AF25" i="38"/>
  <c r="AG25" i="38"/>
  <c r="AH25" i="38"/>
  <c r="AI25" i="38"/>
  <c r="AJ25" i="38"/>
  <c r="AK25" i="38"/>
  <c r="AL25" i="38"/>
  <c r="AM25" i="38"/>
  <c r="AN25" i="38"/>
  <c r="AO25" i="38"/>
  <c r="AP25" i="38"/>
  <c r="D26" i="38"/>
  <c r="E26" i="38"/>
  <c r="F26" i="38"/>
  <c r="G26" i="38"/>
  <c r="H26" i="38"/>
  <c r="I26" i="38"/>
  <c r="J26" i="38"/>
  <c r="K26" i="38"/>
  <c r="L26" i="38"/>
  <c r="M26" i="38"/>
  <c r="N26" i="38"/>
  <c r="O26" i="38"/>
  <c r="P26" i="38"/>
  <c r="Q26" i="38"/>
  <c r="R26" i="38"/>
  <c r="S26" i="38"/>
  <c r="T26" i="38"/>
  <c r="U26" i="38"/>
  <c r="V26" i="38"/>
  <c r="W26" i="38"/>
  <c r="X26" i="38"/>
  <c r="Y26" i="38"/>
  <c r="Z26" i="38"/>
  <c r="AA26" i="38"/>
  <c r="AB26" i="38"/>
  <c r="AC26" i="38"/>
  <c r="AD26" i="38"/>
  <c r="AE26" i="38"/>
  <c r="AF26" i="38"/>
  <c r="AG26" i="38"/>
  <c r="AH26" i="38"/>
  <c r="AI26" i="38"/>
  <c r="AJ26" i="38"/>
  <c r="AK26" i="38"/>
  <c r="AL26" i="38"/>
  <c r="AM26" i="38"/>
  <c r="AN26" i="38"/>
  <c r="AO26" i="38"/>
  <c r="AP26" i="38"/>
  <c r="D27" i="38"/>
  <c r="E27" i="38"/>
  <c r="F27" i="38"/>
  <c r="G27" i="38"/>
  <c r="H27" i="38"/>
  <c r="I27" i="38"/>
  <c r="J27" i="38"/>
  <c r="K27" i="38"/>
  <c r="L27" i="38"/>
  <c r="M27" i="38"/>
  <c r="N27" i="38"/>
  <c r="O27" i="38"/>
  <c r="P27" i="38"/>
  <c r="Q27" i="38"/>
  <c r="R27" i="38"/>
  <c r="S27" i="38"/>
  <c r="T27" i="38"/>
  <c r="U27" i="38"/>
  <c r="V27" i="38"/>
  <c r="W27" i="38"/>
  <c r="X27" i="38"/>
  <c r="Y27" i="38"/>
  <c r="Z27" i="38"/>
  <c r="AA27" i="38"/>
  <c r="AB27" i="38"/>
  <c r="AC27" i="38"/>
  <c r="AD27" i="38"/>
  <c r="AE27" i="38"/>
  <c r="AF27" i="38"/>
  <c r="AG27" i="38"/>
  <c r="AH27" i="38"/>
  <c r="AI27" i="38"/>
  <c r="AJ27" i="38"/>
  <c r="AK27" i="38"/>
  <c r="AL27" i="38"/>
  <c r="AM27" i="38"/>
  <c r="AN27" i="38"/>
  <c r="AO27" i="38"/>
  <c r="AP27" i="38"/>
  <c r="D29" i="38"/>
  <c r="E29" i="38"/>
  <c r="F29" i="38"/>
  <c r="G29" i="38"/>
  <c r="H29" i="38"/>
  <c r="I29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AH29" i="38"/>
  <c r="AI29" i="38"/>
  <c r="AJ29" i="38"/>
  <c r="AK29" i="38"/>
  <c r="AL29" i="38"/>
  <c r="AM29" i="38"/>
  <c r="AN29" i="38"/>
  <c r="AO29" i="38"/>
  <c r="AP29" i="38"/>
  <c r="D30" i="38"/>
  <c r="E30" i="38"/>
  <c r="F30" i="38"/>
  <c r="G30" i="38"/>
  <c r="H30" i="38"/>
  <c r="I30" i="38"/>
  <c r="J30" i="38"/>
  <c r="K30" i="38"/>
  <c r="L30" i="38"/>
  <c r="M30" i="38"/>
  <c r="N30" i="38"/>
  <c r="O30" i="38"/>
  <c r="P30" i="38"/>
  <c r="Q30" i="38"/>
  <c r="R30" i="38"/>
  <c r="S30" i="38"/>
  <c r="T30" i="38"/>
  <c r="U30" i="38"/>
  <c r="V30" i="38"/>
  <c r="W30" i="38"/>
  <c r="X30" i="38"/>
  <c r="Y30" i="38"/>
  <c r="Z30" i="38"/>
  <c r="AA30" i="38"/>
  <c r="AB30" i="38"/>
  <c r="AC30" i="38"/>
  <c r="AD30" i="38"/>
  <c r="AE30" i="38"/>
  <c r="AF30" i="38"/>
  <c r="AG30" i="38"/>
  <c r="AH30" i="38"/>
  <c r="AI30" i="38"/>
  <c r="AJ30" i="38"/>
  <c r="AK30" i="38"/>
  <c r="AL30" i="38"/>
  <c r="AM30" i="38"/>
  <c r="AN30" i="38"/>
  <c r="AO30" i="38"/>
  <c r="AP30" i="38"/>
  <c r="D31" i="38"/>
  <c r="E31" i="38"/>
  <c r="F31" i="38"/>
  <c r="G31" i="38"/>
  <c r="H31" i="38"/>
  <c r="I31" i="38"/>
  <c r="J31" i="38"/>
  <c r="K31" i="38"/>
  <c r="L31" i="38"/>
  <c r="M31" i="38"/>
  <c r="N31" i="38"/>
  <c r="O31" i="38"/>
  <c r="P31" i="38"/>
  <c r="Q31" i="38"/>
  <c r="R31" i="38"/>
  <c r="S31" i="38"/>
  <c r="T31" i="38"/>
  <c r="U31" i="38"/>
  <c r="V31" i="38"/>
  <c r="W31" i="38"/>
  <c r="X31" i="38"/>
  <c r="Y31" i="38"/>
  <c r="Z31" i="38"/>
  <c r="AA31" i="38"/>
  <c r="AB31" i="38"/>
  <c r="AC31" i="38"/>
  <c r="AD31" i="38"/>
  <c r="AE31" i="38"/>
  <c r="AF31" i="38"/>
  <c r="AG31" i="38"/>
  <c r="AH31" i="38"/>
  <c r="AI31" i="38"/>
  <c r="AJ31" i="38"/>
  <c r="AK31" i="38"/>
  <c r="AL31" i="38"/>
  <c r="AM31" i="38"/>
  <c r="AN31" i="38"/>
  <c r="AO31" i="38"/>
  <c r="AP31" i="38"/>
  <c r="D32" i="38"/>
  <c r="E32" i="38"/>
  <c r="F32" i="38"/>
  <c r="G32" i="38"/>
  <c r="H32" i="38"/>
  <c r="I32" i="38"/>
  <c r="J32" i="38"/>
  <c r="K32" i="38"/>
  <c r="L32" i="38"/>
  <c r="M32" i="38"/>
  <c r="N32" i="38"/>
  <c r="O32" i="38"/>
  <c r="P32" i="38"/>
  <c r="Q32" i="38"/>
  <c r="R32" i="38"/>
  <c r="S32" i="38"/>
  <c r="T32" i="38"/>
  <c r="U32" i="38"/>
  <c r="V32" i="38"/>
  <c r="W32" i="38"/>
  <c r="X32" i="38"/>
  <c r="Y32" i="38"/>
  <c r="Z32" i="38"/>
  <c r="AA32" i="38"/>
  <c r="AB32" i="38"/>
  <c r="AC32" i="38"/>
  <c r="AD32" i="38"/>
  <c r="AE32" i="38"/>
  <c r="AF32" i="38"/>
  <c r="AG32" i="38"/>
  <c r="AH32" i="38"/>
  <c r="AI32" i="38"/>
  <c r="AJ32" i="38"/>
  <c r="AK32" i="38"/>
  <c r="AL32" i="38"/>
  <c r="AM32" i="38"/>
  <c r="AN32" i="38"/>
  <c r="AO32" i="38"/>
  <c r="AP32" i="38"/>
  <c r="D33" i="38"/>
  <c r="E33" i="38"/>
  <c r="F33" i="38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AI33" i="38"/>
  <c r="AJ33" i="38"/>
  <c r="AK33" i="38"/>
  <c r="AL33" i="38"/>
  <c r="AM33" i="38"/>
  <c r="AN33" i="38"/>
  <c r="AO33" i="38"/>
  <c r="AP33" i="38"/>
  <c r="D34" i="38"/>
  <c r="E34" i="38"/>
  <c r="F34" i="38"/>
  <c r="G34" i="38"/>
  <c r="H34" i="38"/>
  <c r="I34" i="38"/>
  <c r="J34" i="38"/>
  <c r="K34" i="38"/>
  <c r="L34" i="38"/>
  <c r="M34" i="38"/>
  <c r="N34" i="38"/>
  <c r="O34" i="38"/>
  <c r="P34" i="38"/>
  <c r="Q34" i="38"/>
  <c r="R34" i="38"/>
  <c r="S34" i="38"/>
  <c r="T34" i="38"/>
  <c r="U34" i="38"/>
  <c r="V34" i="38"/>
  <c r="W34" i="38"/>
  <c r="X34" i="38"/>
  <c r="Y34" i="38"/>
  <c r="Z34" i="38"/>
  <c r="AA34" i="38"/>
  <c r="AB34" i="38"/>
  <c r="AC34" i="38"/>
  <c r="AD34" i="38"/>
  <c r="AE34" i="38"/>
  <c r="AF34" i="38"/>
  <c r="AG34" i="38"/>
  <c r="AH34" i="38"/>
  <c r="AI34" i="38"/>
  <c r="AJ34" i="38"/>
  <c r="AK34" i="38"/>
  <c r="AL34" i="38"/>
  <c r="AM34" i="38"/>
  <c r="AN34" i="38"/>
  <c r="AO34" i="38"/>
  <c r="AP34" i="38"/>
  <c r="D35" i="38"/>
  <c r="E35" i="38"/>
  <c r="F35" i="38"/>
  <c r="G35" i="38"/>
  <c r="H35" i="38"/>
  <c r="I35" i="38"/>
  <c r="J35" i="38"/>
  <c r="K35" i="38"/>
  <c r="L35" i="38"/>
  <c r="M35" i="38"/>
  <c r="N35" i="38"/>
  <c r="O35" i="38"/>
  <c r="P35" i="38"/>
  <c r="Q35" i="38"/>
  <c r="R35" i="38"/>
  <c r="S35" i="38"/>
  <c r="T35" i="38"/>
  <c r="U35" i="38"/>
  <c r="V35" i="38"/>
  <c r="W35" i="38"/>
  <c r="X35" i="38"/>
  <c r="Y35" i="38"/>
  <c r="Z35" i="38"/>
  <c r="AA35" i="38"/>
  <c r="AB35" i="38"/>
  <c r="AC35" i="38"/>
  <c r="AD35" i="38"/>
  <c r="AE35" i="38"/>
  <c r="AF35" i="38"/>
  <c r="AG35" i="38"/>
  <c r="AH35" i="38"/>
  <c r="AI35" i="38"/>
  <c r="AJ35" i="38"/>
  <c r="AK35" i="38"/>
  <c r="AL35" i="38"/>
  <c r="AM35" i="38"/>
  <c r="AN35" i="38"/>
  <c r="AO35" i="38"/>
  <c r="AP35" i="38"/>
  <c r="D36" i="38"/>
  <c r="E36" i="38"/>
  <c r="F36" i="38"/>
  <c r="G36" i="38"/>
  <c r="H36" i="38"/>
  <c r="I36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AG36" i="38"/>
  <c r="AH36" i="38"/>
  <c r="AI36" i="38"/>
  <c r="AJ36" i="38"/>
  <c r="AK36" i="38"/>
  <c r="AL36" i="38"/>
  <c r="AM36" i="38"/>
  <c r="AN36" i="38"/>
  <c r="AO36" i="38"/>
  <c r="AP36" i="38"/>
  <c r="D37" i="38"/>
  <c r="E37" i="38"/>
  <c r="F37" i="38"/>
  <c r="G37" i="38"/>
  <c r="H37" i="38"/>
  <c r="I37" i="38"/>
  <c r="J37" i="38"/>
  <c r="K37" i="38"/>
  <c r="L37" i="38"/>
  <c r="M37" i="38"/>
  <c r="N37" i="38"/>
  <c r="O37" i="38"/>
  <c r="P37" i="38"/>
  <c r="Q37" i="38"/>
  <c r="R37" i="38"/>
  <c r="S37" i="38"/>
  <c r="T37" i="38"/>
  <c r="U37" i="38"/>
  <c r="V37" i="38"/>
  <c r="W37" i="38"/>
  <c r="X37" i="38"/>
  <c r="Y37" i="38"/>
  <c r="Z37" i="38"/>
  <c r="AA37" i="38"/>
  <c r="AB37" i="38"/>
  <c r="AC37" i="38"/>
  <c r="AD37" i="38"/>
  <c r="AE37" i="38"/>
  <c r="AF37" i="38"/>
  <c r="AG37" i="38"/>
  <c r="AH37" i="38"/>
  <c r="AI37" i="38"/>
  <c r="AJ37" i="38"/>
  <c r="AK37" i="38"/>
  <c r="AL37" i="38"/>
  <c r="AM37" i="38"/>
  <c r="AN37" i="38"/>
  <c r="AO37" i="38"/>
  <c r="AP37" i="38"/>
  <c r="D38" i="38"/>
  <c r="E38" i="38"/>
  <c r="F38" i="38"/>
  <c r="G38" i="38"/>
  <c r="H38" i="38"/>
  <c r="I38" i="38"/>
  <c r="J38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AK38" i="38"/>
  <c r="AL38" i="38"/>
  <c r="AM38" i="38"/>
  <c r="AN38" i="38"/>
  <c r="AO38" i="38"/>
  <c r="AP38" i="38"/>
  <c r="D39" i="38"/>
  <c r="E39" i="38"/>
  <c r="F39" i="38"/>
  <c r="G39" i="38"/>
  <c r="H39" i="38"/>
  <c r="I39" i="38"/>
  <c r="J39" i="38"/>
  <c r="K39" i="38"/>
  <c r="L39" i="38"/>
  <c r="M39" i="38"/>
  <c r="N39" i="38"/>
  <c r="O39" i="38"/>
  <c r="P39" i="38"/>
  <c r="Q39" i="38"/>
  <c r="R39" i="38"/>
  <c r="S39" i="38"/>
  <c r="T39" i="38"/>
  <c r="U39" i="38"/>
  <c r="V39" i="38"/>
  <c r="W39" i="38"/>
  <c r="X39" i="38"/>
  <c r="Y39" i="38"/>
  <c r="Z39" i="38"/>
  <c r="AA39" i="38"/>
  <c r="AB39" i="38"/>
  <c r="AC39" i="38"/>
  <c r="AD39" i="38"/>
  <c r="AE39" i="38"/>
  <c r="AF39" i="38"/>
  <c r="AG39" i="38"/>
  <c r="AH39" i="38"/>
  <c r="AI39" i="38"/>
  <c r="AJ39" i="38"/>
  <c r="AK39" i="38"/>
  <c r="AL39" i="38"/>
  <c r="AM39" i="38"/>
  <c r="AN39" i="38"/>
  <c r="AO39" i="38"/>
  <c r="AP39" i="38"/>
  <c r="D40" i="38"/>
  <c r="E40" i="38"/>
  <c r="F40" i="38"/>
  <c r="G40" i="38"/>
  <c r="H40" i="38"/>
  <c r="I40" i="38"/>
  <c r="J40" i="38"/>
  <c r="K40" i="38"/>
  <c r="L40" i="38"/>
  <c r="M40" i="38"/>
  <c r="N40" i="38"/>
  <c r="O40" i="38"/>
  <c r="P40" i="38"/>
  <c r="Q40" i="38"/>
  <c r="R40" i="38"/>
  <c r="S40" i="38"/>
  <c r="T40" i="38"/>
  <c r="U40" i="38"/>
  <c r="V40" i="38"/>
  <c r="W40" i="38"/>
  <c r="X40" i="38"/>
  <c r="Y40" i="38"/>
  <c r="Z40" i="38"/>
  <c r="AA40" i="38"/>
  <c r="AB40" i="38"/>
  <c r="AC40" i="38"/>
  <c r="AD40" i="38"/>
  <c r="AE40" i="38"/>
  <c r="AF40" i="38"/>
  <c r="AG40" i="38"/>
  <c r="AH40" i="38"/>
  <c r="AI40" i="38"/>
  <c r="AJ40" i="38"/>
  <c r="AK40" i="38"/>
  <c r="AL40" i="38"/>
  <c r="AM40" i="38"/>
  <c r="AN40" i="38"/>
  <c r="AO40" i="38"/>
  <c r="AP40" i="38"/>
  <c r="D41" i="38"/>
  <c r="E41" i="38"/>
  <c r="F41" i="38"/>
  <c r="G41" i="38"/>
  <c r="H41" i="38"/>
  <c r="I41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AG41" i="38"/>
  <c r="AH41" i="38"/>
  <c r="AI41" i="38"/>
  <c r="AJ41" i="38"/>
  <c r="AK41" i="38"/>
  <c r="AL41" i="38"/>
  <c r="AM41" i="38"/>
  <c r="AN41" i="38"/>
  <c r="AO41" i="38"/>
  <c r="AP41" i="38"/>
  <c r="D42" i="38"/>
  <c r="E42" i="38"/>
  <c r="F42" i="38"/>
  <c r="G42" i="38"/>
  <c r="H42" i="38"/>
  <c r="I42" i="38"/>
  <c r="J42" i="38"/>
  <c r="K42" i="38"/>
  <c r="L42" i="38"/>
  <c r="M42" i="38"/>
  <c r="N42" i="38"/>
  <c r="O42" i="38"/>
  <c r="P42" i="38"/>
  <c r="Q42" i="38"/>
  <c r="R42" i="38"/>
  <c r="S42" i="38"/>
  <c r="T42" i="38"/>
  <c r="U42" i="38"/>
  <c r="V42" i="38"/>
  <c r="W42" i="38"/>
  <c r="X42" i="38"/>
  <c r="Y42" i="38"/>
  <c r="Z42" i="38"/>
  <c r="AA42" i="38"/>
  <c r="AB42" i="38"/>
  <c r="AC42" i="38"/>
  <c r="AD42" i="38"/>
  <c r="AE42" i="38"/>
  <c r="AF42" i="38"/>
  <c r="AG42" i="38"/>
  <c r="AH42" i="38"/>
  <c r="AI42" i="38"/>
  <c r="AJ42" i="38"/>
  <c r="AK42" i="38"/>
  <c r="AL42" i="38"/>
  <c r="AM42" i="38"/>
  <c r="AN42" i="38"/>
  <c r="AO42" i="38"/>
  <c r="AP42" i="38"/>
  <c r="D43" i="38"/>
  <c r="E43" i="38"/>
  <c r="F43" i="38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AI43" i="38"/>
  <c r="AJ43" i="38"/>
  <c r="AK43" i="38"/>
  <c r="AL43" i="38"/>
  <c r="AM43" i="38"/>
  <c r="AN43" i="38"/>
  <c r="AO43" i="38"/>
  <c r="AP43" i="38"/>
  <c r="D45" i="38"/>
  <c r="E45" i="38"/>
  <c r="F45" i="38"/>
  <c r="G45" i="38"/>
  <c r="H45" i="38"/>
  <c r="I45" i="38"/>
  <c r="J45" i="38"/>
  <c r="K45" i="38"/>
  <c r="L45" i="38"/>
  <c r="M45" i="38"/>
  <c r="N45" i="38"/>
  <c r="O45" i="38"/>
  <c r="P45" i="38"/>
  <c r="Q45" i="38"/>
  <c r="R45" i="38"/>
  <c r="S45" i="38"/>
  <c r="T45" i="38"/>
  <c r="U45" i="38"/>
  <c r="V45" i="38"/>
  <c r="W45" i="38"/>
  <c r="X45" i="38"/>
  <c r="Y45" i="38"/>
  <c r="Z45" i="38"/>
  <c r="AA45" i="38"/>
  <c r="AB45" i="38"/>
  <c r="AC45" i="38"/>
  <c r="AD45" i="38"/>
  <c r="AE45" i="38"/>
  <c r="AF45" i="38"/>
  <c r="AG45" i="38"/>
  <c r="AH45" i="38"/>
  <c r="AI45" i="38"/>
  <c r="AJ45" i="38"/>
  <c r="AK45" i="38"/>
  <c r="AL45" i="38"/>
  <c r="AM45" i="38"/>
  <c r="AN45" i="38"/>
  <c r="AO45" i="38"/>
  <c r="AP45" i="38"/>
  <c r="D46" i="38"/>
  <c r="E46" i="38"/>
  <c r="F46" i="38"/>
  <c r="G46" i="38"/>
  <c r="H46" i="38"/>
  <c r="I46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AH46" i="38"/>
  <c r="AI46" i="38"/>
  <c r="AJ46" i="38"/>
  <c r="AK46" i="38"/>
  <c r="AL46" i="38"/>
  <c r="AM46" i="38"/>
  <c r="AN46" i="38"/>
  <c r="AO46" i="38"/>
  <c r="AP46" i="38"/>
  <c r="D47" i="38"/>
  <c r="E47" i="38"/>
  <c r="F47" i="38"/>
  <c r="G47" i="38"/>
  <c r="H47" i="38"/>
  <c r="I47" i="38"/>
  <c r="J47" i="38"/>
  <c r="K47" i="38"/>
  <c r="L47" i="38"/>
  <c r="M47" i="38"/>
  <c r="N47" i="38"/>
  <c r="O47" i="38"/>
  <c r="P47" i="38"/>
  <c r="Q47" i="38"/>
  <c r="R47" i="38"/>
  <c r="S47" i="38"/>
  <c r="T47" i="38"/>
  <c r="U47" i="38"/>
  <c r="V47" i="38"/>
  <c r="W47" i="38"/>
  <c r="X47" i="38"/>
  <c r="Y47" i="38"/>
  <c r="Z47" i="38"/>
  <c r="AA47" i="38"/>
  <c r="AB47" i="38"/>
  <c r="AC47" i="38"/>
  <c r="AD47" i="38"/>
  <c r="AE47" i="38"/>
  <c r="AF47" i="38"/>
  <c r="AG47" i="38"/>
  <c r="AH47" i="38"/>
  <c r="AI47" i="38"/>
  <c r="AJ47" i="38"/>
  <c r="AK47" i="38"/>
  <c r="AL47" i="38"/>
  <c r="AM47" i="38"/>
  <c r="AN47" i="38"/>
  <c r="AO47" i="38"/>
  <c r="AP47" i="38"/>
  <c r="D48" i="38"/>
  <c r="E48" i="38"/>
  <c r="F48" i="38"/>
  <c r="G48" i="38"/>
  <c r="H48" i="38"/>
  <c r="I48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AH48" i="38"/>
  <c r="AI48" i="38"/>
  <c r="AJ48" i="38"/>
  <c r="AK48" i="38"/>
  <c r="AL48" i="38"/>
  <c r="AM48" i="38"/>
  <c r="AN48" i="38"/>
  <c r="AO48" i="38"/>
  <c r="AP48" i="38"/>
  <c r="D49" i="38"/>
  <c r="E49" i="38"/>
  <c r="F49" i="38"/>
  <c r="G49" i="38"/>
  <c r="H49" i="38"/>
  <c r="I49" i="38"/>
  <c r="J49" i="38"/>
  <c r="K49" i="38"/>
  <c r="L49" i="38"/>
  <c r="M49" i="38"/>
  <c r="N49" i="38"/>
  <c r="O49" i="38"/>
  <c r="P49" i="38"/>
  <c r="Q49" i="38"/>
  <c r="R49" i="38"/>
  <c r="S49" i="38"/>
  <c r="T49" i="38"/>
  <c r="U49" i="38"/>
  <c r="V49" i="38"/>
  <c r="W49" i="38"/>
  <c r="X49" i="38"/>
  <c r="Y49" i="38"/>
  <c r="Z49" i="38"/>
  <c r="AA49" i="38"/>
  <c r="AB49" i="38"/>
  <c r="AC49" i="38"/>
  <c r="AD49" i="38"/>
  <c r="AE49" i="38"/>
  <c r="AF49" i="38"/>
  <c r="AG49" i="38"/>
  <c r="AH49" i="38"/>
  <c r="AI49" i="38"/>
  <c r="AJ49" i="38"/>
  <c r="AK49" i="38"/>
  <c r="AL49" i="38"/>
  <c r="AM49" i="38"/>
  <c r="AN49" i="38"/>
  <c r="AO49" i="38"/>
  <c r="AP49" i="38"/>
  <c r="D50" i="38"/>
  <c r="E50" i="38"/>
  <c r="F50" i="38"/>
  <c r="G50" i="38"/>
  <c r="H50" i="38"/>
  <c r="I50" i="38"/>
  <c r="J50" i="38"/>
  <c r="K50" i="38"/>
  <c r="L50" i="38"/>
  <c r="M50" i="38"/>
  <c r="N50" i="38"/>
  <c r="O50" i="38"/>
  <c r="P50" i="38"/>
  <c r="Q50" i="38"/>
  <c r="R50" i="38"/>
  <c r="S50" i="38"/>
  <c r="T50" i="38"/>
  <c r="U50" i="38"/>
  <c r="V50" i="38"/>
  <c r="W50" i="38"/>
  <c r="X50" i="38"/>
  <c r="Y50" i="38"/>
  <c r="Z50" i="38"/>
  <c r="AA50" i="38"/>
  <c r="AB50" i="38"/>
  <c r="AC50" i="38"/>
  <c r="AD50" i="38"/>
  <c r="AE50" i="38"/>
  <c r="AF50" i="38"/>
  <c r="AG50" i="38"/>
  <c r="AH50" i="38"/>
  <c r="AI50" i="38"/>
  <c r="AJ50" i="38"/>
  <c r="AK50" i="38"/>
  <c r="AL50" i="38"/>
  <c r="AM50" i="38"/>
  <c r="AN50" i="38"/>
  <c r="AO50" i="38"/>
  <c r="AP50" i="38"/>
  <c r="D51" i="38"/>
  <c r="E51" i="38"/>
  <c r="F51" i="38"/>
  <c r="G51" i="38"/>
  <c r="H51" i="38"/>
  <c r="I51" i="38"/>
  <c r="J51" i="38"/>
  <c r="K51" i="38"/>
  <c r="L51" i="38"/>
  <c r="M51" i="38"/>
  <c r="N51" i="38"/>
  <c r="O51" i="38"/>
  <c r="P51" i="38"/>
  <c r="Q51" i="38"/>
  <c r="R51" i="38"/>
  <c r="S51" i="38"/>
  <c r="T51" i="38"/>
  <c r="U51" i="38"/>
  <c r="V51" i="38"/>
  <c r="W51" i="38"/>
  <c r="X51" i="38"/>
  <c r="Y51" i="38"/>
  <c r="Z51" i="38"/>
  <c r="AA51" i="38"/>
  <c r="AB51" i="38"/>
  <c r="AC51" i="38"/>
  <c r="AD51" i="38"/>
  <c r="AE51" i="38"/>
  <c r="AF51" i="38"/>
  <c r="AG51" i="38"/>
  <c r="AH51" i="38"/>
  <c r="AI51" i="38"/>
  <c r="AJ51" i="38"/>
  <c r="AK51" i="38"/>
  <c r="AL51" i="38"/>
  <c r="AM51" i="38"/>
  <c r="AN51" i="38"/>
  <c r="AO51" i="38"/>
  <c r="AP51" i="38"/>
  <c r="D52" i="38"/>
  <c r="E52" i="38"/>
  <c r="F52" i="38"/>
  <c r="G52" i="38"/>
  <c r="H52" i="38"/>
  <c r="I52" i="38"/>
  <c r="J52" i="38"/>
  <c r="K52" i="38"/>
  <c r="L52" i="38"/>
  <c r="M52" i="38"/>
  <c r="N52" i="38"/>
  <c r="O52" i="38"/>
  <c r="P52" i="38"/>
  <c r="Q52" i="38"/>
  <c r="R52" i="38"/>
  <c r="S52" i="38"/>
  <c r="T52" i="38"/>
  <c r="U52" i="38"/>
  <c r="V52" i="38"/>
  <c r="W52" i="38"/>
  <c r="X52" i="38"/>
  <c r="Y52" i="38"/>
  <c r="Z52" i="38"/>
  <c r="AA52" i="38"/>
  <c r="AB52" i="38"/>
  <c r="AC52" i="38"/>
  <c r="AD52" i="38"/>
  <c r="AE52" i="38"/>
  <c r="AF52" i="38"/>
  <c r="AG52" i="38"/>
  <c r="AH52" i="38"/>
  <c r="AI52" i="38"/>
  <c r="AJ52" i="38"/>
  <c r="AK52" i="38"/>
  <c r="AL52" i="38"/>
  <c r="AM52" i="38"/>
  <c r="AN52" i="38"/>
  <c r="AO52" i="38"/>
  <c r="AP52" i="38"/>
  <c r="D53" i="38"/>
  <c r="E53" i="38"/>
  <c r="F53" i="38"/>
  <c r="G53" i="38"/>
  <c r="H53" i="38"/>
  <c r="I53" i="38"/>
  <c r="J53" i="38"/>
  <c r="K53" i="38"/>
  <c r="L53" i="38"/>
  <c r="M53" i="38"/>
  <c r="N53" i="38"/>
  <c r="O53" i="38"/>
  <c r="P53" i="38"/>
  <c r="Q53" i="38"/>
  <c r="R53" i="38"/>
  <c r="S53" i="38"/>
  <c r="T53" i="38"/>
  <c r="U53" i="38"/>
  <c r="V53" i="38"/>
  <c r="W53" i="38"/>
  <c r="X53" i="38"/>
  <c r="Y53" i="38"/>
  <c r="Z53" i="38"/>
  <c r="AA53" i="38"/>
  <c r="AB53" i="38"/>
  <c r="AC53" i="38"/>
  <c r="AD53" i="38"/>
  <c r="AE53" i="38"/>
  <c r="AF53" i="38"/>
  <c r="AG53" i="38"/>
  <c r="AH53" i="38"/>
  <c r="AI53" i="38"/>
  <c r="AJ53" i="38"/>
  <c r="AK53" i="38"/>
  <c r="AL53" i="38"/>
  <c r="AM53" i="38"/>
  <c r="AN53" i="38"/>
  <c r="AO53" i="38"/>
  <c r="AP53" i="38"/>
  <c r="D54" i="38"/>
  <c r="E54" i="38"/>
  <c r="F54" i="38"/>
  <c r="G54" i="38"/>
  <c r="H54" i="38"/>
  <c r="I54" i="38"/>
  <c r="J54" i="38"/>
  <c r="K54" i="38"/>
  <c r="L54" i="38"/>
  <c r="M54" i="38"/>
  <c r="N54" i="38"/>
  <c r="O54" i="38"/>
  <c r="P54" i="38"/>
  <c r="Q54" i="38"/>
  <c r="R54" i="38"/>
  <c r="S54" i="38"/>
  <c r="T54" i="38"/>
  <c r="U54" i="38"/>
  <c r="V54" i="38"/>
  <c r="W54" i="38"/>
  <c r="X54" i="38"/>
  <c r="Y54" i="38"/>
  <c r="Z54" i="38"/>
  <c r="AA54" i="38"/>
  <c r="AB54" i="38"/>
  <c r="AC54" i="38"/>
  <c r="AD54" i="38"/>
  <c r="AE54" i="38"/>
  <c r="AF54" i="38"/>
  <c r="AG54" i="38"/>
  <c r="AH54" i="38"/>
  <c r="AI54" i="38"/>
  <c r="AJ54" i="38"/>
  <c r="AK54" i="38"/>
  <c r="AL54" i="38"/>
  <c r="AM54" i="38"/>
  <c r="AN54" i="38"/>
  <c r="AO54" i="38"/>
  <c r="AP54" i="38"/>
  <c r="D55" i="38"/>
  <c r="E55" i="38"/>
  <c r="F55" i="38"/>
  <c r="G55" i="38"/>
  <c r="H55" i="38"/>
  <c r="I55" i="38"/>
  <c r="J55" i="38"/>
  <c r="K55" i="38"/>
  <c r="L55" i="38"/>
  <c r="M55" i="38"/>
  <c r="N55" i="38"/>
  <c r="O55" i="38"/>
  <c r="P55" i="38"/>
  <c r="Q55" i="38"/>
  <c r="R55" i="38"/>
  <c r="S55" i="38"/>
  <c r="T55" i="38"/>
  <c r="U55" i="38"/>
  <c r="V55" i="38"/>
  <c r="W55" i="38"/>
  <c r="X55" i="38"/>
  <c r="Y55" i="38"/>
  <c r="Z55" i="38"/>
  <c r="AA55" i="38"/>
  <c r="AB55" i="38"/>
  <c r="AC55" i="38"/>
  <c r="AD55" i="38"/>
  <c r="AE55" i="38"/>
  <c r="AF55" i="38"/>
  <c r="AG55" i="38"/>
  <c r="AH55" i="38"/>
  <c r="AI55" i="38"/>
  <c r="AJ55" i="38"/>
  <c r="AK55" i="38"/>
  <c r="AL55" i="38"/>
  <c r="AM55" i="38"/>
  <c r="AN55" i="38"/>
  <c r="AO55" i="38"/>
  <c r="AP55" i="38"/>
  <c r="D56" i="38"/>
  <c r="E56" i="38"/>
  <c r="F56" i="38"/>
  <c r="G56" i="38"/>
  <c r="H56" i="38"/>
  <c r="I56" i="38"/>
  <c r="J56" i="38"/>
  <c r="K56" i="38"/>
  <c r="L56" i="38"/>
  <c r="M56" i="38"/>
  <c r="N56" i="38"/>
  <c r="O56" i="38"/>
  <c r="P56" i="38"/>
  <c r="Q56" i="38"/>
  <c r="R56" i="38"/>
  <c r="S56" i="38"/>
  <c r="T56" i="38"/>
  <c r="U56" i="38"/>
  <c r="V56" i="38"/>
  <c r="W56" i="38"/>
  <c r="X56" i="38"/>
  <c r="Y56" i="38"/>
  <c r="Z56" i="38"/>
  <c r="AA56" i="38"/>
  <c r="AB56" i="38"/>
  <c r="AC56" i="38"/>
  <c r="AD56" i="38"/>
  <c r="AE56" i="38"/>
  <c r="AF56" i="38"/>
  <c r="AG56" i="38"/>
  <c r="AH56" i="38"/>
  <c r="AI56" i="38"/>
  <c r="AJ56" i="38"/>
  <c r="AK56" i="38"/>
  <c r="AL56" i="38"/>
  <c r="AM56" i="38"/>
  <c r="AN56" i="38"/>
  <c r="AO56" i="38"/>
  <c r="AP56" i="38"/>
  <c r="D57" i="38"/>
  <c r="E57" i="38"/>
  <c r="F57" i="38"/>
  <c r="G57" i="38"/>
  <c r="H57" i="38"/>
  <c r="I57" i="38"/>
  <c r="J57" i="38"/>
  <c r="K57" i="38"/>
  <c r="L57" i="38"/>
  <c r="M57" i="38"/>
  <c r="N57" i="38"/>
  <c r="O57" i="38"/>
  <c r="P57" i="38"/>
  <c r="Q57" i="38"/>
  <c r="R57" i="38"/>
  <c r="S57" i="38"/>
  <c r="T57" i="38"/>
  <c r="U57" i="38"/>
  <c r="V57" i="38"/>
  <c r="W57" i="38"/>
  <c r="X57" i="38"/>
  <c r="Y57" i="38"/>
  <c r="Z57" i="38"/>
  <c r="AA57" i="38"/>
  <c r="AB57" i="38"/>
  <c r="AC57" i="38"/>
  <c r="AD57" i="38"/>
  <c r="AE57" i="38"/>
  <c r="AF57" i="38"/>
  <c r="AG57" i="38"/>
  <c r="AH57" i="38"/>
  <c r="AI57" i="38"/>
  <c r="AJ57" i="38"/>
  <c r="AK57" i="38"/>
  <c r="AL57" i="38"/>
  <c r="AM57" i="38"/>
  <c r="AN57" i="38"/>
  <c r="AO57" i="38"/>
  <c r="AP57" i="38"/>
  <c r="D58" i="38"/>
  <c r="E58" i="38"/>
  <c r="F58" i="38"/>
  <c r="G58" i="38"/>
  <c r="H58" i="38"/>
  <c r="I58" i="38"/>
  <c r="J58" i="38"/>
  <c r="K58" i="38"/>
  <c r="L58" i="38"/>
  <c r="M58" i="38"/>
  <c r="N58" i="38"/>
  <c r="O58" i="38"/>
  <c r="P58" i="38"/>
  <c r="Q58" i="38"/>
  <c r="R58" i="38"/>
  <c r="S58" i="38"/>
  <c r="T58" i="38"/>
  <c r="U58" i="38"/>
  <c r="V58" i="38"/>
  <c r="W58" i="38"/>
  <c r="X58" i="38"/>
  <c r="Y58" i="38"/>
  <c r="Z58" i="38"/>
  <c r="AA58" i="38"/>
  <c r="AB58" i="38"/>
  <c r="AC58" i="38"/>
  <c r="AD58" i="38"/>
  <c r="AE58" i="38"/>
  <c r="AF58" i="38"/>
  <c r="AG58" i="38"/>
  <c r="AH58" i="38"/>
  <c r="AI58" i="38"/>
  <c r="AJ58" i="38"/>
  <c r="AK58" i="38"/>
  <c r="AL58" i="38"/>
  <c r="AM58" i="38"/>
  <c r="AN58" i="38"/>
  <c r="AO58" i="38"/>
  <c r="AP58" i="38"/>
  <c r="D59" i="38"/>
  <c r="E59" i="38"/>
  <c r="F59" i="38"/>
  <c r="G59" i="38"/>
  <c r="H59" i="38"/>
  <c r="I59" i="38"/>
  <c r="J59" i="38"/>
  <c r="K59" i="38"/>
  <c r="L59" i="38"/>
  <c r="M59" i="38"/>
  <c r="N59" i="38"/>
  <c r="O59" i="38"/>
  <c r="P59" i="38"/>
  <c r="Q59" i="38"/>
  <c r="R59" i="38"/>
  <c r="S59" i="38"/>
  <c r="T59" i="38"/>
  <c r="U59" i="38"/>
  <c r="V59" i="38"/>
  <c r="W59" i="38"/>
  <c r="X59" i="38"/>
  <c r="Y59" i="38"/>
  <c r="Z59" i="38"/>
  <c r="AA59" i="38"/>
  <c r="AB59" i="38"/>
  <c r="AC59" i="38"/>
  <c r="AD59" i="38"/>
  <c r="AE59" i="38"/>
  <c r="AF59" i="38"/>
  <c r="AG59" i="38"/>
  <c r="AH59" i="38"/>
  <c r="AI59" i="38"/>
  <c r="AJ59" i="38"/>
  <c r="AK59" i="38"/>
  <c r="AL59" i="38"/>
  <c r="AM59" i="38"/>
  <c r="AN59" i="38"/>
  <c r="AO59" i="38"/>
  <c r="AP59" i="38"/>
  <c r="D61" i="38"/>
  <c r="E61" i="38"/>
  <c r="F61" i="38"/>
  <c r="G61" i="38"/>
  <c r="H61" i="38"/>
  <c r="I61" i="38"/>
  <c r="J61" i="38"/>
  <c r="K61" i="38"/>
  <c r="L61" i="38"/>
  <c r="M61" i="38"/>
  <c r="N61" i="38"/>
  <c r="O61" i="38"/>
  <c r="P61" i="38"/>
  <c r="Q61" i="38"/>
  <c r="R61" i="38"/>
  <c r="S61" i="38"/>
  <c r="T61" i="38"/>
  <c r="U61" i="38"/>
  <c r="V61" i="38"/>
  <c r="W61" i="38"/>
  <c r="X61" i="38"/>
  <c r="Y61" i="38"/>
  <c r="Z61" i="38"/>
  <c r="AA61" i="38"/>
  <c r="AB61" i="38"/>
  <c r="AC61" i="38"/>
  <c r="AD61" i="38"/>
  <c r="AE61" i="38"/>
  <c r="AF61" i="38"/>
  <c r="AG61" i="38"/>
  <c r="AH61" i="38"/>
  <c r="AI61" i="38"/>
  <c r="AJ61" i="38"/>
  <c r="AK61" i="38"/>
  <c r="AL61" i="38"/>
  <c r="AM61" i="38"/>
  <c r="AN61" i="38"/>
  <c r="AO61" i="38"/>
  <c r="AP61" i="38"/>
  <c r="D62" i="38"/>
  <c r="E62" i="38"/>
  <c r="F62" i="38"/>
  <c r="G62" i="38"/>
  <c r="H62" i="38"/>
  <c r="I62" i="38"/>
  <c r="J62" i="38"/>
  <c r="K62" i="38"/>
  <c r="L62" i="38"/>
  <c r="M62" i="38"/>
  <c r="N62" i="38"/>
  <c r="O62" i="38"/>
  <c r="P62" i="38"/>
  <c r="Q62" i="38"/>
  <c r="R62" i="38"/>
  <c r="S62" i="38"/>
  <c r="T62" i="38"/>
  <c r="U62" i="38"/>
  <c r="V62" i="38"/>
  <c r="W62" i="38"/>
  <c r="X62" i="38"/>
  <c r="Y62" i="38"/>
  <c r="Z62" i="38"/>
  <c r="AA62" i="38"/>
  <c r="AB62" i="38"/>
  <c r="AC62" i="38"/>
  <c r="AD62" i="38"/>
  <c r="AE62" i="38"/>
  <c r="AF62" i="38"/>
  <c r="AG62" i="38"/>
  <c r="AH62" i="38"/>
  <c r="AI62" i="38"/>
  <c r="AJ62" i="38"/>
  <c r="AK62" i="38"/>
  <c r="AL62" i="38"/>
  <c r="AM62" i="38"/>
  <c r="AN62" i="38"/>
  <c r="AO62" i="38"/>
  <c r="AP62" i="38"/>
  <c r="D63" i="38"/>
  <c r="E63" i="38"/>
  <c r="F63" i="38"/>
  <c r="G63" i="38"/>
  <c r="H63" i="38"/>
  <c r="I63" i="38"/>
  <c r="J63" i="38"/>
  <c r="K63" i="38"/>
  <c r="L63" i="38"/>
  <c r="M63" i="38"/>
  <c r="N63" i="38"/>
  <c r="O63" i="38"/>
  <c r="P63" i="38"/>
  <c r="Q63" i="38"/>
  <c r="R63" i="38"/>
  <c r="S63" i="38"/>
  <c r="T63" i="38"/>
  <c r="U63" i="38"/>
  <c r="V63" i="38"/>
  <c r="W63" i="38"/>
  <c r="X63" i="38"/>
  <c r="Y63" i="38"/>
  <c r="Z63" i="38"/>
  <c r="AA63" i="38"/>
  <c r="AB63" i="38"/>
  <c r="AC63" i="38"/>
  <c r="AD63" i="38"/>
  <c r="AE63" i="38"/>
  <c r="AF63" i="38"/>
  <c r="AG63" i="38"/>
  <c r="AH63" i="38"/>
  <c r="AI63" i="38"/>
  <c r="AJ63" i="38"/>
  <c r="AK63" i="38"/>
  <c r="AL63" i="38"/>
  <c r="AM63" i="38"/>
  <c r="AN63" i="38"/>
  <c r="AO63" i="38"/>
  <c r="AP63" i="38"/>
  <c r="D64" i="38"/>
  <c r="E64" i="38"/>
  <c r="F64" i="38"/>
  <c r="G64" i="38"/>
  <c r="H64" i="38"/>
  <c r="I64" i="38"/>
  <c r="J64" i="38"/>
  <c r="K64" i="38"/>
  <c r="L64" i="38"/>
  <c r="M64" i="38"/>
  <c r="N64" i="38"/>
  <c r="O64" i="38"/>
  <c r="P64" i="38"/>
  <c r="Q64" i="38"/>
  <c r="R64" i="38"/>
  <c r="S64" i="38"/>
  <c r="T64" i="38"/>
  <c r="U64" i="38"/>
  <c r="V64" i="38"/>
  <c r="W64" i="38"/>
  <c r="X64" i="38"/>
  <c r="Y64" i="38"/>
  <c r="Z64" i="38"/>
  <c r="AA64" i="38"/>
  <c r="AB64" i="38"/>
  <c r="AC64" i="38"/>
  <c r="AD64" i="38"/>
  <c r="AE64" i="38"/>
  <c r="AF64" i="38"/>
  <c r="AG64" i="38"/>
  <c r="AH64" i="38"/>
  <c r="AI64" i="38"/>
  <c r="AJ64" i="38"/>
  <c r="AK64" i="38"/>
  <c r="AL64" i="38"/>
  <c r="AM64" i="38"/>
  <c r="AN64" i="38"/>
  <c r="AO64" i="38"/>
  <c r="AP64" i="38"/>
  <c r="D65" i="38"/>
  <c r="E65" i="38"/>
  <c r="F65" i="38"/>
  <c r="G65" i="38"/>
  <c r="H65" i="38"/>
  <c r="I65" i="38"/>
  <c r="J65" i="38"/>
  <c r="K65" i="38"/>
  <c r="L65" i="38"/>
  <c r="M65" i="38"/>
  <c r="N65" i="38"/>
  <c r="O65" i="38"/>
  <c r="P65" i="38"/>
  <c r="Q65" i="38"/>
  <c r="R65" i="38"/>
  <c r="S65" i="38"/>
  <c r="T65" i="38"/>
  <c r="U65" i="38"/>
  <c r="V65" i="38"/>
  <c r="W65" i="38"/>
  <c r="X65" i="38"/>
  <c r="Y65" i="38"/>
  <c r="Z65" i="38"/>
  <c r="AA65" i="38"/>
  <c r="AB65" i="38"/>
  <c r="AC65" i="38"/>
  <c r="AD65" i="38"/>
  <c r="AE65" i="38"/>
  <c r="AF65" i="38"/>
  <c r="AG65" i="38"/>
  <c r="AH65" i="38"/>
  <c r="AI65" i="38"/>
  <c r="AJ65" i="38"/>
  <c r="AK65" i="38"/>
  <c r="AL65" i="38"/>
  <c r="AM65" i="38"/>
  <c r="AN65" i="38"/>
  <c r="AO65" i="38"/>
  <c r="AP65" i="38"/>
  <c r="D66" i="38"/>
  <c r="D91" i="38" s="1"/>
  <c r="E66" i="38"/>
  <c r="E91" i="38" s="1"/>
  <c r="F66" i="38"/>
  <c r="F91" i="38" s="1"/>
  <c r="G66" i="38"/>
  <c r="G91" i="38" s="1"/>
  <c r="H66" i="38"/>
  <c r="H91" i="38" s="1"/>
  <c r="I66" i="38"/>
  <c r="I91" i="38" s="1"/>
  <c r="J66" i="38"/>
  <c r="J91" i="38" s="1"/>
  <c r="K66" i="38"/>
  <c r="K91" i="38" s="1"/>
  <c r="L66" i="38"/>
  <c r="L91" i="38" s="1"/>
  <c r="M66" i="38"/>
  <c r="M91" i="38" s="1"/>
  <c r="N66" i="38"/>
  <c r="N91" i="38" s="1"/>
  <c r="O66" i="38"/>
  <c r="O91" i="38" s="1"/>
  <c r="P66" i="38"/>
  <c r="P91" i="38" s="1"/>
  <c r="Q66" i="38"/>
  <c r="Q91" i="38" s="1"/>
  <c r="R66" i="38"/>
  <c r="R91" i="38" s="1"/>
  <c r="S66" i="38"/>
  <c r="S91" i="38" s="1"/>
  <c r="T66" i="38"/>
  <c r="T91" i="38" s="1"/>
  <c r="U66" i="38"/>
  <c r="U91" i="38" s="1"/>
  <c r="V66" i="38"/>
  <c r="V91" i="38" s="1"/>
  <c r="W66" i="38"/>
  <c r="W91" i="38" s="1"/>
  <c r="X66" i="38"/>
  <c r="X91" i="38" s="1"/>
  <c r="Y66" i="38"/>
  <c r="Y91" i="38" s="1"/>
  <c r="Z66" i="38"/>
  <c r="Z91" i="38" s="1"/>
  <c r="AA66" i="38"/>
  <c r="AA91" i="38" s="1"/>
  <c r="AB66" i="38"/>
  <c r="AB91" i="38" s="1"/>
  <c r="AC66" i="38"/>
  <c r="AC91" i="38" s="1"/>
  <c r="AD66" i="38"/>
  <c r="AD91" i="38" s="1"/>
  <c r="AE66" i="38"/>
  <c r="AE91" i="38" s="1"/>
  <c r="AF66" i="38"/>
  <c r="AF91" i="38" s="1"/>
  <c r="AG66" i="38"/>
  <c r="AG91" i="38" s="1"/>
  <c r="AH66" i="38"/>
  <c r="AH91" i="38" s="1"/>
  <c r="AI66" i="38"/>
  <c r="AI91" i="38" s="1"/>
  <c r="AJ66" i="38"/>
  <c r="AJ91" i="38" s="1"/>
  <c r="AK66" i="38"/>
  <c r="AK91" i="38" s="1"/>
  <c r="AL66" i="38"/>
  <c r="AL91" i="38" s="1"/>
  <c r="AM66" i="38"/>
  <c r="AM91" i="38" s="1"/>
  <c r="AN66" i="38"/>
  <c r="AN91" i="38" s="1"/>
  <c r="AO66" i="38"/>
  <c r="AO91" i="38" s="1"/>
  <c r="AP66" i="38"/>
  <c r="AP91" i="38" s="1"/>
  <c r="D67" i="38"/>
  <c r="E67" i="38"/>
  <c r="F67" i="38"/>
  <c r="G67" i="38"/>
  <c r="H67" i="38"/>
  <c r="I67" i="38"/>
  <c r="J67" i="38"/>
  <c r="K67" i="38"/>
  <c r="L67" i="38"/>
  <c r="M67" i="38"/>
  <c r="N67" i="38"/>
  <c r="O67" i="38"/>
  <c r="P67" i="38"/>
  <c r="Q67" i="38"/>
  <c r="R67" i="38"/>
  <c r="S67" i="38"/>
  <c r="T67" i="38"/>
  <c r="U67" i="38"/>
  <c r="V67" i="38"/>
  <c r="W67" i="38"/>
  <c r="X67" i="38"/>
  <c r="Y67" i="38"/>
  <c r="Z67" i="38"/>
  <c r="AA67" i="38"/>
  <c r="AB67" i="38"/>
  <c r="AC67" i="38"/>
  <c r="AD67" i="38"/>
  <c r="AE67" i="38"/>
  <c r="AF67" i="38"/>
  <c r="AG67" i="38"/>
  <c r="AH67" i="38"/>
  <c r="AI67" i="38"/>
  <c r="AJ67" i="38"/>
  <c r="AK67" i="38"/>
  <c r="AL67" i="38"/>
  <c r="AM67" i="38"/>
  <c r="AN67" i="38"/>
  <c r="AO67" i="38"/>
  <c r="AP67" i="38"/>
  <c r="D68" i="38"/>
  <c r="E68" i="38"/>
  <c r="F68" i="38"/>
  <c r="G68" i="38"/>
  <c r="H68" i="38"/>
  <c r="I68" i="38"/>
  <c r="J68" i="38"/>
  <c r="K68" i="38"/>
  <c r="L68" i="38"/>
  <c r="M68" i="38"/>
  <c r="N68" i="38"/>
  <c r="O68" i="38"/>
  <c r="P68" i="38"/>
  <c r="Q68" i="38"/>
  <c r="R68" i="38"/>
  <c r="S68" i="38"/>
  <c r="T68" i="38"/>
  <c r="U68" i="38"/>
  <c r="V68" i="38"/>
  <c r="W68" i="38"/>
  <c r="X68" i="38"/>
  <c r="Y68" i="38"/>
  <c r="Z68" i="38"/>
  <c r="AA68" i="38"/>
  <c r="AB68" i="38"/>
  <c r="AC68" i="38"/>
  <c r="AD68" i="38"/>
  <c r="AE68" i="38"/>
  <c r="AF68" i="38"/>
  <c r="AG68" i="38"/>
  <c r="AH68" i="38"/>
  <c r="AI68" i="38"/>
  <c r="AJ68" i="38"/>
  <c r="AK68" i="38"/>
  <c r="AL68" i="38"/>
  <c r="AM68" i="38"/>
  <c r="AN68" i="38"/>
  <c r="AO68" i="38"/>
  <c r="AP68" i="38"/>
  <c r="D69" i="38"/>
  <c r="E69" i="38"/>
  <c r="F69" i="38"/>
  <c r="G69" i="38"/>
  <c r="H69" i="38"/>
  <c r="I69" i="38"/>
  <c r="J69" i="38"/>
  <c r="K69" i="38"/>
  <c r="L69" i="38"/>
  <c r="M69" i="38"/>
  <c r="N69" i="38"/>
  <c r="O69" i="38"/>
  <c r="P69" i="38"/>
  <c r="Q69" i="38"/>
  <c r="R69" i="38"/>
  <c r="S69" i="38"/>
  <c r="T69" i="38"/>
  <c r="U69" i="38"/>
  <c r="V69" i="38"/>
  <c r="W69" i="38"/>
  <c r="X69" i="38"/>
  <c r="Y69" i="38"/>
  <c r="Z69" i="38"/>
  <c r="AA69" i="38"/>
  <c r="AB69" i="38"/>
  <c r="AC69" i="38"/>
  <c r="AD69" i="38"/>
  <c r="AE69" i="38"/>
  <c r="AF69" i="38"/>
  <c r="AG69" i="38"/>
  <c r="AH69" i="38"/>
  <c r="AI69" i="38"/>
  <c r="AJ69" i="38"/>
  <c r="AK69" i="38"/>
  <c r="AL69" i="38"/>
  <c r="AM69" i="38"/>
  <c r="AN69" i="38"/>
  <c r="AO69" i="38"/>
  <c r="AP69" i="38"/>
  <c r="C14" i="38"/>
  <c r="C15" i="38"/>
  <c r="C16" i="38"/>
  <c r="C17" i="38"/>
  <c r="C18" i="38"/>
  <c r="C19" i="38"/>
  <c r="C20" i="38"/>
  <c r="C21" i="38"/>
  <c r="C22" i="38"/>
  <c r="C23" i="38"/>
  <c r="C24" i="38"/>
  <c r="C25" i="38"/>
  <c r="C26" i="38"/>
  <c r="C27" i="38"/>
  <c r="C29" i="38"/>
  <c r="C30" i="38"/>
  <c r="C31" i="38"/>
  <c r="C32" i="38"/>
  <c r="C33" i="38"/>
  <c r="C34" i="38"/>
  <c r="C35" i="38"/>
  <c r="C36" i="38"/>
  <c r="C37" i="38"/>
  <c r="C38" i="38"/>
  <c r="C39" i="38"/>
  <c r="C40" i="38"/>
  <c r="C41" i="38"/>
  <c r="C42" i="38"/>
  <c r="C43" i="38"/>
  <c r="C45" i="38"/>
  <c r="C46" i="38"/>
  <c r="C47" i="38"/>
  <c r="C48" i="38"/>
  <c r="C49" i="38"/>
  <c r="C50" i="38"/>
  <c r="C51" i="38"/>
  <c r="C52" i="38"/>
  <c r="C53" i="38"/>
  <c r="C54" i="38"/>
  <c r="C55" i="38"/>
  <c r="C56" i="38"/>
  <c r="C57" i="38"/>
  <c r="C58" i="38"/>
  <c r="C59" i="38"/>
  <c r="C61" i="38"/>
  <c r="C62" i="38"/>
  <c r="C63" i="38"/>
  <c r="C64" i="38"/>
  <c r="C65" i="38"/>
  <c r="C66" i="38"/>
  <c r="C91" i="38" s="1"/>
  <c r="C67" i="38"/>
  <c r="C68" i="38"/>
  <c r="C69" i="38"/>
  <c r="D70" i="38"/>
  <c r="E70" i="38"/>
  <c r="F70" i="38"/>
  <c r="G70" i="38"/>
  <c r="H70" i="38"/>
  <c r="I70" i="38"/>
  <c r="J70" i="38"/>
  <c r="K70" i="38"/>
  <c r="L70" i="38"/>
  <c r="M70" i="38"/>
  <c r="N70" i="38"/>
  <c r="O70" i="38"/>
  <c r="P70" i="38"/>
  <c r="Q70" i="38"/>
  <c r="R70" i="38"/>
  <c r="S70" i="38"/>
  <c r="T70" i="38"/>
  <c r="U70" i="38"/>
  <c r="V70" i="38"/>
  <c r="W70" i="38"/>
  <c r="X70" i="38"/>
  <c r="Y70" i="38"/>
  <c r="Z70" i="38"/>
  <c r="AA70" i="38"/>
  <c r="AB70" i="38"/>
  <c r="AC70" i="38"/>
  <c r="AD70" i="38"/>
  <c r="AE70" i="38"/>
  <c r="AF70" i="38"/>
  <c r="AG70" i="38"/>
  <c r="AH70" i="38"/>
  <c r="AI70" i="38"/>
  <c r="AJ70" i="38"/>
  <c r="AK70" i="38"/>
  <c r="AL70" i="38"/>
  <c r="AM70" i="38"/>
  <c r="AN70" i="38"/>
  <c r="AO70" i="38"/>
  <c r="AP70" i="38"/>
  <c r="C70" i="38"/>
  <c r="B13" i="38"/>
  <c r="B14" i="38"/>
  <c r="B15" i="38"/>
  <c r="B16" i="38"/>
  <c r="B17" i="38"/>
  <c r="B18" i="38"/>
  <c r="B19" i="38"/>
  <c r="B20" i="38"/>
  <c r="B21" i="38"/>
  <c r="B22" i="38"/>
  <c r="B23" i="38"/>
  <c r="B24" i="38"/>
  <c r="B25" i="38"/>
  <c r="B26" i="38"/>
  <c r="B27" i="38"/>
  <c r="B28" i="38"/>
  <c r="B29" i="38"/>
  <c r="B30" i="38"/>
  <c r="B31" i="38"/>
  <c r="B32" i="38"/>
  <c r="B33" i="38"/>
  <c r="B34" i="38"/>
  <c r="B35" i="38"/>
  <c r="B36" i="38"/>
  <c r="B37" i="38"/>
  <c r="B38" i="38"/>
  <c r="B39" i="38"/>
  <c r="B40" i="38"/>
  <c r="B41" i="38"/>
  <c r="B42" i="38"/>
  <c r="B43" i="38"/>
  <c r="B44" i="38"/>
  <c r="B45" i="38"/>
  <c r="B46" i="38"/>
  <c r="B47" i="38"/>
  <c r="B48" i="38"/>
  <c r="B49" i="38"/>
  <c r="B50" i="38"/>
  <c r="B51" i="38"/>
  <c r="B52" i="38"/>
  <c r="B53" i="38"/>
  <c r="B54" i="38"/>
  <c r="B55" i="38"/>
  <c r="B56" i="38"/>
  <c r="B57" i="38"/>
  <c r="B58" i="38"/>
  <c r="B59" i="38"/>
  <c r="B60" i="38"/>
  <c r="B61" i="38"/>
  <c r="B62" i="38"/>
  <c r="B63" i="38"/>
  <c r="B64" i="38"/>
  <c r="B65" i="38"/>
  <c r="B66" i="38"/>
  <c r="B67" i="38"/>
  <c r="B68" i="38"/>
  <c r="B69" i="38"/>
  <c r="B70" i="38"/>
  <c r="B12" i="38"/>
  <c r="D153" i="33"/>
  <c r="D153" i="35"/>
  <c r="D13" i="37"/>
  <c r="E13" i="37"/>
  <c r="F13" i="37"/>
  <c r="G13" i="37"/>
  <c r="H13" i="37"/>
  <c r="I13" i="37"/>
  <c r="J13" i="37"/>
  <c r="K13" i="37"/>
  <c r="L13" i="37"/>
  <c r="M13" i="37"/>
  <c r="N13" i="37"/>
  <c r="O13" i="37"/>
  <c r="P13" i="37"/>
  <c r="Q13" i="37"/>
  <c r="R13" i="37"/>
  <c r="S13" i="37"/>
  <c r="T13" i="37"/>
  <c r="U13" i="37"/>
  <c r="V13" i="37"/>
  <c r="W13" i="37"/>
  <c r="X13" i="37"/>
  <c r="Y13" i="37"/>
  <c r="Z13" i="37"/>
  <c r="AA13" i="37"/>
  <c r="AB13" i="37"/>
  <c r="AC13" i="37"/>
  <c r="AD13" i="37"/>
  <c r="AE13" i="37"/>
  <c r="AF13" i="37"/>
  <c r="AG13" i="37"/>
  <c r="AH13" i="37"/>
  <c r="AI13" i="37"/>
  <c r="AJ13" i="37"/>
  <c r="AK13" i="37"/>
  <c r="AL13" i="37"/>
  <c r="AM13" i="37"/>
  <c r="AN13" i="37"/>
  <c r="AO13" i="37"/>
  <c r="AP13" i="37"/>
  <c r="D14" i="37"/>
  <c r="E14" i="37"/>
  <c r="F14" i="37"/>
  <c r="G14" i="37"/>
  <c r="H14" i="37"/>
  <c r="I14" i="37"/>
  <c r="J14" i="37"/>
  <c r="K14" i="37"/>
  <c r="L14" i="37"/>
  <c r="M14" i="37"/>
  <c r="N14" i="37"/>
  <c r="O14" i="37"/>
  <c r="P14" i="37"/>
  <c r="Q14" i="37"/>
  <c r="R14" i="37"/>
  <c r="S14" i="37"/>
  <c r="T14" i="37"/>
  <c r="U14" i="37"/>
  <c r="V14" i="37"/>
  <c r="W14" i="37"/>
  <c r="X14" i="37"/>
  <c r="Y14" i="37"/>
  <c r="Z14" i="37"/>
  <c r="AA14" i="37"/>
  <c r="AB14" i="37"/>
  <c r="AC14" i="37"/>
  <c r="AD14" i="37"/>
  <c r="AE14" i="37"/>
  <c r="AF14" i="37"/>
  <c r="AG14" i="37"/>
  <c r="AH14" i="37"/>
  <c r="AI14" i="37"/>
  <c r="AJ14" i="37"/>
  <c r="AK14" i="37"/>
  <c r="AL14" i="37"/>
  <c r="AM14" i="37"/>
  <c r="AN14" i="37"/>
  <c r="AO14" i="37"/>
  <c r="AP14" i="37"/>
  <c r="D15" i="37"/>
  <c r="E15" i="37"/>
  <c r="F15" i="37"/>
  <c r="G15" i="37"/>
  <c r="H15" i="37"/>
  <c r="I15" i="37"/>
  <c r="J15" i="37"/>
  <c r="K15" i="37"/>
  <c r="L15" i="37"/>
  <c r="M15" i="37"/>
  <c r="N15" i="37"/>
  <c r="O15" i="37"/>
  <c r="P15" i="37"/>
  <c r="Q15" i="37"/>
  <c r="R15" i="37"/>
  <c r="S15" i="37"/>
  <c r="T15" i="37"/>
  <c r="U15" i="37"/>
  <c r="V15" i="37"/>
  <c r="W15" i="37"/>
  <c r="X15" i="37"/>
  <c r="Y15" i="37"/>
  <c r="Z15" i="37"/>
  <c r="AA15" i="37"/>
  <c r="AB15" i="37"/>
  <c r="AC15" i="37"/>
  <c r="AD15" i="37"/>
  <c r="AE15" i="37"/>
  <c r="AF15" i="37"/>
  <c r="AG15" i="37"/>
  <c r="AH15" i="37"/>
  <c r="AI15" i="37"/>
  <c r="AJ15" i="37"/>
  <c r="AK15" i="37"/>
  <c r="AL15" i="37"/>
  <c r="AM15" i="37"/>
  <c r="AN15" i="37"/>
  <c r="AO15" i="37"/>
  <c r="AP15" i="37"/>
  <c r="D16" i="37"/>
  <c r="E16" i="37"/>
  <c r="F16" i="37"/>
  <c r="G16" i="37"/>
  <c r="H16" i="37"/>
  <c r="I16" i="37"/>
  <c r="J16" i="37"/>
  <c r="K16" i="37"/>
  <c r="L16" i="37"/>
  <c r="M16" i="37"/>
  <c r="N16" i="37"/>
  <c r="O16" i="37"/>
  <c r="P16" i="37"/>
  <c r="Q16" i="37"/>
  <c r="R16" i="37"/>
  <c r="S16" i="37"/>
  <c r="T16" i="37"/>
  <c r="U16" i="37"/>
  <c r="V16" i="37"/>
  <c r="W16" i="37"/>
  <c r="X16" i="37"/>
  <c r="Y16" i="37"/>
  <c r="Z16" i="37"/>
  <c r="AA16" i="37"/>
  <c r="AB16" i="37"/>
  <c r="AC16" i="37"/>
  <c r="AD16" i="37"/>
  <c r="AE16" i="37"/>
  <c r="AF16" i="37"/>
  <c r="AG16" i="37"/>
  <c r="AH16" i="37"/>
  <c r="AI16" i="37"/>
  <c r="AJ16" i="37"/>
  <c r="AK16" i="37"/>
  <c r="AL16" i="37"/>
  <c r="AM16" i="37"/>
  <c r="AN16" i="37"/>
  <c r="AO16" i="37"/>
  <c r="AP16" i="37"/>
  <c r="D17" i="37"/>
  <c r="E17" i="37"/>
  <c r="F17" i="37"/>
  <c r="G17" i="37"/>
  <c r="H17" i="37"/>
  <c r="I17" i="37"/>
  <c r="J17" i="37"/>
  <c r="K17" i="37"/>
  <c r="L17" i="37"/>
  <c r="M17" i="37"/>
  <c r="N17" i="37"/>
  <c r="O17" i="37"/>
  <c r="P17" i="37"/>
  <c r="Q17" i="37"/>
  <c r="R17" i="37"/>
  <c r="S17" i="37"/>
  <c r="T17" i="37"/>
  <c r="U17" i="37"/>
  <c r="V17" i="37"/>
  <c r="W17" i="37"/>
  <c r="X17" i="37"/>
  <c r="Y17" i="37"/>
  <c r="Z17" i="37"/>
  <c r="AA17" i="37"/>
  <c r="AB17" i="37"/>
  <c r="AC17" i="37"/>
  <c r="AD17" i="37"/>
  <c r="AE17" i="37"/>
  <c r="AF17" i="37"/>
  <c r="AG17" i="37"/>
  <c r="AH17" i="37"/>
  <c r="AI17" i="37"/>
  <c r="AJ17" i="37"/>
  <c r="AK17" i="37"/>
  <c r="AL17" i="37"/>
  <c r="AM17" i="37"/>
  <c r="AN17" i="37"/>
  <c r="AO17" i="37"/>
  <c r="AP17" i="37"/>
  <c r="D18" i="37"/>
  <c r="E18" i="37"/>
  <c r="F18" i="37"/>
  <c r="G18" i="37"/>
  <c r="H18" i="37"/>
  <c r="I18" i="37"/>
  <c r="J18" i="37"/>
  <c r="K18" i="37"/>
  <c r="L18" i="37"/>
  <c r="M18" i="37"/>
  <c r="N18" i="37"/>
  <c r="O18" i="37"/>
  <c r="P18" i="37"/>
  <c r="Q18" i="37"/>
  <c r="R18" i="37"/>
  <c r="S18" i="37"/>
  <c r="T18" i="37"/>
  <c r="U18" i="37"/>
  <c r="V18" i="37"/>
  <c r="W18" i="37"/>
  <c r="X18" i="37"/>
  <c r="Y18" i="37"/>
  <c r="Z18" i="37"/>
  <c r="AA18" i="37"/>
  <c r="AB18" i="37"/>
  <c r="AC18" i="37"/>
  <c r="AD18" i="37"/>
  <c r="AE18" i="37"/>
  <c r="AF18" i="37"/>
  <c r="AG18" i="37"/>
  <c r="AH18" i="37"/>
  <c r="AI18" i="37"/>
  <c r="AJ18" i="37"/>
  <c r="AK18" i="37"/>
  <c r="AL18" i="37"/>
  <c r="AM18" i="37"/>
  <c r="AN18" i="37"/>
  <c r="AO18" i="37"/>
  <c r="AP18" i="37"/>
  <c r="D19" i="37"/>
  <c r="E19" i="37"/>
  <c r="F19" i="37"/>
  <c r="G19" i="37"/>
  <c r="H19" i="37"/>
  <c r="I19" i="37"/>
  <c r="J19" i="37"/>
  <c r="K19" i="37"/>
  <c r="L19" i="37"/>
  <c r="M19" i="37"/>
  <c r="N19" i="37"/>
  <c r="O19" i="37"/>
  <c r="P19" i="37"/>
  <c r="Q19" i="37"/>
  <c r="R19" i="37"/>
  <c r="S19" i="37"/>
  <c r="T19" i="37"/>
  <c r="U19" i="37"/>
  <c r="V19" i="37"/>
  <c r="W19" i="37"/>
  <c r="X19" i="37"/>
  <c r="Y19" i="37"/>
  <c r="Z19" i="37"/>
  <c r="AA19" i="37"/>
  <c r="AB19" i="37"/>
  <c r="AC19" i="37"/>
  <c r="AD19" i="37"/>
  <c r="AE19" i="37"/>
  <c r="AF19" i="37"/>
  <c r="AG19" i="37"/>
  <c r="AH19" i="37"/>
  <c r="AI19" i="37"/>
  <c r="AJ19" i="37"/>
  <c r="AK19" i="37"/>
  <c r="AL19" i="37"/>
  <c r="AM19" i="37"/>
  <c r="AN19" i="37"/>
  <c r="AO19" i="37"/>
  <c r="AP19" i="37"/>
  <c r="D20" i="37"/>
  <c r="E20" i="37"/>
  <c r="F20" i="37"/>
  <c r="G20" i="37"/>
  <c r="H20" i="37"/>
  <c r="I20" i="37"/>
  <c r="J20" i="37"/>
  <c r="K20" i="37"/>
  <c r="L20" i="37"/>
  <c r="M20" i="37"/>
  <c r="N20" i="37"/>
  <c r="O20" i="37"/>
  <c r="P20" i="37"/>
  <c r="Q20" i="37"/>
  <c r="R20" i="37"/>
  <c r="S20" i="37"/>
  <c r="T20" i="37"/>
  <c r="U20" i="37"/>
  <c r="V20" i="37"/>
  <c r="W20" i="37"/>
  <c r="X20" i="37"/>
  <c r="Y20" i="37"/>
  <c r="Z20" i="37"/>
  <c r="AA20" i="37"/>
  <c r="AB20" i="37"/>
  <c r="AC20" i="37"/>
  <c r="AD20" i="37"/>
  <c r="AE20" i="37"/>
  <c r="AF20" i="37"/>
  <c r="AG20" i="37"/>
  <c r="AH20" i="37"/>
  <c r="AI20" i="37"/>
  <c r="AJ20" i="37"/>
  <c r="AK20" i="37"/>
  <c r="AL20" i="37"/>
  <c r="AM20" i="37"/>
  <c r="AN20" i="37"/>
  <c r="AO20" i="37"/>
  <c r="AP20" i="37"/>
  <c r="D21" i="37"/>
  <c r="E21" i="37"/>
  <c r="F21" i="37"/>
  <c r="G21" i="37"/>
  <c r="H21" i="37"/>
  <c r="I21" i="37"/>
  <c r="J21" i="37"/>
  <c r="K21" i="37"/>
  <c r="L21" i="37"/>
  <c r="M21" i="37"/>
  <c r="N21" i="37"/>
  <c r="O21" i="37"/>
  <c r="P21" i="37"/>
  <c r="Q21" i="37"/>
  <c r="R21" i="37"/>
  <c r="S21" i="37"/>
  <c r="T21" i="37"/>
  <c r="U21" i="37"/>
  <c r="V21" i="37"/>
  <c r="W21" i="37"/>
  <c r="X21" i="37"/>
  <c r="Y21" i="37"/>
  <c r="Z21" i="37"/>
  <c r="AA21" i="37"/>
  <c r="AB21" i="37"/>
  <c r="AC21" i="37"/>
  <c r="AD21" i="37"/>
  <c r="AE21" i="37"/>
  <c r="AF21" i="37"/>
  <c r="AG21" i="37"/>
  <c r="AH21" i="37"/>
  <c r="AI21" i="37"/>
  <c r="AJ21" i="37"/>
  <c r="AK21" i="37"/>
  <c r="AL21" i="37"/>
  <c r="AM21" i="37"/>
  <c r="AN21" i="37"/>
  <c r="AO21" i="37"/>
  <c r="AP21" i="37"/>
  <c r="D22" i="37"/>
  <c r="E22" i="37"/>
  <c r="F22" i="37"/>
  <c r="G22" i="37"/>
  <c r="H22" i="37"/>
  <c r="I22" i="37"/>
  <c r="J22" i="37"/>
  <c r="K22" i="37"/>
  <c r="L22" i="37"/>
  <c r="M22" i="37"/>
  <c r="N22" i="37"/>
  <c r="O22" i="37"/>
  <c r="P22" i="37"/>
  <c r="Q22" i="37"/>
  <c r="R22" i="37"/>
  <c r="S22" i="37"/>
  <c r="T22" i="37"/>
  <c r="U22" i="37"/>
  <c r="V22" i="37"/>
  <c r="W22" i="37"/>
  <c r="X22" i="37"/>
  <c r="Y22" i="37"/>
  <c r="Z22" i="37"/>
  <c r="AA22" i="37"/>
  <c r="AB22" i="37"/>
  <c r="AC22" i="37"/>
  <c r="AD22" i="37"/>
  <c r="AE22" i="37"/>
  <c r="AF22" i="37"/>
  <c r="AG22" i="37"/>
  <c r="AH22" i="37"/>
  <c r="AI22" i="37"/>
  <c r="AJ22" i="37"/>
  <c r="AK22" i="37"/>
  <c r="AL22" i="37"/>
  <c r="AM22" i="37"/>
  <c r="AN22" i="37"/>
  <c r="AO22" i="37"/>
  <c r="AP22" i="37"/>
  <c r="D23" i="37"/>
  <c r="E23" i="37"/>
  <c r="F23" i="37"/>
  <c r="G23" i="37"/>
  <c r="H23" i="37"/>
  <c r="I23" i="37"/>
  <c r="J23" i="37"/>
  <c r="K23" i="37"/>
  <c r="L23" i="37"/>
  <c r="M23" i="37"/>
  <c r="N23" i="37"/>
  <c r="O23" i="37"/>
  <c r="P23" i="37"/>
  <c r="Q23" i="37"/>
  <c r="R23" i="37"/>
  <c r="S23" i="37"/>
  <c r="T23" i="37"/>
  <c r="U23" i="37"/>
  <c r="V23" i="37"/>
  <c r="W23" i="37"/>
  <c r="X23" i="37"/>
  <c r="Y23" i="37"/>
  <c r="Z23" i="37"/>
  <c r="AA23" i="37"/>
  <c r="AB23" i="37"/>
  <c r="AC23" i="37"/>
  <c r="AD23" i="37"/>
  <c r="AE23" i="37"/>
  <c r="AF23" i="37"/>
  <c r="AG23" i="37"/>
  <c r="AH23" i="37"/>
  <c r="AI23" i="37"/>
  <c r="AJ23" i="37"/>
  <c r="AK23" i="37"/>
  <c r="AL23" i="37"/>
  <c r="AM23" i="37"/>
  <c r="AN23" i="37"/>
  <c r="AO23" i="37"/>
  <c r="AP23" i="37"/>
  <c r="D24" i="37"/>
  <c r="E24" i="37"/>
  <c r="F24" i="37"/>
  <c r="G24" i="37"/>
  <c r="H24" i="37"/>
  <c r="I24" i="37"/>
  <c r="J24" i="37"/>
  <c r="K24" i="37"/>
  <c r="L24" i="37"/>
  <c r="M24" i="37"/>
  <c r="N24" i="37"/>
  <c r="O24" i="37"/>
  <c r="P24" i="37"/>
  <c r="Q24" i="37"/>
  <c r="R24" i="37"/>
  <c r="S24" i="37"/>
  <c r="T24" i="37"/>
  <c r="U24" i="37"/>
  <c r="V24" i="37"/>
  <c r="W24" i="37"/>
  <c r="X24" i="37"/>
  <c r="Y24" i="37"/>
  <c r="Z24" i="37"/>
  <c r="AA24" i="37"/>
  <c r="AB24" i="37"/>
  <c r="AC24" i="37"/>
  <c r="AD24" i="37"/>
  <c r="AE24" i="37"/>
  <c r="AF24" i="37"/>
  <c r="AG24" i="37"/>
  <c r="AH24" i="37"/>
  <c r="AI24" i="37"/>
  <c r="AJ24" i="37"/>
  <c r="AK24" i="37"/>
  <c r="AL24" i="37"/>
  <c r="AM24" i="37"/>
  <c r="AN24" i="37"/>
  <c r="AO24" i="37"/>
  <c r="AP24" i="37"/>
  <c r="D25" i="37"/>
  <c r="E25" i="37"/>
  <c r="F25" i="37"/>
  <c r="G25" i="37"/>
  <c r="H25" i="37"/>
  <c r="I25" i="37"/>
  <c r="J25" i="37"/>
  <c r="K25" i="37"/>
  <c r="L25" i="37"/>
  <c r="M25" i="37"/>
  <c r="N25" i="37"/>
  <c r="O25" i="37"/>
  <c r="P25" i="37"/>
  <c r="Q25" i="37"/>
  <c r="R25" i="37"/>
  <c r="S25" i="37"/>
  <c r="T25" i="37"/>
  <c r="U25" i="37"/>
  <c r="V25" i="37"/>
  <c r="W25" i="37"/>
  <c r="X25" i="37"/>
  <c r="Y25" i="37"/>
  <c r="Z25" i="37"/>
  <c r="AA25" i="37"/>
  <c r="AB25" i="37"/>
  <c r="AC25" i="37"/>
  <c r="AD25" i="37"/>
  <c r="AE25" i="37"/>
  <c r="AF25" i="37"/>
  <c r="AG25" i="37"/>
  <c r="AH25" i="37"/>
  <c r="AI25" i="37"/>
  <c r="AJ25" i="37"/>
  <c r="AK25" i="37"/>
  <c r="AL25" i="37"/>
  <c r="AM25" i="37"/>
  <c r="AN25" i="37"/>
  <c r="AO25" i="37"/>
  <c r="AP25" i="37"/>
  <c r="D26" i="37"/>
  <c r="E26" i="37"/>
  <c r="F26" i="37"/>
  <c r="G26" i="37"/>
  <c r="H26" i="37"/>
  <c r="I26" i="37"/>
  <c r="J26" i="37"/>
  <c r="K26" i="37"/>
  <c r="L26" i="37"/>
  <c r="M26" i="37"/>
  <c r="N26" i="37"/>
  <c r="O26" i="37"/>
  <c r="P26" i="37"/>
  <c r="Q26" i="37"/>
  <c r="R26" i="37"/>
  <c r="S26" i="37"/>
  <c r="T26" i="37"/>
  <c r="U26" i="37"/>
  <c r="V26" i="37"/>
  <c r="W26" i="37"/>
  <c r="X26" i="37"/>
  <c r="Y26" i="37"/>
  <c r="Z26" i="37"/>
  <c r="AA26" i="37"/>
  <c r="AB26" i="37"/>
  <c r="AC26" i="37"/>
  <c r="AD26" i="37"/>
  <c r="AE26" i="37"/>
  <c r="AF26" i="37"/>
  <c r="AG26" i="37"/>
  <c r="AH26" i="37"/>
  <c r="AI26" i="37"/>
  <c r="AJ26" i="37"/>
  <c r="AK26" i="37"/>
  <c r="AL26" i="37"/>
  <c r="AM26" i="37"/>
  <c r="AN26" i="37"/>
  <c r="AO26" i="37"/>
  <c r="AP26" i="37"/>
  <c r="D27" i="37"/>
  <c r="E27" i="37"/>
  <c r="F27" i="37"/>
  <c r="G27" i="37"/>
  <c r="H27" i="37"/>
  <c r="I27" i="37"/>
  <c r="J27" i="37"/>
  <c r="K27" i="37"/>
  <c r="L27" i="37"/>
  <c r="M27" i="37"/>
  <c r="N27" i="37"/>
  <c r="O27" i="37"/>
  <c r="P27" i="37"/>
  <c r="Q27" i="37"/>
  <c r="R27" i="37"/>
  <c r="S27" i="37"/>
  <c r="T27" i="37"/>
  <c r="U27" i="37"/>
  <c r="V27" i="37"/>
  <c r="W27" i="37"/>
  <c r="X27" i="37"/>
  <c r="Y27" i="37"/>
  <c r="Z27" i="37"/>
  <c r="AA27" i="37"/>
  <c r="AB27" i="37"/>
  <c r="AC27" i="37"/>
  <c r="AD27" i="37"/>
  <c r="AE27" i="37"/>
  <c r="AF27" i="37"/>
  <c r="AG27" i="37"/>
  <c r="AH27" i="37"/>
  <c r="AI27" i="37"/>
  <c r="AJ27" i="37"/>
  <c r="AK27" i="37"/>
  <c r="AL27" i="37"/>
  <c r="AM27" i="37"/>
  <c r="AN27" i="37"/>
  <c r="AO27" i="37"/>
  <c r="AP27" i="37"/>
  <c r="D29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AC29" i="37"/>
  <c r="AD29" i="37"/>
  <c r="AE29" i="37"/>
  <c r="AF29" i="37"/>
  <c r="AG29" i="37"/>
  <c r="AH29" i="37"/>
  <c r="AI29" i="37"/>
  <c r="AJ29" i="37"/>
  <c r="AK29" i="37"/>
  <c r="AL29" i="37"/>
  <c r="AM29" i="37"/>
  <c r="AN29" i="37"/>
  <c r="AO29" i="37"/>
  <c r="AP29" i="37"/>
  <c r="D30" i="37"/>
  <c r="E30" i="37"/>
  <c r="F30" i="37"/>
  <c r="G30" i="37"/>
  <c r="H30" i="37"/>
  <c r="I30" i="37"/>
  <c r="J30" i="37"/>
  <c r="K30" i="37"/>
  <c r="L30" i="37"/>
  <c r="M30" i="37"/>
  <c r="N30" i="37"/>
  <c r="O30" i="37"/>
  <c r="P30" i="37"/>
  <c r="Q30" i="37"/>
  <c r="R30" i="37"/>
  <c r="S30" i="37"/>
  <c r="T30" i="37"/>
  <c r="U30" i="37"/>
  <c r="V30" i="37"/>
  <c r="W30" i="37"/>
  <c r="X30" i="37"/>
  <c r="Y30" i="37"/>
  <c r="Z30" i="37"/>
  <c r="AA30" i="37"/>
  <c r="AB30" i="37"/>
  <c r="AC30" i="37"/>
  <c r="AD30" i="37"/>
  <c r="AE30" i="37"/>
  <c r="AF30" i="37"/>
  <c r="AG30" i="37"/>
  <c r="AH30" i="37"/>
  <c r="AI30" i="37"/>
  <c r="AJ30" i="37"/>
  <c r="AK30" i="37"/>
  <c r="AL30" i="37"/>
  <c r="AM30" i="37"/>
  <c r="AN30" i="37"/>
  <c r="AO30" i="37"/>
  <c r="AP30" i="37"/>
  <c r="D31" i="37"/>
  <c r="E31" i="37"/>
  <c r="F31" i="37"/>
  <c r="G31" i="37"/>
  <c r="H31" i="37"/>
  <c r="I31" i="37"/>
  <c r="J31" i="37"/>
  <c r="K31" i="37"/>
  <c r="L31" i="37"/>
  <c r="M31" i="37"/>
  <c r="N31" i="37"/>
  <c r="O31" i="37"/>
  <c r="P31" i="37"/>
  <c r="Q31" i="37"/>
  <c r="R31" i="37"/>
  <c r="S31" i="37"/>
  <c r="T31" i="37"/>
  <c r="U31" i="37"/>
  <c r="V31" i="37"/>
  <c r="W31" i="37"/>
  <c r="X31" i="37"/>
  <c r="Y31" i="37"/>
  <c r="Z31" i="37"/>
  <c r="AA31" i="37"/>
  <c r="AB31" i="37"/>
  <c r="AC31" i="37"/>
  <c r="AD31" i="37"/>
  <c r="AE31" i="37"/>
  <c r="AF31" i="37"/>
  <c r="AG31" i="37"/>
  <c r="AH31" i="37"/>
  <c r="AI31" i="37"/>
  <c r="AJ31" i="37"/>
  <c r="AK31" i="37"/>
  <c r="AL31" i="37"/>
  <c r="AM31" i="37"/>
  <c r="AN31" i="37"/>
  <c r="AO31" i="37"/>
  <c r="AP31" i="37"/>
  <c r="D32" i="37"/>
  <c r="E32" i="37"/>
  <c r="F32" i="37"/>
  <c r="G32" i="37"/>
  <c r="H32" i="37"/>
  <c r="I32" i="37"/>
  <c r="J32" i="37"/>
  <c r="K32" i="37"/>
  <c r="L32" i="37"/>
  <c r="M32" i="37"/>
  <c r="N32" i="37"/>
  <c r="O32" i="37"/>
  <c r="P32" i="37"/>
  <c r="Q32" i="37"/>
  <c r="R32" i="37"/>
  <c r="S32" i="37"/>
  <c r="T32" i="37"/>
  <c r="U32" i="37"/>
  <c r="V32" i="37"/>
  <c r="W32" i="37"/>
  <c r="X32" i="37"/>
  <c r="Y32" i="37"/>
  <c r="Z32" i="37"/>
  <c r="AA32" i="37"/>
  <c r="AB32" i="37"/>
  <c r="AC32" i="37"/>
  <c r="AD32" i="37"/>
  <c r="AE32" i="37"/>
  <c r="AF32" i="37"/>
  <c r="AG32" i="37"/>
  <c r="AH32" i="37"/>
  <c r="AI32" i="37"/>
  <c r="AJ32" i="37"/>
  <c r="AK32" i="37"/>
  <c r="AL32" i="37"/>
  <c r="AM32" i="37"/>
  <c r="AN32" i="37"/>
  <c r="AO32" i="37"/>
  <c r="AP32" i="37"/>
  <c r="D33" i="37"/>
  <c r="E33" i="37"/>
  <c r="F33" i="37"/>
  <c r="G33" i="37"/>
  <c r="H33" i="37"/>
  <c r="I33" i="37"/>
  <c r="J33" i="37"/>
  <c r="K33" i="37"/>
  <c r="L33" i="37"/>
  <c r="M33" i="37"/>
  <c r="N33" i="37"/>
  <c r="O33" i="37"/>
  <c r="P33" i="37"/>
  <c r="Q33" i="37"/>
  <c r="R33" i="37"/>
  <c r="S33" i="37"/>
  <c r="T33" i="37"/>
  <c r="U33" i="37"/>
  <c r="V33" i="37"/>
  <c r="W33" i="37"/>
  <c r="X33" i="37"/>
  <c r="Y33" i="37"/>
  <c r="Z33" i="37"/>
  <c r="AA33" i="37"/>
  <c r="AB33" i="37"/>
  <c r="AC33" i="37"/>
  <c r="AD33" i="37"/>
  <c r="AE33" i="37"/>
  <c r="AF33" i="37"/>
  <c r="AG33" i="37"/>
  <c r="AH33" i="37"/>
  <c r="AI33" i="37"/>
  <c r="AJ33" i="37"/>
  <c r="AK33" i="37"/>
  <c r="AL33" i="37"/>
  <c r="AM33" i="37"/>
  <c r="AN33" i="37"/>
  <c r="AO33" i="37"/>
  <c r="AP33" i="37"/>
  <c r="D34" i="37"/>
  <c r="E34" i="37"/>
  <c r="F34" i="37"/>
  <c r="G34" i="37"/>
  <c r="H34" i="37"/>
  <c r="I34" i="37"/>
  <c r="J34" i="37"/>
  <c r="K34" i="37"/>
  <c r="L34" i="37"/>
  <c r="M34" i="37"/>
  <c r="N34" i="37"/>
  <c r="O34" i="37"/>
  <c r="P34" i="37"/>
  <c r="Q34" i="37"/>
  <c r="R34" i="37"/>
  <c r="S34" i="37"/>
  <c r="T34" i="37"/>
  <c r="U34" i="37"/>
  <c r="V34" i="37"/>
  <c r="W34" i="37"/>
  <c r="X34" i="37"/>
  <c r="Y34" i="37"/>
  <c r="Z34" i="37"/>
  <c r="AA34" i="37"/>
  <c r="AB34" i="37"/>
  <c r="AC34" i="37"/>
  <c r="AD34" i="37"/>
  <c r="AE34" i="37"/>
  <c r="AF34" i="37"/>
  <c r="AG34" i="37"/>
  <c r="AH34" i="37"/>
  <c r="AI34" i="37"/>
  <c r="AJ34" i="37"/>
  <c r="AK34" i="37"/>
  <c r="AL34" i="37"/>
  <c r="AM34" i="37"/>
  <c r="AN34" i="37"/>
  <c r="AO34" i="37"/>
  <c r="AP34" i="37"/>
  <c r="D35" i="37"/>
  <c r="E35" i="37"/>
  <c r="F35" i="37"/>
  <c r="G35" i="37"/>
  <c r="H35" i="37"/>
  <c r="I35" i="37"/>
  <c r="J35" i="37"/>
  <c r="K35" i="37"/>
  <c r="L35" i="37"/>
  <c r="M35" i="37"/>
  <c r="N35" i="37"/>
  <c r="O35" i="37"/>
  <c r="P35" i="37"/>
  <c r="Q35" i="37"/>
  <c r="R35" i="37"/>
  <c r="S35" i="37"/>
  <c r="T35" i="37"/>
  <c r="U35" i="37"/>
  <c r="V35" i="37"/>
  <c r="W35" i="37"/>
  <c r="X35" i="37"/>
  <c r="Y35" i="37"/>
  <c r="Z35" i="37"/>
  <c r="AA35" i="37"/>
  <c r="AB35" i="37"/>
  <c r="AC35" i="37"/>
  <c r="AD35" i="37"/>
  <c r="AE35" i="37"/>
  <c r="AF35" i="37"/>
  <c r="AG35" i="37"/>
  <c r="AH35" i="37"/>
  <c r="AI35" i="37"/>
  <c r="AJ35" i="37"/>
  <c r="AK35" i="37"/>
  <c r="AL35" i="37"/>
  <c r="AM35" i="37"/>
  <c r="AN35" i="37"/>
  <c r="AO35" i="37"/>
  <c r="AP35" i="37"/>
  <c r="D36" i="37"/>
  <c r="E36" i="37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AC36" i="37"/>
  <c r="AD36" i="37"/>
  <c r="AE36" i="37"/>
  <c r="AF36" i="37"/>
  <c r="AG36" i="37"/>
  <c r="AH36" i="37"/>
  <c r="AI36" i="37"/>
  <c r="AJ36" i="37"/>
  <c r="AK36" i="37"/>
  <c r="AL36" i="37"/>
  <c r="AM36" i="37"/>
  <c r="AN36" i="37"/>
  <c r="AO36" i="37"/>
  <c r="AP36" i="37"/>
  <c r="D37" i="37"/>
  <c r="E37" i="37"/>
  <c r="F37" i="37"/>
  <c r="G37" i="37"/>
  <c r="H37" i="37"/>
  <c r="I37" i="37"/>
  <c r="J37" i="37"/>
  <c r="K37" i="37"/>
  <c r="L37" i="37"/>
  <c r="M37" i="37"/>
  <c r="N37" i="37"/>
  <c r="O37" i="37"/>
  <c r="P37" i="37"/>
  <c r="Q37" i="37"/>
  <c r="R37" i="37"/>
  <c r="S37" i="37"/>
  <c r="T37" i="37"/>
  <c r="U37" i="37"/>
  <c r="V37" i="37"/>
  <c r="W37" i="37"/>
  <c r="X37" i="37"/>
  <c r="Y37" i="37"/>
  <c r="Z37" i="37"/>
  <c r="AA37" i="37"/>
  <c r="AB37" i="37"/>
  <c r="AC37" i="37"/>
  <c r="AD37" i="37"/>
  <c r="AE37" i="37"/>
  <c r="AF37" i="37"/>
  <c r="AG37" i="37"/>
  <c r="AH37" i="37"/>
  <c r="AI37" i="37"/>
  <c r="AJ37" i="37"/>
  <c r="AK37" i="37"/>
  <c r="AL37" i="37"/>
  <c r="AM37" i="37"/>
  <c r="AN37" i="37"/>
  <c r="AO37" i="37"/>
  <c r="AP37" i="37"/>
  <c r="D38" i="37"/>
  <c r="E38" i="37"/>
  <c r="F38" i="37"/>
  <c r="G38" i="37"/>
  <c r="H38" i="37"/>
  <c r="I38" i="37"/>
  <c r="J38" i="37"/>
  <c r="K38" i="37"/>
  <c r="L38" i="37"/>
  <c r="M38" i="37"/>
  <c r="N38" i="37"/>
  <c r="O38" i="37"/>
  <c r="P38" i="37"/>
  <c r="Q38" i="37"/>
  <c r="R38" i="37"/>
  <c r="S38" i="37"/>
  <c r="T38" i="37"/>
  <c r="U38" i="37"/>
  <c r="V38" i="37"/>
  <c r="W38" i="37"/>
  <c r="X38" i="37"/>
  <c r="Y38" i="37"/>
  <c r="Z38" i="37"/>
  <c r="AA38" i="37"/>
  <c r="AB38" i="37"/>
  <c r="AC38" i="37"/>
  <c r="AD38" i="37"/>
  <c r="AE38" i="37"/>
  <c r="AF38" i="37"/>
  <c r="AG38" i="37"/>
  <c r="AH38" i="37"/>
  <c r="AI38" i="37"/>
  <c r="AJ38" i="37"/>
  <c r="AK38" i="37"/>
  <c r="AL38" i="37"/>
  <c r="AM38" i="37"/>
  <c r="AN38" i="37"/>
  <c r="AO38" i="37"/>
  <c r="AP38" i="37"/>
  <c r="D39" i="37"/>
  <c r="E39" i="37"/>
  <c r="F39" i="37"/>
  <c r="G39" i="37"/>
  <c r="H39" i="37"/>
  <c r="I39" i="37"/>
  <c r="J39" i="37"/>
  <c r="K39" i="37"/>
  <c r="L39" i="37"/>
  <c r="M39" i="37"/>
  <c r="N39" i="37"/>
  <c r="O39" i="37"/>
  <c r="P39" i="37"/>
  <c r="Q39" i="37"/>
  <c r="R39" i="37"/>
  <c r="S39" i="37"/>
  <c r="T39" i="37"/>
  <c r="U39" i="37"/>
  <c r="V39" i="37"/>
  <c r="W39" i="37"/>
  <c r="X39" i="37"/>
  <c r="Y39" i="37"/>
  <c r="Z39" i="37"/>
  <c r="AA39" i="37"/>
  <c r="AB39" i="37"/>
  <c r="AC39" i="37"/>
  <c r="AD39" i="37"/>
  <c r="AE39" i="37"/>
  <c r="AF39" i="37"/>
  <c r="AG39" i="37"/>
  <c r="AH39" i="37"/>
  <c r="AI39" i="37"/>
  <c r="AJ39" i="37"/>
  <c r="AK39" i="37"/>
  <c r="AL39" i="37"/>
  <c r="AM39" i="37"/>
  <c r="AN39" i="37"/>
  <c r="AO39" i="37"/>
  <c r="AP39" i="37"/>
  <c r="D40" i="37"/>
  <c r="E40" i="37"/>
  <c r="F40" i="37"/>
  <c r="G40" i="37"/>
  <c r="H40" i="37"/>
  <c r="I40" i="37"/>
  <c r="J40" i="37"/>
  <c r="K40" i="37"/>
  <c r="L40" i="37"/>
  <c r="M40" i="37"/>
  <c r="N40" i="37"/>
  <c r="O40" i="37"/>
  <c r="P40" i="37"/>
  <c r="Q40" i="37"/>
  <c r="R40" i="37"/>
  <c r="S40" i="37"/>
  <c r="T40" i="37"/>
  <c r="U40" i="37"/>
  <c r="V40" i="37"/>
  <c r="W40" i="37"/>
  <c r="X40" i="37"/>
  <c r="Y40" i="37"/>
  <c r="Z40" i="37"/>
  <c r="AA40" i="37"/>
  <c r="AB40" i="37"/>
  <c r="AC40" i="37"/>
  <c r="AD40" i="37"/>
  <c r="AE40" i="37"/>
  <c r="AF40" i="37"/>
  <c r="AG40" i="37"/>
  <c r="AH40" i="37"/>
  <c r="AI40" i="37"/>
  <c r="AJ40" i="37"/>
  <c r="AK40" i="37"/>
  <c r="AL40" i="37"/>
  <c r="AM40" i="37"/>
  <c r="AN40" i="37"/>
  <c r="AO40" i="37"/>
  <c r="AP40" i="37"/>
  <c r="D41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AC41" i="37"/>
  <c r="AD41" i="37"/>
  <c r="AE41" i="37"/>
  <c r="AF41" i="37"/>
  <c r="AG41" i="37"/>
  <c r="AH41" i="37"/>
  <c r="AI41" i="37"/>
  <c r="AJ41" i="37"/>
  <c r="AK41" i="37"/>
  <c r="AL41" i="37"/>
  <c r="AM41" i="37"/>
  <c r="AN41" i="37"/>
  <c r="AO41" i="37"/>
  <c r="AP41" i="37"/>
  <c r="D42" i="37"/>
  <c r="E42" i="37"/>
  <c r="F42" i="37"/>
  <c r="G42" i="37"/>
  <c r="H42" i="37"/>
  <c r="I42" i="37"/>
  <c r="J42" i="37"/>
  <c r="K42" i="37"/>
  <c r="L42" i="37"/>
  <c r="M42" i="37"/>
  <c r="N42" i="37"/>
  <c r="O42" i="37"/>
  <c r="P42" i="37"/>
  <c r="Q42" i="37"/>
  <c r="R42" i="37"/>
  <c r="S42" i="37"/>
  <c r="T42" i="37"/>
  <c r="U42" i="37"/>
  <c r="V42" i="37"/>
  <c r="W42" i="37"/>
  <c r="X42" i="37"/>
  <c r="Y42" i="37"/>
  <c r="Z42" i="37"/>
  <c r="AA42" i="37"/>
  <c r="AB42" i="37"/>
  <c r="AC42" i="37"/>
  <c r="AD42" i="37"/>
  <c r="AE42" i="37"/>
  <c r="AF42" i="37"/>
  <c r="AG42" i="37"/>
  <c r="AH42" i="37"/>
  <c r="AI42" i="37"/>
  <c r="AJ42" i="37"/>
  <c r="AK42" i="37"/>
  <c r="AL42" i="37"/>
  <c r="AM42" i="37"/>
  <c r="AN42" i="37"/>
  <c r="AO42" i="37"/>
  <c r="AP42" i="37"/>
  <c r="D43" i="37"/>
  <c r="E43" i="37"/>
  <c r="F43" i="37"/>
  <c r="G43" i="37"/>
  <c r="H43" i="37"/>
  <c r="I43" i="37"/>
  <c r="J43" i="37"/>
  <c r="K43" i="37"/>
  <c r="L43" i="37"/>
  <c r="M43" i="37"/>
  <c r="N43" i="37"/>
  <c r="O43" i="37"/>
  <c r="P43" i="37"/>
  <c r="Q43" i="37"/>
  <c r="R43" i="37"/>
  <c r="S43" i="37"/>
  <c r="T43" i="37"/>
  <c r="U43" i="37"/>
  <c r="V43" i="37"/>
  <c r="W43" i="37"/>
  <c r="X43" i="37"/>
  <c r="Y43" i="37"/>
  <c r="Z43" i="37"/>
  <c r="AA43" i="37"/>
  <c r="AB43" i="37"/>
  <c r="AC43" i="37"/>
  <c r="AD43" i="37"/>
  <c r="AE43" i="37"/>
  <c r="AF43" i="37"/>
  <c r="AG43" i="37"/>
  <c r="AH43" i="37"/>
  <c r="AI43" i="37"/>
  <c r="AJ43" i="37"/>
  <c r="AK43" i="37"/>
  <c r="AL43" i="37"/>
  <c r="AM43" i="37"/>
  <c r="AN43" i="37"/>
  <c r="AO43" i="37"/>
  <c r="AP43" i="37"/>
  <c r="D45" i="37"/>
  <c r="E45" i="37"/>
  <c r="F45" i="37"/>
  <c r="G45" i="37"/>
  <c r="H45" i="37"/>
  <c r="I45" i="37"/>
  <c r="J45" i="37"/>
  <c r="K45" i="37"/>
  <c r="L45" i="37"/>
  <c r="M45" i="37"/>
  <c r="N45" i="37"/>
  <c r="O45" i="37"/>
  <c r="P45" i="37"/>
  <c r="Q45" i="37"/>
  <c r="R45" i="37"/>
  <c r="S45" i="37"/>
  <c r="T45" i="37"/>
  <c r="U45" i="37"/>
  <c r="V45" i="37"/>
  <c r="W45" i="37"/>
  <c r="X45" i="37"/>
  <c r="Y45" i="37"/>
  <c r="Z45" i="37"/>
  <c r="AA45" i="37"/>
  <c r="AB45" i="37"/>
  <c r="AC45" i="37"/>
  <c r="AD45" i="37"/>
  <c r="AE45" i="37"/>
  <c r="AF45" i="37"/>
  <c r="AG45" i="37"/>
  <c r="AH45" i="37"/>
  <c r="AI45" i="37"/>
  <c r="AJ45" i="37"/>
  <c r="AK45" i="37"/>
  <c r="AL45" i="37"/>
  <c r="AM45" i="37"/>
  <c r="AN45" i="37"/>
  <c r="AO45" i="37"/>
  <c r="AP45" i="37"/>
  <c r="D46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C46" i="37"/>
  <c r="AD46" i="37"/>
  <c r="AE46" i="37"/>
  <c r="AF46" i="37"/>
  <c r="AG46" i="37"/>
  <c r="AH46" i="37"/>
  <c r="AI46" i="37"/>
  <c r="AJ46" i="37"/>
  <c r="AK46" i="37"/>
  <c r="AL46" i="37"/>
  <c r="AM46" i="37"/>
  <c r="AN46" i="37"/>
  <c r="AO46" i="37"/>
  <c r="AP46" i="37"/>
  <c r="D47" i="37"/>
  <c r="E47" i="37"/>
  <c r="F47" i="37"/>
  <c r="G47" i="37"/>
  <c r="H47" i="37"/>
  <c r="I47" i="37"/>
  <c r="J47" i="37"/>
  <c r="K47" i="37"/>
  <c r="L47" i="37"/>
  <c r="M47" i="37"/>
  <c r="N47" i="37"/>
  <c r="O47" i="37"/>
  <c r="P47" i="37"/>
  <c r="Q47" i="37"/>
  <c r="R47" i="37"/>
  <c r="S47" i="37"/>
  <c r="T47" i="37"/>
  <c r="U47" i="37"/>
  <c r="V47" i="37"/>
  <c r="W47" i="37"/>
  <c r="X47" i="37"/>
  <c r="Y47" i="37"/>
  <c r="Z47" i="37"/>
  <c r="AA47" i="37"/>
  <c r="AB47" i="37"/>
  <c r="AC47" i="37"/>
  <c r="AD47" i="37"/>
  <c r="AE47" i="37"/>
  <c r="AF47" i="37"/>
  <c r="AG47" i="37"/>
  <c r="AH47" i="37"/>
  <c r="AI47" i="37"/>
  <c r="AJ47" i="37"/>
  <c r="AK47" i="37"/>
  <c r="AL47" i="37"/>
  <c r="AM47" i="37"/>
  <c r="AN47" i="37"/>
  <c r="AO47" i="37"/>
  <c r="AP47" i="37"/>
  <c r="D48" i="37"/>
  <c r="E48" i="37"/>
  <c r="F48" i="37"/>
  <c r="G48" i="37"/>
  <c r="H48" i="37"/>
  <c r="I48" i="37"/>
  <c r="J48" i="37"/>
  <c r="K48" i="37"/>
  <c r="L48" i="37"/>
  <c r="M48" i="37"/>
  <c r="N48" i="37"/>
  <c r="O48" i="37"/>
  <c r="P48" i="37"/>
  <c r="Q48" i="37"/>
  <c r="R48" i="37"/>
  <c r="S48" i="37"/>
  <c r="T48" i="37"/>
  <c r="U48" i="37"/>
  <c r="V48" i="37"/>
  <c r="W48" i="37"/>
  <c r="X48" i="37"/>
  <c r="Y48" i="37"/>
  <c r="Z48" i="37"/>
  <c r="AA48" i="37"/>
  <c r="AB48" i="37"/>
  <c r="AC48" i="37"/>
  <c r="AD48" i="37"/>
  <c r="AE48" i="37"/>
  <c r="AF48" i="37"/>
  <c r="AG48" i="37"/>
  <c r="AH48" i="37"/>
  <c r="AI48" i="37"/>
  <c r="AJ48" i="37"/>
  <c r="AK48" i="37"/>
  <c r="AL48" i="37"/>
  <c r="AM48" i="37"/>
  <c r="AN48" i="37"/>
  <c r="AO48" i="37"/>
  <c r="AP48" i="37"/>
  <c r="D49" i="37"/>
  <c r="E49" i="37"/>
  <c r="F49" i="37"/>
  <c r="G49" i="37"/>
  <c r="H49" i="37"/>
  <c r="I49" i="37"/>
  <c r="J49" i="37"/>
  <c r="K49" i="37"/>
  <c r="L49" i="37"/>
  <c r="M49" i="37"/>
  <c r="N49" i="37"/>
  <c r="O49" i="37"/>
  <c r="P49" i="37"/>
  <c r="Q49" i="37"/>
  <c r="R49" i="37"/>
  <c r="S49" i="37"/>
  <c r="T49" i="37"/>
  <c r="U49" i="37"/>
  <c r="V49" i="37"/>
  <c r="W49" i="37"/>
  <c r="X49" i="37"/>
  <c r="Y49" i="37"/>
  <c r="Z49" i="37"/>
  <c r="AA49" i="37"/>
  <c r="AB49" i="37"/>
  <c r="AC49" i="37"/>
  <c r="AD49" i="37"/>
  <c r="AE49" i="37"/>
  <c r="AF49" i="37"/>
  <c r="AG49" i="37"/>
  <c r="AH49" i="37"/>
  <c r="AI49" i="37"/>
  <c r="AJ49" i="37"/>
  <c r="AK49" i="37"/>
  <c r="AL49" i="37"/>
  <c r="AM49" i="37"/>
  <c r="AN49" i="37"/>
  <c r="AO49" i="37"/>
  <c r="AP49" i="37"/>
  <c r="D50" i="37"/>
  <c r="E50" i="37"/>
  <c r="F50" i="37"/>
  <c r="G50" i="37"/>
  <c r="H50" i="37"/>
  <c r="I50" i="37"/>
  <c r="J50" i="37"/>
  <c r="K50" i="37"/>
  <c r="L50" i="37"/>
  <c r="M50" i="37"/>
  <c r="N50" i="37"/>
  <c r="O50" i="37"/>
  <c r="P50" i="37"/>
  <c r="Q50" i="37"/>
  <c r="R50" i="37"/>
  <c r="S50" i="37"/>
  <c r="T50" i="37"/>
  <c r="U50" i="37"/>
  <c r="V50" i="37"/>
  <c r="W50" i="37"/>
  <c r="X50" i="37"/>
  <c r="Y50" i="37"/>
  <c r="Z50" i="37"/>
  <c r="AA50" i="37"/>
  <c r="AB50" i="37"/>
  <c r="AC50" i="37"/>
  <c r="AD50" i="37"/>
  <c r="AE50" i="37"/>
  <c r="AF50" i="37"/>
  <c r="AG50" i="37"/>
  <c r="AH50" i="37"/>
  <c r="AI50" i="37"/>
  <c r="AJ50" i="37"/>
  <c r="AK50" i="37"/>
  <c r="AL50" i="37"/>
  <c r="AM50" i="37"/>
  <c r="AN50" i="37"/>
  <c r="AO50" i="37"/>
  <c r="AP50" i="37"/>
  <c r="D51" i="37"/>
  <c r="E51" i="37"/>
  <c r="F51" i="37"/>
  <c r="G51" i="37"/>
  <c r="H51" i="37"/>
  <c r="I51" i="37"/>
  <c r="J51" i="37"/>
  <c r="K51" i="37"/>
  <c r="L51" i="37"/>
  <c r="M51" i="37"/>
  <c r="N51" i="37"/>
  <c r="O51" i="37"/>
  <c r="P51" i="37"/>
  <c r="Q51" i="37"/>
  <c r="R51" i="37"/>
  <c r="S51" i="37"/>
  <c r="T51" i="37"/>
  <c r="U51" i="37"/>
  <c r="V51" i="37"/>
  <c r="W51" i="37"/>
  <c r="X51" i="37"/>
  <c r="Y51" i="37"/>
  <c r="Z51" i="37"/>
  <c r="AA51" i="37"/>
  <c r="AB51" i="37"/>
  <c r="AC51" i="37"/>
  <c r="AD51" i="37"/>
  <c r="AE51" i="37"/>
  <c r="AF51" i="37"/>
  <c r="AG51" i="37"/>
  <c r="AH51" i="37"/>
  <c r="AI51" i="37"/>
  <c r="AJ51" i="37"/>
  <c r="AK51" i="37"/>
  <c r="AL51" i="37"/>
  <c r="AM51" i="37"/>
  <c r="AN51" i="37"/>
  <c r="AO51" i="37"/>
  <c r="AP51" i="37"/>
  <c r="D52" i="37"/>
  <c r="E52" i="37"/>
  <c r="F52" i="37"/>
  <c r="G52" i="37"/>
  <c r="H52" i="37"/>
  <c r="I52" i="37"/>
  <c r="J52" i="37"/>
  <c r="K52" i="37"/>
  <c r="L52" i="37"/>
  <c r="M52" i="37"/>
  <c r="N52" i="37"/>
  <c r="O52" i="37"/>
  <c r="P52" i="37"/>
  <c r="Q52" i="37"/>
  <c r="R52" i="37"/>
  <c r="S52" i="37"/>
  <c r="T52" i="37"/>
  <c r="U52" i="37"/>
  <c r="V52" i="37"/>
  <c r="W52" i="37"/>
  <c r="X52" i="37"/>
  <c r="Y52" i="37"/>
  <c r="Z52" i="37"/>
  <c r="AA52" i="37"/>
  <c r="AB52" i="37"/>
  <c r="AC52" i="37"/>
  <c r="AD52" i="37"/>
  <c r="AE52" i="37"/>
  <c r="AF52" i="37"/>
  <c r="AG52" i="37"/>
  <c r="AH52" i="37"/>
  <c r="AI52" i="37"/>
  <c r="AJ52" i="37"/>
  <c r="AK52" i="37"/>
  <c r="AL52" i="37"/>
  <c r="AM52" i="37"/>
  <c r="AN52" i="37"/>
  <c r="AO52" i="37"/>
  <c r="AP52" i="37"/>
  <c r="D53" i="37"/>
  <c r="E53" i="37"/>
  <c r="F53" i="37"/>
  <c r="G53" i="37"/>
  <c r="H53" i="37"/>
  <c r="I53" i="37"/>
  <c r="J53" i="37"/>
  <c r="K53" i="37"/>
  <c r="L53" i="37"/>
  <c r="M53" i="37"/>
  <c r="N53" i="37"/>
  <c r="O53" i="37"/>
  <c r="P53" i="37"/>
  <c r="Q53" i="37"/>
  <c r="R53" i="37"/>
  <c r="S53" i="37"/>
  <c r="T53" i="37"/>
  <c r="U53" i="37"/>
  <c r="V53" i="37"/>
  <c r="W53" i="37"/>
  <c r="X53" i="37"/>
  <c r="Y53" i="37"/>
  <c r="Z53" i="37"/>
  <c r="AA53" i="37"/>
  <c r="AB53" i="37"/>
  <c r="AC53" i="37"/>
  <c r="AD53" i="37"/>
  <c r="AE53" i="37"/>
  <c r="AF53" i="37"/>
  <c r="AG53" i="37"/>
  <c r="AH53" i="37"/>
  <c r="AI53" i="37"/>
  <c r="AJ53" i="37"/>
  <c r="AK53" i="37"/>
  <c r="AL53" i="37"/>
  <c r="AM53" i="37"/>
  <c r="AN53" i="37"/>
  <c r="AO53" i="37"/>
  <c r="AP53" i="37"/>
  <c r="D54" i="37"/>
  <c r="E54" i="37"/>
  <c r="F54" i="37"/>
  <c r="G54" i="37"/>
  <c r="H54" i="37"/>
  <c r="I54" i="37"/>
  <c r="J54" i="37"/>
  <c r="K54" i="37"/>
  <c r="L54" i="37"/>
  <c r="M54" i="37"/>
  <c r="N54" i="37"/>
  <c r="O54" i="37"/>
  <c r="P54" i="37"/>
  <c r="Q54" i="37"/>
  <c r="R54" i="37"/>
  <c r="S54" i="37"/>
  <c r="T54" i="37"/>
  <c r="U54" i="37"/>
  <c r="V54" i="37"/>
  <c r="W54" i="37"/>
  <c r="X54" i="37"/>
  <c r="Y54" i="37"/>
  <c r="Z54" i="37"/>
  <c r="AA54" i="37"/>
  <c r="AB54" i="37"/>
  <c r="AC54" i="37"/>
  <c r="AD54" i="37"/>
  <c r="AE54" i="37"/>
  <c r="AF54" i="37"/>
  <c r="AG54" i="37"/>
  <c r="AH54" i="37"/>
  <c r="AI54" i="37"/>
  <c r="AJ54" i="37"/>
  <c r="AK54" i="37"/>
  <c r="AL54" i="37"/>
  <c r="AM54" i="37"/>
  <c r="AN54" i="37"/>
  <c r="AO54" i="37"/>
  <c r="AP54" i="37"/>
  <c r="D55" i="37"/>
  <c r="E55" i="37"/>
  <c r="F55" i="37"/>
  <c r="G55" i="37"/>
  <c r="H55" i="37"/>
  <c r="I55" i="37"/>
  <c r="J55" i="37"/>
  <c r="K55" i="37"/>
  <c r="L55" i="37"/>
  <c r="M55" i="37"/>
  <c r="N55" i="37"/>
  <c r="O55" i="37"/>
  <c r="P55" i="37"/>
  <c r="Q55" i="37"/>
  <c r="R55" i="37"/>
  <c r="S55" i="37"/>
  <c r="T55" i="37"/>
  <c r="U55" i="37"/>
  <c r="V55" i="37"/>
  <c r="W55" i="37"/>
  <c r="X55" i="37"/>
  <c r="Y55" i="37"/>
  <c r="Z55" i="37"/>
  <c r="AA55" i="37"/>
  <c r="AB55" i="37"/>
  <c r="AC55" i="37"/>
  <c r="AD55" i="37"/>
  <c r="AE55" i="37"/>
  <c r="AF55" i="37"/>
  <c r="AG55" i="37"/>
  <c r="AH55" i="37"/>
  <c r="AI55" i="37"/>
  <c r="AJ55" i="37"/>
  <c r="AK55" i="37"/>
  <c r="AL55" i="37"/>
  <c r="AM55" i="37"/>
  <c r="AN55" i="37"/>
  <c r="AO55" i="37"/>
  <c r="AP55" i="37"/>
  <c r="D56" i="37"/>
  <c r="E56" i="37"/>
  <c r="F56" i="37"/>
  <c r="G56" i="37"/>
  <c r="H56" i="37"/>
  <c r="I56" i="37"/>
  <c r="J56" i="37"/>
  <c r="K56" i="37"/>
  <c r="L56" i="37"/>
  <c r="M56" i="37"/>
  <c r="N56" i="37"/>
  <c r="O56" i="37"/>
  <c r="P56" i="37"/>
  <c r="Q56" i="37"/>
  <c r="R56" i="37"/>
  <c r="S56" i="37"/>
  <c r="T56" i="37"/>
  <c r="U56" i="37"/>
  <c r="V56" i="37"/>
  <c r="W56" i="37"/>
  <c r="X56" i="37"/>
  <c r="Y56" i="37"/>
  <c r="Z56" i="37"/>
  <c r="AA56" i="37"/>
  <c r="AB56" i="37"/>
  <c r="AC56" i="37"/>
  <c r="AD56" i="37"/>
  <c r="AE56" i="37"/>
  <c r="AF56" i="37"/>
  <c r="AG56" i="37"/>
  <c r="AH56" i="37"/>
  <c r="AI56" i="37"/>
  <c r="AJ56" i="37"/>
  <c r="AK56" i="37"/>
  <c r="AL56" i="37"/>
  <c r="AM56" i="37"/>
  <c r="AN56" i="37"/>
  <c r="AO56" i="37"/>
  <c r="AP56" i="37"/>
  <c r="D57" i="37"/>
  <c r="E57" i="37"/>
  <c r="F57" i="37"/>
  <c r="G57" i="37"/>
  <c r="H57" i="37"/>
  <c r="I57" i="37"/>
  <c r="J57" i="37"/>
  <c r="K57" i="37"/>
  <c r="L57" i="37"/>
  <c r="M57" i="37"/>
  <c r="N57" i="37"/>
  <c r="O57" i="37"/>
  <c r="P57" i="37"/>
  <c r="Q57" i="37"/>
  <c r="R57" i="37"/>
  <c r="S57" i="37"/>
  <c r="T57" i="37"/>
  <c r="U57" i="37"/>
  <c r="V57" i="37"/>
  <c r="W57" i="37"/>
  <c r="X57" i="37"/>
  <c r="Y57" i="37"/>
  <c r="Z57" i="37"/>
  <c r="AA57" i="37"/>
  <c r="AB57" i="37"/>
  <c r="AC57" i="37"/>
  <c r="AD57" i="37"/>
  <c r="AE57" i="37"/>
  <c r="AF57" i="37"/>
  <c r="AG57" i="37"/>
  <c r="AH57" i="37"/>
  <c r="AI57" i="37"/>
  <c r="AJ57" i="37"/>
  <c r="AK57" i="37"/>
  <c r="AL57" i="37"/>
  <c r="AM57" i="37"/>
  <c r="AN57" i="37"/>
  <c r="AO57" i="37"/>
  <c r="AP57" i="37"/>
  <c r="D58" i="37"/>
  <c r="E58" i="37"/>
  <c r="F58" i="37"/>
  <c r="G58" i="37"/>
  <c r="H58" i="37"/>
  <c r="I58" i="37"/>
  <c r="J58" i="37"/>
  <c r="K58" i="37"/>
  <c r="L58" i="37"/>
  <c r="M58" i="37"/>
  <c r="N58" i="37"/>
  <c r="O58" i="37"/>
  <c r="P58" i="37"/>
  <c r="Q58" i="37"/>
  <c r="R58" i="37"/>
  <c r="S58" i="37"/>
  <c r="T58" i="37"/>
  <c r="U58" i="37"/>
  <c r="V58" i="37"/>
  <c r="W58" i="37"/>
  <c r="X58" i="37"/>
  <c r="Y58" i="37"/>
  <c r="Z58" i="37"/>
  <c r="AA58" i="37"/>
  <c r="AB58" i="37"/>
  <c r="AC58" i="37"/>
  <c r="AD58" i="37"/>
  <c r="AE58" i="37"/>
  <c r="AF58" i="37"/>
  <c r="AG58" i="37"/>
  <c r="AH58" i="37"/>
  <c r="AI58" i="37"/>
  <c r="AJ58" i="37"/>
  <c r="AK58" i="37"/>
  <c r="AL58" i="37"/>
  <c r="AM58" i="37"/>
  <c r="AN58" i="37"/>
  <c r="AO58" i="37"/>
  <c r="AP58" i="37"/>
  <c r="D59" i="37"/>
  <c r="E59" i="37"/>
  <c r="F59" i="37"/>
  <c r="G59" i="37"/>
  <c r="H59" i="37"/>
  <c r="I59" i="37"/>
  <c r="J59" i="37"/>
  <c r="K59" i="37"/>
  <c r="L59" i="37"/>
  <c r="M59" i="37"/>
  <c r="N59" i="37"/>
  <c r="O59" i="37"/>
  <c r="P59" i="37"/>
  <c r="Q59" i="37"/>
  <c r="R59" i="37"/>
  <c r="S59" i="37"/>
  <c r="T59" i="37"/>
  <c r="U59" i="37"/>
  <c r="V59" i="37"/>
  <c r="W59" i="37"/>
  <c r="X59" i="37"/>
  <c r="Y59" i="37"/>
  <c r="Z59" i="37"/>
  <c r="AA59" i="37"/>
  <c r="AB59" i="37"/>
  <c r="AC59" i="37"/>
  <c r="AD59" i="37"/>
  <c r="AE59" i="37"/>
  <c r="AF59" i="37"/>
  <c r="AG59" i="37"/>
  <c r="AH59" i="37"/>
  <c r="AI59" i="37"/>
  <c r="AJ59" i="37"/>
  <c r="AK59" i="37"/>
  <c r="AL59" i="37"/>
  <c r="AM59" i="37"/>
  <c r="AN59" i="37"/>
  <c r="AO59" i="37"/>
  <c r="AP59" i="37"/>
  <c r="D61" i="37"/>
  <c r="E61" i="37"/>
  <c r="F61" i="37"/>
  <c r="G61" i="37"/>
  <c r="H61" i="37"/>
  <c r="I61" i="37"/>
  <c r="J61" i="37"/>
  <c r="K61" i="37"/>
  <c r="L61" i="37"/>
  <c r="M61" i="37"/>
  <c r="N61" i="37"/>
  <c r="O61" i="37"/>
  <c r="P61" i="37"/>
  <c r="Q61" i="37"/>
  <c r="R61" i="37"/>
  <c r="S61" i="37"/>
  <c r="T61" i="37"/>
  <c r="U61" i="37"/>
  <c r="V61" i="37"/>
  <c r="W61" i="37"/>
  <c r="X61" i="37"/>
  <c r="Y61" i="37"/>
  <c r="Z61" i="37"/>
  <c r="AA61" i="37"/>
  <c r="AB61" i="37"/>
  <c r="AC61" i="37"/>
  <c r="AD61" i="37"/>
  <c r="AE61" i="37"/>
  <c r="AF61" i="37"/>
  <c r="AG61" i="37"/>
  <c r="AH61" i="37"/>
  <c r="AI61" i="37"/>
  <c r="AJ61" i="37"/>
  <c r="AK61" i="37"/>
  <c r="AL61" i="37"/>
  <c r="AM61" i="37"/>
  <c r="AN61" i="37"/>
  <c r="AO61" i="37"/>
  <c r="AP61" i="37"/>
  <c r="D62" i="37"/>
  <c r="E62" i="37"/>
  <c r="F62" i="37"/>
  <c r="G62" i="37"/>
  <c r="H62" i="37"/>
  <c r="I62" i="37"/>
  <c r="J62" i="37"/>
  <c r="K62" i="37"/>
  <c r="L62" i="37"/>
  <c r="M62" i="37"/>
  <c r="N62" i="37"/>
  <c r="O62" i="37"/>
  <c r="P62" i="37"/>
  <c r="Q62" i="37"/>
  <c r="R62" i="37"/>
  <c r="S62" i="37"/>
  <c r="T62" i="37"/>
  <c r="U62" i="37"/>
  <c r="V62" i="37"/>
  <c r="W62" i="37"/>
  <c r="X62" i="37"/>
  <c r="Y62" i="37"/>
  <c r="Z62" i="37"/>
  <c r="AA62" i="37"/>
  <c r="AB62" i="37"/>
  <c r="AC62" i="37"/>
  <c r="AD62" i="37"/>
  <c r="AE62" i="37"/>
  <c r="AF62" i="37"/>
  <c r="AG62" i="37"/>
  <c r="AH62" i="37"/>
  <c r="AI62" i="37"/>
  <c r="AJ62" i="37"/>
  <c r="AK62" i="37"/>
  <c r="AL62" i="37"/>
  <c r="AM62" i="37"/>
  <c r="AN62" i="37"/>
  <c r="AO62" i="37"/>
  <c r="AP62" i="37"/>
  <c r="D63" i="37"/>
  <c r="E63" i="37"/>
  <c r="F63" i="37"/>
  <c r="G63" i="37"/>
  <c r="H63" i="37"/>
  <c r="I63" i="37"/>
  <c r="J63" i="37"/>
  <c r="K63" i="37"/>
  <c r="L63" i="37"/>
  <c r="M63" i="37"/>
  <c r="N63" i="37"/>
  <c r="O63" i="37"/>
  <c r="P63" i="37"/>
  <c r="Q63" i="37"/>
  <c r="R63" i="37"/>
  <c r="S63" i="37"/>
  <c r="T63" i="37"/>
  <c r="U63" i="37"/>
  <c r="V63" i="37"/>
  <c r="W63" i="37"/>
  <c r="X63" i="37"/>
  <c r="Y63" i="37"/>
  <c r="Z63" i="37"/>
  <c r="AA63" i="37"/>
  <c r="AB63" i="37"/>
  <c r="AC63" i="37"/>
  <c r="AD63" i="37"/>
  <c r="AE63" i="37"/>
  <c r="AF63" i="37"/>
  <c r="AG63" i="37"/>
  <c r="AH63" i="37"/>
  <c r="AI63" i="37"/>
  <c r="AJ63" i="37"/>
  <c r="AK63" i="37"/>
  <c r="AL63" i="37"/>
  <c r="AM63" i="37"/>
  <c r="AN63" i="37"/>
  <c r="AO63" i="37"/>
  <c r="AP63" i="37"/>
  <c r="D64" i="37"/>
  <c r="E64" i="37"/>
  <c r="F64" i="37"/>
  <c r="G64" i="37"/>
  <c r="H64" i="37"/>
  <c r="I64" i="37"/>
  <c r="J64" i="37"/>
  <c r="K64" i="37"/>
  <c r="L64" i="37"/>
  <c r="M64" i="37"/>
  <c r="N64" i="37"/>
  <c r="O64" i="37"/>
  <c r="P64" i="37"/>
  <c r="Q64" i="37"/>
  <c r="R64" i="37"/>
  <c r="S64" i="37"/>
  <c r="T64" i="37"/>
  <c r="U64" i="37"/>
  <c r="V64" i="37"/>
  <c r="W64" i="37"/>
  <c r="X64" i="37"/>
  <c r="Y64" i="37"/>
  <c r="Z64" i="37"/>
  <c r="AA64" i="37"/>
  <c r="AB64" i="37"/>
  <c r="AC64" i="37"/>
  <c r="AD64" i="37"/>
  <c r="AE64" i="37"/>
  <c r="AF64" i="37"/>
  <c r="AG64" i="37"/>
  <c r="AH64" i="37"/>
  <c r="AI64" i="37"/>
  <c r="AJ64" i="37"/>
  <c r="AK64" i="37"/>
  <c r="AL64" i="37"/>
  <c r="AM64" i="37"/>
  <c r="AN64" i="37"/>
  <c r="AO64" i="37"/>
  <c r="AP64" i="37"/>
  <c r="D65" i="37"/>
  <c r="E65" i="37"/>
  <c r="F65" i="37"/>
  <c r="G65" i="37"/>
  <c r="H65" i="37"/>
  <c r="I65" i="37"/>
  <c r="J65" i="37"/>
  <c r="K65" i="37"/>
  <c r="L65" i="37"/>
  <c r="M65" i="37"/>
  <c r="N65" i="37"/>
  <c r="O65" i="37"/>
  <c r="P65" i="37"/>
  <c r="Q65" i="37"/>
  <c r="R65" i="37"/>
  <c r="S65" i="37"/>
  <c r="T65" i="37"/>
  <c r="U65" i="37"/>
  <c r="V65" i="37"/>
  <c r="W65" i="37"/>
  <c r="X65" i="37"/>
  <c r="Y65" i="37"/>
  <c r="Z65" i="37"/>
  <c r="AA65" i="37"/>
  <c r="AB65" i="37"/>
  <c r="AC65" i="37"/>
  <c r="AD65" i="37"/>
  <c r="AE65" i="37"/>
  <c r="AF65" i="37"/>
  <c r="AG65" i="37"/>
  <c r="AH65" i="37"/>
  <c r="AI65" i="37"/>
  <c r="AJ65" i="37"/>
  <c r="AK65" i="37"/>
  <c r="AL65" i="37"/>
  <c r="AM65" i="37"/>
  <c r="AN65" i="37"/>
  <c r="AO65" i="37"/>
  <c r="AP65" i="37"/>
  <c r="D66" i="37"/>
  <c r="D91" i="37" s="1"/>
  <c r="E66" i="37"/>
  <c r="E91" i="37" s="1"/>
  <c r="F66" i="37"/>
  <c r="F91" i="37" s="1"/>
  <c r="G66" i="37"/>
  <c r="G91" i="37" s="1"/>
  <c r="H66" i="37"/>
  <c r="H91" i="37" s="1"/>
  <c r="I66" i="37"/>
  <c r="I91" i="37" s="1"/>
  <c r="J66" i="37"/>
  <c r="J91" i="37" s="1"/>
  <c r="K66" i="37"/>
  <c r="K91" i="37" s="1"/>
  <c r="L66" i="37"/>
  <c r="L91" i="37" s="1"/>
  <c r="M66" i="37"/>
  <c r="M91" i="37" s="1"/>
  <c r="N66" i="37"/>
  <c r="N91" i="37" s="1"/>
  <c r="O66" i="37"/>
  <c r="O91" i="37" s="1"/>
  <c r="P66" i="37"/>
  <c r="P91" i="37" s="1"/>
  <c r="Q66" i="37"/>
  <c r="Q91" i="37" s="1"/>
  <c r="R66" i="37"/>
  <c r="R91" i="37" s="1"/>
  <c r="S66" i="37"/>
  <c r="S91" i="37" s="1"/>
  <c r="T66" i="37"/>
  <c r="T91" i="37" s="1"/>
  <c r="U66" i="37"/>
  <c r="U91" i="37" s="1"/>
  <c r="V66" i="37"/>
  <c r="V91" i="37" s="1"/>
  <c r="W66" i="37"/>
  <c r="W91" i="37" s="1"/>
  <c r="X66" i="37"/>
  <c r="X91" i="37" s="1"/>
  <c r="Y66" i="37"/>
  <c r="Y91" i="37" s="1"/>
  <c r="Z66" i="37"/>
  <c r="Z91" i="37" s="1"/>
  <c r="AA66" i="37"/>
  <c r="AA91" i="37" s="1"/>
  <c r="AB66" i="37"/>
  <c r="AB91" i="37" s="1"/>
  <c r="AC66" i="37"/>
  <c r="AC91" i="37" s="1"/>
  <c r="AD66" i="37"/>
  <c r="AD91" i="37" s="1"/>
  <c r="AE66" i="37"/>
  <c r="AE91" i="37" s="1"/>
  <c r="AF66" i="37"/>
  <c r="AF91" i="37" s="1"/>
  <c r="AG66" i="37"/>
  <c r="AG91" i="37" s="1"/>
  <c r="AH66" i="37"/>
  <c r="AH91" i="37" s="1"/>
  <c r="AI66" i="37"/>
  <c r="AI91" i="37" s="1"/>
  <c r="AJ66" i="37"/>
  <c r="AJ91" i="37" s="1"/>
  <c r="AK66" i="37"/>
  <c r="AK91" i="37" s="1"/>
  <c r="AL66" i="37"/>
  <c r="AL91" i="37" s="1"/>
  <c r="AM66" i="37"/>
  <c r="AM91" i="37" s="1"/>
  <c r="AN66" i="37"/>
  <c r="AN91" i="37" s="1"/>
  <c r="AO66" i="37"/>
  <c r="AO91" i="37" s="1"/>
  <c r="AP66" i="37"/>
  <c r="AP91" i="37" s="1"/>
  <c r="D67" i="37"/>
  <c r="E67" i="37"/>
  <c r="F67" i="37"/>
  <c r="G67" i="37"/>
  <c r="H67" i="37"/>
  <c r="I67" i="37"/>
  <c r="J67" i="37"/>
  <c r="K67" i="37"/>
  <c r="L67" i="37"/>
  <c r="M67" i="37"/>
  <c r="N67" i="37"/>
  <c r="O67" i="37"/>
  <c r="P67" i="37"/>
  <c r="Q67" i="37"/>
  <c r="R67" i="37"/>
  <c r="S67" i="37"/>
  <c r="T67" i="37"/>
  <c r="U67" i="37"/>
  <c r="V67" i="37"/>
  <c r="W67" i="37"/>
  <c r="X67" i="37"/>
  <c r="Y67" i="37"/>
  <c r="Z67" i="37"/>
  <c r="AA67" i="37"/>
  <c r="AB67" i="37"/>
  <c r="AC67" i="37"/>
  <c r="AD67" i="37"/>
  <c r="AE67" i="37"/>
  <c r="AF67" i="37"/>
  <c r="AG67" i="37"/>
  <c r="AH67" i="37"/>
  <c r="AI67" i="37"/>
  <c r="AJ67" i="37"/>
  <c r="AK67" i="37"/>
  <c r="AL67" i="37"/>
  <c r="AM67" i="37"/>
  <c r="AN67" i="37"/>
  <c r="AO67" i="37"/>
  <c r="AP67" i="37"/>
  <c r="D68" i="37"/>
  <c r="E68" i="37"/>
  <c r="F68" i="37"/>
  <c r="G68" i="37"/>
  <c r="H68" i="37"/>
  <c r="I68" i="37"/>
  <c r="J68" i="37"/>
  <c r="K68" i="37"/>
  <c r="L68" i="37"/>
  <c r="M68" i="37"/>
  <c r="N68" i="37"/>
  <c r="O68" i="37"/>
  <c r="P68" i="37"/>
  <c r="Q68" i="37"/>
  <c r="S68" i="37"/>
  <c r="T68" i="37"/>
  <c r="U68" i="37"/>
  <c r="V68" i="37"/>
  <c r="W68" i="37"/>
  <c r="X68" i="37"/>
  <c r="Y68" i="37"/>
  <c r="Z68" i="37"/>
  <c r="AA68" i="37"/>
  <c r="AB68" i="37"/>
  <c r="AC68" i="37"/>
  <c r="AD68" i="37"/>
  <c r="AE68" i="37"/>
  <c r="AF68" i="37"/>
  <c r="AG68" i="37"/>
  <c r="AH68" i="37"/>
  <c r="AI68" i="37"/>
  <c r="AJ68" i="37"/>
  <c r="AK68" i="37"/>
  <c r="AL68" i="37"/>
  <c r="AM68" i="37"/>
  <c r="AN68" i="37"/>
  <c r="AO68" i="37"/>
  <c r="AP68" i="37"/>
  <c r="D69" i="37"/>
  <c r="E69" i="37"/>
  <c r="F69" i="37"/>
  <c r="G69" i="37"/>
  <c r="H69" i="37"/>
  <c r="I69" i="37"/>
  <c r="J69" i="37"/>
  <c r="K69" i="37"/>
  <c r="L69" i="37"/>
  <c r="M69" i="37"/>
  <c r="N69" i="37"/>
  <c r="O69" i="37"/>
  <c r="P69" i="37"/>
  <c r="Q69" i="37"/>
  <c r="S69" i="37"/>
  <c r="T69" i="37"/>
  <c r="U69" i="37"/>
  <c r="V69" i="37"/>
  <c r="W69" i="37"/>
  <c r="X69" i="37"/>
  <c r="Y69" i="37"/>
  <c r="Z69" i="37"/>
  <c r="AA69" i="37"/>
  <c r="AB69" i="37"/>
  <c r="AC69" i="37"/>
  <c r="AD69" i="37"/>
  <c r="AE69" i="37"/>
  <c r="AF69" i="37"/>
  <c r="AG69" i="37"/>
  <c r="AH69" i="37"/>
  <c r="AI69" i="37"/>
  <c r="AJ69" i="37"/>
  <c r="AK69" i="37"/>
  <c r="AL69" i="37"/>
  <c r="AM69" i="37"/>
  <c r="AN69" i="37"/>
  <c r="AO69" i="37"/>
  <c r="AP69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C61" i="37"/>
  <c r="C62" i="37"/>
  <c r="C63" i="37"/>
  <c r="C64" i="37"/>
  <c r="C65" i="37"/>
  <c r="C66" i="37"/>
  <c r="C91" i="37" s="1"/>
  <c r="C67" i="37"/>
  <c r="C68" i="37"/>
  <c r="C69" i="37"/>
  <c r="B13" i="37"/>
  <c r="B14" i="37"/>
  <c r="B15" i="37"/>
  <c r="B16" i="37"/>
  <c r="B17" i="37"/>
  <c r="B18" i="37"/>
  <c r="B19" i="37"/>
  <c r="B20" i="37"/>
  <c r="B21" i="37"/>
  <c r="B22" i="37"/>
  <c r="B23" i="37"/>
  <c r="B24" i="37"/>
  <c r="B25" i="37"/>
  <c r="B26" i="37"/>
  <c r="B27" i="37"/>
  <c r="B28" i="37"/>
  <c r="B29" i="37"/>
  <c r="B30" i="37"/>
  <c r="B31" i="37"/>
  <c r="B32" i="37"/>
  <c r="B33" i="37"/>
  <c r="B34" i="37"/>
  <c r="B35" i="37"/>
  <c r="B36" i="37"/>
  <c r="B37" i="37"/>
  <c r="B38" i="37"/>
  <c r="B39" i="37"/>
  <c r="B40" i="37"/>
  <c r="B41" i="37"/>
  <c r="B42" i="37"/>
  <c r="B43" i="37"/>
  <c r="B44" i="37"/>
  <c r="B45" i="37"/>
  <c r="B46" i="37"/>
  <c r="B47" i="37"/>
  <c r="B48" i="37"/>
  <c r="B49" i="37"/>
  <c r="B50" i="37"/>
  <c r="B51" i="37"/>
  <c r="B52" i="37"/>
  <c r="B53" i="37"/>
  <c r="B54" i="37"/>
  <c r="B55" i="37"/>
  <c r="B56" i="37"/>
  <c r="B57" i="37"/>
  <c r="B58" i="37"/>
  <c r="B59" i="37"/>
  <c r="B60" i="37"/>
  <c r="B61" i="37"/>
  <c r="B62" i="37"/>
  <c r="B63" i="37"/>
  <c r="B64" i="37"/>
  <c r="B65" i="37"/>
  <c r="B66" i="37"/>
  <c r="B67" i="37"/>
  <c r="B68" i="37"/>
  <c r="B69" i="37"/>
  <c r="B70" i="37"/>
  <c r="B12" i="37"/>
  <c r="C111" i="33"/>
  <c r="C112" i="33"/>
  <c r="C113" i="33"/>
  <c r="D28" i="35"/>
  <c r="E28" i="35"/>
  <c r="F28" i="35"/>
  <c r="G28" i="35"/>
  <c r="H28" i="35"/>
  <c r="I28" i="35"/>
  <c r="J28" i="35"/>
  <c r="K28" i="35"/>
  <c r="L28" i="35"/>
  <c r="M28" i="35"/>
  <c r="N28" i="35"/>
  <c r="O28" i="35"/>
  <c r="P28" i="35"/>
  <c r="Q28" i="35"/>
  <c r="R28" i="35"/>
  <c r="S28" i="35"/>
  <c r="T28" i="35"/>
  <c r="U28" i="35"/>
  <c r="V28" i="35"/>
  <c r="W28" i="35"/>
  <c r="X28" i="35"/>
  <c r="Y28" i="35"/>
  <c r="Z28" i="35"/>
  <c r="AA28" i="35"/>
  <c r="AB28" i="35"/>
  <c r="AC28" i="35"/>
  <c r="AD28" i="35"/>
  <c r="AE28" i="35"/>
  <c r="AF28" i="35"/>
  <c r="AG28" i="35"/>
  <c r="AH28" i="35"/>
  <c r="AI28" i="35"/>
  <c r="AJ28" i="35"/>
  <c r="AK28" i="35"/>
  <c r="AL28" i="35"/>
  <c r="AM28" i="35"/>
  <c r="AN28" i="35"/>
  <c r="AO28" i="35"/>
  <c r="AP28" i="35"/>
  <c r="C28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B59" i="35"/>
  <c r="B60" i="35"/>
  <c r="B61" i="35"/>
  <c r="B62" i="35"/>
  <c r="B63" i="35"/>
  <c r="B64" i="35"/>
  <c r="B65" i="35"/>
  <c r="B66" i="35"/>
  <c r="B67" i="35"/>
  <c r="B68" i="35"/>
  <c r="B69" i="35"/>
  <c r="B70" i="35"/>
  <c r="B12" i="35"/>
  <c r="B315" i="28"/>
  <c r="B13" i="34"/>
  <c r="B14" i="34"/>
  <c r="B15" i="34"/>
  <c r="B16" i="34"/>
  <c r="B17" i="34"/>
  <c r="B18" i="34"/>
  <c r="B19" i="34"/>
  <c r="B20" i="34"/>
  <c r="B21" i="34"/>
  <c r="B22" i="34"/>
  <c r="B23" i="34"/>
  <c r="B24" i="34"/>
  <c r="B25" i="34"/>
  <c r="B26" i="34"/>
  <c r="B27" i="34"/>
  <c r="B28" i="34"/>
  <c r="B29" i="34"/>
  <c r="B30" i="34"/>
  <c r="B31" i="34"/>
  <c r="B32" i="34"/>
  <c r="B33" i="34"/>
  <c r="B34" i="34"/>
  <c r="B35" i="34"/>
  <c r="B36" i="34"/>
  <c r="B37" i="34"/>
  <c r="B38" i="34"/>
  <c r="B39" i="34"/>
  <c r="B40" i="34"/>
  <c r="B41" i="34"/>
  <c r="B42" i="34"/>
  <c r="B43" i="34"/>
  <c r="B44" i="34"/>
  <c r="B45" i="34"/>
  <c r="B46" i="34"/>
  <c r="B47" i="34"/>
  <c r="B48" i="34"/>
  <c r="B49" i="34"/>
  <c r="B50" i="34"/>
  <c r="B51" i="34"/>
  <c r="B52" i="34"/>
  <c r="B53" i="34"/>
  <c r="B54" i="34"/>
  <c r="B55" i="34"/>
  <c r="B56" i="34"/>
  <c r="B57" i="34"/>
  <c r="B58" i="34"/>
  <c r="B59" i="34"/>
  <c r="B60" i="34"/>
  <c r="B61" i="34"/>
  <c r="B62" i="34"/>
  <c r="B63" i="34"/>
  <c r="B64" i="34"/>
  <c r="B65" i="34"/>
  <c r="B66" i="34"/>
  <c r="B67" i="34"/>
  <c r="B68" i="34"/>
  <c r="B69" i="34"/>
  <c r="B70" i="34"/>
  <c r="B12" i="34"/>
  <c r="B12" i="33"/>
  <c r="CK605" i="28" l="1"/>
  <c r="AQ41" i="38"/>
  <c r="AT41" i="38" s="1"/>
  <c r="CK473" i="28"/>
  <c r="AQ42" i="38"/>
  <c r="AT42" i="38" s="1"/>
  <c r="CK474" i="28"/>
  <c r="AQ43" i="38"/>
  <c r="AT43" i="38" s="1"/>
  <c r="CK475" i="28"/>
  <c r="AQ40" i="38"/>
  <c r="CK472" i="28"/>
  <c r="E153" i="33"/>
  <c r="AP84" i="38"/>
  <c r="AN84" i="38"/>
  <c r="AL84" i="38"/>
  <c r="AJ84" i="38"/>
  <c r="AH84" i="38"/>
  <c r="AF84" i="38"/>
  <c r="AD84" i="38"/>
  <c r="AB84" i="38"/>
  <c r="Z84" i="38"/>
  <c r="X84" i="38"/>
  <c r="V84" i="38"/>
  <c r="R84" i="38"/>
  <c r="P84" i="38"/>
  <c r="N84" i="38"/>
  <c r="L84" i="38"/>
  <c r="J84" i="38"/>
  <c r="H84" i="38"/>
  <c r="AP90" i="38"/>
  <c r="AN90" i="38"/>
  <c r="AL90" i="38"/>
  <c r="AJ90" i="38"/>
  <c r="AH90" i="38"/>
  <c r="F84" i="38"/>
  <c r="T84" i="38"/>
  <c r="D84" i="38"/>
  <c r="AF90" i="38"/>
  <c r="AD90" i="38"/>
  <c r="AB90" i="38"/>
  <c r="Z90" i="38"/>
  <c r="X90" i="38"/>
  <c r="V90" i="38"/>
  <c r="T90" i="38"/>
  <c r="R90" i="38"/>
  <c r="P90" i="38"/>
  <c r="N90" i="38"/>
  <c r="L90" i="38"/>
  <c r="J90" i="38"/>
  <c r="H90" i="38"/>
  <c r="F90" i="38"/>
  <c r="D90" i="38"/>
  <c r="AP89" i="38"/>
  <c r="AN89" i="38"/>
  <c r="AL89" i="38"/>
  <c r="AJ89" i="38"/>
  <c r="AH89" i="38"/>
  <c r="AF89" i="38"/>
  <c r="AD89" i="38"/>
  <c r="AB89" i="38"/>
  <c r="Z89" i="38"/>
  <c r="X89" i="38"/>
  <c r="V89" i="38"/>
  <c r="T89" i="38"/>
  <c r="R89" i="38"/>
  <c r="P89" i="38"/>
  <c r="N89" i="38"/>
  <c r="L89" i="38"/>
  <c r="J89" i="38"/>
  <c r="H89" i="38"/>
  <c r="F89" i="38"/>
  <c r="D89" i="38"/>
  <c r="D88" i="38" s="1"/>
  <c r="C84" i="40"/>
  <c r="C90" i="40"/>
  <c r="C89" i="40"/>
  <c r="AO84" i="40"/>
  <c r="AM84" i="40"/>
  <c r="AK84" i="40"/>
  <c r="AI84" i="40"/>
  <c r="AG84" i="40"/>
  <c r="AE84" i="40"/>
  <c r="AC84" i="40"/>
  <c r="AA84" i="40"/>
  <c r="Y84" i="40"/>
  <c r="W84" i="40"/>
  <c r="U84" i="40"/>
  <c r="S84" i="40"/>
  <c r="Q84" i="40"/>
  <c r="O84" i="40"/>
  <c r="M84" i="40"/>
  <c r="K84" i="40"/>
  <c r="I84" i="40"/>
  <c r="G84" i="40"/>
  <c r="E84" i="40"/>
  <c r="AO90" i="40"/>
  <c r="AM90" i="40"/>
  <c r="AK90" i="40"/>
  <c r="AI90" i="40"/>
  <c r="AG90" i="40"/>
  <c r="AE90" i="40"/>
  <c r="AC90" i="40"/>
  <c r="AA90" i="40"/>
  <c r="Y90" i="40"/>
  <c r="W90" i="40"/>
  <c r="U90" i="40"/>
  <c r="S90" i="40"/>
  <c r="Q90" i="40"/>
  <c r="O90" i="40"/>
  <c r="M90" i="40"/>
  <c r="K90" i="40"/>
  <c r="I90" i="40"/>
  <c r="G90" i="40"/>
  <c r="E90" i="40"/>
  <c r="AO89" i="40"/>
  <c r="AM89" i="40"/>
  <c r="AK89" i="40"/>
  <c r="AI89" i="40"/>
  <c r="AG89" i="40"/>
  <c r="AE89" i="40"/>
  <c r="AC89" i="40"/>
  <c r="AA89" i="40"/>
  <c r="Y89" i="40"/>
  <c r="W89" i="40"/>
  <c r="U89" i="40"/>
  <c r="S89" i="40"/>
  <c r="Q89" i="40"/>
  <c r="O89" i="40"/>
  <c r="M89" i="40"/>
  <c r="K89" i="40"/>
  <c r="I89" i="40"/>
  <c r="G89" i="40"/>
  <c r="E89" i="40"/>
  <c r="AP92" i="40"/>
  <c r="AN92" i="40"/>
  <c r="AL92" i="40"/>
  <c r="AJ92" i="40"/>
  <c r="AH92" i="40"/>
  <c r="AF92" i="40"/>
  <c r="AD92" i="40"/>
  <c r="AB92" i="40"/>
  <c r="Z92" i="40"/>
  <c r="X92" i="40"/>
  <c r="V92" i="40"/>
  <c r="T92" i="40"/>
  <c r="R92" i="40"/>
  <c r="P92" i="40"/>
  <c r="N92" i="40"/>
  <c r="L92" i="40"/>
  <c r="J92" i="40"/>
  <c r="H92" i="40"/>
  <c r="F92" i="40"/>
  <c r="D92" i="40"/>
  <c r="AO87" i="40"/>
  <c r="AM87" i="40"/>
  <c r="AK87" i="40"/>
  <c r="AI87" i="40"/>
  <c r="AG87" i="40"/>
  <c r="AE87" i="40"/>
  <c r="AC87" i="40"/>
  <c r="AA87" i="40"/>
  <c r="Y87" i="40"/>
  <c r="W87" i="40"/>
  <c r="U87" i="40"/>
  <c r="S87" i="40"/>
  <c r="Q87" i="40"/>
  <c r="O87" i="40"/>
  <c r="M87" i="40"/>
  <c r="K87" i="40"/>
  <c r="C92" i="40"/>
  <c r="AP84" i="40"/>
  <c r="AN84" i="40"/>
  <c r="AL84" i="40"/>
  <c r="AJ84" i="40"/>
  <c r="AH84" i="40"/>
  <c r="AF84" i="40"/>
  <c r="AD84" i="40"/>
  <c r="AB84" i="40"/>
  <c r="Z84" i="40"/>
  <c r="X84" i="40"/>
  <c r="V84" i="40"/>
  <c r="T84" i="40"/>
  <c r="R84" i="40"/>
  <c r="P84" i="40"/>
  <c r="N84" i="40"/>
  <c r="L84" i="40"/>
  <c r="J84" i="40"/>
  <c r="H84" i="40"/>
  <c r="F84" i="40"/>
  <c r="D84" i="40"/>
  <c r="AP90" i="40"/>
  <c r="AN90" i="40"/>
  <c r="AL90" i="40"/>
  <c r="AJ90" i="40"/>
  <c r="AH90" i="40"/>
  <c r="AF90" i="40"/>
  <c r="AD90" i="40"/>
  <c r="AB90" i="40"/>
  <c r="Z90" i="40"/>
  <c r="X90" i="40"/>
  <c r="V90" i="40"/>
  <c r="T90" i="40"/>
  <c r="R90" i="40"/>
  <c r="P90" i="40"/>
  <c r="N90" i="40"/>
  <c r="L90" i="40"/>
  <c r="J90" i="40"/>
  <c r="H90" i="40"/>
  <c r="F90" i="40"/>
  <c r="D90" i="40"/>
  <c r="AP89" i="40"/>
  <c r="AP88" i="40" s="1"/>
  <c r="AN89" i="40"/>
  <c r="AL89" i="40"/>
  <c r="AJ89" i="40"/>
  <c r="AH89" i="40"/>
  <c r="AF89" i="40"/>
  <c r="AD89" i="40"/>
  <c r="AD88" i="40" s="1"/>
  <c r="AB89" i="40"/>
  <c r="AB88" i="40" s="1"/>
  <c r="Z89" i="40"/>
  <c r="Z88" i="40" s="1"/>
  <c r="X89" i="40"/>
  <c r="V89" i="40"/>
  <c r="T89" i="40"/>
  <c r="R89" i="40"/>
  <c r="P89" i="40"/>
  <c r="N89" i="40"/>
  <c r="L89" i="40"/>
  <c r="J89" i="40"/>
  <c r="H89" i="40"/>
  <c r="F89" i="40"/>
  <c r="D89" i="40"/>
  <c r="AO92" i="40"/>
  <c r="AM92" i="40"/>
  <c r="AK92" i="40"/>
  <c r="AI92" i="40"/>
  <c r="AG92" i="40"/>
  <c r="AE92" i="40"/>
  <c r="AC92" i="40"/>
  <c r="AA92" i="40"/>
  <c r="Y92" i="40"/>
  <c r="W92" i="40"/>
  <c r="U92" i="40"/>
  <c r="S92" i="40"/>
  <c r="Q92" i="40"/>
  <c r="O92" i="40"/>
  <c r="M92" i="40"/>
  <c r="K92" i="40"/>
  <c r="I92" i="40"/>
  <c r="G92" i="40"/>
  <c r="E92" i="40"/>
  <c r="AP87" i="40"/>
  <c r="AN87" i="40"/>
  <c r="AL87" i="40"/>
  <c r="AJ87" i="40"/>
  <c r="AH87" i="40"/>
  <c r="AF87" i="40"/>
  <c r="AD87" i="40"/>
  <c r="AB87" i="40"/>
  <c r="Z87" i="40"/>
  <c r="X87" i="40"/>
  <c r="V87" i="40"/>
  <c r="T87" i="40"/>
  <c r="R87" i="40"/>
  <c r="P87" i="40"/>
  <c r="N87" i="40"/>
  <c r="L87" i="40"/>
  <c r="J87" i="40"/>
  <c r="I87" i="40"/>
  <c r="G87" i="40"/>
  <c r="E87" i="40"/>
  <c r="AP86" i="40"/>
  <c r="AN86" i="40"/>
  <c r="AL86" i="40"/>
  <c r="AJ86" i="40"/>
  <c r="AH86" i="40"/>
  <c r="AF86" i="40"/>
  <c r="AD86" i="40"/>
  <c r="AB86" i="40"/>
  <c r="Z86" i="40"/>
  <c r="X86" i="40"/>
  <c r="V86" i="40"/>
  <c r="T86" i="40"/>
  <c r="R86" i="40"/>
  <c r="P86" i="40"/>
  <c r="N86" i="40"/>
  <c r="L86" i="40"/>
  <c r="J86" i="40"/>
  <c r="H86" i="40"/>
  <c r="F86" i="40"/>
  <c r="D86" i="40"/>
  <c r="AP80" i="40"/>
  <c r="AN80" i="40"/>
  <c r="AL80" i="40"/>
  <c r="AJ80" i="40"/>
  <c r="AH80" i="40"/>
  <c r="AF80" i="40"/>
  <c r="AD80" i="40"/>
  <c r="AB80" i="40"/>
  <c r="Z80" i="40"/>
  <c r="X80" i="40"/>
  <c r="V80" i="40"/>
  <c r="T80" i="40"/>
  <c r="R80" i="40"/>
  <c r="P80" i="40"/>
  <c r="N80" i="40"/>
  <c r="L80" i="40"/>
  <c r="J80" i="40"/>
  <c r="H80" i="40"/>
  <c r="F80" i="40"/>
  <c r="D80" i="40"/>
  <c r="AO77" i="40"/>
  <c r="AM77" i="40"/>
  <c r="AK77" i="40"/>
  <c r="AI77" i="40"/>
  <c r="AG77" i="40"/>
  <c r="AE77" i="40"/>
  <c r="AC77" i="40"/>
  <c r="AA77" i="40"/>
  <c r="Y77" i="40"/>
  <c r="W77" i="40"/>
  <c r="U77" i="40"/>
  <c r="S77" i="40"/>
  <c r="Q77" i="40"/>
  <c r="O77" i="40"/>
  <c r="M77" i="40"/>
  <c r="K77" i="40"/>
  <c r="I77" i="40"/>
  <c r="G77" i="40"/>
  <c r="E77" i="40"/>
  <c r="AP79" i="40"/>
  <c r="AN79" i="40"/>
  <c r="AL79" i="40"/>
  <c r="AJ79" i="40"/>
  <c r="AH79" i="40"/>
  <c r="AF79" i="40"/>
  <c r="AD79" i="40"/>
  <c r="AB79" i="40"/>
  <c r="Z79" i="40"/>
  <c r="X79" i="40"/>
  <c r="V79" i="40"/>
  <c r="T79" i="40"/>
  <c r="R79" i="40"/>
  <c r="P79" i="40"/>
  <c r="N79" i="40"/>
  <c r="L79" i="40"/>
  <c r="J79" i="40"/>
  <c r="H79" i="40"/>
  <c r="F79" i="40"/>
  <c r="D79" i="40"/>
  <c r="AO78" i="40"/>
  <c r="AM78" i="40"/>
  <c r="AK78" i="40"/>
  <c r="AI78" i="40"/>
  <c r="AG78" i="40"/>
  <c r="AE78" i="40"/>
  <c r="AC78" i="40"/>
  <c r="AA78" i="40"/>
  <c r="Y78" i="40"/>
  <c r="W78" i="40"/>
  <c r="U78" i="40"/>
  <c r="S78" i="40"/>
  <c r="Q78" i="40"/>
  <c r="O78" i="40"/>
  <c r="M78" i="40"/>
  <c r="K78" i="40"/>
  <c r="I78" i="40"/>
  <c r="G78" i="40"/>
  <c r="E78" i="40"/>
  <c r="AP76" i="40"/>
  <c r="AN76" i="40"/>
  <c r="AL76" i="40"/>
  <c r="AJ76" i="40"/>
  <c r="AH76" i="40"/>
  <c r="AF76" i="40"/>
  <c r="AD76" i="40"/>
  <c r="AB76" i="40"/>
  <c r="Z76" i="40"/>
  <c r="X76" i="40"/>
  <c r="V76" i="40"/>
  <c r="T76" i="40"/>
  <c r="R76" i="40"/>
  <c r="P76" i="40"/>
  <c r="N76" i="40"/>
  <c r="L76" i="40"/>
  <c r="J76" i="40"/>
  <c r="H76" i="40"/>
  <c r="F76" i="40"/>
  <c r="D76" i="40"/>
  <c r="AO75" i="40"/>
  <c r="AM75" i="40"/>
  <c r="AK75" i="40"/>
  <c r="AI75" i="40"/>
  <c r="AG75" i="40"/>
  <c r="AE75" i="40"/>
  <c r="AC75" i="40"/>
  <c r="AA75" i="40"/>
  <c r="Y75" i="40"/>
  <c r="W75" i="40"/>
  <c r="U75" i="40"/>
  <c r="S75" i="40"/>
  <c r="Q75" i="40"/>
  <c r="O75" i="40"/>
  <c r="M75" i="40"/>
  <c r="K75" i="40"/>
  <c r="I75" i="40"/>
  <c r="G75" i="40"/>
  <c r="E75" i="40"/>
  <c r="AP85" i="40"/>
  <c r="AN85" i="40"/>
  <c r="AL85" i="40"/>
  <c r="AJ85" i="40"/>
  <c r="AH85" i="40"/>
  <c r="AF85" i="40"/>
  <c r="AD85" i="40"/>
  <c r="AB85" i="40"/>
  <c r="Z85" i="40"/>
  <c r="X85" i="40"/>
  <c r="V85" i="40"/>
  <c r="T85" i="40"/>
  <c r="R85" i="40"/>
  <c r="P85" i="40"/>
  <c r="N85" i="40"/>
  <c r="L85" i="40"/>
  <c r="J85" i="40"/>
  <c r="H85" i="40"/>
  <c r="F85" i="40"/>
  <c r="D85" i="40"/>
  <c r="AO83" i="40"/>
  <c r="AM83" i="40"/>
  <c r="AK83" i="40"/>
  <c r="AI83" i="40"/>
  <c r="AG83" i="40"/>
  <c r="AE83" i="40"/>
  <c r="AC83" i="40"/>
  <c r="AA83" i="40"/>
  <c r="Y83" i="40"/>
  <c r="W83" i="40"/>
  <c r="U83" i="40"/>
  <c r="S83" i="40"/>
  <c r="Q83" i="40"/>
  <c r="O83" i="40"/>
  <c r="M83" i="40"/>
  <c r="K83" i="40"/>
  <c r="I83" i="40"/>
  <c r="G83" i="40"/>
  <c r="E83" i="40"/>
  <c r="AP82" i="40"/>
  <c r="AN82" i="40"/>
  <c r="AL82" i="40"/>
  <c r="AJ82" i="40"/>
  <c r="AH82" i="40"/>
  <c r="AF82" i="40"/>
  <c r="AD82" i="40"/>
  <c r="AB82" i="40"/>
  <c r="Z82" i="40"/>
  <c r="X82" i="40"/>
  <c r="V82" i="40"/>
  <c r="T82" i="40"/>
  <c r="R82" i="40"/>
  <c r="P82" i="40"/>
  <c r="N82" i="40"/>
  <c r="L82" i="40"/>
  <c r="J82" i="40"/>
  <c r="H82" i="40"/>
  <c r="F82" i="40"/>
  <c r="D82" i="40"/>
  <c r="AO81" i="40"/>
  <c r="AM81" i="40"/>
  <c r="AK81" i="40"/>
  <c r="AI81" i="40"/>
  <c r="AG81" i="40"/>
  <c r="AE81" i="40"/>
  <c r="AC81" i="40"/>
  <c r="AA81" i="40"/>
  <c r="Y81" i="40"/>
  <c r="W81" i="40"/>
  <c r="U81" i="40"/>
  <c r="S81" i="40"/>
  <c r="Q81" i="40"/>
  <c r="O81" i="40"/>
  <c r="M81" i="40"/>
  <c r="K81" i="40"/>
  <c r="I81" i="40"/>
  <c r="G81" i="40"/>
  <c r="E81" i="40"/>
  <c r="AP74" i="40"/>
  <c r="AN74" i="40"/>
  <c r="AL74" i="40"/>
  <c r="AJ74" i="40"/>
  <c r="AH74" i="40"/>
  <c r="AF74" i="40"/>
  <c r="AD74" i="40"/>
  <c r="AB74" i="40"/>
  <c r="Z74" i="40"/>
  <c r="X74" i="40"/>
  <c r="V74" i="40"/>
  <c r="T74" i="40"/>
  <c r="R74" i="40"/>
  <c r="P74" i="40"/>
  <c r="N74" i="40"/>
  <c r="L74" i="40"/>
  <c r="J74" i="40"/>
  <c r="H74" i="40"/>
  <c r="F74" i="40"/>
  <c r="D74" i="40"/>
  <c r="AO73" i="40"/>
  <c r="AM73" i="40"/>
  <c r="AK73" i="40"/>
  <c r="AI73" i="40"/>
  <c r="AG73" i="40"/>
  <c r="AE73" i="40"/>
  <c r="AC73" i="40"/>
  <c r="AA73" i="40"/>
  <c r="Y73" i="40"/>
  <c r="W73" i="40"/>
  <c r="U73" i="40"/>
  <c r="S73" i="40"/>
  <c r="Q73" i="40"/>
  <c r="O73" i="40"/>
  <c r="M73" i="40"/>
  <c r="K73" i="40"/>
  <c r="I73" i="40"/>
  <c r="G73" i="40"/>
  <c r="E73" i="40"/>
  <c r="H87" i="40"/>
  <c r="F87" i="40"/>
  <c r="D87" i="40"/>
  <c r="AO86" i="40"/>
  <c r="AM86" i="40"/>
  <c r="AK86" i="40"/>
  <c r="AI86" i="40"/>
  <c r="AG86" i="40"/>
  <c r="AE86" i="40"/>
  <c r="AC86" i="40"/>
  <c r="AA86" i="40"/>
  <c r="Y86" i="40"/>
  <c r="W86" i="40"/>
  <c r="U86" i="40"/>
  <c r="S86" i="40"/>
  <c r="Q86" i="40"/>
  <c r="O86" i="40"/>
  <c r="M86" i="40"/>
  <c r="K86" i="40"/>
  <c r="I86" i="40"/>
  <c r="G86" i="40"/>
  <c r="E86" i="40"/>
  <c r="AO80" i="40"/>
  <c r="AM80" i="40"/>
  <c r="AK80" i="40"/>
  <c r="AI80" i="40"/>
  <c r="AG80" i="40"/>
  <c r="AE80" i="40"/>
  <c r="AC80" i="40"/>
  <c r="AA80" i="40"/>
  <c r="Y80" i="40"/>
  <c r="W80" i="40"/>
  <c r="U80" i="40"/>
  <c r="S80" i="40"/>
  <c r="Q80" i="40"/>
  <c r="O80" i="40"/>
  <c r="M80" i="40"/>
  <c r="K80" i="40"/>
  <c r="I80" i="40"/>
  <c r="G80" i="40"/>
  <c r="E80" i="40"/>
  <c r="AP77" i="40"/>
  <c r="AN77" i="40"/>
  <c r="AL77" i="40"/>
  <c r="AJ77" i="40"/>
  <c r="AH77" i="40"/>
  <c r="AF77" i="40"/>
  <c r="AD77" i="40"/>
  <c r="AB77" i="40"/>
  <c r="Z77" i="40"/>
  <c r="X77" i="40"/>
  <c r="V77" i="40"/>
  <c r="T77" i="40"/>
  <c r="R77" i="40"/>
  <c r="P77" i="40"/>
  <c r="N77" i="40"/>
  <c r="L77" i="40"/>
  <c r="J77" i="40"/>
  <c r="H77" i="40"/>
  <c r="F77" i="40"/>
  <c r="D77" i="40"/>
  <c r="AO79" i="40"/>
  <c r="AM79" i="40"/>
  <c r="AK79" i="40"/>
  <c r="AI79" i="40"/>
  <c r="AG79" i="40"/>
  <c r="AE79" i="40"/>
  <c r="AC79" i="40"/>
  <c r="AA79" i="40"/>
  <c r="Y79" i="40"/>
  <c r="W79" i="40"/>
  <c r="U79" i="40"/>
  <c r="S79" i="40"/>
  <c r="Q79" i="40"/>
  <c r="O79" i="40"/>
  <c r="M79" i="40"/>
  <c r="K79" i="40"/>
  <c r="I79" i="40"/>
  <c r="G79" i="40"/>
  <c r="E79" i="40"/>
  <c r="AP78" i="40"/>
  <c r="AN78" i="40"/>
  <c r="AL78" i="40"/>
  <c r="AJ78" i="40"/>
  <c r="AH78" i="40"/>
  <c r="AF78" i="40"/>
  <c r="AD78" i="40"/>
  <c r="AB78" i="40"/>
  <c r="Z78" i="40"/>
  <c r="X78" i="40"/>
  <c r="V78" i="40"/>
  <c r="T78" i="40"/>
  <c r="R78" i="40"/>
  <c r="P78" i="40"/>
  <c r="N78" i="40"/>
  <c r="L78" i="40"/>
  <c r="J78" i="40"/>
  <c r="H78" i="40"/>
  <c r="F78" i="40"/>
  <c r="D78" i="40"/>
  <c r="AO76" i="40"/>
  <c r="AM76" i="40"/>
  <c r="AK76" i="40"/>
  <c r="AI76" i="40"/>
  <c r="AG76" i="40"/>
  <c r="AE76" i="40"/>
  <c r="AC76" i="40"/>
  <c r="AA76" i="40"/>
  <c r="Y76" i="40"/>
  <c r="W76" i="40"/>
  <c r="U76" i="40"/>
  <c r="S76" i="40"/>
  <c r="Q76" i="40"/>
  <c r="O76" i="40"/>
  <c r="M76" i="40"/>
  <c r="K76" i="40"/>
  <c r="I76" i="40"/>
  <c r="G76" i="40"/>
  <c r="E76" i="40"/>
  <c r="AP75" i="40"/>
  <c r="AN75" i="40"/>
  <c r="AL75" i="40"/>
  <c r="AJ75" i="40"/>
  <c r="AH75" i="40"/>
  <c r="AF75" i="40"/>
  <c r="AD75" i="40"/>
  <c r="AB75" i="40"/>
  <c r="Z75" i="40"/>
  <c r="X75" i="40"/>
  <c r="V75" i="40"/>
  <c r="T75" i="40"/>
  <c r="R75" i="40"/>
  <c r="P75" i="40"/>
  <c r="N75" i="40"/>
  <c r="L75" i="40"/>
  <c r="J75" i="40"/>
  <c r="H75" i="40"/>
  <c r="F75" i="40"/>
  <c r="D75" i="40"/>
  <c r="AO85" i="40"/>
  <c r="AM85" i="40"/>
  <c r="AK85" i="40"/>
  <c r="AI85" i="40"/>
  <c r="AG85" i="40"/>
  <c r="AE85" i="40"/>
  <c r="AC85" i="40"/>
  <c r="AA85" i="40"/>
  <c r="Y85" i="40"/>
  <c r="W85" i="40"/>
  <c r="U85" i="40"/>
  <c r="S85" i="40"/>
  <c r="Q85" i="40"/>
  <c r="O85" i="40"/>
  <c r="M85" i="40"/>
  <c r="K85" i="40"/>
  <c r="I85" i="40"/>
  <c r="G85" i="40"/>
  <c r="E85" i="40"/>
  <c r="AP83" i="40"/>
  <c r="AN83" i="40"/>
  <c r="AL83" i="40"/>
  <c r="AJ83" i="40"/>
  <c r="AH83" i="40"/>
  <c r="AF83" i="40"/>
  <c r="AD83" i="40"/>
  <c r="AB83" i="40"/>
  <c r="Z83" i="40"/>
  <c r="X83" i="40"/>
  <c r="V83" i="40"/>
  <c r="T83" i="40"/>
  <c r="R83" i="40"/>
  <c r="P83" i="40"/>
  <c r="N83" i="40"/>
  <c r="L83" i="40"/>
  <c r="J83" i="40"/>
  <c r="H83" i="40"/>
  <c r="F83" i="40"/>
  <c r="D83" i="40"/>
  <c r="AO82" i="40"/>
  <c r="AM82" i="40"/>
  <c r="AK82" i="40"/>
  <c r="AI82" i="40"/>
  <c r="AG82" i="40"/>
  <c r="AE82" i="40"/>
  <c r="AC82" i="40"/>
  <c r="AA82" i="40"/>
  <c r="Y82" i="40"/>
  <c r="W82" i="40"/>
  <c r="U82" i="40"/>
  <c r="S82" i="40"/>
  <c r="Q82" i="40"/>
  <c r="O82" i="40"/>
  <c r="M82" i="40"/>
  <c r="K82" i="40"/>
  <c r="I82" i="40"/>
  <c r="G82" i="40"/>
  <c r="E82" i="40"/>
  <c r="AP81" i="40"/>
  <c r="AN81" i="40"/>
  <c r="AL81" i="40"/>
  <c r="AJ81" i="40"/>
  <c r="AH81" i="40"/>
  <c r="AF81" i="40"/>
  <c r="AD81" i="40"/>
  <c r="AB81" i="40"/>
  <c r="Z81" i="40"/>
  <c r="X81" i="40"/>
  <c r="V81" i="40"/>
  <c r="T81" i="40"/>
  <c r="R81" i="40"/>
  <c r="P81" i="40"/>
  <c r="N81" i="40"/>
  <c r="L81" i="40"/>
  <c r="J81" i="40"/>
  <c r="H81" i="40"/>
  <c r="F81" i="40"/>
  <c r="D81" i="40"/>
  <c r="AO74" i="40"/>
  <c r="AM74" i="40"/>
  <c r="AK74" i="40"/>
  <c r="AI74" i="40"/>
  <c r="AG74" i="40"/>
  <c r="AE74" i="40"/>
  <c r="AC74" i="40"/>
  <c r="AA74" i="40"/>
  <c r="Y74" i="40"/>
  <c r="W74" i="40"/>
  <c r="U74" i="40"/>
  <c r="S74" i="40"/>
  <c r="Q74" i="40"/>
  <c r="O74" i="40"/>
  <c r="M74" i="40"/>
  <c r="K74" i="40"/>
  <c r="I74" i="40"/>
  <c r="G74" i="40"/>
  <c r="E74" i="40"/>
  <c r="AP73" i="40"/>
  <c r="AN73" i="40"/>
  <c r="AL73" i="40"/>
  <c r="AJ73" i="40"/>
  <c r="AH73" i="40"/>
  <c r="AF73" i="40"/>
  <c r="AD73" i="40"/>
  <c r="AB73" i="40"/>
  <c r="Z73" i="40"/>
  <c r="X73" i="40"/>
  <c r="V73" i="40"/>
  <c r="T73" i="40"/>
  <c r="R73" i="40"/>
  <c r="P73" i="40"/>
  <c r="N73" i="40"/>
  <c r="L73" i="40"/>
  <c r="J73" i="40"/>
  <c r="H73" i="40"/>
  <c r="F73" i="40"/>
  <c r="D73" i="40"/>
  <c r="C92" i="38"/>
  <c r="C86" i="38"/>
  <c r="C80" i="38"/>
  <c r="C79" i="38"/>
  <c r="C76" i="38"/>
  <c r="C85" i="38"/>
  <c r="C82" i="38"/>
  <c r="C74" i="38"/>
  <c r="AO92" i="38"/>
  <c r="AM92" i="38"/>
  <c r="AK92" i="38"/>
  <c r="AI92" i="38"/>
  <c r="AG92" i="38"/>
  <c r="AE92" i="38"/>
  <c r="AC92" i="38"/>
  <c r="AA92" i="38"/>
  <c r="Y92" i="38"/>
  <c r="W92" i="38"/>
  <c r="U92" i="38"/>
  <c r="S92" i="38"/>
  <c r="Q92" i="38"/>
  <c r="O92" i="38"/>
  <c r="M92" i="38"/>
  <c r="K92" i="38"/>
  <c r="I92" i="38"/>
  <c r="G92" i="38"/>
  <c r="E92" i="38"/>
  <c r="AP87" i="38"/>
  <c r="AN87" i="38"/>
  <c r="AL87" i="38"/>
  <c r="AJ87" i="38"/>
  <c r="AH87" i="38"/>
  <c r="AF87" i="38"/>
  <c r="AD87" i="38"/>
  <c r="AB87" i="38"/>
  <c r="Z87" i="38"/>
  <c r="X87" i="38"/>
  <c r="V87" i="38"/>
  <c r="T87" i="38"/>
  <c r="R87" i="38"/>
  <c r="P87" i="38"/>
  <c r="N87" i="38"/>
  <c r="L87" i="38"/>
  <c r="J87" i="38"/>
  <c r="H87" i="38"/>
  <c r="F87" i="38"/>
  <c r="D87" i="38"/>
  <c r="AO86" i="38"/>
  <c r="AM86" i="38"/>
  <c r="AK86" i="38"/>
  <c r="AI86" i="38"/>
  <c r="AG86" i="38"/>
  <c r="AE86" i="38"/>
  <c r="AC86" i="38"/>
  <c r="AA86" i="38"/>
  <c r="Y86" i="38"/>
  <c r="W86" i="38"/>
  <c r="U86" i="38"/>
  <c r="S86" i="38"/>
  <c r="Q86" i="38"/>
  <c r="O86" i="38"/>
  <c r="M86" i="38"/>
  <c r="K86" i="38"/>
  <c r="I86" i="38"/>
  <c r="G86" i="38"/>
  <c r="E86" i="38"/>
  <c r="AO80" i="38"/>
  <c r="AM80" i="38"/>
  <c r="AK80" i="38"/>
  <c r="AI80" i="38"/>
  <c r="AG80" i="38"/>
  <c r="AE80" i="38"/>
  <c r="AC80" i="38"/>
  <c r="AA80" i="38"/>
  <c r="Y80" i="38"/>
  <c r="W80" i="38"/>
  <c r="U80" i="38"/>
  <c r="S80" i="38"/>
  <c r="Q80" i="38"/>
  <c r="O80" i="38"/>
  <c r="M80" i="38"/>
  <c r="K80" i="38"/>
  <c r="I80" i="38"/>
  <c r="G80" i="38"/>
  <c r="E80" i="38"/>
  <c r="AP77" i="38"/>
  <c r="AN77" i="38"/>
  <c r="AL77" i="38"/>
  <c r="AJ77" i="38"/>
  <c r="AH77" i="38"/>
  <c r="AF77" i="38"/>
  <c r="AD77" i="38"/>
  <c r="AB77" i="38"/>
  <c r="Z77" i="38"/>
  <c r="X77" i="38"/>
  <c r="V77" i="38"/>
  <c r="T77" i="38"/>
  <c r="R77" i="38"/>
  <c r="P77" i="38"/>
  <c r="N77" i="38"/>
  <c r="L77" i="38"/>
  <c r="J77" i="38"/>
  <c r="H77" i="38"/>
  <c r="F77" i="38"/>
  <c r="D77" i="38"/>
  <c r="AO79" i="38"/>
  <c r="AM79" i="38"/>
  <c r="AK79" i="38"/>
  <c r="AI79" i="38"/>
  <c r="AG79" i="38"/>
  <c r="AE79" i="38"/>
  <c r="AC79" i="38"/>
  <c r="AA79" i="38"/>
  <c r="Y79" i="38"/>
  <c r="W79" i="38"/>
  <c r="U79" i="38"/>
  <c r="S79" i="38"/>
  <c r="Q79" i="38"/>
  <c r="O79" i="38"/>
  <c r="M79" i="38"/>
  <c r="K79" i="38"/>
  <c r="I79" i="38"/>
  <c r="G79" i="38"/>
  <c r="E79" i="38"/>
  <c r="AP78" i="38"/>
  <c r="AN78" i="38"/>
  <c r="AL78" i="38"/>
  <c r="AJ78" i="38"/>
  <c r="AH78" i="38"/>
  <c r="AF78" i="38"/>
  <c r="AD78" i="38"/>
  <c r="AB78" i="38"/>
  <c r="Z78" i="38"/>
  <c r="X78" i="38"/>
  <c r="V78" i="38"/>
  <c r="T78" i="38"/>
  <c r="R78" i="38"/>
  <c r="P78" i="38"/>
  <c r="N78" i="38"/>
  <c r="L78" i="38"/>
  <c r="J78" i="38"/>
  <c r="H78" i="38"/>
  <c r="F78" i="38"/>
  <c r="D78" i="38"/>
  <c r="AO76" i="38"/>
  <c r="AM76" i="38"/>
  <c r="AK76" i="38"/>
  <c r="AI76" i="38"/>
  <c r="AG76" i="38"/>
  <c r="AE76" i="38"/>
  <c r="AC76" i="38"/>
  <c r="AA76" i="38"/>
  <c r="Y76" i="38"/>
  <c r="W76" i="38"/>
  <c r="U76" i="38"/>
  <c r="S76" i="38"/>
  <c r="Q76" i="38"/>
  <c r="O76" i="38"/>
  <c r="M76" i="38"/>
  <c r="K76" i="38"/>
  <c r="I76" i="38"/>
  <c r="G76" i="38"/>
  <c r="E76" i="38"/>
  <c r="AP75" i="38"/>
  <c r="AN75" i="38"/>
  <c r="AL75" i="38"/>
  <c r="AJ75" i="38"/>
  <c r="AH75" i="38"/>
  <c r="AF75" i="38"/>
  <c r="AD75" i="38"/>
  <c r="AB75" i="38"/>
  <c r="Z75" i="38"/>
  <c r="X75" i="38"/>
  <c r="V75" i="38"/>
  <c r="T75" i="38"/>
  <c r="R75" i="38"/>
  <c r="P75" i="38"/>
  <c r="N75" i="38"/>
  <c r="L75" i="38"/>
  <c r="J75" i="38"/>
  <c r="H75" i="38"/>
  <c r="F75" i="38"/>
  <c r="D75" i="38"/>
  <c r="AO85" i="38"/>
  <c r="AM85" i="38"/>
  <c r="AK85" i="38"/>
  <c r="AI85" i="38"/>
  <c r="AG85" i="38"/>
  <c r="AE85" i="38"/>
  <c r="AC85" i="38"/>
  <c r="AA85" i="38"/>
  <c r="Y85" i="38"/>
  <c r="W85" i="38"/>
  <c r="U85" i="38"/>
  <c r="S85" i="38"/>
  <c r="Q85" i="38"/>
  <c r="O85" i="38"/>
  <c r="M85" i="38"/>
  <c r="K85" i="38"/>
  <c r="I85" i="38"/>
  <c r="G85" i="38"/>
  <c r="E85" i="38"/>
  <c r="AP83" i="38"/>
  <c r="AN83" i="38"/>
  <c r="AL83" i="38"/>
  <c r="AJ83" i="38"/>
  <c r="AH83" i="38"/>
  <c r="AF83" i="38"/>
  <c r="AD83" i="38"/>
  <c r="AB83" i="38"/>
  <c r="Z83" i="38"/>
  <c r="X83" i="38"/>
  <c r="V83" i="38"/>
  <c r="T83" i="38"/>
  <c r="R83" i="38"/>
  <c r="P83" i="38"/>
  <c r="N83" i="38"/>
  <c r="L83" i="38"/>
  <c r="J83" i="38"/>
  <c r="H83" i="38"/>
  <c r="F83" i="38"/>
  <c r="D83" i="38"/>
  <c r="AO82" i="38"/>
  <c r="AM82" i="38"/>
  <c r="AK82" i="38"/>
  <c r="AI82" i="38"/>
  <c r="AG82" i="38"/>
  <c r="AE82" i="38"/>
  <c r="AC82" i="38"/>
  <c r="AA82" i="38"/>
  <c r="Y82" i="38"/>
  <c r="W82" i="38"/>
  <c r="U82" i="38"/>
  <c r="S82" i="38"/>
  <c r="Q82" i="38"/>
  <c r="O82" i="38"/>
  <c r="M82" i="38"/>
  <c r="K82" i="38"/>
  <c r="I82" i="38"/>
  <c r="G82" i="38"/>
  <c r="E82" i="38"/>
  <c r="AP81" i="38"/>
  <c r="AN81" i="38"/>
  <c r="AL81" i="38"/>
  <c r="AJ81" i="38"/>
  <c r="AH81" i="38"/>
  <c r="AF81" i="38"/>
  <c r="AD81" i="38"/>
  <c r="AB81" i="38"/>
  <c r="Z81" i="38"/>
  <c r="X81" i="38"/>
  <c r="V81" i="38"/>
  <c r="T81" i="38"/>
  <c r="R81" i="38"/>
  <c r="P81" i="38"/>
  <c r="N81" i="38"/>
  <c r="L81" i="38"/>
  <c r="J81" i="38"/>
  <c r="H81" i="38"/>
  <c r="F81" i="38"/>
  <c r="D81" i="38"/>
  <c r="AO74" i="38"/>
  <c r="AM74" i="38"/>
  <c r="AK74" i="38"/>
  <c r="AI74" i="38"/>
  <c r="AG74" i="38"/>
  <c r="AE74" i="38"/>
  <c r="AC74" i="38"/>
  <c r="AA74" i="38"/>
  <c r="Y74" i="38"/>
  <c r="W74" i="38"/>
  <c r="U74" i="38"/>
  <c r="S74" i="38"/>
  <c r="Q74" i="38"/>
  <c r="O74" i="38"/>
  <c r="M74" i="38"/>
  <c r="K74" i="38"/>
  <c r="I74" i="38"/>
  <c r="G74" i="38"/>
  <c r="E74" i="38"/>
  <c r="AP73" i="38"/>
  <c r="AN73" i="38"/>
  <c r="AL73" i="38"/>
  <c r="AJ73" i="38"/>
  <c r="AH73" i="38"/>
  <c r="AF73" i="38"/>
  <c r="AD73" i="38"/>
  <c r="AB73" i="38"/>
  <c r="Z73" i="38"/>
  <c r="X73" i="38"/>
  <c r="V73" i="38"/>
  <c r="T73" i="38"/>
  <c r="R73" i="38"/>
  <c r="P73" i="38"/>
  <c r="N73" i="38"/>
  <c r="L73" i="38"/>
  <c r="J73" i="38"/>
  <c r="H73" i="38"/>
  <c r="F73" i="38"/>
  <c r="D73" i="38"/>
  <c r="C84" i="38"/>
  <c r="C90" i="38"/>
  <c r="C89" i="38"/>
  <c r="C87" i="38"/>
  <c r="C77" i="38"/>
  <c r="C78" i="38"/>
  <c r="C75" i="38"/>
  <c r="C83" i="38"/>
  <c r="C81" i="38"/>
  <c r="AO84" i="38"/>
  <c r="AM84" i="38"/>
  <c r="AK84" i="38"/>
  <c r="AI84" i="38"/>
  <c r="AG84" i="38"/>
  <c r="AE84" i="38"/>
  <c r="AC84" i="38"/>
  <c r="AA84" i="38"/>
  <c r="Y84" i="38"/>
  <c r="W84" i="38"/>
  <c r="U84" i="38"/>
  <c r="S84" i="38"/>
  <c r="Q84" i="38"/>
  <c r="O84" i="38"/>
  <c r="M84" i="38"/>
  <c r="K84" i="38"/>
  <c r="I84" i="38"/>
  <c r="G84" i="38"/>
  <c r="E84" i="38"/>
  <c r="AO90" i="38"/>
  <c r="AM90" i="38"/>
  <c r="AK90" i="38"/>
  <c r="AI90" i="38"/>
  <c r="AG90" i="38"/>
  <c r="AE90" i="38"/>
  <c r="AC90" i="38"/>
  <c r="AA90" i="38"/>
  <c r="Y90" i="38"/>
  <c r="W90" i="38"/>
  <c r="U90" i="38"/>
  <c r="S90" i="38"/>
  <c r="Q90" i="38"/>
  <c r="O90" i="38"/>
  <c r="M90" i="38"/>
  <c r="K90" i="38"/>
  <c r="I90" i="38"/>
  <c r="G90" i="38"/>
  <c r="E90" i="38"/>
  <c r="AO89" i="38"/>
  <c r="AM89" i="38"/>
  <c r="AK89" i="38"/>
  <c r="AI89" i="38"/>
  <c r="AG89" i="38"/>
  <c r="AE89" i="38"/>
  <c r="AC89" i="38"/>
  <c r="AA89" i="38"/>
  <c r="Y89" i="38"/>
  <c r="W89" i="38"/>
  <c r="U89" i="38"/>
  <c r="S89" i="38"/>
  <c r="Q89" i="38"/>
  <c r="O89" i="38"/>
  <c r="M89" i="38"/>
  <c r="K89" i="38"/>
  <c r="I89" i="38"/>
  <c r="G89" i="38"/>
  <c r="E89" i="38"/>
  <c r="AP92" i="38"/>
  <c r="AN92" i="38"/>
  <c r="AL92" i="38"/>
  <c r="AJ92" i="38"/>
  <c r="AH92" i="38"/>
  <c r="AF92" i="38"/>
  <c r="AD92" i="38"/>
  <c r="AB92" i="38"/>
  <c r="Z92" i="38"/>
  <c r="X92" i="38"/>
  <c r="V92" i="38"/>
  <c r="T92" i="38"/>
  <c r="R92" i="38"/>
  <c r="P92" i="38"/>
  <c r="N92" i="38"/>
  <c r="L92" i="38"/>
  <c r="J92" i="38"/>
  <c r="H92" i="38"/>
  <c r="F92" i="38"/>
  <c r="D92" i="38"/>
  <c r="AO87" i="38"/>
  <c r="AM87" i="38"/>
  <c r="AK87" i="38"/>
  <c r="AI87" i="38"/>
  <c r="AG87" i="38"/>
  <c r="AE87" i="38"/>
  <c r="AC87" i="38"/>
  <c r="AA87" i="38"/>
  <c r="Y87" i="38"/>
  <c r="W87" i="38"/>
  <c r="U87" i="38"/>
  <c r="S87" i="38"/>
  <c r="Q87" i="38"/>
  <c r="O87" i="38"/>
  <c r="M87" i="38"/>
  <c r="K87" i="38"/>
  <c r="I87" i="38"/>
  <c r="G87" i="38"/>
  <c r="E87" i="38"/>
  <c r="AP86" i="38"/>
  <c r="AN86" i="38"/>
  <c r="AL86" i="38"/>
  <c r="AJ86" i="38"/>
  <c r="AH86" i="38"/>
  <c r="AF86" i="38"/>
  <c r="AD86" i="38"/>
  <c r="AB86" i="38"/>
  <c r="Z86" i="38"/>
  <c r="X86" i="38"/>
  <c r="V86" i="38"/>
  <c r="T86" i="38"/>
  <c r="R86" i="38"/>
  <c r="P86" i="38"/>
  <c r="N86" i="38"/>
  <c r="L86" i="38"/>
  <c r="J86" i="38"/>
  <c r="H86" i="38"/>
  <c r="F86" i="38"/>
  <c r="D86" i="38"/>
  <c r="AP80" i="38"/>
  <c r="AN80" i="38"/>
  <c r="AL80" i="38"/>
  <c r="AJ80" i="38"/>
  <c r="AH80" i="38"/>
  <c r="AF80" i="38"/>
  <c r="AD80" i="38"/>
  <c r="AB80" i="38"/>
  <c r="Z80" i="38"/>
  <c r="X80" i="38"/>
  <c r="V80" i="38"/>
  <c r="T80" i="38"/>
  <c r="R80" i="38"/>
  <c r="P80" i="38"/>
  <c r="N80" i="38"/>
  <c r="L80" i="38"/>
  <c r="J80" i="38"/>
  <c r="H80" i="38"/>
  <c r="F80" i="38"/>
  <c r="D80" i="38"/>
  <c r="AO77" i="38"/>
  <c r="AM77" i="38"/>
  <c r="AK77" i="38"/>
  <c r="AI77" i="38"/>
  <c r="AG77" i="38"/>
  <c r="AE77" i="38"/>
  <c r="AC77" i="38"/>
  <c r="AA77" i="38"/>
  <c r="Y77" i="38"/>
  <c r="W77" i="38"/>
  <c r="U77" i="38"/>
  <c r="S77" i="38"/>
  <c r="Q77" i="38"/>
  <c r="O77" i="38"/>
  <c r="M77" i="38"/>
  <c r="K77" i="38"/>
  <c r="I77" i="38"/>
  <c r="G77" i="38"/>
  <c r="E77" i="38"/>
  <c r="AP79" i="38"/>
  <c r="AN79" i="38"/>
  <c r="AL79" i="38"/>
  <c r="AJ79" i="38"/>
  <c r="AH79" i="38"/>
  <c r="AF79" i="38"/>
  <c r="AD79" i="38"/>
  <c r="AB79" i="38"/>
  <c r="Z79" i="38"/>
  <c r="X79" i="38"/>
  <c r="V79" i="38"/>
  <c r="T79" i="38"/>
  <c r="R79" i="38"/>
  <c r="P79" i="38"/>
  <c r="N79" i="38"/>
  <c r="L79" i="38"/>
  <c r="J79" i="38"/>
  <c r="H79" i="38"/>
  <c r="F79" i="38"/>
  <c r="D79" i="38"/>
  <c r="AO78" i="38"/>
  <c r="AM78" i="38"/>
  <c r="AK78" i="38"/>
  <c r="AI78" i="38"/>
  <c r="AG78" i="38"/>
  <c r="AE78" i="38"/>
  <c r="AC78" i="38"/>
  <c r="AA78" i="38"/>
  <c r="Y78" i="38"/>
  <c r="W78" i="38"/>
  <c r="U78" i="38"/>
  <c r="S78" i="38"/>
  <c r="Q78" i="38"/>
  <c r="O78" i="38"/>
  <c r="M78" i="38"/>
  <c r="K78" i="38"/>
  <c r="I78" i="38"/>
  <c r="G78" i="38"/>
  <c r="E78" i="38"/>
  <c r="AP76" i="38"/>
  <c r="AN76" i="38"/>
  <c r="AL76" i="38"/>
  <c r="AJ76" i="38"/>
  <c r="AH76" i="38"/>
  <c r="AF76" i="38"/>
  <c r="AD76" i="38"/>
  <c r="AB76" i="38"/>
  <c r="Z76" i="38"/>
  <c r="X76" i="38"/>
  <c r="V76" i="38"/>
  <c r="T76" i="38"/>
  <c r="R76" i="38"/>
  <c r="P76" i="38"/>
  <c r="N76" i="38"/>
  <c r="L76" i="38"/>
  <c r="J76" i="38"/>
  <c r="H76" i="38"/>
  <c r="F76" i="38"/>
  <c r="D76" i="38"/>
  <c r="AO75" i="38"/>
  <c r="AM75" i="38"/>
  <c r="AK75" i="38"/>
  <c r="AI75" i="38"/>
  <c r="AG75" i="38"/>
  <c r="AE75" i="38"/>
  <c r="AC75" i="38"/>
  <c r="AA75" i="38"/>
  <c r="Y75" i="38"/>
  <c r="W75" i="38"/>
  <c r="U75" i="38"/>
  <c r="S75" i="38"/>
  <c r="Q75" i="38"/>
  <c r="O75" i="38"/>
  <c r="M75" i="38"/>
  <c r="K75" i="38"/>
  <c r="I75" i="38"/>
  <c r="G75" i="38"/>
  <c r="E75" i="38"/>
  <c r="AP85" i="38"/>
  <c r="AN85" i="38"/>
  <c r="AL85" i="38"/>
  <c r="AJ85" i="38"/>
  <c r="AH85" i="38"/>
  <c r="AF85" i="38"/>
  <c r="AD85" i="38"/>
  <c r="AB85" i="38"/>
  <c r="Z85" i="38"/>
  <c r="X85" i="38"/>
  <c r="V85" i="38"/>
  <c r="T85" i="38"/>
  <c r="R85" i="38"/>
  <c r="P85" i="38"/>
  <c r="N85" i="38"/>
  <c r="L85" i="38"/>
  <c r="J85" i="38"/>
  <c r="H85" i="38"/>
  <c r="F85" i="38"/>
  <c r="D85" i="38"/>
  <c r="AO83" i="38"/>
  <c r="AM83" i="38"/>
  <c r="AK83" i="38"/>
  <c r="AI83" i="38"/>
  <c r="AG83" i="38"/>
  <c r="AE83" i="38"/>
  <c r="AC83" i="38"/>
  <c r="AA83" i="38"/>
  <c r="Y83" i="38"/>
  <c r="W83" i="38"/>
  <c r="U83" i="38"/>
  <c r="S83" i="38"/>
  <c r="Q83" i="38"/>
  <c r="O83" i="38"/>
  <c r="M83" i="38"/>
  <c r="K83" i="38"/>
  <c r="I83" i="38"/>
  <c r="G83" i="38"/>
  <c r="E83" i="38"/>
  <c r="AP82" i="38"/>
  <c r="AN82" i="38"/>
  <c r="AL82" i="38"/>
  <c r="AJ82" i="38"/>
  <c r="AH82" i="38"/>
  <c r="AF82" i="38"/>
  <c r="AD82" i="38"/>
  <c r="AB82" i="38"/>
  <c r="Z82" i="38"/>
  <c r="X82" i="38"/>
  <c r="V82" i="38"/>
  <c r="T82" i="38"/>
  <c r="R82" i="38"/>
  <c r="P82" i="38"/>
  <c r="N82" i="38"/>
  <c r="L82" i="38"/>
  <c r="J82" i="38"/>
  <c r="H82" i="38"/>
  <c r="F82" i="38"/>
  <c r="D82" i="38"/>
  <c r="AO81" i="38"/>
  <c r="AM81" i="38"/>
  <c r="AK81" i="38"/>
  <c r="AI81" i="38"/>
  <c r="AG81" i="38"/>
  <c r="AE81" i="38"/>
  <c r="AC81" i="38"/>
  <c r="AA81" i="38"/>
  <c r="Y81" i="38"/>
  <c r="W81" i="38"/>
  <c r="U81" i="38"/>
  <c r="S81" i="38"/>
  <c r="Q81" i="38"/>
  <c r="O81" i="38"/>
  <c r="M81" i="38"/>
  <c r="K81" i="38"/>
  <c r="I81" i="38"/>
  <c r="G81" i="38"/>
  <c r="E81" i="38"/>
  <c r="AP74" i="38"/>
  <c r="AN74" i="38"/>
  <c r="AL74" i="38"/>
  <c r="AJ74" i="38"/>
  <c r="AH74" i="38"/>
  <c r="AF74" i="38"/>
  <c r="AD74" i="38"/>
  <c r="AB74" i="38"/>
  <c r="Z74" i="38"/>
  <c r="X74" i="38"/>
  <c r="V74" i="38"/>
  <c r="T74" i="38"/>
  <c r="R74" i="38"/>
  <c r="P74" i="38"/>
  <c r="N74" i="38"/>
  <c r="L74" i="38"/>
  <c r="J74" i="38"/>
  <c r="H74" i="38"/>
  <c r="F74" i="38"/>
  <c r="D74" i="38"/>
  <c r="AO73" i="38"/>
  <c r="AM73" i="38"/>
  <c r="AK73" i="38"/>
  <c r="AI73" i="38"/>
  <c r="AG73" i="38"/>
  <c r="AE73" i="38"/>
  <c r="AC73" i="38"/>
  <c r="AA73" i="38"/>
  <c r="Y73" i="38"/>
  <c r="W73" i="38"/>
  <c r="U73" i="38"/>
  <c r="S73" i="38"/>
  <c r="Q73" i="38"/>
  <c r="O73" i="38"/>
  <c r="M73" i="38"/>
  <c r="K73" i="38"/>
  <c r="I73" i="38"/>
  <c r="G73" i="38"/>
  <c r="E73" i="38"/>
  <c r="C92" i="37"/>
  <c r="C86" i="37"/>
  <c r="C80" i="37"/>
  <c r="C79" i="37"/>
  <c r="C76" i="37"/>
  <c r="C85" i="37"/>
  <c r="C82" i="37"/>
  <c r="C74" i="37"/>
  <c r="AP84" i="37"/>
  <c r="AN84" i="37"/>
  <c r="AL84" i="37"/>
  <c r="AJ84" i="37"/>
  <c r="AH84" i="37"/>
  <c r="AF84" i="37"/>
  <c r="AD84" i="37"/>
  <c r="AB84" i="37"/>
  <c r="Z84" i="37"/>
  <c r="X84" i="37"/>
  <c r="V84" i="37"/>
  <c r="T84" i="37"/>
  <c r="P84" i="37"/>
  <c r="N84" i="37"/>
  <c r="L84" i="37"/>
  <c r="J84" i="37"/>
  <c r="H84" i="37"/>
  <c r="F84" i="37"/>
  <c r="D84" i="37"/>
  <c r="AP90" i="37"/>
  <c r="AN90" i="37"/>
  <c r="AL90" i="37"/>
  <c r="AJ90" i="37"/>
  <c r="AH90" i="37"/>
  <c r="AF90" i="37"/>
  <c r="AD90" i="37"/>
  <c r="AB90" i="37"/>
  <c r="Z90" i="37"/>
  <c r="X90" i="37"/>
  <c r="V90" i="37"/>
  <c r="T90" i="37"/>
  <c r="R90" i="37"/>
  <c r="P90" i="37"/>
  <c r="N90" i="37"/>
  <c r="L90" i="37"/>
  <c r="J90" i="37"/>
  <c r="H90" i="37"/>
  <c r="F90" i="37"/>
  <c r="D90" i="37"/>
  <c r="AP89" i="37"/>
  <c r="AN89" i="37"/>
  <c r="AL89" i="37"/>
  <c r="AL88" i="37" s="1"/>
  <c r="AJ89" i="37"/>
  <c r="AH89" i="37"/>
  <c r="AF89" i="37"/>
  <c r="AD89" i="37"/>
  <c r="AB89" i="37"/>
  <c r="Z89" i="37"/>
  <c r="X89" i="37"/>
  <c r="V89" i="37"/>
  <c r="T89" i="37"/>
  <c r="R89" i="37"/>
  <c r="P89" i="37"/>
  <c r="N89" i="37"/>
  <c r="L89" i="37"/>
  <c r="J89" i="37"/>
  <c r="H89" i="37"/>
  <c r="F89" i="37"/>
  <c r="D89" i="37"/>
  <c r="AO92" i="37"/>
  <c r="AM92" i="37"/>
  <c r="AK92" i="37"/>
  <c r="AI92" i="37"/>
  <c r="AG92" i="37"/>
  <c r="AE92" i="37"/>
  <c r="AC92" i="37"/>
  <c r="AA92" i="37"/>
  <c r="Y92" i="37"/>
  <c r="W92" i="37"/>
  <c r="U92" i="37"/>
  <c r="S92" i="37"/>
  <c r="Q92" i="37"/>
  <c r="O92" i="37"/>
  <c r="M92" i="37"/>
  <c r="K92" i="37"/>
  <c r="I92" i="37"/>
  <c r="G92" i="37"/>
  <c r="E92" i="37"/>
  <c r="AP87" i="37"/>
  <c r="AN87" i="37"/>
  <c r="AL87" i="37"/>
  <c r="AJ87" i="37"/>
  <c r="AH87" i="37"/>
  <c r="AF87" i="37"/>
  <c r="AD87" i="37"/>
  <c r="AB87" i="37"/>
  <c r="Z87" i="37"/>
  <c r="X87" i="37"/>
  <c r="V87" i="37"/>
  <c r="T87" i="37"/>
  <c r="R87" i="37"/>
  <c r="P87" i="37"/>
  <c r="N87" i="37"/>
  <c r="L87" i="37"/>
  <c r="J87" i="37"/>
  <c r="H87" i="37"/>
  <c r="F87" i="37"/>
  <c r="D87" i="37"/>
  <c r="AO86" i="37"/>
  <c r="AM86" i="37"/>
  <c r="AK86" i="37"/>
  <c r="AI86" i="37"/>
  <c r="AG86" i="37"/>
  <c r="AE86" i="37"/>
  <c r="AC86" i="37"/>
  <c r="AA86" i="37"/>
  <c r="Y86" i="37"/>
  <c r="W86" i="37"/>
  <c r="U86" i="37"/>
  <c r="S86" i="37"/>
  <c r="Q86" i="37"/>
  <c r="O86" i="37"/>
  <c r="M86" i="37"/>
  <c r="K86" i="37"/>
  <c r="I86" i="37"/>
  <c r="G86" i="37"/>
  <c r="E86" i="37"/>
  <c r="AO80" i="37"/>
  <c r="AM80" i="37"/>
  <c r="AK80" i="37"/>
  <c r="AI80" i="37"/>
  <c r="AG80" i="37"/>
  <c r="AE80" i="37"/>
  <c r="AC80" i="37"/>
  <c r="AA80" i="37"/>
  <c r="Y80" i="37"/>
  <c r="W80" i="37"/>
  <c r="U80" i="37"/>
  <c r="S80" i="37"/>
  <c r="Q80" i="37"/>
  <c r="O80" i="37"/>
  <c r="M80" i="37"/>
  <c r="K80" i="37"/>
  <c r="I80" i="37"/>
  <c r="G80" i="37"/>
  <c r="E80" i="37"/>
  <c r="AP77" i="37"/>
  <c r="AN77" i="37"/>
  <c r="AL77" i="37"/>
  <c r="AJ77" i="37"/>
  <c r="AH77" i="37"/>
  <c r="AF77" i="37"/>
  <c r="AD77" i="37"/>
  <c r="AB77" i="37"/>
  <c r="Z77" i="37"/>
  <c r="X77" i="37"/>
  <c r="V77" i="37"/>
  <c r="T77" i="37"/>
  <c r="R77" i="37"/>
  <c r="P77" i="37"/>
  <c r="N77" i="37"/>
  <c r="L77" i="37"/>
  <c r="J77" i="37"/>
  <c r="H77" i="37"/>
  <c r="F77" i="37"/>
  <c r="D77" i="37"/>
  <c r="AO79" i="37"/>
  <c r="AM79" i="37"/>
  <c r="AK79" i="37"/>
  <c r="AI79" i="37"/>
  <c r="AG79" i="37"/>
  <c r="AE79" i="37"/>
  <c r="AC79" i="37"/>
  <c r="AA79" i="37"/>
  <c r="Y79" i="37"/>
  <c r="W79" i="37"/>
  <c r="U79" i="37"/>
  <c r="S79" i="37"/>
  <c r="Q79" i="37"/>
  <c r="O79" i="37"/>
  <c r="M79" i="37"/>
  <c r="K79" i="37"/>
  <c r="I79" i="37"/>
  <c r="G79" i="37"/>
  <c r="E79" i="37"/>
  <c r="AP78" i="37"/>
  <c r="AN78" i="37"/>
  <c r="AL78" i="37"/>
  <c r="AJ78" i="37"/>
  <c r="AH78" i="37"/>
  <c r="AF78" i="37"/>
  <c r="AD78" i="37"/>
  <c r="AB78" i="37"/>
  <c r="Z78" i="37"/>
  <c r="X78" i="37"/>
  <c r="V78" i="37"/>
  <c r="T78" i="37"/>
  <c r="R78" i="37"/>
  <c r="P78" i="37"/>
  <c r="N78" i="37"/>
  <c r="L78" i="37"/>
  <c r="J78" i="37"/>
  <c r="H78" i="37"/>
  <c r="F78" i="37"/>
  <c r="D78" i="37"/>
  <c r="AO76" i="37"/>
  <c r="AM76" i="37"/>
  <c r="AK76" i="37"/>
  <c r="AI76" i="37"/>
  <c r="AG76" i="37"/>
  <c r="AE76" i="37"/>
  <c r="AC76" i="37"/>
  <c r="AA76" i="37"/>
  <c r="Y76" i="37"/>
  <c r="W76" i="37"/>
  <c r="U76" i="37"/>
  <c r="S76" i="37"/>
  <c r="Q76" i="37"/>
  <c r="O76" i="37"/>
  <c r="M76" i="37"/>
  <c r="K76" i="37"/>
  <c r="I76" i="37"/>
  <c r="G76" i="37"/>
  <c r="E76" i="37"/>
  <c r="AP75" i="37"/>
  <c r="AN75" i="37"/>
  <c r="AL75" i="37"/>
  <c r="AJ75" i="37"/>
  <c r="AH75" i="37"/>
  <c r="AF75" i="37"/>
  <c r="AD75" i="37"/>
  <c r="AB75" i="37"/>
  <c r="Z75" i="37"/>
  <c r="X75" i="37"/>
  <c r="V75" i="37"/>
  <c r="T75" i="37"/>
  <c r="R75" i="37"/>
  <c r="P75" i="37"/>
  <c r="N75" i="37"/>
  <c r="L75" i="37"/>
  <c r="J75" i="37"/>
  <c r="H75" i="37"/>
  <c r="F75" i="37"/>
  <c r="D75" i="37"/>
  <c r="AO85" i="37"/>
  <c r="AM85" i="37"/>
  <c r="AK85" i="37"/>
  <c r="AI85" i="37"/>
  <c r="AG85" i="37"/>
  <c r="AE85" i="37"/>
  <c r="AC85" i="37"/>
  <c r="AA85" i="37"/>
  <c r="Y85" i="37"/>
  <c r="W85" i="37"/>
  <c r="U85" i="37"/>
  <c r="S85" i="37"/>
  <c r="Q85" i="37"/>
  <c r="O85" i="37"/>
  <c r="M85" i="37"/>
  <c r="K85" i="37"/>
  <c r="I85" i="37"/>
  <c r="G85" i="37"/>
  <c r="E85" i="37"/>
  <c r="AP83" i="37"/>
  <c r="AN83" i="37"/>
  <c r="AL83" i="37"/>
  <c r="AJ83" i="37"/>
  <c r="AH83" i="37"/>
  <c r="AF83" i="37"/>
  <c r="AD83" i="37"/>
  <c r="AB83" i="37"/>
  <c r="Z83" i="37"/>
  <c r="X83" i="37"/>
  <c r="V83" i="37"/>
  <c r="T83" i="37"/>
  <c r="R83" i="37"/>
  <c r="P83" i="37"/>
  <c r="N83" i="37"/>
  <c r="L83" i="37"/>
  <c r="J83" i="37"/>
  <c r="H83" i="37"/>
  <c r="F83" i="37"/>
  <c r="D83" i="37"/>
  <c r="AO82" i="37"/>
  <c r="AM82" i="37"/>
  <c r="AK82" i="37"/>
  <c r="AI82" i="37"/>
  <c r="AG82" i="37"/>
  <c r="AE82" i="37"/>
  <c r="AC82" i="37"/>
  <c r="AA82" i="37"/>
  <c r="Y82" i="37"/>
  <c r="W82" i="37"/>
  <c r="U82" i="37"/>
  <c r="S82" i="37"/>
  <c r="Q82" i="37"/>
  <c r="O82" i="37"/>
  <c r="M82" i="37"/>
  <c r="K82" i="37"/>
  <c r="I82" i="37"/>
  <c r="G82" i="37"/>
  <c r="E82" i="37"/>
  <c r="AP81" i="37"/>
  <c r="AN81" i="37"/>
  <c r="AL81" i="37"/>
  <c r="AJ81" i="37"/>
  <c r="AH81" i="37"/>
  <c r="AF81" i="37"/>
  <c r="AD81" i="37"/>
  <c r="AB81" i="37"/>
  <c r="Z81" i="37"/>
  <c r="X81" i="37"/>
  <c r="V81" i="37"/>
  <c r="T81" i="37"/>
  <c r="R81" i="37"/>
  <c r="P81" i="37"/>
  <c r="N81" i="37"/>
  <c r="L81" i="37"/>
  <c r="J81" i="37"/>
  <c r="H81" i="37"/>
  <c r="F81" i="37"/>
  <c r="D81" i="37"/>
  <c r="AO74" i="37"/>
  <c r="AM74" i="37"/>
  <c r="AK74" i="37"/>
  <c r="AI74" i="37"/>
  <c r="AG74" i="37"/>
  <c r="AE74" i="37"/>
  <c r="AC74" i="37"/>
  <c r="AA74" i="37"/>
  <c r="Y74" i="37"/>
  <c r="W74" i="37"/>
  <c r="U74" i="37"/>
  <c r="S74" i="37"/>
  <c r="Q74" i="37"/>
  <c r="O74" i="37"/>
  <c r="M74" i="37"/>
  <c r="K74" i="37"/>
  <c r="I74" i="37"/>
  <c r="G74" i="37"/>
  <c r="E74" i="37"/>
  <c r="AP73" i="37"/>
  <c r="AN73" i="37"/>
  <c r="AL73" i="37"/>
  <c r="AJ73" i="37"/>
  <c r="AH73" i="37"/>
  <c r="AF73" i="37"/>
  <c r="AD73" i="37"/>
  <c r="AB73" i="37"/>
  <c r="Z73" i="37"/>
  <c r="X73" i="37"/>
  <c r="V73" i="37"/>
  <c r="T73" i="37"/>
  <c r="R73" i="37"/>
  <c r="P73" i="37"/>
  <c r="N73" i="37"/>
  <c r="L73" i="37"/>
  <c r="J73" i="37"/>
  <c r="H73" i="37"/>
  <c r="F73" i="37"/>
  <c r="D73" i="37"/>
  <c r="C84" i="37"/>
  <c r="C90" i="37"/>
  <c r="C89" i="37"/>
  <c r="C87" i="37"/>
  <c r="C77" i="37"/>
  <c r="C78" i="37"/>
  <c r="C75" i="37"/>
  <c r="C83" i="37"/>
  <c r="C81" i="37"/>
  <c r="AO84" i="37"/>
  <c r="AM84" i="37"/>
  <c r="AK84" i="37"/>
  <c r="AI84" i="37"/>
  <c r="AG84" i="37"/>
  <c r="AE84" i="37"/>
  <c r="AC84" i="37"/>
  <c r="AA84" i="37"/>
  <c r="Y84" i="37"/>
  <c r="W84" i="37"/>
  <c r="U84" i="37"/>
  <c r="S84" i="37"/>
  <c r="Q84" i="37"/>
  <c r="O84" i="37"/>
  <c r="M84" i="37"/>
  <c r="K84" i="37"/>
  <c r="I84" i="37"/>
  <c r="G84" i="37"/>
  <c r="E84" i="37"/>
  <c r="AO90" i="37"/>
  <c r="AM90" i="37"/>
  <c r="AK90" i="37"/>
  <c r="AI90" i="37"/>
  <c r="AG90" i="37"/>
  <c r="AE90" i="37"/>
  <c r="AC90" i="37"/>
  <c r="AA90" i="37"/>
  <c r="Y90" i="37"/>
  <c r="W90" i="37"/>
  <c r="U90" i="37"/>
  <c r="S90" i="37"/>
  <c r="Q90" i="37"/>
  <c r="O90" i="37"/>
  <c r="M90" i="37"/>
  <c r="K90" i="37"/>
  <c r="I90" i="37"/>
  <c r="G90" i="37"/>
  <c r="E90" i="37"/>
  <c r="AO89" i="37"/>
  <c r="AM89" i="37"/>
  <c r="AK89" i="37"/>
  <c r="AI89" i="37"/>
  <c r="AG89" i="37"/>
  <c r="AE89" i="37"/>
  <c r="AC89" i="37"/>
  <c r="AA89" i="37"/>
  <c r="Y89" i="37"/>
  <c r="W89" i="37"/>
  <c r="U89" i="37"/>
  <c r="S89" i="37"/>
  <c r="Q89" i="37"/>
  <c r="O89" i="37"/>
  <c r="M89" i="37"/>
  <c r="K89" i="37"/>
  <c r="I89" i="37"/>
  <c r="G89" i="37"/>
  <c r="E89" i="37"/>
  <c r="AP92" i="37"/>
  <c r="AN92" i="37"/>
  <c r="AL92" i="37"/>
  <c r="AJ92" i="37"/>
  <c r="AH92" i="37"/>
  <c r="AF92" i="37"/>
  <c r="AD92" i="37"/>
  <c r="AB92" i="37"/>
  <c r="Z92" i="37"/>
  <c r="X92" i="37"/>
  <c r="V92" i="37"/>
  <c r="T92" i="37"/>
  <c r="R92" i="37"/>
  <c r="P92" i="37"/>
  <c r="N92" i="37"/>
  <c r="L92" i="37"/>
  <c r="J92" i="37"/>
  <c r="H92" i="37"/>
  <c r="F92" i="37"/>
  <c r="D92" i="37"/>
  <c r="AO87" i="37"/>
  <c r="AM87" i="37"/>
  <c r="AK87" i="37"/>
  <c r="AI87" i="37"/>
  <c r="AG87" i="37"/>
  <c r="AE87" i="37"/>
  <c r="AC87" i="37"/>
  <c r="AA87" i="37"/>
  <c r="Y87" i="37"/>
  <c r="W87" i="37"/>
  <c r="U87" i="37"/>
  <c r="S87" i="37"/>
  <c r="Q87" i="37"/>
  <c r="O87" i="37"/>
  <c r="M87" i="37"/>
  <c r="K87" i="37"/>
  <c r="I87" i="37"/>
  <c r="G87" i="37"/>
  <c r="E87" i="37"/>
  <c r="AP86" i="37"/>
  <c r="AN86" i="37"/>
  <c r="AL86" i="37"/>
  <c r="AJ86" i="37"/>
  <c r="AH86" i="37"/>
  <c r="AF86" i="37"/>
  <c r="AD86" i="37"/>
  <c r="AB86" i="37"/>
  <c r="Z86" i="37"/>
  <c r="X86" i="37"/>
  <c r="V86" i="37"/>
  <c r="T86" i="37"/>
  <c r="R86" i="37"/>
  <c r="P86" i="37"/>
  <c r="N86" i="37"/>
  <c r="L86" i="37"/>
  <c r="J86" i="37"/>
  <c r="H86" i="37"/>
  <c r="F86" i="37"/>
  <c r="D86" i="37"/>
  <c r="AP80" i="37"/>
  <c r="AN80" i="37"/>
  <c r="AL80" i="37"/>
  <c r="AJ80" i="37"/>
  <c r="AH80" i="37"/>
  <c r="AF80" i="37"/>
  <c r="AD80" i="37"/>
  <c r="AB80" i="37"/>
  <c r="Z80" i="37"/>
  <c r="X80" i="37"/>
  <c r="V80" i="37"/>
  <c r="T80" i="37"/>
  <c r="R80" i="37"/>
  <c r="P80" i="37"/>
  <c r="N80" i="37"/>
  <c r="L80" i="37"/>
  <c r="J80" i="37"/>
  <c r="H80" i="37"/>
  <c r="F80" i="37"/>
  <c r="D80" i="37"/>
  <c r="AO77" i="37"/>
  <c r="AM77" i="37"/>
  <c r="AK77" i="37"/>
  <c r="AI77" i="37"/>
  <c r="AG77" i="37"/>
  <c r="AE77" i="37"/>
  <c r="AC77" i="37"/>
  <c r="AA77" i="37"/>
  <c r="Y77" i="37"/>
  <c r="W77" i="37"/>
  <c r="U77" i="37"/>
  <c r="S77" i="37"/>
  <c r="Q77" i="37"/>
  <c r="O77" i="37"/>
  <c r="M77" i="37"/>
  <c r="K77" i="37"/>
  <c r="I77" i="37"/>
  <c r="G77" i="37"/>
  <c r="E77" i="37"/>
  <c r="AP79" i="37"/>
  <c r="AN79" i="37"/>
  <c r="AL79" i="37"/>
  <c r="AJ79" i="37"/>
  <c r="AH79" i="37"/>
  <c r="AF79" i="37"/>
  <c r="AD79" i="37"/>
  <c r="AB79" i="37"/>
  <c r="Z79" i="37"/>
  <c r="X79" i="37"/>
  <c r="V79" i="37"/>
  <c r="T79" i="37"/>
  <c r="R79" i="37"/>
  <c r="P79" i="37"/>
  <c r="N79" i="37"/>
  <c r="L79" i="37"/>
  <c r="J79" i="37"/>
  <c r="H79" i="37"/>
  <c r="F79" i="37"/>
  <c r="D79" i="37"/>
  <c r="AO78" i="37"/>
  <c r="AM78" i="37"/>
  <c r="AK78" i="37"/>
  <c r="AI78" i="37"/>
  <c r="AG78" i="37"/>
  <c r="AE78" i="37"/>
  <c r="AC78" i="37"/>
  <c r="AA78" i="37"/>
  <c r="Y78" i="37"/>
  <c r="W78" i="37"/>
  <c r="U78" i="37"/>
  <c r="S78" i="37"/>
  <c r="Q78" i="37"/>
  <c r="O78" i="37"/>
  <c r="M78" i="37"/>
  <c r="K78" i="37"/>
  <c r="I78" i="37"/>
  <c r="G78" i="37"/>
  <c r="E78" i="37"/>
  <c r="AP76" i="37"/>
  <c r="AN76" i="37"/>
  <c r="AL76" i="37"/>
  <c r="AJ76" i="37"/>
  <c r="AH76" i="37"/>
  <c r="AF76" i="37"/>
  <c r="AD76" i="37"/>
  <c r="AB76" i="37"/>
  <c r="Z76" i="37"/>
  <c r="X76" i="37"/>
  <c r="V76" i="37"/>
  <c r="T76" i="37"/>
  <c r="R76" i="37"/>
  <c r="P76" i="37"/>
  <c r="N76" i="37"/>
  <c r="L76" i="37"/>
  <c r="J76" i="37"/>
  <c r="H76" i="37"/>
  <c r="F76" i="37"/>
  <c r="D76" i="37"/>
  <c r="AO75" i="37"/>
  <c r="AM75" i="37"/>
  <c r="AK75" i="37"/>
  <c r="AI75" i="37"/>
  <c r="AG75" i="37"/>
  <c r="AE75" i="37"/>
  <c r="AC75" i="37"/>
  <c r="AA75" i="37"/>
  <c r="Y75" i="37"/>
  <c r="W75" i="37"/>
  <c r="U75" i="37"/>
  <c r="S75" i="37"/>
  <c r="Q75" i="37"/>
  <c r="O75" i="37"/>
  <c r="M75" i="37"/>
  <c r="K75" i="37"/>
  <c r="I75" i="37"/>
  <c r="G75" i="37"/>
  <c r="E75" i="37"/>
  <c r="AP85" i="37"/>
  <c r="AN85" i="37"/>
  <c r="AL85" i="37"/>
  <c r="AJ85" i="37"/>
  <c r="AH85" i="37"/>
  <c r="AF85" i="37"/>
  <c r="AD85" i="37"/>
  <c r="AB85" i="37"/>
  <c r="Z85" i="37"/>
  <c r="X85" i="37"/>
  <c r="V85" i="37"/>
  <c r="T85" i="37"/>
  <c r="R85" i="37"/>
  <c r="P85" i="37"/>
  <c r="N85" i="37"/>
  <c r="L85" i="37"/>
  <c r="J85" i="37"/>
  <c r="H85" i="37"/>
  <c r="F85" i="37"/>
  <c r="D85" i="37"/>
  <c r="AO83" i="37"/>
  <c r="AM83" i="37"/>
  <c r="AK83" i="37"/>
  <c r="AI83" i="37"/>
  <c r="AG83" i="37"/>
  <c r="AE83" i="37"/>
  <c r="AC83" i="37"/>
  <c r="AA83" i="37"/>
  <c r="Y83" i="37"/>
  <c r="W83" i="37"/>
  <c r="U83" i="37"/>
  <c r="S83" i="37"/>
  <c r="Q83" i="37"/>
  <c r="O83" i="37"/>
  <c r="M83" i="37"/>
  <c r="K83" i="37"/>
  <c r="I83" i="37"/>
  <c r="G83" i="37"/>
  <c r="E83" i="37"/>
  <c r="AP82" i="37"/>
  <c r="AN82" i="37"/>
  <c r="AL82" i="37"/>
  <c r="AJ82" i="37"/>
  <c r="AH82" i="37"/>
  <c r="AF82" i="37"/>
  <c r="AD82" i="37"/>
  <c r="AB82" i="37"/>
  <c r="Z82" i="37"/>
  <c r="X82" i="37"/>
  <c r="V82" i="37"/>
  <c r="T82" i="37"/>
  <c r="R82" i="37"/>
  <c r="P82" i="37"/>
  <c r="N82" i="37"/>
  <c r="L82" i="37"/>
  <c r="J82" i="37"/>
  <c r="H82" i="37"/>
  <c r="F82" i="37"/>
  <c r="D82" i="37"/>
  <c r="AO81" i="37"/>
  <c r="AM81" i="37"/>
  <c r="AK81" i="37"/>
  <c r="AI81" i="37"/>
  <c r="AG81" i="37"/>
  <c r="AE81" i="37"/>
  <c r="AC81" i="37"/>
  <c r="AA81" i="37"/>
  <c r="Y81" i="37"/>
  <c r="W81" i="37"/>
  <c r="U81" i="37"/>
  <c r="S81" i="37"/>
  <c r="Q81" i="37"/>
  <c r="O81" i="37"/>
  <c r="M81" i="37"/>
  <c r="K81" i="37"/>
  <c r="I81" i="37"/>
  <c r="G81" i="37"/>
  <c r="E81" i="37"/>
  <c r="AP74" i="37"/>
  <c r="AN74" i="37"/>
  <c r="AL74" i="37"/>
  <c r="AJ74" i="37"/>
  <c r="AH74" i="37"/>
  <c r="AF74" i="37"/>
  <c r="AD74" i="37"/>
  <c r="AB74" i="37"/>
  <c r="Z74" i="37"/>
  <c r="X74" i="37"/>
  <c r="V74" i="37"/>
  <c r="T74" i="37"/>
  <c r="R74" i="37"/>
  <c r="P74" i="37"/>
  <c r="N74" i="37"/>
  <c r="L74" i="37"/>
  <c r="J74" i="37"/>
  <c r="H74" i="37"/>
  <c r="F74" i="37"/>
  <c r="D74" i="37"/>
  <c r="AO73" i="37"/>
  <c r="AM73" i="37"/>
  <c r="AK73" i="37"/>
  <c r="AI73" i="37"/>
  <c r="AG73" i="37"/>
  <c r="AE73" i="37"/>
  <c r="AC73" i="37"/>
  <c r="AA73" i="37"/>
  <c r="Y73" i="37"/>
  <c r="W73" i="37"/>
  <c r="U73" i="37"/>
  <c r="S73" i="37"/>
  <c r="Q73" i="37"/>
  <c r="O73" i="37"/>
  <c r="M73" i="37"/>
  <c r="K73" i="37"/>
  <c r="I73" i="37"/>
  <c r="G73" i="37"/>
  <c r="E73" i="37"/>
  <c r="C48" i="45"/>
  <c r="C48" i="44"/>
  <c r="AT43" i="40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4" i="33"/>
  <c r="B45" i="33"/>
  <c r="B46" i="33"/>
  <c r="B47" i="33"/>
  <c r="B48" i="33"/>
  <c r="B49" i="33"/>
  <c r="B50" i="33"/>
  <c r="B51" i="33"/>
  <c r="B52" i="33"/>
  <c r="B53" i="33"/>
  <c r="B54" i="33"/>
  <c r="B55" i="33"/>
  <c r="B56" i="33"/>
  <c r="B57" i="33"/>
  <c r="B58" i="33"/>
  <c r="B59" i="33"/>
  <c r="B60" i="33"/>
  <c r="B61" i="33"/>
  <c r="B62" i="33"/>
  <c r="B63" i="33"/>
  <c r="B64" i="33"/>
  <c r="B65" i="33"/>
  <c r="B66" i="33"/>
  <c r="B67" i="33"/>
  <c r="B68" i="33"/>
  <c r="B69" i="33"/>
  <c r="B70" i="33"/>
  <c r="D85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AQ132" i="28"/>
  <c r="AQ129" i="28"/>
  <c r="BR128" i="28"/>
  <c r="B544" i="3"/>
  <c r="B545" i="3"/>
  <c r="B546" i="3"/>
  <c r="B547" i="3"/>
  <c r="B548" i="3"/>
  <c r="B543" i="3"/>
  <c r="B493" i="3"/>
  <c r="B494" i="3"/>
  <c r="B495" i="3"/>
  <c r="B496" i="3"/>
  <c r="B497" i="3"/>
  <c r="B492" i="3"/>
  <c r="B442" i="3"/>
  <c r="B443" i="3"/>
  <c r="B444" i="3"/>
  <c r="B445" i="3"/>
  <c r="B446" i="3"/>
  <c r="B441" i="3"/>
  <c r="B391" i="3"/>
  <c r="B392" i="3"/>
  <c r="B393" i="3"/>
  <c r="B394" i="3"/>
  <c r="B395" i="3"/>
  <c r="B390" i="3"/>
  <c r="B339" i="3"/>
  <c r="B340" i="3"/>
  <c r="B341" i="3"/>
  <c r="B342" i="3"/>
  <c r="B343" i="3"/>
  <c r="B344" i="3"/>
  <c r="AQ631" i="28"/>
  <c r="AQ69" i="40" s="1"/>
  <c r="AT69" i="40" s="1"/>
  <c r="AQ630" i="28"/>
  <c r="AQ68" i="40" s="1"/>
  <c r="AQ629" i="28"/>
  <c r="AQ67" i="40" s="1"/>
  <c r="AT67" i="40" s="1"/>
  <c r="AQ628" i="28"/>
  <c r="AQ66" i="40" s="1"/>
  <c r="AQ627" i="28"/>
  <c r="AQ65" i="40" s="1"/>
  <c r="AT65" i="40" s="1"/>
  <c r="AQ626" i="28"/>
  <c r="AQ64" i="40" s="1"/>
  <c r="AQ625" i="28"/>
  <c r="AQ63" i="40" s="1"/>
  <c r="AT63" i="40" s="1"/>
  <c r="AQ624" i="28"/>
  <c r="AQ62" i="40" s="1"/>
  <c r="AQ623" i="28"/>
  <c r="AQ61" i="40" s="1"/>
  <c r="AQ621" i="28"/>
  <c r="AQ59" i="40" s="1"/>
  <c r="AT59" i="40" s="1"/>
  <c r="AQ620" i="28"/>
  <c r="AQ58" i="40" s="1"/>
  <c r="AT58" i="40" s="1"/>
  <c r="AQ619" i="28"/>
  <c r="AQ57" i="40" s="1"/>
  <c r="AT57" i="40" s="1"/>
  <c r="AQ618" i="28"/>
  <c r="AQ56" i="40" s="1"/>
  <c r="AT56" i="40" s="1"/>
  <c r="AQ617" i="28"/>
  <c r="AQ55" i="40" s="1"/>
  <c r="AT55" i="40" s="1"/>
  <c r="AQ616" i="28"/>
  <c r="AQ54" i="40" s="1"/>
  <c r="AT54" i="40" s="1"/>
  <c r="AQ615" i="28"/>
  <c r="AQ53" i="40" s="1"/>
  <c r="AT53" i="40" s="1"/>
  <c r="AQ614" i="28"/>
  <c r="AQ52" i="40" s="1"/>
  <c r="AT52" i="40" s="1"/>
  <c r="AQ613" i="28"/>
  <c r="AQ51" i="40" s="1"/>
  <c r="AT51" i="40" s="1"/>
  <c r="AQ612" i="28"/>
  <c r="AQ50" i="40" s="1"/>
  <c r="AT50" i="40" s="1"/>
  <c r="AQ611" i="28"/>
  <c r="AQ49" i="40" s="1"/>
  <c r="AT49" i="40" s="1"/>
  <c r="AQ610" i="28"/>
  <c r="AQ48" i="40" s="1"/>
  <c r="AT48" i="40" s="1"/>
  <c r="AQ609" i="28"/>
  <c r="AQ47" i="40" s="1"/>
  <c r="AT47" i="40" s="1"/>
  <c r="AQ608" i="28"/>
  <c r="AQ46" i="40" s="1"/>
  <c r="AT46" i="40" s="1"/>
  <c r="AQ607" i="28"/>
  <c r="AQ45" i="40" s="1"/>
  <c r="AQ604" i="28"/>
  <c r="AQ42" i="40" s="1"/>
  <c r="AQ603" i="28"/>
  <c r="AQ41" i="40" s="1"/>
  <c r="AQ602" i="28"/>
  <c r="AQ40" i="40" s="1"/>
  <c r="AQ601" i="28"/>
  <c r="AQ39" i="40" s="1"/>
  <c r="AQ600" i="28"/>
  <c r="AQ38" i="40" s="1"/>
  <c r="AQ599" i="28"/>
  <c r="AQ37" i="40" s="1"/>
  <c r="AQ598" i="28"/>
  <c r="AQ36" i="40" s="1"/>
  <c r="AQ597" i="28"/>
  <c r="AQ35" i="40" s="1"/>
  <c r="AQ596" i="28"/>
  <c r="AQ34" i="40" s="1"/>
  <c r="AQ595" i="28"/>
  <c r="AQ33" i="40" s="1"/>
  <c r="AQ594" i="28"/>
  <c r="AQ32" i="40" s="1"/>
  <c r="AQ593" i="28"/>
  <c r="AQ31" i="40" s="1"/>
  <c r="AQ592" i="28"/>
  <c r="AQ30" i="40" s="1"/>
  <c r="AQ591" i="28"/>
  <c r="AQ29" i="40" s="1"/>
  <c r="AQ589" i="28"/>
  <c r="AQ27" i="40" s="1"/>
  <c r="AQ588" i="28"/>
  <c r="AQ26" i="40" s="1"/>
  <c r="AQ587" i="28"/>
  <c r="AQ25" i="40" s="1"/>
  <c r="AQ586" i="28"/>
  <c r="AQ24" i="40" s="1"/>
  <c r="AQ585" i="28"/>
  <c r="AQ23" i="40" s="1"/>
  <c r="AQ584" i="28"/>
  <c r="AQ22" i="40" s="1"/>
  <c r="AQ583" i="28"/>
  <c r="AQ21" i="40" s="1"/>
  <c r="AQ582" i="28"/>
  <c r="AQ20" i="40" s="1"/>
  <c r="AQ581" i="28"/>
  <c r="AQ19" i="40" s="1"/>
  <c r="AQ580" i="28"/>
  <c r="AQ18" i="40" s="1"/>
  <c r="AQ579" i="28"/>
  <c r="AQ17" i="40" s="1"/>
  <c r="AQ578" i="28"/>
  <c r="AQ16" i="40" s="1"/>
  <c r="AQ577" i="28"/>
  <c r="AQ15" i="40" s="1"/>
  <c r="AQ576" i="28"/>
  <c r="AQ14" i="40" s="1"/>
  <c r="AQ575" i="28"/>
  <c r="CK575" i="28" s="1"/>
  <c r="C70" i="37"/>
  <c r="B510" i="28"/>
  <c r="AQ404" i="28"/>
  <c r="AQ405" i="28"/>
  <c r="AQ406" i="28"/>
  <c r="AQ407" i="28"/>
  <c r="CK407" i="28" s="1"/>
  <c r="AQ408" i="28"/>
  <c r="CK408" i="28" s="1"/>
  <c r="AQ409" i="28"/>
  <c r="CK409" i="28" s="1"/>
  <c r="AQ410" i="28"/>
  <c r="CK410" i="28" s="1"/>
  <c r="AQ412" i="28"/>
  <c r="AQ413" i="28"/>
  <c r="CK413" i="28" s="1"/>
  <c r="AQ414" i="28"/>
  <c r="CK414" i="28" s="1"/>
  <c r="AQ415" i="28"/>
  <c r="CK415" i="28" s="1"/>
  <c r="AQ416" i="28"/>
  <c r="CK416" i="28" s="1"/>
  <c r="AQ417" i="28"/>
  <c r="CK417" i="28" s="1"/>
  <c r="AQ418" i="28"/>
  <c r="CK418" i="28" s="1"/>
  <c r="AQ419" i="28"/>
  <c r="CK419" i="28" s="1"/>
  <c r="AQ420" i="28"/>
  <c r="CK420" i="28" s="1"/>
  <c r="AQ421" i="28"/>
  <c r="CK421" i="28" s="1"/>
  <c r="AQ422" i="28"/>
  <c r="CK422" i="28" s="1"/>
  <c r="AQ423" i="28"/>
  <c r="CK423" i="28" s="1"/>
  <c r="AQ424" i="28"/>
  <c r="CK424" i="28" s="1"/>
  <c r="AQ425" i="28"/>
  <c r="CK425" i="28" s="1"/>
  <c r="AQ426" i="28"/>
  <c r="CK426" i="28" s="1"/>
  <c r="AQ428" i="28"/>
  <c r="AQ429" i="28"/>
  <c r="AQ430" i="28"/>
  <c r="CK430" i="28" s="1"/>
  <c r="AQ431" i="28"/>
  <c r="AQ432" i="28"/>
  <c r="CK432" i="28" s="1"/>
  <c r="AQ433" i="28"/>
  <c r="AQ434" i="28"/>
  <c r="CK434" i="28" s="1"/>
  <c r="AQ478" i="28"/>
  <c r="CK478" i="28" s="1"/>
  <c r="AQ479" i="28"/>
  <c r="CK479" i="28" s="1"/>
  <c r="AQ480" i="28"/>
  <c r="CK480" i="28" s="1"/>
  <c r="AQ481" i="28"/>
  <c r="CK481" i="28" s="1"/>
  <c r="AQ482" i="28"/>
  <c r="CK482" i="28" s="1"/>
  <c r="AQ483" i="28"/>
  <c r="CK483" i="28" s="1"/>
  <c r="AQ484" i="28"/>
  <c r="CK484" i="28" s="1"/>
  <c r="AQ485" i="28"/>
  <c r="CK485" i="28" s="1"/>
  <c r="AQ486" i="28"/>
  <c r="CK486" i="28" s="1"/>
  <c r="AQ487" i="28"/>
  <c r="CK487" i="28" s="1"/>
  <c r="AQ488" i="28"/>
  <c r="CK488" i="28" s="1"/>
  <c r="AQ489" i="28"/>
  <c r="CK489" i="28" s="1"/>
  <c r="AQ490" i="28"/>
  <c r="CK490" i="28" s="1"/>
  <c r="AQ491" i="28"/>
  <c r="CK491" i="28" s="1"/>
  <c r="AQ493" i="28"/>
  <c r="AQ494" i="28"/>
  <c r="AQ495" i="28"/>
  <c r="CK495" i="28" s="1"/>
  <c r="AQ496" i="28"/>
  <c r="AQ497" i="28"/>
  <c r="CK497" i="28" s="1"/>
  <c r="AQ498" i="28"/>
  <c r="AQ499" i="28"/>
  <c r="CK499" i="28" s="1"/>
  <c r="AQ500" i="28"/>
  <c r="AQ501" i="28"/>
  <c r="CK501" i="28" s="1"/>
  <c r="AQ502" i="28"/>
  <c r="CK502" i="28" s="1"/>
  <c r="AQ477" i="28"/>
  <c r="AQ471" i="28"/>
  <c r="AQ470" i="28"/>
  <c r="AQ469" i="28"/>
  <c r="AQ468" i="28"/>
  <c r="AQ467" i="28"/>
  <c r="AQ466" i="28"/>
  <c r="AQ465" i="28"/>
  <c r="AQ464" i="28"/>
  <c r="AQ463" i="28"/>
  <c r="AQ462" i="28"/>
  <c r="AQ461" i="28"/>
  <c r="AQ459" i="28"/>
  <c r="AQ458" i="28"/>
  <c r="AQ457" i="28"/>
  <c r="AQ456" i="28"/>
  <c r="AQ455" i="28"/>
  <c r="AQ454" i="28"/>
  <c r="AQ453" i="28"/>
  <c r="AQ452" i="28"/>
  <c r="AQ451" i="28"/>
  <c r="AQ450" i="28"/>
  <c r="AQ449" i="28"/>
  <c r="AQ448" i="28"/>
  <c r="AQ447" i="28"/>
  <c r="AQ446" i="28"/>
  <c r="AQ445" i="28"/>
  <c r="B445" i="28"/>
  <c r="B446" i="28"/>
  <c r="B447" i="28"/>
  <c r="B448" i="28"/>
  <c r="B449" i="28"/>
  <c r="B450" i="28"/>
  <c r="B451" i="28"/>
  <c r="B452" i="28"/>
  <c r="B453" i="28"/>
  <c r="B454" i="28"/>
  <c r="B455" i="28"/>
  <c r="B456" i="28"/>
  <c r="B457" i="28"/>
  <c r="B458" i="28"/>
  <c r="B459" i="28"/>
  <c r="B460" i="28"/>
  <c r="B461" i="28"/>
  <c r="B462" i="28"/>
  <c r="B463" i="28"/>
  <c r="B464" i="28"/>
  <c r="B465" i="28"/>
  <c r="B466" i="28"/>
  <c r="B467" i="28"/>
  <c r="B468" i="28"/>
  <c r="B469" i="28"/>
  <c r="B470" i="28"/>
  <c r="B471" i="28"/>
  <c r="B472" i="28"/>
  <c r="B473" i="28"/>
  <c r="B474" i="28"/>
  <c r="B475" i="28"/>
  <c r="B476" i="28"/>
  <c r="B477" i="28"/>
  <c r="B478" i="28"/>
  <c r="B479" i="28"/>
  <c r="B480" i="28"/>
  <c r="B481" i="28"/>
  <c r="B482" i="28"/>
  <c r="B483" i="28"/>
  <c r="B484" i="28"/>
  <c r="B485" i="28"/>
  <c r="B486" i="28"/>
  <c r="B487" i="28"/>
  <c r="B488" i="28"/>
  <c r="B489" i="28"/>
  <c r="B490" i="28"/>
  <c r="B491" i="28"/>
  <c r="B492" i="28"/>
  <c r="B493" i="28"/>
  <c r="B494" i="28"/>
  <c r="B495" i="28"/>
  <c r="B496" i="28"/>
  <c r="B497" i="28"/>
  <c r="B498" i="28"/>
  <c r="B499" i="28"/>
  <c r="B500" i="28"/>
  <c r="B501" i="28"/>
  <c r="B444" i="28"/>
  <c r="B380" i="28"/>
  <c r="B575" i="28" s="1"/>
  <c r="B381" i="28"/>
  <c r="B576" i="28" s="1"/>
  <c r="B382" i="28"/>
  <c r="B577" i="28" s="1"/>
  <c r="B383" i="28"/>
  <c r="B578" i="28" s="1"/>
  <c r="B384" i="28"/>
  <c r="B579" i="28" s="1"/>
  <c r="B385" i="28"/>
  <c r="B580" i="28" s="1"/>
  <c r="B386" i="28"/>
  <c r="B581" i="28" s="1"/>
  <c r="B387" i="28"/>
  <c r="B582" i="28" s="1"/>
  <c r="B388" i="28"/>
  <c r="B583" i="28" s="1"/>
  <c r="B389" i="28"/>
  <c r="B584" i="28" s="1"/>
  <c r="B390" i="28"/>
  <c r="B585" i="28" s="1"/>
  <c r="B391" i="28"/>
  <c r="B586" i="28" s="1"/>
  <c r="B392" i="28"/>
  <c r="B587" i="28" s="1"/>
  <c r="B393" i="28"/>
  <c r="B588" i="28" s="1"/>
  <c r="B394" i="28"/>
  <c r="B589" i="28" s="1"/>
  <c r="B395" i="28"/>
  <c r="B590" i="28" s="1"/>
  <c r="B396" i="28"/>
  <c r="B591" i="28" s="1"/>
  <c r="B397" i="28"/>
  <c r="B592" i="28" s="1"/>
  <c r="B398" i="28"/>
  <c r="B593" i="28" s="1"/>
  <c r="B399" i="28"/>
  <c r="B594" i="28" s="1"/>
  <c r="B400" i="28"/>
  <c r="B595" i="28" s="1"/>
  <c r="B401" i="28"/>
  <c r="B596" i="28" s="1"/>
  <c r="B402" i="28"/>
  <c r="B597" i="28" s="1"/>
  <c r="B403" i="28"/>
  <c r="B598" i="28" s="1"/>
  <c r="B404" i="28"/>
  <c r="B599" i="28" s="1"/>
  <c r="B405" i="28"/>
  <c r="B600" i="28" s="1"/>
  <c r="B406" i="28"/>
  <c r="B601" i="28" s="1"/>
  <c r="B407" i="28"/>
  <c r="B602" i="28" s="1"/>
  <c r="B408" i="28"/>
  <c r="B603" i="28" s="1"/>
  <c r="B409" i="28"/>
  <c r="B604" i="28" s="1"/>
  <c r="B410" i="28"/>
  <c r="B605" i="28" s="1"/>
  <c r="B411" i="28"/>
  <c r="B606" i="28" s="1"/>
  <c r="B412" i="28"/>
  <c r="B607" i="28" s="1"/>
  <c r="B413" i="28"/>
  <c r="B608" i="28" s="1"/>
  <c r="B414" i="28"/>
  <c r="B609" i="28" s="1"/>
  <c r="B415" i="28"/>
  <c r="B610" i="28" s="1"/>
  <c r="B416" i="28"/>
  <c r="B611" i="28" s="1"/>
  <c r="B417" i="28"/>
  <c r="B612" i="28" s="1"/>
  <c r="B418" i="28"/>
  <c r="B613" i="28" s="1"/>
  <c r="B419" i="28"/>
  <c r="B614" i="28" s="1"/>
  <c r="B420" i="28"/>
  <c r="B615" i="28" s="1"/>
  <c r="B421" i="28"/>
  <c r="B616" i="28" s="1"/>
  <c r="B422" i="28"/>
  <c r="B617" i="28" s="1"/>
  <c r="B423" i="28"/>
  <c r="B618" i="28" s="1"/>
  <c r="B424" i="28"/>
  <c r="B619" i="28" s="1"/>
  <c r="B425" i="28"/>
  <c r="B620" i="28" s="1"/>
  <c r="B426" i="28"/>
  <c r="B621" i="28" s="1"/>
  <c r="B427" i="28"/>
  <c r="B622" i="28" s="1"/>
  <c r="B428" i="28"/>
  <c r="B623" i="28" s="1"/>
  <c r="B429" i="28"/>
  <c r="B624" i="28" s="1"/>
  <c r="B430" i="28"/>
  <c r="B625" i="28" s="1"/>
  <c r="B431" i="28"/>
  <c r="B626" i="28" s="1"/>
  <c r="B432" i="28"/>
  <c r="B627" i="28" s="1"/>
  <c r="B433" i="28"/>
  <c r="B628" i="28" s="1"/>
  <c r="B434" i="28"/>
  <c r="B629" i="28" s="1"/>
  <c r="B435" i="28"/>
  <c r="B630" i="28" s="1"/>
  <c r="B436" i="28"/>
  <c r="B631" i="28" s="1"/>
  <c r="B437" i="28"/>
  <c r="B379" i="28"/>
  <c r="B574" i="28" s="1"/>
  <c r="B316" i="28"/>
  <c r="B511" i="28" s="1"/>
  <c r="B317" i="28"/>
  <c r="B512" i="28" s="1"/>
  <c r="B318" i="28"/>
  <c r="B513" i="28" s="1"/>
  <c r="B319" i="28"/>
  <c r="B514" i="28" s="1"/>
  <c r="B320" i="28"/>
  <c r="B515" i="28" s="1"/>
  <c r="B321" i="28"/>
  <c r="B516" i="28" s="1"/>
  <c r="B322" i="28"/>
  <c r="B517" i="28" s="1"/>
  <c r="B323" i="28"/>
  <c r="B518" i="28" s="1"/>
  <c r="B324" i="28"/>
  <c r="B519" i="28" s="1"/>
  <c r="B325" i="28"/>
  <c r="B520" i="28" s="1"/>
  <c r="B326" i="28"/>
  <c r="B521" i="28" s="1"/>
  <c r="B327" i="28"/>
  <c r="B522" i="28" s="1"/>
  <c r="B328" i="28"/>
  <c r="B523" i="28" s="1"/>
  <c r="B329" i="28"/>
  <c r="B524" i="28" s="1"/>
  <c r="B330" i="28"/>
  <c r="B525" i="28" s="1"/>
  <c r="B331" i="28"/>
  <c r="B526" i="28" s="1"/>
  <c r="B332" i="28"/>
  <c r="B527" i="28" s="1"/>
  <c r="B333" i="28"/>
  <c r="B528" i="28" s="1"/>
  <c r="B334" i="28"/>
  <c r="B529" i="28" s="1"/>
  <c r="B335" i="28"/>
  <c r="B530" i="28" s="1"/>
  <c r="B336" i="28"/>
  <c r="B531" i="28" s="1"/>
  <c r="B337" i="28"/>
  <c r="B532" i="28" s="1"/>
  <c r="B338" i="28"/>
  <c r="B533" i="28" s="1"/>
  <c r="B339" i="28"/>
  <c r="B534" i="28" s="1"/>
  <c r="B340" i="28"/>
  <c r="B535" i="28" s="1"/>
  <c r="B341" i="28"/>
  <c r="B536" i="28" s="1"/>
  <c r="B342" i="28"/>
  <c r="B537" i="28" s="1"/>
  <c r="B343" i="28"/>
  <c r="B538" i="28" s="1"/>
  <c r="B344" i="28"/>
  <c r="B539" i="28" s="1"/>
  <c r="B345" i="28"/>
  <c r="B540" i="28" s="1"/>
  <c r="B346" i="28"/>
  <c r="B541" i="28" s="1"/>
  <c r="B347" i="28"/>
  <c r="B542" i="28" s="1"/>
  <c r="B348" i="28"/>
  <c r="B543" i="28" s="1"/>
  <c r="B349" i="28"/>
  <c r="B544" i="28" s="1"/>
  <c r="B350" i="28"/>
  <c r="B545" i="28" s="1"/>
  <c r="B351" i="28"/>
  <c r="B546" i="28" s="1"/>
  <c r="B352" i="28"/>
  <c r="B547" i="28" s="1"/>
  <c r="B353" i="28"/>
  <c r="B548" i="28" s="1"/>
  <c r="B354" i="28"/>
  <c r="B549" i="28" s="1"/>
  <c r="B355" i="28"/>
  <c r="B550" i="28" s="1"/>
  <c r="B356" i="28"/>
  <c r="B551" i="28" s="1"/>
  <c r="B357" i="28"/>
  <c r="B552" i="28" s="1"/>
  <c r="B358" i="28"/>
  <c r="B553" i="28" s="1"/>
  <c r="B359" i="28"/>
  <c r="B554" i="28" s="1"/>
  <c r="B360" i="28"/>
  <c r="B555" i="28" s="1"/>
  <c r="B361" i="28"/>
  <c r="B556" i="28" s="1"/>
  <c r="B362" i="28"/>
  <c r="B557" i="28" s="1"/>
  <c r="B363" i="28"/>
  <c r="B558" i="28" s="1"/>
  <c r="B364" i="28"/>
  <c r="B559" i="28" s="1"/>
  <c r="B365" i="28"/>
  <c r="B560" i="28" s="1"/>
  <c r="B366" i="28"/>
  <c r="B561" i="28" s="1"/>
  <c r="B367" i="28"/>
  <c r="B562" i="28" s="1"/>
  <c r="B368" i="28"/>
  <c r="B563" i="28" s="1"/>
  <c r="B369" i="28"/>
  <c r="B564" i="28" s="1"/>
  <c r="B370" i="28"/>
  <c r="B565" i="28" s="1"/>
  <c r="B371" i="28"/>
  <c r="B566" i="28" s="1"/>
  <c r="B314" i="28"/>
  <c r="B509" i="28" s="1"/>
  <c r="AQ403" i="28"/>
  <c r="AQ402" i="28"/>
  <c r="AQ401" i="28"/>
  <c r="AQ400" i="28"/>
  <c r="AQ399" i="28"/>
  <c r="AQ398" i="28"/>
  <c r="CK398" i="28" s="1"/>
  <c r="AQ397" i="28"/>
  <c r="AQ396" i="28"/>
  <c r="AQ394" i="28"/>
  <c r="AQ393" i="28"/>
  <c r="AQ392" i="28"/>
  <c r="AQ391" i="28"/>
  <c r="AQ390" i="28"/>
  <c r="AQ389" i="28"/>
  <c r="AQ388" i="28"/>
  <c r="AQ387" i="28"/>
  <c r="AQ386" i="28"/>
  <c r="AQ385" i="28"/>
  <c r="AQ384" i="28"/>
  <c r="AQ383" i="28"/>
  <c r="AQ382" i="28"/>
  <c r="AQ381" i="28"/>
  <c r="AQ380" i="28"/>
  <c r="D70" i="37"/>
  <c r="E70" i="37"/>
  <c r="F70" i="37"/>
  <c r="G70" i="37"/>
  <c r="H70" i="37"/>
  <c r="I70" i="37"/>
  <c r="J70" i="37"/>
  <c r="K70" i="37"/>
  <c r="L70" i="37"/>
  <c r="M70" i="37"/>
  <c r="N70" i="37"/>
  <c r="O70" i="37"/>
  <c r="P70" i="37"/>
  <c r="Q70" i="37"/>
  <c r="S70" i="37"/>
  <c r="T70" i="37"/>
  <c r="U70" i="37"/>
  <c r="V70" i="37"/>
  <c r="W70" i="37"/>
  <c r="X70" i="37"/>
  <c r="Y70" i="37"/>
  <c r="Z70" i="37"/>
  <c r="AA70" i="37"/>
  <c r="AB70" i="37"/>
  <c r="AC70" i="37"/>
  <c r="AD70" i="37"/>
  <c r="AE70" i="37"/>
  <c r="AF70" i="37"/>
  <c r="AG70" i="37"/>
  <c r="B372" i="28"/>
  <c r="AS14" i="27"/>
  <c r="AS15" i="27"/>
  <c r="AS16" i="27"/>
  <c r="AS17" i="27"/>
  <c r="AS18" i="27"/>
  <c r="AS19" i="27"/>
  <c r="AS20" i="27"/>
  <c r="AS21" i="27"/>
  <c r="AS22" i="27"/>
  <c r="AS23" i="27"/>
  <c r="AS24" i="27"/>
  <c r="AS25" i="27"/>
  <c r="AS26" i="27"/>
  <c r="AS27" i="27"/>
  <c r="AS28" i="27"/>
  <c r="AS29" i="27"/>
  <c r="AS30" i="27"/>
  <c r="AS31" i="27"/>
  <c r="AS32" i="27"/>
  <c r="AS33" i="27"/>
  <c r="AS34" i="27"/>
  <c r="AS35" i="27"/>
  <c r="AS36" i="27"/>
  <c r="AS37" i="27"/>
  <c r="AS38" i="27"/>
  <c r="AS39" i="27"/>
  <c r="AS40" i="27"/>
  <c r="AS41" i="27"/>
  <c r="AS42" i="27"/>
  <c r="AS43" i="27"/>
  <c r="AS44" i="27"/>
  <c r="AS45" i="27"/>
  <c r="AS46" i="27"/>
  <c r="AS47" i="27"/>
  <c r="AS48" i="27"/>
  <c r="AS49" i="27"/>
  <c r="AS50" i="27"/>
  <c r="C41" i="27"/>
  <c r="C42" i="27"/>
  <c r="C43" i="27"/>
  <c r="C44" i="27"/>
  <c r="C45" i="27"/>
  <c r="C46" i="27"/>
  <c r="C47" i="27"/>
  <c r="C48" i="27"/>
  <c r="C49" i="27"/>
  <c r="F88" i="38" l="1"/>
  <c r="D88" i="37"/>
  <c r="AJ88" i="37"/>
  <c r="AH88" i="37"/>
  <c r="V88" i="37"/>
  <c r="V88" i="38"/>
  <c r="AN88" i="37"/>
  <c r="J88" i="40"/>
  <c r="R88" i="37"/>
  <c r="P88" i="40"/>
  <c r="F88" i="37"/>
  <c r="T88" i="37"/>
  <c r="P88" i="38"/>
  <c r="AF88" i="38"/>
  <c r="R88" i="38"/>
  <c r="T88" i="38"/>
  <c r="X88" i="37"/>
  <c r="H88" i="37"/>
  <c r="J88" i="37"/>
  <c r="Z88" i="37"/>
  <c r="AP88" i="37"/>
  <c r="R88" i="40"/>
  <c r="AH88" i="40"/>
  <c r="H88" i="38"/>
  <c r="X88" i="38"/>
  <c r="L88" i="37"/>
  <c r="D88" i="40"/>
  <c r="T88" i="40"/>
  <c r="AJ88" i="40"/>
  <c r="J88" i="38"/>
  <c r="N88" i="37"/>
  <c r="AD88" i="37"/>
  <c r="F88" i="40"/>
  <c r="V88" i="40"/>
  <c r="AL88" i="40"/>
  <c r="L88" i="38"/>
  <c r="P88" i="37"/>
  <c r="AF88" i="37"/>
  <c r="H88" i="40"/>
  <c r="X88" i="40"/>
  <c r="AN88" i="40"/>
  <c r="N88" i="38"/>
  <c r="AD88" i="38"/>
  <c r="AB88" i="38"/>
  <c r="AB88" i="37"/>
  <c r="AO88" i="40"/>
  <c r="CK600" i="28"/>
  <c r="CK579" i="28"/>
  <c r="CK583" i="28"/>
  <c r="CK587" i="28"/>
  <c r="CK592" i="28"/>
  <c r="CK596" i="28"/>
  <c r="CK610" i="28"/>
  <c r="CK614" i="28"/>
  <c r="CK618" i="28"/>
  <c r="CK623" i="28"/>
  <c r="CK627" i="28"/>
  <c r="CK631" i="28"/>
  <c r="CK602" i="28"/>
  <c r="CK576" i="28"/>
  <c r="CK580" i="28"/>
  <c r="CK584" i="28"/>
  <c r="CK588" i="28"/>
  <c r="CK593" i="28"/>
  <c r="CK607" i="28"/>
  <c r="CK611" i="28"/>
  <c r="CK615" i="28"/>
  <c r="CK619" i="28"/>
  <c r="CK624" i="28"/>
  <c r="CK628" i="28"/>
  <c r="CK597" i="28"/>
  <c r="CK603" i="28"/>
  <c r="CK578" i="28"/>
  <c r="CK582" i="28"/>
  <c r="CK586" i="28"/>
  <c r="CK591" i="28"/>
  <c r="CK595" i="28"/>
  <c r="CK609" i="28"/>
  <c r="CK613" i="28"/>
  <c r="CK617" i="28"/>
  <c r="CK621" i="28"/>
  <c r="CK626" i="28"/>
  <c r="CK630" i="28"/>
  <c r="CK599" i="28"/>
  <c r="CK598" i="28"/>
  <c r="CK577" i="28"/>
  <c r="CK581" i="28"/>
  <c r="CK585" i="28"/>
  <c r="CK589" i="28"/>
  <c r="CK594" i="28"/>
  <c r="CK608" i="28"/>
  <c r="CK612" i="28"/>
  <c r="CK616" i="28"/>
  <c r="CK620" i="28"/>
  <c r="CK625" i="28"/>
  <c r="CK629" i="28"/>
  <c r="CK601" i="28"/>
  <c r="CK604" i="28"/>
  <c r="AQ16" i="38"/>
  <c r="CK448" i="28"/>
  <c r="AQ29" i="38"/>
  <c r="CK461" i="28"/>
  <c r="AQ62" i="38"/>
  <c r="AT62" i="38" s="1"/>
  <c r="CK494" i="28"/>
  <c r="AQ19" i="38"/>
  <c r="CK451" i="28"/>
  <c r="AQ27" i="38"/>
  <c r="CK459" i="28"/>
  <c r="AQ36" i="38"/>
  <c r="CK468" i="28"/>
  <c r="AQ13" i="38"/>
  <c r="CK445" i="28"/>
  <c r="AQ17" i="38"/>
  <c r="CK449" i="28"/>
  <c r="AQ21" i="38"/>
  <c r="CK453" i="28"/>
  <c r="AQ25" i="38"/>
  <c r="CK457" i="28"/>
  <c r="AQ30" i="38"/>
  <c r="CK462" i="28"/>
  <c r="AQ34" i="38"/>
  <c r="CK466" i="28"/>
  <c r="AQ38" i="38"/>
  <c r="CK470" i="28"/>
  <c r="AQ61" i="38"/>
  <c r="AT61" i="38" s="1"/>
  <c r="CK493" i="28"/>
  <c r="AQ20" i="38"/>
  <c r="CK452" i="28"/>
  <c r="AQ24" i="38"/>
  <c r="CK456" i="28"/>
  <c r="AQ33" i="38"/>
  <c r="CK465" i="28"/>
  <c r="AQ37" i="38"/>
  <c r="CK469" i="28"/>
  <c r="AQ66" i="38"/>
  <c r="AQ91" i="38" s="1"/>
  <c r="AT91" i="38" s="1"/>
  <c r="CK498" i="28"/>
  <c r="AQ15" i="38"/>
  <c r="CK447" i="28"/>
  <c r="AQ23" i="38"/>
  <c r="CK455" i="28"/>
  <c r="AQ32" i="38"/>
  <c r="CK464" i="28"/>
  <c r="AQ45" i="38"/>
  <c r="CK477" i="28"/>
  <c r="AQ14" i="38"/>
  <c r="CK446" i="28"/>
  <c r="AQ18" i="38"/>
  <c r="CK450" i="28"/>
  <c r="AQ22" i="38"/>
  <c r="CK454" i="28"/>
  <c r="AQ26" i="38"/>
  <c r="CK458" i="28"/>
  <c r="AQ31" i="38"/>
  <c r="CK463" i="28"/>
  <c r="AQ35" i="38"/>
  <c r="CK467" i="28"/>
  <c r="AQ39" i="38"/>
  <c r="CK471" i="28"/>
  <c r="AQ68" i="38"/>
  <c r="AT68" i="38" s="1"/>
  <c r="CK500" i="28"/>
  <c r="AQ64" i="38"/>
  <c r="AT64" i="38" s="1"/>
  <c r="CK496" i="28"/>
  <c r="AQ14" i="37"/>
  <c r="CK381" i="28"/>
  <c r="AQ18" i="37"/>
  <c r="CK385" i="28"/>
  <c r="AQ22" i="37"/>
  <c r="CK389" i="28"/>
  <c r="AQ26" i="37"/>
  <c r="CK393" i="28"/>
  <c r="AQ31" i="37"/>
  <c r="AQ35" i="37"/>
  <c r="CK402" i="28"/>
  <c r="AQ61" i="37"/>
  <c r="AT61" i="37" s="1"/>
  <c r="CK428" i="28"/>
  <c r="AQ39" i="37"/>
  <c r="CK406" i="28"/>
  <c r="AQ13" i="37"/>
  <c r="CK380" i="28"/>
  <c r="AQ17" i="37"/>
  <c r="CK384" i="28"/>
  <c r="AQ21" i="37"/>
  <c r="CK388" i="28"/>
  <c r="AQ25" i="37"/>
  <c r="CK392" i="28"/>
  <c r="AQ30" i="37"/>
  <c r="CK397" i="28"/>
  <c r="AQ34" i="37"/>
  <c r="CK401" i="28"/>
  <c r="AQ66" i="37"/>
  <c r="AQ91" i="37" s="1"/>
  <c r="CK433" i="28"/>
  <c r="AQ62" i="37"/>
  <c r="AT62" i="37" s="1"/>
  <c r="CK429" i="28"/>
  <c r="AQ45" i="37"/>
  <c r="CK412" i="28"/>
  <c r="AQ16" i="37"/>
  <c r="CK383" i="28"/>
  <c r="AQ20" i="37"/>
  <c r="CK387" i="28"/>
  <c r="AQ24" i="37"/>
  <c r="CK391" i="28"/>
  <c r="AQ29" i="37"/>
  <c r="CK396" i="28"/>
  <c r="AQ33" i="37"/>
  <c r="CK400" i="28"/>
  <c r="AQ37" i="37"/>
  <c r="CK404" i="28"/>
  <c r="AQ15" i="37"/>
  <c r="CK382" i="28"/>
  <c r="AQ19" i="37"/>
  <c r="CK386" i="28"/>
  <c r="AQ23" i="37"/>
  <c r="CK390" i="28"/>
  <c r="AQ27" i="37"/>
  <c r="CK394" i="28"/>
  <c r="AQ32" i="37"/>
  <c r="CK399" i="28"/>
  <c r="AQ36" i="37"/>
  <c r="CK403" i="28"/>
  <c r="AQ64" i="37"/>
  <c r="AT64" i="37" s="1"/>
  <c r="CK431" i="28"/>
  <c r="AQ38" i="37"/>
  <c r="CK405" i="28"/>
  <c r="Z88" i="38"/>
  <c r="AL88" i="38"/>
  <c r="N88" i="40"/>
  <c r="L88" i="40"/>
  <c r="AN88" i="38"/>
  <c r="I88" i="40"/>
  <c r="Q88" i="40"/>
  <c r="Y88" i="40"/>
  <c r="AG88" i="40"/>
  <c r="AH88" i="38"/>
  <c r="AP88" i="38"/>
  <c r="AJ88" i="38"/>
  <c r="F153" i="33"/>
  <c r="I88" i="38"/>
  <c r="Q88" i="38"/>
  <c r="AB72" i="40"/>
  <c r="D72" i="40"/>
  <c r="T72" i="40"/>
  <c r="AJ72" i="40"/>
  <c r="AM72" i="38"/>
  <c r="AN72" i="40"/>
  <c r="E88" i="40"/>
  <c r="U88" i="40"/>
  <c r="AC88" i="40"/>
  <c r="AK88" i="40"/>
  <c r="Y88" i="38"/>
  <c r="AF88" i="40"/>
  <c r="L72" i="40"/>
  <c r="AQ92" i="40"/>
  <c r="E44" i="45" s="1"/>
  <c r="G44" i="45" s="1"/>
  <c r="M88" i="40"/>
  <c r="H72" i="40"/>
  <c r="P72" i="40"/>
  <c r="X72" i="40"/>
  <c r="AF72" i="40"/>
  <c r="AA72" i="38"/>
  <c r="K72" i="38"/>
  <c r="S72" i="38"/>
  <c r="AI72" i="38"/>
  <c r="G72" i="38"/>
  <c r="O72" i="38"/>
  <c r="W72" i="38"/>
  <c r="AE72" i="38"/>
  <c r="E88" i="38"/>
  <c r="M88" i="38"/>
  <c r="U88" i="38"/>
  <c r="AQ81" i="40"/>
  <c r="AT81" i="40" s="1"/>
  <c r="AQ83" i="40"/>
  <c r="AT83" i="40" s="1"/>
  <c r="AQ75" i="40"/>
  <c r="AT75" i="40" s="1"/>
  <c r="AQ78" i="40"/>
  <c r="AT78" i="40" s="1"/>
  <c r="AQ77" i="40"/>
  <c r="AT77" i="40" s="1"/>
  <c r="AQ87" i="40"/>
  <c r="AT87" i="40" s="1"/>
  <c r="AL72" i="40"/>
  <c r="AP72" i="40"/>
  <c r="AI88" i="40"/>
  <c r="AM88" i="40"/>
  <c r="AQ59" i="38"/>
  <c r="AT59" i="38" s="1"/>
  <c r="AQ57" i="38"/>
  <c r="AT57" i="38" s="1"/>
  <c r="AQ55" i="38"/>
  <c r="AT55" i="38" s="1"/>
  <c r="AQ53" i="38"/>
  <c r="AT53" i="38" s="1"/>
  <c r="AQ51" i="38"/>
  <c r="AQ49" i="38"/>
  <c r="AT49" i="38" s="1"/>
  <c r="AQ47" i="38"/>
  <c r="AQ69" i="38"/>
  <c r="AQ67" i="38"/>
  <c r="AQ65" i="38"/>
  <c r="AT65" i="38" s="1"/>
  <c r="AQ63" i="38"/>
  <c r="AQ58" i="38"/>
  <c r="AT58" i="38" s="1"/>
  <c r="AQ56" i="38"/>
  <c r="AT56" i="38" s="1"/>
  <c r="AQ54" i="38"/>
  <c r="AT54" i="38" s="1"/>
  <c r="AQ52" i="38"/>
  <c r="AQ50" i="38"/>
  <c r="AQ48" i="38"/>
  <c r="AQ46" i="38"/>
  <c r="AT46" i="38" s="1"/>
  <c r="AQ59" i="37"/>
  <c r="AT59" i="37" s="1"/>
  <c r="AQ57" i="37"/>
  <c r="AT57" i="37" s="1"/>
  <c r="AQ55" i="37"/>
  <c r="AT55" i="37" s="1"/>
  <c r="AQ53" i="37"/>
  <c r="AT53" i="37" s="1"/>
  <c r="AQ51" i="37"/>
  <c r="AT51" i="37" s="1"/>
  <c r="AQ49" i="37"/>
  <c r="AT49" i="37" s="1"/>
  <c r="AQ47" i="37"/>
  <c r="AT47" i="37" s="1"/>
  <c r="AQ42" i="37"/>
  <c r="AT42" i="37" s="1"/>
  <c r="AQ40" i="37"/>
  <c r="AT40" i="37" s="1"/>
  <c r="AQ67" i="37"/>
  <c r="AT67" i="37" s="1"/>
  <c r="AQ65" i="37"/>
  <c r="AQ63" i="37"/>
  <c r="AQ58" i="37"/>
  <c r="AT58" i="37" s="1"/>
  <c r="AQ56" i="37"/>
  <c r="AT56" i="37" s="1"/>
  <c r="AQ54" i="37"/>
  <c r="AT54" i="37" s="1"/>
  <c r="AQ52" i="37"/>
  <c r="AT52" i="37" s="1"/>
  <c r="AQ50" i="37"/>
  <c r="AT50" i="37" s="1"/>
  <c r="AQ48" i="37"/>
  <c r="AT48" i="37" s="1"/>
  <c r="AQ46" i="37"/>
  <c r="AT46" i="37" s="1"/>
  <c r="AQ43" i="37"/>
  <c r="AQ41" i="37"/>
  <c r="AT41" i="37" s="1"/>
  <c r="G72" i="37"/>
  <c r="K72" i="37"/>
  <c r="O72" i="37"/>
  <c r="S72" i="37"/>
  <c r="W72" i="37"/>
  <c r="AA72" i="37"/>
  <c r="AE72" i="37"/>
  <c r="AI72" i="37"/>
  <c r="AM72" i="37"/>
  <c r="E88" i="37"/>
  <c r="I88" i="37"/>
  <c r="M88" i="37"/>
  <c r="Q88" i="37"/>
  <c r="U88" i="37"/>
  <c r="Y88" i="37"/>
  <c r="AC88" i="37"/>
  <c r="AG88" i="37"/>
  <c r="AK88" i="37"/>
  <c r="AO88" i="37"/>
  <c r="E72" i="38"/>
  <c r="I72" i="38"/>
  <c r="M72" i="38"/>
  <c r="Q72" i="38"/>
  <c r="U72" i="38"/>
  <c r="Y72" i="38"/>
  <c r="AC72" i="38"/>
  <c r="AG72" i="38"/>
  <c r="AK72" i="38"/>
  <c r="AO72" i="38"/>
  <c r="G88" i="38"/>
  <c r="K88" i="38"/>
  <c r="O88" i="38"/>
  <c r="S88" i="38"/>
  <c r="W88" i="38"/>
  <c r="AA88" i="38"/>
  <c r="AE88" i="38"/>
  <c r="AI88" i="38"/>
  <c r="AM88" i="38"/>
  <c r="C88" i="38"/>
  <c r="AQ13" i="40"/>
  <c r="AQ70" i="38"/>
  <c r="AQ74" i="40"/>
  <c r="AT74" i="40" s="1"/>
  <c r="AQ82" i="40"/>
  <c r="AT82" i="40" s="1"/>
  <c r="AQ85" i="40"/>
  <c r="AT85" i="40" s="1"/>
  <c r="AQ76" i="40"/>
  <c r="AT76" i="40" s="1"/>
  <c r="AQ79" i="40"/>
  <c r="E37" i="45" s="1"/>
  <c r="G37" i="45" s="1"/>
  <c r="AQ86" i="40"/>
  <c r="AT86" i="40" s="1"/>
  <c r="F72" i="40"/>
  <c r="J72" i="40"/>
  <c r="N72" i="40"/>
  <c r="R72" i="40"/>
  <c r="V72" i="40"/>
  <c r="Z72" i="40"/>
  <c r="AD72" i="40"/>
  <c r="AH72" i="40"/>
  <c r="G88" i="40"/>
  <c r="K88" i="40"/>
  <c r="O88" i="40"/>
  <c r="S88" i="40"/>
  <c r="W88" i="40"/>
  <c r="AA88" i="40"/>
  <c r="AE88" i="40"/>
  <c r="C88" i="40"/>
  <c r="AQ80" i="40"/>
  <c r="E38" i="45" s="1"/>
  <c r="G38" i="45" s="1"/>
  <c r="AT64" i="40"/>
  <c r="AQ90" i="40"/>
  <c r="AQ91" i="40"/>
  <c r="AT68" i="40"/>
  <c r="AQ84" i="40"/>
  <c r="AQ89" i="40"/>
  <c r="G72" i="40"/>
  <c r="K72" i="40"/>
  <c r="O72" i="40"/>
  <c r="S72" i="40"/>
  <c r="W72" i="40"/>
  <c r="AA72" i="40"/>
  <c r="AE72" i="40"/>
  <c r="AI72" i="40"/>
  <c r="AM72" i="40"/>
  <c r="E72" i="40"/>
  <c r="I72" i="40"/>
  <c r="M72" i="40"/>
  <c r="Q72" i="40"/>
  <c r="U72" i="40"/>
  <c r="Y72" i="40"/>
  <c r="AC72" i="40"/>
  <c r="AG72" i="40"/>
  <c r="AK72" i="40"/>
  <c r="AO72" i="40"/>
  <c r="F72" i="38"/>
  <c r="J72" i="38"/>
  <c r="N72" i="38"/>
  <c r="R72" i="38"/>
  <c r="V72" i="38"/>
  <c r="Z72" i="38"/>
  <c r="AD72" i="38"/>
  <c r="AH72" i="38"/>
  <c r="AL72" i="38"/>
  <c r="AP72" i="38"/>
  <c r="AC88" i="38"/>
  <c r="AG88" i="38"/>
  <c r="AK88" i="38"/>
  <c r="AO88" i="38"/>
  <c r="D72" i="38"/>
  <c r="H72" i="38"/>
  <c r="L72" i="38"/>
  <c r="P72" i="38"/>
  <c r="T72" i="38"/>
  <c r="X72" i="38"/>
  <c r="AB72" i="38"/>
  <c r="AF72" i="38"/>
  <c r="AJ72" i="38"/>
  <c r="AN72" i="38"/>
  <c r="E72" i="37"/>
  <c r="I72" i="37"/>
  <c r="M72" i="37"/>
  <c r="Q72" i="37"/>
  <c r="U72" i="37"/>
  <c r="Y72" i="37"/>
  <c r="AC72" i="37"/>
  <c r="AG72" i="37"/>
  <c r="AK72" i="37"/>
  <c r="AO72" i="37"/>
  <c r="G88" i="37"/>
  <c r="K88" i="37"/>
  <c r="O88" i="37"/>
  <c r="S88" i="37"/>
  <c r="W88" i="37"/>
  <c r="AA88" i="37"/>
  <c r="AE88" i="37"/>
  <c r="AI88" i="37"/>
  <c r="AM88" i="37"/>
  <c r="C88" i="37"/>
  <c r="F72" i="37"/>
  <c r="J72" i="37"/>
  <c r="N72" i="37"/>
  <c r="R72" i="37"/>
  <c r="V72" i="37"/>
  <c r="Z72" i="37"/>
  <c r="AD72" i="37"/>
  <c r="AH72" i="37"/>
  <c r="AL72" i="37"/>
  <c r="AP72" i="37"/>
  <c r="D72" i="37"/>
  <c r="H72" i="37"/>
  <c r="L72" i="37"/>
  <c r="P72" i="37"/>
  <c r="T72" i="37"/>
  <c r="X72" i="37"/>
  <c r="AB72" i="37"/>
  <c r="AF72" i="37"/>
  <c r="AJ72" i="37"/>
  <c r="AN72" i="37"/>
  <c r="AT61" i="40"/>
  <c r="AT45" i="40"/>
  <c r="AT62" i="40"/>
  <c r="AT66" i="40"/>
  <c r="AT42" i="40"/>
  <c r="AN13" i="27"/>
  <c r="AO13" i="27"/>
  <c r="AP13" i="27"/>
  <c r="AN14" i="27"/>
  <c r="AO14" i="27"/>
  <c r="AP14" i="27"/>
  <c r="AN15" i="27"/>
  <c r="AO15" i="27"/>
  <c r="AP15" i="27"/>
  <c r="AN16" i="27"/>
  <c r="AO16" i="27"/>
  <c r="AP16" i="27"/>
  <c r="AN17" i="27"/>
  <c r="AO17" i="27"/>
  <c r="AP17" i="27"/>
  <c r="AN18" i="27"/>
  <c r="AO18" i="27"/>
  <c r="AP18" i="27"/>
  <c r="AN19" i="27"/>
  <c r="AO19" i="27"/>
  <c r="AP19" i="27"/>
  <c r="AN20" i="27"/>
  <c r="AO20" i="27"/>
  <c r="AP20" i="27"/>
  <c r="AN21" i="27"/>
  <c r="AO21" i="27"/>
  <c r="AP21" i="27"/>
  <c r="AN22" i="27"/>
  <c r="AO22" i="27"/>
  <c r="AP22" i="27"/>
  <c r="AN23" i="27"/>
  <c r="AO23" i="27"/>
  <c r="AP23" i="27"/>
  <c r="AN24" i="27"/>
  <c r="AO24" i="27"/>
  <c r="AP24" i="27"/>
  <c r="AN25" i="27"/>
  <c r="AO25" i="27"/>
  <c r="AP25" i="27"/>
  <c r="AN26" i="27"/>
  <c r="AO26" i="27"/>
  <c r="AP26" i="27"/>
  <c r="AN27" i="27"/>
  <c r="AO27" i="27"/>
  <c r="AP27" i="27"/>
  <c r="AN28" i="27"/>
  <c r="AO28" i="27"/>
  <c r="AP28" i="27"/>
  <c r="AN29" i="27"/>
  <c r="AO29" i="27"/>
  <c r="AP29" i="27"/>
  <c r="AN30" i="27"/>
  <c r="AO30" i="27"/>
  <c r="AP30" i="27"/>
  <c r="AN31" i="27"/>
  <c r="AO31" i="27"/>
  <c r="AP31" i="27"/>
  <c r="AN32" i="27"/>
  <c r="AO32" i="27"/>
  <c r="AP32" i="27"/>
  <c r="AN33" i="27"/>
  <c r="AO33" i="27"/>
  <c r="AP33" i="27"/>
  <c r="AN34" i="27"/>
  <c r="AO34" i="27"/>
  <c r="AP34" i="27"/>
  <c r="AN35" i="27"/>
  <c r="AO35" i="27"/>
  <c r="AP35" i="27"/>
  <c r="AN36" i="27"/>
  <c r="AO36" i="27"/>
  <c r="AP36" i="27"/>
  <c r="AN37" i="27"/>
  <c r="AO37" i="27"/>
  <c r="AP37" i="27"/>
  <c r="AN38" i="27"/>
  <c r="AO38" i="27"/>
  <c r="AP38" i="27"/>
  <c r="AN39" i="27"/>
  <c r="AO39" i="27"/>
  <c r="AP39" i="27"/>
  <c r="AN40" i="27"/>
  <c r="AO40" i="27"/>
  <c r="AP40" i="27"/>
  <c r="D41" i="27"/>
  <c r="E41" i="27"/>
  <c r="F41" i="27"/>
  <c r="G41" i="27"/>
  <c r="H41" i="27"/>
  <c r="I41" i="27"/>
  <c r="J41" i="27"/>
  <c r="K41" i="27"/>
  <c r="L41" i="27"/>
  <c r="M41" i="27"/>
  <c r="N41" i="27"/>
  <c r="O41" i="27"/>
  <c r="P41" i="27"/>
  <c r="Q41" i="27"/>
  <c r="R41" i="27"/>
  <c r="S41" i="27"/>
  <c r="T41" i="27"/>
  <c r="U41" i="27"/>
  <c r="V41" i="27"/>
  <c r="W41" i="27"/>
  <c r="X41" i="27"/>
  <c r="Y41" i="27"/>
  <c r="Z41" i="27"/>
  <c r="AA41" i="27"/>
  <c r="AB41" i="27"/>
  <c r="AC41" i="27"/>
  <c r="AD41" i="27"/>
  <c r="AE41" i="27"/>
  <c r="AF41" i="27"/>
  <c r="AG41" i="27"/>
  <c r="AH41" i="27"/>
  <c r="AI41" i="27"/>
  <c r="AJ41" i="27"/>
  <c r="AK41" i="27"/>
  <c r="AL41" i="27"/>
  <c r="AM41" i="27"/>
  <c r="AN41" i="27"/>
  <c r="AO41" i="27"/>
  <c r="AP41" i="27"/>
  <c r="D42" i="27"/>
  <c r="E42" i="27"/>
  <c r="F42" i="27"/>
  <c r="G42" i="27"/>
  <c r="H42" i="27"/>
  <c r="I42" i="27"/>
  <c r="J42" i="27"/>
  <c r="K42" i="27"/>
  <c r="L42" i="27"/>
  <c r="M42" i="27"/>
  <c r="N42" i="27"/>
  <c r="O42" i="27"/>
  <c r="P42" i="27"/>
  <c r="Q42" i="27"/>
  <c r="R42" i="27"/>
  <c r="S42" i="27"/>
  <c r="T42" i="27"/>
  <c r="U42" i="27"/>
  <c r="V42" i="27"/>
  <c r="W42" i="27"/>
  <c r="X42" i="27"/>
  <c r="Y42" i="27"/>
  <c r="Z42" i="27"/>
  <c r="AA42" i="27"/>
  <c r="AB42" i="27"/>
  <c r="AC42" i="27"/>
  <c r="AD42" i="27"/>
  <c r="AE42" i="27"/>
  <c r="AF42" i="27"/>
  <c r="AG42" i="27"/>
  <c r="AH42" i="27"/>
  <c r="AI42" i="27"/>
  <c r="AJ42" i="27"/>
  <c r="AK42" i="27"/>
  <c r="AL42" i="27"/>
  <c r="AM42" i="27"/>
  <c r="AN42" i="27"/>
  <c r="AO42" i="27"/>
  <c r="AP42" i="27"/>
  <c r="D43" i="27"/>
  <c r="E43" i="27"/>
  <c r="F43" i="27"/>
  <c r="G43" i="27"/>
  <c r="H43" i="27"/>
  <c r="I43" i="27"/>
  <c r="J43" i="27"/>
  <c r="K43" i="27"/>
  <c r="L43" i="27"/>
  <c r="M43" i="27"/>
  <c r="N43" i="27"/>
  <c r="O43" i="27"/>
  <c r="P43" i="27"/>
  <c r="Q43" i="27"/>
  <c r="R43" i="27"/>
  <c r="S43" i="27"/>
  <c r="T43" i="27"/>
  <c r="U43" i="27"/>
  <c r="V43" i="27"/>
  <c r="W43" i="27"/>
  <c r="X43" i="27"/>
  <c r="Y43" i="27"/>
  <c r="Z43" i="27"/>
  <c r="AA43" i="27"/>
  <c r="AB43" i="27"/>
  <c r="AC43" i="27"/>
  <c r="AD43" i="27"/>
  <c r="AE43" i="27"/>
  <c r="AF43" i="27"/>
  <c r="AG43" i="27"/>
  <c r="AH43" i="27"/>
  <c r="AI43" i="27"/>
  <c r="AJ43" i="27"/>
  <c r="AK43" i="27"/>
  <c r="AL43" i="27"/>
  <c r="AM43" i="27"/>
  <c r="AN43" i="27"/>
  <c r="AO43" i="27"/>
  <c r="AP43" i="27"/>
  <c r="D44" i="27"/>
  <c r="E44" i="27"/>
  <c r="F44" i="27"/>
  <c r="G44" i="27"/>
  <c r="H44" i="27"/>
  <c r="I44" i="27"/>
  <c r="J44" i="27"/>
  <c r="K44" i="27"/>
  <c r="L44" i="27"/>
  <c r="M44" i="27"/>
  <c r="N44" i="27"/>
  <c r="O44" i="27"/>
  <c r="P44" i="27"/>
  <c r="Q44" i="27"/>
  <c r="R44" i="27"/>
  <c r="S44" i="27"/>
  <c r="T44" i="27"/>
  <c r="U44" i="27"/>
  <c r="V44" i="27"/>
  <c r="W44" i="27"/>
  <c r="X44" i="27"/>
  <c r="Y44" i="27"/>
  <c r="Z44" i="27"/>
  <c r="AA44" i="27"/>
  <c r="AB44" i="27"/>
  <c r="AC44" i="27"/>
  <c r="AD44" i="27"/>
  <c r="AE44" i="27"/>
  <c r="AF44" i="27"/>
  <c r="AG44" i="27"/>
  <c r="AH44" i="27"/>
  <c r="AI44" i="27"/>
  <c r="AJ44" i="27"/>
  <c r="AK44" i="27"/>
  <c r="AL44" i="27"/>
  <c r="AM44" i="27"/>
  <c r="AN44" i="27"/>
  <c r="AO44" i="27"/>
  <c r="AP44" i="27"/>
  <c r="D45" i="27"/>
  <c r="E45" i="27"/>
  <c r="F45" i="27"/>
  <c r="G45" i="27"/>
  <c r="H45" i="27"/>
  <c r="I45" i="27"/>
  <c r="J45" i="27"/>
  <c r="K45" i="27"/>
  <c r="L45" i="27"/>
  <c r="M45" i="27"/>
  <c r="N45" i="27"/>
  <c r="O45" i="27"/>
  <c r="P45" i="27"/>
  <c r="Q45" i="27"/>
  <c r="R45" i="27"/>
  <c r="S45" i="27"/>
  <c r="T45" i="27"/>
  <c r="U45" i="27"/>
  <c r="V45" i="27"/>
  <c r="W45" i="27"/>
  <c r="X45" i="27"/>
  <c r="Y45" i="27"/>
  <c r="Z45" i="27"/>
  <c r="AA45" i="27"/>
  <c r="AB45" i="27"/>
  <c r="AC45" i="27"/>
  <c r="AD45" i="27"/>
  <c r="AE45" i="27"/>
  <c r="AF45" i="27"/>
  <c r="AG45" i="27"/>
  <c r="AH45" i="27"/>
  <c r="AI45" i="27"/>
  <c r="AJ45" i="27"/>
  <c r="AK45" i="27"/>
  <c r="AL45" i="27"/>
  <c r="AM45" i="27"/>
  <c r="AN45" i="27"/>
  <c r="AO45" i="27"/>
  <c r="AP45" i="27"/>
  <c r="D46" i="27"/>
  <c r="E46" i="27"/>
  <c r="F46" i="27"/>
  <c r="G46" i="27"/>
  <c r="H46" i="27"/>
  <c r="I46" i="27"/>
  <c r="J46" i="27"/>
  <c r="K46" i="27"/>
  <c r="L46" i="27"/>
  <c r="M46" i="27"/>
  <c r="N46" i="27"/>
  <c r="O46" i="27"/>
  <c r="P46" i="27"/>
  <c r="Q46" i="27"/>
  <c r="R46" i="27"/>
  <c r="S46" i="27"/>
  <c r="T46" i="27"/>
  <c r="U46" i="27"/>
  <c r="V46" i="27"/>
  <c r="W46" i="27"/>
  <c r="X46" i="27"/>
  <c r="Y46" i="27"/>
  <c r="Z46" i="27"/>
  <c r="AA46" i="27"/>
  <c r="AB46" i="27"/>
  <c r="AC46" i="27"/>
  <c r="AD46" i="27"/>
  <c r="AE46" i="27"/>
  <c r="AF46" i="27"/>
  <c r="AG46" i="27"/>
  <c r="AH46" i="27"/>
  <c r="AI46" i="27"/>
  <c r="AJ46" i="27"/>
  <c r="AK46" i="27"/>
  <c r="AL46" i="27"/>
  <c r="AM46" i="27"/>
  <c r="AN46" i="27"/>
  <c r="AO46" i="27"/>
  <c r="AP46" i="27"/>
  <c r="D47" i="27"/>
  <c r="E47" i="27"/>
  <c r="F47" i="27"/>
  <c r="G47" i="27"/>
  <c r="H47" i="27"/>
  <c r="I47" i="27"/>
  <c r="J47" i="27"/>
  <c r="K47" i="27"/>
  <c r="L47" i="27"/>
  <c r="M47" i="27"/>
  <c r="N47" i="27"/>
  <c r="O47" i="27"/>
  <c r="P47" i="27"/>
  <c r="Q47" i="27"/>
  <c r="R47" i="27"/>
  <c r="S47" i="27"/>
  <c r="T47" i="27"/>
  <c r="U47" i="27"/>
  <c r="V47" i="27"/>
  <c r="W47" i="27"/>
  <c r="X47" i="27"/>
  <c r="Y47" i="27"/>
  <c r="Z47" i="27"/>
  <c r="AA47" i="27"/>
  <c r="AB47" i="27"/>
  <c r="AC47" i="27"/>
  <c r="AD47" i="27"/>
  <c r="AE47" i="27"/>
  <c r="AF47" i="27"/>
  <c r="AG47" i="27"/>
  <c r="AH47" i="27"/>
  <c r="AI47" i="27"/>
  <c r="AJ47" i="27"/>
  <c r="AK47" i="27"/>
  <c r="AL47" i="27"/>
  <c r="AM47" i="27"/>
  <c r="AN47" i="27"/>
  <c r="AO47" i="27"/>
  <c r="AP47" i="27"/>
  <c r="D48" i="27"/>
  <c r="E48" i="27"/>
  <c r="F48" i="27"/>
  <c r="G48" i="27"/>
  <c r="H48" i="27"/>
  <c r="I48" i="27"/>
  <c r="J48" i="27"/>
  <c r="K48" i="27"/>
  <c r="L48" i="27"/>
  <c r="M48" i="27"/>
  <c r="N48" i="27"/>
  <c r="O48" i="27"/>
  <c r="P48" i="27"/>
  <c r="Q48" i="27"/>
  <c r="R48" i="27"/>
  <c r="S48" i="27"/>
  <c r="T48" i="27"/>
  <c r="U48" i="27"/>
  <c r="V48" i="27"/>
  <c r="W48" i="27"/>
  <c r="X48" i="27"/>
  <c r="Y48" i="27"/>
  <c r="Z48" i="27"/>
  <c r="AA48" i="27"/>
  <c r="AB48" i="27"/>
  <c r="AC48" i="27"/>
  <c r="AD48" i="27"/>
  <c r="AE48" i="27"/>
  <c r="AF48" i="27"/>
  <c r="AG48" i="27"/>
  <c r="AH48" i="27"/>
  <c r="AI48" i="27"/>
  <c r="AJ48" i="27"/>
  <c r="AK48" i="27"/>
  <c r="AL48" i="27"/>
  <c r="AM48" i="27"/>
  <c r="AN48" i="27"/>
  <c r="AO48" i="27"/>
  <c r="AP48" i="27"/>
  <c r="D49" i="27"/>
  <c r="E49" i="27"/>
  <c r="F49" i="27"/>
  <c r="G49" i="27"/>
  <c r="H49" i="27"/>
  <c r="I49" i="27"/>
  <c r="J49" i="27"/>
  <c r="K49" i="27"/>
  <c r="L49" i="27"/>
  <c r="M49" i="27"/>
  <c r="N49" i="27"/>
  <c r="O49" i="27"/>
  <c r="P49" i="27"/>
  <c r="Q49" i="27"/>
  <c r="R49" i="27"/>
  <c r="S49" i="27"/>
  <c r="T49" i="27"/>
  <c r="U49" i="27"/>
  <c r="V49" i="27"/>
  <c r="W49" i="27"/>
  <c r="X49" i="27"/>
  <c r="Y49" i="27"/>
  <c r="Z49" i="27"/>
  <c r="AA49" i="27"/>
  <c r="AB49" i="27"/>
  <c r="AC49" i="27"/>
  <c r="AD49" i="27"/>
  <c r="AE49" i="27"/>
  <c r="AF49" i="27"/>
  <c r="AG49" i="27"/>
  <c r="AH49" i="27"/>
  <c r="AI49" i="27"/>
  <c r="AJ49" i="27"/>
  <c r="AK49" i="27"/>
  <c r="AL49" i="27"/>
  <c r="AM49" i="27"/>
  <c r="AN49" i="27"/>
  <c r="AO49" i="27"/>
  <c r="AP49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34" i="27"/>
  <c r="B35" i="27"/>
  <c r="B36" i="27"/>
  <c r="B37" i="27"/>
  <c r="B38" i="27"/>
  <c r="B39" i="27"/>
  <c r="B40" i="27"/>
  <c r="B41" i="27"/>
  <c r="B42" i="27"/>
  <c r="B43" i="27"/>
  <c r="B44" i="27"/>
  <c r="AH102" i="27" s="1"/>
  <c r="B45" i="27"/>
  <c r="AI102" i="27" s="1"/>
  <c r="B46" i="27"/>
  <c r="AJ102" i="27" s="1"/>
  <c r="B47" i="27"/>
  <c r="AK102" i="27" s="1"/>
  <c r="B48" i="27"/>
  <c r="AL102" i="27" s="1"/>
  <c r="B49" i="27"/>
  <c r="AM102" i="27" s="1"/>
  <c r="B13" i="27"/>
  <c r="C102" i="27" s="1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AQ84" i="38" l="1"/>
  <c r="AT84" i="38" s="1"/>
  <c r="AQ82" i="37"/>
  <c r="AT82" i="37" s="1"/>
  <c r="AQ83" i="37"/>
  <c r="AT83" i="37" s="1"/>
  <c r="AT66" i="38"/>
  <c r="AQ73" i="37"/>
  <c r="AT73" i="37" s="1"/>
  <c r="AQ85" i="38"/>
  <c r="AT85" i="38" s="1"/>
  <c r="AQ82" i="38"/>
  <c r="AT82" i="38" s="1"/>
  <c r="AQ92" i="38"/>
  <c r="AT92" i="38" s="1"/>
  <c r="AQ75" i="38"/>
  <c r="AT75" i="38" s="1"/>
  <c r="AQ73" i="38"/>
  <c r="AT73" i="38" s="1"/>
  <c r="AQ89" i="38"/>
  <c r="AT89" i="38" s="1"/>
  <c r="AQ90" i="37"/>
  <c r="E42" i="44" s="1"/>
  <c r="G42" i="44" s="1"/>
  <c r="AQ89" i="37"/>
  <c r="E41" i="44" s="1"/>
  <c r="E39" i="45"/>
  <c r="G39" i="45" s="1"/>
  <c r="AQ76" i="38"/>
  <c r="AT76" i="38" s="1"/>
  <c r="AQ81" i="38"/>
  <c r="AT81" i="38" s="1"/>
  <c r="AT66" i="37"/>
  <c r="AQ87" i="37"/>
  <c r="AT87" i="37" s="1"/>
  <c r="AQ73" i="40"/>
  <c r="AT73" i="40" s="1"/>
  <c r="G153" i="33"/>
  <c r="E36" i="45"/>
  <c r="G36" i="45" s="1"/>
  <c r="AQ83" i="38"/>
  <c r="AT83" i="38" s="1"/>
  <c r="AT51" i="38"/>
  <c r="AT52" i="38"/>
  <c r="AQ80" i="37"/>
  <c r="AT80" i="37" s="1"/>
  <c r="AT92" i="40"/>
  <c r="E45" i="45"/>
  <c r="G45" i="45" s="1"/>
  <c r="AT48" i="38"/>
  <c r="AT47" i="38"/>
  <c r="AQ78" i="38"/>
  <c r="AT78" i="38" s="1"/>
  <c r="AT67" i="38"/>
  <c r="AQ77" i="38"/>
  <c r="AT77" i="38" s="1"/>
  <c r="AT63" i="38"/>
  <c r="AQ87" i="38"/>
  <c r="AT87" i="38" s="1"/>
  <c r="AQ80" i="38"/>
  <c r="AT80" i="38" s="1"/>
  <c r="AQ90" i="38"/>
  <c r="AT90" i="38" s="1"/>
  <c r="AQ74" i="38"/>
  <c r="AT74" i="38" s="1"/>
  <c r="AQ79" i="38"/>
  <c r="AT79" i="38" s="1"/>
  <c r="AQ86" i="38"/>
  <c r="AT86" i="38" s="1"/>
  <c r="AT50" i="38"/>
  <c r="AT69" i="38"/>
  <c r="AQ92" i="37"/>
  <c r="E44" i="44" s="1"/>
  <c r="G44" i="44" s="1"/>
  <c r="AQ76" i="37"/>
  <c r="AT76" i="37" s="1"/>
  <c r="AQ78" i="37"/>
  <c r="AQ86" i="37"/>
  <c r="AT86" i="37" s="1"/>
  <c r="AQ79" i="37"/>
  <c r="AQ85" i="37"/>
  <c r="AT85" i="37" s="1"/>
  <c r="AQ74" i="37"/>
  <c r="AT74" i="37" s="1"/>
  <c r="AT43" i="37"/>
  <c r="AT63" i="37"/>
  <c r="AT65" i="37"/>
  <c r="AQ77" i="37"/>
  <c r="AT77" i="37" s="1"/>
  <c r="AQ75" i="37"/>
  <c r="AT75" i="37" s="1"/>
  <c r="AQ81" i="37"/>
  <c r="AT79" i="40"/>
  <c r="AT80" i="40"/>
  <c r="AQ88" i="40"/>
  <c r="AT88" i="40" s="1"/>
  <c r="E41" i="45"/>
  <c r="AT89" i="40"/>
  <c r="E40" i="45"/>
  <c r="G40" i="45" s="1"/>
  <c r="AT84" i="40"/>
  <c r="E43" i="45"/>
  <c r="G43" i="45" s="1"/>
  <c r="AT91" i="40"/>
  <c r="E42" i="45"/>
  <c r="G42" i="45" s="1"/>
  <c r="AT90" i="40"/>
  <c r="E43" i="44"/>
  <c r="G43" i="44" s="1"/>
  <c r="AT91" i="37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AH116" i="26" s="1"/>
  <c r="B44" i="26"/>
  <c r="AI116" i="26" s="1"/>
  <c r="B45" i="26"/>
  <c r="AJ116" i="26" s="1"/>
  <c r="B46" i="26"/>
  <c r="AK116" i="26" s="1"/>
  <c r="B47" i="26"/>
  <c r="AL116" i="26" s="1"/>
  <c r="B48" i="26"/>
  <c r="AM116" i="26" s="1"/>
  <c r="B12" i="26"/>
  <c r="D51" i="25"/>
  <c r="E51" i="25"/>
  <c r="F51" i="25"/>
  <c r="G51" i="25"/>
  <c r="H51" i="25"/>
  <c r="I51" i="25"/>
  <c r="J51" i="25"/>
  <c r="K51" i="25"/>
  <c r="L51" i="25"/>
  <c r="M51" i="25"/>
  <c r="N51" i="25"/>
  <c r="O51" i="25"/>
  <c r="P51" i="25"/>
  <c r="Q51" i="25"/>
  <c r="R51" i="25"/>
  <c r="S51" i="25"/>
  <c r="T51" i="25"/>
  <c r="U51" i="25"/>
  <c r="V51" i="25"/>
  <c r="W51" i="25"/>
  <c r="X51" i="25"/>
  <c r="Y51" i="25"/>
  <c r="Z51" i="25"/>
  <c r="AA51" i="25"/>
  <c r="AB51" i="25"/>
  <c r="AC51" i="25"/>
  <c r="AD51" i="25"/>
  <c r="AE51" i="25"/>
  <c r="AF51" i="25"/>
  <c r="AG51" i="25"/>
  <c r="AH51" i="25"/>
  <c r="AI51" i="25"/>
  <c r="AJ51" i="25"/>
  <c r="AK51" i="25"/>
  <c r="AL51" i="25"/>
  <c r="AM51" i="25"/>
  <c r="AN51" i="25"/>
  <c r="AO51" i="25"/>
  <c r="AP51" i="25"/>
  <c r="AS51" i="25"/>
  <c r="D52" i="25"/>
  <c r="E52" i="25"/>
  <c r="F52" i="25"/>
  <c r="G52" i="25"/>
  <c r="H52" i="25"/>
  <c r="I52" i="25"/>
  <c r="J52" i="25"/>
  <c r="K52" i="25"/>
  <c r="L52" i="25"/>
  <c r="M52" i="25"/>
  <c r="N52" i="25"/>
  <c r="O52" i="25"/>
  <c r="P52" i="25"/>
  <c r="Q52" i="25"/>
  <c r="R52" i="25"/>
  <c r="S52" i="25"/>
  <c r="T52" i="25"/>
  <c r="U52" i="25"/>
  <c r="V52" i="25"/>
  <c r="W52" i="25"/>
  <c r="X52" i="25"/>
  <c r="Y52" i="25"/>
  <c r="Z52" i="25"/>
  <c r="AA52" i="25"/>
  <c r="AB52" i="25"/>
  <c r="AC52" i="25"/>
  <c r="AD52" i="25"/>
  <c r="AE52" i="25"/>
  <c r="AF52" i="25"/>
  <c r="AG52" i="25"/>
  <c r="AH52" i="25"/>
  <c r="AI52" i="25"/>
  <c r="AJ52" i="25"/>
  <c r="AK52" i="25"/>
  <c r="AL52" i="25"/>
  <c r="AM52" i="25"/>
  <c r="AN52" i="25"/>
  <c r="AO52" i="25"/>
  <c r="AP52" i="25"/>
  <c r="AS52" i="25"/>
  <c r="D53" i="25"/>
  <c r="E53" i="25"/>
  <c r="F53" i="25"/>
  <c r="G53" i="25"/>
  <c r="H53" i="25"/>
  <c r="I53" i="25"/>
  <c r="J53" i="25"/>
  <c r="K53" i="25"/>
  <c r="L53" i="25"/>
  <c r="M53" i="25"/>
  <c r="N53" i="25"/>
  <c r="O53" i="25"/>
  <c r="P53" i="25"/>
  <c r="Q53" i="25"/>
  <c r="R53" i="25"/>
  <c r="S53" i="25"/>
  <c r="T53" i="25"/>
  <c r="U53" i="25"/>
  <c r="V53" i="25"/>
  <c r="W53" i="25"/>
  <c r="X53" i="25"/>
  <c r="Y53" i="25"/>
  <c r="Z53" i="25"/>
  <c r="AA53" i="25"/>
  <c r="AB53" i="25"/>
  <c r="AC53" i="25"/>
  <c r="AD53" i="25"/>
  <c r="AE53" i="25"/>
  <c r="AF53" i="25"/>
  <c r="AG53" i="25"/>
  <c r="AH53" i="25"/>
  <c r="AI53" i="25"/>
  <c r="AJ53" i="25"/>
  <c r="AK53" i="25"/>
  <c r="AL53" i="25"/>
  <c r="AM53" i="25"/>
  <c r="AN53" i="25"/>
  <c r="AO53" i="25"/>
  <c r="AP53" i="25"/>
  <c r="AS53" i="25"/>
  <c r="D54" i="25"/>
  <c r="E54" i="25"/>
  <c r="F54" i="25"/>
  <c r="G54" i="25"/>
  <c r="H54" i="25"/>
  <c r="I54" i="25"/>
  <c r="J54" i="25"/>
  <c r="K54" i="25"/>
  <c r="L54" i="25"/>
  <c r="M54" i="25"/>
  <c r="N54" i="25"/>
  <c r="O54" i="25"/>
  <c r="P54" i="25"/>
  <c r="Q54" i="25"/>
  <c r="R54" i="25"/>
  <c r="S54" i="25"/>
  <c r="T54" i="25"/>
  <c r="U54" i="25"/>
  <c r="V54" i="25"/>
  <c r="W54" i="25"/>
  <c r="X54" i="25"/>
  <c r="Y54" i="25"/>
  <c r="Z54" i="25"/>
  <c r="AA54" i="25"/>
  <c r="AB54" i="25"/>
  <c r="AC54" i="25"/>
  <c r="AD54" i="25"/>
  <c r="AE54" i="25"/>
  <c r="AF54" i="25"/>
  <c r="AG54" i="25"/>
  <c r="AH54" i="25"/>
  <c r="AI54" i="25"/>
  <c r="AJ54" i="25"/>
  <c r="AK54" i="25"/>
  <c r="AL54" i="25"/>
  <c r="AM54" i="25"/>
  <c r="AN54" i="25"/>
  <c r="AO54" i="25"/>
  <c r="AP54" i="25"/>
  <c r="AS54" i="25"/>
  <c r="D55" i="25"/>
  <c r="E55" i="25"/>
  <c r="F55" i="25"/>
  <c r="G55" i="25"/>
  <c r="H55" i="25"/>
  <c r="I55" i="25"/>
  <c r="J55" i="25"/>
  <c r="K55" i="25"/>
  <c r="L55" i="25"/>
  <c r="M55" i="25"/>
  <c r="N55" i="25"/>
  <c r="O55" i="25"/>
  <c r="P55" i="25"/>
  <c r="Q55" i="25"/>
  <c r="R55" i="25"/>
  <c r="S55" i="25"/>
  <c r="T55" i="25"/>
  <c r="U55" i="25"/>
  <c r="V55" i="25"/>
  <c r="W55" i="25"/>
  <c r="X55" i="25"/>
  <c r="Y55" i="25"/>
  <c r="Z55" i="25"/>
  <c r="AA55" i="25"/>
  <c r="AB55" i="25"/>
  <c r="AC55" i="25"/>
  <c r="AD55" i="25"/>
  <c r="AE55" i="25"/>
  <c r="AF55" i="25"/>
  <c r="AG55" i="25"/>
  <c r="AH55" i="25"/>
  <c r="AI55" i="25"/>
  <c r="AJ55" i="25"/>
  <c r="AK55" i="25"/>
  <c r="AL55" i="25"/>
  <c r="AM55" i="25"/>
  <c r="AN55" i="25"/>
  <c r="AO55" i="25"/>
  <c r="AP55" i="25"/>
  <c r="AS55" i="25"/>
  <c r="D56" i="25"/>
  <c r="E56" i="25"/>
  <c r="F56" i="25"/>
  <c r="G56" i="25"/>
  <c r="H56" i="25"/>
  <c r="I56" i="25"/>
  <c r="J56" i="25"/>
  <c r="K56" i="25"/>
  <c r="L56" i="25"/>
  <c r="M56" i="25"/>
  <c r="N56" i="25"/>
  <c r="O56" i="25"/>
  <c r="P56" i="25"/>
  <c r="Q56" i="25"/>
  <c r="R56" i="25"/>
  <c r="S56" i="25"/>
  <c r="T56" i="25"/>
  <c r="U56" i="25"/>
  <c r="V56" i="25"/>
  <c r="W56" i="25"/>
  <c r="X56" i="25"/>
  <c r="Y56" i="25"/>
  <c r="Z56" i="25"/>
  <c r="AA56" i="25"/>
  <c r="AB56" i="25"/>
  <c r="AC56" i="25"/>
  <c r="AD56" i="25"/>
  <c r="AE56" i="25"/>
  <c r="AF56" i="25"/>
  <c r="AG56" i="25"/>
  <c r="AH56" i="25"/>
  <c r="AI56" i="25"/>
  <c r="AJ56" i="25"/>
  <c r="AK56" i="25"/>
  <c r="AL56" i="25"/>
  <c r="AM56" i="25"/>
  <c r="AN56" i="25"/>
  <c r="AO56" i="25"/>
  <c r="AP56" i="25"/>
  <c r="AS56" i="25"/>
  <c r="C52" i="25"/>
  <c r="C53" i="25"/>
  <c r="C54" i="25"/>
  <c r="C55" i="25"/>
  <c r="C56" i="25"/>
  <c r="C51" i="25"/>
  <c r="AQ548" i="3"/>
  <c r="AQ56" i="25" s="1"/>
  <c r="AQ547" i="3"/>
  <c r="AQ55" i="25" s="1"/>
  <c r="AQ546" i="3"/>
  <c r="AQ54" i="25" s="1"/>
  <c r="AQ545" i="3"/>
  <c r="AQ53" i="25" s="1"/>
  <c r="AQ544" i="3"/>
  <c r="AQ52" i="25" s="1"/>
  <c r="AQ543" i="3"/>
  <c r="AQ51" i="25" s="1"/>
  <c r="B52" i="25"/>
  <c r="B53" i="25"/>
  <c r="B54" i="25"/>
  <c r="B55" i="25"/>
  <c r="B56" i="25"/>
  <c r="B51" i="25"/>
  <c r="B59" i="25"/>
  <c r="B60" i="25"/>
  <c r="B61" i="25"/>
  <c r="B62" i="25"/>
  <c r="B63" i="25"/>
  <c r="B64" i="25"/>
  <c r="B65" i="25"/>
  <c r="B66" i="25"/>
  <c r="B58" i="25"/>
  <c r="B51" i="26"/>
  <c r="B59" i="26"/>
  <c r="B52" i="26"/>
  <c r="B53" i="26"/>
  <c r="B54" i="26"/>
  <c r="B55" i="26"/>
  <c r="B56" i="26"/>
  <c r="B57" i="26"/>
  <c r="B58" i="26"/>
  <c r="B58" i="24"/>
  <c r="C23" i="45"/>
  <c r="C24" i="45"/>
  <c r="D12" i="25"/>
  <c r="E12" i="25"/>
  <c r="F12" i="25"/>
  <c r="G12" i="25"/>
  <c r="H12" i="25"/>
  <c r="I12" i="25"/>
  <c r="J12" i="25"/>
  <c r="K12" i="25"/>
  <c r="L12" i="25"/>
  <c r="M12" i="25"/>
  <c r="N12" i="25"/>
  <c r="O12" i="25"/>
  <c r="P12" i="25"/>
  <c r="Q12" i="25"/>
  <c r="R12" i="25"/>
  <c r="S12" i="25"/>
  <c r="T12" i="25"/>
  <c r="U12" i="25"/>
  <c r="V12" i="25"/>
  <c r="W12" i="25"/>
  <c r="X12" i="25"/>
  <c r="Y12" i="25"/>
  <c r="Z12" i="25"/>
  <c r="AA12" i="25"/>
  <c r="AB12" i="25"/>
  <c r="AC12" i="25"/>
  <c r="AD12" i="25"/>
  <c r="AE12" i="25"/>
  <c r="AF12" i="25"/>
  <c r="AG12" i="25"/>
  <c r="AH12" i="25"/>
  <c r="AI12" i="25"/>
  <c r="AJ12" i="25"/>
  <c r="AK12" i="25"/>
  <c r="AL12" i="25"/>
  <c r="AM12" i="25"/>
  <c r="AN12" i="25"/>
  <c r="AO12" i="25"/>
  <c r="AP12" i="25"/>
  <c r="D13" i="25"/>
  <c r="E13" i="25"/>
  <c r="F13" i="25"/>
  <c r="G13" i="25"/>
  <c r="H13" i="25"/>
  <c r="I13" i="25"/>
  <c r="J13" i="25"/>
  <c r="K13" i="25"/>
  <c r="L13" i="25"/>
  <c r="M13" i="25"/>
  <c r="N13" i="25"/>
  <c r="O13" i="25"/>
  <c r="P13" i="25"/>
  <c r="Q13" i="25"/>
  <c r="R13" i="25"/>
  <c r="S13" i="25"/>
  <c r="T13" i="25"/>
  <c r="U13" i="25"/>
  <c r="V13" i="25"/>
  <c r="W13" i="25"/>
  <c r="X13" i="25"/>
  <c r="Y13" i="25"/>
  <c r="Z13" i="25"/>
  <c r="AA13" i="25"/>
  <c r="AB13" i="25"/>
  <c r="AC13" i="25"/>
  <c r="AD13" i="25"/>
  <c r="AE13" i="25"/>
  <c r="AF13" i="25"/>
  <c r="AG13" i="25"/>
  <c r="AH13" i="25"/>
  <c r="AI13" i="25"/>
  <c r="AJ13" i="25"/>
  <c r="AK13" i="25"/>
  <c r="AL13" i="25"/>
  <c r="AM13" i="25"/>
  <c r="AN13" i="25"/>
  <c r="AO13" i="25"/>
  <c r="AP13" i="25"/>
  <c r="D14" i="25"/>
  <c r="E14" i="25"/>
  <c r="F14" i="25"/>
  <c r="G14" i="25"/>
  <c r="H14" i="25"/>
  <c r="I14" i="25"/>
  <c r="J14" i="25"/>
  <c r="K14" i="25"/>
  <c r="L14" i="25"/>
  <c r="M14" i="25"/>
  <c r="N14" i="25"/>
  <c r="O14" i="25"/>
  <c r="P14" i="25"/>
  <c r="Q14" i="25"/>
  <c r="R14" i="25"/>
  <c r="S14" i="25"/>
  <c r="T14" i="25"/>
  <c r="U14" i="25"/>
  <c r="V14" i="25"/>
  <c r="W14" i="25"/>
  <c r="X14" i="25"/>
  <c r="Y14" i="25"/>
  <c r="Z14" i="25"/>
  <c r="AA14" i="25"/>
  <c r="AB14" i="25"/>
  <c r="AC14" i="25"/>
  <c r="AD14" i="25"/>
  <c r="AE14" i="25"/>
  <c r="AF14" i="25"/>
  <c r="AG14" i="25"/>
  <c r="AH14" i="25"/>
  <c r="AI14" i="25"/>
  <c r="AJ14" i="25"/>
  <c r="AK14" i="25"/>
  <c r="AL14" i="25"/>
  <c r="AM14" i="25"/>
  <c r="AN14" i="25"/>
  <c r="AO14" i="25"/>
  <c r="AP14" i="25"/>
  <c r="D15" i="25"/>
  <c r="E15" i="25"/>
  <c r="F15" i="25"/>
  <c r="G15" i="25"/>
  <c r="H15" i="25"/>
  <c r="I15" i="25"/>
  <c r="J15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D16" i="25"/>
  <c r="E16" i="25"/>
  <c r="F16" i="25"/>
  <c r="G16" i="25"/>
  <c r="H16" i="25"/>
  <c r="I16" i="25"/>
  <c r="J16" i="25"/>
  <c r="K16" i="25"/>
  <c r="L16" i="25"/>
  <c r="M16" i="25"/>
  <c r="N16" i="25"/>
  <c r="O16" i="25"/>
  <c r="P16" i="25"/>
  <c r="Q16" i="25"/>
  <c r="R16" i="25"/>
  <c r="S16" i="25"/>
  <c r="T16" i="25"/>
  <c r="U16" i="25"/>
  <c r="V16" i="25"/>
  <c r="W16" i="25"/>
  <c r="X16" i="25"/>
  <c r="Y16" i="25"/>
  <c r="Z16" i="25"/>
  <c r="AA16" i="25"/>
  <c r="AB16" i="25"/>
  <c r="AC16" i="25"/>
  <c r="AD16" i="25"/>
  <c r="AE16" i="25"/>
  <c r="AF16" i="25"/>
  <c r="AG16" i="25"/>
  <c r="AH16" i="25"/>
  <c r="AI16" i="25"/>
  <c r="AJ16" i="25"/>
  <c r="AK16" i="25"/>
  <c r="AL16" i="25"/>
  <c r="AM16" i="25"/>
  <c r="AN16" i="25"/>
  <c r="AO16" i="25"/>
  <c r="AP16" i="25"/>
  <c r="D17" i="25"/>
  <c r="E17" i="25"/>
  <c r="F17" i="25"/>
  <c r="G17" i="25"/>
  <c r="H17" i="25"/>
  <c r="I17" i="25"/>
  <c r="J17" i="25"/>
  <c r="K17" i="25"/>
  <c r="L17" i="25"/>
  <c r="M17" i="25"/>
  <c r="N17" i="25"/>
  <c r="O17" i="25"/>
  <c r="P17" i="25"/>
  <c r="Q17" i="25"/>
  <c r="R17" i="25"/>
  <c r="S17" i="25"/>
  <c r="T17" i="25"/>
  <c r="U17" i="25"/>
  <c r="V17" i="25"/>
  <c r="W17" i="25"/>
  <c r="X17" i="25"/>
  <c r="Y17" i="25"/>
  <c r="Z17" i="25"/>
  <c r="AA17" i="25"/>
  <c r="AB17" i="25"/>
  <c r="AC17" i="25"/>
  <c r="AD17" i="25"/>
  <c r="AE17" i="25"/>
  <c r="AF17" i="25"/>
  <c r="AG17" i="25"/>
  <c r="AH17" i="25"/>
  <c r="AI17" i="25"/>
  <c r="AJ17" i="25"/>
  <c r="AK17" i="25"/>
  <c r="AL17" i="25"/>
  <c r="AM17" i="25"/>
  <c r="AN17" i="25"/>
  <c r="AO17" i="25"/>
  <c r="AP17" i="25"/>
  <c r="D18" i="25"/>
  <c r="E18" i="25"/>
  <c r="F18" i="25"/>
  <c r="G18" i="25"/>
  <c r="H18" i="25"/>
  <c r="I18" i="25"/>
  <c r="J18" i="25"/>
  <c r="K18" i="25"/>
  <c r="L18" i="25"/>
  <c r="M18" i="25"/>
  <c r="N18" i="25"/>
  <c r="O18" i="25"/>
  <c r="P18" i="25"/>
  <c r="Q18" i="25"/>
  <c r="R18" i="25"/>
  <c r="S18" i="25"/>
  <c r="T18" i="25"/>
  <c r="U18" i="25"/>
  <c r="V18" i="25"/>
  <c r="W18" i="25"/>
  <c r="X18" i="25"/>
  <c r="Y18" i="25"/>
  <c r="Z18" i="25"/>
  <c r="AA18" i="25"/>
  <c r="AB18" i="25"/>
  <c r="AC18" i="25"/>
  <c r="AD18" i="25"/>
  <c r="AE18" i="25"/>
  <c r="AF18" i="25"/>
  <c r="AG18" i="25"/>
  <c r="AH18" i="25"/>
  <c r="AI18" i="25"/>
  <c r="AJ18" i="25"/>
  <c r="AK18" i="25"/>
  <c r="AL18" i="25"/>
  <c r="AM18" i="25"/>
  <c r="AN18" i="25"/>
  <c r="AO18" i="25"/>
  <c r="AP18" i="25"/>
  <c r="D19" i="25"/>
  <c r="E19" i="25"/>
  <c r="F19" i="25"/>
  <c r="G19" i="25"/>
  <c r="H19" i="25"/>
  <c r="I19" i="25"/>
  <c r="J19" i="25"/>
  <c r="K19" i="25"/>
  <c r="L19" i="25"/>
  <c r="M19" i="25"/>
  <c r="N19" i="25"/>
  <c r="O19" i="25"/>
  <c r="P19" i="25"/>
  <c r="Q19" i="25"/>
  <c r="R19" i="25"/>
  <c r="S19" i="25"/>
  <c r="T19" i="25"/>
  <c r="U19" i="25"/>
  <c r="V19" i="25"/>
  <c r="W19" i="25"/>
  <c r="X19" i="25"/>
  <c r="Y19" i="25"/>
  <c r="Z19" i="25"/>
  <c r="AA19" i="25"/>
  <c r="AB19" i="25"/>
  <c r="AC19" i="25"/>
  <c r="AD19" i="25"/>
  <c r="AE19" i="25"/>
  <c r="AF19" i="25"/>
  <c r="AG19" i="25"/>
  <c r="AH19" i="25"/>
  <c r="AI19" i="25"/>
  <c r="AJ19" i="25"/>
  <c r="AK19" i="25"/>
  <c r="AL19" i="25"/>
  <c r="AM19" i="25"/>
  <c r="AN19" i="25"/>
  <c r="AO19" i="25"/>
  <c r="AP19" i="25"/>
  <c r="D20" i="25"/>
  <c r="E20" i="25"/>
  <c r="F20" i="25"/>
  <c r="G20" i="25"/>
  <c r="H20" i="25"/>
  <c r="I20" i="25"/>
  <c r="J20" i="25"/>
  <c r="K20" i="25"/>
  <c r="L20" i="25"/>
  <c r="M20" i="25"/>
  <c r="N20" i="25"/>
  <c r="O20" i="25"/>
  <c r="P20" i="25"/>
  <c r="Q20" i="25"/>
  <c r="R20" i="25"/>
  <c r="S20" i="25"/>
  <c r="T20" i="25"/>
  <c r="U20" i="25"/>
  <c r="V20" i="25"/>
  <c r="W20" i="25"/>
  <c r="X20" i="25"/>
  <c r="Y20" i="25"/>
  <c r="Z20" i="25"/>
  <c r="AA20" i="25"/>
  <c r="AB20" i="25"/>
  <c r="AC20" i="25"/>
  <c r="AD20" i="25"/>
  <c r="AE20" i="25"/>
  <c r="AF20" i="25"/>
  <c r="AG20" i="25"/>
  <c r="AH20" i="25"/>
  <c r="AI20" i="25"/>
  <c r="AJ20" i="25"/>
  <c r="AK20" i="25"/>
  <c r="AL20" i="25"/>
  <c r="AM20" i="25"/>
  <c r="AN20" i="25"/>
  <c r="AO20" i="25"/>
  <c r="AP20" i="25"/>
  <c r="D21" i="25"/>
  <c r="E21" i="25"/>
  <c r="F21" i="25"/>
  <c r="G21" i="25"/>
  <c r="H21" i="25"/>
  <c r="I21" i="25"/>
  <c r="J21" i="25"/>
  <c r="K21" i="25"/>
  <c r="L21" i="25"/>
  <c r="M21" i="25"/>
  <c r="N21" i="25"/>
  <c r="O21" i="25"/>
  <c r="P21" i="25"/>
  <c r="Q21" i="25"/>
  <c r="R21" i="25"/>
  <c r="S21" i="25"/>
  <c r="T21" i="25"/>
  <c r="U21" i="25"/>
  <c r="V21" i="25"/>
  <c r="W21" i="25"/>
  <c r="X21" i="25"/>
  <c r="Y21" i="25"/>
  <c r="Z21" i="25"/>
  <c r="AA21" i="25"/>
  <c r="AB21" i="25"/>
  <c r="AC21" i="25"/>
  <c r="AD21" i="25"/>
  <c r="AE21" i="25"/>
  <c r="AF21" i="25"/>
  <c r="AG21" i="25"/>
  <c r="AH21" i="25"/>
  <c r="AI21" i="25"/>
  <c r="AJ21" i="25"/>
  <c r="AK21" i="25"/>
  <c r="AL21" i="25"/>
  <c r="AM21" i="25"/>
  <c r="AN21" i="25"/>
  <c r="AO21" i="25"/>
  <c r="AP21" i="25"/>
  <c r="D22" i="25"/>
  <c r="E22" i="25"/>
  <c r="F22" i="25"/>
  <c r="G22" i="25"/>
  <c r="H22" i="25"/>
  <c r="I22" i="25"/>
  <c r="J22" i="25"/>
  <c r="K22" i="25"/>
  <c r="L22" i="25"/>
  <c r="M22" i="25"/>
  <c r="N22" i="25"/>
  <c r="O22" i="25"/>
  <c r="P22" i="25"/>
  <c r="Q22" i="25"/>
  <c r="R22" i="25"/>
  <c r="S22" i="25"/>
  <c r="T22" i="25"/>
  <c r="U22" i="25"/>
  <c r="V22" i="25"/>
  <c r="W22" i="25"/>
  <c r="X22" i="25"/>
  <c r="Y22" i="25"/>
  <c r="Z22" i="25"/>
  <c r="AA22" i="25"/>
  <c r="AB22" i="25"/>
  <c r="AC22" i="25"/>
  <c r="AD22" i="25"/>
  <c r="AE22" i="25"/>
  <c r="AF22" i="25"/>
  <c r="AG22" i="25"/>
  <c r="AH22" i="25"/>
  <c r="AI22" i="25"/>
  <c r="AJ22" i="25"/>
  <c r="AK22" i="25"/>
  <c r="AL22" i="25"/>
  <c r="AM22" i="25"/>
  <c r="AN22" i="25"/>
  <c r="AO22" i="25"/>
  <c r="AP22" i="25"/>
  <c r="D23" i="25"/>
  <c r="E23" i="25"/>
  <c r="F23" i="25"/>
  <c r="G23" i="25"/>
  <c r="H23" i="25"/>
  <c r="I23" i="25"/>
  <c r="J23" i="25"/>
  <c r="K23" i="25"/>
  <c r="L23" i="25"/>
  <c r="M23" i="25"/>
  <c r="N23" i="25"/>
  <c r="O23" i="25"/>
  <c r="P23" i="25"/>
  <c r="Q23" i="25"/>
  <c r="R23" i="25"/>
  <c r="S23" i="25"/>
  <c r="T23" i="25"/>
  <c r="U23" i="25"/>
  <c r="V23" i="25"/>
  <c r="W23" i="25"/>
  <c r="X23" i="25"/>
  <c r="Y23" i="25"/>
  <c r="Z23" i="25"/>
  <c r="AA23" i="25"/>
  <c r="AB23" i="25"/>
  <c r="AC23" i="25"/>
  <c r="AD23" i="25"/>
  <c r="AE23" i="25"/>
  <c r="AF23" i="25"/>
  <c r="AG23" i="25"/>
  <c r="AH23" i="25"/>
  <c r="AI23" i="25"/>
  <c r="AJ23" i="25"/>
  <c r="AK23" i="25"/>
  <c r="AL23" i="25"/>
  <c r="AM23" i="25"/>
  <c r="AN23" i="25"/>
  <c r="AO23" i="25"/>
  <c r="AP23" i="25"/>
  <c r="D24" i="25"/>
  <c r="E24" i="25"/>
  <c r="F24" i="25"/>
  <c r="G24" i="25"/>
  <c r="H24" i="25"/>
  <c r="I24" i="25"/>
  <c r="J24" i="25"/>
  <c r="K24" i="25"/>
  <c r="L24" i="25"/>
  <c r="M24" i="25"/>
  <c r="N24" i="25"/>
  <c r="O24" i="25"/>
  <c r="P24" i="25"/>
  <c r="Q24" i="25"/>
  <c r="R24" i="25"/>
  <c r="S24" i="25"/>
  <c r="T24" i="25"/>
  <c r="U24" i="25"/>
  <c r="V24" i="25"/>
  <c r="W24" i="25"/>
  <c r="X24" i="25"/>
  <c r="Y24" i="25"/>
  <c r="Z24" i="25"/>
  <c r="AA24" i="25"/>
  <c r="AB24" i="25"/>
  <c r="AC24" i="25"/>
  <c r="AD24" i="25"/>
  <c r="AE24" i="25"/>
  <c r="AF24" i="25"/>
  <c r="AG24" i="25"/>
  <c r="AH24" i="25"/>
  <c r="AI24" i="25"/>
  <c r="AJ24" i="25"/>
  <c r="AK24" i="25"/>
  <c r="AL24" i="25"/>
  <c r="AM24" i="25"/>
  <c r="AN24" i="25"/>
  <c r="AO24" i="25"/>
  <c r="AP24" i="25"/>
  <c r="D25" i="25"/>
  <c r="E25" i="25"/>
  <c r="F25" i="25"/>
  <c r="G25" i="25"/>
  <c r="H25" i="25"/>
  <c r="I25" i="25"/>
  <c r="J25" i="25"/>
  <c r="K25" i="25"/>
  <c r="L25" i="25"/>
  <c r="M25" i="25"/>
  <c r="N25" i="25"/>
  <c r="O25" i="25"/>
  <c r="P25" i="25"/>
  <c r="Q25" i="25"/>
  <c r="R25" i="25"/>
  <c r="S25" i="25"/>
  <c r="T25" i="25"/>
  <c r="U25" i="25"/>
  <c r="V25" i="25"/>
  <c r="W25" i="25"/>
  <c r="X25" i="25"/>
  <c r="Y25" i="25"/>
  <c r="Z25" i="25"/>
  <c r="AA25" i="25"/>
  <c r="AB25" i="25"/>
  <c r="AC25" i="25"/>
  <c r="AD25" i="25"/>
  <c r="AE25" i="25"/>
  <c r="AF25" i="25"/>
  <c r="AG25" i="25"/>
  <c r="AH25" i="25"/>
  <c r="AI25" i="25"/>
  <c r="AJ25" i="25"/>
  <c r="AK25" i="25"/>
  <c r="AL25" i="25"/>
  <c r="AM25" i="25"/>
  <c r="AN25" i="25"/>
  <c r="AO25" i="25"/>
  <c r="AP25" i="25"/>
  <c r="D26" i="25"/>
  <c r="E26" i="25"/>
  <c r="F26" i="25"/>
  <c r="G26" i="25"/>
  <c r="H26" i="25"/>
  <c r="I26" i="25"/>
  <c r="J26" i="25"/>
  <c r="K26" i="25"/>
  <c r="L26" i="25"/>
  <c r="M26" i="25"/>
  <c r="N26" i="25"/>
  <c r="O26" i="25"/>
  <c r="P26" i="25"/>
  <c r="Q26" i="25"/>
  <c r="R26" i="25"/>
  <c r="S26" i="25"/>
  <c r="T26" i="25"/>
  <c r="U26" i="25"/>
  <c r="V26" i="25"/>
  <c r="W26" i="25"/>
  <c r="X26" i="25"/>
  <c r="Y26" i="25"/>
  <c r="Z26" i="25"/>
  <c r="AA26" i="25"/>
  <c r="AB26" i="25"/>
  <c r="AC26" i="25"/>
  <c r="AD26" i="25"/>
  <c r="AE26" i="25"/>
  <c r="AF26" i="25"/>
  <c r="AG26" i="25"/>
  <c r="AH26" i="25"/>
  <c r="AI26" i="25"/>
  <c r="AJ26" i="25"/>
  <c r="AK26" i="25"/>
  <c r="AL26" i="25"/>
  <c r="AM26" i="25"/>
  <c r="AN26" i="25"/>
  <c r="AO26" i="25"/>
  <c r="AP26" i="25"/>
  <c r="D27" i="25"/>
  <c r="E27" i="25"/>
  <c r="F27" i="25"/>
  <c r="G27" i="25"/>
  <c r="H27" i="25"/>
  <c r="I27" i="25"/>
  <c r="J27" i="25"/>
  <c r="K27" i="25"/>
  <c r="L27" i="25"/>
  <c r="M27" i="25"/>
  <c r="N27" i="25"/>
  <c r="O27" i="25"/>
  <c r="P27" i="25"/>
  <c r="Q27" i="25"/>
  <c r="R27" i="25"/>
  <c r="S27" i="25"/>
  <c r="T27" i="25"/>
  <c r="U27" i="25"/>
  <c r="V27" i="25"/>
  <c r="W27" i="25"/>
  <c r="X27" i="25"/>
  <c r="Y27" i="25"/>
  <c r="Z27" i="25"/>
  <c r="AA27" i="25"/>
  <c r="AB27" i="25"/>
  <c r="AC27" i="25"/>
  <c r="AD27" i="25"/>
  <c r="AE27" i="25"/>
  <c r="AF27" i="25"/>
  <c r="AG27" i="25"/>
  <c r="AH27" i="25"/>
  <c r="AI27" i="25"/>
  <c r="AJ27" i="25"/>
  <c r="AK27" i="25"/>
  <c r="AL27" i="25"/>
  <c r="AM27" i="25"/>
  <c r="AN27" i="25"/>
  <c r="AO27" i="25"/>
  <c r="AP27" i="25"/>
  <c r="D28" i="25"/>
  <c r="E28" i="25"/>
  <c r="F28" i="25"/>
  <c r="G28" i="25"/>
  <c r="H28" i="25"/>
  <c r="I28" i="25"/>
  <c r="J28" i="25"/>
  <c r="K28" i="25"/>
  <c r="L28" i="25"/>
  <c r="M28" i="25"/>
  <c r="N28" i="25"/>
  <c r="O28" i="25"/>
  <c r="P28" i="25"/>
  <c r="Q28" i="25"/>
  <c r="R28" i="25"/>
  <c r="S28" i="25"/>
  <c r="T28" i="25"/>
  <c r="U28" i="25"/>
  <c r="V28" i="25"/>
  <c r="W28" i="25"/>
  <c r="X28" i="25"/>
  <c r="Y28" i="25"/>
  <c r="Z28" i="25"/>
  <c r="AA28" i="25"/>
  <c r="AB28" i="25"/>
  <c r="AC28" i="25"/>
  <c r="AD28" i="25"/>
  <c r="AE28" i="25"/>
  <c r="AF28" i="25"/>
  <c r="AG28" i="25"/>
  <c r="AH28" i="25"/>
  <c r="AI28" i="25"/>
  <c r="AJ28" i="25"/>
  <c r="AK28" i="25"/>
  <c r="AL28" i="25"/>
  <c r="AM28" i="25"/>
  <c r="AN28" i="25"/>
  <c r="AO28" i="25"/>
  <c r="AP28" i="25"/>
  <c r="D29" i="25"/>
  <c r="E29" i="25"/>
  <c r="F29" i="25"/>
  <c r="G29" i="25"/>
  <c r="H29" i="25"/>
  <c r="I29" i="25"/>
  <c r="J29" i="25"/>
  <c r="K29" i="25"/>
  <c r="L29" i="25"/>
  <c r="M29" i="25"/>
  <c r="N29" i="25"/>
  <c r="O29" i="25"/>
  <c r="P29" i="25"/>
  <c r="Q29" i="25"/>
  <c r="R29" i="25"/>
  <c r="S29" i="25"/>
  <c r="T29" i="25"/>
  <c r="U29" i="25"/>
  <c r="V29" i="25"/>
  <c r="W29" i="25"/>
  <c r="X29" i="25"/>
  <c r="Y29" i="25"/>
  <c r="Z29" i="25"/>
  <c r="AA29" i="25"/>
  <c r="AB29" i="25"/>
  <c r="AC29" i="25"/>
  <c r="AD29" i="25"/>
  <c r="AE29" i="25"/>
  <c r="AF29" i="25"/>
  <c r="AG29" i="25"/>
  <c r="AH29" i="25"/>
  <c r="AI29" i="25"/>
  <c r="AJ29" i="25"/>
  <c r="AK29" i="25"/>
  <c r="AL29" i="25"/>
  <c r="AM29" i="25"/>
  <c r="AN29" i="25"/>
  <c r="AO29" i="25"/>
  <c r="AP29" i="25"/>
  <c r="D30" i="25"/>
  <c r="E30" i="25"/>
  <c r="F30" i="25"/>
  <c r="G30" i="25"/>
  <c r="H30" i="25"/>
  <c r="I30" i="25"/>
  <c r="J30" i="25"/>
  <c r="K30" i="25"/>
  <c r="L30" i="25"/>
  <c r="M30" i="25"/>
  <c r="N30" i="25"/>
  <c r="O30" i="25"/>
  <c r="P30" i="25"/>
  <c r="Q30" i="25"/>
  <c r="R30" i="25"/>
  <c r="S30" i="25"/>
  <c r="T30" i="25"/>
  <c r="U30" i="25"/>
  <c r="V30" i="25"/>
  <c r="W30" i="25"/>
  <c r="X30" i="25"/>
  <c r="Y30" i="25"/>
  <c r="Z30" i="25"/>
  <c r="AA30" i="25"/>
  <c r="AB30" i="25"/>
  <c r="AC30" i="25"/>
  <c r="AD30" i="25"/>
  <c r="AE30" i="25"/>
  <c r="AF30" i="25"/>
  <c r="AG30" i="25"/>
  <c r="AH30" i="25"/>
  <c r="AI30" i="25"/>
  <c r="AJ30" i="25"/>
  <c r="AK30" i="25"/>
  <c r="AL30" i="25"/>
  <c r="AM30" i="25"/>
  <c r="AN30" i="25"/>
  <c r="AO30" i="25"/>
  <c r="AP30" i="25"/>
  <c r="D31" i="25"/>
  <c r="E31" i="25"/>
  <c r="F31" i="25"/>
  <c r="G31" i="25"/>
  <c r="H31" i="25"/>
  <c r="I31" i="25"/>
  <c r="J31" i="25"/>
  <c r="K31" i="25"/>
  <c r="L31" i="25"/>
  <c r="M31" i="25"/>
  <c r="N31" i="25"/>
  <c r="O31" i="25"/>
  <c r="P31" i="25"/>
  <c r="Q31" i="25"/>
  <c r="R31" i="25"/>
  <c r="S31" i="25"/>
  <c r="T31" i="25"/>
  <c r="U31" i="25"/>
  <c r="V31" i="25"/>
  <c r="W31" i="25"/>
  <c r="X31" i="25"/>
  <c r="Y31" i="25"/>
  <c r="Z31" i="25"/>
  <c r="AA31" i="25"/>
  <c r="AB31" i="25"/>
  <c r="AC31" i="25"/>
  <c r="AD31" i="25"/>
  <c r="AE31" i="25"/>
  <c r="AF31" i="25"/>
  <c r="AG31" i="25"/>
  <c r="AH31" i="25"/>
  <c r="AI31" i="25"/>
  <c r="AJ31" i="25"/>
  <c r="AK31" i="25"/>
  <c r="AL31" i="25"/>
  <c r="AM31" i="25"/>
  <c r="AN31" i="25"/>
  <c r="AO31" i="25"/>
  <c r="AP31" i="25"/>
  <c r="D32" i="25"/>
  <c r="E32" i="25"/>
  <c r="F32" i="25"/>
  <c r="G32" i="25"/>
  <c r="H32" i="25"/>
  <c r="I32" i="25"/>
  <c r="J32" i="25"/>
  <c r="K32" i="25"/>
  <c r="L32" i="25"/>
  <c r="M32" i="25"/>
  <c r="N32" i="25"/>
  <c r="O32" i="25"/>
  <c r="P32" i="25"/>
  <c r="Q32" i="25"/>
  <c r="R32" i="25"/>
  <c r="S32" i="25"/>
  <c r="T32" i="25"/>
  <c r="U32" i="25"/>
  <c r="V32" i="25"/>
  <c r="W32" i="25"/>
  <c r="X32" i="25"/>
  <c r="Y32" i="25"/>
  <c r="Z32" i="25"/>
  <c r="AA32" i="25"/>
  <c r="AB32" i="25"/>
  <c r="AC32" i="25"/>
  <c r="AD32" i="25"/>
  <c r="AE32" i="25"/>
  <c r="AF32" i="25"/>
  <c r="AG32" i="25"/>
  <c r="AH32" i="25"/>
  <c r="AI32" i="25"/>
  <c r="AJ32" i="25"/>
  <c r="AK32" i="25"/>
  <c r="AL32" i="25"/>
  <c r="AM32" i="25"/>
  <c r="AN32" i="25"/>
  <c r="AO32" i="25"/>
  <c r="AP32" i="25"/>
  <c r="D33" i="25"/>
  <c r="E33" i="25"/>
  <c r="F33" i="25"/>
  <c r="G33" i="25"/>
  <c r="H33" i="25"/>
  <c r="I33" i="25"/>
  <c r="J33" i="25"/>
  <c r="K33" i="25"/>
  <c r="L33" i="25"/>
  <c r="M33" i="25"/>
  <c r="N33" i="25"/>
  <c r="O33" i="25"/>
  <c r="P33" i="25"/>
  <c r="Q33" i="25"/>
  <c r="R33" i="25"/>
  <c r="S33" i="25"/>
  <c r="T33" i="25"/>
  <c r="U33" i="25"/>
  <c r="V33" i="25"/>
  <c r="W33" i="25"/>
  <c r="X33" i="25"/>
  <c r="Y33" i="25"/>
  <c r="Z33" i="25"/>
  <c r="AA33" i="25"/>
  <c r="AB33" i="25"/>
  <c r="AC33" i="25"/>
  <c r="AD33" i="25"/>
  <c r="AE33" i="25"/>
  <c r="AF33" i="25"/>
  <c r="AG33" i="25"/>
  <c r="AH33" i="25"/>
  <c r="AI33" i="25"/>
  <c r="AJ33" i="25"/>
  <c r="AK33" i="25"/>
  <c r="AL33" i="25"/>
  <c r="AM33" i="25"/>
  <c r="AN33" i="25"/>
  <c r="AO33" i="25"/>
  <c r="AP33" i="25"/>
  <c r="D34" i="25"/>
  <c r="E34" i="25"/>
  <c r="F34" i="25"/>
  <c r="G34" i="25"/>
  <c r="H34" i="25"/>
  <c r="I34" i="25"/>
  <c r="J34" i="25"/>
  <c r="K34" i="25"/>
  <c r="L34" i="25"/>
  <c r="M34" i="25"/>
  <c r="N34" i="25"/>
  <c r="O34" i="25"/>
  <c r="P34" i="25"/>
  <c r="Q34" i="25"/>
  <c r="R34" i="25"/>
  <c r="S34" i="25"/>
  <c r="T34" i="25"/>
  <c r="U34" i="25"/>
  <c r="V34" i="25"/>
  <c r="W34" i="25"/>
  <c r="X34" i="25"/>
  <c r="Y34" i="25"/>
  <c r="Z34" i="25"/>
  <c r="AA34" i="25"/>
  <c r="AB34" i="25"/>
  <c r="AC34" i="25"/>
  <c r="AD34" i="25"/>
  <c r="AE34" i="25"/>
  <c r="AF34" i="25"/>
  <c r="AG34" i="25"/>
  <c r="AH34" i="25"/>
  <c r="AI34" i="25"/>
  <c r="AJ34" i="25"/>
  <c r="AK34" i="25"/>
  <c r="AL34" i="25"/>
  <c r="AM34" i="25"/>
  <c r="AN34" i="25"/>
  <c r="AO34" i="25"/>
  <c r="AP34" i="25"/>
  <c r="D35" i="25"/>
  <c r="E35" i="25"/>
  <c r="F35" i="25"/>
  <c r="G35" i="25"/>
  <c r="H35" i="25"/>
  <c r="I35" i="25"/>
  <c r="J35" i="25"/>
  <c r="K35" i="25"/>
  <c r="L35" i="25"/>
  <c r="M35" i="25"/>
  <c r="N35" i="25"/>
  <c r="O35" i="25"/>
  <c r="P35" i="25"/>
  <c r="Q35" i="25"/>
  <c r="R35" i="25"/>
  <c r="S35" i="25"/>
  <c r="T35" i="25"/>
  <c r="U35" i="25"/>
  <c r="V35" i="25"/>
  <c r="W35" i="25"/>
  <c r="X35" i="25"/>
  <c r="Y35" i="25"/>
  <c r="Z35" i="25"/>
  <c r="AA35" i="25"/>
  <c r="AB35" i="25"/>
  <c r="AC35" i="25"/>
  <c r="AD35" i="25"/>
  <c r="AE35" i="25"/>
  <c r="AF35" i="25"/>
  <c r="AG35" i="25"/>
  <c r="AH35" i="25"/>
  <c r="AI35" i="25"/>
  <c r="AJ35" i="25"/>
  <c r="AK35" i="25"/>
  <c r="AL35" i="25"/>
  <c r="AM35" i="25"/>
  <c r="AN35" i="25"/>
  <c r="AO35" i="25"/>
  <c r="AP35" i="25"/>
  <c r="D36" i="25"/>
  <c r="E36" i="25"/>
  <c r="F36" i="25"/>
  <c r="G36" i="25"/>
  <c r="H36" i="25"/>
  <c r="I36" i="25"/>
  <c r="J36" i="25"/>
  <c r="K36" i="25"/>
  <c r="L36" i="25"/>
  <c r="M36" i="25"/>
  <c r="N36" i="25"/>
  <c r="O36" i="25"/>
  <c r="P36" i="25"/>
  <c r="Q36" i="25"/>
  <c r="R36" i="25"/>
  <c r="S36" i="25"/>
  <c r="T36" i="25"/>
  <c r="U36" i="25"/>
  <c r="V36" i="25"/>
  <c r="W36" i="25"/>
  <c r="X36" i="25"/>
  <c r="Y36" i="25"/>
  <c r="Z36" i="25"/>
  <c r="AA36" i="25"/>
  <c r="AB36" i="25"/>
  <c r="AC36" i="25"/>
  <c r="AD36" i="25"/>
  <c r="AE36" i="25"/>
  <c r="AF36" i="25"/>
  <c r="AG36" i="25"/>
  <c r="AH36" i="25"/>
  <c r="AI36" i="25"/>
  <c r="AJ36" i="25"/>
  <c r="AK36" i="25"/>
  <c r="AL36" i="25"/>
  <c r="AM36" i="25"/>
  <c r="AN36" i="25"/>
  <c r="AO36" i="25"/>
  <c r="AP36" i="25"/>
  <c r="D37" i="25"/>
  <c r="E37" i="25"/>
  <c r="F37" i="25"/>
  <c r="G37" i="25"/>
  <c r="H37" i="25"/>
  <c r="I37" i="25"/>
  <c r="J37" i="25"/>
  <c r="K37" i="25"/>
  <c r="L37" i="25"/>
  <c r="M37" i="25"/>
  <c r="N37" i="25"/>
  <c r="O37" i="25"/>
  <c r="P37" i="25"/>
  <c r="Q37" i="25"/>
  <c r="R37" i="25"/>
  <c r="S37" i="25"/>
  <c r="T37" i="25"/>
  <c r="U37" i="25"/>
  <c r="V37" i="25"/>
  <c r="W37" i="25"/>
  <c r="X37" i="25"/>
  <c r="Y37" i="25"/>
  <c r="Z37" i="25"/>
  <c r="AA37" i="25"/>
  <c r="AB37" i="25"/>
  <c r="AC37" i="25"/>
  <c r="AD37" i="25"/>
  <c r="AE37" i="25"/>
  <c r="AF37" i="25"/>
  <c r="AG37" i="25"/>
  <c r="AH37" i="25"/>
  <c r="AI37" i="25"/>
  <c r="AJ37" i="25"/>
  <c r="AK37" i="25"/>
  <c r="AL37" i="25"/>
  <c r="AM37" i="25"/>
  <c r="AN37" i="25"/>
  <c r="AO37" i="25"/>
  <c r="AP37" i="25"/>
  <c r="D38" i="25"/>
  <c r="E38" i="25"/>
  <c r="F38" i="25"/>
  <c r="G38" i="25"/>
  <c r="H38" i="25"/>
  <c r="I38" i="25"/>
  <c r="J38" i="25"/>
  <c r="K38" i="25"/>
  <c r="L38" i="25"/>
  <c r="M38" i="25"/>
  <c r="N38" i="25"/>
  <c r="O38" i="25"/>
  <c r="P38" i="25"/>
  <c r="Q38" i="25"/>
  <c r="R38" i="25"/>
  <c r="S38" i="25"/>
  <c r="T38" i="25"/>
  <c r="U38" i="25"/>
  <c r="V38" i="25"/>
  <c r="W38" i="25"/>
  <c r="X38" i="25"/>
  <c r="Y38" i="25"/>
  <c r="Z38" i="25"/>
  <c r="AA38" i="25"/>
  <c r="AB38" i="25"/>
  <c r="AC38" i="25"/>
  <c r="AD38" i="25"/>
  <c r="AE38" i="25"/>
  <c r="AF38" i="25"/>
  <c r="AG38" i="25"/>
  <c r="AH38" i="25"/>
  <c r="AI38" i="25"/>
  <c r="AJ38" i="25"/>
  <c r="AK38" i="25"/>
  <c r="AL38" i="25"/>
  <c r="AM38" i="25"/>
  <c r="AN38" i="25"/>
  <c r="AO38" i="25"/>
  <c r="AP38" i="25"/>
  <c r="D39" i="25"/>
  <c r="E39" i="25"/>
  <c r="F39" i="25"/>
  <c r="G39" i="25"/>
  <c r="H39" i="25"/>
  <c r="I39" i="25"/>
  <c r="J39" i="25"/>
  <c r="K39" i="25"/>
  <c r="L39" i="25"/>
  <c r="M39" i="25"/>
  <c r="N39" i="25"/>
  <c r="O39" i="25"/>
  <c r="P39" i="25"/>
  <c r="Q39" i="25"/>
  <c r="R39" i="25"/>
  <c r="S39" i="25"/>
  <c r="T39" i="25"/>
  <c r="U39" i="25"/>
  <c r="V39" i="25"/>
  <c r="W39" i="25"/>
  <c r="X39" i="25"/>
  <c r="Y39" i="25"/>
  <c r="Z39" i="25"/>
  <c r="AA39" i="25"/>
  <c r="AB39" i="25"/>
  <c r="AC39" i="25"/>
  <c r="AD39" i="25"/>
  <c r="AE39" i="25"/>
  <c r="AF39" i="25"/>
  <c r="AG39" i="25"/>
  <c r="AH39" i="25"/>
  <c r="AI39" i="25"/>
  <c r="AJ39" i="25"/>
  <c r="AK39" i="25"/>
  <c r="AL39" i="25"/>
  <c r="AM39" i="25"/>
  <c r="AN39" i="25"/>
  <c r="AO39" i="25"/>
  <c r="AP39" i="25"/>
  <c r="D40" i="25"/>
  <c r="E40" i="25"/>
  <c r="F40" i="25"/>
  <c r="G40" i="25"/>
  <c r="H40" i="25"/>
  <c r="I40" i="25"/>
  <c r="J40" i="25"/>
  <c r="K40" i="25"/>
  <c r="L40" i="25"/>
  <c r="M40" i="25"/>
  <c r="N40" i="25"/>
  <c r="O40" i="25"/>
  <c r="P40" i="25"/>
  <c r="Q40" i="25"/>
  <c r="R40" i="25"/>
  <c r="S40" i="25"/>
  <c r="T40" i="25"/>
  <c r="U40" i="25"/>
  <c r="V40" i="25"/>
  <c r="W40" i="25"/>
  <c r="X40" i="25"/>
  <c r="Y40" i="25"/>
  <c r="Z40" i="25"/>
  <c r="AA40" i="25"/>
  <c r="AB40" i="25"/>
  <c r="AC40" i="25"/>
  <c r="AD40" i="25"/>
  <c r="AE40" i="25"/>
  <c r="AF40" i="25"/>
  <c r="AG40" i="25"/>
  <c r="AH40" i="25"/>
  <c r="AI40" i="25"/>
  <c r="AJ40" i="25"/>
  <c r="AK40" i="25"/>
  <c r="AL40" i="25"/>
  <c r="AM40" i="25"/>
  <c r="AN40" i="25"/>
  <c r="AO40" i="25"/>
  <c r="AP40" i="25"/>
  <c r="D41" i="25"/>
  <c r="E41" i="25"/>
  <c r="F41" i="25"/>
  <c r="G41" i="25"/>
  <c r="H41" i="25"/>
  <c r="I41" i="25"/>
  <c r="J41" i="25"/>
  <c r="K41" i="25"/>
  <c r="L41" i="25"/>
  <c r="M41" i="25"/>
  <c r="N41" i="25"/>
  <c r="O41" i="25"/>
  <c r="P41" i="25"/>
  <c r="Q41" i="25"/>
  <c r="R41" i="25"/>
  <c r="S41" i="25"/>
  <c r="T41" i="25"/>
  <c r="U41" i="25"/>
  <c r="V41" i="25"/>
  <c r="W41" i="25"/>
  <c r="X41" i="25"/>
  <c r="Y41" i="25"/>
  <c r="Z41" i="25"/>
  <c r="AA41" i="25"/>
  <c r="AB41" i="25"/>
  <c r="AC41" i="25"/>
  <c r="AD41" i="25"/>
  <c r="AE41" i="25"/>
  <c r="AF41" i="25"/>
  <c r="AG41" i="25"/>
  <c r="AH41" i="25"/>
  <c r="AI41" i="25"/>
  <c r="AJ41" i="25"/>
  <c r="AK41" i="25"/>
  <c r="AL41" i="25"/>
  <c r="AM41" i="25"/>
  <c r="AN41" i="25"/>
  <c r="AO41" i="25"/>
  <c r="AP41" i="25"/>
  <c r="D42" i="25"/>
  <c r="E42" i="25"/>
  <c r="F42" i="25"/>
  <c r="G42" i="25"/>
  <c r="H42" i="25"/>
  <c r="I42" i="25"/>
  <c r="J42" i="25"/>
  <c r="K42" i="25"/>
  <c r="L42" i="25"/>
  <c r="M42" i="25"/>
  <c r="N42" i="25"/>
  <c r="O42" i="25"/>
  <c r="P42" i="25"/>
  <c r="Q42" i="25"/>
  <c r="R42" i="25"/>
  <c r="S42" i="25"/>
  <c r="T42" i="25"/>
  <c r="U42" i="25"/>
  <c r="V42" i="25"/>
  <c r="W42" i="25"/>
  <c r="X42" i="25"/>
  <c r="Y42" i="25"/>
  <c r="Z42" i="25"/>
  <c r="AA42" i="25"/>
  <c r="AB42" i="25"/>
  <c r="AC42" i="25"/>
  <c r="AD42" i="25"/>
  <c r="AE42" i="25"/>
  <c r="AF42" i="25"/>
  <c r="AG42" i="25"/>
  <c r="AH42" i="25"/>
  <c r="AI42" i="25"/>
  <c r="AJ42" i="25"/>
  <c r="AK42" i="25"/>
  <c r="AL42" i="25"/>
  <c r="AM42" i="25"/>
  <c r="AN42" i="25"/>
  <c r="AO42" i="25"/>
  <c r="AP42" i="25"/>
  <c r="D43" i="25"/>
  <c r="E43" i="25"/>
  <c r="F43" i="25"/>
  <c r="G43" i="25"/>
  <c r="H43" i="25"/>
  <c r="I43" i="25"/>
  <c r="J43" i="25"/>
  <c r="K43" i="25"/>
  <c r="L43" i="25"/>
  <c r="M43" i="25"/>
  <c r="N43" i="25"/>
  <c r="O43" i="25"/>
  <c r="P43" i="25"/>
  <c r="Q43" i="25"/>
  <c r="R43" i="25"/>
  <c r="S43" i="25"/>
  <c r="T43" i="25"/>
  <c r="U43" i="25"/>
  <c r="V43" i="25"/>
  <c r="W43" i="25"/>
  <c r="X43" i="25"/>
  <c r="Y43" i="25"/>
  <c r="Z43" i="25"/>
  <c r="AA43" i="25"/>
  <c r="AB43" i="25"/>
  <c r="AC43" i="25"/>
  <c r="AD43" i="25"/>
  <c r="AE43" i="25"/>
  <c r="AF43" i="25"/>
  <c r="AG43" i="25"/>
  <c r="AH43" i="25"/>
  <c r="AI43" i="25"/>
  <c r="AJ43" i="25"/>
  <c r="AK43" i="25"/>
  <c r="AL43" i="25"/>
  <c r="AM43" i="25"/>
  <c r="AN43" i="25"/>
  <c r="AO43" i="25"/>
  <c r="AP43" i="25"/>
  <c r="D44" i="25"/>
  <c r="E44" i="25"/>
  <c r="F44" i="25"/>
  <c r="G44" i="25"/>
  <c r="H44" i="25"/>
  <c r="I44" i="25"/>
  <c r="J44" i="25"/>
  <c r="K44" i="25"/>
  <c r="L44" i="25"/>
  <c r="M44" i="25"/>
  <c r="N44" i="25"/>
  <c r="O44" i="25"/>
  <c r="P44" i="25"/>
  <c r="Q44" i="25"/>
  <c r="R44" i="25"/>
  <c r="S44" i="25"/>
  <c r="T44" i="25"/>
  <c r="U44" i="25"/>
  <c r="V44" i="25"/>
  <c r="W44" i="25"/>
  <c r="X44" i="25"/>
  <c r="Y44" i="25"/>
  <c r="Z44" i="25"/>
  <c r="AA44" i="25"/>
  <c r="AB44" i="25"/>
  <c r="AC44" i="25"/>
  <c r="AD44" i="25"/>
  <c r="AE44" i="25"/>
  <c r="AF44" i="25"/>
  <c r="AG44" i="25"/>
  <c r="AH44" i="25"/>
  <c r="AI44" i="25"/>
  <c r="AJ44" i="25"/>
  <c r="AK44" i="25"/>
  <c r="AL44" i="25"/>
  <c r="AM44" i="25"/>
  <c r="AN44" i="25"/>
  <c r="AO44" i="25"/>
  <c r="AP44" i="25"/>
  <c r="D45" i="25"/>
  <c r="E45" i="25"/>
  <c r="F45" i="25"/>
  <c r="G45" i="25"/>
  <c r="H45" i="25"/>
  <c r="I45" i="25"/>
  <c r="J45" i="25"/>
  <c r="K45" i="25"/>
  <c r="L45" i="25"/>
  <c r="M45" i="25"/>
  <c r="N45" i="25"/>
  <c r="O45" i="25"/>
  <c r="P45" i="25"/>
  <c r="Q45" i="25"/>
  <c r="R45" i="25"/>
  <c r="S45" i="25"/>
  <c r="T45" i="25"/>
  <c r="U45" i="25"/>
  <c r="V45" i="25"/>
  <c r="W45" i="25"/>
  <c r="X45" i="25"/>
  <c r="Y45" i="25"/>
  <c r="Z45" i="25"/>
  <c r="AA45" i="25"/>
  <c r="AB45" i="25"/>
  <c r="AC45" i="25"/>
  <c r="AD45" i="25"/>
  <c r="AE45" i="25"/>
  <c r="AF45" i="25"/>
  <c r="AG45" i="25"/>
  <c r="AH45" i="25"/>
  <c r="AI45" i="25"/>
  <c r="AJ45" i="25"/>
  <c r="AK45" i="25"/>
  <c r="AL45" i="25"/>
  <c r="AM45" i="25"/>
  <c r="AN45" i="25"/>
  <c r="AO45" i="25"/>
  <c r="AP45" i="25"/>
  <c r="D46" i="25"/>
  <c r="E46" i="25"/>
  <c r="F46" i="25"/>
  <c r="G46" i="25"/>
  <c r="H46" i="25"/>
  <c r="I46" i="25"/>
  <c r="J46" i="25"/>
  <c r="K46" i="25"/>
  <c r="L46" i="25"/>
  <c r="M46" i="25"/>
  <c r="N46" i="25"/>
  <c r="O46" i="25"/>
  <c r="P46" i="25"/>
  <c r="Q46" i="25"/>
  <c r="R46" i="25"/>
  <c r="S46" i="25"/>
  <c r="T46" i="25"/>
  <c r="U46" i="25"/>
  <c r="V46" i="25"/>
  <c r="W46" i="25"/>
  <c r="X46" i="25"/>
  <c r="Y46" i="25"/>
  <c r="Z46" i="25"/>
  <c r="AA46" i="25"/>
  <c r="AB46" i="25"/>
  <c r="AC46" i="25"/>
  <c r="AD46" i="25"/>
  <c r="AE46" i="25"/>
  <c r="AF46" i="25"/>
  <c r="AG46" i="25"/>
  <c r="AH46" i="25"/>
  <c r="AI46" i="25"/>
  <c r="AJ46" i="25"/>
  <c r="AK46" i="25"/>
  <c r="AL46" i="25"/>
  <c r="AM46" i="25"/>
  <c r="AN46" i="25"/>
  <c r="AO46" i="25"/>
  <c r="AP46" i="25"/>
  <c r="D47" i="25"/>
  <c r="E47" i="25"/>
  <c r="F47" i="25"/>
  <c r="G47" i="25"/>
  <c r="H47" i="25"/>
  <c r="I47" i="25"/>
  <c r="J47" i="25"/>
  <c r="K47" i="25"/>
  <c r="L47" i="25"/>
  <c r="M47" i="25"/>
  <c r="N47" i="25"/>
  <c r="O47" i="25"/>
  <c r="P47" i="25"/>
  <c r="Q47" i="25"/>
  <c r="R47" i="25"/>
  <c r="S47" i="25"/>
  <c r="T47" i="25"/>
  <c r="U47" i="25"/>
  <c r="V47" i="25"/>
  <c r="W47" i="25"/>
  <c r="X47" i="25"/>
  <c r="Y47" i="25"/>
  <c r="Z47" i="25"/>
  <c r="AA47" i="25"/>
  <c r="AB47" i="25"/>
  <c r="AC47" i="25"/>
  <c r="AD47" i="25"/>
  <c r="AE47" i="25"/>
  <c r="AF47" i="25"/>
  <c r="AG47" i="25"/>
  <c r="AH47" i="25"/>
  <c r="AI47" i="25"/>
  <c r="AJ47" i="25"/>
  <c r="AK47" i="25"/>
  <c r="AL47" i="25"/>
  <c r="AM47" i="25"/>
  <c r="AN47" i="25"/>
  <c r="AO47" i="25"/>
  <c r="AP47" i="25"/>
  <c r="D48" i="25"/>
  <c r="E48" i="25"/>
  <c r="F48" i="25"/>
  <c r="G48" i="25"/>
  <c r="H48" i="25"/>
  <c r="I48" i="25"/>
  <c r="J48" i="25"/>
  <c r="K48" i="25"/>
  <c r="L48" i="25"/>
  <c r="M48" i="25"/>
  <c r="N48" i="25"/>
  <c r="O48" i="25"/>
  <c r="P48" i="25"/>
  <c r="Q48" i="25"/>
  <c r="R48" i="25"/>
  <c r="S48" i="25"/>
  <c r="T48" i="25"/>
  <c r="U48" i="25"/>
  <c r="V48" i="25"/>
  <c r="W48" i="25"/>
  <c r="X48" i="25"/>
  <c r="Y48" i="25"/>
  <c r="Z48" i="25"/>
  <c r="AA48" i="25"/>
  <c r="AB48" i="25"/>
  <c r="AC48" i="25"/>
  <c r="AD48" i="25"/>
  <c r="AE48" i="25"/>
  <c r="AF48" i="25"/>
  <c r="AG48" i="25"/>
  <c r="AH48" i="25"/>
  <c r="AI48" i="25"/>
  <c r="AJ48" i="25"/>
  <c r="AK48" i="25"/>
  <c r="AL48" i="25"/>
  <c r="AM48" i="25"/>
  <c r="AN48" i="25"/>
  <c r="AO48" i="25"/>
  <c r="AP48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B41" i="25"/>
  <c r="B42" i="25"/>
  <c r="B43" i="25"/>
  <c r="AH123" i="25" s="1"/>
  <c r="B44" i="25"/>
  <c r="AI123" i="25" s="1"/>
  <c r="B45" i="25"/>
  <c r="AJ123" i="25" s="1"/>
  <c r="B46" i="25"/>
  <c r="AK123" i="25" s="1"/>
  <c r="B47" i="25"/>
  <c r="AL123" i="25" s="1"/>
  <c r="B48" i="25"/>
  <c r="AM123" i="25" s="1"/>
  <c r="B12" i="25"/>
  <c r="B52" i="24"/>
  <c r="B53" i="24"/>
  <c r="B54" i="24"/>
  <c r="B55" i="24"/>
  <c r="B56" i="24"/>
  <c r="B51" i="24"/>
  <c r="B65" i="24"/>
  <c r="B66" i="24"/>
  <c r="B59" i="24"/>
  <c r="B60" i="24"/>
  <c r="B61" i="24"/>
  <c r="B62" i="24"/>
  <c r="B63" i="24"/>
  <c r="B64" i="24"/>
  <c r="AQ481" i="3"/>
  <c r="AQ482" i="3"/>
  <c r="AQ584" i="3" s="1"/>
  <c r="AQ483" i="3"/>
  <c r="AQ585" i="3" s="1"/>
  <c r="AQ484" i="3"/>
  <c r="AQ586" i="3" s="1"/>
  <c r="AQ485" i="3"/>
  <c r="AQ587" i="3" s="1"/>
  <c r="AQ486" i="3"/>
  <c r="AQ588" i="3" s="1"/>
  <c r="AQ487" i="3"/>
  <c r="AQ589" i="3" s="1"/>
  <c r="AQ488" i="3"/>
  <c r="AQ590" i="3" s="1"/>
  <c r="AQ489" i="3"/>
  <c r="AQ591" i="3" s="1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AH123" i="24" s="1"/>
  <c r="B44" i="24"/>
  <c r="AI123" i="24" s="1"/>
  <c r="B45" i="24"/>
  <c r="AJ123" i="24" s="1"/>
  <c r="B46" i="24"/>
  <c r="AK123" i="24" s="1"/>
  <c r="B47" i="24"/>
  <c r="AL123" i="24" s="1"/>
  <c r="B48" i="24"/>
  <c r="AM123" i="24" s="1"/>
  <c r="B12" i="24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AS51" i="23"/>
  <c r="AS52" i="23"/>
  <c r="AS53" i="23"/>
  <c r="AS54" i="23"/>
  <c r="AS55" i="23"/>
  <c r="AS56" i="23"/>
  <c r="D51" i="23"/>
  <c r="E51" i="23"/>
  <c r="F51" i="23"/>
  <c r="G51" i="23"/>
  <c r="H51" i="23"/>
  <c r="I51" i="23"/>
  <c r="J51" i="23"/>
  <c r="K51" i="23"/>
  <c r="L51" i="23"/>
  <c r="M51" i="23"/>
  <c r="N51" i="23"/>
  <c r="O51" i="23"/>
  <c r="P51" i="23"/>
  <c r="Q51" i="23"/>
  <c r="R51" i="23"/>
  <c r="S51" i="23"/>
  <c r="T51" i="23"/>
  <c r="U51" i="23"/>
  <c r="V51" i="23"/>
  <c r="W51" i="23"/>
  <c r="X51" i="23"/>
  <c r="Y51" i="23"/>
  <c r="Z51" i="23"/>
  <c r="AA51" i="23"/>
  <c r="AB51" i="23"/>
  <c r="AC51" i="23"/>
  <c r="AD51" i="23"/>
  <c r="AE51" i="23"/>
  <c r="AF51" i="23"/>
  <c r="AG51" i="23"/>
  <c r="AH51" i="23"/>
  <c r="AI51" i="23"/>
  <c r="AJ51" i="23"/>
  <c r="AK51" i="23"/>
  <c r="AL51" i="23"/>
  <c r="AM51" i="23"/>
  <c r="AN51" i="23"/>
  <c r="AO51" i="23"/>
  <c r="AP51" i="23"/>
  <c r="D52" i="23"/>
  <c r="E52" i="23"/>
  <c r="F52" i="23"/>
  <c r="G52" i="23"/>
  <c r="H52" i="23"/>
  <c r="I52" i="23"/>
  <c r="J52" i="23"/>
  <c r="K52" i="23"/>
  <c r="L52" i="23"/>
  <c r="M52" i="23"/>
  <c r="N52" i="23"/>
  <c r="O52" i="23"/>
  <c r="P52" i="23"/>
  <c r="Q52" i="23"/>
  <c r="R52" i="23"/>
  <c r="S52" i="23"/>
  <c r="T52" i="23"/>
  <c r="U52" i="23"/>
  <c r="V52" i="23"/>
  <c r="W52" i="23"/>
  <c r="X52" i="23"/>
  <c r="Y52" i="23"/>
  <c r="Z52" i="23"/>
  <c r="AA52" i="23"/>
  <c r="AB52" i="23"/>
  <c r="AC52" i="23"/>
  <c r="AD52" i="23"/>
  <c r="AE52" i="23"/>
  <c r="AF52" i="23"/>
  <c r="AG52" i="23"/>
  <c r="AH52" i="23"/>
  <c r="AI52" i="23"/>
  <c r="AJ52" i="23"/>
  <c r="AK52" i="23"/>
  <c r="AL52" i="23"/>
  <c r="AM52" i="23"/>
  <c r="AN52" i="23"/>
  <c r="AO52" i="23"/>
  <c r="AP52" i="23"/>
  <c r="D53" i="23"/>
  <c r="E53" i="23"/>
  <c r="F53" i="23"/>
  <c r="G53" i="23"/>
  <c r="H53" i="23"/>
  <c r="I53" i="23"/>
  <c r="J53" i="23"/>
  <c r="K53" i="23"/>
  <c r="L53" i="23"/>
  <c r="M53" i="23"/>
  <c r="N53" i="23"/>
  <c r="O53" i="23"/>
  <c r="P53" i="23"/>
  <c r="Q53" i="23"/>
  <c r="R53" i="23"/>
  <c r="S53" i="23"/>
  <c r="T53" i="23"/>
  <c r="U53" i="23"/>
  <c r="V53" i="23"/>
  <c r="W53" i="23"/>
  <c r="X53" i="23"/>
  <c r="Y53" i="23"/>
  <c r="Z53" i="23"/>
  <c r="AA53" i="23"/>
  <c r="AB53" i="23"/>
  <c r="AC53" i="23"/>
  <c r="AD53" i="23"/>
  <c r="AE53" i="23"/>
  <c r="AF53" i="23"/>
  <c r="AG53" i="23"/>
  <c r="AH53" i="23"/>
  <c r="AI53" i="23"/>
  <c r="AJ53" i="23"/>
  <c r="AK53" i="23"/>
  <c r="AL53" i="23"/>
  <c r="AM53" i="23"/>
  <c r="AN53" i="23"/>
  <c r="AO53" i="23"/>
  <c r="AP53" i="23"/>
  <c r="D54" i="23"/>
  <c r="E54" i="23"/>
  <c r="F54" i="23"/>
  <c r="G54" i="23"/>
  <c r="H54" i="23"/>
  <c r="I54" i="23"/>
  <c r="J54" i="23"/>
  <c r="K54" i="23"/>
  <c r="L54" i="23"/>
  <c r="M54" i="23"/>
  <c r="N54" i="23"/>
  <c r="O54" i="23"/>
  <c r="P54" i="23"/>
  <c r="Q54" i="23"/>
  <c r="R54" i="23"/>
  <c r="S54" i="23"/>
  <c r="T54" i="23"/>
  <c r="U54" i="23"/>
  <c r="V54" i="23"/>
  <c r="W54" i="23"/>
  <c r="X54" i="23"/>
  <c r="Y54" i="23"/>
  <c r="Z54" i="23"/>
  <c r="AA54" i="23"/>
  <c r="AB54" i="23"/>
  <c r="AC54" i="23"/>
  <c r="AD54" i="23"/>
  <c r="AE54" i="23"/>
  <c r="AF54" i="23"/>
  <c r="AG54" i="23"/>
  <c r="AH54" i="23"/>
  <c r="AI54" i="23"/>
  <c r="AJ54" i="23"/>
  <c r="AK54" i="23"/>
  <c r="AL54" i="23"/>
  <c r="AM54" i="23"/>
  <c r="AN54" i="23"/>
  <c r="AO54" i="23"/>
  <c r="AP54" i="23"/>
  <c r="D55" i="23"/>
  <c r="E55" i="23"/>
  <c r="F55" i="23"/>
  <c r="G55" i="23"/>
  <c r="H55" i="23"/>
  <c r="I55" i="23"/>
  <c r="J55" i="23"/>
  <c r="K55" i="23"/>
  <c r="L55" i="23"/>
  <c r="M55" i="23"/>
  <c r="N55" i="23"/>
  <c r="O55" i="23"/>
  <c r="P55" i="23"/>
  <c r="Q55" i="23"/>
  <c r="R55" i="23"/>
  <c r="S55" i="23"/>
  <c r="T55" i="23"/>
  <c r="U55" i="23"/>
  <c r="V55" i="23"/>
  <c r="W55" i="23"/>
  <c r="X55" i="23"/>
  <c r="Y55" i="23"/>
  <c r="Z55" i="23"/>
  <c r="AA55" i="23"/>
  <c r="AB55" i="23"/>
  <c r="AC55" i="23"/>
  <c r="AD55" i="23"/>
  <c r="AE55" i="23"/>
  <c r="AF55" i="23"/>
  <c r="AG55" i="23"/>
  <c r="AH55" i="23"/>
  <c r="AI55" i="23"/>
  <c r="AJ55" i="23"/>
  <c r="AK55" i="23"/>
  <c r="AL55" i="23"/>
  <c r="AM55" i="23"/>
  <c r="AN55" i="23"/>
  <c r="AO55" i="23"/>
  <c r="AP55" i="23"/>
  <c r="D56" i="23"/>
  <c r="E56" i="23"/>
  <c r="F56" i="23"/>
  <c r="G56" i="23"/>
  <c r="H56" i="23"/>
  <c r="I56" i="23"/>
  <c r="J56" i="23"/>
  <c r="K56" i="23"/>
  <c r="L56" i="23"/>
  <c r="M56" i="23"/>
  <c r="N56" i="23"/>
  <c r="O56" i="23"/>
  <c r="P56" i="23"/>
  <c r="Q56" i="23"/>
  <c r="R56" i="23"/>
  <c r="S56" i="23"/>
  <c r="T56" i="23"/>
  <c r="U56" i="23"/>
  <c r="V56" i="23"/>
  <c r="W56" i="23"/>
  <c r="X56" i="23"/>
  <c r="Y56" i="23"/>
  <c r="Z56" i="23"/>
  <c r="AA56" i="23"/>
  <c r="AB56" i="23"/>
  <c r="AC56" i="23"/>
  <c r="AD56" i="23"/>
  <c r="AE56" i="23"/>
  <c r="AF56" i="23"/>
  <c r="AG56" i="23"/>
  <c r="AH56" i="23"/>
  <c r="AI56" i="23"/>
  <c r="AJ56" i="23"/>
  <c r="AK56" i="23"/>
  <c r="AL56" i="23"/>
  <c r="AM56" i="23"/>
  <c r="AN56" i="23"/>
  <c r="AO56" i="23"/>
  <c r="AP56" i="23"/>
  <c r="C52" i="23"/>
  <c r="C53" i="23"/>
  <c r="C54" i="23"/>
  <c r="C55" i="23"/>
  <c r="C56" i="23"/>
  <c r="D51" i="22"/>
  <c r="E51" i="22"/>
  <c r="F51" i="22"/>
  <c r="G51" i="22"/>
  <c r="H51" i="22"/>
  <c r="I51" i="22"/>
  <c r="J51" i="22"/>
  <c r="K51" i="22"/>
  <c r="L51" i="22"/>
  <c r="M51" i="22"/>
  <c r="N51" i="22"/>
  <c r="O51" i="22"/>
  <c r="P51" i="22"/>
  <c r="Q51" i="22"/>
  <c r="R51" i="22"/>
  <c r="S51" i="22"/>
  <c r="T51" i="22"/>
  <c r="U51" i="22"/>
  <c r="V51" i="22"/>
  <c r="W51" i="22"/>
  <c r="X51" i="22"/>
  <c r="Y51" i="22"/>
  <c r="Z51" i="22"/>
  <c r="AA51" i="22"/>
  <c r="AB51" i="22"/>
  <c r="AC51" i="22"/>
  <c r="AD51" i="22"/>
  <c r="AE51" i="22"/>
  <c r="AF51" i="22"/>
  <c r="AG51" i="22"/>
  <c r="AH51" i="22"/>
  <c r="AI51" i="22"/>
  <c r="AJ51" i="22"/>
  <c r="AK51" i="22"/>
  <c r="AL51" i="22"/>
  <c r="AM51" i="22"/>
  <c r="AN51" i="22"/>
  <c r="AO51" i="22"/>
  <c r="AP51" i="22"/>
  <c r="AS51" i="22"/>
  <c r="D52" i="22"/>
  <c r="E52" i="22"/>
  <c r="F52" i="22"/>
  <c r="G52" i="22"/>
  <c r="H52" i="22"/>
  <c r="I52" i="22"/>
  <c r="J52" i="22"/>
  <c r="K52" i="22"/>
  <c r="L52" i="22"/>
  <c r="M52" i="22"/>
  <c r="N52" i="22"/>
  <c r="O52" i="22"/>
  <c r="P52" i="22"/>
  <c r="Q52" i="22"/>
  <c r="R52" i="22"/>
  <c r="S52" i="22"/>
  <c r="T52" i="22"/>
  <c r="U52" i="22"/>
  <c r="V52" i="22"/>
  <c r="W52" i="22"/>
  <c r="X52" i="22"/>
  <c r="Y52" i="22"/>
  <c r="Z52" i="22"/>
  <c r="AA52" i="22"/>
  <c r="AB52" i="22"/>
  <c r="AC52" i="22"/>
  <c r="AD52" i="22"/>
  <c r="AE52" i="22"/>
  <c r="AF52" i="22"/>
  <c r="AG52" i="22"/>
  <c r="AH52" i="22"/>
  <c r="AI52" i="22"/>
  <c r="AJ52" i="22"/>
  <c r="AK52" i="22"/>
  <c r="AL52" i="22"/>
  <c r="AM52" i="22"/>
  <c r="AN52" i="22"/>
  <c r="AO52" i="22"/>
  <c r="AP52" i="22"/>
  <c r="AS52" i="22"/>
  <c r="D53" i="22"/>
  <c r="E53" i="22"/>
  <c r="F53" i="22"/>
  <c r="G53" i="22"/>
  <c r="H53" i="22"/>
  <c r="I53" i="22"/>
  <c r="J53" i="22"/>
  <c r="K53" i="22"/>
  <c r="L53" i="22"/>
  <c r="M53" i="22"/>
  <c r="N53" i="22"/>
  <c r="O53" i="22"/>
  <c r="P53" i="22"/>
  <c r="Q53" i="22"/>
  <c r="R53" i="22"/>
  <c r="S53" i="22"/>
  <c r="T53" i="22"/>
  <c r="U53" i="22"/>
  <c r="V53" i="22"/>
  <c r="W53" i="22"/>
  <c r="X53" i="22"/>
  <c r="Y53" i="22"/>
  <c r="Z53" i="22"/>
  <c r="AA53" i="22"/>
  <c r="AB53" i="22"/>
  <c r="AC53" i="22"/>
  <c r="AD53" i="22"/>
  <c r="AE53" i="22"/>
  <c r="AF53" i="22"/>
  <c r="AG53" i="22"/>
  <c r="AH53" i="22"/>
  <c r="AI53" i="22"/>
  <c r="AJ53" i="22"/>
  <c r="AK53" i="22"/>
  <c r="AL53" i="22"/>
  <c r="AM53" i="22"/>
  <c r="AN53" i="22"/>
  <c r="AO53" i="22"/>
  <c r="AP53" i="22"/>
  <c r="AS53" i="22"/>
  <c r="D54" i="22"/>
  <c r="E54" i="22"/>
  <c r="F54" i="22"/>
  <c r="G54" i="22"/>
  <c r="H54" i="22"/>
  <c r="I54" i="22"/>
  <c r="J54" i="22"/>
  <c r="K54" i="22"/>
  <c r="L54" i="22"/>
  <c r="M54" i="22"/>
  <c r="N54" i="22"/>
  <c r="O54" i="22"/>
  <c r="P54" i="22"/>
  <c r="Q54" i="22"/>
  <c r="R54" i="22"/>
  <c r="S54" i="22"/>
  <c r="T54" i="22"/>
  <c r="U54" i="22"/>
  <c r="V54" i="22"/>
  <c r="W54" i="22"/>
  <c r="X54" i="22"/>
  <c r="Y54" i="22"/>
  <c r="Z54" i="22"/>
  <c r="AA54" i="22"/>
  <c r="AB54" i="22"/>
  <c r="AC54" i="22"/>
  <c r="AD54" i="22"/>
  <c r="AE54" i="22"/>
  <c r="AF54" i="22"/>
  <c r="AG54" i="22"/>
  <c r="AH54" i="22"/>
  <c r="AI54" i="22"/>
  <c r="AJ54" i="22"/>
  <c r="AK54" i="22"/>
  <c r="AL54" i="22"/>
  <c r="AM54" i="22"/>
  <c r="AN54" i="22"/>
  <c r="AO54" i="22"/>
  <c r="AP54" i="22"/>
  <c r="AS54" i="22"/>
  <c r="D55" i="22"/>
  <c r="E55" i="22"/>
  <c r="F55" i="22"/>
  <c r="G55" i="22"/>
  <c r="H55" i="22"/>
  <c r="I55" i="22"/>
  <c r="J55" i="22"/>
  <c r="K55" i="22"/>
  <c r="L55" i="22"/>
  <c r="M55" i="22"/>
  <c r="N55" i="22"/>
  <c r="O55" i="22"/>
  <c r="P55" i="22"/>
  <c r="Q55" i="22"/>
  <c r="R55" i="22"/>
  <c r="S55" i="22"/>
  <c r="T55" i="22"/>
  <c r="U55" i="22"/>
  <c r="V55" i="22"/>
  <c r="W55" i="22"/>
  <c r="X55" i="22"/>
  <c r="Y55" i="22"/>
  <c r="Z55" i="22"/>
  <c r="AA55" i="22"/>
  <c r="AB55" i="22"/>
  <c r="AC55" i="22"/>
  <c r="AD55" i="22"/>
  <c r="AE55" i="22"/>
  <c r="AF55" i="22"/>
  <c r="AG55" i="22"/>
  <c r="AH55" i="22"/>
  <c r="AI55" i="22"/>
  <c r="AJ55" i="22"/>
  <c r="AK55" i="22"/>
  <c r="AL55" i="22"/>
  <c r="AM55" i="22"/>
  <c r="AN55" i="22"/>
  <c r="AO55" i="22"/>
  <c r="AP55" i="22"/>
  <c r="AS55" i="22"/>
  <c r="D56" i="22"/>
  <c r="E56" i="22"/>
  <c r="F56" i="22"/>
  <c r="G56" i="22"/>
  <c r="H56" i="22"/>
  <c r="I56" i="22"/>
  <c r="J56" i="22"/>
  <c r="K56" i="22"/>
  <c r="L56" i="22"/>
  <c r="M56" i="22"/>
  <c r="N56" i="22"/>
  <c r="O56" i="22"/>
  <c r="P56" i="22"/>
  <c r="Q56" i="22"/>
  <c r="R56" i="22"/>
  <c r="S56" i="22"/>
  <c r="T56" i="22"/>
  <c r="U56" i="22"/>
  <c r="V56" i="22"/>
  <c r="W56" i="22"/>
  <c r="X56" i="22"/>
  <c r="Y56" i="22"/>
  <c r="Z56" i="22"/>
  <c r="AA56" i="22"/>
  <c r="AB56" i="22"/>
  <c r="AC56" i="22"/>
  <c r="AD56" i="22"/>
  <c r="AE56" i="22"/>
  <c r="AF56" i="22"/>
  <c r="AG56" i="22"/>
  <c r="AH56" i="22"/>
  <c r="AI56" i="22"/>
  <c r="AJ56" i="22"/>
  <c r="AK56" i="22"/>
  <c r="AL56" i="22"/>
  <c r="AM56" i="22"/>
  <c r="AN56" i="22"/>
  <c r="AO56" i="22"/>
  <c r="AP56" i="22"/>
  <c r="AS56" i="22"/>
  <c r="C52" i="22"/>
  <c r="C53" i="22"/>
  <c r="C54" i="22"/>
  <c r="C55" i="22"/>
  <c r="C56" i="22"/>
  <c r="C51" i="22"/>
  <c r="C51" i="23"/>
  <c r="B52" i="23"/>
  <c r="B53" i="23"/>
  <c r="B54" i="23"/>
  <c r="B55" i="23"/>
  <c r="B56" i="23"/>
  <c r="B51" i="23"/>
  <c r="B52" i="22"/>
  <c r="B53" i="22"/>
  <c r="B54" i="22"/>
  <c r="B55" i="22"/>
  <c r="B56" i="22"/>
  <c r="B51" i="22"/>
  <c r="B59" i="23"/>
  <c r="B60" i="23"/>
  <c r="B61" i="23"/>
  <c r="B62" i="23"/>
  <c r="B63" i="23"/>
  <c r="B64" i="23"/>
  <c r="B65" i="23"/>
  <c r="B66" i="23"/>
  <c r="B58" i="23"/>
  <c r="B59" i="22"/>
  <c r="B60" i="22"/>
  <c r="B61" i="22"/>
  <c r="B62" i="22"/>
  <c r="B63" i="22"/>
  <c r="B64" i="22"/>
  <c r="B65" i="22"/>
  <c r="B66" i="22"/>
  <c r="B58" i="22"/>
  <c r="B52" i="21"/>
  <c r="B53" i="21"/>
  <c r="B54" i="21"/>
  <c r="B55" i="21"/>
  <c r="B56" i="21"/>
  <c r="B57" i="21"/>
  <c r="B58" i="21"/>
  <c r="B59" i="21"/>
  <c r="B51" i="21"/>
  <c r="B59" i="20"/>
  <c r="B60" i="20"/>
  <c r="B61" i="20"/>
  <c r="B62" i="20"/>
  <c r="B63" i="20"/>
  <c r="B64" i="20"/>
  <c r="B65" i="20"/>
  <c r="B66" i="20"/>
  <c r="B58" i="20"/>
  <c r="B52" i="19"/>
  <c r="B53" i="19"/>
  <c r="B54" i="19"/>
  <c r="B55" i="19"/>
  <c r="B56" i="19"/>
  <c r="B57" i="19"/>
  <c r="B58" i="19"/>
  <c r="B59" i="19"/>
  <c r="B51" i="19"/>
  <c r="D59" i="21"/>
  <c r="E59" i="21"/>
  <c r="F59" i="21"/>
  <c r="G59" i="21"/>
  <c r="H59" i="21"/>
  <c r="I59" i="21"/>
  <c r="J59" i="21"/>
  <c r="K59" i="21"/>
  <c r="L59" i="21"/>
  <c r="M59" i="21"/>
  <c r="N59" i="21"/>
  <c r="O59" i="21"/>
  <c r="P59" i="21"/>
  <c r="Q59" i="21"/>
  <c r="R59" i="21"/>
  <c r="S59" i="21"/>
  <c r="T59" i="21"/>
  <c r="U59" i="21"/>
  <c r="V59" i="21"/>
  <c r="W59" i="21"/>
  <c r="X59" i="21"/>
  <c r="Y59" i="21"/>
  <c r="Z59" i="21"/>
  <c r="AA59" i="21"/>
  <c r="AB59" i="21"/>
  <c r="AC59" i="21"/>
  <c r="AD59" i="21"/>
  <c r="AE59" i="21"/>
  <c r="AF59" i="21"/>
  <c r="AG59" i="21"/>
  <c r="AH59" i="21"/>
  <c r="AI59" i="21"/>
  <c r="AJ59" i="21"/>
  <c r="AK59" i="21"/>
  <c r="AL59" i="21"/>
  <c r="AM59" i="21"/>
  <c r="AN59" i="21"/>
  <c r="AO59" i="21"/>
  <c r="AP59" i="21"/>
  <c r="AS59" i="21"/>
  <c r="C59" i="21"/>
  <c r="AS12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P12" i="23"/>
  <c r="Q12" i="23"/>
  <c r="R12" i="23"/>
  <c r="S12" i="23"/>
  <c r="T12" i="23"/>
  <c r="U12" i="23"/>
  <c r="V12" i="23"/>
  <c r="W12" i="23"/>
  <c r="X12" i="23"/>
  <c r="Y12" i="23"/>
  <c r="Z12" i="23"/>
  <c r="AA12" i="23"/>
  <c r="AB12" i="23"/>
  <c r="AC12" i="23"/>
  <c r="AD12" i="23"/>
  <c r="AE12" i="23"/>
  <c r="AF12" i="23"/>
  <c r="AG12" i="23"/>
  <c r="AH12" i="23"/>
  <c r="AI12" i="23"/>
  <c r="AJ12" i="23"/>
  <c r="AK12" i="23"/>
  <c r="AL12" i="23"/>
  <c r="AM12" i="23"/>
  <c r="AN12" i="23"/>
  <c r="AO12" i="23"/>
  <c r="AP12" i="23"/>
  <c r="D13" i="23"/>
  <c r="E13" i="23"/>
  <c r="F13" i="23"/>
  <c r="G13" i="23"/>
  <c r="H13" i="23"/>
  <c r="I13" i="23"/>
  <c r="J13" i="23"/>
  <c r="K13" i="23"/>
  <c r="L13" i="23"/>
  <c r="M13" i="23"/>
  <c r="N13" i="23"/>
  <c r="O13" i="23"/>
  <c r="P13" i="23"/>
  <c r="Q13" i="23"/>
  <c r="R13" i="23"/>
  <c r="S13" i="23"/>
  <c r="T13" i="23"/>
  <c r="U13" i="23"/>
  <c r="V13" i="23"/>
  <c r="W13" i="23"/>
  <c r="X13" i="23"/>
  <c r="Y13" i="23"/>
  <c r="Z13" i="23"/>
  <c r="AA13" i="23"/>
  <c r="AB13" i="23"/>
  <c r="AC13" i="23"/>
  <c r="AD13" i="23"/>
  <c r="AE13" i="23"/>
  <c r="AF13" i="23"/>
  <c r="AG13" i="23"/>
  <c r="AH13" i="23"/>
  <c r="AI13" i="23"/>
  <c r="AJ13" i="23"/>
  <c r="AK13" i="23"/>
  <c r="AL13" i="23"/>
  <c r="AM13" i="23"/>
  <c r="AN13" i="23"/>
  <c r="AO13" i="23"/>
  <c r="AP13" i="23"/>
  <c r="D14" i="23"/>
  <c r="E14" i="23"/>
  <c r="F14" i="23"/>
  <c r="G14" i="23"/>
  <c r="H14" i="23"/>
  <c r="I14" i="23"/>
  <c r="J14" i="23"/>
  <c r="K14" i="23"/>
  <c r="L14" i="23"/>
  <c r="M14" i="23"/>
  <c r="N14" i="23"/>
  <c r="O14" i="23"/>
  <c r="P14" i="23"/>
  <c r="Q14" i="23"/>
  <c r="R14" i="23"/>
  <c r="S14" i="23"/>
  <c r="T14" i="23"/>
  <c r="U14" i="23"/>
  <c r="V14" i="23"/>
  <c r="W14" i="23"/>
  <c r="X14" i="23"/>
  <c r="Y14" i="23"/>
  <c r="Z14" i="23"/>
  <c r="AA14" i="23"/>
  <c r="AB14" i="23"/>
  <c r="AC14" i="23"/>
  <c r="AD14" i="23"/>
  <c r="AE14" i="23"/>
  <c r="AF14" i="23"/>
  <c r="AG14" i="23"/>
  <c r="AH14" i="23"/>
  <c r="AI14" i="23"/>
  <c r="AJ14" i="23"/>
  <c r="AK14" i="23"/>
  <c r="AL14" i="23"/>
  <c r="AM14" i="23"/>
  <c r="AN14" i="23"/>
  <c r="AO14" i="23"/>
  <c r="AP14" i="23"/>
  <c r="D15" i="23"/>
  <c r="E15" i="23"/>
  <c r="F15" i="23"/>
  <c r="G15" i="23"/>
  <c r="H15" i="23"/>
  <c r="I15" i="23"/>
  <c r="J15" i="23"/>
  <c r="K15" i="23"/>
  <c r="L15" i="23"/>
  <c r="M15" i="23"/>
  <c r="N15" i="23"/>
  <c r="O15" i="23"/>
  <c r="P15" i="23"/>
  <c r="Q15" i="23"/>
  <c r="R15" i="23"/>
  <c r="S15" i="23"/>
  <c r="T15" i="23"/>
  <c r="U15" i="23"/>
  <c r="V15" i="23"/>
  <c r="W15" i="23"/>
  <c r="X15" i="23"/>
  <c r="Y15" i="23"/>
  <c r="Z15" i="23"/>
  <c r="AA15" i="23"/>
  <c r="AB15" i="23"/>
  <c r="AC15" i="23"/>
  <c r="AD15" i="23"/>
  <c r="AE15" i="23"/>
  <c r="AF15" i="23"/>
  <c r="AG15" i="23"/>
  <c r="AH15" i="23"/>
  <c r="AI15" i="23"/>
  <c r="AJ15" i="23"/>
  <c r="AK15" i="23"/>
  <c r="AL15" i="23"/>
  <c r="AM15" i="23"/>
  <c r="AN15" i="23"/>
  <c r="AO15" i="23"/>
  <c r="AP15" i="23"/>
  <c r="D16" i="23"/>
  <c r="E16" i="23"/>
  <c r="F16" i="23"/>
  <c r="G16" i="23"/>
  <c r="H16" i="23"/>
  <c r="I16" i="23"/>
  <c r="J16" i="23"/>
  <c r="K16" i="23"/>
  <c r="L16" i="23"/>
  <c r="M16" i="23"/>
  <c r="N16" i="23"/>
  <c r="O16" i="23"/>
  <c r="P16" i="23"/>
  <c r="Q16" i="23"/>
  <c r="R16" i="23"/>
  <c r="S16" i="23"/>
  <c r="T16" i="23"/>
  <c r="U16" i="23"/>
  <c r="V16" i="23"/>
  <c r="W16" i="23"/>
  <c r="X16" i="23"/>
  <c r="Y16" i="23"/>
  <c r="Z16" i="23"/>
  <c r="AA16" i="23"/>
  <c r="AB16" i="23"/>
  <c r="AC16" i="23"/>
  <c r="AD16" i="23"/>
  <c r="AE16" i="23"/>
  <c r="AF16" i="23"/>
  <c r="AG16" i="23"/>
  <c r="AH16" i="23"/>
  <c r="AI16" i="23"/>
  <c r="AJ16" i="23"/>
  <c r="AK16" i="23"/>
  <c r="AL16" i="23"/>
  <c r="AM16" i="23"/>
  <c r="AN16" i="23"/>
  <c r="AO16" i="23"/>
  <c r="AP16" i="23"/>
  <c r="D17" i="23"/>
  <c r="E17" i="23"/>
  <c r="F17" i="23"/>
  <c r="G17" i="23"/>
  <c r="H17" i="23"/>
  <c r="I17" i="23"/>
  <c r="J17" i="23"/>
  <c r="K17" i="23"/>
  <c r="L17" i="23"/>
  <c r="M17" i="23"/>
  <c r="N17" i="23"/>
  <c r="O17" i="23"/>
  <c r="P17" i="23"/>
  <c r="Q17" i="23"/>
  <c r="R17" i="23"/>
  <c r="S17" i="23"/>
  <c r="T17" i="23"/>
  <c r="U17" i="23"/>
  <c r="V17" i="23"/>
  <c r="W17" i="23"/>
  <c r="X17" i="23"/>
  <c r="Y17" i="23"/>
  <c r="Z17" i="23"/>
  <c r="AA17" i="23"/>
  <c r="AB17" i="23"/>
  <c r="AC17" i="23"/>
  <c r="AD17" i="23"/>
  <c r="AE17" i="23"/>
  <c r="AF17" i="23"/>
  <c r="AG17" i="23"/>
  <c r="AH17" i="23"/>
  <c r="AI17" i="23"/>
  <c r="AJ17" i="23"/>
  <c r="AK17" i="23"/>
  <c r="AL17" i="23"/>
  <c r="AM17" i="23"/>
  <c r="AN17" i="23"/>
  <c r="AO17" i="23"/>
  <c r="AP17" i="23"/>
  <c r="D18" i="23"/>
  <c r="E18" i="23"/>
  <c r="F18" i="23"/>
  <c r="G18" i="23"/>
  <c r="H18" i="23"/>
  <c r="I18" i="23"/>
  <c r="J18" i="23"/>
  <c r="K18" i="23"/>
  <c r="L18" i="23"/>
  <c r="M18" i="23"/>
  <c r="N18" i="23"/>
  <c r="O18" i="23"/>
  <c r="P18" i="23"/>
  <c r="Q18" i="23"/>
  <c r="R18" i="23"/>
  <c r="S18" i="23"/>
  <c r="T18" i="23"/>
  <c r="U18" i="23"/>
  <c r="V18" i="23"/>
  <c r="W18" i="23"/>
  <c r="X18" i="23"/>
  <c r="Y18" i="23"/>
  <c r="Z18" i="23"/>
  <c r="AA18" i="23"/>
  <c r="AB18" i="23"/>
  <c r="AC18" i="23"/>
  <c r="AD18" i="23"/>
  <c r="AE18" i="23"/>
  <c r="AF18" i="23"/>
  <c r="AG18" i="23"/>
  <c r="AH18" i="23"/>
  <c r="AI18" i="23"/>
  <c r="AJ18" i="23"/>
  <c r="AK18" i="23"/>
  <c r="AL18" i="23"/>
  <c r="AM18" i="23"/>
  <c r="AN18" i="23"/>
  <c r="AO18" i="23"/>
  <c r="AP18" i="23"/>
  <c r="D19" i="23"/>
  <c r="E19" i="23"/>
  <c r="F19" i="23"/>
  <c r="G19" i="23"/>
  <c r="H19" i="23"/>
  <c r="I19" i="23"/>
  <c r="J19" i="23"/>
  <c r="K19" i="23"/>
  <c r="L19" i="23"/>
  <c r="M19" i="23"/>
  <c r="N19" i="23"/>
  <c r="O19" i="23"/>
  <c r="P19" i="23"/>
  <c r="Q19" i="23"/>
  <c r="R19" i="23"/>
  <c r="S19" i="23"/>
  <c r="T19" i="23"/>
  <c r="U19" i="23"/>
  <c r="V19" i="23"/>
  <c r="W19" i="23"/>
  <c r="X19" i="23"/>
  <c r="Y19" i="23"/>
  <c r="Z19" i="23"/>
  <c r="AA19" i="23"/>
  <c r="AB19" i="23"/>
  <c r="AC19" i="23"/>
  <c r="AD19" i="23"/>
  <c r="AE19" i="23"/>
  <c r="AF19" i="23"/>
  <c r="AG19" i="23"/>
  <c r="AH19" i="23"/>
  <c r="AI19" i="23"/>
  <c r="AJ19" i="23"/>
  <c r="AK19" i="23"/>
  <c r="AL19" i="23"/>
  <c r="AM19" i="23"/>
  <c r="AN19" i="23"/>
  <c r="AO19" i="23"/>
  <c r="AP19" i="23"/>
  <c r="D20" i="23"/>
  <c r="E20" i="23"/>
  <c r="F20" i="23"/>
  <c r="G20" i="23"/>
  <c r="H20" i="23"/>
  <c r="I20" i="23"/>
  <c r="J20" i="23"/>
  <c r="K20" i="23"/>
  <c r="L20" i="23"/>
  <c r="M20" i="23"/>
  <c r="N20" i="23"/>
  <c r="O20" i="23"/>
  <c r="P20" i="23"/>
  <c r="Q20" i="23"/>
  <c r="R20" i="23"/>
  <c r="S20" i="23"/>
  <c r="T20" i="23"/>
  <c r="U20" i="23"/>
  <c r="V20" i="23"/>
  <c r="W20" i="23"/>
  <c r="X20" i="23"/>
  <c r="Y20" i="23"/>
  <c r="Z20" i="23"/>
  <c r="AA20" i="23"/>
  <c r="AB20" i="23"/>
  <c r="AC20" i="23"/>
  <c r="AD20" i="23"/>
  <c r="AE20" i="23"/>
  <c r="AF20" i="23"/>
  <c r="AG20" i="23"/>
  <c r="AH20" i="23"/>
  <c r="AI20" i="23"/>
  <c r="AJ20" i="23"/>
  <c r="AK20" i="23"/>
  <c r="AL20" i="23"/>
  <c r="AM20" i="23"/>
  <c r="AN20" i="23"/>
  <c r="AO20" i="23"/>
  <c r="AP20" i="23"/>
  <c r="D21" i="23"/>
  <c r="E21" i="23"/>
  <c r="F21" i="23"/>
  <c r="G21" i="23"/>
  <c r="H21" i="23"/>
  <c r="I21" i="23"/>
  <c r="J21" i="23"/>
  <c r="K21" i="23"/>
  <c r="L21" i="23"/>
  <c r="M21" i="23"/>
  <c r="N21" i="23"/>
  <c r="O21" i="23"/>
  <c r="P21" i="23"/>
  <c r="Q21" i="23"/>
  <c r="R21" i="23"/>
  <c r="S21" i="23"/>
  <c r="T21" i="23"/>
  <c r="U21" i="23"/>
  <c r="V21" i="23"/>
  <c r="W21" i="23"/>
  <c r="X21" i="23"/>
  <c r="Y21" i="23"/>
  <c r="Z21" i="23"/>
  <c r="AA21" i="23"/>
  <c r="AB21" i="23"/>
  <c r="AC21" i="23"/>
  <c r="AD21" i="23"/>
  <c r="AE21" i="23"/>
  <c r="AF21" i="23"/>
  <c r="AG21" i="23"/>
  <c r="AH21" i="23"/>
  <c r="AI21" i="23"/>
  <c r="AJ21" i="23"/>
  <c r="AK21" i="23"/>
  <c r="AL21" i="23"/>
  <c r="AM21" i="23"/>
  <c r="AN21" i="23"/>
  <c r="AO21" i="23"/>
  <c r="AP21" i="23"/>
  <c r="D22" i="23"/>
  <c r="E22" i="23"/>
  <c r="F22" i="23"/>
  <c r="G22" i="23"/>
  <c r="H22" i="23"/>
  <c r="I22" i="23"/>
  <c r="J22" i="23"/>
  <c r="K22" i="23"/>
  <c r="L22" i="23"/>
  <c r="M22" i="23"/>
  <c r="N22" i="23"/>
  <c r="O22" i="23"/>
  <c r="P22" i="23"/>
  <c r="Q22" i="23"/>
  <c r="R22" i="23"/>
  <c r="S22" i="23"/>
  <c r="T22" i="23"/>
  <c r="U22" i="23"/>
  <c r="V22" i="23"/>
  <c r="W22" i="23"/>
  <c r="X22" i="23"/>
  <c r="Y22" i="23"/>
  <c r="Z22" i="23"/>
  <c r="AA22" i="23"/>
  <c r="AB22" i="23"/>
  <c r="AC22" i="23"/>
  <c r="AD22" i="23"/>
  <c r="AE22" i="23"/>
  <c r="AF22" i="23"/>
  <c r="AG22" i="23"/>
  <c r="AH22" i="23"/>
  <c r="AI22" i="23"/>
  <c r="AJ22" i="23"/>
  <c r="AK22" i="23"/>
  <c r="AL22" i="23"/>
  <c r="AM22" i="23"/>
  <c r="AN22" i="23"/>
  <c r="AO22" i="23"/>
  <c r="AP22" i="23"/>
  <c r="D23" i="23"/>
  <c r="E23" i="23"/>
  <c r="F23" i="23"/>
  <c r="G23" i="23"/>
  <c r="H23" i="23"/>
  <c r="I23" i="23"/>
  <c r="J23" i="23"/>
  <c r="K23" i="23"/>
  <c r="L23" i="23"/>
  <c r="M23" i="23"/>
  <c r="N23" i="23"/>
  <c r="O23" i="23"/>
  <c r="P23" i="23"/>
  <c r="Q23" i="23"/>
  <c r="R23" i="23"/>
  <c r="S23" i="23"/>
  <c r="T23" i="23"/>
  <c r="U23" i="23"/>
  <c r="V23" i="23"/>
  <c r="W23" i="23"/>
  <c r="X23" i="23"/>
  <c r="Y23" i="23"/>
  <c r="Z23" i="23"/>
  <c r="AA23" i="23"/>
  <c r="AB23" i="23"/>
  <c r="AC23" i="23"/>
  <c r="AD23" i="23"/>
  <c r="AE23" i="23"/>
  <c r="AF23" i="23"/>
  <c r="AG23" i="23"/>
  <c r="AH23" i="23"/>
  <c r="AI23" i="23"/>
  <c r="AJ23" i="23"/>
  <c r="AK23" i="23"/>
  <c r="AL23" i="23"/>
  <c r="AM23" i="23"/>
  <c r="AN23" i="23"/>
  <c r="AO23" i="23"/>
  <c r="AP23" i="23"/>
  <c r="D24" i="23"/>
  <c r="E24" i="23"/>
  <c r="F24" i="23"/>
  <c r="G24" i="23"/>
  <c r="H24" i="23"/>
  <c r="I24" i="23"/>
  <c r="J24" i="23"/>
  <c r="K24" i="23"/>
  <c r="L24" i="23"/>
  <c r="M24" i="23"/>
  <c r="N24" i="23"/>
  <c r="O24" i="23"/>
  <c r="P24" i="23"/>
  <c r="Q24" i="23"/>
  <c r="R24" i="23"/>
  <c r="S24" i="23"/>
  <c r="T24" i="23"/>
  <c r="U24" i="23"/>
  <c r="V24" i="23"/>
  <c r="W24" i="23"/>
  <c r="X24" i="23"/>
  <c r="Y24" i="23"/>
  <c r="Z24" i="23"/>
  <c r="AA24" i="23"/>
  <c r="AB24" i="23"/>
  <c r="AC24" i="23"/>
  <c r="AD24" i="23"/>
  <c r="AE24" i="23"/>
  <c r="AF24" i="23"/>
  <c r="AG24" i="23"/>
  <c r="AH24" i="23"/>
  <c r="AI24" i="23"/>
  <c r="AJ24" i="23"/>
  <c r="AK24" i="23"/>
  <c r="AL24" i="23"/>
  <c r="AM24" i="23"/>
  <c r="AN24" i="23"/>
  <c r="AO24" i="23"/>
  <c r="AP24" i="23"/>
  <c r="D25" i="23"/>
  <c r="E25" i="23"/>
  <c r="F25" i="23"/>
  <c r="G25" i="23"/>
  <c r="H25" i="23"/>
  <c r="I25" i="23"/>
  <c r="J25" i="23"/>
  <c r="K25" i="23"/>
  <c r="L25" i="23"/>
  <c r="M25" i="23"/>
  <c r="N25" i="23"/>
  <c r="O25" i="23"/>
  <c r="P25" i="23"/>
  <c r="Q25" i="23"/>
  <c r="R25" i="23"/>
  <c r="S25" i="23"/>
  <c r="T25" i="23"/>
  <c r="U25" i="23"/>
  <c r="V25" i="23"/>
  <c r="W25" i="23"/>
  <c r="X25" i="23"/>
  <c r="Y25" i="23"/>
  <c r="Z25" i="23"/>
  <c r="AA25" i="23"/>
  <c r="AB25" i="23"/>
  <c r="AC25" i="23"/>
  <c r="AD25" i="23"/>
  <c r="AE25" i="23"/>
  <c r="AF25" i="23"/>
  <c r="AG25" i="23"/>
  <c r="AH25" i="23"/>
  <c r="AI25" i="23"/>
  <c r="AJ25" i="23"/>
  <c r="AK25" i="23"/>
  <c r="AL25" i="23"/>
  <c r="AM25" i="23"/>
  <c r="AN25" i="23"/>
  <c r="AO25" i="23"/>
  <c r="AP25" i="23"/>
  <c r="D26" i="23"/>
  <c r="E26" i="23"/>
  <c r="F26" i="23"/>
  <c r="G26" i="23"/>
  <c r="H26" i="23"/>
  <c r="I26" i="23"/>
  <c r="J26" i="23"/>
  <c r="K26" i="23"/>
  <c r="L26" i="23"/>
  <c r="M26" i="23"/>
  <c r="N26" i="23"/>
  <c r="O26" i="23"/>
  <c r="P26" i="23"/>
  <c r="Q26" i="23"/>
  <c r="R26" i="23"/>
  <c r="S26" i="23"/>
  <c r="T26" i="23"/>
  <c r="U26" i="23"/>
  <c r="V26" i="23"/>
  <c r="W26" i="23"/>
  <c r="X26" i="23"/>
  <c r="Y26" i="23"/>
  <c r="Z26" i="23"/>
  <c r="AA26" i="23"/>
  <c r="AB26" i="23"/>
  <c r="AC26" i="23"/>
  <c r="AD26" i="23"/>
  <c r="AE26" i="23"/>
  <c r="AF26" i="23"/>
  <c r="AG26" i="23"/>
  <c r="AH26" i="23"/>
  <c r="AI26" i="23"/>
  <c r="AJ26" i="23"/>
  <c r="AK26" i="23"/>
  <c r="AL26" i="23"/>
  <c r="AM26" i="23"/>
  <c r="AN26" i="23"/>
  <c r="AO26" i="23"/>
  <c r="AP26" i="23"/>
  <c r="D27" i="23"/>
  <c r="E27" i="23"/>
  <c r="F27" i="23"/>
  <c r="G27" i="23"/>
  <c r="H27" i="23"/>
  <c r="I27" i="23"/>
  <c r="J27" i="23"/>
  <c r="K27" i="23"/>
  <c r="L27" i="23"/>
  <c r="M27" i="23"/>
  <c r="N27" i="23"/>
  <c r="O27" i="23"/>
  <c r="P27" i="23"/>
  <c r="Q27" i="23"/>
  <c r="R27" i="23"/>
  <c r="S27" i="23"/>
  <c r="T27" i="23"/>
  <c r="U27" i="23"/>
  <c r="V27" i="23"/>
  <c r="W27" i="23"/>
  <c r="X27" i="23"/>
  <c r="Y27" i="23"/>
  <c r="Z27" i="23"/>
  <c r="AA27" i="23"/>
  <c r="AB27" i="23"/>
  <c r="AC27" i="23"/>
  <c r="AD27" i="23"/>
  <c r="AE27" i="23"/>
  <c r="AF27" i="23"/>
  <c r="AG27" i="23"/>
  <c r="AH27" i="23"/>
  <c r="AI27" i="23"/>
  <c r="AJ27" i="23"/>
  <c r="AK27" i="23"/>
  <c r="AL27" i="23"/>
  <c r="AM27" i="23"/>
  <c r="AN27" i="23"/>
  <c r="AO27" i="23"/>
  <c r="AP27" i="23"/>
  <c r="D28" i="23"/>
  <c r="E28" i="23"/>
  <c r="F28" i="23"/>
  <c r="G28" i="23"/>
  <c r="H28" i="23"/>
  <c r="I28" i="23"/>
  <c r="J28" i="23"/>
  <c r="K28" i="23"/>
  <c r="L28" i="23"/>
  <c r="M28" i="23"/>
  <c r="N28" i="23"/>
  <c r="O28" i="23"/>
  <c r="P28" i="23"/>
  <c r="Q28" i="23"/>
  <c r="R28" i="23"/>
  <c r="S28" i="23"/>
  <c r="T28" i="23"/>
  <c r="U28" i="23"/>
  <c r="V28" i="23"/>
  <c r="W28" i="23"/>
  <c r="X28" i="23"/>
  <c r="Y28" i="23"/>
  <c r="Z28" i="23"/>
  <c r="AA28" i="23"/>
  <c r="AB28" i="23"/>
  <c r="AC28" i="23"/>
  <c r="AD28" i="23"/>
  <c r="AE28" i="23"/>
  <c r="AF28" i="23"/>
  <c r="AG28" i="23"/>
  <c r="AH28" i="23"/>
  <c r="AI28" i="23"/>
  <c r="AJ28" i="23"/>
  <c r="AK28" i="23"/>
  <c r="AL28" i="23"/>
  <c r="AM28" i="23"/>
  <c r="AN28" i="23"/>
  <c r="AO28" i="23"/>
  <c r="AP28" i="23"/>
  <c r="D29" i="23"/>
  <c r="E29" i="23"/>
  <c r="F29" i="23"/>
  <c r="G29" i="23"/>
  <c r="H29" i="23"/>
  <c r="I29" i="23"/>
  <c r="J29" i="23"/>
  <c r="K29" i="23"/>
  <c r="L29" i="23"/>
  <c r="M29" i="23"/>
  <c r="N29" i="23"/>
  <c r="O29" i="23"/>
  <c r="P29" i="23"/>
  <c r="Q29" i="23"/>
  <c r="R29" i="23"/>
  <c r="S29" i="23"/>
  <c r="T29" i="23"/>
  <c r="U29" i="23"/>
  <c r="V29" i="23"/>
  <c r="W29" i="23"/>
  <c r="X29" i="23"/>
  <c r="Y29" i="23"/>
  <c r="Z29" i="23"/>
  <c r="AA29" i="23"/>
  <c r="AB29" i="23"/>
  <c r="AC29" i="23"/>
  <c r="AD29" i="23"/>
  <c r="AE29" i="23"/>
  <c r="AF29" i="23"/>
  <c r="AG29" i="23"/>
  <c r="AH29" i="23"/>
  <c r="AI29" i="23"/>
  <c r="AJ29" i="23"/>
  <c r="AK29" i="23"/>
  <c r="AL29" i="23"/>
  <c r="AM29" i="23"/>
  <c r="AN29" i="23"/>
  <c r="AO29" i="23"/>
  <c r="AP29" i="23"/>
  <c r="D30" i="23"/>
  <c r="E30" i="23"/>
  <c r="F30" i="23"/>
  <c r="G30" i="23"/>
  <c r="H30" i="23"/>
  <c r="I30" i="23"/>
  <c r="J30" i="23"/>
  <c r="K30" i="23"/>
  <c r="L30" i="23"/>
  <c r="M30" i="23"/>
  <c r="N30" i="23"/>
  <c r="O30" i="23"/>
  <c r="P30" i="23"/>
  <c r="Q30" i="23"/>
  <c r="R30" i="23"/>
  <c r="S30" i="23"/>
  <c r="T30" i="23"/>
  <c r="U30" i="23"/>
  <c r="V30" i="23"/>
  <c r="W30" i="23"/>
  <c r="X30" i="23"/>
  <c r="Y30" i="23"/>
  <c r="Z30" i="23"/>
  <c r="AA30" i="23"/>
  <c r="AB30" i="23"/>
  <c r="AC30" i="23"/>
  <c r="AD30" i="23"/>
  <c r="AE30" i="23"/>
  <c r="AF30" i="23"/>
  <c r="AG30" i="23"/>
  <c r="AH30" i="23"/>
  <c r="AI30" i="23"/>
  <c r="AJ30" i="23"/>
  <c r="AK30" i="23"/>
  <c r="AL30" i="23"/>
  <c r="AM30" i="23"/>
  <c r="AN30" i="23"/>
  <c r="AO30" i="23"/>
  <c r="AP30" i="23"/>
  <c r="D31" i="23"/>
  <c r="E31" i="23"/>
  <c r="F31" i="23"/>
  <c r="G31" i="23"/>
  <c r="H31" i="23"/>
  <c r="I31" i="23"/>
  <c r="J31" i="23"/>
  <c r="K31" i="23"/>
  <c r="L31" i="23"/>
  <c r="M31" i="23"/>
  <c r="N31" i="23"/>
  <c r="O31" i="23"/>
  <c r="P31" i="23"/>
  <c r="Q31" i="23"/>
  <c r="R31" i="23"/>
  <c r="S31" i="23"/>
  <c r="T31" i="23"/>
  <c r="U31" i="23"/>
  <c r="V31" i="23"/>
  <c r="W31" i="23"/>
  <c r="X31" i="23"/>
  <c r="Y31" i="23"/>
  <c r="Z31" i="23"/>
  <c r="AA31" i="23"/>
  <c r="AB31" i="23"/>
  <c r="AC31" i="23"/>
  <c r="AD31" i="23"/>
  <c r="AE31" i="23"/>
  <c r="AF31" i="23"/>
  <c r="AG31" i="23"/>
  <c r="AH31" i="23"/>
  <c r="AI31" i="23"/>
  <c r="AJ31" i="23"/>
  <c r="AK31" i="23"/>
  <c r="AL31" i="23"/>
  <c r="AM31" i="23"/>
  <c r="AN31" i="23"/>
  <c r="AO31" i="23"/>
  <c r="AP31" i="23"/>
  <c r="D32" i="23"/>
  <c r="E32" i="23"/>
  <c r="F32" i="23"/>
  <c r="G32" i="23"/>
  <c r="H32" i="23"/>
  <c r="I32" i="23"/>
  <c r="J32" i="23"/>
  <c r="K32" i="23"/>
  <c r="L32" i="23"/>
  <c r="M32" i="23"/>
  <c r="N32" i="23"/>
  <c r="O32" i="23"/>
  <c r="P32" i="23"/>
  <c r="Q32" i="23"/>
  <c r="R32" i="23"/>
  <c r="S32" i="23"/>
  <c r="T32" i="23"/>
  <c r="U32" i="23"/>
  <c r="V32" i="23"/>
  <c r="W32" i="23"/>
  <c r="X32" i="23"/>
  <c r="Y32" i="23"/>
  <c r="Z32" i="23"/>
  <c r="AA32" i="23"/>
  <c r="AB32" i="23"/>
  <c r="AC32" i="23"/>
  <c r="AD32" i="23"/>
  <c r="AE32" i="23"/>
  <c r="AF32" i="23"/>
  <c r="AG32" i="23"/>
  <c r="AH32" i="23"/>
  <c r="AI32" i="23"/>
  <c r="AJ32" i="23"/>
  <c r="AK32" i="23"/>
  <c r="AL32" i="23"/>
  <c r="AM32" i="23"/>
  <c r="AN32" i="23"/>
  <c r="AO32" i="23"/>
  <c r="AP32" i="23"/>
  <c r="D33" i="23"/>
  <c r="E33" i="23"/>
  <c r="F33" i="23"/>
  <c r="G33" i="23"/>
  <c r="H33" i="23"/>
  <c r="I33" i="23"/>
  <c r="J33" i="23"/>
  <c r="K33" i="23"/>
  <c r="L33" i="23"/>
  <c r="M33" i="23"/>
  <c r="N33" i="23"/>
  <c r="O33" i="23"/>
  <c r="P33" i="23"/>
  <c r="Q33" i="23"/>
  <c r="R33" i="23"/>
  <c r="S33" i="23"/>
  <c r="T33" i="23"/>
  <c r="U33" i="23"/>
  <c r="V33" i="23"/>
  <c r="W33" i="23"/>
  <c r="X33" i="23"/>
  <c r="Y33" i="23"/>
  <c r="Z33" i="23"/>
  <c r="AA33" i="23"/>
  <c r="AB33" i="23"/>
  <c r="AC33" i="23"/>
  <c r="AD33" i="23"/>
  <c r="AE33" i="23"/>
  <c r="AF33" i="23"/>
  <c r="AG33" i="23"/>
  <c r="AH33" i="23"/>
  <c r="AI33" i="23"/>
  <c r="AJ33" i="23"/>
  <c r="AK33" i="23"/>
  <c r="AL33" i="23"/>
  <c r="AM33" i="23"/>
  <c r="AN33" i="23"/>
  <c r="AO33" i="23"/>
  <c r="AP33" i="23"/>
  <c r="D34" i="23"/>
  <c r="E34" i="23"/>
  <c r="F34" i="23"/>
  <c r="G34" i="23"/>
  <c r="H34" i="23"/>
  <c r="I34" i="23"/>
  <c r="J34" i="23"/>
  <c r="K34" i="23"/>
  <c r="L34" i="23"/>
  <c r="M34" i="23"/>
  <c r="N34" i="23"/>
  <c r="O34" i="23"/>
  <c r="P34" i="23"/>
  <c r="Q34" i="23"/>
  <c r="R34" i="23"/>
  <c r="S34" i="23"/>
  <c r="T34" i="23"/>
  <c r="U34" i="23"/>
  <c r="V34" i="23"/>
  <c r="W34" i="23"/>
  <c r="X34" i="23"/>
  <c r="Y34" i="23"/>
  <c r="Z34" i="23"/>
  <c r="AA34" i="23"/>
  <c r="AB34" i="23"/>
  <c r="AC34" i="23"/>
  <c r="AD34" i="23"/>
  <c r="AE34" i="23"/>
  <c r="AF34" i="23"/>
  <c r="AG34" i="23"/>
  <c r="AH34" i="23"/>
  <c r="AI34" i="23"/>
  <c r="AJ34" i="23"/>
  <c r="AK34" i="23"/>
  <c r="AL34" i="23"/>
  <c r="AM34" i="23"/>
  <c r="AN34" i="23"/>
  <c r="AO34" i="23"/>
  <c r="AP34" i="23"/>
  <c r="D35" i="23"/>
  <c r="E35" i="23"/>
  <c r="F35" i="23"/>
  <c r="G35" i="23"/>
  <c r="H35" i="23"/>
  <c r="I35" i="23"/>
  <c r="J35" i="23"/>
  <c r="K35" i="23"/>
  <c r="L35" i="23"/>
  <c r="M35" i="23"/>
  <c r="N35" i="23"/>
  <c r="O35" i="23"/>
  <c r="P35" i="23"/>
  <c r="Q35" i="23"/>
  <c r="R35" i="23"/>
  <c r="S35" i="23"/>
  <c r="T35" i="23"/>
  <c r="U35" i="23"/>
  <c r="V35" i="23"/>
  <c r="W35" i="23"/>
  <c r="X35" i="23"/>
  <c r="Y35" i="23"/>
  <c r="Z35" i="23"/>
  <c r="AA35" i="23"/>
  <c r="AB35" i="23"/>
  <c r="AC35" i="23"/>
  <c r="AD35" i="23"/>
  <c r="AE35" i="23"/>
  <c r="AF35" i="23"/>
  <c r="AG35" i="23"/>
  <c r="AH35" i="23"/>
  <c r="AI35" i="23"/>
  <c r="AJ35" i="23"/>
  <c r="AK35" i="23"/>
  <c r="AL35" i="23"/>
  <c r="AM35" i="23"/>
  <c r="AN35" i="23"/>
  <c r="AO35" i="23"/>
  <c r="AP35" i="23"/>
  <c r="D36" i="23"/>
  <c r="E36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R36" i="23"/>
  <c r="S36" i="23"/>
  <c r="T36" i="23"/>
  <c r="U36" i="23"/>
  <c r="V36" i="23"/>
  <c r="W36" i="23"/>
  <c r="X36" i="23"/>
  <c r="Y36" i="23"/>
  <c r="Z36" i="23"/>
  <c r="AA36" i="23"/>
  <c r="AB36" i="23"/>
  <c r="AC36" i="23"/>
  <c r="AD36" i="23"/>
  <c r="AE36" i="23"/>
  <c r="AF36" i="23"/>
  <c r="AG36" i="23"/>
  <c r="AH36" i="23"/>
  <c r="AI36" i="23"/>
  <c r="AJ36" i="23"/>
  <c r="AK36" i="23"/>
  <c r="AL36" i="23"/>
  <c r="AM36" i="23"/>
  <c r="AN36" i="23"/>
  <c r="AO36" i="23"/>
  <c r="AP36" i="23"/>
  <c r="D37" i="23"/>
  <c r="E37" i="23"/>
  <c r="F37" i="23"/>
  <c r="G37" i="23"/>
  <c r="H37" i="23"/>
  <c r="I37" i="23"/>
  <c r="J37" i="23"/>
  <c r="K37" i="23"/>
  <c r="L37" i="23"/>
  <c r="M37" i="23"/>
  <c r="N37" i="23"/>
  <c r="O37" i="23"/>
  <c r="P37" i="23"/>
  <c r="Q37" i="23"/>
  <c r="R37" i="23"/>
  <c r="S37" i="23"/>
  <c r="T37" i="23"/>
  <c r="U37" i="23"/>
  <c r="V37" i="23"/>
  <c r="W37" i="23"/>
  <c r="X37" i="23"/>
  <c r="Y37" i="23"/>
  <c r="Z37" i="23"/>
  <c r="AA37" i="23"/>
  <c r="AB37" i="23"/>
  <c r="AC37" i="23"/>
  <c r="AD37" i="23"/>
  <c r="AE37" i="23"/>
  <c r="AF37" i="23"/>
  <c r="AG37" i="23"/>
  <c r="AH37" i="23"/>
  <c r="AI37" i="23"/>
  <c r="AJ37" i="23"/>
  <c r="AK37" i="23"/>
  <c r="AL37" i="23"/>
  <c r="AM37" i="23"/>
  <c r="AN37" i="23"/>
  <c r="AO37" i="23"/>
  <c r="AP37" i="23"/>
  <c r="D38" i="23"/>
  <c r="E38" i="23"/>
  <c r="F38" i="23"/>
  <c r="G38" i="23"/>
  <c r="H38" i="23"/>
  <c r="I38" i="23"/>
  <c r="J38" i="23"/>
  <c r="K38" i="23"/>
  <c r="L38" i="23"/>
  <c r="M38" i="23"/>
  <c r="N38" i="23"/>
  <c r="O38" i="23"/>
  <c r="P38" i="23"/>
  <c r="Q38" i="23"/>
  <c r="R38" i="23"/>
  <c r="S38" i="23"/>
  <c r="T38" i="23"/>
  <c r="U38" i="23"/>
  <c r="V38" i="23"/>
  <c r="W38" i="23"/>
  <c r="X38" i="23"/>
  <c r="Y38" i="23"/>
  <c r="Z38" i="23"/>
  <c r="AA38" i="23"/>
  <c r="AB38" i="23"/>
  <c r="AC38" i="23"/>
  <c r="AD38" i="23"/>
  <c r="AE38" i="23"/>
  <c r="AF38" i="23"/>
  <c r="AG38" i="23"/>
  <c r="AH38" i="23"/>
  <c r="AI38" i="23"/>
  <c r="AJ38" i="23"/>
  <c r="AK38" i="23"/>
  <c r="AL38" i="23"/>
  <c r="AM38" i="23"/>
  <c r="AN38" i="23"/>
  <c r="AO38" i="23"/>
  <c r="AP38" i="23"/>
  <c r="D39" i="23"/>
  <c r="E39" i="23"/>
  <c r="F39" i="23"/>
  <c r="G39" i="23"/>
  <c r="H39" i="23"/>
  <c r="I39" i="23"/>
  <c r="J39" i="23"/>
  <c r="K39" i="23"/>
  <c r="L39" i="23"/>
  <c r="M39" i="23"/>
  <c r="N39" i="23"/>
  <c r="O39" i="23"/>
  <c r="P39" i="23"/>
  <c r="Q39" i="23"/>
  <c r="R39" i="23"/>
  <c r="S39" i="23"/>
  <c r="T39" i="23"/>
  <c r="U39" i="23"/>
  <c r="V39" i="23"/>
  <c r="W39" i="23"/>
  <c r="X39" i="23"/>
  <c r="Y39" i="23"/>
  <c r="Z39" i="23"/>
  <c r="AA39" i="23"/>
  <c r="AB39" i="23"/>
  <c r="AC39" i="23"/>
  <c r="AD39" i="23"/>
  <c r="AE39" i="23"/>
  <c r="AF39" i="23"/>
  <c r="AG39" i="23"/>
  <c r="AH39" i="23"/>
  <c r="AI39" i="23"/>
  <c r="AJ39" i="23"/>
  <c r="AK39" i="23"/>
  <c r="AL39" i="23"/>
  <c r="AM39" i="23"/>
  <c r="AN39" i="23"/>
  <c r="AO39" i="23"/>
  <c r="AP39" i="23"/>
  <c r="D40" i="23"/>
  <c r="E40" i="23"/>
  <c r="F40" i="23"/>
  <c r="G40" i="23"/>
  <c r="H40" i="23"/>
  <c r="I40" i="23"/>
  <c r="J40" i="23"/>
  <c r="K40" i="23"/>
  <c r="L40" i="23"/>
  <c r="M40" i="23"/>
  <c r="N40" i="23"/>
  <c r="O40" i="23"/>
  <c r="P40" i="23"/>
  <c r="Q40" i="23"/>
  <c r="R40" i="23"/>
  <c r="S40" i="23"/>
  <c r="T40" i="23"/>
  <c r="U40" i="23"/>
  <c r="V40" i="23"/>
  <c r="W40" i="23"/>
  <c r="X40" i="23"/>
  <c r="Y40" i="23"/>
  <c r="Z40" i="23"/>
  <c r="AA40" i="23"/>
  <c r="AB40" i="23"/>
  <c r="AC40" i="23"/>
  <c r="AD40" i="23"/>
  <c r="AE40" i="23"/>
  <c r="AF40" i="23"/>
  <c r="AG40" i="23"/>
  <c r="AH40" i="23"/>
  <c r="AI40" i="23"/>
  <c r="AJ40" i="23"/>
  <c r="AK40" i="23"/>
  <c r="AL40" i="23"/>
  <c r="AM40" i="23"/>
  <c r="AN40" i="23"/>
  <c r="AO40" i="23"/>
  <c r="AP40" i="23"/>
  <c r="D41" i="23"/>
  <c r="E41" i="23"/>
  <c r="F41" i="23"/>
  <c r="G41" i="23"/>
  <c r="H41" i="23"/>
  <c r="I41" i="23"/>
  <c r="J41" i="23"/>
  <c r="K41" i="23"/>
  <c r="L41" i="23"/>
  <c r="M41" i="23"/>
  <c r="N41" i="23"/>
  <c r="O41" i="23"/>
  <c r="P41" i="23"/>
  <c r="Q41" i="23"/>
  <c r="R41" i="23"/>
  <c r="S41" i="23"/>
  <c r="T41" i="23"/>
  <c r="U41" i="23"/>
  <c r="V41" i="23"/>
  <c r="W41" i="23"/>
  <c r="X41" i="23"/>
  <c r="Y41" i="23"/>
  <c r="Z41" i="23"/>
  <c r="AA41" i="23"/>
  <c r="AB41" i="23"/>
  <c r="AC41" i="23"/>
  <c r="AD41" i="23"/>
  <c r="AE41" i="23"/>
  <c r="AF41" i="23"/>
  <c r="AG41" i="23"/>
  <c r="AH41" i="23"/>
  <c r="AI41" i="23"/>
  <c r="AJ41" i="23"/>
  <c r="AK41" i="23"/>
  <c r="AL41" i="23"/>
  <c r="AM41" i="23"/>
  <c r="AN41" i="23"/>
  <c r="AO41" i="23"/>
  <c r="AP41" i="23"/>
  <c r="D42" i="23"/>
  <c r="E42" i="23"/>
  <c r="F42" i="23"/>
  <c r="G42" i="23"/>
  <c r="H42" i="23"/>
  <c r="I42" i="23"/>
  <c r="J42" i="23"/>
  <c r="K42" i="23"/>
  <c r="L42" i="23"/>
  <c r="M42" i="23"/>
  <c r="N42" i="23"/>
  <c r="O42" i="23"/>
  <c r="P42" i="23"/>
  <c r="Q42" i="23"/>
  <c r="R42" i="23"/>
  <c r="S42" i="23"/>
  <c r="T42" i="23"/>
  <c r="U42" i="23"/>
  <c r="V42" i="23"/>
  <c r="W42" i="23"/>
  <c r="X42" i="23"/>
  <c r="Y42" i="23"/>
  <c r="Z42" i="23"/>
  <c r="AA42" i="23"/>
  <c r="AB42" i="23"/>
  <c r="AC42" i="23"/>
  <c r="AD42" i="23"/>
  <c r="AE42" i="23"/>
  <c r="AF42" i="23"/>
  <c r="AG42" i="23"/>
  <c r="AH42" i="23"/>
  <c r="AI42" i="23"/>
  <c r="AJ42" i="23"/>
  <c r="AK42" i="23"/>
  <c r="AL42" i="23"/>
  <c r="AM42" i="23"/>
  <c r="AN42" i="23"/>
  <c r="AO42" i="23"/>
  <c r="AP42" i="23"/>
  <c r="D43" i="23"/>
  <c r="E43" i="23"/>
  <c r="F43" i="23"/>
  <c r="G43" i="23"/>
  <c r="H43" i="23"/>
  <c r="I43" i="23"/>
  <c r="J43" i="23"/>
  <c r="K43" i="23"/>
  <c r="L43" i="23"/>
  <c r="M43" i="23"/>
  <c r="N43" i="23"/>
  <c r="O43" i="23"/>
  <c r="P43" i="23"/>
  <c r="Q43" i="23"/>
  <c r="R43" i="23"/>
  <c r="S43" i="23"/>
  <c r="T43" i="23"/>
  <c r="U43" i="23"/>
  <c r="V43" i="23"/>
  <c r="W43" i="23"/>
  <c r="X43" i="23"/>
  <c r="Y43" i="23"/>
  <c r="Z43" i="23"/>
  <c r="AA43" i="23"/>
  <c r="AB43" i="23"/>
  <c r="AC43" i="23"/>
  <c r="AD43" i="23"/>
  <c r="AE43" i="23"/>
  <c r="AF43" i="23"/>
  <c r="AG43" i="23"/>
  <c r="AH43" i="23"/>
  <c r="AI43" i="23"/>
  <c r="AJ43" i="23"/>
  <c r="AK43" i="23"/>
  <c r="AL43" i="23"/>
  <c r="AM43" i="23"/>
  <c r="AN43" i="23"/>
  <c r="AO43" i="23"/>
  <c r="AP43" i="23"/>
  <c r="D44" i="23"/>
  <c r="E44" i="23"/>
  <c r="F44" i="23"/>
  <c r="G44" i="23"/>
  <c r="H44" i="23"/>
  <c r="I44" i="23"/>
  <c r="J44" i="23"/>
  <c r="K44" i="23"/>
  <c r="L44" i="23"/>
  <c r="M44" i="23"/>
  <c r="N44" i="23"/>
  <c r="O44" i="23"/>
  <c r="P44" i="23"/>
  <c r="Q44" i="23"/>
  <c r="R44" i="23"/>
  <c r="S44" i="23"/>
  <c r="T44" i="23"/>
  <c r="U44" i="23"/>
  <c r="V44" i="23"/>
  <c r="W44" i="23"/>
  <c r="X44" i="23"/>
  <c r="Y44" i="23"/>
  <c r="Z44" i="23"/>
  <c r="AA44" i="23"/>
  <c r="AB44" i="23"/>
  <c r="AC44" i="23"/>
  <c r="AD44" i="23"/>
  <c r="AE44" i="23"/>
  <c r="AF44" i="23"/>
  <c r="AG44" i="23"/>
  <c r="AH44" i="23"/>
  <c r="AI44" i="23"/>
  <c r="AJ44" i="23"/>
  <c r="AK44" i="23"/>
  <c r="AL44" i="23"/>
  <c r="AM44" i="23"/>
  <c r="AN44" i="23"/>
  <c r="AO44" i="23"/>
  <c r="AP44" i="23"/>
  <c r="D45" i="23"/>
  <c r="E45" i="23"/>
  <c r="F45" i="23"/>
  <c r="G45" i="23"/>
  <c r="H45" i="23"/>
  <c r="I45" i="23"/>
  <c r="J45" i="23"/>
  <c r="K45" i="23"/>
  <c r="L45" i="23"/>
  <c r="M45" i="23"/>
  <c r="N45" i="23"/>
  <c r="O45" i="23"/>
  <c r="P45" i="23"/>
  <c r="Q45" i="23"/>
  <c r="R45" i="23"/>
  <c r="S45" i="23"/>
  <c r="T45" i="23"/>
  <c r="U45" i="23"/>
  <c r="V45" i="23"/>
  <c r="W45" i="23"/>
  <c r="X45" i="23"/>
  <c r="Y45" i="23"/>
  <c r="Z45" i="23"/>
  <c r="AA45" i="23"/>
  <c r="AB45" i="23"/>
  <c r="AC45" i="23"/>
  <c r="AD45" i="23"/>
  <c r="AE45" i="23"/>
  <c r="AF45" i="23"/>
  <c r="AG45" i="23"/>
  <c r="AH45" i="23"/>
  <c r="AI45" i="23"/>
  <c r="AJ45" i="23"/>
  <c r="AK45" i="23"/>
  <c r="AL45" i="23"/>
  <c r="AM45" i="23"/>
  <c r="AN45" i="23"/>
  <c r="AO45" i="23"/>
  <c r="AP45" i="23"/>
  <c r="D46" i="23"/>
  <c r="E46" i="23"/>
  <c r="F46" i="23"/>
  <c r="G46" i="23"/>
  <c r="H46" i="23"/>
  <c r="I46" i="23"/>
  <c r="J46" i="23"/>
  <c r="K46" i="23"/>
  <c r="L46" i="23"/>
  <c r="M46" i="23"/>
  <c r="N46" i="23"/>
  <c r="O46" i="23"/>
  <c r="P46" i="23"/>
  <c r="Q46" i="23"/>
  <c r="R46" i="23"/>
  <c r="S46" i="23"/>
  <c r="T46" i="23"/>
  <c r="U46" i="23"/>
  <c r="V46" i="23"/>
  <c r="W46" i="23"/>
  <c r="X46" i="23"/>
  <c r="Y46" i="23"/>
  <c r="Z46" i="23"/>
  <c r="AA46" i="23"/>
  <c r="AB46" i="23"/>
  <c r="AC46" i="23"/>
  <c r="AD46" i="23"/>
  <c r="AE46" i="23"/>
  <c r="AF46" i="23"/>
  <c r="AG46" i="23"/>
  <c r="AH46" i="23"/>
  <c r="AI46" i="23"/>
  <c r="AJ46" i="23"/>
  <c r="AK46" i="23"/>
  <c r="AL46" i="23"/>
  <c r="AM46" i="23"/>
  <c r="AN46" i="23"/>
  <c r="AO46" i="23"/>
  <c r="AP46" i="23"/>
  <c r="D47" i="23"/>
  <c r="E47" i="23"/>
  <c r="F47" i="23"/>
  <c r="G47" i="23"/>
  <c r="H47" i="23"/>
  <c r="I47" i="23"/>
  <c r="J47" i="23"/>
  <c r="K47" i="23"/>
  <c r="L47" i="23"/>
  <c r="M47" i="23"/>
  <c r="N47" i="23"/>
  <c r="O47" i="23"/>
  <c r="P47" i="23"/>
  <c r="Q47" i="23"/>
  <c r="R47" i="23"/>
  <c r="S47" i="23"/>
  <c r="T47" i="23"/>
  <c r="U47" i="23"/>
  <c r="V47" i="23"/>
  <c r="W47" i="23"/>
  <c r="X47" i="23"/>
  <c r="Y47" i="23"/>
  <c r="Z47" i="23"/>
  <c r="AA47" i="23"/>
  <c r="AB47" i="23"/>
  <c r="AC47" i="23"/>
  <c r="AD47" i="23"/>
  <c r="AE47" i="23"/>
  <c r="AF47" i="23"/>
  <c r="AG47" i="23"/>
  <c r="AH47" i="23"/>
  <c r="AI47" i="23"/>
  <c r="AJ47" i="23"/>
  <c r="AK47" i="23"/>
  <c r="AL47" i="23"/>
  <c r="AM47" i="23"/>
  <c r="AN47" i="23"/>
  <c r="AO47" i="23"/>
  <c r="AP47" i="23"/>
  <c r="D48" i="23"/>
  <c r="E48" i="23"/>
  <c r="F48" i="23"/>
  <c r="G48" i="23"/>
  <c r="H48" i="23"/>
  <c r="I48" i="23"/>
  <c r="J48" i="23"/>
  <c r="K48" i="23"/>
  <c r="L48" i="23"/>
  <c r="M48" i="23"/>
  <c r="N48" i="23"/>
  <c r="O48" i="23"/>
  <c r="P48" i="23"/>
  <c r="Q48" i="23"/>
  <c r="R48" i="23"/>
  <c r="S48" i="23"/>
  <c r="T48" i="23"/>
  <c r="U48" i="23"/>
  <c r="V48" i="23"/>
  <c r="W48" i="23"/>
  <c r="X48" i="23"/>
  <c r="Y48" i="23"/>
  <c r="Z48" i="23"/>
  <c r="AA48" i="23"/>
  <c r="AB48" i="23"/>
  <c r="AC48" i="23"/>
  <c r="AD48" i="23"/>
  <c r="AE48" i="23"/>
  <c r="AF48" i="23"/>
  <c r="AG48" i="23"/>
  <c r="AH48" i="23"/>
  <c r="AI48" i="23"/>
  <c r="AJ48" i="23"/>
  <c r="AK48" i="23"/>
  <c r="AL48" i="23"/>
  <c r="AM48" i="23"/>
  <c r="AN48" i="23"/>
  <c r="AO48" i="23"/>
  <c r="AP48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1" i="23"/>
  <c r="C32" i="23"/>
  <c r="C33" i="23"/>
  <c r="C34" i="23"/>
  <c r="C35" i="23"/>
  <c r="C36" i="23"/>
  <c r="C37" i="23"/>
  <c r="C38" i="23"/>
  <c r="C39" i="23"/>
  <c r="C40" i="23"/>
  <c r="C41" i="23"/>
  <c r="C42" i="23"/>
  <c r="C43" i="23"/>
  <c r="C44" i="23"/>
  <c r="C45" i="23"/>
  <c r="C46" i="23"/>
  <c r="C47" i="23"/>
  <c r="C48" i="23"/>
  <c r="B13" i="23"/>
  <c r="B14" i="23"/>
  <c r="B15" i="23"/>
  <c r="B16" i="23"/>
  <c r="B17" i="23"/>
  <c r="B18" i="23"/>
  <c r="B19" i="23"/>
  <c r="B20" i="23"/>
  <c r="B21" i="23"/>
  <c r="B22" i="23"/>
  <c r="B23" i="23"/>
  <c r="B24" i="23"/>
  <c r="B25" i="23"/>
  <c r="B26" i="23"/>
  <c r="B27" i="23"/>
  <c r="B28" i="23"/>
  <c r="B29" i="23"/>
  <c r="B30" i="23"/>
  <c r="B31" i="23"/>
  <c r="B32" i="23"/>
  <c r="B33" i="23"/>
  <c r="B34" i="23"/>
  <c r="B35" i="23"/>
  <c r="B36" i="23"/>
  <c r="B37" i="23"/>
  <c r="B38" i="23"/>
  <c r="B39" i="23"/>
  <c r="B40" i="23"/>
  <c r="B41" i="23"/>
  <c r="B42" i="23"/>
  <c r="B43" i="23"/>
  <c r="AH123" i="23" s="1"/>
  <c r="B44" i="23"/>
  <c r="AI123" i="23" s="1"/>
  <c r="B45" i="23"/>
  <c r="AJ123" i="23" s="1"/>
  <c r="B46" i="23"/>
  <c r="AK123" i="23" s="1"/>
  <c r="B47" i="23"/>
  <c r="AL123" i="23" s="1"/>
  <c r="B48" i="23"/>
  <c r="AM123" i="23" s="1"/>
  <c r="B12" i="23"/>
  <c r="AQ51" i="23"/>
  <c r="AQ56" i="23"/>
  <c r="AQ55" i="23"/>
  <c r="AQ54" i="23"/>
  <c r="AQ53" i="23"/>
  <c r="AQ52" i="2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AS51" i="21"/>
  <c r="AS52" i="21"/>
  <c r="AS53" i="21"/>
  <c r="AS54" i="21"/>
  <c r="AS55" i="21"/>
  <c r="AS56" i="21"/>
  <c r="AS57" i="21"/>
  <c r="AS58" i="21"/>
  <c r="D51" i="21"/>
  <c r="E51" i="21"/>
  <c r="F51" i="21"/>
  <c r="G51" i="21"/>
  <c r="H51" i="21"/>
  <c r="I51" i="21"/>
  <c r="J51" i="21"/>
  <c r="K51" i="21"/>
  <c r="L51" i="21"/>
  <c r="M51" i="21"/>
  <c r="N51" i="21"/>
  <c r="O51" i="21"/>
  <c r="P51" i="21"/>
  <c r="Q51" i="21"/>
  <c r="R51" i="21"/>
  <c r="S51" i="21"/>
  <c r="T51" i="21"/>
  <c r="U51" i="21"/>
  <c r="V51" i="21"/>
  <c r="W51" i="21"/>
  <c r="X51" i="21"/>
  <c r="Y51" i="21"/>
  <c r="Z51" i="21"/>
  <c r="AA51" i="21"/>
  <c r="AB51" i="21"/>
  <c r="AC51" i="21"/>
  <c r="AD51" i="21"/>
  <c r="AE51" i="21"/>
  <c r="AF51" i="21"/>
  <c r="AG51" i="21"/>
  <c r="AH51" i="21"/>
  <c r="AI51" i="21"/>
  <c r="AJ51" i="21"/>
  <c r="AK51" i="21"/>
  <c r="AL51" i="21"/>
  <c r="AM51" i="21"/>
  <c r="AN51" i="21"/>
  <c r="AO51" i="21"/>
  <c r="AP51" i="21"/>
  <c r="D52" i="21"/>
  <c r="E52" i="21"/>
  <c r="F52" i="21"/>
  <c r="G52" i="21"/>
  <c r="H52" i="21"/>
  <c r="I52" i="21"/>
  <c r="J52" i="21"/>
  <c r="K52" i="21"/>
  <c r="L52" i="21"/>
  <c r="M52" i="21"/>
  <c r="N52" i="21"/>
  <c r="O52" i="21"/>
  <c r="P52" i="21"/>
  <c r="Q52" i="21"/>
  <c r="R52" i="21"/>
  <c r="S52" i="21"/>
  <c r="T52" i="21"/>
  <c r="U52" i="21"/>
  <c r="V52" i="21"/>
  <c r="W52" i="21"/>
  <c r="X52" i="21"/>
  <c r="Y52" i="21"/>
  <c r="Z52" i="21"/>
  <c r="AA52" i="21"/>
  <c r="AB52" i="21"/>
  <c r="AC52" i="21"/>
  <c r="AD52" i="21"/>
  <c r="AE52" i="21"/>
  <c r="AF52" i="21"/>
  <c r="AG52" i="21"/>
  <c r="AH52" i="21"/>
  <c r="AI52" i="21"/>
  <c r="AJ52" i="21"/>
  <c r="AK52" i="21"/>
  <c r="AL52" i="21"/>
  <c r="AM52" i="21"/>
  <c r="AN52" i="21"/>
  <c r="AO52" i="21"/>
  <c r="AP52" i="21"/>
  <c r="D53" i="21"/>
  <c r="E53" i="21"/>
  <c r="F53" i="21"/>
  <c r="G53" i="21"/>
  <c r="H53" i="21"/>
  <c r="I53" i="21"/>
  <c r="J53" i="21"/>
  <c r="K53" i="21"/>
  <c r="L53" i="21"/>
  <c r="M53" i="21"/>
  <c r="N53" i="21"/>
  <c r="O53" i="21"/>
  <c r="P53" i="21"/>
  <c r="Q53" i="21"/>
  <c r="R53" i="21"/>
  <c r="S53" i="21"/>
  <c r="T53" i="21"/>
  <c r="U53" i="21"/>
  <c r="V53" i="21"/>
  <c r="W53" i="21"/>
  <c r="X53" i="21"/>
  <c r="Y53" i="21"/>
  <c r="Z53" i="21"/>
  <c r="AA53" i="21"/>
  <c r="AB53" i="21"/>
  <c r="AC53" i="21"/>
  <c r="AD53" i="21"/>
  <c r="AE53" i="21"/>
  <c r="AF53" i="21"/>
  <c r="AG53" i="21"/>
  <c r="AH53" i="21"/>
  <c r="AI53" i="21"/>
  <c r="AJ53" i="21"/>
  <c r="AK53" i="21"/>
  <c r="AL53" i="21"/>
  <c r="AM53" i="21"/>
  <c r="AN53" i="21"/>
  <c r="AO53" i="21"/>
  <c r="AP53" i="21"/>
  <c r="D54" i="21"/>
  <c r="E54" i="21"/>
  <c r="F54" i="21"/>
  <c r="G54" i="21"/>
  <c r="H54" i="21"/>
  <c r="I54" i="21"/>
  <c r="J54" i="21"/>
  <c r="K54" i="21"/>
  <c r="L54" i="21"/>
  <c r="M54" i="21"/>
  <c r="N54" i="21"/>
  <c r="O54" i="21"/>
  <c r="P54" i="21"/>
  <c r="Q54" i="21"/>
  <c r="R54" i="21"/>
  <c r="S54" i="21"/>
  <c r="T54" i="21"/>
  <c r="U54" i="21"/>
  <c r="V54" i="21"/>
  <c r="W54" i="21"/>
  <c r="X54" i="21"/>
  <c r="Y54" i="21"/>
  <c r="Z54" i="21"/>
  <c r="AA54" i="21"/>
  <c r="AB54" i="21"/>
  <c r="AC54" i="21"/>
  <c r="AD54" i="21"/>
  <c r="AE54" i="21"/>
  <c r="AF54" i="21"/>
  <c r="AG54" i="21"/>
  <c r="AH54" i="21"/>
  <c r="AI54" i="21"/>
  <c r="AJ54" i="21"/>
  <c r="AK54" i="21"/>
  <c r="AL54" i="21"/>
  <c r="AM54" i="21"/>
  <c r="AN54" i="21"/>
  <c r="AO54" i="21"/>
  <c r="AP54" i="21"/>
  <c r="D55" i="21"/>
  <c r="E55" i="21"/>
  <c r="F55" i="21"/>
  <c r="G55" i="21"/>
  <c r="H55" i="21"/>
  <c r="I55" i="21"/>
  <c r="J55" i="21"/>
  <c r="K55" i="21"/>
  <c r="L55" i="21"/>
  <c r="M55" i="21"/>
  <c r="N55" i="21"/>
  <c r="O55" i="21"/>
  <c r="P55" i="21"/>
  <c r="Q55" i="21"/>
  <c r="R55" i="21"/>
  <c r="S55" i="21"/>
  <c r="T55" i="21"/>
  <c r="U55" i="21"/>
  <c r="V55" i="21"/>
  <c r="W55" i="21"/>
  <c r="X55" i="21"/>
  <c r="Y55" i="21"/>
  <c r="Z55" i="21"/>
  <c r="AA55" i="21"/>
  <c r="AB55" i="21"/>
  <c r="AC55" i="21"/>
  <c r="AD55" i="21"/>
  <c r="AE55" i="21"/>
  <c r="AF55" i="21"/>
  <c r="AG55" i="21"/>
  <c r="AH55" i="21"/>
  <c r="AI55" i="21"/>
  <c r="AJ55" i="21"/>
  <c r="AK55" i="21"/>
  <c r="AL55" i="21"/>
  <c r="AM55" i="21"/>
  <c r="AN55" i="21"/>
  <c r="AO55" i="21"/>
  <c r="AP55" i="21"/>
  <c r="D56" i="21"/>
  <c r="E56" i="21"/>
  <c r="F56" i="21"/>
  <c r="G56" i="21"/>
  <c r="H56" i="21"/>
  <c r="I56" i="21"/>
  <c r="J56" i="21"/>
  <c r="K56" i="21"/>
  <c r="L56" i="21"/>
  <c r="M56" i="21"/>
  <c r="N56" i="21"/>
  <c r="O56" i="21"/>
  <c r="P56" i="21"/>
  <c r="Q56" i="21"/>
  <c r="R56" i="21"/>
  <c r="S56" i="21"/>
  <c r="T56" i="21"/>
  <c r="U56" i="21"/>
  <c r="V56" i="21"/>
  <c r="W56" i="21"/>
  <c r="X56" i="21"/>
  <c r="Y56" i="21"/>
  <c r="Z56" i="21"/>
  <c r="AA56" i="21"/>
  <c r="AB56" i="21"/>
  <c r="AC56" i="21"/>
  <c r="AD56" i="21"/>
  <c r="AE56" i="21"/>
  <c r="AF56" i="21"/>
  <c r="AG56" i="21"/>
  <c r="AH56" i="21"/>
  <c r="AI56" i="21"/>
  <c r="AJ56" i="21"/>
  <c r="AK56" i="21"/>
  <c r="AL56" i="21"/>
  <c r="AM56" i="21"/>
  <c r="AN56" i="21"/>
  <c r="AO56" i="21"/>
  <c r="AP56" i="21"/>
  <c r="D57" i="21"/>
  <c r="E57" i="21"/>
  <c r="F57" i="21"/>
  <c r="G57" i="21"/>
  <c r="H57" i="21"/>
  <c r="I57" i="21"/>
  <c r="J57" i="21"/>
  <c r="K57" i="21"/>
  <c r="L57" i="21"/>
  <c r="M57" i="21"/>
  <c r="N57" i="21"/>
  <c r="O57" i="21"/>
  <c r="P57" i="21"/>
  <c r="Q57" i="21"/>
  <c r="R57" i="21"/>
  <c r="S57" i="21"/>
  <c r="T57" i="21"/>
  <c r="U57" i="21"/>
  <c r="V57" i="21"/>
  <c r="W57" i="21"/>
  <c r="X57" i="21"/>
  <c r="Y57" i="21"/>
  <c r="Z57" i="21"/>
  <c r="AA57" i="21"/>
  <c r="AB57" i="21"/>
  <c r="AC57" i="21"/>
  <c r="AD57" i="21"/>
  <c r="AE57" i="21"/>
  <c r="AF57" i="21"/>
  <c r="AG57" i="21"/>
  <c r="AH57" i="21"/>
  <c r="AI57" i="21"/>
  <c r="AJ57" i="21"/>
  <c r="AK57" i="21"/>
  <c r="AL57" i="21"/>
  <c r="AM57" i="21"/>
  <c r="AN57" i="21"/>
  <c r="AO57" i="21"/>
  <c r="AP57" i="21"/>
  <c r="D58" i="21"/>
  <c r="E58" i="21"/>
  <c r="F58" i="21"/>
  <c r="G58" i="21"/>
  <c r="H58" i="21"/>
  <c r="I58" i="21"/>
  <c r="J58" i="21"/>
  <c r="K58" i="21"/>
  <c r="L58" i="21"/>
  <c r="M58" i="21"/>
  <c r="N58" i="21"/>
  <c r="O58" i="21"/>
  <c r="P58" i="21"/>
  <c r="Q58" i="21"/>
  <c r="R58" i="21"/>
  <c r="S58" i="21"/>
  <c r="T58" i="21"/>
  <c r="U58" i="21"/>
  <c r="V58" i="21"/>
  <c r="W58" i="21"/>
  <c r="X58" i="21"/>
  <c r="Y58" i="21"/>
  <c r="Z58" i="21"/>
  <c r="AA58" i="21"/>
  <c r="AB58" i="21"/>
  <c r="AC58" i="21"/>
  <c r="AD58" i="21"/>
  <c r="AE58" i="21"/>
  <c r="AF58" i="21"/>
  <c r="AG58" i="21"/>
  <c r="AH58" i="21"/>
  <c r="AI58" i="21"/>
  <c r="AJ58" i="21"/>
  <c r="AK58" i="21"/>
  <c r="AL58" i="21"/>
  <c r="AM58" i="21"/>
  <c r="AN58" i="21"/>
  <c r="AO58" i="21"/>
  <c r="AP58" i="21"/>
  <c r="C58" i="21"/>
  <c r="C57" i="21"/>
  <c r="C56" i="21"/>
  <c r="C55" i="21"/>
  <c r="C54" i="21"/>
  <c r="C53" i="21"/>
  <c r="C52" i="21"/>
  <c r="D12" i="21"/>
  <c r="E12" i="21"/>
  <c r="F12" i="21"/>
  <c r="G12" i="21"/>
  <c r="H12" i="21"/>
  <c r="I12" i="21"/>
  <c r="J12" i="21"/>
  <c r="K12" i="21"/>
  <c r="L12" i="21"/>
  <c r="M12" i="21"/>
  <c r="N12" i="21"/>
  <c r="O12" i="21"/>
  <c r="P12" i="21"/>
  <c r="Q12" i="21"/>
  <c r="R12" i="21"/>
  <c r="S12" i="21"/>
  <c r="T12" i="21"/>
  <c r="U12" i="21"/>
  <c r="V12" i="21"/>
  <c r="W12" i="21"/>
  <c r="X12" i="21"/>
  <c r="Y12" i="21"/>
  <c r="Z12" i="21"/>
  <c r="AA12" i="21"/>
  <c r="AB12" i="21"/>
  <c r="AC12" i="21"/>
  <c r="AD12" i="21"/>
  <c r="AE12" i="21"/>
  <c r="AF12" i="21"/>
  <c r="AG12" i="21"/>
  <c r="AH12" i="21"/>
  <c r="AI12" i="21"/>
  <c r="AJ12" i="21"/>
  <c r="AK12" i="21"/>
  <c r="AL12" i="21"/>
  <c r="AM12" i="21"/>
  <c r="AN12" i="21"/>
  <c r="AO12" i="21"/>
  <c r="AP12" i="21"/>
  <c r="D13" i="21"/>
  <c r="E13" i="21"/>
  <c r="F13" i="21"/>
  <c r="G13" i="21"/>
  <c r="H13" i="21"/>
  <c r="I13" i="21"/>
  <c r="J13" i="21"/>
  <c r="K13" i="21"/>
  <c r="L13" i="21"/>
  <c r="M13" i="21"/>
  <c r="N13" i="21"/>
  <c r="O13" i="21"/>
  <c r="P13" i="21"/>
  <c r="Q13" i="21"/>
  <c r="R13" i="21"/>
  <c r="S13" i="21"/>
  <c r="T13" i="21"/>
  <c r="U13" i="21"/>
  <c r="V13" i="21"/>
  <c r="W13" i="21"/>
  <c r="X13" i="21"/>
  <c r="Y13" i="21"/>
  <c r="Z13" i="21"/>
  <c r="AA13" i="21"/>
  <c r="AB13" i="21"/>
  <c r="AC13" i="21"/>
  <c r="AD13" i="21"/>
  <c r="AE13" i="21"/>
  <c r="AF13" i="21"/>
  <c r="AG13" i="21"/>
  <c r="AH13" i="21"/>
  <c r="AI13" i="21"/>
  <c r="AJ13" i="21"/>
  <c r="AK13" i="21"/>
  <c r="AL13" i="21"/>
  <c r="AM13" i="21"/>
  <c r="AN13" i="21"/>
  <c r="AO13" i="21"/>
  <c r="AP13" i="21"/>
  <c r="D14" i="21"/>
  <c r="E14" i="21"/>
  <c r="F14" i="21"/>
  <c r="G14" i="21"/>
  <c r="H14" i="21"/>
  <c r="I14" i="21"/>
  <c r="J14" i="21"/>
  <c r="K14" i="21"/>
  <c r="L14" i="21"/>
  <c r="M14" i="21"/>
  <c r="N14" i="21"/>
  <c r="O14" i="21"/>
  <c r="P14" i="21"/>
  <c r="Q14" i="21"/>
  <c r="R14" i="21"/>
  <c r="S14" i="21"/>
  <c r="T14" i="21"/>
  <c r="U14" i="21"/>
  <c r="V14" i="21"/>
  <c r="W14" i="21"/>
  <c r="X14" i="21"/>
  <c r="Y14" i="21"/>
  <c r="Z14" i="21"/>
  <c r="AA14" i="21"/>
  <c r="AB14" i="21"/>
  <c r="AC14" i="21"/>
  <c r="AD14" i="21"/>
  <c r="AE14" i="21"/>
  <c r="AF14" i="21"/>
  <c r="AG14" i="21"/>
  <c r="AH14" i="21"/>
  <c r="AI14" i="21"/>
  <c r="AJ14" i="21"/>
  <c r="AK14" i="21"/>
  <c r="AL14" i="21"/>
  <c r="AM14" i="21"/>
  <c r="AN14" i="21"/>
  <c r="AO14" i="21"/>
  <c r="AP14" i="21"/>
  <c r="D15" i="21"/>
  <c r="E15" i="21"/>
  <c r="F15" i="21"/>
  <c r="G15" i="21"/>
  <c r="H15" i="21"/>
  <c r="I15" i="21"/>
  <c r="J15" i="21"/>
  <c r="K15" i="21"/>
  <c r="L15" i="21"/>
  <c r="M15" i="21"/>
  <c r="N15" i="21"/>
  <c r="O15" i="21"/>
  <c r="P15" i="21"/>
  <c r="Q15" i="21"/>
  <c r="R15" i="21"/>
  <c r="S15" i="21"/>
  <c r="T15" i="21"/>
  <c r="U15" i="21"/>
  <c r="V15" i="21"/>
  <c r="W15" i="21"/>
  <c r="X15" i="21"/>
  <c r="Y15" i="21"/>
  <c r="Z15" i="21"/>
  <c r="AA15" i="21"/>
  <c r="AB15" i="21"/>
  <c r="AC15" i="21"/>
  <c r="AD15" i="21"/>
  <c r="AE15" i="21"/>
  <c r="AF15" i="21"/>
  <c r="AG15" i="21"/>
  <c r="AH15" i="21"/>
  <c r="AI15" i="21"/>
  <c r="AJ15" i="21"/>
  <c r="AK15" i="21"/>
  <c r="AL15" i="21"/>
  <c r="AM15" i="21"/>
  <c r="AN15" i="21"/>
  <c r="AO15" i="21"/>
  <c r="AP15" i="21"/>
  <c r="D16" i="21"/>
  <c r="E16" i="21"/>
  <c r="F16" i="21"/>
  <c r="G16" i="21"/>
  <c r="H16" i="21"/>
  <c r="I16" i="21"/>
  <c r="J16" i="21"/>
  <c r="K16" i="21"/>
  <c r="L16" i="21"/>
  <c r="M16" i="21"/>
  <c r="N16" i="21"/>
  <c r="O16" i="21"/>
  <c r="P16" i="21"/>
  <c r="Q16" i="21"/>
  <c r="R16" i="21"/>
  <c r="S16" i="21"/>
  <c r="T16" i="21"/>
  <c r="U16" i="21"/>
  <c r="V16" i="21"/>
  <c r="W16" i="21"/>
  <c r="X16" i="21"/>
  <c r="Y16" i="21"/>
  <c r="Z16" i="21"/>
  <c r="AA16" i="21"/>
  <c r="AB16" i="21"/>
  <c r="AC16" i="21"/>
  <c r="AD16" i="21"/>
  <c r="AE16" i="21"/>
  <c r="AF16" i="21"/>
  <c r="AG16" i="21"/>
  <c r="AH16" i="21"/>
  <c r="AI16" i="21"/>
  <c r="AJ16" i="21"/>
  <c r="AK16" i="21"/>
  <c r="AL16" i="21"/>
  <c r="AM16" i="21"/>
  <c r="AN16" i="21"/>
  <c r="AO16" i="21"/>
  <c r="AP16" i="21"/>
  <c r="D17" i="21"/>
  <c r="E17" i="21"/>
  <c r="F17" i="21"/>
  <c r="G17" i="21"/>
  <c r="H17" i="21"/>
  <c r="I17" i="21"/>
  <c r="J17" i="21"/>
  <c r="K17" i="21"/>
  <c r="L17" i="21"/>
  <c r="M17" i="21"/>
  <c r="N17" i="21"/>
  <c r="O17" i="21"/>
  <c r="P17" i="21"/>
  <c r="Q17" i="21"/>
  <c r="R17" i="21"/>
  <c r="S17" i="21"/>
  <c r="T17" i="21"/>
  <c r="U17" i="21"/>
  <c r="V17" i="21"/>
  <c r="W17" i="21"/>
  <c r="X17" i="21"/>
  <c r="Y17" i="21"/>
  <c r="Z17" i="21"/>
  <c r="AA17" i="21"/>
  <c r="AB17" i="21"/>
  <c r="AC17" i="21"/>
  <c r="AD17" i="21"/>
  <c r="AE17" i="21"/>
  <c r="AF17" i="21"/>
  <c r="AG17" i="21"/>
  <c r="AH17" i="21"/>
  <c r="AI17" i="21"/>
  <c r="AJ17" i="21"/>
  <c r="AK17" i="21"/>
  <c r="AL17" i="21"/>
  <c r="AM17" i="21"/>
  <c r="AN17" i="21"/>
  <c r="AO17" i="21"/>
  <c r="AP17" i="21"/>
  <c r="D18" i="21"/>
  <c r="E18" i="21"/>
  <c r="F18" i="21"/>
  <c r="G18" i="21"/>
  <c r="H18" i="21"/>
  <c r="I18" i="21"/>
  <c r="J18" i="21"/>
  <c r="K18" i="21"/>
  <c r="L18" i="21"/>
  <c r="M18" i="21"/>
  <c r="N18" i="21"/>
  <c r="O18" i="21"/>
  <c r="P18" i="21"/>
  <c r="Q18" i="21"/>
  <c r="R18" i="21"/>
  <c r="S18" i="21"/>
  <c r="T18" i="21"/>
  <c r="U18" i="21"/>
  <c r="V18" i="21"/>
  <c r="W18" i="21"/>
  <c r="X18" i="21"/>
  <c r="Y18" i="21"/>
  <c r="Z18" i="21"/>
  <c r="AA18" i="21"/>
  <c r="AB18" i="21"/>
  <c r="AC18" i="21"/>
  <c r="AD18" i="21"/>
  <c r="AE18" i="21"/>
  <c r="AF18" i="21"/>
  <c r="AG18" i="21"/>
  <c r="AH18" i="21"/>
  <c r="AI18" i="21"/>
  <c r="AJ18" i="21"/>
  <c r="AK18" i="21"/>
  <c r="AL18" i="21"/>
  <c r="AM18" i="21"/>
  <c r="AN18" i="21"/>
  <c r="AO18" i="21"/>
  <c r="AP18" i="21"/>
  <c r="D19" i="21"/>
  <c r="E19" i="21"/>
  <c r="F19" i="21"/>
  <c r="G19" i="21"/>
  <c r="H19" i="21"/>
  <c r="I19" i="21"/>
  <c r="J19" i="21"/>
  <c r="K19" i="21"/>
  <c r="L19" i="21"/>
  <c r="M19" i="21"/>
  <c r="N19" i="21"/>
  <c r="O19" i="21"/>
  <c r="P19" i="21"/>
  <c r="Q19" i="21"/>
  <c r="R19" i="21"/>
  <c r="S19" i="21"/>
  <c r="T19" i="21"/>
  <c r="U19" i="21"/>
  <c r="V19" i="21"/>
  <c r="W19" i="21"/>
  <c r="X19" i="21"/>
  <c r="Y19" i="21"/>
  <c r="Z19" i="21"/>
  <c r="AA19" i="21"/>
  <c r="AB19" i="21"/>
  <c r="AC19" i="21"/>
  <c r="AD19" i="21"/>
  <c r="AE19" i="21"/>
  <c r="AF19" i="21"/>
  <c r="AG19" i="21"/>
  <c r="AH19" i="21"/>
  <c r="AI19" i="21"/>
  <c r="AJ19" i="21"/>
  <c r="AK19" i="21"/>
  <c r="AL19" i="21"/>
  <c r="AM19" i="21"/>
  <c r="AN19" i="21"/>
  <c r="AO19" i="21"/>
  <c r="AP19" i="21"/>
  <c r="D20" i="21"/>
  <c r="E20" i="21"/>
  <c r="F20" i="21"/>
  <c r="G20" i="21"/>
  <c r="H20" i="21"/>
  <c r="I20" i="21"/>
  <c r="J20" i="21"/>
  <c r="K20" i="21"/>
  <c r="L20" i="21"/>
  <c r="M20" i="21"/>
  <c r="N20" i="21"/>
  <c r="O20" i="21"/>
  <c r="P20" i="21"/>
  <c r="Q20" i="21"/>
  <c r="R20" i="21"/>
  <c r="S20" i="21"/>
  <c r="T20" i="21"/>
  <c r="U20" i="21"/>
  <c r="V20" i="21"/>
  <c r="W20" i="21"/>
  <c r="X20" i="21"/>
  <c r="Y20" i="21"/>
  <c r="Z20" i="21"/>
  <c r="AA20" i="21"/>
  <c r="AB20" i="21"/>
  <c r="AC20" i="21"/>
  <c r="AD20" i="21"/>
  <c r="AE20" i="21"/>
  <c r="AF20" i="21"/>
  <c r="AG20" i="21"/>
  <c r="AH20" i="21"/>
  <c r="AI20" i="21"/>
  <c r="AJ20" i="21"/>
  <c r="AK20" i="21"/>
  <c r="AL20" i="21"/>
  <c r="AM20" i="21"/>
  <c r="AN20" i="21"/>
  <c r="AO20" i="21"/>
  <c r="AP20" i="21"/>
  <c r="D21" i="21"/>
  <c r="E21" i="21"/>
  <c r="F21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V21" i="21"/>
  <c r="W21" i="21"/>
  <c r="X21" i="21"/>
  <c r="Y21" i="21"/>
  <c r="Z21" i="21"/>
  <c r="AA21" i="21"/>
  <c r="AB21" i="21"/>
  <c r="AC21" i="21"/>
  <c r="AD21" i="21"/>
  <c r="AE21" i="21"/>
  <c r="AF21" i="21"/>
  <c r="AG21" i="21"/>
  <c r="AH21" i="21"/>
  <c r="AI21" i="21"/>
  <c r="AJ21" i="21"/>
  <c r="AK21" i="21"/>
  <c r="AL21" i="21"/>
  <c r="AM21" i="21"/>
  <c r="AN21" i="21"/>
  <c r="AO21" i="21"/>
  <c r="AP21" i="21"/>
  <c r="D22" i="21"/>
  <c r="E22" i="21"/>
  <c r="F22" i="21"/>
  <c r="G22" i="21"/>
  <c r="H22" i="21"/>
  <c r="I22" i="21"/>
  <c r="J22" i="21"/>
  <c r="K22" i="21"/>
  <c r="L22" i="21"/>
  <c r="M22" i="21"/>
  <c r="N22" i="21"/>
  <c r="O22" i="21"/>
  <c r="P22" i="21"/>
  <c r="Q22" i="21"/>
  <c r="R22" i="21"/>
  <c r="S22" i="21"/>
  <c r="T22" i="21"/>
  <c r="U22" i="21"/>
  <c r="V22" i="21"/>
  <c r="W22" i="21"/>
  <c r="X22" i="21"/>
  <c r="Y22" i="21"/>
  <c r="Z22" i="21"/>
  <c r="AA22" i="21"/>
  <c r="AB22" i="21"/>
  <c r="AC22" i="21"/>
  <c r="AD22" i="21"/>
  <c r="AE22" i="21"/>
  <c r="AF22" i="21"/>
  <c r="AG22" i="21"/>
  <c r="AH22" i="21"/>
  <c r="AI22" i="21"/>
  <c r="AJ22" i="21"/>
  <c r="AK22" i="21"/>
  <c r="AL22" i="21"/>
  <c r="AM22" i="21"/>
  <c r="AN22" i="21"/>
  <c r="AO22" i="21"/>
  <c r="AP22" i="21"/>
  <c r="D23" i="21"/>
  <c r="E23" i="21"/>
  <c r="F23" i="21"/>
  <c r="G23" i="21"/>
  <c r="H23" i="21"/>
  <c r="I23" i="21"/>
  <c r="J23" i="21"/>
  <c r="K23" i="21"/>
  <c r="L23" i="21"/>
  <c r="M23" i="21"/>
  <c r="N23" i="21"/>
  <c r="O23" i="21"/>
  <c r="P23" i="21"/>
  <c r="Q23" i="21"/>
  <c r="R23" i="21"/>
  <c r="S23" i="21"/>
  <c r="T23" i="21"/>
  <c r="U23" i="21"/>
  <c r="V23" i="21"/>
  <c r="W23" i="21"/>
  <c r="X23" i="21"/>
  <c r="Y23" i="21"/>
  <c r="Z23" i="21"/>
  <c r="AA23" i="21"/>
  <c r="AB23" i="21"/>
  <c r="AC23" i="21"/>
  <c r="AD23" i="21"/>
  <c r="AE23" i="21"/>
  <c r="AF23" i="21"/>
  <c r="AG23" i="21"/>
  <c r="AH23" i="21"/>
  <c r="AI23" i="21"/>
  <c r="AJ23" i="21"/>
  <c r="AK23" i="21"/>
  <c r="AL23" i="21"/>
  <c r="AM23" i="21"/>
  <c r="AN23" i="21"/>
  <c r="AO23" i="21"/>
  <c r="AP23" i="2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E24" i="21"/>
  <c r="AF24" i="21"/>
  <c r="AG24" i="21"/>
  <c r="AH24" i="21"/>
  <c r="AI24" i="21"/>
  <c r="AJ24" i="21"/>
  <c r="AK24" i="21"/>
  <c r="AL24" i="21"/>
  <c r="AM24" i="21"/>
  <c r="AN24" i="21"/>
  <c r="AO24" i="21"/>
  <c r="AP24" i="21"/>
  <c r="D25" i="21"/>
  <c r="E25" i="21"/>
  <c r="F25" i="21"/>
  <c r="G25" i="21"/>
  <c r="H25" i="21"/>
  <c r="I25" i="21"/>
  <c r="J25" i="21"/>
  <c r="K25" i="21"/>
  <c r="L25" i="21"/>
  <c r="M25" i="21"/>
  <c r="N25" i="21"/>
  <c r="O25" i="21"/>
  <c r="P25" i="21"/>
  <c r="Q25" i="21"/>
  <c r="R25" i="21"/>
  <c r="S25" i="21"/>
  <c r="T25" i="21"/>
  <c r="U25" i="21"/>
  <c r="V25" i="21"/>
  <c r="W25" i="21"/>
  <c r="X25" i="21"/>
  <c r="Y25" i="21"/>
  <c r="Z25" i="21"/>
  <c r="AA25" i="21"/>
  <c r="AB25" i="21"/>
  <c r="AC25" i="21"/>
  <c r="AD25" i="21"/>
  <c r="AE25" i="21"/>
  <c r="AF25" i="21"/>
  <c r="AG25" i="21"/>
  <c r="AH25" i="21"/>
  <c r="AI25" i="21"/>
  <c r="AJ25" i="21"/>
  <c r="AK25" i="21"/>
  <c r="AL25" i="21"/>
  <c r="AM25" i="21"/>
  <c r="AN25" i="21"/>
  <c r="AO25" i="21"/>
  <c r="AP25" i="21"/>
  <c r="D26" i="21"/>
  <c r="E26" i="21"/>
  <c r="F26" i="21"/>
  <c r="G26" i="21"/>
  <c r="H26" i="21"/>
  <c r="I26" i="21"/>
  <c r="J26" i="21"/>
  <c r="K26" i="21"/>
  <c r="L26" i="21"/>
  <c r="M26" i="21"/>
  <c r="N26" i="21"/>
  <c r="O26" i="21"/>
  <c r="P26" i="21"/>
  <c r="Q26" i="21"/>
  <c r="R26" i="21"/>
  <c r="S26" i="21"/>
  <c r="T26" i="21"/>
  <c r="U26" i="21"/>
  <c r="V26" i="21"/>
  <c r="W26" i="21"/>
  <c r="X26" i="21"/>
  <c r="Y26" i="21"/>
  <c r="Z26" i="21"/>
  <c r="AA26" i="21"/>
  <c r="AB26" i="21"/>
  <c r="AC26" i="21"/>
  <c r="AD26" i="21"/>
  <c r="AE26" i="21"/>
  <c r="AF26" i="21"/>
  <c r="AG26" i="21"/>
  <c r="AH26" i="21"/>
  <c r="AI26" i="21"/>
  <c r="AJ26" i="21"/>
  <c r="AK26" i="21"/>
  <c r="AL26" i="21"/>
  <c r="AM26" i="21"/>
  <c r="AN26" i="21"/>
  <c r="AO26" i="21"/>
  <c r="AP26" i="21"/>
  <c r="D27" i="21"/>
  <c r="E27" i="21"/>
  <c r="F27" i="21"/>
  <c r="G27" i="21"/>
  <c r="H27" i="21"/>
  <c r="I27" i="21"/>
  <c r="J27" i="21"/>
  <c r="K27" i="21"/>
  <c r="L27" i="21"/>
  <c r="M27" i="21"/>
  <c r="N27" i="21"/>
  <c r="O27" i="21"/>
  <c r="P27" i="21"/>
  <c r="Q27" i="21"/>
  <c r="R27" i="21"/>
  <c r="S27" i="21"/>
  <c r="T27" i="21"/>
  <c r="U27" i="21"/>
  <c r="V27" i="21"/>
  <c r="W27" i="21"/>
  <c r="X27" i="21"/>
  <c r="Y27" i="21"/>
  <c r="Z27" i="21"/>
  <c r="AA27" i="21"/>
  <c r="AB27" i="21"/>
  <c r="AC27" i="21"/>
  <c r="AD27" i="21"/>
  <c r="AE27" i="21"/>
  <c r="AF27" i="21"/>
  <c r="AG27" i="21"/>
  <c r="AH27" i="21"/>
  <c r="AI27" i="21"/>
  <c r="AJ27" i="21"/>
  <c r="AK27" i="21"/>
  <c r="AL27" i="21"/>
  <c r="AM27" i="21"/>
  <c r="AN27" i="21"/>
  <c r="AO27" i="21"/>
  <c r="AP27" i="21"/>
  <c r="D28" i="21"/>
  <c r="E28" i="21"/>
  <c r="F28" i="21"/>
  <c r="G28" i="21"/>
  <c r="H28" i="21"/>
  <c r="I28" i="21"/>
  <c r="J28" i="21"/>
  <c r="K28" i="21"/>
  <c r="L28" i="21"/>
  <c r="M28" i="21"/>
  <c r="N28" i="21"/>
  <c r="O28" i="21"/>
  <c r="P28" i="21"/>
  <c r="Q28" i="21"/>
  <c r="R28" i="21"/>
  <c r="S28" i="21"/>
  <c r="T28" i="21"/>
  <c r="U28" i="21"/>
  <c r="V28" i="21"/>
  <c r="W28" i="21"/>
  <c r="X28" i="21"/>
  <c r="Y28" i="21"/>
  <c r="Z28" i="21"/>
  <c r="AA28" i="21"/>
  <c r="AB28" i="21"/>
  <c r="AC28" i="21"/>
  <c r="AD28" i="21"/>
  <c r="AE28" i="21"/>
  <c r="AF28" i="21"/>
  <c r="AG28" i="21"/>
  <c r="AH28" i="21"/>
  <c r="AI28" i="21"/>
  <c r="AJ28" i="21"/>
  <c r="AK28" i="21"/>
  <c r="AL28" i="21"/>
  <c r="AM28" i="21"/>
  <c r="AN28" i="21"/>
  <c r="AO28" i="21"/>
  <c r="AP28" i="21"/>
  <c r="D29" i="21"/>
  <c r="E29" i="21"/>
  <c r="F29" i="21"/>
  <c r="G29" i="21"/>
  <c r="H29" i="21"/>
  <c r="I29" i="21"/>
  <c r="J29" i="21"/>
  <c r="K29" i="21"/>
  <c r="L29" i="21"/>
  <c r="M29" i="21"/>
  <c r="N29" i="21"/>
  <c r="O29" i="21"/>
  <c r="P29" i="21"/>
  <c r="Q29" i="21"/>
  <c r="R29" i="21"/>
  <c r="S29" i="21"/>
  <c r="T29" i="21"/>
  <c r="U29" i="21"/>
  <c r="V29" i="21"/>
  <c r="W29" i="21"/>
  <c r="X29" i="21"/>
  <c r="Y29" i="21"/>
  <c r="Z29" i="21"/>
  <c r="AA29" i="21"/>
  <c r="AB29" i="21"/>
  <c r="AC29" i="21"/>
  <c r="AD29" i="21"/>
  <c r="AE29" i="21"/>
  <c r="AF29" i="21"/>
  <c r="AG29" i="21"/>
  <c r="AH29" i="21"/>
  <c r="AI29" i="21"/>
  <c r="AJ29" i="21"/>
  <c r="AK29" i="21"/>
  <c r="AL29" i="21"/>
  <c r="AM29" i="21"/>
  <c r="AN29" i="21"/>
  <c r="AO29" i="21"/>
  <c r="AP29" i="21"/>
  <c r="D30" i="21"/>
  <c r="E30" i="21"/>
  <c r="F30" i="21"/>
  <c r="G30" i="21"/>
  <c r="H30" i="21"/>
  <c r="I30" i="21"/>
  <c r="J30" i="21"/>
  <c r="K30" i="21"/>
  <c r="L30" i="21"/>
  <c r="M30" i="21"/>
  <c r="N30" i="21"/>
  <c r="O30" i="21"/>
  <c r="P30" i="21"/>
  <c r="Q30" i="21"/>
  <c r="R30" i="21"/>
  <c r="S30" i="21"/>
  <c r="T30" i="21"/>
  <c r="U30" i="21"/>
  <c r="V30" i="21"/>
  <c r="W30" i="21"/>
  <c r="X30" i="21"/>
  <c r="Y30" i="21"/>
  <c r="Z30" i="21"/>
  <c r="AA30" i="21"/>
  <c r="AB30" i="21"/>
  <c r="AC30" i="21"/>
  <c r="AD30" i="21"/>
  <c r="AE30" i="21"/>
  <c r="AF30" i="21"/>
  <c r="AG30" i="21"/>
  <c r="AH30" i="21"/>
  <c r="AI30" i="21"/>
  <c r="AJ30" i="21"/>
  <c r="AK30" i="21"/>
  <c r="AL30" i="21"/>
  <c r="AM30" i="21"/>
  <c r="AN30" i="21"/>
  <c r="AO30" i="21"/>
  <c r="AP30" i="21"/>
  <c r="D31" i="21"/>
  <c r="E31" i="21"/>
  <c r="F31" i="21"/>
  <c r="G31" i="21"/>
  <c r="H31" i="21"/>
  <c r="I31" i="21"/>
  <c r="J31" i="21"/>
  <c r="K31" i="21"/>
  <c r="L31" i="21"/>
  <c r="M31" i="21"/>
  <c r="N31" i="21"/>
  <c r="O31" i="21"/>
  <c r="P31" i="21"/>
  <c r="Q31" i="21"/>
  <c r="R31" i="21"/>
  <c r="S31" i="21"/>
  <c r="T31" i="21"/>
  <c r="U31" i="21"/>
  <c r="V31" i="21"/>
  <c r="W31" i="21"/>
  <c r="X31" i="21"/>
  <c r="Y31" i="21"/>
  <c r="Z31" i="21"/>
  <c r="AA31" i="21"/>
  <c r="AB31" i="21"/>
  <c r="AC31" i="21"/>
  <c r="AD31" i="21"/>
  <c r="AE31" i="21"/>
  <c r="AF31" i="21"/>
  <c r="AG31" i="21"/>
  <c r="AH31" i="21"/>
  <c r="AI31" i="21"/>
  <c r="AJ31" i="21"/>
  <c r="AK31" i="21"/>
  <c r="AL31" i="21"/>
  <c r="AM31" i="21"/>
  <c r="AN31" i="21"/>
  <c r="AO31" i="21"/>
  <c r="AP31" i="21"/>
  <c r="D32" i="21"/>
  <c r="E32" i="21"/>
  <c r="F32" i="21"/>
  <c r="G32" i="21"/>
  <c r="H32" i="21"/>
  <c r="I32" i="21"/>
  <c r="J32" i="21"/>
  <c r="K32" i="21"/>
  <c r="L32" i="21"/>
  <c r="M32" i="21"/>
  <c r="N32" i="21"/>
  <c r="O32" i="21"/>
  <c r="P32" i="21"/>
  <c r="Q32" i="21"/>
  <c r="R32" i="21"/>
  <c r="S32" i="21"/>
  <c r="T32" i="21"/>
  <c r="U32" i="21"/>
  <c r="V32" i="21"/>
  <c r="W32" i="21"/>
  <c r="X32" i="21"/>
  <c r="Y32" i="21"/>
  <c r="Z32" i="21"/>
  <c r="AA32" i="21"/>
  <c r="AB32" i="21"/>
  <c r="AC32" i="21"/>
  <c r="AD32" i="21"/>
  <c r="AE32" i="21"/>
  <c r="AF32" i="21"/>
  <c r="AG32" i="21"/>
  <c r="AH32" i="21"/>
  <c r="AI32" i="21"/>
  <c r="AJ32" i="21"/>
  <c r="AK32" i="21"/>
  <c r="AL32" i="21"/>
  <c r="AM32" i="21"/>
  <c r="AN32" i="21"/>
  <c r="AO32" i="21"/>
  <c r="AP32" i="21"/>
  <c r="D33" i="21"/>
  <c r="E33" i="21"/>
  <c r="F33" i="21"/>
  <c r="G33" i="21"/>
  <c r="H33" i="21"/>
  <c r="I33" i="21"/>
  <c r="J33" i="21"/>
  <c r="K33" i="21"/>
  <c r="L33" i="21"/>
  <c r="M33" i="21"/>
  <c r="N33" i="21"/>
  <c r="O33" i="21"/>
  <c r="P33" i="21"/>
  <c r="Q33" i="21"/>
  <c r="R33" i="21"/>
  <c r="S33" i="21"/>
  <c r="T33" i="21"/>
  <c r="U33" i="21"/>
  <c r="V33" i="21"/>
  <c r="W33" i="21"/>
  <c r="X33" i="21"/>
  <c r="Y33" i="21"/>
  <c r="Z33" i="21"/>
  <c r="AA33" i="21"/>
  <c r="AB33" i="21"/>
  <c r="AC33" i="21"/>
  <c r="AD33" i="21"/>
  <c r="AE33" i="21"/>
  <c r="AF33" i="21"/>
  <c r="AG33" i="21"/>
  <c r="AH33" i="21"/>
  <c r="AI33" i="21"/>
  <c r="AJ33" i="21"/>
  <c r="AK33" i="21"/>
  <c r="AL33" i="21"/>
  <c r="AM33" i="21"/>
  <c r="AN33" i="21"/>
  <c r="AO33" i="21"/>
  <c r="AP33" i="21"/>
  <c r="D34" i="21"/>
  <c r="E34" i="21"/>
  <c r="F34" i="21"/>
  <c r="G34" i="21"/>
  <c r="H34" i="21"/>
  <c r="I34" i="21"/>
  <c r="J34" i="21"/>
  <c r="K34" i="21"/>
  <c r="L34" i="21"/>
  <c r="M34" i="21"/>
  <c r="N34" i="21"/>
  <c r="O34" i="21"/>
  <c r="P34" i="21"/>
  <c r="Q34" i="21"/>
  <c r="R34" i="21"/>
  <c r="S34" i="21"/>
  <c r="T34" i="21"/>
  <c r="U34" i="21"/>
  <c r="V34" i="21"/>
  <c r="W34" i="21"/>
  <c r="X34" i="21"/>
  <c r="Y34" i="21"/>
  <c r="Z34" i="21"/>
  <c r="AA34" i="21"/>
  <c r="AB34" i="21"/>
  <c r="AC34" i="21"/>
  <c r="AD34" i="21"/>
  <c r="AE34" i="21"/>
  <c r="AF34" i="21"/>
  <c r="AG34" i="21"/>
  <c r="AH34" i="21"/>
  <c r="AI34" i="21"/>
  <c r="AJ34" i="21"/>
  <c r="AK34" i="21"/>
  <c r="AL34" i="21"/>
  <c r="AM34" i="21"/>
  <c r="AN34" i="21"/>
  <c r="AO34" i="21"/>
  <c r="AP34" i="21"/>
  <c r="D35" i="21"/>
  <c r="E35" i="21"/>
  <c r="F35" i="21"/>
  <c r="G35" i="21"/>
  <c r="H35" i="21"/>
  <c r="I35" i="21"/>
  <c r="J35" i="21"/>
  <c r="K35" i="21"/>
  <c r="L35" i="21"/>
  <c r="M35" i="21"/>
  <c r="N35" i="21"/>
  <c r="O35" i="21"/>
  <c r="P35" i="21"/>
  <c r="Q35" i="21"/>
  <c r="R35" i="21"/>
  <c r="S35" i="21"/>
  <c r="T35" i="21"/>
  <c r="U35" i="21"/>
  <c r="V35" i="21"/>
  <c r="W35" i="21"/>
  <c r="X35" i="21"/>
  <c r="Y35" i="21"/>
  <c r="Z35" i="21"/>
  <c r="AA35" i="21"/>
  <c r="AB35" i="21"/>
  <c r="AC35" i="21"/>
  <c r="AD35" i="21"/>
  <c r="AE35" i="21"/>
  <c r="AF35" i="21"/>
  <c r="AG35" i="21"/>
  <c r="AH35" i="21"/>
  <c r="AI35" i="21"/>
  <c r="AJ35" i="21"/>
  <c r="AK35" i="21"/>
  <c r="AL35" i="21"/>
  <c r="AM35" i="21"/>
  <c r="AN35" i="21"/>
  <c r="AO35" i="21"/>
  <c r="AP35" i="21"/>
  <c r="D36" i="21"/>
  <c r="E36" i="21"/>
  <c r="F36" i="21"/>
  <c r="G36" i="21"/>
  <c r="H36" i="21"/>
  <c r="I36" i="21"/>
  <c r="J36" i="21"/>
  <c r="K36" i="21"/>
  <c r="L36" i="21"/>
  <c r="M36" i="21"/>
  <c r="N36" i="21"/>
  <c r="O36" i="21"/>
  <c r="P36" i="21"/>
  <c r="Q36" i="21"/>
  <c r="R36" i="21"/>
  <c r="S36" i="21"/>
  <c r="T36" i="21"/>
  <c r="U36" i="21"/>
  <c r="V36" i="21"/>
  <c r="W36" i="21"/>
  <c r="X36" i="21"/>
  <c r="Y36" i="21"/>
  <c r="Z36" i="21"/>
  <c r="AA36" i="21"/>
  <c r="AB36" i="21"/>
  <c r="AC36" i="21"/>
  <c r="AD36" i="21"/>
  <c r="AE36" i="21"/>
  <c r="AF36" i="21"/>
  <c r="AG36" i="21"/>
  <c r="AH36" i="21"/>
  <c r="AI36" i="21"/>
  <c r="AJ36" i="21"/>
  <c r="AK36" i="21"/>
  <c r="AL36" i="21"/>
  <c r="AM36" i="21"/>
  <c r="AN36" i="21"/>
  <c r="AO36" i="21"/>
  <c r="AP36" i="21"/>
  <c r="D37" i="21"/>
  <c r="E37" i="21"/>
  <c r="F37" i="21"/>
  <c r="G37" i="21"/>
  <c r="H37" i="21"/>
  <c r="I37" i="21"/>
  <c r="J37" i="21"/>
  <c r="K37" i="21"/>
  <c r="L37" i="21"/>
  <c r="M37" i="21"/>
  <c r="N37" i="21"/>
  <c r="O37" i="21"/>
  <c r="P37" i="21"/>
  <c r="Q37" i="21"/>
  <c r="R37" i="21"/>
  <c r="S37" i="21"/>
  <c r="T37" i="21"/>
  <c r="U37" i="21"/>
  <c r="V37" i="21"/>
  <c r="W37" i="21"/>
  <c r="X37" i="21"/>
  <c r="Y37" i="21"/>
  <c r="Z37" i="21"/>
  <c r="AA37" i="21"/>
  <c r="AB37" i="21"/>
  <c r="AC37" i="21"/>
  <c r="AD37" i="21"/>
  <c r="AE37" i="21"/>
  <c r="AF37" i="21"/>
  <c r="AG37" i="21"/>
  <c r="AH37" i="21"/>
  <c r="AI37" i="21"/>
  <c r="AJ37" i="21"/>
  <c r="AK37" i="21"/>
  <c r="AL37" i="21"/>
  <c r="AM37" i="21"/>
  <c r="AN37" i="21"/>
  <c r="AO37" i="21"/>
  <c r="AP37" i="21"/>
  <c r="D38" i="21"/>
  <c r="E38" i="21"/>
  <c r="F38" i="21"/>
  <c r="G38" i="21"/>
  <c r="H38" i="21"/>
  <c r="I38" i="21"/>
  <c r="J38" i="21"/>
  <c r="K38" i="21"/>
  <c r="L38" i="21"/>
  <c r="M38" i="21"/>
  <c r="N38" i="21"/>
  <c r="O38" i="21"/>
  <c r="P38" i="21"/>
  <c r="Q38" i="21"/>
  <c r="R38" i="21"/>
  <c r="S38" i="21"/>
  <c r="T38" i="21"/>
  <c r="U38" i="21"/>
  <c r="V38" i="21"/>
  <c r="W38" i="21"/>
  <c r="X38" i="21"/>
  <c r="Y38" i="21"/>
  <c r="Z38" i="21"/>
  <c r="AA38" i="21"/>
  <c r="AB38" i="21"/>
  <c r="AC38" i="21"/>
  <c r="AD38" i="21"/>
  <c r="AE38" i="21"/>
  <c r="AF38" i="21"/>
  <c r="AG38" i="21"/>
  <c r="AH38" i="21"/>
  <c r="AI38" i="21"/>
  <c r="AJ38" i="21"/>
  <c r="AK38" i="21"/>
  <c r="AL38" i="21"/>
  <c r="AM38" i="21"/>
  <c r="AN38" i="21"/>
  <c r="AO38" i="21"/>
  <c r="AP38" i="21"/>
  <c r="D39" i="21"/>
  <c r="E39" i="21"/>
  <c r="F39" i="21"/>
  <c r="G39" i="21"/>
  <c r="H39" i="21"/>
  <c r="I39" i="21"/>
  <c r="J39" i="21"/>
  <c r="K39" i="21"/>
  <c r="L39" i="21"/>
  <c r="M39" i="21"/>
  <c r="N39" i="21"/>
  <c r="O39" i="21"/>
  <c r="P39" i="21"/>
  <c r="Q39" i="21"/>
  <c r="R39" i="21"/>
  <c r="S39" i="21"/>
  <c r="T39" i="21"/>
  <c r="U39" i="21"/>
  <c r="V39" i="21"/>
  <c r="W39" i="21"/>
  <c r="X39" i="21"/>
  <c r="Y39" i="21"/>
  <c r="Z39" i="21"/>
  <c r="AA39" i="21"/>
  <c r="AB39" i="21"/>
  <c r="AC39" i="21"/>
  <c r="AD39" i="21"/>
  <c r="AE39" i="21"/>
  <c r="AF39" i="21"/>
  <c r="AG39" i="21"/>
  <c r="AH39" i="21"/>
  <c r="AI39" i="21"/>
  <c r="AJ39" i="21"/>
  <c r="AK39" i="21"/>
  <c r="AL39" i="21"/>
  <c r="AM39" i="21"/>
  <c r="AN39" i="21"/>
  <c r="AO39" i="21"/>
  <c r="AP39" i="21"/>
  <c r="D40" i="21"/>
  <c r="E40" i="21"/>
  <c r="F40" i="21"/>
  <c r="G40" i="21"/>
  <c r="H40" i="21"/>
  <c r="I40" i="21"/>
  <c r="J40" i="21"/>
  <c r="K40" i="21"/>
  <c r="L40" i="21"/>
  <c r="M40" i="21"/>
  <c r="N40" i="21"/>
  <c r="O40" i="21"/>
  <c r="P40" i="21"/>
  <c r="Q40" i="21"/>
  <c r="R40" i="21"/>
  <c r="S40" i="21"/>
  <c r="T40" i="21"/>
  <c r="U40" i="21"/>
  <c r="V40" i="21"/>
  <c r="W40" i="21"/>
  <c r="X40" i="21"/>
  <c r="Y40" i="21"/>
  <c r="Z40" i="21"/>
  <c r="AA40" i="21"/>
  <c r="AB40" i="21"/>
  <c r="AC40" i="21"/>
  <c r="AD40" i="21"/>
  <c r="AE40" i="21"/>
  <c r="AF40" i="21"/>
  <c r="AG40" i="21"/>
  <c r="AH40" i="21"/>
  <c r="AI40" i="21"/>
  <c r="AJ40" i="21"/>
  <c r="AK40" i="21"/>
  <c r="AL40" i="21"/>
  <c r="AM40" i="21"/>
  <c r="AN40" i="21"/>
  <c r="AO40" i="21"/>
  <c r="AP40" i="21"/>
  <c r="D41" i="21"/>
  <c r="E41" i="21"/>
  <c r="F41" i="21"/>
  <c r="G41" i="21"/>
  <c r="H41" i="21"/>
  <c r="I41" i="21"/>
  <c r="J41" i="21"/>
  <c r="K41" i="21"/>
  <c r="L41" i="21"/>
  <c r="M41" i="21"/>
  <c r="N41" i="21"/>
  <c r="O41" i="21"/>
  <c r="P41" i="21"/>
  <c r="Q41" i="21"/>
  <c r="R41" i="21"/>
  <c r="S41" i="21"/>
  <c r="T41" i="21"/>
  <c r="U41" i="21"/>
  <c r="V41" i="21"/>
  <c r="W41" i="21"/>
  <c r="X41" i="21"/>
  <c r="Y41" i="21"/>
  <c r="Z41" i="21"/>
  <c r="AA41" i="21"/>
  <c r="AB41" i="21"/>
  <c r="AC41" i="21"/>
  <c r="AD41" i="21"/>
  <c r="AE41" i="21"/>
  <c r="AF41" i="21"/>
  <c r="AG41" i="21"/>
  <c r="AH41" i="21"/>
  <c r="AI41" i="21"/>
  <c r="AJ41" i="21"/>
  <c r="AK41" i="21"/>
  <c r="AL41" i="21"/>
  <c r="AM41" i="21"/>
  <c r="AN41" i="21"/>
  <c r="AO41" i="21"/>
  <c r="AP41" i="21"/>
  <c r="D42" i="21"/>
  <c r="E42" i="21"/>
  <c r="F42" i="21"/>
  <c r="G42" i="21"/>
  <c r="H42" i="21"/>
  <c r="I42" i="21"/>
  <c r="J42" i="21"/>
  <c r="K42" i="21"/>
  <c r="L42" i="21"/>
  <c r="M42" i="21"/>
  <c r="N42" i="21"/>
  <c r="O42" i="21"/>
  <c r="P42" i="21"/>
  <c r="Q42" i="21"/>
  <c r="R42" i="21"/>
  <c r="S42" i="21"/>
  <c r="T42" i="21"/>
  <c r="U42" i="21"/>
  <c r="V42" i="21"/>
  <c r="W42" i="21"/>
  <c r="X42" i="21"/>
  <c r="Y42" i="21"/>
  <c r="Z42" i="21"/>
  <c r="AA42" i="21"/>
  <c r="AB42" i="21"/>
  <c r="AC42" i="21"/>
  <c r="AD42" i="21"/>
  <c r="AE42" i="21"/>
  <c r="AF42" i="21"/>
  <c r="AG42" i="21"/>
  <c r="AH42" i="21"/>
  <c r="AI42" i="21"/>
  <c r="AJ42" i="21"/>
  <c r="AK42" i="21"/>
  <c r="AL42" i="21"/>
  <c r="AM42" i="21"/>
  <c r="AN42" i="21"/>
  <c r="AO42" i="21"/>
  <c r="AP42" i="21"/>
  <c r="D43" i="21"/>
  <c r="E43" i="21"/>
  <c r="F43" i="21"/>
  <c r="G43" i="21"/>
  <c r="H43" i="21"/>
  <c r="I43" i="21"/>
  <c r="J43" i="21"/>
  <c r="K43" i="21"/>
  <c r="L43" i="21"/>
  <c r="M43" i="21"/>
  <c r="N43" i="21"/>
  <c r="O43" i="21"/>
  <c r="P43" i="21"/>
  <c r="Q43" i="21"/>
  <c r="R43" i="21"/>
  <c r="S43" i="21"/>
  <c r="T43" i="21"/>
  <c r="U43" i="21"/>
  <c r="V43" i="21"/>
  <c r="W43" i="21"/>
  <c r="X43" i="21"/>
  <c r="Y43" i="21"/>
  <c r="Z43" i="21"/>
  <c r="AA43" i="21"/>
  <c r="AB43" i="21"/>
  <c r="AC43" i="21"/>
  <c r="AD43" i="21"/>
  <c r="AE43" i="21"/>
  <c r="AF43" i="21"/>
  <c r="AG43" i="21"/>
  <c r="AH43" i="21"/>
  <c r="AI43" i="21"/>
  <c r="AJ43" i="21"/>
  <c r="AK43" i="21"/>
  <c r="AL43" i="21"/>
  <c r="AM43" i="21"/>
  <c r="AN43" i="21"/>
  <c r="AO43" i="21"/>
  <c r="AP43" i="21"/>
  <c r="D44" i="21"/>
  <c r="E44" i="21"/>
  <c r="F44" i="21"/>
  <c r="G44" i="21"/>
  <c r="H44" i="21"/>
  <c r="I44" i="21"/>
  <c r="J44" i="21"/>
  <c r="K44" i="21"/>
  <c r="L44" i="21"/>
  <c r="M44" i="21"/>
  <c r="N44" i="21"/>
  <c r="O44" i="21"/>
  <c r="P44" i="21"/>
  <c r="Q44" i="21"/>
  <c r="R44" i="21"/>
  <c r="S44" i="21"/>
  <c r="T44" i="21"/>
  <c r="U44" i="21"/>
  <c r="V44" i="21"/>
  <c r="W44" i="21"/>
  <c r="X44" i="21"/>
  <c r="Y44" i="21"/>
  <c r="Z44" i="21"/>
  <c r="AA44" i="21"/>
  <c r="AB44" i="21"/>
  <c r="AC44" i="21"/>
  <c r="AD44" i="21"/>
  <c r="AE44" i="21"/>
  <c r="AF44" i="21"/>
  <c r="AG44" i="21"/>
  <c r="AH44" i="21"/>
  <c r="AI44" i="21"/>
  <c r="AJ44" i="21"/>
  <c r="AK44" i="21"/>
  <c r="AL44" i="21"/>
  <c r="AM44" i="21"/>
  <c r="AN44" i="21"/>
  <c r="AO44" i="21"/>
  <c r="AP44" i="21"/>
  <c r="D45" i="21"/>
  <c r="E45" i="21"/>
  <c r="F45" i="21"/>
  <c r="G45" i="21"/>
  <c r="H45" i="21"/>
  <c r="I45" i="21"/>
  <c r="J45" i="21"/>
  <c r="K45" i="21"/>
  <c r="L45" i="21"/>
  <c r="M45" i="21"/>
  <c r="N45" i="21"/>
  <c r="O45" i="21"/>
  <c r="P45" i="21"/>
  <c r="Q45" i="21"/>
  <c r="R45" i="21"/>
  <c r="S45" i="21"/>
  <c r="T45" i="21"/>
  <c r="U45" i="21"/>
  <c r="V45" i="21"/>
  <c r="W45" i="21"/>
  <c r="X45" i="21"/>
  <c r="Y45" i="21"/>
  <c r="Z45" i="21"/>
  <c r="AA45" i="21"/>
  <c r="AB45" i="21"/>
  <c r="AC45" i="21"/>
  <c r="AD45" i="21"/>
  <c r="AE45" i="21"/>
  <c r="AF45" i="21"/>
  <c r="AG45" i="21"/>
  <c r="AH45" i="21"/>
  <c r="AI45" i="21"/>
  <c r="AJ45" i="21"/>
  <c r="AK45" i="21"/>
  <c r="AL45" i="21"/>
  <c r="AM45" i="21"/>
  <c r="AN45" i="21"/>
  <c r="AO45" i="21"/>
  <c r="AP45" i="21"/>
  <c r="D46" i="21"/>
  <c r="E46" i="21"/>
  <c r="F46" i="21"/>
  <c r="G46" i="21"/>
  <c r="H46" i="21"/>
  <c r="I46" i="21"/>
  <c r="J46" i="21"/>
  <c r="K46" i="21"/>
  <c r="L46" i="21"/>
  <c r="M46" i="21"/>
  <c r="N46" i="21"/>
  <c r="O46" i="21"/>
  <c r="P46" i="21"/>
  <c r="Q46" i="21"/>
  <c r="R46" i="21"/>
  <c r="S46" i="21"/>
  <c r="T46" i="21"/>
  <c r="U46" i="21"/>
  <c r="V46" i="21"/>
  <c r="W46" i="21"/>
  <c r="X46" i="21"/>
  <c r="Y46" i="21"/>
  <c r="Z46" i="21"/>
  <c r="AA46" i="21"/>
  <c r="AB46" i="21"/>
  <c r="AC46" i="21"/>
  <c r="AD46" i="21"/>
  <c r="AE46" i="21"/>
  <c r="AF46" i="21"/>
  <c r="AG46" i="21"/>
  <c r="AH46" i="21"/>
  <c r="AI46" i="21"/>
  <c r="AJ46" i="21"/>
  <c r="AK46" i="21"/>
  <c r="AL46" i="21"/>
  <c r="AM46" i="21"/>
  <c r="AN46" i="21"/>
  <c r="AO46" i="21"/>
  <c r="AP46" i="21"/>
  <c r="D47" i="21"/>
  <c r="E47" i="21"/>
  <c r="F47" i="21"/>
  <c r="G47" i="21"/>
  <c r="H47" i="21"/>
  <c r="I47" i="21"/>
  <c r="J47" i="21"/>
  <c r="K47" i="21"/>
  <c r="L47" i="21"/>
  <c r="M47" i="21"/>
  <c r="N47" i="21"/>
  <c r="O47" i="21"/>
  <c r="P47" i="21"/>
  <c r="Q47" i="21"/>
  <c r="R47" i="21"/>
  <c r="S47" i="21"/>
  <c r="T47" i="21"/>
  <c r="U47" i="21"/>
  <c r="V47" i="21"/>
  <c r="W47" i="21"/>
  <c r="X47" i="21"/>
  <c r="Y47" i="21"/>
  <c r="Z47" i="21"/>
  <c r="AA47" i="21"/>
  <c r="AB47" i="21"/>
  <c r="AC47" i="21"/>
  <c r="AD47" i="21"/>
  <c r="AE47" i="21"/>
  <c r="AF47" i="21"/>
  <c r="AG47" i="21"/>
  <c r="AH47" i="21"/>
  <c r="AI47" i="21"/>
  <c r="AJ47" i="21"/>
  <c r="AK47" i="21"/>
  <c r="AL47" i="21"/>
  <c r="AM47" i="21"/>
  <c r="AN47" i="21"/>
  <c r="AO47" i="21"/>
  <c r="AP47" i="21"/>
  <c r="D48" i="21"/>
  <c r="E48" i="21"/>
  <c r="F48" i="21"/>
  <c r="G48" i="21"/>
  <c r="H48" i="21"/>
  <c r="I48" i="21"/>
  <c r="J48" i="21"/>
  <c r="K48" i="21"/>
  <c r="L48" i="21"/>
  <c r="M48" i="21"/>
  <c r="N48" i="21"/>
  <c r="O48" i="21"/>
  <c r="P48" i="21"/>
  <c r="Q48" i="21"/>
  <c r="R48" i="21"/>
  <c r="S48" i="21"/>
  <c r="T48" i="21"/>
  <c r="U48" i="21"/>
  <c r="V48" i="21"/>
  <c r="W48" i="21"/>
  <c r="X48" i="21"/>
  <c r="Y48" i="21"/>
  <c r="Z48" i="21"/>
  <c r="AA48" i="21"/>
  <c r="AB48" i="21"/>
  <c r="AC48" i="21"/>
  <c r="AD48" i="21"/>
  <c r="AE48" i="21"/>
  <c r="AF48" i="21"/>
  <c r="AG48" i="21"/>
  <c r="AH48" i="21"/>
  <c r="AI48" i="21"/>
  <c r="AJ48" i="21"/>
  <c r="AK48" i="21"/>
  <c r="AL48" i="21"/>
  <c r="AM48" i="21"/>
  <c r="AN48" i="21"/>
  <c r="AO48" i="21"/>
  <c r="AP48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AH111" i="21" s="1"/>
  <c r="B44" i="21"/>
  <c r="AI111" i="21" s="1"/>
  <c r="B45" i="21"/>
  <c r="AJ111" i="21" s="1"/>
  <c r="B46" i="21"/>
  <c r="AK111" i="21" s="1"/>
  <c r="B47" i="21"/>
  <c r="AL111" i="21" s="1"/>
  <c r="B48" i="21"/>
  <c r="AM111" i="21" s="1"/>
  <c r="B12" i="21"/>
  <c r="D125" i="20"/>
  <c r="E125" i="20" s="1"/>
  <c r="F125" i="20" s="1"/>
  <c r="G125" i="20" s="1"/>
  <c r="H125" i="20" s="1"/>
  <c r="I125" i="20" s="1"/>
  <c r="J125" i="20" s="1"/>
  <c r="K125" i="20" s="1"/>
  <c r="L125" i="20" s="1"/>
  <c r="M125" i="20" s="1"/>
  <c r="N125" i="20" s="1"/>
  <c r="O125" i="20" s="1"/>
  <c r="P125" i="20" s="1"/>
  <c r="Q125" i="20" s="1"/>
  <c r="R125" i="20" s="1"/>
  <c r="S125" i="20" s="1"/>
  <c r="T125" i="20" s="1"/>
  <c r="U125" i="20" s="1"/>
  <c r="V125" i="20" s="1"/>
  <c r="W125" i="20" s="1"/>
  <c r="X125" i="20" s="1"/>
  <c r="Y125" i="20" s="1"/>
  <c r="Z125" i="20" s="1"/>
  <c r="AA125" i="20" s="1"/>
  <c r="AB125" i="20" s="1"/>
  <c r="AC125" i="20" s="1"/>
  <c r="AD125" i="20" s="1"/>
  <c r="AE125" i="20" s="1"/>
  <c r="AF125" i="20" s="1"/>
  <c r="AG125" i="20" s="1"/>
  <c r="AH125" i="20" s="1"/>
  <c r="AI125" i="20" s="1"/>
  <c r="AJ125" i="20" s="1"/>
  <c r="AK125" i="20" s="1"/>
  <c r="AL125" i="20" s="1"/>
  <c r="AM125" i="20" s="1"/>
  <c r="B52" i="20"/>
  <c r="B53" i="20"/>
  <c r="B54" i="20"/>
  <c r="B55" i="20"/>
  <c r="B56" i="20"/>
  <c r="B51" i="20"/>
  <c r="AQ329" i="3"/>
  <c r="AQ330" i="3"/>
  <c r="AQ331" i="3"/>
  <c r="AQ332" i="3"/>
  <c r="AQ333" i="3"/>
  <c r="AQ334" i="3"/>
  <c r="AQ335" i="3"/>
  <c r="AQ336" i="3"/>
  <c r="B301" i="3"/>
  <c r="B13" i="20" s="1"/>
  <c r="B302" i="3"/>
  <c r="B14" i="20" s="1"/>
  <c r="B303" i="3"/>
  <c r="B15" i="20" s="1"/>
  <c r="B304" i="3"/>
  <c r="B16" i="20" s="1"/>
  <c r="B305" i="3"/>
  <c r="B17" i="20" s="1"/>
  <c r="B306" i="3"/>
  <c r="B18" i="20" s="1"/>
  <c r="B307" i="3"/>
  <c r="B19" i="20" s="1"/>
  <c r="B308" i="3"/>
  <c r="B20" i="20" s="1"/>
  <c r="B309" i="3"/>
  <c r="B21" i="20" s="1"/>
  <c r="B310" i="3"/>
  <c r="B22" i="20" s="1"/>
  <c r="B311" i="3"/>
  <c r="B23" i="20" s="1"/>
  <c r="B312" i="3"/>
  <c r="B24" i="20" s="1"/>
  <c r="B313" i="3"/>
  <c r="B25" i="20" s="1"/>
  <c r="B314" i="3"/>
  <c r="B26" i="20" s="1"/>
  <c r="B315" i="3"/>
  <c r="B27" i="20" s="1"/>
  <c r="B316" i="3"/>
  <c r="B28" i="20" s="1"/>
  <c r="B317" i="3"/>
  <c r="B29" i="20" s="1"/>
  <c r="B318" i="3"/>
  <c r="B30" i="20" s="1"/>
  <c r="B319" i="3"/>
  <c r="B31" i="20" s="1"/>
  <c r="B320" i="3"/>
  <c r="B32" i="20" s="1"/>
  <c r="B321" i="3"/>
  <c r="B33" i="20" s="1"/>
  <c r="B322" i="3"/>
  <c r="B34" i="20" s="1"/>
  <c r="B323" i="3"/>
  <c r="B35" i="20" s="1"/>
  <c r="B324" i="3"/>
  <c r="B36" i="20" s="1"/>
  <c r="B325" i="3"/>
  <c r="B37" i="20" s="1"/>
  <c r="B326" i="3"/>
  <c r="B38" i="20" s="1"/>
  <c r="B327" i="3"/>
  <c r="B39" i="20" s="1"/>
  <c r="B328" i="3"/>
  <c r="B40" i="20" s="1"/>
  <c r="B329" i="3"/>
  <c r="B41" i="20" s="1"/>
  <c r="B330" i="3"/>
  <c r="B42" i="20" s="1"/>
  <c r="B331" i="3"/>
  <c r="B43" i="20" s="1"/>
  <c r="AH123" i="20" s="1"/>
  <c r="B332" i="3"/>
  <c r="B44" i="20" s="1"/>
  <c r="AI123" i="20" s="1"/>
  <c r="B333" i="3"/>
  <c r="B45" i="20" s="1"/>
  <c r="AJ123" i="20" s="1"/>
  <c r="B334" i="3"/>
  <c r="B46" i="20" s="1"/>
  <c r="AK123" i="20" s="1"/>
  <c r="B335" i="3"/>
  <c r="B47" i="20" s="1"/>
  <c r="AL123" i="20" s="1"/>
  <c r="B336" i="3"/>
  <c r="B48" i="20" s="1"/>
  <c r="AM123" i="20" s="1"/>
  <c r="AQ395" i="3"/>
  <c r="AQ56" i="22" s="1"/>
  <c r="AQ394" i="3"/>
  <c r="AQ55" i="22" s="1"/>
  <c r="AQ393" i="3"/>
  <c r="AQ54" i="22" s="1"/>
  <c r="AQ392" i="3"/>
  <c r="AQ53" i="22" s="1"/>
  <c r="AQ391" i="3"/>
  <c r="AQ52" i="22" s="1"/>
  <c r="AQ390" i="3"/>
  <c r="AQ51" i="22" s="1"/>
  <c r="AQ344" i="3"/>
  <c r="AQ343" i="3"/>
  <c r="AQ342" i="3"/>
  <c r="AQ341" i="3"/>
  <c r="AQ340" i="3"/>
  <c r="AQ339" i="3"/>
  <c r="C23" i="44"/>
  <c r="C24" i="44"/>
  <c r="C13" i="22"/>
  <c r="D13" i="22"/>
  <c r="E13" i="22"/>
  <c r="F13" i="22"/>
  <c r="G13" i="22"/>
  <c r="H13" i="22"/>
  <c r="I13" i="22"/>
  <c r="J13" i="22"/>
  <c r="K13" i="22"/>
  <c r="L13" i="22"/>
  <c r="M13" i="22"/>
  <c r="N13" i="22"/>
  <c r="O13" i="22"/>
  <c r="P13" i="22"/>
  <c r="Q13" i="22"/>
  <c r="R13" i="22"/>
  <c r="S13" i="22"/>
  <c r="T13" i="22"/>
  <c r="U13" i="22"/>
  <c r="V13" i="22"/>
  <c r="W13" i="22"/>
  <c r="X13" i="22"/>
  <c r="Y13" i="22"/>
  <c r="Z13" i="22"/>
  <c r="AA13" i="22"/>
  <c r="AB13" i="22"/>
  <c r="AC13" i="22"/>
  <c r="AD13" i="22"/>
  <c r="AE13" i="22"/>
  <c r="AF13" i="22"/>
  <c r="AG13" i="22"/>
  <c r="AH13" i="22"/>
  <c r="AI13" i="22"/>
  <c r="AJ13" i="22"/>
  <c r="AK13" i="22"/>
  <c r="AL13" i="22"/>
  <c r="AM13" i="22"/>
  <c r="AN13" i="22"/>
  <c r="AO13" i="22"/>
  <c r="AP13" i="22"/>
  <c r="C14" i="22"/>
  <c r="D14" i="22"/>
  <c r="E14" i="22"/>
  <c r="F14" i="22"/>
  <c r="G14" i="22"/>
  <c r="H14" i="22"/>
  <c r="I14" i="22"/>
  <c r="J14" i="22"/>
  <c r="K14" i="22"/>
  <c r="L14" i="22"/>
  <c r="M14" i="22"/>
  <c r="N14" i="22"/>
  <c r="O14" i="22"/>
  <c r="P14" i="22"/>
  <c r="Q14" i="22"/>
  <c r="R14" i="22"/>
  <c r="S14" i="22"/>
  <c r="T14" i="22"/>
  <c r="U14" i="22"/>
  <c r="V14" i="22"/>
  <c r="W14" i="22"/>
  <c r="X14" i="22"/>
  <c r="Y14" i="22"/>
  <c r="Z14" i="22"/>
  <c r="AA14" i="22"/>
  <c r="AB14" i="22"/>
  <c r="AC14" i="22"/>
  <c r="AD14" i="22"/>
  <c r="AE14" i="22"/>
  <c r="AF14" i="22"/>
  <c r="AG14" i="22"/>
  <c r="AH14" i="22"/>
  <c r="AI14" i="22"/>
  <c r="AJ14" i="22"/>
  <c r="AK14" i="22"/>
  <c r="AL14" i="22"/>
  <c r="AM14" i="22"/>
  <c r="AN14" i="22"/>
  <c r="AO14" i="22"/>
  <c r="AP14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S15" i="22"/>
  <c r="T15" i="22"/>
  <c r="U15" i="22"/>
  <c r="V15" i="22"/>
  <c r="W15" i="22"/>
  <c r="X15" i="22"/>
  <c r="Y15" i="22"/>
  <c r="Z15" i="22"/>
  <c r="AA15" i="22"/>
  <c r="AB15" i="22"/>
  <c r="AC15" i="22"/>
  <c r="AD15" i="22"/>
  <c r="AE15" i="22"/>
  <c r="AF15" i="22"/>
  <c r="AG15" i="22"/>
  <c r="AH15" i="22"/>
  <c r="AI15" i="22"/>
  <c r="AJ15" i="22"/>
  <c r="AK15" i="22"/>
  <c r="AL15" i="22"/>
  <c r="AM15" i="22"/>
  <c r="AN15" i="22"/>
  <c r="AO15" i="22"/>
  <c r="AP15" i="22"/>
  <c r="C16" i="22"/>
  <c r="D16" i="22"/>
  <c r="E16" i="22"/>
  <c r="F16" i="22"/>
  <c r="G16" i="22"/>
  <c r="H16" i="22"/>
  <c r="I16" i="22"/>
  <c r="J16" i="22"/>
  <c r="K16" i="22"/>
  <c r="L16" i="22"/>
  <c r="M16" i="22"/>
  <c r="N16" i="22"/>
  <c r="O16" i="22"/>
  <c r="P16" i="22"/>
  <c r="Q16" i="22"/>
  <c r="R16" i="22"/>
  <c r="S16" i="22"/>
  <c r="T16" i="22"/>
  <c r="U16" i="22"/>
  <c r="V16" i="22"/>
  <c r="W16" i="22"/>
  <c r="X16" i="22"/>
  <c r="Y16" i="22"/>
  <c r="Z16" i="22"/>
  <c r="AA16" i="22"/>
  <c r="AB16" i="22"/>
  <c r="AC16" i="22"/>
  <c r="AD16" i="22"/>
  <c r="AE16" i="22"/>
  <c r="AF16" i="22"/>
  <c r="AG16" i="22"/>
  <c r="AH16" i="22"/>
  <c r="AI16" i="22"/>
  <c r="AJ16" i="22"/>
  <c r="AK16" i="22"/>
  <c r="AL16" i="22"/>
  <c r="AM16" i="22"/>
  <c r="AN16" i="22"/>
  <c r="AO16" i="22"/>
  <c r="AP16" i="22"/>
  <c r="C17" i="22"/>
  <c r="D17" i="22"/>
  <c r="E17" i="22"/>
  <c r="F17" i="22"/>
  <c r="G17" i="22"/>
  <c r="H17" i="22"/>
  <c r="I17" i="22"/>
  <c r="J17" i="22"/>
  <c r="K17" i="22"/>
  <c r="L17" i="22"/>
  <c r="M17" i="22"/>
  <c r="N17" i="22"/>
  <c r="O17" i="22"/>
  <c r="P17" i="22"/>
  <c r="Q17" i="22"/>
  <c r="R17" i="22"/>
  <c r="S17" i="22"/>
  <c r="T17" i="22"/>
  <c r="U17" i="22"/>
  <c r="V17" i="22"/>
  <c r="W17" i="22"/>
  <c r="X17" i="22"/>
  <c r="Y17" i="22"/>
  <c r="Z17" i="22"/>
  <c r="AA17" i="22"/>
  <c r="AB17" i="22"/>
  <c r="AC17" i="22"/>
  <c r="AD17" i="22"/>
  <c r="AE17" i="22"/>
  <c r="AF17" i="22"/>
  <c r="AG17" i="22"/>
  <c r="AH17" i="22"/>
  <c r="AI17" i="22"/>
  <c r="AJ17" i="22"/>
  <c r="AK17" i="22"/>
  <c r="AL17" i="22"/>
  <c r="AM17" i="22"/>
  <c r="AN17" i="22"/>
  <c r="AO17" i="22"/>
  <c r="AP17" i="22"/>
  <c r="C18" i="22"/>
  <c r="D18" i="22"/>
  <c r="E18" i="22"/>
  <c r="F18" i="22"/>
  <c r="G18" i="22"/>
  <c r="H18" i="22"/>
  <c r="I18" i="22"/>
  <c r="J18" i="22"/>
  <c r="K18" i="22"/>
  <c r="L18" i="22"/>
  <c r="M18" i="22"/>
  <c r="N18" i="22"/>
  <c r="O18" i="22"/>
  <c r="P18" i="22"/>
  <c r="Q18" i="22"/>
  <c r="R18" i="22"/>
  <c r="S18" i="22"/>
  <c r="T18" i="22"/>
  <c r="U18" i="22"/>
  <c r="V18" i="22"/>
  <c r="W18" i="22"/>
  <c r="X18" i="22"/>
  <c r="Y18" i="22"/>
  <c r="Z18" i="22"/>
  <c r="AA18" i="22"/>
  <c r="AB18" i="22"/>
  <c r="AC18" i="22"/>
  <c r="AD18" i="22"/>
  <c r="AE18" i="22"/>
  <c r="AF18" i="22"/>
  <c r="AG18" i="22"/>
  <c r="AH18" i="22"/>
  <c r="AI18" i="22"/>
  <c r="AJ18" i="22"/>
  <c r="AK18" i="22"/>
  <c r="AL18" i="22"/>
  <c r="AM18" i="22"/>
  <c r="AN18" i="22"/>
  <c r="AO18" i="22"/>
  <c r="AP18" i="22"/>
  <c r="C19" i="22"/>
  <c r="D19" i="22"/>
  <c r="E19" i="22"/>
  <c r="F19" i="22"/>
  <c r="G19" i="22"/>
  <c r="H19" i="22"/>
  <c r="I19" i="22"/>
  <c r="J19" i="22"/>
  <c r="K19" i="22"/>
  <c r="L19" i="22"/>
  <c r="M19" i="22"/>
  <c r="N19" i="22"/>
  <c r="O19" i="22"/>
  <c r="P19" i="22"/>
  <c r="Q19" i="22"/>
  <c r="R19" i="22"/>
  <c r="S19" i="22"/>
  <c r="T19" i="22"/>
  <c r="U19" i="22"/>
  <c r="V19" i="22"/>
  <c r="W19" i="22"/>
  <c r="X19" i="22"/>
  <c r="Y19" i="22"/>
  <c r="Z19" i="22"/>
  <c r="AA19" i="22"/>
  <c r="AB19" i="22"/>
  <c r="AC19" i="22"/>
  <c r="AD19" i="22"/>
  <c r="AE19" i="22"/>
  <c r="AF19" i="22"/>
  <c r="AG19" i="22"/>
  <c r="AH19" i="22"/>
  <c r="AI19" i="22"/>
  <c r="AJ19" i="22"/>
  <c r="AK19" i="22"/>
  <c r="AL19" i="22"/>
  <c r="AM19" i="22"/>
  <c r="AN19" i="22"/>
  <c r="AO19" i="22"/>
  <c r="AP19" i="22"/>
  <c r="C20" i="22"/>
  <c r="D20" i="22"/>
  <c r="E20" i="22"/>
  <c r="F20" i="22"/>
  <c r="G20" i="22"/>
  <c r="H20" i="22"/>
  <c r="I20" i="22"/>
  <c r="J20" i="22"/>
  <c r="K20" i="22"/>
  <c r="L20" i="22"/>
  <c r="M20" i="22"/>
  <c r="N20" i="22"/>
  <c r="O20" i="22"/>
  <c r="P20" i="22"/>
  <c r="Q20" i="22"/>
  <c r="R20" i="22"/>
  <c r="S20" i="22"/>
  <c r="T20" i="22"/>
  <c r="U20" i="22"/>
  <c r="V20" i="22"/>
  <c r="W20" i="22"/>
  <c r="X20" i="22"/>
  <c r="Y20" i="22"/>
  <c r="Z20" i="22"/>
  <c r="AA20" i="22"/>
  <c r="AB20" i="22"/>
  <c r="AC20" i="22"/>
  <c r="AD20" i="22"/>
  <c r="AE20" i="22"/>
  <c r="AF20" i="22"/>
  <c r="AG20" i="22"/>
  <c r="AH20" i="22"/>
  <c r="AI20" i="22"/>
  <c r="AJ20" i="22"/>
  <c r="AK20" i="22"/>
  <c r="AL20" i="22"/>
  <c r="AM20" i="22"/>
  <c r="AN20" i="22"/>
  <c r="AO20" i="22"/>
  <c r="AP20" i="22"/>
  <c r="C21" i="22"/>
  <c r="D21" i="22"/>
  <c r="E21" i="22"/>
  <c r="F21" i="22"/>
  <c r="G21" i="22"/>
  <c r="H21" i="22"/>
  <c r="I21" i="22"/>
  <c r="J21" i="22"/>
  <c r="K21" i="22"/>
  <c r="L21" i="22"/>
  <c r="M21" i="22"/>
  <c r="N21" i="22"/>
  <c r="O21" i="22"/>
  <c r="P21" i="22"/>
  <c r="Q21" i="22"/>
  <c r="R21" i="22"/>
  <c r="S21" i="22"/>
  <c r="T21" i="22"/>
  <c r="U21" i="22"/>
  <c r="V21" i="22"/>
  <c r="W21" i="22"/>
  <c r="X21" i="22"/>
  <c r="Y21" i="22"/>
  <c r="Z21" i="22"/>
  <c r="AA21" i="22"/>
  <c r="AB21" i="22"/>
  <c r="AC21" i="22"/>
  <c r="AD21" i="22"/>
  <c r="AE21" i="22"/>
  <c r="AF21" i="22"/>
  <c r="AG21" i="22"/>
  <c r="AH21" i="22"/>
  <c r="AI21" i="22"/>
  <c r="AJ21" i="22"/>
  <c r="AK21" i="22"/>
  <c r="AL21" i="22"/>
  <c r="AM21" i="22"/>
  <c r="AN21" i="22"/>
  <c r="AO21" i="22"/>
  <c r="AP21" i="22"/>
  <c r="C22" i="22"/>
  <c r="D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Q22" i="22"/>
  <c r="R22" i="22"/>
  <c r="S22" i="22"/>
  <c r="T22" i="22"/>
  <c r="U22" i="22"/>
  <c r="V22" i="22"/>
  <c r="W22" i="22"/>
  <c r="X22" i="22"/>
  <c r="Y22" i="22"/>
  <c r="Z22" i="22"/>
  <c r="AA22" i="22"/>
  <c r="AB22" i="22"/>
  <c r="AC22" i="22"/>
  <c r="AD22" i="22"/>
  <c r="AE22" i="22"/>
  <c r="AF22" i="22"/>
  <c r="AG22" i="22"/>
  <c r="AH22" i="22"/>
  <c r="AI22" i="22"/>
  <c r="AJ22" i="22"/>
  <c r="AK22" i="22"/>
  <c r="AL22" i="22"/>
  <c r="AM22" i="22"/>
  <c r="AN22" i="22"/>
  <c r="AO22" i="22"/>
  <c r="AP22" i="22"/>
  <c r="C23" i="22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AF23" i="22"/>
  <c r="AG23" i="22"/>
  <c r="AH23" i="22"/>
  <c r="AI23" i="22"/>
  <c r="AJ23" i="22"/>
  <c r="AK23" i="22"/>
  <c r="AL23" i="22"/>
  <c r="AM23" i="22"/>
  <c r="AN23" i="22"/>
  <c r="AO23" i="22"/>
  <c r="AP23" i="22"/>
  <c r="C24" i="22"/>
  <c r="D24" i="22"/>
  <c r="E24" i="22"/>
  <c r="F24" i="22"/>
  <c r="G24" i="22"/>
  <c r="H24" i="22"/>
  <c r="I24" i="22"/>
  <c r="J24" i="22"/>
  <c r="K24" i="22"/>
  <c r="L24" i="22"/>
  <c r="M24" i="22"/>
  <c r="N24" i="22"/>
  <c r="O24" i="22"/>
  <c r="P24" i="22"/>
  <c r="Q24" i="22"/>
  <c r="R24" i="22"/>
  <c r="S24" i="22"/>
  <c r="T24" i="22"/>
  <c r="U24" i="22"/>
  <c r="V24" i="22"/>
  <c r="W24" i="22"/>
  <c r="X24" i="22"/>
  <c r="Y24" i="22"/>
  <c r="Z24" i="22"/>
  <c r="AA24" i="22"/>
  <c r="AB24" i="22"/>
  <c r="AC24" i="22"/>
  <c r="AD24" i="22"/>
  <c r="AE24" i="22"/>
  <c r="AF24" i="22"/>
  <c r="AG24" i="22"/>
  <c r="AH24" i="22"/>
  <c r="AI24" i="22"/>
  <c r="AJ24" i="22"/>
  <c r="AK24" i="22"/>
  <c r="AL24" i="22"/>
  <c r="AM24" i="22"/>
  <c r="AN24" i="22"/>
  <c r="AO24" i="22"/>
  <c r="AP24" i="22"/>
  <c r="C25" i="22"/>
  <c r="D25" i="22"/>
  <c r="E25" i="22"/>
  <c r="F25" i="22"/>
  <c r="G25" i="22"/>
  <c r="H25" i="22"/>
  <c r="I25" i="22"/>
  <c r="J25" i="22"/>
  <c r="K25" i="22"/>
  <c r="L25" i="22"/>
  <c r="M25" i="22"/>
  <c r="N25" i="22"/>
  <c r="O25" i="22"/>
  <c r="P25" i="22"/>
  <c r="Q25" i="22"/>
  <c r="R25" i="22"/>
  <c r="S25" i="22"/>
  <c r="T25" i="22"/>
  <c r="U25" i="22"/>
  <c r="V25" i="22"/>
  <c r="W25" i="22"/>
  <c r="X25" i="22"/>
  <c r="Y25" i="22"/>
  <c r="Z25" i="22"/>
  <c r="AA25" i="22"/>
  <c r="AB25" i="22"/>
  <c r="AC25" i="22"/>
  <c r="AD25" i="22"/>
  <c r="AE25" i="22"/>
  <c r="AF25" i="22"/>
  <c r="AG25" i="22"/>
  <c r="AH25" i="22"/>
  <c r="AI25" i="22"/>
  <c r="AJ25" i="22"/>
  <c r="AK25" i="22"/>
  <c r="AL25" i="22"/>
  <c r="AM25" i="22"/>
  <c r="AN25" i="22"/>
  <c r="AO25" i="22"/>
  <c r="AP25" i="22"/>
  <c r="C26" i="22"/>
  <c r="D26" i="22"/>
  <c r="E26" i="22"/>
  <c r="F26" i="22"/>
  <c r="G26" i="22"/>
  <c r="H26" i="22"/>
  <c r="I26" i="22"/>
  <c r="J26" i="22"/>
  <c r="K26" i="22"/>
  <c r="L26" i="22"/>
  <c r="M26" i="22"/>
  <c r="N26" i="22"/>
  <c r="O26" i="22"/>
  <c r="P26" i="22"/>
  <c r="Q26" i="22"/>
  <c r="R26" i="22"/>
  <c r="S26" i="22"/>
  <c r="T26" i="22"/>
  <c r="U26" i="22"/>
  <c r="V26" i="22"/>
  <c r="W26" i="22"/>
  <c r="X26" i="22"/>
  <c r="Y26" i="22"/>
  <c r="Z26" i="22"/>
  <c r="AA26" i="22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C27" i="22"/>
  <c r="D27" i="22"/>
  <c r="E27" i="22"/>
  <c r="F27" i="22"/>
  <c r="G27" i="22"/>
  <c r="H27" i="22"/>
  <c r="I27" i="22"/>
  <c r="J27" i="22"/>
  <c r="K27" i="22"/>
  <c r="L27" i="22"/>
  <c r="M27" i="22"/>
  <c r="N27" i="22"/>
  <c r="O27" i="22"/>
  <c r="P27" i="22"/>
  <c r="Q27" i="22"/>
  <c r="R27" i="22"/>
  <c r="S27" i="22"/>
  <c r="T27" i="22"/>
  <c r="U27" i="22"/>
  <c r="V27" i="22"/>
  <c r="W27" i="22"/>
  <c r="X27" i="22"/>
  <c r="Y27" i="22"/>
  <c r="Z27" i="22"/>
  <c r="AA27" i="22"/>
  <c r="AB27" i="22"/>
  <c r="AC27" i="22"/>
  <c r="AD27" i="22"/>
  <c r="AE27" i="22"/>
  <c r="AF27" i="22"/>
  <c r="AG27" i="22"/>
  <c r="AH27" i="22"/>
  <c r="AI27" i="22"/>
  <c r="AJ27" i="22"/>
  <c r="AK27" i="22"/>
  <c r="AL27" i="22"/>
  <c r="AM27" i="22"/>
  <c r="AN27" i="22"/>
  <c r="AO27" i="22"/>
  <c r="AP27" i="22"/>
  <c r="C28" i="22"/>
  <c r="D28" i="22"/>
  <c r="E28" i="22"/>
  <c r="F28" i="22"/>
  <c r="G28" i="22"/>
  <c r="H28" i="22"/>
  <c r="I28" i="22"/>
  <c r="J28" i="22"/>
  <c r="K28" i="22"/>
  <c r="L28" i="22"/>
  <c r="M28" i="22"/>
  <c r="N28" i="22"/>
  <c r="O28" i="22"/>
  <c r="P28" i="22"/>
  <c r="Q28" i="22"/>
  <c r="R28" i="22"/>
  <c r="S28" i="22"/>
  <c r="T28" i="22"/>
  <c r="U28" i="22"/>
  <c r="V28" i="22"/>
  <c r="W28" i="22"/>
  <c r="X28" i="22"/>
  <c r="Y28" i="22"/>
  <c r="Z28" i="22"/>
  <c r="AA28" i="22"/>
  <c r="AB28" i="22"/>
  <c r="AC28" i="22"/>
  <c r="AD28" i="22"/>
  <c r="AE28" i="22"/>
  <c r="AF28" i="22"/>
  <c r="AG28" i="22"/>
  <c r="AH28" i="22"/>
  <c r="AI28" i="22"/>
  <c r="AJ28" i="22"/>
  <c r="AK28" i="22"/>
  <c r="AL28" i="22"/>
  <c r="AM28" i="22"/>
  <c r="AN28" i="22"/>
  <c r="AO28" i="22"/>
  <c r="AP28" i="22"/>
  <c r="C29" i="22"/>
  <c r="D29" i="22"/>
  <c r="E29" i="22"/>
  <c r="F29" i="22"/>
  <c r="G29" i="22"/>
  <c r="H29" i="22"/>
  <c r="I29" i="22"/>
  <c r="J29" i="22"/>
  <c r="K29" i="22"/>
  <c r="L29" i="22"/>
  <c r="M29" i="22"/>
  <c r="N29" i="22"/>
  <c r="O29" i="22"/>
  <c r="P29" i="22"/>
  <c r="Q29" i="22"/>
  <c r="R29" i="22"/>
  <c r="S29" i="22"/>
  <c r="T29" i="22"/>
  <c r="U29" i="22"/>
  <c r="V29" i="22"/>
  <c r="W29" i="22"/>
  <c r="X29" i="22"/>
  <c r="Y29" i="22"/>
  <c r="Z29" i="22"/>
  <c r="AA29" i="22"/>
  <c r="AB29" i="22"/>
  <c r="AC29" i="22"/>
  <c r="AD29" i="22"/>
  <c r="AE29" i="22"/>
  <c r="AF29" i="22"/>
  <c r="AG29" i="22"/>
  <c r="AH29" i="22"/>
  <c r="AI29" i="22"/>
  <c r="AJ29" i="22"/>
  <c r="AK29" i="22"/>
  <c r="AL29" i="22"/>
  <c r="AM29" i="22"/>
  <c r="AN29" i="22"/>
  <c r="AO29" i="22"/>
  <c r="AP29" i="22"/>
  <c r="C30" i="22"/>
  <c r="D30" i="22"/>
  <c r="E30" i="22"/>
  <c r="F30" i="22"/>
  <c r="G30" i="22"/>
  <c r="H30" i="22"/>
  <c r="I30" i="22"/>
  <c r="J30" i="22"/>
  <c r="K30" i="22"/>
  <c r="L30" i="22"/>
  <c r="M30" i="22"/>
  <c r="N30" i="22"/>
  <c r="O30" i="22"/>
  <c r="P30" i="22"/>
  <c r="Q30" i="22"/>
  <c r="R30" i="22"/>
  <c r="S30" i="22"/>
  <c r="T30" i="22"/>
  <c r="U30" i="22"/>
  <c r="V30" i="22"/>
  <c r="W30" i="22"/>
  <c r="X30" i="22"/>
  <c r="Y30" i="22"/>
  <c r="Z30" i="22"/>
  <c r="AA30" i="22"/>
  <c r="AB30" i="22"/>
  <c r="AC30" i="22"/>
  <c r="AD30" i="22"/>
  <c r="AE30" i="22"/>
  <c r="AF30" i="22"/>
  <c r="AG30" i="22"/>
  <c r="AH30" i="22"/>
  <c r="AI30" i="22"/>
  <c r="AJ30" i="22"/>
  <c r="AK30" i="22"/>
  <c r="AL30" i="22"/>
  <c r="AM30" i="22"/>
  <c r="AN30" i="22"/>
  <c r="AO30" i="22"/>
  <c r="AP30" i="22"/>
  <c r="C31" i="22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W31" i="22"/>
  <c r="X31" i="22"/>
  <c r="Y31" i="22"/>
  <c r="Z31" i="22"/>
  <c r="AA31" i="22"/>
  <c r="AB31" i="22"/>
  <c r="AC31" i="22"/>
  <c r="AD31" i="22"/>
  <c r="AE31" i="22"/>
  <c r="AF31" i="22"/>
  <c r="AG31" i="22"/>
  <c r="AH31" i="22"/>
  <c r="AI31" i="22"/>
  <c r="AJ31" i="22"/>
  <c r="AK31" i="22"/>
  <c r="AL31" i="22"/>
  <c r="AM31" i="22"/>
  <c r="AN31" i="22"/>
  <c r="AO31" i="22"/>
  <c r="AP31" i="22"/>
  <c r="C32" i="22"/>
  <c r="D32" i="22"/>
  <c r="E32" i="22"/>
  <c r="F32" i="22"/>
  <c r="G32" i="22"/>
  <c r="H32" i="22"/>
  <c r="I32" i="22"/>
  <c r="J32" i="22"/>
  <c r="K32" i="22"/>
  <c r="L32" i="22"/>
  <c r="M32" i="22"/>
  <c r="N32" i="22"/>
  <c r="O32" i="22"/>
  <c r="P32" i="22"/>
  <c r="Q32" i="22"/>
  <c r="R32" i="22"/>
  <c r="S32" i="22"/>
  <c r="T32" i="22"/>
  <c r="U32" i="22"/>
  <c r="V32" i="22"/>
  <c r="W32" i="22"/>
  <c r="X32" i="22"/>
  <c r="Y32" i="22"/>
  <c r="Z32" i="22"/>
  <c r="AA32" i="22"/>
  <c r="AB32" i="22"/>
  <c r="AC32" i="22"/>
  <c r="AD32" i="22"/>
  <c r="AE32" i="22"/>
  <c r="AF32" i="22"/>
  <c r="AG32" i="22"/>
  <c r="AH32" i="22"/>
  <c r="AI32" i="22"/>
  <c r="AJ32" i="22"/>
  <c r="AK32" i="22"/>
  <c r="AL32" i="22"/>
  <c r="AM32" i="22"/>
  <c r="AN32" i="22"/>
  <c r="AO32" i="22"/>
  <c r="AP32" i="22"/>
  <c r="C33" i="22"/>
  <c r="D33" i="22"/>
  <c r="E33" i="22"/>
  <c r="F33" i="22"/>
  <c r="G33" i="22"/>
  <c r="H33" i="22"/>
  <c r="I33" i="22"/>
  <c r="J33" i="22"/>
  <c r="K33" i="22"/>
  <c r="L33" i="22"/>
  <c r="M33" i="22"/>
  <c r="N33" i="22"/>
  <c r="O33" i="22"/>
  <c r="P33" i="22"/>
  <c r="Q33" i="22"/>
  <c r="R33" i="22"/>
  <c r="S33" i="22"/>
  <c r="T33" i="22"/>
  <c r="U33" i="22"/>
  <c r="V33" i="22"/>
  <c r="W33" i="22"/>
  <c r="X33" i="22"/>
  <c r="Y33" i="22"/>
  <c r="Z33" i="22"/>
  <c r="AA33" i="22"/>
  <c r="AB33" i="22"/>
  <c r="AC33" i="22"/>
  <c r="AD33" i="22"/>
  <c r="AE33" i="22"/>
  <c r="AF33" i="22"/>
  <c r="AG33" i="22"/>
  <c r="AH33" i="22"/>
  <c r="AI33" i="22"/>
  <c r="AJ33" i="22"/>
  <c r="AK33" i="22"/>
  <c r="AL33" i="22"/>
  <c r="AM33" i="22"/>
  <c r="AN33" i="22"/>
  <c r="AO33" i="22"/>
  <c r="AP33" i="22"/>
  <c r="C34" i="22"/>
  <c r="D34" i="22"/>
  <c r="E34" i="22"/>
  <c r="F34" i="22"/>
  <c r="G34" i="22"/>
  <c r="H34" i="22"/>
  <c r="I34" i="22"/>
  <c r="J34" i="22"/>
  <c r="K34" i="22"/>
  <c r="L34" i="22"/>
  <c r="M34" i="22"/>
  <c r="N34" i="22"/>
  <c r="O34" i="22"/>
  <c r="P34" i="22"/>
  <c r="Q34" i="22"/>
  <c r="R34" i="22"/>
  <c r="S34" i="22"/>
  <c r="T34" i="22"/>
  <c r="U34" i="22"/>
  <c r="V34" i="22"/>
  <c r="W34" i="22"/>
  <c r="X34" i="22"/>
  <c r="Y34" i="22"/>
  <c r="Z34" i="22"/>
  <c r="AA34" i="22"/>
  <c r="AB34" i="22"/>
  <c r="AC34" i="22"/>
  <c r="AD34" i="22"/>
  <c r="AE34" i="22"/>
  <c r="AF34" i="22"/>
  <c r="AG34" i="22"/>
  <c r="AH34" i="22"/>
  <c r="AI34" i="22"/>
  <c r="AJ34" i="22"/>
  <c r="AK34" i="22"/>
  <c r="AL34" i="22"/>
  <c r="AM34" i="22"/>
  <c r="AN34" i="22"/>
  <c r="AO34" i="22"/>
  <c r="AP34" i="22"/>
  <c r="C35" i="22"/>
  <c r="D35" i="22"/>
  <c r="E35" i="22"/>
  <c r="F35" i="22"/>
  <c r="G35" i="22"/>
  <c r="H35" i="22"/>
  <c r="I35" i="22"/>
  <c r="J35" i="22"/>
  <c r="K35" i="22"/>
  <c r="L35" i="22"/>
  <c r="M35" i="22"/>
  <c r="N35" i="22"/>
  <c r="O35" i="22"/>
  <c r="P35" i="22"/>
  <c r="Q35" i="22"/>
  <c r="R35" i="22"/>
  <c r="S35" i="22"/>
  <c r="T35" i="22"/>
  <c r="U35" i="22"/>
  <c r="V35" i="22"/>
  <c r="W35" i="22"/>
  <c r="X35" i="22"/>
  <c r="Y35" i="22"/>
  <c r="Z35" i="22"/>
  <c r="AA35" i="22"/>
  <c r="AB35" i="22"/>
  <c r="AC35" i="22"/>
  <c r="AD35" i="22"/>
  <c r="AE35" i="22"/>
  <c r="AF35" i="22"/>
  <c r="AG35" i="22"/>
  <c r="AH35" i="22"/>
  <c r="AI35" i="22"/>
  <c r="AJ35" i="22"/>
  <c r="AK35" i="22"/>
  <c r="AL35" i="22"/>
  <c r="AM35" i="22"/>
  <c r="AN35" i="22"/>
  <c r="AO35" i="22"/>
  <c r="AP35" i="22"/>
  <c r="C36" i="22"/>
  <c r="D36" i="22"/>
  <c r="E36" i="22"/>
  <c r="F36" i="22"/>
  <c r="G36" i="22"/>
  <c r="H36" i="22"/>
  <c r="I36" i="22"/>
  <c r="J36" i="22"/>
  <c r="K36" i="22"/>
  <c r="L36" i="22"/>
  <c r="M36" i="22"/>
  <c r="N36" i="22"/>
  <c r="O36" i="22"/>
  <c r="P36" i="22"/>
  <c r="Q36" i="22"/>
  <c r="R36" i="22"/>
  <c r="S36" i="22"/>
  <c r="T36" i="22"/>
  <c r="U36" i="22"/>
  <c r="V36" i="22"/>
  <c r="W36" i="22"/>
  <c r="X36" i="22"/>
  <c r="Y36" i="22"/>
  <c r="Z36" i="22"/>
  <c r="AA36" i="22"/>
  <c r="AB36" i="22"/>
  <c r="AC36" i="22"/>
  <c r="AD36" i="22"/>
  <c r="AE36" i="22"/>
  <c r="AF36" i="22"/>
  <c r="AG36" i="22"/>
  <c r="AH36" i="22"/>
  <c r="AI36" i="22"/>
  <c r="AJ36" i="22"/>
  <c r="AK36" i="22"/>
  <c r="AL36" i="22"/>
  <c r="AM36" i="22"/>
  <c r="AN36" i="22"/>
  <c r="AO36" i="22"/>
  <c r="AP36" i="22"/>
  <c r="C37" i="22"/>
  <c r="D37" i="22"/>
  <c r="E37" i="22"/>
  <c r="F37" i="22"/>
  <c r="G37" i="22"/>
  <c r="H37" i="22"/>
  <c r="I37" i="22"/>
  <c r="J37" i="22"/>
  <c r="K37" i="22"/>
  <c r="L37" i="22"/>
  <c r="M37" i="22"/>
  <c r="N37" i="22"/>
  <c r="O37" i="22"/>
  <c r="P37" i="22"/>
  <c r="Q37" i="22"/>
  <c r="R37" i="22"/>
  <c r="S37" i="22"/>
  <c r="T37" i="22"/>
  <c r="U37" i="22"/>
  <c r="V37" i="22"/>
  <c r="W37" i="22"/>
  <c r="X37" i="22"/>
  <c r="Y37" i="22"/>
  <c r="Z37" i="22"/>
  <c r="AA37" i="22"/>
  <c r="AB37" i="22"/>
  <c r="AC37" i="22"/>
  <c r="AD37" i="22"/>
  <c r="AE37" i="22"/>
  <c r="AF37" i="22"/>
  <c r="AG37" i="22"/>
  <c r="AH37" i="22"/>
  <c r="AI37" i="22"/>
  <c r="AJ37" i="22"/>
  <c r="AK37" i="22"/>
  <c r="AL37" i="22"/>
  <c r="AM37" i="22"/>
  <c r="AN37" i="22"/>
  <c r="AO37" i="22"/>
  <c r="AP37" i="22"/>
  <c r="C38" i="22"/>
  <c r="D38" i="22"/>
  <c r="E38" i="22"/>
  <c r="F38" i="22"/>
  <c r="G38" i="22"/>
  <c r="H38" i="22"/>
  <c r="I38" i="22"/>
  <c r="J38" i="22"/>
  <c r="K38" i="22"/>
  <c r="L38" i="22"/>
  <c r="M38" i="22"/>
  <c r="N38" i="22"/>
  <c r="O38" i="22"/>
  <c r="P38" i="22"/>
  <c r="Q38" i="22"/>
  <c r="R38" i="22"/>
  <c r="S38" i="22"/>
  <c r="T38" i="22"/>
  <c r="U38" i="22"/>
  <c r="V38" i="22"/>
  <c r="W38" i="22"/>
  <c r="X38" i="22"/>
  <c r="Y38" i="22"/>
  <c r="Z38" i="22"/>
  <c r="AA38" i="22"/>
  <c r="AB38" i="22"/>
  <c r="AC38" i="22"/>
  <c r="AD38" i="22"/>
  <c r="AE38" i="22"/>
  <c r="AF38" i="22"/>
  <c r="AG38" i="22"/>
  <c r="AH38" i="22"/>
  <c r="AI38" i="22"/>
  <c r="AJ38" i="22"/>
  <c r="AK38" i="22"/>
  <c r="AL38" i="22"/>
  <c r="AM38" i="22"/>
  <c r="AN38" i="22"/>
  <c r="AO38" i="22"/>
  <c r="AP38" i="22"/>
  <c r="C39" i="22"/>
  <c r="D39" i="22"/>
  <c r="E39" i="22"/>
  <c r="F39" i="22"/>
  <c r="G39" i="22"/>
  <c r="H39" i="22"/>
  <c r="I39" i="22"/>
  <c r="J39" i="22"/>
  <c r="K39" i="22"/>
  <c r="L39" i="22"/>
  <c r="M39" i="22"/>
  <c r="N39" i="22"/>
  <c r="O39" i="22"/>
  <c r="P39" i="22"/>
  <c r="Q39" i="22"/>
  <c r="R39" i="22"/>
  <c r="S39" i="22"/>
  <c r="T39" i="22"/>
  <c r="U39" i="22"/>
  <c r="V39" i="22"/>
  <c r="W39" i="22"/>
  <c r="X39" i="22"/>
  <c r="Y39" i="22"/>
  <c r="Z39" i="22"/>
  <c r="AA39" i="22"/>
  <c r="AB39" i="22"/>
  <c r="AC39" i="22"/>
  <c r="AD39" i="22"/>
  <c r="AE39" i="22"/>
  <c r="AF39" i="22"/>
  <c r="AG39" i="22"/>
  <c r="AH39" i="22"/>
  <c r="AI39" i="22"/>
  <c r="AJ39" i="22"/>
  <c r="AK39" i="22"/>
  <c r="AL39" i="22"/>
  <c r="AM39" i="22"/>
  <c r="AN39" i="22"/>
  <c r="AO39" i="22"/>
  <c r="AP39" i="22"/>
  <c r="C40" i="22"/>
  <c r="D40" i="22"/>
  <c r="E40" i="22"/>
  <c r="F40" i="22"/>
  <c r="G40" i="22"/>
  <c r="H40" i="22"/>
  <c r="I40" i="22"/>
  <c r="J40" i="22"/>
  <c r="K40" i="22"/>
  <c r="L40" i="22"/>
  <c r="M40" i="22"/>
  <c r="N40" i="22"/>
  <c r="O40" i="22"/>
  <c r="P40" i="22"/>
  <c r="Q40" i="22"/>
  <c r="R40" i="22"/>
  <c r="S40" i="22"/>
  <c r="T40" i="22"/>
  <c r="U40" i="22"/>
  <c r="V40" i="22"/>
  <c r="W40" i="22"/>
  <c r="X40" i="22"/>
  <c r="Y40" i="22"/>
  <c r="Z40" i="22"/>
  <c r="AA40" i="22"/>
  <c r="AB40" i="22"/>
  <c r="AC40" i="22"/>
  <c r="AD40" i="22"/>
  <c r="AE40" i="22"/>
  <c r="AF40" i="22"/>
  <c r="AG40" i="22"/>
  <c r="AH40" i="22"/>
  <c r="AI40" i="22"/>
  <c r="AJ40" i="22"/>
  <c r="AK40" i="22"/>
  <c r="AL40" i="22"/>
  <c r="AM40" i="22"/>
  <c r="AN40" i="22"/>
  <c r="AO40" i="22"/>
  <c r="AP40" i="22"/>
  <c r="C41" i="22"/>
  <c r="D41" i="22"/>
  <c r="E41" i="22"/>
  <c r="F41" i="22"/>
  <c r="G41" i="22"/>
  <c r="H41" i="22"/>
  <c r="I41" i="22"/>
  <c r="J41" i="22"/>
  <c r="K41" i="22"/>
  <c r="L41" i="22"/>
  <c r="M41" i="22"/>
  <c r="N41" i="22"/>
  <c r="O41" i="22"/>
  <c r="P41" i="22"/>
  <c r="Q41" i="22"/>
  <c r="R41" i="22"/>
  <c r="S41" i="22"/>
  <c r="T41" i="22"/>
  <c r="U41" i="22"/>
  <c r="V41" i="22"/>
  <c r="W41" i="22"/>
  <c r="X41" i="22"/>
  <c r="Y41" i="22"/>
  <c r="Z41" i="22"/>
  <c r="AA41" i="22"/>
  <c r="AB41" i="22"/>
  <c r="AC41" i="22"/>
  <c r="AD41" i="22"/>
  <c r="AE41" i="22"/>
  <c r="AF41" i="22"/>
  <c r="AG41" i="22"/>
  <c r="AH41" i="22"/>
  <c r="AI41" i="22"/>
  <c r="AJ41" i="22"/>
  <c r="AK41" i="22"/>
  <c r="AL41" i="22"/>
  <c r="AM41" i="22"/>
  <c r="AN41" i="22"/>
  <c r="AO41" i="22"/>
  <c r="AP41" i="22"/>
  <c r="C42" i="22"/>
  <c r="D42" i="22"/>
  <c r="E42" i="22"/>
  <c r="F42" i="22"/>
  <c r="G42" i="22"/>
  <c r="H42" i="22"/>
  <c r="I42" i="22"/>
  <c r="J42" i="22"/>
  <c r="K42" i="22"/>
  <c r="L42" i="22"/>
  <c r="M42" i="22"/>
  <c r="N42" i="22"/>
  <c r="O42" i="22"/>
  <c r="P42" i="22"/>
  <c r="Q42" i="22"/>
  <c r="R42" i="22"/>
  <c r="S42" i="22"/>
  <c r="T42" i="22"/>
  <c r="U42" i="22"/>
  <c r="V42" i="22"/>
  <c r="W42" i="22"/>
  <c r="X42" i="22"/>
  <c r="Y42" i="22"/>
  <c r="Z42" i="22"/>
  <c r="AA42" i="22"/>
  <c r="AB42" i="22"/>
  <c r="AC42" i="22"/>
  <c r="AD42" i="22"/>
  <c r="AE42" i="22"/>
  <c r="AF42" i="22"/>
  <c r="AG42" i="22"/>
  <c r="AH42" i="22"/>
  <c r="AI42" i="22"/>
  <c r="AJ42" i="22"/>
  <c r="AK42" i="22"/>
  <c r="AL42" i="22"/>
  <c r="AM42" i="22"/>
  <c r="AN42" i="22"/>
  <c r="AO42" i="22"/>
  <c r="AP42" i="22"/>
  <c r="C43" i="22"/>
  <c r="D43" i="22"/>
  <c r="E43" i="22"/>
  <c r="F43" i="22"/>
  <c r="G43" i="22"/>
  <c r="H43" i="22"/>
  <c r="I43" i="22"/>
  <c r="J43" i="22"/>
  <c r="K43" i="22"/>
  <c r="L43" i="22"/>
  <c r="M43" i="22"/>
  <c r="N43" i="22"/>
  <c r="O43" i="22"/>
  <c r="P43" i="22"/>
  <c r="Q43" i="22"/>
  <c r="R43" i="22"/>
  <c r="S43" i="22"/>
  <c r="T43" i="22"/>
  <c r="U43" i="22"/>
  <c r="V43" i="22"/>
  <c r="W43" i="22"/>
  <c r="X43" i="22"/>
  <c r="Y43" i="22"/>
  <c r="Z43" i="22"/>
  <c r="AA43" i="22"/>
  <c r="AB43" i="22"/>
  <c r="AC43" i="22"/>
  <c r="AD43" i="22"/>
  <c r="AE43" i="22"/>
  <c r="AF43" i="22"/>
  <c r="AG43" i="22"/>
  <c r="AH43" i="22"/>
  <c r="AI43" i="22"/>
  <c r="AJ43" i="22"/>
  <c r="AK43" i="22"/>
  <c r="AL43" i="22"/>
  <c r="AM43" i="22"/>
  <c r="AN43" i="22"/>
  <c r="AO43" i="22"/>
  <c r="AP43" i="22"/>
  <c r="C44" i="22"/>
  <c r="D44" i="22"/>
  <c r="E44" i="22"/>
  <c r="F44" i="22"/>
  <c r="G44" i="22"/>
  <c r="H44" i="22"/>
  <c r="I44" i="22"/>
  <c r="J44" i="22"/>
  <c r="K44" i="22"/>
  <c r="L44" i="22"/>
  <c r="M44" i="22"/>
  <c r="N44" i="22"/>
  <c r="O44" i="22"/>
  <c r="P44" i="22"/>
  <c r="Q44" i="22"/>
  <c r="R44" i="22"/>
  <c r="S44" i="22"/>
  <c r="T44" i="22"/>
  <c r="U44" i="22"/>
  <c r="V44" i="22"/>
  <c r="W44" i="22"/>
  <c r="X44" i="22"/>
  <c r="Y44" i="22"/>
  <c r="Z44" i="22"/>
  <c r="AA44" i="22"/>
  <c r="AB44" i="22"/>
  <c r="AC44" i="22"/>
  <c r="AD44" i="22"/>
  <c r="AE44" i="22"/>
  <c r="AF44" i="22"/>
  <c r="AG44" i="22"/>
  <c r="AH44" i="22"/>
  <c r="AI44" i="22"/>
  <c r="AJ44" i="22"/>
  <c r="AK44" i="22"/>
  <c r="AL44" i="22"/>
  <c r="AM44" i="22"/>
  <c r="AN44" i="22"/>
  <c r="AO44" i="22"/>
  <c r="AP44" i="22"/>
  <c r="C45" i="22"/>
  <c r="D45" i="22"/>
  <c r="E45" i="22"/>
  <c r="F45" i="22"/>
  <c r="G45" i="22"/>
  <c r="H45" i="22"/>
  <c r="I45" i="22"/>
  <c r="J45" i="22"/>
  <c r="K45" i="22"/>
  <c r="L45" i="22"/>
  <c r="M45" i="22"/>
  <c r="N45" i="22"/>
  <c r="O45" i="22"/>
  <c r="P45" i="22"/>
  <c r="Q45" i="22"/>
  <c r="R45" i="22"/>
  <c r="S45" i="22"/>
  <c r="T45" i="22"/>
  <c r="U45" i="22"/>
  <c r="V45" i="22"/>
  <c r="W45" i="22"/>
  <c r="X45" i="22"/>
  <c r="Y45" i="22"/>
  <c r="Z45" i="22"/>
  <c r="AA45" i="22"/>
  <c r="AB45" i="22"/>
  <c r="AC45" i="22"/>
  <c r="AD45" i="22"/>
  <c r="AE45" i="22"/>
  <c r="AF45" i="22"/>
  <c r="AG45" i="22"/>
  <c r="AH45" i="22"/>
  <c r="AI45" i="22"/>
  <c r="AJ45" i="22"/>
  <c r="AK45" i="22"/>
  <c r="AL45" i="22"/>
  <c r="AM45" i="22"/>
  <c r="AN45" i="22"/>
  <c r="AO45" i="22"/>
  <c r="AP45" i="22"/>
  <c r="C46" i="22"/>
  <c r="D46" i="22"/>
  <c r="E46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AI46" i="22"/>
  <c r="AJ46" i="22"/>
  <c r="AK46" i="22"/>
  <c r="AL46" i="22"/>
  <c r="AM46" i="22"/>
  <c r="AN46" i="22"/>
  <c r="AO46" i="22"/>
  <c r="AP46" i="22"/>
  <c r="C47" i="22"/>
  <c r="D47" i="22"/>
  <c r="E47" i="22"/>
  <c r="F47" i="22"/>
  <c r="G47" i="22"/>
  <c r="H47" i="22"/>
  <c r="I47" i="22"/>
  <c r="J47" i="22"/>
  <c r="K47" i="22"/>
  <c r="L47" i="22"/>
  <c r="M47" i="22"/>
  <c r="N47" i="22"/>
  <c r="O47" i="22"/>
  <c r="P47" i="22"/>
  <c r="Q47" i="22"/>
  <c r="R47" i="22"/>
  <c r="S47" i="22"/>
  <c r="T47" i="22"/>
  <c r="U47" i="22"/>
  <c r="V47" i="22"/>
  <c r="W47" i="22"/>
  <c r="X47" i="22"/>
  <c r="Y47" i="22"/>
  <c r="Z47" i="22"/>
  <c r="AA47" i="22"/>
  <c r="AB47" i="22"/>
  <c r="AC47" i="22"/>
  <c r="AD47" i="22"/>
  <c r="AE47" i="22"/>
  <c r="AF47" i="22"/>
  <c r="AG47" i="22"/>
  <c r="AH47" i="22"/>
  <c r="AI47" i="22"/>
  <c r="AJ47" i="22"/>
  <c r="AK47" i="22"/>
  <c r="AL47" i="22"/>
  <c r="AM47" i="22"/>
  <c r="AN47" i="22"/>
  <c r="AO47" i="22"/>
  <c r="AP47" i="22"/>
  <c r="C48" i="22"/>
  <c r="D48" i="22"/>
  <c r="E48" i="22"/>
  <c r="F48" i="22"/>
  <c r="G48" i="22"/>
  <c r="H48" i="22"/>
  <c r="I48" i="22"/>
  <c r="J48" i="22"/>
  <c r="K48" i="22"/>
  <c r="L48" i="22"/>
  <c r="M48" i="22"/>
  <c r="N48" i="22"/>
  <c r="O48" i="22"/>
  <c r="P48" i="22"/>
  <c r="Q48" i="22"/>
  <c r="R48" i="22"/>
  <c r="S48" i="22"/>
  <c r="T48" i="22"/>
  <c r="U48" i="22"/>
  <c r="V48" i="22"/>
  <c r="W48" i="22"/>
  <c r="X48" i="22"/>
  <c r="Y48" i="22"/>
  <c r="Z48" i="22"/>
  <c r="AA48" i="22"/>
  <c r="AB48" i="22"/>
  <c r="AC48" i="22"/>
  <c r="AD48" i="22"/>
  <c r="AE48" i="22"/>
  <c r="AF48" i="22"/>
  <c r="AG48" i="22"/>
  <c r="AH48" i="22"/>
  <c r="AI48" i="22"/>
  <c r="AJ48" i="22"/>
  <c r="AK48" i="22"/>
  <c r="AL48" i="22"/>
  <c r="AM48" i="22"/>
  <c r="AN48" i="22"/>
  <c r="AO48" i="22"/>
  <c r="AP48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B28" i="22"/>
  <c r="B29" i="22"/>
  <c r="B30" i="22"/>
  <c r="B31" i="22"/>
  <c r="B32" i="22"/>
  <c r="B33" i="22"/>
  <c r="B34" i="22"/>
  <c r="B35" i="22"/>
  <c r="B36" i="22"/>
  <c r="B37" i="22"/>
  <c r="B38" i="22"/>
  <c r="B39" i="22"/>
  <c r="B40" i="22"/>
  <c r="B41" i="22"/>
  <c r="B42" i="22"/>
  <c r="B43" i="22"/>
  <c r="AH123" i="22" s="1"/>
  <c r="B44" i="22"/>
  <c r="AI123" i="22" s="1"/>
  <c r="B45" i="22"/>
  <c r="AJ123" i="22" s="1"/>
  <c r="B46" i="22"/>
  <c r="AK123" i="22" s="1"/>
  <c r="B47" i="22"/>
  <c r="AL123" i="22" s="1"/>
  <c r="B48" i="22"/>
  <c r="AM123" i="22" s="1"/>
  <c r="B12" i="22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AH116" i="19" s="1"/>
  <c r="B44" i="19"/>
  <c r="AI116" i="19" s="1"/>
  <c r="B45" i="19"/>
  <c r="AJ116" i="19" s="1"/>
  <c r="B46" i="19"/>
  <c r="AK116" i="19" s="1"/>
  <c r="B47" i="19"/>
  <c r="AL116" i="19" s="1"/>
  <c r="B48" i="19"/>
  <c r="AM116" i="19" s="1"/>
  <c r="B12" i="1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12" i="9"/>
  <c r="D127" i="8"/>
  <c r="E127" i="8" s="1"/>
  <c r="F127" i="8" s="1"/>
  <c r="G127" i="8" s="1"/>
  <c r="H127" i="8" s="1"/>
  <c r="I127" i="8" s="1"/>
  <c r="J127" i="8" s="1"/>
  <c r="K127" i="8" s="1"/>
  <c r="L127" i="8" s="1"/>
  <c r="M127" i="8" s="1"/>
  <c r="N127" i="8" s="1"/>
  <c r="O127" i="8" s="1"/>
  <c r="P127" i="8" s="1"/>
  <c r="Q127" i="8" s="1"/>
  <c r="R127" i="8" s="1"/>
  <c r="S127" i="8" s="1"/>
  <c r="T127" i="8" s="1"/>
  <c r="U127" i="8" s="1"/>
  <c r="V127" i="8" s="1"/>
  <c r="W127" i="8" s="1"/>
  <c r="X127" i="8" s="1"/>
  <c r="Y127" i="8" s="1"/>
  <c r="Z127" i="8" s="1"/>
  <c r="AA127" i="8" s="1"/>
  <c r="AB127" i="8" s="1"/>
  <c r="AC127" i="8" s="1"/>
  <c r="AD127" i="8" s="1"/>
  <c r="AE127" i="8" s="1"/>
  <c r="AF127" i="8" s="1"/>
  <c r="AG127" i="8" s="1"/>
  <c r="AH127" i="8" s="1"/>
  <c r="D125" i="8"/>
  <c r="E125" i="8" s="1"/>
  <c r="AQ289" i="3"/>
  <c r="AQ290" i="3"/>
  <c r="AQ291" i="3"/>
  <c r="AQ292" i="3"/>
  <c r="AQ293" i="3"/>
  <c r="AX293" i="3"/>
  <c r="AY293" i="3"/>
  <c r="AZ293" i="3"/>
  <c r="BA293" i="3"/>
  <c r="BC293" i="3"/>
  <c r="BF293" i="3"/>
  <c r="BH293" i="3"/>
  <c r="BK293" i="3"/>
  <c r="BM293" i="3"/>
  <c r="BN293" i="3"/>
  <c r="BO293" i="3"/>
  <c r="BQ293" i="3"/>
  <c r="BR293" i="3"/>
  <c r="BS293" i="3"/>
  <c r="G53" i="1"/>
  <c r="AW56" i="25" l="1"/>
  <c r="AT89" i="37"/>
  <c r="AQ88" i="37"/>
  <c r="AT88" i="37" s="1"/>
  <c r="AT90" i="37"/>
  <c r="AQ42" i="25"/>
  <c r="AT42" i="25" s="1"/>
  <c r="CJ534" i="3"/>
  <c r="AQ34" i="25"/>
  <c r="AT34" i="25" s="1"/>
  <c r="AQ26" i="25"/>
  <c r="AT26" i="25" s="1"/>
  <c r="AQ18" i="25"/>
  <c r="AT18" i="25" s="1"/>
  <c r="AQ43" i="25"/>
  <c r="E24" i="45" s="1"/>
  <c r="CJ535" i="3"/>
  <c r="AQ35" i="25"/>
  <c r="AT35" i="25" s="1"/>
  <c r="AQ23" i="25"/>
  <c r="AT23" i="25" s="1"/>
  <c r="AQ15" i="25"/>
  <c r="AT15" i="25" s="1"/>
  <c r="AQ48" i="25"/>
  <c r="AT48" i="25" s="1"/>
  <c r="CJ540" i="3"/>
  <c r="AQ44" i="25"/>
  <c r="AT44" i="25" s="1"/>
  <c r="CJ536" i="3"/>
  <c r="AQ40" i="25"/>
  <c r="AT40" i="25" s="1"/>
  <c r="CJ532" i="3"/>
  <c r="AQ36" i="25"/>
  <c r="AT36" i="25" s="1"/>
  <c r="AQ32" i="25"/>
  <c r="AT32" i="25" s="1"/>
  <c r="AQ28" i="25"/>
  <c r="AT28" i="25" s="1"/>
  <c r="AQ24" i="25"/>
  <c r="AQ20" i="25"/>
  <c r="AT20" i="25" s="1"/>
  <c r="AQ16" i="25"/>
  <c r="AT16" i="25" s="1"/>
  <c r="AQ46" i="25"/>
  <c r="AT46" i="25" s="1"/>
  <c r="CJ538" i="3"/>
  <c r="AQ38" i="25"/>
  <c r="AQ30" i="25"/>
  <c r="AT30" i="25" s="1"/>
  <c r="AQ22" i="25"/>
  <c r="AQ14" i="25"/>
  <c r="AT14" i="25" s="1"/>
  <c r="AQ47" i="25"/>
  <c r="AT47" i="25" s="1"/>
  <c r="CJ539" i="3"/>
  <c r="AQ39" i="25"/>
  <c r="AT39" i="25" s="1"/>
  <c r="AQ31" i="25"/>
  <c r="AT31" i="25" s="1"/>
  <c r="AQ27" i="25"/>
  <c r="AQ19" i="25"/>
  <c r="AT19" i="25" s="1"/>
  <c r="AQ45" i="25"/>
  <c r="AT45" i="25" s="1"/>
  <c r="CJ537" i="3"/>
  <c r="AQ41" i="25"/>
  <c r="AT41" i="25" s="1"/>
  <c r="CJ533" i="3"/>
  <c r="AQ37" i="25"/>
  <c r="AT37" i="25" s="1"/>
  <c r="AQ33" i="25"/>
  <c r="AT33" i="25" s="1"/>
  <c r="AQ29" i="25"/>
  <c r="AT29" i="25" s="1"/>
  <c r="AQ25" i="25"/>
  <c r="AT25" i="25" s="1"/>
  <c r="AQ21" i="25"/>
  <c r="AT21" i="25" s="1"/>
  <c r="AQ17" i="25"/>
  <c r="AT17" i="25" s="1"/>
  <c r="AQ13" i="25"/>
  <c r="AT13" i="25" s="1"/>
  <c r="AQ46" i="23"/>
  <c r="AT46" i="23" s="1"/>
  <c r="AQ38" i="23"/>
  <c r="AT38" i="23" s="1"/>
  <c r="AQ22" i="23"/>
  <c r="AT22" i="23" s="1"/>
  <c r="AQ43" i="23"/>
  <c r="AT43" i="23" s="1"/>
  <c r="AQ35" i="23"/>
  <c r="AT35" i="23" s="1"/>
  <c r="AQ27" i="23"/>
  <c r="AT27" i="23" s="1"/>
  <c r="AQ23" i="23"/>
  <c r="AT23" i="23" s="1"/>
  <c r="AQ15" i="23"/>
  <c r="AT15" i="23" s="1"/>
  <c r="AQ48" i="23"/>
  <c r="AT48" i="23" s="1"/>
  <c r="AQ44" i="23"/>
  <c r="AT44" i="23" s="1"/>
  <c r="AQ40" i="23"/>
  <c r="AT40" i="23" s="1"/>
  <c r="AQ36" i="23"/>
  <c r="AT36" i="23" s="1"/>
  <c r="AQ32" i="23"/>
  <c r="AT32" i="23" s="1"/>
  <c r="AQ28" i="23"/>
  <c r="AQ24" i="23"/>
  <c r="AQ20" i="23"/>
  <c r="AT20" i="23" s="1"/>
  <c r="AQ16" i="23"/>
  <c r="AT16" i="23" s="1"/>
  <c r="AQ42" i="23"/>
  <c r="AT42" i="23" s="1"/>
  <c r="AQ34" i="23"/>
  <c r="AT34" i="23" s="1"/>
  <c r="AQ30" i="23"/>
  <c r="AT30" i="23" s="1"/>
  <c r="AQ26" i="23"/>
  <c r="AT26" i="23" s="1"/>
  <c r="AQ18" i="23"/>
  <c r="AT18" i="23" s="1"/>
  <c r="AQ14" i="23"/>
  <c r="AT14" i="23" s="1"/>
  <c r="AQ47" i="23"/>
  <c r="AT47" i="23" s="1"/>
  <c r="AQ39" i="23"/>
  <c r="AQ31" i="23"/>
  <c r="AT31" i="23" s="1"/>
  <c r="AQ19" i="23"/>
  <c r="AT19" i="23" s="1"/>
  <c r="AQ45" i="23"/>
  <c r="AT45" i="23" s="1"/>
  <c r="AQ41" i="23"/>
  <c r="AT41" i="23" s="1"/>
  <c r="AQ37" i="23"/>
  <c r="AT37" i="23" s="1"/>
  <c r="AQ33" i="23"/>
  <c r="AT33" i="23" s="1"/>
  <c r="AQ29" i="23"/>
  <c r="AT29" i="23" s="1"/>
  <c r="AQ25" i="23"/>
  <c r="AT25" i="23" s="1"/>
  <c r="AQ21" i="23"/>
  <c r="AQ17" i="23"/>
  <c r="AT17" i="23" s="1"/>
  <c r="AQ13" i="23"/>
  <c r="AT13" i="23" s="1"/>
  <c r="AQ46" i="22"/>
  <c r="AT46" i="22" s="1"/>
  <c r="AQ42" i="22"/>
  <c r="AT42" i="22" s="1"/>
  <c r="AQ34" i="22"/>
  <c r="AT34" i="22" s="1"/>
  <c r="AQ26" i="22"/>
  <c r="AT26" i="22" s="1"/>
  <c r="AQ22" i="22"/>
  <c r="AT22" i="22" s="1"/>
  <c r="AQ14" i="22"/>
  <c r="AT14" i="22" s="1"/>
  <c r="AQ47" i="22"/>
  <c r="AT47" i="22" s="1"/>
  <c r="AQ39" i="22"/>
  <c r="AT39" i="22" s="1"/>
  <c r="AQ35" i="22"/>
  <c r="AT35" i="22" s="1"/>
  <c r="AQ27" i="22"/>
  <c r="AT27" i="22" s="1"/>
  <c r="AQ19" i="22"/>
  <c r="AT19" i="22" s="1"/>
  <c r="AQ45" i="22"/>
  <c r="AT45" i="22" s="1"/>
  <c r="AQ41" i="22"/>
  <c r="AT41" i="22" s="1"/>
  <c r="AQ37" i="22"/>
  <c r="AT37" i="22" s="1"/>
  <c r="AQ33" i="22"/>
  <c r="AT33" i="22" s="1"/>
  <c r="AQ29" i="22"/>
  <c r="AT29" i="22" s="1"/>
  <c r="AQ25" i="22"/>
  <c r="AT25" i="22" s="1"/>
  <c r="AQ21" i="22"/>
  <c r="AT21" i="22" s="1"/>
  <c r="AQ17" i="22"/>
  <c r="AT17" i="22" s="1"/>
  <c r="AQ13" i="22"/>
  <c r="AT13" i="22" s="1"/>
  <c r="AQ38" i="22"/>
  <c r="AT38" i="22" s="1"/>
  <c r="AQ30" i="22"/>
  <c r="AT30" i="22" s="1"/>
  <c r="AQ18" i="22"/>
  <c r="AT18" i="22" s="1"/>
  <c r="AQ43" i="22"/>
  <c r="AT43" i="22" s="1"/>
  <c r="AQ31" i="22"/>
  <c r="AT31" i="22" s="1"/>
  <c r="AQ23" i="22"/>
  <c r="AT23" i="22" s="1"/>
  <c r="AQ15" i="22"/>
  <c r="AT15" i="22" s="1"/>
  <c r="AQ48" i="22"/>
  <c r="AT48" i="22" s="1"/>
  <c r="AQ44" i="22"/>
  <c r="AT44" i="22" s="1"/>
  <c r="AQ40" i="22"/>
  <c r="AT40" i="22" s="1"/>
  <c r="AQ36" i="22"/>
  <c r="AT36" i="22" s="1"/>
  <c r="AQ32" i="22"/>
  <c r="AT32" i="22" s="1"/>
  <c r="AQ28" i="22"/>
  <c r="AT28" i="22" s="1"/>
  <c r="AQ24" i="22"/>
  <c r="AT24" i="22" s="1"/>
  <c r="AQ20" i="22"/>
  <c r="AT20" i="22" s="1"/>
  <c r="AQ16" i="22"/>
  <c r="AT16" i="22" s="1"/>
  <c r="AT52" i="22"/>
  <c r="AT56" i="22"/>
  <c r="AW55" i="25"/>
  <c r="AW54" i="25"/>
  <c r="AW53" i="25"/>
  <c r="AW52" i="25"/>
  <c r="AW51" i="25"/>
  <c r="AQ72" i="40"/>
  <c r="E35" i="45" s="1"/>
  <c r="AT53" i="23"/>
  <c r="AT55" i="23"/>
  <c r="H153" i="33"/>
  <c r="AT54" i="23"/>
  <c r="AT55" i="22"/>
  <c r="AT53" i="22"/>
  <c r="AT52" i="23"/>
  <c r="AT56" i="23"/>
  <c r="AT51" i="22"/>
  <c r="AT54" i="22"/>
  <c r="AT51" i="23"/>
  <c r="E38" i="44"/>
  <c r="G38" i="44" s="1"/>
  <c r="E45" i="44"/>
  <c r="G45" i="44" s="1"/>
  <c r="AT92" i="37"/>
  <c r="AQ88" i="38"/>
  <c r="AT88" i="38" s="1"/>
  <c r="AQ72" i="38"/>
  <c r="BE293" i="3"/>
  <c r="AT78" i="37"/>
  <c r="E36" i="44"/>
  <c r="G36" i="44" s="1"/>
  <c r="BP293" i="3"/>
  <c r="AT81" i="37"/>
  <c r="E39" i="44"/>
  <c r="G39" i="44" s="1"/>
  <c r="E37" i="44"/>
  <c r="G37" i="44" s="1"/>
  <c r="AT79" i="37"/>
  <c r="AQ72" i="37"/>
  <c r="E35" i="44" s="1"/>
  <c r="AQ47" i="27"/>
  <c r="AT47" i="27" s="1"/>
  <c r="AQ45" i="27"/>
  <c r="AT45" i="27" s="1"/>
  <c r="AQ48" i="27"/>
  <c r="AT48" i="27" s="1"/>
  <c r="AQ46" i="27"/>
  <c r="AT46" i="27" s="1"/>
  <c r="AQ44" i="27"/>
  <c r="AT44" i="27" s="1"/>
  <c r="BT286" i="3"/>
  <c r="BI293" i="3"/>
  <c r="BI286" i="3"/>
  <c r="BG293" i="3"/>
  <c r="BG286" i="3"/>
  <c r="BL293" i="3"/>
  <c r="BL286" i="3"/>
  <c r="BB293" i="3"/>
  <c r="AT52" i="25"/>
  <c r="AV52" i="25"/>
  <c r="AT54" i="25"/>
  <c r="AV54" i="25"/>
  <c r="AV56" i="25"/>
  <c r="AT51" i="25"/>
  <c r="AV51" i="25"/>
  <c r="AT53" i="25"/>
  <c r="AV53" i="25"/>
  <c r="AT55" i="25"/>
  <c r="AV55" i="25"/>
  <c r="AV293" i="3"/>
  <c r="AW293" i="3"/>
  <c r="C25" i="44"/>
  <c r="C25" i="45"/>
  <c r="G41" i="45"/>
  <c r="E48" i="45"/>
  <c r="G41" i="44"/>
  <c r="E48" i="44"/>
  <c r="C62" i="23"/>
  <c r="C62" i="25"/>
  <c r="AT56" i="25"/>
  <c r="C65" i="23"/>
  <c r="C63" i="23"/>
  <c r="C66" i="23"/>
  <c r="C65" i="25"/>
  <c r="C63" i="25"/>
  <c r="C66" i="25"/>
  <c r="C65" i="22"/>
  <c r="C64" i="22"/>
  <c r="C63" i="22"/>
  <c r="C66" i="22"/>
  <c r="C62" i="22"/>
  <c r="C61" i="22"/>
  <c r="C60" i="22"/>
  <c r="C64" i="23"/>
  <c r="C61" i="23"/>
  <c r="C60" i="23"/>
  <c r="C64" i="25"/>
  <c r="C61" i="25"/>
  <c r="C60" i="25"/>
  <c r="AS59" i="23"/>
  <c r="AS60" i="25"/>
  <c r="AO65" i="25"/>
  <c r="AM65" i="25"/>
  <c r="AK65" i="25"/>
  <c r="AI65" i="25"/>
  <c r="AG65" i="25"/>
  <c r="AE65" i="25"/>
  <c r="AC65" i="25"/>
  <c r="AA65" i="25"/>
  <c r="Y65" i="25"/>
  <c r="W65" i="25"/>
  <c r="U65" i="25"/>
  <c r="S65" i="25"/>
  <c r="Q65" i="25"/>
  <c r="O65" i="25"/>
  <c r="M65" i="25"/>
  <c r="K65" i="25"/>
  <c r="I65" i="25"/>
  <c r="G65" i="25"/>
  <c r="E65" i="25"/>
  <c r="AP64" i="25"/>
  <c r="AN64" i="25"/>
  <c r="AL64" i="25"/>
  <c r="AJ64" i="25"/>
  <c r="AH64" i="25"/>
  <c r="AF64" i="25"/>
  <c r="AD64" i="25"/>
  <c r="AB64" i="25"/>
  <c r="Z64" i="25"/>
  <c r="X64" i="25"/>
  <c r="V64" i="25"/>
  <c r="T64" i="25"/>
  <c r="R64" i="25"/>
  <c r="P64" i="25"/>
  <c r="N64" i="25"/>
  <c r="L64" i="25"/>
  <c r="J64" i="25"/>
  <c r="H64" i="25"/>
  <c r="F64" i="25"/>
  <c r="D64" i="25"/>
  <c r="AO63" i="25"/>
  <c r="AM63" i="25"/>
  <c r="AK63" i="25"/>
  <c r="AI63" i="25"/>
  <c r="AG63" i="25"/>
  <c r="AE63" i="25"/>
  <c r="AC63" i="25"/>
  <c r="AA63" i="25"/>
  <c r="Y63" i="25"/>
  <c r="W63" i="25"/>
  <c r="U63" i="25"/>
  <c r="S63" i="25"/>
  <c r="Q63" i="25"/>
  <c r="O63" i="25"/>
  <c r="M63" i="25"/>
  <c r="K63" i="25"/>
  <c r="I63" i="25"/>
  <c r="G63" i="25"/>
  <c r="E63" i="25"/>
  <c r="AO66" i="25"/>
  <c r="AM66" i="25"/>
  <c r="AK66" i="25"/>
  <c r="AI66" i="25"/>
  <c r="AG66" i="25"/>
  <c r="AE66" i="25"/>
  <c r="AC66" i="25"/>
  <c r="AA66" i="25"/>
  <c r="Y66" i="25"/>
  <c r="W66" i="25"/>
  <c r="U66" i="25"/>
  <c r="S66" i="25"/>
  <c r="Q66" i="25"/>
  <c r="O66" i="25"/>
  <c r="M66" i="25"/>
  <c r="K66" i="25"/>
  <c r="I66" i="25"/>
  <c r="G66" i="25"/>
  <c r="E66" i="25"/>
  <c r="AO62" i="25"/>
  <c r="AM62" i="25"/>
  <c r="AK62" i="25"/>
  <c r="AI62" i="25"/>
  <c r="AG62" i="25"/>
  <c r="AE62" i="25"/>
  <c r="AC62" i="25"/>
  <c r="AA62" i="25"/>
  <c r="Y62" i="25"/>
  <c r="W62" i="25"/>
  <c r="U62" i="25"/>
  <c r="S62" i="25"/>
  <c r="Q62" i="25"/>
  <c r="O62" i="25"/>
  <c r="M62" i="25"/>
  <c r="K62" i="25"/>
  <c r="I62" i="25"/>
  <c r="G62" i="25"/>
  <c r="E62" i="25"/>
  <c r="AP61" i="25"/>
  <c r="AN61" i="25"/>
  <c r="AL61" i="25"/>
  <c r="AJ61" i="25"/>
  <c r="AH61" i="25"/>
  <c r="AF61" i="25"/>
  <c r="AD61" i="25"/>
  <c r="AB61" i="25"/>
  <c r="Z61" i="25"/>
  <c r="X61" i="25"/>
  <c r="V61" i="25"/>
  <c r="T61" i="25"/>
  <c r="R61" i="25"/>
  <c r="P61" i="25"/>
  <c r="N61" i="25"/>
  <c r="L61" i="25"/>
  <c r="J61" i="25"/>
  <c r="H61" i="25"/>
  <c r="F61" i="25"/>
  <c r="D61" i="25"/>
  <c r="AP60" i="25"/>
  <c r="AN60" i="25"/>
  <c r="AL60" i="25"/>
  <c r="AJ60" i="25"/>
  <c r="AH60" i="25"/>
  <c r="AF60" i="25"/>
  <c r="AD60" i="25"/>
  <c r="AB60" i="25"/>
  <c r="Z60" i="25"/>
  <c r="X60" i="25"/>
  <c r="V60" i="25"/>
  <c r="T60" i="25"/>
  <c r="R60" i="25"/>
  <c r="P60" i="25"/>
  <c r="N60" i="25"/>
  <c r="L60" i="25"/>
  <c r="J60" i="25"/>
  <c r="H60" i="25"/>
  <c r="F60" i="25"/>
  <c r="D60" i="25"/>
  <c r="AO58" i="25"/>
  <c r="AM58" i="25"/>
  <c r="AK58" i="25"/>
  <c r="AI58" i="25"/>
  <c r="AG58" i="25"/>
  <c r="AE58" i="25"/>
  <c r="AC58" i="25"/>
  <c r="AA58" i="25"/>
  <c r="Y58" i="25"/>
  <c r="W58" i="25"/>
  <c r="U58" i="25"/>
  <c r="S58" i="25"/>
  <c r="Q58" i="25"/>
  <c r="O58" i="25"/>
  <c r="M58" i="25"/>
  <c r="K58" i="25"/>
  <c r="I58" i="25"/>
  <c r="G58" i="25"/>
  <c r="E58" i="25"/>
  <c r="AS65" i="25"/>
  <c r="AS63" i="25"/>
  <c r="AS62" i="25"/>
  <c r="AP65" i="25"/>
  <c r="AN65" i="25"/>
  <c r="AL65" i="25"/>
  <c r="AJ65" i="25"/>
  <c r="AH65" i="25"/>
  <c r="AF65" i="25"/>
  <c r="AD65" i="25"/>
  <c r="AB65" i="25"/>
  <c r="Z65" i="25"/>
  <c r="X65" i="25"/>
  <c r="V65" i="25"/>
  <c r="T65" i="25"/>
  <c r="R65" i="25"/>
  <c r="P65" i="25"/>
  <c r="N65" i="25"/>
  <c r="L65" i="25"/>
  <c r="J65" i="25"/>
  <c r="H65" i="25"/>
  <c r="F65" i="25"/>
  <c r="D65" i="25"/>
  <c r="AO64" i="25"/>
  <c r="AM64" i="25"/>
  <c r="AK64" i="25"/>
  <c r="AI64" i="25"/>
  <c r="AG64" i="25"/>
  <c r="AE64" i="25"/>
  <c r="AC64" i="25"/>
  <c r="AA64" i="25"/>
  <c r="Y64" i="25"/>
  <c r="W64" i="25"/>
  <c r="U64" i="25"/>
  <c r="S64" i="25"/>
  <c r="Q64" i="25"/>
  <c r="O64" i="25"/>
  <c r="M64" i="25"/>
  <c r="K64" i="25"/>
  <c r="I64" i="25"/>
  <c r="G64" i="25"/>
  <c r="E64" i="25"/>
  <c r="AP63" i="25"/>
  <c r="AN63" i="25"/>
  <c r="AL63" i="25"/>
  <c r="AJ63" i="25"/>
  <c r="AH63" i="25"/>
  <c r="AF63" i="25"/>
  <c r="AD63" i="25"/>
  <c r="AB63" i="25"/>
  <c r="Z63" i="25"/>
  <c r="X63" i="25"/>
  <c r="V63" i="25"/>
  <c r="T63" i="25"/>
  <c r="R63" i="25"/>
  <c r="P63" i="25"/>
  <c r="N63" i="25"/>
  <c r="L63" i="25"/>
  <c r="J63" i="25"/>
  <c r="H63" i="25"/>
  <c r="F63" i="25"/>
  <c r="D63" i="25"/>
  <c r="AP66" i="25"/>
  <c r="AN66" i="25"/>
  <c r="AL66" i="25"/>
  <c r="AJ66" i="25"/>
  <c r="AH66" i="25"/>
  <c r="AF66" i="25"/>
  <c r="AD66" i="25"/>
  <c r="AB66" i="25"/>
  <c r="Z66" i="25"/>
  <c r="X66" i="25"/>
  <c r="V66" i="25"/>
  <c r="T66" i="25"/>
  <c r="R66" i="25"/>
  <c r="P66" i="25"/>
  <c r="N66" i="25"/>
  <c r="L66" i="25"/>
  <c r="J66" i="25"/>
  <c r="H66" i="25"/>
  <c r="F66" i="25"/>
  <c r="D66" i="25"/>
  <c r="AP62" i="25"/>
  <c r="AN62" i="25"/>
  <c r="AL62" i="25"/>
  <c r="AJ62" i="25"/>
  <c r="AH62" i="25"/>
  <c r="AF62" i="25"/>
  <c r="AD62" i="25"/>
  <c r="AB62" i="25"/>
  <c r="Z62" i="25"/>
  <c r="X62" i="25"/>
  <c r="V62" i="25"/>
  <c r="T62" i="25"/>
  <c r="R62" i="25"/>
  <c r="P62" i="25"/>
  <c r="N62" i="25"/>
  <c r="L62" i="25"/>
  <c r="J62" i="25"/>
  <c r="H62" i="25"/>
  <c r="F62" i="25"/>
  <c r="D62" i="25"/>
  <c r="AO61" i="25"/>
  <c r="AM61" i="25"/>
  <c r="AK61" i="25"/>
  <c r="AI61" i="25"/>
  <c r="AG61" i="25"/>
  <c r="AE61" i="25"/>
  <c r="AC61" i="25"/>
  <c r="AA61" i="25"/>
  <c r="Y61" i="25"/>
  <c r="W61" i="25"/>
  <c r="U61" i="25"/>
  <c r="S61" i="25"/>
  <c r="Q61" i="25"/>
  <c r="O61" i="25"/>
  <c r="M61" i="25"/>
  <c r="K61" i="25"/>
  <c r="I61" i="25"/>
  <c r="G61" i="25"/>
  <c r="E61" i="25"/>
  <c r="AO60" i="25"/>
  <c r="AM60" i="25"/>
  <c r="AK60" i="25"/>
  <c r="AI60" i="25"/>
  <c r="AG60" i="25"/>
  <c r="AE60" i="25"/>
  <c r="AC60" i="25"/>
  <c r="AA60" i="25"/>
  <c r="Y60" i="25"/>
  <c r="W60" i="25"/>
  <c r="U60" i="25"/>
  <c r="S60" i="25"/>
  <c r="Q60" i="25"/>
  <c r="O60" i="25"/>
  <c r="M60" i="25"/>
  <c r="K60" i="25"/>
  <c r="I60" i="25"/>
  <c r="G60" i="25"/>
  <c r="E60" i="25"/>
  <c r="AP59" i="25"/>
  <c r="AN59" i="25"/>
  <c r="AL59" i="25"/>
  <c r="AJ59" i="25"/>
  <c r="AH59" i="25"/>
  <c r="AF59" i="25"/>
  <c r="AD59" i="25"/>
  <c r="AB59" i="25"/>
  <c r="Z59" i="25"/>
  <c r="X59" i="25"/>
  <c r="V59" i="25"/>
  <c r="T59" i="25"/>
  <c r="R59" i="25"/>
  <c r="P59" i="25"/>
  <c r="N59" i="25"/>
  <c r="L59" i="25"/>
  <c r="J59" i="25"/>
  <c r="H59" i="25"/>
  <c r="F59" i="25"/>
  <c r="D59" i="25"/>
  <c r="AS64" i="25"/>
  <c r="AS61" i="25"/>
  <c r="AO59" i="25"/>
  <c r="AM59" i="25"/>
  <c r="AK59" i="25"/>
  <c r="AI59" i="25"/>
  <c r="AG59" i="25"/>
  <c r="AE59" i="25"/>
  <c r="AC59" i="25"/>
  <c r="AA59" i="25"/>
  <c r="Y59" i="25"/>
  <c r="W59" i="25"/>
  <c r="U59" i="25"/>
  <c r="S59" i="25"/>
  <c r="Q59" i="25"/>
  <c r="O59" i="25"/>
  <c r="M59" i="25"/>
  <c r="K59" i="25"/>
  <c r="I59" i="25"/>
  <c r="G59" i="25"/>
  <c r="E59" i="25"/>
  <c r="AP58" i="25"/>
  <c r="AN58" i="25"/>
  <c r="AL58" i="25"/>
  <c r="AJ58" i="25"/>
  <c r="AH58" i="25"/>
  <c r="AF58" i="25"/>
  <c r="AD58" i="25"/>
  <c r="AB58" i="25"/>
  <c r="Z58" i="25"/>
  <c r="X58" i="25"/>
  <c r="V58" i="25"/>
  <c r="T58" i="25"/>
  <c r="R58" i="25"/>
  <c r="P58" i="25"/>
  <c r="N58" i="25"/>
  <c r="L58" i="25"/>
  <c r="J58" i="25"/>
  <c r="H58" i="25"/>
  <c r="F58" i="25"/>
  <c r="D58" i="25"/>
  <c r="AS62" i="23"/>
  <c r="AS60" i="23"/>
  <c r="AP65" i="23"/>
  <c r="AN65" i="23"/>
  <c r="AL65" i="23"/>
  <c r="AJ65" i="23"/>
  <c r="AH65" i="23"/>
  <c r="AF65" i="23"/>
  <c r="AD65" i="23"/>
  <c r="AB65" i="23"/>
  <c r="Z65" i="23"/>
  <c r="X65" i="23"/>
  <c r="V65" i="23"/>
  <c r="T65" i="23"/>
  <c r="R65" i="23"/>
  <c r="P65" i="23"/>
  <c r="N65" i="23"/>
  <c r="L65" i="23"/>
  <c r="J65" i="23"/>
  <c r="H65" i="23"/>
  <c r="F65" i="23"/>
  <c r="D65" i="23"/>
  <c r="AP64" i="23"/>
  <c r="AN64" i="23"/>
  <c r="AL64" i="23"/>
  <c r="AJ64" i="23"/>
  <c r="AH64" i="23"/>
  <c r="AF64" i="23"/>
  <c r="AD64" i="23"/>
  <c r="AB64" i="23"/>
  <c r="Z64" i="23"/>
  <c r="X64" i="23"/>
  <c r="V64" i="23"/>
  <c r="T64" i="23"/>
  <c r="R64" i="23"/>
  <c r="P64" i="23"/>
  <c r="N64" i="23"/>
  <c r="L64" i="23"/>
  <c r="J64" i="23"/>
  <c r="H64" i="23"/>
  <c r="F64" i="23"/>
  <c r="D64" i="23"/>
  <c r="AP63" i="23"/>
  <c r="AN63" i="23"/>
  <c r="AL63" i="23"/>
  <c r="AJ63" i="23"/>
  <c r="AH63" i="23"/>
  <c r="AF63" i="23"/>
  <c r="AD63" i="23"/>
  <c r="AB63" i="23"/>
  <c r="Z63" i="23"/>
  <c r="X63" i="23"/>
  <c r="V63" i="23"/>
  <c r="T63" i="23"/>
  <c r="R63" i="23"/>
  <c r="P63" i="23"/>
  <c r="N63" i="23"/>
  <c r="L63" i="23"/>
  <c r="J63" i="23"/>
  <c r="H63" i="23"/>
  <c r="F63" i="23"/>
  <c r="D63" i="23"/>
  <c r="AP66" i="23"/>
  <c r="AN66" i="23"/>
  <c r="AL66" i="23"/>
  <c r="AJ66" i="23"/>
  <c r="AH66" i="23"/>
  <c r="AF66" i="23"/>
  <c r="AD66" i="23"/>
  <c r="AB66" i="23"/>
  <c r="Z66" i="23"/>
  <c r="X66" i="23"/>
  <c r="V66" i="23"/>
  <c r="T66" i="23"/>
  <c r="R66" i="23"/>
  <c r="P66" i="23"/>
  <c r="N66" i="23"/>
  <c r="L66" i="23"/>
  <c r="J66" i="23"/>
  <c r="H66" i="23"/>
  <c r="F66" i="23"/>
  <c r="D66" i="23"/>
  <c r="AP62" i="23"/>
  <c r="AN62" i="23"/>
  <c r="AL62" i="23"/>
  <c r="AJ62" i="23"/>
  <c r="AH62" i="23"/>
  <c r="AF62" i="23"/>
  <c r="AD62" i="23"/>
  <c r="AB62" i="23"/>
  <c r="Z62" i="23"/>
  <c r="X62" i="23"/>
  <c r="V62" i="23"/>
  <c r="T62" i="23"/>
  <c r="R62" i="23"/>
  <c r="P62" i="23"/>
  <c r="N62" i="23"/>
  <c r="L62" i="23"/>
  <c r="J62" i="23"/>
  <c r="H62" i="23"/>
  <c r="F62" i="23"/>
  <c r="D62" i="23"/>
  <c r="AP61" i="23"/>
  <c r="AN61" i="23"/>
  <c r="AL61" i="23"/>
  <c r="AJ61" i="23"/>
  <c r="AH61" i="23"/>
  <c r="AF61" i="23"/>
  <c r="AD61" i="23"/>
  <c r="AB61" i="23"/>
  <c r="Z61" i="23"/>
  <c r="X61" i="23"/>
  <c r="V61" i="23"/>
  <c r="T61" i="23"/>
  <c r="R61" i="23"/>
  <c r="P61" i="23"/>
  <c r="N61" i="23"/>
  <c r="L61" i="23"/>
  <c r="J61" i="23"/>
  <c r="H61" i="23"/>
  <c r="F61" i="23"/>
  <c r="D61" i="23"/>
  <c r="AP60" i="23"/>
  <c r="AN60" i="23"/>
  <c r="AL60" i="23"/>
  <c r="AJ60" i="23"/>
  <c r="AH60" i="23"/>
  <c r="AF60" i="23"/>
  <c r="AD60" i="23"/>
  <c r="AB60" i="23"/>
  <c r="Z60" i="23"/>
  <c r="X60" i="23"/>
  <c r="V60" i="23"/>
  <c r="T60" i="23"/>
  <c r="R60" i="23"/>
  <c r="P60" i="23"/>
  <c r="N60" i="23"/>
  <c r="L60" i="23"/>
  <c r="J60" i="23"/>
  <c r="H60" i="23"/>
  <c r="F60" i="23"/>
  <c r="D60" i="23"/>
  <c r="AP58" i="23"/>
  <c r="AN58" i="23"/>
  <c r="AL58" i="23"/>
  <c r="AJ58" i="23"/>
  <c r="AH58" i="23"/>
  <c r="AF58" i="23"/>
  <c r="AD58" i="23"/>
  <c r="AB58" i="23"/>
  <c r="Z58" i="23"/>
  <c r="X58" i="23"/>
  <c r="V58" i="23"/>
  <c r="T58" i="23"/>
  <c r="R58" i="23"/>
  <c r="P58" i="23"/>
  <c r="N58" i="23"/>
  <c r="L58" i="23"/>
  <c r="J58" i="23"/>
  <c r="H58" i="23"/>
  <c r="F58" i="23"/>
  <c r="D58" i="23"/>
  <c r="AO65" i="23"/>
  <c r="AM65" i="23"/>
  <c r="AK65" i="23"/>
  <c r="AI65" i="23"/>
  <c r="AG65" i="23"/>
  <c r="AE65" i="23"/>
  <c r="AC65" i="23"/>
  <c r="AA65" i="23"/>
  <c r="Y65" i="23"/>
  <c r="W65" i="23"/>
  <c r="U65" i="23"/>
  <c r="S65" i="23"/>
  <c r="Q65" i="23"/>
  <c r="O65" i="23"/>
  <c r="M65" i="23"/>
  <c r="K65" i="23"/>
  <c r="I65" i="23"/>
  <c r="G65" i="23"/>
  <c r="E65" i="23"/>
  <c r="AO64" i="23"/>
  <c r="AM64" i="23"/>
  <c r="AK64" i="23"/>
  <c r="AI64" i="23"/>
  <c r="AG64" i="23"/>
  <c r="AE64" i="23"/>
  <c r="AC64" i="23"/>
  <c r="AA64" i="23"/>
  <c r="Y64" i="23"/>
  <c r="W64" i="23"/>
  <c r="U64" i="23"/>
  <c r="S64" i="23"/>
  <c r="Q64" i="23"/>
  <c r="O64" i="23"/>
  <c r="M64" i="23"/>
  <c r="K64" i="23"/>
  <c r="I64" i="23"/>
  <c r="G64" i="23"/>
  <c r="E64" i="23"/>
  <c r="AO63" i="23"/>
  <c r="AM63" i="23"/>
  <c r="AK63" i="23"/>
  <c r="AI63" i="23"/>
  <c r="AG63" i="23"/>
  <c r="AE63" i="23"/>
  <c r="AC63" i="23"/>
  <c r="AA63" i="23"/>
  <c r="Y63" i="23"/>
  <c r="W63" i="23"/>
  <c r="U63" i="23"/>
  <c r="S63" i="23"/>
  <c r="Q63" i="23"/>
  <c r="O63" i="23"/>
  <c r="M63" i="23"/>
  <c r="K63" i="23"/>
  <c r="I63" i="23"/>
  <c r="G63" i="23"/>
  <c r="E63" i="23"/>
  <c r="AO66" i="23"/>
  <c r="AM66" i="23"/>
  <c r="AK66" i="23"/>
  <c r="AI66" i="23"/>
  <c r="AG66" i="23"/>
  <c r="AE66" i="23"/>
  <c r="AC66" i="23"/>
  <c r="AA66" i="23"/>
  <c r="Y66" i="23"/>
  <c r="W66" i="23"/>
  <c r="U66" i="23"/>
  <c r="S66" i="23"/>
  <c r="Q66" i="23"/>
  <c r="O66" i="23"/>
  <c r="M66" i="23"/>
  <c r="K66" i="23"/>
  <c r="I66" i="23"/>
  <c r="G66" i="23"/>
  <c r="E66" i="23"/>
  <c r="AO62" i="23"/>
  <c r="AM62" i="23"/>
  <c r="AK62" i="23"/>
  <c r="AI62" i="23"/>
  <c r="AG62" i="23"/>
  <c r="AE62" i="23"/>
  <c r="AC62" i="23"/>
  <c r="AA62" i="23"/>
  <c r="Y62" i="23"/>
  <c r="W62" i="23"/>
  <c r="U62" i="23"/>
  <c r="S62" i="23"/>
  <c r="Q62" i="23"/>
  <c r="O62" i="23"/>
  <c r="M62" i="23"/>
  <c r="K62" i="23"/>
  <c r="I62" i="23"/>
  <c r="G62" i="23"/>
  <c r="E62" i="23"/>
  <c r="AO61" i="23"/>
  <c r="AM61" i="23"/>
  <c r="AK61" i="23"/>
  <c r="AI61" i="23"/>
  <c r="AG61" i="23"/>
  <c r="AE61" i="23"/>
  <c r="AC61" i="23"/>
  <c r="AA61" i="23"/>
  <c r="Y61" i="23"/>
  <c r="W61" i="23"/>
  <c r="U61" i="23"/>
  <c r="S61" i="23"/>
  <c r="Q61" i="23"/>
  <c r="O61" i="23"/>
  <c r="M61" i="23"/>
  <c r="K61" i="23"/>
  <c r="I61" i="23"/>
  <c r="G61" i="23"/>
  <c r="E61" i="23"/>
  <c r="AO60" i="23"/>
  <c r="AM60" i="23"/>
  <c r="AK60" i="23"/>
  <c r="AI60" i="23"/>
  <c r="AG60" i="23"/>
  <c r="AE60" i="23"/>
  <c r="AC60" i="23"/>
  <c r="AA60" i="23"/>
  <c r="Y60" i="23"/>
  <c r="W60" i="23"/>
  <c r="U60" i="23"/>
  <c r="S60" i="23"/>
  <c r="Q60" i="23"/>
  <c r="O60" i="23"/>
  <c r="M60" i="23"/>
  <c r="K60" i="23"/>
  <c r="I60" i="23"/>
  <c r="G60" i="23"/>
  <c r="E60" i="23"/>
  <c r="AO58" i="23"/>
  <c r="AM58" i="23"/>
  <c r="AK58" i="23"/>
  <c r="AI58" i="23"/>
  <c r="AG58" i="23"/>
  <c r="AE58" i="23"/>
  <c r="AC58" i="23"/>
  <c r="AA58" i="23"/>
  <c r="Y58" i="23"/>
  <c r="W58" i="23"/>
  <c r="U58" i="23"/>
  <c r="S58" i="23"/>
  <c r="Q58" i="23"/>
  <c r="O58" i="23"/>
  <c r="M58" i="23"/>
  <c r="K58" i="23"/>
  <c r="I58" i="23"/>
  <c r="G58" i="23"/>
  <c r="E58" i="23"/>
  <c r="AS64" i="23"/>
  <c r="AS61" i="23"/>
  <c r="AP59" i="23"/>
  <c r="AN59" i="23"/>
  <c r="AL59" i="23"/>
  <c r="AJ59" i="23"/>
  <c r="AH59" i="23"/>
  <c r="AF59" i="23"/>
  <c r="AD59" i="23"/>
  <c r="AB59" i="23"/>
  <c r="Z59" i="23"/>
  <c r="X59" i="23"/>
  <c r="V59" i="23"/>
  <c r="T59" i="23"/>
  <c r="R59" i="23"/>
  <c r="P59" i="23"/>
  <c r="N59" i="23"/>
  <c r="L59" i="23"/>
  <c r="J59" i="23"/>
  <c r="H59" i="23"/>
  <c r="F59" i="23"/>
  <c r="D59" i="23"/>
  <c r="AS65" i="23"/>
  <c r="AS63" i="23"/>
  <c r="AO59" i="23"/>
  <c r="AM59" i="23"/>
  <c r="AK59" i="23"/>
  <c r="AI59" i="23"/>
  <c r="AG59" i="23"/>
  <c r="AE59" i="23"/>
  <c r="AC59" i="23"/>
  <c r="AA59" i="23"/>
  <c r="Y59" i="23"/>
  <c r="W59" i="23"/>
  <c r="U59" i="23"/>
  <c r="S59" i="23"/>
  <c r="Q59" i="23"/>
  <c r="O59" i="23"/>
  <c r="M59" i="23"/>
  <c r="K59" i="23"/>
  <c r="I59" i="23"/>
  <c r="G59" i="23"/>
  <c r="E59" i="23"/>
  <c r="AP66" i="22"/>
  <c r="AN66" i="22"/>
  <c r="AL66" i="22"/>
  <c r="AJ66" i="22"/>
  <c r="AH66" i="22"/>
  <c r="AF66" i="22"/>
  <c r="AD66" i="22"/>
  <c r="AB66" i="22"/>
  <c r="Z66" i="22"/>
  <c r="X66" i="22"/>
  <c r="V66" i="22"/>
  <c r="T66" i="22"/>
  <c r="R66" i="22"/>
  <c r="P66" i="22"/>
  <c r="N66" i="22"/>
  <c r="L66" i="22"/>
  <c r="J66" i="22"/>
  <c r="H66" i="22"/>
  <c r="F66" i="22"/>
  <c r="D66" i="22"/>
  <c r="AO66" i="22"/>
  <c r="AM66" i="22"/>
  <c r="AK66" i="22"/>
  <c r="AI66" i="22"/>
  <c r="AG66" i="22"/>
  <c r="AE66" i="22"/>
  <c r="AC66" i="22"/>
  <c r="AA66" i="22"/>
  <c r="Y66" i="22"/>
  <c r="W66" i="22"/>
  <c r="U66" i="22"/>
  <c r="S66" i="22"/>
  <c r="Q66" i="22"/>
  <c r="O66" i="22"/>
  <c r="M66" i="22"/>
  <c r="K66" i="22"/>
  <c r="I66" i="22"/>
  <c r="G66" i="22"/>
  <c r="E66" i="22"/>
  <c r="AS58" i="23"/>
  <c r="AS60" i="22"/>
  <c r="AO65" i="22"/>
  <c r="AM65" i="22"/>
  <c r="AK65" i="22"/>
  <c r="AI65" i="22"/>
  <c r="AG65" i="22"/>
  <c r="AE65" i="22"/>
  <c r="AC65" i="22"/>
  <c r="AA65" i="22"/>
  <c r="Y65" i="22"/>
  <c r="W65" i="22"/>
  <c r="U65" i="22"/>
  <c r="S65" i="22"/>
  <c r="Q65" i="22"/>
  <c r="O65" i="22"/>
  <c r="M65" i="22"/>
  <c r="K65" i="22"/>
  <c r="I65" i="22"/>
  <c r="G65" i="22"/>
  <c r="E65" i="22"/>
  <c r="AO64" i="22"/>
  <c r="AM64" i="22"/>
  <c r="AK64" i="22"/>
  <c r="AI64" i="22"/>
  <c r="AG64" i="22"/>
  <c r="AE64" i="22"/>
  <c r="AC64" i="22"/>
  <c r="AA64" i="22"/>
  <c r="Y64" i="22"/>
  <c r="W64" i="22"/>
  <c r="U64" i="22"/>
  <c r="S64" i="22"/>
  <c r="Q64" i="22"/>
  <c r="O64" i="22"/>
  <c r="M64" i="22"/>
  <c r="K64" i="22"/>
  <c r="I64" i="22"/>
  <c r="G64" i="22"/>
  <c r="E64" i="22"/>
  <c r="AO63" i="22"/>
  <c r="AM63" i="22"/>
  <c r="AK63" i="22"/>
  <c r="AI63" i="22"/>
  <c r="AG63" i="22"/>
  <c r="AE63" i="22"/>
  <c r="AC63" i="22"/>
  <c r="AA63" i="22"/>
  <c r="Y63" i="22"/>
  <c r="W63" i="22"/>
  <c r="U63" i="22"/>
  <c r="S63" i="22"/>
  <c r="Q63" i="22"/>
  <c r="O63" i="22"/>
  <c r="M63" i="22"/>
  <c r="K63" i="22"/>
  <c r="I63" i="22"/>
  <c r="G63" i="22"/>
  <c r="E63" i="22"/>
  <c r="AO62" i="22"/>
  <c r="AM62" i="22"/>
  <c r="AK62" i="22"/>
  <c r="AI62" i="22"/>
  <c r="AG62" i="22"/>
  <c r="AE62" i="22"/>
  <c r="AC62" i="22"/>
  <c r="AA62" i="22"/>
  <c r="Y62" i="22"/>
  <c r="W62" i="22"/>
  <c r="U62" i="22"/>
  <c r="S62" i="22"/>
  <c r="Q62" i="22"/>
  <c r="O62" i="22"/>
  <c r="M62" i="22"/>
  <c r="K62" i="22"/>
  <c r="I62" i="22"/>
  <c r="G62" i="22"/>
  <c r="E62" i="22"/>
  <c r="AO61" i="22"/>
  <c r="AM61" i="22"/>
  <c r="AK61" i="22"/>
  <c r="AI61" i="22"/>
  <c r="AG61" i="22"/>
  <c r="AE61" i="22"/>
  <c r="AC61" i="22"/>
  <c r="AA61" i="22"/>
  <c r="Y61" i="22"/>
  <c r="W61" i="22"/>
  <c r="U61" i="22"/>
  <c r="S61" i="22"/>
  <c r="Q61" i="22"/>
  <c r="O61" i="22"/>
  <c r="M61" i="22"/>
  <c r="K61" i="22"/>
  <c r="I61" i="22"/>
  <c r="G61" i="22"/>
  <c r="E61" i="22"/>
  <c r="AO60" i="22"/>
  <c r="AM60" i="22"/>
  <c r="AK60" i="22"/>
  <c r="AI60" i="22"/>
  <c r="AG60" i="22"/>
  <c r="AE60" i="22"/>
  <c r="AC60" i="22"/>
  <c r="AA60" i="22"/>
  <c r="Y60" i="22"/>
  <c r="W60" i="22"/>
  <c r="U60" i="22"/>
  <c r="S60" i="22"/>
  <c r="Q60" i="22"/>
  <c r="O60" i="22"/>
  <c r="M60" i="22"/>
  <c r="K60" i="22"/>
  <c r="I60" i="22"/>
  <c r="G60" i="22"/>
  <c r="E60" i="22"/>
  <c r="AS64" i="22"/>
  <c r="AS61" i="22"/>
  <c r="AP65" i="22"/>
  <c r="AN65" i="22"/>
  <c r="AL65" i="22"/>
  <c r="AJ65" i="22"/>
  <c r="AH65" i="22"/>
  <c r="AF65" i="22"/>
  <c r="AD65" i="22"/>
  <c r="AB65" i="22"/>
  <c r="Z65" i="22"/>
  <c r="X65" i="22"/>
  <c r="V65" i="22"/>
  <c r="T65" i="22"/>
  <c r="R65" i="22"/>
  <c r="P65" i="22"/>
  <c r="N65" i="22"/>
  <c r="L65" i="22"/>
  <c r="J65" i="22"/>
  <c r="H65" i="22"/>
  <c r="F65" i="22"/>
  <c r="D65" i="22"/>
  <c r="AP64" i="22"/>
  <c r="AN64" i="22"/>
  <c r="AL64" i="22"/>
  <c r="AJ64" i="22"/>
  <c r="AH64" i="22"/>
  <c r="AF64" i="22"/>
  <c r="AD64" i="22"/>
  <c r="AB64" i="22"/>
  <c r="Z64" i="22"/>
  <c r="X64" i="22"/>
  <c r="V64" i="22"/>
  <c r="T64" i="22"/>
  <c r="R64" i="22"/>
  <c r="P64" i="22"/>
  <c r="N64" i="22"/>
  <c r="L64" i="22"/>
  <c r="J64" i="22"/>
  <c r="H64" i="22"/>
  <c r="F64" i="22"/>
  <c r="D64" i="22"/>
  <c r="AP63" i="22"/>
  <c r="AN63" i="22"/>
  <c r="AL63" i="22"/>
  <c r="AJ63" i="22"/>
  <c r="AH63" i="22"/>
  <c r="AF63" i="22"/>
  <c r="AD63" i="22"/>
  <c r="AB63" i="22"/>
  <c r="Z63" i="22"/>
  <c r="X63" i="22"/>
  <c r="V63" i="22"/>
  <c r="T63" i="22"/>
  <c r="R63" i="22"/>
  <c r="P63" i="22"/>
  <c r="N63" i="22"/>
  <c r="L63" i="22"/>
  <c r="J63" i="22"/>
  <c r="H63" i="22"/>
  <c r="F63" i="22"/>
  <c r="D63" i="22"/>
  <c r="AP62" i="22"/>
  <c r="AN62" i="22"/>
  <c r="AL62" i="22"/>
  <c r="AJ62" i="22"/>
  <c r="AH62" i="22"/>
  <c r="AF62" i="22"/>
  <c r="AD62" i="22"/>
  <c r="AB62" i="22"/>
  <c r="Z62" i="22"/>
  <c r="X62" i="22"/>
  <c r="V62" i="22"/>
  <c r="T62" i="22"/>
  <c r="R62" i="22"/>
  <c r="P62" i="22"/>
  <c r="N62" i="22"/>
  <c r="L62" i="22"/>
  <c r="J62" i="22"/>
  <c r="H62" i="22"/>
  <c r="F62" i="22"/>
  <c r="D62" i="22"/>
  <c r="AP61" i="22"/>
  <c r="AN61" i="22"/>
  <c r="AL61" i="22"/>
  <c r="AJ61" i="22"/>
  <c r="AH61" i="22"/>
  <c r="AF61" i="22"/>
  <c r="AD61" i="22"/>
  <c r="AB61" i="22"/>
  <c r="Z61" i="22"/>
  <c r="X61" i="22"/>
  <c r="V61" i="22"/>
  <c r="T61" i="22"/>
  <c r="R61" i="22"/>
  <c r="P61" i="22"/>
  <c r="N61" i="22"/>
  <c r="L61" i="22"/>
  <c r="J61" i="22"/>
  <c r="H61" i="22"/>
  <c r="F61" i="22"/>
  <c r="D61" i="22"/>
  <c r="AP60" i="22"/>
  <c r="AN60" i="22"/>
  <c r="AL60" i="22"/>
  <c r="AJ60" i="22"/>
  <c r="AH60" i="22"/>
  <c r="AF60" i="22"/>
  <c r="AD60" i="22"/>
  <c r="AB60" i="22"/>
  <c r="Z60" i="22"/>
  <c r="X60" i="22"/>
  <c r="V60" i="22"/>
  <c r="T60" i="22"/>
  <c r="R60" i="22"/>
  <c r="P60" i="22"/>
  <c r="N60" i="22"/>
  <c r="L60" i="22"/>
  <c r="J60" i="22"/>
  <c r="H60" i="22"/>
  <c r="F60" i="22"/>
  <c r="D60" i="22"/>
  <c r="AS65" i="22"/>
  <c r="AS63" i="22"/>
  <c r="AS62" i="22"/>
  <c r="AI127" i="8"/>
  <c r="AQ61" i="23" l="1"/>
  <c r="AT61" i="23" s="1"/>
  <c r="AQ62" i="25"/>
  <c r="AT62" i="25" s="1"/>
  <c r="E24" i="44"/>
  <c r="AQ61" i="25"/>
  <c r="E21" i="45" s="1"/>
  <c r="AQ65" i="25"/>
  <c r="AT65" i="25" s="1"/>
  <c r="AQ63" i="25"/>
  <c r="E22" i="45" s="1"/>
  <c r="AT21" i="23"/>
  <c r="AQ60" i="23"/>
  <c r="AT60" i="23" s="1"/>
  <c r="E29" i="45"/>
  <c r="AQ63" i="23"/>
  <c r="AT63" i="23" s="1"/>
  <c r="AQ66" i="23"/>
  <c r="AT66" i="23" s="1"/>
  <c r="AT27" i="25"/>
  <c r="E27" i="45"/>
  <c r="E23" i="45"/>
  <c r="AQ66" i="25"/>
  <c r="AT66" i="25" s="1"/>
  <c r="AT28" i="23"/>
  <c r="AQ65" i="23"/>
  <c r="AT65" i="23" s="1"/>
  <c r="AQ64" i="23"/>
  <c r="AT64" i="23" s="1"/>
  <c r="AT24" i="23"/>
  <c r="AQ61" i="22"/>
  <c r="E21" i="44" s="1"/>
  <c r="AQ62" i="22"/>
  <c r="AT62" i="22" s="1"/>
  <c r="AQ64" i="25"/>
  <c r="E28" i="45" s="1"/>
  <c r="E25" i="45"/>
  <c r="AT24" i="25"/>
  <c r="AT38" i="25"/>
  <c r="E26" i="45"/>
  <c r="AT43" i="25"/>
  <c r="AT22" i="25"/>
  <c r="AQ60" i="25"/>
  <c r="AT60" i="25" s="1"/>
  <c r="AQ62" i="23"/>
  <c r="AT62" i="23" s="1"/>
  <c r="AT39" i="23"/>
  <c r="E25" i="44"/>
  <c r="E23" i="44"/>
  <c r="AQ64" i="22"/>
  <c r="E28" i="44" s="1"/>
  <c r="AQ65" i="22"/>
  <c r="AT65" i="22" s="1"/>
  <c r="AQ63" i="22"/>
  <c r="E22" i="44" s="1"/>
  <c r="E26" i="44"/>
  <c r="AQ60" i="22"/>
  <c r="AT60" i="22" s="1"/>
  <c r="AQ66" i="22"/>
  <c r="AT66" i="22" s="1"/>
  <c r="E29" i="44"/>
  <c r="E27" i="44"/>
  <c r="C28" i="45"/>
  <c r="C21" i="45"/>
  <c r="C22" i="45"/>
  <c r="C27" i="45"/>
  <c r="C21" i="44"/>
  <c r="C22" i="44"/>
  <c r="C27" i="44"/>
  <c r="C28" i="44"/>
  <c r="I153" i="33"/>
  <c r="AJ127" i="8"/>
  <c r="AT63" i="25" l="1"/>
  <c r="AT64" i="25"/>
  <c r="AT61" i="25"/>
  <c r="AT63" i="22"/>
  <c r="AT61" i="22"/>
  <c r="AT64" i="22"/>
  <c r="J153" i="33"/>
  <c r="AK127" i="8"/>
  <c r="K153" i="33" l="1"/>
  <c r="AL127" i="8"/>
  <c r="L153" i="33" l="1"/>
  <c r="AM127" i="8"/>
  <c r="M153" i="33" l="1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AH123" i="8" s="1"/>
  <c r="B44" i="8"/>
  <c r="AI123" i="8" s="1"/>
  <c r="B45" i="8"/>
  <c r="AJ123" i="8" s="1"/>
  <c r="B46" i="8"/>
  <c r="AK123" i="8" s="1"/>
  <c r="B47" i="8"/>
  <c r="AL123" i="8" s="1"/>
  <c r="B48" i="8"/>
  <c r="AM123" i="8" s="1"/>
  <c r="B51" i="8"/>
  <c r="B52" i="8"/>
  <c r="B53" i="8"/>
  <c r="B54" i="8"/>
  <c r="B55" i="8"/>
  <c r="B56" i="8"/>
  <c r="B12" i="8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CJ436" i="3" l="1"/>
  <c r="CJ385" i="3"/>
  <c r="CJ432" i="3"/>
  <c r="CJ381" i="3"/>
  <c r="CJ428" i="3"/>
  <c r="CJ377" i="3"/>
  <c r="CJ437" i="3"/>
  <c r="CJ386" i="3"/>
  <c r="CJ433" i="3"/>
  <c r="CJ382" i="3"/>
  <c r="CJ378" i="3"/>
  <c r="CJ429" i="3"/>
  <c r="CJ387" i="3"/>
  <c r="CJ438" i="3"/>
  <c r="CJ434" i="3"/>
  <c r="CJ383" i="3"/>
  <c r="CJ379" i="3"/>
  <c r="CJ430" i="3"/>
  <c r="CJ435" i="3"/>
  <c r="CJ384" i="3"/>
  <c r="CJ431" i="3"/>
  <c r="CJ380" i="3"/>
  <c r="CJ427" i="3"/>
  <c r="CJ376" i="3"/>
  <c r="N153" i="33"/>
  <c r="AQ48" i="21"/>
  <c r="AQ46" i="21"/>
  <c r="AT46" i="21" s="1"/>
  <c r="AQ44" i="21"/>
  <c r="AT44" i="21" s="1"/>
  <c r="AQ42" i="21"/>
  <c r="AT42" i="21" s="1"/>
  <c r="AQ47" i="21"/>
  <c r="AT47" i="21" s="1"/>
  <c r="AQ45" i="21"/>
  <c r="AT45" i="21" s="1"/>
  <c r="AQ43" i="21"/>
  <c r="AT43" i="21" s="1"/>
  <c r="AQ41" i="21"/>
  <c r="AT41" i="21" s="1"/>
  <c r="AV128" i="3"/>
  <c r="AQ9" i="3"/>
  <c r="O153" i="33" l="1"/>
  <c r="BL372" i="28"/>
  <c r="P153" i="33" l="1"/>
  <c r="Q153" i="33" l="1"/>
  <c r="AV177" i="3"/>
  <c r="AV38" i="3"/>
  <c r="AV49" i="3"/>
  <c r="R153" i="33" l="1"/>
  <c r="AY307" i="28"/>
  <c r="S153" i="33" l="1"/>
  <c r="AQ632" i="28"/>
  <c r="T153" i="33" l="1"/>
  <c r="AQ70" i="40"/>
  <c r="BN128" i="28"/>
  <c r="U153" i="33" l="1"/>
  <c r="C898" i="3"/>
  <c r="V153" i="33" l="1"/>
  <c r="W153" i="33" l="1"/>
  <c r="D847" i="3"/>
  <c r="E847" i="3"/>
  <c r="F847" i="3"/>
  <c r="G847" i="3"/>
  <c r="H847" i="3"/>
  <c r="I847" i="3"/>
  <c r="J847" i="3"/>
  <c r="K847" i="3"/>
  <c r="L847" i="3"/>
  <c r="M847" i="3"/>
  <c r="N847" i="3"/>
  <c r="O847" i="3"/>
  <c r="P847" i="3"/>
  <c r="Q847" i="3"/>
  <c r="R847" i="3"/>
  <c r="S847" i="3"/>
  <c r="T847" i="3"/>
  <c r="U847" i="3"/>
  <c r="V847" i="3"/>
  <c r="W847" i="3"/>
  <c r="X847" i="3"/>
  <c r="Y847" i="3"/>
  <c r="Z847" i="3"/>
  <c r="AA847" i="3"/>
  <c r="AB847" i="3"/>
  <c r="AC847" i="3"/>
  <c r="AD847" i="3"/>
  <c r="AE847" i="3"/>
  <c r="AF847" i="3"/>
  <c r="AG847" i="3"/>
  <c r="AH847" i="3"/>
  <c r="AI847" i="3"/>
  <c r="AJ847" i="3"/>
  <c r="AK847" i="3"/>
  <c r="AL847" i="3"/>
  <c r="AM847" i="3"/>
  <c r="AN847" i="3"/>
  <c r="AO847" i="3"/>
  <c r="AP847" i="3"/>
  <c r="AQ847" i="3"/>
  <c r="C847" i="3"/>
  <c r="B885" i="3"/>
  <c r="B848" i="3"/>
  <c r="D806" i="3"/>
  <c r="E806" i="3"/>
  <c r="F806" i="3"/>
  <c r="G806" i="3"/>
  <c r="H806" i="3"/>
  <c r="I806" i="3"/>
  <c r="J806" i="3"/>
  <c r="K806" i="3"/>
  <c r="L806" i="3"/>
  <c r="M806" i="3"/>
  <c r="N806" i="3"/>
  <c r="O806" i="3"/>
  <c r="P806" i="3"/>
  <c r="Q806" i="3"/>
  <c r="R806" i="3"/>
  <c r="S806" i="3"/>
  <c r="T806" i="3"/>
  <c r="U806" i="3"/>
  <c r="V806" i="3"/>
  <c r="W806" i="3"/>
  <c r="X806" i="3"/>
  <c r="Y806" i="3"/>
  <c r="Z806" i="3"/>
  <c r="AA806" i="3"/>
  <c r="AB806" i="3"/>
  <c r="AC806" i="3"/>
  <c r="AD806" i="3"/>
  <c r="AE806" i="3"/>
  <c r="AF806" i="3"/>
  <c r="AG806" i="3"/>
  <c r="AH806" i="3"/>
  <c r="AI806" i="3"/>
  <c r="AJ806" i="3"/>
  <c r="AK806" i="3"/>
  <c r="AL806" i="3"/>
  <c r="AM806" i="3"/>
  <c r="AN806" i="3"/>
  <c r="AO806" i="3"/>
  <c r="AP806" i="3"/>
  <c r="AQ806" i="3"/>
  <c r="C806" i="3"/>
  <c r="B844" i="3"/>
  <c r="B807" i="3"/>
  <c r="AQ885" i="3"/>
  <c r="AQ876" i="3"/>
  <c r="AQ875" i="3"/>
  <c r="AQ874" i="3"/>
  <c r="AQ873" i="3"/>
  <c r="AQ872" i="3"/>
  <c r="AQ871" i="3"/>
  <c r="AQ870" i="3"/>
  <c r="AQ869" i="3"/>
  <c r="AQ868" i="3"/>
  <c r="AQ867" i="3"/>
  <c r="AQ866" i="3"/>
  <c r="AQ865" i="3"/>
  <c r="AQ864" i="3"/>
  <c r="AQ863" i="3"/>
  <c r="AQ862" i="3"/>
  <c r="AQ861" i="3"/>
  <c r="AQ860" i="3"/>
  <c r="AQ859" i="3"/>
  <c r="AQ858" i="3"/>
  <c r="AQ857" i="3"/>
  <c r="AQ856" i="3"/>
  <c r="AQ855" i="3"/>
  <c r="AQ854" i="3"/>
  <c r="AQ853" i="3"/>
  <c r="AQ852" i="3"/>
  <c r="AQ851" i="3"/>
  <c r="AQ850" i="3"/>
  <c r="AQ849" i="3"/>
  <c r="AQ848" i="3"/>
  <c r="AQ837" i="3"/>
  <c r="AQ796" i="3" s="1"/>
  <c r="AQ836" i="3"/>
  <c r="AQ795" i="3" s="1"/>
  <c r="AQ835" i="3"/>
  <c r="AQ834" i="3"/>
  <c r="AQ833" i="3"/>
  <c r="AQ832" i="3"/>
  <c r="AQ831" i="3"/>
  <c r="AQ830" i="3"/>
  <c r="AQ829" i="3"/>
  <c r="AQ828" i="3"/>
  <c r="AQ827" i="3"/>
  <c r="AQ826" i="3"/>
  <c r="AQ825" i="3"/>
  <c r="AQ824" i="3"/>
  <c r="AQ823" i="3"/>
  <c r="AQ822" i="3"/>
  <c r="AQ821" i="3"/>
  <c r="AQ820" i="3"/>
  <c r="AQ819" i="3"/>
  <c r="AQ818" i="3"/>
  <c r="AQ817" i="3"/>
  <c r="AQ816" i="3"/>
  <c r="AQ815" i="3"/>
  <c r="AQ814" i="3"/>
  <c r="AQ813" i="3"/>
  <c r="AQ812" i="3"/>
  <c r="AQ811" i="3"/>
  <c r="AQ810" i="3"/>
  <c r="AQ809" i="3"/>
  <c r="AQ808" i="3"/>
  <c r="B759" i="3"/>
  <c r="B722" i="3"/>
  <c r="D721" i="3"/>
  <c r="E721" i="3"/>
  <c r="F721" i="3"/>
  <c r="G721" i="3"/>
  <c r="H721" i="3"/>
  <c r="I721" i="3"/>
  <c r="J721" i="3"/>
  <c r="K721" i="3"/>
  <c r="L721" i="3"/>
  <c r="M721" i="3"/>
  <c r="N721" i="3"/>
  <c r="O721" i="3"/>
  <c r="P721" i="3"/>
  <c r="Q721" i="3"/>
  <c r="R721" i="3"/>
  <c r="S721" i="3"/>
  <c r="T721" i="3"/>
  <c r="U721" i="3"/>
  <c r="V721" i="3"/>
  <c r="W721" i="3"/>
  <c r="X721" i="3"/>
  <c r="Y721" i="3"/>
  <c r="Z721" i="3"/>
  <c r="AA721" i="3"/>
  <c r="AB721" i="3"/>
  <c r="AC721" i="3"/>
  <c r="AD721" i="3"/>
  <c r="AE721" i="3"/>
  <c r="AF721" i="3"/>
  <c r="AG721" i="3"/>
  <c r="AH721" i="3"/>
  <c r="AI721" i="3"/>
  <c r="AJ721" i="3"/>
  <c r="AK721" i="3"/>
  <c r="AL721" i="3"/>
  <c r="AM721" i="3"/>
  <c r="AN721" i="3"/>
  <c r="AO721" i="3"/>
  <c r="AP721" i="3"/>
  <c r="AQ721" i="3"/>
  <c r="C721" i="3"/>
  <c r="B718" i="3"/>
  <c r="D680" i="3"/>
  <c r="E680" i="3"/>
  <c r="F680" i="3"/>
  <c r="G680" i="3"/>
  <c r="H680" i="3"/>
  <c r="I680" i="3"/>
  <c r="J680" i="3"/>
  <c r="K680" i="3"/>
  <c r="L680" i="3"/>
  <c r="M680" i="3"/>
  <c r="N680" i="3"/>
  <c r="O680" i="3"/>
  <c r="P680" i="3"/>
  <c r="Q680" i="3"/>
  <c r="R680" i="3"/>
  <c r="S680" i="3"/>
  <c r="T680" i="3"/>
  <c r="U680" i="3"/>
  <c r="V680" i="3"/>
  <c r="W680" i="3"/>
  <c r="X680" i="3"/>
  <c r="Y680" i="3"/>
  <c r="Z680" i="3"/>
  <c r="AA680" i="3"/>
  <c r="AB680" i="3"/>
  <c r="AC680" i="3"/>
  <c r="AD680" i="3"/>
  <c r="AE680" i="3"/>
  <c r="AF680" i="3"/>
  <c r="AG680" i="3"/>
  <c r="AH680" i="3"/>
  <c r="AI680" i="3"/>
  <c r="AJ680" i="3"/>
  <c r="AK680" i="3"/>
  <c r="AL680" i="3"/>
  <c r="AM680" i="3"/>
  <c r="AN680" i="3"/>
  <c r="AO680" i="3"/>
  <c r="AP680" i="3"/>
  <c r="AQ680" i="3"/>
  <c r="C680" i="3"/>
  <c r="B681" i="3"/>
  <c r="AQ759" i="3"/>
  <c r="AQ752" i="3"/>
  <c r="AQ751" i="3"/>
  <c r="AQ750" i="3"/>
  <c r="AQ749" i="3"/>
  <c r="AQ748" i="3"/>
  <c r="AQ747" i="3"/>
  <c r="AQ746" i="3"/>
  <c r="AQ745" i="3"/>
  <c r="AQ744" i="3"/>
  <c r="AQ743" i="3"/>
  <c r="AQ742" i="3"/>
  <c r="AQ741" i="3"/>
  <c r="AQ740" i="3"/>
  <c r="AQ739" i="3"/>
  <c r="AQ738" i="3"/>
  <c r="AQ737" i="3"/>
  <c r="AQ736" i="3"/>
  <c r="AQ735" i="3"/>
  <c r="AQ734" i="3"/>
  <c r="AQ733" i="3"/>
  <c r="AQ732" i="3"/>
  <c r="AQ731" i="3"/>
  <c r="AQ730" i="3"/>
  <c r="AQ729" i="3"/>
  <c r="AQ728" i="3"/>
  <c r="AQ727" i="3"/>
  <c r="AQ726" i="3"/>
  <c r="AQ725" i="3"/>
  <c r="AQ724" i="3"/>
  <c r="AQ723" i="3"/>
  <c r="AQ722" i="3"/>
  <c r="AQ718" i="3"/>
  <c r="AQ711" i="3"/>
  <c r="AQ710" i="3"/>
  <c r="AQ709" i="3"/>
  <c r="AQ708" i="3"/>
  <c r="AQ707" i="3"/>
  <c r="AQ706" i="3"/>
  <c r="AQ705" i="3"/>
  <c r="AQ664" i="3" s="1"/>
  <c r="AQ704" i="3"/>
  <c r="AQ663" i="3" s="1"/>
  <c r="AQ703" i="3"/>
  <c r="AQ662" i="3" s="1"/>
  <c r="AQ702" i="3"/>
  <c r="AQ661" i="3" s="1"/>
  <c r="AQ701" i="3"/>
  <c r="AQ700" i="3"/>
  <c r="AQ699" i="3"/>
  <c r="AQ698" i="3"/>
  <c r="AQ697" i="3"/>
  <c r="AQ696" i="3"/>
  <c r="AQ695" i="3"/>
  <c r="AQ694" i="3"/>
  <c r="AQ693" i="3"/>
  <c r="AQ652" i="3" s="1"/>
  <c r="AQ692" i="3"/>
  <c r="AQ691" i="3"/>
  <c r="AQ690" i="3"/>
  <c r="AQ689" i="3"/>
  <c r="AQ688" i="3"/>
  <c r="AQ687" i="3"/>
  <c r="AQ686" i="3"/>
  <c r="AQ685" i="3"/>
  <c r="AQ684" i="3"/>
  <c r="AQ683" i="3"/>
  <c r="AQ682" i="3"/>
  <c r="D595" i="3"/>
  <c r="E595" i="3"/>
  <c r="F595" i="3"/>
  <c r="G595" i="3"/>
  <c r="H595" i="3"/>
  <c r="I595" i="3"/>
  <c r="J595" i="3"/>
  <c r="K595" i="3"/>
  <c r="L595" i="3"/>
  <c r="M595" i="3"/>
  <c r="N595" i="3"/>
  <c r="O595" i="3"/>
  <c r="P595" i="3"/>
  <c r="Q595" i="3"/>
  <c r="R595" i="3"/>
  <c r="S595" i="3"/>
  <c r="T595" i="3"/>
  <c r="U595" i="3"/>
  <c r="V595" i="3"/>
  <c r="W595" i="3"/>
  <c r="X595" i="3"/>
  <c r="Y595" i="3"/>
  <c r="Z595" i="3"/>
  <c r="AA595" i="3"/>
  <c r="AB595" i="3"/>
  <c r="AC595" i="3"/>
  <c r="AD595" i="3"/>
  <c r="AE595" i="3"/>
  <c r="AF595" i="3"/>
  <c r="AG595" i="3"/>
  <c r="AH595" i="3"/>
  <c r="AI595" i="3"/>
  <c r="AJ595" i="3"/>
  <c r="AK595" i="3"/>
  <c r="AL595" i="3"/>
  <c r="AM595" i="3"/>
  <c r="AN595" i="3"/>
  <c r="AO595" i="3"/>
  <c r="AP595" i="3"/>
  <c r="AQ595" i="3"/>
  <c r="C595" i="3"/>
  <c r="B633" i="3"/>
  <c r="B596" i="3"/>
  <c r="AQ49" i="27"/>
  <c r="AT49" i="27" s="1"/>
  <c r="AQ43" i="27"/>
  <c r="AT43" i="27" s="1"/>
  <c r="AQ42" i="27"/>
  <c r="AT42" i="27" s="1"/>
  <c r="AQ624" i="3"/>
  <c r="AQ623" i="3"/>
  <c r="AQ622" i="3"/>
  <c r="AQ621" i="3"/>
  <c r="AQ620" i="3"/>
  <c r="AQ619" i="3"/>
  <c r="AQ618" i="3"/>
  <c r="AQ617" i="3"/>
  <c r="AQ616" i="3"/>
  <c r="AQ615" i="3"/>
  <c r="AQ614" i="3"/>
  <c r="AQ613" i="3"/>
  <c r="AQ612" i="3"/>
  <c r="AQ611" i="3"/>
  <c r="AQ610" i="3"/>
  <c r="AQ609" i="3"/>
  <c r="AQ608" i="3"/>
  <c r="AQ607" i="3"/>
  <c r="AQ606" i="3"/>
  <c r="AQ605" i="3"/>
  <c r="AQ604" i="3"/>
  <c r="AQ603" i="3"/>
  <c r="AQ602" i="3"/>
  <c r="AQ601" i="3"/>
  <c r="AQ600" i="3"/>
  <c r="AQ599" i="3"/>
  <c r="AQ598" i="3"/>
  <c r="AQ597" i="3"/>
  <c r="AN638" i="28"/>
  <c r="AO638" i="28"/>
  <c r="AP638" i="28"/>
  <c r="AN637" i="28"/>
  <c r="AO637" i="28"/>
  <c r="AP637" i="28"/>
  <c r="D647" i="28"/>
  <c r="E647" i="28"/>
  <c r="F647" i="28"/>
  <c r="G647" i="28"/>
  <c r="H647" i="28"/>
  <c r="I647" i="28"/>
  <c r="J647" i="28"/>
  <c r="K647" i="28"/>
  <c r="L647" i="28"/>
  <c r="M647" i="28"/>
  <c r="N647" i="28"/>
  <c r="O647" i="28"/>
  <c r="P647" i="28"/>
  <c r="Q647" i="28"/>
  <c r="R647" i="28"/>
  <c r="S647" i="28"/>
  <c r="T647" i="28"/>
  <c r="U647" i="28"/>
  <c r="V647" i="28"/>
  <c r="W647" i="28"/>
  <c r="X647" i="28"/>
  <c r="Y647" i="28"/>
  <c r="Z647" i="28"/>
  <c r="AA647" i="28"/>
  <c r="AB647" i="28"/>
  <c r="AC647" i="28"/>
  <c r="AD647" i="28"/>
  <c r="AE647" i="28"/>
  <c r="AF647" i="28"/>
  <c r="AG647" i="28"/>
  <c r="AH647" i="28"/>
  <c r="AI647" i="28"/>
  <c r="AJ647" i="28"/>
  <c r="AK647" i="28"/>
  <c r="AL647" i="28"/>
  <c r="AM647" i="28"/>
  <c r="AN647" i="28"/>
  <c r="AO647" i="28"/>
  <c r="C647" i="28"/>
  <c r="D645" i="28"/>
  <c r="D639" i="28" s="1"/>
  <c r="D20" i="48" s="1"/>
  <c r="E645" i="28"/>
  <c r="F645" i="28"/>
  <c r="G645" i="28"/>
  <c r="H645" i="28"/>
  <c r="I645" i="28"/>
  <c r="J645" i="28"/>
  <c r="K645" i="28"/>
  <c r="L645" i="28"/>
  <c r="L639" i="28" s="1"/>
  <c r="L20" i="48" s="1"/>
  <c r="M645" i="28"/>
  <c r="N645" i="28"/>
  <c r="O645" i="28"/>
  <c r="O639" i="28" s="1"/>
  <c r="O20" i="48" s="1"/>
  <c r="P645" i="28"/>
  <c r="Q645" i="28"/>
  <c r="R645" i="28"/>
  <c r="S645" i="28"/>
  <c r="T645" i="28"/>
  <c r="U645" i="28"/>
  <c r="V645" i="28"/>
  <c r="W645" i="28"/>
  <c r="X645" i="28"/>
  <c r="Y645" i="28"/>
  <c r="Z645" i="28"/>
  <c r="AA645" i="28"/>
  <c r="AB645" i="28"/>
  <c r="AB639" i="28" s="1"/>
  <c r="AB20" i="48" s="1"/>
  <c r="AC645" i="28"/>
  <c r="AD645" i="28"/>
  <c r="AE645" i="28"/>
  <c r="AE639" i="28" s="1"/>
  <c r="AE20" i="48" s="1"/>
  <c r="AF645" i="28"/>
  <c r="AG645" i="28"/>
  <c r="AH645" i="28"/>
  <c r="AI645" i="28"/>
  <c r="AJ645" i="28"/>
  <c r="AJ639" i="28" s="1"/>
  <c r="AJ20" i="48" s="1"/>
  <c r="AK645" i="28"/>
  <c r="AL645" i="28"/>
  <c r="AL639" i="28" s="1"/>
  <c r="AL20" i="48" s="1"/>
  <c r="AM645" i="28"/>
  <c r="AM639" i="28" s="1"/>
  <c r="AM20" i="48" s="1"/>
  <c r="AN645" i="28"/>
  <c r="AO645" i="28"/>
  <c r="AP645" i="28"/>
  <c r="C645" i="28"/>
  <c r="D642" i="28"/>
  <c r="E642" i="28"/>
  <c r="F642" i="28"/>
  <c r="G642" i="28"/>
  <c r="H642" i="28"/>
  <c r="I642" i="28"/>
  <c r="J642" i="28"/>
  <c r="K642" i="28"/>
  <c r="L642" i="28"/>
  <c r="M642" i="28"/>
  <c r="N642" i="28"/>
  <c r="O642" i="28"/>
  <c r="P642" i="28"/>
  <c r="Q642" i="28"/>
  <c r="R642" i="28"/>
  <c r="S642" i="28"/>
  <c r="T642" i="28"/>
  <c r="U642" i="28"/>
  <c r="V642" i="28"/>
  <c r="W642" i="28"/>
  <c r="X642" i="28"/>
  <c r="Y642" i="28"/>
  <c r="Z642" i="28"/>
  <c r="AA642" i="28"/>
  <c r="AB642" i="28"/>
  <c r="AC642" i="28"/>
  <c r="AD642" i="28"/>
  <c r="AE642" i="28"/>
  <c r="AF642" i="28"/>
  <c r="AG642" i="28"/>
  <c r="AH642" i="28"/>
  <c r="AI642" i="28"/>
  <c r="AJ642" i="28"/>
  <c r="AK642" i="28"/>
  <c r="AL642" i="28"/>
  <c r="AM642" i="28"/>
  <c r="AN642" i="28"/>
  <c r="AO642" i="28"/>
  <c r="AP642" i="28"/>
  <c r="C642" i="28"/>
  <c r="D641" i="28"/>
  <c r="D637" i="28" s="1"/>
  <c r="E641" i="28"/>
  <c r="F641" i="28"/>
  <c r="F637" i="28" s="1"/>
  <c r="G641" i="28"/>
  <c r="H641" i="28"/>
  <c r="I641" i="28"/>
  <c r="J641" i="28"/>
  <c r="K641" i="28"/>
  <c r="L641" i="28"/>
  <c r="M641" i="28"/>
  <c r="N641" i="28"/>
  <c r="O641" i="28"/>
  <c r="P641" i="28"/>
  <c r="Q641" i="28"/>
  <c r="Q637" i="28" s="1"/>
  <c r="R641" i="28"/>
  <c r="S641" i="28"/>
  <c r="T641" i="28"/>
  <c r="U641" i="28"/>
  <c r="U637" i="28" s="1"/>
  <c r="V641" i="28"/>
  <c r="W641" i="28"/>
  <c r="X641" i="28"/>
  <c r="Y641" i="28"/>
  <c r="Z641" i="28"/>
  <c r="AA641" i="28"/>
  <c r="AB641" i="28"/>
  <c r="AC641" i="28"/>
  <c r="AD641" i="28"/>
  <c r="AE641" i="28"/>
  <c r="AF641" i="28"/>
  <c r="AG641" i="28"/>
  <c r="AH641" i="28"/>
  <c r="AI641" i="28"/>
  <c r="AJ641" i="28"/>
  <c r="AK641" i="28"/>
  <c r="AL641" i="28"/>
  <c r="AM641" i="28"/>
  <c r="AM637" i="28" s="1"/>
  <c r="AN641" i="28"/>
  <c r="AO641" i="28"/>
  <c r="AP641" i="28"/>
  <c r="C641" i="28"/>
  <c r="AK891" i="3"/>
  <c r="AL891" i="3"/>
  <c r="AM891" i="3"/>
  <c r="AN891" i="3"/>
  <c r="AO891" i="3"/>
  <c r="AP891" i="3"/>
  <c r="AK900" i="3"/>
  <c r="AL900" i="3"/>
  <c r="AM900" i="3"/>
  <c r="AN900" i="3"/>
  <c r="AO900" i="3"/>
  <c r="AP900" i="3"/>
  <c r="D898" i="3"/>
  <c r="E898" i="3"/>
  <c r="F898" i="3"/>
  <c r="G898" i="3"/>
  <c r="H898" i="3"/>
  <c r="I898" i="3"/>
  <c r="J898" i="3"/>
  <c r="K898" i="3"/>
  <c r="L898" i="3"/>
  <c r="M898" i="3"/>
  <c r="N898" i="3"/>
  <c r="O898" i="3"/>
  <c r="P898" i="3"/>
  <c r="Q898" i="3"/>
  <c r="R898" i="3"/>
  <c r="S898" i="3"/>
  <c r="T898" i="3"/>
  <c r="U898" i="3"/>
  <c r="V898" i="3"/>
  <c r="W898" i="3"/>
  <c r="X898" i="3"/>
  <c r="Y898" i="3"/>
  <c r="Z898" i="3"/>
  <c r="AB898" i="3"/>
  <c r="AC898" i="3"/>
  <c r="AD898" i="3"/>
  <c r="AE898" i="3"/>
  <c r="AF898" i="3"/>
  <c r="AG898" i="3"/>
  <c r="AH898" i="3"/>
  <c r="AI898" i="3"/>
  <c r="AJ898" i="3"/>
  <c r="AK898" i="3"/>
  <c r="AL898" i="3"/>
  <c r="AM898" i="3"/>
  <c r="AN898" i="3"/>
  <c r="AO898" i="3"/>
  <c r="AP898" i="3"/>
  <c r="AK890" i="3"/>
  <c r="AL890" i="3"/>
  <c r="AM890" i="3"/>
  <c r="AN890" i="3"/>
  <c r="AO890" i="3"/>
  <c r="AP890" i="3"/>
  <c r="D895" i="3"/>
  <c r="E895" i="3"/>
  <c r="F895" i="3"/>
  <c r="G895" i="3"/>
  <c r="H895" i="3"/>
  <c r="I895" i="3"/>
  <c r="J895" i="3"/>
  <c r="K895" i="3"/>
  <c r="L895" i="3"/>
  <c r="M895" i="3"/>
  <c r="N895" i="3"/>
  <c r="O895" i="3"/>
  <c r="P895" i="3"/>
  <c r="Q895" i="3"/>
  <c r="R895" i="3"/>
  <c r="S895" i="3"/>
  <c r="T895" i="3"/>
  <c r="U895" i="3"/>
  <c r="V895" i="3"/>
  <c r="W895" i="3"/>
  <c r="X895" i="3"/>
  <c r="Y895" i="3"/>
  <c r="Z895" i="3"/>
  <c r="AA895" i="3"/>
  <c r="AB895" i="3"/>
  <c r="AC895" i="3"/>
  <c r="AD895" i="3"/>
  <c r="AQ896" i="3" s="1"/>
  <c r="AV896" i="3" s="1"/>
  <c r="AE895" i="3"/>
  <c r="AF895" i="3"/>
  <c r="AG895" i="3"/>
  <c r="AH895" i="3"/>
  <c r="AI895" i="3"/>
  <c r="AJ895" i="3"/>
  <c r="AK895" i="3"/>
  <c r="AL895" i="3"/>
  <c r="AM895" i="3"/>
  <c r="AN895" i="3"/>
  <c r="AO895" i="3"/>
  <c r="AP895" i="3"/>
  <c r="C895" i="3"/>
  <c r="D894" i="3"/>
  <c r="E894" i="3"/>
  <c r="F894" i="3"/>
  <c r="G894" i="3"/>
  <c r="H894" i="3"/>
  <c r="I894" i="3"/>
  <c r="J894" i="3"/>
  <c r="K894" i="3"/>
  <c r="L894" i="3"/>
  <c r="M894" i="3"/>
  <c r="N894" i="3"/>
  <c r="O894" i="3"/>
  <c r="P894" i="3"/>
  <c r="Q894" i="3"/>
  <c r="R894" i="3"/>
  <c r="S894" i="3"/>
  <c r="T894" i="3"/>
  <c r="U894" i="3"/>
  <c r="V894" i="3"/>
  <c r="W894" i="3"/>
  <c r="X894" i="3"/>
  <c r="Y894" i="3"/>
  <c r="Z894" i="3"/>
  <c r="AA894" i="3"/>
  <c r="AB894" i="3"/>
  <c r="AC894" i="3"/>
  <c r="AD894" i="3"/>
  <c r="AE894" i="3"/>
  <c r="AF894" i="3"/>
  <c r="AG894" i="3"/>
  <c r="AH894" i="3"/>
  <c r="AI894" i="3"/>
  <c r="AJ894" i="3"/>
  <c r="AK894" i="3"/>
  <c r="AL894" i="3"/>
  <c r="AM894" i="3"/>
  <c r="AN894" i="3"/>
  <c r="AO894" i="3"/>
  <c r="AP894" i="3"/>
  <c r="C894" i="3"/>
  <c r="O890" i="3" l="1"/>
  <c r="R639" i="28"/>
  <c r="R20" i="48" s="1"/>
  <c r="AB637" i="28"/>
  <c r="CI633" i="3"/>
  <c r="X639" i="28"/>
  <c r="X20" i="48" s="1"/>
  <c r="P639" i="28"/>
  <c r="P20" i="48" s="1"/>
  <c r="AH637" i="28"/>
  <c r="Y639" i="28"/>
  <c r="Y20" i="48" s="1"/>
  <c r="Q639" i="28"/>
  <c r="Q20" i="48" s="1"/>
  <c r="G639" i="28"/>
  <c r="G20" i="48" s="1"/>
  <c r="AK639" i="28"/>
  <c r="AK20" i="48" s="1"/>
  <c r="AC639" i="28"/>
  <c r="AC20" i="48" s="1"/>
  <c r="M639" i="28"/>
  <c r="M20" i="48" s="1"/>
  <c r="E639" i="28"/>
  <c r="E20" i="48" s="1"/>
  <c r="AD639" i="28"/>
  <c r="AD20" i="48" s="1"/>
  <c r="N639" i="28"/>
  <c r="N20" i="48" s="1"/>
  <c r="F639" i="28"/>
  <c r="F20" i="48" s="1"/>
  <c r="AA639" i="28"/>
  <c r="AA20" i="48" s="1"/>
  <c r="S639" i="28"/>
  <c r="S20" i="48" s="1"/>
  <c r="AQ650" i="3"/>
  <c r="AQ649" i="3"/>
  <c r="C637" i="28"/>
  <c r="AJ892" i="3"/>
  <c r="AJ27" i="47" s="1"/>
  <c r="AJ890" i="3"/>
  <c r="Z890" i="3"/>
  <c r="AQ648" i="3"/>
  <c r="AJ891" i="3"/>
  <c r="AI639" i="28"/>
  <c r="AI20" i="48" s="1"/>
  <c r="W639" i="28"/>
  <c r="W20" i="48" s="1"/>
  <c r="AQ641" i="3"/>
  <c r="AQ653" i="3"/>
  <c r="AQ665" i="3"/>
  <c r="AQ642" i="3"/>
  <c r="AQ654" i="3"/>
  <c r="AQ643" i="3"/>
  <c r="AQ655" i="3"/>
  <c r="AQ667" i="3"/>
  <c r="AQ644" i="3"/>
  <c r="AQ656" i="3"/>
  <c r="AQ668" i="3"/>
  <c r="K639" i="28"/>
  <c r="K20" i="48" s="1"/>
  <c r="AQ645" i="3"/>
  <c r="AQ657" i="3"/>
  <c r="AI890" i="3"/>
  <c r="AH639" i="28"/>
  <c r="AH20" i="48" s="1"/>
  <c r="V639" i="28"/>
  <c r="V20" i="48" s="1"/>
  <c r="J639" i="28"/>
  <c r="J20" i="48" s="1"/>
  <c r="AQ646" i="3"/>
  <c r="AQ658" i="3"/>
  <c r="AQ670" i="3"/>
  <c r="Y637" i="28"/>
  <c r="AG639" i="28"/>
  <c r="AG20" i="48" s="1"/>
  <c r="U639" i="28"/>
  <c r="U20" i="48" s="1"/>
  <c r="I639" i="28"/>
  <c r="I20" i="48" s="1"/>
  <c r="AQ647" i="3"/>
  <c r="AQ659" i="3"/>
  <c r="AJ637" i="28"/>
  <c r="AF639" i="28"/>
  <c r="AF20" i="48" s="1"/>
  <c r="T639" i="28"/>
  <c r="T20" i="48" s="1"/>
  <c r="H639" i="28"/>
  <c r="H20" i="48" s="1"/>
  <c r="AQ660" i="3"/>
  <c r="AI892" i="3"/>
  <c r="AI27" i="47" s="1"/>
  <c r="AI891" i="3"/>
  <c r="C892" i="3"/>
  <c r="C27" i="47" s="1"/>
  <c r="Z639" i="28"/>
  <c r="Z20" i="48" s="1"/>
  <c r="AM638" i="28"/>
  <c r="AQ666" i="3"/>
  <c r="AG892" i="3"/>
  <c r="AG27" i="47" s="1"/>
  <c r="AC892" i="3"/>
  <c r="AC27" i="47" s="1"/>
  <c r="P892" i="3"/>
  <c r="P27" i="47" s="1"/>
  <c r="L892" i="3"/>
  <c r="L27" i="47" s="1"/>
  <c r="H892" i="3"/>
  <c r="H27" i="47" s="1"/>
  <c r="D892" i="3"/>
  <c r="D27" i="47" s="1"/>
  <c r="C639" i="28"/>
  <c r="C20" i="48" s="1"/>
  <c r="X892" i="3"/>
  <c r="X27" i="47" s="1"/>
  <c r="T892" i="3"/>
  <c r="T27" i="47" s="1"/>
  <c r="AF892" i="3"/>
  <c r="AF27" i="47" s="1"/>
  <c r="AB892" i="3"/>
  <c r="AB27" i="47" s="1"/>
  <c r="W892" i="3"/>
  <c r="W27" i="47" s="1"/>
  <c r="S892" i="3"/>
  <c r="S27" i="47" s="1"/>
  <c r="O892" i="3"/>
  <c r="O27" i="47" s="1"/>
  <c r="K892" i="3"/>
  <c r="K27" i="47" s="1"/>
  <c r="G892" i="3"/>
  <c r="G27" i="47" s="1"/>
  <c r="AE892" i="3"/>
  <c r="AE27" i="47" s="1"/>
  <c r="Z892" i="3"/>
  <c r="Z27" i="47" s="1"/>
  <c r="V892" i="3"/>
  <c r="V27" i="47" s="1"/>
  <c r="R892" i="3"/>
  <c r="R27" i="47" s="1"/>
  <c r="N892" i="3"/>
  <c r="N27" i="47" s="1"/>
  <c r="J892" i="3"/>
  <c r="J27" i="47" s="1"/>
  <c r="F892" i="3"/>
  <c r="F27" i="47" s="1"/>
  <c r="AH892" i="3"/>
  <c r="AH27" i="47" s="1"/>
  <c r="AD892" i="3"/>
  <c r="AD27" i="47" s="1"/>
  <c r="Y892" i="3"/>
  <c r="Y27" i="47" s="1"/>
  <c r="U892" i="3"/>
  <c r="U27" i="47" s="1"/>
  <c r="Q892" i="3"/>
  <c r="Q27" i="47" s="1"/>
  <c r="M892" i="3"/>
  <c r="M27" i="47" s="1"/>
  <c r="I892" i="3"/>
  <c r="I27" i="47" s="1"/>
  <c r="E892" i="3"/>
  <c r="E27" i="47" s="1"/>
  <c r="C891" i="3"/>
  <c r="AH891" i="3"/>
  <c r="AQ640" i="3"/>
  <c r="AH890" i="3"/>
  <c r="AA890" i="3"/>
  <c r="P891" i="3"/>
  <c r="Z891" i="3"/>
  <c r="AQ669" i="3"/>
  <c r="AG890" i="3"/>
  <c r="AQ651" i="3"/>
  <c r="AG891" i="3"/>
  <c r="AQ768" i="3"/>
  <c r="AQ772" i="3"/>
  <c r="AQ776" i="3"/>
  <c r="AQ780" i="3"/>
  <c r="AQ784" i="3"/>
  <c r="AQ788" i="3"/>
  <c r="AQ792" i="3"/>
  <c r="AK637" i="28"/>
  <c r="AE637" i="28"/>
  <c r="W637" i="28"/>
  <c r="K637" i="28"/>
  <c r="W891" i="3"/>
  <c r="AQ767" i="3"/>
  <c r="AQ771" i="3"/>
  <c r="AQ775" i="3"/>
  <c r="AQ779" i="3"/>
  <c r="AQ783" i="3"/>
  <c r="AQ787" i="3"/>
  <c r="AQ791" i="3"/>
  <c r="P637" i="28"/>
  <c r="O891" i="3"/>
  <c r="R891" i="3"/>
  <c r="AQ769" i="3"/>
  <c r="AQ773" i="3"/>
  <c r="AQ777" i="3"/>
  <c r="AQ781" i="3"/>
  <c r="AQ785" i="3"/>
  <c r="AQ789" i="3"/>
  <c r="AQ793" i="3"/>
  <c r="AQ766" i="3"/>
  <c r="AQ770" i="3"/>
  <c r="AQ774" i="3"/>
  <c r="AQ778" i="3"/>
  <c r="AQ782" i="3"/>
  <c r="AQ786" i="3"/>
  <c r="AQ790" i="3"/>
  <c r="AQ794" i="3"/>
  <c r="AJ638" i="28"/>
  <c r="AI637" i="28"/>
  <c r="AA637" i="28"/>
  <c r="L637" i="28"/>
  <c r="H637" i="28"/>
  <c r="G637" i="28"/>
  <c r="AF891" i="3"/>
  <c r="AL637" i="28"/>
  <c r="AL638" i="28"/>
  <c r="U891" i="3"/>
  <c r="T891" i="3"/>
  <c r="I891" i="3"/>
  <c r="X891" i="3"/>
  <c r="AQ803" i="3"/>
  <c r="S637" i="28"/>
  <c r="S638" i="28"/>
  <c r="AK638" i="28"/>
  <c r="AD637" i="28"/>
  <c r="Z637" i="28"/>
  <c r="V637" i="28"/>
  <c r="J637" i="28"/>
  <c r="N637" i="28"/>
  <c r="E638" i="28"/>
  <c r="AF890" i="3"/>
  <c r="AB891" i="3"/>
  <c r="L891" i="3"/>
  <c r="W638" i="28"/>
  <c r="F638" i="28"/>
  <c r="AH638" i="28"/>
  <c r="R638" i="28"/>
  <c r="E637" i="28"/>
  <c r="C638" i="28"/>
  <c r="K890" i="3"/>
  <c r="D891" i="3"/>
  <c r="O637" i="28"/>
  <c r="AI638" i="28"/>
  <c r="AA638" i="28"/>
  <c r="Z638" i="28"/>
  <c r="S891" i="3"/>
  <c r="K638" i="28"/>
  <c r="AB638" i="28"/>
  <c r="X637" i="28"/>
  <c r="L638" i="28"/>
  <c r="G638" i="28"/>
  <c r="M890" i="3"/>
  <c r="K891" i="3"/>
  <c r="T638" i="28"/>
  <c r="D638" i="28"/>
  <c r="AE890" i="3"/>
  <c r="AE891" i="3"/>
  <c r="Q890" i="3"/>
  <c r="E890" i="3"/>
  <c r="E891" i="3"/>
  <c r="D890" i="3"/>
  <c r="AE638" i="28"/>
  <c r="H638" i="28"/>
  <c r="R890" i="3"/>
  <c r="P890" i="3"/>
  <c r="M891" i="3"/>
  <c r="S890" i="3"/>
  <c r="AF638" i="28"/>
  <c r="X890" i="3"/>
  <c r="AC891" i="3"/>
  <c r="X153" i="33"/>
  <c r="U890" i="3"/>
  <c r="V891" i="3"/>
  <c r="I637" i="28"/>
  <c r="I638" i="28"/>
  <c r="N891" i="3"/>
  <c r="T637" i="28"/>
  <c r="AF637" i="28"/>
  <c r="AD638" i="28"/>
  <c r="C890" i="3"/>
  <c r="M637" i="28"/>
  <c r="M638" i="28"/>
  <c r="AG637" i="28"/>
  <c r="Q638" i="28"/>
  <c r="P638" i="28"/>
  <c r="N638" i="28"/>
  <c r="J890" i="3"/>
  <c r="J891" i="3"/>
  <c r="AC637" i="28"/>
  <c r="AC638" i="28"/>
  <c r="Y638" i="28"/>
  <c r="X638" i="28"/>
  <c r="V638" i="28"/>
  <c r="U638" i="28"/>
  <c r="J638" i="28"/>
  <c r="AD891" i="3"/>
  <c r="Y891" i="3"/>
  <c r="H891" i="3"/>
  <c r="F890" i="3"/>
  <c r="F891" i="3"/>
  <c r="AQ583" i="3"/>
  <c r="AQ41" i="27" s="1"/>
  <c r="AT41" i="27" s="1"/>
  <c r="AQ677" i="3"/>
  <c r="N890" i="3"/>
  <c r="H890" i="3"/>
  <c r="AD890" i="3"/>
  <c r="AC890" i="3"/>
  <c r="T890" i="3"/>
  <c r="V890" i="3"/>
  <c r="L890" i="3"/>
  <c r="I890" i="3"/>
  <c r="Q891" i="3"/>
  <c r="AG638" i="28"/>
  <c r="G890" i="3"/>
  <c r="G891" i="3"/>
  <c r="R637" i="28"/>
  <c r="AB890" i="3"/>
  <c r="Y890" i="3"/>
  <c r="W890" i="3"/>
  <c r="O638" i="28"/>
  <c r="B64" i="1"/>
  <c r="B19" i="48"/>
  <c r="B41" i="48" s="1"/>
  <c r="B18" i="48"/>
  <c r="B26" i="47"/>
  <c r="B53" i="47" s="1"/>
  <c r="B25" i="47"/>
  <c r="B52" i="47" s="1"/>
  <c r="B37" i="48"/>
  <c r="B38" i="48"/>
  <c r="B39" i="48"/>
  <c r="B36" i="48"/>
  <c r="B51" i="47"/>
  <c r="B44" i="47"/>
  <c r="B45" i="47"/>
  <c r="B46" i="47"/>
  <c r="B47" i="47"/>
  <c r="B48" i="47"/>
  <c r="B49" i="47"/>
  <c r="B50" i="47"/>
  <c r="B43" i="47"/>
  <c r="Y153" i="33" l="1"/>
  <c r="B40" i="48"/>
  <c r="B35" i="45"/>
  <c r="B21" i="45"/>
  <c r="B22" i="45"/>
  <c r="B23" i="45"/>
  <c r="B24" i="45"/>
  <c r="B25" i="45"/>
  <c r="B26" i="45"/>
  <c r="B27" i="45"/>
  <c r="B28" i="45"/>
  <c r="B29" i="45"/>
  <c r="B20" i="45"/>
  <c r="B35" i="44"/>
  <c r="B21" i="44"/>
  <c r="B22" i="44"/>
  <c r="B23" i="44"/>
  <c r="B24" i="44"/>
  <c r="B25" i="44"/>
  <c r="B26" i="44"/>
  <c r="B27" i="44"/>
  <c r="B28" i="44"/>
  <c r="B29" i="44"/>
  <c r="B20" i="44"/>
  <c r="B35" i="43"/>
  <c r="B21" i="43"/>
  <c r="B22" i="43"/>
  <c r="B23" i="43"/>
  <c r="B24" i="43"/>
  <c r="B25" i="43"/>
  <c r="B26" i="43"/>
  <c r="B27" i="43"/>
  <c r="B28" i="43"/>
  <c r="B29" i="43"/>
  <c r="B20" i="43"/>
  <c r="Z153" i="33" l="1"/>
  <c r="AW67" i="28" l="1"/>
  <c r="B63" i="46"/>
  <c r="B64" i="46"/>
  <c r="B65" i="46"/>
  <c r="B66" i="46"/>
  <c r="B67" i="46"/>
  <c r="B68" i="46"/>
  <c r="B69" i="46"/>
  <c r="B70" i="46"/>
  <c r="B71" i="46"/>
  <c r="B72" i="46"/>
  <c r="B73" i="46"/>
  <c r="B74" i="46"/>
  <c r="B75" i="46"/>
  <c r="B76" i="46"/>
  <c r="B77" i="46"/>
  <c r="B78" i="46"/>
  <c r="B79" i="46"/>
  <c r="B80" i="46"/>
  <c r="B81" i="46"/>
  <c r="B82" i="46"/>
  <c r="B83" i="46"/>
  <c r="B84" i="46"/>
  <c r="B85" i="46"/>
  <c r="B86" i="46"/>
  <c r="B87" i="46"/>
  <c r="B88" i="46"/>
  <c r="B89" i="46"/>
  <c r="B90" i="46"/>
  <c r="B91" i="46"/>
  <c r="B92" i="46"/>
  <c r="B93" i="46"/>
  <c r="B94" i="46"/>
  <c r="B95" i="46"/>
  <c r="B96" i="46"/>
  <c r="B97" i="46"/>
  <c r="B98" i="46"/>
  <c r="B99" i="46"/>
  <c r="B100" i="46"/>
  <c r="B101" i="46"/>
  <c r="B19" i="46"/>
  <c r="B20" i="46"/>
  <c r="B21" i="46"/>
  <c r="B22" i="46"/>
  <c r="B23" i="46"/>
  <c r="B24" i="46"/>
  <c r="B25" i="46"/>
  <c r="B26" i="46"/>
  <c r="B27" i="46"/>
  <c r="B28" i="46"/>
  <c r="B29" i="46"/>
  <c r="B30" i="46"/>
  <c r="B31" i="46"/>
  <c r="B32" i="46"/>
  <c r="B33" i="46"/>
  <c r="B34" i="46"/>
  <c r="B35" i="46"/>
  <c r="B36" i="46"/>
  <c r="B37" i="46"/>
  <c r="B38" i="46"/>
  <c r="B39" i="46"/>
  <c r="B40" i="46"/>
  <c r="B41" i="46"/>
  <c r="B42" i="46"/>
  <c r="B43" i="46"/>
  <c r="B44" i="46"/>
  <c r="B45" i="46"/>
  <c r="B46" i="46"/>
  <c r="B47" i="46"/>
  <c r="B48" i="46"/>
  <c r="B49" i="46"/>
  <c r="B50" i="46"/>
  <c r="B51" i="46"/>
  <c r="B52" i="46"/>
  <c r="B53" i="46"/>
  <c r="B54" i="46"/>
  <c r="B55" i="46"/>
  <c r="B56" i="46"/>
  <c r="B57" i="46"/>
  <c r="AW83" i="3" l="1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BW83" i="3"/>
  <c r="BX83" i="3"/>
  <c r="BY83" i="3"/>
  <c r="BZ83" i="3"/>
  <c r="CA83" i="3"/>
  <c r="CB83" i="3"/>
  <c r="CC83" i="3"/>
  <c r="CD83" i="3"/>
  <c r="CE83" i="3"/>
  <c r="CF83" i="3"/>
  <c r="CG83" i="3"/>
  <c r="CH83" i="3"/>
  <c r="CI83" i="3"/>
  <c r="AV83" i="3"/>
  <c r="AX83" i="28"/>
  <c r="AY83" i="28"/>
  <c r="AZ83" i="28"/>
  <c r="BA83" i="28"/>
  <c r="BB83" i="28"/>
  <c r="BC83" i="28"/>
  <c r="BD83" i="28"/>
  <c r="BE83" i="28"/>
  <c r="BF83" i="28"/>
  <c r="BG83" i="28"/>
  <c r="BH83" i="28"/>
  <c r="BI83" i="28"/>
  <c r="BJ83" i="28"/>
  <c r="BK83" i="28"/>
  <c r="BL83" i="28"/>
  <c r="BM83" i="28"/>
  <c r="BN83" i="28"/>
  <c r="BO83" i="28"/>
  <c r="BP83" i="28"/>
  <c r="BQ83" i="28"/>
  <c r="BR83" i="28"/>
  <c r="BS83" i="28"/>
  <c r="BT83" i="28"/>
  <c r="BU83" i="28"/>
  <c r="BV83" i="28"/>
  <c r="BW83" i="28"/>
  <c r="BX83" i="28"/>
  <c r="BY83" i="28"/>
  <c r="BZ83" i="28"/>
  <c r="CA83" i="28"/>
  <c r="CB83" i="28"/>
  <c r="CC83" i="28"/>
  <c r="CD83" i="28"/>
  <c r="CE83" i="28"/>
  <c r="CF83" i="28"/>
  <c r="CG83" i="28"/>
  <c r="CH83" i="28"/>
  <c r="CI83" i="28"/>
  <c r="CJ83" i="28"/>
  <c r="AW83" i="28"/>
  <c r="AW104" i="28"/>
  <c r="D764" i="3" l="1"/>
  <c r="E764" i="3"/>
  <c r="F764" i="3"/>
  <c r="G764" i="3"/>
  <c r="H764" i="3"/>
  <c r="I764" i="3"/>
  <c r="J764" i="3"/>
  <c r="K764" i="3"/>
  <c r="L764" i="3"/>
  <c r="M764" i="3"/>
  <c r="N764" i="3"/>
  <c r="O764" i="3"/>
  <c r="P764" i="3"/>
  <c r="Q764" i="3"/>
  <c r="R764" i="3"/>
  <c r="S764" i="3"/>
  <c r="T764" i="3"/>
  <c r="U764" i="3"/>
  <c r="V764" i="3"/>
  <c r="W764" i="3"/>
  <c r="X764" i="3"/>
  <c r="Y764" i="3"/>
  <c r="Z764" i="3"/>
  <c r="AA764" i="3"/>
  <c r="AB764" i="3"/>
  <c r="AC764" i="3"/>
  <c r="AD764" i="3"/>
  <c r="AE764" i="3"/>
  <c r="AF764" i="3"/>
  <c r="AG764" i="3"/>
  <c r="AH764" i="3"/>
  <c r="AI764" i="3"/>
  <c r="AJ764" i="3"/>
  <c r="AK764" i="3"/>
  <c r="AL764" i="3"/>
  <c r="AM764" i="3"/>
  <c r="AN764" i="3"/>
  <c r="AO764" i="3"/>
  <c r="AP764" i="3"/>
  <c r="C764" i="3"/>
  <c r="D638" i="3"/>
  <c r="E638" i="3"/>
  <c r="F638" i="3"/>
  <c r="G638" i="3"/>
  <c r="H638" i="3"/>
  <c r="I638" i="3"/>
  <c r="J638" i="3"/>
  <c r="K638" i="3"/>
  <c r="L638" i="3"/>
  <c r="M638" i="3"/>
  <c r="N638" i="3"/>
  <c r="O638" i="3"/>
  <c r="P638" i="3"/>
  <c r="Q638" i="3"/>
  <c r="R638" i="3"/>
  <c r="S638" i="3"/>
  <c r="T638" i="3"/>
  <c r="U638" i="3"/>
  <c r="V638" i="3"/>
  <c r="W638" i="3"/>
  <c r="X638" i="3"/>
  <c r="Y638" i="3"/>
  <c r="Z638" i="3"/>
  <c r="AA638" i="3"/>
  <c r="AB638" i="3"/>
  <c r="AC638" i="3"/>
  <c r="AD638" i="3"/>
  <c r="AE638" i="3"/>
  <c r="AF638" i="3"/>
  <c r="AG638" i="3"/>
  <c r="AH638" i="3"/>
  <c r="AI638" i="3"/>
  <c r="AJ638" i="3"/>
  <c r="AK638" i="3"/>
  <c r="AL638" i="3"/>
  <c r="AM638" i="3"/>
  <c r="AN638" i="3"/>
  <c r="AO638" i="3"/>
  <c r="AP638" i="3"/>
  <c r="C638" i="3"/>
  <c r="D502" i="3"/>
  <c r="E502" i="3"/>
  <c r="F502" i="3"/>
  <c r="G502" i="3"/>
  <c r="H502" i="3"/>
  <c r="I502" i="3"/>
  <c r="J502" i="3"/>
  <c r="K502" i="3"/>
  <c r="L502" i="3"/>
  <c r="M502" i="3"/>
  <c r="N502" i="3"/>
  <c r="O502" i="3"/>
  <c r="P502" i="3"/>
  <c r="Q502" i="3"/>
  <c r="R502" i="3"/>
  <c r="S502" i="3"/>
  <c r="T502" i="3"/>
  <c r="U502" i="3"/>
  <c r="V502" i="3"/>
  <c r="W502" i="3"/>
  <c r="X502" i="3"/>
  <c r="Y502" i="3"/>
  <c r="Z502" i="3"/>
  <c r="AA502" i="3"/>
  <c r="AB502" i="3"/>
  <c r="AC502" i="3"/>
  <c r="AD502" i="3"/>
  <c r="AE502" i="3"/>
  <c r="AF502" i="3"/>
  <c r="AG502" i="3"/>
  <c r="AH502" i="3"/>
  <c r="AI502" i="3"/>
  <c r="AJ502" i="3"/>
  <c r="AK502" i="3"/>
  <c r="AL502" i="3"/>
  <c r="AM502" i="3"/>
  <c r="AN502" i="3"/>
  <c r="AO502" i="3"/>
  <c r="AP502" i="3"/>
  <c r="C502" i="3"/>
  <c r="AN451" i="3"/>
  <c r="AO451" i="3"/>
  <c r="AP451" i="3"/>
  <c r="D400" i="3"/>
  <c r="E400" i="3"/>
  <c r="F400" i="3"/>
  <c r="G400" i="3"/>
  <c r="H400" i="3"/>
  <c r="I400" i="3"/>
  <c r="J400" i="3"/>
  <c r="K400" i="3"/>
  <c r="L400" i="3"/>
  <c r="M400" i="3"/>
  <c r="N400" i="3"/>
  <c r="O400" i="3"/>
  <c r="P400" i="3"/>
  <c r="Q400" i="3"/>
  <c r="R400" i="3"/>
  <c r="S400" i="3"/>
  <c r="T400" i="3"/>
  <c r="U400" i="3"/>
  <c r="V400" i="3"/>
  <c r="W400" i="3"/>
  <c r="X400" i="3"/>
  <c r="Y400" i="3"/>
  <c r="Z400" i="3"/>
  <c r="AA400" i="3"/>
  <c r="AB400" i="3"/>
  <c r="AC400" i="3"/>
  <c r="AD400" i="3"/>
  <c r="AE400" i="3"/>
  <c r="AF400" i="3"/>
  <c r="AG400" i="3"/>
  <c r="AH400" i="3"/>
  <c r="AI400" i="3"/>
  <c r="AJ400" i="3"/>
  <c r="AK400" i="3"/>
  <c r="AL400" i="3"/>
  <c r="AM400" i="3"/>
  <c r="AN400" i="3"/>
  <c r="AO400" i="3"/>
  <c r="AP400" i="3"/>
  <c r="C400" i="3"/>
  <c r="D349" i="3"/>
  <c r="E349" i="3"/>
  <c r="F349" i="3"/>
  <c r="G349" i="3"/>
  <c r="H349" i="3"/>
  <c r="I349" i="3"/>
  <c r="J349" i="3"/>
  <c r="K349" i="3"/>
  <c r="L349" i="3"/>
  <c r="M349" i="3"/>
  <c r="N349" i="3"/>
  <c r="O349" i="3"/>
  <c r="P349" i="3"/>
  <c r="Q349" i="3"/>
  <c r="R349" i="3"/>
  <c r="S349" i="3"/>
  <c r="T349" i="3"/>
  <c r="U349" i="3"/>
  <c r="V349" i="3"/>
  <c r="W349" i="3"/>
  <c r="X349" i="3"/>
  <c r="Y349" i="3"/>
  <c r="Z349" i="3"/>
  <c r="AA349" i="3"/>
  <c r="AB349" i="3"/>
  <c r="AC349" i="3"/>
  <c r="AD349" i="3"/>
  <c r="AE349" i="3"/>
  <c r="AF349" i="3"/>
  <c r="AG349" i="3"/>
  <c r="AH349" i="3"/>
  <c r="AI349" i="3"/>
  <c r="AJ349" i="3"/>
  <c r="AK349" i="3"/>
  <c r="AL349" i="3"/>
  <c r="AM349" i="3"/>
  <c r="AN349" i="3"/>
  <c r="AO349" i="3"/>
  <c r="AP349" i="3"/>
  <c r="C349" i="3"/>
  <c r="D298" i="3"/>
  <c r="E298" i="3"/>
  <c r="F298" i="3"/>
  <c r="G298" i="3"/>
  <c r="H298" i="3"/>
  <c r="I298" i="3"/>
  <c r="J298" i="3"/>
  <c r="K298" i="3"/>
  <c r="L298" i="3"/>
  <c r="M298" i="3"/>
  <c r="N298" i="3"/>
  <c r="O298" i="3"/>
  <c r="P298" i="3"/>
  <c r="Q298" i="3"/>
  <c r="R298" i="3"/>
  <c r="S298" i="3"/>
  <c r="T298" i="3"/>
  <c r="U298" i="3"/>
  <c r="V298" i="3"/>
  <c r="W298" i="3"/>
  <c r="X298" i="3"/>
  <c r="Y298" i="3"/>
  <c r="Z298" i="3"/>
  <c r="AA298" i="3"/>
  <c r="AB298" i="3"/>
  <c r="AC298" i="3"/>
  <c r="AD298" i="3"/>
  <c r="AE298" i="3"/>
  <c r="AF298" i="3"/>
  <c r="AG298" i="3"/>
  <c r="AH298" i="3"/>
  <c r="AI298" i="3"/>
  <c r="AJ298" i="3"/>
  <c r="AK298" i="3"/>
  <c r="AL298" i="3"/>
  <c r="AM298" i="3"/>
  <c r="AN298" i="3"/>
  <c r="AO298" i="3"/>
  <c r="AP298" i="3"/>
  <c r="C298" i="3"/>
  <c r="D247" i="3"/>
  <c r="E247" i="3"/>
  <c r="F247" i="3"/>
  <c r="G247" i="3"/>
  <c r="H247" i="3"/>
  <c r="I247" i="3"/>
  <c r="J247" i="3"/>
  <c r="K247" i="3"/>
  <c r="L247" i="3"/>
  <c r="M247" i="3"/>
  <c r="N247" i="3"/>
  <c r="O247" i="3"/>
  <c r="P247" i="3"/>
  <c r="Q247" i="3"/>
  <c r="R247" i="3"/>
  <c r="S247" i="3"/>
  <c r="T247" i="3"/>
  <c r="U247" i="3"/>
  <c r="V247" i="3"/>
  <c r="W247" i="3"/>
  <c r="X247" i="3"/>
  <c r="Y247" i="3"/>
  <c r="Z247" i="3"/>
  <c r="AG247" i="3"/>
  <c r="AH247" i="3"/>
  <c r="AI247" i="3"/>
  <c r="AJ247" i="3"/>
  <c r="AK247" i="3"/>
  <c r="AL247" i="3"/>
  <c r="AM247" i="3"/>
  <c r="AN247" i="3"/>
  <c r="AO247" i="3"/>
  <c r="AP247" i="3"/>
  <c r="C247" i="3"/>
  <c r="D182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R182" i="3"/>
  <c r="S182" i="3"/>
  <c r="T182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AH182" i="3"/>
  <c r="AI182" i="3"/>
  <c r="AJ182" i="3"/>
  <c r="AK182" i="3"/>
  <c r="AL182" i="3"/>
  <c r="AM182" i="3"/>
  <c r="AN182" i="3"/>
  <c r="AO182" i="3"/>
  <c r="AP182" i="3"/>
  <c r="C182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AP114" i="3"/>
  <c r="C114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C65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C6" i="3"/>
  <c r="D572" i="28"/>
  <c r="E572" i="28"/>
  <c r="F572" i="28"/>
  <c r="G572" i="28"/>
  <c r="H572" i="28"/>
  <c r="I572" i="28"/>
  <c r="J572" i="28"/>
  <c r="K572" i="28"/>
  <c r="L572" i="28"/>
  <c r="M572" i="28"/>
  <c r="N572" i="28"/>
  <c r="O572" i="28"/>
  <c r="P572" i="28"/>
  <c r="Q572" i="28"/>
  <c r="R572" i="28"/>
  <c r="S572" i="28"/>
  <c r="T572" i="28"/>
  <c r="U572" i="28"/>
  <c r="V572" i="28"/>
  <c r="W572" i="28"/>
  <c r="X572" i="28"/>
  <c r="Y572" i="28"/>
  <c r="Z572" i="28"/>
  <c r="AA572" i="28"/>
  <c r="AB572" i="28"/>
  <c r="AC572" i="28"/>
  <c r="AD572" i="28"/>
  <c r="AE572" i="28"/>
  <c r="AF572" i="28"/>
  <c r="AG572" i="28"/>
  <c r="AH572" i="28"/>
  <c r="AI572" i="28"/>
  <c r="AJ572" i="28"/>
  <c r="AK572" i="28"/>
  <c r="AL572" i="28"/>
  <c r="AM572" i="28"/>
  <c r="AN572" i="28"/>
  <c r="AO572" i="28"/>
  <c r="AP572" i="28"/>
  <c r="C572" i="28"/>
  <c r="D507" i="28"/>
  <c r="E507" i="28"/>
  <c r="F507" i="28"/>
  <c r="G507" i="28"/>
  <c r="H507" i="28"/>
  <c r="I507" i="28"/>
  <c r="J507" i="28"/>
  <c r="K507" i="28"/>
  <c r="L507" i="28"/>
  <c r="M507" i="28"/>
  <c r="N507" i="28"/>
  <c r="O507" i="28"/>
  <c r="P507" i="28"/>
  <c r="Q507" i="28"/>
  <c r="R507" i="28"/>
  <c r="S507" i="28"/>
  <c r="T507" i="28"/>
  <c r="U507" i="28"/>
  <c r="V507" i="28"/>
  <c r="W507" i="28"/>
  <c r="X507" i="28"/>
  <c r="Y507" i="28"/>
  <c r="Z507" i="28"/>
  <c r="AA507" i="28"/>
  <c r="AB507" i="28"/>
  <c r="AC507" i="28"/>
  <c r="AD507" i="28"/>
  <c r="AE507" i="28"/>
  <c r="AF507" i="28"/>
  <c r="AG507" i="28"/>
  <c r="AH507" i="28"/>
  <c r="AI507" i="28"/>
  <c r="AJ507" i="28"/>
  <c r="AK507" i="28"/>
  <c r="AL507" i="28"/>
  <c r="AM507" i="28"/>
  <c r="AN507" i="28"/>
  <c r="AO507" i="28"/>
  <c r="AP507" i="28"/>
  <c r="C507" i="28"/>
  <c r="D442" i="28"/>
  <c r="E442" i="28"/>
  <c r="F442" i="28"/>
  <c r="G442" i="28"/>
  <c r="H442" i="28"/>
  <c r="I442" i="28"/>
  <c r="J442" i="28"/>
  <c r="K442" i="28"/>
  <c r="L442" i="28"/>
  <c r="M442" i="28"/>
  <c r="N442" i="28"/>
  <c r="O442" i="28"/>
  <c r="P442" i="28"/>
  <c r="Q442" i="28"/>
  <c r="R442" i="28"/>
  <c r="S442" i="28"/>
  <c r="T442" i="28"/>
  <c r="U442" i="28"/>
  <c r="V442" i="28"/>
  <c r="W442" i="28"/>
  <c r="X442" i="28"/>
  <c r="Y442" i="28"/>
  <c r="Z442" i="28"/>
  <c r="AA442" i="28"/>
  <c r="AB442" i="28"/>
  <c r="AC442" i="28"/>
  <c r="AD442" i="28"/>
  <c r="AE442" i="28"/>
  <c r="AF442" i="28"/>
  <c r="AG442" i="28"/>
  <c r="AH442" i="28"/>
  <c r="AI442" i="28"/>
  <c r="AJ442" i="28"/>
  <c r="AK442" i="28"/>
  <c r="AL442" i="28"/>
  <c r="AM442" i="28"/>
  <c r="AN442" i="28"/>
  <c r="AO442" i="28"/>
  <c r="AP442" i="28"/>
  <c r="C442" i="28"/>
  <c r="D377" i="28"/>
  <c r="E377" i="28"/>
  <c r="F377" i="28"/>
  <c r="G377" i="28"/>
  <c r="H377" i="28"/>
  <c r="I377" i="28"/>
  <c r="J377" i="28"/>
  <c r="K377" i="28"/>
  <c r="L377" i="28"/>
  <c r="M377" i="28"/>
  <c r="N377" i="28"/>
  <c r="O377" i="28"/>
  <c r="P377" i="28"/>
  <c r="Q377" i="28"/>
  <c r="S377" i="28"/>
  <c r="T377" i="28"/>
  <c r="U377" i="28"/>
  <c r="V377" i="28"/>
  <c r="W377" i="28"/>
  <c r="X377" i="28"/>
  <c r="Y377" i="28"/>
  <c r="Z377" i="28"/>
  <c r="AA377" i="28"/>
  <c r="AB377" i="28"/>
  <c r="AC377" i="28"/>
  <c r="AD377" i="28"/>
  <c r="AE377" i="28"/>
  <c r="AF377" i="28"/>
  <c r="AG377" i="28"/>
  <c r="AH377" i="28"/>
  <c r="AI377" i="28"/>
  <c r="AJ377" i="28"/>
  <c r="AK377" i="28"/>
  <c r="AL377" i="28"/>
  <c r="AM377" i="28"/>
  <c r="AN377" i="28"/>
  <c r="AO377" i="28"/>
  <c r="AP377" i="28"/>
  <c r="C377" i="28"/>
  <c r="D312" i="28"/>
  <c r="E312" i="28"/>
  <c r="F312" i="28"/>
  <c r="G312" i="28"/>
  <c r="H312" i="28"/>
  <c r="I312" i="28"/>
  <c r="J312" i="28"/>
  <c r="K312" i="28"/>
  <c r="L312" i="28"/>
  <c r="M312" i="28"/>
  <c r="N312" i="28"/>
  <c r="O312" i="28"/>
  <c r="P312" i="28"/>
  <c r="Q312" i="28"/>
  <c r="R312" i="28"/>
  <c r="S312" i="28"/>
  <c r="T312" i="28"/>
  <c r="U312" i="28"/>
  <c r="V312" i="28"/>
  <c r="W312" i="28"/>
  <c r="X312" i="28"/>
  <c r="Y312" i="28"/>
  <c r="Z312" i="28"/>
  <c r="AA312" i="28"/>
  <c r="AB312" i="28"/>
  <c r="AC312" i="28"/>
  <c r="AD312" i="28"/>
  <c r="AE312" i="28"/>
  <c r="AF312" i="28"/>
  <c r="AG312" i="28"/>
  <c r="AH312" i="28"/>
  <c r="AI312" i="28"/>
  <c r="AJ312" i="28"/>
  <c r="AK312" i="28"/>
  <c r="AL312" i="28"/>
  <c r="AM312" i="28"/>
  <c r="AN312" i="28"/>
  <c r="AO312" i="28"/>
  <c r="AP312" i="28"/>
  <c r="C312" i="28"/>
  <c r="D247" i="28"/>
  <c r="E247" i="28"/>
  <c r="F247" i="28"/>
  <c r="G247" i="28"/>
  <c r="H247" i="28"/>
  <c r="I247" i="28"/>
  <c r="J247" i="28"/>
  <c r="K247" i="28"/>
  <c r="L247" i="28"/>
  <c r="M247" i="28"/>
  <c r="N247" i="28"/>
  <c r="O247" i="28"/>
  <c r="P247" i="28"/>
  <c r="Q247" i="28"/>
  <c r="R247" i="28"/>
  <c r="S247" i="28"/>
  <c r="T247" i="28"/>
  <c r="U247" i="28"/>
  <c r="V247" i="28"/>
  <c r="W247" i="28"/>
  <c r="X247" i="28"/>
  <c r="Y247" i="28"/>
  <c r="Z247" i="28"/>
  <c r="AA247" i="28"/>
  <c r="AB247" i="28"/>
  <c r="AC247" i="28"/>
  <c r="AD247" i="28"/>
  <c r="AE247" i="28"/>
  <c r="AF247" i="28"/>
  <c r="AG247" i="28"/>
  <c r="AH247" i="28"/>
  <c r="AI247" i="28"/>
  <c r="AJ247" i="28"/>
  <c r="AK247" i="28"/>
  <c r="AL247" i="28"/>
  <c r="AM247" i="28"/>
  <c r="AN247" i="28"/>
  <c r="AO247" i="28"/>
  <c r="AP247" i="28"/>
  <c r="C247" i="28"/>
  <c r="D182" i="28"/>
  <c r="E182" i="28"/>
  <c r="F182" i="28"/>
  <c r="G182" i="28"/>
  <c r="H182" i="28"/>
  <c r="I182" i="28"/>
  <c r="J182" i="28"/>
  <c r="K182" i="28"/>
  <c r="L182" i="28"/>
  <c r="M182" i="28"/>
  <c r="N182" i="28"/>
  <c r="O182" i="28"/>
  <c r="P182" i="28"/>
  <c r="Q182" i="28"/>
  <c r="R182" i="28"/>
  <c r="S182" i="28"/>
  <c r="T182" i="28"/>
  <c r="U182" i="28"/>
  <c r="V182" i="28"/>
  <c r="W182" i="28"/>
  <c r="X182" i="28"/>
  <c r="Y182" i="28"/>
  <c r="Z182" i="28"/>
  <c r="AA182" i="28"/>
  <c r="AB182" i="28"/>
  <c r="AC182" i="28"/>
  <c r="AD182" i="28"/>
  <c r="AE182" i="28"/>
  <c r="AF182" i="28"/>
  <c r="AG182" i="28"/>
  <c r="AH182" i="28"/>
  <c r="AI182" i="28"/>
  <c r="AJ182" i="28"/>
  <c r="AK182" i="28"/>
  <c r="AL182" i="28"/>
  <c r="AM182" i="28"/>
  <c r="AN182" i="28"/>
  <c r="AO182" i="28"/>
  <c r="AP182" i="28"/>
  <c r="C182" i="28"/>
  <c r="D114" i="28"/>
  <c r="E114" i="28"/>
  <c r="F114" i="28"/>
  <c r="G114" i="28"/>
  <c r="H114" i="28"/>
  <c r="I114" i="28"/>
  <c r="J114" i="28"/>
  <c r="K114" i="28"/>
  <c r="L114" i="28"/>
  <c r="M114" i="28"/>
  <c r="N114" i="28"/>
  <c r="O114" i="28"/>
  <c r="P114" i="28"/>
  <c r="Q114" i="28"/>
  <c r="R114" i="28"/>
  <c r="S114" i="28"/>
  <c r="T114" i="28"/>
  <c r="U114" i="28"/>
  <c r="V114" i="28"/>
  <c r="W114" i="28"/>
  <c r="X114" i="28"/>
  <c r="Y114" i="28"/>
  <c r="Z114" i="28"/>
  <c r="AA114" i="28"/>
  <c r="AB114" i="28"/>
  <c r="AC114" i="28"/>
  <c r="AD114" i="28"/>
  <c r="AE114" i="28"/>
  <c r="AF114" i="28"/>
  <c r="AG114" i="28"/>
  <c r="AH114" i="28"/>
  <c r="AI114" i="28"/>
  <c r="AJ114" i="28"/>
  <c r="AK114" i="28"/>
  <c r="AL114" i="28"/>
  <c r="AM114" i="28"/>
  <c r="AN114" i="28"/>
  <c r="AO114" i="28"/>
  <c r="AP114" i="28"/>
  <c r="C114" i="28"/>
  <c r="D65" i="28"/>
  <c r="E65" i="28"/>
  <c r="F65" i="28"/>
  <c r="G65" i="28"/>
  <c r="H65" i="28"/>
  <c r="I65" i="28"/>
  <c r="J65" i="28"/>
  <c r="K65" i="28"/>
  <c r="L65" i="28"/>
  <c r="M65" i="28"/>
  <c r="N65" i="28"/>
  <c r="O65" i="28"/>
  <c r="P65" i="28"/>
  <c r="Q65" i="28"/>
  <c r="R65" i="28"/>
  <c r="S65" i="28"/>
  <c r="T65" i="28"/>
  <c r="U65" i="28"/>
  <c r="V65" i="28"/>
  <c r="W65" i="28"/>
  <c r="X65" i="28"/>
  <c r="Y65" i="28"/>
  <c r="Z65" i="28"/>
  <c r="AA65" i="28"/>
  <c r="AB65" i="28"/>
  <c r="AC65" i="28"/>
  <c r="AD65" i="28"/>
  <c r="AE65" i="28"/>
  <c r="AF65" i="28"/>
  <c r="AG65" i="28"/>
  <c r="AH65" i="28"/>
  <c r="AI65" i="28"/>
  <c r="AJ65" i="28"/>
  <c r="AK65" i="28"/>
  <c r="AL65" i="28"/>
  <c r="AM65" i="28"/>
  <c r="AN65" i="28"/>
  <c r="AO65" i="28"/>
  <c r="AP65" i="28"/>
  <c r="C65" i="28"/>
  <c r="H6" i="28"/>
  <c r="I6" i="28"/>
  <c r="J6" i="28"/>
  <c r="K6" i="28"/>
  <c r="L6" i="28"/>
  <c r="M6" i="28"/>
  <c r="N6" i="28"/>
  <c r="O6" i="28"/>
  <c r="P6" i="28"/>
  <c r="Q6" i="28"/>
  <c r="R6" i="28"/>
  <c r="S6" i="28"/>
  <c r="T6" i="28"/>
  <c r="U6" i="28"/>
  <c r="V6" i="28"/>
  <c r="W6" i="28"/>
  <c r="X6" i="28"/>
  <c r="Y6" i="28"/>
  <c r="Z6" i="28"/>
  <c r="AA6" i="28"/>
  <c r="AB6" i="28"/>
  <c r="AC6" i="28"/>
  <c r="AD6" i="28"/>
  <c r="AE6" i="28"/>
  <c r="AF6" i="28"/>
  <c r="AG6" i="28"/>
  <c r="AH6" i="28"/>
  <c r="AI6" i="28"/>
  <c r="AJ6" i="28"/>
  <c r="AK6" i="28"/>
  <c r="AL6" i="28"/>
  <c r="AM6" i="28"/>
  <c r="AN6" i="28"/>
  <c r="AO6" i="28"/>
  <c r="AP6" i="28"/>
  <c r="D6" i="28"/>
  <c r="E6" i="28"/>
  <c r="F6" i="28"/>
  <c r="G6" i="28"/>
  <c r="C6" i="28"/>
  <c r="AF64" i="28" l="1"/>
  <c r="C506" i="28"/>
  <c r="C637" i="3"/>
  <c r="C348" i="3"/>
  <c r="C441" i="28"/>
  <c r="E571" i="28"/>
  <c r="C763" i="3"/>
  <c r="C297" i="3"/>
  <c r="AP637" i="3"/>
  <c r="AP763" i="3"/>
  <c r="AN763" i="3"/>
  <c r="AL763" i="3"/>
  <c r="AJ763" i="3"/>
  <c r="AH763" i="3"/>
  <c r="AF763" i="3"/>
  <c r="AD763" i="3"/>
  <c r="AB763" i="3"/>
  <c r="Z763" i="3"/>
  <c r="X763" i="3"/>
  <c r="V763" i="3"/>
  <c r="T763" i="3"/>
  <c r="R763" i="3"/>
  <c r="P763" i="3"/>
  <c r="N763" i="3"/>
  <c r="L763" i="3"/>
  <c r="J763" i="3"/>
  <c r="H763" i="3"/>
  <c r="F763" i="3"/>
  <c r="D763" i="3"/>
  <c r="AO763" i="3"/>
  <c r="AM763" i="3"/>
  <c r="AK763" i="3"/>
  <c r="AI763" i="3"/>
  <c r="AG763" i="3"/>
  <c r="AE763" i="3"/>
  <c r="AC763" i="3"/>
  <c r="AA763" i="3"/>
  <c r="Y763" i="3"/>
  <c r="W763" i="3"/>
  <c r="U763" i="3"/>
  <c r="S763" i="3"/>
  <c r="Q763" i="3"/>
  <c r="O763" i="3"/>
  <c r="M763" i="3"/>
  <c r="K763" i="3"/>
  <c r="I763" i="3"/>
  <c r="G763" i="3"/>
  <c r="E763" i="3"/>
  <c r="C571" i="28"/>
  <c r="C246" i="28"/>
  <c r="C399" i="3"/>
  <c r="C64" i="28"/>
  <c r="C181" i="28"/>
  <c r="C113" i="28"/>
  <c r="C5" i="28"/>
  <c r="AP571" i="28"/>
  <c r="AN571" i="28"/>
  <c r="AL571" i="28"/>
  <c r="AJ571" i="28"/>
  <c r="AH571" i="28"/>
  <c r="AF571" i="28"/>
  <c r="AD571" i="28"/>
  <c r="AB571" i="28"/>
  <c r="Z571" i="28"/>
  <c r="X571" i="28"/>
  <c r="V571" i="28"/>
  <c r="T571" i="28"/>
  <c r="R571" i="28"/>
  <c r="P571" i="28"/>
  <c r="N571" i="28"/>
  <c r="L571" i="28"/>
  <c r="J571" i="28"/>
  <c r="H571" i="28"/>
  <c r="F571" i="28"/>
  <c r="D571" i="28"/>
  <c r="AO571" i="28"/>
  <c r="AM571" i="28"/>
  <c r="AK571" i="28"/>
  <c r="AI571" i="28"/>
  <c r="AG571" i="28"/>
  <c r="AE571" i="28"/>
  <c r="AC571" i="28"/>
  <c r="AA571" i="28"/>
  <c r="Y571" i="28"/>
  <c r="W571" i="28"/>
  <c r="U571" i="28"/>
  <c r="S571" i="28"/>
  <c r="Q571" i="28"/>
  <c r="O571" i="28"/>
  <c r="M571" i="28"/>
  <c r="K571" i="28"/>
  <c r="I571" i="28"/>
  <c r="G571" i="28"/>
  <c r="AN637" i="3"/>
  <c r="AL637" i="3"/>
  <c r="AJ637" i="3"/>
  <c r="AH637" i="3"/>
  <c r="AF637" i="3"/>
  <c r="AD637" i="3"/>
  <c r="AB637" i="3"/>
  <c r="Z637" i="3"/>
  <c r="X637" i="3"/>
  <c r="V637" i="3"/>
  <c r="T637" i="3"/>
  <c r="R637" i="3"/>
  <c r="P637" i="3"/>
  <c r="N637" i="3"/>
  <c r="L637" i="3"/>
  <c r="J637" i="3"/>
  <c r="H637" i="3"/>
  <c r="F637" i="3"/>
  <c r="D637" i="3"/>
  <c r="AO637" i="3"/>
  <c r="AM637" i="3"/>
  <c r="AK637" i="3"/>
  <c r="AI637" i="3"/>
  <c r="AG637" i="3"/>
  <c r="AE637" i="3"/>
  <c r="AC637" i="3"/>
  <c r="AA637" i="3"/>
  <c r="Y637" i="3"/>
  <c r="W637" i="3"/>
  <c r="U637" i="3"/>
  <c r="S637" i="3"/>
  <c r="Q637" i="3"/>
  <c r="O637" i="3"/>
  <c r="M637" i="3"/>
  <c r="K637" i="3"/>
  <c r="I637" i="3"/>
  <c r="G637" i="3"/>
  <c r="E637" i="3"/>
  <c r="C501" i="3"/>
  <c r="C181" i="3"/>
  <c r="C113" i="3"/>
  <c r="AP501" i="3"/>
  <c r="AN501" i="3"/>
  <c r="AL501" i="3"/>
  <c r="AJ501" i="3"/>
  <c r="AH501" i="3"/>
  <c r="AF501" i="3"/>
  <c r="AD501" i="3"/>
  <c r="AB501" i="3"/>
  <c r="Z501" i="3"/>
  <c r="X501" i="3"/>
  <c r="V501" i="3"/>
  <c r="T501" i="3"/>
  <c r="R501" i="3"/>
  <c r="P501" i="3"/>
  <c r="N501" i="3"/>
  <c r="L501" i="3"/>
  <c r="J501" i="3"/>
  <c r="H501" i="3"/>
  <c r="F501" i="3"/>
  <c r="D501" i="3"/>
  <c r="AO501" i="3"/>
  <c r="AM501" i="3"/>
  <c r="AK501" i="3"/>
  <c r="AI501" i="3"/>
  <c r="AG501" i="3"/>
  <c r="AE501" i="3"/>
  <c r="AC501" i="3"/>
  <c r="AA501" i="3"/>
  <c r="Y501" i="3"/>
  <c r="W501" i="3"/>
  <c r="U501" i="3"/>
  <c r="S501" i="3"/>
  <c r="Q501" i="3"/>
  <c r="O501" i="3"/>
  <c r="M501" i="3"/>
  <c r="K501" i="3"/>
  <c r="I501" i="3"/>
  <c r="G501" i="3"/>
  <c r="E501" i="3"/>
  <c r="AP399" i="3"/>
  <c r="AN399" i="3"/>
  <c r="AL399" i="3"/>
  <c r="AJ399" i="3"/>
  <c r="AH399" i="3"/>
  <c r="AF399" i="3"/>
  <c r="AD399" i="3"/>
  <c r="AB399" i="3"/>
  <c r="Z399" i="3"/>
  <c r="X399" i="3"/>
  <c r="V399" i="3"/>
  <c r="T399" i="3"/>
  <c r="R399" i="3"/>
  <c r="P399" i="3"/>
  <c r="N399" i="3"/>
  <c r="L399" i="3"/>
  <c r="J399" i="3"/>
  <c r="H399" i="3"/>
  <c r="F399" i="3"/>
  <c r="D399" i="3"/>
  <c r="AO399" i="3"/>
  <c r="AM399" i="3"/>
  <c r="AK399" i="3"/>
  <c r="AI399" i="3"/>
  <c r="AG399" i="3"/>
  <c r="AE399" i="3"/>
  <c r="AC399" i="3"/>
  <c r="AA399" i="3"/>
  <c r="Y399" i="3"/>
  <c r="W399" i="3"/>
  <c r="U399" i="3"/>
  <c r="S399" i="3"/>
  <c r="Q399" i="3"/>
  <c r="O399" i="3"/>
  <c r="M399" i="3"/>
  <c r="K399" i="3"/>
  <c r="I399" i="3"/>
  <c r="G399" i="3"/>
  <c r="E399" i="3"/>
  <c r="AP348" i="3"/>
  <c r="AN348" i="3"/>
  <c r="AL348" i="3"/>
  <c r="AJ348" i="3"/>
  <c r="AH348" i="3"/>
  <c r="AF348" i="3"/>
  <c r="AD348" i="3"/>
  <c r="AB348" i="3"/>
  <c r="Z348" i="3"/>
  <c r="X348" i="3"/>
  <c r="V348" i="3"/>
  <c r="T348" i="3"/>
  <c r="R348" i="3"/>
  <c r="P348" i="3"/>
  <c r="N348" i="3"/>
  <c r="L348" i="3"/>
  <c r="J348" i="3"/>
  <c r="H348" i="3"/>
  <c r="F348" i="3"/>
  <c r="D348" i="3"/>
  <c r="AO348" i="3"/>
  <c r="AM348" i="3"/>
  <c r="AK348" i="3"/>
  <c r="AI348" i="3"/>
  <c r="AG348" i="3"/>
  <c r="AE348" i="3"/>
  <c r="AC348" i="3"/>
  <c r="AA348" i="3"/>
  <c r="Y348" i="3"/>
  <c r="W348" i="3"/>
  <c r="U348" i="3"/>
  <c r="S348" i="3"/>
  <c r="Q348" i="3"/>
  <c r="O348" i="3"/>
  <c r="M348" i="3"/>
  <c r="K348" i="3"/>
  <c r="I348" i="3"/>
  <c r="G348" i="3"/>
  <c r="E348" i="3"/>
  <c r="AP297" i="3"/>
  <c r="AN297" i="3"/>
  <c r="AL297" i="3"/>
  <c r="AJ297" i="3"/>
  <c r="AH297" i="3"/>
  <c r="AF297" i="3"/>
  <c r="AD297" i="3"/>
  <c r="AB297" i="3"/>
  <c r="Z297" i="3"/>
  <c r="X297" i="3"/>
  <c r="V297" i="3"/>
  <c r="T297" i="3"/>
  <c r="R297" i="3"/>
  <c r="P297" i="3"/>
  <c r="N297" i="3"/>
  <c r="L297" i="3"/>
  <c r="J297" i="3"/>
  <c r="H297" i="3"/>
  <c r="F297" i="3"/>
  <c r="D297" i="3"/>
  <c r="AO297" i="3"/>
  <c r="AM297" i="3"/>
  <c r="AK297" i="3"/>
  <c r="AI297" i="3"/>
  <c r="AG297" i="3"/>
  <c r="AE297" i="3"/>
  <c r="AC297" i="3"/>
  <c r="AA297" i="3"/>
  <c r="Y297" i="3"/>
  <c r="W297" i="3"/>
  <c r="U297" i="3"/>
  <c r="S297" i="3"/>
  <c r="Q297" i="3"/>
  <c r="O297" i="3"/>
  <c r="M297" i="3"/>
  <c r="K297" i="3"/>
  <c r="I297" i="3"/>
  <c r="G297" i="3"/>
  <c r="E297" i="3"/>
  <c r="AP181" i="3"/>
  <c r="AN181" i="3"/>
  <c r="AL181" i="3"/>
  <c r="AJ181" i="3"/>
  <c r="AH181" i="3"/>
  <c r="AF181" i="3"/>
  <c r="AD181" i="3"/>
  <c r="AB181" i="3"/>
  <c r="Z181" i="3"/>
  <c r="X181" i="3"/>
  <c r="V181" i="3"/>
  <c r="T181" i="3"/>
  <c r="R181" i="3"/>
  <c r="P181" i="3"/>
  <c r="N181" i="3"/>
  <c r="L181" i="3"/>
  <c r="J181" i="3"/>
  <c r="H181" i="3"/>
  <c r="F181" i="3"/>
  <c r="D181" i="3"/>
  <c r="AO181" i="3"/>
  <c r="AM181" i="3"/>
  <c r="AK181" i="3"/>
  <c r="AI181" i="3"/>
  <c r="AG181" i="3"/>
  <c r="AE181" i="3"/>
  <c r="AC181" i="3"/>
  <c r="AA181" i="3"/>
  <c r="Y181" i="3"/>
  <c r="W181" i="3"/>
  <c r="U181" i="3"/>
  <c r="S181" i="3"/>
  <c r="Q181" i="3"/>
  <c r="O181" i="3"/>
  <c r="M181" i="3"/>
  <c r="K181" i="3"/>
  <c r="I181" i="3"/>
  <c r="G181" i="3"/>
  <c r="E181" i="3"/>
  <c r="AP64" i="3"/>
  <c r="AP113" i="3"/>
  <c r="AN113" i="3"/>
  <c r="AL113" i="3"/>
  <c r="AJ113" i="3"/>
  <c r="AH113" i="3"/>
  <c r="AF113" i="3"/>
  <c r="AD113" i="3"/>
  <c r="AB113" i="3"/>
  <c r="Z113" i="3"/>
  <c r="X113" i="3"/>
  <c r="V113" i="3"/>
  <c r="T113" i="3"/>
  <c r="R113" i="3"/>
  <c r="P113" i="3"/>
  <c r="N113" i="3"/>
  <c r="L113" i="3"/>
  <c r="J113" i="3"/>
  <c r="H113" i="3"/>
  <c r="F113" i="3"/>
  <c r="D113" i="3"/>
  <c r="AO113" i="3"/>
  <c r="AM113" i="3"/>
  <c r="AK113" i="3"/>
  <c r="AI113" i="3"/>
  <c r="AG113" i="3"/>
  <c r="AE113" i="3"/>
  <c r="AC113" i="3"/>
  <c r="AA113" i="3"/>
  <c r="Y113" i="3"/>
  <c r="W113" i="3"/>
  <c r="U113" i="3"/>
  <c r="S113" i="3"/>
  <c r="Q113" i="3"/>
  <c r="O113" i="3"/>
  <c r="M113" i="3"/>
  <c r="K113" i="3"/>
  <c r="I113" i="3"/>
  <c r="G113" i="3"/>
  <c r="E113" i="3"/>
  <c r="AN64" i="3"/>
  <c r="AL64" i="3"/>
  <c r="AJ64" i="3"/>
  <c r="AH64" i="3"/>
  <c r="AF64" i="3"/>
  <c r="AD64" i="3"/>
  <c r="AB64" i="3"/>
  <c r="Z64" i="3"/>
  <c r="X64" i="3"/>
  <c r="V64" i="3"/>
  <c r="T64" i="3"/>
  <c r="R64" i="3"/>
  <c r="P64" i="3"/>
  <c r="N64" i="3"/>
  <c r="L64" i="3"/>
  <c r="J64" i="3"/>
  <c r="H64" i="3"/>
  <c r="F64" i="3"/>
  <c r="D64" i="3"/>
  <c r="C5" i="3"/>
  <c r="C64" i="3"/>
  <c r="AO64" i="3"/>
  <c r="AM64" i="3"/>
  <c r="AK64" i="3"/>
  <c r="AI64" i="3"/>
  <c r="AG64" i="3"/>
  <c r="AE64" i="3"/>
  <c r="AC64" i="3"/>
  <c r="AA64" i="3"/>
  <c r="Y64" i="3"/>
  <c r="W64" i="3"/>
  <c r="U64" i="3"/>
  <c r="S64" i="3"/>
  <c r="Q64" i="3"/>
  <c r="O64" i="3"/>
  <c r="M64" i="3"/>
  <c r="K64" i="3"/>
  <c r="I64" i="3"/>
  <c r="G64" i="3"/>
  <c r="E64" i="3"/>
  <c r="AP5" i="3"/>
  <c r="AN5" i="3"/>
  <c r="AL5" i="3"/>
  <c r="AJ5" i="3"/>
  <c r="AH5" i="3"/>
  <c r="AF5" i="3"/>
  <c r="AD5" i="3"/>
  <c r="AB5" i="3"/>
  <c r="Z5" i="3"/>
  <c r="X5" i="3"/>
  <c r="V5" i="3"/>
  <c r="T5" i="3"/>
  <c r="R5" i="3"/>
  <c r="P5" i="3"/>
  <c r="N5" i="3"/>
  <c r="L5" i="3"/>
  <c r="J5" i="3"/>
  <c r="H5" i="3"/>
  <c r="F5" i="3"/>
  <c r="D5" i="3"/>
  <c r="AO5" i="3"/>
  <c r="AM5" i="3"/>
  <c r="AK5" i="3"/>
  <c r="AI5" i="3"/>
  <c r="AG5" i="3"/>
  <c r="AE5" i="3"/>
  <c r="AC5" i="3"/>
  <c r="AA5" i="3"/>
  <c r="Y5" i="3"/>
  <c r="W5" i="3"/>
  <c r="U5" i="3"/>
  <c r="S5" i="3"/>
  <c r="Q5" i="3"/>
  <c r="O5" i="3"/>
  <c r="M5" i="3"/>
  <c r="K5" i="3"/>
  <c r="I5" i="3"/>
  <c r="G5" i="3"/>
  <c r="E5" i="3"/>
  <c r="AP506" i="28"/>
  <c r="AN506" i="28"/>
  <c r="AL506" i="28"/>
  <c r="AJ506" i="28"/>
  <c r="AH506" i="28"/>
  <c r="AF506" i="28"/>
  <c r="AD506" i="28"/>
  <c r="AB506" i="28"/>
  <c r="Z506" i="28"/>
  <c r="X506" i="28"/>
  <c r="V506" i="28"/>
  <c r="T506" i="28"/>
  <c r="R506" i="28"/>
  <c r="P506" i="28"/>
  <c r="N506" i="28"/>
  <c r="L506" i="28"/>
  <c r="J506" i="28"/>
  <c r="H506" i="28"/>
  <c r="F506" i="28"/>
  <c r="D506" i="28"/>
  <c r="AO506" i="28"/>
  <c r="AM506" i="28"/>
  <c r="AK506" i="28"/>
  <c r="AI506" i="28"/>
  <c r="AG506" i="28"/>
  <c r="AE506" i="28"/>
  <c r="AC506" i="28"/>
  <c r="AA506" i="28"/>
  <c r="Y506" i="28"/>
  <c r="W506" i="28"/>
  <c r="U506" i="28"/>
  <c r="S506" i="28"/>
  <c r="Q506" i="28"/>
  <c r="O506" i="28"/>
  <c r="M506" i="28"/>
  <c r="K506" i="28"/>
  <c r="I506" i="28"/>
  <c r="G506" i="28"/>
  <c r="E506" i="28"/>
  <c r="C311" i="28"/>
  <c r="AP441" i="28"/>
  <c r="AN441" i="28"/>
  <c r="AL441" i="28"/>
  <c r="AJ441" i="28"/>
  <c r="AH441" i="28"/>
  <c r="AF441" i="28"/>
  <c r="AD441" i="28"/>
  <c r="AB441" i="28"/>
  <c r="Z441" i="28"/>
  <c r="X441" i="28"/>
  <c r="V441" i="28"/>
  <c r="T441" i="28"/>
  <c r="R441" i="28"/>
  <c r="P441" i="28"/>
  <c r="N441" i="28"/>
  <c r="L441" i="28"/>
  <c r="J441" i="28"/>
  <c r="H441" i="28"/>
  <c r="F441" i="28"/>
  <c r="D441" i="28"/>
  <c r="AO441" i="28"/>
  <c r="AM441" i="28"/>
  <c r="AK441" i="28"/>
  <c r="AI441" i="28"/>
  <c r="AG441" i="28"/>
  <c r="AE441" i="28"/>
  <c r="AC441" i="28"/>
  <c r="AA441" i="28"/>
  <c r="Y441" i="28"/>
  <c r="W441" i="28"/>
  <c r="U441" i="28"/>
  <c r="S441" i="28"/>
  <c r="Q441" i="28"/>
  <c r="O441" i="28"/>
  <c r="M441" i="28"/>
  <c r="K441" i="28"/>
  <c r="I441" i="28"/>
  <c r="G441" i="28"/>
  <c r="E441" i="28"/>
  <c r="AP246" i="28"/>
  <c r="AN246" i="28"/>
  <c r="AL246" i="28"/>
  <c r="AJ246" i="28"/>
  <c r="AH246" i="28"/>
  <c r="AF246" i="28"/>
  <c r="AD246" i="28"/>
  <c r="AB246" i="28"/>
  <c r="Z246" i="28"/>
  <c r="X246" i="28"/>
  <c r="V246" i="28"/>
  <c r="T246" i="28"/>
  <c r="R246" i="28"/>
  <c r="P246" i="28"/>
  <c r="N246" i="28"/>
  <c r="L246" i="28"/>
  <c r="J246" i="28"/>
  <c r="H246" i="28"/>
  <c r="F246" i="28"/>
  <c r="D246" i="28"/>
  <c r="AP311" i="28"/>
  <c r="AN311" i="28"/>
  <c r="AL311" i="28"/>
  <c r="AJ311" i="28"/>
  <c r="AH311" i="28"/>
  <c r="AF311" i="28"/>
  <c r="AD311" i="28"/>
  <c r="AB311" i="28"/>
  <c r="Z311" i="28"/>
  <c r="X311" i="28"/>
  <c r="V311" i="28"/>
  <c r="T311" i="28"/>
  <c r="R311" i="28"/>
  <c r="P311" i="28"/>
  <c r="N311" i="28"/>
  <c r="L311" i="28"/>
  <c r="J311" i="28"/>
  <c r="H311" i="28"/>
  <c r="F311" i="28"/>
  <c r="D311" i="28"/>
  <c r="AO246" i="28"/>
  <c r="AM246" i="28"/>
  <c r="AK246" i="28"/>
  <c r="AI246" i="28"/>
  <c r="AG246" i="28"/>
  <c r="AE246" i="28"/>
  <c r="AC246" i="28"/>
  <c r="AA246" i="28"/>
  <c r="Y246" i="28"/>
  <c r="W246" i="28"/>
  <c r="U246" i="28"/>
  <c r="S246" i="28"/>
  <c r="Q246" i="28"/>
  <c r="O246" i="28"/>
  <c r="M246" i="28"/>
  <c r="K246" i="28"/>
  <c r="I246" i="28"/>
  <c r="G246" i="28"/>
  <c r="E246" i="28"/>
  <c r="AO311" i="28"/>
  <c r="AM311" i="28"/>
  <c r="AK311" i="28"/>
  <c r="AI311" i="28"/>
  <c r="AG311" i="28"/>
  <c r="AE311" i="28"/>
  <c r="AC311" i="28"/>
  <c r="AA311" i="28"/>
  <c r="Y311" i="28"/>
  <c r="W311" i="28"/>
  <c r="U311" i="28"/>
  <c r="S311" i="28"/>
  <c r="Q311" i="28"/>
  <c r="O311" i="28"/>
  <c r="M311" i="28"/>
  <c r="K311" i="28"/>
  <c r="I311" i="28"/>
  <c r="G311" i="28"/>
  <c r="E311" i="28"/>
  <c r="AP181" i="28"/>
  <c r="AN181" i="28"/>
  <c r="AL181" i="28"/>
  <c r="AJ181" i="28"/>
  <c r="AH181" i="28"/>
  <c r="AF181" i="28"/>
  <c r="AD181" i="28"/>
  <c r="AB181" i="28"/>
  <c r="Z181" i="28"/>
  <c r="X181" i="28"/>
  <c r="V181" i="28"/>
  <c r="T181" i="28"/>
  <c r="R181" i="28"/>
  <c r="P181" i="28"/>
  <c r="N181" i="28"/>
  <c r="L181" i="28"/>
  <c r="J181" i="28"/>
  <c r="H181" i="28"/>
  <c r="F181" i="28"/>
  <c r="D181" i="28"/>
  <c r="AO181" i="28"/>
  <c r="AM181" i="28"/>
  <c r="AK181" i="28"/>
  <c r="AI181" i="28"/>
  <c r="AG181" i="28"/>
  <c r="AE181" i="28"/>
  <c r="AC181" i="28"/>
  <c r="AA181" i="28"/>
  <c r="Y181" i="28"/>
  <c r="W181" i="28"/>
  <c r="U181" i="28"/>
  <c r="S181" i="28"/>
  <c r="Q181" i="28"/>
  <c r="O181" i="28"/>
  <c r="M181" i="28"/>
  <c r="K181" i="28"/>
  <c r="I181" i="28"/>
  <c r="G181" i="28"/>
  <c r="E181" i="28"/>
  <c r="AP113" i="28"/>
  <c r="AN113" i="28"/>
  <c r="AL113" i="28"/>
  <c r="AJ113" i="28"/>
  <c r="AH113" i="28"/>
  <c r="AF113" i="28"/>
  <c r="AD113" i="28"/>
  <c r="AB113" i="28"/>
  <c r="Z113" i="28"/>
  <c r="X113" i="28"/>
  <c r="V113" i="28"/>
  <c r="T113" i="28"/>
  <c r="R113" i="28"/>
  <c r="P113" i="28"/>
  <c r="N113" i="28"/>
  <c r="L113" i="28"/>
  <c r="J113" i="28"/>
  <c r="H113" i="28"/>
  <c r="F113" i="28"/>
  <c r="D113" i="28"/>
  <c r="AO113" i="28"/>
  <c r="AM113" i="28"/>
  <c r="AK113" i="28"/>
  <c r="AI113" i="28"/>
  <c r="AG113" i="28"/>
  <c r="AE113" i="28"/>
  <c r="AC113" i="28"/>
  <c r="AA113" i="28"/>
  <c r="Y113" i="28"/>
  <c r="W113" i="28"/>
  <c r="U113" i="28"/>
  <c r="S113" i="28"/>
  <c r="Q113" i="28"/>
  <c r="O113" i="28"/>
  <c r="M113" i="28"/>
  <c r="K113" i="28"/>
  <c r="I113" i="28"/>
  <c r="G113" i="28"/>
  <c r="E113" i="28"/>
  <c r="AP64" i="28"/>
  <c r="AN64" i="28"/>
  <c r="AL64" i="28"/>
  <c r="AJ64" i="28"/>
  <c r="AH64" i="28"/>
  <c r="AD64" i="28"/>
  <c r="AB64" i="28"/>
  <c r="Z64" i="28"/>
  <c r="X64" i="28"/>
  <c r="V64" i="28"/>
  <c r="T64" i="28"/>
  <c r="R64" i="28"/>
  <c r="P64" i="28"/>
  <c r="N64" i="28"/>
  <c r="L64" i="28"/>
  <c r="J64" i="28"/>
  <c r="H64" i="28"/>
  <c r="F64" i="28"/>
  <c r="D64" i="28"/>
  <c r="AO64" i="28"/>
  <c r="AM64" i="28"/>
  <c r="AK64" i="28"/>
  <c r="AI64" i="28"/>
  <c r="AG64" i="28"/>
  <c r="AE64" i="28"/>
  <c r="AC64" i="28"/>
  <c r="AA64" i="28"/>
  <c r="Y64" i="28"/>
  <c r="W64" i="28"/>
  <c r="U64" i="28"/>
  <c r="S64" i="28"/>
  <c r="Q64" i="28"/>
  <c r="O64" i="28"/>
  <c r="M64" i="28"/>
  <c r="K64" i="28"/>
  <c r="I64" i="28"/>
  <c r="G64" i="28"/>
  <c r="E64" i="28"/>
  <c r="G5" i="28"/>
  <c r="E5" i="28"/>
  <c r="AP5" i="28"/>
  <c r="AN5" i="28"/>
  <c r="AL5" i="28"/>
  <c r="AJ5" i="28"/>
  <c r="AH5" i="28"/>
  <c r="AF5" i="28"/>
  <c r="AD5" i="28"/>
  <c r="AB5" i="28"/>
  <c r="Z5" i="28"/>
  <c r="X5" i="28"/>
  <c r="V5" i="28"/>
  <c r="T5" i="28"/>
  <c r="R5" i="28"/>
  <c r="P5" i="28"/>
  <c r="N5" i="28"/>
  <c r="L5" i="28"/>
  <c r="J5" i="28"/>
  <c r="H5" i="28"/>
  <c r="F5" i="28"/>
  <c r="D5" i="28"/>
  <c r="AO5" i="28"/>
  <c r="AM5" i="28"/>
  <c r="AK5" i="28"/>
  <c r="AI5" i="28"/>
  <c r="AG5" i="28"/>
  <c r="AE5" i="28"/>
  <c r="AC5" i="28"/>
  <c r="AA5" i="28"/>
  <c r="Y5" i="28"/>
  <c r="W5" i="28"/>
  <c r="U5" i="28"/>
  <c r="S5" i="28"/>
  <c r="Q5" i="28"/>
  <c r="O5" i="28"/>
  <c r="M5" i="28"/>
  <c r="K5" i="28"/>
  <c r="I5" i="28"/>
  <c r="BC567" i="28"/>
  <c r="BL567" i="28"/>
  <c r="BM567" i="28"/>
  <c r="BN567" i="28"/>
  <c r="BP567" i="28"/>
  <c r="BQ567" i="28"/>
  <c r="BR567" i="28"/>
  <c r="BV567" i="28"/>
  <c r="BW567" i="28"/>
  <c r="BZ567" i="28"/>
  <c r="AW567" i="28"/>
  <c r="AH70" i="37"/>
  <c r="AI70" i="37"/>
  <c r="AJ70" i="37"/>
  <c r="AK70" i="37"/>
  <c r="AL70" i="37"/>
  <c r="AM70" i="37"/>
  <c r="AN70" i="37"/>
  <c r="AO70" i="37"/>
  <c r="AP70" i="37"/>
  <c r="BA372" i="28"/>
  <c r="BQ372" i="28"/>
  <c r="BR372" i="28"/>
  <c r="CA372" i="28"/>
  <c r="BC307" i="28"/>
  <c r="BG307" i="28"/>
  <c r="BQ307" i="28"/>
  <c r="BW307" i="28"/>
  <c r="BZ307" i="28"/>
  <c r="CA307" i="28"/>
  <c r="AW548" i="3"/>
  <c r="AX548" i="3"/>
  <c r="AY548" i="3"/>
  <c r="AZ548" i="3"/>
  <c r="BB548" i="3"/>
  <c r="BC548" i="3"/>
  <c r="BD548" i="3"/>
  <c r="BE548" i="3"/>
  <c r="BF548" i="3"/>
  <c r="BH548" i="3"/>
  <c r="BI548" i="3"/>
  <c r="BK548" i="3"/>
  <c r="BL548" i="3"/>
  <c r="BN548" i="3"/>
  <c r="BO548" i="3"/>
  <c r="BP548" i="3"/>
  <c r="BQ548" i="3"/>
  <c r="BR548" i="3"/>
  <c r="BS548" i="3"/>
  <c r="BT548" i="3"/>
  <c r="BU548" i="3"/>
  <c r="BV548" i="3"/>
  <c r="BW548" i="3"/>
  <c r="AW446" i="3"/>
  <c r="AX446" i="3"/>
  <c r="AY446" i="3"/>
  <c r="AZ446" i="3"/>
  <c r="BB446" i="3"/>
  <c r="BC446" i="3"/>
  <c r="BD446" i="3"/>
  <c r="BE446" i="3"/>
  <c r="BF446" i="3"/>
  <c r="BG446" i="3"/>
  <c r="BH446" i="3"/>
  <c r="BI446" i="3"/>
  <c r="BK446" i="3"/>
  <c r="BL446" i="3"/>
  <c r="BM446" i="3"/>
  <c r="BO446" i="3"/>
  <c r="BP446" i="3"/>
  <c r="BQ446" i="3"/>
  <c r="BR446" i="3"/>
  <c r="BS446" i="3"/>
  <c r="BT446" i="3"/>
  <c r="BU446" i="3"/>
  <c r="BV446" i="3"/>
  <c r="BW446" i="3"/>
  <c r="AW395" i="3"/>
  <c r="AX395" i="3"/>
  <c r="AZ395" i="3"/>
  <c r="BA395" i="3"/>
  <c r="BC395" i="3"/>
  <c r="BD395" i="3"/>
  <c r="BE395" i="3"/>
  <c r="BF395" i="3"/>
  <c r="BG395" i="3"/>
  <c r="BH395" i="3"/>
  <c r="BI395" i="3"/>
  <c r="BK395" i="3"/>
  <c r="BL395" i="3"/>
  <c r="BO395" i="3"/>
  <c r="BP395" i="3"/>
  <c r="BQ395" i="3"/>
  <c r="BR395" i="3"/>
  <c r="BU395" i="3"/>
  <c r="BV395" i="3"/>
  <c r="BW395" i="3"/>
  <c r="AX344" i="3"/>
  <c r="AY344" i="3"/>
  <c r="AZ344" i="3"/>
  <c r="BA344" i="3"/>
  <c r="BC344" i="3"/>
  <c r="BD344" i="3"/>
  <c r="BE344" i="3"/>
  <c r="BF344" i="3"/>
  <c r="BH344" i="3"/>
  <c r="BJ337" i="3"/>
  <c r="BK344" i="3"/>
  <c r="BL344" i="3"/>
  <c r="BM344" i="3"/>
  <c r="BN344" i="3"/>
  <c r="BO344" i="3"/>
  <c r="BS344" i="3"/>
  <c r="BU344" i="3"/>
  <c r="BV344" i="3"/>
  <c r="BW344" i="3"/>
  <c r="AV344" i="3"/>
  <c r="C54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9" i="2"/>
  <c r="AW11" i="33"/>
  <c r="AS11" i="33"/>
  <c r="AS12" i="27"/>
  <c r="AW11" i="25"/>
  <c r="AS11" i="25"/>
  <c r="AS11" i="26"/>
  <c r="AW11" i="24"/>
  <c r="AS11" i="24"/>
  <c r="AS11" i="23"/>
  <c r="AS11" i="22"/>
  <c r="AS11" i="21"/>
  <c r="AS11" i="20"/>
  <c r="AS11" i="40"/>
  <c r="AS11" i="41"/>
  <c r="AW11" i="39"/>
  <c r="AS11" i="39"/>
  <c r="AS11" i="38"/>
  <c r="AS11" i="37"/>
  <c r="AS11" i="35"/>
  <c r="AS11" i="36"/>
  <c r="AS11" i="19"/>
  <c r="AW11" i="8"/>
  <c r="AS11" i="8"/>
  <c r="D18" i="48"/>
  <c r="E18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R18" i="48"/>
  <c r="S18" i="48"/>
  <c r="T18" i="48"/>
  <c r="U18" i="48"/>
  <c r="V18" i="48"/>
  <c r="W18" i="48"/>
  <c r="X18" i="48"/>
  <c r="Y18" i="48"/>
  <c r="Z18" i="48"/>
  <c r="AA18" i="48"/>
  <c r="AB18" i="48"/>
  <c r="AC18" i="48"/>
  <c r="AD18" i="48"/>
  <c r="AE18" i="48"/>
  <c r="AF18" i="48"/>
  <c r="AG18" i="48"/>
  <c r="AH18" i="48"/>
  <c r="AI18" i="48"/>
  <c r="AJ18" i="48"/>
  <c r="AK18" i="48"/>
  <c r="AL18" i="48"/>
  <c r="AM18" i="48"/>
  <c r="AN18" i="48"/>
  <c r="AO18" i="48"/>
  <c r="AP18" i="48"/>
  <c r="D19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AI19" i="48"/>
  <c r="AJ19" i="48"/>
  <c r="AK19" i="48"/>
  <c r="AL19" i="48"/>
  <c r="AM19" i="48"/>
  <c r="AN19" i="48"/>
  <c r="AO19" i="48"/>
  <c r="AP19" i="48"/>
  <c r="C19" i="48"/>
  <c r="C18" i="48"/>
  <c r="D636" i="28"/>
  <c r="E636" i="28"/>
  <c r="F636" i="28"/>
  <c r="G636" i="28"/>
  <c r="H636" i="28"/>
  <c r="I636" i="28"/>
  <c r="J636" i="28"/>
  <c r="K636" i="28"/>
  <c r="L636" i="28"/>
  <c r="M636" i="28"/>
  <c r="N636" i="28"/>
  <c r="O636" i="28"/>
  <c r="P636" i="28"/>
  <c r="Q636" i="28"/>
  <c r="R636" i="28"/>
  <c r="S636" i="28"/>
  <c r="T636" i="28"/>
  <c r="U636" i="28"/>
  <c r="V636" i="28"/>
  <c r="W636" i="28"/>
  <c r="X636" i="28"/>
  <c r="Y636" i="28"/>
  <c r="Z636" i="28"/>
  <c r="AA636" i="28"/>
  <c r="AB636" i="28"/>
  <c r="AC636" i="28"/>
  <c r="AD636" i="28"/>
  <c r="AE636" i="28"/>
  <c r="AF636" i="28"/>
  <c r="AG636" i="28"/>
  <c r="AH636" i="28"/>
  <c r="AI636" i="28"/>
  <c r="AJ636" i="28"/>
  <c r="AK636" i="28"/>
  <c r="AL636" i="28"/>
  <c r="AM636" i="28"/>
  <c r="AN636" i="28"/>
  <c r="AO636" i="28"/>
  <c r="AP636" i="28"/>
  <c r="AQ636" i="28"/>
  <c r="C636" i="28"/>
  <c r="D11" i="48"/>
  <c r="D25" i="48" s="1"/>
  <c r="E11" i="48"/>
  <c r="E25" i="48" s="1"/>
  <c r="F11" i="48"/>
  <c r="F25" i="48" s="1"/>
  <c r="G11" i="48"/>
  <c r="G25" i="48" s="1"/>
  <c r="H11" i="48"/>
  <c r="H25" i="48" s="1"/>
  <c r="I11" i="48"/>
  <c r="I25" i="48" s="1"/>
  <c r="J11" i="48"/>
  <c r="J25" i="48" s="1"/>
  <c r="K11" i="48"/>
  <c r="K25" i="48" s="1"/>
  <c r="L11" i="48"/>
  <c r="L25" i="48" s="1"/>
  <c r="M11" i="48"/>
  <c r="M25" i="48" s="1"/>
  <c r="N11" i="48"/>
  <c r="N25" i="48" s="1"/>
  <c r="O11" i="48"/>
  <c r="O25" i="48" s="1"/>
  <c r="P11" i="48"/>
  <c r="P25" i="48" s="1"/>
  <c r="Q11" i="48"/>
  <c r="Q25" i="48" s="1"/>
  <c r="R11" i="48"/>
  <c r="R25" i="48" s="1"/>
  <c r="S11" i="48"/>
  <c r="S25" i="48" s="1"/>
  <c r="T11" i="48"/>
  <c r="T25" i="48" s="1"/>
  <c r="U11" i="48"/>
  <c r="U25" i="48" s="1"/>
  <c r="V11" i="48"/>
  <c r="V25" i="48" s="1"/>
  <c r="W11" i="48"/>
  <c r="W25" i="48" s="1"/>
  <c r="X11" i="48"/>
  <c r="X25" i="48" s="1"/>
  <c r="Y11" i="48"/>
  <c r="Y25" i="48" s="1"/>
  <c r="Z11" i="48"/>
  <c r="Z25" i="48" s="1"/>
  <c r="AA11" i="48"/>
  <c r="AA25" i="48" s="1"/>
  <c r="AB11" i="48"/>
  <c r="AB25" i="48" s="1"/>
  <c r="AC11" i="48"/>
  <c r="AC25" i="48" s="1"/>
  <c r="AD11" i="48"/>
  <c r="AD25" i="48" s="1"/>
  <c r="AE11" i="48"/>
  <c r="AE25" i="48" s="1"/>
  <c r="AF11" i="48"/>
  <c r="AF25" i="48" s="1"/>
  <c r="AG11" i="48"/>
  <c r="AG25" i="48" s="1"/>
  <c r="AH11" i="48"/>
  <c r="AH25" i="48" s="1"/>
  <c r="AI11" i="48"/>
  <c r="AI25" i="48" s="1"/>
  <c r="AJ11" i="48"/>
  <c r="AJ25" i="48" s="1"/>
  <c r="AK11" i="48"/>
  <c r="AK25" i="48" s="1"/>
  <c r="AL11" i="48"/>
  <c r="AL25" i="48" s="1"/>
  <c r="AM11" i="48"/>
  <c r="AM25" i="48" s="1"/>
  <c r="AN11" i="48"/>
  <c r="AN25" i="48" s="1"/>
  <c r="AO11" i="48"/>
  <c r="AO25" i="48" s="1"/>
  <c r="AP11" i="48"/>
  <c r="AP25" i="48" s="1"/>
  <c r="AQ11" i="48"/>
  <c r="C11" i="48"/>
  <c r="C25" i="48" s="1"/>
  <c r="D27" i="48"/>
  <c r="B9" i="48"/>
  <c r="D25" i="47"/>
  <c r="E25" i="47"/>
  <c r="F25" i="47"/>
  <c r="G25" i="47"/>
  <c r="H25" i="47"/>
  <c r="I25" i="47"/>
  <c r="J25" i="47"/>
  <c r="K25" i="47"/>
  <c r="L25" i="47"/>
  <c r="M25" i="47"/>
  <c r="N25" i="47"/>
  <c r="O25" i="47"/>
  <c r="P25" i="47"/>
  <c r="Q25" i="47"/>
  <c r="R25" i="47"/>
  <c r="S25" i="47"/>
  <c r="T25" i="47"/>
  <c r="U25" i="47"/>
  <c r="V25" i="47"/>
  <c r="W25" i="47"/>
  <c r="X25" i="47"/>
  <c r="Y25" i="47"/>
  <c r="Z25" i="47"/>
  <c r="AA25" i="47"/>
  <c r="AB25" i="47"/>
  <c r="AC25" i="47"/>
  <c r="AD25" i="47"/>
  <c r="AE25" i="47"/>
  <c r="AF25" i="47"/>
  <c r="AG25" i="47"/>
  <c r="AH25" i="47"/>
  <c r="AI25" i="47"/>
  <c r="AJ25" i="47"/>
  <c r="AK25" i="47"/>
  <c r="AL25" i="47"/>
  <c r="AM25" i="47"/>
  <c r="AN25" i="47"/>
  <c r="AO25" i="47"/>
  <c r="AP25" i="47"/>
  <c r="D26" i="47"/>
  <c r="E26" i="47"/>
  <c r="F26" i="47"/>
  <c r="G26" i="47"/>
  <c r="H26" i="47"/>
  <c r="I26" i="47"/>
  <c r="J26" i="47"/>
  <c r="K26" i="47"/>
  <c r="L26" i="47"/>
  <c r="M26" i="47"/>
  <c r="N26" i="47"/>
  <c r="O26" i="47"/>
  <c r="P26" i="47"/>
  <c r="Q26" i="47"/>
  <c r="R26" i="47"/>
  <c r="S26" i="47"/>
  <c r="T26" i="47"/>
  <c r="U26" i="47"/>
  <c r="V26" i="47"/>
  <c r="W26" i="47"/>
  <c r="X26" i="47"/>
  <c r="Y26" i="47"/>
  <c r="Z26" i="47"/>
  <c r="AA26" i="47"/>
  <c r="AB26" i="47"/>
  <c r="AC26" i="47"/>
  <c r="AD26" i="47"/>
  <c r="AE26" i="47"/>
  <c r="AF26" i="47"/>
  <c r="AG26" i="47"/>
  <c r="AH26" i="47"/>
  <c r="AI26" i="47"/>
  <c r="AJ26" i="47"/>
  <c r="AK26" i="47"/>
  <c r="AL26" i="47"/>
  <c r="AM26" i="47"/>
  <c r="AN26" i="47"/>
  <c r="AO26" i="47"/>
  <c r="AP26" i="47"/>
  <c r="C26" i="47"/>
  <c r="C25" i="47"/>
  <c r="D889" i="3"/>
  <c r="E889" i="3"/>
  <c r="F889" i="3"/>
  <c r="G889" i="3"/>
  <c r="H889" i="3"/>
  <c r="I889" i="3"/>
  <c r="J889" i="3"/>
  <c r="K889" i="3"/>
  <c r="L889" i="3"/>
  <c r="M889" i="3"/>
  <c r="N889" i="3"/>
  <c r="O889" i="3"/>
  <c r="P889" i="3"/>
  <c r="Q889" i="3"/>
  <c r="R889" i="3"/>
  <c r="S889" i="3"/>
  <c r="T889" i="3"/>
  <c r="U889" i="3"/>
  <c r="V889" i="3"/>
  <c r="W889" i="3"/>
  <c r="X889" i="3"/>
  <c r="Y889" i="3"/>
  <c r="Z889" i="3"/>
  <c r="AA889" i="3"/>
  <c r="AB889" i="3"/>
  <c r="AC889" i="3"/>
  <c r="AD889" i="3"/>
  <c r="AE889" i="3"/>
  <c r="AF889" i="3"/>
  <c r="AG889" i="3"/>
  <c r="AH889" i="3"/>
  <c r="AI889" i="3"/>
  <c r="AJ889" i="3"/>
  <c r="AK889" i="3"/>
  <c r="AL889" i="3"/>
  <c r="AM889" i="3"/>
  <c r="AN889" i="3"/>
  <c r="AO889" i="3"/>
  <c r="AP889" i="3"/>
  <c r="AQ889" i="3"/>
  <c r="C889" i="3"/>
  <c r="D34" i="47"/>
  <c r="AQ11" i="47"/>
  <c r="AP11" i="47"/>
  <c r="AP32" i="47" s="1"/>
  <c r="AO11" i="47"/>
  <c r="AO32" i="47" s="1"/>
  <c r="AN11" i="47"/>
  <c r="AN32" i="47" s="1"/>
  <c r="AM11" i="47"/>
  <c r="AM32" i="47" s="1"/>
  <c r="AL11" i="47"/>
  <c r="AL32" i="47" s="1"/>
  <c r="AK11" i="47"/>
  <c r="AK32" i="47" s="1"/>
  <c r="AJ11" i="47"/>
  <c r="AJ32" i="47" s="1"/>
  <c r="AI11" i="47"/>
  <c r="AI32" i="47" s="1"/>
  <c r="AH11" i="47"/>
  <c r="AH32" i="47" s="1"/>
  <c r="AG11" i="47"/>
  <c r="AG32" i="47" s="1"/>
  <c r="AF11" i="47"/>
  <c r="AF32" i="47" s="1"/>
  <c r="AE11" i="47"/>
  <c r="AE32" i="47" s="1"/>
  <c r="AD11" i="47"/>
  <c r="AD32" i="47" s="1"/>
  <c r="AC11" i="47"/>
  <c r="AC32" i="47" s="1"/>
  <c r="AB11" i="47"/>
  <c r="AB32" i="47" s="1"/>
  <c r="AA11" i="47"/>
  <c r="AA32" i="47" s="1"/>
  <c r="Z11" i="47"/>
  <c r="Z32" i="47" s="1"/>
  <c r="Y11" i="47"/>
  <c r="Y32" i="47" s="1"/>
  <c r="X11" i="47"/>
  <c r="X32" i="47" s="1"/>
  <c r="W11" i="47"/>
  <c r="W32" i="47" s="1"/>
  <c r="V11" i="47"/>
  <c r="V32" i="47" s="1"/>
  <c r="U11" i="47"/>
  <c r="U32" i="47" s="1"/>
  <c r="T11" i="47"/>
  <c r="T32" i="47" s="1"/>
  <c r="S11" i="47"/>
  <c r="S32" i="47" s="1"/>
  <c r="R11" i="47"/>
  <c r="R32" i="47" s="1"/>
  <c r="Q11" i="47"/>
  <c r="Q32" i="47" s="1"/>
  <c r="P11" i="47"/>
  <c r="P32" i="47" s="1"/>
  <c r="O11" i="47"/>
  <c r="O32" i="47" s="1"/>
  <c r="N11" i="47"/>
  <c r="N32" i="47" s="1"/>
  <c r="M11" i="47"/>
  <c r="M32" i="47" s="1"/>
  <c r="L11" i="47"/>
  <c r="L32" i="47" s="1"/>
  <c r="K11" i="47"/>
  <c r="K32" i="47" s="1"/>
  <c r="J11" i="47"/>
  <c r="J32" i="47" s="1"/>
  <c r="I11" i="47"/>
  <c r="I32" i="47" s="1"/>
  <c r="H11" i="47"/>
  <c r="H32" i="47" s="1"/>
  <c r="G11" i="47"/>
  <c r="G32" i="47" s="1"/>
  <c r="F11" i="47"/>
  <c r="F32" i="47" s="1"/>
  <c r="E11" i="47"/>
  <c r="E32" i="47" s="1"/>
  <c r="D11" i="47"/>
  <c r="D32" i="47" s="1"/>
  <c r="C11" i="47"/>
  <c r="C32" i="47" s="1"/>
  <c r="B9" i="47"/>
  <c r="E27" i="48" l="1"/>
  <c r="CH490" i="3"/>
  <c r="AO50" i="27"/>
  <c r="BG497" i="3"/>
  <c r="CI490" i="3"/>
  <c r="AP50" i="27"/>
  <c r="CG490" i="3"/>
  <c r="AN50" i="27"/>
  <c r="BQ344" i="3"/>
  <c r="BQ337" i="3"/>
  <c r="BT497" i="3"/>
  <c r="BN497" i="3"/>
  <c r="BL497" i="3"/>
  <c r="BH497" i="3"/>
  <c r="BF497" i="3"/>
  <c r="BD497" i="3"/>
  <c r="AX497" i="3"/>
  <c r="BS497" i="3"/>
  <c r="BM497" i="3"/>
  <c r="BA497" i="3"/>
  <c r="BT344" i="3"/>
  <c r="BG344" i="3"/>
  <c r="BG337" i="3"/>
  <c r="BR344" i="3"/>
  <c r="BR337" i="3"/>
  <c r="BB337" i="3"/>
  <c r="BB344" i="3"/>
  <c r="BU497" i="3"/>
  <c r="BB497" i="3"/>
  <c r="BW497" i="3"/>
  <c r="BQ497" i="3"/>
  <c r="BO497" i="3"/>
  <c r="BK497" i="3"/>
  <c r="BI497" i="3"/>
  <c r="BE497" i="3"/>
  <c r="BC497" i="3"/>
  <c r="AW497" i="3"/>
  <c r="BP337" i="3"/>
  <c r="BP344" i="3"/>
  <c r="AW337" i="3"/>
  <c r="AW344" i="3"/>
  <c r="BV497" i="3"/>
  <c r="BR497" i="3"/>
  <c r="BP497" i="3"/>
  <c r="AZ497" i="3"/>
  <c r="AY497" i="3"/>
  <c r="AV337" i="3"/>
  <c r="CJ567" i="28"/>
  <c r="CH567" i="28"/>
  <c r="CF567" i="28"/>
  <c r="CD567" i="28"/>
  <c r="CB567" i="28"/>
  <c r="BX567" i="28"/>
  <c r="BJ567" i="28"/>
  <c r="BH567" i="28"/>
  <c r="BD567" i="28"/>
  <c r="BB567" i="28"/>
  <c r="AZ567" i="28"/>
  <c r="CI567" i="28"/>
  <c r="CG567" i="28"/>
  <c r="CE567" i="28"/>
  <c r="CC567" i="28"/>
  <c r="BO567" i="28"/>
  <c r="BK567" i="28"/>
  <c r="BI567" i="28"/>
  <c r="BE567" i="28"/>
  <c r="BA567" i="28"/>
  <c r="AX567" i="28"/>
  <c r="BR307" i="28"/>
  <c r="BB307" i="28"/>
  <c r="AQ372" i="28"/>
  <c r="AQ567" i="28"/>
  <c r="CK632" i="28" s="1"/>
  <c r="E34" i="47"/>
  <c r="F27" i="48" l="1"/>
  <c r="AP553" i="3"/>
  <c r="AN553" i="3"/>
  <c r="AO553" i="3"/>
  <c r="F34" i="47"/>
  <c r="G27" i="48" l="1"/>
  <c r="G34" i="47"/>
  <c r="H27" i="48" l="1"/>
  <c r="H34" i="47"/>
  <c r="I27" i="48" l="1"/>
  <c r="I34" i="47"/>
  <c r="J27" i="48" l="1"/>
  <c r="J34" i="47"/>
  <c r="K27" i="48" l="1"/>
  <c r="K34" i="47"/>
  <c r="L27" i="48" l="1"/>
  <c r="L34" i="47"/>
  <c r="M27" i="48" l="1"/>
  <c r="M34" i="47"/>
  <c r="N27" i="48" l="1"/>
  <c r="N34" i="47"/>
  <c r="O27" i="48" l="1"/>
  <c r="O34" i="47"/>
  <c r="P27" i="48" l="1"/>
  <c r="P34" i="47"/>
  <c r="Q27" i="48" l="1"/>
  <c r="Q34" i="47"/>
  <c r="R27" i="48" l="1"/>
  <c r="R34" i="47"/>
  <c r="S27" i="48" l="1"/>
  <c r="S34" i="47"/>
  <c r="T27" i="48" l="1"/>
  <c r="T34" i="47"/>
  <c r="U27" i="48" l="1"/>
  <c r="U34" i="47"/>
  <c r="V27" i="48" l="1"/>
  <c r="V34" i="47"/>
  <c r="W27" i="48" l="1"/>
  <c r="W34" i="47"/>
  <c r="X27" i="48" l="1"/>
  <c r="X34" i="47"/>
  <c r="Y27" i="48" l="1"/>
  <c r="Y34" i="47"/>
  <c r="Z27" i="48" l="1"/>
  <c r="Z34" i="47"/>
  <c r="AA27" i="48" l="1"/>
  <c r="AA34" i="47"/>
  <c r="B62" i="46"/>
  <c r="AB27" i="48" l="1"/>
  <c r="AB34" i="47"/>
  <c r="B18" i="46"/>
  <c r="B632" i="28"/>
  <c r="B567" i="28"/>
  <c r="B502" i="28"/>
  <c r="E33" i="45"/>
  <c r="C33" i="45"/>
  <c r="E18" i="45"/>
  <c r="C18" i="45"/>
  <c r="E11" i="45"/>
  <c r="C11" i="45"/>
  <c r="B9" i="45"/>
  <c r="B9" i="44"/>
  <c r="E33" i="44"/>
  <c r="C33" i="44"/>
  <c r="E18" i="44"/>
  <c r="C18" i="44"/>
  <c r="E11" i="44"/>
  <c r="C11" i="44"/>
  <c r="E33" i="43"/>
  <c r="C33" i="43"/>
  <c r="E18" i="43"/>
  <c r="C18" i="43"/>
  <c r="E11" i="43"/>
  <c r="C11" i="43"/>
  <c r="E33" i="42"/>
  <c r="C33" i="42"/>
  <c r="E18" i="42"/>
  <c r="C18" i="42"/>
  <c r="C11" i="42"/>
  <c r="E11" i="42"/>
  <c r="AC27" i="48" l="1"/>
  <c r="G11" i="42"/>
  <c r="G18" i="42"/>
  <c r="G18" i="44"/>
  <c r="G33" i="44"/>
  <c r="G11" i="45"/>
  <c r="G33" i="45"/>
  <c r="AC34" i="47"/>
  <c r="G33" i="42"/>
  <c r="G11" i="43"/>
  <c r="G18" i="43"/>
  <c r="G33" i="43"/>
  <c r="G11" i="44"/>
  <c r="G18" i="45"/>
  <c r="AD27" i="48" l="1"/>
  <c r="AD34" i="47"/>
  <c r="AE27" i="48" l="1"/>
  <c r="AE34" i="47"/>
  <c r="AF27" i="48" l="1"/>
  <c r="AF34" i="47"/>
  <c r="AG27" i="48" l="1"/>
  <c r="AG34" i="47"/>
  <c r="BW337" i="3"/>
  <c r="BX337" i="3"/>
  <c r="BY337" i="3"/>
  <c r="BZ337" i="3"/>
  <c r="CA337" i="3"/>
  <c r="CC337" i="3"/>
  <c r="CD337" i="3"/>
  <c r="CE337" i="3"/>
  <c r="CF337" i="3"/>
  <c r="CG337" i="3"/>
  <c r="CH337" i="3"/>
  <c r="CI337" i="3"/>
  <c r="BW286" i="3"/>
  <c r="BX286" i="3"/>
  <c r="BY286" i="3"/>
  <c r="BZ286" i="3"/>
  <c r="CA286" i="3"/>
  <c r="CB286" i="3"/>
  <c r="CD286" i="3"/>
  <c r="CE286" i="3"/>
  <c r="CF286" i="3"/>
  <c r="CG286" i="3"/>
  <c r="CH286" i="3"/>
  <c r="CI286" i="3"/>
  <c r="CI237" i="3"/>
  <c r="CH237" i="3"/>
  <c r="CG237" i="3"/>
  <c r="CF237" i="3"/>
  <c r="CE237" i="3"/>
  <c r="CD237" i="3"/>
  <c r="CC237" i="3"/>
  <c r="CB237" i="3"/>
  <c r="CA237" i="3"/>
  <c r="BZ237" i="3"/>
  <c r="BY237" i="3"/>
  <c r="BX237" i="3"/>
  <c r="BW237" i="3"/>
  <c r="BV237" i="3"/>
  <c r="BU237" i="3"/>
  <c r="BT237" i="3"/>
  <c r="BS237" i="3"/>
  <c r="BR237" i="3"/>
  <c r="BQ237" i="3"/>
  <c r="BO237" i="3"/>
  <c r="BN237" i="3"/>
  <c r="BM237" i="3"/>
  <c r="BL237" i="3"/>
  <c r="BK237" i="3"/>
  <c r="BJ237" i="3"/>
  <c r="BI237" i="3"/>
  <c r="BH237" i="3"/>
  <c r="BG237" i="3"/>
  <c r="BF237" i="3"/>
  <c r="BE237" i="3"/>
  <c r="BD237" i="3"/>
  <c r="BC237" i="3"/>
  <c r="BB237" i="3"/>
  <c r="BA237" i="3"/>
  <c r="AZ237" i="3"/>
  <c r="AY237" i="3"/>
  <c r="AX237" i="3"/>
  <c r="AV237" i="3"/>
  <c r="CI235" i="3"/>
  <c r="CH235" i="3"/>
  <c r="CG235" i="3"/>
  <c r="CF235" i="3"/>
  <c r="CE235" i="3"/>
  <c r="CD235" i="3"/>
  <c r="CC235" i="3"/>
  <c r="CB235" i="3"/>
  <c r="CA235" i="3"/>
  <c r="BZ235" i="3"/>
  <c r="BY235" i="3"/>
  <c r="BX235" i="3"/>
  <c r="BW235" i="3"/>
  <c r="BV235" i="3"/>
  <c r="BU235" i="3"/>
  <c r="BT235" i="3"/>
  <c r="BS235" i="3"/>
  <c r="BR235" i="3"/>
  <c r="BQ235" i="3"/>
  <c r="BO235" i="3"/>
  <c r="BN235" i="3"/>
  <c r="BM235" i="3"/>
  <c r="BL235" i="3"/>
  <c r="BK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AW235" i="3"/>
  <c r="AV235" i="3"/>
  <c r="CI234" i="3"/>
  <c r="CH234" i="3"/>
  <c r="CG234" i="3"/>
  <c r="CF234" i="3"/>
  <c r="CE234" i="3"/>
  <c r="CD234" i="3"/>
  <c r="CC234" i="3"/>
  <c r="CB234" i="3"/>
  <c r="CA234" i="3"/>
  <c r="BZ234" i="3"/>
  <c r="BY234" i="3"/>
  <c r="BX234" i="3"/>
  <c r="BW234" i="3"/>
  <c r="BV234" i="3"/>
  <c r="BU234" i="3"/>
  <c r="BT234" i="3"/>
  <c r="BS234" i="3"/>
  <c r="BR234" i="3"/>
  <c r="BQ234" i="3"/>
  <c r="BP234" i="3"/>
  <c r="BO234" i="3"/>
  <c r="BN234" i="3"/>
  <c r="BM234" i="3"/>
  <c r="BL234" i="3"/>
  <c r="BK234" i="3"/>
  <c r="BJ234" i="3"/>
  <c r="BI234" i="3"/>
  <c r="BH234" i="3"/>
  <c r="BG234" i="3"/>
  <c r="BF234" i="3"/>
  <c r="BE234" i="3"/>
  <c r="BD234" i="3"/>
  <c r="BC234" i="3"/>
  <c r="BB234" i="3"/>
  <c r="BA234" i="3"/>
  <c r="AZ234" i="3"/>
  <c r="AY234" i="3"/>
  <c r="AX234" i="3"/>
  <c r="AW234" i="3"/>
  <c r="AV234" i="3"/>
  <c r="CI228" i="3"/>
  <c r="CH228" i="3"/>
  <c r="CG228" i="3"/>
  <c r="CF228" i="3"/>
  <c r="CE228" i="3"/>
  <c r="CD228" i="3"/>
  <c r="CC228" i="3"/>
  <c r="CB228" i="3"/>
  <c r="CA228" i="3"/>
  <c r="BZ228" i="3"/>
  <c r="BY228" i="3"/>
  <c r="BX228" i="3"/>
  <c r="BW228" i="3"/>
  <c r="BV228" i="3"/>
  <c r="BU228" i="3"/>
  <c r="BT228" i="3"/>
  <c r="BS228" i="3"/>
  <c r="BR228" i="3"/>
  <c r="BQ228" i="3"/>
  <c r="BO228" i="3"/>
  <c r="BN228" i="3"/>
  <c r="BM228" i="3"/>
  <c r="BL228" i="3"/>
  <c r="BK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W228" i="3"/>
  <c r="AV228" i="3"/>
  <c r="CI222" i="3"/>
  <c r="CH222" i="3"/>
  <c r="CG222" i="3"/>
  <c r="CF222" i="3"/>
  <c r="CE222" i="3"/>
  <c r="CD222" i="3"/>
  <c r="CC222" i="3"/>
  <c r="CB222" i="3"/>
  <c r="CA222" i="3"/>
  <c r="BZ222" i="3"/>
  <c r="BY222" i="3"/>
  <c r="BX222" i="3"/>
  <c r="BW222" i="3"/>
  <c r="BV222" i="3"/>
  <c r="BU222" i="3"/>
  <c r="BT222" i="3"/>
  <c r="BS222" i="3"/>
  <c r="BR222" i="3"/>
  <c r="BQ222" i="3"/>
  <c r="BP222" i="3"/>
  <c r="BO222" i="3"/>
  <c r="BN222" i="3"/>
  <c r="BM222" i="3"/>
  <c r="BL222" i="3"/>
  <c r="BK222" i="3"/>
  <c r="BJ222" i="3"/>
  <c r="BI222" i="3"/>
  <c r="BH222" i="3"/>
  <c r="BG222" i="3"/>
  <c r="BF222" i="3"/>
  <c r="BE222" i="3"/>
  <c r="BD222" i="3"/>
  <c r="BC222" i="3"/>
  <c r="BB222" i="3"/>
  <c r="BA222" i="3"/>
  <c r="AZ222" i="3"/>
  <c r="AY222" i="3"/>
  <c r="AX222" i="3"/>
  <c r="AW222" i="3"/>
  <c r="AV222" i="3"/>
  <c r="CI221" i="3"/>
  <c r="CH221" i="3"/>
  <c r="CG221" i="3"/>
  <c r="CF221" i="3"/>
  <c r="CE221" i="3"/>
  <c r="CD221" i="3"/>
  <c r="CC221" i="3"/>
  <c r="CB221" i="3"/>
  <c r="CA221" i="3"/>
  <c r="BZ221" i="3"/>
  <c r="BY221" i="3"/>
  <c r="BX221" i="3"/>
  <c r="BW221" i="3"/>
  <c r="BV221" i="3"/>
  <c r="BU221" i="3"/>
  <c r="BT221" i="3"/>
  <c r="BS221" i="3"/>
  <c r="BR221" i="3"/>
  <c r="BQ221" i="3"/>
  <c r="BP221" i="3"/>
  <c r="BO221" i="3"/>
  <c r="BN221" i="3"/>
  <c r="BM221" i="3"/>
  <c r="BL221" i="3"/>
  <c r="BK221" i="3"/>
  <c r="BJ221" i="3"/>
  <c r="BI221" i="3"/>
  <c r="BH221" i="3"/>
  <c r="BG221" i="3"/>
  <c r="BF221" i="3"/>
  <c r="BE221" i="3"/>
  <c r="BD221" i="3"/>
  <c r="BC221" i="3"/>
  <c r="BB221" i="3"/>
  <c r="BA221" i="3"/>
  <c r="AZ221" i="3"/>
  <c r="AY221" i="3"/>
  <c r="AX221" i="3"/>
  <c r="AW221" i="3"/>
  <c r="AV221" i="3"/>
  <c r="CI214" i="3"/>
  <c r="CH214" i="3"/>
  <c r="CG214" i="3"/>
  <c r="CF214" i="3"/>
  <c r="CE214" i="3"/>
  <c r="CD214" i="3"/>
  <c r="CC214" i="3"/>
  <c r="CB214" i="3"/>
  <c r="CA214" i="3"/>
  <c r="BZ214" i="3"/>
  <c r="BY214" i="3"/>
  <c r="BX214" i="3"/>
  <c r="BW214" i="3"/>
  <c r="BV214" i="3"/>
  <c r="BU214" i="3"/>
  <c r="BT214" i="3"/>
  <c r="BS214" i="3"/>
  <c r="BR214" i="3"/>
  <c r="BQ214" i="3"/>
  <c r="BP214" i="3"/>
  <c r="BO214" i="3"/>
  <c r="BN214" i="3"/>
  <c r="BM214" i="3"/>
  <c r="BL214" i="3"/>
  <c r="BK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AX214" i="3"/>
  <c r="AW214" i="3"/>
  <c r="AV214" i="3"/>
  <c r="CI207" i="3"/>
  <c r="CH207" i="3"/>
  <c r="CG207" i="3"/>
  <c r="CF207" i="3"/>
  <c r="CE207" i="3"/>
  <c r="CD207" i="3"/>
  <c r="CC207" i="3"/>
  <c r="CB207" i="3"/>
  <c r="CA207" i="3"/>
  <c r="BZ207" i="3"/>
  <c r="BY207" i="3"/>
  <c r="BX207" i="3"/>
  <c r="BW207" i="3"/>
  <c r="BV207" i="3"/>
  <c r="BU207" i="3"/>
  <c r="BT207" i="3"/>
  <c r="BS207" i="3"/>
  <c r="BR207" i="3"/>
  <c r="BQ207" i="3"/>
  <c r="BP207" i="3"/>
  <c r="BO207" i="3"/>
  <c r="BN207" i="3"/>
  <c r="BM207" i="3"/>
  <c r="BL207" i="3"/>
  <c r="BK207" i="3"/>
  <c r="BJ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CI206" i="3"/>
  <c r="CH206" i="3"/>
  <c r="CG206" i="3"/>
  <c r="CF206" i="3"/>
  <c r="CE206" i="3"/>
  <c r="CD206" i="3"/>
  <c r="CC206" i="3"/>
  <c r="CB206" i="3"/>
  <c r="CA206" i="3"/>
  <c r="BZ206" i="3"/>
  <c r="BY206" i="3"/>
  <c r="BX206" i="3"/>
  <c r="BW206" i="3"/>
  <c r="BV206" i="3"/>
  <c r="BU206" i="3"/>
  <c r="BT206" i="3"/>
  <c r="BS206" i="3"/>
  <c r="BR206" i="3"/>
  <c r="BQ206" i="3"/>
  <c r="BP206" i="3"/>
  <c r="BO206" i="3"/>
  <c r="BN206" i="3"/>
  <c r="BM206" i="3"/>
  <c r="BL206" i="3"/>
  <c r="BK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AW206" i="3"/>
  <c r="AV206" i="3"/>
  <c r="CI195" i="3"/>
  <c r="CH195" i="3"/>
  <c r="CG195" i="3"/>
  <c r="CF195" i="3"/>
  <c r="CE195" i="3"/>
  <c r="CD195" i="3"/>
  <c r="CC195" i="3"/>
  <c r="CB195" i="3"/>
  <c r="CA195" i="3"/>
  <c r="BZ195" i="3"/>
  <c r="BY195" i="3"/>
  <c r="BX195" i="3"/>
  <c r="BW195" i="3"/>
  <c r="BV195" i="3"/>
  <c r="BU195" i="3"/>
  <c r="BT195" i="3"/>
  <c r="BS195" i="3"/>
  <c r="BR195" i="3"/>
  <c r="BQ195" i="3"/>
  <c r="BP195" i="3"/>
  <c r="BO195" i="3"/>
  <c r="BM195" i="3"/>
  <c r="BL195" i="3"/>
  <c r="BK195" i="3"/>
  <c r="BJ195" i="3"/>
  <c r="BI195" i="3"/>
  <c r="BH195" i="3"/>
  <c r="BG195" i="3"/>
  <c r="BE195" i="3"/>
  <c r="BD195" i="3"/>
  <c r="BB195" i="3"/>
  <c r="BA195" i="3"/>
  <c r="AZ195" i="3"/>
  <c r="AY195" i="3"/>
  <c r="AW195" i="3"/>
  <c r="AV195" i="3"/>
  <c r="CI177" i="3"/>
  <c r="CH177" i="3"/>
  <c r="CG177" i="3"/>
  <c r="CF177" i="3"/>
  <c r="CE177" i="3"/>
  <c r="CD177" i="3"/>
  <c r="CC177" i="3"/>
  <c r="CB177" i="3"/>
  <c r="CA177" i="3"/>
  <c r="BZ177" i="3"/>
  <c r="BY177" i="3"/>
  <c r="BX177" i="3"/>
  <c r="BW177" i="3"/>
  <c r="BV177" i="3"/>
  <c r="BU177" i="3"/>
  <c r="BT177" i="3"/>
  <c r="BS177" i="3"/>
  <c r="BR177" i="3"/>
  <c r="BQ177" i="3"/>
  <c r="BP177" i="3"/>
  <c r="BO177" i="3"/>
  <c r="BN177" i="3"/>
  <c r="BM177" i="3"/>
  <c r="BL177" i="3"/>
  <c r="BK177" i="3"/>
  <c r="BJ177" i="3"/>
  <c r="BI177" i="3"/>
  <c r="BH177" i="3"/>
  <c r="BG177" i="3"/>
  <c r="BF177" i="3"/>
  <c r="BE177" i="3"/>
  <c r="BD177" i="3"/>
  <c r="BC177" i="3"/>
  <c r="BB177" i="3"/>
  <c r="BA177" i="3"/>
  <c r="AZ177" i="3"/>
  <c r="AY177" i="3"/>
  <c r="AX177" i="3"/>
  <c r="AW177" i="3"/>
  <c r="CI176" i="3"/>
  <c r="CH176" i="3"/>
  <c r="CG176" i="3"/>
  <c r="CF176" i="3"/>
  <c r="CE176" i="3"/>
  <c r="CD176" i="3"/>
  <c r="CC176" i="3"/>
  <c r="CB176" i="3"/>
  <c r="CA176" i="3"/>
  <c r="BZ176" i="3"/>
  <c r="BY176" i="3"/>
  <c r="BX176" i="3"/>
  <c r="BW176" i="3"/>
  <c r="BV176" i="3"/>
  <c r="BU176" i="3"/>
  <c r="BT176" i="3"/>
  <c r="BS176" i="3"/>
  <c r="BR176" i="3"/>
  <c r="BQ176" i="3"/>
  <c r="BP176" i="3"/>
  <c r="BO176" i="3"/>
  <c r="BN176" i="3"/>
  <c r="BM176" i="3"/>
  <c r="BL176" i="3"/>
  <c r="BK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CI170" i="3"/>
  <c r="CH170" i="3"/>
  <c r="CG170" i="3"/>
  <c r="CF170" i="3"/>
  <c r="CE170" i="3"/>
  <c r="CD170" i="3"/>
  <c r="CC170" i="3"/>
  <c r="CB170" i="3"/>
  <c r="CA170" i="3"/>
  <c r="BZ170" i="3"/>
  <c r="BY170" i="3"/>
  <c r="BX170" i="3"/>
  <c r="BW170" i="3"/>
  <c r="BV170" i="3"/>
  <c r="BU170" i="3"/>
  <c r="BT170" i="3"/>
  <c r="BS170" i="3"/>
  <c r="BR170" i="3"/>
  <c r="BQ170" i="3"/>
  <c r="BP170" i="3"/>
  <c r="BO170" i="3"/>
  <c r="BN170" i="3"/>
  <c r="BM170" i="3"/>
  <c r="BL170" i="3"/>
  <c r="BK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CI167" i="3"/>
  <c r="CH167" i="3"/>
  <c r="CG167" i="3"/>
  <c r="CF167" i="3"/>
  <c r="CE167" i="3"/>
  <c r="CD167" i="3"/>
  <c r="CC167" i="3"/>
  <c r="CB167" i="3"/>
  <c r="CA167" i="3"/>
  <c r="BZ167" i="3"/>
  <c r="BY167" i="3"/>
  <c r="BX167" i="3"/>
  <c r="BW167" i="3"/>
  <c r="BV167" i="3"/>
  <c r="BU167" i="3"/>
  <c r="BT167" i="3"/>
  <c r="BS167" i="3"/>
  <c r="BR167" i="3"/>
  <c r="BP167" i="3"/>
  <c r="BN167" i="3"/>
  <c r="BM167" i="3"/>
  <c r="BL167" i="3"/>
  <c r="BK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CI162" i="3"/>
  <c r="CH162" i="3"/>
  <c r="CG162" i="3"/>
  <c r="CF162" i="3"/>
  <c r="CE162" i="3"/>
  <c r="CD162" i="3"/>
  <c r="CC162" i="3"/>
  <c r="CB162" i="3"/>
  <c r="CA162" i="3"/>
  <c r="BZ162" i="3"/>
  <c r="BY162" i="3"/>
  <c r="BX162" i="3"/>
  <c r="BW162" i="3"/>
  <c r="BV162" i="3"/>
  <c r="BU162" i="3"/>
  <c r="BT162" i="3"/>
  <c r="BS162" i="3"/>
  <c r="BR162" i="3"/>
  <c r="BQ162" i="3"/>
  <c r="BP162" i="3"/>
  <c r="BO162" i="3"/>
  <c r="BN162" i="3"/>
  <c r="BM162" i="3"/>
  <c r="BL162" i="3"/>
  <c r="BK162" i="3"/>
  <c r="BJ162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W162" i="3"/>
  <c r="AV162" i="3"/>
  <c r="CI161" i="3"/>
  <c r="CH161" i="3"/>
  <c r="CG161" i="3"/>
  <c r="CF161" i="3"/>
  <c r="CE161" i="3"/>
  <c r="CD161" i="3"/>
  <c r="CC161" i="3"/>
  <c r="CB161" i="3"/>
  <c r="CA161" i="3"/>
  <c r="BZ161" i="3"/>
  <c r="BY161" i="3"/>
  <c r="BX161" i="3"/>
  <c r="BW161" i="3"/>
  <c r="BV161" i="3"/>
  <c r="BU161" i="3"/>
  <c r="BT161" i="3"/>
  <c r="BS161" i="3"/>
  <c r="BR161" i="3"/>
  <c r="BQ161" i="3"/>
  <c r="BP161" i="3"/>
  <c r="BO161" i="3"/>
  <c r="BN161" i="3"/>
  <c r="BM161" i="3"/>
  <c r="BL161" i="3"/>
  <c r="BK16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AV161" i="3"/>
  <c r="CI154" i="3"/>
  <c r="CH154" i="3"/>
  <c r="CG154" i="3"/>
  <c r="CF154" i="3"/>
  <c r="CE154" i="3"/>
  <c r="CD154" i="3"/>
  <c r="CC154" i="3"/>
  <c r="CB154" i="3"/>
  <c r="CA154" i="3"/>
  <c r="BZ154" i="3"/>
  <c r="BY154" i="3"/>
  <c r="BX154" i="3"/>
  <c r="BW154" i="3"/>
  <c r="BV154" i="3"/>
  <c r="BU154" i="3"/>
  <c r="BT154" i="3"/>
  <c r="BS154" i="3"/>
  <c r="BR154" i="3"/>
  <c r="BQ154" i="3"/>
  <c r="BP154" i="3"/>
  <c r="BO154" i="3"/>
  <c r="BN154" i="3"/>
  <c r="BM154" i="3"/>
  <c r="BL154" i="3"/>
  <c r="BK154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V154" i="3"/>
  <c r="CI151" i="3"/>
  <c r="CH151" i="3"/>
  <c r="CG151" i="3"/>
  <c r="CF151" i="3"/>
  <c r="CE151" i="3"/>
  <c r="CD151" i="3"/>
  <c r="CC151" i="3"/>
  <c r="CB151" i="3"/>
  <c r="CA151" i="3"/>
  <c r="BZ151" i="3"/>
  <c r="BY151" i="3"/>
  <c r="BX151" i="3"/>
  <c r="BW151" i="3"/>
  <c r="BV151" i="3"/>
  <c r="BU151" i="3"/>
  <c r="BT151" i="3"/>
  <c r="BS151" i="3"/>
  <c r="BR151" i="3"/>
  <c r="BQ151" i="3"/>
  <c r="BP151" i="3"/>
  <c r="BO151" i="3"/>
  <c r="BN151" i="3"/>
  <c r="BM151" i="3"/>
  <c r="BL151" i="3"/>
  <c r="BK151" i="3"/>
  <c r="BJ151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W151" i="3"/>
  <c r="AV151" i="3"/>
  <c r="CI148" i="3"/>
  <c r="CH148" i="3"/>
  <c r="CG148" i="3"/>
  <c r="CF148" i="3"/>
  <c r="CE148" i="3"/>
  <c r="CD148" i="3"/>
  <c r="CC148" i="3"/>
  <c r="CB148" i="3"/>
  <c r="CA148" i="3"/>
  <c r="BZ148" i="3"/>
  <c r="BY148" i="3"/>
  <c r="BX148" i="3"/>
  <c r="BW148" i="3"/>
  <c r="BV148" i="3"/>
  <c r="BU148" i="3"/>
  <c r="BT148" i="3"/>
  <c r="BS148" i="3"/>
  <c r="BR148" i="3"/>
  <c r="BQ148" i="3"/>
  <c r="BP148" i="3"/>
  <c r="BO148" i="3"/>
  <c r="BN148" i="3"/>
  <c r="BM148" i="3"/>
  <c r="BL148" i="3"/>
  <c r="BK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CI147" i="3"/>
  <c r="CH147" i="3"/>
  <c r="CG147" i="3"/>
  <c r="CF147" i="3"/>
  <c r="CE147" i="3"/>
  <c r="CD147" i="3"/>
  <c r="CC147" i="3"/>
  <c r="CB147" i="3"/>
  <c r="CA147" i="3"/>
  <c r="BZ147" i="3"/>
  <c r="BY147" i="3"/>
  <c r="BX147" i="3"/>
  <c r="BW147" i="3"/>
  <c r="BV147" i="3"/>
  <c r="BU147" i="3"/>
  <c r="BT147" i="3"/>
  <c r="BS147" i="3"/>
  <c r="BR147" i="3"/>
  <c r="BQ147" i="3"/>
  <c r="BP147" i="3"/>
  <c r="BO147" i="3"/>
  <c r="BN147" i="3"/>
  <c r="BM147" i="3"/>
  <c r="BL147" i="3"/>
  <c r="BK147" i="3"/>
  <c r="BI147" i="3"/>
  <c r="BH147" i="3"/>
  <c r="BG147" i="3"/>
  <c r="BF147" i="3"/>
  <c r="BE147" i="3"/>
  <c r="BD147" i="3"/>
  <c r="BC147" i="3"/>
  <c r="BB147" i="3"/>
  <c r="BA147" i="3"/>
  <c r="AZ147" i="3"/>
  <c r="AY147" i="3"/>
  <c r="AX147" i="3"/>
  <c r="AV147" i="3"/>
  <c r="CI144" i="3"/>
  <c r="CH144" i="3"/>
  <c r="CG144" i="3"/>
  <c r="CF144" i="3"/>
  <c r="CE144" i="3"/>
  <c r="CD144" i="3"/>
  <c r="CC144" i="3"/>
  <c r="CB144" i="3"/>
  <c r="CA144" i="3"/>
  <c r="BZ144" i="3"/>
  <c r="BY144" i="3"/>
  <c r="BX144" i="3"/>
  <c r="BW144" i="3"/>
  <c r="BV144" i="3"/>
  <c r="BU144" i="3"/>
  <c r="BT144" i="3"/>
  <c r="BS144" i="3"/>
  <c r="BR144" i="3"/>
  <c r="BQ144" i="3"/>
  <c r="BP144" i="3"/>
  <c r="BO144" i="3"/>
  <c r="BN144" i="3"/>
  <c r="BM144" i="3"/>
  <c r="BL144" i="3"/>
  <c r="BK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AX144" i="3"/>
  <c r="AW144" i="3"/>
  <c r="AV144" i="3"/>
  <c r="CI136" i="3"/>
  <c r="CH136" i="3"/>
  <c r="CG136" i="3"/>
  <c r="CF136" i="3"/>
  <c r="CE136" i="3"/>
  <c r="CD136" i="3"/>
  <c r="CC136" i="3"/>
  <c r="CB136" i="3"/>
  <c r="CA136" i="3"/>
  <c r="BZ136" i="3"/>
  <c r="BY136" i="3"/>
  <c r="BX136" i="3"/>
  <c r="BW136" i="3"/>
  <c r="BV136" i="3"/>
  <c r="BU136" i="3"/>
  <c r="BT136" i="3"/>
  <c r="BS136" i="3"/>
  <c r="BR136" i="3"/>
  <c r="BQ136" i="3"/>
  <c r="BP136" i="3"/>
  <c r="BO136" i="3"/>
  <c r="BN136" i="3"/>
  <c r="BM136" i="3"/>
  <c r="BL136" i="3"/>
  <c r="BK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CI132" i="3"/>
  <c r="CH132" i="3"/>
  <c r="CG132" i="3"/>
  <c r="CF132" i="3"/>
  <c r="CE132" i="3"/>
  <c r="CD132" i="3"/>
  <c r="CC132" i="3"/>
  <c r="CB132" i="3"/>
  <c r="CA132" i="3"/>
  <c r="BZ132" i="3"/>
  <c r="BY132" i="3"/>
  <c r="BX132" i="3"/>
  <c r="BW132" i="3"/>
  <c r="BV132" i="3"/>
  <c r="BU132" i="3"/>
  <c r="BT132" i="3"/>
  <c r="BS132" i="3"/>
  <c r="BR132" i="3"/>
  <c r="BQ132" i="3"/>
  <c r="BP132" i="3"/>
  <c r="BO132" i="3"/>
  <c r="BN132" i="3"/>
  <c r="BM132" i="3"/>
  <c r="BL132" i="3"/>
  <c r="BK132" i="3"/>
  <c r="BJ132" i="3"/>
  <c r="BI132" i="3"/>
  <c r="BH132" i="3"/>
  <c r="BG132" i="3"/>
  <c r="BF132" i="3"/>
  <c r="BE132" i="3"/>
  <c r="BD132" i="3"/>
  <c r="BC132" i="3"/>
  <c r="BB132" i="3"/>
  <c r="BA132" i="3"/>
  <c r="AZ132" i="3"/>
  <c r="AY132" i="3"/>
  <c r="AX132" i="3"/>
  <c r="AW132" i="3"/>
  <c r="AV132" i="3"/>
  <c r="CI128" i="3"/>
  <c r="CH128" i="3"/>
  <c r="CG128" i="3"/>
  <c r="CF128" i="3"/>
  <c r="CE128" i="3"/>
  <c r="CD128" i="3"/>
  <c r="CC128" i="3"/>
  <c r="CB128" i="3"/>
  <c r="CA128" i="3"/>
  <c r="BZ128" i="3"/>
  <c r="BY128" i="3"/>
  <c r="BX128" i="3"/>
  <c r="BW128" i="3"/>
  <c r="BV128" i="3"/>
  <c r="BU128" i="3"/>
  <c r="BT128" i="3"/>
  <c r="BS128" i="3"/>
  <c r="BR128" i="3"/>
  <c r="BQ128" i="3"/>
  <c r="BP128" i="3"/>
  <c r="BO128" i="3"/>
  <c r="BN128" i="3"/>
  <c r="BM128" i="3"/>
  <c r="BL128" i="3"/>
  <c r="BK128" i="3"/>
  <c r="BJ128" i="3"/>
  <c r="BI128" i="3"/>
  <c r="BH128" i="3"/>
  <c r="BG128" i="3"/>
  <c r="BF128" i="3"/>
  <c r="BE128" i="3"/>
  <c r="BD128" i="3"/>
  <c r="BB128" i="3"/>
  <c r="BA128" i="3"/>
  <c r="AZ128" i="3"/>
  <c r="AY128" i="3"/>
  <c r="AX128" i="3"/>
  <c r="AW128" i="3"/>
  <c r="CI121" i="3"/>
  <c r="CH121" i="3"/>
  <c r="CG121" i="3"/>
  <c r="CF121" i="3"/>
  <c r="CE121" i="3"/>
  <c r="CD121" i="3"/>
  <c r="CC121" i="3"/>
  <c r="CB121" i="3"/>
  <c r="CA121" i="3"/>
  <c r="BZ121" i="3"/>
  <c r="BY121" i="3"/>
  <c r="BX121" i="3"/>
  <c r="BW121" i="3"/>
  <c r="BV121" i="3"/>
  <c r="BU121" i="3"/>
  <c r="BT121" i="3"/>
  <c r="BS121" i="3"/>
  <c r="BR121" i="3"/>
  <c r="BQ121" i="3"/>
  <c r="BP121" i="3"/>
  <c r="BO121" i="3"/>
  <c r="BN121" i="3"/>
  <c r="BM121" i="3"/>
  <c r="BL121" i="3"/>
  <c r="BK121" i="3"/>
  <c r="BJ121" i="3"/>
  <c r="BI121" i="3"/>
  <c r="BH121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CI117" i="3"/>
  <c r="CH117" i="3"/>
  <c r="CG117" i="3"/>
  <c r="CF117" i="3"/>
  <c r="CE117" i="3"/>
  <c r="CD117" i="3"/>
  <c r="CC117" i="3"/>
  <c r="CB117" i="3"/>
  <c r="CA117" i="3"/>
  <c r="BZ117" i="3"/>
  <c r="BY117" i="3"/>
  <c r="BX117" i="3"/>
  <c r="BW117" i="3"/>
  <c r="BV117" i="3"/>
  <c r="BU117" i="3"/>
  <c r="BT117" i="3"/>
  <c r="BS117" i="3"/>
  <c r="BR117" i="3"/>
  <c r="BQ117" i="3"/>
  <c r="BP117" i="3"/>
  <c r="BO117" i="3"/>
  <c r="BN117" i="3"/>
  <c r="BM117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CI116" i="3"/>
  <c r="CH116" i="3"/>
  <c r="CG116" i="3"/>
  <c r="CF116" i="3"/>
  <c r="CE116" i="3"/>
  <c r="CD116" i="3"/>
  <c r="CC116" i="3"/>
  <c r="CB116" i="3"/>
  <c r="CA116" i="3"/>
  <c r="BZ116" i="3"/>
  <c r="BY116" i="3"/>
  <c r="BX116" i="3"/>
  <c r="BV116" i="3"/>
  <c r="BU116" i="3"/>
  <c r="BT116" i="3"/>
  <c r="BS116" i="3"/>
  <c r="BR116" i="3"/>
  <c r="BQ116" i="3"/>
  <c r="BP116" i="3"/>
  <c r="BO116" i="3"/>
  <c r="BN116" i="3"/>
  <c r="BM116" i="3"/>
  <c r="BL116" i="3"/>
  <c r="BK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CI109" i="3"/>
  <c r="CH109" i="3"/>
  <c r="CG109" i="3"/>
  <c r="CF109" i="3"/>
  <c r="CE109" i="3"/>
  <c r="CD109" i="3"/>
  <c r="CC109" i="3"/>
  <c r="CB109" i="3"/>
  <c r="CA109" i="3"/>
  <c r="BZ109" i="3"/>
  <c r="BY109" i="3"/>
  <c r="BX109" i="3"/>
  <c r="BW109" i="3"/>
  <c r="BV109" i="3"/>
  <c r="BU109" i="3"/>
  <c r="BT109" i="3"/>
  <c r="BS109" i="3"/>
  <c r="BR109" i="3"/>
  <c r="BQ109" i="3"/>
  <c r="BP109" i="3"/>
  <c r="BO109" i="3"/>
  <c r="BN109" i="3"/>
  <c r="BM109" i="3"/>
  <c r="BL109" i="3"/>
  <c r="BK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CI104" i="3"/>
  <c r="CH104" i="3"/>
  <c r="CG104" i="3"/>
  <c r="CF104" i="3"/>
  <c r="CE104" i="3"/>
  <c r="CD104" i="3"/>
  <c r="CC104" i="3"/>
  <c r="CB104" i="3"/>
  <c r="CA104" i="3"/>
  <c r="BZ104" i="3"/>
  <c r="BY104" i="3"/>
  <c r="BX104" i="3"/>
  <c r="BW104" i="3"/>
  <c r="BV104" i="3"/>
  <c r="BU104" i="3"/>
  <c r="BT104" i="3"/>
  <c r="BS104" i="3"/>
  <c r="BR104" i="3"/>
  <c r="BQ104" i="3"/>
  <c r="BP104" i="3"/>
  <c r="BO104" i="3"/>
  <c r="BN104" i="3"/>
  <c r="BM104" i="3"/>
  <c r="BL104" i="3"/>
  <c r="BK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CI101" i="3"/>
  <c r="CH101" i="3"/>
  <c r="CG101" i="3"/>
  <c r="CF101" i="3"/>
  <c r="CE101" i="3"/>
  <c r="CD101" i="3"/>
  <c r="CC101" i="3"/>
  <c r="CB101" i="3"/>
  <c r="CA101" i="3"/>
  <c r="BZ101" i="3"/>
  <c r="BY101" i="3"/>
  <c r="BX101" i="3"/>
  <c r="BW101" i="3"/>
  <c r="BV101" i="3"/>
  <c r="BU101" i="3"/>
  <c r="BT101" i="3"/>
  <c r="BS101" i="3"/>
  <c r="BR101" i="3"/>
  <c r="BQ101" i="3"/>
  <c r="BP101" i="3"/>
  <c r="BO101" i="3"/>
  <c r="BN101" i="3"/>
  <c r="BM101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CI93" i="3"/>
  <c r="CH93" i="3"/>
  <c r="CG93" i="3"/>
  <c r="CF93" i="3"/>
  <c r="CE93" i="3"/>
  <c r="CD93" i="3"/>
  <c r="CC93" i="3"/>
  <c r="CB93" i="3"/>
  <c r="CA93" i="3"/>
  <c r="BZ93" i="3"/>
  <c r="BY93" i="3"/>
  <c r="BX93" i="3"/>
  <c r="BW93" i="3"/>
  <c r="BU93" i="3"/>
  <c r="BT93" i="3"/>
  <c r="BS93" i="3"/>
  <c r="BR93" i="3"/>
  <c r="BQ93" i="3"/>
  <c r="BP93" i="3"/>
  <c r="BO93" i="3"/>
  <c r="BN93" i="3"/>
  <c r="BM93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CI92" i="3"/>
  <c r="CH92" i="3"/>
  <c r="CG92" i="3"/>
  <c r="CF92" i="3"/>
  <c r="CE92" i="3"/>
  <c r="CD92" i="3"/>
  <c r="CC92" i="3"/>
  <c r="CB92" i="3"/>
  <c r="CA92" i="3"/>
  <c r="BZ92" i="3"/>
  <c r="BY92" i="3"/>
  <c r="BX92" i="3"/>
  <c r="BW92" i="3"/>
  <c r="BV92" i="3"/>
  <c r="BU92" i="3"/>
  <c r="BT92" i="3"/>
  <c r="BS92" i="3"/>
  <c r="BR92" i="3"/>
  <c r="BQ92" i="3"/>
  <c r="BP92" i="3"/>
  <c r="BO92" i="3"/>
  <c r="BN92" i="3"/>
  <c r="BM92" i="3"/>
  <c r="BL92" i="3"/>
  <c r="BK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CI90" i="3"/>
  <c r="CH90" i="3"/>
  <c r="CG90" i="3"/>
  <c r="CF90" i="3"/>
  <c r="CE90" i="3"/>
  <c r="CD90" i="3"/>
  <c r="CC90" i="3"/>
  <c r="CB90" i="3"/>
  <c r="CA90" i="3"/>
  <c r="BZ90" i="3"/>
  <c r="BY90" i="3"/>
  <c r="BX90" i="3"/>
  <c r="BW90" i="3"/>
  <c r="BV90" i="3"/>
  <c r="BU90" i="3"/>
  <c r="BT90" i="3"/>
  <c r="BS90" i="3"/>
  <c r="BR90" i="3"/>
  <c r="BQ90" i="3"/>
  <c r="BP90" i="3"/>
  <c r="BO90" i="3"/>
  <c r="BN90" i="3"/>
  <c r="BM90" i="3"/>
  <c r="BL90" i="3"/>
  <c r="BK90" i="3"/>
  <c r="BJ90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CI86" i="3"/>
  <c r="CH86" i="3"/>
  <c r="CG86" i="3"/>
  <c r="CF86" i="3"/>
  <c r="CE86" i="3"/>
  <c r="CD86" i="3"/>
  <c r="CC86" i="3"/>
  <c r="CB86" i="3"/>
  <c r="CA86" i="3"/>
  <c r="BZ86" i="3"/>
  <c r="BY86" i="3"/>
  <c r="BX86" i="3"/>
  <c r="BW86" i="3"/>
  <c r="BV86" i="3"/>
  <c r="BU86" i="3"/>
  <c r="BT86" i="3"/>
  <c r="BS86" i="3"/>
  <c r="BR86" i="3"/>
  <c r="BQ86" i="3"/>
  <c r="BP86" i="3"/>
  <c r="BO86" i="3"/>
  <c r="BN86" i="3"/>
  <c r="BM86" i="3"/>
  <c r="BL86" i="3"/>
  <c r="BK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CI73" i="3"/>
  <c r="CH73" i="3"/>
  <c r="CG73" i="3"/>
  <c r="CF73" i="3"/>
  <c r="CE73" i="3"/>
  <c r="CD73" i="3"/>
  <c r="CC73" i="3"/>
  <c r="CB73" i="3"/>
  <c r="CA73" i="3"/>
  <c r="BZ73" i="3"/>
  <c r="BY73" i="3"/>
  <c r="BX73" i="3"/>
  <c r="BW73" i="3"/>
  <c r="BV73" i="3"/>
  <c r="BU73" i="3"/>
  <c r="BT73" i="3"/>
  <c r="BS73" i="3"/>
  <c r="BR73" i="3"/>
  <c r="BQ73" i="3"/>
  <c r="BP73" i="3"/>
  <c r="BO73" i="3"/>
  <c r="BN73" i="3"/>
  <c r="BM73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CI71" i="3"/>
  <c r="CH71" i="3"/>
  <c r="CG71" i="3"/>
  <c r="CF71" i="3"/>
  <c r="CE71" i="3"/>
  <c r="CD71" i="3"/>
  <c r="CC71" i="3"/>
  <c r="CB71" i="3"/>
  <c r="CA71" i="3"/>
  <c r="BZ71" i="3"/>
  <c r="BY71" i="3"/>
  <c r="BX71" i="3"/>
  <c r="BW71" i="3"/>
  <c r="BV71" i="3"/>
  <c r="BU71" i="3"/>
  <c r="BT71" i="3"/>
  <c r="BS71" i="3"/>
  <c r="BR71" i="3"/>
  <c r="BQ71" i="3"/>
  <c r="BP71" i="3"/>
  <c r="BO71" i="3"/>
  <c r="BN71" i="3"/>
  <c r="BM71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CI67" i="3"/>
  <c r="CH67" i="3"/>
  <c r="CG67" i="3"/>
  <c r="CF67" i="3"/>
  <c r="CE67" i="3"/>
  <c r="CD67" i="3"/>
  <c r="CC67" i="3"/>
  <c r="CB67" i="3"/>
  <c r="CA67" i="3"/>
  <c r="BZ67" i="3"/>
  <c r="BY67" i="3"/>
  <c r="BX67" i="3"/>
  <c r="BW67" i="3"/>
  <c r="BV67" i="3"/>
  <c r="BU67" i="3"/>
  <c r="BT67" i="3"/>
  <c r="BS67" i="3"/>
  <c r="BQ67" i="3"/>
  <c r="BP67" i="3"/>
  <c r="BO67" i="3"/>
  <c r="BN67" i="3"/>
  <c r="BM67" i="3"/>
  <c r="BL67" i="3"/>
  <c r="BK67" i="3"/>
  <c r="BJ67" i="3"/>
  <c r="BI67" i="3"/>
  <c r="BH67" i="3"/>
  <c r="BG67" i="3"/>
  <c r="BF67" i="3"/>
  <c r="BE67" i="3"/>
  <c r="BD67" i="3"/>
  <c r="BC67" i="3"/>
  <c r="BB67" i="3"/>
  <c r="AZ67" i="3"/>
  <c r="AY67" i="3"/>
  <c r="AX67" i="3"/>
  <c r="AV67" i="3"/>
  <c r="CI55" i="3"/>
  <c r="CH55" i="3"/>
  <c r="CG55" i="3"/>
  <c r="CF55" i="3"/>
  <c r="CE55" i="3"/>
  <c r="CD55" i="3"/>
  <c r="CC55" i="3"/>
  <c r="CB55" i="3"/>
  <c r="CA55" i="3"/>
  <c r="BZ55" i="3"/>
  <c r="BY55" i="3"/>
  <c r="BX55" i="3"/>
  <c r="BW55" i="3"/>
  <c r="BV55" i="3"/>
  <c r="BU55" i="3"/>
  <c r="BT55" i="3"/>
  <c r="BS55" i="3"/>
  <c r="BR55" i="3"/>
  <c r="BQ55" i="3"/>
  <c r="BP55" i="3"/>
  <c r="BO55" i="3"/>
  <c r="BN55" i="3"/>
  <c r="BM55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CI52" i="3"/>
  <c r="CH52" i="3"/>
  <c r="CG52" i="3"/>
  <c r="CF52" i="3"/>
  <c r="CE52" i="3"/>
  <c r="CD52" i="3"/>
  <c r="CC52" i="3"/>
  <c r="CB52" i="3"/>
  <c r="CA52" i="3"/>
  <c r="BZ52" i="3"/>
  <c r="BY52" i="3"/>
  <c r="BX52" i="3"/>
  <c r="BW52" i="3"/>
  <c r="BV52" i="3"/>
  <c r="BU52" i="3"/>
  <c r="BT52" i="3"/>
  <c r="BS52" i="3"/>
  <c r="BR52" i="3"/>
  <c r="BQ52" i="3"/>
  <c r="BP52" i="3"/>
  <c r="BO52" i="3"/>
  <c r="BN52" i="3"/>
  <c r="BM52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CI49" i="3"/>
  <c r="CH49" i="3"/>
  <c r="CG49" i="3"/>
  <c r="CF49" i="3"/>
  <c r="CE49" i="3"/>
  <c r="CD49" i="3"/>
  <c r="CC49" i="3"/>
  <c r="CB49" i="3"/>
  <c r="CA49" i="3"/>
  <c r="BZ49" i="3"/>
  <c r="BY49" i="3"/>
  <c r="BX49" i="3"/>
  <c r="BW49" i="3"/>
  <c r="BV49" i="3"/>
  <c r="BU49" i="3"/>
  <c r="BT49" i="3"/>
  <c r="BS49" i="3"/>
  <c r="BR49" i="3"/>
  <c r="BQ49" i="3"/>
  <c r="BP49" i="3"/>
  <c r="BO49" i="3"/>
  <c r="BN49" i="3"/>
  <c r="BM49" i="3"/>
  <c r="BL49" i="3"/>
  <c r="BK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AX49" i="3"/>
  <c r="AW49" i="3"/>
  <c r="CI48" i="3"/>
  <c r="CH48" i="3"/>
  <c r="CG48" i="3"/>
  <c r="CF48" i="3"/>
  <c r="CE48" i="3"/>
  <c r="CD48" i="3"/>
  <c r="CC48" i="3"/>
  <c r="CB48" i="3"/>
  <c r="CA48" i="3"/>
  <c r="BZ48" i="3"/>
  <c r="BY48" i="3"/>
  <c r="BX48" i="3"/>
  <c r="BW48" i="3"/>
  <c r="BV48" i="3"/>
  <c r="BU48" i="3"/>
  <c r="BT48" i="3"/>
  <c r="BS48" i="3"/>
  <c r="BR48" i="3"/>
  <c r="BQ48" i="3"/>
  <c r="BP48" i="3"/>
  <c r="BO48" i="3"/>
  <c r="BN48" i="3"/>
  <c r="BM48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CI38" i="3"/>
  <c r="CH38" i="3"/>
  <c r="CG38" i="3"/>
  <c r="CF38" i="3"/>
  <c r="CE38" i="3"/>
  <c r="CD38" i="3"/>
  <c r="CC38" i="3"/>
  <c r="CB38" i="3"/>
  <c r="CA38" i="3"/>
  <c r="BZ38" i="3"/>
  <c r="BY38" i="3"/>
  <c r="BX38" i="3"/>
  <c r="BW38" i="3"/>
  <c r="BV38" i="3"/>
  <c r="BU38" i="3"/>
  <c r="BT38" i="3"/>
  <c r="BS38" i="3"/>
  <c r="BR38" i="3"/>
  <c r="BQ38" i="3"/>
  <c r="BP38" i="3"/>
  <c r="BO38" i="3"/>
  <c r="BN38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CI30" i="3"/>
  <c r="CH30" i="3"/>
  <c r="CG30" i="3"/>
  <c r="CF30" i="3"/>
  <c r="CE30" i="3"/>
  <c r="CD30" i="3"/>
  <c r="CC30" i="3"/>
  <c r="CB30" i="3"/>
  <c r="CA30" i="3"/>
  <c r="BZ30" i="3"/>
  <c r="BY30" i="3"/>
  <c r="BX30" i="3"/>
  <c r="BW30" i="3"/>
  <c r="BV30" i="3"/>
  <c r="BU30" i="3"/>
  <c r="BT30" i="3"/>
  <c r="BS30" i="3"/>
  <c r="BR30" i="3"/>
  <c r="BQ30" i="3"/>
  <c r="BP30" i="3"/>
  <c r="BO30" i="3"/>
  <c r="BN30" i="3"/>
  <c r="BM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CI28" i="3"/>
  <c r="CH28" i="3"/>
  <c r="CG28" i="3"/>
  <c r="CF28" i="3"/>
  <c r="CE28" i="3"/>
  <c r="CD28" i="3"/>
  <c r="CC28" i="3"/>
  <c r="CB28" i="3"/>
  <c r="CA28" i="3"/>
  <c r="BZ28" i="3"/>
  <c r="BY28" i="3"/>
  <c r="BX28" i="3"/>
  <c r="BW28" i="3"/>
  <c r="BU28" i="3"/>
  <c r="BT28" i="3"/>
  <c r="BS28" i="3"/>
  <c r="BR28" i="3"/>
  <c r="BQ28" i="3"/>
  <c r="BP28" i="3"/>
  <c r="BO28" i="3"/>
  <c r="BN28" i="3"/>
  <c r="BM28" i="3"/>
  <c r="BL28" i="3"/>
  <c r="BK28" i="3"/>
  <c r="BJ28" i="3"/>
  <c r="BI28" i="3"/>
  <c r="BH28" i="3"/>
  <c r="BG28" i="3"/>
  <c r="BF28" i="3"/>
  <c r="BE28" i="3"/>
  <c r="BD28" i="3"/>
  <c r="BC28" i="3"/>
  <c r="BA28" i="3"/>
  <c r="AV28" i="3"/>
  <c r="CI27" i="3"/>
  <c r="CH27" i="3"/>
  <c r="CG27" i="3"/>
  <c r="CF27" i="3"/>
  <c r="CE27" i="3"/>
  <c r="CD27" i="3"/>
  <c r="CC27" i="3"/>
  <c r="CB27" i="3"/>
  <c r="CA27" i="3"/>
  <c r="BZ27" i="3"/>
  <c r="BY27" i="3"/>
  <c r="BX27" i="3"/>
  <c r="BW27" i="3"/>
  <c r="BV27" i="3"/>
  <c r="BU27" i="3"/>
  <c r="BT27" i="3"/>
  <c r="BS27" i="3"/>
  <c r="BR27" i="3"/>
  <c r="BQ27" i="3"/>
  <c r="BP27" i="3"/>
  <c r="BO27" i="3"/>
  <c r="BN27" i="3"/>
  <c r="BM27" i="3"/>
  <c r="BL27" i="3"/>
  <c r="BK27" i="3"/>
  <c r="BJ27" i="3"/>
  <c r="BI27" i="3"/>
  <c r="BH27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CI23" i="3"/>
  <c r="CH23" i="3"/>
  <c r="CG23" i="3"/>
  <c r="CF23" i="3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CI20" i="3"/>
  <c r="CH20" i="3"/>
  <c r="CG20" i="3"/>
  <c r="CF20" i="3"/>
  <c r="CE20" i="3"/>
  <c r="CD20" i="3"/>
  <c r="CC20" i="3"/>
  <c r="CB20" i="3"/>
  <c r="CA20" i="3"/>
  <c r="BZ20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CI17" i="3"/>
  <c r="CH17" i="3"/>
  <c r="CG17" i="3"/>
  <c r="CF17" i="3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CI13" i="3"/>
  <c r="CH13" i="3"/>
  <c r="CG13" i="3"/>
  <c r="CF13" i="3"/>
  <c r="CE13" i="3"/>
  <c r="CD13" i="3"/>
  <c r="CC13" i="3"/>
  <c r="CB13" i="3"/>
  <c r="CA13" i="3"/>
  <c r="BZ13" i="3"/>
  <c r="BY13" i="3"/>
  <c r="BX13" i="3"/>
  <c r="BW13" i="3"/>
  <c r="BV13" i="3"/>
  <c r="BU13" i="3"/>
  <c r="BT13" i="3"/>
  <c r="BS13" i="3"/>
  <c r="BR13" i="3"/>
  <c r="BQ13" i="3"/>
  <c r="BP13" i="3"/>
  <c r="BO13" i="3"/>
  <c r="BN13" i="3"/>
  <c r="BM13" i="3"/>
  <c r="BL13" i="3"/>
  <c r="BK13" i="3"/>
  <c r="BJ13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CI9" i="3"/>
  <c r="CH9" i="3"/>
  <c r="CG9" i="3"/>
  <c r="CF9" i="3"/>
  <c r="CE9" i="3"/>
  <c r="CD9" i="3"/>
  <c r="CC9" i="3"/>
  <c r="CB9" i="3"/>
  <c r="CA9" i="3"/>
  <c r="BZ9" i="3"/>
  <c r="BY9" i="3"/>
  <c r="BX9" i="3"/>
  <c r="BW9" i="3"/>
  <c r="BV9" i="3"/>
  <c r="BU9" i="3"/>
  <c r="BT9" i="3"/>
  <c r="BS9" i="3"/>
  <c r="BR9" i="3"/>
  <c r="BQ9" i="3"/>
  <c r="BP9" i="3"/>
  <c r="BO9" i="3"/>
  <c r="BN9" i="3"/>
  <c r="BM9" i="3"/>
  <c r="BL9" i="3"/>
  <c r="BK9" i="3"/>
  <c r="BJ9" i="3"/>
  <c r="BI9" i="3"/>
  <c r="BH9" i="3"/>
  <c r="BG9" i="3"/>
  <c r="BF9" i="3"/>
  <c r="BE9" i="3"/>
  <c r="BD9" i="3"/>
  <c r="BC9" i="3"/>
  <c r="BB9" i="3"/>
  <c r="BA9" i="3"/>
  <c r="AZ9" i="3"/>
  <c r="AY9" i="3"/>
  <c r="AX9" i="3"/>
  <c r="AW9" i="3"/>
  <c r="AV9" i="3"/>
  <c r="CI8" i="3"/>
  <c r="CH8" i="3"/>
  <c r="CG8" i="3"/>
  <c r="CF8" i="3"/>
  <c r="CE8" i="3"/>
  <c r="CD8" i="3"/>
  <c r="CC8" i="3"/>
  <c r="CB8" i="3"/>
  <c r="CA8" i="3"/>
  <c r="BZ8" i="3"/>
  <c r="BY8" i="3"/>
  <c r="BX8" i="3"/>
  <c r="BW8" i="3"/>
  <c r="BV8" i="3"/>
  <c r="BU8" i="3"/>
  <c r="BT8" i="3"/>
  <c r="BS8" i="3"/>
  <c r="BR8" i="3"/>
  <c r="BQ8" i="3"/>
  <c r="BP8" i="3"/>
  <c r="BO8" i="3"/>
  <c r="BN8" i="3"/>
  <c r="BM8" i="3"/>
  <c r="BL8" i="3"/>
  <c r="BK8" i="3"/>
  <c r="BJ8" i="3"/>
  <c r="BI8" i="3"/>
  <c r="BH8" i="3"/>
  <c r="BG8" i="3"/>
  <c r="BF8" i="3"/>
  <c r="BE8" i="3"/>
  <c r="BD8" i="3"/>
  <c r="BC8" i="3"/>
  <c r="BB8" i="3"/>
  <c r="BA8" i="3"/>
  <c r="AZ8" i="3"/>
  <c r="AY8" i="3"/>
  <c r="AX8" i="3"/>
  <c r="AW8" i="3"/>
  <c r="CI7" i="3"/>
  <c r="CH7" i="3"/>
  <c r="CG7" i="3"/>
  <c r="CF7" i="3"/>
  <c r="CE7" i="3"/>
  <c r="CD7" i="3"/>
  <c r="CC7" i="3"/>
  <c r="CB7" i="3"/>
  <c r="CA7" i="3"/>
  <c r="BZ7" i="3"/>
  <c r="BY7" i="3"/>
  <c r="BW7" i="3"/>
  <c r="BV7" i="3"/>
  <c r="BU7" i="3"/>
  <c r="BT7" i="3"/>
  <c r="BS7" i="3"/>
  <c r="BR7" i="3"/>
  <c r="BQ7" i="3"/>
  <c r="BP7" i="3"/>
  <c r="BO7" i="3"/>
  <c r="BN7" i="3"/>
  <c r="BM7" i="3"/>
  <c r="BL7" i="3"/>
  <c r="BK7" i="3"/>
  <c r="BJ7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C171" i="41"/>
  <c r="C170" i="41"/>
  <c r="C169" i="41"/>
  <c r="D153" i="41"/>
  <c r="C113" i="41"/>
  <c r="C112" i="41"/>
  <c r="C111" i="41"/>
  <c r="D99" i="41"/>
  <c r="AQ11" i="41"/>
  <c r="AP11" i="41"/>
  <c r="AP97" i="41" s="1"/>
  <c r="AO11" i="41"/>
  <c r="AO97" i="41" s="1"/>
  <c r="AN11" i="41"/>
  <c r="AN97" i="41" s="1"/>
  <c r="AM11" i="41"/>
  <c r="AM97" i="41" s="1"/>
  <c r="AL11" i="41"/>
  <c r="AL97" i="41" s="1"/>
  <c r="AK11" i="41"/>
  <c r="AK97" i="41" s="1"/>
  <c r="AJ11" i="41"/>
  <c r="AJ97" i="41" s="1"/>
  <c r="AI11" i="41"/>
  <c r="AI97" i="41" s="1"/>
  <c r="AH11" i="41"/>
  <c r="AH97" i="41" s="1"/>
  <c r="AG11" i="41"/>
  <c r="AG97" i="41" s="1"/>
  <c r="AF11" i="41"/>
  <c r="AF97" i="41" s="1"/>
  <c r="AE11" i="41"/>
  <c r="AE97" i="41" s="1"/>
  <c r="AD11" i="41"/>
  <c r="AD97" i="41" s="1"/>
  <c r="AC11" i="41"/>
  <c r="AC97" i="41" s="1"/>
  <c r="AB11" i="41"/>
  <c r="AB97" i="41" s="1"/>
  <c r="AA11" i="41"/>
  <c r="AA97" i="41" s="1"/>
  <c r="Z11" i="41"/>
  <c r="Z97" i="41" s="1"/>
  <c r="Y11" i="41"/>
  <c r="Y97" i="41" s="1"/>
  <c r="X11" i="41"/>
  <c r="X97" i="41" s="1"/>
  <c r="W11" i="41"/>
  <c r="W97" i="41" s="1"/>
  <c r="V11" i="41"/>
  <c r="V97" i="41" s="1"/>
  <c r="U11" i="41"/>
  <c r="U97" i="41" s="1"/>
  <c r="T11" i="41"/>
  <c r="T97" i="41" s="1"/>
  <c r="S11" i="41"/>
  <c r="S97" i="41" s="1"/>
  <c r="R11" i="41"/>
  <c r="R97" i="41" s="1"/>
  <c r="Q11" i="41"/>
  <c r="Q97" i="41" s="1"/>
  <c r="P11" i="41"/>
  <c r="P97" i="41" s="1"/>
  <c r="O11" i="41"/>
  <c r="O97" i="41" s="1"/>
  <c r="N11" i="41"/>
  <c r="N97" i="41" s="1"/>
  <c r="M11" i="41"/>
  <c r="M97" i="41" s="1"/>
  <c r="L11" i="41"/>
  <c r="L97" i="41" s="1"/>
  <c r="K11" i="41"/>
  <c r="K97" i="41" s="1"/>
  <c r="J11" i="41"/>
  <c r="J97" i="41" s="1"/>
  <c r="I11" i="41"/>
  <c r="I97" i="41" s="1"/>
  <c r="H11" i="41"/>
  <c r="H97" i="41" s="1"/>
  <c r="G11" i="41"/>
  <c r="G97" i="41" s="1"/>
  <c r="F11" i="41"/>
  <c r="F97" i="41" s="1"/>
  <c r="E11" i="41"/>
  <c r="E97" i="41" s="1"/>
  <c r="D11" i="41"/>
  <c r="D97" i="41" s="1"/>
  <c r="C11" i="41"/>
  <c r="C14" i="40"/>
  <c r="C15" i="40"/>
  <c r="C81" i="40" s="1"/>
  <c r="C16" i="40"/>
  <c r="C82" i="40" s="1"/>
  <c r="C17" i="40"/>
  <c r="C83" i="40" s="1"/>
  <c r="C18" i="40"/>
  <c r="C85" i="40" s="1"/>
  <c r="C19" i="40"/>
  <c r="C75" i="40" s="1"/>
  <c r="C20" i="40"/>
  <c r="C76" i="40" s="1"/>
  <c r="C21" i="40"/>
  <c r="C78" i="40" s="1"/>
  <c r="C22" i="40"/>
  <c r="C79" i="40" s="1"/>
  <c r="C23" i="40"/>
  <c r="C77" i="40" s="1"/>
  <c r="C24" i="40"/>
  <c r="C25" i="40"/>
  <c r="C26" i="40"/>
  <c r="C86" i="40" s="1"/>
  <c r="C27" i="40"/>
  <c r="C87" i="40" s="1"/>
  <c r="C29" i="40"/>
  <c r="C30" i="40"/>
  <c r="C13" i="40"/>
  <c r="C171" i="40"/>
  <c r="C170" i="40"/>
  <c r="C169" i="40"/>
  <c r="D153" i="40"/>
  <c r="C113" i="40"/>
  <c r="C112" i="40"/>
  <c r="C111" i="40"/>
  <c r="D99" i="40"/>
  <c r="AQ11" i="40"/>
  <c r="AP11" i="40"/>
  <c r="AP97" i="40" s="1"/>
  <c r="AO11" i="40"/>
  <c r="AO97" i="40" s="1"/>
  <c r="AN11" i="40"/>
  <c r="AN97" i="40" s="1"/>
  <c r="AM11" i="40"/>
  <c r="AM97" i="40" s="1"/>
  <c r="AL11" i="40"/>
  <c r="AL97" i="40" s="1"/>
  <c r="AK11" i="40"/>
  <c r="AK97" i="40" s="1"/>
  <c r="AJ11" i="40"/>
  <c r="AJ97" i="40" s="1"/>
  <c r="AI11" i="40"/>
  <c r="AI97" i="40" s="1"/>
  <c r="AH11" i="40"/>
  <c r="AH97" i="40" s="1"/>
  <c r="AG11" i="40"/>
  <c r="AG97" i="40" s="1"/>
  <c r="AF11" i="40"/>
  <c r="AF97" i="40" s="1"/>
  <c r="AE11" i="40"/>
  <c r="AE97" i="40" s="1"/>
  <c r="AD11" i="40"/>
  <c r="AD97" i="40" s="1"/>
  <c r="AC11" i="40"/>
  <c r="AC97" i="40" s="1"/>
  <c r="AB11" i="40"/>
  <c r="AB97" i="40" s="1"/>
  <c r="AA11" i="40"/>
  <c r="AA97" i="40" s="1"/>
  <c r="Z11" i="40"/>
  <c r="Z97" i="40" s="1"/>
  <c r="Y11" i="40"/>
  <c r="Y97" i="40" s="1"/>
  <c r="X11" i="40"/>
  <c r="X97" i="40" s="1"/>
  <c r="W11" i="40"/>
  <c r="W97" i="40" s="1"/>
  <c r="V11" i="40"/>
  <c r="V97" i="40" s="1"/>
  <c r="U11" i="40"/>
  <c r="U97" i="40" s="1"/>
  <c r="T11" i="40"/>
  <c r="T97" i="40" s="1"/>
  <c r="S11" i="40"/>
  <c r="S97" i="40" s="1"/>
  <c r="R11" i="40"/>
  <c r="R97" i="40" s="1"/>
  <c r="Q11" i="40"/>
  <c r="Q97" i="40" s="1"/>
  <c r="P11" i="40"/>
  <c r="P97" i="40" s="1"/>
  <c r="O11" i="40"/>
  <c r="O97" i="40" s="1"/>
  <c r="N11" i="40"/>
  <c r="N97" i="40" s="1"/>
  <c r="M11" i="40"/>
  <c r="M97" i="40" s="1"/>
  <c r="L11" i="40"/>
  <c r="L97" i="40" s="1"/>
  <c r="K11" i="40"/>
  <c r="K97" i="40" s="1"/>
  <c r="J11" i="40"/>
  <c r="J97" i="40" s="1"/>
  <c r="I11" i="40"/>
  <c r="I97" i="40" s="1"/>
  <c r="H11" i="40"/>
  <c r="H97" i="40" s="1"/>
  <c r="G11" i="40"/>
  <c r="G97" i="40" s="1"/>
  <c r="F11" i="40"/>
  <c r="F97" i="40" s="1"/>
  <c r="E11" i="40"/>
  <c r="E97" i="40" s="1"/>
  <c r="D11" i="40"/>
  <c r="D97" i="40" s="1"/>
  <c r="C11" i="40"/>
  <c r="B9" i="40"/>
  <c r="C171" i="39"/>
  <c r="C170" i="39"/>
  <c r="C169" i="39"/>
  <c r="D153" i="39"/>
  <c r="C113" i="39"/>
  <c r="C112" i="39"/>
  <c r="C111" i="39"/>
  <c r="D99" i="39"/>
  <c r="AQ11" i="39"/>
  <c r="AP11" i="39"/>
  <c r="AP97" i="39" s="1"/>
  <c r="AO11" i="39"/>
  <c r="AO97" i="39" s="1"/>
  <c r="AN11" i="39"/>
  <c r="AN97" i="39" s="1"/>
  <c r="AM11" i="39"/>
  <c r="AM97" i="39" s="1"/>
  <c r="AL11" i="39"/>
  <c r="AL97" i="39" s="1"/>
  <c r="AK11" i="39"/>
  <c r="AK97" i="39" s="1"/>
  <c r="AJ11" i="39"/>
  <c r="AJ97" i="39" s="1"/>
  <c r="AI11" i="39"/>
  <c r="AI97" i="39" s="1"/>
  <c r="AH11" i="39"/>
  <c r="AH97" i="39" s="1"/>
  <c r="AG11" i="39"/>
  <c r="AG97" i="39" s="1"/>
  <c r="AF11" i="39"/>
  <c r="AF97" i="39" s="1"/>
  <c r="AE11" i="39"/>
  <c r="AE97" i="39" s="1"/>
  <c r="AD11" i="39"/>
  <c r="AD97" i="39" s="1"/>
  <c r="AC11" i="39"/>
  <c r="AC97" i="39" s="1"/>
  <c r="AB11" i="39"/>
  <c r="AB97" i="39" s="1"/>
  <c r="AA11" i="39"/>
  <c r="AA97" i="39" s="1"/>
  <c r="Z11" i="39"/>
  <c r="Z97" i="39" s="1"/>
  <c r="Y11" i="39"/>
  <c r="Y97" i="39" s="1"/>
  <c r="X11" i="39"/>
  <c r="X97" i="39" s="1"/>
  <c r="W11" i="39"/>
  <c r="W97" i="39" s="1"/>
  <c r="V11" i="39"/>
  <c r="V97" i="39" s="1"/>
  <c r="U11" i="39"/>
  <c r="U97" i="39" s="1"/>
  <c r="T11" i="39"/>
  <c r="T97" i="39" s="1"/>
  <c r="S11" i="39"/>
  <c r="S97" i="39" s="1"/>
  <c r="R11" i="39"/>
  <c r="R97" i="39" s="1"/>
  <c r="Q11" i="39"/>
  <c r="Q97" i="39" s="1"/>
  <c r="P11" i="39"/>
  <c r="P97" i="39" s="1"/>
  <c r="O11" i="39"/>
  <c r="O97" i="39" s="1"/>
  <c r="N11" i="39"/>
  <c r="N97" i="39" s="1"/>
  <c r="M11" i="39"/>
  <c r="M97" i="39" s="1"/>
  <c r="L11" i="39"/>
  <c r="L97" i="39" s="1"/>
  <c r="K11" i="39"/>
  <c r="K97" i="39" s="1"/>
  <c r="J11" i="39"/>
  <c r="J97" i="39" s="1"/>
  <c r="I11" i="39"/>
  <c r="I97" i="39" s="1"/>
  <c r="H11" i="39"/>
  <c r="H97" i="39" s="1"/>
  <c r="G11" i="39"/>
  <c r="G97" i="39" s="1"/>
  <c r="F11" i="39"/>
  <c r="F97" i="39" s="1"/>
  <c r="E11" i="39"/>
  <c r="E97" i="39" s="1"/>
  <c r="D11" i="39"/>
  <c r="D97" i="39" s="1"/>
  <c r="C11" i="39"/>
  <c r="C13" i="38"/>
  <c r="C73" i="38" s="1"/>
  <c r="C72" i="38" s="1"/>
  <c r="C171" i="38"/>
  <c r="C170" i="38"/>
  <c r="C169" i="38"/>
  <c r="D153" i="38"/>
  <c r="C113" i="38"/>
  <c r="C112" i="38"/>
  <c r="C111" i="38"/>
  <c r="D99" i="38"/>
  <c r="E99" i="38" s="1"/>
  <c r="AQ11" i="38"/>
  <c r="AP11" i="38"/>
  <c r="AP97" i="38" s="1"/>
  <c r="AO11" i="38"/>
  <c r="AO97" i="38" s="1"/>
  <c r="AN11" i="38"/>
  <c r="AN97" i="38" s="1"/>
  <c r="AM11" i="38"/>
  <c r="AM97" i="38" s="1"/>
  <c r="AL11" i="38"/>
  <c r="AL97" i="38" s="1"/>
  <c r="AK11" i="38"/>
  <c r="AK97" i="38" s="1"/>
  <c r="AJ11" i="38"/>
  <c r="AJ97" i="38" s="1"/>
  <c r="AI11" i="38"/>
  <c r="AI97" i="38" s="1"/>
  <c r="AH97" i="38"/>
  <c r="AG11" i="38"/>
  <c r="AG97" i="38" s="1"/>
  <c r="AF11" i="38"/>
  <c r="AF97" i="38" s="1"/>
  <c r="AE11" i="38"/>
  <c r="AE97" i="38" s="1"/>
  <c r="AD11" i="38"/>
  <c r="AD97" i="38" s="1"/>
  <c r="AC11" i="38"/>
  <c r="AC97" i="38" s="1"/>
  <c r="AB11" i="38"/>
  <c r="AB97" i="38" s="1"/>
  <c r="AA11" i="38"/>
  <c r="AA97" i="38" s="1"/>
  <c r="Z11" i="38"/>
  <c r="Z97" i="38" s="1"/>
  <c r="Y11" i="38"/>
  <c r="Y97" i="38" s="1"/>
  <c r="X11" i="38"/>
  <c r="X97" i="38" s="1"/>
  <c r="W11" i="38"/>
  <c r="W97" i="38" s="1"/>
  <c r="V11" i="38"/>
  <c r="V97" i="38" s="1"/>
  <c r="U11" i="38"/>
  <c r="U97" i="38" s="1"/>
  <c r="T11" i="38"/>
  <c r="T97" i="38" s="1"/>
  <c r="S11" i="38"/>
  <c r="S97" i="38" s="1"/>
  <c r="R11" i="38"/>
  <c r="R97" i="38" s="1"/>
  <c r="Q11" i="38"/>
  <c r="Q97" i="38" s="1"/>
  <c r="P11" i="38"/>
  <c r="P97" i="38" s="1"/>
  <c r="O11" i="38"/>
  <c r="O97" i="38" s="1"/>
  <c r="N11" i="38"/>
  <c r="N97" i="38" s="1"/>
  <c r="M11" i="38"/>
  <c r="M97" i="38" s="1"/>
  <c r="L11" i="38"/>
  <c r="L97" i="38" s="1"/>
  <c r="K11" i="38"/>
  <c r="K97" i="38" s="1"/>
  <c r="J11" i="38"/>
  <c r="J97" i="38" s="1"/>
  <c r="I11" i="38"/>
  <c r="I97" i="38" s="1"/>
  <c r="H11" i="38"/>
  <c r="H97" i="38" s="1"/>
  <c r="G11" i="38"/>
  <c r="G97" i="38" s="1"/>
  <c r="F11" i="38"/>
  <c r="F97" i="38" s="1"/>
  <c r="E11" i="38"/>
  <c r="E97" i="38" s="1"/>
  <c r="D11" i="38"/>
  <c r="D97" i="38" s="1"/>
  <c r="C11" i="38"/>
  <c r="B9" i="38"/>
  <c r="C13" i="37"/>
  <c r="C73" i="37" s="1"/>
  <c r="C72" i="37" s="1"/>
  <c r="B9" i="37"/>
  <c r="C171" i="37"/>
  <c r="C170" i="37"/>
  <c r="C169" i="37"/>
  <c r="D153" i="37"/>
  <c r="C113" i="37"/>
  <c r="C112" i="37"/>
  <c r="C111" i="37"/>
  <c r="D99" i="37"/>
  <c r="E99" i="37" s="1"/>
  <c r="AQ11" i="37"/>
  <c r="AP11" i="37"/>
  <c r="AP97" i="37" s="1"/>
  <c r="AO11" i="37"/>
  <c r="AO97" i="37" s="1"/>
  <c r="AN11" i="37"/>
  <c r="AN97" i="37" s="1"/>
  <c r="AM11" i="37"/>
  <c r="AM97" i="37" s="1"/>
  <c r="AL11" i="37"/>
  <c r="AL97" i="37" s="1"/>
  <c r="AK11" i="37"/>
  <c r="AK97" i="37" s="1"/>
  <c r="AJ11" i="37"/>
  <c r="AJ97" i="37" s="1"/>
  <c r="AI11" i="37"/>
  <c r="AI97" i="37" s="1"/>
  <c r="AH11" i="37"/>
  <c r="AH97" i="37" s="1"/>
  <c r="AG11" i="37"/>
  <c r="AG97" i="37" s="1"/>
  <c r="AF11" i="37"/>
  <c r="AF97" i="37" s="1"/>
  <c r="AE11" i="37"/>
  <c r="AE97" i="37" s="1"/>
  <c r="AD11" i="37"/>
  <c r="AD97" i="37" s="1"/>
  <c r="AC11" i="37"/>
  <c r="AC97" i="37" s="1"/>
  <c r="AB11" i="37"/>
  <c r="AB97" i="37" s="1"/>
  <c r="AA11" i="37"/>
  <c r="AA97" i="37" s="1"/>
  <c r="Z11" i="37"/>
  <c r="Z97" i="37" s="1"/>
  <c r="Y11" i="37"/>
  <c r="Y97" i="37" s="1"/>
  <c r="X11" i="37"/>
  <c r="X97" i="37" s="1"/>
  <c r="W11" i="37"/>
  <c r="W97" i="37" s="1"/>
  <c r="V11" i="37"/>
  <c r="V97" i="37" s="1"/>
  <c r="U11" i="37"/>
  <c r="U97" i="37" s="1"/>
  <c r="T11" i="37"/>
  <c r="T97" i="37" s="1"/>
  <c r="S11" i="37"/>
  <c r="S97" i="37" s="1"/>
  <c r="R11" i="37"/>
  <c r="R97" i="37" s="1"/>
  <c r="Q11" i="37"/>
  <c r="Q97" i="37" s="1"/>
  <c r="P11" i="37"/>
  <c r="P97" i="37" s="1"/>
  <c r="O11" i="37"/>
  <c r="O97" i="37" s="1"/>
  <c r="N11" i="37"/>
  <c r="N97" i="37" s="1"/>
  <c r="M11" i="37"/>
  <c r="M97" i="37" s="1"/>
  <c r="L11" i="37"/>
  <c r="L97" i="37" s="1"/>
  <c r="K11" i="37"/>
  <c r="K97" i="37" s="1"/>
  <c r="J11" i="37"/>
  <c r="J97" i="37" s="1"/>
  <c r="I11" i="37"/>
  <c r="I97" i="37" s="1"/>
  <c r="H11" i="37"/>
  <c r="H97" i="37" s="1"/>
  <c r="G11" i="37"/>
  <c r="G97" i="37" s="1"/>
  <c r="F11" i="37"/>
  <c r="F97" i="37" s="1"/>
  <c r="E11" i="37"/>
  <c r="E97" i="37" s="1"/>
  <c r="D11" i="37"/>
  <c r="D97" i="37" s="1"/>
  <c r="C11" i="37"/>
  <c r="C171" i="36"/>
  <c r="C170" i="36"/>
  <c r="C169" i="36"/>
  <c r="D153" i="36"/>
  <c r="C113" i="36"/>
  <c r="C112" i="36"/>
  <c r="C111" i="36"/>
  <c r="D99" i="36"/>
  <c r="AQ11" i="36"/>
  <c r="AP11" i="36"/>
  <c r="AP97" i="36" s="1"/>
  <c r="AO11" i="36"/>
  <c r="AO97" i="36" s="1"/>
  <c r="AN11" i="36"/>
  <c r="AN97" i="36" s="1"/>
  <c r="AM11" i="36"/>
  <c r="AM97" i="36" s="1"/>
  <c r="AL11" i="36"/>
  <c r="AL97" i="36" s="1"/>
  <c r="AK11" i="36"/>
  <c r="AK97" i="36" s="1"/>
  <c r="AJ11" i="36"/>
  <c r="AJ97" i="36" s="1"/>
  <c r="AI11" i="36"/>
  <c r="AI97" i="36" s="1"/>
  <c r="AH11" i="36"/>
  <c r="AH97" i="36" s="1"/>
  <c r="AG11" i="36"/>
  <c r="AG97" i="36" s="1"/>
  <c r="AF11" i="36"/>
  <c r="AF97" i="36" s="1"/>
  <c r="AE11" i="36"/>
  <c r="AE97" i="36" s="1"/>
  <c r="AD11" i="36"/>
  <c r="AD97" i="36" s="1"/>
  <c r="AC11" i="36"/>
  <c r="AC97" i="36" s="1"/>
  <c r="AB11" i="36"/>
  <c r="AB97" i="36" s="1"/>
  <c r="AA11" i="36"/>
  <c r="AA97" i="36" s="1"/>
  <c r="Z11" i="36"/>
  <c r="Z97" i="36" s="1"/>
  <c r="Y11" i="36"/>
  <c r="Y97" i="36" s="1"/>
  <c r="X11" i="36"/>
  <c r="X97" i="36" s="1"/>
  <c r="W11" i="36"/>
  <c r="W97" i="36" s="1"/>
  <c r="V11" i="36"/>
  <c r="V97" i="36" s="1"/>
  <c r="U11" i="36"/>
  <c r="U97" i="36" s="1"/>
  <c r="T11" i="36"/>
  <c r="T97" i="36" s="1"/>
  <c r="S11" i="36"/>
  <c r="S97" i="36" s="1"/>
  <c r="R11" i="36"/>
  <c r="R97" i="36" s="1"/>
  <c r="Q11" i="36"/>
  <c r="Q97" i="36" s="1"/>
  <c r="P11" i="36"/>
  <c r="P97" i="36" s="1"/>
  <c r="O11" i="36"/>
  <c r="O97" i="36" s="1"/>
  <c r="N11" i="36"/>
  <c r="N97" i="36" s="1"/>
  <c r="M11" i="36"/>
  <c r="M97" i="36" s="1"/>
  <c r="L11" i="36"/>
  <c r="L97" i="36" s="1"/>
  <c r="K11" i="36"/>
  <c r="K97" i="36" s="1"/>
  <c r="J11" i="36"/>
  <c r="J97" i="36" s="1"/>
  <c r="I11" i="36"/>
  <c r="I97" i="36" s="1"/>
  <c r="H11" i="36"/>
  <c r="H97" i="36" s="1"/>
  <c r="G11" i="36"/>
  <c r="G97" i="36" s="1"/>
  <c r="F11" i="36"/>
  <c r="F97" i="36" s="1"/>
  <c r="E11" i="36"/>
  <c r="E97" i="36" s="1"/>
  <c r="D11" i="36"/>
  <c r="D97" i="36" s="1"/>
  <c r="C11" i="36"/>
  <c r="AH27" i="48" l="1"/>
  <c r="C152" i="40"/>
  <c r="D152" i="40"/>
  <c r="C73" i="40"/>
  <c r="C80" i="40"/>
  <c r="C74" i="40"/>
  <c r="C152" i="37"/>
  <c r="C152" i="38"/>
  <c r="E153" i="36"/>
  <c r="E153" i="40"/>
  <c r="E152" i="40" s="1"/>
  <c r="E153" i="38"/>
  <c r="D152" i="38"/>
  <c r="E153" i="37"/>
  <c r="D152" i="37"/>
  <c r="E153" i="41"/>
  <c r="E153" i="39"/>
  <c r="AH34" i="47"/>
  <c r="C166" i="41"/>
  <c r="D165" i="41" s="1"/>
  <c r="C97" i="41"/>
  <c r="E99" i="41"/>
  <c r="C166" i="40"/>
  <c r="C97" i="40"/>
  <c r="E99" i="40"/>
  <c r="C166" i="39"/>
  <c r="D165" i="39" s="1"/>
  <c r="C97" i="39"/>
  <c r="E99" i="39"/>
  <c r="C166" i="38"/>
  <c r="E165" i="38" s="1"/>
  <c r="C97" i="38"/>
  <c r="F99" i="38"/>
  <c r="C166" i="37"/>
  <c r="E165" i="37" s="1"/>
  <c r="F99" i="37"/>
  <c r="C97" i="37"/>
  <c r="C166" i="36"/>
  <c r="D165" i="36" s="1"/>
  <c r="C97" i="36"/>
  <c r="E99" i="36"/>
  <c r="E52" i="1"/>
  <c r="F52" i="1" s="1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54" i="2"/>
  <c r="D9" i="2"/>
  <c r="C29" i="47" s="1"/>
  <c r="C33" i="47" s="1"/>
  <c r="C171" i="35"/>
  <c r="C170" i="35"/>
  <c r="C169" i="35"/>
  <c r="C113" i="35"/>
  <c r="C112" i="35"/>
  <c r="C111" i="35"/>
  <c r="D99" i="35"/>
  <c r="AQ11" i="35"/>
  <c r="AP11" i="35"/>
  <c r="AP97" i="35" s="1"/>
  <c r="AO11" i="35"/>
  <c r="AO97" i="35" s="1"/>
  <c r="AN11" i="35"/>
  <c r="AN97" i="35" s="1"/>
  <c r="AM11" i="35"/>
  <c r="AM97" i="35" s="1"/>
  <c r="AL11" i="35"/>
  <c r="AL97" i="35" s="1"/>
  <c r="AK11" i="35"/>
  <c r="AK97" i="35" s="1"/>
  <c r="AJ11" i="35"/>
  <c r="AJ97" i="35" s="1"/>
  <c r="AI11" i="35"/>
  <c r="AI97" i="35" s="1"/>
  <c r="AH11" i="35"/>
  <c r="AH97" i="35" s="1"/>
  <c r="AG11" i="35"/>
  <c r="AG97" i="35" s="1"/>
  <c r="AF11" i="35"/>
  <c r="AF97" i="35" s="1"/>
  <c r="AE11" i="35"/>
  <c r="AE97" i="35" s="1"/>
  <c r="AD11" i="35"/>
  <c r="AD97" i="35" s="1"/>
  <c r="AC11" i="35"/>
  <c r="AC97" i="35" s="1"/>
  <c r="AB11" i="35"/>
  <c r="AB97" i="35" s="1"/>
  <c r="AA11" i="35"/>
  <c r="AA97" i="35" s="1"/>
  <c r="Z11" i="35"/>
  <c r="Z97" i="35" s="1"/>
  <c r="Y11" i="35"/>
  <c r="Y97" i="35" s="1"/>
  <c r="X11" i="35"/>
  <c r="X97" i="35" s="1"/>
  <c r="W11" i="35"/>
  <c r="W97" i="35" s="1"/>
  <c r="V11" i="35"/>
  <c r="V97" i="35" s="1"/>
  <c r="U11" i="35"/>
  <c r="U97" i="35" s="1"/>
  <c r="T11" i="35"/>
  <c r="T97" i="35" s="1"/>
  <c r="S11" i="35"/>
  <c r="S97" i="35" s="1"/>
  <c r="R11" i="35"/>
  <c r="R97" i="35" s="1"/>
  <c r="Q11" i="35"/>
  <c r="Q97" i="35" s="1"/>
  <c r="P11" i="35"/>
  <c r="P97" i="35" s="1"/>
  <c r="O11" i="35"/>
  <c r="O97" i="35" s="1"/>
  <c r="N11" i="35"/>
  <c r="N97" i="35" s="1"/>
  <c r="M11" i="35"/>
  <c r="M97" i="35" s="1"/>
  <c r="L11" i="35"/>
  <c r="L97" i="35" s="1"/>
  <c r="K11" i="35"/>
  <c r="K97" i="35" s="1"/>
  <c r="J11" i="35"/>
  <c r="J97" i="35" s="1"/>
  <c r="I11" i="35"/>
  <c r="I97" i="35" s="1"/>
  <c r="H11" i="35"/>
  <c r="H97" i="35" s="1"/>
  <c r="G11" i="35"/>
  <c r="G97" i="35" s="1"/>
  <c r="F11" i="35"/>
  <c r="F97" i="35" s="1"/>
  <c r="E11" i="35"/>
  <c r="E97" i="35" s="1"/>
  <c r="D11" i="35"/>
  <c r="D97" i="35" s="1"/>
  <c r="C11" i="35"/>
  <c r="D11" i="34"/>
  <c r="E11" i="34"/>
  <c r="F11" i="34"/>
  <c r="G11" i="34"/>
  <c r="H11" i="34"/>
  <c r="I11" i="34"/>
  <c r="J11" i="34"/>
  <c r="K11" i="34"/>
  <c r="L11" i="34"/>
  <c r="M11" i="34"/>
  <c r="N11" i="34"/>
  <c r="O11" i="34"/>
  <c r="P11" i="34"/>
  <c r="Q11" i="34"/>
  <c r="R11" i="34"/>
  <c r="S11" i="34"/>
  <c r="T11" i="34"/>
  <c r="U11" i="34"/>
  <c r="V11" i="34"/>
  <c r="W11" i="34"/>
  <c r="X11" i="34"/>
  <c r="Y11" i="34"/>
  <c r="Z11" i="34"/>
  <c r="AA11" i="34"/>
  <c r="AB11" i="34"/>
  <c r="AC11" i="34"/>
  <c r="AD11" i="34"/>
  <c r="AE11" i="34"/>
  <c r="AF11" i="34"/>
  <c r="AG11" i="34"/>
  <c r="AH11" i="34"/>
  <c r="AI11" i="34"/>
  <c r="AJ11" i="34"/>
  <c r="AK11" i="34"/>
  <c r="AL11" i="34"/>
  <c r="AM11" i="34"/>
  <c r="AN11" i="34"/>
  <c r="AO11" i="34"/>
  <c r="AP11" i="34"/>
  <c r="AQ11" i="34"/>
  <c r="C11" i="34"/>
  <c r="B9" i="34"/>
  <c r="AI27" i="48" l="1"/>
  <c r="G52" i="1"/>
  <c r="AI19" i="39" s="1"/>
  <c r="C72" i="40"/>
  <c r="E13" i="39"/>
  <c r="I13" i="39"/>
  <c r="AM13" i="39"/>
  <c r="AO13" i="39"/>
  <c r="D14" i="39"/>
  <c r="AL14" i="39"/>
  <c r="AN14" i="39"/>
  <c r="AP14" i="39"/>
  <c r="I15" i="39"/>
  <c r="AM15" i="39"/>
  <c r="AO15" i="39"/>
  <c r="D16" i="39"/>
  <c r="P16" i="39"/>
  <c r="AL16" i="39"/>
  <c r="AN16" i="39"/>
  <c r="AP16" i="39"/>
  <c r="E17" i="39"/>
  <c r="I17" i="39"/>
  <c r="AM17" i="39"/>
  <c r="AO17" i="39"/>
  <c r="D18" i="39"/>
  <c r="F18" i="39"/>
  <c r="H18" i="39"/>
  <c r="N18" i="39"/>
  <c r="P18" i="39"/>
  <c r="R18" i="39"/>
  <c r="T18" i="39"/>
  <c r="V18" i="39"/>
  <c r="X18" i="39"/>
  <c r="Z18" i="39"/>
  <c r="AB18" i="39"/>
  <c r="AD18" i="39"/>
  <c r="AF18" i="39"/>
  <c r="AH18" i="39"/>
  <c r="AJ18" i="39"/>
  <c r="AL18" i="39"/>
  <c r="AN18" i="39"/>
  <c r="AP18" i="39"/>
  <c r="E19" i="39"/>
  <c r="G19" i="39"/>
  <c r="I19" i="39"/>
  <c r="AK19" i="39"/>
  <c r="AM19" i="39"/>
  <c r="AO19" i="39"/>
  <c r="D20" i="39"/>
  <c r="J20" i="39"/>
  <c r="T20" i="39"/>
  <c r="AL20" i="39"/>
  <c r="AN20" i="39"/>
  <c r="AP20" i="39"/>
  <c r="E21" i="39"/>
  <c r="AM21" i="39"/>
  <c r="AO21" i="39"/>
  <c r="D22" i="39"/>
  <c r="T22" i="39"/>
  <c r="AL22" i="39"/>
  <c r="AN22" i="39"/>
  <c r="AP22" i="39"/>
  <c r="E23" i="39"/>
  <c r="G23" i="39"/>
  <c r="I23" i="39"/>
  <c r="K23" i="39"/>
  <c r="M23" i="39"/>
  <c r="U23" i="39"/>
  <c r="W23" i="39"/>
  <c r="Y23" i="39"/>
  <c r="AA23" i="39"/>
  <c r="AC23" i="39"/>
  <c r="AE23" i="39"/>
  <c r="AG23" i="39"/>
  <c r="AI23" i="39"/>
  <c r="AM23" i="39"/>
  <c r="AO23" i="39"/>
  <c r="D24" i="39"/>
  <c r="J24" i="39"/>
  <c r="L24" i="39"/>
  <c r="N24" i="39"/>
  <c r="P24" i="39"/>
  <c r="AB24" i="39"/>
  <c r="AD24" i="39"/>
  <c r="AF24" i="39"/>
  <c r="AJ24" i="39"/>
  <c r="AL24" i="39"/>
  <c r="AN24" i="39"/>
  <c r="AP24" i="39"/>
  <c r="E25" i="39"/>
  <c r="E25" i="41" s="1"/>
  <c r="G25" i="39"/>
  <c r="G25" i="41" s="1"/>
  <c r="I25" i="39"/>
  <c r="I25" i="41" s="1"/>
  <c r="K25" i="39"/>
  <c r="K25" i="41" s="1"/>
  <c r="M25" i="39"/>
  <c r="M25" i="41" s="1"/>
  <c r="O25" i="39"/>
  <c r="O25" i="41" s="1"/>
  <c r="Q25" i="39"/>
  <c r="Q25" i="41" s="1"/>
  <c r="S25" i="39"/>
  <c r="S25" i="41" s="1"/>
  <c r="Y25" i="39"/>
  <c r="Y25" i="41" s="1"/>
  <c r="AA25" i="39"/>
  <c r="AA25" i="41" s="1"/>
  <c r="AC25" i="39"/>
  <c r="AC25" i="41" s="1"/>
  <c r="AE25" i="39"/>
  <c r="AE25" i="41" s="1"/>
  <c r="AG25" i="39"/>
  <c r="AG25" i="41" s="1"/>
  <c r="AI25" i="39"/>
  <c r="AI25" i="41" s="1"/>
  <c r="AK25" i="39"/>
  <c r="AK25" i="41" s="1"/>
  <c r="AM25" i="39"/>
  <c r="AM25" i="41" s="1"/>
  <c r="AO25" i="39"/>
  <c r="AO25" i="41" s="1"/>
  <c r="D26" i="39"/>
  <c r="F26" i="39"/>
  <c r="H26" i="39"/>
  <c r="L26" i="39"/>
  <c r="N26" i="39"/>
  <c r="V26" i="39"/>
  <c r="X26" i="39"/>
  <c r="AD26" i="39"/>
  <c r="AF26" i="39"/>
  <c r="AH26" i="39"/>
  <c r="AJ26" i="39"/>
  <c r="AL26" i="39"/>
  <c r="AN26" i="39"/>
  <c r="AP26" i="39"/>
  <c r="E27" i="39"/>
  <c r="G27" i="39"/>
  <c r="U27" i="39"/>
  <c r="W27" i="39"/>
  <c r="AA27" i="39"/>
  <c r="AC27" i="39"/>
  <c r="AE27" i="39"/>
  <c r="AG27" i="39"/>
  <c r="AI27" i="39"/>
  <c r="AK27" i="39"/>
  <c r="AM27" i="39"/>
  <c r="AO27" i="39"/>
  <c r="D29" i="39"/>
  <c r="D29" i="41" s="1"/>
  <c r="F29" i="39"/>
  <c r="F29" i="41" s="1"/>
  <c r="H29" i="39"/>
  <c r="H29" i="41" s="1"/>
  <c r="N29" i="39"/>
  <c r="N29" i="41" s="1"/>
  <c r="P29" i="39"/>
  <c r="P29" i="41" s="1"/>
  <c r="Z29" i="39"/>
  <c r="Z29" i="41" s="1"/>
  <c r="AB29" i="39"/>
  <c r="AB29" i="41" s="1"/>
  <c r="AD29" i="39"/>
  <c r="AD29" i="41" s="1"/>
  <c r="AF29" i="39"/>
  <c r="AF29" i="41" s="1"/>
  <c r="AH29" i="39"/>
  <c r="AH29" i="41" s="1"/>
  <c r="AJ29" i="39"/>
  <c r="AJ29" i="41" s="1"/>
  <c r="AL29" i="39"/>
  <c r="AL29" i="41" s="1"/>
  <c r="AN29" i="39"/>
  <c r="AN29" i="41" s="1"/>
  <c r="AP29" i="39"/>
  <c r="AP29" i="41" s="1"/>
  <c r="AO30" i="39"/>
  <c r="AO30" i="41" s="1"/>
  <c r="D31" i="39"/>
  <c r="D31" i="41" s="1"/>
  <c r="F31" i="39"/>
  <c r="F31" i="41" s="1"/>
  <c r="H31" i="39"/>
  <c r="H31" i="41" s="1"/>
  <c r="J31" i="39"/>
  <c r="J31" i="41" s="1"/>
  <c r="P31" i="39"/>
  <c r="P31" i="41" s="1"/>
  <c r="V31" i="39"/>
  <c r="V31" i="41" s="1"/>
  <c r="X31" i="39"/>
  <c r="X31" i="41" s="1"/>
  <c r="AD31" i="39"/>
  <c r="AD31" i="41" s="1"/>
  <c r="AL31" i="39"/>
  <c r="AL31" i="41" s="1"/>
  <c r="AN31" i="39"/>
  <c r="AN31" i="41" s="1"/>
  <c r="AP31" i="39"/>
  <c r="AP31" i="41" s="1"/>
  <c r="E32" i="39"/>
  <c r="E32" i="41" s="1"/>
  <c r="G32" i="39"/>
  <c r="G32" i="41" s="1"/>
  <c r="I32" i="39"/>
  <c r="I32" i="41" s="1"/>
  <c r="K32" i="39"/>
  <c r="K32" i="41" s="1"/>
  <c r="O32" i="39"/>
  <c r="O32" i="41" s="1"/>
  <c r="Q32" i="39"/>
  <c r="Q32" i="41" s="1"/>
  <c r="S32" i="39"/>
  <c r="S32" i="41" s="1"/>
  <c r="U32" i="39"/>
  <c r="U32" i="41" s="1"/>
  <c r="W32" i="39"/>
  <c r="W32" i="41" s="1"/>
  <c r="Y32" i="39"/>
  <c r="Y32" i="41" s="1"/>
  <c r="AG32" i="39"/>
  <c r="AG32" i="41" s="1"/>
  <c r="AI32" i="39"/>
  <c r="AI32" i="41" s="1"/>
  <c r="AK32" i="39"/>
  <c r="AK32" i="41" s="1"/>
  <c r="AM32" i="39"/>
  <c r="AM32" i="41" s="1"/>
  <c r="AO32" i="39"/>
  <c r="AO32" i="41" s="1"/>
  <c r="D33" i="39"/>
  <c r="D33" i="41" s="1"/>
  <c r="F33" i="39"/>
  <c r="F33" i="41" s="1"/>
  <c r="H33" i="39"/>
  <c r="H33" i="41" s="1"/>
  <c r="J33" i="39"/>
  <c r="J33" i="41" s="1"/>
  <c r="L33" i="39"/>
  <c r="L33" i="41" s="1"/>
  <c r="P33" i="39"/>
  <c r="P33" i="41" s="1"/>
  <c r="R33" i="39"/>
  <c r="R33" i="41" s="1"/>
  <c r="T33" i="39"/>
  <c r="T33" i="41" s="1"/>
  <c r="V33" i="39"/>
  <c r="V33" i="41" s="1"/>
  <c r="Z33" i="39"/>
  <c r="Z33" i="41" s="1"/>
  <c r="AB33" i="39"/>
  <c r="AB33" i="41" s="1"/>
  <c r="AF33" i="39"/>
  <c r="AF33" i="41" s="1"/>
  <c r="AH33" i="39"/>
  <c r="AH33" i="41" s="1"/>
  <c r="AJ33" i="39"/>
  <c r="AJ33" i="41" s="1"/>
  <c r="AL33" i="39"/>
  <c r="AL33" i="41" s="1"/>
  <c r="AN33" i="39"/>
  <c r="AN33" i="41" s="1"/>
  <c r="AP33" i="39"/>
  <c r="AP33" i="41" s="1"/>
  <c r="E34" i="39"/>
  <c r="E34" i="41" s="1"/>
  <c r="I34" i="39"/>
  <c r="I34" i="41" s="1"/>
  <c r="K34" i="39"/>
  <c r="K34" i="41" s="1"/>
  <c r="Q34" i="39"/>
  <c r="Q34" i="41" s="1"/>
  <c r="S34" i="39"/>
  <c r="S34" i="41" s="1"/>
  <c r="U34" i="39"/>
  <c r="U34" i="41" s="1"/>
  <c r="W34" i="39"/>
  <c r="W34" i="41" s="1"/>
  <c r="Y34" i="39"/>
  <c r="Y34" i="41" s="1"/>
  <c r="AA34" i="39"/>
  <c r="AA34" i="41" s="1"/>
  <c r="AC34" i="39"/>
  <c r="AC34" i="41" s="1"/>
  <c r="AE34" i="39"/>
  <c r="AE34" i="41" s="1"/>
  <c r="AG34" i="39"/>
  <c r="AG34" i="41" s="1"/>
  <c r="AI34" i="39"/>
  <c r="AI34" i="41" s="1"/>
  <c r="AK34" i="39"/>
  <c r="AK34" i="41" s="1"/>
  <c r="AM34" i="39"/>
  <c r="AM34" i="41" s="1"/>
  <c r="AO34" i="39"/>
  <c r="AO34" i="41" s="1"/>
  <c r="D35" i="39"/>
  <c r="D35" i="41" s="1"/>
  <c r="J35" i="39"/>
  <c r="J35" i="41" s="1"/>
  <c r="P35" i="39"/>
  <c r="P35" i="41" s="1"/>
  <c r="V35" i="39"/>
  <c r="V35" i="41" s="1"/>
  <c r="X35" i="39"/>
  <c r="X35" i="41" s="1"/>
  <c r="AD35" i="39"/>
  <c r="AD35" i="41" s="1"/>
  <c r="AF35" i="39"/>
  <c r="AF35" i="41" s="1"/>
  <c r="AL35" i="39"/>
  <c r="AL35" i="41" s="1"/>
  <c r="AN35" i="39"/>
  <c r="AN35" i="41" s="1"/>
  <c r="AP35" i="39"/>
  <c r="AP35" i="41" s="1"/>
  <c r="D36" i="39"/>
  <c r="D36" i="41" s="1"/>
  <c r="AN36" i="39"/>
  <c r="AN36" i="41" s="1"/>
  <c r="AP36" i="39"/>
  <c r="AP36" i="41" s="1"/>
  <c r="AN37" i="39"/>
  <c r="AN37" i="41" s="1"/>
  <c r="AP37" i="39"/>
  <c r="AP37" i="41" s="1"/>
  <c r="AN38" i="39"/>
  <c r="AN38" i="41" s="1"/>
  <c r="AP38" i="39"/>
  <c r="AP38" i="41" s="1"/>
  <c r="D39" i="39"/>
  <c r="D39" i="41" s="1"/>
  <c r="J39" i="39"/>
  <c r="J39" i="41" s="1"/>
  <c r="L39" i="39"/>
  <c r="L39" i="41" s="1"/>
  <c r="N39" i="39"/>
  <c r="N39" i="41" s="1"/>
  <c r="P39" i="39"/>
  <c r="P39" i="41" s="1"/>
  <c r="R39" i="39"/>
  <c r="R39" i="41" s="1"/>
  <c r="T39" i="39"/>
  <c r="T39" i="41" s="1"/>
  <c r="V39" i="39"/>
  <c r="V39" i="41" s="1"/>
  <c r="AD39" i="39"/>
  <c r="AD39" i="41" s="1"/>
  <c r="AF39" i="39"/>
  <c r="AF39" i="41" s="1"/>
  <c r="AN39" i="39"/>
  <c r="AN39" i="41" s="1"/>
  <c r="AP39" i="39"/>
  <c r="AP39" i="41" s="1"/>
  <c r="D40" i="39"/>
  <c r="D40" i="41" s="1"/>
  <c r="J40" i="39"/>
  <c r="J40" i="41" s="1"/>
  <c r="AL40" i="39"/>
  <c r="AL40" i="41" s="1"/>
  <c r="AN40" i="39"/>
  <c r="AN40" i="41" s="1"/>
  <c r="AP40" i="39"/>
  <c r="AP40" i="41" s="1"/>
  <c r="H41" i="39"/>
  <c r="H41" i="41" s="1"/>
  <c r="J41" i="39"/>
  <c r="J41" i="41" s="1"/>
  <c r="N41" i="39"/>
  <c r="N41" i="41" s="1"/>
  <c r="AL41" i="39"/>
  <c r="AL41" i="41" s="1"/>
  <c r="AN41" i="39"/>
  <c r="AN41" i="41" s="1"/>
  <c r="AP41" i="39"/>
  <c r="AP41" i="41" s="1"/>
  <c r="D42" i="39"/>
  <c r="D42" i="41" s="1"/>
  <c r="F42" i="39"/>
  <c r="F42" i="41" s="1"/>
  <c r="H42" i="39"/>
  <c r="H42" i="41" s="1"/>
  <c r="J42" i="39"/>
  <c r="J42" i="41" s="1"/>
  <c r="L42" i="39"/>
  <c r="L42" i="41" s="1"/>
  <c r="N42" i="39"/>
  <c r="N42" i="41" s="1"/>
  <c r="P42" i="39"/>
  <c r="P42" i="41" s="1"/>
  <c r="R42" i="39"/>
  <c r="R42" i="41" s="1"/>
  <c r="T42" i="39"/>
  <c r="T42" i="41" s="1"/>
  <c r="V42" i="39"/>
  <c r="V42" i="41" s="1"/>
  <c r="X42" i="39"/>
  <c r="X42" i="41" s="1"/>
  <c r="Z42" i="39"/>
  <c r="Z42" i="41" s="1"/>
  <c r="AB42" i="39"/>
  <c r="AB42" i="41" s="1"/>
  <c r="AD42" i="39"/>
  <c r="AD42" i="41" s="1"/>
  <c r="AF42" i="39"/>
  <c r="AF42" i="41" s="1"/>
  <c r="AH42" i="39"/>
  <c r="AH42" i="41" s="1"/>
  <c r="AJ42" i="39"/>
  <c r="AJ42" i="41" s="1"/>
  <c r="AL42" i="39"/>
  <c r="AL42" i="41" s="1"/>
  <c r="AN42" i="39"/>
  <c r="AN42" i="41" s="1"/>
  <c r="AP42" i="39"/>
  <c r="AP42" i="41" s="1"/>
  <c r="D43" i="39"/>
  <c r="D43" i="41" s="1"/>
  <c r="F43" i="39"/>
  <c r="F43" i="41" s="1"/>
  <c r="H43" i="39"/>
  <c r="H43" i="41" s="1"/>
  <c r="L43" i="39"/>
  <c r="L43" i="41" s="1"/>
  <c r="P43" i="39"/>
  <c r="P43" i="41" s="1"/>
  <c r="T43" i="39"/>
  <c r="T43" i="41" s="1"/>
  <c r="V43" i="39"/>
  <c r="V43" i="41" s="1"/>
  <c r="AD43" i="39"/>
  <c r="AD43" i="41" s="1"/>
  <c r="AF43" i="39"/>
  <c r="AF43" i="41" s="1"/>
  <c r="AH43" i="39"/>
  <c r="AH43" i="41" s="1"/>
  <c r="AJ43" i="39"/>
  <c r="AJ43" i="41" s="1"/>
  <c r="AL43" i="39"/>
  <c r="AL43" i="41" s="1"/>
  <c r="AN43" i="39"/>
  <c r="AN43" i="41" s="1"/>
  <c r="AP43" i="39"/>
  <c r="AP43" i="41" s="1"/>
  <c r="D45" i="39"/>
  <c r="D45" i="41" s="1"/>
  <c r="F45" i="39"/>
  <c r="F45" i="41" s="1"/>
  <c r="H45" i="39"/>
  <c r="H45" i="41" s="1"/>
  <c r="L45" i="39"/>
  <c r="L45" i="41" s="1"/>
  <c r="N45" i="39"/>
  <c r="N45" i="41" s="1"/>
  <c r="P45" i="39"/>
  <c r="P45" i="41" s="1"/>
  <c r="T45" i="39"/>
  <c r="T45" i="41" s="1"/>
  <c r="V45" i="39"/>
  <c r="V45" i="41" s="1"/>
  <c r="X45" i="39"/>
  <c r="X45" i="41" s="1"/>
  <c r="AB45" i="39"/>
  <c r="AB45" i="41" s="1"/>
  <c r="AD45" i="39"/>
  <c r="AD45" i="41" s="1"/>
  <c r="AF45" i="39"/>
  <c r="AF45" i="41" s="1"/>
  <c r="AH45" i="39"/>
  <c r="AH45" i="41" s="1"/>
  <c r="AJ45" i="39"/>
  <c r="AJ45" i="41" s="1"/>
  <c r="AL45" i="39"/>
  <c r="AL45" i="41" s="1"/>
  <c r="AN45" i="39"/>
  <c r="AN45" i="41" s="1"/>
  <c r="AP45" i="39"/>
  <c r="AP45" i="41" s="1"/>
  <c r="AO46" i="39"/>
  <c r="AO46" i="41" s="1"/>
  <c r="H47" i="39"/>
  <c r="H47" i="41" s="1"/>
  <c r="J47" i="39"/>
  <c r="J47" i="41" s="1"/>
  <c r="P47" i="39"/>
  <c r="P47" i="41" s="1"/>
  <c r="T47" i="39"/>
  <c r="T47" i="41" s="1"/>
  <c r="V47" i="39"/>
  <c r="V47" i="41" s="1"/>
  <c r="AD47" i="39"/>
  <c r="AD47" i="41" s="1"/>
  <c r="AF47" i="39"/>
  <c r="AF47" i="41" s="1"/>
  <c r="AH47" i="39"/>
  <c r="AH47" i="41" s="1"/>
  <c r="AN47" i="39"/>
  <c r="AN47" i="41" s="1"/>
  <c r="AP47" i="39"/>
  <c r="AP47" i="41" s="1"/>
  <c r="E48" i="39"/>
  <c r="E48" i="41" s="1"/>
  <c r="G48" i="39"/>
  <c r="G48" i="41" s="1"/>
  <c r="I48" i="39"/>
  <c r="I48" i="41" s="1"/>
  <c r="K48" i="39"/>
  <c r="K48" i="41" s="1"/>
  <c r="Q48" i="39"/>
  <c r="Q48" i="41" s="1"/>
  <c r="S48" i="39"/>
  <c r="S48" i="41" s="1"/>
  <c r="U48" i="39"/>
  <c r="U48" i="41" s="1"/>
  <c r="W48" i="39"/>
  <c r="W48" i="41" s="1"/>
  <c r="AC48" i="39"/>
  <c r="AC48" i="41" s="1"/>
  <c r="AE48" i="39"/>
  <c r="AE48" i="41" s="1"/>
  <c r="AG48" i="39"/>
  <c r="AG48" i="41" s="1"/>
  <c r="AI48" i="39"/>
  <c r="AI48" i="41" s="1"/>
  <c r="AK48" i="39"/>
  <c r="AK48" i="41" s="1"/>
  <c r="AM48" i="39"/>
  <c r="AM48" i="41" s="1"/>
  <c r="AO48" i="39"/>
  <c r="AO48" i="41" s="1"/>
  <c r="D49" i="39"/>
  <c r="D49" i="41" s="1"/>
  <c r="H49" i="39"/>
  <c r="H49" i="41" s="1"/>
  <c r="J49" i="39"/>
  <c r="J49" i="41" s="1"/>
  <c r="L49" i="39"/>
  <c r="L49" i="41" s="1"/>
  <c r="N49" i="39"/>
  <c r="N49" i="41" s="1"/>
  <c r="P49" i="39"/>
  <c r="P49" i="41" s="1"/>
  <c r="R49" i="39"/>
  <c r="R49" i="41" s="1"/>
  <c r="T49" i="39"/>
  <c r="T49" i="41" s="1"/>
  <c r="V49" i="39"/>
  <c r="V49" i="41" s="1"/>
  <c r="X49" i="39"/>
  <c r="X49" i="41" s="1"/>
  <c r="Z49" i="39"/>
  <c r="Z49" i="41" s="1"/>
  <c r="AB49" i="39"/>
  <c r="AB49" i="41" s="1"/>
  <c r="AD49" i="39"/>
  <c r="AD49" i="41" s="1"/>
  <c r="AF49" i="39"/>
  <c r="AF49" i="41" s="1"/>
  <c r="AH49" i="39"/>
  <c r="AH49" i="41" s="1"/>
  <c r="AJ49" i="39"/>
  <c r="AJ49" i="41" s="1"/>
  <c r="AL49" i="39"/>
  <c r="AL49" i="41" s="1"/>
  <c r="AN49" i="39"/>
  <c r="AN49" i="41" s="1"/>
  <c r="AP49" i="39"/>
  <c r="AP49" i="41" s="1"/>
  <c r="E50" i="39"/>
  <c r="E50" i="41" s="1"/>
  <c r="G50" i="39"/>
  <c r="G50" i="41" s="1"/>
  <c r="I50" i="39"/>
  <c r="I50" i="41" s="1"/>
  <c r="K50" i="39"/>
  <c r="K50" i="41" s="1"/>
  <c r="M50" i="39"/>
  <c r="M50" i="41" s="1"/>
  <c r="O50" i="39"/>
  <c r="O50" i="41" s="1"/>
  <c r="Q50" i="39"/>
  <c r="Q50" i="41" s="1"/>
  <c r="S50" i="39"/>
  <c r="S50" i="41" s="1"/>
  <c r="U50" i="39"/>
  <c r="U50" i="41" s="1"/>
  <c r="W50" i="39"/>
  <c r="W50" i="41" s="1"/>
  <c r="Y50" i="39"/>
  <c r="Y50" i="41" s="1"/>
  <c r="AA50" i="39"/>
  <c r="AA50" i="41" s="1"/>
  <c r="AC50" i="39"/>
  <c r="AC50" i="41" s="1"/>
  <c r="AE50" i="39"/>
  <c r="AE50" i="41" s="1"/>
  <c r="AG50" i="39"/>
  <c r="AG50" i="41" s="1"/>
  <c r="AI50" i="39"/>
  <c r="AI50" i="41" s="1"/>
  <c r="AK50" i="39"/>
  <c r="AK50" i="41" s="1"/>
  <c r="AM50" i="39"/>
  <c r="AM50" i="41" s="1"/>
  <c r="AO50" i="39"/>
  <c r="AO50" i="41" s="1"/>
  <c r="D51" i="39"/>
  <c r="D51" i="41" s="1"/>
  <c r="J51" i="39"/>
  <c r="J51" i="41" s="1"/>
  <c r="L51" i="39"/>
  <c r="L51" i="41" s="1"/>
  <c r="P51" i="39"/>
  <c r="P51" i="41" s="1"/>
  <c r="T51" i="39"/>
  <c r="T51" i="41" s="1"/>
  <c r="V51" i="39"/>
  <c r="V51" i="41" s="1"/>
  <c r="X51" i="39"/>
  <c r="X51" i="41" s="1"/>
  <c r="Z51" i="39"/>
  <c r="Z51" i="41" s="1"/>
  <c r="AB51" i="39"/>
  <c r="AB51" i="41" s="1"/>
  <c r="AD51" i="39"/>
  <c r="AD51" i="41" s="1"/>
  <c r="AF51" i="39"/>
  <c r="AF51" i="41" s="1"/>
  <c r="AH51" i="39"/>
  <c r="AH51" i="41" s="1"/>
  <c r="AJ51" i="39"/>
  <c r="AJ51" i="41" s="1"/>
  <c r="AL51" i="39"/>
  <c r="AL51" i="41" s="1"/>
  <c r="AN51" i="39"/>
  <c r="AN51" i="41" s="1"/>
  <c r="AP51" i="39"/>
  <c r="AP51" i="41" s="1"/>
  <c r="AE52" i="39"/>
  <c r="AE52" i="41" s="1"/>
  <c r="AO52" i="39"/>
  <c r="AO52" i="41" s="1"/>
  <c r="AN53" i="39"/>
  <c r="AN53" i="41" s="1"/>
  <c r="AP53" i="39"/>
  <c r="AP53" i="41" s="1"/>
  <c r="AO54" i="39"/>
  <c r="AO54" i="41" s="1"/>
  <c r="H55" i="39"/>
  <c r="H55" i="41" s="1"/>
  <c r="J55" i="39"/>
  <c r="J55" i="41" s="1"/>
  <c r="L55" i="39"/>
  <c r="L55" i="41" s="1"/>
  <c r="N55" i="39"/>
  <c r="N55" i="41" s="1"/>
  <c r="P55" i="39"/>
  <c r="P55" i="41" s="1"/>
  <c r="T55" i="39"/>
  <c r="T55" i="41" s="1"/>
  <c r="V55" i="39"/>
  <c r="V55" i="41" s="1"/>
  <c r="X55" i="39"/>
  <c r="X55" i="41" s="1"/>
  <c r="Z55" i="39"/>
  <c r="Z55" i="41" s="1"/>
  <c r="AB55" i="39"/>
  <c r="AB55" i="41" s="1"/>
  <c r="AD55" i="39"/>
  <c r="AD55" i="41" s="1"/>
  <c r="AN55" i="39"/>
  <c r="AN55" i="41" s="1"/>
  <c r="AP55" i="39"/>
  <c r="AP55" i="41" s="1"/>
  <c r="AC56" i="39"/>
  <c r="AC56" i="41" s="1"/>
  <c r="AO56" i="39"/>
  <c r="AO56" i="41" s="1"/>
  <c r="AN57" i="39"/>
  <c r="AN57" i="41" s="1"/>
  <c r="AP57" i="39"/>
  <c r="AP57" i="41" s="1"/>
  <c r="E58" i="39"/>
  <c r="E58" i="41" s="1"/>
  <c r="G58" i="39"/>
  <c r="G58" i="41" s="1"/>
  <c r="I58" i="39"/>
  <c r="I58" i="41" s="1"/>
  <c r="K58" i="39"/>
  <c r="K58" i="41" s="1"/>
  <c r="M58" i="39"/>
  <c r="M58" i="41" s="1"/>
  <c r="O58" i="39"/>
  <c r="O58" i="41" s="1"/>
  <c r="Q58" i="39"/>
  <c r="Q58" i="41" s="1"/>
  <c r="S58" i="39"/>
  <c r="S58" i="41" s="1"/>
  <c r="U58" i="39"/>
  <c r="U58" i="41" s="1"/>
  <c r="W58" i="39"/>
  <c r="W58" i="41" s="1"/>
  <c r="Y58" i="39"/>
  <c r="Y58" i="41" s="1"/>
  <c r="AA58" i="39"/>
  <c r="AA58" i="41" s="1"/>
  <c r="AC58" i="39"/>
  <c r="AC58" i="41" s="1"/>
  <c r="AE58" i="39"/>
  <c r="AE58" i="41" s="1"/>
  <c r="AG58" i="39"/>
  <c r="AG58" i="41" s="1"/>
  <c r="AI58" i="39"/>
  <c r="AI58" i="41" s="1"/>
  <c r="AK58" i="39"/>
  <c r="AK58" i="41" s="1"/>
  <c r="AM58" i="39"/>
  <c r="AM58" i="41" s="1"/>
  <c r="AO58" i="39"/>
  <c r="AO58" i="41" s="1"/>
  <c r="D59" i="39"/>
  <c r="D59" i="41" s="1"/>
  <c r="F59" i="39"/>
  <c r="F59" i="41" s="1"/>
  <c r="H59" i="39"/>
  <c r="H59" i="41" s="1"/>
  <c r="J59" i="39"/>
  <c r="J59" i="41" s="1"/>
  <c r="L59" i="39"/>
  <c r="L59" i="41" s="1"/>
  <c r="P59" i="39"/>
  <c r="P59" i="41" s="1"/>
  <c r="T59" i="39"/>
  <c r="T59" i="41" s="1"/>
  <c r="V59" i="39"/>
  <c r="V59" i="41" s="1"/>
  <c r="X59" i="39"/>
  <c r="X59" i="41" s="1"/>
  <c r="Z59" i="39"/>
  <c r="Z59" i="41" s="1"/>
  <c r="AB59" i="39"/>
  <c r="AB59" i="41" s="1"/>
  <c r="AD59" i="39"/>
  <c r="AD59" i="41" s="1"/>
  <c r="AF59" i="39"/>
  <c r="AF59" i="41" s="1"/>
  <c r="AH59" i="39"/>
  <c r="AH59" i="41" s="1"/>
  <c r="AJ59" i="39"/>
  <c r="AJ59" i="41" s="1"/>
  <c r="AL59" i="39"/>
  <c r="AL59" i="41" s="1"/>
  <c r="AN59" i="39"/>
  <c r="AN59" i="41" s="1"/>
  <c r="AP59" i="39"/>
  <c r="AP59" i="41" s="1"/>
  <c r="W61" i="39"/>
  <c r="AM61" i="39"/>
  <c r="AO61" i="39"/>
  <c r="D62" i="39"/>
  <c r="V62" i="39"/>
  <c r="AL62" i="39"/>
  <c r="AN62" i="39"/>
  <c r="AP62" i="39"/>
  <c r="AM63" i="39"/>
  <c r="AM63" i="41" s="1"/>
  <c r="AO63" i="39"/>
  <c r="AO63" i="41" s="1"/>
  <c r="D64" i="39"/>
  <c r="V64" i="39"/>
  <c r="AL64" i="39"/>
  <c r="AN64" i="39"/>
  <c r="AP64" i="39"/>
  <c r="AM65" i="39"/>
  <c r="AM65" i="41" s="1"/>
  <c r="AO65" i="39"/>
  <c r="AO65" i="41" s="1"/>
  <c r="D66" i="39"/>
  <c r="V66" i="39"/>
  <c r="AL66" i="39"/>
  <c r="AN66" i="39"/>
  <c r="AP66" i="39"/>
  <c r="E67" i="39"/>
  <c r="E67" i="41" s="1"/>
  <c r="I67" i="39"/>
  <c r="I67" i="41" s="1"/>
  <c r="W67" i="39"/>
  <c r="W67" i="41" s="1"/>
  <c r="AK67" i="39"/>
  <c r="AK67" i="41" s="1"/>
  <c r="AM67" i="39"/>
  <c r="AM67" i="41" s="1"/>
  <c r="AO67" i="39"/>
  <c r="AO67" i="41" s="1"/>
  <c r="D68" i="39"/>
  <c r="D13" i="39"/>
  <c r="P13" i="39"/>
  <c r="AL13" i="39"/>
  <c r="AN13" i="39"/>
  <c r="AP13" i="39"/>
  <c r="E14" i="39"/>
  <c r="I14" i="39"/>
  <c r="AM14" i="39"/>
  <c r="AO14" i="39"/>
  <c r="D15" i="39"/>
  <c r="V15" i="39"/>
  <c r="AL15" i="39"/>
  <c r="AN15" i="39"/>
  <c r="AP15" i="39"/>
  <c r="E16" i="39"/>
  <c r="I16" i="39"/>
  <c r="AE16" i="39"/>
  <c r="AM16" i="39"/>
  <c r="AO16" i="39"/>
  <c r="D17" i="39"/>
  <c r="V17" i="39"/>
  <c r="AL17" i="39"/>
  <c r="AN17" i="39"/>
  <c r="AP17" i="39"/>
  <c r="E18" i="39"/>
  <c r="I18" i="39"/>
  <c r="K18" i="39"/>
  <c r="O18" i="39"/>
  <c r="Q18" i="39"/>
  <c r="S18" i="39"/>
  <c r="U18" i="39"/>
  <c r="W18" i="39"/>
  <c r="Y18" i="39"/>
  <c r="AA18" i="39"/>
  <c r="AC18" i="39"/>
  <c r="AE18" i="39"/>
  <c r="AG18" i="39"/>
  <c r="AI18" i="39"/>
  <c r="AK18" i="39"/>
  <c r="AM18" i="39"/>
  <c r="AO18" i="39"/>
  <c r="D19" i="39"/>
  <c r="F19" i="39"/>
  <c r="H19" i="39"/>
  <c r="P19" i="39"/>
  <c r="AL19" i="39"/>
  <c r="AN19" i="39"/>
  <c r="AP19" i="39"/>
  <c r="I20" i="39"/>
  <c r="K20" i="39"/>
  <c r="AM20" i="39"/>
  <c r="AO20" i="39"/>
  <c r="D21" i="39"/>
  <c r="AL21" i="39"/>
  <c r="AN21" i="39"/>
  <c r="AP21" i="39"/>
  <c r="E22" i="39"/>
  <c r="K22" i="39"/>
  <c r="AM22" i="39"/>
  <c r="AO22" i="39"/>
  <c r="D23" i="39"/>
  <c r="F23" i="39"/>
  <c r="H23" i="39"/>
  <c r="J23" i="39"/>
  <c r="L23" i="39"/>
  <c r="T23" i="39"/>
  <c r="V23" i="39"/>
  <c r="X23" i="39"/>
  <c r="Z23" i="39"/>
  <c r="AB23" i="39"/>
  <c r="AD23" i="39"/>
  <c r="AF23" i="39"/>
  <c r="AH23" i="39"/>
  <c r="AJ23" i="39"/>
  <c r="AL23" i="39"/>
  <c r="AN23" i="39"/>
  <c r="AP23" i="39"/>
  <c r="I24" i="39"/>
  <c r="K24" i="39"/>
  <c r="M24" i="39"/>
  <c r="O24" i="39"/>
  <c r="Q24" i="39"/>
  <c r="AC24" i="39"/>
  <c r="AE24" i="39"/>
  <c r="AK24" i="39"/>
  <c r="AM24" i="39"/>
  <c r="AO24" i="39"/>
  <c r="D25" i="39"/>
  <c r="D25" i="41" s="1"/>
  <c r="F25" i="39"/>
  <c r="F25" i="41" s="1"/>
  <c r="H25" i="39"/>
  <c r="H25" i="41" s="1"/>
  <c r="J25" i="39"/>
  <c r="J25" i="41" s="1"/>
  <c r="L25" i="39"/>
  <c r="L25" i="41" s="1"/>
  <c r="N25" i="39"/>
  <c r="N25" i="41" s="1"/>
  <c r="P25" i="39"/>
  <c r="P25" i="41" s="1"/>
  <c r="R25" i="39"/>
  <c r="R25" i="41" s="1"/>
  <c r="T25" i="39"/>
  <c r="T25" i="41" s="1"/>
  <c r="Z25" i="39"/>
  <c r="Z25" i="41" s="1"/>
  <c r="AB25" i="39"/>
  <c r="AB25" i="41" s="1"/>
  <c r="AD25" i="39"/>
  <c r="AD25" i="41" s="1"/>
  <c r="AF25" i="39"/>
  <c r="AF25" i="41" s="1"/>
  <c r="AH25" i="39"/>
  <c r="AH25" i="41" s="1"/>
  <c r="AJ25" i="39"/>
  <c r="AJ25" i="41" s="1"/>
  <c r="AL25" i="39"/>
  <c r="AL25" i="41" s="1"/>
  <c r="AN25" i="39"/>
  <c r="AN25" i="41" s="1"/>
  <c r="AP25" i="39"/>
  <c r="AP25" i="41" s="1"/>
  <c r="E26" i="39"/>
  <c r="G26" i="39"/>
  <c r="K26" i="39"/>
  <c r="M26" i="39"/>
  <c r="U26" i="39"/>
  <c r="W26" i="39"/>
  <c r="AE26" i="39"/>
  <c r="AG26" i="39"/>
  <c r="AI26" i="39"/>
  <c r="AK26" i="39"/>
  <c r="AM26" i="39"/>
  <c r="AO26" i="39"/>
  <c r="D27" i="39"/>
  <c r="F27" i="39"/>
  <c r="H27" i="39"/>
  <c r="L27" i="39"/>
  <c r="P27" i="39"/>
  <c r="T27" i="39"/>
  <c r="V27" i="39"/>
  <c r="Z27" i="39"/>
  <c r="AB27" i="39"/>
  <c r="AD27" i="39"/>
  <c r="AF27" i="39"/>
  <c r="AH27" i="39"/>
  <c r="AJ27" i="39"/>
  <c r="AL27" i="39"/>
  <c r="AN27" i="39"/>
  <c r="AP27" i="39"/>
  <c r="E29" i="39"/>
  <c r="E29" i="41" s="1"/>
  <c r="G29" i="39"/>
  <c r="G29" i="41" s="1"/>
  <c r="I29" i="39"/>
  <c r="I29" i="41" s="1"/>
  <c r="O29" i="39"/>
  <c r="O29" i="41" s="1"/>
  <c r="Q29" i="39"/>
  <c r="Q29" i="41" s="1"/>
  <c r="S29" i="39"/>
  <c r="S29" i="41" s="1"/>
  <c r="W29" i="39"/>
  <c r="W29" i="41" s="1"/>
  <c r="AA29" i="39"/>
  <c r="AA29" i="41" s="1"/>
  <c r="AC29" i="39"/>
  <c r="AC29" i="41" s="1"/>
  <c r="AE29" i="39"/>
  <c r="AE29" i="41" s="1"/>
  <c r="AG29" i="39"/>
  <c r="AG29" i="41" s="1"/>
  <c r="AI29" i="39"/>
  <c r="AI29" i="41" s="1"/>
  <c r="AK29" i="39"/>
  <c r="AK29" i="41" s="1"/>
  <c r="AM29" i="39"/>
  <c r="AM29" i="41" s="1"/>
  <c r="AO29" i="39"/>
  <c r="AO29" i="41" s="1"/>
  <c r="AN30" i="39"/>
  <c r="AN30" i="41" s="1"/>
  <c r="AP30" i="39"/>
  <c r="AP30" i="41" s="1"/>
  <c r="E31" i="39"/>
  <c r="E31" i="41" s="1"/>
  <c r="G31" i="39"/>
  <c r="G31" i="41" s="1"/>
  <c r="I31" i="39"/>
  <c r="I31" i="41" s="1"/>
  <c r="K31" i="39"/>
  <c r="K31" i="41" s="1"/>
  <c r="W31" i="39"/>
  <c r="W31" i="41" s="1"/>
  <c r="AE31" i="39"/>
  <c r="AE31" i="41" s="1"/>
  <c r="AK31" i="39"/>
  <c r="AK31" i="41" s="1"/>
  <c r="AM31" i="39"/>
  <c r="AM31" i="41" s="1"/>
  <c r="AO31" i="39"/>
  <c r="AO31" i="41" s="1"/>
  <c r="D32" i="39"/>
  <c r="D32" i="41" s="1"/>
  <c r="F32" i="39"/>
  <c r="F32" i="41" s="1"/>
  <c r="H32" i="39"/>
  <c r="H32" i="41" s="1"/>
  <c r="J32" i="39"/>
  <c r="J32" i="41" s="1"/>
  <c r="L32" i="39"/>
  <c r="L32" i="41" s="1"/>
  <c r="P32" i="39"/>
  <c r="P32" i="41" s="1"/>
  <c r="R32" i="39"/>
  <c r="R32" i="41" s="1"/>
  <c r="T32" i="39"/>
  <c r="T32" i="41" s="1"/>
  <c r="V32" i="39"/>
  <c r="V32" i="41" s="1"/>
  <c r="X32" i="39"/>
  <c r="X32" i="41" s="1"/>
  <c r="AF32" i="39"/>
  <c r="AF32" i="41" s="1"/>
  <c r="AH32" i="39"/>
  <c r="AH32" i="41" s="1"/>
  <c r="AJ32" i="39"/>
  <c r="AJ32" i="41" s="1"/>
  <c r="AL32" i="39"/>
  <c r="AL32" i="41" s="1"/>
  <c r="AN32" i="39"/>
  <c r="AN32" i="41" s="1"/>
  <c r="AP32" i="39"/>
  <c r="AP32" i="41" s="1"/>
  <c r="E33" i="39"/>
  <c r="E33" i="41" s="1"/>
  <c r="G33" i="39"/>
  <c r="G33" i="41" s="1"/>
  <c r="I33" i="39"/>
  <c r="I33" i="41" s="1"/>
  <c r="K33" i="39"/>
  <c r="K33" i="41" s="1"/>
  <c r="Q33" i="39"/>
  <c r="Q33" i="41" s="1"/>
  <c r="S33" i="39"/>
  <c r="S33" i="41" s="1"/>
  <c r="U33" i="39"/>
  <c r="U33" i="41" s="1"/>
  <c r="W33" i="39"/>
  <c r="W33" i="41" s="1"/>
  <c r="AA33" i="39"/>
  <c r="AA33" i="41" s="1"/>
  <c r="AC33" i="39"/>
  <c r="AC33" i="41" s="1"/>
  <c r="AE33" i="39"/>
  <c r="AE33" i="41" s="1"/>
  <c r="AG33" i="39"/>
  <c r="AG33" i="41" s="1"/>
  <c r="AI33" i="39"/>
  <c r="AI33" i="41" s="1"/>
  <c r="AK33" i="39"/>
  <c r="AK33" i="41" s="1"/>
  <c r="AM33" i="39"/>
  <c r="AM33" i="41" s="1"/>
  <c r="AO33" i="39"/>
  <c r="AO33" i="41" s="1"/>
  <c r="D34" i="39"/>
  <c r="D34" i="41" s="1"/>
  <c r="J34" i="39"/>
  <c r="J34" i="41" s="1"/>
  <c r="L34" i="39"/>
  <c r="L34" i="41" s="1"/>
  <c r="P34" i="39"/>
  <c r="P34" i="41" s="1"/>
  <c r="R34" i="39"/>
  <c r="R34" i="41" s="1"/>
  <c r="T34" i="39"/>
  <c r="T34" i="41" s="1"/>
  <c r="V34" i="39"/>
  <c r="V34" i="41" s="1"/>
  <c r="X34" i="39"/>
  <c r="X34" i="41" s="1"/>
  <c r="Z34" i="39"/>
  <c r="Z34" i="41" s="1"/>
  <c r="AB34" i="39"/>
  <c r="AB34" i="41" s="1"/>
  <c r="AD34" i="39"/>
  <c r="AD34" i="41" s="1"/>
  <c r="AF34" i="39"/>
  <c r="AF34" i="41" s="1"/>
  <c r="AH34" i="39"/>
  <c r="AH34" i="41" s="1"/>
  <c r="AJ34" i="39"/>
  <c r="AJ34" i="41" s="1"/>
  <c r="AL34" i="39"/>
  <c r="AL34" i="41" s="1"/>
  <c r="AN34" i="39"/>
  <c r="AN34" i="41" s="1"/>
  <c r="AP34" i="39"/>
  <c r="AP34" i="41" s="1"/>
  <c r="E35" i="39"/>
  <c r="E35" i="41" s="1"/>
  <c r="I35" i="39"/>
  <c r="I35" i="41" s="1"/>
  <c r="W35" i="39"/>
  <c r="W35" i="41" s="1"/>
  <c r="AE35" i="39"/>
  <c r="AE35" i="41" s="1"/>
  <c r="AM35" i="39"/>
  <c r="AM35" i="41" s="1"/>
  <c r="AO35" i="39"/>
  <c r="AO35" i="41" s="1"/>
  <c r="AE36" i="39"/>
  <c r="AE36" i="41" s="1"/>
  <c r="AM36" i="39"/>
  <c r="AM36" i="41" s="1"/>
  <c r="AO36" i="39"/>
  <c r="AO36" i="41" s="1"/>
  <c r="AO37" i="39"/>
  <c r="AO37" i="41" s="1"/>
  <c r="AE38" i="39"/>
  <c r="AE38" i="41" s="1"/>
  <c r="AM38" i="39"/>
  <c r="AM38" i="41" s="1"/>
  <c r="AO38" i="39"/>
  <c r="AO38" i="41" s="1"/>
  <c r="E39" i="39"/>
  <c r="E39" i="41" s="1"/>
  <c r="I39" i="39"/>
  <c r="I39" i="41" s="1"/>
  <c r="K39" i="39"/>
  <c r="K39" i="41" s="1"/>
  <c r="O39" i="39"/>
  <c r="O39" i="41" s="1"/>
  <c r="Q39" i="39"/>
  <c r="Q39" i="41" s="1"/>
  <c r="S39" i="39"/>
  <c r="S39" i="41" s="1"/>
  <c r="U39" i="39"/>
  <c r="U39" i="41" s="1"/>
  <c r="W39" i="39"/>
  <c r="W39" i="41" s="1"/>
  <c r="AC39" i="39"/>
  <c r="AC39" i="41" s="1"/>
  <c r="AE39" i="39"/>
  <c r="AE39" i="41" s="1"/>
  <c r="AK39" i="39"/>
  <c r="AK39" i="41" s="1"/>
  <c r="AM39" i="39"/>
  <c r="AM39" i="41" s="1"/>
  <c r="AO39" i="39"/>
  <c r="AO39" i="41" s="1"/>
  <c r="I40" i="39"/>
  <c r="I40" i="41" s="1"/>
  <c r="AM40" i="39"/>
  <c r="AM40" i="41" s="1"/>
  <c r="AO40" i="39"/>
  <c r="AO40" i="41" s="1"/>
  <c r="I41" i="39"/>
  <c r="I41" i="41" s="1"/>
  <c r="AM41" i="39"/>
  <c r="AM41" i="41" s="1"/>
  <c r="AO41" i="39"/>
  <c r="AO41" i="41" s="1"/>
  <c r="E42" i="39"/>
  <c r="E42" i="41" s="1"/>
  <c r="G42" i="39"/>
  <c r="G42" i="41" s="1"/>
  <c r="I42" i="39"/>
  <c r="I42" i="41" s="1"/>
  <c r="K42" i="39"/>
  <c r="K42" i="41" s="1"/>
  <c r="M42" i="39"/>
  <c r="M42" i="41" s="1"/>
  <c r="O42" i="39"/>
  <c r="O42" i="41" s="1"/>
  <c r="Q42" i="39"/>
  <c r="Q42" i="41" s="1"/>
  <c r="S42" i="39"/>
  <c r="S42" i="41" s="1"/>
  <c r="U42" i="39"/>
  <c r="U42" i="41" s="1"/>
  <c r="W42" i="39"/>
  <c r="W42" i="41" s="1"/>
  <c r="Y42" i="39"/>
  <c r="Y42" i="41" s="1"/>
  <c r="AA42" i="39"/>
  <c r="AA42" i="41" s="1"/>
  <c r="AC42" i="39"/>
  <c r="AC42" i="41" s="1"/>
  <c r="AE42" i="39"/>
  <c r="AE42" i="41" s="1"/>
  <c r="AG42" i="39"/>
  <c r="AG42" i="41" s="1"/>
  <c r="AI42" i="39"/>
  <c r="AI42" i="41" s="1"/>
  <c r="AK42" i="39"/>
  <c r="AK42" i="41" s="1"/>
  <c r="AM42" i="39"/>
  <c r="AM42" i="41" s="1"/>
  <c r="AO42" i="39"/>
  <c r="AO42" i="41" s="1"/>
  <c r="E43" i="39"/>
  <c r="E43" i="41" s="1"/>
  <c r="G43" i="39"/>
  <c r="G43" i="41" s="1"/>
  <c r="U43" i="39"/>
  <c r="U43" i="41" s="1"/>
  <c r="W43" i="39"/>
  <c r="W43" i="41" s="1"/>
  <c r="AE43" i="39"/>
  <c r="AE43" i="41" s="1"/>
  <c r="AG43" i="39"/>
  <c r="AG43" i="41" s="1"/>
  <c r="AI43" i="39"/>
  <c r="AI43" i="41" s="1"/>
  <c r="AK43" i="39"/>
  <c r="AK43" i="41" s="1"/>
  <c r="AM43" i="39"/>
  <c r="AM43" i="41" s="1"/>
  <c r="AO43" i="39"/>
  <c r="AO43" i="41" s="1"/>
  <c r="E45" i="39"/>
  <c r="E45" i="41" s="1"/>
  <c r="G45" i="39"/>
  <c r="G45" i="41" s="1"/>
  <c r="I45" i="39"/>
  <c r="I45" i="41" s="1"/>
  <c r="M45" i="39"/>
  <c r="M45" i="41" s="1"/>
  <c r="O45" i="39"/>
  <c r="O45" i="41" s="1"/>
  <c r="Q45" i="39"/>
  <c r="Q45" i="41" s="1"/>
  <c r="S45" i="39"/>
  <c r="S45" i="41" s="1"/>
  <c r="U45" i="39"/>
  <c r="U45" i="41" s="1"/>
  <c r="W45" i="39"/>
  <c r="W45" i="41" s="1"/>
  <c r="AA45" i="39"/>
  <c r="AA45" i="41" s="1"/>
  <c r="AC45" i="39"/>
  <c r="AC45" i="41" s="1"/>
  <c r="AE45" i="39"/>
  <c r="AE45" i="41" s="1"/>
  <c r="AG45" i="39"/>
  <c r="AG45" i="41" s="1"/>
  <c r="AI45" i="39"/>
  <c r="AI45" i="41" s="1"/>
  <c r="AK45" i="39"/>
  <c r="AK45" i="41" s="1"/>
  <c r="AM45" i="39"/>
  <c r="AM45" i="41" s="1"/>
  <c r="AO45" i="39"/>
  <c r="AO45" i="41" s="1"/>
  <c r="AN46" i="39"/>
  <c r="AN46" i="41" s="1"/>
  <c r="AP46" i="39"/>
  <c r="AP46" i="41" s="1"/>
  <c r="I47" i="39"/>
  <c r="I47" i="41" s="1"/>
  <c r="K47" i="39"/>
  <c r="K47" i="41" s="1"/>
  <c r="U47" i="39"/>
  <c r="U47" i="41" s="1"/>
  <c r="W47" i="39"/>
  <c r="W47" i="41" s="1"/>
  <c r="AC47" i="39"/>
  <c r="AC47" i="41" s="1"/>
  <c r="AE47" i="39"/>
  <c r="AE47" i="41" s="1"/>
  <c r="AG47" i="39"/>
  <c r="AG47" i="41" s="1"/>
  <c r="AM47" i="39"/>
  <c r="AM47" i="41" s="1"/>
  <c r="AO47" i="39"/>
  <c r="AO47" i="41" s="1"/>
  <c r="D48" i="39"/>
  <c r="D48" i="41" s="1"/>
  <c r="F48" i="39"/>
  <c r="F48" i="41" s="1"/>
  <c r="H48" i="39"/>
  <c r="H48" i="41" s="1"/>
  <c r="J48" i="39"/>
  <c r="J48" i="41" s="1"/>
  <c r="L48" i="39"/>
  <c r="L48" i="41" s="1"/>
  <c r="P48" i="39"/>
  <c r="P48" i="41" s="1"/>
  <c r="R48" i="39"/>
  <c r="R48" i="41" s="1"/>
  <c r="T48" i="39"/>
  <c r="T48" i="41" s="1"/>
  <c r="V48" i="39"/>
  <c r="V48" i="41" s="1"/>
  <c r="AD48" i="39"/>
  <c r="AD48" i="41" s="1"/>
  <c r="AF48" i="39"/>
  <c r="AF48" i="41" s="1"/>
  <c r="AH48" i="39"/>
  <c r="AH48" i="41" s="1"/>
  <c r="AJ48" i="39"/>
  <c r="AJ48" i="41" s="1"/>
  <c r="AL48" i="39"/>
  <c r="AL48" i="41" s="1"/>
  <c r="AN48" i="39"/>
  <c r="AN48" i="41" s="1"/>
  <c r="AP48" i="39"/>
  <c r="AP48" i="41" s="1"/>
  <c r="E49" i="39"/>
  <c r="E49" i="41" s="1"/>
  <c r="G49" i="39"/>
  <c r="G49" i="41" s="1"/>
  <c r="I49" i="39"/>
  <c r="I49" i="41" s="1"/>
  <c r="K49" i="39"/>
  <c r="K49" i="41" s="1"/>
  <c r="M49" i="39"/>
  <c r="M49" i="41" s="1"/>
  <c r="O49" i="39"/>
  <c r="O49" i="41" s="1"/>
  <c r="Q49" i="39"/>
  <c r="Q49" i="41" s="1"/>
  <c r="S49" i="39"/>
  <c r="S49" i="41" s="1"/>
  <c r="U49" i="39"/>
  <c r="U49" i="41" s="1"/>
  <c r="W49" i="39"/>
  <c r="W49" i="41" s="1"/>
  <c r="Y49" i="39"/>
  <c r="Y49" i="41" s="1"/>
  <c r="AA49" i="39"/>
  <c r="AA49" i="41" s="1"/>
  <c r="AC49" i="39"/>
  <c r="AC49" i="41" s="1"/>
  <c r="AE49" i="39"/>
  <c r="AE49" i="41" s="1"/>
  <c r="AG49" i="39"/>
  <c r="AG49" i="41" s="1"/>
  <c r="AI49" i="39"/>
  <c r="AI49" i="41" s="1"/>
  <c r="AK49" i="39"/>
  <c r="AK49" i="41" s="1"/>
  <c r="AM49" i="39"/>
  <c r="AM49" i="41" s="1"/>
  <c r="AO49" i="39"/>
  <c r="AO49" i="41" s="1"/>
  <c r="D50" i="39"/>
  <c r="D50" i="41" s="1"/>
  <c r="F50" i="39"/>
  <c r="F50" i="41" s="1"/>
  <c r="H50" i="39"/>
  <c r="H50" i="41" s="1"/>
  <c r="J50" i="39"/>
  <c r="J50" i="41" s="1"/>
  <c r="L50" i="39"/>
  <c r="L50" i="41" s="1"/>
  <c r="N50" i="39"/>
  <c r="N50" i="41" s="1"/>
  <c r="P50" i="39"/>
  <c r="P50" i="41" s="1"/>
  <c r="R50" i="39"/>
  <c r="R50" i="41" s="1"/>
  <c r="T50" i="39"/>
  <c r="T50" i="41" s="1"/>
  <c r="V50" i="39"/>
  <c r="V50" i="41" s="1"/>
  <c r="X50" i="39"/>
  <c r="X50" i="41" s="1"/>
  <c r="Z50" i="39"/>
  <c r="Z50" i="41" s="1"/>
  <c r="AB50" i="39"/>
  <c r="AB50" i="41" s="1"/>
  <c r="AD50" i="39"/>
  <c r="AD50" i="41" s="1"/>
  <c r="AF50" i="39"/>
  <c r="AF50" i="41" s="1"/>
  <c r="AH50" i="39"/>
  <c r="AH50" i="41" s="1"/>
  <c r="AJ50" i="39"/>
  <c r="AJ50" i="41" s="1"/>
  <c r="AL50" i="39"/>
  <c r="AL50" i="41" s="1"/>
  <c r="AN50" i="39"/>
  <c r="AN50" i="41" s="1"/>
  <c r="AP50" i="39"/>
  <c r="AP50" i="41" s="1"/>
  <c r="I51" i="39"/>
  <c r="I51" i="41" s="1"/>
  <c r="K51" i="39"/>
  <c r="K51" i="41" s="1"/>
  <c r="U51" i="39"/>
  <c r="U51" i="41" s="1"/>
  <c r="W51" i="39"/>
  <c r="W51" i="41" s="1"/>
  <c r="Y51" i="39"/>
  <c r="Y51" i="41" s="1"/>
  <c r="AA51" i="39"/>
  <c r="AA51" i="41" s="1"/>
  <c r="AC51" i="39"/>
  <c r="AC51" i="41" s="1"/>
  <c r="AE51" i="39"/>
  <c r="AE51" i="41" s="1"/>
  <c r="AG51" i="39"/>
  <c r="AG51" i="41" s="1"/>
  <c r="AI51" i="39"/>
  <c r="AI51" i="41" s="1"/>
  <c r="AK51" i="39"/>
  <c r="AK51" i="41" s="1"/>
  <c r="AM51" i="39"/>
  <c r="AM51" i="41" s="1"/>
  <c r="AO51" i="39"/>
  <c r="AO51" i="41" s="1"/>
  <c r="N52" i="39"/>
  <c r="N52" i="41" s="1"/>
  <c r="AN52" i="39"/>
  <c r="AN52" i="41" s="1"/>
  <c r="AP52" i="39"/>
  <c r="AP52" i="41" s="1"/>
  <c r="AE53" i="39"/>
  <c r="AE53" i="41" s="1"/>
  <c r="AM53" i="39"/>
  <c r="AM53" i="41" s="1"/>
  <c r="AO53" i="39"/>
  <c r="AO53" i="41" s="1"/>
  <c r="AD54" i="39"/>
  <c r="AD54" i="41" s="1"/>
  <c r="AN54" i="39"/>
  <c r="AN54" i="41" s="1"/>
  <c r="AP54" i="39"/>
  <c r="AP54" i="41" s="1"/>
  <c r="I55" i="39"/>
  <c r="I55" i="41" s="1"/>
  <c r="K55" i="39"/>
  <c r="K55" i="41" s="1"/>
  <c r="M55" i="39"/>
  <c r="M55" i="41" s="1"/>
  <c r="O55" i="39"/>
  <c r="O55" i="41" s="1"/>
  <c r="S55" i="39"/>
  <c r="S55" i="41" s="1"/>
  <c r="U55" i="39"/>
  <c r="U55" i="41" s="1"/>
  <c r="W55" i="39"/>
  <c r="W55" i="41" s="1"/>
  <c r="Y55" i="39"/>
  <c r="Y55" i="41" s="1"/>
  <c r="AA55" i="39"/>
  <c r="AA55" i="41" s="1"/>
  <c r="AC55" i="39"/>
  <c r="AC55" i="41" s="1"/>
  <c r="AM55" i="39"/>
  <c r="AM55" i="41" s="1"/>
  <c r="AO55" i="39"/>
  <c r="AO55" i="41" s="1"/>
  <c r="AN56" i="39"/>
  <c r="AN56" i="41" s="1"/>
  <c r="AP56" i="39"/>
  <c r="AP56" i="41" s="1"/>
  <c r="AE57" i="39"/>
  <c r="AE57" i="41" s="1"/>
  <c r="AM57" i="39"/>
  <c r="AM57" i="41" s="1"/>
  <c r="AO57" i="39"/>
  <c r="AO57" i="41" s="1"/>
  <c r="D58" i="39"/>
  <c r="D58" i="41" s="1"/>
  <c r="F58" i="39"/>
  <c r="F58" i="41" s="1"/>
  <c r="H58" i="39"/>
  <c r="H58" i="41" s="1"/>
  <c r="J58" i="39"/>
  <c r="J58" i="41" s="1"/>
  <c r="L58" i="39"/>
  <c r="L58" i="41" s="1"/>
  <c r="N58" i="39"/>
  <c r="N58" i="41" s="1"/>
  <c r="P58" i="39"/>
  <c r="P58" i="41" s="1"/>
  <c r="R58" i="39"/>
  <c r="R58" i="41" s="1"/>
  <c r="T58" i="39"/>
  <c r="T58" i="41" s="1"/>
  <c r="V58" i="39"/>
  <c r="V58" i="41" s="1"/>
  <c r="X58" i="39"/>
  <c r="X58" i="41" s="1"/>
  <c r="Z58" i="39"/>
  <c r="Z58" i="41" s="1"/>
  <c r="AB58" i="39"/>
  <c r="AB58" i="41" s="1"/>
  <c r="AD58" i="39"/>
  <c r="AD58" i="41" s="1"/>
  <c r="AF58" i="39"/>
  <c r="AF58" i="41" s="1"/>
  <c r="AH58" i="39"/>
  <c r="AH58" i="41" s="1"/>
  <c r="AJ58" i="39"/>
  <c r="AJ58" i="41" s="1"/>
  <c r="AL58" i="39"/>
  <c r="AL58" i="41" s="1"/>
  <c r="AN58" i="39"/>
  <c r="AN58" i="41" s="1"/>
  <c r="AP58" i="39"/>
  <c r="AP58" i="41" s="1"/>
  <c r="E59" i="39"/>
  <c r="E59" i="41" s="1"/>
  <c r="G59" i="39"/>
  <c r="G59" i="41" s="1"/>
  <c r="I59" i="39"/>
  <c r="I59" i="41" s="1"/>
  <c r="K59" i="39"/>
  <c r="K59" i="41" s="1"/>
  <c r="M59" i="39"/>
  <c r="M59" i="41" s="1"/>
  <c r="U59" i="39"/>
  <c r="U59" i="41" s="1"/>
  <c r="W59" i="39"/>
  <c r="W59" i="41" s="1"/>
  <c r="Y59" i="39"/>
  <c r="Y59" i="41" s="1"/>
  <c r="AA59" i="39"/>
  <c r="AA59" i="41" s="1"/>
  <c r="AC59" i="39"/>
  <c r="AC59" i="41" s="1"/>
  <c r="AE59" i="39"/>
  <c r="AE59" i="41" s="1"/>
  <c r="AG59" i="39"/>
  <c r="AG59" i="41" s="1"/>
  <c r="AI59" i="39"/>
  <c r="AI59" i="41" s="1"/>
  <c r="AK59" i="39"/>
  <c r="AK59" i="41" s="1"/>
  <c r="AM59" i="39"/>
  <c r="AM59" i="41" s="1"/>
  <c r="AO59" i="39"/>
  <c r="AO59" i="41" s="1"/>
  <c r="V61" i="39"/>
  <c r="AL61" i="39"/>
  <c r="AN61" i="39"/>
  <c r="AP61" i="39"/>
  <c r="AM62" i="39"/>
  <c r="AO62" i="39"/>
  <c r="D63" i="39"/>
  <c r="D63" i="41" s="1"/>
  <c r="V63" i="39"/>
  <c r="V63" i="41" s="1"/>
  <c r="AL63" i="39"/>
  <c r="AL63" i="41" s="1"/>
  <c r="AN63" i="39"/>
  <c r="AN63" i="41" s="1"/>
  <c r="AP63" i="39"/>
  <c r="AP63" i="41" s="1"/>
  <c r="AM64" i="39"/>
  <c r="AO64" i="39"/>
  <c r="D65" i="39"/>
  <c r="D65" i="41" s="1"/>
  <c r="V65" i="39"/>
  <c r="V65" i="41" s="1"/>
  <c r="AL65" i="39"/>
  <c r="AL65" i="41" s="1"/>
  <c r="AN65" i="39"/>
  <c r="AN65" i="41" s="1"/>
  <c r="AP65" i="39"/>
  <c r="AP65" i="41" s="1"/>
  <c r="AM66" i="39"/>
  <c r="AO66" i="39"/>
  <c r="D67" i="39"/>
  <c r="D67" i="41" s="1"/>
  <c r="V67" i="39"/>
  <c r="V67" i="41" s="1"/>
  <c r="AL67" i="39"/>
  <c r="AL67" i="41" s="1"/>
  <c r="AP67" i="39"/>
  <c r="AP67" i="41" s="1"/>
  <c r="W68" i="39"/>
  <c r="AM68" i="39"/>
  <c r="AO68" i="39"/>
  <c r="D69" i="39"/>
  <c r="D69" i="41" s="1"/>
  <c r="F69" i="39"/>
  <c r="F69" i="41" s="1"/>
  <c r="H69" i="39"/>
  <c r="H69" i="41" s="1"/>
  <c r="J69" i="39"/>
  <c r="J69" i="41" s="1"/>
  <c r="P69" i="39"/>
  <c r="P69" i="41" s="1"/>
  <c r="R69" i="39"/>
  <c r="R69" i="41" s="1"/>
  <c r="T69" i="39"/>
  <c r="T69" i="41" s="1"/>
  <c r="V69" i="39"/>
  <c r="V69" i="41" s="1"/>
  <c r="X69" i="39"/>
  <c r="X69" i="41" s="1"/>
  <c r="Z69" i="39"/>
  <c r="Z69" i="41" s="1"/>
  <c r="AB69" i="39"/>
  <c r="AB69" i="41" s="1"/>
  <c r="AD69" i="39"/>
  <c r="AD69" i="41" s="1"/>
  <c r="AF69" i="39"/>
  <c r="AF69" i="41" s="1"/>
  <c r="AH69" i="39"/>
  <c r="AH69" i="41" s="1"/>
  <c r="AJ69" i="39"/>
  <c r="AJ69" i="41" s="1"/>
  <c r="AL69" i="39"/>
  <c r="AL69" i="41" s="1"/>
  <c r="AN69" i="39"/>
  <c r="AN69" i="41" s="1"/>
  <c r="AP69" i="39"/>
  <c r="AP69" i="41" s="1"/>
  <c r="C15" i="39"/>
  <c r="C17" i="39"/>
  <c r="C19" i="39"/>
  <c r="C23" i="39"/>
  <c r="C25" i="39"/>
  <c r="C27" i="39"/>
  <c r="C30" i="39"/>
  <c r="C32" i="39"/>
  <c r="C34" i="39"/>
  <c r="C36" i="39"/>
  <c r="C38" i="39"/>
  <c r="C40" i="39"/>
  <c r="C40" i="41" s="1"/>
  <c r="C42" i="39"/>
  <c r="C42" i="41" s="1"/>
  <c r="C45" i="39"/>
  <c r="C45" i="41" s="1"/>
  <c r="C47" i="39"/>
  <c r="C47" i="41" s="1"/>
  <c r="C49" i="39"/>
  <c r="C49" i="41" s="1"/>
  <c r="C51" i="39"/>
  <c r="C51" i="41" s="1"/>
  <c r="C55" i="39"/>
  <c r="C55" i="41" s="1"/>
  <c r="C59" i="39"/>
  <c r="C59" i="41" s="1"/>
  <c r="C62" i="39"/>
  <c r="C64" i="39"/>
  <c r="C66" i="39"/>
  <c r="C68" i="39"/>
  <c r="E13" i="35"/>
  <c r="I13" i="35"/>
  <c r="AM13" i="35"/>
  <c r="AO13" i="35"/>
  <c r="D14" i="35"/>
  <c r="AL14" i="35"/>
  <c r="AN14" i="35"/>
  <c r="AP14" i="35"/>
  <c r="I15" i="35"/>
  <c r="AM15" i="35"/>
  <c r="AO15" i="35"/>
  <c r="D16" i="35"/>
  <c r="P16" i="35"/>
  <c r="AL16" i="35"/>
  <c r="AN16" i="35"/>
  <c r="AP16" i="35"/>
  <c r="E17" i="35"/>
  <c r="I17" i="35"/>
  <c r="W17" i="35"/>
  <c r="AM17" i="35"/>
  <c r="AO17" i="35"/>
  <c r="D18" i="35"/>
  <c r="F18" i="35"/>
  <c r="H18" i="35"/>
  <c r="N18" i="35"/>
  <c r="P18" i="35"/>
  <c r="R18" i="35"/>
  <c r="T18" i="35"/>
  <c r="V18" i="35"/>
  <c r="X18" i="35"/>
  <c r="Z18" i="35"/>
  <c r="AB18" i="35"/>
  <c r="AD18" i="35"/>
  <c r="AF18" i="35"/>
  <c r="AH18" i="35"/>
  <c r="AJ18" i="35"/>
  <c r="AL18" i="35"/>
  <c r="AN18" i="35"/>
  <c r="AP18" i="35"/>
  <c r="E19" i="35"/>
  <c r="G19" i="35"/>
  <c r="I19" i="35"/>
  <c r="AM19" i="35"/>
  <c r="AO19" i="35"/>
  <c r="D20" i="35"/>
  <c r="J20" i="35"/>
  <c r="AL20" i="35"/>
  <c r="AN20" i="35"/>
  <c r="AP20" i="35"/>
  <c r="AM21" i="35"/>
  <c r="AO21" i="35"/>
  <c r="D22" i="35"/>
  <c r="AL22" i="35"/>
  <c r="AN22" i="35"/>
  <c r="AP22" i="35"/>
  <c r="G23" i="35"/>
  <c r="I23" i="35"/>
  <c r="K23" i="35"/>
  <c r="U23" i="35"/>
  <c r="W23" i="35"/>
  <c r="Y23" i="35"/>
  <c r="AA23" i="35"/>
  <c r="AC23" i="35"/>
  <c r="AE23" i="35"/>
  <c r="AG23" i="35"/>
  <c r="AI23" i="35"/>
  <c r="AK23" i="35"/>
  <c r="AM23" i="35"/>
  <c r="AO23" i="35"/>
  <c r="D24" i="35"/>
  <c r="L24" i="35"/>
  <c r="P24" i="35"/>
  <c r="AB24" i="35"/>
  <c r="AD24" i="35"/>
  <c r="AL24" i="35"/>
  <c r="AN24" i="35"/>
  <c r="AP24" i="35"/>
  <c r="E25" i="35"/>
  <c r="G25" i="35"/>
  <c r="I25" i="35"/>
  <c r="K25" i="35"/>
  <c r="O25" i="35"/>
  <c r="Q25" i="35"/>
  <c r="S25" i="35"/>
  <c r="Y25" i="35"/>
  <c r="AE25" i="35"/>
  <c r="AG25" i="35"/>
  <c r="AI25" i="35"/>
  <c r="AK25" i="35"/>
  <c r="AM25" i="35"/>
  <c r="AO25" i="35"/>
  <c r="D26" i="35"/>
  <c r="F26" i="35"/>
  <c r="H26" i="35"/>
  <c r="L26" i="35"/>
  <c r="N26" i="35"/>
  <c r="V26" i="35"/>
  <c r="AD26" i="35"/>
  <c r="AF26" i="35"/>
  <c r="AH26" i="35"/>
  <c r="AJ26" i="35"/>
  <c r="AL26" i="35"/>
  <c r="AN26" i="35"/>
  <c r="AP26" i="35"/>
  <c r="E27" i="35"/>
  <c r="G27" i="35"/>
  <c r="I27" i="35"/>
  <c r="K27" i="35"/>
  <c r="U27" i="35"/>
  <c r="W27" i="35"/>
  <c r="AA27" i="35"/>
  <c r="AC27" i="35"/>
  <c r="AE27" i="35"/>
  <c r="AG27" i="35"/>
  <c r="AI27" i="35"/>
  <c r="AK27" i="35"/>
  <c r="AM27" i="35"/>
  <c r="AO27" i="35"/>
  <c r="D29" i="35"/>
  <c r="F29" i="35"/>
  <c r="H29" i="35"/>
  <c r="L29" i="35"/>
  <c r="N29" i="35"/>
  <c r="P29" i="35"/>
  <c r="R29" i="35"/>
  <c r="Z29" i="35"/>
  <c r="AB29" i="35"/>
  <c r="AD29" i="35"/>
  <c r="AF29" i="35"/>
  <c r="AH29" i="35"/>
  <c r="AJ29" i="35"/>
  <c r="AL29" i="35"/>
  <c r="AN29" i="35"/>
  <c r="AP29" i="35"/>
  <c r="AM30" i="35"/>
  <c r="AO30" i="35"/>
  <c r="D31" i="35"/>
  <c r="F31" i="35"/>
  <c r="H31" i="35"/>
  <c r="J31" i="35"/>
  <c r="N31" i="35"/>
  <c r="P31" i="35"/>
  <c r="V31" i="35"/>
  <c r="X31" i="35"/>
  <c r="AD31" i="35"/>
  <c r="AL31" i="35"/>
  <c r="AN31" i="35"/>
  <c r="AP31" i="35"/>
  <c r="E32" i="35"/>
  <c r="G32" i="35"/>
  <c r="I32" i="35"/>
  <c r="K32" i="35"/>
  <c r="M32" i="35"/>
  <c r="O32" i="35"/>
  <c r="Q32" i="35"/>
  <c r="S32" i="35"/>
  <c r="U32" i="35"/>
  <c r="W32" i="35"/>
  <c r="Y32" i="35"/>
  <c r="AG32" i="35"/>
  <c r="AI32" i="35"/>
  <c r="AK32" i="35"/>
  <c r="AM32" i="35"/>
  <c r="AO32" i="35"/>
  <c r="D33" i="35"/>
  <c r="H33" i="35"/>
  <c r="J33" i="35"/>
  <c r="L33" i="35"/>
  <c r="N33" i="35"/>
  <c r="P33" i="35"/>
  <c r="R33" i="35"/>
  <c r="T33" i="35"/>
  <c r="V33" i="35"/>
  <c r="Z33" i="35"/>
  <c r="AB33" i="35"/>
  <c r="AD33" i="35"/>
  <c r="AF33" i="35"/>
  <c r="AL33" i="35"/>
  <c r="AN33" i="35"/>
  <c r="AP33" i="35"/>
  <c r="E34" i="35"/>
  <c r="I34" i="35"/>
  <c r="K34" i="35"/>
  <c r="M34" i="35"/>
  <c r="O34" i="35"/>
  <c r="Q34" i="35"/>
  <c r="S34" i="35"/>
  <c r="U34" i="35"/>
  <c r="W34" i="35"/>
  <c r="Y34" i="35"/>
  <c r="AA34" i="35"/>
  <c r="AC34" i="35"/>
  <c r="AE34" i="35"/>
  <c r="AG34" i="35"/>
  <c r="AI34" i="35"/>
  <c r="AK34" i="35"/>
  <c r="AM34" i="35"/>
  <c r="AO34" i="35"/>
  <c r="D35" i="35"/>
  <c r="J35" i="35"/>
  <c r="L35" i="35"/>
  <c r="P35" i="35"/>
  <c r="V35" i="35"/>
  <c r="X35" i="35"/>
  <c r="AD35" i="35"/>
  <c r="AF35" i="35"/>
  <c r="AN35" i="35"/>
  <c r="AP35" i="35"/>
  <c r="AC36" i="35"/>
  <c r="AM36" i="35"/>
  <c r="AO36" i="35"/>
  <c r="AN37" i="35"/>
  <c r="AP37" i="35"/>
  <c r="AE38" i="35"/>
  <c r="AM38" i="35"/>
  <c r="AO38" i="35"/>
  <c r="D39" i="35"/>
  <c r="J39" i="35"/>
  <c r="L39" i="35"/>
  <c r="N39" i="35"/>
  <c r="P39" i="35"/>
  <c r="T39" i="35"/>
  <c r="V39" i="35"/>
  <c r="AD39" i="35"/>
  <c r="AN39" i="35"/>
  <c r="AP39" i="35"/>
  <c r="I40" i="35"/>
  <c r="O40" i="35"/>
  <c r="AM40" i="35"/>
  <c r="AO40" i="35"/>
  <c r="H41" i="35"/>
  <c r="J41" i="35"/>
  <c r="AL41" i="35"/>
  <c r="AN41" i="35"/>
  <c r="AP41" i="35"/>
  <c r="E42" i="35"/>
  <c r="G42" i="35"/>
  <c r="I42" i="35"/>
  <c r="K42" i="35"/>
  <c r="M42" i="35"/>
  <c r="O42" i="35"/>
  <c r="Q42" i="35"/>
  <c r="S42" i="35"/>
  <c r="U42" i="35"/>
  <c r="W42" i="35"/>
  <c r="Y42" i="35"/>
  <c r="AA42" i="35"/>
  <c r="AC42" i="35"/>
  <c r="AE42" i="35"/>
  <c r="AG42" i="35"/>
  <c r="AI42" i="35"/>
  <c r="AK42" i="35"/>
  <c r="AM42" i="35"/>
  <c r="AO42" i="35"/>
  <c r="D43" i="35"/>
  <c r="F43" i="35"/>
  <c r="H43" i="35"/>
  <c r="L43" i="35"/>
  <c r="N43" i="35"/>
  <c r="P43" i="35"/>
  <c r="R43" i="35"/>
  <c r="T43" i="35"/>
  <c r="V43" i="35"/>
  <c r="AD43" i="35"/>
  <c r="AF43" i="35"/>
  <c r="AH43" i="35"/>
  <c r="AJ43" i="35"/>
  <c r="AL43" i="35"/>
  <c r="AN43" i="35"/>
  <c r="AP43" i="35"/>
  <c r="E45" i="35"/>
  <c r="G45" i="35"/>
  <c r="I45" i="35"/>
  <c r="K45" i="35"/>
  <c r="M45" i="35"/>
  <c r="O45" i="35"/>
  <c r="Q45" i="35"/>
  <c r="S45" i="35"/>
  <c r="U45" i="35"/>
  <c r="W45" i="35"/>
  <c r="AA45" i="35"/>
  <c r="AC45" i="35"/>
  <c r="AE45" i="35"/>
  <c r="AG45" i="35"/>
  <c r="AI45" i="35"/>
  <c r="AK45" i="35"/>
  <c r="AM45" i="35"/>
  <c r="AO45" i="35"/>
  <c r="AN46" i="35"/>
  <c r="AP46" i="35"/>
  <c r="I47" i="35"/>
  <c r="U47" i="35"/>
  <c r="W47" i="35"/>
  <c r="AC47" i="35"/>
  <c r="AE47" i="35"/>
  <c r="AG47" i="35"/>
  <c r="AI47" i="35"/>
  <c r="AK47" i="35"/>
  <c r="AM47" i="35"/>
  <c r="AO47" i="35"/>
  <c r="D48" i="35"/>
  <c r="F48" i="35"/>
  <c r="H48" i="35"/>
  <c r="J48" i="35"/>
  <c r="L48" i="35"/>
  <c r="N48" i="35"/>
  <c r="P48" i="35"/>
  <c r="R48" i="35"/>
  <c r="T48" i="35"/>
  <c r="V48" i="35"/>
  <c r="AD48" i="35"/>
  <c r="AF48" i="35"/>
  <c r="AH48" i="35"/>
  <c r="AJ48" i="35"/>
  <c r="AL48" i="35"/>
  <c r="AN48" i="35"/>
  <c r="AP48" i="35"/>
  <c r="E49" i="35"/>
  <c r="G49" i="35"/>
  <c r="I49" i="35"/>
  <c r="K49" i="35"/>
  <c r="M49" i="35"/>
  <c r="O49" i="35"/>
  <c r="Q49" i="35"/>
  <c r="S49" i="35"/>
  <c r="U49" i="35"/>
  <c r="W49" i="35"/>
  <c r="Y49" i="35"/>
  <c r="AA49" i="35"/>
  <c r="AC49" i="35"/>
  <c r="AE49" i="35"/>
  <c r="AG49" i="35"/>
  <c r="AI49" i="35"/>
  <c r="AK49" i="35"/>
  <c r="AM49" i="35"/>
  <c r="AO49" i="35"/>
  <c r="D50" i="35"/>
  <c r="F50" i="35"/>
  <c r="H50" i="35"/>
  <c r="J50" i="35"/>
  <c r="L50" i="35"/>
  <c r="N50" i="35"/>
  <c r="P50" i="35"/>
  <c r="R50" i="35"/>
  <c r="T50" i="35"/>
  <c r="V50" i="35"/>
  <c r="X50" i="35"/>
  <c r="Z50" i="35"/>
  <c r="AB50" i="35"/>
  <c r="AD50" i="35"/>
  <c r="AF50" i="35"/>
  <c r="AH50" i="35"/>
  <c r="AJ50" i="35"/>
  <c r="AL50" i="35"/>
  <c r="AN50" i="35"/>
  <c r="AP50" i="35"/>
  <c r="I51" i="35"/>
  <c r="K51" i="35"/>
  <c r="U51" i="35"/>
  <c r="W51" i="35"/>
  <c r="AA51" i="35"/>
  <c r="AC51" i="35"/>
  <c r="AE51" i="35"/>
  <c r="AG51" i="35"/>
  <c r="AM51" i="35"/>
  <c r="AO51" i="35"/>
  <c r="AN52" i="35"/>
  <c r="AP52" i="35"/>
  <c r="AE53" i="35"/>
  <c r="AM53" i="35"/>
  <c r="AO53" i="35"/>
  <c r="AD54" i="35"/>
  <c r="AN54" i="35"/>
  <c r="AP54" i="35"/>
  <c r="K55" i="35"/>
  <c r="M55" i="35"/>
  <c r="S55" i="35"/>
  <c r="U55" i="35"/>
  <c r="W55" i="35"/>
  <c r="Y55" i="35"/>
  <c r="AA55" i="35"/>
  <c r="AC55" i="35"/>
  <c r="AM55" i="35"/>
  <c r="AO55" i="35"/>
  <c r="N56" i="35"/>
  <c r="P56" i="35"/>
  <c r="AN56" i="35"/>
  <c r="AP56" i="35"/>
  <c r="AE57" i="35"/>
  <c r="AM57" i="35"/>
  <c r="AO57" i="35"/>
  <c r="D58" i="35"/>
  <c r="F58" i="35"/>
  <c r="H58" i="35"/>
  <c r="J58" i="35"/>
  <c r="L58" i="35"/>
  <c r="N58" i="35"/>
  <c r="P58" i="35"/>
  <c r="R58" i="35"/>
  <c r="T58" i="35"/>
  <c r="V58" i="35"/>
  <c r="X58" i="35"/>
  <c r="Z58" i="35"/>
  <c r="AB58" i="35"/>
  <c r="AD58" i="35"/>
  <c r="AF58" i="35"/>
  <c r="AH58" i="35"/>
  <c r="AJ58" i="35"/>
  <c r="AL58" i="35"/>
  <c r="AN58" i="35"/>
  <c r="AP58" i="35"/>
  <c r="I59" i="35"/>
  <c r="K59" i="35"/>
  <c r="M59" i="35"/>
  <c r="O59" i="35"/>
  <c r="Q59" i="35"/>
  <c r="S59" i="35"/>
  <c r="U59" i="35"/>
  <c r="W59" i="35"/>
  <c r="Y59" i="35"/>
  <c r="AA59" i="35"/>
  <c r="AC59" i="35"/>
  <c r="AE59" i="35"/>
  <c r="AG59" i="35"/>
  <c r="AI59" i="35"/>
  <c r="AK59" i="35"/>
  <c r="AM59" i="35"/>
  <c r="AO59" i="35"/>
  <c r="V61" i="35"/>
  <c r="AL61" i="35"/>
  <c r="AN61" i="35"/>
  <c r="AP61" i="35"/>
  <c r="E62" i="35"/>
  <c r="W62" i="35"/>
  <c r="AM62" i="35"/>
  <c r="AO62" i="35"/>
  <c r="D63" i="35"/>
  <c r="V63" i="35"/>
  <c r="AL63" i="35"/>
  <c r="AN63" i="35"/>
  <c r="AP63" i="35"/>
  <c r="W64" i="35"/>
  <c r="AN67" i="39"/>
  <c r="AN67" i="41" s="1"/>
  <c r="I68" i="39"/>
  <c r="V68" i="39"/>
  <c r="AN68" i="39"/>
  <c r="AP68" i="39"/>
  <c r="E69" i="39"/>
  <c r="E69" i="41" s="1"/>
  <c r="G69" i="39"/>
  <c r="G69" i="41" s="1"/>
  <c r="I69" i="39"/>
  <c r="I69" i="41" s="1"/>
  <c r="K69" i="39"/>
  <c r="K69" i="41" s="1"/>
  <c r="O69" i="39"/>
  <c r="O69" i="41" s="1"/>
  <c r="Q69" i="39"/>
  <c r="Q69" i="41" s="1"/>
  <c r="S69" i="39"/>
  <c r="S69" i="41" s="1"/>
  <c r="U69" i="39"/>
  <c r="U69" i="41" s="1"/>
  <c r="W69" i="39"/>
  <c r="W69" i="41" s="1"/>
  <c r="Y69" i="39"/>
  <c r="Y69" i="41" s="1"/>
  <c r="AA69" i="39"/>
  <c r="AA69" i="41" s="1"/>
  <c r="AC69" i="39"/>
  <c r="AC69" i="41" s="1"/>
  <c r="AE69" i="39"/>
  <c r="AE69" i="41" s="1"/>
  <c r="AG69" i="39"/>
  <c r="AG69" i="41" s="1"/>
  <c r="AI69" i="39"/>
  <c r="AI69" i="41" s="1"/>
  <c r="AK69" i="39"/>
  <c r="AK69" i="41" s="1"/>
  <c r="AM69" i="39"/>
  <c r="AM69" i="41" s="1"/>
  <c r="AO69" i="39"/>
  <c r="AO69" i="41" s="1"/>
  <c r="C14" i="39"/>
  <c r="C16" i="39"/>
  <c r="C18" i="39"/>
  <c r="C20" i="39"/>
  <c r="C22" i="39"/>
  <c r="C24" i="39"/>
  <c r="C26" i="39"/>
  <c r="C29" i="39"/>
  <c r="C31" i="39"/>
  <c r="C33" i="39"/>
  <c r="C35" i="39"/>
  <c r="C39" i="39"/>
  <c r="C39" i="41" s="1"/>
  <c r="C41" i="39"/>
  <c r="C41" i="41" s="1"/>
  <c r="C43" i="39"/>
  <c r="C43" i="41" s="1"/>
  <c r="C48" i="39"/>
  <c r="C48" i="41" s="1"/>
  <c r="C50" i="39"/>
  <c r="C50" i="41" s="1"/>
  <c r="C52" i="39"/>
  <c r="C52" i="41" s="1"/>
  <c r="C58" i="39"/>
  <c r="C58" i="41" s="1"/>
  <c r="C61" i="39"/>
  <c r="C63" i="39"/>
  <c r="C63" i="41" s="1"/>
  <c r="C65" i="39"/>
  <c r="C65" i="41" s="1"/>
  <c r="C67" i="39"/>
  <c r="C67" i="41" s="1"/>
  <c r="C69" i="39"/>
  <c r="C69" i="41" s="1"/>
  <c r="D13" i="35"/>
  <c r="P13" i="35"/>
  <c r="AL13" i="35"/>
  <c r="AN13" i="35"/>
  <c r="AP13" i="35"/>
  <c r="I14" i="35"/>
  <c r="AM14" i="35"/>
  <c r="AO14" i="35"/>
  <c r="D15" i="35"/>
  <c r="V15" i="35"/>
  <c r="AL15" i="35"/>
  <c r="AN15" i="35"/>
  <c r="AP15" i="35"/>
  <c r="E16" i="35"/>
  <c r="I16" i="35"/>
  <c r="AM16" i="35"/>
  <c r="AO16" i="35"/>
  <c r="D17" i="35"/>
  <c r="V17" i="35"/>
  <c r="AL17" i="35"/>
  <c r="AN17" i="35"/>
  <c r="AP17" i="35"/>
  <c r="E18" i="35"/>
  <c r="G18" i="35"/>
  <c r="I18" i="35"/>
  <c r="O18" i="35"/>
  <c r="Q18" i="35"/>
  <c r="S18" i="35"/>
  <c r="U18" i="35"/>
  <c r="W18" i="35"/>
  <c r="Y18" i="35"/>
  <c r="AA18" i="35"/>
  <c r="AC18" i="35"/>
  <c r="AE18" i="35"/>
  <c r="AG18" i="35"/>
  <c r="AI18" i="35"/>
  <c r="AK18" i="35"/>
  <c r="AM18" i="35"/>
  <c r="AO18" i="35"/>
  <c r="D19" i="35"/>
  <c r="F19" i="35"/>
  <c r="H19" i="35"/>
  <c r="P19" i="35"/>
  <c r="AL19" i="35"/>
  <c r="AN19" i="35"/>
  <c r="AP19" i="35"/>
  <c r="I20" i="35"/>
  <c r="K20" i="35"/>
  <c r="AM20" i="35"/>
  <c r="AO20" i="35"/>
  <c r="D21" i="35"/>
  <c r="AL21" i="35"/>
  <c r="AN21" i="35"/>
  <c r="AP21" i="35"/>
  <c r="I22" i="35"/>
  <c r="AM22" i="35"/>
  <c r="AO22" i="35"/>
  <c r="D23" i="35"/>
  <c r="H23" i="35"/>
  <c r="J23" i="35"/>
  <c r="L23" i="35"/>
  <c r="T23" i="35"/>
  <c r="V23" i="35"/>
  <c r="X23" i="35"/>
  <c r="Z23" i="35"/>
  <c r="AB23" i="35"/>
  <c r="AD23" i="35"/>
  <c r="AF23" i="35"/>
  <c r="AH23" i="35"/>
  <c r="AJ23" i="35"/>
  <c r="AL23" i="35"/>
  <c r="AN23" i="35"/>
  <c r="AP23" i="35"/>
  <c r="I24" i="35"/>
  <c r="AC24" i="35"/>
  <c r="AK24" i="35"/>
  <c r="AM24" i="35"/>
  <c r="AO24" i="35"/>
  <c r="D25" i="35"/>
  <c r="F25" i="35"/>
  <c r="H25" i="35"/>
  <c r="J25" i="35"/>
  <c r="L25" i="35"/>
  <c r="P25" i="35"/>
  <c r="R25" i="35"/>
  <c r="T25" i="35"/>
  <c r="Z25" i="35"/>
  <c r="AB25" i="35"/>
  <c r="AD25" i="35"/>
  <c r="AF25" i="35"/>
  <c r="AH25" i="35"/>
  <c r="AJ25" i="35"/>
  <c r="AL25" i="35"/>
  <c r="AN25" i="35"/>
  <c r="AP25" i="35"/>
  <c r="E26" i="35"/>
  <c r="G26" i="35"/>
  <c r="I26" i="35"/>
  <c r="K26" i="35"/>
  <c r="M26" i="35"/>
  <c r="O26" i="35"/>
  <c r="U26" i="35"/>
  <c r="W26" i="35"/>
  <c r="AE26" i="35"/>
  <c r="AG26" i="35"/>
  <c r="AI26" i="35"/>
  <c r="AK26" i="35"/>
  <c r="AM26" i="35"/>
  <c r="AO26" i="35"/>
  <c r="D27" i="35"/>
  <c r="F27" i="35"/>
  <c r="H27" i="35"/>
  <c r="L27" i="35"/>
  <c r="P27" i="35"/>
  <c r="T27" i="35"/>
  <c r="V27" i="35"/>
  <c r="AB27" i="35"/>
  <c r="AD27" i="35"/>
  <c r="AF27" i="35"/>
  <c r="AH27" i="35"/>
  <c r="AJ27" i="35"/>
  <c r="AL27" i="35"/>
  <c r="AN27" i="35"/>
  <c r="AP27" i="35"/>
  <c r="E29" i="35"/>
  <c r="G29" i="35"/>
  <c r="I29" i="35"/>
  <c r="M29" i="35"/>
  <c r="O29" i="35"/>
  <c r="Q29" i="35"/>
  <c r="S29" i="35"/>
  <c r="W29" i="35"/>
  <c r="AA29" i="35"/>
  <c r="AC29" i="35"/>
  <c r="AE29" i="35"/>
  <c r="AG29" i="35"/>
  <c r="AI29" i="35"/>
  <c r="AK29" i="35"/>
  <c r="AM29" i="35"/>
  <c r="AO29" i="35"/>
  <c r="AN30" i="35"/>
  <c r="AP30" i="35"/>
  <c r="E31" i="35"/>
  <c r="G31" i="35"/>
  <c r="I31" i="35"/>
  <c r="K31" i="35"/>
  <c r="M31" i="35"/>
  <c r="O31" i="35"/>
  <c r="W31" i="35"/>
  <c r="AE31" i="35"/>
  <c r="AK31" i="35"/>
  <c r="AM31" i="35"/>
  <c r="AO31" i="35"/>
  <c r="D32" i="35"/>
  <c r="F32" i="35"/>
  <c r="H32" i="35"/>
  <c r="J32" i="35"/>
  <c r="L32" i="35"/>
  <c r="N32" i="35"/>
  <c r="P32" i="35"/>
  <c r="R32" i="35"/>
  <c r="T32" i="35"/>
  <c r="V32" i="35"/>
  <c r="X32" i="35"/>
  <c r="AF32" i="35"/>
  <c r="AH32" i="35"/>
  <c r="AJ32" i="35"/>
  <c r="AL32" i="35"/>
  <c r="AN32" i="35"/>
  <c r="AP32" i="35"/>
  <c r="G33" i="35"/>
  <c r="I33" i="35"/>
  <c r="K33" i="35"/>
  <c r="M33" i="35"/>
  <c r="O33" i="35"/>
  <c r="Q33" i="35"/>
  <c r="S33" i="35"/>
  <c r="U33" i="35"/>
  <c r="W33" i="35"/>
  <c r="AA33" i="35"/>
  <c r="AC33" i="35"/>
  <c r="AE33" i="35"/>
  <c r="AM33" i="35"/>
  <c r="AO33" i="35"/>
  <c r="D34" i="35"/>
  <c r="J34" i="35"/>
  <c r="L34" i="35"/>
  <c r="N34" i="35"/>
  <c r="P34" i="35"/>
  <c r="R34" i="35"/>
  <c r="T34" i="35"/>
  <c r="V34" i="35"/>
  <c r="X34" i="35"/>
  <c r="Z34" i="35"/>
  <c r="AB34" i="35"/>
  <c r="AD34" i="35"/>
  <c r="AF34" i="35"/>
  <c r="AH34" i="35"/>
  <c r="AJ34" i="35"/>
  <c r="AL34" i="35"/>
  <c r="AN34" i="35"/>
  <c r="AP34" i="35"/>
  <c r="E35" i="35"/>
  <c r="I35" i="35"/>
  <c r="K35" i="35"/>
  <c r="W35" i="35"/>
  <c r="AE35" i="35"/>
  <c r="AM35" i="35"/>
  <c r="AO35" i="35"/>
  <c r="D36" i="35"/>
  <c r="P36" i="35"/>
  <c r="AN36" i="35"/>
  <c r="AP36" i="35"/>
  <c r="AM37" i="35"/>
  <c r="AO37" i="35"/>
  <c r="AD38" i="35"/>
  <c r="AN38" i="35"/>
  <c r="AP38" i="35"/>
  <c r="I39" i="35"/>
  <c r="K39" i="35"/>
  <c r="O39" i="35"/>
  <c r="U39" i="35"/>
  <c r="W39" i="35"/>
  <c r="AC39" i="35"/>
  <c r="AE39" i="35"/>
  <c r="AM39" i="35"/>
  <c r="AO39" i="35"/>
  <c r="D40" i="35"/>
  <c r="J40" i="35"/>
  <c r="P40" i="35"/>
  <c r="AL40" i="35"/>
  <c r="AN40" i="35"/>
  <c r="AP40" i="35"/>
  <c r="I41" i="35"/>
  <c r="AM41" i="35"/>
  <c r="AO41" i="35"/>
  <c r="D42" i="35"/>
  <c r="F42" i="35"/>
  <c r="H42" i="35"/>
  <c r="J42" i="35"/>
  <c r="L42" i="35"/>
  <c r="N42" i="35"/>
  <c r="P42" i="35"/>
  <c r="R42" i="35"/>
  <c r="T42" i="35"/>
  <c r="V42" i="35"/>
  <c r="X42" i="35"/>
  <c r="Z42" i="35"/>
  <c r="AB42" i="35"/>
  <c r="AD42" i="35"/>
  <c r="AF42" i="35"/>
  <c r="AH42" i="35"/>
  <c r="AJ42" i="35"/>
  <c r="AL42" i="35"/>
  <c r="AN42" i="35"/>
  <c r="AP42" i="35"/>
  <c r="G43" i="35"/>
  <c r="I43" i="35"/>
  <c r="K43" i="35"/>
  <c r="O43" i="35"/>
  <c r="Q43" i="35"/>
  <c r="S43" i="35"/>
  <c r="U43" i="35"/>
  <c r="W43" i="35"/>
  <c r="AE43" i="35"/>
  <c r="AG43" i="35"/>
  <c r="AI43" i="35"/>
  <c r="AK43" i="35"/>
  <c r="AM43" i="35"/>
  <c r="AO43" i="35"/>
  <c r="D45" i="35"/>
  <c r="F45" i="35"/>
  <c r="H45" i="35"/>
  <c r="L45" i="35"/>
  <c r="N45" i="35"/>
  <c r="P45" i="35"/>
  <c r="R45" i="35"/>
  <c r="T45" i="35"/>
  <c r="V45" i="35"/>
  <c r="X45" i="35"/>
  <c r="Z45" i="35"/>
  <c r="AB45" i="35"/>
  <c r="AD45" i="35"/>
  <c r="AF45" i="35"/>
  <c r="AH45" i="35"/>
  <c r="AJ45" i="35"/>
  <c r="AL45" i="35"/>
  <c r="AN45" i="35"/>
  <c r="AP45" i="35"/>
  <c r="AM46" i="35"/>
  <c r="AO46" i="35"/>
  <c r="H47" i="35"/>
  <c r="J47" i="35"/>
  <c r="P47" i="35"/>
  <c r="T47" i="35"/>
  <c r="V47" i="35"/>
  <c r="AD47" i="35"/>
  <c r="AF47" i="35"/>
  <c r="AH47" i="35"/>
  <c r="AJ47" i="35"/>
  <c r="AL47" i="35"/>
  <c r="AN47" i="35"/>
  <c r="AP47" i="35"/>
  <c r="E48" i="35"/>
  <c r="G48" i="35"/>
  <c r="I48" i="35"/>
  <c r="K48" i="35"/>
  <c r="M48" i="35"/>
  <c r="O48" i="35"/>
  <c r="Q48" i="35"/>
  <c r="S48" i="35"/>
  <c r="U48" i="35"/>
  <c r="W48" i="35"/>
  <c r="AC48" i="35"/>
  <c r="AE48" i="35"/>
  <c r="AG48" i="35"/>
  <c r="AI48" i="35"/>
  <c r="AK48" i="35"/>
  <c r="AM48" i="35"/>
  <c r="AO48" i="35"/>
  <c r="D49" i="35"/>
  <c r="H49" i="35"/>
  <c r="J49" i="35"/>
  <c r="L49" i="35"/>
  <c r="N49" i="35"/>
  <c r="P49" i="35"/>
  <c r="R49" i="35"/>
  <c r="T49" i="35"/>
  <c r="V49" i="35"/>
  <c r="X49" i="35"/>
  <c r="Z49" i="35"/>
  <c r="AB49" i="35"/>
  <c r="AD49" i="35"/>
  <c r="AF49" i="35"/>
  <c r="AH49" i="35"/>
  <c r="AJ49" i="35"/>
  <c r="AL49" i="35"/>
  <c r="AN49" i="35"/>
  <c r="AP49" i="35"/>
  <c r="E50" i="35"/>
  <c r="G50" i="35"/>
  <c r="I50" i="35"/>
  <c r="K50" i="35"/>
  <c r="M50" i="35"/>
  <c r="O50" i="35"/>
  <c r="Q50" i="35"/>
  <c r="S50" i="35"/>
  <c r="U50" i="35"/>
  <c r="W50" i="35"/>
  <c r="Y50" i="35"/>
  <c r="AA50" i="35"/>
  <c r="AC50" i="35"/>
  <c r="AE50" i="35"/>
  <c r="AG50" i="35"/>
  <c r="AI50" i="35"/>
  <c r="AK50" i="35"/>
  <c r="AM50" i="35"/>
  <c r="AO50" i="35"/>
  <c r="D51" i="35"/>
  <c r="J51" i="35"/>
  <c r="L51" i="35"/>
  <c r="P51" i="35"/>
  <c r="T51" i="35"/>
  <c r="V51" i="35"/>
  <c r="X51" i="35"/>
  <c r="Z51" i="35"/>
  <c r="AB51" i="35"/>
  <c r="AD51" i="35"/>
  <c r="AN51" i="35"/>
  <c r="AP51" i="35"/>
  <c r="AM52" i="35"/>
  <c r="AO52" i="35"/>
  <c r="AN53" i="35"/>
  <c r="AP53" i="35"/>
  <c r="AM54" i="35"/>
  <c r="AO54" i="35"/>
  <c r="J55" i="35"/>
  <c r="L55" i="35"/>
  <c r="N55" i="35"/>
  <c r="T55" i="35"/>
  <c r="V55" i="35"/>
  <c r="X55" i="35"/>
  <c r="Z55" i="35"/>
  <c r="AB55" i="35"/>
  <c r="AD55" i="35"/>
  <c r="AN55" i="35"/>
  <c r="AP55" i="35"/>
  <c r="Q56" i="35"/>
  <c r="AC56" i="35"/>
  <c r="AM56" i="35"/>
  <c r="AO56" i="35"/>
  <c r="AN57" i="35"/>
  <c r="AP57" i="35"/>
  <c r="E58" i="35"/>
  <c r="G58" i="35"/>
  <c r="I58" i="35"/>
  <c r="K58" i="35"/>
  <c r="M58" i="35"/>
  <c r="O58" i="35"/>
  <c r="Q58" i="35"/>
  <c r="S58" i="35"/>
  <c r="U58" i="35"/>
  <c r="W58" i="35"/>
  <c r="Y58" i="35"/>
  <c r="AA58" i="35"/>
  <c r="AC58" i="35"/>
  <c r="AE58" i="35"/>
  <c r="AG58" i="35"/>
  <c r="AI58" i="35"/>
  <c r="AK58" i="35"/>
  <c r="AM58" i="35"/>
  <c r="AO58" i="35"/>
  <c r="D59" i="35"/>
  <c r="H59" i="35"/>
  <c r="J59" i="35"/>
  <c r="L59" i="35"/>
  <c r="N59" i="35"/>
  <c r="P59" i="35"/>
  <c r="R59" i="35"/>
  <c r="T59" i="35"/>
  <c r="V59" i="35"/>
  <c r="X59" i="35"/>
  <c r="Z59" i="35"/>
  <c r="AB59" i="35"/>
  <c r="AD59" i="35"/>
  <c r="AF59" i="35"/>
  <c r="AH59" i="35"/>
  <c r="AJ59" i="35"/>
  <c r="AL59" i="35"/>
  <c r="AN59" i="35"/>
  <c r="AP59" i="35"/>
  <c r="W61" i="35"/>
  <c r="AM61" i="35"/>
  <c r="AO61" i="35"/>
  <c r="D62" i="35"/>
  <c r="V62" i="35"/>
  <c r="AL62" i="35"/>
  <c r="AN62" i="35"/>
  <c r="AP62" i="35"/>
  <c r="E63" i="35"/>
  <c r="W63" i="35"/>
  <c r="AM63" i="35"/>
  <c r="AO63" i="35"/>
  <c r="D64" i="35"/>
  <c r="V64" i="35"/>
  <c r="AL64" i="35"/>
  <c r="AN64" i="35"/>
  <c r="AM64" i="35"/>
  <c r="AP64" i="35"/>
  <c r="W65" i="35"/>
  <c r="AK65" i="35"/>
  <c r="AM65" i="35"/>
  <c r="AO65" i="35"/>
  <c r="D66" i="35"/>
  <c r="D91" i="35" s="1"/>
  <c r="V66" i="35"/>
  <c r="V91" i="35" s="1"/>
  <c r="AL66" i="35"/>
  <c r="AL91" i="35" s="1"/>
  <c r="AN66" i="35"/>
  <c r="AN91" i="35" s="1"/>
  <c r="AP66" i="35"/>
  <c r="AP91" i="35" s="1"/>
  <c r="E67" i="35"/>
  <c r="G67" i="35"/>
  <c r="I67" i="35"/>
  <c r="K67" i="35"/>
  <c r="M67" i="35"/>
  <c r="O67" i="35"/>
  <c r="Q67" i="35"/>
  <c r="U67" i="35"/>
  <c r="W67" i="35"/>
  <c r="AA67" i="35"/>
  <c r="AI67" i="35"/>
  <c r="AK67" i="35"/>
  <c r="AM67" i="35"/>
  <c r="AO67" i="35"/>
  <c r="V68" i="35"/>
  <c r="AN68" i="35"/>
  <c r="AP68" i="35"/>
  <c r="E69" i="35"/>
  <c r="G69" i="35"/>
  <c r="I69" i="35"/>
  <c r="K69" i="35"/>
  <c r="M69" i="35"/>
  <c r="O69" i="35"/>
  <c r="Q69" i="35"/>
  <c r="S69" i="35"/>
  <c r="U69" i="35"/>
  <c r="W69" i="35"/>
  <c r="Y69" i="35"/>
  <c r="AA69" i="35"/>
  <c r="AC69" i="35"/>
  <c r="AE69" i="35"/>
  <c r="AG69" i="35"/>
  <c r="AI69" i="35"/>
  <c r="AK69" i="35"/>
  <c r="AM69" i="35"/>
  <c r="AO69" i="35"/>
  <c r="C14" i="35"/>
  <c r="C16" i="35"/>
  <c r="C18" i="35"/>
  <c r="C20" i="35"/>
  <c r="C22" i="35"/>
  <c r="C24" i="35"/>
  <c r="C26" i="35"/>
  <c r="C30" i="35"/>
  <c r="C32" i="35"/>
  <c r="C34" i="35"/>
  <c r="C36" i="35"/>
  <c r="C38" i="35"/>
  <c r="C40" i="35"/>
  <c r="C42" i="35"/>
  <c r="C45" i="35"/>
  <c r="C47" i="35"/>
  <c r="C49" i="35"/>
  <c r="C51" i="35"/>
  <c r="C55" i="35"/>
  <c r="C59" i="35"/>
  <c r="C62" i="35"/>
  <c r="C64" i="35"/>
  <c r="C66" i="35"/>
  <c r="C91" i="35" s="1"/>
  <c r="C68" i="35"/>
  <c r="AO64" i="35"/>
  <c r="D65" i="35"/>
  <c r="V65" i="35"/>
  <c r="AL65" i="35"/>
  <c r="AN65" i="35"/>
  <c r="AP65" i="35"/>
  <c r="E66" i="35"/>
  <c r="E91" i="35" s="1"/>
  <c r="W66" i="35"/>
  <c r="W91" i="35" s="1"/>
  <c r="AM66" i="35"/>
  <c r="AM91" i="35" s="1"/>
  <c r="AO66" i="35"/>
  <c r="AO91" i="35" s="1"/>
  <c r="D67" i="35"/>
  <c r="F67" i="35"/>
  <c r="H67" i="35"/>
  <c r="J67" i="35"/>
  <c r="L67" i="35"/>
  <c r="N67" i="35"/>
  <c r="P67" i="35"/>
  <c r="R67" i="35"/>
  <c r="T67" i="35"/>
  <c r="V67" i="35"/>
  <c r="X67" i="35"/>
  <c r="Z67" i="35"/>
  <c r="AH67" i="35"/>
  <c r="AJ67" i="35"/>
  <c r="AL67" i="35"/>
  <c r="AN67" i="35"/>
  <c r="AP67" i="35"/>
  <c r="I68" i="35"/>
  <c r="W68" i="35"/>
  <c r="AM68" i="35"/>
  <c r="AO68" i="35"/>
  <c r="D69" i="35"/>
  <c r="F69" i="35"/>
  <c r="H69" i="35"/>
  <c r="J69" i="35"/>
  <c r="L69" i="35"/>
  <c r="N69" i="35"/>
  <c r="P69" i="35"/>
  <c r="R69" i="35"/>
  <c r="T69" i="35"/>
  <c r="V69" i="35"/>
  <c r="X69" i="35"/>
  <c r="Z69" i="35"/>
  <c r="AB69" i="35"/>
  <c r="AD69" i="35"/>
  <c r="AF69" i="35"/>
  <c r="AH69" i="35"/>
  <c r="AJ69" i="35"/>
  <c r="AL69" i="35"/>
  <c r="AN69" i="35"/>
  <c r="AP69" i="35"/>
  <c r="C15" i="35"/>
  <c r="C17" i="35"/>
  <c r="C19" i="35"/>
  <c r="C23" i="35"/>
  <c r="C25" i="35"/>
  <c r="C27" i="35"/>
  <c r="C29" i="35"/>
  <c r="C31" i="35"/>
  <c r="C33" i="35"/>
  <c r="C35" i="35"/>
  <c r="C39" i="35"/>
  <c r="C41" i="35"/>
  <c r="C43" i="35"/>
  <c r="C48" i="35"/>
  <c r="C50" i="35"/>
  <c r="C52" i="35"/>
  <c r="C58" i="35"/>
  <c r="C61" i="35"/>
  <c r="C63" i="35"/>
  <c r="C65" i="35"/>
  <c r="C67" i="35"/>
  <c r="C69" i="35"/>
  <c r="E13" i="33"/>
  <c r="I13" i="33"/>
  <c r="AM13" i="33"/>
  <c r="AO13" i="33"/>
  <c r="D14" i="33"/>
  <c r="AL14" i="33"/>
  <c r="AN14" i="33"/>
  <c r="AP14" i="33"/>
  <c r="I15" i="33"/>
  <c r="AM15" i="33"/>
  <c r="AO15" i="33"/>
  <c r="D16" i="33"/>
  <c r="P16" i="33"/>
  <c r="AL16" i="33"/>
  <c r="AN16" i="33"/>
  <c r="AP16" i="33"/>
  <c r="E17" i="33"/>
  <c r="I17" i="33"/>
  <c r="W17" i="33"/>
  <c r="AM17" i="33"/>
  <c r="AO17" i="33"/>
  <c r="D18" i="33"/>
  <c r="F18" i="33"/>
  <c r="H18" i="33"/>
  <c r="P18" i="33"/>
  <c r="R18" i="33"/>
  <c r="T18" i="33"/>
  <c r="V18" i="33"/>
  <c r="X18" i="33"/>
  <c r="Z18" i="33"/>
  <c r="AB18" i="33"/>
  <c r="AD18" i="33"/>
  <c r="AF18" i="33"/>
  <c r="AH18" i="33"/>
  <c r="AJ18" i="33"/>
  <c r="AL18" i="33"/>
  <c r="AN18" i="33"/>
  <c r="AP18" i="33"/>
  <c r="E19" i="33"/>
  <c r="G19" i="33"/>
  <c r="I19" i="33"/>
  <c r="AM19" i="33"/>
  <c r="AO19" i="33"/>
  <c r="D20" i="33"/>
  <c r="J20" i="33"/>
  <c r="AL20" i="33"/>
  <c r="AN20" i="33"/>
  <c r="AP20" i="33"/>
  <c r="AM21" i="33"/>
  <c r="AO21" i="33"/>
  <c r="D22" i="33"/>
  <c r="AL22" i="33"/>
  <c r="AN22" i="33"/>
  <c r="AP22" i="33"/>
  <c r="G23" i="33"/>
  <c r="I23" i="33"/>
  <c r="K23" i="33"/>
  <c r="U23" i="33"/>
  <c r="W23" i="33"/>
  <c r="Y23" i="33"/>
  <c r="AA23" i="33"/>
  <c r="AC23" i="33"/>
  <c r="AE23" i="33"/>
  <c r="AG23" i="33"/>
  <c r="AI23" i="33"/>
  <c r="AK23" i="33"/>
  <c r="AM23" i="33"/>
  <c r="AO23" i="33"/>
  <c r="D24" i="33"/>
  <c r="L24" i="33"/>
  <c r="P24" i="33"/>
  <c r="AB24" i="33"/>
  <c r="AD24" i="33"/>
  <c r="AL24" i="33"/>
  <c r="AN24" i="33"/>
  <c r="AP24" i="33"/>
  <c r="E25" i="33"/>
  <c r="G25" i="33"/>
  <c r="I25" i="33"/>
  <c r="K25" i="33"/>
  <c r="O25" i="33"/>
  <c r="Q25" i="33"/>
  <c r="S25" i="33"/>
  <c r="U25" i="33"/>
  <c r="Y25" i="33"/>
  <c r="AE25" i="33"/>
  <c r="AG25" i="33"/>
  <c r="AI25" i="33"/>
  <c r="AK25" i="33"/>
  <c r="AM25" i="33"/>
  <c r="AO25" i="33"/>
  <c r="D26" i="33"/>
  <c r="F26" i="33"/>
  <c r="H26" i="33"/>
  <c r="L26" i="33"/>
  <c r="N26" i="33"/>
  <c r="V26" i="33"/>
  <c r="AD26" i="33"/>
  <c r="AF26" i="33"/>
  <c r="AH26" i="33"/>
  <c r="AJ26" i="33"/>
  <c r="AL26" i="33"/>
  <c r="AN26" i="33"/>
  <c r="AP26" i="33"/>
  <c r="E27" i="33"/>
  <c r="G27" i="33"/>
  <c r="I27" i="33"/>
  <c r="K27" i="33"/>
  <c r="U27" i="33"/>
  <c r="W27" i="33"/>
  <c r="AA27" i="33"/>
  <c r="AC27" i="33"/>
  <c r="AE27" i="33"/>
  <c r="AG27" i="33"/>
  <c r="AI27" i="33"/>
  <c r="AK27" i="33"/>
  <c r="AM27" i="33"/>
  <c r="AO27" i="33"/>
  <c r="D29" i="33"/>
  <c r="F29" i="33"/>
  <c r="H29" i="33"/>
  <c r="L29" i="33"/>
  <c r="N29" i="33"/>
  <c r="P29" i="33"/>
  <c r="R29" i="33"/>
  <c r="Z29" i="33"/>
  <c r="AB29" i="33"/>
  <c r="AD29" i="33"/>
  <c r="AF29" i="33"/>
  <c r="AH29" i="33"/>
  <c r="AJ29" i="33"/>
  <c r="AL29" i="33"/>
  <c r="AN29" i="33"/>
  <c r="AP29" i="33"/>
  <c r="AM30" i="33"/>
  <c r="AO30" i="33"/>
  <c r="D31" i="33"/>
  <c r="F31" i="33"/>
  <c r="H31" i="33"/>
  <c r="J31" i="33"/>
  <c r="N31" i="33"/>
  <c r="P31" i="33"/>
  <c r="V31" i="33"/>
  <c r="X31" i="33"/>
  <c r="AD31" i="33"/>
  <c r="AL31" i="33"/>
  <c r="AN31" i="33"/>
  <c r="AP31" i="33"/>
  <c r="E32" i="33"/>
  <c r="G32" i="33"/>
  <c r="I32" i="33"/>
  <c r="K32" i="33"/>
  <c r="M32" i="33"/>
  <c r="O32" i="33"/>
  <c r="Q32" i="33"/>
  <c r="S32" i="33"/>
  <c r="U32" i="33"/>
  <c r="W32" i="33"/>
  <c r="Y32" i="33"/>
  <c r="AG32" i="33"/>
  <c r="AI32" i="33"/>
  <c r="AK32" i="33"/>
  <c r="AM32" i="33"/>
  <c r="AO32" i="33"/>
  <c r="D33" i="33"/>
  <c r="H33" i="33"/>
  <c r="J33" i="33"/>
  <c r="L33" i="33"/>
  <c r="N33" i="33"/>
  <c r="P33" i="33"/>
  <c r="R33" i="33"/>
  <c r="T33" i="33"/>
  <c r="V33" i="33"/>
  <c r="Z33" i="33"/>
  <c r="AB33" i="33"/>
  <c r="AD33" i="33"/>
  <c r="AF33" i="33"/>
  <c r="AL33" i="33"/>
  <c r="AN33" i="33"/>
  <c r="AP33" i="33"/>
  <c r="E34" i="33"/>
  <c r="I34" i="33"/>
  <c r="K34" i="33"/>
  <c r="M34" i="33"/>
  <c r="O34" i="33"/>
  <c r="Q34" i="33"/>
  <c r="S34" i="33"/>
  <c r="U34" i="33"/>
  <c r="W34" i="33"/>
  <c r="Y34" i="33"/>
  <c r="AA34" i="33"/>
  <c r="AC34" i="33"/>
  <c r="AE34" i="33"/>
  <c r="AG34" i="33"/>
  <c r="AI34" i="33"/>
  <c r="AK34" i="33"/>
  <c r="AM34" i="33"/>
  <c r="AO34" i="33"/>
  <c r="D35" i="33"/>
  <c r="J35" i="33"/>
  <c r="L35" i="33"/>
  <c r="P35" i="33"/>
  <c r="V35" i="33"/>
  <c r="X35" i="33"/>
  <c r="AD35" i="33"/>
  <c r="AF35" i="33"/>
  <c r="AN35" i="33"/>
  <c r="AP35" i="33"/>
  <c r="AC36" i="33"/>
  <c r="AM36" i="33"/>
  <c r="AO36" i="33"/>
  <c r="AN37" i="33"/>
  <c r="AP37" i="33"/>
  <c r="AE38" i="33"/>
  <c r="AM38" i="33"/>
  <c r="AO38" i="33"/>
  <c r="D39" i="33"/>
  <c r="J39" i="33"/>
  <c r="L39" i="33"/>
  <c r="N39" i="33"/>
  <c r="P39" i="33"/>
  <c r="T39" i="33"/>
  <c r="V39" i="33"/>
  <c r="AD39" i="33"/>
  <c r="AN39" i="33"/>
  <c r="AP39" i="33"/>
  <c r="I40" i="33"/>
  <c r="O40" i="33"/>
  <c r="AK40" i="33"/>
  <c r="AM40" i="33"/>
  <c r="AO40" i="33"/>
  <c r="H41" i="33"/>
  <c r="J41" i="33"/>
  <c r="AL41" i="33"/>
  <c r="AN41" i="33"/>
  <c r="AP41" i="33"/>
  <c r="E42" i="33"/>
  <c r="G42" i="33"/>
  <c r="I42" i="33"/>
  <c r="K42" i="33"/>
  <c r="M42" i="33"/>
  <c r="O42" i="33"/>
  <c r="Q42" i="33"/>
  <c r="S42" i="33"/>
  <c r="U42" i="33"/>
  <c r="W42" i="33"/>
  <c r="Y42" i="33"/>
  <c r="AA42" i="33"/>
  <c r="AC42" i="33"/>
  <c r="AE42" i="33"/>
  <c r="AG42" i="33"/>
  <c r="AI42" i="33"/>
  <c r="AK42" i="33"/>
  <c r="AM42" i="33"/>
  <c r="AO42" i="33"/>
  <c r="D43" i="33"/>
  <c r="F43" i="33"/>
  <c r="H43" i="33"/>
  <c r="L43" i="33"/>
  <c r="N43" i="33"/>
  <c r="P43" i="33"/>
  <c r="R43" i="33"/>
  <c r="T43" i="33"/>
  <c r="V43" i="33"/>
  <c r="AD43" i="33"/>
  <c r="AF43" i="33"/>
  <c r="AH43" i="33"/>
  <c r="AJ43" i="33"/>
  <c r="AL43" i="33"/>
  <c r="AN43" i="33"/>
  <c r="AP43" i="33"/>
  <c r="E45" i="33"/>
  <c r="G45" i="33"/>
  <c r="I45" i="33"/>
  <c r="K45" i="33"/>
  <c r="M45" i="33"/>
  <c r="O45" i="33"/>
  <c r="Q45" i="33"/>
  <c r="S45" i="33"/>
  <c r="U45" i="33"/>
  <c r="W45" i="33"/>
  <c r="AA45" i="33"/>
  <c r="AC45" i="33"/>
  <c r="AE45" i="33"/>
  <c r="AG45" i="33"/>
  <c r="AI45" i="33"/>
  <c r="AK45" i="33"/>
  <c r="AM45" i="33"/>
  <c r="AO45" i="33"/>
  <c r="AN46" i="33"/>
  <c r="AP46" i="33"/>
  <c r="I47" i="33"/>
  <c r="U47" i="33"/>
  <c r="W47" i="33"/>
  <c r="AC47" i="33"/>
  <c r="AE47" i="33"/>
  <c r="AG47" i="33"/>
  <c r="AI47" i="33"/>
  <c r="AK47" i="33"/>
  <c r="AM47" i="33"/>
  <c r="AO47" i="33"/>
  <c r="D48" i="33"/>
  <c r="F48" i="33"/>
  <c r="H48" i="33"/>
  <c r="J48" i="33"/>
  <c r="L48" i="33"/>
  <c r="N48" i="33"/>
  <c r="P48" i="33"/>
  <c r="R48" i="33"/>
  <c r="T48" i="33"/>
  <c r="V48" i="33"/>
  <c r="AD48" i="33"/>
  <c r="AF48" i="33"/>
  <c r="AH48" i="33"/>
  <c r="AJ48" i="33"/>
  <c r="AL48" i="33"/>
  <c r="AN48" i="33"/>
  <c r="AP48" i="33"/>
  <c r="E49" i="33"/>
  <c r="G49" i="33"/>
  <c r="I49" i="33"/>
  <c r="K49" i="33"/>
  <c r="M49" i="33"/>
  <c r="O49" i="33"/>
  <c r="Q49" i="33"/>
  <c r="S49" i="33"/>
  <c r="U49" i="33"/>
  <c r="W49" i="33"/>
  <c r="Y49" i="33"/>
  <c r="AA49" i="33"/>
  <c r="AC49" i="33"/>
  <c r="AE49" i="33"/>
  <c r="AG49" i="33"/>
  <c r="AI49" i="33"/>
  <c r="AK49" i="33"/>
  <c r="AM49" i="33"/>
  <c r="AO49" i="33"/>
  <c r="D50" i="33"/>
  <c r="F50" i="33"/>
  <c r="H50" i="33"/>
  <c r="J50" i="33"/>
  <c r="L50" i="33"/>
  <c r="N50" i="33"/>
  <c r="P50" i="33"/>
  <c r="R50" i="33"/>
  <c r="T50" i="33"/>
  <c r="V50" i="33"/>
  <c r="X50" i="33"/>
  <c r="Z50" i="33"/>
  <c r="AB50" i="33"/>
  <c r="AD50" i="33"/>
  <c r="AF50" i="33"/>
  <c r="AH50" i="33"/>
  <c r="AJ50" i="33"/>
  <c r="AL50" i="33"/>
  <c r="AN50" i="33"/>
  <c r="AP50" i="33"/>
  <c r="I51" i="33"/>
  <c r="K51" i="33"/>
  <c r="U51" i="33"/>
  <c r="W51" i="33"/>
  <c r="AA51" i="33"/>
  <c r="AC51" i="33"/>
  <c r="AE51" i="33"/>
  <c r="AG51" i="33"/>
  <c r="AM51" i="33"/>
  <c r="AO51" i="33"/>
  <c r="AN52" i="33"/>
  <c r="AP52" i="33"/>
  <c r="AE53" i="33"/>
  <c r="AM53" i="33"/>
  <c r="AO53" i="33"/>
  <c r="AD54" i="33"/>
  <c r="AN54" i="33"/>
  <c r="AP54" i="33"/>
  <c r="K55" i="33"/>
  <c r="M55" i="33"/>
  <c r="S55" i="33"/>
  <c r="U55" i="33"/>
  <c r="W55" i="33"/>
  <c r="Y55" i="33"/>
  <c r="AA55" i="33"/>
  <c r="AC55" i="33"/>
  <c r="AM55" i="33"/>
  <c r="AO55" i="33"/>
  <c r="N56" i="33"/>
  <c r="P56" i="33"/>
  <c r="AN56" i="33"/>
  <c r="AP56" i="33"/>
  <c r="AE57" i="33"/>
  <c r="AM57" i="33"/>
  <c r="AO57" i="33"/>
  <c r="D58" i="33"/>
  <c r="F58" i="33"/>
  <c r="H58" i="33"/>
  <c r="J58" i="33"/>
  <c r="L58" i="33"/>
  <c r="N58" i="33"/>
  <c r="P58" i="33"/>
  <c r="R58" i="33"/>
  <c r="T58" i="33"/>
  <c r="V58" i="33"/>
  <c r="X58" i="33"/>
  <c r="Z58" i="33"/>
  <c r="AB58" i="33"/>
  <c r="AD58" i="33"/>
  <c r="AF58" i="33"/>
  <c r="AH58" i="33"/>
  <c r="AJ58" i="33"/>
  <c r="AL58" i="33"/>
  <c r="AN58" i="33"/>
  <c r="AP58" i="33"/>
  <c r="I59" i="33"/>
  <c r="K59" i="33"/>
  <c r="M59" i="33"/>
  <c r="O59" i="33"/>
  <c r="Q59" i="33"/>
  <c r="S59" i="33"/>
  <c r="U59" i="33"/>
  <c r="W59" i="33"/>
  <c r="Y59" i="33"/>
  <c r="AA59" i="33"/>
  <c r="AC59" i="33"/>
  <c r="AE59" i="33"/>
  <c r="AG59" i="33"/>
  <c r="AI59" i="33"/>
  <c r="AK59" i="33"/>
  <c r="AM59" i="33"/>
  <c r="AO59" i="33"/>
  <c r="V61" i="33"/>
  <c r="AL61" i="33"/>
  <c r="AN61" i="33"/>
  <c r="AP61" i="33"/>
  <c r="E62" i="33"/>
  <c r="W62" i="33"/>
  <c r="AM62" i="33"/>
  <c r="AO62" i="33"/>
  <c r="D63" i="33"/>
  <c r="V63" i="33"/>
  <c r="AL63" i="33"/>
  <c r="AN63" i="33"/>
  <c r="AP63" i="33"/>
  <c r="W64" i="33"/>
  <c r="AM64" i="33"/>
  <c r="AO64" i="33"/>
  <c r="D65" i="33"/>
  <c r="V65" i="33"/>
  <c r="AL65" i="33"/>
  <c r="AN65" i="33"/>
  <c r="AP65" i="33"/>
  <c r="E66" i="33"/>
  <c r="W66" i="33"/>
  <c r="AM66" i="33"/>
  <c r="AO66" i="33"/>
  <c r="D67" i="33"/>
  <c r="F67" i="33"/>
  <c r="H67" i="33"/>
  <c r="J67" i="33"/>
  <c r="L67" i="33"/>
  <c r="N67" i="33"/>
  <c r="P67" i="33"/>
  <c r="R67" i="33"/>
  <c r="V67" i="33"/>
  <c r="X67" i="33"/>
  <c r="Z67" i="33"/>
  <c r="AH67" i="33"/>
  <c r="AJ67" i="33"/>
  <c r="AL67" i="33"/>
  <c r="AN67" i="33"/>
  <c r="AP67" i="33"/>
  <c r="I68" i="33"/>
  <c r="W68" i="33"/>
  <c r="AM68" i="33"/>
  <c r="AO68" i="33"/>
  <c r="D69" i="33"/>
  <c r="F69" i="33"/>
  <c r="H69" i="33"/>
  <c r="J69" i="33"/>
  <c r="L69" i="33"/>
  <c r="N69" i="33"/>
  <c r="P69" i="33"/>
  <c r="R69" i="33"/>
  <c r="T69" i="33"/>
  <c r="V69" i="33"/>
  <c r="X69" i="33"/>
  <c r="Z69" i="33"/>
  <c r="AB69" i="33"/>
  <c r="AD69" i="33"/>
  <c r="AF69" i="33"/>
  <c r="AH69" i="33"/>
  <c r="AJ69" i="33"/>
  <c r="AL69" i="33"/>
  <c r="AN69" i="33"/>
  <c r="AP69" i="33"/>
  <c r="C14" i="33"/>
  <c r="C16" i="33"/>
  <c r="C18" i="33"/>
  <c r="C20" i="33"/>
  <c r="C22" i="33"/>
  <c r="C24" i="33"/>
  <c r="C26" i="33"/>
  <c r="C29" i="33"/>
  <c r="C31" i="33"/>
  <c r="C33" i="33"/>
  <c r="C35" i="33"/>
  <c r="C39" i="33"/>
  <c r="C41" i="33"/>
  <c r="C43" i="33"/>
  <c r="C48" i="33"/>
  <c r="C50" i="33"/>
  <c r="C52" i="33"/>
  <c r="C58" i="33"/>
  <c r="C61" i="33"/>
  <c r="C63" i="33"/>
  <c r="C65" i="33"/>
  <c r="C67" i="33"/>
  <c r="C69" i="33"/>
  <c r="D13" i="33"/>
  <c r="P13" i="33"/>
  <c r="AL13" i="33"/>
  <c r="AN13" i="33"/>
  <c r="AP13" i="33"/>
  <c r="I14" i="33"/>
  <c r="AM14" i="33"/>
  <c r="AO14" i="33"/>
  <c r="D15" i="33"/>
  <c r="V15" i="33"/>
  <c r="AL15" i="33"/>
  <c r="AN15" i="33"/>
  <c r="AP15" i="33"/>
  <c r="E16" i="33"/>
  <c r="I16" i="33"/>
  <c r="AM16" i="33"/>
  <c r="AO16" i="33"/>
  <c r="D17" i="33"/>
  <c r="V17" i="33"/>
  <c r="AL17" i="33"/>
  <c r="AN17" i="33"/>
  <c r="AP17" i="33"/>
  <c r="E18" i="33"/>
  <c r="G18" i="33"/>
  <c r="I18" i="33"/>
  <c r="O18" i="33"/>
  <c r="Q18" i="33"/>
  <c r="S18" i="33"/>
  <c r="U18" i="33"/>
  <c r="W18" i="33"/>
  <c r="Y18" i="33"/>
  <c r="AA18" i="33"/>
  <c r="AC18" i="33"/>
  <c r="AE18" i="33"/>
  <c r="AG18" i="33"/>
  <c r="AI18" i="33"/>
  <c r="AK18" i="33"/>
  <c r="AM18" i="33"/>
  <c r="AO18" i="33"/>
  <c r="D19" i="33"/>
  <c r="F19" i="33"/>
  <c r="H19" i="33"/>
  <c r="P19" i="33"/>
  <c r="AL19" i="33"/>
  <c r="AN19" i="33"/>
  <c r="AP19" i="33"/>
  <c r="I20" i="33"/>
  <c r="K20" i="33"/>
  <c r="AM20" i="33"/>
  <c r="AO20" i="33"/>
  <c r="D21" i="33"/>
  <c r="AL21" i="33"/>
  <c r="AN21" i="33"/>
  <c r="AP21" i="33"/>
  <c r="I22" i="33"/>
  <c r="AM22" i="33"/>
  <c r="AO22" i="33"/>
  <c r="D23" i="33"/>
  <c r="H23" i="33"/>
  <c r="J23" i="33"/>
  <c r="L23" i="33"/>
  <c r="T23" i="33"/>
  <c r="V23" i="33"/>
  <c r="X23" i="33"/>
  <c r="Z23" i="33"/>
  <c r="AB23" i="33"/>
  <c r="AD23" i="33"/>
  <c r="AF23" i="33"/>
  <c r="AH23" i="33"/>
  <c r="AJ23" i="33"/>
  <c r="AL23" i="33"/>
  <c r="AN23" i="33"/>
  <c r="AP23" i="33"/>
  <c r="I24" i="33"/>
  <c r="AC24" i="33"/>
  <c r="AE24" i="33"/>
  <c r="AK24" i="33"/>
  <c r="AM24" i="33"/>
  <c r="AO24" i="33"/>
  <c r="D25" i="33"/>
  <c r="F25" i="33"/>
  <c r="H25" i="33"/>
  <c r="J25" i="33"/>
  <c r="L25" i="33"/>
  <c r="N25" i="33"/>
  <c r="P25" i="33"/>
  <c r="R25" i="33"/>
  <c r="T25" i="33"/>
  <c r="X25" i="33"/>
  <c r="Z25" i="33"/>
  <c r="AB25" i="33"/>
  <c r="AD25" i="33"/>
  <c r="AF25" i="33"/>
  <c r="AH25" i="33"/>
  <c r="AJ25" i="33"/>
  <c r="AL25" i="33"/>
  <c r="AN25" i="33"/>
  <c r="AP25" i="33"/>
  <c r="E26" i="33"/>
  <c r="G26" i="33"/>
  <c r="I26" i="33"/>
  <c r="K26" i="33"/>
  <c r="M26" i="33"/>
  <c r="O26" i="33"/>
  <c r="U26" i="33"/>
  <c r="W26" i="33"/>
  <c r="AE26" i="33"/>
  <c r="AG26" i="33"/>
  <c r="AI26" i="33"/>
  <c r="AK26" i="33"/>
  <c r="AM26" i="33"/>
  <c r="AO26" i="33"/>
  <c r="D27" i="33"/>
  <c r="F27" i="33"/>
  <c r="H27" i="33"/>
  <c r="L27" i="33"/>
  <c r="P27" i="33"/>
  <c r="T27" i="33"/>
  <c r="V27" i="33"/>
  <c r="X27" i="33"/>
  <c r="Z27" i="33"/>
  <c r="AB27" i="33"/>
  <c r="AD27" i="33"/>
  <c r="AF27" i="33"/>
  <c r="AH27" i="33"/>
  <c r="AJ27" i="33"/>
  <c r="AL27" i="33"/>
  <c r="AN27" i="33"/>
  <c r="AP27" i="33"/>
  <c r="E29" i="33"/>
  <c r="G29" i="33"/>
  <c r="I29" i="33"/>
  <c r="M29" i="33"/>
  <c r="O29" i="33"/>
  <c r="Q29" i="33"/>
  <c r="S29" i="33"/>
  <c r="W29" i="33"/>
  <c r="AA29" i="33"/>
  <c r="AC29" i="33"/>
  <c r="AE29" i="33"/>
  <c r="AG29" i="33"/>
  <c r="AI29" i="33"/>
  <c r="AK29" i="33"/>
  <c r="AM29" i="33"/>
  <c r="AO29" i="33"/>
  <c r="AN30" i="33"/>
  <c r="AP30" i="33"/>
  <c r="E31" i="33"/>
  <c r="G31" i="33"/>
  <c r="I31" i="33"/>
  <c r="K31" i="33"/>
  <c r="M31" i="33"/>
  <c r="O31" i="33"/>
  <c r="W31" i="33"/>
  <c r="AE31" i="33"/>
  <c r="AK31" i="33"/>
  <c r="AM31" i="33"/>
  <c r="AO31" i="33"/>
  <c r="D32" i="33"/>
  <c r="F32" i="33"/>
  <c r="H32" i="33"/>
  <c r="J32" i="33"/>
  <c r="L32" i="33"/>
  <c r="N32" i="33"/>
  <c r="P32" i="33"/>
  <c r="R32" i="33"/>
  <c r="T32" i="33"/>
  <c r="V32" i="33"/>
  <c r="X32" i="33"/>
  <c r="AF32" i="33"/>
  <c r="AH32" i="33"/>
  <c r="AJ32" i="33"/>
  <c r="AL32" i="33"/>
  <c r="AN32" i="33"/>
  <c r="AP32" i="33"/>
  <c r="G33" i="33"/>
  <c r="I33" i="33"/>
  <c r="K33" i="33"/>
  <c r="M33" i="33"/>
  <c r="O33" i="33"/>
  <c r="Q33" i="33"/>
  <c r="S33" i="33"/>
  <c r="U33" i="33"/>
  <c r="W33" i="33"/>
  <c r="AA33" i="33"/>
  <c r="AC33" i="33"/>
  <c r="AE33" i="33"/>
  <c r="AM33" i="33"/>
  <c r="AO33" i="33"/>
  <c r="D34" i="33"/>
  <c r="J34" i="33"/>
  <c r="L34" i="33"/>
  <c r="N34" i="33"/>
  <c r="P34" i="33"/>
  <c r="R34" i="33"/>
  <c r="T34" i="33"/>
  <c r="V34" i="33"/>
  <c r="X34" i="33"/>
  <c r="Z34" i="33"/>
  <c r="AB34" i="33"/>
  <c r="AD34" i="33"/>
  <c r="AF34" i="33"/>
  <c r="AH34" i="33"/>
  <c r="AJ34" i="33"/>
  <c r="AL34" i="33"/>
  <c r="AN34" i="33"/>
  <c r="AP34" i="33"/>
  <c r="E35" i="33"/>
  <c r="I35" i="33"/>
  <c r="K35" i="33"/>
  <c r="W35" i="33"/>
  <c r="AE35" i="33"/>
  <c r="AM35" i="33"/>
  <c r="AO35" i="33"/>
  <c r="D36" i="33"/>
  <c r="P36" i="33"/>
  <c r="AN36" i="33"/>
  <c r="AP36" i="33"/>
  <c r="AM37" i="33"/>
  <c r="AO37" i="33"/>
  <c r="AD38" i="33"/>
  <c r="AN38" i="33"/>
  <c r="AP38" i="33"/>
  <c r="I39" i="33"/>
  <c r="K39" i="33"/>
  <c r="O39" i="33"/>
  <c r="U39" i="33"/>
  <c r="W39" i="33"/>
  <c r="AC39" i="33"/>
  <c r="AE39" i="33"/>
  <c r="AM39" i="33"/>
  <c r="AO39" i="33"/>
  <c r="D40" i="33"/>
  <c r="J40" i="33"/>
  <c r="P40" i="33"/>
  <c r="AL40" i="33"/>
  <c r="AN40" i="33"/>
  <c r="AP40" i="33"/>
  <c r="I41" i="33"/>
  <c r="AM41" i="33"/>
  <c r="AO41" i="33"/>
  <c r="D42" i="33"/>
  <c r="F42" i="33"/>
  <c r="H42" i="33"/>
  <c r="J42" i="33"/>
  <c r="L42" i="33"/>
  <c r="N42" i="33"/>
  <c r="P42" i="33"/>
  <c r="R42" i="33"/>
  <c r="T42" i="33"/>
  <c r="V42" i="33"/>
  <c r="X42" i="33"/>
  <c r="Z42" i="33"/>
  <c r="AB42" i="33"/>
  <c r="AD42" i="33"/>
  <c r="AF42" i="33"/>
  <c r="AH42" i="33"/>
  <c r="AJ42" i="33"/>
  <c r="AL42" i="33"/>
  <c r="AN42" i="33"/>
  <c r="AP42" i="33"/>
  <c r="G43" i="33"/>
  <c r="I43" i="33"/>
  <c r="K43" i="33"/>
  <c r="O43" i="33"/>
  <c r="Q43" i="33"/>
  <c r="S43" i="33"/>
  <c r="U43" i="33"/>
  <c r="W43" i="33"/>
  <c r="AE43" i="33"/>
  <c r="AG43" i="33"/>
  <c r="AI43" i="33"/>
  <c r="AK43" i="33"/>
  <c r="AM43" i="33"/>
  <c r="AO43" i="33"/>
  <c r="D45" i="33"/>
  <c r="F45" i="33"/>
  <c r="H45" i="33"/>
  <c r="L45" i="33"/>
  <c r="N45" i="33"/>
  <c r="P45" i="33"/>
  <c r="R45" i="33"/>
  <c r="T45" i="33"/>
  <c r="V45" i="33"/>
  <c r="X45" i="33"/>
  <c r="Z45" i="33"/>
  <c r="AB45" i="33"/>
  <c r="AD45" i="33"/>
  <c r="AF45" i="33"/>
  <c r="AH45" i="33"/>
  <c r="AJ45" i="33"/>
  <c r="AL45" i="33"/>
  <c r="AN45" i="33"/>
  <c r="AP45" i="33"/>
  <c r="AM46" i="33"/>
  <c r="AO46" i="33"/>
  <c r="H47" i="33"/>
  <c r="J47" i="33"/>
  <c r="P47" i="33"/>
  <c r="T47" i="33"/>
  <c r="V47" i="33"/>
  <c r="AD47" i="33"/>
  <c r="AF47" i="33"/>
  <c r="AH47" i="33"/>
  <c r="AJ47" i="33"/>
  <c r="AL47" i="33"/>
  <c r="AN47" i="33"/>
  <c r="AP47" i="33"/>
  <c r="E48" i="33"/>
  <c r="G48" i="33"/>
  <c r="I48" i="33"/>
  <c r="K48" i="33"/>
  <c r="M48" i="33"/>
  <c r="O48" i="33"/>
  <c r="Q48" i="33"/>
  <c r="S48" i="33"/>
  <c r="U48" i="33"/>
  <c r="W48" i="33"/>
  <c r="AC48" i="33"/>
  <c r="AE48" i="33"/>
  <c r="AG48" i="33"/>
  <c r="AI48" i="33"/>
  <c r="AK48" i="33"/>
  <c r="AM48" i="33"/>
  <c r="AO48" i="33"/>
  <c r="D49" i="33"/>
  <c r="H49" i="33"/>
  <c r="J49" i="33"/>
  <c r="L49" i="33"/>
  <c r="N49" i="33"/>
  <c r="P49" i="33"/>
  <c r="R49" i="33"/>
  <c r="T49" i="33"/>
  <c r="V49" i="33"/>
  <c r="X49" i="33"/>
  <c r="Z49" i="33"/>
  <c r="AB49" i="33"/>
  <c r="AD49" i="33"/>
  <c r="AF49" i="33"/>
  <c r="AH49" i="33"/>
  <c r="AJ49" i="33"/>
  <c r="AL49" i="33"/>
  <c r="AN49" i="33"/>
  <c r="AP49" i="33"/>
  <c r="E50" i="33"/>
  <c r="G50" i="33"/>
  <c r="I50" i="33"/>
  <c r="K50" i="33"/>
  <c r="M50" i="33"/>
  <c r="O50" i="33"/>
  <c r="Q50" i="33"/>
  <c r="S50" i="33"/>
  <c r="U50" i="33"/>
  <c r="W50" i="33"/>
  <c r="Y50" i="33"/>
  <c r="AA50" i="33"/>
  <c r="AC50" i="33"/>
  <c r="AE50" i="33"/>
  <c r="AG50" i="33"/>
  <c r="AI50" i="33"/>
  <c r="AK50" i="33"/>
  <c r="AM50" i="33"/>
  <c r="AO50" i="33"/>
  <c r="D51" i="33"/>
  <c r="J51" i="33"/>
  <c r="L51" i="33"/>
  <c r="P51" i="33"/>
  <c r="T51" i="33"/>
  <c r="V51" i="33"/>
  <c r="X51" i="33"/>
  <c r="Z51" i="33"/>
  <c r="AB51" i="33"/>
  <c r="AD51" i="33"/>
  <c r="AN51" i="33"/>
  <c r="AP51" i="33"/>
  <c r="AM52" i="33"/>
  <c r="AO52" i="33"/>
  <c r="AN53" i="33"/>
  <c r="AP53" i="33"/>
  <c r="AM54" i="33"/>
  <c r="AO54" i="33"/>
  <c r="J55" i="33"/>
  <c r="L55" i="33"/>
  <c r="N55" i="33"/>
  <c r="T55" i="33"/>
  <c r="V55" i="33"/>
  <c r="X55" i="33"/>
  <c r="Z55" i="33"/>
  <c r="AB55" i="33"/>
  <c r="AD55" i="33"/>
  <c r="AN55" i="33"/>
  <c r="AP55" i="33"/>
  <c r="Q56" i="33"/>
  <c r="AC56" i="33"/>
  <c r="AM56" i="33"/>
  <c r="AO56" i="33"/>
  <c r="AN57" i="33"/>
  <c r="AP57" i="33"/>
  <c r="E58" i="33"/>
  <c r="G58" i="33"/>
  <c r="I58" i="33"/>
  <c r="K58" i="33"/>
  <c r="M58" i="33"/>
  <c r="O58" i="33"/>
  <c r="Q58" i="33"/>
  <c r="S58" i="33"/>
  <c r="U58" i="33"/>
  <c r="W58" i="33"/>
  <c r="Y58" i="33"/>
  <c r="AA58" i="33"/>
  <c r="AC58" i="33"/>
  <c r="AE58" i="33"/>
  <c r="AG58" i="33"/>
  <c r="AI58" i="33"/>
  <c r="AK58" i="33"/>
  <c r="AM58" i="33"/>
  <c r="AO58" i="33"/>
  <c r="D59" i="33"/>
  <c r="H59" i="33"/>
  <c r="J59" i="33"/>
  <c r="L59" i="33"/>
  <c r="N59" i="33"/>
  <c r="P59" i="33"/>
  <c r="R59" i="33"/>
  <c r="T59" i="33"/>
  <c r="V59" i="33"/>
  <c r="X59" i="33"/>
  <c r="Z59" i="33"/>
  <c r="AB59" i="33"/>
  <c r="AD59" i="33"/>
  <c r="AF59" i="33"/>
  <c r="AH59" i="33"/>
  <c r="AJ59" i="33"/>
  <c r="AL59" i="33"/>
  <c r="AN59" i="33"/>
  <c r="AP59" i="33"/>
  <c r="W61" i="33"/>
  <c r="AM61" i="33"/>
  <c r="AO61" i="33"/>
  <c r="D62" i="33"/>
  <c r="V62" i="33"/>
  <c r="AL62" i="33"/>
  <c r="AN62" i="33"/>
  <c r="AP62" i="33"/>
  <c r="E63" i="33"/>
  <c r="W63" i="33"/>
  <c r="AM63" i="33"/>
  <c r="AO63" i="33"/>
  <c r="D64" i="33"/>
  <c r="V64" i="33"/>
  <c r="AL64" i="33"/>
  <c r="AN64" i="33"/>
  <c r="AP64" i="33"/>
  <c r="W65" i="33"/>
  <c r="AK65" i="33"/>
  <c r="AM65" i="33"/>
  <c r="AO65" i="33"/>
  <c r="D66" i="33"/>
  <c r="V66" i="33"/>
  <c r="AL66" i="33"/>
  <c r="AN66" i="33"/>
  <c r="AP66" i="33"/>
  <c r="E67" i="33"/>
  <c r="G67" i="33"/>
  <c r="I67" i="33"/>
  <c r="K67" i="33"/>
  <c r="M67" i="33"/>
  <c r="O67" i="33"/>
  <c r="Q67" i="33"/>
  <c r="U67" i="33"/>
  <c r="W67" i="33"/>
  <c r="AA67" i="33"/>
  <c r="AI67" i="33"/>
  <c r="AK67" i="33"/>
  <c r="AM67" i="33"/>
  <c r="AO67" i="33"/>
  <c r="V68" i="33"/>
  <c r="AN68" i="33"/>
  <c r="AP68" i="33"/>
  <c r="E69" i="33"/>
  <c r="G69" i="33"/>
  <c r="I69" i="33"/>
  <c r="K69" i="33"/>
  <c r="M69" i="33"/>
  <c r="O69" i="33"/>
  <c r="Q69" i="33"/>
  <c r="S69" i="33"/>
  <c r="U69" i="33"/>
  <c r="W69" i="33"/>
  <c r="Y69" i="33"/>
  <c r="AA69" i="33"/>
  <c r="AC69" i="33"/>
  <c r="AE69" i="33"/>
  <c r="AG69" i="33"/>
  <c r="AI69" i="33"/>
  <c r="AK69" i="33"/>
  <c r="AM69" i="33"/>
  <c r="AO69" i="33"/>
  <c r="C15" i="33"/>
  <c r="C17" i="33"/>
  <c r="C19" i="33"/>
  <c r="C23" i="33"/>
  <c r="C25" i="33"/>
  <c r="C27" i="33"/>
  <c r="C30" i="33"/>
  <c r="C32" i="33"/>
  <c r="C34" i="33"/>
  <c r="C36" i="33"/>
  <c r="C38" i="33"/>
  <c r="C40" i="33"/>
  <c r="C42" i="33"/>
  <c r="C45" i="33"/>
  <c r="C47" i="33"/>
  <c r="C49" i="33"/>
  <c r="C51" i="33"/>
  <c r="C55" i="33"/>
  <c r="C59" i="33"/>
  <c r="C62" i="33"/>
  <c r="C64" i="33"/>
  <c r="C66" i="33"/>
  <c r="C68" i="33"/>
  <c r="AJ51" i="24"/>
  <c r="AL51" i="24"/>
  <c r="AN51" i="24"/>
  <c r="AP51" i="24"/>
  <c r="AI52" i="24"/>
  <c r="AK52" i="24"/>
  <c r="AM52" i="24"/>
  <c r="AO52" i="24"/>
  <c r="AJ53" i="24"/>
  <c r="AL53" i="24"/>
  <c r="AN53" i="24"/>
  <c r="AP53" i="24"/>
  <c r="AK54" i="24"/>
  <c r="AM54" i="24"/>
  <c r="AO54" i="24"/>
  <c r="AJ55" i="24"/>
  <c r="AL55" i="24"/>
  <c r="AN55" i="24"/>
  <c r="AP55" i="24"/>
  <c r="AI56" i="24"/>
  <c r="AK56" i="24"/>
  <c r="AM56" i="24"/>
  <c r="AO56" i="24"/>
  <c r="AO12" i="24"/>
  <c r="AN13" i="24"/>
  <c r="AN13" i="26" s="1"/>
  <c r="AP13" i="24"/>
  <c r="AP13" i="26" s="1"/>
  <c r="AO14" i="24"/>
  <c r="AO14" i="26" s="1"/>
  <c r="AN15" i="24"/>
  <c r="AP15" i="24"/>
  <c r="AO16" i="24"/>
  <c r="AO16" i="26" s="1"/>
  <c r="AN17" i="24"/>
  <c r="AN17" i="26" s="1"/>
  <c r="AP17" i="24"/>
  <c r="AP17" i="26" s="1"/>
  <c r="AO18" i="24"/>
  <c r="AO18" i="26" s="1"/>
  <c r="AN19" i="24"/>
  <c r="AN19" i="26" s="1"/>
  <c r="AP19" i="24"/>
  <c r="AP19" i="26" s="1"/>
  <c r="AO20" i="24"/>
  <c r="AO20" i="26" s="1"/>
  <c r="AN21" i="24"/>
  <c r="AP21" i="24"/>
  <c r="AO22" i="24"/>
  <c r="AN23" i="24"/>
  <c r="AN23" i="26" s="1"/>
  <c r="AP23" i="24"/>
  <c r="AP23" i="26" s="1"/>
  <c r="AO24" i="24"/>
  <c r="AN25" i="24"/>
  <c r="AN25" i="26" s="1"/>
  <c r="AP25" i="24"/>
  <c r="AP25" i="26" s="1"/>
  <c r="AO26" i="24"/>
  <c r="AO26" i="26" s="1"/>
  <c r="AN27" i="24"/>
  <c r="AN27" i="26" s="1"/>
  <c r="AP27" i="24"/>
  <c r="AP27" i="26" s="1"/>
  <c r="AO28" i="24"/>
  <c r="AN29" i="24"/>
  <c r="AN29" i="26" s="1"/>
  <c r="AP29" i="24"/>
  <c r="AP29" i="26" s="1"/>
  <c r="AO30" i="24"/>
  <c r="AO30" i="26" s="1"/>
  <c r="AN31" i="24"/>
  <c r="AP31" i="24"/>
  <c r="AO32" i="24"/>
  <c r="AO32" i="26" s="1"/>
  <c r="AN33" i="24"/>
  <c r="AN33" i="26" s="1"/>
  <c r="AP33" i="24"/>
  <c r="AP33" i="26" s="1"/>
  <c r="AO34" i="24"/>
  <c r="AO34" i="26" s="1"/>
  <c r="AN35" i="24"/>
  <c r="AN35" i="26" s="1"/>
  <c r="AP35" i="24"/>
  <c r="AP35" i="26" s="1"/>
  <c r="AO36" i="24"/>
  <c r="AO36" i="26" s="1"/>
  <c r="AN37" i="24"/>
  <c r="AN37" i="26" s="1"/>
  <c r="AP37" i="24"/>
  <c r="AP37" i="26" s="1"/>
  <c r="AO38" i="24"/>
  <c r="AN39" i="24"/>
  <c r="AN39" i="26" s="1"/>
  <c r="AP39" i="24"/>
  <c r="AP39" i="26" s="1"/>
  <c r="E40" i="24"/>
  <c r="E40" i="26" s="1"/>
  <c r="I40" i="24"/>
  <c r="I40" i="26" s="1"/>
  <c r="K40" i="24"/>
  <c r="K40" i="26" s="1"/>
  <c r="M40" i="24"/>
  <c r="M40" i="26" s="1"/>
  <c r="O40" i="24"/>
  <c r="O40" i="26" s="1"/>
  <c r="Q40" i="24"/>
  <c r="Q40" i="26" s="1"/>
  <c r="S40" i="24"/>
  <c r="S40" i="26" s="1"/>
  <c r="U40" i="24"/>
  <c r="U40" i="26" s="1"/>
  <c r="W40" i="24"/>
  <c r="W40" i="26" s="1"/>
  <c r="Y40" i="24"/>
  <c r="Y40" i="26" s="1"/>
  <c r="AA40" i="24"/>
  <c r="AA40" i="26" s="1"/>
  <c r="AC40" i="24"/>
  <c r="AC40" i="26" s="1"/>
  <c r="AE40" i="24"/>
  <c r="AE40" i="26" s="1"/>
  <c r="AG40" i="24"/>
  <c r="AG40" i="26" s="1"/>
  <c r="AI40" i="24"/>
  <c r="AI40" i="26" s="1"/>
  <c r="AK40" i="24"/>
  <c r="AK40" i="26" s="1"/>
  <c r="AM40" i="24"/>
  <c r="AM40" i="26" s="1"/>
  <c r="AO40" i="24"/>
  <c r="AO40" i="26" s="1"/>
  <c r="D41" i="24"/>
  <c r="D41" i="26" s="1"/>
  <c r="J41" i="24"/>
  <c r="J41" i="26" s="1"/>
  <c r="L41" i="24"/>
  <c r="L41" i="26" s="1"/>
  <c r="N41" i="24"/>
  <c r="N41" i="26" s="1"/>
  <c r="P41" i="24"/>
  <c r="P41" i="26" s="1"/>
  <c r="R41" i="24"/>
  <c r="R41" i="26" s="1"/>
  <c r="Z41" i="24"/>
  <c r="Z41" i="26" s="1"/>
  <c r="AD41" i="24"/>
  <c r="AD41" i="26" s="1"/>
  <c r="AF41" i="24"/>
  <c r="AF41" i="26" s="1"/>
  <c r="AH41" i="24"/>
  <c r="AH41" i="26" s="1"/>
  <c r="AJ41" i="24"/>
  <c r="AJ41" i="26" s="1"/>
  <c r="AL41" i="24"/>
  <c r="AL41" i="26" s="1"/>
  <c r="AN41" i="24"/>
  <c r="AN41" i="26" s="1"/>
  <c r="AP41" i="24"/>
  <c r="AP41" i="26" s="1"/>
  <c r="AK42" i="24"/>
  <c r="AK42" i="26" s="1"/>
  <c r="AM42" i="24"/>
  <c r="AM42" i="26" s="1"/>
  <c r="AO42" i="24"/>
  <c r="AO42" i="26" s="1"/>
  <c r="AJ43" i="24"/>
  <c r="AJ43" i="26" s="1"/>
  <c r="AL43" i="24"/>
  <c r="AL43" i="26" s="1"/>
  <c r="AN43" i="24"/>
  <c r="AN43" i="26" s="1"/>
  <c r="AP43" i="24"/>
  <c r="AP43" i="26" s="1"/>
  <c r="AI44" i="24"/>
  <c r="AI44" i="26" s="1"/>
  <c r="AK44" i="24"/>
  <c r="AK44" i="26" s="1"/>
  <c r="AM44" i="24"/>
  <c r="AM44" i="26" s="1"/>
  <c r="AO44" i="24"/>
  <c r="AO44" i="26" s="1"/>
  <c r="D45" i="24"/>
  <c r="D45" i="26" s="1"/>
  <c r="F45" i="24"/>
  <c r="F45" i="26" s="1"/>
  <c r="H45" i="24"/>
  <c r="H45" i="26" s="1"/>
  <c r="J45" i="24"/>
  <c r="J45" i="26" s="1"/>
  <c r="L45" i="24"/>
  <c r="L45" i="26" s="1"/>
  <c r="N45" i="24"/>
  <c r="N45" i="26" s="1"/>
  <c r="X45" i="24"/>
  <c r="X45" i="26" s="1"/>
  <c r="Z45" i="24"/>
  <c r="Z45" i="26" s="1"/>
  <c r="AD45" i="24"/>
  <c r="AD45" i="26" s="1"/>
  <c r="AF45" i="24"/>
  <c r="AF45" i="26" s="1"/>
  <c r="AH45" i="24"/>
  <c r="AH45" i="26" s="1"/>
  <c r="AJ45" i="24"/>
  <c r="AJ45" i="26" s="1"/>
  <c r="AL45" i="24"/>
  <c r="AL45" i="26" s="1"/>
  <c r="AN45" i="24"/>
  <c r="AN45" i="26" s="1"/>
  <c r="AP45" i="24"/>
  <c r="AP45" i="26" s="1"/>
  <c r="E46" i="24"/>
  <c r="E46" i="26" s="1"/>
  <c r="G46" i="24"/>
  <c r="G46" i="26" s="1"/>
  <c r="I46" i="24"/>
  <c r="I46" i="26" s="1"/>
  <c r="K46" i="24"/>
  <c r="K46" i="26" s="1"/>
  <c r="M46" i="24"/>
  <c r="M46" i="26" s="1"/>
  <c r="Y46" i="24"/>
  <c r="Y46" i="26" s="1"/>
  <c r="AA46" i="24"/>
  <c r="AA46" i="26" s="1"/>
  <c r="AC46" i="24"/>
  <c r="AC46" i="26" s="1"/>
  <c r="AE46" i="24"/>
  <c r="AE46" i="26" s="1"/>
  <c r="AG46" i="24"/>
  <c r="AG46" i="26" s="1"/>
  <c r="AI46" i="24"/>
  <c r="AI46" i="26" s="1"/>
  <c r="AK46" i="24"/>
  <c r="AK46" i="26" s="1"/>
  <c r="AM46" i="24"/>
  <c r="AM46" i="26" s="1"/>
  <c r="AO46" i="24"/>
  <c r="AO46" i="26" s="1"/>
  <c r="AJ47" i="24"/>
  <c r="AJ47" i="26" s="1"/>
  <c r="AL47" i="24"/>
  <c r="AL47" i="26" s="1"/>
  <c r="AN47" i="24"/>
  <c r="AN47" i="26" s="1"/>
  <c r="AP47" i="24"/>
  <c r="AP47" i="26" s="1"/>
  <c r="AK48" i="24"/>
  <c r="AK48" i="26" s="1"/>
  <c r="AM48" i="24"/>
  <c r="AM48" i="26" s="1"/>
  <c r="AO48" i="24"/>
  <c r="AO48" i="26" s="1"/>
  <c r="C41" i="24"/>
  <c r="C41" i="26" s="1"/>
  <c r="C43" i="24"/>
  <c r="C43" i="26" s="1"/>
  <c r="C45" i="24"/>
  <c r="C45" i="26" s="1"/>
  <c r="C47" i="24"/>
  <c r="C47" i="26" s="1"/>
  <c r="AJ51" i="20"/>
  <c r="AL51" i="20"/>
  <c r="AN51" i="20"/>
  <c r="AP51" i="20"/>
  <c r="AI52" i="20"/>
  <c r="AK52" i="20"/>
  <c r="AM52" i="20"/>
  <c r="AO52" i="20"/>
  <c r="AJ53" i="20"/>
  <c r="AL53" i="20"/>
  <c r="AN53" i="20"/>
  <c r="AP53" i="20"/>
  <c r="AK54" i="20"/>
  <c r="AM54" i="20"/>
  <c r="AO54" i="20"/>
  <c r="AJ55" i="20"/>
  <c r="AL55" i="20"/>
  <c r="AN55" i="20"/>
  <c r="AP55" i="20"/>
  <c r="AI56" i="20"/>
  <c r="AK56" i="20"/>
  <c r="AM56" i="20"/>
  <c r="AO56" i="20"/>
  <c r="AK12" i="20"/>
  <c r="AM12" i="20"/>
  <c r="AO12" i="20"/>
  <c r="AH13" i="20"/>
  <c r="AJ13" i="20"/>
  <c r="AL13" i="20"/>
  <c r="AN13" i="20"/>
  <c r="AP13" i="20"/>
  <c r="AK14" i="20"/>
  <c r="AM14" i="20"/>
  <c r="AO14" i="20"/>
  <c r="AJ15" i="20"/>
  <c r="AL15" i="20"/>
  <c r="AN15" i="20"/>
  <c r="AP15" i="20"/>
  <c r="G16" i="20"/>
  <c r="AI16" i="20"/>
  <c r="AK16" i="20"/>
  <c r="AM16" i="20"/>
  <c r="AO16" i="20"/>
  <c r="AJ17" i="20"/>
  <c r="AL17" i="20"/>
  <c r="AN17" i="20"/>
  <c r="AP17" i="20"/>
  <c r="AI18" i="20"/>
  <c r="AK18" i="20"/>
  <c r="AM18" i="20"/>
  <c r="AO18" i="20"/>
  <c r="AJ19" i="20"/>
  <c r="AL19" i="20"/>
  <c r="AN19" i="20"/>
  <c r="AP19" i="20"/>
  <c r="AK20" i="20"/>
  <c r="AM20" i="20"/>
  <c r="AO20" i="20"/>
  <c r="AJ21" i="20"/>
  <c r="AL21" i="20"/>
  <c r="AN21" i="20"/>
  <c r="AP21" i="20"/>
  <c r="M22" i="20"/>
  <c r="AI22" i="20"/>
  <c r="AK22" i="20"/>
  <c r="AM22" i="20"/>
  <c r="AO22" i="20"/>
  <c r="J23" i="20"/>
  <c r="L23" i="20"/>
  <c r="X23" i="20"/>
  <c r="AD23" i="20"/>
  <c r="AF23" i="20"/>
  <c r="AH23" i="20"/>
  <c r="AJ23" i="20"/>
  <c r="AL23" i="20"/>
  <c r="AN23" i="20"/>
  <c r="AP23" i="20"/>
  <c r="AK24" i="20"/>
  <c r="AM24" i="20"/>
  <c r="AO24" i="20"/>
  <c r="AH25" i="20"/>
  <c r="AJ25" i="20"/>
  <c r="AL25" i="20"/>
  <c r="AN25" i="20"/>
  <c r="AP25" i="20"/>
  <c r="AK26" i="20"/>
  <c r="AM26" i="20"/>
  <c r="AO26" i="20"/>
  <c r="AJ27" i="20"/>
  <c r="AL27" i="20"/>
  <c r="AN27" i="20"/>
  <c r="AP27" i="20"/>
  <c r="AI28" i="20"/>
  <c r="AK28" i="20"/>
  <c r="AM28" i="20"/>
  <c r="AO28" i="20"/>
  <c r="AH29" i="20"/>
  <c r="AJ29" i="20"/>
  <c r="AL29" i="20"/>
  <c r="AN29" i="20"/>
  <c r="AP29" i="20"/>
  <c r="AG30" i="20"/>
  <c r="AI30" i="20"/>
  <c r="AK30" i="20"/>
  <c r="AM30" i="20"/>
  <c r="AO30" i="20"/>
  <c r="AH31" i="20"/>
  <c r="AJ31" i="20"/>
  <c r="AL31" i="20"/>
  <c r="AN31" i="20"/>
  <c r="AP31" i="20"/>
  <c r="AI32" i="20"/>
  <c r="AK32" i="20"/>
  <c r="AM32" i="20"/>
  <c r="AO32" i="20"/>
  <c r="AH33" i="20"/>
  <c r="AJ33" i="20"/>
  <c r="AL33" i="20"/>
  <c r="AN33" i="20"/>
  <c r="AP33" i="20"/>
  <c r="AK34" i="20"/>
  <c r="AM34" i="20"/>
  <c r="AO34" i="20"/>
  <c r="AH35" i="20"/>
  <c r="AJ35" i="20"/>
  <c r="AL35" i="20"/>
  <c r="AN35" i="20"/>
  <c r="AP35" i="20"/>
  <c r="AG36" i="20"/>
  <c r="AI36" i="20"/>
  <c r="AK36" i="20"/>
  <c r="AM36" i="20"/>
  <c r="AO36" i="20"/>
  <c r="F37" i="20"/>
  <c r="X37" i="20"/>
  <c r="Z37" i="20"/>
  <c r="AD37" i="20"/>
  <c r="AF37" i="20"/>
  <c r="AH37" i="20"/>
  <c r="AJ37" i="20"/>
  <c r="AL37" i="20"/>
  <c r="AN37" i="20"/>
  <c r="AP37" i="20"/>
  <c r="W38" i="20"/>
  <c r="Y38" i="20"/>
  <c r="AG38" i="20"/>
  <c r="AI38" i="20"/>
  <c r="AK38" i="20"/>
  <c r="AM38" i="20"/>
  <c r="AO38" i="20"/>
  <c r="R39" i="20"/>
  <c r="V39" i="20"/>
  <c r="X39" i="20"/>
  <c r="Z39" i="20"/>
  <c r="AF39" i="20"/>
  <c r="AH39" i="20"/>
  <c r="AJ39" i="20"/>
  <c r="AL39" i="20"/>
  <c r="AN39" i="20"/>
  <c r="AP39" i="20"/>
  <c r="E40" i="20"/>
  <c r="I40" i="20"/>
  <c r="K40" i="20"/>
  <c r="M40" i="20"/>
  <c r="O40" i="20"/>
  <c r="Q40" i="20"/>
  <c r="S40" i="20"/>
  <c r="U40" i="20"/>
  <c r="W40" i="20"/>
  <c r="Y40" i="20"/>
  <c r="AA40" i="20"/>
  <c r="AC40" i="20"/>
  <c r="AE40" i="20"/>
  <c r="AG40" i="20"/>
  <c r="AI40" i="20"/>
  <c r="AK40" i="20"/>
  <c r="AM40" i="20"/>
  <c r="AO40" i="20"/>
  <c r="D41" i="20"/>
  <c r="J41" i="20"/>
  <c r="N41" i="20"/>
  <c r="P41" i="20"/>
  <c r="R41" i="20"/>
  <c r="AB41" i="20"/>
  <c r="AD41" i="20"/>
  <c r="AH41" i="20"/>
  <c r="AJ41" i="20"/>
  <c r="AL41" i="20"/>
  <c r="AN41" i="20"/>
  <c r="AP41" i="20"/>
  <c r="AK42" i="20"/>
  <c r="AM42" i="20"/>
  <c r="AO42" i="20"/>
  <c r="AJ43" i="20"/>
  <c r="AL43" i="20"/>
  <c r="AN43" i="20"/>
  <c r="AP43" i="20"/>
  <c r="D44" i="20"/>
  <c r="AJ44" i="20"/>
  <c r="AL44" i="20"/>
  <c r="AN44" i="20"/>
  <c r="AP44" i="20"/>
  <c r="D45" i="20"/>
  <c r="F45" i="20"/>
  <c r="H45" i="20"/>
  <c r="J45" i="20"/>
  <c r="L45" i="20"/>
  <c r="N45" i="20"/>
  <c r="X45" i="20"/>
  <c r="Z45" i="20"/>
  <c r="AD45" i="20"/>
  <c r="AF45" i="20"/>
  <c r="AH45" i="20"/>
  <c r="AJ45" i="20"/>
  <c r="AL45" i="20"/>
  <c r="AN45" i="20"/>
  <c r="AP45" i="20"/>
  <c r="D46" i="20"/>
  <c r="F46" i="20"/>
  <c r="H46" i="20"/>
  <c r="J46" i="20"/>
  <c r="X46" i="20"/>
  <c r="Z46" i="20"/>
  <c r="AB46" i="20"/>
  <c r="AD46" i="20"/>
  <c r="AF46" i="20"/>
  <c r="AH46" i="20"/>
  <c r="AJ46" i="20"/>
  <c r="AL46" i="20"/>
  <c r="AN46" i="20"/>
  <c r="AP46" i="20"/>
  <c r="AJ47" i="20"/>
  <c r="AL47" i="20"/>
  <c r="AN47" i="20"/>
  <c r="AP47" i="20"/>
  <c r="AJ48" i="20"/>
  <c r="AL48" i="20"/>
  <c r="AN48" i="20"/>
  <c r="AP48" i="20"/>
  <c r="C20" i="20"/>
  <c r="C22" i="20"/>
  <c r="C24" i="20"/>
  <c r="C38" i="20"/>
  <c r="C40" i="20"/>
  <c r="C44" i="20"/>
  <c r="C46" i="20"/>
  <c r="AK12" i="8"/>
  <c r="AM12" i="8"/>
  <c r="AO12" i="8"/>
  <c r="AH13" i="8"/>
  <c r="AH13" i="19" s="1"/>
  <c r="AJ13" i="8"/>
  <c r="AJ13" i="19" s="1"/>
  <c r="AL13" i="8"/>
  <c r="AL13" i="19" s="1"/>
  <c r="AN13" i="8"/>
  <c r="AN13" i="19" s="1"/>
  <c r="AP13" i="8"/>
  <c r="AP13" i="19" s="1"/>
  <c r="AK14" i="8"/>
  <c r="AK14" i="19" s="1"/>
  <c r="AM14" i="8"/>
  <c r="AM14" i="19" s="1"/>
  <c r="AO14" i="8"/>
  <c r="AO14" i="19" s="1"/>
  <c r="AJ15" i="8"/>
  <c r="AJ15" i="19" s="1"/>
  <c r="AL15" i="8"/>
  <c r="AL15" i="19" s="1"/>
  <c r="AN15" i="8"/>
  <c r="AN15" i="19" s="1"/>
  <c r="AP15" i="8"/>
  <c r="AP15" i="19" s="1"/>
  <c r="G16" i="8"/>
  <c r="G16" i="19" s="1"/>
  <c r="AI16" i="8"/>
  <c r="AI16" i="19" s="1"/>
  <c r="AK16" i="8"/>
  <c r="AK16" i="19" s="1"/>
  <c r="AM16" i="8"/>
  <c r="AM16" i="19" s="1"/>
  <c r="AO16" i="8"/>
  <c r="AO16" i="19" s="1"/>
  <c r="AJ17" i="8"/>
  <c r="AJ17" i="19" s="1"/>
  <c r="AL17" i="8"/>
  <c r="AL17" i="19" s="1"/>
  <c r="AN17" i="8"/>
  <c r="AN17" i="19" s="1"/>
  <c r="AP17" i="8"/>
  <c r="AP17" i="19" s="1"/>
  <c r="AG18" i="8"/>
  <c r="AG18" i="19" s="1"/>
  <c r="AI18" i="8"/>
  <c r="AI18" i="19" s="1"/>
  <c r="AK18" i="8"/>
  <c r="AK18" i="19" s="1"/>
  <c r="AM18" i="8"/>
  <c r="AM18" i="19" s="1"/>
  <c r="AO18" i="8"/>
  <c r="AO18" i="19" s="1"/>
  <c r="AJ19" i="8"/>
  <c r="AJ19" i="19" s="1"/>
  <c r="AL19" i="8"/>
  <c r="AL19" i="19" s="1"/>
  <c r="AN19" i="8"/>
  <c r="AN19" i="19" s="1"/>
  <c r="AP19" i="8"/>
  <c r="AP19" i="19" s="1"/>
  <c r="AI20" i="8"/>
  <c r="AI20" i="19" s="1"/>
  <c r="AK20" i="8"/>
  <c r="AK20" i="19" s="1"/>
  <c r="AM20" i="8"/>
  <c r="AM20" i="19" s="1"/>
  <c r="AO20" i="8"/>
  <c r="AO20" i="19" s="1"/>
  <c r="AH21" i="8"/>
  <c r="AH21" i="19" s="1"/>
  <c r="AJ21" i="8"/>
  <c r="AJ21" i="19" s="1"/>
  <c r="AL21" i="8"/>
  <c r="AL21" i="19" s="1"/>
  <c r="AN21" i="8"/>
  <c r="AN21" i="19" s="1"/>
  <c r="AP21" i="8"/>
  <c r="AP21" i="19" s="1"/>
  <c r="AI22" i="8"/>
  <c r="AI22" i="19" s="1"/>
  <c r="AK22" i="8"/>
  <c r="AK22" i="19" s="1"/>
  <c r="AM22" i="8"/>
  <c r="AM22" i="19" s="1"/>
  <c r="AO22" i="8"/>
  <c r="AO22" i="19" s="1"/>
  <c r="J23" i="8"/>
  <c r="J23" i="19" s="1"/>
  <c r="L23" i="8"/>
  <c r="L23" i="19" s="1"/>
  <c r="AD23" i="8"/>
  <c r="AD23" i="19" s="1"/>
  <c r="AH23" i="8"/>
  <c r="AH23" i="19" s="1"/>
  <c r="AJ23" i="8"/>
  <c r="AJ23" i="19" s="1"/>
  <c r="AL23" i="8"/>
  <c r="AL23" i="19" s="1"/>
  <c r="AN23" i="8"/>
  <c r="AN23" i="19" s="1"/>
  <c r="AP23" i="8"/>
  <c r="AP23" i="19" s="1"/>
  <c r="AI51" i="24"/>
  <c r="AK51" i="24"/>
  <c r="AM51" i="24"/>
  <c r="AO51" i="24"/>
  <c r="AJ52" i="24"/>
  <c r="AL52" i="24"/>
  <c r="AN52" i="24"/>
  <c r="AP52" i="24"/>
  <c r="AK53" i="24"/>
  <c r="AM53" i="24"/>
  <c r="AO53" i="24"/>
  <c r="AJ54" i="24"/>
  <c r="AL54" i="24"/>
  <c r="AN54" i="24"/>
  <c r="AP54" i="24"/>
  <c r="AK55" i="24"/>
  <c r="AM55" i="24"/>
  <c r="AO55" i="24"/>
  <c r="AJ56" i="24"/>
  <c r="AL56" i="24"/>
  <c r="AN56" i="24"/>
  <c r="AP56" i="24"/>
  <c r="AN12" i="24"/>
  <c r="AP12" i="24"/>
  <c r="AO13" i="24"/>
  <c r="AO13" i="26" s="1"/>
  <c r="AN14" i="24"/>
  <c r="AN14" i="26" s="1"/>
  <c r="AP14" i="24"/>
  <c r="AP14" i="26" s="1"/>
  <c r="AO15" i="24"/>
  <c r="AN16" i="24"/>
  <c r="AN16" i="26" s="1"/>
  <c r="AP16" i="24"/>
  <c r="AP16" i="26" s="1"/>
  <c r="AO17" i="24"/>
  <c r="AO17" i="26" s="1"/>
  <c r="AN18" i="24"/>
  <c r="AN18" i="26" s="1"/>
  <c r="AP18" i="24"/>
  <c r="AP18" i="26" s="1"/>
  <c r="AO19" i="24"/>
  <c r="AO19" i="26" s="1"/>
  <c r="AN20" i="24"/>
  <c r="AN20" i="26" s="1"/>
  <c r="AP20" i="24"/>
  <c r="AP20" i="26" s="1"/>
  <c r="AO21" i="24"/>
  <c r="AN22" i="24"/>
  <c r="AP22" i="24"/>
  <c r="AO23" i="24"/>
  <c r="AO23" i="26" s="1"/>
  <c r="AN24" i="24"/>
  <c r="AP24" i="24"/>
  <c r="AO25" i="24"/>
  <c r="AO25" i="26" s="1"/>
  <c r="AN26" i="24"/>
  <c r="AN26" i="26" s="1"/>
  <c r="AP26" i="24"/>
  <c r="AP26" i="26" s="1"/>
  <c r="AO27" i="24"/>
  <c r="AO27" i="26" s="1"/>
  <c r="AN28" i="24"/>
  <c r="AP28" i="24"/>
  <c r="AO29" i="24"/>
  <c r="AO29" i="26" s="1"/>
  <c r="AN30" i="24"/>
  <c r="AN30" i="26" s="1"/>
  <c r="AP30" i="24"/>
  <c r="AP30" i="26" s="1"/>
  <c r="AO31" i="24"/>
  <c r="AN32" i="24"/>
  <c r="AN32" i="26" s="1"/>
  <c r="AP32" i="24"/>
  <c r="AP32" i="26" s="1"/>
  <c r="AO33" i="24"/>
  <c r="AO33" i="26" s="1"/>
  <c r="AN34" i="24"/>
  <c r="AN34" i="26" s="1"/>
  <c r="AP34" i="24"/>
  <c r="AP34" i="26" s="1"/>
  <c r="AO35" i="24"/>
  <c r="AO35" i="26" s="1"/>
  <c r="AN36" i="24"/>
  <c r="AN36" i="26" s="1"/>
  <c r="AP36" i="24"/>
  <c r="AP36" i="26" s="1"/>
  <c r="AO37" i="24"/>
  <c r="AO37" i="26" s="1"/>
  <c r="AN38" i="24"/>
  <c r="AP38" i="24"/>
  <c r="AO39" i="24"/>
  <c r="AO39" i="26" s="1"/>
  <c r="D40" i="24"/>
  <c r="D40" i="26" s="1"/>
  <c r="F40" i="24"/>
  <c r="F40" i="26" s="1"/>
  <c r="J40" i="24"/>
  <c r="J40" i="26" s="1"/>
  <c r="L40" i="24"/>
  <c r="L40" i="26" s="1"/>
  <c r="N40" i="24"/>
  <c r="N40" i="26" s="1"/>
  <c r="P40" i="24"/>
  <c r="P40" i="26" s="1"/>
  <c r="R40" i="24"/>
  <c r="R40" i="26" s="1"/>
  <c r="T40" i="24"/>
  <c r="T40" i="26" s="1"/>
  <c r="V40" i="24"/>
  <c r="V40" i="26" s="1"/>
  <c r="X40" i="24"/>
  <c r="X40" i="26" s="1"/>
  <c r="Z40" i="24"/>
  <c r="Z40" i="26" s="1"/>
  <c r="AB40" i="24"/>
  <c r="AB40" i="26" s="1"/>
  <c r="AD40" i="24"/>
  <c r="AD40" i="26" s="1"/>
  <c r="AF40" i="24"/>
  <c r="AF40" i="26" s="1"/>
  <c r="AH40" i="24"/>
  <c r="AH40" i="26" s="1"/>
  <c r="AJ40" i="24"/>
  <c r="AJ40" i="26" s="1"/>
  <c r="AL40" i="24"/>
  <c r="AL40" i="26" s="1"/>
  <c r="AN40" i="24"/>
  <c r="AN40" i="26" s="1"/>
  <c r="AP40" i="24"/>
  <c r="AP40" i="26" s="1"/>
  <c r="O41" i="24"/>
  <c r="O41" i="26" s="1"/>
  <c r="Q41" i="24"/>
  <c r="Q41" i="26" s="1"/>
  <c r="S41" i="24"/>
  <c r="S41" i="26" s="1"/>
  <c r="Y41" i="24"/>
  <c r="Y41" i="26" s="1"/>
  <c r="AA41" i="24"/>
  <c r="AA41" i="26" s="1"/>
  <c r="AC41" i="24"/>
  <c r="AC41" i="26" s="1"/>
  <c r="AE41" i="24"/>
  <c r="AE41" i="26" s="1"/>
  <c r="AG41" i="24"/>
  <c r="AG41" i="26" s="1"/>
  <c r="AI41" i="24"/>
  <c r="AI41" i="26" s="1"/>
  <c r="AK41" i="24"/>
  <c r="AK41" i="26" s="1"/>
  <c r="AM41" i="24"/>
  <c r="AM41" i="26" s="1"/>
  <c r="AO41" i="24"/>
  <c r="AO41" i="26" s="1"/>
  <c r="AJ42" i="24"/>
  <c r="AJ42" i="26" s="1"/>
  <c r="AL42" i="24"/>
  <c r="AL42" i="26" s="1"/>
  <c r="AN42" i="24"/>
  <c r="AN42" i="26" s="1"/>
  <c r="AP42" i="24"/>
  <c r="AP42" i="26" s="1"/>
  <c r="AI43" i="24"/>
  <c r="AI43" i="26" s="1"/>
  <c r="AK43" i="24"/>
  <c r="AK43" i="26" s="1"/>
  <c r="AM43" i="24"/>
  <c r="AM43" i="26" s="1"/>
  <c r="AO43" i="24"/>
  <c r="AO43" i="26" s="1"/>
  <c r="D44" i="24"/>
  <c r="D44" i="26" s="1"/>
  <c r="AJ44" i="24"/>
  <c r="AJ44" i="26" s="1"/>
  <c r="AL44" i="24"/>
  <c r="AL44" i="26" s="1"/>
  <c r="AN44" i="24"/>
  <c r="AN44" i="26" s="1"/>
  <c r="AP44" i="24"/>
  <c r="AP44" i="26" s="1"/>
  <c r="E45" i="24"/>
  <c r="E45" i="26" s="1"/>
  <c r="G45" i="24"/>
  <c r="G45" i="26" s="1"/>
  <c r="I45" i="24"/>
  <c r="I45" i="26" s="1"/>
  <c r="K45" i="24"/>
  <c r="K45" i="26" s="1"/>
  <c r="M45" i="24"/>
  <c r="M45" i="26" s="1"/>
  <c r="U45" i="24"/>
  <c r="U45" i="26" s="1"/>
  <c r="W45" i="24"/>
  <c r="W45" i="26" s="1"/>
  <c r="Y45" i="24"/>
  <c r="Y45" i="26" s="1"/>
  <c r="AC45" i="24"/>
  <c r="AC45" i="26" s="1"/>
  <c r="AE45" i="24"/>
  <c r="AE45" i="26" s="1"/>
  <c r="AG45" i="24"/>
  <c r="AG45" i="26" s="1"/>
  <c r="AI45" i="24"/>
  <c r="AI45" i="26" s="1"/>
  <c r="AK45" i="24"/>
  <c r="AK45" i="26" s="1"/>
  <c r="AM45" i="24"/>
  <c r="AM45" i="26" s="1"/>
  <c r="AO45" i="24"/>
  <c r="AO45" i="26" s="1"/>
  <c r="D46" i="24"/>
  <c r="D46" i="26" s="1"/>
  <c r="F46" i="24"/>
  <c r="F46" i="26" s="1"/>
  <c r="H46" i="24"/>
  <c r="H46" i="26" s="1"/>
  <c r="J46" i="24"/>
  <c r="J46" i="26" s="1"/>
  <c r="L46" i="24"/>
  <c r="L46" i="26" s="1"/>
  <c r="N46" i="24"/>
  <c r="N46" i="26" s="1"/>
  <c r="X46" i="24"/>
  <c r="X46" i="26" s="1"/>
  <c r="Z46" i="24"/>
  <c r="Z46" i="26" s="1"/>
  <c r="AB46" i="24"/>
  <c r="AB46" i="26" s="1"/>
  <c r="AD46" i="24"/>
  <c r="AD46" i="26" s="1"/>
  <c r="AF46" i="24"/>
  <c r="AF46" i="26" s="1"/>
  <c r="AH46" i="24"/>
  <c r="AH46" i="26" s="1"/>
  <c r="AJ46" i="24"/>
  <c r="AJ46" i="26" s="1"/>
  <c r="AL46" i="24"/>
  <c r="AL46" i="26" s="1"/>
  <c r="AN46" i="24"/>
  <c r="AN46" i="26" s="1"/>
  <c r="AP46" i="24"/>
  <c r="AP46" i="26" s="1"/>
  <c r="AI47" i="24"/>
  <c r="AI47" i="26" s="1"/>
  <c r="AK47" i="24"/>
  <c r="AK47" i="26" s="1"/>
  <c r="AM47" i="24"/>
  <c r="AM47" i="26" s="1"/>
  <c r="AO47" i="24"/>
  <c r="AO47" i="26" s="1"/>
  <c r="AJ48" i="24"/>
  <c r="AJ48" i="26" s="1"/>
  <c r="AL48" i="24"/>
  <c r="AL48" i="26" s="1"/>
  <c r="AN48" i="24"/>
  <c r="AN48" i="26" s="1"/>
  <c r="AP48" i="24"/>
  <c r="AP48" i="26" s="1"/>
  <c r="C40" i="24"/>
  <c r="C40" i="26" s="1"/>
  <c r="C44" i="24"/>
  <c r="C44" i="26" s="1"/>
  <c r="C46" i="24"/>
  <c r="C46" i="26" s="1"/>
  <c r="AI51" i="20"/>
  <c r="AK51" i="20"/>
  <c r="AM51" i="20"/>
  <c r="AO51" i="20"/>
  <c r="AH52" i="20"/>
  <c r="AJ52" i="20"/>
  <c r="AL52" i="20"/>
  <c r="AN52" i="20"/>
  <c r="AP52" i="20"/>
  <c r="AI53" i="20"/>
  <c r="AK53" i="20"/>
  <c r="AM53" i="20"/>
  <c r="AO53" i="20"/>
  <c r="AJ54" i="20"/>
  <c r="AL54" i="20"/>
  <c r="AN54" i="20"/>
  <c r="AP54" i="20"/>
  <c r="AI55" i="20"/>
  <c r="AK55" i="20"/>
  <c r="AM55" i="20"/>
  <c r="AO55" i="20"/>
  <c r="AH56" i="20"/>
  <c r="AJ56" i="20"/>
  <c r="AL56" i="20"/>
  <c r="AN56" i="20"/>
  <c r="AP56" i="20"/>
  <c r="AJ12" i="20"/>
  <c r="AL12" i="20"/>
  <c r="AN12" i="20"/>
  <c r="AP12" i="20"/>
  <c r="AI13" i="20"/>
  <c r="AK13" i="20"/>
  <c r="AM13" i="20"/>
  <c r="AO13" i="20"/>
  <c r="AJ14" i="20"/>
  <c r="AL14" i="20"/>
  <c r="AN14" i="20"/>
  <c r="AP14" i="20"/>
  <c r="AK15" i="20"/>
  <c r="AM15" i="20"/>
  <c r="AO15" i="20"/>
  <c r="F16" i="20"/>
  <c r="H16" i="20"/>
  <c r="AH16" i="20"/>
  <c r="AJ16" i="20"/>
  <c r="AL16" i="20"/>
  <c r="AN16" i="20"/>
  <c r="AP16" i="20"/>
  <c r="AK17" i="20"/>
  <c r="AM17" i="20"/>
  <c r="AO17" i="20"/>
  <c r="AH18" i="20"/>
  <c r="AJ18" i="20"/>
  <c r="AL18" i="20"/>
  <c r="AN18" i="20"/>
  <c r="AP18" i="20"/>
  <c r="AI19" i="20"/>
  <c r="AK19" i="20"/>
  <c r="AM19" i="20"/>
  <c r="AO19" i="20"/>
  <c r="AJ20" i="20"/>
  <c r="AL20" i="20"/>
  <c r="AN20" i="20"/>
  <c r="AP20" i="20"/>
  <c r="AI21" i="20"/>
  <c r="AK21" i="20"/>
  <c r="AM21" i="20"/>
  <c r="AO21" i="20"/>
  <c r="D22" i="20"/>
  <c r="L22" i="20"/>
  <c r="AH22" i="20"/>
  <c r="AJ22" i="20"/>
  <c r="AL22" i="20"/>
  <c r="AN22" i="20"/>
  <c r="AP22" i="20"/>
  <c r="E23" i="20"/>
  <c r="I23" i="20"/>
  <c r="K23" i="20"/>
  <c r="M23" i="20"/>
  <c r="AA23" i="20"/>
  <c r="AE23" i="20"/>
  <c r="AG23" i="20"/>
  <c r="AI23" i="20"/>
  <c r="AK23" i="20"/>
  <c r="AM23" i="20"/>
  <c r="AO23" i="20"/>
  <c r="D24" i="20"/>
  <c r="AJ24" i="20"/>
  <c r="AL24" i="20"/>
  <c r="AN24" i="20"/>
  <c r="AP24" i="20"/>
  <c r="AE25" i="20"/>
  <c r="AG25" i="20"/>
  <c r="AI25" i="20"/>
  <c r="AK25" i="20"/>
  <c r="AM25" i="20"/>
  <c r="AO25" i="20"/>
  <c r="AJ26" i="20"/>
  <c r="AL26" i="20"/>
  <c r="AN26" i="20"/>
  <c r="AP26" i="20"/>
  <c r="AI27" i="20"/>
  <c r="AK27" i="20"/>
  <c r="AM27" i="20"/>
  <c r="AO27" i="20"/>
  <c r="AH28" i="20"/>
  <c r="AJ28" i="20"/>
  <c r="AL28" i="20"/>
  <c r="AN28" i="20"/>
  <c r="AP28" i="20"/>
  <c r="AI29" i="20"/>
  <c r="AK29" i="20"/>
  <c r="AM29" i="20"/>
  <c r="AO29" i="20"/>
  <c r="AH30" i="20"/>
  <c r="AJ30" i="20"/>
  <c r="AL30" i="20"/>
  <c r="AN30" i="20"/>
  <c r="AP30" i="20"/>
  <c r="AI31" i="20"/>
  <c r="AK31" i="20"/>
  <c r="AM31" i="20"/>
  <c r="AO31" i="20"/>
  <c r="AH32" i="20"/>
  <c r="AJ32" i="20"/>
  <c r="AL32" i="20"/>
  <c r="AN32" i="20"/>
  <c r="AP32" i="20"/>
  <c r="AG33" i="20"/>
  <c r="AI33" i="20"/>
  <c r="AK33" i="20"/>
  <c r="AM33" i="20"/>
  <c r="AO33" i="20"/>
  <c r="AJ34" i="20"/>
  <c r="AL34" i="20"/>
  <c r="AN34" i="20"/>
  <c r="AP34" i="20"/>
  <c r="AI35" i="20"/>
  <c r="AK35" i="20"/>
  <c r="AM35" i="20"/>
  <c r="AO35" i="20"/>
  <c r="AH36" i="20"/>
  <c r="AJ36" i="20"/>
  <c r="AL36" i="20"/>
  <c r="AN36" i="20"/>
  <c r="AP36" i="20"/>
  <c r="E37" i="20"/>
  <c r="G37" i="20"/>
  <c r="U37" i="20"/>
  <c r="W37" i="20"/>
  <c r="Y37" i="20"/>
  <c r="AA37" i="20"/>
  <c r="AE37" i="20"/>
  <c r="AG37" i="20"/>
  <c r="AI37" i="20"/>
  <c r="AK37" i="20"/>
  <c r="AM37" i="20"/>
  <c r="AO37" i="20"/>
  <c r="P38" i="20"/>
  <c r="R38" i="20"/>
  <c r="X38" i="20"/>
  <c r="Z38" i="20"/>
  <c r="AF38" i="20"/>
  <c r="AH38" i="20"/>
  <c r="AJ38" i="20"/>
  <c r="AL38" i="20"/>
  <c r="AN38" i="20"/>
  <c r="AP38" i="20"/>
  <c r="W39" i="20"/>
  <c r="Y39" i="20"/>
  <c r="AG39" i="20"/>
  <c r="AI39" i="20"/>
  <c r="AK39" i="20"/>
  <c r="AM39" i="20"/>
  <c r="AO39" i="20"/>
  <c r="D40" i="20"/>
  <c r="F40" i="20"/>
  <c r="J40" i="20"/>
  <c r="L40" i="20"/>
  <c r="N40" i="20"/>
  <c r="P40" i="20"/>
  <c r="R40" i="20"/>
  <c r="T40" i="20"/>
  <c r="V40" i="20"/>
  <c r="X40" i="20"/>
  <c r="Z40" i="20"/>
  <c r="AB40" i="20"/>
  <c r="AD40" i="20"/>
  <c r="AF40" i="20"/>
  <c r="AH40" i="20"/>
  <c r="AJ40" i="20"/>
  <c r="AL40" i="20"/>
  <c r="AN40" i="20"/>
  <c r="AP40" i="20"/>
  <c r="M41" i="20"/>
  <c r="O41" i="20"/>
  <c r="Q41" i="20"/>
  <c r="S41" i="20"/>
  <c r="Y41" i="20"/>
  <c r="AC41" i="20"/>
  <c r="AE41" i="20"/>
  <c r="AG41" i="20"/>
  <c r="AI41" i="20"/>
  <c r="AK41" i="20"/>
  <c r="AM41" i="20"/>
  <c r="AO41" i="20"/>
  <c r="AJ42" i="20"/>
  <c r="AL42" i="20"/>
  <c r="AN42" i="20"/>
  <c r="AP42" i="20"/>
  <c r="AI43" i="20"/>
  <c r="AK43" i="20"/>
  <c r="AM43" i="20"/>
  <c r="AO43" i="20"/>
  <c r="AK44" i="20"/>
  <c r="AM44" i="20"/>
  <c r="AO44" i="20"/>
  <c r="E45" i="20"/>
  <c r="G45" i="20"/>
  <c r="I45" i="20"/>
  <c r="K45" i="20"/>
  <c r="M45" i="20"/>
  <c r="Q45" i="20"/>
  <c r="U45" i="20"/>
  <c r="W45" i="20"/>
  <c r="Y45" i="20"/>
  <c r="AA45" i="20"/>
  <c r="AC45" i="20"/>
  <c r="AE45" i="20"/>
  <c r="AG45" i="20"/>
  <c r="AI45" i="20"/>
  <c r="AK45" i="20"/>
  <c r="AM45" i="20"/>
  <c r="AO45" i="20"/>
  <c r="E46" i="20"/>
  <c r="G46" i="20"/>
  <c r="I46" i="20"/>
  <c r="K46" i="20"/>
  <c r="Y46" i="20"/>
  <c r="AA46" i="20"/>
  <c r="AC46" i="20"/>
  <c r="AE46" i="20"/>
  <c r="AG46" i="20"/>
  <c r="AI46" i="20"/>
  <c r="AK46" i="20"/>
  <c r="AM46" i="20"/>
  <c r="AO46" i="20"/>
  <c r="AK47" i="20"/>
  <c r="AM47" i="20"/>
  <c r="AO47" i="20"/>
  <c r="AK48" i="20"/>
  <c r="AM48" i="20"/>
  <c r="AO48" i="20"/>
  <c r="C21" i="20"/>
  <c r="C23" i="20"/>
  <c r="C25" i="20"/>
  <c r="C27" i="20"/>
  <c r="C35" i="20"/>
  <c r="C37" i="20"/>
  <c r="C39" i="20"/>
  <c r="C41" i="20"/>
  <c r="C43" i="20"/>
  <c r="C45" i="20"/>
  <c r="C47" i="20"/>
  <c r="AJ12" i="8"/>
  <c r="AL12" i="8"/>
  <c r="AN12" i="8"/>
  <c r="AP12" i="8"/>
  <c r="AI13" i="8"/>
  <c r="AI13" i="19" s="1"/>
  <c r="AK13" i="8"/>
  <c r="AK13" i="19" s="1"/>
  <c r="AM13" i="8"/>
  <c r="AM13" i="19" s="1"/>
  <c r="AO13" i="8"/>
  <c r="AO13" i="19" s="1"/>
  <c r="AJ14" i="8"/>
  <c r="AJ14" i="19" s="1"/>
  <c r="AL14" i="8"/>
  <c r="AL14" i="19" s="1"/>
  <c r="AN14" i="8"/>
  <c r="AN14" i="19" s="1"/>
  <c r="AP14" i="8"/>
  <c r="AP14" i="19" s="1"/>
  <c r="AK15" i="8"/>
  <c r="AK15" i="19" s="1"/>
  <c r="AM15" i="8"/>
  <c r="AM15" i="19" s="1"/>
  <c r="AO15" i="8"/>
  <c r="AO15" i="19" s="1"/>
  <c r="F16" i="8"/>
  <c r="F16" i="19" s="1"/>
  <c r="H16" i="8"/>
  <c r="H16" i="19" s="1"/>
  <c r="AH16" i="8"/>
  <c r="AH16" i="19" s="1"/>
  <c r="AJ16" i="8"/>
  <c r="AJ16" i="19" s="1"/>
  <c r="AL16" i="8"/>
  <c r="AL16" i="19" s="1"/>
  <c r="AN16" i="8"/>
  <c r="AN16" i="19" s="1"/>
  <c r="AP16" i="8"/>
  <c r="AP16" i="19" s="1"/>
  <c r="AK17" i="8"/>
  <c r="AK17" i="19" s="1"/>
  <c r="AM17" i="8"/>
  <c r="AM17" i="19" s="1"/>
  <c r="AO17" i="8"/>
  <c r="AO17" i="19" s="1"/>
  <c r="AH18" i="8"/>
  <c r="AH18" i="19" s="1"/>
  <c r="AJ18" i="8"/>
  <c r="AJ18" i="19" s="1"/>
  <c r="AL18" i="8"/>
  <c r="AL18" i="19" s="1"/>
  <c r="AN18" i="8"/>
  <c r="AN18" i="19" s="1"/>
  <c r="AP18" i="8"/>
  <c r="AP18" i="19" s="1"/>
  <c r="AK19" i="8"/>
  <c r="AK19" i="19" s="1"/>
  <c r="AM19" i="8"/>
  <c r="AM19" i="19" s="1"/>
  <c r="AO19" i="8"/>
  <c r="AO19" i="19" s="1"/>
  <c r="AJ20" i="8"/>
  <c r="AJ20" i="19" s="1"/>
  <c r="AL20" i="8"/>
  <c r="AL20" i="19" s="1"/>
  <c r="AN20" i="8"/>
  <c r="AN20" i="19" s="1"/>
  <c r="AP20" i="8"/>
  <c r="AP20" i="19" s="1"/>
  <c r="AI21" i="8"/>
  <c r="AI21" i="19" s="1"/>
  <c r="AK21" i="8"/>
  <c r="AK21" i="19" s="1"/>
  <c r="AM21" i="8"/>
  <c r="AM21" i="19" s="1"/>
  <c r="AO21" i="8"/>
  <c r="AO21" i="19" s="1"/>
  <c r="D22" i="8"/>
  <c r="D22" i="19" s="1"/>
  <c r="L22" i="8"/>
  <c r="L22" i="19" s="1"/>
  <c r="AH22" i="8"/>
  <c r="AH22" i="19" s="1"/>
  <c r="AJ22" i="8"/>
  <c r="AJ22" i="19" s="1"/>
  <c r="AL22" i="8"/>
  <c r="AL22" i="19" s="1"/>
  <c r="AN22" i="8"/>
  <c r="AN22" i="19" s="1"/>
  <c r="AP22" i="8"/>
  <c r="AP22" i="19" s="1"/>
  <c r="I23" i="8"/>
  <c r="I23" i="19" s="1"/>
  <c r="K23" i="8"/>
  <c r="K23" i="19" s="1"/>
  <c r="AE23" i="8"/>
  <c r="AE23" i="19" s="1"/>
  <c r="AG23" i="8"/>
  <c r="AG23" i="19" s="1"/>
  <c r="AI23" i="8"/>
  <c r="AI23" i="19" s="1"/>
  <c r="AK23" i="8"/>
  <c r="AK23" i="19" s="1"/>
  <c r="AM23" i="8"/>
  <c r="AM23" i="19" s="1"/>
  <c r="AO23" i="8"/>
  <c r="AO23" i="19" s="1"/>
  <c r="D24" i="8"/>
  <c r="AK24" i="8"/>
  <c r="AM24" i="8"/>
  <c r="AO24" i="8"/>
  <c r="AH25" i="8"/>
  <c r="AH25" i="19" s="1"/>
  <c r="AJ25" i="8"/>
  <c r="AJ25" i="19" s="1"/>
  <c r="AL25" i="8"/>
  <c r="AL25" i="19" s="1"/>
  <c r="AN25" i="8"/>
  <c r="AN25" i="19" s="1"/>
  <c r="AP25" i="8"/>
  <c r="AP25" i="19" s="1"/>
  <c r="AK26" i="8"/>
  <c r="AK26" i="19" s="1"/>
  <c r="AM26" i="8"/>
  <c r="AM26" i="19" s="1"/>
  <c r="AO26" i="8"/>
  <c r="AO26" i="19" s="1"/>
  <c r="AJ27" i="8"/>
  <c r="AJ27" i="19" s="1"/>
  <c r="AL27" i="8"/>
  <c r="AL27" i="19" s="1"/>
  <c r="AN27" i="8"/>
  <c r="AN27" i="19" s="1"/>
  <c r="AP27" i="8"/>
  <c r="AP27" i="19" s="1"/>
  <c r="AI28" i="8"/>
  <c r="AI28" i="19" s="1"/>
  <c r="AK28" i="8"/>
  <c r="AK28" i="19" s="1"/>
  <c r="AM28" i="8"/>
  <c r="AM28" i="19" s="1"/>
  <c r="AO28" i="8"/>
  <c r="AO28" i="19" s="1"/>
  <c r="AH29" i="8"/>
  <c r="AH29" i="19" s="1"/>
  <c r="AJ29" i="8"/>
  <c r="AJ29" i="19" s="1"/>
  <c r="AL29" i="8"/>
  <c r="AL29" i="19" s="1"/>
  <c r="AN29" i="8"/>
  <c r="AN29" i="19" s="1"/>
  <c r="AP29" i="8"/>
  <c r="AP29" i="19" s="1"/>
  <c r="AG30" i="8"/>
  <c r="AG30" i="19" s="1"/>
  <c r="AI30" i="8"/>
  <c r="AI30" i="19" s="1"/>
  <c r="AK30" i="8"/>
  <c r="AK30" i="19" s="1"/>
  <c r="AM30" i="8"/>
  <c r="AM30" i="19" s="1"/>
  <c r="AO30" i="8"/>
  <c r="AO30" i="19" s="1"/>
  <c r="AH31" i="8"/>
  <c r="AH31" i="19" s="1"/>
  <c r="AJ31" i="8"/>
  <c r="AJ31" i="19" s="1"/>
  <c r="AL31" i="8"/>
  <c r="AL31" i="19" s="1"/>
  <c r="AN31" i="8"/>
  <c r="AN31" i="19" s="1"/>
  <c r="AP31" i="8"/>
  <c r="AP31" i="19" s="1"/>
  <c r="AI32" i="8"/>
  <c r="AI32" i="19" s="1"/>
  <c r="AK32" i="8"/>
  <c r="AK32" i="19" s="1"/>
  <c r="AM32" i="8"/>
  <c r="AM32" i="19" s="1"/>
  <c r="AO32" i="8"/>
  <c r="AO32" i="19" s="1"/>
  <c r="AH33" i="8"/>
  <c r="AH33" i="19" s="1"/>
  <c r="AJ33" i="8"/>
  <c r="AJ33" i="19" s="1"/>
  <c r="AL33" i="8"/>
  <c r="AL33" i="19" s="1"/>
  <c r="AN33" i="8"/>
  <c r="AN33" i="19" s="1"/>
  <c r="AP33" i="8"/>
  <c r="AP33" i="19" s="1"/>
  <c r="AK34" i="8"/>
  <c r="AK34" i="19" s="1"/>
  <c r="AM34" i="8"/>
  <c r="AM34" i="19" s="1"/>
  <c r="AO34" i="8"/>
  <c r="AO34" i="19" s="1"/>
  <c r="AH35" i="8"/>
  <c r="AH35" i="19" s="1"/>
  <c r="AJ35" i="8"/>
  <c r="AJ35" i="19" s="1"/>
  <c r="AL35" i="8"/>
  <c r="AL35" i="19" s="1"/>
  <c r="AN35" i="8"/>
  <c r="AN35" i="19" s="1"/>
  <c r="AP35" i="8"/>
  <c r="AP35" i="19" s="1"/>
  <c r="AI36" i="8"/>
  <c r="AI36" i="19" s="1"/>
  <c r="AK36" i="8"/>
  <c r="AK36" i="19" s="1"/>
  <c r="AM36" i="8"/>
  <c r="AM36" i="19" s="1"/>
  <c r="AO36" i="8"/>
  <c r="AO36" i="19" s="1"/>
  <c r="F37" i="8"/>
  <c r="F37" i="19" s="1"/>
  <c r="X37" i="8"/>
  <c r="X37" i="19" s="1"/>
  <c r="Z37" i="8"/>
  <c r="Z37" i="19" s="1"/>
  <c r="AD37" i="8"/>
  <c r="AD37" i="19" s="1"/>
  <c r="AF37" i="8"/>
  <c r="AF37" i="19" s="1"/>
  <c r="AH37" i="8"/>
  <c r="AH37" i="19" s="1"/>
  <c r="AJ37" i="8"/>
  <c r="AJ37" i="19" s="1"/>
  <c r="AL37" i="8"/>
  <c r="AL37" i="19" s="1"/>
  <c r="AN37" i="8"/>
  <c r="AN37" i="19" s="1"/>
  <c r="AP37" i="8"/>
  <c r="AP37" i="19" s="1"/>
  <c r="Y38" i="8"/>
  <c r="Y38" i="19" s="1"/>
  <c r="AG38" i="8"/>
  <c r="AG38" i="19" s="1"/>
  <c r="AI38" i="8"/>
  <c r="AI38" i="19" s="1"/>
  <c r="AK38" i="8"/>
  <c r="AK38" i="19" s="1"/>
  <c r="AM38" i="8"/>
  <c r="AM38" i="19" s="1"/>
  <c r="AO38" i="8"/>
  <c r="AO38" i="19" s="1"/>
  <c r="R39" i="8"/>
  <c r="R39" i="19" s="1"/>
  <c r="V39" i="8"/>
  <c r="V39" i="19" s="1"/>
  <c r="X39" i="8"/>
  <c r="X39" i="19" s="1"/>
  <c r="Z39" i="8"/>
  <c r="Z39" i="19" s="1"/>
  <c r="AF39" i="8"/>
  <c r="AF39" i="19" s="1"/>
  <c r="AH39" i="8"/>
  <c r="AH39" i="19" s="1"/>
  <c r="AJ39" i="8"/>
  <c r="AJ39" i="19" s="1"/>
  <c r="AL39" i="8"/>
  <c r="AL39" i="19" s="1"/>
  <c r="AN39" i="8"/>
  <c r="AN39" i="19" s="1"/>
  <c r="AP39" i="8"/>
  <c r="AP39" i="19" s="1"/>
  <c r="E40" i="8"/>
  <c r="I40" i="8"/>
  <c r="K40" i="8"/>
  <c r="M40" i="8"/>
  <c r="O40" i="8"/>
  <c r="Q40" i="8"/>
  <c r="S40" i="8"/>
  <c r="U40" i="8"/>
  <c r="W40" i="8"/>
  <c r="Y40" i="8"/>
  <c r="AA40" i="8"/>
  <c r="AC40" i="8"/>
  <c r="AE40" i="8"/>
  <c r="AG40" i="8"/>
  <c r="AI40" i="8"/>
  <c r="AK40" i="8"/>
  <c r="AM40" i="8"/>
  <c r="AO40" i="8"/>
  <c r="D41" i="8"/>
  <c r="J41" i="8"/>
  <c r="L41" i="8"/>
  <c r="N41" i="8"/>
  <c r="P41" i="8"/>
  <c r="R41" i="8"/>
  <c r="AB41" i="8"/>
  <c r="AD41" i="8"/>
  <c r="AH41" i="8"/>
  <c r="AJ41" i="8"/>
  <c r="AL41" i="8"/>
  <c r="AN41" i="8"/>
  <c r="AP41" i="8"/>
  <c r="AK42" i="8"/>
  <c r="AM42" i="8"/>
  <c r="AO42" i="8"/>
  <c r="AH43" i="8"/>
  <c r="AJ43" i="8"/>
  <c r="AL43" i="8"/>
  <c r="AN43" i="8"/>
  <c r="AP43" i="8"/>
  <c r="AK44" i="8"/>
  <c r="AM44" i="8"/>
  <c r="AO44" i="8"/>
  <c r="D45" i="8"/>
  <c r="F45" i="8"/>
  <c r="H45" i="8"/>
  <c r="J45" i="8"/>
  <c r="L45" i="8"/>
  <c r="N45" i="8"/>
  <c r="X45" i="8"/>
  <c r="Z45" i="8"/>
  <c r="AD45" i="8"/>
  <c r="AF45" i="8"/>
  <c r="AH45" i="8"/>
  <c r="AJ45" i="8"/>
  <c r="AL45" i="8"/>
  <c r="AN45" i="8"/>
  <c r="AP45" i="8"/>
  <c r="E46" i="8"/>
  <c r="G46" i="8"/>
  <c r="I46" i="8"/>
  <c r="K46" i="8"/>
  <c r="M46" i="8"/>
  <c r="Y46" i="8"/>
  <c r="AA46" i="8"/>
  <c r="AC46" i="8"/>
  <c r="AE46" i="8"/>
  <c r="AG46" i="8"/>
  <c r="AI46" i="8"/>
  <c r="AK46" i="8"/>
  <c r="AM46" i="8"/>
  <c r="AO46" i="8"/>
  <c r="AJ47" i="8"/>
  <c r="AL47" i="8"/>
  <c r="AN47" i="8"/>
  <c r="AP47" i="8"/>
  <c r="AK48" i="8"/>
  <c r="AM48" i="8"/>
  <c r="AO48" i="8"/>
  <c r="AJ51" i="8"/>
  <c r="AL51" i="8"/>
  <c r="AN51" i="8"/>
  <c r="AP51" i="8"/>
  <c r="AI52" i="8"/>
  <c r="AK52" i="8"/>
  <c r="AM52" i="8"/>
  <c r="AO52" i="8"/>
  <c r="AJ53" i="8"/>
  <c r="AL53" i="8"/>
  <c r="AN53" i="8"/>
  <c r="AP53" i="8"/>
  <c r="AK54" i="8"/>
  <c r="AM54" i="8"/>
  <c r="AO54" i="8"/>
  <c r="AJ55" i="8"/>
  <c r="AL55" i="8"/>
  <c r="AN55" i="8"/>
  <c r="AP55" i="8"/>
  <c r="AI56" i="8"/>
  <c r="AK56" i="8"/>
  <c r="AM56" i="8"/>
  <c r="AO56" i="8"/>
  <c r="C21" i="8"/>
  <c r="C21" i="19" s="1"/>
  <c r="C23" i="8"/>
  <c r="C23" i="19" s="1"/>
  <c r="C25" i="8"/>
  <c r="C25" i="19" s="1"/>
  <c r="C27" i="8"/>
  <c r="C27" i="19" s="1"/>
  <c r="C35" i="8"/>
  <c r="C35" i="19" s="1"/>
  <c r="C37" i="8"/>
  <c r="C37" i="19" s="1"/>
  <c r="C39" i="8"/>
  <c r="C39" i="19" s="1"/>
  <c r="C41" i="8"/>
  <c r="C43" i="8"/>
  <c r="C45" i="8"/>
  <c r="C47" i="8"/>
  <c r="AJ24" i="8"/>
  <c r="AL24" i="8"/>
  <c r="AN24" i="8"/>
  <c r="AP24" i="8"/>
  <c r="AG25" i="8"/>
  <c r="AG25" i="19" s="1"/>
  <c r="AI25" i="8"/>
  <c r="AI25" i="19" s="1"/>
  <c r="AK25" i="8"/>
  <c r="AK25" i="19" s="1"/>
  <c r="AM25" i="8"/>
  <c r="AM25" i="19" s="1"/>
  <c r="AO25" i="8"/>
  <c r="AO25" i="19" s="1"/>
  <c r="AJ26" i="8"/>
  <c r="AJ26" i="19" s="1"/>
  <c r="AL26" i="8"/>
  <c r="AL26" i="19" s="1"/>
  <c r="AN26" i="8"/>
  <c r="AN26" i="19" s="1"/>
  <c r="AP26" i="8"/>
  <c r="AP26" i="19" s="1"/>
  <c r="AI27" i="8"/>
  <c r="AI27" i="19" s="1"/>
  <c r="AK27" i="8"/>
  <c r="AK27" i="19" s="1"/>
  <c r="AM27" i="8"/>
  <c r="AM27" i="19" s="1"/>
  <c r="AO27" i="8"/>
  <c r="AO27" i="19" s="1"/>
  <c r="AH28" i="8"/>
  <c r="AH28" i="19" s="1"/>
  <c r="AJ28" i="8"/>
  <c r="AJ28" i="19" s="1"/>
  <c r="AL28" i="8"/>
  <c r="AL28" i="19" s="1"/>
  <c r="AN28" i="8"/>
  <c r="AN28" i="19" s="1"/>
  <c r="AP28" i="8"/>
  <c r="AP28" i="19" s="1"/>
  <c r="AI29" i="8"/>
  <c r="AI29" i="19" s="1"/>
  <c r="AK29" i="8"/>
  <c r="AK29" i="19" s="1"/>
  <c r="AM29" i="8"/>
  <c r="AM29" i="19" s="1"/>
  <c r="AO29" i="8"/>
  <c r="AO29" i="19" s="1"/>
  <c r="AH30" i="8"/>
  <c r="AH30" i="19" s="1"/>
  <c r="AJ30" i="8"/>
  <c r="AJ30" i="19" s="1"/>
  <c r="AL30" i="8"/>
  <c r="AL30" i="19" s="1"/>
  <c r="AN30" i="8"/>
  <c r="AN30" i="19" s="1"/>
  <c r="AP30" i="8"/>
  <c r="AP30" i="19" s="1"/>
  <c r="AI31" i="8"/>
  <c r="AI31" i="19" s="1"/>
  <c r="AK31" i="8"/>
  <c r="AK31" i="19" s="1"/>
  <c r="AM31" i="8"/>
  <c r="AM31" i="19" s="1"/>
  <c r="AO31" i="8"/>
  <c r="AO31" i="19" s="1"/>
  <c r="AH32" i="8"/>
  <c r="AH32" i="19" s="1"/>
  <c r="AJ32" i="8"/>
  <c r="AJ32" i="19" s="1"/>
  <c r="AL32" i="8"/>
  <c r="AL32" i="19" s="1"/>
  <c r="AN32" i="8"/>
  <c r="AN32" i="19" s="1"/>
  <c r="AP32" i="8"/>
  <c r="AP32" i="19" s="1"/>
  <c r="AG33" i="8"/>
  <c r="AG33" i="19" s="1"/>
  <c r="AI33" i="8"/>
  <c r="AI33" i="19" s="1"/>
  <c r="AK33" i="8"/>
  <c r="AK33" i="19" s="1"/>
  <c r="AM33" i="8"/>
  <c r="AM33" i="19" s="1"/>
  <c r="AO33" i="8"/>
  <c r="AO33" i="19" s="1"/>
  <c r="AJ34" i="8"/>
  <c r="AJ34" i="19" s="1"/>
  <c r="AL34" i="8"/>
  <c r="AL34" i="19" s="1"/>
  <c r="AN34" i="8"/>
  <c r="AN34" i="19" s="1"/>
  <c r="AP34" i="8"/>
  <c r="AP34" i="19" s="1"/>
  <c r="AI35" i="8"/>
  <c r="AI35" i="19" s="1"/>
  <c r="AK35" i="8"/>
  <c r="AK35" i="19" s="1"/>
  <c r="AM35" i="8"/>
  <c r="AM35" i="19" s="1"/>
  <c r="AO35" i="8"/>
  <c r="AO35" i="19" s="1"/>
  <c r="AH36" i="8"/>
  <c r="AH36" i="19" s="1"/>
  <c r="AJ36" i="8"/>
  <c r="AJ36" i="19" s="1"/>
  <c r="AL36" i="8"/>
  <c r="AL36" i="19" s="1"/>
  <c r="AN36" i="8"/>
  <c r="AN36" i="19" s="1"/>
  <c r="AP36" i="8"/>
  <c r="AP36" i="19" s="1"/>
  <c r="E37" i="8"/>
  <c r="E37" i="19" s="1"/>
  <c r="G37" i="8"/>
  <c r="G37" i="19" s="1"/>
  <c r="S37" i="8"/>
  <c r="S37" i="19" s="1"/>
  <c r="U37" i="8"/>
  <c r="U37" i="19" s="1"/>
  <c r="W37" i="8"/>
  <c r="W37" i="19" s="1"/>
  <c r="Y37" i="8"/>
  <c r="Y37" i="19" s="1"/>
  <c r="AA37" i="8"/>
  <c r="AA37" i="19" s="1"/>
  <c r="AE37" i="8"/>
  <c r="AE37" i="19" s="1"/>
  <c r="AG37" i="8"/>
  <c r="AG37" i="19" s="1"/>
  <c r="AI37" i="8"/>
  <c r="AI37" i="19" s="1"/>
  <c r="AK37" i="8"/>
  <c r="AK37" i="19" s="1"/>
  <c r="AM37" i="8"/>
  <c r="AM37" i="19" s="1"/>
  <c r="AO37" i="8"/>
  <c r="AO37" i="19" s="1"/>
  <c r="R38" i="8"/>
  <c r="R38" i="19" s="1"/>
  <c r="X38" i="8"/>
  <c r="X38" i="19" s="1"/>
  <c r="Z38" i="8"/>
  <c r="Z38" i="19" s="1"/>
  <c r="AF38" i="8"/>
  <c r="AF38" i="19" s="1"/>
  <c r="AH38" i="8"/>
  <c r="AH38" i="19" s="1"/>
  <c r="AJ38" i="8"/>
  <c r="AJ38" i="19" s="1"/>
  <c r="AL38" i="8"/>
  <c r="AL38" i="19" s="1"/>
  <c r="AN38" i="8"/>
  <c r="AN38" i="19" s="1"/>
  <c r="AP38" i="8"/>
  <c r="AP38" i="19" s="1"/>
  <c r="W39" i="8"/>
  <c r="W39" i="19" s="1"/>
  <c r="Y39" i="8"/>
  <c r="Y39" i="19" s="1"/>
  <c r="AG39" i="8"/>
  <c r="AG39" i="19" s="1"/>
  <c r="AI39" i="8"/>
  <c r="AI39" i="19" s="1"/>
  <c r="AK39" i="8"/>
  <c r="AK39" i="19" s="1"/>
  <c r="AM39" i="8"/>
  <c r="AM39" i="19" s="1"/>
  <c r="AO39" i="8"/>
  <c r="AO39" i="19" s="1"/>
  <c r="D40" i="8"/>
  <c r="F40" i="8"/>
  <c r="J40" i="8"/>
  <c r="L40" i="8"/>
  <c r="N40" i="8"/>
  <c r="P40" i="8"/>
  <c r="R40" i="8"/>
  <c r="T40" i="8"/>
  <c r="V40" i="8"/>
  <c r="X40" i="8"/>
  <c r="Z40" i="8"/>
  <c r="AB40" i="8"/>
  <c r="AD40" i="8"/>
  <c r="AF40" i="8"/>
  <c r="AH40" i="8"/>
  <c r="AJ40" i="8"/>
  <c r="AL40" i="8"/>
  <c r="AN40" i="8"/>
  <c r="AP40" i="8"/>
  <c r="M41" i="8"/>
  <c r="O41" i="8"/>
  <c r="Q41" i="8"/>
  <c r="S41" i="8"/>
  <c r="Y41" i="8"/>
  <c r="AC41" i="8"/>
  <c r="AE41" i="8"/>
  <c r="AG41" i="8"/>
  <c r="AI41" i="8"/>
  <c r="AK41" i="8"/>
  <c r="AM41" i="8"/>
  <c r="AO41" i="8"/>
  <c r="AJ42" i="8"/>
  <c r="AL42" i="8"/>
  <c r="AN42" i="8"/>
  <c r="AP42" i="8"/>
  <c r="AI43" i="8"/>
  <c r="AK43" i="8"/>
  <c r="AM43" i="8"/>
  <c r="AO43" i="8"/>
  <c r="D44" i="8"/>
  <c r="AJ44" i="8"/>
  <c r="AL44" i="8"/>
  <c r="AN44" i="8"/>
  <c r="AP44" i="8"/>
  <c r="E45" i="8"/>
  <c r="G45" i="8"/>
  <c r="I45" i="8"/>
  <c r="K45" i="8"/>
  <c r="M45" i="8"/>
  <c r="Q45" i="8"/>
  <c r="U45" i="8"/>
  <c r="W45" i="8"/>
  <c r="Y45" i="8"/>
  <c r="AA45" i="8"/>
  <c r="AC45" i="8"/>
  <c r="AE45" i="8"/>
  <c r="AG45" i="8"/>
  <c r="AI45" i="8"/>
  <c r="AK45" i="8"/>
  <c r="AM45" i="8"/>
  <c r="AO45" i="8"/>
  <c r="D46" i="8"/>
  <c r="F46" i="8"/>
  <c r="H46" i="8"/>
  <c r="J46" i="8"/>
  <c r="N46" i="8"/>
  <c r="X46" i="8"/>
  <c r="Z46" i="8"/>
  <c r="AB46" i="8"/>
  <c r="AD46" i="8"/>
  <c r="AF46" i="8"/>
  <c r="AH46" i="8"/>
  <c r="AJ46" i="8"/>
  <c r="AL46" i="8"/>
  <c r="AN46" i="8"/>
  <c r="AP46" i="8"/>
  <c r="AK47" i="8"/>
  <c r="AM47" i="8"/>
  <c r="AO47" i="8"/>
  <c r="AJ48" i="8"/>
  <c r="AL48" i="8"/>
  <c r="AN48" i="8"/>
  <c r="AP48" i="8"/>
  <c r="AI51" i="8"/>
  <c r="AK51" i="8"/>
  <c r="AM51" i="8"/>
  <c r="AO51" i="8"/>
  <c r="AJ52" i="8"/>
  <c r="AL52" i="8"/>
  <c r="AN52" i="8"/>
  <c r="AP52" i="8"/>
  <c r="AI53" i="8"/>
  <c r="AK53" i="8"/>
  <c r="AM53" i="8"/>
  <c r="AO53" i="8"/>
  <c r="P54" i="8"/>
  <c r="AJ54" i="8"/>
  <c r="AL54" i="8"/>
  <c r="AN54" i="8"/>
  <c r="AP54" i="8"/>
  <c r="AI55" i="8"/>
  <c r="AK55" i="8"/>
  <c r="AM55" i="8"/>
  <c r="AO55" i="8"/>
  <c r="AH56" i="8"/>
  <c r="AJ56" i="8"/>
  <c r="AL56" i="8"/>
  <c r="AN56" i="8"/>
  <c r="AP56" i="8"/>
  <c r="C20" i="8"/>
  <c r="C20" i="19" s="1"/>
  <c r="C22" i="8"/>
  <c r="C22" i="19" s="1"/>
  <c r="C24" i="8"/>
  <c r="C38" i="8"/>
  <c r="C38" i="19" s="1"/>
  <c r="C40" i="8"/>
  <c r="C44" i="8"/>
  <c r="C46" i="8"/>
  <c r="F153" i="36"/>
  <c r="D165" i="40"/>
  <c r="C165" i="40"/>
  <c r="F153" i="40"/>
  <c r="F152" i="40" s="1"/>
  <c r="F153" i="38"/>
  <c r="E152" i="38"/>
  <c r="F153" i="37"/>
  <c r="E152" i="37"/>
  <c r="F153" i="41"/>
  <c r="F153" i="39"/>
  <c r="E153" i="35"/>
  <c r="D165" i="37"/>
  <c r="C66" i="29"/>
  <c r="C22" i="48"/>
  <c r="C26" i="48" s="1"/>
  <c r="C94" i="40"/>
  <c r="C98" i="40" s="1"/>
  <c r="C94" i="41"/>
  <c r="C94" i="39"/>
  <c r="C94" i="38"/>
  <c r="C94" i="37"/>
  <c r="C94" i="35"/>
  <c r="C94" i="36"/>
  <c r="C94" i="33"/>
  <c r="C72" i="32"/>
  <c r="C75" i="31"/>
  <c r="C56" i="30"/>
  <c r="AO22" i="48"/>
  <c r="AO26" i="48" s="1"/>
  <c r="AO94" i="40"/>
  <c r="AO98" i="40" s="1"/>
  <c r="AO96" i="40" s="1"/>
  <c r="AO94" i="41"/>
  <c r="AO94" i="39"/>
  <c r="AO98" i="39" s="1"/>
  <c r="AO96" i="39" s="1"/>
  <c r="AO94" i="38"/>
  <c r="AO98" i="38" s="1"/>
  <c r="AO96" i="38" s="1"/>
  <c r="AO94" i="37"/>
  <c r="AO98" i="37" s="1"/>
  <c r="AO96" i="37" s="1"/>
  <c r="AO94" i="35"/>
  <c r="AO94" i="36"/>
  <c r="AO98" i="36" s="1"/>
  <c r="AO96" i="36" s="1"/>
  <c r="AO94" i="33"/>
  <c r="AO72" i="32"/>
  <c r="AO75" i="31"/>
  <c r="AO56" i="30"/>
  <c r="AO66" i="29"/>
  <c r="AM22" i="48"/>
  <c r="AM94" i="40"/>
  <c r="AM94" i="41"/>
  <c r="AM94" i="39"/>
  <c r="AM94" i="38"/>
  <c r="AM94" i="37"/>
  <c r="AM94" i="35"/>
  <c r="AM94" i="36"/>
  <c r="AM94" i="33"/>
  <c r="AM72" i="32"/>
  <c r="AM75" i="31"/>
  <c r="AM56" i="30"/>
  <c r="AM66" i="29"/>
  <c r="AK22" i="48"/>
  <c r="AK94" i="40"/>
  <c r="AK94" i="41"/>
  <c r="AK94" i="39"/>
  <c r="AK94" i="38"/>
  <c r="AK94" i="37"/>
  <c r="AK94" i="35"/>
  <c r="AK94" i="36"/>
  <c r="AK94" i="33"/>
  <c r="AK72" i="32"/>
  <c r="AK75" i="31"/>
  <c r="AK56" i="30"/>
  <c r="AK66" i="29"/>
  <c r="AI22" i="48"/>
  <c r="AI94" i="40"/>
  <c r="AI94" i="41"/>
  <c r="AI94" i="39"/>
  <c r="AI94" i="38"/>
  <c r="AI94" i="37"/>
  <c r="AI94" i="35"/>
  <c r="AI94" i="36"/>
  <c r="AI94" i="33"/>
  <c r="AI72" i="32"/>
  <c r="AI75" i="31"/>
  <c r="AI56" i="30"/>
  <c r="AI66" i="29"/>
  <c r="AG22" i="48"/>
  <c r="AG26" i="48" s="1"/>
  <c r="AG94" i="40"/>
  <c r="AG94" i="41"/>
  <c r="AG94" i="39"/>
  <c r="AG94" i="38"/>
  <c r="AG94" i="37"/>
  <c r="AG94" i="35"/>
  <c r="AG94" i="36"/>
  <c r="AG94" i="33"/>
  <c r="AG72" i="32"/>
  <c r="AG75" i="31"/>
  <c r="AG56" i="30"/>
  <c r="AG66" i="29"/>
  <c r="AE22" i="48"/>
  <c r="AE26" i="48" s="1"/>
  <c r="AE94" i="40"/>
  <c r="AE94" i="41"/>
  <c r="AE94" i="39"/>
  <c r="AE94" i="38"/>
  <c r="AE94" i="37"/>
  <c r="AE94" i="35"/>
  <c r="AE94" i="36"/>
  <c r="AE94" i="33"/>
  <c r="AE72" i="32"/>
  <c r="AE75" i="31"/>
  <c r="AE56" i="30"/>
  <c r="AE66" i="29"/>
  <c r="AC22" i="48"/>
  <c r="AC26" i="48" s="1"/>
  <c r="AC94" i="40"/>
  <c r="AC94" i="41"/>
  <c r="AC94" i="39"/>
  <c r="AC94" i="38"/>
  <c r="AC94" i="37"/>
  <c r="AC94" i="35"/>
  <c r="AC94" i="36"/>
  <c r="AC94" i="33"/>
  <c r="AC72" i="32"/>
  <c r="AC75" i="31"/>
  <c r="AC56" i="30"/>
  <c r="AC66" i="29"/>
  <c r="AA22" i="48"/>
  <c r="AA26" i="48" s="1"/>
  <c r="AA94" i="40"/>
  <c r="AA94" i="41"/>
  <c r="AA94" i="39"/>
  <c r="AA94" i="38"/>
  <c r="AA94" i="37"/>
  <c r="AA94" i="35"/>
  <c r="AA94" i="36"/>
  <c r="AA94" i="33"/>
  <c r="AA72" i="32"/>
  <c r="AA75" i="31"/>
  <c r="AA56" i="30"/>
  <c r="AA66" i="29"/>
  <c r="Y22" i="48"/>
  <c r="Y26" i="48" s="1"/>
  <c r="Y94" i="40"/>
  <c r="Y94" i="41"/>
  <c r="Y94" i="39"/>
  <c r="Y94" i="38"/>
  <c r="Y94" i="37"/>
  <c r="Y94" i="35"/>
  <c r="Y94" i="36"/>
  <c r="Y94" i="33"/>
  <c r="Y72" i="32"/>
  <c r="Y75" i="31"/>
  <c r="Y56" i="30"/>
  <c r="Y66" i="29"/>
  <c r="W22" i="48"/>
  <c r="W26" i="48" s="1"/>
  <c r="W94" i="40"/>
  <c r="W94" i="41"/>
  <c r="W94" i="39"/>
  <c r="W94" i="38"/>
  <c r="W94" i="37"/>
  <c r="W94" i="35"/>
  <c r="W94" i="36"/>
  <c r="W94" i="33"/>
  <c r="W72" i="32"/>
  <c r="W75" i="31"/>
  <c r="W56" i="30"/>
  <c r="W66" i="29"/>
  <c r="U22" i="48"/>
  <c r="U26" i="48" s="1"/>
  <c r="U94" i="40"/>
  <c r="U94" i="41"/>
  <c r="U94" i="39"/>
  <c r="U94" i="38"/>
  <c r="U94" i="37"/>
  <c r="U94" i="35"/>
  <c r="U94" i="36"/>
  <c r="U94" i="33"/>
  <c r="U72" i="32"/>
  <c r="U75" i="31"/>
  <c r="U56" i="30"/>
  <c r="U66" i="29"/>
  <c r="S22" i="48"/>
  <c r="S26" i="48" s="1"/>
  <c r="S94" i="40"/>
  <c r="S94" i="41"/>
  <c r="S94" i="39"/>
  <c r="S94" i="38"/>
  <c r="S94" i="37"/>
  <c r="S94" i="35"/>
  <c r="S94" i="36"/>
  <c r="S94" i="33"/>
  <c r="S72" i="32"/>
  <c r="S75" i="31"/>
  <c r="S56" i="30"/>
  <c r="S66" i="29"/>
  <c r="Q22" i="48"/>
  <c r="Q26" i="48" s="1"/>
  <c r="Q94" i="40"/>
  <c r="Q94" i="41"/>
  <c r="Q94" i="39"/>
  <c r="Q94" i="38"/>
  <c r="Q94" i="37"/>
  <c r="Q94" i="35"/>
  <c r="Q94" i="36"/>
  <c r="Q94" i="33"/>
  <c r="Q72" i="32"/>
  <c r="Q75" i="31"/>
  <c r="Q56" i="30"/>
  <c r="Q66" i="29"/>
  <c r="O22" i="48"/>
  <c r="O26" i="48" s="1"/>
  <c r="O94" i="40"/>
  <c r="O94" i="41"/>
  <c r="O94" i="39"/>
  <c r="O94" i="38"/>
  <c r="O94" i="37"/>
  <c r="O94" i="35"/>
  <c r="O94" i="36"/>
  <c r="O94" i="33"/>
  <c r="O72" i="32"/>
  <c r="O75" i="31"/>
  <c r="O56" i="30"/>
  <c r="O66" i="29"/>
  <c r="M22" i="48"/>
  <c r="M26" i="48" s="1"/>
  <c r="M94" i="40"/>
  <c r="M94" i="41"/>
  <c r="M94" i="39"/>
  <c r="M94" i="38"/>
  <c r="M94" i="37"/>
  <c r="M94" i="35"/>
  <c r="M94" i="36"/>
  <c r="M94" i="33"/>
  <c r="M72" i="32"/>
  <c r="M75" i="31"/>
  <c r="M56" i="30"/>
  <c r="M66" i="29"/>
  <c r="K22" i="48"/>
  <c r="K26" i="48" s="1"/>
  <c r="K94" i="40"/>
  <c r="K94" i="41"/>
  <c r="K94" i="39"/>
  <c r="K94" i="38"/>
  <c r="K94" i="37"/>
  <c r="K94" i="35"/>
  <c r="K94" i="36"/>
  <c r="K94" i="33"/>
  <c r="K72" i="32"/>
  <c r="K75" i="31"/>
  <c r="K56" i="30"/>
  <c r="K66" i="29"/>
  <c r="I22" i="48"/>
  <c r="I26" i="48" s="1"/>
  <c r="I94" i="40"/>
  <c r="I94" i="41"/>
  <c r="I94" i="39"/>
  <c r="I94" i="38"/>
  <c r="I94" i="37"/>
  <c r="I94" i="35"/>
  <c r="I94" i="36"/>
  <c r="I94" i="33"/>
  <c r="I72" i="32"/>
  <c r="I75" i="31"/>
  <c r="I56" i="30"/>
  <c r="I66" i="29"/>
  <c r="G22" i="48"/>
  <c r="G26" i="48" s="1"/>
  <c r="G94" i="40"/>
  <c r="G94" i="41"/>
  <c r="G94" i="39"/>
  <c r="G94" i="38"/>
  <c r="G94" i="37"/>
  <c r="G94" i="35"/>
  <c r="G94" i="36"/>
  <c r="G94" i="33"/>
  <c r="G72" i="32"/>
  <c r="G75" i="31"/>
  <c r="G56" i="30"/>
  <c r="G66" i="29"/>
  <c r="E22" i="48"/>
  <c r="E26" i="48" s="1"/>
  <c r="E94" i="40"/>
  <c r="E98" i="40" s="1"/>
  <c r="E94" i="41"/>
  <c r="E94" i="39"/>
  <c r="E94" i="38"/>
  <c r="E98" i="38" s="1"/>
  <c r="E94" i="37"/>
  <c r="E98" i="37" s="1"/>
  <c r="E94" i="35"/>
  <c r="E94" i="36"/>
  <c r="E94" i="33"/>
  <c r="E72" i="32"/>
  <c r="E75" i="31"/>
  <c r="E56" i="30"/>
  <c r="E66" i="29"/>
  <c r="AP94" i="36"/>
  <c r="AP98" i="36" s="1"/>
  <c r="AP96" i="36" s="1"/>
  <c r="AP94" i="33"/>
  <c r="AP72" i="32"/>
  <c r="AP75" i="31"/>
  <c r="AP56" i="30"/>
  <c r="AP22" i="48"/>
  <c r="AP26" i="48" s="1"/>
  <c r="AP94" i="40"/>
  <c r="AP98" i="40" s="1"/>
  <c r="AP96" i="40" s="1"/>
  <c r="AP94" i="41"/>
  <c r="AP98" i="41" s="1"/>
  <c r="AP94" i="39"/>
  <c r="AP94" i="38"/>
  <c r="AP98" i="38" s="1"/>
  <c r="AP96" i="38" s="1"/>
  <c r="AP94" i="37"/>
  <c r="AP98" i="37" s="1"/>
  <c r="AP96" i="37" s="1"/>
  <c r="AP94" i="35"/>
  <c r="AP66" i="29"/>
  <c r="AN94" i="36"/>
  <c r="AN98" i="36" s="1"/>
  <c r="AN96" i="36" s="1"/>
  <c r="AN94" i="33"/>
  <c r="AN72" i="32"/>
  <c r="AN75" i="31"/>
  <c r="AN56" i="30"/>
  <c r="AN22" i="48"/>
  <c r="AN26" i="48" s="1"/>
  <c r="AN94" i="40"/>
  <c r="AN98" i="40" s="1"/>
  <c r="AN96" i="40" s="1"/>
  <c r="AN94" i="41"/>
  <c r="AN98" i="41" s="1"/>
  <c r="AN94" i="39"/>
  <c r="AN98" i="39" s="1"/>
  <c r="AN96" i="39" s="1"/>
  <c r="AN94" i="38"/>
  <c r="AN98" i="38" s="1"/>
  <c r="AN96" i="38" s="1"/>
  <c r="AN94" i="37"/>
  <c r="AN98" i="37" s="1"/>
  <c r="AN96" i="37" s="1"/>
  <c r="AN94" i="35"/>
  <c r="AN66" i="29"/>
  <c r="AL94" i="36"/>
  <c r="AL94" i="33"/>
  <c r="AL72" i="32"/>
  <c r="AL75" i="31"/>
  <c r="AL56" i="30"/>
  <c r="AL22" i="48"/>
  <c r="AL94" i="40"/>
  <c r="AL94" i="41"/>
  <c r="AL94" i="39"/>
  <c r="AL94" i="38"/>
  <c r="AL94" i="37"/>
  <c r="AL94" i="35"/>
  <c r="AL66" i="29"/>
  <c r="AJ94" i="36"/>
  <c r="AJ94" i="33"/>
  <c r="AJ72" i="32"/>
  <c r="AJ75" i="31"/>
  <c r="AJ56" i="30"/>
  <c r="AJ22" i="48"/>
  <c r="AJ94" i="40"/>
  <c r="AJ94" i="41"/>
  <c r="AJ94" i="39"/>
  <c r="AJ94" i="38"/>
  <c r="AJ94" i="37"/>
  <c r="AJ94" i="35"/>
  <c r="AJ66" i="29"/>
  <c r="AH94" i="36"/>
  <c r="AH94" i="33"/>
  <c r="AH72" i="32"/>
  <c r="AH75" i="31"/>
  <c r="AH56" i="30"/>
  <c r="AH66" i="29"/>
  <c r="AH22" i="48"/>
  <c r="AH26" i="48" s="1"/>
  <c r="AH94" i="40"/>
  <c r="AH94" i="41"/>
  <c r="AH94" i="39"/>
  <c r="AH94" i="38"/>
  <c r="AH94" i="37"/>
  <c r="AH94" i="35"/>
  <c r="AF94" i="36"/>
  <c r="AF94" i="33"/>
  <c r="AF72" i="32"/>
  <c r="AF75" i="31"/>
  <c r="AF56" i="30"/>
  <c r="AF66" i="29"/>
  <c r="AF22" i="48"/>
  <c r="AF26" i="48" s="1"/>
  <c r="AF94" i="40"/>
  <c r="AF94" i="41"/>
  <c r="AF94" i="39"/>
  <c r="AF94" i="38"/>
  <c r="AF94" i="37"/>
  <c r="AF94" i="35"/>
  <c r="AD94" i="36"/>
  <c r="AD94" i="33"/>
  <c r="AD72" i="32"/>
  <c r="AD75" i="31"/>
  <c r="AD56" i="30"/>
  <c r="AD66" i="29"/>
  <c r="AD22" i="48"/>
  <c r="AD26" i="48" s="1"/>
  <c r="AD94" i="40"/>
  <c r="AD94" i="41"/>
  <c r="AD94" i="39"/>
  <c r="AD94" i="38"/>
  <c r="AD94" i="37"/>
  <c r="AD94" i="35"/>
  <c r="AB94" i="36"/>
  <c r="AB94" i="33"/>
  <c r="AB72" i="32"/>
  <c r="AB75" i="31"/>
  <c r="AB56" i="30"/>
  <c r="AB66" i="29"/>
  <c r="AB22" i="48"/>
  <c r="AB26" i="48" s="1"/>
  <c r="AB94" i="40"/>
  <c r="AB94" i="41"/>
  <c r="AB94" i="39"/>
  <c r="AB94" i="38"/>
  <c r="AB94" i="37"/>
  <c r="AB94" i="35"/>
  <c r="Z94" i="36"/>
  <c r="Z94" i="33"/>
  <c r="Z72" i="32"/>
  <c r="Z75" i="31"/>
  <c r="Z56" i="30"/>
  <c r="Z66" i="29"/>
  <c r="Z22" i="48"/>
  <c r="Z26" i="48" s="1"/>
  <c r="Z94" i="40"/>
  <c r="Z94" i="41"/>
  <c r="Z94" i="39"/>
  <c r="Z94" i="38"/>
  <c r="Z94" i="37"/>
  <c r="Z94" i="35"/>
  <c r="X94" i="36"/>
  <c r="X94" i="33"/>
  <c r="X72" i="32"/>
  <c r="X75" i="31"/>
  <c r="X56" i="30"/>
  <c r="X66" i="29"/>
  <c r="X22" i="48"/>
  <c r="X26" i="48" s="1"/>
  <c r="X94" i="40"/>
  <c r="X94" i="41"/>
  <c r="X94" i="39"/>
  <c r="X94" i="38"/>
  <c r="X94" i="37"/>
  <c r="X94" i="35"/>
  <c r="V94" i="36"/>
  <c r="V94" i="33"/>
  <c r="V72" i="32"/>
  <c r="V75" i="31"/>
  <c r="V56" i="30"/>
  <c r="V66" i="29"/>
  <c r="V22" i="48"/>
  <c r="V26" i="48" s="1"/>
  <c r="V94" i="40"/>
  <c r="V94" i="41"/>
  <c r="V94" i="39"/>
  <c r="V94" i="38"/>
  <c r="V94" i="37"/>
  <c r="V94" i="35"/>
  <c r="T94" i="36"/>
  <c r="T94" i="33"/>
  <c r="T72" i="32"/>
  <c r="T75" i="31"/>
  <c r="T56" i="30"/>
  <c r="T66" i="29"/>
  <c r="T22" i="48"/>
  <c r="T26" i="48" s="1"/>
  <c r="T94" i="40"/>
  <c r="T94" i="41"/>
  <c r="T94" i="39"/>
  <c r="T94" i="38"/>
  <c r="T94" i="37"/>
  <c r="T94" i="35"/>
  <c r="R94" i="36"/>
  <c r="R94" i="33"/>
  <c r="R72" i="32"/>
  <c r="R75" i="31"/>
  <c r="R56" i="30"/>
  <c r="R66" i="29"/>
  <c r="R22" i="48"/>
  <c r="R26" i="48" s="1"/>
  <c r="R94" i="40"/>
  <c r="R94" i="41"/>
  <c r="R94" i="39"/>
  <c r="R94" i="38"/>
  <c r="R94" i="37"/>
  <c r="R94" i="35"/>
  <c r="P94" i="36"/>
  <c r="P94" i="33"/>
  <c r="P72" i="32"/>
  <c r="P75" i="31"/>
  <c r="P56" i="30"/>
  <c r="P66" i="29"/>
  <c r="P22" i="48"/>
  <c r="P26" i="48" s="1"/>
  <c r="P94" i="40"/>
  <c r="P94" i="41"/>
  <c r="P94" i="39"/>
  <c r="P94" i="38"/>
  <c r="P94" i="37"/>
  <c r="P94" i="35"/>
  <c r="N94" i="36"/>
  <c r="N94" i="33"/>
  <c r="N72" i="32"/>
  <c r="N75" i="31"/>
  <c r="N56" i="30"/>
  <c r="N66" i="29"/>
  <c r="N22" i="48"/>
  <c r="N26" i="48" s="1"/>
  <c r="N94" i="40"/>
  <c r="N94" i="41"/>
  <c r="N94" i="39"/>
  <c r="N94" i="38"/>
  <c r="N94" i="37"/>
  <c r="N94" i="35"/>
  <c r="L94" i="36"/>
  <c r="L94" i="33"/>
  <c r="L72" i="32"/>
  <c r="L75" i="31"/>
  <c r="L56" i="30"/>
  <c r="L66" i="29"/>
  <c r="L22" i="48"/>
  <c r="L26" i="48" s="1"/>
  <c r="L94" i="40"/>
  <c r="L94" i="41"/>
  <c r="L94" i="39"/>
  <c r="L94" i="38"/>
  <c r="L94" i="37"/>
  <c r="L94" i="35"/>
  <c r="J94" i="36"/>
  <c r="J94" i="33"/>
  <c r="J72" i="32"/>
  <c r="J75" i="31"/>
  <c r="J56" i="30"/>
  <c r="J66" i="29"/>
  <c r="J22" i="48"/>
  <c r="J26" i="48" s="1"/>
  <c r="J94" i="40"/>
  <c r="J94" i="41"/>
  <c r="J94" i="39"/>
  <c r="J94" i="38"/>
  <c r="J94" i="37"/>
  <c r="J94" i="35"/>
  <c r="H94" i="36"/>
  <c r="H94" i="33"/>
  <c r="H72" i="32"/>
  <c r="H75" i="31"/>
  <c r="H56" i="30"/>
  <c r="H66" i="29"/>
  <c r="H22" i="48"/>
  <c r="H26" i="48" s="1"/>
  <c r="H94" i="40"/>
  <c r="H94" i="41"/>
  <c r="H94" i="39"/>
  <c r="H94" i="38"/>
  <c r="H94" i="37"/>
  <c r="H94" i="35"/>
  <c r="F94" i="36"/>
  <c r="F94" i="33"/>
  <c r="F72" i="32"/>
  <c r="F75" i="31"/>
  <c r="F56" i="30"/>
  <c r="F66" i="29"/>
  <c r="F22" i="48"/>
  <c r="F26" i="48" s="1"/>
  <c r="F94" i="40"/>
  <c r="F94" i="41"/>
  <c r="F94" i="39"/>
  <c r="F94" i="38"/>
  <c r="F98" i="38" s="1"/>
  <c r="F94" i="37"/>
  <c r="F98" i="37" s="1"/>
  <c r="F94" i="35"/>
  <c r="D94" i="36"/>
  <c r="D94" i="33"/>
  <c r="D72" i="32"/>
  <c r="D75" i="31"/>
  <c r="D56" i="30"/>
  <c r="D66" i="29"/>
  <c r="D22" i="48"/>
  <c r="D26" i="48" s="1"/>
  <c r="D94" i="40"/>
  <c r="D98" i="40" s="1"/>
  <c r="D94" i="41"/>
  <c r="D94" i="39"/>
  <c r="D94" i="38"/>
  <c r="D98" i="38" s="1"/>
  <c r="D94" i="37"/>
  <c r="D98" i="37" s="1"/>
  <c r="D94" i="35"/>
  <c r="C52" i="27"/>
  <c r="C68" i="25"/>
  <c r="C61" i="26"/>
  <c r="C68" i="24"/>
  <c r="C68" i="23"/>
  <c r="C68" i="22"/>
  <c r="C61" i="21"/>
  <c r="C68" i="20"/>
  <c r="C61" i="19"/>
  <c r="C68" i="8"/>
  <c r="C72" i="7"/>
  <c r="C75" i="6"/>
  <c r="C56" i="5"/>
  <c r="C66" i="4"/>
  <c r="C46" i="44"/>
  <c r="C46" i="45"/>
  <c r="D165" i="38"/>
  <c r="AI34" i="47"/>
  <c r="E165" i="41"/>
  <c r="F99" i="41"/>
  <c r="C165" i="41"/>
  <c r="E165" i="40"/>
  <c r="F99" i="40"/>
  <c r="C165" i="39"/>
  <c r="E165" i="39"/>
  <c r="F99" i="39"/>
  <c r="F165" i="38"/>
  <c r="G99" i="38"/>
  <c r="C165" i="38"/>
  <c r="F165" i="37"/>
  <c r="G99" i="37"/>
  <c r="C165" i="37"/>
  <c r="C165" i="36"/>
  <c r="E165" i="36"/>
  <c r="F99" i="36"/>
  <c r="C166" i="35"/>
  <c r="D165" i="35" s="1"/>
  <c r="C97" i="35"/>
  <c r="E99" i="35"/>
  <c r="Z24" i="39" l="1"/>
  <c r="AK23" i="39"/>
  <c r="AG18" i="20"/>
  <c r="T67" i="33"/>
  <c r="AH27" i="8"/>
  <c r="AH27" i="19" s="1"/>
  <c r="AI26" i="8"/>
  <c r="AI26" i="19" s="1"/>
  <c r="AI44" i="20"/>
  <c r="AG36" i="8"/>
  <c r="AG36" i="19" s="1"/>
  <c r="AG16" i="20"/>
  <c r="AI54" i="24"/>
  <c r="AF52" i="39"/>
  <c r="AF52" i="41" s="1"/>
  <c r="AH51" i="8"/>
  <c r="AI48" i="8"/>
  <c r="AI48" i="19" s="1"/>
  <c r="P45" i="8"/>
  <c r="P45" i="19" s="1"/>
  <c r="AG32" i="8"/>
  <c r="AG32" i="19" s="1"/>
  <c r="AG28" i="8"/>
  <c r="AG28" i="19" s="1"/>
  <c r="AI17" i="8"/>
  <c r="AI17" i="19" s="1"/>
  <c r="AG13" i="8"/>
  <c r="AG13" i="19" s="1"/>
  <c r="AI15" i="20"/>
  <c r="AI60" i="20" s="1"/>
  <c r="AG22" i="8"/>
  <c r="AG22" i="19" s="1"/>
  <c r="AI12" i="8"/>
  <c r="AF25" i="20"/>
  <c r="AI24" i="20"/>
  <c r="Z23" i="20"/>
  <c r="AG22" i="20"/>
  <c r="AG62" i="20" s="1"/>
  <c r="AH47" i="24"/>
  <c r="AH47" i="26" s="1"/>
  <c r="AI54" i="8"/>
  <c r="X43" i="8"/>
  <c r="AI42" i="8"/>
  <c r="AI42" i="19" s="1"/>
  <c r="W38" i="8"/>
  <c r="W38" i="19" s="1"/>
  <c r="AF25" i="8"/>
  <c r="AF25" i="19" s="1"/>
  <c r="AI24" i="8"/>
  <c r="AI24" i="19" s="1"/>
  <c r="AI19" i="8"/>
  <c r="AI19" i="19" s="1"/>
  <c r="AI15" i="8"/>
  <c r="AI15" i="19" s="1"/>
  <c r="AI48" i="20"/>
  <c r="AI47" i="20"/>
  <c r="AG35" i="20"/>
  <c r="AG29" i="20"/>
  <c r="AH56" i="24"/>
  <c r="AI55" i="24"/>
  <c r="AI53" i="24"/>
  <c r="AI14" i="8"/>
  <c r="AI14" i="19" s="1"/>
  <c r="P45" i="20"/>
  <c r="AH43" i="20"/>
  <c r="AI42" i="20"/>
  <c r="AF35" i="20"/>
  <c r="AI34" i="20"/>
  <c r="AI64" i="20" s="1"/>
  <c r="AI14" i="20"/>
  <c r="AH51" i="20"/>
  <c r="AI48" i="24"/>
  <c r="AI48" i="26" s="1"/>
  <c r="AH51" i="24"/>
  <c r="AE24" i="35"/>
  <c r="L31" i="35"/>
  <c r="AC25" i="35"/>
  <c r="AC36" i="39"/>
  <c r="AC36" i="41" s="1"/>
  <c r="AH52" i="8"/>
  <c r="AI47" i="8"/>
  <c r="AI47" i="19" s="1"/>
  <c r="L46" i="8"/>
  <c r="L46" i="19" s="1"/>
  <c r="AG35" i="8"/>
  <c r="AG35" i="19" s="1"/>
  <c r="AG29" i="8"/>
  <c r="AG29" i="19" s="1"/>
  <c r="AI44" i="8"/>
  <c r="AI44" i="19" s="1"/>
  <c r="AF41" i="8"/>
  <c r="AF41" i="19" s="1"/>
  <c r="AF35" i="8"/>
  <c r="AF35" i="19" s="1"/>
  <c r="AI34" i="8"/>
  <c r="AI34" i="19" s="1"/>
  <c r="AI17" i="20"/>
  <c r="AG13" i="20"/>
  <c r="AH52" i="24"/>
  <c r="AG16" i="8"/>
  <c r="AG16" i="19" s="1"/>
  <c r="L46" i="20"/>
  <c r="AF41" i="20"/>
  <c r="AH27" i="20"/>
  <c r="AI26" i="20"/>
  <c r="AH21" i="20"/>
  <c r="AI20" i="20"/>
  <c r="AI12" i="20"/>
  <c r="AI54" i="20"/>
  <c r="AH43" i="24"/>
  <c r="AH43" i="26" s="1"/>
  <c r="AI42" i="24"/>
  <c r="AI42" i="26" s="1"/>
  <c r="S67" i="33"/>
  <c r="S67" i="36" s="1"/>
  <c r="L31" i="33"/>
  <c r="L31" i="36" s="1"/>
  <c r="AC25" i="33"/>
  <c r="AC25" i="36" s="1"/>
  <c r="S67" i="35"/>
  <c r="L29" i="39"/>
  <c r="L29" i="41" s="1"/>
  <c r="AM37" i="39"/>
  <c r="AM37" i="41" s="1"/>
  <c r="AM56" i="39"/>
  <c r="AM56" i="41" s="1"/>
  <c r="AM54" i="39"/>
  <c r="AM54" i="41" s="1"/>
  <c r="AM52" i="39"/>
  <c r="AM52" i="41" s="1"/>
  <c r="AM46" i="39"/>
  <c r="AM46" i="41" s="1"/>
  <c r="L31" i="39"/>
  <c r="L31" i="41" s="1"/>
  <c r="L35" i="39"/>
  <c r="L35" i="41" s="1"/>
  <c r="AM30" i="39"/>
  <c r="AM30" i="41" s="1"/>
  <c r="L13" i="33"/>
  <c r="F17" i="39"/>
  <c r="F17" i="41" s="1"/>
  <c r="L47" i="39"/>
  <c r="L47" i="41" s="1"/>
  <c r="L41" i="39"/>
  <c r="L41" i="41" s="1"/>
  <c r="T31" i="39"/>
  <c r="T31" i="41" s="1"/>
  <c r="AA36" i="35"/>
  <c r="E23" i="35"/>
  <c r="L17" i="33"/>
  <c r="L17" i="36" s="1"/>
  <c r="F13" i="33"/>
  <c r="F13" i="36" s="1"/>
  <c r="X33" i="33"/>
  <c r="X33" i="36" s="1"/>
  <c r="T31" i="33"/>
  <c r="T31" i="36" s="1"/>
  <c r="T15" i="35"/>
  <c r="E51" i="39"/>
  <c r="E51" i="41" s="1"/>
  <c r="F64" i="33"/>
  <c r="L40" i="33"/>
  <c r="L40" i="36" s="1"/>
  <c r="AD36" i="33"/>
  <c r="AD36" i="36" s="1"/>
  <c r="E22" i="33"/>
  <c r="T19" i="33"/>
  <c r="T15" i="33"/>
  <c r="E15" i="33"/>
  <c r="E15" i="36" s="1"/>
  <c r="F65" i="35"/>
  <c r="T17" i="35"/>
  <c r="T83" i="35" s="1"/>
  <c r="T68" i="39"/>
  <c r="T84" i="39" s="1"/>
  <c r="T84" i="41" s="1"/>
  <c r="F63" i="35"/>
  <c r="E21" i="35"/>
  <c r="T20" i="35"/>
  <c r="F16" i="35"/>
  <c r="F82" i="35" s="1"/>
  <c r="L67" i="39"/>
  <c r="L67" i="41" s="1"/>
  <c r="T13" i="39"/>
  <c r="T13" i="41" s="1"/>
  <c r="AA48" i="39"/>
  <c r="AA48" i="41" s="1"/>
  <c r="AH24" i="39"/>
  <c r="AH24" i="41" s="1"/>
  <c r="O45" i="20"/>
  <c r="E59" i="33"/>
  <c r="E59" i="36" s="1"/>
  <c r="AC53" i="33"/>
  <c r="AC53" i="36" s="1"/>
  <c r="T64" i="35"/>
  <c r="L47" i="35"/>
  <c r="F13" i="39"/>
  <c r="F13" i="41" s="1"/>
  <c r="O45" i="8"/>
  <c r="O45" i="19" s="1"/>
  <c r="AF28" i="20"/>
  <c r="K41" i="24"/>
  <c r="K41" i="26" s="1"/>
  <c r="T68" i="33"/>
  <c r="T84" i="33" s="1"/>
  <c r="T84" i="36" s="1"/>
  <c r="AA39" i="33"/>
  <c r="AA39" i="36" s="1"/>
  <c r="F34" i="33"/>
  <c r="F34" i="36" s="1"/>
  <c r="L41" i="33"/>
  <c r="L41" i="36" s="1"/>
  <c r="T35" i="33"/>
  <c r="T35" i="36" s="1"/>
  <c r="F35" i="33"/>
  <c r="F35" i="36" s="1"/>
  <c r="L18" i="33"/>
  <c r="L18" i="36" s="1"/>
  <c r="F34" i="35"/>
  <c r="F85" i="35" s="1"/>
  <c r="E59" i="35"/>
  <c r="E51" i="35"/>
  <c r="E75" i="35" s="1"/>
  <c r="AA47" i="35"/>
  <c r="L16" i="35"/>
  <c r="L82" i="35" s="1"/>
  <c r="AA47" i="39"/>
  <c r="AA47" i="41" s="1"/>
  <c r="AA39" i="39"/>
  <c r="AA39" i="41" s="1"/>
  <c r="L30" i="39"/>
  <c r="L30" i="41" s="1"/>
  <c r="T19" i="39"/>
  <c r="T19" i="41" s="1"/>
  <c r="T17" i="33"/>
  <c r="T17" i="36" s="1"/>
  <c r="L15" i="33"/>
  <c r="L15" i="36" s="1"/>
  <c r="F63" i="33"/>
  <c r="F63" i="36" s="1"/>
  <c r="E51" i="33"/>
  <c r="E51" i="36" s="1"/>
  <c r="AA47" i="33"/>
  <c r="AA47" i="36" s="1"/>
  <c r="T68" i="35"/>
  <c r="T84" i="35" s="1"/>
  <c r="F62" i="35"/>
  <c r="AA56" i="35"/>
  <c r="AA48" i="35"/>
  <c r="AA39" i="35"/>
  <c r="AA77" i="35" s="1"/>
  <c r="L19" i="35"/>
  <c r="L75" i="35" s="1"/>
  <c r="L13" i="35"/>
  <c r="L73" i="35" s="1"/>
  <c r="L69" i="39"/>
  <c r="L69" i="41" s="1"/>
  <c r="F67" i="39"/>
  <c r="F67" i="41" s="1"/>
  <c r="L15" i="39"/>
  <c r="L40" i="39"/>
  <c r="L40" i="41" s="1"/>
  <c r="L20" i="39"/>
  <c r="L20" i="41" s="1"/>
  <c r="L18" i="39"/>
  <c r="L18" i="41" s="1"/>
  <c r="F16" i="39"/>
  <c r="F16" i="41" s="1"/>
  <c r="AF28" i="8"/>
  <c r="AF28" i="19" s="1"/>
  <c r="AF23" i="8"/>
  <c r="AF23" i="19" s="1"/>
  <c r="E16" i="20"/>
  <c r="L68" i="33"/>
  <c r="L68" i="36" s="1"/>
  <c r="F66" i="33"/>
  <c r="F66" i="36" s="1"/>
  <c r="F62" i="33"/>
  <c r="F62" i="36" s="1"/>
  <c r="AA56" i="33"/>
  <c r="AA56" i="36" s="1"/>
  <c r="AA48" i="33"/>
  <c r="AA48" i="36" s="1"/>
  <c r="F17" i="33"/>
  <c r="F17" i="36" s="1"/>
  <c r="E14" i="33"/>
  <c r="E14" i="36" s="1"/>
  <c r="T13" i="33"/>
  <c r="T13" i="36" s="1"/>
  <c r="T61" i="33"/>
  <c r="AA36" i="33"/>
  <c r="AA36" i="36" s="1"/>
  <c r="I21" i="33"/>
  <c r="I21" i="36" s="1"/>
  <c r="L16" i="33"/>
  <c r="L82" i="33" s="1"/>
  <c r="L82" i="36" s="1"/>
  <c r="L68" i="35"/>
  <c r="L84" i="35" s="1"/>
  <c r="F66" i="35"/>
  <c r="F91" i="35" s="1"/>
  <c r="F64" i="35"/>
  <c r="L40" i="35"/>
  <c r="AD36" i="35"/>
  <c r="E22" i="35"/>
  <c r="T19" i="35"/>
  <c r="L17" i="35"/>
  <c r="L83" i="35" s="1"/>
  <c r="L15" i="35"/>
  <c r="F13" i="35"/>
  <c r="F73" i="35" s="1"/>
  <c r="E68" i="39"/>
  <c r="E68" i="41" s="1"/>
  <c r="X33" i="35"/>
  <c r="T31" i="35"/>
  <c r="E15" i="35"/>
  <c r="F34" i="39"/>
  <c r="F34" i="41" s="1"/>
  <c r="AD32" i="39"/>
  <c r="AD32" i="41" s="1"/>
  <c r="I26" i="39"/>
  <c r="I26" i="41" s="1"/>
  <c r="L68" i="39"/>
  <c r="L68" i="41" s="1"/>
  <c r="AA56" i="39"/>
  <c r="AA56" i="41" s="1"/>
  <c r="F39" i="39"/>
  <c r="F39" i="41" s="1"/>
  <c r="AD36" i="39"/>
  <c r="AD36" i="41" s="1"/>
  <c r="X33" i="39"/>
  <c r="X33" i="41" s="1"/>
  <c r="L22" i="39"/>
  <c r="L22" i="41" s="1"/>
  <c r="E15" i="39"/>
  <c r="E15" i="41" s="1"/>
  <c r="T14" i="39"/>
  <c r="T14" i="41" s="1"/>
  <c r="E16" i="8"/>
  <c r="E16" i="19" s="1"/>
  <c r="AB41" i="24"/>
  <c r="AB41" i="26" s="1"/>
  <c r="L47" i="33"/>
  <c r="L47" i="36" s="1"/>
  <c r="T40" i="33"/>
  <c r="T40" i="36" s="1"/>
  <c r="L19" i="33"/>
  <c r="L19" i="36" s="1"/>
  <c r="F65" i="33"/>
  <c r="F65" i="36" s="1"/>
  <c r="AD41" i="33"/>
  <c r="AD41" i="36" s="1"/>
  <c r="E23" i="33"/>
  <c r="E23" i="36" s="1"/>
  <c r="E21" i="33"/>
  <c r="E21" i="36" s="1"/>
  <c r="T20" i="33"/>
  <c r="T20" i="36" s="1"/>
  <c r="F16" i="33"/>
  <c r="F16" i="36" s="1"/>
  <c r="F17" i="35"/>
  <c r="E14" i="35"/>
  <c r="T13" i="35"/>
  <c r="T61" i="35"/>
  <c r="T92" i="35" s="1"/>
  <c r="L41" i="35"/>
  <c r="T35" i="35"/>
  <c r="F35" i="35"/>
  <c r="I21" i="35"/>
  <c r="L18" i="35"/>
  <c r="L85" i="35" s="1"/>
  <c r="AA68" i="39"/>
  <c r="AA68" i="41" s="1"/>
  <c r="T61" i="39"/>
  <c r="AA36" i="39"/>
  <c r="AA36" i="41" s="1"/>
  <c r="L19" i="39"/>
  <c r="T15" i="39"/>
  <c r="L13" i="39"/>
  <c r="L13" i="41" s="1"/>
  <c r="T40" i="39"/>
  <c r="T40" i="41" s="1"/>
  <c r="T35" i="39"/>
  <c r="T35" i="41" s="1"/>
  <c r="F35" i="39"/>
  <c r="F35" i="41" s="1"/>
  <c r="AD33" i="39"/>
  <c r="AD33" i="41" s="1"/>
  <c r="F22" i="39"/>
  <c r="F22" i="41" s="1"/>
  <c r="I21" i="39"/>
  <c r="I21" i="41" s="1"/>
  <c r="T64" i="33"/>
  <c r="T64" i="36" s="1"/>
  <c r="O37" i="8"/>
  <c r="O37" i="19" s="1"/>
  <c r="S25" i="8"/>
  <c r="S25" i="19" s="1"/>
  <c r="E13" i="20"/>
  <c r="Q54" i="8"/>
  <c r="R29" i="39"/>
  <c r="R29" i="41" s="1"/>
  <c r="O53" i="8"/>
  <c r="R45" i="39"/>
  <c r="R45" i="41" s="1"/>
  <c r="E32" i="8"/>
  <c r="E32" i="19" s="1"/>
  <c r="S19" i="8"/>
  <c r="S19" i="19" s="1"/>
  <c r="E27" i="20"/>
  <c r="O20" i="20"/>
  <c r="Z41" i="20"/>
  <c r="K54" i="24"/>
  <c r="Z41" i="8"/>
  <c r="Z41" i="19" s="1"/>
  <c r="E30" i="8"/>
  <c r="E30" i="19" s="1"/>
  <c r="E26" i="8"/>
  <c r="E26" i="19" s="1"/>
  <c r="O47" i="24"/>
  <c r="O47" i="26" s="1"/>
  <c r="O53" i="24"/>
  <c r="M22" i="8"/>
  <c r="M22" i="19" s="1"/>
  <c r="O24" i="20"/>
  <c r="V40" i="33"/>
  <c r="V40" i="36" s="1"/>
  <c r="S27" i="39"/>
  <c r="S27" i="41" s="1"/>
  <c r="K54" i="20"/>
  <c r="O46" i="24"/>
  <c r="O46" i="26" s="1"/>
  <c r="C21" i="39"/>
  <c r="C53" i="8"/>
  <c r="O54" i="8"/>
  <c r="E44" i="8"/>
  <c r="E44" i="19" s="1"/>
  <c r="E33" i="20"/>
  <c r="T41" i="20"/>
  <c r="E24" i="20"/>
  <c r="C37" i="33"/>
  <c r="C37" i="36" s="1"/>
  <c r="S53" i="8"/>
  <c r="E41" i="8"/>
  <c r="E41" i="19" s="1"/>
  <c r="V38" i="8"/>
  <c r="V38" i="19" s="1"/>
  <c r="AE25" i="8"/>
  <c r="AE25" i="19" s="1"/>
  <c r="S54" i="8"/>
  <c r="E52" i="8"/>
  <c r="O46" i="8"/>
  <c r="O46" i="19" s="1"/>
  <c r="M30" i="8"/>
  <c r="M30" i="19" s="1"/>
  <c r="K41" i="20"/>
  <c r="O37" i="20"/>
  <c r="O53" i="20"/>
  <c r="D39" i="20"/>
  <c r="G38" i="20"/>
  <c r="AB37" i="20"/>
  <c r="O54" i="20"/>
  <c r="T41" i="24"/>
  <c r="T41" i="26" s="1"/>
  <c r="O54" i="24"/>
  <c r="C21" i="33"/>
  <c r="C21" i="36" s="1"/>
  <c r="C21" i="35"/>
  <c r="S23" i="39"/>
  <c r="S77" i="39" s="1"/>
  <c r="S77" i="41" s="1"/>
  <c r="O27" i="8"/>
  <c r="O27" i="19" s="1"/>
  <c r="AG56" i="8"/>
  <c r="T41" i="8"/>
  <c r="T41" i="19" s="1"/>
  <c r="H37" i="8"/>
  <c r="H37" i="19" s="1"/>
  <c r="E44" i="20"/>
  <c r="M29" i="20"/>
  <c r="E26" i="20"/>
  <c r="E52" i="24"/>
  <c r="V40" i="35"/>
  <c r="E51" i="8"/>
  <c r="K41" i="8"/>
  <c r="K41" i="19" s="1"/>
  <c r="G39" i="8"/>
  <c r="G39" i="19" s="1"/>
  <c r="E33" i="8"/>
  <c r="E33" i="19" s="1"/>
  <c r="M29" i="8"/>
  <c r="M29" i="19" s="1"/>
  <c r="E56" i="8"/>
  <c r="K54" i="8"/>
  <c r="S46" i="8"/>
  <c r="S46" i="19" s="1"/>
  <c r="AB37" i="8"/>
  <c r="AB37" i="19" s="1"/>
  <c r="M23" i="8"/>
  <c r="M23" i="19" s="1"/>
  <c r="O46" i="20"/>
  <c r="E43" i="20"/>
  <c r="V38" i="20"/>
  <c r="V65" i="20" s="1"/>
  <c r="E19" i="20"/>
  <c r="S53" i="20"/>
  <c r="E20" i="8"/>
  <c r="E20" i="19" s="1"/>
  <c r="E34" i="20"/>
  <c r="M30" i="20"/>
  <c r="E56" i="20"/>
  <c r="E56" i="24"/>
  <c r="V40" i="39"/>
  <c r="V40" i="41" s="1"/>
  <c r="AH54" i="8"/>
  <c r="C55" i="8"/>
  <c r="D39" i="8"/>
  <c r="D39" i="19" s="1"/>
  <c r="G38" i="8"/>
  <c r="G38" i="19" s="1"/>
  <c r="E34" i="8"/>
  <c r="E34" i="19" s="1"/>
  <c r="E19" i="8"/>
  <c r="E19" i="19" s="1"/>
  <c r="E41" i="20"/>
  <c r="E25" i="20"/>
  <c r="E21" i="20"/>
  <c r="AG51" i="20"/>
  <c r="AH15" i="8"/>
  <c r="AH15" i="19" s="1"/>
  <c r="L41" i="20"/>
  <c r="E32" i="20"/>
  <c r="E30" i="20"/>
  <c r="E18" i="20"/>
  <c r="E14" i="20"/>
  <c r="S23" i="33"/>
  <c r="S23" i="36" s="1"/>
  <c r="M69" i="39"/>
  <c r="M69" i="41" s="1"/>
  <c r="S51" i="39"/>
  <c r="S51" i="41" s="1"/>
  <c r="S43" i="39"/>
  <c r="S43" i="41" s="1"/>
  <c r="S24" i="39"/>
  <c r="S24" i="41" s="1"/>
  <c r="I16" i="8"/>
  <c r="I16" i="19" s="1"/>
  <c r="E14" i="8"/>
  <c r="E14" i="19" s="1"/>
  <c r="E52" i="20"/>
  <c r="T63" i="35"/>
  <c r="P61" i="35"/>
  <c r="P92" i="35" s="1"/>
  <c r="AK55" i="35"/>
  <c r="T65" i="39"/>
  <c r="T65" i="41" s="1"/>
  <c r="T63" i="39"/>
  <c r="T63" i="41" s="1"/>
  <c r="E47" i="8"/>
  <c r="E47" i="19" s="1"/>
  <c r="E43" i="8"/>
  <c r="E43" i="19" s="1"/>
  <c r="D38" i="8"/>
  <c r="D38" i="19" s="1"/>
  <c r="E31" i="8"/>
  <c r="E31" i="19" s="1"/>
  <c r="E29" i="8"/>
  <c r="E29" i="19" s="1"/>
  <c r="E27" i="8"/>
  <c r="E27" i="19" s="1"/>
  <c r="E25" i="8"/>
  <c r="E25" i="19" s="1"/>
  <c r="E54" i="8"/>
  <c r="E36" i="8"/>
  <c r="E36" i="19" s="1"/>
  <c r="E23" i="8"/>
  <c r="E23" i="19" s="1"/>
  <c r="E21" i="8"/>
  <c r="E21" i="19" s="1"/>
  <c r="E17" i="8"/>
  <c r="E17" i="19" s="1"/>
  <c r="AH42" i="20"/>
  <c r="E31" i="20"/>
  <c r="E29" i="20"/>
  <c r="C55" i="20"/>
  <c r="E47" i="24"/>
  <c r="E47" i="26" s="1"/>
  <c r="C55" i="24"/>
  <c r="E36" i="20"/>
  <c r="AG28" i="20"/>
  <c r="E20" i="20"/>
  <c r="I16" i="20"/>
  <c r="E44" i="24"/>
  <c r="E44" i="26" s="1"/>
  <c r="AK57" i="33"/>
  <c r="AK57" i="36" s="1"/>
  <c r="C37" i="35"/>
  <c r="AK46" i="35"/>
  <c r="C37" i="39"/>
  <c r="E28" i="8"/>
  <c r="E28" i="19" s="1"/>
  <c r="E13" i="8"/>
  <c r="E13" i="19" s="1"/>
  <c r="E47" i="20"/>
  <c r="G39" i="20"/>
  <c r="D38" i="20"/>
  <c r="E17" i="20"/>
  <c r="E15" i="20"/>
  <c r="C53" i="20"/>
  <c r="E53" i="20"/>
  <c r="E43" i="24"/>
  <c r="E43" i="26" s="1"/>
  <c r="C53" i="24"/>
  <c r="E24" i="8"/>
  <c r="E22" i="8"/>
  <c r="E22" i="19" s="1"/>
  <c r="E18" i="8"/>
  <c r="E18" i="19" s="1"/>
  <c r="AF13" i="8"/>
  <c r="AF13" i="19" s="1"/>
  <c r="H37" i="20"/>
  <c r="AG32" i="20"/>
  <c r="E28" i="20"/>
  <c r="E22" i="20"/>
  <c r="E62" i="20" s="1"/>
  <c r="E12" i="20"/>
  <c r="E54" i="20"/>
  <c r="P45" i="24"/>
  <c r="P45" i="26" s="1"/>
  <c r="E54" i="24"/>
  <c r="I65" i="33"/>
  <c r="I65" i="36" s="1"/>
  <c r="I65" i="35"/>
  <c r="E20" i="39"/>
  <c r="E20" i="41" s="1"/>
  <c r="I65" i="39"/>
  <c r="I65" i="41" s="1"/>
  <c r="AC37" i="20"/>
  <c r="P46" i="20"/>
  <c r="S47" i="33"/>
  <c r="S47" i="36" s="1"/>
  <c r="L37" i="33"/>
  <c r="L37" i="36" s="1"/>
  <c r="J26" i="33"/>
  <c r="J26" i="36" s="1"/>
  <c r="J26" i="35"/>
  <c r="J86" i="35" s="1"/>
  <c r="L36" i="33"/>
  <c r="L36" i="36" s="1"/>
  <c r="L30" i="33"/>
  <c r="L30" i="36" s="1"/>
  <c r="T63" i="33"/>
  <c r="T63" i="36" s="1"/>
  <c r="P61" i="33"/>
  <c r="P92" i="33" s="1"/>
  <c r="P92" i="36" s="1"/>
  <c r="L36" i="35"/>
  <c r="L30" i="35"/>
  <c r="E38" i="8"/>
  <c r="E38" i="19" s="1"/>
  <c r="E39" i="20"/>
  <c r="E51" i="20"/>
  <c r="U41" i="24"/>
  <c r="U41" i="26" s="1"/>
  <c r="E51" i="24"/>
  <c r="R55" i="33"/>
  <c r="R55" i="36" s="1"/>
  <c r="V53" i="33"/>
  <c r="V53" i="36" s="1"/>
  <c r="S27" i="35"/>
  <c r="S87" i="35" s="1"/>
  <c r="L56" i="39"/>
  <c r="L56" i="41" s="1"/>
  <c r="E39" i="8"/>
  <c r="E39" i="19" s="1"/>
  <c r="I37" i="8"/>
  <c r="I37" i="19" s="1"/>
  <c r="Z54" i="24"/>
  <c r="L56" i="33"/>
  <c r="L56" i="36" s="1"/>
  <c r="N52" i="33"/>
  <c r="N52" i="36" s="1"/>
  <c r="T65" i="35"/>
  <c r="S39" i="35"/>
  <c r="S47" i="35"/>
  <c r="AE33" i="8"/>
  <c r="AE33" i="19" s="1"/>
  <c r="P54" i="20"/>
  <c r="P54" i="24"/>
  <c r="T62" i="33"/>
  <c r="T89" i="33" s="1"/>
  <c r="N61" i="33"/>
  <c r="N61" i="36" s="1"/>
  <c r="S51" i="33"/>
  <c r="S51" i="36" s="1"/>
  <c r="S27" i="33"/>
  <c r="S87" i="33" s="1"/>
  <c r="S87" i="36" s="1"/>
  <c r="N18" i="33"/>
  <c r="N85" i="33" s="1"/>
  <c r="N85" i="36" s="1"/>
  <c r="R55" i="35"/>
  <c r="V53" i="35"/>
  <c r="T67" i="39"/>
  <c r="T67" i="41" s="1"/>
  <c r="L56" i="35"/>
  <c r="N52" i="35"/>
  <c r="S23" i="35"/>
  <c r="P61" i="39"/>
  <c r="P61" i="41" s="1"/>
  <c r="S59" i="39"/>
  <c r="S59" i="41" s="1"/>
  <c r="T66" i="39"/>
  <c r="T91" i="39" s="1"/>
  <c r="T91" i="41" s="1"/>
  <c r="L37" i="39"/>
  <c r="L37" i="41" s="1"/>
  <c r="L36" i="39"/>
  <c r="L36" i="41" s="1"/>
  <c r="J26" i="39"/>
  <c r="J26" i="41" s="1"/>
  <c r="AG55" i="8"/>
  <c r="AE13" i="8"/>
  <c r="AE13" i="19" s="1"/>
  <c r="AE33" i="20"/>
  <c r="AG15" i="20"/>
  <c r="AG60" i="20" s="1"/>
  <c r="AE30" i="20"/>
  <c r="AQ69" i="39"/>
  <c r="AQ69" i="41" s="1"/>
  <c r="T66" i="33"/>
  <c r="T66" i="36" s="1"/>
  <c r="S39" i="33"/>
  <c r="S39" i="36" s="1"/>
  <c r="T65" i="33"/>
  <c r="T65" i="36" s="1"/>
  <c r="T66" i="35"/>
  <c r="T91" i="35" s="1"/>
  <c r="T62" i="35"/>
  <c r="N25" i="35"/>
  <c r="S51" i="35"/>
  <c r="L37" i="35"/>
  <c r="N69" i="39"/>
  <c r="N69" i="41" s="1"/>
  <c r="R52" i="39"/>
  <c r="R52" i="41" s="1"/>
  <c r="S47" i="39"/>
  <c r="S47" i="41" s="1"/>
  <c r="T17" i="39"/>
  <c r="T17" i="41" s="1"/>
  <c r="T64" i="39"/>
  <c r="T64" i="41" s="1"/>
  <c r="T62" i="39"/>
  <c r="P46" i="8"/>
  <c r="P46" i="19" s="1"/>
  <c r="F42" i="8"/>
  <c r="F42" i="19" s="1"/>
  <c r="AA41" i="8"/>
  <c r="AA41" i="19" s="1"/>
  <c r="F34" i="8"/>
  <c r="F34" i="19" s="1"/>
  <c r="AE29" i="8"/>
  <c r="AE29" i="19" s="1"/>
  <c r="AG24" i="8"/>
  <c r="AG24" i="19" s="1"/>
  <c r="AC23" i="8"/>
  <c r="AC23" i="19" s="1"/>
  <c r="AG17" i="8"/>
  <c r="AG17" i="19" s="1"/>
  <c r="F42" i="20"/>
  <c r="AA41" i="20"/>
  <c r="I37" i="20"/>
  <c r="F42" i="24"/>
  <c r="F42" i="26" s="1"/>
  <c r="N23" i="8"/>
  <c r="N23" i="19" s="1"/>
  <c r="AE22" i="8"/>
  <c r="AE22" i="19" s="1"/>
  <c r="AG20" i="8"/>
  <c r="AG20" i="19" s="1"/>
  <c r="P44" i="20"/>
  <c r="P37" i="20"/>
  <c r="AE36" i="20"/>
  <c r="AG24" i="20"/>
  <c r="N23" i="20"/>
  <c r="AE22" i="20"/>
  <c r="AE62" i="20" s="1"/>
  <c r="AG20" i="20"/>
  <c r="AE18" i="20"/>
  <c r="F13" i="20"/>
  <c r="L44" i="8"/>
  <c r="L44" i="19" s="1"/>
  <c r="F47" i="8"/>
  <c r="F47" i="19" s="1"/>
  <c r="P37" i="8"/>
  <c r="P37" i="19" s="1"/>
  <c r="AE36" i="8"/>
  <c r="AE36" i="19" s="1"/>
  <c r="AG15" i="8"/>
  <c r="AG15" i="19" s="1"/>
  <c r="F34" i="20"/>
  <c r="AE29" i="20"/>
  <c r="AC23" i="20"/>
  <c r="AG17" i="20"/>
  <c r="AE13" i="20"/>
  <c r="L44" i="24"/>
  <c r="L44" i="26" s="1"/>
  <c r="AE16" i="8"/>
  <c r="AE16" i="19" s="1"/>
  <c r="L44" i="20"/>
  <c r="E38" i="20"/>
  <c r="F47" i="24"/>
  <c r="F47" i="26" s="1"/>
  <c r="U41" i="8"/>
  <c r="U41" i="19" s="1"/>
  <c r="AC37" i="8"/>
  <c r="AC37" i="19" s="1"/>
  <c r="E35" i="8"/>
  <c r="E35" i="19" s="1"/>
  <c r="AE30" i="8"/>
  <c r="AE30" i="19" s="1"/>
  <c r="U41" i="20"/>
  <c r="E35" i="20"/>
  <c r="P46" i="24"/>
  <c r="P46" i="26" s="1"/>
  <c r="AE18" i="8"/>
  <c r="AE18" i="19" s="1"/>
  <c r="AG14" i="8"/>
  <c r="AG14" i="19" s="1"/>
  <c r="F13" i="8"/>
  <c r="F13" i="19" s="1"/>
  <c r="F47" i="20"/>
  <c r="AE16" i="20"/>
  <c r="AG14" i="20"/>
  <c r="P47" i="24"/>
  <c r="P47" i="26" s="1"/>
  <c r="AG44" i="8"/>
  <c r="AG44" i="19" s="1"/>
  <c r="Q46" i="20"/>
  <c r="AG44" i="20"/>
  <c r="G13" i="20"/>
  <c r="X54" i="24"/>
  <c r="AG53" i="8"/>
  <c r="AG51" i="8"/>
  <c r="AH34" i="8"/>
  <c r="AH34" i="19" s="1"/>
  <c r="AH20" i="8"/>
  <c r="AH20" i="19" s="1"/>
  <c r="Q13" i="8"/>
  <c r="Q13" i="19" s="1"/>
  <c r="X54" i="8"/>
  <c r="AH48" i="8"/>
  <c r="AH48" i="19" s="1"/>
  <c r="AF36" i="8"/>
  <c r="AF36" i="19" s="1"/>
  <c r="AF30" i="8"/>
  <c r="AF30" i="19" s="1"/>
  <c r="AG48" i="8"/>
  <c r="AG48" i="19" s="1"/>
  <c r="V41" i="8"/>
  <c r="V41" i="19" s="1"/>
  <c r="P39" i="8"/>
  <c r="P39" i="19" s="1"/>
  <c r="S32" i="8"/>
  <c r="S32" i="19" s="1"/>
  <c r="AF29" i="8"/>
  <c r="AF29" i="19" s="1"/>
  <c r="AF27" i="8"/>
  <c r="AF27" i="19" s="1"/>
  <c r="AG21" i="8"/>
  <c r="AG21" i="19" s="1"/>
  <c r="AH12" i="8"/>
  <c r="AG48" i="20"/>
  <c r="Q23" i="20"/>
  <c r="AF18" i="20"/>
  <c r="AF16" i="20"/>
  <c r="X54" i="20"/>
  <c r="G47" i="24"/>
  <c r="G47" i="26" s="1"/>
  <c r="AG42" i="20"/>
  <c r="AH55" i="20"/>
  <c r="V41" i="24"/>
  <c r="V41" i="26" s="1"/>
  <c r="AG56" i="24"/>
  <c r="M25" i="35"/>
  <c r="AH44" i="8"/>
  <c r="AH44" i="19" s="1"/>
  <c r="AH42" i="8"/>
  <c r="AH42" i="19" s="1"/>
  <c r="P38" i="8"/>
  <c r="P38" i="19" s="1"/>
  <c r="AG31" i="8"/>
  <c r="AG31" i="19" s="1"/>
  <c r="AH53" i="8"/>
  <c r="AF43" i="8"/>
  <c r="AF43" i="19" s="1"/>
  <c r="AH20" i="20"/>
  <c r="Q45" i="24"/>
  <c r="Q45" i="26" s="1"/>
  <c r="AF56" i="24"/>
  <c r="U34" i="20"/>
  <c r="AG12" i="20"/>
  <c r="AG54" i="20"/>
  <c r="Y33" i="33"/>
  <c r="Y33" i="36" s="1"/>
  <c r="G47" i="8"/>
  <c r="G47" i="19" s="1"/>
  <c r="AG43" i="8"/>
  <c r="AG43" i="19" s="1"/>
  <c r="Q37" i="8"/>
  <c r="Q37" i="19" s="1"/>
  <c r="Q31" i="8"/>
  <c r="Q31" i="19" s="1"/>
  <c r="AH26" i="8"/>
  <c r="AH26" i="19" s="1"/>
  <c r="AG54" i="8"/>
  <c r="AF33" i="8"/>
  <c r="AF33" i="19" s="1"/>
  <c r="AF22" i="8"/>
  <c r="AF22" i="19" s="1"/>
  <c r="AG47" i="20"/>
  <c r="AF36" i="20"/>
  <c r="AG27" i="20"/>
  <c r="AG19" i="20"/>
  <c r="AH14" i="20"/>
  <c r="AH54" i="20"/>
  <c r="AH48" i="24"/>
  <c r="AH48" i="26" s="1"/>
  <c r="AH42" i="24"/>
  <c r="AH42" i="26" s="1"/>
  <c r="E41" i="24"/>
  <c r="E41" i="26" s="1"/>
  <c r="AF21" i="8"/>
  <c r="AF21" i="19" s="1"/>
  <c r="AH47" i="20"/>
  <c r="J37" i="20"/>
  <c r="AG34" i="20"/>
  <c r="AF33" i="20"/>
  <c r="AF31" i="20"/>
  <c r="X21" i="20"/>
  <c r="AH19" i="20"/>
  <c r="AH17" i="20"/>
  <c r="Q46" i="24"/>
  <c r="Q46" i="26" s="1"/>
  <c r="AG54" i="24"/>
  <c r="AF51" i="24"/>
  <c r="M25" i="33"/>
  <c r="M25" i="36" s="1"/>
  <c r="Q54" i="24"/>
  <c r="AH53" i="24"/>
  <c r="R24" i="39"/>
  <c r="R24" i="41" s="1"/>
  <c r="AF56" i="8"/>
  <c r="AG47" i="8"/>
  <c r="AG47" i="19" s="1"/>
  <c r="AF32" i="8"/>
  <c r="AF32" i="19" s="1"/>
  <c r="AG27" i="8"/>
  <c r="AG27" i="19" s="1"/>
  <c r="AH24" i="8"/>
  <c r="AH55" i="8"/>
  <c r="AG52" i="8"/>
  <c r="AH47" i="8"/>
  <c r="AH47" i="19" s="1"/>
  <c r="Q46" i="8"/>
  <c r="Q46" i="19" s="1"/>
  <c r="AG42" i="8"/>
  <c r="AG42" i="19" s="1"/>
  <c r="J37" i="8"/>
  <c r="J37" i="19" s="1"/>
  <c r="AG34" i="8"/>
  <c r="AG34" i="19" s="1"/>
  <c r="AF31" i="8"/>
  <c r="AF31" i="19" s="1"/>
  <c r="Q28" i="8"/>
  <c r="Q28" i="19" s="1"/>
  <c r="AG26" i="8"/>
  <c r="AG26" i="19" s="1"/>
  <c r="AG19" i="8"/>
  <c r="AG19" i="19" s="1"/>
  <c r="AF18" i="8"/>
  <c r="AF18" i="19" s="1"/>
  <c r="AF16" i="8"/>
  <c r="AF16" i="19" s="1"/>
  <c r="AH14" i="8"/>
  <c r="AH14" i="19" s="1"/>
  <c r="G13" i="8"/>
  <c r="G13" i="19" s="1"/>
  <c r="G47" i="20"/>
  <c r="Q37" i="20"/>
  <c r="AF32" i="20"/>
  <c r="AF30" i="20"/>
  <c r="AG21" i="20"/>
  <c r="AH12" i="20"/>
  <c r="AF56" i="20"/>
  <c r="AG47" i="24"/>
  <c r="AG47" i="26" s="1"/>
  <c r="AG43" i="24"/>
  <c r="AG43" i="26" s="1"/>
  <c r="AG55" i="24"/>
  <c r="AG51" i="24"/>
  <c r="AH44" i="20"/>
  <c r="V41" i="20"/>
  <c r="P39" i="20"/>
  <c r="P65" i="20" s="1"/>
  <c r="AF29" i="20"/>
  <c r="AF27" i="20"/>
  <c r="AH15" i="20"/>
  <c r="AH60" i="20" s="1"/>
  <c r="AF13" i="20"/>
  <c r="AG56" i="20"/>
  <c r="Q54" i="20"/>
  <c r="AH53" i="20"/>
  <c r="AF51" i="20"/>
  <c r="AF43" i="24"/>
  <c r="AF43" i="26" s="1"/>
  <c r="AG52" i="24"/>
  <c r="AK19" i="33"/>
  <c r="AK19" i="36" s="1"/>
  <c r="AK19" i="35"/>
  <c r="M29" i="39"/>
  <c r="M29" i="41" s="1"/>
  <c r="F24" i="39"/>
  <c r="F24" i="41" s="1"/>
  <c r="F20" i="39"/>
  <c r="F20" i="41" s="1"/>
  <c r="AG43" i="20"/>
  <c r="AH34" i="20"/>
  <c r="AH64" i="20" s="1"/>
  <c r="U33" i="20"/>
  <c r="AG31" i="20"/>
  <c r="AH26" i="20"/>
  <c r="AH24" i="20"/>
  <c r="AF22" i="20"/>
  <c r="AF62" i="20" s="1"/>
  <c r="AG55" i="20"/>
  <c r="AG53" i="20"/>
  <c r="AH44" i="24"/>
  <c r="AH44" i="26" s="1"/>
  <c r="AH54" i="24"/>
  <c r="AG53" i="24"/>
  <c r="AH19" i="8"/>
  <c r="AH19" i="19" s="1"/>
  <c r="AH17" i="8"/>
  <c r="AH17" i="19" s="1"/>
  <c r="AG12" i="8"/>
  <c r="AH48" i="20"/>
  <c r="AF43" i="20"/>
  <c r="AG26" i="20"/>
  <c r="AF21" i="20"/>
  <c r="AF61" i="20" s="1"/>
  <c r="AG52" i="20"/>
  <c r="AG48" i="24"/>
  <c r="AG48" i="26" s="1"/>
  <c r="AG44" i="24"/>
  <c r="AG44" i="26" s="1"/>
  <c r="AG42" i="24"/>
  <c r="AG42" i="26" s="1"/>
  <c r="AH55" i="24"/>
  <c r="AJ27" i="48"/>
  <c r="AI26" i="48"/>
  <c r="AE36" i="33"/>
  <c r="AE36" i="36" s="1"/>
  <c r="G55" i="39"/>
  <c r="G55" i="41" s="1"/>
  <c r="K35" i="39"/>
  <c r="K35" i="41" s="1"/>
  <c r="AE36" i="35"/>
  <c r="Y33" i="39"/>
  <c r="Y33" i="41" s="1"/>
  <c r="AI24" i="39"/>
  <c r="AI24" i="41" s="1"/>
  <c r="AD33" i="8"/>
  <c r="AD33" i="19" s="1"/>
  <c r="AD29" i="20"/>
  <c r="AA25" i="33"/>
  <c r="AA25" i="36" s="1"/>
  <c r="AA25" i="35"/>
  <c r="AI67" i="39"/>
  <c r="AI67" i="41" s="1"/>
  <c r="AD25" i="8"/>
  <c r="AD25" i="19" s="1"/>
  <c r="E53" i="24"/>
  <c r="AD25" i="20"/>
  <c r="Y33" i="35"/>
  <c r="AD33" i="20"/>
  <c r="AD30" i="8"/>
  <c r="AD30" i="19" s="1"/>
  <c r="AD16" i="20"/>
  <c r="AD36" i="8"/>
  <c r="AD36" i="19" s="1"/>
  <c r="AD28" i="8"/>
  <c r="AD28" i="19" s="1"/>
  <c r="AD13" i="8"/>
  <c r="AD13" i="19" s="1"/>
  <c r="E53" i="8"/>
  <c r="AD31" i="8"/>
  <c r="AD31" i="19" s="1"/>
  <c r="AD16" i="8"/>
  <c r="AD16" i="19" s="1"/>
  <c r="E15" i="8"/>
  <c r="E15" i="19" s="1"/>
  <c r="AD36" i="20"/>
  <c r="AD34" i="20"/>
  <c r="AD28" i="20"/>
  <c r="E12" i="8"/>
  <c r="AD13" i="20"/>
  <c r="AI31" i="33"/>
  <c r="AI31" i="36" s="1"/>
  <c r="AD34" i="8"/>
  <c r="AD34" i="19" s="1"/>
  <c r="AE31" i="8"/>
  <c r="AE31" i="19" s="1"/>
  <c r="AE31" i="20"/>
  <c r="AD30" i="20"/>
  <c r="AD18" i="20"/>
  <c r="AI24" i="33"/>
  <c r="AI24" i="36" s="1"/>
  <c r="AI19" i="33"/>
  <c r="AI19" i="36" s="1"/>
  <c r="AI31" i="35"/>
  <c r="AI31" i="39"/>
  <c r="AI31" i="41" s="1"/>
  <c r="AD29" i="8"/>
  <c r="AD29" i="19" s="1"/>
  <c r="AD18" i="8"/>
  <c r="AD18" i="19" s="1"/>
  <c r="AD31" i="20"/>
  <c r="AI24" i="35"/>
  <c r="AI19" i="35"/>
  <c r="AL39" i="39"/>
  <c r="AL39" i="41" s="1"/>
  <c r="P26" i="39"/>
  <c r="P86" i="39" s="1"/>
  <c r="P86" i="41" s="1"/>
  <c r="D13" i="31"/>
  <c r="H13" i="31"/>
  <c r="L13" i="31"/>
  <c r="P13" i="31"/>
  <c r="T13" i="31"/>
  <c r="X13" i="31"/>
  <c r="AB13" i="31"/>
  <c r="AF13" i="31"/>
  <c r="AJ13" i="31"/>
  <c r="AN13" i="31"/>
  <c r="D14" i="31"/>
  <c r="H14" i="31"/>
  <c r="L14" i="31"/>
  <c r="P14" i="31"/>
  <c r="T14" i="31"/>
  <c r="X14" i="31"/>
  <c r="AB14" i="31"/>
  <c r="AF14" i="31"/>
  <c r="AJ14" i="31"/>
  <c r="AN14" i="31"/>
  <c r="D15" i="31"/>
  <c r="H15" i="31"/>
  <c r="L15" i="31"/>
  <c r="P15" i="31"/>
  <c r="T15" i="31"/>
  <c r="X15" i="31"/>
  <c r="AB15" i="31"/>
  <c r="AF15" i="31"/>
  <c r="AJ15" i="31"/>
  <c r="AN15" i="31"/>
  <c r="D16" i="31"/>
  <c r="H16" i="31"/>
  <c r="L16" i="31"/>
  <c r="P16" i="31"/>
  <c r="T16" i="31"/>
  <c r="X16" i="31"/>
  <c r="AB16" i="31"/>
  <c r="AF16" i="31"/>
  <c r="AJ16" i="31"/>
  <c r="AN16" i="31"/>
  <c r="D17" i="31"/>
  <c r="H17" i="31"/>
  <c r="L17" i="31"/>
  <c r="P17" i="31"/>
  <c r="T17" i="31"/>
  <c r="X17" i="31"/>
  <c r="AB17" i="31"/>
  <c r="AF17" i="31"/>
  <c r="AJ17" i="31"/>
  <c r="AN17" i="31"/>
  <c r="D18" i="31"/>
  <c r="H18" i="31"/>
  <c r="L18" i="31"/>
  <c r="P18" i="31"/>
  <c r="T18" i="31"/>
  <c r="X18" i="31"/>
  <c r="AB18" i="31"/>
  <c r="AF18" i="31"/>
  <c r="AJ18" i="31"/>
  <c r="AN18" i="31"/>
  <c r="D19" i="31"/>
  <c r="H19" i="31"/>
  <c r="L19" i="31"/>
  <c r="P19" i="31"/>
  <c r="T19" i="31"/>
  <c r="X19" i="31"/>
  <c r="AB19" i="31"/>
  <c r="AF19" i="31"/>
  <c r="AJ19" i="31"/>
  <c r="AN19" i="31"/>
  <c r="D20" i="31"/>
  <c r="H20" i="31"/>
  <c r="L20" i="31"/>
  <c r="P20" i="31"/>
  <c r="T20" i="31"/>
  <c r="X20" i="31"/>
  <c r="AB20" i="31"/>
  <c r="AF20" i="31"/>
  <c r="AJ20" i="31"/>
  <c r="AN20" i="31"/>
  <c r="D21" i="31"/>
  <c r="H21" i="31"/>
  <c r="L21" i="31"/>
  <c r="P21" i="31"/>
  <c r="T21" i="31"/>
  <c r="X21" i="31"/>
  <c r="AB21" i="31"/>
  <c r="AF21" i="31"/>
  <c r="AJ21" i="31"/>
  <c r="AN21" i="31"/>
  <c r="D22" i="31"/>
  <c r="H22" i="31"/>
  <c r="L22" i="31"/>
  <c r="P22" i="31"/>
  <c r="T22" i="31"/>
  <c r="X22" i="31"/>
  <c r="AB22" i="31"/>
  <c r="AF22" i="31"/>
  <c r="AJ22" i="31"/>
  <c r="AN22" i="31"/>
  <c r="D23" i="31"/>
  <c r="H23" i="31"/>
  <c r="L23" i="31"/>
  <c r="P23" i="31"/>
  <c r="T23" i="31"/>
  <c r="X23" i="31"/>
  <c r="AB23" i="31"/>
  <c r="AF23" i="31"/>
  <c r="AJ23" i="31"/>
  <c r="AN23" i="31"/>
  <c r="D24" i="31"/>
  <c r="H24" i="31"/>
  <c r="L24" i="31"/>
  <c r="P24" i="31"/>
  <c r="T24" i="31"/>
  <c r="X24" i="31"/>
  <c r="AB24" i="31"/>
  <c r="AF24" i="31"/>
  <c r="AJ24" i="31"/>
  <c r="AN24" i="31"/>
  <c r="D25" i="31"/>
  <c r="H25" i="31"/>
  <c r="L25" i="31"/>
  <c r="P25" i="31"/>
  <c r="T25" i="31"/>
  <c r="X25" i="31"/>
  <c r="AB25" i="31"/>
  <c r="AF25" i="31"/>
  <c r="AJ25" i="31"/>
  <c r="AN25" i="31"/>
  <c r="D26" i="31"/>
  <c r="H26" i="31"/>
  <c r="L26" i="31"/>
  <c r="P26" i="31"/>
  <c r="T26" i="31"/>
  <c r="X26" i="31"/>
  <c r="AB26" i="31"/>
  <c r="AF26" i="31"/>
  <c r="AJ26" i="31"/>
  <c r="AN26" i="31"/>
  <c r="D27" i="31"/>
  <c r="H27" i="31"/>
  <c r="L27" i="31"/>
  <c r="P27" i="31"/>
  <c r="T27" i="31"/>
  <c r="X27" i="31"/>
  <c r="AB27" i="31"/>
  <c r="AF27" i="31"/>
  <c r="AJ27" i="31"/>
  <c r="AN27" i="31"/>
  <c r="D28" i="31"/>
  <c r="H28" i="31"/>
  <c r="L28" i="31"/>
  <c r="P28" i="31"/>
  <c r="T28" i="31"/>
  <c r="X28" i="31"/>
  <c r="AB28" i="31"/>
  <c r="AF28" i="31"/>
  <c r="AJ28" i="31"/>
  <c r="AN28" i="31"/>
  <c r="D29" i="31"/>
  <c r="H29" i="31"/>
  <c r="L29" i="31"/>
  <c r="P29" i="31"/>
  <c r="T29" i="31"/>
  <c r="X29" i="31"/>
  <c r="AB29" i="31"/>
  <c r="AF29" i="31"/>
  <c r="AJ29" i="31"/>
  <c r="AN29" i="31"/>
  <c r="D30" i="31"/>
  <c r="H30" i="31"/>
  <c r="L30" i="31"/>
  <c r="P30" i="31"/>
  <c r="T30" i="31"/>
  <c r="X30" i="31"/>
  <c r="AB30" i="31"/>
  <c r="AF30" i="31"/>
  <c r="AJ30" i="31"/>
  <c r="AN30" i="31"/>
  <c r="D31" i="31"/>
  <c r="H31" i="31"/>
  <c r="L31" i="31"/>
  <c r="P31" i="31"/>
  <c r="T31" i="31"/>
  <c r="X31" i="31"/>
  <c r="AB31" i="31"/>
  <c r="AF31" i="31"/>
  <c r="AJ31" i="31"/>
  <c r="AN31" i="31"/>
  <c r="D32" i="31"/>
  <c r="H32" i="31"/>
  <c r="L32" i="31"/>
  <c r="P32" i="31"/>
  <c r="T32" i="31"/>
  <c r="X32" i="31"/>
  <c r="AB32" i="31"/>
  <c r="AF32" i="31"/>
  <c r="AJ32" i="31"/>
  <c r="AN32" i="31"/>
  <c r="D33" i="31"/>
  <c r="H33" i="31"/>
  <c r="L33" i="31"/>
  <c r="P33" i="31"/>
  <c r="T33" i="31"/>
  <c r="X33" i="31"/>
  <c r="AB33" i="31"/>
  <c r="AF33" i="31"/>
  <c r="AJ33" i="31"/>
  <c r="AN33" i="31"/>
  <c r="D34" i="31"/>
  <c r="H34" i="31"/>
  <c r="L34" i="31"/>
  <c r="P34" i="31"/>
  <c r="T34" i="31"/>
  <c r="X34" i="31"/>
  <c r="AB34" i="31"/>
  <c r="AF34" i="31"/>
  <c r="AJ34" i="31"/>
  <c r="AN34" i="31"/>
  <c r="D35" i="31"/>
  <c r="H35" i="31"/>
  <c r="L35" i="31"/>
  <c r="P35" i="31"/>
  <c r="T35" i="31"/>
  <c r="X35" i="31"/>
  <c r="AB35" i="31"/>
  <c r="AF35" i="31"/>
  <c r="AJ35" i="31"/>
  <c r="AN35" i="31"/>
  <c r="D36" i="31"/>
  <c r="H36" i="31"/>
  <c r="L36" i="31"/>
  <c r="P36" i="31"/>
  <c r="T36" i="31"/>
  <c r="X36" i="31"/>
  <c r="AB36" i="31"/>
  <c r="AF36" i="31"/>
  <c r="AJ36" i="31"/>
  <c r="AN36" i="31"/>
  <c r="D37" i="31"/>
  <c r="H37" i="31"/>
  <c r="L37" i="31"/>
  <c r="P37" i="31"/>
  <c r="T37" i="31"/>
  <c r="X37" i="31"/>
  <c r="AB37" i="31"/>
  <c r="AF37" i="31"/>
  <c r="AJ37" i="31"/>
  <c r="AN37" i="31"/>
  <c r="D38" i="31"/>
  <c r="H38" i="31"/>
  <c r="L38" i="31"/>
  <c r="P38" i="31"/>
  <c r="T38" i="31"/>
  <c r="X38" i="31"/>
  <c r="C13" i="31"/>
  <c r="G13" i="31"/>
  <c r="K13" i="31"/>
  <c r="O13" i="31"/>
  <c r="S13" i="31"/>
  <c r="W13" i="31"/>
  <c r="AA13" i="31"/>
  <c r="AE13" i="31"/>
  <c r="AI13" i="31"/>
  <c r="AM13" i="31"/>
  <c r="C14" i="31"/>
  <c r="G14" i="31"/>
  <c r="K14" i="31"/>
  <c r="O14" i="31"/>
  <c r="S14" i="31"/>
  <c r="W14" i="31"/>
  <c r="AA14" i="31"/>
  <c r="AE14" i="31"/>
  <c r="AI14" i="31"/>
  <c r="AM14" i="31"/>
  <c r="C15" i="31"/>
  <c r="G15" i="31"/>
  <c r="K15" i="31"/>
  <c r="O15" i="31"/>
  <c r="S15" i="31"/>
  <c r="W15" i="31"/>
  <c r="AA15" i="31"/>
  <c r="AE15" i="31"/>
  <c r="AI15" i="31"/>
  <c r="AM15" i="31"/>
  <c r="C16" i="31"/>
  <c r="G16" i="31"/>
  <c r="K16" i="31"/>
  <c r="O16" i="31"/>
  <c r="S16" i="31"/>
  <c r="W16" i="31"/>
  <c r="AA16" i="31"/>
  <c r="AE16" i="31"/>
  <c r="AI16" i="31"/>
  <c r="AM16" i="31"/>
  <c r="C17" i="31"/>
  <c r="G17" i="31"/>
  <c r="K17" i="31"/>
  <c r="O17" i="31"/>
  <c r="S17" i="31"/>
  <c r="W17" i="31"/>
  <c r="AA17" i="31"/>
  <c r="AE17" i="31"/>
  <c r="AI17" i="31"/>
  <c r="AM17" i="31"/>
  <c r="C18" i="31"/>
  <c r="G18" i="31"/>
  <c r="K18" i="31"/>
  <c r="O18" i="31"/>
  <c r="S18" i="31"/>
  <c r="W18" i="31"/>
  <c r="AA18" i="31"/>
  <c r="AE18" i="31"/>
  <c r="AI18" i="31"/>
  <c r="AM18" i="31"/>
  <c r="C19" i="31"/>
  <c r="G19" i="31"/>
  <c r="K19" i="31"/>
  <c r="O19" i="31"/>
  <c r="S19" i="31"/>
  <c r="W19" i="31"/>
  <c r="AA19" i="31"/>
  <c r="AE19" i="31"/>
  <c r="AI19" i="31"/>
  <c r="AM19" i="31"/>
  <c r="C20" i="31"/>
  <c r="G20" i="31"/>
  <c r="K20" i="31"/>
  <c r="O20" i="31"/>
  <c r="S20" i="31"/>
  <c r="W20" i="31"/>
  <c r="AA20" i="31"/>
  <c r="AE20" i="31"/>
  <c r="AI20" i="31"/>
  <c r="AM20" i="31"/>
  <c r="C21" i="31"/>
  <c r="G21" i="31"/>
  <c r="K21" i="31"/>
  <c r="O21" i="31"/>
  <c r="S21" i="31"/>
  <c r="W21" i="31"/>
  <c r="AA21" i="31"/>
  <c r="AE21" i="31"/>
  <c r="AI21" i="31"/>
  <c r="AM21" i="31"/>
  <c r="C22" i="31"/>
  <c r="G22" i="31"/>
  <c r="K22" i="31"/>
  <c r="O22" i="31"/>
  <c r="S22" i="31"/>
  <c r="W22" i="31"/>
  <c r="AA22" i="31"/>
  <c r="AE22" i="31"/>
  <c r="AI22" i="31"/>
  <c r="AM22" i="31"/>
  <c r="C23" i="31"/>
  <c r="G23" i="31"/>
  <c r="K23" i="31"/>
  <c r="O23" i="31"/>
  <c r="S23" i="31"/>
  <c r="W23" i="31"/>
  <c r="AA23" i="31"/>
  <c r="AE23" i="31"/>
  <c r="AI23" i="31"/>
  <c r="AM23" i="31"/>
  <c r="C24" i="31"/>
  <c r="G24" i="31"/>
  <c r="K24" i="31"/>
  <c r="O24" i="31"/>
  <c r="S24" i="31"/>
  <c r="W24" i="31"/>
  <c r="AA24" i="31"/>
  <c r="AE24" i="31"/>
  <c r="AI24" i="31"/>
  <c r="AM24" i="31"/>
  <c r="C25" i="31"/>
  <c r="G25" i="31"/>
  <c r="K25" i="31"/>
  <c r="O25" i="31"/>
  <c r="S25" i="31"/>
  <c r="W25" i="31"/>
  <c r="AA25" i="31"/>
  <c r="AE25" i="31"/>
  <c r="AI25" i="31"/>
  <c r="AM25" i="31"/>
  <c r="C26" i="31"/>
  <c r="G26" i="31"/>
  <c r="K26" i="31"/>
  <c r="O26" i="31"/>
  <c r="S26" i="31"/>
  <c r="W26" i="31"/>
  <c r="AA26" i="31"/>
  <c r="AE26" i="31"/>
  <c r="AI26" i="31"/>
  <c r="AM26" i="31"/>
  <c r="C27" i="31"/>
  <c r="G27" i="31"/>
  <c r="K27" i="31"/>
  <c r="O27" i="31"/>
  <c r="S27" i="31"/>
  <c r="W27" i="31"/>
  <c r="AA27" i="31"/>
  <c r="AE27" i="31"/>
  <c r="AI27" i="31"/>
  <c r="AM27" i="31"/>
  <c r="C28" i="31"/>
  <c r="G28" i="31"/>
  <c r="K28" i="31"/>
  <c r="O28" i="31"/>
  <c r="S28" i="31"/>
  <c r="W28" i="31"/>
  <c r="AA28" i="31"/>
  <c r="AE28" i="31"/>
  <c r="AI28" i="31"/>
  <c r="AM28" i="31"/>
  <c r="C29" i="31"/>
  <c r="G29" i="31"/>
  <c r="K29" i="31"/>
  <c r="O29" i="31"/>
  <c r="S29" i="31"/>
  <c r="W29" i="31"/>
  <c r="AA29" i="31"/>
  <c r="AE29" i="31"/>
  <c r="AI29" i="31"/>
  <c r="AM29" i="31"/>
  <c r="C30" i="31"/>
  <c r="G30" i="31"/>
  <c r="K30" i="31"/>
  <c r="O30" i="31"/>
  <c r="S30" i="31"/>
  <c r="W30" i="31"/>
  <c r="AA30" i="31"/>
  <c r="AE30" i="31"/>
  <c r="AI30" i="31"/>
  <c r="AM30" i="31"/>
  <c r="C31" i="31"/>
  <c r="G31" i="31"/>
  <c r="K31" i="31"/>
  <c r="O31" i="31"/>
  <c r="S31" i="31"/>
  <c r="W31" i="31"/>
  <c r="AA31" i="31"/>
  <c r="AE31" i="31"/>
  <c r="AI31" i="31"/>
  <c r="AM31" i="31"/>
  <c r="C32" i="31"/>
  <c r="G32" i="31"/>
  <c r="K32" i="31"/>
  <c r="O32" i="31"/>
  <c r="S32" i="31"/>
  <c r="W32" i="31"/>
  <c r="AA32" i="31"/>
  <c r="AE32" i="31"/>
  <c r="AI32" i="31"/>
  <c r="AM32" i="31"/>
  <c r="C33" i="31"/>
  <c r="G33" i="31"/>
  <c r="K33" i="31"/>
  <c r="O33" i="31"/>
  <c r="S33" i="31"/>
  <c r="W33" i="31"/>
  <c r="AA33" i="31"/>
  <c r="AE33" i="31"/>
  <c r="AI33" i="31"/>
  <c r="AM33" i="31"/>
  <c r="C34" i="31"/>
  <c r="G34" i="31"/>
  <c r="K34" i="31"/>
  <c r="O34" i="31"/>
  <c r="S34" i="31"/>
  <c r="W34" i="31"/>
  <c r="AA34" i="31"/>
  <c r="AE34" i="31"/>
  <c r="AI34" i="31"/>
  <c r="AM34" i="31"/>
  <c r="C35" i="31"/>
  <c r="G35" i="31"/>
  <c r="K35" i="31"/>
  <c r="O35" i="31"/>
  <c r="S35" i="31"/>
  <c r="W35" i="31"/>
  <c r="AA35" i="31"/>
  <c r="AE35" i="31"/>
  <c r="AI35" i="31"/>
  <c r="AM35" i="31"/>
  <c r="C36" i="31"/>
  <c r="G36" i="31"/>
  <c r="K36" i="31"/>
  <c r="O36" i="31"/>
  <c r="S36" i="31"/>
  <c r="W36" i="31"/>
  <c r="AA36" i="31"/>
  <c r="AE36" i="31"/>
  <c r="AI36" i="31"/>
  <c r="AM36" i="31"/>
  <c r="C37" i="31"/>
  <c r="G37" i="31"/>
  <c r="K37" i="31"/>
  <c r="O37" i="31"/>
  <c r="S37" i="31"/>
  <c r="W37" i="31"/>
  <c r="AA37" i="31"/>
  <c r="AE37" i="31"/>
  <c r="AI37" i="31"/>
  <c r="AM37" i="31"/>
  <c r="C38" i="31"/>
  <c r="G38" i="31"/>
  <c r="K38" i="31"/>
  <c r="O38" i="31"/>
  <c r="S38" i="31"/>
  <c r="W38" i="31"/>
  <c r="F13" i="31"/>
  <c r="J13" i="31"/>
  <c r="N13" i="31"/>
  <c r="R13" i="31"/>
  <c r="V13" i="31"/>
  <c r="Z13" i="31"/>
  <c r="AD13" i="31"/>
  <c r="AH13" i="31"/>
  <c r="AL13" i="31"/>
  <c r="AP13" i="31"/>
  <c r="F14" i="31"/>
  <c r="J14" i="31"/>
  <c r="N14" i="31"/>
  <c r="R14" i="31"/>
  <c r="V14" i="31"/>
  <c r="Z14" i="31"/>
  <c r="AD14" i="31"/>
  <c r="AH14" i="31"/>
  <c r="AL14" i="31"/>
  <c r="AP14" i="31"/>
  <c r="F15" i="31"/>
  <c r="J15" i="31"/>
  <c r="N15" i="31"/>
  <c r="R15" i="31"/>
  <c r="V15" i="31"/>
  <c r="Z15" i="31"/>
  <c r="AD15" i="31"/>
  <c r="AH15" i="31"/>
  <c r="AL15" i="31"/>
  <c r="AP15" i="31"/>
  <c r="F16" i="31"/>
  <c r="J16" i="31"/>
  <c r="N16" i="31"/>
  <c r="R16" i="31"/>
  <c r="V16" i="31"/>
  <c r="Z16" i="31"/>
  <c r="AD16" i="31"/>
  <c r="AH16" i="31"/>
  <c r="AL16" i="31"/>
  <c r="AP16" i="31"/>
  <c r="F17" i="31"/>
  <c r="J17" i="31"/>
  <c r="N17" i="31"/>
  <c r="R17" i="31"/>
  <c r="V17" i="31"/>
  <c r="Z17" i="31"/>
  <c r="AD17" i="31"/>
  <c r="AH17" i="31"/>
  <c r="AL17" i="31"/>
  <c r="AP17" i="31"/>
  <c r="F18" i="31"/>
  <c r="J18" i="31"/>
  <c r="N18" i="31"/>
  <c r="R18" i="31"/>
  <c r="V18" i="31"/>
  <c r="Z18" i="31"/>
  <c r="AD18" i="31"/>
  <c r="AH18" i="31"/>
  <c r="AL18" i="31"/>
  <c r="AP18" i="31"/>
  <c r="F19" i="31"/>
  <c r="J19" i="31"/>
  <c r="N19" i="31"/>
  <c r="R19" i="31"/>
  <c r="V19" i="31"/>
  <c r="Z19" i="31"/>
  <c r="AD19" i="31"/>
  <c r="AH19" i="31"/>
  <c r="AL19" i="31"/>
  <c r="AP19" i="31"/>
  <c r="F20" i="31"/>
  <c r="J20" i="31"/>
  <c r="N20" i="31"/>
  <c r="R20" i="31"/>
  <c r="V20" i="31"/>
  <c r="Z20" i="31"/>
  <c r="AD20" i="31"/>
  <c r="AH20" i="31"/>
  <c r="AL20" i="31"/>
  <c r="AP20" i="31"/>
  <c r="F21" i="31"/>
  <c r="J21" i="31"/>
  <c r="N21" i="31"/>
  <c r="R21" i="31"/>
  <c r="V21" i="31"/>
  <c r="Z21" i="31"/>
  <c r="AD21" i="31"/>
  <c r="AH21" i="31"/>
  <c r="AL21" i="31"/>
  <c r="AP21" i="31"/>
  <c r="F22" i="31"/>
  <c r="J22" i="31"/>
  <c r="N22" i="31"/>
  <c r="R22" i="31"/>
  <c r="V22" i="31"/>
  <c r="Z22" i="31"/>
  <c r="AD22" i="31"/>
  <c r="AH22" i="31"/>
  <c r="AL22" i="31"/>
  <c r="AP22" i="31"/>
  <c r="F23" i="31"/>
  <c r="J23" i="31"/>
  <c r="N23" i="31"/>
  <c r="R23" i="31"/>
  <c r="V23" i="31"/>
  <c r="Z23" i="31"/>
  <c r="AD23" i="31"/>
  <c r="AH23" i="31"/>
  <c r="AL23" i="31"/>
  <c r="AP23" i="31"/>
  <c r="F24" i="31"/>
  <c r="J24" i="31"/>
  <c r="N24" i="31"/>
  <c r="R24" i="31"/>
  <c r="V24" i="31"/>
  <c r="Z24" i="31"/>
  <c r="AD24" i="31"/>
  <c r="AH24" i="31"/>
  <c r="AL24" i="31"/>
  <c r="AP24" i="31"/>
  <c r="F25" i="31"/>
  <c r="J25" i="31"/>
  <c r="N25" i="31"/>
  <c r="R25" i="31"/>
  <c r="V25" i="31"/>
  <c r="Z25" i="31"/>
  <c r="AD25" i="31"/>
  <c r="AH25" i="31"/>
  <c r="AL25" i="31"/>
  <c r="AP25" i="31"/>
  <c r="F26" i="31"/>
  <c r="J26" i="31"/>
  <c r="N26" i="31"/>
  <c r="R26" i="31"/>
  <c r="V26" i="31"/>
  <c r="Z26" i="31"/>
  <c r="AD26" i="31"/>
  <c r="AH26" i="31"/>
  <c r="AL26" i="31"/>
  <c r="AP26" i="31"/>
  <c r="F27" i="31"/>
  <c r="J27" i="31"/>
  <c r="N27" i="31"/>
  <c r="R27" i="31"/>
  <c r="V27" i="31"/>
  <c r="Z27" i="31"/>
  <c r="AD27" i="31"/>
  <c r="AH27" i="31"/>
  <c r="AL27" i="31"/>
  <c r="AP27" i="31"/>
  <c r="F28" i="31"/>
  <c r="J28" i="31"/>
  <c r="N28" i="31"/>
  <c r="R28" i="31"/>
  <c r="V28" i="31"/>
  <c r="Z28" i="31"/>
  <c r="AD28" i="31"/>
  <c r="AH28" i="31"/>
  <c r="AL28" i="31"/>
  <c r="AP28" i="31"/>
  <c r="F29" i="31"/>
  <c r="J29" i="31"/>
  <c r="N29" i="31"/>
  <c r="R29" i="31"/>
  <c r="V29" i="31"/>
  <c r="Z29" i="31"/>
  <c r="AD29" i="31"/>
  <c r="AH29" i="31"/>
  <c r="AL29" i="31"/>
  <c r="AP29" i="31"/>
  <c r="F30" i="31"/>
  <c r="J30" i="31"/>
  <c r="N30" i="31"/>
  <c r="R30" i="31"/>
  <c r="V30" i="31"/>
  <c r="Z30" i="31"/>
  <c r="AD30" i="31"/>
  <c r="AH30" i="31"/>
  <c r="AL30" i="31"/>
  <c r="AP30" i="31"/>
  <c r="F31" i="31"/>
  <c r="J31" i="31"/>
  <c r="N31" i="31"/>
  <c r="R31" i="31"/>
  <c r="V31" i="31"/>
  <c r="Z31" i="31"/>
  <c r="AD31" i="31"/>
  <c r="AH31" i="31"/>
  <c r="AL31" i="31"/>
  <c r="AP31" i="31"/>
  <c r="F32" i="31"/>
  <c r="J32" i="31"/>
  <c r="N32" i="31"/>
  <c r="R32" i="31"/>
  <c r="V32" i="31"/>
  <c r="Z32" i="31"/>
  <c r="AD32" i="31"/>
  <c r="AH32" i="31"/>
  <c r="AL32" i="31"/>
  <c r="AP32" i="31"/>
  <c r="F33" i="31"/>
  <c r="J33" i="31"/>
  <c r="N33" i="31"/>
  <c r="R33" i="31"/>
  <c r="V33" i="31"/>
  <c r="Z33" i="31"/>
  <c r="AD33" i="31"/>
  <c r="AH33" i="31"/>
  <c r="AL33" i="31"/>
  <c r="AP33" i="31"/>
  <c r="F34" i="31"/>
  <c r="J34" i="31"/>
  <c r="N34" i="31"/>
  <c r="R34" i="31"/>
  <c r="V34" i="31"/>
  <c r="Z34" i="31"/>
  <c r="AD34" i="31"/>
  <c r="AH34" i="31"/>
  <c r="AL34" i="31"/>
  <c r="AP34" i="31"/>
  <c r="F35" i="31"/>
  <c r="J35" i="31"/>
  <c r="N35" i="31"/>
  <c r="R35" i="31"/>
  <c r="V35" i="31"/>
  <c r="Z35" i="31"/>
  <c r="AD35" i="31"/>
  <c r="AH35" i="31"/>
  <c r="AL35" i="31"/>
  <c r="AP35" i="31"/>
  <c r="F36" i="31"/>
  <c r="J36" i="31"/>
  <c r="N36" i="31"/>
  <c r="R36" i="31"/>
  <c r="V36" i="31"/>
  <c r="Z36" i="31"/>
  <c r="AD36" i="31"/>
  <c r="AH36" i="31"/>
  <c r="AL36" i="31"/>
  <c r="AP36" i="31"/>
  <c r="F37" i="31"/>
  <c r="J37" i="31"/>
  <c r="N37" i="31"/>
  <c r="R37" i="31"/>
  <c r="V37" i="31"/>
  <c r="Z37" i="31"/>
  <c r="AD37" i="31"/>
  <c r="AH37" i="31"/>
  <c r="AL37" i="31"/>
  <c r="AP37" i="31"/>
  <c r="F38" i="31"/>
  <c r="J38" i="31"/>
  <c r="N38" i="31"/>
  <c r="R38" i="31"/>
  <c r="V38" i="31"/>
  <c r="E13" i="31"/>
  <c r="I13" i="31"/>
  <c r="M13" i="31"/>
  <c r="Q13" i="31"/>
  <c r="U13" i="31"/>
  <c r="Y13" i="31"/>
  <c r="AC13" i="31"/>
  <c r="AG13" i="31"/>
  <c r="AK13" i="31"/>
  <c r="AO13" i="31"/>
  <c r="E14" i="31"/>
  <c r="I14" i="31"/>
  <c r="M14" i="31"/>
  <c r="Q14" i="31"/>
  <c r="U14" i="31"/>
  <c r="Y14" i="31"/>
  <c r="AC14" i="31"/>
  <c r="AG14" i="31"/>
  <c r="AK14" i="31"/>
  <c r="AO14" i="31"/>
  <c r="E15" i="31"/>
  <c r="I15" i="31"/>
  <c r="M15" i="31"/>
  <c r="Q15" i="31"/>
  <c r="U15" i="31"/>
  <c r="Y15" i="31"/>
  <c r="AC15" i="31"/>
  <c r="AG15" i="31"/>
  <c r="AK15" i="31"/>
  <c r="AO15" i="31"/>
  <c r="E16" i="31"/>
  <c r="I16" i="31"/>
  <c r="M16" i="31"/>
  <c r="Q16" i="31"/>
  <c r="U16" i="31"/>
  <c r="Y16" i="31"/>
  <c r="AC16" i="31"/>
  <c r="AG16" i="31"/>
  <c r="AK16" i="31"/>
  <c r="AO16" i="31"/>
  <c r="E17" i="31"/>
  <c r="I17" i="31"/>
  <c r="M17" i="31"/>
  <c r="Q17" i="31"/>
  <c r="U17" i="31"/>
  <c r="Y17" i="31"/>
  <c r="AC17" i="31"/>
  <c r="AG17" i="31"/>
  <c r="AK17" i="31"/>
  <c r="AO17" i="31"/>
  <c r="E18" i="31"/>
  <c r="I18" i="31"/>
  <c r="M18" i="31"/>
  <c r="Q18" i="31"/>
  <c r="U18" i="31"/>
  <c r="Y18" i="31"/>
  <c r="AC18" i="31"/>
  <c r="AG18" i="31"/>
  <c r="AK18" i="31"/>
  <c r="AO18" i="31"/>
  <c r="E19" i="31"/>
  <c r="I19" i="31"/>
  <c r="M19" i="31"/>
  <c r="Q19" i="31"/>
  <c r="U19" i="31"/>
  <c r="Y19" i="31"/>
  <c r="AC19" i="31"/>
  <c r="AG19" i="31"/>
  <c r="AK19" i="31"/>
  <c r="AO19" i="31"/>
  <c r="E20" i="31"/>
  <c r="I20" i="31"/>
  <c r="M20" i="31"/>
  <c r="Q20" i="31"/>
  <c r="U20" i="31"/>
  <c r="Y20" i="31"/>
  <c r="AC20" i="31"/>
  <c r="AG20" i="31"/>
  <c r="AK20" i="31"/>
  <c r="AO20" i="31"/>
  <c r="E21" i="31"/>
  <c r="I21" i="31"/>
  <c r="M21" i="31"/>
  <c r="Q21" i="31"/>
  <c r="U21" i="31"/>
  <c r="Y21" i="31"/>
  <c r="AC21" i="31"/>
  <c r="AG21" i="31"/>
  <c r="AK21" i="31"/>
  <c r="AO21" i="31"/>
  <c r="E22" i="31"/>
  <c r="I22" i="31"/>
  <c r="M22" i="31"/>
  <c r="Q22" i="31"/>
  <c r="U22" i="31"/>
  <c r="Y22" i="31"/>
  <c r="AC22" i="31"/>
  <c r="AG22" i="31"/>
  <c r="AK22" i="31"/>
  <c r="AO22" i="31"/>
  <c r="E23" i="31"/>
  <c r="I23" i="31"/>
  <c r="M23" i="31"/>
  <c r="Q23" i="31"/>
  <c r="U23" i="31"/>
  <c r="Y23" i="31"/>
  <c r="AC23" i="31"/>
  <c r="AG23" i="31"/>
  <c r="AK23" i="31"/>
  <c r="AO23" i="31"/>
  <c r="E24" i="31"/>
  <c r="I24" i="31"/>
  <c r="M24" i="31"/>
  <c r="Q24" i="31"/>
  <c r="U24" i="31"/>
  <c r="Y24" i="31"/>
  <c r="AC24" i="31"/>
  <c r="AG24" i="31"/>
  <c r="AK24" i="31"/>
  <c r="AO24" i="31"/>
  <c r="E25" i="31"/>
  <c r="I25" i="31"/>
  <c r="M25" i="31"/>
  <c r="Q25" i="31"/>
  <c r="U25" i="31"/>
  <c r="Y25" i="31"/>
  <c r="AC25" i="31"/>
  <c r="AG25" i="31"/>
  <c r="AK25" i="31"/>
  <c r="AO25" i="31"/>
  <c r="E26" i="31"/>
  <c r="I26" i="31"/>
  <c r="M26" i="31"/>
  <c r="Q26" i="31"/>
  <c r="U26" i="31"/>
  <c r="Y26" i="31"/>
  <c r="AC26" i="31"/>
  <c r="AG26" i="31"/>
  <c r="AK26" i="31"/>
  <c r="AO26" i="31"/>
  <c r="E27" i="31"/>
  <c r="I27" i="31"/>
  <c r="M27" i="31"/>
  <c r="Q27" i="31"/>
  <c r="U27" i="31"/>
  <c r="Y27" i="31"/>
  <c r="AC27" i="31"/>
  <c r="AG27" i="31"/>
  <c r="AK27" i="31"/>
  <c r="AO27" i="31"/>
  <c r="E28" i="31"/>
  <c r="I28" i="31"/>
  <c r="M28" i="31"/>
  <c r="Q28" i="31"/>
  <c r="U28" i="31"/>
  <c r="Y28" i="31"/>
  <c r="AC28" i="31"/>
  <c r="AG28" i="31"/>
  <c r="AK28" i="31"/>
  <c r="AO28" i="31"/>
  <c r="E29" i="31"/>
  <c r="I29" i="31"/>
  <c r="M29" i="31"/>
  <c r="Q29" i="31"/>
  <c r="U29" i="31"/>
  <c r="Y29" i="31"/>
  <c r="AC29" i="31"/>
  <c r="AG29" i="31"/>
  <c r="AK29" i="31"/>
  <c r="AO29" i="31"/>
  <c r="E30" i="31"/>
  <c r="I30" i="31"/>
  <c r="M30" i="31"/>
  <c r="Q30" i="31"/>
  <c r="U30" i="31"/>
  <c r="Y30" i="31"/>
  <c r="AC30" i="31"/>
  <c r="AG30" i="31"/>
  <c r="AK30" i="31"/>
  <c r="AO30" i="31"/>
  <c r="E31" i="31"/>
  <c r="I31" i="31"/>
  <c r="M31" i="31"/>
  <c r="Q31" i="31"/>
  <c r="U31" i="31"/>
  <c r="Y31" i="31"/>
  <c r="AC31" i="31"/>
  <c r="AG31" i="31"/>
  <c r="AK31" i="31"/>
  <c r="AO31" i="31"/>
  <c r="E32" i="31"/>
  <c r="I32" i="31"/>
  <c r="M32" i="31"/>
  <c r="Q32" i="31"/>
  <c r="U32" i="31"/>
  <c r="Y32" i="31"/>
  <c r="AC32" i="31"/>
  <c r="AG32" i="31"/>
  <c r="AK32" i="31"/>
  <c r="AO32" i="31"/>
  <c r="E33" i="31"/>
  <c r="I33" i="31"/>
  <c r="M33" i="31"/>
  <c r="Q33" i="31"/>
  <c r="U33" i="31"/>
  <c r="Y33" i="31"/>
  <c r="AC33" i="31"/>
  <c r="AG33" i="31"/>
  <c r="AK33" i="31"/>
  <c r="AO33" i="31"/>
  <c r="E34" i="31"/>
  <c r="I34" i="31"/>
  <c r="M34" i="31"/>
  <c r="Q34" i="31"/>
  <c r="U34" i="31"/>
  <c r="Y34" i="31"/>
  <c r="AC34" i="31"/>
  <c r="AG34" i="31"/>
  <c r="AK34" i="31"/>
  <c r="AO34" i="31"/>
  <c r="E35" i="31"/>
  <c r="I35" i="31"/>
  <c r="M35" i="31"/>
  <c r="Q35" i="31"/>
  <c r="U35" i="31"/>
  <c r="Y35" i="31"/>
  <c r="AC35" i="31"/>
  <c r="AG35" i="31"/>
  <c r="AK35" i="31"/>
  <c r="AO35" i="31"/>
  <c r="E36" i="31"/>
  <c r="I36" i="31"/>
  <c r="M36" i="31"/>
  <c r="Q36" i="31"/>
  <c r="U36" i="31"/>
  <c r="Y36" i="31"/>
  <c r="AC36" i="31"/>
  <c r="AG36" i="31"/>
  <c r="AK36" i="31"/>
  <c r="AO36" i="31"/>
  <c r="E37" i="31"/>
  <c r="I37" i="31"/>
  <c r="M37" i="31"/>
  <c r="Q37" i="31"/>
  <c r="U37" i="31"/>
  <c r="Y37" i="31"/>
  <c r="AC37" i="31"/>
  <c r="AG37" i="31"/>
  <c r="AK37" i="31"/>
  <c r="AO37" i="31"/>
  <c r="E38" i="31"/>
  <c r="I38" i="31"/>
  <c r="M38" i="31"/>
  <c r="Q38" i="31"/>
  <c r="U38" i="31"/>
  <c r="Y38" i="31"/>
  <c r="AA38" i="31"/>
  <c r="AE38" i="31"/>
  <c r="AI38" i="31"/>
  <c r="AM38" i="31"/>
  <c r="C39" i="31"/>
  <c r="G39" i="31"/>
  <c r="K39" i="31"/>
  <c r="O39" i="31"/>
  <c r="S39" i="31"/>
  <c r="W39" i="31"/>
  <c r="AA39" i="31"/>
  <c r="AE39" i="31"/>
  <c r="AI39" i="31"/>
  <c r="AM39" i="31"/>
  <c r="C40" i="31"/>
  <c r="G40" i="31"/>
  <c r="K40" i="31"/>
  <c r="O40" i="31"/>
  <c r="S40" i="31"/>
  <c r="W40" i="31"/>
  <c r="AA40" i="31"/>
  <c r="AE40" i="31"/>
  <c r="AI40" i="31"/>
  <c r="AM40" i="31"/>
  <c r="C41" i="31"/>
  <c r="G41" i="31"/>
  <c r="K41" i="31"/>
  <c r="O41" i="31"/>
  <c r="S41" i="31"/>
  <c r="W41" i="31"/>
  <c r="AA41" i="31"/>
  <c r="AE41" i="31"/>
  <c r="AI41" i="31"/>
  <c r="AM41" i="31"/>
  <c r="C42" i="31"/>
  <c r="G42" i="31"/>
  <c r="K42" i="31"/>
  <c r="O42" i="31"/>
  <c r="S42" i="31"/>
  <c r="W42" i="31"/>
  <c r="AA42" i="31"/>
  <c r="AE42" i="31"/>
  <c r="AI42" i="31"/>
  <c r="AM42" i="31"/>
  <c r="C43" i="31"/>
  <c r="G43" i="31"/>
  <c r="K43" i="31"/>
  <c r="O43" i="31"/>
  <c r="S43" i="31"/>
  <c r="W43" i="31"/>
  <c r="AA43" i="31"/>
  <c r="AE43" i="31"/>
  <c r="AI43" i="31"/>
  <c r="AM43" i="31"/>
  <c r="C44" i="31"/>
  <c r="G44" i="31"/>
  <c r="K44" i="31"/>
  <c r="O44" i="31"/>
  <c r="S44" i="31"/>
  <c r="W44" i="31"/>
  <c r="AA44" i="31"/>
  <c r="AE44" i="31"/>
  <c r="AI44" i="31"/>
  <c r="AM44" i="31"/>
  <c r="C45" i="31"/>
  <c r="G45" i="31"/>
  <c r="K45" i="31"/>
  <c r="O45" i="31"/>
  <c r="S45" i="31"/>
  <c r="W45" i="31"/>
  <c r="AA45" i="31"/>
  <c r="AE45" i="31"/>
  <c r="AI45" i="31"/>
  <c r="AM45" i="31"/>
  <c r="C46" i="31"/>
  <c r="G46" i="31"/>
  <c r="K46" i="31"/>
  <c r="O46" i="31"/>
  <c r="S46" i="31"/>
  <c r="W46" i="31"/>
  <c r="AA46" i="31"/>
  <c r="AE46" i="31"/>
  <c r="AI46" i="31"/>
  <c r="AM46" i="31"/>
  <c r="C47" i="31"/>
  <c r="G47" i="31"/>
  <c r="K47" i="31"/>
  <c r="O47" i="31"/>
  <c r="S47" i="31"/>
  <c r="W47" i="31"/>
  <c r="AA47" i="31"/>
  <c r="AE47" i="31"/>
  <c r="AI47" i="31"/>
  <c r="AM47" i="31"/>
  <c r="C48" i="31"/>
  <c r="G48" i="31"/>
  <c r="K48" i="31"/>
  <c r="O48" i="31"/>
  <c r="S48" i="31"/>
  <c r="W48" i="31"/>
  <c r="AA48" i="31"/>
  <c r="AE48" i="31"/>
  <c r="AI48" i="31"/>
  <c r="AM48" i="31"/>
  <c r="C49" i="31"/>
  <c r="G49" i="31"/>
  <c r="K49" i="31"/>
  <c r="O49" i="31"/>
  <c r="S49" i="31"/>
  <c r="W49" i="31"/>
  <c r="AA49" i="31"/>
  <c r="AE49" i="31"/>
  <c r="AI49" i="31"/>
  <c r="AM49" i="31"/>
  <c r="C50" i="31"/>
  <c r="G50" i="31"/>
  <c r="K50" i="31"/>
  <c r="O50" i="31"/>
  <c r="S50" i="31"/>
  <c r="W50" i="31"/>
  <c r="AA50" i="31"/>
  <c r="AE50" i="31"/>
  <c r="AI50" i="31"/>
  <c r="AM50" i="31"/>
  <c r="C51" i="31"/>
  <c r="G51" i="31"/>
  <c r="K51" i="31"/>
  <c r="O51" i="31"/>
  <c r="S51" i="31"/>
  <c r="W51" i="31"/>
  <c r="AA51" i="31"/>
  <c r="AE51" i="31"/>
  <c r="AI51" i="31"/>
  <c r="AM51" i="31"/>
  <c r="C52" i="31"/>
  <c r="G52" i="31"/>
  <c r="K52" i="31"/>
  <c r="O52" i="31"/>
  <c r="S52" i="31"/>
  <c r="W52" i="31"/>
  <c r="AA52" i="31"/>
  <c r="AE52" i="31"/>
  <c r="AI52" i="31"/>
  <c r="AM52" i="31"/>
  <c r="C53" i="31"/>
  <c r="G53" i="31"/>
  <c r="K53" i="31"/>
  <c r="O53" i="31"/>
  <c r="S53" i="31"/>
  <c r="W53" i="31"/>
  <c r="AA53" i="31"/>
  <c r="AE53" i="31"/>
  <c r="AI53" i="31"/>
  <c r="AM53" i="31"/>
  <c r="C54" i="31"/>
  <c r="G54" i="31"/>
  <c r="K54" i="31"/>
  <c r="O54" i="31"/>
  <c r="S54" i="31"/>
  <c r="W54" i="31"/>
  <c r="AA54" i="31"/>
  <c r="AE54" i="31"/>
  <c r="AI54" i="31"/>
  <c r="AM54" i="31"/>
  <c r="C55" i="31"/>
  <c r="G55" i="31"/>
  <c r="K55" i="31"/>
  <c r="O55" i="31"/>
  <c r="S55" i="31"/>
  <c r="W55" i="31"/>
  <c r="AA55" i="31"/>
  <c r="AE55" i="31"/>
  <c r="AI55" i="31"/>
  <c r="AM55" i="31"/>
  <c r="C56" i="31"/>
  <c r="G56" i="31"/>
  <c r="K56" i="31"/>
  <c r="O56" i="31"/>
  <c r="S56" i="31"/>
  <c r="W56" i="31"/>
  <c r="AA56" i="31"/>
  <c r="AE56" i="31"/>
  <c r="AI56" i="31"/>
  <c r="AM56" i="31"/>
  <c r="C57" i="31"/>
  <c r="G57" i="31"/>
  <c r="K57" i="31"/>
  <c r="O57" i="31"/>
  <c r="S57" i="31"/>
  <c r="W57" i="31"/>
  <c r="AA57" i="31"/>
  <c r="AE57" i="31"/>
  <c r="AI57" i="31"/>
  <c r="AM57" i="31"/>
  <c r="C58" i="31"/>
  <c r="G58" i="31"/>
  <c r="K58" i="31"/>
  <c r="O58" i="31"/>
  <c r="S58" i="31"/>
  <c r="W58" i="31"/>
  <c r="AA58" i="31"/>
  <c r="AE58" i="31"/>
  <c r="AI58" i="31"/>
  <c r="AM58" i="31"/>
  <c r="C59" i="31"/>
  <c r="G59" i="31"/>
  <c r="K59" i="31"/>
  <c r="O59" i="31"/>
  <c r="S59" i="31"/>
  <c r="W59" i="31"/>
  <c r="AA59" i="31"/>
  <c r="AE59" i="31"/>
  <c r="AI59" i="31"/>
  <c r="AM59" i="31"/>
  <c r="C60" i="31"/>
  <c r="G60" i="31"/>
  <c r="K60" i="31"/>
  <c r="O60" i="31"/>
  <c r="S60" i="31"/>
  <c r="W60" i="31"/>
  <c r="AA60" i="31"/>
  <c r="AE60" i="31"/>
  <c r="AI60" i="31"/>
  <c r="AM60" i="31"/>
  <c r="C61" i="31"/>
  <c r="G61" i="31"/>
  <c r="K61" i="31"/>
  <c r="O61" i="31"/>
  <c r="S61" i="31"/>
  <c r="W61" i="31"/>
  <c r="AA61" i="31"/>
  <c r="AE61" i="31"/>
  <c r="AI61" i="31"/>
  <c r="AM61" i="31"/>
  <c r="C62" i="31"/>
  <c r="G62" i="31"/>
  <c r="K62" i="31"/>
  <c r="O62" i="31"/>
  <c r="S62" i="31"/>
  <c r="W62" i="31"/>
  <c r="AA62" i="31"/>
  <c r="AE62" i="31"/>
  <c r="AI62" i="31"/>
  <c r="AM62" i="31"/>
  <c r="C63" i="31"/>
  <c r="G63" i="31"/>
  <c r="K63" i="31"/>
  <c r="O63" i="31"/>
  <c r="S63" i="31"/>
  <c r="W63" i="31"/>
  <c r="AA63" i="31"/>
  <c r="AE63" i="31"/>
  <c r="AI63" i="31"/>
  <c r="AM63" i="31"/>
  <c r="C64" i="31"/>
  <c r="G64" i="31"/>
  <c r="K64" i="31"/>
  <c r="O64" i="31"/>
  <c r="S64" i="31"/>
  <c r="W64" i="31"/>
  <c r="AA64" i="31"/>
  <c r="AE64" i="31"/>
  <c r="AI64" i="31"/>
  <c r="AM64" i="31"/>
  <c r="C65" i="31"/>
  <c r="G65" i="31"/>
  <c r="K65" i="31"/>
  <c r="O65" i="31"/>
  <c r="S65" i="31"/>
  <c r="W65" i="31"/>
  <c r="AA65" i="31"/>
  <c r="AE65" i="31"/>
  <c r="AI65" i="31"/>
  <c r="AM65" i="31"/>
  <c r="C66" i="31"/>
  <c r="G66" i="31"/>
  <c r="K66" i="31"/>
  <c r="O66" i="31"/>
  <c r="S66" i="31"/>
  <c r="W66" i="31"/>
  <c r="AA66" i="31"/>
  <c r="AE66" i="31"/>
  <c r="AI66" i="31"/>
  <c r="AM66" i="31"/>
  <c r="C67" i="31"/>
  <c r="G67" i="31"/>
  <c r="K67" i="31"/>
  <c r="O67" i="31"/>
  <c r="S67" i="31"/>
  <c r="W67" i="31"/>
  <c r="AA67" i="31"/>
  <c r="AE67" i="31"/>
  <c r="AI67" i="31"/>
  <c r="AM67" i="31"/>
  <c r="C68" i="31"/>
  <c r="G68" i="31"/>
  <c r="K68" i="31"/>
  <c r="O68" i="31"/>
  <c r="S68" i="31"/>
  <c r="W68" i="31"/>
  <c r="AA68" i="31"/>
  <c r="AE68" i="31"/>
  <c r="AI68" i="31"/>
  <c r="AM68" i="31"/>
  <c r="C69" i="31"/>
  <c r="G69" i="31"/>
  <c r="K69" i="31"/>
  <c r="O69" i="31"/>
  <c r="S69" i="31"/>
  <c r="W69" i="31"/>
  <c r="AA69" i="31"/>
  <c r="AE69" i="31"/>
  <c r="AI69" i="31"/>
  <c r="AM69" i="31"/>
  <c r="C70" i="31"/>
  <c r="G70" i="31"/>
  <c r="K70" i="31"/>
  <c r="O70" i="31"/>
  <c r="S70" i="31"/>
  <c r="W70" i="31"/>
  <c r="AA70" i="31"/>
  <c r="AE70" i="31"/>
  <c r="AI70" i="31"/>
  <c r="AM70" i="31"/>
  <c r="C71" i="31"/>
  <c r="G71" i="31"/>
  <c r="K71" i="31"/>
  <c r="O71" i="31"/>
  <c r="S71" i="31"/>
  <c r="W71" i="31"/>
  <c r="AA71" i="31"/>
  <c r="AE71" i="31"/>
  <c r="AI71" i="31"/>
  <c r="AM71" i="31"/>
  <c r="C72" i="31"/>
  <c r="G72" i="31"/>
  <c r="K72" i="31"/>
  <c r="O72" i="31"/>
  <c r="S72" i="31"/>
  <c r="W72" i="31"/>
  <c r="AA72" i="31"/>
  <c r="AE72" i="31"/>
  <c r="AI72" i="31"/>
  <c r="AM72" i="31"/>
  <c r="C73" i="31"/>
  <c r="G73" i="31"/>
  <c r="K73" i="31"/>
  <c r="O73" i="31"/>
  <c r="S73" i="31"/>
  <c r="W73" i="31"/>
  <c r="AA73" i="31"/>
  <c r="AE73" i="31"/>
  <c r="AI73" i="31"/>
  <c r="AM73" i="31"/>
  <c r="D12" i="31"/>
  <c r="H12" i="31"/>
  <c r="L12" i="31"/>
  <c r="P12" i="31"/>
  <c r="T12" i="31"/>
  <c r="X12" i="31"/>
  <c r="AB12" i="31"/>
  <c r="AF12" i="31"/>
  <c r="AJ12" i="31"/>
  <c r="AN12" i="31"/>
  <c r="C13" i="6"/>
  <c r="G13" i="6"/>
  <c r="K13" i="6"/>
  <c r="O13" i="6"/>
  <c r="S13" i="6"/>
  <c r="W13" i="6"/>
  <c r="AA13" i="6"/>
  <c r="AE13" i="6"/>
  <c r="AI13" i="6"/>
  <c r="AM13" i="6"/>
  <c r="C14" i="6"/>
  <c r="G14" i="6"/>
  <c r="K14" i="6"/>
  <c r="O14" i="6"/>
  <c r="S14" i="6"/>
  <c r="W14" i="6"/>
  <c r="AA14" i="6"/>
  <c r="AE14" i="6"/>
  <c r="AI14" i="6"/>
  <c r="AM14" i="6"/>
  <c r="C15" i="6"/>
  <c r="G15" i="6"/>
  <c r="K15" i="6"/>
  <c r="O15" i="6"/>
  <c r="S15" i="6"/>
  <c r="W15" i="6"/>
  <c r="AA15" i="6"/>
  <c r="AE15" i="6"/>
  <c r="AI15" i="6"/>
  <c r="AM15" i="6"/>
  <c r="C16" i="6"/>
  <c r="G16" i="6"/>
  <c r="K16" i="6"/>
  <c r="O16" i="6"/>
  <c r="S16" i="6"/>
  <c r="W16" i="6"/>
  <c r="AA16" i="6"/>
  <c r="AE16" i="6"/>
  <c r="AI16" i="6"/>
  <c r="AM16" i="6"/>
  <c r="C17" i="6"/>
  <c r="G17" i="6"/>
  <c r="K17" i="6"/>
  <c r="O17" i="6"/>
  <c r="S17" i="6"/>
  <c r="W17" i="6"/>
  <c r="AA17" i="6"/>
  <c r="AE17" i="6"/>
  <c r="AI17" i="6"/>
  <c r="AM17" i="6"/>
  <c r="C18" i="6"/>
  <c r="G18" i="6"/>
  <c r="K18" i="6"/>
  <c r="O18" i="6"/>
  <c r="S18" i="6"/>
  <c r="W18" i="6"/>
  <c r="AA18" i="6"/>
  <c r="AE18" i="6"/>
  <c r="AI18" i="6"/>
  <c r="AM18" i="6"/>
  <c r="C19" i="6"/>
  <c r="G19" i="6"/>
  <c r="K19" i="6"/>
  <c r="O19" i="6"/>
  <c r="S19" i="6"/>
  <c r="W19" i="6"/>
  <c r="AA19" i="6"/>
  <c r="AE19" i="6"/>
  <c r="AI19" i="6"/>
  <c r="AM19" i="6"/>
  <c r="C20" i="6"/>
  <c r="G20" i="6"/>
  <c r="K20" i="6"/>
  <c r="O20" i="6"/>
  <c r="S20" i="6"/>
  <c r="W20" i="6"/>
  <c r="AA20" i="6"/>
  <c r="AE20" i="6"/>
  <c r="AI20" i="6"/>
  <c r="AM20" i="6"/>
  <c r="C21" i="6"/>
  <c r="G21" i="6"/>
  <c r="K21" i="6"/>
  <c r="O21" i="6"/>
  <c r="S21" i="6"/>
  <c r="W21" i="6"/>
  <c r="AA21" i="6"/>
  <c r="AE21" i="6"/>
  <c r="AI21" i="6"/>
  <c r="AM21" i="6"/>
  <c r="C22" i="6"/>
  <c r="G22" i="6"/>
  <c r="K22" i="6"/>
  <c r="O22" i="6"/>
  <c r="S22" i="6"/>
  <c r="W22" i="6"/>
  <c r="AA22" i="6"/>
  <c r="AE22" i="6"/>
  <c r="AI22" i="6"/>
  <c r="AM22" i="6"/>
  <c r="C23" i="6"/>
  <c r="G23" i="6"/>
  <c r="K23" i="6"/>
  <c r="O23" i="6"/>
  <c r="S23" i="6"/>
  <c r="W23" i="6"/>
  <c r="AA23" i="6"/>
  <c r="AE23" i="6"/>
  <c r="AI23" i="6"/>
  <c r="AM23" i="6"/>
  <c r="C24" i="6"/>
  <c r="G24" i="6"/>
  <c r="K24" i="6"/>
  <c r="O24" i="6"/>
  <c r="S24" i="6"/>
  <c r="W24" i="6"/>
  <c r="AA24" i="6"/>
  <c r="AE24" i="6"/>
  <c r="AI24" i="6"/>
  <c r="AM24" i="6"/>
  <c r="C25" i="6"/>
  <c r="G25" i="6"/>
  <c r="K25" i="6"/>
  <c r="O25" i="6"/>
  <c r="S25" i="6"/>
  <c r="W25" i="6"/>
  <c r="AA25" i="6"/>
  <c r="AE25" i="6"/>
  <c r="AI25" i="6"/>
  <c r="AM25" i="6"/>
  <c r="C26" i="6"/>
  <c r="G26" i="6"/>
  <c r="K26" i="6"/>
  <c r="O26" i="6"/>
  <c r="S26" i="6"/>
  <c r="W26" i="6"/>
  <c r="AA26" i="6"/>
  <c r="AE26" i="6"/>
  <c r="AI26" i="6"/>
  <c r="AM26" i="6"/>
  <c r="C27" i="6"/>
  <c r="G27" i="6"/>
  <c r="K27" i="6"/>
  <c r="O27" i="6"/>
  <c r="S27" i="6"/>
  <c r="W27" i="6"/>
  <c r="AA27" i="6"/>
  <c r="AE27" i="6"/>
  <c r="Z38" i="31"/>
  <c r="AD38" i="31"/>
  <c r="AH38" i="31"/>
  <c r="AL38" i="31"/>
  <c r="AP38" i="31"/>
  <c r="F39" i="31"/>
  <c r="J39" i="31"/>
  <c r="N39" i="31"/>
  <c r="R39" i="31"/>
  <c r="V39" i="31"/>
  <c r="Z39" i="31"/>
  <c r="AD39" i="31"/>
  <c r="AH39" i="31"/>
  <c r="AL39" i="31"/>
  <c r="AP39" i="31"/>
  <c r="F40" i="31"/>
  <c r="J40" i="31"/>
  <c r="N40" i="31"/>
  <c r="R40" i="31"/>
  <c r="V40" i="31"/>
  <c r="Z40" i="31"/>
  <c r="AD40" i="31"/>
  <c r="AH40" i="31"/>
  <c r="AL40" i="31"/>
  <c r="AP40" i="31"/>
  <c r="F41" i="31"/>
  <c r="J41" i="31"/>
  <c r="N41" i="31"/>
  <c r="R41" i="31"/>
  <c r="V41" i="31"/>
  <c r="Z41" i="31"/>
  <c r="AD41" i="31"/>
  <c r="AH41" i="31"/>
  <c r="AL41" i="31"/>
  <c r="AP41" i="31"/>
  <c r="F42" i="31"/>
  <c r="J42" i="31"/>
  <c r="N42" i="31"/>
  <c r="R42" i="31"/>
  <c r="V42" i="31"/>
  <c r="Z42" i="31"/>
  <c r="AD42" i="31"/>
  <c r="AH42" i="31"/>
  <c r="AL42" i="31"/>
  <c r="AP42" i="31"/>
  <c r="F43" i="31"/>
  <c r="J43" i="31"/>
  <c r="N43" i="31"/>
  <c r="R43" i="31"/>
  <c r="V43" i="31"/>
  <c r="Z43" i="31"/>
  <c r="AD43" i="31"/>
  <c r="AH43" i="31"/>
  <c r="AL43" i="31"/>
  <c r="AP43" i="31"/>
  <c r="F44" i="31"/>
  <c r="J44" i="31"/>
  <c r="N44" i="31"/>
  <c r="R44" i="31"/>
  <c r="V44" i="31"/>
  <c r="Z44" i="31"/>
  <c r="AD44" i="31"/>
  <c r="AH44" i="31"/>
  <c r="AL44" i="31"/>
  <c r="AP44" i="31"/>
  <c r="F45" i="31"/>
  <c r="J45" i="31"/>
  <c r="N45" i="31"/>
  <c r="R45" i="31"/>
  <c r="V45" i="31"/>
  <c r="Z45" i="31"/>
  <c r="AD45" i="31"/>
  <c r="AH45" i="31"/>
  <c r="AL45" i="31"/>
  <c r="AP45" i="31"/>
  <c r="F46" i="31"/>
  <c r="J46" i="31"/>
  <c r="N46" i="31"/>
  <c r="R46" i="31"/>
  <c r="V46" i="31"/>
  <c r="Z46" i="31"/>
  <c r="AD46" i="31"/>
  <c r="AH46" i="31"/>
  <c r="AL46" i="31"/>
  <c r="AP46" i="31"/>
  <c r="F47" i="31"/>
  <c r="J47" i="31"/>
  <c r="N47" i="31"/>
  <c r="R47" i="31"/>
  <c r="V47" i="31"/>
  <c r="Z47" i="31"/>
  <c r="AD47" i="31"/>
  <c r="AH47" i="31"/>
  <c r="AL47" i="31"/>
  <c r="AP47" i="31"/>
  <c r="F48" i="31"/>
  <c r="J48" i="31"/>
  <c r="N48" i="31"/>
  <c r="R48" i="31"/>
  <c r="V48" i="31"/>
  <c r="Z48" i="31"/>
  <c r="AD48" i="31"/>
  <c r="AH48" i="31"/>
  <c r="AL48" i="31"/>
  <c r="AP48" i="31"/>
  <c r="F49" i="31"/>
  <c r="J49" i="31"/>
  <c r="N49" i="31"/>
  <c r="R49" i="31"/>
  <c r="V49" i="31"/>
  <c r="Z49" i="31"/>
  <c r="AD49" i="31"/>
  <c r="AH49" i="31"/>
  <c r="AL49" i="31"/>
  <c r="AP49" i="31"/>
  <c r="F50" i="31"/>
  <c r="J50" i="31"/>
  <c r="N50" i="31"/>
  <c r="R50" i="31"/>
  <c r="V50" i="31"/>
  <c r="Z50" i="31"/>
  <c r="AD50" i="31"/>
  <c r="AH50" i="31"/>
  <c r="AL50" i="31"/>
  <c r="AP50" i="31"/>
  <c r="F51" i="31"/>
  <c r="J51" i="31"/>
  <c r="N51" i="31"/>
  <c r="R51" i="31"/>
  <c r="V51" i="31"/>
  <c r="Z51" i="31"/>
  <c r="AD51" i="31"/>
  <c r="AH51" i="31"/>
  <c r="AL51" i="31"/>
  <c r="AP51" i="31"/>
  <c r="F52" i="31"/>
  <c r="J52" i="31"/>
  <c r="N52" i="31"/>
  <c r="R52" i="31"/>
  <c r="V52" i="31"/>
  <c r="Z52" i="31"/>
  <c r="AD52" i="31"/>
  <c r="AH52" i="31"/>
  <c r="AL52" i="31"/>
  <c r="AP52" i="31"/>
  <c r="F53" i="31"/>
  <c r="J53" i="31"/>
  <c r="N53" i="31"/>
  <c r="R53" i="31"/>
  <c r="V53" i="31"/>
  <c r="Z53" i="31"/>
  <c r="AD53" i="31"/>
  <c r="AH53" i="31"/>
  <c r="AL53" i="31"/>
  <c r="AP53" i="31"/>
  <c r="F54" i="31"/>
  <c r="J54" i="31"/>
  <c r="N54" i="31"/>
  <c r="R54" i="31"/>
  <c r="V54" i="31"/>
  <c r="Z54" i="31"/>
  <c r="AD54" i="31"/>
  <c r="AH54" i="31"/>
  <c r="AL54" i="31"/>
  <c r="AP54" i="31"/>
  <c r="F55" i="31"/>
  <c r="J55" i="31"/>
  <c r="N55" i="31"/>
  <c r="R55" i="31"/>
  <c r="V55" i="31"/>
  <c r="Z55" i="31"/>
  <c r="AD55" i="31"/>
  <c r="AH55" i="31"/>
  <c r="AL55" i="31"/>
  <c r="AP55" i="31"/>
  <c r="F56" i="31"/>
  <c r="J56" i="31"/>
  <c r="N56" i="31"/>
  <c r="R56" i="31"/>
  <c r="V56" i="31"/>
  <c r="Z56" i="31"/>
  <c r="AD56" i="31"/>
  <c r="AH56" i="31"/>
  <c r="AL56" i="31"/>
  <c r="AP56" i="31"/>
  <c r="F57" i="31"/>
  <c r="J57" i="31"/>
  <c r="N57" i="31"/>
  <c r="R57" i="31"/>
  <c r="V57" i="31"/>
  <c r="Z57" i="31"/>
  <c r="AD57" i="31"/>
  <c r="AH57" i="31"/>
  <c r="AL57" i="31"/>
  <c r="AP57" i="31"/>
  <c r="F58" i="31"/>
  <c r="J58" i="31"/>
  <c r="N58" i="31"/>
  <c r="R58" i="31"/>
  <c r="V58" i="31"/>
  <c r="Z58" i="31"/>
  <c r="AD58" i="31"/>
  <c r="AH58" i="31"/>
  <c r="AL58" i="31"/>
  <c r="AP58" i="31"/>
  <c r="F59" i="31"/>
  <c r="J59" i="31"/>
  <c r="N59" i="31"/>
  <c r="R59" i="31"/>
  <c r="V59" i="31"/>
  <c r="Z59" i="31"/>
  <c r="AD59" i="31"/>
  <c r="AH59" i="31"/>
  <c r="AL59" i="31"/>
  <c r="AP59" i="31"/>
  <c r="F60" i="31"/>
  <c r="J60" i="31"/>
  <c r="N60" i="31"/>
  <c r="R60" i="31"/>
  <c r="V60" i="31"/>
  <c r="Z60" i="31"/>
  <c r="AD60" i="31"/>
  <c r="AH60" i="31"/>
  <c r="AL60" i="31"/>
  <c r="AP60" i="31"/>
  <c r="F61" i="31"/>
  <c r="J61" i="31"/>
  <c r="N61" i="31"/>
  <c r="R61" i="31"/>
  <c r="V61" i="31"/>
  <c r="Z61" i="31"/>
  <c r="AD61" i="31"/>
  <c r="AH61" i="31"/>
  <c r="AL61" i="31"/>
  <c r="AP61" i="31"/>
  <c r="F62" i="31"/>
  <c r="J62" i="31"/>
  <c r="N62" i="31"/>
  <c r="R62" i="31"/>
  <c r="V62" i="31"/>
  <c r="Z62" i="31"/>
  <c r="AD62" i="31"/>
  <c r="AH62" i="31"/>
  <c r="AL62" i="31"/>
  <c r="AP62" i="31"/>
  <c r="F63" i="31"/>
  <c r="J63" i="31"/>
  <c r="N63" i="31"/>
  <c r="R63" i="31"/>
  <c r="V63" i="31"/>
  <c r="Z63" i="31"/>
  <c r="AD63" i="31"/>
  <c r="AH63" i="31"/>
  <c r="AL63" i="31"/>
  <c r="AP63" i="31"/>
  <c r="F64" i="31"/>
  <c r="J64" i="31"/>
  <c r="N64" i="31"/>
  <c r="R64" i="31"/>
  <c r="V64" i="31"/>
  <c r="Z64" i="31"/>
  <c r="AD64" i="31"/>
  <c r="AH64" i="31"/>
  <c r="AL64" i="31"/>
  <c r="AP64" i="31"/>
  <c r="F65" i="31"/>
  <c r="J65" i="31"/>
  <c r="N65" i="31"/>
  <c r="R65" i="31"/>
  <c r="V65" i="31"/>
  <c r="Z65" i="31"/>
  <c r="AD65" i="31"/>
  <c r="AH65" i="31"/>
  <c r="AL65" i="31"/>
  <c r="AP65" i="31"/>
  <c r="F66" i="31"/>
  <c r="J66" i="31"/>
  <c r="N66" i="31"/>
  <c r="R66" i="31"/>
  <c r="V66" i="31"/>
  <c r="Z66" i="31"/>
  <c r="AD66" i="31"/>
  <c r="AH66" i="31"/>
  <c r="AL66" i="31"/>
  <c r="AP66" i="31"/>
  <c r="F67" i="31"/>
  <c r="J67" i="31"/>
  <c r="N67" i="31"/>
  <c r="R67" i="31"/>
  <c r="V67" i="31"/>
  <c r="Z67" i="31"/>
  <c r="AD67" i="31"/>
  <c r="AH67" i="31"/>
  <c r="AL67" i="31"/>
  <c r="AP67" i="31"/>
  <c r="F68" i="31"/>
  <c r="J68" i="31"/>
  <c r="N68" i="31"/>
  <c r="R68" i="31"/>
  <c r="V68" i="31"/>
  <c r="Z68" i="31"/>
  <c r="AD68" i="31"/>
  <c r="AH68" i="31"/>
  <c r="AL68" i="31"/>
  <c r="AP68" i="31"/>
  <c r="F69" i="31"/>
  <c r="J69" i="31"/>
  <c r="N69" i="31"/>
  <c r="R69" i="31"/>
  <c r="V69" i="31"/>
  <c r="Z69" i="31"/>
  <c r="AD69" i="31"/>
  <c r="AH69" i="31"/>
  <c r="AL69" i="31"/>
  <c r="AP69" i="31"/>
  <c r="F70" i="31"/>
  <c r="J70" i="31"/>
  <c r="N70" i="31"/>
  <c r="R70" i="31"/>
  <c r="V70" i="31"/>
  <c r="Z70" i="31"/>
  <c r="AD70" i="31"/>
  <c r="AH70" i="31"/>
  <c r="AL70" i="31"/>
  <c r="AP70" i="31"/>
  <c r="F71" i="31"/>
  <c r="J71" i="31"/>
  <c r="N71" i="31"/>
  <c r="R71" i="31"/>
  <c r="V71" i="31"/>
  <c r="Z71" i="31"/>
  <c r="AD71" i="31"/>
  <c r="AH71" i="31"/>
  <c r="AL71" i="31"/>
  <c r="AP71" i="31"/>
  <c r="F72" i="31"/>
  <c r="J72" i="31"/>
  <c r="N72" i="31"/>
  <c r="R72" i="31"/>
  <c r="V72" i="31"/>
  <c r="Z72" i="31"/>
  <c r="AD72" i="31"/>
  <c r="AH72" i="31"/>
  <c r="AL72" i="31"/>
  <c r="AP72" i="31"/>
  <c r="F73" i="31"/>
  <c r="J73" i="31"/>
  <c r="N73" i="31"/>
  <c r="R73" i="31"/>
  <c r="V73" i="31"/>
  <c r="Z73" i="31"/>
  <c r="AD73" i="31"/>
  <c r="AH73" i="31"/>
  <c r="AL73" i="31"/>
  <c r="AP73" i="31"/>
  <c r="G12" i="31"/>
  <c r="K12" i="31"/>
  <c r="O12" i="31"/>
  <c r="S12" i="31"/>
  <c r="W12" i="31"/>
  <c r="AA12" i="31"/>
  <c r="AE12" i="31"/>
  <c r="AI12" i="31"/>
  <c r="AM12" i="31"/>
  <c r="C12" i="31"/>
  <c r="F13" i="6"/>
  <c r="J13" i="6"/>
  <c r="N13" i="6"/>
  <c r="R13" i="6"/>
  <c r="V13" i="6"/>
  <c r="Z13" i="6"/>
  <c r="AD13" i="6"/>
  <c r="AH13" i="6"/>
  <c r="AL13" i="6"/>
  <c r="AP13" i="6"/>
  <c r="F14" i="6"/>
  <c r="J14" i="6"/>
  <c r="N14" i="6"/>
  <c r="R14" i="6"/>
  <c r="V14" i="6"/>
  <c r="Z14" i="6"/>
  <c r="AD14" i="6"/>
  <c r="AH14" i="6"/>
  <c r="AL14" i="6"/>
  <c r="AP14" i="6"/>
  <c r="F15" i="6"/>
  <c r="J15" i="6"/>
  <c r="N15" i="6"/>
  <c r="R15" i="6"/>
  <c r="V15" i="6"/>
  <c r="Z15" i="6"/>
  <c r="AD15" i="6"/>
  <c r="AH15" i="6"/>
  <c r="AL15" i="6"/>
  <c r="AP15" i="6"/>
  <c r="F16" i="6"/>
  <c r="J16" i="6"/>
  <c r="N16" i="6"/>
  <c r="R16" i="6"/>
  <c r="V16" i="6"/>
  <c r="Z16" i="6"/>
  <c r="AD16" i="6"/>
  <c r="AH16" i="6"/>
  <c r="AL16" i="6"/>
  <c r="AP16" i="6"/>
  <c r="F17" i="6"/>
  <c r="J17" i="6"/>
  <c r="N17" i="6"/>
  <c r="R17" i="6"/>
  <c r="V17" i="6"/>
  <c r="Z17" i="6"/>
  <c r="AD17" i="6"/>
  <c r="AH17" i="6"/>
  <c r="AL17" i="6"/>
  <c r="AP17" i="6"/>
  <c r="F18" i="6"/>
  <c r="J18" i="6"/>
  <c r="N18" i="6"/>
  <c r="R18" i="6"/>
  <c r="V18" i="6"/>
  <c r="Z18" i="6"/>
  <c r="AD18" i="6"/>
  <c r="AH18" i="6"/>
  <c r="AL18" i="6"/>
  <c r="AP18" i="6"/>
  <c r="F19" i="6"/>
  <c r="J19" i="6"/>
  <c r="N19" i="6"/>
  <c r="R19" i="6"/>
  <c r="V19" i="6"/>
  <c r="Z19" i="6"/>
  <c r="AD19" i="6"/>
  <c r="AH19" i="6"/>
  <c r="AL19" i="6"/>
  <c r="AP19" i="6"/>
  <c r="F20" i="6"/>
  <c r="J20" i="6"/>
  <c r="N20" i="6"/>
  <c r="R20" i="6"/>
  <c r="V20" i="6"/>
  <c r="Z20" i="6"/>
  <c r="AD20" i="6"/>
  <c r="AH20" i="6"/>
  <c r="AL20" i="6"/>
  <c r="AP20" i="6"/>
  <c r="F21" i="6"/>
  <c r="J21" i="6"/>
  <c r="N21" i="6"/>
  <c r="R21" i="6"/>
  <c r="V21" i="6"/>
  <c r="Z21" i="6"/>
  <c r="AD21" i="6"/>
  <c r="AH21" i="6"/>
  <c r="AL21" i="6"/>
  <c r="AP21" i="6"/>
  <c r="F22" i="6"/>
  <c r="J22" i="6"/>
  <c r="N22" i="6"/>
  <c r="R22" i="6"/>
  <c r="V22" i="6"/>
  <c r="Z22" i="6"/>
  <c r="AD22" i="6"/>
  <c r="AH22" i="6"/>
  <c r="AL22" i="6"/>
  <c r="AP22" i="6"/>
  <c r="F23" i="6"/>
  <c r="J23" i="6"/>
  <c r="N23" i="6"/>
  <c r="R23" i="6"/>
  <c r="V23" i="6"/>
  <c r="Z23" i="6"/>
  <c r="AD23" i="6"/>
  <c r="AH23" i="6"/>
  <c r="AL23" i="6"/>
  <c r="AP23" i="6"/>
  <c r="F24" i="6"/>
  <c r="J24" i="6"/>
  <c r="N24" i="6"/>
  <c r="R24" i="6"/>
  <c r="V24" i="6"/>
  <c r="Z24" i="6"/>
  <c r="AD24" i="6"/>
  <c r="AH24" i="6"/>
  <c r="AL24" i="6"/>
  <c r="AP24" i="6"/>
  <c r="F25" i="6"/>
  <c r="J25" i="6"/>
  <c r="N25" i="6"/>
  <c r="R25" i="6"/>
  <c r="V25" i="6"/>
  <c r="Z25" i="6"/>
  <c r="AD25" i="6"/>
  <c r="AH25" i="6"/>
  <c r="AL25" i="6"/>
  <c r="AP25" i="6"/>
  <c r="F26" i="6"/>
  <c r="J26" i="6"/>
  <c r="N26" i="6"/>
  <c r="R26" i="6"/>
  <c r="V26" i="6"/>
  <c r="Z26" i="6"/>
  <c r="AD26" i="6"/>
  <c r="AH26" i="6"/>
  <c r="AL26" i="6"/>
  <c r="AP26" i="6"/>
  <c r="F27" i="6"/>
  <c r="J27" i="6"/>
  <c r="N27" i="6"/>
  <c r="R27" i="6"/>
  <c r="V27" i="6"/>
  <c r="Z27" i="6"/>
  <c r="AB38" i="31"/>
  <c r="AF38" i="31"/>
  <c r="AJ38" i="31"/>
  <c r="AN38" i="31"/>
  <c r="D39" i="31"/>
  <c r="H39" i="31"/>
  <c r="L39" i="31"/>
  <c r="P39" i="31"/>
  <c r="T39" i="31"/>
  <c r="X39" i="31"/>
  <c r="AB39" i="31"/>
  <c r="AF39" i="31"/>
  <c r="AJ39" i="31"/>
  <c r="AN39" i="31"/>
  <c r="D40" i="31"/>
  <c r="H40" i="31"/>
  <c r="L40" i="31"/>
  <c r="P40" i="31"/>
  <c r="T40" i="31"/>
  <c r="X40" i="31"/>
  <c r="AB40" i="31"/>
  <c r="AF40" i="31"/>
  <c r="AJ40" i="31"/>
  <c r="AN40" i="31"/>
  <c r="D41" i="31"/>
  <c r="H41" i="31"/>
  <c r="L41" i="31"/>
  <c r="P41" i="31"/>
  <c r="T41" i="31"/>
  <c r="X41" i="31"/>
  <c r="AB41" i="31"/>
  <c r="AF41" i="31"/>
  <c r="AJ41" i="31"/>
  <c r="AN41" i="31"/>
  <c r="D42" i="31"/>
  <c r="H42" i="31"/>
  <c r="L42" i="31"/>
  <c r="P42" i="31"/>
  <c r="T42" i="31"/>
  <c r="X42" i="31"/>
  <c r="AB42" i="31"/>
  <c r="AF42" i="31"/>
  <c r="AJ42" i="31"/>
  <c r="AN42" i="31"/>
  <c r="D43" i="31"/>
  <c r="H43" i="31"/>
  <c r="L43" i="31"/>
  <c r="P43" i="31"/>
  <c r="T43" i="31"/>
  <c r="X43" i="31"/>
  <c r="AB43" i="31"/>
  <c r="AF43" i="31"/>
  <c r="AJ43" i="31"/>
  <c r="AN43" i="31"/>
  <c r="D44" i="31"/>
  <c r="H44" i="31"/>
  <c r="L44" i="31"/>
  <c r="P44" i="31"/>
  <c r="T44" i="31"/>
  <c r="X44" i="31"/>
  <c r="AB44" i="31"/>
  <c r="AF44" i="31"/>
  <c r="AJ44" i="31"/>
  <c r="AN44" i="31"/>
  <c r="D45" i="31"/>
  <c r="H45" i="31"/>
  <c r="L45" i="31"/>
  <c r="P45" i="31"/>
  <c r="T45" i="31"/>
  <c r="X45" i="31"/>
  <c r="AB45" i="31"/>
  <c r="AF45" i="31"/>
  <c r="AJ45" i="31"/>
  <c r="AN45" i="31"/>
  <c r="D46" i="31"/>
  <c r="H46" i="31"/>
  <c r="L46" i="31"/>
  <c r="P46" i="31"/>
  <c r="T46" i="31"/>
  <c r="X46" i="31"/>
  <c r="AB46" i="31"/>
  <c r="AF46" i="31"/>
  <c r="AJ46" i="31"/>
  <c r="AN46" i="31"/>
  <c r="D47" i="31"/>
  <c r="H47" i="31"/>
  <c r="L47" i="31"/>
  <c r="P47" i="31"/>
  <c r="T47" i="31"/>
  <c r="X47" i="31"/>
  <c r="AB47" i="31"/>
  <c r="AF47" i="31"/>
  <c r="AJ47" i="31"/>
  <c r="AN47" i="31"/>
  <c r="D48" i="31"/>
  <c r="H48" i="31"/>
  <c r="L48" i="31"/>
  <c r="P48" i="31"/>
  <c r="T48" i="31"/>
  <c r="X48" i="31"/>
  <c r="AB48" i="31"/>
  <c r="AF48" i="31"/>
  <c r="AJ48" i="31"/>
  <c r="AN48" i="31"/>
  <c r="D49" i="31"/>
  <c r="H49" i="31"/>
  <c r="L49" i="31"/>
  <c r="P49" i="31"/>
  <c r="T49" i="31"/>
  <c r="X49" i="31"/>
  <c r="AB49" i="31"/>
  <c r="AF49" i="31"/>
  <c r="AJ49" i="31"/>
  <c r="AN49" i="31"/>
  <c r="D50" i="31"/>
  <c r="H50" i="31"/>
  <c r="L50" i="31"/>
  <c r="P50" i="31"/>
  <c r="T50" i="31"/>
  <c r="X50" i="31"/>
  <c r="AB50" i="31"/>
  <c r="AF50" i="31"/>
  <c r="AJ50" i="31"/>
  <c r="AN50" i="31"/>
  <c r="D51" i="31"/>
  <c r="H51" i="31"/>
  <c r="L51" i="31"/>
  <c r="P51" i="31"/>
  <c r="T51" i="31"/>
  <c r="X51" i="31"/>
  <c r="AB51" i="31"/>
  <c r="AF51" i="31"/>
  <c r="AJ51" i="31"/>
  <c r="AN51" i="31"/>
  <c r="D52" i="31"/>
  <c r="H52" i="31"/>
  <c r="L52" i="31"/>
  <c r="P52" i="31"/>
  <c r="T52" i="31"/>
  <c r="X52" i="31"/>
  <c r="AB52" i="31"/>
  <c r="AF52" i="31"/>
  <c r="AJ52" i="31"/>
  <c r="AN52" i="31"/>
  <c r="D53" i="31"/>
  <c r="H53" i="31"/>
  <c r="L53" i="31"/>
  <c r="P53" i="31"/>
  <c r="T53" i="31"/>
  <c r="X53" i="31"/>
  <c r="AB53" i="31"/>
  <c r="AF53" i="31"/>
  <c r="AJ53" i="31"/>
  <c r="AN53" i="31"/>
  <c r="D54" i="31"/>
  <c r="H54" i="31"/>
  <c r="L54" i="31"/>
  <c r="P54" i="31"/>
  <c r="T54" i="31"/>
  <c r="X54" i="31"/>
  <c r="AB54" i="31"/>
  <c r="AF54" i="31"/>
  <c r="AJ54" i="31"/>
  <c r="AN54" i="31"/>
  <c r="D55" i="31"/>
  <c r="H55" i="31"/>
  <c r="L55" i="31"/>
  <c r="P55" i="31"/>
  <c r="T55" i="31"/>
  <c r="X55" i="31"/>
  <c r="AB55" i="31"/>
  <c r="AF55" i="31"/>
  <c r="AJ55" i="31"/>
  <c r="AN55" i="31"/>
  <c r="D56" i="31"/>
  <c r="H56" i="31"/>
  <c r="L56" i="31"/>
  <c r="P56" i="31"/>
  <c r="T56" i="31"/>
  <c r="X56" i="31"/>
  <c r="AB56" i="31"/>
  <c r="AF56" i="31"/>
  <c r="AJ56" i="31"/>
  <c r="AN56" i="31"/>
  <c r="D57" i="31"/>
  <c r="H57" i="31"/>
  <c r="L57" i="31"/>
  <c r="P57" i="31"/>
  <c r="T57" i="31"/>
  <c r="X57" i="31"/>
  <c r="AB57" i="31"/>
  <c r="AF57" i="31"/>
  <c r="AJ57" i="31"/>
  <c r="AN57" i="31"/>
  <c r="D58" i="31"/>
  <c r="H58" i="31"/>
  <c r="L58" i="31"/>
  <c r="P58" i="31"/>
  <c r="T58" i="31"/>
  <c r="X58" i="31"/>
  <c r="AB58" i="31"/>
  <c r="AF58" i="31"/>
  <c r="AJ58" i="31"/>
  <c r="AN58" i="31"/>
  <c r="D59" i="31"/>
  <c r="H59" i="31"/>
  <c r="L59" i="31"/>
  <c r="P59" i="31"/>
  <c r="T59" i="31"/>
  <c r="X59" i="31"/>
  <c r="AB59" i="31"/>
  <c r="AF59" i="31"/>
  <c r="AJ59" i="31"/>
  <c r="AN59" i="31"/>
  <c r="D60" i="31"/>
  <c r="H60" i="31"/>
  <c r="L60" i="31"/>
  <c r="P60" i="31"/>
  <c r="T60" i="31"/>
  <c r="X60" i="31"/>
  <c r="AB60" i="31"/>
  <c r="AF60" i="31"/>
  <c r="AJ60" i="31"/>
  <c r="AN60" i="31"/>
  <c r="D61" i="31"/>
  <c r="H61" i="31"/>
  <c r="L61" i="31"/>
  <c r="P61" i="31"/>
  <c r="T61" i="31"/>
  <c r="X61" i="31"/>
  <c r="AB61" i="31"/>
  <c r="AF61" i="31"/>
  <c r="AJ61" i="31"/>
  <c r="AN61" i="31"/>
  <c r="D62" i="31"/>
  <c r="H62" i="31"/>
  <c r="L62" i="31"/>
  <c r="P62" i="31"/>
  <c r="T62" i="31"/>
  <c r="X62" i="31"/>
  <c r="AB62" i="31"/>
  <c r="AF62" i="31"/>
  <c r="AJ62" i="31"/>
  <c r="AN62" i="31"/>
  <c r="D63" i="31"/>
  <c r="H63" i="31"/>
  <c r="L63" i="31"/>
  <c r="P63" i="31"/>
  <c r="T63" i="31"/>
  <c r="X63" i="31"/>
  <c r="AB63" i="31"/>
  <c r="AF63" i="31"/>
  <c r="AJ63" i="31"/>
  <c r="AN63" i="31"/>
  <c r="D64" i="31"/>
  <c r="H64" i="31"/>
  <c r="L64" i="31"/>
  <c r="P64" i="31"/>
  <c r="T64" i="31"/>
  <c r="X64" i="31"/>
  <c r="AB64" i="31"/>
  <c r="AF64" i="31"/>
  <c r="AJ64" i="31"/>
  <c r="AN64" i="31"/>
  <c r="D65" i="31"/>
  <c r="H65" i="31"/>
  <c r="L65" i="31"/>
  <c r="P65" i="31"/>
  <c r="T65" i="31"/>
  <c r="X65" i="31"/>
  <c r="AB65" i="31"/>
  <c r="AF65" i="31"/>
  <c r="AJ65" i="31"/>
  <c r="AN65" i="31"/>
  <c r="D66" i="31"/>
  <c r="H66" i="31"/>
  <c r="L66" i="31"/>
  <c r="P66" i="31"/>
  <c r="T66" i="31"/>
  <c r="X66" i="31"/>
  <c r="AB66" i="31"/>
  <c r="AF66" i="31"/>
  <c r="AJ66" i="31"/>
  <c r="AN66" i="31"/>
  <c r="D67" i="31"/>
  <c r="H67" i="31"/>
  <c r="L67" i="31"/>
  <c r="P67" i="31"/>
  <c r="T67" i="31"/>
  <c r="X67" i="31"/>
  <c r="AB67" i="31"/>
  <c r="AF67" i="31"/>
  <c r="AJ67" i="31"/>
  <c r="AN67" i="31"/>
  <c r="D68" i="31"/>
  <c r="H68" i="31"/>
  <c r="L68" i="31"/>
  <c r="P68" i="31"/>
  <c r="T68" i="31"/>
  <c r="X68" i="31"/>
  <c r="AB68" i="31"/>
  <c r="AF68" i="31"/>
  <c r="AJ68" i="31"/>
  <c r="AN68" i="31"/>
  <c r="D69" i="31"/>
  <c r="H69" i="31"/>
  <c r="L69" i="31"/>
  <c r="P69" i="31"/>
  <c r="T69" i="31"/>
  <c r="X69" i="31"/>
  <c r="AB69" i="31"/>
  <c r="AF69" i="31"/>
  <c r="AJ69" i="31"/>
  <c r="AN69" i="31"/>
  <c r="D70" i="31"/>
  <c r="H70" i="31"/>
  <c r="L70" i="31"/>
  <c r="P70" i="31"/>
  <c r="T70" i="31"/>
  <c r="X70" i="31"/>
  <c r="AB70" i="31"/>
  <c r="AF70" i="31"/>
  <c r="AJ70" i="31"/>
  <c r="AN70" i="31"/>
  <c r="D71" i="31"/>
  <c r="H71" i="31"/>
  <c r="L71" i="31"/>
  <c r="P71" i="31"/>
  <c r="T71" i="31"/>
  <c r="X71" i="31"/>
  <c r="AB71" i="31"/>
  <c r="AF71" i="31"/>
  <c r="AJ71" i="31"/>
  <c r="AN71" i="31"/>
  <c r="D72" i="31"/>
  <c r="H72" i="31"/>
  <c r="L72" i="31"/>
  <c r="P72" i="31"/>
  <c r="T72" i="31"/>
  <c r="X72" i="31"/>
  <c r="AB72" i="31"/>
  <c r="AF72" i="31"/>
  <c r="AJ72" i="31"/>
  <c r="AN72" i="31"/>
  <c r="D73" i="31"/>
  <c r="H73" i="31"/>
  <c r="L73" i="31"/>
  <c r="P73" i="31"/>
  <c r="T73" i="31"/>
  <c r="X73" i="31"/>
  <c r="AB73" i="31"/>
  <c r="AF73" i="31"/>
  <c r="AJ73" i="31"/>
  <c r="AN73" i="31"/>
  <c r="E12" i="31"/>
  <c r="I12" i="31"/>
  <c r="M12" i="31"/>
  <c r="Q12" i="31"/>
  <c r="U12" i="31"/>
  <c r="Y12" i="31"/>
  <c r="AC12" i="31"/>
  <c r="AG12" i="31"/>
  <c r="AK12" i="31"/>
  <c r="AO12" i="31"/>
  <c r="D13" i="6"/>
  <c r="H13" i="6"/>
  <c r="L13" i="6"/>
  <c r="P13" i="6"/>
  <c r="T13" i="6"/>
  <c r="X13" i="6"/>
  <c r="AB13" i="6"/>
  <c r="AF13" i="6"/>
  <c r="AJ13" i="6"/>
  <c r="AN13" i="6"/>
  <c r="D14" i="6"/>
  <c r="H14" i="6"/>
  <c r="L14" i="6"/>
  <c r="P14" i="6"/>
  <c r="T14" i="6"/>
  <c r="X14" i="6"/>
  <c r="AB14" i="6"/>
  <c r="AF14" i="6"/>
  <c r="AJ14" i="6"/>
  <c r="AN14" i="6"/>
  <c r="D15" i="6"/>
  <c r="H15" i="6"/>
  <c r="L15" i="6"/>
  <c r="P15" i="6"/>
  <c r="T15" i="6"/>
  <c r="X15" i="6"/>
  <c r="AB15" i="6"/>
  <c r="AF15" i="6"/>
  <c r="AJ15" i="6"/>
  <c r="AN15" i="6"/>
  <c r="D16" i="6"/>
  <c r="H16" i="6"/>
  <c r="L16" i="6"/>
  <c r="P16" i="6"/>
  <c r="T16" i="6"/>
  <c r="X16" i="6"/>
  <c r="AB16" i="6"/>
  <c r="AF16" i="6"/>
  <c r="AJ16" i="6"/>
  <c r="AN16" i="6"/>
  <c r="D17" i="6"/>
  <c r="H17" i="6"/>
  <c r="L17" i="6"/>
  <c r="P17" i="6"/>
  <c r="T17" i="6"/>
  <c r="X17" i="6"/>
  <c r="AB17" i="6"/>
  <c r="AF17" i="6"/>
  <c r="AJ17" i="6"/>
  <c r="AN17" i="6"/>
  <c r="D18" i="6"/>
  <c r="H18" i="6"/>
  <c r="L18" i="6"/>
  <c r="P18" i="6"/>
  <c r="T18" i="6"/>
  <c r="X18" i="6"/>
  <c r="AB18" i="6"/>
  <c r="AF18" i="6"/>
  <c r="AJ18" i="6"/>
  <c r="AN18" i="6"/>
  <c r="D19" i="6"/>
  <c r="H19" i="6"/>
  <c r="L19" i="6"/>
  <c r="P19" i="6"/>
  <c r="T19" i="6"/>
  <c r="X19" i="6"/>
  <c r="AB19" i="6"/>
  <c r="AF19" i="6"/>
  <c r="AJ19" i="6"/>
  <c r="AN19" i="6"/>
  <c r="D20" i="6"/>
  <c r="H20" i="6"/>
  <c r="L20" i="6"/>
  <c r="P20" i="6"/>
  <c r="T20" i="6"/>
  <c r="X20" i="6"/>
  <c r="AB20" i="6"/>
  <c r="AF20" i="6"/>
  <c r="AJ20" i="6"/>
  <c r="AN20" i="6"/>
  <c r="D21" i="6"/>
  <c r="H21" i="6"/>
  <c r="L21" i="6"/>
  <c r="P21" i="6"/>
  <c r="T21" i="6"/>
  <c r="X21" i="6"/>
  <c r="AB21" i="6"/>
  <c r="AF21" i="6"/>
  <c r="AJ21" i="6"/>
  <c r="AN21" i="6"/>
  <c r="D22" i="6"/>
  <c r="H22" i="6"/>
  <c r="L22" i="6"/>
  <c r="P22" i="6"/>
  <c r="T22" i="6"/>
  <c r="X22" i="6"/>
  <c r="AB22" i="6"/>
  <c r="AF22" i="6"/>
  <c r="AJ22" i="6"/>
  <c r="AN22" i="6"/>
  <c r="D23" i="6"/>
  <c r="H23" i="6"/>
  <c r="L23" i="6"/>
  <c r="P23" i="6"/>
  <c r="T23" i="6"/>
  <c r="X23" i="6"/>
  <c r="AB23" i="6"/>
  <c r="AF23" i="6"/>
  <c r="AJ23" i="6"/>
  <c r="AN23" i="6"/>
  <c r="D24" i="6"/>
  <c r="H24" i="6"/>
  <c r="L24" i="6"/>
  <c r="P24" i="6"/>
  <c r="T24" i="6"/>
  <c r="X24" i="6"/>
  <c r="AB24" i="6"/>
  <c r="AF24" i="6"/>
  <c r="AJ24" i="6"/>
  <c r="AN24" i="6"/>
  <c r="D25" i="6"/>
  <c r="H25" i="6"/>
  <c r="L25" i="6"/>
  <c r="P25" i="6"/>
  <c r="T25" i="6"/>
  <c r="X25" i="6"/>
  <c r="AB25" i="6"/>
  <c r="AF25" i="6"/>
  <c r="AJ25" i="6"/>
  <c r="AN25" i="6"/>
  <c r="D26" i="6"/>
  <c r="H26" i="6"/>
  <c r="L26" i="6"/>
  <c r="P26" i="6"/>
  <c r="T26" i="6"/>
  <c r="X26" i="6"/>
  <c r="AB26" i="6"/>
  <c r="AF26" i="6"/>
  <c r="AJ26" i="6"/>
  <c r="AN26" i="6"/>
  <c r="D27" i="6"/>
  <c r="H27" i="6"/>
  <c r="L27" i="6"/>
  <c r="P27" i="6"/>
  <c r="T27" i="6"/>
  <c r="X27" i="6"/>
  <c r="AB27" i="6"/>
  <c r="AF27" i="6"/>
  <c r="AG38" i="31"/>
  <c r="I39" i="31"/>
  <c r="Y39" i="31"/>
  <c r="AO39" i="31"/>
  <c r="Q40" i="31"/>
  <c r="AG40" i="31"/>
  <c r="I41" i="31"/>
  <c r="Y41" i="31"/>
  <c r="AO41" i="31"/>
  <c r="Q42" i="31"/>
  <c r="AG42" i="31"/>
  <c r="I43" i="31"/>
  <c r="Y43" i="31"/>
  <c r="AO43" i="31"/>
  <c r="Q44" i="31"/>
  <c r="AG44" i="31"/>
  <c r="I45" i="31"/>
  <c r="Y45" i="31"/>
  <c r="AO45" i="31"/>
  <c r="Q46" i="31"/>
  <c r="AG46" i="31"/>
  <c r="I47" i="31"/>
  <c r="Y47" i="31"/>
  <c r="AO47" i="31"/>
  <c r="Q48" i="31"/>
  <c r="AG48" i="31"/>
  <c r="I49" i="31"/>
  <c r="Y49" i="31"/>
  <c r="AO49" i="31"/>
  <c r="Q50" i="31"/>
  <c r="AG50" i="31"/>
  <c r="I51" i="31"/>
  <c r="Y51" i="31"/>
  <c r="AO51" i="31"/>
  <c r="Q52" i="31"/>
  <c r="AG52" i="31"/>
  <c r="I53" i="31"/>
  <c r="Y53" i="31"/>
  <c r="AO53" i="31"/>
  <c r="Q54" i="31"/>
  <c r="AG54" i="31"/>
  <c r="I55" i="31"/>
  <c r="Y55" i="31"/>
  <c r="AO55" i="31"/>
  <c r="Q56" i="31"/>
  <c r="AG56" i="31"/>
  <c r="I57" i="31"/>
  <c r="Y57" i="31"/>
  <c r="AO57" i="31"/>
  <c r="Q58" i="31"/>
  <c r="AG58" i="31"/>
  <c r="I59" i="31"/>
  <c r="Y59" i="31"/>
  <c r="AO59" i="31"/>
  <c r="Q60" i="31"/>
  <c r="AG60" i="31"/>
  <c r="I61" i="31"/>
  <c r="Y61" i="31"/>
  <c r="AO61" i="31"/>
  <c r="Q62" i="31"/>
  <c r="AG62" i="31"/>
  <c r="I63" i="31"/>
  <c r="Y63" i="31"/>
  <c r="AO63" i="31"/>
  <c r="Q64" i="31"/>
  <c r="AG64" i="31"/>
  <c r="I65" i="31"/>
  <c r="Y65" i="31"/>
  <c r="AO65" i="31"/>
  <c r="Q66" i="31"/>
  <c r="AG66" i="31"/>
  <c r="I67" i="31"/>
  <c r="Y67" i="31"/>
  <c r="AO67" i="31"/>
  <c r="Q68" i="31"/>
  <c r="AG68" i="31"/>
  <c r="I69" i="31"/>
  <c r="Y69" i="31"/>
  <c r="AO69" i="31"/>
  <c r="Q70" i="31"/>
  <c r="AG70" i="31"/>
  <c r="I71" i="31"/>
  <c r="Y71" i="31"/>
  <c r="AO71" i="31"/>
  <c r="Q72" i="31"/>
  <c r="AG72" i="31"/>
  <c r="I73" i="31"/>
  <c r="Y73" i="31"/>
  <c r="AO73" i="31"/>
  <c r="R12" i="31"/>
  <c r="AH12" i="31"/>
  <c r="I13" i="6"/>
  <c r="Y13" i="6"/>
  <c r="AO13" i="6"/>
  <c r="Q14" i="6"/>
  <c r="AG14" i="6"/>
  <c r="I15" i="6"/>
  <c r="Y15" i="6"/>
  <c r="AO15" i="6"/>
  <c r="Q16" i="6"/>
  <c r="AG16" i="6"/>
  <c r="I17" i="6"/>
  <c r="Y17" i="6"/>
  <c r="AO17" i="6"/>
  <c r="Q18" i="6"/>
  <c r="AG18" i="6"/>
  <c r="I19" i="6"/>
  <c r="Y19" i="6"/>
  <c r="AO19" i="6"/>
  <c r="Q20" i="6"/>
  <c r="AG20" i="6"/>
  <c r="I21" i="6"/>
  <c r="Y21" i="6"/>
  <c r="AO21" i="6"/>
  <c r="Q22" i="6"/>
  <c r="AG22" i="6"/>
  <c r="I23" i="6"/>
  <c r="Y23" i="6"/>
  <c r="AO23" i="6"/>
  <c r="Q24" i="6"/>
  <c r="AG24" i="6"/>
  <c r="I25" i="6"/>
  <c r="Y25" i="6"/>
  <c r="AO25" i="6"/>
  <c r="Q26" i="6"/>
  <c r="AG26" i="6"/>
  <c r="I27" i="6"/>
  <c r="Y27" i="6"/>
  <c r="AH27" i="6"/>
  <c r="AL27" i="6"/>
  <c r="AP27" i="6"/>
  <c r="F28" i="6"/>
  <c r="J28" i="6"/>
  <c r="N28" i="6"/>
  <c r="R28" i="6"/>
  <c r="V28" i="6"/>
  <c r="Z28" i="6"/>
  <c r="AD28" i="6"/>
  <c r="AH28" i="6"/>
  <c r="AL28" i="6"/>
  <c r="AP28" i="6"/>
  <c r="F29" i="6"/>
  <c r="J29" i="6"/>
  <c r="N29" i="6"/>
  <c r="R29" i="6"/>
  <c r="V29" i="6"/>
  <c r="Z29" i="6"/>
  <c r="AD29" i="6"/>
  <c r="AH29" i="6"/>
  <c r="AL29" i="6"/>
  <c r="AP29" i="6"/>
  <c r="F30" i="6"/>
  <c r="J30" i="6"/>
  <c r="N30" i="6"/>
  <c r="R30" i="6"/>
  <c r="V30" i="6"/>
  <c r="Z30" i="6"/>
  <c r="AD30" i="6"/>
  <c r="AH30" i="6"/>
  <c r="AL30" i="6"/>
  <c r="AP30" i="6"/>
  <c r="F31" i="6"/>
  <c r="J31" i="6"/>
  <c r="N31" i="6"/>
  <c r="R31" i="6"/>
  <c r="V31" i="6"/>
  <c r="Z31" i="6"/>
  <c r="AD31" i="6"/>
  <c r="AH31" i="6"/>
  <c r="AL31" i="6"/>
  <c r="AP31" i="6"/>
  <c r="F32" i="6"/>
  <c r="J32" i="6"/>
  <c r="N32" i="6"/>
  <c r="R32" i="6"/>
  <c r="V32" i="6"/>
  <c r="Z32" i="6"/>
  <c r="AD32" i="6"/>
  <c r="AH32" i="6"/>
  <c r="AL32" i="6"/>
  <c r="AP32" i="6"/>
  <c r="F33" i="6"/>
  <c r="J33" i="6"/>
  <c r="N33" i="6"/>
  <c r="R33" i="6"/>
  <c r="V33" i="6"/>
  <c r="Z33" i="6"/>
  <c r="AD33" i="6"/>
  <c r="AH33" i="6"/>
  <c r="AL33" i="6"/>
  <c r="AP33" i="6"/>
  <c r="F34" i="6"/>
  <c r="J34" i="6"/>
  <c r="N34" i="6"/>
  <c r="R34" i="6"/>
  <c r="V34" i="6"/>
  <c r="Z34" i="6"/>
  <c r="AD34" i="6"/>
  <c r="AH34" i="6"/>
  <c r="AL34" i="6"/>
  <c r="AP34" i="6"/>
  <c r="F35" i="6"/>
  <c r="J35" i="6"/>
  <c r="N35" i="6"/>
  <c r="R35" i="6"/>
  <c r="V35" i="6"/>
  <c r="Z35" i="6"/>
  <c r="AD35" i="6"/>
  <c r="AH35" i="6"/>
  <c r="AL35" i="6"/>
  <c r="AP35" i="6"/>
  <c r="F36" i="6"/>
  <c r="J36" i="6"/>
  <c r="N36" i="6"/>
  <c r="R36" i="6"/>
  <c r="V36" i="6"/>
  <c r="Z36" i="6"/>
  <c r="AD36" i="6"/>
  <c r="AH36" i="6"/>
  <c r="AL36" i="6"/>
  <c r="AP36" i="6"/>
  <c r="F37" i="6"/>
  <c r="J37" i="6"/>
  <c r="N37" i="6"/>
  <c r="R37" i="6"/>
  <c r="V37" i="6"/>
  <c r="Z37" i="6"/>
  <c r="AD37" i="6"/>
  <c r="AH37" i="6"/>
  <c r="AL37" i="6"/>
  <c r="AP37" i="6"/>
  <c r="F38" i="6"/>
  <c r="J38" i="6"/>
  <c r="N38" i="6"/>
  <c r="R38" i="6"/>
  <c r="V38" i="6"/>
  <c r="Z38" i="6"/>
  <c r="AD38" i="6"/>
  <c r="AH38" i="6"/>
  <c r="AL38" i="6"/>
  <c r="AP38" i="6"/>
  <c r="F39" i="6"/>
  <c r="J39" i="6"/>
  <c r="N39" i="6"/>
  <c r="R39" i="6"/>
  <c r="V39" i="6"/>
  <c r="Z39" i="6"/>
  <c r="AD39" i="6"/>
  <c r="AH39" i="6"/>
  <c r="AL39" i="6"/>
  <c r="AP39" i="6"/>
  <c r="F40" i="6"/>
  <c r="J40" i="6"/>
  <c r="N40" i="6"/>
  <c r="R40" i="6"/>
  <c r="V40" i="6"/>
  <c r="Z40" i="6"/>
  <c r="AD40" i="6"/>
  <c r="AH40" i="6"/>
  <c r="AL40" i="6"/>
  <c r="AP40" i="6"/>
  <c r="F41" i="6"/>
  <c r="J41" i="6"/>
  <c r="N41" i="6"/>
  <c r="R41" i="6"/>
  <c r="V41" i="6"/>
  <c r="Z41" i="6"/>
  <c r="AD41" i="6"/>
  <c r="AH41" i="6"/>
  <c r="AL41" i="6"/>
  <c r="AP41" i="6"/>
  <c r="F42" i="6"/>
  <c r="J42" i="6"/>
  <c r="N42" i="6"/>
  <c r="R42" i="6"/>
  <c r="V42" i="6"/>
  <c r="Z42" i="6"/>
  <c r="AD42" i="6"/>
  <c r="AH42" i="6"/>
  <c r="AL42" i="6"/>
  <c r="AP42" i="6"/>
  <c r="F43" i="6"/>
  <c r="J43" i="6"/>
  <c r="N43" i="6"/>
  <c r="R43" i="6"/>
  <c r="V43" i="6"/>
  <c r="Z43" i="6"/>
  <c r="AD43" i="6"/>
  <c r="AH43" i="6"/>
  <c r="AL43" i="6"/>
  <c r="AP43" i="6"/>
  <c r="F44" i="6"/>
  <c r="J44" i="6"/>
  <c r="N44" i="6"/>
  <c r="R44" i="6"/>
  <c r="V44" i="6"/>
  <c r="Z44" i="6"/>
  <c r="AD44" i="6"/>
  <c r="AH44" i="6"/>
  <c r="AL44" i="6"/>
  <c r="AP44" i="6"/>
  <c r="F45" i="6"/>
  <c r="J45" i="6"/>
  <c r="N45" i="6"/>
  <c r="R45" i="6"/>
  <c r="V45" i="6"/>
  <c r="Z45" i="6"/>
  <c r="AD45" i="6"/>
  <c r="AH45" i="6"/>
  <c r="AL45" i="6"/>
  <c r="AP45" i="6"/>
  <c r="F46" i="6"/>
  <c r="J46" i="6"/>
  <c r="N46" i="6"/>
  <c r="R46" i="6"/>
  <c r="V46" i="6"/>
  <c r="Z46" i="6"/>
  <c r="AD46" i="6"/>
  <c r="AH46" i="6"/>
  <c r="AL46" i="6"/>
  <c r="AP46" i="6"/>
  <c r="F47" i="6"/>
  <c r="J47" i="6"/>
  <c r="N47" i="6"/>
  <c r="R47" i="6"/>
  <c r="V47" i="6"/>
  <c r="Z47" i="6"/>
  <c r="AD47" i="6"/>
  <c r="AH47" i="6"/>
  <c r="AL47" i="6"/>
  <c r="AP47" i="6"/>
  <c r="F48" i="6"/>
  <c r="J48" i="6"/>
  <c r="N48" i="6"/>
  <c r="R48" i="6"/>
  <c r="V48" i="6"/>
  <c r="Z48" i="6"/>
  <c r="AD48" i="6"/>
  <c r="AH48" i="6"/>
  <c r="AL48" i="6"/>
  <c r="AP48" i="6"/>
  <c r="F49" i="6"/>
  <c r="J49" i="6"/>
  <c r="N49" i="6"/>
  <c r="R49" i="6"/>
  <c r="V49" i="6"/>
  <c r="Z49" i="6"/>
  <c r="AD49" i="6"/>
  <c r="AH49" i="6"/>
  <c r="AL49" i="6"/>
  <c r="AP49" i="6"/>
  <c r="F50" i="6"/>
  <c r="J50" i="6"/>
  <c r="N50" i="6"/>
  <c r="R50" i="6"/>
  <c r="V50" i="6"/>
  <c r="Z50" i="6"/>
  <c r="AD50" i="6"/>
  <c r="AH50" i="6"/>
  <c r="AL50" i="6"/>
  <c r="AP50" i="6"/>
  <c r="F51" i="6"/>
  <c r="J51" i="6"/>
  <c r="N51" i="6"/>
  <c r="R51" i="6"/>
  <c r="V51" i="6"/>
  <c r="Z51" i="6"/>
  <c r="AD51" i="6"/>
  <c r="AH51" i="6"/>
  <c r="AL51" i="6"/>
  <c r="AP51" i="6"/>
  <c r="F52" i="6"/>
  <c r="J52" i="6"/>
  <c r="N52" i="6"/>
  <c r="R52" i="6"/>
  <c r="V52" i="6"/>
  <c r="Z52" i="6"/>
  <c r="AD52" i="6"/>
  <c r="AH52" i="6"/>
  <c r="AL52" i="6"/>
  <c r="AP52" i="6"/>
  <c r="F53" i="6"/>
  <c r="J53" i="6"/>
  <c r="N53" i="6"/>
  <c r="R53" i="6"/>
  <c r="V53" i="6"/>
  <c r="Z53" i="6"/>
  <c r="AD53" i="6"/>
  <c r="AH53" i="6"/>
  <c r="AL53" i="6"/>
  <c r="AP53" i="6"/>
  <c r="F54" i="6"/>
  <c r="J54" i="6"/>
  <c r="N54" i="6"/>
  <c r="R54" i="6"/>
  <c r="V54" i="6"/>
  <c r="Z54" i="6"/>
  <c r="AD54" i="6"/>
  <c r="AH54" i="6"/>
  <c r="AL54" i="6"/>
  <c r="AP54" i="6"/>
  <c r="F55" i="6"/>
  <c r="J55" i="6"/>
  <c r="N55" i="6"/>
  <c r="R55" i="6"/>
  <c r="V55" i="6"/>
  <c r="Z55" i="6"/>
  <c r="AD55" i="6"/>
  <c r="AH55" i="6"/>
  <c r="AL55" i="6"/>
  <c r="AP55" i="6"/>
  <c r="F56" i="6"/>
  <c r="J56" i="6"/>
  <c r="N56" i="6"/>
  <c r="R56" i="6"/>
  <c r="V56" i="6"/>
  <c r="Z56" i="6"/>
  <c r="AD56" i="6"/>
  <c r="AH56" i="6"/>
  <c r="AL56" i="6"/>
  <c r="AP56" i="6"/>
  <c r="F57" i="6"/>
  <c r="J57" i="6"/>
  <c r="N57" i="6"/>
  <c r="R57" i="6"/>
  <c r="V57" i="6"/>
  <c r="Z57" i="6"/>
  <c r="AD57" i="6"/>
  <c r="AH57" i="6"/>
  <c r="AL57" i="6"/>
  <c r="AP57" i="6"/>
  <c r="F58" i="6"/>
  <c r="J58" i="6"/>
  <c r="N58" i="6"/>
  <c r="R58" i="6"/>
  <c r="V58" i="6"/>
  <c r="Z58" i="6"/>
  <c r="AD58" i="6"/>
  <c r="AH58" i="6"/>
  <c r="AL58" i="6"/>
  <c r="AP58" i="6"/>
  <c r="F59" i="6"/>
  <c r="J59" i="6"/>
  <c r="N59" i="6"/>
  <c r="R59" i="6"/>
  <c r="V59" i="6"/>
  <c r="Z59" i="6"/>
  <c r="AD59" i="6"/>
  <c r="AH59" i="6"/>
  <c r="AL59" i="6"/>
  <c r="AP59" i="6"/>
  <c r="F60" i="6"/>
  <c r="J60" i="6"/>
  <c r="N60" i="6"/>
  <c r="R60" i="6"/>
  <c r="V60" i="6"/>
  <c r="Z60" i="6"/>
  <c r="AD60" i="6"/>
  <c r="AH60" i="6"/>
  <c r="AL60" i="6"/>
  <c r="AP60" i="6"/>
  <c r="F61" i="6"/>
  <c r="J61" i="6"/>
  <c r="N61" i="6"/>
  <c r="R61" i="6"/>
  <c r="V61" i="6"/>
  <c r="Z61" i="6"/>
  <c r="AD61" i="6"/>
  <c r="AH61" i="6"/>
  <c r="AL61" i="6"/>
  <c r="AP61" i="6"/>
  <c r="F62" i="6"/>
  <c r="J62" i="6"/>
  <c r="N62" i="6"/>
  <c r="R62" i="6"/>
  <c r="V62" i="6"/>
  <c r="Z62" i="6"/>
  <c r="AD62" i="6"/>
  <c r="AH62" i="6"/>
  <c r="AL62" i="6"/>
  <c r="AP62" i="6"/>
  <c r="F63" i="6"/>
  <c r="J63" i="6"/>
  <c r="N63" i="6"/>
  <c r="R63" i="6"/>
  <c r="V63" i="6"/>
  <c r="Z63" i="6"/>
  <c r="AD63" i="6"/>
  <c r="AH63" i="6"/>
  <c r="AL63" i="6"/>
  <c r="AP63" i="6"/>
  <c r="F64" i="6"/>
  <c r="J64" i="6"/>
  <c r="N64" i="6"/>
  <c r="R64" i="6"/>
  <c r="V64" i="6"/>
  <c r="Z64" i="6"/>
  <c r="AD64" i="6"/>
  <c r="AH64" i="6"/>
  <c r="AL64" i="6"/>
  <c r="AP64" i="6"/>
  <c r="F65" i="6"/>
  <c r="J65" i="6"/>
  <c r="N65" i="6"/>
  <c r="R65" i="6"/>
  <c r="V65" i="6"/>
  <c r="Z65" i="6"/>
  <c r="AD65" i="6"/>
  <c r="AH65" i="6"/>
  <c r="AL65" i="6"/>
  <c r="AP65" i="6"/>
  <c r="F66" i="6"/>
  <c r="J66" i="6"/>
  <c r="N66" i="6"/>
  <c r="R66" i="6"/>
  <c r="V66" i="6"/>
  <c r="Z66" i="6"/>
  <c r="AC38" i="31"/>
  <c r="E39" i="31"/>
  <c r="U39" i="31"/>
  <c r="AK39" i="31"/>
  <c r="M40" i="31"/>
  <c r="AC40" i="31"/>
  <c r="E41" i="31"/>
  <c r="U41" i="31"/>
  <c r="AK41" i="31"/>
  <c r="M42" i="31"/>
  <c r="AC42" i="31"/>
  <c r="E43" i="31"/>
  <c r="U43" i="31"/>
  <c r="AK43" i="31"/>
  <c r="M44" i="31"/>
  <c r="AC44" i="31"/>
  <c r="E45" i="31"/>
  <c r="U45" i="31"/>
  <c r="AK45" i="31"/>
  <c r="M46" i="31"/>
  <c r="AC46" i="31"/>
  <c r="E47" i="31"/>
  <c r="U47" i="31"/>
  <c r="AK47" i="31"/>
  <c r="M48" i="31"/>
  <c r="AC48" i="31"/>
  <c r="E49" i="31"/>
  <c r="U49" i="31"/>
  <c r="AK49" i="31"/>
  <c r="M50" i="31"/>
  <c r="AC50" i="31"/>
  <c r="E51" i="31"/>
  <c r="U51" i="31"/>
  <c r="AK51" i="31"/>
  <c r="M52" i="31"/>
  <c r="AC52" i="31"/>
  <c r="E53" i="31"/>
  <c r="U53" i="31"/>
  <c r="AK53" i="31"/>
  <c r="M54" i="31"/>
  <c r="AC54" i="31"/>
  <c r="E55" i="31"/>
  <c r="U55" i="31"/>
  <c r="AK55" i="31"/>
  <c r="M56" i="31"/>
  <c r="AC56" i="31"/>
  <c r="E57" i="31"/>
  <c r="U57" i="31"/>
  <c r="AK57" i="31"/>
  <c r="M58" i="31"/>
  <c r="AC58" i="31"/>
  <c r="E59" i="31"/>
  <c r="U59" i="31"/>
  <c r="AK59" i="31"/>
  <c r="M60" i="31"/>
  <c r="AC60" i="31"/>
  <c r="E61" i="31"/>
  <c r="U61" i="31"/>
  <c r="AK61" i="31"/>
  <c r="M62" i="31"/>
  <c r="AC62" i="31"/>
  <c r="E63" i="31"/>
  <c r="U63" i="31"/>
  <c r="AK63" i="31"/>
  <c r="M64" i="31"/>
  <c r="AC64" i="31"/>
  <c r="E65" i="31"/>
  <c r="U65" i="31"/>
  <c r="AK65" i="31"/>
  <c r="M66" i="31"/>
  <c r="AC66" i="31"/>
  <c r="E67" i="31"/>
  <c r="U67" i="31"/>
  <c r="AK67" i="31"/>
  <c r="M68" i="31"/>
  <c r="AC68" i="31"/>
  <c r="E69" i="31"/>
  <c r="U69" i="31"/>
  <c r="AK69" i="31"/>
  <c r="M70" i="31"/>
  <c r="AC70" i="31"/>
  <c r="E71" i="31"/>
  <c r="U71" i="31"/>
  <c r="AK71" i="31"/>
  <c r="M72" i="31"/>
  <c r="AC72" i="31"/>
  <c r="E73" i="31"/>
  <c r="U73" i="31"/>
  <c r="AK73" i="31"/>
  <c r="N12" i="31"/>
  <c r="AD12" i="31"/>
  <c r="E13" i="6"/>
  <c r="U13" i="6"/>
  <c r="AK13" i="6"/>
  <c r="M14" i="6"/>
  <c r="AC14" i="6"/>
  <c r="E15" i="6"/>
  <c r="U15" i="6"/>
  <c r="AK15" i="6"/>
  <c r="M16" i="6"/>
  <c r="AC16" i="6"/>
  <c r="E17" i="6"/>
  <c r="U17" i="6"/>
  <c r="AK17" i="6"/>
  <c r="M18" i="6"/>
  <c r="AC18" i="6"/>
  <c r="E19" i="6"/>
  <c r="U19" i="6"/>
  <c r="AK19" i="6"/>
  <c r="M20" i="6"/>
  <c r="AC20" i="6"/>
  <c r="E21" i="6"/>
  <c r="U21" i="6"/>
  <c r="AK21" i="6"/>
  <c r="M22" i="6"/>
  <c r="AC22" i="6"/>
  <c r="E23" i="6"/>
  <c r="U23" i="6"/>
  <c r="AK23" i="6"/>
  <c r="M24" i="6"/>
  <c r="AC24" i="6"/>
  <c r="E25" i="6"/>
  <c r="U25" i="6"/>
  <c r="AK25" i="6"/>
  <c r="M26" i="6"/>
  <c r="AC26" i="6"/>
  <c r="E27" i="6"/>
  <c r="U27" i="6"/>
  <c r="AG27" i="6"/>
  <c r="AK27" i="6"/>
  <c r="AO27" i="6"/>
  <c r="E28" i="6"/>
  <c r="I28" i="6"/>
  <c r="M28" i="6"/>
  <c r="Q28" i="6"/>
  <c r="U28" i="6"/>
  <c r="Y28" i="6"/>
  <c r="AC28" i="6"/>
  <c r="AG28" i="6"/>
  <c r="AK28" i="6"/>
  <c r="AO28" i="6"/>
  <c r="E29" i="6"/>
  <c r="I29" i="6"/>
  <c r="M29" i="6"/>
  <c r="Q29" i="6"/>
  <c r="U29" i="6"/>
  <c r="Y29" i="6"/>
  <c r="AC29" i="6"/>
  <c r="AG29" i="6"/>
  <c r="AK29" i="6"/>
  <c r="AO29" i="6"/>
  <c r="E30" i="6"/>
  <c r="I30" i="6"/>
  <c r="M30" i="6"/>
  <c r="Q30" i="6"/>
  <c r="U30" i="6"/>
  <c r="Y30" i="6"/>
  <c r="AC30" i="6"/>
  <c r="AG30" i="6"/>
  <c r="AK30" i="6"/>
  <c r="AO30" i="6"/>
  <c r="E31" i="6"/>
  <c r="I31" i="6"/>
  <c r="M31" i="6"/>
  <c r="Q31" i="6"/>
  <c r="U31" i="6"/>
  <c r="Y31" i="6"/>
  <c r="AC31" i="6"/>
  <c r="AG31" i="6"/>
  <c r="AK31" i="6"/>
  <c r="AO31" i="6"/>
  <c r="E32" i="6"/>
  <c r="I32" i="6"/>
  <c r="M32" i="6"/>
  <c r="Q32" i="6"/>
  <c r="U32" i="6"/>
  <c r="Y32" i="6"/>
  <c r="AC32" i="6"/>
  <c r="AG32" i="6"/>
  <c r="AK32" i="6"/>
  <c r="AO32" i="6"/>
  <c r="E33" i="6"/>
  <c r="I33" i="6"/>
  <c r="M33" i="6"/>
  <c r="Q33" i="6"/>
  <c r="U33" i="6"/>
  <c r="Y33" i="6"/>
  <c r="AC33" i="6"/>
  <c r="AG33" i="6"/>
  <c r="AK33" i="6"/>
  <c r="AO33" i="6"/>
  <c r="E34" i="6"/>
  <c r="I34" i="6"/>
  <c r="M34" i="6"/>
  <c r="Q34" i="6"/>
  <c r="U34" i="6"/>
  <c r="Y34" i="6"/>
  <c r="AC34" i="6"/>
  <c r="AG34" i="6"/>
  <c r="AK34" i="6"/>
  <c r="AO34" i="6"/>
  <c r="E35" i="6"/>
  <c r="I35" i="6"/>
  <c r="M35" i="6"/>
  <c r="Q35" i="6"/>
  <c r="U35" i="6"/>
  <c r="Y35" i="6"/>
  <c r="AC35" i="6"/>
  <c r="AG35" i="6"/>
  <c r="AK35" i="6"/>
  <c r="AO35" i="6"/>
  <c r="E36" i="6"/>
  <c r="I36" i="6"/>
  <c r="M36" i="6"/>
  <c r="Q36" i="6"/>
  <c r="U36" i="6"/>
  <c r="Y36" i="6"/>
  <c r="AC36" i="6"/>
  <c r="AG36" i="6"/>
  <c r="AK36" i="6"/>
  <c r="AO36" i="6"/>
  <c r="E37" i="6"/>
  <c r="I37" i="6"/>
  <c r="M37" i="6"/>
  <c r="Q37" i="6"/>
  <c r="U37" i="6"/>
  <c r="Y37" i="6"/>
  <c r="AC37" i="6"/>
  <c r="AG37" i="6"/>
  <c r="AK37" i="6"/>
  <c r="AO37" i="6"/>
  <c r="E38" i="6"/>
  <c r="I38" i="6"/>
  <c r="M38" i="6"/>
  <c r="Q38" i="6"/>
  <c r="U38" i="6"/>
  <c r="Y38" i="6"/>
  <c r="AC38" i="6"/>
  <c r="AG38" i="6"/>
  <c r="AK38" i="6"/>
  <c r="AO38" i="6"/>
  <c r="E39" i="6"/>
  <c r="I39" i="6"/>
  <c r="M39" i="6"/>
  <c r="Q39" i="6"/>
  <c r="U39" i="6"/>
  <c r="Y39" i="6"/>
  <c r="AC39" i="6"/>
  <c r="AG39" i="6"/>
  <c r="AK39" i="6"/>
  <c r="AO39" i="6"/>
  <c r="E40" i="6"/>
  <c r="I40" i="6"/>
  <c r="M40" i="6"/>
  <c r="Q40" i="6"/>
  <c r="U40" i="6"/>
  <c r="Y40" i="6"/>
  <c r="AC40" i="6"/>
  <c r="AG40" i="6"/>
  <c r="AK40" i="6"/>
  <c r="AO40" i="6"/>
  <c r="E41" i="6"/>
  <c r="I41" i="6"/>
  <c r="M41" i="6"/>
  <c r="Q41" i="6"/>
  <c r="U41" i="6"/>
  <c r="Y41" i="6"/>
  <c r="AC41" i="6"/>
  <c r="AG41" i="6"/>
  <c r="AK41" i="6"/>
  <c r="AO41" i="6"/>
  <c r="E42" i="6"/>
  <c r="I42" i="6"/>
  <c r="M42" i="6"/>
  <c r="Q42" i="6"/>
  <c r="U42" i="6"/>
  <c r="Y42" i="6"/>
  <c r="AC42" i="6"/>
  <c r="AG42" i="6"/>
  <c r="AK42" i="6"/>
  <c r="AO42" i="6"/>
  <c r="E43" i="6"/>
  <c r="I43" i="6"/>
  <c r="M43" i="6"/>
  <c r="Q43" i="6"/>
  <c r="U43" i="6"/>
  <c r="Y43" i="6"/>
  <c r="AC43" i="6"/>
  <c r="AG43" i="6"/>
  <c r="AK43" i="6"/>
  <c r="AO43" i="6"/>
  <c r="E44" i="6"/>
  <c r="I44" i="6"/>
  <c r="M44" i="6"/>
  <c r="Q44" i="6"/>
  <c r="U44" i="6"/>
  <c r="Y44" i="6"/>
  <c r="AC44" i="6"/>
  <c r="AG44" i="6"/>
  <c r="AK44" i="6"/>
  <c r="AO44" i="6"/>
  <c r="E45" i="6"/>
  <c r="I45" i="6"/>
  <c r="M45" i="6"/>
  <c r="Q45" i="6"/>
  <c r="U45" i="6"/>
  <c r="Y45" i="6"/>
  <c r="AC45" i="6"/>
  <c r="AG45" i="6"/>
  <c r="AK45" i="6"/>
  <c r="AO45" i="6"/>
  <c r="E46" i="6"/>
  <c r="I46" i="6"/>
  <c r="M46" i="6"/>
  <c r="Q46" i="6"/>
  <c r="U46" i="6"/>
  <c r="Y46" i="6"/>
  <c r="AC46" i="6"/>
  <c r="AG46" i="6"/>
  <c r="AK46" i="6"/>
  <c r="AO46" i="6"/>
  <c r="E47" i="6"/>
  <c r="I47" i="6"/>
  <c r="M47" i="6"/>
  <c r="Q47" i="6"/>
  <c r="U47" i="6"/>
  <c r="Y47" i="6"/>
  <c r="AC47" i="6"/>
  <c r="AG47" i="6"/>
  <c r="AK47" i="6"/>
  <c r="AO47" i="6"/>
  <c r="E48" i="6"/>
  <c r="I48" i="6"/>
  <c r="M48" i="6"/>
  <c r="Q48" i="6"/>
  <c r="U48" i="6"/>
  <c r="Y48" i="6"/>
  <c r="AC48" i="6"/>
  <c r="AG48" i="6"/>
  <c r="AK48" i="6"/>
  <c r="AO48" i="6"/>
  <c r="E49" i="6"/>
  <c r="I49" i="6"/>
  <c r="M49" i="6"/>
  <c r="Q49" i="6"/>
  <c r="U49" i="6"/>
  <c r="Y49" i="6"/>
  <c r="AC49" i="6"/>
  <c r="AG49" i="6"/>
  <c r="AK49" i="6"/>
  <c r="AO49" i="6"/>
  <c r="E50" i="6"/>
  <c r="I50" i="6"/>
  <c r="M50" i="6"/>
  <c r="Q50" i="6"/>
  <c r="U50" i="6"/>
  <c r="Y50" i="6"/>
  <c r="AC50" i="6"/>
  <c r="AG50" i="6"/>
  <c r="AK50" i="6"/>
  <c r="AO50" i="6"/>
  <c r="E51" i="6"/>
  <c r="I51" i="6"/>
  <c r="M51" i="6"/>
  <c r="Q51" i="6"/>
  <c r="U51" i="6"/>
  <c r="Y51" i="6"/>
  <c r="AC51" i="6"/>
  <c r="AG51" i="6"/>
  <c r="AK51" i="6"/>
  <c r="AO51" i="6"/>
  <c r="E52" i="6"/>
  <c r="I52" i="6"/>
  <c r="M52" i="6"/>
  <c r="Q52" i="6"/>
  <c r="U52" i="6"/>
  <c r="Y52" i="6"/>
  <c r="AC52" i="6"/>
  <c r="AG52" i="6"/>
  <c r="AK52" i="6"/>
  <c r="AO52" i="6"/>
  <c r="E53" i="6"/>
  <c r="I53" i="6"/>
  <c r="M53" i="6"/>
  <c r="Q53" i="6"/>
  <c r="U53" i="6"/>
  <c r="Y53" i="6"/>
  <c r="AC53" i="6"/>
  <c r="AG53" i="6"/>
  <c r="AK53" i="6"/>
  <c r="AO53" i="6"/>
  <c r="E54" i="6"/>
  <c r="I54" i="6"/>
  <c r="M54" i="6"/>
  <c r="Q54" i="6"/>
  <c r="U54" i="6"/>
  <c r="Y54" i="6"/>
  <c r="AC54" i="6"/>
  <c r="AG54" i="6"/>
  <c r="AK54" i="6"/>
  <c r="AO54" i="6"/>
  <c r="E55" i="6"/>
  <c r="I55" i="6"/>
  <c r="M55" i="6"/>
  <c r="Q55" i="6"/>
  <c r="U55" i="6"/>
  <c r="Y55" i="6"/>
  <c r="AC55" i="6"/>
  <c r="AG55" i="6"/>
  <c r="AK55" i="6"/>
  <c r="AO55" i="6"/>
  <c r="E56" i="6"/>
  <c r="I56" i="6"/>
  <c r="M56" i="6"/>
  <c r="Q56" i="6"/>
  <c r="U56" i="6"/>
  <c r="Y56" i="6"/>
  <c r="AC56" i="6"/>
  <c r="AG56" i="6"/>
  <c r="AK56" i="6"/>
  <c r="AO56" i="6"/>
  <c r="E57" i="6"/>
  <c r="I57" i="6"/>
  <c r="M57" i="6"/>
  <c r="Q57" i="6"/>
  <c r="U57" i="6"/>
  <c r="Y57" i="6"/>
  <c r="AC57" i="6"/>
  <c r="AG57" i="6"/>
  <c r="AK57" i="6"/>
  <c r="AO57" i="6"/>
  <c r="E58" i="6"/>
  <c r="I58" i="6"/>
  <c r="M58" i="6"/>
  <c r="Q58" i="6"/>
  <c r="U58" i="6"/>
  <c r="Y58" i="6"/>
  <c r="AC58" i="6"/>
  <c r="AG58" i="6"/>
  <c r="AK58" i="6"/>
  <c r="AO58" i="6"/>
  <c r="E59" i="6"/>
  <c r="I59" i="6"/>
  <c r="M59" i="6"/>
  <c r="Q59" i="6"/>
  <c r="U59" i="6"/>
  <c r="Y59" i="6"/>
  <c r="AC59" i="6"/>
  <c r="AG59" i="6"/>
  <c r="AK59" i="6"/>
  <c r="AO59" i="6"/>
  <c r="E60" i="6"/>
  <c r="I60" i="6"/>
  <c r="M60" i="6"/>
  <c r="Q60" i="6"/>
  <c r="U60" i="6"/>
  <c r="Y60" i="6"/>
  <c r="AC60" i="6"/>
  <c r="AG60" i="6"/>
  <c r="AK60" i="6"/>
  <c r="AO60" i="6"/>
  <c r="E61" i="6"/>
  <c r="I61" i="6"/>
  <c r="M61" i="6"/>
  <c r="Q61" i="6"/>
  <c r="U61" i="6"/>
  <c r="Y61" i="6"/>
  <c r="AC61" i="6"/>
  <c r="AG61" i="6"/>
  <c r="AK61" i="6"/>
  <c r="AO61" i="6"/>
  <c r="E62" i="6"/>
  <c r="I62" i="6"/>
  <c r="M62" i="6"/>
  <c r="Q62" i="6"/>
  <c r="U62" i="6"/>
  <c r="Y62" i="6"/>
  <c r="AC62" i="6"/>
  <c r="AG62" i="6"/>
  <c r="AK62" i="6"/>
  <c r="AO62" i="6"/>
  <c r="E63" i="6"/>
  <c r="I63" i="6"/>
  <c r="M63" i="6"/>
  <c r="Q63" i="6"/>
  <c r="U63" i="6"/>
  <c r="Y63" i="6"/>
  <c r="AC63" i="6"/>
  <c r="AG63" i="6"/>
  <c r="AK63" i="6"/>
  <c r="AO63" i="6"/>
  <c r="E64" i="6"/>
  <c r="I64" i="6"/>
  <c r="M64" i="6"/>
  <c r="Q64" i="6"/>
  <c r="U64" i="6"/>
  <c r="Y64" i="6"/>
  <c r="AC64" i="6"/>
  <c r="AG64" i="6"/>
  <c r="AK64" i="6"/>
  <c r="AO64" i="6"/>
  <c r="E65" i="6"/>
  <c r="I65" i="6"/>
  <c r="M65" i="6"/>
  <c r="Q65" i="6"/>
  <c r="U65" i="6"/>
  <c r="Y65" i="6"/>
  <c r="AC65" i="6"/>
  <c r="AG65" i="6"/>
  <c r="AK65" i="6"/>
  <c r="AO65" i="6"/>
  <c r="E66" i="6"/>
  <c r="AK38" i="31"/>
  <c r="M39" i="31"/>
  <c r="AC39" i="31"/>
  <c r="E40" i="31"/>
  <c r="U40" i="31"/>
  <c r="AK40" i="31"/>
  <c r="M41" i="31"/>
  <c r="AC41" i="31"/>
  <c r="E42" i="31"/>
  <c r="U42" i="31"/>
  <c r="AK42" i="31"/>
  <c r="M43" i="31"/>
  <c r="AC43" i="31"/>
  <c r="E44" i="31"/>
  <c r="U44" i="31"/>
  <c r="AK44" i="31"/>
  <c r="M45" i="31"/>
  <c r="AC45" i="31"/>
  <c r="E46" i="31"/>
  <c r="U46" i="31"/>
  <c r="AK46" i="31"/>
  <c r="M47" i="31"/>
  <c r="AC47" i="31"/>
  <c r="E48" i="31"/>
  <c r="U48" i="31"/>
  <c r="AK48" i="31"/>
  <c r="M49" i="31"/>
  <c r="AC49" i="31"/>
  <c r="E50" i="31"/>
  <c r="U50" i="31"/>
  <c r="AK50" i="31"/>
  <c r="M51" i="31"/>
  <c r="AC51" i="31"/>
  <c r="E52" i="31"/>
  <c r="U52" i="31"/>
  <c r="AK52" i="31"/>
  <c r="M53" i="31"/>
  <c r="AC53" i="31"/>
  <c r="E54" i="31"/>
  <c r="U54" i="31"/>
  <c r="AK54" i="31"/>
  <c r="M55" i="31"/>
  <c r="AC55" i="31"/>
  <c r="E56" i="31"/>
  <c r="U56" i="31"/>
  <c r="AK56" i="31"/>
  <c r="M57" i="31"/>
  <c r="AC57" i="31"/>
  <c r="E58" i="31"/>
  <c r="U58" i="31"/>
  <c r="AK58" i="31"/>
  <c r="M59" i="31"/>
  <c r="AC59" i="31"/>
  <c r="E60" i="31"/>
  <c r="U60" i="31"/>
  <c r="AK60" i="31"/>
  <c r="M61" i="31"/>
  <c r="AC61" i="31"/>
  <c r="E62" i="31"/>
  <c r="U62" i="31"/>
  <c r="AK62" i="31"/>
  <c r="M63" i="31"/>
  <c r="AC63" i="31"/>
  <c r="E64" i="31"/>
  <c r="U64" i="31"/>
  <c r="AK64" i="31"/>
  <c r="M65" i="31"/>
  <c r="AC65" i="31"/>
  <c r="E66" i="31"/>
  <c r="U66" i="31"/>
  <c r="AK66" i="31"/>
  <c r="M67" i="31"/>
  <c r="AC67" i="31"/>
  <c r="E68" i="31"/>
  <c r="U68" i="31"/>
  <c r="AK68" i="31"/>
  <c r="M69" i="31"/>
  <c r="AC69" i="31"/>
  <c r="E70" i="31"/>
  <c r="U70" i="31"/>
  <c r="AK70" i="31"/>
  <c r="M71" i="31"/>
  <c r="AC71" i="31"/>
  <c r="E72" i="31"/>
  <c r="U72" i="31"/>
  <c r="AK72" i="31"/>
  <c r="M73" i="31"/>
  <c r="AC73" i="31"/>
  <c r="F12" i="31"/>
  <c r="V12" i="31"/>
  <c r="AL12" i="31"/>
  <c r="M13" i="6"/>
  <c r="AC13" i="6"/>
  <c r="E14" i="6"/>
  <c r="U14" i="6"/>
  <c r="AK14" i="6"/>
  <c r="M15" i="6"/>
  <c r="AC15" i="6"/>
  <c r="E16" i="6"/>
  <c r="U16" i="6"/>
  <c r="AK16" i="6"/>
  <c r="M17" i="6"/>
  <c r="AC17" i="6"/>
  <c r="E18" i="6"/>
  <c r="U18" i="6"/>
  <c r="AK18" i="6"/>
  <c r="M19" i="6"/>
  <c r="AC19" i="6"/>
  <c r="E20" i="6"/>
  <c r="U20" i="6"/>
  <c r="AK20" i="6"/>
  <c r="M21" i="6"/>
  <c r="AC21" i="6"/>
  <c r="E22" i="6"/>
  <c r="U22" i="6"/>
  <c r="AK22" i="6"/>
  <c r="M23" i="6"/>
  <c r="AC23" i="6"/>
  <c r="E24" i="6"/>
  <c r="U24" i="6"/>
  <c r="AK24" i="6"/>
  <c r="M25" i="6"/>
  <c r="AC25" i="6"/>
  <c r="E26" i="6"/>
  <c r="U26" i="6"/>
  <c r="AK26" i="6"/>
  <c r="M27" i="6"/>
  <c r="AC27" i="6"/>
  <c r="AI27" i="6"/>
  <c r="AM27" i="6"/>
  <c r="C28" i="6"/>
  <c r="G28" i="6"/>
  <c r="K28" i="6"/>
  <c r="O28" i="6"/>
  <c r="S28" i="6"/>
  <c r="W28" i="6"/>
  <c r="AA28" i="6"/>
  <c r="AE28" i="6"/>
  <c r="AI28" i="6"/>
  <c r="AM28" i="6"/>
  <c r="C29" i="6"/>
  <c r="G29" i="6"/>
  <c r="K29" i="6"/>
  <c r="O29" i="6"/>
  <c r="S29" i="6"/>
  <c r="W29" i="6"/>
  <c r="AA29" i="6"/>
  <c r="AE29" i="6"/>
  <c r="AI29" i="6"/>
  <c r="AM29" i="6"/>
  <c r="C30" i="6"/>
  <c r="G30" i="6"/>
  <c r="K30" i="6"/>
  <c r="O30" i="6"/>
  <c r="S30" i="6"/>
  <c r="W30" i="6"/>
  <c r="AA30" i="6"/>
  <c r="AE30" i="6"/>
  <c r="AI30" i="6"/>
  <c r="AM30" i="6"/>
  <c r="C31" i="6"/>
  <c r="G31" i="6"/>
  <c r="K31" i="6"/>
  <c r="O31" i="6"/>
  <c r="S31" i="6"/>
  <c r="W31" i="6"/>
  <c r="AA31" i="6"/>
  <c r="AE31" i="6"/>
  <c r="AI31" i="6"/>
  <c r="AM31" i="6"/>
  <c r="C32" i="6"/>
  <c r="G32" i="6"/>
  <c r="K32" i="6"/>
  <c r="O32" i="6"/>
  <c r="S32" i="6"/>
  <c r="W32" i="6"/>
  <c r="AA32" i="6"/>
  <c r="AE32" i="6"/>
  <c r="AI32" i="6"/>
  <c r="AM32" i="6"/>
  <c r="C33" i="6"/>
  <c r="G33" i="6"/>
  <c r="K33" i="6"/>
  <c r="O33" i="6"/>
  <c r="S33" i="6"/>
  <c r="W33" i="6"/>
  <c r="AA33" i="6"/>
  <c r="AE33" i="6"/>
  <c r="AI33" i="6"/>
  <c r="AM33" i="6"/>
  <c r="C34" i="6"/>
  <c r="G34" i="6"/>
  <c r="K34" i="6"/>
  <c r="O34" i="6"/>
  <c r="S34" i="6"/>
  <c r="W34" i="6"/>
  <c r="AA34" i="6"/>
  <c r="AE34" i="6"/>
  <c r="AI34" i="6"/>
  <c r="AM34" i="6"/>
  <c r="C35" i="6"/>
  <c r="G35" i="6"/>
  <c r="K35" i="6"/>
  <c r="O35" i="6"/>
  <c r="S35" i="6"/>
  <c r="W35" i="6"/>
  <c r="AA35" i="6"/>
  <c r="AE35" i="6"/>
  <c r="AI35" i="6"/>
  <c r="AM35" i="6"/>
  <c r="C36" i="6"/>
  <c r="G36" i="6"/>
  <c r="K36" i="6"/>
  <c r="O36" i="6"/>
  <c r="S36" i="6"/>
  <c r="W36" i="6"/>
  <c r="AA36" i="6"/>
  <c r="AE36" i="6"/>
  <c r="AI36" i="6"/>
  <c r="AM36" i="6"/>
  <c r="C37" i="6"/>
  <c r="G37" i="6"/>
  <c r="K37" i="6"/>
  <c r="O37" i="6"/>
  <c r="S37" i="6"/>
  <c r="W37" i="6"/>
  <c r="AA37" i="6"/>
  <c r="AE37" i="6"/>
  <c r="AI37" i="6"/>
  <c r="AM37" i="6"/>
  <c r="C38" i="6"/>
  <c r="G38" i="6"/>
  <c r="K38" i="6"/>
  <c r="O38" i="6"/>
  <c r="S38" i="6"/>
  <c r="W38" i="6"/>
  <c r="AA38" i="6"/>
  <c r="AE38" i="6"/>
  <c r="AI38" i="6"/>
  <c r="AM38" i="6"/>
  <c r="C39" i="6"/>
  <c r="G39" i="6"/>
  <c r="K39" i="6"/>
  <c r="O39" i="6"/>
  <c r="S39" i="6"/>
  <c r="W39" i="6"/>
  <c r="AA39" i="6"/>
  <c r="AE39" i="6"/>
  <c r="AI39" i="6"/>
  <c r="AM39" i="6"/>
  <c r="C40" i="6"/>
  <c r="G40" i="6"/>
  <c r="K40" i="6"/>
  <c r="O40" i="6"/>
  <c r="S40" i="6"/>
  <c r="W40" i="6"/>
  <c r="AA40" i="6"/>
  <c r="AE40" i="6"/>
  <c r="AI40" i="6"/>
  <c r="AM40" i="6"/>
  <c r="C41" i="6"/>
  <c r="G41" i="6"/>
  <c r="K41" i="6"/>
  <c r="O41" i="6"/>
  <c r="S41" i="6"/>
  <c r="W41" i="6"/>
  <c r="AA41" i="6"/>
  <c r="AE41" i="6"/>
  <c r="AI41" i="6"/>
  <c r="AM41" i="6"/>
  <c r="C42" i="6"/>
  <c r="G42" i="6"/>
  <c r="K42" i="6"/>
  <c r="O42" i="6"/>
  <c r="S42" i="6"/>
  <c r="W42" i="6"/>
  <c r="AA42" i="6"/>
  <c r="AE42" i="6"/>
  <c r="AI42" i="6"/>
  <c r="AM42" i="6"/>
  <c r="C43" i="6"/>
  <c r="G43" i="6"/>
  <c r="K43" i="6"/>
  <c r="O43" i="6"/>
  <c r="S43" i="6"/>
  <c r="W43" i="6"/>
  <c r="AA43" i="6"/>
  <c r="AE43" i="6"/>
  <c r="AI43" i="6"/>
  <c r="AM43" i="6"/>
  <c r="C44" i="6"/>
  <c r="G44" i="6"/>
  <c r="K44" i="6"/>
  <c r="O44" i="6"/>
  <c r="S44" i="6"/>
  <c r="W44" i="6"/>
  <c r="AA44" i="6"/>
  <c r="AE44" i="6"/>
  <c r="AI44" i="6"/>
  <c r="AM44" i="6"/>
  <c r="C45" i="6"/>
  <c r="G45" i="6"/>
  <c r="K45" i="6"/>
  <c r="O45" i="6"/>
  <c r="S45" i="6"/>
  <c r="W45" i="6"/>
  <c r="AA45" i="6"/>
  <c r="AE45" i="6"/>
  <c r="AI45" i="6"/>
  <c r="AM45" i="6"/>
  <c r="C46" i="6"/>
  <c r="G46" i="6"/>
  <c r="K46" i="6"/>
  <c r="O46" i="6"/>
  <c r="S46" i="6"/>
  <c r="W46" i="6"/>
  <c r="AA46" i="6"/>
  <c r="AE46" i="6"/>
  <c r="AI46" i="6"/>
  <c r="AM46" i="6"/>
  <c r="C47" i="6"/>
  <c r="G47" i="6"/>
  <c r="K47" i="6"/>
  <c r="O47" i="6"/>
  <c r="S47" i="6"/>
  <c r="W47" i="6"/>
  <c r="AA47" i="6"/>
  <c r="AE47" i="6"/>
  <c r="AI47" i="6"/>
  <c r="AM47" i="6"/>
  <c r="C48" i="6"/>
  <c r="G48" i="6"/>
  <c r="K48" i="6"/>
  <c r="O48" i="6"/>
  <c r="S48" i="6"/>
  <c r="W48" i="6"/>
  <c r="AA48" i="6"/>
  <c r="AE48" i="6"/>
  <c r="AI48" i="6"/>
  <c r="AM48" i="6"/>
  <c r="C49" i="6"/>
  <c r="G49" i="6"/>
  <c r="K49" i="6"/>
  <c r="O49" i="6"/>
  <c r="S49" i="6"/>
  <c r="W49" i="6"/>
  <c r="AA49" i="6"/>
  <c r="AE49" i="6"/>
  <c r="AI49" i="6"/>
  <c r="AM49" i="6"/>
  <c r="C50" i="6"/>
  <c r="G50" i="6"/>
  <c r="K50" i="6"/>
  <c r="O50" i="6"/>
  <c r="S50" i="6"/>
  <c r="W50" i="6"/>
  <c r="AA50" i="6"/>
  <c r="AE50" i="6"/>
  <c r="AI50" i="6"/>
  <c r="AM50" i="6"/>
  <c r="C51" i="6"/>
  <c r="G51" i="6"/>
  <c r="K51" i="6"/>
  <c r="O51" i="6"/>
  <c r="S51" i="6"/>
  <c r="W51" i="6"/>
  <c r="AA51" i="6"/>
  <c r="AE51" i="6"/>
  <c r="AI51" i="6"/>
  <c r="AM51" i="6"/>
  <c r="C52" i="6"/>
  <c r="G52" i="6"/>
  <c r="K52" i="6"/>
  <c r="O52" i="6"/>
  <c r="S52" i="6"/>
  <c r="W52" i="6"/>
  <c r="AA52" i="6"/>
  <c r="AE52" i="6"/>
  <c r="AI52" i="6"/>
  <c r="AM52" i="6"/>
  <c r="C53" i="6"/>
  <c r="G53" i="6"/>
  <c r="K53" i="6"/>
  <c r="O53" i="6"/>
  <c r="S53" i="6"/>
  <c r="W53" i="6"/>
  <c r="AA53" i="6"/>
  <c r="AE53" i="6"/>
  <c r="AI53" i="6"/>
  <c r="AM53" i="6"/>
  <c r="C54" i="6"/>
  <c r="G54" i="6"/>
  <c r="K54" i="6"/>
  <c r="O54" i="6"/>
  <c r="S54" i="6"/>
  <c r="W54" i="6"/>
  <c r="AA54" i="6"/>
  <c r="AE54" i="6"/>
  <c r="AI54" i="6"/>
  <c r="AM54" i="6"/>
  <c r="C55" i="6"/>
  <c r="G55" i="6"/>
  <c r="K55" i="6"/>
  <c r="O55" i="6"/>
  <c r="S55" i="6"/>
  <c r="W55" i="6"/>
  <c r="AA55" i="6"/>
  <c r="AE55" i="6"/>
  <c r="AI55" i="6"/>
  <c r="AM55" i="6"/>
  <c r="C56" i="6"/>
  <c r="G56" i="6"/>
  <c r="K56" i="6"/>
  <c r="O56" i="6"/>
  <c r="S56" i="6"/>
  <c r="W56" i="6"/>
  <c r="AA56" i="6"/>
  <c r="AE56" i="6"/>
  <c r="AI56" i="6"/>
  <c r="AM56" i="6"/>
  <c r="C57" i="6"/>
  <c r="G57" i="6"/>
  <c r="K57" i="6"/>
  <c r="O57" i="6"/>
  <c r="S57" i="6"/>
  <c r="W57" i="6"/>
  <c r="AA57" i="6"/>
  <c r="AE57" i="6"/>
  <c r="AI57" i="6"/>
  <c r="AM57" i="6"/>
  <c r="C58" i="6"/>
  <c r="G58" i="6"/>
  <c r="K58" i="6"/>
  <c r="O58" i="6"/>
  <c r="S58" i="6"/>
  <c r="W58" i="6"/>
  <c r="AA58" i="6"/>
  <c r="AE58" i="6"/>
  <c r="AI58" i="6"/>
  <c r="AM58" i="6"/>
  <c r="C59" i="6"/>
  <c r="G59" i="6"/>
  <c r="K59" i="6"/>
  <c r="O59" i="6"/>
  <c r="S59" i="6"/>
  <c r="W59" i="6"/>
  <c r="AA59" i="6"/>
  <c r="AE59" i="6"/>
  <c r="AI59" i="6"/>
  <c r="AM59" i="6"/>
  <c r="C60" i="6"/>
  <c r="G60" i="6"/>
  <c r="K60" i="6"/>
  <c r="O60" i="6"/>
  <c r="S60" i="6"/>
  <c r="W60" i="6"/>
  <c r="AA60" i="6"/>
  <c r="AE60" i="6"/>
  <c r="AI60" i="6"/>
  <c r="AM60" i="6"/>
  <c r="C61" i="6"/>
  <c r="G61" i="6"/>
  <c r="K61" i="6"/>
  <c r="O61" i="6"/>
  <c r="S61" i="6"/>
  <c r="W61" i="6"/>
  <c r="AA61" i="6"/>
  <c r="AE61" i="6"/>
  <c r="AI61" i="6"/>
  <c r="AM61" i="6"/>
  <c r="C62" i="6"/>
  <c r="G62" i="6"/>
  <c r="K62" i="6"/>
  <c r="O62" i="6"/>
  <c r="S62" i="6"/>
  <c r="W62" i="6"/>
  <c r="AA62" i="6"/>
  <c r="AE62" i="6"/>
  <c r="AI62" i="6"/>
  <c r="AM62" i="6"/>
  <c r="C63" i="6"/>
  <c r="G63" i="6"/>
  <c r="K63" i="6"/>
  <c r="O63" i="6"/>
  <c r="S63" i="6"/>
  <c r="W63" i="6"/>
  <c r="AA63" i="6"/>
  <c r="AE63" i="6"/>
  <c r="AI63" i="6"/>
  <c r="AM63" i="6"/>
  <c r="C64" i="6"/>
  <c r="G64" i="6"/>
  <c r="K64" i="6"/>
  <c r="O64" i="6"/>
  <c r="S64" i="6"/>
  <c r="W64" i="6"/>
  <c r="AA64" i="6"/>
  <c r="AE64" i="6"/>
  <c r="AI64" i="6"/>
  <c r="AM64" i="6"/>
  <c r="C65" i="6"/>
  <c r="G65" i="6"/>
  <c r="K65" i="6"/>
  <c r="O65" i="6"/>
  <c r="S65" i="6"/>
  <c r="W65" i="6"/>
  <c r="AA65" i="6"/>
  <c r="AE65" i="6"/>
  <c r="AI65" i="6"/>
  <c r="AM65" i="6"/>
  <c r="C66" i="6"/>
  <c r="G66" i="6"/>
  <c r="K66" i="6"/>
  <c r="O66" i="6"/>
  <c r="S66" i="6"/>
  <c r="W66" i="6"/>
  <c r="AA66" i="6"/>
  <c r="Q39" i="31"/>
  <c r="AO40" i="31"/>
  <c r="Y42" i="31"/>
  <c r="I44" i="31"/>
  <c r="AG45" i="31"/>
  <c r="Q47" i="31"/>
  <c r="AO48" i="31"/>
  <c r="Y50" i="31"/>
  <c r="I52" i="31"/>
  <c r="AG53" i="31"/>
  <c r="Q55" i="31"/>
  <c r="AO56" i="31"/>
  <c r="Y58" i="31"/>
  <c r="I60" i="31"/>
  <c r="AG61" i="31"/>
  <c r="Q63" i="31"/>
  <c r="AO64" i="31"/>
  <c r="Y66" i="31"/>
  <c r="I68" i="31"/>
  <c r="AG69" i="31"/>
  <c r="Q71" i="31"/>
  <c r="AO72" i="31"/>
  <c r="Z12" i="31"/>
  <c r="I14" i="6"/>
  <c r="AG15" i="6"/>
  <c r="Q17" i="6"/>
  <c r="AO18" i="6"/>
  <c r="Y20" i="6"/>
  <c r="I22" i="6"/>
  <c r="AG23" i="6"/>
  <c r="Q25" i="6"/>
  <c r="AO26" i="6"/>
  <c r="AN27" i="6"/>
  <c r="P28" i="6"/>
  <c r="AF28" i="6"/>
  <c r="H29" i="6"/>
  <c r="X29" i="6"/>
  <c r="AN29" i="6"/>
  <c r="P30" i="6"/>
  <c r="AF30" i="6"/>
  <c r="H31" i="6"/>
  <c r="X31" i="6"/>
  <c r="AN31" i="6"/>
  <c r="P32" i="6"/>
  <c r="AF32" i="6"/>
  <c r="H33" i="6"/>
  <c r="X33" i="6"/>
  <c r="AN33" i="6"/>
  <c r="P34" i="6"/>
  <c r="AF34" i="6"/>
  <c r="H35" i="6"/>
  <c r="X35" i="6"/>
  <c r="AN35" i="6"/>
  <c r="P36" i="6"/>
  <c r="AF36" i="6"/>
  <c r="H37" i="6"/>
  <c r="X37" i="6"/>
  <c r="AN37" i="6"/>
  <c r="P38" i="6"/>
  <c r="AF38" i="6"/>
  <c r="H39" i="6"/>
  <c r="X39" i="6"/>
  <c r="AN39" i="6"/>
  <c r="P40" i="6"/>
  <c r="AF40" i="6"/>
  <c r="H41" i="6"/>
  <c r="X41" i="6"/>
  <c r="AN41" i="6"/>
  <c r="P42" i="6"/>
  <c r="AF42" i="6"/>
  <c r="H43" i="6"/>
  <c r="X43" i="6"/>
  <c r="AN43" i="6"/>
  <c r="P44" i="6"/>
  <c r="AF44" i="6"/>
  <c r="H45" i="6"/>
  <c r="X45" i="6"/>
  <c r="AN45" i="6"/>
  <c r="P46" i="6"/>
  <c r="AF46" i="6"/>
  <c r="H47" i="6"/>
  <c r="X47" i="6"/>
  <c r="AN47" i="6"/>
  <c r="P48" i="6"/>
  <c r="AF48" i="6"/>
  <c r="H49" i="6"/>
  <c r="X49" i="6"/>
  <c r="AN49" i="6"/>
  <c r="P50" i="6"/>
  <c r="AF50" i="6"/>
  <c r="H51" i="6"/>
  <c r="X51" i="6"/>
  <c r="AN51" i="6"/>
  <c r="P52" i="6"/>
  <c r="AF52" i="6"/>
  <c r="H53" i="6"/>
  <c r="X53" i="6"/>
  <c r="AN53" i="6"/>
  <c r="P54" i="6"/>
  <c r="AF54" i="6"/>
  <c r="H55" i="6"/>
  <c r="X55" i="6"/>
  <c r="AN55" i="6"/>
  <c r="P56" i="6"/>
  <c r="AF56" i="6"/>
  <c r="H57" i="6"/>
  <c r="X57" i="6"/>
  <c r="AN57" i="6"/>
  <c r="P58" i="6"/>
  <c r="AF58" i="6"/>
  <c r="H59" i="6"/>
  <c r="X59" i="6"/>
  <c r="AN59" i="6"/>
  <c r="P60" i="6"/>
  <c r="AF60" i="6"/>
  <c r="H61" i="6"/>
  <c r="X61" i="6"/>
  <c r="AN61" i="6"/>
  <c r="P62" i="6"/>
  <c r="AF62" i="6"/>
  <c r="H63" i="6"/>
  <c r="X63" i="6"/>
  <c r="AN63" i="6"/>
  <c r="P64" i="6"/>
  <c r="AF64" i="6"/>
  <c r="H65" i="6"/>
  <c r="X65" i="6"/>
  <c r="AN65" i="6"/>
  <c r="L66" i="6"/>
  <c r="T66" i="6"/>
  <c r="AB66" i="6"/>
  <c r="AF66" i="6"/>
  <c r="AJ66" i="6"/>
  <c r="AN66" i="6"/>
  <c r="D67" i="6"/>
  <c r="H67" i="6"/>
  <c r="L67" i="6"/>
  <c r="P67" i="6"/>
  <c r="T67" i="6"/>
  <c r="X67" i="6"/>
  <c r="AB67" i="6"/>
  <c r="AF67" i="6"/>
  <c r="AJ67" i="6"/>
  <c r="AN67" i="6"/>
  <c r="D68" i="6"/>
  <c r="H68" i="6"/>
  <c r="L68" i="6"/>
  <c r="P68" i="6"/>
  <c r="T68" i="6"/>
  <c r="X68" i="6"/>
  <c r="AB68" i="6"/>
  <c r="AF68" i="6"/>
  <c r="AJ68" i="6"/>
  <c r="AN68" i="6"/>
  <c r="D69" i="6"/>
  <c r="H69" i="6"/>
  <c r="L69" i="6"/>
  <c r="P69" i="6"/>
  <c r="T69" i="6"/>
  <c r="X69" i="6"/>
  <c r="AB69" i="6"/>
  <c r="AF69" i="6"/>
  <c r="AJ69" i="6"/>
  <c r="AN69" i="6"/>
  <c r="D70" i="6"/>
  <c r="H70" i="6"/>
  <c r="L70" i="6"/>
  <c r="P70" i="6"/>
  <c r="T70" i="6"/>
  <c r="X70" i="6"/>
  <c r="AB70" i="6"/>
  <c r="AF70" i="6"/>
  <c r="AJ70" i="6"/>
  <c r="AN70" i="6"/>
  <c r="D71" i="6"/>
  <c r="H71" i="6"/>
  <c r="L71" i="6"/>
  <c r="P71" i="6"/>
  <c r="T71" i="6"/>
  <c r="X71" i="6"/>
  <c r="AB71" i="6"/>
  <c r="AF71" i="6"/>
  <c r="AJ71" i="6"/>
  <c r="AN71" i="6"/>
  <c r="D72" i="6"/>
  <c r="H72" i="6"/>
  <c r="L72" i="6"/>
  <c r="P72" i="6"/>
  <c r="T72" i="6"/>
  <c r="X72" i="6"/>
  <c r="AB72" i="6"/>
  <c r="AF72" i="6"/>
  <c r="AJ72" i="6"/>
  <c r="AN72" i="6"/>
  <c r="D73" i="6"/>
  <c r="H73" i="6"/>
  <c r="L73" i="6"/>
  <c r="P73" i="6"/>
  <c r="T73" i="6"/>
  <c r="X73" i="6"/>
  <c r="AB73" i="6"/>
  <c r="AF73" i="6"/>
  <c r="AJ73" i="6"/>
  <c r="AN73" i="6"/>
  <c r="E12" i="6"/>
  <c r="I12" i="6"/>
  <c r="M12" i="6"/>
  <c r="Q12" i="6"/>
  <c r="U12" i="6"/>
  <c r="Y12" i="6"/>
  <c r="AC12" i="6"/>
  <c r="AG12" i="6"/>
  <c r="AK12" i="6"/>
  <c r="AO12" i="6"/>
  <c r="W71" i="6"/>
  <c r="AM71" i="6"/>
  <c r="K72" i="6"/>
  <c r="AA72" i="6"/>
  <c r="AM72" i="6"/>
  <c r="K73" i="6"/>
  <c r="W73" i="6"/>
  <c r="AI73" i="6"/>
  <c r="H12" i="6"/>
  <c r="P12" i="6"/>
  <c r="X12" i="6"/>
  <c r="AF12" i="6"/>
  <c r="Q43" i="31"/>
  <c r="I48" i="31"/>
  <c r="AO52" i="31"/>
  <c r="AG57" i="31"/>
  <c r="Y62" i="31"/>
  <c r="Q67" i="31"/>
  <c r="Y70" i="31"/>
  <c r="AO14" i="6"/>
  <c r="AG19" i="6"/>
  <c r="Y24" i="6"/>
  <c r="AD27" i="6"/>
  <c r="AN28" i="6"/>
  <c r="H30" i="6"/>
  <c r="P31" i="6"/>
  <c r="X32" i="6"/>
  <c r="AF33" i="6"/>
  <c r="P35" i="6"/>
  <c r="H36" i="6"/>
  <c r="P37" i="6"/>
  <c r="X38" i="6"/>
  <c r="AF39" i="6"/>
  <c r="P41" i="6"/>
  <c r="X42" i="6"/>
  <c r="AF43" i="6"/>
  <c r="AN44" i="6"/>
  <c r="H46" i="6"/>
  <c r="AN46" i="6"/>
  <c r="H48" i="6"/>
  <c r="P49" i="6"/>
  <c r="X50" i="6"/>
  <c r="H52" i="6"/>
  <c r="P53" i="6"/>
  <c r="X54" i="6"/>
  <c r="AF55" i="6"/>
  <c r="AN56" i="6"/>
  <c r="H58" i="6"/>
  <c r="AF59" i="6"/>
  <c r="AN60" i="6"/>
  <c r="H62" i="6"/>
  <c r="P63" i="6"/>
  <c r="X64" i="6"/>
  <c r="AF65" i="6"/>
  <c r="X66" i="6"/>
  <c r="AP66" i="6"/>
  <c r="N67" i="6"/>
  <c r="Z67" i="6"/>
  <c r="AL67" i="6"/>
  <c r="N68" i="6"/>
  <c r="V68" i="6"/>
  <c r="AH68" i="6"/>
  <c r="F69" i="6"/>
  <c r="R69" i="6"/>
  <c r="AD69" i="6"/>
  <c r="AP69" i="6"/>
  <c r="N70" i="6"/>
  <c r="Z70" i="6"/>
  <c r="AP70" i="6"/>
  <c r="N71" i="6"/>
  <c r="Z71" i="6"/>
  <c r="AL71" i="6"/>
  <c r="J72" i="6"/>
  <c r="V72" i="6"/>
  <c r="AL72" i="6"/>
  <c r="J73" i="6"/>
  <c r="R73" i="6"/>
  <c r="AD73" i="6"/>
  <c r="AP73" i="6"/>
  <c r="O12" i="6"/>
  <c r="AA12" i="6"/>
  <c r="C12" i="6"/>
  <c r="AO38" i="31"/>
  <c r="Y40" i="31"/>
  <c r="I42" i="31"/>
  <c r="AG43" i="31"/>
  <c r="Q45" i="31"/>
  <c r="AO46" i="31"/>
  <c r="Y48" i="31"/>
  <c r="I50" i="31"/>
  <c r="AG51" i="31"/>
  <c r="Q53" i="31"/>
  <c r="AO54" i="31"/>
  <c r="Y56" i="31"/>
  <c r="I58" i="31"/>
  <c r="AG59" i="31"/>
  <c r="Q61" i="31"/>
  <c r="AO62" i="31"/>
  <c r="Y64" i="31"/>
  <c r="I66" i="31"/>
  <c r="AG67" i="31"/>
  <c r="Q69" i="31"/>
  <c r="AO70" i="31"/>
  <c r="Y72" i="31"/>
  <c r="J12" i="31"/>
  <c r="AG13" i="6"/>
  <c r="Q15" i="6"/>
  <c r="AO16" i="6"/>
  <c r="Y18" i="6"/>
  <c r="I20" i="6"/>
  <c r="AG21" i="6"/>
  <c r="Q23" i="6"/>
  <c r="AO24" i="6"/>
  <c r="Y26" i="6"/>
  <c r="AJ27" i="6"/>
  <c r="L28" i="6"/>
  <c r="AB28" i="6"/>
  <c r="D29" i="6"/>
  <c r="T29" i="6"/>
  <c r="AJ29" i="6"/>
  <c r="L30" i="6"/>
  <c r="AB30" i="6"/>
  <c r="D31" i="6"/>
  <c r="T31" i="6"/>
  <c r="AJ31" i="6"/>
  <c r="L32" i="6"/>
  <c r="AB32" i="6"/>
  <c r="D33" i="6"/>
  <c r="T33" i="6"/>
  <c r="AJ33" i="6"/>
  <c r="L34" i="6"/>
  <c r="AB34" i="6"/>
  <c r="D35" i="6"/>
  <c r="T35" i="6"/>
  <c r="AJ35" i="6"/>
  <c r="L36" i="6"/>
  <c r="AB36" i="6"/>
  <c r="D37" i="6"/>
  <c r="T37" i="6"/>
  <c r="AJ37" i="6"/>
  <c r="L38" i="6"/>
  <c r="AB38" i="6"/>
  <c r="D39" i="6"/>
  <c r="T39" i="6"/>
  <c r="AJ39" i="6"/>
  <c r="L40" i="6"/>
  <c r="AB40" i="6"/>
  <c r="D41" i="6"/>
  <c r="T41" i="6"/>
  <c r="AJ41" i="6"/>
  <c r="L42" i="6"/>
  <c r="AB42" i="6"/>
  <c r="D43" i="6"/>
  <c r="T43" i="6"/>
  <c r="AJ43" i="6"/>
  <c r="L44" i="6"/>
  <c r="AB44" i="6"/>
  <c r="D45" i="6"/>
  <c r="T45" i="6"/>
  <c r="AJ45" i="6"/>
  <c r="L46" i="6"/>
  <c r="AB46" i="6"/>
  <c r="D47" i="6"/>
  <c r="T47" i="6"/>
  <c r="AJ47" i="6"/>
  <c r="L48" i="6"/>
  <c r="AB48" i="6"/>
  <c r="D49" i="6"/>
  <c r="T49" i="6"/>
  <c r="AJ49" i="6"/>
  <c r="L50" i="6"/>
  <c r="AB50" i="6"/>
  <c r="D51" i="6"/>
  <c r="T51" i="6"/>
  <c r="AJ51" i="6"/>
  <c r="L52" i="6"/>
  <c r="AB52" i="6"/>
  <c r="D53" i="6"/>
  <c r="T53" i="6"/>
  <c r="AJ53" i="6"/>
  <c r="L54" i="6"/>
  <c r="AB54" i="6"/>
  <c r="D55" i="6"/>
  <c r="T55" i="6"/>
  <c r="AJ55" i="6"/>
  <c r="L56" i="6"/>
  <c r="AB56" i="6"/>
  <c r="D57" i="6"/>
  <c r="T57" i="6"/>
  <c r="AJ57" i="6"/>
  <c r="L58" i="6"/>
  <c r="AB58" i="6"/>
  <c r="D59" i="6"/>
  <c r="T59" i="6"/>
  <c r="AJ59" i="6"/>
  <c r="L60" i="6"/>
  <c r="AB60" i="6"/>
  <c r="D61" i="6"/>
  <c r="T61" i="6"/>
  <c r="AJ61" i="6"/>
  <c r="L62" i="6"/>
  <c r="AB62" i="6"/>
  <c r="D63" i="6"/>
  <c r="T63" i="6"/>
  <c r="AJ63" i="6"/>
  <c r="L64" i="6"/>
  <c r="AB64" i="6"/>
  <c r="D65" i="6"/>
  <c r="T65" i="6"/>
  <c r="AJ65" i="6"/>
  <c r="I66" i="6"/>
  <c r="Q66" i="6"/>
  <c r="Y66" i="6"/>
  <c r="AE66" i="6"/>
  <c r="AI66" i="6"/>
  <c r="AM66" i="6"/>
  <c r="C67" i="6"/>
  <c r="G67" i="6"/>
  <c r="K67" i="6"/>
  <c r="O67" i="6"/>
  <c r="S67" i="6"/>
  <c r="W67" i="6"/>
  <c r="AA67" i="6"/>
  <c r="AE67" i="6"/>
  <c r="AI67" i="6"/>
  <c r="AM67" i="6"/>
  <c r="C68" i="6"/>
  <c r="G68" i="6"/>
  <c r="K68" i="6"/>
  <c r="O68" i="6"/>
  <c r="S68" i="6"/>
  <c r="W68" i="6"/>
  <c r="AA68" i="6"/>
  <c r="AE68" i="6"/>
  <c r="AI68" i="6"/>
  <c r="AM68" i="6"/>
  <c r="C69" i="6"/>
  <c r="G69" i="6"/>
  <c r="K69" i="6"/>
  <c r="O69" i="6"/>
  <c r="S69" i="6"/>
  <c r="W69" i="6"/>
  <c r="AA69" i="6"/>
  <c r="AE69" i="6"/>
  <c r="AI69" i="6"/>
  <c r="AM69" i="6"/>
  <c r="C70" i="6"/>
  <c r="G70" i="6"/>
  <c r="K70" i="6"/>
  <c r="O70" i="6"/>
  <c r="S70" i="6"/>
  <c r="W70" i="6"/>
  <c r="AA70" i="6"/>
  <c r="AE70" i="6"/>
  <c r="AI70" i="6"/>
  <c r="AM70" i="6"/>
  <c r="C71" i="6"/>
  <c r="G71" i="6"/>
  <c r="K71" i="6"/>
  <c r="O71" i="6"/>
  <c r="AA71" i="6"/>
  <c r="AE71" i="6"/>
  <c r="AI71" i="6"/>
  <c r="G72" i="6"/>
  <c r="S72" i="6"/>
  <c r="AE72" i="6"/>
  <c r="C73" i="6"/>
  <c r="O73" i="6"/>
  <c r="AA73" i="6"/>
  <c r="AM73" i="6"/>
  <c r="T12" i="6"/>
  <c r="AN12" i="6"/>
  <c r="AG41" i="31"/>
  <c r="AO44" i="31"/>
  <c r="AG49" i="31"/>
  <c r="Y54" i="31"/>
  <c r="Q59" i="31"/>
  <c r="I64" i="31"/>
  <c r="AO68" i="31"/>
  <c r="AG73" i="31"/>
  <c r="Y16" i="6"/>
  <c r="Q21" i="6"/>
  <c r="I26" i="6"/>
  <c r="X28" i="6"/>
  <c r="AF29" i="6"/>
  <c r="AN30" i="6"/>
  <c r="H32" i="6"/>
  <c r="P33" i="6"/>
  <c r="X34" i="6"/>
  <c r="AF35" i="6"/>
  <c r="AN36" i="6"/>
  <c r="H38" i="6"/>
  <c r="P39" i="6"/>
  <c r="X40" i="6"/>
  <c r="AF41" i="6"/>
  <c r="AN42" i="6"/>
  <c r="H44" i="6"/>
  <c r="P45" i="6"/>
  <c r="X46" i="6"/>
  <c r="AF47" i="6"/>
  <c r="AN48" i="6"/>
  <c r="H50" i="6"/>
  <c r="P51" i="6"/>
  <c r="X52" i="6"/>
  <c r="AF53" i="6"/>
  <c r="P55" i="6"/>
  <c r="X56" i="6"/>
  <c r="AF57" i="6"/>
  <c r="AN58" i="6"/>
  <c r="H60" i="6"/>
  <c r="AF61" i="6"/>
  <c r="AN62" i="6"/>
  <c r="H64" i="6"/>
  <c r="P65" i="6"/>
  <c r="P66" i="6"/>
  <c r="AH66" i="6"/>
  <c r="F67" i="6"/>
  <c r="V67" i="6"/>
  <c r="AH67" i="6"/>
  <c r="F68" i="6"/>
  <c r="R68" i="6"/>
  <c r="AD68" i="6"/>
  <c r="AP68" i="6"/>
  <c r="N69" i="6"/>
  <c r="Z69" i="6"/>
  <c r="AL69" i="6"/>
  <c r="J70" i="6"/>
  <c r="V70" i="6"/>
  <c r="AH70" i="6"/>
  <c r="J71" i="6"/>
  <c r="V71" i="6"/>
  <c r="AH71" i="6"/>
  <c r="F72" i="6"/>
  <c r="R72" i="6"/>
  <c r="AD72" i="6"/>
  <c r="AP72" i="6"/>
  <c r="N73" i="6"/>
  <c r="Z73" i="6"/>
  <c r="AL73" i="6"/>
  <c r="K12" i="6"/>
  <c r="W12" i="6"/>
  <c r="AI12" i="6"/>
  <c r="AG39" i="31"/>
  <c r="Q41" i="31"/>
  <c r="AO42" i="31"/>
  <c r="Y44" i="31"/>
  <c r="I46" i="31"/>
  <c r="AG47" i="31"/>
  <c r="Q49" i="31"/>
  <c r="AO50" i="31"/>
  <c r="Y52" i="31"/>
  <c r="I54" i="31"/>
  <c r="AG55" i="31"/>
  <c r="Q57" i="31"/>
  <c r="AO58" i="31"/>
  <c r="Y60" i="31"/>
  <c r="I62" i="31"/>
  <c r="AG63" i="31"/>
  <c r="Q65" i="31"/>
  <c r="AO66" i="31"/>
  <c r="Y68" i="31"/>
  <c r="I70" i="31"/>
  <c r="AG71" i="31"/>
  <c r="Q73" i="31"/>
  <c r="AP12" i="31"/>
  <c r="Y14" i="6"/>
  <c r="I16" i="6"/>
  <c r="AG17" i="6"/>
  <c r="Q19" i="6"/>
  <c r="AO20" i="6"/>
  <c r="Y22" i="6"/>
  <c r="I24" i="6"/>
  <c r="AG25" i="6"/>
  <c r="Q27" i="6"/>
  <c r="D28" i="6"/>
  <c r="T28" i="6"/>
  <c r="AJ28" i="6"/>
  <c r="L29" i="6"/>
  <c r="AB29" i="6"/>
  <c r="D30" i="6"/>
  <c r="T30" i="6"/>
  <c r="AJ30" i="6"/>
  <c r="L31" i="6"/>
  <c r="AB31" i="6"/>
  <c r="D32" i="6"/>
  <c r="T32" i="6"/>
  <c r="AJ32" i="6"/>
  <c r="L33" i="6"/>
  <c r="AB33" i="6"/>
  <c r="D34" i="6"/>
  <c r="T34" i="6"/>
  <c r="AJ34" i="6"/>
  <c r="L35" i="6"/>
  <c r="AB35" i="6"/>
  <c r="D36" i="6"/>
  <c r="T36" i="6"/>
  <c r="AJ36" i="6"/>
  <c r="L37" i="6"/>
  <c r="AB37" i="6"/>
  <c r="D38" i="6"/>
  <c r="T38" i="6"/>
  <c r="AJ38" i="6"/>
  <c r="L39" i="6"/>
  <c r="AB39" i="6"/>
  <c r="D40" i="6"/>
  <c r="T40" i="6"/>
  <c r="AJ40" i="6"/>
  <c r="L41" i="6"/>
  <c r="AB41" i="6"/>
  <c r="D42" i="6"/>
  <c r="T42" i="6"/>
  <c r="AJ42" i="6"/>
  <c r="L43" i="6"/>
  <c r="AB43" i="6"/>
  <c r="D44" i="6"/>
  <c r="T44" i="6"/>
  <c r="AJ44" i="6"/>
  <c r="L45" i="6"/>
  <c r="AB45" i="6"/>
  <c r="D46" i="6"/>
  <c r="T46" i="6"/>
  <c r="AJ46" i="6"/>
  <c r="L47" i="6"/>
  <c r="AB47" i="6"/>
  <c r="D48" i="6"/>
  <c r="T48" i="6"/>
  <c r="AJ48" i="6"/>
  <c r="L49" i="6"/>
  <c r="AB49" i="6"/>
  <c r="D50" i="6"/>
  <c r="T50" i="6"/>
  <c r="AJ50" i="6"/>
  <c r="L51" i="6"/>
  <c r="AB51" i="6"/>
  <c r="D52" i="6"/>
  <c r="T52" i="6"/>
  <c r="AJ52" i="6"/>
  <c r="L53" i="6"/>
  <c r="AB53" i="6"/>
  <c r="D54" i="6"/>
  <c r="T54" i="6"/>
  <c r="AJ54" i="6"/>
  <c r="L55" i="6"/>
  <c r="AB55" i="6"/>
  <c r="D56" i="6"/>
  <c r="T56" i="6"/>
  <c r="AJ56" i="6"/>
  <c r="L57" i="6"/>
  <c r="AB57" i="6"/>
  <c r="D58" i="6"/>
  <c r="T58" i="6"/>
  <c r="AJ58" i="6"/>
  <c r="L59" i="6"/>
  <c r="AB59" i="6"/>
  <c r="D60" i="6"/>
  <c r="T60" i="6"/>
  <c r="AJ60" i="6"/>
  <c r="L61" i="6"/>
  <c r="AB61" i="6"/>
  <c r="D62" i="6"/>
  <c r="T62" i="6"/>
  <c r="AJ62" i="6"/>
  <c r="L63" i="6"/>
  <c r="AB63" i="6"/>
  <c r="D64" i="6"/>
  <c r="T64" i="6"/>
  <c r="AJ64" i="6"/>
  <c r="L65" i="6"/>
  <c r="AB65" i="6"/>
  <c r="D66" i="6"/>
  <c r="M66" i="6"/>
  <c r="U66" i="6"/>
  <c r="AC66" i="6"/>
  <c r="AG66" i="6"/>
  <c r="AK66" i="6"/>
  <c r="AO66" i="6"/>
  <c r="E67" i="6"/>
  <c r="I67" i="6"/>
  <c r="M67" i="6"/>
  <c r="Q67" i="6"/>
  <c r="U67" i="6"/>
  <c r="Y67" i="6"/>
  <c r="AC67" i="6"/>
  <c r="AG67" i="6"/>
  <c r="AK67" i="6"/>
  <c r="AO67" i="6"/>
  <c r="E68" i="6"/>
  <c r="I68" i="6"/>
  <c r="M68" i="6"/>
  <c r="Q68" i="6"/>
  <c r="U68" i="6"/>
  <c r="Y68" i="6"/>
  <c r="AC68" i="6"/>
  <c r="AG68" i="6"/>
  <c r="AK68" i="6"/>
  <c r="AO68" i="6"/>
  <c r="E69" i="6"/>
  <c r="I69" i="6"/>
  <c r="M69" i="6"/>
  <c r="Q69" i="6"/>
  <c r="U69" i="6"/>
  <c r="Y69" i="6"/>
  <c r="AC69" i="6"/>
  <c r="AG69" i="6"/>
  <c r="AK69" i="6"/>
  <c r="AO69" i="6"/>
  <c r="E70" i="6"/>
  <c r="I70" i="6"/>
  <c r="M70" i="6"/>
  <c r="Q70" i="6"/>
  <c r="U70" i="6"/>
  <c r="Y70" i="6"/>
  <c r="AC70" i="6"/>
  <c r="AG70" i="6"/>
  <c r="AK70" i="6"/>
  <c r="AO70" i="6"/>
  <c r="E71" i="6"/>
  <c r="I71" i="6"/>
  <c r="M71" i="6"/>
  <c r="Q71" i="6"/>
  <c r="U71" i="6"/>
  <c r="Y71" i="6"/>
  <c r="AC71" i="6"/>
  <c r="AG71" i="6"/>
  <c r="AK71" i="6"/>
  <c r="AO71" i="6"/>
  <c r="E72" i="6"/>
  <c r="I72" i="6"/>
  <c r="M72" i="6"/>
  <c r="Q72" i="6"/>
  <c r="U72" i="6"/>
  <c r="Y72" i="6"/>
  <c r="AC72" i="6"/>
  <c r="AG72" i="6"/>
  <c r="AK72" i="6"/>
  <c r="AO72" i="6"/>
  <c r="E73" i="6"/>
  <c r="I73" i="6"/>
  <c r="M73" i="6"/>
  <c r="Q73" i="6"/>
  <c r="U73" i="6"/>
  <c r="Y73" i="6"/>
  <c r="AC73" i="6"/>
  <c r="AG73" i="6"/>
  <c r="AK73" i="6"/>
  <c r="AO73" i="6"/>
  <c r="F12" i="6"/>
  <c r="J12" i="6"/>
  <c r="N12" i="6"/>
  <c r="R12" i="6"/>
  <c r="V12" i="6"/>
  <c r="Z12" i="6"/>
  <c r="AD12" i="6"/>
  <c r="AH12" i="6"/>
  <c r="AL12" i="6"/>
  <c r="AP12" i="6"/>
  <c r="S71" i="6"/>
  <c r="C72" i="6"/>
  <c r="O72" i="6"/>
  <c r="W72" i="6"/>
  <c r="AI72" i="6"/>
  <c r="G73" i="6"/>
  <c r="S73" i="6"/>
  <c r="AE73" i="6"/>
  <c r="D12" i="6"/>
  <c r="L12" i="6"/>
  <c r="AB12" i="6"/>
  <c r="AJ12" i="6"/>
  <c r="I40" i="31"/>
  <c r="Y46" i="31"/>
  <c r="Q51" i="31"/>
  <c r="I56" i="31"/>
  <c r="AO60" i="31"/>
  <c r="AG65" i="31"/>
  <c r="I72" i="31"/>
  <c r="Q13" i="6"/>
  <c r="I18" i="6"/>
  <c r="AO22" i="6"/>
  <c r="H28" i="6"/>
  <c r="P29" i="6"/>
  <c r="X30" i="6"/>
  <c r="AF31" i="6"/>
  <c r="AN32" i="6"/>
  <c r="H34" i="6"/>
  <c r="AN34" i="6"/>
  <c r="X36" i="6"/>
  <c r="AF37" i="6"/>
  <c r="AN38" i="6"/>
  <c r="H40" i="6"/>
  <c r="AN40" i="6"/>
  <c r="H42" i="6"/>
  <c r="P43" i="6"/>
  <c r="X44" i="6"/>
  <c r="AF45" i="6"/>
  <c r="P47" i="6"/>
  <c r="X48" i="6"/>
  <c r="AF49" i="6"/>
  <c r="AN50" i="6"/>
  <c r="AF51" i="6"/>
  <c r="AN52" i="6"/>
  <c r="H54" i="6"/>
  <c r="AN54" i="6"/>
  <c r="H56" i="6"/>
  <c r="P57" i="6"/>
  <c r="X58" i="6"/>
  <c r="P59" i="6"/>
  <c r="X60" i="6"/>
  <c r="P61" i="6"/>
  <c r="X62" i="6"/>
  <c r="AF63" i="6"/>
  <c r="AN64" i="6"/>
  <c r="H66" i="6"/>
  <c r="AD66" i="6"/>
  <c r="AL66" i="6"/>
  <c r="J67" i="6"/>
  <c r="R67" i="6"/>
  <c r="AD67" i="6"/>
  <c r="AP67" i="6"/>
  <c r="J68" i="6"/>
  <c r="Z68" i="6"/>
  <c r="AL68" i="6"/>
  <c r="J69" i="6"/>
  <c r="V69" i="6"/>
  <c r="AH69" i="6"/>
  <c r="F70" i="6"/>
  <c r="R70" i="6"/>
  <c r="AD70" i="6"/>
  <c r="AL70" i="6"/>
  <c r="F71" i="6"/>
  <c r="R71" i="6"/>
  <c r="AD71" i="6"/>
  <c r="AP71" i="6"/>
  <c r="N72" i="6"/>
  <c r="Z72" i="6"/>
  <c r="AH72" i="6"/>
  <c r="F73" i="6"/>
  <c r="V73" i="6"/>
  <c r="AH73" i="6"/>
  <c r="G12" i="6"/>
  <c r="S12" i="6"/>
  <c r="AE12" i="6"/>
  <c r="AM12" i="6"/>
  <c r="AQ25" i="31"/>
  <c r="AQ28" i="31"/>
  <c r="W41" i="20"/>
  <c r="W41" i="8"/>
  <c r="W41" i="19" s="1"/>
  <c r="W41" i="24"/>
  <c r="W41" i="26" s="1"/>
  <c r="AA24" i="39"/>
  <c r="AA24" i="41" s="1"/>
  <c r="H47" i="20"/>
  <c r="H47" i="8"/>
  <c r="H47" i="19" s="1"/>
  <c r="L54" i="39"/>
  <c r="L54" i="41" s="1"/>
  <c r="E47" i="33"/>
  <c r="E47" i="36" s="1"/>
  <c r="L52" i="33"/>
  <c r="L52" i="36" s="1"/>
  <c r="U65" i="35"/>
  <c r="L54" i="35"/>
  <c r="P38" i="33"/>
  <c r="P38" i="36" s="1"/>
  <c r="L52" i="35"/>
  <c r="AE22" i="39"/>
  <c r="AE22" i="41" s="1"/>
  <c r="H13" i="8"/>
  <c r="H13" i="19" s="1"/>
  <c r="L54" i="33"/>
  <c r="L54" i="36" s="1"/>
  <c r="L46" i="33"/>
  <c r="L46" i="36" s="1"/>
  <c r="U36" i="8"/>
  <c r="U36" i="19" s="1"/>
  <c r="U36" i="20"/>
  <c r="H13" i="20"/>
  <c r="H47" i="24"/>
  <c r="H47" i="26" s="1"/>
  <c r="U65" i="33"/>
  <c r="U65" i="36" s="1"/>
  <c r="P38" i="35"/>
  <c r="L46" i="35"/>
  <c r="L52" i="39"/>
  <c r="L52" i="41" s="1"/>
  <c r="L46" i="39"/>
  <c r="L46" i="41" s="1"/>
  <c r="U68" i="35"/>
  <c r="U84" i="35" s="1"/>
  <c r="AB36" i="33"/>
  <c r="AB36" i="36" s="1"/>
  <c r="H36" i="35"/>
  <c r="AL35" i="35"/>
  <c r="AK62" i="33"/>
  <c r="AK62" i="36" s="1"/>
  <c r="F61" i="35"/>
  <c r="F92" i="35" s="1"/>
  <c r="R46" i="35"/>
  <c r="V37" i="20"/>
  <c r="AL53" i="33"/>
  <c r="AL53" i="36" s="1"/>
  <c r="U15" i="35"/>
  <c r="AB37" i="39"/>
  <c r="AB37" i="41" s="1"/>
  <c r="AE21" i="39"/>
  <c r="AE21" i="41" s="1"/>
  <c r="AD16" i="39"/>
  <c r="U63" i="33"/>
  <c r="U63" i="36" s="1"/>
  <c r="AB47" i="33"/>
  <c r="AB47" i="36" s="1"/>
  <c r="AJ40" i="33"/>
  <c r="AJ40" i="36" s="1"/>
  <c r="T21" i="33"/>
  <c r="T21" i="36" s="1"/>
  <c r="AL54" i="33"/>
  <c r="AL54" i="36" s="1"/>
  <c r="H20" i="33"/>
  <c r="H20" i="36" s="1"/>
  <c r="R57" i="35"/>
  <c r="AK64" i="35"/>
  <c r="AK90" i="35" s="1"/>
  <c r="H39" i="35"/>
  <c r="H67" i="39"/>
  <c r="H67" i="41" s="1"/>
  <c r="H62" i="39"/>
  <c r="H62" i="41" s="1"/>
  <c r="AK61" i="39"/>
  <c r="AK92" i="39" s="1"/>
  <c r="AK92" i="41" s="1"/>
  <c r="AE13" i="39"/>
  <c r="AE73" i="39" s="1"/>
  <c r="H34" i="20"/>
  <c r="AC33" i="20"/>
  <c r="H62" i="33"/>
  <c r="H62" i="36" s="1"/>
  <c r="AE16" i="33"/>
  <c r="AE16" i="36" s="1"/>
  <c r="AK68" i="33"/>
  <c r="AK68" i="36" s="1"/>
  <c r="AB56" i="33"/>
  <c r="AB56" i="36" s="1"/>
  <c r="F33" i="33"/>
  <c r="F33" i="36" s="1"/>
  <c r="U17" i="33"/>
  <c r="U83" i="33" s="1"/>
  <c r="U83" i="36" s="1"/>
  <c r="AL30" i="35"/>
  <c r="R23" i="35"/>
  <c r="H63" i="35"/>
  <c r="U40" i="35"/>
  <c r="AL37" i="35"/>
  <c r="AB48" i="39"/>
  <c r="AB48" i="41" s="1"/>
  <c r="H17" i="39"/>
  <c r="H17" i="41" s="1"/>
  <c r="H52" i="20"/>
  <c r="V45" i="24"/>
  <c r="V45" i="26" s="1"/>
  <c r="AL51" i="33"/>
  <c r="AL51" i="36" s="1"/>
  <c r="H38" i="33"/>
  <c r="H38" i="36" s="1"/>
  <c r="E68" i="33"/>
  <c r="E68" i="36" s="1"/>
  <c r="AK66" i="33"/>
  <c r="AK91" i="33" s="1"/>
  <c r="AK91" i="36" s="1"/>
  <c r="H61" i="33"/>
  <c r="H92" i="33" s="1"/>
  <c r="H92" i="36" s="1"/>
  <c r="U66" i="35"/>
  <c r="U91" i="35" s="1"/>
  <c r="AA37" i="35"/>
  <c r="H34" i="35"/>
  <c r="H85" i="35" s="1"/>
  <c r="E55" i="35"/>
  <c r="H65" i="39"/>
  <c r="H65" i="41" s="1"/>
  <c r="AK64" i="39"/>
  <c r="AK64" i="41" s="1"/>
  <c r="F61" i="39"/>
  <c r="F61" i="41" s="1"/>
  <c r="AL54" i="39"/>
  <c r="AL54" i="41" s="1"/>
  <c r="AC43" i="39"/>
  <c r="AC43" i="41" s="1"/>
  <c r="AL30" i="39"/>
  <c r="AL30" i="41" s="1"/>
  <c r="Y24" i="39"/>
  <c r="Y24" i="41" s="1"/>
  <c r="AJ15" i="39"/>
  <c r="AJ15" i="41" s="1"/>
  <c r="H15" i="39"/>
  <c r="H15" i="41" s="1"/>
  <c r="AK14" i="39"/>
  <c r="AK14" i="41" s="1"/>
  <c r="R59" i="39"/>
  <c r="R59" i="41" s="1"/>
  <c r="AL57" i="39"/>
  <c r="AL57" i="41" s="1"/>
  <c r="AL53" i="39"/>
  <c r="AL53" i="41" s="1"/>
  <c r="U15" i="39"/>
  <c r="U15" i="41" s="1"/>
  <c r="AC35" i="33"/>
  <c r="AC35" i="36" s="1"/>
  <c r="AD46" i="33"/>
  <c r="AD46" i="36" s="1"/>
  <c r="U61" i="35"/>
  <c r="U92" i="35" s="1"/>
  <c r="AJ19" i="35"/>
  <c r="AE21" i="35"/>
  <c r="U62" i="39"/>
  <c r="U62" i="41" s="1"/>
  <c r="R55" i="39"/>
  <c r="R55" i="41" s="1"/>
  <c r="AC54" i="39"/>
  <c r="AC54" i="41" s="1"/>
  <c r="R47" i="39"/>
  <c r="R47" i="41" s="1"/>
  <c r="O61" i="33"/>
  <c r="O92" i="33" s="1"/>
  <c r="O92" i="36" s="1"/>
  <c r="AC54" i="33"/>
  <c r="AC54" i="36" s="1"/>
  <c r="AK33" i="33"/>
  <c r="AK33" i="36" s="1"/>
  <c r="AC31" i="33"/>
  <c r="AC31" i="36" s="1"/>
  <c r="M18" i="33"/>
  <c r="M18" i="36" s="1"/>
  <c r="G55" i="33"/>
  <c r="G55" i="36" s="1"/>
  <c r="AB48" i="33"/>
  <c r="AB48" i="36" s="1"/>
  <c r="M40" i="33"/>
  <c r="M40" i="36" s="1"/>
  <c r="AL39" i="33"/>
  <c r="AL39" i="36" s="1"/>
  <c r="AE30" i="33"/>
  <c r="AE30" i="36" s="1"/>
  <c r="T26" i="33"/>
  <c r="T26" i="36" s="1"/>
  <c r="AJ24" i="33"/>
  <c r="AJ24" i="36" s="1"/>
  <c r="H65" i="35"/>
  <c r="AK16" i="35"/>
  <c r="AK82" i="35" s="1"/>
  <c r="H13" i="35"/>
  <c r="H73" i="35" s="1"/>
  <c r="AL68" i="39"/>
  <c r="AL68" i="41" s="1"/>
  <c r="AB39" i="35"/>
  <c r="AB77" i="35" s="1"/>
  <c r="AJ31" i="35"/>
  <c r="AE13" i="35"/>
  <c r="AE73" i="35" s="1"/>
  <c r="AL56" i="39"/>
  <c r="AL56" i="41" s="1"/>
  <c r="AE41" i="39"/>
  <c r="AE41" i="41" s="1"/>
  <c r="AA37" i="39"/>
  <c r="AA37" i="41" s="1"/>
  <c r="H38" i="39"/>
  <c r="H38" i="41" s="1"/>
  <c r="AF54" i="8"/>
  <c r="AF47" i="24"/>
  <c r="AF47" i="26" s="1"/>
  <c r="H66" i="33"/>
  <c r="H66" i="36" s="1"/>
  <c r="R57" i="33"/>
  <c r="R57" i="36" s="1"/>
  <c r="H51" i="33"/>
  <c r="H51" i="36" s="1"/>
  <c r="H34" i="33"/>
  <c r="H34" i="36" s="1"/>
  <c r="R23" i="33"/>
  <c r="R23" i="36" s="1"/>
  <c r="AJ19" i="33"/>
  <c r="AJ19" i="36" s="1"/>
  <c r="AK16" i="33"/>
  <c r="AK16" i="36" s="1"/>
  <c r="AJ65" i="33"/>
  <c r="AJ65" i="36" s="1"/>
  <c r="H63" i="33"/>
  <c r="H63" i="36" s="1"/>
  <c r="AL56" i="33"/>
  <c r="AL56" i="36" s="1"/>
  <c r="G47" i="33"/>
  <c r="G47" i="36" s="1"/>
  <c r="AC38" i="33"/>
  <c r="AC38" i="36" s="1"/>
  <c r="H35" i="33"/>
  <c r="H35" i="36" s="1"/>
  <c r="AE21" i="33"/>
  <c r="AE21" i="36" s="1"/>
  <c r="H66" i="35"/>
  <c r="H91" i="35" s="1"/>
  <c r="AD57" i="35"/>
  <c r="I54" i="35"/>
  <c r="K52" i="35"/>
  <c r="H40" i="35"/>
  <c r="U35" i="35"/>
  <c r="U62" i="35"/>
  <c r="H61" i="35"/>
  <c r="H92" i="35" s="1"/>
  <c r="AL54" i="35"/>
  <c r="AB48" i="35"/>
  <c r="E47" i="35"/>
  <c r="AK40" i="35"/>
  <c r="AK17" i="35"/>
  <c r="H14" i="35"/>
  <c r="H63" i="39"/>
  <c r="H63" i="41" s="1"/>
  <c r="AC35" i="39"/>
  <c r="AC35" i="41" s="1"/>
  <c r="AC31" i="39"/>
  <c r="AC31" i="41" s="1"/>
  <c r="AC26" i="39"/>
  <c r="AC26" i="41" s="1"/>
  <c r="R23" i="39"/>
  <c r="R23" i="41" s="1"/>
  <c r="AK20" i="39"/>
  <c r="AK20" i="41" s="1"/>
  <c r="R51" i="39"/>
  <c r="R51" i="41" s="1"/>
  <c r="H51" i="39"/>
  <c r="H51" i="41" s="1"/>
  <c r="F40" i="39"/>
  <c r="F40" i="41" s="1"/>
  <c r="AL38" i="39"/>
  <c r="AL38" i="41" s="1"/>
  <c r="AL37" i="39"/>
  <c r="AL37" i="41" s="1"/>
  <c r="AB36" i="39"/>
  <c r="AB36" i="41" s="1"/>
  <c r="T26" i="39"/>
  <c r="T86" i="39" s="1"/>
  <c r="T86" i="41" s="1"/>
  <c r="AK13" i="39"/>
  <c r="AK73" i="39" s="1"/>
  <c r="AF42" i="8"/>
  <c r="AF42" i="19" s="1"/>
  <c r="V45" i="8"/>
  <c r="V45" i="19" s="1"/>
  <c r="J39" i="8"/>
  <c r="J39" i="19" s="1"/>
  <c r="AD35" i="8"/>
  <c r="AD35" i="19" s="1"/>
  <c r="K32" i="8"/>
  <c r="K32" i="19" s="1"/>
  <c r="D56" i="20"/>
  <c r="V45" i="20"/>
  <c r="X41" i="20"/>
  <c r="K32" i="20"/>
  <c r="AG67" i="33"/>
  <c r="AG67" i="36" s="1"/>
  <c r="AK63" i="33"/>
  <c r="AK63" i="36" s="1"/>
  <c r="AD57" i="33"/>
  <c r="AD57" i="36" s="1"/>
  <c r="AK41" i="33"/>
  <c r="AK41" i="36" s="1"/>
  <c r="H40" i="33"/>
  <c r="H40" i="36" s="1"/>
  <c r="AL36" i="33"/>
  <c r="AL36" i="36" s="1"/>
  <c r="U35" i="33"/>
  <c r="U35" i="36" s="1"/>
  <c r="U31" i="33"/>
  <c r="U31" i="36" s="1"/>
  <c r="R27" i="33"/>
  <c r="R87" i="33" s="1"/>
  <c r="R87" i="36" s="1"/>
  <c r="AC26" i="33"/>
  <c r="AC26" i="36" s="1"/>
  <c r="AK22" i="33"/>
  <c r="AK22" i="36" s="1"/>
  <c r="H17" i="33"/>
  <c r="H17" i="36" s="1"/>
  <c r="AE14" i="33"/>
  <c r="AE14" i="36" s="1"/>
  <c r="U68" i="33"/>
  <c r="U84" i="33" s="1"/>
  <c r="U84" i="36" s="1"/>
  <c r="U66" i="33"/>
  <c r="U91" i="33" s="1"/>
  <c r="U91" i="36" s="1"/>
  <c r="H65" i="33"/>
  <c r="U62" i="33"/>
  <c r="U62" i="36" s="1"/>
  <c r="R54" i="33"/>
  <c r="R54" i="36" s="1"/>
  <c r="AL52" i="33"/>
  <c r="AL52" i="36" s="1"/>
  <c r="U40" i="33"/>
  <c r="U40" i="36" s="1"/>
  <c r="AB39" i="33"/>
  <c r="AB39" i="36" s="1"/>
  <c r="H39" i="33"/>
  <c r="H39" i="36" s="1"/>
  <c r="AL37" i="33"/>
  <c r="AL35" i="33"/>
  <c r="AJ31" i="33"/>
  <c r="AJ31" i="36" s="1"/>
  <c r="H22" i="33"/>
  <c r="H22" i="36" s="1"/>
  <c r="AK21" i="33"/>
  <c r="AK21" i="36" s="1"/>
  <c r="AK17" i="33"/>
  <c r="AD16" i="33"/>
  <c r="AD16" i="36" s="1"/>
  <c r="AK15" i="33"/>
  <c r="AK15" i="36" s="1"/>
  <c r="AE13" i="33"/>
  <c r="AE73" i="33" s="1"/>
  <c r="E68" i="35"/>
  <c r="E84" i="35" s="1"/>
  <c r="AK66" i="35"/>
  <c r="AK91" i="35" s="1"/>
  <c r="AG67" i="35"/>
  <c r="H64" i="35"/>
  <c r="S63" i="35"/>
  <c r="AK61" i="35"/>
  <c r="AK92" i="35" s="1"/>
  <c r="AL57" i="35"/>
  <c r="K56" i="35"/>
  <c r="AC54" i="35"/>
  <c r="AL53" i="35"/>
  <c r="AL51" i="35"/>
  <c r="AB47" i="35"/>
  <c r="AC43" i="35"/>
  <c r="AC87" i="35" s="1"/>
  <c r="AE41" i="35"/>
  <c r="AL38" i="35"/>
  <c r="H30" i="35"/>
  <c r="AA24" i="35"/>
  <c r="H21" i="35"/>
  <c r="AK20" i="35"/>
  <c r="H15" i="35"/>
  <c r="H81" i="35" s="1"/>
  <c r="AK14" i="35"/>
  <c r="AJ67" i="39"/>
  <c r="AJ67" i="41" s="1"/>
  <c r="U64" i="35"/>
  <c r="G59" i="35"/>
  <c r="G87" i="35" s="1"/>
  <c r="AB56" i="35"/>
  <c r="I55" i="35"/>
  <c r="I77" i="35" s="1"/>
  <c r="R54" i="35"/>
  <c r="R52" i="35"/>
  <c r="G47" i="35"/>
  <c r="AL46" i="35"/>
  <c r="M40" i="35"/>
  <c r="AL39" i="35"/>
  <c r="F33" i="35"/>
  <c r="AE30" i="35"/>
  <c r="T26" i="35"/>
  <c r="T86" i="35" s="1"/>
  <c r="H24" i="35"/>
  <c r="V20" i="35"/>
  <c r="H16" i="35"/>
  <c r="H82" i="35" s="1"/>
  <c r="AD14" i="35"/>
  <c r="U66" i="39"/>
  <c r="U66" i="41" s="1"/>
  <c r="R56" i="39"/>
  <c r="R56" i="41" s="1"/>
  <c r="R54" i="39"/>
  <c r="R54" i="41" s="1"/>
  <c r="E47" i="39"/>
  <c r="E47" i="41" s="1"/>
  <c r="AD46" i="39"/>
  <c r="AD46" i="41" s="1"/>
  <c r="AE40" i="39"/>
  <c r="AE40" i="41" s="1"/>
  <c r="K36" i="39"/>
  <c r="K36" i="41" s="1"/>
  <c r="H30" i="39"/>
  <c r="H30" i="41" s="1"/>
  <c r="T21" i="39"/>
  <c r="T21" i="41" s="1"/>
  <c r="AJ19" i="39"/>
  <c r="AJ19" i="41" s="1"/>
  <c r="H13" i="39"/>
  <c r="H73" i="39" s="1"/>
  <c r="H68" i="39"/>
  <c r="H68" i="41" s="1"/>
  <c r="U65" i="39"/>
  <c r="U65" i="41" s="1"/>
  <c r="U63" i="39"/>
  <c r="U63" i="41" s="1"/>
  <c r="U61" i="39"/>
  <c r="R57" i="39"/>
  <c r="R57" i="41" s="1"/>
  <c r="V53" i="39"/>
  <c r="V53" i="41" s="1"/>
  <c r="K52" i="39"/>
  <c r="K52" i="41" s="1"/>
  <c r="R43" i="39"/>
  <c r="R43" i="41" s="1"/>
  <c r="H40" i="39"/>
  <c r="H40" i="41" s="1"/>
  <c r="AB39" i="39"/>
  <c r="AB39" i="41" s="1"/>
  <c r="H39" i="39"/>
  <c r="H39" i="41" s="1"/>
  <c r="H37" i="39"/>
  <c r="H37" i="41" s="1"/>
  <c r="H35" i="39"/>
  <c r="H35" i="41" s="1"/>
  <c r="H22" i="39"/>
  <c r="H22" i="41" s="1"/>
  <c r="V20" i="39"/>
  <c r="V20" i="41" s="1"/>
  <c r="H20" i="39"/>
  <c r="H20" i="41" s="1"/>
  <c r="U17" i="39"/>
  <c r="U17" i="41" s="1"/>
  <c r="H16" i="39"/>
  <c r="H82" i="39" s="1"/>
  <c r="H82" i="41" s="1"/>
  <c r="V37" i="8"/>
  <c r="V37" i="19" s="1"/>
  <c r="U61" i="33"/>
  <c r="U92" i="33" s="1"/>
  <c r="U92" i="36" s="1"/>
  <c r="AL55" i="33"/>
  <c r="AL55" i="36" s="1"/>
  <c r="R51" i="33"/>
  <c r="R51" i="36" s="1"/>
  <c r="R47" i="33"/>
  <c r="R47" i="36" s="1"/>
  <c r="AC43" i="33"/>
  <c r="AC43" i="36" s="1"/>
  <c r="AE41" i="33"/>
  <c r="AE41" i="36" s="1"/>
  <c r="AA37" i="33"/>
  <c r="AA37" i="36" s="1"/>
  <c r="H36" i="33"/>
  <c r="H36" i="36" s="1"/>
  <c r="AL30" i="33"/>
  <c r="AL30" i="36" s="1"/>
  <c r="H13" i="33"/>
  <c r="H13" i="36" s="1"/>
  <c r="AK64" i="33"/>
  <c r="AK64" i="36" s="1"/>
  <c r="AJ61" i="33"/>
  <c r="AJ92" i="33" s="1"/>
  <c r="AJ92" i="36" s="1"/>
  <c r="G59" i="33"/>
  <c r="G87" i="33" s="1"/>
  <c r="G87" i="36" s="1"/>
  <c r="I55" i="33"/>
  <c r="I77" i="33" s="1"/>
  <c r="I77" i="36" s="1"/>
  <c r="R52" i="33"/>
  <c r="R52" i="36" s="1"/>
  <c r="AL46" i="33"/>
  <c r="AL46" i="36" s="1"/>
  <c r="AB37" i="33"/>
  <c r="AB37" i="36" s="1"/>
  <c r="K36" i="33"/>
  <c r="K36" i="36" s="1"/>
  <c r="AE32" i="33"/>
  <c r="AE32" i="36" s="1"/>
  <c r="U15" i="33"/>
  <c r="U15" i="36" s="1"/>
  <c r="AK63" i="35"/>
  <c r="AD53" i="35"/>
  <c r="AL36" i="35"/>
  <c r="U31" i="35"/>
  <c r="AK22" i="35"/>
  <c r="H17" i="35"/>
  <c r="H83" i="35" s="1"/>
  <c r="AE14" i="35"/>
  <c r="R56" i="35"/>
  <c r="G55" i="35"/>
  <c r="AD46" i="35"/>
  <c r="R39" i="35"/>
  <c r="H37" i="35"/>
  <c r="H22" i="35"/>
  <c r="AK21" i="35"/>
  <c r="AD16" i="35"/>
  <c r="AK15" i="35"/>
  <c r="AK81" i="35" s="1"/>
  <c r="AK13" i="35"/>
  <c r="AK73" i="35" s="1"/>
  <c r="U68" i="39"/>
  <c r="U68" i="41" s="1"/>
  <c r="AK62" i="39"/>
  <c r="AK62" i="41" s="1"/>
  <c r="H61" i="39"/>
  <c r="AD52" i="39"/>
  <c r="AD52" i="41" s="1"/>
  <c r="R46" i="39"/>
  <c r="R46" i="41" s="1"/>
  <c r="AK41" i="39"/>
  <c r="AK41" i="41" s="1"/>
  <c r="Y29" i="39"/>
  <c r="Y29" i="41" s="1"/>
  <c r="R27" i="39"/>
  <c r="R27" i="41" s="1"/>
  <c r="AK22" i="39"/>
  <c r="AK22" i="41" s="1"/>
  <c r="H21" i="39"/>
  <c r="H21" i="41" s="1"/>
  <c r="M18" i="39"/>
  <c r="M18" i="41" s="1"/>
  <c r="O61" i="39"/>
  <c r="O61" i="41" s="1"/>
  <c r="AJ31" i="39"/>
  <c r="AJ31" i="41" s="1"/>
  <c r="K27" i="39"/>
  <c r="K27" i="41" s="1"/>
  <c r="AK21" i="39"/>
  <c r="AK21" i="41" s="1"/>
  <c r="AK15" i="39"/>
  <c r="AK15" i="41" s="1"/>
  <c r="H14" i="39"/>
  <c r="H14" i="41" s="1"/>
  <c r="AL68" i="33"/>
  <c r="AL84" i="33" s="1"/>
  <c r="AL84" i="36" s="1"/>
  <c r="H68" i="33"/>
  <c r="H84" i="33" s="1"/>
  <c r="H84" i="36" s="1"/>
  <c r="H64" i="33"/>
  <c r="H64" i="36" s="1"/>
  <c r="S63" i="33"/>
  <c r="S63" i="36" s="1"/>
  <c r="AK61" i="33"/>
  <c r="AK61" i="36" s="1"/>
  <c r="AL57" i="33"/>
  <c r="AL57" i="36" s="1"/>
  <c r="I54" i="33"/>
  <c r="I54" i="36" s="1"/>
  <c r="AD53" i="33"/>
  <c r="AD53" i="36" s="1"/>
  <c r="K52" i="33"/>
  <c r="K52" i="36" s="1"/>
  <c r="AL38" i="33"/>
  <c r="AL38" i="36" s="1"/>
  <c r="H30" i="33"/>
  <c r="H30" i="36" s="1"/>
  <c r="V25" i="33"/>
  <c r="V25" i="36" s="1"/>
  <c r="AA24" i="33"/>
  <c r="AA24" i="36" s="1"/>
  <c r="H21" i="33"/>
  <c r="H21" i="36" s="1"/>
  <c r="AK20" i="33"/>
  <c r="AK20" i="36" s="1"/>
  <c r="H15" i="33"/>
  <c r="H15" i="36" s="1"/>
  <c r="AK14" i="33"/>
  <c r="AK14" i="36" s="1"/>
  <c r="U64" i="33"/>
  <c r="F61" i="33"/>
  <c r="F61" i="36" s="1"/>
  <c r="R56" i="33"/>
  <c r="R56" i="36" s="1"/>
  <c r="E55" i="33"/>
  <c r="E55" i="36" s="1"/>
  <c r="R46" i="33"/>
  <c r="R46" i="36" s="1"/>
  <c r="R39" i="33"/>
  <c r="R39" i="36" s="1"/>
  <c r="H37" i="33"/>
  <c r="H37" i="36" s="1"/>
  <c r="H24" i="33"/>
  <c r="H24" i="36" s="1"/>
  <c r="V20" i="33"/>
  <c r="V20" i="36" s="1"/>
  <c r="H16" i="33"/>
  <c r="H16" i="36" s="1"/>
  <c r="H14" i="33"/>
  <c r="H14" i="36" s="1"/>
  <c r="AK13" i="33"/>
  <c r="AK13" i="36" s="1"/>
  <c r="AJ65" i="35"/>
  <c r="AL68" i="35"/>
  <c r="AL84" i="35" s="1"/>
  <c r="H68" i="35"/>
  <c r="H84" i="35" s="1"/>
  <c r="U63" i="35"/>
  <c r="H62" i="35"/>
  <c r="O61" i="35"/>
  <c r="O92" i="35" s="1"/>
  <c r="AL55" i="35"/>
  <c r="R51" i="35"/>
  <c r="H51" i="35"/>
  <c r="R47" i="35"/>
  <c r="AK41" i="35"/>
  <c r="H38" i="35"/>
  <c r="AB36" i="35"/>
  <c r="AC35" i="35"/>
  <c r="AK33" i="35"/>
  <c r="AC31" i="35"/>
  <c r="R27" i="35"/>
  <c r="R87" i="35" s="1"/>
  <c r="AC26" i="35"/>
  <c r="AC86" i="35" s="1"/>
  <c r="T21" i="35"/>
  <c r="M18" i="35"/>
  <c r="M85" i="35" s="1"/>
  <c r="AE16" i="35"/>
  <c r="AK62" i="35"/>
  <c r="AL56" i="35"/>
  <c r="AL80" i="35" s="1"/>
  <c r="AB54" i="35"/>
  <c r="AL52" i="35"/>
  <c r="AC38" i="35"/>
  <c r="AB37" i="35"/>
  <c r="K36" i="35"/>
  <c r="H35" i="35"/>
  <c r="AE32" i="35"/>
  <c r="AJ24" i="35"/>
  <c r="H20" i="35"/>
  <c r="U17" i="35"/>
  <c r="U83" i="35" s="1"/>
  <c r="AK66" i="39"/>
  <c r="AK66" i="41" s="1"/>
  <c r="U64" i="39"/>
  <c r="U64" i="41" s="1"/>
  <c r="AC57" i="39"/>
  <c r="AC57" i="41" s="1"/>
  <c r="AB56" i="39"/>
  <c r="AB56" i="41" s="1"/>
  <c r="E55" i="39"/>
  <c r="E55" i="41" s="1"/>
  <c r="AL52" i="39"/>
  <c r="AL52" i="41" s="1"/>
  <c r="G47" i="39"/>
  <c r="G47" i="41" s="1"/>
  <c r="AL46" i="39"/>
  <c r="AL46" i="41" s="1"/>
  <c r="M41" i="39"/>
  <c r="M41" i="41" s="1"/>
  <c r="AK40" i="39"/>
  <c r="AK40" i="41" s="1"/>
  <c r="AC38" i="39"/>
  <c r="AC38" i="41" s="1"/>
  <c r="AK35" i="39"/>
  <c r="AK35" i="41" s="1"/>
  <c r="U35" i="39"/>
  <c r="U35" i="41" s="1"/>
  <c r="H34" i="39"/>
  <c r="H34" i="41" s="1"/>
  <c r="U31" i="39"/>
  <c r="U31" i="41" s="1"/>
  <c r="AK16" i="39"/>
  <c r="AK82" i="39" s="1"/>
  <c r="AK82" i="41" s="1"/>
  <c r="AE14" i="39"/>
  <c r="AE14" i="41" s="1"/>
  <c r="U67" i="39"/>
  <c r="U67" i="41" s="1"/>
  <c r="H66" i="39"/>
  <c r="H91" i="39" s="1"/>
  <c r="H91" i="41" s="1"/>
  <c r="AK65" i="39"/>
  <c r="AK65" i="41" s="1"/>
  <c r="H64" i="39"/>
  <c r="H64" i="41" s="1"/>
  <c r="AK63" i="39"/>
  <c r="AK63" i="41" s="1"/>
  <c r="AD57" i="39"/>
  <c r="AD57" i="41" s="1"/>
  <c r="AL55" i="39"/>
  <c r="AL55" i="41" s="1"/>
  <c r="I54" i="39"/>
  <c r="I54" i="41" s="1"/>
  <c r="AD53" i="39"/>
  <c r="AD53" i="41" s="1"/>
  <c r="AL47" i="39"/>
  <c r="AL47" i="41" s="1"/>
  <c r="AB47" i="39"/>
  <c r="AB47" i="41" s="1"/>
  <c r="AL36" i="39"/>
  <c r="AL36" i="41" s="1"/>
  <c r="H36" i="39"/>
  <c r="H36" i="41" s="1"/>
  <c r="AE32" i="39"/>
  <c r="AE32" i="41" s="1"/>
  <c r="H24" i="39"/>
  <c r="H24" i="41" s="1"/>
  <c r="AK17" i="39"/>
  <c r="AK17" i="41" s="1"/>
  <c r="X41" i="8"/>
  <c r="X41" i="19" s="1"/>
  <c r="AC16" i="8"/>
  <c r="AC16" i="19" s="1"/>
  <c r="H34" i="8"/>
  <c r="H34" i="19" s="1"/>
  <c r="AC33" i="8"/>
  <c r="AC33" i="19" s="1"/>
  <c r="AC26" i="8"/>
  <c r="AC26" i="19" s="1"/>
  <c r="AE28" i="8"/>
  <c r="AE28" i="19" s="1"/>
  <c r="H52" i="24"/>
  <c r="AE28" i="20"/>
  <c r="X41" i="24"/>
  <c r="X41" i="26" s="1"/>
  <c r="L16" i="39"/>
  <c r="L82" i="39" s="1"/>
  <c r="L82" i="41" s="1"/>
  <c r="H28" i="8"/>
  <c r="H28" i="19" s="1"/>
  <c r="AC18" i="8"/>
  <c r="AC18" i="19" s="1"/>
  <c r="J39" i="20"/>
  <c r="AD35" i="20"/>
  <c r="AC30" i="20"/>
  <c r="K22" i="20"/>
  <c r="K62" i="20" s="1"/>
  <c r="AF55" i="20"/>
  <c r="W44" i="24"/>
  <c r="W44" i="26" s="1"/>
  <c r="AK37" i="33"/>
  <c r="AE17" i="33"/>
  <c r="AE17" i="36" s="1"/>
  <c r="AJ16" i="33"/>
  <c r="AJ16" i="36" s="1"/>
  <c r="AJ13" i="35"/>
  <c r="AJ73" i="35" s="1"/>
  <c r="AB31" i="35"/>
  <c r="Z24" i="35"/>
  <c r="AJ22" i="35"/>
  <c r="AD13" i="39"/>
  <c r="AD13" i="41" s="1"/>
  <c r="AB26" i="39"/>
  <c r="AB86" i="39" s="1"/>
  <c r="AB86" i="41" s="1"/>
  <c r="AF44" i="8"/>
  <c r="AF44" i="19" s="1"/>
  <c r="AC31" i="8"/>
  <c r="AC31" i="19" s="1"/>
  <c r="O39" i="20"/>
  <c r="H28" i="20"/>
  <c r="AF48" i="20"/>
  <c r="H33" i="20"/>
  <c r="AB23" i="20"/>
  <c r="AC16" i="20"/>
  <c r="AF53" i="20"/>
  <c r="AK54" i="33"/>
  <c r="AK54" i="36" s="1"/>
  <c r="AD21" i="33"/>
  <c r="AD21" i="36" s="1"/>
  <c r="AB35" i="33"/>
  <c r="AB35" i="36" s="1"/>
  <c r="Q27" i="33"/>
  <c r="Q27" i="36" s="1"/>
  <c r="AB26" i="33"/>
  <c r="AB86" i="33" s="1"/>
  <c r="AB86" i="36" s="1"/>
  <c r="AK68" i="35"/>
  <c r="AK84" i="35" s="1"/>
  <c r="AK51" i="35"/>
  <c r="Q51" i="35"/>
  <c r="X29" i="35"/>
  <c r="AK53" i="39"/>
  <c r="AK53" i="41" s="1"/>
  <c r="AD21" i="39"/>
  <c r="AD21" i="41" s="1"/>
  <c r="AK52" i="39"/>
  <c r="AK52" i="41" s="1"/>
  <c r="AD41" i="39"/>
  <c r="AD41" i="41" s="1"/>
  <c r="AJ40" i="39"/>
  <c r="AJ40" i="41" s="1"/>
  <c r="K25" i="8"/>
  <c r="K25" i="19" s="1"/>
  <c r="AC30" i="8"/>
  <c r="AC30" i="19" s="1"/>
  <c r="AC13" i="8"/>
  <c r="AC13" i="19" s="1"/>
  <c r="Y23" i="20"/>
  <c r="AF54" i="24"/>
  <c r="N54" i="24"/>
  <c r="AB23" i="8"/>
  <c r="AB23" i="19" s="1"/>
  <c r="H23" i="8"/>
  <c r="H23" i="19" s="1"/>
  <c r="H25" i="20"/>
  <c r="AJ64" i="33"/>
  <c r="AJ64" i="36" s="1"/>
  <c r="AJ62" i="33"/>
  <c r="AJ62" i="36" s="1"/>
  <c r="AJ14" i="33"/>
  <c r="AJ14" i="36" s="1"/>
  <c r="AJ40" i="35"/>
  <c r="AJ20" i="35"/>
  <c r="AE68" i="39"/>
  <c r="AE84" i="39" s="1"/>
  <c r="AE84" i="41" s="1"/>
  <c r="Q55" i="39"/>
  <c r="Q55" i="41" s="1"/>
  <c r="O39" i="8"/>
  <c r="O39" i="19" s="1"/>
  <c r="AF42" i="20"/>
  <c r="N54" i="20"/>
  <c r="K53" i="20"/>
  <c r="K47" i="24"/>
  <c r="K47" i="26" s="1"/>
  <c r="N46" i="20"/>
  <c r="AF44" i="20"/>
  <c r="AK39" i="33"/>
  <c r="AK39" i="36" s="1"/>
  <c r="AD30" i="33"/>
  <c r="AD30" i="36" s="1"/>
  <c r="U20" i="33"/>
  <c r="U20" i="36" s="1"/>
  <c r="AJ63" i="33"/>
  <c r="AJ63" i="36" s="1"/>
  <c r="AJ17" i="35"/>
  <c r="AK37" i="39"/>
  <c r="AK37" i="41" s="1"/>
  <c r="AK36" i="39"/>
  <c r="AK36" i="41" s="1"/>
  <c r="S26" i="39"/>
  <c r="S26" i="41" s="1"/>
  <c r="U20" i="39"/>
  <c r="U20" i="41" s="1"/>
  <c r="AB19" i="39"/>
  <c r="AJ17" i="39"/>
  <c r="AJ17" i="41" s="1"/>
  <c r="AK46" i="39"/>
  <c r="AK46" i="41" s="1"/>
  <c r="AE30" i="39"/>
  <c r="AE30" i="41" s="1"/>
  <c r="AJ16" i="39"/>
  <c r="AJ16" i="41" s="1"/>
  <c r="AJ14" i="39"/>
  <c r="AJ14" i="41" s="1"/>
  <c r="AF48" i="8"/>
  <c r="AF48" i="19" s="1"/>
  <c r="Q39" i="8"/>
  <c r="Q39" i="19" s="1"/>
  <c r="K37" i="8"/>
  <c r="K37" i="19" s="1"/>
  <c r="W54" i="8"/>
  <c r="H33" i="8"/>
  <c r="H33" i="19" s="1"/>
  <c r="H29" i="8"/>
  <c r="H29" i="19" s="1"/>
  <c r="K21" i="8"/>
  <c r="K21" i="19" s="1"/>
  <c r="H20" i="8"/>
  <c r="H20" i="19" s="1"/>
  <c r="W46" i="20"/>
  <c r="Q39" i="20"/>
  <c r="H56" i="20"/>
  <c r="AF48" i="24"/>
  <c r="AF48" i="26" s="1"/>
  <c r="AC14" i="8"/>
  <c r="AC14" i="19" s="1"/>
  <c r="AC32" i="20"/>
  <c r="AC26" i="20"/>
  <c r="K24" i="20"/>
  <c r="H23" i="20"/>
  <c r="K20" i="20"/>
  <c r="AC52" i="33"/>
  <c r="AC52" i="36" s="1"/>
  <c r="AD32" i="33"/>
  <c r="AD32" i="36" s="1"/>
  <c r="AJ21" i="33"/>
  <c r="AJ21" i="36" s="1"/>
  <c r="AE20" i="33"/>
  <c r="AE20" i="36" s="1"/>
  <c r="AF67" i="33"/>
  <c r="AF67" i="36" s="1"/>
  <c r="R63" i="33"/>
  <c r="R63" i="36" s="1"/>
  <c r="AB43" i="33"/>
  <c r="AB87" i="33" s="1"/>
  <c r="AB87" i="36" s="1"/>
  <c r="AJ41" i="33"/>
  <c r="AJ41" i="36" s="1"/>
  <c r="AK38" i="33"/>
  <c r="AK38" i="36" s="1"/>
  <c r="AJ41" i="39"/>
  <c r="AJ41" i="41" s="1"/>
  <c r="AB31" i="39"/>
  <c r="AB31" i="41" s="1"/>
  <c r="AK30" i="39"/>
  <c r="AK30" i="41" s="1"/>
  <c r="U25" i="39"/>
  <c r="U25" i="41" s="1"/>
  <c r="H56" i="8"/>
  <c r="I55" i="8"/>
  <c r="AF52" i="8"/>
  <c r="I41" i="8"/>
  <c r="I41" i="19" s="1"/>
  <c r="H36" i="8"/>
  <c r="H36" i="19" s="1"/>
  <c r="AF34" i="8"/>
  <c r="AF34" i="19" s="1"/>
  <c r="L30" i="8"/>
  <c r="L30" i="19" s="1"/>
  <c r="AC29" i="8"/>
  <c r="AC29" i="19" s="1"/>
  <c r="AE27" i="8"/>
  <c r="AE27" i="19" s="1"/>
  <c r="AF26" i="8"/>
  <c r="AF26" i="19" s="1"/>
  <c r="AC25" i="8"/>
  <c r="AC25" i="19" s="1"/>
  <c r="AE56" i="8"/>
  <c r="AF53" i="8"/>
  <c r="AF47" i="8"/>
  <c r="AF47" i="19" s="1"/>
  <c r="W46" i="8"/>
  <c r="W46" i="19" s="1"/>
  <c r="K44" i="8"/>
  <c r="K44" i="19" s="1"/>
  <c r="AD39" i="8"/>
  <c r="AD39" i="19" s="1"/>
  <c r="Q38" i="8"/>
  <c r="Q38" i="19" s="1"/>
  <c r="N37" i="8"/>
  <c r="N37" i="19" s="1"/>
  <c r="AC34" i="8"/>
  <c r="AC34" i="19" s="1"/>
  <c r="AC32" i="8"/>
  <c r="AC32" i="19" s="1"/>
  <c r="L29" i="8"/>
  <c r="L29" i="19" s="1"/>
  <c r="AC28" i="8"/>
  <c r="AC28" i="19" s="1"/>
  <c r="AE21" i="8"/>
  <c r="AE21" i="19" s="1"/>
  <c r="AF20" i="8"/>
  <c r="AF20" i="19" s="1"/>
  <c r="K44" i="20"/>
  <c r="I41" i="20"/>
  <c r="K37" i="20"/>
  <c r="AF34" i="20"/>
  <c r="K33" i="20"/>
  <c r="H32" i="20"/>
  <c r="L30" i="20"/>
  <c r="AC29" i="20"/>
  <c r="AE27" i="20"/>
  <c r="H26" i="20"/>
  <c r="K25" i="20"/>
  <c r="H24" i="20"/>
  <c r="H22" i="20"/>
  <c r="K21" i="20"/>
  <c r="H20" i="20"/>
  <c r="AC13" i="20"/>
  <c r="AF12" i="20"/>
  <c r="K55" i="20"/>
  <c r="AC47" i="24"/>
  <c r="AC47" i="26" s="1"/>
  <c r="N44" i="24"/>
  <c r="N44" i="26" s="1"/>
  <c r="AE43" i="24"/>
  <c r="AE43" i="26" s="1"/>
  <c r="I41" i="24"/>
  <c r="I41" i="26" s="1"/>
  <c r="H56" i="24"/>
  <c r="I55" i="24"/>
  <c r="AF52" i="24"/>
  <c r="K20" i="8"/>
  <c r="K20" i="19" s="1"/>
  <c r="K18" i="8"/>
  <c r="K18" i="19" s="1"/>
  <c r="AF47" i="20"/>
  <c r="N44" i="20"/>
  <c r="AD39" i="20"/>
  <c r="Q38" i="20"/>
  <c r="N37" i="20"/>
  <c r="AC34" i="20"/>
  <c r="AE32" i="20"/>
  <c r="L29" i="20"/>
  <c r="AC28" i="20"/>
  <c r="AC22" i="20"/>
  <c r="AF19" i="20"/>
  <c r="K18" i="20"/>
  <c r="W54" i="20"/>
  <c r="N47" i="24"/>
  <c r="N47" i="26" s="1"/>
  <c r="W46" i="24"/>
  <c r="W46" i="26" s="1"/>
  <c r="AC42" i="24"/>
  <c r="AC42" i="26" s="1"/>
  <c r="AE56" i="24"/>
  <c r="N53" i="24"/>
  <c r="AK52" i="33"/>
  <c r="AK52" i="36" s="1"/>
  <c r="AC46" i="33"/>
  <c r="AC46" i="36" s="1"/>
  <c r="Z40" i="33"/>
  <c r="Z40" i="36" s="1"/>
  <c r="S26" i="33"/>
  <c r="S26" i="36" s="1"/>
  <c r="AJ17" i="33"/>
  <c r="AJ17" i="36" s="1"/>
  <c r="AJ13" i="33"/>
  <c r="AJ13" i="36" s="1"/>
  <c r="AC57" i="33"/>
  <c r="AC57" i="36" s="1"/>
  <c r="AK53" i="33"/>
  <c r="AK53" i="36" s="1"/>
  <c r="AK36" i="33"/>
  <c r="AK30" i="33"/>
  <c r="AK30" i="36" s="1"/>
  <c r="AJ66" i="35"/>
  <c r="AJ91" i="35" s="1"/>
  <c r="AJ64" i="35"/>
  <c r="AJ62" i="35"/>
  <c r="AC52" i="35"/>
  <c r="AK39" i="35"/>
  <c r="AK37" i="35"/>
  <c r="AD30" i="35"/>
  <c r="S26" i="35"/>
  <c r="S86" i="35" s="1"/>
  <c r="AD21" i="35"/>
  <c r="U20" i="35"/>
  <c r="R63" i="35"/>
  <c r="AB43" i="35"/>
  <c r="AB87" i="35" s="1"/>
  <c r="AJ41" i="35"/>
  <c r="AK38" i="35"/>
  <c r="AJ33" i="35"/>
  <c r="Q59" i="39"/>
  <c r="Q59" i="41" s="1"/>
  <c r="AK57" i="39"/>
  <c r="AK57" i="41" s="1"/>
  <c r="AC53" i="39"/>
  <c r="AC53" i="41" s="1"/>
  <c r="Q43" i="39"/>
  <c r="Q43" i="41" s="1"/>
  <c r="E24" i="39"/>
  <c r="E24" i="41" s="1"/>
  <c r="AC16" i="39"/>
  <c r="AC16" i="41" s="1"/>
  <c r="AJ64" i="39"/>
  <c r="AJ64" i="41" s="1"/>
  <c r="AJ62" i="39"/>
  <c r="AJ62" i="41" s="1"/>
  <c r="AK56" i="39"/>
  <c r="AK56" i="41" s="1"/>
  <c r="AK54" i="39"/>
  <c r="AK54" i="41" s="1"/>
  <c r="AC52" i="39"/>
  <c r="AC52" i="41" s="1"/>
  <c r="AJ35" i="39"/>
  <c r="AJ35" i="41" s="1"/>
  <c r="X29" i="39"/>
  <c r="X29" i="41" s="1"/>
  <c r="AB22" i="39"/>
  <c r="AB22" i="41" s="1"/>
  <c r="D56" i="8"/>
  <c r="N54" i="8"/>
  <c r="K53" i="8"/>
  <c r="H52" i="8"/>
  <c r="J38" i="8"/>
  <c r="J38" i="19" s="1"/>
  <c r="H30" i="8"/>
  <c r="H30" i="19" s="1"/>
  <c r="H26" i="8"/>
  <c r="H26" i="19" s="1"/>
  <c r="AF24" i="8"/>
  <c r="AF24" i="19" s="1"/>
  <c r="N53" i="8"/>
  <c r="O38" i="8"/>
  <c r="O38" i="19" s="1"/>
  <c r="H24" i="8"/>
  <c r="H24" i="19" s="1"/>
  <c r="H22" i="8"/>
  <c r="H22" i="19" s="1"/>
  <c r="AC17" i="8"/>
  <c r="AC17" i="19" s="1"/>
  <c r="K47" i="20"/>
  <c r="J38" i="20"/>
  <c r="AC35" i="20"/>
  <c r="H30" i="20"/>
  <c r="AF14" i="20"/>
  <c r="I55" i="20"/>
  <c r="AF52" i="20"/>
  <c r="D56" i="24"/>
  <c r="K53" i="24"/>
  <c r="N52" i="24"/>
  <c r="K24" i="8"/>
  <c r="K24" i="19" s="1"/>
  <c r="AC22" i="8"/>
  <c r="AC22" i="19" s="1"/>
  <c r="O38" i="20"/>
  <c r="H29" i="20"/>
  <c r="P23" i="20"/>
  <c r="AC14" i="20"/>
  <c r="W54" i="24"/>
  <c r="Q39" i="33"/>
  <c r="Q39" i="36" s="1"/>
  <c r="AB38" i="33"/>
  <c r="AB38" i="36" s="1"/>
  <c r="AJ15" i="33"/>
  <c r="AD13" i="33"/>
  <c r="AD13" i="36" s="1"/>
  <c r="AJ33" i="33"/>
  <c r="AJ33" i="36" s="1"/>
  <c r="AF67" i="35"/>
  <c r="AK56" i="35"/>
  <c r="AK54" i="35"/>
  <c r="AK35" i="35"/>
  <c r="AE22" i="35"/>
  <c r="AC16" i="35"/>
  <c r="AJ63" i="35"/>
  <c r="AJ61" i="35"/>
  <c r="AJ92" i="35" s="1"/>
  <c r="N61" i="35"/>
  <c r="N92" i="35" s="1"/>
  <c r="AK57" i="35"/>
  <c r="AC53" i="35"/>
  <c r="AD41" i="35"/>
  <c r="AB35" i="35"/>
  <c r="Q27" i="35"/>
  <c r="Q87" i="35" s="1"/>
  <c r="AB26" i="35"/>
  <c r="AB86" i="35" s="1"/>
  <c r="AE17" i="35"/>
  <c r="AE83" i="35" s="1"/>
  <c r="AJ16" i="35"/>
  <c r="AJ82" i="35" s="1"/>
  <c r="AJ14" i="35"/>
  <c r="AK68" i="39"/>
  <c r="AK68" i="41" s="1"/>
  <c r="I66" i="39"/>
  <c r="I91" i="39" s="1"/>
  <c r="I91" i="41" s="1"/>
  <c r="AJ65" i="39"/>
  <c r="AJ65" i="41" s="1"/>
  <c r="AJ63" i="39"/>
  <c r="AJ63" i="41" s="1"/>
  <c r="AJ61" i="39"/>
  <c r="N61" i="39"/>
  <c r="N61" i="41" s="1"/>
  <c r="AB54" i="39"/>
  <c r="AB54" i="41" s="1"/>
  <c r="Q51" i="39"/>
  <c r="Q51" i="41" s="1"/>
  <c r="AK38" i="39"/>
  <c r="AK38" i="41" s="1"/>
  <c r="AJ21" i="39"/>
  <c r="AJ21" i="41" s="1"/>
  <c r="AE20" i="39"/>
  <c r="AE76" i="39" s="1"/>
  <c r="AE76" i="41" s="1"/>
  <c r="AJ13" i="39"/>
  <c r="AJ73" i="39" s="1"/>
  <c r="AB43" i="39"/>
  <c r="AB43" i="41" s="1"/>
  <c r="AB38" i="39"/>
  <c r="AB38" i="41" s="1"/>
  <c r="K55" i="8"/>
  <c r="K47" i="8"/>
  <c r="K47" i="19" s="1"/>
  <c r="N44" i="8"/>
  <c r="N44" i="19" s="1"/>
  <c r="AE43" i="8"/>
  <c r="AE43" i="19" s="1"/>
  <c r="H40" i="8"/>
  <c r="H40" i="19" s="1"/>
  <c r="AD38" i="8"/>
  <c r="AD38" i="19" s="1"/>
  <c r="K33" i="8"/>
  <c r="K33" i="19" s="1"/>
  <c r="H32" i="8"/>
  <c r="H32" i="19" s="1"/>
  <c r="AF55" i="8"/>
  <c r="W44" i="8"/>
  <c r="W44" i="19" s="1"/>
  <c r="F39" i="8"/>
  <c r="F39" i="19" s="1"/>
  <c r="AE32" i="8"/>
  <c r="AE32" i="19" s="1"/>
  <c r="H31" i="8"/>
  <c r="H31" i="19" s="1"/>
  <c r="H25" i="8"/>
  <c r="H25" i="19" s="1"/>
  <c r="AF14" i="8"/>
  <c r="AF14" i="19" s="1"/>
  <c r="AF12" i="8"/>
  <c r="W44" i="20"/>
  <c r="AE43" i="20"/>
  <c r="H40" i="20"/>
  <c r="AD38" i="20"/>
  <c r="H36" i="20"/>
  <c r="AC31" i="20"/>
  <c r="AF26" i="20"/>
  <c r="AC25" i="20"/>
  <c r="AF24" i="20"/>
  <c r="W23" i="20"/>
  <c r="AE21" i="20"/>
  <c r="AF20" i="20"/>
  <c r="AC17" i="20"/>
  <c r="AF54" i="20"/>
  <c r="AE47" i="24"/>
  <c r="AE47" i="26" s="1"/>
  <c r="AF44" i="24"/>
  <c r="AF44" i="26" s="1"/>
  <c r="AF42" i="24"/>
  <c r="AF42" i="26" s="1"/>
  <c r="H40" i="24"/>
  <c r="H40" i="26" s="1"/>
  <c r="K55" i="24"/>
  <c r="K22" i="8"/>
  <c r="K22" i="19" s="1"/>
  <c r="AF19" i="8"/>
  <c r="AF19" i="19" s="1"/>
  <c r="U18" i="8"/>
  <c r="U18" i="19" s="1"/>
  <c r="AF17" i="8"/>
  <c r="AF17" i="19" s="1"/>
  <c r="AF15" i="8"/>
  <c r="AF15" i="19" s="1"/>
  <c r="F39" i="20"/>
  <c r="H31" i="20"/>
  <c r="AC18" i="20"/>
  <c r="AF17" i="20"/>
  <c r="AF15" i="20"/>
  <c r="AE56" i="20"/>
  <c r="N53" i="20"/>
  <c r="K44" i="24"/>
  <c r="K44" i="26" s="1"/>
  <c r="AF55" i="24"/>
  <c r="AF53" i="24"/>
  <c r="AJ66" i="33"/>
  <c r="AJ91" i="33" s="1"/>
  <c r="AJ91" i="36" s="1"/>
  <c r="AK56" i="33"/>
  <c r="AK46" i="33"/>
  <c r="AK35" i="33"/>
  <c r="AK35" i="36" s="1"/>
  <c r="AE22" i="33"/>
  <c r="AE22" i="36" s="1"/>
  <c r="AC16" i="33"/>
  <c r="AC16" i="36" s="1"/>
  <c r="AE68" i="33"/>
  <c r="AE68" i="36" s="1"/>
  <c r="I66" i="33"/>
  <c r="I91" i="33" s="1"/>
  <c r="I91" i="36" s="1"/>
  <c r="AK55" i="33"/>
  <c r="AK55" i="36" s="1"/>
  <c r="AB54" i="33"/>
  <c r="AB54" i="36" s="1"/>
  <c r="AK51" i="33"/>
  <c r="AK51" i="36" s="1"/>
  <c r="Q51" i="33"/>
  <c r="Q51" i="36" s="1"/>
  <c r="AB31" i="33"/>
  <c r="AB31" i="36" s="1"/>
  <c r="X29" i="33"/>
  <c r="X29" i="36" s="1"/>
  <c r="Z24" i="33"/>
  <c r="Z24" i="36" s="1"/>
  <c r="AJ22" i="33"/>
  <c r="AJ22" i="36" s="1"/>
  <c r="AJ20" i="33"/>
  <c r="AJ20" i="36" s="1"/>
  <c r="AD14" i="33"/>
  <c r="AE68" i="35"/>
  <c r="AE84" i="35" s="1"/>
  <c r="I66" i="35"/>
  <c r="I91" i="35" s="1"/>
  <c r="AK52" i="35"/>
  <c r="AC46" i="35"/>
  <c r="Z40" i="35"/>
  <c r="Q39" i="35"/>
  <c r="AB38" i="35"/>
  <c r="AD32" i="35"/>
  <c r="AJ21" i="35"/>
  <c r="AE20" i="35"/>
  <c r="AJ15" i="35"/>
  <c r="AD13" i="35"/>
  <c r="AD73" i="35" s="1"/>
  <c r="AC57" i="35"/>
  <c r="AK53" i="35"/>
  <c r="AK36" i="35"/>
  <c r="AK30" i="35"/>
  <c r="U25" i="35"/>
  <c r="AK55" i="39"/>
  <c r="AK55" i="41" s="1"/>
  <c r="AK47" i="39"/>
  <c r="AK47" i="41" s="1"/>
  <c r="U22" i="39"/>
  <c r="U22" i="41" s="1"/>
  <c r="AJ66" i="39"/>
  <c r="AJ66" i="41" s="1"/>
  <c r="AC46" i="39"/>
  <c r="AC46" i="41" s="1"/>
  <c r="AB35" i="39"/>
  <c r="AB35" i="41" s="1"/>
  <c r="Q27" i="39"/>
  <c r="Q27" i="41" s="1"/>
  <c r="AJ22" i="39"/>
  <c r="AJ22" i="41" s="1"/>
  <c r="AJ20" i="39"/>
  <c r="AJ20" i="41" s="1"/>
  <c r="AD14" i="39"/>
  <c r="AD14" i="41" s="1"/>
  <c r="N40" i="39"/>
  <c r="N40" i="41" s="1"/>
  <c r="AE15" i="39"/>
  <c r="AE15" i="41" s="1"/>
  <c r="W13" i="39"/>
  <c r="W73" i="39" s="1"/>
  <c r="F49" i="33"/>
  <c r="F49" i="36" s="1"/>
  <c r="G34" i="8"/>
  <c r="G34" i="19" s="1"/>
  <c r="I64" i="39"/>
  <c r="O23" i="20"/>
  <c r="G34" i="20"/>
  <c r="AE26" i="20"/>
  <c r="I64" i="33"/>
  <c r="I62" i="33"/>
  <c r="I62" i="36" s="1"/>
  <c r="AG55" i="39"/>
  <c r="AG55" i="41" s="1"/>
  <c r="K45" i="39"/>
  <c r="K45" i="41" s="1"/>
  <c r="AA23" i="8"/>
  <c r="AA23" i="19" s="1"/>
  <c r="L53" i="35"/>
  <c r="I64" i="35"/>
  <c r="I62" i="35"/>
  <c r="AJ35" i="35"/>
  <c r="AC35" i="8"/>
  <c r="AC35" i="19" s="1"/>
  <c r="G40" i="8"/>
  <c r="G40" i="19" s="1"/>
  <c r="AE34" i="8"/>
  <c r="AE34" i="19" s="1"/>
  <c r="AE26" i="8"/>
  <c r="AE26" i="19" s="1"/>
  <c r="M46" i="20"/>
  <c r="O19" i="20"/>
  <c r="I63" i="33"/>
  <c r="I63" i="36" s="1"/>
  <c r="N40" i="33"/>
  <c r="N40" i="36" s="1"/>
  <c r="E33" i="33"/>
  <c r="E83" i="33" s="1"/>
  <c r="E83" i="36" s="1"/>
  <c r="K47" i="33"/>
  <c r="K47" i="36" s="1"/>
  <c r="O40" i="39"/>
  <c r="O40" i="41" s="1"/>
  <c r="O26" i="39"/>
  <c r="O86" i="39" s="1"/>
  <c r="O86" i="41" s="1"/>
  <c r="F49" i="39"/>
  <c r="F49" i="41" s="1"/>
  <c r="AE34" i="20"/>
  <c r="AI66" i="33"/>
  <c r="AI66" i="36" s="1"/>
  <c r="AI66" i="35"/>
  <c r="AI91" i="35" s="1"/>
  <c r="I63" i="35"/>
  <c r="N40" i="35"/>
  <c r="E33" i="35"/>
  <c r="E83" i="35" s="1"/>
  <c r="K47" i="35"/>
  <c r="AI66" i="39"/>
  <c r="AI91" i="39" s="1"/>
  <c r="AI91" i="41" s="1"/>
  <c r="I62" i="39"/>
  <c r="I62" i="41" s="1"/>
  <c r="I63" i="39"/>
  <c r="I63" i="41" s="1"/>
  <c r="L53" i="39"/>
  <c r="L53" i="41" s="1"/>
  <c r="AD26" i="8"/>
  <c r="AD26" i="19" s="1"/>
  <c r="AJ38" i="33"/>
  <c r="AJ38" i="36" s="1"/>
  <c r="K30" i="35"/>
  <c r="E53" i="39"/>
  <c r="E53" i="41" s="1"/>
  <c r="D33" i="20"/>
  <c r="K56" i="33"/>
  <c r="K56" i="36" s="1"/>
  <c r="L53" i="33"/>
  <c r="L53" i="36" s="1"/>
  <c r="J43" i="33"/>
  <c r="J43" i="36" s="1"/>
  <c r="K30" i="33"/>
  <c r="K30" i="36" s="1"/>
  <c r="F49" i="35"/>
  <c r="J43" i="35"/>
  <c r="S64" i="39"/>
  <c r="S64" i="41" s="1"/>
  <c r="K57" i="39"/>
  <c r="K57" i="41" s="1"/>
  <c r="AJ56" i="39"/>
  <c r="AJ56" i="41" s="1"/>
  <c r="S22" i="39"/>
  <c r="S22" i="41" s="1"/>
  <c r="AI16" i="39"/>
  <c r="AI82" i="39" s="1"/>
  <c r="AI82" i="41" s="1"/>
  <c r="AJ36" i="39"/>
  <c r="AJ36" i="41" s="1"/>
  <c r="K30" i="39"/>
  <c r="K30" i="41" s="1"/>
  <c r="L38" i="33"/>
  <c r="L38" i="36" s="1"/>
  <c r="AJ35" i="33"/>
  <c r="AJ35" i="36" s="1"/>
  <c r="AD26" i="20"/>
  <c r="G40" i="20"/>
  <c r="G40" i="24"/>
  <c r="G40" i="26" s="1"/>
  <c r="K62" i="35"/>
  <c r="S40" i="35"/>
  <c r="K63" i="39"/>
  <c r="K63" i="41" s="1"/>
  <c r="K61" i="39"/>
  <c r="K61" i="41" s="1"/>
  <c r="H21" i="8"/>
  <c r="H21" i="19" s="1"/>
  <c r="K61" i="35"/>
  <c r="K92" i="35" s="1"/>
  <c r="O38" i="35"/>
  <c r="AJ37" i="35"/>
  <c r="P67" i="39"/>
  <c r="P67" i="41" s="1"/>
  <c r="AI64" i="33"/>
  <c r="K40" i="33"/>
  <c r="AA19" i="33"/>
  <c r="AA19" i="36" s="1"/>
  <c r="O47" i="35"/>
  <c r="AJ46" i="35"/>
  <c r="AC21" i="35"/>
  <c r="S15" i="35"/>
  <c r="AB52" i="39"/>
  <c r="AB52" i="41" s="1"/>
  <c r="J52" i="39"/>
  <c r="J52" i="41" s="1"/>
  <c r="AE65" i="39"/>
  <c r="AE65" i="41" s="1"/>
  <c r="AB53" i="39"/>
  <c r="AB53" i="41" s="1"/>
  <c r="AE63" i="33"/>
  <c r="AE63" i="36" s="1"/>
  <c r="K63" i="33"/>
  <c r="K63" i="36" s="1"/>
  <c r="AJ57" i="33"/>
  <c r="AJ57" i="36" s="1"/>
  <c r="K16" i="33"/>
  <c r="K16" i="36" s="1"/>
  <c r="Z39" i="33"/>
  <c r="Z77" i="33" s="1"/>
  <c r="Z77" i="36" s="1"/>
  <c r="U36" i="33"/>
  <c r="U36" i="36" s="1"/>
  <c r="V29" i="33"/>
  <c r="V29" i="36" s="1"/>
  <c r="AE67" i="35"/>
  <c r="AH66" i="35"/>
  <c r="AH91" i="35" s="1"/>
  <c r="AB57" i="35"/>
  <c r="AJ38" i="35"/>
  <c r="AI22" i="35"/>
  <c r="AE64" i="35"/>
  <c r="AJ39" i="35"/>
  <c r="AD20" i="35"/>
  <c r="S17" i="35"/>
  <c r="S83" i="35" s="1"/>
  <c r="K13" i="35"/>
  <c r="Y40" i="39"/>
  <c r="Y40" i="41" s="1"/>
  <c r="K16" i="39"/>
  <c r="K82" i="39" s="1"/>
  <c r="K82" i="41" s="1"/>
  <c r="AE67" i="39"/>
  <c r="AE67" i="41" s="1"/>
  <c r="AB57" i="39"/>
  <c r="AB57" i="41" s="1"/>
  <c r="O27" i="39"/>
  <c r="O27" i="41" s="1"/>
  <c r="AD47" i="24"/>
  <c r="AD47" i="26" s="1"/>
  <c r="AI65" i="33"/>
  <c r="AI65" i="36" s="1"/>
  <c r="AC61" i="33"/>
  <c r="AC61" i="36" s="1"/>
  <c r="K54" i="33"/>
  <c r="K54" i="36" s="1"/>
  <c r="AJ51" i="33"/>
  <c r="AA31" i="33"/>
  <c r="AA31" i="36" s="1"/>
  <c r="Y24" i="33"/>
  <c r="Y24" i="36" s="1"/>
  <c r="AE66" i="33"/>
  <c r="AE66" i="36" s="1"/>
  <c r="AI62" i="33"/>
  <c r="AI62" i="36" s="1"/>
  <c r="K57" i="33"/>
  <c r="K57" i="36" s="1"/>
  <c r="AJ56" i="33"/>
  <c r="AJ56" i="36" s="1"/>
  <c r="U38" i="33"/>
  <c r="U38" i="36" s="1"/>
  <c r="AH24" i="33"/>
  <c r="AH24" i="36" s="1"/>
  <c r="Q23" i="33"/>
  <c r="Q23" i="36" s="1"/>
  <c r="O13" i="33"/>
  <c r="O73" i="33" s="1"/>
  <c r="K66" i="35"/>
  <c r="K91" i="35" s="1"/>
  <c r="Z47" i="35"/>
  <c r="U46" i="35"/>
  <c r="S16" i="35"/>
  <c r="S82" i="35" s="1"/>
  <c r="K14" i="35"/>
  <c r="AJ68" i="39"/>
  <c r="AJ68" i="41" s="1"/>
  <c r="K64" i="35"/>
  <c r="AJ54" i="35"/>
  <c r="AI40" i="35"/>
  <c r="O36" i="35"/>
  <c r="AC13" i="35"/>
  <c r="AC73" i="35" s="1"/>
  <c r="K66" i="39"/>
  <c r="K91" i="39" s="1"/>
  <c r="K91" i="41" s="1"/>
  <c r="AA43" i="39"/>
  <c r="AA43" i="41" s="1"/>
  <c r="K67" i="39"/>
  <c r="K67" i="41" s="1"/>
  <c r="AI63" i="39"/>
  <c r="AI63" i="41" s="1"/>
  <c r="Q56" i="39"/>
  <c r="Q56" i="41" s="1"/>
  <c r="Q54" i="39"/>
  <c r="Q54" i="41" s="1"/>
  <c r="O48" i="39"/>
  <c r="O48" i="41" s="1"/>
  <c r="AJ47" i="39"/>
  <c r="AJ47" i="41" s="1"/>
  <c r="S21" i="39"/>
  <c r="S21" i="41" s="1"/>
  <c r="K19" i="39"/>
  <c r="S64" i="33"/>
  <c r="S64" i="36" s="1"/>
  <c r="O30" i="33"/>
  <c r="O30" i="36" s="1"/>
  <c r="O27" i="33"/>
  <c r="O27" i="36" s="1"/>
  <c r="AE66" i="35"/>
  <c r="AE91" i="35" s="1"/>
  <c r="L38" i="35"/>
  <c r="AI17" i="35"/>
  <c r="V29" i="39"/>
  <c r="V29" i="41" s="1"/>
  <c r="AD68" i="33"/>
  <c r="AD68" i="36" s="1"/>
  <c r="S65" i="33"/>
  <c r="S65" i="36" s="1"/>
  <c r="AC41" i="33"/>
  <c r="AC41" i="36" s="1"/>
  <c r="U22" i="33"/>
  <c r="S20" i="33"/>
  <c r="S20" i="36" s="1"/>
  <c r="K66" i="33"/>
  <c r="K91" i="33" s="1"/>
  <c r="K91" i="36" s="1"/>
  <c r="S62" i="33"/>
  <c r="AB52" i="33"/>
  <c r="AB52" i="36" s="1"/>
  <c r="J52" i="33"/>
  <c r="J52" i="36" s="1"/>
  <c r="O51" i="33"/>
  <c r="O51" i="36" s="1"/>
  <c r="AJ68" i="35"/>
  <c r="AJ84" i="35" s="1"/>
  <c r="AA54" i="35"/>
  <c r="AA43" i="35"/>
  <c r="AA87" i="35" s="1"/>
  <c r="AA31" i="35"/>
  <c r="O24" i="35"/>
  <c r="K22" i="35"/>
  <c r="AE62" i="35"/>
  <c r="AD22" i="35"/>
  <c r="AD79" i="35" s="1"/>
  <c r="S19" i="35"/>
  <c r="K53" i="39"/>
  <c r="K53" i="41" s="1"/>
  <c r="K41" i="39"/>
  <c r="K41" i="41" s="1"/>
  <c r="K40" i="39"/>
  <c r="K40" i="41" s="1"/>
  <c r="AI22" i="39"/>
  <c r="AI22" i="41" s="1"/>
  <c r="AJ37" i="39"/>
  <c r="AJ37" i="41" s="1"/>
  <c r="Z20" i="39"/>
  <c r="Z20" i="41" s="1"/>
  <c r="AE19" i="39"/>
  <c r="AE19" i="41" s="1"/>
  <c r="F38" i="20"/>
  <c r="AE67" i="33"/>
  <c r="AE67" i="36" s="1"/>
  <c r="AH66" i="33"/>
  <c r="AH66" i="36" s="1"/>
  <c r="AI61" i="33"/>
  <c r="AI92" i="33" s="1"/>
  <c r="AI92" i="36" s="1"/>
  <c r="AJ55" i="33"/>
  <c r="AJ55" i="36" s="1"/>
  <c r="U52" i="33"/>
  <c r="U52" i="36" s="1"/>
  <c r="K46" i="33"/>
  <c r="K46" i="36" s="1"/>
  <c r="K37" i="33"/>
  <c r="K37" i="36" s="1"/>
  <c r="AI35" i="33"/>
  <c r="AI35" i="36" s="1"/>
  <c r="K24" i="33"/>
  <c r="K24" i="36" s="1"/>
  <c r="L21" i="33"/>
  <c r="AH19" i="33"/>
  <c r="AH19" i="36" s="1"/>
  <c r="AI16" i="33"/>
  <c r="AI82" i="33" s="1"/>
  <c r="AI82" i="36" s="1"/>
  <c r="O16" i="33"/>
  <c r="O82" i="33" s="1"/>
  <c r="O82" i="36" s="1"/>
  <c r="AI14" i="33"/>
  <c r="AI14" i="36" s="1"/>
  <c r="K68" i="33"/>
  <c r="K84" i="33" s="1"/>
  <c r="K84" i="36" s="1"/>
  <c r="S66" i="33"/>
  <c r="S66" i="36" s="1"/>
  <c r="Z65" i="33"/>
  <c r="Z65" i="36" s="1"/>
  <c r="Q57" i="33"/>
  <c r="Q57" i="36" s="1"/>
  <c r="AJ52" i="33"/>
  <c r="AJ52" i="36" s="1"/>
  <c r="Z48" i="33"/>
  <c r="Z48" i="36" s="1"/>
  <c r="AB46" i="33"/>
  <c r="AB46" i="36" s="1"/>
  <c r="AA38" i="33"/>
  <c r="AA38" i="36" s="1"/>
  <c r="Z37" i="33"/>
  <c r="Z37" i="36" s="1"/>
  <c r="R26" i="33"/>
  <c r="R86" i="33" s="1"/>
  <c r="R86" i="36" s="1"/>
  <c r="AE19" i="33"/>
  <c r="AE75" i="33" s="1"/>
  <c r="AE75" i="36" s="1"/>
  <c r="AE15" i="33"/>
  <c r="AE15" i="36" s="1"/>
  <c r="AI13" i="33"/>
  <c r="AI13" i="36" s="1"/>
  <c r="K68" i="35"/>
  <c r="K84" i="35" s="1"/>
  <c r="S66" i="35"/>
  <c r="S91" i="35" s="1"/>
  <c r="M61" i="35"/>
  <c r="M92" i="35" s="1"/>
  <c r="U56" i="35"/>
  <c r="R53" i="35"/>
  <c r="K37" i="35"/>
  <c r="S24" i="35"/>
  <c r="F23" i="35"/>
  <c r="K18" i="35"/>
  <c r="K85" i="35" s="1"/>
  <c r="AD17" i="35"/>
  <c r="AD83" i="35" s="1"/>
  <c r="AI64" i="35"/>
  <c r="S62" i="35"/>
  <c r="AJ56" i="35"/>
  <c r="AB52" i="35"/>
  <c r="O51" i="35"/>
  <c r="K40" i="35"/>
  <c r="U36" i="35"/>
  <c r="V29" i="35"/>
  <c r="AA19" i="35"/>
  <c r="O13" i="35"/>
  <c r="O73" i="35" s="1"/>
  <c r="K68" i="39"/>
  <c r="K84" i="39" s="1"/>
  <c r="K84" i="41" s="1"/>
  <c r="S66" i="39"/>
  <c r="S91" i="39" s="1"/>
  <c r="S91" i="41" s="1"/>
  <c r="Q57" i="39"/>
  <c r="Q57" i="41" s="1"/>
  <c r="AI20" i="39"/>
  <c r="AI20" i="41" s="1"/>
  <c r="O16" i="39"/>
  <c r="O16" i="41" s="1"/>
  <c r="K14" i="39"/>
  <c r="K14" i="41" s="1"/>
  <c r="AH66" i="39"/>
  <c r="AH91" i="39" s="1"/>
  <c r="AH91" i="41" s="1"/>
  <c r="AI65" i="39"/>
  <c r="AI65" i="41" s="1"/>
  <c r="K65" i="39"/>
  <c r="K65" i="41" s="1"/>
  <c r="S63" i="39"/>
  <c r="S63" i="41" s="1"/>
  <c r="U54" i="39"/>
  <c r="U54" i="41" s="1"/>
  <c r="AJ39" i="39"/>
  <c r="AJ39" i="41" s="1"/>
  <c r="L38" i="39"/>
  <c r="L38" i="41" s="1"/>
  <c r="Z36" i="39"/>
  <c r="Z36" i="41" s="1"/>
  <c r="R26" i="39"/>
  <c r="R86" i="39" s="1"/>
  <c r="R86" i="41" s="1"/>
  <c r="AD22" i="39"/>
  <c r="AD22" i="41" s="1"/>
  <c r="AE17" i="39"/>
  <c r="AE17" i="41" s="1"/>
  <c r="AI15" i="39"/>
  <c r="AI15" i="41" s="1"/>
  <c r="K15" i="39"/>
  <c r="K81" i="39" s="1"/>
  <c r="K81" i="41" s="1"/>
  <c r="AC13" i="39"/>
  <c r="AC13" i="41" s="1"/>
  <c r="H27" i="20"/>
  <c r="K61" i="33"/>
  <c r="K61" i="36" s="1"/>
  <c r="AB57" i="33"/>
  <c r="AB57" i="36" s="1"/>
  <c r="AA54" i="33"/>
  <c r="AA54" i="36" s="1"/>
  <c r="Z47" i="33"/>
  <c r="Z47" i="36" s="1"/>
  <c r="U46" i="33"/>
  <c r="U46" i="36" s="1"/>
  <c r="AA43" i="33"/>
  <c r="AA43" i="36" s="1"/>
  <c r="AI41" i="33"/>
  <c r="AI41" i="36" s="1"/>
  <c r="Z36" i="33"/>
  <c r="Z36" i="36" s="1"/>
  <c r="AA35" i="33"/>
  <c r="AA35" i="36" s="1"/>
  <c r="O35" i="33"/>
  <c r="O35" i="36" s="1"/>
  <c r="K29" i="33"/>
  <c r="K29" i="36" s="1"/>
  <c r="O24" i="33"/>
  <c r="O24" i="36" s="1"/>
  <c r="AI22" i="33"/>
  <c r="AI22" i="36" s="1"/>
  <c r="K22" i="33"/>
  <c r="K22" i="36" s="1"/>
  <c r="S16" i="33"/>
  <c r="S16" i="36" s="1"/>
  <c r="K14" i="33"/>
  <c r="S68" i="33"/>
  <c r="S84" i="33" s="1"/>
  <c r="S84" i="36" s="1"/>
  <c r="U57" i="33"/>
  <c r="U57" i="36" s="1"/>
  <c r="Z56" i="33"/>
  <c r="Z56" i="36" s="1"/>
  <c r="AG55" i="33"/>
  <c r="AG55" i="36" s="1"/>
  <c r="J46" i="33"/>
  <c r="J46" i="36" s="1"/>
  <c r="AE40" i="33"/>
  <c r="AE40" i="36" s="1"/>
  <c r="AC32" i="33"/>
  <c r="AH31" i="33"/>
  <c r="AH31" i="36" s="1"/>
  <c r="S21" i="33"/>
  <c r="S21" i="36" s="1"/>
  <c r="O19" i="33"/>
  <c r="O19" i="36" s="1"/>
  <c r="K17" i="33"/>
  <c r="K17" i="36" s="1"/>
  <c r="AI15" i="33"/>
  <c r="AI15" i="36" s="1"/>
  <c r="K15" i="33"/>
  <c r="W13" i="33"/>
  <c r="W73" i="33" s="1"/>
  <c r="S68" i="35"/>
  <c r="S84" i="35" s="1"/>
  <c r="Z68" i="35"/>
  <c r="Z84" i="35" s="1"/>
  <c r="AE65" i="35"/>
  <c r="K65" i="35"/>
  <c r="AE63" i="35"/>
  <c r="K63" i="35"/>
  <c r="AC61" i="35"/>
  <c r="AJ57" i="35"/>
  <c r="K54" i="35"/>
  <c r="AJ51" i="35"/>
  <c r="K41" i="35"/>
  <c r="Z36" i="35"/>
  <c r="AA35" i="35"/>
  <c r="O35" i="35"/>
  <c r="K29" i="35"/>
  <c r="Z27" i="35"/>
  <c r="AA26" i="35"/>
  <c r="AA86" i="35" s="1"/>
  <c r="Y24" i="35"/>
  <c r="U22" i="35"/>
  <c r="S20" i="35"/>
  <c r="K16" i="35"/>
  <c r="K82" i="35" s="1"/>
  <c r="Z68" i="39"/>
  <c r="Z84" i="39" s="1"/>
  <c r="Z84" i="41" s="1"/>
  <c r="Q57" i="35"/>
  <c r="U53" i="35"/>
  <c r="AJ52" i="35"/>
  <c r="Z48" i="35"/>
  <c r="AB46" i="35"/>
  <c r="Y40" i="35"/>
  <c r="AA38" i="35"/>
  <c r="Z37" i="35"/>
  <c r="AC30" i="35"/>
  <c r="R26" i="35"/>
  <c r="R86" i="35" s="1"/>
  <c r="AI21" i="35"/>
  <c r="AE19" i="35"/>
  <c r="AE75" i="35" s="1"/>
  <c r="K19" i="35"/>
  <c r="K75" i="35" s="1"/>
  <c r="AE15" i="35"/>
  <c r="AE81" i="35" s="1"/>
  <c r="AI13" i="35"/>
  <c r="AI73" i="35" s="1"/>
  <c r="S13" i="35"/>
  <c r="S73" i="35" s="1"/>
  <c r="S68" i="39"/>
  <c r="S84" i="39" s="1"/>
  <c r="S84" i="41" s="1"/>
  <c r="Z67" i="39"/>
  <c r="Z67" i="41" s="1"/>
  <c r="AE64" i="39"/>
  <c r="AE64" i="41" s="1"/>
  <c r="AI62" i="39"/>
  <c r="K62" i="39"/>
  <c r="U57" i="39"/>
  <c r="U57" i="41" s="1"/>
  <c r="Z56" i="39"/>
  <c r="Z56" i="41" s="1"/>
  <c r="O51" i="39"/>
  <c r="O51" i="41" s="1"/>
  <c r="J46" i="39"/>
  <c r="J46" i="41" s="1"/>
  <c r="K43" i="39"/>
  <c r="K43" i="41" s="1"/>
  <c r="Y41" i="39"/>
  <c r="Y41" i="41" s="1"/>
  <c r="S40" i="39"/>
  <c r="S40" i="41" s="1"/>
  <c r="U36" i="39"/>
  <c r="U36" i="41" s="1"/>
  <c r="AA35" i="39"/>
  <c r="AA35" i="41" s="1"/>
  <c r="O35" i="39"/>
  <c r="O35" i="41" s="1"/>
  <c r="O33" i="39"/>
  <c r="O33" i="41" s="1"/>
  <c r="AA31" i="39"/>
  <c r="AA31" i="41" s="1"/>
  <c r="O31" i="39"/>
  <c r="O31" i="41" s="1"/>
  <c r="AJ30" i="39"/>
  <c r="AJ30" i="41" s="1"/>
  <c r="X25" i="39"/>
  <c r="X25" i="41" s="1"/>
  <c r="AA22" i="39"/>
  <c r="S20" i="39"/>
  <c r="S20" i="41" s="1"/>
  <c r="AH19" i="39"/>
  <c r="AH19" i="41" s="1"/>
  <c r="S14" i="39"/>
  <c r="S14" i="41" s="1"/>
  <c r="S65" i="39"/>
  <c r="S65" i="41" s="1"/>
  <c r="AC61" i="39"/>
  <c r="AC61" i="41" s="1"/>
  <c r="AJ57" i="39"/>
  <c r="AJ57" i="41" s="1"/>
  <c r="AA54" i="39"/>
  <c r="AA54" i="41" s="1"/>
  <c r="AJ53" i="39"/>
  <c r="AJ53" i="41" s="1"/>
  <c r="R53" i="39"/>
  <c r="R53" i="41" s="1"/>
  <c r="K46" i="39"/>
  <c r="K46" i="41" s="1"/>
  <c r="Z37" i="39"/>
  <c r="Z37" i="41" s="1"/>
  <c r="AC32" i="39"/>
  <c r="AC32" i="41" s="1"/>
  <c r="S19" i="39"/>
  <c r="AI17" i="39"/>
  <c r="AI83" i="39" s="1"/>
  <c r="AI83" i="41" s="1"/>
  <c r="K17" i="39"/>
  <c r="K17" i="41" s="1"/>
  <c r="AB16" i="39"/>
  <c r="AB16" i="41" s="1"/>
  <c r="S15" i="39"/>
  <c r="O13" i="39"/>
  <c r="O13" i="41" s="1"/>
  <c r="AH67" i="39"/>
  <c r="AH67" i="41" s="1"/>
  <c r="F38" i="8"/>
  <c r="F38" i="19" s="1"/>
  <c r="H21" i="20"/>
  <c r="AJ68" i="33"/>
  <c r="AJ84" i="33" s="1"/>
  <c r="AJ84" i="36" s="1"/>
  <c r="AI63" i="33"/>
  <c r="S61" i="33"/>
  <c r="S61" i="36" s="1"/>
  <c r="U54" i="33"/>
  <c r="U54" i="36" s="1"/>
  <c r="AB53" i="33"/>
  <c r="AB53" i="36" s="1"/>
  <c r="AJ36" i="33"/>
  <c r="S31" i="33"/>
  <c r="S31" i="36" s="1"/>
  <c r="AA26" i="33"/>
  <c r="AA26" i="36" s="1"/>
  <c r="U53" i="33"/>
  <c r="U53" i="36" s="1"/>
  <c r="Y40" i="33"/>
  <c r="Y40" i="36" s="1"/>
  <c r="AC30" i="33"/>
  <c r="AC30" i="36" s="1"/>
  <c r="AI21" i="33"/>
  <c r="AI21" i="36" s="1"/>
  <c r="K19" i="33"/>
  <c r="K19" i="36" s="1"/>
  <c r="S13" i="33"/>
  <c r="S73" i="33" s="1"/>
  <c r="Z65" i="35"/>
  <c r="AJ53" i="35"/>
  <c r="AJ36" i="35"/>
  <c r="AI35" i="35"/>
  <c r="S31" i="35"/>
  <c r="S22" i="35"/>
  <c r="AI20" i="35"/>
  <c r="AC14" i="35"/>
  <c r="S64" i="35"/>
  <c r="AI62" i="35"/>
  <c r="K57" i="35"/>
  <c r="J52" i="35"/>
  <c r="Z39" i="35"/>
  <c r="Z77" i="35" s="1"/>
  <c r="U38" i="35"/>
  <c r="O30" i="35"/>
  <c r="O27" i="35"/>
  <c r="O87" i="35" s="1"/>
  <c r="AH24" i="35"/>
  <c r="Q23" i="35"/>
  <c r="AE62" i="39"/>
  <c r="AE62" i="41" s="1"/>
  <c r="O59" i="39"/>
  <c r="O59" i="41" s="1"/>
  <c r="U53" i="39"/>
  <c r="U53" i="41" s="1"/>
  <c r="AB46" i="39"/>
  <c r="AB46" i="41" s="1"/>
  <c r="AI41" i="39"/>
  <c r="AI41" i="41" s="1"/>
  <c r="AC40" i="39"/>
  <c r="AC40" i="41" s="1"/>
  <c r="K37" i="39"/>
  <c r="K37" i="41" s="1"/>
  <c r="AI35" i="39"/>
  <c r="AI35" i="41" s="1"/>
  <c r="K29" i="39"/>
  <c r="K29" i="41" s="1"/>
  <c r="AA26" i="39"/>
  <c r="AA26" i="41" s="1"/>
  <c r="AI14" i="39"/>
  <c r="AI14" i="41" s="1"/>
  <c r="S67" i="39"/>
  <c r="S67" i="41" s="1"/>
  <c r="M61" i="39"/>
  <c r="M61" i="41" s="1"/>
  <c r="U56" i="39"/>
  <c r="U56" i="41" s="1"/>
  <c r="Z45" i="39"/>
  <c r="Z45" i="41" s="1"/>
  <c r="Z40" i="39"/>
  <c r="Z40" i="41" s="1"/>
  <c r="Z39" i="39"/>
  <c r="Z39" i="41" s="1"/>
  <c r="AC21" i="39"/>
  <c r="AC21" i="41" s="1"/>
  <c r="AD20" i="39"/>
  <c r="O19" i="39"/>
  <c r="O19" i="41" s="1"/>
  <c r="K13" i="39"/>
  <c r="K13" i="41" s="1"/>
  <c r="O56" i="8"/>
  <c r="H27" i="8"/>
  <c r="H27" i="19" s="1"/>
  <c r="O23" i="8"/>
  <c r="O23" i="19" s="1"/>
  <c r="Z68" i="33"/>
  <c r="Z68" i="36" s="1"/>
  <c r="AE65" i="33"/>
  <c r="K65" i="33"/>
  <c r="K65" i="36" s="1"/>
  <c r="M61" i="33"/>
  <c r="M61" i="36" s="1"/>
  <c r="U56" i="33"/>
  <c r="U56" i="36" s="1"/>
  <c r="AJ53" i="33"/>
  <c r="AJ53" i="36" s="1"/>
  <c r="R53" i="33"/>
  <c r="R53" i="36" s="1"/>
  <c r="K41" i="33"/>
  <c r="K41" i="36" s="1"/>
  <c r="AE37" i="33"/>
  <c r="AE37" i="36" s="1"/>
  <c r="J36" i="33"/>
  <c r="J36" i="36" s="1"/>
  <c r="S35" i="33"/>
  <c r="AI33" i="33"/>
  <c r="AJ30" i="33"/>
  <c r="AJ30" i="36" s="1"/>
  <c r="S24" i="33"/>
  <c r="S24" i="36" s="1"/>
  <c r="F23" i="33"/>
  <c r="F23" i="36" s="1"/>
  <c r="S22" i="33"/>
  <c r="S22" i="36" s="1"/>
  <c r="AI20" i="33"/>
  <c r="AI20" i="36" s="1"/>
  <c r="K18" i="33"/>
  <c r="K18" i="36" s="1"/>
  <c r="AD17" i="33"/>
  <c r="AD83" i="33" s="1"/>
  <c r="AD83" i="36" s="1"/>
  <c r="AC14" i="33"/>
  <c r="AC14" i="36" s="1"/>
  <c r="AE64" i="33"/>
  <c r="AE64" i="36" s="1"/>
  <c r="K64" i="33"/>
  <c r="AE62" i="33"/>
  <c r="AE62" i="36" s="1"/>
  <c r="K62" i="33"/>
  <c r="K62" i="36" s="1"/>
  <c r="AJ54" i="33"/>
  <c r="AJ54" i="36" s="1"/>
  <c r="O47" i="33"/>
  <c r="O47" i="36" s="1"/>
  <c r="AJ46" i="33"/>
  <c r="AJ46" i="36" s="1"/>
  <c r="AI40" i="33"/>
  <c r="AI40" i="36" s="1"/>
  <c r="S40" i="33"/>
  <c r="S40" i="36" s="1"/>
  <c r="AJ39" i="33"/>
  <c r="O38" i="33"/>
  <c r="O38" i="36" s="1"/>
  <c r="AJ37" i="33"/>
  <c r="AJ37" i="36" s="1"/>
  <c r="O36" i="33"/>
  <c r="O36" i="36" s="1"/>
  <c r="AD22" i="33"/>
  <c r="AD22" i="36" s="1"/>
  <c r="AC21" i="33"/>
  <c r="AC21" i="36" s="1"/>
  <c r="AD20" i="33"/>
  <c r="AD20" i="36" s="1"/>
  <c r="S19" i="33"/>
  <c r="S19" i="36" s="1"/>
  <c r="AI17" i="33"/>
  <c r="AI17" i="36" s="1"/>
  <c r="S17" i="33"/>
  <c r="S83" i="33" s="1"/>
  <c r="S83" i="36" s="1"/>
  <c r="S15" i="33"/>
  <c r="S15" i="36" s="1"/>
  <c r="AC13" i="33"/>
  <c r="AC13" i="36" s="1"/>
  <c r="K13" i="33"/>
  <c r="AD68" i="35"/>
  <c r="AD84" i="35" s="1"/>
  <c r="AI65" i="35"/>
  <c r="S65" i="35"/>
  <c r="AI63" i="35"/>
  <c r="AI61" i="35"/>
  <c r="AI92" i="35" s="1"/>
  <c r="S61" i="35"/>
  <c r="AJ55" i="35"/>
  <c r="U54" i="35"/>
  <c r="AB53" i="35"/>
  <c r="U52" i="35"/>
  <c r="K46" i="35"/>
  <c r="AC41" i="35"/>
  <c r="AE37" i="35"/>
  <c r="J36" i="35"/>
  <c r="S35" i="35"/>
  <c r="AI33" i="35"/>
  <c r="AJ30" i="35"/>
  <c r="X25" i="35"/>
  <c r="K24" i="35"/>
  <c r="L21" i="35"/>
  <c r="AH19" i="35"/>
  <c r="AI16" i="35"/>
  <c r="AI82" i="35" s="1"/>
  <c r="O16" i="35"/>
  <c r="O82" i="35" s="1"/>
  <c r="AI14" i="35"/>
  <c r="AD68" i="39"/>
  <c r="AD84" i="39" s="1"/>
  <c r="AD84" i="41" s="1"/>
  <c r="U57" i="35"/>
  <c r="Z56" i="35"/>
  <c r="AG55" i="35"/>
  <c r="J46" i="35"/>
  <c r="AE40" i="35"/>
  <c r="AC32" i="35"/>
  <c r="AH31" i="35"/>
  <c r="S21" i="35"/>
  <c r="O19" i="35"/>
  <c r="K17" i="35"/>
  <c r="K83" i="35" s="1"/>
  <c r="AI15" i="35"/>
  <c r="K15" i="35"/>
  <c r="W13" i="35"/>
  <c r="W73" i="35" s="1"/>
  <c r="AE66" i="39"/>
  <c r="AE66" i="41" s="1"/>
  <c r="AI64" i="39"/>
  <c r="AI64" i="41" s="1"/>
  <c r="K64" i="39"/>
  <c r="S62" i="39"/>
  <c r="S62" i="41" s="1"/>
  <c r="AJ54" i="39"/>
  <c r="AJ54" i="41" s="1"/>
  <c r="AJ52" i="39"/>
  <c r="AJ52" i="41" s="1"/>
  <c r="Z48" i="39"/>
  <c r="Z48" i="41" s="1"/>
  <c r="O47" i="39"/>
  <c r="O47" i="41" s="1"/>
  <c r="AJ46" i="39"/>
  <c r="AJ46" i="41" s="1"/>
  <c r="O43" i="39"/>
  <c r="O43" i="41" s="1"/>
  <c r="AC41" i="39"/>
  <c r="AC41" i="41" s="1"/>
  <c r="AI40" i="39"/>
  <c r="AI40" i="41" s="1"/>
  <c r="U40" i="39"/>
  <c r="U40" i="41" s="1"/>
  <c r="AA38" i="39"/>
  <c r="AA38" i="41" s="1"/>
  <c r="AE37" i="39"/>
  <c r="AE37" i="41" s="1"/>
  <c r="S35" i="39"/>
  <c r="S35" i="41" s="1"/>
  <c r="S31" i="39"/>
  <c r="S31" i="41" s="1"/>
  <c r="L21" i="39"/>
  <c r="L21" i="41" s="1"/>
  <c r="AC14" i="39"/>
  <c r="AC14" i="41" s="1"/>
  <c r="AE63" i="39"/>
  <c r="AE63" i="41" s="1"/>
  <c r="AI61" i="39"/>
  <c r="S61" i="39"/>
  <c r="K56" i="39"/>
  <c r="K56" i="41" s="1"/>
  <c r="AJ55" i="39"/>
  <c r="AJ55" i="41" s="1"/>
  <c r="K54" i="39"/>
  <c r="K54" i="41" s="1"/>
  <c r="U52" i="39"/>
  <c r="U52" i="41" s="1"/>
  <c r="Z47" i="39"/>
  <c r="Z47" i="41" s="1"/>
  <c r="U46" i="39"/>
  <c r="U46" i="41" s="1"/>
  <c r="AJ38" i="39"/>
  <c r="AJ38" i="41" s="1"/>
  <c r="J36" i="39"/>
  <c r="J36" i="41" s="1"/>
  <c r="O34" i="39"/>
  <c r="O34" i="41" s="1"/>
  <c r="AH31" i="39"/>
  <c r="AH31" i="41" s="1"/>
  <c r="Q23" i="39"/>
  <c r="Q23" i="41" s="1"/>
  <c r="AI21" i="39"/>
  <c r="AI21" i="41" s="1"/>
  <c r="AA19" i="39"/>
  <c r="S17" i="39"/>
  <c r="S83" i="39" s="1"/>
  <c r="S83" i="41" s="1"/>
  <c r="AI13" i="39"/>
  <c r="AI13" i="41" s="1"/>
  <c r="S13" i="39"/>
  <c r="S13" i="41" s="1"/>
  <c r="N27" i="39"/>
  <c r="N27" i="41" s="1"/>
  <c r="P64" i="35"/>
  <c r="N37" i="35"/>
  <c r="J55" i="8"/>
  <c r="P21" i="33"/>
  <c r="P21" i="36" s="1"/>
  <c r="P21" i="35"/>
  <c r="AG31" i="33"/>
  <c r="AG31" i="36" s="1"/>
  <c r="P62" i="39"/>
  <c r="P62" i="41" s="1"/>
  <c r="N59" i="39"/>
  <c r="N59" i="41" s="1"/>
  <c r="P57" i="39"/>
  <c r="P57" i="41" s="1"/>
  <c r="N27" i="33"/>
  <c r="N27" i="36" s="1"/>
  <c r="Q26" i="33"/>
  <c r="Q86" i="33" s="1"/>
  <c r="Q86" i="36" s="1"/>
  <c r="W21" i="35"/>
  <c r="P56" i="39"/>
  <c r="P56" i="41" s="1"/>
  <c r="P40" i="39"/>
  <c r="P40" i="41" s="1"/>
  <c r="N46" i="33"/>
  <c r="N46" i="36" s="1"/>
  <c r="N20" i="35"/>
  <c r="N16" i="35"/>
  <c r="N82" i="35" s="1"/>
  <c r="P14" i="35"/>
  <c r="N46" i="39"/>
  <c r="N46" i="41" s="1"/>
  <c r="N34" i="39"/>
  <c r="N34" i="41" s="1"/>
  <c r="N32" i="39"/>
  <c r="N32" i="41" s="1"/>
  <c r="N33" i="39"/>
  <c r="N33" i="41" s="1"/>
  <c r="P15" i="33"/>
  <c r="P81" i="33" s="1"/>
  <c r="P81" i="36" s="1"/>
  <c r="P15" i="35"/>
  <c r="P81" i="35" s="1"/>
  <c r="P63" i="39"/>
  <c r="P63" i="41" s="1"/>
  <c r="N13" i="39"/>
  <c r="N73" i="39" s="1"/>
  <c r="AB40" i="39"/>
  <c r="AB40" i="41" s="1"/>
  <c r="M44" i="24"/>
  <c r="M44" i="26" s="1"/>
  <c r="N38" i="33"/>
  <c r="N38" i="36" s="1"/>
  <c r="P63" i="33"/>
  <c r="P63" i="36" s="1"/>
  <c r="P54" i="33"/>
  <c r="N41" i="33"/>
  <c r="N41" i="36" s="1"/>
  <c r="P22" i="33"/>
  <c r="P22" i="36" s="1"/>
  <c r="N68" i="35"/>
  <c r="N84" i="35" s="1"/>
  <c r="N30" i="35"/>
  <c r="N54" i="39"/>
  <c r="N54" i="41" s="1"/>
  <c r="N23" i="39"/>
  <c r="N77" i="39" s="1"/>
  <c r="N77" i="41" s="1"/>
  <c r="P66" i="39"/>
  <c r="P91" i="39" s="1"/>
  <c r="P91" i="41" s="1"/>
  <c r="N47" i="39"/>
  <c r="N47" i="41" s="1"/>
  <c r="N37" i="39"/>
  <c r="N37" i="41" s="1"/>
  <c r="X24" i="39"/>
  <c r="X24" i="41" s="1"/>
  <c r="K43" i="8"/>
  <c r="K43" i="19" s="1"/>
  <c r="K35" i="20"/>
  <c r="K43" i="24"/>
  <c r="K43" i="26" s="1"/>
  <c r="N53" i="33"/>
  <c r="N53" i="36" s="1"/>
  <c r="E24" i="33"/>
  <c r="E24" i="36" s="1"/>
  <c r="P65" i="33"/>
  <c r="P52" i="33"/>
  <c r="P52" i="36" s="1"/>
  <c r="N14" i="33"/>
  <c r="N14" i="36" s="1"/>
  <c r="P68" i="35"/>
  <c r="P84" i="35" s="1"/>
  <c r="E24" i="35"/>
  <c r="N54" i="35"/>
  <c r="N35" i="35"/>
  <c r="N24" i="35"/>
  <c r="P20" i="35"/>
  <c r="P54" i="39"/>
  <c r="P54" i="41" s="1"/>
  <c r="N48" i="39"/>
  <c r="N48" i="41" s="1"/>
  <c r="P23" i="39"/>
  <c r="P23" i="41" s="1"/>
  <c r="N53" i="39"/>
  <c r="N53" i="41" s="1"/>
  <c r="P41" i="39"/>
  <c r="P41" i="41" s="1"/>
  <c r="N38" i="39"/>
  <c r="N38" i="41" s="1"/>
  <c r="N36" i="39"/>
  <c r="N36" i="41" s="1"/>
  <c r="N20" i="39"/>
  <c r="N20" i="41" s="1"/>
  <c r="N14" i="39"/>
  <c r="N14" i="41" s="1"/>
  <c r="J55" i="20"/>
  <c r="N53" i="35"/>
  <c r="N51" i="35"/>
  <c r="N38" i="35"/>
  <c r="AG31" i="35"/>
  <c r="N23" i="35"/>
  <c r="N77" i="35" s="1"/>
  <c r="E20" i="35"/>
  <c r="N19" i="35"/>
  <c r="N17" i="35"/>
  <c r="N83" i="35" s="1"/>
  <c r="P63" i="35"/>
  <c r="P54" i="35"/>
  <c r="N46" i="35"/>
  <c r="N41" i="35"/>
  <c r="P22" i="35"/>
  <c r="P65" i="39"/>
  <c r="P65" i="41" s="1"/>
  <c r="P52" i="39"/>
  <c r="P52" i="41" s="1"/>
  <c r="AG31" i="39"/>
  <c r="AG31" i="41" s="1"/>
  <c r="N30" i="39"/>
  <c r="N30" i="41" s="1"/>
  <c r="J27" i="39"/>
  <c r="J27" i="41" s="1"/>
  <c r="P21" i="39"/>
  <c r="P21" i="41" s="1"/>
  <c r="P17" i="39"/>
  <c r="P17" i="41" s="1"/>
  <c r="P15" i="39"/>
  <c r="P81" i="39" s="1"/>
  <c r="P81" i="41" s="1"/>
  <c r="P64" i="39"/>
  <c r="P64" i="41" s="1"/>
  <c r="N51" i="39"/>
  <c r="N51" i="41" s="1"/>
  <c r="P38" i="39"/>
  <c r="P38" i="41" s="1"/>
  <c r="P36" i="39"/>
  <c r="P36" i="41" s="1"/>
  <c r="N31" i="39"/>
  <c r="N31" i="41" s="1"/>
  <c r="P22" i="39"/>
  <c r="W21" i="39"/>
  <c r="W21" i="41" s="1"/>
  <c r="P20" i="39"/>
  <c r="P20" i="41" s="1"/>
  <c r="P14" i="39"/>
  <c r="P14" i="41" s="1"/>
  <c r="K43" i="20"/>
  <c r="J55" i="24"/>
  <c r="N57" i="33"/>
  <c r="N57" i="36" s="1"/>
  <c r="P55" i="33"/>
  <c r="P55" i="36" s="1"/>
  <c r="N51" i="33"/>
  <c r="N51" i="36" s="1"/>
  <c r="AB67" i="33"/>
  <c r="AB67" i="36" s="1"/>
  <c r="P46" i="33"/>
  <c r="P46" i="36" s="1"/>
  <c r="P41" i="33"/>
  <c r="P41" i="36" s="1"/>
  <c r="T22" i="33"/>
  <c r="T22" i="36" s="1"/>
  <c r="AB67" i="35"/>
  <c r="P65" i="35"/>
  <c r="P66" i="35"/>
  <c r="P91" i="35" s="1"/>
  <c r="T40" i="35"/>
  <c r="N36" i="35"/>
  <c r="N22" i="35"/>
  <c r="P46" i="39"/>
  <c r="P46" i="41" s="1"/>
  <c r="N21" i="39"/>
  <c r="N21" i="41" s="1"/>
  <c r="N15" i="39"/>
  <c r="N15" i="41" s="1"/>
  <c r="N35" i="39"/>
  <c r="N35" i="41" s="1"/>
  <c r="N22" i="39"/>
  <c r="M44" i="20"/>
  <c r="N68" i="33"/>
  <c r="N68" i="36" s="1"/>
  <c r="P62" i="33"/>
  <c r="P89" i="33" s="1"/>
  <c r="P57" i="33"/>
  <c r="P57" i="36" s="1"/>
  <c r="N47" i="33"/>
  <c r="N47" i="36" s="1"/>
  <c r="N30" i="33"/>
  <c r="N30" i="36" s="1"/>
  <c r="N23" i="33"/>
  <c r="N23" i="36" s="1"/>
  <c r="E20" i="33"/>
  <c r="E20" i="36" s="1"/>
  <c r="N19" i="33"/>
  <c r="N17" i="33"/>
  <c r="N83" i="33" s="1"/>
  <c r="N83" i="36" s="1"/>
  <c r="AA68" i="33"/>
  <c r="AA68" i="36" s="1"/>
  <c r="R65" i="33"/>
  <c r="R65" i="36" s="1"/>
  <c r="N37" i="33"/>
  <c r="N37" i="36" s="1"/>
  <c r="W21" i="33"/>
  <c r="W21" i="36" s="1"/>
  <c r="N20" i="33"/>
  <c r="N16" i="33"/>
  <c r="N82" i="33" s="1"/>
  <c r="N82" i="36" s="1"/>
  <c r="P14" i="33"/>
  <c r="P14" i="36" s="1"/>
  <c r="AA68" i="35"/>
  <c r="AA84" i="35" s="1"/>
  <c r="R65" i="35"/>
  <c r="N57" i="35"/>
  <c r="P55" i="35"/>
  <c r="M44" i="8"/>
  <c r="M44" i="19" s="1"/>
  <c r="O51" i="20"/>
  <c r="P68" i="33"/>
  <c r="P84" i="33" s="1"/>
  <c r="P84" i="36" s="1"/>
  <c r="P66" i="33"/>
  <c r="P66" i="36" s="1"/>
  <c r="P64" i="33"/>
  <c r="P64" i="36" s="1"/>
  <c r="N36" i="33"/>
  <c r="N36" i="36" s="1"/>
  <c r="P23" i="33"/>
  <c r="N21" i="33"/>
  <c r="P17" i="33"/>
  <c r="P17" i="36" s="1"/>
  <c r="N15" i="33"/>
  <c r="N15" i="36" s="1"/>
  <c r="N13" i="33"/>
  <c r="N73" i="33" s="1"/>
  <c r="N54" i="33"/>
  <c r="N54" i="36" s="1"/>
  <c r="N35" i="33"/>
  <c r="N35" i="36" s="1"/>
  <c r="N24" i="33"/>
  <c r="N22" i="33"/>
  <c r="N22" i="36" s="1"/>
  <c r="P20" i="33"/>
  <c r="P62" i="35"/>
  <c r="P57" i="35"/>
  <c r="N47" i="35"/>
  <c r="N27" i="35"/>
  <c r="N87" i="35" s="1"/>
  <c r="Q26" i="35"/>
  <c r="Q86" i="35" s="1"/>
  <c r="P23" i="35"/>
  <c r="N21" i="35"/>
  <c r="P17" i="35"/>
  <c r="P83" i="35" s="1"/>
  <c r="N15" i="35"/>
  <c r="N13" i="35"/>
  <c r="N73" i="35" s="1"/>
  <c r="P68" i="39"/>
  <c r="P84" i="39" s="1"/>
  <c r="P84" i="41" s="1"/>
  <c r="P52" i="35"/>
  <c r="P46" i="35"/>
  <c r="P41" i="35"/>
  <c r="T22" i="35"/>
  <c r="N14" i="35"/>
  <c r="R65" i="39"/>
  <c r="R65" i="41" s="1"/>
  <c r="N56" i="39"/>
  <c r="N56" i="41" s="1"/>
  <c r="Q26" i="39"/>
  <c r="Q86" i="39" s="1"/>
  <c r="Q86" i="41" s="1"/>
  <c r="N19" i="39"/>
  <c r="N19" i="41" s="1"/>
  <c r="N68" i="39"/>
  <c r="N84" i="39" s="1"/>
  <c r="N84" i="41" s="1"/>
  <c r="O67" i="39"/>
  <c r="O67" i="41" s="1"/>
  <c r="N57" i="39"/>
  <c r="N57" i="41" s="1"/>
  <c r="N43" i="39"/>
  <c r="N43" i="41" s="1"/>
  <c r="N16" i="39"/>
  <c r="U39" i="8"/>
  <c r="U39" i="19" s="1"/>
  <c r="AB34" i="8"/>
  <c r="AB34" i="19" s="1"/>
  <c r="V43" i="8"/>
  <c r="V43" i="19" s="1"/>
  <c r="W24" i="8"/>
  <c r="W24" i="19" s="1"/>
  <c r="AB42" i="20"/>
  <c r="W24" i="20"/>
  <c r="Y36" i="8"/>
  <c r="Y36" i="19" s="1"/>
  <c r="V44" i="24"/>
  <c r="V44" i="26" s="1"/>
  <c r="M41" i="35"/>
  <c r="AB28" i="20"/>
  <c r="K27" i="20"/>
  <c r="AB17" i="8"/>
  <c r="AB17" i="19" s="1"/>
  <c r="AB48" i="20"/>
  <c r="AD61" i="33"/>
  <c r="AD61" i="36" s="1"/>
  <c r="W40" i="39"/>
  <c r="W40" i="41" s="1"/>
  <c r="G52" i="39"/>
  <c r="G52" i="41" s="1"/>
  <c r="M48" i="39"/>
  <c r="M48" i="41" s="1"/>
  <c r="W47" i="24"/>
  <c r="W47" i="26" s="1"/>
  <c r="AB27" i="8"/>
  <c r="AB27" i="19" s="1"/>
  <c r="AA28" i="20"/>
  <c r="AB27" i="20"/>
  <c r="AC38" i="8"/>
  <c r="AC38" i="19" s="1"/>
  <c r="V18" i="20"/>
  <c r="AB54" i="8"/>
  <c r="V46" i="8"/>
  <c r="V46" i="19" s="1"/>
  <c r="AB44" i="8"/>
  <c r="AB44" i="19" s="1"/>
  <c r="AB32" i="8"/>
  <c r="AB32" i="19" s="1"/>
  <c r="AB33" i="8"/>
  <c r="AB33" i="19" s="1"/>
  <c r="AB22" i="8"/>
  <c r="AB22" i="19" s="1"/>
  <c r="V34" i="20"/>
  <c r="V22" i="20"/>
  <c r="V16" i="20"/>
  <c r="K15" i="20"/>
  <c r="AB14" i="20"/>
  <c r="AB56" i="24"/>
  <c r="Y55" i="24"/>
  <c r="AB44" i="20"/>
  <c r="AB15" i="20"/>
  <c r="G52" i="33"/>
  <c r="G52" i="36" s="1"/>
  <c r="AF31" i="33"/>
  <c r="AF31" i="36" s="1"/>
  <c r="G52" i="35"/>
  <c r="AF31" i="39"/>
  <c r="AF31" i="41" s="1"/>
  <c r="AA32" i="39"/>
  <c r="AA32" i="41" s="1"/>
  <c r="AQ16" i="39"/>
  <c r="AQ16" i="41" s="1"/>
  <c r="AQ20" i="39"/>
  <c r="AQ24" i="39"/>
  <c r="AQ24" i="41" s="1"/>
  <c r="AQ29" i="39"/>
  <c r="AQ29" i="41" s="1"/>
  <c r="AQ33" i="39"/>
  <c r="AQ33" i="41" s="1"/>
  <c r="AQ37" i="39"/>
  <c r="AQ37" i="41" s="1"/>
  <c r="AQ41" i="39"/>
  <c r="AQ46" i="39"/>
  <c r="AQ50" i="39"/>
  <c r="AQ50" i="41" s="1"/>
  <c r="AQ54" i="39"/>
  <c r="AQ58" i="39"/>
  <c r="AQ58" i="41" s="1"/>
  <c r="E70" i="39"/>
  <c r="E70" i="41" s="1"/>
  <c r="E98" i="41" s="1"/>
  <c r="I70" i="39"/>
  <c r="I70" i="41" s="1"/>
  <c r="M70" i="39"/>
  <c r="M70" i="41" s="1"/>
  <c r="Q70" i="39"/>
  <c r="Q70" i="41" s="1"/>
  <c r="U70" i="39"/>
  <c r="U70" i="41" s="1"/>
  <c r="Y70" i="39"/>
  <c r="Y70" i="41" s="1"/>
  <c r="AC70" i="39"/>
  <c r="AC70" i="41" s="1"/>
  <c r="AG70" i="39"/>
  <c r="AG70" i="41" s="1"/>
  <c r="AK70" i="39"/>
  <c r="AK70" i="41" s="1"/>
  <c r="AO70" i="39"/>
  <c r="AO70" i="41" s="1"/>
  <c r="D70" i="35"/>
  <c r="H70" i="35"/>
  <c r="L70" i="35"/>
  <c r="P70" i="35"/>
  <c r="T70" i="35"/>
  <c r="X70" i="35"/>
  <c r="AB70" i="35"/>
  <c r="AF70" i="35"/>
  <c r="AJ70" i="35"/>
  <c r="AN70" i="35"/>
  <c r="C70" i="35"/>
  <c r="G70" i="33"/>
  <c r="K70" i="33"/>
  <c r="O70" i="33"/>
  <c r="S70" i="33"/>
  <c r="W70" i="33"/>
  <c r="AA70" i="33"/>
  <c r="AE70" i="33"/>
  <c r="AI70" i="33"/>
  <c r="AM70" i="33"/>
  <c r="AQ70" i="33"/>
  <c r="E14" i="42" s="1"/>
  <c r="AQ43" i="24"/>
  <c r="AQ47" i="24"/>
  <c r="D49" i="24"/>
  <c r="H49" i="24"/>
  <c r="L49" i="24"/>
  <c r="P49" i="24"/>
  <c r="T49" i="24"/>
  <c r="X49" i="24"/>
  <c r="AB49" i="24"/>
  <c r="AF49" i="24"/>
  <c r="AJ49" i="24"/>
  <c r="AN49" i="24"/>
  <c r="AQ41" i="20"/>
  <c r="AQ45" i="20"/>
  <c r="F49" i="20"/>
  <c r="J49" i="20"/>
  <c r="N49" i="20"/>
  <c r="R49" i="20"/>
  <c r="V49" i="20"/>
  <c r="Z49" i="20"/>
  <c r="AD49" i="20"/>
  <c r="AH49" i="20"/>
  <c r="AL49" i="20"/>
  <c r="AP49" i="20"/>
  <c r="AQ39" i="8"/>
  <c r="AQ43" i="8"/>
  <c r="AQ47" i="8"/>
  <c r="Y49" i="8"/>
  <c r="AC49" i="8"/>
  <c r="AG49" i="8"/>
  <c r="AK49" i="8"/>
  <c r="AO49" i="8"/>
  <c r="R49" i="8"/>
  <c r="V49" i="8"/>
  <c r="E49" i="8"/>
  <c r="I49" i="8"/>
  <c r="M49" i="8"/>
  <c r="AQ18" i="39"/>
  <c r="AQ56" i="39"/>
  <c r="K70" i="39"/>
  <c r="K70" i="41" s="1"/>
  <c r="W70" i="39"/>
  <c r="W70" i="41" s="1"/>
  <c r="AE70" i="39"/>
  <c r="AE70" i="41" s="1"/>
  <c r="AM70" i="39"/>
  <c r="AM70" i="41" s="1"/>
  <c r="F70" i="35"/>
  <c r="N70" i="35"/>
  <c r="Z70" i="35"/>
  <c r="AH70" i="35"/>
  <c r="AP70" i="35"/>
  <c r="I70" i="33"/>
  <c r="Q70" i="33"/>
  <c r="Y70" i="33"/>
  <c r="AG70" i="33"/>
  <c r="AK70" i="33"/>
  <c r="AQ45" i="24"/>
  <c r="F49" i="24"/>
  <c r="N49" i="24"/>
  <c r="V49" i="24"/>
  <c r="AD49" i="24"/>
  <c r="AH49" i="24"/>
  <c r="AP49" i="24"/>
  <c r="AQ43" i="20"/>
  <c r="D49" i="20"/>
  <c r="L49" i="20"/>
  <c r="T49" i="20"/>
  <c r="AB49" i="20"/>
  <c r="AJ49" i="20"/>
  <c r="AQ37" i="8"/>
  <c r="AQ45" i="8"/>
  <c r="AA49" i="8"/>
  <c r="AI49" i="8"/>
  <c r="AM49" i="8"/>
  <c r="T49" i="8"/>
  <c r="G49" i="8"/>
  <c r="O49" i="8"/>
  <c r="AQ17" i="39"/>
  <c r="AQ21" i="39"/>
  <c r="AQ25" i="39"/>
  <c r="AQ25" i="41" s="1"/>
  <c r="AQ30" i="39"/>
  <c r="AQ30" i="41" s="1"/>
  <c r="AQ38" i="39"/>
  <c r="AQ38" i="41" s="1"/>
  <c r="AQ42" i="39"/>
  <c r="AQ42" i="41" s="1"/>
  <c r="AQ51" i="39"/>
  <c r="AQ55" i="39"/>
  <c r="F70" i="39"/>
  <c r="F70" i="41" s="1"/>
  <c r="F98" i="41" s="1"/>
  <c r="N70" i="39"/>
  <c r="N70" i="41" s="1"/>
  <c r="V70" i="39"/>
  <c r="V70" i="41" s="1"/>
  <c r="AD70" i="39"/>
  <c r="AD70" i="41" s="1"/>
  <c r="AL70" i="39"/>
  <c r="AL70" i="41" s="1"/>
  <c r="E70" i="35"/>
  <c r="M70" i="35"/>
  <c r="U70" i="35"/>
  <c r="AG70" i="35"/>
  <c r="AO70" i="35"/>
  <c r="H70" i="33"/>
  <c r="P70" i="33"/>
  <c r="X70" i="33"/>
  <c r="AF70" i="33"/>
  <c r="AJ70" i="33"/>
  <c r="C70" i="33"/>
  <c r="AQ40" i="24"/>
  <c r="AQ40" i="26" s="1"/>
  <c r="E49" i="24"/>
  <c r="M49" i="24"/>
  <c r="U49" i="24"/>
  <c r="AC49" i="24"/>
  <c r="AK49" i="24"/>
  <c r="AQ42" i="20"/>
  <c r="K49" i="20"/>
  <c r="W49" i="20"/>
  <c r="AE49" i="20"/>
  <c r="AM49" i="20"/>
  <c r="AQ44" i="8"/>
  <c r="Z49" i="8"/>
  <c r="AH49" i="8"/>
  <c r="AP49" i="8"/>
  <c r="W49" i="8"/>
  <c r="J49" i="8"/>
  <c r="AQ15" i="39"/>
  <c r="AQ19" i="39"/>
  <c r="AQ19" i="41" s="1"/>
  <c r="AQ23" i="39"/>
  <c r="AQ23" i="41" s="1"/>
  <c r="AQ27" i="39"/>
  <c r="AQ27" i="41" s="1"/>
  <c r="AQ32" i="39"/>
  <c r="AQ32" i="41" s="1"/>
  <c r="AQ36" i="39"/>
  <c r="AQ36" i="41" s="1"/>
  <c r="AQ40" i="39"/>
  <c r="AQ40" i="41" s="1"/>
  <c r="AQ45" i="39"/>
  <c r="AQ49" i="39"/>
  <c r="AQ53" i="39"/>
  <c r="AQ57" i="39"/>
  <c r="D70" i="39"/>
  <c r="D70" i="41" s="1"/>
  <c r="D98" i="41" s="1"/>
  <c r="H70" i="39"/>
  <c r="H70" i="41" s="1"/>
  <c r="L70" i="39"/>
  <c r="L70" i="41" s="1"/>
  <c r="P70" i="39"/>
  <c r="P70" i="41" s="1"/>
  <c r="T70" i="39"/>
  <c r="T70" i="41" s="1"/>
  <c r="X70" i="39"/>
  <c r="X70" i="41" s="1"/>
  <c r="AB70" i="39"/>
  <c r="AB70" i="41" s="1"/>
  <c r="AF70" i="39"/>
  <c r="AF70" i="41" s="1"/>
  <c r="AJ70" i="39"/>
  <c r="AJ70" i="41" s="1"/>
  <c r="AN70" i="39"/>
  <c r="AN70" i="41" s="1"/>
  <c r="C70" i="39"/>
  <c r="C70" i="41" s="1"/>
  <c r="C98" i="41" s="1"/>
  <c r="G70" i="35"/>
  <c r="K70" i="35"/>
  <c r="O70" i="35"/>
  <c r="S70" i="35"/>
  <c r="W70" i="35"/>
  <c r="AA70" i="35"/>
  <c r="AE70" i="35"/>
  <c r="AI70" i="35"/>
  <c r="AM70" i="35"/>
  <c r="AQ70" i="35"/>
  <c r="F70" i="33"/>
  <c r="J70" i="33"/>
  <c r="N70" i="33"/>
  <c r="R70" i="33"/>
  <c r="V70" i="33"/>
  <c r="Z70" i="33"/>
  <c r="AD70" i="33"/>
  <c r="AD70" i="36" s="1"/>
  <c r="AH70" i="33"/>
  <c r="AH70" i="36" s="1"/>
  <c r="AL70" i="33"/>
  <c r="AP70" i="33"/>
  <c r="AP70" i="36" s="1"/>
  <c r="AQ42" i="24"/>
  <c r="AQ46" i="24"/>
  <c r="G49" i="24"/>
  <c r="K49" i="24"/>
  <c r="O49" i="24"/>
  <c r="S49" i="24"/>
  <c r="W49" i="24"/>
  <c r="AA49" i="24"/>
  <c r="AE49" i="24"/>
  <c r="AI49" i="24"/>
  <c r="AM49" i="24"/>
  <c r="C49" i="24"/>
  <c r="AQ44" i="20"/>
  <c r="AQ48" i="20"/>
  <c r="E49" i="20"/>
  <c r="I49" i="20"/>
  <c r="M49" i="20"/>
  <c r="Q49" i="20"/>
  <c r="U49" i="20"/>
  <c r="Y49" i="20"/>
  <c r="AC49" i="20"/>
  <c r="AG49" i="20"/>
  <c r="AK49" i="20"/>
  <c r="AO49" i="20"/>
  <c r="AQ38" i="8"/>
  <c r="AQ42" i="8"/>
  <c r="AQ46" i="8"/>
  <c r="AQ12" i="8"/>
  <c r="AB49" i="8"/>
  <c r="AF49" i="8"/>
  <c r="AJ49" i="8"/>
  <c r="AN49" i="8"/>
  <c r="Q49" i="8"/>
  <c r="U49" i="8"/>
  <c r="D49" i="8"/>
  <c r="H49" i="8"/>
  <c r="L49" i="8"/>
  <c r="C49" i="8"/>
  <c r="AQ14" i="39"/>
  <c r="AQ22" i="39"/>
  <c r="AQ22" i="41" s="1"/>
  <c r="AQ26" i="39"/>
  <c r="AQ31" i="39"/>
  <c r="AQ31" i="41" s="1"/>
  <c r="AQ35" i="39"/>
  <c r="AQ35" i="41" s="1"/>
  <c r="AQ39" i="39"/>
  <c r="AQ43" i="39"/>
  <c r="AQ48" i="39"/>
  <c r="AQ52" i="39"/>
  <c r="AQ52" i="41" s="1"/>
  <c r="AQ13" i="39"/>
  <c r="AQ13" i="41" s="1"/>
  <c r="G70" i="39"/>
  <c r="G70" i="41" s="1"/>
  <c r="O70" i="39"/>
  <c r="O70" i="41" s="1"/>
  <c r="S70" i="39"/>
  <c r="S70" i="41" s="1"/>
  <c r="AA70" i="39"/>
  <c r="AA70" i="41" s="1"/>
  <c r="AI70" i="39"/>
  <c r="AI70" i="41" s="1"/>
  <c r="AQ70" i="39"/>
  <c r="J70" i="35"/>
  <c r="R70" i="35"/>
  <c r="V70" i="35"/>
  <c r="AD70" i="35"/>
  <c r="AL70" i="35"/>
  <c r="E70" i="33"/>
  <c r="M70" i="33"/>
  <c r="U70" i="33"/>
  <c r="AC70" i="33"/>
  <c r="AO70" i="33"/>
  <c r="AQ41" i="24"/>
  <c r="J49" i="24"/>
  <c r="R49" i="24"/>
  <c r="Z49" i="24"/>
  <c r="AL49" i="24"/>
  <c r="AQ47" i="20"/>
  <c r="H49" i="20"/>
  <c r="P49" i="20"/>
  <c r="X49" i="20"/>
  <c r="AF49" i="20"/>
  <c r="AN49" i="20"/>
  <c r="AQ41" i="8"/>
  <c r="AE49" i="8"/>
  <c r="P49" i="8"/>
  <c r="X49" i="8"/>
  <c r="K49" i="8"/>
  <c r="AQ34" i="39"/>
  <c r="AQ34" i="41" s="1"/>
  <c r="AQ47" i="39"/>
  <c r="AQ59" i="39"/>
  <c r="AQ59" i="41" s="1"/>
  <c r="J70" i="39"/>
  <c r="J70" i="41" s="1"/>
  <c r="R70" i="39"/>
  <c r="R70" i="41" s="1"/>
  <c r="Z70" i="39"/>
  <c r="Z70" i="41" s="1"/>
  <c r="AH70" i="39"/>
  <c r="AH70" i="41" s="1"/>
  <c r="AP70" i="39"/>
  <c r="AP70" i="41" s="1"/>
  <c r="I70" i="35"/>
  <c r="Q70" i="35"/>
  <c r="Y70" i="35"/>
  <c r="AC70" i="35"/>
  <c r="AK70" i="35"/>
  <c r="D70" i="33"/>
  <c r="L70" i="33"/>
  <c r="T70" i="33"/>
  <c r="AB70" i="33"/>
  <c r="AB70" i="36" s="1"/>
  <c r="AN70" i="33"/>
  <c r="AQ44" i="24"/>
  <c r="AQ48" i="24"/>
  <c r="I49" i="24"/>
  <c r="Q49" i="24"/>
  <c r="Y49" i="24"/>
  <c r="AG49" i="24"/>
  <c r="AO49" i="24"/>
  <c r="AQ46" i="20"/>
  <c r="G49" i="20"/>
  <c r="O49" i="20"/>
  <c r="S49" i="20"/>
  <c r="AA49" i="20"/>
  <c r="AI49" i="20"/>
  <c r="C49" i="20"/>
  <c r="AQ40" i="8"/>
  <c r="AO40" i="9" s="1"/>
  <c r="AQ48" i="8"/>
  <c r="AD49" i="8"/>
  <c r="AL49" i="8"/>
  <c r="S49" i="8"/>
  <c r="F49" i="8"/>
  <c r="N49" i="8"/>
  <c r="H48" i="8"/>
  <c r="H48" i="19" s="1"/>
  <c r="Q48" i="8"/>
  <c r="Q48" i="19" s="1"/>
  <c r="V14" i="8"/>
  <c r="V14" i="19" s="1"/>
  <c r="V52" i="20"/>
  <c r="V46" i="20"/>
  <c r="AA40" i="33"/>
  <c r="AA40" i="36" s="1"/>
  <c r="AB52" i="8"/>
  <c r="J44" i="8"/>
  <c r="J44" i="19" s="1"/>
  <c r="AB42" i="8"/>
  <c r="AB42" i="19" s="1"/>
  <c r="D53" i="8"/>
  <c r="Q44" i="8"/>
  <c r="Q44" i="19" s="1"/>
  <c r="AB31" i="8"/>
  <c r="AB31" i="19" s="1"/>
  <c r="X25" i="8"/>
  <c r="X25" i="19" s="1"/>
  <c r="M47" i="20"/>
  <c r="AE44" i="20"/>
  <c r="AB32" i="20"/>
  <c r="V24" i="20"/>
  <c r="V54" i="24"/>
  <c r="Y53" i="24"/>
  <c r="V21" i="8"/>
  <c r="V21" i="19" s="1"/>
  <c r="AB43" i="20"/>
  <c r="AB35" i="20"/>
  <c r="V31" i="20"/>
  <c r="X25" i="20"/>
  <c r="V43" i="24"/>
  <c r="V43" i="26" s="1"/>
  <c r="H41" i="24"/>
  <c r="H41" i="26" s="1"/>
  <c r="AB55" i="24"/>
  <c r="Y41" i="33"/>
  <c r="Y41" i="36" s="1"/>
  <c r="AA40" i="35"/>
  <c r="J53" i="8"/>
  <c r="M52" i="8"/>
  <c r="AC36" i="8"/>
  <c r="AC36" i="19" s="1"/>
  <c r="Y23" i="8"/>
  <c r="Y23" i="19" s="1"/>
  <c r="AB18" i="8"/>
  <c r="AB18" i="19" s="1"/>
  <c r="V16" i="8"/>
  <c r="V16" i="19" s="1"/>
  <c r="AB22" i="20"/>
  <c r="AB54" i="20"/>
  <c r="H48" i="24"/>
  <c r="H48" i="26" s="1"/>
  <c r="O45" i="24"/>
  <c r="O45" i="26" s="1"/>
  <c r="AB44" i="24"/>
  <c r="AB44" i="26" s="1"/>
  <c r="V33" i="20"/>
  <c r="AB21" i="20"/>
  <c r="V53" i="20"/>
  <c r="S52" i="20"/>
  <c r="T45" i="24"/>
  <c r="T45" i="26" s="1"/>
  <c r="AB43" i="24"/>
  <c r="AB43" i="26" s="1"/>
  <c r="E39" i="33"/>
  <c r="Y41" i="35"/>
  <c r="W16" i="35"/>
  <c r="W82" i="35" s="1"/>
  <c r="G39" i="39"/>
  <c r="G39" i="41" s="1"/>
  <c r="Y55" i="8"/>
  <c r="V54" i="8"/>
  <c r="M47" i="8"/>
  <c r="M47" i="19" s="1"/>
  <c r="T36" i="8"/>
  <c r="T36" i="19" s="1"/>
  <c r="AA35" i="8"/>
  <c r="AA35" i="19" s="1"/>
  <c r="AB30" i="8"/>
  <c r="AB30" i="19" s="1"/>
  <c r="AB26" i="8"/>
  <c r="AB26" i="19" s="1"/>
  <c r="V24" i="8"/>
  <c r="V24" i="19" s="1"/>
  <c r="AB55" i="8"/>
  <c r="Y52" i="8"/>
  <c r="T45" i="8"/>
  <c r="T45" i="19" s="1"/>
  <c r="AB43" i="8"/>
  <c r="AB43" i="19" s="1"/>
  <c r="M42" i="8"/>
  <c r="M42" i="19" s="1"/>
  <c r="G36" i="8"/>
  <c r="G36" i="19" s="1"/>
  <c r="AB29" i="8"/>
  <c r="AB29" i="19" s="1"/>
  <c r="AA26" i="8"/>
  <c r="AA26" i="19" s="1"/>
  <c r="AB20" i="8"/>
  <c r="AB20" i="19" s="1"/>
  <c r="AB16" i="8"/>
  <c r="AB16" i="19" s="1"/>
  <c r="M48" i="20"/>
  <c r="Q44" i="20"/>
  <c r="AC39" i="20"/>
  <c r="AA25" i="20"/>
  <c r="G23" i="20"/>
  <c r="AD22" i="20"/>
  <c r="AD62" i="20" s="1"/>
  <c r="AB20" i="20"/>
  <c r="AB56" i="20"/>
  <c r="Y55" i="20"/>
  <c r="AB48" i="24"/>
  <c r="AB48" i="26" s="1"/>
  <c r="AA45" i="24"/>
  <c r="AA45" i="26" s="1"/>
  <c r="AB42" i="24"/>
  <c r="AB42" i="26" s="1"/>
  <c r="M41" i="24"/>
  <c r="M41" i="26" s="1"/>
  <c r="AB52" i="24"/>
  <c r="Z23" i="8"/>
  <c r="Z23" i="19" s="1"/>
  <c r="AB15" i="8"/>
  <c r="AB15" i="19" s="1"/>
  <c r="AB13" i="8"/>
  <c r="AB13" i="19" s="1"/>
  <c r="T45" i="20"/>
  <c r="H43" i="20"/>
  <c r="AC38" i="20"/>
  <c r="Y36" i="20"/>
  <c r="AB33" i="20"/>
  <c r="G32" i="20"/>
  <c r="AB29" i="20"/>
  <c r="M26" i="20"/>
  <c r="V17" i="20"/>
  <c r="K16" i="20"/>
  <c r="Y52" i="20"/>
  <c r="V53" i="24"/>
  <c r="M52" i="24"/>
  <c r="J51" i="24"/>
  <c r="AF64" i="33"/>
  <c r="AF64" i="36" s="1"/>
  <c r="G39" i="33"/>
  <c r="G35" i="33"/>
  <c r="G35" i="36" s="1"/>
  <c r="AH46" i="33"/>
  <c r="AH46" i="36" s="1"/>
  <c r="G36" i="33"/>
  <c r="G36" i="36" s="1"/>
  <c r="AA30" i="33"/>
  <c r="AA30" i="36" s="1"/>
  <c r="V22" i="33"/>
  <c r="V22" i="36" s="1"/>
  <c r="AF20" i="33"/>
  <c r="AF20" i="36" s="1"/>
  <c r="E39" i="35"/>
  <c r="V25" i="35"/>
  <c r="X63" i="35"/>
  <c r="V37" i="35"/>
  <c r="V22" i="35"/>
  <c r="AF20" i="35"/>
  <c r="AA40" i="39"/>
  <c r="AA40" i="41" s="1"/>
  <c r="M31" i="39"/>
  <c r="M31" i="41" s="1"/>
  <c r="S52" i="39"/>
  <c r="S52" i="41" s="1"/>
  <c r="M32" i="39"/>
  <c r="M32" i="41" s="1"/>
  <c r="M55" i="8"/>
  <c r="AB48" i="8"/>
  <c r="AB48" i="19" s="1"/>
  <c r="K35" i="8"/>
  <c r="K35" i="19" s="1"/>
  <c r="AD32" i="8"/>
  <c r="AD32" i="19" s="1"/>
  <c r="AA25" i="8"/>
  <c r="AA25" i="19" s="1"/>
  <c r="AB47" i="8"/>
  <c r="AB47" i="19" s="1"/>
  <c r="U38" i="8"/>
  <c r="U38" i="19" s="1"/>
  <c r="T37" i="8"/>
  <c r="T37" i="19" s="1"/>
  <c r="AB35" i="8"/>
  <c r="AB35" i="19" s="1"/>
  <c r="AB25" i="8"/>
  <c r="AB25" i="19" s="1"/>
  <c r="AD22" i="8"/>
  <c r="AD22" i="19" s="1"/>
  <c r="V20" i="8"/>
  <c r="V20" i="19" s="1"/>
  <c r="AE15" i="8"/>
  <c r="AE15" i="19" s="1"/>
  <c r="AB14" i="8"/>
  <c r="AB14" i="19" s="1"/>
  <c r="AB34" i="20"/>
  <c r="AD32" i="20"/>
  <c r="AB24" i="20"/>
  <c r="V20" i="20"/>
  <c r="AB18" i="20"/>
  <c r="AB16" i="20"/>
  <c r="AB52" i="20"/>
  <c r="AA47" i="24"/>
  <c r="AA47" i="26" s="1"/>
  <c r="V46" i="24"/>
  <c r="V46" i="26" s="1"/>
  <c r="V52" i="24"/>
  <c r="AB21" i="8"/>
  <c r="AB21" i="19" s="1"/>
  <c r="AB19" i="8"/>
  <c r="AB19" i="19" s="1"/>
  <c r="AB47" i="20"/>
  <c r="AB31" i="20"/>
  <c r="AB25" i="20"/>
  <c r="AB13" i="20"/>
  <c r="AB47" i="24"/>
  <c r="AB47" i="26" s="1"/>
  <c r="J30" i="35"/>
  <c r="X27" i="35"/>
  <c r="AF21" i="35"/>
  <c r="G36" i="35"/>
  <c r="G35" i="39"/>
  <c r="G35" i="41" s="1"/>
  <c r="M33" i="39"/>
  <c r="M33" i="41" s="1"/>
  <c r="V25" i="39"/>
  <c r="V25" i="41" s="1"/>
  <c r="U14" i="39"/>
  <c r="U14" i="41" s="1"/>
  <c r="V22" i="39"/>
  <c r="V22" i="41" s="1"/>
  <c r="AB56" i="8"/>
  <c r="AE55" i="8"/>
  <c r="V52" i="8"/>
  <c r="V44" i="8"/>
  <c r="V44" i="19" s="1"/>
  <c r="AC39" i="8"/>
  <c r="AC39" i="19" s="1"/>
  <c r="N38" i="8"/>
  <c r="N38" i="19" s="1"/>
  <c r="V34" i="8"/>
  <c r="V34" i="19" s="1"/>
  <c r="AB28" i="8"/>
  <c r="AB28" i="19" s="1"/>
  <c r="AB24" i="8"/>
  <c r="V53" i="8"/>
  <c r="V33" i="8"/>
  <c r="V33" i="19" s="1"/>
  <c r="V27" i="8"/>
  <c r="V27" i="19" s="1"/>
  <c r="V25" i="8"/>
  <c r="V25" i="19" s="1"/>
  <c r="AB12" i="8"/>
  <c r="H42" i="20"/>
  <c r="U39" i="20"/>
  <c r="T36" i="20"/>
  <c r="AA35" i="20"/>
  <c r="AB30" i="20"/>
  <c r="AB26" i="20"/>
  <c r="V14" i="20"/>
  <c r="AB12" i="20"/>
  <c r="V54" i="20"/>
  <c r="AB54" i="24"/>
  <c r="V17" i="8"/>
  <c r="V17" i="19" s="1"/>
  <c r="K14" i="8"/>
  <c r="K14" i="19" s="1"/>
  <c r="V44" i="20"/>
  <c r="V43" i="20"/>
  <c r="N39" i="20"/>
  <c r="U38" i="20"/>
  <c r="T37" i="20"/>
  <c r="AC36" i="20"/>
  <c r="V27" i="20"/>
  <c r="V25" i="20"/>
  <c r="V21" i="20"/>
  <c r="AB19" i="20"/>
  <c r="AB17" i="20"/>
  <c r="AB55" i="20"/>
  <c r="Q44" i="24"/>
  <c r="Q44" i="26" s="1"/>
  <c r="Y52" i="24"/>
  <c r="X53" i="33"/>
  <c r="X53" i="36" s="1"/>
  <c r="AF51" i="33"/>
  <c r="AF51" i="36" s="1"/>
  <c r="M41" i="33"/>
  <c r="M41" i="36" s="1"/>
  <c r="Y26" i="33"/>
  <c r="Y86" i="33" s="1"/>
  <c r="Y86" i="36" s="1"/>
  <c r="X57" i="35"/>
  <c r="AF51" i="35"/>
  <c r="G39" i="35"/>
  <c r="G35" i="35"/>
  <c r="Y26" i="35"/>
  <c r="Y86" i="35" s="1"/>
  <c r="V54" i="35"/>
  <c r="AF31" i="35"/>
  <c r="W19" i="35"/>
  <c r="W75" i="35" s="1"/>
  <c r="G53" i="39"/>
  <c r="G53" i="41" s="1"/>
  <c r="G36" i="39"/>
  <c r="G36" i="41" s="1"/>
  <c r="M34" i="39"/>
  <c r="M34" i="41" s="1"/>
  <c r="AC19" i="39"/>
  <c r="AC19" i="41" s="1"/>
  <c r="U13" i="39"/>
  <c r="U13" i="41" s="1"/>
  <c r="S55" i="8"/>
  <c r="O33" i="8"/>
  <c r="O33" i="19" s="1"/>
  <c r="O29" i="8"/>
  <c r="O29" i="19" s="1"/>
  <c r="Q27" i="8"/>
  <c r="Q27" i="19" s="1"/>
  <c r="AA42" i="8"/>
  <c r="AA42" i="19" s="1"/>
  <c r="Q36" i="8"/>
  <c r="Q36" i="19" s="1"/>
  <c r="K34" i="8"/>
  <c r="K34" i="19" s="1"/>
  <c r="S28" i="8"/>
  <c r="S28" i="19" s="1"/>
  <c r="J25" i="8"/>
  <c r="J25" i="19" s="1"/>
  <c r="AA24" i="8"/>
  <c r="K31" i="20"/>
  <c r="S27" i="20"/>
  <c r="J22" i="20"/>
  <c r="J62" i="20" s="1"/>
  <c r="AE15" i="20"/>
  <c r="S55" i="24"/>
  <c r="J21" i="8"/>
  <c r="J21" i="19" s="1"/>
  <c r="K36" i="20"/>
  <c r="S30" i="20"/>
  <c r="U16" i="20"/>
  <c r="S44" i="24"/>
  <c r="S44" i="26" s="1"/>
  <c r="I52" i="33"/>
  <c r="I52" i="36" s="1"/>
  <c r="K53" i="33"/>
  <c r="K53" i="36" s="1"/>
  <c r="AH53" i="35"/>
  <c r="U14" i="35"/>
  <c r="J18" i="35"/>
  <c r="J85" i="35" s="1"/>
  <c r="AF65" i="39"/>
  <c r="AF65" i="41" s="1"/>
  <c r="U55" i="8"/>
  <c r="U47" i="8"/>
  <c r="U47" i="19" s="1"/>
  <c r="Q43" i="8"/>
  <c r="Q43" i="19" s="1"/>
  <c r="Q33" i="8"/>
  <c r="Q33" i="19" s="1"/>
  <c r="G31" i="8"/>
  <c r="G31" i="19" s="1"/>
  <c r="Q29" i="8"/>
  <c r="Q29" i="19" s="1"/>
  <c r="AA27" i="8"/>
  <c r="AA27" i="19" s="1"/>
  <c r="V55" i="8"/>
  <c r="AA54" i="8"/>
  <c r="AA52" i="8"/>
  <c r="S36" i="8"/>
  <c r="S36" i="19" s="1"/>
  <c r="M34" i="8"/>
  <c r="M34" i="19" s="1"/>
  <c r="X33" i="8"/>
  <c r="X33" i="19" s="1"/>
  <c r="O30" i="8"/>
  <c r="O30" i="19" s="1"/>
  <c r="K26" i="8"/>
  <c r="K26" i="19" s="1"/>
  <c r="AE24" i="8"/>
  <c r="AE24" i="19" s="1"/>
  <c r="S23" i="8"/>
  <c r="S23" i="19" s="1"/>
  <c r="M21" i="8"/>
  <c r="M21" i="19" s="1"/>
  <c r="S17" i="8"/>
  <c r="S17" i="19" s="1"/>
  <c r="K15" i="8"/>
  <c r="K15" i="19" s="1"/>
  <c r="H12" i="8"/>
  <c r="AA47" i="20"/>
  <c r="S44" i="20"/>
  <c r="Q43" i="20"/>
  <c r="M37" i="20"/>
  <c r="AB36" i="20"/>
  <c r="S31" i="20"/>
  <c r="U29" i="20"/>
  <c r="G29" i="20"/>
  <c r="AA20" i="8"/>
  <c r="AA20" i="19" s="1"/>
  <c r="O16" i="8"/>
  <c r="O16" i="19" s="1"/>
  <c r="Q42" i="20"/>
  <c r="Q32" i="20"/>
  <c r="AA24" i="20"/>
  <c r="AE12" i="20"/>
  <c r="O56" i="20"/>
  <c r="Q42" i="24"/>
  <c r="Q42" i="26" s="1"/>
  <c r="AF62" i="33"/>
  <c r="AF62" i="36" s="1"/>
  <c r="S46" i="33"/>
  <c r="S46" i="36" s="1"/>
  <c r="P30" i="33"/>
  <c r="AB19" i="33"/>
  <c r="X17" i="33"/>
  <c r="X17" i="36" s="1"/>
  <c r="AB68" i="35"/>
  <c r="AB84" i="35" s="1"/>
  <c r="X53" i="35"/>
  <c r="Z21" i="39"/>
  <c r="Z21" i="41" s="1"/>
  <c r="AF17" i="39"/>
  <c r="AF83" i="39" s="1"/>
  <c r="AF83" i="41" s="1"/>
  <c r="C57" i="39"/>
  <c r="C57" i="41" s="1"/>
  <c r="AF16" i="39"/>
  <c r="AF82" i="39" s="1"/>
  <c r="AF82" i="41" s="1"/>
  <c r="W19" i="39"/>
  <c r="W19" i="41" s="1"/>
  <c r="AF20" i="39"/>
  <c r="AF20" i="41" s="1"/>
  <c r="U21" i="39"/>
  <c r="U21" i="41" s="1"/>
  <c r="V37" i="39"/>
  <c r="V37" i="41" s="1"/>
  <c r="X39" i="39"/>
  <c r="X39" i="41" s="1"/>
  <c r="S46" i="39"/>
  <c r="S46" i="41" s="1"/>
  <c r="X53" i="39"/>
  <c r="X53" i="41" s="1"/>
  <c r="AH53" i="39"/>
  <c r="AH53" i="41" s="1"/>
  <c r="S54" i="39"/>
  <c r="S54" i="41" s="1"/>
  <c r="AE54" i="39"/>
  <c r="AE54" i="41" s="1"/>
  <c r="AH55" i="39"/>
  <c r="AH55" i="41" s="1"/>
  <c r="W63" i="39"/>
  <c r="W63" i="41" s="1"/>
  <c r="AF64" i="39"/>
  <c r="AF64" i="41" s="1"/>
  <c r="Z66" i="39"/>
  <c r="Z91" i="39" s="1"/>
  <c r="Z91" i="41" s="1"/>
  <c r="X13" i="39"/>
  <c r="W14" i="39"/>
  <c r="W14" i="41" s="1"/>
  <c r="W16" i="39"/>
  <c r="W16" i="41" s="1"/>
  <c r="AF19" i="39"/>
  <c r="AF75" i="39" s="1"/>
  <c r="AF75" i="41" s="1"/>
  <c r="AG20" i="39"/>
  <c r="AG20" i="41" s="1"/>
  <c r="X21" i="39"/>
  <c r="X21" i="41" s="1"/>
  <c r="W22" i="39"/>
  <c r="W22" i="41" s="1"/>
  <c r="Y26" i="39"/>
  <c r="Y86" i="39" s="1"/>
  <c r="Y86" i="41" s="1"/>
  <c r="J30" i="39"/>
  <c r="J30" i="41" s="1"/>
  <c r="AF30" i="39"/>
  <c r="AF30" i="41" s="1"/>
  <c r="AG35" i="39"/>
  <c r="AG35" i="41" s="1"/>
  <c r="S36" i="39"/>
  <c r="S36" i="41" s="1"/>
  <c r="S38" i="39"/>
  <c r="S38" i="41" s="1"/>
  <c r="AA41" i="39"/>
  <c r="AA41" i="41" s="1"/>
  <c r="X48" i="39"/>
  <c r="X48" i="41" s="1"/>
  <c r="X52" i="39"/>
  <c r="X52" i="41" s="1"/>
  <c r="V54" i="39"/>
  <c r="V54" i="41" s="1"/>
  <c r="AH54" i="39"/>
  <c r="AH54" i="41" s="1"/>
  <c r="X56" i="39"/>
  <c r="X56" i="41" s="1"/>
  <c r="AF56" i="39"/>
  <c r="AF56" i="41" s="1"/>
  <c r="S57" i="39"/>
  <c r="S57" i="41" s="1"/>
  <c r="X61" i="39"/>
  <c r="X61" i="41" s="1"/>
  <c r="W62" i="39"/>
  <c r="W62" i="41" s="1"/>
  <c r="AF63" i="39"/>
  <c r="AF63" i="41" s="1"/>
  <c r="W15" i="35"/>
  <c r="W81" i="35" s="1"/>
  <c r="T16" i="35"/>
  <c r="T82" i="35" s="1"/>
  <c r="X20" i="35"/>
  <c r="S30" i="35"/>
  <c r="AA32" i="35"/>
  <c r="X39" i="35"/>
  <c r="X77" i="35" s="1"/>
  <c r="AF39" i="35"/>
  <c r="W40" i="35"/>
  <c r="AF41" i="35"/>
  <c r="Z52" i="35"/>
  <c r="AH52" i="35"/>
  <c r="X56" i="35"/>
  <c r="AF56" i="35"/>
  <c r="S57" i="35"/>
  <c r="X61" i="35"/>
  <c r="X92" i="35" s="1"/>
  <c r="AF63" i="35"/>
  <c r="AF13" i="35"/>
  <c r="AF73" i="35" s="1"/>
  <c r="S14" i="35"/>
  <c r="AF15" i="35"/>
  <c r="Q35" i="35"/>
  <c r="S54" i="35"/>
  <c r="AE54" i="35"/>
  <c r="V57" i="35"/>
  <c r="Z62" i="35"/>
  <c r="Z64" i="35"/>
  <c r="Z66" i="35"/>
  <c r="Z91" i="35" s="1"/>
  <c r="X65" i="35"/>
  <c r="W15" i="33"/>
  <c r="W15" i="36" s="1"/>
  <c r="T16" i="33"/>
  <c r="T82" i="33" s="1"/>
  <c r="T82" i="36" s="1"/>
  <c r="X20" i="33"/>
  <c r="X20" i="36" s="1"/>
  <c r="S30" i="33"/>
  <c r="S30" i="36" s="1"/>
  <c r="AA32" i="33"/>
  <c r="AA32" i="36" s="1"/>
  <c r="X39" i="33"/>
  <c r="X77" i="33" s="1"/>
  <c r="X77" i="36" s="1"/>
  <c r="AF39" i="33"/>
  <c r="AF39" i="36" s="1"/>
  <c r="W40" i="33"/>
  <c r="W40" i="36" s="1"/>
  <c r="AF41" i="33"/>
  <c r="AF41" i="36" s="1"/>
  <c r="Z52" i="33"/>
  <c r="Z52" i="36" s="1"/>
  <c r="AH52" i="33"/>
  <c r="AH52" i="36" s="1"/>
  <c r="X56" i="33"/>
  <c r="X56" i="36" s="1"/>
  <c r="AF56" i="33"/>
  <c r="AF56" i="36" s="1"/>
  <c r="S57" i="33"/>
  <c r="S57" i="36" s="1"/>
  <c r="X61" i="33"/>
  <c r="X92" i="33" s="1"/>
  <c r="X92" i="36" s="1"/>
  <c r="AF63" i="33"/>
  <c r="AF63" i="36" s="1"/>
  <c r="AF13" i="33"/>
  <c r="AF73" i="33" s="1"/>
  <c r="S14" i="33"/>
  <c r="AF15" i="33"/>
  <c r="AF15" i="36" s="1"/>
  <c r="AF14" i="39"/>
  <c r="AF14" i="41" s="1"/>
  <c r="J18" i="39"/>
  <c r="J85" i="39" s="1"/>
  <c r="J85" i="41" s="1"/>
  <c r="U19" i="39"/>
  <c r="AA30" i="39"/>
  <c r="AA30" i="41" s="1"/>
  <c r="X36" i="39"/>
  <c r="X36" i="41" s="1"/>
  <c r="AF36" i="39"/>
  <c r="AF36" i="41" s="1"/>
  <c r="P37" i="39"/>
  <c r="P37" i="41" s="1"/>
  <c r="AF37" i="39"/>
  <c r="AF37" i="41" s="1"/>
  <c r="R41" i="39"/>
  <c r="R41" i="41" s="1"/>
  <c r="X43" i="39"/>
  <c r="X43" i="41" s="1"/>
  <c r="AE46" i="39"/>
  <c r="AE46" i="41" s="1"/>
  <c r="X47" i="39"/>
  <c r="X47" i="41" s="1"/>
  <c r="I52" i="39"/>
  <c r="I52" i="41" s="1"/>
  <c r="S56" i="39"/>
  <c r="S56" i="41" s="1"/>
  <c r="AF62" i="39"/>
  <c r="AF62" i="41" s="1"/>
  <c r="Z64" i="39"/>
  <c r="Z64" i="41" s="1"/>
  <c r="AC67" i="39"/>
  <c r="AC67" i="41" s="1"/>
  <c r="AF15" i="39"/>
  <c r="J21" i="39"/>
  <c r="J21" i="41" s="1"/>
  <c r="AF21" i="39"/>
  <c r="AF21" i="41" s="1"/>
  <c r="X27" i="39"/>
  <c r="X27" i="41" s="1"/>
  <c r="P30" i="39"/>
  <c r="P30" i="41" s="1"/>
  <c r="AC37" i="39"/>
  <c r="AC37" i="41" s="1"/>
  <c r="E40" i="39"/>
  <c r="E40" i="41" s="1"/>
  <c r="X46" i="39"/>
  <c r="X46" i="41" s="1"/>
  <c r="V52" i="39"/>
  <c r="V52" i="41" s="1"/>
  <c r="V56" i="39"/>
  <c r="V56" i="41" s="1"/>
  <c r="AD56" i="39"/>
  <c r="AD56" i="41" s="1"/>
  <c r="AF61" i="39"/>
  <c r="AF61" i="41" s="1"/>
  <c r="Z63" i="39"/>
  <c r="Z63" i="41" s="1"/>
  <c r="W66" i="39"/>
  <c r="W91" i="39" s="1"/>
  <c r="W91" i="41" s="1"/>
  <c r="Q19" i="35"/>
  <c r="U21" i="35"/>
  <c r="AF22" i="35"/>
  <c r="V24" i="35"/>
  <c r="AF24" i="35"/>
  <c r="I36" i="35"/>
  <c r="S38" i="35"/>
  <c r="AC40" i="35"/>
  <c r="X46" i="35"/>
  <c r="X52" i="35"/>
  <c r="AF52" i="35"/>
  <c r="S53" i="35"/>
  <c r="X54" i="35"/>
  <c r="V56" i="35"/>
  <c r="AD56" i="35"/>
  <c r="AF61" i="35"/>
  <c r="Z63" i="35"/>
  <c r="AF67" i="39"/>
  <c r="AF67" i="41" s="1"/>
  <c r="X68" i="39"/>
  <c r="X84" i="39" s="1"/>
  <c r="X84" i="41" s="1"/>
  <c r="AF68" i="39"/>
  <c r="AF84" i="39" s="1"/>
  <c r="AF84" i="41" s="1"/>
  <c r="AF17" i="35"/>
  <c r="AF83" i="35" s="1"/>
  <c r="AF19" i="35"/>
  <c r="Z21" i="35"/>
  <c r="W22" i="35"/>
  <c r="AF30" i="35"/>
  <c r="AG35" i="35"/>
  <c r="X36" i="35"/>
  <c r="AF36" i="35"/>
  <c r="AC37" i="35"/>
  <c r="AF40" i="35"/>
  <c r="W41" i="35"/>
  <c r="S46" i="35"/>
  <c r="AH51" i="35"/>
  <c r="S52" i="35"/>
  <c r="AH55" i="35"/>
  <c r="F59" i="35"/>
  <c r="F87" i="35" s="1"/>
  <c r="X62" i="35"/>
  <c r="X64" i="35"/>
  <c r="X66" i="35"/>
  <c r="X91" i="35" s="1"/>
  <c r="X68" i="35"/>
  <c r="X84" i="35" s="1"/>
  <c r="AF68" i="35"/>
  <c r="AF84" i="35" s="1"/>
  <c r="N65" i="35"/>
  <c r="Q19" i="33"/>
  <c r="Q19" i="36" s="1"/>
  <c r="U21" i="33"/>
  <c r="U21" i="36" s="1"/>
  <c r="AF22" i="33"/>
  <c r="AF22" i="36" s="1"/>
  <c r="V24" i="33"/>
  <c r="V24" i="36" s="1"/>
  <c r="AF24" i="33"/>
  <c r="I36" i="33"/>
  <c r="I76" i="33" s="1"/>
  <c r="I76" i="36" s="1"/>
  <c r="S38" i="33"/>
  <c r="S38" i="36" s="1"/>
  <c r="AC40" i="33"/>
  <c r="X46" i="33"/>
  <c r="X46" i="36" s="1"/>
  <c r="X52" i="33"/>
  <c r="X52" i="36" s="1"/>
  <c r="AF52" i="33"/>
  <c r="AF52" i="36" s="1"/>
  <c r="S53" i="33"/>
  <c r="S53" i="36" s="1"/>
  <c r="X54" i="33"/>
  <c r="X54" i="36" s="1"/>
  <c r="V56" i="33"/>
  <c r="V56" i="36" s="1"/>
  <c r="AD56" i="33"/>
  <c r="AD56" i="36" s="1"/>
  <c r="AF61" i="33"/>
  <c r="AF61" i="36" s="1"/>
  <c r="Z63" i="33"/>
  <c r="X65" i="33"/>
  <c r="X65" i="36" s="1"/>
  <c r="AF17" i="33"/>
  <c r="AF83" i="33" s="1"/>
  <c r="AF83" i="36" s="1"/>
  <c r="AF19" i="33"/>
  <c r="Z21" i="33"/>
  <c r="Z21" i="36" s="1"/>
  <c r="W22" i="33"/>
  <c r="W22" i="36" s="1"/>
  <c r="AF30" i="33"/>
  <c r="AF30" i="36" s="1"/>
  <c r="AG35" i="33"/>
  <c r="AG35" i="36" s="1"/>
  <c r="X36" i="33"/>
  <c r="AF36" i="33"/>
  <c r="AF36" i="36" s="1"/>
  <c r="AC37" i="33"/>
  <c r="AC37" i="36" s="1"/>
  <c r="AF40" i="33"/>
  <c r="AF40" i="36" s="1"/>
  <c r="W41" i="33"/>
  <c r="W41" i="36" s="1"/>
  <c r="AE46" i="33"/>
  <c r="AE46" i="36" s="1"/>
  <c r="X47" i="33"/>
  <c r="X47" i="36" s="1"/>
  <c r="Z53" i="33"/>
  <c r="Z53" i="36" s="1"/>
  <c r="S56" i="33"/>
  <c r="S56" i="36" s="1"/>
  <c r="Z57" i="33"/>
  <c r="Z57" i="36" s="1"/>
  <c r="AH57" i="33"/>
  <c r="AH57" i="36" s="1"/>
  <c r="X66" i="33"/>
  <c r="X91" i="33" s="1"/>
  <c r="X91" i="36" s="1"/>
  <c r="X68" i="33"/>
  <c r="X68" i="36" s="1"/>
  <c r="AF68" i="33"/>
  <c r="AF84" i="33" s="1"/>
  <c r="AF84" i="36" s="1"/>
  <c r="AB51" i="24"/>
  <c r="S52" i="24"/>
  <c r="AE52" i="24"/>
  <c r="J53" i="24"/>
  <c r="M54" i="24"/>
  <c r="U54" i="24"/>
  <c r="X55" i="24"/>
  <c r="Q56" i="24"/>
  <c r="K42" i="24"/>
  <c r="K42" i="26" s="1"/>
  <c r="S42" i="24"/>
  <c r="S42" i="26" s="1"/>
  <c r="X43" i="24"/>
  <c r="X43" i="26" s="1"/>
  <c r="AA44" i="24"/>
  <c r="AA44" i="26" s="1"/>
  <c r="S46" i="24"/>
  <c r="S46" i="26" s="1"/>
  <c r="Q48" i="24"/>
  <c r="Q48" i="26" s="1"/>
  <c r="AE48" i="24"/>
  <c r="AE48" i="26" s="1"/>
  <c r="AD51" i="20"/>
  <c r="G52" i="20"/>
  <c r="U52" i="20"/>
  <c r="H55" i="20"/>
  <c r="G56" i="20"/>
  <c r="U56" i="20"/>
  <c r="K12" i="20"/>
  <c r="AA12" i="20"/>
  <c r="O14" i="20"/>
  <c r="O16" i="20"/>
  <c r="AA16" i="20"/>
  <c r="H17" i="20"/>
  <c r="O18" i="20"/>
  <c r="G20" i="20"/>
  <c r="Q20" i="20"/>
  <c r="AE20" i="20"/>
  <c r="S22" i="20"/>
  <c r="S24" i="20"/>
  <c r="AE24" i="20"/>
  <c r="AE66" i="20" s="1"/>
  <c r="K26" i="20"/>
  <c r="S26" i="20"/>
  <c r="X27" i="20"/>
  <c r="M28" i="20"/>
  <c r="U28" i="20"/>
  <c r="O30" i="20"/>
  <c r="AA30" i="20"/>
  <c r="S32" i="20"/>
  <c r="J33" i="20"/>
  <c r="Q34" i="20"/>
  <c r="X35" i="20"/>
  <c r="M36" i="20"/>
  <c r="L39" i="20"/>
  <c r="T39" i="20"/>
  <c r="AB39" i="20"/>
  <c r="H41" i="20"/>
  <c r="O42" i="20"/>
  <c r="AE42" i="20"/>
  <c r="J44" i="20"/>
  <c r="M12" i="8"/>
  <c r="AE12" i="8"/>
  <c r="S14" i="8"/>
  <c r="S14" i="19" s="1"/>
  <c r="AE14" i="8"/>
  <c r="AE14" i="19" s="1"/>
  <c r="Q16" i="8"/>
  <c r="Q16" i="19" s="1"/>
  <c r="S18" i="8"/>
  <c r="S18" i="19" s="1"/>
  <c r="S20" i="8"/>
  <c r="S20" i="19" s="1"/>
  <c r="X21" i="8"/>
  <c r="X21" i="19" s="1"/>
  <c r="U22" i="8"/>
  <c r="U22" i="19" s="1"/>
  <c r="X52" i="24"/>
  <c r="H54" i="24"/>
  <c r="M55" i="24"/>
  <c r="U55" i="24"/>
  <c r="AD56" i="24"/>
  <c r="M43" i="24"/>
  <c r="M43" i="26" s="1"/>
  <c r="U43" i="24"/>
  <c r="U43" i="26" s="1"/>
  <c r="Q47" i="24"/>
  <c r="Q47" i="26" s="1"/>
  <c r="Y47" i="24"/>
  <c r="Y47" i="26" s="1"/>
  <c r="AD52" i="20"/>
  <c r="M55" i="20"/>
  <c r="U55" i="20"/>
  <c r="AD56" i="20"/>
  <c r="M13" i="20"/>
  <c r="U13" i="20"/>
  <c r="M15" i="20"/>
  <c r="AA15" i="20"/>
  <c r="M17" i="20"/>
  <c r="AA17" i="20"/>
  <c r="H18" i="20"/>
  <c r="M19" i="20"/>
  <c r="AA19" i="20"/>
  <c r="J20" i="20"/>
  <c r="M21" i="20"/>
  <c r="AA21" i="20"/>
  <c r="U23" i="20"/>
  <c r="S25" i="20"/>
  <c r="G27" i="20"/>
  <c r="Q27" i="20"/>
  <c r="O29" i="20"/>
  <c r="AA29" i="20"/>
  <c r="G31" i="20"/>
  <c r="Q31" i="20"/>
  <c r="O33" i="20"/>
  <c r="AA33" i="20"/>
  <c r="G35" i="20"/>
  <c r="U35" i="20"/>
  <c r="L38" i="20"/>
  <c r="T38" i="20"/>
  <c r="AB38" i="20"/>
  <c r="O43" i="20"/>
  <c r="AA43" i="20"/>
  <c r="U44" i="20"/>
  <c r="S45" i="20"/>
  <c r="U46" i="20"/>
  <c r="Q47" i="20"/>
  <c r="AE47" i="20"/>
  <c r="Q48" i="20"/>
  <c r="AE48" i="20"/>
  <c r="M13" i="8"/>
  <c r="M13" i="19" s="1"/>
  <c r="U13" i="8"/>
  <c r="U13" i="19" s="1"/>
  <c r="M15" i="8"/>
  <c r="M15" i="19" s="1"/>
  <c r="AA15" i="8"/>
  <c r="AA15" i="19" s="1"/>
  <c r="M17" i="8"/>
  <c r="M17" i="19" s="1"/>
  <c r="AA17" i="8"/>
  <c r="AA17" i="19" s="1"/>
  <c r="H18" i="8"/>
  <c r="H18" i="19" s="1"/>
  <c r="O19" i="8"/>
  <c r="O19" i="19" s="1"/>
  <c r="AE19" i="8"/>
  <c r="AE19" i="19" s="1"/>
  <c r="Q21" i="8"/>
  <c r="Q21" i="19" s="1"/>
  <c r="J22" i="8"/>
  <c r="J22" i="19" s="1"/>
  <c r="Q23" i="8"/>
  <c r="Q23" i="19" s="1"/>
  <c r="U24" i="8"/>
  <c r="U24" i="19" s="1"/>
  <c r="M26" i="8"/>
  <c r="M26" i="19" s="1"/>
  <c r="U26" i="8"/>
  <c r="U26" i="19" s="1"/>
  <c r="O28" i="8"/>
  <c r="O28" i="19" s="1"/>
  <c r="AA28" i="8"/>
  <c r="AA28" i="19" s="1"/>
  <c r="G30" i="8"/>
  <c r="G30" i="19" s="1"/>
  <c r="Q30" i="8"/>
  <c r="Q30" i="19" s="1"/>
  <c r="O32" i="8"/>
  <c r="O32" i="19" s="1"/>
  <c r="AA32" i="8"/>
  <c r="AA32" i="19" s="1"/>
  <c r="O34" i="8"/>
  <c r="O34" i="19" s="1"/>
  <c r="AA34" i="8"/>
  <c r="AA34" i="19" s="1"/>
  <c r="X35" i="8"/>
  <c r="X35" i="19" s="1"/>
  <c r="M36" i="8"/>
  <c r="M36" i="19" s="1"/>
  <c r="L39" i="8"/>
  <c r="L39" i="19" s="1"/>
  <c r="T39" i="8"/>
  <c r="T39" i="19" s="1"/>
  <c r="AB39" i="8"/>
  <c r="AB39" i="19" s="1"/>
  <c r="H41" i="8"/>
  <c r="H41" i="19" s="1"/>
  <c r="O42" i="8"/>
  <c r="O42" i="19" s="1"/>
  <c r="AE42" i="8"/>
  <c r="AE42" i="19" s="1"/>
  <c r="V47" i="8"/>
  <c r="V47" i="19" s="1"/>
  <c r="K48" i="8"/>
  <c r="K48" i="19" s="1"/>
  <c r="U48" i="8"/>
  <c r="U48" i="19" s="1"/>
  <c r="W15" i="39"/>
  <c r="W15" i="41" s="1"/>
  <c r="T16" i="39"/>
  <c r="T82" i="39" s="1"/>
  <c r="T82" i="41" s="1"/>
  <c r="W17" i="39"/>
  <c r="W17" i="41" s="1"/>
  <c r="X20" i="39"/>
  <c r="X20" i="41" s="1"/>
  <c r="AF38" i="39"/>
  <c r="AF38" i="41" s="1"/>
  <c r="Z53" i="39"/>
  <c r="Z53" i="41" s="1"/>
  <c r="X57" i="39"/>
  <c r="X57" i="41" s="1"/>
  <c r="AH57" i="39"/>
  <c r="AH57" i="41" s="1"/>
  <c r="Z62" i="39"/>
  <c r="Z62" i="41" s="1"/>
  <c r="S37" i="39"/>
  <c r="S37" i="41" s="1"/>
  <c r="AH46" i="39"/>
  <c r="AH46" i="41" s="1"/>
  <c r="Z52" i="39"/>
  <c r="Z52" i="41" s="1"/>
  <c r="AH52" i="39"/>
  <c r="AH52" i="41" s="1"/>
  <c r="S53" i="39"/>
  <c r="S53" i="41" s="1"/>
  <c r="Z61" i="39"/>
  <c r="Z61" i="41" s="1"/>
  <c r="W64" i="39"/>
  <c r="W64" i="41" s="1"/>
  <c r="Z65" i="39"/>
  <c r="Z65" i="41" s="1"/>
  <c r="G68" i="39"/>
  <c r="G84" i="39" s="1"/>
  <c r="G84" i="41" s="1"/>
  <c r="AF14" i="35"/>
  <c r="U19" i="35"/>
  <c r="T29" i="35"/>
  <c r="P37" i="35"/>
  <c r="AF37" i="35"/>
  <c r="R41" i="35"/>
  <c r="AD52" i="35"/>
  <c r="AH54" i="35"/>
  <c r="AE55" i="35"/>
  <c r="AE77" i="35" s="1"/>
  <c r="AB68" i="39"/>
  <c r="AB68" i="41" s="1"/>
  <c r="X13" i="35"/>
  <c r="X17" i="35"/>
  <c r="AB19" i="35"/>
  <c r="P30" i="35"/>
  <c r="AG33" i="35"/>
  <c r="AA41" i="35"/>
  <c r="AE46" i="35"/>
  <c r="X47" i="35"/>
  <c r="AF64" i="35"/>
  <c r="J18" i="33"/>
  <c r="J85" i="33" s="1"/>
  <c r="J85" i="36" s="1"/>
  <c r="W19" i="33"/>
  <c r="W19" i="36" s="1"/>
  <c r="S36" i="33"/>
  <c r="S36" i="36" s="1"/>
  <c r="V37" i="33"/>
  <c r="V37" i="36" s="1"/>
  <c r="AH39" i="33"/>
  <c r="AH39" i="36" s="1"/>
  <c r="X48" i="33"/>
  <c r="X48" i="36" s="1"/>
  <c r="E53" i="33"/>
  <c r="E53" i="36" s="1"/>
  <c r="V54" i="33"/>
  <c r="V54" i="36" s="1"/>
  <c r="Z61" i="33"/>
  <c r="Z61" i="36" s="1"/>
  <c r="X63" i="33"/>
  <c r="X63" i="36" s="1"/>
  <c r="AF65" i="33"/>
  <c r="AF65" i="36" s="1"/>
  <c r="X21" i="33"/>
  <c r="X21" i="36" s="1"/>
  <c r="Y31" i="33"/>
  <c r="Y31" i="36" s="1"/>
  <c r="V36" i="33"/>
  <c r="V36" i="36" s="1"/>
  <c r="AH53" i="33"/>
  <c r="AH53" i="36" s="1"/>
  <c r="Z62" i="33"/>
  <c r="Z62" i="36" s="1"/>
  <c r="Z64" i="33"/>
  <c r="Z64" i="36" s="1"/>
  <c r="AC67" i="33"/>
  <c r="K52" i="24"/>
  <c r="AA52" i="24"/>
  <c r="AE54" i="24"/>
  <c r="V55" i="24"/>
  <c r="U56" i="24"/>
  <c r="O42" i="24"/>
  <c r="O42" i="26" s="1"/>
  <c r="AE42" i="24"/>
  <c r="AE42" i="26" s="1"/>
  <c r="AE44" i="24"/>
  <c r="AE44" i="26" s="1"/>
  <c r="J47" i="24"/>
  <c r="J47" i="26" s="1"/>
  <c r="K48" i="24"/>
  <c r="K48" i="26" s="1"/>
  <c r="AA48" i="24"/>
  <c r="AA48" i="26" s="1"/>
  <c r="M52" i="20"/>
  <c r="AE52" i="20"/>
  <c r="J53" i="20"/>
  <c r="M54" i="20"/>
  <c r="U54" i="20"/>
  <c r="K56" i="20"/>
  <c r="U12" i="20"/>
  <c r="S14" i="20"/>
  <c r="AE14" i="20"/>
  <c r="S16" i="20"/>
  <c r="S18" i="20"/>
  <c r="M20" i="20"/>
  <c r="AA20" i="20"/>
  <c r="U22" i="20"/>
  <c r="M24" i="20"/>
  <c r="J25" i="20"/>
  <c r="G26" i="20"/>
  <c r="U26" i="20"/>
  <c r="AD27" i="20"/>
  <c r="G28" i="20"/>
  <c r="S28" i="20"/>
  <c r="Q30" i="20"/>
  <c r="O32" i="20"/>
  <c r="S34" i="20"/>
  <c r="G36" i="20"/>
  <c r="S36" i="20"/>
  <c r="M42" i="20"/>
  <c r="X43" i="20"/>
  <c r="J47" i="20"/>
  <c r="AA12" i="8"/>
  <c r="U14" i="8"/>
  <c r="U14" i="19" s="1"/>
  <c r="H15" i="8"/>
  <c r="H15" i="19" s="1"/>
  <c r="M16" i="8"/>
  <c r="M16" i="19" s="1"/>
  <c r="AA16" i="8"/>
  <c r="AA16" i="19" s="1"/>
  <c r="H17" i="8"/>
  <c r="H17" i="19" s="1"/>
  <c r="O18" i="8"/>
  <c r="O18" i="19" s="1"/>
  <c r="U20" i="8"/>
  <c r="U20" i="19" s="1"/>
  <c r="AD21" i="8"/>
  <c r="AD21" i="19" s="1"/>
  <c r="G22" i="8"/>
  <c r="G22" i="19" s="1"/>
  <c r="Q22" i="8"/>
  <c r="Q22" i="19" s="1"/>
  <c r="G24" i="8"/>
  <c r="G24" i="19" s="1"/>
  <c r="Q24" i="8"/>
  <c r="AA51" i="24"/>
  <c r="J54" i="24"/>
  <c r="Q55" i="24"/>
  <c r="AE55" i="24"/>
  <c r="O43" i="24"/>
  <c r="O43" i="26" s="1"/>
  <c r="J44" i="24"/>
  <c r="J44" i="26" s="1"/>
  <c r="M47" i="24"/>
  <c r="M47" i="26" s="1"/>
  <c r="M53" i="20"/>
  <c r="U53" i="20"/>
  <c r="H54" i="20"/>
  <c r="Q55" i="20"/>
  <c r="AE55" i="20"/>
  <c r="O13" i="20"/>
  <c r="U15" i="20"/>
  <c r="O17" i="20"/>
  <c r="AE17" i="20"/>
  <c r="K19" i="20"/>
  <c r="AE19" i="20"/>
  <c r="G21" i="20"/>
  <c r="U21" i="20"/>
  <c r="J24" i="20"/>
  <c r="M25" i="20"/>
  <c r="O27" i="20"/>
  <c r="Q29" i="20"/>
  <c r="X30" i="20"/>
  <c r="O31" i="20"/>
  <c r="Q33" i="20"/>
  <c r="Q35" i="20"/>
  <c r="N38" i="20"/>
  <c r="M43" i="20"/>
  <c r="AA44" i="20"/>
  <c r="S46" i="20"/>
  <c r="S47" i="20"/>
  <c r="K48" i="20"/>
  <c r="AA48" i="20"/>
  <c r="O13" i="8"/>
  <c r="O13" i="19" s="1"/>
  <c r="U15" i="8"/>
  <c r="U15" i="19" s="1"/>
  <c r="O17" i="8"/>
  <c r="O17" i="19" s="1"/>
  <c r="AE17" i="8"/>
  <c r="AE17" i="19" s="1"/>
  <c r="M19" i="8"/>
  <c r="M19" i="19" s="1"/>
  <c r="G21" i="8"/>
  <c r="G21" i="19" s="1"/>
  <c r="U21" i="8"/>
  <c r="U21" i="19" s="1"/>
  <c r="G23" i="8"/>
  <c r="G23" i="19" s="1"/>
  <c r="Q26" i="8"/>
  <c r="Q26" i="19" s="1"/>
  <c r="X27" i="8"/>
  <c r="X27" i="19" s="1"/>
  <c r="M28" i="8"/>
  <c r="M28" i="19" s="1"/>
  <c r="AA30" i="8"/>
  <c r="AA30" i="19" s="1"/>
  <c r="M32" i="8"/>
  <c r="M32" i="19" s="1"/>
  <c r="J33" i="8"/>
  <c r="J33" i="19" s="1"/>
  <c r="S34" i="8"/>
  <c r="S34" i="19" s="1"/>
  <c r="O36" i="8"/>
  <c r="O36" i="19" s="1"/>
  <c r="I38" i="8"/>
  <c r="I38" i="19" s="1"/>
  <c r="S42" i="8"/>
  <c r="S42" i="19" s="1"/>
  <c r="J43" i="8"/>
  <c r="J43" i="19" s="1"/>
  <c r="AD43" i="8"/>
  <c r="AD43" i="19" s="1"/>
  <c r="U44" i="8"/>
  <c r="U44" i="19" s="1"/>
  <c r="J47" i="8"/>
  <c r="J47" i="19" s="1"/>
  <c r="M48" i="8"/>
  <c r="M48" i="19" s="1"/>
  <c r="AE48" i="8"/>
  <c r="AE48" i="19" s="1"/>
  <c r="G52" i="8"/>
  <c r="U52" i="8"/>
  <c r="H55" i="8"/>
  <c r="G56" i="8"/>
  <c r="U56" i="8"/>
  <c r="O25" i="8"/>
  <c r="O25" i="19" s="1"/>
  <c r="M27" i="8"/>
  <c r="M27" i="19" s="1"/>
  <c r="U27" i="8"/>
  <c r="U27" i="19" s="1"/>
  <c r="U29" i="8"/>
  <c r="U29" i="19" s="1"/>
  <c r="O31" i="8"/>
  <c r="O31" i="19" s="1"/>
  <c r="AA31" i="8"/>
  <c r="AA31" i="19" s="1"/>
  <c r="M33" i="8"/>
  <c r="M33" i="19" s="1"/>
  <c r="U33" i="8"/>
  <c r="U33" i="19" s="1"/>
  <c r="Q35" i="8"/>
  <c r="Q35" i="19" s="1"/>
  <c r="M43" i="8"/>
  <c r="M43" i="19" s="1"/>
  <c r="U43" i="8"/>
  <c r="U43" i="19" s="1"/>
  <c r="Q47" i="8"/>
  <c r="Q47" i="19" s="1"/>
  <c r="AE47" i="8"/>
  <c r="AE47" i="19" s="1"/>
  <c r="X52" i="8"/>
  <c r="AA53" i="8"/>
  <c r="J54" i="8"/>
  <c r="Q55" i="8"/>
  <c r="AA55" i="8"/>
  <c r="AF41" i="39"/>
  <c r="AF41" i="41" s="1"/>
  <c r="E52" i="39"/>
  <c r="E52" i="41" s="1"/>
  <c r="I36" i="39"/>
  <c r="I36" i="41" s="1"/>
  <c r="U38" i="39"/>
  <c r="U38" i="41" s="1"/>
  <c r="E41" i="39"/>
  <c r="E41" i="41" s="1"/>
  <c r="W41" i="39"/>
  <c r="W41" i="41" s="1"/>
  <c r="T24" i="35"/>
  <c r="V52" i="35"/>
  <c r="K53" i="35"/>
  <c r="W14" i="35"/>
  <c r="J21" i="35"/>
  <c r="V36" i="35"/>
  <c r="I52" i="35"/>
  <c r="Z57" i="35"/>
  <c r="U13" i="33"/>
  <c r="U13" i="36" s="1"/>
  <c r="X26" i="33"/>
  <c r="X26" i="36" s="1"/>
  <c r="V46" i="33"/>
  <c r="V46" i="36" s="1"/>
  <c r="AH56" i="33"/>
  <c r="AH56" i="36" s="1"/>
  <c r="N65" i="33"/>
  <c r="N65" i="36" s="1"/>
  <c r="U14" i="33"/>
  <c r="U14" i="36" s="1"/>
  <c r="W16" i="33"/>
  <c r="W16" i="36" s="1"/>
  <c r="AF21" i="33"/>
  <c r="AF21" i="36" s="1"/>
  <c r="AH55" i="33"/>
  <c r="AH55" i="36" s="1"/>
  <c r="V57" i="33"/>
  <c r="V57" i="36" s="1"/>
  <c r="AF57" i="33"/>
  <c r="AF57" i="36" s="1"/>
  <c r="X51" i="24"/>
  <c r="U52" i="24"/>
  <c r="X53" i="24"/>
  <c r="J51" i="20"/>
  <c r="M12" i="20"/>
  <c r="AA14" i="20"/>
  <c r="H15" i="20"/>
  <c r="H60" i="20" s="1"/>
  <c r="M16" i="20"/>
  <c r="AA18" i="20"/>
  <c r="H19" i="20"/>
  <c r="AA22" i="20"/>
  <c r="AA62" i="20" s="1"/>
  <c r="G24" i="20"/>
  <c r="Q24" i="20"/>
  <c r="O26" i="20"/>
  <c r="U30" i="20"/>
  <c r="X33" i="20"/>
  <c r="AA34" i="20"/>
  <c r="J35" i="20"/>
  <c r="O36" i="20"/>
  <c r="S42" i="20"/>
  <c r="J43" i="20"/>
  <c r="AD43" i="20"/>
  <c r="H44" i="20"/>
  <c r="S12" i="8"/>
  <c r="M14" i="8"/>
  <c r="M14" i="19" s="1"/>
  <c r="S16" i="8"/>
  <c r="S16" i="19" s="1"/>
  <c r="AA18" i="8"/>
  <c r="AA18" i="19" s="1"/>
  <c r="O20" i="8"/>
  <c r="O20" i="19" s="1"/>
  <c r="AA22" i="8"/>
  <c r="AA22" i="19" s="1"/>
  <c r="M24" i="8"/>
  <c r="M24" i="19" s="1"/>
  <c r="O51" i="24"/>
  <c r="AD52" i="24"/>
  <c r="S53" i="24"/>
  <c r="S47" i="24"/>
  <c r="S47" i="26" s="1"/>
  <c r="AA51" i="20"/>
  <c r="AE53" i="20"/>
  <c r="S13" i="20"/>
  <c r="Q19" i="20"/>
  <c r="Q25" i="20"/>
  <c r="AF22" i="39"/>
  <c r="AF22" i="41" s="1"/>
  <c r="V24" i="39"/>
  <c r="V24" i="41" s="1"/>
  <c r="S30" i="39"/>
  <c r="S30" i="41" s="1"/>
  <c r="AH39" i="39"/>
  <c r="AH39" i="41" s="1"/>
  <c r="AF40" i="39"/>
  <c r="AF40" i="41" s="1"/>
  <c r="V57" i="39"/>
  <c r="V57" i="41" s="1"/>
  <c r="AF57" i="39"/>
  <c r="AF57" i="41" s="1"/>
  <c r="W65" i="39"/>
  <c r="W65" i="41" s="1"/>
  <c r="AA67" i="39"/>
  <c r="AA67" i="41" s="1"/>
  <c r="AA14" i="39"/>
  <c r="AA14" i="41" s="1"/>
  <c r="Y31" i="39"/>
  <c r="Y31" i="41" s="1"/>
  <c r="X54" i="39"/>
  <c r="X54" i="41" s="1"/>
  <c r="AE55" i="39"/>
  <c r="AE55" i="41" s="1"/>
  <c r="U13" i="35"/>
  <c r="Z20" i="35"/>
  <c r="P26" i="35"/>
  <c r="P86" i="35" s="1"/>
  <c r="X26" i="35"/>
  <c r="X86" i="35" s="1"/>
  <c r="X43" i="35"/>
  <c r="V46" i="35"/>
  <c r="AH56" i="35"/>
  <c r="X67" i="39"/>
  <c r="X67" i="41" s="1"/>
  <c r="X21" i="35"/>
  <c r="Y31" i="35"/>
  <c r="S37" i="35"/>
  <c r="AF38" i="35"/>
  <c r="S56" i="35"/>
  <c r="AC67" i="35"/>
  <c r="AF65" i="35"/>
  <c r="AF14" i="33"/>
  <c r="AF14" i="36" s="1"/>
  <c r="U19" i="33"/>
  <c r="U19" i="36" s="1"/>
  <c r="T29" i="33"/>
  <c r="T29" i="36" s="1"/>
  <c r="P37" i="33"/>
  <c r="P37" i="36" s="1"/>
  <c r="AF37" i="33"/>
  <c r="AF37" i="36" s="1"/>
  <c r="R41" i="33"/>
  <c r="R41" i="36" s="1"/>
  <c r="AD52" i="33"/>
  <c r="AD52" i="36" s="1"/>
  <c r="AH54" i="33"/>
  <c r="AH54" i="36" s="1"/>
  <c r="AE55" i="33"/>
  <c r="AE55" i="36" s="1"/>
  <c r="W14" i="33"/>
  <c r="W14" i="36" s="1"/>
  <c r="J21" i="33"/>
  <c r="J21" i="36" s="1"/>
  <c r="Q35" i="33"/>
  <c r="Q35" i="36" s="1"/>
  <c r="AH51" i="33"/>
  <c r="AH51" i="36" s="1"/>
  <c r="S52" i="33"/>
  <c r="S54" i="33"/>
  <c r="S54" i="36" s="1"/>
  <c r="AE54" i="33"/>
  <c r="AE54" i="36" s="1"/>
  <c r="X57" i="33"/>
  <c r="X57" i="36" s="1"/>
  <c r="F59" i="33"/>
  <c r="F87" i="33" s="1"/>
  <c r="F87" i="36" s="1"/>
  <c r="X62" i="33"/>
  <c r="X64" i="33"/>
  <c r="X64" i="36" s="1"/>
  <c r="AF66" i="33"/>
  <c r="AF91" i="33" s="1"/>
  <c r="AF91" i="36" s="1"/>
  <c r="AD51" i="24"/>
  <c r="G52" i="24"/>
  <c r="H53" i="24"/>
  <c r="AA54" i="24"/>
  <c r="O56" i="24"/>
  <c r="M42" i="24"/>
  <c r="M42" i="26" s="1"/>
  <c r="J43" i="24"/>
  <c r="J43" i="26" s="1"/>
  <c r="U46" i="24"/>
  <c r="U46" i="26" s="1"/>
  <c r="V47" i="24"/>
  <c r="V47" i="26" s="1"/>
  <c r="U48" i="24"/>
  <c r="U48" i="26" s="1"/>
  <c r="AB51" i="20"/>
  <c r="K52" i="20"/>
  <c r="AA52" i="20"/>
  <c r="H53" i="20"/>
  <c r="X53" i="20"/>
  <c r="S54" i="20"/>
  <c r="AE54" i="20"/>
  <c r="X55" i="20"/>
  <c r="S12" i="20"/>
  <c r="M14" i="20"/>
  <c r="Q16" i="20"/>
  <c r="M18" i="20"/>
  <c r="U20" i="20"/>
  <c r="J21" i="20"/>
  <c r="AD21" i="20"/>
  <c r="G22" i="20"/>
  <c r="Q22" i="20"/>
  <c r="U24" i="20"/>
  <c r="Q26" i="20"/>
  <c r="Q28" i="20"/>
  <c r="X29" i="20"/>
  <c r="M32" i="20"/>
  <c r="AA32" i="20"/>
  <c r="O34" i="20"/>
  <c r="Q36" i="20"/>
  <c r="AA36" i="20"/>
  <c r="K42" i="20"/>
  <c r="AA42" i="20"/>
  <c r="U12" i="8"/>
  <c r="O14" i="8"/>
  <c r="O14" i="19" s="1"/>
  <c r="K16" i="8"/>
  <c r="K16" i="19" s="1"/>
  <c r="U16" i="8"/>
  <c r="U16" i="19" s="1"/>
  <c r="M18" i="8"/>
  <c r="M18" i="19" s="1"/>
  <c r="G20" i="8"/>
  <c r="G20" i="19" s="1"/>
  <c r="Q20" i="8"/>
  <c r="Q20" i="19" s="1"/>
  <c r="O22" i="8"/>
  <c r="O22" i="19" s="1"/>
  <c r="O24" i="8"/>
  <c r="O24" i="19" s="1"/>
  <c r="W51" i="24"/>
  <c r="M53" i="24"/>
  <c r="U53" i="24"/>
  <c r="O55" i="24"/>
  <c r="AA55" i="24"/>
  <c r="AA43" i="24"/>
  <c r="AA43" i="26" s="1"/>
  <c r="H44" i="24"/>
  <c r="H44" i="26" s="1"/>
  <c r="P44" i="24"/>
  <c r="P44" i="26" s="1"/>
  <c r="S45" i="24"/>
  <c r="S45" i="26" s="1"/>
  <c r="U47" i="24"/>
  <c r="U47" i="26" s="1"/>
  <c r="O55" i="20"/>
  <c r="AA55" i="20"/>
  <c r="K13" i="20"/>
  <c r="AA13" i="20"/>
  <c r="H14" i="20"/>
  <c r="S15" i="20"/>
  <c r="K17" i="20"/>
  <c r="S19" i="20"/>
  <c r="S21" i="20"/>
  <c r="S23" i="20"/>
  <c r="U25" i="20"/>
  <c r="M27" i="20"/>
  <c r="AA27" i="20"/>
  <c r="X28" i="20"/>
  <c r="M31" i="20"/>
  <c r="AA31" i="20"/>
  <c r="M33" i="20"/>
  <c r="O35" i="20"/>
  <c r="I39" i="20"/>
  <c r="U43" i="20"/>
  <c r="O47" i="20"/>
  <c r="U48" i="20"/>
  <c r="K13" i="8"/>
  <c r="K13" i="19" s="1"/>
  <c r="AA13" i="8"/>
  <c r="AA13" i="19" s="1"/>
  <c r="H14" i="8"/>
  <c r="H14" i="19" s="1"/>
  <c r="S15" i="8"/>
  <c r="S15" i="19" s="1"/>
  <c r="K17" i="8"/>
  <c r="K17" i="19" s="1"/>
  <c r="K19" i="8"/>
  <c r="K19" i="19" s="1"/>
  <c r="AA19" i="8"/>
  <c r="AA19" i="19" s="1"/>
  <c r="S21" i="8"/>
  <c r="S21" i="19" s="1"/>
  <c r="S24" i="8"/>
  <c r="S24" i="19" s="1"/>
  <c r="O26" i="8"/>
  <c r="O26" i="19" s="1"/>
  <c r="K28" i="8"/>
  <c r="K28" i="19" s="1"/>
  <c r="U28" i="8"/>
  <c r="U28" i="19" s="1"/>
  <c r="K30" i="8"/>
  <c r="K30" i="19" s="1"/>
  <c r="U30" i="8"/>
  <c r="U30" i="19" s="1"/>
  <c r="U32" i="8"/>
  <c r="U32" i="19" s="1"/>
  <c r="Q34" i="8"/>
  <c r="Q34" i="19" s="1"/>
  <c r="K36" i="8"/>
  <c r="K36" i="19" s="1"/>
  <c r="N39" i="8"/>
  <c r="N39" i="19" s="1"/>
  <c r="Q42" i="8"/>
  <c r="Q42" i="19" s="1"/>
  <c r="H43" i="8"/>
  <c r="H43" i="19" s="1"/>
  <c r="S44" i="8"/>
  <c r="S44" i="19" s="1"/>
  <c r="AE44" i="8"/>
  <c r="AE44" i="19" s="1"/>
  <c r="U46" i="8"/>
  <c r="U46" i="19" s="1"/>
  <c r="AA48" i="8"/>
  <c r="AA48" i="19" s="1"/>
  <c r="S52" i="8"/>
  <c r="AE52" i="8"/>
  <c r="M54" i="8"/>
  <c r="U54" i="8"/>
  <c r="X55" i="8"/>
  <c r="Q56" i="8"/>
  <c r="M25" i="8"/>
  <c r="M25" i="19" s="1"/>
  <c r="U25" i="8"/>
  <c r="U25" i="19" s="1"/>
  <c r="K27" i="8"/>
  <c r="K27" i="19" s="1"/>
  <c r="S27" i="8"/>
  <c r="S27" i="19" s="1"/>
  <c r="K29" i="8"/>
  <c r="K29" i="19" s="1"/>
  <c r="S29" i="8"/>
  <c r="S29" i="19" s="1"/>
  <c r="X30" i="8"/>
  <c r="X30" i="19" s="1"/>
  <c r="M31" i="8"/>
  <c r="M31" i="19" s="1"/>
  <c r="U31" i="8"/>
  <c r="U31" i="19" s="1"/>
  <c r="S33" i="8"/>
  <c r="S33" i="19" s="1"/>
  <c r="O35" i="8"/>
  <c r="O35" i="19" s="1"/>
  <c r="AB36" i="8"/>
  <c r="AB36" i="19" s="1"/>
  <c r="M37" i="8"/>
  <c r="M37" i="19" s="1"/>
  <c r="I39" i="8"/>
  <c r="I39" i="19" s="1"/>
  <c r="S43" i="8"/>
  <c r="S43" i="19" s="1"/>
  <c r="O47" i="8"/>
  <c r="O47" i="19" s="1"/>
  <c r="AA47" i="8"/>
  <c r="AA47" i="19" s="1"/>
  <c r="O51" i="8"/>
  <c r="M53" i="8"/>
  <c r="U53" i="8"/>
  <c r="H54" i="8"/>
  <c r="O55" i="8"/>
  <c r="Q19" i="39"/>
  <c r="Q19" i="41" s="1"/>
  <c r="T24" i="39"/>
  <c r="T24" i="41" s="1"/>
  <c r="T29" i="39"/>
  <c r="T29" i="41" s="1"/>
  <c r="V36" i="39"/>
  <c r="V36" i="41" s="1"/>
  <c r="AF66" i="39"/>
  <c r="AF91" i="39" s="1"/>
  <c r="AF91" i="41" s="1"/>
  <c r="Q35" i="39"/>
  <c r="Q35" i="41" s="1"/>
  <c r="AH56" i="39"/>
  <c r="AH56" i="41" s="1"/>
  <c r="AF16" i="35"/>
  <c r="AF82" i="35" s="1"/>
  <c r="AB22" i="35"/>
  <c r="AA30" i="35"/>
  <c r="AH46" i="35"/>
  <c r="AD61" i="35"/>
  <c r="Z53" i="35"/>
  <c r="AH57" i="35"/>
  <c r="AF62" i="35"/>
  <c r="AF66" i="35"/>
  <c r="AF91" i="35" s="1"/>
  <c r="Z20" i="33"/>
  <c r="Z20" i="36" s="1"/>
  <c r="P26" i="33"/>
  <c r="P86" i="33" s="1"/>
  <c r="P86" i="36" s="1"/>
  <c r="X43" i="33"/>
  <c r="X87" i="33" s="1"/>
  <c r="X87" i="36" s="1"/>
  <c r="J30" i="33"/>
  <c r="J30" i="36" s="1"/>
  <c r="AA41" i="33"/>
  <c r="AA41" i="36" s="1"/>
  <c r="Z66" i="33"/>
  <c r="Z66" i="36" s="1"/>
  <c r="AB68" i="33"/>
  <c r="AB68" i="36" s="1"/>
  <c r="D53" i="24"/>
  <c r="H55" i="24"/>
  <c r="K56" i="24"/>
  <c r="AA42" i="24"/>
  <c r="AA42" i="26" s="1"/>
  <c r="H43" i="24"/>
  <c r="H43" i="26" s="1"/>
  <c r="AD43" i="24"/>
  <c r="AD43" i="26" s="1"/>
  <c r="U44" i="24"/>
  <c r="U44" i="26" s="1"/>
  <c r="S48" i="24"/>
  <c r="S48" i="26" s="1"/>
  <c r="D53" i="20"/>
  <c r="AA54" i="20"/>
  <c r="V55" i="20"/>
  <c r="Q56" i="20"/>
  <c r="K14" i="20"/>
  <c r="S20" i="20"/>
  <c r="O22" i="20"/>
  <c r="O28" i="20"/>
  <c r="K30" i="20"/>
  <c r="U32" i="20"/>
  <c r="M34" i="20"/>
  <c r="I38" i="20"/>
  <c r="H19" i="8"/>
  <c r="H19" i="19" s="1"/>
  <c r="AE20" i="8"/>
  <c r="AE20" i="19" s="1"/>
  <c r="AE53" i="24"/>
  <c r="H42" i="24"/>
  <c r="H42" i="26" s="1"/>
  <c r="S43" i="24"/>
  <c r="S43" i="26" s="1"/>
  <c r="X52" i="20"/>
  <c r="Q53" i="20"/>
  <c r="O15" i="20"/>
  <c r="U17" i="20"/>
  <c r="Q21" i="20"/>
  <c r="G25" i="20"/>
  <c r="U27" i="20"/>
  <c r="AD56" i="8"/>
  <c r="AE53" i="8"/>
  <c r="AD52" i="8"/>
  <c r="S47" i="8"/>
  <c r="S47" i="19" s="1"/>
  <c r="O43" i="8"/>
  <c r="O43" i="19" s="1"/>
  <c r="U35" i="8"/>
  <c r="U35" i="19" s="1"/>
  <c r="S31" i="8"/>
  <c r="S31" i="19" s="1"/>
  <c r="G25" i="8"/>
  <c r="G25" i="19" s="1"/>
  <c r="X53" i="8"/>
  <c r="H53" i="8"/>
  <c r="S48" i="8"/>
  <c r="S48" i="19" s="1"/>
  <c r="AA44" i="8"/>
  <c r="AA44" i="19" s="1"/>
  <c r="AA36" i="8"/>
  <c r="AA36" i="19" s="1"/>
  <c r="G32" i="8"/>
  <c r="G32" i="19" s="1"/>
  <c r="G26" i="8"/>
  <c r="G26" i="19" s="1"/>
  <c r="S13" i="8"/>
  <c r="S13" i="19" s="1"/>
  <c r="S48" i="20"/>
  <c r="U47" i="20"/>
  <c r="S37" i="20"/>
  <c r="G33" i="20"/>
  <c r="S29" i="20"/>
  <c r="O25" i="20"/>
  <c r="H12" i="20"/>
  <c r="J54" i="20"/>
  <c r="Q43" i="24"/>
  <c r="Q43" i="26" s="1"/>
  <c r="AA53" i="24"/>
  <c r="S22" i="8"/>
  <c r="S22" i="19" s="1"/>
  <c r="M20" i="8"/>
  <c r="M20" i="19" s="1"/>
  <c r="AA14" i="8"/>
  <c r="AA14" i="19" s="1"/>
  <c r="AA26" i="20"/>
  <c r="AG33" i="33"/>
  <c r="AG33" i="36" s="1"/>
  <c r="X13" i="33"/>
  <c r="X13" i="36" s="1"/>
  <c r="Z61" i="35"/>
  <c r="Z92" i="35" s="1"/>
  <c r="E53" i="35"/>
  <c r="S36" i="35"/>
  <c r="Q53" i="8"/>
  <c r="S45" i="8"/>
  <c r="S45" i="19" s="1"/>
  <c r="P44" i="8"/>
  <c r="P44" i="19" s="1"/>
  <c r="H44" i="8"/>
  <c r="H44" i="19" s="1"/>
  <c r="AA43" i="8"/>
  <c r="AA43" i="19" s="1"/>
  <c r="H42" i="8"/>
  <c r="H42" i="19" s="1"/>
  <c r="AB38" i="8"/>
  <c r="AB38" i="19" s="1"/>
  <c r="T38" i="8"/>
  <c r="T38" i="19" s="1"/>
  <c r="L38" i="8"/>
  <c r="L38" i="19" s="1"/>
  <c r="G35" i="8"/>
  <c r="G35" i="19" s="1"/>
  <c r="AA33" i="8"/>
  <c r="AA33" i="19" s="1"/>
  <c r="G33" i="8"/>
  <c r="G33" i="19" s="1"/>
  <c r="K31" i="8"/>
  <c r="K31" i="19" s="1"/>
  <c r="AA29" i="8"/>
  <c r="AA29" i="19" s="1"/>
  <c r="G29" i="8"/>
  <c r="G29" i="19" s="1"/>
  <c r="G27" i="8"/>
  <c r="G27" i="19" s="1"/>
  <c r="Q25" i="8"/>
  <c r="Q25" i="19" s="1"/>
  <c r="K56" i="8"/>
  <c r="AE54" i="8"/>
  <c r="K52" i="8"/>
  <c r="J51" i="8"/>
  <c r="K42" i="8"/>
  <c r="K42" i="19" s="1"/>
  <c r="U34" i="8"/>
  <c r="U34" i="19" s="1"/>
  <c r="Q32" i="8"/>
  <c r="Q32" i="19" s="1"/>
  <c r="S30" i="8"/>
  <c r="S30" i="19" s="1"/>
  <c r="X29" i="8"/>
  <c r="X29" i="19" s="1"/>
  <c r="G28" i="8"/>
  <c r="G28" i="19" s="1"/>
  <c r="AD27" i="8"/>
  <c r="AD27" i="19" s="1"/>
  <c r="S26" i="8"/>
  <c r="S26" i="19" s="1"/>
  <c r="J24" i="8"/>
  <c r="J24" i="19" s="1"/>
  <c r="U23" i="8"/>
  <c r="U23" i="19" s="1"/>
  <c r="AA21" i="8"/>
  <c r="AA21" i="19" s="1"/>
  <c r="J20" i="8"/>
  <c r="J20" i="19" s="1"/>
  <c r="Q19" i="8"/>
  <c r="Q19" i="19" s="1"/>
  <c r="U17" i="8"/>
  <c r="U17" i="19" s="1"/>
  <c r="O15" i="8"/>
  <c r="O15" i="19" s="1"/>
  <c r="S43" i="20"/>
  <c r="S33" i="20"/>
  <c r="U31" i="20"/>
  <c r="K29" i="20"/>
  <c r="S17" i="20"/>
  <c r="Q13" i="20"/>
  <c r="S55" i="20"/>
  <c r="AA53" i="20"/>
  <c r="Q53" i="24"/>
  <c r="K12" i="8"/>
  <c r="H48" i="20"/>
  <c r="V47" i="20"/>
  <c r="K34" i="20"/>
  <c r="G30" i="20"/>
  <c r="K28" i="20"/>
  <c r="Y22" i="20"/>
  <c r="U18" i="20"/>
  <c r="U14" i="20"/>
  <c r="M48" i="24"/>
  <c r="M48" i="26" s="1"/>
  <c r="G56" i="24"/>
  <c r="S54" i="24"/>
  <c r="AF38" i="33"/>
  <c r="AF38" i="36" s="1"/>
  <c r="S37" i="33"/>
  <c r="S37" i="36" s="1"/>
  <c r="V52" i="33"/>
  <c r="V52" i="36" s="1"/>
  <c r="T24" i="33"/>
  <c r="T24" i="36" s="1"/>
  <c r="AB22" i="33"/>
  <c r="AB22" i="36" s="1"/>
  <c r="AF16" i="33"/>
  <c r="AF82" i="33" s="1"/>
  <c r="AF82" i="36" s="1"/>
  <c r="AF57" i="35"/>
  <c r="X48" i="35"/>
  <c r="AH39" i="35"/>
  <c r="AD61" i="39"/>
  <c r="AD61" i="41" s="1"/>
  <c r="V46" i="39"/>
  <c r="V46" i="41" s="1"/>
  <c r="AF13" i="39"/>
  <c r="AF73" i="39" s="1"/>
  <c r="AO98" i="41"/>
  <c r="AO96" i="41" s="1"/>
  <c r="AQ54" i="20"/>
  <c r="AC53" i="20"/>
  <c r="I56" i="20"/>
  <c r="P55" i="20"/>
  <c r="T51" i="20"/>
  <c r="Z53" i="24"/>
  <c r="J56" i="8"/>
  <c r="L52" i="20"/>
  <c r="AQ56" i="24"/>
  <c r="F52" i="8"/>
  <c r="U51" i="8"/>
  <c r="C51" i="8"/>
  <c r="C51" i="20"/>
  <c r="L56" i="24"/>
  <c r="F53" i="20"/>
  <c r="D51" i="20"/>
  <c r="R53" i="24"/>
  <c r="H51" i="24"/>
  <c r="C57" i="35"/>
  <c r="AQ51" i="24"/>
  <c r="C52" i="8"/>
  <c r="Z56" i="8"/>
  <c r="W53" i="8"/>
  <c r="I56" i="8"/>
  <c r="P55" i="8"/>
  <c r="T51" i="8"/>
  <c r="X56" i="20"/>
  <c r="W55" i="20"/>
  <c r="G55" i="20"/>
  <c r="D52" i="20"/>
  <c r="T56" i="24"/>
  <c r="I53" i="24"/>
  <c r="P52" i="24"/>
  <c r="AE51" i="24"/>
  <c r="G51" i="24"/>
  <c r="C54" i="24"/>
  <c r="T55" i="24"/>
  <c r="D55" i="24"/>
  <c r="Q52" i="24"/>
  <c r="AA22" i="35"/>
  <c r="M22" i="35"/>
  <c r="AH21" i="35"/>
  <c r="Q38" i="35"/>
  <c r="R56" i="8"/>
  <c r="G54" i="8"/>
  <c r="AD53" i="8"/>
  <c r="L51" i="8"/>
  <c r="P56" i="20"/>
  <c r="T52" i="20"/>
  <c r="K51" i="20"/>
  <c r="R54" i="24"/>
  <c r="Y56" i="20"/>
  <c r="AC52" i="20"/>
  <c r="L55" i="24"/>
  <c r="AQ53" i="20"/>
  <c r="AQ51" i="20"/>
  <c r="G53" i="8"/>
  <c r="N52" i="8"/>
  <c r="M51" i="8"/>
  <c r="Y56" i="8"/>
  <c r="F53" i="8"/>
  <c r="AC52" i="8"/>
  <c r="D51" i="8"/>
  <c r="W48" i="8"/>
  <c r="W48" i="19" s="1"/>
  <c r="O48" i="8"/>
  <c r="O48" i="19" s="1"/>
  <c r="AD54" i="20"/>
  <c r="F54" i="20"/>
  <c r="S51" i="20"/>
  <c r="G54" i="20"/>
  <c r="AD53" i="20"/>
  <c r="L51" i="20"/>
  <c r="AC56" i="24"/>
  <c r="M56" i="24"/>
  <c r="I52" i="24"/>
  <c r="P51" i="24"/>
  <c r="AQ53" i="24"/>
  <c r="AQ55" i="24"/>
  <c r="T56" i="8"/>
  <c r="Z54" i="8"/>
  <c r="R54" i="8"/>
  <c r="P52" i="8"/>
  <c r="W51" i="8"/>
  <c r="G51" i="8"/>
  <c r="AA56" i="8"/>
  <c r="R55" i="8"/>
  <c r="Y54" i="8"/>
  <c r="I54" i="8"/>
  <c r="P53" i="8"/>
  <c r="W52" i="8"/>
  <c r="N51" i="8"/>
  <c r="AE38" i="8"/>
  <c r="AE38" i="19" s="1"/>
  <c r="R56" i="20"/>
  <c r="G53" i="20"/>
  <c r="F52" i="20"/>
  <c r="V56" i="24"/>
  <c r="T54" i="24"/>
  <c r="D54" i="24"/>
  <c r="R52" i="24"/>
  <c r="Q51" i="24"/>
  <c r="S56" i="20"/>
  <c r="Z55" i="20"/>
  <c r="R55" i="20"/>
  <c r="O52" i="20"/>
  <c r="W56" i="24"/>
  <c r="AD55" i="24"/>
  <c r="N55" i="24"/>
  <c r="F55" i="24"/>
  <c r="AC54" i="24"/>
  <c r="T53" i="24"/>
  <c r="Z51" i="24"/>
  <c r="R51" i="24"/>
  <c r="C51" i="24"/>
  <c r="AQ56" i="8"/>
  <c r="AQ52" i="20"/>
  <c r="C56" i="8"/>
  <c r="V56" i="8"/>
  <c r="N56" i="8"/>
  <c r="F56" i="8"/>
  <c r="AC55" i="8"/>
  <c r="E55" i="8"/>
  <c r="T54" i="8"/>
  <c r="L54" i="8"/>
  <c r="D54" i="8"/>
  <c r="Z52" i="8"/>
  <c r="R52" i="8"/>
  <c r="J52" i="8"/>
  <c r="Y51" i="8"/>
  <c r="Q51" i="8"/>
  <c r="I51" i="8"/>
  <c r="P36" i="8"/>
  <c r="P36" i="19" s="1"/>
  <c r="AC56" i="8"/>
  <c r="M56" i="8"/>
  <c r="T55" i="8"/>
  <c r="L55" i="8"/>
  <c r="D55" i="8"/>
  <c r="Z53" i="8"/>
  <c r="R53" i="8"/>
  <c r="Q52" i="8"/>
  <c r="I52" i="8"/>
  <c r="X51" i="8"/>
  <c r="P51" i="8"/>
  <c r="H51" i="8"/>
  <c r="AE35" i="20"/>
  <c r="Y17" i="20"/>
  <c r="L16" i="20"/>
  <c r="N14" i="20"/>
  <c r="T56" i="20"/>
  <c r="L56" i="20"/>
  <c r="Z54" i="20"/>
  <c r="R54" i="20"/>
  <c r="Y53" i="20"/>
  <c r="I53" i="20"/>
  <c r="P52" i="20"/>
  <c r="AE51" i="20"/>
  <c r="W51" i="20"/>
  <c r="G51" i="20"/>
  <c r="X56" i="24"/>
  <c r="P56" i="24"/>
  <c r="W55" i="24"/>
  <c r="G55" i="24"/>
  <c r="AD54" i="24"/>
  <c r="F54" i="24"/>
  <c r="AC53" i="24"/>
  <c r="T52" i="24"/>
  <c r="L52" i="24"/>
  <c r="D52" i="24"/>
  <c r="S51" i="24"/>
  <c r="K51" i="24"/>
  <c r="P13" i="8"/>
  <c r="P13" i="19" s="1"/>
  <c r="C54" i="20"/>
  <c r="AC56" i="20"/>
  <c r="M56" i="20"/>
  <c r="T55" i="20"/>
  <c r="L55" i="20"/>
  <c r="D55" i="20"/>
  <c r="Z53" i="20"/>
  <c r="R53" i="20"/>
  <c r="Q52" i="20"/>
  <c r="I52" i="20"/>
  <c r="X51" i="20"/>
  <c r="P51" i="20"/>
  <c r="H51" i="20"/>
  <c r="Y56" i="24"/>
  <c r="I56" i="24"/>
  <c r="P55" i="24"/>
  <c r="G54" i="24"/>
  <c r="AD53" i="24"/>
  <c r="F53" i="24"/>
  <c r="AC52" i="24"/>
  <c r="T51" i="24"/>
  <c r="L51" i="24"/>
  <c r="D51" i="24"/>
  <c r="L62" i="39"/>
  <c r="L62" i="41" s="1"/>
  <c r="AQ54" i="24"/>
  <c r="AQ54" i="8"/>
  <c r="AQ55" i="20"/>
  <c r="C54" i="8"/>
  <c r="L56" i="8"/>
  <c r="Y53" i="8"/>
  <c r="I53" i="8"/>
  <c r="S56" i="8"/>
  <c r="Z55" i="8"/>
  <c r="O52" i="8"/>
  <c r="V51" i="8"/>
  <c r="F51" i="8"/>
  <c r="AE39" i="20"/>
  <c r="Z56" i="20"/>
  <c r="J56" i="20"/>
  <c r="W53" i="20"/>
  <c r="N52" i="20"/>
  <c r="AC51" i="20"/>
  <c r="U51" i="20"/>
  <c r="M51" i="20"/>
  <c r="N56" i="24"/>
  <c r="F56" i="24"/>
  <c r="AC55" i="24"/>
  <c r="E55" i="24"/>
  <c r="L54" i="24"/>
  <c r="Z52" i="24"/>
  <c r="J52" i="24"/>
  <c r="Y51" i="24"/>
  <c r="I51" i="24"/>
  <c r="AE38" i="20"/>
  <c r="C52" i="20"/>
  <c r="AA56" i="20"/>
  <c r="Y54" i="20"/>
  <c r="I54" i="20"/>
  <c r="P53" i="20"/>
  <c r="W52" i="20"/>
  <c r="V51" i="20"/>
  <c r="N51" i="20"/>
  <c r="F51" i="20"/>
  <c r="C56" i="24"/>
  <c r="AB53" i="24"/>
  <c r="L53" i="24"/>
  <c r="C57" i="33"/>
  <c r="C57" i="36" s="1"/>
  <c r="L62" i="35"/>
  <c r="AQ52" i="8"/>
  <c r="AQ53" i="8"/>
  <c r="AQ56" i="20"/>
  <c r="AQ52" i="24"/>
  <c r="AQ55" i="8"/>
  <c r="X56" i="8"/>
  <c r="P56" i="8"/>
  <c r="W55" i="8"/>
  <c r="G55" i="8"/>
  <c r="AD54" i="8"/>
  <c r="F54" i="8"/>
  <c r="AC53" i="8"/>
  <c r="T52" i="8"/>
  <c r="L52" i="8"/>
  <c r="D52" i="8"/>
  <c r="S51" i="8"/>
  <c r="K51" i="8"/>
  <c r="AE39" i="8"/>
  <c r="AE39" i="19" s="1"/>
  <c r="AE35" i="8"/>
  <c r="AE35" i="19" s="1"/>
  <c r="W56" i="8"/>
  <c r="AD55" i="8"/>
  <c r="N55" i="8"/>
  <c r="F55" i="8"/>
  <c r="AC54" i="8"/>
  <c r="AB53" i="8"/>
  <c r="T53" i="8"/>
  <c r="L53" i="8"/>
  <c r="Z51" i="8"/>
  <c r="R51" i="8"/>
  <c r="V56" i="20"/>
  <c r="N56" i="20"/>
  <c r="F56" i="20"/>
  <c r="AC55" i="20"/>
  <c r="E55" i="20"/>
  <c r="T54" i="20"/>
  <c r="L54" i="20"/>
  <c r="D54" i="20"/>
  <c r="Z52" i="20"/>
  <c r="R52" i="20"/>
  <c r="J52" i="20"/>
  <c r="Y51" i="20"/>
  <c r="Q51" i="20"/>
  <c r="I51" i="20"/>
  <c r="Z56" i="24"/>
  <c r="R56" i="24"/>
  <c r="J56" i="24"/>
  <c r="W53" i="24"/>
  <c r="G53" i="24"/>
  <c r="F52" i="24"/>
  <c r="AC51" i="24"/>
  <c r="U51" i="24"/>
  <c r="M51" i="24"/>
  <c r="C56" i="20"/>
  <c r="W56" i="20"/>
  <c r="AD55" i="20"/>
  <c r="N55" i="20"/>
  <c r="F55" i="20"/>
  <c r="AC54" i="20"/>
  <c r="AB53" i="20"/>
  <c r="T53" i="20"/>
  <c r="L53" i="20"/>
  <c r="Z51" i="20"/>
  <c r="R51" i="20"/>
  <c r="C52" i="24"/>
  <c r="AA56" i="24"/>
  <c r="S56" i="24"/>
  <c r="Z55" i="24"/>
  <c r="R55" i="24"/>
  <c r="Y54" i="24"/>
  <c r="I54" i="24"/>
  <c r="P53" i="24"/>
  <c r="W52" i="24"/>
  <c r="O52" i="24"/>
  <c r="V51" i="24"/>
  <c r="N51" i="24"/>
  <c r="F51" i="24"/>
  <c r="L62" i="33"/>
  <c r="L62" i="36" s="1"/>
  <c r="K38" i="33"/>
  <c r="AG36" i="33"/>
  <c r="AG36" i="36" s="1"/>
  <c r="Y36" i="33"/>
  <c r="Y36" i="36" s="1"/>
  <c r="D30" i="39"/>
  <c r="D30" i="41" s="1"/>
  <c r="I20" i="46"/>
  <c r="N47" i="8"/>
  <c r="N47" i="19" s="1"/>
  <c r="N22" i="8"/>
  <c r="N22" i="19" s="1"/>
  <c r="F22" i="8"/>
  <c r="F22" i="19" s="1"/>
  <c r="P42" i="20"/>
  <c r="W24" i="33"/>
  <c r="W24" i="36" s="1"/>
  <c r="V41" i="33"/>
  <c r="V41" i="36" s="1"/>
  <c r="J53" i="35"/>
  <c r="Z28" i="8"/>
  <c r="Z28" i="19" s="1"/>
  <c r="AC21" i="8"/>
  <c r="AC21" i="19" s="1"/>
  <c r="Y33" i="20"/>
  <c r="L27" i="20"/>
  <c r="P42" i="8"/>
  <c r="P42" i="19" s="1"/>
  <c r="T24" i="8"/>
  <c r="T24" i="19" s="1"/>
  <c r="AA65" i="33"/>
  <c r="AA65" i="36" s="1"/>
  <c r="M65" i="33"/>
  <c r="M65" i="36" s="1"/>
  <c r="R46" i="8"/>
  <c r="R46" i="19" s="1"/>
  <c r="F32" i="8"/>
  <c r="F32" i="19" s="1"/>
  <c r="D35" i="8"/>
  <c r="D35" i="19" s="1"/>
  <c r="D18" i="8"/>
  <c r="D18" i="19" s="1"/>
  <c r="F12" i="8"/>
  <c r="L36" i="20"/>
  <c r="Y29" i="20"/>
  <c r="AD44" i="24"/>
  <c r="AD44" i="26" s="1"/>
  <c r="W43" i="24"/>
  <c r="W43" i="26" s="1"/>
  <c r="Z15" i="8"/>
  <c r="Z15" i="19" s="1"/>
  <c r="R33" i="20"/>
  <c r="X31" i="20"/>
  <c r="AD65" i="33"/>
  <c r="AD65" i="36" s="1"/>
  <c r="Y27" i="33"/>
  <c r="Y27" i="36" s="1"/>
  <c r="Q17" i="33"/>
  <c r="O41" i="35"/>
  <c r="I30" i="35"/>
  <c r="R22" i="35"/>
  <c r="G43" i="8"/>
  <c r="G43" i="19" s="1"/>
  <c r="AD42" i="8"/>
  <c r="AD42" i="19" s="1"/>
  <c r="Z36" i="8"/>
  <c r="Z36" i="19" s="1"/>
  <c r="W35" i="8"/>
  <c r="W35" i="19" s="1"/>
  <c r="X26" i="8"/>
  <c r="X26" i="19" s="1"/>
  <c r="T43" i="8"/>
  <c r="T43" i="19" s="1"/>
  <c r="T35" i="8"/>
  <c r="T35" i="19" s="1"/>
  <c r="I34" i="8"/>
  <c r="I34" i="19" s="1"/>
  <c r="Z27" i="8"/>
  <c r="Z27" i="19" s="1"/>
  <c r="I26" i="8"/>
  <c r="I26" i="19" s="1"/>
  <c r="Q17" i="8"/>
  <c r="Q17" i="19" s="1"/>
  <c r="I17" i="8"/>
  <c r="I17" i="19" s="1"/>
  <c r="Y44" i="20"/>
  <c r="R26" i="20"/>
  <c r="P18" i="20"/>
  <c r="L42" i="24"/>
  <c r="L42" i="26" s="1"/>
  <c r="Z43" i="20"/>
  <c r="Z35" i="20"/>
  <c r="R19" i="20"/>
  <c r="E40" i="33"/>
  <c r="R62" i="35"/>
  <c r="L48" i="8"/>
  <c r="L48" i="19" s="1"/>
  <c r="W43" i="8"/>
  <c r="W43" i="19" s="1"/>
  <c r="C31" i="8"/>
  <c r="C31" i="19" s="1"/>
  <c r="G48" i="8"/>
  <c r="G48" i="19" s="1"/>
  <c r="AC44" i="8"/>
  <c r="AC44" i="19" s="1"/>
  <c r="L37" i="8"/>
  <c r="L37" i="19" s="1"/>
  <c r="D37" i="8"/>
  <c r="D37" i="19" s="1"/>
  <c r="D27" i="8"/>
  <c r="D27" i="19" s="1"/>
  <c r="X14" i="8"/>
  <c r="X14" i="19" s="1"/>
  <c r="I43" i="20"/>
  <c r="W31" i="20"/>
  <c r="R47" i="20"/>
  <c r="T44" i="20"/>
  <c r="W12" i="20"/>
  <c r="M24" i="33"/>
  <c r="M24" i="36" s="1"/>
  <c r="J29" i="33"/>
  <c r="J29" i="36" s="1"/>
  <c r="O23" i="33"/>
  <c r="Y17" i="33"/>
  <c r="Y17" i="36" s="1"/>
  <c r="G41" i="35"/>
  <c r="W30" i="35"/>
  <c r="X34" i="8"/>
  <c r="X34" i="19" s="1"/>
  <c r="T32" i="8"/>
  <c r="T32" i="19" s="1"/>
  <c r="T30" i="8"/>
  <c r="T30" i="19" s="1"/>
  <c r="J28" i="8"/>
  <c r="J28" i="19" s="1"/>
  <c r="N31" i="8"/>
  <c r="N31" i="19" s="1"/>
  <c r="R27" i="8"/>
  <c r="R27" i="19" s="1"/>
  <c r="T20" i="8"/>
  <c r="T20" i="19" s="1"/>
  <c r="R18" i="8"/>
  <c r="R18" i="19" s="1"/>
  <c r="T12" i="8"/>
  <c r="Y35" i="20"/>
  <c r="P34" i="20"/>
  <c r="N32" i="20"/>
  <c r="L28" i="20"/>
  <c r="R20" i="20"/>
  <c r="P12" i="20"/>
  <c r="X19" i="8"/>
  <c r="X19" i="19" s="1"/>
  <c r="N17" i="8"/>
  <c r="N17" i="19" s="1"/>
  <c r="Y14" i="8"/>
  <c r="Y14" i="19" s="1"/>
  <c r="T48" i="20"/>
  <c r="L43" i="20"/>
  <c r="Z27" i="20"/>
  <c r="Y24" i="20"/>
  <c r="I24" i="20"/>
  <c r="AG54" i="33"/>
  <c r="AG54" i="36" s="1"/>
  <c r="Y54" i="33"/>
  <c r="Y54" i="36" s="1"/>
  <c r="E41" i="33"/>
  <c r="AB63" i="33"/>
  <c r="AB63" i="36" s="1"/>
  <c r="Y45" i="33"/>
  <c r="Y45" i="36" s="1"/>
  <c r="AI38" i="33"/>
  <c r="AQ54" i="35"/>
  <c r="AQ57" i="35"/>
  <c r="K21" i="39"/>
  <c r="O23" i="39"/>
  <c r="O77" i="39" s="1"/>
  <c r="O77" i="41" s="1"/>
  <c r="M30" i="39"/>
  <c r="M30" i="41" s="1"/>
  <c r="X37" i="39"/>
  <c r="X37" i="41" s="1"/>
  <c r="AH37" i="39"/>
  <c r="AH37" i="41" s="1"/>
  <c r="AI56" i="39"/>
  <c r="AI56" i="41" s="1"/>
  <c r="D57" i="39"/>
  <c r="D57" i="41" s="1"/>
  <c r="AH62" i="39"/>
  <c r="AH62" i="41" s="1"/>
  <c r="AA63" i="39"/>
  <c r="AA63" i="41" s="1"/>
  <c r="G18" i="39"/>
  <c r="G18" i="41" s="1"/>
  <c r="AA20" i="39"/>
  <c r="AA20" i="41" s="1"/>
  <c r="AH21" i="39"/>
  <c r="AH21" i="41" s="1"/>
  <c r="Z30" i="39"/>
  <c r="Z30" i="41" s="1"/>
  <c r="O38" i="39"/>
  <c r="O38" i="41" s="1"/>
  <c r="W38" i="39"/>
  <c r="W38" i="41" s="1"/>
  <c r="G41" i="39"/>
  <c r="G41" i="41" s="1"/>
  <c r="O41" i="39"/>
  <c r="O41" i="41" s="1"/>
  <c r="W53" i="39"/>
  <c r="W53" i="41" s="1"/>
  <c r="R63" i="39"/>
  <c r="R63" i="41" s="1"/>
  <c r="L65" i="39"/>
  <c r="L65" i="41" s="1"/>
  <c r="E66" i="39"/>
  <c r="E66" i="41" s="1"/>
  <c r="AC66" i="39"/>
  <c r="AC91" i="39" s="1"/>
  <c r="AC91" i="41" s="1"/>
  <c r="AA15" i="35"/>
  <c r="F20" i="35"/>
  <c r="G21" i="35"/>
  <c r="X22" i="35"/>
  <c r="R31" i="35"/>
  <c r="Z31" i="35"/>
  <c r="W38" i="35"/>
  <c r="Q40" i="35"/>
  <c r="AG40" i="35"/>
  <c r="T41" i="35"/>
  <c r="AH41" i="35"/>
  <c r="G53" i="35"/>
  <c r="J56" i="35"/>
  <c r="I57" i="35"/>
  <c r="AG57" i="35"/>
  <c r="O64" i="35"/>
  <c r="M68" i="39"/>
  <c r="AB15" i="35"/>
  <c r="G16" i="35"/>
  <c r="G82" i="35" s="1"/>
  <c r="Q20" i="35"/>
  <c r="AA20" i="35"/>
  <c r="G24" i="35"/>
  <c r="R30" i="35"/>
  <c r="AI37" i="35"/>
  <c r="D38" i="35"/>
  <c r="AD40" i="35"/>
  <c r="Q46" i="35"/>
  <c r="AA46" i="35"/>
  <c r="AI46" i="35"/>
  <c r="D47" i="35"/>
  <c r="D81" i="35" s="1"/>
  <c r="R64" i="35"/>
  <c r="AD66" i="35"/>
  <c r="AD91" i="35" s="1"/>
  <c r="M68" i="35"/>
  <c r="M84" i="35" s="1"/>
  <c r="V16" i="33"/>
  <c r="V16" i="36" s="1"/>
  <c r="O17" i="33"/>
  <c r="AG19" i="33"/>
  <c r="L20" i="33"/>
  <c r="L20" i="36" s="1"/>
  <c r="AB20" i="33"/>
  <c r="X24" i="33"/>
  <c r="X24" i="36" s="1"/>
  <c r="Z26" i="33"/>
  <c r="U30" i="33"/>
  <c r="AI30" i="33"/>
  <c r="AI30" i="36" s="1"/>
  <c r="E38" i="33"/>
  <c r="Z46" i="33"/>
  <c r="Z46" i="36" s="1"/>
  <c r="M47" i="33"/>
  <c r="Y53" i="33"/>
  <c r="Y53" i="36" s="1"/>
  <c r="AG53" i="33"/>
  <c r="AG53" i="36" s="1"/>
  <c r="F56" i="33"/>
  <c r="F56" i="36" s="1"/>
  <c r="M57" i="33"/>
  <c r="M57" i="36" s="1"/>
  <c r="J61" i="33"/>
  <c r="E64" i="33"/>
  <c r="AC64" i="33"/>
  <c r="AC64" i="36" s="1"/>
  <c r="M66" i="33"/>
  <c r="M91" i="33" s="1"/>
  <c r="M91" i="36" s="1"/>
  <c r="AD67" i="33"/>
  <c r="G68" i="33"/>
  <c r="Q68" i="33"/>
  <c r="Y68" i="33"/>
  <c r="Y84" i="33" s="1"/>
  <c r="Y84" i="36" s="1"/>
  <c r="J13" i="33"/>
  <c r="J13" i="36" s="1"/>
  <c r="R13" i="33"/>
  <c r="R73" i="33" s="1"/>
  <c r="AB13" i="33"/>
  <c r="U16" i="33"/>
  <c r="U16" i="36" s="1"/>
  <c r="Z19" i="33"/>
  <c r="Z19" i="36" s="1"/>
  <c r="R21" i="33"/>
  <c r="R21" i="36" s="1"/>
  <c r="AB21" i="33"/>
  <c r="AC22" i="33"/>
  <c r="D30" i="33"/>
  <c r="Z30" i="33"/>
  <c r="Z30" i="36" s="1"/>
  <c r="AH30" i="33"/>
  <c r="AH36" i="33"/>
  <c r="J38" i="33"/>
  <c r="J38" i="36" s="1"/>
  <c r="R38" i="33"/>
  <c r="R38" i="36" s="1"/>
  <c r="AI39" i="33"/>
  <c r="AI39" i="36" s="1"/>
  <c r="Q46" i="33"/>
  <c r="Q46" i="36" s="1"/>
  <c r="AA46" i="33"/>
  <c r="AA46" i="36" s="1"/>
  <c r="AI46" i="33"/>
  <c r="D47" i="33"/>
  <c r="D81" i="33" s="1"/>
  <c r="D81" i="36" s="1"/>
  <c r="Q52" i="33"/>
  <c r="Q52" i="36" s="1"/>
  <c r="Y52" i="33"/>
  <c r="Y52" i="36" s="1"/>
  <c r="J53" i="33"/>
  <c r="J53" i="36" s="1"/>
  <c r="F57" i="33"/>
  <c r="F57" i="36" s="1"/>
  <c r="G61" i="33"/>
  <c r="G92" i="33" s="1"/>
  <c r="G92" i="36" s="1"/>
  <c r="AG61" i="33"/>
  <c r="J62" i="33"/>
  <c r="J62" i="36" s="1"/>
  <c r="AG63" i="33"/>
  <c r="AG63" i="36" s="1"/>
  <c r="J64" i="33"/>
  <c r="AB64" i="33"/>
  <c r="AB64" i="36" s="1"/>
  <c r="L66" i="33"/>
  <c r="L91" i="33" s="1"/>
  <c r="L91" i="36" s="1"/>
  <c r="AD66" i="33"/>
  <c r="AQ64" i="39"/>
  <c r="AQ63" i="39"/>
  <c r="F41" i="24"/>
  <c r="F41" i="26" s="1"/>
  <c r="G42" i="24"/>
  <c r="G42" i="26" s="1"/>
  <c r="F43" i="24"/>
  <c r="F43" i="26" s="1"/>
  <c r="P43" i="24"/>
  <c r="P43" i="26" s="1"/>
  <c r="G44" i="24"/>
  <c r="G44" i="26" s="1"/>
  <c r="O44" i="24"/>
  <c r="O44" i="26" s="1"/>
  <c r="R45" i="24"/>
  <c r="R45" i="26" s="1"/>
  <c r="D47" i="24"/>
  <c r="D47" i="26" s="1"/>
  <c r="L47" i="24"/>
  <c r="L47" i="26" s="1"/>
  <c r="T47" i="24"/>
  <c r="T47" i="26" s="1"/>
  <c r="G48" i="24"/>
  <c r="G48" i="26" s="1"/>
  <c r="AC12" i="20"/>
  <c r="R13" i="20"/>
  <c r="Z13" i="20"/>
  <c r="D15" i="20"/>
  <c r="L15" i="20"/>
  <c r="T15" i="20"/>
  <c r="F17" i="20"/>
  <c r="N17" i="20"/>
  <c r="AD17" i="20"/>
  <c r="G18" i="20"/>
  <c r="W18" i="20"/>
  <c r="P19" i="20"/>
  <c r="X19" i="20"/>
  <c r="I20" i="20"/>
  <c r="Y20" i="20"/>
  <c r="R21" i="20"/>
  <c r="Z21" i="20"/>
  <c r="D23" i="20"/>
  <c r="D62" i="20" s="1"/>
  <c r="T23" i="20"/>
  <c r="AC24" i="20"/>
  <c r="F25" i="20"/>
  <c r="N25" i="20"/>
  <c r="W26" i="20"/>
  <c r="P27" i="20"/>
  <c r="I28" i="20"/>
  <c r="Y28" i="20"/>
  <c r="J29" i="20"/>
  <c r="R29" i="20"/>
  <c r="Z29" i="20"/>
  <c r="D31" i="20"/>
  <c r="L31" i="20"/>
  <c r="T31" i="20"/>
  <c r="F33" i="20"/>
  <c r="N33" i="20"/>
  <c r="W34" i="20"/>
  <c r="H35" i="20"/>
  <c r="P35" i="20"/>
  <c r="I36" i="20"/>
  <c r="R37" i="20"/>
  <c r="K38" i="20"/>
  <c r="S38" i="20"/>
  <c r="AA38" i="20"/>
  <c r="F41" i="20"/>
  <c r="G42" i="20"/>
  <c r="W42" i="20"/>
  <c r="P43" i="20"/>
  <c r="X44" i="20"/>
  <c r="P47" i="20"/>
  <c r="X47" i="20"/>
  <c r="P48" i="20"/>
  <c r="X48" i="20"/>
  <c r="C18" i="20"/>
  <c r="C26" i="20"/>
  <c r="C66" i="20" s="1"/>
  <c r="C34" i="20"/>
  <c r="C42" i="20"/>
  <c r="AC12" i="8"/>
  <c r="N13" i="8"/>
  <c r="N13" i="19" s="1"/>
  <c r="V13" i="8"/>
  <c r="V13" i="19" s="1"/>
  <c r="G14" i="8"/>
  <c r="G14" i="19" s="1"/>
  <c r="W14" i="8"/>
  <c r="W14" i="19" s="1"/>
  <c r="P15" i="8"/>
  <c r="P15" i="19" s="1"/>
  <c r="X15" i="8"/>
  <c r="X15" i="19" s="1"/>
  <c r="Y16" i="8"/>
  <c r="Y16" i="19" s="1"/>
  <c r="J17" i="8"/>
  <c r="J17" i="19" s="1"/>
  <c r="R17" i="8"/>
  <c r="R17" i="19" s="1"/>
  <c r="Z17" i="8"/>
  <c r="Z17" i="19" s="1"/>
  <c r="D19" i="8"/>
  <c r="D19" i="19" s="1"/>
  <c r="L19" i="8"/>
  <c r="L19" i="19" s="1"/>
  <c r="T19" i="8"/>
  <c r="T19" i="19" s="1"/>
  <c r="AC20" i="8"/>
  <c r="AC20" i="19" s="1"/>
  <c r="F21" i="8"/>
  <c r="F21" i="19" s="1"/>
  <c r="N21" i="8"/>
  <c r="N21" i="19" s="1"/>
  <c r="W22" i="8"/>
  <c r="W22" i="19" s="1"/>
  <c r="P23" i="8"/>
  <c r="P23" i="19" s="1"/>
  <c r="X23" i="8"/>
  <c r="X23" i="19" s="1"/>
  <c r="I24" i="8"/>
  <c r="I24" i="19" s="1"/>
  <c r="J42" i="24"/>
  <c r="J42" i="26" s="1"/>
  <c r="R42" i="24"/>
  <c r="R42" i="26" s="1"/>
  <c r="Z42" i="24"/>
  <c r="Z42" i="26" s="1"/>
  <c r="T44" i="24"/>
  <c r="T44" i="26" s="1"/>
  <c r="P48" i="24"/>
  <c r="P48" i="26" s="1"/>
  <c r="X48" i="24"/>
  <c r="X48" i="26" s="1"/>
  <c r="F12" i="20"/>
  <c r="N12" i="20"/>
  <c r="V12" i="20"/>
  <c r="AD12" i="20"/>
  <c r="W13" i="20"/>
  <c r="P14" i="20"/>
  <c r="X14" i="20"/>
  <c r="I15" i="20"/>
  <c r="Q15" i="20"/>
  <c r="Y15" i="20"/>
  <c r="J16" i="20"/>
  <c r="R16" i="20"/>
  <c r="Z16" i="20"/>
  <c r="D18" i="20"/>
  <c r="L18" i="20"/>
  <c r="T18" i="20"/>
  <c r="U19" i="20"/>
  <c r="AC19" i="20"/>
  <c r="F20" i="20"/>
  <c r="N20" i="20"/>
  <c r="AD20" i="20"/>
  <c r="O21" i="20"/>
  <c r="W21" i="20"/>
  <c r="P22" i="20"/>
  <c r="X22" i="20"/>
  <c r="X62" i="20" s="1"/>
  <c r="R24" i="20"/>
  <c r="Z24" i="20"/>
  <c r="D26" i="20"/>
  <c r="L26" i="20"/>
  <c r="T26" i="20"/>
  <c r="AC27" i="20"/>
  <c r="F28" i="20"/>
  <c r="N28" i="20"/>
  <c r="V28" i="20"/>
  <c r="W29" i="20"/>
  <c r="P30" i="20"/>
  <c r="I31" i="20"/>
  <c r="Y31" i="20"/>
  <c r="J32" i="20"/>
  <c r="R32" i="20"/>
  <c r="Z32" i="20"/>
  <c r="D34" i="20"/>
  <c r="L34" i="20"/>
  <c r="T34" i="20"/>
  <c r="AQ52" i="35"/>
  <c r="AQ53" i="35"/>
  <c r="G17" i="39"/>
  <c r="G83" i="39" s="1"/>
  <c r="G83" i="41" s="1"/>
  <c r="Q17" i="39"/>
  <c r="Q83" i="39" s="1"/>
  <c r="Q83" i="41" s="1"/>
  <c r="Y17" i="39"/>
  <c r="Y17" i="41" s="1"/>
  <c r="Z26" i="39"/>
  <c r="Z26" i="41" s="1"/>
  <c r="AC30" i="39"/>
  <c r="AC30" i="41" s="1"/>
  <c r="R36" i="39"/>
  <c r="R36" i="41" s="1"/>
  <c r="Q46" i="39"/>
  <c r="Q46" i="41" s="1"/>
  <c r="Q63" i="39"/>
  <c r="Q63" i="41" s="1"/>
  <c r="Y63" i="39"/>
  <c r="Y63" i="41" s="1"/>
  <c r="E65" i="39"/>
  <c r="E65" i="41" s="1"/>
  <c r="AB15" i="39"/>
  <c r="AB15" i="41" s="1"/>
  <c r="AC22" i="39"/>
  <c r="T30" i="39"/>
  <c r="T30" i="41" s="1"/>
  <c r="AF46" i="39"/>
  <c r="AF46" i="41" s="1"/>
  <c r="AI47" i="39"/>
  <c r="AI47" i="41" s="1"/>
  <c r="G51" i="39"/>
  <c r="G51" i="41" s="1"/>
  <c r="AG53" i="39"/>
  <c r="AG53" i="41" s="1"/>
  <c r="H54" i="39"/>
  <c r="H54" i="41" s="1"/>
  <c r="M57" i="39"/>
  <c r="M57" i="41" s="1"/>
  <c r="AA57" i="39"/>
  <c r="AA57" i="41" s="1"/>
  <c r="G62" i="39"/>
  <c r="G62" i="41" s="1"/>
  <c r="Q62" i="39"/>
  <c r="Y62" i="39"/>
  <c r="Y62" i="41" s="1"/>
  <c r="Q64" i="39"/>
  <c r="Q64" i="41" s="1"/>
  <c r="Y64" i="39"/>
  <c r="Y64" i="41" s="1"/>
  <c r="AH65" i="39"/>
  <c r="AH65" i="41" s="1"/>
  <c r="M66" i="39"/>
  <c r="M91" i="39" s="1"/>
  <c r="M91" i="41" s="1"/>
  <c r="AA66" i="39"/>
  <c r="AA66" i="41" s="1"/>
  <c r="G13" i="35"/>
  <c r="G73" i="35" s="1"/>
  <c r="Q13" i="35"/>
  <c r="Q73" i="35" s="1"/>
  <c r="Y13" i="35"/>
  <c r="Z14" i="35"/>
  <c r="AH33" i="35"/>
  <c r="E36" i="35"/>
  <c r="M36" i="35"/>
  <c r="W36" i="35"/>
  <c r="X37" i="35"/>
  <c r="T52" i="35"/>
  <c r="D61" i="35"/>
  <c r="D92" i="35" s="1"/>
  <c r="C46" i="39"/>
  <c r="C46" i="41" s="1"/>
  <c r="C54" i="39"/>
  <c r="C54" i="41" s="1"/>
  <c r="Y20" i="35"/>
  <c r="M24" i="35"/>
  <c r="Q37" i="35"/>
  <c r="AB40" i="35"/>
  <c r="U41" i="35"/>
  <c r="Y46" i="35"/>
  <c r="AG46" i="35"/>
  <c r="Q52" i="35"/>
  <c r="Y52" i="35"/>
  <c r="E56" i="35"/>
  <c r="F57" i="35"/>
  <c r="AI68" i="35"/>
  <c r="AI84" i="35" s="1"/>
  <c r="AB14" i="33"/>
  <c r="O15" i="33"/>
  <c r="AC15" i="33"/>
  <c r="AG17" i="33"/>
  <c r="R20" i="33"/>
  <c r="R20" i="36" s="1"/>
  <c r="AH20" i="33"/>
  <c r="AH20" i="36" s="1"/>
  <c r="M21" i="33"/>
  <c r="AA21" i="33"/>
  <c r="F22" i="33"/>
  <c r="W25" i="33"/>
  <c r="E30" i="33"/>
  <c r="E30" i="36" s="1"/>
  <c r="Q36" i="33"/>
  <c r="AI36" i="33"/>
  <c r="AI36" i="36" s="1"/>
  <c r="D37" i="33"/>
  <c r="D37" i="36" s="1"/>
  <c r="AH37" i="33"/>
  <c r="Z43" i="33"/>
  <c r="Z43" i="36" s="1"/>
  <c r="D46" i="33"/>
  <c r="I53" i="33"/>
  <c r="I53" i="36" s="1"/>
  <c r="T54" i="33"/>
  <c r="T54" i="36" s="1"/>
  <c r="AI55" i="33"/>
  <c r="AI55" i="36" s="1"/>
  <c r="D56" i="33"/>
  <c r="D56" i="36" s="1"/>
  <c r="R61" i="33"/>
  <c r="AA62" i="33"/>
  <c r="AH63" i="33"/>
  <c r="AH63" i="36" s="1"/>
  <c r="M64" i="33"/>
  <c r="AA64" i="33"/>
  <c r="O68" i="33"/>
  <c r="O84" i="33" s="1"/>
  <c r="O84" i="36" s="1"/>
  <c r="AG68" i="33"/>
  <c r="Z13" i="33"/>
  <c r="Z13" i="36" s="1"/>
  <c r="AH13" i="33"/>
  <c r="M14" i="33"/>
  <c r="M14" i="36" s="1"/>
  <c r="AA14" i="33"/>
  <c r="F15" i="33"/>
  <c r="F15" i="36" s="1"/>
  <c r="AD15" i="33"/>
  <c r="AD15" i="36" s="1"/>
  <c r="X19" i="33"/>
  <c r="Q20" i="33"/>
  <c r="AA20" i="33"/>
  <c r="AA20" i="36" s="1"/>
  <c r="AH21" i="33"/>
  <c r="AH21" i="36" s="1"/>
  <c r="M22" i="33"/>
  <c r="M22" i="36" s="1"/>
  <c r="AA22" i="33"/>
  <c r="G24" i="33"/>
  <c r="G24" i="36" s="1"/>
  <c r="Y29" i="33"/>
  <c r="Y29" i="36" s="1"/>
  <c r="T30" i="33"/>
  <c r="Q37" i="33"/>
  <c r="M39" i="33"/>
  <c r="AD40" i="33"/>
  <c r="AD40" i="36" s="1"/>
  <c r="U41" i="33"/>
  <c r="U41" i="36" s="1"/>
  <c r="Y46" i="33"/>
  <c r="Y46" i="36" s="1"/>
  <c r="AG46" i="33"/>
  <c r="AG46" i="36" s="1"/>
  <c r="O52" i="33"/>
  <c r="W52" i="33"/>
  <c r="AG52" i="33"/>
  <c r="AG52" i="36" s="1"/>
  <c r="H53" i="33"/>
  <c r="P53" i="33"/>
  <c r="E56" i="33"/>
  <c r="AI56" i="33"/>
  <c r="D57" i="33"/>
  <c r="AE61" i="33"/>
  <c r="R62" i="33"/>
  <c r="R64" i="33"/>
  <c r="E65" i="33"/>
  <c r="AC65" i="33"/>
  <c r="AB66" i="33"/>
  <c r="AB91" i="33" s="1"/>
  <c r="AB91" i="36" s="1"/>
  <c r="AQ62" i="39"/>
  <c r="E42" i="24"/>
  <c r="E42" i="26" s="1"/>
  <c r="W42" i="24"/>
  <c r="W42" i="26" s="1"/>
  <c r="N43" i="24"/>
  <c r="N43" i="26" s="1"/>
  <c r="R47" i="24"/>
  <c r="R47" i="26" s="1"/>
  <c r="E48" i="24"/>
  <c r="E48" i="26" s="1"/>
  <c r="O48" i="24"/>
  <c r="O48" i="26" s="1"/>
  <c r="W48" i="24"/>
  <c r="W48" i="26" s="1"/>
  <c r="P13" i="20"/>
  <c r="X13" i="20"/>
  <c r="I14" i="20"/>
  <c r="Q14" i="20"/>
  <c r="Y14" i="20"/>
  <c r="J15" i="20"/>
  <c r="R15" i="20"/>
  <c r="Z15" i="20"/>
  <c r="D17" i="20"/>
  <c r="L17" i="20"/>
  <c r="T17" i="20"/>
  <c r="F19" i="20"/>
  <c r="N19" i="20"/>
  <c r="V19" i="20"/>
  <c r="AD19" i="20"/>
  <c r="W20" i="20"/>
  <c r="P21" i="20"/>
  <c r="I22" i="20"/>
  <c r="I62" i="20" s="1"/>
  <c r="R23" i="20"/>
  <c r="D25" i="20"/>
  <c r="L25" i="20"/>
  <c r="T25" i="20"/>
  <c r="F27" i="20"/>
  <c r="N27" i="20"/>
  <c r="W28" i="20"/>
  <c r="P29" i="20"/>
  <c r="I30" i="20"/>
  <c r="Y30" i="20"/>
  <c r="J31" i="20"/>
  <c r="R31" i="20"/>
  <c r="Z31" i="20"/>
  <c r="L33" i="20"/>
  <c r="T33" i="20"/>
  <c r="F35" i="20"/>
  <c r="N35" i="20"/>
  <c r="V35" i="20"/>
  <c r="W36" i="20"/>
  <c r="E42" i="20"/>
  <c r="U42" i="20"/>
  <c r="AC42" i="20"/>
  <c r="F43" i="20"/>
  <c r="N43" i="20"/>
  <c r="F44" i="20"/>
  <c r="AD44" i="20"/>
  <c r="N47" i="20"/>
  <c r="AD47" i="20"/>
  <c r="F48" i="20"/>
  <c r="N48" i="20"/>
  <c r="V48" i="20"/>
  <c r="AD48" i="20"/>
  <c r="C16" i="20"/>
  <c r="C32" i="20"/>
  <c r="C48" i="20"/>
  <c r="D13" i="8"/>
  <c r="D13" i="19" s="1"/>
  <c r="L13" i="8"/>
  <c r="L13" i="19" s="1"/>
  <c r="T13" i="8"/>
  <c r="T13" i="19" s="1"/>
  <c r="F15" i="8"/>
  <c r="F15" i="19" s="1"/>
  <c r="N15" i="8"/>
  <c r="N15" i="19" s="1"/>
  <c r="V15" i="8"/>
  <c r="V15" i="19" s="1"/>
  <c r="AD15" i="8"/>
  <c r="AD15" i="19" s="1"/>
  <c r="W16" i="8"/>
  <c r="W16" i="19" s="1"/>
  <c r="P17" i="8"/>
  <c r="P17" i="19" s="1"/>
  <c r="X17" i="8"/>
  <c r="X17" i="19" s="1"/>
  <c r="I18" i="8"/>
  <c r="I18" i="19" s="1"/>
  <c r="Q18" i="8"/>
  <c r="Q18" i="19" s="1"/>
  <c r="Y18" i="8"/>
  <c r="Y18" i="19" s="1"/>
  <c r="J19" i="8"/>
  <c r="J19" i="19" s="1"/>
  <c r="R19" i="8"/>
  <c r="R19" i="19" s="1"/>
  <c r="Z19" i="8"/>
  <c r="Z19" i="19" s="1"/>
  <c r="D21" i="8"/>
  <c r="D21" i="19" s="1"/>
  <c r="L21" i="8"/>
  <c r="L21" i="19" s="1"/>
  <c r="T21" i="8"/>
  <c r="T21" i="19" s="1"/>
  <c r="F23" i="8"/>
  <c r="F23" i="19" s="1"/>
  <c r="V23" i="8"/>
  <c r="V23" i="19" s="1"/>
  <c r="G41" i="24"/>
  <c r="G41" i="26" s="1"/>
  <c r="P42" i="24"/>
  <c r="P42" i="26" s="1"/>
  <c r="X42" i="24"/>
  <c r="X42" i="26" s="1"/>
  <c r="I43" i="24"/>
  <c r="I43" i="26" s="1"/>
  <c r="Y43" i="24"/>
  <c r="Y43" i="26" s="1"/>
  <c r="R44" i="24"/>
  <c r="R44" i="26" s="1"/>
  <c r="Z44" i="24"/>
  <c r="Z44" i="26" s="1"/>
  <c r="T46" i="24"/>
  <c r="T46" i="26" s="1"/>
  <c r="F48" i="24"/>
  <c r="F48" i="26" s="1"/>
  <c r="N48" i="24"/>
  <c r="N48" i="26" s="1"/>
  <c r="V48" i="24"/>
  <c r="V48" i="26" s="1"/>
  <c r="AD48" i="24"/>
  <c r="AD48" i="26" s="1"/>
  <c r="C42" i="24"/>
  <c r="C42" i="26" s="1"/>
  <c r="D12" i="20"/>
  <c r="AQ19" i="35"/>
  <c r="Y19" i="39"/>
  <c r="Y19" i="41" s="1"/>
  <c r="AG19" i="39"/>
  <c r="AG19" i="41" s="1"/>
  <c r="R20" i="39"/>
  <c r="R20" i="41" s="1"/>
  <c r="X41" i="39"/>
  <c r="X41" i="41" s="1"/>
  <c r="G61" i="39"/>
  <c r="G61" i="41" s="1"/>
  <c r="AE61" i="39"/>
  <c r="J62" i="39"/>
  <c r="J62" i="41" s="1"/>
  <c r="R64" i="39"/>
  <c r="AB64" i="39"/>
  <c r="AB64" i="41" s="1"/>
  <c r="AD66" i="39"/>
  <c r="AD91" i="39" s="1"/>
  <c r="AD91" i="41" s="1"/>
  <c r="G67" i="39"/>
  <c r="G67" i="41" s="1"/>
  <c r="R21" i="39"/>
  <c r="R21" i="41" s="1"/>
  <c r="AB21" i="39"/>
  <c r="W37" i="39"/>
  <c r="W37" i="41" s="1"/>
  <c r="Y45" i="39"/>
  <c r="Y45" i="41" s="1"/>
  <c r="Q47" i="39"/>
  <c r="Q47" i="41" s="1"/>
  <c r="Y47" i="39"/>
  <c r="Y47" i="41" s="1"/>
  <c r="O62" i="39"/>
  <c r="O62" i="41" s="1"/>
  <c r="AB16" i="35"/>
  <c r="AC17" i="35"/>
  <c r="AC83" i="35" s="1"/>
  <c r="Z22" i="35"/>
  <c r="AH22" i="35"/>
  <c r="J24" i="35"/>
  <c r="R24" i="35"/>
  <c r="Y38" i="35"/>
  <c r="AG38" i="35"/>
  <c r="Q47" i="35"/>
  <c r="Y47" i="35"/>
  <c r="AI51" i="35"/>
  <c r="D52" i="35"/>
  <c r="D76" i="35" s="1"/>
  <c r="Y57" i="35"/>
  <c r="X19" i="35"/>
  <c r="X75" i="35" s="1"/>
  <c r="W24" i="35"/>
  <c r="Y29" i="35"/>
  <c r="M39" i="35"/>
  <c r="AG52" i="35"/>
  <c r="H53" i="35"/>
  <c r="P53" i="35"/>
  <c r="AI56" i="35"/>
  <c r="D57" i="35"/>
  <c r="D68" i="35"/>
  <c r="D84" i="35" s="1"/>
  <c r="L65" i="35"/>
  <c r="AB65" i="35"/>
  <c r="AA66" i="35"/>
  <c r="AA91" i="35" s="1"/>
  <c r="AD67" i="35"/>
  <c r="G68" i="35"/>
  <c r="G84" i="35" s="1"/>
  <c r="Y19" i="33"/>
  <c r="K21" i="33"/>
  <c r="L22" i="33"/>
  <c r="L22" i="36" s="1"/>
  <c r="M23" i="33"/>
  <c r="M23" i="36" s="1"/>
  <c r="F24" i="33"/>
  <c r="M30" i="33"/>
  <c r="M30" i="36" s="1"/>
  <c r="T37" i="33"/>
  <c r="T37" i="36" s="1"/>
  <c r="Q53" i="33"/>
  <c r="AH61" i="33"/>
  <c r="Q62" i="33"/>
  <c r="Q62" i="36" s="1"/>
  <c r="Y62" i="33"/>
  <c r="Y62" i="36" s="1"/>
  <c r="O66" i="33"/>
  <c r="O91" i="33" s="1"/>
  <c r="O91" i="36" s="1"/>
  <c r="AC66" i="33"/>
  <c r="AC91" i="33" s="1"/>
  <c r="AC91" i="36" s="1"/>
  <c r="J19" i="33"/>
  <c r="J19" i="36" s="1"/>
  <c r="R19" i="33"/>
  <c r="R19" i="36" s="1"/>
  <c r="AG20" i="33"/>
  <c r="R30" i="33"/>
  <c r="R30" i="36" s="1"/>
  <c r="R36" i="33"/>
  <c r="R36" i="36" s="1"/>
  <c r="T38" i="33"/>
  <c r="Y43" i="33"/>
  <c r="J45" i="33"/>
  <c r="J45" i="36" s="1"/>
  <c r="F68" i="33"/>
  <c r="F68" i="36" s="1"/>
  <c r="AQ67" i="39"/>
  <c r="AQ67" i="41" s="1"/>
  <c r="I44" i="24"/>
  <c r="I44" i="26" s="1"/>
  <c r="V13" i="20"/>
  <c r="W14" i="20"/>
  <c r="P15" i="20"/>
  <c r="AD15" i="20"/>
  <c r="W16" i="20"/>
  <c r="P17" i="20"/>
  <c r="Z17" i="20"/>
  <c r="Y18" i="20"/>
  <c r="L19" i="20"/>
  <c r="AC20" i="20"/>
  <c r="F21" i="20"/>
  <c r="N21" i="20"/>
  <c r="W22" i="20"/>
  <c r="V23" i="20"/>
  <c r="R25" i="20"/>
  <c r="J27" i="20"/>
  <c r="F29" i="20"/>
  <c r="T29" i="20"/>
  <c r="F31" i="20"/>
  <c r="I32" i="20"/>
  <c r="Y32" i="20"/>
  <c r="P33" i="20"/>
  <c r="Z33" i="20"/>
  <c r="H39" i="20"/>
  <c r="I42" i="20"/>
  <c r="Z44" i="20"/>
  <c r="AB45" i="20"/>
  <c r="T46" i="20"/>
  <c r="D47" i="20"/>
  <c r="L47" i="20"/>
  <c r="Z47" i="20"/>
  <c r="D48" i="20"/>
  <c r="R48" i="20"/>
  <c r="C36" i="20"/>
  <c r="X13" i="8"/>
  <c r="X13" i="19" s="1"/>
  <c r="T15" i="8"/>
  <c r="T15" i="19" s="1"/>
  <c r="W18" i="8"/>
  <c r="W18" i="19" s="1"/>
  <c r="P19" i="8"/>
  <c r="P19" i="19" s="1"/>
  <c r="AD19" i="8"/>
  <c r="AD19" i="19" s="1"/>
  <c r="W20" i="8"/>
  <c r="W20" i="19" s="1"/>
  <c r="R21" i="8"/>
  <c r="R21" i="19" s="1"/>
  <c r="T23" i="8"/>
  <c r="T23" i="19" s="1"/>
  <c r="T42" i="24"/>
  <c r="T42" i="26" s="1"/>
  <c r="AC43" i="24"/>
  <c r="AC43" i="26" s="1"/>
  <c r="F44" i="24"/>
  <c r="F44" i="26" s="1"/>
  <c r="I47" i="24"/>
  <c r="I47" i="26" s="1"/>
  <c r="L48" i="24"/>
  <c r="L48" i="26" s="1"/>
  <c r="J12" i="20"/>
  <c r="T12" i="20"/>
  <c r="I13" i="20"/>
  <c r="D14" i="20"/>
  <c r="L14" i="20"/>
  <c r="T16" i="20"/>
  <c r="G17" i="20"/>
  <c r="W17" i="20"/>
  <c r="J18" i="20"/>
  <c r="G19" i="20"/>
  <c r="Y19" i="20"/>
  <c r="D20" i="20"/>
  <c r="P20" i="20"/>
  <c r="X20" i="20"/>
  <c r="R22" i="20"/>
  <c r="F24" i="20"/>
  <c r="N24" i="20"/>
  <c r="X24" i="20"/>
  <c r="F26" i="20"/>
  <c r="P26" i="20"/>
  <c r="Z26" i="20"/>
  <c r="R28" i="20"/>
  <c r="R30" i="20"/>
  <c r="Z30" i="20"/>
  <c r="T32" i="20"/>
  <c r="W33" i="20"/>
  <c r="J34" i="20"/>
  <c r="W35" i="20"/>
  <c r="P36" i="20"/>
  <c r="X36" i="20"/>
  <c r="K39" i="20"/>
  <c r="S39" i="20"/>
  <c r="AA39" i="20"/>
  <c r="N42" i="20"/>
  <c r="V42" i="20"/>
  <c r="AD42" i="20"/>
  <c r="G43" i="20"/>
  <c r="W43" i="20"/>
  <c r="G44" i="20"/>
  <c r="O44" i="20"/>
  <c r="W47" i="20"/>
  <c r="G48" i="20"/>
  <c r="O48" i="20"/>
  <c r="W48" i="20"/>
  <c r="C17" i="20"/>
  <c r="C33" i="20"/>
  <c r="C12" i="20"/>
  <c r="J12" i="8"/>
  <c r="R12" i="8"/>
  <c r="Z12" i="8"/>
  <c r="D14" i="8"/>
  <c r="D14" i="19" s="1"/>
  <c r="L14" i="8"/>
  <c r="L14" i="19" s="1"/>
  <c r="T14" i="8"/>
  <c r="T14" i="19" s="1"/>
  <c r="AC15" i="8"/>
  <c r="AC15" i="19" s="1"/>
  <c r="N16" i="8"/>
  <c r="N16" i="19" s="1"/>
  <c r="G17" i="8"/>
  <c r="G17" i="19" s="1"/>
  <c r="W17" i="8"/>
  <c r="W17" i="19" s="1"/>
  <c r="P18" i="8"/>
  <c r="P18" i="19" s="1"/>
  <c r="X18" i="8"/>
  <c r="X18" i="19" s="1"/>
  <c r="I19" i="8"/>
  <c r="I19" i="19" s="1"/>
  <c r="Y19" i="8"/>
  <c r="Y19" i="19" s="1"/>
  <c r="R20" i="8"/>
  <c r="R20" i="19" s="1"/>
  <c r="Z20" i="8"/>
  <c r="Z20" i="19" s="1"/>
  <c r="T22" i="8"/>
  <c r="T22" i="19" s="1"/>
  <c r="F24" i="8"/>
  <c r="N24" i="8"/>
  <c r="N24" i="19" s="1"/>
  <c r="AC24" i="8"/>
  <c r="F25" i="8"/>
  <c r="F25" i="19" s="1"/>
  <c r="N25" i="8"/>
  <c r="N25" i="19" s="1"/>
  <c r="W26" i="8"/>
  <c r="W26" i="19" s="1"/>
  <c r="P27" i="8"/>
  <c r="P27" i="19" s="1"/>
  <c r="I28" i="8"/>
  <c r="I28" i="19" s="1"/>
  <c r="Y28" i="8"/>
  <c r="Y28" i="19" s="1"/>
  <c r="J29" i="8"/>
  <c r="J29" i="19" s="1"/>
  <c r="R29" i="8"/>
  <c r="R29" i="19" s="1"/>
  <c r="Z29" i="8"/>
  <c r="Z29" i="19" s="1"/>
  <c r="D31" i="8"/>
  <c r="D31" i="19" s="1"/>
  <c r="L31" i="8"/>
  <c r="L31" i="19" s="1"/>
  <c r="T31" i="8"/>
  <c r="T31" i="19" s="1"/>
  <c r="F33" i="8"/>
  <c r="F33" i="19" s="1"/>
  <c r="N33" i="8"/>
  <c r="N33" i="19" s="1"/>
  <c r="W34" i="8"/>
  <c r="W34" i="19" s="1"/>
  <c r="H35" i="8"/>
  <c r="H35" i="19" s="1"/>
  <c r="P35" i="8"/>
  <c r="P35" i="19" s="1"/>
  <c r="I36" i="8"/>
  <c r="I36" i="19" s="1"/>
  <c r="R37" i="8"/>
  <c r="R37" i="19" s="1"/>
  <c r="K38" i="8"/>
  <c r="K38" i="19" s="1"/>
  <c r="S38" i="8"/>
  <c r="S38" i="19" s="1"/>
  <c r="AA38" i="8"/>
  <c r="AA38" i="19" s="1"/>
  <c r="F41" i="8"/>
  <c r="F41" i="19" s="1"/>
  <c r="G42" i="8"/>
  <c r="W42" i="8"/>
  <c r="P43" i="8"/>
  <c r="P43" i="19" s="1"/>
  <c r="I44" i="8"/>
  <c r="I44" i="19" s="1"/>
  <c r="Y44" i="8"/>
  <c r="R45" i="8"/>
  <c r="D47" i="8"/>
  <c r="D47" i="19" s="1"/>
  <c r="L47" i="8"/>
  <c r="L47" i="19" s="1"/>
  <c r="T47" i="8"/>
  <c r="E48" i="8"/>
  <c r="AC48" i="8"/>
  <c r="AC48" i="19" s="1"/>
  <c r="C13" i="8"/>
  <c r="C13" i="19" s="1"/>
  <c r="C29" i="8"/>
  <c r="C29" i="19" s="1"/>
  <c r="Z24" i="8"/>
  <c r="D26" i="8"/>
  <c r="D26" i="19" s="1"/>
  <c r="L26" i="8"/>
  <c r="L26" i="19" s="1"/>
  <c r="T26" i="8"/>
  <c r="AC27" i="8"/>
  <c r="AC27" i="19" s="1"/>
  <c r="F28" i="8"/>
  <c r="F28" i="19" s="1"/>
  <c r="N28" i="8"/>
  <c r="N28" i="19" s="1"/>
  <c r="V28" i="8"/>
  <c r="V28" i="19" s="1"/>
  <c r="W29" i="8"/>
  <c r="W29" i="19" s="1"/>
  <c r="P30" i="8"/>
  <c r="P30" i="19" s="1"/>
  <c r="I31" i="8"/>
  <c r="I31" i="19" s="1"/>
  <c r="Y31" i="8"/>
  <c r="Y31" i="19" s="1"/>
  <c r="J32" i="8"/>
  <c r="J32" i="19" s="1"/>
  <c r="R32" i="8"/>
  <c r="R32" i="19" s="1"/>
  <c r="Z32" i="8"/>
  <c r="Z32" i="19" s="1"/>
  <c r="D34" i="8"/>
  <c r="D34" i="19" s="1"/>
  <c r="L34" i="8"/>
  <c r="L34" i="19" s="1"/>
  <c r="T34" i="8"/>
  <c r="T34" i="19" s="1"/>
  <c r="M35" i="8"/>
  <c r="M35" i="19" s="1"/>
  <c r="F36" i="8"/>
  <c r="F36" i="19" s="1"/>
  <c r="N36" i="8"/>
  <c r="N36" i="19" s="1"/>
  <c r="V36" i="8"/>
  <c r="V36" i="19" s="1"/>
  <c r="H38" i="8"/>
  <c r="H38" i="19" s="1"/>
  <c r="D42" i="8"/>
  <c r="L42" i="8"/>
  <c r="T42" i="8"/>
  <c r="T42" i="19" s="1"/>
  <c r="AC43" i="8"/>
  <c r="AC43" i="19" s="1"/>
  <c r="F44" i="8"/>
  <c r="F44" i="19" s="1"/>
  <c r="AD44" i="8"/>
  <c r="I47" i="8"/>
  <c r="I47" i="19" s="1"/>
  <c r="Y47" i="8"/>
  <c r="J48" i="8"/>
  <c r="R48" i="8"/>
  <c r="R48" i="19" s="1"/>
  <c r="Z48" i="8"/>
  <c r="Z48" i="19" s="1"/>
  <c r="C18" i="8"/>
  <c r="C18" i="19" s="1"/>
  <c r="C26" i="8"/>
  <c r="C26" i="19" s="1"/>
  <c r="C34" i="8"/>
  <c r="C34" i="19" s="1"/>
  <c r="C42" i="8"/>
  <c r="C42" i="19" s="1"/>
  <c r="J42" i="8"/>
  <c r="J42" i="19" s="1"/>
  <c r="P48" i="8"/>
  <c r="P48" i="19" s="1"/>
  <c r="X48" i="8"/>
  <c r="C16" i="8"/>
  <c r="C16" i="19" s="1"/>
  <c r="C32" i="8"/>
  <c r="C32" i="19" s="1"/>
  <c r="AH36" i="39"/>
  <c r="AH36" i="41" s="1"/>
  <c r="AI46" i="39"/>
  <c r="AI46" i="41" s="1"/>
  <c r="D47" i="39"/>
  <c r="D47" i="41" s="1"/>
  <c r="O52" i="39"/>
  <c r="O52" i="41" s="1"/>
  <c r="W52" i="39"/>
  <c r="W52" i="41" s="1"/>
  <c r="AG52" i="39"/>
  <c r="AG52" i="41" s="1"/>
  <c r="H53" i="39"/>
  <c r="H53" i="41" s="1"/>
  <c r="N17" i="39"/>
  <c r="AQ66" i="33"/>
  <c r="AQ66" i="36" s="1"/>
  <c r="X16" i="39"/>
  <c r="AH20" i="39"/>
  <c r="AH20" i="41" s="1"/>
  <c r="G34" i="39"/>
  <c r="G34" i="41" s="1"/>
  <c r="Z38" i="39"/>
  <c r="Z38" i="41" s="1"/>
  <c r="AH41" i="39"/>
  <c r="AH41" i="41" s="1"/>
  <c r="J43" i="39"/>
  <c r="J43" i="41" s="1"/>
  <c r="Z43" i="39"/>
  <c r="Z43" i="41" s="1"/>
  <c r="J45" i="39"/>
  <c r="J45" i="41" s="1"/>
  <c r="AA46" i="39"/>
  <c r="AA46" i="41" s="1"/>
  <c r="F51" i="39"/>
  <c r="F51" i="41" s="1"/>
  <c r="Q52" i="39"/>
  <c r="Q52" i="41" s="1"/>
  <c r="Y52" i="39"/>
  <c r="Y52" i="41" s="1"/>
  <c r="J53" i="39"/>
  <c r="J53" i="41" s="1"/>
  <c r="AC65" i="39"/>
  <c r="AC65" i="41" s="1"/>
  <c r="L66" i="39"/>
  <c r="L66" i="41" s="1"/>
  <c r="F68" i="39"/>
  <c r="F68" i="41" s="1"/>
  <c r="G16" i="39"/>
  <c r="G82" i="39" s="1"/>
  <c r="G82" i="41" s="1"/>
  <c r="Q38" i="39"/>
  <c r="Q38" i="41" s="1"/>
  <c r="Z54" i="39"/>
  <c r="Z54" i="41" s="1"/>
  <c r="AI55" i="39"/>
  <c r="AI55" i="41" s="1"/>
  <c r="D56" i="39"/>
  <c r="D56" i="41" s="1"/>
  <c r="Z16" i="35"/>
  <c r="AH16" i="35"/>
  <c r="AH82" i="35" s="1"/>
  <c r="M17" i="35"/>
  <c r="M83" i="35" s="1"/>
  <c r="AA17" i="35"/>
  <c r="AA83" i="35" s="1"/>
  <c r="O53" i="35"/>
  <c r="F54" i="35"/>
  <c r="L61" i="35"/>
  <c r="L92" i="35" s="1"/>
  <c r="Z13" i="35"/>
  <c r="Z73" i="35" s="1"/>
  <c r="Z38" i="35"/>
  <c r="AH38" i="35"/>
  <c r="O52" i="35"/>
  <c r="AG61" i="35"/>
  <c r="J62" i="35"/>
  <c r="AG63" i="35"/>
  <c r="J64" i="35"/>
  <c r="O68" i="35"/>
  <c r="O84" i="35" s="1"/>
  <c r="J14" i="33"/>
  <c r="Z14" i="33"/>
  <c r="R35" i="33"/>
  <c r="Z35" i="33"/>
  <c r="Z35" i="36" s="1"/>
  <c r="AH35" i="33"/>
  <c r="J37" i="33"/>
  <c r="R37" i="33"/>
  <c r="T46" i="33"/>
  <c r="AA53" i="33"/>
  <c r="J54" i="33"/>
  <c r="G57" i="33"/>
  <c r="L63" i="33"/>
  <c r="C46" i="33"/>
  <c r="C74" i="33" s="1"/>
  <c r="C74" i="36" s="1"/>
  <c r="C54" i="33"/>
  <c r="AB15" i="33"/>
  <c r="AB15" i="36" s="1"/>
  <c r="I37" i="33"/>
  <c r="AI37" i="33"/>
  <c r="D38" i="33"/>
  <c r="D38" i="36" s="1"/>
  <c r="AB40" i="33"/>
  <c r="AB40" i="36" s="1"/>
  <c r="AE52" i="33"/>
  <c r="AF53" i="33"/>
  <c r="Q54" i="33"/>
  <c r="AI54" i="33"/>
  <c r="AI54" i="36" s="1"/>
  <c r="D55" i="33"/>
  <c r="D55" i="36" s="1"/>
  <c r="L64" i="33"/>
  <c r="Y44" i="24"/>
  <c r="Y44" i="26" s="1"/>
  <c r="Z47" i="24"/>
  <c r="Z47" i="26" s="1"/>
  <c r="I12" i="20"/>
  <c r="Q12" i="20"/>
  <c r="Y12" i="20"/>
  <c r="T13" i="20"/>
  <c r="N15" i="20"/>
  <c r="J17" i="20"/>
  <c r="X17" i="20"/>
  <c r="J19" i="20"/>
  <c r="Z19" i="20"/>
  <c r="D21" i="20"/>
  <c r="L21" i="20"/>
  <c r="P25" i="20"/>
  <c r="Z25" i="20"/>
  <c r="T27" i="20"/>
  <c r="D29" i="20"/>
  <c r="N29" i="20"/>
  <c r="W30" i="20"/>
  <c r="P31" i="20"/>
  <c r="W32" i="20"/>
  <c r="I34" i="20"/>
  <c r="D35" i="20"/>
  <c r="T35" i="20"/>
  <c r="D37" i="20"/>
  <c r="L37" i="20"/>
  <c r="T43" i="20"/>
  <c r="R45" i="20"/>
  <c r="R46" i="20"/>
  <c r="L48" i="20"/>
  <c r="C30" i="20"/>
  <c r="I12" i="8"/>
  <c r="Q12" i="8"/>
  <c r="Y12" i="8"/>
  <c r="R13" i="8"/>
  <c r="R13" i="19" s="1"/>
  <c r="I14" i="8"/>
  <c r="I14" i="19" s="1"/>
  <c r="Q14" i="8"/>
  <c r="Q14" i="19" s="1"/>
  <c r="D15" i="8"/>
  <c r="D15" i="19" s="1"/>
  <c r="R15" i="8"/>
  <c r="R15" i="19" s="1"/>
  <c r="F17" i="8"/>
  <c r="F17" i="19" s="1"/>
  <c r="T17" i="8"/>
  <c r="T17" i="19" s="1"/>
  <c r="N19" i="8"/>
  <c r="N19" i="19" s="1"/>
  <c r="P21" i="8"/>
  <c r="P21" i="19" s="1"/>
  <c r="Z21" i="8"/>
  <c r="Z21" i="19" s="1"/>
  <c r="R23" i="8"/>
  <c r="R23" i="19" s="1"/>
  <c r="D42" i="24"/>
  <c r="D42" i="26" s="1"/>
  <c r="N42" i="24"/>
  <c r="N42" i="26" s="1"/>
  <c r="AD42" i="24"/>
  <c r="AD42" i="26" s="1"/>
  <c r="G43" i="24"/>
  <c r="G43" i="26" s="1"/>
  <c r="X44" i="24"/>
  <c r="X44" i="26" s="1"/>
  <c r="J48" i="24"/>
  <c r="J48" i="26" s="1"/>
  <c r="Z48" i="24"/>
  <c r="Z48" i="26" s="1"/>
  <c r="R12" i="20"/>
  <c r="Y13" i="20"/>
  <c r="J14" i="20"/>
  <c r="T14" i="20"/>
  <c r="AD14" i="20"/>
  <c r="G15" i="20"/>
  <c r="G60" i="20" s="1"/>
  <c r="AC15" i="20"/>
  <c r="P16" i="20"/>
  <c r="R18" i="20"/>
  <c r="W19" i="20"/>
  <c r="L20" i="20"/>
  <c r="I21" i="20"/>
  <c r="AC21" i="20"/>
  <c r="F22" i="20"/>
  <c r="N22" i="20"/>
  <c r="Z22" i="20"/>
  <c r="L24" i="20"/>
  <c r="I25" i="20"/>
  <c r="Y25" i="20"/>
  <c r="N26" i="20"/>
  <c r="X26" i="20"/>
  <c r="I27" i="20"/>
  <c r="Y27" i="20"/>
  <c r="D28" i="20"/>
  <c r="P28" i="20"/>
  <c r="Z28" i="20"/>
  <c r="F30" i="20"/>
  <c r="N30" i="20"/>
  <c r="F32" i="20"/>
  <c r="P32" i="20"/>
  <c r="R34" i="20"/>
  <c r="M35" i="20"/>
  <c r="F36" i="20"/>
  <c r="N36" i="20"/>
  <c r="V36" i="20"/>
  <c r="H38" i="20"/>
  <c r="D42" i="20"/>
  <c r="L42" i="20"/>
  <c r="T42" i="20"/>
  <c r="AC43" i="20"/>
  <c r="AC44" i="20"/>
  <c r="AC47" i="20"/>
  <c r="E48" i="20"/>
  <c r="AC48" i="20"/>
  <c r="C15" i="20"/>
  <c r="C31" i="20"/>
  <c r="P12" i="8"/>
  <c r="X12" i="8"/>
  <c r="I13" i="8"/>
  <c r="I13" i="19" s="1"/>
  <c r="Y13" i="8"/>
  <c r="Y13" i="19" s="1"/>
  <c r="J14" i="8"/>
  <c r="J14" i="19" s="1"/>
  <c r="R14" i="8"/>
  <c r="R14" i="19" s="1"/>
  <c r="Z14" i="8"/>
  <c r="Z14" i="19" s="1"/>
  <c r="D16" i="8"/>
  <c r="D16" i="19" s="1"/>
  <c r="L16" i="8"/>
  <c r="L16" i="19" s="1"/>
  <c r="T16" i="8"/>
  <c r="T16" i="19" s="1"/>
  <c r="F18" i="8"/>
  <c r="F18" i="19" s="1"/>
  <c r="N18" i="8"/>
  <c r="N18" i="19" s="1"/>
  <c r="V18" i="8"/>
  <c r="V18" i="19" s="1"/>
  <c r="G19" i="8"/>
  <c r="G19" i="19" s="1"/>
  <c r="W19" i="8"/>
  <c r="W19" i="19" s="1"/>
  <c r="P20" i="8"/>
  <c r="P20" i="19" s="1"/>
  <c r="X20" i="8"/>
  <c r="X20" i="19" s="1"/>
  <c r="I21" i="8"/>
  <c r="I21" i="19" s="1"/>
  <c r="Y21" i="8"/>
  <c r="Y21" i="19" s="1"/>
  <c r="R22" i="8"/>
  <c r="R22" i="19" s="1"/>
  <c r="Z22" i="8"/>
  <c r="Z22" i="19" s="1"/>
  <c r="L24" i="8"/>
  <c r="L24" i="19" s="1"/>
  <c r="D25" i="8"/>
  <c r="L25" i="8"/>
  <c r="L25" i="19" s="1"/>
  <c r="T25" i="8"/>
  <c r="T25" i="19" s="1"/>
  <c r="F27" i="8"/>
  <c r="F27" i="19" s="1"/>
  <c r="N27" i="8"/>
  <c r="N27" i="19" s="1"/>
  <c r="W28" i="8"/>
  <c r="W28" i="19" s="1"/>
  <c r="P29" i="8"/>
  <c r="P29" i="19" s="1"/>
  <c r="I30" i="8"/>
  <c r="I30" i="19" s="1"/>
  <c r="Y30" i="8"/>
  <c r="Y30" i="19" s="1"/>
  <c r="J31" i="8"/>
  <c r="J31" i="19" s="1"/>
  <c r="R31" i="8"/>
  <c r="R31" i="19" s="1"/>
  <c r="Z31" i="8"/>
  <c r="Z31" i="19" s="1"/>
  <c r="D33" i="8"/>
  <c r="D33" i="19" s="1"/>
  <c r="L33" i="8"/>
  <c r="L33" i="19" s="1"/>
  <c r="T33" i="8"/>
  <c r="T33" i="19" s="1"/>
  <c r="F35" i="8"/>
  <c r="F35" i="19" s="1"/>
  <c r="N35" i="8"/>
  <c r="N35" i="19" s="1"/>
  <c r="V35" i="8"/>
  <c r="V35" i="19" s="1"/>
  <c r="W36" i="8"/>
  <c r="W36" i="19" s="1"/>
  <c r="E42" i="8"/>
  <c r="E42" i="19" s="1"/>
  <c r="U42" i="8"/>
  <c r="AC42" i="8"/>
  <c r="F43" i="8"/>
  <c r="F43" i="19" s="1"/>
  <c r="N43" i="8"/>
  <c r="N43" i="19" s="1"/>
  <c r="G44" i="8"/>
  <c r="O44" i="8"/>
  <c r="R47" i="8"/>
  <c r="R47" i="19" s="1"/>
  <c r="Z47" i="8"/>
  <c r="Z47" i="19" s="1"/>
  <c r="C19" i="8"/>
  <c r="C19" i="19" s="1"/>
  <c r="X24" i="8"/>
  <c r="I25" i="8"/>
  <c r="I25" i="19" s="1"/>
  <c r="Y25" i="8"/>
  <c r="Y25" i="19" s="1"/>
  <c r="J26" i="8"/>
  <c r="R26" i="8"/>
  <c r="R26" i="19" s="1"/>
  <c r="Z26" i="8"/>
  <c r="Z26" i="19" s="1"/>
  <c r="D28" i="8"/>
  <c r="D28" i="19" s="1"/>
  <c r="L28" i="8"/>
  <c r="L28" i="19" s="1"/>
  <c r="T28" i="8"/>
  <c r="T28" i="19" s="1"/>
  <c r="F30" i="8"/>
  <c r="F30" i="19" s="1"/>
  <c r="N30" i="8"/>
  <c r="N30" i="19" s="1"/>
  <c r="V30" i="8"/>
  <c r="V30" i="19" s="1"/>
  <c r="W31" i="8"/>
  <c r="W31" i="19" s="1"/>
  <c r="P32" i="8"/>
  <c r="P32" i="19" s="1"/>
  <c r="X32" i="8"/>
  <c r="X32" i="19" s="1"/>
  <c r="I33" i="8"/>
  <c r="I33" i="19" s="1"/>
  <c r="Y33" i="8"/>
  <c r="Y33" i="19" s="1"/>
  <c r="J34" i="8"/>
  <c r="J34" i="19" s="1"/>
  <c r="R34" i="8"/>
  <c r="R34" i="19" s="1"/>
  <c r="Z34" i="8"/>
  <c r="Z34" i="19" s="1"/>
  <c r="S35" i="8"/>
  <c r="S35" i="19" s="1"/>
  <c r="D36" i="8"/>
  <c r="D36" i="19" s="1"/>
  <c r="L36" i="8"/>
  <c r="L36" i="19" s="1"/>
  <c r="R42" i="8"/>
  <c r="Z42" i="8"/>
  <c r="T44" i="8"/>
  <c r="T44" i="19" s="1"/>
  <c r="W47" i="8"/>
  <c r="W47" i="19" s="1"/>
  <c r="C48" i="8"/>
  <c r="C48" i="19" s="1"/>
  <c r="AQ69" i="33"/>
  <c r="O17" i="39"/>
  <c r="O17" i="41" s="1"/>
  <c r="M21" i="39"/>
  <c r="M21" i="41" s="1"/>
  <c r="AA21" i="39"/>
  <c r="AA21" i="41" s="1"/>
  <c r="P53" i="39"/>
  <c r="P53" i="41" s="1"/>
  <c r="E56" i="39"/>
  <c r="E56" i="41" s="1"/>
  <c r="M16" i="39"/>
  <c r="X17" i="39"/>
  <c r="X17" i="41" s="1"/>
  <c r="C28" i="8"/>
  <c r="C28" i="19" s="1"/>
  <c r="C14" i="8"/>
  <c r="C14" i="19" s="1"/>
  <c r="N48" i="8"/>
  <c r="X44" i="8"/>
  <c r="I43" i="8"/>
  <c r="R36" i="8"/>
  <c r="R36" i="19" s="1"/>
  <c r="Y35" i="8"/>
  <c r="Y35" i="19" s="1"/>
  <c r="N34" i="8"/>
  <c r="N34" i="19" s="1"/>
  <c r="J30" i="8"/>
  <c r="J30" i="19" s="1"/>
  <c r="C33" i="8"/>
  <c r="C33" i="19" s="1"/>
  <c r="Y48" i="8"/>
  <c r="I48" i="8"/>
  <c r="P47" i="8"/>
  <c r="I42" i="8"/>
  <c r="I42" i="19" s="1"/>
  <c r="J35" i="8"/>
  <c r="J35" i="19" s="1"/>
  <c r="P33" i="8"/>
  <c r="P33" i="19" s="1"/>
  <c r="P25" i="8"/>
  <c r="P25" i="19" s="1"/>
  <c r="W23" i="8"/>
  <c r="W23" i="19" s="1"/>
  <c r="P22" i="8"/>
  <c r="P22" i="19" s="1"/>
  <c r="U19" i="8"/>
  <c r="U19" i="19" s="1"/>
  <c r="X16" i="8"/>
  <c r="X16" i="19" s="1"/>
  <c r="N14" i="8"/>
  <c r="N14" i="19" s="1"/>
  <c r="I44" i="20"/>
  <c r="M39" i="20"/>
  <c r="V32" i="20"/>
  <c r="T28" i="20"/>
  <c r="W25" i="20"/>
  <c r="T20" i="20"/>
  <c r="I19" i="20"/>
  <c r="I17" i="20"/>
  <c r="C48" i="24"/>
  <c r="C48" i="26" s="1"/>
  <c r="V42" i="24"/>
  <c r="V42" i="26" s="1"/>
  <c r="Z13" i="8"/>
  <c r="Z13" i="19" s="1"/>
  <c r="T47" i="20"/>
  <c r="D43" i="20"/>
  <c r="Y42" i="20"/>
  <c r="R27" i="20"/>
  <c r="T19" i="20"/>
  <c r="G14" i="20"/>
  <c r="O12" i="20"/>
  <c r="AQ65" i="39"/>
  <c r="N66" i="33"/>
  <c r="AH64" i="33"/>
  <c r="Y63" i="33"/>
  <c r="Q63" i="33"/>
  <c r="AH62" i="33"/>
  <c r="Y61" i="33"/>
  <c r="I61" i="33"/>
  <c r="I92" i="33" s="1"/>
  <c r="I92" i="36" s="1"/>
  <c r="G41" i="33"/>
  <c r="G41" i="36" s="1"/>
  <c r="AH38" i="33"/>
  <c r="AG37" i="33"/>
  <c r="AG37" i="36" s="1"/>
  <c r="J63" i="33"/>
  <c r="J63" i="36" s="1"/>
  <c r="AG62" i="33"/>
  <c r="AG62" i="36" s="1"/>
  <c r="E57" i="33"/>
  <c r="M38" i="33"/>
  <c r="AC66" i="35"/>
  <c r="AC91" i="35" s="1"/>
  <c r="AD37" i="35"/>
  <c r="Y21" i="35"/>
  <c r="AG41" i="39"/>
  <c r="AG41" i="41" s="1"/>
  <c r="Q20" i="39"/>
  <c r="Q20" i="41" s="1"/>
  <c r="X19" i="39"/>
  <c r="X75" i="39" s="1"/>
  <c r="X75" i="41" s="1"/>
  <c r="AG61" i="39"/>
  <c r="AG61" i="41" s="1"/>
  <c r="C30" i="8"/>
  <c r="C30" i="19" s="1"/>
  <c r="T48" i="8"/>
  <c r="T48" i="19" s="1"/>
  <c r="F48" i="8"/>
  <c r="AC47" i="8"/>
  <c r="AC47" i="19" s="1"/>
  <c r="Z44" i="8"/>
  <c r="X42" i="8"/>
  <c r="X42" i="19" s="1"/>
  <c r="AA39" i="8"/>
  <c r="AA39" i="19" s="1"/>
  <c r="S39" i="8"/>
  <c r="S39" i="19" s="1"/>
  <c r="K39" i="8"/>
  <c r="K39" i="19" s="1"/>
  <c r="P34" i="8"/>
  <c r="P34" i="19" s="1"/>
  <c r="W33" i="8"/>
  <c r="W33" i="19" s="1"/>
  <c r="L32" i="8"/>
  <c r="L32" i="19" s="1"/>
  <c r="Z30" i="8"/>
  <c r="Z30" i="19" s="1"/>
  <c r="Y29" i="8"/>
  <c r="Y29" i="19" s="1"/>
  <c r="R28" i="8"/>
  <c r="R28" i="19" s="1"/>
  <c r="W27" i="8"/>
  <c r="W27" i="19" s="1"/>
  <c r="P26" i="8"/>
  <c r="P26" i="19" s="1"/>
  <c r="W25" i="8"/>
  <c r="C15" i="8"/>
  <c r="C15" i="19" s="1"/>
  <c r="AB45" i="8"/>
  <c r="AB45" i="19" s="1"/>
  <c r="L43" i="8"/>
  <c r="M38" i="8"/>
  <c r="M38" i="19" s="1"/>
  <c r="Z35" i="8"/>
  <c r="Z35" i="19" s="1"/>
  <c r="L35" i="8"/>
  <c r="L35" i="19" s="1"/>
  <c r="R33" i="8"/>
  <c r="R33" i="19" s="1"/>
  <c r="Y32" i="8"/>
  <c r="Y32" i="19" s="1"/>
  <c r="I32" i="8"/>
  <c r="I32" i="19" s="1"/>
  <c r="V31" i="8"/>
  <c r="V31" i="19" s="1"/>
  <c r="F31" i="8"/>
  <c r="F31" i="19" s="1"/>
  <c r="T29" i="8"/>
  <c r="T29" i="19" s="1"/>
  <c r="F29" i="8"/>
  <c r="F29" i="19" s="1"/>
  <c r="J27" i="8"/>
  <c r="J27" i="19" s="1"/>
  <c r="R25" i="8"/>
  <c r="R25" i="19" s="1"/>
  <c r="P24" i="8"/>
  <c r="V22" i="8"/>
  <c r="V22" i="19" s="1"/>
  <c r="W21" i="8"/>
  <c r="W21" i="19" s="1"/>
  <c r="O21" i="8"/>
  <c r="O21" i="19" s="1"/>
  <c r="L20" i="8"/>
  <c r="L20" i="19" s="1"/>
  <c r="D20" i="8"/>
  <c r="D20" i="19" s="1"/>
  <c r="Z18" i="8"/>
  <c r="Z18" i="19" s="1"/>
  <c r="J18" i="8"/>
  <c r="J18" i="19" s="1"/>
  <c r="Z16" i="8"/>
  <c r="Z16" i="19" s="1"/>
  <c r="P16" i="8"/>
  <c r="P16" i="19" s="1"/>
  <c r="W15" i="8"/>
  <c r="W15" i="19" s="1"/>
  <c r="G15" i="8"/>
  <c r="G15" i="19" s="1"/>
  <c r="AD14" i="8"/>
  <c r="AD14" i="19" s="1"/>
  <c r="P14" i="8"/>
  <c r="P14" i="19" s="1"/>
  <c r="W13" i="8"/>
  <c r="W13" i="19" s="1"/>
  <c r="L12" i="8"/>
  <c r="C19" i="20"/>
  <c r="Y47" i="20"/>
  <c r="X42" i="20"/>
  <c r="S35" i="20"/>
  <c r="I35" i="20"/>
  <c r="X34" i="20"/>
  <c r="X32" i="20"/>
  <c r="V30" i="20"/>
  <c r="W27" i="20"/>
  <c r="AD24" i="20"/>
  <c r="P24" i="20"/>
  <c r="T22" i="20"/>
  <c r="Y21" i="20"/>
  <c r="X18" i="20"/>
  <c r="F14" i="20"/>
  <c r="Z12" i="20"/>
  <c r="T48" i="24"/>
  <c r="T48" i="26" s="1"/>
  <c r="Y22" i="8"/>
  <c r="Y22" i="19" s="1"/>
  <c r="I20" i="8"/>
  <c r="I20" i="19" s="1"/>
  <c r="J15" i="8"/>
  <c r="J15" i="19" s="1"/>
  <c r="O12" i="8"/>
  <c r="M38" i="20"/>
  <c r="R35" i="20"/>
  <c r="N31" i="20"/>
  <c r="D27" i="20"/>
  <c r="I26" i="20"/>
  <c r="F23" i="20"/>
  <c r="T21" i="20"/>
  <c r="D19" i="20"/>
  <c r="X15" i="20"/>
  <c r="J13" i="20"/>
  <c r="G12" i="20"/>
  <c r="AC48" i="24"/>
  <c r="AC48" i="26" s="1"/>
  <c r="AA63" i="33"/>
  <c r="T57" i="33"/>
  <c r="T57" i="36" s="1"/>
  <c r="L57" i="33"/>
  <c r="L57" i="36" s="1"/>
  <c r="I46" i="33"/>
  <c r="I46" i="36" s="1"/>
  <c r="F40" i="33"/>
  <c r="Y35" i="33"/>
  <c r="Y35" i="36" s="1"/>
  <c r="AB32" i="33"/>
  <c r="AB30" i="33"/>
  <c r="M16" i="33"/>
  <c r="D54" i="33"/>
  <c r="AI53" i="33"/>
  <c r="AI53" i="36" s="1"/>
  <c r="R14" i="33"/>
  <c r="R14" i="36" s="1"/>
  <c r="N66" i="35"/>
  <c r="N91" i="35" s="1"/>
  <c r="AE61" i="35"/>
  <c r="G61" i="35"/>
  <c r="G92" i="35" s="1"/>
  <c r="F15" i="35"/>
  <c r="AA14" i="35"/>
  <c r="M14" i="35"/>
  <c r="AH13" i="35"/>
  <c r="AH73" i="35" s="1"/>
  <c r="Y64" i="35"/>
  <c r="Q64" i="35"/>
  <c r="AF46" i="35"/>
  <c r="Z41" i="35"/>
  <c r="AF54" i="39"/>
  <c r="AF54" i="41" s="1"/>
  <c r="O53" i="39"/>
  <c r="O53" i="41" s="1"/>
  <c r="H52" i="39"/>
  <c r="H52" i="41" s="1"/>
  <c r="AG38" i="39"/>
  <c r="AG38" i="41" s="1"/>
  <c r="Y38" i="39"/>
  <c r="Y38" i="41" s="1"/>
  <c r="Z19" i="39"/>
  <c r="Z19" i="41" s="1"/>
  <c r="AQ63" i="33"/>
  <c r="AD48" i="8"/>
  <c r="D48" i="8"/>
  <c r="D48" i="19" s="1"/>
  <c r="T46" i="8"/>
  <c r="Y43" i="8"/>
  <c r="Y43" i="19" s="1"/>
  <c r="V42" i="8"/>
  <c r="V42" i="19" s="1"/>
  <c r="V32" i="8"/>
  <c r="V32" i="19" s="1"/>
  <c r="P28" i="8"/>
  <c r="P28" i="19" s="1"/>
  <c r="N26" i="8"/>
  <c r="N26" i="19" s="1"/>
  <c r="AD47" i="8"/>
  <c r="H39" i="8"/>
  <c r="H39" i="19" s="1"/>
  <c r="Z33" i="8"/>
  <c r="Z33" i="19" s="1"/>
  <c r="W32" i="8"/>
  <c r="W32" i="19" s="1"/>
  <c r="P31" i="8"/>
  <c r="P31" i="19" s="1"/>
  <c r="W30" i="8"/>
  <c r="W30" i="19" s="1"/>
  <c r="N29" i="8"/>
  <c r="N29" i="19" s="1"/>
  <c r="D29" i="8"/>
  <c r="D29" i="19" s="1"/>
  <c r="T27" i="8"/>
  <c r="T27" i="19" s="1"/>
  <c r="Z25" i="8"/>
  <c r="Z25" i="19" s="1"/>
  <c r="T18" i="8"/>
  <c r="T18" i="19" s="1"/>
  <c r="J16" i="8"/>
  <c r="J16" i="19" s="1"/>
  <c r="V12" i="8"/>
  <c r="C13" i="20"/>
  <c r="Y48" i="20"/>
  <c r="R42" i="20"/>
  <c r="R36" i="20"/>
  <c r="D36" i="20"/>
  <c r="I33" i="20"/>
  <c r="D32" i="20"/>
  <c r="T30" i="20"/>
  <c r="D30" i="20"/>
  <c r="I29" i="20"/>
  <c r="V26" i="20"/>
  <c r="F18" i="20"/>
  <c r="Q17" i="20"/>
  <c r="N16" i="20"/>
  <c r="D16" i="20"/>
  <c r="W15" i="20"/>
  <c r="R14" i="20"/>
  <c r="X12" i="20"/>
  <c r="R48" i="24"/>
  <c r="R48" i="26" s="1"/>
  <c r="R46" i="24"/>
  <c r="R46" i="26" s="1"/>
  <c r="Y20" i="8"/>
  <c r="Y20" i="19" s="1"/>
  <c r="F19" i="8"/>
  <c r="F19" i="19" s="1"/>
  <c r="D17" i="8"/>
  <c r="D17" i="19" s="1"/>
  <c r="W12" i="8"/>
  <c r="C28" i="20"/>
  <c r="C14" i="20"/>
  <c r="Z48" i="20"/>
  <c r="R43" i="20"/>
  <c r="L35" i="20"/>
  <c r="Y26" i="20"/>
  <c r="R17" i="20"/>
  <c r="V15" i="20"/>
  <c r="U42" i="24"/>
  <c r="U42" i="26" s="1"/>
  <c r="Q61" i="33"/>
  <c r="Q92" i="33" s="1"/>
  <c r="Q92" i="36" s="1"/>
  <c r="M56" i="33"/>
  <c r="O41" i="33"/>
  <c r="Z38" i="33"/>
  <c r="Z38" i="36" s="1"/>
  <c r="Y37" i="33"/>
  <c r="Y37" i="36" s="1"/>
  <c r="Y20" i="33"/>
  <c r="Y20" i="36" s="1"/>
  <c r="T56" i="33"/>
  <c r="T56" i="36" s="1"/>
  <c r="Z54" i="33"/>
  <c r="X41" i="33"/>
  <c r="F41" i="33"/>
  <c r="G40" i="33"/>
  <c r="F39" i="33"/>
  <c r="G17" i="33"/>
  <c r="G17" i="36" s="1"/>
  <c r="X16" i="33"/>
  <c r="X16" i="36" s="1"/>
  <c r="M15" i="33"/>
  <c r="AH14" i="33"/>
  <c r="AH14" i="36" s="1"/>
  <c r="AA65" i="35"/>
  <c r="AB64" i="35"/>
  <c r="AD15" i="35"/>
  <c r="AD81" i="35" s="1"/>
  <c r="Q21" i="35"/>
  <c r="C36" i="8"/>
  <c r="C36" i="19" s="1"/>
  <c r="V48" i="8"/>
  <c r="R44" i="8"/>
  <c r="N42" i="8"/>
  <c r="N42" i="19" s="1"/>
  <c r="G41" i="8"/>
  <c r="G41" i="19" s="1"/>
  <c r="M39" i="8"/>
  <c r="M39" i="19" s="1"/>
  <c r="X36" i="8"/>
  <c r="X36" i="19" s="1"/>
  <c r="J36" i="8"/>
  <c r="J36" i="19" s="1"/>
  <c r="I35" i="8"/>
  <c r="I35" i="19" s="1"/>
  <c r="N32" i="8"/>
  <c r="N32" i="19" s="1"/>
  <c r="D32" i="8"/>
  <c r="D32" i="19" s="1"/>
  <c r="R30" i="8"/>
  <c r="R30" i="19" s="1"/>
  <c r="D30" i="8"/>
  <c r="D30" i="19" s="1"/>
  <c r="I29" i="8"/>
  <c r="I29" i="19" s="1"/>
  <c r="X28" i="8"/>
  <c r="X28" i="19" s="1"/>
  <c r="Y27" i="8"/>
  <c r="Y27" i="19" s="1"/>
  <c r="I27" i="8"/>
  <c r="I27" i="19" s="1"/>
  <c r="V26" i="8"/>
  <c r="F26" i="8"/>
  <c r="F26" i="19" s="1"/>
  <c r="AD24" i="8"/>
  <c r="C17" i="8"/>
  <c r="C17" i="19" s="1"/>
  <c r="X47" i="8"/>
  <c r="Z43" i="8"/>
  <c r="Z43" i="19" s="1"/>
  <c r="R43" i="8"/>
  <c r="R43" i="19" s="1"/>
  <c r="D43" i="8"/>
  <c r="D43" i="19" s="1"/>
  <c r="Y42" i="8"/>
  <c r="R35" i="8"/>
  <c r="R35" i="19" s="1"/>
  <c r="Y34" i="8"/>
  <c r="Y34" i="19" s="1"/>
  <c r="X31" i="8"/>
  <c r="X31" i="19" s="1"/>
  <c r="V29" i="8"/>
  <c r="V29" i="19" s="1"/>
  <c r="L27" i="8"/>
  <c r="L27" i="19" s="1"/>
  <c r="Y26" i="8"/>
  <c r="Y26" i="19" s="1"/>
  <c r="Y24" i="8"/>
  <c r="R24" i="8"/>
  <c r="X22" i="8"/>
  <c r="X22" i="19" s="1"/>
  <c r="AD20" i="8"/>
  <c r="AD20" i="19" s="1"/>
  <c r="N20" i="8"/>
  <c r="N20" i="19" s="1"/>
  <c r="F20" i="8"/>
  <c r="F20" i="19" s="1"/>
  <c r="AC19" i="8"/>
  <c r="AC19" i="19" s="1"/>
  <c r="L18" i="8"/>
  <c r="L18" i="19" s="1"/>
  <c r="Y17" i="8"/>
  <c r="Y17" i="19" s="1"/>
  <c r="R16" i="8"/>
  <c r="R16" i="19" s="1"/>
  <c r="Y15" i="8"/>
  <c r="Y15" i="19" s="1"/>
  <c r="Q15" i="8"/>
  <c r="Q15" i="19" s="1"/>
  <c r="I15" i="8"/>
  <c r="I15" i="19" s="1"/>
  <c r="F14" i="8"/>
  <c r="F14" i="19" s="1"/>
  <c r="AD12" i="8"/>
  <c r="N12" i="8"/>
  <c r="D12" i="8"/>
  <c r="C29" i="20"/>
  <c r="I48" i="20"/>
  <c r="I47" i="20"/>
  <c r="Y43" i="20"/>
  <c r="Z42" i="20"/>
  <c r="J42" i="20"/>
  <c r="G41" i="20"/>
  <c r="Z36" i="20"/>
  <c r="J36" i="20"/>
  <c r="Z34" i="20"/>
  <c r="N34" i="20"/>
  <c r="L32" i="20"/>
  <c r="J30" i="20"/>
  <c r="J28" i="20"/>
  <c r="J26" i="20"/>
  <c r="T24" i="20"/>
  <c r="Z20" i="20"/>
  <c r="Z18" i="20"/>
  <c r="N18" i="20"/>
  <c r="X16" i="20"/>
  <c r="Z14" i="20"/>
  <c r="L12" i="20"/>
  <c r="D48" i="24"/>
  <c r="D48" i="26" s="1"/>
  <c r="D23" i="8"/>
  <c r="D23" i="19" s="1"/>
  <c r="I22" i="8"/>
  <c r="I22" i="19" s="1"/>
  <c r="V19" i="8"/>
  <c r="V19" i="19" s="1"/>
  <c r="G18" i="8"/>
  <c r="G18" i="19" s="1"/>
  <c r="AD17" i="8"/>
  <c r="AD17" i="19" s="1"/>
  <c r="L17" i="8"/>
  <c r="L17" i="19" s="1"/>
  <c r="L15" i="8"/>
  <c r="L15" i="19" s="1"/>
  <c r="J13" i="8"/>
  <c r="J13" i="19" s="1"/>
  <c r="G12" i="8"/>
  <c r="J48" i="20"/>
  <c r="R44" i="20"/>
  <c r="Y34" i="20"/>
  <c r="V29" i="20"/>
  <c r="Q18" i="20"/>
  <c r="I18" i="20"/>
  <c r="Y16" i="20"/>
  <c r="F15" i="20"/>
  <c r="F60" i="20" s="1"/>
  <c r="N13" i="20"/>
  <c r="AB45" i="24"/>
  <c r="AB45" i="26" s="1"/>
  <c r="C53" i="33"/>
  <c r="C53" i="36" s="1"/>
  <c r="F51" i="33"/>
  <c r="J27" i="33"/>
  <c r="J27" i="36" s="1"/>
  <c r="U24" i="33"/>
  <c r="G16" i="33"/>
  <c r="G66" i="33"/>
  <c r="G91" i="33" s="1"/>
  <c r="G91" i="36" s="1"/>
  <c r="AB65" i="33"/>
  <c r="L65" i="33"/>
  <c r="L65" i="36" s="1"/>
  <c r="W57" i="33"/>
  <c r="O57" i="33"/>
  <c r="O57" i="36" s="1"/>
  <c r="H52" i="33"/>
  <c r="Y51" i="33"/>
  <c r="Y51" i="36" s="1"/>
  <c r="G51" i="33"/>
  <c r="G51" i="36" s="1"/>
  <c r="G34" i="33"/>
  <c r="G85" i="33" s="1"/>
  <c r="G85" i="36" s="1"/>
  <c r="W52" i="35"/>
  <c r="Y35" i="35"/>
  <c r="AB32" i="35"/>
  <c r="T30" i="35"/>
  <c r="G64" i="35"/>
  <c r="N63" i="35"/>
  <c r="D41" i="35"/>
  <c r="AG13" i="35"/>
  <c r="AG73" i="35" s="1"/>
  <c r="AG64" i="39"/>
  <c r="AG64" i="41" s="1"/>
  <c r="AI57" i="39"/>
  <c r="AI57" i="41" s="1"/>
  <c r="M51" i="39"/>
  <c r="M51" i="41" s="1"/>
  <c r="I37" i="39"/>
  <c r="I37" i="41" s="1"/>
  <c r="AH30" i="39"/>
  <c r="AH30" i="41" s="1"/>
  <c r="AQ14" i="35"/>
  <c r="AQ24" i="35"/>
  <c r="AQ43" i="35"/>
  <c r="AQ67" i="35"/>
  <c r="AQ62" i="33"/>
  <c r="AQ62" i="36" s="1"/>
  <c r="AQ25" i="35"/>
  <c r="AQ49" i="35"/>
  <c r="AQ68" i="35"/>
  <c r="AQ56" i="33"/>
  <c r="AQ64" i="33"/>
  <c r="G13" i="39"/>
  <c r="G13" i="41" s="1"/>
  <c r="Q13" i="39"/>
  <c r="Q13" i="41" s="1"/>
  <c r="Y13" i="39"/>
  <c r="AG13" i="39"/>
  <c r="AG73" i="39" s="1"/>
  <c r="L14" i="39"/>
  <c r="AA15" i="39"/>
  <c r="M17" i="39"/>
  <c r="M17" i="41" s="1"/>
  <c r="AC17" i="39"/>
  <c r="AC83" i="39" s="1"/>
  <c r="AC83" i="41" s="1"/>
  <c r="Q21" i="39"/>
  <c r="Y21" i="39"/>
  <c r="AG21" i="39"/>
  <c r="AG21" i="41" s="1"/>
  <c r="J22" i="39"/>
  <c r="J22" i="41" s="1"/>
  <c r="R22" i="39"/>
  <c r="Z22" i="39"/>
  <c r="AH22" i="39"/>
  <c r="I30" i="39"/>
  <c r="I30" i="41" s="1"/>
  <c r="Q30" i="39"/>
  <c r="Q30" i="41" s="1"/>
  <c r="Y30" i="39"/>
  <c r="Y30" i="41" s="1"/>
  <c r="AG30" i="39"/>
  <c r="AG30" i="41" s="1"/>
  <c r="R31" i="39"/>
  <c r="R31" i="41" s="1"/>
  <c r="Z31" i="39"/>
  <c r="Z31" i="41" s="1"/>
  <c r="F36" i="39"/>
  <c r="F36" i="41" s="1"/>
  <c r="F37" i="39"/>
  <c r="F37" i="41" s="1"/>
  <c r="AD37" i="39"/>
  <c r="AD37" i="41" s="1"/>
  <c r="F38" i="39"/>
  <c r="F38" i="41" s="1"/>
  <c r="V38" i="39"/>
  <c r="V38" i="41" s="1"/>
  <c r="AD38" i="39"/>
  <c r="AD38" i="41" s="1"/>
  <c r="AD40" i="39"/>
  <c r="AD40" i="41" s="1"/>
  <c r="F41" i="39"/>
  <c r="F41" i="41" s="1"/>
  <c r="V41" i="39"/>
  <c r="V41" i="41" s="1"/>
  <c r="G46" i="39"/>
  <c r="G46" i="41" s="1"/>
  <c r="O46" i="39"/>
  <c r="O46" i="41" s="1"/>
  <c r="W46" i="39"/>
  <c r="W46" i="41" s="1"/>
  <c r="Y48" i="39"/>
  <c r="Y48" i="41" s="1"/>
  <c r="M52" i="39"/>
  <c r="M52" i="41" s="1"/>
  <c r="F53" i="39"/>
  <c r="F53" i="41" s="1"/>
  <c r="G54" i="39"/>
  <c r="G54" i="41" s="1"/>
  <c r="O54" i="39"/>
  <c r="O54" i="41" s="1"/>
  <c r="W54" i="39"/>
  <c r="W54" i="41" s="1"/>
  <c r="AF55" i="39"/>
  <c r="AF55" i="41" s="1"/>
  <c r="I56" i="39"/>
  <c r="I56" i="41" s="1"/>
  <c r="Y56" i="39"/>
  <c r="Y56" i="41" s="1"/>
  <c r="AG56" i="39"/>
  <c r="AG56" i="41" s="1"/>
  <c r="J57" i="39"/>
  <c r="J57" i="41" s="1"/>
  <c r="Z57" i="39"/>
  <c r="Z57" i="41" s="1"/>
  <c r="E61" i="39"/>
  <c r="E61" i="41" s="1"/>
  <c r="F62" i="39"/>
  <c r="F62" i="41" s="1"/>
  <c r="N62" i="39"/>
  <c r="N62" i="41" s="1"/>
  <c r="AD62" i="39"/>
  <c r="AD62" i="41" s="1"/>
  <c r="G63" i="39"/>
  <c r="G63" i="41" s="1"/>
  <c r="O63" i="39"/>
  <c r="O63" i="41" s="1"/>
  <c r="X64" i="39"/>
  <c r="X64" i="41" s="1"/>
  <c r="Q65" i="39"/>
  <c r="Q65" i="41" s="1"/>
  <c r="Y65" i="39"/>
  <c r="Y65" i="41" s="1"/>
  <c r="AG65" i="39"/>
  <c r="AG65" i="41" s="1"/>
  <c r="J66" i="39"/>
  <c r="J66" i="41" s="1"/>
  <c r="R66" i="39"/>
  <c r="R66" i="41" s="1"/>
  <c r="Q14" i="39"/>
  <c r="Q14" i="41" s="1"/>
  <c r="Y14" i="39"/>
  <c r="Y14" i="41" s="1"/>
  <c r="AG14" i="39"/>
  <c r="AG14" i="41" s="1"/>
  <c r="J15" i="39"/>
  <c r="J15" i="41" s="1"/>
  <c r="R15" i="39"/>
  <c r="R15" i="41" s="1"/>
  <c r="Z15" i="39"/>
  <c r="Z15" i="41" s="1"/>
  <c r="AH15" i="39"/>
  <c r="S16" i="39"/>
  <c r="S16" i="41" s="1"/>
  <c r="AA16" i="39"/>
  <c r="AA16" i="41" s="1"/>
  <c r="L17" i="39"/>
  <c r="L17" i="41" s="1"/>
  <c r="AB17" i="39"/>
  <c r="AB17" i="41" s="1"/>
  <c r="V19" i="39"/>
  <c r="V75" i="39" s="1"/>
  <c r="V75" i="41" s="1"/>
  <c r="AD19" i="39"/>
  <c r="AD75" i="39" s="1"/>
  <c r="AD75" i="41" s="1"/>
  <c r="G20" i="39"/>
  <c r="O20" i="39"/>
  <c r="O20" i="41" s="1"/>
  <c r="W20" i="39"/>
  <c r="W20" i="41" s="1"/>
  <c r="I22" i="39"/>
  <c r="I22" i="41" s="1"/>
  <c r="Q22" i="39"/>
  <c r="Y22" i="39"/>
  <c r="Y22" i="41" s="1"/>
  <c r="AG22" i="39"/>
  <c r="AG22" i="41" s="1"/>
  <c r="X30" i="39"/>
  <c r="X30" i="41" s="1"/>
  <c r="Q31" i="39"/>
  <c r="Q31" i="41" s="1"/>
  <c r="Z32" i="39"/>
  <c r="Z32" i="41" s="1"/>
  <c r="M35" i="39"/>
  <c r="M35" i="41" s="1"/>
  <c r="E36" i="39"/>
  <c r="E36" i="41" s="1"/>
  <c r="M36" i="39"/>
  <c r="M36" i="41" s="1"/>
  <c r="E37" i="39"/>
  <c r="E37" i="41" s="1"/>
  <c r="M37" i="39"/>
  <c r="M37" i="41" s="1"/>
  <c r="U37" i="39"/>
  <c r="U37" i="41" s="1"/>
  <c r="E38" i="39"/>
  <c r="E38" i="41" s="1"/>
  <c r="M38" i="39"/>
  <c r="M38" i="41" s="1"/>
  <c r="M39" i="39"/>
  <c r="M39" i="41" s="1"/>
  <c r="M40" i="39"/>
  <c r="M40" i="41" s="1"/>
  <c r="U41" i="39"/>
  <c r="U41" i="41" s="1"/>
  <c r="M43" i="39"/>
  <c r="M43" i="41" s="1"/>
  <c r="F46" i="39"/>
  <c r="F46" i="41" s="1"/>
  <c r="D52" i="39"/>
  <c r="D52" i="41" s="1"/>
  <c r="T52" i="39"/>
  <c r="T52" i="41" s="1"/>
  <c r="M53" i="39"/>
  <c r="M53" i="41" s="1"/>
  <c r="F54" i="39"/>
  <c r="F54" i="41" s="1"/>
  <c r="H56" i="39"/>
  <c r="H56" i="41" s="1"/>
  <c r="I57" i="39"/>
  <c r="I57" i="41" s="1"/>
  <c r="Y57" i="39"/>
  <c r="Y57" i="41" s="1"/>
  <c r="AG57" i="39"/>
  <c r="AG57" i="41" s="1"/>
  <c r="D61" i="39"/>
  <c r="D92" i="39" s="1"/>
  <c r="D92" i="41" s="1"/>
  <c r="L61" i="39"/>
  <c r="AB61" i="39"/>
  <c r="AB61" i="41" s="1"/>
  <c r="E62" i="39"/>
  <c r="E62" i="41" s="1"/>
  <c r="M62" i="39"/>
  <c r="M62" i="41" s="1"/>
  <c r="AC62" i="39"/>
  <c r="AC62" i="41" s="1"/>
  <c r="F63" i="39"/>
  <c r="F63" i="41" s="1"/>
  <c r="N63" i="39"/>
  <c r="N63" i="41" s="1"/>
  <c r="AD63" i="39"/>
  <c r="AD63" i="41" s="1"/>
  <c r="G64" i="39"/>
  <c r="G64" i="41" s="1"/>
  <c r="O64" i="39"/>
  <c r="O64" i="41" s="1"/>
  <c r="X65" i="39"/>
  <c r="X65" i="41" s="1"/>
  <c r="Q66" i="39"/>
  <c r="Q66" i="41" s="1"/>
  <c r="Y66" i="39"/>
  <c r="Y66" i="41" s="1"/>
  <c r="AG66" i="39"/>
  <c r="AG91" i="39" s="1"/>
  <c r="AG91" i="41" s="1"/>
  <c r="J67" i="39"/>
  <c r="J67" i="41" s="1"/>
  <c r="R67" i="39"/>
  <c r="R67" i="41" s="1"/>
  <c r="O68" i="39"/>
  <c r="O68" i="41" s="1"/>
  <c r="C53" i="39"/>
  <c r="C53" i="41" s="1"/>
  <c r="M13" i="35"/>
  <c r="M73" i="35" s="1"/>
  <c r="F14" i="35"/>
  <c r="V14" i="35"/>
  <c r="G15" i="35"/>
  <c r="O15" i="35"/>
  <c r="X16" i="35"/>
  <c r="Q17" i="35"/>
  <c r="Q83" i="35" s="1"/>
  <c r="Y17" i="35"/>
  <c r="AG17" i="35"/>
  <c r="L20" i="35"/>
  <c r="AB20" i="35"/>
  <c r="M21" i="35"/>
  <c r="F22" i="35"/>
  <c r="O23" i="35"/>
  <c r="X24" i="35"/>
  <c r="Z26" i="35"/>
  <c r="Z86" i="35" s="1"/>
  <c r="E30" i="35"/>
  <c r="M30" i="35"/>
  <c r="U30" i="35"/>
  <c r="R35" i="35"/>
  <c r="Z35" i="35"/>
  <c r="AH35" i="35"/>
  <c r="AI36" i="35"/>
  <c r="D37" i="35"/>
  <c r="T37" i="35"/>
  <c r="E38" i="35"/>
  <c r="M38" i="35"/>
  <c r="F39" i="35"/>
  <c r="G40" i="35"/>
  <c r="X41" i="35"/>
  <c r="Z43" i="35"/>
  <c r="D46" i="35"/>
  <c r="T46" i="35"/>
  <c r="M47" i="35"/>
  <c r="Y51" i="35"/>
  <c r="AA53" i="35"/>
  <c r="AI53" i="35"/>
  <c r="D54" i="35"/>
  <c r="T54" i="35"/>
  <c r="F56" i="35"/>
  <c r="G57" i="35"/>
  <c r="O57" i="35"/>
  <c r="W57" i="35"/>
  <c r="J61" i="35"/>
  <c r="J92" i="35" s="1"/>
  <c r="R61" i="35"/>
  <c r="R92" i="35" s="1"/>
  <c r="AH61" i="35"/>
  <c r="AH92" i="35" s="1"/>
  <c r="AA62" i="35"/>
  <c r="L63" i="35"/>
  <c r="AB63" i="35"/>
  <c r="E64" i="35"/>
  <c r="M64" i="35"/>
  <c r="AC64" i="35"/>
  <c r="Q14" i="35"/>
  <c r="Y14" i="35"/>
  <c r="AG14" i="35"/>
  <c r="J15" i="35"/>
  <c r="J81" i="35" s="1"/>
  <c r="R15" i="35"/>
  <c r="Z15" i="35"/>
  <c r="AH15" i="35"/>
  <c r="AA16" i="35"/>
  <c r="AB17" i="35"/>
  <c r="AB83" i="35" s="1"/>
  <c r="V19" i="35"/>
  <c r="V75" i="35" s="1"/>
  <c r="AD19" i="35"/>
  <c r="AD75" i="35" s="1"/>
  <c r="G20" i="35"/>
  <c r="O20" i="35"/>
  <c r="W20" i="35"/>
  <c r="Q22" i="35"/>
  <c r="Y22" i="35"/>
  <c r="AG22" i="35"/>
  <c r="X30" i="35"/>
  <c r="Q31" i="35"/>
  <c r="Z32" i="35"/>
  <c r="M35" i="35"/>
  <c r="F36" i="35"/>
  <c r="G37" i="35"/>
  <c r="O37" i="35"/>
  <c r="W37" i="35"/>
  <c r="X38" i="35"/>
  <c r="Y39" i="35"/>
  <c r="Y77" i="35" s="1"/>
  <c r="AG39" i="35"/>
  <c r="R40" i="35"/>
  <c r="AH40" i="35"/>
  <c r="S41" i="35"/>
  <c r="AI41" i="35"/>
  <c r="E43" i="35"/>
  <c r="M43" i="35"/>
  <c r="G46" i="35"/>
  <c r="O46" i="35"/>
  <c r="W46" i="35"/>
  <c r="Y48" i="35"/>
  <c r="E52" i="35"/>
  <c r="M52" i="35"/>
  <c r="F53" i="35"/>
  <c r="G54" i="35"/>
  <c r="O54" i="35"/>
  <c r="W54" i="35"/>
  <c r="H55" i="35"/>
  <c r="AF55" i="35"/>
  <c r="I56" i="35"/>
  <c r="Y56" i="35"/>
  <c r="AG56" i="35"/>
  <c r="J57" i="35"/>
  <c r="E61" i="35"/>
  <c r="E92" i="35" s="1"/>
  <c r="N62" i="35"/>
  <c r="AD62" i="35"/>
  <c r="G63" i="35"/>
  <c r="O63" i="35"/>
  <c r="G65" i="35"/>
  <c r="O65" i="35"/>
  <c r="Y67" i="35"/>
  <c r="J68" i="35"/>
  <c r="J84" i="35" s="1"/>
  <c r="R68" i="35"/>
  <c r="R84" i="35" s="1"/>
  <c r="AH68" i="35"/>
  <c r="AH84" i="35" s="1"/>
  <c r="AD65" i="35"/>
  <c r="G66" i="35"/>
  <c r="G91" i="35" s="1"/>
  <c r="O66" i="35"/>
  <c r="O91" i="35" s="1"/>
  <c r="Q68" i="35"/>
  <c r="Q84" i="35" s="1"/>
  <c r="Y68" i="35"/>
  <c r="Y84" i="35" s="1"/>
  <c r="AG68" i="35"/>
  <c r="AG84" i="35" s="1"/>
  <c r="C46" i="35"/>
  <c r="C74" i="35" s="1"/>
  <c r="C54" i="35"/>
  <c r="C79" i="35" s="1"/>
  <c r="M13" i="33"/>
  <c r="M13" i="36" s="1"/>
  <c r="F14" i="33"/>
  <c r="V14" i="33"/>
  <c r="V14" i="36" s="1"/>
  <c r="G15" i="33"/>
  <c r="AQ20" i="35"/>
  <c r="AQ41" i="35"/>
  <c r="AQ58" i="35"/>
  <c r="AQ49" i="33"/>
  <c r="AQ23" i="35"/>
  <c r="AQ42" i="35"/>
  <c r="AQ66" i="35"/>
  <c r="AQ52" i="33"/>
  <c r="AQ47" i="33"/>
  <c r="J14" i="39"/>
  <c r="R14" i="39"/>
  <c r="R14" i="41" s="1"/>
  <c r="AB14" i="39"/>
  <c r="AB14" i="41" s="1"/>
  <c r="Q15" i="39"/>
  <c r="Q15" i="41" s="1"/>
  <c r="Y15" i="39"/>
  <c r="Y15" i="41" s="1"/>
  <c r="AG15" i="39"/>
  <c r="J16" i="39"/>
  <c r="J82" i="39" s="1"/>
  <c r="J82" i="41" s="1"/>
  <c r="R16" i="39"/>
  <c r="R16" i="41" s="1"/>
  <c r="Z16" i="39"/>
  <c r="Z16" i="41" s="1"/>
  <c r="AH16" i="39"/>
  <c r="AH16" i="41" s="1"/>
  <c r="AA17" i="39"/>
  <c r="AA83" i="39" s="1"/>
  <c r="AA83" i="41" s="1"/>
  <c r="M19" i="39"/>
  <c r="M19" i="41" s="1"/>
  <c r="G21" i="39"/>
  <c r="G21" i="41" s="1"/>
  <c r="O21" i="39"/>
  <c r="X22" i="39"/>
  <c r="X22" i="41" s="1"/>
  <c r="M27" i="39"/>
  <c r="G30" i="39"/>
  <c r="G30" i="41" s="1"/>
  <c r="O30" i="39"/>
  <c r="O30" i="41" s="1"/>
  <c r="W30" i="39"/>
  <c r="W30" i="41" s="1"/>
  <c r="T36" i="39"/>
  <c r="T36" i="41" s="1"/>
  <c r="D37" i="39"/>
  <c r="D37" i="41" s="1"/>
  <c r="T37" i="39"/>
  <c r="T37" i="41" s="1"/>
  <c r="D38" i="39"/>
  <c r="D38" i="41" s="1"/>
  <c r="T38" i="39"/>
  <c r="T38" i="41" s="1"/>
  <c r="D41" i="39"/>
  <c r="D41" i="41" s="1"/>
  <c r="T41" i="39"/>
  <c r="T41" i="41" s="1"/>
  <c r="AB41" i="39"/>
  <c r="AB41" i="41" s="1"/>
  <c r="E46" i="39"/>
  <c r="E46" i="41" s="1"/>
  <c r="M46" i="39"/>
  <c r="M46" i="41" s="1"/>
  <c r="F47" i="39"/>
  <c r="F47" i="41" s="1"/>
  <c r="AA52" i="39"/>
  <c r="AA52" i="41" s="1"/>
  <c r="AI52" i="39"/>
  <c r="AI52" i="41" s="1"/>
  <c r="D53" i="39"/>
  <c r="D53" i="41" s="1"/>
  <c r="T53" i="39"/>
  <c r="T53" i="41" s="1"/>
  <c r="E54" i="39"/>
  <c r="E54" i="41" s="1"/>
  <c r="M54" i="39"/>
  <c r="M54" i="41" s="1"/>
  <c r="F55" i="39"/>
  <c r="F55" i="41" s="1"/>
  <c r="G56" i="39"/>
  <c r="G56" i="41" s="1"/>
  <c r="O56" i="39"/>
  <c r="O56" i="41" s="1"/>
  <c r="W56" i="39"/>
  <c r="W56" i="41" s="1"/>
  <c r="AE56" i="39"/>
  <c r="AE56" i="41" s="1"/>
  <c r="H57" i="39"/>
  <c r="H57" i="41" s="1"/>
  <c r="AA61" i="39"/>
  <c r="AB62" i="39"/>
  <c r="AB62" i="41" s="1"/>
  <c r="E63" i="39"/>
  <c r="E63" i="41" s="1"/>
  <c r="M63" i="39"/>
  <c r="M63" i="41" s="1"/>
  <c r="AC63" i="39"/>
  <c r="AC63" i="41" s="1"/>
  <c r="F64" i="39"/>
  <c r="F64" i="41" s="1"/>
  <c r="N64" i="39"/>
  <c r="N64" i="41" s="1"/>
  <c r="AD64" i="39"/>
  <c r="AD64" i="41" s="1"/>
  <c r="G65" i="39"/>
  <c r="G65" i="41" s="1"/>
  <c r="O65" i="39"/>
  <c r="O65" i="41" s="1"/>
  <c r="X66" i="39"/>
  <c r="X91" i="39" s="1"/>
  <c r="X91" i="41" s="1"/>
  <c r="Q67" i="39"/>
  <c r="Q67" i="41" s="1"/>
  <c r="Y67" i="39"/>
  <c r="Y67" i="41" s="1"/>
  <c r="AG67" i="39"/>
  <c r="AG67" i="41" s="1"/>
  <c r="J68" i="39"/>
  <c r="J84" i="39" s="1"/>
  <c r="J84" i="41" s="1"/>
  <c r="V13" i="39"/>
  <c r="V13" i="41" s="1"/>
  <c r="G14" i="39"/>
  <c r="G14" i="41" s="1"/>
  <c r="O14" i="39"/>
  <c r="O14" i="41" s="1"/>
  <c r="X15" i="39"/>
  <c r="Q16" i="39"/>
  <c r="Q16" i="41" s="1"/>
  <c r="Y16" i="39"/>
  <c r="Y16" i="41" s="1"/>
  <c r="AG16" i="39"/>
  <c r="AG16" i="41" s="1"/>
  <c r="J17" i="39"/>
  <c r="J83" i="39" s="1"/>
  <c r="J83" i="41" s="1"/>
  <c r="R17" i="39"/>
  <c r="R83" i="39" s="1"/>
  <c r="R83" i="41" s="1"/>
  <c r="Z17" i="39"/>
  <c r="Z17" i="41" s="1"/>
  <c r="AH17" i="39"/>
  <c r="AH83" i="39" s="1"/>
  <c r="AH83" i="41" s="1"/>
  <c r="M20" i="39"/>
  <c r="AC20" i="39"/>
  <c r="F21" i="39"/>
  <c r="V21" i="39"/>
  <c r="G22" i="39"/>
  <c r="G22" i="41" s="1"/>
  <c r="O22" i="39"/>
  <c r="O22" i="41" s="1"/>
  <c r="AG24" i="39"/>
  <c r="AG24" i="41" s="1"/>
  <c r="U29" i="39"/>
  <c r="U29" i="41" s="1"/>
  <c r="F30" i="39"/>
  <c r="F30" i="41" s="1"/>
  <c r="V30" i="39"/>
  <c r="V30" i="41" s="1"/>
  <c r="AD30" i="39"/>
  <c r="AD30" i="41" s="1"/>
  <c r="AI36" i="39"/>
  <c r="AI36" i="41" s="1"/>
  <c r="AI37" i="39"/>
  <c r="AI37" i="41" s="1"/>
  <c r="K38" i="39"/>
  <c r="K38" i="41" s="1"/>
  <c r="AI38" i="39"/>
  <c r="AI38" i="41" s="1"/>
  <c r="AI39" i="39"/>
  <c r="AI39" i="41" s="1"/>
  <c r="S41" i="39"/>
  <c r="S41" i="41" s="1"/>
  <c r="D46" i="39"/>
  <c r="D46" i="41" s="1"/>
  <c r="T46" i="39"/>
  <c r="T46" i="41" s="1"/>
  <c r="M47" i="39"/>
  <c r="M47" i="41" s="1"/>
  <c r="AA53" i="39"/>
  <c r="AA53" i="41" s="1"/>
  <c r="AI53" i="39"/>
  <c r="AI53" i="41" s="1"/>
  <c r="D54" i="39"/>
  <c r="D54" i="41" s="1"/>
  <c r="T54" i="39"/>
  <c r="T54" i="41" s="1"/>
  <c r="F56" i="39"/>
  <c r="F56" i="41" s="1"/>
  <c r="G57" i="39"/>
  <c r="G57" i="41" s="1"/>
  <c r="O57" i="39"/>
  <c r="O57" i="41" s="1"/>
  <c r="W57" i="39"/>
  <c r="W57" i="41" s="1"/>
  <c r="J61" i="39"/>
  <c r="J61" i="41" s="1"/>
  <c r="R61" i="39"/>
  <c r="R61" i="41" s="1"/>
  <c r="AH61" i="39"/>
  <c r="AH61" i="41" s="1"/>
  <c r="AA62" i="39"/>
  <c r="AA62" i="41" s="1"/>
  <c r="L63" i="39"/>
  <c r="L63" i="41" s="1"/>
  <c r="AB63" i="39"/>
  <c r="AB63" i="41" s="1"/>
  <c r="E64" i="39"/>
  <c r="E64" i="41" s="1"/>
  <c r="M64" i="39"/>
  <c r="M64" i="41" s="1"/>
  <c r="AC64" i="39"/>
  <c r="AC64" i="41" s="1"/>
  <c r="F65" i="39"/>
  <c r="F65" i="41" s="1"/>
  <c r="N65" i="39"/>
  <c r="N65" i="41" s="1"/>
  <c r="AD65" i="39"/>
  <c r="AD65" i="41" s="1"/>
  <c r="G66" i="39"/>
  <c r="G66" i="41" s="1"/>
  <c r="O66" i="39"/>
  <c r="O91" i="39" s="1"/>
  <c r="O91" i="41" s="1"/>
  <c r="AD67" i="39"/>
  <c r="AD67" i="41" s="1"/>
  <c r="AC68" i="39"/>
  <c r="AC68" i="41" s="1"/>
  <c r="AA13" i="35"/>
  <c r="AA73" i="35" s="1"/>
  <c r="L14" i="35"/>
  <c r="T14" i="35"/>
  <c r="AB14" i="35"/>
  <c r="M15" i="35"/>
  <c r="AC15" i="35"/>
  <c r="V16" i="35"/>
  <c r="V82" i="35" s="1"/>
  <c r="G17" i="35"/>
  <c r="G83" i="35" s="1"/>
  <c r="O17" i="35"/>
  <c r="O83" i="35" s="1"/>
  <c r="Y19" i="35"/>
  <c r="AG19" i="35"/>
  <c r="R20" i="35"/>
  <c r="AH20" i="35"/>
  <c r="K21" i="35"/>
  <c r="AA21" i="35"/>
  <c r="L22" i="35"/>
  <c r="M23" i="35"/>
  <c r="F24" i="35"/>
  <c r="W25" i="35"/>
  <c r="Y27" i="35"/>
  <c r="J29" i="35"/>
  <c r="AI30" i="35"/>
  <c r="G34" i="35"/>
  <c r="G85" i="35" s="1"/>
  <c r="Q36" i="35"/>
  <c r="Y36" i="35"/>
  <c r="AG36" i="35"/>
  <c r="J37" i="35"/>
  <c r="R37" i="35"/>
  <c r="AH37" i="35"/>
  <c r="K38" i="35"/>
  <c r="AI38" i="35"/>
  <c r="E40" i="35"/>
  <c r="F41" i="35"/>
  <c r="V41" i="35"/>
  <c r="Y45" i="35"/>
  <c r="Z46" i="35"/>
  <c r="G51" i="35"/>
  <c r="H52" i="35"/>
  <c r="I53" i="35"/>
  <c r="Q53" i="35"/>
  <c r="Y53" i="35"/>
  <c r="AG53" i="35"/>
  <c r="J54" i="35"/>
  <c r="Z54" i="35"/>
  <c r="AI55" i="35"/>
  <c r="D56" i="35"/>
  <c r="T56" i="35"/>
  <c r="E57" i="35"/>
  <c r="M57" i="35"/>
  <c r="Q62" i="35"/>
  <c r="Y62" i="35"/>
  <c r="AG62" i="35"/>
  <c r="J63" i="35"/>
  <c r="AH63" i="35"/>
  <c r="AA64" i="35"/>
  <c r="AB67" i="39"/>
  <c r="AB67" i="41" s="1"/>
  <c r="R68" i="39"/>
  <c r="R84" i="39" s="1"/>
  <c r="R84" i="41" s="1"/>
  <c r="AH68" i="39"/>
  <c r="AH84" i="39" s="1"/>
  <c r="AH84" i="41" s="1"/>
  <c r="C56" i="39"/>
  <c r="C56" i="41" s="1"/>
  <c r="V13" i="35"/>
  <c r="G14" i="35"/>
  <c r="O14" i="35"/>
  <c r="X15" i="35"/>
  <c r="Q16" i="35"/>
  <c r="Q82" i="35" s="1"/>
  <c r="Y16" i="35"/>
  <c r="AG16" i="35"/>
  <c r="AG82" i="35" s="1"/>
  <c r="J17" i="35"/>
  <c r="J83" i="35" s="1"/>
  <c r="R17" i="35"/>
  <c r="R83" i="35" s="1"/>
  <c r="Z17" i="35"/>
  <c r="Z83" i="35" s="1"/>
  <c r="AH17" i="35"/>
  <c r="M20" i="35"/>
  <c r="AC20" i="35"/>
  <c r="F21" i="35"/>
  <c r="V21" i="35"/>
  <c r="G22" i="35"/>
  <c r="O22" i="35"/>
  <c r="Q24" i="35"/>
  <c r="AG24" i="35"/>
  <c r="U29" i="35"/>
  <c r="F30" i="35"/>
  <c r="V30" i="35"/>
  <c r="T36" i="35"/>
  <c r="E37" i="35"/>
  <c r="M37" i="35"/>
  <c r="U37" i="35"/>
  <c r="F38" i="35"/>
  <c r="V38" i="35"/>
  <c r="X40" i="35"/>
  <c r="Q41" i="35"/>
  <c r="AG41" i="35"/>
  <c r="E46" i="35"/>
  <c r="M46" i="35"/>
  <c r="F47" i="35"/>
  <c r="AA52" i="35"/>
  <c r="AI52" i="35"/>
  <c r="D53" i="35"/>
  <c r="T53" i="35"/>
  <c r="E54" i="35"/>
  <c r="M54" i="35"/>
  <c r="F55" i="35"/>
  <c r="G56" i="35"/>
  <c r="O56" i="35"/>
  <c r="W56" i="35"/>
  <c r="AE56" i="35"/>
  <c r="H57" i="35"/>
  <c r="AA61" i="35"/>
  <c r="AA92" i="35" s="1"/>
  <c r="AB62" i="35"/>
  <c r="M63" i="35"/>
  <c r="AC63" i="35"/>
  <c r="N64" i="35"/>
  <c r="AD64" i="35"/>
  <c r="E65" i="35"/>
  <c r="M65" i="35"/>
  <c r="AC65" i="35"/>
  <c r="AQ35" i="35"/>
  <c r="AQ42" i="33"/>
  <c r="AQ36" i="35"/>
  <c r="AQ48" i="33"/>
  <c r="AQ48" i="36" s="1"/>
  <c r="Z14" i="39"/>
  <c r="Z14" i="41" s="1"/>
  <c r="V16" i="39"/>
  <c r="V82" i="39" s="1"/>
  <c r="V82" i="41" s="1"/>
  <c r="AG17" i="39"/>
  <c r="AG17" i="41" s="1"/>
  <c r="W25" i="39"/>
  <c r="W25" i="41" s="1"/>
  <c r="I27" i="39"/>
  <c r="I27" i="41" s="1"/>
  <c r="E30" i="39"/>
  <c r="E30" i="41" s="1"/>
  <c r="U30" i="39"/>
  <c r="U30" i="41" s="1"/>
  <c r="AI30" i="39"/>
  <c r="AI30" i="41" s="1"/>
  <c r="X38" i="39"/>
  <c r="X38" i="41" s="1"/>
  <c r="AH38" i="39"/>
  <c r="AH38" i="41" s="1"/>
  <c r="R40" i="39"/>
  <c r="R40" i="41" s="1"/>
  <c r="Y46" i="39"/>
  <c r="Y46" i="41" s="1"/>
  <c r="AG46" i="39"/>
  <c r="AG46" i="41" s="1"/>
  <c r="AF53" i="39"/>
  <c r="AF53" i="41" s="1"/>
  <c r="AI54" i="39"/>
  <c r="AI54" i="41" s="1"/>
  <c r="D55" i="39"/>
  <c r="D55" i="41" s="1"/>
  <c r="M56" i="39"/>
  <c r="M56" i="41" s="1"/>
  <c r="L57" i="39"/>
  <c r="L57" i="41" s="1"/>
  <c r="T57" i="39"/>
  <c r="T57" i="41" s="1"/>
  <c r="R62" i="39"/>
  <c r="AG63" i="39"/>
  <c r="AG63" i="41" s="1"/>
  <c r="L64" i="39"/>
  <c r="L64" i="41" s="1"/>
  <c r="AH64" i="39"/>
  <c r="AH64" i="41" s="1"/>
  <c r="M65" i="39"/>
  <c r="M65" i="41" s="1"/>
  <c r="AA65" i="39"/>
  <c r="AA65" i="41" s="1"/>
  <c r="F66" i="39"/>
  <c r="F66" i="41" s="1"/>
  <c r="AB66" i="39"/>
  <c r="AB91" i="39" s="1"/>
  <c r="AB91" i="41" s="1"/>
  <c r="M67" i="39"/>
  <c r="M67" i="41" s="1"/>
  <c r="J13" i="39"/>
  <c r="J13" i="41" s="1"/>
  <c r="R13" i="39"/>
  <c r="AB13" i="39"/>
  <c r="AB13" i="41" s="1"/>
  <c r="Y20" i="39"/>
  <c r="M22" i="39"/>
  <c r="G24" i="39"/>
  <c r="W24" i="39"/>
  <c r="W24" i="41" s="1"/>
  <c r="R30" i="39"/>
  <c r="R30" i="41" s="1"/>
  <c r="Q36" i="39"/>
  <c r="Q36" i="41" s="1"/>
  <c r="Y36" i="39"/>
  <c r="Y36" i="41" s="1"/>
  <c r="AG36" i="39"/>
  <c r="AG36" i="41" s="1"/>
  <c r="G37" i="39"/>
  <c r="G37" i="41" s="1"/>
  <c r="Q37" i="39"/>
  <c r="Q37" i="41" s="1"/>
  <c r="I38" i="39"/>
  <c r="I38" i="41" s="1"/>
  <c r="G40" i="39"/>
  <c r="G40" i="41" s="1"/>
  <c r="Q40" i="39"/>
  <c r="Q40" i="41" s="1"/>
  <c r="AG40" i="39"/>
  <c r="AG40" i="41" s="1"/>
  <c r="I43" i="39"/>
  <c r="I43" i="41" s="1"/>
  <c r="F52" i="39"/>
  <c r="F52" i="41" s="1"/>
  <c r="I53" i="39"/>
  <c r="I53" i="41" s="1"/>
  <c r="T56" i="39"/>
  <c r="T56" i="41" s="1"/>
  <c r="E57" i="39"/>
  <c r="E57" i="41" s="1"/>
  <c r="AG62" i="39"/>
  <c r="AG62" i="41" s="1"/>
  <c r="X63" i="39"/>
  <c r="X63" i="41" s="1"/>
  <c r="J65" i="39"/>
  <c r="J65" i="41" s="1"/>
  <c r="N67" i="39"/>
  <c r="Q68" i="39"/>
  <c r="Q84" i="39" s="1"/>
  <c r="Q84" i="41" s="1"/>
  <c r="Y68" i="39"/>
  <c r="Y68" i="41" s="1"/>
  <c r="AI68" i="39"/>
  <c r="AI84" i="39" s="1"/>
  <c r="AI84" i="41" s="1"/>
  <c r="J14" i="35"/>
  <c r="X14" i="35"/>
  <c r="AH14" i="35"/>
  <c r="Q15" i="35"/>
  <c r="Y15" i="35"/>
  <c r="M19" i="35"/>
  <c r="O21" i="35"/>
  <c r="AG21" i="35"/>
  <c r="G30" i="35"/>
  <c r="Q30" i="35"/>
  <c r="F37" i="35"/>
  <c r="I38" i="35"/>
  <c r="H46" i="35"/>
  <c r="M51" i="35"/>
  <c r="M53" i="35"/>
  <c r="W53" i="35"/>
  <c r="AF54" i="35"/>
  <c r="Q55" i="35"/>
  <c r="H56" i="35"/>
  <c r="AB61" i="35"/>
  <c r="G62" i="35"/>
  <c r="O62" i="35"/>
  <c r="AC62" i="35"/>
  <c r="AD63" i="35"/>
  <c r="AG64" i="35"/>
  <c r="M16" i="35"/>
  <c r="M82" i="35" s="1"/>
  <c r="J19" i="35"/>
  <c r="J75" i="35" s="1"/>
  <c r="R19" i="35"/>
  <c r="AG20" i="35"/>
  <c r="U24" i="35"/>
  <c r="J27" i="35"/>
  <c r="AB30" i="35"/>
  <c r="R36" i="35"/>
  <c r="I37" i="35"/>
  <c r="Y37" i="35"/>
  <c r="AG37" i="35"/>
  <c r="T38" i="35"/>
  <c r="F40" i="35"/>
  <c r="E41" i="35"/>
  <c r="I46" i="35"/>
  <c r="AE52" i="35"/>
  <c r="AF53" i="35"/>
  <c r="Q54" i="35"/>
  <c r="AI54" i="35"/>
  <c r="D55" i="35"/>
  <c r="D77" i="35" s="1"/>
  <c r="AA63" i="35"/>
  <c r="AH64" i="35"/>
  <c r="Q65" i="35"/>
  <c r="Y65" i="35"/>
  <c r="L66" i="35"/>
  <c r="L91" i="35" s="1"/>
  <c r="AB66" i="35"/>
  <c r="AB91" i="35" s="1"/>
  <c r="C53" i="35"/>
  <c r="J65" i="35"/>
  <c r="Q66" i="35"/>
  <c r="Q91" i="35" s="1"/>
  <c r="Y66" i="35"/>
  <c r="Y91" i="35" s="1"/>
  <c r="AG66" i="35"/>
  <c r="AG91" i="35" s="1"/>
  <c r="AA13" i="33"/>
  <c r="X14" i="33"/>
  <c r="X14" i="36" s="1"/>
  <c r="AA15" i="33"/>
  <c r="AB16" i="33"/>
  <c r="M17" i="33"/>
  <c r="M17" i="36" s="1"/>
  <c r="AC17" i="33"/>
  <c r="AC83" i="33" s="1"/>
  <c r="AC83" i="36" s="1"/>
  <c r="Q21" i="33"/>
  <c r="Y21" i="33"/>
  <c r="AG21" i="33"/>
  <c r="J22" i="33"/>
  <c r="J22" i="36" s="1"/>
  <c r="R22" i="33"/>
  <c r="R22" i="36" s="1"/>
  <c r="Z22" i="33"/>
  <c r="AH22" i="33"/>
  <c r="I30" i="33"/>
  <c r="Q30" i="33"/>
  <c r="Y30" i="33"/>
  <c r="AG30" i="33"/>
  <c r="AG30" i="36" s="1"/>
  <c r="R31" i="33"/>
  <c r="R31" i="36" s="1"/>
  <c r="Z31" i="33"/>
  <c r="Z31" i="36" s="1"/>
  <c r="W36" i="33"/>
  <c r="X37" i="33"/>
  <c r="I38" i="33"/>
  <c r="Q38" i="33"/>
  <c r="Y38" i="33"/>
  <c r="AG38" i="33"/>
  <c r="D41" i="33"/>
  <c r="T41" i="33"/>
  <c r="T41" i="36" s="1"/>
  <c r="AB41" i="33"/>
  <c r="AB41" i="36" s="1"/>
  <c r="H46" i="33"/>
  <c r="H46" i="36" s="1"/>
  <c r="AF46" i="33"/>
  <c r="AF46" i="36" s="1"/>
  <c r="Q47" i="33"/>
  <c r="Y47" i="33"/>
  <c r="M51" i="33"/>
  <c r="M51" i="36" s="1"/>
  <c r="F52" i="33"/>
  <c r="F52" i="36" s="1"/>
  <c r="G53" i="33"/>
  <c r="O53" i="33"/>
  <c r="O53" i="36" s="1"/>
  <c r="W53" i="33"/>
  <c r="H54" i="33"/>
  <c r="AF54" i="33"/>
  <c r="AF54" i="36" s="1"/>
  <c r="Q55" i="33"/>
  <c r="J56" i="33"/>
  <c r="J56" i="36" s="1"/>
  <c r="AA57" i="33"/>
  <c r="AI57" i="33"/>
  <c r="AI57" i="36" s="1"/>
  <c r="G62" i="33"/>
  <c r="O62" i="33"/>
  <c r="O62" i="36" s="1"/>
  <c r="Q64" i="33"/>
  <c r="Q64" i="36" s="1"/>
  <c r="Y64" i="33"/>
  <c r="Y64" i="36" s="1"/>
  <c r="AG64" i="33"/>
  <c r="J65" i="33"/>
  <c r="AH65" i="33"/>
  <c r="AA66" i="33"/>
  <c r="M68" i="33"/>
  <c r="M68" i="36" s="1"/>
  <c r="AC68" i="33"/>
  <c r="AC84" i="33" s="1"/>
  <c r="AC84" i="36" s="1"/>
  <c r="Q14" i="33"/>
  <c r="Q14" i="36" s="1"/>
  <c r="Y14" i="33"/>
  <c r="AG14" i="33"/>
  <c r="AG14" i="36" s="1"/>
  <c r="J15" i="33"/>
  <c r="R15" i="33"/>
  <c r="R15" i="36" s="1"/>
  <c r="Z15" i="33"/>
  <c r="AH15" i="33"/>
  <c r="AA16" i="33"/>
  <c r="AA16" i="36" s="1"/>
  <c r="AB17" i="33"/>
  <c r="V19" i="33"/>
  <c r="AD19" i="33"/>
  <c r="AD75" i="33" s="1"/>
  <c r="AD75" i="36" s="1"/>
  <c r="G20" i="33"/>
  <c r="G20" i="36" s="1"/>
  <c r="O20" i="33"/>
  <c r="O20" i="36" s="1"/>
  <c r="W20" i="33"/>
  <c r="W20" i="36" s="1"/>
  <c r="Q22" i="33"/>
  <c r="Q22" i="36" s="1"/>
  <c r="Y22" i="33"/>
  <c r="Y22" i="36" s="1"/>
  <c r="AG22" i="33"/>
  <c r="AG22" i="36" s="1"/>
  <c r="X30" i="33"/>
  <c r="Q31" i="33"/>
  <c r="Z32" i="33"/>
  <c r="M35" i="33"/>
  <c r="F36" i="33"/>
  <c r="G37" i="33"/>
  <c r="O37" i="33"/>
  <c r="W37" i="33"/>
  <c r="X38" i="33"/>
  <c r="Y39" i="33"/>
  <c r="AG39" i="33"/>
  <c r="R40" i="33"/>
  <c r="R40" i="36" s="1"/>
  <c r="AH40" i="33"/>
  <c r="S41" i="33"/>
  <c r="E43" i="33"/>
  <c r="M43" i="33"/>
  <c r="M43" i="36" s="1"/>
  <c r="G46" i="33"/>
  <c r="O46" i="33"/>
  <c r="W46" i="33"/>
  <c r="Y48" i="33"/>
  <c r="Y48" i="36" s="1"/>
  <c r="E52" i="33"/>
  <c r="M52" i="33"/>
  <c r="F53" i="33"/>
  <c r="G54" i="33"/>
  <c r="G54" i="36" s="1"/>
  <c r="O54" i="33"/>
  <c r="W54" i="33"/>
  <c r="H55" i="33"/>
  <c r="AF55" i="33"/>
  <c r="I56" i="33"/>
  <c r="Y56" i="33"/>
  <c r="AG56" i="33"/>
  <c r="J57" i="33"/>
  <c r="J57" i="36" s="1"/>
  <c r="E61" i="33"/>
  <c r="N62" i="33"/>
  <c r="AD62" i="33"/>
  <c r="AD62" i="36" s="1"/>
  <c r="G63" i="33"/>
  <c r="O63" i="33"/>
  <c r="Q65" i="33"/>
  <c r="Y65" i="33"/>
  <c r="Y65" i="36" s="1"/>
  <c r="AG65" i="33"/>
  <c r="AG65" i="36" s="1"/>
  <c r="J66" i="33"/>
  <c r="R66" i="33"/>
  <c r="R66" i="36" s="1"/>
  <c r="D68" i="33"/>
  <c r="D68" i="36" s="1"/>
  <c r="AQ61" i="39"/>
  <c r="D43" i="24"/>
  <c r="D43" i="26" s="1"/>
  <c r="L43" i="24"/>
  <c r="L43" i="26" s="1"/>
  <c r="T43" i="24"/>
  <c r="T43" i="26" s="1"/>
  <c r="AC44" i="24"/>
  <c r="AC44" i="26" s="1"/>
  <c r="X47" i="24"/>
  <c r="X47" i="26" s="1"/>
  <c r="I48" i="24"/>
  <c r="I48" i="26" s="1"/>
  <c r="Y48" i="24"/>
  <c r="Y48" i="26" s="1"/>
  <c r="D13" i="20"/>
  <c r="L13" i="20"/>
  <c r="AQ29" i="35"/>
  <c r="AQ69" i="35"/>
  <c r="AQ34" i="35"/>
  <c r="AQ68" i="33"/>
  <c r="AA13" i="39"/>
  <c r="AA73" i="39" s="1"/>
  <c r="X14" i="39"/>
  <c r="X14" i="41" s="1"/>
  <c r="AH14" i="39"/>
  <c r="M15" i="39"/>
  <c r="M15" i="41" s="1"/>
  <c r="AC15" i="39"/>
  <c r="AB20" i="39"/>
  <c r="AB20" i="41" s="1"/>
  <c r="Y27" i="39"/>
  <c r="J29" i="39"/>
  <c r="J29" i="41" s="1"/>
  <c r="R35" i="39"/>
  <c r="R35" i="41" s="1"/>
  <c r="Z35" i="39"/>
  <c r="Z35" i="41" s="1"/>
  <c r="AH35" i="39"/>
  <c r="AH35" i="41" s="1"/>
  <c r="J37" i="39"/>
  <c r="J37" i="41" s="1"/>
  <c r="R37" i="39"/>
  <c r="R37" i="41" s="1"/>
  <c r="J38" i="39"/>
  <c r="J38" i="41" s="1"/>
  <c r="R38" i="39"/>
  <c r="R38" i="41" s="1"/>
  <c r="X40" i="39"/>
  <c r="X40" i="41" s="1"/>
  <c r="AH40" i="39"/>
  <c r="AH40" i="41" s="1"/>
  <c r="Z41" i="39"/>
  <c r="Z41" i="41" s="1"/>
  <c r="I46" i="39"/>
  <c r="I46" i="41" s="1"/>
  <c r="Y54" i="39"/>
  <c r="Y54" i="41" s="1"/>
  <c r="AG54" i="39"/>
  <c r="AG54" i="41" s="1"/>
  <c r="F57" i="39"/>
  <c r="F57" i="41" s="1"/>
  <c r="I61" i="39"/>
  <c r="I92" i="39" s="1"/>
  <c r="I92" i="41" s="1"/>
  <c r="Q61" i="39"/>
  <c r="Q61" i="41" s="1"/>
  <c r="Y61" i="39"/>
  <c r="Y61" i="41" s="1"/>
  <c r="X62" i="39"/>
  <c r="J64" i="39"/>
  <c r="J64" i="41" s="1"/>
  <c r="N66" i="39"/>
  <c r="N91" i="39" s="1"/>
  <c r="N91" i="41" s="1"/>
  <c r="Z13" i="39"/>
  <c r="Z13" i="41" s="1"/>
  <c r="AH13" i="39"/>
  <c r="AH13" i="41" s="1"/>
  <c r="M14" i="39"/>
  <c r="M14" i="41" s="1"/>
  <c r="F15" i="39"/>
  <c r="AD15" i="39"/>
  <c r="AD15" i="41" s="1"/>
  <c r="U16" i="39"/>
  <c r="U16" i="41" s="1"/>
  <c r="AD17" i="39"/>
  <c r="AD83" i="39" s="1"/>
  <c r="AD83" i="41" s="1"/>
  <c r="J19" i="39"/>
  <c r="J75" i="39" s="1"/>
  <c r="J75" i="41" s="1"/>
  <c r="R19" i="39"/>
  <c r="U24" i="39"/>
  <c r="AB30" i="39"/>
  <c r="AB30" i="41" s="1"/>
  <c r="AB32" i="39"/>
  <c r="AB32" i="41" s="1"/>
  <c r="Y35" i="39"/>
  <c r="Y35" i="41" s="1"/>
  <c r="O36" i="39"/>
  <c r="O36" i="41" s="1"/>
  <c r="W36" i="39"/>
  <c r="W36" i="41" s="1"/>
  <c r="O37" i="39"/>
  <c r="O37" i="41" s="1"/>
  <c r="Y37" i="39"/>
  <c r="Y37" i="41" s="1"/>
  <c r="AG37" i="39"/>
  <c r="AG37" i="41" s="1"/>
  <c r="G38" i="39"/>
  <c r="G38" i="41" s="1"/>
  <c r="Y39" i="39"/>
  <c r="Y39" i="41" s="1"/>
  <c r="AG39" i="39"/>
  <c r="AG39" i="41" s="1"/>
  <c r="Q41" i="39"/>
  <c r="Q41" i="41" s="1"/>
  <c r="Y43" i="39"/>
  <c r="Y43" i="41" s="1"/>
  <c r="H46" i="39"/>
  <c r="H46" i="41" s="1"/>
  <c r="Z46" i="39"/>
  <c r="Z46" i="41" s="1"/>
  <c r="Q53" i="39"/>
  <c r="Q53" i="41" s="1"/>
  <c r="Y53" i="39"/>
  <c r="Y53" i="41" s="1"/>
  <c r="J54" i="39"/>
  <c r="J54" i="41" s="1"/>
  <c r="J56" i="39"/>
  <c r="J56" i="41" s="1"/>
  <c r="J63" i="39"/>
  <c r="J63" i="41" s="1"/>
  <c r="AH63" i="39"/>
  <c r="AH63" i="41" s="1"/>
  <c r="AA64" i="39"/>
  <c r="AA64" i="41" s="1"/>
  <c r="AB65" i="39"/>
  <c r="AB65" i="41" s="1"/>
  <c r="AG68" i="39"/>
  <c r="AG68" i="41" s="1"/>
  <c r="R14" i="35"/>
  <c r="AG15" i="35"/>
  <c r="J16" i="35"/>
  <c r="J82" i="35" s="1"/>
  <c r="R16" i="35"/>
  <c r="R82" i="35" s="1"/>
  <c r="AC19" i="35"/>
  <c r="J22" i="35"/>
  <c r="M27" i="35"/>
  <c r="Y30" i="35"/>
  <c r="AG30" i="35"/>
  <c r="G38" i="35"/>
  <c r="AB41" i="35"/>
  <c r="F46" i="35"/>
  <c r="F52" i="35"/>
  <c r="H54" i="35"/>
  <c r="O55" i="35"/>
  <c r="AA57" i="35"/>
  <c r="AI57" i="35"/>
  <c r="M62" i="35"/>
  <c r="J13" i="35"/>
  <c r="R13" i="35"/>
  <c r="R73" i="35" s="1"/>
  <c r="AB13" i="35"/>
  <c r="AB73" i="35" s="1"/>
  <c r="U16" i="35"/>
  <c r="U82" i="35" s="1"/>
  <c r="Z19" i="35"/>
  <c r="R21" i="35"/>
  <c r="AB21" i="35"/>
  <c r="AC22" i="35"/>
  <c r="D30" i="35"/>
  <c r="Z30" i="35"/>
  <c r="AH30" i="35"/>
  <c r="AH36" i="35"/>
  <c r="J38" i="35"/>
  <c r="R38" i="35"/>
  <c r="AI39" i="35"/>
  <c r="Y43" i="35"/>
  <c r="J45" i="35"/>
  <c r="F51" i="35"/>
  <c r="Y54" i="35"/>
  <c r="AG54" i="35"/>
  <c r="M56" i="35"/>
  <c r="L57" i="35"/>
  <c r="T57" i="35"/>
  <c r="I61" i="35"/>
  <c r="I92" i="35" s="1"/>
  <c r="Q61" i="35"/>
  <c r="Q92" i="35" s="1"/>
  <c r="Y61" i="35"/>
  <c r="AH62" i="35"/>
  <c r="Q63" i="35"/>
  <c r="Y63" i="35"/>
  <c r="L64" i="35"/>
  <c r="AG65" i="35"/>
  <c r="J66" i="35"/>
  <c r="J91" i="35" s="1"/>
  <c r="R66" i="35"/>
  <c r="R91" i="35" s="1"/>
  <c r="F68" i="35"/>
  <c r="F84" i="35" s="1"/>
  <c r="AH65" i="35"/>
  <c r="M66" i="35"/>
  <c r="M91" i="35" s="1"/>
  <c r="AC68" i="35"/>
  <c r="AC84" i="35" s="1"/>
  <c r="C56" i="35"/>
  <c r="G13" i="33"/>
  <c r="G73" i="33" s="1"/>
  <c r="Q13" i="33"/>
  <c r="Q73" i="33" s="1"/>
  <c r="Y13" i="33"/>
  <c r="AG13" i="33"/>
  <c r="L14" i="33"/>
  <c r="L14" i="36" s="1"/>
  <c r="T14" i="33"/>
  <c r="Q15" i="33"/>
  <c r="Y15" i="33"/>
  <c r="AG15" i="33"/>
  <c r="J16" i="33"/>
  <c r="R16" i="33"/>
  <c r="R16" i="36" s="1"/>
  <c r="Z16" i="33"/>
  <c r="AH16" i="33"/>
  <c r="AH16" i="36" s="1"/>
  <c r="AA17" i="33"/>
  <c r="M19" i="33"/>
  <c r="M19" i="36" s="1"/>
  <c r="AC19" i="33"/>
  <c r="F20" i="33"/>
  <c r="F20" i="36" s="1"/>
  <c r="G21" i="33"/>
  <c r="G21" i="36" s="1"/>
  <c r="O21" i="33"/>
  <c r="O21" i="36" s="1"/>
  <c r="X22" i="33"/>
  <c r="J24" i="33"/>
  <c r="J24" i="36" s="1"/>
  <c r="R24" i="33"/>
  <c r="M27" i="33"/>
  <c r="M27" i="36" s="1"/>
  <c r="G30" i="33"/>
  <c r="G30" i="36" s="1"/>
  <c r="W30" i="33"/>
  <c r="W30" i="36" s="1"/>
  <c r="AH33" i="33"/>
  <c r="E36" i="33"/>
  <c r="M36" i="33"/>
  <c r="M36" i="36" s="1"/>
  <c r="F37" i="33"/>
  <c r="F37" i="36" s="1"/>
  <c r="AD37" i="33"/>
  <c r="G38" i="33"/>
  <c r="W38" i="33"/>
  <c r="Q40" i="33"/>
  <c r="AG40" i="33"/>
  <c r="AG40" i="36" s="1"/>
  <c r="Z41" i="33"/>
  <c r="Z41" i="36" s="1"/>
  <c r="AH41" i="33"/>
  <c r="F46" i="33"/>
  <c r="AI51" i="33"/>
  <c r="D52" i="33"/>
  <c r="T52" i="33"/>
  <c r="T52" i="36" s="1"/>
  <c r="M53" i="33"/>
  <c r="F54" i="33"/>
  <c r="F54" i="36" s="1"/>
  <c r="O55" i="33"/>
  <c r="H56" i="33"/>
  <c r="I57" i="33"/>
  <c r="Y57" i="33"/>
  <c r="AG57" i="33"/>
  <c r="D61" i="33"/>
  <c r="L61" i="33"/>
  <c r="L92" i="33" s="1"/>
  <c r="L92" i="36" s="1"/>
  <c r="AB61" i="33"/>
  <c r="M62" i="33"/>
  <c r="AC62" i="33"/>
  <c r="AC62" i="36" s="1"/>
  <c r="N63" i="33"/>
  <c r="AD63" i="33"/>
  <c r="AD63" i="36" s="1"/>
  <c r="G64" i="33"/>
  <c r="O64" i="33"/>
  <c r="Q66" i="33"/>
  <c r="Q66" i="36" s="1"/>
  <c r="Y66" i="33"/>
  <c r="Y91" i="33" s="1"/>
  <c r="Y91" i="36" s="1"/>
  <c r="AG66" i="33"/>
  <c r="AG91" i="33" s="1"/>
  <c r="AG91" i="36" s="1"/>
  <c r="AI68" i="33"/>
  <c r="C56" i="33"/>
  <c r="C56" i="36" s="1"/>
  <c r="V13" i="33"/>
  <c r="V13" i="36" s="1"/>
  <c r="G14" i="33"/>
  <c r="O14" i="33"/>
  <c r="X15" i="33"/>
  <c r="Q16" i="33"/>
  <c r="Q82" i="33" s="1"/>
  <c r="Q82" i="36" s="1"/>
  <c r="Y16" i="33"/>
  <c r="AG16" i="33"/>
  <c r="J17" i="33"/>
  <c r="R17" i="33"/>
  <c r="Z17" i="33"/>
  <c r="AH17" i="33"/>
  <c r="M20" i="33"/>
  <c r="M20" i="36" s="1"/>
  <c r="AC20" i="33"/>
  <c r="AC20" i="36" s="1"/>
  <c r="F21" i="33"/>
  <c r="V21" i="33"/>
  <c r="G22" i="33"/>
  <c r="O22" i="33"/>
  <c r="O22" i="36" s="1"/>
  <c r="Q24" i="33"/>
  <c r="AG24" i="33"/>
  <c r="U29" i="33"/>
  <c r="U29" i="36" s="1"/>
  <c r="F30" i="33"/>
  <c r="F30" i="36" s="1"/>
  <c r="V30" i="33"/>
  <c r="T36" i="33"/>
  <c r="E37" i="33"/>
  <c r="M37" i="33"/>
  <c r="M37" i="36" s="1"/>
  <c r="U37" i="33"/>
  <c r="F38" i="33"/>
  <c r="F38" i="36" s="1"/>
  <c r="V38" i="33"/>
  <c r="X40" i="33"/>
  <c r="X40" i="36" s="1"/>
  <c r="Q41" i="33"/>
  <c r="AG41" i="33"/>
  <c r="E46" i="33"/>
  <c r="M46" i="33"/>
  <c r="M46" i="36" s="1"/>
  <c r="F47" i="33"/>
  <c r="AA52" i="33"/>
  <c r="AI52" i="33"/>
  <c r="D53" i="33"/>
  <c r="T53" i="33"/>
  <c r="E54" i="33"/>
  <c r="M54" i="33"/>
  <c r="F55" i="33"/>
  <c r="F55" i="36" s="1"/>
  <c r="G56" i="33"/>
  <c r="O56" i="33"/>
  <c r="W56" i="33"/>
  <c r="AE56" i="33"/>
  <c r="H57" i="33"/>
  <c r="AA61" i="33"/>
  <c r="AB62" i="33"/>
  <c r="M63" i="33"/>
  <c r="AC63" i="33"/>
  <c r="N64" i="33"/>
  <c r="AD64" i="33"/>
  <c r="G65" i="33"/>
  <c r="G65" i="36" s="1"/>
  <c r="O65" i="33"/>
  <c r="Y67" i="33"/>
  <c r="J68" i="33"/>
  <c r="R68" i="33"/>
  <c r="R84" i="33" s="1"/>
  <c r="AH68" i="33"/>
  <c r="AQ68" i="39"/>
  <c r="AQ66" i="39"/>
  <c r="I42" i="24"/>
  <c r="I42" i="26" s="1"/>
  <c r="Y42" i="24"/>
  <c r="Y42" i="26" s="1"/>
  <c r="R43" i="24"/>
  <c r="R43" i="26" s="1"/>
  <c r="Z43" i="24"/>
  <c r="Z43" i="26" s="1"/>
  <c r="O15" i="39"/>
  <c r="G15" i="39"/>
  <c r="G15" i="41" s="1"/>
  <c r="V14" i="39"/>
  <c r="F14" i="39"/>
  <c r="M13" i="39"/>
  <c r="AQ51" i="33"/>
  <c r="AQ61" i="33"/>
  <c r="AQ46" i="33"/>
  <c r="AQ59" i="35"/>
  <c r="AQ45" i="35"/>
  <c r="AQ32" i="35"/>
  <c r="AQ15" i="35"/>
  <c r="AQ45" i="33"/>
  <c r="AQ45" i="36" s="1"/>
  <c r="AQ63" i="35"/>
  <c r="AQ46" i="35"/>
  <c r="AQ33" i="35"/>
  <c r="AQ18" i="35"/>
  <c r="AQ59" i="33"/>
  <c r="AQ65" i="33"/>
  <c r="AQ54" i="33"/>
  <c r="AQ43" i="33"/>
  <c r="AQ62" i="35"/>
  <c r="AQ51" i="35"/>
  <c r="AQ40" i="35"/>
  <c r="AQ27" i="35"/>
  <c r="AQ17" i="35"/>
  <c r="AQ57" i="33"/>
  <c r="AQ13" i="35"/>
  <c r="AQ61" i="35"/>
  <c r="AQ50" i="35"/>
  <c r="AQ37" i="35"/>
  <c r="AQ26" i="35"/>
  <c r="AQ16" i="35"/>
  <c r="AP62" i="20"/>
  <c r="AH62" i="20"/>
  <c r="C12" i="4"/>
  <c r="AQ55" i="33"/>
  <c r="AQ67" i="33"/>
  <c r="AQ58" i="33"/>
  <c r="AQ50" i="33"/>
  <c r="AQ50" i="36" s="1"/>
  <c r="AQ41" i="33"/>
  <c r="AQ64" i="35"/>
  <c r="AQ55" i="35"/>
  <c r="AQ47" i="35"/>
  <c r="AQ38" i="35"/>
  <c r="AQ30" i="35"/>
  <c r="AQ21" i="35"/>
  <c r="AQ53" i="33"/>
  <c r="AQ53" i="36" s="1"/>
  <c r="AQ40" i="33"/>
  <c r="AQ65" i="35"/>
  <c r="AQ56" i="35"/>
  <c r="AQ48" i="35"/>
  <c r="AQ39" i="35"/>
  <c r="AQ31" i="35"/>
  <c r="AQ22" i="35"/>
  <c r="AL62" i="20"/>
  <c r="AM60" i="20"/>
  <c r="AN62" i="20"/>
  <c r="AJ62" i="20"/>
  <c r="L62" i="20"/>
  <c r="AO60" i="20"/>
  <c r="AK60" i="20"/>
  <c r="AP89" i="35"/>
  <c r="AL89" i="35"/>
  <c r="V89" i="35"/>
  <c r="AN89" i="35"/>
  <c r="D89" i="35"/>
  <c r="C61" i="20"/>
  <c r="AO84" i="35"/>
  <c r="I84" i="35"/>
  <c r="AO90" i="35"/>
  <c r="C76" i="39"/>
  <c r="C76" i="41" s="1"/>
  <c r="C82" i="39"/>
  <c r="C82" i="41" s="1"/>
  <c r="AP65" i="20"/>
  <c r="AL65" i="20"/>
  <c r="AH65" i="20"/>
  <c r="Z65" i="20"/>
  <c r="AN90" i="35"/>
  <c r="D90" i="35"/>
  <c r="AP87" i="35"/>
  <c r="AL87" i="35"/>
  <c r="AH87" i="35"/>
  <c r="AD87" i="35"/>
  <c r="V87" i="35"/>
  <c r="AO86" i="35"/>
  <c r="AK86" i="35"/>
  <c r="AG86" i="35"/>
  <c r="U86" i="35"/>
  <c r="M86" i="35"/>
  <c r="I86" i="35"/>
  <c r="E86" i="35"/>
  <c r="AP77" i="35"/>
  <c r="C46" i="19"/>
  <c r="AP48" i="19"/>
  <c r="AL48" i="19"/>
  <c r="AO47" i="19"/>
  <c r="AK47" i="19"/>
  <c r="AN46" i="19"/>
  <c r="AJ46" i="19"/>
  <c r="AF46" i="19"/>
  <c r="AB46" i="19"/>
  <c r="X46" i="19"/>
  <c r="H46" i="19"/>
  <c r="D46" i="19"/>
  <c r="AM45" i="19"/>
  <c r="AI45" i="19"/>
  <c r="AE45" i="19"/>
  <c r="AA45" i="19"/>
  <c r="W45" i="19"/>
  <c r="K45" i="19"/>
  <c r="G45" i="19"/>
  <c r="AP44" i="19"/>
  <c r="AL44" i="19"/>
  <c r="AO43" i="19"/>
  <c r="AK43" i="19"/>
  <c r="AN42" i="19"/>
  <c r="AJ42" i="19"/>
  <c r="AM41" i="19"/>
  <c r="AI41" i="19"/>
  <c r="AE41" i="19"/>
  <c r="S41" i="19"/>
  <c r="O41" i="19"/>
  <c r="AP40" i="19"/>
  <c r="AL40" i="19"/>
  <c r="AH40" i="19"/>
  <c r="AD40" i="19"/>
  <c r="Z40" i="19"/>
  <c r="V40" i="19"/>
  <c r="R40" i="19"/>
  <c r="N40" i="19"/>
  <c r="J40" i="19"/>
  <c r="F40" i="19"/>
  <c r="AP24" i="19"/>
  <c r="AP66" i="8"/>
  <c r="AP59" i="19"/>
  <c r="AL24" i="19"/>
  <c r="AL66" i="8"/>
  <c r="AL59" i="19"/>
  <c r="C45" i="19"/>
  <c r="C41" i="19"/>
  <c r="AO48" i="19"/>
  <c r="AK48" i="19"/>
  <c r="AN47" i="19"/>
  <c r="AJ47" i="19"/>
  <c r="AM46" i="19"/>
  <c r="AI46" i="19"/>
  <c r="AE46" i="19"/>
  <c r="AA46" i="19"/>
  <c r="K46" i="19"/>
  <c r="G46" i="19"/>
  <c r="AP45" i="19"/>
  <c r="AL45" i="19"/>
  <c r="AH45" i="19"/>
  <c r="AD45" i="19"/>
  <c r="Z45" i="19"/>
  <c r="N45" i="19"/>
  <c r="J45" i="19"/>
  <c r="F45" i="19"/>
  <c r="AO44" i="19"/>
  <c r="AK44" i="19"/>
  <c r="AN43" i="19"/>
  <c r="AJ43" i="19"/>
  <c r="X43" i="19"/>
  <c r="AM42" i="19"/>
  <c r="AP41" i="19"/>
  <c r="AL41" i="19"/>
  <c r="AH41" i="19"/>
  <c r="AD41" i="19"/>
  <c r="R41" i="19"/>
  <c r="N41" i="19"/>
  <c r="J41" i="19"/>
  <c r="AO40" i="19"/>
  <c r="AK40" i="19"/>
  <c r="AG40" i="19"/>
  <c r="AC40" i="19"/>
  <c r="Y40" i="19"/>
  <c r="U40" i="19"/>
  <c r="Q40" i="19"/>
  <c r="M40" i="19"/>
  <c r="I40" i="19"/>
  <c r="E40" i="19"/>
  <c r="AO24" i="19"/>
  <c r="AO66" i="8"/>
  <c r="AO59" i="19"/>
  <c r="AK24" i="19"/>
  <c r="AK66" i="8"/>
  <c r="AK59" i="19"/>
  <c r="AN58" i="20"/>
  <c r="AN59" i="20"/>
  <c r="AJ58" i="20"/>
  <c r="AJ59" i="20"/>
  <c r="AP38" i="26"/>
  <c r="AP65" i="24"/>
  <c r="AP58" i="26"/>
  <c r="AN56" i="26"/>
  <c r="AN63" i="24"/>
  <c r="AN28" i="26"/>
  <c r="AN59" i="26"/>
  <c r="AN66" i="24"/>
  <c r="AN24" i="26"/>
  <c r="AP55" i="26"/>
  <c r="AP22" i="26"/>
  <c r="AP62" i="24"/>
  <c r="AO21" i="26"/>
  <c r="AO54" i="26"/>
  <c r="AO61" i="24"/>
  <c r="AN51" i="26"/>
  <c r="AN58" i="24"/>
  <c r="AN59" i="24"/>
  <c r="AN52" i="26"/>
  <c r="AN12" i="26"/>
  <c r="AO58" i="20"/>
  <c r="AO59" i="20"/>
  <c r="AK58" i="20"/>
  <c r="AK59" i="20"/>
  <c r="AO58" i="26"/>
  <c r="AO38" i="26"/>
  <c r="AO65" i="24"/>
  <c r="AP31" i="26"/>
  <c r="AP64" i="24"/>
  <c r="AP57" i="26"/>
  <c r="R65" i="20"/>
  <c r="AM64" i="20"/>
  <c r="AN63" i="20"/>
  <c r="AJ63" i="20"/>
  <c r="AN66" i="20"/>
  <c r="AJ66" i="20"/>
  <c r="AO61" i="20"/>
  <c r="AK61" i="20"/>
  <c r="C65" i="20"/>
  <c r="C62" i="20"/>
  <c r="AM65" i="20"/>
  <c r="AI65" i="20"/>
  <c r="W65" i="20"/>
  <c r="AN64" i="20"/>
  <c r="AJ64" i="20"/>
  <c r="AO63" i="20"/>
  <c r="AK63" i="20"/>
  <c r="AO66" i="20"/>
  <c r="AK66" i="20"/>
  <c r="AM62" i="20"/>
  <c r="AI62" i="20"/>
  <c r="AP61" i="20"/>
  <c r="AL61" i="20"/>
  <c r="AN60" i="20"/>
  <c r="AJ60" i="20"/>
  <c r="C44" i="19"/>
  <c r="C40" i="19"/>
  <c r="C24" i="19"/>
  <c r="AN48" i="19"/>
  <c r="AJ48" i="19"/>
  <c r="AM47" i="19"/>
  <c r="AP46" i="19"/>
  <c r="AL46" i="19"/>
  <c r="AH46" i="19"/>
  <c r="AD46" i="19"/>
  <c r="Z46" i="19"/>
  <c r="N46" i="19"/>
  <c r="J46" i="19"/>
  <c r="F46" i="19"/>
  <c r="AO45" i="19"/>
  <c r="AK45" i="19"/>
  <c r="AG45" i="19"/>
  <c r="AC45" i="19"/>
  <c r="Y45" i="19"/>
  <c r="U45" i="19"/>
  <c r="Q45" i="19"/>
  <c r="M45" i="19"/>
  <c r="I45" i="19"/>
  <c r="E45" i="19"/>
  <c r="AN44" i="19"/>
  <c r="AJ44" i="19"/>
  <c r="D44" i="19"/>
  <c r="AM43" i="19"/>
  <c r="AI43" i="19"/>
  <c r="AP42" i="19"/>
  <c r="AL42" i="19"/>
  <c r="AO41" i="19"/>
  <c r="AK41" i="19"/>
  <c r="AG41" i="19"/>
  <c r="AC41" i="19"/>
  <c r="Y41" i="19"/>
  <c r="Q41" i="19"/>
  <c r="M41" i="19"/>
  <c r="AN40" i="19"/>
  <c r="AJ40" i="19"/>
  <c r="AF40" i="19"/>
  <c r="AB40" i="19"/>
  <c r="X40" i="19"/>
  <c r="T40" i="19"/>
  <c r="P40" i="19"/>
  <c r="L40" i="19"/>
  <c r="D40" i="19"/>
  <c r="AN24" i="19"/>
  <c r="AN66" i="8"/>
  <c r="AN59" i="19"/>
  <c r="AJ24" i="19"/>
  <c r="AJ59" i="19"/>
  <c r="AJ66" i="8"/>
  <c r="C47" i="19"/>
  <c r="C43" i="19"/>
  <c r="AM48" i="19"/>
  <c r="AP47" i="19"/>
  <c r="AL47" i="19"/>
  <c r="AO46" i="19"/>
  <c r="AK46" i="19"/>
  <c r="AG46" i="19"/>
  <c r="AC46" i="19"/>
  <c r="Y46" i="19"/>
  <c r="M46" i="19"/>
  <c r="I46" i="19"/>
  <c r="E46" i="19"/>
  <c r="AN45" i="19"/>
  <c r="AJ45" i="19"/>
  <c r="AF45" i="19"/>
  <c r="X45" i="19"/>
  <c r="L45" i="19"/>
  <c r="H45" i="19"/>
  <c r="D45" i="19"/>
  <c r="AM44" i="19"/>
  <c r="AP43" i="19"/>
  <c r="AL43" i="19"/>
  <c r="AH43" i="19"/>
  <c r="AO42" i="19"/>
  <c r="AK42" i="19"/>
  <c r="AN41" i="19"/>
  <c r="AJ41" i="19"/>
  <c r="AB41" i="19"/>
  <c r="P41" i="19"/>
  <c r="L41" i="19"/>
  <c r="D41" i="19"/>
  <c r="AM40" i="19"/>
  <c r="AI40" i="19"/>
  <c r="AE40" i="19"/>
  <c r="AA40" i="19"/>
  <c r="W40" i="19"/>
  <c r="S40" i="19"/>
  <c r="O40" i="19"/>
  <c r="K40" i="19"/>
  <c r="AM24" i="19"/>
  <c r="AM59" i="19"/>
  <c r="AM66" i="8"/>
  <c r="D24" i="19"/>
  <c r="AP58" i="20"/>
  <c r="AP59" i="20"/>
  <c r="AL58" i="20"/>
  <c r="AL59" i="20"/>
  <c r="AN58" i="26"/>
  <c r="AN38" i="26"/>
  <c r="AN65" i="24"/>
  <c r="AO57" i="26"/>
  <c r="AO31" i="26"/>
  <c r="AO64" i="24"/>
  <c r="AP56" i="26"/>
  <c r="AP28" i="26"/>
  <c r="AP63" i="24"/>
  <c r="AP59" i="26"/>
  <c r="AP24" i="26"/>
  <c r="AP66" i="24"/>
  <c r="AN55" i="26"/>
  <c r="AN62" i="24"/>
  <c r="AN22" i="26"/>
  <c r="AO53" i="26"/>
  <c r="AO60" i="24"/>
  <c r="AO15" i="26"/>
  <c r="AP52" i="26"/>
  <c r="AP12" i="26"/>
  <c r="AP51" i="26"/>
  <c r="AP58" i="24"/>
  <c r="AP59" i="24"/>
  <c r="AM58" i="20"/>
  <c r="AM59" i="20"/>
  <c r="AN31" i="26"/>
  <c r="AN57" i="26"/>
  <c r="AN64" i="24"/>
  <c r="AO56" i="26"/>
  <c r="AO28" i="26"/>
  <c r="AO63" i="24"/>
  <c r="AO24" i="26"/>
  <c r="AO59" i="26"/>
  <c r="AO66" i="24"/>
  <c r="AP21" i="26"/>
  <c r="AP54" i="26"/>
  <c r="AP61" i="24"/>
  <c r="AN15" i="26"/>
  <c r="AN60" i="24"/>
  <c r="AN53" i="26"/>
  <c r="AN65" i="20"/>
  <c r="AJ65" i="20"/>
  <c r="AF65" i="20"/>
  <c r="X65" i="20"/>
  <c r="AO64" i="20"/>
  <c r="AK64" i="20"/>
  <c r="AP63" i="20"/>
  <c r="AL63" i="20"/>
  <c r="AH63" i="20"/>
  <c r="AP66" i="20"/>
  <c r="AL66" i="20"/>
  <c r="AM61" i="20"/>
  <c r="AI61" i="20"/>
  <c r="AO65" i="20"/>
  <c r="AK65" i="20"/>
  <c r="AG65" i="20"/>
  <c r="Y65" i="20"/>
  <c r="AP64" i="20"/>
  <c r="AL64" i="20"/>
  <c r="AM63" i="20"/>
  <c r="AI63" i="20"/>
  <c r="AM66" i="20"/>
  <c r="AO62" i="20"/>
  <c r="AK62" i="20"/>
  <c r="M62" i="20"/>
  <c r="AN61" i="20"/>
  <c r="AJ61" i="20"/>
  <c r="AP60" i="20"/>
  <c r="AL60" i="20"/>
  <c r="AO55" i="26"/>
  <c r="AO22" i="26"/>
  <c r="AO62" i="24"/>
  <c r="AN21" i="26"/>
  <c r="AN61" i="24"/>
  <c r="AN54" i="26"/>
  <c r="AP15" i="26"/>
  <c r="AP53" i="26"/>
  <c r="AP60" i="24"/>
  <c r="C91" i="33"/>
  <c r="C91" i="36" s="1"/>
  <c r="C66" i="36"/>
  <c r="C89" i="33"/>
  <c r="C62" i="36"/>
  <c r="C49" i="36"/>
  <c r="C45" i="36"/>
  <c r="C40" i="36"/>
  <c r="C36" i="36"/>
  <c r="C32" i="36"/>
  <c r="C27" i="36"/>
  <c r="C87" i="33"/>
  <c r="C87" i="36" s="1"/>
  <c r="C77" i="33"/>
  <c r="C77" i="36" s="1"/>
  <c r="C23" i="36"/>
  <c r="C75" i="33"/>
  <c r="C75" i="36" s="1"/>
  <c r="C19" i="36"/>
  <c r="C81" i="33"/>
  <c r="C81" i="36" s="1"/>
  <c r="C15" i="36"/>
  <c r="AM69" i="36"/>
  <c r="AI69" i="36"/>
  <c r="AE69" i="36"/>
  <c r="AA69" i="36"/>
  <c r="W69" i="36"/>
  <c r="S69" i="36"/>
  <c r="O69" i="36"/>
  <c r="K69" i="36"/>
  <c r="G69" i="36"/>
  <c r="AP84" i="33"/>
  <c r="AP84" i="36" s="1"/>
  <c r="AP68" i="36"/>
  <c r="V84" i="33"/>
  <c r="V84" i="36" s="1"/>
  <c r="V68" i="36"/>
  <c r="AO67" i="36"/>
  <c r="AK67" i="36"/>
  <c r="U67" i="36"/>
  <c r="Q67" i="36"/>
  <c r="M67" i="36"/>
  <c r="I67" i="36"/>
  <c r="E67" i="36"/>
  <c r="AN91" i="33"/>
  <c r="AN91" i="36" s="1"/>
  <c r="AN66" i="36"/>
  <c r="D91" i="33"/>
  <c r="D91" i="36" s="1"/>
  <c r="D66" i="36"/>
  <c r="AM65" i="36"/>
  <c r="W65" i="36"/>
  <c r="AP90" i="33"/>
  <c r="AP90" i="36" s="1"/>
  <c r="AP64" i="36"/>
  <c r="AL90" i="33"/>
  <c r="AL90" i="36" s="1"/>
  <c r="AL64" i="36"/>
  <c r="V90" i="33"/>
  <c r="V90" i="36" s="1"/>
  <c r="V64" i="36"/>
  <c r="AO63" i="36"/>
  <c r="E63" i="36"/>
  <c r="AN89" i="33"/>
  <c r="AN62" i="36"/>
  <c r="D89" i="33"/>
  <c r="D62" i="36"/>
  <c r="AM92" i="33"/>
  <c r="AM92" i="36" s="1"/>
  <c r="AM61" i="36"/>
  <c r="W92" i="33"/>
  <c r="W92" i="36" s="1"/>
  <c r="W61" i="36"/>
  <c r="AP59" i="36"/>
  <c r="AL59" i="36"/>
  <c r="AH59" i="36"/>
  <c r="AD59" i="36"/>
  <c r="Z59" i="36"/>
  <c r="V59" i="36"/>
  <c r="R59" i="36"/>
  <c r="N59" i="36"/>
  <c r="J59" i="36"/>
  <c r="AO58" i="36"/>
  <c r="AK58" i="36"/>
  <c r="AG58" i="36"/>
  <c r="AC58" i="36"/>
  <c r="Y58" i="36"/>
  <c r="U58" i="36"/>
  <c r="Q58" i="36"/>
  <c r="M58" i="36"/>
  <c r="I58" i="36"/>
  <c r="E58" i="36"/>
  <c r="AN57" i="36"/>
  <c r="AM56" i="36"/>
  <c r="AP55" i="36"/>
  <c r="AD55" i="36"/>
  <c r="Z55" i="36"/>
  <c r="V55" i="36"/>
  <c r="N55" i="36"/>
  <c r="J55" i="36"/>
  <c r="AO54" i="36"/>
  <c r="AN53" i="36"/>
  <c r="AM52" i="36"/>
  <c r="AP51" i="36"/>
  <c r="AD51" i="36"/>
  <c r="Z51" i="36"/>
  <c r="V51" i="36"/>
  <c r="J51" i="36"/>
  <c r="AO50" i="36"/>
  <c r="AK50" i="36"/>
  <c r="AG50" i="36"/>
  <c r="AC50" i="36"/>
  <c r="Y50" i="36"/>
  <c r="U50" i="36"/>
  <c r="Q50" i="36"/>
  <c r="M50" i="36"/>
  <c r="I50" i="36"/>
  <c r="E50" i="36"/>
  <c r="AN49" i="36"/>
  <c r="AJ49" i="36"/>
  <c r="AF49" i="36"/>
  <c r="AB49" i="36"/>
  <c r="X49" i="36"/>
  <c r="T49" i="36"/>
  <c r="P49" i="36"/>
  <c r="L49" i="36"/>
  <c r="H49" i="36"/>
  <c r="D49" i="36"/>
  <c r="AM48" i="36"/>
  <c r="AI48" i="36"/>
  <c r="AE48" i="36"/>
  <c r="W48" i="36"/>
  <c r="S48" i="36"/>
  <c r="O48" i="36"/>
  <c r="K48" i="36"/>
  <c r="G48" i="36"/>
  <c r="AP47" i="36"/>
  <c r="AL47" i="36"/>
  <c r="AH47" i="36"/>
  <c r="AD47" i="36"/>
  <c r="V47" i="36"/>
  <c r="J47" i="36"/>
  <c r="AO46" i="36"/>
  <c r="AO12" i="26"/>
  <c r="AO51" i="26"/>
  <c r="AO52" i="26"/>
  <c r="AO58" i="24"/>
  <c r="AO59" i="24"/>
  <c r="C84" i="33"/>
  <c r="C84" i="36" s="1"/>
  <c r="C68" i="36"/>
  <c r="C64" i="36"/>
  <c r="C90" i="33"/>
  <c r="C90" i="36" s="1"/>
  <c r="C59" i="36"/>
  <c r="C55" i="36"/>
  <c r="C51" i="36"/>
  <c r="C47" i="36"/>
  <c r="C42" i="36"/>
  <c r="C38" i="36"/>
  <c r="C34" i="36"/>
  <c r="C30" i="36"/>
  <c r="C25" i="36"/>
  <c r="C17" i="36"/>
  <c r="C83" i="33"/>
  <c r="C83" i="36" s="1"/>
  <c r="AO69" i="36"/>
  <c r="AK69" i="36"/>
  <c r="AG69" i="36"/>
  <c r="AC69" i="36"/>
  <c r="Y69" i="36"/>
  <c r="U69" i="36"/>
  <c r="Q69" i="36"/>
  <c r="M69" i="36"/>
  <c r="I69" i="36"/>
  <c r="E69" i="36"/>
  <c r="AN84" i="33"/>
  <c r="AN84" i="36" s="1"/>
  <c r="AN68" i="36"/>
  <c r="T68" i="36"/>
  <c r="AM67" i="36"/>
  <c r="AI67" i="36"/>
  <c r="AA67" i="36"/>
  <c r="W67" i="36"/>
  <c r="O67" i="36"/>
  <c r="K67" i="36"/>
  <c r="G67" i="36"/>
  <c r="AP91" i="33"/>
  <c r="AP91" i="36" s="1"/>
  <c r="AP66" i="36"/>
  <c r="AL91" i="33"/>
  <c r="AL91" i="36" s="1"/>
  <c r="AL66" i="36"/>
  <c r="V91" i="33"/>
  <c r="V91" i="36" s="1"/>
  <c r="V66" i="36"/>
  <c r="AO65" i="36"/>
  <c r="AK65" i="36"/>
  <c r="AN90" i="33"/>
  <c r="AN90" i="36" s="1"/>
  <c r="AN64" i="36"/>
  <c r="D90" i="33"/>
  <c r="D90" i="36" s="1"/>
  <c r="D64" i="36"/>
  <c r="AM63" i="36"/>
  <c r="W63" i="36"/>
  <c r="AP89" i="33"/>
  <c r="AP62" i="36"/>
  <c r="AL89" i="33"/>
  <c r="AL62" i="36"/>
  <c r="V89" i="33"/>
  <c r="V62" i="36"/>
  <c r="AO92" i="33"/>
  <c r="AO92" i="36" s="1"/>
  <c r="AO61" i="36"/>
  <c r="AN59" i="36"/>
  <c r="AJ59" i="36"/>
  <c r="AF59" i="36"/>
  <c r="AB59" i="36"/>
  <c r="X59" i="36"/>
  <c r="T59" i="36"/>
  <c r="P59" i="36"/>
  <c r="L59" i="36"/>
  <c r="H59" i="36"/>
  <c r="D59" i="36"/>
  <c r="AM58" i="36"/>
  <c r="AI58" i="36"/>
  <c r="AE58" i="36"/>
  <c r="AA58" i="36"/>
  <c r="W58" i="36"/>
  <c r="S58" i="36"/>
  <c r="O58" i="36"/>
  <c r="K58" i="36"/>
  <c r="G58" i="36"/>
  <c r="AP57" i="36"/>
  <c r="AO56" i="36"/>
  <c r="AC56" i="36"/>
  <c r="Q56" i="36"/>
  <c r="AN55" i="36"/>
  <c r="AB55" i="36"/>
  <c r="X55" i="36"/>
  <c r="T55" i="36"/>
  <c r="L55" i="36"/>
  <c r="AM54" i="36"/>
  <c r="AP53" i="36"/>
  <c r="AO52" i="36"/>
  <c r="AN51" i="36"/>
  <c r="AB51" i="36"/>
  <c r="X51" i="36"/>
  <c r="T51" i="36"/>
  <c r="P51" i="36"/>
  <c r="L51" i="36"/>
  <c r="D51" i="36"/>
  <c r="AM50" i="36"/>
  <c r="AI50" i="36"/>
  <c r="AE50" i="36"/>
  <c r="AA50" i="36"/>
  <c r="W50" i="36"/>
  <c r="S50" i="36"/>
  <c r="O50" i="36"/>
  <c r="K50" i="36"/>
  <c r="G50" i="36"/>
  <c r="AP49" i="36"/>
  <c r="AL49" i="36"/>
  <c r="AH49" i="36"/>
  <c r="AD49" i="36"/>
  <c r="Z49" i="36"/>
  <c r="V49" i="36"/>
  <c r="R49" i="36"/>
  <c r="N49" i="36"/>
  <c r="J49" i="36"/>
  <c r="AO48" i="36"/>
  <c r="AK48" i="36"/>
  <c r="AG48" i="36"/>
  <c r="AC48" i="36"/>
  <c r="U48" i="36"/>
  <c r="Q48" i="36"/>
  <c r="M48" i="36"/>
  <c r="I48" i="36"/>
  <c r="E48" i="36"/>
  <c r="AN47" i="36"/>
  <c r="AJ47" i="36"/>
  <c r="AF47" i="36"/>
  <c r="T47" i="36"/>
  <c r="P47" i="36"/>
  <c r="H47" i="36"/>
  <c r="AM46" i="36"/>
  <c r="AP45" i="36"/>
  <c r="AL45" i="36"/>
  <c r="AH45" i="36"/>
  <c r="AD45" i="36"/>
  <c r="Z45" i="36"/>
  <c r="V45" i="36"/>
  <c r="R45" i="36"/>
  <c r="N45" i="36"/>
  <c r="F45" i="36"/>
  <c r="AO43" i="36"/>
  <c r="AK43" i="36"/>
  <c r="AG43" i="36"/>
  <c r="U43" i="36"/>
  <c r="Q43" i="36"/>
  <c r="I43" i="36"/>
  <c r="AN42" i="36"/>
  <c r="AJ42" i="36"/>
  <c r="AF42" i="36"/>
  <c r="AB42" i="36"/>
  <c r="X42" i="36"/>
  <c r="T42" i="36"/>
  <c r="P42" i="36"/>
  <c r="L42" i="36"/>
  <c r="H42" i="36"/>
  <c r="D42" i="36"/>
  <c r="AM41" i="36"/>
  <c r="AP40" i="36"/>
  <c r="AL40" i="36"/>
  <c r="J40" i="36"/>
  <c r="AO39" i="36"/>
  <c r="AC39" i="36"/>
  <c r="U39" i="36"/>
  <c r="I39" i="36"/>
  <c r="AN38" i="36"/>
  <c r="AM37" i="36"/>
  <c r="AP36" i="36"/>
  <c r="AO35" i="36"/>
  <c r="I35" i="36"/>
  <c r="E35" i="36"/>
  <c r="AN34" i="36"/>
  <c r="AJ34" i="36"/>
  <c r="AF34" i="36"/>
  <c r="AB34" i="36"/>
  <c r="X34" i="36"/>
  <c r="T34" i="36"/>
  <c r="P34" i="36"/>
  <c r="L34" i="36"/>
  <c r="D34" i="36"/>
  <c r="AM33" i="36"/>
  <c r="AE33" i="36"/>
  <c r="AA33" i="36"/>
  <c r="W33" i="36"/>
  <c r="S33" i="36"/>
  <c r="O33" i="36"/>
  <c r="K33" i="36"/>
  <c r="G33" i="36"/>
  <c r="AP32" i="36"/>
  <c r="AL32" i="36"/>
  <c r="AH32" i="36"/>
  <c r="V32" i="36"/>
  <c r="R32" i="36"/>
  <c r="N32" i="36"/>
  <c r="J32" i="36"/>
  <c r="F32" i="36"/>
  <c r="AO31" i="36"/>
  <c r="AK31" i="36"/>
  <c r="M31" i="36"/>
  <c r="I31" i="36"/>
  <c r="E31" i="36"/>
  <c r="AN30" i="36"/>
  <c r="AM29" i="36"/>
  <c r="AI29" i="36"/>
  <c r="AE29" i="36"/>
  <c r="AA29" i="36"/>
  <c r="W29" i="36"/>
  <c r="S29" i="36"/>
  <c r="O29" i="36"/>
  <c r="G29" i="36"/>
  <c r="AP87" i="33"/>
  <c r="AP87" i="36" s="1"/>
  <c r="AP27" i="36"/>
  <c r="AL87" i="33"/>
  <c r="AL87" i="36" s="1"/>
  <c r="AL27" i="36"/>
  <c r="AH87" i="33"/>
  <c r="AH87" i="36" s="1"/>
  <c r="AH27" i="36"/>
  <c r="AD87" i="33"/>
  <c r="AD87" i="36" s="1"/>
  <c r="AD27" i="36"/>
  <c r="Z27" i="36"/>
  <c r="V87" i="33"/>
  <c r="V87" i="36" s="1"/>
  <c r="V27" i="36"/>
  <c r="F27" i="36"/>
  <c r="AO86" i="33"/>
  <c r="AO86" i="36" s="1"/>
  <c r="AO26" i="36"/>
  <c r="AK86" i="33"/>
  <c r="AK86" i="36" s="1"/>
  <c r="AK26" i="36"/>
  <c r="AG86" i="33"/>
  <c r="AG86" i="36" s="1"/>
  <c r="AG26" i="36"/>
  <c r="U26" i="36"/>
  <c r="U86" i="33"/>
  <c r="U86" i="36" s="1"/>
  <c r="M26" i="36"/>
  <c r="M86" i="33"/>
  <c r="M86" i="36" s="1"/>
  <c r="I26" i="36"/>
  <c r="I86" i="33"/>
  <c r="I86" i="36" s="1"/>
  <c r="E26" i="36"/>
  <c r="E86" i="33"/>
  <c r="E86" i="36" s="1"/>
  <c r="AN25" i="36"/>
  <c r="AJ25" i="36"/>
  <c r="AF25" i="36"/>
  <c r="AB25" i="36"/>
  <c r="X25" i="36"/>
  <c r="T25" i="36"/>
  <c r="P25" i="36"/>
  <c r="L25" i="36"/>
  <c r="H25" i="36"/>
  <c r="D25" i="36"/>
  <c r="AM24" i="36"/>
  <c r="AM80" i="33"/>
  <c r="AM80" i="36" s="1"/>
  <c r="AE24" i="36"/>
  <c r="AP23" i="36"/>
  <c r="AP77" i="33"/>
  <c r="AP77" i="36" s="1"/>
  <c r="AL23" i="36"/>
  <c r="AH23" i="36"/>
  <c r="AD23" i="36"/>
  <c r="AD77" i="33"/>
  <c r="AD77" i="36" s="1"/>
  <c r="Z23" i="36"/>
  <c r="V23" i="36"/>
  <c r="V77" i="33"/>
  <c r="V77" i="36" s="1"/>
  <c r="J23" i="36"/>
  <c r="J77" i="33"/>
  <c r="J77" i="36" s="1"/>
  <c r="AO22" i="36"/>
  <c r="AO79" i="33"/>
  <c r="AO79" i="36" s="1"/>
  <c r="I22" i="36"/>
  <c r="E22" i="36"/>
  <c r="AN21" i="36"/>
  <c r="AN78" i="33"/>
  <c r="AN78" i="36" s="1"/>
  <c r="D21" i="36"/>
  <c r="AM20" i="36"/>
  <c r="AM76" i="33"/>
  <c r="AM76" i="36" s="1"/>
  <c r="AN45" i="36"/>
  <c r="AJ45" i="36"/>
  <c r="AF45" i="36"/>
  <c r="AB45" i="36"/>
  <c r="X45" i="36"/>
  <c r="T45" i="36"/>
  <c r="P45" i="36"/>
  <c r="L45" i="36"/>
  <c r="H45" i="36"/>
  <c r="D45" i="36"/>
  <c r="AM43" i="36"/>
  <c r="AI43" i="36"/>
  <c r="AE43" i="36"/>
  <c r="W43" i="36"/>
  <c r="S43" i="36"/>
  <c r="O43" i="36"/>
  <c r="K43" i="36"/>
  <c r="G43" i="36"/>
  <c r="AP42" i="36"/>
  <c r="AL42" i="36"/>
  <c r="AH42" i="36"/>
  <c r="AD42" i="36"/>
  <c r="Z42" i="36"/>
  <c r="V42" i="36"/>
  <c r="R42" i="36"/>
  <c r="N42" i="36"/>
  <c r="J42" i="36"/>
  <c r="F42" i="36"/>
  <c r="AO41" i="36"/>
  <c r="I41" i="36"/>
  <c r="AN40" i="36"/>
  <c r="P40" i="36"/>
  <c r="D40" i="36"/>
  <c r="AM39" i="36"/>
  <c r="AE39" i="36"/>
  <c r="W39" i="36"/>
  <c r="O39" i="36"/>
  <c r="K39" i="36"/>
  <c r="AP38" i="36"/>
  <c r="AD38" i="36"/>
  <c r="AO37" i="36"/>
  <c r="AN36" i="36"/>
  <c r="P36" i="36"/>
  <c r="D36" i="36"/>
  <c r="AM35" i="36"/>
  <c r="AE35" i="36"/>
  <c r="W35" i="36"/>
  <c r="K35" i="36"/>
  <c r="AP34" i="36"/>
  <c r="AL34" i="36"/>
  <c r="AH34" i="36"/>
  <c r="AD34" i="36"/>
  <c r="Z34" i="36"/>
  <c r="V34" i="36"/>
  <c r="R34" i="36"/>
  <c r="N34" i="36"/>
  <c r="J34" i="36"/>
  <c r="AO33" i="36"/>
  <c r="AC33" i="36"/>
  <c r="U33" i="36"/>
  <c r="Q33" i="36"/>
  <c r="M33" i="36"/>
  <c r="I33" i="36"/>
  <c r="AN32" i="36"/>
  <c r="AJ32" i="36"/>
  <c r="AF32" i="36"/>
  <c r="X32" i="36"/>
  <c r="T32" i="36"/>
  <c r="P32" i="36"/>
  <c r="L32" i="36"/>
  <c r="H32" i="36"/>
  <c r="D32" i="36"/>
  <c r="AM31" i="36"/>
  <c r="AE31" i="36"/>
  <c r="W31" i="36"/>
  <c r="O31" i="36"/>
  <c r="K31" i="36"/>
  <c r="G31" i="36"/>
  <c r="AP30" i="36"/>
  <c r="AO29" i="36"/>
  <c r="AK29" i="36"/>
  <c r="AG29" i="36"/>
  <c r="AC29" i="36"/>
  <c r="Q29" i="36"/>
  <c r="M29" i="36"/>
  <c r="I29" i="36"/>
  <c r="E29" i="36"/>
  <c r="AN87" i="33"/>
  <c r="AN87" i="36" s="1"/>
  <c r="AN27" i="36"/>
  <c r="AJ87" i="33"/>
  <c r="AJ87" i="36" s="1"/>
  <c r="AJ27" i="36"/>
  <c r="AF87" i="33"/>
  <c r="AF87" i="36" s="1"/>
  <c r="AF27" i="36"/>
  <c r="AB27" i="36"/>
  <c r="X27" i="36"/>
  <c r="T87" i="33"/>
  <c r="T87" i="36" s="1"/>
  <c r="T27" i="36"/>
  <c r="P87" i="33"/>
  <c r="P87" i="36" s="1"/>
  <c r="P27" i="36"/>
  <c r="L87" i="33"/>
  <c r="L87" i="36" s="1"/>
  <c r="L27" i="36"/>
  <c r="H87" i="33"/>
  <c r="H87" i="36" s="1"/>
  <c r="H27" i="36"/>
  <c r="D87" i="33"/>
  <c r="D87" i="36" s="1"/>
  <c r="D27" i="36"/>
  <c r="AM86" i="33"/>
  <c r="AM86" i="36" s="1"/>
  <c r="AM26" i="36"/>
  <c r="AI86" i="33"/>
  <c r="AI86" i="36" s="1"/>
  <c r="AI26" i="36"/>
  <c r="AE86" i="33"/>
  <c r="AE86" i="36" s="1"/>
  <c r="AE26" i="36"/>
  <c r="W26" i="36"/>
  <c r="W86" i="33"/>
  <c r="W86" i="36" s="1"/>
  <c r="O26" i="36"/>
  <c r="O86" i="33"/>
  <c r="O86" i="36" s="1"/>
  <c r="K26" i="36"/>
  <c r="K86" i="33"/>
  <c r="K86" i="36" s="1"/>
  <c r="G26" i="36"/>
  <c r="G86" i="33"/>
  <c r="G86" i="36" s="1"/>
  <c r="AP25" i="36"/>
  <c r="AL25" i="36"/>
  <c r="AH25" i="36"/>
  <c r="AD25" i="36"/>
  <c r="Z25" i="36"/>
  <c r="R25" i="36"/>
  <c r="N25" i="36"/>
  <c r="J25" i="36"/>
  <c r="F25" i="36"/>
  <c r="AO24" i="36"/>
  <c r="AO80" i="33"/>
  <c r="AO80" i="36" s="1"/>
  <c r="AK24" i="36"/>
  <c r="AC24" i="36"/>
  <c r="I24" i="36"/>
  <c r="AN23" i="36"/>
  <c r="AN77" i="33"/>
  <c r="AN77" i="36" s="1"/>
  <c r="AJ23" i="36"/>
  <c r="AF23" i="36"/>
  <c r="AB23" i="36"/>
  <c r="X23" i="36"/>
  <c r="T23" i="36"/>
  <c r="T77" i="33"/>
  <c r="T77" i="36" s="1"/>
  <c r="L23" i="36"/>
  <c r="L77" i="33"/>
  <c r="L77" i="36" s="1"/>
  <c r="H23" i="36"/>
  <c r="D23" i="36"/>
  <c r="AM22" i="36"/>
  <c r="AM79" i="33"/>
  <c r="AM79" i="36" s="1"/>
  <c r="AP21" i="36"/>
  <c r="AP78" i="33"/>
  <c r="AP78" i="36" s="1"/>
  <c r="AL21" i="36"/>
  <c r="AO20" i="36"/>
  <c r="AO76" i="33"/>
  <c r="AO76" i="36" s="1"/>
  <c r="I20" i="36"/>
  <c r="AN19" i="36"/>
  <c r="AN75" i="33"/>
  <c r="AN75" i="36" s="1"/>
  <c r="P19" i="36"/>
  <c r="P75" i="33"/>
  <c r="P75" i="36" s="1"/>
  <c r="H19" i="36"/>
  <c r="D19" i="36"/>
  <c r="D75" i="33"/>
  <c r="D75" i="36" s="1"/>
  <c r="AM18" i="36"/>
  <c r="AM85" i="33"/>
  <c r="AM85" i="36" s="1"/>
  <c r="AI18" i="36"/>
  <c r="AI85" i="33"/>
  <c r="AI85" i="36" s="1"/>
  <c r="AE18" i="36"/>
  <c r="AE85" i="33"/>
  <c r="AE85" i="36" s="1"/>
  <c r="AA18" i="36"/>
  <c r="AA85" i="33"/>
  <c r="AA85" i="36" s="1"/>
  <c r="W18" i="36"/>
  <c r="W85" i="33"/>
  <c r="W85" i="36" s="1"/>
  <c r="S18" i="36"/>
  <c r="S85" i="33"/>
  <c r="S85" i="36" s="1"/>
  <c r="O18" i="36"/>
  <c r="O85" i="33"/>
  <c r="O85" i="36" s="1"/>
  <c r="G18" i="36"/>
  <c r="AP17" i="36"/>
  <c r="AP83" i="33"/>
  <c r="AP83" i="36" s="1"/>
  <c r="AL17" i="36"/>
  <c r="AL83" i="33"/>
  <c r="AL83" i="36" s="1"/>
  <c r="V17" i="36"/>
  <c r="V83" i="33"/>
  <c r="V83" i="36" s="1"/>
  <c r="AO16" i="36"/>
  <c r="AO82" i="33"/>
  <c r="AO82" i="36" s="1"/>
  <c r="I16" i="36"/>
  <c r="I82" i="33"/>
  <c r="I82" i="36" s="1"/>
  <c r="E16" i="36"/>
  <c r="E82" i="33"/>
  <c r="E82" i="36" s="1"/>
  <c r="AN15" i="36"/>
  <c r="AN81" i="33"/>
  <c r="AN81" i="36" s="1"/>
  <c r="D15" i="36"/>
  <c r="AM14" i="36"/>
  <c r="AM74" i="33"/>
  <c r="AM74" i="36" s="1"/>
  <c r="AP13" i="36"/>
  <c r="AP73" i="33"/>
  <c r="AL13" i="36"/>
  <c r="AL73" i="33"/>
  <c r="C69" i="36"/>
  <c r="C65" i="36"/>
  <c r="C92" i="33"/>
  <c r="C92" i="36" s="1"/>
  <c r="C61" i="36"/>
  <c r="C52" i="36"/>
  <c r="C48" i="36"/>
  <c r="C43" i="36"/>
  <c r="C39" i="36"/>
  <c r="C35" i="36"/>
  <c r="C31" i="36"/>
  <c r="C26" i="36"/>
  <c r="C86" i="33"/>
  <c r="C86" i="36" s="1"/>
  <c r="C22" i="36"/>
  <c r="C18" i="36"/>
  <c r="C85" i="33"/>
  <c r="C85" i="36" s="1"/>
  <c r="C14" i="36"/>
  <c r="AN69" i="36"/>
  <c r="AJ69" i="36"/>
  <c r="AF69" i="36"/>
  <c r="AB69" i="36"/>
  <c r="X69" i="36"/>
  <c r="T69" i="36"/>
  <c r="P69" i="36"/>
  <c r="L69" i="36"/>
  <c r="H69" i="36"/>
  <c r="D69" i="36"/>
  <c r="AM84" i="33"/>
  <c r="AM84" i="36" s="1"/>
  <c r="AM68" i="36"/>
  <c r="W84" i="33"/>
  <c r="W84" i="36" s="1"/>
  <c r="W68" i="36"/>
  <c r="AP67" i="36"/>
  <c r="AL67" i="36"/>
  <c r="AH67" i="36"/>
  <c r="Z67" i="36"/>
  <c r="V67" i="36"/>
  <c r="R67" i="36"/>
  <c r="N67" i="36"/>
  <c r="J67" i="36"/>
  <c r="F67" i="36"/>
  <c r="AO91" i="33"/>
  <c r="AO91" i="36" s="1"/>
  <c r="AO66" i="36"/>
  <c r="E91" i="33"/>
  <c r="E91" i="36" s="1"/>
  <c r="E66" i="36"/>
  <c r="AN65" i="36"/>
  <c r="D65" i="36"/>
  <c r="AM90" i="33"/>
  <c r="AM90" i="36" s="1"/>
  <c r="AM64" i="36"/>
  <c r="W90" i="33"/>
  <c r="W90" i="36" s="1"/>
  <c r="W64" i="36"/>
  <c r="AP63" i="36"/>
  <c r="AL63" i="36"/>
  <c r="V63" i="36"/>
  <c r="AO89" i="33"/>
  <c r="AO62" i="36"/>
  <c r="E89" i="33"/>
  <c r="E62" i="36"/>
  <c r="AN92" i="33"/>
  <c r="AN92" i="36" s="1"/>
  <c r="AN61" i="36"/>
  <c r="AM59" i="36"/>
  <c r="AI59" i="36"/>
  <c r="AE59" i="36"/>
  <c r="AA59" i="36"/>
  <c r="W59" i="36"/>
  <c r="S59" i="36"/>
  <c r="O59" i="36"/>
  <c r="K59" i="36"/>
  <c r="AP58" i="36"/>
  <c r="AL58" i="36"/>
  <c r="AH58" i="36"/>
  <c r="AD58" i="36"/>
  <c r="Z58" i="36"/>
  <c r="V58" i="36"/>
  <c r="R58" i="36"/>
  <c r="N58" i="36"/>
  <c r="J58" i="36"/>
  <c r="F58" i="36"/>
  <c r="AO57" i="36"/>
  <c r="AN56" i="36"/>
  <c r="P56" i="36"/>
  <c r="AM55" i="36"/>
  <c r="AA55" i="36"/>
  <c r="W55" i="36"/>
  <c r="S55" i="36"/>
  <c r="K55" i="36"/>
  <c r="AP54" i="36"/>
  <c r="AD54" i="36"/>
  <c r="AO53" i="36"/>
  <c r="AN52" i="36"/>
  <c r="AM51" i="36"/>
  <c r="AE51" i="36"/>
  <c r="AA51" i="36"/>
  <c r="W51" i="36"/>
  <c r="K51" i="36"/>
  <c r="AP50" i="36"/>
  <c r="AL50" i="36"/>
  <c r="AH50" i="36"/>
  <c r="AD50" i="36"/>
  <c r="Z50" i="36"/>
  <c r="V50" i="36"/>
  <c r="R50" i="36"/>
  <c r="N50" i="36"/>
  <c r="J50" i="36"/>
  <c r="F50" i="36"/>
  <c r="AO49" i="36"/>
  <c r="AK49" i="36"/>
  <c r="AG49" i="36"/>
  <c r="AC49" i="36"/>
  <c r="Y49" i="36"/>
  <c r="U49" i="36"/>
  <c r="Q49" i="36"/>
  <c r="M49" i="36"/>
  <c r="K20" i="36"/>
  <c r="AP19" i="36"/>
  <c r="AP75" i="33"/>
  <c r="AP75" i="36" s="1"/>
  <c r="AL19" i="36"/>
  <c r="F19" i="36"/>
  <c r="AO18" i="36"/>
  <c r="AO85" i="33"/>
  <c r="AO85" i="36" s="1"/>
  <c r="AK18" i="36"/>
  <c r="AK85" i="33"/>
  <c r="AK85" i="36" s="1"/>
  <c r="AG18" i="36"/>
  <c r="AG85" i="33"/>
  <c r="AG85" i="36" s="1"/>
  <c r="AC18" i="36"/>
  <c r="AC85" i="33"/>
  <c r="AC85" i="36" s="1"/>
  <c r="Y18" i="36"/>
  <c r="Y85" i="33"/>
  <c r="Y85" i="36" s="1"/>
  <c r="U18" i="36"/>
  <c r="U85" i="33"/>
  <c r="U85" i="36" s="1"/>
  <c r="Q18" i="36"/>
  <c r="Q85" i="33"/>
  <c r="Q85" i="36" s="1"/>
  <c r="I18" i="36"/>
  <c r="I85" i="33"/>
  <c r="I85" i="36" s="1"/>
  <c r="E18" i="36"/>
  <c r="E85" i="33"/>
  <c r="E85" i="36" s="1"/>
  <c r="AN17" i="36"/>
  <c r="AN83" i="33"/>
  <c r="AN83" i="36" s="1"/>
  <c r="D17" i="36"/>
  <c r="D83" i="33"/>
  <c r="D83" i="36" s="1"/>
  <c r="AM16" i="36"/>
  <c r="AM82" i="33"/>
  <c r="AM82" i="36" s="1"/>
  <c r="AP15" i="36"/>
  <c r="AP81" i="33"/>
  <c r="AP81" i="36" s="1"/>
  <c r="AL15" i="36"/>
  <c r="AL81" i="33"/>
  <c r="AL81" i="36" s="1"/>
  <c r="V15" i="36"/>
  <c r="V81" i="33"/>
  <c r="V81" i="36" s="1"/>
  <c r="AO14" i="36"/>
  <c r="AO74" i="33"/>
  <c r="AO74" i="36" s="1"/>
  <c r="I14" i="36"/>
  <c r="AN13" i="36"/>
  <c r="AN73" i="33"/>
  <c r="P13" i="36"/>
  <c r="P73" i="33"/>
  <c r="L13" i="36"/>
  <c r="L73" i="33"/>
  <c r="D13" i="36"/>
  <c r="D73" i="33"/>
  <c r="C67" i="36"/>
  <c r="C63" i="36"/>
  <c r="C58" i="36"/>
  <c r="C50" i="36"/>
  <c r="C41" i="36"/>
  <c r="C33" i="36"/>
  <c r="C29" i="36"/>
  <c r="C24" i="36"/>
  <c r="C76" i="33"/>
  <c r="C76" i="36" s="1"/>
  <c r="C20" i="36"/>
  <c r="C82" i="33"/>
  <c r="C82" i="36" s="1"/>
  <c r="C16" i="36"/>
  <c r="AP69" i="36"/>
  <c r="AL69" i="36"/>
  <c r="AH69" i="36"/>
  <c r="AD69" i="36"/>
  <c r="Z69" i="36"/>
  <c r="V69" i="36"/>
  <c r="N69" i="36"/>
  <c r="J69" i="36"/>
  <c r="F69" i="36"/>
  <c r="AO84" i="33"/>
  <c r="AO84" i="36" s="1"/>
  <c r="AO68" i="36"/>
  <c r="I84" i="33"/>
  <c r="I84" i="36" s="1"/>
  <c r="I68" i="36"/>
  <c r="AN67" i="36"/>
  <c r="AJ67" i="36"/>
  <c r="X67" i="36"/>
  <c r="T67" i="36"/>
  <c r="P67" i="36"/>
  <c r="L67" i="36"/>
  <c r="H67" i="36"/>
  <c r="D67" i="36"/>
  <c r="AM91" i="33"/>
  <c r="AM91" i="36" s="1"/>
  <c r="AM66" i="36"/>
  <c r="W91" i="33"/>
  <c r="W91" i="36" s="1"/>
  <c r="W66" i="36"/>
  <c r="AP65" i="36"/>
  <c r="AL65" i="36"/>
  <c r="V65" i="36"/>
  <c r="AO90" i="33"/>
  <c r="AO90" i="36" s="1"/>
  <c r="AO64" i="36"/>
  <c r="AN63" i="36"/>
  <c r="D63" i="36"/>
  <c r="AM89" i="33"/>
  <c r="AM62" i="36"/>
  <c r="W89" i="33"/>
  <c r="W62" i="36"/>
  <c r="AP92" i="33"/>
  <c r="AP92" i="36" s="1"/>
  <c r="AP61" i="36"/>
  <c r="AL92" i="33"/>
  <c r="AL92" i="36" s="1"/>
  <c r="AL61" i="36"/>
  <c r="V92" i="33"/>
  <c r="V92" i="36" s="1"/>
  <c r="V61" i="36"/>
  <c r="AO59" i="36"/>
  <c r="AK59" i="36"/>
  <c r="AG59" i="36"/>
  <c r="AC59" i="36"/>
  <c r="Y59" i="36"/>
  <c r="U59" i="36"/>
  <c r="Q59" i="36"/>
  <c r="M59" i="36"/>
  <c r="I59" i="36"/>
  <c r="AN58" i="36"/>
  <c r="AJ58" i="36"/>
  <c r="AF58" i="36"/>
  <c r="AB58" i="36"/>
  <c r="X58" i="36"/>
  <c r="T58" i="36"/>
  <c r="P58" i="36"/>
  <c r="L58" i="36"/>
  <c r="H58" i="36"/>
  <c r="D58" i="36"/>
  <c r="AM57" i="36"/>
  <c r="AE57" i="36"/>
  <c r="AP56" i="36"/>
  <c r="N56" i="36"/>
  <c r="AO55" i="36"/>
  <c r="AC55" i="36"/>
  <c r="Y55" i="36"/>
  <c r="U55" i="36"/>
  <c r="M55" i="36"/>
  <c r="AN54" i="36"/>
  <c r="AM53" i="36"/>
  <c r="AE53" i="36"/>
  <c r="AP52" i="36"/>
  <c r="AO51" i="36"/>
  <c r="AG51" i="36"/>
  <c r="AC51" i="36"/>
  <c r="U51" i="36"/>
  <c r="I51" i="36"/>
  <c r="AN50" i="36"/>
  <c r="AJ50" i="36"/>
  <c r="AF50" i="36"/>
  <c r="AB50" i="36"/>
  <c r="X50" i="36"/>
  <c r="T50" i="36"/>
  <c r="P50" i="36"/>
  <c r="L50" i="36"/>
  <c r="H50" i="36"/>
  <c r="D50" i="36"/>
  <c r="AM49" i="36"/>
  <c r="AI49" i="36"/>
  <c r="AE49" i="36"/>
  <c r="AA49" i="36"/>
  <c r="W49" i="36"/>
  <c r="S49" i="36"/>
  <c r="O49" i="36"/>
  <c r="K49" i="36"/>
  <c r="G49" i="36"/>
  <c r="AP48" i="36"/>
  <c r="AL48" i="36"/>
  <c r="AH48" i="36"/>
  <c r="AD48" i="36"/>
  <c r="V48" i="36"/>
  <c r="R48" i="36"/>
  <c r="N48" i="36"/>
  <c r="J48" i="36"/>
  <c r="F48" i="36"/>
  <c r="AO47" i="36"/>
  <c r="AK47" i="36"/>
  <c r="AG47" i="36"/>
  <c r="AC47" i="36"/>
  <c r="U47" i="36"/>
  <c r="I47" i="36"/>
  <c r="AN46" i="36"/>
  <c r="AM45" i="36"/>
  <c r="AI45" i="36"/>
  <c r="AE45" i="36"/>
  <c r="AA45" i="36"/>
  <c r="W45" i="36"/>
  <c r="S45" i="36"/>
  <c r="O45" i="36"/>
  <c r="K45" i="36"/>
  <c r="G45" i="36"/>
  <c r="AP43" i="36"/>
  <c r="AL43" i="36"/>
  <c r="AH43" i="36"/>
  <c r="AD43" i="36"/>
  <c r="V43" i="36"/>
  <c r="R43" i="36"/>
  <c r="N43" i="36"/>
  <c r="F43" i="36"/>
  <c r="AO42" i="36"/>
  <c r="AK42" i="36"/>
  <c r="AG42" i="36"/>
  <c r="AC42" i="36"/>
  <c r="Y42" i="36"/>
  <c r="U42" i="36"/>
  <c r="Q42" i="36"/>
  <c r="M42" i="36"/>
  <c r="I42" i="36"/>
  <c r="E42" i="36"/>
  <c r="AN41" i="36"/>
  <c r="H41" i="36"/>
  <c r="AM40" i="36"/>
  <c r="O40" i="36"/>
  <c r="AP39" i="36"/>
  <c r="AD39" i="36"/>
  <c r="V39" i="36"/>
  <c r="N39" i="36"/>
  <c r="J39" i="36"/>
  <c r="AO38" i="36"/>
  <c r="AN37" i="36"/>
  <c r="AM36" i="36"/>
  <c r="AP35" i="36"/>
  <c r="AD35" i="36"/>
  <c r="V35" i="36"/>
  <c r="J35" i="36"/>
  <c r="AO34" i="36"/>
  <c r="AK34" i="36"/>
  <c r="AG34" i="36"/>
  <c r="AC34" i="36"/>
  <c r="Y34" i="36"/>
  <c r="U34" i="36"/>
  <c r="Q34" i="36"/>
  <c r="M34" i="36"/>
  <c r="I34" i="36"/>
  <c r="E34" i="36"/>
  <c r="AN33" i="36"/>
  <c r="AF33" i="36"/>
  <c r="AB33" i="36"/>
  <c r="T33" i="36"/>
  <c r="P33" i="36"/>
  <c r="L33" i="36"/>
  <c r="H33" i="36"/>
  <c r="D33" i="36"/>
  <c r="AM32" i="36"/>
  <c r="AI32" i="36"/>
  <c r="W32" i="36"/>
  <c r="S32" i="36"/>
  <c r="O32" i="36"/>
  <c r="K32" i="36"/>
  <c r="G32" i="36"/>
  <c r="AP31" i="36"/>
  <c r="AL31" i="36"/>
  <c r="AD31" i="36"/>
  <c r="V31" i="36"/>
  <c r="N31" i="36"/>
  <c r="J31" i="36"/>
  <c r="F31" i="36"/>
  <c r="AO30" i="36"/>
  <c r="AN29" i="36"/>
  <c r="AJ29" i="36"/>
  <c r="AF29" i="36"/>
  <c r="AB29" i="36"/>
  <c r="P29" i="36"/>
  <c r="L29" i="36"/>
  <c r="H29" i="36"/>
  <c r="D29" i="36"/>
  <c r="AM87" i="33"/>
  <c r="AM87" i="36" s="1"/>
  <c r="AM27" i="36"/>
  <c r="AI87" i="33"/>
  <c r="AI87" i="36" s="1"/>
  <c r="AI27" i="36"/>
  <c r="AE87" i="33"/>
  <c r="AE87" i="36" s="1"/>
  <c r="AE27" i="36"/>
  <c r="AA27" i="36"/>
  <c r="W87" i="33"/>
  <c r="W87" i="36" s="1"/>
  <c r="W27" i="36"/>
  <c r="K87" i="33"/>
  <c r="K87" i="36" s="1"/>
  <c r="K27" i="36"/>
  <c r="G27" i="36"/>
  <c r="AP86" i="33"/>
  <c r="AP86" i="36" s="1"/>
  <c r="AP26" i="36"/>
  <c r="AL86" i="33"/>
  <c r="AL86" i="36" s="1"/>
  <c r="AL26" i="36"/>
  <c r="AH86" i="33"/>
  <c r="AH86" i="36" s="1"/>
  <c r="AH26" i="36"/>
  <c r="AD86" i="33"/>
  <c r="AD86" i="36" s="1"/>
  <c r="AD26" i="36"/>
  <c r="V26" i="36"/>
  <c r="V86" i="33"/>
  <c r="V86" i="36" s="1"/>
  <c r="N26" i="36"/>
  <c r="N86" i="33"/>
  <c r="N86" i="36" s="1"/>
  <c r="F26" i="36"/>
  <c r="F86" i="33"/>
  <c r="F86" i="36" s="1"/>
  <c r="AO25" i="36"/>
  <c r="AK25" i="36"/>
  <c r="AG25" i="36"/>
  <c r="I49" i="36"/>
  <c r="E49" i="36"/>
  <c r="AN48" i="36"/>
  <c r="AJ48" i="36"/>
  <c r="AF48" i="36"/>
  <c r="T48" i="36"/>
  <c r="P48" i="36"/>
  <c r="L48" i="36"/>
  <c r="H48" i="36"/>
  <c r="D48" i="36"/>
  <c r="AM47" i="36"/>
  <c r="AI47" i="36"/>
  <c r="AE47" i="36"/>
  <c r="W47" i="36"/>
  <c r="AP46" i="36"/>
  <c r="AO45" i="36"/>
  <c r="AK45" i="36"/>
  <c r="AG45" i="36"/>
  <c r="AC45" i="36"/>
  <c r="U45" i="36"/>
  <c r="Q45" i="36"/>
  <c r="M45" i="36"/>
  <c r="I45" i="36"/>
  <c r="E45" i="36"/>
  <c r="AN43" i="36"/>
  <c r="AJ43" i="36"/>
  <c r="AF43" i="36"/>
  <c r="T43" i="36"/>
  <c r="P43" i="36"/>
  <c r="L43" i="36"/>
  <c r="H43" i="36"/>
  <c r="D43" i="36"/>
  <c r="AM42" i="36"/>
  <c r="AI42" i="36"/>
  <c r="AE42" i="36"/>
  <c r="AA42" i="36"/>
  <c r="W42" i="36"/>
  <c r="S42" i="36"/>
  <c r="O42" i="36"/>
  <c r="K42" i="36"/>
  <c r="G42" i="36"/>
  <c r="AP41" i="36"/>
  <c r="AL41" i="36"/>
  <c r="J41" i="36"/>
  <c r="AO40" i="36"/>
  <c r="AK40" i="36"/>
  <c r="I40" i="36"/>
  <c r="AN39" i="36"/>
  <c r="T39" i="36"/>
  <c r="P39" i="36"/>
  <c r="L39" i="36"/>
  <c r="D39" i="36"/>
  <c r="AM38" i="36"/>
  <c r="AE38" i="36"/>
  <c r="AP37" i="36"/>
  <c r="AO36" i="36"/>
  <c r="AC36" i="36"/>
  <c r="AN35" i="36"/>
  <c r="AF35" i="36"/>
  <c r="X35" i="36"/>
  <c r="P35" i="36"/>
  <c r="L35" i="36"/>
  <c r="D35" i="36"/>
  <c r="AM34" i="36"/>
  <c r="AI34" i="36"/>
  <c r="AE34" i="36"/>
  <c r="AA34" i="36"/>
  <c r="W34" i="36"/>
  <c r="S34" i="36"/>
  <c r="O34" i="36"/>
  <c r="K34" i="36"/>
  <c r="AP33" i="36"/>
  <c r="AL33" i="36"/>
  <c r="AD33" i="36"/>
  <c r="Z33" i="36"/>
  <c r="V33" i="36"/>
  <c r="R33" i="36"/>
  <c r="N33" i="36"/>
  <c r="J33" i="36"/>
  <c r="AO32" i="36"/>
  <c r="AK32" i="36"/>
  <c r="AG32" i="36"/>
  <c r="Y32" i="36"/>
  <c r="U32" i="36"/>
  <c r="Q32" i="36"/>
  <c r="M32" i="36"/>
  <c r="I32" i="36"/>
  <c r="E32" i="36"/>
  <c r="AN31" i="36"/>
  <c r="X31" i="36"/>
  <c r="P31" i="36"/>
  <c r="H31" i="36"/>
  <c r="D31" i="36"/>
  <c r="AM30" i="36"/>
  <c r="AP29" i="36"/>
  <c r="AL29" i="36"/>
  <c r="AH29" i="36"/>
  <c r="AD29" i="36"/>
  <c r="Z29" i="36"/>
  <c r="R29" i="36"/>
  <c r="N29" i="36"/>
  <c r="F29" i="36"/>
  <c r="AO87" i="33"/>
  <c r="AO87" i="36" s="1"/>
  <c r="AO27" i="36"/>
  <c r="AK87" i="33"/>
  <c r="AK87" i="36" s="1"/>
  <c r="AK27" i="36"/>
  <c r="AG87" i="33"/>
  <c r="AG87" i="36" s="1"/>
  <c r="AG27" i="36"/>
  <c r="AC27" i="36"/>
  <c r="U87" i="33"/>
  <c r="U87" i="36" s="1"/>
  <c r="U27" i="36"/>
  <c r="I87" i="33"/>
  <c r="I87" i="36" s="1"/>
  <c r="I27" i="36"/>
  <c r="E27" i="36"/>
  <c r="AN86" i="33"/>
  <c r="AN86" i="36" s="1"/>
  <c r="AN26" i="36"/>
  <c r="AJ86" i="33"/>
  <c r="AJ86" i="36" s="1"/>
  <c r="AJ26" i="36"/>
  <c r="AF86" i="33"/>
  <c r="AF86" i="36" s="1"/>
  <c r="AF26" i="36"/>
  <c r="L26" i="36"/>
  <c r="L86" i="33"/>
  <c r="L86" i="36" s="1"/>
  <c r="H26" i="36"/>
  <c r="H86" i="33"/>
  <c r="H86" i="36" s="1"/>
  <c r="D26" i="36"/>
  <c r="D86" i="33"/>
  <c r="D86" i="36" s="1"/>
  <c r="AM25" i="36"/>
  <c r="AI25" i="36"/>
  <c r="AE25" i="36"/>
  <c r="S25" i="36"/>
  <c r="O25" i="36"/>
  <c r="K25" i="36"/>
  <c r="G25" i="36"/>
  <c r="AP24" i="36"/>
  <c r="AP80" i="33"/>
  <c r="AP80" i="36" s="1"/>
  <c r="AL24" i="36"/>
  <c r="AD24" i="36"/>
  <c r="AO23" i="36"/>
  <c r="AO77" i="33"/>
  <c r="AO77" i="36" s="1"/>
  <c r="AK23" i="36"/>
  <c r="AG23" i="36"/>
  <c r="AC23" i="36"/>
  <c r="AC77" i="33"/>
  <c r="AC77" i="36" s="1"/>
  <c r="Y23" i="36"/>
  <c r="U23" i="36"/>
  <c r="U77" i="33"/>
  <c r="U77" i="36" s="1"/>
  <c r="I23" i="36"/>
  <c r="AN22" i="36"/>
  <c r="AN79" i="33"/>
  <c r="AN79" i="36" s="1"/>
  <c r="D22" i="36"/>
  <c r="AM21" i="36"/>
  <c r="AM78" i="33"/>
  <c r="AM78" i="36" s="1"/>
  <c r="AP20" i="36"/>
  <c r="AP76" i="33"/>
  <c r="AP76" i="36" s="1"/>
  <c r="AL20" i="36"/>
  <c r="J20" i="36"/>
  <c r="AO19" i="36"/>
  <c r="AO75" i="33"/>
  <c r="AO75" i="36" s="1"/>
  <c r="I19" i="36"/>
  <c r="I75" i="33"/>
  <c r="I75" i="36" s="1"/>
  <c r="E19" i="36"/>
  <c r="AN18" i="36"/>
  <c r="AN85" i="33"/>
  <c r="AN85" i="36" s="1"/>
  <c r="AJ18" i="36"/>
  <c r="AJ85" i="33"/>
  <c r="AJ85" i="36" s="1"/>
  <c r="AF18" i="36"/>
  <c r="AF85" i="33"/>
  <c r="AF85" i="36" s="1"/>
  <c r="AB18" i="36"/>
  <c r="AB85" i="33"/>
  <c r="AB85" i="36" s="1"/>
  <c r="X18" i="36"/>
  <c r="X85" i="33"/>
  <c r="X85" i="36" s="1"/>
  <c r="T18" i="36"/>
  <c r="T85" i="33"/>
  <c r="T85" i="36" s="1"/>
  <c r="P18" i="36"/>
  <c r="P85" i="33"/>
  <c r="P85" i="36" s="1"/>
  <c r="H18" i="36"/>
  <c r="D18" i="36"/>
  <c r="D85" i="33"/>
  <c r="D85" i="36" s="1"/>
  <c r="AM17" i="36"/>
  <c r="AM83" i="33"/>
  <c r="AM83" i="36" s="1"/>
  <c r="W17" i="36"/>
  <c r="W83" i="33"/>
  <c r="W83" i="36" s="1"/>
  <c r="AP16" i="36"/>
  <c r="AP82" i="33"/>
  <c r="AP82" i="36" s="1"/>
  <c r="AL16" i="36"/>
  <c r="AL82" i="33"/>
  <c r="AL82" i="36" s="1"/>
  <c r="AO15" i="36"/>
  <c r="AO81" i="33"/>
  <c r="AO81" i="36" s="1"/>
  <c r="I15" i="36"/>
  <c r="I81" i="33"/>
  <c r="I81" i="36" s="1"/>
  <c r="AN14" i="36"/>
  <c r="AN74" i="33"/>
  <c r="AN74" i="36" s="1"/>
  <c r="D14" i="36"/>
  <c r="AM13" i="36"/>
  <c r="AM73" i="33"/>
  <c r="C92" i="39"/>
  <c r="C92" i="41" s="1"/>
  <c r="C61" i="41"/>
  <c r="AP68" i="41"/>
  <c r="AP84" i="39"/>
  <c r="AP84" i="41" s="1"/>
  <c r="V68" i="41"/>
  <c r="V84" i="39"/>
  <c r="V84" i="41" s="1"/>
  <c r="C68" i="41"/>
  <c r="C84" i="39"/>
  <c r="C84" i="41" s="1"/>
  <c r="C64" i="41"/>
  <c r="C90" i="39"/>
  <c r="C90" i="41" s="1"/>
  <c r="AO68" i="41"/>
  <c r="AO84" i="39"/>
  <c r="AO84" i="41" s="1"/>
  <c r="AM66" i="41"/>
  <c r="AM91" i="39"/>
  <c r="AM91" i="41" s="1"/>
  <c r="AO64" i="41"/>
  <c r="AO90" i="39"/>
  <c r="AO90" i="41" s="1"/>
  <c r="AM62" i="41"/>
  <c r="AM89" i="39"/>
  <c r="AP61" i="41"/>
  <c r="AP92" i="39"/>
  <c r="AP92" i="41" s="1"/>
  <c r="AL61" i="41"/>
  <c r="AL92" i="39"/>
  <c r="AL92" i="41" s="1"/>
  <c r="V61" i="41"/>
  <c r="V92" i="39"/>
  <c r="V92" i="41" s="1"/>
  <c r="AN27" i="41"/>
  <c r="AN87" i="39"/>
  <c r="AN87" i="41" s="1"/>
  <c r="AJ27" i="41"/>
  <c r="AJ87" i="39"/>
  <c r="AJ87" i="41" s="1"/>
  <c r="AF27" i="41"/>
  <c r="AF87" i="39"/>
  <c r="AF87" i="41" s="1"/>
  <c r="AB27" i="41"/>
  <c r="T27" i="41"/>
  <c r="T87" i="39"/>
  <c r="T87" i="41" s="1"/>
  <c r="P27" i="41"/>
  <c r="P87" i="39"/>
  <c r="P87" i="41" s="1"/>
  <c r="L27" i="41"/>
  <c r="L87" i="39"/>
  <c r="L87" i="41" s="1"/>
  <c r="H27" i="41"/>
  <c r="H87" i="39"/>
  <c r="H87" i="41" s="1"/>
  <c r="D27" i="41"/>
  <c r="D87" i="39"/>
  <c r="D87" i="41" s="1"/>
  <c r="AM26" i="41"/>
  <c r="AM86" i="39"/>
  <c r="AM86" i="41" s="1"/>
  <c r="AI26" i="41"/>
  <c r="AI86" i="39"/>
  <c r="AI86" i="41" s="1"/>
  <c r="AE26" i="41"/>
  <c r="AE86" i="39"/>
  <c r="AE86" i="41" s="1"/>
  <c r="W26" i="41"/>
  <c r="W86" i="39"/>
  <c r="W86" i="41" s="1"/>
  <c r="K26" i="41"/>
  <c r="K86" i="39"/>
  <c r="K86" i="41" s="1"/>
  <c r="G26" i="41"/>
  <c r="G86" i="39"/>
  <c r="G86" i="41" s="1"/>
  <c r="AO24" i="41"/>
  <c r="AO80" i="39"/>
  <c r="AO80" i="41" s="1"/>
  <c r="AK24" i="41"/>
  <c r="AC24" i="41"/>
  <c r="Q24" i="41"/>
  <c r="M24" i="41"/>
  <c r="I24" i="41"/>
  <c r="AN23" i="41"/>
  <c r="AN77" i="39"/>
  <c r="AN77" i="41" s="1"/>
  <c r="AJ23" i="41"/>
  <c r="AF23" i="41"/>
  <c r="AB23" i="41"/>
  <c r="X23" i="41"/>
  <c r="T23" i="41"/>
  <c r="T77" i="39"/>
  <c r="T77" i="41" s="1"/>
  <c r="L23" i="41"/>
  <c r="L77" i="39"/>
  <c r="L77" i="41" s="1"/>
  <c r="H23" i="41"/>
  <c r="D23" i="41"/>
  <c r="AM22" i="41"/>
  <c r="K22" i="41"/>
  <c r="AP21" i="41"/>
  <c r="AP78" i="39"/>
  <c r="AP78" i="41" s="1"/>
  <c r="AL21" i="41"/>
  <c r="AO20" i="41"/>
  <c r="AO76" i="39"/>
  <c r="AO76" i="41" s="1"/>
  <c r="I20" i="41"/>
  <c r="AN19" i="41"/>
  <c r="AN75" i="39"/>
  <c r="AN75" i="41" s="1"/>
  <c r="C92" i="35"/>
  <c r="C87" i="35"/>
  <c r="C77" i="35"/>
  <c r="C75" i="35"/>
  <c r="C81" i="35"/>
  <c r="AM84" i="35"/>
  <c r="W84" i="35"/>
  <c r="C84" i="35"/>
  <c r="C90" i="35"/>
  <c r="C76" i="35"/>
  <c r="C82" i="35"/>
  <c r="AN84" i="35"/>
  <c r="AM90" i="35"/>
  <c r="AL90" i="35"/>
  <c r="V90" i="35"/>
  <c r="AM92" i="35"/>
  <c r="W92" i="35"/>
  <c r="AN87" i="35"/>
  <c r="AJ87" i="35"/>
  <c r="AF87" i="35"/>
  <c r="T87" i="35"/>
  <c r="P87" i="35"/>
  <c r="L87" i="35"/>
  <c r="H87" i="35"/>
  <c r="D87" i="35"/>
  <c r="AM86" i="35"/>
  <c r="AI86" i="35"/>
  <c r="AE86" i="35"/>
  <c r="W86" i="35"/>
  <c r="O86" i="35"/>
  <c r="K86" i="35"/>
  <c r="G86" i="35"/>
  <c r="AO80" i="35"/>
  <c r="AN77" i="35"/>
  <c r="T77" i="35"/>
  <c r="L77" i="35"/>
  <c r="AM79" i="35"/>
  <c r="AP78" i="35"/>
  <c r="AO76" i="35"/>
  <c r="AN75" i="35"/>
  <c r="P75" i="35"/>
  <c r="D75" i="35"/>
  <c r="AM85" i="35"/>
  <c r="AI85" i="35"/>
  <c r="AE85" i="35"/>
  <c r="AA85" i="35"/>
  <c r="W85" i="35"/>
  <c r="S85" i="35"/>
  <c r="O85" i="35"/>
  <c r="AP83" i="35"/>
  <c r="AL83" i="35"/>
  <c r="V83" i="35"/>
  <c r="AO82" i="35"/>
  <c r="I82" i="35"/>
  <c r="E82" i="35"/>
  <c r="AN81" i="35"/>
  <c r="AM74" i="35"/>
  <c r="AP73" i="35"/>
  <c r="AL73" i="35"/>
  <c r="C86" i="39"/>
  <c r="C86" i="41" s="1"/>
  <c r="C85" i="39"/>
  <c r="C85" i="41" s="1"/>
  <c r="W90" i="35"/>
  <c r="AO89" i="35"/>
  <c r="E89" i="35"/>
  <c r="AN92" i="35"/>
  <c r="AO87" i="35"/>
  <c r="AK87" i="35"/>
  <c r="AG87" i="35"/>
  <c r="U87" i="35"/>
  <c r="I87" i="35"/>
  <c r="AN86" i="35"/>
  <c r="AJ86" i="35"/>
  <c r="AF86" i="35"/>
  <c r="L86" i="35"/>
  <c r="H86" i="35"/>
  <c r="D86" i="35"/>
  <c r="AP80" i="35"/>
  <c r="AO77" i="35"/>
  <c r="AC77" i="35"/>
  <c r="U77" i="35"/>
  <c r="AN79" i="35"/>
  <c r="AM78" i="35"/>
  <c r="AP76" i="35"/>
  <c r="AO75" i="35"/>
  <c r="I75" i="35"/>
  <c r="AN85" i="35"/>
  <c r="AJ85" i="35"/>
  <c r="AF85" i="35"/>
  <c r="AB85" i="35"/>
  <c r="X85" i="35"/>
  <c r="T85" i="35"/>
  <c r="P85" i="35"/>
  <c r="D85" i="35"/>
  <c r="AM83" i="35"/>
  <c r="W83" i="35"/>
  <c r="AP82" i="35"/>
  <c r="AL82" i="35"/>
  <c r="AO81" i="35"/>
  <c r="I81" i="35"/>
  <c r="AN74" i="35"/>
  <c r="AM73" i="35"/>
  <c r="C83" i="39"/>
  <c r="C83" i="41" s="1"/>
  <c r="Y25" i="36"/>
  <c r="U25" i="36"/>
  <c r="Q25" i="36"/>
  <c r="I25" i="36"/>
  <c r="E25" i="36"/>
  <c r="AN24" i="36"/>
  <c r="AN80" i="33"/>
  <c r="AN80" i="36" s="1"/>
  <c r="AB24" i="36"/>
  <c r="P24" i="36"/>
  <c r="L24" i="36"/>
  <c r="D24" i="36"/>
  <c r="AM23" i="36"/>
  <c r="AM77" i="33"/>
  <c r="AM77" i="36" s="1"/>
  <c r="AI23" i="36"/>
  <c r="AE23" i="36"/>
  <c r="AA23" i="36"/>
  <c r="W23" i="36"/>
  <c r="W77" i="33"/>
  <c r="W77" i="36" s="1"/>
  <c r="K23" i="36"/>
  <c r="K77" i="33"/>
  <c r="K77" i="36" s="1"/>
  <c r="G23" i="36"/>
  <c r="AP22" i="36"/>
  <c r="AP79" i="33"/>
  <c r="AP79" i="36" s="1"/>
  <c r="AL22" i="36"/>
  <c r="AO21" i="36"/>
  <c r="AO78" i="33"/>
  <c r="AO78" i="36" s="1"/>
  <c r="AN20" i="36"/>
  <c r="AN76" i="33"/>
  <c r="AN76" i="36" s="1"/>
  <c r="D20" i="36"/>
  <c r="AM19" i="36"/>
  <c r="AM75" i="33"/>
  <c r="AM75" i="36" s="1"/>
  <c r="G19" i="36"/>
  <c r="AP18" i="36"/>
  <c r="AP85" i="33"/>
  <c r="AP85" i="36" s="1"/>
  <c r="AL18" i="36"/>
  <c r="AL85" i="33"/>
  <c r="AL85" i="36" s="1"/>
  <c r="AH18" i="36"/>
  <c r="AH85" i="33"/>
  <c r="AH85" i="36" s="1"/>
  <c r="AD18" i="36"/>
  <c r="AD85" i="33"/>
  <c r="AD85" i="36" s="1"/>
  <c r="Z18" i="36"/>
  <c r="Z85" i="33"/>
  <c r="Z85" i="36" s="1"/>
  <c r="V18" i="36"/>
  <c r="V85" i="33"/>
  <c r="V85" i="36" s="1"/>
  <c r="R18" i="36"/>
  <c r="R85" i="33"/>
  <c r="R85" i="36" s="1"/>
  <c r="F18" i="36"/>
  <c r="AO17" i="36"/>
  <c r="AO83" i="33"/>
  <c r="AO83" i="36" s="1"/>
  <c r="I17" i="36"/>
  <c r="I83" i="33"/>
  <c r="I83" i="36" s="1"/>
  <c r="E17" i="36"/>
  <c r="AN16" i="36"/>
  <c r="AN82" i="33"/>
  <c r="AN82" i="36" s="1"/>
  <c r="P16" i="36"/>
  <c r="P82" i="33"/>
  <c r="P82" i="36" s="1"/>
  <c r="D16" i="36"/>
  <c r="D82" i="33"/>
  <c r="D82" i="36" s="1"/>
  <c r="AM15" i="36"/>
  <c r="AM81" i="33"/>
  <c r="AM81" i="36" s="1"/>
  <c r="AP14" i="36"/>
  <c r="AP74" i="33"/>
  <c r="AP74" i="36" s="1"/>
  <c r="AL14" i="36"/>
  <c r="AO13" i="36"/>
  <c r="AO73" i="33"/>
  <c r="I13" i="36"/>
  <c r="I73" i="33"/>
  <c r="E13" i="36"/>
  <c r="E73" i="33"/>
  <c r="AN68" i="41"/>
  <c r="AN84" i="39"/>
  <c r="AN84" i="41" s="1"/>
  <c r="I68" i="41"/>
  <c r="I84" i="39"/>
  <c r="I84" i="41" s="1"/>
  <c r="C66" i="41"/>
  <c r="C91" i="39"/>
  <c r="C91" i="41" s="1"/>
  <c r="C62" i="41"/>
  <c r="C89" i="39"/>
  <c r="AM68" i="41"/>
  <c r="AM84" i="39"/>
  <c r="AM84" i="41" s="1"/>
  <c r="W68" i="41"/>
  <c r="W84" i="39"/>
  <c r="W84" i="41" s="1"/>
  <c r="AO66" i="41"/>
  <c r="AO91" i="39"/>
  <c r="AO91" i="41" s="1"/>
  <c r="AM64" i="41"/>
  <c r="AM90" i="39"/>
  <c r="AM90" i="41" s="1"/>
  <c r="AO62" i="41"/>
  <c r="AO89" i="39"/>
  <c r="AN61" i="41"/>
  <c r="AN92" i="39"/>
  <c r="AN92" i="41" s="1"/>
  <c r="T61" i="41"/>
  <c r="AP27" i="41"/>
  <c r="AP87" i="39"/>
  <c r="AP87" i="41" s="1"/>
  <c r="AL27" i="41"/>
  <c r="AL87" i="39"/>
  <c r="AL87" i="41" s="1"/>
  <c r="AH27" i="41"/>
  <c r="AH87" i="39"/>
  <c r="AH87" i="41" s="1"/>
  <c r="AD27" i="41"/>
  <c r="AD87" i="39"/>
  <c r="AD87" i="41" s="1"/>
  <c r="Z27" i="41"/>
  <c r="V27" i="41"/>
  <c r="V87" i="39"/>
  <c r="V87" i="41" s="1"/>
  <c r="F27" i="41"/>
  <c r="F87" i="39"/>
  <c r="F87" i="41" s="1"/>
  <c r="AO26" i="41"/>
  <c r="AO86" i="39"/>
  <c r="AO86" i="41" s="1"/>
  <c r="AK26" i="41"/>
  <c r="AK86" i="39"/>
  <c r="AK86" i="41" s="1"/>
  <c r="AG26" i="41"/>
  <c r="AG86" i="39"/>
  <c r="AG86" i="41" s="1"/>
  <c r="U26" i="41"/>
  <c r="U86" i="39"/>
  <c r="U86" i="41" s="1"/>
  <c r="M26" i="41"/>
  <c r="M86" i="39"/>
  <c r="M86" i="41" s="1"/>
  <c r="E26" i="41"/>
  <c r="E86" i="39"/>
  <c r="E86" i="41" s="1"/>
  <c r="AM24" i="41"/>
  <c r="AE24" i="41"/>
  <c r="O24" i="41"/>
  <c r="K24" i="41"/>
  <c r="AP23" i="41"/>
  <c r="AP77" i="39"/>
  <c r="AP77" i="41" s="1"/>
  <c r="AL23" i="41"/>
  <c r="AH23" i="41"/>
  <c r="AD23" i="41"/>
  <c r="AD77" i="39"/>
  <c r="AD77" i="41" s="1"/>
  <c r="Z23" i="41"/>
  <c r="V23" i="41"/>
  <c r="V77" i="39"/>
  <c r="V77" i="41" s="1"/>
  <c r="J23" i="41"/>
  <c r="J77" i="39"/>
  <c r="J77" i="41" s="1"/>
  <c r="F23" i="41"/>
  <c r="AO22" i="41"/>
  <c r="AO79" i="39"/>
  <c r="AO79" i="41" s="1"/>
  <c r="E22" i="41"/>
  <c r="AN21" i="41"/>
  <c r="AN78" i="39"/>
  <c r="AN78" i="41" s="1"/>
  <c r="D21" i="41"/>
  <c r="AM20" i="41"/>
  <c r="K20" i="41"/>
  <c r="AP19" i="41"/>
  <c r="AP75" i="39"/>
  <c r="AP75" i="41" s="1"/>
  <c r="AL19" i="41"/>
  <c r="AL75" i="39"/>
  <c r="AL75" i="41" s="1"/>
  <c r="C83" i="35"/>
  <c r="C89" i="35"/>
  <c r="C86" i="35"/>
  <c r="C85" i="35"/>
  <c r="AP84" i="35"/>
  <c r="V84" i="35"/>
  <c r="AP90" i="35"/>
  <c r="AO92" i="35"/>
  <c r="AM80" i="35"/>
  <c r="AD77" i="35"/>
  <c r="V77" i="35"/>
  <c r="J77" i="35"/>
  <c r="AO79" i="35"/>
  <c r="AN78" i="35"/>
  <c r="AM76" i="35"/>
  <c r="AP75" i="35"/>
  <c r="AO85" i="35"/>
  <c r="AK85" i="35"/>
  <c r="AG85" i="35"/>
  <c r="AC85" i="35"/>
  <c r="Y85" i="35"/>
  <c r="U85" i="35"/>
  <c r="Q85" i="35"/>
  <c r="I85" i="35"/>
  <c r="E85" i="35"/>
  <c r="AN83" i="35"/>
  <c r="D83" i="35"/>
  <c r="AM82" i="35"/>
  <c r="AP81" i="35"/>
  <c r="AL81" i="35"/>
  <c r="V81" i="35"/>
  <c r="AO74" i="35"/>
  <c r="AN73" i="35"/>
  <c r="P73" i="35"/>
  <c r="D73" i="35"/>
  <c r="AM89" i="35"/>
  <c r="W89" i="35"/>
  <c r="AP92" i="35"/>
  <c r="AL92" i="35"/>
  <c r="V92" i="35"/>
  <c r="AM87" i="35"/>
  <c r="AI87" i="35"/>
  <c r="AE87" i="35"/>
  <c r="W87" i="35"/>
  <c r="K87" i="35"/>
  <c r="AP86" i="35"/>
  <c r="AL86" i="35"/>
  <c r="AH86" i="35"/>
  <c r="AD86" i="35"/>
  <c r="V86" i="35"/>
  <c r="N86" i="35"/>
  <c r="F86" i="35"/>
  <c r="AN80" i="35"/>
  <c r="AM77" i="35"/>
  <c r="W77" i="35"/>
  <c r="K77" i="35"/>
  <c r="AP79" i="35"/>
  <c r="AO78" i="35"/>
  <c r="AN76" i="35"/>
  <c r="AM75" i="35"/>
  <c r="AP85" i="35"/>
  <c r="AL85" i="35"/>
  <c r="AH85" i="35"/>
  <c r="AD85" i="35"/>
  <c r="Z85" i="35"/>
  <c r="V85" i="35"/>
  <c r="R85" i="35"/>
  <c r="N85" i="35"/>
  <c r="AO83" i="35"/>
  <c r="I83" i="35"/>
  <c r="AN82" i="35"/>
  <c r="P82" i="35"/>
  <c r="D82" i="35"/>
  <c r="AM81" i="35"/>
  <c r="AP74" i="35"/>
  <c r="AO73" i="35"/>
  <c r="I73" i="35"/>
  <c r="E73" i="35"/>
  <c r="C87" i="39"/>
  <c r="C87" i="41" s="1"/>
  <c r="C77" i="39"/>
  <c r="C77" i="41" s="1"/>
  <c r="C75" i="39"/>
  <c r="C75" i="41" s="1"/>
  <c r="C81" i="39"/>
  <c r="C81" i="41" s="1"/>
  <c r="P19" i="41"/>
  <c r="P75" i="39"/>
  <c r="P75" i="41" s="1"/>
  <c r="H19" i="41"/>
  <c r="D19" i="41"/>
  <c r="D75" i="39"/>
  <c r="D75" i="41" s="1"/>
  <c r="AM18" i="41"/>
  <c r="AM85" i="39"/>
  <c r="AM85" i="41" s="1"/>
  <c r="AI18" i="41"/>
  <c r="AI85" i="39"/>
  <c r="AI85" i="41" s="1"/>
  <c r="AE18" i="41"/>
  <c r="AE85" i="39"/>
  <c r="AE85" i="41" s="1"/>
  <c r="AA18" i="41"/>
  <c r="AA85" i="39"/>
  <c r="AA85" i="41" s="1"/>
  <c r="W18" i="41"/>
  <c r="W85" i="39"/>
  <c r="W85" i="41" s="1"/>
  <c r="S18" i="41"/>
  <c r="S85" i="39"/>
  <c r="S85" i="41" s="1"/>
  <c r="O18" i="41"/>
  <c r="K18" i="41"/>
  <c r="K85" i="39"/>
  <c r="K85" i="41" s="1"/>
  <c r="AP17" i="41"/>
  <c r="AP83" i="39"/>
  <c r="AP83" i="41" s="1"/>
  <c r="AL17" i="41"/>
  <c r="AL83" i="39"/>
  <c r="AL83" i="41" s="1"/>
  <c r="V17" i="41"/>
  <c r="V83" i="39"/>
  <c r="V83" i="41" s="1"/>
  <c r="AO16" i="41"/>
  <c r="AO82" i="39"/>
  <c r="AO82" i="41" s="1"/>
  <c r="I16" i="41"/>
  <c r="I82" i="39"/>
  <c r="I82" i="41" s="1"/>
  <c r="E16" i="41"/>
  <c r="E82" i="39"/>
  <c r="E82" i="41" s="1"/>
  <c r="AN15" i="41"/>
  <c r="AN81" i="39"/>
  <c r="AN81" i="41" s="1"/>
  <c r="D15" i="41"/>
  <c r="AM14" i="41"/>
  <c r="AP13" i="41"/>
  <c r="AP73" i="39"/>
  <c r="AL13" i="41"/>
  <c r="AL73" i="39"/>
  <c r="AN66" i="41"/>
  <c r="AN91" i="39"/>
  <c r="AN91" i="41" s="1"/>
  <c r="D66" i="41"/>
  <c r="D91" i="39"/>
  <c r="D91" i="41" s="1"/>
  <c r="AP64" i="41"/>
  <c r="AP90" i="39"/>
  <c r="AP90" i="41" s="1"/>
  <c r="AL64" i="41"/>
  <c r="AL90" i="39"/>
  <c r="AL90" i="41" s="1"/>
  <c r="V64" i="41"/>
  <c r="V90" i="39"/>
  <c r="V90" i="41" s="1"/>
  <c r="AN62" i="41"/>
  <c r="AN89" i="39"/>
  <c r="D62" i="41"/>
  <c r="D89" i="39"/>
  <c r="AM61" i="41"/>
  <c r="AM92" i="39"/>
  <c r="AM92" i="41" s="1"/>
  <c r="W61" i="41"/>
  <c r="W92" i="39"/>
  <c r="W92" i="41" s="1"/>
  <c r="AO27" i="41"/>
  <c r="AO87" i="39"/>
  <c r="AO87" i="41" s="1"/>
  <c r="AK27" i="41"/>
  <c r="AK87" i="39"/>
  <c r="AK87" i="41" s="1"/>
  <c r="AG27" i="41"/>
  <c r="AG87" i="39"/>
  <c r="AG87" i="41" s="1"/>
  <c r="AC27" i="41"/>
  <c r="U27" i="41"/>
  <c r="U87" i="39"/>
  <c r="U87" i="41" s="1"/>
  <c r="E27" i="41"/>
  <c r="E87" i="39"/>
  <c r="E87" i="41" s="1"/>
  <c r="AN26" i="41"/>
  <c r="AN86" i="39"/>
  <c r="AN86" i="41" s="1"/>
  <c r="AJ26" i="41"/>
  <c r="AJ86" i="39"/>
  <c r="AJ86" i="41" s="1"/>
  <c r="AF26" i="41"/>
  <c r="AF86" i="39"/>
  <c r="AF86" i="41" s="1"/>
  <c r="X26" i="41"/>
  <c r="X86" i="39"/>
  <c r="X86" i="41" s="1"/>
  <c r="L26" i="41"/>
  <c r="L86" i="39"/>
  <c r="L86" i="41" s="1"/>
  <c r="H26" i="41"/>
  <c r="H86" i="39"/>
  <c r="H86" i="41" s="1"/>
  <c r="D26" i="41"/>
  <c r="D86" i="39"/>
  <c r="D86" i="41" s="1"/>
  <c r="AP24" i="41"/>
  <c r="AP80" i="39"/>
  <c r="AP80" i="41" s="1"/>
  <c r="AL24" i="41"/>
  <c r="AD24" i="41"/>
  <c r="Z24" i="41"/>
  <c r="N24" i="41"/>
  <c r="J24" i="41"/>
  <c r="AO23" i="41"/>
  <c r="AO77" i="39"/>
  <c r="AO77" i="41" s="1"/>
  <c r="AK23" i="41"/>
  <c r="AG23" i="41"/>
  <c r="AC23" i="41"/>
  <c r="AC77" i="39"/>
  <c r="AC77" i="41" s="1"/>
  <c r="Y23" i="41"/>
  <c r="U23" i="41"/>
  <c r="U77" i="39"/>
  <c r="U77" i="41" s="1"/>
  <c r="M23" i="41"/>
  <c r="I23" i="41"/>
  <c r="I77" i="39"/>
  <c r="I77" i="41" s="1"/>
  <c r="E23" i="41"/>
  <c r="AN22" i="41"/>
  <c r="AN79" i="39"/>
  <c r="AN79" i="41" s="1"/>
  <c r="T22" i="41"/>
  <c r="D22" i="41"/>
  <c r="AM21" i="41"/>
  <c r="AP20" i="41"/>
  <c r="AP76" i="39"/>
  <c r="AP76" i="41" s="1"/>
  <c r="AL20" i="41"/>
  <c r="J20" i="41"/>
  <c r="AO19" i="41"/>
  <c r="AO75" i="39"/>
  <c r="AO75" i="41" s="1"/>
  <c r="AK19" i="41"/>
  <c r="I19" i="41"/>
  <c r="I75" i="39"/>
  <c r="I75" i="41" s="1"/>
  <c r="E19" i="41"/>
  <c r="AN18" i="41"/>
  <c r="AN85" i="39"/>
  <c r="AN85" i="41" s="1"/>
  <c r="AJ18" i="41"/>
  <c r="AJ85" i="39"/>
  <c r="AJ85" i="41" s="1"/>
  <c r="AF18" i="41"/>
  <c r="AF85" i="39"/>
  <c r="AF85" i="41" s="1"/>
  <c r="AB18" i="41"/>
  <c r="AB85" i="39"/>
  <c r="AB85" i="41" s="1"/>
  <c r="X18" i="41"/>
  <c r="X85" i="39"/>
  <c r="X85" i="41" s="1"/>
  <c r="T18" i="41"/>
  <c r="T85" i="39"/>
  <c r="T85" i="41" s="1"/>
  <c r="P18" i="41"/>
  <c r="P85" i="39"/>
  <c r="P85" i="41" s="1"/>
  <c r="H18" i="41"/>
  <c r="D18" i="41"/>
  <c r="D85" i="39"/>
  <c r="D85" i="41" s="1"/>
  <c r="AM17" i="41"/>
  <c r="AM83" i="39"/>
  <c r="AM83" i="41" s="1"/>
  <c r="AP16" i="41"/>
  <c r="AP82" i="39"/>
  <c r="AP82" i="41" s="1"/>
  <c r="AL16" i="41"/>
  <c r="AL82" i="39"/>
  <c r="AL82" i="41" s="1"/>
  <c r="AO15" i="41"/>
  <c r="AO81" i="39"/>
  <c r="AO81" i="41" s="1"/>
  <c r="I15" i="41"/>
  <c r="I81" i="39"/>
  <c r="I81" i="41" s="1"/>
  <c r="AN14" i="41"/>
  <c r="AN74" i="39"/>
  <c r="AN74" i="41" s="1"/>
  <c r="D14" i="41"/>
  <c r="AM13" i="41"/>
  <c r="AM73" i="39"/>
  <c r="F19" i="41"/>
  <c r="AO18" i="41"/>
  <c r="AO85" i="39"/>
  <c r="AO85" i="41" s="1"/>
  <c r="AK18" i="41"/>
  <c r="AK85" i="39"/>
  <c r="AK85" i="41" s="1"/>
  <c r="AG18" i="41"/>
  <c r="AG85" i="39"/>
  <c r="AG85" i="41" s="1"/>
  <c r="AC18" i="41"/>
  <c r="AC85" i="39"/>
  <c r="AC85" i="41" s="1"/>
  <c r="Y18" i="41"/>
  <c r="Y85" i="39"/>
  <c r="Y85" i="41" s="1"/>
  <c r="U18" i="41"/>
  <c r="U85" i="39"/>
  <c r="U85" i="41" s="1"/>
  <c r="Q18" i="41"/>
  <c r="Q85" i="39"/>
  <c r="Q85" i="41" s="1"/>
  <c r="I18" i="41"/>
  <c r="I85" i="39"/>
  <c r="I85" i="41" s="1"/>
  <c r="E18" i="41"/>
  <c r="E85" i="39"/>
  <c r="E85" i="41" s="1"/>
  <c r="AN17" i="41"/>
  <c r="AN83" i="39"/>
  <c r="AN83" i="41" s="1"/>
  <c r="D17" i="41"/>
  <c r="D83" i="39"/>
  <c r="D83" i="41" s="1"/>
  <c r="AM16" i="41"/>
  <c r="AM82" i="39"/>
  <c r="AM82" i="41" s="1"/>
  <c r="AE16" i="41"/>
  <c r="AP15" i="41"/>
  <c r="AP81" i="39"/>
  <c r="AP81" i="41" s="1"/>
  <c r="AL15" i="41"/>
  <c r="V15" i="41"/>
  <c r="V81" i="39"/>
  <c r="V81" i="41" s="1"/>
  <c r="AO14" i="41"/>
  <c r="AO74" i="39"/>
  <c r="AO74" i="41" s="1"/>
  <c r="I14" i="41"/>
  <c r="E14" i="41"/>
  <c r="AN13" i="41"/>
  <c r="AN73" i="39"/>
  <c r="P13" i="41"/>
  <c r="P73" i="39"/>
  <c r="D13" i="41"/>
  <c r="D73" i="39"/>
  <c r="D68" i="41"/>
  <c r="D84" i="39"/>
  <c r="D84" i="41" s="1"/>
  <c r="AP66" i="41"/>
  <c r="AP91" i="39"/>
  <c r="AP91" i="41" s="1"/>
  <c r="AL66" i="41"/>
  <c r="AL91" i="39"/>
  <c r="AL91" i="41" s="1"/>
  <c r="V66" i="41"/>
  <c r="V91" i="39"/>
  <c r="V91" i="41" s="1"/>
  <c r="AN64" i="41"/>
  <c r="AN90" i="39"/>
  <c r="AN90" i="41" s="1"/>
  <c r="D64" i="41"/>
  <c r="D90" i="39"/>
  <c r="D90" i="41" s="1"/>
  <c r="AP62" i="41"/>
  <c r="AP89" i="39"/>
  <c r="AL62" i="41"/>
  <c r="AL89" i="39"/>
  <c r="V62" i="41"/>
  <c r="V89" i="39"/>
  <c r="AO61" i="41"/>
  <c r="AO92" i="39"/>
  <c r="AO92" i="41" s="1"/>
  <c r="AM27" i="41"/>
  <c r="AM87" i="39"/>
  <c r="AM87" i="41" s="1"/>
  <c r="AI27" i="41"/>
  <c r="AI87" i="39"/>
  <c r="AI87" i="41" s="1"/>
  <c r="AE27" i="41"/>
  <c r="AE87" i="39"/>
  <c r="AE87" i="41" s="1"/>
  <c r="AA27" i="41"/>
  <c r="W27" i="41"/>
  <c r="W87" i="39"/>
  <c r="W87" i="41" s="1"/>
  <c r="G27" i="41"/>
  <c r="G87" i="39"/>
  <c r="G87" i="41" s="1"/>
  <c r="AP26" i="41"/>
  <c r="AP86" i="39"/>
  <c r="AP86" i="41" s="1"/>
  <c r="AL26" i="41"/>
  <c r="AL86" i="39"/>
  <c r="AL86" i="41" s="1"/>
  <c r="AH26" i="41"/>
  <c r="AH86" i="39"/>
  <c r="AH86" i="41" s="1"/>
  <c r="AD26" i="41"/>
  <c r="AD86" i="39"/>
  <c r="AD86" i="41" s="1"/>
  <c r="V26" i="41"/>
  <c r="V86" i="39"/>
  <c r="V86" i="41" s="1"/>
  <c r="N26" i="41"/>
  <c r="N86" i="39"/>
  <c r="N86" i="41" s="1"/>
  <c r="F26" i="41"/>
  <c r="F86" i="39"/>
  <c r="F86" i="41" s="1"/>
  <c r="AN24" i="41"/>
  <c r="AN80" i="39"/>
  <c r="AN80" i="41" s="1"/>
  <c r="AJ24" i="41"/>
  <c r="AF24" i="41"/>
  <c r="AB24" i="41"/>
  <c r="P24" i="41"/>
  <c r="L24" i="41"/>
  <c r="D24" i="41"/>
  <c r="AM23" i="41"/>
  <c r="AM77" i="39"/>
  <c r="AM77" i="41" s="1"/>
  <c r="AI23" i="41"/>
  <c r="AE23" i="41"/>
  <c r="AA23" i="41"/>
  <c r="W23" i="41"/>
  <c r="W77" i="39"/>
  <c r="W77" i="41" s="1"/>
  <c r="K23" i="41"/>
  <c r="K77" i="39"/>
  <c r="K77" i="41" s="1"/>
  <c r="G23" i="41"/>
  <c r="AP22" i="41"/>
  <c r="AP79" i="39"/>
  <c r="AP79" i="41" s="1"/>
  <c r="AL22" i="41"/>
  <c r="AO21" i="41"/>
  <c r="AO78" i="39"/>
  <c r="AO78" i="41" s="1"/>
  <c r="E21" i="41"/>
  <c r="AN20" i="41"/>
  <c r="AN76" i="39"/>
  <c r="AN76" i="41" s="1"/>
  <c r="T20" i="41"/>
  <c r="D20" i="41"/>
  <c r="AM19" i="41"/>
  <c r="AM75" i="39"/>
  <c r="AM75" i="41" s="1"/>
  <c r="AI19" i="41"/>
  <c r="G19" i="41"/>
  <c r="AP18" i="41"/>
  <c r="AP85" i="39"/>
  <c r="AP85" i="41" s="1"/>
  <c r="AL18" i="41"/>
  <c r="AL85" i="39"/>
  <c r="AL85" i="41" s="1"/>
  <c r="AH18" i="41"/>
  <c r="AH85" i="39"/>
  <c r="AH85" i="41" s="1"/>
  <c r="AD18" i="41"/>
  <c r="AD85" i="39"/>
  <c r="AD85" i="41" s="1"/>
  <c r="Z18" i="41"/>
  <c r="Z85" i="39"/>
  <c r="Z85" i="41" s="1"/>
  <c r="V18" i="41"/>
  <c r="V85" i="39"/>
  <c r="V85" i="41" s="1"/>
  <c r="R18" i="41"/>
  <c r="R85" i="39"/>
  <c r="R85" i="41" s="1"/>
  <c r="N18" i="41"/>
  <c r="F18" i="41"/>
  <c r="F85" i="39"/>
  <c r="F85" i="41" s="1"/>
  <c r="AO17" i="41"/>
  <c r="AO83" i="39"/>
  <c r="AO83" i="41" s="1"/>
  <c r="I17" i="41"/>
  <c r="I83" i="39"/>
  <c r="I83" i="41" s="1"/>
  <c r="E17" i="41"/>
  <c r="E83" i="39"/>
  <c r="E83" i="41" s="1"/>
  <c r="AN16" i="41"/>
  <c r="AN82" i="39"/>
  <c r="AN82" i="41" s="1"/>
  <c r="P16" i="41"/>
  <c r="P82" i="39"/>
  <c r="P82" i="41" s="1"/>
  <c r="D16" i="41"/>
  <c r="D82" i="39"/>
  <c r="D82" i="41" s="1"/>
  <c r="AM15" i="41"/>
  <c r="AM81" i="39"/>
  <c r="AM81" i="41" s="1"/>
  <c r="AP14" i="41"/>
  <c r="AP74" i="39"/>
  <c r="AP74" i="41" s="1"/>
  <c r="AL14" i="41"/>
  <c r="AO13" i="41"/>
  <c r="AO73" i="39"/>
  <c r="I13" i="41"/>
  <c r="I73" i="39"/>
  <c r="E13" i="41"/>
  <c r="E73" i="39"/>
  <c r="G153" i="36"/>
  <c r="D46" i="45"/>
  <c r="D36" i="45"/>
  <c r="D38" i="45"/>
  <c r="D40" i="45"/>
  <c r="D42" i="45"/>
  <c r="D44" i="45"/>
  <c r="D37" i="45"/>
  <c r="D39" i="45"/>
  <c r="D41" i="45"/>
  <c r="D43" i="45"/>
  <c r="D45" i="45"/>
  <c r="D36" i="44"/>
  <c r="D38" i="44"/>
  <c r="D40" i="44"/>
  <c r="D42" i="44"/>
  <c r="D44" i="44"/>
  <c r="D37" i="44"/>
  <c r="D39" i="44"/>
  <c r="D41" i="44"/>
  <c r="D43" i="44"/>
  <c r="D45" i="44"/>
  <c r="G153" i="40"/>
  <c r="G152" i="40" s="1"/>
  <c r="G153" i="38"/>
  <c r="F152" i="38"/>
  <c r="G153" i="37"/>
  <c r="F152" i="37"/>
  <c r="G153" i="41"/>
  <c r="G153" i="39"/>
  <c r="F153" i="35"/>
  <c r="AP96" i="41"/>
  <c r="AN96" i="41"/>
  <c r="AP98" i="39"/>
  <c r="AP96" i="39" s="1"/>
  <c r="D48" i="45"/>
  <c r="D48" i="44"/>
  <c r="D46" i="44"/>
  <c r="D35" i="45"/>
  <c r="D35" i="44"/>
  <c r="AJ34" i="47"/>
  <c r="F165" i="41"/>
  <c r="G99" i="41"/>
  <c r="F165" i="40"/>
  <c r="G99" i="40"/>
  <c r="F98" i="40"/>
  <c r="F165" i="39"/>
  <c r="G99" i="39"/>
  <c r="G165" i="38"/>
  <c r="H99" i="38"/>
  <c r="G98" i="38"/>
  <c r="G165" i="37"/>
  <c r="H99" i="37"/>
  <c r="G98" i="37"/>
  <c r="F165" i="36"/>
  <c r="G99" i="36"/>
  <c r="E165" i="35"/>
  <c r="F99" i="35"/>
  <c r="C165" i="35"/>
  <c r="AQ11" i="33"/>
  <c r="AP11" i="33"/>
  <c r="AP97" i="33" s="1"/>
  <c r="AO11" i="33"/>
  <c r="AO97" i="33" s="1"/>
  <c r="AN11" i="33"/>
  <c r="AN97" i="33" s="1"/>
  <c r="AM11" i="33"/>
  <c r="AM97" i="33" s="1"/>
  <c r="AL11" i="33"/>
  <c r="AL97" i="33" s="1"/>
  <c r="AK11" i="33"/>
  <c r="AK97" i="33" s="1"/>
  <c r="AJ11" i="33"/>
  <c r="AJ97" i="33" s="1"/>
  <c r="AI11" i="33"/>
  <c r="AI97" i="33" s="1"/>
  <c r="AH11" i="33"/>
  <c r="AH97" i="33" s="1"/>
  <c r="AG11" i="33"/>
  <c r="AG97" i="33" s="1"/>
  <c r="AF11" i="33"/>
  <c r="AF97" i="33" s="1"/>
  <c r="AE11" i="33"/>
  <c r="AE97" i="33" s="1"/>
  <c r="AD11" i="33"/>
  <c r="AD97" i="33" s="1"/>
  <c r="AC11" i="33"/>
  <c r="AC97" i="33" s="1"/>
  <c r="AB11" i="33"/>
  <c r="AB97" i="33" s="1"/>
  <c r="AA11" i="33"/>
  <c r="AA97" i="33" s="1"/>
  <c r="Z11" i="33"/>
  <c r="Z97" i="33" s="1"/>
  <c r="Y11" i="33"/>
  <c r="Y97" i="33" s="1"/>
  <c r="X11" i="33"/>
  <c r="X97" i="33" s="1"/>
  <c r="W11" i="33"/>
  <c r="W97" i="33" s="1"/>
  <c r="V11" i="33"/>
  <c r="V97" i="33" s="1"/>
  <c r="U11" i="33"/>
  <c r="U97" i="33" s="1"/>
  <c r="T11" i="33"/>
  <c r="T97" i="33" s="1"/>
  <c r="S11" i="33"/>
  <c r="S97" i="33" s="1"/>
  <c r="R11" i="33"/>
  <c r="R97" i="33" s="1"/>
  <c r="Q11" i="33"/>
  <c r="Q97" i="33" s="1"/>
  <c r="P11" i="33"/>
  <c r="P97" i="33" s="1"/>
  <c r="O11" i="33"/>
  <c r="O97" i="33" s="1"/>
  <c r="N11" i="33"/>
  <c r="N97" i="33" s="1"/>
  <c r="M11" i="33"/>
  <c r="M97" i="33" s="1"/>
  <c r="L11" i="33"/>
  <c r="K11" i="33"/>
  <c r="K97" i="33" s="1"/>
  <c r="J11" i="33"/>
  <c r="J97" i="33" s="1"/>
  <c r="I11" i="33"/>
  <c r="I97" i="33" s="1"/>
  <c r="H11" i="33"/>
  <c r="H97" i="33" s="1"/>
  <c r="G11" i="33"/>
  <c r="G97" i="33" s="1"/>
  <c r="F11" i="33"/>
  <c r="F97" i="33" s="1"/>
  <c r="E11" i="33"/>
  <c r="E97" i="33" s="1"/>
  <c r="D11" i="33"/>
  <c r="D97" i="33" s="1"/>
  <c r="C11" i="33"/>
  <c r="D11" i="32"/>
  <c r="D75" i="32" s="1"/>
  <c r="E11" i="32"/>
  <c r="E75" i="32" s="1"/>
  <c r="F11" i="32"/>
  <c r="F75" i="32" s="1"/>
  <c r="G11" i="32"/>
  <c r="G75" i="32" s="1"/>
  <c r="H11" i="32"/>
  <c r="H75" i="32" s="1"/>
  <c r="I11" i="32"/>
  <c r="I75" i="32" s="1"/>
  <c r="J11" i="32"/>
  <c r="J75" i="32" s="1"/>
  <c r="K11" i="32"/>
  <c r="K75" i="32" s="1"/>
  <c r="L11" i="32"/>
  <c r="L75" i="32" s="1"/>
  <c r="M11" i="32"/>
  <c r="M75" i="32" s="1"/>
  <c r="N11" i="32"/>
  <c r="N75" i="32" s="1"/>
  <c r="O11" i="32"/>
  <c r="O75" i="32" s="1"/>
  <c r="P11" i="32"/>
  <c r="P75" i="32" s="1"/>
  <c r="Q11" i="32"/>
  <c r="Q75" i="32" s="1"/>
  <c r="R11" i="32"/>
  <c r="R75" i="32" s="1"/>
  <c r="S11" i="32"/>
  <c r="S75" i="32" s="1"/>
  <c r="T11" i="32"/>
  <c r="T75" i="32" s="1"/>
  <c r="U11" i="32"/>
  <c r="U75" i="32" s="1"/>
  <c r="V11" i="32"/>
  <c r="V75" i="32" s="1"/>
  <c r="W11" i="32"/>
  <c r="W75" i="32" s="1"/>
  <c r="X11" i="32"/>
  <c r="X75" i="32" s="1"/>
  <c r="Y11" i="32"/>
  <c r="Y75" i="32" s="1"/>
  <c r="Z11" i="32"/>
  <c r="Z75" i="32" s="1"/>
  <c r="AA11" i="32"/>
  <c r="AA75" i="32" s="1"/>
  <c r="AB11" i="32"/>
  <c r="AB75" i="32" s="1"/>
  <c r="AC11" i="32"/>
  <c r="AC75" i="32" s="1"/>
  <c r="AD11" i="32"/>
  <c r="AD75" i="32" s="1"/>
  <c r="AE11" i="32"/>
  <c r="AE75" i="32" s="1"/>
  <c r="AF11" i="32"/>
  <c r="AF75" i="32" s="1"/>
  <c r="AG11" i="32"/>
  <c r="AG75" i="32" s="1"/>
  <c r="AH11" i="32"/>
  <c r="AH75" i="32" s="1"/>
  <c r="AI11" i="32"/>
  <c r="AI75" i="32" s="1"/>
  <c r="AJ11" i="32"/>
  <c r="AJ75" i="32" s="1"/>
  <c r="AK11" i="32"/>
  <c r="AK75" i="32" s="1"/>
  <c r="AL11" i="32"/>
  <c r="AL75" i="32" s="1"/>
  <c r="AM11" i="32"/>
  <c r="AM75" i="32" s="1"/>
  <c r="AN11" i="32"/>
  <c r="AN75" i="32" s="1"/>
  <c r="AO11" i="32"/>
  <c r="AO75" i="32" s="1"/>
  <c r="AP11" i="32"/>
  <c r="AP75" i="32" s="1"/>
  <c r="AQ11" i="32"/>
  <c r="C11" i="32"/>
  <c r="C75" i="32" s="1"/>
  <c r="D11" i="31"/>
  <c r="D78" i="31" s="1"/>
  <c r="E11" i="31"/>
  <c r="E78" i="31" s="1"/>
  <c r="F11" i="31"/>
  <c r="F78" i="31" s="1"/>
  <c r="G11" i="31"/>
  <c r="G78" i="31" s="1"/>
  <c r="H11" i="31"/>
  <c r="H78" i="31" s="1"/>
  <c r="I11" i="31"/>
  <c r="I78" i="31" s="1"/>
  <c r="J11" i="31"/>
  <c r="J78" i="31" s="1"/>
  <c r="K11" i="31"/>
  <c r="K78" i="31" s="1"/>
  <c r="L11" i="31"/>
  <c r="L78" i="31" s="1"/>
  <c r="M11" i="31"/>
  <c r="M78" i="31" s="1"/>
  <c r="N11" i="31"/>
  <c r="N78" i="31" s="1"/>
  <c r="O11" i="31"/>
  <c r="O78" i="31" s="1"/>
  <c r="P11" i="31"/>
  <c r="P78" i="31" s="1"/>
  <c r="Q11" i="31"/>
  <c r="Q78" i="31" s="1"/>
  <c r="R11" i="31"/>
  <c r="R78" i="31" s="1"/>
  <c r="S11" i="31"/>
  <c r="S78" i="31" s="1"/>
  <c r="T11" i="31"/>
  <c r="T78" i="31" s="1"/>
  <c r="U11" i="31"/>
  <c r="U78" i="31" s="1"/>
  <c r="V11" i="31"/>
  <c r="V78" i="31" s="1"/>
  <c r="W11" i="31"/>
  <c r="W78" i="31" s="1"/>
  <c r="X11" i="31"/>
  <c r="X78" i="31" s="1"/>
  <c r="Y11" i="31"/>
  <c r="Y78" i="31" s="1"/>
  <c r="Z11" i="31"/>
  <c r="Z78" i="31" s="1"/>
  <c r="AA11" i="31"/>
  <c r="AA78" i="31" s="1"/>
  <c r="AB11" i="31"/>
  <c r="AB78" i="31" s="1"/>
  <c r="AC11" i="31"/>
  <c r="AC78" i="31" s="1"/>
  <c r="AD11" i="31"/>
  <c r="AD78" i="31" s="1"/>
  <c r="AE11" i="31"/>
  <c r="AE78" i="31" s="1"/>
  <c r="AF11" i="31"/>
  <c r="AF78" i="31" s="1"/>
  <c r="AG11" i="31"/>
  <c r="AG78" i="31" s="1"/>
  <c r="AH11" i="31"/>
  <c r="AH78" i="31" s="1"/>
  <c r="AI11" i="31"/>
  <c r="AI78" i="31" s="1"/>
  <c r="AJ11" i="31"/>
  <c r="AJ78" i="31" s="1"/>
  <c r="AK11" i="31"/>
  <c r="AK78" i="31" s="1"/>
  <c r="AL11" i="31"/>
  <c r="AL78" i="31" s="1"/>
  <c r="AM11" i="31"/>
  <c r="AM78" i="31" s="1"/>
  <c r="AN11" i="31"/>
  <c r="AN78" i="31" s="1"/>
  <c r="AO11" i="31"/>
  <c r="AO78" i="31" s="1"/>
  <c r="AP11" i="31"/>
  <c r="AP78" i="31" s="1"/>
  <c r="AQ11" i="31"/>
  <c r="C11" i="31"/>
  <c r="C78" i="31" s="1"/>
  <c r="D11" i="30"/>
  <c r="D59" i="30" s="1"/>
  <c r="E11" i="30"/>
  <c r="E59" i="30" s="1"/>
  <c r="F11" i="30"/>
  <c r="F59" i="30" s="1"/>
  <c r="G11" i="30"/>
  <c r="G59" i="30" s="1"/>
  <c r="H11" i="30"/>
  <c r="H59" i="30" s="1"/>
  <c r="I11" i="30"/>
  <c r="I59" i="30" s="1"/>
  <c r="J11" i="30"/>
  <c r="J59" i="30" s="1"/>
  <c r="K11" i="30"/>
  <c r="K59" i="30" s="1"/>
  <c r="L11" i="30"/>
  <c r="L59" i="30" s="1"/>
  <c r="M11" i="30"/>
  <c r="M59" i="30" s="1"/>
  <c r="N11" i="30"/>
  <c r="N59" i="30" s="1"/>
  <c r="O11" i="30"/>
  <c r="O59" i="30" s="1"/>
  <c r="P11" i="30"/>
  <c r="P59" i="30" s="1"/>
  <c r="Q11" i="30"/>
  <c r="Q59" i="30" s="1"/>
  <c r="R11" i="30"/>
  <c r="R59" i="30" s="1"/>
  <c r="S11" i="30"/>
  <c r="S59" i="30" s="1"/>
  <c r="T11" i="30"/>
  <c r="T59" i="30" s="1"/>
  <c r="U11" i="30"/>
  <c r="U59" i="30" s="1"/>
  <c r="V11" i="30"/>
  <c r="V59" i="30" s="1"/>
  <c r="W11" i="30"/>
  <c r="W59" i="30" s="1"/>
  <c r="X11" i="30"/>
  <c r="X59" i="30" s="1"/>
  <c r="Y11" i="30"/>
  <c r="Y59" i="30" s="1"/>
  <c r="Z11" i="30"/>
  <c r="Z59" i="30" s="1"/>
  <c r="AA11" i="30"/>
  <c r="AA59" i="30" s="1"/>
  <c r="AB11" i="30"/>
  <c r="AB59" i="30" s="1"/>
  <c r="AC11" i="30"/>
  <c r="AC59" i="30" s="1"/>
  <c r="AD11" i="30"/>
  <c r="AD59" i="30" s="1"/>
  <c r="AE11" i="30"/>
  <c r="AE59" i="30" s="1"/>
  <c r="AF11" i="30"/>
  <c r="AF59" i="30" s="1"/>
  <c r="AG11" i="30"/>
  <c r="AG59" i="30" s="1"/>
  <c r="AH11" i="30"/>
  <c r="AH59" i="30" s="1"/>
  <c r="AI11" i="30"/>
  <c r="AI59" i="30" s="1"/>
  <c r="AJ11" i="30"/>
  <c r="AJ59" i="30" s="1"/>
  <c r="AK11" i="30"/>
  <c r="AK59" i="30" s="1"/>
  <c r="AL11" i="30"/>
  <c r="AL59" i="30" s="1"/>
  <c r="AM11" i="30"/>
  <c r="AM59" i="30" s="1"/>
  <c r="AN11" i="30"/>
  <c r="AN59" i="30" s="1"/>
  <c r="AO11" i="30"/>
  <c r="AO59" i="30" s="1"/>
  <c r="AP11" i="30"/>
  <c r="AP59" i="30" s="1"/>
  <c r="AQ11" i="30"/>
  <c r="C11" i="30"/>
  <c r="C59" i="30" s="1"/>
  <c r="D11" i="29"/>
  <c r="D69" i="29" s="1"/>
  <c r="E11" i="29"/>
  <c r="E69" i="29" s="1"/>
  <c r="F11" i="29"/>
  <c r="F69" i="29" s="1"/>
  <c r="G11" i="29"/>
  <c r="G69" i="29" s="1"/>
  <c r="H11" i="29"/>
  <c r="H69" i="29" s="1"/>
  <c r="I11" i="29"/>
  <c r="I69" i="29" s="1"/>
  <c r="J11" i="29"/>
  <c r="J69" i="29" s="1"/>
  <c r="K11" i="29"/>
  <c r="K69" i="29" s="1"/>
  <c r="L11" i="29"/>
  <c r="L69" i="29" s="1"/>
  <c r="M11" i="29"/>
  <c r="M69" i="29" s="1"/>
  <c r="N11" i="29"/>
  <c r="N69" i="29" s="1"/>
  <c r="O11" i="29"/>
  <c r="O69" i="29" s="1"/>
  <c r="P11" i="29"/>
  <c r="P69" i="29" s="1"/>
  <c r="Q11" i="29"/>
  <c r="Q69" i="29" s="1"/>
  <c r="R11" i="29"/>
  <c r="R69" i="29" s="1"/>
  <c r="S11" i="29"/>
  <c r="S69" i="29" s="1"/>
  <c r="T11" i="29"/>
  <c r="T69" i="29" s="1"/>
  <c r="U11" i="29"/>
  <c r="U69" i="29" s="1"/>
  <c r="V11" i="29"/>
  <c r="V69" i="29" s="1"/>
  <c r="W11" i="29"/>
  <c r="W69" i="29" s="1"/>
  <c r="X11" i="29"/>
  <c r="X69" i="29" s="1"/>
  <c r="Y11" i="29"/>
  <c r="Y69" i="29" s="1"/>
  <c r="Z11" i="29"/>
  <c r="Z69" i="29" s="1"/>
  <c r="AA11" i="29"/>
  <c r="AA69" i="29" s="1"/>
  <c r="AB11" i="29"/>
  <c r="AB69" i="29" s="1"/>
  <c r="AC11" i="29"/>
  <c r="AC69" i="29" s="1"/>
  <c r="AD11" i="29"/>
  <c r="AD69" i="29" s="1"/>
  <c r="AE11" i="29"/>
  <c r="AE69" i="29" s="1"/>
  <c r="AF11" i="29"/>
  <c r="AF69" i="29" s="1"/>
  <c r="AG11" i="29"/>
  <c r="AG69" i="29" s="1"/>
  <c r="AH11" i="29"/>
  <c r="AH69" i="29" s="1"/>
  <c r="AI11" i="29"/>
  <c r="AI69" i="29" s="1"/>
  <c r="AJ11" i="29"/>
  <c r="AJ69" i="29" s="1"/>
  <c r="AK11" i="29"/>
  <c r="AK69" i="29" s="1"/>
  <c r="AL11" i="29"/>
  <c r="AL69" i="29" s="1"/>
  <c r="AM11" i="29"/>
  <c r="AM69" i="29" s="1"/>
  <c r="AN11" i="29"/>
  <c r="AN69" i="29" s="1"/>
  <c r="AO11" i="29"/>
  <c r="AO69" i="29" s="1"/>
  <c r="AP11" i="29"/>
  <c r="AP69" i="29" s="1"/>
  <c r="AQ11" i="29"/>
  <c r="C11" i="29"/>
  <c r="C69" i="29" s="1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AP11" i="9"/>
  <c r="AQ11" i="9"/>
  <c r="C11" i="9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C11" i="4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C11" i="5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C11" i="6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AJ11" i="7"/>
  <c r="AK11" i="7"/>
  <c r="AL11" i="7"/>
  <c r="AM11" i="7"/>
  <c r="AN11" i="7"/>
  <c r="AO11" i="7"/>
  <c r="AP11" i="7"/>
  <c r="AQ11" i="7"/>
  <c r="C11" i="7"/>
  <c r="C171" i="33"/>
  <c r="C170" i="33"/>
  <c r="C169" i="33"/>
  <c r="D99" i="33"/>
  <c r="E99" i="33" s="1"/>
  <c r="AO98" i="33"/>
  <c r="C89" i="32"/>
  <c r="C88" i="32"/>
  <c r="C87" i="32"/>
  <c r="D77" i="32"/>
  <c r="E77" i="32" s="1"/>
  <c r="F77" i="32" s="1"/>
  <c r="G77" i="32" s="1"/>
  <c r="H77" i="32" s="1"/>
  <c r="I77" i="32" s="1"/>
  <c r="J77" i="32" s="1"/>
  <c r="K77" i="32" s="1"/>
  <c r="L77" i="32" s="1"/>
  <c r="M77" i="32" s="1"/>
  <c r="N77" i="32" s="1"/>
  <c r="O77" i="32" s="1"/>
  <c r="P77" i="32" s="1"/>
  <c r="Q77" i="32" s="1"/>
  <c r="R77" i="32" s="1"/>
  <c r="S77" i="32" s="1"/>
  <c r="T77" i="32" s="1"/>
  <c r="U77" i="32" s="1"/>
  <c r="V77" i="32" s="1"/>
  <c r="W77" i="32" s="1"/>
  <c r="X77" i="32" s="1"/>
  <c r="Y77" i="32" s="1"/>
  <c r="Z77" i="32" s="1"/>
  <c r="AA77" i="32" s="1"/>
  <c r="AB77" i="32" s="1"/>
  <c r="AC77" i="32" s="1"/>
  <c r="AD77" i="32" s="1"/>
  <c r="AE77" i="32" s="1"/>
  <c r="AF77" i="32" s="1"/>
  <c r="AG77" i="32" s="1"/>
  <c r="AH77" i="32" s="1"/>
  <c r="AI77" i="32" s="1"/>
  <c r="AJ77" i="32" s="1"/>
  <c r="AK77" i="32" s="1"/>
  <c r="AL77" i="32" s="1"/>
  <c r="AM77" i="32" s="1"/>
  <c r="AN77" i="32" s="1"/>
  <c r="AO77" i="32" s="1"/>
  <c r="AP77" i="32" s="1"/>
  <c r="B70" i="32"/>
  <c r="B69" i="32"/>
  <c r="B68" i="32"/>
  <c r="B67" i="32"/>
  <c r="B66" i="32"/>
  <c r="B65" i="32"/>
  <c r="B64" i="32"/>
  <c r="B63" i="32"/>
  <c r="B62" i="32"/>
  <c r="B61" i="32"/>
  <c r="B60" i="32"/>
  <c r="B59" i="32"/>
  <c r="B58" i="32"/>
  <c r="B57" i="32"/>
  <c r="B56" i="32"/>
  <c r="B55" i="32"/>
  <c r="B54" i="32"/>
  <c r="B53" i="32"/>
  <c r="B52" i="32"/>
  <c r="B51" i="32"/>
  <c r="B50" i="32"/>
  <c r="B49" i="32"/>
  <c r="B48" i="32"/>
  <c r="B47" i="32"/>
  <c r="B46" i="32"/>
  <c r="B45" i="32"/>
  <c r="B44" i="32"/>
  <c r="B43" i="32"/>
  <c r="B42" i="32"/>
  <c r="B41" i="32"/>
  <c r="B40" i="32"/>
  <c r="B39" i="32"/>
  <c r="B38" i="32"/>
  <c r="B37" i="32"/>
  <c r="B36" i="32"/>
  <c r="B35" i="32"/>
  <c r="B34" i="32"/>
  <c r="B33" i="32"/>
  <c r="B32" i="32"/>
  <c r="B31" i="32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C92" i="31"/>
  <c r="C91" i="31"/>
  <c r="C90" i="31"/>
  <c r="D80" i="31"/>
  <c r="E80" i="31" s="1"/>
  <c r="F80" i="31" s="1"/>
  <c r="G80" i="31" s="1"/>
  <c r="H80" i="31" s="1"/>
  <c r="I80" i="31" s="1"/>
  <c r="J80" i="31" s="1"/>
  <c r="K80" i="31" s="1"/>
  <c r="L80" i="31" s="1"/>
  <c r="M80" i="31" s="1"/>
  <c r="N80" i="31" s="1"/>
  <c r="O80" i="31" s="1"/>
  <c r="P80" i="31" s="1"/>
  <c r="Q80" i="31" s="1"/>
  <c r="R80" i="31" s="1"/>
  <c r="S80" i="31" s="1"/>
  <c r="T80" i="31" s="1"/>
  <c r="U80" i="31" s="1"/>
  <c r="V80" i="31" s="1"/>
  <c r="W80" i="31" s="1"/>
  <c r="X80" i="31" s="1"/>
  <c r="Y80" i="31" s="1"/>
  <c r="Z80" i="31" s="1"/>
  <c r="AA80" i="31" s="1"/>
  <c r="AB80" i="31" s="1"/>
  <c r="AC80" i="31" s="1"/>
  <c r="AD80" i="31" s="1"/>
  <c r="AE80" i="31" s="1"/>
  <c r="AF80" i="31" s="1"/>
  <c r="AG80" i="31" s="1"/>
  <c r="AH80" i="31" s="1"/>
  <c r="AI80" i="31" s="1"/>
  <c r="AJ80" i="31" s="1"/>
  <c r="AK80" i="31" s="1"/>
  <c r="B73" i="31"/>
  <c r="B72" i="31"/>
  <c r="B71" i="31"/>
  <c r="B70" i="31"/>
  <c r="B69" i="31"/>
  <c r="B68" i="31"/>
  <c r="B67" i="31"/>
  <c r="B66" i="31"/>
  <c r="B65" i="31"/>
  <c r="B64" i="31"/>
  <c r="B63" i="31"/>
  <c r="B62" i="31"/>
  <c r="B61" i="31"/>
  <c r="B60" i="31"/>
  <c r="B59" i="31"/>
  <c r="B58" i="31"/>
  <c r="B57" i="31"/>
  <c r="B56" i="3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2" i="31"/>
  <c r="B41" i="31"/>
  <c r="B40" i="31"/>
  <c r="B39" i="31"/>
  <c r="B38" i="31"/>
  <c r="B37" i="31"/>
  <c r="B3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C86" i="30"/>
  <c r="C85" i="30"/>
  <c r="C84" i="30"/>
  <c r="D61" i="30"/>
  <c r="E61" i="30" s="1"/>
  <c r="F61" i="30" s="1"/>
  <c r="G61" i="30" s="1"/>
  <c r="H61" i="30" s="1"/>
  <c r="I61" i="30" s="1"/>
  <c r="J61" i="30" s="1"/>
  <c r="K61" i="30" s="1"/>
  <c r="L61" i="30" s="1"/>
  <c r="M61" i="30" s="1"/>
  <c r="N61" i="30" s="1"/>
  <c r="O61" i="30" s="1"/>
  <c r="P61" i="30" s="1"/>
  <c r="Q61" i="30" s="1"/>
  <c r="R61" i="30" s="1"/>
  <c r="S61" i="30" s="1"/>
  <c r="T61" i="30" s="1"/>
  <c r="U61" i="30" s="1"/>
  <c r="V61" i="30" s="1"/>
  <c r="W61" i="30" s="1"/>
  <c r="X61" i="30" s="1"/>
  <c r="Y61" i="30" s="1"/>
  <c r="Z61" i="30" s="1"/>
  <c r="AA61" i="30" s="1"/>
  <c r="AB61" i="30" s="1"/>
  <c r="AC61" i="30" s="1"/>
  <c r="AD61" i="30" s="1"/>
  <c r="AE61" i="30" s="1"/>
  <c r="AF61" i="30" s="1"/>
  <c r="AG61" i="30" s="1"/>
  <c r="AH61" i="30" s="1"/>
  <c r="AI61" i="30" s="1"/>
  <c r="AJ61" i="30" s="1"/>
  <c r="AK61" i="30" s="1"/>
  <c r="AL61" i="30" s="1"/>
  <c r="AM61" i="30" s="1"/>
  <c r="AN61" i="30" s="1"/>
  <c r="AO61" i="30" s="1"/>
  <c r="AP61" i="30" s="1"/>
  <c r="B54" i="30"/>
  <c r="B53" i="30"/>
  <c r="B52" i="30"/>
  <c r="B51" i="30"/>
  <c r="B50" i="30"/>
  <c r="B49" i="30"/>
  <c r="B48" i="30"/>
  <c r="B47" i="30"/>
  <c r="B46" i="30"/>
  <c r="B45" i="30"/>
  <c r="B44" i="30"/>
  <c r="B43" i="30"/>
  <c r="B42" i="30"/>
  <c r="B41" i="30"/>
  <c r="B40" i="30"/>
  <c r="B39" i="30"/>
  <c r="B38" i="30"/>
  <c r="B37" i="30"/>
  <c r="B36" i="30"/>
  <c r="B35" i="30"/>
  <c r="B34" i="30"/>
  <c r="B33" i="30"/>
  <c r="B32" i="30"/>
  <c r="B31" i="30"/>
  <c r="B30" i="30"/>
  <c r="B29" i="30"/>
  <c r="B28" i="30"/>
  <c r="B27" i="30"/>
  <c r="B26" i="30"/>
  <c r="B25" i="30"/>
  <c r="B24" i="30"/>
  <c r="B23" i="30"/>
  <c r="B22" i="30"/>
  <c r="B21" i="30"/>
  <c r="B20" i="30"/>
  <c r="B19" i="30"/>
  <c r="B18" i="30"/>
  <c r="B17" i="30"/>
  <c r="B16" i="30"/>
  <c r="B15" i="30"/>
  <c r="B14" i="30"/>
  <c r="B13" i="30"/>
  <c r="B12" i="30"/>
  <c r="C96" i="29"/>
  <c r="C95" i="29"/>
  <c r="C94" i="29"/>
  <c r="D71" i="29"/>
  <c r="E71" i="29" s="1"/>
  <c r="F71" i="29" s="1"/>
  <c r="G71" i="29" s="1"/>
  <c r="H71" i="29" s="1"/>
  <c r="I71" i="29" s="1"/>
  <c r="J71" i="29" s="1"/>
  <c r="K71" i="29" s="1"/>
  <c r="L71" i="29" s="1"/>
  <c r="M71" i="29" s="1"/>
  <c r="N71" i="29" s="1"/>
  <c r="O71" i="29" s="1"/>
  <c r="P71" i="29" s="1"/>
  <c r="Q71" i="29" s="1"/>
  <c r="R71" i="29" s="1"/>
  <c r="S71" i="29" s="1"/>
  <c r="T71" i="29" s="1"/>
  <c r="U71" i="29" s="1"/>
  <c r="V71" i="29" s="1"/>
  <c r="W71" i="29" s="1"/>
  <c r="X71" i="29" s="1"/>
  <c r="Y71" i="29" s="1"/>
  <c r="Z71" i="29" s="1"/>
  <c r="AA71" i="29" s="1"/>
  <c r="AB71" i="29" s="1"/>
  <c r="AC71" i="29" s="1"/>
  <c r="AD71" i="29" s="1"/>
  <c r="AE71" i="29" s="1"/>
  <c r="AF71" i="29" s="1"/>
  <c r="AG71" i="29" s="1"/>
  <c r="AH71" i="29" s="1"/>
  <c r="AI71" i="29" s="1"/>
  <c r="AJ71" i="29" s="1"/>
  <c r="AK71" i="29" s="1"/>
  <c r="AL71" i="29" s="1"/>
  <c r="AM71" i="29" s="1"/>
  <c r="AN71" i="29" s="1"/>
  <c r="AO71" i="29" s="1"/>
  <c r="AP71" i="29" s="1"/>
  <c r="B64" i="29"/>
  <c r="B63" i="29"/>
  <c r="B62" i="29"/>
  <c r="B61" i="29"/>
  <c r="B60" i="29"/>
  <c r="B59" i="29"/>
  <c r="B58" i="29"/>
  <c r="B57" i="29"/>
  <c r="B56" i="29"/>
  <c r="B55" i="29"/>
  <c r="B54" i="29"/>
  <c r="B53" i="29"/>
  <c r="B52" i="29"/>
  <c r="B51" i="29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B29" i="29"/>
  <c r="B28" i="29"/>
  <c r="B27" i="29"/>
  <c r="B26" i="29"/>
  <c r="B25" i="29"/>
  <c r="B24" i="29"/>
  <c r="B23" i="29"/>
  <c r="B22" i="29"/>
  <c r="B21" i="29"/>
  <c r="B20" i="29"/>
  <c r="B19" i="29"/>
  <c r="B18" i="29"/>
  <c r="B17" i="29"/>
  <c r="B16" i="29"/>
  <c r="B15" i="29"/>
  <c r="B14" i="29"/>
  <c r="B13" i="29"/>
  <c r="B12" i="29"/>
  <c r="AY372" i="28"/>
  <c r="AZ372" i="28"/>
  <c r="BB372" i="28"/>
  <c r="BC372" i="28"/>
  <c r="BD372" i="28"/>
  <c r="BE372" i="28"/>
  <c r="BH372" i="28"/>
  <c r="BI372" i="28"/>
  <c r="BJ372" i="28"/>
  <c r="BK372" i="28"/>
  <c r="BM372" i="28"/>
  <c r="BN372" i="28"/>
  <c r="BO372" i="28"/>
  <c r="BP372" i="28"/>
  <c r="BU372" i="28"/>
  <c r="BX372" i="28"/>
  <c r="BY372" i="28"/>
  <c r="CB372" i="28"/>
  <c r="CC372" i="28"/>
  <c r="CD372" i="28"/>
  <c r="CE372" i="28"/>
  <c r="CF372" i="28"/>
  <c r="CG372" i="28"/>
  <c r="CH372" i="28"/>
  <c r="CI372" i="28"/>
  <c r="CJ372" i="28"/>
  <c r="AZ307" i="28"/>
  <c r="BD307" i="28"/>
  <c r="BE307" i="28"/>
  <c r="BI307" i="28"/>
  <c r="BM307" i="28"/>
  <c r="BN307" i="28"/>
  <c r="BO307" i="28"/>
  <c r="BP307" i="28"/>
  <c r="BY307" i="28"/>
  <c r="CB307" i="28"/>
  <c r="CC307" i="28"/>
  <c r="CE307" i="28"/>
  <c r="CF307" i="28"/>
  <c r="CG307" i="28"/>
  <c r="CH307" i="28"/>
  <c r="CI307" i="28"/>
  <c r="CJ307" i="28"/>
  <c r="CA195" i="28"/>
  <c r="CB195" i="28"/>
  <c r="CC195" i="28"/>
  <c r="CD195" i="28"/>
  <c r="CE195" i="28"/>
  <c r="CF195" i="28"/>
  <c r="CG195" i="28"/>
  <c r="CH195" i="28"/>
  <c r="CI195" i="28"/>
  <c r="CJ195" i="28"/>
  <c r="CA206" i="28"/>
  <c r="CB206" i="28"/>
  <c r="CC206" i="28"/>
  <c r="CD206" i="28"/>
  <c r="CE206" i="28"/>
  <c r="CF206" i="28"/>
  <c r="CG206" i="28"/>
  <c r="CH206" i="28"/>
  <c r="CI206" i="28"/>
  <c r="CJ206" i="28"/>
  <c r="CB207" i="28"/>
  <c r="CC207" i="28"/>
  <c r="CD207" i="28"/>
  <c r="CE207" i="28"/>
  <c r="CF207" i="28"/>
  <c r="CG207" i="28"/>
  <c r="CH207" i="28"/>
  <c r="CI207" i="28"/>
  <c r="CJ207" i="28"/>
  <c r="CA214" i="28"/>
  <c r="CB214" i="28"/>
  <c r="CC214" i="28"/>
  <c r="CE214" i="28"/>
  <c r="CF214" i="28"/>
  <c r="CG214" i="28"/>
  <c r="CH214" i="28"/>
  <c r="CI214" i="28"/>
  <c r="CJ214" i="28"/>
  <c r="CA221" i="28"/>
  <c r="CB221" i="28"/>
  <c r="CC221" i="28"/>
  <c r="CD221" i="28"/>
  <c r="CE221" i="28"/>
  <c r="CF221" i="28"/>
  <c r="CG221" i="28"/>
  <c r="CH221" i="28"/>
  <c r="CI221" i="28"/>
  <c r="CJ221" i="28"/>
  <c r="CA222" i="28"/>
  <c r="CB222" i="28"/>
  <c r="CC222" i="28"/>
  <c r="CD222" i="28"/>
  <c r="CE222" i="28"/>
  <c r="CF222" i="28"/>
  <c r="CG222" i="28"/>
  <c r="CH222" i="28"/>
  <c r="CI222" i="28"/>
  <c r="CJ222" i="28"/>
  <c r="CA228" i="28"/>
  <c r="CB228" i="28"/>
  <c r="CC228" i="28"/>
  <c r="CD228" i="28"/>
  <c r="CE228" i="28"/>
  <c r="CF228" i="28"/>
  <c r="CG228" i="28"/>
  <c r="CH228" i="28"/>
  <c r="CI228" i="28"/>
  <c r="CJ228" i="28"/>
  <c r="CA234" i="28"/>
  <c r="CB234" i="28"/>
  <c r="CC234" i="28"/>
  <c r="CD234" i="28"/>
  <c r="CE234" i="28"/>
  <c r="CF234" i="28"/>
  <c r="CG234" i="28"/>
  <c r="CH234" i="28"/>
  <c r="CI234" i="28"/>
  <c r="CJ234" i="28"/>
  <c r="CA235" i="28"/>
  <c r="CB235" i="28"/>
  <c r="CC235" i="28"/>
  <c r="CD235" i="28"/>
  <c r="CE235" i="28"/>
  <c r="CF235" i="28"/>
  <c r="CG235" i="28"/>
  <c r="CH235" i="28"/>
  <c r="CI235" i="28"/>
  <c r="CJ235" i="28"/>
  <c r="CC237" i="28"/>
  <c r="CD237" i="28"/>
  <c r="CE237" i="28"/>
  <c r="CF237" i="28"/>
  <c r="CG237" i="28"/>
  <c r="CH237" i="28"/>
  <c r="CI237" i="28"/>
  <c r="CJ237" i="28"/>
  <c r="AX7" i="28"/>
  <c r="AY7" i="28"/>
  <c r="AZ7" i="28"/>
  <c r="BA7" i="28"/>
  <c r="BB7" i="28"/>
  <c r="BC7" i="28"/>
  <c r="BD7" i="28"/>
  <c r="BE7" i="28"/>
  <c r="BF7" i="28"/>
  <c r="BG7" i="28"/>
  <c r="BH7" i="28"/>
  <c r="BI7" i="28"/>
  <c r="BJ7" i="28"/>
  <c r="BK7" i="28"/>
  <c r="BL7" i="28"/>
  <c r="BM7" i="28"/>
  <c r="BN7" i="28"/>
  <c r="BO7" i="28"/>
  <c r="BP7" i="28"/>
  <c r="BQ7" i="28"/>
  <c r="BR7" i="28"/>
  <c r="BS7" i="28"/>
  <c r="BT7" i="28"/>
  <c r="BU7" i="28"/>
  <c r="BV7" i="28"/>
  <c r="BW7" i="28"/>
  <c r="BX7" i="28"/>
  <c r="BY7" i="28"/>
  <c r="BZ7" i="28"/>
  <c r="CB7" i="28"/>
  <c r="CC7" i="28"/>
  <c r="CD7" i="28"/>
  <c r="CE7" i="28"/>
  <c r="CF7" i="28"/>
  <c r="CG7" i="28"/>
  <c r="CH7" i="28"/>
  <c r="CI7" i="28"/>
  <c r="CJ7" i="28"/>
  <c r="AX195" i="28"/>
  <c r="AY195" i="28"/>
  <c r="AZ195" i="28"/>
  <c r="BA195" i="28"/>
  <c r="BB195" i="28"/>
  <c r="BC195" i="28"/>
  <c r="BD195" i="28"/>
  <c r="BE195" i="28"/>
  <c r="AW206" i="28"/>
  <c r="AX206" i="28"/>
  <c r="AY206" i="28"/>
  <c r="AZ206" i="28"/>
  <c r="BB206" i="28"/>
  <c r="BC206" i="28"/>
  <c r="BD206" i="28"/>
  <c r="BE206" i="28"/>
  <c r="BF206" i="28"/>
  <c r="AX207" i="28"/>
  <c r="AZ207" i="28"/>
  <c r="BA207" i="28"/>
  <c r="BC207" i="28"/>
  <c r="BD207" i="28"/>
  <c r="BE207" i="28"/>
  <c r="BF207" i="28"/>
  <c r="AW214" i="28"/>
  <c r="AX214" i="28"/>
  <c r="AY214" i="28"/>
  <c r="AZ214" i="28"/>
  <c r="BA214" i="28"/>
  <c r="BB214" i="28"/>
  <c r="BC214" i="28"/>
  <c r="BD214" i="28"/>
  <c r="BE214" i="28"/>
  <c r="BF214" i="28"/>
  <c r="AW221" i="28"/>
  <c r="AX221" i="28"/>
  <c r="AZ221" i="28"/>
  <c r="BA221" i="28"/>
  <c r="BB221" i="28"/>
  <c r="BC221" i="28"/>
  <c r="BD221" i="28"/>
  <c r="BE221" i="28"/>
  <c r="BF221" i="28"/>
  <c r="AW222" i="28"/>
  <c r="AZ222" i="28"/>
  <c r="BB222" i="28"/>
  <c r="BC222" i="28"/>
  <c r="BD222" i="28"/>
  <c r="BE222" i="28"/>
  <c r="BF222" i="28"/>
  <c r="AW228" i="28"/>
  <c r="AX228" i="28"/>
  <c r="AY228" i="28"/>
  <c r="AZ228" i="28"/>
  <c r="BA228" i="28"/>
  <c r="BB228" i="28"/>
  <c r="BC228" i="28"/>
  <c r="BD228" i="28"/>
  <c r="BE228" i="28"/>
  <c r="BF228" i="28"/>
  <c r="AW234" i="28"/>
  <c r="AX234" i="28"/>
  <c r="AY234" i="28"/>
  <c r="AZ234" i="28"/>
  <c r="BA234" i="28"/>
  <c r="BB234" i="28"/>
  <c r="BC234" i="28"/>
  <c r="BD234" i="28"/>
  <c r="BE234" i="28"/>
  <c r="BF234" i="28"/>
  <c r="AW235" i="28"/>
  <c r="AY235" i="28"/>
  <c r="AZ235" i="28"/>
  <c r="BA235" i="28"/>
  <c r="BC235" i="28"/>
  <c r="BD235" i="28"/>
  <c r="BE235" i="28"/>
  <c r="BA237" i="28"/>
  <c r="BC237" i="28"/>
  <c r="BE237" i="28"/>
  <c r="BF237" i="28"/>
  <c r="BG195" i="28"/>
  <c r="BI195" i="28"/>
  <c r="BJ195" i="28"/>
  <c r="BK195" i="28"/>
  <c r="BL195" i="28"/>
  <c r="BM195" i="28"/>
  <c r="BN195" i="28"/>
  <c r="BO195" i="28"/>
  <c r="BP195" i="28"/>
  <c r="BQ195" i="28"/>
  <c r="BS195" i="28"/>
  <c r="BT195" i="28"/>
  <c r="BU195" i="28"/>
  <c r="BV195" i="28"/>
  <c r="BW195" i="28"/>
  <c r="BX195" i="28"/>
  <c r="BY195" i="28"/>
  <c r="BG206" i="28"/>
  <c r="BH206" i="28"/>
  <c r="BI206" i="28"/>
  <c r="BJ206" i="28"/>
  <c r="BK206" i="28"/>
  <c r="BL206" i="28"/>
  <c r="BM206" i="28"/>
  <c r="BN206" i="28"/>
  <c r="BO206" i="28"/>
  <c r="BP206" i="28"/>
  <c r="BQ206" i="28"/>
  <c r="BS206" i="28"/>
  <c r="BT206" i="28"/>
  <c r="BU206" i="28"/>
  <c r="BV206" i="28"/>
  <c r="BW206" i="28"/>
  <c r="BX206" i="28"/>
  <c r="BY206" i="28"/>
  <c r="BG207" i="28"/>
  <c r="BH207" i="28"/>
  <c r="BI207" i="28"/>
  <c r="BK207" i="28"/>
  <c r="BL207" i="28"/>
  <c r="BM207" i="28"/>
  <c r="BN207" i="28"/>
  <c r="BP207" i="28"/>
  <c r="BR207" i="28"/>
  <c r="BT207" i="28"/>
  <c r="BU207" i="28"/>
  <c r="BV207" i="28"/>
  <c r="BW207" i="28"/>
  <c r="BY207" i="28"/>
  <c r="BG214" i="28"/>
  <c r="BH214" i="28"/>
  <c r="BI214" i="28"/>
  <c r="BJ214" i="28"/>
  <c r="BK214" i="28"/>
  <c r="BL214" i="28"/>
  <c r="BM214" i="28"/>
  <c r="BN214" i="28"/>
  <c r="BO214" i="28"/>
  <c r="BP214" i="28"/>
  <c r="BQ214" i="28"/>
  <c r="BR214" i="28"/>
  <c r="BS214" i="28"/>
  <c r="BT214" i="28"/>
  <c r="BU214" i="28"/>
  <c r="BV214" i="28"/>
  <c r="BW214" i="28"/>
  <c r="BX214" i="28"/>
  <c r="BY214" i="28"/>
  <c r="BG221" i="28"/>
  <c r="BH221" i="28"/>
  <c r="BI221" i="28"/>
  <c r="BJ221" i="28"/>
  <c r="BK221" i="28"/>
  <c r="BL221" i="28"/>
  <c r="BM221" i="28"/>
  <c r="BN221" i="28"/>
  <c r="BO221" i="28"/>
  <c r="BP221" i="28"/>
  <c r="BQ221" i="28"/>
  <c r="BR221" i="28"/>
  <c r="BS221" i="28"/>
  <c r="BT221" i="28"/>
  <c r="BU221" i="28"/>
  <c r="BV221" i="28"/>
  <c r="BW221" i="28"/>
  <c r="BX221" i="28"/>
  <c r="BY221" i="28"/>
  <c r="BG222" i="28"/>
  <c r="BH222" i="28"/>
  <c r="BI222" i="28"/>
  <c r="BK222" i="28"/>
  <c r="BL222" i="28"/>
  <c r="BM222" i="28"/>
  <c r="BN222" i="28"/>
  <c r="BP222" i="28"/>
  <c r="BQ222" i="28"/>
  <c r="BR222" i="28"/>
  <c r="BT222" i="28"/>
  <c r="BV222" i="28"/>
  <c r="BW222" i="28"/>
  <c r="BX222" i="28"/>
  <c r="BY222" i="28"/>
  <c r="BG228" i="28"/>
  <c r="BH228" i="28"/>
  <c r="BI228" i="28"/>
  <c r="BJ228" i="28"/>
  <c r="BK228" i="28"/>
  <c r="BL228" i="28"/>
  <c r="BM228" i="28"/>
  <c r="BN228" i="28"/>
  <c r="BO228" i="28"/>
  <c r="BP228" i="28"/>
  <c r="BQ228" i="28"/>
  <c r="BR228" i="28"/>
  <c r="BS228" i="28"/>
  <c r="BT228" i="28"/>
  <c r="BU228" i="28"/>
  <c r="BV228" i="28"/>
  <c r="BW228" i="28"/>
  <c r="BX228" i="28"/>
  <c r="BY228" i="28"/>
  <c r="BG234" i="28"/>
  <c r="BH234" i="28"/>
  <c r="BI234" i="28"/>
  <c r="BJ234" i="28"/>
  <c r="BK234" i="28"/>
  <c r="BL234" i="28"/>
  <c r="BM234" i="28"/>
  <c r="BN234" i="28"/>
  <c r="BO234" i="28"/>
  <c r="BP234" i="28"/>
  <c r="BQ234" i="28"/>
  <c r="BR234" i="28"/>
  <c r="BS234" i="28"/>
  <c r="BT234" i="28"/>
  <c r="BU234" i="28"/>
  <c r="BV234" i="28"/>
  <c r="BW234" i="28"/>
  <c r="BX234" i="28"/>
  <c r="BY234" i="28"/>
  <c r="BG235" i="28"/>
  <c r="BH235" i="28"/>
  <c r="BI235" i="28"/>
  <c r="BJ235" i="28"/>
  <c r="BK235" i="28"/>
  <c r="BL235" i="28"/>
  <c r="BM235" i="28"/>
  <c r="BO235" i="28"/>
  <c r="BP235" i="28"/>
  <c r="BQ235" i="28"/>
  <c r="BR235" i="28"/>
  <c r="BS235" i="28"/>
  <c r="BT235" i="28"/>
  <c r="BU235" i="28"/>
  <c r="BW235" i="28"/>
  <c r="BX235" i="28"/>
  <c r="BY235" i="28"/>
  <c r="BH237" i="28"/>
  <c r="BI237" i="28"/>
  <c r="BK237" i="28"/>
  <c r="BN237" i="28"/>
  <c r="BR237" i="28"/>
  <c r="BW237" i="28"/>
  <c r="BX237" i="28"/>
  <c r="BY237" i="28"/>
  <c r="BZ237" i="28"/>
  <c r="BZ235" i="28"/>
  <c r="BZ234" i="28"/>
  <c r="BZ222" i="28"/>
  <c r="BZ221" i="28"/>
  <c r="BZ214" i="28"/>
  <c r="BZ207" i="28"/>
  <c r="BZ206" i="28"/>
  <c r="BZ195" i="28"/>
  <c r="BZ116" i="28"/>
  <c r="CC116" i="28"/>
  <c r="CD116" i="28"/>
  <c r="CE116" i="28"/>
  <c r="CF116" i="28"/>
  <c r="CG116" i="28"/>
  <c r="CH116" i="28"/>
  <c r="CI116" i="28"/>
  <c r="CJ116" i="28"/>
  <c r="BW117" i="28"/>
  <c r="BX117" i="28"/>
  <c r="BY117" i="28"/>
  <c r="BZ117" i="28"/>
  <c r="CA117" i="28"/>
  <c r="CB117" i="28"/>
  <c r="CC117" i="28"/>
  <c r="CD117" i="28"/>
  <c r="CE117" i="28"/>
  <c r="CF117" i="28"/>
  <c r="CG117" i="28"/>
  <c r="CH117" i="28"/>
  <c r="CI117" i="28"/>
  <c r="CJ117" i="28"/>
  <c r="BY121" i="28"/>
  <c r="BZ121" i="28"/>
  <c r="CC121" i="28"/>
  <c r="CD121" i="28"/>
  <c r="CE121" i="28"/>
  <c r="CF121" i="28"/>
  <c r="CG121" i="28"/>
  <c r="CH121" i="28"/>
  <c r="CI121" i="28"/>
  <c r="CJ121" i="28"/>
  <c r="BW128" i="28"/>
  <c r="BX128" i="28"/>
  <c r="BY128" i="28"/>
  <c r="BZ128" i="28"/>
  <c r="CB128" i="28"/>
  <c r="CC128" i="28"/>
  <c r="CD128" i="28"/>
  <c r="CE128" i="28"/>
  <c r="CF128" i="28"/>
  <c r="CG128" i="28"/>
  <c r="CH128" i="28"/>
  <c r="CI128" i="28"/>
  <c r="CJ128" i="28"/>
  <c r="BW132" i="28"/>
  <c r="BX132" i="28"/>
  <c r="BY132" i="28"/>
  <c r="BZ132" i="28"/>
  <c r="CA132" i="28"/>
  <c r="CB132" i="28"/>
  <c r="CC132" i="28"/>
  <c r="CD132" i="28"/>
  <c r="CE132" i="28"/>
  <c r="CF132" i="28"/>
  <c r="CG132" i="28"/>
  <c r="CH132" i="28"/>
  <c r="CI132" i="28"/>
  <c r="CJ132" i="28"/>
  <c r="BW136" i="28"/>
  <c r="BX136" i="28"/>
  <c r="BY136" i="28"/>
  <c r="BZ136" i="28"/>
  <c r="CB136" i="28"/>
  <c r="CC136" i="28"/>
  <c r="CD136" i="28"/>
  <c r="CE136" i="28"/>
  <c r="CF136" i="28"/>
  <c r="CG136" i="28"/>
  <c r="CH136" i="28"/>
  <c r="CI136" i="28"/>
  <c r="CJ136" i="28"/>
  <c r="BW144" i="28"/>
  <c r="BX144" i="28"/>
  <c r="BY144" i="28"/>
  <c r="BZ144" i="28"/>
  <c r="CA144" i="28"/>
  <c r="CB144" i="28"/>
  <c r="CC144" i="28"/>
  <c r="CD144" i="28"/>
  <c r="CE144" i="28"/>
  <c r="CF144" i="28"/>
  <c r="CG144" i="28"/>
  <c r="CH144" i="28"/>
  <c r="CI144" i="28"/>
  <c r="CJ144" i="28"/>
  <c r="BZ147" i="28"/>
  <c r="CB147" i="28"/>
  <c r="CC147" i="28"/>
  <c r="CD147" i="28"/>
  <c r="CE147" i="28"/>
  <c r="CF147" i="28"/>
  <c r="CG147" i="28"/>
  <c r="CH147" i="28"/>
  <c r="CI147" i="28"/>
  <c r="CJ147" i="28"/>
  <c r="BW148" i="28"/>
  <c r="BX148" i="28"/>
  <c r="BY148" i="28"/>
  <c r="BZ148" i="28"/>
  <c r="CA148" i="28"/>
  <c r="CB148" i="28"/>
  <c r="CC148" i="28"/>
  <c r="CD148" i="28"/>
  <c r="CE148" i="28"/>
  <c r="CF148" i="28"/>
  <c r="CG148" i="28"/>
  <c r="CH148" i="28"/>
  <c r="CI148" i="28"/>
  <c r="CJ148" i="28"/>
  <c r="BW151" i="28"/>
  <c r="BX151" i="28"/>
  <c r="BY151" i="28"/>
  <c r="BZ151" i="28"/>
  <c r="CA151" i="28"/>
  <c r="CB151" i="28"/>
  <c r="CC151" i="28"/>
  <c r="CD151" i="28"/>
  <c r="CE151" i="28"/>
  <c r="CF151" i="28"/>
  <c r="CG151" i="28"/>
  <c r="CH151" i="28"/>
  <c r="CI151" i="28"/>
  <c r="CJ151" i="28"/>
  <c r="BW154" i="28"/>
  <c r="BX154" i="28"/>
  <c r="BZ154" i="28"/>
  <c r="CB154" i="28"/>
  <c r="CC154" i="28"/>
  <c r="CD154" i="28"/>
  <c r="CE154" i="28"/>
  <c r="CF154" i="28"/>
  <c r="CG154" i="28"/>
  <c r="CH154" i="28"/>
  <c r="CI154" i="28"/>
  <c r="CJ154" i="28"/>
  <c r="BX161" i="28"/>
  <c r="BZ161" i="28"/>
  <c r="CB161" i="28"/>
  <c r="CC161" i="28"/>
  <c r="CD161" i="28"/>
  <c r="CE161" i="28"/>
  <c r="CF161" i="28"/>
  <c r="CG161" i="28"/>
  <c r="CH161" i="28"/>
  <c r="CI161" i="28"/>
  <c r="CJ161" i="28"/>
  <c r="BW162" i="28"/>
  <c r="BX162" i="28"/>
  <c r="BY162" i="28"/>
  <c r="BZ162" i="28"/>
  <c r="CB162" i="28"/>
  <c r="CC162" i="28"/>
  <c r="CD162" i="28"/>
  <c r="CE162" i="28"/>
  <c r="CF162" i="28"/>
  <c r="CG162" i="28"/>
  <c r="CH162" i="28"/>
  <c r="CI162" i="28"/>
  <c r="CJ162" i="28"/>
  <c r="BX167" i="28"/>
  <c r="BZ167" i="28"/>
  <c r="CB167" i="28"/>
  <c r="CC167" i="28"/>
  <c r="CD167" i="28"/>
  <c r="CE167" i="28"/>
  <c r="CF167" i="28"/>
  <c r="CG167" i="28"/>
  <c r="CH167" i="28"/>
  <c r="CI167" i="28"/>
  <c r="CJ167" i="28"/>
  <c r="BW170" i="28"/>
  <c r="BX170" i="28"/>
  <c r="BY170" i="28"/>
  <c r="BZ170" i="28"/>
  <c r="CB170" i="28"/>
  <c r="CC170" i="28"/>
  <c r="CD170" i="28"/>
  <c r="CE170" i="28"/>
  <c r="CF170" i="28"/>
  <c r="CG170" i="28"/>
  <c r="CH170" i="28"/>
  <c r="CI170" i="28"/>
  <c r="CJ170" i="28"/>
  <c r="BW176" i="28"/>
  <c r="BX176" i="28"/>
  <c r="BY176" i="28"/>
  <c r="BZ176" i="28"/>
  <c r="CA176" i="28"/>
  <c r="CB176" i="28"/>
  <c r="CC176" i="28"/>
  <c r="CD176" i="28"/>
  <c r="CE176" i="28"/>
  <c r="CF176" i="28"/>
  <c r="CG176" i="28"/>
  <c r="CH176" i="28"/>
  <c r="CI176" i="28"/>
  <c r="CJ176" i="28"/>
  <c r="BW177" i="28"/>
  <c r="BX177" i="28"/>
  <c r="BY177" i="28"/>
  <c r="BZ177" i="28"/>
  <c r="CA177" i="28"/>
  <c r="CB177" i="28"/>
  <c r="CC177" i="28"/>
  <c r="CD177" i="28"/>
  <c r="CE177" i="28"/>
  <c r="CF177" i="28"/>
  <c r="CG177" i="28"/>
  <c r="CH177" i="28"/>
  <c r="CI177" i="28"/>
  <c r="CJ177" i="28"/>
  <c r="AW177" i="28"/>
  <c r="AX116" i="28"/>
  <c r="AY116" i="28"/>
  <c r="AZ116" i="28"/>
  <c r="BB116" i="28"/>
  <c r="BE116" i="28"/>
  <c r="AW117" i="28"/>
  <c r="AX117" i="28"/>
  <c r="AY117" i="28"/>
  <c r="AZ117" i="28"/>
  <c r="BA117" i="28"/>
  <c r="BB117" i="28"/>
  <c r="BC117" i="28"/>
  <c r="BD117" i="28"/>
  <c r="BE117" i="28"/>
  <c r="BF117" i="28"/>
  <c r="AW121" i="28"/>
  <c r="AZ121" i="28"/>
  <c r="BA121" i="28"/>
  <c r="BB121" i="28"/>
  <c r="BC121" i="28"/>
  <c r="BE121" i="28"/>
  <c r="BF121" i="28"/>
  <c r="AW128" i="28"/>
  <c r="AX128" i="28"/>
  <c r="AY128" i="28"/>
  <c r="AZ128" i="28"/>
  <c r="BA128" i="28"/>
  <c r="BC128" i="28"/>
  <c r="BD128" i="28"/>
  <c r="BE128" i="28"/>
  <c r="BF128" i="28"/>
  <c r="AW132" i="28"/>
  <c r="AX132" i="28"/>
  <c r="AY132" i="28"/>
  <c r="AZ132" i="28"/>
  <c r="BA132" i="28"/>
  <c r="BB132" i="28"/>
  <c r="BC132" i="28"/>
  <c r="BD132" i="28"/>
  <c r="BE132" i="28"/>
  <c r="BF132" i="28"/>
  <c r="AW136" i="28"/>
  <c r="AX136" i="28"/>
  <c r="AY136" i="28"/>
  <c r="AZ136" i="28"/>
  <c r="BA136" i="28"/>
  <c r="BB136" i="28"/>
  <c r="BC136" i="28"/>
  <c r="BD136" i="28"/>
  <c r="BE136" i="28"/>
  <c r="BF136" i="28"/>
  <c r="AW144" i="28"/>
  <c r="AX144" i="28"/>
  <c r="AY144" i="28"/>
  <c r="AZ144" i="28"/>
  <c r="BA144" i="28"/>
  <c r="BB144" i="28"/>
  <c r="BC144" i="28"/>
  <c r="BD144" i="28"/>
  <c r="BE144" i="28"/>
  <c r="BF144" i="28"/>
  <c r="AW147" i="28"/>
  <c r="AY147" i="28"/>
  <c r="BB147" i="28"/>
  <c r="BE147" i="28"/>
  <c r="BF147" i="28"/>
  <c r="AW148" i="28"/>
  <c r="AX148" i="28"/>
  <c r="AY148" i="28"/>
  <c r="AZ148" i="28"/>
  <c r="BA148" i="28"/>
  <c r="BB148" i="28"/>
  <c r="BD148" i="28"/>
  <c r="BE148" i="28"/>
  <c r="BF148" i="28"/>
  <c r="AW151" i="28"/>
  <c r="AX151" i="28"/>
  <c r="AY151" i="28"/>
  <c r="AZ151" i="28"/>
  <c r="BA151" i="28"/>
  <c r="BB151" i="28"/>
  <c r="BC151" i="28"/>
  <c r="BD151" i="28"/>
  <c r="BE151" i="28"/>
  <c r="BF151" i="28"/>
  <c r="AW154" i="28"/>
  <c r="AX154" i="28"/>
  <c r="AY154" i="28"/>
  <c r="AZ154" i="28"/>
  <c r="BA154" i="28"/>
  <c r="BB154" i="28"/>
  <c r="BD154" i="28"/>
  <c r="BE154" i="28"/>
  <c r="BF154" i="28"/>
  <c r="AX161" i="28"/>
  <c r="AY161" i="28"/>
  <c r="AZ161" i="28"/>
  <c r="BD161" i="28"/>
  <c r="BE161" i="28"/>
  <c r="BF161" i="28"/>
  <c r="AX162" i="28"/>
  <c r="AY162" i="28"/>
  <c r="BA162" i="28"/>
  <c r="BB162" i="28"/>
  <c r="BC162" i="28"/>
  <c r="BF162" i="28"/>
  <c r="BA167" i="28"/>
  <c r="BD167" i="28"/>
  <c r="BE167" i="28"/>
  <c r="AX170" i="28"/>
  <c r="AY170" i="28"/>
  <c r="AZ170" i="28"/>
  <c r="BA170" i="28"/>
  <c r="BC170" i="28"/>
  <c r="BD170" i="28"/>
  <c r="BE170" i="28"/>
  <c r="BF170" i="28"/>
  <c r="AW176" i="28"/>
  <c r="AX176" i="28"/>
  <c r="AY176" i="28"/>
  <c r="AZ176" i="28"/>
  <c r="BA176" i="28"/>
  <c r="BB176" i="28"/>
  <c r="BC176" i="28"/>
  <c r="BD176" i="28"/>
  <c r="BE176" i="28"/>
  <c r="BF176" i="28"/>
  <c r="AX177" i="28"/>
  <c r="AY177" i="28"/>
  <c r="AZ177" i="28"/>
  <c r="BA177" i="28"/>
  <c r="BB177" i="28"/>
  <c r="BC177" i="28"/>
  <c r="BD177" i="28"/>
  <c r="BE177" i="28"/>
  <c r="BF177" i="28"/>
  <c r="BG177" i="28"/>
  <c r="BN116" i="28"/>
  <c r="BO116" i="28"/>
  <c r="BG117" i="28"/>
  <c r="BH117" i="28"/>
  <c r="BI117" i="28"/>
  <c r="BJ117" i="28"/>
  <c r="BK117" i="28"/>
  <c r="BL117" i="28"/>
  <c r="BM117" i="28"/>
  <c r="BN117" i="28"/>
  <c r="BO117" i="28"/>
  <c r="BP117" i="28"/>
  <c r="BQ117" i="28"/>
  <c r="BR117" i="28"/>
  <c r="BS117" i="28"/>
  <c r="BT117" i="28"/>
  <c r="BU117" i="28"/>
  <c r="BH121" i="28"/>
  <c r="BJ121" i="28"/>
  <c r="BL121" i="28"/>
  <c r="BM121" i="28"/>
  <c r="BN121" i="28"/>
  <c r="BO121" i="28"/>
  <c r="BP121" i="28"/>
  <c r="BT121" i="28"/>
  <c r="BG128" i="28"/>
  <c r="BH128" i="28"/>
  <c r="BI128" i="28"/>
  <c r="BJ128" i="28"/>
  <c r="BK128" i="28"/>
  <c r="BL128" i="28"/>
  <c r="BM128" i="28"/>
  <c r="BO128" i="28"/>
  <c r="BP128" i="28"/>
  <c r="BQ128" i="28"/>
  <c r="BS128" i="28"/>
  <c r="BT128" i="28"/>
  <c r="BU128" i="28"/>
  <c r="BG132" i="28"/>
  <c r="BH132" i="28"/>
  <c r="BI132" i="28"/>
  <c r="BJ132" i="28"/>
  <c r="BL132" i="28"/>
  <c r="BM132" i="28"/>
  <c r="BN132" i="28"/>
  <c r="BO132" i="28"/>
  <c r="BP132" i="28"/>
  <c r="BQ132" i="28"/>
  <c r="BR132" i="28"/>
  <c r="BS132" i="28"/>
  <c r="BT132" i="28"/>
  <c r="BU132" i="28"/>
  <c r="BG136" i="28"/>
  <c r="BH136" i="28"/>
  <c r="BI136" i="28"/>
  <c r="BJ136" i="28"/>
  <c r="BL136" i="28"/>
  <c r="BN136" i="28"/>
  <c r="BO136" i="28"/>
  <c r="BP136" i="28"/>
  <c r="BQ136" i="28"/>
  <c r="BR136" i="28"/>
  <c r="BS136" i="28"/>
  <c r="BT136" i="28"/>
  <c r="BU136" i="28"/>
  <c r="BG144" i="28"/>
  <c r="BH144" i="28"/>
  <c r="BI144" i="28"/>
  <c r="BJ144" i="28"/>
  <c r="BK144" i="28"/>
  <c r="BL144" i="28"/>
  <c r="BM144" i="28"/>
  <c r="BN144" i="28"/>
  <c r="BO144" i="28"/>
  <c r="BP144" i="28"/>
  <c r="BQ144" i="28"/>
  <c r="BR144" i="28"/>
  <c r="BS144" i="28"/>
  <c r="BT144" i="28"/>
  <c r="BU144" i="28"/>
  <c r="BL147" i="28"/>
  <c r="BP147" i="28"/>
  <c r="BR147" i="28"/>
  <c r="BS147" i="28"/>
  <c r="BU147" i="28"/>
  <c r="BG148" i="28"/>
  <c r="BH148" i="28"/>
  <c r="BI148" i="28"/>
  <c r="BJ148" i="28"/>
  <c r="BL148" i="28"/>
  <c r="BM148" i="28"/>
  <c r="BN148" i="28"/>
  <c r="BO148" i="28"/>
  <c r="BP148" i="28"/>
  <c r="BQ148" i="28"/>
  <c r="BR148" i="28"/>
  <c r="BS148" i="28"/>
  <c r="BU148" i="28"/>
  <c r="BG151" i="28"/>
  <c r="BH151" i="28"/>
  <c r="BI151" i="28"/>
  <c r="BJ151" i="28"/>
  <c r="BL151" i="28"/>
  <c r="BM151" i="28"/>
  <c r="BN151" i="28"/>
  <c r="BO151" i="28"/>
  <c r="BP151" i="28"/>
  <c r="BQ151" i="28"/>
  <c r="BR151" i="28"/>
  <c r="BS151" i="28"/>
  <c r="BT151" i="28"/>
  <c r="BU151" i="28"/>
  <c r="BG154" i="28"/>
  <c r="BI154" i="28"/>
  <c r="BJ154" i="28"/>
  <c r="BK154" i="28"/>
  <c r="BL154" i="28"/>
  <c r="BM154" i="28"/>
  <c r="BN154" i="28"/>
  <c r="BO154" i="28"/>
  <c r="BP154" i="28"/>
  <c r="BQ154" i="28"/>
  <c r="BR154" i="28"/>
  <c r="BS154" i="28"/>
  <c r="BT154" i="28"/>
  <c r="BU154" i="28"/>
  <c r="BG161" i="28"/>
  <c r="BJ161" i="28"/>
  <c r="BK161" i="28"/>
  <c r="BL161" i="28"/>
  <c r="BM161" i="28"/>
  <c r="BN161" i="28"/>
  <c r="BO161" i="28"/>
  <c r="BR161" i="28"/>
  <c r="BS161" i="28"/>
  <c r="BU161" i="28"/>
  <c r="BG162" i="28"/>
  <c r="BH162" i="28"/>
  <c r="BI162" i="28"/>
  <c r="BJ162" i="28"/>
  <c r="BK162" i="28"/>
  <c r="BL162" i="28"/>
  <c r="BM162" i="28"/>
  <c r="BN162" i="28"/>
  <c r="BO162" i="28"/>
  <c r="BR162" i="28"/>
  <c r="BS162" i="28"/>
  <c r="BT162" i="28"/>
  <c r="BU162" i="28"/>
  <c r="BK167" i="28"/>
  <c r="BL167" i="28"/>
  <c r="BN167" i="28"/>
  <c r="BO167" i="28"/>
  <c r="BQ167" i="28"/>
  <c r="BS167" i="28"/>
  <c r="BT167" i="28"/>
  <c r="BG170" i="28"/>
  <c r="BI170" i="28"/>
  <c r="BJ170" i="28"/>
  <c r="BK170" i="28"/>
  <c r="BL170" i="28"/>
  <c r="BM170" i="28"/>
  <c r="BN170" i="28"/>
  <c r="BO170" i="28"/>
  <c r="BP170" i="28"/>
  <c r="BR170" i="28"/>
  <c r="BS170" i="28"/>
  <c r="BU170" i="28"/>
  <c r="BG176" i="28"/>
  <c r="BH176" i="28"/>
  <c r="BI176" i="28"/>
  <c r="BJ176" i="28"/>
  <c r="BK176" i="28"/>
  <c r="BL176" i="28"/>
  <c r="BM176" i="28"/>
  <c r="BN176" i="28"/>
  <c r="BQ176" i="28"/>
  <c r="BR176" i="28"/>
  <c r="BS176" i="28"/>
  <c r="BT176" i="28"/>
  <c r="BU176" i="28"/>
  <c r="BI177" i="28"/>
  <c r="BJ177" i="28"/>
  <c r="BK177" i="28"/>
  <c r="BL177" i="28"/>
  <c r="BM177" i="28"/>
  <c r="BN177" i="28"/>
  <c r="BP177" i="28"/>
  <c r="BQ177" i="28"/>
  <c r="BR177" i="28"/>
  <c r="BS177" i="28"/>
  <c r="BT177" i="28"/>
  <c r="BU177" i="28"/>
  <c r="BV177" i="28"/>
  <c r="BV176" i="28"/>
  <c r="BV161" i="28"/>
  <c r="BV154" i="28"/>
  <c r="BV151" i="28"/>
  <c r="BV147" i="28"/>
  <c r="BV144" i="28"/>
  <c r="BV136" i="28"/>
  <c r="BV132" i="28"/>
  <c r="BV128" i="28"/>
  <c r="BV121" i="28"/>
  <c r="BV117" i="28"/>
  <c r="AQ68" i="28"/>
  <c r="AQ69" i="28"/>
  <c r="AQ70" i="28"/>
  <c r="AQ71" i="28"/>
  <c r="AQ72" i="28"/>
  <c r="AQ73" i="28"/>
  <c r="AQ74" i="28"/>
  <c r="AQ75" i="28"/>
  <c r="AQ76" i="28"/>
  <c r="AQ77" i="28"/>
  <c r="AQ78" i="28"/>
  <c r="AQ79" i="28"/>
  <c r="AQ80" i="28"/>
  <c r="AQ81" i="28"/>
  <c r="AQ82" i="28"/>
  <c r="AQ83" i="28"/>
  <c r="AQ84" i="28"/>
  <c r="AQ85" i="28"/>
  <c r="AQ86" i="28"/>
  <c r="AQ87" i="28"/>
  <c r="AQ88" i="28"/>
  <c r="AQ89" i="28"/>
  <c r="AQ90" i="28"/>
  <c r="AQ91" i="28"/>
  <c r="AQ92" i="28"/>
  <c r="AQ93" i="28"/>
  <c r="AQ94" i="28"/>
  <c r="AQ95" i="28"/>
  <c r="AQ96" i="28"/>
  <c r="AQ97" i="28"/>
  <c r="AQ98" i="28"/>
  <c r="AQ99" i="28"/>
  <c r="AQ100" i="28"/>
  <c r="AQ101" i="28"/>
  <c r="AQ642" i="28" s="1"/>
  <c r="AW642" i="28" s="1"/>
  <c r="AQ102" i="28"/>
  <c r="AQ103" i="28"/>
  <c r="AQ104" i="28"/>
  <c r="AQ105" i="28"/>
  <c r="AQ106" i="28"/>
  <c r="AQ107" i="28"/>
  <c r="AQ108" i="28"/>
  <c r="AQ109" i="28"/>
  <c r="AQ67" i="28"/>
  <c r="AQ9" i="28"/>
  <c r="AQ10" i="28"/>
  <c r="AQ11" i="28"/>
  <c r="AQ12" i="28"/>
  <c r="AQ13" i="28"/>
  <c r="AQ14" i="28"/>
  <c r="AQ15" i="28"/>
  <c r="AQ16" i="28"/>
  <c r="AQ17" i="28"/>
  <c r="AQ18" i="28"/>
  <c r="AQ19" i="28"/>
  <c r="AQ20" i="28"/>
  <c r="AQ21" i="28"/>
  <c r="AQ22" i="28"/>
  <c r="AQ23" i="28"/>
  <c r="AQ24" i="28"/>
  <c r="AQ25" i="28"/>
  <c r="AQ26" i="28"/>
  <c r="AQ27" i="28"/>
  <c r="AQ28" i="28"/>
  <c r="AQ29" i="28"/>
  <c r="AQ30" i="28"/>
  <c r="AQ31" i="28"/>
  <c r="AQ32" i="28"/>
  <c r="AQ33" i="28"/>
  <c r="AQ34" i="28"/>
  <c r="AQ35" i="28"/>
  <c r="AQ36" i="28"/>
  <c r="AQ37" i="28"/>
  <c r="AQ38" i="28"/>
  <c r="AQ39" i="28"/>
  <c r="AQ40" i="28"/>
  <c r="AQ41" i="28"/>
  <c r="AQ42" i="28"/>
  <c r="AQ43" i="28"/>
  <c r="AQ44" i="28"/>
  <c r="AQ45" i="28"/>
  <c r="AQ46" i="28"/>
  <c r="AQ47" i="28"/>
  <c r="AQ48" i="28"/>
  <c r="AQ49" i="28"/>
  <c r="AQ50" i="28"/>
  <c r="AQ51" i="28"/>
  <c r="AQ52" i="28"/>
  <c r="AQ53" i="28"/>
  <c r="AQ54" i="28"/>
  <c r="AQ55" i="28"/>
  <c r="AQ56" i="28"/>
  <c r="AQ57" i="28"/>
  <c r="AQ58" i="28"/>
  <c r="AQ59" i="28"/>
  <c r="AQ60" i="28"/>
  <c r="AQ8" i="28"/>
  <c r="BV67" i="28"/>
  <c r="BW67" i="28"/>
  <c r="BX67" i="28"/>
  <c r="BY67" i="28"/>
  <c r="BZ67" i="28"/>
  <c r="CA67" i="28"/>
  <c r="CB67" i="28"/>
  <c r="CC67" i="28"/>
  <c r="CD67" i="28"/>
  <c r="CE67" i="28"/>
  <c r="CF67" i="28"/>
  <c r="CG67" i="28"/>
  <c r="CH67" i="28"/>
  <c r="CI67" i="28"/>
  <c r="CJ67" i="28"/>
  <c r="BV71" i="28"/>
  <c r="BW71" i="28"/>
  <c r="BX71" i="28"/>
  <c r="BY71" i="28"/>
  <c r="BZ71" i="28"/>
  <c r="CA71" i="28"/>
  <c r="CB71" i="28"/>
  <c r="CC71" i="28"/>
  <c r="CD71" i="28"/>
  <c r="CE71" i="28"/>
  <c r="CF71" i="28"/>
  <c r="CG71" i="28"/>
  <c r="CH71" i="28"/>
  <c r="CI71" i="28"/>
  <c r="CJ71" i="28"/>
  <c r="BV73" i="28"/>
  <c r="BW73" i="28"/>
  <c r="BX73" i="28"/>
  <c r="BY73" i="28"/>
  <c r="BZ73" i="28"/>
  <c r="CA73" i="28"/>
  <c r="CB73" i="28"/>
  <c r="CC73" i="28"/>
  <c r="CD73" i="28"/>
  <c r="CE73" i="28"/>
  <c r="CF73" i="28"/>
  <c r="CG73" i="28"/>
  <c r="CH73" i="28"/>
  <c r="CI73" i="28"/>
  <c r="CJ73" i="28"/>
  <c r="BV86" i="28"/>
  <c r="BW86" i="28"/>
  <c r="BX86" i="28"/>
  <c r="BY86" i="28"/>
  <c r="BZ86" i="28"/>
  <c r="CA86" i="28"/>
  <c r="CB86" i="28"/>
  <c r="CC86" i="28"/>
  <c r="CD86" i="28"/>
  <c r="CE86" i="28"/>
  <c r="CF86" i="28"/>
  <c r="CG86" i="28"/>
  <c r="CH86" i="28"/>
  <c r="CI86" i="28"/>
  <c r="CJ86" i="28"/>
  <c r="BV90" i="28"/>
  <c r="BW90" i="28"/>
  <c r="BX90" i="28"/>
  <c r="BY90" i="28"/>
  <c r="BZ90" i="28"/>
  <c r="CA90" i="28"/>
  <c r="CB90" i="28"/>
  <c r="CC90" i="28"/>
  <c r="CD90" i="28"/>
  <c r="CE90" i="28"/>
  <c r="CF90" i="28"/>
  <c r="CG90" i="28"/>
  <c r="CH90" i="28"/>
  <c r="CI90" i="28"/>
  <c r="CJ90" i="28"/>
  <c r="BV92" i="28"/>
  <c r="BW92" i="28"/>
  <c r="BX92" i="28"/>
  <c r="BY92" i="28"/>
  <c r="BZ92" i="28"/>
  <c r="CA92" i="28"/>
  <c r="CB92" i="28"/>
  <c r="CC92" i="28"/>
  <c r="CD92" i="28"/>
  <c r="CE92" i="28"/>
  <c r="CF92" i="28"/>
  <c r="CG92" i="28"/>
  <c r="CH92" i="28"/>
  <c r="CI92" i="28"/>
  <c r="CJ92" i="28"/>
  <c r="BV93" i="28"/>
  <c r="BW93" i="28"/>
  <c r="BX93" i="28"/>
  <c r="BY93" i="28"/>
  <c r="BZ93" i="28"/>
  <c r="CA93" i="28"/>
  <c r="CB93" i="28"/>
  <c r="CC93" i="28"/>
  <c r="CD93" i="28"/>
  <c r="CE93" i="28"/>
  <c r="CF93" i="28"/>
  <c r="CG93" i="28"/>
  <c r="CH93" i="28"/>
  <c r="CI93" i="28"/>
  <c r="CJ93" i="28"/>
  <c r="BV101" i="28"/>
  <c r="BX101" i="28"/>
  <c r="BZ101" i="28"/>
  <c r="CB101" i="28"/>
  <c r="CC101" i="28"/>
  <c r="CD101" i="28"/>
  <c r="CE101" i="28"/>
  <c r="CF101" i="28"/>
  <c r="CG101" i="28"/>
  <c r="CH101" i="28"/>
  <c r="CI101" i="28"/>
  <c r="CJ101" i="28"/>
  <c r="BV104" i="28"/>
  <c r="BW104" i="28"/>
  <c r="BX104" i="28"/>
  <c r="BY104" i="28"/>
  <c r="BZ104" i="28"/>
  <c r="CB104" i="28"/>
  <c r="CC104" i="28"/>
  <c r="CD104" i="28"/>
  <c r="CE104" i="28"/>
  <c r="CF104" i="28"/>
  <c r="CG104" i="28"/>
  <c r="CH104" i="28"/>
  <c r="CI104" i="28"/>
  <c r="CJ104" i="28"/>
  <c r="BV109" i="28"/>
  <c r="BW109" i="28"/>
  <c r="BX109" i="28"/>
  <c r="BY109" i="28"/>
  <c r="BZ109" i="28"/>
  <c r="CA109" i="28"/>
  <c r="CB109" i="28"/>
  <c r="CC109" i="28"/>
  <c r="CD109" i="28"/>
  <c r="CE109" i="28"/>
  <c r="CF109" i="28"/>
  <c r="CG109" i="28"/>
  <c r="CH109" i="28"/>
  <c r="CI109" i="28"/>
  <c r="CJ109" i="28"/>
  <c r="AW93" i="28"/>
  <c r="AY67" i="28"/>
  <c r="AZ67" i="28"/>
  <c r="BA67" i="28"/>
  <c r="BB67" i="28"/>
  <c r="BC67" i="28"/>
  <c r="BD67" i="28"/>
  <c r="BE67" i="28"/>
  <c r="BF67" i="28"/>
  <c r="BG67" i="28"/>
  <c r="BH67" i="28"/>
  <c r="BI67" i="28"/>
  <c r="BJ67" i="28"/>
  <c r="BK67" i="28"/>
  <c r="BL67" i="28"/>
  <c r="BM67" i="28"/>
  <c r="BN67" i="28"/>
  <c r="BO67" i="28"/>
  <c r="BP67" i="28"/>
  <c r="BQ67" i="28"/>
  <c r="BR67" i="28"/>
  <c r="BS67" i="28"/>
  <c r="BT67" i="28"/>
  <c r="AW71" i="28"/>
  <c r="AX71" i="28"/>
  <c r="AY71" i="28"/>
  <c r="AZ71" i="28"/>
  <c r="BA71" i="28"/>
  <c r="BB71" i="28"/>
  <c r="BC71" i="28"/>
  <c r="BD71" i="28"/>
  <c r="BE71" i="28"/>
  <c r="BF71" i="28"/>
  <c r="BG71" i="28"/>
  <c r="BH71" i="28"/>
  <c r="BI71" i="28"/>
  <c r="BJ71" i="28"/>
  <c r="BK71" i="28"/>
  <c r="BL71" i="28"/>
  <c r="BM71" i="28"/>
  <c r="BN71" i="28"/>
  <c r="BO71" i="28"/>
  <c r="BP71" i="28"/>
  <c r="BQ71" i="28"/>
  <c r="BR71" i="28"/>
  <c r="BS71" i="28"/>
  <c r="BT71" i="28"/>
  <c r="AW73" i="28"/>
  <c r="AX73" i="28"/>
  <c r="AY73" i="28"/>
  <c r="AZ73" i="28"/>
  <c r="BA73" i="28"/>
  <c r="BB73" i="28"/>
  <c r="BC73" i="28"/>
  <c r="BD73" i="28"/>
  <c r="BE73" i="28"/>
  <c r="BF73" i="28"/>
  <c r="BG73" i="28"/>
  <c r="BH73" i="28"/>
  <c r="BI73" i="28"/>
  <c r="BJ73" i="28"/>
  <c r="BK73" i="28"/>
  <c r="BL73" i="28"/>
  <c r="BM73" i="28"/>
  <c r="BN73" i="28"/>
  <c r="BO73" i="28"/>
  <c r="BP73" i="28"/>
  <c r="BQ73" i="28"/>
  <c r="BR73" i="28"/>
  <c r="BS73" i="28"/>
  <c r="BT73" i="28"/>
  <c r="AW86" i="28"/>
  <c r="AX86" i="28"/>
  <c r="AY86" i="28"/>
  <c r="AZ86" i="28"/>
  <c r="BA86" i="28"/>
  <c r="BB86" i="28"/>
  <c r="BC86" i="28"/>
  <c r="BD86" i="28"/>
  <c r="BE86" i="28"/>
  <c r="BF86" i="28"/>
  <c r="BG86" i="28"/>
  <c r="BH86" i="28"/>
  <c r="BI86" i="28"/>
  <c r="BJ86" i="28"/>
  <c r="BK86" i="28"/>
  <c r="BL86" i="28"/>
  <c r="BM86" i="28"/>
  <c r="BN86" i="28"/>
  <c r="BO86" i="28"/>
  <c r="BP86" i="28"/>
  <c r="BQ86" i="28"/>
  <c r="BR86" i="28"/>
  <c r="BS86" i="28"/>
  <c r="BT86" i="28"/>
  <c r="AW90" i="28"/>
  <c r="AX90" i="28"/>
  <c r="AY90" i="28"/>
  <c r="AZ90" i="28"/>
  <c r="BA90" i="28"/>
  <c r="BB90" i="28"/>
  <c r="BC90" i="28"/>
  <c r="BD90" i="28"/>
  <c r="BE90" i="28"/>
  <c r="BF90" i="28"/>
  <c r="BG90" i="28"/>
  <c r="BH90" i="28"/>
  <c r="BI90" i="28"/>
  <c r="BJ90" i="28"/>
  <c r="BK90" i="28"/>
  <c r="BL90" i="28"/>
  <c r="BM90" i="28"/>
  <c r="BN90" i="28"/>
  <c r="BO90" i="28"/>
  <c r="BP90" i="28"/>
  <c r="BQ90" i="28"/>
  <c r="BR90" i="28"/>
  <c r="BS90" i="28"/>
  <c r="BT90" i="28"/>
  <c r="AW92" i="28"/>
  <c r="AX92" i="28"/>
  <c r="AY92" i="28"/>
  <c r="AZ92" i="28"/>
  <c r="BA92" i="28"/>
  <c r="BB92" i="28"/>
  <c r="BC92" i="28"/>
  <c r="BD92" i="28"/>
  <c r="BE92" i="28"/>
  <c r="BF92" i="28"/>
  <c r="BG92" i="28"/>
  <c r="BH92" i="28"/>
  <c r="BI92" i="28"/>
  <c r="BJ92" i="28"/>
  <c r="BK92" i="28"/>
  <c r="BL92" i="28"/>
  <c r="BM92" i="28"/>
  <c r="BN92" i="28"/>
  <c r="BO92" i="28"/>
  <c r="BP92" i="28"/>
  <c r="BQ92" i="28"/>
  <c r="BR92" i="28"/>
  <c r="BS92" i="28"/>
  <c r="BT92" i="28"/>
  <c r="AX93" i="28"/>
  <c r="AY93" i="28"/>
  <c r="AZ93" i="28"/>
  <c r="BA93" i="28"/>
  <c r="BB93" i="28"/>
  <c r="BC93" i="28"/>
  <c r="BD93" i="28"/>
  <c r="BE93" i="28"/>
  <c r="BF93" i="28"/>
  <c r="BH93" i="28"/>
  <c r="BI93" i="28"/>
  <c r="BJ93" i="28"/>
  <c r="BK93" i="28"/>
  <c r="BL93" i="28"/>
  <c r="BM93" i="28"/>
  <c r="BN93" i="28"/>
  <c r="BO93" i="28"/>
  <c r="BP93" i="28"/>
  <c r="BQ93" i="28"/>
  <c r="BR93" i="28"/>
  <c r="BS93" i="28"/>
  <c r="BT93" i="28"/>
  <c r="AW101" i="28"/>
  <c r="AX101" i="28"/>
  <c r="BA101" i="28"/>
  <c r="BB101" i="28"/>
  <c r="BC101" i="28"/>
  <c r="BD101" i="28"/>
  <c r="BF101" i="28"/>
  <c r="BG101" i="28"/>
  <c r="BL101" i="28"/>
  <c r="BM101" i="28"/>
  <c r="BN101" i="28"/>
  <c r="BS101" i="28"/>
  <c r="BT101" i="28"/>
  <c r="AX104" i="28"/>
  <c r="AY104" i="28"/>
  <c r="AZ104" i="28"/>
  <c r="BA104" i="28"/>
  <c r="BC104" i="28"/>
  <c r="BD104" i="28"/>
  <c r="BF104" i="28"/>
  <c r="BG104" i="28"/>
  <c r="BI104" i="28"/>
  <c r="BJ104" i="28"/>
  <c r="BK104" i="28"/>
  <c r="BL104" i="28"/>
  <c r="BM104" i="28"/>
  <c r="BN104" i="28"/>
  <c r="BO104" i="28"/>
  <c r="BP104" i="28"/>
  <c r="BR104" i="28"/>
  <c r="BS104" i="28"/>
  <c r="BT104" i="28"/>
  <c r="AW109" i="28"/>
  <c r="AX109" i="28"/>
  <c r="AY109" i="28"/>
  <c r="AZ109" i="28"/>
  <c r="BA109" i="28"/>
  <c r="BB109" i="28"/>
  <c r="BC109" i="28"/>
  <c r="BD109" i="28"/>
  <c r="BE109" i="28"/>
  <c r="BF109" i="28"/>
  <c r="BG109" i="28"/>
  <c r="BH109" i="28"/>
  <c r="BI109" i="28"/>
  <c r="BJ109" i="28"/>
  <c r="BK109" i="28"/>
  <c r="BL109" i="28"/>
  <c r="BM109" i="28"/>
  <c r="BN109" i="28"/>
  <c r="BO109" i="28"/>
  <c r="BP109" i="28"/>
  <c r="BQ109" i="28"/>
  <c r="BR109" i="28"/>
  <c r="BS109" i="28"/>
  <c r="BT109" i="28"/>
  <c r="BU93" i="28"/>
  <c r="BU67" i="28"/>
  <c r="BU109" i="28"/>
  <c r="BU104" i="28"/>
  <c r="BU101" i="28"/>
  <c r="BU92" i="28"/>
  <c r="BU90" i="28"/>
  <c r="BU86" i="28"/>
  <c r="BU73" i="28"/>
  <c r="BU71" i="28"/>
  <c r="CB8" i="28"/>
  <c r="CC8" i="28"/>
  <c r="CD8" i="28"/>
  <c r="CE8" i="28"/>
  <c r="CF8" i="28"/>
  <c r="CG8" i="28"/>
  <c r="CH8" i="28"/>
  <c r="CI8" i="28"/>
  <c r="CJ8" i="28"/>
  <c r="CB9" i="28"/>
  <c r="CC9" i="28"/>
  <c r="CD9" i="28"/>
  <c r="CE9" i="28"/>
  <c r="CF9" i="28"/>
  <c r="CG9" i="28"/>
  <c r="CH9" i="28"/>
  <c r="CI9" i="28"/>
  <c r="CJ9" i="28"/>
  <c r="CB13" i="28"/>
  <c r="CC13" i="28"/>
  <c r="CD13" i="28"/>
  <c r="CE13" i="28"/>
  <c r="CF13" i="28"/>
  <c r="CG13" i="28"/>
  <c r="CH13" i="28"/>
  <c r="CI13" i="28"/>
  <c r="CJ13" i="28"/>
  <c r="CB17" i="28"/>
  <c r="CC17" i="28"/>
  <c r="CD17" i="28"/>
  <c r="CE17" i="28"/>
  <c r="CF17" i="28"/>
  <c r="CG17" i="28"/>
  <c r="CH17" i="28"/>
  <c r="CI17" i="28"/>
  <c r="CJ17" i="28"/>
  <c r="CB20" i="28"/>
  <c r="CC20" i="28"/>
  <c r="CD20" i="28"/>
  <c r="CE20" i="28"/>
  <c r="CF20" i="28"/>
  <c r="CG20" i="28"/>
  <c r="CH20" i="28"/>
  <c r="CI20" i="28"/>
  <c r="CJ20" i="28"/>
  <c r="CB23" i="28"/>
  <c r="CC23" i="28"/>
  <c r="CD23" i="28"/>
  <c r="CE23" i="28"/>
  <c r="CF23" i="28"/>
  <c r="CG23" i="28"/>
  <c r="CH23" i="28"/>
  <c r="CI23" i="28"/>
  <c r="CJ23" i="28"/>
  <c r="CB27" i="28"/>
  <c r="CC27" i="28"/>
  <c r="CD27" i="28"/>
  <c r="CE27" i="28"/>
  <c r="CF27" i="28"/>
  <c r="CG27" i="28"/>
  <c r="CH27" i="28"/>
  <c r="CI27" i="28"/>
  <c r="CJ27" i="28"/>
  <c r="CB28" i="28"/>
  <c r="CC28" i="28"/>
  <c r="CD28" i="28"/>
  <c r="CE28" i="28"/>
  <c r="CF28" i="28"/>
  <c r="CG28" i="28"/>
  <c r="CH28" i="28"/>
  <c r="CI28" i="28"/>
  <c r="CJ28" i="28"/>
  <c r="CB30" i="28"/>
  <c r="CC30" i="28"/>
  <c r="CD30" i="28"/>
  <c r="CE30" i="28"/>
  <c r="CF30" i="28"/>
  <c r="CG30" i="28"/>
  <c r="CH30" i="28"/>
  <c r="CI30" i="28"/>
  <c r="CJ30" i="28"/>
  <c r="CB35" i="28"/>
  <c r="CC35" i="28"/>
  <c r="CE35" i="28"/>
  <c r="CF35" i="28"/>
  <c r="CG35" i="28"/>
  <c r="CH35" i="28"/>
  <c r="CI35" i="28"/>
  <c r="CJ35" i="28"/>
  <c r="CB38" i="28"/>
  <c r="CC38" i="28"/>
  <c r="CD38" i="28"/>
  <c r="CE38" i="28"/>
  <c r="CF38" i="28"/>
  <c r="CG38" i="28"/>
  <c r="CH38" i="28"/>
  <c r="CI38" i="28"/>
  <c r="CJ38" i="28"/>
  <c r="CB40" i="28"/>
  <c r="CC40" i="28"/>
  <c r="CD40" i="28"/>
  <c r="CE40" i="28"/>
  <c r="CF40" i="28"/>
  <c r="CG40" i="28"/>
  <c r="CH40" i="28"/>
  <c r="CI40" i="28"/>
  <c r="CJ40" i="28"/>
  <c r="CB48" i="28"/>
  <c r="CC48" i="28"/>
  <c r="CD48" i="28"/>
  <c r="CE48" i="28"/>
  <c r="CF48" i="28"/>
  <c r="CG48" i="28"/>
  <c r="CH48" i="28"/>
  <c r="CI48" i="28"/>
  <c r="CJ48" i="28"/>
  <c r="CB49" i="28"/>
  <c r="CC49" i="28"/>
  <c r="CD49" i="28"/>
  <c r="CE49" i="28"/>
  <c r="CF49" i="28"/>
  <c r="CG49" i="28"/>
  <c r="CH49" i="28"/>
  <c r="CI49" i="28"/>
  <c r="CJ49" i="28"/>
  <c r="CB52" i="28"/>
  <c r="CC52" i="28"/>
  <c r="CD52" i="28"/>
  <c r="CE52" i="28"/>
  <c r="CF52" i="28"/>
  <c r="CG52" i="28"/>
  <c r="CH52" i="28"/>
  <c r="CI52" i="28"/>
  <c r="CJ52" i="28"/>
  <c r="CB55" i="28"/>
  <c r="CC55" i="28"/>
  <c r="CD55" i="28"/>
  <c r="CE55" i="28"/>
  <c r="CF55" i="28"/>
  <c r="CG55" i="28"/>
  <c r="CH55" i="28"/>
  <c r="CI55" i="28"/>
  <c r="CJ55" i="28"/>
  <c r="AX8" i="28"/>
  <c r="AY8" i="28"/>
  <c r="AZ8" i="28"/>
  <c r="BA8" i="28"/>
  <c r="BB8" i="28"/>
  <c r="BC8" i="28"/>
  <c r="BD8" i="28"/>
  <c r="BE8" i="28"/>
  <c r="BF8" i="28"/>
  <c r="BG8" i="28"/>
  <c r="BH8" i="28"/>
  <c r="BI8" i="28"/>
  <c r="BJ8" i="28"/>
  <c r="BK8" i="28"/>
  <c r="BL8" i="28"/>
  <c r="BM8" i="28"/>
  <c r="BN8" i="28"/>
  <c r="BO8" i="28"/>
  <c r="BP8" i="28"/>
  <c r="BQ8" i="28"/>
  <c r="BR8" i="28"/>
  <c r="BS8" i="28"/>
  <c r="BT8" i="28"/>
  <c r="BU8" i="28"/>
  <c r="BV8" i="28"/>
  <c r="BW8" i="28"/>
  <c r="BX8" i="28"/>
  <c r="BY8" i="28"/>
  <c r="BZ8" i="28"/>
  <c r="CA8" i="28"/>
  <c r="AX9" i="28"/>
  <c r="AY9" i="28"/>
  <c r="AZ9" i="28"/>
  <c r="BA9" i="28"/>
  <c r="BB9" i="28"/>
  <c r="BC9" i="28"/>
  <c r="BD9" i="28"/>
  <c r="BE9" i="28"/>
  <c r="BF9" i="28"/>
  <c r="BG9" i="28"/>
  <c r="BH9" i="28"/>
  <c r="BI9" i="28"/>
  <c r="BJ9" i="28"/>
  <c r="BK9" i="28"/>
  <c r="BL9" i="28"/>
  <c r="BM9" i="28"/>
  <c r="BN9" i="28"/>
  <c r="BO9" i="28"/>
  <c r="BP9" i="28"/>
  <c r="BQ9" i="28"/>
  <c r="BR9" i="28"/>
  <c r="BS9" i="28"/>
  <c r="BT9" i="28"/>
  <c r="BU9" i="28"/>
  <c r="BV9" i="28"/>
  <c r="BW9" i="28"/>
  <c r="BX9" i="28"/>
  <c r="BY9" i="28"/>
  <c r="BZ9" i="28"/>
  <c r="CA9" i="28"/>
  <c r="AX13" i="28"/>
  <c r="AY13" i="28"/>
  <c r="AZ13" i="28"/>
  <c r="BA13" i="28"/>
  <c r="BB13" i="28"/>
  <c r="BC13" i="28"/>
  <c r="BD13" i="28"/>
  <c r="BE13" i="28"/>
  <c r="BF13" i="28"/>
  <c r="BG13" i="28"/>
  <c r="BH13" i="28"/>
  <c r="BI13" i="28"/>
  <c r="BJ13" i="28"/>
  <c r="BK13" i="28"/>
  <c r="BL13" i="28"/>
  <c r="BM13" i="28"/>
  <c r="BN13" i="28"/>
  <c r="BO13" i="28"/>
  <c r="BP13" i="28"/>
  <c r="BQ13" i="28"/>
  <c r="BR13" i="28"/>
  <c r="BS13" i="28"/>
  <c r="BT13" i="28"/>
  <c r="BU13" i="28"/>
  <c r="BV13" i="28"/>
  <c r="BW13" i="28"/>
  <c r="BX13" i="28"/>
  <c r="BY13" i="28"/>
  <c r="BZ13" i="28"/>
  <c r="CA13" i="28"/>
  <c r="AX17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AX20" i="28"/>
  <c r="AY20" i="28"/>
  <c r="AZ20" i="28"/>
  <c r="BA20" i="28"/>
  <c r="BB20" i="28"/>
  <c r="BC20" i="28"/>
  <c r="BD20" i="28"/>
  <c r="BE20" i="28"/>
  <c r="BF20" i="28"/>
  <c r="BG20" i="28"/>
  <c r="BH20" i="28"/>
  <c r="BI20" i="28"/>
  <c r="BJ20" i="28"/>
  <c r="BK20" i="28"/>
  <c r="BL20" i="28"/>
  <c r="BM20" i="28"/>
  <c r="BN20" i="28"/>
  <c r="BO20" i="28"/>
  <c r="BP20" i="28"/>
  <c r="BQ20" i="28"/>
  <c r="BR20" i="28"/>
  <c r="BS20" i="28"/>
  <c r="BT20" i="28"/>
  <c r="BU20" i="28"/>
  <c r="BV20" i="28"/>
  <c r="BW20" i="28"/>
  <c r="BX20" i="28"/>
  <c r="BY20" i="28"/>
  <c r="BZ20" i="28"/>
  <c r="CA20" i="28"/>
  <c r="AX23" i="28"/>
  <c r="AY23" i="28"/>
  <c r="AZ23" i="28"/>
  <c r="BA23" i="28"/>
  <c r="BB23" i="28"/>
  <c r="BC23" i="28"/>
  <c r="BD23" i="28"/>
  <c r="BE23" i="28"/>
  <c r="BF23" i="28"/>
  <c r="BG23" i="28"/>
  <c r="BH23" i="28"/>
  <c r="BI23" i="28"/>
  <c r="BJ23" i="28"/>
  <c r="BK23" i="28"/>
  <c r="BL23" i="28"/>
  <c r="BM23" i="28"/>
  <c r="BN23" i="28"/>
  <c r="BO23" i="28"/>
  <c r="BP23" i="28"/>
  <c r="BQ23" i="28"/>
  <c r="BR23" i="28"/>
  <c r="BS23" i="28"/>
  <c r="BT23" i="28"/>
  <c r="BU23" i="28"/>
  <c r="BV23" i="28"/>
  <c r="BW23" i="28"/>
  <c r="BX23" i="28"/>
  <c r="BY23" i="28"/>
  <c r="CA23" i="28"/>
  <c r="AX27" i="28"/>
  <c r="AY27" i="28"/>
  <c r="AZ27" i="28"/>
  <c r="BA27" i="28"/>
  <c r="BB27" i="28"/>
  <c r="BC27" i="28"/>
  <c r="BD27" i="28"/>
  <c r="BE27" i="28"/>
  <c r="BF27" i="28"/>
  <c r="BG27" i="28"/>
  <c r="BH27" i="28"/>
  <c r="BI27" i="28"/>
  <c r="BJ27" i="28"/>
  <c r="BK27" i="28"/>
  <c r="BL27" i="28"/>
  <c r="BM27" i="28"/>
  <c r="BN27" i="28"/>
  <c r="BO27" i="28"/>
  <c r="BP27" i="28"/>
  <c r="BQ27" i="28"/>
  <c r="BR27" i="28"/>
  <c r="BS27" i="28"/>
  <c r="BT27" i="28"/>
  <c r="BU27" i="28"/>
  <c r="BV27" i="28"/>
  <c r="BW27" i="28"/>
  <c r="BX27" i="28"/>
  <c r="BY27" i="28"/>
  <c r="BZ27" i="28"/>
  <c r="CA27" i="28"/>
  <c r="AX28" i="28"/>
  <c r="AY28" i="28"/>
  <c r="AZ28" i="28"/>
  <c r="BA28" i="28"/>
  <c r="BC28" i="28"/>
  <c r="BD28" i="28"/>
  <c r="BE28" i="28"/>
  <c r="BG28" i="28"/>
  <c r="BH28" i="28"/>
  <c r="BI28" i="28"/>
  <c r="BJ28" i="28"/>
  <c r="BK28" i="28"/>
  <c r="BL28" i="28"/>
  <c r="BM28" i="28"/>
  <c r="BN28" i="28"/>
  <c r="BO28" i="28"/>
  <c r="BP28" i="28"/>
  <c r="BQ28" i="28"/>
  <c r="BR28" i="28"/>
  <c r="BS28" i="28"/>
  <c r="BT28" i="28"/>
  <c r="BU28" i="28"/>
  <c r="BV28" i="28"/>
  <c r="BW28" i="28"/>
  <c r="BX28" i="28"/>
  <c r="BY28" i="28"/>
  <c r="BZ28" i="28"/>
  <c r="CA28" i="28"/>
  <c r="AX30" i="28"/>
  <c r="AY30" i="28"/>
  <c r="AZ30" i="28"/>
  <c r="BA30" i="28"/>
  <c r="BB30" i="28"/>
  <c r="BC30" i="28"/>
  <c r="BD30" i="28"/>
  <c r="BE30" i="28"/>
  <c r="BF30" i="28"/>
  <c r="BG30" i="28"/>
  <c r="BH30" i="28"/>
  <c r="BI30" i="28"/>
  <c r="BJ30" i="28"/>
  <c r="BK30" i="28"/>
  <c r="BL30" i="28"/>
  <c r="BM30" i="28"/>
  <c r="BN30" i="28"/>
  <c r="BO30" i="28"/>
  <c r="BP30" i="28"/>
  <c r="BQ30" i="28"/>
  <c r="BR30" i="28"/>
  <c r="BS30" i="28"/>
  <c r="BT30" i="28"/>
  <c r="BU30" i="28"/>
  <c r="BV30" i="28"/>
  <c r="BW30" i="28"/>
  <c r="BX30" i="28"/>
  <c r="BY30" i="28"/>
  <c r="BZ30" i="28"/>
  <c r="CA30" i="28"/>
  <c r="AX35" i="28"/>
  <c r="AY35" i="28"/>
  <c r="AZ35" i="28"/>
  <c r="BA35" i="28"/>
  <c r="BB35" i="28"/>
  <c r="BC35" i="28"/>
  <c r="BD35" i="28"/>
  <c r="BE35" i="28"/>
  <c r="BF35" i="28"/>
  <c r="BG35" i="28"/>
  <c r="BH35" i="28"/>
  <c r="BI35" i="28"/>
  <c r="BJ35" i="28"/>
  <c r="BK35" i="28"/>
  <c r="BL35" i="28"/>
  <c r="BM35" i="28"/>
  <c r="BN35" i="28"/>
  <c r="BO35" i="28"/>
  <c r="BP35" i="28"/>
  <c r="BQ35" i="28"/>
  <c r="BR35" i="28"/>
  <c r="BS35" i="28"/>
  <c r="BT35" i="28"/>
  <c r="BU35" i="28"/>
  <c r="BV35" i="28"/>
  <c r="BW35" i="28"/>
  <c r="BX35" i="28"/>
  <c r="BY35" i="28"/>
  <c r="BZ35" i="28"/>
  <c r="CA35" i="28"/>
  <c r="AX38" i="28"/>
  <c r="AY38" i="28"/>
  <c r="AZ38" i="28"/>
  <c r="BA38" i="28"/>
  <c r="BB38" i="28"/>
  <c r="BC38" i="28"/>
  <c r="BD38" i="28"/>
  <c r="BE38" i="28"/>
  <c r="BF38" i="28"/>
  <c r="BG38" i="28"/>
  <c r="BH38" i="28"/>
  <c r="BI38" i="28"/>
  <c r="BJ38" i="28"/>
  <c r="BK38" i="28"/>
  <c r="BL38" i="28"/>
  <c r="BM38" i="28"/>
  <c r="BN38" i="28"/>
  <c r="BO38" i="28"/>
  <c r="BP38" i="28"/>
  <c r="BQ38" i="28"/>
  <c r="BR38" i="28"/>
  <c r="BS38" i="28"/>
  <c r="BT38" i="28"/>
  <c r="BU38" i="28"/>
  <c r="BV38" i="28"/>
  <c r="BW38" i="28"/>
  <c r="BX38" i="28"/>
  <c r="BY38" i="28"/>
  <c r="BZ38" i="28"/>
  <c r="CA38" i="28"/>
  <c r="AX40" i="28"/>
  <c r="AY40" i="28"/>
  <c r="AZ40" i="28"/>
  <c r="BA40" i="28"/>
  <c r="BB40" i="28"/>
  <c r="BC40" i="28"/>
  <c r="BD40" i="28"/>
  <c r="BE40" i="28"/>
  <c r="BF40" i="28"/>
  <c r="BG40" i="28"/>
  <c r="BH40" i="28"/>
  <c r="BI40" i="28"/>
  <c r="BJ40" i="28"/>
  <c r="BK40" i="28"/>
  <c r="BL40" i="28"/>
  <c r="BM40" i="28"/>
  <c r="BN40" i="28"/>
  <c r="BO40" i="28"/>
  <c r="BP40" i="28"/>
  <c r="BQ40" i="28"/>
  <c r="BR40" i="28"/>
  <c r="BS40" i="28"/>
  <c r="BT40" i="28"/>
  <c r="BU40" i="28"/>
  <c r="BV40" i="28"/>
  <c r="BW40" i="28"/>
  <c r="BX40" i="28"/>
  <c r="BY40" i="28"/>
  <c r="BZ40" i="28"/>
  <c r="CA40" i="28"/>
  <c r="AX48" i="28"/>
  <c r="AY48" i="28"/>
  <c r="AZ48" i="28"/>
  <c r="BA48" i="28"/>
  <c r="BB48" i="28"/>
  <c r="BC48" i="28"/>
  <c r="BD48" i="28"/>
  <c r="BE48" i="28"/>
  <c r="BF48" i="28"/>
  <c r="BG48" i="28"/>
  <c r="BH48" i="28"/>
  <c r="BI48" i="28"/>
  <c r="BJ48" i="28"/>
  <c r="BK48" i="28"/>
  <c r="BL48" i="28"/>
  <c r="BM48" i="28"/>
  <c r="BN48" i="28"/>
  <c r="BO48" i="28"/>
  <c r="BP48" i="28"/>
  <c r="BQ48" i="28"/>
  <c r="BR48" i="28"/>
  <c r="BS48" i="28"/>
  <c r="BT48" i="28"/>
  <c r="BU48" i="28"/>
  <c r="BV48" i="28"/>
  <c r="BW48" i="28"/>
  <c r="BX48" i="28"/>
  <c r="BY48" i="28"/>
  <c r="BZ48" i="28"/>
  <c r="CA48" i="28"/>
  <c r="AX49" i="28"/>
  <c r="AY49" i="28"/>
  <c r="AZ49" i="28"/>
  <c r="BA49" i="28"/>
  <c r="BB49" i="28"/>
  <c r="BC49" i="28"/>
  <c r="BD49" i="28"/>
  <c r="BE49" i="28"/>
  <c r="BF49" i="28"/>
  <c r="BG49" i="28"/>
  <c r="BH49" i="28"/>
  <c r="BI49" i="28"/>
  <c r="BJ49" i="28"/>
  <c r="BK49" i="28"/>
  <c r="BL49" i="28"/>
  <c r="BM49" i="28"/>
  <c r="BN49" i="28"/>
  <c r="BO49" i="28"/>
  <c r="BP49" i="28"/>
  <c r="BQ49" i="28"/>
  <c r="BR49" i="28"/>
  <c r="BS49" i="28"/>
  <c r="BT49" i="28"/>
  <c r="BU49" i="28"/>
  <c r="BV49" i="28"/>
  <c r="BW49" i="28"/>
  <c r="BX49" i="28"/>
  <c r="BY49" i="28"/>
  <c r="BZ49" i="28"/>
  <c r="CA49" i="28"/>
  <c r="AX52" i="28"/>
  <c r="AY52" i="28"/>
  <c r="AZ52" i="28"/>
  <c r="BA52" i="28"/>
  <c r="BB52" i="28"/>
  <c r="BC52" i="28"/>
  <c r="BD52" i="28"/>
  <c r="BE52" i="28"/>
  <c r="BF52" i="28"/>
  <c r="BG52" i="28"/>
  <c r="BH52" i="28"/>
  <c r="BI52" i="28"/>
  <c r="BJ52" i="28"/>
  <c r="BK52" i="28"/>
  <c r="BL52" i="28"/>
  <c r="BM52" i="28"/>
  <c r="BN52" i="28"/>
  <c r="BO52" i="28"/>
  <c r="BP52" i="28"/>
  <c r="BQ52" i="28"/>
  <c r="BR52" i="28"/>
  <c r="BS52" i="28"/>
  <c r="BT52" i="28"/>
  <c r="BU52" i="28"/>
  <c r="BV52" i="28"/>
  <c r="BW52" i="28"/>
  <c r="BX52" i="28"/>
  <c r="BY52" i="28"/>
  <c r="BZ52" i="28"/>
  <c r="CA52" i="28"/>
  <c r="AX55" i="28"/>
  <c r="AY55" i="28"/>
  <c r="AZ55" i="28"/>
  <c r="BA55" i="28"/>
  <c r="BB55" i="28"/>
  <c r="BC55" i="28"/>
  <c r="BD55" i="28"/>
  <c r="BE55" i="28"/>
  <c r="BF55" i="28"/>
  <c r="BG55" i="28"/>
  <c r="BH55" i="28"/>
  <c r="BI55" i="28"/>
  <c r="BJ55" i="28"/>
  <c r="BK55" i="28"/>
  <c r="BL55" i="28"/>
  <c r="BM55" i="28"/>
  <c r="BN55" i="28"/>
  <c r="BO55" i="28"/>
  <c r="BP55" i="28"/>
  <c r="BQ55" i="28"/>
  <c r="BR55" i="28"/>
  <c r="BS55" i="28"/>
  <c r="BT55" i="28"/>
  <c r="BU55" i="28"/>
  <c r="BV55" i="28"/>
  <c r="BW55" i="28"/>
  <c r="BX55" i="28"/>
  <c r="BY55" i="28"/>
  <c r="BZ55" i="28"/>
  <c r="CA55" i="28"/>
  <c r="AW8" i="28"/>
  <c r="AW9" i="28"/>
  <c r="AW13" i="28"/>
  <c r="AW17" i="28"/>
  <c r="AW20" i="28"/>
  <c r="AW23" i="28"/>
  <c r="AW27" i="28"/>
  <c r="AW28" i="28"/>
  <c r="AW30" i="28"/>
  <c r="AW35" i="28"/>
  <c r="AW38" i="28"/>
  <c r="AW40" i="28"/>
  <c r="AW48" i="28"/>
  <c r="AW49" i="28"/>
  <c r="AW52" i="28"/>
  <c r="AW55" i="28"/>
  <c r="F90" i="35" l="1"/>
  <c r="T92" i="33"/>
  <c r="T92" i="36" s="1"/>
  <c r="AL80" i="31"/>
  <c r="AL79" i="31" s="1"/>
  <c r="AQ647" i="28"/>
  <c r="AG66" i="20"/>
  <c r="F73" i="39"/>
  <c r="AB75" i="33"/>
  <c r="AB75" i="36" s="1"/>
  <c r="AI89" i="39"/>
  <c r="AI89" i="41" s="1"/>
  <c r="AC78" i="35"/>
  <c r="AG63" i="20"/>
  <c r="O65" i="20"/>
  <c r="H92" i="39"/>
  <c r="H92" i="41" s="1"/>
  <c r="E24" i="47"/>
  <c r="K76" i="35"/>
  <c r="AK80" i="33"/>
  <c r="AK80" i="36" s="1"/>
  <c r="AM80" i="39"/>
  <c r="AM80" i="41" s="1"/>
  <c r="AI83" i="35"/>
  <c r="AK24" i="47"/>
  <c r="I24" i="47"/>
  <c r="P76" i="33"/>
  <c r="P76" i="36" s="1"/>
  <c r="AO24" i="47"/>
  <c r="U24" i="47"/>
  <c r="Y24" i="47"/>
  <c r="AB24" i="47"/>
  <c r="F24" i="47"/>
  <c r="AM24" i="47"/>
  <c r="X24" i="47"/>
  <c r="AI24" i="47"/>
  <c r="T24" i="47"/>
  <c r="AE24" i="47"/>
  <c r="AC24" i="47"/>
  <c r="P24" i="47"/>
  <c r="AP24" i="47"/>
  <c r="AA24" i="47"/>
  <c r="X90" i="35"/>
  <c r="M24" i="47"/>
  <c r="AG24" i="47"/>
  <c r="L24" i="47"/>
  <c r="AL24" i="47"/>
  <c r="W24" i="47"/>
  <c r="Q24" i="47"/>
  <c r="H24" i="47"/>
  <c r="AH24" i="47"/>
  <c r="S24" i="47"/>
  <c r="D24" i="47"/>
  <c r="AD24" i="47"/>
  <c r="O24" i="47"/>
  <c r="Z24" i="47"/>
  <c r="K24" i="47"/>
  <c r="V24" i="47"/>
  <c r="G24" i="47"/>
  <c r="AN24" i="47"/>
  <c r="R24" i="47"/>
  <c r="C24" i="47"/>
  <c r="AJ24" i="47"/>
  <c r="N24" i="47"/>
  <c r="AF24" i="47"/>
  <c r="J24" i="47"/>
  <c r="Z62" i="20"/>
  <c r="AM78" i="39"/>
  <c r="AM78" i="41" s="1"/>
  <c r="T83" i="33"/>
  <c r="T83" i="36" s="1"/>
  <c r="AI66" i="8"/>
  <c r="AI59" i="19"/>
  <c r="AI59" i="20"/>
  <c r="AI66" i="20"/>
  <c r="AH61" i="20"/>
  <c r="AI58" i="20"/>
  <c r="S92" i="35"/>
  <c r="L75" i="39"/>
  <c r="L75" i="41" s="1"/>
  <c r="AM74" i="39"/>
  <c r="AM74" i="41" s="1"/>
  <c r="AM76" i="39"/>
  <c r="AM76" i="41" s="1"/>
  <c r="AM79" i="39"/>
  <c r="AM79" i="41" s="1"/>
  <c r="L81" i="39"/>
  <c r="L81" i="41" s="1"/>
  <c r="E87" i="35"/>
  <c r="T81" i="39"/>
  <c r="T81" i="41" s="1"/>
  <c r="T73" i="35"/>
  <c r="T81" i="33"/>
  <c r="T81" i="36" s="1"/>
  <c r="AA77" i="33"/>
  <c r="AA77" i="36" s="1"/>
  <c r="N62" i="20"/>
  <c r="AD60" i="20"/>
  <c r="T68" i="41"/>
  <c r="L16" i="36"/>
  <c r="L92" i="39"/>
  <c r="L92" i="41" s="1"/>
  <c r="L81" i="35"/>
  <c r="F89" i="35"/>
  <c r="T75" i="33"/>
  <c r="T75" i="36" s="1"/>
  <c r="F90" i="33"/>
  <c r="F90" i="36" s="1"/>
  <c r="T75" i="35"/>
  <c r="L84" i="39"/>
  <c r="L84" i="41" s="1"/>
  <c r="F91" i="33"/>
  <c r="F91" i="36" s="1"/>
  <c r="AA84" i="39"/>
  <c r="AA84" i="41" s="1"/>
  <c r="L83" i="33"/>
  <c r="L83" i="36" s="1"/>
  <c r="L75" i="33"/>
  <c r="L75" i="36" s="1"/>
  <c r="F82" i="39"/>
  <c r="F82" i="41" s="1"/>
  <c r="E75" i="39"/>
  <c r="E75" i="41" s="1"/>
  <c r="E84" i="39"/>
  <c r="E84" i="41" s="1"/>
  <c r="F73" i="33"/>
  <c r="F73" i="36" s="1"/>
  <c r="T15" i="41"/>
  <c r="T19" i="36"/>
  <c r="AA77" i="39"/>
  <c r="AA77" i="41" s="1"/>
  <c r="T81" i="35"/>
  <c r="F82" i="33"/>
  <c r="F82" i="36" s="1"/>
  <c r="L81" i="33"/>
  <c r="L81" i="36" s="1"/>
  <c r="F64" i="36"/>
  <c r="L85" i="39"/>
  <c r="L85" i="41" s="1"/>
  <c r="T15" i="36"/>
  <c r="L15" i="41"/>
  <c r="F85" i="33"/>
  <c r="F85" i="36" s="1"/>
  <c r="L85" i="33"/>
  <c r="L85" i="36" s="1"/>
  <c r="L73" i="39"/>
  <c r="L73" i="41" s="1"/>
  <c r="L19" i="41"/>
  <c r="F89" i="33"/>
  <c r="F89" i="36" s="1"/>
  <c r="T90" i="35"/>
  <c r="E75" i="33"/>
  <c r="E75" i="36" s="1"/>
  <c r="E81" i="35"/>
  <c r="L84" i="33"/>
  <c r="L84" i="36" s="1"/>
  <c r="F75" i="35"/>
  <c r="I86" i="39"/>
  <c r="I86" i="41" s="1"/>
  <c r="L80" i="35"/>
  <c r="T61" i="36"/>
  <c r="AD82" i="39"/>
  <c r="AD82" i="41" s="1"/>
  <c r="E60" i="20"/>
  <c r="T75" i="39"/>
  <c r="T75" i="41" s="1"/>
  <c r="X83" i="35"/>
  <c r="AD76" i="39"/>
  <c r="AD76" i="41" s="1"/>
  <c r="S23" i="41"/>
  <c r="R73" i="39"/>
  <c r="R73" i="41" s="1"/>
  <c r="T89" i="39"/>
  <c r="T89" i="41" s="1"/>
  <c r="E66" i="20"/>
  <c r="E61" i="20"/>
  <c r="D65" i="20"/>
  <c r="G65" i="20"/>
  <c r="E66" i="8"/>
  <c r="M63" i="20"/>
  <c r="T89" i="35"/>
  <c r="E64" i="20"/>
  <c r="J86" i="33"/>
  <c r="J86" i="36" s="1"/>
  <c r="E63" i="20"/>
  <c r="T62" i="41"/>
  <c r="C78" i="35"/>
  <c r="E59" i="20"/>
  <c r="AK77" i="35"/>
  <c r="T66" i="41"/>
  <c r="E58" i="20"/>
  <c r="P61" i="36"/>
  <c r="I60" i="20"/>
  <c r="I90" i="35"/>
  <c r="E65" i="20"/>
  <c r="E24" i="19"/>
  <c r="AK74" i="35"/>
  <c r="E59" i="19"/>
  <c r="I90" i="33"/>
  <c r="I90" i="36" s="1"/>
  <c r="I90" i="39"/>
  <c r="I90" i="41" s="1"/>
  <c r="N92" i="33"/>
  <c r="N92" i="36" s="1"/>
  <c r="T90" i="33"/>
  <c r="T90" i="36" s="1"/>
  <c r="AH66" i="20"/>
  <c r="S77" i="35"/>
  <c r="T91" i="33"/>
  <c r="T91" i="36" s="1"/>
  <c r="T90" i="39"/>
  <c r="T90" i="41" s="1"/>
  <c r="S27" i="36"/>
  <c r="T83" i="39"/>
  <c r="T83" i="41" s="1"/>
  <c r="T92" i="39"/>
  <c r="T92" i="41" s="1"/>
  <c r="AC62" i="20"/>
  <c r="J86" i="39"/>
  <c r="J86" i="41" s="1"/>
  <c r="S87" i="39"/>
  <c r="S87" i="41" s="1"/>
  <c r="N18" i="36"/>
  <c r="S77" i="33"/>
  <c r="S77" i="36" s="1"/>
  <c r="T62" i="36"/>
  <c r="AH66" i="8"/>
  <c r="AG58" i="20"/>
  <c r="AE63" i="20"/>
  <c r="AE60" i="20"/>
  <c r="AF63" i="20"/>
  <c r="AG64" i="20"/>
  <c r="AG59" i="20"/>
  <c r="AH24" i="19"/>
  <c r="Q62" i="20"/>
  <c r="AG61" i="20"/>
  <c r="AK75" i="35"/>
  <c r="AH59" i="20"/>
  <c r="AH58" i="20"/>
  <c r="AG66" i="8"/>
  <c r="AH59" i="19"/>
  <c r="AG59" i="19"/>
  <c r="X61" i="20"/>
  <c r="U64" i="20"/>
  <c r="M73" i="39"/>
  <c r="M73" i="41" s="1"/>
  <c r="AF64" i="20"/>
  <c r="AK27" i="48"/>
  <c r="AJ26" i="48"/>
  <c r="AK89" i="35"/>
  <c r="AK88" i="35" s="1"/>
  <c r="H62" i="20"/>
  <c r="I79" i="35"/>
  <c r="N82" i="39"/>
  <c r="N82" i="41" s="1"/>
  <c r="Y83" i="35"/>
  <c r="K81" i="35"/>
  <c r="P77" i="33"/>
  <c r="P77" i="36" s="1"/>
  <c r="AJ77" i="33"/>
  <c r="AJ77" i="36" s="1"/>
  <c r="T76" i="33"/>
  <c r="T76" i="36" s="1"/>
  <c r="AB62" i="20"/>
  <c r="P80" i="35"/>
  <c r="K75" i="39"/>
  <c r="K75" i="41" s="1"/>
  <c r="AI92" i="39"/>
  <c r="AI92" i="41" s="1"/>
  <c r="H75" i="35"/>
  <c r="AL70" i="34"/>
  <c r="AF70" i="34"/>
  <c r="AE64" i="20"/>
  <c r="AD63" i="20"/>
  <c r="AD64" i="20"/>
  <c r="AI81" i="35"/>
  <c r="P26" i="41"/>
  <c r="E81" i="33"/>
  <c r="E81" i="36" s="1"/>
  <c r="L74" i="35"/>
  <c r="E77" i="39"/>
  <c r="E77" i="41" s="1"/>
  <c r="AD74" i="33"/>
  <c r="AD74" i="36" s="1"/>
  <c r="U90" i="33"/>
  <c r="U90" i="36" s="1"/>
  <c r="AL75" i="33"/>
  <c r="AL75" i="36" s="1"/>
  <c r="H61" i="36"/>
  <c r="H82" i="33"/>
  <c r="H82" i="36" s="1"/>
  <c r="L74" i="39"/>
  <c r="L74" i="41" s="1"/>
  <c r="U90" i="35"/>
  <c r="AL75" i="35"/>
  <c r="L76" i="39"/>
  <c r="L76" i="41" s="1"/>
  <c r="L76" i="35"/>
  <c r="H90" i="35"/>
  <c r="AC58" i="34"/>
  <c r="F62" i="34"/>
  <c r="AK13" i="41"/>
  <c r="AK90" i="33"/>
  <c r="AK90" i="36" s="1"/>
  <c r="U84" i="39"/>
  <c r="U84" i="41" s="1"/>
  <c r="AC87" i="39"/>
  <c r="AC87" i="41" s="1"/>
  <c r="AE13" i="36"/>
  <c r="E84" i="33"/>
  <c r="E84" i="36" s="1"/>
  <c r="H81" i="39"/>
  <c r="H81" i="41" s="1"/>
  <c r="AC86" i="33"/>
  <c r="AC86" i="36" s="1"/>
  <c r="H89" i="33"/>
  <c r="H89" i="36" s="1"/>
  <c r="H91" i="33"/>
  <c r="H91" i="36" s="1"/>
  <c r="V66" i="34"/>
  <c r="AK89" i="39"/>
  <c r="AK89" i="41" s="1"/>
  <c r="AL78" i="33"/>
  <c r="AL78" i="36" s="1"/>
  <c r="AK61" i="41"/>
  <c r="H83" i="39"/>
  <c r="H83" i="41" s="1"/>
  <c r="AD16" i="41"/>
  <c r="H66" i="41"/>
  <c r="T86" i="33"/>
  <c r="T86" i="36" s="1"/>
  <c r="I55" i="36"/>
  <c r="U68" i="36"/>
  <c r="AE82" i="33"/>
  <c r="AE82" i="36" s="1"/>
  <c r="G77" i="33"/>
  <c r="G77" i="36" s="1"/>
  <c r="Z69" i="34"/>
  <c r="AJ55" i="34"/>
  <c r="H68" i="34"/>
  <c r="H89" i="35"/>
  <c r="AK83" i="35"/>
  <c r="AL78" i="35"/>
  <c r="H85" i="39"/>
  <c r="H85" i="41" s="1"/>
  <c r="AJ81" i="35"/>
  <c r="U83" i="39"/>
  <c r="U83" i="41" s="1"/>
  <c r="AK81" i="33"/>
  <c r="AK81" i="36" s="1"/>
  <c r="AL37" i="36"/>
  <c r="AL68" i="36"/>
  <c r="AA67" i="34"/>
  <c r="H16" i="41"/>
  <c r="U17" i="36"/>
  <c r="AK92" i="33"/>
  <c r="AK92" i="36" s="1"/>
  <c r="O60" i="20"/>
  <c r="T70" i="34"/>
  <c r="AO70" i="34"/>
  <c r="E70" i="34"/>
  <c r="AE70" i="34"/>
  <c r="AD82" i="35"/>
  <c r="AL76" i="35"/>
  <c r="U81" i="39"/>
  <c r="U81" i="41" s="1"/>
  <c r="AL80" i="39"/>
  <c r="AL80" i="41" s="1"/>
  <c r="U91" i="39"/>
  <c r="U91" i="41" s="1"/>
  <c r="AK73" i="33"/>
  <c r="AK73" i="36" s="1"/>
  <c r="F92" i="39"/>
  <c r="F92" i="41" s="1"/>
  <c r="U66" i="36"/>
  <c r="H77" i="35"/>
  <c r="E77" i="33"/>
  <c r="E77" i="36" s="1"/>
  <c r="AN66" i="34"/>
  <c r="U63" i="34"/>
  <c r="R55" i="34"/>
  <c r="X49" i="34"/>
  <c r="Y58" i="34"/>
  <c r="AM70" i="34"/>
  <c r="W65" i="34"/>
  <c r="AL77" i="35"/>
  <c r="L47" i="34"/>
  <c r="K70" i="34"/>
  <c r="AL81" i="39"/>
  <c r="AL81" i="41" s="1"/>
  <c r="AE82" i="39"/>
  <c r="AE82" i="41" s="1"/>
  <c r="AE13" i="41"/>
  <c r="AB77" i="39"/>
  <c r="AB77" i="41" s="1"/>
  <c r="AK70" i="34"/>
  <c r="O70" i="34"/>
  <c r="U81" i="35"/>
  <c r="AK83" i="33"/>
  <c r="AK83" i="36" s="1"/>
  <c r="U90" i="39"/>
  <c r="U90" i="41" s="1"/>
  <c r="H79" i="35"/>
  <c r="H76" i="35"/>
  <c r="AC81" i="35"/>
  <c r="AC79" i="39"/>
  <c r="AC79" i="41" s="1"/>
  <c r="S60" i="20"/>
  <c r="C47" i="34"/>
  <c r="S61" i="34"/>
  <c r="U92" i="39"/>
  <c r="U92" i="41" s="1"/>
  <c r="R77" i="35"/>
  <c r="AL74" i="33"/>
  <c r="AL74" i="36" s="1"/>
  <c r="AL80" i="33"/>
  <c r="AL80" i="36" s="1"/>
  <c r="AL84" i="39"/>
  <c r="AL84" i="41" s="1"/>
  <c r="U64" i="36"/>
  <c r="U89" i="35"/>
  <c r="AK17" i="36"/>
  <c r="H13" i="41"/>
  <c r="AK75" i="39"/>
  <c r="AK75" i="41" s="1"/>
  <c r="AL74" i="39"/>
  <c r="AL74" i="41" s="1"/>
  <c r="U89" i="39"/>
  <c r="AK90" i="39"/>
  <c r="AK90" i="41" s="1"/>
  <c r="AK84" i="33"/>
  <c r="AK84" i="36" s="1"/>
  <c r="AK82" i="33"/>
  <c r="AK82" i="36" s="1"/>
  <c r="AE78" i="35"/>
  <c r="AL74" i="35"/>
  <c r="AL77" i="39"/>
  <c r="AL77" i="41" s="1"/>
  <c r="H61" i="41"/>
  <c r="AK91" i="39"/>
  <c r="AK91" i="41" s="1"/>
  <c r="U81" i="33"/>
  <c r="U81" i="36" s="1"/>
  <c r="H85" i="33"/>
  <c r="H85" i="36" s="1"/>
  <c r="M85" i="33"/>
  <c r="M85" i="36" s="1"/>
  <c r="AJ61" i="36"/>
  <c r="AK66" i="36"/>
  <c r="U61" i="36"/>
  <c r="O61" i="36"/>
  <c r="E77" i="35"/>
  <c r="AK16" i="41"/>
  <c r="AC81" i="33"/>
  <c r="AC81" i="36" s="1"/>
  <c r="AE82" i="35"/>
  <c r="R87" i="39"/>
  <c r="R87" i="41" s="1"/>
  <c r="AK83" i="39"/>
  <c r="AK83" i="41" s="1"/>
  <c r="AL79" i="39"/>
  <c r="AL79" i="41" s="1"/>
  <c r="H90" i="39"/>
  <c r="H90" i="41" s="1"/>
  <c r="H77" i="39"/>
  <c r="H77" i="41" s="1"/>
  <c r="H83" i="33"/>
  <c r="H83" i="36" s="1"/>
  <c r="U89" i="33"/>
  <c r="U89" i="36" s="1"/>
  <c r="H75" i="33"/>
  <c r="H75" i="36" s="1"/>
  <c r="R27" i="36"/>
  <c r="H68" i="36"/>
  <c r="R75" i="39"/>
  <c r="R75" i="41" s="1"/>
  <c r="AC81" i="39"/>
  <c r="AC81" i="41" s="1"/>
  <c r="AJ90" i="35"/>
  <c r="AL79" i="35"/>
  <c r="Q87" i="33"/>
  <c r="Q87" i="36" s="1"/>
  <c r="AC87" i="33"/>
  <c r="AC87" i="36" s="1"/>
  <c r="F92" i="33"/>
  <c r="F92" i="36" s="1"/>
  <c r="AB77" i="33"/>
  <c r="AB77" i="36" s="1"/>
  <c r="AD78" i="35"/>
  <c r="Q61" i="20"/>
  <c r="AE74" i="35"/>
  <c r="U75" i="39"/>
  <c r="U75" i="41" s="1"/>
  <c r="AJ81" i="33"/>
  <c r="AJ81" i="36" s="1"/>
  <c r="T26" i="41"/>
  <c r="H89" i="39"/>
  <c r="AC86" i="39"/>
  <c r="AC86" i="41" s="1"/>
  <c r="H73" i="33"/>
  <c r="H73" i="36" s="1"/>
  <c r="H81" i="33"/>
  <c r="H81" i="36" s="1"/>
  <c r="AL77" i="33"/>
  <c r="AL77" i="36" s="1"/>
  <c r="AC75" i="35"/>
  <c r="H79" i="33"/>
  <c r="H79" i="36" s="1"/>
  <c r="I79" i="33"/>
  <c r="I79" i="36" s="1"/>
  <c r="X89" i="33"/>
  <c r="X89" i="36" s="1"/>
  <c r="S89" i="33"/>
  <c r="S89" i="36" s="1"/>
  <c r="H90" i="33"/>
  <c r="H90" i="36" s="1"/>
  <c r="U61" i="41"/>
  <c r="G59" i="36"/>
  <c r="H84" i="39"/>
  <c r="H84" i="41" s="1"/>
  <c r="K76" i="39"/>
  <c r="K76" i="41" s="1"/>
  <c r="R77" i="39"/>
  <c r="R77" i="41" s="1"/>
  <c r="AL76" i="33"/>
  <c r="AL76" i="36" s="1"/>
  <c r="R77" i="33"/>
  <c r="R77" i="36" s="1"/>
  <c r="H74" i="35"/>
  <c r="U75" i="35"/>
  <c r="G77" i="35"/>
  <c r="AJ92" i="39"/>
  <c r="AJ92" i="41" s="1"/>
  <c r="AK76" i="33"/>
  <c r="AK76" i="36" s="1"/>
  <c r="AL76" i="39"/>
  <c r="AL76" i="41" s="1"/>
  <c r="AL79" i="33"/>
  <c r="AL79" i="36" s="1"/>
  <c r="AL35" i="36"/>
  <c r="K76" i="33"/>
  <c r="K76" i="36" s="1"/>
  <c r="AK89" i="33"/>
  <c r="H65" i="36"/>
  <c r="AC79" i="35"/>
  <c r="G81" i="35"/>
  <c r="V76" i="35"/>
  <c r="E81" i="39"/>
  <c r="E81" i="41" s="1"/>
  <c r="H75" i="39"/>
  <c r="H75" i="41" s="1"/>
  <c r="AL78" i="39"/>
  <c r="AL78" i="41" s="1"/>
  <c r="AG92" i="35"/>
  <c r="H78" i="35"/>
  <c r="H78" i="33"/>
  <c r="H78" i="36" s="1"/>
  <c r="O62" i="20"/>
  <c r="S89" i="35"/>
  <c r="F83" i="35"/>
  <c r="AK76" i="35"/>
  <c r="AD74" i="35"/>
  <c r="AE76" i="35"/>
  <c r="AB87" i="39"/>
  <c r="AB87" i="41" s="1"/>
  <c r="AK84" i="39"/>
  <c r="AK84" i="41" s="1"/>
  <c r="AJ61" i="41"/>
  <c r="AC66" i="20"/>
  <c r="AK81" i="39"/>
  <c r="AK81" i="41" s="1"/>
  <c r="AJ75" i="39"/>
  <c r="AJ75" i="41" s="1"/>
  <c r="AK36" i="36"/>
  <c r="L16" i="41"/>
  <c r="AD73" i="39"/>
  <c r="AD73" i="41" s="1"/>
  <c r="AK77" i="33"/>
  <c r="AK77" i="36" s="1"/>
  <c r="AD73" i="33"/>
  <c r="AD73" i="36" s="1"/>
  <c r="AK80" i="39"/>
  <c r="AK80" i="41" s="1"/>
  <c r="R89" i="35"/>
  <c r="AD82" i="33"/>
  <c r="AD82" i="36" s="1"/>
  <c r="AE83" i="33"/>
  <c r="AE83" i="36" s="1"/>
  <c r="AJ66" i="36"/>
  <c r="Y62" i="20"/>
  <c r="H64" i="20"/>
  <c r="AC64" i="20"/>
  <c r="AE20" i="41"/>
  <c r="AD14" i="36"/>
  <c r="AJ89" i="35"/>
  <c r="AD65" i="20"/>
  <c r="AJ83" i="35"/>
  <c r="AJ82" i="39"/>
  <c r="AJ82" i="41" s="1"/>
  <c r="AB26" i="41"/>
  <c r="AJ73" i="33"/>
  <c r="AJ73" i="36" s="1"/>
  <c r="AK79" i="35"/>
  <c r="AE61" i="20"/>
  <c r="AJ89" i="33"/>
  <c r="AJ89" i="36" s="1"/>
  <c r="I66" i="36"/>
  <c r="AD78" i="33"/>
  <c r="AD78" i="36" s="1"/>
  <c r="J65" i="20"/>
  <c r="H66" i="8"/>
  <c r="Q65" i="20"/>
  <c r="AB75" i="39"/>
  <c r="AB75" i="41" s="1"/>
  <c r="AK78" i="33"/>
  <c r="AK78" i="36" s="1"/>
  <c r="AJ13" i="41"/>
  <c r="AK78" i="39"/>
  <c r="AK78" i="41" s="1"/>
  <c r="AE68" i="41"/>
  <c r="AJ82" i="33"/>
  <c r="AJ82" i="36" s="1"/>
  <c r="S86" i="39"/>
  <c r="S86" i="41" s="1"/>
  <c r="AB26" i="36"/>
  <c r="F83" i="33"/>
  <c r="F83" i="36" s="1"/>
  <c r="AB79" i="35"/>
  <c r="K61" i="20"/>
  <c r="K81" i="33"/>
  <c r="K81" i="36" s="1"/>
  <c r="AF66" i="20"/>
  <c r="AB19" i="41"/>
  <c r="AK37" i="36"/>
  <c r="AK79" i="33"/>
  <c r="AK79" i="36" s="1"/>
  <c r="AK74" i="33"/>
  <c r="AK74" i="36" s="1"/>
  <c r="Q87" i="39"/>
  <c r="Q87" i="41" s="1"/>
  <c r="AK56" i="36"/>
  <c r="L63" i="20"/>
  <c r="AC82" i="33"/>
  <c r="AC82" i="36" s="1"/>
  <c r="AB79" i="39"/>
  <c r="AB79" i="41" s="1"/>
  <c r="I66" i="41"/>
  <c r="AJ83" i="33"/>
  <c r="AJ83" i="36" s="1"/>
  <c r="AB81" i="35"/>
  <c r="K66" i="20"/>
  <c r="AF58" i="20"/>
  <c r="AC63" i="20"/>
  <c r="H66" i="20"/>
  <c r="AK75" i="33"/>
  <c r="AK75" i="36" s="1"/>
  <c r="AF60" i="20"/>
  <c r="AC76" i="35"/>
  <c r="AC60" i="20"/>
  <c r="X73" i="39"/>
  <c r="X73" i="41" s="1"/>
  <c r="H63" i="20"/>
  <c r="AF59" i="20"/>
  <c r="AK76" i="39"/>
  <c r="AK76" i="41" s="1"/>
  <c r="AJ90" i="33"/>
  <c r="AJ90" i="36" s="1"/>
  <c r="AF66" i="8"/>
  <c r="AK74" i="39"/>
  <c r="AK74" i="41" s="1"/>
  <c r="AJ83" i="39"/>
  <c r="AJ83" i="41" s="1"/>
  <c r="AJ15" i="36"/>
  <c r="X73" i="35"/>
  <c r="AK80" i="35"/>
  <c r="AK78" i="35"/>
  <c r="AK77" i="39"/>
  <c r="AK77" i="41" s="1"/>
  <c r="AJ89" i="39"/>
  <c r="AJ89" i="41" s="1"/>
  <c r="AJ91" i="39"/>
  <c r="AJ91" i="41" s="1"/>
  <c r="AB43" i="36"/>
  <c r="S86" i="33"/>
  <c r="S86" i="36" s="1"/>
  <c r="AJ76" i="35"/>
  <c r="AK79" i="39"/>
  <c r="AK79" i="41" s="1"/>
  <c r="AE84" i="33"/>
  <c r="AE84" i="36" s="1"/>
  <c r="AF59" i="19"/>
  <c r="AB75" i="35"/>
  <c r="AJ90" i="39"/>
  <c r="AJ90" i="41" s="1"/>
  <c r="AK46" i="36"/>
  <c r="AC76" i="39"/>
  <c r="AC76" i="41" s="1"/>
  <c r="W62" i="20"/>
  <c r="AC80" i="33"/>
  <c r="AC80" i="36" s="1"/>
  <c r="F65" i="20"/>
  <c r="P62" i="20"/>
  <c r="AF92" i="35"/>
  <c r="H59" i="19"/>
  <c r="AE79" i="35"/>
  <c r="AC82" i="35"/>
  <c r="L97" i="33"/>
  <c r="C166" i="33"/>
  <c r="I64" i="36"/>
  <c r="I89" i="35"/>
  <c r="E33" i="36"/>
  <c r="AE81" i="39"/>
  <c r="AE81" i="41" s="1"/>
  <c r="W13" i="41"/>
  <c r="F83" i="39"/>
  <c r="F83" i="41" s="1"/>
  <c r="I89" i="33"/>
  <c r="I89" i="36" s="1"/>
  <c r="L79" i="39"/>
  <c r="L79" i="41" s="1"/>
  <c r="I89" i="39"/>
  <c r="I89" i="41" s="1"/>
  <c r="O26" i="41"/>
  <c r="K82" i="33"/>
  <c r="K82" i="36" s="1"/>
  <c r="I64" i="41"/>
  <c r="AI91" i="33"/>
  <c r="AI91" i="36" s="1"/>
  <c r="AI16" i="36"/>
  <c r="AB78" i="39"/>
  <c r="AB78" i="41" s="1"/>
  <c r="K68" i="41"/>
  <c r="K89" i="35"/>
  <c r="AA86" i="39"/>
  <c r="AA86" i="41" s="1"/>
  <c r="AI66" i="41"/>
  <c r="AJ75" i="33"/>
  <c r="AJ75" i="36" s="1"/>
  <c r="L78" i="35"/>
  <c r="AJ75" i="35"/>
  <c r="L79" i="35"/>
  <c r="AI16" i="41"/>
  <c r="AE92" i="35"/>
  <c r="S62" i="36"/>
  <c r="Z68" i="41"/>
  <c r="K85" i="33"/>
  <c r="K85" i="36" s="1"/>
  <c r="AH81" i="35"/>
  <c r="AE92" i="39"/>
  <c r="AE92" i="41" s="1"/>
  <c r="S75" i="35"/>
  <c r="AJ51" i="36"/>
  <c r="AD84" i="33"/>
  <c r="AD84" i="36" s="1"/>
  <c r="Z84" i="33"/>
  <c r="Z84" i="36" s="1"/>
  <c r="AD66" i="20"/>
  <c r="AE90" i="39"/>
  <c r="AE90" i="41" s="1"/>
  <c r="AI81" i="33"/>
  <c r="AI81" i="36" s="1"/>
  <c r="AD79" i="33"/>
  <c r="AD79" i="36" s="1"/>
  <c r="AI83" i="33"/>
  <c r="AI83" i="36" s="1"/>
  <c r="AI89" i="35"/>
  <c r="AJ78" i="35"/>
  <c r="S81" i="39"/>
  <c r="S81" i="41" s="1"/>
  <c r="K90" i="35"/>
  <c r="AA75" i="35"/>
  <c r="L78" i="33"/>
  <c r="L78" i="36" s="1"/>
  <c r="AE89" i="35"/>
  <c r="K74" i="35"/>
  <c r="AJ77" i="35"/>
  <c r="AI90" i="33"/>
  <c r="AI90" i="36" s="1"/>
  <c r="AJ81" i="39"/>
  <c r="AJ81" i="41" s="1"/>
  <c r="AJ39" i="36"/>
  <c r="R26" i="36"/>
  <c r="P23" i="36"/>
  <c r="AA81" i="33"/>
  <c r="AA81" i="36" s="1"/>
  <c r="J87" i="35"/>
  <c r="K90" i="39"/>
  <c r="K90" i="41" s="1"/>
  <c r="S81" i="35"/>
  <c r="K89" i="39"/>
  <c r="K89" i="41" s="1"/>
  <c r="O82" i="39"/>
  <c r="O82" i="41" s="1"/>
  <c r="AE75" i="39"/>
  <c r="AE75" i="41" s="1"/>
  <c r="O73" i="39"/>
  <c r="O73" i="41" s="1"/>
  <c r="K66" i="36"/>
  <c r="AC73" i="33"/>
  <c r="AC73" i="36" s="1"/>
  <c r="AC32" i="36"/>
  <c r="AJ84" i="39"/>
  <c r="AJ84" i="41" s="1"/>
  <c r="AJ79" i="33"/>
  <c r="AJ79" i="36" s="1"/>
  <c r="AJ74" i="39"/>
  <c r="AJ74" i="41" s="1"/>
  <c r="AI73" i="33"/>
  <c r="AI73" i="36" s="1"/>
  <c r="S82" i="33"/>
  <c r="S82" i="36" s="1"/>
  <c r="AJ80" i="39"/>
  <c r="AJ80" i="41" s="1"/>
  <c r="AI17" i="41"/>
  <c r="AJ79" i="39"/>
  <c r="AJ79" i="41" s="1"/>
  <c r="K83" i="33"/>
  <c r="K83" i="36" s="1"/>
  <c r="K68" i="36"/>
  <c r="AJ68" i="36"/>
  <c r="AI61" i="36"/>
  <c r="AC73" i="39"/>
  <c r="AC73" i="41" s="1"/>
  <c r="K16" i="41"/>
  <c r="Q77" i="39"/>
  <c r="Q77" i="41" s="1"/>
  <c r="AI61" i="41"/>
  <c r="K75" i="33"/>
  <c r="K75" i="36" s="1"/>
  <c r="S90" i="33"/>
  <c r="S90" i="36" s="1"/>
  <c r="K80" i="33"/>
  <c r="K80" i="36" s="1"/>
  <c r="K73" i="39"/>
  <c r="K73" i="41" s="1"/>
  <c r="AI73" i="39"/>
  <c r="AI73" i="41" s="1"/>
  <c r="K92" i="39"/>
  <c r="K92" i="41" s="1"/>
  <c r="Z77" i="39"/>
  <c r="Z77" i="41" s="1"/>
  <c r="AE91" i="39"/>
  <c r="AE91" i="41" s="1"/>
  <c r="W13" i="36"/>
  <c r="AE78" i="33"/>
  <c r="AE78" i="36" s="1"/>
  <c r="K40" i="36"/>
  <c r="AI64" i="36"/>
  <c r="AJ78" i="33"/>
  <c r="AJ78" i="36" s="1"/>
  <c r="AH91" i="33"/>
  <c r="AH91" i="36" s="1"/>
  <c r="O81" i="39"/>
  <c r="O81" i="41" s="1"/>
  <c r="K79" i="35"/>
  <c r="AH81" i="39"/>
  <c r="AH81" i="41" s="1"/>
  <c r="AA81" i="35"/>
  <c r="AA75" i="39"/>
  <c r="AA75" i="41" s="1"/>
  <c r="AJ74" i="35"/>
  <c r="S75" i="33"/>
  <c r="S75" i="36" s="1"/>
  <c r="S90" i="35"/>
  <c r="AA79" i="39"/>
  <c r="AA79" i="41" s="1"/>
  <c r="U79" i="35"/>
  <c r="K80" i="35"/>
  <c r="U79" i="33"/>
  <c r="U79" i="36" s="1"/>
  <c r="AJ79" i="35"/>
  <c r="AD76" i="35"/>
  <c r="AI90" i="39"/>
  <c r="AI90" i="41" s="1"/>
  <c r="K73" i="33"/>
  <c r="K73" i="36" s="1"/>
  <c r="AE90" i="33"/>
  <c r="AE90" i="36" s="1"/>
  <c r="AJ76" i="33"/>
  <c r="AJ76" i="36" s="1"/>
  <c r="AI89" i="33"/>
  <c r="O87" i="39"/>
  <c r="O87" i="41" s="1"/>
  <c r="K19" i="41"/>
  <c r="P92" i="39"/>
  <c r="P92" i="41" s="1"/>
  <c r="S90" i="39"/>
  <c r="S90" i="41" s="1"/>
  <c r="AH66" i="41"/>
  <c r="S15" i="41"/>
  <c r="AC80" i="39"/>
  <c r="AC80" i="41" s="1"/>
  <c r="AJ77" i="39"/>
  <c r="AJ77" i="41" s="1"/>
  <c r="AI90" i="35"/>
  <c r="O75" i="33"/>
  <c r="O75" i="36" s="1"/>
  <c r="J76" i="33"/>
  <c r="J76" i="36" s="1"/>
  <c r="S17" i="36"/>
  <c r="O87" i="33"/>
  <c r="O87" i="36" s="1"/>
  <c r="AE89" i="33"/>
  <c r="U76" i="33"/>
  <c r="U76" i="36" s="1"/>
  <c r="K73" i="35"/>
  <c r="AE90" i="35"/>
  <c r="S68" i="41"/>
  <c r="O81" i="35"/>
  <c r="S75" i="39"/>
  <c r="S75" i="41" s="1"/>
  <c r="R26" i="41"/>
  <c r="AJ80" i="33"/>
  <c r="AJ80" i="36" s="1"/>
  <c r="S66" i="41"/>
  <c r="AC74" i="33"/>
  <c r="AC74" i="36" s="1"/>
  <c r="M92" i="33"/>
  <c r="M92" i="36" s="1"/>
  <c r="K74" i="39"/>
  <c r="K74" i="41" s="1"/>
  <c r="S81" i="33"/>
  <c r="S81" i="36" s="1"/>
  <c r="AE81" i="33"/>
  <c r="AE81" i="36" s="1"/>
  <c r="AE91" i="33"/>
  <c r="AE91" i="36" s="1"/>
  <c r="AA75" i="33"/>
  <c r="AA75" i="36" s="1"/>
  <c r="K62" i="41"/>
  <c r="U22" i="36"/>
  <c r="AA79" i="35"/>
  <c r="K15" i="41"/>
  <c r="S19" i="41"/>
  <c r="S17" i="41"/>
  <c r="K80" i="39"/>
  <c r="K80" i="41" s="1"/>
  <c r="K66" i="41"/>
  <c r="O13" i="36"/>
  <c r="AA87" i="33"/>
  <c r="AA87" i="36" s="1"/>
  <c r="K89" i="33"/>
  <c r="AA86" i="33"/>
  <c r="AA86" i="36" s="1"/>
  <c r="S35" i="36"/>
  <c r="L21" i="36"/>
  <c r="AI33" i="36"/>
  <c r="AE80" i="35"/>
  <c r="AD20" i="41"/>
  <c r="AA22" i="41"/>
  <c r="Z39" i="36"/>
  <c r="S68" i="36"/>
  <c r="AB76" i="33"/>
  <c r="AB76" i="36" s="1"/>
  <c r="AC92" i="33"/>
  <c r="AC92" i="36" s="1"/>
  <c r="AI75" i="39"/>
  <c r="AI75" i="41" s="1"/>
  <c r="K87" i="39"/>
  <c r="K87" i="41" s="1"/>
  <c r="AA87" i="39"/>
  <c r="AA87" i="41" s="1"/>
  <c r="K15" i="36"/>
  <c r="AE89" i="39"/>
  <c r="AE89" i="41" s="1"/>
  <c r="AB78" i="35"/>
  <c r="Q77" i="35"/>
  <c r="Z87" i="35"/>
  <c r="AB76" i="35"/>
  <c r="K79" i="33"/>
  <c r="K79" i="36" s="1"/>
  <c r="S92" i="39"/>
  <c r="S92" i="41" s="1"/>
  <c r="K90" i="33"/>
  <c r="K90" i="36" s="1"/>
  <c r="J76" i="35"/>
  <c r="AC74" i="35"/>
  <c r="O75" i="35"/>
  <c r="K74" i="33"/>
  <c r="K74" i="36" s="1"/>
  <c r="H61" i="20"/>
  <c r="U76" i="35"/>
  <c r="AJ80" i="35"/>
  <c r="S61" i="41"/>
  <c r="K14" i="36"/>
  <c r="AI63" i="36"/>
  <c r="AI63" i="34"/>
  <c r="AA19" i="41"/>
  <c r="AJ76" i="39"/>
  <c r="AJ76" i="41" s="1"/>
  <c r="S73" i="39"/>
  <c r="S73" i="41" s="1"/>
  <c r="K83" i="39"/>
  <c r="K83" i="41" s="1"/>
  <c r="AE83" i="39"/>
  <c r="AE83" i="41" s="1"/>
  <c r="AC82" i="39"/>
  <c r="AC82" i="41" s="1"/>
  <c r="O85" i="39"/>
  <c r="O85" i="41" s="1"/>
  <c r="L78" i="39"/>
  <c r="L78" i="41" s="1"/>
  <c r="K64" i="41"/>
  <c r="AE19" i="36"/>
  <c r="AI62" i="41"/>
  <c r="AD68" i="41"/>
  <c r="K13" i="36"/>
  <c r="S13" i="36"/>
  <c r="S91" i="33"/>
  <c r="S91" i="36" s="1"/>
  <c r="O16" i="36"/>
  <c r="K64" i="36"/>
  <c r="AD17" i="36"/>
  <c r="AJ36" i="36"/>
  <c r="P68" i="36"/>
  <c r="K92" i="33"/>
  <c r="K92" i="36" s="1"/>
  <c r="S92" i="33"/>
  <c r="S92" i="36" s="1"/>
  <c r="AC92" i="35"/>
  <c r="AC80" i="35"/>
  <c r="Z90" i="35"/>
  <c r="P68" i="41"/>
  <c r="AE65" i="36"/>
  <c r="AI75" i="33"/>
  <c r="AI75" i="36" s="1"/>
  <c r="AG77" i="35"/>
  <c r="O75" i="39"/>
  <c r="O75" i="41" s="1"/>
  <c r="J76" i="39"/>
  <c r="J76" i="41" s="1"/>
  <c r="AE78" i="39"/>
  <c r="AE78" i="41" s="1"/>
  <c r="AJ78" i="39"/>
  <c r="AJ78" i="41" s="1"/>
  <c r="U76" i="39"/>
  <c r="U76" i="41" s="1"/>
  <c r="S89" i="39"/>
  <c r="S89" i="41" s="1"/>
  <c r="AJ74" i="33"/>
  <c r="AJ74" i="36" s="1"/>
  <c r="N16" i="36"/>
  <c r="V73" i="35"/>
  <c r="AA81" i="39"/>
  <c r="AA81" i="41" s="1"/>
  <c r="AI75" i="35"/>
  <c r="K78" i="39"/>
  <c r="K78" i="41" s="1"/>
  <c r="N16" i="41"/>
  <c r="AG81" i="35"/>
  <c r="AG81" i="39"/>
  <c r="AG81" i="41" s="1"/>
  <c r="N68" i="34"/>
  <c r="N78" i="33"/>
  <c r="N78" i="36" s="1"/>
  <c r="N75" i="33"/>
  <c r="N75" i="36" s="1"/>
  <c r="N17" i="36"/>
  <c r="AM70" i="36"/>
  <c r="N81" i="35"/>
  <c r="P79" i="35"/>
  <c r="N87" i="39"/>
  <c r="N87" i="41" s="1"/>
  <c r="N65" i="20"/>
  <c r="P83" i="39"/>
  <c r="P83" i="41" s="1"/>
  <c r="P79" i="39"/>
  <c r="P79" i="41" s="1"/>
  <c r="P89" i="39"/>
  <c r="P89" i="41" s="1"/>
  <c r="N68" i="41"/>
  <c r="N23" i="41"/>
  <c r="P83" i="33"/>
  <c r="P83" i="36" s="1"/>
  <c r="AM64" i="34"/>
  <c r="AM48" i="34"/>
  <c r="AM45" i="34"/>
  <c r="AM68" i="34"/>
  <c r="N21" i="36"/>
  <c r="P91" i="33"/>
  <c r="P91" i="36" s="1"/>
  <c r="N84" i="33"/>
  <c r="N84" i="36" s="1"/>
  <c r="AB92" i="35"/>
  <c r="R90" i="39"/>
  <c r="R90" i="41" s="1"/>
  <c r="P77" i="35"/>
  <c r="N80" i="33"/>
  <c r="N80" i="36" s="1"/>
  <c r="N79" i="35"/>
  <c r="P90" i="35"/>
  <c r="P89" i="35"/>
  <c r="N78" i="35"/>
  <c r="N80" i="35"/>
  <c r="P22" i="41"/>
  <c r="P20" i="36"/>
  <c r="N19" i="36"/>
  <c r="N79" i="39"/>
  <c r="N79" i="41" s="1"/>
  <c r="N75" i="35"/>
  <c r="P90" i="33"/>
  <c r="P90" i="36" s="1"/>
  <c r="P79" i="33"/>
  <c r="P79" i="36" s="1"/>
  <c r="N74" i="33"/>
  <c r="N74" i="36" s="1"/>
  <c r="P76" i="39"/>
  <c r="P76" i="41" s="1"/>
  <c r="N81" i="33"/>
  <c r="N81" i="36" s="1"/>
  <c r="N22" i="41"/>
  <c r="P90" i="39"/>
  <c r="P90" i="41" s="1"/>
  <c r="P66" i="41"/>
  <c r="N74" i="35"/>
  <c r="N76" i="35"/>
  <c r="N13" i="41"/>
  <c r="P80" i="33"/>
  <c r="P80" i="36" s="1"/>
  <c r="N76" i="33"/>
  <c r="N76" i="36" s="1"/>
  <c r="N76" i="39"/>
  <c r="N76" i="41" s="1"/>
  <c r="P15" i="41"/>
  <c r="AA84" i="33"/>
  <c r="AA84" i="36" s="1"/>
  <c r="N87" i="33"/>
  <c r="N87" i="36" s="1"/>
  <c r="P74" i="35"/>
  <c r="N81" i="39"/>
  <c r="N81" i="41" s="1"/>
  <c r="Q26" i="41"/>
  <c r="N78" i="39"/>
  <c r="N78" i="41" s="1"/>
  <c r="N24" i="36"/>
  <c r="P54" i="36"/>
  <c r="P65" i="36"/>
  <c r="N13" i="36"/>
  <c r="P15" i="36"/>
  <c r="N77" i="33"/>
  <c r="N77" i="36" s="1"/>
  <c r="Q26" i="36"/>
  <c r="N75" i="39"/>
  <c r="N75" i="41" s="1"/>
  <c r="P76" i="35"/>
  <c r="N79" i="33"/>
  <c r="N79" i="36" s="1"/>
  <c r="N74" i="39"/>
  <c r="N74" i="41" s="1"/>
  <c r="N85" i="39"/>
  <c r="N85" i="41" s="1"/>
  <c r="P80" i="39"/>
  <c r="P80" i="41" s="1"/>
  <c r="P77" i="39"/>
  <c r="P77" i="41" s="1"/>
  <c r="N20" i="36"/>
  <c r="P62" i="36"/>
  <c r="N83" i="39"/>
  <c r="N83" i="41" s="1"/>
  <c r="N80" i="39"/>
  <c r="N80" i="41" s="1"/>
  <c r="O92" i="39"/>
  <c r="O92" i="41" s="1"/>
  <c r="L90" i="35"/>
  <c r="R90" i="35"/>
  <c r="P74" i="33"/>
  <c r="P74" i="36" s="1"/>
  <c r="G62" i="20"/>
  <c r="Z76" i="35"/>
  <c r="AO66" i="34"/>
  <c r="Q63" i="20"/>
  <c r="Z76" i="39"/>
  <c r="Z76" i="41" s="1"/>
  <c r="AC78" i="33"/>
  <c r="AC78" i="36" s="1"/>
  <c r="AJ48" i="34"/>
  <c r="AP45" i="34"/>
  <c r="AL50" i="34"/>
  <c r="AN61" i="34"/>
  <c r="AL63" i="34"/>
  <c r="AJ64" i="34"/>
  <c r="AF16" i="41"/>
  <c r="AP62" i="34"/>
  <c r="AJ45" i="34"/>
  <c r="AB60" i="20"/>
  <c r="AP48" i="34"/>
  <c r="AP53" i="34"/>
  <c r="AP68" i="34"/>
  <c r="AL61" i="34"/>
  <c r="U61" i="20"/>
  <c r="AJ41" i="34"/>
  <c r="AJ54" i="34"/>
  <c r="AN67" i="34"/>
  <c r="AP69" i="34"/>
  <c r="X73" i="33"/>
  <c r="X73" i="36" s="1"/>
  <c r="AP58" i="34"/>
  <c r="G39" i="36"/>
  <c r="AP55" i="34"/>
  <c r="J74" i="35"/>
  <c r="AL56" i="34"/>
  <c r="AL40" i="34"/>
  <c r="AN57" i="34"/>
  <c r="AJ70" i="36"/>
  <c r="M82" i="39"/>
  <c r="M82" i="41" s="1"/>
  <c r="AF13" i="41"/>
  <c r="AP41" i="34"/>
  <c r="X43" i="36"/>
  <c r="AN58" i="34"/>
  <c r="AN63" i="34"/>
  <c r="AN69" i="34"/>
  <c r="AJ42" i="34"/>
  <c r="AL49" i="34"/>
  <c r="AJ51" i="34"/>
  <c r="AN55" i="34"/>
  <c r="AP51" i="34"/>
  <c r="AL59" i="34"/>
  <c r="AJ70" i="34"/>
  <c r="AP70" i="34"/>
  <c r="AV49" i="39"/>
  <c r="AN50" i="34"/>
  <c r="AL54" i="34"/>
  <c r="AJ56" i="34"/>
  <c r="AN47" i="34"/>
  <c r="AL66" i="34"/>
  <c r="AN49" i="34"/>
  <c r="M85" i="39"/>
  <c r="M85" i="41" s="1"/>
  <c r="AJ43" i="34"/>
  <c r="AL46" i="34"/>
  <c r="AP43" i="34"/>
  <c r="AN46" i="34"/>
  <c r="AP52" i="34"/>
  <c r="AP65" i="34"/>
  <c r="AF17" i="36"/>
  <c r="AJ52" i="34"/>
  <c r="X61" i="36"/>
  <c r="AN65" i="34"/>
  <c r="AL67" i="34"/>
  <c r="AJ40" i="34"/>
  <c r="AP42" i="34"/>
  <c r="AL57" i="34"/>
  <c r="AJ59" i="34"/>
  <c r="AJ68" i="34"/>
  <c r="AL47" i="34"/>
  <c r="AN53" i="34"/>
  <c r="AJ62" i="34"/>
  <c r="AL68" i="34"/>
  <c r="AQ49" i="41"/>
  <c r="AN70" i="36"/>
  <c r="V78" i="39"/>
  <c r="V78" i="41" s="1"/>
  <c r="AH75" i="35"/>
  <c r="X82" i="35"/>
  <c r="H52" i="34"/>
  <c r="Y42" i="9"/>
  <c r="AL41" i="34"/>
  <c r="AP46" i="34"/>
  <c r="AN48" i="34"/>
  <c r="AN41" i="34"/>
  <c r="AJ46" i="34"/>
  <c r="AJ50" i="34"/>
  <c r="AL52" i="34"/>
  <c r="AJ58" i="34"/>
  <c r="AP61" i="34"/>
  <c r="AL69" i="34"/>
  <c r="AP50" i="34"/>
  <c r="AN56" i="34"/>
  <c r="AP63" i="34"/>
  <c r="AJ65" i="34"/>
  <c r="AP67" i="34"/>
  <c r="AN40" i="34"/>
  <c r="AL42" i="34"/>
  <c r="AP40" i="34"/>
  <c r="AN42" i="34"/>
  <c r="AL45" i="34"/>
  <c r="AJ47" i="34"/>
  <c r="AN51" i="34"/>
  <c r="AN59" i="34"/>
  <c r="AN64" i="34"/>
  <c r="AP66" i="34"/>
  <c r="AB84" i="33"/>
  <c r="AB84" i="36" s="1"/>
  <c r="AN68" i="34"/>
  <c r="AP47" i="34"/>
  <c r="AJ49" i="34"/>
  <c r="AL51" i="34"/>
  <c r="AJ53" i="34"/>
  <c r="AJ57" i="34"/>
  <c r="AN62" i="34"/>
  <c r="AL64" i="34"/>
  <c r="AJ66" i="34"/>
  <c r="AE59" i="19"/>
  <c r="AL70" i="36"/>
  <c r="AN70" i="34"/>
  <c r="X81" i="39"/>
  <c r="X81" i="41" s="1"/>
  <c r="F40" i="34"/>
  <c r="AF90" i="35"/>
  <c r="AF75" i="35"/>
  <c r="AF81" i="35"/>
  <c r="AB66" i="8"/>
  <c r="X89" i="35"/>
  <c r="AB64" i="20"/>
  <c r="AB61" i="20"/>
  <c r="U44" i="9"/>
  <c r="AQ83" i="39"/>
  <c r="AV83" i="39" s="1"/>
  <c r="X86" i="33"/>
  <c r="X86" i="36" s="1"/>
  <c r="AN43" i="34"/>
  <c r="AL43" i="34"/>
  <c r="AL48" i="34"/>
  <c r="AN54" i="34"/>
  <c r="AP56" i="34"/>
  <c r="AJ63" i="34"/>
  <c r="AL65" i="34"/>
  <c r="AJ67" i="34"/>
  <c r="AN52" i="34"/>
  <c r="AP54" i="34"/>
  <c r="AL58" i="34"/>
  <c r="AJ61" i="34"/>
  <c r="AJ69" i="34"/>
  <c r="AN45" i="34"/>
  <c r="AP49" i="34"/>
  <c r="AL53" i="34"/>
  <c r="AP57" i="34"/>
  <c r="AL62" i="34"/>
  <c r="AL55" i="34"/>
  <c r="AP59" i="34"/>
  <c r="AP64" i="34"/>
  <c r="V79" i="35"/>
  <c r="X81" i="35"/>
  <c r="AF74" i="35"/>
  <c r="P78" i="33"/>
  <c r="P78" i="36" s="1"/>
  <c r="S76" i="33"/>
  <c r="S76" i="36" s="1"/>
  <c r="AF81" i="39"/>
  <c r="AF81" i="41" s="1"/>
  <c r="U65" i="20"/>
  <c r="K60" i="20"/>
  <c r="AC65" i="20"/>
  <c r="M41" i="34"/>
  <c r="AQ86" i="39"/>
  <c r="AQ86" i="41" s="1"/>
  <c r="AM42" i="34"/>
  <c r="AM63" i="34"/>
  <c r="AM69" i="34"/>
  <c r="T79" i="35"/>
  <c r="Z79" i="35"/>
  <c r="AO59" i="34"/>
  <c r="AO53" i="34"/>
  <c r="G56" i="34"/>
  <c r="X79" i="35"/>
  <c r="T65" i="20"/>
  <c r="S66" i="20"/>
  <c r="K58" i="20"/>
  <c r="X40" i="9"/>
  <c r="AM55" i="34"/>
  <c r="AM54" i="34"/>
  <c r="AM65" i="34"/>
  <c r="K40" i="9"/>
  <c r="AC40" i="9"/>
  <c r="AI74" i="35"/>
  <c r="W60" i="20"/>
  <c r="AB66" i="20"/>
  <c r="G77" i="39"/>
  <c r="G77" i="41" s="1"/>
  <c r="AC75" i="39"/>
  <c r="AC75" i="41" s="1"/>
  <c r="AK64" i="34"/>
  <c r="AB19" i="36"/>
  <c r="S40" i="9"/>
  <c r="E40" i="9"/>
  <c r="AK40" i="9"/>
  <c r="AC40" i="36"/>
  <c r="AK42" i="34"/>
  <c r="AM53" i="34"/>
  <c r="AM66" i="34"/>
  <c r="AK62" i="34"/>
  <c r="AK48" i="34"/>
  <c r="AO56" i="34"/>
  <c r="AK69" i="34"/>
  <c r="AM61" i="34"/>
  <c r="AK63" i="34"/>
  <c r="S66" i="8"/>
  <c r="AA40" i="9"/>
  <c r="H40" i="9"/>
  <c r="AN40" i="9"/>
  <c r="M40" i="9"/>
  <c r="L43" i="9"/>
  <c r="U62" i="20"/>
  <c r="M60" i="20"/>
  <c r="AK49" i="34"/>
  <c r="AO67" i="34"/>
  <c r="AB24" i="19"/>
  <c r="AF40" i="9"/>
  <c r="G75" i="35"/>
  <c r="X77" i="39"/>
  <c r="X77" i="41" s="1"/>
  <c r="AM40" i="34"/>
  <c r="AM57" i="34"/>
  <c r="AO68" i="34"/>
  <c r="AM59" i="34"/>
  <c r="AO41" i="34"/>
  <c r="AM50" i="34"/>
  <c r="AK52" i="34"/>
  <c r="AM58" i="34"/>
  <c r="AM67" i="34"/>
  <c r="AK46" i="34"/>
  <c r="AI40" i="9"/>
  <c r="P40" i="9"/>
  <c r="U40" i="9"/>
  <c r="AD80" i="35"/>
  <c r="AA63" i="20"/>
  <c r="AB79" i="33"/>
  <c r="AB79" i="36" s="1"/>
  <c r="AO45" i="34"/>
  <c r="AO47" i="34"/>
  <c r="AK57" i="34"/>
  <c r="AO62" i="34"/>
  <c r="AO43" i="34"/>
  <c r="AK65" i="34"/>
  <c r="AO50" i="34"/>
  <c r="C40" i="9"/>
  <c r="AO70" i="36"/>
  <c r="F40" i="9"/>
  <c r="V40" i="9"/>
  <c r="AL40" i="9"/>
  <c r="AK70" i="36"/>
  <c r="E54" i="34"/>
  <c r="N90" i="35"/>
  <c r="AB58" i="20"/>
  <c r="AK40" i="34"/>
  <c r="AK45" i="34"/>
  <c r="AK47" i="34"/>
  <c r="AM49" i="34"/>
  <c r="AK51" i="34"/>
  <c r="AO55" i="34"/>
  <c r="AM62" i="34"/>
  <c r="AK68" i="34"/>
  <c r="W82" i="33"/>
  <c r="W82" i="36" s="1"/>
  <c r="AO57" i="34"/>
  <c r="AK66" i="34"/>
  <c r="AK43" i="34"/>
  <c r="AM46" i="34"/>
  <c r="AO61" i="34"/>
  <c r="AO65" i="34"/>
  <c r="AK50" i="34"/>
  <c r="AK54" i="34"/>
  <c r="AM56" i="34"/>
  <c r="AO58" i="34"/>
  <c r="AF66" i="36"/>
  <c r="J40" i="9"/>
  <c r="R40" i="9"/>
  <c r="Z40" i="9"/>
  <c r="AH40" i="9"/>
  <c r="AP40" i="9"/>
  <c r="AB61" i="34"/>
  <c r="V64" i="20"/>
  <c r="V62" i="20"/>
  <c r="X78" i="35"/>
  <c r="E41" i="34"/>
  <c r="AF81" i="33"/>
  <c r="AF81" i="36" s="1"/>
  <c r="AA59" i="19"/>
  <c r="AO40" i="34"/>
  <c r="AO51" i="34"/>
  <c r="AK55" i="34"/>
  <c r="AO64" i="34"/>
  <c r="Y26" i="36"/>
  <c r="AO54" i="34"/>
  <c r="AK58" i="34"/>
  <c r="AQ40" i="19"/>
  <c r="N40" i="9"/>
  <c r="AD40" i="9"/>
  <c r="K78" i="35"/>
  <c r="T46" i="34"/>
  <c r="X82" i="39"/>
  <c r="X82" i="41" s="1"/>
  <c r="X87" i="35"/>
  <c r="W81" i="39"/>
  <c r="W81" i="41" s="1"/>
  <c r="AF92" i="39"/>
  <c r="AF92" i="41" s="1"/>
  <c r="AE77" i="33"/>
  <c r="AE77" i="36" s="1"/>
  <c r="AM47" i="34"/>
  <c r="AO42" i="34"/>
  <c r="AK59" i="34"/>
  <c r="AO49" i="34"/>
  <c r="AM51" i="34"/>
  <c r="AK53" i="34"/>
  <c r="AK41" i="34"/>
  <c r="AM43" i="34"/>
  <c r="E39" i="36"/>
  <c r="AM41" i="34"/>
  <c r="AO48" i="34"/>
  <c r="AO52" i="34"/>
  <c r="AK56" i="34"/>
  <c r="AK61" i="34"/>
  <c r="AO69" i="34"/>
  <c r="AO46" i="34"/>
  <c r="AM52" i="34"/>
  <c r="AO63" i="34"/>
  <c r="AK67" i="34"/>
  <c r="AA66" i="8"/>
  <c r="G40" i="9"/>
  <c r="O40" i="9"/>
  <c r="W40" i="9"/>
  <c r="AE40" i="9"/>
  <c r="AM40" i="9"/>
  <c r="D40" i="9"/>
  <c r="L40" i="9"/>
  <c r="T40" i="9"/>
  <c r="AB40" i="9"/>
  <c r="AJ40" i="9"/>
  <c r="AQ40" i="9"/>
  <c r="I40" i="9"/>
  <c r="Q40" i="9"/>
  <c r="Y40" i="9"/>
  <c r="AG40" i="9"/>
  <c r="N63" i="34"/>
  <c r="E78" i="35"/>
  <c r="U73" i="35"/>
  <c r="AF77" i="35"/>
  <c r="V60" i="20"/>
  <c r="Y61" i="20"/>
  <c r="X44" i="9"/>
  <c r="S76" i="35"/>
  <c r="O63" i="20"/>
  <c r="S62" i="20"/>
  <c r="S78" i="35"/>
  <c r="V61" i="20"/>
  <c r="AF90" i="33"/>
  <c r="AF90" i="36" s="1"/>
  <c r="AB63" i="20"/>
  <c r="V66" i="20"/>
  <c r="AB59" i="19"/>
  <c r="AB59" i="20"/>
  <c r="V78" i="35"/>
  <c r="G76" i="35"/>
  <c r="AF75" i="33"/>
  <c r="AF75" i="36" s="1"/>
  <c r="G76" i="39"/>
  <c r="G76" i="41" s="1"/>
  <c r="Z60" i="20"/>
  <c r="AA64" i="20"/>
  <c r="AB65" i="20"/>
  <c r="Q66" i="8"/>
  <c r="AA24" i="19"/>
  <c r="U66" i="20"/>
  <c r="G64" i="20"/>
  <c r="W82" i="39"/>
  <c r="W82" i="41" s="1"/>
  <c r="AF19" i="36"/>
  <c r="X66" i="36"/>
  <c r="J61" i="20"/>
  <c r="P61" i="20"/>
  <c r="G61" i="20"/>
  <c r="S74" i="33"/>
  <c r="S74" i="36" s="1"/>
  <c r="G66" i="20"/>
  <c r="W75" i="39"/>
  <c r="W75" i="41" s="1"/>
  <c r="AF92" i="33"/>
  <c r="AF92" i="36" s="1"/>
  <c r="W75" i="33"/>
  <c r="W75" i="36" s="1"/>
  <c r="I65" i="20"/>
  <c r="X63" i="20"/>
  <c r="U59" i="20"/>
  <c r="K59" i="20"/>
  <c r="I76" i="35"/>
  <c r="W89" i="39"/>
  <c r="W89" i="41" s="1"/>
  <c r="K64" i="20"/>
  <c r="AE77" i="39"/>
  <c r="AE77" i="41" s="1"/>
  <c r="AC92" i="39"/>
  <c r="AC92" i="41" s="1"/>
  <c r="U66" i="8"/>
  <c r="V79" i="33"/>
  <c r="V79" i="36" s="1"/>
  <c r="AH89" i="35"/>
  <c r="Z79" i="33"/>
  <c r="Z79" i="36" s="1"/>
  <c r="M76" i="35"/>
  <c r="AA78" i="35"/>
  <c r="AG75" i="35"/>
  <c r="AA92" i="39"/>
  <c r="AA92" i="41" s="1"/>
  <c r="AG83" i="35"/>
  <c r="O59" i="20"/>
  <c r="AG83" i="33"/>
  <c r="AG83" i="36" s="1"/>
  <c r="Z61" i="20"/>
  <c r="K63" i="20"/>
  <c r="O66" i="20"/>
  <c r="M61" i="20"/>
  <c r="AD61" i="20"/>
  <c r="S58" i="20"/>
  <c r="M59" i="20"/>
  <c r="O64" i="20"/>
  <c r="M66" i="20"/>
  <c r="U60" i="20"/>
  <c r="G63" i="20"/>
  <c r="Q64" i="20"/>
  <c r="AA61" i="20"/>
  <c r="AA60" i="20"/>
  <c r="L65" i="20"/>
  <c r="U63" i="20"/>
  <c r="X76" i="33"/>
  <c r="X76" i="36" s="1"/>
  <c r="Z89" i="33"/>
  <c r="Z89" i="36" s="1"/>
  <c r="AF80" i="33"/>
  <c r="AF80" i="36" s="1"/>
  <c r="AH77" i="35"/>
  <c r="X76" i="35"/>
  <c r="AF76" i="35"/>
  <c r="S79" i="35"/>
  <c r="Z89" i="35"/>
  <c r="Q75" i="35"/>
  <c r="AF89" i="35"/>
  <c r="S74" i="35"/>
  <c r="S63" i="20"/>
  <c r="AF68" i="36"/>
  <c r="X62" i="36"/>
  <c r="U78" i="35"/>
  <c r="J74" i="33"/>
  <c r="J74" i="36" s="1"/>
  <c r="AD92" i="35"/>
  <c r="AG75" i="33"/>
  <c r="AG75" i="36" s="1"/>
  <c r="J18" i="41"/>
  <c r="I76" i="39"/>
  <c r="I76" i="41" s="1"/>
  <c r="V76" i="33"/>
  <c r="V76" i="36" s="1"/>
  <c r="Z90" i="39"/>
  <c r="Z90" i="41" s="1"/>
  <c r="AB70" i="34"/>
  <c r="Q59" i="19"/>
  <c r="G46" i="34"/>
  <c r="AF90" i="39"/>
  <c r="AF90" i="41" s="1"/>
  <c r="T73" i="39"/>
  <c r="T73" i="41" s="1"/>
  <c r="X92" i="39"/>
  <c r="X92" i="41" s="1"/>
  <c r="W90" i="39"/>
  <c r="W90" i="41" s="1"/>
  <c r="AB84" i="39"/>
  <c r="AB84" i="41" s="1"/>
  <c r="Z92" i="39"/>
  <c r="Z92" i="41" s="1"/>
  <c r="U79" i="39"/>
  <c r="U79" i="41" s="1"/>
  <c r="S79" i="39"/>
  <c r="S79" i="41" s="1"/>
  <c r="AB49" i="34"/>
  <c r="AB42" i="34"/>
  <c r="AB51" i="34"/>
  <c r="Z78" i="35"/>
  <c r="AE79" i="33"/>
  <c r="AE79" i="36" s="1"/>
  <c r="P30" i="36"/>
  <c r="K78" i="33"/>
  <c r="K78" i="36" s="1"/>
  <c r="U74" i="33"/>
  <c r="U74" i="36" s="1"/>
  <c r="H59" i="20"/>
  <c r="M64" i="20"/>
  <c r="S64" i="20"/>
  <c r="W66" i="20"/>
  <c r="G59" i="19"/>
  <c r="AE66" i="8"/>
  <c r="M66" i="8"/>
  <c r="Q24" i="19"/>
  <c r="M59" i="19"/>
  <c r="S59" i="19"/>
  <c r="Q66" i="20"/>
  <c r="AA59" i="20"/>
  <c r="S61" i="20"/>
  <c r="AE58" i="20"/>
  <c r="AC78" i="39"/>
  <c r="AC78" i="41" s="1"/>
  <c r="P74" i="39"/>
  <c r="P74" i="41" s="1"/>
  <c r="W83" i="39"/>
  <c r="W83" i="41" s="1"/>
  <c r="U19" i="41"/>
  <c r="AF15" i="41"/>
  <c r="X68" i="41"/>
  <c r="AF68" i="41"/>
  <c r="AF24" i="36"/>
  <c r="W66" i="41"/>
  <c r="AD76" i="33"/>
  <c r="AD76" i="36" s="1"/>
  <c r="S78" i="33"/>
  <c r="S78" i="36" s="1"/>
  <c r="AB43" i="34"/>
  <c r="W45" i="34"/>
  <c r="AB67" i="34"/>
  <c r="AE74" i="33"/>
  <c r="AE74" i="36" s="1"/>
  <c r="S79" i="33"/>
  <c r="S79" i="36" s="1"/>
  <c r="AB45" i="34"/>
  <c r="X90" i="33"/>
  <c r="X90" i="36" s="1"/>
  <c r="Z91" i="33"/>
  <c r="Z91" i="36" s="1"/>
  <c r="AC67" i="36"/>
  <c r="AE59" i="20"/>
  <c r="O66" i="8"/>
  <c r="U59" i="19"/>
  <c r="AF76" i="39"/>
  <c r="AF76" i="41" s="1"/>
  <c r="AA66" i="20"/>
  <c r="Z78" i="39"/>
  <c r="Z78" i="41" s="1"/>
  <c r="S52" i="36"/>
  <c r="H58" i="20"/>
  <c r="G66" i="8"/>
  <c r="AF80" i="35"/>
  <c r="Q75" i="39"/>
  <c r="Q75" i="41" s="1"/>
  <c r="AF19" i="41"/>
  <c r="Y26" i="41"/>
  <c r="W81" i="33"/>
  <c r="W81" i="36" s="1"/>
  <c r="AF16" i="36"/>
  <c r="U75" i="33"/>
  <c r="U75" i="36" s="1"/>
  <c r="P26" i="36"/>
  <c r="I36" i="36"/>
  <c r="AB48" i="34"/>
  <c r="AB58" i="34"/>
  <c r="AB52" i="34"/>
  <c r="AB69" i="34"/>
  <c r="AH77" i="33"/>
  <c r="AH77" i="36" s="1"/>
  <c r="AA80" i="33"/>
  <c r="AA80" i="36" s="1"/>
  <c r="X84" i="33"/>
  <c r="X84" i="36" s="1"/>
  <c r="AB57" i="34"/>
  <c r="S59" i="20"/>
  <c r="U58" i="20"/>
  <c r="T16" i="41"/>
  <c r="Z89" i="39"/>
  <c r="Z89" i="41" s="1"/>
  <c r="V76" i="39"/>
  <c r="V76" i="41" s="1"/>
  <c r="AF89" i="39"/>
  <c r="S76" i="39"/>
  <c r="S76" i="41" s="1"/>
  <c r="AF13" i="36"/>
  <c r="F59" i="36"/>
  <c r="AF89" i="33"/>
  <c r="AF89" i="36" s="1"/>
  <c r="AA58" i="20"/>
  <c r="R80" i="33"/>
  <c r="R80" i="36" s="1"/>
  <c r="AF80" i="39"/>
  <c r="AF80" i="41" s="1"/>
  <c r="Z66" i="41"/>
  <c r="X13" i="41"/>
  <c r="AF17" i="41"/>
  <c r="AF66" i="41"/>
  <c r="AH77" i="39"/>
  <c r="AH77" i="41" s="1"/>
  <c r="G68" i="41"/>
  <c r="T16" i="36"/>
  <c r="J18" i="36"/>
  <c r="Q75" i="33"/>
  <c r="Q75" i="36" s="1"/>
  <c r="Z76" i="33"/>
  <c r="Z76" i="36" s="1"/>
  <c r="X39" i="36"/>
  <c r="AB46" i="34"/>
  <c r="AB50" i="34"/>
  <c r="AB54" i="34"/>
  <c r="Z92" i="33"/>
  <c r="Z92" i="36" s="1"/>
  <c r="T73" i="33"/>
  <c r="T73" i="36" s="1"/>
  <c r="X83" i="33"/>
  <c r="X83" i="36" s="1"/>
  <c r="AA68" i="34"/>
  <c r="S14" i="36"/>
  <c r="Z78" i="33"/>
  <c r="Z78" i="36" s="1"/>
  <c r="X36" i="36"/>
  <c r="F40" i="36"/>
  <c r="AB55" i="34"/>
  <c r="Z90" i="33"/>
  <c r="Z90" i="36" s="1"/>
  <c r="K59" i="19"/>
  <c r="M58" i="20"/>
  <c r="AQ78" i="39"/>
  <c r="E36" i="43" s="1"/>
  <c r="Z75" i="35"/>
  <c r="AF78" i="35"/>
  <c r="I78" i="35"/>
  <c r="Y82" i="35"/>
  <c r="M81" i="35"/>
  <c r="J74" i="39"/>
  <c r="J74" i="41" s="1"/>
  <c r="S80" i="35"/>
  <c r="U74" i="35"/>
  <c r="Y73" i="39"/>
  <c r="Y73" i="41" s="1"/>
  <c r="J66" i="20"/>
  <c r="Z80" i="35"/>
  <c r="J60" i="20"/>
  <c r="Q60" i="20"/>
  <c r="X87" i="39"/>
  <c r="X87" i="41" s="1"/>
  <c r="AF79" i="35"/>
  <c r="X76" i="39"/>
  <c r="X76" i="41" s="1"/>
  <c r="S78" i="39"/>
  <c r="S78" i="41" s="1"/>
  <c r="S74" i="39"/>
  <c r="S74" i="41" s="1"/>
  <c r="AE74" i="39"/>
  <c r="AE74" i="41" s="1"/>
  <c r="AF76" i="33"/>
  <c r="AF76" i="36" s="1"/>
  <c r="AE79" i="39"/>
  <c r="AE79" i="41" s="1"/>
  <c r="W49" i="34"/>
  <c r="AB56" i="34"/>
  <c r="Q89" i="33"/>
  <c r="Q89" i="36" s="1"/>
  <c r="Z63" i="36"/>
  <c r="AB47" i="34"/>
  <c r="D51" i="34"/>
  <c r="AB59" i="34"/>
  <c r="AB68" i="34"/>
  <c r="AB53" i="34"/>
  <c r="K66" i="8"/>
  <c r="O59" i="19"/>
  <c r="Y92" i="35"/>
  <c r="AA80" i="35"/>
  <c r="T76" i="35"/>
  <c r="V80" i="35"/>
  <c r="AA82" i="35"/>
  <c r="P78" i="35"/>
  <c r="O61" i="20"/>
  <c r="R60" i="20"/>
  <c r="O65" i="34"/>
  <c r="O55" i="34"/>
  <c r="O63" i="34"/>
  <c r="O54" i="34"/>
  <c r="AQ47" i="26"/>
  <c r="AQ42" i="26"/>
  <c r="AQ46" i="26"/>
  <c r="AQ41" i="26"/>
  <c r="AQ44" i="26"/>
  <c r="AQ43" i="9"/>
  <c r="Q42" i="9"/>
  <c r="Z41" i="9"/>
  <c r="AO47" i="9"/>
  <c r="P44" i="9"/>
  <c r="Q48" i="9"/>
  <c r="AP46" i="9"/>
  <c r="V45" i="9"/>
  <c r="Y13" i="41"/>
  <c r="O15" i="41"/>
  <c r="F91" i="39"/>
  <c r="F91" i="41" s="1"/>
  <c r="AE42" i="34"/>
  <c r="M83" i="39"/>
  <c r="M83" i="41" s="1"/>
  <c r="AQ83" i="35"/>
  <c r="C80" i="35"/>
  <c r="U80" i="39"/>
  <c r="U80" i="41" s="1"/>
  <c r="Y56" i="34"/>
  <c r="I74" i="35"/>
  <c r="Q81" i="35"/>
  <c r="V74" i="35"/>
  <c r="M77" i="35"/>
  <c r="M76" i="39"/>
  <c r="M76" i="41" s="1"/>
  <c r="J80" i="35"/>
  <c r="D79" i="35"/>
  <c r="Z79" i="39"/>
  <c r="Z79" i="41" s="1"/>
  <c r="R59" i="19"/>
  <c r="Y90" i="35"/>
  <c r="L66" i="20"/>
  <c r="L61" i="20"/>
  <c r="AC20" i="41"/>
  <c r="AV55" i="24"/>
  <c r="O80" i="35"/>
  <c r="AH78" i="35"/>
  <c r="AA74" i="35"/>
  <c r="J90" i="35"/>
  <c r="AE65" i="20"/>
  <c r="P78" i="39"/>
  <c r="P78" i="41" s="1"/>
  <c r="AF78" i="39"/>
  <c r="AF78" i="41" s="1"/>
  <c r="AE64" i="34"/>
  <c r="Z73" i="33"/>
  <c r="Z73" i="36" s="1"/>
  <c r="H47" i="9"/>
  <c r="AV51" i="24"/>
  <c r="J78" i="35"/>
  <c r="Y79" i="35"/>
  <c r="G90" i="35"/>
  <c r="N66" i="20"/>
  <c r="V59" i="20"/>
  <c r="L60" i="20"/>
  <c r="AG78" i="35"/>
  <c r="AH83" i="35"/>
  <c r="X59" i="19"/>
  <c r="AA76" i="35"/>
  <c r="O84" i="39"/>
  <c r="O84" i="41" s="1"/>
  <c r="AB63" i="34"/>
  <c r="X44" i="19"/>
  <c r="AN44" i="9"/>
  <c r="M65" i="20"/>
  <c r="I61" i="20"/>
  <c r="R63" i="20"/>
  <c r="F84" i="39"/>
  <c r="F84" i="41" s="1"/>
  <c r="Q82" i="39"/>
  <c r="Q82" i="41" s="1"/>
  <c r="W79" i="39"/>
  <c r="W79" i="41" s="1"/>
  <c r="AV42" i="39"/>
  <c r="F50" i="34"/>
  <c r="AI76" i="33"/>
  <c r="AI76" i="36" s="1"/>
  <c r="AF41" i="9"/>
  <c r="AI44" i="9"/>
  <c r="AI47" i="9"/>
  <c r="AG47" i="9"/>
  <c r="V73" i="39"/>
  <c r="Y91" i="39"/>
  <c r="Y91" i="41" s="1"/>
  <c r="K38" i="36"/>
  <c r="AI45" i="34"/>
  <c r="Z48" i="34"/>
  <c r="M44" i="9"/>
  <c r="Z70" i="36"/>
  <c r="M13" i="41"/>
  <c r="V16" i="41"/>
  <c r="G20" i="41"/>
  <c r="N54" i="34"/>
  <c r="L61" i="36"/>
  <c r="AL47" i="9"/>
  <c r="U41" i="9"/>
  <c r="X70" i="34"/>
  <c r="T43" i="9"/>
  <c r="O41" i="9"/>
  <c r="AQ47" i="9"/>
  <c r="F70" i="36"/>
  <c r="N58" i="34"/>
  <c r="Z67" i="34"/>
  <c r="AI54" i="34"/>
  <c r="N47" i="34"/>
  <c r="X66" i="34"/>
  <c r="M41" i="9"/>
  <c r="AK44" i="9"/>
  <c r="AF47" i="9"/>
  <c r="O23" i="41"/>
  <c r="F44" i="9"/>
  <c r="AV56" i="24"/>
  <c r="AV54" i="24"/>
  <c r="X74" i="39"/>
  <c r="X74" i="41" s="1"/>
  <c r="AV53" i="24"/>
  <c r="P47" i="34"/>
  <c r="P51" i="34"/>
  <c r="V80" i="33"/>
  <c r="V80" i="36" s="1"/>
  <c r="K68" i="34"/>
  <c r="AH55" i="34"/>
  <c r="AV52" i="24"/>
  <c r="AD44" i="9"/>
  <c r="Q70" i="36"/>
  <c r="G98" i="41"/>
  <c r="F152" i="35"/>
  <c r="V79" i="39"/>
  <c r="V79" i="41" s="1"/>
  <c r="I87" i="39"/>
  <c r="I87" i="41" s="1"/>
  <c r="AH73" i="39"/>
  <c r="AH73" i="41" s="1"/>
  <c r="J17" i="41"/>
  <c r="AH52" i="34"/>
  <c r="E53" i="34"/>
  <c r="O68" i="36"/>
  <c r="L89" i="35"/>
  <c r="AC74" i="39"/>
  <c r="AC74" i="41" s="1"/>
  <c r="G91" i="39"/>
  <c r="G91" i="41" s="1"/>
  <c r="AH45" i="34"/>
  <c r="AG42" i="9"/>
  <c r="G152" i="41"/>
  <c r="AD79" i="39"/>
  <c r="AD79" i="41" s="1"/>
  <c r="L80" i="39"/>
  <c r="L80" i="41" s="1"/>
  <c r="AH82" i="39"/>
  <c r="AH82" i="41" s="1"/>
  <c r="R76" i="39"/>
  <c r="R76" i="41" s="1"/>
  <c r="H79" i="39"/>
  <c r="H79" i="41" s="1"/>
  <c r="R17" i="41"/>
  <c r="AH75" i="39"/>
  <c r="AH75" i="41" s="1"/>
  <c r="U73" i="33"/>
  <c r="U73" i="36" s="1"/>
  <c r="O66" i="41"/>
  <c r="N41" i="34"/>
  <c r="AH46" i="34"/>
  <c r="X37" i="36"/>
  <c r="Z56" i="34"/>
  <c r="R65" i="34"/>
  <c r="X67" i="34"/>
  <c r="R69" i="34"/>
  <c r="AA82" i="33"/>
  <c r="AA82" i="36" s="1"/>
  <c r="N50" i="34"/>
  <c r="E62" i="34"/>
  <c r="U82" i="33"/>
  <c r="U82" i="36" s="1"/>
  <c r="E41" i="36"/>
  <c r="AH42" i="34"/>
  <c r="X78" i="33"/>
  <c r="X78" i="36" s="1"/>
  <c r="Y65" i="34"/>
  <c r="AQ17" i="41"/>
  <c r="H53" i="36"/>
  <c r="AI69" i="34"/>
  <c r="AQ84" i="39"/>
  <c r="E40" i="43" s="1"/>
  <c r="K44" i="9"/>
  <c r="F47" i="9"/>
  <c r="F42" i="9"/>
  <c r="O43" i="9"/>
  <c r="H44" i="9"/>
  <c r="K47" i="9"/>
  <c r="R41" i="9"/>
  <c r="AA42" i="9"/>
  <c r="AN47" i="9"/>
  <c r="AM41" i="9"/>
  <c r="N44" i="9"/>
  <c r="AD44" i="19"/>
  <c r="AQ44" i="9"/>
  <c r="N70" i="34"/>
  <c r="C152" i="35"/>
  <c r="AA89" i="35"/>
  <c r="AG76" i="35"/>
  <c r="I80" i="35"/>
  <c r="E92" i="39"/>
  <c r="E92" i="41" s="1"/>
  <c r="G152" i="39"/>
  <c r="Q73" i="39"/>
  <c r="Q73" i="41" s="1"/>
  <c r="AA15" i="41"/>
  <c r="L83" i="39"/>
  <c r="L83" i="41" s="1"/>
  <c r="AF74" i="39"/>
  <c r="AF74" i="41" s="1"/>
  <c r="AG15" i="41"/>
  <c r="AE61" i="41"/>
  <c r="Q91" i="39"/>
  <c r="Q91" i="41" s="1"/>
  <c r="X22" i="36"/>
  <c r="Y42" i="34"/>
  <c r="AI62" i="34"/>
  <c r="Z65" i="34"/>
  <c r="L52" i="34"/>
  <c r="F58" i="34"/>
  <c r="Q91" i="33"/>
  <c r="Q91" i="36" s="1"/>
  <c r="R67" i="34"/>
  <c r="AB81" i="33"/>
  <c r="AB81" i="36" s="1"/>
  <c r="AG24" i="36"/>
  <c r="Z62" i="34"/>
  <c r="E50" i="34"/>
  <c r="AV58" i="39"/>
  <c r="X41" i="9"/>
  <c r="Z43" i="9"/>
  <c r="R78" i="35"/>
  <c r="W74" i="35"/>
  <c r="I66" i="20"/>
  <c r="AI81" i="39"/>
  <c r="AI81" i="41" s="1"/>
  <c r="U49" i="34"/>
  <c r="I37" i="36"/>
  <c r="D74" i="39"/>
  <c r="D74" i="41" s="1"/>
  <c r="Z83" i="39"/>
  <c r="Z83" i="41" s="1"/>
  <c r="K57" i="34"/>
  <c r="E152" i="35"/>
  <c r="F152" i="41"/>
  <c r="AB83" i="39"/>
  <c r="AB83" i="41" s="1"/>
  <c r="AB73" i="39"/>
  <c r="AB73" i="41" s="1"/>
  <c r="O83" i="39"/>
  <c r="O83" i="41" s="1"/>
  <c r="E90" i="39"/>
  <c r="E90" i="41" s="1"/>
  <c r="I38" i="36"/>
  <c r="H45" i="34"/>
  <c r="T45" i="34"/>
  <c r="AH48" i="9"/>
  <c r="E98" i="39"/>
  <c r="E152" i="39"/>
  <c r="E152" i="41"/>
  <c r="C152" i="41"/>
  <c r="C152" i="39"/>
  <c r="AG83" i="39"/>
  <c r="AG83" i="41" s="1"/>
  <c r="AA74" i="39"/>
  <c r="AA74" i="41" s="1"/>
  <c r="AG66" i="41"/>
  <c r="X82" i="33"/>
  <c r="X82" i="36" s="1"/>
  <c r="O23" i="36"/>
  <c r="T50" i="34"/>
  <c r="D40" i="34"/>
  <c r="O45" i="9"/>
  <c r="AB82" i="39"/>
  <c r="AB82" i="41" s="1"/>
  <c r="Y83" i="39"/>
  <c r="Y83" i="41" s="1"/>
  <c r="H76" i="39"/>
  <c r="H76" i="41" s="1"/>
  <c r="AH15" i="41"/>
  <c r="C78" i="39"/>
  <c r="C78" i="41" s="1"/>
  <c r="I40" i="34"/>
  <c r="K42" i="34"/>
  <c r="K40" i="34"/>
  <c r="I51" i="34"/>
  <c r="U55" i="34"/>
  <c r="V65" i="34"/>
  <c r="U57" i="34"/>
  <c r="Q16" i="36"/>
  <c r="AC76" i="33"/>
  <c r="AC76" i="36" s="1"/>
  <c r="D77" i="33"/>
  <c r="D77" i="36" s="1"/>
  <c r="O43" i="34"/>
  <c r="D59" i="34"/>
  <c r="U58" i="34"/>
  <c r="J46" i="9"/>
  <c r="AA70" i="36"/>
  <c r="F98" i="39"/>
  <c r="D152" i="39"/>
  <c r="D152" i="41"/>
  <c r="T80" i="35"/>
  <c r="J91" i="39"/>
  <c r="J91" i="41" s="1"/>
  <c r="AB81" i="39"/>
  <c r="AB81" i="41" s="1"/>
  <c r="D58" i="34"/>
  <c r="Z75" i="33"/>
  <c r="Z75" i="36" s="1"/>
  <c r="AH78" i="33"/>
  <c r="AH78" i="36" s="1"/>
  <c r="W58" i="34"/>
  <c r="G46" i="9"/>
  <c r="D152" i="35"/>
  <c r="Y59" i="19"/>
  <c r="G81" i="39"/>
  <c r="G81" i="41" s="1"/>
  <c r="K21" i="36"/>
  <c r="AD37" i="36"/>
  <c r="H54" i="34"/>
  <c r="V56" i="34"/>
  <c r="AD56" i="34"/>
  <c r="W62" i="34"/>
  <c r="H63" i="34"/>
  <c r="S66" i="34"/>
  <c r="I68" i="34"/>
  <c r="O76" i="33"/>
  <c r="O76" i="36" s="1"/>
  <c r="AI51" i="36"/>
  <c r="O59" i="34"/>
  <c r="H47" i="34"/>
  <c r="T55" i="34"/>
  <c r="T68" i="34"/>
  <c r="T57" i="34"/>
  <c r="AH76" i="33"/>
  <c r="AH76" i="36" s="1"/>
  <c r="AD65" i="34"/>
  <c r="C98" i="39"/>
  <c r="F152" i="39"/>
  <c r="P42" i="9"/>
  <c r="AH48" i="34"/>
  <c r="AH56" i="34"/>
  <c r="AF67" i="34"/>
  <c r="AG52" i="34"/>
  <c r="E58" i="34"/>
  <c r="E70" i="36"/>
  <c r="F14" i="36"/>
  <c r="R74" i="33"/>
  <c r="R74" i="36" s="1"/>
  <c r="AH74" i="33"/>
  <c r="AH74" i="36" s="1"/>
  <c r="L76" i="33"/>
  <c r="L76" i="36" s="1"/>
  <c r="AB14" i="36"/>
  <c r="Y81" i="33"/>
  <c r="Y81" i="36" s="1"/>
  <c r="E49" i="34"/>
  <c r="E42" i="34"/>
  <c r="AH43" i="34"/>
  <c r="E47" i="34"/>
  <c r="E55" i="34"/>
  <c r="E68" i="34"/>
  <c r="AC68" i="36"/>
  <c r="AH69" i="34"/>
  <c r="AH50" i="34"/>
  <c r="AH54" i="34"/>
  <c r="AH58" i="34"/>
  <c r="X61" i="34"/>
  <c r="N63" i="36"/>
  <c r="E66" i="34"/>
  <c r="AH67" i="34"/>
  <c r="X69" i="34"/>
  <c r="T36" i="36"/>
  <c r="L40" i="34"/>
  <c r="AB40" i="34"/>
  <c r="AE43" i="34"/>
  <c r="Z45" i="34"/>
  <c r="N49" i="34"/>
  <c r="AH53" i="34"/>
  <c r="AH57" i="34"/>
  <c r="AE67" i="34"/>
  <c r="E69" i="34"/>
  <c r="AG46" i="34"/>
  <c r="AH47" i="34"/>
  <c r="AG50" i="34"/>
  <c r="AH51" i="34"/>
  <c r="Z55" i="34"/>
  <c r="X57" i="34"/>
  <c r="AF57" i="34"/>
  <c r="AG58" i="34"/>
  <c r="E63" i="34"/>
  <c r="C62" i="34"/>
  <c r="AI70" i="36"/>
  <c r="AH70" i="34"/>
  <c r="E61" i="34"/>
  <c r="E52" i="34"/>
  <c r="AH40" i="34"/>
  <c r="E57" i="34"/>
  <c r="AH62" i="34"/>
  <c r="AA89" i="33"/>
  <c r="AA89" i="36" s="1"/>
  <c r="E64" i="34"/>
  <c r="R152" i="33"/>
  <c r="S152" i="33"/>
  <c r="T152" i="33"/>
  <c r="U152" i="33"/>
  <c r="V152" i="33"/>
  <c r="W152" i="33"/>
  <c r="X152" i="33"/>
  <c r="Y152" i="33"/>
  <c r="Z152" i="33"/>
  <c r="G75" i="33"/>
  <c r="G75" i="36" s="1"/>
  <c r="C43" i="34"/>
  <c r="AH49" i="34"/>
  <c r="Y46" i="34"/>
  <c r="E78" i="33"/>
  <c r="E78" i="36" s="1"/>
  <c r="Y21" i="36"/>
  <c r="AH22" i="36"/>
  <c r="AH82" i="33"/>
  <c r="AH82" i="36" s="1"/>
  <c r="G83" i="33"/>
  <c r="G83" i="36" s="1"/>
  <c r="E45" i="34"/>
  <c r="U30" i="36"/>
  <c r="E51" i="34"/>
  <c r="E59" i="34"/>
  <c r="AC66" i="36"/>
  <c r="AE68" i="34"/>
  <c r="W74" i="33"/>
  <c r="W74" i="36" s="1"/>
  <c r="AH17" i="36"/>
  <c r="N40" i="34"/>
  <c r="X42" i="34"/>
  <c r="E48" i="34"/>
  <c r="F49" i="34"/>
  <c r="X51" i="34"/>
  <c r="AF51" i="34"/>
  <c r="AE58" i="34"/>
  <c r="AH66" i="34"/>
  <c r="AF49" i="34"/>
  <c r="Y50" i="34"/>
  <c r="AH59" i="34"/>
  <c r="AE65" i="34"/>
  <c r="E67" i="34"/>
  <c r="AH65" i="34"/>
  <c r="AA64" i="34"/>
  <c r="AG75" i="39"/>
  <c r="AG75" i="41" s="1"/>
  <c r="AC22" i="41"/>
  <c r="AA91" i="39"/>
  <c r="AA91" i="41" s="1"/>
  <c r="G98" i="39"/>
  <c r="AB90" i="39"/>
  <c r="AB90" i="41" s="1"/>
  <c r="L91" i="39"/>
  <c r="L91" i="41" s="1"/>
  <c r="M16" i="41"/>
  <c r="F81" i="39"/>
  <c r="F81" i="41" s="1"/>
  <c r="F78" i="39"/>
  <c r="F78" i="41" s="1"/>
  <c r="D98" i="39"/>
  <c r="C63" i="34"/>
  <c r="C70" i="34"/>
  <c r="AV40" i="39"/>
  <c r="AV62" i="39"/>
  <c r="AQ81" i="39"/>
  <c r="E39" i="43" s="1"/>
  <c r="AQ90" i="39"/>
  <c r="E42" i="43" s="1"/>
  <c r="AH92" i="39"/>
  <c r="AH92" i="41" s="1"/>
  <c r="AG13" i="41"/>
  <c r="X16" i="41"/>
  <c r="AC17" i="41"/>
  <c r="E78" i="39"/>
  <c r="E78" i="41" s="1"/>
  <c r="N66" i="41"/>
  <c r="AA17" i="41"/>
  <c r="AA61" i="41"/>
  <c r="X78" i="39"/>
  <c r="X78" i="41" s="1"/>
  <c r="J80" i="33"/>
  <c r="J80" i="36" s="1"/>
  <c r="W47" i="34"/>
  <c r="I49" i="34"/>
  <c r="H41" i="34"/>
  <c r="T41" i="34"/>
  <c r="I42" i="34"/>
  <c r="U51" i="34"/>
  <c r="U59" i="34"/>
  <c r="U68" i="34"/>
  <c r="D78" i="33"/>
  <c r="D78" i="36" s="1"/>
  <c r="W48" i="34"/>
  <c r="I45" i="9"/>
  <c r="AF48" i="9"/>
  <c r="O46" i="9"/>
  <c r="W45" i="9"/>
  <c r="H70" i="36"/>
  <c r="H57" i="34"/>
  <c r="T53" i="34"/>
  <c r="Y73" i="33"/>
  <c r="Y73" i="36" s="1"/>
  <c r="I56" i="34"/>
  <c r="Q74" i="35"/>
  <c r="H65" i="20"/>
  <c r="AA53" i="34"/>
  <c r="E80" i="33"/>
  <c r="E80" i="36" s="1"/>
  <c r="J62" i="34"/>
  <c r="W79" i="35"/>
  <c r="Y66" i="20"/>
  <c r="AD74" i="39"/>
  <c r="AD74" i="41" s="1"/>
  <c r="M78" i="39"/>
  <c r="M78" i="41" s="1"/>
  <c r="F89" i="39"/>
  <c r="F89" i="41" s="1"/>
  <c r="F15" i="41"/>
  <c r="G16" i="41"/>
  <c r="J19" i="41"/>
  <c r="H74" i="39"/>
  <c r="H74" i="41" s="1"/>
  <c r="J16" i="41"/>
  <c r="AH76" i="39"/>
  <c r="AH76" i="41" s="1"/>
  <c r="R80" i="39"/>
  <c r="R80" i="41" s="1"/>
  <c r="R64" i="41"/>
  <c r="AB66" i="41"/>
  <c r="X19" i="41"/>
  <c r="AA80" i="39"/>
  <c r="AA80" i="41" s="1"/>
  <c r="J87" i="39"/>
  <c r="J87" i="41" s="1"/>
  <c r="M66" i="41"/>
  <c r="Q13" i="36"/>
  <c r="F74" i="33"/>
  <c r="F74" i="36" s="1"/>
  <c r="O81" i="33"/>
  <c r="O81" i="36" s="1"/>
  <c r="AC17" i="36"/>
  <c r="H76" i="33"/>
  <c r="H76" i="36" s="1"/>
  <c r="AB20" i="36"/>
  <c r="J79" i="33"/>
  <c r="J79" i="36" s="1"/>
  <c r="F21" i="41"/>
  <c r="AD78" i="39"/>
  <c r="AD78" i="41" s="1"/>
  <c r="Q68" i="41"/>
  <c r="T14" i="36"/>
  <c r="AF74" i="33"/>
  <c r="AF74" i="36" s="1"/>
  <c r="J82" i="33"/>
  <c r="J82" i="36" s="1"/>
  <c r="V82" i="33"/>
  <c r="V82" i="36" s="1"/>
  <c r="O17" i="36"/>
  <c r="AA83" i="33"/>
  <c r="AA83" i="36" s="1"/>
  <c r="R24" i="36"/>
  <c r="S42" i="34"/>
  <c r="D48" i="34"/>
  <c r="S40" i="34"/>
  <c r="AD81" i="33"/>
  <c r="AD81" i="36" s="1"/>
  <c r="S51" i="34"/>
  <c r="I53" i="34"/>
  <c r="W55" i="34"/>
  <c r="H61" i="34"/>
  <c r="U66" i="34"/>
  <c r="Y66" i="36"/>
  <c r="H69" i="34"/>
  <c r="T69" i="34"/>
  <c r="T40" i="34"/>
  <c r="AA41" i="34"/>
  <c r="U56" i="34"/>
  <c r="W63" i="34"/>
  <c r="U65" i="34"/>
  <c r="T49" i="34"/>
  <c r="AC54" i="34"/>
  <c r="V64" i="34"/>
  <c r="K65" i="34"/>
  <c r="F84" i="33"/>
  <c r="F84" i="36" s="1"/>
  <c r="AA69" i="34"/>
  <c r="P66" i="8"/>
  <c r="T45" i="9"/>
  <c r="M46" i="9"/>
  <c r="G48" i="9"/>
  <c r="Q45" i="9"/>
  <c r="AQ45" i="19"/>
  <c r="J45" i="9"/>
  <c r="AM46" i="9"/>
  <c r="H46" i="9"/>
  <c r="H70" i="34"/>
  <c r="M76" i="33"/>
  <c r="M76" i="36" s="1"/>
  <c r="AB80" i="39"/>
  <c r="AB80" i="41" s="1"/>
  <c r="U74" i="39"/>
  <c r="U74" i="41" s="1"/>
  <c r="D79" i="39"/>
  <c r="D79" i="41" s="1"/>
  <c r="AD80" i="39"/>
  <c r="AD80" i="41" s="1"/>
  <c r="C80" i="39"/>
  <c r="C80" i="41" s="1"/>
  <c r="S80" i="39"/>
  <c r="S80" i="41" s="1"/>
  <c r="O15" i="36"/>
  <c r="I78" i="33"/>
  <c r="I78" i="36" s="1"/>
  <c r="AG76" i="39"/>
  <c r="AG76" i="41" s="1"/>
  <c r="J78" i="39"/>
  <c r="J78" i="41" s="1"/>
  <c r="AF77" i="39"/>
  <c r="AF77" i="41" s="1"/>
  <c r="J16" i="36"/>
  <c r="AA17" i="36"/>
  <c r="AH33" i="36"/>
  <c r="U40" i="34"/>
  <c r="U45" i="34"/>
  <c r="T48" i="34"/>
  <c r="T46" i="36"/>
  <c r="D50" i="34"/>
  <c r="S57" i="34"/>
  <c r="R81" i="33"/>
  <c r="R81" i="36" s="1"/>
  <c r="H52" i="36"/>
  <c r="W59" i="34"/>
  <c r="D65" i="34"/>
  <c r="Y76" i="33"/>
  <c r="Y76" i="36" s="1"/>
  <c r="W43" i="34"/>
  <c r="Y52" i="34"/>
  <c r="S52" i="34"/>
  <c r="T66" i="34"/>
  <c r="D52" i="34"/>
  <c r="M80" i="35"/>
  <c r="R80" i="35"/>
  <c r="D61" i="20"/>
  <c r="Z82" i="35"/>
  <c r="P48" i="9"/>
  <c r="V58" i="20"/>
  <c r="U41" i="34"/>
  <c r="T74" i="33"/>
  <c r="T74" i="36" s="1"/>
  <c r="AA65" i="20"/>
  <c r="X80" i="39"/>
  <c r="X80" i="41" s="1"/>
  <c r="L90" i="39"/>
  <c r="L90" i="41" s="1"/>
  <c r="I74" i="39"/>
  <c r="I74" i="41" s="1"/>
  <c r="Y77" i="39"/>
  <c r="Y77" i="41" s="1"/>
  <c r="Z80" i="39"/>
  <c r="Z80" i="41" s="1"/>
  <c r="AH80" i="39"/>
  <c r="AH80" i="41" s="1"/>
  <c r="AA76" i="39"/>
  <c r="AA76" i="41" s="1"/>
  <c r="AC89" i="39"/>
  <c r="AC89" i="41" s="1"/>
  <c r="Q83" i="33"/>
  <c r="Q83" i="36" s="1"/>
  <c r="E80" i="39"/>
  <c r="E80" i="41" s="1"/>
  <c r="AD92" i="39"/>
  <c r="AD92" i="41" s="1"/>
  <c r="E36" i="36"/>
  <c r="AA42" i="34"/>
  <c r="H43" i="34"/>
  <c r="AA40" i="34"/>
  <c r="H54" i="36"/>
  <c r="I55" i="34"/>
  <c r="AH65" i="36"/>
  <c r="H67" i="34"/>
  <c r="T67" i="34"/>
  <c r="M49" i="34"/>
  <c r="AA51" i="34"/>
  <c r="D56" i="34"/>
  <c r="E57" i="36"/>
  <c r="I66" i="34"/>
  <c r="Y66" i="34"/>
  <c r="AB32" i="36"/>
  <c r="H42" i="34"/>
  <c r="D55" i="34"/>
  <c r="T59" i="34"/>
  <c r="U46" i="9"/>
  <c r="AE48" i="9"/>
  <c r="AO45" i="9"/>
  <c r="AC70" i="36"/>
  <c r="AH68" i="36"/>
  <c r="AH84" i="33"/>
  <c r="AH84" i="36" s="1"/>
  <c r="Q41" i="34"/>
  <c r="Q41" i="36"/>
  <c r="Z17" i="36"/>
  <c r="Z83" i="33"/>
  <c r="Z83" i="36" s="1"/>
  <c r="G64" i="34"/>
  <c r="G90" i="33"/>
  <c r="G90" i="36" s="1"/>
  <c r="J66" i="36"/>
  <c r="J66" i="34"/>
  <c r="Q47" i="36"/>
  <c r="Q47" i="34"/>
  <c r="AQ42" i="34"/>
  <c r="AQ49" i="36"/>
  <c r="AQ74" i="39"/>
  <c r="AQ14" i="41"/>
  <c r="AD47" i="9"/>
  <c r="AD47" i="19"/>
  <c r="AD48" i="9"/>
  <c r="AD48" i="19"/>
  <c r="AQ55" i="41"/>
  <c r="J70" i="34"/>
  <c r="J59" i="34"/>
  <c r="J70" i="36"/>
  <c r="J64" i="34"/>
  <c r="J40" i="34"/>
  <c r="J51" i="34"/>
  <c r="J42" i="34"/>
  <c r="J46" i="34"/>
  <c r="J55" i="34"/>
  <c r="J47" i="34"/>
  <c r="J63" i="34"/>
  <c r="J43" i="34"/>
  <c r="P66" i="34"/>
  <c r="P49" i="34"/>
  <c r="P59" i="34"/>
  <c r="P70" i="34"/>
  <c r="P57" i="34"/>
  <c r="P55" i="34"/>
  <c r="P68" i="34"/>
  <c r="P40" i="34"/>
  <c r="P50" i="34"/>
  <c r="P48" i="34"/>
  <c r="P62" i="34"/>
  <c r="P42" i="34"/>
  <c r="P45" i="34"/>
  <c r="P69" i="34"/>
  <c r="P56" i="34"/>
  <c r="P52" i="34"/>
  <c r="P67" i="34"/>
  <c r="P54" i="34"/>
  <c r="P41" i="34"/>
  <c r="N66" i="36"/>
  <c r="N91" i="33"/>
  <c r="N91" i="36" s="1"/>
  <c r="P60" i="20"/>
  <c r="P58" i="20"/>
  <c r="AF53" i="36"/>
  <c r="AF78" i="33"/>
  <c r="AF78" i="36" s="1"/>
  <c r="AH35" i="36"/>
  <c r="G67" i="34"/>
  <c r="G70" i="34"/>
  <c r="G69" i="34"/>
  <c r="G52" i="34"/>
  <c r="G48" i="34"/>
  <c r="G58" i="34"/>
  <c r="G55" i="34"/>
  <c r="G42" i="34"/>
  <c r="E24" i="43"/>
  <c r="AQ43" i="26"/>
  <c r="Y47" i="9"/>
  <c r="Y47" i="19"/>
  <c r="N59" i="19"/>
  <c r="N66" i="8"/>
  <c r="T38" i="36"/>
  <c r="T79" i="33"/>
  <c r="T79" i="36" s="1"/>
  <c r="R62" i="36"/>
  <c r="R89" i="33"/>
  <c r="W52" i="34"/>
  <c r="W52" i="36"/>
  <c r="AH37" i="36"/>
  <c r="AI46" i="34"/>
  <c r="AI46" i="36"/>
  <c r="E79" i="33"/>
  <c r="E79" i="36" s="1"/>
  <c r="E38" i="36"/>
  <c r="AQ51" i="36"/>
  <c r="AQ66" i="41"/>
  <c r="AQ91" i="39"/>
  <c r="E43" i="43" s="1"/>
  <c r="M63" i="36"/>
  <c r="M63" i="34"/>
  <c r="AE56" i="36"/>
  <c r="AE80" i="33"/>
  <c r="AE80" i="36" s="1"/>
  <c r="D53" i="34"/>
  <c r="D53" i="36"/>
  <c r="R83" i="33"/>
  <c r="R83" i="36" s="1"/>
  <c r="R17" i="36"/>
  <c r="V73" i="33"/>
  <c r="V73" i="36" s="1"/>
  <c r="AB61" i="36"/>
  <c r="AB92" i="33"/>
  <c r="AB92" i="36" s="1"/>
  <c r="Y57" i="34"/>
  <c r="Y57" i="36"/>
  <c r="AF55" i="36"/>
  <c r="AF77" i="33"/>
  <c r="AF77" i="36" s="1"/>
  <c r="W37" i="36"/>
  <c r="M35" i="36"/>
  <c r="AB83" i="33"/>
  <c r="AB83" i="36" s="1"/>
  <c r="AB17" i="36"/>
  <c r="AA57" i="34"/>
  <c r="AA57" i="36"/>
  <c r="D41" i="34"/>
  <c r="D41" i="36"/>
  <c r="I30" i="36"/>
  <c r="AQ91" i="35"/>
  <c r="AQ84" i="35"/>
  <c r="AB65" i="34"/>
  <c r="AB65" i="36"/>
  <c r="J87" i="33"/>
  <c r="J87" i="36" s="1"/>
  <c r="AD24" i="19"/>
  <c r="AD59" i="19"/>
  <c r="AD66" i="8"/>
  <c r="AL48" i="9"/>
  <c r="AO48" i="9"/>
  <c r="AG48" i="9"/>
  <c r="U48" i="9"/>
  <c r="M48" i="9"/>
  <c r="R48" i="9"/>
  <c r="AQ48" i="9"/>
  <c r="AJ48" i="9"/>
  <c r="AB48" i="9"/>
  <c r="H48" i="9"/>
  <c r="AI48" i="9"/>
  <c r="AA48" i="9"/>
  <c r="S48" i="9"/>
  <c r="K48" i="9"/>
  <c r="AQ48" i="19"/>
  <c r="T48" i="9"/>
  <c r="W48" i="9"/>
  <c r="AK48" i="9"/>
  <c r="L48" i="9"/>
  <c r="O48" i="9"/>
  <c r="S70" i="34"/>
  <c r="S58" i="34"/>
  <c r="S50" i="34"/>
  <c r="S46" i="34"/>
  <c r="S70" i="36"/>
  <c r="S65" i="34"/>
  <c r="S56" i="34"/>
  <c r="S48" i="34"/>
  <c r="S63" i="34"/>
  <c r="S69" i="34"/>
  <c r="S67" i="34"/>
  <c r="S54" i="34"/>
  <c r="S59" i="34"/>
  <c r="S55" i="34"/>
  <c r="S62" i="34"/>
  <c r="S53" i="34"/>
  <c r="S43" i="34"/>
  <c r="S68" i="34"/>
  <c r="S64" i="34"/>
  <c r="S49" i="34"/>
  <c r="S45" i="34"/>
  <c r="S47" i="34"/>
  <c r="U70" i="34"/>
  <c r="U67" i="34"/>
  <c r="U52" i="34"/>
  <c r="U70" i="36"/>
  <c r="U46" i="34"/>
  <c r="U61" i="34"/>
  <c r="U43" i="34"/>
  <c r="U50" i="34"/>
  <c r="U48" i="34"/>
  <c r="U62" i="34"/>
  <c r="U53" i="34"/>
  <c r="U54" i="34"/>
  <c r="U69" i="34"/>
  <c r="U64" i="34"/>
  <c r="U47" i="34"/>
  <c r="U42" i="34"/>
  <c r="F41" i="34"/>
  <c r="F41" i="36"/>
  <c r="M56" i="36"/>
  <c r="M56" i="34"/>
  <c r="AI46" i="9"/>
  <c r="AA46" i="9"/>
  <c r="S46" i="9"/>
  <c r="K46" i="9"/>
  <c r="AQ46" i="19"/>
  <c r="AO46" i="9"/>
  <c r="AG46" i="9"/>
  <c r="Y46" i="9"/>
  <c r="Q46" i="9"/>
  <c r="I46" i="9"/>
  <c r="C46" i="9"/>
  <c r="AN46" i="9"/>
  <c r="AF46" i="9"/>
  <c r="X46" i="9"/>
  <c r="L46" i="9"/>
  <c r="D46" i="9"/>
  <c r="AL46" i="9"/>
  <c r="AD46" i="9"/>
  <c r="V46" i="9"/>
  <c r="N46" i="9"/>
  <c r="F46" i="9"/>
  <c r="AJ46" i="9"/>
  <c r="AE46" i="9"/>
  <c r="Z46" i="9"/>
  <c r="AK46" i="9"/>
  <c r="E46" i="9"/>
  <c r="AB46" i="9"/>
  <c r="W46" i="9"/>
  <c r="AQ46" i="9"/>
  <c r="R46" i="9"/>
  <c r="AC46" i="9"/>
  <c r="AQ63" i="36"/>
  <c r="D54" i="34"/>
  <c r="D54" i="36"/>
  <c r="F48" i="19"/>
  <c r="F48" i="9"/>
  <c r="Q63" i="34"/>
  <c r="Q63" i="36"/>
  <c r="AV65" i="39"/>
  <c r="AQ65" i="41"/>
  <c r="P47" i="9"/>
  <c r="P47" i="19"/>
  <c r="I43" i="9"/>
  <c r="I43" i="19"/>
  <c r="D70" i="34"/>
  <c r="D66" i="34"/>
  <c r="D70" i="36"/>
  <c r="D47" i="34"/>
  <c r="D42" i="34"/>
  <c r="D45" i="34"/>
  <c r="D69" i="34"/>
  <c r="D67" i="34"/>
  <c r="D46" i="34"/>
  <c r="D62" i="34"/>
  <c r="D49" i="34"/>
  <c r="D64" i="34"/>
  <c r="D63" i="34"/>
  <c r="D43" i="34"/>
  <c r="AE52" i="36"/>
  <c r="AE76" i="33"/>
  <c r="AE76" i="36" s="1"/>
  <c r="L89" i="33"/>
  <c r="L89" i="36" s="1"/>
  <c r="L63" i="36"/>
  <c r="AA58" i="34"/>
  <c r="AA54" i="34"/>
  <c r="AA50" i="34"/>
  <c r="AA65" i="34"/>
  <c r="AA48" i="34"/>
  <c r="AA59" i="34"/>
  <c r="AA55" i="34"/>
  <c r="AA70" i="34"/>
  <c r="AA56" i="34"/>
  <c r="AA43" i="34"/>
  <c r="AA49" i="34"/>
  <c r="AA45" i="34"/>
  <c r="AA47" i="34"/>
  <c r="I70" i="34"/>
  <c r="I50" i="34"/>
  <c r="I69" i="34"/>
  <c r="I48" i="34"/>
  <c r="I70" i="36"/>
  <c r="I63" i="34"/>
  <c r="I58" i="34"/>
  <c r="I54" i="34"/>
  <c r="I65" i="34"/>
  <c r="I52" i="34"/>
  <c r="I64" i="34"/>
  <c r="I45" i="34"/>
  <c r="I67" i="34"/>
  <c r="I43" i="34"/>
  <c r="I41" i="34"/>
  <c r="I62" i="34"/>
  <c r="I59" i="34"/>
  <c r="I47" i="34"/>
  <c r="T70" i="36"/>
  <c r="T47" i="34"/>
  <c r="T42" i="34"/>
  <c r="T64" i="34"/>
  <c r="T51" i="34"/>
  <c r="T62" i="34"/>
  <c r="T63" i="34"/>
  <c r="T43" i="34"/>
  <c r="T65" i="34"/>
  <c r="T61" i="34"/>
  <c r="T58" i="34"/>
  <c r="W67" i="34"/>
  <c r="W70" i="34"/>
  <c r="W69" i="34"/>
  <c r="W61" i="34"/>
  <c r="W41" i="34"/>
  <c r="W50" i="34"/>
  <c r="W68" i="34"/>
  <c r="W64" i="34"/>
  <c r="W40" i="34"/>
  <c r="W42" i="34"/>
  <c r="W70" i="36"/>
  <c r="W51" i="34"/>
  <c r="W66" i="34"/>
  <c r="AP45" i="9"/>
  <c r="AH45" i="9"/>
  <c r="Z45" i="9"/>
  <c r="N45" i="9"/>
  <c r="F45" i="9"/>
  <c r="AN45" i="9"/>
  <c r="AF45" i="9"/>
  <c r="X45" i="9"/>
  <c r="P45" i="9"/>
  <c r="H45" i="9"/>
  <c r="AI45" i="9"/>
  <c r="AA45" i="9"/>
  <c r="S45" i="9"/>
  <c r="K45" i="9"/>
  <c r="AQ45" i="9"/>
  <c r="AK45" i="9"/>
  <c r="AC45" i="9"/>
  <c r="U45" i="9"/>
  <c r="M45" i="9"/>
  <c r="E45" i="9"/>
  <c r="AM45" i="9"/>
  <c r="G45" i="9"/>
  <c r="AL45" i="9"/>
  <c r="AG45" i="9"/>
  <c r="L45" i="9"/>
  <c r="AE45" i="9"/>
  <c r="C45" i="9"/>
  <c r="AD45" i="9"/>
  <c r="Y45" i="9"/>
  <c r="AJ45" i="9"/>
  <c r="D45" i="9"/>
  <c r="F59" i="19"/>
  <c r="F66" i="8"/>
  <c r="F24" i="19"/>
  <c r="J75" i="33"/>
  <c r="J75" i="36" s="1"/>
  <c r="AV46" i="39"/>
  <c r="AQ46" i="41"/>
  <c r="AC65" i="34"/>
  <c r="AC65" i="36"/>
  <c r="AE61" i="36"/>
  <c r="AE92" i="33"/>
  <c r="AE92" i="36" s="1"/>
  <c r="P53" i="36"/>
  <c r="P53" i="34"/>
  <c r="O52" i="34"/>
  <c r="O52" i="36"/>
  <c r="AD40" i="34"/>
  <c r="AD80" i="33"/>
  <c r="AD80" i="36" s="1"/>
  <c r="AH73" i="33"/>
  <c r="AH73" i="36" s="1"/>
  <c r="AH13" i="36"/>
  <c r="AA64" i="36"/>
  <c r="AA90" i="33"/>
  <c r="AA90" i="36" s="1"/>
  <c r="R61" i="36"/>
  <c r="R92" i="33"/>
  <c r="R92" i="36" s="1"/>
  <c r="W80" i="33"/>
  <c r="W80" i="36" s="1"/>
  <c r="W25" i="36"/>
  <c r="AC59" i="20"/>
  <c r="AC58" i="20"/>
  <c r="AV63" i="39"/>
  <c r="AQ63" i="41"/>
  <c r="AQ64" i="41"/>
  <c r="AB90" i="33"/>
  <c r="AB90" i="36" s="1"/>
  <c r="AB64" i="34"/>
  <c r="AG92" i="33"/>
  <c r="AG92" i="36" s="1"/>
  <c r="AG61" i="36"/>
  <c r="D30" i="36"/>
  <c r="AD67" i="34"/>
  <c r="AD67" i="36"/>
  <c r="AD92" i="33"/>
  <c r="AD92" i="36" s="1"/>
  <c r="J61" i="36"/>
  <c r="J92" i="33"/>
  <c r="J92" i="36" s="1"/>
  <c r="H53" i="34"/>
  <c r="H51" i="34"/>
  <c r="H49" i="34"/>
  <c r="H64" i="34"/>
  <c r="H59" i="34"/>
  <c r="H66" i="34"/>
  <c r="H62" i="34"/>
  <c r="H40" i="34"/>
  <c r="H65" i="34"/>
  <c r="H58" i="34"/>
  <c r="H50" i="34"/>
  <c r="H48" i="34"/>
  <c r="E40" i="34"/>
  <c r="E40" i="36"/>
  <c r="N89" i="39"/>
  <c r="N89" i="41" s="1"/>
  <c r="M75" i="39"/>
  <c r="M75" i="41" s="1"/>
  <c r="K21" i="41"/>
  <c r="AB89" i="39"/>
  <c r="AB89" i="41" s="1"/>
  <c r="AB21" i="41"/>
  <c r="O80" i="39"/>
  <c r="O80" i="41" s="1"/>
  <c r="AB82" i="33"/>
  <c r="AB82" i="36" s="1"/>
  <c r="M21" i="36"/>
  <c r="AC15" i="36"/>
  <c r="V41" i="34"/>
  <c r="M45" i="34"/>
  <c r="AD46" i="34"/>
  <c r="G47" i="34"/>
  <c r="Q42" i="34"/>
  <c r="P46" i="34"/>
  <c r="V48" i="34"/>
  <c r="AD48" i="34"/>
  <c r="G49" i="34"/>
  <c r="AA53" i="36"/>
  <c r="AA62" i="36"/>
  <c r="K66" i="34"/>
  <c r="V54" i="34"/>
  <c r="O68" i="34"/>
  <c r="V30" i="36"/>
  <c r="AH38" i="36"/>
  <c r="J57" i="34"/>
  <c r="L66" i="36"/>
  <c r="AC67" i="34"/>
  <c r="F79" i="39"/>
  <c r="F79" i="41" s="1"/>
  <c r="Z86" i="39"/>
  <c r="Z86" i="41" s="1"/>
  <c r="J81" i="39"/>
  <c r="J81" i="41" s="1"/>
  <c r="F75" i="39"/>
  <c r="F75" i="41" s="1"/>
  <c r="G73" i="39"/>
  <c r="G73" i="41" s="1"/>
  <c r="R82" i="39"/>
  <c r="R82" i="41" s="1"/>
  <c r="J80" i="39"/>
  <c r="J80" i="41" s="1"/>
  <c r="G92" i="39"/>
  <c r="G92" i="41" s="1"/>
  <c r="AI74" i="39"/>
  <c r="AI74" i="41" s="1"/>
  <c r="D81" i="39"/>
  <c r="D81" i="41" s="1"/>
  <c r="H78" i="39"/>
  <c r="H78" i="41" s="1"/>
  <c r="E91" i="39"/>
  <c r="E91" i="41" s="1"/>
  <c r="V74" i="33"/>
  <c r="V74" i="36" s="1"/>
  <c r="Q17" i="36"/>
  <c r="Y83" i="33"/>
  <c r="Y83" i="36" s="1"/>
  <c r="C74" i="39"/>
  <c r="C74" i="41" s="1"/>
  <c r="V21" i="41"/>
  <c r="L79" i="33"/>
  <c r="L79" i="36" s="1"/>
  <c r="G38" i="36"/>
  <c r="AD41" i="34"/>
  <c r="P43" i="34"/>
  <c r="M47" i="34"/>
  <c r="J52" i="34"/>
  <c r="V52" i="34"/>
  <c r="P58" i="34"/>
  <c r="AC59" i="34"/>
  <c r="V61" i="34"/>
  <c r="J69" i="34"/>
  <c r="V69" i="34"/>
  <c r="AD69" i="34"/>
  <c r="M74" i="33"/>
  <c r="M74" i="36" s="1"/>
  <c r="AC53" i="34"/>
  <c r="K55" i="34"/>
  <c r="AC57" i="34"/>
  <c r="J58" i="34"/>
  <c r="AD58" i="34"/>
  <c r="G59" i="34"/>
  <c r="AD63" i="34"/>
  <c r="J67" i="34"/>
  <c r="AI74" i="33"/>
  <c r="AI74" i="36" s="1"/>
  <c r="E76" i="33"/>
  <c r="E76" i="36" s="1"/>
  <c r="AD42" i="34"/>
  <c r="G43" i="34"/>
  <c r="V45" i="34"/>
  <c r="AD45" i="34"/>
  <c r="K46" i="34"/>
  <c r="J49" i="34"/>
  <c r="AD49" i="34"/>
  <c r="G50" i="34"/>
  <c r="V53" i="34"/>
  <c r="O58" i="34"/>
  <c r="P64" i="34"/>
  <c r="O48" i="34"/>
  <c r="AD68" i="34"/>
  <c r="AB45" i="9"/>
  <c r="G65" i="34"/>
  <c r="G63" i="34"/>
  <c r="G54" i="34"/>
  <c r="M43" i="34"/>
  <c r="N89" i="35"/>
  <c r="Z48" i="9"/>
  <c r="J58" i="20"/>
  <c r="Q62" i="34"/>
  <c r="R64" i="20"/>
  <c r="Z66" i="20"/>
  <c r="W61" i="20"/>
  <c r="AA46" i="34"/>
  <c r="AC63" i="36"/>
  <c r="AC63" i="34"/>
  <c r="U37" i="36"/>
  <c r="M62" i="36"/>
  <c r="M89" i="33"/>
  <c r="M89" i="36" s="1"/>
  <c r="Z15" i="36"/>
  <c r="Z81" i="33"/>
  <c r="Z81" i="36" s="1"/>
  <c r="AA66" i="34"/>
  <c r="AA91" i="33"/>
  <c r="AA91" i="36" s="1"/>
  <c r="G53" i="36"/>
  <c r="G53" i="34"/>
  <c r="Q38" i="36"/>
  <c r="Q79" i="33"/>
  <c r="Q79" i="36" s="1"/>
  <c r="Q30" i="36"/>
  <c r="U80" i="33"/>
  <c r="U80" i="36" s="1"/>
  <c r="Y24" i="19"/>
  <c r="Y66" i="8"/>
  <c r="G40" i="34"/>
  <c r="G40" i="36"/>
  <c r="O41" i="36"/>
  <c r="O41" i="34"/>
  <c r="AD70" i="34"/>
  <c r="AD51" i="34"/>
  <c r="AD47" i="34"/>
  <c r="AD57" i="34"/>
  <c r="AD54" i="34"/>
  <c r="AD59" i="34"/>
  <c r="AD53" i="34"/>
  <c r="AD52" i="34"/>
  <c r="M67" i="34"/>
  <c r="M61" i="34"/>
  <c r="M70" i="34"/>
  <c r="M58" i="34"/>
  <c r="M65" i="34"/>
  <c r="M55" i="34"/>
  <c r="M51" i="34"/>
  <c r="M40" i="34"/>
  <c r="M70" i="36"/>
  <c r="M50" i="34"/>
  <c r="M48" i="34"/>
  <c r="M68" i="34"/>
  <c r="M42" i="34"/>
  <c r="L64" i="36"/>
  <c r="L90" i="33"/>
  <c r="L90" i="36" s="1"/>
  <c r="AI78" i="33"/>
  <c r="AI78" i="36" s="1"/>
  <c r="AC46" i="34"/>
  <c r="AC61" i="34"/>
  <c r="AC52" i="34"/>
  <c r="AC69" i="34"/>
  <c r="AC56" i="34"/>
  <c r="AC48" i="34"/>
  <c r="AC50" i="34"/>
  <c r="AC41" i="34"/>
  <c r="AC66" i="34"/>
  <c r="AC55" i="34"/>
  <c r="AC42" i="34"/>
  <c r="AC45" i="34"/>
  <c r="AC40" i="34"/>
  <c r="K61" i="34"/>
  <c r="K58" i="34"/>
  <c r="K54" i="34"/>
  <c r="K50" i="34"/>
  <c r="K48" i="34"/>
  <c r="K41" i="34"/>
  <c r="K70" i="36"/>
  <c r="K59" i="34"/>
  <c r="K62" i="34"/>
  <c r="K69" i="34"/>
  <c r="K67" i="34"/>
  <c r="K43" i="34"/>
  <c r="K49" i="34"/>
  <c r="K45" i="34"/>
  <c r="K47" i="34"/>
  <c r="V59" i="34"/>
  <c r="V47" i="34"/>
  <c r="V70" i="34"/>
  <c r="V51" i="34"/>
  <c r="V62" i="34"/>
  <c r="V42" i="34"/>
  <c r="V67" i="34"/>
  <c r="V63" i="34"/>
  <c r="V50" i="34"/>
  <c r="V46" i="34"/>
  <c r="V70" i="36"/>
  <c r="V68" i="34"/>
  <c r="V57" i="34"/>
  <c r="V43" i="34"/>
  <c r="AQ45" i="26"/>
  <c r="AB66" i="34"/>
  <c r="AB66" i="36"/>
  <c r="E56" i="34"/>
  <c r="E56" i="36"/>
  <c r="T30" i="36"/>
  <c r="X75" i="33"/>
  <c r="X75" i="36" s="1"/>
  <c r="X19" i="36"/>
  <c r="G68" i="34"/>
  <c r="G68" i="36"/>
  <c r="AI38" i="36"/>
  <c r="AI79" i="33"/>
  <c r="AI79" i="36" s="1"/>
  <c r="Q50" i="34"/>
  <c r="Q46" i="34"/>
  <c r="Q69" i="34"/>
  <c r="Q61" i="34"/>
  <c r="Q48" i="34"/>
  <c r="Q58" i="34"/>
  <c r="Q65" i="34"/>
  <c r="Q56" i="34"/>
  <c r="Q67" i="34"/>
  <c r="Q43" i="34"/>
  <c r="Q57" i="34"/>
  <c r="Q45" i="34"/>
  <c r="Q70" i="34"/>
  <c r="Q52" i="34"/>
  <c r="Q49" i="34"/>
  <c r="Q59" i="34"/>
  <c r="Q51" i="34"/>
  <c r="AQ45" i="41"/>
  <c r="O70" i="36"/>
  <c r="O67" i="34"/>
  <c r="O69" i="34"/>
  <c r="O61" i="34"/>
  <c r="O40" i="34"/>
  <c r="O42" i="34"/>
  <c r="O50" i="34"/>
  <c r="O51" i="34"/>
  <c r="F63" i="20"/>
  <c r="T60" i="20"/>
  <c r="G75" i="39"/>
  <c r="G75" i="41" s="1"/>
  <c r="S82" i="39"/>
  <c r="S82" i="41" s="1"/>
  <c r="Z73" i="39"/>
  <c r="Z73" i="41" s="1"/>
  <c r="V19" i="41"/>
  <c r="J14" i="36"/>
  <c r="AA89" i="39"/>
  <c r="AA89" i="41" s="1"/>
  <c r="M15" i="36"/>
  <c r="O83" i="33"/>
  <c r="O83" i="36" s="1"/>
  <c r="AD43" i="34"/>
  <c r="G45" i="34"/>
  <c r="AC47" i="34"/>
  <c r="J48" i="34"/>
  <c r="K53" i="34"/>
  <c r="T54" i="34"/>
  <c r="M59" i="34"/>
  <c r="P63" i="34"/>
  <c r="E64" i="36"/>
  <c r="J50" i="34"/>
  <c r="T56" i="34"/>
  <c r="G84" i="33"/>
  <c r="G84" i="36" s="1"/>
  <c r="R13" i="36"/>
  <c r="G79" i="33"/>
  <c r="G79" i="36" s="1"/>
  <c r="M46" i="34"/>
  <c r="AI37" i="36"/>
  <c r="AH62" i="36"/>
  <c r="K63" i="34"/>
  <c r="AQ61" i="41"/>
  <c r="K52" i="34"/>
  <c r="G41" i="9"/>
  <c r="P70" i="36"/>
  <c r="AC70" i="34"/>
  <c r="M92" i="39"/>
  <c r="M92" i="41" s="1"/>
  <c r="Z81" i="39"/>
  <c r="Z81" i="41" s="1"/>
  <c r="AG77" i="39"/>
  <c r="AG77" i="41" s="1"/>
  <c r="F90" i="39"/>
  <c r="F90" i="41" s="1"/>
  <c r="AD90" i="39"/>
  <c r="AD90" i="41" s="1"/>
  <c r="U78" i="33"/>
  <c r="U78" i="36" s="1"/>
  <c r="L80" i="33"/>
  <c r="L80" i="36" s="1"/>
  <c r="AH78" i="39"/>
  <c r="AH78" i="41" s="1"/>
  <c r="AQ41" i="41"/>
  <c r="M90" i="39"/>
  <c r="M90" i="41" s="1"/>
  <c r="Y84" i="39"/>
  <c r="Y84" i="41" s="1"/>
  <c r="J41" i="34"/>
  <c r="O47" i="34"/>
  <c r="O45" i="34"/>
  <c r="O49" i="34"/>
  <c r="AC51" i="34"/>
  <c r="AI57" i="34"/>
  <c r="J61" i="34"/>
  <c r="AD61" i="34"/>
  <c r="AA62" i="34"/>
  <c r="Q64" i="34"/>
  <c r="C46" i="36"/>
  <c r="AH75" i="33"/>
  <c r="AH75" i="36" s="1"/>
  <c r="AC49" i="34"/>
  <c r="AD50" i="34"/>
  <c r="K51" i="34"/>
  <c r="V58" i="34"/>
  <c r="P61" i="34"/>
  <c r="K64" i="34"/>
  <c r="P65" i="34"/>
  <c r="R78" i="33"/>
  <c r="R78" i="36" s="1"/>
  <c r="U24" i="36"/>
  <c r="V40" i="34"/>
  <c r="G41" i="34"/>
  <c r="AC43" i="34"/>
  <c r="J45" i="34"/>
  <c r="V49" i="34"/>
  <c r="J53" i="34"/>
  <c r="G63" i="36"/>
  <c r="AG65" i="34"/>
  <c r="M69" i="34"/>
  <c r="AQ26" i="41"/>
  <c r="V55" i="34"/>
  <c r="AD55" i="34"/>
  <c r="K56" i="34"/>
  <c r="AM48" i="9"/>
  <c r="AH46" i="9"/>
  <c r="AN48" i="9"/>
  <c r="G70" i="36"/>
  <c r="AC48" i="9"/>
  <c r="P46" i="9"/>
  <c r="AP48" i="9"/>
  <c r="F74" i="39"/>
  <c r="F74" i="41" s="1"/>
  <c r="O56" i="34"/>
  <c r="AA52" i="34"/>
  <c r="AC62" i="34"/>
  <c r="T52" i="34"/>
  <c r="R79" i="35"/>
  <c r="Z74" i="35"/>
  <c r="X89" i="39"/>
  <c r="X89" i="41" s="1"/>
  <c r="Q90" i="33"/>
  <c r="Q90" i="36" s="1"/>
  <c r="W54" i="34"/>
  <c r="M52" i="34"/>
  <c r="O46" i="34"/>
  <c r="S41" i="34"/>
  <c r="AI79" i="35"/>
  <c r="R75" i="35"/>
  <c r="W78" i="35"/>
  <c r="M79" i="39"/>
  <c r="M79" i="41" s="1"/>
  <c r="F78" i="35"/>
  <c r="G74" i="35"/>
  <c r="J89" i="35"/>
  <c r="AI77" i="35"/>
  <c r="F80" i="35"/>
  <c r="J73" i="35"/>
  <c r="AH76" i="35"/>
  <c r="J92" i="39"/>
  <c r="J92" i="41" s="1"/>
  <c r="AD90" i="35"/>
  <c r="G89" i="35"/>
  <c r="G79" i="35"/>
  <c r="AH80" i="35"/>
  <c r="F76" i="35"/>
  <c r="X74" i="35"/>
  <c r="W76" i="35"/>
  <c r="Z81" i="35"/>
  <c r="E90" i="35"/>
  <c r="E88" i="35" s="1"/>
  <c r="E79" i="35"/>
  <c r="O77" i="35"/>
  <c r="F74" i="35"/>
  <c r="M89" i="39"/>
  <c r="M89" i="41" s="1"/>
  <c r="I79" i="39"/>
  <c r="I79" i="41" s="1"/>
  <c r="Y78" i="39"/>
  <c r="Y78" i="41" s="1"/>
  <c r="D80" i="35"/>
  <c r="W57" i="34"/>
  <c r="X60" i="20"/>
  <c r="T66" i="20"/>
  <c r="X47" i="9"/>
  <c r="D48" i="9"/>
  <c r="F81" i="35"/>
  <c r="I74" i="33"/>
  <c r="I74" i="36" s="1"/>
  <c r="J59" i="20"/>
  <c r="P66" i="20"/>
  <c r="X64" i="20"/>
  <c r="Y43" i="9"/>
  <c r="Y48" i="9"/>
  <c r="C48" i="9"/>
  <c r="C60" i="20"/>
  <c r="P63" i="20"/>
  <c r="X66" i="20"/>
  <c r="AC61" i="20"/>
  <c r="R59" i="20"/>
  <c r="W64" i="20"/>
  <c r="D63" i="20"/>
  <c r="Y59" i="20"/>
  <c r="Q54" i="34"/>
  <c r="D79" i="33"/>
  <c r="D79" i="36" s="1"/>
  <c r="AG89" i="35"/>
  <c r="J48" i="9"/>
  <c r="R62" i="20"/>
  <c r="I59" i="20"/>
  <c r="T63" i="20"/>
  <c r="P59" i="20"/>
  <c r="Y43" i="34"/>
  <c r="Y73" i="35"/>
  <c r="AH79" i="35"/>
  <c r="O89" i="39"/>
  <c r="O89" i="41" s="1"/>
  <c r="Y63" i="20"/>
  <c r="N61" i="20"/>
  <c r="D66" i="20"/>
  <c r="AQ85" i="39"/>
  <c r="AI56" i="34"/>
  <c r="AI55" i="34"/>
  <c r="Z64" i="20"/>
  <c r="I64" i="20"/>
  <c r="N63" i="20"/>
  <c r="W59" i="20"/>
  <c r="L64" i="20"/>
  <c r="J63" i="20"/>
  <c r="AC64" i="34"/>
  <c r="F56" i="34"/>
  <c r="Z46" i="34"/>
  <c r="G85" i="39"/>
  <c r="G85" i="41" s="1"/>
  <c r="Q66" i="34"/>
  <c r="I57" i="34"/>
  <c r="M53" i="34"/>
  <c r="Q40" i="34"/>
  <c r="R74" i="35"/>
  <c r="Y87" i="39"/>
  <c r="Y87" i="41" s="1"/>
  <c r="AH74" i="39"/>
  <c r="AH74" i="41" s="1"/>
  <c r="D68" i="34"/>
  <c r="AD89" i="33"/>
  <c r="AD89" i="36" s="1"/>
  <c r="AC68" i="34"/>
  <c r="J65" i="34"/>
  <c r="O62" i="34"/>
  <c r="AG78" i="33"/>
  <c r="AG78" i="36" s="1"/>
  <c r="AG90" i="35"/>
  <c r="Y81" i="35"/>
  <c r="G80" i="39"/>
  <c r="G80" i="41" s="1"/>
  <c r="AC90" i="35"/>
  <c r="O74" i="35"/>
  <c r="Q89" i="35"/>
  <c r="Y75" i="35"/>
  <c r="O78" i="39"/>
  <c r="O78" i="41" s="1"/>
  <c r="O89" i="35"/>
  <c r="G78" i="35"/>
  <c r="AG74" i="35"/>
  <c r="M90" i="35"/>
  <c r="W80" i="35"/>
  <c r="M79" i="35"/>
  <c r="AI76" i="35"/>
  <c r="G90" i="39"/>
  <c r="G90" i="41" s="1"/>
  <c r="Q79" i="39"/>
  <c r="Q79" i="41" s="1"/>
  <c r="Y74" i="39"/>
  <c r="Y74" i="41" s="1"/>
  <c r="AH79" i="39"/>
  <c r="AH79" i="41" s="1"/>
  <c r="O57" i="34"/>
  <c r="AA90" i="35"/>
  <c r="X80" i="33"/>
  <c r="X80" i="36" s="1"/>
  <c r="X59" i="20"/>
  <c r="N60" i="20"/>
  <c r="I63" i="20"/>
  <c r="Q90" i="35"/>
  <c r="AA63" i="34"/>
  <c r="G59" i="20"/>
  <c r="T61" i="20"/>
  <c r="N64" i="20"/>
  <c r="Z59" i="20"/>
  <c r="Y89" i="33"/>
  <c r="Y89" i="36" s="1"/>
  <c r="I48" i="9"/>
  <c r="C64" i="20"/>
  <c r="Z63" i="20"/>
  <c r="G57" i="34"/>
  <c r="Y54" i="34"/>
  <c r="S65" i="20"/>
  <c r="F66" i="20"/>
  <c r="F64" i="20"/>
  <c r="F61" i="20"/>
  <c r="AB90" i="35"/>
  <c r="AI80" i="35"/>
  <c r="Y80" i="35"/>
  <c r="AB82" i="35"/>
  <c r="W63" i="20"/>
  <c r="E90" i="33"/>
  <c r="E90" i="36" s="1"/>
  <c r="D57" i="34"/>
  <c r="D80" i="33"/>
  <c r="D80" i="36" s="1"/>
  <c r="U80" i="35"/>
  <c r="Y76" i="35"/>
  <c r="E76" i="35"/>
  <c r="Q89" i="39"/>
  <c r="Q89" i="41" s="1"/>
  <c r="D64" i="20"/>
  <c r="Y64" i="20"/>
  <c r="Y60" i="20"/>
  <c r="R61" i="20"/>
  <c r="D60" i="20"/>
  <c r="AQ46" i="36"/>
  <c r="AQ76" i="39"/>
  <c r="AV76" i="39" s="1"/>
  <c r="AQ20" i="41"/>
  <c r="Y67" i="36"/>
  <c r="Y67" i="34"/>
  <c r="N64" i="34"/>
  <c r="N64" i="36"/>
  <c r="AA61" i="34"/>
  <c r="AA92" i="33"/>
  <c r="AA92" i="36" s="1"/>
  <c r="AG41" i="34"/>
  <c r="AG41" i="36"/>
  <c r="O14" i="36"/>
  <c r="O74" i="33"/>
  <c r="O74" i="36" s="1"/>
  <c r="AI68" i="36"/>
  <c r="AI68" i="34"/>
  <c r="O64" i="36"/>
  <c r="O64" i="34"/>
  <c r="D61" i="34"/>
  <c r="D61" i="36"/>
  <c r="H56" i="34"/>
  <c r="H56" i="36"/>
  <c r="AC19" i="36"/>
  <c r="Z82" i="33"/>
  <c r="Z82" i="36" s="1"/>
  <c r="L59" i="20"/>
  <c r="L58" i="20"/>
  <c r="C57" i="34"/>
  <c r="C45" i="34"/>
  <c r="C70" i="36"/>
  <c r="C65" i="34"/>
  <c r="C68" i="34"/>
  <c r="C64" i="34"/>
  <c r="C61" i="34"/>
  <c r="C46" i="34"/>
  <c r="N62" i="34"/>
  <c r="N89" i="33"/>
  <c r="N89" i="36" s="1"/>
  <c r="G62" i="34"/>
  <c r="G62" i="36"/>
  <c r="G89" i="33"/>
  <c r="AQ47" i="36"/>
  <c r="AQ64" i="36"/>
  <c r="V26" i="19"/>
  <c r="V59" i="19"/>
  <c r="V66" i="8"/>
  <c r="V48" i="9"/>
  <c r="V48" i="19"/>
  <c r="AF70" i="36"/>
  <c r="AF53" i="34"/>
  <c r="AF55" i="34"/>
  <c r="AF47" i="34"/>
  <c r="AF52" i="34"/>
  <c r="AF58" i="34"/>
  <c r="AF48" i="34"/>
  <c r="AF66" i="34"/>
  <c r="AF40" i="34"/>
  <c r="AF61" i="34"/>
  <c r="AF54" i="34"/>
  <c r="AF50" i="34"/>
  <c r="AF46" i="34"/>
  <c r="L70" i="34"/>
  <c r="L62" i="34"/>
  <c r="L57" i="34"/>
  <c r="L53" i="34"/>
  <c r="L49" i="34"/>
  <c r="L64" i="34"/>
  <c r="L59" i="34"/>
  <c r="L51" i="34"/>
  <c r="L42" i="34"/>
  <c r="L45" i="34"/>
  <c r="L65" i="34"/>
  <c r="L43" i="34"/>
  <c r="L70" i="36"/>
  <c r="L69" i="34"/>
  <c r="L56" i="34"/>
  <c r="L67" i="34"/>
  <c r="L63" i="34"/>
  <c r="Z54" i="34"/>
  <c r="Z54" i="36"/>
  <c r="AH64" i="36"/>
  <c r="AH90" i="33"/>
  <c r="AH90" i="36" s="1"/>
  <c r="N48" i="9"/>
  <c r="N48" i="19"/>
  <c r="R42" i="9"/>
  <c r="R42" i="19"/>
  <c r="J26" i="19"/>
  <c r="J59" i="19"/>
  <c r="G44" i="9"/>
  <c r="G44" i="19"/>
  <c r="C54" i="34"/>
  <c r="C54" i="36"/>
  <c r="J78" i="33"/>
  <c r="J78" i="36" s="1"/>
  <c r="J37" i="36"/>
  <c r="AG48" i="34"/>
  <c r="AG62" i="34"/>
  <c r="AG53" i="34"/>
  <c r="AG59" i="34"/>
  <c r="AG70" i="34"/>
  <c r="AG69" i="34"/>
  <c r="AG61" i="34"/>
  <c r="AG49" i="34"/>
  <c r="AG51" i="34"/>
  <c r="AG40" i="34"/>
  <c r="AQ42" i="19"/>
  <c r="C42" i="9"/>
  <c r="AJ42" i="9"/>
  <c r="AB42" i="9"/>
  <c r="T42" i="9"/>
  <c r="AM42" i="9"/>
  <c r="AE42" i="9"/>
  <c r="O42" i="9"/>
  <c r="AP42" i="9"/>
  <c r="AH42" i="9"/>
  <c r="J42" i="9"/>
  <c r="AK42" i="9"/>
  <c r="M42" i="9"/>
  <c r="E42" i="9"/>
  <c r="R47" i="34"/>
  <c r="R57" i="34"/>
  <c r="R49" i="34"/>
  <c r="R40" i="34"/>
  <c r="R42" i="34"/>
  <c r="R54" i="34"/>
  <c r="R70" i="34"/>
  <c r="R62" i="34"/>
  <c r="R58" i="34"/>
  <c r="R50" i="34"/>
  <c r="R52" i="34"/>
  <c r="R41" i="34"/>
  <c r="D42" i="9"/>
  <c r="D42" i="19"/>
  <c r="T26" i="19"/>
  <c r="T66" i="8"/>
  <c r="T59" i="19"/>
  <c r="T47" i="9"/>
  <c r="T47" i="19"/>
  <c r="G42" i="9"/>
  <c r="G42" i="19"/>
  <c r="AC59" i="19"/>
  <c r="AC66" i="8"/>
  <c r="AG76" i="33"/>
  <c r="AG76" i="36" s="1"/>
  <c r="AG20" i="36"/>
  <c r="Q53" i="34"/>
  <c r="Q53" i="36"/>
  <c r="R64" i="36"/>
  <c r="R90" i="33"/>
  <c r="R90" i="36" s="1"/>
  <c r="AA79" i="33"/>
  <c r="AA79" i="36" s="1"/>
  <c r="AA22" i="36"/>
  <c r="Q76" i="33"/>
  <c r="Q76" i="36" s="1"/>
  <c r="Q20" i="36"/>
  <c r="AG68" i="34"/>
  <c r="AG68" i="36"/>
  <c r="AA78" i="33"/>
  <c r="AA78" i="36" s="1"/>
  <c r="AA21" i="36"/>
  <c r="AD66" i="36"/>
  <c r="AD91" i="33"/>
  <c r="AD91" i="36" s="1"/>
  <c r="AH30" i="36"/>
  <c r="AB73" i="33"/>
  <c r="AB73" i="36" s="1"/>
  <c r="AV68" i="39"/>
  <c r="AQ68" i="41"/>
  <c r="AD64" i="34"/>
  <c r="AD64" i="36"/>
  <c r="AB62" i="34"/>
  <c r="AB62" i="36"/>
  <c r="M54" i="34"/>
  <c r="M54" i="36"/>
  <c r="AI52" i="34"/>
  <c r="AI52" i="36"/>
  <c r="E46" i="34"/>
  <c r="E46" i="36"/>
  <c r="E74" i="33"/>
  <c r="E74" i="36" s="1"/>
  <c r="J83" i="33"/>
  <c r="J83" i="36" s="1"/>
  <c r="J17" i="36"/>
  <c r="X81" i="33"/>
  <c r="X81" i="36" s="1"/>
  <c r="X15" i="36"/>
  <c r="AG81" i="33"/>
  <c r="AG81" i="36" s="1"/>
  <c r="AG15" i="36"/>
  <c r="AG56" i="34"/>
  <c r="AG56" i="36"/>
  <c r="F53" i="34"/>
  <c r="F53" i="36"/>
  <c r="E43" i="34"/>
  <c r="E43" i="36"/>
  <c r="E87" i="33"/>
  <c r="E87" i="36" s="1"/>
  <c r="Z32" i="36"/>
  <c r="J81" i="33"/>
  <c r="J81" i="36" s="1"/>
  <c r="W53" i="34"/>
  <c r="W78" i="33"/>
  <c r="W78" i="36" s="1"/>
  <c r="H74" i="33"/>
  <c r="H74" i="36" s="1"/>
  <c r="H46" i="34"/>
  <c r="AG38" i="36"/>
  <c r="AG79" i="33"/>
  <c r="AG79" i="36" s="1"/>
  <c r="AA73" i="33"/>
  <c r="AA73" i="36" s="1"/>
  <c r="N67" i="41"/>
  <c r="N92" i="39"/>
  <c r="N92" i="41" s="1"/>
  <c r="F51" i="34"/>
  <c r="F51" i="36"/>
  <c r="T46" i="9"/>
  <c r="T46" i="19"/>
  <c r="M82" i="33"/>
  <c r="M82" i="36" s="1"/>
  <c r="W25" i="19"/>
  <c r="W59" i="19"/>
  <c r="AI41" i="9"/>
  <c r="AA41" i="9"/>
  <c r="S41" i="9"/>
  <c r="K41" i="9"/>
  <c r="C41" i="9"/>
  <c r="AL41" i="9"/>
  <c r="AD41" i="9"/>
  <c r="V41" i="9"/>
  <c r="N41" i="9"/>
  <c r="F41" i="9"/>
  <c r="AO41" i="9"/>
  <c r="AG41" i="9"/>
  <c r="Y41" i="9"/>
  <c r="Q41" i="9"/>
  <c r="I41" i="9"/>
  <c r="AJ41" i="9"/>
  <c r="AB41" i="9"/>
  <c r="T41" i="9"/>
  <c r="L41" i="9"/>
  <c r="D41" i="9"/>
  <c r="AQ41" i="9"/>
  <c r="AE69" i="34"/>
  <c r="AE56" i="34"/>
  <c r="AE63" i="34"/>
  <c r="AE54" i="34"/>
  <c r="AE46" i="34"/>
  <c r="AE55" i="34"/>
  <c r="AE66" i="34"/>
  <c r="AE62" i="34"/>
  <c r="AE47" i="34"/>
  <c r="AE61" i="34"/>
  <c r="AE57" i="34"/>
  <c r="AE53" i="34"/>
  <c r="AE49" i="34"/>
  <c r="AE45" i="34"/>
  <c r="AE40" i="34"/>
  <c r="AI65" i="34"/>
  <c r="AI61" i="34"/>
  <c r="AI48" i="34"/>
  <c r="AI58" i="34"/>
  <c r="AI50" i="34"/>
  <c r="AI41" i="34"/>
  <c r="AI43" i="34"/>
  <c r="AI42" i="34"/>
  <c r="AI67" i="34"/>
  <c r="AI59" i="34"/>
  <c r="AI51" i="34"/>
  <c r="I61" i="34"/>
  <c r="I61" i="36"/>
  <c r="Z47" i="34"/>
  <c r="Z66" i="34"/>
  <c r="Z57" i="34"/>
  <c r="Z49" i="34"/>
  <c r="Z40" i="34"/>
  <c r="Z42" i="34"/>
  <c r="Z70" i="34"/>
  <c r="Z64" i="34"/>
  <c r="Z58" i="34"/>
  <c r="Z50" i="34"/>
  <c r="Z61" i="34"/>
  <c r="Z52" i="34"/>
  <c r="Z42" i="9"/>
  <c r="Z42" i="19"/>
  <c r="X66" i="8"/>
  <c r="X24" i="19"/>
  <c r="O44" i="9"/>
  <c r="O44" i="19"/>
  <c r="AC42" i="9"/>
  <c r="AC42" i="19"/>
  <c r="R37" i="36"/>
  <c r="F59" i="34"/>
  <c r="F55" i="34"/>
  <c r="F66" i="34"/>
  <c r="F45" i="34"/>
  <c r="F67" i="34"/>
  <c r="F65" i="34"/>
  <c r="F70" i="34"/>
  <c r="F68" i="34"/>
  <c r="F63" i="34"/>
  <c r="F69" i="34"/>
  <c r="F48" i="34"/>
  <c r="F43" i="34"/>
  <c r="AP44" i="9"/>
  <c r="AH44" i="9"/>
  <c r="J44" i="9"/>
  <c r="AO44" i="9"/>
  <c r="AG44" i="9"/>
  <c r="Q44" i="9"/>
  <c r="I44" i="9"/>
  <c r="AJ44" i="9"/>
  <c r="AB44" i="9"/>
  <c r="T44" i="9"/>
  <c r="L44" i="9"/>
  <c r="D44" i="9"/>
  <c r="AM44" i="9"/>
  <c r="AE44" i="9"/>
  <c r="W44" i="9"/>
  <c r="AQ44" i="19"/>
  <c r="X53" i="34"/>
  <c r="X68" i="34"/>
  <c r="X55" i="34"/>
  <c r="X47" i="34"/>
  <c r="X52" i="34"/>
  <c r="X58" i="34"/>
  <c r="X48" i="34"/>
  <c r="X62" i="34"/>
  <c r="X64" i="34"/>
  <c r="X40" i="34"/>
  <c r="X54" i="34"/>
  <c r="X50" i="34"/>
  <c r="X46" i="34"/>
  <c r="E48" i="9"/>
  <c r="E48" i="19"/>
  <c r="W42" i="9"/>
  <c r="W42" i="19"/>
  <c r="AH61" i="36"/>
  <c r="AH92" i="33"/>
  <c r="AH92" i="36" s="1"/>
  <c r="F80" i="33"/>
  <c r="F80" i="36" s="1"/>
  <c r="F24" i="36"/>
  <c r="Y75" i="33"/>
  <c r="Y75" i="36" s="1"/>
  <c r="AQ89" i="39"/>
  <c r="E41" i="43" s="1"/>
  <c r="M39" i="36"/>
  <c r="M64" i="36"/>
  <c r="M90" i="33"/>
  <c r="M90" i="36" s="1"/>
  <c r="D46" i="36"/>
  <c r="D74" i="33"/>
  <c r="D74" i="36" s="1"/>
  <c r="G61" i="34"/>
  <c r="G61" i="36"/>
  <c r="AH36" i="36"/>
  <c r="M80" i="33"/>
  <c r="M80" i="36" s="1"/>
  <c r="M57" i="34"/>
  <c r="M47" i="36"/>
  <c r="M81" i="33"/>
  <c r="M81" i="36" s="1"/>
  <c r="M84" i="39"/>
  <c r="M84" i="41" s="1"/>
  <c r="M68" i="41"/>
  <c r="Q59" i="20"/>
  <c r="AG63" i="34"/>
  <c r="Y21" i="41"/>
  <c r="G17" i="41"/>
  <c r="X79" i="39"/>
  <c r="X79" i="41" s="1"/>
  <c r="AF79" i="39"/>
  <c r="AF79" i="41" s="1"/>
  <c r="X62" i="41"/>
  <c r="AD19" i="41"/>
  <c r="Z87" i="39"/>
  <c r="Z87" i="41" s="1"/>
  <c r="AC66" i="41"/>
  <c r="M20" i="41"/>
  <c r="AG84" i="39"/>
  <c r="AG84" i="41" s="1"/>
  <c r="AC75" i="33"/>
  <c r="AC75" i="36" s="1"/>
  <c r="O66" i="36"/>
  <c r="AB13" i="36"/>
  <c r="L61" i="34"/>
  <c r="I46" i="34"/>
  <c r="AF64" i="34"/>
  <c r="AF68" i="34"/>
  <c r="C55" i="34"/>
  <c r="AQ18" i="41"/>
  <c r="Q54" i="36"/>
  <c r="R64" i="34"/>
  <c r="Y42" i="19"/>
  <c r="AO42" i="9"/>
  <c r="AH43" i="9"/>
  <c r="AD42" i="9"/>
  <c r="W43" i="9"/>
  <c r="I58" i="20"/>
  <c r="K42" i="9"/>
  <c r="AI42" i="9"/>
  <c r="Z59" i="19"/>
  <c r="X42" i="9"/>
  <c r="Q43" i="9"/>
  <c r="J48" i="19"/>
  <c r="T62" i="20"/>
  <c r="P59" i="19"/>
  <c r="P64" i="20"/>
  <c r="F62" i="20"/>
  <c r="J64" i="20"/>
  <c r="R66" i="20"/>
  <c r="K65" i="20"/>
  <c r="AV56" i="39"/>
  <c r="J90" i="33"/>
  <c r="J90" i="36" s="1"/>
  <c r="J14" i="41"/>
  <c r="AH14" i="41"/>
  <c r="Q17" i="41"/>
  <c r="Z22" i="41"/>
  <c r="AH22" i="41"/>
  <c r="I61" i="41"/>
  <c r="AH89" i="39"/>
  <c r="AH89" i="41" s="1"/>
  <c r="AD66" i="41"/>
  <c r="AG74" i="39"/>
  <c r="AG74" i="41" s="1"/>
  <c r="X83" i="39"/>
  <c r="X83" i="41" s="1"/>
  <c r="T74" i="39"/>
  <c r="T74" i="41" s="1"/>
  <c r="Q81" i="39"/>
  <c r="Q81" i="41" s="1"/>
  <c r="F76" i="39"/>
  <c r="F76" i="41" s="1"/>
  <c r="G78" i="39"/>
  <c r="G78" i="41" s="1"/>
  <c r="O21" i="41"/>
  <c r="AI78" i="39"/>
  <c r="AI78" i="41" s="1"/>
  <c r="Y27" i="41"/>
  <c r="AH90" i="39"/>
  <c r="AH90" i="41" s="1"/>
  <c r="X66" i="41"/>
  <c r="J73" i="39"/>
  <c r="R13" i="41"/>
  <c r="U82" i="39"/>
  <c r="U82" i="41" s="1"/>
  <c r="N17" i="41"/>
  <c r="AD17" i="41"/>
  <c r="O76" i="39"/>
  <c r="O76" i="41" s="1"/>
  <c r="Q22" i="41"/>
  <c r="G24" i="41"/>
  <c r="D61" i="41"/>
  <c r="L61" i="41"/>
  <c r="Q62" i="41"/>
  <c r="AG73" i="33"/>
  <c r="AG73" i="36" s="1"/>
  <c r="Z74" i="33"/>
  <c r="Z74" i="36" s="1"/>
  <c r="M83" i="33"/>
  <c r="M83" i="36" s="1"/>
  <c r="AG17" i="36"/>
  <c r="AG21" i="36"/>
  <c r="F22" i="36"/>
  <c r="AH79" i="33"/>
  <c r="AH79" i="36" s="1"/>
  <c r="E76" i="39"/>
  <c r="E76" i="41" s="1"/>
  <c r="AG90" i="39"/>
  <c r="AG90" i="41" s="1"/>
  <c r="R68" i="41"/>
  <c r="AA13" i="36"/>
  <c r="AB74" i="33"/>
  <c r="AB74" i="36" s="1"/>
  <c r="Y19" i="36"/>
  <c r="G34" i="36"/>
  <c r="X43" i="34"/>
  <c r="AF43" i="34"/>
  <c r="Y45" i="34"/>
  <c r="AG45" i="34"/>
  <c r="AI47" i="34"/>
  <c r="L48" i="34"/>
  <c r="Z26" i="36"/>
  <c r="F39" i="36"/>
  <c r="AB41" i="34"/>
  <c r="AI49" i="34"/>
  <c r="L50" i="34"/>
  <c r="O53" i="34"/>
  <c r="Y55" i="34"/>
  <c r="AG55" i="34"/>
  <c r="L58" i="34"/>
  <c r="F61" i="34"/>
  <c r="R61" i="34"/>
  <c r="X63" i="34"/>
  <c r="AF63" i="34"/>
  <c r="M64" i="34"/>
  <c r="J65" i="36"/>
  <c r="O66" i="34"/>
  <c r="Y68" i="36"/>
  <c r="C80" i="33"/>
  <c r="C80" i="36" s="1"/>
  <c r="J15" i="36"/>
  <c r="F75" i="33"/>
  <c r="F75" i="36" s="1"/>
  <c r="AA76" i="33"/>
  <c r="AA76" i="36" s="1"/>
  <c r="G51" i="34"/>
  <c r="M53" i="36"/>
  <c r="X56" i="34"/>
  <c r="AF56" i="34"/>
  <c r="AE59" i="34"/>
  <c r="Y62" i="34"/>
  <c r="AI64" i="34"/>
  <c r="M66" i="36"/>
  <c r="M16" i="36"/>
  <c r="E37" i="36"/>
  <c r="V38" i="36"/>
  <c r="AB21" i="36"/>
  <c r="AC22" i="36"/>
  <c r="F77" i="33"/>
  <c r="F77" i="36" s="1"/>
  <c r="Y43" i="36"/>
  <c r="AE50" i="34"/>
  <c r="L55" i="34"/>
  <c r="F57" i="34"/>
  <c r="N57" i="34"/>
  <c r="X59" i="34"/>
  <c r="AF59" i="34"/>
  <c r="AD62" i="34"/>
  <c r="AH89" i="33"/>
  <c r="AH89" i="36" s="1"/>
  <c r="AA63" i="36"/>
  <c r="AV67" i="39"/>
  <c r="AQ91" i="33"/>
  <c r="E43" i="42" s="1"/>
  <c r="AE48" i="34"/>
  <c r="AG54" i="34"/>
  <c r="AI56" i="36"/>
  <c r="D57" i="36"/>
  <c r="R59" i="34"/>
  <c r="Z59" i="34"/>
  <c r="AF62" i="34"/>
  <c r="Y63" i="36"/>
  <c r="N90" i="33"/>
  <c r="N90" i="36" s="1"/>
  <c r="AH64" i="34"/>
  <c r="L66" i="34"/>
  <c r="Z68" i="34"/>
  <c r="C53" i="34"/>
  <c r="AQ47" i="41"/>
  <c r="AQ56" i="41"/>
  <c r="G58" i="20"/>
  <c r="O58" i="20"/>
  <c r="W58" i="20"/>
  <c r="R58" i="20"/>
  <c r="Z58" i="20"/>
  <c r="L59" i="19"/>
  <c r="H41" i="9"/>
  <c r="AN41" i="9"/>
  <c r="J43" i="9"/>
  <c r="AP43" i="9"/>
  <c r="S44" i="9"/>
  <c r="N47" i="9"/>
  <c r="AC41" i="9"/>
  <c r="AL42" i="9"/>
  <c r="AE43" i="9"/>
  <c r="S47" i="9"/>
  <c r="C59" i="19"/>
  <c r="C44" i="9"/>
  <c r="AI70" i="34"/>
  <c r="Q58" i="20"/>
  <c r="I66" i="8"/>
  <c r="X58" i="20"/>
  <c r="J66" i="8"/>
  <c r="AC24" i="19"/>
  <c r="AH41" i="9"/>
  <c r="S42" i="9"/>
  <c r="D43" i="9"/>
  <c r="L43" i="19"/>
  <c r="AJ43" i="9"/>
  <c r="X47" i="19"/>
  <c r="I48" i="19"/>
  <c r="Y48" i="19"/>
  <c r="W41" i="9"/>
  <c r="H42" i="9"/>
  <c r="AF42" i="9"/>
  <c r="AL44" i="9"/>
  <c r="I47" i="9"/>
  <c r="AQ48" i="26"/>
  <c r="AQ41" i="19"/>
  <c r="AG70" i="36"/>
  <c r="AQ41" i="36"/>
  <c r="AV48" i="39"/>
  <c r="F79" i="33"/>
  <c r="F79" i="36" s="1"/>
  <c r="V21" i="36"/>
  <c r="AG16" i="36"/>
  <c r="AG82" i="33"/>
  <c r="AG82" i="36" s="1"/>
  <c r="AH41" i="34"/>
  <c r="AH41" i="36"/>
  <c r="W79" i="33"/>
  <c r="W79" i="36" s="1"/>
  <c r="R66" i="34"/>
  <c r="R91" i="33"/>
  <c r="R91" i="36" s="1"/>
  <c r="AD19" i="36"/>
  <c r="AH15" i="36"/>
  <c r="AG64" i="34"/>
  <c r="AG64" i="36"/>
  <c r="AG90" i="33"/>
  <c r="AG90" i="36" s="1"/>
  <c r="Q55" i="36"/>
  <c r="Q55" i="34"/>
  <c r="Q77" i="33"/>
  <c r="Q77" i="36" s="1"/>
  <c r="Y47" i="36"/>
  <c r="Y47" i="34"/>
  <c r="Y38" i="36"/>
  <c r="W36" i="36"/>
  <c r="W76" i="33"/>
  <c r="W76" i="36" s="1"/>
  <c r="Y30" i="36"/>
  <c r="AV43" i="39"/>
  <c r="AQ43" i="41"/>
  <c r="AQ87" i="39"/>
  <c r="AQ87" i="41" s="1"/>
  <c r="AQ77" i="39"/>
  <c r="AV77" i="39" s="1"/>
  <c r="AV39" i="39"/>
  <c r="G82" i="33"/>
  <c r="G82" i="36" s="1"/>
  <c r="G16" i="36"/>
  <c r="R66" i="8"/>
  <c r="R24" i="19"/>
  <c r="AB30" i="36"/>
  <c r="Z44" i="9"/>
  <c r="Z44" i="19"/>
  <c r="AO43" i="9"/>
  <c r="AC43" i="9"/>
  <c r="U43" i="9"/>
  <c r="M43" i="9"/>
  <c r="E43" i="9"/>
  <c r="AN43" i="9"/>
  <c r="AF43" i="9"/>
  <c r="X43" i="9"/>
  <c r="P43" i="9"/>
  <c r="H43" i="9"/>
  <c r="E24" i="42"/>
  <c r="AI43" i="9"/>
  <c r="AA43" i="9"/>
  <c r="S43" i="9"/>
  <c r="K43" i="9"/>
  <c r="C43" i="9"/>
  <c r="AL43" i="9"/>
  <c r="AD43" i="9"/>
  <c r="V43" i="9"/>
  <c r="N43" i="9"/>
  <c r="F43" i="9"/>
  <c r="AQ43" i="19"/>
  <c r="M79" i="33"/>
  <c r="M79" i="36" s="1"/>
  <c r="M38" i="36"/>
  <c r="Y61" i="34"/>
  <c r="Y61" i="36"/>
  <c r="U42" i="9"/>
  <c r="U42" i="19"/>
  <c r="D25" i="19"/>
  <c r="D66" i="8"/>
  <c r="D59" i="19"/>
  <c r="AD59" i="20"/>
  <c r="AD58" i="20"/>
  <c r="J54" i="34"/>
  <c r="J54" i="36"/>
  <c r="X48" i="9"/>
  <c r="X48" i="19"/>
  <c r="Y44" i="9"/>
  <c r="Y44" i="19"/>
  <c r="C59" i="20"/>
  <c r="C58" i="20"/>
  <c r="M77" i="33"/>
  <c r="M77" i="36" s="1"/>
  <c r="Q37" i="36"/>
  <c r="AA74" i="33"/>
  <c r="AA74" i="36" s="1"/>
  <c r="Q36" i="36"/>
  <c r="F59" i="20"/>
  <c r="F58" i="20"/>
  <c r="Q68" i="34"/>
  <c r="Q68" i="36"/>
  <c r="AQ67" i="36"/>
  <c r="AQ92" i="33"/>
  <c r="E44" i="42" s="1"/>
  <c r="J68" i="34"/>
  <c r="J68" i="36"/>
  <c r="W56" i="34"/>
  <c r="W56" i="36"/>
  <c r="I57" i="36"/>
  <c r="I80" i="33"/>
  <c r="I80" i="36" s="1"/>
  <c r="F46" i="34"/>
  <c r="F46" i="36"/>
  <c r="AQ84" i="33"/>
  <c r="E40" i="42" s="1"/>
  <c r="H55" i="34"/>
  <c r="H55" i="36"/>
  <c r="W46" i="34"/>
  <c r="W46" i="36"/>
  <c r="AG39" i="36"/>
  <c r="O37" i="36"/>
  <c r="G76" i="33"/>
  <c r="G76" i="36" s="1"/>
  <c r="G66" i="34"/>
  <c r="G66" i="36"/>
  <c r="R44" i="9"/>
  <c r="R44" i="19"/>
  <c r="X41" i="34"/>
  <c r="X41" i="36"/>
  <c r="N70" i="36"/>
  <c r="N59" i="34"/>
  <c r="N55" i="34"/>
  <c r="N51" i="34"/>
  <c r="N66" i="34"/>
  <c r="N53" i="34"/>
  <c r="N45" i="34"/>
  <c r="N67" i="34"/>
  <c r="N65" i="34"/>
  <c r="N61" i="34"/>
  <c r="N46" i="34"/>
  <c r="N69" i="34"/>
  <c r="N56" i="34"/>
  <c r="N48" i="34"/>
  <c r="N43" i="34"/>
  <c r="AQ47" i="19"/>
  <c r="AK47" i="9"/>
  <c r="AC47" i="9"/>
  <c r="U47" i="9"/>
  <c r="M47" i="9"/>
  <c r="E47" i="9"/>
  <c r="AJ47" i="9"/>
  <c r="AB47" i="9"/>
  <c r="L47" i="9"/>
  <c r="D47" i="9"/>
  <c r="AM47" i="9"/>
  <c r="AE47" i="9"/>
  <c r="W47" i="9"/>
  <c r="O47" i="9"/>
  <c r="G47" i="9"/>
  <c r="AP47" i="9"/>
  <c r="AH47" i="9"/>
  <c r="Z47" i="9"/>
  <c r="R47" i="9"/>
  <c r="J47" i="9"/>
  <c r="AV69" i="39"/>
  <c r="AV66" i="39"/>
  <c r="AV50" i="39"/>
  <c r="AV59" i="39"/>
  <c r="AV64" i="39"/>
  <c r="AQ70" i="41"/>
  <c r="AV55" i="39"/>
  <c r="AV45" i="39"/>
  <c r="T59" i="20"/>
  <c r="T58" i="20"/>
  <c r="R75" i="33"/>
  <c r="R75" i="36" s="1"/>
  <c r="R35" i="36"/>
  <c r="Y70" i="34"/>
  <c r="Y48" i="34"/>
  <c r="Y41" i="34"/>
  <c r="Y53" i="34"/>
  <c r="Y64" i="34"/>
  <c r="Y59" i="34"/>
  <c r="Y70" i="36"/>
  <c r="Y69" i="34"/>
  <c r="Y49" i="34"/>
  <c r="Y51" i="34"/>
  <c r="Y40" i="34"/>
  <c r="L42" i="9"/>
  <c r="L42" i="19"/>
  <c r="Z66" i="8"/>
  <c r="Z24" i="19"/>
  <c r="R45" i="9"/>
  <c r="R45" i="19"/>
  <c r="E65" i="34"/>
  <c r="E65" i="36"/>
  <c r="N59" i="20"/>
  <c r="N58" i="20"/>
  <c r="Q80" i="35"/>
  <c r="AQ76" i="35"/>
  <c r="Y74" i="35"/>
  <c r="C63" i="20"/>
  <c r="Q74" i="39"/>
  <c r="Q74" i="41" s="1"/>
  <c r="M73" i="33"/>
  <c r="AG13" i="36"/>
  <c r="Z14" i="36"/>
  <c r="Y78" i="33"/>
  <c r="Y78" i="36" s="1"/>
  <c r="AI77" i="33"/>
  <c r="AI77" i="36" s="1"/>
  <c r="C79" i="39"/>
  <c r="C79" i="41" s="1"/>
  <c r="O79" i="39"/>
  <c r="O79" i="41" s="1"/>
  <c r="AQ39" i="41"/>
  <c r="Y87" i="33"/>
  <c r="Y87" i="36" s="1"/>
  <c r="R46" i="34"/>
  <c r="AF41" i="34"/>
  <c r="AG42" i="34"/>
  <c r="R48" i="34"/>
  <c r="R56" i="34"/>
  <c r="W57" i="36"/>
  <c r="D92" i="33"/>
  <c r="D92" i="36" s="1"/>
  <c r="AG89" i="33"/>
  <c r="AG89" i="36" s="1"/>
  <c r="AF69" i="34"/>
  <c r="C52" i="34"/>
  <c r="Y80" i="33"/>
  <c r="Y80" i="36" s="1"/>
  <c r="AF42" i="34"/>
  <c r="R45" i="34"/>
  <c r="AQ73" i="39"/>
  <c r="N42" i="9"/>
  <c r="AB43" i="9"/>
  <c r="AV57" i="39"/>
  <c r="V63" i="20"/>
  <c r="T64" i="20"/>
  <c r="D76" i="39"/>
  <c r="D76" i="41" s="1"/>
  <c r="T76" i="39"/>
  <c r="T76" i="41" s="1"/>
  <c r="AB76" i="39"/>
  <c r="AB76" i="41" s="1"/>
  <c r="U78" i="39"/>
  <c r="U78" i="41" s="1"/>
  <c r="H80" i="39"/>
  <c r="H80" i="41" s="1"/>
  <c r="Q92" i="39"/>
  <c r="Q92" i="41" s="1"/>
  <c r="AD89" i="39"/>
  <c r="AD89" i="41" s="1"/>
  <c r="R81" i="39"/>
  <c r="R81" i="41" s="1"/>
  <c r="AA82" i="39"/>
  <c r="AA82" i="41" s="1"/>
  <c r="AB74" i="39"/>
  <c r="AB74" i="41" s="1"/>
  <c r="Y81" i="39"/>
  <c r="Y81" i="41" s="1"/>
  <c r="Z82" i="39"/>
  <c r="Z82" i="41" s="1"/>
  <c r="W78" i="39"/>
  <c r="W78" i="41" s="1"/>
  <c r="L89" i="39"/>
  <c r="L89" i="41" s="1"/>
  <c r="N90" i="39"/>
  <c r="N90" i="41" s="1"/>
  <c r="J68" i="41"/>
  <c r="X15" i="41"/>
  <c r="T78" i="39"/>
  <c r="T78" i="41" s="1"/>
  <c r="E79" i="39"/>
  <c r="E79" i="41" s="1"/>
  <c r="Y79" i="39"/>
  <c r="Y79" i="41" s="1"/>
  <c r="AI80" i="39"/>
  <c r="AI80" i="41" s="1"/>
  <c r="Y89" i="39"/>
  <c r="Y89" i="41" s="1"/>
  <c r="AB16" i="36"/>
  <c r="M78" i="33"/>
  <c r="M78" i="36" s="1"/>
  <c r="AI79" i="39"/>
  <c r="AI79" i="41" s="1"/>
  <c r="Y80" i="39"/>
  <c r="Y80" i="41" s="1"/>
  <c r="AV38" i="39"/>
  <c r="AC90" i="39"/>
  <c r="AC90" i="41" s="1"/>
  <c r="AH68" i="41"/>
  <c r="G13" i="36"/>
  <c r="L74" i="33"/>
  <c r="L74" i="36" s="1"/>
  <c r="Y15" i="36"/>
  <c r="AG19" i="36"/>
  <c r="R76" i="33"/>
  <c r="R76" i="36" s="1"/>
  <c r="AG77" i="33"/>
  <c r="AG77" i="36" s="1"/>
  <c r="W38" i="36"/>
  <c r="Q40" i="36"/>
  <c r="Z86" i="33"/>
  <c r="Z86" i="36" s="1"/>
  <c r="AI40" i="34"/>
  <c r="L41" i="34"/>
  <c r="R43" i="34"/>
  <c r="Z43" i="34"/>
  <c r="L46" i="34"/>
  <c r="AG47" i="34"/>
  <c r="F52" i="34"/>
  <c r="N52" i="34"/>
  <c r="W53" i="36"/>
  <c r="AI53" i="34"/>
  <c r="L54" i="34"/>
  <c r="J56" i="34"/>
  <c r="G57" i="36"/>
  <c r="AH61" i="34"/>
  <c r="AC90" i="33"/>
  <c r="AC90" i="36" s="1"/>
  <c r="AI66" i="34"/>
  <c r="Q84" i="33"/>
  <c r="Q84" i="36" s="1"/>
  <c r="Y68" i="34"/>
  <c r="AG84" i="33"/>
  <c r="AG84" i="36" s="1"/>
  <c r="Q74" i="33"/>
  <c r="Q74" i="36" s="1"/>
  <c r="AG74" i="33"/>
  <c r="AG74" i="36" s="1"/>
  <c r="AE51" i="34"/>
  <c r="F54" i="34"/>
  <c r="AC89" i="33"/>
  <c r="AC89" i="36" s="1"/>
  <c r="R63" i="34"/>
  <c r="Z63" i="34"/>
  <c r="AH63" i="34"/>
  <c r="X65" i="34"/>
  <c r="AF65" i="34"/>
  <c r="M66" i="34"/>
  <c r="C79" i="33"/>
  <c r="C79" i="36" s="1"/>
  <c r="J73" i="33"/>
  <c r="J73" i="36" s="1"/>
  <c r="AA14" i="36"/>
  <c r="G22" i="36"/>
  <c r="H77" i="33"/>
  <c r="H77" i="36" s="1"/>
  <c r="F42" i="34"/>
  <c r="N42" i="34"/>
  <c r="X45" i="34"/>
  <c r="AF45" i="34"/>
  <c r="AB78" i="33"/>
  <c r="AB78" i="36" s="1"/>
  <c r="AC79" i="33"/>
  <c r="AC79" i="36" s="1"/>
  <c r="S80" i="33"/>
  <c r="S80" i="36" s="1"/>
  <c r="AI80" i="33"/>
  <c r="AI80" i="36" s="1"/>
  <c r="Z87" i="33"/>
  <c r="Z87" i="36" s="1"/>
  <c r="AE41" i="34"/>
  <c r="AG43" i="34"/>
  <c r="D47" i="36"/>
  <c r="R53" i="34"/>
  <c r="Z53" i="34"/>
  <c r="Q61" i="36"/>
  <c r="J89" i="33"/>
  <c r="J89" i="36" s="1"/>
  <c r="Q65" i="36"/>
  <c r="AD66" i="34"/>
  <c r="D84" i="33"/>
  <c r="D84" i="36" s="1"/>
  <c r="L68" i="34"/>
  <c r="C78" i="33"/>
  <c r="C78" i="36" s="1"/>
  <c r="AV52" i="39"/>
  <c r="R51" i="34"/>
  <c r="Z51" i="34"/>
  <c r="AE52" i="34"/>
  <c r="AA61" i="36"/>
  <c r="AB89" i="33"/>
  <c r="AB89" i="36" s="1"/>
  <c r="Y63" i="34"/>
  <c r="F64" i="34"/>
  <c r="J64" i="36"/>
  <c r="AD90" i="33"/>
  <c r="AD90" i="36" s="1"/>
  <c r="AG67" i="34"/>
  <c r="J84" i="33"/>
  <c r="J84" i="36" s="1"/>
  <c r="R68" i="34"/>
  <c r="AQ57" i="41"/>
  <c r="AV47" i="39"/>
  <c r="AQ62" i="41"/>
  <c r="L66" i="8"/>
  <c r="P24" i="19"/>
  <c r="W66" i="8"/>
  <c r="P41" i="9"/>
  <c r="I42" i="9"/>
  <c r="R43" i="9"/>
  <c r="AA44" i="9"/>
  <c r="V47" i="9"/>
  <c r="C47" i="9"/>
  <c r="E41" i="9"/>
  <c r="AK41" i="9"/>
  <c r="V42" i="9"/>
  <c r="G43" i="9"/>
  <c r="AM43" i="9"/>
  <c r="AF44" i="9"/>
  <c r="AA47" i="9"/>
  <c r="C66" i="8"/>
  <c r="AG43" i="9"/>
  <c r="AE70" i="36"/>
  <c r="X70" i="36"/>
  <c r="Y58" i="20"/>
  <c r="I59" i="19"/>
  <c r="J41" i="9"/>
  <c r="AP41" i="9"/>
  <c r="E44" i="9"/>
  <c r="AC44" i="9"/>
  <c r="AE41" i="9"/>
  <c r="AN42" i="9"/>
  <c r="AK43" i="9"/>
  <c r="V44" i="9"/>
  <c r="Q47" i="9"/>
  <c r="AQ42" i="9"/>
  <c r="AQ86" i="35"/>
  <c r="V74" i="39"/>
  <c r="V74" i="41" s="1"/>
  <c r="AV54" i="39"/>
  <c r="F47" i="34"/>
  <c r="AG66" i="34"/>
  <c r="AG57" i="34"/>
  <c r="Z41" i="34"/>
  <c r="M87" i="33"/>
  <c r="M87" i="36" s="1"/>
  <c r="O78" i="33"/>
  <c r="O78" i="36" s="1"/>
  <c r="M75" i="33"/>
  <c r="M75" i="36" s="1"/>
  <c r="Q81" i="33"/>
  <c r="Q81" i="36" s="1"/>
  <c r="Y89" i="35"/>
  <c r="J79" i="35"/>
  <c r="D74" i="35"/>
  <c r="D72" i="35" s="1"/>
  <c r="AB80" i="35"/>
  <c r="M87" i="35"/>
  <c r="D59" i="20"/>
  <c r="AV51" i="39"/>
  <c r="AV53" i="39"/>
  <c r="Q78" i="33"/>
  <c r="Q78" i="36" s="1"/>
  <c r="AH90" i="35"/>
  <c r="Q79" i="35"/>
  <c r="Y78" i="35"/>
  <c r="AC89" i="35"/>
  <c r="H80" i="35"/>
  <c r="O78" i="35"/>
  <c r="AH74" i="35"/>
  <c r="Y76" i="39"/>
  <c r="Y76" i="41" s="1"/>
  <c r="R89" i="39"/>
  <c r="R89" i="41" s="1"/>
  <c r="M89" i="35"/>
  <c r="F77" i="35"/>
  <c r="D78" i="35"/>
  <c r="M74" i="35"/>
  <c r="X80" i="35"/>
  <c r="M78" i="35"/>
  <c r="O79" i="35"/>
  <c r="Q78" i="35"/>
  <c r="E80" i="35"/>
  <c r="Q76" i="35"/>
  <c r="Y87" i="35"/>
  <c r="R76" i="35"/>
  <c r="AB74" i="35"/>
  <c r="AV37" i="39"/>
  <c r="M87" i="39"/>
  <c r="M87" i="41" s="1"/>
  <c r="O90" i="35"/>
  <c r="AD89" i="35"/>
  <c r="AG80" i="35"/>
  <c r="M75" i="35"/>
  <c r="AG79" i="35"/>
  <c r="O76" i="35"/>
  <c r="R81" i="35"/>
  <c r="AB89" i="35"/>
  <c r="AI78" i="35"/>
  <c r="T74" i="35"/>
  <c r="G80" i="35"/>
  <c r="T78" i="35"/>
  <c r="E74" i="35"/>
  <c r="F79" i="35"/>
  <c r="E89" i="39"/>
  <c r="E89" i="41" s="1"/>
  <c r="AG79" i="39"/>
  <c r="AG79" i="41" s="1"/>
  <c r="W76" i="39"/>
  <c r="W76" i="41" s="1"/>
  <c r="R79" i="39"/>
  <c r="R79" i="41" s="1"/>
  <c r="Q78" i="39"/>
  <c r="Q78" i="41" s="1"/>
  <c r="AQ89" i="33"/>
  <c r="E41" i="42" s="1"/>
  <c r="Q21" i="41"/>
  <c r="R22" i="41"/>
  <c r="R62" i="41"/>
  <c r="AA13" i="41"/>
  <c r="L14" i="41"/>
  <c r="AC15" i="41"/>
  <c r="M27" i="41"/>
  <c r="AH17" i="41"/>
  <c r="R79" i="33"/>
  <c r="R79" i="36" s="1"/>
  <c r="T80" i="33"/>
  <c r="T80" i="36" s="1"/>
  <c r="G79" i="39"/>
  <c r="G79" i="41" s="1"/>
  <c r="I80" i="39"/>
  <c r="I80" i="41" s="1"/>
  <c r="AG80" i="39"/>
  <c r="AG80" i="41" s="1"/>
  <c r="AV41" i="39"/>
  <c r="R82" i="33"/>
  <c r="R82" i="36" s="1"/>
  <c r="F76" i="33"/>
  <c r="F76" i="36" s="1"/>
  <c r="X79" i="33"/>
  <c r="X79" i="36" s="1"/>
  <c r="AA66" i="36"/>
  <c r="D52" i="36"/>
  <c r="O55" i="36"/>
  <c r="AG57" i="36"/>
  <c r="G64" i="36"/>
  <c r="AG66" i="36"/>
  <c r="Y16" i="36"/>
  <c r="Q24" i="36"/>
  <c r="E92" i="33"/>
  <c r="E92" i="36" s="1"/>
  <c r="AQ54" i="41"/>
  <c r="O65" i="36"/>
  <c r="AQ61" i="36"/>
  <c r="AQ21" i="41"/>
  <c r="D58" i="20"/>
  <c r="F14" i="41"/>
  <c r="V14" i="41"/>
  <c r="I78" i="39"/>
  <c r="I78" i="41" s="1"/>
  <c r="AG78" i="39"/>
  <c r="AG78" i="41" s="1"/>
  <c r="J79" i="39"/>
  <c r="J79" i="41" s="1"/>
  <c r="AI77" i="39"/>
  <c r="AI77" i="41" s="1"/>
  <c r="D80" i="39"/>
  <c r="D80" i="41" s="1"/>
  <c r="T80" i="39"/>
  <c r="T80" i="41" s="1"/>
  <c r="Y92" i="39"/>
  <c r="Y92" i="41" s="1"/>
  <c r="AG92" i="39"/>
  <c r="AG92" i="41" s="1"/>
  <c r="J89" i="39"/>
  <c r="J89" i="41" s="1"/>
  <c r="X90" i="39"/>
  <c r="X90" i="41" s="1"/>
  <c r="R91" i="39"/>
  <c r="R91" i="41" s="1"/>
  <c r="E74" i="39"/>
  <c r="E74" i="41" s="1"/>
  <c r="M74" i="39"/>
  <c r="M74" i="41" s="1"/>
  <c r="AD81" i="39"/>
  <c r="AD81" i="41" s="1"/>
  <c r="M81" i="39"/>
  <c r="M81" i="41" s="1"/>
  <c r="Y75" i="39"/>
  <c r="Y75" i="41" s="1"/>
  <c r="AA78" i="39"/>
  <c r="AA78" i="41" s="1"/>
  <c r="T79" i="39"/>
  <c r="T79" i="41" s="1"/>
  <c r="M77" i="39"/>
  <c r="M77" i="41" s="1"/>
  <c r="F80" i="39"/>
  <c r="F80" i="41" s="1"/>
  <c r="V80" i="39"/>
  <c r="V80" i="41" s="1"/>
  <c r="J90" i="39"/>
  <c r="J90" i="41" s="1"/>
  <c r="G74" i="39"/>
  <c r="G74" i="41" s="1"/>
  <c r="O74" i="39"/>
  <c r="O74" i="41" s="1"/>
  <c r="W74" i="39"/>
  <c r="W74" i="41" s="1"/>
  <c r="Y82" i="39"/>
  <c r="Y82" i="41" s="1"/>
  <c r="AG82" i="39"/>
  <c r="AG82" i="41" s="1"/>
  <c r="R19" i="41"/>
  <c r="M22" i="41"/>
  <c r="AI68" i="41"/>
  <c r="Y13" i="36"/>
  <c r="G81" i="33"/>
  <c r="G81" i="36" s="1"/>
  <c r="AA15" i="36"/>
  <c r="D76" i="33"/>
  <c r="D76" i="36" s="1"/>
  <c r="Q21" i="36"/>
  <c r="Z22" i="36"/>
  <c r="O77" i="33"/>
  <c r="O77" i="36" s="1"/>
  <c r="H80" i="33"/>
  <c r="H80" i="36" s="1"/>
  <c r="Y20" i="41"/>
  <c r="U24" i="41"/>
  <c r="R92" i="39"/>
  <c r="R92" i="41" s="1"/>
  <c r="G89" i="39"/>
  <c r="G89" i="41" s="1"/>
  <c r="Q90" i="39"/>
  <c r="Q90" i="41" s="1"/>
  <c r="Y90" i="39"/>
  <c r="Y90" i="41" s="1"/>
  <c r="AC84" i="39"/>
  <c r="AC84" i="41" s="1"/>
  <c r="Q15" i="36"/>
  <c r="Z16" i="36"/>
  <c r="O89" i="33"/>
  <c r="O89" i="36" s="1"/>
  <c r="Y90" i="33"/>
  <c r="Y90" i="36" s="1"/>
  <c r="M84" i="33"/>
  <c r="M84" i="36" s="1"/>
  <c r="C41" i="34"/>
  <c r="C50" i="34"/>
  <c r="C58" i="34"/>
  <c r="C67" i="34"/>
  <c r="Y74" i="33"/>
  <c r="Y74" i="36" s="1"/>
  <c r="AH81" i="33"/>
  <c r="AH81" i="36" s="1"/>
  <c r="V75" i="33"/>
  <c r="V75" i="36" s="1"/>
  <c r="M62" i="34"/>
  <c r="O90" i="33"/>
  <c r="O90" i="36" s="1"/>
  <c r="AI84" i="33"/>
  <c r="AI84" i="36" s="1"/>
  <c r="C48" i="34"/>
  <c r="C56" i="34"/>
  <c r="G74" i="33"/>
  <c r="G74" i="36" s="1"/>
  <c r="Y82" i="33"/>
  <c r="Y82" i="36" s="1"/>
  <c r="AH83" i="33"/>
  <c r="AH83" i="36" s="1"/>
  <c r="F78" i="33"/>
  <c r="F78" i="36" s="1"/>
  <c r="V78" i="33"/>
  <c r="V78" i="36" s="1"/>
  <c r="O79" i="33"/>
  <c r="O79" i="36" s="1"/>
  <c r="Q80" i="33"/>
  <c r="Q80" i="36" s="1"/>
  <c r="AG80" i="33"/>
  <c r="AG80" i="36" s="1"/>
  <c r="Y79" i="33"/>
  <c r="Y79" i="36" s="1"/>
  <c r="X30" i="36"/>
  <c r="Q31" i="36"/>
  <c r="F36" i="36"/>
  <c r="G37" i="36"/>
  <c r="X38" i="36"/>
  <c r="Y39" i="36"/>
  <c r="AH40" i="36"/>
  <c r="S41" i="36"/>
  <c r="G46" i="36"/>
  <c r="O46" i="36"/>
  <c r="E52" i="36"/>
  <c r="M52" i="36"/>
  <c r="O54" i="36"/>
  <c r="W54" i="36"/>
  <c r="I56" i="36"/>
  <c r="Y56" i="36"/>
  <c r="E61" i="36"/>
  <c r="Y92" i="33"/>
  <c r="Y92" i="36" s="1"/>
  <c r="N62" i="36"/>
  <c r="O63" i="36"/>
  <c r="J91" i="33"/>
  <c r="J91" i="36" s="1"/>
  <c r="AQ56" i="36"/>
  <c r="AQ53" i="41"/>
  <c r="AQ75" i="39"/>
  <c r="AQ75" i="41" s="1"/>
  <c r="AQ51" i="41"/>
  <c r="AQ92" i="39"/>
  <c r="E44" i="43" s="1"/>
  <c r="F47" i="36"/>
  <c r="AA52" i="36"/>
  <c r="T53" i="36"/>
  <c r="E54" i="36"/>
  <c r="G56" i="36"/>
  <c r="O56" i="36"/>
  <c r="H57" i="36"/>
  <c r="AH68" i="34"/>
  <c r="C66" i="34"/>
  <c r="AQ52" i="36"/>
  <c r="AQ42" i="36"/>
  <c r="AQ62" i="34"/>
  <c r="AV53" i="33"/>
  <c r="AQ48" i="41"/>
  <c r="AQ70" i="34"/>
  <c r="AQ90" i="33"/>
  <c r="E42" i="42" s="1"/>
  <c r="R74" i="39"/>
  <c r="R74" i="41" s="1"/>
  <c r="Z74" i="39"/>
  <c r="Z74" i="41" s="1"/>
  <c r="AB92" i="39"/>
  <c r="AB92" i="41" s="1"/>
  <c r="O90" i="39"/>
  <c r="O90" i="41" s="1"/>
  <c r="G15" i="36"/>
  <c r="Q80" i="39"/>
  <c r="Q80" i="41" s="1"/>
  <c r="Z80" i="33"/>
  <c r="Z80" i="36" s="1"/>
  <c r="Y14" i="36"/>
  <c r="V19" i="36"/>
  <c r="G14" i="36"/>
  <c r="F21" i="36"/>
  <c r="G80" i="33"/>
  <c r="G80" i="36" s="1"/>
  <c r="AQ80" i="39"/>
  <c r="E38" i="43" s="1"/>
  <c r="AV61" i="39"/>
  <c r="AQ79" i="39"/>
  <c r="E37" i="43" s="1"/>
  <c r="U73" i="39"/>
  <c r="U73" i="41" s="1"/>
  <c r="Z75" i="39"/>
  <c r="Z75" i="41" s="1"/>
  <c r="AI76" i="39"/>
  <c r="AI76" i="41" s="1"/>
  <c r="D78" i="39"/>
  <c r="D78" i="41" s="1"/>
  <c r="F77" i="39"/>
  <c r="F77" i="41" s="1"/>
  <c r="W80" i="39"/>
  <c r="W80" i="41" s="1"/>
  <c r="AE80" i="39"/>
  <c r="AE80" i="41" s="1"/>
  <c r="AG89" i="39"/>
  <c r="AG89" i="41" s="1"/>
  <c r="AA90" i="39"/>
  <c r="AA90" i="41" s="1"/>
  <c r="AB80" i="33"/>
  <c r="AB80" i="36" s="1"/>
  <c r="Q76" i="39"/>
  <c r="Q76" i="41" s="1"/>
  <c r="R78" i="39"/>
  <c r="R78" i="41" s="1"/>
  <c r="K79" i="39"/>
  <c r="K79" i="41" s="1"/>
  <c r="D77" i="39"/>
  <c r="D77" i="41" s="1"/>
  <c r="M80" i="39"/>
  <c r="M80" i="41" s="1"/>
  <c r="X74" i="33"/>
  <c r="X74" i="36" s="1"/>
  <c r="G78" i="33"/>
  <c r="G78" i="36" s="1"/>
  <c r="AF79" i="33"/>
  <c r="AF79" i="36" s="1"/>
  <c r="Y77" i="33"/>
  <c r="Y77" i="36" s="1"/>
  <c r="AH80" i="33"/>
  <c r="AH80" i="36" s="1"/>
  <c r="F81" i="33"/>
  <c r="F81" i="36" s="1"/>
  <c r="C69" i="34"/>
  <c r="T78" i="33"/>
  <c r="T78" i="36" s="1"/>
  <c r="O80" i="33"/>
  <c r="O80" i="36" s="1"/>
  <c r="C42" i="34"/>
  <c r="C51" i="34"/>
  <c r="C59" i="34"/>
  <c r="AQ92" i="35"/>
  <c r="AQ82" i="39"/>
  <c r="C40" i="34"/>
  <c r="C49" i="34"/>
  <c r="AQ59" i="36"/>
  <c r="AQ15" i="41"/>
  <c r="AQ54" i="34"/>
  <c r="AQ51" i="34"/>
  <c r="AQ65" i="36"/>
  <c r="AQ57" i="36"/>
  <c r="AQ74" i="35"/>
  <c r="AQ87" i="35"/>
  <c r="AQ78" i="35"/>
  <c r="AQ89" i="35"/>
  <c r="AQ73" i="35"/>
  <c r="AQ79" i="35"/>
  <c r="AQ82" i="35"/>
  <c r="AQ85" i="35"/>
  <c r="AQ55" i="36"/>
  <c r="AQ54" i="36"/>
  <c r="AQ77" i="35"/>
  <c r="F88" i="35"/>
  <c r="AQ90" i="35"/>
  <c r="AQ58" i="36"/>
  <c r="AQ52" i="34"/>
  <c r="AQ68" i="34"/>
  <c r="AQ45" i="34"/>
  <c r="AQ53" i="34"/>
  <c r="AV41" i="33"/>
  <c r="AV69" i="33"/>
  <c r="AQ43" i="34"/>
  <c r="AQ59" i="34"/>
  <c r="AQ63" i="34"/>
  <c r="AQ46" i="34"/>
  <c r="AQ40" i="36"/>
  <c r="AQ43" i="36"/>
  <c r="AQ81" i="35"/>
  <c r="AV50" i="33"/>
  <c r="AQ75" i="35"/>
  <c r="AQ55" i="34"/>
  <c r="AQ57" i="34"/>
  <c r="AQ69" i="34"/>
  <c r="AQ61" i="34"/>
  <c r="AV52" i="33"/>
  <c r="AV43" i="33"/>
  <c r="AV68" i="33"/>
  <c r="AV70" i="33"/>
  <c r="AV65" i="33"/>
  <c r="AQ56" i="34"/>
  <c r="AQ48" i="34"/>
  <c r="AQ64" i="34"/>
  <c r="AV55" i="33"/>
  <c r="AV47" i="33"/>
  <c r="AQ67" i="34"/>
  <c r="AQ58" i="34"/>
  <c r="AQ50" i="34"/>
  <c r="AQ41" i="34"/>
  <c r="AV66" i="33"/>
  <c r="AV57" i="33"/>
  <c r="AV49" i="33"/>
  <c r="AQ40" i="34"/>
  <c r="AV61" i="33"/>
  <c r="AN88" i="35"/>
  <c r="AQ47" i="34"/>
  <c r="AQ49" i="34"/>
  <c r="AV40" i="33"/>
  <c r="AV59" i="33"/>
  <c r="AV51" i="33"/>
  <c r="AV42" i="33"/>
  <c r="AV63" i="33"/>
  <c r="AV54" i="33"/>
  <c r="AV46" i="33"/>
  <c r="AV62" i="33"/>
  <c r="AQ65" i="34"/>
  <c r="AV56" i="33"/>
  <c r="AV48" i="33"/>
  <c r="AV64" i="33"/>
  <c r="AV67" i="33"/>
  <c r="AV58" i="33"/>
  <c r="AQ66" i="34"/>
  <c r="AQ80" i="35"/>
  <c r="AV45" i="33"/>
  <c r="AP88" i="35"/>
  <c r="V88" i="35"/>
  <c r="AL88" i="35"/>
  <c r="AM88" i="35"/>
  <c r="W88" i="35"/>
  <c r="D88" i="35"/>
  <c r="AO88" i="35"/>
  <c r="C88" i="35"/>
  <c r="AO72" i="35"/>
  <c r="E73" i="41"/>
  <c r="I73" i="41"/>
  <c r="AG73" i="41"/>
  <c r="AK73" i="41"/>
  <c r="AO72" i="39"/>
  <c r="AO72" i="41" s="1"/>
  <c r="AO73" i="41"/>
  <c r="V88" i="39"/>
  <c r="V88" i="41" s="1"/>
  <c r="V89" i="41"/>
  <c r="AL88" i="39"/>
  <c r="AL88" i="41" s="1"/>
  <c r="AL89" i="41"/>
  <c r="AP88" i="39"/>
  <c r="AP88" i="41" s="1"/>
  <c r="AP89" i="41"/>
  <c r="D73" i="41"/>
  <c r="H73" i="41"/>
  <c r="P73" i="41"/>
  <c r="AF73" i="41"/>
  <c r="AJ73" i="41"/>
  <c r="AN72" i="39"/>
  <c r="AN72" i="41" s="1"/>
  <c r="AN73" i="41"/>
  <c r="AO88" i="39"/>
  <c r="AO88" i="41" s="1"/>
  <c r="AO89" i="41"/>
  <c r="C89" i="41"/>
  <c r="C88" i="39"/>
  <c r="C88" i="41" s="1"/>
  <c r="I73" i="36"/>
  <c r="Q73" i="36"/>
  <c r="AO72" i="33"/>
  <c r="AO72" i="36" s="1"/>
  <c r="AO73" i="36"/>
  <c r="G73" i="36"/>
  <c r="O73" i="36"/>
  <c r="W73" i="36"/>
  <c r="AE73" i="36"/>
  <c r="AM72" i="33"/>
  <c r="AM72" i="36" s="1"/>
  <c r="AM73" i="36"/>
  <c r="P73" i="36"/>
  <c r="AF73" i="36"/>
  <c r="AN73" i="36"/>
  <c r="AN72" i="33"/>
  <c r="AN72" i="36" s="1"/>
  <c r="E89" i="36"/>
  <c r="N73" i="36"/>
  <c r="AL73" i="36"/>
  <c r="AP88" i="33"/>
  <c r="AP88" i="36" s="1"/>
  <c r="AP89" i="36"/>
  <c r="P89" i="36"/>
  <c r="AN88" i="33"/>
  <c r="AN88" i="36" s="1"/>
  <c r="AN89" i="36"/>
  <c r="W73" i="41"/>
  <c r="AA73" i="41"/>
  <c r="AE73" i="41"/>
  <c r="AM73" i="41"/>
  <c r="D88" i="39"/>
  <c r="D88" i="41" s="1"/>
  <c r="D89" i="41"/>
  <c r="AN88" i="39"/>
  <c r="AN88" i="41" s="1"/>
  <c r="AN89" i="41"/>
  <c r="F73" i="41"/>
  <c r="N73" i="41"/>
  <c r="AL73" i="41"/>
  <c r="AP72" i="39"/>
  <c r="AP72" i="41" s="1"/>
  <c r="AP73" i="41"/>
  <c r="E73" i="36"/>
  <c r="AM88" i="39"/>
  <c r="AM88" i="41" s="1"/>
  <c r="AM89" i="41"/>
  <c r="S73" i="36"/>
  <c r="W88" i="33"/>
  <c r="W88" i="36" s="1"/>
  <c r="W89" i="36"/>
  <c r="AM88" i="33"/>
  <c r="AM88" i="36" s="1"/>
  <c r="AM89" i="36"/>
  <c r="D73" i="36"/>
  <c r="L73" i="36"/>
  <c r="AO88" i="33"/>
  <c r="AO88" i="36" s="1"/>
  <c r="AO89" i="36"/>
  <c r="R73" i="36"/>
  <c r="AP73" i="36"/>
  <c r="AP72" i="33"/>
  <c r="AP72" i="36" s="1"/>
  <c r="V88" i="33"/>
  <c r="V88" i="36" s="1"/>
  <c r="V89" i="36"/>
  <c r="AL88" i="33"/>
  <c r="AL88" i="36" s="1"/>
  <c r="AL89" i="36"/>
  <c r="D88" i="33"/>
  <c r="D88" i="36" s="1"/>
  <c r="D89" i="36"/>
  <c r="T89" i="36"/>
  <c r="C89" i="36"/>
  <c r="C88" i="33"/>
  <c r="C88" i="36" s="1"/>
  <c r="AN72" i="35"/>
  <c r="AM72" i="35"/>
  <c r="AP72" i="35"/>
  <c r="H153" i="36"/>
  <c r="H153" i="40"/>
  <c r="H152" i="40" s="1"/>
  <c r="H153" i="38"/>
  <c r="G152" i="38"/>
  <c r="H153" i="37"/>
  <c r="G152" i="37"/>
  <c r="H153" i="41"/>
  <c r="H152" i="41" s="1"/>
  <c r="H153" i="39"/>
  <c r="H152" i="39" s="1"/>
  <c r="G153" i="35"/>
  <c r="G152" i="35" s="1"/>
  <c r="AT16" i="37"/>
  <c r="AT18" i="37"/>
  <c r="AT20" i="37"/>
  <c r="AT24" i="37"/>
  <c r="AT26" i="37"/>
  <c r="AT29" i="37"/>
  <c r="AT35" i="37"/>
  <c r="AT15" i="37"/>
  <c r="AT21" i="37"/>
  <c r="AT23" i="37"/>
  <c r="AT25" i="37"/>
  <c r="AT27" i="37"/>
  <c r="AT32" i="37"/>
  <c r="AT34" i="37"/>
  <c r="AT36" i="37"/>
  <c r="AT45" i="37"/>
  <c r="AT14" i="40"/>
  <c r="AT16" i="40"/>
  <c r="AT18" i="40"/>
  <c r="AT20" i="40"/>
  <c r="AT22" i="40"/>
  <c r="AT24" i="40"/>
  <c r="AT26" i="40"/>
  <c r="AT23" i="40"/>
  <c r="AT25" i="40"/>
  <c r="AT27" i="40"/>
  <c r="AT30" i="40"/>
  <c r="AT32" i="40"/>
  <c r="AT34" i="40"/>
  <c r="AT36" i="40"/>
  <c r="AT38" i="40"/>
  <c r="AT40" i="40"/>
  <c r="CK90" i="28"/>
  <c r="CK86" i="28"/>
  <c r="CK109" i="28"/>
  <c r="CK83" i="28"/>
  <c r="CK9" i="28"/>
  <c r="CK67" i="28"/>
  <c r="CK104" i="28"/>
  <c r="CK101" i="28"/>
  <c r="CK92" i="28"/>
  <c r="CK73" i="28"/>
  <c r="CK71" i="28"/>
  <c r="CK93" i="28"/>
  <c r="CK7" i="28"/>
  <c r="E14" i="45"/>
  <c r="CK49" i="28"/>
  <c r="CK40" i="28"/>
  <c r="CK55" i="28"/>
  <c r="CK52" i="28"/>
  <c r="CK48" i="28"/>
  <c r="CK38" i="28"/>
  <c r="CK35" i="28"/>
  <c r="CK30" i="28"/>
  <c r="CK28" i="28"/>
  <c r="CK27" i="28"/>
  <c r="CK23" i="28"/>
  <c r="CK20" i="28"/>
  <c r="CK17" i="28"/>
  <c r="CK13" i="28"/>
  <c r="CK8" i="28"/>
  <c r="AK34" i="47"/>
  <c r="G165" i="41"/>
  <c r="H99" i="41"/>
  <c r="H98" i="41" s="1"/>
  <c r="AT38" i="37"/>
  <c r="AT14" i="38"/>
  <c r="AT16" i="38"/>
  <c r="AT18" i="38"/>
  <c r="AT20" i="38"/>
  <c r="AT22" i="38"/>
  <c r="AT24" i="38"/>
  <c r="AT26" i="38"/>
  <c r="AT29" i="38"/>
  <c r="AT31" i="38"/>
  <c r="AT33" i="38"/>
  <c r="AT35" i="38"/>
  <c r="AT37" i="38"/>
  <c r="AT39" i="38"/>
  <c r="AT14" i="37"/>
  <c r="AT22" i="37"/>
  <c r="AT31" i="37"/>
  <c r="AT39" i="37"/>
  <c r="AT15" i="38"/>
  <c r="AT17" i="38"/>
  <c r="AT19" i="38"/>
  <c r="AT21" i="38"/>
  <c r="AT23" i="38"/>
  <c r="AT25" i="38"/>
  <c r="AT27" i="38"/>
  <c r="AT30" i="38"/>
  <c r="AT32" i="38"/>
  <c r="AT34" i="38"/>
  <c r="AT36" i="38"/>
  <c r="AT38" i="38"/>
  <c r="AT40" i="38"/>
  <c r="AT45" i="38"/>
  <c r="G165" i="40"/>
  <c r="H99" i="40"/>
  <c r="G98" i="40"/>
  <c r="G165" i="39"/>
  <c r="H99" i="39"/>
  <c r="H98" i="39" s="1"/>
  <c r="H165" i="38"/>
  <c r="I99" i="38"/>
  <c r="H98" i="38"/>
  <c r="H165" i="37"/>
  <c r="I99" i="37"/>
  <c r="H98" i="37"/>
  <c r="G165" i="36"/>
  <c r="H99" i="36"/>
  <c r="F165" i="35"/>
  <c r="G99" i="35"/>
  <c r="AO96" i="33"/>
  <c r="AP98" i="33"/>
  <c r="AP96" i="33" s="1"/>
  <c r="AN98" i="33"/>
  <c r="AN96" i="33" s="1"/>
  <c r="C97" i="33"/>
  <c r="F99" i="33"/>
  <c r="AQ573" i="28"/>
  <c r="AP573" i="28"/>
  <c r="AO573" i="28"/>
  <c r="AN573" i="28"/>
  <c r="AM573" i="28"/>
  <c r="AL573" i="28"/>
  <c r="AK573" i="28"/>
  <c r="AJ573" i="28"/>
  <c r="AI573" i="28"/>
  <c r="AH573" i="28"/>
  <c r="AG573" i="28"/>
  <c r="AF573" i="28"/>
  <c r="AE573" i="28"/>
  <c r="AD573" i="28"/>
  <c r="AC573" i="28"/>
  <c r="AB573" i="28"/>
  <c r="AA573" i="28"/>
  <c r="Z573" i="28"/>
  <c r="Y573" i="28"/>
  <c r="X573" i="28"/>
  <c r="W573" i="28"/>
  <c r="V573" i="28"/>
  <c r="U573" i="28"/>
  <c r="T573" i="28"/>
  <c r="S573" i="28"/>
  <c r="R573" i="28"/>
  <c r="Q573" i="28"/>
  <c r="P573" i="28"/>
  <c r="O573" i="28"/>
  <c r="N573" i="28"/>
  <c r="M573" i="28"/>
  <c r="L573" i="28"/>
  <c r="K573" i="28"/>
  <c r="J573" i="28"/>
  <c r="I573" i="28"/>
  <c r="H573" i="28"/>
  <c r="G573" i="28"/>
  <c r="F573" i="28"/>
  <c r="E573" i="28"/>
  <c r="D573" i="28"/>
  <c r="C573" i="28"/>
  <c r="AQ508" i="28"/>
  <c r="AP508" i="28"/>
  <c r="AO508" i="28"/>
  <c r="AN508" i="28"/>
  <c r="AM508" i="28"/>
  <c r="AL508" i="28"/>
  <c r="AK508" i="28"/>
  <c r="AJ508" i="28"/>
  <c r="AI508" i="28"/>
  <c r="AH508" i="28"/>
  <c r="AG508" i="28"/>
  <c r="AF508" i="28"/>
  <c r="AE508" i="28"/>
  <c r="AD508" i="28"/>
  <c r="AC508" i="28"/>
  <c r="AB508" i="28"/>
  <c r="AA508" i="28"/>
  <c r="Z508" i="28"/>
  <c r="Y508" i="28"/>
  <c r="X508" i="28"/>
  <c r="W508" i="28"/>
  <c r="V508" i="28"/>
  <c r="U508" i="28"/>
  <c r="T508" i="28"/>
  <c r="S508" i="28"/>
  <c r="R508" i="28"/>
  <c r="Q508" i="28"/>
  <c r="P508" i="28"/>
  <c r="O508" i="28"/>
  <c r="N508" i="28"/>
  <c r="M508" i="28"/>
  <c r="L508" i="28"/>
  <c r="K508" i="28"/>
  <c r="J508" i="28"/>
  <c r="I508" i="28"/>
  <c r="H508" i="28"/>
  <c r="G508" i="28"/>
  <c r="F508" i="28"/>
  <c r="E508" i="28"/>
  <c r="D508" i="28"/>
  <c r="C508" i="28"/>
  <c r="AQ443" i="28"/>
  <c r="AP443" i="28"/>
  <c r="AO443" i="28"/>
  <c r="AN443" i="28"/>
  <c r="AM443" i="28"/>
  <c r="AL443" i="28"/>
  <c r="AK443" i="28"/>
  <c r="AJ443" i="28"/>
  <c r="AI443" i="28"/>
  <c r="AH443" i="28"/>
  <c r="AG443" i="28"/>
  <c r="AF443" i="28"/>
  <c r="AE443" i="28"/>
  <c r="AD443" i="28"/>
  <c r="AC443" i="28"/>
  <c r="AB443" i="28"/>
  <c r="AA443" i="28"/>
  <c r="Z443" i="28"/>
  <c r="Y443" i="28"/>
  <c r="X443" i="28"/>
  <c r="W443" i="28"/>
  <c r="V443" i="28"/>
  <c r="U443" i="28"/>
  <c r="T443" i="28"/>
  <c r="S443" i="28"/>
  <c r="R443" i="28"/>
  <c r="Q443" i="28"/>
  <c r="P443" i="28"/>
  <c r="O443" i="28"/>
  <c r="N443" i="28"/>
  <c r="M443" i="28"/>
  <c r="L443" i="28"/>
  <c r="K443" i="28"/>
  <c r="J443" i="28"/>
  <c r="I443" i="28"/>
  <c r="H443" i="28"/>
  <c r="G443" i="28"/>
  <c r="F443" i="28"/>
  <c r="E443" i="28"/>
  <c r="D443" i="28"/>
  <c r="C443" i="28"/>
  <c r="AQ378" i="28"/>
  <c r="AP378" i="28"/>
  <c r="AO378" i="28"/>
  <c r="AN378" i="28"/>
  <c r="AM378" i="28"/>
  <c r="AL378" i="28"/>
  <c r="AK378" i="28"/>
  <c r="AJ378" i="28"/>
  <c r="AI378" i="28"/>
  <c r="AH378" i="28"/>
  <c r="AG378" i="28"/>
  <c r="AF378" i="28"/>
  <c r="AE378" i="28"/>
  <c r="AD378" i="28"/>
  <c r="AC378" i="28"/>
  <c r="AB378" i="28"/>
  <c r="AA378" i="28"/>
  <c r="Z378" i="28"/>
  <c r="Y378" i="28"/>
  <c r="X378" i="28"/>
  <c r="W378" i="28"/>
  <c r="V378" i="28"/>
  <c r="U378" i="28"/>
  <c r="T378" i="28"/>
  <c r="S378" i="28"/>
  <c r="R378" i="28"/>
  <c r="Q378" i="28"/>
  <c r="P378" i="28"/>
  <c r="O378" i="28"/>
  <c r="N378" i="28"/>
  <c r="M378" i="28"/>
  <c r="L378" i="28"/>
  <c r="K378" i="28"/>
  <c r="J378" i="28"/>
  <c r="I378" i="28"/>
  <c r="H378" i="28"/>
  <c r="G378" i="28"/>
  <c r="F378" i="28"/>
  <c r="E378" i="28"/>
  <c r="D378" i="28"/>
  <c r="C378" i="28"/>
  <c r="AQ313" i="28"/>
  <c r="AP313" i="28"/>
  <c r="AO313" i="28"/>
  <c r="AN313" i="28"/>
  <c r="AM313" i="28"/>
  <c r="AL313" i="28"/>
  <c r="AK313" i="28"/>
  <c r="AJ313" i="28"/>
  <c r="AI313" i="28"/>
  <c r="AH313" i="28"/>
  <c r="AG313" i="28"/>
  <c r="AF313" i="28"/>
  <c r="AE313" i="28"/>
  <c r="AD313" i="28"/>
  <c r="AC313" i="28"/>
  <c r="AB313" i="28"/>
  <c r="AA313" i="28"/>
  <c r="Z313" i="28"/>
  <c r="Y313" i="28"/>
  <c r="X313" i="28"/>
  <c r="W313" i="28"/>
  <c r="V313" i="28"/>
  <c r="U313" i="28"/>
  <c r="T313" i="28"/>
  <c r="S313" i="28"/>
  <c r="R313" i="28"/>
  <c r="Q313" i="28"/>
  <c r="P313" i="28"/>
  <c r="O313" i="28"/>
  <c r="N313" i="28"/>
  <c r="M313" i="28"/>
  <c r="L313" i="28"/>
  <c r="K313" i="28"/>
  <c r="J313" i="28"/>
  <c r="I313" i="28"/>
  <c r="H313" i="28"/>
  <c r="G313" i="28"/>
  <c r="F313" i="28"/>
  <c r="E313" i="28"/>
  <c r="D313" i="28"/>
  <c r="C313" i="28"/>
  <c r="AQ39" i="33"/>
  <c r="AK39" i="34" s="1"/>
  <c r="AQ38" i="33"/>
  <c r="AN38" i="34" s="1"/>
  <c r="AQ37" i="33"/>
  <c r="AQ36" i="33"/>
  <c r="P36" i="34" s="1"/>
  <c r="AQ35" i="33"/>
  <c r="AI35" i="34" s="1"/>
  <c r="AQ34" i="33"/>
  <c r="AJ34" i="34" s="1"/>
  <c r="AQ33" i="33"/>
  <c r="AQ32" i="33"/>
  <c r="N32" i="34" s="1"/>
  <c r="AQ31" i="33"/>
  <c r="Z31" i="34" s="1"/>
  <c r="AQ30" i="33"/>
  <c r="V30" i="34" s="1"/>
  <c r="AQ29" i="33"/>
  <c r="AQ25" i="33"/>
  <c r="X25" i="34" s="1"/>
  <c r="AQ24" i="33"/>
  <c r="Z24" i="34" s="1"/>
  <c r="AQ23" i="33"/>
  <c r="AN23" i="34" s="1"/>
  <c r="AQ22" i="33"/>
  <c r="AQ21" i="33"/>
  <c r="AB21" i="34" s="1"/>
  <c r="AQ20" i="33"/>
  <c r="AL20" i="34" s="1"/>
  <c r="AQ19" i="33"/>
  <c r="AL19" i="34" s="1"/>
  <c r="AQ18" i="33"/>
  <c r="AQ17" i="33"/>
  <c r="Q17" i="34" s="1"/>
  <c r="AQ16" i="33"/>
  <c r="AO16" i="34" s="1"/>
  <c r="AQ15" i="33"/>
  <c r="AN15" i="34" s="1"/>
  <c r="AQ14" i="33"/>
  <c r="AQ13" i="33"/>
  <c r="AG13" i="34" s="1"/>
  <c r="AQ248" i="28"/>
  <c r="AP248" i="28"/>
  <c r="AO248" i="28"/>
  <c r="AN248" i="28"/>
  <c r="AM248" i="28"/>
  <c r="AL248" i="28"/>
  <c r="AK248" i="28"/>
  <c r="AJ248" i="28"/>
  <c r="AI248" i="28"/>
  <c r="AH248" i="28"/>
  <c r="AG248" i="28"/>
  <c r="AF248" i="28"/>
  <c r="AE248" i="28"/>
  <c r="AD248" i="28"/>
  <c r="AC248" i="28"/>
  <c r="AB248" i="28"/>
  <c r="AA248" i="28"/>
  <c r="Z248" i="28"/>
  <c r="Y248" i="28"/>
  <c r="X248" i="28"/>
  <c r="W248" i="28"/>
  <c r="V248" i="28"/>
  <c r="U248" i="28"/>
  <c r="T248" i="28"/>
  <c r="S248" i="28"/>
  <c r="R248" i="28"/>
  <c r="Q248" i="28"/>
  <c r="P248" i="28"/>
  <c r="O248" i="28"/>
  <c r="N248" i="28"/>
  <c r="M248" i="28"/>
  <c r="L248" i="28"/>
  <c r="K248" i="28"/>
  <c r="J248" i="28"/>
  <c r="I248" i="28"/>
  <c r="H248" i="28"/>
  <c r="G248" i="28"/>
  <c r="F248" i="28"/>
  <c r="E248" i="28"/>
  <c r="D248" i="28"/>
  <c r="C248" i="28"/>
  <c r="AQ242" i="28"/>
  <c r="AQ241" i="28"/>
  <c r="AQ240" i="28"/>
  <c r="AQ239" i="28"/>
  <c r="AQ238" i="28"/>
  <c r="AQ237" i="28"/>
  <c r="AQ236" i="28"/>
  <c r="AQ235" i="28"/>
  <c r="AQ234" i="28"/>
  <c r="AQ233" i="28"/>
  <c r="AQ232" i="28"/>
  <c r="AQ231" i="28"/>
  <c r="AQ230" i="28"/>
  <c r="AQ229" i="28"/>
  <c r="AQ228" i="28"/>
  <c r="AQ227" i="28"/>
  <c r="AQ226" i="28"/>
  <c r="AQ225" i="28"/>
  <c r="AQ224" i="28"/>
  <c r="AQ223" i="28"/>
  <c r="AQ222" i="28"/>
  <c r="AQ221" i="28"/>
  <c r="AQ220" i="28"/>
  <c r="AQ219" i="28"/>
  <c r="AQ218" i="28"/>
  <c r="AQ217" i="28"/>
  <c r="AQ216" i="28"/>
  <c r="AQ215" i="28"/>
  <c r="AQ214" i="28"/>
  <c r="AQ213" i="28"/>
  <c r="AQ212" i="28"/>
  <c r="AQ211" i="28"/>
  <c r="AQ210" i="28"/>
  <c r="AQ209" i="28"/>
  <c r="AQ208" i="28"/>
  <c r="AQ207" i="28"/>
  <c r="AQ206" i="28"/>
  <c r="AQ205" i="28"/>
  <c r="AQ204" i="28"/>
  <c r="AQ203" i="28"/>
  <c r="AQ202" i="28"/>
  <c r="AQ201" i="28"/>
  <c r="AQ200" i="28"/>
  <c r="AQ199" i="28"/>
  <c r="AQ198" i="28"/>
  <c r="AQ197" i="28"/>
  <c r="AQ196" i="28"/>
  <c r="AQ195" i="28"/>
  <c r="AQ194" i="28"/>
  <c r="AQ193" i="28"/>
  <c r="AQ192" i="28"/>
  <c r="AQ191" i="28"/>
  <c r="AQ190" i="28"/>
  <c r="AQ189" i="28"/>
  <c r="AQ188" i="28"/>
  <c r="AQ187" i="28"/>
  <c r="AQ186" i="28"/>
  <c r="AQ185" i="28"/>
  <c r="AQ184" i="28"/>
  <c r="AQ183" i="28"/>
  <c r="AP183" i="28"/>
  <c r="AO183" i="28"/>
  <c r="AN183" i="28"/>
  <c r="AM183" i="28"/>
  <c r="AL183" i="28"/>
  <c r="AK183" i="28"/>
  <c r="AJ183" i="28"/>
  <c r="AI183" i="28"/>
  <c r="AH183" i="28"/>
  <c r="AG183" i="28"/>
  <c r="AF183" i="28"/>
  <c r="AE183" i="28"/>
  <c r="AD183" i="28"/>
  <c r="AC183" i="28"/>
  <c r="AB183" i="28"/>
  <c r="AA183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F183" i="28"/>
  <c r="E183" i="28"/>
  <c r="D183" i="28"/>
  <c r="C183" i="28"/>
  <c r="AQ177" i="28"/>
  <c r="AQ73" i="31" s="1"/>
  <c r="AQ176" i="28"/>
  <c r="AQ72" i="31" s="1"/>
  <c r="AQ175" i="28"/>
  <c r="AQ71" i="31" s="1"/>
  <c r="AQ174" i="28"/>
  <c r="AQ70" i="31" s="1"/>
  <c r="AQ173" i="28"/>
  <c r="AQ69" i="31" s="1"/>
  <c r="AQ172" i="28"/>
  <c r="AQ68" i="31" s="1"/>
  <c r="AQ171" i="28"/>
  <c r="AQ67" i="31" s="1"/>
  <c r="AQ170" i="28"/>
  <c r="AQ169" i="28"/>
  <c r="AQ65" i="31" s="1"/>
  <c r="AQ168" i="28"/>
  <c r="AQ64" i="31" s="1"/>
  <c r="AQ167" i="28"/>
  <c r="AQ63" i="31" s="1"/>
  <c r="AQ166" i="28"/>
  <c r="AQ62" i="31" s="1"/>
  <c r="AQ165" i="28"/>
  <c r="AQ61" i="31" s="1"/>
  <c r="AQ164" i="28"/>
  <c r="AQ60" i="31" s="1"/>
  <c r="AQ163" i="28"/>
  <c r="AQ59" i="31" s="1"/>
  <c r="AQ162" i="28"/>
  <c r="AQ58" i="31" s="1"/>
  <c r="AQ161" i="28"/>
  <c r="AQ57" i="31" s="1"/>
  <c r="AQ160" i="28"/>
  <c r="AQ56" i="31" s="1"/>
  <c r="AQ159" i="28"/>
  <c r="AQ55" i="31" s="1"/>
  <c r="AQ158" i="28"/>
  <c r="AQ54" i="31" s="1"/>
  <c r="AQ157" i="28"/>
  <c r="AQ53" i="31" s="1"/>
  <c r="AQ156" i="28"/>
  <c r="AQ52" i="31" s="1"/>
  <c r="AQ155" i="28"/>
  <c r="AQ51" i="31" s="1"/>
  <c r="AQ153" i="28"/>
  <c r="AQ49" i="31" s="1"/>
  <c r="AQ152" i="28"/>
  <c r="AQ48" i="31" s="1"/>
  <c r="AQ151" i="28"/>
  <c r="AQ47" i="31" s="1"/>
  <c r="AQ150" i="28"/>
  <c r="AQ46" i="31" s="1"/>
  <c r="AQ149" i="28"/>
  <c r="AQ45" i="31" s="1"/>
  <c r="AQ148" i="28"/>
  <c r="AQ44" i="31" s="1"/>
  <c r="AQ146" i="28"/>
  <c r="AQ42" i="31" s="1"/>
  <c r="AQ145" i="28"/>
  <c r="AQ41" i="31" s="1"/>
  <c r="AQ144" i="28"/>
  <c r="AQ40" i="31" s="1"/>
  <c r="AQ143" i="28"/>
  <c r="AQ39" i="31" s="1"/>
  <c r="AQ142" i="28"/>
  <c r="AQ38" i="31" s="1"/>
  <c r="AQ141" i="28"/>
  <c r="AQ37" i="31" s="1"/>
  <c r="AQ140" i="28"/>
  <c r="AQ36" i="31" s="1"/>
  <c r="AQ139" i="28"/>
  <c r="AQ35" i="31" s="1"/>
  <c r="AQ138" i="28"/>
  <c r="AQ34" i="31" s="1"/>
  <c r="AQ137" i="28"/>
  <c r="AQ33" i="31" s="1"/>
  <c r="AQ136" i="28"/>
  <c r="AQ32" i="31" s="1"/>
  <c r="AQ135" i="28"/>
  <c r="AQ31" i="31" s="1"/>
  <c r="AQ134" i="28"/>
  <c r="AQ30" i="31" s="1"/>
  <c r="AQ133" i="28"/>
  <c r="AQ131" i="28"/>
  <c r="AQ27" i="31" s="1"/>
  <c r="AQ130" i="28"/>
  <c r="AQ26" i="31" s="1"/>
  <c r="AQ128" i="28"/>
  <c r="AQ24" i="31" s="1"/>
  <c r="AQ127" i="28"/>
  <c r="AQ23" i="31" s="1"/>
  <c r="AQ126" i="28"/>
  <c r="AQ22" i="31" s="1"/>
  <c r="AQ125" i="28"/>
  <c r="AQ21" i="31" s="1"/>
  <c r="AQ124" i="28"/>
  <c r="AQ20" i="31" s="1"/>
  <c r="AQ123" i="28"/>
  <c r="AQ19" i="31" s="1"/>
  <c r="AQ122" i="28"/>
  <c r="AQ18" i="31" s="1"/>
  <c r="AQ121" i="28"/>
  <c r="AQ17" i="31" s="1"/>
  <c r="AQ120" i="28"/>
  <c r="AQ16" i="31" s="1"/>
  <c r="AQ119" i="28"/>
  <c r="AQ15" i="31" s="1"/>
  <c r="AQ118" i="28"/>
  <c r="AQ14" i="31" s="1"/>
  <c r="AQ117" i="28"/>
  <c r="AQ13" i="31" s="1"/>
  <c r="AQ116" i="28"/>
  <c r="AQ12" i="31" s="1"/>
  <c r="AQ115" i="28"/>
  <c r="AP115" i="28"/>
  <c r="AO115" i="28"/>
  <c r="AN115" i="28"/>
  <c r="AM115" i="28"/>
  <c r="AL115" i="28"/>
  <c r="AK115" i="28"/>
  <c r="AJ115" i="28"/>
  <c r="AI115" i="28"/>
  <c r="AH115" i="28"/>
  <c r="AG115" i="28"/>
  <c r="AF115" i="28"/>
  <c r="AE115" i="28"/>
  <c r="AD115" i="28"/>
  <c r="AC115" i="28"/>
  <c r="AB115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AQ66" i="28"/>
  <c r="AP66" i="28"/>
  <c r="AO66" i="28"/>
  <c r="AN66" i="28"/>
  <c r="AM66" i="28"/>
  <c r="AL66" i="28"/>
  <c r="AK66" i="28"/>
  <c r="AJ66" i="28"/>
  <c r="AI66" i="28"/>
  <c r="AH66" i="28"/>
  <c r="AG66" i="28"/>
  <c r="AF66" i="28"/>
  <c r="AE66" i="28"/>
  <c r="AD66" i="28"/>
  <c r="AC66" i="28"/>
  <c r="AB66" i="28"/>
  <c r="AA66" i="28"/>
  <c r="Z66" i="28"/>
  <c r="Y66" i="28"/>
  <c r="X66" i="28"/>
  <c r="W66" i="28"/>
  <c r="V66" i="28"/>
  <c r="U66" i="28"/>
  <c r="T66" i="28"/>
  <c r="S66" i="28"/>
  <c r="R66" i="28"/>
  <c r="Q66" i="28"/>
  <c r="P66" i="28"/>
  <c r="O66" i="28"/>
  <c r="N66" i="28"/>
  <c r="M66" i="28"/>
  <c r="L66" i="28"/>
  <c r="K66" i="28"/>
  <c r="J66" i="28"/>
  <c r="I66" i="28"/>
  <c r="H66" i="28"/>
  <c r="G66" i="28"/>
  <c r="F66" i="28"/>
  <c r="E66" i="28"/>
  <c r="D66" i="28"/>
  <c r="C66" i="28"/>
  <c r="AM80" i="31" l="1"/>
  <c r="AN80" i="31" s="1"/>
  <c r="AO80" i="31" s="1"/>
  <c r="AP80" i="31" s="1"/>
  <c r="I88" i="35"/>
  <c r="X88" i="35"/>
  <c r="AE88" i="35"/>
  <c r="AK88" i="33"/>
  <c r="AK88" i="36" s="1"/>
  <c r="AM72" i="39"/>
  <c r="AM72" i="41" s="1"/>
  <c r="AW647" i="28"/>
  <c r="T88" i="35"/>
  <c r="F88" i="33"/>
  <c r="F88" i="36" s="1"/>
  <c r="AK72" i="35"/>
  <c r="T88" i="39"/>
  <c r="T88" i="41" s="1"/>
  <c r="T88" i="33"/>
  <c r="T88" i="36" s="1"/>
  <c r="AL27" i="48"/>
  <c r="AK26" i="48"/>
  <c r="AD72" i="35"/>
  <c r="H88" i="35"/>
  <c r="U88" i="35"/>
  <c r="CK240" i="28"/>
  <c r="AQ641" i="28"/>
  <c r="AQ637" i="28" s="1"/>
  <c r="AQ18" i="48" s="1"/>
  <c r="AQ66" i="31"/>
  <c r="CK567" i="28"/>
  <c r="AQ29" i="31"/>
  <c r="L72" i="35"/>
  <c r="L72" i="39"/>
  <c r="L72" i="41" s="1"/>
  <c r="AF24" i="34"/>
  <c r="J13" i="34"/>
  <c r="O20" i="34"/>
  <c r="AN39" i="34"/>
  <c r="J24" i="34"/>
  <c r="V39" i="34"/>
  <c r="U39" i="34"/>
  <c r="T16" i="34"/>
  <c r="I24" i="34"/>
  <c r="AF13" i="34"/>
  <c r="AO39" i="34"/>
  <c r="AK24" i="34"/>
  <c r="G36" i="34"/>
  <c r="U88" i="33"/>
  <c r="U88" i="36" s="1"/>
  <c r="F35" i="34"/>
  <c r="F24" i="34"/>
  <c r="AD16" i="34"/>
  <c r="J39" i="34"/>
  <c r="AH20" i="34"/>
  <c r="W16" i="34"/>
  <c r="AK16" i="34"/>
  <c r="N20" i="34"/>
  <c r="N39" i="34"/>
  <c r="AG25" i="34"/>
  <c r="O25" i="34"/>
  <c r="Y23" i="34"/>
  <c r="AC34" i="34"/>
  <c r="D34" i="34"/>
  <c r="AL23" i="34"/>
  <c r="AG38" i="34"/>
  <c r="T15" i="34"/>
  <c r="AA30" i="34"/>
  <c r="W23" i="34"/>
  <c r="O15" i="34"/>
  <c r="AL34" i="34"/>
  <c r="Z17" i="34"/>
  <c r="C39" i="34"/>
  <c r="R16" i="34"/>
  <c r="F21" i="34"/>
  <c r="F30" i="34"/>
  <c r="AG16" i="34"/>
  <c r="C17" i="34"/>
  <c r="R23" i="34"/>
  <c r="L21" i="34"/>
  <c r="AB15" i="34"/>
  <c r="G16" i="34"/>
  <c r="AC38" i="34"/>
  <c r="K21" i="34"/>
  <c r="V20" i="34"/>
  <c r="D19" i="34"/>
  <c r="D39" i="34"/>
  <c r="D24" i="34"/>
  <c r="R20" i="34"/>
  <c r="Z34" i="34"/>
  <c r="AD35" i="34"/>
  <c r="AP38" i="34"/>
  <c r="AF38" i="34"/>
  <c r="T23" i="34"/>
  <c r="X19" i="34"/>
  <c r="AJ38" i="34"/>
  <c r="Y16" i="34"/>
  <c r="AE24" i="34"/>
  <c r="AI39" i="34"/>
  <c r="AF19" i="34"/>
  <c r="AG39" i="34"/>
  <c r="F38" i="34"/>
  <c r="AG35" i="34"/>
  <c r="R15" i="34"/>
  <c r="AD38" i="34"/>
  <c r="O19" i="34"/>
  <c r="H32" i="34"/>
  <c r="G32" i="34"/>
  <c r="S17" i="34"/>
  <c r="AB38" i="34"/>
  <c r="AO24" i="34"/>
  <c r="AO13" i="34"/>
  <c r="AO38" i="34"/>
  <c r="AM25" i="34"/>
  <c r="AM19" i="34"/>
  <c r="AJ39" i="34"/>
  <c r="AL16" i="34"/>
  <c r="AJ19" i="34"/>
  <c r="AL30" i="34"/>
  <c r="R36" i="34"/>
  <c r="L17" i="34"/>
  <c r="K13" i="34"/>
  <c r="AJ21" i="34"/>
  <c r="C25" i="34"/>
  <c r="M19" i="34"/>
  <c r="X38" i="34"/>
  <c r="AF20" i="34"/>
  <c r="Z38" i="34"/>
  <c r="R31" i="34"/>
  <c r="N34" i="34"/>
  <c r="X35" i="34"/>
  <c r="AI30" i="34"/>
  <c r="L34" i="34"/>
  <c r="C38" i="34"/>
  <c r="G34" i="34"/>
  <c r="V24" i="34"/>
  <c r="P16" i="34"/>
  <c r="O16" i="34"/>
  <c r="O32" i="34"/>
  <c r="K31" i="34"/>
  <c r="P31" i="34"/>
  <c r="J34" i="34"/>
  <c r="W24" i="34"/>
  <c r="AA38" i="34"/>
  <c r="AA39" i="34"/>
  <c r="I30" i="34"/>
  <c r="M35" i="34"/>
  <c r="P21" i="34"/>
  <c r="S19" i="34"/>
  <c r="W25" i="34"/>
  <c r="AE31" i="34"/>
  <c r="E19" i="34"/>
  <c r="Y39" i="34"/>
  <c r="Y15" i="34"/>
  <c r="AB25" i="34"/>
  <c r="V19" i="34"/>
  <c r="AK21" i="34"/>
  <c r="AM30" i="34"/>
  <c r="AJ13" i="34"/>
  <c r="AP39" i="34"/>
  <c r="AP16" i="34"/>
  <c r="AP30" i="34"/>
  <c r="AL35" i="34"/>
  <c r="AL15" i="34"/>
  <c r="H72" i="35"/>
  <c r="C32" i="34"/>
  <c r="Z21" i="34"/>
  <c r="AG32" i="34"/>
  <c r="AB17" i="34"/>
  <c r="AP17" i="34"/>
  <c r="C34" i="34"/>
  <c r="Z15" i="34"/>
  <c r="X30" i="34"/>
  <c r="X15" i="34"/>
  <c r="M38" i="34"/>
  <c r="N13" i="34"/>
  <c r="R39" i="34"/>
  <c r="F17" i="34"/>
  <c r="Z20" i="34"/>
  <c r="Q32" i="34"/>
  <c r="AD25" i="34"/>
  <c r="U24" i="34"/>
  <c r="P34" i="34"/>
  <c r="J38" i="34"/>
  <c r="K34" i="34"/>
  <c r="W34" i="34"/>
  <c r="W21" i="34"/>
  <c r="T31" i="34"/>
  <c r="T19" i="34"/>
  <c r="D35" i="34"/>
  <c r="U34" i="34"/>
  <c r="U20" i="34"/>
  <c r="K24" i="34"/>
  <c r="I19" i="34"/>
  <c r="S23" i="34"/>
  <c r="AA24" i="34"/>
  <c r="H24" i="34"/>
  <c r="D23" i="34"/>
  <c r="AH16" i="34"/>
  <c r="L15" i="34"/>
  <c r="AE23" i="34"/>
  <c r="AA19" i="34"/>
  <c r="E31" i="34"/>
  <c r="F15" i="34"/>
  <c r="E32" i="34"/>
  <c r="Q24" i="34"/>
  <c r="AO23" i="34"/>
  <c r="AM31" i="34"/>
  <c r="AM36" i="34"/>
  <c r="AN30" i="34"/>
  <c r="AL31" i="34"/>
  <c r="AN24" i="34"/>
  <c r="AJ16" i="34"/>
  <c r="AG23" i="34"/>
  <c r="AB14" i="34"/>
  <c r="AL14" i="34"/>
  <c r="AP14" i="34"/>
  <c r="AN14" i="34"/>
  <c r="E14" i="34"/>
  <c r="I14" i="34"/>
  <c r="J14" i="34"/>
  <c r="K14" i="34"/>
  <c r="AD14" i="34"/>
  <c r="AF14" i="34"/>
  <c r="AJ14" i="34"/>
  <c r="F14" i="34"/>
  <c r="AG14" i="34"/>
  <c r="S14" i="34"/>
  <c r="N14" i="34"/>
  <c r="X14" i="34"/>
  <c r="D14" i="34"/>
  <c r="W14" i="34"/>
  <c r="AC14" i="34"/>
  <c r="R14" i="34"/>
  <c r="AL18" i="34"/>
  <c r="AK18" i="34"/>
  <c r="N18" i="34"/>
  <c r="K18" i="34"/>
  <c r="G18" i="34"/>
  <c r="AC18" i="34"/>
  <c r="V18" i="34"/>
  <c r="R18" i="34"/>
  <c r="AP18" i="34"/>
  <c r="AM18" i="34"/>
  <c r="AB18" i="34"/>
  <c r="Q18" i="34"/>
  <c r="H18" i="34"/>
  <c r="AA18" i="34"/>
  <c r="U18" i="34"/>
  <c r="I18" i="34"/>
  <c r="J18" i="34"/>
  <c r="X18" i="34"/>
  <c r="F18" i="34"/>
  <c r="X22" i="34"/>
  <c r="E22" i="34"/>
  <c r="AD22" i="34"/>
  <c r="U22" i="34"/>
  <c r="T22" i="34"/>
  <c r="H22" i="34"/>
  <c r="J22" i="34"/>
  <c r="AC22" i="34"/>
  <c r="L22" i="34"/>
  <c r="AG22" i="34"/>
  <c r="AJ22" i="34"/>
  <c r="AN22" i="34"/>
  <c r="AB22" i="34"/>
  <c r="AA22" i="34"/>
  <c r="AH22" i="34"/>
  <c r="Y22" i="34"/>
  <c r="D22" i="34"/>
  <c r="I22" i="34"/>
  <c r="K22" i="34"/>
  <c r="O22" i="34"/>
  <c r="C22" i="34"/>
  <c r="Q22" i="34"/>
  <c r="N22" i="34"/>
  <c r="Z22" i="34"/>
  <c r="AM29" i="34"/>
  <c r="AI29" i="34"/>
  <c r="N29" i="34"/>
  <c r="AA29" i="34"/>
  <c r="AC29" i="34"/>
  <c r="J29" i="34"/>
  <c r="G29" i="34"/>
  <c r="U29" i="34"/>
  <c r="D29" i="34"/>
  <c r="W29" i="34"/>
  <c r="O29" i="34"/>
  <c r="R29" i="34"/>
  <c r="X29" i="34"/>
  <c r="C29" i="34"/>
  <c r="AN29" i="34"/>
  <c r="H29" i="34"/>
  <c r="V29" i="34"/>
  <c r="I29" i="34"/>
  <c r="AG29" i="34"/>
  <c r="AE29" i="34"/>
  <c r="Y29" i="34"/>
  <c r="L29" i="34"/>
  <c r="AN33" i="34"/>
  <c r="P33" i="34"/>
  <c r="J33" i="34"/>
  <c r="M33" i="34"/>
  <c r="AC33" i="34"/>
  <c r="V33" i="34"/>
  <c r="X33" i="34"/>
  <c r="N33" i="34"/>
  <c r="I33" i="34"/>
  <c r="AO33" i="34"/>
  <c r="AK33" i="34"/>
  <c r="AB33" i="34"/>
  <c r="G33" i="34"/>
  <c r="U33" i="34"/>
  <c r="D33" i="34"/>
  <c r="W33" i="34"/>
  <c r="O33" i="34"/>
  <c r="AI33" i="34"/>
  <c r="AL37" i="34"/>
  <c r="AO37" i="34"/>
  <c r="AB37" i="34"/>
  <c r="D37" i="34"/>
  <c r="V37" i="34"/>
  <c r="W37" i="34"/>
  <c r="AC37" i="34"/>
  <c r="AF37" i="34"/>
  <c r="Q37" i="34"/>
  <c r="N37" i="34"/>
  <c r="L37" i="34"/>
  <c r="AN37" i="34"/>
  <c r="I37" i="34"/>
  <c r="AA37" i="34"/>
  <c r="M37" i="34"/>
  <c r="AD37" i="34"/>
  <c r="K37" i="34"/>
  <c r="J37" i="34"/>
  <c r="R37" i="34"/>
  <c r="C37" i="34"/>
  <c r="O37" i="34"/>
  <c r="C18" i="34"/>
  <c r="AI14" i="34"/>
  <c r="Y33" i="34"/>
  <c r="Z37" i="34"/>
  <c r="F22" i="34"/>
  <c r="Q29" i="34"/>
  <c r="K29" i="34"/>
  <c r="M22" i="34"/>
  <c r="T37" i="34"/>
  <c r="P18" i="34"/>
  <c r="S18" i="34"/>
  <c r="P22" i="34"/>
  <c r="P37" i="34"/>
  <c r="T18" i="34"/>
  <c r="M14" i="34"/>
  <c r="AI18" i="34"/>
  <c r="AK22" i="34"/>
  <c r="F13" i="34"/>
  <c r="AG37" i="34"/>
  <c r="N36" i="34"/>
  <c r="AG33" i="34"/>
  <c r="Z29" i="34"/>
  <c r="AG36" i="34"/>
  <c r="AF29" i="34"/>
  <c r="AF21" i="34"/>
  <c r="M17" i="34"/>
  <c r="AC17" i="34"/>
  <c r="H13" i="34"/>
  <c r="I32" i="34"/>
  <c r="D25" i="34"/>
  <c r="D21" i="34"/>
  <c r="Q13" i="34"/>
  <c r="H33" i="34"/>
  <c r="N17" i="34"/>
  <c r="R33" i="34"/>
  <c r="F37" i="34"/>
  <c r="AK17" i="34"/>
  <c r="AK14" i="34"/>
  <c r="AM37" i="34"/>
  <c r="G14" i="34"/>
  <c r="C20" i="34"/>
  <c r="R22" i="34"/>
  <c r="AE22" i="34"/>
  <c r="X24" i="34"/>
  <c r="Y20" i="34"/>
  <c r="Y31" i="34"/>
  <c r="R35" i="34"/>
  <c r="N24" i="34"/>
  <c r="AA14" i="34"/>
  <c r="AB30" i="34"/>
  <c r="AG20" i="34"/>
  <c r="Z39" i="34"/>
  <c r="U30" i="34"/>
  <c r="L35" i="34"/>
  <c r="G30" i="34"/>
  <c r="AI17" i="34"/>
  <c r="Y17" i="34"/>
  <c r="Y13" i="34"/>
  <c r="T36" i="34"/>
  <c r="L20" i="34"/>
  <c r="F31" i="34"/>
  <c r="AI25" i="34"/>
  <c r="AI22" i="34"/>
  <c r="AI31" i="34"/>
  <c r="AE36" i="34"/>
  <c r="AE18" i="34"/>
  <c r="R25" i="34"/>
  <c r="AF39" i="34"/>
  <c r="AF36" i="34"/>
  <c r="C30" i="34"/>
  <c r="C16" i="34"/>
  <c r="Z16" i="34"/>
  <c r="O14" i="34"/>
  <c r="V38" i="34"/>
  <c r="G37" i="34"/>
  <c r="AD33" i="34"/>
  <c r="G23" i="34"/>
  <c r="K35" i="34"/>
  <c r="O30" i="34"/>
  <c r="K33" i="34"/>
  <c r="AC35" i="34"/>
  <c r="AI37" i="34"/>
  <c r="M29" i="34"/>
  <c r="AD39" i="34"/>
  <c r="J21" i="34"/>
  <c r="P35" i="34"/>
  <c r="AD18" i="34"/>
  <c r="H37" i="34"/>
  <c r="H25" i="34"/>
  <c r="W32" i="34"/>
  <c r="W18" i="34"/>
  <c r="D13" i="34"/>
  <c r="U19" i="34"/>
  <c r="S16" i="34"/>
  <c r="E38" i="34"/>
  <c r="AH37" i="34"/>
  <c r="G35" i="34"/>
  <c r="P32" i="34"/>
  <c r="J17" i="34"/>
  <c r="M24" i="34"/>
  <c r="AA34" i="34"/>
  <c r="K19" i="34"/>
  <c r="H17" i="34"/>
  <c r="S37" i="34"/>
  <c r="T32" i="34"/>
  <c r="S32" i="34"/>
  <c r="S34" i="34"/>
  <c r="D16" i="34"/>
  <c r="M21" i="34"/>
  <c r="S29" i="34"/>
  <c r="U13" i="34"/>
  <c r="AH23" i="34"/>
  <c r="AE13" i="34"/>
  <c r="AI19" i="34"/>
  <c r="AH38" i="34"/>
  <c r="AH29" i="34"/>
  <c r="L14" i="34"/>
  <c r="E18" i="34"/>
  <c r="L16" i="34"/>
  <c r="S15" i="34"/>
  <c r="I16" i="34"/>
  <c r="H14" i="34"/>
  <c r="S13" i="34"/>
  <c r="T33" i="34"/>
  <c r="Y37" i="34"/>
  <c r="E25" i="34"/>
  <c r="AH25" i="34"/>
  <c r="Y21" i="34"/>
  <c r="U14" i="34"/>
  <c r="AB16" i="34"/>
  <c r="AB23" i="34"/>
  <c r="AM20" i="34"/>
  <c r="G38" i="34"/>
  <c r="AL38" i="34"/>
  <c r="AP20" i="34"/>
  <c r="AJ18" i="34"/>
  <c r="AP22" i="34"/>
  <c r="AL13" i="34"/>
  <c r="AN13" i="34"/>
  <c r="AM13" i="34"/>
  <c r="E13" i="34"/>
  <c r="AH13" i="34"/>
  <c r="I13" i="34"/>
  <c r="P13" i="34"/>
  <c r="V13" i="34"/>
  <c r="AC13" i="34"/>
  <c r="G13" i="34"/>
  <c r="AA13" i="34"/>
  <c r="X13" i="34"/>
  <c r="M13" i="34"/>
  <c r="Z13" i="34"/>
  <c r="AP13" i="34"/>
  <c r="T13" i="34"/>
  <c r="AD13" i="34"/>
  <c r="L13" i="34"/>
  <c r="AI13" i="34"/>
  <c r="O17" i="34"/>
  <c r="AM17" i="34"/>
  <c r="D17" i="34"/>
  <c r="P17" i="34"/>
  <c r="AG17" i="34"/>
  <c r="AN17" i="34"/>
  <c r="AA17" i="34"/>
  <c r="AH17" i="34"/>
  <c r="K17" i="34"/>
  <c r="E17" i="34"/>
  <c r="U17" i="34"/>
  <c r="I17" i="34"/>
  <c r="AD17" i="34"/>
  <c r="V17" i="34"/>
  <c r="R17" i="34"/>
  <c r="X17" i="34"/>
  <c r="AN21" i="34"/>
  <c r="AM21" i="34"/>
  <c r="AG21" i="34"/>
  <c r="AE21" i="34"/>
  <c r="E21" i="34"/>
  <c r="I21" i="34"/>
  <c r="S21" i="34"/>
  <c r="T21" i="34"/>
  <c r="AA21" i="34"/>
  <c r="AO21" i="34"/>
  <c r="Q21" i="34"/>
  <c r="N21" i="34"/>
  <c r="G21" i="34"/>
  <c r="AI21" i="34"/>
  <c r="V21" i="34"/>
  <c r="O152" i="33"/>
  <c r="AL25" i="34"/>
  <c r="AP25" i="34"/>
  <c r="AN25" i="34"/>
  <c r="N25" i="34"/>
  <c r="I25" i="34"/>
  <c r="M25" i="34"/>
  <c r="J25" i="34"/>
  <c r="Q25" i="34"/>
  <c r="AO25" i="34"/>
  <c r="F25" i="34"/>
  <c r="U25" i="34"/>
  <c r="AE25" i="34"/>
  <c r="P25" i="34"/>
  <c r="S25" i="34"/>
  <c r="AA25" i="34"/>
  <c r="T25" i="34"/>
  <c r="V25" i="34"/>
  <c r="Z25" i="34"/>
  <c r="AF25" i="34"/>
  <c r="D32" i="34"/>
  <c r="AJ32" i="34"/>
  <c r="AM32" i="34"/>
  <c r="U32" i="34"/>
  <c r="AA32" i="34"/>
  <c r="K32" i="34"/>
  <c r="L32" i="34"/>
  <c r="AF32" i="34"/>
  <c r="AI32" i="34"/>
  <c r="AN32" i="34"/>
  <c r="AL32" i="34"/>
  <c r="AK32" i="34"/>
  <c r="F32" i="34"/>
  <c r="AH32" i="34"/>
  <c r="AC32" i="34"/>
  <c r="M32" i="34"/>
  <c r="R32" i="34"/>
  <c r="AE32" i="34"/>
  <c r="X32" i="34"/>
  <c r="AJ36" i="34"/>
  <c r="AL36" i="34"/>
  <c r="AO36" i="34"/>
  <c r="AK36" i="34"/>
  <c r="E36" i="34"/>
  <c r="D36" i="34"/>
  <c r="AC36" i="34"/>
  <c r="V36" i="34"/>
  <c r="W36" i="34"/>
  <c r="M36" i="34"/>
  <c r="Q36" i="34"/>
  <c r="L36" i="34"/>
  <c r="AP36" i="34"/>
  <c r="AN36" i="34"/>
  <c r="AA36" i="34"/>
  <c r="H36" i="34"/>
  <c r="U36" i="34"/>
  <c r="AD36" i="34"/>
  <c r="K36" i="34"/>
  <c r="Z36" i="34"/>
  <c r="X36" i="34"/>
  <c r="AI36" i="34"/>
  <c r="Y36" i="34"/>
  <c r="AN16" i="34"/>
  <c r="J16" i="34"/>
  <c r="V16" i="34"/>
  <c r="M16" i="34"/>
  <c r="AE16" i="34"/>
  <c r="AF16" i="34"/>
  <c r="U16" i="34"/>
  <c r="N16" i="34"/>
  <c r="AM16" i="34"/>
  <c r="E16" i="34"/>
  <c r="AA16" i="34"/>
  <c r="AO20" i="34"/>
  <c r="AI20" i="34"/>
  <c r="T20" i="34"/>
  <c r="J20" i="34"/>
  <c r="K20" i="34"/>
  <c r="P20" i="34"/>
  <c r="AC20" i="34"/>
  <c r="AA20" i="34"/>
  <c r="AE20" i="34"/>
  <c r="AJ20" i="34"/>
  <c r="AK20" i="34"/>
  <c r="AB20" i="34"/>
  <c r="X20" i="34"/>
  <c r="F20" i="34"/>
  <c r="D20" i="34"/>
  <c r="H20" i="34"/>
  <c r="I20" i="34"/>
  <c r="AD20" i="34"/>
  <c r="M20" i="34"/>
  <c r="N152" i="33"/>
  <c r="AG24" i="34"/>
  <c r="AJ24" i="34"/>
  <c r="AP24" i="34"/>
  <c r="AB24" i="34"/>
  <c r="AH24" i="34"/>
  <c r="E24" i="34"/>
  <c r="AD24" i="34"/>
  <c r="O24" i="34"/>
  <c r="R24" i="34"/>
  <c r="Y24" i="34"/>
  <c r="L24" i="34"/>
  <c r="AM24" i="34"/>
  <c r="P24" i="34"/>
  <c r="T24" i="34"/>
  <c r="AC24" i="34"/>
  <c r="G24" i="34"/>
  <c r="AN31" i="34"/>
  <c r="AK31" i="34"/>
  <c r="AO31" i="34"/>
  <c r="AH31" i="34"/>
  <c r="D31" i="34"/>
  <c r="M31" i="34"/>
  <c r="U31" i="34"/>
  <c r="AA31" i="34"/>
  <c r="O31" i="34"/>
  <c r="AF31" i="34"/>
  <c r="AJ31" i="34"/>
  <c r="AP31" i="34"/>
  <c r="AB31" i="34"/>
  <c r="J31" i="34"/>
  <c r="S31" i="34"/>
  <c r="I31" i="34"/>
  <c r="H31" i="34"/>
  <c r="AC31" i="34"/>
  <c r="V31" i="34"/>
  <c r="G31" i="34"/>
  <c r="Q31" i="34"/>
  <c r="L31" i="34"/>
  <c r="AG31" i="34"/>
  <c r="X31" i="34"/>
  <c r="N31" i="34"/>
  <c r="AJ35" i="34"/>
  <c r="AP35" i="34"/>
  <c r="AM35" i="34"/>
  <c r="AO35" i="34"/>
  <c r="AH35" i="34"/>
  <c r="I35" i="34"/>
  <c r="V35" i="34"/>
  <c r="AE35" i="34"/>
  <c r="Z35" i="34"/>
  <c r="Y35" i="34"/>
  <c r="AN35" i="34"/>
  <c r="U35" i="34"/>
  <c r="E35" i="34"/>
  <c r="S35" i="34"/>
  <c r="T35" i="34"/>
  <c r="W35" i="34"/>
  <c r="Q35" i="34"/>
  <c r="O35" i="34"/>
  <c r="C35" i="34"/>
  <c r="AF35" i="34"/>
  <c r="N35" i="34"/>
  <c r="AL39" i="34"/>
  <c r="AB39" i="34"/>
  <c r="F39" i="34"/>
  <c r="AH39" i="34"/>
  <c r="W39" i="34"/>
  <c r="H39" i="34"/>
  <c r="O39" i="34"/>
  <c r="AC39" i="34"/>
  <c r="K39" i="34"/>
  <c r="G39" i="34"/>
  <c r="AM39" i="34"/>
  <c r="T39" i="34"/>
  <c r="P39" i="34"/>
  <c r="S39" i="34"/>
  <c r="Q39" i="34"/>
  <c r="AE39" i="34"/>
  <c r="L39" i="34"/>
  <c r="AP15" i="34"/>
  <c r="AJ15" i="34"/>
  <c r="AM15" i="34"/>
  <c r="N15" i="34"/>
  <c r="Q15" i="34"/>
  <c r="AI15" i="34"/>
  <c r="E15" i="34"/>
  <c r="U15" i="34"/>
  <c r="AD15" i="34"/>
  <c r="V15" i="34"/>
  <c r="J15" i="34"/>
  <c r="AH15" i="34"/>
  <c r="AE15" i="34"/>
  <c r="G15" i="34"/>
  <c r="AK15" i="34"/>
  <c r="I15" i="34"/>
  <c r="P15" i="34"/>
  <c r="D15" i="34"/>
  <c r="AA15" i="34"/>
  <c r="AC15" i="34"/>
  <c r="AF15" i="34"/>
  <c r="AG15" i="34"/>
  <c r="AN19" i="34"/>
  <c r="AO19" i="34"/>
  <c r="AB19" i="34"/>
  <c r="P19" i="34"/>
  <c r="Z19" i="34"/>
  <c r="J19" i="34"/>
  <c r="H19" i="34"/>
  <c r="Q19" i="34"/>
  <c r="AG19" i="34"/>
  <c r="L19" i="34"/>
  <c r="AE19" i="34"/>
  <c r="R19" i="34"/>
  <c r="AP19" i="34"/>
  <c r="G19" i="34"/>
  <c r="AC19" i="34"/>
  <c r="C19" i="34"/>
  <c r="Y19" i="34"/>
  <c r="AD19" i="34"/>
  <c r="N19" i="34"/>
  <c r="F19" i="34"/>
  <c r="AP23" i="34"/>
  <c r="I23" i="34"/>
  <c r="N23" i="34"/>
  <c r="AD23" i="34"/>
  <c r="P23" i="34"/>
  <c r="Z23" i="34"/>
  <c r="F23" i="34"/>
  <c r="AJ23" i="34"/>
  <c r="AK23" i="34"/>
  <c r="AM23" i="34"/>
  <c r="AC23" i="34"/>
  <c r="O23" i="34"/>
  <c r="X23" i="34"/>
  <c r="E23" i="34"/>
  <c r="C23" i="34"/>
  <c r="AA23" i="34"/>
  <c r="J23" i="34"/>
  <c r="H23" i="34"/>
  <c r="K23" i="34"/>
  <c r="Q23" i="34"/>
  <c r="AF23" i="34"/>
  <c r="AJ30" i="34"/>
  <c r="AE30" i="34"/>
  <c r="P30" i="34"/>
  <c r="Q30" i="34"/>
  <c r="K30" i="34"/>
  <c r="M30" i="34"/>
  <c r="AH30" i="34"/>
  <c r="R30" i="34"/>
  <c r="L30" i="34"/>
  <c r="AK30" i="34"/>
  <c r="H30" i="34"/>
  <c r="D30" i="34"/>
  <c r="J30" i="34"/>
  <c r="E30" i="34"/>
  <c r="AC30" i="34"/>
  <c r="Y30" i="34"/>
  <c r="W30" i="34"/>
  <c r="AP34" i="34"/>
  <c r="AK34" i="34"/>
  <c r="AB34" i="34"/>
  <c r="AH34" i="34"/>
  <c r="AD34" i="34"/>
  <c r="O34" i="34"/>
  <c r="AG34" i="34"/>
  <c r="AE34" i="34"/>
  <c r="AI34" i="34"/>
  <c r="AN34" i="34"/>
  <c r="AO34" i="34"/>
  <c r="AM34" i="34"/>
  <c r="E34" i="34"/>
  <c r="R34" i="34"/>
  <c r="H34" i="34"/>
  <c r="T34" i="34"/>
  <c r="M34" i="34"/>
  <c r="AF34" i="34"/>
  <c r="AK38" i="34"/>
  <c r="R38" i="34"/>
  <c r="I38" i="34"/>
  <c r="S38" i="34"/>
  <c r="U38" i="34"/>
  <c r="L38" i="34"/>
  <c r="N38" i="34"/>
  <c r="AM38" i="34"/>
  <c r="P38" i="34"/>
  <c r="T38" i="34"/>
  <c r="O38" i="34"/>
  <c r="AE38" i="34"/>
  <c r="W38" i="34"/>
  <c r="Y38" i="34"/>
  <c r="AE37" i="34"/>
  <c r="O18" i="34"/>
  <c r="AD29" i="34"/>
  <c r="V22" i="34"/>
  <c r="Q33" i="34"/>
  <c r="D18" i="34"/>
  <c r="Z33" i="34"/>
  <c r="T14" i="34"/>
  <c r="AO18" i="34"/>
  <c r="AP33" i="34"/>
  <c r="AL22" i="34"/>
  <c r="AP29" i="34"/>
  <c r="AL33" i="34"/>
  <c r="AJ29" i="34"/>
  <c r="C21" i="34"/>
  <c r="Y14" i="34"/>
  <c r="X21" i="34"/>
  <c r="AH14" i="34"/>
  <c r="L25" i="34"/>
  <c r="AF33" i="34"/>
  <c r="G17" i="34"/>
  <c r="AC25" i="34"/>
  <c r="AD32" i="34"/>
  <c r="W22" i="34"/>
  <c r="S36" i="34"/>
  <c r="W13" i="34"/>
  <c r="W17" i="34"/>
  <c r="AH33" i="34"/>
  <c r="E33" i="34"/>
  <c r="AH18" i="34"/>
  <c r="AB36" i="34"/>
  <c r="AK37" i="34"/>
  <c r="AO32" i="34"/>
  <c r="AK29" i="34"/>
  <c r="AP21" i="34"/>
  <c r="AJ25" i="34"/>
  <c r="AJ17" i="34"/>
  <c r="AN18" i="34"/>
  <c r="AP32" i="34"/>
  <c r="C24" i="34"/>
  <c r="W20" i="34"/>
  <c r="C14" i="34"/>
  <c r="O21" i="34"/>
  <c r="X16" i="34"/>
  <c r="C15" i="34"/>
  <c r="C31" i="34"/>
  <c r="C33" i="34"/>
  <c r="F36" i="34"/>
  <c r="AF30" i="34"/>
  <c r="N30" i="34"/>
  <c r="Q20" i="34"/>
  <c r="L33" i="34"/>
  <c r="AI38" i="34"/>
  <c r="Y25" i="34"/>
  <c r="D38" i="34"/>
  <c r="AF17" i="34"/>
  <c r="Y34" i="34"/>
  <c r="G20" i="34"/>
  <c r="M23" i="34"/>
  <c r="X34" i="34"/>
  <c r="R21" i="34"/>
  <c r="AE14" i="34"/>
  <c r="AG30" i="34"/>
  <c r="Y32" i="34"/>
  <c r="L18" i="34"/>
  <c r="AI23" i="34"/>
  <c r="AH36" i="34"/>
  <c r="M39" i="34"/>
  <c r="X39" i="34"/>
  <c r="F33" i="34"/>
  <c r="F16" i="34"/>
  <c r="F34" i="34"/>
  <c r="Z30" i="34"/>
  <c r="AI16" i="34"/>
  <c r="AE17" i="34"/>
  <c r="Z32" i="34"/>
  <c r="AB13" i="34"/>
  <c r="R13" i="34"/>
  <c r="AG18" i="34"/>
  <c r="L23" i="34"/>
  <c r="C36" i="34"/>
  <c r="G22" i="34"/>
  <c r="Z14" i="34"/>
  <c r="P29" i="34"/>
  <c r="K38" i="34"/>
  <c r="T30" i="34"/>
  <c r="V23" i="34"/>
  <c r="V34" i="34"/>
  <c r="K25" i="34"/>
  <c r="AC16" i="34"/>
  <c r="M18" i="34"/>
  <c r="AD31" i="34"/>
  <c r="AD30" i="34"/>
  <c r="Q38" i="34"/>
  <c r="U37" i="34"/>
  <c r="Q14" i="34"/>
  <c r="Q16" i="34"/>
  <c r="AD21" i="34"/>
  <c r="K16" i="34"/>
  <c r="O36" i="34"/>
  <c r="G25" i="34"/>
  <c r="O13" i="34"/>
  <c r="AC21" i="34"/>
  <c r="K15" i="34"/>
  <c r="P14" i="34"/>
  <c r="H21" i="34"/>
  <c r="T29" i="34"/>
  <c r="I39" i="34"/>
  <c r="S30" i="34"/>
  <c r="S20" i="34"/>
  <c r="S22" i="34"/>
  <c r="S33" i="34"/>
  <c r="S24" i="34"/>
  <c r="J35" i="34"/>
  <c r="J32" i="34"/>
  <c r="J36" i="34"/>
  <c r="V32" i="34"/>
  <c r="W31" i="34"/>
  <c r="H15" i="34"/>
  <c r="W19" i="34"/>
  <c r="H16" i="34"/>
  <c r="T17" i="34"/>
  <c r="H38" i="34"/>
  <c r="AA35" i="34"/>
  <c r="I36" i="34"/>
  <c r="U21" i="34"/>
  <c r="AA33" i="34"/>
  <c r="AH21" i="34"/>
  <c r="W15" i="34"/>
  <c r="AI24" i="34"/>
  <c r="E39" i="34"/>
  <c r="AH19" i="34"/>
  <c r="Z18" i="34"/>
  <c r="E37" i="34"/>
  <c r="E20" i="34"/>
  <c r="I34" i="34"/>
  <c r="H35" i="34"/>
  <c r="V14" i="34"/>
  <c r="AF22" i="34"/>
  <c r="AF18" i="34"/>
  <c r="E29" i="34"/>
  <c r="F29" i="34"/>
  <c r="AE33" i="34"/>
  <c r="AB35" i="34"/>
  <c r="X37" i="34"/>
  <c r="AB32" i="34"/>
  <c r="Y18" i="34"/>
  <c r="U23" i="34"/>
  <c r="AB29" i="34"/>
  <c r="M15" i="34"/>
  <c r="AM33" i="34"/>
  <c r="AM22" i="34"/>
  <c r="AO14" i="34"/>
  <c r="AO15" i="34"/>
  <c r="AO22" i="34"/>
  <c r="AK13" i="34"/>
  <c r="AK35" i="34"/>
  <c r="AO29" i="34"/>
  <c r="AO17" i="34"/>
  <c r="AK25" i="34"/>
  <c r="AK19" i="34"/>
  <c r="AO30" i="34"/>
  <c r="AL21" i="34"/>
  <c r="AJ37" i="34"/>
  <c r="AL29" i="34"/>
  <c r="AJ33" i="34"/>
  <c r="AL24" i="34"/>
  <c r="AL17" i="34"/>
  <c r="AN20" i="34"/>
  <c r="AP37" i="34"/>
  <c r="AM14" i="34"/>
  <c r="Q34" i="34"/>
  <c r="U88" i="39"/>
  <c r="U88" i="41" s="1"/>
  <c r="AL72" i="35"/>
  <c r="H88" i="39"/>
  <c r="H88" i="41" s="1"/>
  <c r="AL72" i="39"/>
  <c r="AL72" i="41" s="1"/>
  <c r="AL72" i="33"/>
  <c r="AL72" i="36" s="1"/>
  <c r="AK89" i="36"/>
  <c r="AK88" i="39"/>
  <c r="AK88" i="41" s="1"/>
  <c r="AJ88" i="35"/>
  <c r="H89" i="41"/>
  <c r="U89" i="41"/>
  <c r="AE72" i="35"/>
  <c r="L88" i="35"/>
  <c r="H88" i="33"/>
  <c r="H88" i="36" s="1"/>
  <c r="N88" i="35"/>
  <c r="S88" i="35"/>
  <c r="AC72" i="35"/>
  <c r="R88" i="35"/>
  <c r="AJ88" i="39"/>
  <c r="AJ88" i="41" s="1"/>
  <c r="AJ88" i="33"/>
  <c r="AJ88" i="36" s="1"/>
  <c r="AK72" i="33"/>
  <c r="AK72" i="36" s="1"/>
  <c r="AK72" i="39"/>
  <c r="AK72" i="41" s="1"/>
  <c r="AJ72" i="35"/>
  <c r="I88" i="33"/>
  <c r="I88" i="36" s="1"/>
  <c r="AI88" i="33"/>
  <c r="AI88" i="36" s="1"/>
  <c r="I88" i="39"/>
  <c r="I88" i="41" s="1"/>
  <c r="K88" i="35"/>
  <c r="K72" i="35"/>
  <c r="K88" i="39"/>
  <c r="K88" i="41" s="1"/>
  <c r="AI88" i="35"/>
  <c r="AI89" i="36"/>
  <c r="K88" i="33"/>
  <c r="K88" i="36" s="1"/>
  <c r="Z88" i="35"/>
  <c r="AI88" i="39"/>
  <c r="AI88" i="41" s="1"/>
  <c r="AE88" i="39"/>
  <c r="AE88" i="41" s="1"/>
  <c r="AE88" i="33"/>
  <c r="AE88" i="36" s="1"/>
  <c r="K89" i="36"/>
  <c r="AJ72" i="39"/>
  <c r="AJ72" i="41" s="1"/>
  <c r="AE89" i="36"/>
  <c r="S88" i="33"/>
  <c r="S88" i="36" s="1"/>
  <c r="K72" i="39"/>
  <c r="K72" i="41" s="1"/>
  <c r="AB72" i="35"/>
  <c r="V72" i="35"/>
  <c r="AJ72" i="33"/>
  <c r="AJ72" i="36" s="1"/>
  <c r="K72" i="33"/>
  <c r="K72" i="36" s="1"/>
  <c r="S88" i="39"/>
  <c r="S88" i="41" s="1"/>
  <c r="P88" i="35"/>
  <c r="P88" i="39"/>
  <c r="P88" i="41" s="1"/>
  <c r="P88" i="33"/>
  <c r="P88" i="36" s="1"/>
  <c r="N72" i="35"/>
  <c r="AV86" i="39"/>
  <c r="P72" i="35"/>
  <c r="N72" i="39"/>
  <c r="N72" i="41" s="1"/>
  <c r="N72" i="33"/>
  <c r="N72" i="36" s="1"/>
  <c r="P72" i="33"/>
  <c r="P72" i="36" s="1"/>
  <c r="AQ83" i="41"/>
  <c r="AF88" i="35"/>
  <c r="J72" i="35"/>
  <c r="P72" i="39"/>
  <c r="P72" i="41" s="1"/>
  <c r="U72" i="35"/>
  <c r="AF72" i="35"/>
  <c r="S72" i="35"/>
  <c r="G72" i="35"/>
  <c r="I72" i="35"/>
  <c r="S72" i="33"/>
  <c r="S72" i="36" s="1"/>
  <c r="AF88" i="33"/>
  <c r="AF88" i="36" s="1"/>
  <c r="X72" i="35"/>
  <c r="W88" i="39"/>
  <c r="W88" i="41" s="1"/>
  <c r="Z88" i="33"/>
  <c r="Z88" i="36" s="1"/>
  <c r="X88" i="33"/>
  <c r="X88" i="36" s="1"/>
  <c r="AH88" i="35"/>
  <c r="AD72" i="33"/>
  <c r="AD72" i="36" s="1"/>
  <c r="Y88" i="35"/>
  <c r="AF88" i="39"/>
  <c r="AF88" i="41" s="1"/>
  <c r="AF89" i="41"/>
  <c r="Z72" i="35"/>
  <c r="J72" i="39"/>
  <c r="J72" i="41" s="1"/>
  <c r="AE72" i="39"/>
  <c r="AE72" i="41" s="1"/>
  <c r="S72" i="39"/>
  <c r="S72" i="41" s="1"/>
  <c r="AQ78" i="41"/>
  <c r="Z88" i="39"/>
  <c r="Z88" i="41" s="1"/>
  <c r="AV78" i="39"/>
  <c r="T72" i="35"/>
  <c r="AV81" i="39"/>
  <c r="AB88" i="35"/>
  <c r="M72" i="35"/>
  <c r="AC88" i="35"/>
  <c r="G88" i="33"/>
  <c r="G88" i="36" s="1"/>
  <c r="CK239" i="28"/>
  <c r="J88" i="35"/>
  <c r="M88" i="35"/>
  <c r="O88" i="35"/>
  <c r="Q72" i="35"/>
  <c r="AA72" i="35"/>
  <c r="G88" i="35"/>
  <c r="V72" i="39"/>
  <c r="V72" i="41" s="1"/>
  <c r="F88" i="39"/>
  <c r="F88" i="41" s="1"/>
  <c r="AG72" i="35"/>
  <c r="Y72" i="35"/>
  <c r="V73" i="41"/>
  <c r="AG88" i="35"/>
  <c r="U72" i="33"/>
  <c r="U72" i="36" s="1"/>
  <c r="AB72" i="39"/>
  <c r="AB72" i="41" s="1"/>
  <c r="X72" i="39"/>
  <c r="X72" i="41" s="1"/>
  <c r="E88" i="33"/>
  <c r="E88" i="36" s="1"/>
  <c r="G89" i="36"/>
  <c r="AQ84" i="41"/>
  <c r="AV84" i="39"/>
  <c r="AA88" i="35"/>
  <c r="K152" i="33"/>
  <c r="AQ92" i="36"/>
  <c r="AE72" i="33"/>
  <c r="AE72" i="36" s="1"/>
  <c r="H72" i="39"/>
  <c r="H72" i="41" s="1"/>
  <c r="AD88" i="35"/>
  <c r="AC72" i="39"/>
  <c r="AC72" i="41" s="1"/>
  <c r="T72" i="33"/>
  <c r="T72" i="36" s="1"/>
  <c r="D72" i="39"/>
  <c r="D72" i="41" s="1"/>
  <c r="W72" i="35"/>
  <c r="E88" i="39"/>
  <c r="E88" i="41" s="1"/>
  <c r="D152" i="33"/>
  <c r="H152" i="33"/>
  <c r="L152" i="33"/>
  <c r="T72" i="39"/>
  <c r="T72" i="41" s="1"/>
  <c r="F152" i="33"/>
  <c r="J152" i="33"/>
  <c r="C152" i="33"/>
  <c r="G152" i="33"/>
  <c r="AV84" i="33"/>
  <c r="AC72" i="33"/>
  <c r="AC72" i="36" s="1"/>
  <c r="AQ73" i="41"/>
  <c r="AV90" i="33"/>
  <c r="AG88" i="39"/>
  <c r="AG88" i="41" s="1"/>
  <c r="AF72" i="39"/>
  <c r="AF72" i="41" s="1"/>
  <c r="E152" i="33"/>
  <c r="I152" i="33"/>
  <c r="M152" i="33"/>
  <c r="J73" i="41"/>
  <c r="M88" i="39"/>
  <c r="M88" i="41" s="1"/>
  <c r="AD88" i="39"/>
  <c r="AD88" i="41" s="1"/>
  <c r="Q72" i="39"/>
  <c r="Q72" i="41" s="1"/>
  <c r="R88" i="33"/>
  <c r="R88" i="36" s="1"/>
  <c r="I72" i="33"/>
  <c r="I72" i="36" s="1"/>
  <c r="AH72" i="33"/>
  <c r="AH72" i="36" s="1"/>
  <c r="R72" i="33"/>
  <c r="R72" i="36" s="1"/>
  <c r="AB72" i="33"/>
  <c r="AB72" i="36" s="1"/>
  <c r="O88" i="33"/>
  <c r="O88" i="36" s="1"/>
  <c r="AC88" i="33"/>
  <c r="AC88" i="36" s="1"/>
  <c r="AA88" i="33"/>
  <c r="AA88" i="36" s="1"/>
  <c r="AD72" i="39"/>
  <c r="AD72" i="41" s="1"/>
  <c r="X88" i="39"/>
  <c r="X88" i="41" s="1"/>
  <c r="AI72" i="39"/>
  <c r="AI72" i="41" s="1"/>
  <c r="AA72" i="39"/>
  <c r="AA72" i="41" s="1"/>
  <c r="O88" i="39"/>
  <c r="O88" i="41" s="1"/>
  <c r="N88" i="39"/>
  <c r="N88" i="41" s="1"/>
  <c r="AV79" i="39"/>
  <c r="AQ81" i="41"/>
  <c r="AQ77" i="41"/>
  <c r="AQ91" i="41"/>
  <c r="AV90" i="39"/>
  <c r="E48" i="43"/>
  <c r="AQ90" i="41"/>
  <c r="AQ89" i="41"/>
  <c r="E48" i="42"/>
  <c r="M72" i="33"/>
  <c r="M72" i="36" s="1"/>
  <c r="AQ74" i="41"/>
  <c r="AV85" i="39"/>
  <c r="Q88" i="33"/>
  <c r="Q88" i="36" s="1"/>
  <c r="AI72" i="33"/>
  <c r="AI72" i="36" s="1"/>
  <c r="R89" i="36"/>
  <c r="X72" i="33"/>
  <c r="X72" i="36" s="1"/>
  <c r="E72" i="35"/>
  <c r="R72" i="35"/>
  <c r="Q88" i="35"/>
  <c r="AI72" i="35"/>
  <c r="Y72" i="33"/>
  <c r="Y72" i="36" s="1"/>
  <c r="Y88" i="33"/>
  <c r="Y88" i="36" s="1"/>
  <c r="I72" i="39"/>
  <c r="I72" i="41" s="1"/>
  <c r="L88" i="33"/>
  <c r="L88" i="36" s="1"/>
  <c r="L72" i="33"/>
  <c r="L72" i="36" s="1"/>
  <c r="AH72" i="39"/>
  <c r="AH72" i="41" s="1"/>
  <c r="AQ89" i="36"/>
  <c r="AV87" i="39"/>
  <c r="U72" i="39"/>
  <c r="U72" i="41" s="1"/>
  <c r="AV91" i="39"/>
  <c r="AV92" i="33"/>
  <c r="AQ85" i="41"/>
  <c r="AD88" i="33"/>
  <c r="AD88" i="36" s="1"/>
  <c r="N88" i="33"/>
  <c r="N88" i="36" s="1"/>
  <c r="M73" i="36"/>
  <c r="AB88" i="39"/>
  <c r="AB88" i="41" s="1"/>
  <c r="W72" i="39"/>
  <c r="W72" i="41" s="1"/>
  <c r="O72" i="39"/>
  <c r="O72" i="41" s="1"/>
  <c r="AV89" i="39"/>
  <c r="AV89" i="33"/>
  <c r="AQ76" i="41"/>
  <c r="AF72" i="33"/>
  <c r="AF72" i="36" s="1"/>
  <c r="Q72" i="33"/>
  <c r="Q72" i="36" s="1"/>
  <c r="AC88" i="39"/>
  <c r="AC88" i="41" s="1"/>
  <c r="Q88" i="39"/>
  <c r="Q88" i="41" s="1"/>
  <c r="AG72" i="39"/>
  <c r="AG72" i="41" s="1"/>
  <c r="Y72" i="39"/>
  <c r="Y72" i="41" s="1"/>
  <c r="O72" i="35"/>
  <c r="AV74" i="39"/>
  <c r="AV75" i="39"/>
  <c r="E45" i="43"/>
  <c r="E72" i="33"/>
  <c r="E72" i="36" s="1"/>
  <c r="AQ88" i="39"/>
  <c r="AQ80" i="41"/>
  <c r="AH88" i="33"/>
  <c r="AH88" i="36" s="1"/>
  <c r="F72" i="33"/>
  <c r="F72" i="36" s="1"/>
  <c r="M88" i="33"/>
  <c r="M88" i="36" s="1"/>
  <c r="F72" i="35"/>
  <c r="AH72" i="35"/>
  <c r="J72" i="33"/>
  <c r="J72" i="36" s="1"/>
  <c r="AQ72" i="39"/>
  <c r="E35" i="43" s="1"/>
  <c r="AA72" i="33"/>
  <c r="AA72" i="36" s="1"/>
  <c r="AG88" i="33"/>
  <c r="AG88" i="36" s="1"/>
  <c r="L88" i="39"/>
  <c r="L88" i="41" s="1"/>
  <c r="V72" i="33"/>
  <c r="V72" i="36" s="1"/>
  <c r="H72" i="33"/>
  <c r="H72" i="36" s="1"/>
  <c r="AQ79" i="41"/>
  <c r="AB88" i="33"/>
  <c r="AB88" i="36" s="1"/>
  <c r="AQ91" i="36"/>
  <c r="Z72" i="33"/>
  <c r="Z72" i="36" s="1"/>
  <c r="D72" i="33"/>
  <c r="D72" i="36" s="1"/>
  <c r="G88" i="39"/>
  <c r="G88" i="41" s="1"/>
  <c r="Z72" i="39"/>
  <c r="Z72" i="41" s="1"/>
  <c r="R72" i="39"/>
  <c r="R72" i="41" s="1"/>
  <c r="AV73" i="39"/>
  <c r="AQ92" i="41"/>
  <c r="J88" i="33"/>
  <c r="J88" i="36" s="1"/>
  <c r="W72" i="33"/>
  <c r="W72" i="36" s="1"/>
  <c r="AH88" i="39"/>
  <c r="AH88" i="41" s="1"/>
  <c r="AQ88" i="35"/>
  <c r="AV91" i="33"/>
  <c r="G72" i="39"/>
  <c r="G72" i="41" s="1"/>
  <c r="AV92" i="39"/>
  <c r="G72" i="33"/>
  <c r="G72" i="36" s="1"/>
  <c r="AG72" i="33"/>
  <c r="AG72" i="36" s="1"/>
  <c r="M72" i="39"/>
  <c r="M72" i="41" s="1"/>
  <c r="E72" i="39"/>
  <c r="E72" i="41" s="1"/>
  <c r="AV80" i="39"/>
  <c r="AQ82" i="41"/>
  <c r="AA88" i="39"/>
  <c r="AA88" i="41" s="1"/>
  <c r="F72" i="39"/>
  <c r="F72" i="41" s="1"/>
  <c r="AQ88" i="33"/>
  <c r="AQ88" i="36" s="1"/>
  <c r="AV82" i="39"/>
  <c r="AQ90" i="36"/>
  <c r="O72" i="33"/>
  <c r="O72" i="36" s="1"/>
  <c r="Y88" i="39"/>
  <c r="Y88" i="41" s="1"/>
  <c r="R88" i="39"/>
  <c r="R88" i="41" s="1"/>
  <c r="J88" i="39"/>
  <c r="J88" i="41" s="1"/>
  <c r="AQ72" i="35"/>
  <c r="AQ26" i="33"/>
  <c r="AQ27" i="33"/>
  <c r="AQ74" i="33"/>
  <c r="AQ74" i="36" s="1"/>
  <c r="AQ82" i="33"/>
  <c r="AQ82" i="36" s="1"/>
  <c r="AQ85" i="33"/>
  <c r="AQ85" i="36" s="1"/>
  <c r="AQ76" i="33"/>
  <c r="AQ76" i="36" s="1"/>
  <c r="AQ79" i="33"/>
  <c r="AQ79" i="36" s="1"/>
  <c r="AQ80" i="33"/>
  <c r="E38" i="42" s="1"/>
  <c r="AQ13" i="36"/>
  <c r="AQ73" i="33"/>
  <c r="AQ15" i="36"/>
  <c r="AQ81" i="33"/>
  <c r="E39" i="42" s="1"/>
  <c r="AQ21" i="36"/>
  <c r="AQ78" i="33"/>
  <c r="E36" i="42" s="1"/>
  <c r="AQ83" i="33"/>
  <c r="AQ83" i="36" s="1"/>
  <c r="AQ75" i="33"/>
  <c r="AQ75" i="36" s="1"/>
  <c r="AQ77" i="33"/>
  <c r="G152" i="36"/>
  <c r="AQ14" i="34"/>
  <c r="AQ14" i="36"/>
  <c r="AQ16" i="34"/>
  <c r="AQ16" i="36"/>
  <c r="AQ18" i="34"/>
  <c r="AQ18" i="36"/>
  <c r="AQ20" i="34"/>
  <c r="AQ20" i="36"/>
  <c r="AQ22" i="34"/>
  <c r="AQ22" i="36"/>
  <c r="AQ24" i="34"/>
  <c r="AQ24" i="36"/>
  <c r="AQ29" i="34"/>
  <c r="AQ29" i="36"/>
  <c r="AQ31" i="34"/>
  <c r="AQ31" i="36"/>
  <c r="AQ33" i="34"/>
  <c r="AQ33" i="36"/>
  <c r="AQ35" i="34"/>
  <c r="AQ35" i="36"/>
  <c r="AQ37" i="34"/>
  <c r="AQ37" i="36"/>
  <c r="AQ39" i="34"/>
  <c r="AQ39" i="36"/>
  <c r="F152" i="36"/>
  <c r="D152" i="36"/>
  <c r="C152" i="36"/>
  <c r="AQ17" i="34"/>
  <c r="AQ17" i="36"/>
  <c r="AQ19" i="34"/>
  <c r="AQ19" i="36"/>
  <c r="AQ23" i="34"/>
  <c r="AQ23" i="36"/>
  <c r="AQ25" i="34"/>
  <c r="AQ25" i="36"/>
  <c r="AQ30" i="34"/>
  <c r="AQ30" i="36"/>
  <c r="AQ32" i="34"/>
  <c r="AQ32" i="36"/>
  <c r="AQ34" i="34"/>
  <c r="AQ34" i="36"/>
  <c r="AQ36" i="34"/>
  <c r="AQ36" i="36"/>
  <c r="AQ38" i="34"/>
  <c r="AQ38" i="36"/>
  <c r="E152" i="36"/>
  <c r="I153" i="36"/>
  <c r="H152" i="36"/>
  <c r="I153" i="40"/>
  <c r="I152" i="40" s="1"/>
  <c r="I153" i="38"/>
  <c r="H152" i="38"/>
  <c r="I153" i="37"/>
  <c r="H152" i="37"/>
  <c r="D165" i="33"/>
  <c r="C165" i="33"/>
  <c r="I153" i="41"/>
  <c r="I152" i="41" s="1"/>
  <c r="I153" i="39"/>
  <c r="I152" i="39" s="1"/>
  <c r="H153" i="35"/>
  <c r="H152" i="35" s="1"/>
  <c r="AT30" i="37"/>
  <c r="AT17" i="37"/>
  <c r="AQ13" i="34"/>
  <c r="AQ15" i="34"/>
  <c r="AQ21" i="34"/>
  <c r="AV29" i="33"/>
  <c r="AV13" i="33"/>
  <c r="AV32" i="33"/>
  <c r="AV34" i="33"/>
  <c r="AV36" i="33"/>
  <c r="AV38" i="33"/>
  <c r="AV33" i="33"/>
  <c r="AV35" i="33"/>
  <c r="AV37" i="33"/>
  <c r="AV39" i="33"/>
  <c r="AV31" i="33"/>
  <c r="AV30" i="33"/>
  <c r="AV17" i="33"/>
  <c r="AV19" i="33"/>
  <c r="AV21" i="33"/>
  <c r="AV23" i="33"/>
  <c r="AV25" i="33"/>
  <c r="AV16" i="33"/>
  <c r="AV18" i="33"/>
  <c r="AV20" i="33"/>
  <c r="AV22" i="33"/>
  <c r="AV24" i="33"/>
  <c r="AV15" i="33"/>
  <c r="AV14" i="33"/>
  <c r="AT72" i="38"/>
  <c r="AT33" i="40"/>
  <c r="AT37" i="37"/>
  <c r="AT33" i="37"/>
  <c r="AT37" i="40"/>
  <c r="AT19" i="37"/>
  <c r="AT13" i="38"/>
  <c r="AT35" i="40"/>
  <c r="AT31" i="40"/>
  <c r="G35" i="45"/>
  <c r="AT17" i="40"/>
  <c r="AT39" i="40"/>
  <c r="G48" i="44"/>
  <c r="AT13" i="40"/>
  <c r="AT21" i="40"/>
  <c r="AT19" i="40"/>
  <c r="AT15" i="40"/>
  <c r="AT41" i="40"/>
  <c r="AT72" i="40"/>
  <c r="AT29" i="40"/>
  <c r="AT13" i="37"/>
  <c r="AT72" i="37"/>
  <c r="E165" i="33"/>
  <c r="CK307" i="28"/>
  <c r="CK117" i="28"/>
  <c r="CK121" i="28"/>
  <c r="CK148" i="28"/>
  <c r="CK177" i="28"/>
  <c r="C14" i="44"/>
  <c r="AT70" i="40"/>
  <c r="C14" i="45"/>
  <c r="G14" i="45" s="1"/>
  <c r="G35" i="44"/>
  <c r="G48" i="45"/>
  <c r="AL34" i="47"/>
  <c r="H165" i="41"/>
  <c r="I99" i="41"/>
  <c r="I98" i="41" s="1"/>
  <c r="CK167" i="28"/>
  <c r="CK206" i="28"/>
  <c r="CK228" i="28"/>
  <c r="CK234" i="28"/>
  <c r="CK116" i="28"/>
  <c r="CK128" i="28"/>
  <c r="CK132" i="28"/>
  <c r="CK136" i="28"/>
  <c r="CK144" i="28"/>
  <c r="CK151" i="28"/>
  <c r="CK162" i="28"/>
  <c r="CK170" i="28"/>
  <c r="CK176" i="28"/>
  <c r="CK195" i="28"/>
  <c r="CK207" i="28"/>
  <c r="CK221" i="28"/>
  <c r="CK235" i="28"/>
  <c r="CK237" i="28"/>
  <c r="CK372" i="28"/>
  <c r="CK214" i="28"/>
  <c r="CK222" i="28"/>
  <c r="H165" i="40"/>
  <c r="I99" i="40"/>
  <c r="H98" i="40"/>
  <c r="H165" i="39"/>
  <c r="I99" i="39"/>
  <c r="I98" i="39" s="1"/>
  <c r="I165" i="38"/>
  <c r="J99" i="38"/>
  <c r="I98" i="38"/>
  <c r="I165" i="37"/>
  <c r="J99" i="37"/>
  <c r="I98" i="37"/>
  <c r="H165" i="36"/>
  <c r="I99" i="36"/>
  <c r="G165" i="35"/>
  <c r="H99" i="35"/>
  <c r="G99" i="33"/>
  <c r="F165" i="33"/>
  <c r="AQ147" i="28"/>
  <c r="AQ154" i="28"/>
  <c r="AS13" i="27"/>
  <c r="D104" i="27"/>
  <c r="E104" i="27" s="1"/>
  <c r="F104" i="27" s="1"/>
  <c r="G104" i="27" s="1"/>
  <c r="H104" i="27" s="1"/>
  <c r="I104" i="27" s="1"/>
  <c r="J104" i="27" s="1"/>
  <c r="K104" i="27" s="1"/>
  <c r="L104" i="27" s="1"/>
  <c r="M104" i="27" s="1"/>
  <c r="N104" i="27" s="1"/>
  <c r="O104" i="27" s="1"/>
  <c r="P104" i="27" s="1"/>
  <c r="Q104" i="27" s="1"/>
  <c r="R104" i="27" s="1"/>
  <c r="S104" i="27" s="1"/>
  <c r="T104" i="27" s="1"/>
  <c r="U104" i="27" s="1"/>
  <c r="V104" i="27" s="1"/>
  <c r="W104" i="27" s="1"/>
  <c r="X104" i="27" s="1"/>
  <c r="Y104" i="27" s="1"/>
  <c r="Z104" i="27" s="1"/>
  <c r="AA104" i="27" s="1"/>
  <c r="AB104" i="27" s="1"/>
  <c r="AC104" i="27" s="1"/>
  <c r="AD104" i="27" s="1"/>
  <c r="AE104" i="27" s="1"/>
  <c r="AF104" i="27" s="1"/>
  <c r="AG104" i="27" s="1"/>
  <c r="AH104" i="27" s="1"/>
  <c r="AI104" i="27" s="1"/>
  <c r="AJ104" i="27" s="1"/>
  <c r="AK104" i="27" s="1"/>
  <c r="AL104" i="27" s="1"/>
  <c r="AM104" i="27" s="1"/>
  <c r="AG102" i="27"/>
  <c r="AF102" i="27"/>
  <c r="AE102" i="27"/>
  <c r="AD102" i="27"/>
  <c r="AC102" i="27"/>
  <c r="AB102" i="27"/>
  <c r="AA102" i="27"/>
  <c r="Z102" i="27"/>
  <c r="Y102" i="27"/>
  <c r="X102" i="27"/>
  <c r="W102" i="27"/>
  <c r="V102" i="27"/>
  <c r="U102" i="27"/>
  <c r="T102" i="27"/>
  <c r="S102" i="27"/>
  <c r="R102" i="27"/>
  <c r="Q102" i="27"/>
  <c r="P102" i="27"/>
  <c r="O102" i="27"/>
  <c r="N102" i="27"/>
  <c r="M102" i="27"/>
  <c r="L102" i="27"/>
  <c r="K102" i="27"/>
  <c r="J102" i="27"/>
  <c r="I102" i="27"/>
  <c r="H102" i="27"/>
  <c r="G102" i="27"/>
  <c r="F102" i="27"/>
  <c r="E102" i="27"/>
  <c r="D102" i="27"/>
  <c r="D57" i="27"/>
  <c r="AQ12" i="27"/>
  <c r="AP12" i="27"/>
  <c r="AP55" i="27" s="1"/>
  <c r="AO12" i="27"/>
  <c r="AO55" i="27" s="1"/>
  <c r="AN12" i="27"/>
  <c r="AN55" i="27" s="1"/>
  <c r="AM12" i="27"/>
  <c r="AM55" i="27" s="1"/>
  <c r="AL12" i="27"/>
  <c r="AL55" i="27" s="1"/>
  <c r="AK12" i="27"/>
  <c r="AK55" i="27" s="1"/>
  <c r="AJ12" i="27"/>
  <c r="AJ55" i="27" s="1"/>
  <c r="AI12" i="27"/>
  <c r="AI55" i="27" s="1"/>
  <c r="AH12" i="27"/>
  <c r="AH55" i="27" s="1"/>
  <c r="AG12" i="27"/>
  <c r="AG55" i="27" s="1"/>
  <c r="AF12" i="27"/>
  <c r="AF55" i="27" s="1"/>
  <c r="AE12" i="27"/>
  <c r="AE55" i="27" s="1"/>
  <c r="AD12" i="27"/>
  <c r="AD55" i="27" s="1"/>
  <c r="AC12" i="27"/>
  <c r="AC55" i="27" s="1"/>
  <c r="AB12" i="27"/>
  <c r="AB55" i="27" s="1"/>
  <c r="AA12" i="27"/>
  <c r="AA55" i="27" s="1"/>
  <c r="Z12" i="27"/>
  <c r="Z55" i="27" s="1"/>
  <c r="Y12" i="27"/>
  <c r="Y55" i="27" s="1"/>
  <c r="X12" i="27"/>
  <c r="X55" i="27" s="1"/>
  <c r="W12" i="27"/>
  <c r="W55" i="27" s="1"/>
  <c r="V12" i="27"/>
  <c r="V55" i="27" s="1"/>
  <c r="U12" i="27"/>
  <c r="U55" i="27" s="1"/>
  <c r="T12" i="27"/>
  <c r="T55" i="27" s="1"/>
  <c r="S12" i="27"/>
  <c r="S55" i="27" s="1"/>
  <c r="R12" i="27"/>
  <c r="R55" i="27" s="1"/>
  <c r="Q12" i="27"/>
  <c r="Q55" i="27" s="1"/>
  <c r="P12" i="27"/>
  <c r="P55" i="27" s="1"/>
  <c r="O12" i="27"/>
  <c r="O55" i="27" s="1"/>
  <c r="N12" i="27"/>
  <c r="N55" i="27" s="1"/>
  <c r="M12" i="27"/>
  <c r="M55" i="27" s="1"/>
  <c r="L12" i="27"/>
  <c r="L55" i="27" s="1"/>
  <c r="K12" i="27"/>
  <c r="K55" i="27" s="1"/>
  <c r="J12" i="27"/>
  <c r="J55" i="27" s="1"/>
  <c r="I12" i="27"/>
  <c r="I55" i="27" s="1"/>
  <c r="H12" i="27"/>
  <c r="H55" i="27" s="1"/>
  <c r="G12" i="27"/>
  <c r="G55" i="27" s="1"/>
  <c r="F12" i="27"/>
  <c r="F55" i="27" s="1"/>
  <c r="E12" i="27"/>
  <c r="E55" i="27" s="1"/>
  <c r="D12" i="27"/>
  <c r="D55" i="27" s="1"/>
  <c r="C12" i="27"/>
  <c r="B9" i="27"/>
  <c r="C132" i="26"/>
  <c r="C131" i="26"/>
  <c r="C130" i="26"/>
  <c r="D118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C78" i="26"/>
  <c r="C77" i="26"/>
  <c r="C76" i="26"/>
  <c r="D66" i="26"/>
  <c r="AQ11" i="26"/>
  <c r="AP11" i="26"/>
  <c r="AP64" i="26" s="1"/>
  <c r="AO11" i="26"/>
  <c r="AO64" i="26" s="1"/>
  <c r="AN11" i="26"/>
  <c r="AN64" i="26" s="1"/>
  <c r="AM11" i="26"/>
  <c r="AM64" i="26" s="1"/>
  <c r="AL11" i="26"/>
  <c r="AL64" i="26" s="1"/>
  <c r="AK11" i="26"/>
  <c r="AK64" i="26" s="1"/>
  <c r="AJ11" i="26"/>
  <c r="AJ64" i="26" s="1"/>
  <c r="AI11" i="26"/>
  <c r="AI64" i="26" s="1"/>
  <c r="AH11" i="26"/>
  <c r="AH64" i="26" s="1"/>
  <c r="AG11" i="26"/>
  <c r="AG64" i="26" s="1"/>
  <c r="AF11" i="26"/>
  <c r="AF64" i="26" s="1"/>
  <c r="AE11" i="26"/>
  <c r="AE64" i="26" s="1"/>
  <c r="AD11" i="26"/>
  <c r="AD64" i="26" s="1"/>
  <c r="AC11" i="26"/>
  <c r="AC64" i="26" s="1"/>
  <c r="AB11" i="26"/>
  <c r="AB64" i="26" s="1"/>
  <c r="AA11" i="26"/>
  <c r="AA64" i="26" s="1"/>
  <c r="Z11" i="26"/>
  <c r="Z64" i="26" s="1"/>
  <c r="Y11" i="26"/>
  <c r="Y64" i="26" s="1"/>
  <c r="X11" i="26"/>
  <c r="X64" i="26" s="1"/>
  <c r="W11" i="26"/>
  <c r="W64" i="26" s="1"/>
  <c r="V11" i="26"/>
  <c r="V64" i="26" s="1"/>
  <c r="U11" i="26"/>
  <c r="U64" i="26" s="1"/>
  <c r="T11" i="26"/>
  <c r="T64" i="26" s="1"/>
  <c r="S11" i="26"/>
  <c r="S64" i="26" s="1"/>
  <c r="R11" i="26"/>
  <c r="R64" i="26" s="1"/>
  <c r="Q11" i="26"/>
  <c r="Q64" i="26" s="1"/>
  <c r="P11" i="26"/>
  <c r="P64" i="26" s="1"/>
  <c r="O11" i="26"/>
  <c r="O64" i="26" s="1"/>
  <c r="N11" i="26"/>
  <c r="N64" i="26" s="1"/>
  <c r="M11" i="26"/>
  <c r="M64" i="26" s="1"/>
  <c r="L11" i="26"/>
  <c r="L64" i="26" s="1"/>
  <c r="K11" i="26"/>
  <c r="K64" i="26" s="1"/>
  <c r="J11" i="26"/>
  <c r="J64" i="26" s="1"/>
  <c r="I11" i="26"/>
  <c r="I64" i="26" s="1"/>
  <c r="H11" i="26"/>
  <c r="H64" i="26" s="1"/>
  <c r="G11" i="26"/>
  <c r="G64" i="26" s="1"/>
  <c r="F11" i="26"/>
  <c r="F64" i="26" s="1"/>
  <c r="E11" i="26"/>
  <c r="E64" i="26" s="1"/>
  <c r="D11" i="26"/>
  <c r="D64" i="26" s="1"/>
  <c r="C11" i="26"/>
  <c r="AS12" i="25"/>
  <c r="AD49" i="25"/>
  <c r="AE49" i="25"/>
  <c r="AF49" i="25"/>
  <c r="AG49" i="25"/>
  <c r="AH49" i="25"/>
  <c r="AI49" i="25"/>
  <c r="AJ49" i="25"/>
  <c r="AK49" i="25"/>
  <c r="AL49" i="25"/>
  <c r="AM49" i="25"/>
  <c r="AN49" i="25"/>
  <c r="AO49" i="25"/>
  <c r="AP49" i="25"/>
  <c r="C138" i="25"/>
  <c r="C137" i="25"/>
  <c r="D125" i="25"/>
  <c r="AG123" i="25"/>
  <c r="AF123" i="25"/>
  <c r="AE123" i="25"/>
  <c r="AD123" i="25"/>
  <c r="AC123" i="25"/>
  <c r="AB123" i="25"/>
  <c r="AA123" i="25"/>
  <c r="Z123" i="25"/>
  <c r="Y123" i="25"/>
  <c r="X123" i="25"/>
  <c r="W123" i="25"/>
  <c r="V123" i="25"/>
  <c r="U123" i="25"/>
  <c r="T123" i="25"/>
  <c r="S123" i="25"/>
  <c r="R123" i="25"/>
  <c r="Q123" i="25"/>
  <c r="P123" i="25"/>
  <c r="O123" i="25"/>
  <c r="N123" i="25"/>
  <c r="M123" i="25"/>
  <c r="L123" i="25"/>
  <c r="K123" i="25"/>
  <c r="J123" i="25"/>
  <c r="I123" i="25"/>
  <c r="H123" i="25"/>
  <c r="G123" i="25"/>
  <c r="F123" i="25"/>
  <c r="E123" i="25"/>
  <c r="D123" i="25"/>
  <c r="C123" i="25"/>
  <c r="C85" i="25"/>
  <c r="C84" i="25"/>
  <c r="C83" i="25"/>
  <c r="D73" i="25"/>
  <c r="E73" i="25" s="1"/>
  <c r="AQ11" i="25"/>
  <c r="AP11" i="25"/>
  <c r="AP71" i="25" s="1"/>
  <c r="AO11" i="25"/>
  <c r="AO71" i="25" s="1"/>
  <c r="AN11" i="25"/>
  <c r="AN71" i="25" s="1"/>
  <c r="AM11" i="25"/>
  <c r="AM71" i="25" s="1"/>
  <c r="AL11" i="25"/>
  <c r="AL71" i="25" s="1"/>
  <c r="AK11" i="25"/>
  <c r="AK71" i="25" s="1"/>
  <c r="AJ11" i="25"/>
  <c r="AJ71" i="25" s="1"/>
  <c r="AI11" i="25"/>
  <c r="AI71" i="25" s="1"/>
  <c r="AH11" i="25"/>
  <c r="AH71" i="25" s="1"/>
  <c r="AG11" i="25"/>
  <c r="AG71" i="25" s="1"/>
  <c r="AF11" i="25"/>
  <c r="AF71" i="25" s="1"/>
  <c r="AE11" i="25"/>
  <c r="AE71" i="25" s="1"/>
  <c r="AD11" i="25"/>
  <c r="AD71" i="25" s="1"/>
  <c r="AC11" i="25"/>
  <c r="AC71" i="25" s="1"/>
  <c r="AB11" i="25"/>
  <c r="AB71" i="25" s="1"/>
  <c r="AA11" i="25"/>
  <c r="AA71" i="25" s="1"/>
  <c r="Z11" i="25"/>
  <c r="Z71" i="25" s="1"/>
  <c r="Y11" i="25"/>
  <c r="Y71" i="25" s="1"/>
  <c r="X11" i="25"/>
  <c r="X71" i="25" s="1"/>
  <c r="W11" i="25"/>
  <c r="W71" i="25" s="1"/>
  <c r="V11" i="25"/>
  <c r="V71" i="25" s="1"/>
  <c r="U11" i="25"/>
  <c r="U71" i="25" s="1"/>
  <c r="T11" i="25"/>
  <c r="T71" i="25" s="1"/>
  <c r="S11" i="25"/>
  <c r="S71" i="25" s="1"/>
  <c r="R11" i="25"/>
  <c r="R71" i="25" s="1"/>
  <c r="Q11" i="25"/>
  <c r="Q71" i="25" s="1"/>
  <c r="P11" i="25"/>
  <c r="P71" i="25" s="1"/>
  <c r="O11" i="25"/>
  <c r="O71" i="25" s="1"/>
  <c r="N11" i="25"/>
  <c r="N71" i="25" s="1"/>
  <c r="M11" i="25"/>
  <c r="M71" i="25" s="1"/>
  <c r="L11" i="25"/>
  <c r="L71" i="25" s="1"/>
  <c r="K11" i="25"/>
  <c r="K71" i="25" s="1"/>
  <c r="J11" i="25"/>
  <c r="J71" i="25" s="1"/>
  <c r="I11" i="25"/>
  <c r="I71" i="25" s="1"/>
  <c r="H11" i="25"/>
  <c r="H71" i="25" s="1"/>
  <c r="G11" i="25"/>
  <c r="G71" i="25" s="1"/>
  <c r="F11" i="25"/>
  <c r="F71" i="25" s="1"/>
  <c r="E11" i="25"/>
  <c r="E71" i="25" s="1"/>
  <c r="D11" i="25"/>
  <c r="D71" i="25" s="1"/>
  <c r="C11" i="25"/>
  <c r="B9" i="25"/>
  <c r="C139" i="24"/>
  <c r="C138" i="24"/>
  <c r="C137" i="24"/>
  <c r="D125" i="24"/>
  <c r="AG123" i="24"/>
  <c r="AF123" i="24"/>
  <c r="AE123" i="24"/>
  <c r="AD123" i="24"/>
  <c r="AC123" i="24"/>
  <c r="AB123" i="24"/>
  <c r="AA123" i="24"/>
  <c r="Z123" i="24"/>
  <c r="Y123" i="24"/>
  <c r="X123" i="24"/>
  <c r="W123" i="24"/>
  <c r="V123" i="24"/>
  <c r="U123" i="24"/>
  <c r="T123" i="24"/>
  <c r="S123" i="24"/>
  <c r="R123" i="24"/>
  <c r="Q123" i="24"/>
  <c r="P123" i="24"/>
  <c r="O123" i="24"/>
  <c r="N123" i="24"/>
  <c r="M123" i="24"/>
  <c r="L123" i="24"/>
  <c r="K123" i="24"/>
  <c r="J123" i="24"/>
  <c r="I123" i="24"/>
  <c r="H123" i="24"/>
  <c r="G123" i="24"/>
  <c r="F123" i="24"/>
  <c r="E123" i="24"/>
  <c r="D123" i="24"/>
  <c r="C123" i="24"/>
  <c r="C85" i="24"/>
  <c r="C84" i="24"/>
  <c r="C83" i="24"/>
  <c r="D73" i="24"/>
  <c r="E73" i="24" s="1"/>
  <c r="F73" i="24" s="1"/>
  <c r="G73" i="24" s="1"/>
  <c r="H73" i="24" s="1"/>
  <c r="I73" i="24" s="1"/>
  <c r="J73" i="24" s="1"/>
  <c r="K73" i="24" s="1"/>
  <c r="L73" i="24" s="1"/>
  <c r="M73" i="24" s="1"/>
  <c r="N73" i="24" s="1"/>
  <c r="O73" i="24" s="1"/>
  <c r="P73" i="24" s="1"/>
  <c r="Q73" i="24" s="1"/>
  <c r="R73" i="24" s="1"/>
  <c r="S73" i="24" s="1"/>
  <c r="T73" i="24" s="1"/>
  <c r="U73" i="24" s="1"/>
  <c r="V73" i="24" s="1"/>
  <c r="W73" i="24" s="1"/>
  <c r="X73" i="24" s="1"/>
  <c r="Y73" i="24" s="1"/>
  <c r="Z73" i="24" s="1"/>
  <c r="AQ11" i="24"/>
  <c r="AP11" i="24"/>
  <c r="AP71" i="24" s="1"/>
  <c r="AO11" i="24"/>
  <c r="AO71" i="24" s="1"/>
  <c r="AN11" i="24"/>
  <c r="AN71" i="24" s="1"/>
  <c r="AM11" i="24"/>
  <c r="AM71" i="24" s="1"/>
  <c r="AL11" i="24"/>
  <c r="AL71" i="24" s="1"/>
  <c r="AK11" i="24"/>
  <c r="AK71" i="24" s="1"/>
  <c r="AJ11" i="24"/>
  <c r="AJ71" i="24" s="1"/>
  <c r="AI11" i="24"/>
  <c r="AI71" i="24" s="1"/>
  <c r="AH11" i="24"/>
  <c r="AH71" i="24" s="1"/>
  <c r="AG11" i="24"/>
  <c r="AG71" i="24" s="1"/>
  <c r="AF11" i="24"/>
  <c r="AF71" i="24" s="1"/>
  <c r="AE11" i="24"/>
  <c r="AE71" i="24" s="1"/>
  <c r="AD11" i="24"/>
  <c r="AD71" i="24" s="1"/>
  <c r="AC11" i="24"/>
  <c r="AC71" i="24" s="1"/>
  <c r="AB11" i="24"/>
  <c r="AB71" i="24" s="1"/>
  <c r="AA11" i="24"/>
  <c r="AA71" i="24" s="1"/>
  <c r="Z11" i="24"/>
  <c r="Z71" i="24" s="1"/>
  <c r="Y11" i="24"/>
  <c r="Y71" i="24" s="1"/>
  <c r="X11" i="24"/>
  <c r="X71" i="24" s="1"/>
  <c r="W11" i="24"/>
  <c r="W71" i="24" s="1"/>
  <c r="V11" i="24"/>
  <c r="V71" i="24" s="1"/>
  <c r="U11" i="24"/>
  <c r="U71" i="24" s="1"/>
  <c r="T11" i="24"/>
  <c r="T71" i="24" s="1"/>
  <c r="S11" i="24"/>
  <c r="S71" i="24" s="1"/>
  <c r="R11" i="24"/>
  <c r="R71" i="24" s="1"/>
  <c r="Q11" i="24"/>
  <c r="Q71" i="24" s="1"/>
  <c r="P11" i="24"/>
  <c r="P71" i="24" s="1"/>
  <c r="O11" i="24"/>
  <c r="O71" i="24" s="1"/>
  <c r="N11" i="24"/>
  <c r="N71" i="24" s="1"/>
  <c r="M11" i="24"/>
  <c r="M71" i="24" s="1"/>
  <c r="L11" i="24"/>
  <c r="L71" i="24" s="1"/>
  <c r="K11" i="24"/>
  <c r="K71" i="24" s="1"/>
  <c r="J11" i="24"/>
  <c r="J71" i="24" s="1"/>
  <c r="I11" i="24"/>
  <c r="I71" i="24" s="1"/>
  <c r="H11" i="24"/>
  <c r="H71" i="24" s="1"/>
  <c r="G11" i="24"/>
  <c r="G71" i="24" s="1"/>
  <c r="F11" i="24"/>
  <c r="F71" i="24" s="1"/>
  <c r="E11" i="24"/>
  <c r="E71" i="24" s="1"/>
  <c r="D11" i="24"/>
  <c r="D71" i="24" s="1"/>
  <c r="C11" i="24"/>
  <c r="AD49" i="23"/>
  <c r="AE49" i="23"/>
  <c r="AF49" i="23"/>
  <c r="AG49" i="23"/>
  <c r="AH49" i="23"/>
  <c r="AI49" i="23"/>
  <c r="AJ49" i="23"/>
  <c r="AK49" i="23"/>
  <c r="AL49" i="23"/>
  <c r="AM49" i="23"/>
  <c r="AN49" i="23"/>
  <c r="AO49" i="23"/>
  <c r="AP49" i="23"/>
  <c r="C139" i="23"/>
  <c r="C138" i="23"/>
  <c r="C137" i="23"/>
  <c r="D125" i="23"/>
  <c r="AG123" i="23"/>
  <c r="AF123" i="23"/>
  <c r="AE123" i="23"/>
  <c r="AD123" i="23"/>
  <c r="AC123" i="23"/>
  <c r="AB123" i="23"/>
  <c r="AA123" i="23"/>
  <c r="Z123" i="23"/>
  <c r="Y123" i="23"/>
  <c r="X123" i="23"/>
  <c r="W123" i="23"/>
  <c r="V123" i="23"/>
  <c r="U123" i="23"/>
  <c r="T123" i="23"/>
  <c r="S123" i="23"/>
  <c r="R123" i="23"/>
  <c r="Q123" i="23"/>
  <c r="P123" i="23"/>
  <c r="O123" i="23"/>
  <c r="N123" i="23"/>
  <c r="M123" i="23"/>
  <c r="L123" i="23"/>
  <c r="K123" i="23"/>
  <c r="J123" i="23"/>
  <c r="I123" i="23"/>
  <c r="H123" i="23"/>
  <c r="G123" i="23"/>
  <c r="F123" i="23"/>
  <c r="E123" i="23"/>
  <c r="D123" i="23"/>
  <c r="C123" i="23"/>
  <c r="C85" i="23"/>
  <c r="C84" i="23"/>
  <c r="C83" i="23"/>
  <c r="D73" i="23"/>
  <c r="E73" i="23" s="1"/>
  <c r="AQ11" i="23"/>
  <c r="AP11" i="23"/>
  <c r="AP71" i="23" s="1"/>
  <c r="AO11" i="23"/>
  <c r="AO71" i="23" s="1"/>
  <c r="AN11" i="23"/>
  <c r="AN71" i="23" s="1"/>
  <c r="AM11" i="23"/>
  <c r="AM71" i="23" s="1"/>
  <c r="AL11" i="23"/>
  <c r="AL71" i="23" s="1"/>
  <c r="AK11" i="23"/>
  <c r="AK71" i="23" s="1"/>
  <c r="AJ11" i="23"/>
  <c r="AJ71" i="23" s="1"/>
  <c r="AI11" i="23"/>
  <c r="AI71" i="23" s="1"/>
  <c r="AH11" i="23"/>
  <c r="AH71" i="23" s="1"/>
  <c r="AG11" i="23"/>
  <c r="AG71" i="23" s="1"/>
  <c r="AF11" i="23"/>
  <c r="AF71" i="23" s="1"/>
  <c r="AE11" i="23"/>
  <c r="AE71" i="23" s="1"/>
  <c r="AD11" i="23"/>
  <c r="AD71" i="23" s="1"/>
  <c r="AC11" i="23"/>
  <c r="AC71" i="23" s="1"/>
  <c r="AB11" i="23"/>
  <c r="AB71" i="23" s="1"/>
  <c r="AA11" i="23"/>
  <c r="AA71" i="23" s="1"/>
  <c r="Z11" i="23"/>
  <c r="Z71" i="23" s="1"/>
  <c r="Y11" i="23"/>
  <c r="Y71" i="23" s="1"/>
  <c r="X11" i="23"/>
  <c r="X71" i="23" s="1"/>
  <c r="W11" i="23"/>
  <c r="W71" i="23" s="1"/>
  <c r="V11" i="23"/>
  <c r="V71" i="23" s="1"/>
  <c r="U11" i="23"/>
  <c r="U71" i="23" s="1"/>
  <c r="T11" i="23"/>
  <c r="T71" i="23" s="1"/>
  <c r="S11" i="23"/>
  <c r="S71" i="23" s="1"/>
  <c r="R11" i="23"/>
  <c r="R71" i="23" s="1"/>
  <c r="Q11" i="23"/>
  <c r="Q71" i="23" s="1"/>
  <c r="P11" i="23"/>
  <c r="P71" i="23" s="1"/>
  <c r="O11" i="23"/>
  <c r="O71" i="23" s="1"/>
  <c r="N11" i="23"/>
  <c r="N71" i="23" s="1"/>
  <c r="M11" i="23"/>
  <c r="M71" i="23" s="1"/>
  <c r="L11" i="23"/>
  <c r="L71" i="23" s="1"/>
  <c r="K11" i="23"/>
  <c r="K71" i="23" s="1"/>
  <c r="J11" i="23"/>
  <c r="J71" i="23" s="1"/>
  <c r="I11" i="23"/>
  <c r="I71" i="23" s="1"/>
  <c r="H11" i="23"/>
  <c r="H71" i="23" s="1"/>
  <c r="G11" i="23"/>
  <c r="G71" i="23" s="1"/>
  <c r="F11" i="23"/>
  <c r="F71" i="23" s="1"/>
  <c r="E11" i="23"/>
  <c r="E71" i="23" s="1"/>
  <c r="D11" i="23"/>
  <c r="D71" i="23" s="1"/>
  <c r="C11" i="23"/>
  <c r="B9" i="23"/>
  <c r="AD123" i="22"/>
  <c r="AS12" i="22"/>
  <c r="AD12" i="22"/>
  <c r="AD12" i="19" s="1"/>
  <c r="AE12" i="22"/>
  <c r="AE12" i="19" s="1"/>
  <c r="AF12" i="22"/>
  <c r="AF12" i="19" s="1"/>
  <c r="AG12" i="22"/>
  <c r="AG12" i="19" s="1"/>
  <c r="AH12" i="22"/>
  <c r="AH12" i="19" s="1"/>
  <c r="AI12" i="22"/>
  <c r="AI12" i="19" s="1"/>
  <c r="AJ12" i="22"/>
  <c r="AJ12" i="19" s="1"/>
  <c r="AK12" i="22"/>
  <c r="AK12" i="19" s="1"/>
  <c r="AL12" i="22"/>
  <c r="AL12" i="19" s="1"/>
  <c r="AM12" i="22"/>
  <c r="AM12" i="19" s="1"/>
  <c r="AN12" i="22"/>
  <c r="AN12" i="19" s="1"/>
  <c r="AO12" i="22"/>
  <c r="AO12" i="19" s="1"/>
  <c r="AP12" i="22"/>
  <c r="AP12" i="19" s="1"/>
  <c r="AD49" i="22"/>
  <c r="AE49" i="22"/>
  <c r="AF49" i="22"/>
  <c r="AG49" i="22"/>
  <c r="AH49" i="22"/>
  <c r="AI49" i="22"/>
  <c r="AJ49" i="22"/>
  <c r="AK49" i="22"/>
  <c r="AL49" i="22"/>
  <c r="AM49" i="22"/>
  <c r="AN49" i="22"/>
  <c r="AO49" i="22"/>
  <c r="AP49" i="22"/>
  <c r="B9" i="22"/>
  <c r="C139" i="22"/>
  <c r="C138" i="22"/>
  <c r="C137" i="22"/>
  <c r="D125" i="22"/>
  <c r="E125" i="22" s="1"/>
  <c r="F125" i="22" s="1"/>
  <c r="G125" i="22" s="1"/>
  <c r="H125" i="22" s="1"/>
  <c r="I125" i="22" s="1"/>
  <c r="J125" i="22" s="1"/>
  <c r="K125" i="22" s="1"/>
  <c r="L125" i="22" s="1"/>
  <c r="M125" i="22" s="1"/>
  <c r="N125" i="22" s="1"/>
  <c r="O125" i="22" s="1"/>
  <c r="P125" i="22" s="1"/>
  <c r="Q125" i="22" s="1"/>
  <c r="R125" i="22" s="1"/>
  <c r="S125" i="22" s="1"/>
  <c r="T125" i="22" s="1"/>
  <c r="U125" i="22" s="1"/>
  <c r="V125" i="22" s="1"/>
  <c r="W125" i="22" s="1"/>
  <c r="X125" i="22" s="1"/>
  <c r="Y125" i="22" s="1"/>
  <c r="Z125" i="22" s="1"/>
  <c r="AA125" i="22" s="1"/>
  <c r="AB125" i="22" s="1"/>
  <c r="AC125" i="22" s="1"/>
  <c r="AD125" i="22" s="1"/>
  <c r="AE125" i="22" s="1"/>
  <c r="AF125" i="22" s="1"/>
  <c r="AG125" i="22" s="1"/>
  <c r="AH125" i="22" s="1"/>
  <c r="AI125" i="22" s="1"/>
  <c r="AG123" i="22"/>
  <c r="AF123" i="22"/>
  <c r="AE123" i="22"/>
  <c r="AC123" i="22"/>
  <c r="AB123" i="22"/>
  <c r="AA123" i="22"/>
  <c r="Z123" i="22"/>
  <c r="Y123" i="22"/>
  <c r="X123" i="22"/>
  <c r="W123" i="22"/>
  <c r="V123" i="22"/>
  <c r="U123" i="22"/>
  <c r="T123" i="22"/>
  <c r="S123" i="22"/>
  <c r="R123" i="22"/>
  <c r="Q123" i="22"/>
  <c r="P123" i="22"/>
  <c r="O123" i="22"/>
  <c r="N123" i="22"/>
  <c r="M123" i="22"/>
  <c r="L123" i="22"/>
  <c r="K123" i="22"/>
  <c r="J123" i="22"/>
  <c r="I123" i="22"/>
  <c r="H123" i="22"/>
  <c r="G123" i="22"/>
  <c r="F123" i="22"/>
  <c r="E123" i="22"/>
  <c r="D123" i="22"/>
  <c r="C123" i="22"/>
  <c r="C85" i="22"/>
  <c r="C84" i="22"/>
  <c r="C83" i="22"/>
  <c r="D73" i="22"/>
  <c r="AQ11" i="22"/>
  <c r="AP11" i="22"/>
  <c r="AP71" i="22" s="1"/>
  <c r="AO11" i="22"/>
  <c r="AO71" i="22" s="1"/>
  <c r="AN11" i="22"/>
  <c r="AN71" i="22" s="1"/>
  <c r="AM11" i="22"/>
  <c r="AM71" i="22" s="1"/>
  <c r="AL11" i="22"/>
  <c r="AL71" i="22" s="1"/>
  <c r="AK11" i="22"/>
  <c r="AK71" i="22" s="1"/>
  <c r="AJ11" i="22"/>
  <c r="AJ71" i="22" s="1"/>
  <c r="AI11" i="22"/>
  <c r="AI71" i="22" s="1"/>
  <c r="AH11" i="22"/>
  <c r="AH71" i="22" s="1"/>
  <c r="AG11" i="22"/>
  <c r="AG71" i="22" s="1"/>
  <c r="AF11" i="22"/>
  <c r="AF71" i="22" s="1"/>
  <c r="AE11" i="22"/>
  <c r="AE71" i="22" s="1"/>
  <c r="AD11" i="22"/>
  <c r="AD71" i="22" s="1"/>
  <c r="AC11" i="22"/>
  <c r="AC71" i="22" s="1"/>
  <c r="AB11" i="22"/>
  <c r="AB71" i="22" s="1"/>
  <c r="AA11" i="22"/>
  <c r="AA71" i="22" s="1"/>
  <c r="Z11" i="22"/>
  <c r="Z71" i="22" s="1"/>
  <c r="Y11" i="22"/>
  <c r="Y71" i="22" s="1"/>
  <c r="X11" i="22"/>
  <c r="X71" i="22" s="1"/>
  <c r="W11" i="22"/>
  <c r="W71" i="22" s="1"/>
  <c r="V11" i="22"/>
  <c r="V71" i="22" s="1"/>
  <c r="U11" i="22"/>
  <c r="U71" i="22" s="1"/>
  <c r="T11" i="22"/>
  <c r="T71" i="22" s="1"/>
  <c r="S11" i="22"/>
  <c r="S71" i="22" s="1"/>
  <c r="R11" i="22"/>
  <c r="R71" i="22" s="1"/>
  <c r="Q11" i="22"/>
  <c r="Q71" i="22" s="1"/>
  <c r="P11" i="22"/>
  <c r="P71" i="22" s="1"/>
  <c r="O11" i="22"/>
  <c r="O71" i="22" s="1"/>
  <c r="N11" i="22"/>
  <c r="N71" i="22" s="1"/>
  <c r="M11" i="22"/>
  <c r="M71" i="22" s="1"/>
  <c r="L11" i="22"/>
  <c r="L71" i="22" s="1"/>
  <c r="K11" i="22"/>
  <c r="K71" i="22" s="1"/>
  <c r="J11" i="22"/>
  <c r="J71" i="22" s="1"/>
  <c r="I11" i="22"/>
  <c r="I71" i="22" s="1"/>
  <c r="H11" i="22"/>
  <c r="H71" i="22" s="1"/>
  <c r="G11" i="22"/>
  <c r="G71" i="22" s="1"/>
  <c r="F11" i="22"/>
  <c r="F71" i="22" s="1"/>
  <c r="E11" i="22"/>
  <c r="E71" i="22" s="1"/>
  <c r="D11" i="22"/>
  <c r="D71" i="22" s="1"/>
  <c r="C11" i="22"/>
  <c r="B9" i="21"/>
  <c r="AS12" i="21"/>
  <c r="C51" i="21"/>
  <c r="AD49" i="21"/>
  <c r="AE49" i="21"/>
  <c r="AF49" i="21"/>
  <c r="AG49" i="21"/>
  <c r="AH49" i="21"/>
  <c r="AI49" i="21"/>
  <c r="AJ49" i="21"/>
  <c r="AK49" i="21"/>
  <c r="AL49" i="21"/>
  <c r="AM49" i="21"/>
  <c r="AN49" i="21"/>
  <c r="AO49" i="21"/>
  <c r="AP49" i="21"/>
  <c r="C12" i="21"/>
  <c r="D113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D66" i="21"/>
  <c r="E66" i="21" s="1"/>
  <c r="AQ11" i="21"/>
  <c r="AP11" i="21"/>
  <c r="AP64" i="21" s="1"/>
  <c r="AO11" i="21"/>
  <c r="AO64" i="21" s="1"/>
  <c r="AN11" i="21"/>
  <c r="AN64" i="21" s="1"/>
  <c r="AM11" i="21"/>
  <c r="AM64" i="21" s="1"/>
  <c r="AL11" i="21"/>
  <c r="AL64" i="21" s="1"/>
  <c r="AK11" i="21"/>
  <c r="AK64" i="21" s="1"/>
  <c r="AJ11" i="21"/>
  <c r="AJ64" i="21" s="1"/>
  <c r="AI11" i="21"/>
  <c r="AI64" i="21" s="1"/>
  <c r="AH11" i="21"/>
  <c r="AH64" i="21" s="1"/>
  <c r="AG11" i="21"/>
  <c r="AG64" i="21" s="1"/>
  <c r="AF11" i="21"/>
  <c r="AF64" i="21" s="1"/>
  <c r="AE11" i="21"/>
  <c r="AE64" i="21" s="1"/>
  <c r="AD11" i="21"/>
  <c r="AD64" i="21" s="1"/>
  <c r="AC11" i="21"/>
  <c r="AC64" i="21" s="1"/>
  <c r="AB11" i="21"/>
  <c r="AB64" i="21" s="1"/>
  <c r="AA11" i="21"/>
  <c r="AA64" i="21" s="1"/>
  <c r="Z11" i="21"/>
  <c r="Z64" i="21" s="1"/>
  <c r="Y11" i="21"/>
  <c r="Y64" i="21" s="1"/>
  <c r="X11" i="21"/>
  <c r="X64" i="21" s="1"/>
  <c r="W11" i="21"/>
  <c r="W64" i="21" s="1"/>
  <c r="V11" i="21"/>
  <c r="V64" i="21" s="1"/>
  <c r="U11" i="21"/>
  <c r="U64" i="21" s="1"/>
  <c r="T11" i="21"/>
  <c r="T64" i="21" s="1"/>
  <c r="S11" i="21"/>
  <c r="S64" i="21" s="1"/>
  <c r="R11" i="21"/>
  <c r="R64" i="21" s="1"/>
  <c r="Q11" i="21"/>
  <c r="Q64" i="21" s="1"/>
  <c r="P11" i="21"/>
  <c r="P64" i="21" s="1"/>
  <c r="O11" i="21"/>
  <c r="O64" i="21" s="1"/>
  <c r="N11" i="21"/>
  <c r="N64" i="21" s="1"/>
  <c r="M11" i="21"/>
  <c r="M64" i="21" s="1"/>
  <c r="L11" i="21"/>
  <c r="L64" i="21" s="1"/>
  <c r="K11" i="21"/>
  <c r="K64" i="21" s="1"/>
  <c r="J11" i="21"/>
  <c r="J64" i="21" s="1"/>
  <c r="I11" i="21"/>
  <c r="I64" i="21" s="1"/>
  <c r="H11" i="21"/>
  <c r="H64" i="21" s="1"/>
  <c r="G11" i="21"/>
  <c r="G64" i="21" s="1"/>
  <c r="F11" i="21"/>
  <c r="F64" i="21" s="1"/>
  <c r="E11" i="21"/>
  <c r="E64" i="21" s="1"/>
  <c r="D11" i="21"/>
  <c r="D64" i="21" s="1"/>
  <c r="C11" i="21"/>
  <c r="C139" i="20"/>
  <c r="C138" i="20"/>
  <c r="C137" i="20"/>
  <c r="AG123" i="20"/>
  <c r="AF123" i="20"/>
  <c r="AE123" i="20"/>
  <c r="AD123" i="20"/>
  <c r="AC123" i="20"/>
  <c r="AB123" i="20"/>
  <c r="AA123" i="20"/>
  <c r="Z123" i="20"/>
  <c r="Y123" i="20"/>
  <c r="X123" i="20"/>
  <c r="W123" i="20"/>
  <c r="V123" i="20"/>
  <c r="U123" i="20"/>
  <c r="T123" i="20"/>
  <c r="S123" i="20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F123" i="20"/>
  <c r="E123" i="20"/>
  <c r="D123" i="20"/>
  <c r="C85" i="20"/>
  <c r="C84" i="20"/>
  <c r="C83" i="20"/>
  <c r="D73" i="20"/>
  <c r="E73" i="20" s="1"/>
  <c r="AQ11" i="20"/>
  <c r="AP11" i="20"/>
  <c r="AP71" i="20" s="1"/>
  <c r="AO11" i="20"/>
  <c r="AO71" i="20" s="1"/>
  <c r="AN11" i="20"/>
  <c r="AN71" i="20" s="1"/>
  <c r="AM11" i="20"/>
  <c r="AM71" i="20" s="1"/>
  <c r="AL11" i="20"/>
  <c r="AL71" i="20" s="1"/>
  <c r="AK11" i="20"/>
  <c r="AK71" i="20" s="1"/>
  <c r="AJ11" i="20"/>
  <c r="AJ71" i="20" s="1"/>
  <c r="AI11" i="20"/>
  <c r="AI71" i="20" s="1"/>
  <c r="AH11" i="20"/>
  <c r="AH71" i="20" s="1"/>
  <c r="AG11" i="20"/>
  <c r="AG71" i="20" s="1"/>
  <c r="AF11" i="20"/>
  <c r="AF71" i="20" s="1"/>
  <c r="AE11" i="20"/>
  <c r="AE71" i="20" s="1"/>
  <c r="AD11" i="20"/>
  <c r="AD71" i="20" s="1"/>
  <c r="AC11" i="20"/>
  <c r="AC71" i="20" s="1"/>
  <c r="AB11" i="20"/>
  <c r="AB71" i="20" s="1"/>
  <c r="AA11" i="20"/>
  <c r="AA71" i="20" s="1"/>
  <c r="Z11" i="20"/>
  <c r="Z71" i="20" s="1"/>
  <c r="Y11" i="20"/>
  <c r="Y71" i="20" s="1"/>
  <c r="X11" i="20"/>
  <c r="X71" i="20" s="1"/>
  <c r="W11" i="20"/>
  <c r="W71" i="20" s="1"/>
  <c r="V11" i="20"/>
  <c r="V71" i="20" s="1"/>
  <c r="U11" i="20"/>
  <c r="U71" i="20" s="1"/>
  <c r="T11" i="20"/>
  <c r="T71" i="20" s="1"/>
  <c r="S11" i="20"/>
  <c r="S71" i="20" s="1"/>
  <c r="R11" i="20"/>
  <c r="R71" i="20" s="1"/>
  <c r="Q11" i="20"/>
  <c r="Q71" i="20" s="1"/>
  <c r="P11" i="20"/>
  <c r="P71" i="20" s="1"/>
  <c r="O11" i="20"/>
  <c r="O71" i="20" s="1"/>
  <c r="N11" i="20"/>
  <c r="N71" i="20" s="1"/>
  <c r="M11" i="20"/>
  <c r="M71" i="20" s="1"/>
  <c r="L11" i="20"/>
  <c r="L71" i="20" s="1"/>
  <c r="K11" i="20"/>
  <c r="K71" i="20" s="1"/>
  <c r="J11" i="20"/>
  <c r="J71" i="20" s="1"/>
  <c r="I11" i="20"/>
  <c r="I71" i="20" s="1"/>
  <c r="H11" i="20"/>
  <c r="H71" i="20" s="1"/>
  <c r="G11" i="20"/>
  <c r="G71" i="20" s="1"/>
  <c r="F11" i="20"/>
  <c r="F71" i="20" s="1"/>
  <c r="E11" i="20"/>
  <c r="E71" i="20" s="1"/>
  <c r="D11" i="20"/>
  <c r="D71" i="20" s="1"/>
  <c r="C11" i="20"/>
  <c r="C132" i="19"/>
  <c r="C131" i="19"/>
  <c r="C130" i="19"/>
  <c r="D118" i="19"/>
  <c r="AG116" i="19"/>
  <c r="AF116" i="19"/>
  <c r="AE116" i="19"/>
  <c r="AD116" i="19"/>
  <c r="AC116" i="19"/>
  <c r="AB116" i="19"/>
  <c r="AA116" i="19"/>
  <c r="Z116" i="19"/>
  <c r="Y116" i="19"/>
  <c r="X116" i="19"/>
  <c r="W116" i="19"/>
  <c r="V116" i="19"/>
  <c r="U116" i="19"/>
  <c r="T116" i="19"/>
  <c r="S116" i="19"/>
  <c r="R116" i="19"/>
  <c r="Q116" i="19"/>
  <c r="P116" i="19"/>
  <c r="O116" i="19"/>
  <c r="N116" i="19"/>
  <c r="M116" i="19"/>
  <c r="L116" i="19"/>
  <c r="K116" i="19"/>
  <c r="J116" i="19"/>
  <c r="I116" i="19"/>
  <c r="H116" i="19"/>
  <c r="G116" i="19"/>
  <c r="F116" i="19"/>
  <c r="E116" i="19"/>
  <c r="D116" i="19"/>
  <c r="C116" i="19"/>
  <c r="C78" i="19"/>
  <c r="C77" i="19"/>
  <c r="C76" i="19"/>
  <c r="D66" i="19"/>
  <c r="E66" i="19" s="1"/>
  <c r="AQ11" i="19"/>
  <c r="AP11" i="19"/>
  <c r="AP64" i="19" s="1"/>
  <c r="AO11" i="19"/>
  <c r="AO64" i="19" s="1"/>
  <c r="AN11" i="19"/>
  <c r="AN64" i="19" s="1"/>
  <c r="AM11" i="19"/>
  <c r="AM64" i="19" s="1"/>
  <c r="AL11" i="19"/>
  <c r="AL64" i="19" s="1"/>
  <c r="AK11" i="19"/>
  <c r="AK64" i="19" s="1"/>
  <c r="AJ11" i="19"/>
  <c r="AJ64" i="19" s="1"/>
  <c r="AI11" i="19"/>
  <c r="AI64" i="19" s="1"/>
  <c r="AH11" i="19"/>
  <c r="AH64" i="19" s="1"/>
  <c r="AG11" i="19"/>
  <c r="AG64" i="19" s="1"/>
  <c r="AF11" i="19"/>
  <c r="AF64" i="19" s="1"/>
  <c r="AE11" i="19"/>
  <c r="AE64" i="19" s="1"/>
  <c r="AD11" i="19"/>
  <c r="AD64" i="19" s="1"/>
  <c r="AC11" i="19"/>
  <c r="AC64" i="19" s="1"/>
  <c r="AB11" i="19"/>
  <c r="AB64" i="19" s="1"/>
  <c r="AA11" i="19"/>
  <c r="AA64" i="19" s="1"/>
  <c r="Z11" i="19"/>
  <c r="Z64" i="19" s="1"/>
  <c r="Y11" i="19"/>
  <c r="Y64" i="19" s="1"/>
  <c r="X11" i="19"/>
  <c r="X64" i="19" s="1"/>
  <c r="W11" i="19"/>
  <c r="W64" i="19" s="1"/>
  <c r="V11" i="19"/>
  <c r="V64" i="19" s="1"/>
  <c r="U11" i="19"/>
  <c r="U64" i="19" s="1"/>
  <c r="T11" i="19"/>
  <c r="T64" i="19" s="1"/>
  <c r="S11" i="19"/>
  <c r="S64" i="19" s="1"/>
  <c r="R11" i="19"/>
  <c r="R64" i="19" s="1"/>
  <c r="Q11" i="19"/>
  <c r="Q64" i="19" s="1"/>
  <c r="P11" i="19"/>
  <c r="P64" i="19" s="1"/>
  <c r="O11" i="19"/>
  <c r="O64" i="19" s="1"/>
  <c r="N11" i="19"/>
  <c r="N64" i="19" s="1"/>
  <c r="M11" i="19"/>
  <c r="M64" i="19" s="1"/>
  <c r="L11" i="19"/>
  <c r="L64" i="19" s="1"/>
  <c r="K11" i="19"/>
  <c r="K64" i="19" s="1"/>
  <c r="J11" i="19"/>
  <c r="J64" i="19" s="1"/>
  <c r="I11" i="19"/>
  <c r="I64" i="19" s="1"/>
  <c r="H11" i="19"/>
  <c r="H64" i="19" s="1"/>
  <c r="G11" i="19"/>
  <c r="G64" i="19" s="1"/>
  <c r="F11" i="19"/>
  <c r="F64" i="19" s="1"/>
  <c r="E11" i="19"/>
  <c r="E64" i="19" s="1"/>
  <c r="D11" i="19"/>
  <c r="D64" i="19" s="1"/>
  <c r="C11" i="19"/>
  <c r="AM27" i="48" l="1"/>
  <c r="AL26" i="48"/>
  <c r="AA73" i="24"/>
  <c r="AB73" i="24" s="1"/>
  <c r="AC73" i="24" s="1"/>
  <c r="AD73" i="24" s="1"/>
  <c r="CK154" i="28"/>
  <c r="AQ50" i="31"/>
  <c r="AQ645" i="28"/>
  <c r="AQ43" i="31"/>
  <c r="E27" i="34"/>
  <c r="J27" i="34"/>
  <c r="S27" i="34"/>
  <c r="U27" i="34"/>
  <c r="AI27" i="34"/>
  <c r="X27" i="34"/>
  <c r="F27" i="34"/>
  <c r="N27" i="34"/>
  <c r="Y27" i="34"/>
  <c r="AN27" i="34"/>
  <c r="AK27" i="34"/>
  <c r="P27" i="34"/>
  <c r="G27" i="34"/>
  <c r="I27" i="34"/>
  <c r="W27" i="34"/>
  <c r="H27" i="34"/>
  <c r="AC27" i="34"/>
  <c r="AG27" i="34"/>
  <c r="AF27" i="34"/>
  <c r="AL27" i="34"/>
  <c r="C27" i="34"/>
  <c r="M27" i="34"/>
  <c r="AP27" i="34"/>
  <c r="AO27" i="34"/>
  <c r="D27" i="34"/>
  <c r="AJ27" i="34"/>
  <c r="T27" i="34"/>
  <c r="Z27" i="34"/>
  <c r="AM27" i="34"/>
  <c r="AB27" i="34"/>
  <c r="O27" i="34"/>
  <c r="AD27" i="34"/>
  <c r="V27" i="34"/>
  <c r="K27" i="34"/>
  <c r="R27" i="34"/>
  <c r="AE27" i="34"/>
  <c r="AA27" i="34"/>
  <c r="Q27" i="34"/>
  <c r="L27" i="34"/>
  <c r="AH27" i="34"/>
  <c r="AP26" i="34"/>
  <c r="AK26" i="34"/>
  <c r="AM26" i="34"/>
  <c r="E26" i="34"/>
  <c r="AA26" i="34"/>
  <c r="P26" i="34"/>
  <c r="S26" i="34"/>
  <c r="D26" i="34"/>
  <c r="I26" i="34"/>
  <c r="W26" i="34"/>
  <c r="AC26" i="34"/>
  <c r="V26" i="34"/>
  <c r="C26" i="34"/>
  <c r="R26" i="34"/>
  <c r="AO26" i="34"/>
  <c r="T26" i="34"/>
  <c r="G26" i="34"/>
  <c r="U26" i="34"/>
  <c r="O26" i="34"/>
  <c r="AD26" i="34"/>
  <c r="M26" i="34"/>
  <c r="Z26" i="34"/>
  <c r="AN26" i="34"/>
  <c r="AB26" i="34"/>
  <c r="K26" i="34"/>
  <c r="N26" i="34"/>
  <c r="J26" i="34"/>
  <c r="AG26" i="34"/>
  <c r="AE26" i="34"/>
  <c r="AL26" i="34"/>
  <c r="AJ26" i="34"/>
  <c r="Y26" i="34"/>
  <c r="Q26" i="34"/>
  <c r="L26" i="34"/>
  <c r="H26" i="34"/>
  <c r="AF26" i="34"/>
  <c r="AH26" i="34"/>
  <c r="F26" i="34"/>
  <c r="X26" i="34"/>
  <c r="AI26" i="34"/>
  <c r="AQ72" i="41"/>
  <c r="AQ86" i="33"/>
  <c r="AQ86" i="36" s="1"/>
  <c r="P152" i="33"/>
  <c r="AQ87" i="33"/>
  <c r="AQ87" i="36" s="1"/>
  <c r="Q152" i="33"/>
  <c r="E66" i="26"/>
  <c r="AQ88" i="41"/>
  <c r="AV88" i="39"/>
  <c r="AV72" i="39"/>
  <c r="AV88" i="33"/>
  <c r="AV27" i="33"/>
  <c r="AQ27" i="34"/>
  <c r="AQ26" i="36"/>
  <c r="AQ27" i="36"/>
  <c r="AV82" i="33"/>
  <c r="AV26" i="33"/>
  <c r="AQ26" i="34"/>
  <c r="AV80" i="33"/>
  <c r="AV74" i="33"/>
  <c r="AQ80" i="36"/>
  <c r="AV85" i="33"/>
  <c r="AV76" i="33"/>
  <c r="E37" i="42"/>
  <c r="AV79" i="33"/>
  <c r="AQ77" i="36"/>
  <c r="AQ78" i="36"/>
  <c r="AQ81" i="36"/>
  <c r="AQ73" i="36"/>
  <c r="AV83" i="33"/>
  <c r="AV75" i="33"/>
  <c r="AV77" i="33"/>
  <c r="AV78" i="33"/>
  <c r="AV81" i="33"/>
  <c r="AQ72" i="33"/>
  <c r="AV73" i="33"/>
  <c r="J153" i="36"/>
  <c r="I152" i="36"/>
  <c r="J153" i="40"/>
  <c r="J152" i="40" s="1"/>
  <c r="J153" i="38"/>
  <c r="I152" i="38"/>
  <c r="J153" i="37"/>
  <c r="I152" i="37"/>
  <c r="J153" i="41"/>
  <c r="J152" i="41" s="1"/>
  <c r="J153" i="39"/>
  <c r="J152" i="39" s="1"/>
  <c r="I153" i="35"/>
  <c r="I152" i="35" s="1"/>
  <c r="AF103" i="27"/>
  <c r="AH103" i="27"/>
  <c r="AJ103" i="27"/>
  <c r="AL103" i="27"/>
  <c r="AE103" i="27"/>
  <c r="AG103" i="27"/>
  <c r="AI103" i="27"/>
  <c r="AK103" i="27"/>
  <c r="AM103" i="27"/>
  <c r="E118" i="26"/>
  <c r="D124" i="25"/>
  <c r="E125" i="25"/>
  <c r="AS59" i="25"/>
  <c r="AS58" i="25"/>
  <c r="E125" i="24"/>
  <c r="E125" i="23"/>
  <c r="D124" i="23"/>
  <c r="E113" i="21"/>
  <c r="E118" i="19"/>
  <c r="AI124" i="20"/>
  <c r="AL124" i="20"/>
  <c r="AH124" i="20"/>
  <c r="AK124" i="20"/>
  <c r="AJ124" i="20"/>
  <c r="AO58" i="22"/>
  <c r="AO59" i="22"/>
  <c r="AM58" i="22"/>
  <c r="AM59" i="22"/>
  <c r="AK58" i="22"/>
  <c r="AK59" i="22"/>
  <c r="AI58" i="22"/>
  <c r="AI59" i="22"/>
  <c r="AG58" i="22"/>
  <c r="AG59" i="22"/>
  <c r="AE58" i="22"/>
  <c r="AE59" i="22"/>
  <c r="AS59" i="22"/>
  <c r="AS58" i="22"/>
  <c r="AP59" i="22"/>
  <c r="AP58" i="22"/>
  <c r="AN59" i="22"/>
  <c r="AN58" i="22"/>
  <c r="AL59" i="22"/>
  <c r="AL58" i="22"/>
  <c r="AJ59" i="22"/>
  <c r="AJ58" i="22"/>
  <c r="AH59" i="22"/>
  <c r="AH58" i="22"/>
  <c r="AF59" i="22"/>
  <c r="AF58" i="22"/>
  <c r="AD59" i="22"/>
  <c r="AD58" i="22"/>
  <c r="AJ125" i="22"/>
  <c r="AI124" i="22"/>
  <c r="AO51" i="19"/>
  <c r="AO52" i="19"/>
  <c r="AM52" i="19"/>
  <c r="AM51" i="19"/>
  <c r="AK51" i="19"/>
  <c r="AK52" i="19"/>
  <c r="AI52" i="19"/>
  <c r="AI51" i="19"/>
  <c r="AG51" i="19"/>
  <c r="AG52" i="19"/>
  <c r="AE52" i="19"/>
  <c r="AE51" i="19"/>
  <c r="AO58" i="19"/>
  <c r="AM58" i="19"/>
  <c r="AK58" i="19"/>
  <c r="AI58" i="19"/>
  <c r="AG58" i="19"/>
  <c r="AE58" i="19"/>
  <c r="AP57" i="19"/>
  <c r="AN57" i="19"/>
  <c r="AL57" i="19"/>
  <c r="AJ57" i="19"/>
  <c r="AH57" i="19"/>
  <c r="AF57" i="19"/>
  <c r="AD57" i="19"/>
  <c r="AO56" i="19"/>
  <c r="AM56" i="19"/>
  <c r="AK56" i="19"/>
  <c r="AI56" i="19"/>
  <c r="AG56" i="19"/>
  <c r="AE56" i="19"/>
  <c r="AO55" i="19"/>
  <c r="AM55" i="19"/>
  <c r="AK55" i="19"/>
  <c r="AI55" i="19"/>
  <c r="AG55" i="19"/>
  <c r="AE55" i="19"/>
  <c r="AP54" i="19"/>
  <c r="AN54" i="19"/>
  <c r="AL54" i="19"/>
  <c r="AJ54" i="19"/>
  <c r="AH54" i="19"/>
  <c r="AF54" i="19"/>
  <c r="AD54" i="19"/>
  <c r="AP53" i="19"/>
  <c r="AN53" i="19"/>
  <c r="AL53" i="19"/>
  <c r="AJ53" i="19"/>
  <c r="AH53" i="19"/>
  <c r="AF53" i="19"/>
  <c r="AD53" i="19"/>
  <c r="AP51" i="19"/>
  <c r="AP52" i="19"/>
  <c r="AN52" i="19"/>
  <c r="AN51" i="19"/>
  <c r="AL51" i="19"/>
  <c r="AL52" i="19"/>
  <c r="AJ52" i="19"/>
  <c r="AJ51" i="19"/>
  <c r="AH51" i="19"/>
  <c r="AH52" i="19"/>
  <c r="AF52" i="19"/>
  <c r="AF51" i="19"/>
  <c r="AD51" i="19"/>
  <c r="AD52" i="19"/>
  <c r="AP58" i="19"/>
  <c r="AN58" i="19"/>
  <c r="AL58" i="19"/>
  <c r="AJ58" i="19"/>
  <c r="AH58" i="19"/>
  <c r="AF58" i="19"/>
  <c r="AD58" i="19"/>
  <c r="AO57" i="19"/>
  <c r="AM57" i="19"/>
  <c r="AK57" i="19"/>
  <c r="AI57" i="19"/>
  <c r="AG57" i="19"/>
  <c r="AE57" i="19"/>
  <c r="AP56" i="19"/>
  <c r="AN56" i="19"/>
  <c r="AL56" i="19"/>
  <c r="AJ56" i="19"/>
  <c r="AH56" i="19"/>
  <c r="AF56" i="19"/>
  <c r="AD56" i="19"/>
  <c r="AP55" i="19"/>
  <c r="AN55" i="19"/>
  <c r="AL55" i="19"/>
  <c r="AJ55" i="19"/>
  <c r="AH55" i="19"/>
  <c r="AF55" i="19"/>
  <c r="AD55" i="19"/>
  <c r="AO54" i="19"/>
  <c r="AM54" i="19"/>
  <c r="AK54" i="19"/>
  <c r="AI54" i="19"/>
  <c r="AG54" i="19"/>
  <c r="AE54" i="19"/>
  <c r="AO53" i="19"/>
  <c r="AM53" i="19"/>
  <c r="AK53" i="19"/>
  <c r="AI53" i="19"/>
  <c r="AG53" i="19"/>
  <c r="AE53" i="19"/>
  <c r="C113" i="27"/>
  <c r="D112" i="27" s="1"/>
  <c r="E46" i="45"/>
  <c r="F35" i="45" s="1"/>
  <c r="CK147" i="28"/>
  <c r="AM34" i="47"/>
  <c r="I165" i="41"/>
  <c r="J99" i="41"/>
  <c r="J98" i="41" s="1"/>
  <c r="CK161" i="28"/>
  <c r="I165" i="40"/>
  <c r="J99" i="40"/>
  <c r="I98" i="40"/>
  <c r="I165" i="39"/>
  <c r="J99" i="39"/>
  <c r="J98" i="39" s="1"/>
  <c r="J165" i="38"/>
  <c r="K99" i="38"/>
  <c r="J98" i="38"/>
  <c r="J165" i="37"/>
  <c r="K99" i="37"/>
  <c r="J98" i="37"/>
  <c r="I165" i="36"/>
  <c r="J99" i="36"/>
  <c r="H165" i="35"/>
  <c r="I99" i="35"/>
  <c r="G165" i="33"/>
  <c r="H99" i="33"/>
  <c r="C55" i="27"/>
  <c r="E57" i="27"/>
  <c r="C127" i="26"/>
  <c r="C64" i="26"/>
  <c r="C134" i="25"/>
  <c r="E133" i="25" s="1"/>
  <c r="C71" i="25"/>
  <c r="F73" i="25"/>
  <c r="C134" i="24"/>
  <c r="D133" i="24" s="1"/>
  <c r="C71" i="24"/>
  <c r="C134" i="23"/>
  <c r="E133" i="23" s="1"/>
  <c r="C71" i="23"/>
  <c r="F73" i="23"/>
  <c r="E73" i="22"/>
  <c r="C134" i="22"/>
  <c r="D133" i="22" s="1"/>
  <c r="C71" i="22"/>
  <c r="C122" i="21"/>
  <c r="E121" i="21" s="1"/>
  <c r="C64" i="21"/>
  <c r="F66" i="21"/>
  <c r="F73" i="20"/>
  <c r="C134" i="20"/>
  <c r="C71" i="20"/>
  <c r="C127" i="19"/>
  <c r="C64" i="19"/>
  <c r="F66" i="19"/>
  <c r="AQ638" i="28" l="1"/>
  <c r="AQ19" i="48" s="1"/>
  <c r="AQ639" i="28"/>
  <c r="AQ20" i="48" s="1"/>
  <c r="AN27" i="48"/>
  <c r="AO27" i="48" s="1"/>
  <c r="AP27" i="48" s="1"/>
  <c r="AM26" i="48"/>
  <c r="AE73" i="24"/>
  <c r="AV87" i="33"/>
  <c r="C20" i="45"/>
  <c r="C30" i="45" s="1"/>
  <c r="D27" i="45" s="1"/>
  <c r="C20" i="44"/>
  <c r="C30" i="44" s="1"/>
  <c r="E45" i="42"/>
  <c r="AV86" i="33"/>
  <c r="F66" i="26"/>
  <c r="F126" i="26" s="1"/>
  <c r="E126" i="26"/>
  <c r="Q150" i="33"/>
  <c r="Z150" i="33"/>
  <c r="V150" i="33"/>
  <c r="F150" i="33"/>
  <c r="R150" i="33"/>
  <c r="T150" i="33"/>
  <c r="G150" i="33"/>
  <c r="N150" i="33"/>
  <c r="H150" i="33"/>
  <c r="J150" i="33"/>
  <c r="C150" i="33"/>
  <c r="Y150" i="33"/>
  <c r="P150" i="33"/>
  <c r="U150" i="33"/>
  <c r="E150" i="33"/>
  <c r="D150" i="33"/>
  <c r="O150" i="33"/>
  <c r="S150" i="33"/>
  <c r="K150" i="33"/>
  <c r="X150" i="33"/>
  <c r="M150" i="33"/>
  <c r="I150" i="33"/>
  <c r="W150" i="33"/>
  <c r="L150" i="33"/>
  <c r="AQ72" i="36"/>
  <c r="E35" i="42"/>
  <c r="AV72" i="33"/>
  <c r="K153" i="36"/>
  <c r="J152" i="36"/>
  <c r="F46" i="45"/>
  <c r="F37" i="45"/>
  <c r="F39" i="45"/>
  <c r="F41" i="45"/>
  <c r="F43" i="45"/>
  <c r="F45" i="45"/>
  <c r="F36" i="45"/>
  <c r="F38" i="45"/>
  <c r="F40" i="45"/>
  <c r="F42" i="45"/>
  <c r="F44" i="45"/>
  <c r="K153" i="40"/>
  <c r="K152" i="40" s="1"/>
  <c r="K153" i="38"/>
  <c r="J152" i="38"/>
  <c r="K153" i="37"/>
  <c r="J152" i="37"/>
  <c r="K153" i="41"/>
  <c r="K152" i="41" s="1"/>
  <c r="K153" i="39"/>
  <c r="K152" i="39" s="1"/>
  <c r="J153" i="35"/>
  <c r="J152" i="35" s="1"/>
  <c r="F118" i="26"/>
  <c r="F125" i="25"/>
  <c r="E124" i="25"/>
  <c r="F125" i="24"/>
  <c r="F125" i="23"/>
  <c r="E124" i="23"/>
  <c r="D126" i="26"/>
  <c r="F113" i="21"/>
  <c r="F118" i="19"/>
  <c r="AK125" i="22"/>
  <c r="AJ124" i="22"/>
  <c r="G46" i="45"/>
  <c r="F48" i="45"/>
  <c r="D133" i="23"/>
  <c r="E133" i="24"/>
  <c r="D133" i="25"/>
  <c r="C133" i="20"/>
  <c r="AN34" i="47"/>
  <c r="C126" i="19"/>
  <c r="D133" i="20"/>
  <c r="J165" i="41"/>
  <c r="K99" i="41"/>
  <c r="K98" i="41" s="1"/>
  <c r="J165" i="40"/>
  <c r="K99" i="40"/>
  <c r="J98" i="40"/>
  <c r="J165" i="39"/>
  <c r="K99" i="39"/>
  <c r="K98" i="39" s="1"/>
  <c r="K165" i="38"/>
  <c r="L99" i="38"/>
  <c r="K98" i="38"/>
  <c r="K165" i="37"/>
  <c r="L99" i="37"/>
  <c r="K98" i="37"/>
  <c r="J165" i="36"/>
  <c r="K99" i="36"/>
  <c r="I165" i="35"/>
  <c r="J99" i="35"/>
  <c r="I99" i="33"/>
  <c r="H165" i="33"/>
  <c r="E112" i="27"/>
  <c r="F57" i="27"/>
  <c r="C112" i="27"/>
  <c r="C126" i="26"/>
  <c r="G73" i="25"/>
  <c r="F133" i="25"/>
  <c r="C133" i="25"/>
  <c r="C133" i="24"/>
  <c r="C133" i="23"/>
  <c r="G73" i="23"/>
  <c r="F133" i="23"/>
  <c r="E133" i="22"/>
  <c r="F73" i="22"/>
  <c r="C133" i="22"/>
  <c r="D121" i="21"/>
  <c r="D126" i="19"/>
  <c r="E126" i="19"/>
  <c r="C121" i="21"/>
  <c r="G66" i="21"/>
  <c r="F121" i="21"/>
  <c r="E133" i="20"/>
  <c r="G73" i="20"/>
  <c r="F133" i="20"/>
  <c r="G66" i="19"/>
  <c r="F126" i="19"/>
  <c r="AF73" i="24" l="1"/>
  <c r="AG73" i="24" s="1"/>
  <c r="AH73" i="24" s="1"/>
  <c r="AI73" i="24" s="1"/>
  <c r="AJ73" i="24" s="1"/>
  <c r="AK73" i="24" s="1"/>
  <c r="AL73" i="24" s="1"/>
  <c r="AM73" i="24" s="1"/>
  <c r="AN73" i="24" s="1"/>
  <c r="AO73" i="24" s="1"/>
  <c r="AP73" i="24" s="1"/>
  <c r="E46" i="42"/>
  <c r="F43" i="42" s="1"/>
  <c r="G66" i="26"/>
  <c r="G126" i="26" s="1"/>
  <c r="F133" i="24"/>
  <c r="Z160" i="33"/>
  <c r="Q160" i="33"/>
  <c r="I160" i="33"/>
  <c r="K160" i="33"/>
  <c r="C160" i="33"/>
  <c r="F160" i="33"/>
  <c r="H160" i="33"/>
  <c r="S160" i="33"/>
  <c r="E160" i="33"/>
  <c r="J160" i="33"/>
  <c r="G160" i="33"/>
  <c r="R160" i="33"/>
  <c r="D160" i="33"/>
  <c r="T160" i="33"/>
  <c r="L160" i="33"/>
  <c r="U160" i="33"/>
  <c r="M160" i="33"/>
  <c r="V160" i="33"/>
  <c r="N160" i="33"/>
  <c r="W160" i="33"/>
  <c r="O160" i="33"/>
  <c r="X160" i="33"/>
  <c r="P160" i="33"/>
  <c r="Y160" i="33"/>
  <c r="L153" i="36"/>
  <c r="K152" i="36"/>
  <c r="L153" i="40"/>
  <c r="L152" i="40" s="1"/>
  <c r="L153" i="38"/>
  <c r="K152" i="38"/>
  <c r="L153" i="37"/>
  <c r="K152" i="37"/>
  <c r="L153" i="41"/>
  <c r="L152" i="41" s="1"/>
  <c r="L153" i="39"/>
  <c r="L152" i="39" s="1"/>
  <c r="K153" i="35"/>
  <c r="K152" i="35" s="1"/>
  <c r="G118" i="26"/>
  <c r="G125" i="25"/>
  <c r="F124" i="25"/>
  <c r="G125" i="24"/>
  <c r="G125" i="23"/>
  <c r="F124" i="23"/>
  <c r="D28" i="45"/>
  <c r="D21" i="45"/>
  <c r="D28" i="44"/>
  <c r="D25" i="44"/>
  <c r="D29" i="44"/>
  <c r="G113" i="21"/>
  <c r="G118" i="19"/>
  <c r="AL125" i="22"/>
  <c r="AK124" i="22"/>
  <c r="D25" i="45"/>
  <c r="D27" i="44"/>
  <c r="D21" i="44"/>
  <c r="D30" i="44"/>
  <c r="D26" i="44"/>
  <c r="D24" i="44"/>
  <c r="D23" i="44"/>
  <c r="D29" i="45"/>
  <c r="D30" i="45"/>
  <c r="D24" i="45"/>
  <c r="D23" i="45"/>
  <c r="D22" i="45"/>
  <c r="D26" i="45"/>
  <c r="D22" i="44"/>
  <c r="D20" i="44"/>
  <c r="D20" i="45"/>
  <c r="AO34" i="47"/>
  <c r="K165" i="41"/>
  <c r="L99" i="41"/>
  <c r="L98" i="41" s="1"/>
  <c r="K165" i="40"/>
  <c r="L99" i="40"/>
  <c r="K98" i="40"/>
  <c r="K165" i="39"/>
  <c r="L99" i="39"/>
  <c r="L98" i="39" s="1"/>
  <c r="L165" i="38"/>
  <c r="M99" i="38"/>
  <c r="L98" i="38"/>
  <c r="L165" i="37"/>
  <c r="M99" i="37"/>
  <c r="L98" i="37"/>
  <c r="K165" i="36"/>
  <c r="L99" i="36"/>
  <c r="J165" i="35"/>
  <c r="K99" i="35"/>
  <c r="I165" i="33"/>
  <c r="J99" i="33"/>
  <c r="F112" i="27"/>
  <c r="G57" i="27"/>
  <c r="G133" i="25"/>
  <c r="H73" i="25"/>
  <c r="G133" i="24"/>
  <c r="G133" i="23"/>
  <c r="H73" i="23"/>
  <c r="G73" i="22"/>
  <c r="F133" i="22"/>
  <c r="G121" i="21"/>
  <c r="H66" i="21"/>
  <c r="G133" i="20"/>
  <c r="H73" i="20"/>
  <c r="G126" i="19"/>
  <c r="H66" i="19"/>
  <c r="F36" i="42" l="1"/>
  <c r="F38" i="42"/>
  <c r="F41" i="42"/>
  <c r="F40" i="42"/>
  <c r="F39" i="42"/>
  <c r="F45" i="42"/>
  <c r="F44" i="42"/>
  <c r="F35" i="42"/>
  <c r="F42" i="42"/>
  <c r="F37" i="42"/>
  <c r="H66" i="26"/>
  <c r="I66" i="26" s="1"/>
  <c r="M153" i="36"/>
  <c r="L152" i="36"/>
  <c r="M153" i="40"/>
  <c r="M152" i="40" s="1"/>
  <c r="M153" i="38"/>
  <c r="L152" i="38"/>
  <c r="M153" i="37"/>
  <c r="L152" i="37"/>
  <c r="M153" i="41"/>
  <c r="M152" i="41" s="1"/>
  <c r="M153" i="39"/>
  <c r="M152" i="39" s="1"/>
  <c r="L153" i="35"/>
  <c r="L152" i="35" s="1"/>
  <c r="H118" i="26"/>
  <c r="H125" i="25"/>
  <c r="G124" i="25"/>
  <c r="H125" i="24"/>
  <c r="H125" i="23"/>
  <c r="G124" i="23"/>
  <c r="H113" i="21"/>
  <c r="H118" i="19"/>
  <c r="AM125" i="22"/>
  <c r="AM124" i="22" s="1"/>
  <c r="AL124" i="22"/>
  <c r="AP34" i="47"/>
  <c r="L165" i="41"/>
  <c r="M99" i="41"/>
  <c r="M98" i="41" s="1"/>
  <c r="L165" i="40"/>
  <c r="M99" i="40"/>
  <c r="L98" i="40"/>
  <c r="L165" i="39"/>
  <c r="M99" i="39"/>
  <c r="M98" i="39" s="1"/>
  <c r="M165" i="38"/>
  <c r="N99" i="38"/>
  <c r="M98" i="38"/>
  <c r="M165" i="37"/>
  <c r="N99" i="37"/>
  <c r="M98" i="37"/>
  <c r="L165" i="36"/>
  <c r="M99" i="36"/>
  <c r="K165" i="35"/>
  <c r="L99" i="35"/>
  <c r="K99" i="33"/>
  <c r="J165" i="33"/>
  <c r="G112" i="27"/>
  <c r="H57" i="27"/>
  <c r="I73" i="25"/>
  <c r="H133" i="25"/>
  <c r="H133" i="24"/>
  <c r="I73" i="23"/>
  <c r="H133" i="23"/>
  <c r="G133" i="22"/>
  <c r="H73" i="22"/>
  <c r="I66" i="21"/>
  <c r="H121" i="21"/>
  <c r="I73" i="20"/>
  <c r="H133" i="20"/>
  <c r="I66" i="19"/>
  <c r="H126" i="19"/>
  <c r="H126" i="26" l="1"/>
  <c r="N153" i="36"/>
  <c r="M152" i="36"/>
  <c r="N153" i="40"/>
  <c r="N152" i="40" s="1"/>
  <c r="N153" i="38"/>
  <c r="M152" i="38"/>
  <c r="N153" i="37"/>
  <c r="M152" i="37"/>
  <c r="N153" i="41"/>
  <c r="N152" i="41" s="1"/>
  <c r="N153" i="39"/>
  <c r="N152" i="39" s="1"/>
  <c r="M153" i="35"/>
  <c r="M152" i="35" s="1"/>
  <c r="I118" i="26"/>
  <c r="I125" i="25"/>
  <c r="H124" i="25"/>
  <c r="I125" i="24"/>
  <c r="I125" i="23"/>
  <c r="H124" i="23"/>
  <c r="I113" i="21"/>
  <c r="I118" i="19"/>
  <c r="M165" i="41"/>
  <c r="N99" i="41"/>
  <c r="N98" i="41" s="1"/>
  <c r="M165" i="40"/>
  <c r="N99" i="40"/>
  <c r="M98" i="40"/>
  <c r="M165" i="39"/>
  <c r="N99" i="39"/>
  <c r="N98" i="39" s="1"/>
  <c r="N165" i="38"/>
  <c r="O99" i="38"/>
  <c r="N98" i="38"/>
  <c r="N165" i="37"/>
  <c r="O99" i="37"/>
  <c r="N98" i="37"/>
  <c r="M165" i="36"/>
  <c r="N99" i="36"/>
  <c r="L165" i="35"/>
  <c r="M99" i="35"/>
  <c r="K165" i="33"/>
  <c r="L99" i="33"/>
  <c r="H112" i="27"/>
  <c r="I57" i="27"/>
  <c r="I126" i="26"/>
  <c r="J66" i="26"/>
  <c r="I133" i="25"/>
  <c r="J73" i="25"/>
  <c r="I133" i="24"/>
  <c r="I133" i="23"/>
  <c r="J73" i="23"/>
  <c r="I73" i="22"/>
  <c r="H133" i="22"/>
  <c r="I121" i="21"/>
  <c r="J66" i="21"/>
  <c r="I133" i="20"/>
  <c r="J73" i="20"/>
  <c r="I126" i="19"/>
  <c r="J66" i="19"/>
  <c r="O153" i="36" l="1"/>
  <c r="N152" i="36"/>
  <c r="O153" i="40"/>
  <c r="O152" i="40" s="1"/>
  <c r="O153" i="38"/>
  <c r="N152" i="38"/>
  <c r="O153" i="37"/>
  <c r="N152" i="37"/>
  <c r="O153" i="41"/>
  <c r="O152" i="41" s="1"/>
  <c r="O153" i="39"/>
  <c r="O152" i="39" s="1"/>
  <c r="N153" i="35"/>
  <c r="N152" i="35" s="1"/>
  <c r="J118" i="26"/>
  <c r="J125" i="25"/>
  <c r="I124" i="25"/>
  <c r="J125" i="24"/>
  <c r="J125" i="23"/>
  <c r="I124" i="23"/>
  <c r="J113" i="21"/>
  <c r="J118" i="19"/>
  <c r="N165" i="41"/>
  <c r="O99" i="41"/>
  <c r="O98" i="41" s="1"/>
  <c r="N165" i="40"/>
  <c r="O99" i="40"/>
  <c r="N98" i="40"/>
  <c r="N165" i="39"/>
  <c r="O99" i="39"/>
  <c r="O98" i="39" s="1"/>
  <c r="O165" i="38"/>
  <c r="P99" i="38"/>
  <c r="O98" i="38"/>
  <c r="O165" i="37"/>
  <c r="P99" i="37"/>
  <c r="O98" i="37"/>
  <c r="N165" i="36"/>
  <c r="O99" i="36"/>
  <c r="M165" i="35"/>
  <c r="N99" i="35"/>
  <c r="M99" i="33"/>
  <c r="L165" i="33"/>
  <c r="I112" i="27"/>
  <c r="J57" i="27"/>
  <c r="K66" i="26"/>
  <c r="J126" i="26"/>
  <c r="K73" i="25"/>
  <c r="J133" i="25"/>
  <c r="J133" i="24"/>
  <c r="K73" i="23"/>
  <c r="J133" i="23"/>
  <c r="I133" i="22"/>
  <c r="J73" i="22"/>
  <c r="K66" i="21"/>
  <c r="J121" i="21"/>
  <c r="K73" i="20"/>
  <c r="J133" i="20"/>
  <c r="K66" i="19"/>
  <c r="J126" i="19"/>
  <c r="P153" i="36" l="1"/>
  <c r="O152" i="36"/>
  <c r="P153" i="40"/>
  <c r="P152" i="40" s="1"/>
  <c r="P153" i="38"/>
  <c r="O152" i="38"/>
  <c r="P153" i="37"/>
  <c r="O152" i="37"/>
  <c r="P153" i="41"/>
  <c r="P152" i="41" s="1"/>
  <c r="P153" i="39"/>
  <c r="P152" i="39" s="1"/>
  <c r="O153" i="35"/>
  <c r="O152" i="35" s="1"/>
  <c r="K118" i="26"/>
  <c r="K125" i="25"/>
  <c r="J124" i="25"/>
  <c r="K125" i="24"/>
  <c r="K125" i="23"/>
  <c r="J124" i="23"/>
  <c r="K113" i="21"/>
  <c r="K118" i="19"/>
  <c r="O165" i="41"/>
  <c r="P99" i="41"/>
  <c r="P98" i="41" s="1"/>
  <c r="O165" i="40"/>
  <c r="P99" i="40"/>
  <c r="O98" i="40"/>
  <c r="O165" i="39"/>
  <c r="P99" i="39"/>
  <c r="P98" i="39" s="1"/>
  <c r="P165" i="38"/>
  <c r="Q99" i="38"/>
  <c r="P98" i="38"/>
  <c r="P165" i="37"/>
  <c r="Q99" i="37"/>
  <c r="P98" i="37"/>
  <c r="O165" i="36"/>
  <c r="P99" i="36"/>
  <c r="N165" i="35"/>
  <c r="O99" i="35"/>
  <c r="M165" i="33"/>
  <c r="N99" i="33"/>
  <c r="J112" i="27"/>
  <c r="K57" i="27"/>
  <c r="K126" i="26"/>
  <c r="L66" i="26"/>
  <c r="K133" i="25"/>
  <c r="L73" i="25"/>
  <c r="K133" i="24"/>
  <c r="K133" i="23"/>
  <c r="L73" i="23"/>
  <c r="K73" i="22"/>
  <c r="J133" i="22"/>
  <c r="K121" i="21"/>
  <c r="L66" i="21"/>
  <c r="K133" i="20"/>
  <c r="L73" i="20"/>
  <c r="K126" i="19"/>
  <c r="L66" i="19"/>
  <c r="Q153" i="36" l="1"/>
  <c r="P152" i="36"/>
  <c r="Q153" i="40"/>
  <c r="Q152" i="40" s="1"/>
  <c r="Q153" i="38"/>
  <c r="P152" i="38"/>
  <c r="Q153" i="37"/>
  <c r="P152" i="37"/>
  <c r="Q153" i="41"/>
  <c r="Q152" i="41" s="1"/>
  <c r="Q153" i="39"/>
  <c r="Q152" i="39" s="1"/>
  <c r="P153" i="35"/>
  <c r="P152" i="35" s="1"/>
  <c r="L118" i="26"/>
  <c r="L125" i="25"/>
  <c r="K124" i="25"/>
  <c r="L125" i="24"/>
  <c r="L125" i="23"/>
  <c r="K124" i="23"/>
  <c r="L113" i="21"/>
  <c r="L118" i="19"/>
  <c r="P165" i="41"/>
  <c r="Q99" i="41"/>
  <c r="Q98" i="41" s="1"/>
  <c r="P165" i="40"/>
  <c r="Q99" i="40"/>
  <c r="P98" i="40"/>
  <c r="P165" i="39"/>
  <c r="Q99" i="39"/>
  <c r="Q98" i="39" s="1"/>
  <c r="Q165" i="38"/>
  <c r="R99" i="38"/>
  <c r="Q98" i="38"/>
  <c r="Q165" i="37"/>
  <c r="R99" i="37"/>
  <c r="Q98" i="37"/>
  <c r="P165" i="36"/>
  <c r="Q99" i="36"/>
  <c r="O165" i="35"/>
  <c r="P99" i="35"/>
  <c r="O99" i="33"/>
  <c r="N165" i="33"/>
  <c r="K112" i="27"/>
  <c r="L57" i="27"/>
  <c r="M66" i="26"/>
  <c r="L126" i="26"/>
  <c r="M73" i="25"/>
  <c r="L133" i="25"/>
  <c r="L133" i="24"/>
  <c r="M73" i="23"/>
  <c r="L133" i="23"/>
  <c r="K133" i="22"/>
  <c r="L73" i="22"/>
  <c r="M66" i="21"/>
  <c r="L121" i="21"/>
  <c r="M73" i="20"/>
  <c r="L133" i="20"/>
  <c r="M66" i="19"/>
  <c r="L126" i="19"/>
  <c r="R153" i="36" l="1"/>
  <c r="Q152" i="36"/>
  <c r="R153" i="40"/>
  <c r="R152" i="40" s="1"/>
  <c r="R153" i="38"/>
  <c r="Q152" i="38"/>
  <c r="R153" i="37"/>
  <c r="Q152" i="37"/>
  <c r="R153" i="41"/>
  <c r="R152" i="41" s="1"/>
  <c r="R153" i="39"/>
  <c r="R152" i="39" s="1"/>
  <c r="Q153" i="35"/>
  <c r="Q152" i="35" s="1"/>
  <c r="M118" i="26"/>
  <c r="M125" i="25"/>
  <c r="L124" i="25"/>
  <c r="M125" i="24"/>
  <c r="M125" i="23"/>
  <c r="L124" i="23"/>
  <c r="M113" i="21"/>
  <c r="M118" i="19"/>
  <c r="Q165" i="41"/>
  <c r="R99" i="41"/>
  <c r="R98" i="41" s="1"/>
  <c r="Q165" i="40"/>
  <c r="R99" i="40"/>
  <c r="Q98" i="40"/>
  <c r="Q165" i="39"/>
  <c r="R99" i="39"/>
  <c r="R98" i="39" s="1"/>
  <c r="R165" i="38"/>
  <c r="S99" i="38"/>
  <c r="R98" i="38"/>
  <c r="R165" i="37"/>
  <c r="S99" i="37"/>
  <c r="Q165" i="36"/>
  <c r="R99" i="36"/>
  <c r="P165" i="35"/>
  <c r="Q99" i="35"/>
  <c r="O165" i="33"/>
  <c r="P99" i="33"/>
  <c r="L112" i="27"/>
  <c r="M57" i="27"/>
  <c r="M126" i="26"/>
  <c r="N66" i="26"/>
  <c r="M133" i="25"/>
  <c r="N73" i="25"/>
  <c r="M133" i="24"/>
  <c r="M133" i="23"/>
  <c r="N73" i="23"/>
  <c r="M73" i="22"/>
  <c r="L133" i="22"/>
  <c r="M121" i="21"/>
  <c r="N66" i="21"/>
  <c r="M133" i="20"/>
  <c r="N73" i="20"/>
  <c r="M126" i="19"/>
  <c r="N66" i="19"/>
  <c r="S153" i="36" l="1"/>
  <c r="R152" i="36"/>
  <c r="S153" i="40"/>
  <c r="S152" i="40" s="1"/>
  <c r="S153" i="38"/>
  <c r="R152" i="38"/>
  <c r="S153" i="37"/>
  <c r="R152" i="37"/>
  <c r="S153" i="41"/>
  <c r="S152" i="41" s="1"/>
  <c r="S153" i="39"/>
  <c r="S152" i="39" s="1"/>
  <c r="R153" i="35"/>
  <c r="R152" i="35" s="1"/>
  <c r="N118" i="26"/>
  <c r="N125" i="25"/>
  <c r="M124" i="25"/>
  <c r="N125" i="24"/>
  <c r="N125" i="23"/>
  <c r="M124" i="23"/>
  <c r="N113" i="21"/>
  <c r="N118" i="19"/>
  <c r="R165" i="41"/>
  <c r="S99" i="41"/>
  <c r="S98" i="41" s="1"/>
  <c r="R165" i="40"/>
  <c r="S99" i="40"/>
  <c r="R98" i="40"/>
  <c r="R165" i="39"/>
  <c r="S99" i="39"/>
  <c r="S98" i="39" s="1"/>
  <c r="S165" i="38"/>
  <c r="T99" i="38"/>
  <c r="S98" i="38"/>
  <c r="S165" i="37"/>
  <c r="T99" i="37"/>
  <c r="S98" i="37"/>
  <c r="R165" i="36"/>
  <c r="S99" i="36"/>
  <c r="Q165" i="35"/>
  <c r="R99" i="35"/>
  <c r="Q99" i="33"/>
  <c r="P165" i="33"/>
  <c r="M112" i="27"/>
  <c r="N57" i="27"/>
  <c r="O66" i="26"/>
  <c r="N126" i="26"/>
  <c r="O73" i="25"/>
  <c r="N133" i="25"/>
  <c r="N133" i="24"/>
  <c r="O73" i="23"/>
  <c r="N133" i="23"/>
  <c r="M133" i="22"/>
  <c r="N73" i="22"/>
  <c r="O66" i="21"/>
  <c r="N121" i="21"/>
  <c r="O73" i="20"/>
  <c r="N133" i="20"/>
  <c r="O66" i="19"/>
  <c r="N126" i="19"/>
  <c r="T153" i="36" l="1"/>
  <c r="S152" i="36"/>
  <c r="T153" i="40"/>
  <c r="T152" i="40" s="1"/>
  <c r="T153" i="38"/>
  <c r="S152" i="38"/>
  <c r="T153" i="37"/>
  <c r="S152" i="37"/>
  <c r="T153" i="41"/>
  <c r="T152" i="41" s="1"/>
  <c r="T153" i="39"/>
  <c r="T152" i="39" s="1"/>
  <c r="S153" i="35"/>
  <c r="S152" i="35" s="1"/>
  <c r="O118" i="26"/>
  <c r="O125" i="25"/>
  <c r="N124" i="25"/>
  <c r="O125" i="24"/>
  <c r="O125" i="23"/>
  <c r="N124" i="23"/>
  <c r="O113" i="21"/>
  <c r="O118" i="19"/>
  <c r="S165" i="41"/>
  <c r="T99" i="41"/>
  <c r="T98" i="41" s="1"/>
  <c r="S165" i="40"/>
  <c r="T99" i="40"/>
  <c r="S98" i="40"/>
  <c r="S165" i="39"/>
  <c r="T99" i="39"/>
  <c r="T98" i="39" s="1"/>
  <c r="T165" i="38"/>
  <c r="U99" i="38"/>
  <c r="T98" i="38"/>
  <c r="T165" i="37"/>
  <c r="U99" i="37"/>
  <c r="T98" i="37"/>
  <c r="S165" i="36"/>
  <c r="T99" i="36"/>
  <c r="R165" i="35"/>
  <c r="S99" i="35"/>
  <c r="Q165" i="33"/>
  <c r="R99" i="33"/>
  <c r="N112" i="27"/>
  <c r="O57" i="27"/>
  <c r="O126" i="26"/>
  <c r="P66" i="26"/>
  <c r="O133" i="25"/>
  <c r="P73" i="25"/>
  <c r="O133" i="24"/>
  <c r="O133" i="23"/>
  <c r="P73" i="23"/>
  <c r="O73" i="22"/>
  <c r="N133" i="22"/>
  <c r="O121" i="21"/>
  <c r="P66" i="21"/>
  <c r="O133" i="20"/>
  <c r="P73" i="20"/>
  <c r="O126" i="19"/>
  <c r="P66" i="19"/>
  <c r="U153" i="36" l="1"/>
  <c r="T152" i="36"/>
  <c r="U153" i="40"/>
  <c r="U152" i="40" s="1"/>
  <c r="U153" i="38"/>
  <c r="T152" i="38"/>
  <c r="U153" i="37"/>
  <c r="T152" i="37"/>
  <c r="U153" i="41"/>
  <c r="U152" i="41" s="1"/>
  <c r="U153" i="39"/>
  <c r="U152" i="39" s="1"/>
  <c r="T153" i="35"/>
  <c r="T152" i="35" s="1"/>
  <c r="P118" i="26"/>
  <c r="P125" i="25"/>
  <c r="O124" i="25"/>
  <c r="P125" i="24"/>
  <c r="P125" i="23"/>
  <c r="O124" i="23"/>
  <c r="P113" i="21"/>
  <c r="P118" i="19"/>
  <c r="T165" i="41"/>
  <c r="U99" i="41"/>
  <c r="U98" i="41" s="1"/>
  <c r="T165" i="40"/>
  <c r="U99" i="40"/>
  <c r="T98" i="40"/>
  <c r="T165" i="39"/>
  <c r="U99" i="39"/>
  <c r="U98" i="39" s="1"/>
  <c r="U165" i="38"/>
  <c r="V99" i="38"/>
  <c r="U98" i="38"/>
  <c r="U165" i="37"/>
  <c r="V99" i="37"/>
  <c r="U98" i="37"/>
  <c r="T165" i="36"/>
  <c r="U99" i="36"/>
  <c r="S165" i="35"/>
  <c r="T99" i="35"/>
  <c r="S99" i="33"/>
  <c r="R165" i="33"/>
  <c r="O112" i="27"/>
  <c r="P57" i="27"/>
  <c r="Q66" i="26"/>
  <c r="P126" i="26"/>
  <c r="Q73" i="25"/>
  <c r="P133" i="25"/>
  <c r="P133" i="24"/>
  <c r="Q73" i="23"/>
  <c r="P133" i="23"/>
  <c r="O133" i="22"/>
  <c r="P73" i="22"/>
  <c r="Q66" i="21"/>
  <c r="P121" i="21"/>
  <c r="Q73" i="20"/>
  <c r="P133" i="20"/>
  <c r="Q66" i="19"/>
  <c r="P126" i="19"/>
  <c r="V153" i="36" l="1"/>
  <c r="U152" i="36"/>
  <c r="V153" i="40"/>
  <c r="V152" i="40" s="1"/>
  <c r="V153" i="38"/>
  <c r="U152" i="38"/>
  <c r="V153" i="37"/>
  <c r="U152" i="37"/>
  <c r="V153" i="41"/>
  <c r="V152" i="41" s="1"/>
  <c r="V153" i="39"/>
  <c r="V152" i="39" s="1"/>
  <c r="U153" i="35"/>
  <c r="U152" i="35" s="1"/>
  <c r="Q118" i="26"/>
  <c r="Q125" i="25"/>
  <c r="P124" i="25"/>
  <c r="Q125" i="24"/>
  <c r="Q125" i="23"/>
  <c r="P124" i="23"/>
  <c r="Q113" i="21"/>
  <c r="Q118" i="19"/>
  <c r="U165" i="41"/>
  <c r="V99" i="41"/>
  <c r="V98" i="41" s="1"/>
  <c r="U165" i="40"/>
  <c r="V99" i="40"/>
  <c r="U98" i="40"/>
  <c r="U165" i="39"/>
  <c r="V99" i="39"/>
  <c r="V98" i="39" s="1"/>
  <c r="V165" i="38"/>
  <c r="W99" i="38"/>
  <c r="V98" i="38"/>
  <c r="V165" i="37"/>
  <c r="W99" i="37"/>
  <c r="V98" i="37"/>
  <c r="U165" i="36"/>
  <c r="V99" i="36"/>
  <c r="T165" i="35"/>
  <c r="U99" i="35"/>
  <c r="S165" i="33"/>
  <c r="T99" i="33"/>
  <c r="P112" i="27"/>
  <c r="Q57" i="27"/>
  <c r="Q126" i="26"/>
  <c r="R66" i="26"/>
  <c r="Q133" i="25"/>
  <c r="R73" i="25"/>
  <c r="Q133" i="24"/>
  <c r="Q133" i="23"/>
  <c r="R73" i="23"/>
  <c r="Q73" i="22"/>
  <c r="P133" i="22"/>
  <c r="Q121" i="21"/>
  <c r="R66" i="21"/>
  <c r="Q133" i="20"/>
  <c r="R73" i="20"/>
  <c r="Q126" i="19"/>
  <c r="R66" i="19"/>
  <c r="W153" i="36" l="1"/>
  <c r="V152" i="36"/>
  <c r="W153" i="40"/>
  <c r="W152" i="40" s="1"/>
  <c r="W153" i="38"/>
  <c r="V152" i="38"/>
  <c r="W153" i="37"/>
  <c r="V152" i="37"/>
  <c r="W153" i="41"/>
  <c r="W152" i="41" s="1"/>
  <c r="W153" i="39"/>
  <c r="W152" i="39" s="1"/>
  <c r="V153" i="35"/>
  <c r="V152" i="35" s="1"/>
  <c r="R118" i="26"/>
  <c r="R125" i="25"/>
  <c r="Q124" i="25"/>
  <c r="R125" i="24"/>
  <c r="R125" i="23"/>
  <c r="Q124" i="23"/>
  <c r="R113" i="21"/>
  <c r="R118" i="19"/>
  <c r="V165" i="41"/>
  <c r="W99" i="41"/>
  <c r="W98" i="41" s="1"/>
  <c r="V165" i="40"/>
  <c r="W99" i="40"/>
  <c r="V98" i="40"/>
  <c r="V165" i="39"/>
  <c r="W99" i="39"/>
  <c r="W98" i="39" s="1"/>
  <c r="W165" i="38"/>
  <c r="X99" i="38"/>
  <c r="W98" i="38"/>
  <c r="W165" i="37"/>
  <c r="X99" i="37"/>
  <c r="W98" i="37"/>
  <c r="V165" i="36"/>
  <c r="W99" i="36"/>
  <c r="U165" i="35"/>
  <c r="V99" i="35"/>
  <c r="U99" i="33"/>
  <c r="T165" i="33"/>
  <c r="Q112" i="27"/>
  <c r="R57" i="27"/>
  <c r="S66" i="26"/>
  <c r="R126" i="26"/>
  <c r="S73" i="25"/>
  <c r="R133" i="25"/>
  <c r="R133" i="24"/>
  <c r="S73" i="23"/>
  <c r="R133" i="23"/>
  <c r="Q133" i="22"/>
  <c r="R73" i="22"/>
  <c r="S66" i="21"/>
  <c r="R121" i="21"/>
  <c r="S73" i="20"/>
  <c r="R133" i="20"/>
  <c r="S66" i="19"/>
  <c r="R126" i="19"/>
  <c r="X153" i="36" l="1"/>
  <c r="W152" i="36"/>
  <c r="X153" i="40"/>
  <c r="X152" i="40" s="1"/>
  <c r="X153" i="38"/>
  <c r="W152" i="38"/>
  <c r="X153" i="37"/>
  <c r="W152" i="37"/>
  <c r="X153" i="41"/>
  <c r="X152" i="41" s="1"/>
  <c r="X153" i="39"/>
  <c r="X152" i="39" s="1"/>
  <c r="W153" i="35"/>
  <c r="W152" i="35" s="1"/>
  <c r="S118" i="26"/>
  <c r="S125" i="25"/>
  <c r="R124" i="25"/>
  <c r="S125" i="24"/>
  <c r="S125" i="23"/>
  <c r="R124" i="23"/>
  <c r="S113" i="21"/>
  <c r="S118" i="19"/>
  <c r="W165" i="41"/>
  <c r="X99" i="41"/>
  <c r="X98" i="41" s="1"/>
  <c r="W165" i="40"/>
  <c r="X99" i="40"/>
  <c r="W98" i="40"/>
  <c r="W165" i="39"/>
  <c r="X99" i="39"/>
  <c r="X98" i="39" s="1"/>
  <c r="X165" i="38"/>
  <c r="Y99" i="38"/>
  <c r="X98" i="38"/>
  <c r="X165" i="37"/>
  <c r="Y99" i="37"/>
  <c r="X98" i="37"/>
  <c r="W165" i="36"/>
  <c r="X99" i="36"/>
  <c r="V165" i="35"/>
  <c r="W99" i="35"/>
  <c r="U165" i="33"/>
  <c r="V99" i="33"/>
  <c r="R112" i="27"/>
  <c r="S57" i="27"/>
  <c r="S126" i="26"/>
  <c r="T66" i="26"/>
  <c r="S133" i="25"/>
  <c r="T73" i="25"/>
  <c r="S133" i="24"/>
  <c r="S133" i="23"/>
  <c r="T73" i="23"/>
  <c r="S73" i="22"/>
  <c r="R133" i="22"/>
  <c r="S121" i="21"/>
  <c r="T66" i="21"/>
  <c r="S133" i="20"/>
  <c r="T73" i="20"/>
  <c r="S126" i="19"/>
  <c r="T66" i="19"/>
  <c r="Y153" i="36" l="1"/>
  <c r="X152" i="36"/>
  <c r="Y153" i="40"/>
  <c r="Y152" i="40" s="1"/>
  <c r="Y153" i="38"/>
  <c r="X152" i="38"/>
  <c r="Y153" i="37"/>
  <c r="X152" i="37"/>
  <c r="Y153" i="41"/>
  <c r="Y152" i="41" s="1"/>
  <c r="Y153" i="39"/>
  <c r="Y152" i="39" s="1"/>
  <c r="X153" i="35"/>
  <c r="X152" i="35" s="1"/>
  <c r="T118" i="26"/>
  <c r="T125" i="25"/>
  <c r="S124" i="25"/>
  <c r="T125" i="24"/>
  <c r="T125" i="23"/>
  <c r="S124" i="23"/>
  <c r="T113" i="21"/>
  <c r="T118" i="19"/>
  <c r="X165" i="41"/>
  <c r="Y99" i="41"/>
  <c r="Y98" i="41" s="1"/>
  <c r="X165" i="40"/>
  <c r="Y99" i="40"/>
  <c r="X98" i="40"/>
  <c r="X165" i="39"/>
  <c r="Y99" i="39"/>
  <c r="Y98" i="39" s="1"/>
  <c r="Y165" i="38"/>
  <c r="Z99" i="38"/>
  <c r="Y98" i="38"/>
  <c r="Y165" i="37"/>
  <c r="Z99" i="37"/>
  <c r="Y98" i="37"/>
  <c r="X165" i="36"/>
  <c r="Y99" i="36"/>
  <c r="W165" i="35"/>
  <c r="X99" i="35"/>
  <c r="W99" i="33"/>
  <c r="V165" i="33"/>
  <c r="S112" i="27"/>
  <c r="T57" i="27"/>
  <c r="U66" i="26"/>
  <c r="T126" i="26"/>
  <c r="U73" i="25"/>
  <c r="T133" i="25"/>
  <c r="T133" i="24"/>
  <c r="U73" i="23"/>
  <c r="T133" i="23"/>
  <c r="S133" i="22"/>
  <c r="T73" i="22"/>
  <c r="U66" i="21"/>
  <c r="T121" i="21"/>
  <c r="U73" i="20"/>
  <c r="T133" i="20"/>
  <c r="U66" i="19"/>
  <c r="T126" i="19"/>
  <c r="Z153" i="36" l="1"/>
  <c r="Z153" i="40"/>
  <c r="Z152" i="40" s="1"/>
  <c r="Z153" i="38"/>
  <c r="Z152" i="38" s="1"/>
  <c r="Y152" i="38"/>
  <c r="Z153" i="37"/>
  <c r="Z153" i="41"/>
  <c r="Z152" i="41" s="1"/>
  <c r="C150" i="41" s="1"/>
  <c r="Z153" i="39"/>
  <c r="Z152" i="39" s="1"/>
  <c r="Y153" i="35"/>
  <c r="Y152" i="35" s="1"/>
  <c r="U118" i="26"/>
  <c r="U125" i="25"/>
  <c r="T124" i="25"/>
  <c r="U125" i="24"/>
  <c r="U125" i="23"/>
  <c r="T124" i="23"/>
  <c r="U113" i="21"/>
  <c r="U118" i="19"/>
  <c r="Y165" i="41"/>
  <c r="Z99" i="41"/>
  <c r="Z98" i="41" s="1"/>
  <c r="Y165" i="40"/>
  <c r="Z99" i="40"/>
  <c r="Y98" i="40"/>
  <c r="Y165" i="39"/>
  <c r="Z99" i="39"/>
  <c r="Z98" i="39" s="1"/>
  <c r="Z165" i="38"/>
  <c r="AA99" i="38"/>
  <c r="Z98" i="38"/>
  <c r="Z165" i="37"/>
  <c r="AA99" i="37"/>
  <c r="Z98" i="37"/>
  <c r="Y165" i="36"/>
  <c r="Z99" i="36"/>
  <c r="X165" i="35"/>
  <c r="Y99" i="35"/>
  <c r="W165" i="33"/>
  <c r="X99" i="33"/>
  <c r="T112" i="27"/>
  <c r="U57" i="27"/>
  <c r="U126" i="26"/>
  <c r="V66" i="26"/>
  <c r="U133" i="25"/>
  <c r="V73" i="25"/>
  <c r="U133" i="24"/>
  <c r="U133" i="23"/>
  <c r="V73" i="23"/>
  <c r="U73" i="22"/>
  <c r="T133" i="22"/>
  <c r="U121" i="21"/>
  <c r="V66" i="21"/>
  <c r="U133" i="20"/>
  <c r="V73" i="20"/>
  <c r="U126" i="19"/>
  <c r="V66" i="19"/>
  <c r="X150" i="38" l="1"/>
  <c r="U150" i="40"/>
  <c r="X150" i="40"/>
  <c r="Y150" i="38"/>
  <c r="V150" i="40"/>
  <c r="Y150" i="41"/>
  <c r="T150" i="40"/>
  <c r="V150" i="38"/>
  <c r="Y150" i="40"/>
  <c r="C150" i="40"/>
  <c r="W150" i="40"/>
  <c r="Z150" i="40"/>
  <c r="I150" i="40"/>
  <c r="H150" i="40"/>
  <c r="L150" i="40"/>
  <c r="F150" i="40"/>
  <c r="J150" i="40"/>
  <c r="E150" i="40"/>
  <c r="G150" i="40"/>
  <c r="C168" i="40"/>
  <c r="K150" i="40"/>
  <c r="D150" i="40"/>
  <c r="M150" i="40"/>
  <c r="N150" i="40"/>
  <c r="Q150" i="40"/>
  <c r="O150" i="40"/>
  <c r="P150" i="40"/>
  <c r="S150" i="40"/>
  <c r="R150" i="40"/>
  <c r="W150" i="41"/>
  <c r="X150" i="41"/>
  <c r="Z150" i="41"/>
  <c r="D150" i="41"/>
  <c r="E150" i="41"/>
  <c r="F150" i="41"/>
  <c r="G150" i="41"/>
  <c r="H150" i="41"/>
  <c r="I150" i="41"/>
  <c r="J150" i="41"/>
  <c r="K150" i="41"/>
  <c r="L150" i="41"/>
  <c r="M150" i="41"/>
  <c r="N150" i="41"/>
  <c r="O150" i="41"/>
  <c r="P150" i="41"/>
  <c r="Q150" i="41"/>
  <c r="S150" i="41"/>
  <c r="R150" i="41"/>
  <c r="U150" i="41"/>
  <c r="T150" i="41"/>
  <c r="V150" i="41"/>
  <c r="W150" i="38"/>
  <c r="Z150" i="38"/>
  <c r="D150" i="38"/>
  <c r="E150" i="38"/>
  <c r="F150" i="38"/>
  <c r="G150" i="38"/>
  <c r="C150" i="38"/>
  <c r="H150" i="38"/>
  <c r="I150" i="38"/>
  <c r="K150" i="38"/>
  <c r="C168" i="38"/>
  <c r="J150" i="38"/>
  <c r="L150" i="38"/>
  <c r="M150" i="38"/>
  <c r="O150" i="38"/>
  <c r="N150" i="38"/>
  <c r="Q150" i="38"/>
  <c r="P150" i="38"/>
  <c r="S150" i="38"/>
  <c r="R150" i="38"/>
  <c r="U150" i="38"/>
  <c r="T150" i="38"/>
  <c r="Z153" i="35"/>
  <c r="Z152" i="35" s="1"/>
  <c r="V118" i="26"/>
  <c r="V125" i="25"/>
  <c r="U124" i="25"/>
  <c r="V125" i="24"/>
  <c r="V125" i="23"/>
  <c r="U124" i="23"/>
  <c r="V113" i="21"/>
  <c r="V118" i="19"/>
  <c r="Z165" i="41"/>
  <c r="AA99" i="41"/>
  <c r="AA98" i="41" s="1"/>
  <c r="Z165" i="40"/>
  <c r="AA99" i="40"/>
  <c r="Z98" i="40"/>
  <c r="Z165" i="39"/>
  <c r="AA99" i="39"/>
  <c r="AA98" i="39" s="1"/>
  <c r="AA165" i="38"/>
  <c r="AB99" i="38"/>
  <c r="AA98" i="38"/>
  <c r="AA165" i="37"/>
  <c r="AB99" i="37"/>
  <c r="AA98" i="37"/>
  <c r="Z165" i="36"/>
  <c r="AA99" i="36"/>
  <c r="Y165" i="35"/>
  <c r="Z99" i="35"/>
  <c r="Y99" i="33"/>
  <c r="X165" i="33"/>
  <c r="U112" i="27"/>
  <c r="V57" i="27"/>
  <c r="W66" i="26"/>
  <c r="V126" i="26"/>
  <c r="W73" i="25"/>
  <c r="V133" i="25"/>
  <c r="V133" i="24"/>
  <c r="W73" i="23"/>
  <c r="V133" i="23"/>
  <c r="U133" i="22"/>
  <c r="V73" i="22"/>
  <c r="W66" i="21"/>
  <c r="V121" i="21"/>
  <c r="W73" i="20"/>
  <c r="V133" i="20"/>
  <c r="W66" i="19"/>
  <c r="V126" i="19"/>
  <c r="Y150" i="35" l="1"/>
  <c r="X150" i="35"/>
  <c r="V150" i="35"/>
  <c r="C160" i="40"/>
  <c r="S161" i="40"/>
  <c r="K161" i="40"/>
  <c r="Z160" i="40"/>
  <c r="R160" i="40"/>
  <c r="J160" i="40"/>
  <c r="X161" i="40"/>
  <c r="P161" i="40"/>
  <c r="H161" i="40"/>
  <c r="W160" i="40"/>
  <c r="O160" i="40"/>
  <c r="G160" i="40"/>
  <c r="Y161" i="40"/>
  <c r="Q161" i="40"/>
  <c r="I161" i="40"/>
  <c r="X160" i="40"/>
  <c r="P160" i="40"/>
  <c r="H160" i="40"/>
  <c r="Z161" i="40"/>
  <c r="R161" i="40"/>
  <c r="J161" i="40"/>
  <c r="Y160" i="40"/>
  <c r="Q160" i="40"/>
  <c r="I160" i="40"/>
  <c r="W161" i="40"/>
  <c r="O161" i="40"/>
  <c r="G161" i="40"/>
  <c r="V160" i="40"/>
  <c r="N160" i="40"/>
  <c r="F160" i="40"/>
  <c r="T161" i="40"/>
  <c r="L161" i="40"/>
  <c r="D161" i="40"/>
  <c r="S160" i="40"/>
  <c r="K160" i="40"/>
  <c r="E160" i="40"/>
  <c r="U161" i="40"/>
  <c r="M161" i="40"/>
  <c r="E161" i="40"/>
  <c r="T160" i="40"/>
  <c r="L160" i="40"/>
  <c r="D160" i="40"/>
  <c r="V161" i="40"/>
  <c r="N161" i="40"/>
  <c r="F161" i="40"/>
  <c r="U160" i="40"/>
  <c r="M160" i="40"/>
  <c r="C161" i="40"/>
  <c r="E160" i="41"/>
  <c r="G160" i="41"/>
  <c r="I160" i="41"/>
  <c r="K160" i="41"/>
  <c r="M160" i="41"/>
  <c r="O160" i="41"/>
  <c r="Q160" i="41"/>
  <c r="S160" i="41"/>
  <c r="U160" i="41"/>
  <c r="W160" i="41"/>
  <c r="Y160" i="41"/>
  <c r="C160" i="41"/>
  <c r="D160" i="41"/>
  <c r="F160" i="41"/>
  <c r="H160" i="41"/>
  <c r="J160" i="41"/>
  <c r="L160" i="41"/>
  <c r="N160" i="41"/>
  <c r="P160" i="41"/>
  <c r="R160" i="41"/>
  <c r="T160" i="41"/>
  <c r="V160" i="41"/>
  <c r="X160" i="41"/>
  <c r="Z160" i="41"/>
  <c r="D160" i="38"/>
  <c r="F160" i="38"/>
  <c r="H160" i="38"/>
  <c r="J160" i="38"/>
  <c r="L160" i="38"/>
  <c r="N160" i="38"/>
  <c r="P160" i="38"/>
  <c r="R160" i="38"/>
  <c r="T160" i="38"/>
  <c r="V160" i="38"/>
  <c r="X160" i="38"/>
  <c r="Z160" i="38"/>
  <c r="E161" i="38"/>
  <c r="G161" i="38"/>
  <c r="I161" i="38"/>
  <c r="K161" i="38"/>
  <c r="M161" i="38"/>
  <c r="O161" i="38"/>
  <c r="Q161" i="38"/>
  <c r="S161" i="38"/>
  <c r="U161" i="38"/>
  <c r="W161" i="38"/>
  <c r="Y161" i="38"/>
  <c r="C161" i="38"/>
  <c r="E160" i="38"/>
  <c r="G160" i="38"/>
  <c r="I160" i="38"/>
  <c r="K160" i="38"/>
  <c r="M160" i="38"/>
  <c r="O160" i="38"/>
  <c r="Q160" i="38"/>
  <c r="S160" i="38"/>
  <c r="U160" i="38"/>
  <c r="W160" i="38"/>
  <c r="Y160" i="38"/>
  <c r="D161" i="38"/>
  <c r="F161" i="38"/>
  <c r="H161" i="38"/>
  <c r="J161" i="38"/>
  <c r="L161" i="38"/>
  <c r="N161" i="38"/>
  <c r="P161" i="38"/>
  <c r="R161" i="38"/>
  <c r="T161" i="38"/>
  <c r="V161" i="38"/>
  <c r="X161" i="38"/>
  <c r="Z161" i="38"/>
  <c r="C160" i="38"/>
  <c r="W150" i="35"/>
  <c r="Z150" i="35"/>
  <c r="D150" i="35"/>
  <c r="E150" i="35"/>
  <c r="F150" i="35"/>
  <c r="C150" i="35"/>
  <c r="G150" i="35"/>
  <c r="H150" i="35"/>
  <c r="I150" i="35"/>
  <c r="K150" i="35"/>
  <c r="J150" i="35"/>
  <c r="M150" i="35"/>
  <c r="L150" i="35"/>
  <c r="O150" i="35"/>
  <c r="N150" i="35"/>
  <c r="Q150" i="35"/>
  <c r="P150" i="35"/>
  <c r="S150" i="35"/>
  <c r="R150" i="35"/>
  <c r="U150" i="35"/>
  <c r="T150" i="35"/>
  <c r="W118" i="26"/>
  <c r="W125" i="25"/>
  <c r="V124" i="25"/>
  <c r="W125" i="24"/>
  <c r="W125" i="23"/>
  <c r="V124" i="23"/>
  <c r="W113" i="21"/>
  <c r="W118" i="19"/>
  <c r="AA165" i="41"/>
  <c r="AB99" i="41"/>
  <c r="AB98" i="41" s="1"/>
  <c r="AA165" i="40"/>
  <c r="AB99" i="40"/>
  <c r="AA98" i="40"/>
  <c r="AA165" i="39"/>
  <c r="AB99" i="39"/>
  <c r="AB98" i="39" s="1"/>
  <c r="AB165" i="38"/>
  <c r="AC99" i="38"/>
  <c r="AB98" i="38"/>
  <c r="AB165" i="37"/>
  <c r="AC99" i="37"/>
  <c r="AB98" i="37"/>
  <c r="AA165" i="36"/>
  <c r="AB99" i="36"/>
  <c r="Z165" i="35"/>
  <c r="AA99" i="35"/>
  <c r="Y165" i="33"/>
  <c r="Z99" i="33"/>
  <c r="V112" i="27"/>
  <c r="W57" i="27"/>
  <c r="W126" i="26"/>
  <c r="X66" i="26"/>
  <c r="W133" i="25"/>
  <c r="X73" i="25"/>
  <c r="W133" i="24"/>
  <c r="W133" i="23"/>
  <c r="X73" i="23"/>
  <c r="W73" i="22"/>
  <c r="V133" i="22"/>
  <c r="W121" i="21"/>
  <c r="X66" i="21"/>
  <c r="W133" i="20"/>
  <c r="X73" i="20"/>
  <c r="W126" i="19"/>
  <c r="X66" i="19"/>
  <c r="C160" i="35" l="1"/>
  <c r="D160" i="35"/>
  <c r="F160" i="35"/>
  <c r="H160" i="35"/>
  <c r="J160" i="35"/>
  <c r="L160" i="35"/>
  <c r="N160" i="35"/>
  <c r="P160" i="35"/>
  <c r="R160" i="35"/>
  <c r="T160" i="35"/>
  <c r="V160" i="35"/>
  <c r="X160" i="35"/>
  <c r="Z160" i="35"/>
  <c r="E160" i="35"/>
  <c r="G160" i="35"/>
  <c r="I160" i="35"/>
  <c r="K160" i="35"/>
  <c r="M160" i="35"/>
  <c r="O160" i="35"/>
  <c r="Q160" i="35"/>
  <c r="S160" i="35"/>
  <c r="U160" i="35"/>
  <c r="W160" i="35"/>
  <c r="Y160" i="35"/>
  <c r="X118" i="26"/>
  <c r="X125" i="25"/>
  <c r="W124" i="25"/>
  <c r="X125" i="24"/>
  <c r="X125" i="23"/>
  <c r="W124" i="23"/>
  <c r="X113" i="21"/>
  <c r="X118" i="19"/>
  <c r="AB165" i="41"/>
  <c r="AC99" i="41"/>
  <c r="AC98" i="41" s="1"/>
  <c r="AB165" i="40"/>
  <c r="AC99" i="40"/>
  <c r="AB98" i="40"/>
  <c r="AB165" i="39"/>
  <c r="AC99" i="39"/>
  <c r="AC98" i="39" s="1"/>
  <c r="AC165" i="38"/>
  <c r="AD99" i="38"/>
  <c r="AC98" i="38"/>
  <c r="AC165" i="37"/>
  <c r="AD99" i="37"/>
  <c r="AC98" i="37"/>
  <c r="AB165" i="36"/>
  <c r="AC99" i="36"/>
  <c r="AA165" i="35"/>
  <c r="AB99" i="35"/>
  <c r="AA99" i="33"/>
  <c r="Z165" i="33"/>
  <c r="W112" i="27"/>
  <c r="X57" i="27"/>
  <c r="Y66" i="26"/>
  <c r="X126" i="26"/>
  <c r="Y73" i="25"/>
  <c r="X133" i="25"/>
  <c r="X133" i="24"/>
  <c r="Y73" i="23"/>
  <c r="X133" i="23"/>
  <c r="W133" i="22"/>
  <c r="X73" i="22"/>
  <c r="Y66" i="21"/>
  <c r="X121" i="21"/>
  <c r="Y73" i="20"/>
  <c r="X133" i="20"/>
  <c r="Y66" i="19"/>
  <c r="X126" i="19"/>
  <c r="Y118" i="26" l="1"/>
  <c r="Y125" i="25"/>
  <c r="X124" i="25"/>
  <c r="Y125" i="24"/>
  <c r="Y125" i="23"/>
  <c r="X124" i="23"/>
  <c r="Y113" i="21"/>
  <c r="Y118" i="19"/>
  <c r="AC165" i="41"/>
  <c r="AD99" i="41"/>
  <c r="AD98" i="41" s="1"/>
  <c r="AC165" i="40"/>
  <c r="AD99" i="40"/>
  <c r="AC98" i="40"/>
  <c r="AC165" i="39"/>
  <c r="AD99" i="39"/>
  <c r="AD98" i="39" s="1"/>
  <c r="AD165" i="38"/>
  <c r="AE99" i="38"/>
  <c r="AD98" i="38"/>
  <c r="AD165" i="37"/>
  <c r="AE99" i="37"/>
  <c r="AD98" i="37"/>
  <c r="AC165" i="36"/>
  <c r="AD99" i="36"/>
  <c r="AB165" i="35"/>
  <c r="AC99" i="35"/>
  <c r="AA165" i="33"/>
  <c r="AB99" i="33"/>
  <c r="X112" i="27"/>
  <c r="Y57" i="27"/>
  <c r="Y126" i="26"/>
  <c r="Z66" i="26"/>
  <c r="Y133" i="25"/>
  <c r="Z73" i="25"/>
  <c r="Y133" i="24"/>
  <c r="Y133" i="23"/>
  <c r="Z73" i="23"/>
  <c r="Y73" i="22"/>
  <c r="X133" i="22"/>
  <c r="Y121" i="21"/>
  <c r="Z66" i="21"/>
  <c r="Y133" i="20"/>
  <c r="Z73" i="20"/>
  <c r="Y126" i="19"/>
  <c r="Z66" i="19"/>
  <c r="Z118" i="26" l="1"/>
  <c r="Z125" i="25"/>
  <c r="Y124" i="25"/>
  <c r="Z125" i="24"/>
  <c r="Z125" i="23"/>
  <c r="Y124" i="23"/>
  <c r="Z113" i="21"/>
  <c r="Z118" i="19"/>
  <c r="AD165" i="41"/>
  <c r="AE99" i="41"/>
  <c r="AE98" i="41" s="1"/>
  <c r="AD165" i="40"/>
  <c r="AE99" i="40"/>
  <c r="AD98" i="40"/>
  <c r="AD165" i="39"/>
  <c r="AE99" i="39"/>
  <c r="AE98" i="39" s="1"/>
  <c r="AE165" i="38"/>
  <c r="AF99" i="38"/>
  <c r="AE98" i="38"/>
  <c r="AE165" i="37"/>
  <c r="AF99" i="37"/>
  <c r="AE98" i="37"/>
  <c r="AD165" i="36"/>
  <c r="AE99" i="36"/>
  <c r="AC165" i="35"/>
  <c r="AD99" i="35"/>
  <c r="AC99" i="33"/>
  <c r="AB165" i="33"/>
  <c r="Y112" i="27"/>
  <c r="Z57" i="27"/>
  <c r="AA66" i="26"/>
  <c r="Z126" i="26"/>
  <c r="AA73" i="25"/>
  <c r="Z133" i="25"/>
  <c r="Z133" i="24"/>
  <c r="AA73" i="23"/>
  <c r="Z133" i="23"/>
  <c r="Y133" i="22"/>
  <c r="Z73" i="22"/>
  <c r="AA66" i="21"/>
  <c r="Z121" i="21"/>
  <c r="AA73" i="20"/>
  <c r="Z133" i="20"/>
  <c r="AA66" i="19"/>
  <c r="Z126" i="19"/>
  <c r="AA118" i="26" l="1"/>
  <c r="AA125" i="25"/>
  <c r="Z124" i="25"/>
  <c r="AA125" i="24"/>
  <c r="AA125" i="23"/>
  <c r="Z124" i="23"/>
  <c r="AA113" i="21"/>
  <c r="AA118" i="19"/>
  <c r="AE165" i="41"/>
  <c r="AF99" i="41"/>
  <c r="AF98" i="41" s="1"/>
  <c r="AE165" i="40"/>
  <c r="AF99" i="40"/>
  <c r="AE98" i="40"/>
  <c r="AE165" i="39"/>
  <c r="AF99" i="39"/>
  <c r="AF98" i="39" s="1"/>
  <c r="AF165" i="38"/>
  <c r="AG99" i="38"/>
  <c r="AG98" i="38" s="1"/>
  <c r="AF98" i="38"/>
  <c r="AF165" i="37"/>
  <c r="AG99" i="37"/>
  <c r="AG98" i="37" s="1"/>
  <c r="AF98" i="37"/>
  <c r="AE165" i="36"/>
  <c r="AF99" i="36"/>
  <c r="AD165" i="35"/>
  <c r="AE99" i="35"/>
  <c r="AC165" i="33"/>
  <c r="AD99" i="33"/>
  <c r="Z112" i="27"/>
  <c r="AA57" i="27"/>
  <c r="AA126" i="26"/>
  <c r="AB66" i="26"/>
  <c r="AA133" i="25"/>
  <c r="AB73" i="25"/>
  <c r="AA133" i="24"/>
  <c r="AA133" i="23"/>
  <c r="AB73" i="23"/>
  <c r="AA73" i="22"/>
  <c r="Z133" i="22"/>
  <c r="AA121" i="21"/>
  <c r="AB66" i="21"/>
  <c r="AA133" i="20"/>
  <c r="AB73" i="20"/>
  <c r="AA126" i="19"/>
  <c r="AB66" i="19"/>
  <c r="AB118" i="26" l="1"/>
  <c r="AB125" i="25"/>
  <c r="AA124" i="25"/>
  <c r="AB125" i="24"/>
  <c r="AB125" i="23"/>
  <c r="AA124" i="23"/>
  <c r="AB113" i="21"/>
  <c r="AB118" i="19"/>
  <c r="AF165" i="41"/>
  <c r="AG99" i="41"/>
  <c r="AG98" i="41" s="1"/>
  <c r="AF165" i="40"/>
  <c r="AG99" i="40"/>
  <c r="AG98" i="40" s="1"/>
  <c r="AF98" i="40"/>
  <c r="AF165" i="39"/>
  <c r="AG99" i="39"/>
  <c r="AG98" i="39" s="1"/>
  <c r="AG165" i="38"/>
  <c r="AH99" i="38"/>
  <c r="AH98" i="38" s="1"/>
  <c r="AG165" i="37"/>
  <c r="AH99" i="37"/>
  <c r="AH98" i="37" s="1"/>
  <c r="AF165" i="36"/>
  <c r="AG99" i="36"/>
  <c r="AE165" i="35"/>
  <c r="AF99" i="35"/>
  <c r="AE99" i="33"/>
  <c r="AD165" i="33"/>
  <c r="AA112" i="27"/>
  <c r="AB57" i="27"/>
  <c r="AC66" i="26"/>
  <c r="AB126" i="26"/>
  <c r="AC73" i="25"/>
  <c r="AB133" i="25"/>
  <c r="AB133" i="24"/>
  <c r="AC73" i="23"/>
  <c r="AB133" i="23"/>
  <c r="AA133" i="22"/>
  <c r="AB73" i="22"/>
  <c r="AC66" i="21"/>
  <c r="AB121" i="21"/>
  <c r="AC73" i="20"/>
  <c r="AB133" i="20"/>
  <c r="AC66" i="19"/>
  <c r="AB126" i="19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C138" i="8"/>
  <c r="C139" i="8"/>
  <c r="C137" i="8"/>
  <c r="AG123" i="8"/>
  <c r="AF123" i="8"/>
  <c r="AE123" i="8"/>
  <c r="AD123" i="8"/>
  <c r="AC123" i="8"/>
  <c r="AB123" i="8"/>
  <c r="AA123" i="8"/>
  <c r="Z123" i="8"/>
  <c r="Y123" i="8"/>
  <c r="X123" i="8"/>
  <c r="W123" i="8"/>
  <c r="V123" i="8"/>
  <c r="U123" i="8"/>
  <c r="T123" i="8"/>
  <c r="S123" i="8"/>
  <c r="R123" i="8"/>
  <c r="Q123" i="8"/>
  <c r="P123" i="8"/>
  <c r="O123" i="8"/>
  <c r="N123" i="8"/>
  <c r="M123" i="8"/>
  <c r="L123" i="8"/>
  <c r="K123" i="8"/>
  <c r="J123" i="8"/>
  <c r="I123" i="8"/>
  <c r="H123" i="8"/>
  <c r="G123" i="8"/>
  <c r="F123" i="8"/>
  <c r="E123" i="8"/>
  <c r="D123" i="8"/>
  <c r="C123" i="8"/>
  <c r="AC118" i="26" l="1"/>
  <c r="AC125" i="25"/>
  <c r="AB124" i="25"/>
  <c r="AC125" i="24"/>
  <c r="AC125" i="23"/>
  <c r="AB124" i="23"/>
  <c r="AC113" i="21"/>
  <c r="AC118" i="19"/>
  <c r="AG165" i="41"/>
  <c r="AH99" i="41"/>
  <c r="AH98" i="41" s="1"/>
  <c r="AG165" i="40"/>
  <c r="AH99" i="40"/>
  <c r="AH98" i="40" s="1"/>
  <c r="AG165" i="39"/>
  <c r="AH99" i="39"/>
  <c r="AH98" i="39" s="1"/>
  <c r="AH165" i="38"/>
  <c r="AI99" i="38"/>
  <c r="AH165" i="37"/>
  <c r="AI99" i="37"/>
  <c r="AI98" i="37" s="1"/>
  <c r="AG165" i="36"/>
  <c r="AH99" i="36"/>
  <c r="AF165" i="35"/>
  <c r="AG99" i="35"/>
  <c r="AE165" i="33"/>
  <c r="AF99" i="33"/>
  <c r="AB112" i="27"/>
  <c r="AC57" i="27"/>
  <c r="AC126" i="26"/>
  <c r="AD66" i="26"/>
  <c r="AC133" i="25"/>
  <c r="AD73" i="25"/>
  <c r="AC133" i="24"/>
  <c r="AC133" i="23"/>
  <c r="AD73" i="23"/>
  <c r="AC73" i="22"/>
  <c r="AB133" i="22"/>
  <c r="AC121" i="21"/>
  <c r="AD66" i="21"/>
  <c r="AC133" i="20"/>
  <c r="AD73" i="20"/>
  <c r="AC126" i="19"/>
  <c r="AD66" i="19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Q11" i="8"/>
  <c r="C11" i="8"/>
  <c r="C69" i="4"/>
  <c r="AI165" i="38" l="1"/>
  <c r="AI98" i="38"/>
  <c r="AD118" i="26"/>
  <c r="AD125" i="25"/>
  <c r="AC124" i="25"/>
  <c r="AD125" i="24"/>
  <c r="AD125" i="23"/>
  <c r="AC124" i="23"/>
  <c r="AD113" i="21"/>
  <c r="AD118" i="19"/>
  <c r="C71" i="8"/>
  <c r="C134" i="8"/>
  <c r="F125" i="8"/>
  <c r="AH165" i="41"/>
  <c r="AI99" i="41"/>
  <c r="AI98" i="41" s="1"/>
  <c r="Y163" i="40"/>
  <c r="U163" i="40"/>
  <c r="Q163" i="40"/>
  <c r="M163" i="40"/>
  <c r="I163" i="40"/>
  <c r="E163" i="40"/>
  <c r="Z163" i="40"/>
  <c r="V163" i="40"/>
  <c r="R163" i="40"/>
  <c r="N163" i="40"/>
  <c r="J163" i="40"/>
  <c r="F163" i="40"/>
  <c r="W163" i="40"/>
  <c r="S163" i="40"/>
  <c r="O163" i="40"/>
  <c r="K163" i="40"/>
  <c r="G163" i="40"/>
  <c r="C163" i="40"/>
  <c r="X163" i="40"/>
  <c r="T163" i="40"/>
  <c r="P163" i="40"/>
  <c r="L163" i="40"/>
  <c r="H163" i="40"/>
  <c r="D163" i="40"/>
  <c r="AH165" i="40"/>
  <c r="AI99" i="40"/>
  <c r="AI98" i="40" s="1"/>
  <c r="AH165" i="39"/>
  <c r="AI99" i="39"/>
  <c r="AI98" i="39" s="1"/>
  <c r="AJ99" i="38"/>
  <c r="AJ98" i="38" s="1"/>
  <c r="AI165" i="37"/>
  <c r="AJ99" i="37"/>
  <c r="AJ98" i="37" s="1"/>
  <c r="AH165" i="36"/>
  <c r="AI99" i="36"/>
  <c r="AI98" i="36" s="1"/>
  <c r="AG165" i="35"/>
  <c r="AH99" i="35"/>
  <c r="AG99" i="33"/>
  <c r="AF165" i="33"/>
  <c r="AC112" i="27"/>
  <c r="AD57" i="27"/>
  <c r="AE66" i="26"/>
  <c r="AD126" i="26"/>
  <c r="AE73" i="25"/>
  <c r="AD133" i="25"/>
  <c r="AD133" i="24"/>
  <c r="AE73" i="23"/>
  <c r="AD133" i="23"/>
  <c r="AC133" i="22"/>
  <c r="AD73" i="22"/>
  <c r="AE66" i="21"/>
  <c r="AD121" i="21"/>
  <c r="AE73" i="20"/>
  <c r="AD133" i="20"/>
  <c r="AE66" i="19"/>
  <c r="AD126" i="19"/>
  <c r="AE118" i="26" l="1"/>
  <c r="AE125" i="25"/>
  <c r="AD124" i="25"/>
  <c r="AE125" i="24"/>
  <c r="AE125" i="23"/>
  <c r="AD124" i="23"/>
  <c r="C133" i="8"/>
  <c r="AE113" i="21"/>
  <c r="AE118" i="19"/>
  <c r="G125" i="8"/>
  <c r="AI165" i="41"/>
  <c r="AJ99" i="41"/>
  <c r="AJ98" i="41" s="1"/>
  <c r="AI165" i="40"/>
  <c r="AJ99" i="40"/>
  <c r="AJ98" i="40" s="1"/>
  <c r="AI165" i="39"/>
  <c r="AJ99" i="39"/>
  <c r="AJ165" i="38"/>
  <c r="AK99" i="38"/>
  <c r="AK98" i="38" s="1"/>
  <c r="AJ165" i="37"/>
  <c r="AK99" i="37"/>
  <c r="AK98" i="37" s="1"/>
  <c r="AI165" i="36"/>
  <c r="AJ99" i="36"/>
  <c r="AJ98" i="36" s="1"/>
  <c r="AH165" i="35"/>
  <c r="AI99" i="35"/>
  <c r="AG165" i="33"/>
  <c r="AH99" i="33"/>
  <c r="AD112" i="27"/>
  <c r="AE57" i="27"/>
  <c r="AE126" i="26"/>
  <c r="AF66" i="26"/>
  <c r="AE133" i="25"/>
  <c r="AF73" i="25"/>
  <c r="AE133" i="24"/>
  <c r="AE133" i="23"/>
  <c r="AF73" i="23"/>
  <c r="AE73" i="22"/>
  <c r="AD133" i="22"/>
  <c r="AE121" i="21"/>
  <c r="AF66" i="21"/>
  <c r="AE133" i="20"/>
  <c r="AF73" i="20"/>
  <c r="AE126" i="19"/>
  <c r="AF66" i="19"/>
  <c r="AJ98" i="39" l="1"/>
  <c r="AF118" i="26"/>
  <c r="AE117" i="26"/>
  <c r="AF125" i="25"/>
  <c r="AE124" i="25"/>
  <c r="AF125" i="24"/>
  <c r="AE124" i="24"/>
  <c r="AF125" i="23"/>
  <c r="AE124" i="23"/>
  <c r="AF113" i="21"/>
  <c r="AE117" i="19"/>
  <c r="AF118" i="19"/>
  <c r="H125" i="8"/>
  <c r="AJ165" i="41"/>
  <c r="AK99" i="41"/>
  <c r="AK98" i="41" s="1"/>
  <c r="AJ165" i="40"/>
  <c r="AK99" i="40"/>
  <c r="AK98" i="40" s="1"/>
  <c r="AJ165" i="39"/>
  <c r="AK99" i="39"/>
  <c r="AK98" i="39" s="1"/>
  <c r="AK165" i="38"/>
  <c r="AL99" i="38"/>
  <c r="AL98" i="38" s="1"/>
  <c r="AK165" i="37"/>
  <c r="AL99" i="37"/>
  <c r="AL98" i="37" s="1"/>
  <c r="AJ165" i="36"/>
  <c r="AK99" i="36"/>
  <c r="AK98" i="36" s="1"/>
  <c r="AI165" i="35"/>
  <c r="AJ99" i="35"/>
  <c r="AI99" i="33"/>
  <c r="AI98" i="33" s="1"/>
  <c r="AH165" i="33"/>
  <c r="AE112" i="27"/>
  <c r="AF57" i="27"/>
  <c r="AG66" i="26"/>
  <c r="AF126" i="26"/>
  <c r="AG73" i="25"/>
  <c r="AF133" i="25"/>
  <c r="AF133" i="24"/>
  <c r="AG73" i="23"/>
  <c r="AF133" i="23"/>
  <c r="AE133" i="22"/>
  <c r="AF73" i="22"/>
  <c r="AG66" i="21"/>
  <c r="AF121" i="21"/>
  <c r="AG73" i="20"/>
  <c r="AF133" i="20"/>
  <c r="AG66" i="19"/>
  <c r="AF126" i="19"/>
  <c r="AG118" i="26" l="1"/>
  <c r="AF117" i="26"/>
  <c r="AG125" i="25"/>
  <c r="AF124" i="25"/>
  <c r="AG125" i="24"/>
  <c r="AF124" i="24"/>
  <c r="AG125" i="23"/>
  <c r="AF124" i="23"/>
  <c r="AG113" i="21"/>
  <c r="AF112" i="21"/>
  <c r="AG118" i="19"/>
  <c r="AF117" i="19"/>
  <c r="I125" i="8"/>
  <c r="AK165" i="41"/>
  <c r="AL99" i="41"/>
  <c r="AL98" i="41" s="1"/>
  <c r="AK165" i="40"/>
  <c r="AL99" i="40"/>
  <c r="AL98" i="40" s="1"/>
  <c r="AK165" i="39"/>
  <c r="AL99" i="39"/>
  <c r="AL98" i="39" s="1"/>
  <c r="AL165" i="38"/>
  <c r="AM99" i="38"/>
  <c r="AM98" i="38" s="1"/>
  <c r="AL165" i="37"/>
  <c r="AM99" i="37"/>
  <c r="AM98" i="37" s="1"/>
  <c r="AK165" i="36"/>
  <c r="AL99" i="36"/>
  <c r="AL98" i="36" s="1"/>
  <c r="AJ165" i="35"/>
  <c r="AK99" i="35"/>
  <c r="AI165" i="33"/>
  <c r="AJ99" i="33"/>
  <c r="AJ98" i="33" s="1"/>
  <c r="AF112" i="27"/>
  <c r="AG57" i="27"/>
  <c r="AG126" i="26"/>
  <c r="AH66" i="26"/>
  <c r="AG133" i="25"/>
  <c r="AH73" i="25"/>
  <c r="AG133" i="24"/>
  <c r="AG133" i="23"/>
  <c r="AH73" i="23"/>
  <c r="AG73" i="22"/>
  <c r="AF133" i="22"/>
  <c r="AG121" i="21"/>
  <c r="AH66" i="21"/>
  <c r="AG133" i="20"/>
  <c r="AH73" i="20"/>
  <c r="AG126" i="19"/>
  <c r="AH66" i="19"/>
  <c r="AH118" i="26" l="1"/>
  <c r="AG117" i="26"/>
  <c r="AH125" i="25"/>
  <c r="AG124" i="25"/>
  <c r="AH125" i="24"/>
  <c r="AG124" i="24"/>
  <c r="AH125" i="23"/>
  <c r="AG124" i="23"/>
  <c r="AH113" i="21"/>
  <c r="AG112" i="21"/>
  <c r="AH118" i="19"/>
  <c r="AG117" i="19"/>
  <c r="J125" i="8"/>
  <c r="AL165" i="41"/>
  <c r="AM99" i="41"/>
  <c r="AM98" i="41" s="1"/>
  <c r="AL96" i="41" s="1"/>
  <c r="AL165" i="40"/>
  <c r="AM99" i="40"/>
  <c r="AM98" i="40" s="1"/>
  <c r="R96" i="40" s="1"/>
  <c r="AL165" i="39"/>
  <c r="AM99" i="39"/>
  <c r="AM98" i="39" s="1"/>
  <c r="AK96" i="39" s="1"/>
  <c r="AM165" i="38"/>
  <c r="AN99" i="38"/>
  <c r="AM165" i="37"/>
  <c r="AN99" i="37"/>
  <c r="AL165" i="36"/>
  <c r="AM99" i="36"/>
  <c r="AM98" i="36" s="1"/>
  <c r="AK165" i="35"/>
  <c r="AL99" i="35"/>
  <c r="AK99" i="33"/>
  <c r="AK98" i="33" s="1"/>
  <c r="AJ165" i="33"/>
  <c r="AG112" i="27"/>
  <c r="AH57" i="27"/>
  <c r="AI66" i="26"/>
  <c r="AH126" i="26"/>
  <c r="AI73" i="25"/>
  <c r="AH133" i="25"/>
  <c r="AH133" i="24"/>
  <c r="AI73" i="23"/>
  <c r="AH133" i="23"/>
  <c r="AG133" i="22"/>
  <c r="AH73" i="22"/>
  <c r="AI66" i="21"/>
  <c r="AH121" i="21"/>
  <c r="AI73" i="20"/>
  <c r="AH133" i="20"/>
  <c r="AI66" i="19"/>
  <c r="AH126" i="19"/>
  <c r="X96" i="40" l="1"/>
  <c r="AK96" i="40"/>
  <c r="AK96" i="41"/>
  <c r="T96" i="40"/>
  <c r="AC96" i="40"/>
  <c r="I96" i="40"/>
  <c r="P96" i="40"/>
  <c r="K96" i="40"/>
  <c r="Y96" i="40"/>
  <c r="N96" i="40"/>
  <c r="L96" i="40"/>
  <c r="C110" i="40"/>
  <c r="M96" i="40"/>
  <c r="S96" i="40"/>
  <c r="H96" i="40"/>
  <c r="W96" i="40"/>
  <c r="E96" i="40"/>
  <c r="AL96" i="40"/>
  <c r="Q96" i="40"/>
  <c r="AD96" i="40"/>
  <c r="D96" i="40"/>
  <c r="AI96" i="40"/>
  <c r="AA96" i="40"/>
  <c r="Z96" i="40"/>
  <c r="J96" i="40"/>
  <c r="G96" i="40"/>
  <c r="U96" i="40"/>
  <c r="AB96" i="40"/>
  <c r="AF96" i="40"/>
  <c r="AE96" i="40"/>
  <c r="AM96" i="40"/>
  <c r="AG96" i="40"/>
  <c r="O96" i="40"/>
  <c r="V96" i="40"/>
  <c r="F96" i="40"/>
  <c r="AH96" i="40"/>
  <c r="C96" i="40"/>
  <c r="AJ96" i="40"/>
  <c r="AM96" i="41"/>
  <c r="AJ96" i="41"/>
  <c r="AL96" i="39"/>
  <c r="AM96" i="39"/>
  <c r="AJ96" i="39"/>
  <c r="AI118" i="26"/>
  <c r="AH117" i="26"/>
  <c r="AI125" i="25"/>
  <c r="AH124" i="25"/>
  <c r="AI125" i="24"/>
  <c r="AH124" i="24"/>
  <c r="AI125" i="23"/>
  <c r="AH124" i="23"/>
  <c r="AI113" i="21"/>
  <c r="AH112" i="21"/>
  <c r="AI118" i="19"/>
  <c r="AH117" i="19"/>
  <c r="K125" i="8"/>
  <c r="AM165" i="41"/>
  <c r="AN99" i="41"/>
  <c r="AM165" i="40"/>
  <c r="AN99" i="40"/>
  <c r="AM165" i="39"/>
  <c r="AN99" i="39"/>
  <c r="AN165" i="38"/>
  <c r="AO99" i="38"/>
  <c r="AN165" i="37"/>
  <c r="AO99" i="37"/>
  <c r="AM165" i="36"/>
  <c r="AN99" i="36"/>
  <c r="AL165" i="35"/>
  <c r="AM99" i="35"/>
  <c r="AK165" i="33"/>
  <c r="AL99" i="33"/>
  <c r="AL98" i="33" s="1"/>
  <c r="AH112" i="27"/>
  <c r="AI57" i="27"/>
  <c r="AI126" i="26"/>
  <c r="AJ66" i="26"/>
  <c r="AI133" i="25"/>
  <c r="AJ73" i="25"/>
  <c r="AI133" i="24"/>
  <c r="AI133" i="23"/>
  <c r="AJ73" i="23"/>
  <c r="AI73" i="22"/>
  <c r="AH133" i="22"/>
  <c r="AI121" i="21"/>
  <c r="AJ66" i="21"/>
  <c r="AI133" i="20"/>
  <c r="AJ73" i="20"/>
  <c r="AI126" i="19"/>
  <c r="AJ66" i="19"/>
  <c r="Z102" i="40" l="1"/>
  <c r="AA103" i="40"/>
  <c r="I103" i="40"/>
  <c r="H102" i="40"/>
  <c r="C102" i="40"/>
  <c r="F103" i="40"/>
  <c r="AE102" i="40"/>
  <c r="P103" i="40"/>
  <c r="AE103" i="40"/>
  <c r="AI103" i="40"/>
  <c r="AM103" i="40"/>
  <c r="AM104" i="40" s="1"/>
  <c r="AO102" i="40"/>
  <c r="N102" i="40"/>
  <c r="U103" i="40"/>
  <c r="G102" i="40"/>
  <c r="U102" i="40"/>
  <c r="AI102" i="40"/>
  <c r="AG103" i="40"/>
  <c r="Z103" i="40"/>
  <c r="K102" i="40"/>
  <c r="T102" i="40"/>
  <c r="G103" i="40"/>
  <c r="AP102" i="40"/>
  <c r="AC103" i="40"/>
  <c r="V103" i="40"/>
  <c r="AK103" i="40"/>
  <c r="X103" i="40"/>
  <c r="AH102" i="40"/>
  <c r="H103" i="40"/>
  <c r="S102" i="40"/>
  <c r="O102" i="40"/>
  <c r="F102" i="40"/>
  <c r="O103" i="40"/>
  <c r="AO103" i="40"/>
  <c r="AO104" i="40" s="1"/>
  <c r="W103" i="40"/>
  <c r="M103" i="40"/>
  <c r="P102" i="40"/>
  <c r="M102" i="40"/>
  <c r="L102" i="40"/>
  <c r="Q102" i="40"/>
  <c r="W102" i="40"/>
  <c r="AD103" i="40"/>
  <c r="AB103" i="40"/>
  <c r="AP103" i="40"/>
  <c r="AP104" i="40" s="1"/>
  <c r="E103" i="40"/>
  <c r="J103" i="40"/>
  <c r="R103" i="40"/>
  <c r="N103" i="40"/>
  <c r="Y103" i="40"/>
  <c r="T103" i="40"/>
  <c r="AJ103" i="40"/>
  <c r="AN102" i="40"/>
  <c r="R102" i="40"/>
  <c r="AK102" i="40"/>
  <c r="V102" i="40"/>
  <c r="AC102" i="40"/>
  <c r="AJ102" i="40"/>
  <c r="E102" i="40"/>
  <c r="J102" i="40"/>
  <c r="C103" i="40"/>
  <c r="AM102" i="40"/>
  <c r="L103" i="40"/>
  <c r="AL103" i="40"/>
  <c r="AN103" i="40"/>
  <c r="AN104" i="40" s="1"/>
  <c r="S103" i="40"/>
  <c r="D103" i="40"/>
  <c r="AF103" i="40"/>
  <c r="K103" i="40"/>
  <c r="AH103" i="40"/>
  <c r="Q103" i="40"/>
  <c r="AB102" i="40"/>
  <c r="AA102" i="40"/>
  <c r="Y102" i="40"/>
  <c r="AF102" i="40"/>
  <c r="I102" i="40"/>
  <c r="I106" i="40" s="1"/>
  <c r="AG102" i="40"/>
  <c r="AD102" i="40"/>
  <c r="X102" i="40"/>
  <c r="AL102" i="40"/>
  <c r="AL106" i="40" s="1"/>
  <c r="D102" i="40"/>
  <c r="AJ118" i="26"/>
  <c r="AI117" i="26"/>
  <c r="AJ125" i="25"/>
  <c r="AI124" i="25"/>
  <c r="AJ125" i="24"/>
  <c r="AI124" i="24"/>
  <c r="AJ125" i="23"/>
  <c r="AI124" i="23"/>
  <c r="AJ113" i="21"/>
  <c r="AI112" i="21"/>
  <c r="AJ118" i="19"/>
  <c r="AI117" i="19"/>
  <c r="L125" i="8"/>
  <c r="AN165" i="41"/>
  <c r="AO99" i="41"/>
  <c r="AN165" i="40"/>
  <c r="AO99" i="40"/>
  <c r="AN165" i="39"/>
  <c r="AO99" i="39"/>
  <c r="AO165" i="38"/>
  <c r="AP99" i="38"/>
  <c r="AP165" i="38" s="1"/>
  <c r="AO165" i="37"/>
  <c r="AP99" i="37"/>
  <c r="AP165" i="37" s="1"/>
  <c r="AN165" i="36"/>
  <c r="AO99" i="36"/>
  <c r="AM165" i="35"/>
  <c r="AN99" i="35"/>
  <c r="AM99" i="33"/>
  <c r="AM98" i="33" s="1"/>
  <c r="AL165" i="33"/>
  <c r="AI112" i="27"/>
  <c r="AJ57" i="27"/>
  <c r="AK66" i="26"/>
  <c r="AJ126" i="26"/>
  <c r="AK73" i="25"/>
  <c r="AJ133" i="25"/>
  <c r="AJ133" i="24"/>
  <c r="AK73" i="23"/>
  <c r="AJ133" i="23"/>
  <c r="AI133" i="22"/>
  <c r="AJ73" i="22"/>
  <c r="AK66" i="21"/>
  <c r="AJ121" i="21"/>
  <c r="AK73" i="20"/>
  <c r="AJ133" i="20"/>
  <c r="AK66" i="19"/>
  <c r="AJ126" i="19"/>
  <c r="K104" i="40" l="1"/>
  <c r="AC106" i="40"/>
  <c r="AB106" i="40"/>
  <c r="AK106" i="40"/>
  <c r="Y104" i="40"/>
  <c r="V106" i="40"/>
  <c r="X106" i="40"/>
  <c r="E106" i="40"/>
  <c r="S106" i="40"/>
  <c r="D106" i="40"/>
  <c r="Q106" i="40"/>
  <c r="F106" i="40"/>
  <c r="AH106" i="40"/>
  <c r="H106" i="40"/>
  <c r="AI106" i="40"/>
  <c r="P106" i="40"/>
  <c r="AJ106" i="40"/>
  <c r="AG106" i="40"/>
  <c r="L106" i="40"/>
  <c r="O106" i="40"/>
  <c r="G106" i="40"/>
  <c r="AF106" i="40"/>
  <c r="M106" i="40"/>
  <c r="AD106" i="40"/>
  <c r="T106" i="40"/>
  <c r="N106" i="40"/>
  <c r="Z106" i="40"/>
  <c r="AJ104" i="40"/>
  <c r="Z104" i="40"/>
  <c r="AE104" i="40"/>
  <c r="AE106" i="40"/>
  <c r="I104" i="40"/>
  <c r="AK104" i="40"/>
  <c r="K106" i="40"/>
  <c r="R106" i="40"/>
  <c r="W106" i="40"/>
  <c r="C106" i="40"/>
  <c r="AA104" i="40"/>
  <c r="U104" i="40"/>
  <c r="P104" i="40"/>
  <c r="AO106" i="40"/>
  <c r="AI104" i="40"/>
  <c r="L104" i="40"/>
  <c r="U106" i="40"/>
  <c r="AM106" i="40"/>
  <c r="O104" i="40"/>
  <c r="N104" i="40"/>
  <c r="Y106" i="40"/>
  <c r="C104" i="40"/>
  <c r="T104" i="40"/>
  <c r="AD104" i="40"/>
  <c r="G104" i="40"/>
  <c r="H104" i="40"/>
  <c r="M104" i="40"/>
  <c r="F104" i="40"/>
  <c r="AC104" i="40"/>
  <c r="AP106" i="40"/>
  <c r="X104" i="40"/>
  <c r="AL104" i="40"/>
  <c r="Q104" i="40"/>
  <c r="S104" i="40"/>
  <c r="AN106" i="40"/>
  <c r="AA106" i="40"/>
  <c r="AG104" i="40"/>
  <c r="AH104" i="40"/>
  <c r="E104" i="40"/>
  <c r="AF104" i="40"/>
  <c r="J104" i="40"/>
  <c r="R104" i="40"/>
  <c r="AB104" i="40"/>
  <c r="W104" i="40"/>
  <c r="V104" i="40"/>
  <c r="D104" i="40"/>
  <c r="J106" i="40"/>
  <c r="AK118" i="26"/>
  <c r="AJ117" i="26"/>
  <c r="AK125" i="25"/>
  <c r="AJ124" i="25"/>
  <c r="AK125" i="24"/>
  <c r="AJ124" i="24"/>
  <c r="AK125" i="23"/>
  <c r="AJ124" i="23"/>
  <c r="AK113" i="21"/>
  <c r="AJ112" i="21"/>
  <c r="AK118" i="19"/>
  <c r="AJ117" i="19"/>
  <c r="M125" i="8"/>
  <c r="AO165" i="41"/>
  <c r="AP99" i="41"/>
  <c r="AP165" i="41" s="1"/>
  <c r="AO165" i="40"/>
  <c r="AP99" i="40"/>
  <c r="AP165" i="40" s="1"/>
  <c r="AO165" i="39"/>
  <c r="AP99" i="39"/>
  <c r="AP165" i="39" s="1"/>
  <c r="AO165" i="36"/>
  <c r="AP99" i="36"/>
  <c r="AP165" i="36" s="1"/>
  <c r="AN165" i="35"/>
  <c r="AO99" i="35"/>
  <c r="AM165" i="33"/>
  <c r="AN99" i="33"/>
  <c r="AJ112" i="27"/>
  <c r="AK57" i="27"/>
  <c r="AK126" i="26"/>
  <c r="AL66" i="26"/>
  <c r="AK133" i="25"/>
  <c r="AL73" i="25"/>
  <c r="AK133" i="24"/>
  <c r="AK133" i="23"/>
  <c r="AL73" i="23"/>
  <c r="AK73" i="22"/>
  <c r="AJ133" i="22"/>
  <c r="AK121" i="21"/>
  <c r="AL66" i="21"/>
  <c r="AK133" i="20"/>
  <c r="AL73" i="20"/>
  <c r="AK126" i="19"/>
  <c r="AL66" i="19"/>
  <c r="AL118" i="26" l="1"/>
  <c r="AK117" i="26"/>
  <c r="AL125" i="25"/>
  <c r="AK124" i="25"/>
  <c r="AL125" i="24"/>
  <c r="AK124" i="24"/>
  <c r="AL125" i="23"/>
  <c r="AK124" i="23"/>
  <c r="AL113" i="21"/>
  <c r="AK112" i="21"/>
  <c r="AL118" i="19"/>
  <c r="AK117" i="19"/>
  <c r="N125" i="8"/>
  <c r="AO165" i="35"/>
  <c r="AP99" i="35"/>
  <c r="AP165" i="35" s="1"/>
  <c r="AO99" i="33"/>
  <c r="AN165" i="33"/>
  <c r="AK112" i="27"/>
  <c r="AL57" i="27"/>
  <c r="AM66" i="26"/>
  <c r="AL126" i="26"/>
  <c r="AM73" i="25"/>
  <c r="AL133" i="25"/>
  <c r="AL133" i="24"/>
  <c r="AM73" i="23"/>
  <c r="AL133" i="23"/>
  <c r="AK133" i="22"/>
  <c r="AL73" i="22"/>
  <c r="AM66" i="21"/>
  <c r="AL121" i="21"/>
  <c r="AM73" i="20"/>
  <c r="AL133" i="20"/>
  <c r="AM66" i="19"/>
  <c r="AL126" i="19"/>
  <c r="AM118" i="26" l="1"/>
  <c r="AM117" i="26" s="1"/>
  <c r="AL117" i="26"/>
  <c r="AM125" i="25"/>
  <c r="AM124" i="25" s="1"/>
  <c r="AL124" i="25"/>
  <c r="AM125" i="24"/>
  <c r="AM124" i="24" s="1"/>
  <c r="AL124" i="24"/>
  <c r="AM125" i="23"/>
  <c r="AM124" i="23" s="1"/>
  <c r="AL124" i="23"/>
  <c r="AM113" i="21"/>
  <c r="AM112" i="21" s="1"/>
  <c r="AL112" i="21"/>
  <c r="AM118" i="19"/>
  <c r="AM117" i="19" s="1"/>
  <c r="AL117" i="19"/>
  <c r="O125" i="8"/>
  <c r="AO165" i="33"/>
  <c r="AP99" i="33"/>
  <c r="AP165" i="33" s="1"/>
  <c r="AL112" i="27"/>
  <c r="AM57" i="27"/>
  <c r="AM126" i="26"/>
  <c r="AN66" i="26"/>
  <c r="AM133" i="25"/>
  <c r="AN73" i="25"/>
  <c r="AM133" i="24"/>
  <c r="AM133" i="23"/>
  <c r="AN73" i="23"/>
  <c r="AM73" i="22"/>
  <c r="AL133" i="22"/>
  <c r="AM121" i="21"/>
  <c r="AN66" i="21"/>
  <c r="AM133" i="20"/>
  <c r="AN73" i="20"/>
  <c r="AM126" i="19"/>
  <c r="AN66" i="19"/>
  <c r="P125" i="8" l="1"/>
  <c r="AM112" i="27"/>
  <c r="AN57" i="27"/>
  <c r="AO66" i="26"/>
  <c r="AN126" i="26"/>
  <c r="AO73" i="25"/>
  <c r="AN133" i="25"/>
  <c r="AN133" i="24"/>
  <c r="AO73" i="23"/>
  <c r="AN133" i="23"/>
  <c r="AM133" i="22"/>
  <c r="AN73" i="22"/>
  <c r="AO66" i="21"/>
  <c r="AN121" i="21"/>
  <c r="AO73" i="20"/>
  <c r="AN133" i="20"/>
  <c r="AO66" i="19"/>
  <c r="AN126" i="19"/>
  <c r="Q125" i="8" l="1"/>
  <c r="AN112" i="27"/>
  <c r="AO57" i="27"/>
  <c r="AO126" i="26"/>
  <c r="AP66" i="26"/>
  <c r="AP126" i="26" s="1"/>
  <c r="AO133" i="25"/>
  <c r="AP73" i="25"/>
  <c r="AP133" i="25" s="1"/>
  <c r="AO133" i="24"/>
  <c r="AP133" i="24"/>
  <c r="AO133" i="23"/>
  <c r="AP73" i="23"/>
  <c r="AP133" i="23" s="1"/>
  <c r="AO73" i="22"/>
  <c r="AN133" i="22"/>
  <c r="AO121" i="21"/>
  <c r="AP66" i="21"/>
  <c r="AP121" i="21" s="1"/>
  <c r="AO133" i="20"/>
  <c r="AP73" i="20"/>
  <c r="AP133" i="20" s="1"/>
  <c r="AO126" i="19"/>
  <c r="AP66" i="19"/>
  <c r="AP126" i="19" s="1"/>
  <c r="R125" i="8" l="1"/>
  <c r="AO112" i="27"/>
  <c r="AP57" i="27"/>
  <c r="AP112" i="27" s="1"/>
  <c r="AO133" i="22"/>
  <c r="AP73" i="22"/>
  <c r="AP133" i="22" s="1"/>
  <c r="S125" i="8" l="1"/>
  <c r="T125" i="8" l="1"/>
  <c r="U125" i="8" l="1"/>
  <c r="V125" i="8" l="1"/>
  <c r="W125" i="8" l="1"/>
  <c r="X125" i="8" l="1"/>
  <c r="Y125" i="8" l="1"/>
  <c r="Z125" i="8" l="1"/>
  <c r="AA125" i="8" l="1"/>
  <c r="AB125" i="8" l="1"/>
  <c r="AC125" i="8" l="1"/>
  <c r="B803" i="3"/>
  <c r="B766" i="3"/>
  <c r="B677" i="3"/>
  <c r="B640" i="3"/>
  <c r="B592" i="3"/>
  <c r="B555" i="3"/>
  <c r="B541" i="3"/>
  <c r="B504" i="3"/>
  <c r="B490" i="3"/>
  <c r="B453" i="3"/>
  <c r="B439" i="3"/>
  <c r="B402" i="3"/>
  <c r="B388" i="3"/>
  <c r="B351" i="3"/>
  <c r="B337" i="3"/>
  <c r="B300" i="3"/>
  <c r="B12" i="20" s="1"/>
  <c r="C123" i="20" s="1"/>
  <c r="AD125" i="8" l="1"/>
  <c r="B9" i="9"/>
  <c r="C84" i="8"/>
  <c r="C85" i="8"/>
  <c r="C83" i="8"/>
  <c r="C88" i="7"/>
  <c r="C89" i="7"/>
  <c r="C87" i="7"/>
  <c r="AE125" i="8" l="1"/>
  <c r="AF125" i="8" s="1"/>
  <c r="C91" i="6"/>
  <c r="C92" i="6"/>
  <c r="C90" i="6"/>
  <c r="C85" i="5"/>
  <c r="C86" i="5"/>
  <c r="C84" i="5"/>
  <c r="AE124" i="8" l="1"/>
  <c r="D765" i="3"/>
  <c r="E765" i="3"/>
  <c r="F765" i="3"/>
  <c r="G765" i="3"/>
  <c r="H765" i="3"/>
  <c r="I765" i="3"/>
  <c r="J765" i="3"/>
  <c r="K765" i="3"/>
  <c r="L765" i="3"/>
  <c r="M765" i="3"/>
  <c r="N765" i="3"/>
  <c r="O765" i="3"/>
  <c r="P765" i="3"/>
  <c r="Q765" i="3"/>
  <c r="R765" i="3"/>
  <c r="S765" i="3"/>
  <c r="T765" i="3"/>
  <c r="U765" i="3"/>
  <c r="V765" i="3"/>
  <c r="W765" i="3"/>
  <c r="X765" i="3"/>
  <c r="Y765" i="3"/>
  <c r="Z765" i="3"/>
  <c r="AA765" i="3"/>
  <c r="AB765" i="3"/>
  <c r="AC765" i="3"/>
  <c r="AD765" i="3"/>
  <c r="AE765" i="3"/>
  <c r="AF765" i="3"/>
  <c r="AG765" i="3"/>
  <c r="AH765" i="3"/>
  <c r="AI765" i="3"/>
  <c r="AJ765" i="3"/>
  <c r="AK765" i="3"/>
  <c r="AL765" i="3"/>
  <c r="AM765" i="3"/>
  <c r="AN765" i="3"/>
  <c r="AO765" i="3"/>
  <c r="AP765" i="3"/>
  <c r="AQ765" i="3"/>
  <c r="C765" i="3"/>
  <c r="D639" i="3"/>
  <c r="E639" i="3"/>
  <c r="F639" i="3"/>
  <c r="G639" i="3"/>
  <c r="H639" i="3"/>
  <c r="I639" i="3"/>
  <c r="J639" i="3"/>
  <c r="K639" i="3"/>
  <c r="L639" i="3"/>
  <c r="M639" i="3"/>
  <c r="N639" i="3"/>
  <c r="O639" i="3"/>
  <c r="P639" i="3"/>
  <c r="Q639" i="3"/>
  <c r="R639" i="3"/>
  <c r="S639" i="3"/>
  <c r="T639" i="3"/>
  <c r="U639" i="3"/>
  <c r="V639" i="3"/>
  <c r="W639" i="3"/>
  <c r="X639" i="3"/>
  <c r="Y639" i="3"/>
  <c r="Z639" i="3"/>
  <c r="AA639" i="3"/>
  <c r="AB639" i="3"/>
  <c r="AC639" i="3"/>
  <c r="AD639" i="3"/>
  <c r="AE639" i="3"/>
  <c r="AF639" i="3"/>
  <c r="AG639" i="3"/>
  <c r="AH639" i="3"/>
  <c r="AI639" i="3"/>
  <c r="AJ639" i="3"/>
  <c r="AK639" i="3"/>
  <c r="AL639" i="3"/>
  <c r="AM639" i="3"/>
  <c r="AN639" i="3"/>
  <c r="AO639" i="3"/>
  <c r="AP639" i="3"/>
  <c r="AQ639" i="3"/>
  <c r="C639" i="3"/>
  <c r="D554" i="3"/>
  <c r="E554" i="3"/>
  <c r="F554" i="3"/>
  <c r="G554" i="3"/>
  <c r="H554" i="3"/>
  <c r="I554" i="3"/>
  <c r="J554" i="3"/>
  <c r="K554" i="3"/>
  <c r="L554" i="3"/>
  <c r="M554" i="3"/>
  <c r="N554" i="3"/>
  <c r="O554" i="3"/>
  <c r="P554" i="3"/>
  <c r="Q554" i="3"/>
  <c r="R554" i="3"/>
  <c r="S554" i="3"/>
  <c r="T554" i="3"/>
  <c r="U554" i="3"/>
  <c r="V554" i="3"/>
  <c r="W554" i="3"/>
  <c r="X554" i="3"/>
  <c r="Y554" i="3"/>
  <c r="Z554" i="3"/>
  <c r="AA554" i="3"/>
  <c r="AB554" i="3"/>
  <c r="AC554" i="3"/>
  <c r="AD554" i="3"/>
  <c r="AE554" i="3"/>
  <c r="AF554" i="3"/>
  <c r="AG554" i="3"/>
  <c r="AH554" i="3"/>
  <c r="AI554" i="3"/>
  <c r="AJ554" i="3"/>
  <c r="AK554" i="3"/>
  <c r="AL554" i="3"/>
  <c r="AM554" i="3"/>
  <c r="AN554" i="3"/>
  <c r="AO554" i="3"/>
  <c r="AP554" i="3"/>
  <c r="AQ554" i="3"/>
  <c r="C554" i="3"/>
  <c r="AQ300" i="3"/>
  <c r="AQ12" i="20" s="1"/>
  <c r="AQ301" i="3"/>
  <c r="AQ13" i="20" s="1"/>
  <c r="AQ302" i="3"/>
  <c r="AQ14" i="20" s="1"/>
  <c r="AQ303" i="3"/>
  <c r="AQ15" i="20" s="1"/>
  <c r="AQ304" i="3"/>
  <c r="AQ16" i="20" s="1"/>
  <c r="AQ305" i="3"/>
  <c r="AQ17" i="20" s="1"/>
  <c r="AQ306" i="3"/>
  <c r="AQ18" i="20" s="1"/>
  <c r="AQ307" i="3"/>
  <c r="AQ19" i="20" s="1"/>
  <c r="AQ308" i="3"/>
  <c r="AQ20" i="20" s="1"/>
  <c r="AQ309" i="3"/>
  <c r="AQ21" i="20" s="1"/>
  <c r="AQ310" i="3"/>
  <c r="AQ22" i="20" s="1"/>
  <c r="AQ311" i="3"/>
  <c r="AQ23" i="20" s="1"/>
  <c r="AQ312" i="3"/>
  <c r="AQ24" i="20" s="1"/>
  <c r="AQ313" i="3"/>
  <c r="AQ25" i="20" s="1"/>
  <c r="AQ314" i="3"/>
  <c r="AQ26" i="20" s="1"/>
  <c r="AQ315" i="3"/>
  <c r="AQ27" i="20" s="1"/>
  <c r="AQ316" i="3"/>
  <c r="AQ317" i="3"/>
  <c r="AQ29" i="20" s="1"/>
  <c r="AQ318" i="3"/>
  <c r="AQ30" i="20" s="1"/>
  <c r="AQ319" i="3"/>
  <c r="AQ31" i="20" s="1"/>
  <c r="AQ320" i="3"/>
  <c r="AQ32" i="20" s="1"/>
  <c r="AQ321" i="3"/>
  <c r="AQ33" i="20" s="1"/>
  <c r="AQ322" i="3"/>
  <c r="AQ34" i="20" s="1"/>
  <c r="AQ323" i="3"/>
  <c r="AQ35" i="20" s="1"/>
  <c r="AQ324" i="3"/>
  <c r="AQ36" i="20" s="1"/>
  <c r="AQ325" i="3"/>
  <c r="AQ37" i="20" s="1"/>
  <c r="AQ326" i="3"/>
  <c r="AQ38" i="20" s="1"/>
  <c r="AQ327" i="3"/>
  <c r="AQ39" i="20" s="1"/>
  <c r="AQ328" i="3"/>
  <c r="AQ40" i="20" s="1"/>
  <c r="D503" i="3"/>
  <c r="E503" i="3"/>
  <c r="F503" i="3"/>
  <c r="G503" i="3"/>
  <c r="H503" i="3"/>
  <c r="I503" i="3"/>
  <c r="J503" i="3"/>
  <c r="K503" i="3"/>
  <c r="L503" i="3"/>
  <c r="M503" i="3"/>
  <c r="N503" i="3"/>
  <c r="O503" i="3"/>
  <c r="P503" i="3"/>
  <c r="Q503" i="3"/>
  <c r="R503" i="3"/>
  <c r="S503" i="3"/>
  <c r="T503" i="3"/>
  <c r="U503" i="3"/>
  <c r="V503" i="3"/>
  <c r="W503" i="3"/>
  <c r="X503" i="3"/>
  <c r="Y503" i="3"/>
  <c r="Z503" i="3"/>
  <c r="AA503" i="3"/>
  <c r="AB503" i="3"/>
  <c r="AC503" i="3"/>
  <c r="AD503" i="3"/>
  <c r="AE503" i="3"/>
  <c r="AF503" i="3"/>
  <c r="AG503" i="3"/>
  <c r="AH503" i="3"/>
  <c r="AI503" i="3"/>
  <c r="AJ503" i="3"/>
  <c r="AK503" i="3"/>
  <c r="AL503" i="3"/>
  <c r="AM503" i="3"/>
  <c r="AN503" i="3"/>
  <c r="AO503" i="3"/>
  <c r="AP503" i="3"/>
  <c r="AQ503" i="3"/>
  <c r="C503" i="3"/>
  <c r="C12" i="25"/>
  <c r="D452" i="3"/>
  <c r="E452" i="3"/>
  <c r="F452" i="3"/>
  <c r="G452" i="3"/>
  <c r="H452" i="3"/>
  <c r="I452" i="3"/>
  <c r="J452" i="3"/>
  <c r="K452" i="3"/>
  <c r="L452" i="3"/>
  <c r="M452" i="3"/>
  <c r="N452" i="3"/>
  <c r="O452" i="3"/>
  <c r="P452" i="3"/>
  <c r="Q452" i="3"/>
  <c r="R452" i="3"/>
  <c r="S452" i="3"/>
  <c r="T452" i="3"/>
  <c r="U452" i="3"/>
  <c r="V452" i="3"/>
  <c r="W452" i="3"/>
  <c r="X452" i="3"/>
  <c r="Y452" i="3"/>
  <c r="Z452" i="3"/>
  <c r="AA452" i="3"/>
  <c r="AB452" i="3"/>
  <c r="AC452" i="3"/>
  <c r="AD452" i="3"/>
  <c r="AE452" i="3"/>
  <c r="AF452" i="3"/>
  <c r="AG452" i="3"/>
  <c r="AH452" i="3"/>
  <c r="AI452" i="3"/>
  <c r="AJ452" i="3"/>
  <c r="AK452" i="3"/>
  <c r="AL452" i="3"/>
  <c r="AM452" i="3"/>
  <c r="AN452" i="3"/>
  <c r="AO452" i="3"/>
  <c r="AP452" i="3"/>
  <c r="AQ452" i="3"/>
  <c r="C452" i="3"/>
  <c r="D401" i="3"/>
  <c r="E401" i="3"/>
  <c r="F401" i="3"/>
  <c r="G401" i="3"/>
  <c r="H401" i="3"/>
  <c r="I401" i="3"/>
  <c r="J401" i="3"/>
  <c r="K401" i="3"/>
  <c r="L401" i="3"/>
  <c r="M401" i="3"/>
  <c r="N401" i="3"/>
  <c r="O401" i="3"/>
  <c r="P401" i="3"/>
  <c r="Q401" i="3"/>
  <c r="R401" i="3"/>
  <c r="S401" i="3"/>
  <c r="T401" i="3"/>
  <c r="U401" i="3"/>
  <c r="V401" i="3"/>
  <c r="W401" i="3"/>
  <c r="X401" i="3"/>
  <c r="Y401" i="3"/>
  <c r="Z401" i="3"/>
  <c r="AA401" i="3"/>
  <c r="AB401" i="3"/>
  <c r="AC401" i="3"/>
  <c r="AD401" i="3"/>
  <c r="AE401" i="3"/>
  <c r="AF401" i="3"/>
  <c r="AG401" i="3"/>
  <c r="AH401" i="3"/>
  <c r="AI401" i="3"/>
  <c r="AJ401" i="3"/>
  <c r="AK401" i="3"/>
  <c r="AL401" i="3"/>
  <c r="AM401" i="3"/>
  <c r="AN401" i="3"/>
  <c r="AO401" i="3"/>
  <c r="AP401" i="3"/>
  <c r="AQ401" i="3"/>
  <c r="C401" i="3"/>
  <c r="AQ28" i="20" l="1"/>
  <c r="C58" i="25"/>
  <c r="C59" i="25"/>
  <c r="AW63" i="25"/>
  <c r="AW62" i="25"/>
  <c r="AW61" i="25"/>
  <c r="AW65" i="25"/>
  <c r="AW66" i="25"/>
  <c r="AW64" i="25"/>
  <c r="AW60" i="25"/>
  <c r="AW59" i="25"/>
  <c r="C13" i="45"/>
  <c r="C15" i="45" s="1"/>
  <c r="AD124" i="20"/>
  <c r="AQ39" i="21"/>
  <c r="AQ37" i="21"/>
  <c r="Z124" i="20"/>
  <c r="X124" i="20"/>
  <c r="V124" i="20"/>
  <c r="T124" i="20"/>
  <c r="R124" i="20"/>
  <c r="L124" i="20"/>
  <c r="J124" i="20"/>
  <c r="H124" i="20"/>
  <c r="F124" i="20"/>
  <c r="D124" i="20"/>
  <c r="AE124" i="20"/>
  <c r="AQ40" i="21"/>
  <c r="AQ58" i="21"/>
  <c r="AT58" i="21" s="1"/>
  <c r="AQ38" i="21"/>
  <c r="AA124" i="20"/>
  <c r="Y124" i="20"/>
  <c r="W124" i="20"/>
  <c r="S124" i="20"/>
  <c r="O124" i="20"/>
  <c r="K124" i="20"/>
  <c r="I124" i="20"/>
  <c r="G124" i="20"/>
  <c r="C124" i="20"/>
  <c r="AM124" i="20"/>
  <c r="AF124" i="20"/>
  <c r="AG124" i="20"/>
  <c r="AG125" i="8"/>
  <c r="AF124" i="8"/>
  <c r="AQ337" i="3"/>
  <c r="AQ49" i="20" s="1"/>
  <c r="AW12" i="25"/>
  <c r="AW58" i="25"/>
  <c r="C98" i="37"/>
  <c r="C12" i="23"/>
  <c r="C54" i="19"/>
  <c r="C12" i="22"/>
  <c r="C55" i="19"/>
  <c r="AB54" i="19"/>
  <c r="Z54" i="19"/>
  <c r="X54" i="19"/>
  <c r="V54" i="19"/>
  <c r="T54" i="19"/>
  <c r="R54" i="19"/>
  <c r="P54" i="19"/>
  <c r="N54" i="19"/>
  <c r="L54" i="19"/>
  <c r="J54" i="19"/>
  <c r="H54" i="19"/>
  <c r="F54" i="19"/>
  <c r="D54" i="19"/>
  <c r="AB12" i="22"/>
  <c r="AB12" i="19" s="1"/>
  <c r="Z12" i="22"/>
  <c r="Z12" i="19" s="1"/>
  <c r="X12" i="22"/>
  <c r="X12" i="19" s="1"/>
  <c r="V12" i="22"/>
  <c r="V12" i="19" s="1"/>
  <c r="T12" i="22"/>
  <c r="T12" i="19" s="1"/>
  <c r="R12" i="22"/>
  <c r="R12" i="19" s="1"/>
  <c r="P12" i="22"/>
  <c r="P12" i="19" s="1"/>
  <c r="N12" i="22"/>
  <c r="N12" i="19" s="1"/>
  <c r="L12" i="22"/>
  <c r="L12" i="19" s="1"/>
  <c r="J12" i="22"/>
  <c r="J12" i="19" s="1"/>
  <c r="H12" i="22"/>
  <c r="H12" i="19" s="1"/>
  <c r="F12" i="22"/>
  <c r="F12" i="19" s="1"/>
  <c r="D12" i="22"/>
  <c r="D12" i="19" s="1"/>
  <c r="U57" i="19"/>
  <c r="Q57" i="19"/>
  <c r="M57" i="19"/>
  <c r="I57" i="19"/>
  <c r="E57" i="19"/>
  <c r="AC54" i="19"/>
  <c r="AA54" i="19"/>
  <c r="Y54" i="19"/>
  <c r="W54" i="19"/>
  <c r="U54" i="19"/>
  <c r="S54" i="19"/>
  <c r="Q54" i="19"/>
  <c r="O54" i="19"/>
  <c r="M54" i="19"/>
  <c r="K54" i="19"/>
  <c r="I54" i="19"/>
  <c r="G54" i="19"/>
  <c r="E54" i="19"/>
  <c r="AC12" i="22"/>
  <c r="AC12" i="19" s="1"/>
  <c r="AA12" i="22"/>
  <c r="AA12" i="19" s="1"/>
  <c r="Y12" i="22"/>
  <c r="Y12" i="19" s="1"/>
  <c r="W12" i="22"/>
  <c r="W12" i="19" s="1"/>
  <c r="U12" i="22"/>
  <c r="U12" i="19" s="1"/>
  <c r="S12" i="22"/>
  <c r="S12" i="19" s="1"/>
  <c r="Q12" i="22"/>
  <c r="Q12" i="19" s="1"/>
  <c r="O12" i="22"/>
  <c r="O12" i="19" s="1"/>
  <c r="M12" i="22"/>
  <c r="M12" i="19" s="1"/>
  <c r="K12" i="22"/>
  <c r="K12" i="19" s="1"/>
  <c r="I12" i="22"/>
  <c r="I12" i="19" s="1"/>
  <c r="G12" i="22"/>
  <c r="G12" i="19" s="1"/>
  <c r="E12" i="22"/>
  <c r="E12" i="19" s="1"/>
  <c r="AQ12" i="23"/>
  <c r="D49" i="25"/>
  <c r="F49" i="25"/>
  <c r="H49" i="25"/>
  <c r="J49" i="25"/>
  <c r="L49" i="25"/>
  <c r="N49" i="25"/>
  <c r="P49" i="25"/>
  <c r="R49" i="25"/>
  <c r="T49" i="25"/>
  <c r="V49" i="25"/>
  <c r="X49" i="25"/>
  <c r="Z49" i="25"/>
  <c r="AB49" i="25"/>
  <c r="E49" i="25"/>
  <c r="G49" i="25"/>
  <c r="I49" i="25"/>
  <c r="K49" i="25"/>
  <c r="M49" i="25"/>
  <c r="O49" i="25"/>
  <c r="Q49" i="25"/>
  <c r="S49" i="25"/>
  <c r="U49" i="25"/>
  <c r="W49" i="25"/>
  <c r="Y49" i="25"/>
  <c r="AA49" i="25"/>
  <c r="AC49" i="25"/>
  <c r="AV548" i="3"/>
  <c r="AV395" i="3"/>
  <c r="AQ12" i="22" l="1"/>
  <c r="AQ59" i="22" s="1"/>
  <c r="AT59" i="22" s="1"/>
  <c r="CJ351" i="3"/>
  <c r="AQ62" i="20"/>
  <c r="AQ65" i="20"/>
  <c r="P124" i="20"/>
  <c r="Q124" i="20"/>
  <c r="C49" i="25"/>
  <c r="C72" i="25" s="1"/>
  <c r="E124" i="20"/>
  <c r="M124" i="20"/>
  <c r="U124" i="20"/>
  <c r="AC124" i="20"/>
  <c r="N124" i="20"/>
  <c r="AB124" i="20"/>
  <c r="C58" i="22"/>
  <c r="C59" i="22"/>
  <c r="C59" i="23"/>
  <c r="C58" i="23"/>
  <c r="AQ60" i="20"/>
  <c r="AQ59" i="20"/>
  <c r="AQ58" i="20"/>
  <c r="AQ66" i="20"/>
  <c r="AQ63" i="20"/>
  <c r="AQ61" i="20"/>
  <c r="AQ64" i="20"/>
  <c r="AQ59" i="23"/>
  <c r="AT59" i="23" s="1"/>
  <c r="AQ58" i="23"/>
  <c r="AT58" i="23" s="1"/>
  <c r="AT40" i="21"/>
  <c r="AE112" i="21"/>
  <c r="AT38" i="21"/>
  <c r="AC112" i="21"/>
  <c r="AT37" i="21"/>
  <c r="AB112" i="21"/>
  <c r="AT39" i="21"/>
  <c r="AD112" i="21"/>
  <c r="G58" i="22"/>
  <c r="G59" i="22"/>
  <c r="K58" i="22"/>
  <c r="K59" i="22"/>
  <c r="O58" i="22"/>
  <c r="O59" i="22"/>
  <c r="S58" i="22"/>
  <c r="S59" i="22"/>
  <c r="W58" i="22"/>
  <c r="W59" i="22"/>
  <c r="AA58" i="22"/>
  <c r="AA59" i="22"/>
  <c r="D59" i="22"/>
  <c r="D58" i="22"/>
  <c r="H59" i="22"/>
  <c r="H58" i="22"/>
  <c r="L59" i="22"/>
  <c r="L58" i="22"/>
  <c r="P59" i="22"/>
  <c r="P58" i="22"/>
  <c r="T59" i="22"/>
  <c r="T58" i="22"/>
  <c r="X59" i="22"/>
  <c r="X58" i="22"/>
  <c r="AB59" i="22"/>
  <c r="AB58" i="22"/>
  <c r="E58" i="22"/>
  <c r="E59" i="22"/>
  <c r="I58" i="22"/>
  <c r="I59" i="22"/>
  <c r="M58" i="22"/>
  <c r="M59" i="22"/>
  <c r="Q58" i="22"/>
  <c r="Q59" i="22"/>
  <c r="U58" i="22"/>
  <c r="U59" i="22"/>
  <c r="Y58" i="22"/>
  <c r="Y59" i="22"/>
  <c r="AC58" i="22"/>
  <c r="AC59" i="22"/>
  <c r="F59" i="22"/>
  <c r="F58" i="22"/>
  <c r="J59" i="22"/>
  <c r="J58" i="22"/>
  <c r="N59" i="22"/>
  <c r="N58" i="22"/>
  <c r="R59" i="22"/>
  <c r="R58" i="22"/>
  <c r="V59" i="22"/>
  <c r="V58" i="22"/>
  <c r="Z59" i="22"/>
  <c r="Z58" i="22"/>
  <c r="G53" i="19"/>
  <c r="K53" i="19"/>
  <c r="O53" i="19"/>
  <c r="S53" i="19"/>
  <c r="W53" i="19"/>
  <c r="AA53" i="19"/>
  <c r="E55" i="19"/>
  <c r="I55" i="19"/>
  <c r="M55" i="19"/>
  <c r="Q55" i="19"/>
  <c r="U55" i="19"/>
  <c r="Y55" i="19"/>
  <c r="AC55" i="19"/>
  <c r="E56" i="19"/>
  <c r="I56" i="19"/>
  <c r="M56" i="19"/>
  <c r="Q56" i="19"/>
  <c r="U56" i="19"/>
  <c r="Y56" i="19"/>
  <c r="AC56" i="19"/>
  <c r="G57" i="19"/>
  <c r="K57" i="19"/>
  <c r="O57" i="19"/>
  <c r="S57" i="19"/>
  <c r="F53" i="19"/>
  <c r="J53" i="19"/>
  <c r="N53" i="19"/>
  <c r="R53" i="19"/>
  <c r="V53" i="19"/>
  <c r="Z53" i="19"/>
  <c r="D55" i="19"/>
  <c r="H55" i="19"/>
  <c r="L55" i="19"/>
  <c r="P55" i="19"/>
  <c r="T55" i="19"/>
  <c r="X55" i="19"/>
  <c r="AB55" i="19"/>
  <c r="Y57" i="19"/>
  <c r="AC57" i="19"/>
  <c r="G58" i="19"/>
  <c r="K58" i="19"/>
  <c r="O58" i="19"/>
  <c r="S58" i="19"/>
  <c r="W58" i="19"/>
  <c r="AA58" i="19"/>
  <c r="C56" i="19"/>
  <c r="F56" i="19"/>
  <c r="J56" i="19"/>
  <c r="N56" i="19"/>
  <c r="R56" i="19"/>
  <c r="V56" i="19"/>
  <c r="Z56" i="19"/>
  <c r="D57" i="19"/>
  <c r="H57" i="19"/>
  <c r="L57" i="19"/>
  <c r="P57" i="19"/>
  <c r="T57" i="19"/>
  <c r="X57" i="19"/>
  <c r="AB57" i="19"/>
  <c r="F58" i="19"/>
  <c r="J58" i="19"/>
  <c r="V58" i="19"/>
  <c r="Z58" i="19"/>
  <c r="E51" i="19"/>
  <c r="E52" i="19"/>
  <c r="M51" i="19"/>
  <c r="M52" i="19"/>
  <c r="Q51" i="19"/>
  <c r="Q52" i="19"/>
  <c r="U51" i="19"/>
  <c r="U52" i="19"/>
  <c r="Y51" i="19"/>
  <c r="Y52" i="19"/>
  <c r="AC51" i="19"/>
  <c r="AC52" i="19"/>
  <c r="D52" i="19"/>
  <c r="D51" i="19"/>
  <c r="H52" i="19"/>
  <c r="H51" i="19"/>
  <c r="L52" i="19"/>
  <c r="L51" i="19"/>
  <c r="P52" i="19"/>
  <c r="P51" i="19"/>
  <c r="T52" i="19"/>
  <c r="T51" i="19"/>
  <c r="X52" i="19"/>
  <c r="X51" i="19"/>
  <c r="AB52" i="19"/>
  <c r="AB51" i="19"/>
  <c r="C57" i="19"/>
  <c r="N58" i="19"/>
  <c r="R58" i="19"/>
  <c r="I51" i="19"/>
  <c r="I52" i="19"/>
  <c r="G52" i="19"/>
  <c r="G51" i="19"/>
  <c r="K52" i="19"/>
  <c r="K51" i="19"/>
  <c r="O52" i="19"/>
  <c r="O51" i="19"/>
  <c r="S52" i="19"/>
  <c r="S51" i="19"/>
  <c r="W52" i="19"/>
  <c r="W51" i="19"/>
  <c r="AA52" i="19"/>
  <c r="AA51" i="19"/>
  <c r="F51" i="19"/>
  <c r="F52" i="19"/>
  <c r="J51" i="19"/>
  <c r="J52" i="19"/>
  <c r="N51" i="19"/>
  <c r="N52" i="19"/>
  <c r="R51" i="19"/>
  <c r="R52" i="19"/>
  <c r="V51" i="19"/>
  <c r="V52" i="19"/>
  <c r="Z51" i="19"/>
  <c r="Z52" i="19"/>
  <c r="C13" i="44"/>
  <c r="C15" i="44" s="1"/>
  <c r="D14" i="44" s="1"/>
  <c r="E53" i="19"/>
  <c r="I53" i="19"/>
  <c r="M53" i="19"/>
  <c r="Q53" i="19"/>
  <c r="U53" i="19"/>
  <c r="Y53" i="19"/>
  <c r="AC53" i="19"/>
  <c r="G55" i="19"/>
  <c r="K55" i="19"/>
  <c r="O55" i="19"/>
  <c r="S55" i="19"/>
  <c r="W55" i="19"/>
  <c r="AA55" i="19"/>
  <c r="G56" i="19"/>
  <c r="K56" i="19"/>
  <c r="O56" i="19"/>
  <c r="S56" i="19"/>
  <c r="W56" i="19"/>
  <c r="AA56" i="19"/>
  <c r="D53" i="19"/>
  <c r="H53" i="19"/>
  <c r="L53" i="19"/>
  <c r="P53" i="19"/>
  <c r="T53" i="19"/>
  <c r="X53" i="19"/>
  <c r="AB53" i="19"/>
  <c r="F55" i="19"/>
  <c r="J55" i="19"/>
  <c r="N55" i="19"/>
  <c r="R55" i="19"/>
  <c r="V55" i="19"/>
  <c r="Z55" i="19"/>
  <c r="W57" i="19"/>
  <c r="AA57" i="19"/>
  <c r="E58" i="19"/>
  <c r="I58" i="19"/>
  <c r="M58" i="19"/>
  <c r="Q58" i="19"/>
  <c r="U58" i="19"/>
  <c r="Y58" i="19"/>
  <c r="AC58" i="19"/>
  <c r="C58" i="19"/>
  <c r="D56" i="19"/>
  <c r="H56" i="19"/>
  <c r="L56" i="19"/>
  <c r="P56" i="19"/>
  <c r="T56" i="19"/>
  <c r="X56" i="19"/>
  <c r="AB56" i="19"/>
  <c r="F57" i="19"/>
  <c r="J57" i="19"/>
  <c r="N57" i="19"/>
  <c r="R57" i="19"/>
  <c r="V57" i="19"/>
  <c r="Z57" i="19"/>
  <c r="D58" i="19"/>
  <c r="H58" i="19"/>
  <c r="L58" i="19"/>
  <c r="P58" i="19"/>
  <c r="T58" i="19"/>
  <c r="X58" i="19"/>
  <c r="AB58" i="19"/>
  <c r="C53" i="19"/>
  <c r="AH125" i="8"/>
  <c r="AG124" i="8"/>
  <c r="AQ541" i="3"/>
  <c r="AQ439" i="3"/>
  <c r="AQ388" i="3"/>
  <c r="AQ12" i="25"/>
  <c r="C124" i="25" s="1"/>
  <c r="D15" i="45"/>
  <c r="D14" i="45"/>
  <c r="D13" i="45"/>
  <c r="AA49" i="23"/>
  <c r="W49" i="23"/>
  <c r="S49" i="23"/>
  <c r="O49" i="23"/>
  <c r="K49" i="23"/>
  <c r="G49" i="23"/>
  <c r="C49" i="23"/>
  <c r="C72" i="23" s="1"/>
  <c r="Z49" i="23"/>
  <c r="V49" i="23"/>
  <c r="R49" i="23"/>
  <c r="N49" i="23"/>
  <c r="J49" i="23"/>
  <c r="F49" i="23"/>
  <c r="AC49" i="23"/>
  <c r="Y49" i="23"/>
  <c r="U49" i="23"/>
  <c r="Q49" i="23"/>
  <c r="M49" i="23"/>
  <c r="I49" i="23"/>
  <c r="E49" i="23"/>
  <c r="AB49" i="23"/>
  <c r="X49" i="23"/>
  <c r="T49" i="23"/>
  <c r="P49" i="23"/>
  <c r="L49" i="23"/>
  <c r="H49" i="23"/>
  <c r="D49" i="23"/>
  <c r="C49" i="22"/>
  <c r="C49" i="19" s="1"/>
  <c r="I49" i="22"/>
  <c r="Q49" i="22"/>
  <c r="Y49" i="22"/>
  <c r="F49" i="22"/>
  <c r="J49" i="22"/>
  <c r="N49" i="22"/>
  <c r="R49" i="22"/>
  <c r="V49" i="22"/>
  <c r="Z49" i="22"/>
  <c r="S49" i="22"/>
  <c r="E49" i="22"/>
  <c r="M49" i="22"/>
  <c r="U49" i="22"/>
  <c r="AC49" i="22"/>
  <c r="D49" i="22"/>
  <c r="H49" i="22"/>
  <c r="L49" i="22"/>
  <c r="P49" i="22"/>
  <c r="T49" i="22"/>
  <c r="X49" i="22"/>
  <c r="AB49" i="22"/>
  <c r="K49" i="22"/>
  <c r="AA49" i="22"/>
  <c r="O49" i="22"/>
  <c r="G49" i="22"/>
  <c r="W49" i="22"/>
  <c r="AQ58" i="22" l="1"/>
  <c r="AT58" i="22" s="1"/>
  <c r="D15" i="44"/>
  <c r="F122" i="20"/>
  <c r="AB122" i="20"/>
  <c r="Q122" i="20"/>
  <c r="AL122" i="20"/>
  <c r="L122" i="20"/>
  <c r="S122" i="20"/>
  <c r="T122" i="20"/>
  <c r="AG122" i="20"/>
  <c r="AM122" i="20"/>
  <c r="AQ49" i="25"/>
  <c r="AV64" i="25" s="1"/>
  <c r="AJ122" i="20"/>
  <c r="C122" i="20"/>
  <c r="AF122" i="20"/>
  <c r="X122" i="20"/>
  <c r="P122" i="20"/>
  <c r="H122" i="20"/>
  <c r="Y122" i="20"/>
  <c r="I122" i="20"/>
  <c r="AK122" i="20"/>
  <c r="AA122" i="20"/>
  <c r="K122" i="20"/>
  <c r="C136" i="20"/>
  <c r="U122" i="20"/>
  <c r="AD122" i="20"/>
  <c r="Z122" i="20"/>
  <c r="V122" i="20"/>
  <c r="R122" i="20"/>
  <c r="N122" i="20"/>
  <c r="J122" i="20"/>
  <c r="D122" i="20"/>
  <c r="AC122" i="20"/>
  <c r="M122" i="20"/>
  <c r="E122" i="20"/>
  <c r="AH122" i="20"/>
  <c r="AI122" i="20"/>
  <c r="AE122" i="20"/>
  <c r="W122" i="20"/>
  <c r="O122" i="20"/>
  <c r="G122" i="20"/>
  <c r="D13" i="44"/>
  <c r="AI122" i="25"/>
  <c r="AL122" i="25"/>
  <c r="E122" i="25"/>
  <c r="C122" i="25"/>
  <c r="F122" i="25"/>
  <c r="G122" i="25"/>
  <c r="J122" i="25"/>
  <c r="M122" i="25"/>
  <c r="L122" i="25"/>
  <c r="Q122" i="25"/>
  <c r="R122" i="25"/>
  <c r="S122" i="25"/>
  <c r="V122" i="25"/>
  <c r="Y122" i="25"/>
  <c r="AB122" i="25"/>
  <c r="Z122" i="25"/>
  <c r="AF122" i="25"/>
  <c r="AE122" i="25"/>
  <c r="AG122" i="25"/>
  <c r="AK122" i="25"/>
  <c r="AJ122" i="25"/>
  <c r="AM122" i="25"/>
  <c r="D122" i="25"/>
  <c r="H122" i="25"/>
  <c r="I122" i="25"/>
  <c r="K122" i="25"/>
  <c r="O122" i="25"/>
  <c r="N122" i="25"/>
  <c r="P122" i="25"/>
  <c r="T122" i="25"/>
  <c r="U122" i="25"/>
  <c r="X122" i="25"/>
  <c r="W122" i="25"/>
  <c r="AA122" i="25"/>
  <c r="AC122" i="25"/>
  <c r="AD122" i="25"/>
  <c r="AH122" i="25"/>
  <c r="AQ58" i="25"/>
  <c r="AQ59" i="25"/>
  <c r="AT59" i="25" s="1"/>
  <c r="AI125" i="8"/>
  <c r="AH124" i="8"/>
  <c r="F124" i="22"/>
  <c r="I124" i="22"/>
  <c r="Z124" i="22"/>
  <c r="R124" i="22"/>
  <c r="J124" i="22"/>
  <c r="Q124" i="22"/>
  <c r="AC124" i="22"/>
  <c r="AB124" i="22"/>
  <c r="D124" i="22"/>
  <c r="G124" i="22"/>
  <c r="T124" i="22"/>
  <c r="L124" i="22"/>
  <c r="S124" i="22"/>
  <c r="AA124" i="22"/>
  <c r="C124" i="22"/>
  <c r="E124" i="22"/>
  <c r="V124" i="22"/>
  <c r="N124" i="22"/>
  <c r="U124" i="22"/>
  <c r="M124" i="22"/>
  <c r="Y124" i="22"/>
  <c r="H124" i="22"/>
  <c r="K124" i="22"/>
  <c r="X124" i="22"/>
  <c r="P124" i="22"/>
  <c r="W124" i="22"/>
  <c r="O124" i="22"/>
  <c r="C72" i="22"/>
  <c r="AT12" i="22"/>
  <c r="AT12" i="25"/>
  <c r="AQ49" i="23"/>
  <c r="AT12" i="23"/>
  <c r="C124" i="23"/>
  <c r="AE124" i="22"/>
  <c r="AG124" i="22"/>
  <c r="AF124" i="22"/>
  <c r="AD124" i="22"/>
  <c r="AH124" i="22"/>
  <c r="AQ49" i="22"/>
  <c r="AT49" i="22" s="1"/>
  <c r="E20" i="44" l="1"/>
  <c r="E20" i="45"/>
  <c r="G20" i="45" s="1"/>
  <c r="AT58" i="25"/>
  <c r="AV49" i="25"/>
  <c r="AT49" i="25"/>
  <c r="AV18" i="25"/>
  <c r="AV39" i="25"/>
  <c r="AV31" i="25"/>
  <c r="AV23" i="25"/>
  <c r="AV16" i="25"/>
  <c r="AV42" i="25"/>
  <c r="AV34" i="25"/>
  <c r="AV26" i="25"/>
  <c r="AV47" i="25"/>
  <c r="AV19" i="25"/>
  <c r="AV48" i="25"/>
  <c r="AV40" i="25"/>
  <c r="AV32" i="25"/>
  <c r="AV24" i="25"/>
  <c r="AV41" i="25"/>
  <c r="AV33" i="25"/>
  <c r="AV25" i="25"/>
  <c r="AV17" i="25"/>
  <c r="AV14" i="25"/>
  <c r="AV43" i="25"/>
  <c r="AV35" i="25"/>
  <c r="AV27" i="25"/>
  <c r="AV46" i="25"/>
  <c r="AV38" i="25"/>
  <c r="AV30" i="25"/>
  <c r="AV22" i="25"/>
  <c r="AV15" i="25"/>
  <c r="AV44" i="25"/>
  <c r="AV36" i="25"/>
  <c r="AV28" i="25"/>
  <c r="AV20" i="25"/>
  <c r="AV45" i="25"/>
  <c r="AV37" i="25"/>
  <c r="AV29" i="25"/>
  <c r="AV21" i="25"/>
  <c r="AV13" i="25"/>
  <c r="AT49" i="23"/>
  <c r="AV65" i="25"/>
  <c r="AV12" i="25"/>
  <c r="AV61" i="25"/>
  <c r="AV62" i="25"/>
  <c r="J128" i="20"/>
  <c r="AC129" i="20"/>
  <c r="AB128" i="20"/>
  <c r="AA128" i="20"/>
  <c r="N128" i="20"/>
  <c r="P129" i="20"/>
  <c r="AK128" i="20"/>
  <c r="O128" i="20"/>
  <c r="AL129" i="20"/>
  <c r="G129" i="20"/>
  <c r="E13" i="45"/>
  <c r="E128" i="20"/>
  <c r="AG129" i="20"/>
  <c r="T129" i="20"/>
  <c r="S129" i="20"/>
  <c r="F129" i="20"/>
  <c r="AG128" i="20"/>
  <c r="X128" i="20"/>
  <c r="K128" i="20"/>
  <c r="AV63" i="25"/>
  <c r="AV66" i="25"/>
  <c r="AV60" i="25"/>
  <c r="J129" i="20"/>
  <c r="U128" i="20"/>
  <c r="W129" i="20"/>
  <c r="Z129" i="20"/>
  <c r="Q129" i="20"/>
  <c r="L128" i="20"/>
  <c r="D129" i="20"/>
  <c r="AJ129" i="20"/>
  <c r="AE128" i="20"/>
  <c r="AI129" i="20"/>
  <c r="AD128" i="20"/>
  <c r="V129" i="20"/>
  <c r="Q128" i="20"/>
  <c r="Q131" i="20" s="1"/>
  <c r="M129" i="20"/>
  <c r="H128" i="20"/>
  <c r="C128" i="20"/>
  <c r="AF129" i="20"/>
  <c r="Z128" i="20"/>
  <c r="R129" i="20"/>
  <c r="AH129" i="20"/>
  <c r="M128" i="20"/>
  <c r="AC128" i="20"/>
  <c r="I129" i="20"/>
  <c r="Y129" i="20"/>
  <c r="D128" i="20"/>
  <c r="T128" i="20"/>
  <c r="AJ128" i="20"/>
  <c r="L129" i="20"/>
  <c r="AB129" i="20"/>
  <c r="G128" i="20"/>
  <c r="W128" i="20"/>
  <c r="K129" i="20"/>
  <c r="AA129" i="20"/>
  <c r="F128" i="20"/>
  <c r="V128" i="20"/>
  <c r="AL128" i="20"/>
  <c r="N129" i="20"/>
  <c r="AD129" i="20"/>
  <c r="I128" i="20"/>
  <c r="I131" i="20" s="1"/>
  <c r="Y128" i="20"/>
  <c r="Y131" i="20" s="1"/>
  <c r="E129" i="20"/>
  <c r="U129" i="20"/>
  <c r="AK129" i="20"/>
  <c r="P128" i="20"/>
  <c r="AF128" i="20"/>
  <c r="AF131" i="20" s="1"/>
  <c r="H129" i="20"/>
  <c r="X129" i="20"/>
  <c r="C129" i="20"/>
  <c r="S128" i="20"/>
  <c r="AI128" i="20"/>
  <c r="AI131" i="20" s="1"/>
  <c r="O129" i="20"/>
  <c r="AE129" i="20"/>
  <c r="AH128" i="20"/>
  <c r="R128" i="20"/>
  <c r="AM129" i="20"/>
  <c r="AM128" i="20"/>
  <c r="F128" i="25"/>
  <c r="J128" i="25"/>
  <c r="N128" i="25"/>
  <c r="R128" i="25"/>
  <c r="V128" i="25"/>
  <c r="Z128" i="25"/>
  <c r="AD128" i="25"/>
  <c r="AH128" i="25"/>
  <c r="AL128" i="25"/>
  <c r="E128" i="25"/>
  <c r="I128" i="25"/>
  <c r="M128" i="25"/>
  <c r="Q128" i="25"/>
  <c r="U128" i="25"/>
  <c r="Y128" i="25"/>
  <c r="AC128" i="25"/>
  <c r="AG128" i="25"/>
  <c r="AK128" i="25"/>
  <c r="D128" i="25"/>
  <c r="H128" i="25"/>
  <c r="L128" i="25"/>
  <c r="P128" i="25"/>
  <c r="T128" i="25"/>
  <c r="X128" i="25"/>
  <c r="AB128" i="25"/>
  <c r="AF128" i="25"/>
  <c r="AJ128" i="25"/>
  <c r="C128" i="25"/>
  <c r="G128" i="25"/>
  <c r="K128" i="25"/>
  <c r="O128" i="25"/>
  <c r="S128" i="25"/>
  <c r="W128" i="25"/>
  <c r="AA128" i="25"/>
  <c r="AE128" i="25"/>
  <c r="AI128" i="25"/>
  <c r="AM128" i="25"/>
  <c r="AV59" i="25"/>
  <c r="C122" i="23"/>
  <c r="F122" i="23"/>
  <c r="G122" i="23"/>
  <c r="H122" i="23"/>
  <c r="I122" i="23"/>
  <c r="J122" i="23"/>
  <c r="K122" i="23"/>
  <c r="L122" i="23"/>
  <c r="M122" i="23"/>
  <c r="N122" i="23"/>
  <c r="O122" i="23"/>
  <c r="P122" i="23"/>
  <c r="Q122" i="23"/>
  <c r="R122" i="23"/>
  <c r="S122" i="23"/>
  <c r="T122" i="23"/>
  <c r="U122" i="23"/>
  <c r="V122" i="23"/>
  <c r="W122" i="23"/>
  <c r="X122" i="23"/>
  <c r="Y122" i="23"/>
  <c r="Z122" i="23"/>
  <c r="AA122" i="23"/>
  <c r="AB122" i="23"/>
  <c r="AC122" i="23"/>
  <c r="AD122" i="23"/>
  <c r="AE122" i="23"/>
  <c r="AF122" i="23"/>
  <c r="AG122" i="23"/>
  <c r="AH122" i="23"/>
  <c r="AI122" i="23"/>
  <c r="AJ122" i="23"/>
  <c r="AK122" i="23"/>
  <c r="E122" i="23"/>
  <c r="AM122" i="23"/>
  <c r="D122" i="23"/>
  <c r="AL122" i="23"/>
  <c r="AJ125" i="8"/>
  <c r="AI124" i="8"/>
  <c r="AH122" i="22"/>
  <c r="AD122" i="22"/>
  <c r="AG122" i="22"/>
  <c r="W122" i="22"/>
  <c r="X122" i="22"/>
  <c r="H122" i="22"/>
  <c r="M122" i="22"/>
  <c r="N122" i="22"/>
  <c r="E122" i="22"/>
  <c r="AA122" i="22"/>
  <c r="L122" i="22"/>
  <c r="G122" i="22"/>
  <c r="AB122" i="22"/>
  <c r="Q122" i="22"/>
  <c r="R122" i="22"/>
  <c r="I122" i="22"/>
  <c r="C122" i="22"/>
  <c r="AI122" i="22"/>
  <c r="AJ122" i="22"/>
  <c r="AK122" i="22"/>
  <c r="AL122" i="22"/>
  <c r="AM122" i="22"/>
  <c r="AF122" i="22"/>
  <c r="AE122" i="22"/>
  <c r="O122" i="22"/>
  <c r="P122" i="22"/>
  <c r="K122" i="22"/>
  <c r="Y122" i="22"/>
  <c r="U122" i="22"/>
  <c r="V122" i="22"/>
  <c r="S122" i="22"/>
  <c r="T122" i="22"/>
  <c r="D122" i="22"/>
  <c r="AC122" i="22"/>
  <c r="J122" i="22"/>
  <c r="Z122" i="22"/>
  <c r="F122" i="22"/>
  <c r="C136" i="22"/>
  <c r="AV58" i="25"/>
  <c r="E13" i="44"/>
  <c r="G21" i="45"/>
  <c r="G27" i="45"/>
  <c r="G23" i="45"/>
  <c r="G24" i="45"/>
  <c r="G29" i="45"/>
  <c r="G22" i="45"/>
  <c r="G28" i="45"/>
  <c r="G25" i="45"/>
  <c r="G26" i="45"/>
  <c r="C136" i="25"/>
  <c r="C136" i="23"/>
  <c r="W131" i="20" l="1"/>
  <c r="C128" i="23"/>
  <c r="C128" i="22"/>
  <c r="V131" i="20"/>
  <c r="T131" i="20"/>
  <c r="AL131" i="20"/>
  <c r="AG131" i="20"/>
  <c r="S131" i="20"/>
  <c r="D131" i="20"/>
  <c r="J131" i="20"/>
  <c r="F131" i="20"/>
  <c r="Z131" i="20"/>
  <c r="K131" i="20"/>
  <c r="M131" i="20"/>
  <c r="R131" i="20"/>
  <c r="P131" i="20"/>
  <c r="G131" i="20"/>
  <c r="AC131" i="20"/>
  <c r="AH131" i="20"/>
  <c r="AK131" i="20"/>
  <c r="AA131" i="20"/>
  <c r="AB131" i="20"/>
  <c r="AJ131" i="20"/>
  <c r="L131" i="20"/>
  <c r="U131" i="20"/>
  <c r="X131" i="20"/>
  <c r="E131" i="20"/>
  <c r="H131" i="20"/>
  <c r="AD131" i="20"/>
  <c r="AE131" i="20"/>
  <c r="O131" i="20"/>
  <c r="N131" i="20"/>
  <c r="AM131" i="20"/>
  <c r="G129" i="25"/>
  <c r="G131" i="25" s="1"/>
  <c r="K129" i="25"/>
  <c r="K131" i="25" s="1"/>
  <c r="O129" i="25"/>
  <c r="O131" i="25" s="1"/>
  <c r="S129" i="25"/>
  <c r="S131" i="25" s="1"/>
  <c r="W129" i="25"/>
  <c r="W131" i="25" s="1"/>
  <c r="AA129" i="25"/>
  <c r="AA131" i="25" s="1"/>
  <c r="AE129" i="25"/>
  <c r="AE131" i="25" s="1"/>
  <c r="AI129" i="25"/>
  <c r="AI131" i="25" s="1"/>
  <c r="AM129" i="25"/>
  <c r="AM131" i="25" s="1"/>
  <c r="D129" i="25"/>
  <c r="D131" i="25" s="1"/>
  <c r="H129" i="25"/>
  <c r="H131" i="25" s="1"/>
  <c r="L129" i="25"/>
  <c r="L131" i="25" s="1"/>
  <c r="P129" i="25"/>
  <c r="P131" i="25" s="1"/>
  <c r="T129" i="25"/>
  <c r="T131" i="25" s="1"/>
  <c r="X129" i="25"/>
  <c r="X131" i="25" s="1"/>
  <c r="AB129" i="25"/>
  <c r="AB131" i="25" s="1"/>
  <c r="AF129" i="25"/>
  <c r="AF131" i="25" s="1"/>
  <c r="AJ129" i="25"/>
  <c r="AJ131" i="25" s="1"/>
  <c r="C129" i="25"/>
  <c r="E129" i="25"/>
  <c r="E131" i="25" s="1"/>
  <c r="I129" i="25"/>
  <c r="I131" i="25" s="1"/>
  <c r="M129" i="25"/>
  <c r="M131" i="25" s="1"/>
  <c r="Q129" i="25"/>
  <c r="Q131" i="25" s="1"/>
  <c r="U129" i="25"/>
  <c r="U131" i="25" s="1"/>
  <c r="Y129" i="25"/>
  <c r="Y131" i="25" s="1"/>
  <c r="AC129" i="25"/>
  <c r="AC131" i="25" s="1"/>
  <c r="AG129" i="25"/>
  <c r="AG131" i="25" s="1"/>
  <c r="AK129" i="25"/>
  <c r="AK131" i="25" s="1"/>
  <c r="F129" i="25"/>
  <c r="F131" i="25" s="1"/>
  <c r="J129" i="25"/>
  <c r="J131" i="25" s="1"/>
  <c r="N129" i="25"/>
  <c r="N131" i="25" s="1"/>
  <c r="R129" i="25"/>
  <c r="R131" i="25" s="1"/>
  <c r="V129" i="25"/>
  <c r="V131" i="25" s="1"/>
  <c r="Z129" i="25"/>
  <c r="Z131" i="25" s="1"/>
  <c r="AD129" i="25"/>
  <c r="AD131" i="25" s="1"/>
  <c r="AH129" i="25"/>
  <c r="AH131" i="25" s="1"/>
  <c r="AL129" i="25"/>
  <c r="AL131" i="25" s="1"/>
  <c r="E30" i="45"/>
  <c r="F24" i="45" s="1"/>
  <c r="E129" i="23"/>
  <c r="G129" i="23"/>
  <c r="I129" i="23"/>
  <c r="K129" i="23"/>
  <c r="M129" i="23"/>
  <c r="O129" i="23"/>
  <c r="Q129" i="23"/>
  <c r="S129" i="23"/>
  <c r="U129" i="23"/>
  <c r="W129" i="23"/>
  <c r="Y129" i="23"/>
  <c r="AA129" i="23"/>
  <c r="AC129" i="23"/>
  <c r="AE129" i="23"/>
  <c r="AG129" i="23"/>
  <c r="AI129" i="23"/>
  <c r="AK129" i="23"/>
  <c r="AM129" i="23"/>
  <c r="D128" i="23"/>
  <c r="F128" i="23"/>
  <c r="H128" i="23"/>
  <c r="J128" i="23"/>
  <c r="L128" i="23"/>
  <c r="N128" i="23"/>
  <c r="P128" i="23"/>
  <c r="R128" i="23"/>
  <c r="T128" i="23"/>
  <c r="V128" i="23"/>
  <c r="X128" i="23"/>
  <c r="Z128" i="23"/>
  <c r="AB128" i="23"/>
  <c r="AD128" i="23"/>
  <c r="AF128" i="23"/>
  <c r="AH128" i="23"/>
  <c r="AJ128" i="23"/>
  <c r="AL128" i="23"/>
  <c r="D129" i="23"/>
  <c r="F129" i="23"/>
  <c r="H129" i="23"/>
  <c r="J129" i="23"/>
  <c r="L129" i="23"/>
  <c r="N129" i="23"/>
  <c r="P129" i="23"/>
  <c r="R129" i="23"/>
  <c r="T129" i="23"/>
  <c r="V129" i="23"/>
  <c r="X129" i="23"/>
  <c r="Z129" i="23"/>
  <c r="AB129" i="23"/>
  <c r="AD129" i="23"/>
  <c r="AF129" i="23"/>
  <c r="AH129" i="23"/>
  <c r="AJ129" i="23"/>
  <c r="AL129" i="23"/>
  <c r="C129" i="23"/>
  <c r="E128" i="23"/>
  <c r="G128" i="23"/>
  <c r="I128" i="23"/>
  <c r="K128" i="23"/>
  <c r="M128" i="23"/>
  <c r="O128" i="23"/>
  <c r="Q128" i="23"/>
  <c r="S128" i="23"/>
  <c r="U128" i="23"/>
  <c r="W128" i="23"/>
  <c r="Y128" i="23"/>
  <c r="AA128" i="23"/>
  <c r="AC128" i="23"/>
  <c r="AE128" i="23"/>
  <c r="AG128" i="23"/>
  <c r="AI128" i="23"/>
  <c r="AK128" i="23"/>
  <c r="AM128" i="23"/>
  <c r="AK125" i="8"/>
  <c r="AJ124" i="8"/>
  <c r="E129" i="22"/>
  <c r="G129" i="22"/>
  <c r="I129" i="22"/>
  <c r="K129" i="22"/>
  <c r="M129" i="22"/>
  <c r="O129" i="22"/>
  <c r="Q129" i="22"/>
  <c r="S129" i="22"/>
  <c r="U129" i="22"/>
  <c r="W129" i="22"/>
  <c r="Y129" i="22"/>
  <c r="AA129" i="22"/>
  <c r="AC129" i="22"/>
  <c r="AE129" i="22"/>
  <c r="AG129" i="22"/>
  <c r="AI129" i="22"/>
  <c r="AK129" i="22"/>
  <c r="AM129" i="22"/>
  <c r="D128" i="22"/>
  <c r="F128" i="22"/>
  <c r="H128" i="22"/>
  <c r="J128" i="22"/>
  <c r="L128" i="22"/>
  <c r="N128" i="22"/>
  <c r="P128" i="22"/>
  <c r="R128" i="22"/>
  <c r="T128" i="22"/>
  <c r="V128" i="22"/>
  <c r="X128" i="22"/>
  <c r="Z128" i="22"/>
  <c r="AB128" i="22"/>
  <c r="AD128" i="22"/>
  <c r="AF128" i="22"/>
  <c r="AH128" i="22"/>
  <c r="AJ128" i="22"/>
  <c r="AL128" i="22"/>
  <c r="D129" i="22"/>
  <c r="F129" i="22"/>
  <c r="H129" i="22"/>
  <c r="J129" i="22"/>
  <c r="L129" i="22"/>
  <c r="N129" i="22"/>
  <c r="P129" i="22"/>
  <c r="R129" i="22"/>
  <c r="T129" i="22"/>
  <c r="V129" i="22"/>
  <c r="X129" i="22"/>
  <c r="Z129" i="22"/>
  <c r="AB129" i="22"/>
  <c r="AD129" i="22"/>
  <c r="AF129" i="22"/>
  <c r="AH129" i="22"/>
  <c r="AJ129" i="22"/>
  <c r="AL129" i="22"/>
  <c r="C129" i="22"/>
  <c r="E128" i="22"/>
  <c r="G128" i="22"/>
  <c r="I128" i="22"/>
  <c r="K128" i="22"/>
  <c r="M128" i="22"/>
  <c r="O128" i="22"/>
  <c r="Q128" i="22"/>
  <c r="S128" i="22"/>
  <c r="U128" i="22"/>
  <c r="W128" i="22"/>
  <c r="Y128" i="22"/>
  <c r="AA128" i="22"/>
  <c r="AC128" i="22"/>
  <c r="AE128" i="22"/>
  <c r="AG128" i="22"/>
  <c r="AI128" i="22"/>
  <c r="AK128" i="22"/>
  <c r="AM128" i="22"/>
  <c r="E15" i="45"/>
  <c r="F13" i="45" s="1"/>
  <c r="G13" i="45"/>
  <c r="D350" i="3"/>
  <c r="E350" i="3"/>
  <c r="F350" i="3"/>
  <c r="G350" i="3"/>
  <c r="H350" i="3"/>
  <c r="I350" i="3"/>
  <c r="J350" i="3"/>
  <c r="K350" i="3"/>
  <c r="L350" i="3"/>
  <c r="M350" i="3"/>
  <c r="N350" i="3"/>
  <c r="O350" i="3"/>
  <c r="P350" i="3"/>
  <c r="Q350" i="3"/>
  <c r="R350" i="3"/>
  <c r="S350" i="3"/>
  <c r="T350" i="3"/>
  <c r="U350" i="3"/>
  <c r="V350" i="3"/>
  <c r="W350" i="3"/>
  <c r="X350" i="3"/>
  <c r="Y350" i="3"/>
  <c r="Z350" i="3"/>
  <c r="AA350" i="3"/>
  <c r="AB350" i="3"/>
  <c r="AC350" i="3"/>
  <c r="AD350" i="3"/>
  <c r="AE350" i="3"/>
  <c r="AF350" i="3"/>
  <c r="AG350" i="3"/>
  <c r="AH350" i="3"/>
  <c r="AI350" i="3"/>
  <c r="AJ350" i="3"/>
  <c r="AK350" i="3"/>
  <c r="AL350" i="3"/>
  <c r="AM350" i="3"/>
  <c r="AN350" i="3"/>
  <c r="AO350" i="3"/>
  <c r="AP350" i="3"/>
  <c r="AQ350" i="3"/>
  <c r="C350" i="3"/>
  <c r="D299" i="3"/>
  <c r="E299" i="3"/>
  <c r="F299" i="3"/>
  <c r="G299" i="3"/>
  <c r="H299" i="3"/>
  <c r="I299" i="3"/>
  <c r="J299" i="3"/>
  <c r="K299" i="3"/>
  <c r="L299" i="3"/>
  <c r="M299" i="3"/>
  <c r="N299" i="3"/>
  <c r="O299" i="3"/>
  <c r="P299" i="3"/>
  <c r="Q299" i="3"/>
  <c r="R299" i="3"/>
  <c r="S299" i="3"/>
  <c r="T299" i="3"/>
  <c r="U299" i="3"/>
  <c r="V299" i="3"/>
  <c r="W299" i="3"/>
  <c r="X299" i="3"/>
  <c r="Y299" i="3"/>
  <c r="Z299" i="3"/>
  <c r="AA299" i="3"/>
  <c r="AB299" i="3"/>
  <c r="AC299" i="3"/>
  <c r="AD299" i="3"/>
  <c r="AE299" i="3"/>
  <c r="AF299" i="3"/>
  <c r="AG299" i="3"/>
  <c r="AH299" i="3"/>
  <c r="AI299" i="3"/>
  <c r="AJ299" i="3"/>
  <c r="AK299" i="3"/>
  <c r="AL299" i="3"/>
  <c r="AM299" i="3"/>
  <c r="AN299" i="3"/>
  <c r="AO299" i="3"/>
  <c r="AP299" i="3"/>
  <c r="AQ299" i="3"/>
  <c r="C299" i="3"/>
  <c r="BS337" i="3"/>
  <c r="BO337" i="3"/>
  <c r="BN337" i="3"/>
  <c r="BM337" i="3"/>
  <c r="BL337" i="3"/>
  <c r="BK337" i="3"/>
  <c r="BH337" i="3"/>
  <c r="BF337" i="3"/>
  <c r="BE337" i="3"/>
  <c r="BD337" i="3"/>
  <c r="BC337" i="3"/>
  <c r="BA337" i="3"/>
  <c r="AZ337" i="3"/>
  <c r="AY337" i="3"/>
  <c r="AX337" i="3"/>
  <c r="AI131" i="22" l="1"/>
  <c r="S131" i="22"/>
  <c r="Y131" i="23"/>
  <c r="I131" i="23"/>
  <c r="AA131" i="23"/>
  <c r="K131" i="23"/>
  <c r="AC131" i="23"/>
  <c r="M131" i="23"/>
  <c r="W131" i="22"/>
  <c r="G131" i="22"/>
  <c r="AK131" i="22"/>
  <c r="U131" i="22"/>
  <c r="E131" i="22"/>
  <c r="AE131" i="23"/>
  <c r="O131" i="23"/>
  <c r="Q131" i="22"/>
  <c r="AM131" i="23"/>
  <c r="G131" i="23"/>
  <c r="AK131" i="23"/>
  <c r="U131" i="23"/>
  <c r="AA131" i="22"/>
  <c r="K131" i="22"/>
  <c r="AG131" i="23"/>
  <c r="Q131" i="23"/>
  <c r="AC131" i="22"/>
  <c r="AI131" i="23"/>
  <c r="W131" i="23"/>
  <c r="M131" i="22"/>
  <c r="S131" i="23"/>
  <c r="AG131" i="22"/>
  <c r="E131" i="23"/>
  <c r="Y131" i="22"/>
  <c r="I131" i="22"/>
  <c r="AE131" i="22"/>
  <c r="O131" i="22"/>
  <c r="AM131" i="22"/>
  <c r="F22" i="45"/>
  <c r="F29" i="45"/>
  <c r="F30" i="45"/>
  <c r="F26" i="45"/>
  <c r="F27" i="45"/>
  <c r="AJ131" i="23"/>
  <c r="AF131" i="23"/>
  <c r="AB131" i="23"/>
  <c r="X131" i="23"/>
  <c r="T131" i="23"/>
  <c r="P131" i="23"/>
  <c r="L131" i="23"/>
  <c r="H131" i="23"/>
  <c r="D131" i="23"/>
  <c r="AL131" i="23"/>
  <c r="AH131" i="23"/>
  <c r="AD131" i="23"/>
  <c r="Z131" i="23"/>
  <c r="V131" i="23"/>
  <c r="R131" i="23"/>
  <c r="N131" i="23"/>
  <c r="J131" i="23"/>
  <c r="F131" i="23"/>
  <c r="AJ131" i="22"/>
  <c r="AF131" i="22"/>
  <c r="AB131" i="22"/>
  <c r="X131" i="22"/>
  <c r="T131" i="22"/>
  <c r="P131" i="22"/>
  <c r="L131" i="22"/>
  <c r="H131" i="22"/>
  <c r="D131" i="22"/>
  <c r="AL131" i="22"/>
  <c r="AH131" i="22"/>
  <c r="AD131" i="22"/>
  <c r="Z131" i="22"/>
  <c r="V131" i="22"/>
  <c r="R131" i="22"/>
  <c r="N131" i="22"/>
  <c r="J131" i="22"/>
  <c r="F131" i="22"/>
  <c r="F21" i="45"/>
  <c r="G30" i="45"/>
  <c r="F28" i="45"/>
  <c r="F20" i="45"/>
  <c r="F25" i="45"/>
  <c r="F23" i="45"/>
  <c r="AL125" i="8"/>
  <c r="AK124" i="8"/>
  <c r="G15" i="45"/>
  <c r="F15" i="45"/>
  <c r="F14" i="45"/>
  <c r="AM125" i="8" l="1"/>
  <c r="AM124" i="8" s="1"/>
  <c r="AL124" i="8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8" i="21" s="1"/>
  <c r="AQ266" i="3"/>
  <c r="AQ267" i="3"/>
  <c r="AQ268" i="3"/>
  <c r="AQ269" i="3"/>
  <c r="AQ270" i="3"/>
  <c r="AQ271" i="3"/>
  <c r="AQ272" i="3"/>
  <c r="AQ273" i="3"/>
  <c r="BV286" i="3"/>
  <c r="BU286" i="3"/>
  <c r="BS286" i="3"/>
  <c r="BQ286" i="3"/>
  <c r="BN286" i="3"/>
  <c r="BF286" i="3"/>
  <c r="AX286" i="3"/>
  <c r="D248" i="3"/>
  <c r="E248" i="3"/>
  <c r="F248" i="3"/>
  <c r="G248" i="3"/>
  <c r="H248" i="3"/>
  <c r="I248" i="3"/>
  <c r="J248" i="3"/>
  <c r="K248" i="3"/>
  <c r="L248" i="3"/>
  <c r="M248" i="3"/>
  <c r="N248" i="3"/>
  <c r="O248" i="3"/>
  <c r="P248" i="3"/>
  <c r="Q248" i="3"/>
  <c r="R248" i="3"/>
  <c r="S248" i="3"/>
  <c r="T248" i="3"/>
  <c r="U248" i="3"/>
  <c r="V248" i="3"/>
  <c r="W248" i="3"/>
  <c r="X248" i="3"/>
  <c r="Y248" i="3"/>
  <c r="Z248" i="3"/>
  <c r="AA248" i="3"/>
  <c r="AB248" i="3"/>
  <c r="AC248" i="3"/>
  <c r="AD248" i="3"/>
  <c r="AE248" i="3"/>
  <c r="AF248" i="3"/>
  <c r="AG248" i="3"/>
  <c r="AH248" i="3"/>
  <c r="AI248" i="3"/>
  <c r="AJ248" i="3"/>
  <c r="AK248" i="3"/>
  <c r="AL248" i="3"/>
  <c r="AM248" i="3"/>
  <c r="AN248" i="3"/>
  <c r="AO248" i="3"/>
  <c r="AP248" i="3"/>
  <c r="AQ248" i="3"/>
  <c r="C248" i="3"/>
  <c r="D73" i="8"/>
  <c r="E73" i="8" s="1"/>
  <c r="F73" i="8" s="1"/>
  <c r="G73" i="8" s="1"/>
  <c r="H73" i="8" s="1"/>
  <c r="I73" i="8" s="1"/>
  <c r="J73" i="8" s="1"/>
  <c r="K73" i="8" s="1"/>
  <c r="L73" i="8" s="1"/>
  <c r="M73" i="8" s="1"/>
  <c r="N73" i="8" s="1"/>
  <c r="O73" i="8" s="1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D77" i="7"/>
  <c r="E77" i="7" s="1"/>
  <c r="F77" i="7" s="1"/>
  <c r="G77" i="7" s="1"/>
  <c r="H77" i="7" s="1"/>
  <c r="I77" i="7" s="1"/>
  <c r="J77" i="7" s="1"/>
  <c r="K77" i="7" s="1"/>
  <c r="L77" i="7" s="1"/>
  <c r="M77" i="7" s="1"/>
  <c r="N77" i="7" s="1"/>
  <c r="O77" i="7" s="1"/>
  <c r="P77" i="7" s="1"/>
  <c r="Q77" i="7" s="1"/>
  <c r="R77" i="7" s="1"/>
  <c r="S77" i="7" s="1"/>
  <c r="T77" i="7" s="1"/>
  <c r="U77" i="7" s="1"/>
  <c r="V77" i="7" s="1"/>
  <c r="W77" i="7" s="1"/>
  <c r="X77" i="7" s="1"/>
  <c r="Y77" i="7" s="1"/>
  <c r="Z77" i="7" s="1"/>
  <c r="AA77" i="7" s="1"/>
  <c r="AB77" i="7" s="1"/>
  <c r="AC77" i="7" s="1"/>
  <c r="AD77" i="7" s="1"/>
  <c r="AE77" i="7" s="1"/>
  <c r="AF77" i="7" s="1"/>
  <c r="AG77" i="7" s="1"/>
  <c r="AH77" i="7" s="1"/>
  <c r="AI77" i="7" s="1"/>
  <c r="AJ77" i="7" s="1"/>
  <c r="AK77" i="7" s="1"/>
  <c r="AL77" i="7" s="1"/>
  <c r="AM77" i="7" s="1"/>
  <c r="AN77" i="7" s="1"/>
  <c r="AO77" i="7" s="1"/>
  <c r="AP77" i="7" s="1"/>
  <c r="AP75" i="7"/>
  <c r="AO75" i="7"/>
  <c r="AN75" i="7"/>
  <c r="AM75" i="7"/>
  <c r="AL75" i="7"/>
  <c r="AK75" i="7"/>
  <c r="AJ75" i="7"/>
  <c r="AI75" i="7"/>
  <c r="AH75" i="7"/>
  <c r="AG75" i="7"/>
  <c r="AF75" i="7"/>
  <c r="AE75" i="7"/>
  <c r="AD75" i="7"/>
  <c r="AC75" i="7"/>
  <c r="AB75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184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T183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AH183" i="3"/>
  <c r="AI183" i="3"/>
  <c r="AJ183" i="3"/>
  <c r="AK183" i="3"/>
  <c r="AL183" i="3"/>
  <c r="AM183" i="3"/>
  <c r="AN183" i="3"/>
  <c r="AO183" i="3"/>
  <c r="AP183" i="3"/>
  <c r="AQ183" i="3"/>
  <c r="C183" i="3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AQ117" i="3"/>
  <c r="AQ118" i="3"/>
  <c r="AQ14" i="6" s="1"/>
  <c r="AQ119" i="3"/>
  <c r="AQ15" i="6" s="1"/>
  <c r="AQ120" i="3"/>
  <c r="AQ16" i="6" s="1"/>
  <c r="AQ121" i="3"/>
  <c r="AQ17" i="6" s="1"/>
  <c r="AQ122" i="3"/>
  <c r="AQ18" i="6" s="1"/>
  <c r="AQ123" i="3"/>
  <c r="AQ19" i="6" s="1"/>
  <c r="AQ124" i="3"/>
  <c r="AQ20" i="6" s="1"/>
  <c r="AQ125" i="3"/>
  <c r="AQ21" i="6" s="1"/>
  <c r="AQ126" i="3"/>
  <c r="AQ22" i="6" s="1"/>
  <c r="AQ127" i="3"/>
  <c r="AQ23" i="6" s="1"/>
  <c r="AQ128" i="3"/>
  <c r="AQ129" i="3"/>
  <c r="AQ25" i="6" s="1"/>
  <c r="AQ130" i="3"/>
  <c r="AQ131" i="3"/>
  <c r="AQ27" i="6" s="1"/>
  <c r="AQ132" i="3"/>
  <c r="AQ28" i="6" s="1"/>
  <c r="AQ133" i="3"/>
  <c r="AQ29" i="6" s="1"/>
  <c r="AQ134" i="3"/>
  <c r="AQ30" i="6" s="1"/>
  <c r="AQ135" i="3"/>
  <c r="AQ31" i="6" s="1"/>
  <c r="AQ136" i="3"/>
  <c r="AQ32" i="6" s="1"/>
  <c r="AQ137" i="3"/>
  <c r="AQ33" i="6" s="1"/>
  <c r="AQ138" i="3"/>
  <c r="AQ34" i="6" s="1"/>
  <c r="AQ139" i="3"/>
  <c r="AQ35" i="6" s="1"/>
  <c r="AQ140" i="3"/>
  <c r="AQ36" i="6" s="1"/>
  <c r="AQ141" i="3"/>
  <c r="AQ37" i="6" s="1"/>
  <c r="AQ142" i="3"/>
  <c r="AQ38" i="6" s="1"/>
  <c r="AQ143" i="3"/>
  <c r="AQ39" i="6" s="1"/>
  <c r="AQ144" i="3"/>
  <c r="AQ40" i="6" s="1"/>
  <c r="AQ145" i="3"/>
  <c r="AQ41" i="6" s="1"/>
  <c r="AQ146" i="3"/>
  <c r="AQ42" i="6" s="1"/>
  <c r="AQ148" i="3"/>
  <c r="AQ44" i="6" s="1"/>
  <c r="AQ149" i="3"/>
  <c r="AQ45" i="6" s="1"/>
  <c r="AQ150" i="3"/>
  <c r="AQ46" i="6" s="1"/>
  <c r="AQ151" i="3"/>
  <c r="AQ47" i="6" s="1"/>
  <c r="AQ152" i="3"/>
  <c r="AQ48" i="6" s="1"/>
  <c r="AQ153" i="3"/>
  <c r="AQ49" i="6" s="1"/>
  <c r="AQ155" i="3"/>
  <c r="AQ51" i="6" s="1"/>
  <c r="AQ156" i="3"/>
  <c r="AQ52" i="6" s="1"/>
  <c r="AQ157" i="3"/>
  <c r="AQ53" i="6" s="1"/>
  <c r="AQ158" i="3"/>
  <c r="AQ54" i="6" s="1"/>
  <c r="AQ159" i="3"/>
  <c r="AQ55" i="6" s="1"/>
  <c r="AQ160" i="3"/>
  <c r="AQ56" i="6" s="1"/>
  <c r="AQ161" i="3"/>
  <c r="AQ57" i="6" s="1"/>
  <c r="AQ162" i="3"/>
  <c r="AQ58" i="6" s="1"/>
  <c r="AQ163" i="3"/>
  <c r="AQ59" i="6" s="1"/>
  <c r="AQ164" i="3"/>
  <c r="AQ60" i="6" s="1"/>
  <c r="AQ165" i="3"/>
  <c r="AQ61" i="6" s="1"/>
  <c r="AQ166" i="3"/>
  <c r="AQ62" i="6" s="1"/>
  <c r="AQ167" i="3"/>
  <c r="AQ63" i="6" s="1"/>
  <c r="AQ168" i="3"/>
  <c r="AQ64" i="6" s="1"/>
  <c r="AQ169" i="3"/>
  <c r="AQ65" i="6" s="1"/>
  <c r="AQ170" i="3"/>
  <c r="AQ171" i="3"/>
  <c r="AQ67" i="6" s="1"/>
  <c r="AQ172" i="3"/>
  <c r="AQ68" i="6" s="1"/>
  <c r="AQ173" i="3"/>
  <c r="AQ69" i="6" s="1"/>
  <c r="AQ174" i="3"/>
  <c r="AQ70" i="6" s="1"/>
  <c r="AQ175" i="3"/>
  <c r="AQ71" i="6" s="1"/>
  <c r="AQ176" i="3"/>
  <c r="AQ72" i="6" s="1"/>
  <c r="AQ177" i="3"/>
  <c r="AQ73" i="6" s="1"/>
  <c r="AQ116" i="3"/>
  <c r="AQ12" i="6" s="1"/>
  <c r="BJ154" i="3"/>
  <c r="AW154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AP115" i="3"/>
  <c r="AQ115" i="3"/>
  <c r="C115" i="3"/>
  <c r="D80" i="6"/>
  <c r="E80" i="6" s="1"/>
  <c r="F80" i="6" s="1"/>
  <c r="G80" i="6" s="1"/>
  <c r="H80" i="6" s="1"/>
  <c r="I80" i="6" s="1"/>
  <c r="J80" i="6" s="1"/>
  <c r="K80" i="6" s="1"/>
  <c r="L80" i="6" s="1"/>
  <c r="M80" i="6" s="1"/>
  <c r="N80" i="6" s="1"/>
  <c r="O80" i="6" s="1"/>
  <c r="P80" i="6" s="1"/>
  <c r="Q80" i="6" s="1"/>
  <c r="R80" i="6" s="1"/>
  <c r="S80" i="6" s="1"/>
  <c r="T80" i="6" s="1"/>
  <c r="U80" i="6" s="1"/>
  <c r="V80" i="6" s="1"/>
  <c r="W80" i="6" s="1"/>
  <c r="X80" i="6" s="1"/>
  <c r="Y80" i="6" s="1"/>
  <c r="Z80" i="6" s="1"/>
  <c r="AA80" i="6" s="1"/>
  <c r="AB80" i="6" s="1"/>
  <c r="AC80" i="6" s="1"/>
  <c r="AD80" i="6" s="1"/>
  <c r="AE80" i="6" s="1"/>
  <c r="AF80" i="6" s="1"/>
  <c r="AG80" i="6" s="1"/>
  <c r="AH80" i="6" s="1"/>
  <c r="AI80" i="6" s="1"/>
  <c r="AJ80" i="6" s="1"/>
  <c r="AK80" i="6" s="1"/>
  <c r="AL80" i="6" s="1"/>
  <c r="AM80" i="6" s="1"/>
  <c r="AN80" i="6" s="1"/>
  <c r="AO80" i="6" s="1"/>
  <c r="AP80" i="6" s="1"/>
  <c r="AP78" i="6"/>
  <c r="AO78" i="6"/>
  <c r="AN78" i="6"/>
  <c r="AM78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D61" i="5"/>
  <c r="E61" i="5" s="1"/>
  <c r="F61" i="5" s="1"/>
  <c r="G61" i="5" s="1"/>
  <c r="H61" i="5" s="1"/>
  <c r="I61" i="5" s="1"/>
  <c r="J61" i="5" s="1"/>
  <c r="K61" i="5" s="1"/>
  <c r="L61" i="5" s="1"/>
  <c r="M61" i="5" s="1"/>
  <c r="N61" i="5" s="1"/>
  <c r="O61" i="5" s="1"/>
  <c r="P61" i="5" s="1"/>
  <c r="Q61" i="5" s="1"/>
  <c r="R61" i="5" s="1"/>
  <c r="S61" i="5" s="1"/>
  <c r="T61" i="5" s="1"/>
  <c r="U61" i="5" s="1"/>
  <c r="V61" i="5" s="1"/>
  <c r="W61" i="5" s="1"/>
  <c r="X61" i="5" s="1"/>
  <c r="Y61" i="5" s="1"/>
  <c r="Z61" i="5" s="1"/>
  <c r="AA61" i="5" s="1"/>
  <c r="AB61" i="5" s="1"/>
  <c r="AC61" i="5" s="1"/>
  <c r="AD61" i="5" s="1"/>
  <c r="AE61" i="5" s="1"/>
  <c r="AF61" i="5" s="1"/>
  <c r="AG61" i="5" s="1"/>
  <c r="AH61" i="5" s="1"/>
  <c r="AI61" i="5" s="1"/>
  <c r="AJ61" i="5" s="1"/>
  <c r="AK61" i="5" s="1"/>
  <c r="AL61" i="5" s="1"/>
  <c r="AM61" i="5" s="1"/>
  <c r="AN61" i="5" s="1"/>
  <c r="AO61" i="5" s="1"/>
  <c r="AP61" i="5" s="1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895" i="3" s="1"/>
  <c r="AQ102" i="3"/>
  <c r="AQ103" i="3"/>
  <c r="AQ104" i="3"/>
  <c r="AQ105" i="3"/>
  <c r="AQ106" i="3"/>
  <c r="AQ107" i="3"/>
  <c r="AQ108" i="3"/>
  <c r="AQ109" i="3"/>
  <c r="AQ67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C66" i="3"/>
  <c r="CJ239" i="3" l="1"/>
  <c r="AQ894" i="3"/>
  <c r="AQ890" i="3" s="1"/>
  <c r="AQ25" i="47" s="1"/>
  <c r="AQ66" i="6"/>
  <c r="CJ718" i="3"/>
  <c r="AQ24" i="6"/>
  <c r="CJ337" i="3"/>
  <c r="AQ13" i="6"/>
  <c r="CJ844" i="3"/>
  <c r="AQ26" i="6"/>
  <c r="CJ240" i="3"/>
  <c r="AQ33" i="8"/>
  <c r="CJ423" i="3"/>
  <c r="CJ372" i="3"/>
  <c r="AQ29" i="8"/>
  <c r="CJ419" i="3"/>
  <c r="CJ368" i="3"/>
  <c r="AQ25" i="8"/>
  <c r="CJ415" i="3"/>
  <c r="CJ364" i="3"/>
  <c r="AQ21" i="8"/>
  <c r="CJ411" i="3"/>
  <c r="CJ360" i="3"/>
  <c r="AQ17" i="8"/>
  <c r="CJ407" i="3"/>
  <c r="CJ356" i="3"/>
  <c r="AQ13" i="8"/>
  <c r="CJ403" i="3"/>
  <c r="CJ352" i="3"/>
  <c r="AQ35" i="8"/>
  <c r="CJ374" i="3"/>
  <c r="CJ425" i="3"/>
  <c r="AQ31" i="8"/>
  <c r="CJ421" i="3"/>
  <c r="CJ370" i="3"/>
  <c r="AQ27" i="8"/>
  <c r="CJ417" i="3"/>
  <c r="CJ366" i="3"/>
  <c r="AQ23" i="8"/>
  <c r="CJ362" i="3"/>
  <c r="CJ413" i="3"/>
  <c r="AQ19" i="8"/>
  <c r="CJ409" i="3"/>
  <c r="CJ358" i="3"/>
  <c r="AQ15" i="8"/>
  <c r="CJ405" i="3"/>
  <c r="CJ354" i="3"/>
  <c r="AQ36" i="8"/>
  <c r="CJ426" i="3"/>
  <c r="CJ375" i="3"/>
  <c r="AQ32" i="8"/>
  <c r="CJ371" i="3"/>
  <c r="CJ422" i="3"/>
  <c r="AQ28" i="8"/>
  <c r="CJ418" i="3"/>
  <c r="CJ367" i="3"/>
  <c r="AQ24" i="8"/>
  <c r="CJ363" i="3"/>
  <c r="CJ414" i="3"/>
  <c r="AQ20" i="8"/>
  <c r="CJ410" i="3"/>
  <c r="CJ359" i="3"/>
  <c r="AQ16" i="8"/>
  <c r="CJ355" i="3"/>
  <c r="CJ406" i="3"/>
  <c r="AQ34" i="8"/>
  <c r="CJ424" i="3"/>
  <c r="CJ373" i="3"/>
  <c r="AQ30" i="8"/>
  <c r="CJ420" i="3"/>
  <c r="CJ369" i="3"/>
  <c r="AQ26" i="8"/>
  <c r="AQ26" i="19" s="1"/>
  <c r="CJ365" i="3"/>
  <c r="CJ416" i="3"/>
  <c r="AQ22" i="8"/>
  <c r="CJ412" i="3"/>
  <c r="CJ361" i="3"/>
  <c r="AQ18" i="8"/>
  <c r="CJ408" i="3"/>
  <c r="CJ357" i="3"/>
  <c r="AQ14" i="8"/>
  <c r="CJ353" i="3"/>
  <c r="CJ404" i="3"/>
  <c r="P73" i="8"/>
  <c r="Q73" i="8" s="1"/>
  <c r="R73" i="8" s="1"/>
  <c r="S73" i="8" s="1"/>
  <c r="T73" i="8" s="1"/>
  <c r="U73" i="8" s="1"/>
  <c r="V73" i="8" s="1"/>
  <c r="W73" i="8" s="1"/>
  <c r="X73" i="8" s="1"/>
  <c r="Y73" i="8" s="1"/>
  <c r="Z73" i="8" s="1"/>
  <c r="AA73" i="8" s="1"/>
  <c r="AB73" i="8" s="1"/>
  <c r="AC73" i="8" s="1"/>
  <c r="AD73" i="8" s="1"/>
  <c r="AE73" i="8" s="1"/>
  <c r="AF73" i="8" s="1"/>
  <c r="AG73" i="8" s="1"/>
  <c r="AH73" i="8" s="1"/>
  <c r="AI73" i="8" s="1"/>
  <c r="AJ73" i="8" s="1"/>
  <c r="AK73" i="8" s="1"/>
  <c r="AL73" i="8" s="1"/>
  <c r="AM73" i="8" s="1"/>
  <c r="AN73" i="8" s="1"/>
  <c r="AO73" i="8" s="1"/>
  <c r="AP73" i="8" s="1"/>
  <c r="AP133" i="8" s="1"/>
  <c r="G133" i="8"/>
  <c r="K133" i="8"/>
  <c r="O133" i="8"/>
  <c r="E133" i="8"/>
  <c r="I133" i="8"/>
  <c r="M133" i="8"/>
  <c r="AQ51" i="21"/>
  <c r="AT51" i="21" s="1"/>
  <c r="AQ59" i="21"/>
  <c r="AT59" i="21" s="1"/>
  <c r="AQ52" i="21"/>
  <c r="AT52" i="21" s="1"/>
  <c r="AQ12" i="21"/>
  <c r="AQ35" i="21"/>
  <c r="AQ33" i="21"/>
  <c r="AQ57" i="21"/>
  <c r="AT57" i="21" s="1"/>
  <c r="AQ31" i="21"/>
  <c r="AQ29" i="21"/>
  <c r="AQ27" i="21"/>
  <c r="AQ25" i="21"/>
  <c r="AQ23" i="21"/>
  <c r="AQ21" i="21"/>
  <c r="AQ54" i="21"/>
  <c r="AT54" i="21" s="1"/>
  <c r="AQ19" i="21"/>
  <c r="AQ17" i="21"/>
  <c r="AQ53" i="21"/>
  <c r="AT53" i="21" s="1"/>
  <c r="AQ15" i="21"/>
  <c r="AQ13" i="21"/>
  <c r="AQ36" i="21"/>
  <c r="AQ34" i="21"/>
  <c r="AQ32" i="21"/>
  <c r="AQ30" i="21"/>
  <c r="AQ56" i="21"/>
  <c r="AT56" i="21" s="1"/>
  <c r="AQ26" i="21"/>
  <c r="AQ24" i="21"/>
  <c r="AQ55" i="21"/>
  <c r="AT55" i="21" s="1"/>
  <c r="AQ22" i="21"/>
  <c r="AQ20" i="21"/>
  <c r="AQ18" i="21"/>
  <c r="AQ16" i="21"/>
  <c r="AQ14" i="21"/>
  <c r="AQ286" i="3"/>
  <c r="D133" i="8"/>
  <c r="F133" i="8"/>
  <c r="H133" i="8"/>
  <c r="J133" i="8"/>
  <c r="L133" i="8"/>
  <c r="N133" i="8"/>
  <c r="CJ177" i="3"/>
  <c r="CJ167" i="3"/>
  <c r="CJ83" i="3"/>
  <c r="CJ234" i="3"/>
  <c r="CJ228" i="3"/>
  <c r="CJ67" i="3"/>
  <c r="CJ116" i="3"/>
  <c r="CJ222" i="3"/>
  <c r="CJ237" i="3"/>
  <c r="CJ235" i="3"/>
  <c r="CJ221" i="3"/>
  <c r="CJ207" i="3"/>
  <c r="CJ176" i="3"/>
  <c r="CJ170" i="3"/>
  <c r="AW161" i="3"/>
  <c r="AW147" i="3"/>
  <c r="D49" i="21"/>
  <c r="F49" i="21"/>
  <c r="H49" i="21"/>
  <c r="J49" i="21"/>
  <c r="L49" i="21"/>
  <c r="N49" i="21"/>
  <c r="P49" i="21"/>
  <c r="R49" i="21"/>
  <c r="T49" i="21"/>
  <c r="V49" i="21"/>
  <c r="X49" i="21"/>
  <c r="Z49" i="21"/>
  <c r="AB49" i="21"/>
  <c r="CJ109" i="3"/>
  <c r="CJ101" i="3"/>
  <c r="CJ93" i="3"/>
  <c r="CJ73" i="3"/>
  <c r="CJ71" i="3"/>
  <c r="CJ162" i="3"/>
  <c r="AQ154" i="3"/>
  <c r="CJ148" i="3"/>
  <c r="CJ144" i="3"/>
  <c r="CJ136" i="3"/>
  <c r="CJ132" i="3"/>
  <c r="CJ128" i="3"/>
  <c r="CJ214" i="3"/>
  <c r="CJ206" i="3"/>
  <c r="BJ161" i="3"/>
  <c r="BJ147" i="3"/>
  <c r="CJ117" i="3"/>
  <c r="C65" i="21"/>
  <c r="E49" i="21"/>
  <c r="G49" i="21"/>
  <c r="I49" i="21"/>
  <c r="K49" i="21"/>
  <c r="M49" i="21"/>
  <c r="O49" i="21"/>
  <c r="Q49" i="21"/>
  <c r="S49" i="21"/>
  <c r="U49" i="21"/>
  <c r="W49" i="21"/>
  <c r="Y49" i="21"/>
  <c r="AA49" i="21"/>
  <c r="AC49" i="21"/>
  <c r="CJ104" i="3"/>
  <c r="CJ92" i="3"/>
  <c r="CJ90" i="3"/>
  <c r="CJ86" i="3"/>
  <c r="CJ151" i="3"/>
  <c r="AQ147" i="3"/>
  <c r="CJ121" i="3"/>
  <c r="CJ195" i="3"/>
  <c r="D71" i="4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9" i="2"/>
  <c r="D40" i="2"/>
  <c r="D42" i="2"/>
  <c r="D43" i="2"/>
  <c r="D44" i="2"/>
  <c r="D45" i="2"/>
  <c r="D46" i="2"/>
  <c r="D47" i="2"/>
  <c r="D48" i="2"/>
  <c r="AE69" i="4"/>
  <c r="AF69" i="4"/>
  <c r="AG69" i="4"/>
  <c r="AH69" i="4"/>
  <c r="AI69" i="4"/>
  <c r="AJ69" i="4"/>
  <c r="AK69" i="4"/>
  <c r="AL69" i="4"/>
  <c r="AM69" i="4"/>
  <c r="AN69" i="4"/>
  <c r="AO69" i="4"/>
  <c r="AP69" i="4"/>
  <c r="AQ8" i="3"/>
  <c r="AQ24" i="47" l="1"/>
  <c r="CJ154" i="3"/>
  <c r="AQ50" i="6"/>
  <c r="AQ898" i="3"/>
  <c r="AQ43" i="6"/>
  <c r="R133" i="8"/>
  <c r="Y133" i="8"/>
  <c r="AE133" i="8"/>
  <c r="Z133" i="8"/>
  <c r="AH133" i="8"/>
  <c r="AO133" i="8"/>
  <c r="CJ286" i="3"/>
  <c r="AQ49" i="8"/>
  <c r="AJ133" i="8"/>
  <c r="AB133" i="8"/>
  <c r="T133" i="8"/>
  <c r="AC133" i="8"/>
  <c r="AI133" i="8"/>
  <c r="S133" i="8"/>
  <c r="AL133" i="8"/>
  <c r="AD133" i="8"/>
  <c r="V133" i="8"/>
  <c r="AG133" i="8"/>
  <c r="Q133" i="8"/>
  <c r="AM133" i="8"/>
  <c r="W133" i="8"/>
  <c r="AN133" i="8"/>
  <c r="AF133" i="8"/>
  <c r="X133" i="8"/>
  <c r="P133" i="8"/>
  <c r="AK133" i="8"/>
  <c r="U133" i="8"/>
  <c r="AA133" i="8"/>
  <c r="AT30" i="21"/>
  <c r="U112" i="21"/>
  <c r="AT32" i="21"/>
  <c r="W112" i="21"/>
  <c r="AT34" i="21"/>
  <c r="Y112" i="21"/>
  <c r="AT36" i="21"/>
  <c r="AA112" i="21"/>
  <c r="AT13" i="21"/>
  <c r="D112" i="21"/>
  <c r="AT15" i="21"/>
  <c r="F112" i="21"/>
  <c r="AT21" i="21"/>
  <c r="L112" i="21"/>
  <c r="AT23" i="21"/>
  <c r="N112" i="21"/>
  <c r="AT25" i="21"/>
  <c r="P112" i="21"/>
  <c r="AT27" i="21"/>
  <c r="R112" i="21"/>
  <c r="AT29" i="21"/>
  <c r="T112" i="21"/>
  <c r="AT31" i="21"/>
  <c r="V112" i="21"/>
  <c r="AT14" i="21"/>
  <c r="E112" i="21"/>
  <c r="AT16" i="21"/>
  <c r="G112" i="21"/>
  <c r="AT18" i="21"/>
  <c r="I112" i="21"/>
  <c r="AT20" i="21"/>
  <c r="K112" i="21"/>
  <c r="AT22" i="21"/>
  <c r="M112" i="21"/>
  <c r="O112" i="21"/>
  <c r="AT26" i="21"/>
  <c r="Q112" i="21"/>
  <c r="AT28" i="21"/>
  <c r="S112" i="21"/>
  <c r="AT17" i="21"/>
  <c r="H112" i="21"/>
  <c r="AT19" i="21"/>
  <c r="J112" i="21"/>
  <c r="AT33" i="21"/>
  <c r="X112" i="21"/>
  <c r="AT35" i="21"/>
  <c r="Z112" i="21"/>
  <c r="CJ147" i="3"/>
  <c r="AM29" i="47"/>
  <c r="AM52" i="27"/>
  <c r="AM56" i="27" s="1"/>
  <c r="AM54" i="27" s="1"/>
  <c r="AM68" i="25"/>
  <c r="AM72" i="25" s="1"/>
  <c r="AM70" i="25" s="1"/>
  <c r="AM61" i="26"/>
  <c r="AM65" i="26" s="1"/>
  <c r="AM63" i="26" s="1"/>
  <c r="AM68" i="24"/>
  <c r="AM68" i="23"/>
  <c r="AM72" i="23" s="1"/>
  <c r="AM70" i="23" s="1"/>
  <c r="AM68" i="22"/>
  <c r="AM72" i="22" s="1"/>
  <c r="AM70" i="22" s="1"/>
  <c r="AM61" i="21"/>
  <c r="AM65" i="21" s="1"/>
  <c r="AM63" i="21" s="1"/>
  <c r="AM68" i="20"/>
  <c r="AM72" i="20" s="1"/>
  <c r="AM70" i="20" s="1"/>
  <c r="AM61" i="19"/>
  <c r="AM65" i="19" s="1"/>
  <c r="AM63" i="19" s="1"/>
  <c r="AM68" i="8"/>
  <c r="AM72" i="8" s="1"/>
  <c r="AM70" i="8" s="1"/>
  <c r="AM72" i="7"/>
  <c r="AM76" i="7" s="1"/>
  <c r="AM74" i="7" s="1"/>
  <c r="AM75" i="6"/>
  <c r="AM79" i="6" s="1"/>
  <c r="AG29" i="47"/>
  <c r="AG33" i="47" s="1"/>
  <c r="AG52" i="27"/>
  <c r="AG68" i="25"/>
  <c r="AG72" i="25" s="1"/>
  <c r="AG61" i="26"/>
  <c r="AG68" i="24"/>
  <c r="AG68" i="23"/>
  <c r="AG72" i="23" s="1"/>
  <c r="AG68" i="22"/>
  <c r="AG72" i="22" s="1"/>
  <c r="AG61" i="21"/>
  <c r="AG65" i="21" s="1"/>
  <c r="AG68" i="20"/>
  <c r="AG72" i="20" s="1"/>
  <c r="AG61" i="19"/>
  <c r="AG68" i="8"/>
  <c r="AG72" i="7"/>
  <c r="AG75" i="6"/>
  <c r="AG79" i="6" s="1"/>
  <c r="AE29" i="47"/>
  <c r="AE33" i="47" s="1"/>
  <c r="AE52" i="27"/>
  <c r="AE68" i="25"/>
  <c r="AE72" i="25" s="1"/>
  <c r="AE61" i="26"/>
  <c r="AE68" i="24"/>
  <c r="AE72" i="24" s="1"/>
  <c r="AE68" i="23"/>
  <c r="AE72" i="23" s="1"/>
  <c r="AE68" i="22"/>
  <c r="AE72" i="22" s="1"/>
  <c r="AE61" i="21"/>
  <c r="AE65" i="21" s="1"/>
  <c r="AE68" i="20"/>
  <c r="AE61" i="19"/>
  <c r="AE68" i="8"/>
  <c r="AE72" i="7"/>
  <c r="AE75" i="6"/>
  <c r="AC29" i="47"/>
  <c r="AC33" i="47" s="1"/>
  <c r="AC52" i="27"/>
  <c r="AC68" i="25"/>
  <c r="AC72" i="25" s="1"/>
  <c r="AC61" i="26"/>
  <c r="AC68" i="24"/>
  <c r="AC68" i="23"/>
  <c r="AC72" i="23" s="1"/>
  <c r="AC68" i="22"/>
  <c r="AC72" i="22" s="1"/>
  <c r="AC61" i="21"/>
  <c r="AC65" i="21" s="1"/>
  <c r="AC68" i="20"/>
  <c r="AC61" i="19"/>
  <c r="AC68" i="8"/>
  <c r="AC72" i="7"/>
  <c r="AC75" i="6"/>
  <c r="AA29" i="47"/>
  <c r="AA33" i="47" s="1"/>
  <c r="AA52" i="27"/>
  <c r="AA68" i="25"/>
  <c r="AA72" i="25" s="1"/>
  <c r="AA61" i="26"/>
  <c r="AA68" i="24"/>
  <c r="AA68" i="23"/>
  <c r="AA72" i="23" s="1"/>
  <c r="AA68" i="22"/>
  <c r="AA72" i="22" s="1"/>
  <c r="AA61" i="21"/>
  <c r="AA65" i="21" s="1"/>
  <c r="AA68" i="20"/>
  <c r="AA61" i="19"/>
  <c r="AA68" i="8"/>
  <c r="AA72" i="7"/>
  <c r="AA75" i="6"/>
  <c r="Y29" i="47"/>
  <c r="Y33" i="47" s="1"/>
  <c r="Y52" i="27"/>
  <c r="Y68" i="25"/>
  <c r="Y72" i="25" s="1"/>
  <c r="Y61" i="26"/>
  <c r="Y68" i="24"/>
  <c r="Y68" i="23"/>
  <c r="Y72" i="23" s="1"/>
  <c r="Y68" i="22"/>
  <c r="Y72" i="22" s="1"/>
  <c r="Y61" i="21"/>
  <c r="Y65" i="21" s="1"/>
  <c r="Y68" i="20"/>
  <c r="Y61" i="19"/>
  <c r="Y68" i="8"/>
  <c r="Y72" i="7"/>
  <c r="Y75" i="6"/>
  <c r="W29" i="47"/>
  <c r="W33" i="47" s="1"/>
  <c r="W52" i="27"/>
  <c r="W68" i="25"/>
  <c r="W72" i="25" s="1"/>
  <c r="W61" i="26"/>
  <c r="W68" i="24"/>
  <c r="W68" i="23"/>
  <c r="W72" i="23" s="1"/>
  <c r="W68" i="22"/>
  <c r="W72" i="22" s="1"/>
  <c r="W61" i="21"/>
  <c r="W65" i="21" s="1"/>
  <c r="W68" i="20"/>
  <c r="W61" i="19"/>
  <c r="W68" i="8"/>
  <c r="W72" i="7"/>
  <c r="W75" i="6"/>
  <c r="U29" i="47"/>
  <c r="U33" i="47" s="1"/>
  <c r="U52" i="27"/>
  <c r="U68" i="25"/>
  <c r="U72" i="25" s="1"/>
  <c r="U61" i="26"/>
  <c r="U68" i="24"/>
  <c r="U68" i="23"/>
  <c r="U72" i="23" s="1"/>
  <c r="U68" i="22"/>
  <c r="U72" i="22" s="1"/>
  <c r="U61" i="21"/>
  <c r="U65" i="21" s="1"/>
  <c r="U68" i="20"/>
  <c r="U61" i="19"/>
  <c r="U68" i="8"/>
  <c r="U72" i="7"/>
  <c r="U75" i="6"/>
  <c r="S29" i="47"/>
  <c r="S33" i="47" s="1"/>
  <c r="S52" i="27"/>
  <c r="S68" i="25"/>
  <c r="S72" i="25" s="1"/>
  <c r="S61" i="26"/>
  <c r="S68" i="24"/>
  <c r="S68" i="23"/>
  <c r="S72" i="23" s="1"/>
  <c r="S68" i="22"/>
  <c r="S72" i="22" s="1"/>
  <c r="S61" i="21"/>
  <c r="S65" i="21" s="1"/>
  <c r="S68" i="20"/>
  <c r="S61" i="19"/>
  <c r="S68" i="8"/>
  <c r="S72" i="7"/>
  <c r="S75" i="6"/>
  <c r="Q29" i="47"/>
  <c r="Q33" i="47" s="1"/>
  <c r="Q52" i="27"/>
  <c r="Q68" i="25"/>
  <c r="Q72" i="25" s="1"/>
  <c r="Q61" i="26"/>
  <c r="Q68" i="24"/>
  <c r="Q68" i="23"/>
  <c r="Q72" i="23" s="1"/>
  <c r="Q68" i="22"/>
  <c r="Q72" i="22" s="1"/>
  <c r="Q61" i="21"/>
  <c r="Q65" i="21" s="1"/>
  <c r="Q68" i="20"/>
  <c r="Q61" i="19"/>
  <c r="Q68" i="8"/>
  <c r="Q72" i="7"/>
  <c r="Q75" i="6"/>
  <c r="O29" i="47"/>
  <c r="O33" i="47" s="1"/>
  <c r="O52" i="27"/>
  <c r="O68" i="25"/>
  <c r="O72" i="25" s="1"/>
  <c r="O61" i="26"/>
  <c r="O68" i="24"/>
  <c r="O68" i="23"/>
  <c r="O72" i="23" s="1"/>
  <c r="O68" i="22"/>
  <c r="O72" i="22" s="1"/>
  <c r="O61" i="21"/>
  <c r="O65" i="21" s="1"/>
  <c r="O68" i="20"/>
  <c r="O61" i="19"/>
  <c r="O68" i="8"/>
  <c r="O72" i="8" s="1"/>
  <c r="O72" i="7"/>
  <c r="O75" i="6"/>
  <c r="AO29" i="47"/>
  <c r="AO52" i="27"/>
  <c r="AO56" i="27" s="1"/>
  <c r="AO54" i="27" s="1"/>
  <c r="AO68" i="25"/>
  <c r="AO72" i="25" s="1"/>
  <c r="AO70" i="25" s="1"/>
  <c r="AO61" i="26"/>
  <c r="AO65" i="26" s="1"/>
  <c r="AO63" i="26" s="1"/>
  <c r="AO68" i="24"/>
  <c r="AO72" i="24" s="1"/>
  <c r="AO70" i="24" s="1"/>
  <c r="AO68" i="23"/>
  <c r="AO72" i="23" s="1"/>
  <c r="AO70" i="23" s="1"/>
  <c r="AO68" i="22"/>
  <c r="AO72" i="22" s="1"/>
  <c r="AO70" i="22" s="1"/>
  <c r="AO61" i="21"/>
  <c r="AO65" i="21" s="1"/>
  <c r="AO63" i="21" s="1"/>
  <c r="AO68" i="20"/>
  <c r="AO72" i="20" s="1"/>
  <c r="AO70" i="20" s="1"/>
  <c r="AO61" i="19"/>
  <c r="AO65" i="19" s="1"/>
  <c r="AO63" i="19" s="1"/>
  <c r="AO68" i="8"/>
  <c r="AO72" i="8" s="1"/>
  <c r="AO70" i="8" s="1"/>
  <c r="AO72" i="7"/>
  <c r="AO76" i="7" s="1"/>
  <c r="AO74" i="7" s="1"/>
  <c r="AO75" i="6"/>
  <c r="AO79" i="6" s="1"/>
  <c r="AK29" i="47"/>
  <c r="AK52" i="27"/>
  <c r="AK56" i="27" s="1"/>
  <c r="AK54" i="27" s="1"/>
  <c r="AK68" i="25"/>
  <c r="AK72" i="25" s="1"/>
  <c r="AK70" i="25" s="1"/>
  <c r="AK61" i="26"/>
  <c r="AK65" i="26" s="1"/>
  <c r="AK63" i="26" s="1"/>
  <c r="AK68" i="24"/>
  <c r="AK68" i="23"/>
  <c r="AK72" i="23" s="1"/>
  <c r="AK70" i="23" s="1"/>
  <c r="AK68" i="22"/>
  <c r="AK72" i="22" s="1"/>
  <c r="AK70" i="22" s="1"/>
  <c r="AK61" i="21"/>
  <c r="AK65" i="21" s="1"/>
  <c r="AK63" i="21" s="1"/>
  <c r="AK68" i="20"/>
  <c r="AK72" i="20" s="1"/>
  <c r="AK70" i="20" s="1"/>
  <c r="AK61" i="19"/>
  <c r="AK65" i="19" s="1"/>
  <c r="AK63" i="19" s="1"/>
  <c r="AK68" i="8"/>
  <c r="AK72" i="8" s="1"/>
  <c r="AK70" i="8" s="1"/>
  <c r="AK72" i="7"/>
  <c r="AK76" i="7" s="1"/>
  <c r="AK74" i="7" s="1"/>
  <c r="AK75" i="6"/>
  <c r="AK79" i="6" s="1"/>
  <c r="AI29" i="47"/>
  <c r="AI52" i="27"/>
  <c r="AI68" i="25"/>
  <c r="AI72" i="25" s="1"/>
  <c r="AI61" i="26"/>
  <c r="AI68" i="24"/>
  <c r="AI68" i="23"/>
  <c r="AI72" i="23" s="1"/>
  <c r="AI68" i="22"/>
  <c r="AI72" i="22" s="1"/>
  <c r="AI61" i="21"/>
  <c r="AI65" i="21" s="1"/>
  <c r="AI68" i="20"/>
  <c r="AI72" i="20" s="1"/>
  <c r="AI61" i="19"/>
  <c r="AI68" i="8"/>
  <c r="AI72" i="8" s="1"/>
  <c r="AI72" i="7"/>
  <c r="AI75" i="6"/>
  <c r="AI79" i="6" s="1"/>
  <c r="AP29" i="47"/>
  <c r="AP52" i="27"/>
  <c r="AP56" i="27" s="1"/>
  <c r="AP54" i="27" s="1"/>
  <c r="AP68" i="25"/>
  <c r="AP72" i="25" s="1"/>
  <c r="AP70" i="25" s="1"/>
  <c r="AP61" i="26"/>
  <c r="AP65" i="26" s="1"/>
  <c r="AP63" i="26" s="1"/>
  <c r="AP68" i="24"/>
  <c r="AP72" i="24" s="1"/>
  <c r="AP70" i="24" s="1"/>
  <c r="AP68" i="23"/>
  <c r="AP72" i="23" s="1"/>
  <c r="AP70" i="23" s="1"/>
  <c r="AP68" i="22"/>
  <c r="AP72" i="22" s="1"/>
  <c r="AP70" i="22" s="1"/>
  <c r="AP61" i="21"/>
  <c r="AP65" i="21" s="1"/>
  <c r="AP63" i="21" s="1"/>
  <c r="AP68" i="20"/>
  <c r="AP72" i="20" s="1"/>
  <c r="AP70" i="20" s="1"/>
  <c r="AP61" i="19"/>
  <c r="AP65" i="19" s="1"/>
  <c r="AP63" i="19" s="1"/>
  <c r="AP68" i="8"/>
  <c r="AP72" i="8" s="1"/>
  <c r="AP70" i="8" s="1"/>
  <c r="AP72" i="7"/>
  <c r="AP76" i="7" s="1"/>
  <c r="AP75" i="6"/>
  <c r="AP79" i="6" s="1"/>
  <c r="AN29" i="47"/>
  <c r="AN52" i="27"/>
  <c r="AN56" i="27" s="1"/>
  <c r="AN54" i="27" s="1"/>
  <c r="AN68" i="25"/>
  <c r="AN72" i="25" s="1"/>
  <c r="AN70" i="25" s="1"/>
  <c r="AN61" i="26"/>
  <c r="AN65" i="26" s="1"/>
  <c r="AN63" i="26" s="1"/>
  <c r="AN68" i="24"/>
  <c r="AN68" i="23"/>
  <c r="AN72" i="23" s="1"/>
  <c r="AN70" i="23" s="1"/>
  <c r="AN68" i="22"/>
  <c r="AN72" i="22" s="1"/>
  <c r="AN70" i="22" s="1"/>
  <c r="AN61" i="21"/>
  <c r="AN65" i="21" s="1"/>
  <c r="AN63" i="21" s="1"/>
  <c r="AN68" i="20"/>
  <c r="AN72" i="20" s="1"/>
  <c r="AN70" i="20" s="1"/>
  <c r="AN61" i="19"/>
  <c r="AN65" i="19" s="1"/>
  <c r="AN63" i="19" s="1"/>
  <c r="AN68" i="8"/>
  <c r="AN72" i="8" s="1"/>
  <c r="AN70" i="8" s="1"/>
  <c r="AN72" i="7"/>
  <c r="AN76" i="7" s="1"/>
  <c r="AN74" i="7" s="1"/>
  <c r="AN75" i="6"/>
  <c r="AN79" i="6" s="1"/>
  <c r="AL29" i="47"/>
  <c r="AL52" i="27"/>
  <c r="AL56" i="27" s="1"/>
  <c r="AL54" i="27" s="1"/>
  <c r="AL68" i="25"/>
  <c r="AL72" i="25" s="1"/>
  <c r="AL70" i="25" s="1"/>
  <c r="AL61" i="26"/>
  <c r="AL65" i="26" s="1"/>
  <c r="AL63" i="26" s="1"/>
  <c r="AL68" i="24"/>
  <c r="AL68" i="23"/>
  <c r="AL72" i="23" s="1"/>
  <c r="AL70" i="23" s="1"/>
  <c r="AL68" i="22"/>
  <c r="AL72" i="22" s="1"/>
  <c r="AL70" i="22" s="1"/>
  <c r="AL61" i="21"/>
  <c r="AL65" i="21" s="1"/>
  <c r="AL63" i="21" s="1"/>
  <c r="AL68" i="20"/>
  <c r="AL72" i="20" s="1"/>
  <c r="AL70" i="20" s="1"/>
  <c r="AL61" i="19"/>
  <c r="AL65" i="19" s="1"/>
  <c r="AL63" i="19" s="1"/>
  <c r="AL68" i="8"/>
  <c r="AL72" i="8" s="1"/>
  <c r="AL70" i="8" s="1"/>
  <c r="AL72" i="7"/>
  <c r="AL76" i="7" s="1"/>
  <c r="AL74" i="7" s="1"/>
  <c r="AL75" i="6"/>
  <c r="AL79" i="6" s="1"/>
  <c r="AJ29" i="47"/>
  <c r="AJ52" i="27"/>
  <c r="AJ68" i="25"/>
  <c r="AJ72" i="25" s="1"/>
  <c r="AJ61" i="26"/>
  <c r="AJ68" i="24"/>
  <c r="AJ68" i="23"/>
  <c r="AJ72" i="23" s="1"/>
  <c r="AJ68" i="22"/>
  <c r="AJ72" i="22" s="1"/>
  <c r="AJ61" i="21"/>
  <c r="AJ65" i="21" s="1"/>
  <c r="AJ68" i="20"/>
  <c r="AJ72" i="20" s="1"/>
  <c r="AJ61" i="19"/>
  <c r="AJ68" i="8"/>
  <c r="AJ72" i="8" s="1"/>
  <c r="AJ72" i="7"/>
  <c r="AJ75" i="6"/>
  <c r="AJ79" i="6" s="1"/>
  <c r="AH29" i="47"/>
  <c r="AH33" i="47" s="1"/>
  <c r="AH52" i="27"/>
  <c r="AH68" i="25"/>
  <c r="AH72" i="25" s="1"/>
  <c r="AH61" i="26"/>
  <c r="AH68" i="24"/>
  <c r="AH72" i="24" s="1"/>
  <c r="AH68" i="23"/>
  <c r="AH72" i="23" s="1"/>
  <c r="AH68" i="22"/>
  <c r="AH72" i="22" s="1"/>
  <c r="AH61" i="21"/>
  <c r="AH65" i="21" s="1"/>
  <c r="AH68" i="20"/>
  <c r="AH72" i="20" s="1"/>
  <c r="AH61" i="19"/>
  <c r="AH68" i="8"/>
  <c r="AH72" i="7"/>
  <c r="AH75" i="6"/>
  <c r="AH79" i="6" s="1"/>
  <c r="AF29" i="47"/>
  <c r="AF33" i="47" s="1"/>
  <c r="AF52" i="27"/>
  <c r="AF68" i="25"/>
  <c r="AF72" i="25" s="1"/>
  <c r="AF61" i="26"/>
  <c r="AF68" i="24"/>
  <c r="AF68" i="23"/>
  <c r="AF72" i="23" s="1"/>
  <c r="AF68" i="22"/>
  <c r="AF72" i="22" s="1"/>
  <c r="AF61" i="21"/>
  <c r="AF65" i="21" s="1"/>
  <c r="AF68" i="20"/>
  <c r="AF72" i="20" s="1"/>
  <c r="AF61" i="19"/>
  <c r="AF68" i="8"/>
  <c r="AF72" i="7"/>
  <c r="AF75" i="6"/>
  <c r="AD29" i="47"/>
  <c r="AD33" i="47" s="1"/>
  <c r="AD52" i="27"/>
  <c r="AD68" i="25"/>
  <c r="AD72" i="25" s="1"/>
  <c r="AD61" i="26"/>
  <c r="AD68" i="24"/>
  <c r="AD72" i="24" s="1"/>
  <c r="AD68" i="23"/>
  <c r="AD72" i="23" s="1"/>
  <c r="AD68" i="22"/>
  <c r="AD72" i="22" s="1"/>
  <c r="AD61" i="21"/>
  <c r="AD65" i="21" s="1"/>
  <c r="AD68" i="20"/>
  <c r="AD61" i="19"/>
  <c r="AD68" i="8"/>
  <c r="AD72" i="7"/>
  <c r="AD75" i="6"/>
  <c r="AB29" i="47"/>
  <c r="AB33" i="47" s="1"/>
  <c r="AB52" i="27"/>
  <c r="AB68" i="25"/>
  <c r="AB72" i="25" s="1"/>
  <c r="AB61" i="26"/>
  <c r="AB68" i="24"/>
  <c r="AB68" i="23"/>
  <c r="AB72" i="23" s="1"/>
  <c r="AB68" i="22"/>
  <c r="AB72" i="22" s="1"/>
  <c r="AB61" i="21"/>
  <c r="AB65" i="21" s="1"/>
  <c r="AB68" i="20"/>
  <c r="AB61" i="19"/>
  <c r="AB68" i="8"/>
  <c r="AB72" i="7"/>
  <c r="AB75" i="6"/>
  <c r="Z29" i="47"/>
  <c r="Z33" i="47" s="1"/>
  <c r="Z52" i="27"/>
  <c r="Z68" i="25"/>
  <c r="Z72" i="25" s="1"/>
  <c r="Z61" i="26"/>
  <c r="Z68" i="24"/>
  <c r="Z72" i="24" s="1"/>
  <c r="Z68" i="23"/>
  <c r="Z72" i="23" s="1"/>
  <c r="Z68" i="22"/>
  <c r="Z72" i="22" s="1"/>
  <c r="Z61" i="21"/>
  <c r="Z65" i="21" s="1"/>
  <c r="Z68" i="20"/>
  <c r="Z61" i="19"/>
  <c r="Z68" i="8"/>
  <c r="Z72" i="7"/>
  <c r="Z75" i="6"/>
  <c r="X29" i="47"/>
  <c r="X33" i="47" s="1"/>
  <c r="X52" i="27"/>
  <c r="X68" i="25"/>
  <c r="X72" i="25" s="1"/>
  <c r="X61" i="26"/>
  <c r="X68" i="24"/>
  <c r="X68" i="23"/>
  <c r="X72" i="23" s="1"/>
  <c r="X68" i="22"/>
  <c r="X72" i="22" s="1"/>
  <c r="X61" i="21"/>
  <c r="X65" i="21" s="1"/>
  <c r="X68" i="20"/>
  <c r="X61" i="19"/>
  <c r="X68" i="8"/>
  <c r="X72" i="7"/>
  <c r="X75" i="6"/>
  <c r="V29" i="47"/>
  <c r="V33" i="47" s="1"/>
  <c r="V52" i="27"/>
  <c r="V68" i="25"/>
  <c r="V72" i="25" s="1"/>
  <c r="V61" i="26"/>
  <c r="V68" i="24"/>
  <c r="V68" i="23"/>
  <c r="V72" i="23" s="1"/>
  <c r="V68" i="22"/>
  <c r="V72" i="22" s="1"/>
  <c r="V61" i="21"/>
  <c r="V65" i="21" s="1"/>
  <c r="V68" i="20"/>
  <c r="V61" i="19"/>
  <c r="V68" i="8"/>
  <c r="V72" i="7"/>
  <c r="V75" i="6"/>
  <c r="T29" i="47"/>
  <c r="T33" i="47" s="1"/>
  <c r="T52" i="27"/>
  <c r="T68" i="25"/>
  <c r="T72" i="25" s="1"/>
  <c r="T61" i="26"/>
  <c r="T68" i="24"/>
  <c r="T68" i="23"/>
  <c r="T72" i="23" s="1"/>
  <c r="T68" i="22"/>
  <c r="T72" i="22" s="1"/>
  <c r="T61" i="21"/>
  <c r="T65" i="21" s="1"/>
  <c r="T68" i="20"/>
  <c r="T61" i="19"/>
  <c r="T68" i="8"/>
  <c r="T72" i="7"/>
  <c r="T75" i="6"/>
  <c r="R29" i="47"/>
  <c r="R33" i="47" s="1"/>
  <c r="R52" i="27"/>
  <c r="R68" i="25"/>
  <c r="R72" i="25" s="1"/>
  <c r="R61" i="26"/>
  <c r="R68" i="24"/>
  <c r="R68" i="23"/>
  <c r="R72" i="23" s="1"/>
  <c r="R68" i="22"/>
  <c r="R72" i="22" s="1"/>
  <c r="R61" i="21"/>
  <c r="R65" i="21" s="1"/>
  <c r="R68" i="20"/>
  <c r="R61" i="19"/>
  <c r="R68" i="8"/>
  <c r="R72" i="7"/>
  <c r="R75" i="6"/>
  <c r="P29" i="47"/>
  <c r="P33" i="47" s="1"/>
  <c r="P52" i="27"/>
  <c r="P68" i="25"/>
  <c r="P72" i="25" s="1"/>
  <c r="P61" i="26"/>
  <c r="P68" i="24"/>
  <c r="P68" i="23"/>
  <c r="P72" i="23" s="1"/>
  <c r="P68" i="22"/>
  <c r="P72" i="22" s="1"/>
  <c r="P61" i="21"/>
  <c r="P65" i="21" s="1"/>
  <c r="P68" i="20"/>
  <c r="P61" i="19"/>
  <c r="P68" i="8"/>
  <c r="P72" i="7"/>
  <c r="P75" i="6"/>
  <c r="AO56" i="5"/>
  <c r="AO60" i="5" s="1"/>
  <c r="AO66" i="4"/>
  <c r="AO70" i="4" s="1"/>
  <c r="AK56" i="5"/>
  <c r="AK60" i="5" s="1"/>
  <c r="AK66" i="4"/>
  <c r="AK70" i="4" s="1"/>
  <c r="AG56" i="5"/>
  <c r="AG66" i="4"/>
  <c r="AC56" i="5"/>
  <c r="AC66" i="4"/>
  <c r="AA56" i="5"/>
  <c r="AA66" i="4"/>
  <c r="Y56" i="5"/>
  <c r="Y66" i="4"/>
  <c r="W56" i="5"/>
  <c r="W66" i="4"/>
  <c r="U56" i="5"/>
  <c r="U66" i="4"/>
  <c r="S56" i="5"/>
  <c r="S66" i="4"/>
  <c r="Q56" i="5"/>
  <c r="Q66" i="4"/>
  <c r="O56" i="5"/>
  <c r="O66" i="4"/>
  <c r="AM56" i="5"/>
  <c r="AM60" i="5" s="1"/>
  <c r="AM66" i="4"/>
  <c r="AM70" i="4" s="1"/>
  <c r="AI56" i="5"/>
  <c r="AI66" i="4"/>
  <c r="AE56" i="5"/>
  <c r="AE66" i="4"/>
  <c r="AP56" i="5"/>
  <c r="AP60" i="5" s="1"/>
  <c r="AP66" i="4"/>
  <c r="AN56" i="5"/>
  <c r="AN60" i="5" s="1"/>
  <c r="AN66" i="4"/>
  <c r="AN70" i="4" s="1"/>
  <c r="AL56" i="5"/>
  <c r="AL60" i="5" s="1"/>
  <c r="AL66" i="4"/>
  <c r="AL70" i="4" s="1"/>
  <c r="AJ56" i="5"/>
  <c r="AJ66" i="4"/>
  <c r="AH56" i="5"/>
  <c r="AH66" i="4"/>
  <c r="AF56" i="5"/>
  <c r="AF66" i="4"/>
  <c r="AD56" i="5"/>
  <c r="AD66" i="4"/>
  <c r="AB56" i="5"/>
  <c r="AB66" i="4"/>
  <c r="Z56" i="5"/>
  <c r="Z66" i="4"/>
  <c r="X56" i="5"/>
  <c r="X66" i="4"/>
  <c r="V56" i="5"/>
  <c r="V66" i="4"/>
  <c r="T56" i="5"/>
  <c r="T66" i="4"/>
  <c r="R56" i="5"/>
  <c r="R66" i="4"/>
  <c r="P56" i="5"/>
  <c r="P66" i="4"/>
  <c r="AM24" i="48"/>
  <c r="AO24" i="48"/>
  <c r="AP24" i="48"/>
  <c r="AN24" i="48"/>
  <c r="AQ49" i="21"/>
  <c r="CJ7" i="3"/>
  <c r="AT12" i="21"/>
  <c r="C112" i="21"/>
  <c r="CJ161" i="3"/>
  <c r="AO98" i="35"/>
  <c r="AO96" i="35" s="1"/>
  <c r="AO76" i="32"/>
  <c r="AO74" i="32" s="1"/>
  <c r="AO79" i="31"/>
  <c r="AO77" i="31" s="1"/>
  <c r="AO60" i="30"/>
  <c r="AO58" i="30" s="1"/>
  <c r="AO70" i="29"/>
  <c r="AO68" i="29" s="1"/>
  <c r="AM98" i="35"/>
  <c r="AM79" i="31"/>
  <c r="AK98" i="35"/>
  <c r="AI98" i="35"/>
  <c r="AP98" i="35"/>
  <c r="AP96" i="35" s="1"/>
  <c r="AP76" i="32"/>
  <c r="AP79" i="31"/>
  <c r="AP60" i="30"/>
  <c r="AP70" i="29"/>
  <c r="AN98" i="35"/>
  <c r="AN96" i="35" s="1"/>
  <c r="AN76" i="32"/>
  <c r="AN74" i="32" s="1"/>
  <c r="AN79" i="31"/>
  <c r="AN77" i="31" s="1"/>
  <c r="AN60" i="30"/>
  <c r="AN58" i="30" s="1"/>
  <c r="AN70" i="29"/>
  <c r="AN68" i="29" s="1"/>
  <c r="AL98" i="35"/>
  <c r="AJ98" i="35"/>
  <c r="E71" i="4"/>
  <c r="AN33" i="47" l="1"/>
  <c r="AN31" i="47" s="1"/>
  <c r="AP33" i="47"/>
  <c r="AP31" i="47" s="1"/>
  <c r="AO33" i="47"/>
  <c r="AO31" i="47" s="1"/>
  <c r="AJ33" i="47"/>
  <c r="AI33" i="47"/>
  <c r="AL33" i="47"/>
  <c r="AL31" i="47" s="1"/>
  <c r="AK33" i="47"/>
  <c r="AK31" i="47" s="1"/>
  <c r="AM33" i="47"/>
  <c r="AM31" i="47" s="1"/>
  <c r="AF72" i="24"/>
  <c r="AJ72" i="24"/>
  <c r="AN72" i="24"/>
  <c r="AN70" i="24" s="1"/>
  <c r="AI72" i="24"/>
  <c r="AG72" i="24"/>
  <c r="AL72" i="24"/>
  <c r="AL70" i="24" s="1"/>
  <c r="AK72" i="24"/>
  <c r="AK70" i="24" s="1"/>
  <c r="AM72" i="24"/>
  <c r="AM70" i="24" s="1"/>
  <c r="C110" i="21"/>
  <c r="D110" i="21"/>
  <c r="E110" i="21"/>
  <c r="F110" i="21"/>
  <c r="G110" i="21"/>
  <c r="H110" i="21"/>
  <c r="I110" i="21"/>
  <c r="J110" i="21"/>
  <c r="K110" i="21"/>
  <c r="L110" i="21"/>
  <c r="M110" i="21"/>
  <c r="N110" i="21"/>
  <c r="O110" i="21"/>
  <c r="P110" i="21"/>
  <c r="Q110" i="21"/>
  <c r="R110" i="21"/>
  <c r="S110" i="21"/>
  <c r="T110" i="21"/>
  <c r="U110" i="21"/>
  <c r="V110" i="21"/>
  <c r="W110" i="21"/>
  <c r="X110" i="21"/>
  <c r="Y110" i="21"/>
  <c r="Z110" i="21"/>
  <c r="AA110" i="21"/>
  <c r="AB110" i="21"/>
  <c r="AC110" i="21"/>
  <c r="AD110" i="21"/>
  <c r="AE110" i="21"/>
  <c r="AF110" i="21"/>
  <c r="AG110" i="21"/>
  <c r="AH110" i="21"/>
  <c r="AI110" i="21"/>
  <c r="AJ110" i="21"/>
  <c r="AK110" i="21"/>
  <c r="AL110" i="21"/>
  <c r="AM110" i="21"/>
  <c r="AH72" i="8"/>
  <c r="AG72" i="8"/>
  <c r="AF72" i="8"/>
  <c r="F71" i="4"/>
  <c r="C116" i="21" l="1"/>
  <c r="E117" i="21"/>
  <c r="G117" i="21"/>
  <c r="I117" i="21"/>
  <c r="K117" i="21"/>
  <c r="M117" i="21"/>
  <c r="O117" i="21"/>
  <c r="Q117" i="21"/>
  <c r="S117" i="21"/>
  <c r="U117" i="21"/>
  <c r="W117" i="21"/>
  <c r="Y117" i="21"/>
  <c r="AA117" i="21"/>
  <c r="AC117" i="21"/>
  <c r="AE117" i="21"/>
  <c r="AG117" i="21"/>
  <c r="AI117" i="21"/>
  <c r="AK117" i="21"/>
  <c r="AM117" i="21"/>
  <c r="D116" i="21"/>
  <c r="F116" i="21"/>
  <c r="H116" i="21"/>
  <c r="J116" i="21"/>
  <c r="L116" i="21"/>
  <c r="N116" i="21"/>
  <c r="P116" i="21"/>
  <c r="R116" i="21"/>
  <c r="T116" i="21"/>
  <c r="V116" i="21"/>
  <c r="X116" i="21"/>
  <c r="Z116" i="21"/>
  <c r="AB116" i="21"/>
  <c r="AD116" i="21"/>
  <c r="AF116" i="21"/>
  <c r="AH116" i="21"/>
  <c r="AJ116" i="21"/>
  <c r="AL116" i="21"/>
  <c r="D117" i="21"/>
  <c r="F117" i="21"/>
  <c r="H117" i="21"/>
  <c r="J117" i="21"/>
  <c r="L117" i="21"/>
  <c r="N117" i="21"/>
  <c r="P117" i="21"/>
  <c r="R117" i="21"/>
  <c r="T117" i="21"/>
  <c r="V117" i="21"/>
  <c r="X117" i="21"/>
  <c r="Z117" i="21"/>
  <c r="AB117" i="21"/>
  <c r="AD117" i="21"/>
  <c r="AF117" i="21"/>
  <c r="AH117" i="21"/>
  <c r="AJ117" i="21"/>
  <c r="AL117" i="21"/>
  <c r="C117" i="21"/>
  <c r="E116" i="21"/>
  <c r="G116" i="21"/>
  <c r="I116" i="21"/>
  <c r="K116" i="21"/>
  <c r="M116" i="21"/>
  <c r="O116" i="21"/>
  <c r="Q116" i="21"/>
  <c r="S116" i="21"/>
  <c r="U116" i="21"/>
  <c r="W116" i="21"/>
  <c r="Y116" i="21"/>
  <c r="AA116" i="21"/>
  <c r="AC116" i="21"/>
  <c r="AE116" i="21"/>
  <c r="AG116" i="21"/>
  <c r="AI116" i="21"/>
  <c r="AK116" i="21"/>
  <c r="AM116" i="21"/>
  <c r="G71" i="4"/>
  <c r="G119" i="21" l="1"/>
  <c r="W119" i="21"/>
  <c r="AI119" i="21"/>
  <c r="AM119" i="21"/>
  <c r="K119" i="21"/>
  <c r="AA119" i="21"/>
  <c r="AC119" i="21"/>
  <c r="M119" i="21"/>
  <c r="AE119" i="21"/>
  <c r="Y119" i="21"/>
  <c r="I119" i="21"/>
  <c r="AG119" i="21"/>
  <c r="Q119" i="21"/>
  <c r="O119" i="21"/>
  <c r="AK119" i="21"/>
  <c r="U119" i="21"/>
  <c r="S119" i="21"/>
  <c r="E119" i="21"/>
  <c r="AJ119" i="21"/>
  <c r="AF119" i="21"/>
  <c r="AB119" i="21"/>
  <c r="X119" i="21"/>
  <c r="T119" i="21"/>
  <c r="P119" i="21"/>
  <c r="L119" i="21"/>
  <c r="H119" i="21"/>
  <c r="D119" i="21"/>
  <c r="AL119" i="21"/>
  <c r="AH119" i="21"/>
  <c r="AD119" i="21"/>
  <c r="Z119" i="21"/>
  <c r="V119" i="21"/>
  <c r="R119" i="21"/>
  <c r="N119" i="21"/>
  <c r="J119" i="21"/>
  <c r="F119" i="21"/>
  <c r="C119" i="21"/>
  <c r="H71" i="4"/>
  <c r="I71" i="4" l="1"/>
  <c r="J71" i="4" l="1"/>
  <c r="K71" i="4" l="1"/>
  <c r="L71" i="4" l="1"/>
  <c r="M71" i="4" l="1"/>
  <c r="N71" i="4" l="1"/>
  <c r="O71" i="4" l="1"/>
  <c r="P71" i="4" l="1"/>
  <c r="Q71" i="4" l="1"/>
  <c r="R71" i="4" l="1"/>
  <c r="S71" i="4" l="1"/>
  <c r="T71" i="4" l="1"/>
  <c r="U71" i="4" l="1"/>
  <c r="V71" i="4" l="1"/>
  <c r="W71" i="4" l="1"/>
  <c r="X71" i="4" l="1"/>
  <c r="Y71" i="4" l="1"/>
  <c r="Z71" i="4" l="1"/>
  <c r="AA71" i="4" l="1"/>
  <c r="AB71" i="4" l="1"/>
  <c r="AC71" i="4" l="1"/>
  <c r="AD71" i="4" l="1"/>
  <c r="AE71" i="4" l="1"/>
  <c r="AF71" i="4" l="1"/>
  <c r="AG71" i="4" l="1"/>
  <c r="AH71" i="4" l="1"/>
  <c r="AI71" i="4" l="1"/>
  <c r="AJ71" i="4" l="1"/>
  <c r="AK71" i="4" l="1"/>
  <c r="AL71" i="4" l="1"/>
  <c r="AM71" i="4" l="1"/>
  <c r="AN71" i="4" l="1"/>
  <c r="AO71" i="4" l="1"/>
  <c r="AP71" i="4" l="1"/>
  <c r="C96" i="4" l="1"/>
  <c r="C95" i="4"/>
  <c r="C94" i="4"/>
  <c r="AQ10" i="3" l="1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5" i="3"/>
  <c r="AQ26" i="3"/>
  <c r="AQ27" i="3"/>
  <c r="AQ28" i="3"/>
  <c r="AQ29" i="3"/>
  <c r="AQ30" i="3"/>
  <c r="AQ31" i="3"/>
  <c r="AQ32" i="3"/>
  <c r="AQ33" i="3"/>
  <c r="AQ34" i="3"/>
  <c r="AQ35" i="3"/>
  <c r="AQ36" i="3"/>
  <c r="AQ37" i="3"/>
  <c r="AQ38" i="3"/>
  <c r="AQ39" i="3"/>
  <c r="AQ40" i="3"/>
  <c r="AQ41" i="3"/>
  <c r="AQ42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D10" i="2"/>
  <c r="D11" i="2"/>
  <c r="D12" i="2"/>
  <c r="D13" i="2"/>
  <c r="D14" i="2"/>
  <c r="D15" i="2"/>
  <c r="D16" i="2"/>
  <c r="D17" i="2"/>
  <c r="D18" i="2"/>
  <c r="D19" i="2"/>
  <c r="D20" i="2"/>
  <c r="AP70" i="4"/>
  <c r="H52" i="1"/>
  <c r="CJ28" i="3" l="1"/>
  <c r="AS57" i="39"/>
  <c r="AS58" i="39"/>
  <c r="AS59" i="39"/>
  <c r="C29" i="43"/>
  <c r="C29" i="42"/>
  <c r="AS32" i="39"/>
  <c r="AS32" i="41" s="1"/>
  <c r="AS18" i="39"/>
  <c r="AS18" i="41" s="1"/>
  <c r="AS69" i="39"/>
  <c r="AS69" i="41" s="1"/>
  <c r="AT69" i="41" s="1"/>
  <c r="AS25" i="39"/>
  <c r="AS25" i="41" s="1"/>
  <c r="AS53" i="24"/>
  <c r="AS51" i="24"/>
  <c r="AS54" i="24"/>
  <c r="AS52" i="24"/>
  <c r="AS56" i="24"/>
  <c r="AS55" i="24"/>
  <c r="AS73" i="39"/>
  <c r="AS77" i="39"/>
  <c r="AS81" i="39"/>
  <c r="AS85" i="39"/>
  <c r="AS89" i="39"/>
  <c r="AS72" i="39"/>
  <c r="AS17" i="39"/>
  <c r="AS21" i="39"/>
  <c r="AS29" i="39"/>
  <c r="AS33" i="39"/>
  <c r="AS37" i="39"/>
  <c r="AS41" i="39"/>
  <c r="AS45" i="39"/>
  <c r="AS49" i="39"/>
  <c r="AS53" i="39"/>
  <c r="AS61" i="39"/>
  <c r="AS65" i="39"/>
  <c r="AS15" i="35"/>
  <c r="AS19" i="35"/>
  <c r="AS23" i="35"/>
  <c r="AS27" i="35"/>
  <c r="AT27" i="35" s="1"/>
  <c r="AS32" i="35"/>
  <c r="AS36" i="35"/>
  <c r="AS40" i="35"/>
  <c r="AS45" i="35"/>
  <c r="AS49" i="35"/>
  <c r="AT49" i="35" s="1"/>
  <c r="AS53" i="35"/>
  <c r="AT53" i="35" s="1"/>
  <c r="AS57" i="35"/>
  <c r="AT57" i="35" s="1"/>
  <c r="AS62" i="35"/>
  <c r="AT62" i="35" s="1"/>
  <c r="AS66" i="35"/>
  <c r="AT66" i="35" s="1"/>
  <c r="AS70" i="35"/>
  <c r="AS15" i="33"/>
  <c r="AS19" i="33"/>
  <c r="AS23" i="33"/>
  <c r="AS27" i="33"/>
  <c r="AS32" i="33"/>
  <c r="AS36" i="33"/>
  <c r="AS40" i="33"/>
  <c r="AS45" i="33"/>
  <c r="AS49" i="33"/>
  <c r="AS53" i="33"/>
  <c r="AS57" i="33"/>
  <c r="AS62" i="33"/>
  <c r="AS66" i="33"/>
  <c r="AS70" i="33"/>
  <c r="AS13" i="33"/>
  <c r="AS80" i="39"/>
  <c r="AS88" i="39"/>
  <c r="AS16" i="39"/>
  <c r="AS24" i="39"/>
  <c r="AS36" i="39"/>
  <c r="AS56" i="39"/>
  <c r="AS64" i="39"/>
  <c r="AS18" i="35"/>
  <c r="AT18" i="35" s="1"/>
  <c r="AS22" i="35"/>
  <c r="AS31" i="35"/>
  <c r="AS39" i="35"/>
  <c r="AS48" i="35"/>
  <c r="AT48" i="35" s="1"/>
  <c r="AS56" i="35"/>
  <c r="AT56" i="35" s="1"/>
  <c r="AS65" i="35"/>
  <c r="AT65" i="35" s="1"/>
  <c r="AS14" i="33"/>
  <c r="AS22" i="33"/>
  <c r="AS31" i="33"/>
  <c r="AS39" i="33"/>
  <c r="AS48" i="33"/>
  <c r="AS56" i="33"/>
  <c r="AS65" i="33"/>
  <c r="AS83" i="39"/>
  <c r="AS23" i="39"/>
  <c r="AS31" i="39"/>
  <c r="AS39" i="39"/>
  <c r="AS47" i="39"/>
  <c r="AS55" i="39"/>
  <c r="AS63" i="39"/>
  <c r="AS67" i="39"/>
  <c r="AS17" i="35"/>
  <c r="AS25" i="35"/>
  <c r="AS34" i="35"/>
  <c r="AS42" i="35"/>
  <c r="AT42" i="35" s="1"/>
  <c r="AS51" i="35"/>
  <c r="AT51" i="35" s="1"/>
  <c r="AS59" i="35"/>
  <c r="AT59" i="35" s="1"/>
  <c r="AS68" i="35"/>
  <c r="AT68" i="35" s="1"/>
  <c r="AS21" i="33"/>
  <c r="AS30" i="33"/>
  <c r="AS38" i="33"/>
  <c r="AS47" i="33"/>
  <c r="AS55" i="33"/>
  <c r="AS68" i="33"/>
  <c r="AS74" i="39"/>
  <c r="AS78" i="39"/>
  <c r="AS82" i="39"/>
  <c r="AS86" i="39"/>
  <c r="AS90" i="39"/>
  <c r="AS14" i="39"/>
  <c r="AS22" i="39"/>
  <c r="AS26" i="39"/>
  <c r="AS30" i="39"/>
  <c r="AS34" i="39"/>
  <c r="AS38" i="39"/>
  <c r="AS42" i="39"/>
  <c r="AS46" i="39"/>
  <c r="AS50" i="39"/>
  <c r="AS54" i="39"/>
  <c r="AS62" i="39"/>
  <c r="AS66" i="39"/>
  <c r="AS70" i="39"/>
  <c r="AS16" i="35"/>
  <c r="AS20" i="35"/>
  <c r="AS24" i="35"/>
  <c r="AS29" i="35"/>
  <c r="AS33" i="35"/>
  <c r="AT33" i="35" s="1"/>
  <c r="AS37" i="35"/>
  <c r="AS41" i="35"/>
  <c r="AS46" i="35"/>
  <c r="AS50" i="35"/>
  <c r="AT50" i="35" s="1"/>
  <c r="AS54" i="35"/>
  <c r="AT54" i="35" s="1"/>
  <c r="AS58" i="35"/>
  <c r="AT58" i="35" s="1"/>
  <c r="AS63" i="35"/>
  <c r="AT63" i="35" s="1"/>
  <c r="AS67" i="35"/>
  <c r="AT67" i="35" s="1"/>
  <c r="AS13" i="35"/>
  <c r="AS16" i="33"/>
  <c r="AS20" i="33"/>
  <c r="AS24" i="33"/>
  <c r="AS29" i="33"/>
  <c r="AS33" i="33"/>
  <c r="AS37" i="33"/>
  <c r="AS41" i="33"/>
  <c r="AS46" i="33"/>
  <c r="AS50" i="33"/>
  <c r="AS54" i="33"/>
  <c r="AS58" i="33"/>
  <c r="AS63" i="33"/>
  <c r="AS67" i="33"/>
  <c r="AS76" i="39"/>
  <c r="AS84" i="39"/>
  <c r="AS92" i="39"/>
  <c r="AS20" i="39"/>
  <c r="AS40" i="39"/>
  <c r="AS48" i="39"/>
  <c r="AS52" i="39"/>
  <c r="AS68" i="39"/>
  <c r="AS14" i="35"/>
  <c r="AS26" i="35"/>
  <c r="AS35" i="35"/>
  <c r="AS43" i="35"/>
  <c r="AT43" i="35" s="1"/>
  <c r="AS52" i="35"/>
  <c r="AT52" i="35" s="1"/>
  <c r="AS61" i="35"/>
  <c r="AT61" i="35" s="1"/>
  <c r="AS69" i="35"/>
  <c r="AT69" i="35" s="1"/>
  <c r="AS18" i="33"/>
  <c r="AS26" i="33"/>
  <c r="AS35" i="33"/>
  <c r="AS43" i="33"/>
  <c r="AS52" i="33"/>
  <c r="AS61" i="33"/>
  <c r="AS69" i="33"/>
  <c r="AS75" i="39"/>
  <c r="AS79" i="39"/>
  <c r="AS87" i="39"/>
  <c r="AS91" i="39"/>
  <c r="AS15" i="39"/>
  <c r="AS19" i="39"/>
  <c r="AS27" i="39"/>
  <c r="AS35" i="39"/>
  <c r="AS43" i="39"/>
  <c r="AS51" i="39"/>
  <c r="AS13" i="39"/>
  <c r="AS21" i="35"/>
  <c r="AS30" i="35"/>
  <c r="AS38" i="35"/>
  <c r="AS47" i="35"/>
  <c r="AS55" i="35"/>
  <c r="AT55" i="35" s="1"/>
  <c r="AS64" i="35"/>
  <c r="AT64" i="35" s="1"/>
  <c r="AS17" i="33"/>
  <c r="AS25" i="33"/>
  <c r="AS34" i="33"/>
  <c r="AS42" i="33"/>
  <c r="AS51" i="33"/>
  <c r="AS59" i="33"/>
  <c r="AS64" i="33"/>
  <c r="AS55" i="20"/>
  <c r="AT55" i="20" s="1"/>
  <c r="AS53" i="8"/>
  <c r="AS51" i="8"/>
  <c r="AS53" i="20"/>
  <c r="AT53" i="20" s="1"/>
  <c r="AS51" i="20"/>
  <c r="AT51" i="20" s="1"/>
  <c r="AS52" i="20"/>
  <c r="AT52" i="20" s="1"/>
  <c r="AS54" i="8"/>
  <c r="AS54" i="20"/>
  <c r="AT54" i="20" s="1"/>
  <c r="AS52" i="8"/>
  <c r="AS56" i="8"/>
  <c r="AS55" i="8"/>
  <c r="AS56" i="20"/>
  <c r="AT56" i="20" s="1"/>
  <c r="AS14" i="24"/>
  <c r="AS18" i="24"/>
  <c r="AS22" i="24"/>
  <c r="AS26" i="24"/>
  <c r="AS30" i="24"/>
  <c r="AS34" i="24"/>
  <c r="AS38" i="24"/>
  <c r="AS42" i="24"/>
  <c r="AS46" i="24"/>
  <c r="AS18" i="20"/>
  <c r="AT18" i="20" s="1"/>
  <c r="AS23" i="20"/>
  <c r="AT23" i="20" s="1"/>
  <c r="AS28" i="20"/>
  <c r="AS34" i="20"/>
  <c r="AT34" i="20" s="1"/>
  <c r="AS39" i="20"/>
  <c r="AT39" i="20" s="1"/>
  <c r="AS44" i="20"/>
  <c r="AT44" i="20" s="1"/>
  <c r="AS13" i="20"/>
  <c r="AT13" i="20" s="1"/>
  <c r="AS29" i="20"/>
  <c r="AT29" i="20" s="1"/>
  <c r="AS45" i="20"/>
  <c r="AT45" i="20" s="1"/>
  <c r="AS15" i="8"/>
  <c r="AS19" i="8"/>
  <c r="AS23" i="8"/>
  <c r="AS23" i="19" s="1"/>
  <c r="AS27" i="8"/>
  <c r="AT27" i="8" s="1"/>
  <c r="AS31" i="8"/>
  <c r="AS35" i="8"/>
  <c r="AS39" i="8"/>
  <c r="AS39" i="19" s="1"/>
  <c r="AS43" i="8"/>
  <c r="AT43" i="8" s="1"/>
  <c r="AS47" i="8"/>
  <c r="AS13" i="24"/>
  <c r="AS21" i="24"/>
  <c r="AS25" i="24"/>
  <c r="AS29" i="24"/>
  <c r="AS33" i="24"/>
  <c r="AS37" i="24"/>
  <c r="AS41" i="24"/>
  <c r="AS49" i="24"/>
  <c r="AW49" i="24" s="1"/>
  <c r="AS22" i="20"/>
  <c r="AS32" i="20"/>
  <c r="AT32" i="20" s="1"/>
  <c r="AS38" i="20"/>
  <c r="AS48" i="20"/>
  <c r="AT48" i="20" s="1"/>
  <c r="AS41" i="20"/>
  <c r="AT41" i="20" s="1"/>
  <c r="AS18" i="8"/>
  <c r="AS18" i="19" s="1"/>
  <c r="AS26" i="8"/>
  <c r="AS26" i="19" s="1"/>
  <c r="AS34" i="8"/>
  <c r="AS34" i="19" s="1"/>
  <c r="AS46" i="8"/>
  <c r="AT46" i="8" s="1"/>
  <c r="AS16" i="24"/>
  <c r="AS24" i="24"/>
  <c r="AS28" i="24"/>
  <c r="AS36" i="24"/>
  <c r="AS44" i="24"/>
  <c r="AS20" i="20"/>
  <c r="AT20" i="20" s="1"/>
  <c r="AS31" i="20"/>
  <c r="AS42" i="20"/>
  <c r="AT42" i="20" s="1"/>
  <c r="AS21" i="20"/>
  <c r="AS13" i="8"/>
  <c r="AS13" i="19" s="1"/>
  <c r="AS21" i="8"/>
  <c r="AS29" i="8"/>
  <c r="AS29" i="19" s="1"/>
  <c r="AS37" i="8"/>
  <c r="AS37" i="19" s="1"/>
  <c r="AS45" i="8"/>
  <c r="AS15" i="24"/>
  <c r="AW15" i="24" s="1"/>
  <c r="AS19" i="24"/>
  <c r="C23" i="43" s="1"/>
  <c r="AS23" i="24"/>
  <c r="AS27" i="24"/>
  <c r="AS31" i="24"/>
  <c r="AS35" i="24"/>
  <c r="AS39" i="24"/>
  <c r="AS43" i="24"/>
  <c r="C24" i="43" s="1"/>
  <c r="AS47" i="24"/>
  <c r="AS14" i="20"/>
  <c r="AT14" i="20" s="1"/>
  <c r="AS19" i="20"/>
  <c r="AT19" i="20" s="1"/>
  <c r="AS24" i="20"/>
  <c r="AS30" i="20"/>
  <c r="AT30" i="20" s="1"/>
  <c r="AS35" i="20"/>
  <c r="AT35" i="20" s="1"/>
  <c r="AS40" i="20"/>
  <c r="AT40" i="20" s="1"/>
  <c r="AS46" i="20"/>
  <c r="AT46" i="20" s="1"/>
  <c r="AS17" i="20"/>
  <c r="AT17" i="20" s="1"/>
  <c r="AS33" i="20"/>
  <c r="AT33" i="20" s="1"/>
  <c r="AS16" i="8"/>
  <c r="AS16" i="19" s="1"/>
  <c r="AS20" i="8"/>
  <c r="AS20" i="19" s="1"/>
  <c r="AS24" i="8"/>
  <c r="AS28" i="8"/>
  <c r="AS32" i="8"/>
  <c r="AS36" i="8"/>
  <c r="AS36" i="19" s="1"/>
  <c r="AS40" i="8"/>
  <c r="AT40" i="8" s="1"/>
  <c r="AS44" i="8"/>
  <c r="AS48" i="8"/>
  <c r="AS17" i="24"/>
  <c r="AS45" i="24"/>
  <c r="AS16" i="20"/>
  <c r="AT16" i="20" s="1"/>
  <c r="AS27" i="20"/>
  <c r="AT27" i="20" s="1"/>
  <c r="AS43" i="20"/>
  <c r="AT43" i="20" s="1"/>
  <c r="AS25" i="20"/>
  <c r="AT25" i="20" s="1"/>
  <c r="AS14" i="8"/>
  <c r="AS14" i="19" s="1"/>
  <c r="AS22" i="8"/>
  <c r="AS62" i="8" s="1"/>
  <c r="AS30" i="8"/>
  <c r="AS30" i="19" s="1"/>
  <c r="AS38" i="8"/>
  <c r="AS42" i="8"/>
  <c r="AT42" i="8" s="1"/>
  <c r="AS20" i="24"/>
  <c r="AS32" i="24"/>
  <c r="AS40" i="24"/>
  <c r="AW40" i="24" s="1"/>
  <c r="AS48" i="24"/>
  <c r="AS15" i="20"/>
  <c r="AS26" i="20"/>
  <c r="AT26" i="20" s="1"/>
  <c r="AS36" i="20"/>
  <c r="AT36" i="20" s="1"/>
  <c r="AS47" i="20"/>
  <c r="AT47" i="20" s="1"/>
  <c r="AS37" i="20"/>
  <c r="AT37" i="20" s="1"/>
  <c r="AS17" i="8"/>
  <c r="AS17" i="19" s="1"/>
  <c r="AS25" i="8"/>
  <c r="AS25" i="19" s="1"/>
  <c r="AS33" i="8"/>
  <c r="AS33" i="19" s="1"/>
  <c r="AS41" i="8"/>
  <c r="AT41" i="8" s="1"/>
  <c r="AS49" i="20"/>
  <c r="AS92" i="35"/>
  <c r="AT92" i="35" s="1"/>
  <c r="AS73" i="35"/>
  <c r="AT73" i="35" s="1"/>
  <c r="AS75" i="35"/>
  <c r="AT75" i="35" s="1"/>
  <c r="AS77" i="35"/>
  <c r="AT77" i="35" s="1"/>
  <c r="AS79" i="35"/>
  <c r="AT79" i="35" s="1"/>
  <c r="AS81" i="35"/>
  <c r="AT81" i="35" s="1"/>
  <c r="AS83" i="35"/>
  <c r="AT83" i="35" s="1"/>
  <c r="AS85" i="35"/>
  <c r="AT85" i="35" s="1"/>
  <c r="AS87" i="35"/>
  <c r="AT87" i="35" s="1"/>
  <c r="AS89" i="35"/>
  <c r="AT89" i="35" s="1"/>
  <c r="AS91" i="35"/>
  <c r="AT91" i="35" s="1"/>
  <c r="AS72" i="33"/>
  <c r="AS74" i="35"/>
  <c r="AT74" i="35" s="1"/>
  <c r="AS76" i="35"/>
  <c r="AT76" i="35" s="1"/>
  <c r="AS78" i="35"/>
  <c r="AT78" i="35" s="1"/>
  <c r="AS80" i="35"/>
  <c r="AT80" i="35" s="1"/>
  <c r="AS82" i="35"/>
  <c r="AT82" i="35" s="1"/>
  <c r="AS84" i="35"/>
  <c r="AT84" i="35" s="1"/>
  <c r="AS86" i="35"/>
  <c r="AT86" i="35" s="1"/>
  <c r="AS88" i="35"/>
  <c r="AT88" i="35" s="1"/>
  <c r="AS90" i="35"/>
  <c r="AT90" i="35" s="1"/>
  <c r="AS72" i="35"/>
  <c r="AS74" i="33"/>
  <c r="AS76" i="33"/>
  <c r="AS78" i="33"/>
  <c r="C36" i="42" s="1"/>
  <c r="G36" i="42" s="1"/>
  <c r="AS80" i="33"/>
  <c r="C38" i="42" s="1"/>
  <c r="G38" i="42" s="1"/>
  <c r="AS82" i="33"/>
  <c r="AS84" i="33"/>
  <c r="C40" i="42" s="1"/>
  <c r="G40" i="42" s="1"/>
  <c r="AS86" i="33"/>
  <c r="AS88" i="33"/>
  <c r="AS90" i="33"/>
  <c r="C42" i="42" s="1"/>
  <c r="G42" i="42" s="1"/>
  <c r="AS92" i="33"/>
  <c r="C44" i="42" s="1"/>
  <c r="G44" i="42" s="1"/>
  <c r="AS73" i="33"/>
  <c r="AS75" i="33"/>
  <c r="AS77" i="33"/>
  <c r="AS79" i="33"/>
  <c r="C37" i="42" s="1"/>
  <c r="G37" i="42" s="1"/>
  <c r="AS81" i="33"/>
  <c r="C39" i="42" s="1"/>
  <c r="G39" i="42" s="1"/>
  <c r="AS83" i="33"/>
  <c r="AS85" i="33"/>
  <c r="AS87" i="33"/>
  <c r="AS89" i="33"/>
  <c r="C41" i="42" s="1"/>
  <c r="AS91" i="33"/>
  <c r="C43" i="42" s="1"/>
  <c r="G43" i="42" s="1"/>
  <c r="AS32" i="19"/>
  <c r="C12" i="8"/>
  <c r="C52" i="19" s="1"/>
  <c r="D63" i="46"/>
  <c r="F63" i="46"/>
  <c r="H63" i="46"/>
  <c r="C64" i="46"/>
  <c r="E64" i="46"/>
  <c r="G64" i="46"/>
  <c r="I64" i="46"/>
  <c r="D65" i="46"/>
  <c r="F65" i="46"/>
  <c r="H65" i="46"/>
  <c r="C66" i="46"/>
  <c r="E66" i="46"/>
  <c r="G66" i="46"/>
  <c r="I66" i="46"/>
  <c r="D67" i="46"/>
  <c r="F67" i="46"/>
  <c r="H67" i="46"/>
  <c r="C68" i="46"/>
  <c r="E68" i="46"/>
  <c r="G68" i="46"/>
  <c r="I68" i="46"/>
  <c r="D69" i="46"/>
  <c r="F69" i="46"/>
  <c r="H69" i="46"/>
  <c r="C70" i="46"/>
  <c r="E70" i="46"/>
  <c r="G70" i="46"/>
  <c r="I70" i="46"/>
  <c r="D71" i="46"/>
  <c r="F71" i="46"/>
  <c r="H71" i="46"/>
  <c r="C72" i="46"/>
  <c r="E72" i="46"/>
  <c r="G72" i="46"/>
  <c r="I72" i="46"/>
  <c r="D73" i="46"/>
  <c r="F73" i="46"/>
  <c r="H73" i="46"/>
  <c r="C74" i="46"/>
  <c r="E74" i="46"/>
  <c r="G74" i="46"/>
  <c r="I74" i="46"/>
  <c r="D75" i="46"/>
  <c r="F75" i="46"/>
  <c r="H75" i="46"/>
  <c r="C76" i="46"/>
  <c r="E76" i="46"/>
  <c r="G76" i="46"/>
  <c r="I76" i="46"/>
  <c r="D77" i="46"/>
  <c r="F77" i="46"/>
  <c r="H77" i="46"/>
  <c r="C78" i="46"/>
  <c r="E78" i="46"/>
  <c r="G78" i="46"/>
  <c r="I78" i="46"/>
  <c r="D79" i="46"/>
  <c r="F79" i="46"/>
  <c r="H79" i="46"/>
  <c r="C80" i="46"/>
  <c r="E80" i="46"/>
  <c r="G80" i="46"/>
  <c r="I80" i="46"/>
  <c r="D81" i="46"/>
  <c r="F81" i="46"/>
  <c r="H81" i="46"/>
  <c r="C82" i="46"/>
  <c r="E82" i="46"/>
  <c r="G82" i="46"/>
  <c r="I82" i="46"/>
  <c r="D83" i="46"/>
  <c r="F83" i="46"/>
  <c r="H83" i="46"/>
  <c r="C84" i="46"/>
  <c r="E84" i="46"/>
  <c r="G84" i="46"/>
  <c r="I84" i="46"/>
  <c r="D85" i="46"/>
  <c r="F85" i="46"/>
  <c r="H85" i="46"/>
  <c r="C86" i="46"/>
  <c r="E86" i="46"/>
  <c r="G86" i="46"/>
  <c r="I86" i="46"/>
  <c r="D87" i="46"/>
  <c r="F87" i="46"/>
  <c r="H87" i="46"/>
  <c r="C88" i="46"/>
  <c r="E88" i="46"/>
  <c r="G88" i="46"/>
  <c r="I88" i="46"/>
  <c r="D89" i="46"/>
  <c r="F89" i="46"/>
  <c r="H89" i="46"/>
  <c r="C90" i="46"/>
  <c r="E90" i="46"/>
  <c r="G90" i="46"/>
  <c r="I90" i="46"/>
  <c r="D91" i="46"/>
  <c r="F91" i="46"/>
  <c r="H91" i="46"/>
  <c r="C92" i="46"/>
  <c r="E92" i="46"/>
  <c r="G92" i="46"/>
  <c r="I92" i="46"/>
  <c r="D93" i="46"/>
  <c r="F93" i="46"/>
  <c r="H93" i="46"/>
  <c r="C94" i="46"/>
  <c r="E94" i="46"/>
  <c r="G94" i="46"/>
  <c r="I94" i="46"/>
  <c r="D95" i="46"/>
  <c r="F95" i="46"/>
  <c r="H95" i="46"/>
  <c r="C96" i="46"/>
  <c r="E96" i="46"/>
  <c r="G96" i="46"/>
  <c r="I96" i="46"/>
  <c r="D97" i="46"/>
  <c r="F97" i="46"/>
  <c r="H97" i="46"/>
  <c r="C98" i="46"/>
  <c r="E98" i="46"/>
  <c r="G98" i="46"/>
  <c r="I98" i="46"/>
  <c r="D99" i="46"/>
  <c r="F99" i="46"/>
  <c r="H99" i="46"/>
  <c r="C100" i="46"/>
  <c r="E100" i="46"/>
  <c r="G100" i="46"/>
  <c r="I100" i="46"/>
  <c r="D101" i="46"/>
  <c r="F101" i="46"/>
  <c r="H101" i="46"/>
  <c r="C19" i="46"/>
  <c r="E19" i="46"/>
  <c r="G19" i="46"/>
  <c r="I19" i="46"/>
  <c r="D20" i="46"/>
  <c r="F20" i="46"/>
  <c r="H20" i="46"/>
  <c r="C21" i="46"/>
  <c r="E21" i="46"/>
  <c r="G21" i="46"/>
  <c r="I21" i="46"/>
  <c r="D22" i="46"/>
  <c r="F22" i="46"/>
  <c r="H22" i="46"/>
  <c r="C23" i="46"/>
  <c r="E23" i="46"/>
  <c r="G23" i="46"/>
  <c r="I23" i="46"/>
  <c r="D24" i="46"/>
  <c r="F24" i="46"/>
  <c r="H24" i="46"/>
  <c r="C25" i="46"/>
  <c r="E25" i="46"/>
  <c r="G25" i="46"/>
  <c r="I25" i="46"/>
  <c r="D26" i="46"/>
  <c r="F26" i="46"/>
  <c r="H26" i="46"/>
  <c r="C27" i="46"/>
  <c r="E27" i="46"/>
  <c r="G27" i="46"/>
  <c r="I27" i="46"/>
  <c r="D28" i="46"/>
  <c r="F28" i="46"/>
  <c r="H28" i="46"/>
  <c r="C29" i="46"/>
  <c r="E29" i="46"/>
  <c r="G29" i="46"/>
  <c r="I29" i="46"/>
  <c r="D30" i="46"/>
  <c r="F30" i="46"/>
  <c r="H30" i="46"/>
  <c r="C31" i="46"/>
  <c r="E31" i="46"/>
  <c r="G31" i="46"/>
  <c r="I31" i="46"/>
  <c r="D32" i="46"/>
  <c r="F32" i="46"/>
  <c r="H32" i="46"/>
  <c r="C33" i="46"/>
  <c r="E33" i="46"/>
  <c r="G33" i="46"/>
  <c r="I33" i="46"/>
  <c r="D34" i="46"/>
  <c r="F34" i="46"/>
  <c r="H34" i="46"/>
  <c r="C35" i="46"/>
  <c r="E35" i="46"/>
  <c r="G35" i="46"/>
  <c r="I35" i="46"/>
  <c r="D36" i="46"/>
  <c r="F36" i="46"/>
  <c r="H36" i="46"/>
  <c r="C37" i="46"/>
  <c r="E37" i="46"/>
  <c r="G37" i="46"/>
  <c r="I37" i="46"/>
  <c r="D38" i="46"/>
  <c r="F38" i="46"/>
  <c r="H38" i="46"/>
  <c r="C39" i="46"/>
  <c r="E39" i="46"/>
  <c r="G39" i="46"/>
  <c r="I39" i="46"/>
  <c r="D40" i="46"/>
  <c r="F40" i="46"/>
  <c r="H40" i="46"/>
  <c r="C41" i="46"/>
  <c r="E41" i="46"/>
  <c r="G41" i="46"/>
  <c r="I41" i="46"/>
  <c r="D42" i="46"/>
  <c r="F42" i="46"/>
  <c r="H42" i="46"/>
  <c r="C43" i="46"/>
  <c r="E43" i="46"/>
  <c r="G43" i="46"/>
  <c r="I43" i="46"/>
  <c r="D44" i="46"/>
  <c r="F44" i="46"/>
  <c r="H44" i="46"/>
  <c r="C45" i="46"/>
  <c r="E45" i="46"/>
  <c r="G45" i="46"/>
  <c r="I45" i="46"/>
  <c r="D46" i="46"/>
  <c r="F46" i="46"/>
  <c r="H46" i="46"/>
  <c r="C47" i="46"/>
  <c r="E47" i="46"/>
  <c r="G47" i="46"/>
  <c r="I47" i="46"/>
  <c r="D48" i="46"/>
  <c r="F48" i="46"/>
  <c r="H48" i="46"/>
  <c r="C49" i="46"/>
  <c r="E49" i="46"/>
  <c r="G49" i="46"/>
  <c r="I49" i="46"/>
  <c r="D50" i="46"/>
  <c r="F50" i="46"/>
  <c r="H50" i="46"/>
  <c r="C51" i="46"/>
  <c r="E51" i="46"/>
  <c r="G51" i="46"/>
  <c r="I51" i="46"/>
  <c r="D52" i="46"/>
  <c r="F52" i="46"/>
  <c r="H52" i="46"/>
  <c r="C53" i="46"/>
  <c r="C63" i="46"/>
  <c r="E63" i="46"/>
  <c r="G63" i="46"/>
  <c r="I63" i="46"/>
  <c r="D64" i="46"/>
  <c r="F64" i="46"/>
  <c r="H64" i="46"/>
  <c r="C65" i="46"/>
  <c r="E65" i="46"/>
  <c r="G65" i="46"/>
  <c r="I65" i="46"/>
  <c r="D66" i="46"/>
  <c r="F66" i="46"/>
  <c r="H66" i="46"/>
  <c r="C67" i="46"/>
  <c r="E67" i="46"/>
  <c r="G67" i="46"/>
  <c r="I67" i="46"/>
  <c r="D68" i="46"/>
  <c r="F68" i="46"/>
  <c r="H68" i="46"/>
  <c r="C69" i="46"/>
  <c r="E69" i="46"/>
  <c r="G69" i="46"/>
  <c r="I69" i="46"/>
  <c r="D70" i="46"/>
  <c r="F70" i="46"/>
  <c r="H70" i="46"/>
  <c r="C71" i="46"/>
  <c r="E71" i="46"/>
  <c r="G71" i="46"/>
  <c r="I71" i="46"/>
  <c r="D72" i="46"/>
  <c r="F72" i="46"/>
  <c r="H72" i="46"/>
  <c r="C73" i="46"/>
  <c r="E73" i="46"/>
  <c r="G73" i="46"/>
  <c r="I73" i="46"/>
  <c r="D74" i="46"/>
  <c r="F74" i="46"/>
  <c r="H74" i="46"/>
  <c r="C75" i="46"/>
  <c r="E75" i="46"/>
  <c r="G75" i="46"/>
  <c r="I75" i="46"/>
  <c r="D76" i="46"/>
  <c r="F76" i="46"/>
  <c r="H76" i="46"/>
  <c r="C77" i="46"/>
  <c r="E77" i="46"/>
  <c r="G77" i="46"/>
  <c r="I77" i="46"/>
  <c r="D78" i="46"/>
  <c r="F78" i="46"/>
  <c r="H78" i="46"/>
  <c r="C79" i="46"/>
  <c r="E79" i="46"/>
  <c r="G79" i="46"/>
  <c r="I79" i="46"/>
  <c r="D80" i="46"/>
  <c r="F80" i="46"/>
  <c r="H80" i="46"/>
  <c r="C81" i="46"/>
  <c r="E81" i="46"/>
  <c r="G81" i="46"/>
  <c r="I81" i="46"/>
  <c r="D82" i="46"/>
  <c r="F82" i="46"/>
  <c r="H82" i="46"/>
  <c r="C83" i="46"/>
  <c r="E83" i="46"/>
  <c r="G83" i="46"/>
  <c r="I83" i="46"/>
  <c r="D84" i="46"/>
  <c r="F84" i="46"/>
  <c r="H84" i="46"/>
  <c r="C85" i="46"/>
  <c r="E85" i="46"/>
  <c r="G85" i="46"/>
  <c r="I85" i="46"/>
  <c r="D86" i="46"/>
  <c r="F86" i="46"/>
  <c r="H86" i="46"/>
  <c r="C87" i="46"/>
  <c r="E87" i="46"/>
  <c r="G87" i="46"/>
  <c r="I87" i="46"/>
  <c r="D88" i="46"/>
  <c r="F88" i="46"/>
  <c r="H88" i="46"/>
  <c r="C89" i="46"/>
  <c r="E89" i="46"/>
  <c r="G89" i="46"/>
  <c r="I89" i="46"/>
  <c r="D90" i="46"/>
  <c r="F90" i="46"/>
  <c r="H90" i="46"/>
  <c r="C91" i="46"/>
  <c r="E91" i="46"/>
  <c r="G91" i="46"/>
  <c r="I91" i="46"/>
  <c r="D92" i="46"/>
  <c r="F92" i="46"/>
  <c r="H92" i="46"/>
  <c r="C93" i="46"/>
  <c r="E93" i="46"/>
  <c r="G93" i="46"/>
  <c r="I93" i="46"/>
  <c r="D94" i="46"/>
  <c r="F94" i="46"/>
  <c r="H94" i="46"/>
  <c r="C95" i="46"/>
  <c r="E95" i="46"/>
  <c r="G95" i="46"/>
  <c r="I95" i="46"/>
  <c r="D96" i="46"/>
  <c r="F96" i="46"/>
  <c r="H96" i="46"/>
  <c r="C97" i="46"/>
  <c r="E97" i="46"/>
  <c r="G97" i="46"/>
  <c r="I97" i="46"/>
  <c r="D98" i="46"/>
  <c r="F98" i="46"/>
  <c r="H98" i="46"/>
  <c r="C99" i="46"/>
  <c r="E99" i="46"/>
  <c r="G99" i="46"/>
  <c r="I99" i="46"/>
  <c r="D100" i="46"/>
  <c r="F100" i="46"/>
  <c r="H100" i="46"/>
  <c r="C101" i="46"/>
  <c r="E101" i="46"/>
  <c r="G101" i="46"/>
  <c r="I101" i="46"/>
  <c r="D19" i="46"/>
  <c r="F19" i="46"/>
  <c r="H19" i="46"/>
  <c r="C20" i="46"/>
  <c r="E20" i="46"/>
  <c r="G20" i="46"/>
  <c r="D21" i="46"/>
  <c r="F21" i="46"/>
  <c r="H21" i="46"/>
  <c r="C22" i="46"/>
  <c r="E22" i="46"/>
  <c r="G22" i="46"/>
  <c r="I22" i="46"/>
  <c r="D23" i="46"/>
  <c r="F23" i="46"/>
  <c r="H23" i="46"/>
  <c r="C24" i="46"/>
  <c r="E24" i="46"/>
  <c r="G24" i="46"/>
  <c r="I24" i="46"/>
  <c r="D25" i="46"/>
  <c r="F25" i="46"/>
  <c r="H25" i="46"/>
  <c r="C26" i="46"/>
  <c r="E26" i="46"/>
  <c r="G26" i="46"/>
  <c r="I26" i="46"/>
  <c r="D27" i="46"/>
  <c r="F27" i="46"/>
  <c r="H27" i="46"/>
  <c r="C28" i="46"/>
  <c r="E28" i="46"/>
  <c r="G28" i="46"/>
  <c r="I28" i="46"/>
  <c r="D29" i="46"/>
  <c r="F29" i="46"/>
  <c r="H29" i="46"/>
  <c r="C30" i="46"/>
  <c r="E30" i="46"/>
  <c r="G30" i="46"/>
  <c r="I30" i="46"/>
  <c r="D31" i="46"/>
  <c r="F31" i="46"/>
  <c r="H31" i="46"/>
  <c r="C32" i="46"/>
  <c r="E32" i="46"/>
  <c r="G32" i="46"/>
  <c r="I32" i="46"/>
  <c r="D33" i="46"/>
  <c r="F33" i="46"/>
  <c r="H33" i="46"/>
  <c r="C34" i="46"/>
  <c r="E34" i="46"/>
  <c r="G34" i="46"/>
  <c r="I34" i="46"/>
  <c r="D35" i="46"/>
  <c r="F35" i="46"/>
  <c r="H35" i="46"/>
  <c r="C36" i="46"/>
  <c r="E36" i="46"/>
  <c r="G36" i="46"/>
  <c r="I36" i="46"/>
  <c r="D37" i="46"/>
  <c r="F37" i="46"/>
  <c r="H37" i="46"/>
  <c r="C38" i="46"/>
  <c r="E38" i="46"/>
  <c r="G38" i="46"/>
  <c r="I38" i="46"/>
  <c r="D39" i="46"/>
  <c r="F39" i="46"/>
  <c r="H39" i="46"/>
  <c r="C40" i="46"/>
  <c r="E40" i="46"/>
  <c r="G40" i="46"/>
  <c r="I40" i="46"/>
  <c r="D41" i="46"/>
  <c r="F41" i="46"/>
  <c r="H41" i="46"/>
  <c r="C42" i="46"/>
  <c r="E42" i="46"/>
  <c r="G42" i="46"/>
  <c r="I42" i="46"/>
  <c r="D43" i="46"/>
  <c r="F43" i="46"/>
  <c r="H43" i="46"/>
  <c r="C44" i="46"/>
  <c r="E44" i="46"/>
  <c r="G44" i="46"/>
  <c r="I44" i="46"/>
  <c r="D45" i="46"/>
  <c r="F45" i="46"/>
  <c r="H45" i="46"/>
  <c r="C46" i="46"/>
  <c r="E46" i="46"/>
  <c r="G46" i="46"/>
  <c r="I46" i="46"/>
  <c r="D47" i="46"/>
  <c r="F47" i="46"/>
  <c r="H47" i="46"/>
  <c r="C48" i="46"/>
  <c r="E48" i="46"/>
  <c r="G48" i="46"/>
  <c r="I48" i="46"/>
  <c r="D49" i="46"/>
  <c r="F49" i="46"/>
  <c r="H49" i="46"/>
  <c r="C50" i="46"/>
  <c r="E50" i="46"/>
  <c r="G50" i="46"/>
  <c r="I50" i="46"/>
  <c r="D51" i="46"/>
  <c r="F51" i="46"/>
  <c r="H51" i="46"/>
  <c r="C52" i="46"/>
  <c r="E52" i="46"/>
  <c r="G52" i="46"/>
  <c r="I52" i="46"/>
  <c r="E53" i="46"/>
  <c r="G53" i="46"/>
  <c r="I53" i="46"/>
  <c r="D54" i="46"/>
  <c r="F54" i="46"/>
  <c r="H54" i="46"/>
  <c r="C55" i="46"/>
  <c r="E55" i="46"/>
  <c r="G55" i="46"/>
  <c r="I55" i="46"/>
  <c r="D56" i="46"/>
  <c r="F56" i="46"/>
  <c r="H56" i="46"/>
  <c r="C57" i="46"/>
  <c r="E57" i="46"/>
  <c r="G57" i="46"/>
  <c r="I57" i="46"/>
  <c r="G56" i="46"/>
  <c r="D57" i="46"/>
  <c r="H57" i="46"/>
  <c r="D53" i="46"/>
  <c r="F53" i="46"/>
  <c r="H53" i="46"/>
  <c r="C54" i="46"/>
  <c r="E54" i="46"/>
  <c r="G54" i="46"/>
  <c r="I54" i="46"/>
  <c r="D55" i="46"/>
  <c r="F55" i="46"/>
  <c r="H55" i="46"/>
  <c r="C56" i="46"/>
  <c r="E56" i="46"/>
  <c r="I56" i="46"/>
  <c r="F57" i="46"/>
  <c r="B9" i="46"/>
  <c r="G110" i="40"/>
  <c r="AQ900" i="3"/>
  <c r="AV900" i="3" s="1"/>
  <c r="D18" i="46"/>
  <c r="C15" i="41"/>
  <c r="C17" i="41"/>
  <c r="C19" i="41"/>
  <c r="C23" i="41"/>
  <c r="C25" i="41"/>
  <c r="C27" i="41"/>
  <c r="C29" i="41"/>
  <c r="C32" i="41"/>
  <c r="C34" i="41"/>
  <c r="C36" i="41"/>
  <c r="C38" i="41"/>
  <c r="C13" i="39"/>
  <c r="C73" i="39" s="1"/>
  <c r="C14" i="41"/>
  <c r="C16" i="41"/>
  <c r="C18" i="41"/>
  <c r="C20" i="41"/>
  <c r="C24" i="41"/>
  <c r="C26" i="41"/>
  <c r="C31" i="41"/>
  <c r="C33" i="41"/>
  <c r="C35" i="41"/>
  <c r="C37" i="41"/>
  <c r="AH98" i="35"/>
  <c r="C13" i="35"/>
  <c r="C73" i="35" s="1"/>
  <c r="C72" i="35" s="1"/>
  <c r="AG98" i="35"/>
  <c r="C13" i="33"/>
  <c r="C73" i="33" s="1"/>
  <c r="AH98" i="33"/>
  <c r="AO49" i="26"/>
  <c r="AD72" i="20"/>
  <c r="AN49" i="26"/>
  <c r="AP49" i="26"/>
  <c r="AE72" i="20"/>
  <c r="AF49" i="19"/>
  <c r="AF65" i="19" s="1"/>
  <c r="AH49" i="19"/>
  <c r="AH65" i="19" s="1"/>
  <c r="AJ49" i="19"/>
  <c r="AJ65" i="19" s="1"/>
  <c r="AL49" i="19"/>
  <c r="AN49" i="19"/>
  <c r="AP49" i="19"/>
  <c r="E62" i="8"/>
  <c r="J62" i="8"/>
  <c r="N62" i="8"/>
  <c r="AC62" i="8"/>
  <c r="AE62" i="8"/>
  <c r="AG62" i="8"/>
  <c r="AI62" i="8"/>
  <c r="AK62" i="8"/>
  <c r="AM62" i="8"/>
  <c r="AO62" i="8"/>
  <c r="I65" i="8"/>
  <c r="AG49" i="19"/>
  <c r="AG65" i="19" s="1"/>
  <c r="AI49" i="19"/>
  <c r="AI65" i="19" s="1"/>
  <c r="AK49" i="19"/>
  <c r="AM49" i="19"/>
  <c r="AO49" i="19"/>
  <c r="C62" i="8"/>
  <c r="M29" i="47"/>
  <c r="M33" i="47" s="1"/>
  <c r="M52" i="27"/>
  <c r="M68" i="25"/>
  <c r="M72" i="25" s="1"/>
  <c r="M61" i="26"/>
  <c r="M68" i="24"/>
  <c r="M68" i="23"/>
  <c r="M72" i="23" s="1"/>
  <c r="M68" i="22"/>
  <c r="M72" i="22" s="1"/>
  <c r="M61" i="21"/>
  <c r="M65" i="21" s="1"/>
  <c r="M68" i="20"/>
  <c r="M61" i="19"/>
  <c r="M68" i="8"/>
  <c r="M72" i="7"/>
  <c r="M75" i="6"/>
  <c r="K29" i="47"/>
  <c r="K33" i="47" s="1"/>
  <c r="K52" i="27"/>
  <c r="K68" i="25"/>
  <c r="K72" i="25" s="1"/>
  <c r="K61" i="26"/>
  <c r="K68" i="24"/>
  <c r="K68" i="23"/>
  <c r="K72" i="23" s="1"/>
  <c r="K68" i="22"/>
  <c r="K72" i="22" s="1"/>
  <c r="K61" i="21"/>
  <c r="K65" i="21" s="1"/>
  <c r="K68" i="20"/>
  <c r="K61" i="19"/>
  <c r="K68" i="8"/>
  <c r="K72" i="7"/>
  <c r="K75" i="6"/>
  <c r="I29" i="47"/>
  <c r="I33" i="47" s="1"/>
  <c r="I52" i="27"/>
  <c r="I68" i="25"/>
  <c r="I72" i="25" s="1"/>
  <c r="I61" i="26"/>
  <c r="I68" i="24"/>
  <c r="I68" i="23"/>
  <c r="I72" i="23" s="1"/>
  <c r="I68" i="22"/>
  <c r="I72" i="22" s="1"/>
  <c r="I61" i="21"/>
  <c r="I65" i="21" s="1"/>
  <c r="I68" i="20"/>
  <c r="I61" i="19"/>
  <c r="I68" i="8"/>
  <c r="I72" i="7"/>
  <c r="I75" i="6"/>
  <c r="G29" i="47"/>
  <c r="G33" i="47" s="1"/>
  <c r="G52" i="27"/>
  <c r="G68" i="25"/>
  <c r="G72" i="25" s="1"/>
  <c r="G61" i="26"/>
  <c r="G68" i="24"/>
  <c r="G68" i="23"/>
  <c r="G72" i="23" s="1"/>
  <c r="G68" i="22"/>
  <c r="G72" i="22" s="1"/>
  <c r="G61" i="21"/>
  <c r="G65" i="21" s="1"/>
  <c r="G68" i="20"/>
  <c r="G72" i="20" s="1"/>
  <c r="G61" i="19"/>
  <c r="G68" i="8"/>
  <c r="G72" i="7"/>
  <c r="G75" i="6"/>
  <c r="E29" i="47"/>
  <c r="E33" i="47" s="1"/>
  <c r="E52" i="27"/>
  <c r="E68" i="25"/>
  <c r="E72" i="25" s="1"/>
  <c r="E61" i="26"/>
  <c r="E68" i="24"/>
  <c r="E68" i="23"/>
  <c r="E72" i="23" s="1"/>
  <c r="E68" i="22"/>
  <c r="E72" i="22" s="1"/>
  <c r="E61" i="21"/>
  <c r="E65" i="21" s="1"/>
  <c r="E68" i="20"/>
  <c r="E61" i="19"/>
  <c r="E68" i="8"/>
  <c r="E72" i="7"/>
  <c r="E75" i="6"/>
  <c r="N29" i="47"/>
  <c r="N33" i="47" s="1"/>
  <c r="N52" i="27"/>
  <c r="N68" i="25"/>
  <c r="N72" i="25" s="1"/>
  <c r="N61" i="26"/>
  <c r="N68" i="24"/>
  <c r="N68" i="23"/>
  <c r="N72" i="23" s="1"/>
  <c r="N68" i="22"/>
  <c r="N72" i="22" s="1"/>
  <c r="N61" i="21"/>
  <c r="N65" i="21" s="1"/>
  <c r="N68" i="20"/>
  <c r="N61" i="19"/>
  <c r="N68" i="8"/>
  <c r="N72" i="7"/>
  <c r="N75" i="6"/>
  <c r="L29" i="47"/>
  <c r="L33" i="47" s="1"/>
  <c r="L52" i="27"/>
  <c r="L68" i="25"/>
  <c r="L72" i="25" s="1"/>
  <c r="L61" i="26"/>
  <c r="L68" i="24"/>
  <c r="L68" i="23"/>
  <c r="L72" i="23" s="1"/>
  <c r="L68" i="22"/>
  <c r="L72" i="22" s="1"/>
  <c r="L61" i="21"/>
  <c r="L65" i="21" s="1"/>
  <c r="L68" i="20"/>
  <c r="L61" i="19"/>
  <c r="L68" i="8"/>
  <c r="L72" i="7"/>
  <c r="L75" i="6"/>
  <c r="J29" i="47"/>
  <c r="J33" i="47" s="1"/>
  <c r="J52" i="27"/>
  <c r="J68" i="25"/>
  <c r="J72" i="25" s="1"/>
  <c r="J61" i="26"/>
  <c r="J68" i="24"/>
  <c r="J68" i="23"/>
  <c r="J72" i="23" s="1"/>
  <c r="J68" i="22"/>
  <c r="J72" i="22" s="1"/>
  <c r="J61" i="21"/>
  <c r="J65" i="21" s="1"/>
  <c r="J68" i="20"/>
  <c r="J72" i="20" s="1"/>
  <c r="J61" i="19"/>
  <c r="J68" i="8"/>
  <c r="J72" i="7"/>
  <c r="J75" i="6"/>
  <c r="H29" i="47"/>
  <c r="H33" i="47" s="1"/>
  <c r="H52" i="27"/>
  <c r="H68" i="25"/>
  <c r="H72" i="25" s="1"/>
  <c r="H61" i="26"/>
  <c r="H68" i="24"/>
  <c r="H68" i="23"/>
  <c r="H72" i="23" s="1"/>
  <c r="H68" i="22"/>
  <c r="H72" i="22" s="1"/>
  <c r="H61" i="21"/>
  <c r="H65" i="21" s="1"/>
  <c r="H68" i="20"/>
  <c r="H61" i="19"/>
  <c r="H68" i="8"/>
  <c r="H72" i="7"/>
  <c r="H75" i="6"/>
  <c r="F29" i="47"/>
  <c r="F33" i="47" s="1"/>
  <c r="F52" i="27"/>
  <c r="F68" i="25"/>
  <c r="F72" i="25" s="1"/>
  <c r="F61" i="26"/>
  <c r="F68" i="24"/>
  <c r="F68" i="23"/>
  <c r="F72" i="23" s="1"/>
  <c r="F68" i="22"/>
  <c r="F72" i="22" s="1"/>
  <c r="F61" i="21"/>
  <c r="F65" i="21" s="1"/>
  <c r="F68" i="20"/>
  <c r="F61" i="19"/>
  <c r="F68" i="8"/>
  <c r="F72" i="7"/>
  <c r="F75" i="6"/>
  <c r="D29" i="47"/>
  <c r="D33" i="47" s="1"/>
  <c r="D52" i="27"/>
  <c r="D68" i="25"/>
  <c r="D72" i="25" s="1"/>
  <c r="D61" i="26"/>
  <c r="D68" i="24"/>
  <c r="D68" i="23"/>
  <c r="D72" i="23" s="1"/>
  <c r="D68" i="22"/>
  <c r="D72" i="22" s="1"/>
  <c r="D61" i="21"/>
  <c r="D65" i="21" s="1"/>
  <c r="D68" i="20"/>
  <c r="D61" i="19"/>
  <c r="D68" i="8"/>
  <c r="D72" i="7"/>
  <c r="D75" i="6"/>
  <c r="M56" i="5"/>
  <c r="M66" i="4"/>
  <c r="K56" i="5"/>
  <c r="K66" i="4"/>
  <c r="I56" i="5"/>
  <c r="I66" i="4"/>
  <c r="G56" i="5"/>
  <c r="G66" i="4"/>
  <c r="E56" i="5"/>
  <c r="E66" i="4"/>
  <c r="N56" i="5"/>
  <c r="N66" i="4"/>
  <c r="L56" i="5"/>
  <c r="L66" i="4"/>
  <c r="J56" i="5"/>
  <c r="J66" i="4"/>
  <c r="H56" i="5"/>
  <c r="H66" i="4"/>
  <c r="F56" i="5"/>
  <c r="F66" i="4"/>
  <c r="D56" i="5"/>
  <c r="D66" i="4"/>
  <c r="H62" i="46"/>
  <c r="G62" i="46"/>
  <c r="I62" i="46"/>
  <c r="F62" i="46"/>
  <c r="E62" i="46"/>
  <c r="D62" i="46"/>
  <c r="F18" i="46"/>
  <c r="I18" i="46"/>
  <c r="H18" i="46"/>
  <c r="E18" i="46"/>
  <c r="C18" i="46"/>
  <c r="C62" i="46"/>
  <c r="G18" i="46"/>
  <c r="AS12" i="20"/>
  <c r="AS12" i="24"/>
  <c r="AS12" i="8"/>
  <c r="B9" i="43"/>
  <c r="B9" i="42"/>
  <c r="CJ9" i="3"/>
  <c r="CJ8" i="3"/>
  <c r="CJ52" i="3"/>
  <c r="CJ48" i="3"/>
  <c r="CJ35" i="3"/>
  <c r="CJ27" i="3"/>
  <c r="CJ23" i="3"/>
  <c r="CJ17" i="3"/>
  <c r="CJ13" i="3"/>
  <c r="CJ55" i="3"/>
  <c r="CJ49" i="3"/>
  <c r="CJ40" i="3"/>
  <c r="CJ38" i="3"/>
  <c r="CJ30" i="3"/>
  <c r="CJ20" i="3"/>
  <c r="B9" i="41"/>
  <c r="B9" i="39"/>
  <c r="B9" i="36"/>
  <c r="G168" i="40"/>
  <c r="G168" i="38"/>
  <c r="C22" i="41"/>
  <c r="B9" i="35"/>
  <c r="B9" i="33"/>
  <c r="B9" i="32"/>
  <c r="D98" i="35"/>
  <c r="F98" i="35"/>
  <c r="H98" i="35"/>
  <c r="J98" i="35"/>
  <c r="L98" i="35"/>
  <c r="N98" i="35"/>
  <c r="P98" i="35"/>
  <c r="R98" i="35"/>
  <c r="T98" i="35"/>
  <c r="V98" i="35"/>
  <c r="X98" i="35"/>
  <c r="Z98" i="35"/>
  <c r="AB98" i="35"/>
  <c r="AD98" i="35"/>
  <c r="AF98" i="35"/>
  <c r="G98" i="35"/>
  <c r="K98" i="35"/>
  <c r="O98" i="35"/>
  <c r="S98" i="35"/>
  <c r="W98" i="35"/>
  <c r="AA98" i="35"/>
  <c r="AE98" i="35"/>
  <c r="C98" i="35"/>
  <c r="E98" i="35"/>
  <c r="M98" i="35"/>
  <c r="U98" i="35"/>
  <c r="AC98" i="35"/>
  <c r="I98" i="35"/>
  <c r="Q98" i="35"/>
  <c r="Y98" i="35"/>
  <c r="AQ12" i="48"/>
  <c r="E12" i="32"/>
  <c r="G12" i="32"/>
  <c r="I12" i="32"/>
  <c r="F12" i="32"/>
  <c r="J12" i="32"/>
  <c r="L12" i="32"/>
  <c r="N12" i="32"/>
  <c r="P12" i="32"/>
  <c r="R12" i="32"/>
  <c r="T12" i="32"/>
  <c r="V12" i="32"/>
  <c r="X12" i="32"/>
  <c r="Z12" i="32"/>
  <c r="AB12" i="32"/>
  <c r="AD12" i="32"/>
  <c r="AF12" i="32"/>
  <c r="AH12" i="32"/>
  <c r="AJ12" i="32"/>
  <c r="AL12" i="32"/>
  <c r="AN12" i="32"/>
  <c r="AP12" i="32"/>
  <c r="D13" i="32"/>
  <c r="F13" i="32"/>
  <c r="H13" i="32"/>
  <c r="J13" i="32"/>
  <c r="L13" i="32"/>
  <c r="N13" i="32"/>
  <c r="P13" i="32"/>
  <c r="R13" i="32"/>
  <c r="T13" i="32"/>
  <c r="V13" i="32"/>
  <c r="X13" i="32"/>
  <c r="Z13" i="32"/>
  <c r="AB13" i="32"/>
  <c r="AD13" i="32"/>
  <c r="AF13" i="32"/>
  <c r="AH13" i="32"/>
  <c r="AJ13" i="32"/>
  <c r="AL13" i="32"/>
  <c r="AN13" i="32"/>
  <c r="AP13" i="32"/>
  <c r="D14" i="32"/>
  <c r="F14" i="32"/>
  <c r="H14" i="32"/>
  <c r="J14" i="32"/>
  <c r="L14" i="32"/>
  <c r="N14" i="32"/>
  <c r="P14" i="32"/>
  <c r="R14" i="32"/>
  <c r="T14" i="32"/>
  <c r="V14" i="32"/>
  <c r="X14" i="32"/>
  <c r="Z14" i="32"/>
  <c r="AB14" i="32"/>
  <c r="AD14" i="32"/>
  <c r="AF14" i="32"/>
  <c r="AH14" i="32"/>
  <c r="AJ14" i="32"/>
  <c r="AL14" i="32"/>
  <c r="AN14" i="32"/>
  <c r="AP14" i="32"/>
  <c r="D15" i="32"/>
  <c r="F15" i="32"/>
  <c r="H15" i="32"/>
  <c r="J15" i="32"/>
  <c r="L15" i="32"/>
  <c r="N15" i="32"/>
  <c r="P15" i="32"/>
  <c r="R15" i="32"/>
  <c r="T15" i="32"/>
  <c r="V15" i="32"/>
  <c r="X15" i="32"/>
  <c r="Z15" i="32"/>
  <c r="AB15" i="32"/>
  <c r="AD15" i="32"/>
  <c r="AF15" i="32"/>
  <c r="AH15" i="32"/>
  <c r="AJ15" i="32"/>
  <c r="AL15" i="32"/>
  <c r="AN15" i="32"/>
  <c r="AP15" i="32"/>
  <c r="D16" i="32"/>
  <c r="F16" i="32"/>
  <c r="H16" i="32"/>
  <c r="J16" i="32"/>
  <c r="L16" i="32"/>
  <c r="N16" i="32"/>
  <c r="P16" i="32"/>
  <c r="R16" i="32"/>
  <c r="T16" i="32"/>
  <c r="V16" i="32"/>
  <c r="X16" i="32"/>
  <c r="Z16" i="32"/>
  <c r="AB16" i="32"/>
  <c r="AD16" i="32"/>
  <c r="AF16" i="32"/>
  <c r="AH16" i="32"/>
  <c r="AJ16" i="32"/>
  <c r="AL16" i="32"/>
  <c r="AN16" i="32"/>
  <c r="AP16" i="32"/>
  <c r="D17" i="32"/>
  <c r="F17" i="32"/>
  <c r="H17" i="32"/>
  <c r="J17" i="32"/>
  <c r="L17" i="32"/>
  <c r="N17" i="32"/>
  <c r="P17" i="32"/>
  <c r="R17" i="32"/>
  <c r="T17" i="32"/>
  <c r="V17" i="32"/>
  <c r="X17" i="32"/>
  <c r="Z17" i="32"/>
  <c r="AB17" i="32"/>
  <c r="AD17" i="32"/>
  <c r="AF17" i="32"/>
  <c r="AH17" i="32"/>
  <c r="AJ17" i="32"/>
  <c r="AL17" i="32"/>
  <c r="AN17" i="32"/>
  <c r="AP17" i="32"/>
  <c r="D18" i="32"/>
  <c r="F18" i="32"/>
  <c r="H18" i="32"/>
  <c r="J18" i="32"/>
  <c r="L18" i="32"/>
  <c r="N18" i="32"/>
  <c r="P18" i="32"/>
  <c r="R18" i="32"/>
  <c r="T18" i="32"/>
  <c r="V18" i="32"/>
  <c r="X18" i="32"/>
  <c r="Z18" i="32"/>
  <c r="AB18" i="32"/>
  <c r="AD18" i="32"/>
  <c r="AF18" i="32"/>
  <c r="AH18" i="32"/>
  <c r="AJ18" i="32"/>
  <c r="AL18" i="32"/>
  <c r="AN18" i="32"/>
  <c r="AP18" i="32"/>
  <c r="D19" i="32"/>
  <c r="F19" i="32"/>
  <c r="H19" i="32"/>
  <c r="J19" i="32"/>
  <c r="L19" i="32"/>
  <c r="N19" i="32"/>
  <c r="P19" i="32"/>
  <c r="R19" i="32"/>
  <c r="T19" i="32"/>
  <c r="V19" i="32"/>
  <c r="X19" i="32"/>
  <c r="Z19" i="32"/>
  <c r="AB19" i="32"/>
  <c r="AD19" i="32"/>
  <c r="AF19" i="32"/>
  <c r="AH19" i="32"/>
  <c r="AJ19" i="32"/>
  <c r="AL19" i="32"/>
  <c r="AN19" i="32"/>
  <c r="AP19" i="32"/>
  <c r="D20" i="32"/>
  <c r="F20" i="32"/>
  <c r="H20" i="32"/>
  <c r="J20" i="32"/>
  <c r="L20" i="32"/>
  <c r="N20" i="32"/>
  <c r="P20" i="32"/>
  <c r="R20" i="32"/>
  <c r="T20" i="32"/>
  <c r="V20" i="32"/>
  <c r="X20" i="32"/>
  <c r="Z20" i="32"/>
  <c r="AB20" i="32"/>
  <c r="AD20" i="32"/>
  <c r="AF20" i="32"/>
  <c r="AH20" i="32"/>
  <c r="AJ20" i="32"/>
  <c r="AL20" i="32"/>
  <c r="AN20" i="32"/>
  <c r="AP20" i="32"/>
  <c r="D21" i="32"/>
  <c r="F21" i="32"/>
  <c r="H21" i="32"/>
  <c r="J21" i="32"/>
  <c r="L21" i="32"/>
  <c r="N21" i="32"/>
  <c r="P21" i="32"/>
  <c r="R21" i="32"/>
  <c r="T21" i="32"/>
  <c r="V21" i="32"/>
  <c r="X21" i="32"/>
  <c r="Z21" i="32"/>
  <c r="AB21" i="32"/>
  <c r="AD21" i="32"/>
  <c r="AF21" i="32"/>
  <c r="AH21" i="32"/>
  <c r="AJ21" i="32"/>
  <c r="AL21" i="32"/>
  <c r="AN21" i="32"/>
  <c r="AP21" i="32"/>
  <c r="D22" i="32"/>
  <c r="F22" i="32"/>
  <c r="H22" i="32"/>
  <c r="J22" i="32"/>
  <c r="L22" i="32"/>
  <c r="N22" i="32"/>
  <c r="P22" i="32"/>
  <c r="R22" i="32"/>
  <c r="T22" i="32"/>
  <c r="V22" i="32"/>
  <c r="X22" i="32"/>
  <c r="Z22" i="32"/>
  <c r="AB22" i="32"/>
  <c r="AD22" i="32"/>
  <c r="AF22" i="32"/>
  <c r="AH22" i="32"/>
  <c r="AJ22" i="32"/>
  <c r="D12" i="32"/>
  <c r="H12" i="32"/>
  <c r="K12" i="32"/>
  <c r="M12" i="32"/>
  <c r="O12" i="32"/>
  <c r="Q12" i="32"/>
  <c r="S12" i="32"/>
  <c r="U12" i="32"/>
  <c r="W12" i="32"/>
  <c r="Y12" i="32"/>
  <c r="AA12" i="32"/>
  <c r="AC12" i="32"/>
  <c r="AE12" i="32"/>
  <c r="AG12" i="32"/>
  <c r="AI12" i="32"/>
  <c r="AK12" i="32"/>
  <c r="AM12" i="32"/>
  <c r="AO12" i="32"/>
  <c r="AQ12" i="32"/>
  <c r="E13" i="32"/>
  <c r="G13" i="32"/>
  <c r="I13" i="32"/>
  <c r="K13" i="32"/>
  <c r="M13" i="32"/>
  <c r="O13" i="32"/>
  <c r="Q13" i="32"/>
  <c r="S13" i="32"/>
  <c r="U13" i="32"/>
  <c r="W13" i="32"/>
  <c r="Y13" i="32"/>
  <c r="AA13" i="32"/>
  <c r="AC13" i="32"/>
  <c r="AE13" i="32"/>
  <c r="AG13" i="32"/>
  <c r="AI13" i="32"/>
  <c r="AK13" i="32"/>
  <c r="AM13" i="32"/>
  <c r="AO13" i="32"/>
  <c r="AQ13" i="32"/>
  <c r="E14" i="32"/>
  <c r="G14" i="32"/>
  <c r="I14" i="32"/>
  <c r="K14" i="32"/>
  <c r="M14" i="32"/>
  <c r="O14" i="32"/>
  <c r="Q14" i="32"/>
  <c r="S14" i="32"/>
  <c r="U14" i="32"/>
  <c r="W14" i="32"/>
  <c r="Y14" i="32"/>
  <c r="AA14" i="32"/>
  <c r="AC14" i="32"/>
  <c r="AE14" i="32"/>
  <c r="AG14" i="32"/>
  <c r="AI14" i="32"/>
  <c r="AK14" i="32"/>
  <c r="AM14" i="32"/>
  <c r="AO14" i="32"/>
  <c r="AQ14" i="32"/>
  <c r="E15" i="32"/>
  <c r="G15" i="32"/>
  <c r="I15" i="32"/>
  <c r="K15" i="32"/>
  <c r="M15" i="32"/>
  <c r="O15" i="32"/>
  <c r="Q15" i="32"/>
  <c r="S15" i="32"/>
  <c r="U15" i="32"/>
  <c r="W15" i="32"/>
  <c r="Y15" i="32"/>
  <c r="AA15" i="32"/>
  <c r="AC15" i="32"/>
  <c r="AE15" i="32"/>
  <c r="AG15" i="32"/>
  <c r="AI15" i="32"/>
  <c r="AK15" i="32"/>
  <c r="AM15" i="32"/>
  <c r="AO15" i="32"/>
  <c r="AQ15" i="32"/>
  <c r="E16" i="32"/>
  <c r="G16" i="32"/>
  <c r="I16" i="32"/>
  <c r="K16" i="32"/>
  <c r="M16" i="32"/>
  <c r="O16" i="32"/>
  <c r="Q16" i="32"/>
  <c r="S16" i="32"/>
  <c r="U16" i="32"/>
  <c r="W16" i="32"/>
  <c r="Y16" i="32"/>
  <c r="AA16" i="32"/>
  <c r="AC16" i="32"/>
  <c r="AE16" i="32"/>
  <c r="AG16" i="32"/>
  <c r="AI16" i="32"/>
  <c r="AK16" i="32"/>
  <c r="AM16" i="32"/>
  <c r="AO16" i="32"/>
  <c r="AQ16" i="32"/>
  <c r="E17" i="32"/>
  <c r="G17" i="32"/>
  <c r="I17" i="32"/>
  <c r="K17" i="32"/>
  <c r="M17" i="32"/>
  <c r="O17" i="32"/>
  <c r="Q17" i="32"/>
  <c r="S17" i="32"/>
  <c r="U17" i="32"/>
  <c r="W17" i="32"/>
  <c r="Y17" i="32"/>
  <c r="AA17" i="32"/>
  <c r="AC17" i="32"/>
  <c r="AE17" i="32"/>
  <c r="AG17" i="32"/>
  <c r="AI17" i="32"/>
  <c r="AK17" i="32"/>
  <c r="AM17" i="32"/>
  <c r="AO17" i="32"/>
  <c r="AQ17" i="32"/>
  <c r="E18" i="32"/>
  <c r="G18" i="32"/>
  <c r="I18" i="32"/>
  <c r="K18" i="32"/>
  <c r="M18" i="32"/>
  <c r="O18" i="32"/>
  <c r="Q18" i="32"/>
  <c r="S18" i="32"/>
  <c r="U18" i="32"/>
  <c r="W18" i="32"/>
  <c r="Y18" i="32"/>
  <c r="AA18" i="32"/>
  <c r="AC18" i="32"/>
  <c r="AE18" i="32"/>
  <c r="AG18" i="32"/>
  <c r="AI18" i="32"/>
  <c r="AK18" i="32"/>
  <c r="AM18" i="32"/>
  <c r="AO18" i="32"/>
  <c r="AQ18" i="32"/>
  <c r="E19" i="32"/>
  <c r="G19" i="32"/>
  <c r="I19" i="32"/>
  <c r="K19" i="32"/>
  <c r="M19" i="32"/>
  <c r="O19" i="32"/>
  <c r="Q19" i="32"/>
  <c r="S19" i="32"/>
  <c r="U19" i="32"/>
  <c r="W19" i="32"/>
  <c r="Y19" i="32"/>
  <c r="AA19" i="32"/>
  <c r="AC19" i="32"/>
  <c r="AE19" i="32"/>
  <c r="AG19" i="32"/>
  <c r="AI19" i="32"/>
  <c r="AK19" i="32"/>
  <c r="AM19" i="32"/>
  <c r="AO19" i="32"/>
  <c r="AQ19" i="32"/>
  <c r="E20" i="32"/>
  <c r="G20" i="32"/>
  <c r="I20" i="32"/>
  <c r="K20" i="32"/>
  <c r="M20" i="32"/>
  <c r="O20" i="32"/>
  <c r="Q20" i="32"/>
  <c r="S20" i="32"/>
  <c r="U20" i="32"/>
  <c r="W20" i="32"/>
  <c r="Y20" i="32"/>
  <c r="AA20" i="32"/>
  <c r="AC20" i="32"/>
  <c r="AE20" i="32"/>
  <c r="AG20" i="32"/>
  <c r="AI20" i="32"/>
  <c r="AK20" i="32"/>
  <c r="AM20" i="32"/>
  <c r="AO20" i="32"/>
  <c r="AQ20" i="32"/>
  <c r="E21" i="32"/>
  <c r="G21" i="32"/>
  <c r="I21" i="32"/>
  <c r="K21" i="32"/>
  <c r="M21" i="32"/>
  <c r="O21" i="32"/>
  <c r="Q21" i="32"/>
  <c r="S21" i="32"/>
  <c r="U21" i="32"/>
  <c r="W21" i="32"/>
  <c r="Y21" i="32"/>
  <c r="AA21" i="32"/>
  <c r="AC21" i="32"/>
  <c r="AE21" i="32"/>
  <c r="AG21" i="32"/>
  <c r="AI21" i="32"/>
  <c r="AK21" i="32"/>
  <c r="AM21" i="32"/>
  <c r="AO21" i="32"/>
  <c r="AQ21" i="32"/>
  <c r="E22" i="32"/>
  <c r="G22" i="32"/>
  <c r="I22" i="32"/>
  <c r="K22" i="32"/>
  <c r="M22" i="32"/>
  <c r="O22" i="32"/>
  <c r="Q22" i="32"/>
  <c r="S22" i="32"/>
  <c r="U22" i="32"/>
  <c r="W22" i="32"/>
  <c r="Y22" i="32"/>
  <c r="AA22" i="32"/>
  <c r="AC22" i="32"/>
  <c r="AE22" i="32"/>
  <c r="AG22" i="32"/>
  <c r="AI22" i="32"/>
  <c r="AK22" i="32"/>
  <c r="AM22" i="32"/>
  <c r="AO22" i="32"/>
  <c r="AQ22" i="32"/>
  <c r="E23" i="32"/>
  <c r="G23" i="32"/>
  <c r="I23" i="32"/>
  <c r="K23" i="32"/>
  <c r="M23" i="32"/>
  <c r="O23" i="32"/>
  <c r="Q23" i="32"/>
  <c r="S23" i="32"/>
  <c r="U23" i="32"/>
  <c r="W23" i="32"/>
  <c r="Y23" i="32"/>
  <c r="AA23" i="32"/>
  <c r="AC23" i="32"/>
  <c r="AE23" i="32"/>
  <c r="AG23" i="32"/>
  <c r="AI23" i="32"/>
  <c r="AK23" i="32"/>
  <c r="AM23" i="32"/>
  <c r="AO23" i="32"/>
  <c r="AQ23" i="32"/>
  <c r="E24" i="32"/>
  <c r="G24" i="32"/>
  <c r="I24" i="32"/>
  <c r="K24" i="32"/>
  <c r="M24" i="32"/>
  <c r="O24" i="32"/>
  <c r="Q24" i="32"/>
  <c r="S24" i="32"/>
  <c r="U24" i="32"/>
  <c r="W24" i="32"/>
  <c r="Y24" i="32"/>
  <c r="AA24" i="32"/>
  <c r="AC24" i="32"/>
  <c r="AE24" i="32"/>
  <c r="AG24" i="32"/>
  <c r="AI24" i="32"/>
  <c r="AK24" i="32"/>
  <c r="AM24" i="32"/>
  <c r="AO24" i="32"/>
  <c r="AQ24" i="32"/>
  <c r="E25" i="32"/>
  <c r="G25" i="32"/>
  <c r="I25" i="32"/>
  <c r="K25" i="32"/>
  <c r="M25" i="32"/>
  <c r="O25" i="32"/>
  <c r="Q25" i="32"/>
  <c r="S25" i="32"/>
  <c r="U25" i="32"/>
  <c r="W25" i="32"/>
  <c r="Y25" i="32"/>
  <c r="AA25" i="32"/>
  <c r="AC25" i="32"/>
  <c r="AE25" i="32"/>
  <c r="AG25" i="32"/>
  <c r="AI25" i="32"/>
  <c r="AK25" i="32"/>
  <c r="AM25" i="32"/>
  <c r="AO25" i="32"/>
  <c r="AQ25" i="32"/>
  <c r="E26" i="32"/>
  <c r="G26" i="32"/>
  <c r="I26" i="32"/>
  <c r="K26" i="32"/>
  <c r="M26" i="32"/>
  <c r="O26" i="32"/>
  <c r="Q26" i="32"/>
  <c r="S26" i="32"/>
  <c r="U26" i="32"/>
  <c r="W26" i="32"/>
  <c r="Y26" i="32"/>
  <c r="AA26" i="32"/>
  <c r="AC26" i="32"/>
  <c r="AE26" i="32"/>
  <c r="AG26" i="32"/>
  <c r="AI26" i="32"/>
  <c r="AK26" i="32"/>
  <c r="AM26" i="32"/>
  <c r="AO26" i="32"/>
  <c r="AQ26" i="32"/>
  <c r="E27" i="32"/>
  <c r="G27" i="32"/>
  <c r="I27" i="32"/>
  <c r="K27" i="32"/>
  <c r="M27" i="32"/>
  <c r="O27" i="32"/>
  <c r="Q27" i="32"/>
  <c r="S27" i="32"/>
  <c r="U27" i="32"/>
  <c r="W27" i="32"/>
  <c r="Y27" i="32"/>
  <c r="AA27" i="32"/>
  <c r="AC27" i="32"/>
  <c r="AE27" i="32"/>
  <c r="AG27" i="32"/>
  <c r="AI27" i="32"/>
  <c r="AK27" i="32"/>
  <c r="AM27" i="32"/>
  <c r="AO27" i="32"/>
  <c r="AQ27" i="32"/>
  <c r="E28" i="32"/>
  <c r="G28" i="32"/>
  <c r="I28" i="32"/>
  <c r="K28" i="32"/>
  <c r="M28" i="32"/>
  <c r="O28" i="32"/>
  <c r="Q28" i="32"/>
  <c r="S28" i="32"/>
  <c r="U28" i="32"/>
  <c r="W28" i="32"/>
  <c r="Y28" i="32"/>
  <c r="AA28" i="32"/>
  <c r="AC28" i="32"/>
  <c r="AE28" i="32"/>
  <c r="AG28" i="32"/>
  <c r="AI28" i="32"/>
  <c r="AK28" i="32"/>
  <c r="AM28" i="32"/>
  <c r="AO28" i="32"/>
  <c r="AQ28" i="32"/>
  <c r="E29" i="32"/>
  <c r="G29" i="32"/>
  <c r="I29" i="32"/>
  <c r="K29" i="32"/>
  <c r="M29" i="32"/>
  <c r="O29" i="32"/>
  <c r="Q29" i="32"/>
  <c r="S29" i="32"/>
  <c r="U29" i="32"/>
  <c r="W29" i="32"/>
  <c r="Y29" i="32"/>
  <c r="AA29" i="32"/>
  <c r="AC29" i="32"/>
  <c r="AE29" i="32"/>
  <c r="AG29" i="32"/>
  <c r="AI29" i="32"/>
  <c r="AK29" i="32"/>
  <c r="AM29" i="32"/>
  <c r="AO29" i="32"/>
  <c r="AQ29" i="32"/>
  <c r="E30" i="32"/>
  <c r="G30" i="32"/>
  <c r="I30" i="32"/>
  <c r="K30" i="32"/>
  <c r="M30" i="32"/>
  <c r="O30" i="32"/>
  <c r="Q30" i="32"/>
  <c r="S30" i="32"/>
  <c r="U30" i="32"/>
  <c r="W30" i="32"/>
  <c r="Y30" i="32"/>
  <c r="AA30" i="32"/>
  <c r="AC30" i="32"/>
  <c r="AE30" i="32"/>
  <c r="AG30" i="32"/>
  <c r="AI30" i="32"/>
  <c r="AK30" i="32"/>
  <c r="AM30" i="32"/>
  <c r="AO30" i="32"/>
  <c r="AQ30" i="32"/>
  <c r="E31" i="32"/>
  <c r="G31" i="32"/>
  <c r="I31" i="32"/>
  <c r="K31" i="32"/>
  <c r="M31" i="32"/>
  <c r="O31" i="32"/>
  <c r="Q31" i="32"/>
  <c r="S31" i="32"/>
  <c r="U31" i="32"/>
  <c r="W31" i="32"/>
  <c r="Y31" i="32"/>
  <c r="AA31" i="32"/>
  <c r="AC31" i="32"/>
  <c r="AE31" i="32"/>
  <c r="AG31" i="32"/>
  <c r="AN22" i="32"/>
  <c r="D23" i="32"/>
  <c r="H23" i="32"/>
  <c r="L23" i="32"/>
  <c r="P23" i="32"/>
  <c r="T23" i="32"/>
  <c r="X23" i="32"/>
  <c r="AB23" i="32"/>
  <c r="AF23" i="32"/>
  <c r="AJ23" i="32"/>
  <c r="AN23" i="32"/>
  <c r="D24" i="32"/>
  <c r="H24" i="32"/>
  <c r="L24" i="32"/>
  <c r="P24" i="32"/>
  <c r="T24" i="32"/>
  <c r="X24" i="32"/>
  <c r="AB24" i="32"/>
  <c r="AF24" i="32"/>
  <c r="AJ24" i="32"/>
  <c r="AN24" i="32"/>
  <c r="D25" i="32"/>
  <c r="H25" i="32"/>
  <c r="L25" i="32"/>
  <c r="P25" i="32"/>
  <c r="T25" i="32"/>
  <c r="X25" i="32"/>
  <c r="AB25" i="32"/>
  <c r="AF25" i="32"/>
  <c r="AJ25" i="32"/>
  <c r="AN25" i="32"/>
  <c r="D26" i="32"/>
  <c r="H26" i="32"/>
  <c r="L26" i="32"/>
  <c r="P26" i="32"/>
  <c r="T26" i="32"/>
  <c r="X26" i="32"/>
  <c r="AB26" i="32"/>
  <c r="AF26" i="32"/>
  <c r="AJ26" i="32"/>
  <c r="AN26" i="32"/>
  <c r="D27" i="32"/>
  <c r="H27" i="32"/>
  <c r="L27" i="32"/>
  <c r="P27" i="32"/>
  <c r="T27" i="32"/>
  <c r="X27" i="32"/>
  <c r="AB27" i="32"/>
  <c r="AF27" i="32"/>
  <c r="AJ27" i="32"/>
  <c r="AN27" i="32"/>
  <c r="D28" i="32"/>
  <c r="H28" i="32"/>
  <c r="L28" i="32"/>
  <c r="P28" i="32"/>
  <c r="T28" i="32"/>
  <c r="X28" i="32"/>
  <c r="AB28" i="32"/>
  <c r="AF28" i="32"/>
  <c r="AJ28" i="32"/>
  <c r="AN28" i="32"/>
  <c r="D29" i="32"/>
  <c r="H29" i="32"/>
  <c r="L29" i="32"/>
  <c r="P29" i="32"/>
  <c r="T29" i="32"/>
  <c r="X29" i="32"/>
  <c r="AB29" i="32"/>
  <c r="AF29" i="32"/>
  <c r="AJ29" i="32"/>
  <c r="AN29" i="32"/>
  <c r="D30" i="32"/>
  <c r="H30" i="32"/>
  <c r="L30" i="32"/>
  <c r="P30" i="32"/>
  <c r="T30" i="32"/>
  <c r="X30" i="32"/>
  <c r="AB30" i="32"/>
  <c r="AF30" i="32"/>
  <c r="AJ30" i="32"/>
  <c r="AN30" i="32"/>
  <c r="D31" i="32"/>
  <c r="H31" i="32"/>
  <c r="L31" i="32"/>
  <c r="P31" i="32"/>
  <c r="T31" i="32"/>
  <c r="X31" i="32"/>
  <c r="AB31" i="32"/>
  <c r="AF31" i="32"/>
  <c r="AI31" i="32"/>
  <c r="AK31" i="32"/>
  <c r="AM31" i="32"/>
  <c r="AO31" i="32"/>
  <c r="AQ31" i="32"/>
  <c r="E32" i="32"/>
  <c r="G32" i="32"/>
  <c r="I32" i="32"/>
  <c r="K32" i="32"/>
  <c r="M32" i="32"/>
  <c r="O32" i="32"/>
  <c r="Q32" i="32"/>
  <c r="S32" i="32"/>
  <c r="U32" i="32"/>
  <c r="W32" i="32"/>
  <c r="Y32" i="32"/>
  <c r="AA32" i="32"/>
  <c r="AC32" i="32"/>
  <c r="AE32" i="32"/>
  <c r="AG32" i="32"/>
  <c r="AI32" i="32"/>
  <c r="AK32" i="32"/>
  <c r="AM32" i="32"/>
  <c r="AO32" i="32"/>
  <c r="AQ32" i="32"/>
  <c r="E33" i="32"/>
  <c r="G33" i="32"/>
  <c r="I33" i="32"/>
  <c r="K33" i="32"/>
  <c r="M33" i="32"/>
  <c r="O33" i="32"/>
  <c r="Q33" i="32"/>
  <c r="S33" i="32"/>
  <c r="U33" i="32"/>
  <c r="W33" i="32"/>
  <c r="Y33" i="32"/>
  <c r="AA33" i="32"/>
  <c r="AC33" i="32"/>
  <c r="AE33" i="32"/>
  <c r="AG33" i="32"/>
  <c r="AI33" i="32"/>
  <c r="AK33" i="32"/>
  <c r="AM33" i="32"/>
  <c r="AO33" i="32"/>
  <c r="AQ33" i="32"/>
  <c r="E34" i="32"/>
  <c r="G34" i="32"/>
  <c r="I34" i="32"/>
  <c r="K34" i="32"/>
  <c r="M34" i="32"/>
  <c r="O34" i="32"/>
  <c r="Q34" i="32"/>
  <c r="S34" i="32"/>
  <c r="U34" i="32"/>
  <c r="W34" i="32"/>
  <c r="Y34" i="32"/>
  <c r="AA34" i="32"/>
  <c r="AC34" i="32"/>
  <c r="AE34" i="32"/>
  <c r="AG34" i="32"/>
  <c r="AI34" i="32"/>
  <c r="AK34" i="32"/>
  <c r="AM34" i="32"/>
  <c r="AO34" i="32"/>
  <c r="AQ34" i="32"/>
  <c r="E35" i="32"/>
  <c r="G35" i="32"/>
  <c r="I35" i="32"/>
  <c r="K35" i="32"/>
  <c r="M35" i="32"/>
  <c r="O35" i="32"/>
  <c r="Q35" i="32"/>
  <c r="S35" i="32"/>
  <c r="U35" i="32"/>
  <c r="W35" i="32"/>
  <c r="Y35" i="32"/>
  <c r="AA35" i="32"/>
  <c r="AC35" i="32"/>
  <c r="AE35" i="32"/>
  <c r="AG35" i="32"/>
  <c r="AI35" i="32"/>
  <c r="AK35" i="32"/>
  <c r="AM35" i="32"/>
  <c r="AO35" i="32"/>
  <c r="AQ35" i="32"/>
  <c r="E36" i="32"/>
  <c r="G36" i="32"/>
  <c r="I36" i="32"/>
  <c r="K36" i="32"/>
  <c r="M36" i="32"/>
  <c r="O36" i="32"/>
  <c r="Q36" i="32"/>
  <c r="S36" i="32"/>
  <c r="U36" i="32"/>
  <c r="W36" i="32"/>
  <c r="Y36" i="32"/>
  <c r="AA36" i="32"/>
  <c r="AC36" i="32"/>
  <c r="AE36" i="32"/>
  <c r="AG36" i="32"/>
  <c r="AI36" i="32"/>
  <c r="AK36" i="32"/>
  <c r="AM36" i="32"/>
  <c r="AO36" i="32"/>
  <c r="AQ36" i="32"/>
  <c r="E37" i="32"/>
  <c r="G37" i="32"/>
  <c r="I37" i="32"/>
  <c r="K37" i="32"/>
  <c r="M37" i="32"/>
  <c r="O37" i="32"/>
  <c r="Q37" i="32"/>
  <c r="S37" i="32"/>
  <c r="U37" i="32"/>
  <c r="W37" i="32"/>
  <c r="Y37" i="32"/>
  <c r="AA37" i="32"/>
  <c r="AC37" i="32"/>
  <c r="AE37" i="32"/>
  <c r="AG37" i="32"/>
  <c r="AI37" i="32"/>
  <c r="AK37" i="32"/>
  <c r="AM37" i="32"/>
  <c r="AO37" i="32"/>
  <c r="AQ37" i="32"/>
  <c r="E38" i="32"/>
  <c r="G38" i="32"/>
  <c r="I38" i="32"/>
  <c r="K38" i="32"/>
  <c r="M38" i="32"/>
  <c r="O38" i="32"/>
  <c r="Q38" i="32"/>
  <c r="S38" i="32"/>
  <c r="U38" i="32"/>
  <c r="W38" i="32"/>
  <c r="Y38" i="32"/>
  <c r="AA38" i="32"/>
  <c r="AC38" i="32"/>
  <c r="AE38" i="32"/>
  <c r="AG38" i="32"/>
  <c r="AI38" i="32"/>
  <c r="AK38" i="32"/>
  <c r="AM38" i="32"/>
  <c r="AO38" i="32"/>
  <c r="AQ38" i="32"/>
  <c r="E39" i="32"/>
  <c r="G39" i="32"/>
  <c r="I39" i="32"/>
  <c r="K39" i="32"/>
  <c r="M39" i="32"/>
  <c r="O39" i="32"/>
  <c r="Q39" i="32"/>
  <c r="S39" i="32"/>
  <c r="U39" i="32"/>
  <c r="W39" i="32"/>
  <c r="Y39" i="32"/>
  <c r="AA39" i="32"/>
  <c r="AC39" i="32"/>
  <c r="AE39" i="32"/>
  <c r="AG39" i="32"/>
  <c r="AI39" i="32"/>
  <c r="AK39" i="32"/>
  <c r="AM39" i="32"/>
  <c r="AO39" i="32"/>
  <c r="AQ39" i="32"/>
  <c r="E40" i="32"/>
  <c r="G40" i="32"/>
  <c r="I40" i="32"/>
  <c r="K40" i="32"/>
  <c r="M40" i="32"/>
  <c r="O40" i="32"/>
  <c r="Q40" i="32"/>
  <c r="S40" i="32"/>
  <c r="U40" i="32"/>
  <c r="W40" i="32"/>
  <c r="Y40" i="32"/>
  <c r="AA40" i="32"/>
  <c r="AC40" i="32"/>
  <c r="AE40" i="32"/>
  <c r="AG40" i="32"/>
  <c r="AI40" i="32"/>
  <c r="AK40" i="32"/>
  <c r="AM40" i="32"/>
  <c r="AO40" i="32"/>
  <c r="AQ40" i="32"/>
  <c r="E41" i="32"/>
  <c r="G41" i="32"/>
  <c r="I41" i="32"/>
  <c r="K41" i="32"/>
  <c r="M41" i="32"/>
  <c r="O41" i="32"/>
  <c r="Q41" i="32"/>
  <c r="S41" i="32"/>
  <c r="U41" i="32"/>
  <c r="W41" i="32"/>
  <c r="Y41" i="32"/>
  <c r="AA41" i="32"/>
  <c r="AC41" i="32"/>
  <c r="AE41" i="32"/>
  <c r="AG41" i="32"/>
  <c r="AI41" i="32"/>
  <c r="AK41" i="32"/>
  <c r="AM41" i="32"/>
  <c r="AO41" i="32"/>
  <c r="AQ41" i="32"/>
  <c r="E42" i="32"/>
  <c r="G42" i="32"/>
  <c r="I42" i="32"/>
  <c r="K42" i="32"/>
  <c r="M42" i="32"/>
  <c r="O42" i="32"/>
  <c r="Q42" i="32"/>
  <c r="S42" i="32"/>
  <c r="U42" i="32"/>
  <c r="W42" i="32"/>
  <c r="Y42" i="32"/>
  <c r="AA42" i="32"/>
  <c r="AC42" i="32"/>
  <c r="AE42" i="32"/>
  <c r="AG42" i="32"/>
  <c r="AI42" i="32"/>
  <c r="AK42" i="32"/>
  <c r="AM42" i="32"/>
  <c r="AO42" i="32"/>
  <c r="AQ42" i="32"/>
  <c r="E43" i="32"/>
  <c r="G43" i="32"/>
  <c r="I43" i="32"/>
  <c r="K43" i="32"/>
  <c r="M43" i="32"/>
  <c r="O43" i="32"/>
  <c r="Q43" i="32"/>
  <c r="S43" i="32"/>
  <c r="U43" i="32"/>
  <c r="W43" i="32"/>
  <c r="Y43" i="32"/>
  <c r="AA43" i="32"/>
  <c r="AC43" i="32"/>
  <c r="AE43" i="32"/>
  <c r="AG43" i="32"/>
  <c r="AI43" i="32"/>
  <c r="AK43" i="32"/>
  <c r="AM43" i="32"/>
  <c r="AO43" i="32"/>
  <c r="AQ43" i="32"/>
  <c r="E44" i="32"/>
  <c r="G44" i="32"/>
  <c r="I44" i="32"/>
  <c r="K44" i="32"/>
  <c r="M44" i="32"/>
  <c r="O44" i="32"/>
  <c r="Q44" i="32"/>
  <c r="S44" i="32"/>
  <c r="U44" i="32"/>
  <c r="W44" i="32"/>
  <c r="Y44" i="32"/>
  <c r="AA44" i="32"/>
  <c r="AC44" i="32"/>
  <c r="AE44" i="32"/>
  <c r="AG44" i="32"/>
  <c r="AI44" i="32"/>
  <c r="AK44" i="32"/>
  <c r="AM44" i="32"/>
  <c r="AO44" i="32"/>
  <c r="AQ44" i="32"/>
  <c r="E45" i="32"/>
  <c r="G45" i="32"/>
  <c r="I45" i="32"/>
  <c r="K45" i="32"/>
  <c r="M45" i="32"/>
  <c r="O45" i="32"/>
  <c r="Q45" i="32"/>
  <c r="S45" i="32"/>
  <c r="U45" i="32"/>
  <c r="W45" i="32"/>
  <c r="Y45" i="32"/>
  <c r="AA45" i="32"/>
  <c r="AC45" i="32"/>
  <c r="AE45" i="32"/>
  <c r="AG45" i="32"/>
  <c r="AI45" i="32"/>
  <c r="AK45" i="32"/>
  <c r="AM45" i="32"/>
  <c r="AO45" i="32"/>
  <c r="AQ45" i="32"/>
  <c r="E46" i="32"/>
  <c r="G46" i="32"/>
  <c r="I46" i="32"/>
  <c r="K46" i="32"/>
  <c r="M46" i="32"/>
  <c r="O46" i="32"/>
  <c r="Q46" i="32"/>
  <c r="S46" i="32"/>
  <c r="U46" i="32"/>
  <c r="W46" i="32"/>
  <c r="Y46" i="32"/>
  <c r="AA46" i="32"/>
  <c r="AC46" i="32"/>
  <c r="AE46" i="32"/>
  <c r="AG46" i="32"/>
  <c r="AI46" i="32"/>
  <c r="AK46" i="32"/>
  <c r="AM46" i="32"/>
  <c r="AO46" i="32"/>
  <c r="AQ46" i="32"/>
  <c r="E47" i="32"/>
  <c r="G47" i="32"/>
  <c r="I47" i="32"/>
  <c r="K47" i="32"/>
  <c r="M47" i="32"/>
  <c r="O47" i="32"/>
  <c r="Q47" i="32"/>
  <c r="S47" i="32"/>
  <c r="U47" i="32"/>
  <c r="W47" i="32"/>
  <c r="Y47" i="32"/>
  <c r="AA47" i="32"/>
  <c r="AC47" i="32"/>
  <c r="AE47" i="32"/>
  <c r="AG47" i="32"/>
  <c r="AI47" i="32"/>
  <c r="AK47" i="32"/>
  <c r="AM47" i="32"/>
  <c r="AO47" i="32"/>
  <c r="AQ47" i="32"/>
  <c r="E48" i="32"/>
  <c r="G48" i="32"/>
  <c r="I48" i="32"/>
  <c r="K48" i="32"/>
  <c r="M48" i="32"/>
  <c r="O48" i="32"/>
  <c r="Q48" i="32"/>
  <c r="S48" i="32"/>
  <c r="U48" i="32"/>
  <c r="W48" i="32"/>
  <c r="Y48" i="32"/>
  <c r="AA48" i="32"/>
  <c r="AC48" i="32"/>
  <c r="AE48" i="32"/>
  <c r="AG48" i="32"/>
  <c r="AI48" i="32"/>
  <c r="AK48" i="32"/>
  <c r="AM48" i="32"/>
  <c r="AO48" i="32"/>
  <c r="AQ48" i="32"/>
  <c r="E49" i="32"/>
  <c r="G49" i="32"/>
  <c r="I49" i="32"/>
  <c r="K49" i="32"/>
  <c r="M49" i="32"/>
  <c r="O49" i="32"/>
  <c r="Q49" i="32"/>
  <c r="S49" i="32"/>
  <c r="U49" i="32"/>
  <c r="W49" i="32"/>
  <c r="Y49" i="32"/>
  <c r="AA49" i="32"/>
  <c r="AC49" i="32"/>
  <c r="AE49" i="32"/>
  <c r="AG49" i="32"/>
  <c r="AI49" i="32"/>
  <c r="AK49" i="32"/>
  <c r="AM49" i="32"/>
  <c r="AO49" i="32"/>
  <c r="AQ49" i="32"/>
  <c r="E50" i="32"/>
  <c r="G50" i="32"/>
  <c r="I50" i="32"/>
  <c r="K50" i="32"/>
  <c r="M50" i="32"/>
  <c r="O50" i="32"/>
  <c r="Q50" i="32"/>
  <c r="S50" i="32"/>
  <c r="U50" i="32"/>
  <c r="W50" i="32"/>
  <c r="Y50" i="32"/>
  <c r="AA50" i="32"/>
  <c r="AC50" i="32"/>
  <c r="AE50" i="32"/>
  <c r="AG50" i="32"/>
  <c r="AI50" i="32"/>
  <c r="AK50" i="32"/>
  <c r="AM50" i="32"/>
  <c r="AO50" i="32"/>
  <c r="AQ50" i="32"/>
  <c r="E51" i="32"/>
  <c r="G51" i="32"/>
  <c r="I51" i="32"/>
  <c r="K51" i="32"/>
  <c r="M51" i="32"/>
  <c r="O51" i="32"/>
  <c r="Q51" i="32"/>
  <c r="S51" i="32"/>
  <c r="U51" i="32"/>
  <c r="W51" i="32"/>
  <c r="Y51" i="32"/>
  <c r="AA51" i="32"/>
  <c r="AC51" i="32"/>
  <c r="AE51" i="32"/>
  <c r="AG51" i="32"/>
  <c r="AI51" i="32"/>
  <c r="AK51" i="32"/>
  <c r="AM51" i="32"/>
  <c r="AO51" i="32"/>
  <c r="AQ51" i="32"/>
  <c r="E52" i="32"/>
  <c r="G52" i="32"/>
  <c r="I52" i="32"/>
  <c r="K52" i="32"/>
  <c r="M52" i="32"/>
  <c r="O52" i="32"/>
  <c r="Q52" i="32"/>
  <c r="S52" i="32"/>
  <c r="U52" i="32"/>
  <c r="W52" i="32"/>
  <c r="Y52" i="32"/>
  <c r="AA52" i="32"/>
  <c r="AC52" i="32"/>
  <c r="AE52" i="32"/>
  <c r="AG52" i="32"/>
  <c r="AI52" i="32"/>
  <c r="AK52" i="32"/>
  <c r="AM52" i="32"/>
  <c r="AL22" i="32"/>
  <c r="AP22" i="32"/>
  <c r="F23" i="32"/>
  <c r="J23" i="32"/>
  <c r="N23" i="32"/>
  <c r="R23" i="32"/>
  <c r="V23" i="32"/>
  <c r="Z23" i="32"/>
  <c r="AD23" i="32"/>
  <c r="AH23" i="32"/>
  <c r="AL23" i="32"/>
  <c r="AP23" i="32"/>
  <c r="F24" i="32"/>
  <c r="J24" i="32"/>
  <c r="N24" i="32"/>
  <c r="R24" i="32"/>
  <c r="V24" i="32"/>
  <c r="Z24" i="32"/>
  <c r="AD24" i="32"/>
  <c r="AH24" i="32"/>
  <c r="AL24" i="32"/>
  <c r="AP24" i="32"/>
  <c r="F25" i="32"/>
  <c r="J25" i="32"/>
  <c r="N25" i="32"/>
  <c r="R25" i="32"/>
  <c r="V25" i="32"/>
  <c r="Z25" i="32"/>
  <c r="AD25" i="32"/>
  <c r="AH25" i="32"/>
  <c r="AL25" i="32"/>
  <c r="AP25" i="32"/>
  <c r="F26" i="32"/>
  <c r="J26" i="32"/>
  <c r="N26" i="32"/>
  <c r="R26" i="32"/>
  <c r="V26" i="32"/>
  <c r="Z26" i="32"/>
  <c r="AD26" i="32"/>
  <c r="AH26" i="32"/>
  <c r="AL26" i="32"/>
  <c r="AP26" i="32"/>
  <c r="F27" i="32"/>
  <c r="J27" i="32"/>
  <c r="N27" i="32"/>
  <c r="R27" i="32"/>
  <c r="V27" i="32"/>
  <c r="Z27" i="32"/>
  <c r="AD27" i="32"/>
  <c r="AH27" i="32"/>
  <c r="AL27" i="32"/>
  <c r="AP27" i="32"/>
  <c r="F28" i="32"/>
  <c r="J28" i="32"/>
  <c r="N28" i="32"/>
  <c r="R28" i="32"/>
  <c r="V28" i="32"/>
  <c r="Z28" i="32"/>
  <c r="AD28" i="32"/>
  <c r="AH28" i="32"/>
  <c r="AL28" i="32"/>
  <c r="AP28" i="32"/>
  <c r="F29" i="32"/>
  <c r="J29" i="32"/>
  <c r="N29" i="32"/>
  <c r="R29" i="32"/>
  <c r="V29" i="32"/>
  <c r="Z29" i="32"/>
  <c r="AD29" i="32"/>
  <c r="AH29" i="32"/>
  <c r="AL29" i="32"/>
  <c r="AP29" i="32"/>
  <c r="F30" i="32"/>
  <c r="J30" i="32"/>
  <c r="N30" i="32"/>
  <c r="R30" i="32"/>
  <c r="V30" i="32"/>
  <c r="Z30" i="32"/>
  <c r="AD30" i="32"/>
  <c r="AH30" i="32"/>
  <c r="AL30" i="32"/>
  <c r="AP30" i="32"/>
  <c r="F31" i="32"/>
  <c r="J31" i="32"/>
  <c r="N31" i="32"/>
  <c r="R31" i="32"/>
  <c r="V31" i="32"/>
  <c r="Z31" i="32"/>
  <c r="AD31" i="32"/>
  <c r="AH31" i="32"/>
  <c r="AJ31" i="32"/>
  <c r="AL31" i="32"/>
  <c r="AN31" i="32"/>
  <c r="AP31" i="32"/>
  <c r="D32" i="32"/>
  <c r="F32" i="32"/>
  <c r="H32" i="32"/>
  <c r="J32" i="32"/>
  <c r="L32" i="32"/>
  <c r="N32" i="32"/>
  <c r="P32" i="32"/>
  <c r="R32" i="32"/>
  <c r="T32" i="32"/>
  <c r="V32" i="32"/>
  <c r="X32" i="32"/>
  <c r="Z32" i="32"/>
  <c r="AB32" i="32"/>
  <c r="AD32" i="32"/>
  <c r="AF32" i="32"/>
  <c r="AH32" i="32"/>
  <c r="AJ32" i="32"/>
  <c r="AL32" i="32"/>
  <c r="AN32" i="32"/>
  <c r="AP32" i="32"/>
  <c r="D33" i="32"/>
  <c r="F33" i="32"/>
  <c r="H33" i="32"/>
  <c r="J33" i="32"/>
  <c r="L33" i="32"/>
  <c r="N33" i="32"/>
  <c r="P33" i="32"/>
  <c r="R33" i="32"/>
  <c r="T33" i="32"/>
  <c r="V33" i="32"/>
  <c r="X33" i="32"/>
  <c r="Z33" i="32"/>
  <c r="AB33" i="32"/>
  <c r="AD33" i="32"/>
  <c r="AF33" i="32"/>
  <c r="AH33" i="32"/>
  <c r="AJ33" i="32"/>
  <c r="AL33" i="32"/>
  <c r="AN33" i="32"/>
  <c r="AP33" i="32"/>
  <c r="D34" i="32"/>
  <c r="F34" i="32"/>
  <c r="H34" i="32"/>
  <c r="J34" i="32"/>
  <c r="L34" i="32"/>
  <c r="N34" i="32"/>
  <c r="P34" i="32"/>
  <c r="R34" i="32"/>
  <c r="T34" i="32"/>
  <c r="V34" i="32"/>
  <c r="X34" i="32"/>
  <c r="Z34" i="32"/>
  <c r="AB34" i="32"/>
  <c r="AD34" i="32"/>
  <c r="AF34" i="32"/>
  <c r="AH34" i="32"/>
  <c r="AJ34" i="32"/>
  <c r="AL34" i="32"/>
  <c r="AN34" i="32"/>
  <c r="AP34" i="32"/>
  <c r="D35" i="32"/>
  <c r="F35" i="32"/>
  <c r="H35" i="32"/>
  <c r="J35" i="32"/>
  <c r="L35" i="32"/>
  <c r="N35" i="32"/>
  <c r="P35" i="32"/>
  <c r="R35" i="32"/>
  <c r="T35" i="32"/>
  <c r="V35" i="32"/>
  <c r="X35" i="32"/>
  <c r="Z35" i="32"/>
  <c r="AB35" i="32"/>
  <c r="AD35" i="32"/>
  <c r="AF35" i="32"/>
  <c r="AH35" i="32"/>
  <c r="AJ35" i="32"/>
  <c r="AL35" i="32"/>
  <c r="AN35" i="32"/>
  <c r="AP35" i="32"/>
  <c r="D36" i="32"/>
  <c r="F36" i="32"/>
  <c r="H36" i="32"/>
  <c r="J36" i="32"/>
  <c r="L36" i="32"/>
  <c r="N36" i="32"/>
  <c r="P36" i="32"/>
  <c r="R36" i="32"/>
  <c r="T36" i="32"/>
  <c r="V36" i="32"/>
  <c r="X36" i="32"/>
  <c r="Z36" i="32"/>
  <c r="AB36" i="32"/>
  <c r="AD36" i="32"/>
  <c r="AF36" i="32"/>
  <c r="AH36" i="32"/>
  <c r="AJ36" i="32"/>
  <c r="AL36" i="32"/>
  <c r="AN36" i="32"/>
  <c r="AP36" i="32"/>
  <c r="D37" i="32"/>
  <c r="F37" i="32"/>
  <c r="H37" i="32"/>
  <c r="J37" i="32"/>
  <c r="L37" i="32"/>
  <c r="N37" i="32"/>
  <c r="P37" i="32"/>
  <c r="R37" i="32"/>
  <c r="T37" i="32"/>
  <c r="V37" i="32"/>
  <c r="X37" i="32"/>
  <c r="Z37" i="32"/>
  <c r="AB37" i="32"/>
  <c r="AD37" i="32"/>
  <c r="AF37" i="32"/>
  <c r="AH37" i="32"/>
  <c r="AJ37" i="32"/>
  <c r="AL37" i="32"/>
  <c r="AN37" i="32"/>
  <c r="AP37" i="32"/>
  <c r="D38" i="32"/>
  <c r="F38" i="32"/>
  <c r="H38" i="32"/>
  <c r="J38" i="32"/>
  <c r="L38" i="32"/>
  <c r="N38" i="32"/>
  <c r="P38" i="32"/>
  <c r="R38" i="32"/>
  <c r="T38" i="32"/>
  <c r="V38" i="32"/>
  <c r="X38" i="32"/>
  <c r="Z38" i="32"/>
  <c r="AB38" i="32"/>
  <c r="AD38" i="32"/>
  <c r="AF38" i="32"/>
  <c r="AH38" i="32"/>
  <c r="AJ38" i="32"/>
  <c r="AL38" i="32"/>
  <c r="AN38" i="32"/>
  <c r="AP38" i="32"/>
  <c r="D39" i="32"/>
  <c r="F39" i="32"/>
  <c r="H39" i="32"/>
  <c r="J39" i="32"/>
  <c r="L39" i="32"/>
  <c r="N39" i="32"/>
  <c r="P39" i="32"/>
  <c r="R39" i="32"/>
  <c r="T39" i="32"/>
  <c r="V39" i="32"/>
  <c r="X39" i="32"/>
  <c r="Z39" i="32"/>
  <c r="AB39" i="32"/>
  <c r="AD39" i="32"/>
  <c r="AF39" i="32"/>
  <c r="AH39" i="32"/>
  <c r="AJ39" i="32"/>
  <c r="AL39" i="32"/>
  <c r="AN39" i="32"/>
  <c r="AP39" i="32"/>
  <c r="D40" i="32"/>
  <c r="F40" i="32"/>
  <c r="H40" i="32"/>
  <c r="J40" i="32"/>
  <c r="L40" i="32"/>
  <c r="N40" i="32"/>
  <c r="P40" i="32"/>
  <c r="R40" i="32"/>
  <c r="T40" i="32"/>
  <c r="V40" i="32"/>
  <c r="X40" i="32"/>
  <c r="Z40" i="32"/>
  <c r="AB40" i="32"/>
  <c r="AD40" i="32"/>
  <c r="AF40" i="32"/>
  <c r="AH40" i="32"/>
  <c r="AJ40" i="32"/>
  <c r="AL40" i="32"/>
  <c r="AN40" i="32"/>
  <c r="AP40" i="32"/>
  <c r="D41" i="32"/>
  <c r="F41" i="32"/>
  <c r="H41" i="32"/>
  <c r="J41" i="32"/>
  <c r="L41" i="32"/>
  <c r="N41" i="32"/>
  <c r="P41" i="32"/>
  <c r="R41" i="32"/>
  <c r="T41" i="32"/>
  <c r="V41" i="32"/>
  <c r="X41" i="32"/>
  <c r="Z41" i="32"/>
  <c r="AB41" i="32"/>
  <c r="AD41" i="32"/>
  <c r="AF41" i="32"/>
  <c r="AH41" i="32"/>
  <c r="AJ41" i="32"/>
  <c r="AL41" i="32"/>
  <c r="AN41" i="32"/>
  <c r="AP41" i="32"/>
  <c r="D42" i="32"/>
  <c r="F42" i="32"/>
  <c r="H42" i="32"/>
  <c r="J42" i="32"/>
  <c r="L42" i="32"/>
  <c r="N42" i="32"/>
  <c r="P42" i="32"/>
  <c r="R42" i="32"/>
  <c r="T42" i="32"/>
  <c r="V42" i="32"/>
  <c r="X42" i="32"/>
  <c r="Z42" i="32"/>
  <c r="AB42" i="32"/>
  <c r="AD42" i="32"/>
  <c r="AF42" i="32"/>
  <c r="AH42" i="32"/>
  <c r="AJ42" i="32"/>
  <c r="AL42" i="32"/>
  <c r="AN42" i="32"/>
  <c r="AP42" i="32"/>
  <c r="D43" i="32"/>
  <c r="F43" i="32"/>
  <c r="H43" i="32"/>
  <c r="J43" i="32"/>
  <c r="L43" i="32"/>
  <c r="N43" i="32"/>
  <c r="P43" i="32"/>
  <c r="R43" i="32"/>
  <c r="T43" i="32"/>
  <c r="V43" i="32"/>
  <c r="X43" i="32"/>
  <c r="Z43" i="32"/>
  <c r="AB43" i="32"/>
  <c r="AD43" i="32"/>
  <c r="AF43" i="32"/>
  <c r="AH43" i="32"/>
  <c r="AJ43" i="32"/>
  <c r="AL43" i="32"/>
  <c r="AN43" i="32"/>
  <c r="AP43" i="32"/>
  <c r="D44" i="32"/>
  <c r="F44" i="32"/>
  <c r="H44" i="32"/>
  <c r="J44" i="32"/>
  <c r="L44" i="32"/>
  <c r="N44" i="32"/>
  <c r="P44" i="32"/>
  <c r="R44" i="32"/>
  <c r="T44" i="32"/>
  <c r="V44" i="32"/>
  <c r="X44" i="32"/>
  <c r="Z44" i="32"/>
  <c r="AB44" i="32"/>
  <c r="AD44" i="32"/>
  <c r="AF44" i="32"/>
  <c r="AH44" i="32"/>
  <c r="AJ44" i="32"/>
  <c r="AL44" i="32"/>
  <c r="AN44" i="32"/>
  <c r="AP44" i="32"/>
  <c r="D45" i="32"/>
  <c r="F45" i="32"/>
  <c r="H45" i="32"/>
  <c r="J45" i="32"/>
  <c r="L45" i="32"/>
  <c r="N45" i="32"/>
  <c r="P45" i="32"/>
  <c r="R45" i="32"/>
  <c r="T45" i="32"/>
  <c r="V45" i="32"/>
  <c r="X45" i="32"/>
  <c r="Z45" i="32"/>
  <c r="AB45" i="32"/>
  <c r="AD45" i="32"/>
  <c r="AF45" i="32"/>
  <c r="AH45" i="32"/>
  <c r="AJ45" i="32"/>
  <c r="AL45" i="32"/>
  <c r="AN45" i="32"/>
  <c r="AP45" i="32"/>
  <c r="D46" i="32"/>
  <c r="F46" i="32"/>
  <c r="H46" i="32"/>
  <c r="J46" i="32"/>
  <c r="L46" i="32"/>
  <c r="N46" i="32"/>
  <c r="P46" i="32"/>
  <c r="R46" i="32"/>
  <c r="T46" i="32"/>
  <c r="V46" i="32"/>
  <c r="X46" i="32"/>
  <c r="Z46" i="32"/>
  <c r="AB46" i="32"/>
  <c r="AD46" i="32"/>
  <c r="AF46" i="32"/>
  <c r="AH46" i="32"/>
  <c r="AJ46" i="32"/>
  <c r="AL46" i="32"/>
  <c r="AN46" i="32"/>
  <c r="AP46" i="32"/>
  <c r="D47" i="32"/>
  <c r="F47" i="32"/>
  <c r="H47" i="32"/>
  <c r="J47" i="32"/>
  <c r="L47" i="32"/>
  <c r="N47" i="32"/>
  <c r="P47" i="32"/>
  <c r="R47" i="32"/>
  <c r="T47" i="32"/>
  <c r="V47" i="32"/>
  <c r="X47" i="32"/>
  <c r="Z47" i="32"/>
  <c r="AB47" i="32"/>
  <c r="AD47" i="32"/>
  <c r="AF47" i="32"/>
  <c r="AH47" i="32"/>
  <c r="AJ47" i="32"/>
  <c r="AL47" i="32"/>
  <c r="AN47" i="32"/>
  <c r="AP47" i="32"/>
  <c r="D48" i="32"/>
  <c r="F48" i="32"/>
  <c r="H48" i="32"/>
  <c r="J48" i="32"/>
  <c r="L48" i="32"/>
  <c r="N48" i="32"/>
  <c r="P48" i="32"/>
  <c r="R48" i="32"/>
  <c r="T48" i="32"/>
  <c r="V48" i="32"/>
  <c r="X48" i="32"/>
  <c r="Z48" i="32"/>
  <c r="AB48" i="32"/>
  <c r="AD48" i="32"/>
  <c r="AF48" i="32"/>
  <c r="AH48" i="32"/>
  <c r="AJ48" i="32"/>
  <c r="AL48" i="32"/>
  <c r="AN48" i="32"/>
  <c r="AP48" i="32"/>
  <c r="D49" i="32"/>
  <c r="F49" i="32"/>
  <c r="H49" i="32"/>
  <c r="J49" i="32"/>
  <c r="L49" i="32"/>
  <c r="N49" i="32"/>
  <c r="P49" i="32"/>
  <c r="R49" i="32"/>
  <c r="T49" i="32"/>
  <c r="V49" i="32"/>
  <c r="X49" i="32"/>
  <c r="Z49" i="32"/>
  <c r="AB49" i="32"/>
  <c r="AD49" i="32"/>
  <c r="AF49" i="32"/>
  <c r="AH49" i="32"/>
  <c r="AJ49" i="32"/>
  <c r="AL49" i="32"/>
  <c r="AN49" i="32"/>
  <c r="AP49" i="32"/>
  <c r="D50" i="32"/>
  <c r="F50" i="32"/>
  <c r="H50" i="32"/>
  <c r="J50" i="32"/>
  <c r="L50" i="32"/>
  <c r="N50" i="32"/>
  <c r="P50" i="32"/>
  <c r="R50" i="32"/>
  <c r="T50" i="32"/>
  <c r="V50" i="32"/>
  <c r="X50" i="32"/>
  <c r="Z50" i="32"/>
  <c r="AB50" i="32"/>
  <c r="AD50" i="32"/>
  <c r="AF50" i="32"/>
  <c r="AH50" i="32"/>
  <c r="AJ50" i="32"/>
  <c r="AL50" i="32"/>
  <c r="AN50" i="32"/>
  <c r="AP50" i="32"/>
  <c r="D51" i="32"/>
  <c r="F51" i="32"/>
  <c r="H51" i="32"/>
  <c r="J51" i="32"/>
  <c r="L51" i="32"/>
  <c r="N51" i="32"/>
  <c r="P51" i="32"/>
  <c r="R51" i="32"/>
  <c r="T51" i="32"/>
  <c r="V51" i="32"/>
  <c r="X51" i="32"/>
  <c r="Z51" i="32"/>
  <c r="AB51" i="32"/>
  <c r="AD51" i="32"/>
  <c r="AF51" i="32"/>
  <c r="AH51" i="32"/>
  <c r="AJ51" i="32"/>
  <c r="AL51" i="32"/>
  <c r="AN51" i="32"/>
  <c r="AP51" i="32"/>
  <c r="D52" i="32"/>
  <c r="F52" i="32"/>
  <c r="H52" i="32"/>
  <c r="J52" i="32"/>
  <c r="L52" i="32"/>
  <c r="N52" i="32"/>
  <c r="P52" i="32"/>
  <c r="R52" i="32"/>
  <c r="T52" i="32"/>
  <c r="V52" i="32"/>
  <c r="X52" i="32"/>
  <c r="Z52" i="32"/>
  <c r="AB52" i="32"/>
  <c r="AD52" i="32"/>
  <c r="AF52" i="32"/>
  <c r="AH52" i="32"/>
  <c r="AJ52" i="32"/>
  <c r="AL52" i="32"/>
  <c r="AN52" i="32"/>
  <c r="AP52" i="32"/>
  <c r="AQ52" i="32"/>
  <c r="E53" i="32"/>
  <c r="G53" i="32"/>
  <c r="I53" i="32"/>
  <c r="K53" i="32"/>
  <c r="M53" i="32"/>
  <c r="O53" i="32"/>
  <c r="Q53" i="32"/>
  <c r="S53" i="32"/>
  <c r="U53" i="32"/>
  <c r="W53" i="32"/>
  <c r="Y53" i="32"/>
  <c r="AA53" i="32"/>
  <c r="AC53" i="32"/>
  <c r="AE53" i="32"/>
  <c r="AG53" i="32"/>
  <c r="AI53" i="32"/>
  <c r="AK53" i="32"/>
  <c r="AM53" i="32"/>
  <c r="AO53" i="32"/>
  <c r="AQ53" i="32"/>
  <c r="E54" i="32"/>
  <c r="G54" i="32"/>
  <c r="I54" i="32"/>
  <c r="K54" i="32"/>
  <c r="M54" i="32"/>
  <c r="O54" i="32"/>
  <c r="Q54" i="32"/>
  <c r="S54" i="32"/>
  <c r="U54" i="32"/>
  <c r="W54" i="32"/>
  <c r="Y54" i="32"/>
  <c r="AA54" i="32"/>
  <c r="AC54" i="32"/>
  <c r="AE54" i="32"/>
  <c r="AG54" i="32"/>
  <c r="AI54" i="32"/>
  <c r="AK54" i="32"/>
  <c r="AM54" i="32"/>
  <c r="AO54" i="32"/>
  <c r="AQ54" i="32"/>
  <c r="E55" i="32"/>
  <c r="G55" i="32"/>
  <c r="I55" i="32"/>
  <c r="K55" i="32"/>
  <c r="M55" i="32"/>
  <c r="O55" i="32"/>
  <c r="Q55" i="32"/>
  <c r="S55" i="32"/>
  <c r="U55" i="32"/>
  <c r="W55" i="32"/>
  <c r="Y55" i="32"/>
  <c r="AA55" i="32"/>
  <c r="AC55" i="32"/>
  <c r="AE55" i="32"/>
  <c r="AG55" i="32"/>
  <c r="AI55" i="32"/>
  <c r="AK55" i="32"/>
  <c r="AM55" i="32"/>
  <c r="AO55" i="32"/>
  <c r="AQ55" i="32"/>
  <c r="E56" i="32"/>
  <c r="G56" i="32"/>
  <c r="I56" i="32"/>
  <c r="K56" i="32"/>
  <c r="M56" i="32"/>
  <c r="O56" i="32"/>
  <c r="Q56" i="32"/>
  <c r="S56" i="32"/>
  <c r="U56" i="32"/>
  <c r="W56" i="32"/>
  <c r="Y56" i="32"/>
  <c r="AA56" i="32"/>
  <c r="AC56" i="32"/>
  <c r="AE56" i="32"/>
  <c r="AG56" i="32"/>
  <c r="AI56" i="32"/>
  <c r="AK56" i="32"/>
  <c r="AM56" i="32"/>
  <c r="AO56" i="32"/>
  <c r="AQ56" i="32"/>
  <c r="E57" i="32"/>
  <c r="G57" i="32"/>
  <c r="I57" i="32"/>
  <c r="K57" i="32"/>
  <c r="M57" i="32"/>
  <c r="O57" i="32"/>
  <c r="Q57" i="32"/>
  <c r="S57" i="32"/>
  <c r="U57" i="32"/>
  <c r="W57" i="32"/>
  <c r="Y57" i="32"/>
  <c r="AA57" i="32"/>
  <c r="AC57" i="32"/>
  <c r="AE57" i="32"/>
  <c r="AG57" i="32"/>
  <c r="AI57" i="32"/>
  <c r="AK57" i="32"/>
  <c r="AM57" i="32"/>
  <c r="AO57" i="32"/>
  <c r="AQ57" i="32"/>
  <c r="E58" i="32"/>
  <c r="G58" i="32"/>
  <c r="I58" i="32"/>
  <c r="K58" i="32"/>
  <c r="M58" i="32"/>
  <c r="O58" i="32"/>
  <c r="Q58" i="32"/>
  <c r="S58" i="32"/>
  <c r="U58" i="32"/>
  <c r="W58" i="32"/>
  <c r="Y58" i="32"/>
  <c r="AA58" i="32"/>
  <c r="AC58" i="32"/>
  <c r="AE58" i="32"/>
  <c r="AG58" i="32"/>
  <c r="AI58" i="32"/>
  <c r="AK58" i="32"/>
  <c r="AM58" i="32"/>
  <c r="AO58" i="32"/>
  <c r="AQ58" i="32"/>
  <c r="E59" i="32"/>
  <c r="G59" i="32"/>
  <c r="I59" i="32"/>
  <c r="K59" i="32"/>
  <c r="M59" i="32"/>
  <c r="O59" i="32"/>
  <c r="Q59" i="32"/>
  <c r="S59" i="32"/>
  <c r="U59" i="32"/>
  <c r="W59" i="32"/>
  <c r="Y59" i="32"/>
  <c r="AA59" i="32"/>
  <c r="AC59" i="32"/>
  <c r="AE59" i="32"/>
  <c r="AG59" i="32"/>
  <c r="AI59" i="32"/>
  <c r="AK59" i="32"/>
  <c r="AM59" i="32"/>
  <c r="AO59" i="32"/>
  <c r="AQ59" i="32"/>
  <c r="E60" i="32"/>
  <c r="G60" i="32"/>
  <c r="I60" i="32"/>
  <c r="K60" i="32"/>
  <c r="M60" i="32"/>
  <c r="O60" i="32"/>
  <c r="Q60" i="32"/>
  <c r="S60" i="32"/>
  <c r="U60" i="32"/>
  <c r="W60" i="32"/>
  <c r="Y60" i="32"/>
  <c r="AA60" i="32"/>
  <c r="AC60" i="32"/>
  <c r="AE60" i="32"/>
  <c r="AG60" i="32"/>
  <c r="AI60" i="32"/>
  <c r="AK60" i="32"/>
  <c r="AM60" i="32"/>
  <c r="AO60" i="32"/>
  <c r="AQ60" i="32"/>
  <c r="E61" i="32"/>
  <c r="G61" i="32"/>
  <c r="I61" i="32"/>
  <c r="K61" i="32"/>
  <c r="M61" i="32"/>
  <c r="O61" i="32"/>
  <c r="Q61" i="32"/>
  <c r="S61" i="32"/>
  <c r="U61" i="32"/>
  <c r="W61" i="32"/>
  <c r="Y61" i="32"/>
  <c r="AA61" i="32"/>
  <c r="AC61" i="32"/>
  <c r="AE61" i="32"/>
  <c r="AG61" i="32"/>
  <c r="AI61" i="32"/>
  <c r="AK61" i="32"/>
  <c r="AM61" i="32"/>
  <c r="AO61" i="32"/>
  <c r="AQ61" i="32"/>
  <c r="E62" i="32"/>
  <c r="G62" i="32"/>
  <c r="I62" i="32"/>
  <c r="K62" i="32"/>
  <c r="M62" i="32"/>
  <c r="O62" i="32"/>
  <c r="Q62" i="32"/>
  <c r="S62" i="32"/>
  <c r="U62" i="32"/>
  <c r="W62" i="32"/>
  <c r="Y62" i="32"/>
  <c r="AA62" i="32"/>
  <c r="AC62" i="32"/>
  <c r="AE62" i="32"/>
  <c r="AG62" i="32"/>
  <c r="AI62" i="32"/>
  <c r="AK62" i="32"/>
  <c r="AM62" i="32"/>
  <c r="AO62" i="32"/>
  <c r="AQ62" i="32"/>
  <c r="E63" i="32"/>
  <c r="G63" i="32"/>
  <c r="I63" i="32"/>
  <c r="K63" i="32"/>
  <c r="M63" i="32"/>
  <c r="O63" i="32"/>
  <c r="Q63" i="32"/>
  <c r="S63" i="32"/>
  <c r="U63" i="32"/>
  <c r="W63" i="32"/>
  <c r="Y63" i="32"/>
  <c r="AA63" i="32"/>
  <c r="AC63" i="32"/>
  <c r="AE63" i="32"/>
  <c r="AG63" i="32"/>
  <c r="AI63" i="32"/>
  <c r="AK63" i="32"/>
  <c r="AM63" i="32"/>
  <c r="AO63" i="32"/>
  <c r="AQ63" i="32"/>
  <c r="E64" i="32"/>
  <c r="G64" i="32"/>
  <c r="I64" i="32"/>
  <c r="K64" i="32"/>
  <c r="M64" i="32"/>
  <c r="O64" i="32"/>
  <c r="Q64" i="32"/>
  <c r="S64" i="32"/>
  <c r="U64" i="32"/>
  <c r="W64" i="32"/>
  <c r="Y64" i="32"/>
  <c r="AA64" i="32"/>
  <c r="AC64" i="32"/>
  <c r="AE64" i="32"/>
  <c r="AG64" i="32"/>
  <c r="AI64" i="32"/>
  <c r="AK64" i="32"/>
  <c r="AM64" i="32"/>
  <c r="AO64" i="32"/>
  <c r="AQ64" i="32"/>
  <c r="E65" i="32"/>
  <c r="E76" i="32" s="1"/>
  <c r="G65" i="32"/>
  <c r="G76" i="32" s="1"/>
  <c r="I65" i="32"/>
  <c r="I76" i="32" s="1"/>
  <c r="K65" i="32"/>
  <c r="K76" i="32" s="1"/>
  <c r="M65" i="32"/>
  <c r="M76" i="32" s="1"/>
  <c r="O65" i="32"/>
  <c r="O76" i="32" s="1"/>
  <c r="Q65" i="32"/>
  <c r="Q76" i="32" s="1"/>
  <c r="S65" i="32"/>
  <c r="S76" i="32" s="1"/>
  <c r="U65" i="32"/>
  <c r="U76" i="32" s="1"/>
  <c r="W65" i="32"/>
  <c r="W76" i="32" s="1"/>
  <c r="Y65" i="32"/>
  <c r="Y76" i="32" s="1"/>
  <c r="AA65" i="32"/>
  <c r="AA76" i="32" s="1"/>
  <c r="AC65" i="32"/>
  <c r="AC76" i="32" s="1"/>
  <c r="AE65" i="32"/>
  <c r="AE76" i="32" s="1"/>
  <c r="AG65" i="32"/>
  <c r="AG76" i="32" s="1"/>
  <c r="AI65" i="32"/>
  <c r="AI76" i="32" s="1"/>
  <c r="AK65" i="32"/>
  <c r="AK76" i="32" s="1"/>
  <c r="AM65" i="32"/>
  <c r="AM76" i="32" s="1"/>
  <c r="AO65" i="32"/>
  <c r="AQ65" i="32"/>
  <c r="E66" i="32"/>
  <c r="G66" i="32"/>
  <c r="I66" i="32"/>
  <c r="K66" i="32"/>
  <c r="M66" i="32"/>
  <c r="O66" i="32"/>
  <c r="Q66" i="32"/>
  <c r="S66" i="32"/>
  <c r="U66" i="32"/>
  <c r="W66" i="32"/>
  <c r="Y66" i="32"/>
  <c r="AA66" i="32"/>
  <c r="AC66" i="32"/>
  <c r="AE66" i="32"/>
  <c r="AG66" i="32"/>
  <c r="AI66" i="32"/>
  <c r="AK66" i="32"/>
  <c r="AM66" i="32"/>
  <c r="AO66" i="32"/>
  <c r="AQ66" i="32"/>
  <c r="E67" i="32"/>
  <c r="G67" i="32"/>
  <c r="I67" i="32"/>
  <c r="K67" i="32"/>
  <c r="M67" i="32"/>
  <c r="O67" i="32"/>
  <c r="Q67" i="32"/>
  <c r="S67" i="32"/>
  <c r="U67" i="32"/>
  <c r="W67" i="32"/>
  <c r="Y67" i="32"/>
  <c r="AA67" i="32"/>
  <c r="AC67" i="32"/>
  <c r="AE67" i="32"/>
  <c r="AG67" i="32"/>
  <c r="AI67" i="32"/>
  <c r="AK67" i="32"/>
  <c r="AM67" i="32"/>
  <c r="AO67" i="32"/>
  <c r="AQ67" i="32"/>
  <c r="E68" i="32"/>
  <c r="G68" i="32"/>
  <c r="I68" i="32"/>
  <c r="K68" i="32"/>
  <c r="M68" i="32"/>
  <c r="O68" i="32"/>
  <c r="Q68" i="32"/>
  <c r="S68" i="32"/>
  <c r="U68" i="32"/>
  <c r="W68" i="32"/>
  <c r="Y68" i="32"/>
  <c r="AA68" i="32"/>
  <c r="AC68" i="32"/>
  <c r="AE68" i="32"/>
  <c r="AG68" i="32"/>
  <c r="AI68" i="32"/>
  <c r="AK68" i="32"/>
  <c r="AM68" i="32"/>
  <c r="AO68" i="32"/>
  <c r="AQ68" i="32"/>
  <c r="E69" i="32"/>
  <c r="G69" i="32"/>
  <c r="I69" i="32"/>
  <c r="K69" i="32"/>
  <c r="M69" i="32"/>
  <c r="O69" i="32"/>
  <c r="Q69" i="32"/>
  <c r="S69" i="32"/>
  <c r="U69" i="32"/>
  <c r="W69" i="32"/>
  <c r="Y69" i="32"/>
  <c r="AA69" i="32"/>
  <c r="AC69" i="32"/>
  <c r="AE69" i="32"/>
  <c r="AG69" i="32"/>
  <c r="AI69" i="32"/>
  <c r="AK69" i="32"/>
  <c r="AM69" i="32"/>
  <c r="AO69" i="32"/>
  <c r="AQ69" i="32"/>
  <c r="E70" i="32"/>
  <c r="G70" i="32"/>
  <c r="I70" i="32"/>
  <c r="K70" i="32"/>
  <c r="M70" i="32"/>
  <c r="O70" i="32"/>
  <c r="Q70" i="32"/>
  <c r="S70" i="32"/>
  <c r="U70" i="32"/>
  <c r="W70" i="32"/>
  <c r="Y70" i="32"/>
  <c r="AA70" i="32"/>
  <c r="AC70" i="32"/>
  <c r="AE70" i="32"/>
  <c r="AG70" i="32"/>
  <c r="AI70" i="32"/>
  <c r="AK70" i="32"/>
  <c r="AM70" i="32"/>
  <c r="AO70" i="32"/>
  <c r="AQ70" i="32"/>
  <c r="C14" i="32"/>
  <c r="C16" i="32"/>
  <c r="C18" i="32"/>
  <c r="C20" i="32"/>
  <c r="C22" i="32"/>
  <c r="C24" i="32"/>
  <c r="C26" i="32"/>
  <c r="C28" i="32"/>
  <c r="C30" i="32"/>
  <c r="C32" i="32"/>
  <c r="C34" i="32"/>
  <c r="C36" i="32"/>
  <c r="C38" i="32"/>
  <c r="C40" i="32"/>
  <c r="C42" i="32"/>
  <c r="C44" i="32"/>
  <c r="C46" i="32"/>
  <c r="C48" i="32"/>
  <c r="C50" i="32"/>
  <c r="C52" i="32"/>
  <c r="C54" i="32"/>
  <c r="C56" i="32"/>
  <c r="C58" i="32"/>
  <c r="C60" i="32"/>
  <c r="C62" i="32"/>
  <c r="C64" i="32"/>
  <c r="C66" i="32"/>
  <c r="C68" i="32"/>
  <c r="C70" i="32"/>
  <c r="AO52" i="32"/>
  <c r="D53" i="32"/>
  <c r="F53" i="32"/>
  <c r="H53" i="32"/>
  <c r="J53" i="32"/>
  <c r="L53" i="32"/>
  <c r="N53" i="32"/>
  <c r="P53" i="32"/>
  <c r="R53" i="32"/>
  <c r="T53" i="32"/>
  <c r="V53" i="32"/>
  <c r="X53" i="32"/>
  <c r="Z53" i="32"/>
  <c r="AB53" i="32"/>
  <c r="AD53" i="32"/>
  <c r="AF53" i="32"/>
  <c r="AH53" i="32"/>
  <c r="AJ53" i="32"/>
  <c r="AL53" i="32"/>
  <c r="AN53" i="32"/>
  <c r="AP53" i="32"/>
  <c r="D54" i="32"/>
  <c r="F54" i="32"/>
  <c r="H54" i="32"/>
  <c r="J54" i="32"/>
  <c r="L54" i="32"/>
  <c r="N54" i="32"/>
  <c r="P54" i="32"/>
  <c r="R54" i="32"/>
  <c r="T54" i="32"/>
  <c r="V54" i="32"/>
  <c r="X54" i="32"/>
  <c r="Z54" i="32"/>
  <c r="AB54" i="32"/>
  <c r="AD54" i="32"/>
  <c r="AF54" i="32"/>
  <c r="AH54" i="32"/>
  <c r="AJ54" i="32"/>
  <c r="AL54" i="32"/>
  <c r="AN54" i="32"/>
  <c r="AP54" i="32"/>
  <c r="D55" i="32"/>
  <c r="F55" i="32"/>
  <c r="H55" i="32"/>
  <c r="J55" i="32"/>
  <c r="L55" i="32"/>
  <c r="N55" i="32"/>
  <c r="P55" i="32"/>
  <c r="R55" i="32"/>
  <c r="T55" i="32"/>
  <c r="V55" i="32"/>
  <c r="X55" i="32"/>
  <c r="Z55" i="32"/>
  <c r="AB55" i="32"/>
  <c r="AD55" i="32"/>
  <c r="AF55" i="32"/>
  <c r="AH55" i="32"/>
  <c r="AJ55" i="32"/>
  <c r="AL55" i="32"/>
  <c r="AN55" i="32"/>
  <c r="AP55" i="32"/>
  <c r="D56" i="32"/>
  <c r="F56" i="32"/>
  <c r="H56" i="32"/>
  <c r="J56" i="32"/>
  <c r="L56" i="32"/>
  <c r="N56" i="32"/>
  <c r="P56" i="32"/>
  <c r="R56" i="32"/>
  <c r="T56" i="32"/>
  <c r="V56" i="32"/>
  <c r="X56" i="32"/>
  <c r="Z56" i="32"/>
  <c r="AB56" i="32"/>
  <c r="AD56" i="32"/>
  <c r="AF56" i="32"/>
  <c r="AH56" i="32"/>
  <c r="AJ56" i="32"/>
  <c r="AL56" i="32"/>
  <c r="AN56" i="32"/>
  <c r="AP56" i="32"/>
  <c r="D57" i="32"/>
  <c r="F57" i="32"/>
  <c r="H57" i="32"/>
  <c r="J57" i="32"/>
  <c r="L57" i="32"/>
  <c r="N57" i="32"/>
  <c r="P57" i="32"/>
  <c r="R57" i="32"/>
  <c r="T57" i="32"/>
  <c r="V57" i="32"/>
  <c r="X57" i="32"/>
  <c r="Z57" i="32"/>
  <c r="AB57" i="32"/>
  <c r="AD57" i="32"/>
  <c r="AF57" i="32"/>
  <c r="AH57" i="32"/>
  <c r="AJ57" i="32"/>
  <c r="AL57" i="32"/>
  <c r="AN57" i="32"/>
  <c r="AP57" i="32"/>
  <c r="D58" i="32"/>
  <c r="F58" i="32"/>
  <c r="H58" i="32"/>
  <c r="J58" i="32"/>
  <c r="L58" i="32"/>
  <c r="N58" i="32"/>
  <c r="P58" i="32"/>
  <c r="R58" i="32"/>
  <c r="T58" i="32"/>
  <c r="V58" i="32"/>
  <c r="X58" i="32"/>
  <c r="Z58" i="32"/>
  <c r="AB58" i="32"/>
  <c r="AD58" i="32"/>
  <c r="AF58" i="32"/>
  <c r="AH58" i="32"/>
  <c r="AJ58" i="32"/>
  <c r="AL58" i="32"/>
  <c r="AN58" i="32"/>
  <c r="AP58" i="32"/>
  <c r="D59" i="32"/>
  <c r="F59" i="32"/>
  <c r="H59" i="32"/>
  <c r="J59" i="32"/>
  <c r="L59" i="32"/>
  <c r="N59" i="32"/>
  <c r="P59" i="32"/>
  <c r="R59" i="32"/>
  <c r="T59" i="32"/>
  <c r="V59" i="32"/>
  <c r="X59" i="32"/>
  <c r="Z59" i="32"/>
  <c r="AB59" i="32"/>
  <c r="AD59" i="32"/>
  <c r="AF59" i="32"/>
  <c r="AH59" i="32"/>
  <c r="AJ59" i="32"/>
  <c r="AL59" i="32"/>
  <c r="AN59" i="32"/>
  <c r="AP59" i="32"/>
  <c r="D60" i="32"/>
  <c r="F60" i="32"/>
  <c r="H60" i="32"/>
  <c r="J60" i="32"/>
  <c r="L60" i="32"/>
  <c r="N60" i="32"/>
  <c r="P60" i="32"/>
  <c r="R60" i="32"/>
  <c r="T60" i="32"/>
  <c r="V60" i="32"/>
  <c r="X60" i="32"/>
  <c r="Z60" i="32"/>
  <c r="AB60" i="32"/>
  <c r="AD60" i="32"/>
  <c r="AF60" i="32"/>
  <c r="AH60" i="32"/>
  <c r="AJ60" i="32"/>
  <c r="AL60" i="32"/>
  <c r="AN60" i="32"/>
  <c r="AP60" i="32"/>
  <c r="D61" i="32"/>
  <c r="F61" i="32"/>
  <c r="H61" i="32"/>
  <c r="J61" i="32"/>
  <c r="L61" i="32"/>
  <c r="N61" i="32"/>
  <c r="P61" i="32"/>
  <c r="R61" i="32"/>
  <c r="T61" i="32"/>
  <c r="V61" i="32"/>
  <c r="X61" i="32"/>
  <c r="Z61" i="32"/>
  <c r="AB61" i="32"/>
  <c r="AD61" i="32"/>
  <c r="AF61" i="32"/>
  <c r="AH61" i="32"/>
  <c r="AJ61" i="32"/>
  <c r="AL61" i="32"/>
  <c r="AN61" i="32"/>
  <c r="AP61" i="32"/>
  <c r="D62" i="32"/>
  <c r="F62" i="32"/>
  <c r="H62" i="32"/>
  <c r="J62" i="32"/>
  <c r="L62" i="32"/>
  <c r="N62" i="32"/>
  <c r="P62" i="32"/>
  <c r="R62" i="32"/>
  <c r="T62" i="32"/>
  <c r="V62" i="32"/>
  <c r="X62" i="32"/>
  <c r="Z62" i="32"/>
  <c r="AB62" i="32"/>
  <c r="AD62" i="32"/>
  <c r="AF62" i="32"/>
  <c r="AH62" i="32"/>
  <c r="AJ62" i="32"/>
  <c r="AL62" i="32"/>
  <c r="AN62" i="32"/>
  <c r="AP62" i="32"/>
  <c r="D63" i="32"/>
  <c r="F63" i="32"/>
  <c r="H63" i="32"/>
  <c r="J63" i="32"/>
  <c r="L63" i="32"/>
  <c r="N63" i="32"/>
  <c r="P63" i="32"/>
  <c r="R63" i="32"/>
  <c r="T63" i="32"/>
  <c r="V63" i="32"/>
  <c r="X63" i="32"/>
  <c r="Z63" i="32"/>
  <c r="AB63" i="32"/>
  <c r="AD63" i="32"/>
  <c r="AF63" i="32"/>
  <c r="AH63" i="32"/>
  <c r="AJ63" i="32"/>
  <c r="AL63" i="32"/>
  <c r="AN63" i="32"/>
  <c r="AP63" i="32"/>
  <c r="D64" i="32"/>
  <c r="F64" i="32"/>
  <c r="H64" i="32"/>
  <c r="J64" i="32"/>
  <c r="L64" i="32"/>
  <c r="N64" i="32"/>
  <c r="P64" i="32"/>
  <c r="R64" i="32"/>
  <c r="T64" i="32"/>
  <c r="V64" i="32"/>
  <c r="X64" i="32"/>
  <c r="Z64" i="32"/>
  <c r="AB64" i="32"/>
  <c r="AD64" i="32"/>
  <c r="AF64" i="32"/>
  <c r="AH64" i="32"/>
  <c r="AJ64" i="32"/>
  <c r="AL64" i="32"/>
  <c r="AN64" i="32"/>
  <c r="AP64" i="32"/>
  <c r="D65" i="32"/>
  <c r="D76" i="32" s="1"/>
  <c r="F65" i="32"/>
  <c r="F76" i="32" s="1"/>
  <c r="H65" i="32"/>
  <c r="H76" i="32" s="1"/>
  <c r="J65" i="32"/>
  <c r="J76" i="32" s="1"/>
  <c r="L65" i="32"/>
  <c r="L76" i="32" s="1"/>
  <c r="N65" i="32"/>
  <c r="N76" i="32" s="1"/>
  <c r="P65" i="32"/>
  <c r="P76" i="32" s="1"/>
  <c r="R65" i="32"/>
  <c r="R76" i="32" s="1"/>
  <c r="T65" i="32"/>
  <c r="T76" i="32" s="1"/>
  <c r="V65" i="32"/>
  <c r="V76" i="32" s="1"/>
  <c r="X65" i="32"/>
  <c r="X76" i="32" s="1"/>
  <c r="Z65" i="32"/>
  <c r="Z76" i="32" s="1"/>
  <c r="AB65" i="32"/>
  <c r="AB76" i="32" s="1"/>
  <c r="AD65" i="32"/>
  <c r="AD76" i="32" s="1"/>
  <c r="AF65" i="32"/>
  <c r="AF76" i="32" s="1"/>
  <c r="AH65" i="32"/>
  <c r="AH76" i="32" s="1"/>
  <c r="AJ65" i="32"/>
  <c r="AJ76" i="32" s="1"/>
  <c r="AL65" i="32"/>
  <c r="AL76" i="32" s="1"/>
  <c r="AN65" i="32"/>
  <c r="AP65" i="32"/>
  <c r="D66" i="32"/>
  <c r="F66" i="32"/>
  <c r="H66" i="32"/>
  <c r="J66" i="32"/>
  <c r="L66" i="32"/>
  <c r="N66" i="32"/>
  <c r="P66" i="32"/>
  <c r="R66" i="32"/>
  <c r="T66" i="32"/>
  <c r="V66" i="32"/>
  <c r="X66" i="32"/>
  <c r="Z66" i="32"/>
  <c r="AB66" i="32"/>
  <c r="AD66" i="32"/>
  <c r="AF66" i="32"/>
  <c r="AH66" i="32"/>
  <c r="AJ66" i="32"/>
  <c r="AL66" i="32"/>
  <c r="AN66" i="32"/>
  <c r="AP66" i="32"/>
  <c r="D67" i="32"/>
  <c r="F67" i="32"/>
  <c r="H67" i="32"/>
  <c r="J67" i="32"/>
  <c r="L67" i="32"/>
  <c r="N67" i="32"/>
  <c r="P67" i="32"/>
  <c r="R67" i="32"/>
  <c r="T67" i="32"/>
  <c r="V67" i="32"/>
  <c r="X67" i="32"/>
  <c r="Z67" i="32"/>
  <c r="AB67" i="32"/>
  <c r="AD67" i="32"/>
  <c r="AF67" i="32"/>
  <c r="AH67" i="32"/>
  <c r="AJ67" i="32"/>
  <c r="AL67" i="32"/>
  <c r="AN67" i="32"/>
  <c r="AP67" i="32"/>
  <c r="D68" i="32"/>
  <c r="F68" i="32"/>
  <c r="H68" i="32"/>
  <c r="J68" i="32"/>
  <c r="L68" i="32"/>
  <c r="N68" i="32"/>
  <c r="P68" i="32"/>
  <c r="R68" i="32"/>
  <c r="T68" i="32"/>
  <c r="V68" i="32"/>
  <c r="X68" i="32"/>
  <c r="Z68" i="32"/>
  <c r="AB68" i="32"/>
  <c r="AD68" i="32"/>
  <c r="AF68" i="32"/>
  <c r="AH68" i="32"/>
  <c r="AJ68" i="32"/>
  <c r="AL68" i="32"/>
  <c r="AN68" i="32"/>
  <c r="AP68" i="32"/>
  <c r="D69" i="32"/>
  <c r="F69" i="32"/>
  <c r="H69" i="32"/>
  <c r="J69" i="32"/>
  <c r="L69" i="32"/>
  <c r="N69" i="32"/>
  <c r="P69" i="32"/>
  <c r="R69" i="32"/>
  <c r="T69" i="32"/>
  <c r="V69" i="32"/>
  <c r="X69" i="32"/>
  <c r="Z69" i="32"/>
  <c r="AB69" i="32"/>
  <c r="AD69" i="32"/>
  <c r="AF69" i="32"/>
  <c r="AH69" i="32"/>
  <c r="AJ69" i="32"/>
  <c r="AL69" i="32"/>
  <c r="AN69" i="32"/>
  <c r="AP69" i="32"/>
  <c r="D70" i="32"/>
  <c r="F70" i="32"/>
  <c r="H70" i="32"/>
  <c r="J70" i="32"/>
  <c r="L70" i="32"/>
  <c r="N70" i="32"/>
  <c r="P70" i="32"/>
  <c r="R70" i="32"/>
  <c r="T70" i="32"/>
  <c r="V70" i="32"/>
  <c r="X70" i="32"/>
  <c r="Z70" i="32"/>
  <c r="AB70" i="32"/>
  <c r="AD70" i="32"/>
  <c r="AF70" i="32"/>
  <c r="AH70" i="32"/>
  <c r="AJ70" i="32"/>
  <c r="AL70" i="32"/>
  <c r="AN70" i="32"/>
  <c r="AP70" i="32"/>
  <c r="C13" i="32"/>
  <c r="C15" i="32"/>
  <c r="C17" i="32"/>
  <c r="C19" i="32"/>
  <c r="C21" i="32"/>
  <c r="C23" i="32"/>
  <c r="C25" i="32"/>
  <c r="C27" i="32"/>
  <c r="C29" i="32"/>
  <c r="C31" i="32"/>
  <c r="C33" i="32"/>
  <c r="C35" i="32"/>
  <c r="C37" i="32"/>
  <c r="C39" i="32"/>
  <c r="C41" i="32"/>
  <c r="C43" i="32"/>
  <c r="C45" i="32"/>
  <c r="C47" i="32"/>
  <c r="C49" i="32"/>
  <c r="C51" i="32"/>
  <c r="C53" i="32"/>
  <c r="C55" i="32"/>
  <c r="C57" i="32"/>
  <c r="C59" i="32"/>
  <c r="C61" i="32"/>
  <c r="C63" i="32"/>
  <c r="C65" i="32"/>
  <c r="C76" i="32" s="1"/>
  <c r="C67" i="32"/>
  <c r="C69" i="32"/>
  <c r="C12" i="32"/>
  <c r="B9" i="31"/>
  <c r="B9" i="30"/>
  <c r="B9" i="29"/>
  <c r="AH79" i="31"/>
  <c r="AJ79" i="31"/>
  <c r="AI79" i="31"/>
  <c r="AK79" i="31"/>
  <c r="D12" i="30"/>
  <c r="F12" i="30"/>
  <c r="H12" i="30"/>
  <c r="J12" i="30"/>
  <c r="L12" i="30"/>
  <c r="N12" i="30"/>
  <c r="P12" i="30"/>
  <c r="R12" i="30"/>
  <c r="T12" i="30"/>
  <c r="V12" i="30"/>
  <c r="X12" i="30"/>
  <c r="Z12" i="30"/>
  <c r="AB12" i="30"/>
  <c r="AD12" i="30"/>
  <c r="AF12" i="30"/>
  <c r="AH12" i="30"/>
  <c r="AJ12" i="30"/>
  <c r="AL12" i="30"/>
  <c r="AN12" i="30"/>
  <c r="AP12" i="30"/>
  <c r="D13" i="30"/>
  <c r="F13" i="30"/>
  <c r="H13" i="30"/>
  <c r="J13" i="30"/>
  <c r="L13" i="30"/>
  <c r="N13" i="30"/>
  <c r="P13" i="30"/>
  <c r="R13" i="30"/>
  <c r="T13" i="30"/>
  <c r="V13" i="30"/>
  <c r="X13" i="30"/>
  <c r="Z13" i="30"/>
  <c r="AB13" i="30"/>
  <c r="AD13" i="30"/>
  <c r="AF13" i="30"/>
  <c r="AH13" i="30"/>
  <c r="AJ13" i="30"/>
  <c r="AL13" i="30"/>
  <c r="AN13" i="30"/>
  <c r="AP13" i="30"/>
  <c r="D14" i="30"/>
  <c r="F14" i="30"/>
  <c r="H14" i="30"/>
  <c r="J14" i="30"/>
  <c r="L14" i="30"/>
  <c r="N14" i="30"/>
  <c r="P14" i="30"/>
  <c r="R14" i="30"/>
  <c r="T14" i="30"/>
  <c r="V14" i="30"/>
  <c r="X14" i="30"/>
  <c r="Z14" i="30"/>
  <c r="AB14" i="30"/>
  <c r="AD14" i="30"/>
  <c r="AF14" i="30"/>
  <c r="AH14" i="30"/>
  <c r="AJ14" i="30"/>
  <c r="AL14" i="30"/>
  <c r="AN14" i="30"/>
  <c r="AP14" i="30"/>
  <c r="D15" i="30"/>
  <c r="F15" i="30"/>
  <c r="H15" i="30"/>
  <c r="J15" i="30"/>
  <c r="L15" i="30"/>
  <c r="N15" i="30"/>
  <c r="P15" i="30"/>
  <c r="R15" i="30"/>
  <c r="T15" i="30"/>
  <c r="V15" i="30"/>
  <c r="X15" i="30"/>
  <c r="Z15" i="30"/>
  <c r="AB15" i="30"/>
  <c r="AD15" i="30"/>
  <c r="AF15" i="30"/>
  <c r="AH15" i="30"/>
  <c r="AJ15" i="30"/>
  <c r="AL15" i="30"/>
  <c r="AN15" i="30"/>
  <c r="AP15" i="30"/>
  <c r="D16" i="30"/>
  <c r="F16" i="30"/>
  <c r="H16" i="30"/>
  <c r="J16" i="30"/>
  <c r="L16" i="30"/>
  <c r="N16" i="30"/>
  <c r="P16" i="30"/>
  <c r="R16" i="30"/>
  <c r="T16" i="30"/>
  <c r="V16" i="30"/>
  <c r="X16" i="30"/>
  <c r="Z16" i="30"/>
  <c r="AB16" i="30"/>
  <c r="AD16" i="30"/>
  <c r="AF16" i="30"/>
  <c r="AH16" i="30"/>
  <c r="AJ16" i="30"/>
  <c r="AL16" i="30"/>
  <c r="AN16" i="30"/>
  <c r="AP16" i="30"/>
  <c r="D17" i="30"/>
  <c r="F17" i="30"/>
  <c r="H17" i="30"/>
  <c r="J17" i="30"/>
  <c r="L17" i="30"/>
  <c r="N17" i="30"/>
  <c r="P17" i="30"/>
  <c r="R17" i="30"/>
  <c r="T17" i="30"/>
  <c r="V17" i="30"/>
  <c r="X17" i="30"/>
  <c r="Z17" i="30"/>
  <c r="AB17" i="30"/>
  <c r="AD17" i="30"/>
  <c r="AF17" i="30"/>
  <c r="AH17" i="30"/>
  <c r="AJ17" i="30"/>
  <c r="AL17" i="30"/>
  <c r="AN17" i="30"/>
  <c r="AP17" i="30"/>
  <c r="D18" i="30"/>
  <c r="F18" i="30"/>
  <c r="H18" i="30"/>
  <c r="J18" i="30"/>
  <c r="L18" i="30"/>
  <c r="N18" i="30"/>
  <c r="P18" i="30"/>
  <c r="R18" i="30"/>
  <c r="T18" i="30"/>
  <c r="V18" i="30"/>
  <c r="X18" i="30"/>
  <c r="Z18" i="30"/>
  <c r="AB18" i="30"/>
  <c r="AD18" i="30"/>
  <c r="AF18" i="30"/>
  <c r="AH18" i="30"/>
  <c r="AJ18" i="30"/>
  <c r="AL18" i="30"/>
  <c r="AN18" i="30"/>
  <c r="AP18" i="30"/>
  <c r="D19" i="30"/>
  <c r="F19" i="30"/>
  <c r="H19" i="30"/>
  <c r="J19" i="30"/>
  <c r="L19" i="30"/>
  <c r="N19" i="30"/>
  <c r="P19" i="30"/>
  <c r="R19" i="30"/>
  <c r="T19" i="30"/>
  <c r="V19" i="30"/>
  <c r="X19" i="30"/>
  <c r="Z19" i="30"/>
  <c r="AB19" i="30"/>
  <c r="AD19" i="30"/>
  <c r="AF19" i="30"/>
  <c r="AH19" i="30"/>
  <c r="AJ19" i="30"/>
  <c r="AL19" i="30"/>
  <c r="AN19" i="30"/>
  <c r="AP19" i="30"/>
  <c r="D20" i="30"/>
  <c r="F20" i="30"/>
  <c r="H20" i="30"/>
  <c r="J20" i="30"/>
  <c r="L20" i="30"/>
  <c r="N20" i="30"/>
  <c r="P20" i="30"/>
  <c r="R20" i="30"/>
  <c r="T20" i="30"/>
  <c r="V20" i="30"/>
  <c r="X20" i="30"/>
  <c r="Z20" i="30"/>
  <c r="AB20" i="30"/>
  <c r="AD20" i="30"/>
  <c r="AF20" i="30"/>
  <c r="AH20" i="30"/>
  <c r="AJ20" i="30"/>
  <c r="AL20" i="30"/>
  <c r="AN20" i="30"/>
  <c r="AP20" i="30"/>
  <c r="D21" i="30"/>
  <c r="F21" i="30"/>
  <c r="H21" i="30"/>
  <c r="J21" i="30"/>
  <c r="L21" i="30"/>
  <c r="N21" i="30"/>
  <c r="P21" i="30"/>
  <c r="R21" i="30"/>
  <c r="T21" i="30"/>
  <c r="V21" i="30"/>
  <c r="X21" i="30"/>
  <c r="Z21" i="30"/>
  <c r="AB21" i="30"/>
  <c r="AD21" i="30"/>
  <c r="AF21" i="30"/>
  <c r="AH21" i="30"/>
  <c r="AJ21" i="30"/>
  <c r="AL21" i="30"/>
  <c r="AN21" i="30"/>
  <c r="AP21" i="30"/>
  <c r="D22" i="30"/>
  <c r="F22" i="30"/>
  <c r="H22" i="30"/>
  <c r="J22" i="30"/>
  <c r="L22" i="30"/>
  <c r="N22" i="30"/>
  <c r="P22" i="30"/>
  <c r="R22" i="30"/>
  <c r="T22" i="30"/>
  <c r="V22" i="30"/>
  <c r="X22" i="30"/>
  <c r="Z22" i="30"/>
  <c r="AB22" i="30"/>
  <c r="AD22" i="30"/>
  <c r="AF22" i="30"/>
  <c r="AH22" i="30"/>
  <c r="AJ22" i="30"/>
  <c r="AL22" i="30"/>
  <c r="AN22" i="30"/>
  <c r="AP22" i="30"/>
  <c r="D23" i="30"/>
  <c r="F23" i="30"/>
  <c r="H23" i="30"/>
  <c r="J23" i="30"/>
  <c r="L23" i="30"/>
  <c r="N23" i="30"/>
  <c r="P23" i="30"/>
  <c r="R23" i="30"/>
  <c r="T23" i="30"/>
  <c r="V23" i="30"/>
  <c r="X23" i="30"/>
  <c r="Z23" i="30"/>
  <c r="AB23" i="30"/>
  <c r="AD23" i="30"/>
  <c r="AF23" i="30"/>
  <c r="AH23" i="30"/>
  <c r="AJ23" i="30"/>
  <c r="E12" i="30"/>
  <c r="G12" i="30"/>
  <c r="I12" i="30"/>
  <c r="K12" i="30"/>
  <c r="M12" i="30"/>
  <c r="O12" i="30"/>
  <c r="Q12" i="30"/>
  <c r="S12" i="30"/>
  <c r="U12" i="30"/>
  <c r="W12" i="30"/>
  <c r="Y12" i="30"/>
  <c r="AA12" i="30"/>
  <c r="AC12" i="30"/>
  <c r="AE12" i="30"/>
  <c r="AG12" i="30"/>
  <c r="AI12" i="30"/>
  <c r="AK12" i="30"/>
  <c r="AM12" i="30"/>
  <c r="AO12" i="30"/>
  <c r="AQ12" i="30"/>
  <c r="E13" i="30"/>
  <c r="G13" i="30"/>
  <c r="I13" i="30"/>
  <c r="K13" i="30"/>
  <c r="M13" i="30"/>
  <c r="O13" i="30"/>
  <c r="Q13" i="30"/>
  <c r="S13" i="30"/>
  <c r="U13" i="30"/>
  <c r="W13" i="30"/>
  <c r="Y13" i="30"/>
  <c r="AA13" i="30"/>
  <c r="AC13" i="30"/>
  <c r="AE13" i="30"/>
  <c r="AG13" i="30"/>
  <c r="AI13" i="30"/>
  <c r="AK13" i="30"/>
  <c r="AM13" i="30"/>
  <c r="AO13" i="30"/>
  <c r="AQ13" i="30"/>
  <c r="E14" i="30"/>
  <c r="G14" i="30"/>
  <c r="I14" i="30"/>
  <c r="K14" i="30"/>
  <c r="M14" i="30"/>
  <c r="O14" i="30"/>
  <c r="Q14" i="30"/>
  <c r="S14" i="30"/>
  <c r="U14" i="30"/>
  <c r="W14" i="30"/>
  <c r="Y14" i="30"/>
  <c r="AA14" i="30"/>
  <c r="AC14" i="30"/>
  <c r="AE14" i="30"/>
  <c r="AG14" i="30"/>
  <c r="AI14" i="30"/>
  <c r="AK14" i="30"/>
  <c r="AM14" i="30"/>
  <c r="AO14" i="30"/>
  <c r="AQ14" i="30"/>
  <c r="E15" i="30"/>
  <c r="G15" i="30"/>
  <c r="I15" i="30"/>
  <c r="K15" i="30"/>
  <c r="M15" i="30"/>
  <c r="O15" i="30"/>
  <c r="Q15" i="30"/>
  <c r="S15" i="30"/>
  <c r="U15" i="30"/>
  <c r="W15" i="30"/>
  <c r="Y15" i="30"/>
  <c r="AA15" i="30"/>
  <c r="AC15" i="30"/>
  <c r="AE15" i="30"/>
  <c r="AG15" i="30"/>
  <c r="AI15" i="30"/>
  <c r="AK15" i="30"/>
  <c r="AM15" i="30"/>
  <c r="AO15" i="30"/>
  <c r="AQ15" i="30"/>
  <c r="E16" i="30"/>
  <c r="G16" i="30"/>
  <c r="I16" i="30"/>
  <c r="K16" i="30"/>
  <c r="M16" i="30"/>
  <c r="O16" i="30"/>
  <c r="Q16" i="30"/>
  <c r="S16" i="30"/>
  <c r="U16" i="30"/>
  <c r="W16" i="30"/>
  <c r="Y16" i="30"/>
  <c r="AA16" i="30"/>
  <c r="AC16" i="30"/>
  <c r="AE16" i="30"/>
  <c r="AG16" i="30"/>
  <c r="AI16" i="30"/>
  <c r="AK16" i="30"/>
  <c r="AM16" i="30"/>
  <c r="AO16" i="30"/>
  <c r="AQ16" i="30"/>
  <c r="E17" i="30"/>
  <c r="G17" i="30"/>
  <c r="I17" i="30"/>
  <c r="K17" i="30"/>
  <c r="M17" i="30"/>
  <c r="O17" i="30"/>
  <c r="Q17" i="30"/>
  <c r="S17" i="30"/>
  <c r="U17" i="30"/>
  <c r="W17" i="30"/>
  <c r="Y17" i="30"/>
  <c r="AA17" i="30"/>
  <c r="AC17" i="30"/>
  <c r="AE17" i="30"/>
  <c r="AG17" i="30"/>
  <c r="AI17" i="30"/>
  <c r="AK17" i="30"/>
  <c r="AM17" i="30"/>
  <c r="AO17" i="30"/>
  <c r="AQ17" i="30"/>
  <c r="E18" i="30"/>
  <c r="G18" i="30"/>
  <c r="I18" i="30"/>
  <c r="K18" i="30"/>
  <c r="M18" i="30"/>
  <c r="O18" i="30"/>
  <c r="Q18" i="30"/>
  <c r="S18" i="30"/>
  <c r="U18" i="30"/>
  <c r="W18" i="30"/>
  <c r="Y18" i="30"/>
  <c r="AA18" i="30"/>
  <c r="AC18" i="30"/>
  <c r="AE18" i="30"/>
  <c r="AG18" i="30"/>
  <c r="AI18" i="30"/>
  <c r="AK18" i="30"/>
  <c r="AM18" i="30"/>
  <c r="AO18" i="30"/>
  <c r="AQ18" i="30"/>
  <c r="E19" i="30"/>
  <c r="G19" i="30"/>
  <c r="I19" i="30"/>
  <c r="K19" i="30"/>
  <c r="M19" i="30"/>
  <c r="O19" i="30"/>
  <c r="Q19" i="30"/>
  <c r="S19" i="30"/>
  <c r="U19" i="30"/>
  <c r="W19" i="30"/>
  <c r="Y19" i="30"/>
  <c r="AA19" i="30"/>
  <c r="AC19" i="30"/>
  <c r="AE19" i="30"/>
  <c r="AG19" i="30"/>
  <c r="AI19" i="30"/>
  <c r="AK19" i="30"/>
  <c r="AM19" i="30"/>
  <c r="AO19" i="30"/>
  <c r="AQ19" i="30"/>
  <c r="E20" i="30"/>
  <c r="G20" i="30"/>
  <c r="I20" i="30"/>
  <c r="K20" i="30"/>
  <c r="M20" i="30"/>
  <c r="O20" i="30"/>
  <c r="Q20" i="30"/>
  <c r="S20" i="30"/>
  <c r="U20" i="30"/>
  <c r="W20" i="30"/>
  <c r="Y20" i="30"/>
  <c r="AA20" i="30"/>
  <c r="AC20" i="30"/>
  <c r="AE20" i="30"/>
  <c r="AG20" i="30"/>
  <c r="AI20" i="30"/>
  <c r="AK20" i="30"/>
  <c r="AM20" i="30"/>
  <c r="AO20" i="30"/>
  <c r="AQ20" i="30"/>
  <c r="E21" i="30"/>
  <c r="G21" i="30"/>
  <c r="I21" i="30"/>
  <c r="K21" i="30"/>
  <c r="M21" i="30"/>
  <c r="O21" i="30"/>
  <c r="Q21" i="30"/>
  <c r="S21" i="30"/>
  <c r="U21" i="30"/>
  <c r="W21" i="30"/>
  <c r="Y21" i="30"/>
  <c r="AA21" i="30"/>
  <c r="AC21" i="30"/>
  <c r="AE21" i="30"/>
  <c r="AG21" i="30"/>
  <c r="AI21" i="30"/>
  <c r="AK21" i="30"/>
  <c r="AM21" i="30"/>
  <c r="AO21" i="30"/>
  <c r="AQ21" i="30"/>
  <c r="E22" i="30"/>
  <c r="G22" i="30"/>
  <c r="I22" i="30"/>
  <c r="K22" i="30"/>
  <c r="M22" i="30"/>
  <c r="O22" i="30"/>
  <c r="Q22" i="30"/>
  <c r="S22" i="30"/>
  <c r="U22" i="30"/>
  <c r="W22" i="30"/>
  <c r="Y22" i="30"/>
  <c r="AA22" i="30"/>
  <c r="AC22" i="30"/>
  <c r="AE22" i="30"/>
  <c r="AG22" i="30"/>
  <c r="AI22" i="30"/>
  <c r="AK22" i="30"/>
  <c r="AM22" i="30"/>
  <c r="AO22" i="30"/>
  <c r="AQ22" i="30"/>
  <c r="E23" i="30"/>
  <c r="G23" i="30"/>
  <c r="I23" i="30"/>
  <c r="K23" i="30"/>
  <c r="M23" i="30"/>
  <c r="O23" i="30"/>
  <c r="Q23" i="30"/>
  <c r="S23" i="30"/>
  <c r="U23" i="30"/>
  <c r="W23" i="30"/>
  <c r="Y23" i="30"/>
  <c r="AA23" i="30"/>
  <c r="AC23" i="30"/>
  <c r="AE23" i="30"/>
  <c r="AG23" i="30"/>
  <c r="AI23" i="30"/>
  <c r="AK23" i="30"/>
  <c r="AM23" i="30"/>
  <c r="AO23" i="30"/>
  <c r="AN23" i="30"/>
  <c r="AQ23" i="30"/>
  <c r="E24" i="30"/>
  <c r="G24" i="30"/>
  <c r="I24" i="30"/>
  <c r="K24" i="30"/>
  <c r="M24" i="30"/>
  <c r="O24" i="30"/>
  <c r="Q24" i="30"/>
  <c r="S24" i="30"/>
  <c r="U24" i="30"/>
  <c r="W24" i="30"/>
  <c r="Y24" i="30"/>
  <c r="AA24" i="30"/>
  <c r="AC24" i="30"/>
  <c r="AE24" i="30"/>
  <c r="AG24" i="30"/>
  <c r="AI24" i="30"/>
  <c r="AK24" i="30"/>
  <c r="AM24" i="30"/>
  <c r="AO24" i="30"/>
  <c r="AQ24" i="30"/>
  <c r="E25" i="30"/>
  <c r="G25" i="30"/>
  <c r="I25" i="30"/>
  <c r="K25" i="30"/>
  <c r="M25" i="30"/>
  <c r="O25" i="30"/>
  <c r="Q25" i="30"/>
  <c r="S25" i="30"/>
  <c r="U25" i="30"/>
  <c r="W25" i="30"/>
  <c r="Y25" i="30"/>
  <c r="AA25" i="30"/>
  <c r="AC25" i="30"/>
  <c r="AE25" i="30"/>
  <c r="AG25" i="30"/>
  <c r="AI25" i="30"/>
  <c r="AK25" i="30"/>
  <c r="AM25" i="30"/>
  <c r="AO25" i="30"/>
  <c r="AQ25" i="30"/>
  <c r="E26" i="30"/>
  <c r="G26" i="30"/>
  <c r="I26" i="30"/>
  <c r="K26" i="30"/>
  <c r="M26" i="30"/>
  <c r="O26" i="30"/>
  <c r="Q26" i="30"/>
  <c r="S26" i="30"/>
  <c r="U26" i="30"/>
  <c r="W26" i="30"/>
  <c r="Y26" i="30"/>
  <c r="AA26" i="30"/>
  <c r="AC26" i="30"/>
  <c r="AE26" i="30"/>
  <c r="AG26" i="30"/>
  <c r="AI26" i="30"/>
  <c r="AK26" i="30"/>
  <c r="AM26" i="30"/>
  <c r="AO26" i="30"/>
  <c r="AQ26" i="30"/>
  <c r="E27" i="30"/>
  <c r="G27" i="30"/>
  <c r="I27" i="30"/>
  <c r="K27" i="30"/>
  <c r="M27" i="30"/>
  <c r="O27" i="30"/>
  <c r="Q27" i="30"/>
  <c r="S27" i="30"/>
  <c r="U27" i="30"/>
  <c r="W27" i="30"/>
  <c r="Y27" i="30"/>
  <c r="AA27" i="30"/>
  <c r="AC27" i="30"/>
  <c r="AE27" i="30"/>
  <c r="AG27" i="30"/>
  <c r="AI27" i="30"/>
  <c r="AK27" i="30"/>
  <c r="AM27" i="30"/>
  <c r="AO27" i="30"/>
  <c r="AQ27" i="30"/>
  <c r="E28" i="30"/>
  <c r="G28" i="30"/>
  <c r="I28" i="30"/>
  <c r="K28" i="30"/>
  <c r="M28" i="30"/>
  <c r="O28" i="30"/>
  <c r="Q28" i="30"/>
  <c r="S28" i="30"/>
  <c r="U28" i="30"/>
  <c r="W28" i="30"/>
  <c r="Y28" i="30"/>
  <c r="AA28" i="30"/>
  <c r="AC28" i="30"/>
  <c r="AE28" i="30"/>
  <c r="AG28" i="30"/>
  <c r="AI28" i="30"/>
  <c r="AK28" i="30"/>
  <c r="AM28" i="30"/>
  <c r="AO28" i="30"/>
  <c r="AQ28" i="30"/>
  <c r="E29" i="30"/>
  <c r="G29" i="30"/>
  <c r="I29" i="30"/>
  <c r="K29" i="30"/>
  <c r="M29" i="30"/>
  <c r="O29" i="30"/>
  <c r="Q29" i="30"/>
  <c r="S29" i="30"/>
  <c r="U29" i="30"/>
  <c r="W29" i="30"/>
  <c r="Y29" i="30"/>
  <c r="AA29" i="30"/>
  <c r="AC29" i="30"/>
  <c r="AE29" i="30"/>
  <c r="AG29" i="30"/>
  <c r="AI29" i="30"/>
  <c r="AK29" i="30"/>
  <c r="AM29" i="30"/>
  <c r="AO29" i="30"/>
  <c r="AQ29" i="30"/>
  <c r="E30" i="30"/>
  <c r="G30" i="30"/>
  <c r="I30" i="30"/>
  <c r="K30" i="30"/>
  <c r="M30" i="30"/>
  <c r="O30" i="30"/>
  <c r="Q30" i="30"/>
  <c r="S30" i="30"/>
  <c r="U30" i="30"/>
  <c r="W30" i="30"/>
  <c r="Y30" i="30"/>
  <c r="AA30" i="30"/>
  <c r="AC30" i="30"/>
  <c r="AE30" i="30"/>
  <c r="AG30" i="30"/>
  <c r="AI30" i="30"/>
  <c r="AK30" i="30"/>
  <c r="AM30" i="30"/>
  <c r="AO30" i="30"/>
  <c r="AQ30" i="30"/>
  <c r="E31" i="30"/>
  <c r="G31" i="30"/>
  <c r="I31" i="30"/>
  <c r="K31" i="30"/>
  <c r="M31" i="30"/>
  <c r="O31" i="30"/>
  <c r="Q31" i="30"/>
  <c r="S31" i="30"/>
  <c r="U31" i="30"/>
  <c r="W31" i="30"/>
  <c r="Y31" i="30"/>
  <c r="AA31" i="30"/>
  <c r="AC31" i="30"/>
  <c r="AE31" i="30"/>
  <c r="AG31" i="30"/>
  <c r="AI31" i="30"/>
  <c r="AK31" i="30"/>
  <c r="AM31" i="30"/>
  <c r="AO31" i="30"/>
  <c r="AQ31" i="30"/>
  <c r="E32" i="30"/>
  <c r="G32" i="30"/>
  <c r="I32" i="30"/>
  <c r="K32" i="30"/>
  <c r="M32" i="30"/>
  <c r="O32" i="30"/>
  <c r="Q32" i="30"/>
  <c r="S32" i="30"/>
  <c r="U32" i="30"/>
  <c r="W32" i="30"/>
  <c r="Y32" i="30"/>
  <c r="AA32" i="30"/>
  <c r="AC32" i="30"/>
  <c r="AE32" i="30"/>
  <c r="AG32" i="30"/>
  <c r="AI32" i="30"/>
  <c r="AK32" i="30"/>
  <c r="AM32" i="30"/>
  <c r="AO32" i="30"/>
  <c r="AQ32" i="30"/>
  <c r="E33" i="30"/>
  <c r="G33" i="30"/>
  <c r="I33" i="30"/>
  <c r="K33" i="30"/>
  <c r="M33" i="30"/>
  <c r="O33" i="30"/>
  <c r="Q33" i="30"/>
  <c r="S33" i="30"/>
  <c r="U33" i="30"/>
  <c r="W33" i="30"/>
  <c r="Y33" i="30"/>
  <c r="AA33" i="30"/>
  <c r="AC33" i="30"/>
  <c r="AE33" i="30"/>
  <c r="AG33" i="30"/>
  <c r="AI33" i="30"/>
  <c r="AK33" i="30"/>
  <c r="AM33" i="30"/>
  <c r="AO33" i="30"/>
  <c r="AQ33" i="30"/>
  <c r="E34" i="30"/>
  <c r="G34" i="30"/>
  <c r="I34" i="30"/>
  <c r="K34" i="30"/>
  <c r="M34" i="30"/>
  <c r="O34" i="30"/>
  <c r="Q34" i="30"/>
  <c r="S34" i="30"/>
  <c r="U34" i="30"/>
  <c r="W34" i="30"/>
  <c r="Y34" i="30"/>
  <c r="AA34" i="30"/>
  <c r="AC34" i="30"/>
  <c r="AE34" i="30"/>
  <c r="AG34" i="30"/>
  <c r="AI34" i="30"/>
  <c r="AK34" i="30"/>
  <c r="AM34" i="30"/>
  <c r="AO34" i="30"/>
  <c r="AQ34" i="30"/>
  <c r="E35" i="30"/>
  <c r="G35" i="30"/>
  <c r="I35" i="30"/>
  <c r="K35" i="30"/>
  <c r="M35" i="30"/>
  <c r="O35" i="30"/>
  <c r="Q35" i="30"/>
  <c r="S35" i="30"/>
  <c r="U35" i="30"/>
  <c r="W35" i="30"/>
  <c r="Y35" i="30"/>
  <c r="AA35" i="30"/>
  <c r="AC35" i="30"/>
  <c r="AE35" i="30"/>
  <c r="AG35" i="30"/>
  <c r="AI35" i="30"/>
  <c r="AK35" i="30"/>
  <c r="AM35" i="30"/>
  <c r="AO35" i="30"/>
  <c r="AQ35" i="30"/>
  <c r="E36" i="30"/>
  <c r="G36" i="30"/>
  <c r="I36" i="30"/>
  <c r="K36" i="30"/>
  <c r="M36" i="30"/>
  <c r="O36" i="30"/>
  <c r="Q36" i="30"/>
  <c r="S36" i="30"/>
  <c r="U36" i="30"/>
  <c r="W36" i="30"/>
  <c r="Y36" i="30"/>
  <c r="AA36" i="30"/>
  <c r="AC36" i="30"/>
  <c r="AE36" i="30"/>
  <c r="AG36" i="30"/>
  <c r="AI36" i="30"/>
  <c r="AK36" i="30"/>
  <c r="AM36" i="30"/>
  <c r="AO36" i="30"/>
  <c r="AQ36" i="30"/>
  <c r="E37" i="30"/>
  <c r="G37" i="30"/>
  <c r="I37" i="30"/>
  <c r="K37" i="30"/>
  <c r="M37" i="30"/>
  <c r="O37" i="30"/>
  <c r="Q37" i="30"/>
  <c r="S37" i="30"/>
  <c r="U37" i="30"/>
  <c r="W37" i="30"/>
  <c r="Y37" i="30"/>
  <c r="AA37" i="30"/>
  <c r="AC37" i="30"/>
  <c r="AE37" i="30"/>
  <c r="AG37" i="30"/>
  <c r="AI37" i="30"/>
  <c r="AK37" i="30"/>
  <c r="AM37" i="30"/>
  <c r="AO37" i="30"/>
  <c r="AQ37" i="30"/>
  <c r="E38" i="30"/>
  <c r="G38" i="30"/>
  <c r="I38" i="30"/>
  <c r="K38" i="30"/>
  <c r="M38" i="30"/>
  <c r="O38" i="30"/>
  <c r="Q38" i="30"/>
  <c r="S38" i="30"/>
  <c r="U38" i="30"/>
  <c r="W38" i="30"/>
  <c r="Y38" i="30"/>
  <c r="AA38" i="30"/>
  <c r="AC38" i="30"/>
  <c r="AE38" i="30"/>
  <c r="AG38" i="30"/>
  <c r="AI38" i="30"/>
  <c r="AK38" i="30"/>
  <c r="AM38" i="30"/>
  <c r="AO38" i="30"/>
  <c r="AQ38" i="30"/>
  <c r="E39" i="30"/>
  <c r="G39" i="30"/>
  <c r="I39" i="30"/>
  <c r="K39" i="30"/>
  <c r="M39" i="30"/>
  <c r="O39" i="30"/>
  <c r="Q39" i="30"/>
  <c r="S39" i="30"/>
  <c r="U39" i="30"/>
  <c r="W39" i="30"/>
  <c r="Y39" i="30"/>
  <c r="AA39" i="30"/>
  <c r="AC39" i="30"/>
  <c r="AE39" i="30"/>
  <c r="AG39" i="30"/>
  <c r="AI39" i="30"/>
  <c r="AK39" i="30"/>
  <c r="AM39" i="30"/>
  <c r="AO39" i="30"/>
  <c r="AQ39" i="30"/>
  <c r="E40" i="30"/>
  <c r="G40" i="30"/>
  <c r="I40" i="30"/>
  <c r="K40" i="30"/>
  <c r="M40" i="30"/>
  <c r="O40" i="30"/>
  <c r="Q40" i="30"/>
  <c r="S40" i="30"/>
  <c r="U40" i="30"/>
  <c r="W40" i="30"/>
  <c r="Y40" i="30"/>
  <c r="AA40" i="30"/>
  <c r="AC40" i="30"/>
  <c r="AE40" i="30"/>
  <c r="AG40" i="30"/>
  <c r="AI40" i="30"/>
  <c r="AK40" i="30"/>
  <c r="AM40" i="30"/>
  <c r="AO40" i="30"/>
  <c r="AQ40" i="30"/>
  <c r="E41" i="30"/>
  <c r="G41" i="30"/>
  <c r="I41" i="30"/>
  <c r="K41" i="30"/>
  <c r="M41" i="30"/>
  <c r="O41" i="30"/>
  <c r="Q41" i="30"/>
  <c r="S41" i="30"/>
  <c r="U41" i="30"/>
  <c r="W41" i="30"/>
  <c r="Y41" i="30"/>
  <c r="AA41" i="30"/>
  <c r="AC41" i="30"/>
  <c r="AE41" i="30"/>
  <c r="AG41" i="30"/>
  <c r="AI41" i="30"/>
  <c r="AK41" i="30"/>
  <c r="AM41" i="30"/>
  <c r="AO41" i="30"/>
  <c r="AQ41" i="30"/>
  <c r="E42" i="30"/>
  <c r="G42" i="30"/>
  <c r="I42" i="30"/>
  <c r="K42" i="30"/>
  <c r="M42" i="30"/>
  <c r="O42" i="30"/>
  <c r="Q42" i="30"/>
  <c r="S42" i="30"/>
  <c r="U42" i="30"/>
  <c r="W42" i="30"/>
  <c r="Y42" i="30"/>
  <c r="AA42" i="30"/>
  <c r="AC42" i="30"/>
  <c r="AE42" i="30"/>
  <c r="AG42" i="30"/>
  <c r="AI42" i="30"/>
  <c r="AK42" i="30"/>
  <c r="AM42" i="30"/>
  <c r="AO42" i="30"/>
  <c r="AQ42" i="30"/>
  <c r="E43" i="30"/>
  <c r="G43" i="30"/>
  <c r="I43" i="30"/>
  <c r="K43" i="30"/>
  <c r="M43" i="30"/>
  <c r="O43" i="30"/>
  <c r="Q43" i="30"/>
  <c r="S43" i="30"/>
  <c r="U43" i="30"/>
  <c r="W43" i="30"/>
  <c r="Y43" i="30"/>
  <c r="AA43" i="30"/>
  <c r="AC43" i="30"/>
  <c r="AE43" i="30"/>
  <c r="AG43" i="30"/>
  <c r="AI43" i="30"/>
  <c r="AK43" i="30"/>
  <c r="AM43" i="30"/>
  <c r="AO43" i="30"/>
  <c r="AQ43" i="30"/>
  <c r="E44" i="30"/>
  <c r="G44" i="30"/>
  <c r="I44" i="30"/>
  <c r="K44" i="30"/>
  <c r="M44" i="30"/>
  <c r="O44" i="30"/>
  <c r="Q44" i="30"/>
  <c r="S44" i="30"/>
  <c r="U44" i="30"/>
  <c r="W44" i="30"/>
  <c r="Y44" i="30"/>
  <c r="AA44" i="30"/>
  <c r="AC44" i="30"/>
  <c r="AE44" i="30"/>
  <c r="AG44" i="30"/>
  <c r="AI44" i="30"/>
  <c r="AK44" i="30"/>
  <c r="AM44" i="30"/>
  <c r="AO44" i="30"/>
  <c r="AQ44" i="30"/>
  <c r="E45" i="30"/>
  <c r="G45" i="30"/>
  <c r="I45" i="30"/>
  <c r="K45" i="30"/>
  <c r="M45" i="30"/>
  <c r="O45" i="30"/>
  <c r="Q45" i="30"/>
  <c r="S45" i="30"/>
  <c r="U45" i="30"/>
  <c r="W45" i="30"/>
  <c r="Y45" i="30"/>
  <c r="AA45" i="30"/>
  <c r="AC45" i="30"/>
  <c r="AE45" i="30"/>
  <c r="AG45" i="30"/>
  <c r="AI45" i="30"/>
  <c r="AK45" i="30"/>
  <c r="AM45" i="30"/>
  <c r="AO45" i="30"/>
  <c r="AQ45" i="30"/>
  <c r="E46" i="30"/>
  <c r="G46" i="30"/>
  <c r="I46" i="30"/>
  <c r="K46" i="30"/>
  <c r="M46" i="30"/>
  <c r="O46" i="30"/>
  <c r="Q46" i="30"/>
  <c r="S46" i="30"/>
  <c r="U46" i="30"/>
  <c r="W46" i="30"/>
  <c r="Y46" i="30"/>
  <c r="AA46" i="30"/>
  <c r="AC46" i="30"/>
  <c r="AE46" i="30"/>
  <c r="AG46" i="30"/>
  <c r="AI46" i="30"/>
  <c r="AK46" i="30"/>
  <c r="AM46" i="30"/>
  <c r="AO46" i="30"/>
  <c r="AQ46" i="30"/>
  <c r="E47" i="30"/>
  <c r="G47" i="30"/>
  <c r="I47" i="30"/>
  <c r="K47" i="30"/>
  <c r="M47" i="30"/>
  <c r="O47" i="30"/>
  <c r="Q47" i="30"/>
  <c r="S47" i="30"/>
  <c r="U47" i="30"/>
  <c r="W47" i="30"/>
  <c r="Y47" i="30"/>
  <c r="AA47" i="30"/>
  <c r="AC47" i="30"/>
  <c r="AE47" i="30"/>
  <c r="AG47" i="30"/>
  <c r="AI47" i="30"/>
  <c r="AK47" i="30"/>
  <c r="AM47" i="30"/>
  <c r="AO47" i="30"/>
  <c r="AQ47" i="30"/>
  <c r="E48" i="30"/>
  <c r="G48" i="30"/>
  <c r="I48" i="30"/>
  <c r="K48" i="30"/>
  <c r="M48" i="30"/>
  <c r="O48" i="30"/>
  <c r="Q48" i="30"/>
  <c r="S48" i="30"/>
  <c r="U48" i="30"/>
  <c r="W48" i="30"/>
  <c r="Y48" i="30"/>
  <c r="AA48" i="30"/>
  <c r="AC48" i="30"/>
  <c r="AE48" i="30"/>
  <c r="AG48" i="30"/>
  <c r="AI48" i="30"/>
  <c r="AK48" i="30"/>
  <c r="AM48" i="30"/>
  <c r="AO48" i="30"/>
  <c r="AQ48" i="30"/>
  <c r="E49" i="30"/>
  <c r="G49" i="30"/>
  <c r="I49" i="30"/>
  <c r="K49" i="30"/>
  <c r="M49" i="30"/>
  <c r="O49" i="30"/>
  <c r="Q49" i="30"/>
  <c r="S49" i="30"/>
  <c r="U49" i="30"/>
  <c r="W49" i="30"/>
  <c r="Y49" i="30"/>
  <c r="AA49" i="30"/>
  <c r="AC49" i="30"/>
  <c r="AE49" i="30"/>
  <c r="AG49" i="30"/>
  <c r="AI49" i="30"/>
  <c r="AK49" i="30"/>
  <c r="AM49" i="30"/>
  <c r="AO49" i="30"/>
  <c r="AQ49" i="30"/>
  <c r="E50" i="30"/>
  <c r="G50" i="30"/>
  <c r="I50" i="30"/>
  <c r="K50" i="30"/>
  <c r="M50" i="30"/>
  <c r="O50" i="30"/>
  <c r="Q50" i="30"/>
  <c r="S50" i="30"/>
  <c r="U50" i="30"/>
  <c r="W50" i="30"/>
  <c r="Y50" i="30"/>
  <c r="AA50" i="30"/>
  <c r="AC50" i="30"/>
  <c r="AE50" i="30"/>
  <c r="AG50" i="30"/>
  <c r="AI50" i="30"/>
  <c r="AK50" i="30"/>
  <c r="AM50" i="30"/>
  <c r="AO50" i="30"/>
  <c r="AQ50" i="30"/>
  <c r="E51" i="30"/>
  <c r="G51" i="30"/>
  <c r="I51" i="30"/>
  <c r="K51" i="30"/>
  <c r="M51" i="30"/>
  <c r="O51" i="30"/>
  <c r="Q51" i="30"/>
  <c r="S51" i="30"/>
  <c r="U51" i="30"/>
  <c r="W51" i="30"/>
  <c r="Y51" i="30"/>
  <c r="AA51" i="30"/>
  <c r="AC51" i="30"/>
  <c r="AE51" i="30"/>
  <c r="AG51" i="30"/>
  <c r="AI51" i="30"/>
  <c r="AK51" i="30"/>
  <c r="AM51" i="30"/>
  <c r="AO51" i="30"/>
  <c r="AQ51" i="30"/>
  <c r="E52" i="30"/>
  <c r="G52" i="30"/>
  <c r="I52" i="30"/>
  <c r="K52" i="30"/>
  <c r="M52" i="30"/>
  <c r="O52" i="30"/>
  <c r="Q52" i="30"/>
  <c r="S52" i="30"/>
  <c r="U52" i="30"/>
  <c r="W52" i="30"/>
  <c r="Y52" i="30"/>
  <c r="AA52" i="30"/>
  <c r="AC52" i="30"/>
  <c r="AE52" i="30"/>
  <c r="AG52" i="30"/>
  <c r="AI52" i="30"/>
  <c r="AK52" i="30"/>
  <c r="AM52" i="30"/>
  <c r="AO52" i="30"/>
  <c r="AQ52" i="30"/>
  <c r="E53" i="30"/>
  <c r="G53" i="30"/>
  <c r="I53" i="30"/>
  <c r="K53" i="30"/>
  <c r="M53" i="30"/>
  <c r="O53" i="30"/>
  <c r="Q53" i="30"/>
  <c r="S53" i="30"/>
  <c r="U53" i="30"/>
  <c r="W53" i="30"/>
  <c r="Y53" i="30"/>
  <c r="AA53" i="30"/>
  <c r="AC53" i="30"/>
  <c r="AE53" i="30"/>
  <c r="AG53" i="30"/>
  <c r="AI53" i="30"/>
  <c r="AK53" i="30"/>
  <c r="AM53" i="30"/>
  <c r="AO53" i="30"/>
  <c r="AQ53" i="30"/>
  <c r="E54" i="30"/>
  <c r="E60" i="30" s="1"/>
  <c r="G54" i="30"/>
  <c r="G60" i="30" s="1"/>
  <c r="I54" i="30"/>
  <c r="I60" i="30" s="1"/>
  <c r="K54" i="30"/>
  <c r="K60" i="30" s="1"/>
  <c r="M54" i="30"/>
  <c r="M60" i="30" s="1"/>
  <c r="O54" i="30"/>
  <c r="O60" i="30" s="1"/>
  <c r="Q54" i="30"/>
  <c r="Q60" i="30" s="1"/>
  <c r="S54" i="30"/>
  <c r="S60" i="30" s="1"/>
  <c r="U54" i="30"/>
  <c r="U60" i="30" s="1"/>
  <c r="W54" i="30"/>
  <c r="W60" i="30" s="1"/>
  <c r="Y54" i="30"/>
  <c r="Y60" i="30" s="1"/>
  <c r="AA54" i="30"/>
  <c r="AA60" i="30" s="1"/>
  <c r="AC54" i="30"/>
  <c r="AC60" i="30" s="1"/>
  <c r="AE54" i="30"/>
  <c r="AE60" i="30" s="1"/>
  <c r="AG54" i="30"/>
  <c r="AG60" i="30" s="1"/>
  <c r="AI54" i="30"/>
  <c r="AI60" i="30" s="1"/>
  <c r="AK54" i="30"/>
  <c r="AK60" i="30" s="1"/>
  <c r="AM54" i="30"/>
  <c r="AM60" i="30" s="1"/>
  <c r="AO54" i="30"/>
  <c r="AQ54" i="30"/>
  <c r="C14" i="30"/>
  <c r="C16" i="30"/>
  <c r="C18" i="30"/>
  <c r="C20" i="30"/>
  <c r="C22" i="30"/>
  <c r="C24" i="30"/>
  <c r="C26" i="30"/>
  <c r="C28" i="30"/>
  <c r="C30" i="30"/>
  <c r="C32" i="30"/>
  <c r="C34" i="30"/>
  <c r="C36" i="30"/>
  <c r="C38" i="30"/>
  <c r="C40" i="30"/>
  <c r="C42" i="30"/>
  <c r="C44" i="30"/>
  <c r="C46" i="30"/>
  <c r="C48" i="30"/>
  <c r="C50" i="30"/>
  <c r="C52" i="30"/>
  <c r="C54" i="30"/>
  <c r="C60" i="30" s="1"/>
  <c r="D12" i="29"/>
  <c r="D70" i="29" s="1"/>
  <c r="F12" i="29"/>
  <c r="F70" i="29" s="1"/>
  <c r="H12" i="29"/>
  <c r="H70" i="29" s="1"/>
  <c r="J12" i="29"/>
  <c r="J70" i="29" s="1"/>
  <c r="L12" i="29"/>
  <c r="L70" i="29" s="1"/>
  <c r="N12" i="29"/>
  <c r="N70" i="29" s="1"/>
  <c r="P12" i="29"/>
  <c r="P70" i="29" s="1"/>
  <c r="R12" i="29"/>
  <c r="R70" i="29" s="1"/>
  <c r="T12" i="29"/>
  <c r="T70" i="29" s="1"/>
  <c r="V12" i="29"/>
  <c r="V70" i="29" s="1"/>
  <c r="X12" i="29"/>
  <c r="X70" i="29" s="1"/>
  <c r="Z12" i="29"/>
  <c r="Z70" i="29" s="1"/>
  <c r="AB12" i="29"/>
  <c r="AB70" i="29" s="1"/>
  <c r="AD12" i="29"/>
  <c r="AD70" i="29" s="1"/>
  <c r="AF12" i="29"/>
  <c r="AF70" i="29" s="1"/>
  <c r="AH12" i="29"/>
  <c r="AH70" i="29" s="1"/>
  <c r="AJ12" i="29"/>
  <c r="AJ70" i="29" s="1"/>
  <c r="AL12" i="29"/>
  <c r="AL70" i="29" s="1"/>
  <c r="AN12" i="29"/>
  <c r="AP12" i="29"/>
  <c r="D13" i="29"/>
  <c r="F13" i="29"/>
  <c r="H13" i="29"/>
  <c r="J13" i="29"/>
  <c r="L13" i="29"/>
  <c r="N13" i="29"/>
  <c r="P13" i="29"/>
  <c r="R13" i="29"/>
  <c r="T13" i="29"/>
  <c r="V13" i="29"/>
  <c r="X13" i="29"/>
  <c r="Z13" i="29"/>
  <c r="AB13" i="29"/>
  <c r="AD13" i="29"/>
  <c r="AF13" i="29"/>
  <c r="AH13" i="29"/>
  <c r="AJ13" i="29"/>
  <c r="AL13" i="29"/>
  <c r="AN13" i="29"/>
  <c r="AP13" i="29"/>
  <c r="D14" i="29"/>
  <c r="F14" i="29"/>
  <c r="H14" i="29"/>
  <c r="J14" i="29"/>
  <c r="L14" i="29"/>
  <c r="N14" i="29"/>
  <c r="P14" i="29"/>
  <c r="R14" i="29"/>
  <c r="T14" i="29"/>
  <c r="V14" i="29"/>
  <c r="X14" i="29"/>
  <c r="Z14" i="29"/>
  <c r="AB14" i="29"/>
  <c r="AD14" i="29"/>
  <c r="AF14" i="29"/>
  <c r="AH14" i="29"/>
  <c r="AJ14" i="29"/>
  <c r="AL14" i="29"/>
  <c r="AN14" i="29"/>
  <c r="AP14" i="29"/>
  <c r="D15" i="29"/>
  <c r="F15" i="29"/>
  <c r="H15" i="29"/>
  <c r="J15" i="29"/>
  <c r="L15" i="29"/>
  <c r="N15" i="29"/>
  <c r="P15" i="29"/>
  <c r="R15" i="29"/>
  <c r="T15" i="29"/>
  <c r="V15" i="29"/>
  <c r="X15" i="29"/>
  <c r="Z15" i="29"/>
  <c r="AB15" i="29"/>
  <c r="AD15" i="29"/>
  <c r="AF15" i="29"/>
  <c r="AH15" i="29"/>
  <c r="AJ15" i="29"/>
  <c r="AL15" i="29"/>
  <c r="AN15" i="29"/>
  <c r="AP15" i="29"/>
  <c r="D16" i="29"/>
  <c r="F16" i="29"/>
  <c r="H16" i="29"/>
  <c r="J16" i="29"/>
  <c r="L16" i="29"/>
  <c r="N16" i="29"/>
  <c r="P16" i="29"/>
  <c r="R16" i="29"/>
  <c r="T16" i="29"/>
  <c r="V16" i="29"/>
  <c r="X16" i="29"/>
  <c r="Z16" i="29"/>
  <c r="AB16" i="29"/>
  <c r="AD16" i="29"/>
  <c r="AF16" i="29"/>
  <c r="AH16" i="29"/>
  <c r="AJ16" i="29"/>
  <c r="AL16" i="29"/>
  <c r="AN16" i="29"/>
  <c r="AP16" i="29"/>
  <c r="D17" i="29"/>
  <c r="F17" i="29"/>
  <c r="H17" i="29"/>
  <c r="J17" i="29"/>
  <c r="L17" i="29"/>
  <c r="N17" i="29"/>
  <c r="P17" i="29"/>
  <c r="R17" i="29"/>
  <c r="T17" i="29"/>
  <c r="V17" i="29"/>
  <c r="X17" i="29"/>
  <c r="Z17" i="29"/>
  <c r="AB17" i="29"/>
  <c r="AD17" i="29"/>
  <c r="AF17" i="29"/>
  <c r="AH17" i="29"/>
  <c r="AJ17" i="29"/>
  <c r="AL17" i="29"/>
  <c r="AN17" i="29"/>
  <c r="AP17" i="29"/>
  <c r="D18" i="29"/>
  <c r="F18" i="29"/>
  <c r="H18" i="29"/>
  <c r="J18" i="29"/>
  <c r="L18" i="29"/>
  <c r="N18" i="29"/>
  <c r="P18" i="29"/>
  <c r="R18" i="29"/>
  <c r="T18" i="29"/>
  <c r="V18" i="29"/>
  <c r="X18" i="29"/>
  <c r="Z18" i="29"/>
  <c r="AB18" i="29"/>
  <c r="AD18" i="29"/>
  <c r="AF18" i="29"/>
  <c r="AH18" i="29"/>
  <c r="AJ18" i="29"/>
  <c r="AL18" i="29"/>
  <c r="AN18" i="29"/>
  <c r="AP18" i="29"/>
  <c r="D19" i="29"/>
  <c r="F19" i="29"/>
  <c r="H19" i="29"/>
  <c r="J19" i="29"/>
  <c r="L19" i="29"/>
  <c r="N19" i="29"/>
  <c r="P19" i="29"/>
  <c r="R19" i="29"/>
  <c r="T19" i="29"/>
  <c r="V19" i="29"/>
  <c r="X19" i="29"/>
  <c r="Z19" i="29"/>
  <c r="AB19" i="29"/>
  <c r="AD19" i="29"/>
  <c r="AF19" i="29"/>
  <c r="AH19" i="29"/>
  <c r="AJ19" i="29"/>
  <c r="AL19" i="29"/>
  <c r="AN19" i="29"/>
  <c r="AP19" i="29"/>
  <c r="D20" i="29"/>
  <c r="F20" i="29"/>
  <c r="H20" i="29"/>
  <c r="J20" i="29"/>
  <c r="L20" i="29"/>
  <c r="N20" i="29"/>
  <c r="P20" i="29"/>
  <c r="R20" i="29"/>
  <c r="T20" i="29"/>
  <c r="V20" i="29"/>
  <c r="X20" i="29"/>
  <c r="Z20" i="29"/>
  <c r="AB20" i="29"/>
  <c r="AD20" i="29"/>
  <c r="AF20" i="29"/>
  <c r="AH20" i="29"/>
  <c r="AJ20" i="29"/>
  <c r="AL20" i="29"/>
  <c r="AN20" i="29"/>
  <c r="AP20" i="29"/>
  <c r="D21" i="29"/>
  <c r="F21" i="29"/>
  <c r="H21" i="29"/>
  <c r="J21" i="29"/>
  <c r="L21" i="29"/>
  <c r="N21" i="29"/>
  <c r="P21" i="29"/>
  <c r="R21" i="29"/>
  <c r="T21" i="29"/>
  <c r="V21" i="29"/>
  <c r="X21" i="29"/>
  <c r="Z21" i="29"/>
  <c r="AB21" i="29"/>
  <c r="AD21" i="29"/>
  <c r="AF21" i="29"/>
  <c r="AH21" i="29"/>
  <c r="AJ21" i="29"/>
  <c r="AL21" i="29"/>
  <c r="AN21" i="29"/>
  <c r="AP21" i="29"/>
  <c r="D22" i="29"/>
  <c r="F22" i="29"/>
  <c r="H22" i="29"/>
  <c r="J22" i="29"/>
  <c r="L22" i="29"/>
  <c r="N22" i="29"/>
  <c r="P22" i="29"/>
  <c r="R22" i="29"/>
  <c r="T22" i="29"/>
  <c r="V22" i="29"/>
  <c r="X22" i="29"/>
  <c r="Z22" i="29"/>
  <c r="AB22" i="29"/>
  <c r="AD22" i="29"/>
  <c r="AF22" i="29"/>
  <c r="AH22" i="29"/>
  <c r="AJ22" i="29"/>
  <c r="AL22" i="29"/>
  <c r="AN22" i="29"/>
  <c r="AP22" i="29"/>
  <c r="D23" i="29"/>
  <c r="F23" i="29"/>
  <c r="H23" i="29"/>
  <c r="J23" i="29"/>
  <c r="L23" i="29"/>
  <c r="N23" i="29"/>
  <c r="P23" i="29"/>
  <c r="R23" i="29"/>
  <c r="T23" i="29"/>
  <c r="V23" i="29"/>
  <c r="X23" i="29"/>
  <c r="Z23" i="29"/>
  <c r="AB23" i="29"/>
  <c r="AD23" i="29"/>
  <c r="AF23" i="29"/>
  <c r="AH23" i="29"/>
  <c r="AJ23" i="29"/>
  <c r="AL23" i="29"/>
  <c r="AN23" i="29"/>
  <c r="AP23" i="29"/>
  <c r="D24" i="29"/>
  <c r="F24" i="29"/>
  <c r="H24" i="29"/>
  <c r="J24" i="29"/>
  <c r="L24" i="29"/>
  <c r="N24" i="29"/>
  <c r="P24" i="29"/>
  <c r="R24" i="29"/>
  <c r="T24" i="29"/>
  <c r="V24" i="29"/>
  <c r="X24" i="29"/>
  <c r="Z24" i="29"/>
  <c r="AB24" i="29"/>
  <c r="AD24" i="29"/>
  <c r="AF24" i="29"/>
  <c r="AH24" i="29"/>
  <c r="AJ24" i="29"/>
  <c r="AL24" i="29"/>
  <c r="AN24" i="29"/>
  <c r="AP24" i="29"/>
  <c r="D25" i="29"/>
  <c r="F25" i="29"/>
  <c r="H25" i="29"/>
  <c r="J25" i="29"/>
  <c r="L25" i="29"/>
  <c r="N25" i="29"/>
  <c r="P25" i="29"/>
  <c r="R25" i="29"/>
  <c r="T25" i="29"/>
  <c r="V25" i="29"/>
  <c r="X25" i="29"/>
  <c r="Z25" i="29"/>
  <c r="AB25" i="29"/>
  <c r="AD25" i="29"/>
  <c r="AF25" i="29"/>
  <c r="AH25" i="29"/>
  <c r="AJ25" i="29"/>
  <c r="AL25" i="29"/>
  <c r="AN25" i="29"/>
  <c r="AP25" i="29"/>
  <c r="D26" i="29"/>
  <c r="F26" i="29"/>
  <c r="H26" i="29"/>
  <c r="J26" i="29"/>
  <c r="L26" i="29"/>
  <c r="N26" i="29"/>
  <c r="P26" i="29"/>
  <c r="R26" i="29"/>
  <c r="T26" i="29"/>
  <c r="V26" i="29"/>
  <c r="X26" i="29"/>
  <c r="Z26" i="29"/>
  <c r="AB26" i="29"/>
  <c r="AD26" i="29"/>
  <c r="AF26" i="29"/>
  <c r="AH26" i="29"/>
  <c r="AJ26" i="29"/>
  <c r="AL26" i="29"/>
  <c r="AN26" i="29"/>
  <c r="AP26" i="29"/>
  <c r="D27" i="29"/>
  <c r="F27" i="29"/>
  <c r="H27" i="29"/>
  <c r="J27" i="29"/>
  <c r="L27" i="29"/>
  <c r="N27" i="29"/>
  <c r="P27" i="29"/>
  <c r="R27" i="29"/>
  <c r="T27" i="29"/>
  <c r="V27" i="29"/>
  <c r="X27" i="29"/>
  <c r="Z27" i="29"/>
  <c r="AB27" i="29"/>
  <c r="AD27" i="29"/>
  <c r="AF27" i="29"/>
  <c r="AH27" i="29"/>
  <c r="AJ27" i="29"/>
  <c r="AL27" i="29"/>
  <c r="AN27" i="29"/>
  <c r="AP27" i="29"/>
  <c r="D28" i="29"/>
  <c r="F28" i="29"/>
  <c r="H28" i="29"/>
  <c r="J28" i="29"/>
  <c r="L28" i="29"/>
  <c r="N28" i="29"/>
  <c r="P28" i="29"/>
  <c r="R28" i="29"/>
  <c r="T28" i="29"/>
  <c r="V28" i="29"/>
  <c r="X28" i="29"/>
  <c r="Z28" i="29"/>
  <c r="AB28" i="29"/>
  <c r="AD28" i="29"/>
  <c r="AF28" i="29"/>
  <c r="AH28" i="29"/>
  <c r="AJ28" i="29"/>
  <c r="AL28" i="29"/>
  <c r="AN28" i="29"/>
  <c r="AP28" i="29"/>
  <c r="D29" i="29"/>
  <c r="F29" i="29"/>
  <c r="H29" i="29"/>
  <c r="J29" i="29"/>
  <c r="L29" i="29"/>
  <c r="N29" i="29"/>
  <c r="P29" i="29"/>
  <c r="R29" i="29"/>
  <c r="T29" i="29"/>
  <c r="V29" i="29"/>
  <c r="X29" i="29"/>
  <c r="Z29" i="29"/>
  <c r="AB29" i="29"/>
  <c r="AD29" i="29"/>
  <c r="AF29" i="29"/>
  <c r="AH29" i="29"/>
  <c r="AJ29" i="29"/>
  <c r="AL29" i="29"/>
  <c r="AN29" i="29"/>
  <c r="AP29" i="29"/>
  <c r="D30" i="29"/>
  <c r="F30" i="29"/>
  <c r="H30" i="29"/>
  <c r="J30" i="29"/>
  <c r="L30" i="29"/>
  <c r="N30" i="29"/>
  <c r="P30" i="29"/>
  <c r="R30" i="29"/>
  <c r="T30" i="29"/>
  <c r="V30" i="29"/>
  <c r="X30" i="29"/>
  <c r="Z30" i="29"/>
  <c r="AB30" i="29"/>
  <c r="AD30" i="29"/>
  <c r="AF30" i="29"/>
  <c r="AH30" i="29"/>
  <c r="AJ30" i="29"/>
  <c r="AL30" i="29"/>
  <c r="AN30" i="29"/>
  <c r="AP30" i="29"/>
  <c r="D31" i="29"/>
  <c r="AL23" i="30"/>
  <c r="AP23" i="30"/>
  <c r="D24" i="30"/>
  <c r="F24" i="30"/>
  <c r="H24" i="30"/>
  <c r="J24" i="30"/>
  <c r="L24" i="30"/>
  <c r="N24" i="30"/>
  <c r="P24" i="30"/>
  <c r="R24" i="30"/>
  <c r="T24" i="30"/>
  <c r="V24" i="30"/>
  <c r="X24" i="30"/>
  <c r="Z24" i="30"/>
  <c r="AB24" i="30"/>
  <c r="AD24" i="30"/>
  <c r="AF24" i="30"/>
  <c r="AH24" i="30"/>
  <c r="AJ24" i="30"/>
  <c r="AL24" i="30"/>
  <c r="AN24" i="30"/>
  <c r="AP24" i="30"/>
  <c r="D25" i="30"/>
  <c r="F25" i="30"/>
  <c r="H25" i="30"/>
  <c r="J25" i="30"/>
  <c r="L25" i="30"/>
  <c r="N25" i="30"/>
  <c r="P25" i="30"/>
  <c r="R25" i="30"/>
  <c r="T25" i="30"/>
  <c r="V25" i="30"/>
  <c r="X25" i="30"/>
  <c r="Z25" i="30"/>
  <c r="AB25" i="30"/>
  <c r="AD25" i="30"/>
  <c r="AF25" i="30"/>
  <c r="AH25" i="30"/>
  <c r="AJ25" i="30"/>
  <c r="AL25" i="30"/>
  <c r="AN25" i="30"/>
  <c r="AP25" i="30"/>
  <c r="D26" i="30"/>
  <c r="F26" i="30"/>
  <c r="H26" i="30"/>
  <c r="J26" i="30"/>
  <c r="L26" i="30"/>
  <c r="N26" i="30"/>
  <c r="P26" i="30"/>
  <c r="R26" i="30"/>
  <c r="T26" i="30"/>
  <c r="V26" i="30"/>
  <c r="X26" i="30"/>
  <c r="Z26" i="30"/>
  <c r="AB26" i="30"/>
  <c r="AD26" i="30"/>
  <c r="AF26" i="30"/>
  <c r="AH26" i="30"/>
  <c r="AJ26" i="30"/>
  <c r="AL26" i="30"/>
  <c r="AN26" i="30"/>
  <c r="AP26" i="30"/>
  <c r="D27" i="30"/>
  <c r="F27" i="30"/>
  <c r="H27" i="30"/>
  <c r="J27" i="30"/>
  <c r="L27" i="30"/>
  <c r="N27" i="30"/>
  <c r="P27" i="30"/>
  <c r="R27" i="30"/>
  <c r="T27" i="30"/>
  <c r="V27" i="30"/>
  <c r="X27" i="30"/>
  <c r="Z27" i="30"/>
  <c r="AB27" i="30"/>
  <c r="AD27" i="30"/>
  <c r="AF27" i="30"/>
  <c r="AH27" i="30"/>
  <c r="AJ27" i="30"/>
  <c r="AL27" i="30"/>
  <c r="AN27" i="30"/>
  <c r="AP27" i="30"/>
  <c r="D28" i="30"/>
  <c r="F28" i="30"/>
  <c r="H28" i="30"/>
  <c r="J28" i="30"/>
  <c r="L28" i="30"/>
  <c r="N28" i="30"/>
  <c r="P28" i="30"/>
  <c r="R28" i="30"/>
  <c r="T28" i="30"/>
  <c r="V28" i="30"/>
  <c r="X28" i="30"/>
  <c r="Z28" i="30"/>
  <c r="AB28" i="30"/>
  <c r="AD28" i="30"/>
  <c r="AF28" i="30"/>
  <c r="AH28" i="30"/>
  <c r="AJ28" i="30"/>
  <c r="AL28" i="30"/>
  <c r="AN28" i="30"/>
  <c r="AP28" i="30"/>
  <c r="D29" i="30"/>
  <c r="F29" i="30"/>
  <c r="H29" i="30"/>
  <c r="J29" i="30"/>
  <c r="L29" i="30"/>
  <c r="N29" i="30"/>
  <c r="P29" i="30"/>
  <c r="R29" i="30"/>
  <c r="T29" i="30"/>
  <c r="V29" i="30"/>
  <c r="X29" i="30"/>
  <c r="Z29" i="30"/>
  <c r="AB29" i="30"/>
  <c r="AD29" i="30"/>
  <c r="AF29" i="30"/>
  <c r="AH29" i="30"/>
  <c r="AJ29" i="30"/>
  <c r="AL29" i="30"/>
  <c r="AN29" i="30"/>
  <c r="AP29" i="30"/>
  <c r="D30" i="30"/>
  <c r="F30" i="30"/>
  <c r="H30" i="30"/>
  <c r="J30" i="30"/>
  <c r="L30" i="30"/>
  <c r="N30" i="30"/>
  <c r="P30" i="30"/>
  <c r="R30" i="30"/>
  <c r="T30" i="30"/>
  <c r="V30" i="30"/>
  <c r="X30" i="30"/>
  <c r="Z30" i="30"/>
  <c r="AB30" i="30"/>
  <c r="AD30" i="30"/>
  <c r="AF30" i="30"/>
  <c r="AH30" i="30"/>
  <c r="AJ30" i="30"/>
  <c r="AL30" i="30"/>
  <c r="AN30" i="30"/>
  <c r="AP30" i="30"/>
  <c r="D31" i="30"/>
  <c r="F31" i="30"/>
  <c r="H31" i="30"/>
  <c r="J31" i="30"/>
  <c r="L31" i="30"/>
  <c r="N31" i="30"/>
  <c r="P31" i="30"/>
  <c r="R31" i="30"/>
  <c r="T31" i="30"/>
  <c r="V31" i="30"/>
  <c r="X31" i="30"/>
  <c r="Z31" i="30"/>
  <c r="AB31" i="30"/>
  <c r="AD31" i="30"/>
  <c r="AF31" i="30"/>
  <c r="AH31" i="30"/>
  <c r="AJ31" i="30"/>
  <c r="AL31" i="30"/>
  <c r="AN31" i="30"/>
  <c r="AP31" i="30"/>
  <c r="D32" i="30"/>
  <c r="F32" i="30"/>
  <c r="H32" i="30"/>
  <c r="J32" i="30"/>
  <c r="L32" i="30"/>
  <c r="N32" i="30"/>
  <c r="P32" i="30"/>
  <c r="R32" i="30"/>
  <c r="T32" i="30"/>
  <c r="V32" i="30"/>
  <c r="X32" i="30"/>
  <c r="Z32" i="30"/>
  <c r="AB32" i="30"/>
  <c r="AD32" i="30"/>
  <c r="AF32" i="30"/>
  <c r="AH32" i="30"/>
  <c r="AJ32" i="30"/>
  <c r="AL32" i="30"/>
  <c r="AN32" i="30"/>
  <c r="AP32" i="30"/>
  <c r="D33" i="30"/>
  <c r="F33" i="30"/>
  <c r="H33" i="30"/>
  <c r="J33" i="30"/>
  <c r="L33" i="30"/>
  <c r="N33" i="30"/>
  <c r="P33" i="30"/>
  <c r="R33" i="30"/>
  <c r="T33" i="30"/>
  <c r="V33" i="30"/>
  <c r="X33" i="30"/>
  <c r="Z33" i="30"/>
  <c r="AB33" i="30"/>
  <c r="AD33" i="30"/>
  <c r="AF33" i="30"/>
  <c r="AH33" i="30"/>
  <c r="AJ33" i="30"/>
  <c r="AL33" i="30"/>
  <c r="AN33" i="30"/>
  <c r="AP33" i="30"/>
  <c r="D34" i="30"/>
  <c r="F34" i="30"/>
  <c r="H34" i="30"/>
  <c r="J34" i="30"/>
  <c r="L34" i="30"/>
  <c r="N34" i="30"/>
  <c r="P34" i="30"/>
  <c r="R34" i="30"/>
  <c r="T34" i="30"/>
  <c r="V34" i="30"/>
  <c r="X34" i="30"/>
  <c r="Z34" i="30"/>
  <c r="AB34" i="30"/>
  <c r="AD34" i="30"/>
  <c r="AF34" i="30"/>
  <c r="AH34" i="30"/>
  <c r="AJ34" i="30"/>
  <c r="AL34" i="30"/>
  <c r="AN34" i="30"/>
  <c r="AP34" i="30"/>
  <c r="D35" i="30"/>
  <c r="F35" i="30"/>
  <c r="H35" i="30"/>
  <c r="J35" i="30"/>
  <c r="L35" i="30"/>
  <c r="N35" i="30"/>
  <c r="P35" i="30"/>
  <c r="R35" i="30"/>
  <c r="T35" i="30"/>
  <c r="V35" i="30"/>
  <c r="X35" i="30"/>
  <c r="Z35" i="30"/>
  <c r="AB35" i="30"/>
  <c r="AD35" i="30"/>
  <c r="AF35" i="30"/>
  <c r="AH35" i="30"/>
  <c r="AJ35" i="30"/>
  <c r="AL35" i="30"/>
  <c r="AN35" i="30"/>
  <c r="AP35" i="30"/>
  <c r="D36" i="30"/>
  <c r="F36" i="30"/>
  <c r="H36" i="30"/>
  <c r="J36" i="30"/>
  <c r="L36" i="30"/>
  <c r="N36" i="30"/>
  <c r="P36" i="30"/>
  <c r="R36" i="30"/>
  <c r="T36" i="30"/>
  <c r="V36" i="30"/>
  <c r="X36" i="30"/>
  <c r="Z36" i="30"/>
  <c r="AB36" i="30"/>
  <c r="AD36" i="30"/>
  <c r="AF36" i="30"/>
  <c r="AH36" i="30"/>
  <c r="AJ36" i="30"/>
  <c r="AL36" i="30"/>
  <c r="AN36" i="30"/>
  <c r="AP36" i="30"/>
  <c r="D37" i="30"/>
  <c r="F37" i="30"/>
  <c r="H37" i="30"/>
  <c r="J37" i="30"/>
  <c r="L37" i="30"/>
  <c r="N37" i="30"/>
  <c r="P37" i="30"/>
  <c r="R37" i="30"/>
  <c r="T37" i="30"/>
  <c r="V37" i="30"/>
  <c r="X37" i="30"/>
  <c r="Z37" i="30"/>
  <c r="AB37" i="30"/>
  <c r="AD37" i="30"/>
  <c r="AF37" i="30"/>
  <c r="AH37" i="30"/>
  <c r="AJ37" i="30"/>
  <c r="AL37" i="30"/>
  <c r="AN37" i="30"/>
  <c r="AP37" i="30"/>
  <c r="D38" i="30"/>
  <c r="F38" i="30"/>
  <c r="H38" i="30"/>
  <c r="J38" i="30"/>
  <c r="L38" i="30"/>
  <c r="N38" i="30"/>
  <c r="P38" i="30"/>
  <c r="R38" i="30"/>
  <c r="T38" i="30"/>
  <c r="V38" i="30"/>
  <c r="X38" i="30"/>
  <c r="Z38" i="30"/>
  <c r="AB38" i="30"/>
  <c r="AD38" i="30"/>
  <c r="AF38" i="30"/>
  <c r="AH38" i="30"/>
  <c r="AJ38" i="30"/>
  <c r="AL38" i="30"/>
  <c r="AN38" i="30"/>
  <c r="AP38" i="30"/>
  <c r="D39" i="30"/>
  <c r="F39" i="30"/>
  <c r="H39" i="30"/>
  <c r="J39" i="30"/>
  <c r="L39" i="30"/>
  <c r="N39" i="30"/>
  <c r="P39" i="30"/>
  <c r="R39" i="30"/>
  <c r="T39" i="30"/>
  <c r="V39" i="30"/>
  <c r="X39" i="30"/>
  <c r="Z39" i="30"/>
  <c r="AB39" i="30"/>
  <c r="AD39" i="30"/>
  <c r="AF39" i="30"/>
  <c r="AH39" i="30"/>
  <c r="AJ39" i="30"/>
  <c r="AL39" i="30"/>
  <c r="AN39" i="30"/>
  <c r="AP39" i="30"/>
  <c r="D40" i="30"/>
  <c r="F40" i="30"/>
  <c r="H40" i="30"/>
  <c r="J40" i="30"/>
  <c r="L40" i="30"/>
  <c r="N40" i="30"/>
  <c r="P40" i="30"/>
  <c r="R40" i="30"/>
  <c r="T40" i="30"/>
  <c r="V40" i="30"/>
  <c r="X40" i="30"/>
  <c r="Z40" i="30"/>
  <c r="AB40" i="30"/>
  <c r="AD40" i="30"/>
  <c r="AF40" i="30"/>
  <c r="AH40" i="30"/>
  <c r="AJ40" i="30"/>
  <c r="AL40" i="30"/>
  <c r="AN40" i="30"/>
  <c r="AP40" i="30"/>
  <c r="D41" i="30"/>
  <c r="F41" i="30"/>
  <c r="H41" i="30"/>
  <c r="J41" i="30"/>
  <c r="L41" i="30"/>
  <c r="N41" i="30"/>
  <c r="P41" i="30"/>
  <c r="R41" i="30"/>
  <c r="T41" i="30"/>
  <c r="V41" i="30"/>
  <c r="X41" i="30"/>
  <c r="Z41" i="30"/>
  <c r="AB41" i="30"/>
  <c r="AD41" i="30"/>
  <c r="AF41" i="30"/>
  <c r="AH41" i="30"/>
  <c r="AJ41" i="30"/>
  <c r="AL41" i="30"/>
  <c r="AN41" i="30"/>
  <c r="AP41" i="30"/>
  <c r="D42" i="30"/>
  <c r="F42" i="30"/>
  <c r="H42" i="30"/>
  <c r="J42" i="30"/>
  <c r="L42" i="30"/>
  <c r="N42" i="30"/>
  <c r="P42" i="30"/>
  <c r="R42" i="30"/>
  <c r="T42" i="30"/>
  <c r="V42" i="30"/>
  <c r="X42" i="30"/>
  <c r="Z42" i="30"/>
  <c r="AB42" i="30"/>
  <c r="AD42" i="30"/>
  <c r="AF42" i="30"/>
  <c r="AH42" i="30"/>
  <c r="AJ42" i="30"/>
  <c r="AL42" i="30"/>
  <c r="AN42" i="30"/>
  <c r="AP42" i="30"/>
  <c r="D43" i="30"/>
  <c r="F43" i="30"/>
  <c r="H43" i="30"/>
  <c r="J43" i="30"/>
  <c r="L43" i="30"/>
  <c r="N43" i="30"/>
  <c r="P43" i="30"/>
  <c r="R43" i="30"/>
  <c r="T43" i="30"/>
  <c r="V43" i="30"/>
  <c r="X43" i="30"/>
  <c r="Z43" i="30"/>
  <c r="AB43" i="30"/>
  <c r="AD43" i="30"/>
  <c r="AF43" i="30"/>
  <c r="AH43" i="30"/>
  <c r="AJ43" i="30"/>
  <c r="AL43" i="30"/>
  <c r="AN43" i="30"/>
  <c r="AP43" i="30"/>
  <c r="D44" i="30"/>
  <c r="F44" i="30"/>
  <c r="H44" i="30"/>
  <c r="J44" i="30"/>
  <c r="L44" i="30"/>
  <c r="N44" i="30"/>
  <c r="P44" i="30"/>
  <c r="R44" i="30"/>
  <c r="T44" i="30"/>
  <c r="V44" i="30"/>
  <c r="X44" i="30"/>
  <c r="Z44" i="30"/>
  <c r="AB44" i="30"/>
  <c r="AD44" i="30"/>
  <c r="AF44" i="30"/>
  <c r="AH44" i="30"/>
  <c r="AJ44" i="30"/>
  <c r="AL44" i="30"/>
  <c r="AN44" i="30"/>
  <c r="AP44" i="30"/>
  <c r="D45" i="30"/>
  <c r="F45" i="30"/>
  <c r="H45" i="30"/>
  <c r="J45" i="30"/>
  <c r="L45" i="30"/>
  <c r="N45" i="30"/>
  <c r="P45" i="30"/>
  <c r="R45" i="30"/>
  <c r="T45" i="30"/>
  <c r="V45" i="30"/>
  <c r="X45" i="30"/>
  <c r="Z45" i="30"/>
  <c r="AB45" i="30"/>
  <c r="AD45" i="30"/>
  <c r="AF45" i="30"/>
  <c r="AH45" i="30"/>
  <c r="AJ45" i="30"/>
  <c r="AL45" i="30"/>
  <c r="AN45" i="30"/>
  <c r="AP45" i="30"/>
  <c r="D46" i="30"/>
  <c r="F46" i="30"/>
  <c r="H46" i="30"/>
  <c r="J46" i="30"/>
  <c r="L46" i="30"/>
  <c r="N46" i="30"/>
  <c r="P46" i="30"/>
  <c r="R46" i="30"/>
  <c r="T46" i="30"/>
  <c r="V46" i="30"/>
  <c r="X46" i="30"/>
  <c r="Z46" i="30"/>
  <c r="AB46" i="30"/>
  <c r="AD46" i="30"/>
  <c r="AF46" i="30"/>
  <c r="AH46" i="30"/>
  <c r="AJ46" i="30"/>
  <c r="AL46" i="30"/>
  <c r="AN46" i="30"/>
  <c r="AP46" i="30"/>
  <c r="D47" i="30"/>
  <c r="F47" i="30"/>
  <c r="H47" i="30"/>
  <c r="J47" i="30"/>
  <c r="L47" i="30"/>
  <c r="N47" i="30"/>
  <c r="P47" i="30"/>
  <c r="R47" i="30"/>
  <c r="T47" i="30"/>
  <c r="V47" i="30"/>
  <c r="X47" i="30"/>
  <c r="Z47" i="30"/>
  <c r="AB47" i="30"/>
  <c r="AD47" i="30"/>
  <c r="AF47" i="30"/>
  <c r="AH47" i="30"/>
  <c r="AJ47" i="30"/>
  <c r="AL47" i="30"/>
  <c r="AN47" i="30"/>
  <c r="AP47" i="30"/>
  <c r="D48" i="30"/>
  <c r="F48" i="30"/>
  <c r="H48" i="30"/>
  <c r="J48" i="30"/>
  <c r="L48" i="30"/>
  <c r="N48" i="30"/>
  <c r="P48" i="30"/>
  <c r="R48" i="30"/>
  <c r="T48" i="30"/>
  <c r="V48" i="30"/>
  <c r="X48" i="30"/>
  <c r="Z48" i="30"/>
  <c r="AB48" i="30"/>
  <c r="AD48" i="30"/>
  <c r="AF48" i="30"/>
  <c r="AH48" i="30"/>
  <c r="AJ48" i="30"/>
  <c r="AL48" i="30"/>
  <c r="AN48" i="30"/>
  <c r="AP48" i="30"/>
  <c r="D49" i="30"/>
  <c r="F49" i="30"/>
  <c r="H49" i="30"/>
  <c r="J49" i="30"/>
  <c r="L49" i="30"/>
  <c r="N49" i="30"/>
  <c r="P49" i="30"/>
  <c r="R49" i="30"/>
  <c r="T49" i="30"/>
  <c r="V49" i="30"/>
  <c r="X49" i="30"/>
  <c r="Z49" i="30"/>
  <c r="AB49" i="30"/>
  <c r="AD49" i="30"/>
  <c r="AF49" i="30"/>
  <c r="AH49" i="30"/>
  <c r="AJ49" i="30"/>
  <c r="AL49" i="30"/>
  <c r="AN49" i="30"/>
  <c r="AP49" i="30"/>
  <c r="D50" i="30"/>
  <c r="F50" i="30"/>
  <c r="H50" i="30"/>
  <c r="J50" i="30"/>
  <c r="L50" i="30"/>
  <c r="N50" i="30"/>
  <c r="P50" i="30"/>
  <c r="R50" i="30"/>
  <c r="T50" i="30"/>
  <c r="V50" i="30"/>
  <c r="X50" i="30"/>
  <c r="Z50" i="30"/>
  <c r="AB50" i="30"/>
  <c r="AD50" i="30"/>
  <c r="AF50" i="30"/>
  <c r="AH50" i="30"/>
  <c r="AJ50" i="30"/>
  <c r="AL50" i="30"/>
  <c r="AN50" i="30"/>
  <c r="AP50" i="30"/>
  <c r="D51" i="30"/>
  <c r="F51" i="30"/>
  <c r="H51" i="30"/>
  <c r="J51" i="30"/>
  <c r="L51" i="30"/>
  <c r="N51" i="30"/>
  <c r="P51" i="30"/>
  <c r="R51" i="30"/>
  <c r="T51" i="30"/>
  <c r="V51" i="30"/>
  <c r="X51" i="30"/>
  <c r="Z51" i="30"/>
  <c r="AB51" i="30"/>
  <c r="AD51" i="30"/>
  <c r="AF51" i="30"/>
  <c r="AH51" i="30"/>
  <c r="AJ51" i="30"/>
  <c r="AL51" i="30"/>
  <c r="AN51" i="30"/>
  <c r="AP51" i="30"/>
  <c r="D52" i="30"/>
  <c r="F52" i="30"/>
  <c r="H52" i="30"/>
  <c r="J52" i="30"/>
  <c r="L52" i="30"/>
  <c r="N52" i="30"/>
  <c r="P52" i="30"/>
  <c r="R52" i="30"/>
  <c r="T52" i="30"/>
  <c r="V52" i="30"/>
  <c r="X52" i="30"/>
  <c r="Z52" i="30"/>
  <c r="AB52" i="30"/>
  <c r="AD52" i="30"/>
  <c r="AF52" i="30"/>
  <c r="AH52" i="30"/>
  <c r="AJ52" i="30"/>
  <c r="AL52" i="30"/>
  <c r="AN52" i="30"/>
  <c r="AP52" i="30"/>
  <c r="D53" i="30"/>
  <c r="F53" i="30"/>
  <c r="H53" i="30"/>
  <c r="J53" i="30"/>
  <c r="L53" i="30"/>
  <c r="N53" i="30"/>
  <c r="P53" i="30"/>
  <c r="R53" i="30"/>
  <c r="T53" i="30"/>
  <c r="V53" i="30"/>
  <c r="X53" i="30"/>
  <c r="Z53" i="30"/>
  <c r="AB53" i="30"/>
  <c r="AD53" i="30"/>
  <c r="AF53" i="30"/>
  <c r="AH53" i="30"/>
  <c r="AJ53" i="30"/>
  <c r="AL53" i="30"/>
  <c r="AN53" i="30"/>
  <c r="AP53" i="30"/>
  <c r="D54" i="30"/>
  <c r="D60" i="30" s="1"/>
  <c r="F54" i="30"/>
  <c r="F60" i="30" s="1"/>
  <c r="H54" i="30"/>
  <c r="H60" i="30" s="1"/>
  <c r="J54" i="30"/>
  <c r="J60" i="30" s="1"/>
  <c r="L54" i="30"/>
  <c r="L60" i="30" s="1"/>
  <c r="N54" i="30"/>
  <c r="N60" i="30" s="1"/>
  <c r="P54" i="30"/>
  <c r="P60" i="30" s="1"/>
  <c r="R54" i="30"/>
  <c r="R60" i="30" s="1"/>
  <c r="T54" i="30"/>
  <c r="T60" i="30" s="1"/>
  <c r="V54" i="30"/>
  <c r="V60" i="30" s="1"/>
  <c r="X54" i="30"/>
  <c r="X60" i="30" s="1"/>
  <c r="Z54" i="30"/>
  <c r="Z60" i="30" s="1"/>
  <c r="AB54" i="30"/>
  <c r="AB60" i="30" s="1"/>
  <c r="AD54" i="30"/>
  <c r="AD60" i="30" s="1"/>
  <c r="AF54" i="30"/>
  <c r="AF60" i="30" s="1"/>
  <c r="AH54" i="30"/>
  <c r="AH60" i="30" s="1"/>
  <c r="AJ54" i="30"/>
  <c r="AJ60" i="30" s="1"/>
  <c r="AL54" i="30"/>
  <c r="AL60" i="30" s="1"/>
  <c r="AN54" i="30"/>
  <c r="AP54" i="30"/>
  <c r="C13" i="30"/>
  <c r="C15" i="30"/>
  <c r="C17" i="30"/>
  <c r="C19" i="30"/>
  <c r="C21" i="30"/>
  <c r="C23" i="30"/>
  <c r="C25" i="30"/>
  <c r="C27" i="30"/>
  <c r="C29" i="30"/>
  <c r="C31" i="30"/>
  <c r="C33" i="30"/>
  <c r="C35" i="30"/>
  <c r="C37" i="30"/>
  <c r="C39" i="30"/>
  <c r="C41" i="30"/>
  <c r="C43" i="30"/>
  <c r="C45" i="30"/>
  <c r="C47" i="30"/>
  <c r="C49" i="30"/>
  <c r="C51" i="30"/>
  <c r="C53" i="30"/>
  <c r="C12" i="30"/>
  <c r="G12" i="29"/>
  <c r="G70" i="29" s="1"/>
  <c r="K12" i="29"/>
  <c r="K70" i="29" s="1"/>
  <c r="O12" i="29"/>
  <c r="O70" i="29" s="1"/>
  <c r="S12" i="29"/>
  <c r="S70" i="29" s="1"/>
  <c r="W12" i="29"/>
  <c r="W70" i="29" s="1"/>
  <c r="AA12" i="29"/>
  <c r="AA70" i="29" s="1"/>
  <c r="AE12" i="29"/>
  <c r="AE70" i="29" s="1"/>
  <c r="AI12" i="29"/>
  <c r="AI70" i="29" s="1"/>
  <c r="AM12" i="29"/>
  <c r="AM70" i="29" s="1"/>
  <c r="AQ12" i="29"/>
  <c r="G13" i="29"/>
  <c r="K13" i="29"/>
  <c r="O13" i="29"/>
  <c r="S13" i="29"/>
  <c r="W13" i="29"/>
  <c r="AA13" i="29"/>
  <c r="AE13" i="29"/>
  <c r="AI13" i="29"/>
  <c r="AM13" i="29"/>
  <c r="AQ13" i="29"/>
  <c r="G14" i="29"/>
  <c r="K14" i="29"/>
  <c r="O14" i="29"/>
  <c r="S14" i="29"/>
  <c r="W14" i="29"/>
  <c r="AA14" i="29"/>
  <c r="AE14" i="29"/>
  <c r="AI14" i="29"/>
  <c r="AM14" i="29"/>
  <c r="AQ14" i="29"/>
  <c r="G15" i="29"/>
  <c r="K15" i="29"/>
  <c r="O15" i="29"/>
  <c r="S15" i="29"/>
  <c r="W15" i="29"/>
  <c r="AA15" i="29"/>
  <c r="AE15" i="29"/>
  <c r="AI15" i="29"/>
  <c r="AM15" i="29"/>
  <c r="AQ15" i="29"/>
  <c r="G16" i="29"/>
  <c r="K16" i="29"/>
  <c r="O16" i="29"/>
  <c r="S16" i="29"/>
  <c r="W16" i="29"/>
  <c r="AA16" i="29"/>
  <c r="AE16" i="29"/>
  <c r="AI16" i="29"/>
  <c r="AM16" i="29"/>
  <c r="AQ16" i="29"/>
  <c r="G17" i="29"/>
  <c r="K17" i="29"/>
  <c r="O17" i="29"/>
  <c r="S17" i="29"/>
  <c r="W17" i="29"/>
  <c r="AA17" i="29"/>
  <c r="AE17" i="29"/>
  <c r="AI17" i="29"/>
  <c r="AM17" i="29"/>
  <c r="AQ17" i="29"/>
  <c r="G18" i="29"/>
  <c r="K18" i="29"/>
  <c r="O18" i="29"/>
  <c r="S18" i="29"/>
  <c r="W18" i="29"/>
  <c r="AA18" i="29"/>
  <c r="AE18" i="29"/>
  <c r="AI18" i="29"/>
  <c r="AM18" i="29"/>
  <c r="AQ18" i="29"/>
  <c r="G19" i="29"/>
  <c r="K19" i="29"/>
  <c r="O19" i="29"/>
  <c r="S19" i="29"/>
  <c r="W19" i="29"/>
  <c r="AA19" i="29"/>
  <c r="AE19" i="29"/>
  <c r="AI19" i="29"/>
  <c r="AM19" i="29"/>
  <c r="AQ19" i="29"/>
  <c r="G20" i="29"/>
  <c r="K20" i="29"/>
  <c r="O20" i="29"/>
  <c r="S20" i="29"/>
  <c r="W20" i="29"/>
  <c r="AA20" i="29"/>
  <c r="AE20" i="29"/>
  <c r="AI20" i="29"/>
  <c r="AM20" i="29"/>
  <c r="AQ20" i="29"/>
  <c r="G21" i="29"/>
  <c r="K21" i="29"/>
  <c r="O21" i="29"/>
  <c r="S21" i="29"/>
  <c r="W21" i="29"/>
  <c r="AA21" i="29"/>
  <c r="AE21" i="29"/>
  <c r="AI21" i="29"/>
  <c r="AM21" i="29"/>
  <c r="AQ21" i="29"/>
  <c r="G22" i="29"/>
  <c r="K22" i="29"/>
  <c r="O22" i="29"/>
  <c r="S22" i="29"/>
  <c r="W22" i="29"/>
  <c r="AA22" i="29"/>
  <c r="AE22" i="29"/>
  <c r="AI22" i="29"/>
  <c r="AM22" i="29"/>
  <c r="AQ22" i="29"/>
  <c r="G23" i="29"/>
  <c r="K23" i="29"/>
  <c r="O23" i="29"/>
  <c r="S23" i="29"/>
  <c r="W23" i="29"/>
  <c r="AA23" i="29"/>
  <c r="AE23" i="29"/>
  <c r="AI23" i="29"/>
  <c r="AM23" i="29"/>
  <c r="AQ23" i="29"/>
  <c r="G24" i="29"/>
  <c r="K24" i="29"/>
  <c r="O24" i="29"/>
  <c r="S24" i="29"/>
  <c r="W24" i="29"/>
  <c r="AA24" i="29"/>
  <c r="AE24" i="29"/>
  <c r="AI24" i="29"/>
  <c r="AM24" i="29"/>
  <c r="AQ24" i="29"/>
  <c r="G25" i="29"/>
  <c r="K25" i="29"/>
  <c r="O25" i="29"/>
  <c r="S25" i="29"/>
  <c r="W25" i="29"/>
  <c r="AA25" i="29"/>
  <c r="AE25" i="29"/>
  <c r="AI25" i="29"/>
  <c r="AM25" i="29"/>
  <c r="AQ25" i="29"/>
  <c r="G26" i="29"/>
  <c r="K26" i="29"/>
  <c r="O26" i="29"/>
  <c r="S26" i="29"/>
  <c r="W26" i="29"/>
  <c r="AA26" i="29"/>
  <c r="AE26" i="29"/>
  <c r="AI26" i="29"/>
  <c r="AM26" i="29"/>
  <c r="AQ26" i="29"/>
  <c r="G27" i="29"/>
  <c r="K27" i="29"/>
  <c r="O27" i="29"/>
  <c r="S27" i="29"/>
  <c r="W27" i="29"/>
  <c r="AA27" i="29"/>
  <c r="AE27" i="29"/>
  <c r="AI27" i="29"/>
  <c r="AM27" i="29"/>
  <c r="AQ27" i="29"/>
  <c r="G28" i="29"/>
  <c r="K28" i="29"/>
  <c r="O28" i="29"/>
  <c r="S28" i="29"/>
  <c r="W28" i="29"/>
  <c r="AA28" i="29"/>
  <c r="AE28" i="29"/>
  <c r="AI28" i="29"/>
  <c r="AM28" i="29"/>
  <c r="AQ28" i="29"/>
  <c r="G29" i="29"/>
  <c r="K29" i="29"/>
  <c r="O29" i="29"/>
  <c r="S29" i="29"/>
  <c r="W29" i="29"/>
  <c r="AA29" i="29"/>
  <c r="AE29" i="29"/>
  <c r="AI29" i="29"/>
  <c r="AM29" i="29"/>
  <c r="AQ29" i="29"/>
  <c r="G30" i="29"/>
  <c r="K30" i="29"/>
  <c r="O30" i="29"/>
  <c r="S30" i="29"/>
  <c r="W30" i="29"/>
  <c r="AA30" i="29"/>
  <c r="AE30" i="29"/>
  <c r="AI30" i="29"/>
  <c r="AM30" i="29"/>
  <c r="AQ30" i="29"/>
  <c r="F31" i="29"/>
  <c r="H31" i="29"/>
  <c r="J31" i="29"/>
  <c r="L31" i="29"/>
  <c r="N31" i="29"/>
  <c r="P31" i="29"/>
  <c r="R31" i="29"/>
  <c r="T31" i="29"/>
  <c r="V31" i="29"/>
  <c r="X31" i="29"/>
  <c r="Z31" i="29"/>
  <c r="AB31" i="29"/>
  <c r="AD31" i="29"/>
  <c r="AF31" i="29"/>
  <c r="AH31" i="29"/>
  <c r="AJ31" i="29"/>
  <c r="AL31" i="29"/>
  <c r="AN31" i="29"/>
  <c r="AP31" i="29"/>
  <c r="D32" i="29"/>
  <c r="F32" i="29"/>
  <c r="H32" i="29"/>
  <c r="J32" i="29"/>
  <c r="L32" i="29"/>
  <c r="N32" i="29"/>
  <c r="P32" i="29"/>
  <c r="R32" i="29"/>
  <c r="T32" i="29"/>
  <c r="V32" i="29"/>
  <c r="X32" i="29"/>
  <c r="Z32" i="29"/>
  <c r="AB32" i="29"/>
  <c r="AD32" i="29"/>
  <c r="AF32" i="29"/>
  <c r="AH32" i="29"/>
  <c r="AJ32" i="29"/>
  <c r="AL32" i="29"/>
  <c r="AN32" i="29"/>
  <c r="AP32" i="29"/>
  <c r="D33" i="29"/>
  <c r="F33" i="29"/>
  <c r="H33" i="29"/>
  <c r="J33" i="29"/>
  <c r="L33" i="29"/>
  <c r="N33" i="29"/>
  <c r="P33" i="29"/>
  <c r="R33" i="29"/>
  <c r="T33" i="29"/>
  <c r="V33" i="29"/>
  <c r="X33" i="29"/>
  <c r="Z33" i="29"/>
  <c r="AB33" i="29"/>
  <c r="AD33" i="29"/>
  <c r="AF33" i="29"/>
  <c r="AH33" i="29"/>
  <c r="AJ33" i="29"/>
  <c r="AL33" i="29"/>
  <c r="AN33" i="29"/>
  <c r="AP33" i="29"/>
  <c r="D34" i="29"/>
  <c r="F34" i="29"/>
  <c r="H34" i="29"/>
  <c r="J34" i="29"/>
  <c r="L34" i="29"/>
  <c r="N34" i="29"/>
  <c r="P34" i="29"/>
  <c r="R34" i="29"/>
  <c r="T34" i="29"/>
  <c r="V34" i="29"/>
  <c r="X34" i="29"/>
  <c r="Z34" i="29"/>
  <c r="AB34" i="29"/>
  <c r="AD34" i="29"/>
  <c r="AF34" i="29"/>
  <c r="AH34" i="29"/>
  <c r="AJ34" i="29"/>
  <c r="AL34" i="29"/>
  <c r="AN34" i="29"/>
  <c r="AP34" i="29"/>
  <c r="D35" i="29"/>
  <c r="F35" i="29"/>
  <c r="H35" i="29"/>
  <c r="J35" i="29"/>
  <c r="L35" i="29"/>
  <c r="N35" i="29"/>
  <c r="P35" i="29"/>
  <c r="R35" i="29"/>
  <c r="T35" i="29"/>
  <c r="V35" i="29"/>
  <c r="X35" i="29"/>
  <c r="Z35" i="29"/>
  <c r="AB35" i="29"/>
  <c r="AD35" i="29"/>
  <c r="AF35" i="29"/>
  <c r="AH35" i="29"/>
  <c r="AJ35" i="29"/>
  <c r="AL35" i="29"/>
  <c r="AN35" i="29"/>
  <c r="AP35" i="29"/>
  <c r="D36" i="29"/>
  <c r="F36" i="29"/>
  <c r="H36" i="29"/>
  <c r="J36" i="29"/>
  <c r="L36" i="29"/>
  <c r="N36" i="29"/>
  <c r="P36" i="29"/>
  <c r="R36" i="29"/>
  <c r="T36" i="29"/>
  <c r="V36" i="29"/>
  <c r="X36" i="29"/>
  <c r="Z36" i="29"/>
  <c r="AB36" i="29"/>
  <c r="AD36" i="29"/>
  <c r="AF36" i="29"/>
  <c r="AH36" i="29"/>
  <c r="AJ36" i="29"/>
  <c r="AL36" i="29"/>
  <c r="AN36" i="29"/>
  <c r="AP36" i="29"/>
  <c r="D37" i="29"/>
  <c r="F37" i="29"/>
  <c r="H37" i="29"/>
  <c r="J37" i="29"/>
  <c r="L37" i="29"/>
  <c r="N37" i="29"/>
  <c r="P37" i="29"/>
  <c r="R37" i="29"/>
  <c r="T37" i="29"/>
  <c r="V37" i="29"/>
  <c r="X37" i="29"/>
  <c r="Z37" i="29"/>
  <c r="AB37" i="29"/>
  <c r="AD37" i="29"/>
  <c r="AF37" i="29"/>
  <c r="AH37" i="29"/>
  <c r="AJ37" i="29"/>
  <c r="AL37" i="29"/>
  <c r="AN37" i="29"/>
  <c r="AP37" i="29"/>
  <c r="D38" i="29"/>
  <c r="F38" i="29"/>
  <c r="H38" i="29"/>
  <c r="J38" i="29"/>
  <c r="L38" i="29"/>
  <c r="N38" i="29"/>
  <c r="P38" i="29"/>
  <c r="R38" i="29"/>
  <c r="T38" i="29"/>
  <c r="V38" i="29"/>
  <c r="X38" i="29"/>
  <c r="Z38" i="29"/>
  <c r="AB38" i="29"/>
  <c r="AD38" i="29"/>
  <c r="AF38" i="29"/>
  <c r="AH38" i="29"/>
  <c r="AJ38" i="29"/>
  <c r="AL38" i="29"/>
  <c r="AN38" i="29"/>
  <c r="AP38" i="29"/>
  <c r="D39" i="29"/>
  <c r="F39" i="29"/>
  <c r="H39" i="29"/>
  <c r="J39" i="29"/>
  <c r="L39" i="29"/>
  <c r="N39" i="29"/>
  <c r="P39" i="29"/>
  <c r="R39" i="29"/>
  <c r="T39" i="29"/>
  <c r="V39" i="29"/>
  <c r="X39" i="29"/>
  <c r="Z39" i="29"/>
  <c r="AB39" i="29"/>
  <c r="AD39" i="29"/>
  <c r="AF39" i="29"/>
  <c r="AH39" i="29"/>
  <c r="AJ39" i="29"/>
  <c r="AL39" i="29"/>
  <c r="AN39" i="29"/>
  <c r="AP39" i="29"/>
  <c r="D40" i="29"/>
  <c r="F40" i="29"/>
  <c r="H40" i="29"/>
  <c r="J40" i="29"/>
  <c r="L40" i="29"/>
  <c r="N40" i="29"/>
  <c r="P40" i="29"/>
  <c r="R40" i="29"/>
  <c r="T40" i="29"/>
  <c r="V40" i="29"/>
  <c r="X40" i="29"/>
  <c r="Z40" i="29"/>
  <c r="AB40" i="29"/>
  <c r="AD40" i="29"/>
  <c r="AF40" i="29"/>
  <c r="AH40" i="29"/>
  <c r="AJ40" i="29"/>
  <c r="AL40" i="29"/>
  <c r="AN40" i="29"/>
  <c r="AP40" i="29"/>
  <c r="D41" i="29"/>
  <c r="F41" i="29"/>
  <c r="H41" i="29"/>
  <c r="J41" i="29"/>
  <c r="L41" i="29"/>
  <c r="N41" i="29"/>
  <c r="P41" i="29"/>
  <c r="R41" i="29"/>
  <c r="T41" i="29"/>
  <c r="V41" i="29"/>
  <c r="X41" i="29"/>
  <c r="Z41" i="29"/>
  <c r="AB41" i="29"/>
  <c r="AD41" i="29"/>
  <c r="AF41" i="29"/>
  <c r="AH41" i="29"/>
  <c r="AJ41" i="29"/>
  <c r="AL41" i="29"/>
  <c r="AN41" i="29"/>
  <c r="AP41" i="29"/>
  <c r="D42" i="29"/>
  <c r="F42" i="29"/>
  <c r="H42" i="29"/>
  <c r="J42" i="29"/>
  <c r="L42" i="29"/>
  <c r="N42" i="29"/>
  <c r="P42" i="29"/>
  <c r="R42" i="29"/>
  <c r="T42" i="29"/>
  <c r="V42" i="29"/>
  <c r="X42" i="29"/>
  <c r="Z42" i="29"/>
  <c r="AB42" i="29"/>
  <c r="AD42" i="29"/>
  <c r="AF42" i="29"/>
  <c r="AH42" i="29"/>
  <c r="AJ42" i="29"/>
  <c r="AL42" i="29"/>
  <c r="AN42" i="29"/>
  <c r="AP42" i="29"/>
  <c r="D43" i="29"/>
  <c r="F43" i="29"/>
  <c r="H43" i="29"/>
  <c r="J43" i="29"/>
  <c r="L43" i="29"/>
  <c r="N43" i="29"/>
  <c r="P43" i="29"/>
  <c r="R43" i="29"/>
  <c r="T43" i="29"/>
  <c r="V43" i="29"/>
  <c r="X43" i="29"/>
  <c r="Z43" i="29"/>
  <c r="AB43" i="29"/>
  <c r="AD43" i="29"/>
  <c r="AF43" i="29"/>
  <c r="AH43" i="29"/>
  <c r="AJ43" i="29"/>
  <c r="AL43" i="29"/>
  <c r="AN43" i="29"/>
  <c r="AP43" i="29"/>
  <c r="D44" i="29"/>
  <c r="F44" i="29"/>
  <c r="H44" i="29"/>
  <c r="J44" i="29"/>
  <c r="L44" i="29"/>
  <c r="N44" i="29"/>
  <c r="P44" i="29"/>
  <c r="R44" i="29"/>
  <c r="T44" i="29"/>
  <c r="V44" i="29"/>
  <c r="X44" i="29"/>
  <c r="Z44" i="29"/>
  <c r="AB44" i="29"/>
  <c r="AD44" i="29"/>
  <c r="AF44" i="29"/>
  <c r="AH44" i="29"/>
  <c r="AJ44" i="29"/>
  <c r="AL44" i="29"/>
  <c r="AN44" i="29"/>
  <c r="AP44" i="29"/>
  <c r="D45" i="29"/>
  <c r="F45" i="29"/>
  <c r="H45" i="29"/>
  <c r="J45" i="29"/>
  <c r="L45" i="29"/>
  <c r="N45" i="29"/>
  <c r="P45" i="29"/>
  <c r="R45" i="29"/>
  <c r="T45" i="29"/>
  <c r="V45" i="29"/>
  <c r="X45" i="29"/>
  <c r="Z45" i="29"/>
  <c r="AB45" i="29"/>
  <c r="AD45" i="29"/>
  <c r="AF45" i="29"/>
  <c r="AH45" i="29"/>
  <c r="AJ45" i="29"/>
  <c r="AL45" i="29"/>
  <c r="AN45" i="29"/>
  <c r="AP45" i="29"/>
  <c r="D46" i="29"/>
  <c r="F46" i="29"/>
  <c r="H46" i="29"/>
  <c r="J46" i="29"/>
  <c r="L46" i="29"/>
  <c r="N46" i="29"/>
  <c r="P46" i="29"/>
  <c r="R46" i="29"/>
  <c r="T46" i="29"/>
  <c r="V46" i="29"/>
  <c r="X46" i="29"/>
  <c r="Z46" i="29"/>
  <c r="AB46" i="29"/>
  <c r="AD46" i="29"/>
  <c r="AF46" i="29"/>
  <c r="AH46" i="29"/>
  <c r="AJ46" i="29"/>
  <c r="AL46" i="29"/>
  <c r="AN46" i="29"/>
  <c r="AP46" i="29"/>
  <c r="D47" i="29"/>
  <c r="F47" i="29"/>
  <c r="H47" i="29"/>
  <c r="J47" i="29"/>
  <c r="L47" i="29"/>
  <c r="N47" i="29"/>
  <c r="P47" i="29"/>
  <c r="R47" i="29"/>
  <c r="T47" i="29"/>
  <c r="V47" i="29"/>
  <c r="X47" i="29"/>
  <c r="Z47" i="29"/>
  <c r="AB47" i="29"/>
  <c r="AD47" i="29"/>
  <c r="AF47" i="29"/>
  <c r="AH47" i="29"/>
  <c r="AJ47" i="29"/>
  <c r="AL47" i="29"/>
  <c r="AN47" i="29"/>
  <c r="AP47" i="29"/>
  <c r="D48" i="29"/>
  <c r="F48" i="29"/>
  <c r="H48" i="29"/>
  <c r="J48" i="29"/>
  <c r="L48" i="29"/>
  <c r="N48" i="29"/>
  <c r="P48" i="29"/>
  <c r="R48" i="29"/>
  <c r="T48" i="29"/>
  <c r="V48" i="29"/>
  <c r="X48" i="29"/>
  <c r="Z48" i="29"/>
  <c r="AB48" i="29"/>
  <c r="AD48" i="29"/>
  <c r="AF48" i="29"/>
  <c r="AH48" i="29"/>
  <c r="AJ48" i="29"/>
  <c r="AL48" i="29"/>
  <c r="AN48" i="29"/>
  <c r="AP48" i="29"/>
  <c r="D49" i="29"/>
  <c r="F49" i="29"/>
  <c r="H49" i="29"/>
  <c r="J49" i="29"/>
  <c r="L49" i="29"/>
  <c r="N49" i="29"/>
  <c r="P49" i="29"/>
  <c r="R49" i="29"/>
  <c r="T49" i="29"/>
  <c r="V49" i="29"/>
  <c r="X49" i="29"/>
  <c r="Z49" i="29"/>
  <c r="AB49" i="29"/>
  <c r="AD49" i="29"/>
  <c r="AF49" i="29"/>
  <c r="AH49" i="29"/>
  <c r="AJ49" i="29"/>
  <c r="AL49" i="29"/>
  <c r="AN49" i="29"/>
  <c r="AP49" i="29"/>
  <c r="D50" i="29"/>
  <c r="F50" i="29"/>
  <c r="H50" i="29"/>
  <c r="J50" i="29"/>
  <c r="L50" i="29"/>
  <c r="N50" i="29"/>
  <c r="P50" i="29"/>
  <c r="R50" i="29"/>
  <c r="T50" i="29"/>
  <c r="V50" i="29"/>
  <c r="X50" i="29"/>
  <c r="Z50" i="29"/>
  <c r="AB50" i="29"/>
  <c r="AD50" i="29"/>
  <c r="AF50" i="29"/>
  <c r="AH50" i="29"/>
  <c r="AJ50" i="29"/>
  <c r="AL50" i="29"/>
  <c r="AN50" i="29"/>
  <c r="AP50" i="29"/>
  <c r="D51" i="29"/>
  <c r="F51" i="29"/>
  <c r="H51" i="29"/>
  <c r="J51" i="29"/>
  <c r="L51" i="29"/>
  <c r="N51" i="29"/>
  <c r="P51" i="29"/>
  <c r="R51" i="29"/>
  <c r="T51" i="29"/>
  <c r="V51" i="29"/>
  <c r="X51" i="29"/>
  <c r="Z51" i="29"/>
  <c r="AB51" i="29"/>
  <c r="AD51" i="29"/>
  <c r="AF51" i="29"/>
  <c r="AH51" i="29"/>
  <c r="AJ51" i="29"/>
  <c r="AL51" i="29"/>
  <c r="AN51" i="29"/>
  <c r="AP51" i="29"/>
  <c r="D52" i="29"/>
  <c r="F52" i="29"/>
  <c r="H52" i="29"/>
  <c r="J52" i="29"/>
  <c r="L52" i="29"/>
  <c r="N52" i="29"/>
  <c r="P52" i="29"/>
  <c r="R52" i="29"/>
  <c r="T52" i="29"/>
  <c r="V52" i="29"/>
  <c r="X52" i="29"/>
  <c r="Z52" i="29"/>
  <c r="AB52" i="29"/>
  <c r="AD52" i="29"/>
  <c r="AF52" i="29"/>
  <c r="AH52" i="29"/>
  <c r="AJ52" i="29"/>
  <c r="AL52" i="29"/>
  <c r="AN52" i="29"/>
  <c r="AP52" i="29"/>
  <c r="D53" i="29"/>
  <c r="F53" i="29"/>
  <c r="H53" i="29"/>
  <c r="J53" i="29"/>
  <c r="L53" i="29"/>
  <c r="N53" i="29"/>
  <c r="P53" i="29"/>
  <c r="R53" i="29"/>
  <c r="T53" i="29"/>
  <c r="V53" i="29"/>
  <c r="X53" i="29"/>
  <c r="Z53" i="29"/>
  <c r="AB53" i="29"/>
  <c r="AD53" i="29"/>
  <c r="AF53" i="29"/>
  <c r="AH53" i="29"/>
  <c r="AJ53" i="29"/>
  <c r="AL53" i="29"/>
  <c r="AN53" i="29"/>
  <c r="AP53" i="29"/>
  <c r="D54" i="29"/>
  <c r="F54" i="29"/>
  <c r="H54" i="29"/>
  <c r="J54" i="29"/>
  <c r="L54" i="29"/>
  <c r="N54" i="29"/>
  <c r="P54" i="29"/>
  <c r="R54" i="29"/>
  <c r="T54" i="29"/>
  <c r="V54" i="29"/>
  <c r="X54" i="29"/>
  <c r="Z54" i="29"/>
  <c r="AB54" i="29"/>
  <c r="AD54" i="29"/>
  <c r="AF54" i="29"/>
  <c r="AH54" i="29"/>
  <c r="AJ54" i="29"/>
  <c r="AL54" i="29"/>
  <c r="AN54" i="29"/>
  <c r="AP54" i="29"/>
  <c r="D55" i="29"/>
  <c r="F55" i="29"/>
  <c r="H55" i="29"/>
  <c r="J55" i="29"/>
  <c r="L55" i="29"/>
  <c r="N55" i="29"/>
  <c r="P55" i="29"/>
  <c r="R55" i="29"/>
  <c r="T55" i="29"/>
  <c r="V55" i="29"/>
  <c r="X55" i="29"/>
  <c r="Z55" i="29"/>
  <c r="AB55" i="29"/>
  <c r="AD55" i="29"/>
  <c r="AF55" i="29"/>
  <c r="AH55" i="29"/>
  <c r="AJ55" i="29"/>
  <c r="AL55" i="29"/>
  <c r="AN55" i="29"/>
  <c r="AP55" i="29"/>
  <c r="D56" i="29"/>
  <c r="F56" i="29"/>
  <c r="H56" i="29"/>
  <c r="J56" i="29"/>
  <c r="L56" i="29"/>
  <c r="N56" i="29"/>
  <c r="P56" i="29"/>
  <c r="R56" i="29"/>
  <c r="T56" i="29"/>
  <c r="V56" i="29"/>
  <c r="X56" i="29"/>
  <c r="Z56" i="29"/>
  <c r="AB56" i="29"/>
  <c r="AD56" i="29"/>
  <c r="AF56" i="29"/>
  <c r="AH56" i="29"/>
  <c r="AJ56" i="29"/>
  <c r="AL56" i="29"/>
  <c r="AN56" i="29"/>
  <c r="AP56" i="29"/>
  <c r="D57" i="29"/>
  <c r="F57" i="29"/>
  <c r="H57" i="29"/>
  <c r="J57" i="29"/>
  <c r="L57" i="29"/>
  <c r="N57" i="29"/>
  <c r="P57" i="29"/>
  <c r="R57" i="29"/>
  <c r="T57" i="29"/>
  <c r="V57" i="29"/>
  <c r="X57" i="29"/>
  <c r="Z57" i="29"/>
  <c r="AB57" i="29"/>
  <c r="AD57" i="29"/>
  <c r="AF57" i="29"/>
  <c r="AH57" i="29"/>
  <c r="AJ57" i="29"/>
  <c r="AL57" i="29"/>
  <c r="AN57" i="29"/>
  <c r="AP57" i="29"/>
  <c r="D58" i="29"/>
  <c r="F58" i="29"/>
  <c r="H58" i="29"/>
  <c r="J58" i="29"/>
  <c r="L58" i="29"/>
  <c r="N58" i="29"/>
  <c r="P58" i="29"/>
  <c r="R58" i="29"/>
  <c r="T58" i="29"/>
  <c r="V58" i="29"/>
  <c r="X58" i="29"/>
  <c r="Z58" i="29"/>
  <c r="AB58" i="29"/>
  <c r="AD58" i="29"/>
  <c r="AF58" i="29"/>
  <c r="AH58" i="29"/>
  <c r="AJ58" i="29"/>
  <c r="AL58" i="29"/>
  <c r="AN58" i="29"/>
  <c r="AP58" i="29"/>
  <c r="D59" i="29"/>
  <c r="F59" i="29"/>
  <c r="H59" i="29"/>
  <c r="J59" i="29"/>
  <c r="L59" i="29"/>
  <c r="N59" i="29"/>
  <c r="P59" i="29"/>
  <c r="R59" i="29"/>
  <c r="T59" i="29"/>
  <c r="V59" i="29"/>
  <c r="X59" i="29"/>
  <c r="Z59" i="29"/>
  <c r="AB59" i="29"/>
  <c r="AD59" i="29"/>
  <c r="AF59" i="29"/>
  <c r="AH59" i="29"/>
  <c r="AJ59" i="29"/>
  <c r="AL59" i="29"/>
  <c r="AN59" i="29"/>
  <c r="AP59" i="29"/>
  <c r="D60" i="29"/>
  <c r="F60" i="29"/>
  <c r="H60" i="29"/>
  <c r="J60" i="29"/>
  <c r="L60" i="29"/>
  <c r="N60" i="29"/>
  <c r="P60" i="29"/>
  <c r="R60" i="29"/>
  <c r="T60" i="29"/>
  <c r="V60" i="29"/>
  <c r="X60" i="29"/>
  <c r="Z60" i="29"/>
  <c r="AB60" i="29"/>
  <c r="AD60" i="29"/>
  <c r="AF60" i="29"/>
  <c r="AH60" i="29"/>
  <c r="AJ60" i="29"/>
  <c r="AL60" i="29"/>
  <c r="AN60" i="29"/>
  <c r="AP60" i="29"/>
  <c r="D61" i="29"/>
  <c r="F61" i="29"/>
  <c r="H61" i="29"/>
  <c r="J61" i="29"/>
  <c r="L61" i="29"/>
  <c r="N61" i="29"/>
  <c r="P61" i="29"/>
  <c r="R61" i="29"/>
  <c r="T61" i="29"/>
  <c r="V61" i="29"/>
  <c r="X61" i="29"/>
  <c r="Z61" i="29"/>
  <c r="AB61" i="29"/>
  <c r="AD61" i="29"/>
  <c r="AF61" i="29"/>
  <c r="AH61" i="29"/>
  <c r="AJ61" i="29"/>
  <c r="AL61" i="29"/>
  <c r="AN61" i="29"/>
  <c r="AP61" i="29"/>
  <c r="D62" i="29"/>
  <c r="F62" i="29"/>
  <c r="H62" i="29"/>
  <c r="J62" i="29"/>
  <c r="L62" i="29"/>
  <c r="N62" i="29"/>
  <c r="P62" i="29"/>
  <c r="R62" i="29"/>
  <c r="T62" i="29"/>
  <c r="V62" i="29"/>
  <c r="X62" i="29"/>
  <c r="Z62" i="29"/>
  <c r="AB62" i="29"/>
  <c r="AD62" i="29"/>
  <c r="AF62" i="29"/>
  <c r="AH62" i="29"/>
  <c r="AJ62" i="29"/>
  <c r="AL62" i="29"/>
  <c r="AN62" i="29"/>
  <c r="AP62" i="29"/>
  <c r="D63" i="29"/>
  <c r="F63" i="29"/>
  <c r="H63" i="29"/>
  <c r="J63" i="29"/>
  <c r="L63" i="29"/>
  <c r="N63" i="29"/>
  <c r="P63" i="29"/>
  <c r="R63" i="29"/>
  <c r="T63" i="29"/>
  <c r="V63" i="29"/>
  <c r="X63" i="29"/>
  <c r="Z63" i="29"/>
  <c r="AB63" i="29"/>
  <c r="AD63" i="29"/>
  <c r="AF63" i="29"/>
  <c r="AH63" i="29"/>
  <c r="AJ63" i="29"/>
  <c r="AL63" i="29"/>
  <c r="AN63" i="29"/>
  <c r="AP63" i="29"/>
  <c r="D64" i="29"/>
  <c r="F64" i="29"/>
  <c r="H64" i="29"/>
  <c r="J64" i="29"/>
  <c r="L64" i="29"/>
  <c r="N64" i="29"/>
  <c r="P64" i="29"/>
  <c r="R64" i="29"/>
  <c r="T64" i="29"/>
  <c r="V64" i="29"/>
  <c r="X64" i="29"/>
  <c r="Z64" i="29"/>
  <c r="AB64" i="29"/>
  <c r="AD64" i="29"/>
  <c r="AF64" i="29"/>
  <c r="AH64" i="29"/>
  <c r="AJ64" i="29"/>
  <c r="AL64" i="29"/>
  <c r="AN64" i="29"/>
  <c r="AP64" i="29"/>
  <c r="C13" i="29"/>
  <c r="C15" i="29"/>
  <c r="C17" i="29"/>
  <c r="C19" i="29"/>
  <c r="C21" i="29"/>
  <c r="C23" i="29"/>
  <c r="C25" i="29"/>
  <c r="C27" i="29"/>
  <c r="C29" i="29"/>
  <c r="C31" i="29"/>
  <c r="C33" i="29"/>
  <c r="C35" i="29"/>
  <c r="C37" i="29"/>
  <c r="C39" i="29"/>
  <c r="C41" i="29"/>
  <c r="C43" i="29"/>
  <c r="C45" i="29"/>
  <c r="C47" i="29"/>
  <c r="C49" i="29"/>
  <c r="C50" i="29"/>
  <c r="C52" i="29"/>
  <c r="C54" i="29"/>
  <c r="C56" i="29"/>
  <c r="C58" i="29"/>
  <c r="C60" i="29"/>
  <c r="C62" i="29"/>
  <c r="C64" i="29"/>
  <c r="E12" i="29"/>
  <c r="E70" i="29" s="1"/>
  <c r="I12" i="29"/>
  <c r="I70" i="29" s="1"/>
  <c r="M12" i="29"/>
  <c r="M70" i="29" s="1"/>
  <c r="Q12" i="29"/>
  <c r="Q70" i="29" s="1"/>
  <c r="U12" i="29"/>
  <c r="U70" i="29" s="1"/>
  <c r="Y12" i="29"/>
  <c r="Y70" i="29" s="1"/>
  <c r="AC12" i="29"/>
  <c r="AC70" i="29" s="1"/>
  <c r="AG12" i="29"/>
  <c r="AG70" i="29" s="1"/>
  <c r="AK12" i="29"/>
  <c r="AK70" i="29" s="1"/>
  <c r="AO12" i="29"/>
  <c r="E13" i="29"/>
  <c r="I13" i="29"/>
  <c r="M13" i="29"/>
  <c r="Q13" i="29"/>
  <c r="U13" i="29"/>
  <c r="Y13" i="29"/>
  <c r="AC13" i="29"/>
  <c r="AG13" i="29"/>
  <c r="AK13" i="29"/>
  <c r="AO13" i="29"/>
  <c r="E14" i="29"/>
  <c r="I14" i="29"/>
  <c r="M14" i="29"/>
  <c r="Q14" i="29"/>
  <c r="U14" i="29"/>
  <c r="Y14" i="29"/>
  <c r="AC14" i="29"/>
  <c r="AG14" i="29"/>
  <c r="AK14" i="29"/>
  <c r="AO14" i="29"/>
  <c r="E15" i="29"/>
  <c r="I15" i="29"/>
  <c r="M15" i="29"/>
  <c r="Q15" i="29"/>
  <c r="U15" i="29"/>
  <c r="Y15" i="29"/>
  <c r="AC15" i="29"/>
  <c r="AG15" i="29"/>
  <c r="AK15" i="29"/>
  <c r="AO15" i="29"/>
  <c r="E16" i="29"/>
  <c r="I16" i="29"/>
  <c r="M16" i="29"/>
  <c r="Q16" i="29"/>
  <c r="U16" i="29"/>
  <c r="Y16" i="29"/>
  <c r="AC16" i="29"/>
  <c r="AG16" i="29"/>
  <c r="AK16" i="29"/>
  <c r="AO16" i="29"/>
  <c r="E17" i="29"/>
  <c r="I17" i="29"/>
  <c r="M17" i="29"/>
  <c r="Q17" i="29"/>
  <c r="U17" i="29"/>
  <c r="Y17" i="29"/>
  <c r="AC17" i="29"/>
  <c r="AG17" i="29"/>
  <c r="AK17" i="29"/>
  <c r="AO17" i="29"/>
  <c r="E18" i="29"/>
  <c r="I18" i="29"/>
  <c r="M18" i="29"/>
  <c r="Q18" i="29"/>
  <c r="U18" i="29"/>
  <c r="Y18" i="29"/>
  <c r="AC18" i="29"/>
  <c r="AG18" i="29"/>
  <c r="AK18" i="29"/>
  <c r="AO18" i="29"/>
  <c r="E19" i="29"/>
  <c r="I19" i="29"/>
  <c r="M19" i="29"/>
  <c r="Q19" i="29"/>
  <c r="U19" i="29"/>
  <c r="Y19" i="29"/>
  <c r="AC19" i="29"/>
  <c r="AG19" i="29"/>
  <c r="AK19" i="29"/>
  <c r="AO19" i="29"/>
  <c r="E20" i="29"/>
  <c r="I20" i="29"/>
  <c r="M20" i="29"/>
  <c r="Q20" i="29"/>
  <c r="U20" i="29"/>
  <c r="Y20" i="29"/>
  <c r="AC20" i="29"/>
  <c r="AG20" i="29"/>
  <c r="AK20" i="29"/>
  <c r="AO20" i="29"/>
  <c r="E21" i="29"/>
  <c r="I21" i="29"/>
  <c r="M21" i="29"/>
  <c r="Q21" i="29"/>
  <c r="U21" i="29"/>
  <c r="Y21" i="29"/>
  <c r="AC21" i="29"/>
  <c r="AG21" i="29"/>
  <c r="AK21" i="29"/>
  <c r="AO21" i="29"/>
  <c r="E22" i="29"/>
  <c r="I22" i="29"/>
  <c r="M22" i="29"/>
  <c r="Q22" i="29"/>
  <c r="U22" i="29"/>
  <c r="Y22" i="29"/>
  <c r="AC22" i="29"/>
  <c r="AG22" i="29"/>
  <c r="AK22" i="29"/>
  <c r="AO22" i="29"/>
  <c r="E23" i="29"/>
  <c r="I23" i="29"/>
  <c r="M23" i="29"/>
  <c r="Q23" i="29"/>
  <c r="U23" i="29"/>
  <c r="Y23" i="29"/>
  <c r="AC23" i="29"/>
  <c r="AG23" i="29"/>
  <c r="AK23" i="29"/>
  <c r="AO23" i="29"/>
  <c r="E24" i="29"/>
  <c r="I24" i="29"/>
  <c r="M24" i="29"/>
  <c r="Q24" i="29"/>
  <c r="U24" i="29"/>
  <c r="Y24" i="29"/>
  <c r="AC24" i="29"/>
  <c r="AG24" i="29"/>
  <c r="AK24" i="29"/>
  <c r="AO24" i="29"/>
  <c r="E25" i="29"/>
  <c r="I25" i="29"/>
  <c r="M25" i="29"/>
  <c r="Q25" i="29"/>
  <c r="U25" i="29"/>
  <c r="Y25" i="29"/>
  <c r="AC25" i="29"/>
  <c r="AG25" i="29"/>
  <c r="AK25" i="29"/>
  <c r="AO25" i="29"/>
  <c r="E26" i="29"/>
  <c r="I26" i="29"/>
  <c r="M26" i="29"/>
  <c r="Q26" i="29"/>
  <c r="U26" i="29"/>
  <c r="Y26" i="29"/>
  <c r="AC26" i="29"/>
  <c r="AG26" i="29"/>
  <c r="AK26" i="29"/>
  <c r="AO26" i="29"/>
  <c r="E27" i="29"/>
  <c r="I27" i="29"/>
  <c r="M27" i="29"/>
  <c r="Q27" i="29"/>
  <c r="U27" i="29"/>
  <c r="Y27" i="29"/>
  <c r="AC27" i="29"/>
  <c r="AG27" i="29"/>
  <c r="AK27" i="29"/>
  <c r="AO27" i="29"/>
  <c r="E28" i="29"/>
  <c r="I28" i="29"/>
  <c r="M28" i="29"/>
  <c r="Q28" i="29"/>
  <c r="U28" i="29"/>
  <c r="Y28" i="29"/>
  <c r="AC28" i="29"/>
  <c r="AG28" i="29"/>
  <c r="AK28" i="29"/>
  <c r="AO28" i="29"/>
  <c r="E29" i="29"/>
  <c r="I29" i="29"/>
  <c r="M29" i="29"/>
  <c r="Q29" i="29"/>
  <c r="U29" i="29"/>
  <c r="Y29" i="29"/>
  <c r="AC29" i="29"/>
  <c r="AG29" i="29"/>
  <c r="AK29" i="29"/>
  <c r="AO29" i="29"/>
  <c r="E30" i="29"/>
  <c r="I30" i="29"/>
  <c r="M30" i="29"/>
  <c r="Q30" i="29"/>
  <c r="U30" i="29"/>
  <c r="Y30" i="29"/>
  <c r="AC30" i="29"/>
  <c r="AG30" i="29"/>
  <c r="AK30" i="29"/>
  <c r="AO30" i="29"/>
  <c r="E31" i="29"/>
  <c r="G31" i="29"/>
  <c r="I31" i="29"/>
  <c r="K31" i="29"/>
  <c r="M31" i="29"/>
  <c r="O31" i="29"/>
  <c r="Q31" i="29"/>
  <c r="S31" i="29"/>
  <c r="U31" i="29"/>
  <c r="W31" i="29"/>
  <c r="Y31" i="29"/>
  <c r="AA31" i="29"/>
  <c r="AC31" i="29"/>
  <c r="AE31" i="29"/>
  <c r="AG31" i="29"/>
  <c r="AI31" i="29"/>
  <c r="AK31" i="29"/>
  <c r="AM31" i="29"/>
  <c r="AO31" i="29"/>
  <c r="AQ31" i="29"/>
  <c r="E32" i="29"/>
  <c r="G32" i="29"/>
  <c r="I32" i="29"/>
  <c r="K32" i="29"/>
  <c r="M32" i="29"/>
  <c r="O32" i="29"/>
  <c r="Q32" i="29"/>
  <c r="S32" i="29"/>
  <c r="U32" i="29"/>
  <c r="W32" i="29"/>
  <c r="Y32" i="29"/>
  <c r="AA32" i="29"/>
  <c r="AC32" i="29"/>
  <c r="AE32" i="29"/>
  <c r="AG32" i="29"/>
  <c r="AI32" i="29"/>
  <c r="AK32" i="29"/>
  <c r="AM32" i="29"/>
  <c r="AO32" i="29"/>
  <c r="AQ32" i="29"/>
  <c r="E33" i="29"/>
  <c r="G33" i="29"/>
  <c r="I33" i="29"/>
  <c r="K33" i="29"/>
  <c r="M33" i="29"/>
  <c r="O33" i="29"/>
  <c r="Q33" i="29"/>
  <c r="S33" i="29"/>
  <c r="U33" i="29"/>
  <c r="W33" i="29"/>
  <c r="Y33" i="29"/>
  <c r="AA33" i="29"/>
  <c r="AC33" i="29"/>
  <c r="AE33" i="29"/>
  <c r="AG33" i="29"/>
  <c r="AI33" i="29"/>
  <c r="AK33" i="29"/>
  <c r="AM33" i="29"/>
  <c r="AO33" i="29"/>
  <c r="AQ33" i="29"/>
  <c r="E34" i="29"/>
  <c r="G34" i="29"/>
  <c r="I34" i="29"/>
  <c r="K34" i="29"/>
  <c r="M34" i="29"/>
  <c r="O34" i="29"/>
  <c r="Q34" i="29"/>
  <c r="S34" i="29"/>
  <c r="U34" i="29"/>
  <c r="W34" i="29"/>
  <c r="Y34" i="29"/>
  <c r="AA34" i="29"/>
  <c r="AC34" i="29"/>
  <c r="AE34" i="29"/>
  <c r="AG34" i="29"/>
  <c r="AI34" i="29"/>
  <c r="AK34" i="29"/>
  <c r="AM34" i="29"/>
  <c r="AO34" i="29"/>
  <c r="AQ34" i="29"/>
  <c r="E35" i="29"/>
  <c r="G35" i="29"/>
  <c r="I35" i="29"/>
  <c r="K35" i="29"/>
  <c r="M35" i="29"/>
  <c r="O35" i="29"/>
  <c r="Q35" i="29"/>
  <c r="S35" i="29"/>
  <c r="U35" i="29"/>
  <c r="W35" i="29"/>
  <c r="Y35" i="29"/>
  <c r="AA35" i="29"/>
  <c r="AC35" i="29"/>
  <c r="AE35" i="29"/>
  <c r="AG35" i="29"/>
  <c r="AI35" i="29"/>
  <c r="AK35" i="29"/>
  <c r="AM35" i="29"/>
  <c r="AO35" i="29"/>
  <c r="AQ35" i="29"/>
  <c r="E36" i="29"/>
  <c r="G36" i="29"/>
  <c r="I36" i="29"/>
  <c r="K36" i="29"/>
  <c r="M36" i="29"/>
  <c r="O36" i="29"/>
  <c r="Q36" i="29"/>
  <c r="S36" i="29"/>
  <c r="U36" i="29"/>
  <c r="W36" i="29"/>
  <c r="Y36" i="29"/>
  <c r="AA36" i="29"/>
  <c r="AC36" i="29"/>
  <c r="AE36" i="29"/>
  <c r="AG36" i="29"/>
  <c r="AI36" i="29"/>
  <c r="AK36" i="29"/>
  <c r="AM36" i="29"/>
  <c r="AO36" i="29"/>
  <c r="AQ36" i="29"/>
  <c r="E37" i="29"/>
  <c r="G37" i="29"/>
  <c r="I37" i="29"/>
  <c r="K37" i="29"/>
  <c r="M37" i="29"/>
  <c r="O37" i="29"/>
  <c r="Q37" i="29"/>
  <c r="S37" i="29"/>
  <c r="U37" i="29"/>
  <c r="W37" i="29"/>
  <c r="Y37" i="29"/>
  <c r="AA37" i="29"/>
  <c r="AC37" i="29"/>
  <c r="AE37" i="29"/>
  <c r="AG37" i="29"/>
  <c r="AI37" i="29"/>
  <c r="AK37" i="29"/>
  <c r="AM37" i="29"/>
  <c r="AO37" i="29"/>
  <c r="AQ37" i="29"/>
  <c r="E38" i="29"/>
  <c r="G38" i="29"/>
  <c r="I38" i="29"/>
  <c r="K38" i="29"/>
  <c r="M38" i="29"/>
  <c r="O38" i="29"/>
  <c r="Q38" i="29"/>
  <c r="S38" i="29"/>
  <c r="U38" i="29"/>
  <c r="W38" i="29"/>
  <c r="Y38" i="29"/>
  <c r="AA38" i="29"/>
  <c r="AC38" i="29"/>
  <c r="AE38" i="29"/>
  <c r="AG38" i="29"/>
  <c r="AI38" i="29"/>
  <c r="AK38" i="29"/>
  <c r="AM38" i="29"/>
  <c r="AO38" i="29"/>
  <c r="AQ38" i="29"/>
  <c r="E39" i="29"/>
  <c r="G39" i="29"/>
  <c r="I39" i="29"/>
  <c r="K39" i="29"/>
  <c r="M39" i="29"/>
  <c r="O39" i="29"/>
  <c r="Q39" i="29"/>
  <c r="S39" i="29"/>
  <c r="U39" i="29"/>
  <c r="W39" i="29"/>
  <c r="Y39" i="29"/>
  <c r="AA39" i="29"/>
  <c r="AC39" i="29"/>
  <c r="AE39" i="29"/>
  <c r="AG39" i="29"/>
  <c r="AI39" i="29"/>
  <c r="AK39" i="29"/>
  <c r="AM39" i="29"/>
  <c r="AO39" i="29"/>
  <c r="AQ39" i="29"/>
  <c r="E40" i="29"/>
  <c r="G40" i="29"/>
  <c r="I40" i="29"/>
  <c r="K40" i="29"/>
  <c r="M40" i="29"/>
  <c r="O40" i="29"/>
  <c r="Q40" i="29"/>
  <c r="S40" i="29"/>
  <c r="U40" i="29"/>
  <c r="W40" i="29"/>
  <c r="Y40" i="29"/>
  <c r="AA40" i="29"/>
  <c r="AC40" i="29"/>
  <c r="AE40" i="29"/>
  <c r="AG40" i="29"/>
  <c r="AI40" i="29"/>
  <c r="AK40" i="29"/>
  <c r="AM40" i="29"/>
  <c r="AO40" i="29"/>
  <c r="AQ40" i="29"/>
  <c r="E41" i="29"/>
  <c r="G41" i="29"/>
  <c r="I41" i="29"/>
  <c r="K41" i="29"/>
  <c r="M41" i="29"/>
  <c r="O41" i="29"/>
  <c r="Q41" i="29"/>
  <c r="S41" i="29"/>
  <c r="U41" i="29"/>
  <c r="W41" i="29"/>
  <c r="Y41" i="29"/>
  <c r="AA41" i="29"/>
  <c r="AC41" i="29"/>
  <c r="AE41" i="29"/>
  <c r="AG41" i="29"/>
  <c r="AI41" i="29"/>
  <c r="AK41" i="29"/>
  <c r="AM41" i="29"/>
  <c r="AO41" i="29"/>
  <c r="AQ41" i="29"/>
  <c r="E42" i="29"/>
  <c r="G42" i="29"/>
  <c r="I42" i="29"/>
  <c r="K42" i="29"/>
  <c r="M42" i="29"/>
  <c r="O42" i="29"/>
  <c r="Q42" i="29"/>
  <c r="S42" i="29"/>
  <c r="U42" i="29"/>
  <c r="W42" i="29"/>
  <c r="Y42" i="29"/>
  <c r="AA42" i="29"/>
  <c r="AC42" i="29"/>
  <c r="AE42" i="29"/>
  <c r="AG42" i="29"/>
  <c r="AI42" i="29"/>
  <c r="AK42" i="29"/>
  <c r="AM42" i="29"/>
  <c r="AO42" i="29"/>
  <c r="AQ42" i="29"/>
  <c r="E43" i="29"/>
  <c r="G43" i="29"/>
  <c r="I43" i="29"/>
  <c r="K43" i="29"/>
  <c r="M43" i="29"/>
  <c r="O43" i="29"/>
  <c r="Q43" i="29"/>
  <c r="S43" i="29"/>
  <c r="U43" i="29"/>
  <c r="W43" i="29"/>
  <c r="Y43" i="29"/>
  <c r="AA43" i="29"/>
  <c r="AC43" i="29"/>
  <c r="AE43" i="29"/>
  <c r="AG43" i="29"/>
  <c r="AI43" i="29"/>
  <c r="AK43" i="29"/>
  <c r="AM43" i="29"/>
  <c r="AO43" i="29"/>
  <c r="AQ43" i="29"/>
  <c r="E44" i="29"/>
  <c r="G44" i="29"/>
  <c r="I44" i="29"/>
  <c r="K44" i="29"/>
  <c r="M44" i="29"/>
  <c r="O44" i="29"/>
  <c r="Q44" i="29"/>
  <c r="S44" i="29"/>
  <c r="U44" i="29"/>
  <c r="W44" i="29"/>
  <c r="Y44" i="29"/>
  <c r="AA44" i="29"/>
  <c r="AC44" i="29"/>
  <c r="AE44" i="29"/>
  <c r="AG44" i="29"/>
  <c r="AI44" i="29"/>
  <c r="AK44" i="29"/>
  <c r="AM44" i="29"/>
  <c r="AO44" i="29"/>
  <c r="AQ44" i="29"/>
  <c r="E45" i="29"/>
  <c r="G45" i="29"/>
  <c r="I45" i="29"/>
  <c r="K45" i="29"/>
  <c r="M45" i="29"/>
  <c r="O45" i="29"/>
  <c r="Q45" i="29"/>
  <c r="S45" i="29"/>
  <c r="U45" i="29"/>
  <c r="W45" i="29"/>
  <c r="Y45" i="29"/>
  <c r="AA45" i="29"/>
  <c r="AC45" i="29"/>
  <c r="AE45" i="29"/>
  <c r="AG45" i="29"/>
  <c r="AI45" i="29"/>
  <c r="AK45" i="29"/>
  <c r="AM45" i="29"/>
  <c r="AO45" i="29"/>
  <c r="AQ45" i="29"/>
  <c r="E46" i="29"/>
  <c r="G46" i="29"/>
  <c r="I46" i="29"/>
  <c r="K46" i="29"/>
  <c r="M46" i="29"/>
  <c r="O46" i="29"/>
  <c r="Q46" i="29"/>
  <c r="S46" i="29"/>
  <c r="U46" i="29"/>
  <c r="W46" i="29"/>
  <c r="Y46" i="29"/>
  <c r="AA46" i="29"/>
  <c r="AC46" i="29"/>
  <c r="AE46" i="29"/>
  <c r="AG46" i="29"/>
  <c r="AI46" i="29"/>
  <c r="AK46" i="29"/>
  <c r="AM46" i="29"/>
  <c r="AO46" i="29"/>
  <c r="AQ46" i="29"/>
  <c r="E47" i="29"/>
  <c r="G47" i="29"/>
  <c r="I47" i="29"/>
  <c r="K47" i="29"/>
  <c r="M47" i="29"/>
  <c r="O47" i="29"/>
  <c r="Q47" i="29"/>
  <c r="S47" i="29"/>
  <c r="U47" i="29"/>
  <c r="W47" i="29"/>
  <c r="Y47" i="29"/>
  <c r="AA47" i="29"/>
  <c r="AC47" i="29"/>
  <c r="AE47" i="29"/>
  <c r="AG47" i="29"/>
  <c r="AI47" i="29"/>
  <c r="AK47" i="29"/>
  <c r="AM47" i="29"/>
  <c r="AO47" i="29"/>
  <c r="AQ47" i="29"/>
  <c r="E48" i="29"/>
  <c r="G48" i="29"/>
  <c r="I48" i="29"/>
  <c r="K48" i="29"/>
  <c r="M48" i="29"/>
  <c r="O48" i="29"/>
  <c r="Q48" i="29"/>
  <c r="S48" i="29"/>
  <c r="U48" i="29"/>
  <c r="W48" i="29"/>
  <c r="Y48" i="29"/>
  <c r="AA48" i="29"/>
  <c r="AC48" i="29"/>
  <c r="AE48" i="29"/>
  <c r="AG48" i="29"/>
  <c r="AI48" i="29"/>
  <c r="AK48" i="29"/>
  <c r="AM48" i="29"/>
  <c r="AO48" i="29"/>
  <c r="AQ48" i="29"/>
  <c r="E49" i="29"/>
  <c r="G49" i="29"/>
  <c r="I49" i="29"/>
  <c r="K49" i="29"/>
  <c r="M49" i="29"/>
  <c r="O49" i="29"/>
  <c r="Q49" i="29"/>
  <c r="S49" i="29"/>
  <c r="U49" i="29"/>
  <c r="W49" i="29"/>
  <c r="Y49" i="29"/>
  <c r="AA49" i="29"/>
  <c r="AC49" i="29"/>
  <c r="AE49" i="29"/>
  <c r="AG49" i="29"/>
  <c r="AI49" i="29"/>
  <c r="AK49" i="29"/>
  <c r="AM49" i="29"/>
  <c r="AO49" i="29"/>
  <c r="AQ49" i="29"/>
  <c r="E50" i="29"/>
  <c r="G50" i="29"/>
  <c r="I50" i="29"/>
  <c r="K50" i="29"/>
  <c r="M50" i="29"/>
  <c r="O50" i="29"/>
  <c r="Q50" i="29"/>
  <c r="S50" i="29"/>
  <c r="U50" i="29"/>
  <c r="W50" i="29"/>
  <c r="Y50" i="29"/>
  <c r="AA50" i="29"/>
  <c r="AC50" i="29"/>
  <c r="AE50" i="29"/>
  <c r="AG50" i="29"/>
  <c r="AI50" i="29"/>
  <c r="AK50" i="29"/>
  <c r="AM50" i="29"/>
  <c r="AO50" i="29"/>
  <c r="AQ50" i="29"/>
  <c r="E51" i="29"/>
  <c r="G51" i="29"/>
  <c r="I51" i="29"/>
  <c r="K51" i="29"/>
  <c r="M51" i="29"/>
  <c r="O51" i="29"/>
  <c r="Q51" i="29"/>
  <c r="S51" i="29"/>
  <c r="U51" i="29"/>
  <c r="W51" i="29"/>
  <c r="Y51" i="29"/>
  <c r="AA51" i="29"/>
  <c r="AC51" i="29"/>
  <c r="AE51" i="29"/>
  <c r="AG51" i="29"/>
  <c r="AI51" i="29"/>
  <c r="AK51" i="29"/>
  <c r="AM51" i="29"/>
  <c r="AO51" i="29"/>
  <c r="AQ51" i="29"/>
  <c r="E52" i="29"/>
  <c r="G52" i="29"/>
  <c r="I52" i="29"/>
  <c r="K52" i="29"/>
  <c r="M52" i="29"/>
  <c r="O52" i="29"/>
  <c r="Q52" i="29"/>
  <c r="S52" i="29"/>
  <c r="U52" i="29"/>
  <c r="W52" i="29"/>
  <c r="Y52" i="29"/>
  <c r="AA52" i="29"/>
  <c r="AC52" i="29"/>
  <c r="AE52" i="29"/>
  <c r="AG52" i="29"/>
  <c r="AI52" i="29"/>
  <c r="AK52" i="29"/>
  <c r="AM52" i="29"/>
  <c r="AO52" i="29"/>
  <c r="AQ52" i="29"/>
  <c r="E53" i="29"/>
  <c r="G53" i="29"/>
  <c r="I53" i="29"/>
  <c r="K53" i="29"/>
  <c r="M53" i="29"/>
  <c r="O53" i="29"/>
  <c r="Q53" i="29"/>
  <c r="S53" i="29"/>
  <c r="U53" i="29"/>
  <c r="W53" i="29"/>
  <c r="Y53" i="29"/>
  <c r="AA53" i="29"/>
  <c r="AC53" i="29"/>
  <c r="AE53" i="29"/>
  <c r="AG53" i="29"/>
  <c r="AI53" i="29"/>
  <c r="AK53" i="29"/>
  <c r="AM53" i="29"/>
  <c r="AO53" i="29"/>
  <c r="AQ53" i="29"/>
  <c r="E54" i="29"/>
  <c r="G54" i="29"/>
  <c r="I54" i="29"/>
  <c r="K54" i="29"/>
  <c r="M54" i="29"/>
  <c r="O54" i="29"/>
  <c r="Q54" i="29"/>
  <c r="S54" i="29"/>
  <c r="U54" i="29"/>
  <c r="W54" i="29"/>
  <c r="Y54" i="29"/>
  <c r="AA54" i="29"/>
  <c r="AC54" i="29"/>
  <c r="AE54" i="29"/>
  <c r="AG54" i="29"/>
  <c r="AI54" i="29"/>
  <c r="AK54" i="29"/>
  <c r="AM54" i="29"/>
  <c r="AO54" i="29"/>
  <c r="AQ54" i="29"/>
  <c r="E55" i="29"/>
  <c r="G55" i="29"/>
  <c r="I55" i="29"/>
  <c r="K55" i="29"/>
  <c r="M55" i="29"/>
  <c r="O55" i="29"/>
  <c r="Q55" i="29"/>
  <c r="S55" i="29"/>
  <c r="U55" i="29"/>
  <c r="W55" i="29"/>
  <c r="Y55" i="29"/>
  <c r="AA55" i="29"/>
  <c r="AC55" i="29"/>
  <c r="AE55" i="29"/>
  <c r="AG55" i="29"/>
  <c r="AI55" i="29"/>
  <c r="AK55" i="29"/>
  <c r="AM55" i="29"/>
  <c r="AO55" i="29"/>
  <c r="AQ55" i="29"/>
  <c r="E56" i="29"/>
  <c r="G56" i="29"/>
  <c r="I56" i="29"/>
  <c r="K56" i="29"/>
  <c r="M56" i="29"/>
  <c r="O56" i="29"/>
  <c r="Q56" i="29"/>
  <c r="S56" i="29"/>
  <c r="U56" i="29"/>
  <c r="W56" i="29"/>
  <c r="Y56" i="29"/>
  <c r="AA56" i="29"/>
  <c r="AC56" i="29"/>
  <c r="AE56" i="29"/>
  <c r="AG56" i="29"/>
  <c r="AI56" i="29"/>
  <c r="AK56" i="29"/>
  <c r="AM56" i="29"/>
  <c r="AO56" i="29"/>
  <c r="AQ56" i="29"/>
  <c r="E57" i="29"/>
  <c r="G57" i="29"/>
  <c r="I57" i="29"/>
  <c r="K57" i="29"/>
  <c r="M57" i="29"/>
  <c r="O57" i="29"/>
  <c r="Q57" i="29"/>
  <c r="S57" i="29"/>
  <c r="U57" i="29"/>
  <c r="W57" i="29"/>
  <c r="Y57" i="29"/>
  <c r="AA57" i="29"/>
  <c r="AC57" i="29"/>
  <c r="AE57" i="29"/>
  <c r="AG57" i="29"/>
  <c r="AI57" i="29"/>
  <c r="AK57" i="29"/>
  <c r="AM57" i="29"/>
  <c r="AO57" i="29"/>
  <c r="AQ57" i="29"/>
  <c r="E58" i="29"/>
  <c r="G58" i="29"/>
  <c r="I58" i="29"/>
  <c r="K58" i="29"/>
  <c r="M58" i="29"/>
  <c r="O58" i="29"/>
  <c r="Q58" i="29"/>
  <c r="S58" i="29"/>
  <c r="U58" i="29"/>
  <c r="W58" i="29"/>
  <c r="Y58" i="29"/>
  <c r="AA58" i="29"/>
  <c r="AC58" i="29"/>
  <c r="AE58" i="29"/>
  <c r="AG58" i="29"/>
  <c r="AI58" i="29"/>
  <c r="AK58" i="29"/>
  <c r="AM58" i="29"/>
  <c r="AO58" i="29"/>
  <c r="AQ58" i="29"/>
  <c r="E59" i="29"/>
  <c r="G59" i="29"/>
  <c r="I59" i="29"/>
  <c r="K59" i="29"/>
  <c r="M59" i="29"/>
  <c r="O59" i="29"/>
  <c r="Q59" i="29"/>
  <c r="S59" i="29"/>
  <c r="U59" i="29"/>
  <c r="W59" i="29"/>
  <c r="Y59" i="29"/>
  <c r="AA59" i="29"/>
  <c r="AC59" i="29"/>
  <c r="AE59" i="29"/>
  <c r="AG59" i="29"/>
  <c r="AI59" i="29"/>
  <c r="AK59" i="29"/>
  <c r="AM59" i="29"/>
  <c r="AO59" i="29"/>
  <c r="AQ59" i="29"/>
  <c r="E60" i="29"/>
  <c r="G60" i="29"/>
  <c r="I60" i="29"/>
  <c r="K60" i="29"/>
  <c r="M60" i="29"/>
  <c r="O60" i="29"/>
  <c r="Q60" i="29"/>
  <c r="S60" i="29"/>
  <c r="U60" i="29"/>
  <c r="W60" i="29"/>
  <c r="Y60" i="29"/>
  <c r="AA60" i="29"/>
  <c r="AC60" i="29"/>
  <c r="AE60" i="29"/>
  <c r="AG60" i="29"/>
  <c r="AI60" i="29"/>
  <c r="AK60" i="29"/>
  <c r="AM60" i="29"/>
  <c r="AO60" i="29"/>
  <c r="AQ60" i="29"/>
  <c r="E61" i="29"/>
  <c r="G61" i="29"/>
  <c r="I61" i="29"/>
  <c r="K61" i="29"/>
  <c r="M61" i="29"/>
  <c r="O61" i="29"/>
  <c r="Q61" i="29"/>
  <c r="S61" i="29"/>
  <c r="U61" i="29"/>
  <c r="W61" i="29"/>
  <c r="Y61" i="29"/>
  <c r="AA61" i="29"/>
  <c r="AC61" i="29"/>
  <c r="AE61" i="29"/>
  <c r="AG61" i="29"/>
  <c r="AI61" i="29"/>
  <c r="AK61" i="29"/>
  <c r="AM61" i="29"/>
  <c r="AO61" i="29"/>
  <c r="AQ61" i="29"/>
  <c r="E62" i="29"/>
  <c r="G62" i="29"/>
  <c r="I62" i="29"/>
  <c r="K62" i="29"/>
  <c r="M62" i="29"/>
  <c r="O62" i="29"/>
  <c r="Q62" i="29"/>
  <c r="S62" i="29"/>
  <c r="U62" i="29"/>
  <c r="W62" i="29"/>
  <c r="Y62" i="29"/>
  <c r="AA62" i="29"/>
  <c r="AC62" i="29"/>
  <c r="AE62" i="29"/>
  <c r="AG62" i="29"/>
  <c r="AI62" i="29"/>
  <c r="AK62" i="29"/>
  <c r="AM62" i="29"/>
  <c r="AO62" i="29"/>
  <c r="AQ62" i="29"/>
  <c r="E63" i="29"/>
  <c r="G63" i="29"/>
  <c r="I63" i="29"/>
  <c r="K63" i="29"/>
  <c r="M63" i="29"/>
  <c r="O63" i="29"/>
  <c r="Q63" i="29"/>
  <c r="S63" i="29"/>
  <c r="U63" i="29"/>
  <c r="W63" i="29"/>
  <c r="Y63" i="29"/>
  <c r="AA63" i="29"/>
  <c r="AC63" i="29"/>
  <c r="AE63" i="29"/>
  <c r="AG63" i="29"/>
  <c r="AI63" i="29"/>
  <c r="AK63" i="29"/>
  <c r="AM63" i="29"/>
  <c r="AO63" i="29"/>
  <c r="AQ63" i="29"/>
  <c r="E64" i="29"/>
  <c r="G64" i="29"/>
  <c r="I64" i="29"/>
  <c r="K64" i="29"/>
  <c r="M64" i="29"/>
  <c r="O64" i="29"/>
  <c r="Q64" i="29"/>
  <c r="S64" i="29"/>
  <c r="U64" i="29"/>
  <c r="W64" i="29"/>
  <c r="Y64" i="29"/>
  <c r="AA64" i="29"/>
  <c r="AC64" i="29"/>
  <c r="AE64" i="29"/>
  <c r="AG64" i="29"/>
  <c r="AI64" i="29"/>
  <c r="AK64" i="29"/>
  <c r="AM64" i="29"/>
  <c r="AO64" i="29"/>
  <c r="AQ64" i="29"/>
  <c r="C14" i="29"/>
  <c r="C16" i="29"/>
  <c r="C18" i="29"/>
  <c r="C20" i="29"/>
  <c r="C22" i="29"/>
  <c r="C24" i="29"/>
  <c r="C26" i="29"/>
  <c r="C28" i="29"/>
  <c r="C30" i="29"/>
  <c r="C32" i="29"/>
  <c r="C34" i="29"/>
  <c r="C36" i="29"/>
  <c r="C38" i="29"/>
  <c r="C40" i="29"/>
  <c r="C42" i="29"/>
  <c r="C44" i="29"/>
  <c r="C46" i="29"/>
  <c r="C48" i="29"/>
  <c r="C51" i="29"/>
  <c r="C53" i="29"/>
  <c r="C55" i="29"/>
  <c r="C57" i="29"/>
  <c r="C59" i="29"/>
  <c r="C61" i="29"/>
  <c r="C63" i="29"/>
  <c r="C12" i="29"/>
  <c r="C70" i="29" s="1"/>
  <c r="B9" i="26"/>
  <c r="B9" i="24"/>
  <c r="G136" i="23"/>
  <c r="G136" i="22"/>
  <c r="G136" i="25"/>
  <c r="B9" i="20"/>
  <c r="B9" i="19"/>
  <c r="P72" i="20"/>
  <c r="R72" i="20"/>
  <c r="T72" i="20"/>
  <c r="V72" i="20"/>
  <c r="X72" i="20"/>
  <c r="Z72" i="20"/>
  <c r="AB72" i="20"/>
  <c r="O72" i="20"/>
  <c r="Q72" i="20"/>
  <c r="S72" i="20"/>
  <c r="U72" i="20"/>
  <c r="W72" i="20"/>
  <c r="Y72" i="20"/>
  <c r="AA72" i="20"/>
  <c r="AC72" i="20"/>
  <c r="C72" i="20"/>
  <c r="B9" i="4"/>
  <c r="B9" i="8"/>
  <c r="B9" i="7"/>
  <c r="B9" i="5"/>
  <c r="B9" i="6"/>
  <c r="I62" i="8"/>
  <c r="O62" i="8"/>
  <c r="AA62" i="8"/>
  <c r="E13" i="42"/>
  <c r="E15" i="42" s="1"/>
  <c r="P61" i="8"/>
  <c r="D62" i="8"/>
  <c r="E12" i="7"/>
  <c r="G12" i="7"/>
  <c r="I12" i="7"/>
  <c r="K12" i="7"/>
  <c r="M12" i="7"/>
  <c r="O12" i="7"/>
  <c r="Q12" i="7"/>
  <c r="S12" i="7"/>
  <c r="U12" i="7"/>
  <c r="W12" i="7"/>
  <c r="Y12" i="7"/>
  <c r="AA12" i="7"/>
  <c r="AC12" i="7"/>
  <c r="AE12" i="7"/>
  <c r="AG12" i="7"/>
  <c r="AI12" i="7"/>
  <c r="AK12" i="7"/>
  <c r="AM12" i="7"/>
  <c r="AO12" i="7"/>
  <c r="AQ12" i="7"/>
  <c r="E13" i="7"/>
  <c r="G13" i="7"/>
  <c r="I13" i="7"/>
  <c r="K13" i="7"/>
  <c r="M13" i="7"/>
  <c r="O13" i="7"/>
  <c r="Q13" i="7"/>
  <c r="S13" i="7"/>
  <c r="U13" i="7"/>
  <c r="W13" i="7"/>
  <c r="Y13" i="7"/>
  <c r="AA13" i="7"/>
  <c r="AC13" i="7"/>
  <c r="AE13" i="7"/>
  <c r="AG13" i="7"/>
  <c r="AI13" i="7"/>
  <c r="AK13" i="7"/>
  <c r="AM13" i="7"/>
  <c r="AO13" i="7"/>
  <c r="AQ13" i="7"/>
  <c r="E14" i="7"/>
  <c r="G14" i="7"/>
  <c r="I14" i="7"/>
  <c r="K14" i="7"/>
  <c r="M14" i="7"/>
  <c r="O14" i="7"/>
  <c r="Q14" i="7"/>
  <c r="S14" i="7"/>
  <c r="U14" i="7"/>
  <c r="W14" i="7"/>
  <c r="Y14" i="7"/>
  <c r="AA14" i="7"/>
  <c r="AC14" i="7"/>
  <c r="AE14" i="7"/>
  <c r="AG14" i="7"/>
  <c r="AI14" i="7"/>
  <c r="AK14" i="7"/>
  <c r="AM14" i="7"/>
  <c r="AO14" i="7"/>
  <c r="AQ14" i="7"/>
  <c r="E15" i="7"/>
  <c r="G15" i="7"/>
  <c r="I15" i="7"/>
  <c r="K15" i="7"/>
  <c r="M15" i="7"/>
  <c r="O15" i="7"/>
  <c r="Q15" i="7"/>
  <c r="S15" i="7"/>
  <c r="U15" i="7"/>
  <c r="W15" i="7"/>
  <c r="Y15" i="7"/>
  <c r="AA15" i="7"/>
  <c r="AC15" i="7"/>
  <c r="AE15" i="7"/>
  <c r="AG15" i="7"/>
  <c r="AI15" i="7"/>
  <c r="AK15" i="7"/>
  <c r="AM15" i="7"/>
  <c r="AO15" i="7"/>
  <c r="AQ15" i="7"/>
  <c r="E16" i="7"/>
  <c r="G16" i="7"/>
  <c r="I16" i="7"/>
  <c r="K16" i="7"/>
  <c r="M16" i="7"/>
  <c r="O16" i="7"/>
  <c r="Q16" i="7"/>
  <c r="S16" i="7"/>
  <c r="U16" i="7"/>
  <c r="W16" i="7"/>
  <c r="Y16" i="7"/>
  <c r="AA16" i="7"/>
  <c r="AC16" i="7"/>
  <c r="AE16" i="7"/>
  <c r="AG16" i="7"/>
  <c r="AI16" i="7"/>
  <c r="AK16" i="7"/>
  <c r="AM16" i="7"/>
  <c r="AO16" i="7"/>
  <c r="AQ16" i="7"/>
  <c r="E17" i="7"/>
  <c r="G17" i="7"/>
  <c r="I17" i="7"/>
  <c r="K17" i="7"/>
  <c r="M17" i="7"/>
  <c r="O17" i="7"/>
  <c r="Q17" i="7"/>
  <c r="S17" i="7"/>
  <c r="U17" i="7"/>
  <c r="W17" i="7"/>
  <c r="Y17" i="7"/>
  <c r="AA17" i="7"/>
  <c r="AC17" i="7"/>
  <c r="AE17" i="7"/>
  <c r="AG17" i="7"/>
  <c r="AI17" i="7"/>
  <c r="AK17" i="7"/>
  <c r="AM17" i="7"/>
  <c r="AO17" i="7"/>
  <c r="AQ17" i="7"/>
  <c r="E18" i="7"/>
  <c r="G18" i="7"/>
  <c r="I18" i="7"/>
  <c r="K18" i="7"/>
  <c r="M18" i="7"/>
  <c r="O18" i="7"/>
  <c r="Q18" i="7"/>
  <c r="S18" i="7"/>
  <c r="U18" i="7"/>
  <c r="W18" i="7"/>
  <c r="Y18" i="7"/>
  <c r="AA18" i="7"/>
  <c r="AC18" i="7"/>
  <c r="AE18" i="7"/>
  <c r="AG18" i="7"/>
  <c r="AI18" i="7"/>
  <c r="AK18" i="7"/>
  <c r="AM18" i="7"/>
  <c r="AO18" i="7"/>
  <c r="AQ18" i="7"/>
  <c r="E19" i="7"/>
  <c r="G19" i="7"/>
  <c r="I19" i="7"/>
  <c r="K19" i="7"/>
  <c r="M19" i="7"/>
  <c r="O19" i="7"/>
  <c r="Q19" i="7"/>
  <c r="S19" i="7"/>
  <c r="U19" i="7"/>
  <c r="W19" i="7"/>
  <c r="Y19" i="7"/>
  <c r="AA19" i="7"/>
  <c r="AC19" i="7"/>
  <c r="AE19" i="7"/>
  <c r="AG19" i="7"/>
  <c r="AI19" i="7"/>
  <c r="AK19" i="7"/>
  <c r="AM19" i="7"/>
  <c r="AO19" i="7"/>
  <c r="AQ19" i="7"/>
  <c r="E20" i="7"/>
  <c r="G20" i="7"/>
  <c r="I20" i="7"/>
  <c r="K20" i="7"/>
  <c r="M20" i="7"/>
  <c r="O20" i="7"/>
  <c r="Q20" i="7"/>
  <c r="S20" i="7"/>
  <c r="U20" i="7"/>
  <c r="W20" i="7"/>
  <c r="Y20" i="7"/>
  <c r="AA20" i="7"/>
  <c r="AC20" i="7"/>
  <c r="AE20" i="7"/>
  <c r="AG20" i="7"/>
  <c r="AI20" i="7"/>
  <c r="AK20" i="7"/>
  <c r="AM20" i="7"/>
  <c r="AO20" i="7"/>
  <c r="AQ20" i="7"/>
  <c r="E21" i="7"/>
  <c r="G21" i="7"/>
  <c r="I21" i="7"/>
  <c r="K21" i="7"/>
  <c r="M21" i="7"/>
  <c r="O21" i="7"/>
  <c r="Q21" i="7"/>
  <c r="S21" i="7"/>
  <c r="U21" i="7"/>
  <c r="W21" i="7"/>
  <c r="Y21" i="7"/>
  <c r="AA21" i="7"/>
  <c r="AC21" i="7"/>
  <c r="AE21" i="7"/>
  <c r="AG21" i="7"/>
  <c r="AI21" i="7"/>
  <c r="AK21" i="7"/>
  <c r="AM21" i="7"/>
  <c r="AO21" i="7"/>
  <c r="AQ21" i="7"/>
  <c r="E22" i="7"/>
  <c r="G22" i="7"/>
  <c r="I22" i="7"/>
  <c r="K22" i="7"/>
  <c r="M22" i="7"/>
  <c r="O22" i="7"/>
  <c r="Q22" i="7"/>
  <c r="S22" i="7"/>
  <c r="U22" i="7"/>
  <c r="W22" i="7"/>
  <c r="Y22" i="7"/>
  <c r="AA22" i="7"/>
  <c r="AC22" i="7"/>
  <c r="AE22" i="7"/>
  <c r="AG22" i="7"/>
  <c r="AI22" i="7"/>
  <c r="AK22" i="7"/>
  <c r="AM22" i="7"/>
  <c r="AO22" i="7"/>
  <c r="AQ22" i="7"/>
  <c r="E23" i="7"/>
  <c r="G23" i="7"/>
  <c r="I23" i="7"/>
  <c r="K23" i="7"/>
  <c r="M23" i="7"/>
  <c r="O23" i="7"/>
  <c r="Q23" i="7"/>
  <c r="S23" i="7"/>
  <c r="U23" i="7"/>
  <c r="W23" i="7"/>
  <c r="Y23" i="7"/>
  <c r="AA23" i="7"/>
  <c r="AC23" i="7"/>
  <c r="AE23" i="7"/>
  <c r="AG23" i="7"/>
  <c r="AI23" i="7"/>
  <c r="AK23" i="7"/>
  <c r="AM23" i="7"/>
  <c r="AO23" i="7"/>
  <c r="AQ23" i="7"/>
  <c r="E24" i="7"/>
  <c r="G24" i="7"/>
  <c r="I24" i="7"/>
  <c r="K24" i="7"/>
  <c r="M24" i="7"/>
  <c r="O24" i="7"/>
  <c r="Q24" i="7"/>
  <c r="S24" i="7"/>
  <c r="U24" i="7"/>
  <c r="W24" i="7"/>
  <c r="Y24" i="7"/>
  <c r="AA24" i="7"/>
  <c r="AC24" i="7"/>
  <c r="AE24" i="7"/>
  <c r="AG24" i="7"/>
  <c r="AI24" i="7"/>
  <c r="AK24" i="7"/>
  <c r="AM24" i="7"/>
  <c r="AO24" i="7"/>
  <c r="AQ24" i="7"/>
  <c r="E25" i="7"/>
  <c r="G25" i="7"/>
  <c r="I25" i="7"/>
  <c r="K25" i="7"/>
  <c r="M25" i="7"/>
  <c r="O25" i="7"/>
  <c r="Q25" i="7"/>
  <c r="S25" i="7"/>
  <c r="U25" i="7"/>
  <c r="W25" i="7"/>
  <c r="Y25" i="7"/>
  <c r="AA25" i="7"/>
  <c r="AC25" i="7"/>
  <c r="AE25" i="7"/>
  <c r="AG25" i="7"/>
  <c r="AI25" i="7"/>
  <c r="AK25" i="7"/>
  <c r="AM25" i="7"/>
  <c r="AO25" i="7"/>
  <c r="AQ25" i="7"/>
  <c r="E26" i="7"/>
  <c r="G26" i="7"/>
  <c r="I26" i="7"/>
  <c r="K26" i="7"/>
  <c r="M26" i="7"/>
  <c r="O26" i="7"/>
  <c r="Q26" i="7"/>
  <c r="S26" i="7"/>
  <c r="U26" i="7"/>
  <c r="W26" i="7"/>
  <c r="Y26" i="7"/>
  <c r="AA26" i="7"/>
  <c r="AC26" i="7"/>
  <c r="AE26" i="7"/>
  <c r="AG26" i="7"/>
  <c r="AI26" i="7"/>
  <c r="AK26" i="7"/>
  <c r="AM26" i="7"/>
  <c r="AO26" i="7"/>
  <c r="AQ26" i="7"/>
  <c r="E27" i="7"/>
  <c r="G27" i="7"/>
  <c r="I27" i="7"/>
  <c r="K27" i="7"/>
  <c r="M27" i="7"/>
  <c r="O27" i="7"/>
  <c r="Q27" i="7"/>
  <c r="S27" i="7"/>
  <c r="U27" i="7"/>
  <c r="W27" i="7"/>
  <c r="Y27" i="7"/>
  <c r="AA27" i="7"/>
  <c r="AC27" i="7"/>
  <c r="AE27" i="7"/>
  <c r="AG27" i="7"/>
  <c r="AI27" i="7"/>
  <c r="AK27" i="7"/>
  <c r="AM27" i="7"/>
  <c r="AO27" i="7"/>
  <c r="AQ27" i="7"/>
  <c r="E28" i="7"/>
  <c r="G28" i="7"/>
  <c r="I28" i="7"/>
  <c r="K28" i="7"/>
  <c r="M28" i="7"/>
  <c r="O28" i="7"/>
  <c r="Q28" i="7"/>
  <c r="S28" i="7"/>
  <c r="U28" i="7"/>
  <c r="W28" i="7"/>
  <c r="Y28" i="7"/>
  <c r="AA28" i="7"/>
  <c r="AC28" i="7"/>
  <c r="AE28" i="7"/>
  <c r="AG28" i="7"/>
  <c r="AI28" i="7"/>
  <c r="AK28" i="7"/>
  <c r="AM28" i="7"/>
  <c r="AO28" i="7"/>
  <c r="AQ28" i="7"/>
  <c r="E29" i="7"/>
  <c r="G29" i="7"/>
  <c r="I29" i="7"/>
  <c r="K29" i="7"/>
  <c r="M29" i="7"/>
  <c r="O29" i="7"/>
  <c r="Q29" i="7"/>
  <c r="S29" i="7"/>
  <c r="U29" i="7"/>
  <c r="W29" i="7"/>
  <c r="Y29" i="7"/>
  <c r="AA29" i="7"/>
  <c r="AC29" i="7"/>
  <c r="AE29" i="7"/>
  <c r="AG29" i="7"/>
  <c r="AI29" i="7"/>
  <c r="AK29" i="7"/>
  <c r="AM29" i="7"/>
  <c r="AO29" i="7"/>
  <c r="AQ29" i="7"/>
  <c r="E30" i="7"/>
  <c r="G30" i="7"/>
  <c r="I30" i="7"/>
  <c r="K30" i="7"/>
  <c r="M30" i="7"/>
  <c r="O30" i="7"/>
  <c r="Q30" i="7"/>
  <c r="S30" i="7"/>
  <c r="U30" i="7"/>
  <c r="W30" i="7"/>
  <c r="Y30" i="7"/>
  <c r="AA30" i="7"/>
  <c r="AC30" i="7"/>
  <c r="AE30" i="7"/>
  <c r="AG30" i="7"/>
  <c r="AI30" i="7"/>
  <c r="AK30" i="7"/>
  <c r="AM30" i="7"/>
  <c r="AO30" i="7"/>
  <c r="AQ30" i="7"/>
  <c r="E31" i="7"/>
  <c r="G31" i="7"/>
  <c r="I31" i="7"/>
  <c r="K31" i="7"/>
  <c r="M31" i="7"/>
  <c r="O31" i="7"/>
  <c r="Q31" i="7"/>
  <c r="S31" i="7"/>
  <c r="U31" i="7"/>
  <c r="W31" i="7"/>
  <c r="Y31" i="7"/>
  <c r="AA31" i="7"/>
  <c r="AC31" i="7"/>
  <c r="AE31" i="7"/>
  <c r="AG31" i="7"/>
  <c r="AI31" i="7"/>
  <c r="AK31" i="7"/>
  <c r="AM31" i="7"/>
  <c r="AO31" i="7"/>
  <c r="AQ31" i="7"/>
  <c r="E32" i="7"/>
  <c r="G32" i="7"/>
  <c r="I32" i="7"/>
  <c r="K32" i="7"/>
  <c r="M32" i="7"/>
  <c r="O32" i="7"/>
  <c r="Q32" i="7"/>
  <c r="S32" i="7"/>
  <c r="U32" i="7"/>
  <c r="W32" i="7"/>
  <c r="Y32" i="7"/>
  <c r="AA32" i="7"/>
  <c r="AC32" i="7"/>
  <c r="AE32" i="7"/>
  <c r="AG32" i="7"/>
  <c r="AI32" i="7"/>
  <c r="AK32" i="7"/>
  <c r="AM32" i="7"/>
  <c r="AO32" i="7"/>
  <c r="AQ32" i="7"/>
  <c r="E33" i="7"/>
  <c r="G33" i="7"/>
  <c r="I33" i="7"/>
  <c r="K33" i="7"/>
  <c r="M33" i="7"/>
  <c r="O33" i="7"/>
  <c r="Q33" i="7"/>
  <c r="S33" i="7"/>
  <c r="U33" i="7"/>
  <c r="W33" i="7"/>
  <c r="Y33" i="7"/>
  <c r="AA33" i="7"/>
  <c r="AC33" i="7"/>
  <c r="AE33" i="7"/>
  <c r="AG33" i="7"/>
  <c r="AI33" i="7"/>
  <c r="AK33" i="7"/>
  <c r="AM33" i="7"/>
  <c r="AO33" i="7"/>
  <c r="AQ33" i="7"/>
  <c r="E34" i="7"/>
  <c r="G34" i="7"/>
  <c r="I34" i="7"/>
  <c r="K34" i="7"/>
  <c r="M34" i="7"/>
  <c r="O34" i="7"/>
  <c r="Q34" i="7"/>
  <c r="S34" i="7"/>
  <c r="U34" i="7"/>
  <c r="W34" i="7"/>
  <c r="Y34" i="7"/>
  <c r="AA34" i="7"/>
  <c r="AC34" i="7"/>
  <c r="AE34" i="7"/>
  <c r="AG34" i="7"/>
  <c r="AI34" i="7"/>
  <c r="AK34" i="7"/>
  <c r="AM34" i="7"/>
  <c r="AO34" i="7"/>
  <c r="AQ34" i="7"/>
  <c r="E35" i="7"/>
  <c r="G35" i="7"/>
  <c r="I35" i="7"/>
  <c r="K35" i="7"/>
  <c r="M35" i="7"/>
  <c r="O35" i="7"/>
  <c r="Q35" i="7"/>
  <c r="S35" i="7"/>
  <c r="U35" i="7"/>
  <c r="W35" i="7"/>
  <c r="Y35" i="7"/>
  <c r="AA35" i="7"/>
  <c r="AC35" i="7"/>
  <c r="AE35" i="7"/>
  <c r="AG35" i="7"/>
  <c r="AI35" i="7"/>
  <c r="AK35" i="7"/>
  <c r="AM35" i="7"/>
  <c r="AO35" i="7"/>
  <c r="AQ35" i="7"/>
  <c r="E36" i="7"/>
  <c r="G36" i="7"/>
  <c r="I36" i="7"/>
  <c r="K36" i="7"/>
  <c r="M36" i="7"/>
  <c r="O36" i="7"/>
  <c r="Q36" i="7"/>
  <c r="S36" i="7"/>
  <c r="U36" i="7"/>
  <c r="W36" i="7"/>
  <c r="Y36" i="7"/>
  <c r="AA36" i="7"/>
  <c r="AC36" i="7"/>
  <c r="AE36" i="7"/>
  <c r="AG36" i="7"/>
  <c r="AI36" i="7"/>
  <c r="AK36" i="7"/>
  <c r="AM36" i="7"/>
  <c r="AO36" i="7"/>
  <c r="AQ36" i="7"/>
  <c r="E37" i="7"/>
  <c r="G37" i="7"/>
  <c r="I37" i="7"/>
  <c r="K37" i="7"/>
  <c r="M37" i="7"/>
  <c r="O37" i="7"/>
  <c r="Q37" i="7"/>
  <c r="S37" i="7"/>
  <c r="U37" i="7"/>
  <c r="W37" i="7"/>
  <c r="Y37" i="7"/>
  <c r="AA37" i="7"/>
  <c r="AC37" i="7"/>
  <c r="AE37" i="7"/>
  <c r="AG37" i="7"/>
  <c r="AI37" i="7"/>
  <c r="AK37" i="7"/>
  <c r="AM37" i="7"/>
  <c r="AO37" i="7"/>
  <c r="AQ37" i="7"/>
  <c r="E38" i="7"/>
  <c r="G38" i="7"/>
  <c r="I38" i="7"/>
  <c r="K38" i="7"/>
  <c r="M38" i="7"/>
  <c r="D12" i="7"/>
  <c r="F12" i="7"/>
  <c r="H12" i="7"/>
  <c r="J12" i="7"/>
  <c r="L12" i="7"/>
  <c r="N12" i="7"/>
  <c r="P12" i="7"/>
  <c r="R12" i="7"/>
  <c r="T12" i="7"/>
  <c r="V12" i="7"/>
  <c r="X12" i="7"/>
  <c r="Z12" i="7"/>
  <c r="AB12" i="7"/>
  <c r="AD12" i="7"/>
  <c r="AF12" i="7"/>
  <c r="AH12" i="7"/>
  <c r="AJ12" i="7"/>
  <c r="AL12" i="7"/>
  <c r="AN12" i="7"/>
  <c r="AP12" i="7"/>
  <c r="D13" i="7"/>
  <c r="F13" i="7"/>
  <c r="H13" i="7"/>
  <c r="J13" i="7"/>
  <c r="L13" i="7"/>
  <c r="N13" i="7"/>
  <c r="P13" i="7"/>
  <c r="R13" i="7"/>
  <c r="T13" i="7"/>
  <c r="V13" i="7"/>
  <c r="X13" i="7"/>
  <c r="Z13" i="7"/>
  <c r="AB13" i="7"/>
  <c r="AD13" i="7"/>
  <c r="AF13" i="7"/>
  <c r="AH13" i="7"/>
  <c r="AJ13" i="7"/>
  <c r="AL13" i="7"/>
  <c r="AN13" i="7"/>
  <c r="AP13" i="7"/>
  <c r="D14" i="7"/>
  <c r="F14" i="7"/>
  <c r="H14" i="7"/>
  <c r="J14" i="7"/>
  <c r="L14" i="7"/>
  <c r="N14" i="7"/>
  <c r="P14" i="7"/>
  <c r="R14" i="7"/>
  <c r="T14" i="7"/>
  <c r="V14" i="7"/>
  <c r="X14" i="7"/>
  <c r="Z14" i="7"/>
  <c r="AB14" i="7"/>
  <c r="AD14" i="7"/>
  <c r="AF14" i="7"/>
  <c r="AH14" i="7"/>
  <c r="AJ14" i="7"/>
  <c r="AL14" i="7"/>
  <c r="AN14" i="7"/>
  <c r="AP14" i="7"/>
  <c r="D15" i="7"/>
  <c r="F15" i="7"/>
  <c r="H15" i="7"/>
  <c r="J15" i="7"/>
  <c r="L15" i="7"/>
  <c r="N15" i="7"/>
  <c r="P15" i="7"/>
  <c r="R15" i="7"/>
  <c r="T15" i="7"/>
  <c r="V15" i="7"/>
  <c r="X15" i="7"/>
  <c r="Z15" i="7"/>
  <c r="AB15" i="7"/>
  <c r="AD15" i="7"/>
  <c r="AF15" i="7"/>
  <c r="AH15" i="7"/>
  <c r="AJ15" i="7"/>
  <c r="AL15" i="7"/>
  <c r="AN15" i="7"/>
  <c r="AP15" i="7"/>
  <c r="D16" i="7"/>
  <c r="F16" i="7"/>
  <c r="H16" i="7"/>
  <c r="J16" i="7"/>
  <c r="L16" i="7"/>
  <c r="N16" i="7"/>
  <c r="P16" i="7"/>
  <c r="R16" i="7"/>
  <c r="T16" i="7"/>
  <c r="V16" i="7"/>
  <c r="X16" i="7"/>
  <c r="Z16" i="7"/>
  <c r="AB16" i="7"/>
  <c r="AD16" i="7"/>
  <c r="AF16" i="7"/>
  <c r="AH16" i="7"/>
  <c r="AJ16" i="7"/>
  <c r="AL16" i="7"/>
  <c r="AN16" i="7"/>
  <c r="AP16" i="7"/>
  <c r="D17" i="7"/>
  <c r="F17" i="7"/>
  <c r="H17" i="7"/>
  <c r="J17" i="7"/>
  <c r="L17" i="7"/>
  <c r="N17" i="7"/>
  <c r="P17" i="7"/>
  <c r="R17" i="7"/>
  <c r="T17" i="7"/>
  <c r="V17" i="7"/>
  <c r="X17" i="7"/>
  <c r="Z17" i="7"/>
  <c r="AB17" i="7"/>
  <c r="AD17" i="7"/>
  <c r="AF17" i="7"/>
  <c r="AH17" i="7"/>
  <c r="AJ17" i="7"/>
  <c r="AL17" i="7"/>
  <c r="AN17" i="7"/>
  <c r="AP17" i="7"/>
  <c r="D18" i="7"/>
  <c r="F18" i="7"/>
  <c r="H18" i="7"/>
  <c r="J18" i="7"/>
  <c r="L18" i="7"/>
  <c r="N18" i="7"/>
  <c r="P18" i="7"/>
  <c r="R18" i="7"/>
  <c r="T18" i="7"/>
  <c r="V18" i="7"/>
  <c r="X18" i="7"/>
  <c r="Z18" i="7"/>
  <c r="AB18" i="7"/>
  <c r="AD18" i="7"/>
  <c r="AF18" i="7"/>
  <c r="AH18" i="7"/>
  <c r="AJ18" i="7"/>
  <c r="AL18" i="7"/>
  <c r="AN18" i="7"/>
  <c r="AP18" i="7"/>
  <c r="D19" i="7"/>
  <c r="F19" i="7"/>
  <c r="H19" i="7"/>
  <c r="J19" i="7"/>
  <c r="L19" i="7"/>
  <c r="N19" i="7"/>
  <c r="P19" i="7"/>
  <c r="R19" i="7"/>
  <c r="T19" i="7"/>
  <c r="V19" i="7"/>
  <c r="X19" i="7"/>
  <c r="Z19" i="7"/>
  <c r="AB19" i="7"/>
  <c r="AD19" i="7"/>
  <c r="AF19" i="7"/>
  <c r="AH19" i="7"/>
  <c r="AJ19" i="7"/>
  <c r="AL19" i="7"/>
  <c r="AN19" i="7"/>
  <c r="AP19" i="7"/>
  <c r="D20" i="7"/>
  <c r="F20" i="7"/>
  <c r="H20" i="7"/>
  <c r="J20" i="7"/>
  <c r="L20" i="7"/>
  <c r="N20" i="7"/>
  <c r="P20" i="7"/>
  <c r="R20" i="7"/>
  <c r="T20" i="7"/>
  <c r="V20" i="7"/>
  <c r="X20" i="7"/>
  <c r="Z20" i="7"/>
  <c r="AB20" i="7"/>
  <c r="AD20" i="7"/>
  <c r="AF20" i="7"/>
  <c r="AH20" i="7"/>
  <c r="AJ20" i="7"/>
  <c r="AL20" i="7"/>
  <c r="AN20" i="7"/>
  <c r="AP20" i="7"/>
  <c r="D21" i="7"/>
  <c r="F21" i="7"/>
  <c r="H21" i="7"/>
  <c r="J21" i="7"/>
  <c r="L21" i="7"/>
  <c r="N21" i="7"/>
  <c r="P21" i="7"/>
  <c r="R21" i="7"/>
  <c r="T21" i="7"/>
  <c r="V21" i="7"/>
  <c r="X21" i="7"/>
  <c r="Z21" i="7"/>
  <c r="AB21" i="7"/>
  <c r="AD21" i="7"/>
  <c r="AF21" i="7"/>
  <c r="AH21" i="7"/>
  <c r="AJ21" i="7"/>
  <c r="AL21" i="7"/>
  <c r="AN21" i="7"/>
  <c r="AP21" i="7"/>
  <c r="D22" i="7"/>
  <c r="F22" i="7"/>
  <c r="H22" i="7"/>
  <c r="J22" i="7"/>
  <c r="L22" i="7"/>
  <c r="N22" i="7"/>
  <c r="P22" i="7"/>
  <c r="R22" i="7"/>
  <c r="T22" i="7"/>
  <c r="V22" i="7"/>
  <c r="X22" i="7"/>
  <c r="Z22" i="7"/>
  <c r="AB22" i="7"/>
  <c r="AD22" i="7"/>
  <c r="AF22" i="7"/>
  <c r="AH22" i="7"/>
  <c r="AJ22" i="7"/>
  <c r="AL22" i="7"/>
  <c r="AN22" i="7"/>
  <c r="AP22" i="7"/>
  <c r="D23" i="7"/>
  <c r="F23" i="7"/>
  <c r="H23" i="7"/>
  <c r="J23" i="7"/>
  <c r="L23" i="7"/>
  <c r="N23" i="7"/>
  <c r="P23" i="7"/>
  <c r="R23" i="7"/>
  <c r="T23" i="7"/>
  <c r="V23" i="7"/>
  <c r="X23" i="7"/>
  <c r="Z23" i="7"/>
  <c r="AB23" i="7"/>
  <c r="AD23" i="7"/>
  <c r="AF23" i="7"/>
  <c r="AH23" i="7"/>
  <c r="AJ23" i="7"/>
  <c r="AL23" i="7"/>
  <c r="AN23" i="7"/>
  <c r="AP23" i="7"/>
  <c r="D24" i="7"/>
  <c r="F24" i="7"/>
  <c r="H24" i="7"/>
  <c r="J24" i="7"/>
  <c r="L24" i="7"/>
  <c r="N24" i="7"/>
  <c r="P24" i="7"/>
  <c r="R24" i="7"/>
  <c r="T24" i="7"/>
  <c r="V24" i="7"/>
  <c r="X24" i="7"/>
  <c r="Z24" i="7"/>
  <c r="AB24" i="7"/>
  <c r="AD24" i="7"/>
  <c r="AF24" i="7"/>
  <c r="AH24" i="7"/>
  <c r="AJ24" i="7"/>
  <c r="AL24" i="7"/>
  <c r="AN24" i="7"/>
  <c r="AP24" i="7"/>
  <c r="D25" i="7"/>
  <c r="F25" i="7"/>
  <c r="H25" i="7"/>
  <c r="J25" i="7"/>
  <c r="L25" i="7"/>
  <c r="N25" i="7"/>
  <c r="P25" i="7"/>
  <c r="R25" i="7"/>
  <c r="T25" i="7"/>
  <c r="V25" i="7"/>
  <c r="X25" i="7"/>
  <c r="Z25" i="7"/>
  <c r="AB25" i="7"/>
  <c r="AD25" i="7"/>
  <c r="AF25" i="7"/>
  <c r="AH25" i="7"/>
  <c r="AJ25" i="7"/>
  <c r="AL25" i="7"/>
  <c r="AN25" i="7"/>
  <c r="AP25" i="7"/>
  <c r="D26" i="7"/>
  <c r="F26" i="7"/>
  <c r="H26" i="7"/>
  <c r="J26" i="7"/>
  <c r="L26" i="7"/>
  <c r="N26" i="7"/>
  <c r="P26" i="7"/>
  <c r="R26" i="7"/>
  <c r="T26" i="7"/>
  <c r="V26" i="7"/>
  <c r="X26" i="7"/>
  <c r="Z26" i="7"/>
  <c r="AB26" i="7"/>
  <c r="AD26" i="7"/>
  <c r="AF26" i="7"/>
  <c r="AH26" i="7"/>
  <c r="AJ26" i="7"/>
  <c r="AL26" i="7"/>
  <c r="AN26" i="7"/>
  <c r="AP26" i="7"/>
  <c r="D27" i="7"/>
  <c r="F27" i="7"/>
  <c r="H27" i="7"/>
  <c r="J27" i="7"/>
  <c r="L27" i="7"/>
  <c r="N27" i="7"/>
  <c r="P27" i="7"/>
  <c r="R27" i="7"/>
  <c r="T27" i="7"/>
  <c r="V27" i="7"/>
  <c r="X27" i="7"/>
  <c r="Z27" i="7"/>
  <c r="AB27" i="7"/>
  <c r="AD27" i="7"/>
  <c r="AF27" i="7"/>
  <c r="AH27" i="7"/>
  <c r="AJ27" i="7"/>
  <c r="AL27" i="7"/>
  <c r="AN27" i="7"/>
  <c r="AP27" i="7"/>
  <c r="D28" i="7"/>
  <c r="F28" i="7"/>
  <c r="H28" i="7"/>
  <c r="J28" i="7"/>
  <c r="L28" i="7"/>
  <c r="N28" i="7"/>
  <c r="P28" i="7"/>
  <c r="R28" i="7"/>
  <c r="T28" i="7"/>
  <c r="V28" i="7"/>
  <c r="X28" i="7"/>
  <c r="Z28" i="7"/>
  <c r="AB28" i="7"/>
  <c r="AD28" i="7"/>
  <c r="AF28" i="7"/>
  <c r="AH28" i="7"/>
  <c r="AJ28" i="7"/>
  <c r="AL28" i="7"/>
  <c r="AN28" i="7"/>
  <c r="AP28" i="7"/>
  <c r="D29" i="7"/>
  <c r="F29" i="7"/>
  <c r="H29" i="7"/>
  <c r="J29" i="7"/>
  <c r="L29" i="7"/>
  <c r="N29" i="7"/>
  <c r="P29" i="7"/>
  <c r="R29" i="7"/>
  <c r="T29" i="7"/>
  <c r="V29" i="7"/>
  <c r="X29" i="7"/>
  <c r="Z29" i="7"/>
  <c r="AB29" i="7"/>
  <c r="AD29" i="7"/>
  <c r="AF29" i="7"/>
  <c r="AH29" i="7"/>
  <c r="AJ29" i="7"/>
  <c r="AL29" i="7"/>
  <c r="AN29" i="7"/>
  <c r="AP29" i="7"/>
  <c r="D30" i="7"/>
  <c r="F30" i="7"/>
  <c r="H30" i="7"/>
  <c r="J30" i="7"/>
  <c r="L30" i="7"/>
  <c r="N30" i="7"/>
  <c r="P30" i="7"/>
  <c r="R30" i="7"/>
  <c r="T30" i="7"/>
  <c r="V30" i="7"/>
  <c r="X30" i="7"/>
  <c r="Z30" i="7"/>
  <c r="AB30" i="7"/>
  <c r="AD30" i="7"/>
  <c r="AF30" i="7"/>
  <c r="AH30" i="7"/>
  <c r="AJ30" i="7"/>
  <c r="AL30" i="7"/>
  <c r="AN30" i="7"/>
  <c r="AP30" i="7"/>
  <c r="D31" i="7"/>
  <c r="F31" i="7"/>
  <c r="H31" i="7"/>
  <c r="J31" i="7"/>
  <c r="L31" i="7"/>
  <c r="N31" i="7"/>
  <c r="P31" i="7"/>
  <c r="R31" i="7"/>
  <c r="T31" i="7"/>
  <c r="V31" i="7"/>
  <c r="X31" i="7"/>
  <c r="Z31" i="7"/>
  <c r="AB31" i="7"/>
  <c r="AD31" i="7"/>
  <c r="AF31" i="7"/>
  <c r="AH31" i="7"/>
  <c r="AJ31" i="7"/>
  <c r="AL31" i="7"/>
  <c r="AN31" i="7"/>
  <c r="AP31" i="7"/>
  <c r="D32" i="7"/>
  <c r="F32" i="7"/>
  <c r="H32" i="7"/>
  <c r="J32" i="7"/>
  <c r="L32" i="7"/>
  <c r="N32" i="7"/>
  <c r="P32" i="7"/>
  <c r="R32" i="7"/>
  <c r="T32" i="7"/>
  <c r="V32" i="7"/>
  <c r="X32" i="7"/>
  <c r="Z32" i="7"/>
  <c r="AB32" i="7"/>
  <c r="AD32" i="7"/>
  <c r="AF32" i="7"/>
  <c r="AH32" i="7"/>
  <c r="AJ32" i="7"/>
  <c r="AL32" i="7"/>
  <c r="AN32" i="7"/>
  <c r="AP32" i="7"/>
  <c r="D33" i="7"/>
  <c r="F33" i="7"/>
  <c r="H33" i="7"/>
  <c r="J33" i="7"/>
  <c r="L33" i="7"/>
  <c r="N33" i="7"/>
  <c r="P33" i="7"/>
  <c r="R33" i="7"/>
  <c r="T33" i="7"/>
  <c r="V33" i="7"/>
  <c r="X33" i="7"/>
  <c r="Z33" i="7"/>
  <c r="AB33" i="7"/>
  <c r="AD33" i="7"/>
  <c r="AF33" i="7"/>
  <c r="AH33" i="7"/>
  <c r="AJ33" i="7"/>
  <c r="AL33" i="7"/>
  <c r="AN33" i="7"/>
  <c r="AP33" i="7"/>
  <c r="D34" i="7"/>
  <c r="F34" i="7"/>
  <c r="H34" i="7"/>
  <c r="J34" i="7"/>
  <c r="L34" i="7"/>
  <c r="N34" i="7"/>
  <c r="P34" i="7"/>
  <c r="R34" i="7"/>
  <c r="T34" i="7"/>
  <c r="V34" i="7"/>
  <c r="X34" i="7"/>
  <c r="Z34" i="7"/>
  <c r="AB34" i="7"/>
  <c r="AD34" i="7"/>
  <c r="AF34" i="7"/>
  <c r="AH34" i="7"/>
  <c r="AJ34" i="7"/>
  <c r="AL34" i="7"/>
  <c r="AN34" i="7"/>
  <c r="AP34" i="7"/>
  <c r="D35" i="7"/>
  <c r="F35" i="7"/>
  <c r="H35" i="7"/>
  <c r="J35" i="7"/>
  <c r="L35" i="7"/>
  <c r="N35" i="7"/>
  <c r="P35" i="7"/>
  <c r="R35" i="7"/>
  <c r="T35" i="7"/>
  <c r="V35" i="7"/>
  <c r="X35" i="7"/>
  <c r="Z35" i="7"/>
  <c r="AB35" i="7"/>
  <c r="AD35" i="7"/>
  <c r="AF35" i="7"/>
  <c r="AH35" i="7"/>
  <c r="AJ35" i="7"/>
  <c r="AL35" i="7"/>
  <c r="AN35" i="7"/>
  <c r="AP35" i="7"/>
  <c r="D36" i="7"/>
  <c r="F36" i="7"/>
  <c r="H36" i="7"/>
  <c r="J36" i="7"/>
  <c r="L36" i="7"/>
  <c r="N36" i="7"/>
  <c r="P36" i="7"/>
  <c r="R36" i="7"/>
  <c r="T36" i="7"/>
  <c r="V36" i="7"/>
  <c r="X36" i="7"/>
  <c r="Z36" i="7"/>
  <c r="AB36" i="7"/>
  <c r="AD36" i="7"/>
  <c r="AF36" i="7"/>
  <c r="AH36" i="7"/>
  <c r="AJ36" i="7"/>
  <c r="AL36" i="7"/>
  <c r="AN36" i="7"/>
  <c r="AP36" i="7"/>
  <c r="D37" i="7"/>
  <c r="F37" i="7"/>
  <c r="H37" i="7"/>
  <c r="J37" i="7"/>
  <c r="L37" i="7"/>
  <c r="N37" i="7"/>
  <c r="P37" i="7"/>
  <c r="R37" i="7"/>
  <c r="T37" i="7"/>
  <c r="V37" i="7"/>
  <c r="X37" i="7"/>
  <c r="Z37" i="7"/>
  <c r="AB37" i="7"/>
  <c r="AF37" i="7"/>
  <c r="AJ37" i="7"/>
  <c r="AN37" i="7"/>
  <c r="D38" i="7"/>
  <c r="H38" i="7"/>
  <c r="L38" i="7"/>
  <c r="O38" i="7"/>
  <c r="Q38" i="7"/>
  <c r="S38" i="7"/>
  <c r="U38" i="7"/>
  <c r="W38" i="7"/>
  <c r="Y38" i="7"/>
  <c r="AA38" i="7"/>
  <c r="AC38" i="7"/>
  <c r="AE38" i="7"/>
  <c r="AG38" i="7"/>
  <c r="AI38" i="7"/>
  <c r="AK38" i="7"/>
  <c r="AM38" i="7"/>
  <c r="AO38" i="7"/>
  <c r="AQ38" i="7"/>
  <c r="E39" i="7"/>
  <c r="G39" i="7"/>
  <c r="I39" i="7"/>
  <c r="K39" i="7"/>
  <c r="M39" i="7"/>
  <c r="O39" i="7"/>
  <c r="Q39" i="7"/>
  <c r="S39" i="7"/>
  <c r="U39" i="7"/>
  <c r="W39" i="7"/>
  <c r="Y39" i="7"/>
  <c r="AA39" i="7"/>
  <c r="AC39" i="7"/>
  <c r="AE39" i="7"/>
  <c r="AG39" i="7"/>
  <c r="AI39" i="7"/>
  <c r="AK39" i="7"/>
  <c r="AM39" i="7"/>
  <c r="AO39" i="7"/>
  <c r="AQ39" i="7"/>
  <c r="E40" i="7"/>
  <c r="G40" i="7"/>
  <c r="I40" i="7"/>
  <c r="K40" i="7"/>
  <c r="M40" i="7"/>
  <c r="O40" i="7"/>
  <c r="Q40" i="7"/>
  <c r="S40" i="7"/>
  <c r="U40" i="7"/>
  <c r="W40" i="7"/>
  <c r="Y40" i="7"/>
  <c r="AA40" i="7"/>
  <c r="AC40" i="7"/>
  <c r="AE40" i="7"/>
  <c r="AG40" i="7"/>
  <c r="AI40" i="7"/>
  <c r="AK40" i="7"/>
  <c r="AM40" i="7"/>
  <c r="AO40" i="7"/>
  <c r="AQ40" i="7"/>
  <c r="E41" i="7"/>
  <c r="G41" i="7"/>
  <c r="I41" i="7"/>
  <c r="K41" i="7"/>
  <c r="M41" i="7"/>
  <c r="O41" i="7"/>
  <c r="Q41" i="7"/>
  <c r="S41" i="7"/>
  <c r="U41" i="7"/>
  <c r="W41" i="7"/>
  <c r="Y41" i="7"/>
  <c r="AA41" i="7"/>
  <c r="AC41" i="7"/>
  <c r="AE41" i="7"/>
  <c r="AG41" i="7"/>
  <c r="AI41" i="7"/>
  <c r="AK41" i="7"/>
  <c r="AM41" i="7"/>
  <c r="AO41" i="7"/>
  <c r="AQ41" i="7"/>
  <c r="E42" i="7"/>
  <c r="G42" i="7"/>
  <c r="I42" i="7"/>
  <c r="K42" i="7"/>
  <c r="M42" i="7"/>
  <c r="O42" i="7"/>
  <c r="Q42" i="7"/>
  <c r="S42" i="7"/>
  <c r="U42" i="7"/>
  <c r="W42" i="7"/>
  <c r="Y42" i="7"/>
  <c r="AA42" i="7"/>
  <c r="AC42" i="7"/>
  <c r="AE42" i="7"/>
  <c r="AG42" i="7"/>
  <c r="AI42" i="7"/>
  <c r="AK42" i="7"/>
  <c r="AM42" i="7"/>
  <c r="AO42" i="7"/>
  <c r="AQ42" i="7"/>
  <c r="E43" i="7"/>
  <c r="G43" i="7"/>
  <c r="I43" i="7"/>
  <c r="K43" i="7"/>
  <c r="M43" i="7"/>
  <c r="O43" i="7"/>
  <c r="Q43" i="7"/>
  <c r="S43" i="7"/>
  <c r="U43" i="7"/>
  <c r="W43" i="7"/>
  <c r="Y43" i="7"/>
  <c r="AA43" i="7"/>
  <c r="AC43" i="7"/>
  <c r="AE43" i="7"/>
  <c r="AG43" i="7"/>
  <c r="AI43" i="7"/>
  <c r="AK43" i="7"/>
  <c r="AM43" i="7"/>
  <c r="AO43" i="7"/>
  <c r="AQ43" i="7"/>
  <c r="E44" i="7"/>
  <c r="G44" i="7"/>
  <c r="I44" i="7"/>
  <c r="K44" i="7"/>
  <c r="M44" i="7"/>
  <c r="O44" i="7"/>
  <c r="Q44" i="7"/>
  <c r="S44" i="7"/>
  <c r="U44" i="7"/>
  <c r="W44" i="7"/>
  <c r="Y44" i="7"/>
  <c r="AA44" i="7"/>
  <c r="AC44" i="7"/>
  <c r="AE44" i="7"/>
  <c r="AG44" i="7"/>
  <c r="AI44" i="7"/>
  <c r="AK44" i="7"/>
  <c r="AM44" i="7"/>
  <c r="AO44" i="7"/>
  <c r="AQ44" i="7"/>
  <c r="E45" i="7"/>
  <c r="G45" i="7"/>
  <c r="I45" i="7"/>
  <c r="K45" i="7"/>
  <c r="M45" i="7"/>
  <c r="O45" i="7"/>
  <c r="Q45" i="7"/>
  <c r="S45" i="7"/>
  <c r="U45" i="7"/>
  <c r="W45" i="7"/>
  <c r="Y45" i="7"/>
  <c r="AA45" i="7"/>
  <c r="AC45" i="7"/>
  <c r="AE45" i="7"/>
  <c r="AG45" i="7"/>
  <c r="AI45" i="7"/>
  <c r="AK45" i="7"/>
  <c r="AM45" i="7"/>
  <c r="AO45" i="7"/>
  <c r="AQ45" i="7"/>
  <c r="E46" i="7"/>
  <c r="G46" i="7"/>
  <c r="I46" i="7"/>
  <c r="K46" i="7"/>
  <c r="M46" i="7"/>
  <c r="O46" i="7"/>
  <c r="Q46" i="7"/>
  <c r="S46" i="7"/>
  <c r="U46" i="7"/>
  <c r="W46" i="7"/>
  <c r="Y46" i="7"/>
  <c r="AA46" i="7"/>
  <c r="AC46" i="7"/>
  <c r="AE46" i="7"/>
  <c r="AG46" i="7"/>
  <c r="AI46" i="7"/>
  <c r="AK46" i="7"/>
  <c r="AM46" i="7"/>
  <c r="AO46" i="7"/>
  <c r="AQ46" i="7"/>
  <c r="E47" i="7"/>
  <c r="G47" i="7"/>
  <c r="I47" i="7"/>
  <c r="K47" i="7"/>
  <c r="M47" i="7"/>
  <c r="O47" i="7"/>
  <c r="Q47" i="7"/>
  <c r="S47" i="7"/>
  <c r="U47" i="7"/>
  <c r="W47" i="7"/>
  <c r="Y47" i="7"/>
  <c r="AA47" i="7"/>
  <c r="AC47" i="7"/>
  <c r="AE47" i="7"/>
  <c r="AG47" i="7"/>
  <c r="AI47" i="7"/>
  <c r="AK47" i="7"/>
  <c r="AM47" i="7"/>
  <c r="AO47" i="7"/>
  <c r="AQ47" i="7"/>
  <c r="E48" i="7"/>
  <c r="G48" i="7"/>
  <c r="I48" i="7"/>
  <c r="K48" i="7"/>
  <c r="M48" i="7"/>
  <c r="O48" i="7"/>
  <c r="Q48" i="7"/>
  <c r="S48" i="7"/>
  <c r="U48" i="7"/>
  <c r="W48" i="7"/>
  <c r="Y48" i="7"/>
  <c r="AA48" i="7"/>
  <c r="AC48" i="7"/>
  <c r="AE48" i="7"/>
  <c r="AG48" i="7"/>
  <c r="AI48" i="7"/>
  <c r="AK48" i="7"/>
  <c r="AM48" i="7"/>
  <c r="AO48" i="7"/>
  <c r="AQ48" i="7"/>
  <c r="E49" i="7"/>
  <c r="G49" i="7"/>
  <c r="I49" i="7"/>
  <c r="K49" i="7"/>
  <c r="M49" i="7"/>
  <c r="O49" i="7"/>
  <c r="Q49" i="7"/>
  <c r="S49" i="7"/>
  <c r="U49" i="7"/>
  <c r="W49" i="7"/>
  <c r="Y49" i="7"/>
  <c r="AA49" i="7"/>
  <c r="AC49" i="7"/>
  <c r="AE49" i="7"/>
  <c r="AG49" i="7"/>
  <c r="AI49" i="7"/>
  <c r="AK49" i="7"/>
  <c r="AM49" i="7"/>
  <c r="AO49" i="7"/>
  <c r="AQ49" i="7"/>
  <c r="E50" i="7"/>
  <c r="G50" i="7"/>
  <c r="I50" i="7"/>
  <c r="K50" i="7"/>
  <c r="M50" i="7"/>
  <c r="O50" i="7"/>
  <c r="Q50" i="7"/>
  <c r="S50" i="7"/>
  <c r="U50" i="7"/>
  <c r="W50" i="7"/>
  <c r="Y50" i="7"/>
  <c r="AA50" i="7"/>
  <c r="AC50" i="7"/>
  <c r="AE50" i="7"/>
  <c r="AG50" i="7"/>
  <c r="AI50" i="7"/>
  <c r="AK50" i="7"/>
  <c r="AM50" i="7"/>
  <c r="AO50" i="7"/>
  <c r="AQ50" i="7"/>
  <c r="E51" i="7"/>
  <c r="G51" i="7"/>
  <c r="I51" i="7"/>
  <c r="K51" i="7"/>
  <c r="M51" i="7"/>
  <c r="O51" i="7"/>
  <c r="Q51" i="7"/>
  <c r="S51" i="7"/>
  <c r="U51" i="7"/>
  <c r="W51" i="7"/>
  <c r="Y51" i="7"/>
  <c r="AA51" i="7"/>
  <c r="AC51" i="7"/>
  <c r="AE51" i="7"/>
  <c r="AG51" i="7"/>
  <c r="AI51" i="7"/>
  <c r="AK51" i="7"/>
  <c r="AM51" i="7"/>
  <c r="AO51" i="7"/>
  <c r="AQ51" i="7"/>
  <c r="E52" i="7"/>
  <c r="G52" i="7"/>
  <c r="I52" i="7"/>
  <c r="K52" i="7"/>
  <c r="M52" i="7"/>
  <c r="O52" i="7"/>
  <c r="Q52" i="7"/>
  <c r="S52" i="7"/>
  <c r="U52" i="7"/>
  <c r="W52" i="7"/>
  <c r="Y52" i="7"/>
  <c r="AA52" i="7"/>
  <c r="AC52" i="7"/>
  <c r="AE52" i="7"/>
  <c r="AG52" i="7"/>
  <c r="AI52" i="7"/>
  <c r="AK52" i="7"/>
  <c r="AM52" i="7"/>
  <c r="AO52" i="7"/>
  <c r="AQ52" i="7"/>
  <c r="E53" i="7"/>
  <c r="G53" i="7"/>
  <c r="I53" i="7"/>
  <c r="K53" i="7"/>
  <c r="M53" i="7"/>
  <c r="O53" i="7"/>
  <c r="Q53" i="7"/>
  <c r="S53" i="7"/>
  <c r="U53" i="7"/>
  <c r="W53" i="7"/>
  <c r="Y53" i="7"/>
  <c r="AA53" i="7"/>
  <c r="AC53" i="7"/>
  <c r="AE53" i="7"/>
  <c r="AG53" i="7"/>
  <c r="AI53" i="7"/>
  <c r="AK53" i="7"/>
  <c r="AM53" i="7"/>
  <c r="AO53" i="7"/>
  <c r="AQ53" i="7"/>
  <c r="E54" i="7"/>
  <c r="G54" i="7"/>
  <c r="I54" i="7"/>
  <c r="K54" i="7"/>
  <c r="M54" i="7"/>
  <c r="O54" i="7"/>
  <c r="Q54" i="7"/>
  <c r="S54" i="7"/>
  <c r="U54" i="7"/>
  <c r="W54" i="7"/>
  <c r="Y54" i="7"/>
  <c r="AA54" i="7"/>
  <c r="AC54" i="7"/>
  <c r="AE54" i="7"/>
  <c r="AG54" i="7"/>
  <c r="AI54" i="7"/>
  <c r="AK54" i="7"/>
  <c r="AM54" i="7"/>
  <c r="AO54" i="7"/>
  <c r="AQ54" i="7"/>
  <c r="E55" i="7"/>
  <c r="G55" i="7"/>
  <c r="I55" i="7"/>
  <c r="K55" i="7"/>
  <c r="M55" i="7"/>
  <c r="O55" i="7"/>
  <c r="Q55" i="7"/>
  <c r="S55" i="7"/>
  <c r="U55" i="7"/>
  <c r="W55" i="7"/>
  <c r="Y55" i="7"/>
  <c r="AA55" i="7"/>
  <c r="AC55" i="7"/>
  <c r="AE55" i="7"/>
  <c r="AG55" i="7"/>
  <c r="AI55" i="7"/>
  <c r="AK55" i="7"/>
  <c r="AM55" i="7"/>
  <c r="AO55" i="7"/>
  <c r="AQ55" i="7"/>
  <c r="E56" i="7"/>
  <c r="G56" i="7"/>
  <c r="I56" i="7"/>
  <c r="K56" i="7"/>
  <c r="M56" i="7"/>
  <c r="O56" i="7"/>
  <c r="Q56" i="7"/>
  <c r="S56" i="7"/>
  <c r="U56" i="7"/>
  <c r="W56" i="7"/>
  <c r="Y56" i="7"/>
  <c r="AA56" i="7"/>
  <c r="AC56" i="7"/>
  <c r="AE56" i="7"/>
  <c r="AG56" i="7"/>
  <c r="AI56" i="7"/>
  <c r="AK56" i="7"/>
  <c r="AM56" i="7"/>
  <c r="AO56" i="7"/>
  <c r="AQ56" i="7"/>
  <c r="E57" i="7"/>
  <c r="G57" i="7"/>
  <c r="I57" i="7"/>
  <c r="K57" i="7"/>
  <c r="M57" i="7"/>
  <c r="O57" i="7"/>
  <c r="Q57" i="7"/>
  <c r="S57" i="7"/>
  <c r="U57" i="7"/>
  <c r="W57" i="7"/>
  <c r="Y57" i="7"/>
  <c r="AA57" i="7"/>
  <c r="AC57" i="7"/>
  <c r="AE57" i="7"/>
  <c r="AG57" i="7"/>
  <c r="AI57" i="7"/>
  <c r="AK57" i="7"/>
  <c r="AM57" i="7"/>
  <c r="AO57" i="7"/>
  <c r="AQ57" i="7"/>
  <c r="E58" i="7"/>
  <c r="G58" i="7"/>
  <c r="I58" i="7"/>
  <c r="K58" i="7"/>
  <c r="M58" i="7"/>
  <c r="O58" i="7"/>
  <c r="Q58" i="7"/>
  <c r="S58" i="7"/>
  <c r="U58" i="7"/>
  <c r="W58" i="7"/>
  <c r="Y58" i="7"/>
  <c r="AA58" i="7"/>
  <c r="AC58" i="7"/>
  <c r="AE58" i="7"/>
  <c r="AG58" i="7"/>
  <c r="AI58" i="7"/>
  <c r="AK58" i="7"/>
  <c r="AM58" i="7"/>
  <c r="AO58" i="7"/>
  <c r="AQ58" i="7"/>
  <c r="E59" i="7"/>
  <c r="G59" i="7"/>
  <c r="I59" i="7"/>
  <c r="K59" i="7"/>
  <c r="M59" i="7"/>
  <c r="O59" i="7"/>
  <c r="Q59" i="7"/>
  <c r="S59" i="7"/>
  <c r="U59" i="7"/>
  <c r="W59" i="7"/>
  <c r="Y59" i="7"/>
  <c r="AA59" i="7"/>
  <c r="AC59" i="7"/>
  <c r="AE59" i="7"/>
  <c r="AG59" i="7"/>
  <c r="AI59" i="7"/>
  <c r="AK59" i="7"/>
  <c r="AM59" i="7"/>
  <c r="AO59" i="7"/>
  <c r="AQ59" i="7"/>
  <c r="E60" i="7"/>
  <c r="G60" i="7"/>
  <c r="I60" i="7"/>
  <c r="K60" i="7"/>
  <c r="M60" i="7"/>
  <c r="O60" i="7"/>
  <c r="Q60" i="7"/>
  <c r="S60" i="7"/>
  <c r="U60" i="7"/>
  <c r="W60" i="7"/>
  <c r="Y60" i="7"/>
  <c r="AA60" i="7"/>
  <c r="AC60" i="7"/>
  <c r="AE60" i="7"/>
  <c r="AG60" i="7"/>
  <c r="AI60" i="7"/>
  <c r="AK60" i="7"/>
  <c r="AM60" i="7"/>
  <c r="AO60" i="7"/>
  <c r="AQ60" i="7"/>
  <c r="E61" i="7"/>
  <c r="G61" i="7"/>
  <c r="I61" i="7"/>
  <c r="K61" i="7"/>
  <c r="M61" i="7"/>
  <c r="O61" i="7"/>
  <c r="Q61" i="7"/>
  <c r="S61" i="7"/>
  <c r="U61" i="7"/>
  <c r="W61" i="7"/>
  <c r="Y61" i="7"/>
  <c r="AA61" i="7"/>
  <c r="AC61" i="7"/>
  <c r="AE61" i="7"/>
  <c r="AG61" i="7"/>
  <c r="AI61" i="7"/>
  <c r="AK61" i="7"/>
  <c r="AM61" i="7"/>
  <c r="AO61" i="7"/>
  <c r="AQ61" i="7"/>
  <c r="E62" i="7"/>
  <c r="G62" i="7"/>
  <c r="I62" i="7"/>
  <c r="K62" i="7"/>
  <c r="M62" i="7"/>
  <c r="O62" i="7"/>
  <c r="Q62" i="7"/>
  <c r="S62" i="7"/>
  <c r="U62" i="7"/>
  <c r="W62" i="7"/>
  <c r="Y62" i="7"/>
  <c r="AA62" i="7"/>
  <c r="AC62" i="7"/>
  <c r="AE62" i="7"/>
  <c r="AG62" i="7"/>
  <c r="AI62" i="7"/>
  <c r="AK62" i="7"/>
  <c r="AM62" i="7"/>
  <c r="AO62" i="7"/>
  <c r="AQ62" i="7"/>
  <c r="E63" i="7"/>
  <c r="G63" i="7"/>
  <c r="I63" i="7"/>
  <c r="K63" i="7"/>
  <c r="M63" i="7"/>
  <c r="O63" i="7"/>
  <c r="Q63" i="7"/>
  <c r="S63" i="7"/>
  <c r="U63" i="7"/>
  <c r="W63" i="7"/>
  <c r="Y63" i="7"/>
  <c r="AA63" i="7"/>
  <c r="AC63" i="7"/>
  <c r="AE63" i="7"/>
  <c r="AG63" i="7"/>
  <c r="AI63" i="7"/>
  <c r="AK63" i="7"/>
  <c r="AM63" i="7"/>
  <c r="AO63" i="7"/>
  <c r="AQ63" i="7"/>
  <c r="E64" i="7"/>
  <c r="G64" i="7"/>
  <c r="I64" i="7"/>
  <c r="K64" i="7"/>
  <c r="M64" i="7"/>
  <c r="O64" i="7"/>
  <c r="Q64" i="7"/>
  <c r="S64" i="7"/>
  <c r="U64" i="7"/>
  <c r="W64" i="7"/>
  <c r="Y64" i="7"/>
  <c r="AA64" i="7"/>
  <c r="AC64" i="7"/>
  <c r="AE64" i="7"/>
  <c r="AG64" i="7"/>
  <c r="AI64" i="7"/>
  <c r="AK64" i="7"/>
  <c r="AM64" i="7"/>
  <c r="AO64" i="7"/>
  <c r="AQ64" i="7"/>
  <c r="E65" i="7"/>
  <c r="G65" i="7"/>
  <c r="I65" i="7"/>
  <c r="K65" i="7"/>
  <c r="M65" i="7"/>
  <c r="O65" i="7"/>
  <c r="O76" i="7" s="1"/>
  <c r="Q65" i="7"/>
  <c r="Q76" i="7" s="1"/>
  <c r="S65" i="7"/>
  <c r="S76" i="7" s="1"/>
  <c r="U65" i="7"/>
  <c r="U76" i="7" s="1"/>
  <c r="W65" i="7"/>
  <c r="W76" i="7" s="1"/>
  <c r="Y65" i="7"/>
  <c r="Y76" i="7" s="1"/>
  <c r="AA65" i="7"/>
  <c r="AA76" i="7" s="1"/>
  <c r="AC65" i="7"/>
  <c r="AC76" i="7" s="1"/>
  <c r="AE65" i="7"/>
  <c r="AE76" i="7" s="1"/>
  <c r="AG65" i="7"/>
  <c r="AG76" i="7" s="1"/>
  <c r="AI65" i="7"/>
  <c r="AI76" i="7" s="1"/>
  <c r="AK65" i="7"/>
  <c r="AM65" i="7"/>
  <c r="AO65" i="7"/>
  <c r="AQ65" i="7"/>
  <c r="E66" i="7"/>
  <c r="G66" i="7"/>
  <c r="I66" i="7"/>
  <c r="K66" i="7"/>
  <c r="M66" i="7"/>
  <c r="O66" i="7"/>
  <c r="Q66" i="7"/>
  <c r="S66" i="7"/>
  <c r="U66" i="7"/>
  <c r="W66" i="7"/>
  <c r="Y66" i="7"/>
  <c r="AA66" i="7"/>
  <c r="AC66" i="7"/>
  <c r="AE66" i="7"/>
  <c r="AG66" i="7"/>
  <c r="AI66" i="7"/>
  <c r="AK66" i="7"/>
  <c r="AM66" i="7"/>
  <c r="AO66" i="7"/>
  <c r="AQ66" i="7"/>
  <c r="E67" i="7"/>
  <c r="G67" i="7"/>
  <c r="I67" i="7"/>
  <c r="K67" i="7"/>
  <c r="M67" i="7"/>
  <c r="O67" i="7"/>
  <c r="Q67" i="7"/>
  <c r="S67" i="7"/>
  <c r="U67" i="7"/>
  <c r="W67" i="7"/>
  <c r="Y67" i="7"/>
  <c r="AA67" i="7"/>
  <c r="AC67" i="7"/>
  <c r="AE67" i="7"/>
  <c r="AG67" i="7"/>
  <c r="AI67" i="7"/>
  <c r="AK67" i="7"/>
  <c r="AM67" i="7"/>
  <c r="AO67" i="7"/>
  <c r="AQ67" i="7"/>
  <c r="E68" i="7"/>
  <c r="G68" i="7"/>
  <c r="I68" i="7"/>
  <c r="K68" i="7"/>
  <c r="M68" i="7"/>
  <c r="O68" i="7"/>
  <c r="Q68" i="7"/>
  <c r="S68" i="7"/>
  <c r="U68" i="7"/>
  <c r="W68" i="7"/>
  <c r="Y68" i="7"/>
  <c r="AA68" i="7"/>
  <c r="AC68" i="7"/>
  <c r="AE68" i="7"/>
  <c r="AG68" i="7"/>
  <c r="AI68" i="7"/>
  <c r="AK68" i="7"/>
  <c r="AM68" i="7"/>
  <c r="AO68" i="7"/>
  <c r="AQ68" i="7"/>
  <c r="E69" i="7"/>
  <c r="G69" i="7"/>
  <c r="I69" i="7"/>
  <c r="K69" i="7"/>
  <c r="M69" i="7"/>
  <c r="O69" i="7"/>
  <c r="Q69" i="7"/>
  <c r="S69" i="7"/>
  <c r="U69" i="7"/>
  <c r="W69" i="7"/>
  <c r="Y69" i="7"/>
  <c r="AA69" i="7"/>
  <c r="AC69" i="7"/>
  <c r="AE69" i="7"/>
  <c r="AG69" i="7"/>
  <c r="AI69" i="7"/>
  <c r="AK69" i="7"/>
  <c r="AM69" i="7"/>
  <c r="AO69" i="7"/>
  <c r="AQ69" i="7"/>
  <c r="E70" i="7"/>
  <c r="G70" i="7"/>
  <c r="I70" i="7"/>
  <c r="K70" i="7"/>
  <c r="M70" i="7"/>
  <c r="O70" i="7"/>
  <c r="Q70" i="7"/>
  <c r="S70" i="7"/>
  <c r="U70" i="7"/>
  <c r="W70" i="7"/>
  <c r="Y70" i="7"/>
  <c r="AA70" i="7"/>
  <c r="AC70" i="7"/>
  <c r="AE70" i="7"/>
  <c r="AG70" i="7"/>
  <c r="AI70" i="7"/>
  <c r="AK70" i="7"/>
  <c r="AM70" i="7"/>
  <c r="AO70" i="7"/>
  <c r="AQ70" i="7"/>
  <c r="C14" i="7"/>
  <c r="C16" i="7"/>
  <c r="C18" i="7"/>
  <c r="C20" i="7"/>
  <c r="C22" i="7"/>
  <c r="C24" i="7"/>
  <c r="C26" i="7"/>
  <c r="C28" i="7"/>
  <c r="C30" i="7"/>
  <c r="C32" i="7"/>
  <c r="C34" i="7"/>
  <c r="C36" i="7"/>
  <c r="C38" i="7"/>
  <c r="C40" i="7"/>
  <c r="C42" i="7"/>
  <c r="C44" i="7"/>
  <c r="C46" i="7"/>
  <c r="C48" i="7"/>
  <c r="C50" i="7"/>
  <c r="C52" i="7"/>
  <c r="C54" i="7"/>
  <c r="C56" i="7"/>
  <c r="C58" i="7"/>
  <c r="C60" i="7"/>
  <c r="C62" i="7"/>
  <c r="C64" i="7"/>
  <c r="C66" i="7"/>
  <c r="C68" i="7"/>
  <c r="C70" i="7"/>
  <c r="AD79" i="6"/>
  <c r="AF79" i="6"/>
  <c r="D20" i="47"/>
  <c r="F20" i="47"/>
  <c r="H20" i="47"/>
  <c r="J20" i="47"/>
  <c r="L20" i="47"/>
  <c r="N20" i="47"/>
  <c r="P20" i="47"/>
  <c r="R20" i="47"/>
  <c r="T20" i="47"/>
  <c r="V20" i="47"/>
  <c r="X20" i="47"/>
  <c r="Z20" i="47"/>
  <c r="AB20" i="47"/>
  <c r="AD20" i="47"/>
  <c r="AF20" i="47"/>
  <c r="AH20" i="47"/>
  <c r="AJ20" i="47"/>
  <c r="AL20" i="47"/>
  <c r="AN20" i="47"/>
  <c r="AP20" i="47"/>
  <c r="AH37" i="7"/>
  <c r="AP37" i="7"/>
  <c r="J38" i="7"/>
  <c r="P38" i="7"/>
  <c r="T38" i="7"/>
  <c r="X38" i="7"/>
  <c r="AB38" i="7"/>
  <c r="AF38" i="7"/>
  <c r="AJ38" i="7"/>
  <c r="AN38" i="7"/>
  <c r="D39" i="7"/>
  <c r="H39" i="7"/>
  <c r="L39" i="7"/>
  <c r="P39" i="7"/>
  <c r="T39" i="7"/>
  <c r="X39" i="7"/>
  <c r="AB39" i="7"/>
  <c r="AF39" i="7"/>
  <c r="AJ39" i="7"/>
  <c r="AN39" i="7"/>
  <c r="D40" i="7"/>
  <c r="H40" i="7"/>
  <c r="L40" i="7"/>
  <c r="P40" i="7"/>
  <c r="T40" i="7"/>
  <c r="X40" i="7"/>
  <c r="AB40" i="7"/>
  <c r="AF40" i="7"/>
  <c r="AJ40" i="7"/>
  <c r="AN40" i="7"/>
  <c r="D41" i="7"/>
  <c r="H41" i="7"/>
  <c r="L41" i="7"/>
  <c r="P41" i="7"/>
  <c r="T41" i="7"/>
  <c r="X41" i="7"/>
  <c r="AB41" i="7"/>
  <c r="AF41" i="7"/>
  <c r="AJ41" i="7"/>
  <c r="AN41" i="7"/>
  <c r="D42" i="7"/>
  <c r="H42" i="7"/>
  <c r="L42" i="7"/>
  <c r="P42" i="7"/>
  <c r="T42" i="7"/>
  <c r="X42" i="7"/>
  <c r="AB42" i="7"/>
  <c r="AF42" i="7"/>
  <c r="AJ42" i="7"/>
  <c r="AN42" i="7"/>
  <c r="D43" i="7"/>
  <c r="H43" i="7"/>
  <c r="L43" i="7"/>
  <c r="P43" i="7"/>
  <c r="T43" i="7"/>
  <c r="X43" i="7"/>
  <c r="AB43" i="7"/>
  <c r="AF43" i="7"/>
  <c r="AJ43" i="7"/>
  <c r="AN43" i="7"/>
  <c r="D44" i="7"/>
  <c r="H44" i="7"/>
  <c r="L44" i="7"/>
  <c r="P44" i="7"/>
  <c r="T44" i="7"/>
  <c r="X44" i="7"/>
  <c r="AB44" i="7"/>
  <c r="AF44" i="7"/>
  <c r="AJ44" i="7"/>
  <c r="AN44" i="7"/>
  <c r="D45" i="7"/>
  <c r="H45" i="7"/>
  <c r="L45" i="7"/>
  <c r="P45" i="7"/>
  <c r="T45" i="7"/>
  <c r="X45" i="7"/>
  <c r="AB45" i="7"/>
  <c r="AF45" i="7"/>
  <c r="AJ45" i="7"/>
  <c r="AN45" i="7"/>
  <c r="D46" i="7"/>
  <c r="H46" i="7"/>
  <c r="L46" i="7"/>
  <c r="P46" i="7"/>
  <c r="T46" i="7"/>
  <c r="X46" i="7"/>
  <c r="AB46" i="7"/>
  <c r="AF46" i="7"/>
  <c r="AJ46" i="7"/>
  <c r="AN46" i="7"/>
  <c r="D47" i="7"/>
  <c r="H47" i="7"/>
  <c r="L47" i="7"/>
  <c r="P47" i="7"/>
  <c r="T47" i="7"/>
  <c r="X47" i="7"/>
  <c r="AB47" i="7"/>
  <c r="AF47" i="7"/>
  <c r="AJ47" i="7"/>
  <c r="AN47" i="7"/>
  <c r="D48" i="7"/>
  <c r="H48" i="7"/>
  <c r="L48" i="7"/>
  <c r="P48" i="7"/>
  <c r="T48" i="7"/>
  <c r="X48" i="7"/>
  <c r="AB48" i="7"/>
  <c r="AF48" i="7"/>
  <c r="AJ48" i="7"/>
  <c r="AN48" i="7"/>
  <c r="D49" i="7"/>
  <c r="H49" i="7"/>
  <c r="L49" i="7"/>
  <c r="P49" i="7"/>
  <c r="T49" i="7"/>
  <c r="X49" i="7"/>
  <c r="AB49" i="7"/>
  <c r="AF49" i="7"/>
  <c r="AJ49" i="7"/>
  <c r="AN49" i="7"/>
  <c r="D50" i="7"/>
  <c r="H50" i="7"/>
  <c r="L50" i="7"/>
  <c r="P50" i="7"/>
  <c r="T50" i="7"/>
  <c r="X50" i="7"/>
  <c r="AB50" i="7"/>
  <c r="AF50" i="7"/>
  <c r="AJ50" i="7"/>
  <c r="AN50" i="7"/>
  <c r="D51" i="7"/>
  <c r="H51" i="7"/>
  <c r="L51" i="7"/>
  <c r="P51" i="7"/>
  <c r="T51" i="7"/>
  <c r="X51" i="7"/>
  <c r="AB51" i="7"/>
  <c r="AF51" i="7"/>
  <c r="AJ51" i="7"/>
  <c r="AN51" i="7"/>
  <c r="D52" i="7"/>
  <c r="H52" i="7"/>
  <c r="L52" i="7"/>
  <c r="P52" i="7"/>
  <c r="T52" i="7"/>
  <c r="X52" i="7"/>
  <c r="AB52" i="7"/>
  <c r="AF52" i="7"/>
  <c r="AJ52" i="7"/>
  <c r="AN52" i="7"/>
  <c r="D53" i="7"/>
  <c r="H53" i="7"/>
  <c r="L53" i="7"/>
  <c r="P53" i="7"/>
  <c r="T53" i="7"/>
  <c r="X53" i="7"/>
  <c r="AB53" i="7"/>
  <c r="AF53" i="7"/>
  <c r="AJ53" i="7"/>
  <c r="AN53" i="7"/>
  <c r="D54" i="7"/>
  <c r="H54" i="7"/>
  <c r="L54" i="7"/>
  <c r="P54" i="7"/>
  <c r="T54" i="7"/>
  <c r="X54" i="7"/>
  <c r="AB54" i="7"/>
  <c r="AF54" i="7"/>
  <c r="AJ54" i="7"/>
  <c r="AN54" i="7"/>
  <c r="D55" i="7"/>
  <c r="H55" i="7"/>
  <c r="L55" i="7"/>
  <c r="P55" i="7"/>
  <c r="T55" i="7"/>
  <c r="X55" i="7"/>
  <c r="AB55" i="7"/>
  <c r="AF55" i="7"/>
  <c r="AJ55" i="7"/>
  <c r="AN55" i="7"/>
  <c r="D56" i="7"/>
  <c r="H56" i="7"/>
  <c r="L56" i="7"/>
  <c r="P56" i="7"/>
  <c r="T56" i="7"/>
  <c r="X56" i="7"/>
  <c r="AB56" i="7"/>
  <c r="AF56" i="7"/>
  <c r="AJ56" i="7"/>
  <c r="AN56" i="7"/>
  <c r="D57" i="7"/>
  <c r="H57" i="7"/>
  <c r="L57" i="7"/>
  <c r="P57" i="7"/>
  <c r="T57" i="7"/>
  <c r="X57" i="7"/>
  <c r="AB57" i="7"/>
  <c r="AF57" i="7"/>
  <c r="AJ57" i="7"/>
  <c r="AN57" i="7"/>
  <c r="D58" i="7"/>
  <c r="H58" i="7"/>
  <c r="L58" i="7"/>
  <c r="P58" i="7"/>
  <c r="T58" i="7"/>
  <c r="X58" i="7"/>
  <c r="AB58" i="7"/>
  <c r="AF58" i="7"/>
  <c r="AJ58" i="7"/>
  <c r="AN58" i="7"/>
  <c r="D59" i="7"/>
  <c r="H59" i="7"/>
  <c r="L59" i="7"/>
  <c r="P59" i="7"/>
  <c r="T59" i="7"/>
  <c r="X59" i="7"/>
  <c r="AB59" i="7"/>
  <c r="AF59" i="7"/>
  <c r="AJ59" i="7"/>
  <c r="AN59" i="7"/>
  <c r="D60" i="7"/>
  <c r="H60" i="7"/>
  <c r="L60" i="7"/>
  <c r="P60" i="7"/>
  <c r="T60" i="7"/>
  <c r="X60" i="7"/>
  <c r="AB60" i="7"/>
  <c r="AF60" i="7"/>
  <c r="AJ60" i="7"/>
  <c r="AN60" i="7"/>
  <c r="D61" i="7"/>
  <c r="H61" i="7"/>
  <c r="L61" i="7"/>
  <c r="P61" i="7"/>
  <c r="T61" i="7"/>
  <c r="X61" i="7"/>
  <c r="AB61" i="7"/>
  <c r="AF61" i="7"/>
  <c r="AJ61" i="7"/>
  <c r="AN61" i="7"/>
  <c r="D62" i="7"/>
  <c r="H62" i="7"/>
  <c r="L62" i="7"/>
  <c r="P62" i="7"/>
  <c r="T62" i="7"/>
  <c r="X62" i="7"/>
  <c r="AB62" i="7"/>
  <c r="AF62" i="7"/>
  <c r="AJ62" i="7"/>
  <c r="AN62" i="7"/>
  <c r="D63" i="7"/>
  <c r="H63" i="7"/>
  <c r="L63" i="7"/>
  <c r="P63" i="7"/>
  <c r="T63" i="7"/>
  <c r="X63" i="7"/>
  <c r="AB63" i="7"/>
  <c r="AF63" i="7"/>
  <c r="AJ63" i="7"/>
  <c r="AN63" i="7"/>
  <c r="D64" i="7"/>
  <c r="H64" i="7"/>
  <c r="L64" i="7"/>
  <c r="P64" i="7"/>
  <c r="T64" i="7"/>
  <c r="X64" i="7"/>
  <c r="AB64" i="7"/>
  <c r="AF64" i="7"/>
  <c r="AJ64" i="7"/>
  <c r="AN64" i="7"/>
  <c r="D65" i="7"/>
  <c r="H65" i="7"/>
  <c r="L65" i="7"/>
  <c r="P65" i="7"/>
  <c r="P76" i="7" s="1"/>
  <c r="T65" i="7"/>
  <c r="T76" i="7" s="1"/>
  <c r="X65" i="7"/>
  <c r="X76" i="7" s="1"/>
  <c r="AB65" i="7"/>
  <c r="AB76" i="7" s="1"/>
  <c r="AF65" i="7"/>
  <c r="AF76" i="7" s="1"/>
  <c r="AJ65" i="7"/>
  <c r="AJ76" i="7" s="1"/>
  <c r="AN65" i="7"/>
  <c r="D66" i="7"/>
  <c r="H66" i="7"/>
  <c r="L66" i="7"/>
  <c r="P66" i="7"/>
  <c r="T66" i="7"/>
  <c r="X66" i="7"/>
  <c r="AB66" i="7"/>
  <c r="AF66" i="7"/>
  <c r="AJ66" i="7"/>
  <c r="AN66" i="7"/>
  <c r="D67" i="7"/>
  <c r="H67" i="7"/>
  <c r="L67" i="7"/>
  <c r="P67" i="7"/>
  <c r="T67" i="7"/>
  <c r="X67" i="7"/>
  <c r="AB67" i="7"/>
  <c r="AF67" i="7"/>
  <c r="AJ67" i="7"/>
  <c r="AN67" i="7"/>
  <c r="D68" i="7"/>
  <c r="H68" i="7"/>
  <c r="L68" i="7"/>
  <c r="P68" i="7"/>
  <c r="T68" i="7"/>
  <c r="X68" i="7"/>
  <c r="AB68" i="7"/>
  <c r="AF68" i="7"/>
  <c r="AJ68" i="7"/>
  <c r="AN68" i="7"/>
  <c r="D69" i="7"/>
  <c r="H69" i="7"/>
  <c r="L69" i="7"/>
  <c r="P69" i="7"/>
  <c r="T69" i="7"/>
  <c r="X69" i="7"/>
  <c r="AB69" i="7"/>
  <c r="AF69" i="7"/>
  <c r="AJ69" i="7"/>
  <c r="AN69" i="7"/>
  <c r="D70" i="7"/>
  <c r="H70" i="7"/>
  <c r="L70" i="7"/>
  <c r="P70" i="7"/>
  <c r="T70" i="7"/>
  <c r="X70" i="7"/>
  <c r="AB70" i="7"/>
  <c r="AF70" i="7"/>
  <c r="AJ70" i="7"/>
  <c r="AN70" i="7"/>
  <c r="C13" i="7"/>
  <c r="C17" i="7"/>
  <c r="C21" i="7"/>
  <c r="C25" i="7"/>
  <c r="C29" i="7"/>
  <c r="C33" i="7"/>
  <c r="C37" i="7"/>
  <c r="C41" i="7"/>
  <c r="C45" i="7"/>
  <c r="C49" i="7"/>
  <c r="C53" i="7"/>
  <c r="C57" i="7"/>
  <c r="C61" i="7"/>
  <c r="C65" i="7"/>
  <c r="C76" i="7" s="1"/>
  <c r="C69" i="7"/>
  <c r="AE79" i="6"/>
  <c r="G20" i="47"/>
  <c r="K20" i="47"/>
  <c r="O20" i="47"/>
  <c r="S20" i="47"/>
  <c r="W20" i="47"/>
  <c r="AA20" i="47"/>
  <c r="AE20" i="47"/>
  <c r="AI20" i="47"/>
  <c r="AM20" i="47"/>
  <c r="AQ20" i="47"/>
  <c r="AL37" i="7"/>
  <c r="N38" i="7"/>
  <c r="V38" i="7"/>
  <c r="AD38" i="7"/>
  <c r="AL38" i="7"/>
  <c r="F39" i="7"/>
  <c r="N39" i="7"/>
  <c r="V39" i="7"/>
  <c r="AD39" i="7"/>
  <c r="AL39" i="7"/>
  <c r="F40" i="7"/>
  <c r="N40" i="7"/>
  <c r="V40" i="7"/>
  <c r="AD40" i="7"/>
  <c r="AL40" i="7"/>
  <c r="F41" i="7"/>
  <c r="N41" i="7"/>
  <c r="V41" i="7"/>
  <c r="AD41" i="7"/>
  <c r="AL41" i="7"/>
  <c r="F42" i="7"/>
  <c r="N42" i="7"/>
  <c r="V42" i="7"/>
  <c r="AD42" i="7"/>
  <c r="AL42" i="7"/>
  <c r="F43" i="7"/>
  <c r="N43" i="7"/>
  <c r="V43" i="7"/>
  <c r="AD43" i="7"/>
  <c r="AL43" i="7"/>
  <c r="F44" i="7"/>
  <c r="N44" i="7"/>
  <c r="V44" i="7"/>
  <c r="AD44" i="7"/>
  <c r="AL44" i="7"/>
  <c r="F45" i="7"/>
  <c r="N45" i="7"/>
  <c r="V45" i="7"/>
  <c r="AD45" i="7"/>
  <c r="AL45" i="7"/>
  <c r="F46" i="7"/>
  <c r="N46" i="7"/>
  <c r="V46" i="7"/>
  <c r="AD46" i="7"/>
  <c r="AL46" i="7"/>
  <c r="F47" i="7"/>
  <c r="N47" i="7"/>
  <c r="V47" i="7"/>
  <c r="AD47" i="7"/>
  <c r="AL47" i="7"/>
  <c r="F48" i="7"/>
  <c r="N48" i="7"/>
  <c r="V48" i="7"/>
  <c r="AD48" i="7"/>
  <c r="AL48" i="7"/>
  <c r="F49" i="7"/>
  <c r="N49" i="7"/>
  <c r="V49" i="7"/>
  <c r="AD49" i="7"/>
  <c r="AL49" i="7"/>
  <c r="F50" i="7"/>
  <c r="N50" i="7"/>
  <c r="V50" i="7"/>
  <c r="AD50" i="7"/>
  <c r="AL50" i="7"/>
  <c r="F51" i="7"/>
  <c r="N51" i="7"/>
  <c r="V51" i="7"/>
  <c r="AD51" i="7"/>
  <c r="AL51" i="7"/>
  <c r="F52" i="7"/>
  <c r="N52" i="7"/>
  <c r="V52" i="7"/>
  <c r="AD52" i="7"/>
  <c r="AL52" i="7"/>
  <c r="F53" i="7"/>
  <c r="N53" i="7"/>
  <c r="V53" i="7"/>
  <c r="AD53" i="7"/>
  <c r="AL53" i="7"/>
  <c r="F54" i="7"/>
  <c r="N54" i="7"/>
  <c r="V54" i="7"/>
  <c r="AD54" i="7"/>
  <c r="AL54" i="7"/>
  <c r="F55" i="7"/>
  <c r="N55" i="7"/>
  <c r="V55" i="7"/>
  <c r="AD55" i="7"/>
  <c r="AL55" i="7"/>
  <c r="F56" i="7"/>
  <c r="N56" i="7"/>
  <c r="V56" i="7"/>
  <c r="AD56" i="7"/>
  <c r="AL56" i="7"/>
  <c r="F57" i="7"/>
  <c r="N57" i="7"/>
  <c r="V57" i="7"/>
  <c r="AD57" i="7"/>
  <c r="AL57" i="7"/>
  <c r="F58" i="7"/>
  <c r="N58" i="7"/>
  <c r="V58" i="7"/>
  <c r="AD58" i="7"/>
  <c r="AL58" i="7"/>
  <c r="F59" i="7"/>
  <c r="N59" i="7"/>
  <c r="V59" i="7"/>
  <c r="AD59" i="7"/>
  <c r="AL59" i="7"/>
  <c r="F60" i="7"/>
  <c r="N60" i="7"/>
  <c r="V60" i="7"/>
  <c r="AD60" i="7"/>
  <c r="AL60" i="7"/>
  <c r="F61" i="7"/>
  <c r="N61" i="7"/>
  <c r="V61" i="7"/>
  <c r="AD61" i="7"/>
  <c r="AL61" i="7"/>
  <c r="F62" i="7"/>
  <c r="N62" i="7"/>
  <c r="V62" i="7"/>
  <c r="AD62" i="7"/>
  <c r="AL62" i="7"/>
  <c r="F63" i="7"/>
  <c r="N63" i="7"/>
  <c r="V63" i="7"/>
  <c r="AD63" i="7"/>
  <c r="AL63" i="7"/>
  <c r="F64" i="7"/>
  <c r="N64" i="7"/>
  <c r="V64" i="7"/>
  <c r="AD64" i="7"/>
  <c r="AL64" i="7"/>
  <c r="F65" i="7"/>
  <c r="N65" i="7"/>
  <c r="V65" i="7"/>
  <c r="V76" i="7" s="1"/>
  <c r="AD65" i="7"/>
  <c r="AD76" i="7" s="1"/>
  <c r="AL65" i="7"/>
  <c r="F66" i="7"/>
  <c r="N66" i="7"/>
  <c r="V66" i="7"/>
  <c r="AD66" i="7"/>
  <c r="AL66" i="7"/>
  <c r="F67" i="7"/>
  <c r="N67" i="7"/>
  <c r="V67" i="7"/>
  <c r="AD67" i="7"/>
  <c r="AL67" i="7"/>
  <c r="F68" i="7"/>
  <c r="N68" i="7"/>
  <c r="V68" i="7"/>
  <c r="AD68" i="7"/>
  <c r="AL68" i="7"/>
  <c r="F69" i="7"/>
  <c r="N69" i="7"/>
  <c r="V69" i="7"/>
  <c r="AD69" i="7"/>
  <c r="AL69" i="7"/>
  <c r="F70" i="7"/>
  <c r="N70" i="7"/>
  <c r="V70" i="7"/>
  <c r="AD70" i="7"/>
  <c r="AL70" i="7"/>
  <c r="C15" i="7"/>
  <c r="C23" i="7"/>
  <c r="C31" i="7"/>
  <c r="C39" i="7"/>
  <c r="C47" i="7"/>
  <c r="C55" i="7"/>
  <c r="C63" i="7"/>
  <c r="C12" i="7"/>
  <c r="M16" i="47"/>
  <c r="E15" i="47"/>
  <c r="AK15" i="47"/>
  <c r="E20" i="47"/>
  <c r="M20" i="47"/>
  <c r="U20" i="47"/>
  <c r="AC20" i="47"/>
  <c r="AK20" i="47"/>
  <c r="D12" i="5"/>
  <c r="F12" i="5"/>
  <c r="H12" i="5"/>
  <c r="J12" i="5"/>
  <c r="L12" i="5"/>
  <c r="N12" i="5"/>
  <c r="P12" i="5"/>
  <c r="R12" i="5"/>
  <c r="T12" i="5"/>
  <c r="V12" i="5"/>
  <c r="X12" i="5"/>
  <c r="Z12" i="5"/>
  <c r="AB12" i="5"/>
  <c r="AD12" i="5"/>
  <c r="AF12" i="5"/>
  <c r="AH12" i="5"/>
  <c r="AJ12" i="5"/>
  <c r="AL12" i="5"/>
  <c r="AN12" i="5"/>
  <c r="AP12" i="5"/>
  <c r="D13" i="5"/>
  <c r="F13" i="5"/>
  <c r="H13" i="5"/>
  <c r="J13" i="5"/>
  <c r="L13" i="5"/>
  <c r="N13" i="5"/>
  <c r="P13" i="5"/>
  <c r="R13" i="5"/>
  <c r="T13" i="5"/>
  <c r="V13" i="5"/>
  <c r="X13" i="5"/>
  <c r="Z13" i="5"/>
  <c r="AB13" i="5"/>
  <c r="AD13" i="5"/>
  <c r="AF13" i="5"/>
  <c r="AH13" i="5"/>
  <c r="AJ13" i="5"/>
  <c r="AL13" i="5"/>
  <c r="AN13" i="5"/>
  <c r="AP13" i="5"/>
  <c r="D14" i="5"/>
  <c r="F14" i="5"/>
  <c r="H14" i="5"/>
  <c r="J14" i="5"/>
  <c r="L14" i="5"/>
  <c r="N14" i="5"/>
  <c r="P14" i="5"/>
  <c r="R14" i="5"/>
  <c r="T14" i="5"/>
  <c r="V14" i="5"/>
  <c r="X14" i="5"/>
  <c r="Z14" i="5"/>
  <c r="AB14" i="5"/>
  <c r="AD14" i="5"/>
  <c r="AF14" i="5"/>
  <c r="AH14" i="5"/>
  <c r="AJ14" i="5"/>
  <c r="AL14" i="5"/>
  <c r="AN14" i="5"/>
  <c r="AP14" i="5"/>
  <c r="D15" i="5"/>
  <c r="F15" i="5"/>
  <c r="H15" i="5"/>
  <c r="J15" i="5"/>
  <c r="L15" i="5"/>
  <c r="N15" i="5"/>
  <c r="P15" i="5"/>
  <c r="R15" i="5"/>
  <c r="T15" i="5"/>
  <c r="V15" i="5"/>
  <c r="X15" i="5"/>
  <c r="Z15" i="5"/>
  <c r="AB15" i="5"/>
  <c r="AD15" i="5"/>
  <c r="AF15" i="5"/>
  <c r="AH15" i="5"/>
  <c r="AJ15" i="5"/>
  <c r="AL15" i="5"/>
  <c r="AN15" i="5"/>
  <c r="AP15" i="5"/>
  <c r="D16" i="5"/>
  <c r="F16" i="5"/>
  <c r="H16" i="5"/>
  <c r="J16" i="5"/>
  <c r="L16" i="5"/>
  <c r="N16" i="5"/>
  <c r="P16" i="5"/>
  <c r="R16" i="5"/>
  <c r="T16" i="5"/>
  <c r="V16" i="5"/>
  <c r="X16" i="5"/>
  <c r="Z16" i="5"/>
  <c r="AB16" i="5"/>
  <c r="AD16" i="5"/>
  <c r="AF16" i="5"/>
  <c r="AH16" i="5"/>
  <c r="AJ16" i="5"/>
  <c r="AL16" i="5"/>
  <c r="AN16" i="5"/>
  <c r="AP16" i="5"/>
  <c r="D17" i="5"/>
  <c r="F17" i="5"/>
  <c r="H17" i="5"/>
  <c r="J17" i="5"/>
  <c r="L17" i="5"/>
  <c r="N17" i="5"/>
  <c r="P17" i="5"/>
  <c r="R17" i="5"/>
  <c r="T17" i="5"/>
  <c r="V17" i="5"/>
  <c r="X17" i="5"/>
  <c r="Z17" i="5"/>
  <c r="AB17" i="5"/>
  <c r="AD17" i="5"/>
  <c r="AF17" i="5"/>
  <c r="AH17" i="5"/>
  <c r="AJ17" i="5"/>
  <c r="AL17" i="5"/>
  <c r="AN17" i="5"/>
  <c r="AP17" i="5"/>
  <c r="D18" i="5"/>
  <c r="F18" i="5"/>
  <c r="H18" i="5"/>
  <c r="J18" i="5"/>
  <c r="L18" i="5"/>
  <c r="N18" i="5"/>
  <c r="P18" i="5"/>
  <c r="R18" i="5"/>
  <c r="T18" i="5"/>
  <c r="V18" i="5"/>
  <c r="X18" i="5"/>
  <c r="Z18" i="5"/>
  <c r="AB18" i="5"/>
  <c r="AD18" i="5"/>
  <c r="AF18" i="5"/>
  <c r="AH18" i="5"/>
  <c r="AJ18" i="5"/>
  <c r="AL18" i="5"/>
  <c r="AN18" i="5"/>
  <c r="AP18" i="5"/>
  <c r="D19" i="5"/>
  <c r="F19" i="5"/>
  <c r="H19" i="5"/>
  <c r="J19" i="5"/>
  <c r="L19" i="5"/>
  <c r="N19" i="5"/>
  <c r="P19" i="5"/>
  <c r="R19" i="5"/>
  <c r="T19" i="5"/>
  <c r="V19" i="5"/>
  <c r="X19" i="5"/>
  <c r="Z19" i="5"/>
  <c r="AB19" i="5"/>
  <c r="AD19" i="5"/>
  <c r="AF19" i="5"/>
  <c r="AH19" i="5"/>
  <c r="AJ19" i="5"/>
  <c r="AL19" i="5"/>
  <c r="AN19" i="5"/>
  <c r="AP19" i="5"/>
  <c r="D20" i="5"/>
  <c r="F20" i="5"/>
  <c r="H20" i="5"/>
  <c r="J20" i="5"/>
  <c r="L20" i="5"/>
  <c r="N20" i="5"/>
  <c r="P20" i="5"/>
  <c r="R20" i="5"/>
  <c r="T20" i="5"/>
  <c r="V20" i="5"/>
  <c r="X20" i="5"/>
  <c r="Z20" i="5"/>
  <c r="AB20" i="5"/>
  <c r="AD20" i="5"/>
  <c r="AF20" i="5"/>
  <c r="AH20" i="5"/>
  <c r="AJ20" i="5"/>
  <c r="AL20" i="5"/>
  <c r="AN20" i="5"/>
  <c r="AP20" i="5"/>
  <c r="D21" i="5"/>
  <c r="F21" i="5"/>
  <c r="H21" i="5"/>
  <c r="J21" i="5"/>
  <c r="L21" i="5"/>
  <c r="N21" i="5"/>
  <c r="P21" i="5"/>
  <c r="R21" i="5"/>
  <c r="T21" i="5"/>
  <c r="V21" i="5"/>
  <c r="X21" i="5"/>
  <c r="Z21" i="5"/>
  <c r="AB21" i="5"/>
  <c r="AD21" i="5"/>
  <c r="AF21" i="5"/>
  <c r="AH21" i="5"/>
  <c r="AJ21" i="5"/>
  <c r="AL21" i="5"/>
  <c r="AN21" i="5"/>
  <c r="AP21" i="5"/>
  <c r="D22" i="5"/>
  <c r="F22" i="5"/>
  <c r="H22" i="5"/>
  <c r="J22" i="5"/>
  <c r="L22" i="5"/>
  <c r="N22" i="5"/>
  <c r="P22" i="5"/>
  <c r="R22" i="5"/>
  <c r="T22" i="5"/>
  <c r="V22" i="5"/>
  <c r="X22" i="5"/>
  <c r="Z22" i="5"/>
  <c r="AB22" i="5"/>
  <c r="AD22" i="5"/>
  <c r="AF22" i="5"/>
  <c r="AH22" i="5"/>
  <c r="AJ22" i="5"/>
  <c r="AL22" i="5"/>
  <c r="AN22" i="5"/>
  <c r="AP22" i="5"/>
  <c r="D23" i="5"/>
  <c r="F23" i="5"/>
  <c r="H23" i="5"/>
  <c r="J23" i="5"/>
  <c r="L23" i="5"/>
  <c r="N23" i="5"/>
  <c r="P23" i="5"/>
  <c r="R23" i="5"/>
  <c r="T23" i="5"/>
  <c r="V23" i="5"/>
  <c r="X23" i="5"/>
  <c r="Z23" i="5"/>
  <c r="AB23" i="5"/>
  <c r="AD23" i="5"/>
  <c r="AF23" i="5"/>
  <c r="AH23" i="5"/>
  <c r="AJ23" i="5"/>
  <c r="AL23" i="5"/>
  <c r="AN23" i="5"/>
  <c r="AP23" i="5"/>
  <c r="D24" i="5"/>
  <c r="F24" i="5"/>
  <c r="H24" i="5"/>
  <c r="J24" i="5"/>
  <c r="L24" i="5"/>
  <c r="N24" i="5"/>
  <c r="P24" i="5"/>
  <c r="R24" i="5"/>
  <c r="T24" i="5"/>
  <c r="V24" i="5"/>
  <c r="X24" i="5"/>
  <c r="Z24" i="5"/>
  <c r="AB24" i="5"/>
  <c r="AD24" i="5"/>
  <c r="AF24" i="5"/>
  <c r="AH24" i="5"/>
  <c r="AJ24" i="5"/>
  <c r="AL24" i="5"/>
  <c r="AN24" i="5"/>
  <c r="AP24" i="5"/>
  <c r="D25" i="5"/>
  <c r="F25" i="5"/>
  <c r="H25" i="5"/>
  <c r="J25" i="5"/>
  <c r="L25" i="5"/>
  <c r="N25" i="5"/>
  <c r="P25" i="5"/>
  <c r="R25" i="5"/>
  <c r="T25" i="5"/>
  <c r="V25" i="5"/>
  <c r="X25" i="5"/>
  <c r="Z25" i="5"/>
  <c r="AB25" i="5"/>
  <c r="AD25" i="5"/>
  <c r="AF25" i="5"/>
  <c r="AH25" i="5"/>
  <c r="AJ25" i="5"/>
  <c r="AL25" i="5"/>
  <c r="AN25" i="5"/>
  <c r="AP25" i="5"/>
  <c r="D26" i="5"/>
  <c r="F26" i="5"/>
  <c r="H26" i="5"/>
  <c r="J26" i="5"/>
  <c r="L26" i="5"/>
  <c r="N26" i="5"/>
  <c r="P26" i="5"/>
  <c r="R26" i="5"/>
  <c r="T26" i="5"/>
  <c r="V26" i="5"/>
  <c r="X26" i="5"/>
  <c r="Z26" i="5"/>
  <c r="AB26" i="5"/>
  <c r="AD26" i="5"/>
  <c r="AF26" i="5"/>
  <c r="AH26" i="5"/>
  <c r="AJ26" i="5"/>
  <c r="AL26" i="5"/>
  <c r="AN26" i="5"/>
  <c r="AP26" i="5"/>
  <c r="D27" i="5"/>
  <c r="F27" i="5"/>
  <c r="H27" i="5"/>
  <c r="J27" i="5"/>
  <c r="L27" i="5"/>
  <c r="N27" i="5"/>
  <c r="P27" i="5"/>
  <c r="R27" i="5"/>
  <c r="T27" i="5"/>
  <c r="V27" i="5"/>
  <c r="X27" i="5"/>
  <c r="Z27" i="5"/>
  <c r="AB27" i="5"/>
  <c r="AD27" i="5"/>
  <c r="AF27" i="5"/>
  <c r="AH27" i="5"/>
  <c r="AJ27" i="5"/>
  <c r="AL27" i="5"/>
  <c r="AN27" i="5"/>
  <c r="AP27" i="5"/>
  <c r="D28" i="5"/>
  <c r="F28" i="5"/>
  <c r="H28" i="5"/>
  <c r="J28" i="5"/>
  <c r="L28" i="5"/>
  <c r="N28" i="5"/>
  <c r="P28" i="5"/>
  <c r="R28" i="5"/>
  <c r="T28" i="5"/>
  <c r="V28" i="5"/>
  <c r="X28" i="5"/>
  <c r="Z28" i="5"/>
  <c r="AB28" i="5"/>
  <c r="AD28" i="5"/>
  <c r="AF28" i="5"/>
  <c r="AH28" i="5"/>
  <c r="AJ28" i="5"/>
  <c r="AL28" i="5"/>
  <c r="AN28" i="5"/>
  <c r="AP28" i="5"/>
  <c r="D29" i="5"/>
  <c r="F29" i="5"/>
  <c r="H29" i="5"/>
  <c r="J29" i="5"/>
  <c r="L29" i="5"/>
  <c r="N29" i="5"/>
  <c r="P29" i="5"/>
  <c r="R29" i="5"/>
  <c r="T29" i="5"/>
  <c r="V29" i="5"/>
  <c r="X29" i="5"/>
  <c r="Z29" i="5"/>
  <c r="AB29" i="5"/>
  <c r="AD29" i="5"/>
  <c r="AF29" i="5"/>
  <c r="AH29" i="5"/>
  <c r="AJ29" i="5"/>
  <c r="AL29" i="5"/>
  <c r="AN29" i="5"/>
  <c r="AP29" i="5"/>
  <c r="D30" i="5"/>
  <c r="F30" i="5"/>
  <c r="H30" i="5"/>
  <c r="J30" i="5"/>
  <c r="L30" i="5"/>
  <c r="N30" i="5"/>
  <c r="P30" i="5"/>
  <c r="R30" i="5"/>
  <c r="T30" i="5"/>
  <c r="V30" i="5"/>
  <c r="X30" i="5"/>
  <c r="Z30" i="5"/>
  <c r="AB30" i="5"/>
  <c r="AD30" i="5"/>
  <c r="AF30" i="5"/>
  <c r="AH30" i="5"/>
  <c r="AJ30" i="5"/>
  <c r="AL30" i="5"/>
  <c r="AN30" i="5"/>
  <c r="AP30" i="5"/>
  <c r="D31" i="5"/>
  <c r="F31" i="5"/>
  <c r="H31" i="5"/>
  <c r="J31" i="5"/>
  <c r="L31" i="5"/>
  <c r="N31" i="5"/>
  <c r="P31" i="5"/>
  <c r="R31" i="5"/>
  <c r="T31" i="5"/>
  <c r="V31" i="5"/>
  <c r="X31" i="5"/>
  <c r="Z31" i="5"/>
  <c r="AB31" i="5"/>
  <c r="AD31" i="5"/>
  <c r="AF31" i="5"/>
  <c r="AH31" i="5"/>
  <c r="AJ31" i="5"/>
  <c r="AL31" i="5"/>
  <c r="AN31" i="5"/>
  <c r="AP31" i="5"/>
  <c r="D32" i="5"/>
  <c r="F32" i="5"/>
  <c r="H32" i="5"/>
  <c r="J32" i="5"/>
  <c r="L32" i="5"/>
  <c r="N32" i="5"/>
  <c r="P32" i="5"/>
  <c r="R32" i="5"/>
  <c r="T32" i="5"/>
  <c r="V32" i="5"/>
  <c r="X32" i="5"/>
  <c r="Z32" i="5"/>
  <c r="AB32" i="5"/>
  <c r="AD32" i="5"/>
  <c r="AF32" i="5"/>
  <c r="AH32" i="5"/>
  <c r="AJ32" i="5"/>
  <c r="AL32" i="5"/>
  <c r="AN32" i="5"/>
  <c r="AP32" i="5"/>
  <c r="D33" i="5"/>
  <c r="F33" i="5"/>
  <c r="H33" i="5"/>
  <c r="J33" i="5"/>
  <c r="L33" i="5"/>
  <c r="N33" i="5"/>
  <c r="P33" i="5"/>
  <c r="R33" i="5"/>
  <c r="T33" i="5"/>
  <c r="V33" i="5"/>
  <c r="X33" i="5"/>
  <c r="Z33" i="5"/>
  <c r="AB33" i="5"/>
  <c r="AD33" i="5"/>
  <c r="AF33" i="5"/>
  <c r="AH33" i="5"/>
  <c r="AJ33" i="5"/>
  <c r="AL33" i="5"/>
  <c r="AN33" i="5"/>
  <c r="AP33" i="5"/>
  <c r="D34" i="5"/>
  <c r="F34" i="5"/>
  <c r="H34" i="5"/>
  <c r="J34" i="5"/>
  <c r="L34" i="5"/>
  <c r="N34" i="5"/>
  <c r="P34" i="5"/>
  <c r="R34" i="5"/>
  <c r="T34" i="5"/>
  <c r="V34" i="5"/>
  <c r="X34" i="5"/>
  <c r="Z34" i="5"/>
  <c r="AB34" i="5"/>
  <c r="AD34" i="5"/>
  <c r="AF34" i="5"/>
  <c r="AH34" i="5"/>
  <c r="AJ34" i="5"/>
  <c r="AL34" i="5"/>
  <c r="AN34" i="5"/>
  <c r="AP34" i="5"/>
  <c r="D35" i="5"/>
  <c r="F35" i="5"/>
  <c r="H35" i="5"/>
  <c r="J35" i="5"/>
  <c r="L35" i="5"/>
  <c r="N35" i="5"/>
  <c r="P35" i="5"/>
  <c r="R35" i="5"/>
  <c r="T35" i="5"/>
  <c r="V35" i="5"/>
  <c r="X35" i="5"/>
  <c r="Z35" i="5"/>
  <c r="AB35" i="5"/>
  <c r="AD35" i="5"/>
  <c r="AF35" i="5"/>
  <c r="AH35" i="5"/>
  <c r="AJ35" i="5"/>
  <c r="AL35" i="5"/>
  <c r="AN35" i="5"/>
  <c r="AP35" i="5"/>
  <c r="D36" i="5"/>
  <c r="F36" i="5"/>
  <c r="H36" i="5"/>
  <c r="J36" i="5"/>
  <c r="L36" i="5"/>
  <c r="N36" i="5"/>
  <c r="P36" i="5"/>
  <c r="R36" i="5"/>
  <c r="T36" i="5"/>
  <c r="V36" i="5"/>
  <c r="X36" i="5"/>
  <c r="Z36" i="5"/>
  <c r="AB36" i="5"/>
  <c r="AD36" i="5"/>
  <c r="AF36" i="5"/>
  <c r="AH36" i="5"/>
  <c r="AJ36" i="5"/>
  <c r="AL36" i="5"/>
  <c r="AN36" i="5"/>
  <c r="AP36" i="5"/>
  <c r="D37" i="5"/>
  <c r="F37" i="5"/>
  <c r="H37" i="5"/>
  <c r="J37" i="5"/>
  <c r="L37" i="5"/>
  <c r="N37" i="5"/>
  <c r="P37" i="5"/>
  <c r="R37" i="5"/>
  <c r="T37" i="5"/>
  <c r="V37" i="5"/>
  <c r="X37" i="5"/>
  <c r="Z37" i="5"/>
  <c r="AB37" i="5"/>
  <c r="AD37" i="5"/>
  <c r="AF37" i="5"/>
  <c r="AH37" i="5"/>
  <c r="AJ37" i="5"/>
  <c r="AL37" i="5"/>
  <c r="AN37" i="5"/>
  <c r="AP37" i="5"/>
  <c r="D38" i="5"/>
  <c r="F38" i="5"/>
  <c r="H38" i="5"/>
  <c r="J38" i="5"/>
  <c r="L38" i="5"/>
  <c r="N38" i="5"/>
  <c r="P38" i="5"/>
  <c r="R38" i="5"/>
  <c r="T38" i="5"/>
  <c r="V38" i="5"/>
  <c r="X38" i="5"/>
  <c r="Z38" i="5"/>
  <c r="AB38" i="5"/>
  <c r="AD38" i="5"/>
  <c r="AF38" i="5"/>
  <c r="AH38" i="5"/>
  <c r="AJ38" i="5"/>
  <c r="AL38" i="5"/>
  <c r="AN38" i="5"/>
  <c r="AP38" i="5"/>
  <c r="D39" i="5"/>
  <c r="F39" i="5"/>
  <c r="H39" i="5"/>
  <c r="J39" i="5"/>
  <c r="L39" i="5"/>
  <c r="N39" i="5"/>
  <c r="P39" i="5"/>
  <c r="R39" i="5"/>
  <c r="T39" i="5"/>
  <c r="V39" i="5"/>
  <c r="X39" i="5"/>
  <c r="Z39" i="5"/>
  <c r="AB39" i="5"/>
  <c r="AD39" i="5"/>
  <c r="AF39" i="5"/>
  <c r="AH39" i="5"/>
  <c r="AJ39" i="5"/>
  <c r="AL39" i="5"/>
  <c r="AN39" i="5"/>
  <c r="AP39" i="5"/>
  <c r="D40" i="5"/>
  <c r="F40" i="5"/>
  <c r="H40" i="5"/>
  <c r="J40" i="5"/>
  <c r="L40" i="5"/>
  <c r="N40" i="5"/>
  <c r="P40" i="5"/>
  <c r="R40" i="5"/>
  <c r="T40" i="5"/>
  <c r="V40" i="5"/>
  <c r="X40" i="5"/>
  <c r="Z40" i="5"/>
  <c r="AB40" i="5"/>
  <c r="AD40" i="5"/>
  <c r="AF40" i="5"/>
  <c r="AH40" i="5"/>
  <c r="AJ40" i="5"/>
  <c r="AL40" i="5"/>
  <c r="AN40" i="5"/>
  <c r="AP40" i="5"/>
  <c r="D41" i="5"/>
  <c r="F41" i="5"/>
  <c r="H41" i="5"/>
  <c r="J41" i="5"/>
  <c r="L41" i="5"/>
  <c r="N41" i="5"/>
  <c r="P41" i="5"/>
  <c r="R41" i="5"/>
  <c r="T41" i="5"/>
  <c r="V41" i="5"/>
  <c r="X41" i="5"/>
  <c r="Z41" i="5"/>
  <c r="AB41" i="5"/>
  <c r="AD41" i="5"/>
  <c r="AF41" i="5"/>
  <c r="AH41" i="5"/>
  <c r="AJ41" i="5"/>
  <c r="AL41" i="5"/>
  <c r="AN41" i="5"/>
  <c r="AP41" i="5"/>
  <c r="D42" i="5"/>
  <c r="F42" i="5"/>
  <c r="H42" i="5"/>
  <c r="J42" i="5"/>
  <c r="L42" i="5"/>
  <c r="N42" i="5"/>
  <c r="P42" i="5"/>
  <c r="R42" i="5"/>
  <c r="T42" i="5"/>
  <c r="V42" i="5"/>
  <c r="X42" i="5"/>
  <c r="Z42" i="5"/>
  <c r="AB42" i="5"/>
  <c r="AD42" i="5"/>
  <c r="AF42" i="5"/>
  <c r="AH42" i="5"/>
  <c r="AJ42" i="5"/>
  <c r="AL42" i="5"/>
  <c r="AN42" i="5"/>
  <c r="AP42" i="5"/>
  <c r="D43" i="5"/>
  <c r="F43" i="5"/>
  <c r="H43" i="5"/>
  <c r="J43" i="5"/>
  <c r="L43" i="5"/>
  <c r="N43" i="5"/>
  <c r="P43" i="5"/>
  <c r="R43" i="5"/>
  <c r="T43" i="5"/>
  <c r="V43" i="5"/>
  <c r="X43" i="5"/>
  <c r="Z43" i="5"/>
  <c r="AB43" i="5"/>
  <c r="AD43" i="5"/>
  <c r="AF43" i="5"/>
  <c r="AH43" i="5"/>
  <c r="AJ43" i="5"/>
  <c r="AL43" i="5"/>
  <c r="AN43" i="5"/>
  <c r="AP43" i="5"/>
  <c r="D44" i="5"/>
  <c r="F44" i="5"/>
  <c r="H44" i="5"/>
  <c r="J44" i="5"/>
  <c r="L44" i="5"/>
  <c r="N44" i="5"/>
  <c r="P44" i="5"/>
  <c r="R44" i="5"/>
  <c r="T44" i="5"/>
  <c r="V44" i="5"/>
  <c r="X44" i="5"/>
  <c r="Z44" i="5"/>
  <c r="AB44" i="5"/>
  <c r="AD44" i="5"/>
  <c r="AF44" i="5"/>
  <c r="AH44" i="5"/>
  <c r="AJ44" i="5"/>
  <c r="AL44" i="5"/>
  <c r="AN44" i="5"/>
  <c r="AP44" i="5"/>
  <c r="D45" i="5"/>
  <c r="F45" i="5"/>
  <c r="H45" i="5"/>
  <c r="J45" i="5"/>
  <c r="L45" i="5"/>
  <c r="N45" i="5"/>
  <c r="P45" i="5"/>
  <c r="R45" i="5"/>
  <c r="T45" i="5"/>
  <c r="V45" i="5"/>
  <c r="X45" i="5"/>
  <c r="Z45" i="5"/>
  <c r="AB45" i="5"/>
  <c r="AD45" i="5"/>
  <c r="AF45" i="5"/>
  <c r="AH45" i="5"/>
  <c r="AJ45" i="5"/>
  <c r="AL45" i="5"/>
  <c r="AN45" i="5"/>
  <c r="AP45" i="5"/>
  <c r="D46" i="5"/>
  <c r="F46" i="5"/>
  <c r="H46" i="5"/>
  <c r="H21" i="47" s="1"/>
  <c r="J46" i="5"/>
  <c r="L46" i="5"/>
  <c r="L21" i="47" s="1"/>
  <c r="N46" i="5"/>
  <c r="P46" i="5"/>
  <c r="P21" i="47" s="1"/>
  <c r="R46" i="5"/>
  <c r="R21" i="47" s="1"/>
  <c r="T46" i="5"/>
  <c r="V46" i="5"/>
  <c r="X46" i="5"/>
  <c r="X21" i="47" s="1"/>
  <c r="Z46" i="5"/>
  <c r="AB46" i="5"/>
  <c r="AD46" i="5"/>
  <c r="AF46" i="5"/>
  <c r="AF21" i="47" s="1"/>
  <c r="AH46" i="5"/>
  <c r="AJ46" i="5"/>
  <c r="AL46" i="5"/>
  <c r="AL21" i="47" s="1"/>
  <c r="AN46" i="5"/>
  <c r="AN21" i="47" s="1"/>
  <c r="AP46" i="5"/>
  <c r="AP21" i="47" s="1"/>
  <c r="D47" i="5"/>
  <c r="F47" i="5"/>
  <c r="H47" i="5"/>
  <c r="J47" i="5"/>
  <c r="L47" i="5"/>
  <c r="N47" i="5"/>
  <c r="P47" i="5"/>
  <c r="R47" i="5"/>
  <c r="T47" i="5"/>
  <c r="V47" i="5"/>
  <c r="X47" i="5"/>
  <c r="Z47" i="5"/>
  <c r="AB47" i="5"/>
  <c r="AD47" i="5"/>
  <c r="AF47" i="5"/>
  <c r="AH47" i="5"/>
  <c r="AJ47" i="5"/>
  <c r="AL47" i="5"/>
  <c r="AN47" i="5"/>
  <c r="AP47" i="5"/>
  <c r="D48" i="5"/>
  <c r="F48" i="5"/>
  <c r="H48" i="5"/>
  <c r="J48" i="5"/>
  <c r="L48" i="5"/>
  <c r="N48" i="5"/>
  <c r="P48" i="5"/>
  <c r="R48" i="5"/>
  <c r="T48" i="5"/>
  <c r="V48" i="5"/>
  <c r="X48" i="5"/>
  <c r="Z48" i="5"/>
  <c r="AB48" i="5"/>
  <c r="AD48" i="5"/>
  <c r="AF48" i="5"/>
  <c r="AH48" i="5"/>
  <c r="AJ48" i="5"/>
  <c r="AL48" i="5"/>
  <c r="AN48" i="5"/>
  <c r="AP48" i="5"/>
  <c r="D49" i="5"/>
  <c r="F49" i="5"/>
  <c r="H49" i="5"/>
  <c r="J49" i="5"/>
  <c r="L49" i="5"/>
  <c r="N49" i="5"/>
  <c r="P49" i="5"/>
  <c r="R49" i="5"/>
  <c r="T49" i="5"/>
  <c r="V49" i="5"/>
  <c r="X49" i="5"/>
  <c r="Z49" i="5"/>
  <c r="AB49" i="5"/>
  <c r="AD49" i="5"/>
  <c r="AF49" i="5"/>
  <c r="AH49" i="5"/>
  <c r="AJ49" i="5"/>
  <c r="AL49" i="5"/>
  <c r="AN49" i="5"/>
  <c r="AP49" i="5"/>
  <c r="D50" i="5"/>
  <c r="F50" i="5"/>
  <c r="H50" i="5"/>
  <c r="J50" i="5"/>
  <c r="L50" i="5"/>
  <c r="N50" i="5"/>
  <c r="P50" i="5"/>
  <c r="R50" i="5"/>
  <c r="T50" i="5"/>
  <c r="V50" i="5"/>
  <c r="X50" i="5"/>
  <c r="Z50" i="5"/>
  <c r="AB50" i="5"/>
  <c r="AD50" i="5"/>
  <c r="AF50" i="5"/>
  <c r="AH50" i="5"/>
  <c r="AJ50" i="5"/>
  <c r="AL50" i="5"/>
  <c r="AN50" i="5"/>
  <c r="AP50" i="5"/>
  <c r="D51" i="5"/>
  <c r="F51" i="5"/>
  <c r="H51" i="5"/>
  <c r="J51" i="5"/>
  <c r="L51" i="5"/>
  <c r="N51" i="5"/>
  <c r="P51" i="5"/>
  <c r="R51" i="5"/>
  <c r="T51" i="5"/>
  <c r="V51" i="5"/>
  <c r="X51" i="5"/>
  <c r="Z51" i="5"/>
  <c r="AB51" i="5"/>
  <c r="AD51" i="5"/>
  <c r="AF51" i="5"/>
  <c r="AH51" i="5"/>
  <c r="AJ51" i="5"/>
  <c r="AL51" i="5"/>
  <c r="AN51" i="5"/>
  <c r="AP51" i="5"/>
  <c r="D52" i="5"/>
  <c r="F52" i="5"/>
  <c r="H52" i="5"/>
  <c r="J52" i="5"/>
  <c r="L52" i="5"/>
  <c r="N52" i="5"/>
  <c r="P52" i="5"/>
  <c r="R52" i="5"/>
  <c r="T52" i="5"/>
  <c r="V52" i="5"/>
  <c r="X52" i="5"/>
  <c r="Z52" i="5"/>
  <c r="AB52" i="5"/>
  <c r="AD52" i="5"/>
  <c r="AF52" i="5"/>
  <c r="AH52" i="5"/>
  <c r="AJ52" i="5"/>
  <c r="AL52" i="5"/>
  <c r="AN52" i="5"/>
  <c r="AP52" i="5"/>
  <c r="D53" i="5"/>
  <c r="F53" i="5"/>
  <c r="H53" i="5"/>
  <c r="J53" i="5"/>
  <c r="L53" i="5"/>
  <c r="N53" i="5"/>
  <c r="P53" i="5"/>
  <c r="R53" i="5"/>
  <c r="T53" i="5"/>
  <c r="V53" i="5"/>
  <c r="X53" i="5"/>
  <c r="Z53" i="5"/>
  <c r="AB53" i="5"/>
  <c r="AD53" i="5"/>
  <c r="AF53" i="5"/>
  <c r="AH53" i="5"/>
  <c r="AJ53" i="5"/>
  <c r="AL53" i="5"/>
  <c r="AN53" i="5"/>
  <c r="AP53" i="5"/>
  <c r="D54" i="5"/>
  <c r="F54" i="5"/>
  <c r="H54" i="5"/>
  <c r="J54" i="5"/>
  <c r="L54" i="5"/>
  <c r="N54" i="5"/>
  <c r="P54" i="5"/>
  <c r="P60" i="5" s="1"/>
  <c r="R54" i="5"/>
  <c r="R60" i="5" s="1"/>
  <c r="T54" i="5"/>
  <c r="T60" i="5" s="1"/>
  <c r="V54" i="5"/>
  <c r="V60" i="5" s="1"/>
  <c r="X54" i="5"/>
  <c r="X60" i="5" s="1"/>
  <c r="Z54" i="5"/>
  <c r="Z60" i="5" s="1"/>
  <c r="AB54" i="5"/>
  <c r="AB60" i="5" s="1"/>
  <c r="AD54" i="5"/>
  <c r="AD60" i="5" s="1"/>
  <c r="AF54" i="5"/>
  <c r="AF60" i="5" s="1"/>
  <c r="AH54" i="5"/>
  <c r="AH60" i="5" s="1"/>
  <c r="AJ54" i="5"/>
  <c r="AJ60" i="5" s="1"/>
  <c r="AL54" i="5"/>
  <c r="AN54" i="5"/>
  <c r="AP54" i="5"/>
  <c r="C13" i="5"/>
  <c r="C15" i="5"/>
  <c r="C17" i="5"/>
  <c r="C19" i="5"/>
  <c r="C21" i="5"/>
  <c r="C23" i="5"/>
  <c r="C25" i="5"/>
  <c r="C27" i="5"/>
  <c r="C29" i="5"/>
  <c r="C31" i="5"/>
  <c r="C33" i="5"/>
  <c r="C35" i="5"/>
  <c r="C37" i="5"/>
  <c r="C39" i="5"/>
  <c r="C41" i="5"/>
  <c r="C43" i="5"/>
  <c r="C45" i="5"/>
  <c r="C47" i="5"/>
  <c r="C49" i="5"/>
  <c r="C51" i="5"/>
  <c r="C53" i="5"/>
  <c r="C12" i="5"/>
  <c r="AD37" i="7"/>
  <c r="F38" i="7"/>
  <c r="R38" i="7"/>
  <c r="Z38" i="7"/>
  <c r="AH38" i="7"/>
  <c r="AP38" i="7"/>
  <c r="J39" i="7"/>
  <c r="R39" i="7"/>
  <c r="Z39" i="7"/>
  <c r="AH39" i="7"/>
  <c r="AP39" i="7"/>
  <c r="J40" i="7"/>
  <c r="R40" i="7"/>
  <c r="Z40" i="7"/>
  <c r="AH40" i="7"/>
  <c r="AP40" i="7"/>
  <c r="J41" i="7"/>
  <c r="R41" i="7"/>
  <c r="Z41" i="7"/>
  <c r="AH41" i="7"/>
  <c r="AP41" i="7"/>
  <c r="J42" i="7"/>
  <c r="R42" i="7"/>
  <c r="Z42" i="7"/>
  <c r="AH42" i="7"/>
  <c r="AP42" i="7"/>
  <c r="J43" i="7"/>
  <c r="R43" i="7"/>
  <c r="Z43" i="7"/>
  <c r="AH43" i="7"/>
  <c r="AP43" i="7"/>
  <c r="J44" i="7"/>
  <c r="R44" i="7"/>
  <c r="Z44" i="7"/>
  <c r="AH44" i="7"/>
  <c r="AP44" i="7"/>
  <c r="J45" i="7"/>
  <c r="R45" i="7"/>
  <c r="Z45" i="7"/>
  <c r="AH45" i="7"/>
  <c r="AP45" i="7"/>
  <c r="J46" i="7"/>
  <c r="R46" i="7"/>
  <c r="Z46" i="7"/>
  <c r="AH46" i="7"/>
  <c r="AP46" i="7"/>
  <c r="J47" i="7"/>
  <c r="R47" i="7"/>
  <c r="Z47" i="7"/>
  <c r="AH47" i="7"/>
  <c r="AP47" i="7"/>
  <c r="J48" i="7"/>
  <c r="R48" i="7"/>
  <c r="Z48" i="7"/>
  <c r="AH48" i="7"/>
  <c r="AP48" i="7"/>
  <c r="J49" i="7"/>
  <c r="R49" i="7"/>
  <c r="Z49" i="7"/>
  <c r="AH49" i="7"/>
  <c r="AP49" i="7"/>
  <c r="J50" i="7"/>
  <c r="R50" i="7"/>
  <c r="Z50" i="7"/>
  <c r="AH50" i="7"/>
  <c r="AP50" i="7"/>
  <c r="J51" i="7"/>
  <c r="R51" i="7"/>
  <c r="Z51" i="7"/>
  <c r="AH51" i="7"/>
  <c r="AP51" i="7"/>
  <c r="J52" i="7"/>
  <c r="R52" i="7"/>
  <c r="Z52" i="7"/>
  <c r="AH52" i="7"/>
  <c r="AP52" i="7"/>
  <c r="J53" i="7"/>
  <c r="R53" i="7"/>
  <c r="Z53" i="7"/>
  <c r="AH53" i="7"/>
  <c r="AP53" i="7"/>
  <c r="J54" i="7"/>
  <c r="R54" i="7"/>
  <c r="Z54" i="7"/>
  <c r="AH54" i="7"/>
  <c r="AP54" i="7"/>
  <c r="J55" i="7"/>
  <c r="R55" i="7"/>
  <c r="Z55" i="7"/>
  <c r="AH55" i="7"/>
  <c r="AP55" i="7"/>
  <c r="J56" i="7"/>
  <c r="R56" i="7"/>
  <c r="Z56" i="7"/>
  <c r="AH56" i="7"/>
  <c r="AP56" i="7"/>
  <c r="J57" i="7"/>
  <c r="R57" i="7"/>
  <c r="Z57" i="7"/>
  <c r="AH57" i="7"/>
  <c r="AP57" i="7"/>
  <c r="J58" i="7"/>
  <c r="R58" i="7"/>
  <c r="Z58" i="7"/>
  <c r="AH58" i="7"/>
  <c r="AP58" i="7"/>
  <c r="J59" i="7"/>
  <c r="R59" i="7"/>
  <c r="Z59" i="7"/>
  <c r="AH59" i="7"/>
  <c r="AP59" i="7"/>
  <c r="J60" i="7"/>
  <c r="R60" i="7"/>
  <c r="Z60" i="7"/>
  <c r="AH60" i="7"/>
  <c r="AP60" i="7"/>
  <c r="J61" i="7"/>
  <c r="R61" i="7"/>
  <c r="Z61" i="7"/>
  <c r="AH61" i="7"/>
  <c r="AP61" i="7"/>
  <c r="J62" i="7"/>
  <c r="R62" i="7"/>
  <c r="Z62" i="7"/>
  <c r="AH62" i="7"/>
  <c r="AP62" i="7"/>
  <c r="J63" i="7"/>
  <c r="R63" i="7"/>
  <c r="Z63" i="7"/>
  <c r="AH63" i="7"/>
  <c r="AP63" i="7"/>
  <c r="J64" i="7"/>
  <c r="R64" i="7"/>
  <c r="Z64" i="7"/>
  <c r="AH64" i="7"/>
  <c r="AP64" i="7"/>
  <c r="J65" i="7"/>
  <c r="R65" i="7"/>
  <c r="R76" i="7" s="1"/>
  <c r="Z65" i="7"/>
  <c r="Z76" i="7" s="1"/>
  <c r="AH65" i="7"/>
  <c r="AH76" i="7" s="1"/>
  <c r="AP65" i="7"/>
  <c r="J66" i="7"/>
  <c r="R66" i="7"/>
  <c r="Z66" i="7"/>
  <c r="AH66" i="7"/>
  <c r="AP66" i="7"/>
  <c r="J67" i="7"/>
  <c r="R67" i="7"/>
  <c r="Z67" i="7"/>
  <c r="AH67" i="7"/>
  <c r="AP67" i="7"/>
  <c r="J68" i="7"/>
  <c r="R68" i="7"/>
  <c r="Z68" i="7"/>
  <c r="AH68" i="7"/>
  <c r="AP68" i="7"/>
  <c r="J69" i="7"/>
  <c r="R69" i="7"/>
  <c r="Z69" i="7"/>
  <c r="AH69" i="7"/>
  <c r="AP69" i="7"/>
  <c r="J70" i="7"/>
  <c r="R70" i="7"/>
  <c r="Z70" i="7"/>
  <c r="AH70" i="7"/>
  <c r="AP70" i="7"/>
  <c r="C19" i="7"/>
  <c r="C27" i="7"/>
  <c r="C35" i="7"/>
  <c r="C43" i="7"/>
  <c r="C51" i="7"/>
  <c r="C59" i="7"/>
  <c r="C67" i="7"/>
  <c r="Q16" i="47"/>
  <c r="AG16" i="47"/>
  <c r="I15" i="47"/>
  <c r="AO15" i="47"/>
  <c r="I20" i="47"/>
  <c r="Q20" i="47"/>
  <c r="Y20" i="47"/>
  <c r="AG20" i="47"/>
  <c r="AO20" i="47"/>
  <c r="E12" i="5"/>
  <c r="I12" i="5"/>
  <c r="M12" i="5"/>
  <c r="Q12" i="5"/>
  <c r="U12" i="5"/>
  <c r="Y12" i="5"/>
  <c r="AC12" i="5"/>
  <c r="AG12" i="5"/>
  <c r="AK12" i="5"/>
  <c r="AO12" i="5"/>
  <c r="E13" i="5"/>
  <c r="I13" i="5"/>
  <c r="M13" i="5"/>
  <c r="Q13" i="5"/>
  <c r="U13" i="5"/>
  <c r="Y13" i="5"/>
  <c r="AC13" i="5"/>
  <c r="AG13" i="5"/>
  <c r="AK13" i="5"/>
  <c r="AO13" i="5"/>
  <c r="E14" i="5"/>
  <c r="I14" i="5"/>
  <c r="M14" i="5"/>
  <c r="Q14" i="5"/>
  <c r="U14" i="5"/>
  <c r="Y14" i="5"/>
  <c r="AC14" i="5"/>
  <c r="AG14" i="5"/>
  <c r="AK14" i="5"/>
  <c r="AO14" i="5"/>
  <c r="E15" i="5"/>
  <c r="I15" i="5"/>
  <c r="M15" i="5"/>
  <c r="Q15" i="5"/>
  <c r="U15" i="5"/>
  <c r="Y15" i="5"/>
  <c r="AC15" i="5"/>
  <c r="AG15" i="5"/>
  <c r="AK15" i="5"/>
  <c r="AO15" i="5"/>
  <c r="E16" i="5"/>
  <c r="I16" i="5"/>
  <c r="M16" i="5"/>
  <c r="Q16" i="5"/>
  <c r="U16" i="5"/>
  <c r="Y16" i="5"/>
  <c r="AC16" i="5"/>
  <c r="AG16" i="5"/>
  <c r="AK16" i="5"/>
  <c r="AO16" i="5"/>
  <c r="E17" i="5"/>
  <c r="I17" i="5"/>
  <c r="M17" i="5"/>
  <c r="Q17" i="5"/>
  <c r="U17" i="5"/>
  <c r="Y17" i="5"/>
  <c r="AC17" i="5"/>
  <c r="AG17" i="5"/>
  <c r="AK17" i="5"/>
  <c r="AO17" i="5"/>
  <c r="E18" i="5"/>
  <c r="I18" i="5"/>
  <c r="M18" i="5"/>
  <c r="Q18" i="5"/>
  <c r="U18" i="5"/>
  <c r="Y18" i="5"/>
  <c r="AC18" i="5"/>
  <c r="AG18" i="5"/>
  <c r="AK18" i="5"/>
  <c r="AO18" i="5"/>
  <c r="E19" i="5"/>
  <c r="I19" i="5"/>
  <c r="M19" i="5"/>
  <c r="Q19" i="5"/>
  <c r="U19" i="5"/>
  <c r="Y19" i="5"/>
  <c r="AC19" i="5"/>
  <c r="AG19" i="5"/>
  <c r="AK19" i="5"/>
  <c r="AO19" i="5"/>
  <c r="E20" i="5"/>
  <c r="I20" i="5"/>
  <c r="M20" i="5"/>
  <c r="Q20" i="5"/>
  <c r="U20" i="5"/>
  <c r="Y20" i="5"/>
  <c r="AC20" i="5"/>
  <c r="AG20" i="5"/>
  <c r="AK20" i="5"/>
  <c r="AO20" i="5"/>
  <c r="E21" i="5"/>
  <c r="I21" i="5"/>
  <c r="M21" i="5"/>
  <c r="Q21" i="5"/>
  <c r="U21" i="5"/>
  <c r="Y21" i="5"/>
  <c r="AC21" i="5"/>
  <c r="AG21" i="5"/>
  <c r="AK21" i="5"/>
  <c r="AO21" i="5"/>
  <c r="E22" i="5"/>
  <c r="I22" i="5"/>
  <c r="M22" i="5"/>
  <c r="Q22" i="5"/>
  <c r="U22" i="5"/>
  <c r="Y22" i="5"/>
  <c r="AC22" i="5"/>
  <c r="AG22" i="5"/>
  <c r="AK22" i="5"/>
  <c r="AO22" i="5"/>
  <c r="E23" i="5"/>
  <c r="I23" i="5"/>
  <c r="M23" i="5"/>
  <c r="Q23" i="5"/>
  <c r="U23" i="5"/>
  <c r="Y23" i="5"/>
  <c r="AC23" i="5"/>
  <c r="AG23" i="5"/>
  <c r="AK23" i="5"/>
  <c r="AO23" i="5"/>
  <c r="E24" i="5"/>
  <c r="I24" i="5"/>
  <c r="M24" i="5"/>
  <c r="Q24" i="5"/>
  <c r="U24" i="5"/>
  <c r="Y24" i="5"/>
  <c r="AC24" i="5"/>
  <c r="AG24" i="5"/>
  <c r="AK24" i="5"/>
  <c r="AO24" i="5"/>
  <c r="E25" i="5"/>
  <c r="I25" i="5"/>
  <c r="M25" i="5"/>
  <c r="Q25" i="5"/>
  <c r="U25" i="5"/>
  <c r="Y25" i="5"/>
  <c r="AC25" i="5"/>
  <c r="AG25" i="5"/>
  <c r="AK25" i="5"/>
  <c r="AO25" i="5"/>
  <c r="E26" i="5"/>
  <c r="I26" i="5"/>
  <c r="M26" i="5"/>
  <c r="Q26" i="5"/>
  <c r="U26" i="5"/>
  <c r="Y26" i="5"/>
  <c r="AC26" i="5"/>
  <c r="AG26" i="5"/>
  <c r="AK26" i="5"/>
  <c r="AO26" i="5"/>
  <c r="E27" i="5"/>
  <c r="I27" i="5"/>
  <c r="M27" i="5"/>
  <c r="Q27" i="5"/>
  <c r="U27" i="5"/>
  <c r="Y27" i="5"/>
  <c r="AC27" i="5"/>
  <c r="AG27" i="5"/>
  <c r="AK27" i="5"/>
  <c r="AO27" i="5"/>
  <c r="E28" i="5"/>
  <c r="I28" i="5"/>
  <c r="M28" i="5"/>
  <c r="Q28" i="5"/>
  <c r="U28" i="5"/>
  <c r="Y28" i="5"/>
  <c r="AC28" i="5"/>
  <c r="AG28" i="5"/>
  <c r="AK28" i="5"/>
  <c r="AO28" i="5"/>
  <c r="E29" i="5"/>
  <c r="I29" i="5"/>
  <c r="M29" i="5"/>
  <c r="Q29" i="5"/>
  <c r="U29" i="5"/>
  <c r="Y29" i="5"/>
  <c r="AC29" i="5"/>
  <c r="AG29" i="5"/>
  <c r="AK29" i="5"/>
  <c r="AO29" i="5"/>
  <c r="E30" i="5"/>
  <c r="I30" i="5"/>
  <c r="M30" i="5"/>
  <c r="Q30" i="5"/>
  <c r="U30" i="5"/>
  <c r="Y30" i="5"/>
  <c r="AC30" i="5"/>
  <c r="AG30" i="5"/>
  <c r="AK30" i="5"/>
  <c r="AO30" i="5"/>
  <c r="E31" i="5"/>
  <c r="I31" i="5"/>
  <c r="M31" i="5"/>
  <c r="Q31" i="5"/>
  <c r="U31" i="5"/>
  <c r="Y31" i="5"/>
  <c r="AC31" i="5"/>
  <c r="AG31" i="5"/>
  <c r="AK31" i="5"/>
  <c r="AO31" i="5"/>
  <c r="E32" i="5"/>
  <c r="I32" i="5"/>
  <c r="M32" i="5"/>
  <c r="Q32" i="5"/>
  <c r="U32" i="5"/>
  <c r="Y32" i="5"/>
  <c r="AC32" i="5"/>
  <c r="AG32" i="5"/>
  <c r="AK32" i="5"/>
  <c r="AO32" i="5"/>
  <c r="E33" i="5"/>
  <c r="I33" i="5"/>
  <c r="M33" i="5"/>
  <c r="Q33" i="5"/>
  <c r="U33" i="5"/>
  <c r="Y33" i="5"/>
  <c r="AC33" i="5"/>
  <c r="AG33" i="5"/>
  <c r="AK33" i="5"/>
  <c r="AO33" i="5"/>
  <c r="E34" i="5"/>
  <c r="I34" i="5"/>
  <c r="M34" i="5"/>
  <c r="Q34" i="5"/>
  <c r="U34" i="5"/>
  <c r="Y34" i="5"/>
  <c r="AC34" i="5"/>
  <c r="AG34" i="5"/>
  <c r="AK34" i="5"/>
  <c r="AO34" i="5"/>
  <c r="E35" i="5"/>
  <c r="I35" i="5"/>
  <c r="M35" i="5"/>
  <c r="Q35" i="5"/>
  <c r="U35" i="5"/>
  <c r="Y35" i="5"/>
  <c r="AC35" i="5"/>
  <c r="AG35" i="5"/>
  <c r="AK35" i="5"/>
  <c r="AO35" i="5"/>
  <c r="E36" i="5"/>
  <c r="I36" i="5"/>
  <c r="M36" i="5"/>
  <c r="Q36" i="5"/>
  <c r="U36" i="5"/>
  <c r="Y36" i="5"/>
  <c r="AC36" i="5"/>
  <c r="AG36" i="5"/>
  <c r="AK36" i="5"/>
  <c r="AO36" i="5"/>
  <c r="E37" i="5"/>
  <c r="I37" i="5"/>
  <c r="M37" i="5"/>
  <c r="Q37" i="5"/>
  <c r="U37" i="5"/>
  <c r="Y37" i="5"/>
  <c r="AC37" i="5"/>
  <c r="AG37" i="5"/>
  <c r="AK37" i="5"/>
  <c r="AO37" i="5"/>
  <c r="E38" i="5"/>
  <c r="I38" i="5"/>
  <c r="M38" i="5"/>
  <c r="Q38" i="5"/>
  <c r="U38" i="5"/>
  <c r="Y38" i="5"/>
  <c r="AC38" i="5"/>
  <c r="AG38" i="5"/>
  <c r="AK38" i="5"/>
  <c r="AO38" i="5"/>
  <c r="E39" i="5"/>
  <c r="I39" i="5"/>
  <c r="M39" i="5"/>
  <c r="Q39" i="5"/>
  <c r="U39" i="5"/>
  <c r="Y39" i="5"/>
  <c r="AC39" i="5"/>
  <c r="AG39" i="5"/>
  <c r="AK39" i="5"/>
  <c r="AO39" i="5"/>
  <c r="E40" i="5"/>
  <c r="I40" i="5"/>
  <c r="M40" i="5"/>
  <c r="Q40" i="5"/>
  <c r="U40" i="5"/>
  <c r="Y40" i="5"/>
  <c r="AC40" i="5"/>
  <c r="AG40" i="5"/>
  <c r="AK40" i="5"/>
  <c r="AO40" i="5"/>
  <c r="E41" i="5"/>
  <c r="I41" i="5"/>
  <c r="M41" i="5"/>
  <c r="Q41" i="5"/>
  <c r="U41" i="5"/>
  <c r="Y41" i="5"/>
  <c r="AC41" i="5"/>
  <c r="AG41" i="5"/>
  <c r="AK41" i="5"/>
  <c r="AO41" i="5"/>
  <c r="E42" i="5"/>
  <c r="I42" i="5"/>
  <c r="M42" i="5"/>
  <c r="Q42" i="5"/>
  <c r="U42" i="5"/>
  <c r="Y42" i="5"/>
  <c r="AC42" i="5"/>
  <c r="AG42" i="5"/>
  <c r="AK42" i="5"/>
  <c r="AO42" i="5"/>
  <c r="E43" i="5"/>
  <c r="I43" i="5"/>
  <c r="M43" i="5"/>
  <c r="Q43" i="5"/>
  <c r="U43" i="5"/>
  <c r="Y43" i="5"/>
  <c r="AC43" i="5"/>
  <c r="AG43" i="5"/>
  <c r="AK43" i="5"/>
  <c r="AO43" i="5"/>
  <c r="E44" i="5"/>
  <c r="I44" i="5"/>
  <c r="M44" i="5"/>
  <c r="Q44" i="5"/>
  <c r="U44" i="5"/>
  <c r="Y44" i="5"/>
  <c r="AC44" i="5"/>
  <c r="AG44" i="5"/>
  <c r="AK44" i="5"/>
  <c r="AO44" i="5"/>
  <c r="E45" i="5"/>
  <c r="I45" i="5"/>
  <c r="M45" i="5"/>
  <c r="Q45" i="5"/>
  <c r="U45" i="5"/>
  <c r="Y45" i="5"/>
  <c r="AC45" i="5"/>
  <c r="AG45" i="5"/>
  <c r="AK45" i="5"/>
  <c r="AO45" i="5"/>
  <c r="E46" i="5"/>
  <c r="I46" i="5"/>
  <c r="M46" i="5"/>
  <c r="Q46" i="5"/>
  <c r="U46" i="5"/>
  <c r="Y46" i="5"/>
  <c r="AC46" i="5"/>
  <c r="AG46" i="5"/>
  <c r="AK46" i="5"/>
  <c r="AK21" i="47" s="1"/>
  <c r="AO46" i="5"/>
  <c r="AO21" i="47" s="1"/>
  <c r="E47" i="5"/>
  <c r="I47" i="5"/>
  <c r="M47" i="5"/>
  <c r="Q47" i="5"/>
  <c r="U47" i="5"/>
  <c r="Y47" i="5"/>
  <c r="AC47" i="5"/>
  <c r="AG47" i="5"/>
  <c r="AK47" i="5"/>
  <c r="AO47" i="5"/>
  <c r="E48" i="5"/>
  <c r="I48" i="5"/>
  <c r="M48" i="5"/>
  <c r="Q48" i="5"/>
  <c r="U48" i="5"/>
  <c r="Y48" i="5"/>
  <c r="AC48" i="5"/>
  <c r="AG48" i="5"/>
  <c r="AK48" i="5"/>
  <c r="AO48" i="5"/>
  <c r="E49" i="5"/>
  <c r="I49" i="5"/>
  <c r="M49" i="5"/>
  <c r="Q49" i="5"/>
  <c r="U49" i="5"/>
  <c r="Y49" i="5"/>
  <c r="AC49" i="5"/>
  <c r="AG49" i="5"/>
  <c r="AK49" i="5"/>
  <c r="AO49" i="5"/>
  <c r="E50" i="5"/>
  <c r="I50" i="5"/>
  <c r="M50" i="5"/>
  <c r="Q50" i="5"/>
  <c r="U50" i="5"/>
  <c r="Y50" i="5"/>
  <c r="AC50" i="5"/>
  <c r="AG50" i="5"/>
  <c r="AK50" i="5"/>
  <c r="AO50" i="5"/>
  <c r="E51" i="5"/>
  <c r="I51" i="5"/>
  <c r="M51" i="5"/>
  <c r="Q51" i="5"/>
  <c r="U51" i="5"/>
  <c r="Y51" i="5"/>
  <c r="AC51" i="5"/>
  <c r="AG51" i="5"/>
  <c r="AK51" i="5"/>
  <c r="AO51" i="5"/>
  <c r="E52" i="5"/>
  <c r="I52" i="5"/>
  <c r="M52" i="5"/>
  <c r="Q52" i="5"/>
  <c r="U52" i="5"/>
  <c r="Y52" i="5"/>
  <c r="AC52" i="5"/>
  <c r="AG52" i="5"/>
  <c r="AK52" i="5"/>
  <c r="AO52" i="5"/>
  <c r="E53" i="5"/>
  <c r="I53" i="5"/>
  <c r="M53" i="5"/>
  <c r="Q53" i="5"/>
  <c r="U53" i="5"/>
  <c r="Y53" i="5"/>
  <c r="AC53" i="5"/>
  <c r="AG53" i="5"/>
  <c r="AK53" i="5"/>
  <c r="AO53" i="5"/>
  <c r="E54" i="5"/>
  <c r="I54" i="5"/>
  <c r="M54" i="5"/>
  <c r="Q54" i="5"/>
  <c r="Q60" i="5" s="1"/>
  <c r="U54" i="5"/>
  <c r="U60" i="5" s="1"/>
  <c r="Y54" i="5"/>
  <c r="Y60" i="5" s="1"/>
  <c r="AC54" i="5"/>
  <c r="AC60" i="5" s="1"/>
  <c r="AK54" i="5"/>
  <c r="AO54" i="5"/>
  <c r="C14" i="5"/>
  <c r="C18" i="5"/>
  <c r="C26" i="5"/>
  <c r="C34" i="5"/>
  <c r="C46" i="5"/>
  <c r="C54" i="5"/>
  <c r="C60" i="5" s="1"/>
  <c r="C20" i="47"/>
  <c r="G12" i="5"/>
  <c r="K12" i="5"/>
  <c r="O12" i="5"/>
  <c r="S12" i="5"/>
  <c r="W12" i="5"/>
  <c r="AA12" i="5"/>
  <c r="AE12" i="5"/>
  <c r="AI12" i="5"/>
  <c r="AM12" i="5"/>
  <c r="AQ12" i="5"/>
  <c r="G13" i="5"/>
  <c r="K13" i="5"/>
  <c r="O13" i="5"/>
  <c r="S13" i="5"/>
  <c r="W13" i="5"/>
  <c r="AA13" i="5"/>
  <c r="AE13" i="5"/>
  <c r="AI13" i="5"/>
  <c r="AM13" i="5"/>
  <c r="AQ13" i="5"/>
  <c r="G14" i="5"/>
  <c r="K14" i="5"/>
  <c r="O14" i="5"/>
  <c r="S14" i="5"/>
  <c r="W14" i="5"/>
  <c r="AA14" i="5"/>
  <c r="AE14" i="5"/>
  <c r="AI14" i="5"/>
  <c r="AM14" i="5"/>
  <c r="AQ14" i="5"/>
  <c r="G15" i="5"/>
  <c r="K15" i="5"/>
  <c r="O15" i="5"/>
  <c r="S15" i="5"/>
  <c r="W15" i="5"/>
  <c r="AA15" i="5"/>
  <c r="AE15" i="5"/>
  <c r="AI15" i="5"/>
  <c r="AM15" i="5"/>
  <c r="AQ15" i="5"/>
  <c r="G16" i="5"/>
  <c r="K16" i="5"/>
  <c r="O16" i="5"/>
  <c r="S16" i="5"/>
  <c r="W16" i="5"/>
  <c r="AA16" i="5"/>
  <c r="AE16" i="5"/>
  <c r="AI16" i="5"/>
  <c r="AM16" i="5"/>
  <c r="AQ16" i="5"/>
  <c r="G17" i="5"/>
  <c r="K17" i="5"/>
  <c r="O17" i="5"/>
  <c r="S17" i="5"/>
  <c r="W17" i="5"/>
  <c r="AA17" i="5"/>
  <c r="AE17" i="5"/>
  <c r="AI17" i="5"/>
  <c r="AM17" i="5"/>
  <c r="AQ17" i="5"/>
  <c r="G18" i="5"/>
  <c r="K18" i="5"/>
  <c r="O18" i="5"/>
  <c r="S18" i="5"/>
  <c r="W18" i="5"/>
  <c r="AA18" i="5"/>
  <c r="AE18" i="5"/>
  <c r="AI18" i="5"/>
  <c r="AM18" i="5"/>
  <c r="AQ18" i="5"/>
  <c r="G19" i="5"/>
  <c r="K19" i="5"/>
  <c r="O19" i="5"/>
  <c r="S19" i="5"/>
  <c r="W19" i="5"/>
  <c r="AA19" i="5"/>
  <c r="AE19" i="5"/>
  <c r="AI19" i="5"/>
  <c r="AM19" i="5"/>
  <c r="AQ19" i="5"/>
  <c r="G20" i="5"/>
  <c r="K20" i="5"/>
  <c r="O20" i="5"/>
  <c r="S20" i="5"/>
  <c r="W20" i="5"/>
  <c r="AA20" i="5"/>
  <c r="AE20" i="5"/>
  <c r="AI20" i="5"/>
  <c r="AM20" i="5"/>
  <c r="AQ20" i="5"/>
  <c r="G21" i="5"/>
  <c r="K21" i="5"/>
  <c r="O21" i="5"/>
  <c r="S21" i="5"/>
  <c r="W21" i="5"/>
  <c r="AA21" i="5"/>
  <c r="AE21" i="5"/>
  <c r="AI21" i="5"/>
  <c r="AM21" i="5"/>
  <c r="AQ21" i="5"/>
  <c r="G22" i="5"/>
  <c r="K22" i="5"/>
  <c r="O22" i="5"/>
  <c r="S22" i="5"/>
  <c r="W22" i="5"/>
  <c r="AA22" i="5"/>
  <c r="AE22" i="5"/>
  <c r="AI22" i="5"/>
  <c r="AM22" i="5"/>
  <c r="AQ22" i="5"/>
  <c r="G23" i="5"/>
  <c r="K23" i="5"/>
  <c r="O23" i="5"/>
  <c r="S23" i="5"/>
  <c r="W23" i="5"/>
  <c r="AA23" i="5"/>
  <c r="AE23" i="5"/>
  <c r="AI23" i="5"/>
  <c r="AM23" i="5"/>
  <c r="AQ23" i="5"/>
  <c r="G24" i="5"/>
  <c r="K24" i="5"/>
  <c r="O24" i="5"/>
  <c r="S24" i="5"/>
  <c r="W24" i="5"/>
  <c r="AA24" i="5"/>
  <c r="AE24" i="5"/>
  <c r="AI24" i="5"/>
  <c r="AM24" i="5"/>
  <c r="AQ24" i="5"/>
  <c r="G25" i="5"/>
  <c r="K25" i="5"/>
  <c r="O25" i="5"/>
  <c r="S25" i="5"/>
  <c r="W25" i="5"/>
  <c r="AA25" i="5"/>
  <c r="AE25" i="5"/>
  <c r="AI25" i="5"/>
  <c r="AM25" i="5"/>
  <c r="AQ25" i="5"/>
  <c r="G26" i="5"/>
  <c r="K26" i="5"/>
  <c r="O26" i="5"/>
  <c r="S26" i="5"/>
  <c r="W26" i="5"/>
  <c r="AA26" i="5"/>
  <c r="AE26" i="5"/>
  <c r="AI26" i="5"/>
  <c r="AM26" i="5"/>
  <c r="AQ26" i="5"/>
  <c r="G27" i="5"/>
  <c r="K27" i="5"/>
  <c r="O27" i="5"/>
  <c r="S27" i="5"/>
  <c r="W27" i="5"/>
  <c r="AA27" i="5"/>
  <c r="AE27" i="5"/>
  <c r="AI27" i="5"/>
  <c r="AM27" i="5"/>
  <c r="AQ27" i="5"/>
  <c r="G28" i="5"/>
  <c r="K28" i="5"/>
  <c r="O28" i="5"/>
  <c r="S28" i="5"/>
  <c r="W28" i="5"/>
  <c r="AA28" i="5"/>
  <c r="AE28" i="5"/>
  <c r="AI28" i="5"/>
  <c r="AM28" i="5"/>
  <c r="AQ28" i="5"/>
  <c r="G29" i="5"/>
  <c r="K29" i="5"/>
  <c r="O29" i="5"/>
  <c r="S29" i="5"/>
  <c r="W29" i="5"/>
  <c r="AA29" i="5"/>
  <c r="AE29" i="5"/>
  <c r="AI29" i="5"/>
  <c r="AM29" i="5"/>
  <c r="AQ29" i="5"/>
  <c r="G30" i="5"/>
  <c r="K30" i="5"/>
  <c r="O30" i="5"/>
  <c r="S30" i="5"/>
  <c r="W30" i="5"/>
  <c r="AA30" i="5"/>
  <c r="AE30" i="5"/>
  <c r="AI30" i="5"/>
  <c r="AM30" i="5"/>
  <c r="AQ30" i="5"/>
  <c r="G31" i="5"/>
  <c r="K31" i="5"/>
  <c r="O31" i="5"/>
  <c r="S31" i="5"/>
  <c r="W31" i="5"/>
  <c r="AA31" i="5"/>
  <c r="AE31" i="5"/>
  <c r="AI31" i="5"/>
  <c r="AM31" i="5"/>
  <c r="AQ31" i="5"/>
  <c r="G32" i="5"/>
  <c r="K32" i="5"/>
  <c r="O32" i="5"/>
  <c r="S32" i="5"/>
  <c r="W32" i="5"/>
  <c r="AA32" i="5"/>
  <c r="AE32" i="5"/>
  <c r="AI32" i="5"/>
  <c r="AM32" i="5"/>
  <c r="AQ32" i="5"/>
  <c r="G33" i="5"/>
  <c r="K33" i="5"/>
  <c r="O33" i="5"/>
  <c r="S33" i="5"/>
  <c r="W33" i="5"/>
  <c r="AA33" i="5"/>
  <c r="AE33" i="5"/>
  <c r="AI33" i="5"/>
  <c r="AM33" i="5"/>
  <c r="AQ33" i="5"/>
  <c r="G34" i="5"/>
  <c r="K34" i="5"/>
  <c r="O34" i="5"/>
  <c r="S34" i="5"/>
  <c r="W34" i="5"/>
  <c r="AA34" i="5"/>
  <c r="AE34" i="5"/>
  <c r="AI34" i="5"/>
  <c r="AM34" i="5"/>
  <c r="AQ34" i="5"/>
  <c r="G35" i="5"/>
  <c r="K35" i="5"/>
  <c r="O35" i="5"/>
  <c r="S35" i="5"/>
  <c r="W35" i="5"/>
  <c r="AA35" i="5"/>
  <c r="AE35" i="5"/>
  <c r="AI35" i="5"/>
  <c r="AM35" i="5"/>
  <c r="AQ35" i="5"/>
  <c r="G36" i="5"/>
  <c r="K36" i="5"/>
  <c r="O36" i="5"/>
  <c r="S36" i="5"/>
  <c r="W36" i="5"/>
  <c r="AA36" i="5"/>
  <c r="AE36" i="5"/>
  <c r="AI36" i="5"/>
  <c r="AM36" i="5"/>
  <c r="AQ36" i="5"/>
  <c r="G37" i="5"/>
  <c r="K37" i="5"/>
  <c r="O37" i="5"/>
  <c r="S37" i="5"/>
  <c r="W37" i="5"/>
  <c r="AA37" i="5"/>
  <c r="AE37" i="5"/>
  <c r="AI37" i="5"/>
  <c r="AM37" i="5"/>
  <c r="AQ37" i="5"/>
  <c r="G38" i="5"/>
  <c r="K38" i="5"/>
  <c r="O38" i="5"/>
  <c r="S38" i="5"/>
  <c r="W38" i="5"/>
  <c r="AA38" i="5"/>
  <c r="AE38" i="5"/>
  <c r="AI38" i="5"/>
  <c r="AM38" i="5"/>
  <c r="AQ38" i="5"/>
  <c r="G39" i="5"/>
  <c r="K39" i="5"/>
  <c r="O39" i="5"/>
  <c r="S39" i="5"/>
  <c r="W39" i="5"/>
  <c r="AA39" i="5"/>
  <c r="AE39" i="5"/>
  <c r="AI39" i="5"/>
  <c r="AM39" i="5"/>
  <c r="AQ39" i="5"/>
  <c r="G40" i="5"/>
  <c r="K40" i="5"/>
  <c r="O40" i="5"/>
  <c r="S40" i="5"/>
  <c r="W40" i="5"/>
  <c r="AA40" i="5"/>
  <c r="AE40" i="5"/>
  <c r="AI40" i="5"/>
  <c r="AM40" i="5"/>
  <c r="AQ40" i="5"/>
  <c r="G41" i="5"/>
  <c r="K41" i="5"/>
  <c r="O41" i="5"/>
  <c r="S41" i="5"/>
  <c r="W41" i="5"/>
  <c r="AA41" i="5"/>
  <c r="AE41" i="5"/>
  <c r="AI41" i="5"/>
  <c r="AM41" i="5"/>
  <c r="AQ41" i="5"/>
  <c r="G42" i="5"/>
  <c r="K42" i="5"/>
  <c r="O42" i="5"/>
  <c r="S42" i="5"/>
  <c r="W42" i="5"/>
  <c r="AA42" i="5"/>
  <c r="AE42" i="5"/>
  <c r="AI42" i="5"/>
  <c r="AM42" i="5"/>
  <c r="AQ42" i="5"/>
  <c r="G43" i="5"/>
  <c r="K43" i="5"/>
  <c r="O43" i="5"/>
  <c r="S43" i="5"/>
  <c r="W43" i="5"/>
  <c r="AA43" i="5"/>
  <c r="AE43" i="5"/>
  <c r="AI43" i="5"/>
  <c r="AM43" i="5"/>
  <c r="AQ43" i="5"/>
  <c r="G44" i="5"/>
  <c r="K44" i="5"/>
  <c r="O44" i="5"/>
  <c r="S44" i="5"/>
  <c r="W44" i="5"/>
  <c r="AA44" i="5"/>
  <c r="AE44" i="5"/>
  <c r="AI44" i="5"/>
  <c r="AM44" i="5"/>
  <c r="AQ44" i="5"/>
  <c r="G45" i="5"/>
  <c r="K45" i="5"/>
  <c r="O45" i="5"/>
  <c r="S45" i="5"/>
  <c r="W45" i="5"/>
  <c r="AA45" i="5"/>
  <c r="AE45" i="5"/>
  <c r="AI45" i="5"/>
  <c r="AM45" i="5"/>
  <c r="AQ45" i="5"/>
  <c r="G46" i="5"/>
  <c r="K46" i="5"/>
  <c r="O46" i="5"/>
  <c r="S46" i="5"/>
  <c r="W46" i="5"/>
  <c r="AA46" i="5"/>
  <c r="AE46" i="5"/>
  <c r="AI46" i="5"/>
  <c r="AM46" i="5"/>
  <c r="AM21" i="47" s="1"/>
  <c r="AQ46" i="5"/>
  <c r="G47" i="5"/>
  <c r="K47" i="5"/>
  <c r="O47" i="5"/>
  <c r="S47" i="5"/>
  <c r="W47" i="5"/>
  <c r="AA47" i="5"/>
  <c r="AE47" i="5"/>
  <c r="AI47" i="5"/>
  <c r="AM47" i="5"/>
  <c r="AQ47" i="5"/>
  <c r="G48" i="5"/>
  <c r="K48" i="5"/>
  <c r="O48" i="5"/>
  <c r="S48" i="5"/>
  <c r="W48" i="5"/>
  <c r="AA48" i="5"/>
  <c r="AE48" i="5"/>
  <c r="AI48" i="5"/>
  <c r="AM48" i="5"/>
  <c r="AQ48" i="5"/>
  <c r="G49" i="5"/>
  <c r="K49" i="5"/>
  <c r="O49" i="5"/>
  <c r="S49" i="5"/>
  <c r="W49" i="5"/>
  <c r="AA49" i="5"/>
  <c r="AE49" i="5"/>
  <c r="AI49" i="5"/>
  <c r="AM49" i="5"/>
  <c r="AQ49" i="5"/>
  <c r="G50" i="5"/>
  <c r="K50" i="5"/>
  <c r="O50" i="5"/>
  <c r="S50" i="5"/>
  <c r="W50" i="5"/>
  <c r="AA50" i="5"/>
  <c r="AE50" i="5"/>
  <c r="AI50" i="5"/>
  <c r="AM50" i="5"/>
  <c r="AQ50" i="5"/>
  <c r="G51" i="5"/>
  <c r="K51" i="5"/>
  <c r="O51" i="5"/>
  <c r="S51" i="5"/>
  <c r="W51" i="5"/>
  <c r="AA51" i="5"/>
  <c r="AE51" i="5"/>
  <c r="AI51" i="5"/>
  <c r="AM51" i="5"/>
  <c r="AQ51" i="5"/>
  <c r="G52" i="5"/>
  <c r="K52" i="5"/>
  <c r="O52" i="5"/>
  <c r="S52" i="5"/>
  <c r="W52" i="5"/>
  <c r="AA52" i="5"/>
  <c r="AE52" i="5"/>
  <c r="AI52" i="5"/>
  <c r="AM52" i="5"/>
  <c r="AQ52" i="5"/>
  <c r="G53" i="5"/>
  <c r="K53" i="5"/>
  <c r="O53" i="5"/>
  <c r="S53" i="5"/>
  <c r="W53" i="5"/>
  <c r="AA53" i="5"/>
  <c r="AE53" i="5"/>
  <c r="AI53" i="5"/>
  <c r="AM53" i="5"/>
  <c r="AQ53" i="5"/>
  <c r="G54" i="5"/>
  <c r="K54" i="5"/>
  <c r="O54" i="5"/>
  <c r="O60" i="5" s="1"/>
  <c r="S54" i="5"/>
  <c r="S60" i="5" s="1"/>
  <c r="W54" i="5"/>
  <c r="W60" i="5" s="1"/>
  <c r="AA54" i="5"/>
  <c r="AA60" i="5" s="1"/>
  <c r="AE54" i="5"/>
  <c r="AE60" i="5" s="1"/>
  <c r="AI54" i="5"/>
  <c r="AI60" i="5" s="1"/>
  <c r="AM54" i="5"/>
  <c r="AQ54" i="5"/>
  <c r="C16" i="5"/>
  <c r="C20" i="5"/>
  <c r="C24" i="5"/>
  <c r="C28" i="5"/>
  <c r="C32" i="5"/>
  <c r="C36" i="5"/>
  <c r="C40" i="5"/>
  <c r="C44" i="5"/>
  <c r="C48" i="5"/>
  <c r="C52" i="5"/>
  <c r="AG54" i="5"/>
  <c r="AG60" i="5" s="1"/>
  <c r="C22" i="5"/>
  <c r="C30" i="5"/>
  <c r="C38" i="5"/>
  <c r="C42" i="5"/>
  <c r="C50" i="5"/>
  <c r="AF12" i="4"/>
  <c r="AF70" i="4" s="1"/>
  <c r="AH12" i="4"/>
  <c r="AH70" i="4" s="1"/>
  <c r="AJ12" i="4"/>
  <c r="AJ70" i="4" s="1"/>
  <c r="AL12" i="4"/>
  <c r="AN12" i="4"/>
  <c r="AP12" i="4"/>
  <c r="AF13" i="4"/>
  <c r="AH13" i="4"/>
  <c r="AJ13" i="4"/>
  <c r="AL13" i="4"/>
  <c r="AN13" i="4"/>
  <c r="AP13" i="4"/>
  <c r="AF14" i="4"/>
  <c r="AH14" i="4"/>
  <c r="AJ14" i="4"/>
  <c r="AL14" i="4"/>
  <c r="AN14" i="4"/>
  <c r="AP14" i="4"/>
  <c r="AF15" i="4"/>
  <c r="AH15" i="4"/>
  <c r="AJ15" i="4"/>
  <c r="AL15" i="4"/>
  <c r="AN15" i="4"/>
  <c r="AP15" i="4"/>
  <c r="AF16" i="4"/>
  <c r="AH16" i="4"/>
  <c r="AJ16" i="4"/>
  <c r="AL16" i="4"/>
  <c r="AN16" i="4"/>
  <c r="AP16" i="4"/>
  <c r="AF17" i="4"/>
  <c r="AH17" i="4"/>
  <c r="AJ17" i="4"/>
  <c r="AL17" i="4"/>
  <c r="AN17" i="4"/>
  <c r="AP17" i="4"/>
  <c r="AF18" i="4"/>
  <c r="AH18" i="4"/>
  <c r="AJ18" i="4"/>
  <c r="AL18" i="4"/>
  <c r="AN18" i="4"/>
  <c r="AP18" i="4"/>
  <c r="AF19" i="4"/>
  <c r="AH19" i="4"/>
  <c r="AJ19" i="4"/>
  <c r="AL19" i="4"/>
  <c r="AN19" i="4"/>
  <c r="AP19" i="4"/>
  <c r="AF20" i="4"/>
  <c r="AH20" i="4"/>
  <c r="AJ20" i="4"/>
  <c r="AL20" i="4"/>
  <c r="AN20" i="4"/>
  <c r="AP20" i="4"/>
  <c r="AF21" i="4"/>
  <c r="AH21" i="4"/>
  <c r="AJ21" i="4"/>
  <c r="AL21" i="4"/>
  <c r="AN21" i="4"/>
  <c r="AP21" i="4"/>
  <c r="AF22" i="4"/>
  <c r="AH22" i="4"/>
  <c r="AJ22" i="4"/>
  <c r="AL22" i="4"/>
  <c r="AN22" i="4"/>
  <c r="AP22" i="4"/>
  <c r="AF23" i="4"/>
  <c r="AH23" i="4"/>
  <c r="AJ23" i="4"/>
  <c r="AL23" i="4"/>
  <c r="AN23" i="4"/>
  <c r="AP23" i="4"/>
  <c r="AF24" i="4"/>
  <c r="AH24" i="4"/>
  <c r="AJ24" i="4"/>
  <c r="AL24" i="4"/>
  <c r="AN24" i="4"/>
  <c r="AP24" i="4"/>
  <c r="AF25" i="4"/>
  <c r="AH25" i="4"/>
  <c r="AJ25" i="4"/>
  <c r="AL25" i="4"/>
  <c r="AN25" i="4"/>
  <c r="AP25" i="4"/>
  <c r="AF26" i="4"/>
  <c r="AH26" i="4"/>
  <c r="AJ26" i="4"/>
  <c r="AL26" i="4"/>
  <c r="AN26" i="4"/>
  <c r="AP26" i="4"/>
  <c r="AF27" i="4"/>
  <c r="AH27" i="4"/>
  <c r="AJ27" i="4"/>
  <c r="AL27" i="4"/>
  <c r="AN27" i="4"/>
  <c r="AP27" i="4"/>
  <c r="AF28" i="4"/>
  <c r="AH28" i="4"/>
  <c r="AJ28" i="4"/>
  <c r="AL28" i="4"/>
  <c r="AN28" i="4"/>
  <c r="AP28" i="4"/>
  <c r="AF29" i="4"/>
  <c r="AH29" i="4"/>
  <c r="AJ29" i="4"/>
  <c r="AL29" i="4"/>
  <c r="AN29" i="4"/>
  <c r="AP29" i="4"/>
  <c r="AF30" i="4"/>
  <c r="AH30" i="4"/>
  <c r="AJ30" i="4"/>
  <c r="AL30" i="4"/>
  <c r="AN30" i="4"/>
  <c r="AP30" i="4"/>
  <c r="AF31" i="4"/>
  <c r="AH31" i="4"/>
  <c r="AJ31" i="4"/>
  <c r="AL31" i="4"/>
  <c r="AN31" i="4"/>
  <c r="AP31" i="4"/>
  <c r="AF32" i="4"/>
  <c r="AH32" i="4"/>
  <c r="AJ32" i="4"/>
  <c r="AL32" i="4"/>
  <c r="AN32" i="4"/>
  <c r="AP32" i="4"/>
  <c r="AF33" i="4"/>
  <c r="AH33" i="4"/>
  <c r="AJ33" i="4"/>
  <c r="AL33" i="4"/>
  <c r="AN33" i="4"/>
  <c r="AP33" i="4"/>
  <c r="AF34" i="4"/>
  <c r="AH34" i="4"/>
  <c r="AJ34" i="4"/>
  <c r="AL34" i="4"/>
  <c r="AN34" i="4"/>
  <c r="AP34" i="4"/>
  <c r="AF35" i="4"/>
  <c r="AH35" i="4"/>
  <c r="AJ35" i="4"/>
  <c r="AL35" i="4"/>
  <c r="AN35" i="4"/>
  <c r="AP35" i="4"/>
  <c r="AF36" i="4"/>
  <c r="AH36" i="4"/>
  <c r="AJ36" i="4"/>
  <c r="AL36" i="4"/>
  <c r="AN36" i="4"/>
  <c r="AP36" i="4"/>
  <c r="AF37" i="4"/>
  <c r="AH37" i="4"/>
  <c r="AJ37" i="4"/>
  <c r="AL37" i="4"/>
  <c r="AN37" i="4"/>
  <c r="AP37" i="4"/>
  <c r="AF38" i="4"/>
  <c r="AH38" i="4"/>
  <c r="AJ38" i="4"/>
  <c r="AL38" i="4"/>
  <c r="AN38" i="4"/>
  <c r="AP38" i="4"/>
  <c r="AF39" i="4"/>
  <c r="AH39" i="4"/>
  <c r="AJ39" i="4"/>
  <c r="AL39" i="4"/>
  <c r="AN39" i="4"/>
  <c r="AP39" i="4"/>
  <c r="AF40" i="4"/>
  <c r="AH40" i="4"/>
  <c r="AJ40" i="4"/>
  <c r="AL40" i="4"/>
  <c r="AN40" i="4"/>
  <c r="AP40" i="4"/>
  <c r="AF41" i="4"/>
  <c r="AH41" i="4"/>
  <c r="AJ41" i="4"/>
  <c r="AL41" i="4"/>
  <c r="AN41" i="4"/>
  <c r="AP41" i="4"/>
  <c r="AF42" i="4"/>
  <c r="AH42" i="4"/>
  <c r="AJ42" i="4"/>
  <c r="AL42" i="4"/>
  <c r="AN42" i="4"/>
  <c r="AP42" i="4"/>
  <c r="AF43" i="4"/>
  <c r="AH43" i="4"/>
  <c r="AJ43" i="4"/>
  <c r="AL43" i="4"/>
  <c r="AN43" i="4"/>
  <c r="AP43" i="4"/>
  <c r="AF44" i="4"/>
  <c r="AH44" i="4"/>
  <c r="AJ44" i="4"/>
  <c r="AL44" i="4"/>
  <c r="AN44" i="4"/>
  <c r="AP44" i="4"/>
  <c r="AF45" i="4"/>
  <c r="AH45" i="4"/>
  <c r="AJ45" i="4"/>
  <c r="AL45" i="4"/>
  <c r="AN45" i="4"/>
  <c r="AP45" i="4"/>
  <c r="AF46" i="4"/>
  <c r="AH46" i="4"/>
  <c r="AJ46" i="4"/>
  <c r="AL46" i="4"/>
  <c r="AN46" i="4"/>
  <c r="AP46" i="4"/>
  <c r="AF47" i="4"/>
  <c r="AH47" i="4"/>
  <c r="AJ47" i="4"/>
  <c r="AL47" i="4"/>
  <c r="AN47" i="4"/>
  <c r="AP47" i="4"/>
  <c r="AF48" i="4"/>
  <c r="AH48" i="4"/>
  <c r="AJ48" i="4"/>
  <c r="AL48" i="4"/>
  <c r="AN48" i="4"/>
  <c r="AP48" i="4"/>
  <c r="AF49" i="4"/>
  <c r="AH49" i="4"/>
  <c r="AJ49" i="4"/>
  <c r="AL49" i="4"/>
  <c r="AN49" i="4"/>
  <c r="AP49" i="4"/>
  <c r="AF50" i="4"/>
  <c r="AH50" i="4"/>
  <c r="AJ50" i="4"/>
  <c r="AL50" i="4"/>
  <c r="AN50" i="4"/>
  <c r="AP50" i="4"/>
  <c r="AF51" i="4"/>
  <c r="AH51" i="4"/>
  <c r="AJ51" i="4"/>
  <c r="AL51" i="4"/>
  <c r="AN51" i="4"/>
  <c r="AP51" i="4"/>
  <c r="AF52" i="4"/>
  <c r="AH52" i="4"/>
  <c r="AJ52" i="4"/>
  <c r="AL52" i="4"/>
  <c r="AN52" i="4"/>
  <c r="AP52" i="4"/>
  <c r="AF53" i="4"/>
  <c r="AH53" i="4"/>
  <c r="AJ53" i="4"/>
  <c r="AL53" i="4"/>
  <c r="AN53" i="4"/>
  <c r="AP53" i="4"/>
  <c r="AF54" i="4"/>
  <c r="AH54" i="4"/>
  <c r="AJ54" i="4"/>
  <c r="AL54" i="4"/>
  <c r="AN54" i="4"/>
  <c r="AP54" i="4"/>
  <c r="AF55" i="4"/>
  <c r="AH55" i="4"/>
  <c r="AJ55" i="4"/>
  <c r="AL55" i="4"/>
  <c r="AN55" i="4"/>
  <c r="AP55" i="4"/>
  <c r="AF56" i="4"/>
  <c r="AH56" i="4"/>
  <c r="AJ56" i="4"/>
  <c r="AL56" i="4"/>
  <c r="AN56" i="4"/>
  <c r="AP56" i="4"/>
  <c r="AF57" i="4"/>
  <c r="AH57" i="4"/>
  <c r="AJ57" i="4"/>
  <c r="AL57" i="4"/>
  <c r="AN57" i="4"/>
  <c r="AP57" i="4"/>
  <c r="AF58" i="4"/>
  <c r="AH58" i="4"/>
  <c r="AJ58" i="4"/>
  <c r="AL58" i="4"/>
  <c r="AN58" i="4"/>
  <c r="AP58" i="4"/>
  <c r="AF59" i="4"/>
  <c r="AH59" i="4"/>
  <c r="AL59" i="4"/>
  <c r="AN59" i="4"/>
  <c r="AF60" i="4"/>
  <c r="AJ60" i="4"/>
  <c r="AP60" i="4"/>
  <c r="AH61" i="4"/>
  <c r="AL61" i="4"/>
  <c r="AP61" i="4"/>
  <c r="AH62" i="4"/>
  <c r="AL62" i="4"/>
  <c r="AP62" i="4"/>
  <c r="AH63" i="4"/>
  <c r="AL63" i="4"/>
  <c r="AP63" i="4"/>
  <c r="AH64" i="4"/>
  <c r="AL64" i="4"/>
  <c r="AP64" i="4"/>
  <c r="AE12" i="4"/>
  <c r="AE70" i="4" s="1"/>
  <c r="AG12" i="4"/>
  <c r="AG70" i="4" s="1"/>
  <c r="AI12" i="4"/>
  <c r="AI70" i="4" s="1"/>
  <c r="AK12" i="4"/>
  <c r="AM12" i="4"/>
  <c r="AO12" i="4"/>
  <c r="AE13" i="4"/>
  <c r="AG13" i="4"/>
  <c r="AI13" i="4"/>
  <c r="AK13" i="4"/>
  <c r="AM13" i="4"/>
  <c r="AO13" i="4"/>
  <c r="AE14" i="4"/>
  <c r="AG14" i="4"/>
  <c r="AI14" i="4"/>
  <c r="AK14" i="4"/>
  <c r="AM14" i="4"/>
  <c r="AO14" i="4"/>
  <c r="AE15" i="4"/>
  <c r="AG15" i="4"/>
  <c r="AI15" i="4"/>
  <c r="AK15" i="4"/>
  <c r="AM15" i="4"/>
  <c r="AO15" i="4"/>
  <c r="AE16" i="4"/>
  <c r="AG16" i="4"/>
  <c r="AI16" i="4"/>
  <c r="AK16" i="4"/>
  <c r="AM16" i="4"/>
  <c r="AO16" i="4"/>
  <c r="AE17" i="4"/>
  <c r="AG17" i="4"/>
  <c r="AI17" i="4"/>
  <c r="AK17" i="4"/>
  <c r="AM17" i="4"/>
  <c r="AO17" i="4"/>
  <c r="AE18" i="4"/>
  <c r="AG18" i="4"/>
  <c r="AI18" i="4"/>
  <c r="AK18" i="4"/>
  <c r="AM18" i="4"/>
  <c r="AO18" i="4"/>
  <c r="AE19" i="4"/>
  <c r="AG19" i="4"/>
  <c r="AI19" i="4"/>
  <c r="AK19" i="4"/>
  <c r="AM19" i="4"/>
  <c r="AO19" i="4"/>
  <c r="AE20" i="4"/>
  <c r="AG20" i="4"/>
  <c r="AI20" i="4"/>
  <c r="AK20" i="4"/>
  <c r="AM20" i="4"/>
  <c r="AO20" i="4"/>
  <c r="AE21" i="4"/>
  <c r="AG21" i="4"/>
  <c r="AI21" i="4"/>
  <c r="AK21" i="4"/>
  <c r="AM21" i="4"/>
  <c r="AO21" i="4"/>
  <c r="AE22" i="4"/>
  <c r="AG22" i="4"/>
  <c r="AI22" i="4"/>
  <c r="AK22" i="4"/>
  <c r="AM22" i="4"/>
  <c r="AO22" i="4"/>
  <c r="AE23" i="4"/>
  <c r="AG23" i="4"/>
  <c r="AI23" i="4"/>
  <c r="AK23" i="4"/>
  <c r="AM23" i="4"/>
  <c r="AO23" i="4"/>
  <c r="AE24" i="4"/>
  <c r="AG24" i="4"/>
  <c r="AI24" i="4"/>
  <c r="AK24" i="4"/>
  <c r="AM24" i="4"/>
  <c r="AO24" i="4"/>
  <c r="AE25" i="4"/>
  <c r="AG25" i="4"/>
  <c r="AI25" i="4"/>
  <c r="AK25" i="4"/>
  <c r="AM25" i="4"/>
  <c r="AO25" i="4"/>
  <c r="AE26" i="4"/>
  <c r="AG26" i="4"/>
  <c r="AI26" i="4"/>
  <c r="AK26" i="4"/>
  <c r="AM26" i="4"/>
  <c r="AO26" i="4"/>
  <c r="AE27" i="4"/>
  <c r="AG27" i="4"/>
  <c r="AI27" i="4"/>
  <c r="AK27" i="4"/>
  <c r="AM27" i="4"/>
  <c r="AO27" i="4"/>
  <c r="AE28" i="4"/>
  <c r="AG28" i="4"/>
  <c r="AI28" i="4"/>
  <c r="AK28" i="4"/>
  <c r="AM28" i="4"/>
  <c r="AO28" i="4"/>
  <c r="AE29" i="4"/>
  <c r="AG29" i="4"/>
  <c r="AI29" i="4"/>
  <c r="AK29" i="4"/>
  <c r="AM29" i="4"/>
  <c r="AO29" i="4"/>
  <c r="AE30" i="4"/>
  <c r="AG30" i="4"/>
  <c r="AI30" i="4"/>
  <c r="AK30" i="4"/>
  <c r="AM30" i="4"/>
  <c r="AO30" i="4"/>
  <c r="AE31" i="4"/>
  <c r="AG31" i="4"/>
  <c r="AI31" i="4"/>
  <c r="AK31" i="4"/>
  <c r="AM31" i="4"/>
  <c r="AO31" i="4"/>
  <c r="AE32" i="4"/>
  <c r="AG32" i="4"/>
  <c r="AI32" i="4"/>
  <c r="AK32" i="4"/>
  <c r="AM32" i="4"/>
  <c r="AO32" i="4"/>
  <c r="AE33" i="4"/>
  <c r="AG33" i="4"/>
  <c r="AI33" i="4"/>
  <c r="AK33" i="4"/>
  <c r="AM33" i="4"/>
  <c r="AO33" i="4"/>
  <c r="AE34" i="4"/>
  <c r="AG34" i="4"/>
  <c r="AI34" i="4"/>
  <c r="AK34" i="4"/>
  <c r="AM34" i="4"/>
  <c r="AO34" i="4"/>
  <c r="AE35" i="4"/>
  <c r="AG35" i="4"/>
  <c r="AI35" i="4"/>
  <c r="AK35" i="4"/>
  <c r="AM35" i="4"/>
  <c r="AO35" i="4"/>
  <c r="AE36" i="4"/>
  <c r="AG36" i="4"/>
  <c r="AI36" i="4"/>
  <c r="AK36" i="4"/>
  <c r="AM36" i="4"/>
  <c r="AO36" i="4"/>
  <c r="AE37" i="4"/>
  <c r="AG37" i="4"/>
  <c r="AI37" i="4"/>
  <c r="AK37" i="4"/>
  <c r="AM37" i="4"/>
  <c r="AO37" i="4"/>
  <c r="AE38" i="4"/>
  <c r="AG38" i="4"/>
  <c r="AI38" i="4"/>
  <c r="AK38" i="4"/>
  <c r="AM38" i="4"/>
  <c r="AO38" i="4"/>
  <c r="AE39" i="4"/>
  <c r="AG39" i="4"/>
  <c r="AI39" i="4"/>
  <c r="AK39" i="4"/>
  <c r="AM39" i="4"/>
  <c r="AO39" i="4"/>
  <c r="AE40" i="4"/>
  <c r="AG40" i="4"/>
  <c r="AI40" i="4"/>
  <c r="AK40" i="4"/>
  <c r="AM40" i="4"/>
  <c r="AO40" i="4"/>
  <c r="AE41" i="4"/>
  <c r="AG41" i="4"/>
  <c r="AI41" i="4"/>
  <c r="AK41" i="4"/>
  <c r="AM41" i="4"/>
  <c r="AO41" i="4"/>
  <c r="AE42" i="4"/>
  <c r="AG42" i="4"/>
  <c r="AI42" i="4"/>
  <c r="AK42" i="4"/>
  <c r="AM42" i="4"/>
  <c r="AO42" i="4"/>
  <c r="AE43" i="4"/>
  <c r="AG43" i="4"/>
  <c r="AI43" i="4"/>
  <c r="AK43" i="4"/>
  <c r="AM43" i="4"/>
  <c r="AO43" i="4"/>
  <c r="AE44" i="4"/>
  <c r="AG44" i="4"/>
  <c r="AI44" i="4"/>
  <c r="AK44" i="4"/>
  <c r="AM44" i="4"/>
  <c r="AO44" i="4"/>
  <c r="AE45" i="4"/>
  <c r="AG45" i="4"/>
  <c r="AI45" i="4"/>
  <c r="AK45" i="4"/>
  <c r="AM45" i="4"/>
  <c r="AO45" i="4"/>
  <c r="AE46" i="4"/>
  <c r="AG46" i="4"/>
  <c r="AI46" i="4"/>
  <c r="AK46" i="4"/>
  <c r="AM46" i="4"/>
  <c r="AO46" i="4"/>
  <c r="AE47" i="4"/>
  <c r="AG47" i="4"/>
  <c r="AI47" i="4"/>
  <c r="AK47" i="4"/>
  <c r="AM47" i="4"/>
  <c r="AO47" i="4"/>
  <c r="AE48" i="4"/>
  <c r="AG48" i="4"/>
  <c r="AI48" i="4"/>
  <c r="AK48" i="4"/>
  <c r="AM48" i="4"/>
  <c r="AO48" i="4"/>
  <c r="AE49" i="4"/>
  <c r="AG49" i="4"/>
  <c r="AI49" i="4"/>
  <c r="AK49" i="4"/>
  <c r="AM49" i="4"/>
  <c r="AO49" i="4"/>
  <c r="AE50" i="4"/>
  <c r="AG50" i="4"/>
  <c r="AI50" i="4"/>
  <c r="AK50" i="4"/>
  <c r="AM50" i="4"/>
  <c r="AO50" i="4"/>
  <c r="AE51" i="4"/>
  <c r="AG51" i="4"/>
  <c r="AI51" i="4"/>
  <c r="AK51" i="4"/>
  <c r="AM51" i="4"/>
  <c r="AO51" i="4"/>
  <c r="AE52" i="4"/>
  <c r="AG52" i="4"/>
  <c r="AI52" i="4"/>
  <c r="AK52" i="4"/>
  <c r="AM52" i="4"/>
  <c r="AO52" i="4"/>
  <c r="AE53" i="4"/>
  <c r="AG53" i="4"/>
  <c r="AI53" i="4"/>
  <c r="AK53" i="4"/>
  <c r="AM53" i="4"/>
  <c r="AO53" i="4"/>
  <c r="AE54" i="4"/>
  <c r="AG54" i="4"/>
  <c r="AI54" i="4"/>
  <c r="AK54" i="4"/>
  <c r="AM54" i="4"/>
  <c r="AO54" i="4"/>
  <c r="AE55" i="4"/>
  <c r="AG55" i="4"/>
  <c r="AI55" i="4"/>
  <c r="AK55" i="4"/>
  <c r="AM55" i="4"/>
  <c r="AO55" i="4"/>
  <c r="AE56" i="4"/>
  <c r="AG56" i="4"/>
  <c r="AI56" i="4"/>
  <c r="AK56" i="4"/>
  <c r="AM56" i="4"/>
  <c r="AO56" i="4"/>
  <c r="AE57" i="4"/>
  <c r="AG57" i="4"/>
  <c r="AI57" i="4"/>
  <c r="AK57" i="4"/>
  <c r="AM57" i="4"/>
  <c r="AO57" i="4"/>
  <c r="AE58" i="4"/>
  <c r="AG58" i="4"/>
  <c r="AI58" i="4"/>
  <c r="AK58" i="4"/>
  <c r="AM58" i="4"/>
  <c r="AO58" i="4"/>
  <c r="AE59" i="4"/>
  <c r="AG59" i="4"/>
  <c r="AI59" i="4"/>
  <c r="AK59" i="4"/>
  <c r="AM59" i="4"/>
  <c r="AO59" i="4"/>
  <c r="AE60" i="4"/>
  <c r="AG60" i="4"/>
  <c r="AI60" i="4"/>
  <c r="AK60" i="4"/>
  <c r="AM60" i="4"/>
  <c r="AO60" i="4"/>
  <c r="AE61" i="4"/>
  <c r="AG61" i="4"/>
  <c r="AI61" i="4"/>
  <c r="AK61" i="4"/>
  <c r="AM61" i="4"/>
  <c r="AO61" i="4"/>
  <c r="AE62" i="4"/>
  <c r="AG62" i="4"/>
  <c r="AI62" i="4"/>
  <c r="AK62" i="4"/>
  <c r="AM62" i="4"/>
  <c r="AO62" i="4"/>
  <c r="AE63" i="4"/>
  <c r="AG63" i="4"/>
  <c r="AI63" i="4"/>
  <c r="AK63" i="4"/>
  <c r="AM63" i="4"/>
  <c r="AO63" i="4"/>
  <c r="AE64" i="4"/>
  <c r="AG64" i="4"/>
  <c r="AI64" i="4"/>
  <c r="AK64" i="4"/>
  <c r="AM64" i="4"/>
  <c r="AO64" i="4"/>
  <c r="AJ59" i="4"/>
  <c r="AP59" i="4"/>
  <c r="AH60" i="4"/>
  <c r="AL60" i="4"/>
  <c r="AN60" i="4"/>
  <c r="AF61" i="4"/>
  <c r="AJ61" i="4"/>
  <c r="AN61" i="4"/>
  <c r="AF62" i="4"/>
  <c r="AJ62" i="4"/>
  <c r="AN62" i="4"/>
  <c r="AF63" i="4"/>
  <c r="AJ63" i="4"/>
  <c r="AN63" i="4"/>
  <c r="AF64" i="4"/>
  <c r="AJ64" i="4"/>
  <c r="AN64" i="4"/>
  <c r="AO77" i="6"/>
  <c r="AM77" i="6"/>
  <c r="AN77" i="6"/>
  <c r="AL77" i="6"/>
  <c r="AK77" i="6"/>
  <c r="D13" i="4"/>
  <c r="F13" i="4"/>
  <c r="H13" i="4"/>
  <c r="J13" i="4"/>
  <c r="L13" i="4"/>
  <c r="N13" i="4"/>
  <c r="P13" i="4"/>
  <c r="R13" i="4"/>
  <c r="T13" i="4"/>
  <c r="V13" i="4"/>
  <c r="X13" i="4"/>
  <c r="Z13" i="4"/>
  <c r="AB13" i="4"/>
  <c r="AD13" i="4"/>
  <c r="AQ13" i="4"/>
  <c r="D14" i="4"/>
  <c r="F14" i="4"/>
  <c r="H14" i="4"/>
  <c r="J14" i="4"/>
  <c r="L14" i="4"/>
  <c r="N14" i="4"/>
  <c r="P14" i="4"/>
  <c r="R14" i="4"/>
  <c r="T14" i="4"/>
  <c r="V14" i="4"/>
  <c r="X14" i="4"/>
  <c r="Z14" i="4"/>
  <c r="AB14" i="4"/>
  <c r="AD14" i="4"/>
  <c r="AQ14" i="4"/>
  <c r="D15" i="4"/>
  <c r="F15" i="4"/>
  <c r="H15" i="4"/>
  <c r="J15" i="4"/>
  <c r="L15" i="4"/>
  <c r="N15" i="4"/>
  <c r="P15" i="4"/>
  <c r="R15" i="4"/>
  <c r="T15" i="4"/>
  <c r="V15" i="4"/>
  <c r="X15" i="4"/>
  <c r="Z15" i="4"/>
  <c r="AB15" i="4"/>
  <c r="AD15" i="4"/>
  <c r="AQ15" i="4"/>
  <c r="D16" i="4"/>
  <c r="F16" i="4"/>
  <c r="H16" i="4"/>
  <c r="J16" i="4"/>
  <c r="L16" i="4"/>
  <c r="N16" i="4"/>
  <c r="P16" i="4"/>
  <c r="R16" i="4"/>
  <c r="T16" i="4"/>
  <c r="V16" i="4"/>
  <c r="X16" i="4"/>
  <c r="Z16" i="4"/>
  <c r="AB16" i="4"/>
  <c r="AD16" i="4"/>
  <c r="AQ16" i="4"/>
  <c r="D17" i="4"/>
  <c r="F17" i="4"/>
  <c r="H17" i="4"/>
  <c r="J17" i="4"/>
  <c r="L17" i="4"/>
  <c r="N17" i="4"/>
  <c r="P17" i="4"/>
  <c r="R17" i="4"/>
  <c r="T17" i="4"/>
  <c r="V17" i="4"/>
  <c r="X17" i="4"/>
  <c r="Z17" i="4"/>
  <c r="AB17" i="4"/>
  <c r="AD17" i="4"/>
  <c r="AQ17" i="4"/>
  <c r="D18" i="4"/>
  <c r="F18" i="4"/>
  <c r="H18" i="4"/>
  <c r="J18" i="4"/>
  <c r="L18" i="4"/>
  <c r="N18" i="4"/>
  <c r="P18" i="4"/>
  <c r="R18" i="4"/>
  <c r="T18" i="4"/>
  <c r="V18" i="4"/>
  <c r="X18" i="4"/>
  <c r="Z18" i="4"/>
  <c r="AB18" i="4"/>
  <c r="AD18" i="4"/>
  <c r="AQ18" i="4"/>
  <c r="D19" i="4"/>
  <c r="F19" i="4"/>
  <c r="H19" i="4"/>
  <c r="J19" i="4"/>
  <c r="L19" i="4"/>
  <c r="N19" i="4"/>
  <c r="P19" i="4"/>
  <c r="R19" i="4"/>
  <c r="T19" i="4"/>
  <c r="V19" i="4"/>
  <c r="X19" i="4"/>
  <c r="Z19" i="4"/>
  <c r="AB19" i="4"/>
  <c r="AD19" i="4"/>
  <c r="AQ19" i="4"/>
  <c r="D20" i="4"/>
  <c r="F20" i="4"/>
  <c r="H20" i="4"/>
  <c r="J20" i="4"/>
  <c r="L20" i="4"/>
  <c r="N20" i="4"/>
  <c r="P20" i="4"/>
  <c r="R20" i="4"/>
  <c r="T20" i="4"/>
  <c r="V20" i="4"/>
  <c r="X20" i="4"/>
  <c r="Z20" i="4"/>
  <c r="AB20" i="4"/>
  <c r="AD20" i="4"/>
  <c r="AQ20" i="4"/>
  <c r="D21" i="4"/>
  <c r="F21" i="4"/>
  <c r="H21" i="4"/>
  <c r="J21" i="4"/>
  <c r="L21" i="4"/>
  <c r="N21" i="4"/>
  <c r="P21" i="4"/>
  <c r="R21" i="4"/>
  <c r="T21" i="4"/>
  <c r="V21" i="4"/>
  <c r="X21" i="4"/>
  <c r="Z21" i="4"/>
  <c r="AB21" i="4"/>
  <c r="AD21" i="4"/>
  <c r="AQ21" i="4"/>
  <c r="D22" i="4"/>
  <c r="F22" i="4"/>
  <c r="H22" i="4"/>
  <c r="J22" i="4"/>
  <c r="L22" i="4"/>
  <c r="N22" i="4"/>
  <c r="P22" i="4"/>
  <c r="R22" i="4"/>
  <c r="T22" i="4"/>
  <c r="V22" i="4"/>
  <c r="X22" i="4"/>
  <c r="Z22" i="4"/>
  <c r="AB22" i="4"/>
  <c r="AD22" i="4"/>
  <c r="AQ22" i="4"/>
  <c r="D23" i="4"/>
  <c r="F23" i="4"/>
  <c r="H23" i="4"/>
  <c r="J23" i="4"/>
  <c r="L23" i="4"/>
  <c r="N23" i="4"/>
  <c r="P23" i="4"/>
  <c r="R23" i="4"/>
  <c r="T23" i="4"/>
  <c r="V23" i="4"/>
  <c r="X23" i="4"/>
  <c r="Z23" i="4"/>
  <c r="AB23" i="4"/>
  <c r="AD23" i="4"/>
  <c r="AQ23" i="4"/>
  <c r="D24" i="4"/>
  <c r="F24" i="4"/>
  <c r="H24" i="4"/>
  <c r="J24" i="4"/>
  <c r="L24" i="4"/>
  <c r="N24" i="4"/>
  <c r="P24" i="4"/>
  <c r="R24" i="4"/>
  <c r="T24" i="4"/>
  <c r="V24" i="4"/>
  <c r="X24" i="4"/>
  <c r="Z24" i="4"/>
  <c r="AB24" i="4"/>
  <c r="AD24" i="4"/>
  <c r="AQ24" i="4"/>
  <c r="D25" i="4"/>
  <c r="F25" i="4"/>
  <c r="H25" i="4"/>
  <c r="J25" i="4"/>
  <c r="L25" i="4"/>
  <c r="N25" i="4"/>
  <c r="P25" i="4"/>
  <c r="R25" i="4"/>
  <c r="T25" i="4"/>
  <c r="V25" i="4"/>
  <c r="X25" i="4"/>
  <c r="Z25" i="4"/>
  <c r="AB25" i="4"/>
  <c r="AD25" i="4"/>
  <c r="AQ25" i="4"/>
  <c r="D26" i="4"/>
  <c r="F26" i="4"/>
  <c r="H26" i="4"/>
  <c r="J26" i="4"/>
  <c r="L26" i="4"/>
  <c r="N26" i="4"/>
  <c r="P26" i="4"/>
  <c r="R26" i="4"/>
  <c r="T26" i="4"/>
  <c r="V26" i="4"/>
  <c r="X26" i="4"/>
  <c r="Z26" i="4"/>
  <c r="AB26" i="4"/>
  <c r="AD26" i="4"/>
  <c r="AQ26" i="4"/>
  <c r="D27" i="4"/>
  <c r="F27" i="4"/>
  <c r="H27" i="4"/>
  <c r="J27" i="4"/>
  <c r="E13" i="4"/>
  <c r="I13" i="4"/>
  <c r="M13" i="4"/>
  <c r="Q13" i="4"/>
  <c r="U13" i="4"/>
  <c r="Y13" i="4"/>
  <c r="AC13" i="4"/>
  <c r="E14" i="4"/>
  <c r="I14" i="4"/>
  <c r="M14" i="4"/>
  <c r="Q14" i="4"/>
  <c r="U14" i="4"/>
  <c r="Y14" i="4"/>
  <c r="AC14" i="4"/>
  <c r="E15" i="4"/>
  <c r="I15" i="4"/>
  <c r="M15" i="4"/>
  <c r="Q15" i="4"/>
  <c r="U15" i="4"/>
  <c r="Y15" i="4"/>
  <c r="AC15" i="4"/>
  <c r="E16" i="4"/>
  <c r="I16" i="4"/>
  <c r="M16" i="4"/>
  <c r="Q16" i="4"/>
  <c r="U16" i="4"/>
  <c r="Y16" i="4"/>
  <c r="AC16" i="4"/>
  <c r="E17" i="4"/>
  <c r="I17" i="4"/>
  <c r="M17" i="4"/>
  <c r="Q17" i="4"/>
  <c r="U17" i="4"/>
  <c r="Y17" i="4"/>
  <c r="AC17" i="4"/>
  <c r="E18" i="4"/>
  <c r="I18" i="4"/>
  <c r="M18" i="4"/>
  <c r="Q18" i="4"/>
  <c r="U18" i="4"/>
  <c r="Y18" i="4"/>
  <c r="AC18" i="4"/>
  <c r="E19" i="4"/>
  <c r="I19" i="4"/>
  <c r="M19" i="4"/>
  <c r="Q19" i="4"/>
  <c r="U19" i="4"/>
  <c r="Y19" i="4"/>
  <c r="AC19" i="4"/>
  <c r="E20" i="4"/>
  <c r="I20" i="4"/>
  <c r="M20" i="4"/>
  <c r="Q20" i="4"/>
  <c r="U20" i="4"/>
  <c r="Y20" i="4"/>
  <c r="AC20" i="4"/>
  <c r="E21" i="4"/>
  <c r="I21" i="4"/>
  <c r="M21" i="4"/>
  <c r="Q21" i="4"/>
  <c r="U21" i="4"/>
  <c r="Y21" i="4"/>
  <c r="AC21" i="4"/>
  <c r="E22" i="4"/>
  <c r="I22" i="4"/>
  <c r="M22" i="4"/>
  <c r="Q22" i="4"/>
  <c r="U22" i="4"/>
  <c r="Y22" i="4"/>
  <c r="AC22" i="4"/>
  <c r="E23" i="4"/>
  <c r="I23" i="4"/>
  <c r="M23" i="4"/>
  <c r="Q23" i="4"/>
  <c r="U23" i="4"/>
  <c r="Y23" i="4"/>
  <c r="AC23" i="4"/>
  <c r="E24" i="4"/>
  <c r="I24" i="4"/>
  <c r="M24" i="4"/>
  <c r="Q24" i="4"/>
  <c r="U24" i="4"/>
  <c r="Y24" i="4"/>
  <c r="AC24" i="4"/>
  <c r="E25" i="4"/>
  <c r="I25" i="4"/>
  <c r="M25" i="4"/>
  <c r="Q25" i="4"/>
  <c r="U25" i="4"/>
  <c r="Y25" i="4"/>
  <c r="AC25" i="4"/>
  <c r="E26" i="4"/>
  <c r="I26" i="4"/>
  <c r="M26" i="4"/>
  <c r="Q26" i="4"/>
  <c r="U26" i="4"/>
  <c r="Y26" i="4"/>
  <c r="AC26" i="4"/>
  <c r="E27" i="4"/>
  <c r="I27" i="4"/>
  <c r="L27" i="4"/>
  <c r="N27" i="4"/>
  <c r="P27" i="4"/>
  <c r="R27" i="4"/>
  <c r="T27" i="4"/>
  <c r="V27" i="4"/>
  <c r="X27" i="4"/>
  <c r="Z27" i="4"/>
  <c r="AB27" i="4"/>
  <c r="AD27" i="4"/>
  <c r="AQ27" i="4"/>
  <c r="D28" i="4"/>
  <c r="F28" i="4"/>
  <c r="H28" i="4"/>
  <c r="J28" i="4"/>
  <c r="L28" i="4"/>
  <c r="N28" i="4"/>
  <c r="P28" i="4"/>
  <c r="R28" i="4"/>
  <c r="T28" i="4"/>
  <c r="V28" i="4"/>
  <c r="X28" i="4"/>
  <c r="Z28" i="4"/>
  <c r="AB28" i="4"/>
  <c r="AD28" i="4"/>
  <c r="AQ28" i="4"/>
  <c r="D29" i="4"/>
  <c r="F29" i="4"/>
  <c r="H29" i="4"/>
  <c r="J29" i="4"/>
  <c r="L29" i="4"/>
  <c r="N29" i="4"/>
  <c r="P29" i="4"/>
  <c r="R29" i="4"/>
  <c r="T29" i="4"/>
  <c r="V29" i="4"/>
  <c r="X29" i="4"/>
  <c r="Z29" i="4"/>
  <c r="AB29" i="4"/>
  <c r="AD29" i="4"/>
  <c r="AQ29" i="4"/>
  <c r="D30" i="4"/>
  <c r="F30" i="4"/>
  <c r="H30" i="4"/>
  <c r="J30" i="4"/>
  <c r="L30" i="4"/>
  <c r="N30" i="4"/>
  <c r="P30" i="4"/>
  <c r="R30" i="4"/>
  <c r="T30" i="4"/>
  <c r="V30" i="4"/>
  <c r="X30" i="4"/>
  <c r="Z30" i="4"/>
  <c r="AB30" i="4"/>
  <c r="AD30" i="4"/>
  <c r="AQ30" i="4"/>
  <c r="D31" i="4"/>
  <c r="F31" i="4"/>
  <c r="H31" i="4"/>
  <c r="J31" i="4"/>
  <c r="L31" i="4"/>
  <c r="N31" i="4"/>
  <c r="P31" i="4"/>
  <c r="R31" i="4"/>
  <c r="T31" i="4"/>
  <c r="V31" i="4"/>
  <c r="X31" i="4"/>
  <c r="Z31" i="4"/>
  <c r="AB31" i="4"/>
  <c r="AD31" i="4"/>
  <c r="AQ31" i="4"/>
  <c r="D32" i="4"/>
  <c r="F32" i="4"/>
  <c r="H32" i="4"/>
  <c r="J32" i="4"/>
  <c r="L32" i="4"/>
  <c r="N32" i="4"/>
  <c r="P32" i="4"/>
  <c r="R32" i="4"/>
  <c r="T32" i="4"/>
  <c r="V32" i="4"/>
  <c r="X32" i="4"/>
  <c r="Z32" i="4"/>
  <c r="AB32" i="4"/>
  <c r="AD32" i="4"/>
  <c r="AQ32" i="4"/>
  <c r="D33" i="4"/>
  <c r="F33" i="4"/>
  <c r="H33" i="4"/>
  <c r="J33" i="4"/>
  <c r="L33" i="4"/>
  <c r="N33" i="4"/>
  <c r="P33" i="4"/>
  <c r="R33" i="4"/>
  <c r="T33" i="4"/>
  <c r="V33" i="4"/>
  <c r="X33" i="4"/>
  <c r="Z33" i="4"/>
  <c r="AB33" i="4"/>
  <c r="AD33" i="4"/>
  <c r="AQ33" i="4"/>
  <c r="D34" i="4"/>
  <c r="F34" i="4"/>
  <c r="H34" i="4"/>
  <c r="J34" i="4"/>
  <c r="L34" i="4"/>
  <c r="N34" i="4"/>
  <c r="P34" i="4"/>
  <c r="R34" i="4"/>
  <c r="T34" i="4"/>
  <c r="V34" i="4"/>
  <c r="X34" i="4"/>
  <c r="Z34" i="4"/>
  <c r="AB34" i="4"/>
  <c r="AD34" i="4"/>
  <c r="AQ34" i="4"/>
  <c r="D35" i="4"/>
  <c r="F35" i="4"/>
  <c r="H35" i="4"/>
  <c r="J35" i="4"/>
  <c r="L35" i="4"/>
  <c r="N35" i="4"/>
  <c r="P35" i="4"/>
  <c r="R35" i="4"/>
  <c r="T35" i="4"/>
  <c r="V35" i="4"/>
  <c r="X35" i="4"/>
  <c r="C13" i="4"/>
  <c r="G13" i="4"/>
  <c r="K13" i="4"/>
  <c r="O13" i="4"/>
  <c r="S13" i="4"/>
  <c r="W13" i="4"/>
  <c r="AA13" i="4"/>
  <c r="C14" i="4"/>
  <c r="G14" i="4"/>
  <c r="K14" i="4"/>
  <c r="O14" i="4"/>
  <c r="S14" i="4"/>
  <c r="W14" i="4"/>
  <c r="AA14" i="4"/>
  <c r="C15" i="4"/>
  <c r="G15" i="4"/>
  <c r="K15" i="4"/>
  <c r="O15" i="4"/>
  <c r="S15" i="4"/>
  <c r="W15" i="4"/>
  <c r="AA15" i="4"/>
  <c r="C16" i="4"/>
  <c r="G16" i="4"/>
  <c r="K16" i="4"/>
  <c r="O16" i="4"/>
  <c r="S16" i="4"/>
  <c r="W16" i="4"/>
  <c r="AA16" i="4"/>
  <c r="C17" i="4"/>
  <c r="G17" i="4"/>
  <c r="K17" i="4"/>
  <c r="O17" i="4"/>
  <c r="S17" i="4"/>
  <c r="W17" i="4"/>
  <c r="AA17" i="4"/>
  <c r="C18" i="4"/>
  <c r="G18" i="4"/>
  <c r="K18" i="4"/>
  <c r="O18" i="4"/>
  <c r="S18" i="4"/>
  <c r="W18" i="4"/>
  <c r="AA18" i="4"/>
  <c r="C19" i="4"/>
  <c r="G19" i="4"/>
  <c r="K19" i="4"/>
  <c r="O19" i="4"/>
  <c r="S19" i="4"/>
  <c r="W19" i="4"/>
  <c r="AA19" i="4"/>
  <c r="C20" i="4"/>
  <c r="G20" i="4"/>
  <c r="K20" i="4"/>
  <c r="O20" i="4"/>
  <c r="S20" i="4"/>
  <c r="W20" i="4"/>
  <c r="AA20" i="4"/>
  <c r="C21" i="4"/>
  <c r="G21" i="4"/>
  <c r="K21" i="4"/>
  <c r="O21" i="4"/>
  <c r="S21" i="4"/>
  <c r="W21" i="4"/>
  <c r="AA21" i="4"/>
  <c r="C22" i="4"/>
  <c r="G22" i="4"/>
  <c r="K22" i="4"/>
  <c r="O22" i="4"/>
  <c r="S22" i="4"/>
  <c r="W22" i="4"/>
  <c r="AA22" i="4"/>
  <c r="C23" i="4"/>
  <c r="G23" i="4"/>
  <c r="K23" i="4"/>
  <c r="O23" i="4"/>
  <c r="S23" i="4"/>
  <c r="W23" i="4"/>
  <c r="AA23" i="4"/>
  <c r="C24" i="4"/>
  <c r="G24" i="4"/>
  <c r="K24" i="4"/>
  <c r="O24" i="4"/>
  <c r="S24" i="4"/>
  <c r="W24" i="4"/>
  <c r="AA24" i="4"/>
  <c r="C25" i="4"/>
  <c r="G25" i="4"/>
  <c r="K25" i="4"/>
  <c r="O25" i="4"/>
  <c r="S25" i="4"/>
  <c r="W25" i="4"/>
  <c r="AA25" i="4"/>
  <c r="C26" i="4"/>
  <c r="G26" i="4"/>
  <c r="K26" i="4"/>
  <c r="O26" i="4"/>
  <c r="S26" i="4"/>
  <c r="W26" i="4"/>
  <c r="AA26" i="4"/>
  <c r="C27" i="4"/>
  <c r="G27" i="4"/>
  <c r="K27" i="4"/>
  <c r="M27" i="4"/>
  <c r="O27" i="4"/>
  <c r="Q27" i="4"/>
  <c r="S27" i="4"/>
  <c r="U27" i="4"/>
  <c r="W27" i="4"/>
  <c r="Y27" i="4"/>
  <c r="AA27" i="4"/>
  <c r="AC27" i="4"/>
  <c r="C28" i="4"/>
  <c r="E28" i="4"/>
  <c r="G28" i="4"/>
  <c r="I28" i="4"/>
  <c r="K28" i="4"/>
  <c r="M28" i="4"/>
  <c r="O28" i="4"/>
  <c r="Q28" i="4"/>
  <c r="S28" i="4"/>
  <c r="U28" i="4"/>
  <c r="W28" i="4"/>
  <c r="Y28" i="4"/>
  <c r="AA28" i="4"/>
  <c r="AC28" i="4"/>
  <c r="C29" i="4"/>
  <c r="E29" i="4"/>
  <c r="G29" i="4"/>
  <c r="I29" i="4"/>
  <c r="K29" i="4"/>
  <c r="M29" i="4"/>
  <c r="O29" i="4"/>
  <c r="Q29" i="4"/>
  <c r="S29" i="4"/>
  <c r="U29" i="4"/>
  <c r="W29" i="4"/>
  <c r="Y29" i="4"/>
  <c r="AA29" i="4"/>
  <c r="AC29" i="4"/>
  <c r="C30" i="4"/>
  <c r="E30" i="4"/>
  <c r="G30" i="4"/>
  <c r="I30" i="4"/>
  <c r="K30" i="4"/>
  <c r="M30" i="4"/>
  <c r="O30" i="4"/>
  <c r="Q30" i="4"/>
  <c r="S30" i="4"/>
  <c r="U30" i="4"/>
  <c r="W30" i="4"/>
  <c r="Y30" i="4"/>
  <c r="AA30" i="4"/>
  <c r="AC30" i="4"/>
  <c r="C31" i="4"/>
  <c r="E31" i="4"/>
  <c r="G31" i="4"/>
  <c r="I31" i="4"/>
  <c r="K31" i="4"/>
  <c r="M31" i="4"/>
  <c r="O31" i="4"/>
  <c r="Q31" i="4"/>
  <c r="S31" i="4"/>
  <c r="U31" i="4"/>
  <c r="W31" i="4"/>
  <c r="Y31" i="4"/>
  <c r="AA31" i="4"/>
  <c r="AC31" i="4"/>
  <c r="C32" i="4"/>
  <c r="E32" i="4"/>
  <c r="G32" i="4"/>
  <c r="I32" i="4"/>
  <c r="K32" i="4"/>
  <c r="M32" i="4"/>
  <c r="O32" i="4"/>
  <c r="Q32" i="4"/>
  <c r="S32" i="4"/>
  <c r="U32" i="4"/>
  <c r="W32" i="4"/>
  <c r="Y32" i="4"/>
  <c r="AA32" i="4"/>
  <c r="AC32" i="4"/>
  <c r="C33" i="4"/>
  <c r="E33" i="4"/>
  <c r="G33" i="4"/>
  <c r="I33" i="4"/>
  <c r="K33" i="4"/>
  <c r="M33" i="4"/>
  <c r="O33" i="4"/>
  <c r="Q33" i="4"/>
  <c r="S33" i="4"/>
  <c r="U33" i="4"/>
  <c r="W33" i="4"/>
  <c r="Y33" i="4"/>
  <c r="AA33" i="4"/>
  <c r="AC33" i="4"/>
  <c r="C34" i="4"/>
  <c r="E34" i="4"/>
  <c r="G34" i="4"/>
  <c r="I34" i="4"/>
  <c r="K34" i="4"/>
  <c r="M34" i="4"/>
  <c r="Q34" i="4"/>
  <c r="U34" i="4"/>
  <c r="Y34" i="4"/>
  <c r="AC34" i="4"/>
  <c r="E35" i="4"/>
  <c r="I35" i="4"/>
  <c r="M35" i="4"/>
  <c r="Q35" i="4"/>
  <c r="U35" i="4"/>
  <c r="Y35" i="4"/>
  <c r="AA35" i="4"/>
  <c r="AC35" i="4"/>
  <c r="C36" i="4"/>
  <c r="E36" i="4"/>
  <c r="G36" i="4"/>
  <c r="I36" i="4"/>
  <c r="K36" i="4"/>
  <c r="M36" i="4"/>
  <c r="O36" i="4"/>
  <c r="Q36" i="4"/>
  <c r="S36" i="4"/>
  <c r="U36" i="4"/>
  <c r="W36" i="4"/>
  <c r="Y36" i="4"/>
  <c r="AA36" i="4"/>
  <c r="AC36" i="4"/>
  <c r="C37" i="4"/>
  <c r="E37" i="4"/>
  <c r="G37" i="4"/>
  <c r="I37" i="4"/>
  <c r="K37" i="4"/>
  <c r="M37" i="4"/>
  <c r="O37" i="4"/>
  <c r="Q37" i="4"/>
  <c r="S37" i="4"/>
  <c r="U37" i="4"/>
  <c r="W37" i="4"/>
  <c r="Y37" i="4"/>
  <c r="AA37" i="4"/>
  <c r="AC37" i="4"/>
  <c r="C38" i="4"/>
  <c r="E38" i="4"/>
  <c r="G38" i="4"/>
  <c r="I38" i="4"/>
  <c r="K38" i="4"/>
  <c r="M38" i="4"/>
  <c r="O38" i="4"/>
  <c r="Q38" i="4"/>
  <c r="S38" i="4"/>
  <c r="U38" i="4"/>
  <c r="W38" i="4"/>
  <c r="Y38" i="4"/>
  <c r="AA38" i="4"/>
  <c r="AC38" i="4"/>
  <c r="C39" i="4"/>
  <c r="E39" i="4"/>
  <c r="G39" i="4"/>
  <c r="I39" i="4"/>
  <c r="K39" i="4"/>
  <c r="M39" i="4"/>
  <c r="O39" i="4"/>
  <c r="Q39" i="4"/>
  <c r="S39" i="4"/>
  <c r="U39" i="4"/>
  <c r="W39" i="4"/>
  <c r="Y39" i="4"/>
  <c r="AA39" i="4"/>
  <c r="AC39" i="4"/>
  <c r="C40" i="4"/>
  <c r="E40" i="4"/>
  <c r="G40" i="4"/>
  <c r="I40" i="4"/>
  <c r="K40" i="4"/>
  <c r="M40" i="4"/>
  <c r="O40" i="4"/>
  <c r="Q40" i="4"/>
  <c r="S40" i="4"/>
  <c r="U40" i="4"/>
  <c r="W40" i="4"/>
  <c r="Y40" i="4"/>
  <c r="AA40" i="4"/>
  <c r="AC40" i="4"/>
  <c r="C41" i="4"/>
  <c r="E41" i="4"/>
  <c r="G41" i="4"/>
  <c r="I41" i="4"/>
  <c r="K41" i="4"/>
  <c r="M41" i="4"/>
  <c r="O41" i="4"/>
  <c r="Q41" i="4"/>
  <c r="S41" i="4"/>
  <c r="U41" i="4"/>
  <c r="W41" i="4"/>
  <c r="Y41" i="4"/>
  <c r="AA41" i="4"/>
  <c r="AC41" i="4"/>
  <c r="C42" i="4"/>
  <c r="E42" i="4"/>
  <c r="G42" i="4"/>
  <c r="I42" i="4"/>
  <c r="K42" i="4"/>
  <c r="M42" i="4"/>
  <c r="O42" i="4"/>
  <c r="Q42" i="4"/>
  <c r="S42" i="4"/>
  <c r="U42" i="4"/>
  <c r="W42" i="4"/>
  <c r="Y42" i="4"/>
  <c r="AA42" i="4"/>
  <c r="AC42" i="4"/>
  <c r="C43" i="4"/>
  <c r="E43" i="4"/>
  <c r="G43" i="4"/>
  <c r="I43" i="4"/>
  <c r="K43" i="4"/>
  <c r="M43" i="4"/>
  <c r="O43" i="4"/>
  <c r="Q43" i="4"/>
  <c r="S43" i="4"/>
  <c r="U43" i="4"/>
  <c r="W43" i="4"/>
  <c r="Y43" i="4"/>
  <c r="AA43" i="4"/>
  <c r="AC43" i="4"/>
  <c r="C44" i="4"/>
  <c r="E44" i="4"/>
  <c r="G44" i="4"/>
  <c r="I44" i="4"/>
  <c r="K44" i="4"/>
  <c r="M44" i="4"/>
  <c r="O44" i="4"/>
  <c r="Q44" i="4"/>
  <c r="S44" i="4"/>
  <c r="U44" i="4"/>
  <c r="W44" i="4"/>
  <c r="Y44" i="4"/>
  <c r="AA44" i="4"/>
  <c r="AC44" i="4"/>
  <c r="C45" i="4"/>
  <c r="E45" i="4"/>
  <c r="G45" i="4"/>
  <c r="I45" i="4"/>
  <c r="K45" i="4"/>
  <c r="M45" i="4"/>
  <c r="O45" i="4"/>
  <c r="Q45" i="4"/>
  <c r="S45" i="4"/>
  <c r="U45" i="4"/>
  <c r="W45" i="4"/>
  <c r="Y45" i="4"/>
  <c r="AA45" i="4"/>
  <c r="AC45" i="4"/>
  <c r="C46" i="4"/>
  <c r="E46" i="4"/>
  <c r="G46" i="4"/>
  <c r="I46" i="4"/>
  <c r="K46" i="4"/>
  <c r="M46" i="4"/>
  <c r="O46" i="4"/>
  <c r="Q46" i="4"/>
  <c r="S46" i="4"/>
  <c r="U46" i="4"/>
  <c r="W46" i="4"/>
  <c r="Y46" i="4"/>
  <c r="AA46" i="4"/>
  <c r="AC46" i="4"/>
  <c r="C47" i="4"/>
  <c r="E47" i="4"/>
  <c r="G47" i="4"/>
  <c r="I47" i="4"/>
  <c r="K47" i="4"/>
  <c r="M47" i="4"/>
  <c r="O47" i="4"/>
  <c r="Q47" i="4"/>
  <c r="S47" i="4"/>
  <c r="U47" i="4"/>
  <c r="W47" i="4"/>
  <c r="Y47" i="4"/>
  <c r="AA47" i="4"/>
  <c r="AC47" i="4"/>
  <c r="C48" i="4"/>
  <c r="E48" i="4"/>
  <c r="G48" i="4"/>
  <c r="I48" i="4"/>
  <c r="K48" i="4"/>
  <c r="M48" i="4"/>
  <c r="O48" i="4"/>
  <c r="Q48" i="4"/>
  <c r="S48" i="4"/>
  <c r="U48" i="4"/>
  <c r="W48" i="4"/>
  <c r="Y48" i="4"/>
  <c r="AA48" i="4"/>
  <c r="AC48" i="4"/>
  <c r="C49" i="4"/>
  <c r="E49" i="4"/>
  <c r="G49" i="4"/>
  <c r="I49" i="4"/>
  <c r="K49" i="4"/>
  <c r="M49" i="4"/>
  <c r="O49" i="4"/>
  <c r="Q49" i="4"/>
  <c r="S49" i="4"/>
  <c r="U49" i="4"/>
  <c r="W49" i="4"/>
  <c r="Y49" i="4"/>
  <c r="AA49" i="4"/>
  <c r="AC49" i="4"/>
  <c r="C50" i="4"/>
  <c r="E50" i="4"/>
  <c r="G50" i="4"/>
  <c r="I50" i="4"/>
  <c r="K50" i="4"/>
  <c r="M50" i="4"/>
  <c r="O50" i="4"/>
  <c r="Q50" i="4"/>
  <c r="S50" i="4"/>
  <c r="U50" i="4"/>
  <c r="W50" i="4"/>
  <c r="Y50" i="4"/>
  <c r="AA50" i="4"/>
  <c r="AC50" i="4"/>
  <c r="C51" i="4"/>
  <c r="E51" i="4"/>
  <c r="G51" i="4"/>
  <c r="I51" i="4"/>
  <c r="K51" i="4"/>
  <c r="M51" i="4"/>
  <c r="O51" i="4"/>
  <c r="Q51" i="4"/>
  <c r="S51" i="4"/>
  <c r="U51" i="4"/>
  <c r="W51" i="4"/>
  <c r="Y51" i="4"/>
  <c r="AA51" i="4"/>
  <c r="AC51" i="4"/>
  <c r="C52" i="4"/>
  <c r="E52" i="4"/>
  <c r="G52" i="4"/>
  <c r="I52" i="4"/>
  <c r="K52" i="4"/>
  <c r="M52" i="4"/>
  <c r="O52" i="4"/>
  <c r="Q52" i="4"/>
  <c r="S52" i="4"/>
  <c r="U52" i="4"/>
  <c r="W52" i="4"/>
  <c r="Y52" i="4"/>
  <c r="AA52" i="4"/>
  <c r="AC52" i="4"/>
  <c r="C53" i="4"/>
  <c r="E53" i="4"/>
  <c r="G53" i="4"/>
  <c r="I53" i="4"/>
  <c r="K53" i="4"/>
  <c r="M53" i="4"/>
  <c r="O53" i="4"/>
  <c r="Q53" i="4"/>
  <c r="S53" i="4"/>
  <c r="U53" i="4"/>
  <c r="W53" i="4"/>
  <c r="Y53" i="4"/>
  <c r="AA53" i="4"/>
  <c r="AC53" i="4"/>
  <c r="C54" i="4"/>
  <c r="E54" i="4"/>
  <c r="G54" i="4"/>
  <c r="I54" i="4"/>
  <c r="K54" i="4"/>
  <c r="M54" i="4"/>
  <c r="O54" i="4"/>
  <c r="Q54" i="4"/>
  <c r="S54" i="4"/>
  <c r="U54" i="4"/>
  <c r="W54" i="4"/>
  <c r="Y54" i="4"/>
  <c r="AA54" i="4"/>
  <c r="AC54" i="4"/>
  <c r="C55" i="4"/>
  <c r="E55" i="4"/>
  <c r="G55" i="4"/>
  <c r="I55" i="4"/>
  <c r="K55" i="4"/>
  <c r="M55" i="4"/>
  <c r="O55" i="4"/>
  <c r="Q55" i="4"/>
  <c r="S55" i="4"/>
  <c r="U55" i="4"/>
  <c r="W55" i="4"/>
  <c r="Y55" i="4"/>
  <c r="AA55" i="4"/>
  <c r="AC55" i="4"/>
  <c r="C56" i="4"/>
  <c r="E56" i="4"/>
  <c r="G56" i="4"/>
  <c r="I56" i="4"/>
  <c r="K56" i="4"/>
  <c r="M56" i="4"/>
  <c r="O56" i="4"/>
  <c r="Q56" i="4"/>
  <c r="S56" i="4"/>
  <c r="U56" i="4"/>
  <c r="W56" i="4"/>
  <c r="Y56" i="4"/>
  <c r="AA56" i="4"/>
  <c r="AC56" i="4"/>
  <c r="C57" i="4"/>
  <c r="E57" i="4"/>
  <c r="G57" i="4"/>
  <c r="I57" i="4"/>
  <c r="K57" i="4"/>
  <c r="M57" i="4"/>
  <c r="O57" i="4"/>
  <c r="Q57" i="4"/>
  <c r="S57" i="4"/>
  <c r="U57" i="4"/>
  <c r="W57" i="4"/>
  <c r="Y57" i="4"/>
  <c r="AA57" i="4"/>
  <c r="AC57" i="4"/>
  <c r="C58" i="4"/>
  <c r="E58" i="4"/>
  <c r="G58" i="4"/>
  <c r="I58" i="4"/>
  <c r="K58" i="4"/>
  <c r="M58" i="4"/>
  <c r="O58" i="4"/>
  <c r="Q58" i="4"/>
  <c r="S58" i="4"/>
  <c r="U58" i="4"/>
  <c r="W58" i="4"/>
  <c r="Y58" i="4"/>
  <c r="AA58" i="4"/>
  <c r="AC58" i="4"/>
  <c r="C59" i="4"/>
  <c r="E59" i="4"/>
  <c r="G59" i="4"/>
  <c r="I59" i="4"/>
  <c r="K59" i="4"/>
  <c r="M59" i="4"/>
  <c r="O59" i="4"/>
  <c r="Q59" i="4"/>
  <c r="S59" i="4"/>
  <c r="U59" i="4"/>
  <c r="W59" i="4"/>
  <c r="Y59" i="4"/>
  <c r="AA59" i="4"/>
  <c r="AC59" i="4"/>
  <c r="C60" i="4"/>
  <c r="E60" i="4"/>
  <c r="G60" i="4"/>
  <c r="I60" i="4"/>
  <c r="K60" i="4"/>
  <c r="M60" i="4"/>
  <c r="O60" i="4"/>
  <c r="Q60" i="4"/>
  <c r="S60" i="4"/>
  <c r="U60" i="4"/>
  <c r="W60" i="4"/>
  <c r="Y60" i="4"/>
  <c r="AA60" i="4"/>
  <c r="AC60" i="4"/>
  <c r="C61" i="4"/>
  <c r="E61" i="4"/>
  <c r="G61" i="4"/>
  <c r="I61" i="4"/>
  <c r="K61" i="4"/>
  <c r="M61" i="4"/>
  <c r="O61" i="4"/>
  <c r="Q61" i="4"/>
  <c r="S61" i="4"/>
  <c r="U61" i="4"/>
  <c r="W61" i="4"/>
  <c r="Y61" i="4"/>
  <c r="AA61" i="4"/>
  <c r="AC61" i="4"/>
  <c r="C62" i="4"/>
  <c r="E62" i="4"/>
  <c r="G62" i="4"/>
  <c r="I62" i="4"/>
  <c r="K62" i="4"/>
  <c r="M62" i="4"/>
  <c r="O62" i="4"/>
  <c r="Q62" i="4"/>
  <c r="O34" i="4"/>
  <c r="S34" i="4"/>
  <c r="W34" i="4"/>
  <c r="AA34" i="4"/>
  <c r="C35" i="4"/>
  <c r="G35" i="4"/>
  <c r="K35" i="4"/>
  <c r="O35" i="4"/>
  <c r="S35" i="4"/>
  <c r="W35" i="4"/>
  <c r="Z35" i="4"/>
  <c r="AB35" i="4"/>
  <c r="AD35" i="4"/>
  <c r="AQ35" i="4"/>
  <c r="D36" i="4"/>
  <c r="F36" i="4"/>
  <c r="H36" i="4"/>
  <c r="J36" i="4"/>
  <c r="L36" i="4"/>
  <c r="N36" i="4"/>
  <c r="P36" i="4"/>
  <c r="R36" i="4"/>
  <c r="T36" i="4"/>
  <c r="V36" i="4"/>
  <c r="X36" i="4"/>
  <c r="Z36" i="4"/>
  <c r="AB36" i="4"/>
  <c r="AD36" i="4"/>
  <c r="AQ36" i="4"/>
  <c r="D37" i="4"/>
  <c r="F37" i="4"/>
  <c r="H37" i="4"/>
  <c r="J37" i="4"/>
  <c r="L37" i="4"/>
  <c r="N37" i="4"/>
  <c r="P37" i="4"/>
  <c r="R37" i="4"/>
  <c r="T37" i="4"/>
  <c r="V37" i="4"/>
  <c r="X37" i="4"/>
  <c r="Z37" i="4"/>
  <c r="AB37" i="4"/>
  <c r="AD37" i="4"/>
  <c r="AQ37" i="4"/>
  <c r="D38" i="4"/>
  <c r="F38" i="4"/>
  <c r="H38" i="4"/>
  <c r="J38" i="4"/>
  <c r="L38" i="4"/>
  <c r="N38" i="4"/>
  <c r="P38" i="4"/>
  <c r="R38" i="4"/>
  <c r="T38" i="4"/>
  <c r="V38" i="4"/>
  <c r="X38" i="4"/>
  <c r="Z38" i="4"/>
  <c r="AB38" i="4"/>
  <c r="AD38" i="4"/>
  <c r="AQ38" i="4"/>
  <c r="D39" i="4"/>
  <c r="F39" i="4"/>
  <c r="H39" i="4"/>
  <c r="J39" i="4"/>
  <c r="L39" i="4"/>
  <c r="N39" i="4"/>
  <c r="P39" i="4"/>
  <c r="R39" i="4"/>
  <c r="T39" i="4"/>
  <c r="V39" i="4"/>
  <c r="X39" i="4"/>
  <c r="Z39" i="4"/>
  <c r="AB39" i="4"/>
  <c r="AD39" i="4"/>
  <c r="AQ39" i="4"/>
  <c r="D40" i="4"/>
  <c r="F40" i="4"/>
  <c r="H40" i="4"/>
  <c r="J40" i="4"/>
  <c r="L40" i="4"/>
  <c r="N40" i="4"/>
  <c r="P40" i="4"/>
  <c r="R40" i="4"/>
  <c r="T40" i="4"/>
  <c r="V40" i="4"/>
  <c r="X40" i="4"/>
  <c r="Z40" i="4"/>
  <c r="AB40" i="4"/>
  <c r="AD40" i="4"/>
  <c r="AQ40" i="4"/>
  <c r="D41" i="4"/>
  <c r="F41" i="4"/>
  <c r="H41" i="4"/>
  <c r="J41" i="4"/>
  <c r="L41" i="4"/>
  <c r="N41" i="4"/>
  <c r="P41" i="4"/>
  <c r="R41" i="4"/>
  <c r="T41" i="4"/>
  <c r="V41" i="4"/>
  <c r="X41" i="4"/>
  <c r="Z41" i="4"/>
  <c r="AB41" i="4"/>
  <c r="AD41" i="4"/>
  <c r="AQ41" i="4"/>
  <c r="D42" i="4"/>
  <c r="F42" i="4"/>
  <c r="H42" i="4"/>
  <c r="J42" i="4"/>
  <c r="L42" i="4"/>
  <c r="N42" i="4"/>
  <c r="P42" i="4"/>
  <c r="R42" i="4"/>
  <c r="T42" i="4"/>
  <c r="V42" i="4"/>
  <c r="X42" i="4"/>
  <c r="Z42" i="4"/>
  <c r="AB42" i="4"/>
  <c r="AD42" i="4"/>
  <c r="AQ42" i="4"/>
  <c r="D43" i="4"/>
  <c r="F43" i="4"/>
  <c r="H43" i="4"/>
  <c r="J43" i="4"/>
  <c r="L43" i="4"/>
  <c r="N43" i="4"/>
  <c r="P43" i="4"/>
  <c r="R43" i="4"/>
  <c r="T43" i="4"/>
  <c r="V43" i="4"/>
  <c r="X43" i="4"/>
  <c r="Z43" i="4"/>
  <c r="AB43" i="4"/>
  <c r="AD43" i="4"/>
  <c r="AQ43" i="4"/>
  <c r="D44" i="4"/>
  <c r="F44" i="4"/>
  <c r="H44" i="4"/>
  <c r="J44" i="4"/>
  <c r="L44" i="4"/>
  <c r="N44" i="4"/>
  <c r="P44" i="4"/>
  <c r="R44" i="4"/>
  <c r="T44" i="4"/>
  <c r="V44" i="4"/>
  <c r="X44" i="4"/>
  <c r="Z44" i="4"/>
  <c r="AB44" i="4"/>
  <c r="AD44" i="4"/>
  <c r="AQ44" i="4"/>
  <c r="D45" i="4"/>
  <c r="F45" i="4"/>
  <c r="H45" i="4"/>
  <c r="J45" i="4"/>
  <c r="L45" i="4"/>
  <c r="N45" i="4"/>
  <c r="P45" i="4"/>
  <c r="R45" i="4"/>
  <c r="T45" i="4"/>
  <c r="V45" i="4"/>
  <c r="X45" i="4"/>
  <c r="Z45" i="4"/>
  <c r="AB45" i="4"/>
  <c r="AD45" i="4"/>
  <c r="AQ45" i="4"/>
  <c r="D46" i="4"/>
  <c r="F46" i="4"/>
  <c r="H46" i="4"/>
  <c r="J46" i="4"/>
  <c r="L46" i="4"/>
  <c r="N46" i="4"/>
  <c r="P46" i="4"/>
  <c r="R46" i="4"/>
  <c r="T46" i="4"/>
  <c r="V46" i="4"/>
  <c r="X46" i="4"/>
  <c r="Z46" i="4"/>
  <c r="AB46" i="4"/>
  <c r="AD46" i="4"/>
  <c r="AQ46" i="4"/>
  <c r="D47" i="4"/>
  <c r="F47" i="4"/>
  <c r="H47" i="4"/>
  <c r="J47" i="4"/>
  <c r="L47" i="4"/>
  <c r="N47" i="4"/>
  <c r="P47" i="4"/>
  <c r="R47" i="4"/>
  <c r="T47" i="4"/>
  <c r="V47" i="4"/>
  <c r="X47" i="4"/>
  <c r="Z47" i="4"/>
  <c r="AB47" i="4"/>
  <c r="AD47" i="4"/>
  <c r="AQ47" i="4"/>
  <c r="D48" i="4"/>
  <c r="F48" i="4"/>
  <c r="H48" i="4"/>
  <c r="J48" i="4"/>
  <c r="L48" i="4"/>
  <c r="N48" i="4"/>
  <c r="P48" i="4"/>
  <c r="R48" i="4"/>
  <c r="T48" i="4"/>
  <c r="V48" i="4"/>
  <c r="X48" i="4"/>
  <c r="Z48" i="4"/>
  <c r="AB48" i="4"/>
  <c r="AD48" i="4"/>
  <c r="AQ48" i="4"/>
  <c r="D49" i="4"/>
  <c r="F49" i="4"/>
  <c r="H49" i="4"/>
  <c r="J49" i="4"/>
  <c r="L49" i="4"/>
  <c r="N49" i="4"/>
  <c r="P49" i="4"/>
  <c r="R49" i="4"/>
  <c r="T49" i="4"/>
  <c r="V49" i="4"/>
  <c r="X49" i="4"/>
  <c r="Z49" i="4"/>
  <c r="AB49" i="4"/>
  <c r="AD49" i="4"/>
  <c r="AQ49" i="4"/>
  <c r="D50" i="4"/>
  <c r="F50" i="4"/>
  <c r="H50" i="4"/>
  <c r="J50" i="4"/>
  <c r="L50" i="4"/>
  <c r="N50" i="4"/>
  <c r="P50" i="4"/>
  <c r="R50" i="4"/>
  <c r="T50" i="4"/>
  <c r="V50" i="4"/>
  <c r="X50" i="4"/>
  <c r="Z50" i="4"/>
  <c r="AB50" i="4"/>
  <c r="AD50" i="4"/>
  <c r="AQ50" i="4"/>
  <c r="D51" i="4"/>
  <c r="F51" i="4"/>
  <c r="H51" i="4"/>
  <c r="J51" i="4"/>
  <c r="L51" i="4"/>
  <c r="N51" i="4"/>
  <c r="P51" i="4"/>
  <c r="R51" i="4"/>
  <c r="T51" i="4"/>
  <c r="V51" i="4"/>
  <c r="X51" i="4"/>
  <c r="Z51" i="4"/>
  <c r="AB51" i="4"/>
  <c r="AD51" i="4"/>
  <c r="AQ51" i="4"/>
  <c r="D52" i="4"/>
  <c r="F52" i="4"/>
  <c r="H52" i="4"/>
  <c r="J52" i="4"/>
  <c r="L52" i="4"/>
  <c r="N52" i="4"/>
  <c r="P52" i="4"/>
  <c r="R52" i="4"/>
  <c r="T52" i="4"/>
  <c r="V52" i="4"/>
  <c r="X52" i="4"/>
  <c r="Z52" i="4"/>
  <c r="AB52" i="4"/>
  <c r="AD52" i="4"/>
  <c r="AQ52" i="4"/>
  <c r="D53" i="4"/>
  <c r="F53" i="4"/>
  <c r="H53" i="4"/>
  <c r="J53" i="4"/>
  <c r="L53" i="4"/>
  <c r="N53" i="4"/>
  <c r="P53" i="4"/>
  <c r="R53" i="4"/>
  <c r="T53" i="4"/>
  <c r="V53" i="4"/>
  <c r="X53" i="4"/>
  <c r="Z53" i="4"/>
  <c r="AB53" i="4"/>
  <c r="AD53" i="4"/>
  <c r="AQ53" i="4"/>
  <c r="D54" i="4"/>
  <c r="F54" i="4"/>
  <c r="H54" i="4"/>
  <c r="J54" i="4"/>
  <c r="L54" i="4"/>
  <c r="N54" i="4"/>
  <c r="P54" i="4"/>
  <c r="R54" i="4"/>
  <c r="T54" i="4"/>
  <c r="V54" i="4"/>
  <c r="X54" i="4"/>
  <c r="Z54" i="4"/>
  <c r="AB54" i="4"/>
  <c r="AD54" i="4"/>
  <c r="AQ54" i="4"/>
  <c r="D55" i="4"/>
  <c r="F55" i="4"/>
  <c r="H55" i="4"/>
  <c r="J55" i="4"/>
  <c r="L55" i="4"/>
  <c r="N55" i="4"/>
  <c r="P55" i="4"/>
  <c r="R55" i="4"/>
  <c r="T55" i="4"/>
  <c r="V55" i="4"/>
  <c r="X55" i="4"/>
  <c r="Z55" i="4"/>
  <c r="AB55" i="4"/>
  <c r="AD55" i="4"/>
  <c r="AQ55" i="4"/>
  <c r="D56" i="4"/>
  <c r="F56" i="4"/>
  <c r="H56" i="4"/>
  <c r="J56" i="4"/>
  <c r="L56" i="4"/>
  <c r="N56" i="4"/>
  <c r="P56" i="4"/>
  <c r="R56" i="4"/>
  <c r="T56" i="4"/>
  <c r="V56" i="4"/>
  <c r="X56" i="4"/>
  <c r="Z56" i="4"/>
  <c r="AB56" i="4"/>
  <c r="AD56" i="4"/>
  <c r="AQ56" i="4"/>
  <c r="D57" i="4"/>
  <c r="F57" i="4"/>
  <c r="H57" i="4"/>
  <c r="J57" i="4"/>
  <c r="L57" i="4"/>
  <c r="N57" i="4"/>
  <c r="P57" i="4"/>
  <c r="R57" i="4"/>
  <c r="T57" i="4"/>
  <c r="V57" i="4"/>
  <c r="X57" i="4"/>
  <c r="Z57" i="4"/>
  <c r="AB57" i="4"/>
  <c r="AD57" i="4"/>
  <c r="AQ57" i="4"/>
  <c r="D58" i="4"/>
  <c r="F58" i="4"/>
  <c r="H58" i="4"/>
  <c r="J58" i="4"/>
  <c r="L58" i="4"/>
  <c r="N58" i="4"/>
  <c r="P58" i="4"/>
  <c r="R58" i="4"/>
  <c r="T58" i="4"/>
  <c r="V58" i="4"/>
  <c r="X58" i="4"/>
  <c r="Z58" i="4"/>
  <c r="AB58" i="4"/>
  <c r="AD58" i="4"/>
  <c r="AQ58" i="4"/>
  <c r="D59" i="4"/>
  <c r="F59" i="4"/>
  <c r="H59" i="4"/>
  <c r="J59" i="4"/>
  <c r="L59" i="4"/>
  <c r="N59" i="4"/>
  <c r="P59" i="4"/>
  <c r="R59" i="4"/>
  <c r="T59" i="4"/>
  <c r="V59" i="4"/>
  <c r="X59" i="4"/>
  <c r="Z59" i="4"/>
  <c r="AB59" i="4"/>
  <c r="AD59" i="4"/>
  <c r="AQ59" i="4"/>
  <c r="D60" i="4"/>
  <c r="F60" i="4"/>
  <c r="H60" i="4"/>
  <c r="J60" i="4"/>
  <c r="L60" i="4"/>
  <c r="N60" i="4"/>
  <c r="P60" i="4"/>
  <c r="R60" i="4"/>
  <c r="T60" i="4"/>
  <c r="V60" i="4"/>
  <c r="X60" i="4"/>
  <c r="Z60" i="4"/>
  <c r="AB60" i="4"/>
  <c r="AD60" i="4"/>
  <c r="AQ60" i="4"/>
  <c r="D61" i="4"/>
  <c r="F61" i="4"/>
  <c r="H61" i="4"/>
  <c r="J61" i="4"/>
  <c r="L61" i="4"/>
  <c r="N61" i="4"/>
  <c r="P61" i="4"/>
  <c r="R61" i="4"/>
  <c r="T61" i="4"/>
  <c r="V61" i="4"/>
  <c r="X61" i="4"/>
  <c r="Z61" i="4"/>
  <c r="AB61" i="4"/>
  <c r="AD61" i="4"/>
  <c r="AQ61" i="4"/>
  <c r="D62" i="4"/>
  <c r="F62" i="4"/>
  <c r="H62" i="4"/>
  <c r="J62" i="4"/>
  <c r="L62" i="4"/>
  <c r="N62" i="4"/>
  <c r="P62" i="4"/>
  <c r="C70" i="4"/>
  <c r="AC12" i="4"/>
  <c r="AA12" i="4"/>
  <c r="Y12" i="4"/>
  <c r="W12" i="4"/>
  <c r="U12" i="4"/>
  <c r="S12" i="4"/>
  <c r="Q12" i="4"/>
  <c r="O12" i="4"/>
  <c r="M12" i="4"/>
  <c r="K12" i="4"/>
  <c r="I12" i="4"/>
  <c r="G12" i="4"/>
  <c r="E12" i="4"/>
  <c r="AQ64" i="4"/>
  <c r="AD64" i="4"/>
  <c r="AB64" i="4"/>
  <c r="Z64" i="4"/>
  <c r="X64" i="4"/>
  <c r="V64" i="4"/>
  <c r="T64" i="4"/>
  <c r="R64" i="4"/>
  <c r="P64" i="4"/>
  <c r="N64" i="4"/>
  <c r="L64" i="4"/>
  <c r="J64" i="4"/>
  <c r="H64" i="4"/>
  <c r="F64" i="4"/>
  <c r="D64" i="4"/>
  <c r="AQ63" i="4"/>
  <c r="AD63" i="4"/>
  <c r="AB63" i="4"/>
  <c r="Z63" i="4"/>
  <c r="X63" i="4"/>
  <c r="V63" i="4"/>
  <c r="T63" i="4"/>
  <c r="R63" i="4"/>
  <c r="P63" i="4"/>
  <c r="N63" i="4"/>
  <c r="L63" i="4"/>
  <c r="J63" i="4"/>
  <c r="H63" i="4"/>
  <c r="F63" i="4"/>
  <c r="D63" i="4"/>
  <c r="AQ62" i="4"/>
  <c r="AD62" i="4"/>
  <c r="AB62" i="4"/>
  <c r="Z62" i="4"/>
  <c r="X62" i="4"/>
  <c r="V62" i="4"/>
  <c r="T62" i="4"/>
  <c r="R62" i="4"/>
  <c r="AQ12" i="4"/>
  <c r="AD12" i="4"/>
  <c r="AD70" i="4" s="1"/>
  <c r="AB12" i="4"/>
  <c r="Z12" i="4"/>
  <c r="X12" i="4"/>
  <c r="V12" i="4"/>
  <c r="T12" i="4"/>
  <c r="R12" i="4"/>
  <c r="P12" i="4"/>
  <c r="N12" i="4"/>
  <c r="L12" i="4"/>
  <c r="J12" i="4"/>
  <c r="H12" i="4"/>
  <c r="F12" i="4"/>
  <c r="D12" i="4"/>
  <c r="AC64" i="4"/>
  <c r="AA64" i="4"/>
  <c r="Y64" i="4"/>
  <c r="W64" i="4"/>
  <c r="U64" i="4"/>
  <c r="S64" i="4"/>
  <c r="Q64" i="4"/>
  <c r="O64" i="4"/>
  <c r="M64" i="4"/>
  <c r="K64" i="4"/>
  <c r="I64" i="4"/>
  <c r="G64" i="4"/>
  <c r="E64" i="4"/>
  <c r="C64" i="4"/>
  <c r="AC63" i="4"/>
  <c r="AA63" i="4"/>
  <c r="Y63" i="4"/>
  <c r="W63" i="4"/>
  <c r="U63" i="4"/>
  <c r="S63" i="4"/>
  <c r="Q63" i="4"/>
  <c r="O63" i="4"/>
  <c r="M63" i="4"/>
  <c r="K63" i="4"/>
  <c r="I63" i="4"/>
  <c r="G63" i="4"/>
  <c r="E63" i="4"/>
  <c r="C63" i="4"/>
  <c r="AC62" i="4"/>
  <c r="AA62" i="4"/>
  <c r="Y62" i="4"/>
  <c r="W62" i="4"/>
  <c r="U62" i="4"/>
  <c r="S62" i="4"/>
  <c r="M21" i="47" l="1"/>
  <c r="AI21" i="47"/>
  <c r="AJ21" i="47"/>
  <c r="AW31" i="24"/>
  <c r="AW28" i="24"/>
  <c r="E21" i="47"/>
  <c r="V21" i="47"/>
  <c r="I21" i="47"/>
  <c r="AH21" i="47"/>
  <c r="J21" i="47"/>
  <c r="AJ70" i="25"/>
  <c r="AJ70" i="23"/>
  <c r="AJ70" i="22"/>
  <c r="AJ63" i="21"/>
  <c r="AJ31" i="47"/>
  <c r="AD21" i="47"/>
  <c r="F21" i="47"/>
  <c r="W21" i="47"/>
  <c r="AB21" i="47"/>
  <c r="D21" i="47"/>
  <c r="Z21" i="47"/>
  <c r="AA21" i="47"/>
  <c r="T21" i="47"/>
  <c r="N21" i="47"/>
  <c r="AI31" i="47"/>
  <c r="AI70" i="22"/>
  <c r="AI70" i="25"/>
  <c r="AI63" i="21"/>
  <c r="AI70" i="23"/>
  <c r="AM68" i="29"/>
  <c r="AM74" i="32"/>
  <c r="AM96" i="35"/>
  <c r="AM58" i="30"/>
  <c r="AQ892" i="3"/>
  <c r="AQ27" i="47" s="1"/>
  <c r="AQ891" i="3"/>
  <c r="AQ26" i="47" s="1"/>
  <c r="C31" i="47"/>
  <c r="AH70" i="25"/>
  <c r="AH70" i="23"/>
  <c r="AH70" i="22"/>
  <c r="AH63" i="21"/>
  <c r="Q21" i="47"/>
  <c r="AG70" i="25"/>
  <c r="AG70" i="23"/>
  <c r="AG70" i="22"/>
  <c r="AG63" i="21"/>
  <c r="AG21" i="47"/>
  <c r="G21" i="47"/>
  <c r="U21" i="47"/>
  <c r="AE21" i="47"/>
  <c r="S21" i="47"/>
  <c r="O21" i="47"/>
  <c r="AC21" i="47"/>
  <c r="AQ21" i="47"/>
  <c r="K21" i="47"/>
  <c r="Y21" i="47"/>
  <c r="AL58" i="30"/>
  <c r="AL74" i="32"/>
  <c r="AL96" i="35"/>
  <c r="AL68" i="29"/>
  <c r="AF70" i="25"/>
  <c r="AF70" i="22"/>
  <c r="AF63" i="21"/>
  <c r="AF70" i="23"/>
  <c r="AK58" i="30"/>
  <c r="AK74" i="32"/>
  <c r="AK96" i="35"/>
  <c r="AK68" i="29"/>
  <c r="AC16" i="47"/>
  <c r="C21" i="47"/>
  <c r="AJ68" i="29"/>
  <c r="AJ58" i="30"/>
  <c r="AJ74" i="32"/>
  <c r="AJ96" i="35"/>
  <c r="M76" i="7"/>
  <c r="E76" i="7"/>
  <c r="AS27" i="19"/>
  <c r="AT26" i="8"/>
  <c r="AT20" i="8"/>
  <c r="AS61" i="8"/>
  <c r="C21" i="42" s="1"/>
  <c r="AS59" i="41"/>
  <c r="AT59" i="41" s="1"/>
  <c r="AT59" i="39"/>
  <c r="AS58" i="41"/>
  <c r="AT58" i="41" s="1"/>
  <c r="AT58" i="39"/>
  <c r="AT23" i="8"/>
  <c r="AS65" i="8"/>
  <c r="AS60" i="8"/>
  <c r="AT22" i="8"/>
  <c r="AS63" i="8"/>
  <c r="C22" i="42" s="1"/>
  <c r="AW29" i="24"/>
  <c r="AT25" i="8"/>
  <c r="AW45" i="24"/>
  <c r="AS45" i="26"/>
  <c r="AT45" i="26" s="1"/>
  <c r="AT45" i="24"/>
  <c r="AS66" i="8"/>
  <c r="C26" i="42" s="1"/>
  <c r="AS59" i="19"/>
  <c r="AS24" i="19"/>
  <c r="AS47" i="19"/>
  <c r="AT47" i="19" s="1"/>
  <c r="AT47" i="8"/>
  <c r="AS57" i="19"/>
  <c r="AS64" i="8"/>
  <c r="C28" i="42" s="1"/>
  <c r="AW55" i="8"/>
  <c r="AT55" i="8"/>
  <c r="AW51" i="8"/>
  <c r="AS25" i="36"/>
  <c r="AW25" i="33"/>
  <c r="AT25" i="33"/>
  <c r="AW13" i="39"/>
  <c r="AS13" i="41"/>
  <c r="AW87" i="39"/>
  <c r="AS87" i="41"/>
  <c r="AT87" i="41" s="1"/>
  <c r="AT87" i="39"/>
  <c r="AW26" i="33"/>
  <c r="AS26" i="36"/>
  <c r="AT26" i="33"/>
  <c r="AW40" i="39"/>
  <c r="AS40" i="41"/>
  <c r="AT40" i="41" s="1"/>
  <c r="AS54" i="36"/>
  <c r="AT54" i="36" s="1"/>
  <c r="AW54" i="33"/>
  <c r="AT54" i="33"/>
  <c r="AW70" i="39"/>
  <c r="AW18" i="39"/>
  <c r="AW25" i="39"/>
  <c r="AW58" i="39"/>
  <c r="AW32" i="39"/>
  <c r="AW69" i="39"/>
  <c r="AW59" i="39"/>
  <c r="AS70" i="41"/>
  <c r="AT70" i="39"/>
  <c r="AW34" i="39"/>
  <c r="AS34" i="41"/>
  <c r="C36" i="43"/>
  <c r="G36" i="43" s="1"/>
  <c r="AW78" i="39"/>
  <c r="AS78" i="41"/>
  <c r="AT78" i="41" s="1"/>
  <c r="AT78" i="39"/>
  <c r="AW47" i="33"/>
  <c r="AS47" i="36"/>
  <c r="AT47" i="36" s="1"/>
  <c r="AT47" i="33"/>
  <c r="AW31" i="39"/>
  <c r="AS31" i="41"/>
  <c r="AS22" i="36"/>
  <c r="AT22" i="36" s="1"/>
  <c r="AW22" i="33"/>
  <c r="AT22" i="33"/>
  <c r="AS13" i="36"/>
  <c r="AW13" i="33"/>
  <c r="AW23" i="33"/>
  <c r="AS23" i="36"/>
  <c r="AT23" i="36" s="1"/>
  <c r="AT23" i="33"/>
  <c r="AW53" i="39"/>
  <c r="AS53" i="41"/>
  <c r="AT53" i="41" s="1"/>
  <c r="AT53" i="39"/>
  <c r="C39" i="43"/>
  <c r="G39" i="43" s="1"/>
  <c r="AW81" i="39"/>
  <c r="AS81" i="41"/>
  <c r="AT81" i="41" s="1"/>
  <c r="AT81" i="39"/>
  <c r="AW56" i="24"/>
  <c r="AT56" i="24"/>
  <c r="AW48" i="24"/>
  <c r="AS48" i="26"/>
  <c r="AT48" i="26" s="1"/>
  <c r="AT48" i="24"/>
  <c r="AS44" i="19"/>
  <c r="AT44" i="19" s="1"/>
  <c r="AT44" i="8"/>
  <c r="AW26" i="24"/>
  <c r="AS26" i="26"/>
  <c r="AW64" i="33"/>
  <c r="AS64" i="36"/>
  <c r="AT64" i="36" s="1"/>
  <c r="AT64" i="33"/>
  <c r="AS34" i="36"/>
  <c r="AW34" i="33"/>
  <c r="AT34" i="33"/>
  <c r="AW35" i="39"/>
  <c r="AS35" i="41"/>
  <c r="AW69" i="33"/>
  <c r="AS69" i="36"/>
  <c r="AT69" i="33"/>
  <c r="AW35" i="33"/>
  <c r="AS35" i="36"/>
  <c r="AT35" i="36" s="1"/>
  <c r="AT35" i="33"/>
  <c r="AW48" i="39"/>
  <c r="AS48" i="41"/>
  <c r="AT48" i="41" s="1"/>
  <c r="AT48" i="39"/>
  <c r="AW58" i="33"/>
  <c r="AS58" i="36"/>
  <c r="AT58" i="36" s="1"/>
  <c r="AT58" i="33"/>
  <c r="AW24" i="33"/>
  <c r="AS24" i="36"/>
  <c r="AT24" i="33"/>
  <c r="AW22" i="39"/>
  <c r="AS22" i="41"/>
  <c r="AW55" i="33"/>
  <c r="AS55" i="36"/>
  <c r="AT55" i="36" s="1"/>
  <c r="AT55" i="33"/>
  <c r="AW39" i="39"/>
  <c r="AS39" i="41"/>
  <c r="AT39" i="41" s="1"/>
  <c r="AW36" i="39"/>
  <c r="AS36" i="41"/>
  <c r="AT36" i="41" s="1"/>
  <c r="AS62" i="36"/>
  <c r="AT62" i="36" s="1"/>
  <c r="AW62" i="33"/>
  <c r="AT62" i="33"/>
  <c r="AW41" i="39"/>
  <c r="AS41" i="41"/>
  <c r="AT41" i="41" s="1"/>
  <c r="AT41" i="39"/>
  <c r="AW21" i="39"/>
  <c r="AS21" i="41"/>
  <c r="AW51" i="24"/>
  <c r="AT51" i="24"/>
  <c r="AW20" i="24"/>
  <c r="AS20" i="26"/>
  <c r="AS48" i="19"/>
  <c r="AT48" i="19" s="1"/>
  <c r="AT48" i="8"/>
  <c r="AW44" i="24"/>
  <c r="AS44" i="26"/>
  <c r="AT44" i="26" s="1"/>
  <c r="AT44" i="24"/>
  <c r="AW37" i="24"/>
  <c r="AS37" i="26"/>
  <c r="AW52" i="8"/>
  <c r="AT52" i="8"/>
  <c r="AS42" i="36"/>
  <c r="AT42" i="36" s="1"/>
  <c r="AW42" i="33"/>
  <c r="AT42" i="33"/>
  <c r="AW43" i="39"/>
  <c r="AS43" i="41"/>
  <c r="AT43" i="41" s="1"/>
  <c r="AT43" i="39"/>
  <c r="AW15" i="39"/>
  <c r="AS15" i="41"/>
  <c r="AS75" i="41"/>
  <c r="AT75" i="41" s="1"/>
  <c r="AW75" i="39"/>
  <c r="AT75" i="39"/>
  <c r="AW43" i="33"/>
  <c r="AS43" i="36"/>
  <c r="AT43" i="36" s="1"/>
  <c r="AT43" i="33"/>
  <c r="AW52" i="39"/>
  <c r="AS52" i="41"/>
  <c r="AT52" i="41" s="1"/>
  <c r="AT52" i="39"/>
  <c r="C44" i="43"/>
  <c r="G44" i="43" s="1"/>
  <c r="AW92" i="39"/>
  <c r="AS92" i="41"/>
  <c r="AT92" i="41" s="1"/>
  <c r="AT92" i="39"/>
  <c r="AS63" i="36"/>
  <c r="AT63" i="36" s="1"/>
  <c r="AW63" i="33"/>
  <c r="AT63" i="33"/>
  <c r="AS46" i="36"/>
  <c r="AT46" i="36" s="1"/>
  <c r="AW46" i="33"/>
  <c r="AT46" i="33"/>
  <c r="AS29" i="36"/>
  <c r="AW29" i="33"/>
  <c r="AW62" i="39"/>
  <c r="AS62" i="41"/>
  <c r="AT62" i="41" s="1"/>
  <c r="AT62" i="39"/>
  <c r="AW42" i="39"/>
  <c r="AS42" i="41"/>
  <c r="AT42" i="41" s="1"/>
  <c r="AT42" i="39"/>
  <c r="AW26" i="39"/>
  <c r="AS26" i="41"/>
  <c r="AS86" i="41"/>
  <c r="AT86" i="41" s="1"/>
  <c r="AT86" i="39"/>
  <c r="AW86" i="39"/>
  <c r="AS68" i="36"/>
  <c r="AW68" i="33"/>
  <c r="AT68" i="33"/>
  <c r="AS30" i="36"/>
  <c r="AT30" i="36" s="1"/>
  <c r="AW30" i="33"/>
  <c r="AT30" i="33"/>
  <c r="AW47" i="39"/>
  <c r="AS47" i="41"/>
  <c r="AT47" i="41" s="1"/>
  <c r="AT47" i="39"/>
  <c r="AS83" i="41"/>
  <c r="AT83" i="41" s="1"/>
  <c r="AT83" i="39"/>
  <c r="AW83" i="39"/>
  <c r="AW39" i="33"/>
  <c r="AS39" i="36"/>
  <c r="AT39" i="36" s="1"/>
  <c r="AT39" i="33"/>
  <c r="AW56" i="39"/>
  <c r="AS56" i="41"/>
  <c r="AT56" i="41" s="1"/>
  <c r="AT56" i="39"/>
  <c r="AS88" i="41"/>
  <c r="AT88" i="41" s="1"/>
  <c r="AW88" i="39"/>
  <c r="AT88" i="39"/>
  <c r="AW66" i="33"/>
  <c r="AS66" i="36"/>
  <c r="AT66" i="36" s="1"/>
  <c r="AT66" i="33"/>
  <c r="AW49" i="33"/>
  <c r="AS49" i="36"/>
  <c r="AT49" i="36" s="1"/>
  <c r="AT49" i="33"/>
  <c r="AW32" i="33"/>
  <c r="AS32" i="36"/>
  <c r="AT32" i="36" s="1"/>
  <c r="AT32" i="33"/>
  <c r="AW15" i="33"/>
  <c r="AS15" i="36"/>
  <c r="AT15" i="36" s="1"/>
  <c r="AT15" i="33"/>
  <c r="AW61" i="39"/>
  <c r="AS61" i="41"/>
  <c r="AT61" i="41" s="1"/>
  <c r="AT61" i="39"/>
  <c r="AW45" i="39"/>
  <c r="AS45" i="41"/>
  <c r="AT45" i="41" s="1"/>
  <c r="AT45" i="39"/>
  <c r="AW29" i="39"/>
  <c r="AS29" i="41"/>
  <c r="C41" i="43"/>
  <c r="AW89" i="39"/>
  <c r="AS89" i="41"/>
  <c r="AT89" i="41" s="1"/>
  <c r="AT89" i="39"/>
  <c r="AS73" i="41"/>
  <c r="AT73" i="41" s="1"/>
  <c r="AW73" i="39"/>
  <c r="AT73" i="39"/>
  <c r="AW54" i="24"/>
  <c r="AT54" i="24"/>
  <c r="AW22" i="24"/>
  <c r="AW35" i="24"/>
  <c r="AW33" i="24"/>
  <c r="AW42" i="24"/>
  <c r="AT35" i="8"/>
  <c r="AT31" i="8"/>
  <c r="AW39" i="24"/>
  <c r="AW23" i="24"/>
  <c r="AW16" i="24"/>
  <c r="AW21" i="24"/>
  <c r="AW46" i="24"/>
  <c r="AW30" i="24"/>
  <c r="AW14" i="24"/>
  <c r="AW47" i="24"/>
  <c r="AS47" i="26"/>
  <c r="AT47" i="26" s="1"/>
  <c r="AT47" i="24"/>
  <c r="AW54" i="8"/>
  <c r="AT54" i="8"/>
  <c r="AW59" i="33"/>
  <c r="AS59" i="36"/>
  <c r="AT59" i="36" s="1"/>
  <c r="AT59" i="33"/>
  <c r="AW27" i="39"/>
  <c r="AS27" i="41"/>
  <c r="AW61" i="33"/>
  <c r="AS61" i="36"/>
  <c r="AT61" i="36" s="1"/>
  <c r="AT61" i="33"/>
  <c r="AS76" i="41"/>
  <c r="AT76" i="41" s="1"/>
  <c r="AW76" i="39"/>
  <c r="AT76" i="39"/>
  <c r="AS37" i="36"/>
  <c r="AT37" i="36" s="1"/>
  <c r="AW37" i="33"/>
  <c r="AT37" i="33"/>
  <c r="AW20" i="33"/>
  <c r="AS20" i="36"/>
  <c r="AT20" i="36" s="1"/>
  <c r="AT20" i="33"/>
  <c r="AW50" i="39"/>
  <c r="AS50" i="41"/>
  <c r="AT50" i="41" s="1"/>
  <c r="AT50" i="39"/>
  <c r="AW14" i="39"/>
  <c r="AS14" i="41"/>
  <c r="AW63" i="39"/>
  <c r="AS63" i="41"/>
  <c r="AT63" i="41" s="1"/>
  <c r="AT63" i="39"/>
  <c r="AS56" i="36"/>
  <c r="AT56" i="36" s="1"/>
  <c r="AW56" i="33"/>
  <c r="AT56" i="33"/>
  <c r="AW24" i="39"/>
  <c r="AS24" i="41"/>
  <c r="AS57" i="36"/>
  <c r="AT57" i="36" s="1"/>
  <c r="AW57" i="33"/>
  <c r="AT57" i="33"/>
  <c r="AS40" i="36"/>
  <c r="AT40" i="36" s="1"/>
  <c r="AW40" i="33"/>
  <c r="AT40" i="33"/>
  <c r="AW37" i="39"/>
  <c r="AS37" i="41"/>
  <c r="AT37" i="41" s="1"/>
  <c r="AW17" i="39"/>
  <c r="AS17" i="41"/>
  <c r="AW53" i="24"/>
  <c r="AT53" i="24"/>
  <c r="C35" i="42"/>
  <c r="AT72" i="33"/>
  <c r="C43" i="43"/>
  <c r="G43" i="43" s="1"/>
  <c r="AW91" i="39"/>
  <c r="AS91" i="41"/>
  <c r="AT91" i="41" s="1"/>
  <c r="AT91" i="39"/>
  <c r="C40" i="43"/>
  <c r="G40" i="43" s="1"/>
  <c r="AS84" i="41"/>
  <c r="AT84" i="41" s="1"/>
  <c r="AW84" i="39"/>
  <c r="AT84" i="39"/>
  <c r="AS41" i="36"/>
  <c r="AT41" i="36" s="1"/>
  <c r="AW41" i="33"/>
  <c r="AT41" i="33"/>
  <c r="AW54" i="39"/>
  <c r="AS54" i="41"/>
  <c r="AT54" i="41" s="1"/>
  <c r="AT54" i="39"/>
  <c r="AW38" i="39"/>
  <c r="AS38" i="41"/>
  <c r="AT38" i="41" s="1"/>
  <c r="AS82" i="41"/>
  <c r="AT82" i="41" s="1"/>
  <c r="C45" i="43"/>
  <c r="G45" i="43" s="1"/>
  <c r="AW82" i="39"/>
  <c r="AT82" i="39"/>
  <c r="AW21" i="33"/>
  <c r="AS21" i="36"/>
  <c r="AT21" i="36" s="1"/>
  <c r="AT21" i="33"/>
  <c r="AW67" i="39"/>
  <c r="AS67" i="41"/>
  <c r="AT67" i="41" s="1"/>
  <c r="AT67" i="39"/>
  <c r="AW65" i="33"/>
  <c r="AS65" i="36"/>
  <c r="AT65" i="36" s="1"/>
  <c r="AT65" i="33"/>
  <c r="AS31" i="36"/>
  <c r="AT31" i="36" s="1"/>
  <c r="AW31" i="33"/>
  <c r="AT31" i="33"/>
  <c r="C38" i="43"/>
  <c r="G38" i="43" s="1"/>
  <c r="AS80" i="41"/>
  <c r="AT80" i="41" s="1"/>
  <c r="AW80" i="39"/>
  <c r="AT80" i="39"/>
  <c r="AS45" i="36"/>
  <c r="AT45" i="36" s="1"/>
  <c r="AW45" i="33"/>
  <c r="AW27" i="33"/>
  <c r="AS27" i="36"/>
  <c r="AT27" i="33"/>
  <c r="AW57" i="39"/>
  <c r="AS57" i="41"/>
  <c r="AT57" i="41" s="1"/>
  <c r="AT57" i="39"/>
  <c r="AS85" i="41"/>
  <c r="AT85" i="41" s="1"/>
  <c r="AW85" i="39"/>
  <c r="AT85" i="39"/>
  <c r="AW55" i="24"/>
  <c r="AT55" i="24"/>
  <c r="AS66" i="20"/>
  <c r="AT66" i="20" s="1"/>
  <c r="AT24" i="20"/>
  <c r="AS45" i="19"/>
  <c r="AT45" i="19" s="1"/>
  <c r="AT45" i="8"/>
  <c r="AW24" i="24"/>
  <c r="AS59" i="26"/>
  <c r="AS24" i="26"/>
  <c r="AS66" i="24"/>
  <c r="AW66" i="24" s="1"/>
  <c r="AW25" i="24"/>
  <c r="AS25" i="26"/>
  <c r="AW56" i="8"/>
  <c r="AT56" i="8"/>
  <c r="AW53" i="8"/>
  <c r="AT53" i="8"/>
  <c r="AW51" i="33"/>
  <c r="AS51" i="36"/>
  <c r="AT51" i="36" s="1"/>
  <c r="AT51" i="33"/>
  <c r="AS17" i="36"/>
  <c r="AT17" i="36" s="1"/>
  <c r="AW17" i="33"/>
  <c r="AT17" i="33"/>
  <c r="AW51" i="39"/>
  <c r="AS51" i="41"/>
  <c r="AT51" i="41" s="1"/>
  <c r="AT51" i="39"/>
  <c r="AW19" i="39"/>
  <c r="AS19" i="41"/>
  <c r="C37" i="43"/>
  <c r="G37" i="43" s="1"/>
  <c r="AW79" i="39"/>
  <c r="AS79" i="41"/>
  <c r="AT79" i="41" s="1"/>
  <c r="AT79" i="39"/>
  <c r="AW52" i="33"/>
  <c r="AS52" i="36"/>
  <c r="AT52" i="36" s="1"/>
  <c r="AT52" i="33"/>
  <c r="AW18" i="33"/>
  <c r="AS18" i="36"/>
  <c r="AT18" i="33"/>
  <c r="AW68" i="39"/>
  <c r="AS68" i="41"/>
  <c r="AT68" i="41" s="1"/>
  <c r="AT68" i="39"/>
  <c r="AW20" i="39"/>
  <c r="AS20" i="41"/>
  <c r="AT20" i="41" s="1"/>
  <c r="AS67" i="36"/>
  <c r="AT67" i="36" s="1"/>
  <c r="AW67" i="33"/>
  <c r="AT67" i="33"/>
  <c r="AW50" i="33"/>
  <c r="AS50" i="36"/>
  <c r="AT50" i="36" s="1"/>
  <c r="AT50" i="33"/>
  <c r="AS33" i="36"/>
  <c r="AW33" i="33"/>
  <c r="AT33" i="33"/>
  <c r="AW16" i="33"/>
  <c r="AS16" i="36"/>
  <c r="AT16" i="36" s="1"/>
  <c r="AT16" i="33"/>
  <c r="AW66" i="39"/>
  <c r="AS66" i="41"/>
  <c r="AT66" i="41" s="1"/>
  <c r="AT66" i="39"/>
  <c r="AW46" i="39"/>
  <c r="AS46" i="41"/>
  <c r="AT46" i="41" s="1"/>
  <c r="AT46" i="39"/>
  <c r="AW30" i="39"/>
  <c r="AS30" i="41"/>
  <c r="AT30" i="41" s="1"/>
  <c r="C42" i="43"/>
  <c r="G42" i="43" s="1"/>
  <c r="AS90" i="41"/>
  <c r="AT90" i="41" s="1"/>
  <c r="AW90" i="39"/>
  <c r="AT90" i="39"/>
  <c r="AW74" i="39"/>
  <c r="AS74" i="41"/>
  <c r="AT74" i="41" s="1"/>
  <c r="AT74" i="39"/>
  <c r="AW38" i="33"/>
  <c r="AS38" i="36"/>
  <c r="AT38" i="36" s="1"/>
  <c r="AT38" i="33"/>
  <c r="AW55" i="39"/>
  <c r="AS55" i="41"/>
  <c r="AT55" i="41" s="1"/>
  <c r="AT55" i="39"/>
  <c r="AW23" i="39"/>
  <c r="AS23" i="41"/>
  <c r="AT23" i="41" s="1"/>
  <c r="AW48" i="33"/>
  <c r="AS48" i="36"/>
  <c r="AT48" i="36" s="1"/>
  <c r="AT48" i="33"/>
  <c r="AS14" i="36"/>
  <c r="AT14" i="36" s="1"/>
  <c r="AW14" i="33"/>
  <c r="AT14" i="33"/>
  <c r="AW64" i="39"/>
  <c r="AS64" i="41"/>
  <c r="AT64" i="41" s="1"/>
  <c r="AT64" i="39"/>
  <c r="AW16" i="39"/>
  <c r="AS16" i="41"/>
  <c r="AW70" i="33"/>
  <c r="AS70" i="36"/>
  <c r="AW53" i="33"/>
  <c r="AS53" i="36"/>
  <c r="AT53" i="36" s="1"/>
  <c r="AT53" i="33"/>
  <c r="AW36" i="33"/>
  <c r="AS36" i="36"/>
  <c r="AT36" i="36" s="1"/>
  <c r="AT36" i="33"/>
  <c r="AW19" i="33"/>
  <c r="AS19" i="36"/>
  <c r="AT19" i="36" s="1"/>
  <c r="AT19" i="33"/>
  <c r="AW65" i="39"/>
  <c r="AS65" i="41"/>
  <c r="AT65" i="41" s="1"/>
  <c r="AT65" i="39"/>
  <c r="AW49" i="39"/>
  <c r="AS49" i="41"/>
  <c r="AT49" i="41" s="1"/>
  <c r="AT49" i="39"/>
  <c r="AW33" i="39"/>
  <c r="AS33" i="41"/>
  <c r="C35" i="43"/>
  <c r="AS72" i="41"/>
  <c r="AW72" i="39"/>
  <c r="AS77" i="41"/>
  <c r="AT77" i="41" s="1"/>
  <c r="AW77" i="39"/>
  <c r="AT77" i="39"/>
  <c r="AW52" i="24"/>
  <c r="AT52" i="24"/>
  <c r="AW38" i="24"/>
  <c r="AT38" i="8"/>
  <c r="AT21" i="8"/>
  <c r="AW19" i="24"/>
  <c r="AW36" i="24"/>
  <c r="AW13" i="24"/>
  <c r="AT28" i="8"/>
  <c r="AT24" i="8"/>
  <c r="AT19" i="8"/>
  <c r="AT15" i="8"/>
  <c r="AS59" i="8"/>
  <c r="AW32" i="24"/>
  <c r="AW17" i="24"/>
  <c r="AW43" i="24"/>
  <c r="AW27" i="24"/>
  <c r="AW41" i="24"/>
  <c r="AW34" i="24"/>
  <c r="AW18" i="24"/>
  <c r="AQ37" i="19"/>
  <c r="AB117" i="19" s="1"/>
  <c r="AT37" i="8"/>
  <c r="AQ33" i="19"/>
  <c r="X117" i="19" s="1"/>
  <c r="AT33" i="8"/>
  <c r="AQ29" i="19"/>
  <c r="T117" i="19" s="1"/>
  <c r="AT29" i="8"/>
  <c r="AQ16" i="19"/>
  <c r="G117" i="19" s="1"/>
  <c r="AT16" i="8"/>
  <c r="AQ34" i="19"/>
  <c r="Y117" i="19" s="1"/>
  <c r="AT34" i="8"/>
  <c r="AQ30" i="19"/>
  <c r="U117" i="19" s="1"/>
  <c r="AT30" i="8"/>
  <c r="AQ17" i="19"/>
  <c r="AT17" i="19" s="1"/>
  <c r="AT17" i="8"/>
  <c r="AQ13" i="19"/>
  <c r="D117" i="19" s="1"/>
  <c r="AT13" i="8"/>
  <c r="AQ39" i="19"/>
  <c r="AT39" i="19" s="1"/>
  <c r="AT39" i="8"/>
  <c r="AQ18" i="19"/>
  <c r="I117" i="19" s="1"/>
  <c r="AT18" i="8"/>
  <c r="AQ14" i="19"/>
  <c r="AT14" i="19" s="1"/>
  <c r="AT14" i="8"/>
  <c r="AQ36" i="19"/>
  <c r="AA117" i="19" s="1"/>
  <c r="AT36" i="8"/>
  <c r="AQ32" i="19"/>
  <c r="AT32" i="19" s="1"/>
  <c r="AT32" i="8"/>
  <c r="AE49" i="19"/>
  <c r="AE65" i="19" s="1"/>
  <c r="AE72" i="8"/>
  <c r="AE70" i="23"/>
  <c r="AE63" i="21"/>
  <c r="AE70" i="22"/>
  <c r="AE70" i="25"/>
  <c r="L72" i="20"/>
  <c r="D72" i="20"/>
  <c r="I72" i="20"/>
  <c r="I76" i="7"/>
  <c r="L76" i="7"/>
  <c r="H72" i="20"/>
  <c r="U15" i="47"/>
  <c r="AT49" i="20"/>
  <c r="F76" i="7"/>
  <c r="D76" i="7"/>
  <c r="K72" i="20"/>
  <c r="M72" i="20"/>
  <c r="E72" i="20"/>
  <c r="N72" i="20"/>
  <c r="F72" i="20"/>
  <c r="Y15" i="47"/>
  <c r="AI96" i="35"/>
  <c r="AI74" i="32"/>
  <c r="AI68" i="29"/>
  <c r="AI58" i="30"/>
  <c r="C25" i="43"/>
  <c r="C48" i="42"/>
  <c r="G41" i="42"/>
  <c r="C45" i="42"/>
  <c r="G45" i="42" s="1"/>
  <c r="C58" i="46"/>
  <c r="AV4" i="3" s="1"/>
  <c r="C73" i="41"/>
  <c r="C72" i="39"/>
  <c r="C72" i="41" s="1"/>
  <c r="AS41" i="19"/>
  <c r="AT41" i="19" s="1"/>
  <c r="AS28" i="19"/>
  <c r="AS56" i="19"/>
  <c r="AS21" i="19"/>
  <c r="AS54" i="19"/>
  <c r="AS41" i="26"/>
  <c r="AT41" i="26" s="1"/>
  <c r="AT41" i="24"/>
  <c r="AS35" i="26"/>
  <c r="AS57" i="26"/>
  <c r="AS31" i="26"/>
  <c r="AS64" i="24"/>
  <c r="AS27" i="26"/>
  <c r="AS19" i="26"/>
  <c r="AS60" i="24"/>
  <c r="AS15" i="26"/>
  <c r="AS53" i="26"/>
  <c r="AS46" i="19"/>
  <c r="AT46" i="19" s="1"/>
  <c r="AS40" i="19"/>
  <c r="AT40" i="19" s="1"/>
  <c r="AS35" i="19"/>
  <c r="C25" i="42"/>
  <c r="AS31" i="19"/>
  <c r="C23" i="42"/>
  <c r="AS19" i="19"/>
  <c r="AS15" i="19"/>
  <c r="AS53" i="19"/>
  <c r="AS64" i="20"/>
  <c r="AT64" i="20" s="1"/>
  <c r="AT31" i="20"/>
  <c r="AS60" i="20"/>
  <c r="AT60" i="20" s="1"/>
  <c r="AT15" i="20"/>
  <c r="AS46" i="26"/>
  <c r="AT46" i="26" s="1"/>
  <c r="AT46" i="24"/>
  <c r="AS40" i="26"/>
  <c r="AT40" i="26" s="1"/>
  <c r="AT40" i="24"/>
  <c r="AS36" i="26"/>
  <c r="AS32" i="26"/>
  <c r="AS56" i="26"/>
  <c r="AS28" i="26"/>
  <c r="AS63" i="24"/>
  <c r="AS54" i="26"/>
  <c r="AS61" i="24"/>
  <c r="AS21" i="26"/>
  <c r="AS16" i="26"/>
  <c r="AS89" i="36"/>
  <c r="AT89" i="36" s="1"/>
  <c r="AW89" i="33"/>
  <c r="AT89" i="33"/>
  <c r="AS85" i="36"/>
  <c r="AT85" i="36" s="1"/>
  <c r="AW85" i="33"/>
  <c r="AT85" i="33"/>
  <c r="AS81" i="36"/>
  <c r="AT81" i="36" s="1"/>
  <c r="AW81" i="33"/>
  <c r="AT81" i="33"/>
  <c r="AS77" i="36"/>
  <c r="AT77" i="36" s="1"/>
  <c r="AW77" i="33"/>
  <c r="AT77" i="33"/>
  <c r="AS73" i="36"/>
  <c r="AT73" i="36" s="1"/>
  <c r="AW73" i="33"/>
  <c r="AT73" i="33"/>
  <c r="AS90" i="36"/>
  <c r="AT90" i="36" s="1"/>
  <c r="AW90" i="33"/>
  <c r="AT90" i="33"/>
  <c r="AS86" i="36"/>
  <c r="AT86" i="36" s="1"/>
  <c r="AW86" i="33"/>
  <c r="AT86" i="33"/>
  <c r="AS82" i="36"/>
  <c r="AT82" i="36" s="1"/>
  <c r="AW82" i="33"/>
  <c r="AT82" i="33"/>
  <c r="AS78" i="36"/>
  <c r="AT78" i="36" s="1"/>
  <c r="AW78" i="33"/>
  <c r="AT78" i="33"/>
  <c r="AS74" i="36"/>
  <c r="AT74" i="36" s="1"/>
  <c r="AW74" i="33"/>
  <c r="AT74" i="33"/>
  <c r="C73" i="36"/>
  <c r="C72" i="33"/>
  <c r="C72" i="36" s="1"/>
  <c r="C24" i="42"/>
  <c r="G24" i="42" s="1"/>
  <c r="AS43" i="19"/>
  <c r="AT43" i="19" s="1"/>
  <c r="AS63" i="20"/>
  <c r="AT63" i="20" s="1"/>
  <c r="AT28" i="20"/>
  <c r="AS61" i="20"/>
  <c r="AT61" i="20" s="1"/>
  <c r="AT21" i="20"/>
  <c r="AS43" i="26"/>
  <c r="AT43" i="26" s="1"/>
  <c r="AT43" i="24"/>
  <c r="AS39" i="26"/>
  <c r="AS33" i="26"/>
  <c r="AS29" i="26"/>
  <c r="AS55" i="26"/>
  <c r="AS62" i="24"/>
  <c r="AS22" i="26"/>
  <c r="AS17" i="26"/>
  <c r="AS13" i="26"/>
  <c r="AS42" i="19"/>
  <c r="AT42" i="19" s="1"/>
  <c r="AS38" i="19"/>
  <c r="AS58" i="19"/>
  <c r="C27" i="42"/>
  <c r="AS22" i="19"/>
  <c r="AS55" i="19"/>
  <c r="AS65" i="20"/>
  <c r="AT65" i="20" s="1"/>
  <c r="AT38" i="20"/>
  <c r="AS62" i="20"/>
  <c r="AT62" i="20" s="1"/>
  <c r="AT22" i="20"/>
  <c r="AS42" i="26"/>
  <c r="AT42" i="26" s="1"/>
  <c r="AT42" i="24"/>
  <c r="AS58" i="26"/>
  <c r="AS65" i="24"/>
  <c r="AS38" i="26"/>
  <c r="AS34" i="26"/>
  <c r="AS30" i="26"/>
  <c r="AS23" i="26"/>
  <c r="AS18" i="26"/>
  <c r="AS14" i="26"/>
  <c r="AS91" i="36"/>
  <c r="AT91" i="36" s="1"/>
  <c r="AW91" i="33"/>
  <c r="AT91" i="33"/>
  <c r="AS87" i="36"/>
  <c r="AT87" i="36" s="1"/>
  <c r="AW87" i="33"/>
  <c r="AT87" i="33"/>
  <c r="AS83" i="36"/>
  <c r="AT83" i="36" s="1"/>
  <c r="AW83" i="33"/>
  <c r="AT83" i="33"/>
  <c r="AS79" i="36"/>
  <c r="AT79" i="36" s="1"/>
  <c r="AT79" i="33"/>
  <c r="AS75" i="36"/>
  <c r="AT75" i="36" s="1"/>
  <c r="AW75" i="33"/>
  <c r="AT75" i="33"/>
  <c r="AS92" i="36"/>
  <c r="AT92" i="36" s="1"/>
  <c r="AW92" i="33"/>
  <c r="AT92" i="33"/>
  <c r="AS88" i="36"/>
  <c r="AT88" i="36" s="1"/>
  <c r="AW88" i="33"/>
  <c r="AT88" i="33"/>
  <c r="AS84" i="36"/>
  <c r="AW84" i="33"/>
  <c r="AT84" i="33"/>
  <c r="AS80" i="36"/>
  <c r="AT80" i="36" s="1"/>
  <c r="AW80" i="33"/>
  <c r="AT80" i="33"/>
  <c r="AS76" i="36"/>
  <c r="AT76" i="36" s="1"/>
  <c r="AW76" i="33"/>
  <c r="AT76" i="33"/>
  <c r="AT70" i="33"/>
  <c r="AS72" i="36"/>
  <c r="AW72" i="33"/>
  <c r="AT26" i="19"/>
  <c r="AS58" i="8"/>
  <c r="C20" i="42" s="1"/>
  <c r="AQ27" i="19"/>
  <c r="AQ25" i="19"/>
  <c r="AT25" i="19" s="1"/>
  <c r="AQ23" i="19"/>
  <c r="AT23" i="19" s="1"/>
  <c r="AH74" i="32"/>
  <c r="C13" i="41"/>
  <c r="AH96" i="39"/>
  <c r="AH96" i="35"/>
  <c r="AH68" i="29"/>
  <c r="AH58" i="30"/>
  <c r="AQ38" i="19"/>
  <c r="AQ65" i="8"/>
  <c r="AQ28" i="19"/>
  <c r="AQ63" i="8"/>
  <c r="AQ66" i="8"/>
  <c r="E26" i="42"/>
  <c r="AQ22" i="19"/>
  <c r="AQ62" i="8"/>
  <c r="E27" i="42"/>
  <c r="AQ21" i="19"/>
  <c r="AQ61" i="8"/>
  <c r="AQ19" i="19"/>
  <c r="E23" i="42"/>
  <c r="AQ15" i="19"/>
  <c r="AQ60" i="8"/>
  <c r="AQ35" i="19"/>
  <c r="E25" i="42"/>
  <c r="AQ31" i="19"/>
  <c r="AQ64" i="8"/>
  <c r="AQ20" i="19"/>
  <c r="AT20" i="19" s="1"/>
  <c r="E29" i="42"/>
  <c r="AQ59" i="8"/>
  <c r="AS52" i="26"/>
  <c r="AS51" i="26"/>
  <c r="AS12" i="26"/>
  <c r="AS59" i="24"/>
  <c r="AS58" i="24"/>
  <c r="AQ24" i="19"/>
  <c r="AQ59" i="19"/>
  <c r="AQ51" i="19"/>
  <c r="AQ12" i="19"/>
  <c r="AS58" i="20"/>
  <c r="AT58" i="20" s="1"/>
  <c r="AS59" i="20"/>
  <c r="AT59" i="20" s="1"/>
  <c r="AQ39" i="9"/>
  <c r="AM39" i="9"/>
  <c r="AI39" i="9"/>
  <c r="AE39" i="9"/>
  <c r="AA39" i="9"/>
  <c r="W39" i="9"/>
  <c r="S39" i="9"/>
  <c r="O39" i="9"/>
  <c r="K39" i="9"/>
  <c r="G39" i="9"/>
  <c r="AP39" i="9"/>
  <c r="AL39" i="9"/>
  <c r="AH39" i="9"/>
  <c r="AD39" i="9"/>
  <c r="Z39" i="9"/>
  <c r="V39" i="9"/>
  <c r="R39" i="9"/>
  <c r="N39" i="9"/>
  <c r="J39" i="9"/>
  <c r="F39" i="9"/>
  <c r="AO39" i="9"/>
  <c r="AK39" i="9"/>
  <c r="AG39" i="9"/>
  <c r="AC39" i="9"/>
  <c r="Y39" i="9"/>
  <c r="U39" i="9"/>
  <c r="Q39" i="9"/>
  <c r="M39" i="9"/>
  <c r="I39" i="9"/>
  <c r="E39" i="9"/>
  <c r="C39" i="9"/>
  <c r="AN39" i="9"/>
  <c r="AJ39" i="9"/>
  <c r="AF39" i="9"/>
  <c r="AB39" i="9"/>
  <c r="X39" i="9"/>
  <c r="T39" i="9"/>
  <c r="P39" i="9"/>
  <c r="L39" i="9"/>
  <c r="H39" i="9"/>
  <c r="D39" i="9"/>
  <c r="AD124" i="8"/>
  <c r="AQ58" i="19"/>
  <c r="AQ38" i="9"/>
  <c r="C38" i="9"/>
  <c r="AP38" i="9"/>
  <c r="AN38" i="9"/>
  <c r="AL38" i="9"/>
  <c r="AJ38" i="9"/>
  <c r="AH38" i="9"/>
  <c r="AF38" i="9"/>
  <c r="AD38" i="9"/>
  <c r="AB38" i="9"/>
  <c r="Z38" i="9"/>
  <c r="X38" i="9"/>
  <c r="V38" i="9"/>
  <c r="T38" i="9"/>
  <c r="R38" i="9"/>
  <c r="P38" i="9"/>
  <c r="N38" i="9"/>
  <c r="L38" i="9"/>
  <c r="J38" i="9"/>
  <c r="H38" i="9"/>
  <c r="F38" i="9"/>
  <c r="D38" i="9"/>
  <c r="AO38" i="9"/>
  <c r="AM38" i="9"/>
  <c r="AK38" i="9"/>
  <c r="AI38" i="9"/>
  <c r="AG38" i="9"/>
  <c r="AE38" i="9"/>
  <c r="AC38" i="9"/>
  <c r="AA38" i="9"/>
  <c r="Y38" i="9"/>
  <c r="W38" i="9"/>
  <c r="U38" i="9"/>
  <c r="S38" i="9"/>
  <c r="Q38" i="9"/>
  <c r="O38" i="9"/>
  <c r="M38" i="9"/>
  <c r="K38" i="9"/>
  <c r="I38" i="9"/>
  <c r="G38" i="9"/>
  <c r="E38" i="9"/>
  <c r="AC124" i="8"/>
  <c r="AQ35" i="9"/>
  <c r="AM35" i="9"/>
  <c r="AI35" i="9"/>
  <c r="AE35" i="9"/>
  <c r="AA35" i="9"/>
  <c r="W35" i="9"/>
  <c r="S35" i="9"/>
  <c r="O35" i="9"/>
  <c r="K35" i="9"/>
  <c r="G35" i="9"/>
  <c r="AN35" i="9"/>
  <c r="AJ35" i="9"/>
  <c r="AF35" i="9"/>
  <c r="AB35" i="9"/>
  <c r="X35" i="9"/>
  <c r="T35" i="9"/>
  <c r="P35" i="9"/>
  <c r="L35" i="9"/>
  <c r="H35" i="9"/>
  <c r="D35" i="9"/>
  <c r="AO35" i="9"/>
  <c r="AK35" i="9"/>
  <c r="AG35" i="9"/>
  <c r="AC35" i="9"/>
  <c r="Y35" i="9"/>
  <c r="U35" i="9"/>
  <c r="Q35" i="9"/>
  <c r="M35" i="9"/>
  <c r="I35" i="9"/>
  <c r="E35" i="9"/>
  <c r="C35" i="9"/>
  <c r="AP35" i="9"/>
  <c r="AL35" i="9"/>
  <c r="AH35" i="9"/>
  <c r="AD35" i="9"/>
  <c r="Z35" i="9"/>
  <c r="V35" i="9"/>
  <c r="R35" i="9"/>
  <c r="N35" i="9"/>
  <c r="J35" i="9"/>
  <c r="F35" i="9"/>
  <c r="Z124" i="8"/>
  <c r="AQ32" i="9"/>
  <c r="AN32" i="9"/>
  <c r="AJ32" i="9"/>
  <c r="AF32" i="9"/>
  <c r="AB32" i="9"/>
  <c r="X32" i="9"/>
  <c r="T32" i="9"/>
  <c r="P32" i="9"/>
  <c r="L32" i="9"/>
  <c r="H32" i="9"/>
  <c r="D32" i="9"/>
  <c r="AO32" i="9"/>
  <c r="AK32" i="9"/>
  <c r="AG32" i="9"/>
  <c r="AC32" i="9"/>
  <c r="Y32" i="9"/>
  <c r="U32" i="9"/>
  <c r="Q32" i="9"/>
  <c r="M32" i="9"/>
  <c r="I32" i="9"/>
  <c r="E32" i="9"/>
  <c r="C32" i="9"/>
  <c r="AP32" i="9"/>
  <c r="AL32" i="9"/>
  <c r="AH32" i="9"/>
  <c r="AD32" i="9"/>
  <c r="Z32" i="9"/>
  <c r="V32" i="9"/>
  <c r="R32" i="9"/>
  <c r="N32" i="9"/>
  <c r="J32" i="9"/>
  <c r="F32" i="9"/>
  <c r="AM32" i="9"/>
  <c r="AI32" i="9"/>
  <c r="AE32" i="9"/>
  <c r="AA32" i="9"/>
  <c r="W32" i="9"/>
  <c r="S32" i="9"/>
  <c r="O32" i="9"/>
  <c r="K32" i="9"/>
  <c r="G32" i="9"/>
  <c r="W124" i="8"/>
  <c r="AQ30" i="9"/>
  <c r="C30" i="9"/>
  <c r="AN30" i="9"/>
  <c r="AJ30" i="9"/>
  <c r="AF30" i="9"/>
  <c r="AB30" i="9"/>
  <c r="X30" i="9"/>
  <c r="T30" i="9"/>
  <c r="P30" i="9"/>
  <c r="L30" i="9"/>
  <c r="H30" i="9"/>
  <c r="D30" i="9"/>
  <c r="AM30" i="9"/>
  <c r="AI30" i="9"/>
  <c r="AE30" i="9"/>
  <c r="AA30" i="9"/>
  <c r="W30" i="9"/>
  <c r="S30" i="9"/>
  <c r="O30" i="9"/>
  <c r="K30" i="9"/>
  <c r="G30" i="9"/>
  <c r="AP30" i="9"/>
  <c r="AL30" i="9"/>
  <c r="AH30" i="9"/>
  <c r="AD30" i="9"/>
  <c r="Z30" i="9"/>
  <c r="V30" i="9"/>
  <c r="R30" i="9"/>
  <c r="N30" i="9"/>
  <c r="J30" i="9"/>
  <c r="F30" i="9"/>
  <c r="AO30" i="9"/>
  <c r="AK30" i="9"/>
  <c r="AG30" i="9"/>
  <c r="AC30" i="9"/>
  <c r="Y30" i="9"/>
  <c r="U30" i="9"/>
  <c r="Q30" i="9"/>
  <c r="M30" i="9"/>
  <c r="I30" i="9"/>
  <c r="E30" i="9"/>
  <c r="U124" i="8"/>
  <c r="AQ29" i="9"/>
  <c r="AM29" i="9"/>
  <c r="AI29" i="9"/>
  <c r="AE29" i="9"/>
  <c r="AA29" i="9"/>
  <c r="W29" i="9"/>
  <c r="S29" i="9"/>
  <c r="O29" i="9"/>
  <c r="K29" i="9"/>
  <c r="G29" i="9"/>
  <c r="AP29" i="9"/>
  <c r="AL29" i="9"/>
  <c r="AH29" i="9"/>
  <c r="AD29" i="9"/>
  <c r="Z29" i="9"/>
  <c r="V29" i="9"/>
  <c r="R29" i="9"/>
  <c r="N29" i="9"/>
  <c r="J29" i="9"/>
  <c r="F29" i="9"/>
  <c r="AO29" i="9"/>
  <c r="AK29" i="9"/>
  <c r="AG29" i="9"/>
  <c r="AC29" i="9"/>
  <c r="Y29" i="9"/>
  <c r="U29" i="9"/>
  <c r="Q29" i="9"/>
  <c r="M29" i="9"/>
  <c r="I29" i="9"/>
  <c r="E29" i="9"/>
  <c r="C29" i="9"/>
  <c r="AN29" i="9"/>
  <c r="AJ29" i="9"/>
  <c r="AF29" i="9"/>
  <c r="AB29" i="9"/>
  <c r="X29" i="9"/>
  <c r="T29" i="9"/>
  <c r="P29" i="9"/>
  <c r="L29" i="9"/>
  <c r="H29" i="9"/>
  <c r="D29" i="9"/>
  <c r="T124" i="8"/>
  <c r="AQ56" i="19"/>
  <c r="AQ28" i="9"/>
  <c r="C28" i="9"/>
  <c r="AP28" i="9"/>
  <c r="AN28" i="9"/>
  <c r="AL28" i="9"/>
  <c r="AJ28" i="9"/>
  <c r="AH28" i="9"/>
  <c r="AF28" i="9"/>
  <c r="AD28" i="9"/>
  <c r="AB28" i="9"/>
  <c r="Z28" i="9"/>
  <c r="X28" i="9"/>
  <c r="V28" i="9"/>
  <c r="T28" i="9"/>
  <c r="R28" i="9"/>
  <c r="P28" i="9"/>
  <c r="N28" i="9"/>
  <c r="L28" i="9"/>
  <c r="J28" i="9"/>
  <c r="H28" i="9"/>
  <c r="F28" i="9"/>
  <c r="D28" i="9"/>
  <c r="AO28" i="9"/>
  <c r="AM28" i="9"/>
  <c r="AK28" i="9"/>
  <c r="AI28" i="9"/>
  <c r="AG28" i="9"/>
  <c r="AE28" i="9"/>
  <c r="AC28" i="9"/>
  <c r="AA28" i="9"/>
  <c r="Y28" i="9"/>
  <c r="W28" i="9"/>
  <c r="U28" i="9"/>
  <c r="S28" i="9"/>
  <c r="Q28" i="9"/>
  <c r="O28" i="9"/>
  <c r="M28" i="9"/>
  <c r="K28" i="9"/>
  <c r="I28" i="9"/>
  <c r="G28" i="9"/>
  <c r="E28" i="9"/>
  <c r="S124" i="8"/>
  <c r="AQ26" i="9"/>
  <c r="AN26" i="9"/>
  <c r="AJ26" i="9"/>
  <c r="AF26" i="9"/>
  <c r="AB26" i="9"/>
  <c r="X26" i="9"/>
  <c r="T26" i="9"/>
  <c r="P26" i="9"/>
  <c r="L26" i="9"/>
  <c r="H26" i="9"/>
  <c r="D26" i="9"/>
  <c r="AO26" i="9"/>
  <c r="AK26" i="9"/>
  <c r="AG26" i="9"/>
  <c r="AC26" i="9"/>
  <c r="Y26" i="9"/>
  <c r="U26" i="9"/>
  <c r="Q26" i="9"/>
  <c r="M26" i="9"/>
  <c r="I26" i="9"/>
  <c r="E26" i="9"/>
  <c r="C26" i="9"/>
  <c r="AP26" i="9"/>
  <c r="AL26" i="9"/>
  <c r="AH26" i="9"/>
  <c r="AD26" i="9"/>
  <c r="Z26" i="9"/>
  <c r="V26" i="9"/>
  <c r="R26" i="9"/>
  <c r="N26" i="9"/>
  <c r="J26" i="9"/>
  <c r="F26" i="9"/>
  <c r="AM26" i="9"/>
  <c r="AI26" i="9"/>
  <c r="AE26" i="9"/>
  <c r="AA26" i="9"/>
  <c r="W26" i="9"/>
  <c r="S26" i="9"/>
  <c r="O26" i="9"/>
  <c r="K26" i="9"/>
  <c r="G26" i="9"/>
  <c r="Q124" i="8"/>
  <c r="AQ25" i="9"/>
  <c r="AM25" i="9"/>
  <c r="AI25" i="9"/>
  <c r="AC25" i="9"/>
  <c r="Y25" i="9"/>
  <c r="U25" i="9"/>
  <c r="Q25" i="9"/>
  <c r="M25" i="9"/>
  <c r="I25" i="9"/>
  <c r="E25" i="9"/>
  <c r="AN25" i="9"/>
  <c r="AJ25" i="9"/>
  <c r="AF25" i="9"/>
  <c r="AB25" i="9"/>
  <c r="X25" i="9"/>
  <c r="T25" i="9"/>
  <c r="P25" i="9"/>
  <c r="L25" i="9"/>
  <c r="H25" i="9"/>
  <c r="D25" i="9"/>
  <c r="AO25" i="9"/>
  <c r="AK25" i="9"/>
  <c r="AG25" i="9"/>
  <c r="C25" i="9"/>
  <c r="AE25" i="9"/>
  <c r="AA25" i="9"/>
  <c r="W25" i="9"/>
  <c r="S25" i="9"/>
  <c r="O25" i="9"/>
  <c r="K25" i="9"/>
  <c r="G25" i="9"/>
  <c r="AP25" i="9"/>
  <c r="AL25" i="9"/>
  <c r="AH25" i="9"/>
  <c r="AD25" i="9"/>
  <c r="Z25" i="9"/>
  <c r="V25" i="9"/>
  <c r="R25" i="9"/>
  <c r="N25" i="9"/>
  <c r="J25" i="9"/>
  <c r="F25" i="9"/>
  <c r="P124" i="8"/>
  <c r="AQ24" i="9"/>
  <c r="C24" i="9"/>
  <c r="AP24" i="9"/>
  <c r="AN24" i="9"/>
  <c r="AL24" i="9"/>
  <c r="AJ24" i="9"/>
  <c r="AH24" i="9"/>
  <c r="AF24" i="9"/>
  <c r="AD24" i="9"/>
  <c r="AB24" i="9"/>
  <c r="Z24" i="9"/>
  <c r="X24" i="9"/>
  <c r="V24" i="9"/>
  <c r="T24" i="9"/>
  <c r="R24" i="9"/>
  <c r="P24" i="9"/>
  <c r="N24" i="9"/>
  <c r="L24" i="9"/>
  <c r="J24" i="9"/>
  <c r="H24" i="9"/>
  <c r="F24" i="9"/>
  <c r="D24" i="9"/>
  <c r="AO24" i="9"/>
  <c r="AM24" i="9"/>
  <c r="AK24" i="9"/>
  <c r="AI24" i="9"/>
  <c r="AG24" i="9"/>
  <c r="AE24" i="9"/>
  <c r="AC24" i="9"/>
  <c r="AA24" i="9"/>
  <c r="Y24" i="9"/>
  <c r="W24" i="9"/>
  <c r="U24" i="9"/>
  <c r="S24" i="9"/>
  <c r="Q24" i="9"/>
  <c r="O24" i="9"/>
  <c r="M24" i="9"/>
  <c r="K24" i="9"/>
  <c r="I24" i="9"/>
  <c r="G24" i="9"/>
  <c r="E24" i="9"/>
  <c r="O124" i="8"/>
  <c r="AQ55" i="19"/>
  <c r="AQ22" i="9"/>
  <c r="C22" i="9"/>
  <c r="AP22" i="9"/>
  <c r="AN22" i="9"/>
  <c r="AL22" i="9"/>
  <c r="AJ22" i="9"/>
  <c r="AH22" i="9"/>
  <c r="AF22" i="9"/>
  <c r="AD22" i="9"/>
  <c r="AB22" i="9"/>
  <c r="Z22" i="9"/>
  <c r="X22" i="9"/>
  <c r="V22" i="9"/>
  <c r="T22" i="9"/>
  <c r="R22" i="9"/>
  <c r="P22" i="9"/>
  <c r="N22" i="9"/>
  <c r="L22" i="9"/>
  <c r="J22" i="9"/>
  <c r="H22" i="9"/>
  <c r="F22" i="9"/>
  <c r="D22" i="9"/>
  <c r="AO22" i="9"/>
  <c r="AM22" i="9"/>
  <c r="AK22" i="9"/>
  <c r="AI22" i="9"/>
  <c r="AG22" i="9"/>
  <c r="AE22" i="9"/>
  <c r="AC22" i="9"/>
  <c r="AA22" i="9"/>
  <c r="Y22" i="9"/>
  <c r="W22" i="9"/>
  <c r="U22" i="9"/>
  <c r="S22" i="9"/>
  <c r="Q22" i="9"/>
  <c r="O22" i="9"/>
  <c r="M22" i="9"/>
  <c r="K22" i="9"/>
  <c r="I22" i="9"/>
  <c r="G22" i="9"/>
  <c r="E22" i="9"/>
  <c r="M124" i="8"/>
  <c r="AQ54" i="19"/>
  <c r="AQ21" i="9"/>
  <c r="AO21" i="9"/>
  <c r="AM21" i="9"/>
  <c r="AK21" i="9"/>
  <c r="AI21" i="9"/>
  <c r="AG21" i="9"/>
  <c r="AE21" i="9"/>
  <c r="AC21" i="9"/>
  <c r="AA21" i="9"/>
  <c r="Y21" i="9"/>
  <c r="W21" i="9"/>
  <c r="U21" i="9"/>
  <c r="S21" i="9"/>
  <c r="Q21" i="9"/>
  <c r="O21" i="9"/>
  <c r="M21" i="9"/>
  <c r="K21" i="9"/>
  <c r="I21" i="9"/>
  <c r="G21" i="9"/>
  <c r="E21" i="9"/>
  <c r="C21" i="9"/>
  <c r="AP21" i="9"/>
  <c r="AN21" i="9"/>
  <c r="AL21" i="9"/>
  <c r="AJ21" i="9"/>
  <c r="AH21" i="9"/>
  <c r="AF21" i="9"/>
  <c r="AD21" i="9"/>
  <c r="AB21" i="9"/>
  <c r="Z21" i="9"/>
  <c r="X21" i="9"/>
  <c r="V21" i="9"/>
  <c r="T21" i="9"/>
  <c r="R21" i="9"/>
  <c r="P21" i="9"/>
  <c r="N21" i="9"/>
  <c r="L21" i="9"/>
  <c r="J21" i="9"/>
  <c r="H21" i="9"/>
  <c r="F21" i="9"/>
  <c r="D21" i="9"/>
  <c r="L124" i="8"/>
  <c r="AQ19" i="9"/>
  <c r="AO19" i="9"/>
  <c r="AK19" i="9"/>
  <c r="AG19" i="9"/>
  <c r="AC19" i="9"/>
  <c r="Y19" i="9"/>
  <c r="U19" i="9"/>
  <c r="Q19" i="9"/>
  <c r="M19" i="9"/>
  <c r="I19" i="9"/>
  <c r="E19" i="9"/>
  <c r="AP19" i="9"/>
  <c r="AL19" i="9"/>
  <c r="AH19" i="9"/>
  <c r="AD19" i="9"/>
  <c r="Z19" i="9"/>
  <c r="V19" i="9"/>
  <c r="R19" i="9"/>
  <c r="N19" i="9"/>
  <c r="J19" i="9"/>
  <c r="F19" i="9"/>
  <c r="C19" i="9"/>
  <c r="AM19" i="9"/>
  <c r="AI19" i="9"/>
  <c r="AE19" i="9"/>
  <c r="AA19" i="9"/>
  <c r="W19" i="9"/>
  <c r="S19" i="9"/>
  <c r="O19" i="9"/>
  <c r="K19" i="9"/>
  <c r="G19" i="9"/>
  <c r="AN19" i="9"/>
  <c r="AJ19" i="9"/>
  <c r="AF19" i="9"/>
  <c r="AB19" i="9"/>
  <c r="X19" i="9"/>
  <c r="T19" i="9"/>
  <c r="P19" i="9"/>
  <c r="L19" i="9"/>
  <c r="H19" i="9"/>
  <c r="D19" i="9"/>
  <c r="J124" i="8"/>
  <c r="AQ17" i="9"/>
  <c r="C17" i="9"/>
  <c r="AM17" i="9"/>
  <c r="AI17" i="9"/>
  <c r="AE17" i="9"/>
  <c r="AA17" i="9"/>
  <c r="W17" i="9"/>
  <c r="S17" i="9"/>
  <c r="O17" i="9"/>
  <c r="K17" i="9"/>
  <c r="G17" i="9"/>
  <c r="AN17" i="9"/>
  <c r="AJ17" i="9"/>
  <c r="AF17" i="9"/>
  <c r="AB17" i="9"/>
  <c r="X17" i="9"/>
  <c r="T17" i="9"/>
  <c r="P17" i="9"/>
  <c r="L17" i="9"/>
  <c r="H17" i="9"/>
  <c r="D17" i="9"/>
  <c r="AO17" i="9"/>
  <c r="AK17" i="9"/>
  <c r="AG17" i="9"/>
  <c r="AC17" i="9"/>
  <c r="Y17" i="9"/>
  <c r="U17" i="9"/>
  <c r="Q17" i="9"/>
  <c r="M17" i="9"/>
  <c r="I17" i="9"/>
  <c r="E17" i="9"/>
  <c r="AP17" i="9"/>
  <c r="AL17" i="9"/>
  <c r="AH17" i="9"/>
  <c r="AD17" i="9"/>
  <c r="Z17" i="9"/>
  <c r="V17" i="9"/>
  <c r="R17" i="9"/>
  <c r="N17" i="9"/>
  <c r="J17" i="9"/>
  <c r="F17" i="9"/>
  <c r="H124" i="8"/>
  <c r="AQ16" i="9"/>
  <c r="C16" i="9"/>
  <c r="AP16" i="9"/>
  <c r="AL16" i="9"/>
  <c r="AH16" i="9"/>
  <c r="AD16" i="9"/>
  <c r="Z16" i="9"/>
  <c r="V16" i="9"/>
  <c r="R16" i="9"/>
  <c r="N16" i="9"/>
  <c r="J16" i="9"/>
  <c r="F16" i="9"/>
  <c r="AM16" i="9"/>
  <c r="AI16" i="9"/>
  <c r="AE16" i="9"/>
  <c r="AA16" i="9"/>
  <c r="W16" i="9"/>
  <c r="S16" i="9"/>
  <c r="O16" i="9"/>
  <c r="K16" i="9"/>
  <c r="G16" i="9"/>
  <c r="AN16" i="9"/>
  <c r="AJ16" i="9"/>
  <c r="AF16" i="9"/>
  <c r="AB16" i="9"/>
  <c r="X16" i="9"/>
  <c r="T16" i="9"/>
  <c r="P16" i="9"/>
  <c r="L16" i="9"/>
  <c r="H16" i="9"/>
  <c r="D16" i="9"/>
  <c r="AO16" i="9"/>
  <c r="AK16" i="9"/>
  <c r="AG16" i="9"/>
  <c r="AC16" i="9"/>
  <c r="Y16" i="9"/>
  <c r="U16" i="9"/>
  <c r="Q16" i="9"/>
  <c r="M16" i="9"/>
  <c r="I16" i="9"/>
  <c r="E16" i="9"/>
  <c r="G124" i="8"/>
  <c r="AQ53" i="19"/>
  <c r="AQ15" i="9"/>
  <c r="AO15" i="9"/>
  <c r="AM15" i="9"/>
  <c r="AK15" i="9"/>
  <c r="AI15" i="9"/>
  <c r="AG15" i="9"/>
  <c r="AE15" i="9"/>
  <c r="AC15" i="9"/>
  <c r="AA15" i="9"/>
  <c r="Y15" i="9"/>
  <c r="W15" i="9"/>
  <c r="U15" i="9"/>
  <c r="S15" i="9"/>
  <c r="Q15" i="9"/>
  <c r="O15" i="9"/>
  <c r="M15" i="9"/>
  <c r="K15" i="9"/>
  <c r="I15" i="9"/>
  <c r="G15" i="9"/>
  <c r="E15" i="9"/>
  <c r="C15" i="9"/>
  <c r="AP15" i="9"/>
  <c r="AN15" i="9"/>
  <c r="AL15" i="9"/>
  <c r="AJ15" i="9"/>
  <c r="AH15" i="9"/>
  <c r="AF15" i="9"/>
  <c r="AD15" i="9"/>
  <c r="AB15" i="9"/>
  <c r="Z15" i="9"/>
  <c r="X15" i="9"/>
  <c r="V15" i="9"/>
  <c r="T15" i="9"/>
  <c r="R15" i="9"/>
  <c r="P15" i="9"/>
  <c r="N15" i="9"/>
  <c r="L15" i="9"/>
  <c r="J15" i="9"/>
  <c r="H15" i="9"/>
  <c r="F15" i="9"/>
  <c r="D15" i="9"/>
  <c r="F124" i="8"/>
  <c r="AQ13" i="9"/>
  <c r="AO13" i="9"/>
  <c r="AK13" i="9"/>
  <c r="AG13" i="9"/>
  <c r="AC13" i="9"/>
  <c r="Y13" i="9"/>
  <c r="U13" i="9"/>
  <c r="Q13" i="9"/>
  <c r="M13" i="9"/>
  <c r="I13" i="9"/>
  <c r="E13" i="9"/>
  <c r="C13" i="9"/>
  <c r="AM13" i="9"/>
  <c r="AI13" i="9"/>
  <c r="AE13" i="9"/>
  <c r="AA13" i="9"/>
  <c r="W13" i="9"/>
  <c r="S13" i="9"/>
  <c r="O13" i="9"/>
  <c r="K13" i="9"/>
  <c r="G13" i="9"/>
  <c r="AP13" i="9"/>
  <c r="AL13" i="9"/>
  <c r="AH13" i="9"/>
  <c r="AD13" i="9"/>
  <c r="Z13" i="9"/>
  <c r="V13" i="9"/>
  <c r="R13" i="9"/>
  <c r="N13" i="9"/>
  <c r="J13" i="9"/>
  <c r="F13" i="9"/>
  <c r="AJ13" i="9"/>
  <c r="AB13" i="9"/>
  <c r="T13" i="9"/>
  <c r="L13" i="9"/>
  <c r="D13" i="9"/>
  <c r="AN13" i="9"/>
  <c r="AF13" i="9"/>
  <c r="X13" i="9"/>
  <c r="P13" i="9"/>
  <c r="H13" i="9"/>
  <c r="D124" i="8"/>
  <c r="AQ12" i="9"/>
  <c r="AN12" i="9"/>
  <c r="AJ12" i="9"/>
  <c r="AF12" i="9"/>
  <c r="AB12" i="9"/>
  <c r="X12" i="9"/>
  <c r="T12" i="9"/>
  <c r="P12" i="9"/>
  <c r="L12" i="9"/>
  <c r="H12" i="9"/>
  <c r="D12" i="9"/>
  <c r="AO12" i="9"/>
  <c r="AK12" i="9"/>
  <c r="AG12" i="9"/>
  <c r="AC12" i="9"/>
  <c r="Y12" i="9"/>
  <c r="U12" i="9"/>
  <c r="Q12" i="9"/>
  <c r="M12" i="9"/>
  <c r="I12" i="9"/>
  <c r="E12" i="9"/>
  <c r="AP12" i="9"/>
  <c r="AL12" i="9"/>
  <c r="AH12" i="9"/>
  <c r="AD12" i="9"/>
  <c r="Z12" i="9"/>
  <c r="V12" i="9"/>
  <c r="R12" i="9"/>
  <c r="N12" i="9"/>
  <c r="J12" i="9"/>
  <c r="F12" i="9"/>
  <c r="AM12" i="9"/>
  <c r="AI12" i="9"/>
  <c r="AE12" i="9"/>
  <c r="AA12" i="9"/>
  <c r="W12" i="9"/>
  <c r="S12" i="9"/>
  <c r="O12" i="9"/>
  <c r="K12" i="9"/>
  <c r="G12" i="9"/>
  <c r="C124" i="8"/>
  <c r="AQ52" i="19"/>
  <c r="AS51" i="19"/>
  <c r="AS52" i="19"/>
  <c r="AQ37" i="9"/>
  <c r="AO37" i="9"/>
  <c r="AK37" i="9"/>
  <c r="AG37" i="9"/>
  <c r="AC37" i="9"/>
  <c r="Y37" i="9"/>
  <c r="U37" i="9"/>
  <c r="Q37" i="9"/>
  <c r="M37" i="9"/>
  <c r="I37" i="9"/>
  <c r="E37" i="9"/>
  <c r="C37" i="9"/>
  <c r="AP37" i="9"/>
  <c r="AL37" i="9"/>
  <c r="AH37" i="9"/>
  <c r="AD37" i="9"/>
  <c r="Z37" i="9"/>
  <c r="V37" i="9"/>
  <c r="R37" i="9"/>
  <c r="N37" i="9"/>
  <c r="J37" i="9"/>
  <c r="F37" i="9"/>
  <c r="AM37" i="9"/>
  <c r="AI37" i="9"/>
  <c r="AE37" i="9"/>
  <c r="AA37" i="9"/>
  <c r="W37" i="9"/>
  <c r="S37" i="9"/>
  <c r="O37" i="9"/>
  <c r="K37" i="9"/>
  <c r="G37" i="9"/>
  <c r="AN37" i="9"/>
  <c r="AJ37" i="9"/>
  <c r="AF37" i="9"/>
  <c r="AB37" i="9"/>
  <c r="X37" i="9"/>
  <c r="T37" i="9"/>
  <c r="P37" i="9"/>
  <c r="L37" i="9"/>
  <c r="H37" i="9"/>
  <c r="D37" i="9"/>
  <c r="AB124" i="8"/>
  <c r="AQ36" i="9"/>
  <c r="AN36" i="9"/>
  <c r="AJ36" i="9"/>
  <c r="AF36" i="9"/>
  <c r="AB36" i="9"/>
  <c r="X36" i="9"/>
  <c r="T36" i="9"/>
  <c r="P36" i="9"/>
  <c r="L36" i="9"/>
  <c r="H36" i="9"/>
  <c r="D36" i="9"/>
  <c r="C36" i="9"/>
  <c r="AO36" i="9"/>
  <c r="AK36" i="9"/>
  <c r="AG36" i="9"/>
  <c r="AC36" i="9"/>
  <c r="Y36" i="9"/>
  <c r="U36" i="9"/>
  <c r="Q36" i="9"/>
  <c r="M36" i="9"/>
  <c r="I36" i="9"/>
  <c r="E36" i="9"/>
  <c r="AP36" i="9"/>
  <c r="AL36" i="9"/>
  <c r="AH36" i="9"/>
  <c r="AD36" i="9"/>
  <c r="Z36" i="9"/>
  <c r="V36" i="9"/>
  <c r="R36" i="9"/>
  <c r="N36" i="9"/>
  <c r="J36" i="9"/>
  <c r="F36" i="9"/>
  <c r="AM36" i="9"/>
  <c r="AI36" i="9"/>
  <c r="AE36" i="9"/>
  <c r="AA36" i="9"/>
  <c r="W36" i="9"/>
  <c r="S36" i="9"/>
  <c r="O36" i="9"/>
  <c r="K36" i="9"/>
  <c r="G36" i="9"/>
  <c r="AA124" i="8"/>
  <c r="AQ34" i="9"/>
  <c r="C34" i="9"/>
  <c r="AP34" i="9"/>
  <c r="AL34" i="9"/>
  <c r="AH34" i="9"/>
  <c r="AD34" i="9"/>
  <c r="Z34" i="9"/>
  <c r="V34" i="9"/>
  <c r="R34" i="9"/>
  <c r="N34" i="9"/>
  <c r="J34" i="9"/>
  <c r="F34" i="9"/>
  <c r="AM34" i="9"/>
  <c r="AI34" i="9"/>
  <c r="AE34" i="9"/>
  <c r="AA34" i="9"/>
  <c r="W34" i="9"/>
  <c r="S34" i="9"/>
  <c r="O34" i="9"/>
  <c r="K34" i="9"/>
  <c r="G34" i="9"/>
  <c r="AN34" i="9"/>
  <c r="AJ34" i="9"/>
  <c r="AF34" i="9"/>
  <c r="AB34" i="9"/>
  <c r="X34" i="9"/>
  <c r="T34" i="9"/>
  <c r="P34" i="9"/>
  <c r="L34" i="9"/>
  <c r="H34" i="9"/>
  <c r="D34" i="9"/>
  <c r="AO34" i="9"/>
  <c r="AK34" i="9"/>
  <c r="AG34" i="9"/>
  <c r="AC34" i="9"/>
  <c r="Y34" i="9"/>
  <c r="U34" i="9"/>
  <c r="Q34" i="9"/>
  <c r="M34" i="9"/>
  <c r="I34" i="9"/>
  <c r="E34" i="9"/>
  <c r="Y124" i="8"/>
  <c r="AQ33" i="9"/>
  <c r="AO33" i="9"/>
  <c r="AK33" i="9"/>
  <c r="AG33" i="9"/>
  <c r="AC33" i="9"/>
  <c r="Y33" i="9"/>
  <c r="U33" i="9"/>
  <c r="Q33" i="9"/>
  <c r="M33" i="9"/>
  <c r="I33" i="9"/>
  <c r="E33" i="9"/>
  <c r="C33" i="9"/>
  <c r="AP33" i="9"/>
  <c r="AL33" i="9"/>
  <c r="AH33" i="9"/>
  <c r="AD33" i="9"/>
  <c r="Z33" i="9"/>
  <c r="V33" i="9"/>
  <c r="R33" i="9"/>
  <c r="N33" i="9"/>
  <c r="J33" i="9"/>
  <c r="F33" i="9"/>
  <c r="AM33" i="9"/>
  <c r="AI33" i="9"/>
  <c r="AE33" i="9"/>
  <c r="AA33" i="9"/>
  <c r="W33" i="9"/>
  <c r="S33" i="9"/>
  <c r="O33" i="9"/>
  <c r="K33" i="9"/>
  <c r="G33" i="9"/>
  <c r="AN33" i="9"/>
  <c r="AJ33" i="9"/>
  <c r="AF33" i="9"/>
  <c r="AB33" i="9"/>
  <c r="X33" i="9"/>
  <c r="T33" i="9"/>
  <c r="P33" i="9"/>
  <c r="L33" i="9"/>
  <c r="H33" i="9"/>
  <c r="D33" i="9"/>
  <c r="X124" i="8"/>
  <c r="AQ57" i="19"/>
  <c r="AQ31" i="9"/>
  <c r="AO31" i="9"/>
  <c r="AM31" i="9"/>
  <c r="AK31" i="9"/>
  <c r="AI31" i="9"/>
  <c r="AG31" i="9"/>
  <c r="AE31" i="9"/>
  <c r="AC31" i="9"/>
  <c r="AA31" i="9"/>
  <c r="Y31" i="9"/>
  <c r="W31" i="9"/>
  <c r="U31" i="9"/>
  <c r="S31" i="9"/>
  <c r="Q31" i="9"/>
  <c r="O31" i="9"/>
  <c r="M31" i="9"/>
  <c r="K31" i="9"/>
  <c r="I31" i="9"/>
  <c r="G31" i="9"/>
  <c r="E31" i="9"/>
  <c r="C31" i="9"/>
  <c r="AP31" i="9"/>
  <c r="AN31" i="9"/>
  <c r="AL31" i="9"/>
  <c r="AJ31" i="9"/>
  <c r="AH31" i="9"/>
  <c r="AF31" i="9"/>
  <c r="AD31" i="9"/>
  <c r="AB31" i="9"/>
  <c r="Z31" i="9"/>
  <c r="X31" i="9"/>
  <c r="V31" i="9"/>
  <c r="T31" i="9"/>
  <c r="R31" i="9"/>
  <c r="P31" i="9"/>
  <c r="N31" i="9"/>
  <c r="L31" i="9"/>
  <c r="J31" i="9"/>
  <c r="H31" i="9"/>
  <c r="F31" i="9"/>
  <c r="D31" i="9"/>
  <c r="V124" i="8"/>
  <c r="AQ27" i="9"/>
  <c r="AO27" i="9"/>
  <c r="AK27" i="9"/>
  <c r="AG27" i="9"/>
  <c r="AC27" i="9"/>
  <c r="Y27" i="9"/>
  <c r="U27" i="9"/>
  <c r="Q27" i="9"/>
  <c r="M27" i="9"/>
  <c r="I27" i="9"/>
  <c r="E27" i="9"/>
  <c r="C27" i="9"/>
  <c r="AP27" i="9"/>
  <c r="AL27" i="9"/>
  <c r="AH27" i="9"/>
  <c r="AD27" i="9"/>
  <c r="Z27" i="9"/>
  <c r="V27" i="9"/>
  <c r="R27" i="9"/>
  <c r="N27" i="9"/>
  <c r="J27" i="9"/>
  <c r="F27" i="9"/>
  <c r="AM27" i="9"/>
  <c r="AI27" i="9"/>
  <c r="AE27" i="9"/>
  <c r="AA27" i="9"/>
  <c r="W27" i="9"/>
  <c r="S27" i="9"/>
  <c r="O27" i="9"/>
  <c r="K27" i="9"/>
  <c r="G27" i="9"/>
  <c r="AN27" i="9"/>
  <c r="AJ27" i="9"/>
  <c r="AF27" i="9"/>
  <c r="AB27" i="9"/>
  <c r="X27" i="9"/>
  <c r="T27" i="9"/>
  <c r="P27" i="9"/>
  <c r="L27" i="9"/>
  <c r="H27" i="9"/>
  <c r="D27" i="9"/>
  <c r="R124" i="8"/>
  <c r="AQ23" i="9"/>
  <c r="C23" i="9"/>
  <c r="AM23" i="9"/>
  <c r="AI23" i="9"/>
  <c r="AE23" i="9"/>
  <c r="AA23" i="9"/>
  <c r="W23" i="9"/>
  <c r="S23" i="9"/>
  <c r="O23" i="9"/>
  <c r="K23" i="9"/>
  <c r="G23" i="9"/>
  <c r="AN23" i="9"/>
  <c r="AJ23" i="9"/>
  <c r="AF23" i="9"/>
  <c r="AB23" i="9"/>
  <c r="X23" i="9"/>
  <c r="T23" i="9"/>
  <c r="P23" i="9"/>
  <c r="L23" i="9"/>
  <c r="H23" i="9"/>
  <c r="D23" i="9"/>
  <c r="AO23" i="9"/>
  <c r="AK23" i="9"/>
  <c r="AG23" i="9"/>
  <c r="AC23" i="9"/>
  <c r="Y23" i="9"/>
  <c r="U23" i="9"/>
  <c r="Q23" i="9"/>
  <c r="M23" i="9"/>
  <c r="I23" i="9"/>
  <c r="E23" i="9"/>
  <c r="AP23" i="9"/>
  <c r="AL23" i="9"/>
  <c r="AH23" i="9"/>
  <c r="AD23" i="9"/>
  <c r="Z23" i="9"/>
  <c r="V23" i="9"/>
  <c r="R23" i="9"/>
  <c r="N23" i="9"/>
  <c r="J23" i="9"/>
  <c r="F23" i="9"/>
  <c r="N124" i="8"/>
  <c r="AQ20" i="9"/>
  <c r="C20" i="9"/>
  <c r="AP20" i="9"/>
  <c r="AL20" i="9"/>
  <c r="AH20" i="9"/>
  <c r="AD20" i="9"/>
  <c r="Z20" i="9"/>
  <c r="V20" i="9"/>
  <c r="R20" i="9"/>
  <c r="N20" i="9"/>
  <c r="J20" i="9"/>
  <c r="F20" i="9"/>
  <c r="AM20" i="9"/>
  <c r="AI20" i="9"/>
  <c r="AE20" i="9"/>
  <c r="AA20" i="9"/>
  <c r="W20" i="9"/>
  <c r="S20" i="9"/>
  <c r="O20" i="9"/>
  <c r="K20" i="9"/>
  <c r="G20" i="9"/>
  <c r="AN20" i="9"/>
  <c r="AJ20" i="9"/>
  <c r="AF20" i="9"/>
  <c r="AB20" i="9"/>
  <c r="X20" i="9"/>
  <c r="T20" i="9"/>
  <c r="P20" i="9"/>
  <c r="L20" i="9"/>
  <c r="H20" i="9"/>
  <c r="D20" i="9"/>
  <c r="AO20" i="9"/>
  <c r="AK20" i="9"/>
  <c r="AG20" i="9"/>
  <c r="AC20" i="9"/>
  <c r="Y20" i="9"/>
  <c r="U20" i="9"/>
  <c r="Q20" i="9"/>
  <c r="M20" i="9"/>
  <c r="I20" i="9"/>
  <c r="E20" i="9"/>
  <c r="K124" i="8"/>
  <c r="AQ18" i="9"/>
  <c r="AN18" i="9"/>
  <c r="AJ18" i="9"/>
  <c r="AF18" i="9"/>
  <c r="AB18" i="9"/>
  <c r="X18" i="9"/>
  <c r="T18" i="9"/>
  <c r="P18" i="9"/>
  <c r="L18" i="9"/>
  <c r="H18" i="9"/>
  <c r="D18" i="9"/>
  <c r="AO18" i="9"/>
  <c r="AK18" i="9"/>
  <c r="AG18" i="9"/>
  <c r="AC18" i="9"/>
  <c r="Y18" i="9"/>
  <c r="U18" i="9"/>
  <c r="Q18" i="9"/>
  <c r="M18" i="9"/>
  <c r="I18" i="9"/>
  <c r="E18" i="9"/>
  <c r="C18" i="9"/>
  <c r="AP18" i="9"/>
  <c r="AL18" i="9"/>
  <c r="AH18" i="9"/>
  <c r="AD18" i="9"/>
  <c r="Z18" i="9"/>
  <c r="V18" i="9"/>
  <c r="R18" i="9"/>
  <c r="N18" i="9"/>
  <c r="J18" i="9"/>
  <c r="F18" i="9"/>
  <c r="AM18" i="9"/>
  <c r="AI18" i="9"/>
  <c r="AE18" i="9"/>
  <c r="AA18" i="9"/>
  <c r="W18" i="9"/>
  <c r="S18" i="9"/>
  <c r="O18" i="9"/>
  <c r="K18" i="9"/>
  <c r="G18" i="9"/>
  <c r="I124" i="8"/>
  <c r="AQ14" i="9"/>
  <c r="AP14" i="9"/>
  <c r="AL14" i="9"/>
  <c r="AH14" i="9"/>
  <c r="AD14" i="9"/>
  <c r="Z14" i="9"/>
  <c r="V14" i="9"/>
  <c r="R14" i="9"/>
  <c r="N14" i="9"/>
  <c r="J14" i="9"/>
  <c r="F14" i="9"/>
  <c r="AO14" i="9"/>
  <c r="AK14" i="9"/>
  <c r="AG14" i="9"/>
  <c r="AC14" i="9"/>
  <c r="Y14" i="9"/>
  <c r="U14" i="9"/>
  <c r="C14" i="9"/>
  <c r="AN14" i="9"/>
  <c r="AJ14" i="9"/>
  <c r="AF14" i="9"/>
  <c r="AB14" i="9"/>
  <c r="X14" i="9"/>
  <c r="T14" i="9"/>
  <c r="P14" i="9"/>
  <c r="L14" i="9"/>
  <c r="H14" i="9"/>
  <c r="D14" i="9"/>
  <c r="AM14" i="9"/>
  <c r="AI14" i="9"/>
  <c r="AE14" i="9"/>
  <c r="AA14" i="9"/>
  <c r="W14" i="9"/>
  <c r="S14" i="9"/>
  <c r="O14" i="9"/>
  <c r="K14" i="9"/>
  <c r="G14" i="9"/>
  <c r="M14" i="9"/>
  <c r="E14" i="9"/>
  <c r="Q14" i="9"/>
  <c r="I14" i="9"/>
  <c r="E124" i="8"/>
  <c r="Z12" i="47"/>
  <c r="V12" i="47"/>
  <c r="R12" i="47"/>
  <c r="N12" i="47"/>
  <c r="J12" i="47"/>
  <c r="F12" i="47"/>
  <c r="C12" i="47"/>
  <c r="AV40" i="8"/>
  <c r="AV42" i="8"/>
  <c r="AV44" i="8"/>
  <c r="AV46" i="8"/>
  <c r="AV48" i="8"/>
  <c r="AV39" i="8"/>
  <c r="AV41" i="8"/>
  <c r="AV43" i="8"/>
  <c r="AV45" i="8"/>
  <c r="AV47" i="8"/>
  <c r="L62" i="8"/>
  <c r="G62" i="8"/>
  <c r="P65" i="8"/>
  <c r="D65" i="8"/>
  <c r="X64" i="8"/>
  <c r="T64" i="8"/>
  <c r="H64" i="8"/>
  <c r="Z63" i="8"/>
  <c r="V63" i="8"/>
  <c r="X61" i="8"/>
  <c r="T61" i="8"/>
  <c r="H61" i="8"/>
  <c r="X60" i="8"/>
  <c r="T60" i="8"/>
  <c r="H60" i="8"/>
  <c r="X59" i="8"/>
  <c r="X58" i="8"/>
  <c r="T59" i="8"/>
  <c r="T58" i="8"/>
  <c r="P59" i="8"/>
  <c r="P58" i="8"/>
  <c r="H59" i="8"/>
  <c r="H58" i="8"/>
  <c r="D59" i="8"/>
  <c r="D58" i="8"/>
  <c r="AC64" i="8"/>
  <c r="Q64" i="8"/>
  <c r="I64" i="8"/>
  <c r="W63" i="8"/>
  <c r="O63" i="8"/>
  <c r="E63" i="8"/>
  <c r="AC61" i="8"/>
  <c r="Q61" i="8"/>
  <c r="I61" i="8"/>
  <c r="AA60" i="8"/>
  <c r="Q60" i="8"/>
  <c r="E60" i="8"/>
  <c r="AA58" i="8"/>
  <c r="AA59" i="8"/>
  <c r="W58" i="8"/>
  <c r="W59" i="8"/>
  <c r="O58" i="8"/>
  <c r="O59" i="8"/>
  <c r="E58" i="8"/>
  <c r="E59" i="8"/>
  <c r="AO64" i="8"/>
  <c r="AK64" i="8"/>
  <c r="AG64" i="8"/>
  <c r="AB64" i="8"/>
  <c r="S64" i="8"/>
  <c r="M64" i="8"/>
  <c r="F64" i="8"/>
  <c r="AM63" i="8"/>
  <c r="AI63" i="8"/>
  <c r="AE63" i="8"/>
  <c r="Y63" i="8"/>
  <c r="P63" i="8"/>
  <c r="K63" i="8"/>
  <c r="AM61" i="8"/>
  <c r="AI61" i="8"/>
  <c r="AE61" i="8"/>
  <c r="W61" i="8"/>
  <c r="N61" i="8"/>
  <c r="J61" i="8"/>
  <c r="AM60" i="8"/>
  <c r="AI60" i="8"/>
  <c r="AE60" i="8"/>
  <c r="W60" i="8"/>
  <c r="P60" i="8"/>
  <c r="K60" i="8"/>
  <c r="D60" i="8"/>
  <c r="AP59" i="8"/>
  <c r="AP58" i="8"/>
  <c r="AL59" i="8"/>
  <c r="AL58" i="8"/>
  <c r="AH59" i="8"/>
  <c r="AH58" i="8"/>
  <c r="AD59" i="8"/>
  <c r="AD58" i="8"/>
  <c r="N59" i="8"/>
  <c r="N58" i="8"/>
  <c r="G58" i="8"/>
  <c r="G59" i="8"/>
  <c r="AP64" i="8"/>
  <c r="AL64" i="8"/>
  <c r="AH64" i="8"/>
  <c r="AD64" i="8"/>
  <c r="U64" i="8"/>
  <c r="N64" i="8"/>
  <c r="G64" i="8"/>
  <c r="AN63" i="8"/>
  <c r="AJ63" i="8"/>
  <c r="AF63" i="8"/>
  <c r="AB63" i="8"/>
  <c r="R63" i="8"/>
  <c r="L63" i="8"/>
  <c r="F63" i="8"/>
  <c r="AN61" i="8"/>
  <c r="AJ61" i="8"/>
  <c r="AF61" i="8"/>
  <c r="Y61" i="8"/>
  <c r="R61" i="8"/>
  <c r="K61" i="8"/>
  <c r="AN60" i="8"/>
  <c r="AJ60" i="8"/>
  <c r="AF60" i="8"/>
  <c r="AB60" i="8"/>
  <c r="R60" i="8"/>
  <c r="L60" i="8"/>
  <c r="F60" i="8"/>
  <c r="AM58" i="8"/>
  <c r="AM59" i="8"/>
  <c r="AI58" i="8"/>
  <c r="AI59" i="8"/>
  <c r="AE58" i="8"/>
  <c r="AE59" i="8"/>
  <c r="S58" i="8"/>
  <c r="S59" i="8"/>
  <c r="K58" i="8"/>
  <c r="K59" i="8"/>
  <c r="L65" i="8"/>
  <c r="H63" i="8"/>
  <c r="V62" i="8"/>
  <c r="U65" i="8"/>
  <c r="M65" i="8"/>
  <c r="G65" i="8"/>
  <c r="Q62" i="8"/>
  <c r="AP65" i="8"/>
  <c r="AL65" i="8"/>
  <c r="AH65" i="8"/>
  <c r="AD65" i="8"/>
  <c r="Z65" i="8"/>
  <c r="V65" i="8"/>
  <c r="U62" i="8"/>
  <c r="AM65" i="8"/>
  <c r="AI65" i="8"/>
  <c r="AE65" i="8"/>
  <c r="AA65" i="8"/>
  <c r="W65" i="8"/>
  <c r="Q65" i="8"/>
  <c r="J65" i="8"/>
  <c r="E65" i="8"/>
  <c r="AP62" i="8"/>
  <c r="AL62" i="8"/>
  <c r="AH62" i="8"/>
  <c r="AD62" i="8"/>
  <c r="Y62" i="8"/>
  <c r="P62" i="8"/>
  <c r="K62" i="8"/>
  <c r="F62" i="8"/>
  <c r="Z64" i="8"/>
  <c r="V64" i="8"/>
  <c r="D64" i="8"/>
  <c r="X63" i="8"/>
  <c r="T63" i="8"/>
  <c r="D63" i="8"/>
  <c r="Z61" i="8"/>
  <c r="V61" i="8"/>
  <c r="D61" i="8"/>
  <c r="Z60" i="8"/>
  <c r="V60" i="8"/>
  <c r="J60" i="8"/>
  <c r="Z59" i="8"/>
  <c r="Z58" i="8"/>
  <c r="V59" i="8"/>
  <c r="V58" i="8"/>
  <c r="R59" i="8"/>
  <c r="R58" i="8"/>
  <c r="J59" i="8"/>
  <c r="J58" i="8"/>
  <c r="F59" i="8"/>
  <c r="F58" i="8"/>
  <c r="AA64" i="8"/>
  <c r="O64" i="8"/>
  <c r="E64" i="8"/>
  <c r="AA63" i="8"/>
  <c r="Q63" i="8"/>
  <c r="I63" i="8"/>
  <c r="AA61" i="8"/>
  <c r="O61" i="8"/>
  <c r="E61" i="8"/>
  <c r="Y60" i="8"/>
  <c r="O60" i="8"/>
  <c r="AC58" i="8"/>
  <c r="AC59" i="8"/>
  <c r="Y58" i="8"/>
  <c r="Y59" i="8"/>
  <c r="Q58" i="8"/>
  <c r="Q59" i="8"/>
  <c r="I58" i="8"/>
  <c r="I59" i="8"/>
  <c r="AM64" i="8"/>
  <c r="AI64" i="8"/>
  <c r="AE64" i="8"/>
  <c r="W64" i="8"/>
  <c r="P64" i="8"/>
  <c r="K64" i="8"/>
  <c r="AO63" i="8"/>
  <c r="AK63" i="8"/>
  <c r="AG63" i="8"/>
  <c r="AC63" i="8"/>
  <c r="S63" i="8"/>
  <c r="M63" i="8"/>
  <c r="G63" i="8"/>
  <c r="AO61" i="8"/>
  <c r="AK61" i="8"/>
  <c r="AG61" i="8"/>
  <c r="AB61" i="8"/>
  <c r="S61" i="8"/>
  <c r="L61" i="8"/>
  <c r="F61" i="8"/>
  <c r="AO60" i="8"/>
  <c r="AK60" i="8"/>
  <c r="AG60" i="8"/>
  <c r="AC60" i="8"/>
  <c r="S60" i="8"/>
  <c r="M60" i="8"/>
  <c r="G60" i="8"/>
  <c r="AN59" i="8"/>
  <c r="AN58" i="8"/>
  <c r="AJ59" i="8"/>
  <c r="AJ58" i="8"/>
  <c r="AF59" i="8"/>
  <c r="AF58" i="8"/>
  <c r="U58" i="8"/>
  <c r="U59" i="8"/>
  <c r="L59" i="8"/>
  <c r="L58" i="8"/>
  <c r="AN64" i="8"/>
  <c r="AJ64" i="8"/>
  <c r="AF64" i="8"/>
  <c r="Y64" i="8"/>
  <c r="R64" i="8"/>
  <c r="L64" i="8"/>
  <c r="AP63" i="8"/>
  <c r="AL63" i="8"/>
  <c r="AH63" i="8"/>
  <c r="AD63" i="8"/>
  <c r="U63" i="8"/>
  <c r="N63" i="8"/>
  <c r="J63" i="8"/>
  <c r="H62" i="8"/>
  <c r="AP61" i="8"/>
  <c r="AL61" i="8"/>
  <c r="AH61" i="8"/>
  <c r="AD61" i="8"/>
  <c r="U61" i="8"/>
  <c r="M61" i="8"/>
  <c r="G61" i="8"/>
  <c r="AP60" i="8"/>
  <c r="AL60" i="8"/>
  <c r="AH60" i="8"/>
  <c r="AD60" i="8"/>
  <c r="U60" i="8"/>
  <c r="N60" i="8"/>
  <c r="I60" i="8"/>
  <c r="AO58" i="8"/>
  <c r="AO59" i="8"/>
  <c r="AK58" i="8"/>
  <c r="AK59" i="8"/>
  <c r="AG58" i="8"/>
  <c r="AG59" i="8"/>
  <c r="AB59" i="8"/>
  <c r="AB58" i="8"/>
  <c r="M58" i="8"/>
  <c r="M59" i="8"/>
  <c r="J64" i="8"/>
  <c r="X62" i="8"/>
  <c r="T62" i="8"/>
  <c r="S65" i="8"/>
  <c r="K65" i="8"/>
  <c r="W62" i="8"/>
  <c r="AN65" i="8"/>
  <c r="AJ65" i="8"/>
  <c r="AF65" i="8"/>
  <c r="AB65" i="8"/>
  <c r="X65" i="8"/>
  <c r="R65" i="8"/>
  <c r="N65" i="8"/>
  <c r="F65" i="8"/>
  <c r="Z62" i="8"/>
  <c r="R62" i="8"/>
  <c r="AO65" i="8"/>
  <c r="AK65" i="8"/>
  <c r="AG65" i="8"/>
  <c r="AC65" i="8"/>
  <c r="Y65" i="8"/>
  <c r="T65" i="8"/>
  <c r="O65" i="8"/>
  <c r="H65" i="8"/>
  <c r="AN62" i="8"/>
  <c r="AJ62" i="8"/>
  <c r="AF62" i="8"/>
  <c r="AB62" i="8"/>
  <c r="S62" i="8"/>
  <c r="M62" i="8"/>
  <c r="AQ58" i="8"/>
  <c r="AV58" i="8" s="1"/>
  <c r="C59" i="8"/>
  <c r="C58" i="8"/>
  <c r="C63" i="8"/>
  <c r="C64" i="8"/>
  <c r="C61" i="8"/>
  <c r="C65" i="8"/>
  <c r="C60" i="8"/>
  <c r="AT34" i="35"/>
  <c r="D58" i="46"/>
  <c r="AG23" i="47"/>
  <c r="AO23" i="47"/>
  <c r="I23" i="47"/>
  <c r="AC23" i="47"/>
  <c r="M23" i="47"/>
  <c r="AN23" i="47"/>
  <c r="AF23" i="47"/>
  <c r="X23" i="47"/>
  <c r="P23" i="47"/>
  <c r="H23" i="47"/>
  <c r="AP16" i="48"/>
  <c r="AP17" i="48"/>
  <c r="AL16" i="48"/>
  <c r="AL17" i="48"/>
  <c r="AH16" i="48"/>
  <c r="AH17" i="48"/>
  <c r="AD16" i="48"/>
  <c r="AD17" i="48"/>
  <c r="Z16" i="48"/>
  <c r="Z17" i="48"/>
  <c r="V16" i="48"/>
  <c r="V17" i="48"/>
  <c r="R16" i="48"/>
  <c r="R17" i="48"/>
  <c r="N16" i="48"/>
  <c r="N17" i="48"/>
  <c r="J16" i="48"/>
  <c r="J17" i="48"/>
  <c r="F16" i="48"/>
  <c r="F17" i="48"/>
  <c r="AQ17" i="48"/>
  <c r="AQ16" i="48"/>
  <c r="AM17" i="48"/>
  <c r="AM16" i="48"/>
  <c r="AI17" i="48"/>
  <c r="AI16" i="48"/>
  <c r="AE17" i="48"/>
  <c r="AE16" i="48"/>
  <c r="AA17" i="48"/>
  <c r="AA16" i="48"/>
  <c r="W17" i="48"/>
  <c r="W16" i="48"/>
  <c r="S17" i="48"/>
  <c r="S16" i="48"/>
  <c r="O17" i="48"/>
  <c r="O16" i="48"/>
  <c r="K17" i="48"/>
  <c r="K16" i="48"/>
  <c r="G17" i="48"/>
  <c r="G16" i="48"/>
  <c r="C15" i="48"/>
  <c r="C13" i="48"/>
  <c r="AQ15" i="48"/>
  <c r="AQ13" i="48"/>
  <c r="AM15" i="48"/>
  <c r="AM13" i="48"/>
  <c r="AI15" i="48"/>
  <c r="AI13" i="48"/>
  <c r="AE79" i="31"/>
  <c r="AE15" i="48"/>
  <c r="AE13" i="48"/>
  <c r="AA15" i="48"/>
  <c r="AA13" i="48"/>
  <c r="W15" i="48"/>
  <c r="W13" i="48"/>
  <c r="S15" i="48"/>
  <c r="S13" i="48"/>
  <c r="O15" i="48"/>
  <c r="O13" i="48"/>
  <c r="K15" i="48"/>
  <c r="K13" i="48"/>
  <c r="G15" i="48"/>
  <c r="G13" i="48"/>
  <c r="AP15" i="48"/>
  <c r="AP13" i="48"/>
  <c r="AL15" i="48"/>
  <c r="AL13" i="48"/>
  <c r="AH15" i="48"/>
  <c r="AH13" i="48"/>
  <c r="AD79" i="31"/>
  <c r="AD15" i="48"/>
  <c r="AD13" i="48"/>
  <c r="Z15" i="48"/>
  <c r="Z13" i="48"/>
  <c r="V15" i="48"/>
  <c r="V13" i="48"/>
  <c r="R15" i="48"/>
  <c r="R13" i="48"/>
  <c r="N15" i="48"/>
  <c r="N13" i="48"/>
  <c r="J15" i="48"/>
  <c r="J13" i="48"/>
  <c r="F15" i="48"/>
  <c r="F13" i="48"/>
  <c r="AF98" i="36"/>
  <c r="AF12" i="48"/>
  <c r="X98" i="36"/>
  <c r="X12" i="48"/>
  <c r="P98" i="36"/>
  <c r="P12" i="48"/>
  <c r="H98" i="36"/>
  <c r="H12" i="48"/>
  <c r="C98" i="36"/>
  <c r="C12" i="48"/>
  <c r="Z98" i="36"/>
  <c r="Z12" i="48"/>
  <c r="R12" i="48"/>
  <c r="J98" i="36"/>
  <c r="J12" i="48"/>
  <c r="AC98" i="36"/>
  <c r="AC12" i="48"/>
  <c r="Y98" i="36"/>
  <c r="Y12" i="48"/>
  <c r="U98" i="36"/>
  <c r="U12" i="48"/>
  <c r="Q98" i="36"/>
  <c r="Q12" i="48"/>
  <c r="M98" i="36"/>
  <c r="M12" i="48"/>
  <c r="I98" i="36"/>
  <c r="I12" i="48"/>
  <c r="E98" i="36"/>
  <c r="E12" i="48"/>
  <c r="AN12" i="48"/>
  <c r="AJ12" i="48"/>
  <c r="AM12" i="48"/>
  <c r="AI12" i="48"/>
  <c r="AQ14" i="48"/>
  <c r="AM14" i="48"/>
  <c r="AI14" i="48"/>
  <c r="AE14" i="48"/>
  <c r="AA14" i="48"/>
  <c r="W14" i="48"/>
  <c r="S14" i="48"/>
  <c r="O14" i="48"/>
  <c r="K14" i="48"/>
  <c r="G14" i="48"/>
  <c r="AP14" i="48"/>
  <c r="AL14" i="48"/>
  <c r="AH14" i="48"/>
  <c r="AD14" i="48"/>
  <c r="Z14" i="48"/>
  <c r="V14" i="48"/>
  <c r="R14" i="48"/>
  <c r="N14" i="48"/>
  <c r="J14" i="48"/>
  <c r="F14" i="48"/>
  <c r="AN16" i="48"/>
  <c r="AN17" i="48"/>
  <c r="AJ16" i="48"/>
  <c r="AJ17" i="48"/>
  <c r="AF16" i="48"/>
  <c r="AF17" i="48"/>
  <c r="AB16" i="48"/>
  <c r="AB17" i="48"/>
  <c r="X16" i="48"/>
  <c r="X17" i="48"/>
  <c r="T16" i="48"/>
  <c r="T17" i="48"/>
  <c r="P16" i="48"/>
  <c r="P17" i="48"/>
  <c r="L16" i="48"/>
  <c r="L17" i="48"/>
  <c r="H16" i="48"/>
  <c r="H17" i="48"/>
  <c r="D16" i="48"/>
  <c r="D17" i="48"/>
  <c r="C16" i="48"/>
  <c r="C17" i="48"/>
  <c r="AO17" i="48"/>
  <c r="AO16" i="48"/>
  <c r="AK17" i="48"/>
  <c r="AK16" i="48"/>
  <c r="AG17" i="48"/>
  <c r="AG16" i="48"/>
  <c r="AC17" i="48"/>
  <c r="AC16" i="48"/>
  <c r="Y17" i="48"/>
  <c r="Y16" i="48"/>
  <c r="U17" i="48"/>
  <c r="U16" i="48"/>
  <c r="Q17" i="48"/>
  <c r="Q16" i="48"/>
  <c r="M17" i="48"/>
  <c r="M16" i="48"/>
  <c r="I17" i="48"/>
  <c r="I16" i="48"/>
  <c r="E17" i="48"/>
  <c r="E16" i="48"/>
  <c r="AO15" i="48"/>
  <c r="AO13" i="48"/>
  <c r="AK15" i="48"/>
  <c r="AK13" i="48"/>
  <c r="AG79" i="31"/>
  <c r="AG15" i="48"/>
  <c r="AG13" i="48"/>
  <c r="AC15" i="48"/>
  <c r="AC13" i="48"/>
  <c r="Y15" i="48"/>
  <c r="Y13" i="48"/>
  <c r="U15" i="48"/>
  <c r="U13" i="48"/>
  <c r="Q15" i="48"/>
  <c r="Q13" i="48"/>
  <c r="M15" i="48"/>
  <c r="M13" i="48"/>
  <c r="I15" i="48"/>
  <c r="I13" i="48"/>
  <c r="E15" i="48"/>
  <c r="E13" i="48"/>
  <c r="AN15" i="48"/>
  <c r="AN13" i="48"/>
  <c r="AJ15" i="48"/>
  <c r="AJ13" i="48"/>
  <c r="AF79" i="31"/>
  <c r="AF15" i="48"/>
  <c r="AF13" i="48"/>
  <c r="AB15" i="48"/>
  <c r="AB13" i="48"/>
  <c r="X15" i="48"/>
  <c r="X13" i="48"/>
  <c r="T15" i="48"/>
  <c r="T13" i="48"/>
  <c r="P15" i="48"/>
  <c r="P13" i="48"/>
  <c r="L15" i="48"/>
  <c r="L13" i="48"/>
  <c r="H15" i="48"/>
  <c r="H13" i="48"/>
  <c r="D15" i="48"/>
  <c r="D13" i="48"/>
  <c r="AB98" i="36"/>
  <c r="AB12" i="48"/>
  <c r="T98" i="36"/>
  <c r="T12" i="48"/>
  <c r="L98" i="36"/>
  <c r="L12" i="48"/>
  <c r="D98" i="36"/>
  <c r="D12" i="48"/>
  <c r="AD98" i="36"/>
  <c r="AD12" i="48"/>
  <c r="V98" i="36"/>
  <c r="V12" i="48"/>
  <c r="N98" i="36"/>
  <c r="N12" i="48"/>
  <c r="F98" i="36"/>
  <c r="F12" i="48"/>
  <c r="AE98" i="36"/>
  <c r="AE12" i="48"/>
  <c r="AA98" i="36"/>
  <c r="AA12" i="48"/>
  <c r="W98" i="36"/>
  <c r="W12" i="48"/>
  <c r="S98" i="36"/>
  <c r="S12" i="48"/>
  <c r="O98" i="36"/>
  <c r="O12" i="48"/>
  <c r="K98" i="36"/>
  <c r="K12" i="48"/>
  <c r="G98" i="36"/>
  <c r="G12" i="48"/>
  <c r="AP12" i="48"/>
  <c r="AL12" i="48"/>
  <c r="AH98" i="36"/>
  <c r="AH12" i="48"/>
  <c r="AO12" i="48"/>
  <c r="AK12" i="48"/>
  <c r="C14" i="48"/>
  <c r="AO14" i="48"/>
  <c r="AK14" i="48"/>
  <c r="AG14" i="48"/>
  <c r="AC14" i="48"/>
  <c r="Y14" i="48"/>
  <c r="U14" i="48"/>
  <c r="Q14" i="48"/>
  <c r="M14" i="48"/>
  <c r="I14" i="48"/>
  <c r="E14" i="48"/>
  <c r="AN14" i="48"/>
  <c r="AJ14" i="48"/>
  <c r="AF14" i="48"/>
  <c r="AB14" i="48"/>
  <c r="X14" i="48"/>
  <c r="T14" i="48"/>
  <c r="P14" i="48"/>
  <c r="L14" i="48"/>
  <c r="H14" i="48"/>
  <c r="D14" i="48"/>
  <c r="AG12" i="48"/>
  <c r="C23" i="47"/>
  <c r="AI23" i="47"/>
  <c r="S23" i="47"/>
  <c r="D23" i="47"/>
  <c r="AQ23" i="47"/>
  <c r="AA23" i="47"/>
  <c r="K23" i="47"/>
  <c r="AJ23" i="47"/>
  <c r="AB23" i="47"/>
  <c r="T23" i="47"/>
  <c r="L23" i="47"/>
  <c r="Q23" i="47"/>
  <c r="Y23" i="47"/>
  <c r="AK23" i="47"/>
  <c r="U23" i="47"/>
  <c r="E23" i="47"/>
  <c r="AM23" i="47"/>
  <c r="AE23" i="47"/>
  <c r="W23" i="47"/>
  <c r="O23" i="47"/>
  <c r="G23" i="47"/>
  <c r="AP23" i="47"/>
  <c r="AL23" i="47"/>
  <c r="AH23" i="47"/>
  <c r="AD23" i="47"/>
  <c r="Z23" i="47"/>
  <c r="V23" i="47"/>
  <c r="R23" i="47"/>
  <c r="N23" i="47"/>
  <c r="J23" i="47"/>
  <c r="F23" i="47"/>
  <c r="AT70" i="35"/>
  <c r="C13" i="36"/>
  <c r="AT25" i="35"/>
  <c r="AG96" i="35"/>
  <c r="AG98" i="36"/>
  <c r="AG98" i="33"/>
  <c r="AD70" i="25"/>
  <c r="AD70" i="23"/>
  <c r="AD70" i="22"/>
  <c r="AD63" i="21"/>
  <c r="AD49" i="19"/>
  <c r="AD65" i="19" s="1"/>
  <c r="AD72" i="8"/>
  <c r="J76" i="7"/>
  <c r="N76" i="7"/>
  <c r="K76" i="7"/>
  <c r="G76" i="7"/>
  <c r="AG68" i="29"/>
  <c r="AG58" i="30"/>
  <c r="AG74" i="32"/>
  <c r="AG15" i="47"/>
  <c r="Q15" i="47"/>
  <c r="AO16" i="47"/>
  <c r="Y16" i="47"/>
  <c r="I16" i="47"/>
  <c r="AC15" i="47"/>
  <c r="M15" i="47"/>
  <c r="AK16" i="47"/>
  <c r="U16" i="47"/>
  <c r="E16" i="47"/>
  <c r="C16" i="47"/>
  <c r="AB12" i="47"/>
  <c r="X12" i="47"/>
  <c r="T12" i="47"/>
  <c r="P12" i="47"/>
  <c r="L12" i="47"/>
  <c r="H12" i="47"/>
  <c r="D12" i="47"/>
  <c r="I102" i="46"/>
  <c r="I13" i="46" s="1"/>
  <c r="AM15" i="47"/>
  <c r="AE15" i="47"/>
  <c r="AM16" i="47"/>
  <c r="AE16" i="47"/>
  <c r="W16" i="47"/>
  <c r="O16" i="47"/>
  <c r="G16" i="47"/>
  <c r="AP15" i="47"/>
  <c r="AL15" i="47"/>
  <c r="AH15" i="47"/>
  <c r="AD15" i="47"/>
  <c r="F15" i="47"/>
  <c r="AP16" i="47"/>
  <c r="AL16" i="47"/>
  <c r="AH16" i="47"/>
  <c r="AD16" i="47"/>
  <c r="Z16" i="47"/>
  <c r="V16" i="47"/>
  <c r="R16" i="47"/>
  <c r="N16" i="47"/>
  <c r="F16" i="47"/>
  <c r="AI15" i="47"/>
  <c r="AI16" i="47"/>
  <c r="S16" i="47"/>
  <c r="K16" i="47"/>
  <c r="AN15" i="47"/>
  <c r="AJ15" i="47"/>
  <c r="AF15" i="47"/>
  <c r="P15" i="47"/>
  <c r="AN16" i="47"/>
  <c r="AJ16" i="47"/>
  <c r="AF16" i="47"/>
  <c r="AB16" i="47"/>
  <c r="X16" i="47"/>
  <c r="T16" i="47"/>
  <c r="P16" i="47"/>
  <c r="L16" i="47"/>
  <c r="D16" i="47"/>
  <c r="E63" i="21"/>
  <c r="AP68" i="29"/>
  <c r="AD68" i="29"/>
  <c r="AE68" i="29"/>
  <c r="AF68" i="29"/>
  <c r="AF58" i="30"/>
  <c r="AD58" i="30"/>
  <c r="AE58" i="30"/>
  <c r="AE74" i="32"/>
  <c r="AD74" i="32"/>
  <c r="AF74" i="32"/>
  <c r="C96" i="35"/>
  <c r="AP58" i="30"/>
  <c r="AP74" i="32"/>
  <c r="AC79" i="31"/>
  <c r="Y79" i="31"/>
  <c r="U79" i="31"/>
  <c r="Q79" i="31"/>
  <c r="M79" i="31"/>
  <c r="AB79" i="31"/>
  <c r="X79" i="31"/>
  <c r="T79" i="31"/>
  <c r="P79" i="31"/>
  <c r="L79" i="31"/>
  <c r="H79" i="31"/>
  <c r="D79" i="31"/>
  <c r="C79" i="31"/>
  <c r="AA79" i="31"/>
  <c r="W79" i="31"/>
  <c r="S79" i="31"/>
  <c r="O79" i="31"/>
  <c r="K79" i="31"/>
  <c r="G79" i="31"/>
  <c r="Z79" i="31"/>
  <c r="V79" i="31"/>
  <c r="R79" i="31"/>
  <c r="N79" i="31"/>
  <c r="J79" i="31"/>
  <c r="F79" i="31"/>
  <c r="AM22" i="47"/>
  <c r="AE22" i="47"/>
  <c r="W22" i="47"/>
  <c r="O22" i="47"/>
  <c r="G22" i="47"/>
  <c r="C17" i="47"/>
  <c r="C18" i="47"/>
  <c r="C22" i="47"/>
  <c r="AO22" i="47"/>
  <c r="AG22" i="47"/>
  <c r="Y22" i="47"/>
  <c r="Q22" i="47"/>
  <c r="I22" i="47"/>
  <c r="AG14" i="47"/>
  <c r="AG13" i="47"/>
  <c r="AG19" i="47"/>
  <c r="Q79" i="6"/>
  <c r="Q14" i="47"/>
  <c r="Q13" i="47"/>
  <c r="Q19" i="47"/>
  <c r="AO18" i="47"/>
  <c r="AO17" i="47"/>
  <c r="Y18" i="47"/>
  <c r="Y17" i="47"/>
  <c r="I18" i="47"/>
  <c r="I17" i="47"/>
  <c r="AN22" i="47"/>
  <c r="AJ22" i="47"/>
  <c r="AF22" i="47"/>
  <c r="AB22" i="47"/>
  <c r="X22" i="47"/>
  <c r="T22" i="47"/>
  <c r="P22" i="47"/>
  <c r="L22" i="47"/>
  <c r="H22" i="47"/>
  <c r="D22" i="47"/>
  <c r="AC79" i="6"/>
  <c r="AC14" i="47"/>
  <c r="AC13" i="47"/>
  <c r="AC19" i="47"/>
  <c r="M79" i="6"/>
  <c r="M14" i="47"/>
  <c r="M13" i="47"/>
  <c r="M19" i="47"/>
  <c r="AK18" i="47"/>
  <c r="AK17" i="47"/>
  <c r="U18" i="47"/>
  <c r="U17" i="47"/>
  <c r="E18" i="47"/>
  <c r="E17" i="47"/>
  <c r="AQ14" i="47"/>
  <c r="AQ13" i="47"/>
  <c r="AQ19" i="47"/>
  <c r="AI14" i="47"/>
  <c r="AI13" i="47"/>
  <c r="AI19" i="47"/>
  <c r="AA79" i="6"/>
  <c r="AA14" i="47"/>
  <c r="AA13" i="47"/>
  <c r="AA19" i="47"/>
  <c r="S79" i="6"/>
  <c r="S14" i="47"/>
  <c r="S13" i="47"/>
  <c r="S19" i="47"/>
  <c r="K79" i="6"/>
  <c r="K14" i="47"/>
  <c r="K13" i="47"/>
  <c r="K19" i="47"/>
  <c r="AQ18" i="47"/>
  <c r="AQ17" i="47"/>
  <c r="AI18" i="47"/>
  <c r="AI17" i="47"/>
  <c r="AA18" i="47"/>
  <c r="AA17" i="47"/>
  <c r="S18" i="47"/>
  <c r="S17" i="47"/>
  <c r="K18" i="47"/>
  <c r="K17" i="47"/>
  <c r="AN19" i="47"/>
  <c r="AN14" i="47"/>
  <c r="AN13" i="47"/>
  <c r="AJ19" i="47"/>
  <c r="AJ14" i="47"/>
  <c r="AJ13" i="47"/>
  <c r="AF19" i="47"/>
  <c r="AF14" i="47"/>
  <c r="AF13" i="47"/>
  <c r="AB79" i="6"/>
  <c r="AB19" i="47"/>
  <c r="AB14" i="47"/>
  <c r="AB13" i="47"/>
  <c r="X79" i="6"/>
  <c r="X19" i="47"/>
  <c r="X14" i="47"/>
  <c r="X13" i="47"/>
  <c r="T79" i="6"/>
  <c r="T19" i="47"/>
  <c r="T14" i="47"/>
  <c r="T13" i="47"/>
  <c r="P79" i="6"/>
  <c r="P19" i="47"/>
  <c r="P14" i="47"/>
  <c r="P13" i="47"/>
  <c r="L79" i="6"/>
  <c r="L19" i="47"/>
  <c r="L14" i="47"/>
  <c r="L13" i="47"/>
  <c r="H79" i="6"/>
  <c r="H19" i="47"/>
  <c r="H14" i="47"/>
  <c r="H13" i="47"/>
  <c r="D79" i="6"/>
  <c r="D19" i="47"/>
  <c r="D14" i="47"/>
  <c r="D13" i="47"/>
  <c r="AN17" i="47"/>
  <c r="AN18" i="47"/>
  <c r="AJ17" i="47"/>
  <c r="AJ18" i="47"/>
  <c r="AF17" i="47"/>
  <c r="AF18" i="47"/>
  <c r="AB17" i="47"/>
  <c r="AB18" i="47"/>
  <c r="X17" i="47"/>
  <c r="X18" i="47"/>
  <c r="T17" i="47"/>
  <c r="T18" i="47"/>
  <c r="P17" i="47"/>
  <c r="P18" i="47"/>
  <c r="L17" i="47"/>
  <c r="L18" i="47"/>
  <c r="H17" i="47"/>
  <c r="H18" i="47"/>
  <c r="D17" i="47"/>
  <c r="D18" i="47"/>
  <c r="C15" i="47"/>
  <c r="AQ15" i="47"/>
  <c r="AA15" i="47"/>
  <c r="S15" i="47"/>
  <c r="K15" i="47"/>
  <c r="AQ16" i="47"/>
  <c r="AA16" i="47"/>
  <c r="AB15" i="47"/>
  <c r="X15" i="47"/>
  <c r="T15" i="47"/>
  <c r="L15" i="47"/>
  <c r="H15" i="47"/>
  <c r="D15" i="47"/>
  <c r="H16" i="47"/>
  <c r="AC12" i="47"/>
  <c r="Y12" i="47"/>
  <c r="U12" i="47"/>
  <c r="Q12" i="47"/>
  <c r="M12" i="47"/>
  <c r="I12" i="47"/>
  <c r="E12" i="47"/>
  <c r="AQ22" i="47"/>
  <c r="AI22" i="47"/>
  <c r="AA22" i="47"/>
  <c r="S22" i="47"/>
  <c r="K22" i="47"/>
  <c r="AK22" i="47"/>
  <c r="AC22" i="47"/>
  <c r="U22" i="47"/>
  <c r="M22" i="47"/>
  <c r="E22" i="47"/>
  <c r="AO14" i="47"/>
  <c r="AO13" i="47"/>
  <c r="AO19" i="47"/>
  <c r="Y79" i="6"/>
  <c r="Y14" i="47"/>
  <c r="Y13" i="47"/>
  <c r="Y19" i="47"/>
  <c r="I79" i="6"/>
  <c r="I14" i="47"/>
  <c r="I13" i="47"/>
  <c r="I19" i="47"/>
  <c r="AG18" i="47"/>
  <c r="AG17" i="47"/>
  <c r="Q18" i="47"/>
  <c r="Q17" i="47"/>
  <c r="AP22" i="47"/>
  <c r="AL22" i="47"/>
  <c r="AH22" i="47"/>
  <c r="AD22" i="47"/>
  <c r="Z22" i="47"/>
  <c r="V22" i="47"/>
  <c r="R22" i="47"/>
  <c r="N22" i="47"/>
  <c r="J22" i="47"/>
  <c r="F22" i="47"/>
  <c r="C79" i="6"/>
  <c r="C19" i="47"/>
  <c r="C13" i="47"/>
  <c r="C14" i="47"/>
  <c r="AK14" i="47"/>
  <c r="AK13" i="47"/>
  <c r="AK19" i="47"/>
  <c r="U79" i="6"/>
  <c r="U14" i="47"/>
  <c r="U13" i="47"/>
  <c r="U19" i="47"/>
  <c r="E79" i="6"/>
  <c r="E14" i="47"/>
  <c r="E13" i="47"/>
  <c r="E19" i="47"/>
  <c r="AC18" i="47"/>
  <c r="AC17" i="47"/>
  <c r="M18" i="47"/>
  <c r="M17" i="47"/>
  <c r="AM14" i="47"/>
  <c r="AM13" i="47"/>
  <c r="AM19" i="47"/>
  <c r="AE14" i="47"/>
  <c r="AE13" i="47"/>
  <c r="AE19" i="47"/>
  <c r="W79" i="6"/>
  <c r="W14" i="47"/>
  <c r="W13" i="47"/>
  <c r="W19" i="47"/>
  <c r="O79" i="6"/>
  <c r="O14" i="47"/>
  <c r="O13" i="47"/>
  <c r="O19" i="47"/>
  <c r="G14" i="47"/>
  <c r="G13" i="47"/>
  <c r="G19" i="47"/>
  <c r="AM18" i="47"/>
  <c r="AM17" i="47"/>
  <c r="AE18" i="47"/>
  <c r="AE17" i="47"/>
  <c r="W18" i="47"/>
  <c r="W17" i="47"/>
  <c r="O18" i="47"/>
  <c r="O17" i="47"/>
  <c r="G18" i="47"/>
  <c r="G17" i="47"/>
  <c r="AP19" i="47"/>
  <c r="AP14" i="47"/>
  <c r="AP13" i="47"/>
  <c r="AL19" i="47"/>
  <c r="AL14" i="47"/>
  <c r="AL13" i="47"/>
  <c r="AH19" i="47"/>
  <c r="AH14" i="47"/>
  <c r="AH13" i="47"/>
  <c r="AD19" i="47"/>
  <c r="AD14" i="47"/>
  <c r="AD13" i="47"/>
  <c r="Z79" i="6"/>
  <c r="Z19" i="47"/>
  <c r="Z14" i="47"/>
  <c r="Z13" i="47"/>
  <c r="V79" i="6"/>
  <c r="V19" i="47"/>
  <c r="V14" i="47"/>
  <c r="V13" i="47"/>
  <c r="R79" i="6"/>
  <c r="R19" i="47"/>
  <c r="R14" i="47"/>
  <c r="R13" i="47"/>
  <c r="N79" i="6"/>
  <c r="N19" i="47"/>
  <c r="N14" i="47"/>
  <c r="N13" i="47"/>
  <c r="J79" i="6"/>
  <c r="J19" i="47"/>
  <c r="J14" i="47"/>
  <c r="J13" i="47"/>
  <c r="F79" i="6"/>
  <c r="F19" i="47"/>
  <c r="F14" i="47"/>
  <c r="F13" i="47"/>
  <c r="AP17" i="47"/>
  <c r="AP18" i="47"/>
  <c r="AL17" i="47"/>
  <c r="AL18" i="47"/>
  <c r="AH17" i="47"/>
  <c r="AH18" i="47"/>
  <c r="AD17" i="47"/>
  <c r="AD18" i="47"/>
  <c r="Z17" i="47"/>
  <c r="Z18" i="47"/>
  <c r="V17" i="47"/>
  <c r="V18" i="47"/>
  <c r="R17" i="47"/>
  <c r="R18" i="47"/>
  <c r="N17" i="47"/>
  <c r="N18" i="47"/>
  <c r="J17" i="47"/>
  <c r="J18" i="47"/>
  <c r="F17" i="47"/>
  <c r="F18" i="47"/>
  <c r="AQ12" i="47"/>
  <c r="AO12" i="47"/>
  <c r="AM12" i="47"/>
  <c r="AK12" i="47"/>
  <c r="AI12" i="47"/>
  <c r="AG12" i="47"/>
  <c r="AE12" i="47"/>
  <c r="AP12" i="47"/>
  <c r="AN12" i="47"/>
  <c r="AL12" i="47"/>
  <c r="AJ12" i="47"/>
  <c r="AH12" i="47"/>
  <c r="AF12" i="47"/>
  <c r="AD12" i="47"/>
  <c r="W15" i="47"/>
  <c r="O15" i="47"/>
  <c r="G15" i="47"/>
  <c r="Z15" i="47"/>
  <c r="V15" i="47"/>
  <c r="R15" i="47"/>
  <c r="N15" i="47"/>
  <c r="J15" i="47"/>
  <c r="J16" i="47"/>
  <c r="AA12" i="47"/>
  <c r="W12" i="47"/>
  <c r="S12" i="47"/>
  <c r="O12" i="47"/>
  <c r="K12" i="47"/>
  <c r="G12" i="47"/>
  <c r="G58" i="46"/>
  <c r="C102" i="46"/>
  <c r="C13" i="46" s="1"/>
  <c r="E58" i="46"/>
  <c r="H58" i="46"/>
  <c r="I58" i="46"/>
  <c r="F58" i="46"/>
  <c r="D102" i="46"/>
  <c r="D13" i="46" s="1"/>
  <c r="E102" i="46"/>
  <c r="E13" i="46" s="1"/>
  <c r="F102" i="46"/>
  <c r="F13" i="46" s="1"/>
  <c r="G102" i="46"/>
  <c r="H102" i="46"/>
  <c r="H13" i="46" s="1"/>
  <c r="I79" i="31"/>
  <c r="E79" i="31"/>
  <c r="AS12" i="19"/>
  <c r="AS49" i="26"/>
  <c r="C13" i="43"/>
  <c r="E14" i="43"/>
  <c r="C14" i="42"/>
  <c r="C14" i="43"/>
  <c r="G25" i="44"/>
  <c r="G26" i="44"/>
  <c r="G24" i="44"/>
  <c r="G23" i="44"/>
  <c r="C12" i="19"/>
  <c r="C51" i="19"/>
  <c r="Z49" i="19"/>
  <c r="Z65" i="19" s="1"/>
  <c r="V49" i="19"/>
  <c r="V65" i="19" s="1"/>
  <c r="R49" i="19"/>
  <c r="R65" i="19" s="1"/>
  <c r="N49" i="19"/>
  <c r="N65" i="19" s="1"/>
  <c r="J49" i="19"/>
  <c r="J65" i="19" s="1"/>
  <c r="F49" i="19"/>
  <c r="F65" i="19" s="1"/>
  <c r="C72" i="8"/>
  <c r="C65" i="19"/>
  <c r="AQ49" i="19"/>
  <c r="AA49" i="19"/>
  <c r="AA65" i="19" s="1"/>
  <c r="W49" i="19"/>
  <c r="W65" i="19" s="1"/>
  <c r="S49" i="19"/>
  <c r="S65" i="19" s="1"/>
  <c r="O49" i="19"/>
  <c r="O65" i="19" s="1"/>
  <c r="K49" i="19"/>
  <c r="K65" i="19" s="1"/>
  <c r="G49" i="19"/>
  <c r="G65" i="19" s="1"/>
  <c r="C21" i="41"/>
  <c r="AB49" i="19"/>
  <c r="AB65" i="19" s="1"/>
  <c r="X49" i="19"/>
  <c r="X65" i="19" s="1"/>
  <c r="T49" i="19"/>
  <c r="T65" i="19" s="1"/>
  <c r="P49" i="19"/>
  <c r="P65" i="19" s="1"/>
  <c r="L49" i="19"/>
  <c r="L65" i="19" s="1"/>
  <c r="H49" i="19"/>
  <c r="H65" i="19" s="1"/>
  <c r="D49" i="19"/>
  <c r="D65" i="19" s="1"/>
  <c r="AC49" i="19"/>
  <c r="AC65" i="19" s="1"/>
  <c r="Y49" i="19"/>
  <c r="Y65" i="19" s="1"/>
  <c r="U49" i="19"/>
  <c r="U65" i="19" s="1"/>
  <c r="Q49" i="19"/>
  <c r="Q65" i="19" s="1"/>
  <c r="M49" i="19"/>
  <c r="M65" i="19" s="1"/>
  <c r="I49" i="19"/>
  <c r="I65" i="19" s="1"/>
  <c r="E49" i="19"/>
  <c r="E65" i="19" s="1"/>
  <c r="AT32" i="41"/>
  <c r="C30" i="41"/>
  <c r="E70" i="23"/>
  <c r="E74" i="32"/>
  <c r="E96" i="35"/>
  <c r="AV32" i="39"/>
  <c r="AT32" i="39"/>
  <c r="AV19" i="39"/>
  <c r="AT19" i="39"/>
  <c r="AT69" i="39"/>
  <c r="AT39" i="39"/>
  <c r="AV29" i="39"/>
  <c r="AT29" i="39"/>
  <c r="AV20" i="39"/>
  <c r="AT20" i="39"/>
  <c r="AV25" i="39"/>
  <c r="AV34" i="39"/>
  <c r="AV33" i="39"/>
  <c r="AV27" i="39"/>
  <c r="AV70" i="39"/>
  <c r="AV18" i="39"/>
  <c r="AT40" i="39"/>
  <c r="AV30" i="39"/>
  <c r="AT30" i="39"/>
  <c r="AT17" i="39"/>
  <c r="AV17" i="39"/>
  <c r="AT37" i="39"/>
  <c r="AT26" i="39"/>
  <c r="AV26" i="39"/>
  <c r="AV16" i="39"/>
  <c r="AT16" i="39"/>
  <c r="AT25" i="39"/>
  <c r="AT34" i="39"/>
  <c r="AT38" i="39"/>
  <c r="AV23" i="39"/>
  <c r="AT23" i="39"/>
  <c r="AV15" i="39"/>
  <c r="AT15" i="39"/>
  <c r="AT35" i="39"/>
  <c r="AV35" i="39"/>
  <c r="AV24" i="39"/>
  <c r="AT24" i="39"/>
  <c r="AT14" i="39"/>
  <c r="AV14" i="39"/>
  <c r="AV36" i="39"/>
  <c r="AT36" i="39"/>
  <c r="AT21" i="39"/>
  <c r="AV21" i="39"/>
  <c r="AT13" i="39"/>
  <c r="AV13" i="39"/>
  <c r="AT31" i="39"/>
  <c r="AV31" i="39"/>
  <c r="AT22" i="39"/>
  <c r="AV22" i="39"/>
  <c r="AT27" i="39"/>
  <c r="AT18" i="39"/>
  <c r="AT33" i="39"/>
  <c r="AT45" i="33"/>
  <c r="AF96" i="35"/>
  <c r="AD96" i="35"/>
  <c r="AE96" i="35"/>
  <c r="E70" i="22"/>
  <c r="E70" i="25"/>
  <c r="AF98" i="33"/>
  <c r="X98" i="33"/>
  <c r="P98" i="33"/>
  <c r="H98" i="33"/>
  <c r="C98" i="33"/>
  <c r="Z98" i="33"/>
  <c r="R98" i="33"/>
  <c r="J98" i="33"/>
  <c r="AC98" i="33"/>
  <c r="Y98" i="33"/>
  <c r="U98" i="33"/>
  <c r="Q98" i="33"/>
  <c r="M98" i="33"/>
  <c r="I98" i="33"/>
  <c r="E98" i="33"/>
  <c r="AT29" i="33"/>
  <c r="AT35" i="35"/>
  <c r="AT32" i="35"/>
  <c r="AT26" i="35"/>
  <c r="AT17" i="35"/>
  <c r="AT47" i="35"/>
  <c r="AT46" i="35"/>
  <c r="AT45" i="35"/>
  <c r="AT41" i="35"/>
  <c r="AT40" i="35"/>
  <c r="AT30" i="35"/>
  <c r="AT22" i="35"/>
  <c r="AT19" i="35"/>
  <c r="AT16" i="35"/>
  <c r="AT15" i="35"/>
  <c r="AB98" i="33"/>
  <c r="T98" i="33"/>
  <c r="L98" i="33"/>
  <c r="D98" i="33"/>
  <c r="AD98" i="33"/>
  <c r="V98" i="33"/>
  <c r="N98" i="33"/>
  <c r="F98" i="33"/>
  <c r="AE98" i="33"/>
  <c r="AA98" i="33"/>
  <c r="W98" i="33"/>
  <c r="S98" i="33"/>
  <c r="O98" i="33"/>
  <c r="K98" i="33"/>
  <c r="G98" i="33"/>
  <c r="C13" i="34"/>
  <c r="AT13" i="33"/>
  <c r="AT39" i="35"/>
  <c r="AT37" i="35"/>
  <c r="AT36" i="35"/>
  <c r="AT31" i="35"/>
  <c r="AT29" i="35"/>
  <c r="AT24" i="35"/>
  <c r="AT20" i="35"/>
  <c r="AT38" i="35"/>
  <c r="AT23" i="35"/>
  <c r="AT21" i="35"/>
  <c r="AT14" i="35"/>
  <c r="AT13" i="35"/>
  <c r="C82" i="23"/>
  <c r="D70" i="23"/>
  <c r="C70" i="23"/>
  <c r="O70" i="23"/>
  <c r="S70" i="23"/>
  <c r="W70" i="23"/>
  <c r="AA70" i="23"/>
  <c r="P70" i="23"/>
  <c r="R70" i="23"/>
  <c r="T70" i="23"/>
  <c r="V70" i="23"/>
  <c r="X70" i="23"/>
  <c r="Z70" i="23"/>
  <c r="AB70" i="23"/>
  <c r="Q70" i="23"/>
  <c r="U70" i="23"/>
  <c r="Y70" i="23"/>
  <c r="AC70" i="23"/>
  <c r="D70" i="22"/>
  <c r="C70" i="22"/>
  <c r="C82" i="22"/>
  <c r="P70" i="22"/>
  <c r="R70" i="22"/>
  <c r="T70" i="22"/>
  <c r="V70" i="22"/>
  <c r="X70" i="22"/>
  <c r="Z70" i="22"/>
  <c r="AB70" i="22"/>
  <c r="O70" i="22"/>
  <c r="Q70" i="22"/>
  <c r="S70" i="22"/>
  <c r="U70" i="22"/>
  <c r="W70" i="22"/>
  <c r="Y70" i="22"/>
  <c r="AA70" i="22"/>
  <c r="AC70" i="22"/>
  <c r="C110" i="35"/>
  <c r="D96" i="35"/>
  <c r="P96" i="35"/>
  <c r="R96" i="35"/>
  <c r="T96" i="35"/>
  <c r="V96" i="35"/>
  <c r="X96" i="35"/>
  <c r="Z96" i="35"/>
  <c r="AB96" i="35"/>
  <c r="Q96" i="35"/>
  <c r="U96" i="35"/>
  <c r="Y96" i="35"/>
  <c r="AC96" i="35"/>
  <c r="O96" i="35"/>
  <c r="S96" i="35"/>
  <c r="W96" i="35"/>
  <c r="AA96" i="35"/>
  <c r="G63" i="21"/>
  <c r="G70" i="25"/>
  <c r="G70" i="23"/>
  <c r="G96" i="35"/>
  <c r="I63" i="21"/>
  <c r="I70" i="25"/>
  <c r="I70" i="23"/>
  <c r="I96" i="35"/>
  <c r="K63" i="21"/>
  <c r="K70" i="25"/>
  <c r="K70" i="23"/>
  <c r="K96" i="35"/>
  <c r="M63" i="21"/>
  <c r="M70" i="25"/>
  <c r="M70" i="23"/>
  <c r="M96" i="35"/>
  <c r="F70" i="23"/>
  <c r="F70" i="22"/>
  <c r="F96" i="35"/>
  <c r="H70" i="23"/>
  <c r="H70" i="22"/>
  <c r="H96" i="35"/>
  <c r="J70" i="23"/>
  <c r="J70" i="22"/>
  <c r="J96" i="35"/>
  <c r="L70" i="23"/>
  <c r="L70" i="22"/>
  <c r="L96" i="35"/>
  <c r="N70" i="23"/>
  <c r="N70" i="22"/>
  <c r="N96" i="35"/>
  <c r="D63" i="21"/>
  <c r="C63" i="21"/>
  <c r="Q63" i="21"/>
  <c r="U63" i="21"/>
  <c r="Y63" i="21"/>
  <c r="AC63" i="21"/>
  <c r="T63" i="21"/>
  <c r="X63" i="21"/>
  <c r="AB63" i="21"/>
  <c r="P63" i="21"/>
  <c r="O63" i="21"/>
  <c r="S63" i="21"/>
  <c r="W63" i="21"/>
  <c r="AA63" i="21"/>
  <c r="R63" i="21"/>
  <c r="V63" i="21"/>
  <c r="Z63" i="21"/>
  <c r="D70" i="25"/>
  <c r="C82" i="25"/>
  <c r="C70" i="25"/>
  <c r="O70" i="25"/>
  <c r="S70" i="25"/>
  <c r="W70" i="25"/>
  <c r="AA70" i="25"/>
  <c r="P70" i="25"/>
  <c r="R70" i="25"/>
  <c r="V70" i="25"/>
  <c r="Z70" i="25"/>
  <c r="Q70" i="25"/>
  <c r="U70" i="25"/>
  <c r="Y70" i="25"/>
  <c r="AC70" i="25"/>
  <c r="T70" i="25"/>
  <c r="X70" i="25"/>
  <c r="AB70" i="25"/>
  <c r="D74" i="32"/>
  <c r="C86" i="32"/>
  <c r="G86" i="32" s="1"/>
  <c r="C74" i="32"/>
  <c r="R74" i="32"/>
  <c r="V74" i="32"/>
  <c r="Z74" i="32"/>
  <c r="P74" i="32"/>
  <c r="T74" i="32"/>
  <c r="X74" i="32"/>
  <c r="AB74" i="32"/>
  <c r="O74" i="32"/>
  <c r="Q74" i="32"/>
  <c r="S74" i="32"/>
  <c r="U74" i="32"/>
  <c r="W74" i="32"/>
  <c r="Y74" i="32"/>
  <c r="AA74" i="32"/>
  <c r="AC74" i="32"/>
  <c r="G70" i="22"/>
  <c r="G74" i="32"/>
  <c r="I70" i="22"/>
  <c r="I74" i="32"/>
  <c r="K70" i="22"/>
  <c r="K74" i="32"/>
  <c r="M70" i="22"/>
  <c r="M74" i="32"/>
  <c r="F63" i="21"/>
  <c r="F70" i="25"/>
  <c r="F74" i="32"/>
  <c r="H63" i="21"/>
  <c r="H70" i="25"/>
  <c r="H74" i="32"/>
  <c r="J63" i="21"/>
  <c r="J70" i="25"/>
  <c r="J74" i="32"/>
  <c r="L63" i="21"/>
  <c r="L70" i="25"/>
  <c r="L74" i="32"/>
  <c r="N63" i="21"/>
  <c r="N70" i="25"/>
  <c r="N74" i="32"/>
  <c r="G79" i="6"/>
  <c r="H76" i="7"/>
  <c r="C93" i="29"/>
  <c r="G93" i="29" s="1"/>
  <c r="C68" i="29"/>
  <c r="D58" i="30"/>
  <c r="AB58" i="30"/>
  <c r="C83" i="30"/>
  <c r="G83" i="30" s="1"/>
  <c r="C58" i="30"/>
  <c r="AC68" i="29"/>
  <c r="U68" i="29"/>
  <c r="M68" i="29"/>
  <c r="E68" i="29"/>
  <c r="W68" i="29"/>
  <c r="O68" i="29"/>
  <c r="G68" i="29"/>
  <c r="X58" i="30"/>
  <c r="T58" i="30"/>
  <c r="P58" i="30"/>
  <c r="L58" i="30"/>
  <c r="H58" i="30"/>
  <c r="Z68" i="29"/>
  <c r="V68" i="29"/>
  <c r="R68" i="29"/>
  <c r="N68" i="29"/>
  <c r="J68" i="29"/>
  <c r="F68" i="29"/>
  <c r="AC58" i="30"/>
  <c r="Y58" i="30"/>
  <c r="U58" i="30"/>
  <c r="Q58" i="30"/>
  <c r="M58" i="30"/>
  <c r="I58" i="30"/>
  <c r="E58" i="30"/>
  <c r="Y68" i="29"/>
  <c r="Q68" i="29"/>
  <c r="I68" i="29"/>
  <c r="AA68" i="29"/>
  <c r="S68" i="29"/>
  <c r="K68" i="29"/>
  <c r="Z58" i="30"/>
  <c r="V58" i="30"/>
  <c r="R58" i="30"/>
  <c r="N58" i="30"/>
  <c r="J58" i="30"/>
  <c r="F58" i="30"/>
  <c r="AB68" i="29"/>
  <c r="X68" i="29"/>
  <c r="T68" i="29"/>
  <c r="P68" i="29"/>
  <c r="L68" i="29"/>
  <c r="H68" i="29"/>
  <c r="D68" i="29"/>
  <c r="AA58" i="30"/>
  <c r="W58" i="30"/>
  <c r="S58" i="30"/>
  <c r="O58" i="30"/>
  <c r="K58" i="30"/>
  <c r="G58" i="30"/>
  <c r="AW12" i="24"/>
  <c r="AT12" i="20"/>
  <c r="G60" i="5"/>
  <c r="I60" i="5"/>
  <c r="L60" i="5"/>
  <c r="H60" i="5"/>
  <c r="D60" i="5"/>
  <c r="K60" i="5"/>
  <c r="M60" i="5"/>
  <c r="E60" i="5"/>
  <c r="N60" i="5"/>
  <c r="J60" i="5"/>
  <c r="F60" i="5"/>
  <c r="F70" i="4"/>
  <c r="J70" i="4"/>
  <c r="N70" i="4"/>
  <c r="R70" i="4"/>
  <c r="V70" i="4"/>
  <c r="Z70" i="4"/>
  <c r="D70" i="4"/>
  <c r="H70" i="4"/>
  <c r="AB72" i="8"/>
  <c r="AB49" i="9"/>
  <c r="X72" i="8"/>
  <c r="X49" i="9"/>
  <c r="T72" i="8"/>
  <c r="T49" i="9"/>
  <c r="P72" i="8"/>
  <c r="P49" i="9"/>
  <c r="L72" i="8"/>
  <c r="L49" i="9"/>
  <c r="H72" i="8"/>
  <c r="H49" i="9"/>
  <c r="D72" i="8"/>
  <c r="D49" i="9"/>
  <c r="AC49" i="9"/>
  <c r="AC72" i="8"/>
  <c r="Y49" i="9"/>
  <c r="Y72" i="8"/>
  <c r="U49" i="9"/>
  <c r="U72" i="8"/>
  <c r="Q49" i="9"/>
  <c r="Q72" i="8"/>
  <c r="M49" i="9"/>
  <c r="M72" i="8"/>
  <c r="I49" i="9"/>
  <c r="I72" i="8"/>
  <c r="E49" i="9"/>
  <c r="E72" i="8"/>
  <c r="AV35" i="8"/>
  <c r="AV32" i="8"/>
  <c r="AV30" i="8"/>
  <c r="AV29" i="8"/>
  <c r="AV28" i="8"/>
  <c r="AV26" i="8"/>
  <c r="AV23" i="8"/>
  <c r="AV20" i="8"/>
  <c r="AV18" i="8"/>
  <c r="AV13" i="8"/>
  <c r="AV12" i="8"/>
  <c r="AT12" i="8"/>
  <c r="E70" i="4"/>
  <c r="I70" i="4"/>
  <c r="M70" i="4"/>
  <c r="Q70" i="4"/>
  <c r="U70" i="4"/>
  <c r="Y70" i="4"/>
  <c r="AC70" i="4"/>
  <c r="C12" i="9"/>
  <c r="Z49" i="9"/>
  <c r="Z72" i="8"/>
  <c r="V49" i="9"/>
  <c r="V72" i="8"/>
  <c r="R49" i="9"/>
  <c r="R72" i="8"/>
  <c r="N49" i="9"/>
  <c r="N72" i="8"/>
  <c r="J49" i="9"/>
  <c r="J72" i="8"/>
  <c r="F49" i="9"/>
  <c r="F72" i="8"/>
  <c r="C49" i="9"/>
  <c r="AP49" i="9"/>
  <c r="AL49" i="9"/>
  <c r="AH49" i="9"/>
  <c r="AD49" i="9"/>
  <c r="AQ49" i="9"/>
  <c r="AO49" i="9"/>
  <c r="AK49" i="9"/>
  <c r="AG49" i="9"/>
  <c r="AN49" i="9"/>
  <c r="AJ49" i="9"/>
  <c r="AF49" i="9"/>
  <c r="AV49" i="8"/>
  <c r="AM49" i="9"/>
  <c r="AI49" i="9"/>
  <c r="AE49" i="9"/>
  <c r="AA72" i="8"/>
  <c r="AA49" i="9"/>
  <c r="W72" i="8"/>
  <c r="W49" i="9"/>
  <c r="S72" i="8"/>
  <c r="S49" i="9"/>
  <c r="O49" i="9"/>
  <c r="K72" i="8"/>
  <c r="K49" i="9"/>
  <c r="G72" i="8"/>
  <c r="G49" i="9"/>
  <c r="AV38" i="8"/>
  <c r="AV37" i="8"/>
  <c r="AV36" i="8"/>
  <c r="AV34" i="8"/>
  <c r="AV33" i="8"/>
  <c r="AV31" i="8"/>
  <c r="AV27" i="8"/>
  <c r="AV25" i="8"/>
  <c r="AV24" i="8"/>
  <c r="AV22" i="8"/>
  <c r="AV21" i="8"/>
  <c r="AV19" i="8"/>
  <c r="AV17" i="8"/>
  <c r="AV16" i="8"/>
  <c r="AV15" i="8"/>
  <c r="AV14" i="8"/>
  <c r="L70" i="4"/>
  <c r="P70" i="4"/>
  <c r="T70" i="4"/>
  <c r="X70" i="4"/>
  <c r="AB70" i="4"/>
  <c r="G70" i="4"/>
  <c r="K70" i="4"/>
  <c r="O70" i="4"/>
  <c r="S70" i="4"/>
  <c r="W70" i="4"/>
  <c r="AA70" i="4"/>
  <c r="AN58" i="5"/>
  <c r="AO58" i="5"/>
  <c r="AK58" i="5"/>
  <c r="AP58" i="5"/>
  <c r="AL58" i="5"/>
  <c r="AM58" i="5"/>
  <c r="AJ63" i="19" l="1"/>
  <c r="AJ58" i="5"/>
  <c r="AJ74" i="7"/>
  <c r="AJ70" i="20"/>
  <c r="AJ77" i="6"/>
  <c r="AJ70" i="8"/>
  <c r="AI58" i="5"/>
  <c r="AI74" i="7"/>
  <c r="AI70" i="20"/>
  <c r="AI63" i="19"/>
  <c r="AI70" i="8"/>
  <c r="AI77" i="6"/>
  <c r="AM96" i="33"/>
  <c r="AM77" i="31"/>
  <c r="AH63" i="19"/>
  <c r="AH70" i="20"/>
  <c r="AH74" i="7"/>
  <c r="AH31" i="47"/>
  <c r="AH58" i="5"/>
  <c r="AH70" i="8"/>
  <c r="AH77" i="6"/>
  <c r="AG63" i="19"/>
  <c r="AG31" i="47"/>
  <c r="C76" i="22"/>
  <c r="C77" i="22"/>
  <c r="AG70" i="20"/>
  <c r="AG74" i="7"/>
  <c r="AG58" i="5"/>
  <c r="AG68" i="4"/>
  <c r="AG77" i="6"/>
  <c r="AG70" i="8"/>
  <c r="AL24" i="48"/>
  <c r="G31" i="47"/>
  <c r="AL77" i="31"/>
  <c r="AL96" i="33"/>
  <c r="AF63" i="19"/>
  <c r="AK96" i="33"/>
  <c r="AK24" i="48"/>
  <c r="AK77" i="31"/>
  <c r="AF58" i="5"/>
  <c r="AF74" i="7"/>
  <c r="AF70" i="20"/>
  <c r="AF70" i="8"/>
  <c r="AF31" i="47"/>
  <c r="AF77" i="6"/>
  <c r="AE70" i="8"/>
  <c r="AJ24" i="48"/>
  <c r="AJ96" i="33"/>
  <c r="AJ77" i="31"/>
  <c r="AT27" i="19"/>
  <c r="AT24" i="19"/>
  <c r="AT36" i="19"/>
  <c r="AT18" i="19"/>
  <c r="AT56" i="19"/>
  <c r="AT30" i="19"/>
  <c r="AT16" i="19"/>
  <c r="AT33" i="19"/>
  <c r="AT13" i="19"/>
  <c r="AT54" i="19"/>
  <c r="AT53" i="19"/>
  <c r="AT55" i="19"/>
  <c r="AT58" i="19"/>
  <c r="C26" i="43"/>
  <c r="AT66" i="8"/>
  <c r="C48" i="43"/>
  <c r="G41" i="43"/>
  <c r="AT57" i="19"/>
  <c r="AT59" i="19"/>
  <c r="AT52" i="19"/>
  <c r="H117" i="19"/>
  <c r="W117" i="19"/>
  <c r="E117" i="19"/>
  <c r="AD117" i="19"/>
  <c r="AT34" i="19"/>
  <c r="AT29" i="19"/>
  <c r="AT37" i="19"/>
  <c r="AT51" i="19"/>
  <c r="C20" i="43"/>
  <c r="C22" i="43"/>
  <c r="C28" i="43"/>
  <c r="C21" i="43"/>
  <c r="AW60" i="24"/>
  <c r="C27" i="43"/>
  <c r="AT62" i="8"/>
  <c r="AT21" i="19"/>
  <c r="AE70" i="20"/>
  <c r="AE74" i="7"/>
  <c r="AE58" i="5"/>
  <c r="AE68" i="4"/>
  <c r="AE31" i="47"/>
  <c r="AE63" i="19"/>
  <c r="AE77" i="6"/>
  <c r="AT60" i="8"/>
  <c r="AT35" i="19"/>
  <c r="H12" i="46"/>
  <c r="F12" i="46"/>
  <c r="D12" i="46"/>
  <c r="E12" i="46"/>
  <c r="E14" i="46" s="1"/>
  <c r="I12" i="46"/>
  <c r="I14" i="46" s="1"/>
  <c r="C70" i="20"/>
  <c r="W70" i="20"/>
  <c r="J70" i="20"/>
  <c r="P70" i="20"/>
  <c r="AT22" i="19"/>
  <c r="S70" i="20"/>
  <c r="Q70" i="20"/>
  <c r="AW62" i="24"/>
  <c r="Z70" i="20"/>
  <c r="G70" i="20"/>
  <c r="V70" i="20"/>
  <c r="AC70" i="20"/>
  <c r="AB70" i="20"/>
  <c r="C82" i="20"/>
  <c r="G82" i="20" s="1"/>
  <c r="AD70" i="20"/>
  <c r="N70" i="20"/>
  <c r="E70" i="20"/>
  <c r="U70" i="20"/>
  <c r="D70" i="20"/>
  <c r="T70" i="20"/>
  <c r="K70" i="20"/>
  <c r="AA70" i="20"/>
  <c r="AW61" i="24"/>
  <c r="AT59" i="8"/>
  <c r="AT15" i="19"/>
  <c r="C12" i="46"/>
  <c r="C14" i="46" s="1"/>
  <c r="F70" i="20"/>
  <c r="M70" i="20"/>
  <c r="L70" i="20"/>
  <c r="R70" i="20"/>
  <c r="I70" i="20"/>
  <c r="Y70" i="20"/>
  <c r="H70" i="20"/>
  <c r="X70" i="20"/>
  <c r="O70" i="20"/>
  <c r="AI24" i="48"/>
  <c r="AW64" i="24"/>
  <c r="AT19" i="19"/>
  <c r="AI96" i="41"/>
  <c r="AI96" i="39"/>
  <c r="AI96" i="33"/>
  <c r="AI77" i="31"/>
  <c r="AT31" i="19"/>
  <c r="AC96" i="39"/>
  <c r="AD96" i="39"/>
  <c r="L117" i="19"/>
  <c r="P117" i="19"/>
  <c r="F117" i="19"/>
  <c r="K117" i="19"/>
  <c r="V117" i="19"/>
  <c r="J117" i="19"/>
  <c r="Q117" i="19"/>
  <c r="N117" i="19"/>
  <c r="R117" i="19"/>
  <c r="Z117" i="19"/>
  <c r="AT65" i="8"/>
  <c r="AW65" i="24"/>
  <c r="AW63" i="24"/>
  <c r="AT28" i="19"/>
  <c r="BA4" i="28"/>
  <c r="G13" i="46"/>
  <c r="AT38" i="19"/>
  <c r="AZ4" i="3"/>
  <c r="G12" i="46"/>
  <c r="E22" i="42"/>
  <c r="G22" i="42" s="1"/>
  <c r="AT63" i="8"/>
  <c r="S117" i="19"/>
  <c r="E20" i="42"/>
  <c r="AT58" i="8"/>
  <c r="AW59" i="24"/>
  <c r="E28" i="42"/>
  <c r="G28" i="42" s="1"/>
  <c r="AT64" i="8"/>
  <c r="E21" i="42"/>
  <c r="G21" i="42" s="1"/>
  <c r="AT61" i="8"/>
  <c r="AW79" i="33"/>
  <c r="AT72" i="36"/>
  <c r="C46" i="42"/>
  <c r="D46" i="42" s="1"/>
  <c r="AT21" i="41"/>
  <c r="AT35" i="41"/>
  <c r="AT16" i="41"/>
  <c r="AT17" i="41"/>
  <c r="AT19" i="41"/>
  <c r="AT14" i="41"/>
  <c r="AT15" i="41"/>
  <c r="C24" i="48"/>
  <c r="AH24" i="48"/>
  <c r="AH96" i="41"/>
  <c r="F150" i="39"/>
  <c r="Z150" i="39"/>
  <c r="G150" i="39"/>
  <c r="S150" i="39"/>
  <c r="Y150" i="39"/>
  <c r="D150" i="39"/>
  <c r="X150" i="39"/>
  <c r="E150" i="39"/>
  <c r="M150" i="39"/>
  <c r="Q150" i="39"/>
  <c r="H150" i="39"/>
  <c r="C150" i="39"/>
  <c r="V150" i="39"/>
  <c r="P150" i="39"/>
  <c r="R150" i="39"/>
  <c r="AT31" i="41"/>
  <c r="J150" i="39"/>
  <c r="I150" i="39"/>
  <c r="U150" i="39"/>
  <c r="L150" i="39"/>
  <c r="T150" i="39"/>
  <c r="O150" i="39"/>
  <c r="C96" i="39"/>
  <c r="N150" i="39"/>
  <c r="W150" i="39"/>
  <c r="K150" i="39"/>
  <c r="AT22" i="41"/>
  <c r="C110" i="33"/>
  <c r="G110" i="33" s="1"/>
  <c r="C96" i="33"/>
  <c r="AH96" i="33"/>
  <c r="AH77" i="31"/>
  <c r="W74" i="7"/>
  <c r="AE115" i="26"/>
  <c r="M117" i="19"/>
  <c r="AC117" i="19"/>
  <c r="O117" i="19"/>
  <c r="V77" i="31"/>
  <c r="E122" i="8"/>
  <c r="AM122" i="8"/>
  <c r="AK122" i="8"/>
  <c r="AG122" i="8"/>
  <c r="AF122" i="8"/>
  <c r="AJ122" i="8"/>
  <c r="AI122" i="8"/>
  <c r="AL122" i="8"/>
  <c r="AE122" i="8"/>
  <c r="AH122" i="8"/>
  <c r="C122" i="8"/>
  <c r="X122" i="8"/>
  <c r="Y122" i="8"/>
  <c r="AA122" i="8"/>
  <c r="AB122" i="8"/>
  <c r="G122" i="8"/>
  <c r="H122" i="8"/>
  <c r="J122" i="8"/>
  <c r="M122" i="8"/>
  <c r="P122" i="8"/>
  <c r="Q122" i="8"/>
  <c r="S122" i="8"/>
  <c r="Z122" i="8"/>
  <c r="AD122" i="8"/>
  <c r="I122" i="8"/>
  <c r="K122" i="8"/>
  <c r="N122" i="8"/>
  <c r="R122" i="8"/>
  <c r="V122" i="8"/>
  <c r="D122" i="8"/>
  <c r="F122" i="8"/>
  <c r="L122" i="8"/>
  <c r="O122" i="8"/>
  <c r="T122" i="8"/>
  <c r="U122" i="8"/>
  <c r="W122" i="8"/>
  <c r="AC122" i="8"/>
  <c r="AV66" i="8"/>
  <c r="Q77" i="31"/>
  <c r="P74" i="7"/>
  <c r="Z74" i="7"/>
  <c r="AY4" i="28"/>
  <c r="BC4" i="28"/>
  <c r="BB4" i="28"/>
  <c r="AZ4" i="28"/>
  <c r="AX4" i="28"/>
  <c r="AW4" i="28"/>
  <c r="BB4" i="3"/>
  <c r="AX4" i="3"/>
  <c r="AW4" i="3"/>
  <c r="AY4" i="3"/>
  <c r="BA4" i="3"/>
  <c r="O77" i="31"/>
  <c r="T77" i="31"/>
  <c r="F77" i="31"/>
  <c r="N77" i="31"/>
  <c r="G77" i="31"/>
  <c r="W77" i="31"/>
  <c r="Y77" i="31"/>
  <c r="D77" i="31"/>
  <c r="I77" i="31"/>
  <c r="E74" i="7"/>
  <c r="G74" i="7"/>
  <c r="T74" i="7"/>
  <c r="C86" i="7"/>
  <c r="G86" i="7" s="1"/>
  <c r="AB77" i="31"/>
  <c r="M77" i="31"/>
  <c r="U77" i="31"/>
  <c r="AC77" i="31"/>
  <c r="J77" i="31"/>
  <c r="R77" i="31"/>
  <c r="Z77" i="31"/>
  <c r="K77" i="31"/>
  <c r="S77" i="31"/>
  <c r="AA77" i="31"/>
  <c r="C77" i="31"/>
  <c r="L77" i="31"/>
  <c r="U74" i="7"/>
  <c r="V74" i="7"/>
  <c r="AD58" i="5"/>
  <c r="G96" i="33"/>
  <c r="I77" i="6"/>
  <c r="O77" i="6"/>
  <c r="AD68" i="4"/>
  <c r="E77" i="31"/>
  <c r="C89" i="31"/>
  <c r="G89" i="31" s="1"/>
  <c r="H77" i="31"/>
  <c r="P77" i="31"/>
  <c r="X77" i="31"/>
  <c r="V77" i="6"/>
  <c r="Y77" i="6"/>
  <c r="C77" i="6"/>
  <c r="AT72" i="41"/>
  <c r="AT24" i="41"/>
  <c r="C75" i="29"/>
  <c r="F15" i="42"/>
  <c r="AT26" i="41"/>
  <c r="AG96" i="41"/>
  <c r="D96" i="39"/>
  <c r="AA96" i="39"/>
  <c r="AG96" i="39"/>
  <c r="AG96" i="33"/>
  <c r="AD63" i="19"/>
  <c r="AD70" i="8"/>
  <c r="AD74" i="7"/>
  <c r="AD77" i="6"/>
  <c r="AD31" i="47"/>
  <c r="R77" i="6"/>
  <c r="K77" i="6"/>
  <c r="AB77" i="6"/>
  <c r="AG24" i="48"/>
  <c r="AG77" i="31"/>
  <c r="I58" i="5"/>
  <c r="T77" i="6"/>
  <c r="X77" i="6"/>
  <c r="H77" i="6"/>
  <c r="AC77" i="6"/>
  <c r="J77" i="6"/>
  <c r="Z96" i="39"/>
  <c r="Q77" i="6"/>
  <c r="W77" i="6"/>
  <c r="U77" i="6"/>
  <c r="AA77" i="6"/>
  <c r="L77" i="6"/>
  <c r="M77" i="6"/>
  <c r="E77" i="6"/>
  <c r="P77" i="6"/>
  <c r="N77" i="6"/>
  <c r="D77" i="6"/>
  <c r="Z77" i="6"/>
  <c r="F77" i="6"/>
  <c r="K96" i="39"/>
  <c r="T96" i="39"/>
  <c r="M96" i="39"/>
  <c r="N96" i="39"/>
  <c r="AT26" i="36"/>
  <c r="AT24" i="36"/>
  <c r="S96" i="39"/>
  <c r="E96" i="39"/>
  <c r="U96" i="39"/>
  <c r="L96" i="39"/>
  <c r="AB96" i="39"/>
  <c r="C110" i="39"/>
  <c r="G110" i="39" s="1"/>
  <c r="F96" i="39"/>
  <c r="V96" i="39"/>
  <c r="O96" i="39"/>
  <c r="W96" i="39"/>
  <c r="AE96" i="39"/>
  <c r="I96" i="39"/>
  <c r="Q96" i="39"/>
  <c r="Y96" i="39"/>
  <c r="H96" i="39"/>
  <c r="P96" i="39"/>
  <c r="X96" i="39"/>
  <c r="AF96" i="39"/>
  <c r="G96" i="39"/>
  <c r="J96" i="39"/>
  <c r="R96" i="39"/>
  <c r="AT18" i="36"/>
  <c r="AT34" i="36"/>
  <c r="AT25" i="36"/>
  <c r="AT33" i="36"/>
  <c r="AT33" i="41"/>
  <c r="AT25" i="41"/>
  <c r="AT27" i="36"/>
  <c r="AT27" i="41"/>
  <c r="AT18" i="41"/>
  <c r="AT34" i="41"/>
  <c r="O74" i="7"/>
  <c r="D74" i="7"/>
  <c r="N74" i="7"/>
  <c r="M74" i="7"/>
  <c r="AC74" i="7"/>
  <c r="C74" i="7"/>
  <c r="G77" i="6"/>
  <c r="S77" i="6"/>
  <c r="C89" i="6"/>
  <c r="G89" i="6" s="1"/>
  <c r="P58" i="5"/>
  <c r="AF77" i="31"/>
  <c r="AD77" i="31"/>
  <c r="AE77" i="31"/>
  <c r="AF24" i="48"/>
  <c r="AD24" i="48"/>
  <c r="AE24" i="48"/>
  <c r="AP77" i="6"/>
  <c r="AP77" i="31"/>
  <c r="AP74" i="7"/>
  <c r="J24" i="48"/>
  <c r="F24" i="48"/>
  <c r="N24" i="48"/>
  <c r="V24" i="48"/>
  <c r="G24" i="48"/>
  <c r="O24" i="48"/>
  <c r="Y24" i="48"/>
  <c r="AA24" i="48"/>
  <c r="D24" i="48"/>
  <c r="L24" i="48"/>
  <c r="T24" i="48"/>
  <c r="AB24" i="48"/>
  <c r="I24" i="48"/>
  <c r="Q24" i="48"/>
  <c r="AC24" i="48"/>
  <c r="R24" i="48"/>
  <c r="Z24" i="48"/>
  <c r="K24" i="48"/>
  <c r="S24" i="48"/>
  <c r="H24" i="48"/>
  <c r="P24" i="48"/>
  <c r="X24" i="48"/>
  <c r="E24" i="48"/>
  <c r="M24" i="48"/>
  <c r="U24" i="48"/>
  <c r="W24" i="48"/>
  <c r="I31" i="47"/>
  <c r="F31" i="47"/>
  <c r="J31" i="47"/>
  <c r="R31" i="47"/>
  <c r="Z31" i="47"/>
  <c r="W31" i="47"/>
  <c r="U31" i="47"/>
  <c r="Q31" i="47"/>
  <c r="H31" i="47"/>
  <c r="P31" i="47"/>
  <c r="X31" i="47"/>
  <c r="S31" i="47"/>
  <c r="M31" i="47"/>
  <c r="AA31" i="47"/>
  <c r="AC31" i="47"/>
  <c r="N31" i="47"/>
  <c r="V31" i="47"/>
  <c r="O31" i="47"/>
  <c r="E31" i="47"/>
  <c r="Y31" i="47"/>
  <c r="D31" i="47"/>
  <c r="L31" i="47"/>
  <c r="T31" i="47"/>
  <c r="AB31" i="47"/>
  <c r="K31" i="47"/>
  <c r="G96" i="41"/>
  <c r="G35" i="42"/>
  <c r="G29" i="42"/>
  <c r="G14" i="42"/>
  <c r="G14" i="43"/>
  <c r="G27" i="42"/>
  <c r="AW58" i="24"/>
  <c r="G25" i="42"/>
  <c r="E46" i="43"/>
  <c r="G35" i="43"/>
  <c r="C46" i="43"/>
  <c r="C15" i="43"/>
  <c r="D15" i="43" s="1"/>
  <c r="AT70" i="41"/>
  <c r="G23" i="42"/>
  <c r="G26" i="42"/>
  <c r="G13" i="44"/>
  <c r="G29" i="44"/>
  <c r="G24" i="43"/>
  <c r="H63" i="19"/>
  <c r="C75" i="19"/>
  <c r="G75" i="19" s="1"/>
  <c r="R63" i="19"/>
  <c r="Z63" i="19"/>
  <c r="Q63" i="19"/>
  <c r="U63" i="19"/>
  <c r="Y63" i="19"/>
  <c r="AC63" i="19"/>
  <c r="T63" i="19"/>
  <c r="AB63" i="19"/>
  <c r="L63" i="19"/>
  <c r="E63" i="19"/>
  <c r="C63" i="19"/>
  <c r="D63" i="19"/>
  <c r="V63" i="19"/>
  <c r="O63" i="19"/>
  <c r="S63" i="19"/>
  <c r="W63" i="19"/>
  <c r="AA63" i="19"/>
  <c r="P63" i="19"/>
  <c r="X63" i="19"/>
  <c r="G63" i="19"/>
  <c r="K63" i="19"/>
  <c r="M63" i="19"/>
  <c r="F63" i="19"/>
  <c r="J63" i="19"/>
  <c r="N63" i="19"/>
  <c r="I63" i="19"/>
  <c r="AT13" i="36"/>
  <c r="AT13" i="41"/>
  <c r="K96" i="41"/>
  <c r="O96" i="41"/>
  <c r="S96" i="41"/>
  <c r="W96" i="41"/>
  <c r="AA96" i="41"/>
  <c r="AE96" i="41"/>
  <c r="E96" i="41"/>
  <c r="I96" i="41"/>
  <c r="M96" i="41"/>
  <c r="Q96" i="41"/>
  <c r="U96" i="41"/>
  <c r="Y96" i="41"/>
  <c r="F96" i="41"/>
  <c r="J96" i="41"/>
  <c r="N96" i="41"/>
  <c r="R96" i="41"/>
  <c r="V96" i="41"/>
  <c r="Z96" i="41"/>
  <c r="AD96" i="41"/>
  <c r="AC96" i="41"/>
  <c r="AF96" i="41"/>
  <c r="C110" i="41"/>
  <c r="C96" i="41"/>
  <c r="AT29" i="41"/>
  <c r="C117" i="19"/>
  <c r="AT12" i="19"/>
  <c r="AT29" i="36"/>
  <c r="D96" i="41"/>
  <c r="H96" i="41"/>
  <c r="L96" i="41"/>
  <c r="P96" i="41"/>
  <c r="T96" i="41"/>
  <c r="X96" i="41"/>
  <c r="AB96" i="41"/>
  <c r="AT72" i="39"/>
  <c r="C168" i="39"/>
  <c r="G168" i="39" s="1"/>
  <c r="E58" i="5"/>
  <c r="L58" i="5"/>
  <c r="U58" i="5"/>
  <c r="H58" i="5"/>
  <c r="AA58" i="5"/>
  <c r="AB58" i="5"/>
  <c r="K74" i="7"/>
  <c r="S74" i="7"/>
  <c r="AA74" i="7"/>
  <c r="L74" i="7"/>
  <c r="AB74" i="7"/>
  <c r="J74" i="7"/>
  <c r="I74" i="7"/>
  <c r="Q74" i="7"/>
  <c r="Y74" i="7"/>
  <c r="H74" i="7"/>
  <c r="X74" i="7"/>
  <c r="F74" i="7"/>
  <c r="R74" i="7"/>
  <c r="C168" i="33"/>
  <c r="AT72" i="35"/>
  <c r="AE96" i="33"/>
  <c r="C168" i="35"/>
  <c r="K96" i="33"/>
  <c r="O96" i="33"/>
  <c r="S96" i="33"/>
  <c r="W96" i="33"/>
  <c r="AA96" i="33"/>
  <c r="F96" i="33"/>
  <c r="N96" i="33"/>
  <c r="V96" i="33"/>
  <c r="AD96" i="33"/>
  <c r="D96" i="33"/>
  <c r="L96" i="33"/>
  <c r="T96" i="33"/>
  <c r="AB96" i="33"/>
  <c r="E96" i="33"/>
  <c r="I96" i="33"/>
  <c r="M96" i="33"/>
  <c r="Q96" i="33"/>
  <c r="U96" i="33"/>
  <c r="Y96" i="33"/>
  <c r="AC96" i="33"/>
  <c r="J96" i="33"/>
  <c r="R96" i="33"/>
  <c r="Z96" i="33"/>
  <c r="H96" i="33"/>
  <c r="P96" i="33"/>
  <c r="X96" i="33"/>
  <c r="AF96" i="33"/>
  <c r="AP81" i="32"/>
  <c r="AP82" i="32" s="1"/>
  <c r="AL81" i="32"/>
  <c r="AH81" i="32"/>
  <c r="AD81" i="32"/>
  <c r="Z81" i="32"/>
  <c r="V81" i="32"/>
  <c r="R81" i="32"/>
  <c r="N81" i="32"/>
  <c r="J81" i="32"/>
  <c r="F81" i="32"/>
  <c r="AP80" i="32"/>
  <c r="AL80" i="32"/>
  <c r="AH80" i="32"/>
  <c r="AD80" i="32"/>
  <c r="Z80" i="32"/>
  <c r="V80" i="32"/>
  <c r="R80" i="32"/>
  <c r="N80" i="32"/>
  <c r="J80" i="32"/>
  <c r="F80" i="32"/>
  <c r="AO81" i="32"/>
  <c r="AO82" i="32" s="1"/>
  <c r="AK81" i="32"/>
  <c r="AG81" i="32"/>
  <c r="AC81" i="32"/>
  <c r="Y81" i="32"/>
  <c r="U81" i="32"/>
  <c r="Q81" i="32"/>
  <c r="M81" i="32"/>
  <c r="I81" i="32"/>
  <c r="E81" i="32"/>
  <c r="AO80" i="32"/>
  <c r="AK80" i="32"/>
  <c r="AG80" i="32"/>
  <c r="AC80" i="32"/>
  <c r="Y80" i="32"/>
  <c r="U80" i="32"/>
  <c r="Q80" i="32"/>
  <c r="M80" i="32"/>
  <c r="I80" i="32"/>
  <c r="E80" i="32"/>
  <c r="AN81" i="32"/>
  <c r="AN82" i="32" s="1"/>
  <c r="AJ81" i="32"/>
  <c r="AF81" i="32"/>
  <c r="AB81" i="32"/>
  <c r="X81" i="32"/>
  <c r="T81" i="32"/>
  <c r="P81" i="32"/>
  <c r="L81" i="32"/>
  <c r="H81" i="32"/>
  <c r="D81" i="32"/>
  <c r="AN80" i="32"/>
  <c r="AJ80" i="32"/>
  <c r="AF80" i="32"/>
  <c r="AB80" i="32"/>
  <c r="X80" i="32"/>
  <c r="T80" i="32"/>
  <c r="P80" i="32"/>
  <c r="L80" i="32"/>
  <c r="H80" i="32"/>
  <c r="D80" i="32"/>
  <c r="AM81" i="32"/>
  <c r="AI81" i="32"/>
  <c r="AE81" i="32"/>
  <c r="AA81" i="32"/>
  <c r="W81" i="32"/>
  <c r="S81" i="32"/>
  <c r="O81" i="32"/>
  <c r="K81" i="32"/>
  <c r="G81" i="32"/>
  <c r="C81" i="32"/>
  <c r="AM80" i="32"/>
  <c r="AI80" i="32"/>
  <c r="AE80" i="32"/>
  <c r="AA80" i="32"/>
  <c r="W80" i="32"/>
  <c r="S80" i="32"/>
  <c r="O80" i="32"/>
  <c r="K80" i="32"/>
  <c r="G80" i="32"/>
  <c r="C80" i="32"/>
  <c r="C131" i="25"/>
  <c r="G82" i="25"/>
  <c r="AP103" i="35"/>
  <c r="AP104" i="35" s="1"/>
  <c r="AL103" i="35"/>
  <c r="AH103" i="35"/>
  <c r="AD103" i="35"/>
  <c r="Z103" i="35"/>
  <c r="V103" i="35"/>
  <c r="R103" i="35"/>
  <c r="N103" i="35"/>
  <c r="J103" i="35"/>
  <c r="F103" i="35"/>
  <c r="AP102" i="35"/>
  <c r="AL102" i="35"/>
  <c r="AH102" i="35"/>
  <c r="AD102" i="35"/>
  <c r="Z102" i="35"/>
  <c r="V102" i="35"/>
  <c r="R102" i="35"/>
  <c r="N102" i="35"/>
  <c r="J102" i="35"/>
  <c r="F102" i="35"/>
  <c r="AO103" i="35"/>
  <c r="AO104" i="35" s="1"/>
  <c r="AK103" i="35"/>
  <c r="AG103" i="35"/>
  <c r="AC103" i="35"/>
  <c r="Y103" i="35"/>
  <c r="U103" i="35"/>
  <c r="Q103" i="35"/>
  <c r="M103" i="35"/>
  <c r="I103" i="35"/>
  <c r="E103" i="35"/>
  <c r="AO102" i="35"/>
  <c r="AK102" i="35"/>
  <c r="AG102" i="35"/>
  <c r="AC102" i="35"/>
  <c r="Y102" i="35"/>
  <c r="U102" i="35"/>
  <c r="Q102" i="35"/>
  <c r="M102" i="35"/>
  <c r="I102" i="35"/>
  <c r="E102" i="35"/>
  <c r="AN103" i="35"/>
  <c r="AN104" i="35" s="1"/>
  <c r="AJ103" i="35"/>
  <c r="AF103" i="35"/>
  <c r="AB103" i="35"/>
  <c r="X103" i="35"/>
  <c r="T103" i="35"/>
  <c r="P103" i="35"/>
  <c r="L103" i="35"/>
  <c r="H103" i="35"/>
  <c r="D103" i="35"/>
  <c r="AN102" i="35"/>
  <c r="AJ102" i="35"/>
  <c r="AF102" i="35"/>
  <c r="AB102" i="35"/>
  <c r="X102" i="35"/>
  <c r="T102" i="35"/>
  <c r="P102" i="35"/>
  <c r="L102" i="35"/>
  <c r="H102" i="35"/>
  <c r="D102" i="35"/>
  <c r="AM103" i="35"/>
  <c r="AI103" i="35"/>
  <c r="AE103" i="35"/>
  <c r="AA103" i="35"/>
  <c r="W103" i="35"/>
  <c r="S103" i="35"/>
  <c r="O103" i="35"/>
  <c r="K103" i="35"/>
  <c r="G103" i="35"/>
  <c r="C103" i="35"/>
  <c r="AM102" i="35"/>
  <c r="AI102" i="35"/>
  <c r="AE102" i="35"/>
  <c r="AA102" i="35"/>
  <c r="W102" i="35"/>
  <c r="S102" i="35"/>
  <c r="O102" i="35"/>
  <c r="K102" i="35"/>
  <c r="G102" i="35"/>
  <c r="C102" i="35"/>
  <c r="G110" i="35"/>
  <c r="C131" i="22"/>
  <c r="G82" i="22"/>
  <c r="AO77" i="23"/>
  <c r="AO78" i="23" s="1"/>
  <c r="AK77" i="23"/>
  <c r="AK78" i="23" s="1"/>
  <c r="AG77" i="23"/>
  <c r="AC77" i="23"/>
  <c r="Y77" i="23"/>
  <c r="U77" i="23"/>
  <c r="Q77" i="23"/>
  <c r="M77" i="23"/>
  <c r="I77" i="23"/>
  <c r="E77" i="23"/>
  <c r="AO76" i="23"/>
  <c r="AK76" i="23"/>
  <c r="AG76" i="23"/>
  <c r="AC76" i="23"/>
  <c r="Y76" i="23"/>
  <c r="U76" i="23"/>
  <c r="Q76" i="23"/>
  <c r="M76" i="23"/>
  <c r="I76" i="23"/>
  <c r="E76" i="23"/>
  <c r="AP77" i="23"/>
  <c r="AP78" i="23" s="1"/>
  <c r="AL77" i="23"/>
  <c r="AL78" i="23" s="1"/>
  <c r="AH77" i="23"/>
  <c r="AD77" i="23"/>
  <c r="Z77" i="23"/>
  <c r="V77" i="23"/>
  <c r="R77" i="23"/>
  <c r="N77" i="23"/>
  <c r="J77" i="23"/>
  <c r="F77" i="23"/>
  <c r="AP76" i="23"/>
  <c r="AL76" i="23"/>
  <c r="AH76" i="23"/>
  <c r="AD76" i="23"/>
  <c r="Z76" i="23"/>
  <c r="V76" i="23"/>
  <c r="R76" i="23"/>
  <c r="N76" i="23"/>
  <c r="J76" i="23"/>
  <c r="F76" i="23"/>
  <c r="AM77" i="23"/>
  <c r="AM78" i="23" s="1"/>
  <c r="AI77" i="23"/>
  <c r="AI78" i="23" s="1"/>
  <c r="AE77" i="23"/>
  <c r="AA77" i="23"/>
  <c r="W77" i="23"/>
  <c r="S77" i="23"/>
  <c r="O77" i="23"/>
  <c r="K77" i="23"/>
  <c r="G77" i="23"/>
  <c r="C77" i="23"/>
  <c r="AM76" i="23"/>
  <c r="AI76" i="23"/>
  <c r="AE76" i="23"/>
  <c r="AA76" i="23"/>
  <c r="W76" i="23"/>
  <c r="S76" i="23"/>
  <c r="O76" i="23"/>
  <c r="K76" i="23"/>
  <c r="G76" i="23"/>
  <c r="C76" i="23"/>
  <c r="AN77" i="23"/>
  <c r="AN78" i="23" s="1"/>
  <c r="AJ77" i="23"/>
  <c r="AJ78" i="23" s="1"/>
  <c r="AF77" i="23"/>
  <c r="AB77" i="23"/>
  <c r="X77" i="23"/>
  <c r="T77" i="23"/>
  <c r="P77" i="23"/>
  <c r="L77" i="23"/>
  <c r="H77" i="23"/>
  <c r="D77" i="23"/>
  <c r="AN76" i="23"/>
  <c r="AJ76" i="23"/>
  <c r="AF76" i="23"/>
  <c r="AB76" i="23"/>
  <c r="X76" i="23"/>
  <c r="T76" i="23"/>
  <c r="P76" i="23"/>
  <c r="L76" i="23"/>
  <c r="H76" i="23"/>
  <c r="D76" i="23"/>
  <c r="C131" i="23"/>
  <c r="G82" i="23"/>
  <c r="AM77" i="25"/>
  <c r="AM78" i="25" s="1"/>
  <c r="AI77" i="25"/>
  <c r="AE77" i="25"/>
  <c r="AA77" i="25"/>
  <c r="W77" i="25"/>
  <c r="S77" i="25"/>
  <c r="O77" i="25"/>
  <c r="K77" i="25"/>
  <c r="G77" i="25"/>
  <c r="C77" i="25"/>
  <c r="AM76" i="25"/>
  <c r="AI76" i="25"/>
  <c r="AE76" i="25"/>
  <c r="AA76" i="25"/>
  <c r="W76" i="25"/>
  <c r="S76" i="25"/>
  <c r="O76" i="25"/>
  <c r="K76" i="25"/>
  <c r="G76" i="25"/>
  <c r="C76" i="25"/>
  <c r="AN77" i="25"/>
  <c r="AN78" i="25" s="1"/>
  <c r="AJ77" i="25"/>
  <c r="AJ78" i="25" s="1"/>
  <c r="AF77" i="25"/>
  <c r="AB77" i="25"/>
  <c r="X77" i="25"/>
  <c r="T77" i="25"/>
  <c r="P77" i="25"/>
  <c r="L77" i="25"/>
  <c r="H77" i="25"/>
  <c r="D77" i="25"/>
  <c r="AN76" i="25"/>
  <c r="AJ76" i="25"/>
  <c r="AF76" i="25"/>
  <c r="AB76" i="25"/>
  <c r="X76" i="25"/>
  <c r="T76" i="25"/>
  <c r="P76" i="25"/>
  <c r="L76" i="25"/>
  <c r="H76" i="25"/>
  <c r="D76" i="25"/>
  <c r="AO77" i="25"/>
  <c r="AO78" i="25" s="1"/>
  <c r="AK77" i="25"/>
  <c r="AK78" i="25" s="1"/>
  <c r="AG77" i="25"/>
  <c r="AC77" i="25"/>
  <c r="Y77" i="25"/>
  <c r="U77" i="25"/>
  <c r="Q77" i="25"/>
  <c r="M77" i="25"/>
  <c r="I77" i="25"/>
  <c r="E77" i="25"/>
  <c r="AO76" i="25"/>
  <c r="AK76" i="25"/>
  <c r="AG76" i="25"/>
  <c r="AC76" i="25"/>
  <c r="Y76" i="25"/>
  <c r="U76" i="25"/>
  <c r="Q76" i="25"/>
  <c r="M76" i="25"/>
  <c r="I76" i="25"/>
  <c r="E76" i="25"/>
  <c r="AP77" i="25"/>
  <c r="AP78" i="25" s="1"/>
  <c r="AL77" i="25"/>
  <c r="AL78" i="25" s="1"/>
  <c r="AH77" i="25"/>
  <c r="AD77" i="25"/>
  <c r="Z77" i="25"/>
  <c r="V77" i="25"/>
  <c r="R77" i="25"/>
  <c r="N77" i="25"/>
  <c r="J77" i="25"/>
  <c r="F77" i="25"/>
  <c r="AP76" i="25"/>
  <c r="AL76" i="25"/>
  <c r="AH76" i="25"/>
  <c r="AD76" i="25"/>
  <c r="Z76" i="25"/>
  <c r="V76" i="25"/>
  <c r="R76" i="25"/>
  <c r="N76" i="25"/>
  <c r="J76" i="25"/>
  <c r="F76" i="25"/>
  <c r="D70" i="21"/>
  <c r="H70" i="21"/>
  <c r="L70" i="21"/>
  <c r="P70" i="21"/>
  <c r="T70" i="21"/>
  <c r="X70" i="21"/>
  <c r="AB70" i="21"/>
  <c r="AF70" i="21"/>
  <c r="AJ70" i="21"/>
  <c r="AJ71" i="21" s="1"/>
  <c r="AN70" i="21"/>
  <c r="AN71" i="21" s="1"/>
  <c r="E70" i="21"/>
  <c r="I70" i="21"/>
  <c r="M70" i="21"/>
  <c r="Q70" i="21"/>
  <c r="U70" i="21"/>
  <c r="Y70" i="21"/>
  <c r="AC70" i="21"/>
  <c r="AG70" i="21"/>
  <c r="AK70" i="21"/>
  <c r="AK71" i="21" s="1"/>
  <c r="AO70" i="21"/>
  <c r="AO71" i="21" s="1"/>
  <c r="AO69" i="21"/>
  <c r="AK69" i="21"/>
  <c r="AG69" i="21"/>
  <c r="AC69" i="21"/>
  <c r="Y69" i="21"/>
  <c r="U69" i="21"/>
  <c r="Q69" i="21"/>
  <c r="M69" i="21"/>
  <c r="I69" i="21"/>
  <c r="E69" i="21"/>
  <c r="AP69" i="21"/>
  <c r="AL69" i="21"/>
  <c r="AH69" i="21"/>
  <c r="AD69" i="21"/>
  <c r="Z69" i="21"/>
  <c r="V69" i="21"/>
  <c r="R69" i="21"/>
  <c r="N69" i="21"/>
  <c r="J69" i="21"/>
  <c r="F69" i="21"/>
  <c r="F70" i="21"/>
  <c r="J70" i="21"/>
  <c r="N70" i="21"/>
  <c r="R70" i="21"/>
  <c r="V70" i="21"/>
  <c r="Z70" i="21"/>
  <c r="AD70" i="21"/>
  <c r="AH70" i="21"/>
  <c r="AL70" i="21"/>
  <c r="AL71" i="21" s="1"/>
  <c r="AP70" i="21"/>
  <c r="AP71" i="21" s="1"/>
  <c r="G70" i="21"/>
  <c r="K70" i="21"/>
  <c r="O70" i="21"/>
  <c r="S70" i="21"/>
  <c r="W70" i="21"/>
  <c r="AA70" i="21"/>
  <c r="AE70" i="21"/>
  <c r="AI70" i="21"/>
  <c r="AM70" i="21"/>
  <c r="AM71" i="21" s="1"/>
  <c r="C70" i="21"/>
  <c r="AM69" i="21"/>
  <c r="AI69" i="21"/>
  <c r="AE69" i="21"/>
  <c r="AA69" i="21"/>
  <c r="W69" i="21"/>
  <c r="S69" i="21"/>
  <c r="O69" i="21"/>
  <c r="K69" i="21"/>
  <c r="G69" i="21"/>
  <c r="C69" i="21"/>
  <c r="AN69" i="21"/>
  <c r="AJ69" i="21"/>
  <c r="AF69" i="21"/>
  <c r="AB69" i="21"/>
  <c r="X69" i="21"/>
  <c r="T69" i="21"/>
  <c r="P69" i="21"/>
  <c r="L69" i="21"/>
  <c r="H69" i="21"/>
  <c r="D69" i="21"/>
  <c r="AO77" i="22"/>
  <c r="AO78" i="22" s="1"/>
  <c r="AG77" i="22"/>
  <c r="Y77" i="22"/>
  <c r="Q77" i="22"/>
  <c r="I77" i="22"/>
  <c r="AO76" i="22"/>
  <c r="AG76" i="22"/>
  <c r="Y76" i="22"/>
  <c r="Q76" i="22"/>
  <c r="I76" i="22"/>
  <c r="AP77" i="22"/>
  <c r="AP78" i="22" s="1"/>
  <c r="AH77" i="22"/>
  <c r="Z77" i="22"/>
  <c r="R77" i="22"/>
  <c r="J77" i="22"/>
  <c r="AP76" i="22"/>
  <c r="AF76" i="22"/>
  <c r="P76" i="22"/>
  <c r="AH76" i="22"/>
  <c r="R76" i="22"/>
  <c r="AM77" i="22"/>
  <c r="AM78" i="22" s="1"/>
  <c r="AE77" i="22"/>
  <c r="W77" i="22"/>
  <c r="O77" i="22"/>
  <c r="G77" i="22"/>
  <c r="AI76" i="22"/>
  <c r="AA76" i="22"/>
  <c r="S76" i="22"/>
  <c r="K76" i="22"/>
  <c r="AJ77" i="22"/>
  <c r="AJ78" i="22" s="1"/>
  <c r="AB77" i="22"/>
  <c r="T77" i="22"/>
  <c r="L77" i="22"/>
  <c r="D77" i="22"/>
  <c r="AJ76" i="22"/>
  <c r="T76" i="22"/>
  <c r="D76" i="22"/>
  <c r="V76" i="22"/>
  <c r="F76" i="22"/>
  <c r="AK77" i="22"/>
  <c r="AK78" i="22" s="1"/>
  <c r="AC77" i="22"/>
  <c r="U77" i="22"/>
  <c r="M77" i="22"/>
  <c r="E77" i="22"/>
  <c r="AK76" i="22"/>
  <c r="AC76" i="22"/>
  <c r="U76" i="22"/>
  <c r="M76" i="22"/>
  <c r="E76" i="22"/>
  <c r="AL77" i="22"/>
  <c r="AL78" i="22" s="1"/>
  <c r="AD77" i="22"/>
  <c r="V77" i="22"/>
  <c r="N77" i="22"/>
  <c r="F77" i="22"/>
  <c r="AL76" i="22"/>
  <c r="X76" i="22"/>
  <c r="H76" i="22"/>
  <c r="Z76" i="22"/>
  <c r="J76" i="22"/>
  <c r="AI77" i="22"/>
  <c r="AI78" i="22" s="1"/>
  <c r="AA77" i="22"/>
  <c r="S77" i="22"/>
  <c r="K77" i="22"/>
  <c r="AM76" i="22"/>
  <c r="AE76" i="22"/>
  <c r="W76" i="22"/>
  <c r="O76" i="22"/>
  <c r="G76" i="22"/>
  <c r="AN77" i="22"/>
  <c r="AN78" i="22" s="1"/>
  <c r="AF77" i="22"/>
  <c r="X77" i="22"/>
  <c r="P77" i="22"/>
  <c r="H77" i="22"/>
  <c r="AN76" i="22"/>
  <c r="AB76" i="22"/>
  <c r="L76" i="22"/>
  <c r="AD76" i="22"/>
  <c r="N76" i="22"/>
  <c r="O58" i="5"/>
  <c r="M58" i="5"/>
  <c r="D58" i="5"/>
  <c r="Z58" i="5"/>
  <c r="X58" i="5"/>
  <c r="Q58" i="5"/>
  <c r="J58" i="5"/>
  <c r="S58" i="5"/>
  <c r="K58" i="5"/>
  <c r="N58" i="5"/>
  <c r="C58" i="5"/>
  <c r="T58" i="5"/>
  <c r="V58" i="5"/>
  <c r="F58" i="5"/>
  <c r="W58" i="5"/>
  <c r="AC58" i="5"/>
  <c r="G58" i="5"/>
  <c r="Y58" i="5"/>
  <c r="R58" i="5"/>
  <c r="AM65" i="30"/>
  <c r="AI65" i="30"/>
  <c r="AE65" i="30"/>
  <c r="AA65" i="30"/>
  <c r="W65" i="30"/>
  <c r="S65" i="30"/>
  <c r="O65" i="30"/>
  <c r="K65" i="30"/>
  <c r="G65" i="30"/>
  <c r="C65" i="30"/>
  <c r="AM64" i="30"/>
  <c r="AI64" i="30"/>
  <c r="AE64" i="30"/>
  <c r="AA64" i="30"/>
  <c r="W64" i="30"/>
  <c r="S64" i="30"/>
  <c r="O64" i="30"/>
  <c r="K64" i="30"/>
  <c r="G64" i="30"/>
  <c r="C64" i="30"/>
  <c r="AN65" i="30"/>
  <c r="AN66" i="30" s="1"/>
  <c r="AJ65" i="30"/>
  <c r="AF65" i="30"/>
  <c r="AB65" i="30"/>
  <c r="X65" i="30"/>
  <c r="T65" i="30"/>
  <c r="P65" i="30"/>
  <c r="L65" i="30"/>
  <c r="H65" i="30"/>
  <c r="D65" i="30"/>
  <c r="AN64" i="30"/>
  <c r="AJ64" i="30"/>
  <c r="AF64" i="30"/>
  <c r="AB64" i="30"/>
  <c r="X64" i="30"/>
  <c r="T64" i="30"/>
  <c r="P64" i="30"/>
  <c r="L64" i="30"/>
  <c r="H64" i="30"/>
  <c r="D64" i="30"/>
  <c r="AK65" i="30"/>
  <c r="AG65" i="30"/>
  <c r="AC65" i="30"/>
  <c r="Y65" i="30"/>
  <c r="U65" i="30"/>
  <c r="Q65" i="30"/>
  <c r="M65" i="30"/>
  <c r="I65" i="30"/>
  <c r="E65" i="30"/>
  <c r="AO64" i="30"/>
  <c r="AK64" i="30"/>
  <c r="AG64" i="30"/>
  <c r="AC64" i="30"/>
  <c r="Y64" i="30"/>
  <c r="U64" i="30"/>
  <c r="Q64" i="30"/>
  <c r="M64" i="30"/>
  <c r="I64" i="30"/>
  <c r="E64" i="30"/>
  <c r="AP65" i="30"/>
  <c r="AP66" i="30" s="1"/>
  <c r="AL65" i="30"/>
  <c r="AH65" i="30"/>
  <c r="AD65" i="30"/>
  <c r="Z65" i="30"/>
  <c r="V65" i="30"/>
  <c r="R65" i="30"/>
  <c r="N65" i="30"/>
  <c r="J65" i="30"/>
  <c r="F65" i="30"/>
  <c r="AP64" i="30"/>
  <c r="AL64" i="30"/>
  <c r="AH64" i="30"/>
  <c r="AD64" i="30"/>
  <c r="Z64" i="30"/>
  <c r="V64" i="30"/>
  <c r="R64" i="30"/>
  <c r="N64" i="30"/>
  <c r="J64" i="30"/>
  <c r="F64" i="30"/>
  <c r="AN75" i="29"/>
  <c r="AN76" i="29" s="1"/>
  <c r="AJ75" i="29"/>
  <c r="AF75" i="29"/>
  <c r="AB75" i="29"/>
  <c r="X75" i="29"/>
  <c r="T75" i="29"/>
  <c r="P75" i="29"/>
  <c r="L75" i="29"/>
  <c r="H75" i="29"/>
  <c r="D75" i="29"/>
  <c r="AN74" i="29"/>
  <c r="AJ74" i="29"/>
  <c r="AF74" i="29"/>
  <c r="AB74" i="29"/>
  <c r="X74" i="29"/>
  <c r="T74" i="29"/>
  <c r="P74" i="29"/>
  <c r="L74" i="29"/>
  <c r="H74" i="29"/>
  <c r="D74" i="29"/>
  <c r="AM75" i="29"/>
  <c r="AI75" i="29"/>
  <c r="AE75" i="29"/>
  <c r="AA75" i="29"/>
  <c r="W75" i="29"/>
  <c r="S75" i="29"/>
  <c r="O75" i="29"/>
  <c r="K75" i="29"/>
  <c r="G75" i="29"/>
  <c r="AM74" i="29"/>
  <c r="AI74" i="29"/>
  <c r="AE74" i="29"/>
  <c r="AA74" i="29"/>
  <c r="W74" i="29"/>
  <c r="S74" i="29"/>
  <c r="O74" i="29"/>
  <c r="K74" i="29"/>
  <c r="G74" i="29"/>
  <c r="C74" i="29"/>
  <c r="AP75" i="29"/>
  <c r="AP76" i="29" s="1"/>
  <c r="AL75" i="29"/>
  <c r="AH75" i="29"/>
  <c r="AD75" i="29"/>
  <c r="Z75" i="29"/>
  <c r="V75" i="29"/>
  <c r="R75" i="29"/>
  <c r="N75" i="29"/>
  <c r="J75" i="29"/>
  <c r="F75" i="29"/>
  <c r="AP74" i="29"/>
  <c r="AL74" i="29"/>
  <c r="AL80" i="29" s="1"/>
  <c r="AH74" i="29"/>
  <c r="AH80" i="29" s="1"/>
  <c r="AD74" i="29"/>
  <c r="Z74" i="29"/>
  <c r="V74" i="29"/>
  <c r="R74" i="29"/>
  <c r="N74" i="29"/>
  <c r="J74" i="29"/>
  <c r="F74" i="29"/>
  <c r="AO75" i="29"/>
  <c r="AO76" i="29" s="1"/>
  <c r="AK75" i="29"/>
  <c r="AG75" i="29"/>
  <c r="AC75" i="29"/>
  <c r="Y75" i="29"/>
  <c r="U75" i="29"/>
  <c r="Q75" i="29"/>
  <c r="M75" i="29"/>
  <c r="I75" i="29"/>
  <c r="E75" i="29"/>
  <c r="AO74" i="29"/>
  <c r="AK74" i="29"/>
  <c r="AK80" i="29" s="1"/>
  <c r="AG74" i="29"/>
  <c r="AC74" i="29"/>
  <c r="Y74" i="29"/>
  <c r="U74" i="29"/>
  <c r="Q74" i="29"/>
  <c r="M74" i="29"/>
  <c r="I74" i="29"/>
  <c r="E74" i="29"/>
  <c r="AO65" i="30"/>
  <c r="AO66" i="30" s="1"/>
  <c r="C68" i="4"/>
  <c r="G136" i="20"/>
  <c r="C136" i="8"/>
  <c r="C83" i="5"/>
  <c r="C82" i="8"/>
  <c r="G70" i="8"/>
  <c r="C93" i="4"/>
  <c r="G93" i="4" s="1"/>
  <c r="M68" i="4"/>
  <c r="AV63" i="8"/>
  <c r="AV64" i="8"/>
  <c r="AV65" i="8"/>
  <c r="K70" i="8"/>
  <c r="O70" i="8"/>
  <c r="S70" i="8"/>
  <c r="W70" i="8"/>
  <c r="AA70" i="8"/>
  <c r="C70" i="8"/>
  <c r="F70" i="8"/>
  <c r="J70" i="8"/>
  <c r="N70" i="8"/>
  <c r="R70" i="8"/>
  <c r="V70" i="8"/>
  <c r="Z70" i="8"/>
  <c r="E70" i="8"/>
  <c r="I70" i="8"/>
  <c r="M70" i="8"/>
  <c r="Q70" i="8"/>
  <c r="U70" i="8"/>
  <c r="Y70" i="8"/>
  <c r="AC70" i="8"/>
  <c r="D70" i="8"/>
  <c r="H70" i="8"/>
  <c r="L70" i="8"/>
  <c r="P70" i="8"/>
  <c r="T70" i="8"/>
  <c r="X70" i="8"/>
  <c r="AB70" i="8"/>
  <c r="AV60" i="8"/>
  <c r="AV62" i="8"/>
  <c r="AV59" i="8"/>
  <c r="AV61" i="8"/>
  <c r="L68" i="4"/>
  <c r="S68" i="4"/>
  <c r="E68" i="4"/>
  <c r="Z68" i="4"/>
  <c r="J68" i="4"/>
  <c r="AL68" i="4"/>
  <c r="D68" i="4"/>
  <c r="U68" i="4"/>
  <c r="AB68" i="4"/>
  <c r="AM68" i="4"/>
  <c r="AC68" i="4"/>
  <c r="R68" i="4"/>
  <c r="AA68" i="4"/>
  <c r="K68" i="4"/>
  <c r="T68" i="4"/>
  <c r="AH68" i="4"/>
  <c r="AF68" i="4"/>
  <c r="AK68" i="4"/>
  <c r="AO68" i="4"/>
  <c r="AN68" i="4"/>
  <c r="Y68" i="4"/>
  <c r="Q68" i="4"/>
  <c r="I68" i="4"/>
  <c r="V68" i="4"/>
  <c r="N68" i="4"/>
  <c r="F68" i="4"/>
  <c r="W68" i="4"/>
  <c r="O68" i="4"/>
  <c r="G68" i="4"/>
  <c r="X68" i="4"/>
  <c r="P68" i="4"/>
  <c r="H68" i="4"/>
  <c r="AP68" i="4"/>
  <c r="AI68" i="4"/>
  <c r="AJ68" i="4"/>
  <c r="AK83" i="31" l="1"/>
  <c r="AI78" i="25"/>
  <c r="AI71" i="21"/>
  <c r="AH78" i="25"/>
  <c r="K73" i="21"/>
  <c r="H78" i="22"/>
  <c r="AJ102" i="39"/>
  <c r="AG78" i="25"/>
  <c r="AH78" i="22"/>
  <c r="AH71" i="21"/>
  <c r="AM104" i="35"/>
  <c r="AM76" i="29"/>
  <c r="AM66" i="30"/>
  <c r="AM82" i="32"/>
  <c r="AH78" i="23"/>
  <c r="AF78" i="25"/>
  <c r="K78" i="22"/>
  <c r="C37" i="47"/>
  <c r="C38" i="47"/>
  <c r="AG78" i="23"/>
  <c r="AG78" i="22"/>
  <c r="AG71" i="21"/>
  <c r="AF78" i="23"/>
  <c r="AF71" i="21"/>
  <c r="S78" i="22"/>
  <c r="AF78" i="22"/>
  <c r="P78" i="22"/>
  <c r="C78" i="22"/>
  <c r="F78" i="22"/>
  <c r="AA78" i="22"/>
  <c r="AA73" i="21"/>
  <c r="L80" i="22"/>
  <c r="S73" i="21"/>
  <c r="AL76" i="29"/>
  <c r="AL82" i="32"/>
  <c r="AL66" i="30"/>
  <c r="AL104" i="35"/>
  <c r="AK66" i="30"/>
  <c r="AF37" i="47"/>
  <c r="AK76" i="29"/>
  <c r="AK82" i="32"/>
  <c r="AK104" i="35"/>
  <c r="AE78" i="25"/>
  <c r="AJ82" i="32"/>
  <c r="AJ103" i="39"/>
  <c r="AJ76" i="29"/>
  <c r="AJ66" i="30"/>
  <c r="AJ104" i="35"/>
  <c r="AE78" i="22"/>
  <c r="C73" i="21"/>
  <c r="N80" i="25"/>
  <c r="M80" i="25"/>
  <c r="L80" i="25"/>
  <c r="D80" i="23"/>
  <c r="T80" i="23"/>
  <c r="C80" i="23"/>
  <c r="S80" i="23"/>
  <c r="F80" i="23"/>
  <c r="V80" i="23"/>
  <c r="E80" i="23"/>
  <c r="U80" i="23"/>
  <c r="K80" i="25"/>
  <c r="O84" i="32"/>
  <c r="AE84" i="32"/>
  <c r="P84" i="32"/>
  <c r="AF84" i="32"/>
  <c r="Q84" i="32"/>
  <c r="AG84" i="32"/>
  <c r="R84" i="32"/>
  <c r="AH84" i="32"/>
  <c r="AE71" i="21"/>
  <c r="AE78" i="23"/>
  <c r="AB80" i="25"/>
  <c r="AA80" i="25"/>
  <c r="AI104" i="35"/>
  <c r="G106" i="35"/>
  <c r="W106" i="35"/>
  <c r="H106" i="35"/>
  <c r="X106" i="35"/>
  <c r="I106" i="35"/>
  <c r="Y106" i="35"/>
  <c r="J106" i="35"/>
  <c r="Z106" i="35"/>
  <c r="C80" i="25"/>
  <c r="G73" i="21"/>
  <c r="K84" i="32"/>
  <c r="AA84" i="32"/>
  <c r="L84" i="32"/>
  <c r="AB84" i="32"/>
  <c r="M84" i="32"/>
  <c r="AC84" i="32"/>
  <c r="N84" i="32"/>
  <c r="AD84" i="32"/>
  <c r="K106" i="35"/>
  <c r="AA106" i="35"/>
  <c r="L106" i="35"/>
  <c r="L76" i="20"/>
  <c r="G84" i="32"/>
  <c r="W84" i="32"/>
  <c r="H84" i="32"/>
  <c r="X84" i="32"/>
  <c r="I84" i="32"/>
  <c r="Y84" i="32"/>
  <c r="J84" i="32"/>
  <c r="Z84" i="32"/>
  <c r="AB106" i="35"/>
  <c r="M106" i="35"/>
  <c r="AC106" i="35"/>
  <c r="N106" i="35"/>
  <c r="AD106" i="35"/>
  <c r="C84" i="32"/>
  <c r="S84" i="32"/>
  <c r="AI84" i="32"/>
  <c r="D84" i="32"/>
  <c r="T84" i="32"/>
  <c r="E84" i="32"/>
  <c r="U84" i="32"/>
  <c r="F84" i="32"/>
  <c r="V84" i="32"/>
  <c r="AI77" i="20"/>
  <c r="AG77" i="20"/>
  <c r="I76" i="20"/>
  <c r="W76" i="20"/>
  <c r="Z76" i="20"/>
  <c r="AN76" i="20"/>
  <c r="G76" i="20"/>
  <c r="J76" i="20"/>
  <c r="Q77" i="20"/>
  <c r="AF77" i="20"/>
  <c r="R77" i="20"/>
  <c r="AO76" i="20"/>
  <c r="P77" i="20"/>
  <c r="AM76" i="20"/>
  <c r="AM77" i="20"/>
  <c r="AM78" i="20" s="1"/>
  <c r="AH77" i="20"/>
  <c r="X76" i="20"/>
  <c r="S77" i="20"/>
  <c r="AP76" i="20"/>
  <c r="Y76" i="20"/>
  <c r="H76" i="20"/>
  <c r="L77" i="20"/>
  <c r="F76" i="20"/>
  <c r="AL76" i="20"/>
  <c r="AD77" i="20"/>
  <c r="U76" i="20"/>
  <c r="AK76" i="20"/>
  <c r="M77" i="20"/>
  <c r="AC77" i="20"/>
  <c r="T76" i="20"/>
  <c r="AJ76" i="20"/>
  <c r="AB77" i="20"/>
  <c r="C76" i="20"/>
  <c r="S76" i="20"/>
  <c r="AI76" i="20"/>
  <c r="O77" i="20"/>
  <c r="AE77" i="20"/>
  <c r="R76" i="20"/>
  <c r="AH76" i="20"/>
  <c r="J77" i="20"/>
  <c r="Z77" i="20"/>
  <c r="AP77" i="20"/>
  <c r="AP78" i="20" s="1"/>
  <c r="Q76" i="20"/>
  <c r="AG76" i="20"/>
  <c r="I77" i="20"/>
  <c r="Y77" i="20"/>
  <c r="AO77" i="20"/>
  <c r="AO78" i="20" s="1"/>
  <c r="P76" i="20"/>
  <c r="AF76" i="20"/>
  <c r="H77" i="20"/>
  <c r="X77" i="20"/>
  <c r="AN77" i="20"/>
  <c r="AN78" i="20" s="1"/>
  <c r="O76" i="20"/>
  <c r="AE76" i="20"/>
  <c r="K77" i="20"/>
  <c r="AA77" i="20"/>
  <c r="C77" i="20"/>
  <c r="V76" i="20"/>
  <c r="N77" i="20"/>
  <c r="E76" i="20"/>
  <c r="D76" i="20"/>
  <c r="N76" i="20"/>
  <c r="AD76" i="20"/>
  <c r="F77" i="20"/>
  <c r="V77" i="20"/>
  <c r="AL77" i="20"/>
  <c r="AL78" i="20" s="1"/>
  <c r="M76" i="20"/>
  <c r="AC76" i="20"/>
  <c r="E77" i="20"/>
  <c r="U77" i="20"/>
  <c r="AK77" i="20"/>
  <c r="AK78" i="20" s="1"/>
  <c r="AB76" i="20"/>
  <c r="AB80" i="20" s="1"/>
  <c r="D77" i="20"/>
  <c r="T77" i="20"/>
  <c r="AJ77" i="20"/>
  <c r="K76" i="20"/>
  <c r="AA76" i="20"/>
  <c r="G77" i="20"/>
  <c r="W77" i="20"/>
  <c r="AL80" i="23"/>
  <c r="AM106" i="35"/>
  <c r="AN106" i="35"/>
  <c r="AO106" i="35"/>
  <c r="AP106" i="35"/>
  <c r="AJ80" i="23"/>
  <c r="AI80" i="23"/>
  <c r="AD80" i="25"/>
  <c r="AC80" i="25"/>
  <c r="J80" i="22"/>
  <c r="R80" i="25"/>
  <c r="AH80" i="25"/>
  <c r="Q80" i="25"/>
  <c r="AG80" i="25"/>
  <c r="P80" i="25"/>
  <c r="AF80" i="25"/>
  <c r="O80" i="25"/>
  <c r="AE80" i="25"/>
  <c r="P80" i="23"/>
  <c r="AF80" i="23"/>
  <c r="O80" i="23"/>
  <c r="AE80" i="23"/>
  <c r="R80" i="23"/>
  <c r="AH80" i="23"/>
  <c r="Q80" i="23"/>
  <c r="AG80" i="23"/>
  <c r="T80" i="22"/>
  <c r="W73" i="21"/>
  <c r="AM73" i="21"/>
  <c r="AI73" i="21"/>
  <c r="J80" i="25"/>
  <c r="Z80" i="25"/>
  <c r="AP80" i="25"/>
  <c r="I80" i="25"/>
  <c r="Y80" i="25"/>
  <c r="AO80" i="25"/>
  <c r="H80" i="25"/>
  <c r="X80" i="25"/>
  <c r="AN80" i="25"/>
  <c r="G80" i="25"/>
  <c r="W80" i="25"/>
  <c r="AM80" i="25"/>
  <c r="F80" i="25"/>
  <c r="V80" i="25"/>
  <c r="AL80" i="25"/>
  <c r="E80" i="25"/>
  <c r="U80" i="25"/>
  <c r="AK80" i="25"/>
  <c r="D80" i="25"/>
  <c r="T80" i="25"/>
  <c r="AJ80" i="25"/>
  <c r="S80" i="25"/>
  <c r="AI80" i="25"/>
  <c r="H80" i="23"/>
  <c r="X80" i="23"/>
  <c r="AN80" i="23"/>
  <c r="G80" i="23"/>
  <c r="W80" i="23"/>
  <c r="AM80" i="23"/>
  <c r="J80" i="23"/>
  <c r="Z80" i="23"/>
  <c r="AP80" i="23"/>
  <c r="I80" i="23"/>
  <c r="Y80" i="23"/>
  <c r="AO80" i="23"/>
  <c r="L80" i="23"/>
  <c r="AB80" i="23"/>
  <c r="K80" i="23"/>
  <c r="AA80" i="23"/>
  <c r="N80" i="23"/>
  <c r="AD80" i="23"/>
  <c r="M80" i="23"/>
  <c r="AC80" i="23"/>
  <c r="AD80" i="22"/>
  <c r="O73" i="21"/>
  <c r="AE73" i="21"/>
  <c r="AK84" i="32"/>
  <c r="AL84" i="32"/>
  <c r="AJ84" i="32"/>
  <c r="C106" i="35"/>
  <c r="S106" i="35"/>
  <c r="AI106" i="35"/>
  <c r="D106" i="35"/>
  <c r="T106" i="35"/>
  <c r="AJ106" i="35"/>
  <c r="E106" i="35"/>
  <c r="U106" i="35"/>
  <c r="AK106" i="35"/>
  <c r="F106" i="35"/>
  <c r="V106" i="35"/>
  <c r="AL106" i="35"/>
  <c r="O106" i="35"/>
  <c r="AE106" i="35"/>
  <c r="P106" i="35"/>
  <c r="AF106" i="35"/>
  <c r="Q106" i="35"/>
  <c r="AG106" i="35"/>
  <c r="R106" i="35"/>
  <c r="AH106" i="35"/>
  <c r="AM84" i="32"/>
  <c r="AN84" i="32"/>
  <c r="AO84" i="32"/>
  <c r="AP84" i="32"/>
  <c r="AI76" i="29"/>
  <c r="AI66" i="30"/>
  <c r="AI82" i="32"/>
  <c r="E30" i="42"/>
  <c r="F20" i="42" s="1"/>
  <c r="AK80" i="23"/>
  <c r="D37" i="43"/>
  <c r="D42" i="43"/>
  <c r="D39" i="43"/>
  <c r="D38" i="43"/>
  <c r="D45" i="43"/>
  <c r="D41" i="43"/>
  <c r="D43" i="43"/>
  <c r="D40" i="43"/>
  <c r="D44" i="43"/>
  <c r="D36" i="43"/>
  <c r="F35" i="43"/>
  <c r="G46" i="43"/>
  <c r="F45" i="43"/>
  <c r="F42" i="43"/>
  <c r="F43" i="43"/>
  <c r="F40" i="43"/>
  <c r="F39" i="43"/>
  <c r="F36" i="43"/>
  <c r="F37" i="43"/>
  <c r="F38" i="43"/>
  <c r="F44" i="43"/>
  <c r="F41" i="43"/>
  <c r="D36" i="42"/>
  <c r="D42" i="42"/>
  <c r="D44" i="42"/>
  <c r="D41" i="42"/>
  <c r="D43" i="42"/>
  <c r="D45" i="42"/>
  <c r="D38" i="42"/>
  <c r="D37" i="42"/>
  <c r="D39" i="42"/>
  <c r="D40" i="42"/>
  <c r="G14" i="46"/>
  <c r="C161" i="35"/>
  <c r="D161" i="35"/>
  <c r="H14" i="46"/>
  <c r="F14" i="46"/>
  <c r="D14" i="46"/>
  <c r="E160" i="39"/>
  <c r="G160" i="39"/>
  <c r="I160" i="39"/>
  <c r="K160" i="39"/>
  <c r="M160" i="39"/>
  <c r="O160" i="39"/>
  <c r="Q160" i="39"/>
  <c r="S160" i="39"/>
  <c r="U160" i="39"/>
  <c r="W160" i="39"/>
  <c r="Y160" i="39"/>
  <c r="D161" i="39"/>
  <c r="F161" i="39"/>
  <c r="H161" i="39"/>
  <c r="J161" i="39"/>
  <c r="L161" i="39"/>
  <c r="N161" i="39"/>
  <c r="P161" i="39"/>
  <c r="R161" i="39"/>
  <c r="T161" i="39"/>
  <c r="V161" i="39"/>
  <c r="X161" i="39"/>
  <c r="Z161" i="39"/>
  <c r="C160" i="39"/>
  <c r="D160" i="39"/>
  <c r="F160" i="39"/>
  <c r="H160" i="39"/>
  <c r="J160" i="39"/>
  <c r="L160" i="39"/>
  <c r="N160" i="39"/>
  <c r="P160" i="39"/>
  <c r="R160" i="39"/>
  <c r="T160" i="39"/>
  <c r="V160" i="39"/>
  <c r="X160" i="39"/>
  <c r="Z160" i="39"/>
  <c r="E161" i="39"/>
  <c r="G161" i="39"/>
  <c r="I161" i="39"/>
  <c r="K161" i="39"/>
  <c r="M161" i="39"/>
  <c r="O161" i="39"/>
  <c r="Q161" i="39"/>
  <c r="S161" i="39"/>
  <c r="U161" i="39"/>
  <c r="W161" i="39"/>
  <c r="Y161" i="39"/>
  <c r="C161" i="39"/>
  <c r="G168" i="35"/>
  <c r="G161" i="35"/>
  <c r="K161" i="35"/>
  <c r="K163" i="35" s="1"/>
  <c r="O161" i="35"/>
  <c r="S161" i="35"/>
  <c r="S163" i="35" s="1"/>
  <c r="W161" i="35"/>
  <c r="H161" i="35"/>
  <c r="L161" i="35"/>
  <c r="P161" i="35"/>
  <c r="P163" i="35" s="1"/>
  <c r="T161" i="35"/>
  <c r="X161" i="35"/>
  <c r="X163" i="35" s="1"/>
  <c r="E161" i="35"/>
  <c r="I161" i="35"/>
  <c r="I163" i="35" s="1"/>
  <c r="M161" i="35"/>
  <c r="Q161" i="35"/>
  <c r="U161" i="35"/>
  <c r="Y161" i="35"/>
  <c r="F161" i="35"/>
  <c r="J161" i="35"/>
  <c r="J163" i="35" s="1"/>
  <c r="N161" i="35"/>
  <c r="R161" i="35"/>
  <c r="R163" i="35" s="1"/>
  <c r="V161" i="35"/>
  <c r="Z161" i="35"/>
  <c r="Z163" i="35" s="1"/>
  <c r="G168" i="33"/>
  <c r="D161" i="33"/>
  <c r="H161" i="33"/>
  <c r="L161" i="33"/>
  <c r="P161" i="33"/>
  <c r="T161" i="33"/>
  <c r="X161" i="33"/>
  <c r="G161" i="33"/>
  <c r="K161" i="33"/>
  <c r="O161" i="33"/>
  <c r="S161" i="33"/>
  <c r="W161" i="33"/>
  <c r="C161" i="33"/>
  <c r="C163" i="33" s="1"/>
  <c r="F161" i="33"/>
  <c r="J161" i="33"/>
  <c r="N161" i="33"/>
  <c r="R161" i="33"/>
  <c r="V161" i="33"/>
  <c r="Z161" i="33"/>
  <c r="E161" i="33"/>
  <c r="I161" i="33"/>
  <c r="M161" i="33"/>
  <c r="Q161" i="33"/>
  <c r="U161" i="33"/>
  <c r="Y161" i="33"/>
  <c r="C103" i="33"/>
  <c r="AH104" i="35"/>
  <c r="AH76" i="29"/>
  <c r="AH82" i="32"/>
  <c r="AH66" i="30"/>
  <c r="AJ115" i="19"/>
  <c r="E115" i="19"/>
  <c r="I115" i="19"/>
  <c r="M115" i="19"/>
  <c r="O115" i="19"/>
  <c r="Q115" i="19"/>
  <c r="S115" i="19"/>
  <c r="U115" i="19"/>
  <c r="W115" i="19"/>
  <c r="Y115" i="19"/>
  <c r="AA115" i="19"/>
  <c r="AC115" i="19"/>
  <c r="AE115" i="19"/>
  <c r="AG115" i="19"/>
  <c r="AI115" i="19"/>
  <c r="AL115" i="19"/>
  <c r="C115" i="19"/>
  <c r="G115" i="19"/>
  <c r="K115" i="19"/>
  <c r="N115" i="19"/>
  <c r="P115" i="19"/>
  <c r="R115" i="19"/>
  <c r="T115" i="19"/>
  <c r="V115" i="19"/>
  <c r="X115" i="19"/>
  <c r="Z115" i="19"/>
  <c r="AB115" i="19"/>
  <c r="AD115" i="19"/>
  <c r="AF115" i="19"/>
  <c r="AH115" i="19"/>
  <c r="AK115" i="19"/>
  <c r="AM115" i="19"/>
  <c r="L115" i="19"/>
  <c r="H115" i="19"/>
  <c r="F115" i="19"/>
  <c r="J115" i="19"/>
  <c r="D115" i="19"/>
  <c r="F128" i="8"/>
  <c r="J128" i="8"/>
  <c r="N128" i="8"/>
  <c r="R128" i="8"/>
  <c r="V128" i="8"/>
  <c r="Z128" i="8"/>
  <c r="AD128" i="8"/>
  <c r="AH128" i="8"/>
  <c r="AL128" i="8"/>
  <c r="E128" i="8"/>
  <c r="I128" i="8"/>
  <c r="M128" i="8"/>
  <c r="Q128" i="8"/>
  <c r="U128" i="8"/>
  <c r="Y128" i="8"/>
  <c r="AC128" i="8"/>
  <c r="AG128" i="8"/>
  <c r="AK128" i="8"/>
  <c r="D128" i="8"/>
  <c r="H128" i="8"/>
  <c r="L128" i="8"/>
  <c r="P128" i="8"/>
  <c r="T128" i="8"/>
  <c r="X128" i="8"/>
  <c r="AB128" i="8"/>
  <c r="AF128" i="8"/>
  <c r="AJ128" i="8"/>
  <c r="C128" i="8"/>
  <c r="G128" i="8"/>
  <c r="K128" i="8"/>
  <c r="O128" i="8"/>
  <c r="S128" i="8"/>
  <c r="W128" i="8"/>
  <c r="AA128" i="8"/>
  <c r="AE128" i="8"/>
  <c r="AI128" i="8"/>
  <c r="AM128" i="8"/>
  <c r="G136" i="8"/>
  <c r="G129" i="8"/>
  <c r="K129" i="8"/>
  <c r="O129" i="8"/>
  <c r="S129" i="8"/>
  <c r="W129" i="8"/>
  <c r="AA129" i="8"/>
  <c r="AE129" i="8"/>
  <c r="AI129" i="8"/>
  <c r="AM129" i="8"/>
  <c r="D129" i="8"/>
  <c r="H129" i="8"/>
  <c r="L129" i="8"/>
  <c r="P129" i="8"/>
  <c r="T129" i="8"/>
  <c r="X129" i="8"/>
  <c r="AB129" i="8"/>
  <c r="AF129" i="8"/>
  <c r="AJ129" i="8"/>
  <c r="C129" i="8"/>
  <c r="E129" i="8"/>
  <c r="I129" i="8"/>
  <c r="M129" i="8"/>
  <c r="Q129" i="8"/>
  <c r="U129" i="8"/>
  <c r="Y129" i="8"/>
  <c r="AC129" i="8"/>
  <c r="AG129" i="8"/>
  <c r="AK129" i="8"/>
  <c r="F129" i="8"/>
  <c r="J129" i="8"/>
  <c r="N129" i="8"/>
  <c r="R129" i="8"/>
  <c r="V129" i="8"/>
  <c r="Z129" i="8"/>
  <c r="AD129" i="8"/>
  <c r="AH129" i="8"/>
  <c r="AL129" i="8"/>
  <c r="Z83" i="31"/>
  <c r="Z129" i="31" s="1"/>
  <c r="D14" i="43"/>
  <c r="AG104" i="35"/>
  <c r="F14" i="42"/>
  <c r="F13" i="42"/>
  <c r="AD78" i="25"/>
  <c r="AD78" i="22"/>
  <c r="AD71" i="21"/>
  <c r="T84" i="31"/>
  <c r="P83" i="31"/>
  <c r="P169" i="31" s="1"/>
  <c r="S83" i="31"/>
  <c r="S129" i="31" s="1"/>
  <c r="M83" i="31"/>
  <c r="M169" i="31" s="1"/>
  <c r="AB103" i="39"/>
  <c r="I83" i="31"/>
  <c r="I169" i="31" s="1"/>
  <c r="Z84" i="31"/>
  <c r="J84" i="6"/>
  <c r="M84" i="31"/>
  <c r="H83" i="31"/>
  <c r="H129" i="31" s="1"/>
  <c r="AA84" i="31"/>
  <c r="G83" i="31"/>
  <c r="G129" i="31" s="1"/>
  <c r="AC84" i="31"/>
  <c r="T83" i="31"/>
  <c r="T129" i="31" s="1"/>
  <c r="K84" i="31"/>
  <c r="R84" i="31"/>
  <c r="U83" i="31"/>
  <c r="U169" i="31" s="1"/>
  <c r="N83" i="6"/>
  <c r="N169" i="6" s="1"/>
  <c r="N170" i="6" s="1"/>
  <c r="AB84" i="31"/>
  <c r="V83" i="31"/>
  <c r="V129" i="31" s="1"/>
  <c r="L83" i="31"/>
  <c r="L169" i="31" s="1"/>
  <c r="AB83" i="31"/>
  <c r="AA83" i="31"/>
  <c r="AA169" i="31" s="1"/>
  <c r="S84" i="31"/>
  <c r="J84" i="31"/>
  <c r="R83" i="31"/>
  <c r="R169" i="31" s="1"/>
  <c r="F83" i="31"/>
  <c r="F169" i="31" s="1"/>
  <c r="X83" i="31"/>
  <c r="X129" i="31" s="1"/>
  <c r="Q83" i="31"/>
  <c r="Q169" i="31" s="1"/>
  <c r="AC83" i="31"/>
  <c r="AC129" i="31" s="1"/>
  <c r="U84" i="31"/>
  <c r="L84" i="31"/>
  <c r="Y84" i="31"/>
  <c r="I83" i="6"/>
  <c r="I169" i="6" s="1"/>
  <c r="I170" i="6" s="1"/>
  <c r="Z84" i="6"/>
  <c r="Q84" i="6"/>
  <c r="N83" i="31"/>
  <c r="N169" i="31" s="1"/>
  <c r="O83" i="31"/>
  <c r="O169" i="31" s="1"/>
  <c r="W83" i="31"/>
  <c r="W169" i="31" s="1"/>
  <c r="G84" i="31"/>
  <c r="O84" i="31"/>
  <c r="W84" i="31"/>
  <c r="F84" i="31"/>
  <c r="N84" i="31"/>
  <c r="V84" i="31"/>
  <c r="AD84" i="31"/>
  <c r="K83" i="31"/>
  <c r="K169" i="31" s="1"/>
  <c r="J83" i="31"/>
  <c r="J129" i="31" s="1"/>
  <c r="Y83" i="31"/>
  <c r="Y169" i="31" s="1"/>
  <c r="I84" i="31"/>
  <c r="Q84" i="31"/>
  <c r="H84" i="31"/>
  <c r="P84" i="31"/>
  <c r="X84" i="31"/>
  <c r="AD83" i="31"/>
  <c r="AD129" i="31" s="1"/>
  <c r="G20" i="42"/>
  <c r="AD78" i="23"/>
  <c r="Y80" i="7"/>
  <c r="AA83" i="6"/>
  <c r="AA169" i="6" s="1"/>
  <c r="AA170" i="6" s="1"/>
  <c r="AH84" i="6"/>
  <c r="V84" i="6"/>
  <c r="AG84" i="6"/>
  <c r="E84" i="6"/>
  <c r="AA81" i="7"/>
  <c r="AF83" i="6"/>
  <c r="AF129" i="6" s="1"/>
  <c r="AF131" i="6" s="1"/>
  <c r="H73" i="21"/>
  <c r="P73" i="21"/>
  <c r="X73" i="21"/>
  <c r="V80" i="7"/>
  <c r="S83" i="6"/>
  <c r="S169" i="6" s="1"/>
  <c r="S172" i="6" s="1"/>
  <c r="AP84" i="6"/>
  <c r="AP85" i="6" s="1"/>
  <c r="R84" i="6"/>
  <c r="AO84" i="6"/>
  <c r="AO85" i="6" s="1"/>
  <c r="Y84" i="6"/>
  <c r="I84" i="6"/>
  <c r="V83" i="6"/>
  <c r="V169" i="6" s="1"/>
  <c r="V171" i="6" s="1"/>
  <c r="AO83" i="6"/>
  <c r="AO129" i="6" s="1"/>
  <c r="AO132" i="6" s="1"/>
  <c r="E83" i="6"/>
  <c r="E169" i="6" s="1"/>
  <c r="E172" i="6" s="1"/>
  <c r="L81" i="7"/>
  <c r="G80" i="7"/>
  <c r="AL84" i="6"/>
  <c r="AL85" i="6" s="1"/>
  <c r="AD84" i="6"/>
  <c r="N84" i="6"/>
  <c r="F84" i="6"/>
  <c r="AK84" i="6"/>
  <c r="AK85" i="6" s="1"/>
  <c r="AC84" i="6"/>
  <c r="U84" i="6"/>
  <c r="M84" i="6"/>
  <c r="G84" i="6"/>
  <c r="AN83" i="6"/>
  <c r="AN169" i="6" s="1"/>
  <c r="AN170" i="6" s="1"/>
  <c r="Z83" i="6"/>
  <c r="Z169" i="6" s="1"/>
  <c r="Z170" i="6" s="1"/>
  <c r="R83" i="6"/>
  <c r="R169" i="6" s="1"/>
  <c r="R171" i="6" s="1"/>
  <c r="H83" i="6"/>
  <c r="H169" i="6" s="1"/>
  <c r="H170" i="6" s="1"/>
  <c r="AG83" i="6"/>
  <c r="AG169" i="6" s="1"/>
  <c r="AG170" i="6" s="1"/>
  <c r="W83" i="6"/>
  <c r="W129" i="6" s="1"/>
  <c r="W130" i="6" s="1"/>
  <c r="O83" i="6"/>
  <c r="O169" i="6" s="1"/>
  <c r="O172" i="6" s="1"/>
  <c r="AN81" i="7"/>
  <c r="AN82" i="7" s="1"/>
  <c r="D81" i="7"/>
  <c r="O81" i="7"/>
  <c r="C80" i="7"/>
  <c r="M83" i="6"/>
  <c r="M169" i="6" s="1"/>
  <c r="M170" i="6" s="1"/>
  <c r="AN84" i="6"/>
  <c r="AN85" i="6" s="1"/>
  <c r="AJ84" i="6"/>
  <c r="AF84" i="6"/>
  <c r="AB84" i="6"/>
  <c r="X84" i="6"/>
  <c r="T84" i="6"/>
  <c r="P84" i="6"/>
  <c r="L84" i="6"/>
  <c r="H84" i="6"/>
  <c r="D84" i="6"/>
  <c r="AM84" i="6"/>
  <c r="AM85" i="6" s="1"/>
  <c r="AI84" i="6"/>
  <c r="AE84" i="6"/>
  <c r="AA84" i="6"/>
  <c r="W84" i="6"/>
  <c r="S84" i="6"/>
  <c r="O84" i="6"/>
  <c r="K84" i="6"/>
  <c r="C84" i="6"/>
  <c r="AJ83" i="6"/>
  <c r="AJ129" i="6" s="1"/>
  <c r="AJ130" i="6" s="1"/>
  <c r="AB83" i="6"/>
  <c r="AB169" i="6" s="1"/>
  <c r="AB170" i="6" s="1"/>
  <c r="X83" i="6"/>
  <c r="X169" i="6" s="1"/>
  <c r="X171" i="6" s="1"/>
  <c r="T83" i="6"/>
  <c r="T169" i="6" s="1"/>
  <c r="T170" i="6" s="1"/>
  <c r="P83" i="6"/>
  <c r="P169" i="6" s="1"/>
  <c r="P170" i="6" s="1"/>
  <c r="L83" i="6"/>
  <c r="L169" i="6" s="1"/>
  <c r="L171" i="6" s="1"/>
  <c r="D83" i="6"/>
  <c r="D169" i="6" s="1"/>
  <c r="D171" i="6" s="1"/>
  <c r="AK83" i="6"/>
  <c r="AK129" i="6" s="1"/>
  <c r="AK130" i="6" s="1"/>
  <c r="AC83" i="6"/>
  <c r="AC169" i="6" s="1"/>
  <c r="AC172" i="6" s="1"/>
  <c r="Y83" i="6"/>
  <c r="Y169" i="6" s="1"/>
  <c r="Y172" i="6" s="1"/>
  <c r="U83" i="6"/>
  <c r="U169" i="6" s="1"/>
  <c r="U170" i="6" s="1"/>
  <c r="Q83" i="6"/>
  <c r="Q169" i="6" s="1"/>
  <c r="Q172" i="6" s="1"/>
  <c r="AG84" i="31"/>
  <c r="AE84" i="31"/>
  <c r="AE83" i="31"/>
  <c r="AE129" i="31" s="1"/>
  <c r="AG82" i="32"/>
  <c r="AG76" i="29"/>
  <c r="AG66" i="30"/>
  <c r="AD102" i="39"/>
  <c r="AI102" i="39"/>
  <c r="AF84" i="31"/>
  <c r="AD103" i="39"/>
  <c r="E80" i="22"/>
  <c r="F80" i="22"/>
  <c r="D80" i="22"/>
  <c r="C80" i="22"/>
  <c r="G83" i="6"/>
  <c r="G169" i="6" s="1"/>
  <c r="G170" i="6" s="1"/>
  <c r="K80" i="7"/>
  <c r="G81" i="7"/>
  <c r="AM83" i="31"/>
  <c r="AM84" i="31"/>
  <c r="AH83" i="31"/>
  <c r="AH169" i="31" s="1"/>
  <c r="AN84" i="31"/>
  <c r="AN85" i="31" s="1"/>
  <c r="L102" i="39"/>
  <c r="E103" i="39"/>
  <c r="V103" i="39"/>
  <c r="K102" i="39"/>
  <c r="AA103" i="39"/>
  <c r="M102" i="39"/>
  <c r="AK103" i="39"/>
  <c r="AL103" i="39"/>
  <c r="AA102" i="39"/>
  <c r="K103" i="39"/>
  <c r="AI103" i="39"/>
  <c r="AB102" i="39"/>
  <c r="L103" i="39"/>
  <c r="AC102" i="39"/>
  <c r="U103" i="39"/>
  <c r="N102" i="39"/>
  <c r="F103" i="39"/>
  <c r="AP83" i="31"/>
  <c r="AP129" i="31" s="1"/>
  <c r="AL84" i="31"/>
  <c r="AO83" i="31"/>
  <c r="AO169" i="31" s="1"/>
  <c r="AJ83" i="31"/>
  <c r="AJ129" i="31" s="1"/>
  <c r="C102" i="39"/>
  <c r="S102" i="39"/>
  <c r="AE102" i="39"/>
  <c r="C103" i="39"/>
  <c r="S103" i="39"/>
  <c r="AE103" i="39"/>
  <c r="D102" i="39"/>
  <c r="T102" i="39"/>
  <c r="AF102" i="39"/>
  <c r="D103" i="39"/>
  <c r="T103" i="39"/>
  <c r="AF103" i="39"/>
  <c r="E102" i="39"/>
  <c r="U102" i="39"/>
  <c r="AK102" i="39"/>
  <c r="M103" i="39"/>
  <c r="AC103" i="39"/>
  <c r="F102" i="39"/>
  <c r="V102" i="39"/>
  <c r="AL102" i="39"/>
  <c r="N103" i="39"/>
  <c r="AP103" i="39"/>
  <c r="AP104" i="39" s="1"/>
  <c r="G102" i="39"/>
  <c r="O102" i="39"/>
  <c r="W102" i="39"/>
  <c r="AM102" i="39"/>
  <c r="G103" i="39"/>
  <c r="O103" i="39"/>
  <c r="W103" i="39"/>
  <c r="AM103" i="39"/>
  <c r="AM104" i="39" s="1"/>
  <c r="H102" i="39"/>
  <c r="P102" i="39"/>
  <c r="X102" i="39"/>
  <c r="AN102" i="39"/>
  <c r="H103" i="39"/>
  <c r="P103" i="39"/>
  <c r="X103" i="39"/>
  <c r="AN103" i="39"/>
  <c r="AN104" i="39" s="1"/>
  <c r="I102" i="39"/>
  <c r="Q102" i="39"/>
  <c r="Y102" i="39"/>
  <c r="AG102" i="39"/>
  <c r="AO102" i="39"/>
  <c r="I103" i="39"/>
  <c r="Q103" i="39"/>
  <c r="Y103" i="39"/>
  <c r="AG103" i="39"/>
  <c r="AO103" i="39"/>
  <c r="AO104" i="39" s="1"/>
  <c r="J102" i="39"/>
  <c r="R102" i="39"/>
  <c r="Z102" i="39"/>
  <c r="AH102" i="39"/>
  <c r="AP102" i="39"/>
  <c r="J103" i="39"/>
  <c r="R103" i="39"/>
  <c r="Z103" i="39"/>
  <c r="AH103" i="39"/>
  <c r="D84" i="31"/>
  <c r="X81" i="7"/>
  <c r="H81" i="7"/>
  <c r="AP83" i="6"/>
  <c r="AP169" i="6" s="1"/>
  <c r="AP171" i="6" s="1"/>
  <c r="AL83" i="6"/>
  <c r="AL169" i="6" s="1"/>
  <c r="AL171" i="6" s="1"/>
  <c r="AH83" i="6"/>
  <c r="AH169" i="6" s="1"/>
  <c r="AH171" i="6" s="1"/>
  <c r="AD83" i="6"/>
  <c r="AD129" i="6" s="1"/>
  <c r="J83" i="6"/>
  <c r="J169" i="6" s="1"/>
  <c r="J171" i="6" s="1"/>
  <c r="F83" i="6"/>
  <c r="F169" i="6" s="1"/>
  <c r="F170" i="6" s="1"/>
  <c r="C83" i="6"/>
  <c r="C169" i="6" s="1"/>
  <c r="C170" i="6" s="1"/>
  <c r="AM83" i="6"/>
  <c r="AM169" i="6" s="1"/>
  <c r="AM172" i="6" s="1"/>
  <c r="AI83" i="6"/>
  <c r="AI129" i="6" s="1"/>
  <c r="AI132" i="6" s="1"/>
  <c r="AE83" i="6"/>
  <c r="AE129" i="6" s="1"/>
  <c r="AE132" i="6" s="1"/>
  <c r="K83" i="6"/>
  <c r="AH80" i="7"/>
  <c r="F80" i="7"/>
  <c r="AM80" i="7"/>
  <c r="E83" i="31"/>
  <c r="E129" i="31" s="1"/>
  <c r="D83" i="31"/>
  <c r="D129" i="31" s="1"/>
  <c r="AI83" i="31"/>
  <c r="AI169" i="31" s="1"/>
  <c r="C84" i="31"/>
  <c r="AI84" i="31"/>
  <c r="AL83" i="31"/>
  <c r="AL169" i="31" s="1"/>
  <c r="C83" i="31"/>
  <c r="C169" i="31" s="1"/>
  <c r="AG83" i="31"/>
  <c r="AG169" i="31" s="1"/>
  <c r="E84" i="31"/>
  <c r="AO84" i="31"/>
  <c r="AO85" i="31" s="1"/>
  <c r="AH84" i="31"/>
  <c r="AP84" i="31"/>
  <c r="AP85" i="31" s="1"/>
  <c r="AK129" i="31"/>
  <c r="AK84" i="31"/>
  <c r="AF83" i="31"/>
  <c r="AF129" i="31" s="1"/>
  <c r="AN83" i="31"/>
  <c r="AN129" i="31" s="1"/>
  <c r="AJ84" i="31"/>
  <c r="D73" i="21"/>
  <c r="L73" i="21"/>
  <c r="T73" i="21"/>
  <c r="AB73" i="21"/>
  <c r="F73" i="21"/>
  <c r="E73" i="21"/>
  <c r="M73" i="21"/>
  <c r="U73" i="21"/>
  <c r="S80" i="7"/>
  <c r="AF81" i="7"/>
  <c r="P81" i="7"/>
  <c r="AI81" i="7"/>
  <c r="W81" i="7"/>
  <c r="AP80" i="7"/>
  <c r="AB80" i="7"/>
  <c r="N80" i="7"/>
  <c r="AE80" i="7"/>
  <c r="O80" i="7"/>
  <c r="AJ81" i="7"/>
  <c r="AB81" i="7"/>
  <c r="T81" i="7"/>
  <c r="N81" i="7"/>
  <c r="AM81" i="7"/>
  <c r="AM82" i="7" s="1"/>
  <c r="AE81" i="7"/>
  <c r="Y81" i="7"/>
  <c r="S81" i="7"/>
  <c r="K81" i="7"/>
  <c r="AL80" i="7"/>
  <c r="AD80" i="7"/>
  <c r="Z80" i="7"/>
  <c r="R80" i="7"/>
  <c r="J80" i="7"/>
  <c r="AI80" i="7"/>
  <c r="AA80" i="7"/>
  <c r="W80" i="7"/>
  <c r="AD64" i="5"/>
  <c r="AD70" i="5" s="1"/>
  <c r="AM64" i="5"/>
  <c r="AM70" i="5" s="1"/>
  <c r="K64" i="5"/>
  <c r="K72" i="5" s="1"/>
  <c r="N64" i="5"/>
  <c r="N71" i="5" s="1"/>
  <c r="W64" i="5"/>
  <c r="W70" i="5" s="1"/>
  <c r="C65" i="5"/>
  <c r="AD76" i="29"/>
  <c r="AD66" i="30"/>
  <c r="AF66" i="30"/>
  <c r="AE66" i="30"/>
  <c r="AE76" i="29"/>
  <c r="AF76" i="29"/>
  <c r="AD82" i="32"/>
  <c r="R80" i="22"/>
  <c r="AE82" i="32"/>
  <c r="AF82" i="32"/>
  <c r="G80" i="22"/>
  <c r="H75" i="4"/>
  <c r="I73" i="21"/>
  <c r="Q73" i="21"/>
  <c r="Y73" i="21"/>
  <c r="T70" i="19"/>
  <c r="N80" i="22"/>
  <c r="W80" i="22"/>
  <c r="Z80" i="22"/>
  <c r="I80" i="22"/>
  <c r="Y80" i="22"/>
  <c r="AB80" i="22"/>
  <c r="O80" i="22"/>
  <c r="M80" i="22"/>
  <c r="AC80" i="22"/>
  <c r="U80" i="22"/>
  <c r="Q80" i="22"/>
  <c r="AC73" i="21"/>
  <c r="I64" i="5"/>
  <c r="I72" i="5" s="1"/>
  <c r="H80" i="22"/>
  <c r="V80" i="22"/>
  <c r="K80" i="22"/>
  <c r="AA80" i="22"/>
  <c r="N73" i="21"/>
  <c r="V73" i="21"/>
  <c r="X80" i="22"/>
  <c r="S80" i="22"/>
  <c r="P80" i="22"/>
  <c r="J73" i="21"/>
  <c r="R73" i="21"/>
  <c r="Z73" i="21"/>
  <c r="K31" i="48"/>
  <c r="F30" i="48"/>
  <c r="N30" i="48"/>
  <c r="V30" i="48"/>
  <c r="AD30" i="48"/>
  <c r="AL30" i="48"/>
  <c r="F31" i="48"/>
  <c r="N31" i="48"/>
  <c r="V31" i="48"/>
  <c r="AD31" i="48"/>
  <c r="AL31" i="48"/>
  <c r="E30" i="48"/>
  <c r="M30" i="48"/>
  <c r="U30" i="48"/>
  <c r="AC30" i="48"/>
  <c r="AK30" i="48"/>
  <c r="E31" i="48"/>
  <c r="M31" i="48"/>
  <c r="U31" i="48"/>
  <c r="AC31" i="48"/>
  <c r="AK31" i="48"/>
  <c r="D30" i="48"/>
  <c r="L30" i="48"/>
  <c r="T30" i="48"/>
  <c r="AB30" i="48"/>
  <c r="AJ30" i="48"/>
  <c r="D31" i="48"/>
  <c r="L31" i="48"/>
  <c r="T31" i="48"/>
  <c r="AB31" i="48"/>
  <c r="AJ31" i="48"/>
  <c r="C30" i="48"/>
  <c r="O30" i="48"/>
  <c r="W30" i="48"/>
  <c r="AE30" i="48"/>
  <c r="AM30" i="48"/>
  <c r="G31" i="48"/>
  <c r="O31" i="48"/>
  <c r="W31" i="48"/>
  <c r="AE31" i="48"/>
  <c r="I31" i="48"/>
  <c r="Q31" i="48"/>
  <c r="Y31" i="48"/>
  <c r="AG31" i="48"/>
  <c r="AO31" i="48"/>
  <c r="AO32" i="48" s="1"/>
  <c r="H30" i="48"/>
  <c r="P30" i="48"/>
  <c r="X30" i="48"/>
  <c r="AF30" i="48"/>
  <c r="AN30" i="48"/>
  <c r="H31" i="48"/>
  <c r="P31" i="48"/>
  <c r="X31" i="48"/>
  <c r="AF31" i="48"/>
  <c r="AN31" i="48"/>
  <c r="AN32" i="48" s="1"/>
  <c r="G30" i="48"/>
  <c r="S30" i="48"/>
  <c r="AA30" i="48"/>
  <c r="AI30" i="48"/>
  <c r="C31" i="48"/>
  <c r="S31" i="48"/>
  <c r="AA31" i="48"/>
  <c r="AI31" i="48"/>
  <c r="K30" i="48"/>
  <c r="AM31" i="48"/>
  <c r="AM32" i="48" s="1"/>
  <c r="J30" i="48"/>
  <c r="R30" i="48"/>
  <c r="Z30" i="48"/>
  <c r="AH30" i="48"/>
  <c r="AP30" i="48"/>
  <c r="J31" i="48"/>
  <c r="R31" i="48"/>
  <c r="Z31" i="48"/>
  <c r="AH31" i="48"/>
  <c r="AP31" i="48"/>
  <c r="AP32" i="48" s="1"/>
  <c r="I30" i="48"/>
  <c r="Q30" i="48"/>
  <c r="Y30" i="48"/>
  <c r="AG30" i="48"/>
  <c r="AO30" i="48"/>
  <c r="AO38" i="47"/>
  <c r="AO39" i="47" s="1"/>
  <c r="AK38" i="47"/>
  <c r="AK39" i="47" s="1"/>
  <c r="AG38" i="47"/>
  <c r="AC38" i="47"/>
  <c r="Y38" i="47"/>
  <c r="U38" i="47"/>
  <c r="Q38" i="47"/>
  <c r="M38" i="47"/>
  <c r="I38" i="47"/>
  <c r="E38" i="47"/>
  <c r="AO37" i="47"/>
  <c r="AK37" i="47"/>
  <c r="AG37" i="47"/>
  <c r="AC37" i="47"/>
  <c r="Y37" i="47"/>
  <c r="U37" i="47"/>
  <c r="Q37" i="47"/>
  <c r="M37" i="47"/>
  <c r="I37" i="47"/>
  <c r="E37" i="47"/>
  <c r="AP38" i="47"/>
  <c r="AP39" i="47" s="1"/>
  <c r="AL38" i="47"/>
  <c r="AL39" i="47" s="1"/>
  <c r="AH38" i="47"/>
  <c r="AD38" i="47"/>
  <c r="Z38" i="47"/>
  <c r="V38" i="47"/>
  <c r="R38" i="47"/>
  <c r="N38" i="47"/>
  <c r="J38" i="47"/>
  <c r="F38" i="47"/>
  <c r="AP37" i="47"/>
  <c r="AL37" i="47"/>
  <c r="AH37" i="47"/>
  <c r="AD37" i="47"/>
  <c r="Z37" i="47"/>
  <c r="V37" i="47"/>
  <c r="R37" i="47"/>
  <c r="N37" i="47"/>
  <c r="J37" i="47"/>
  <c r="F37" i="47"/>
  <c r="AM38" i="47"/>
  <c r="AM39" i="47" s="1"/>
  <c r="AI38" i="47"/>
  <c r="AE38" i="47"/>
  <c r="AA38" i="47"/>
  <c r="W38" i="47"/>
  <c r="S38" i="47"/>
  <c r="O38" i="47"/>
  <c r="K38" i="47"/>
  <c r="G38" i="47"/>
  <c r="AM37" i="47"/>
  <c r="AI37" i="47"/>
  <c r="AE37" i="47"/>
  <c r="AA37" i="47"/>
  <c r="W37" i="47"/>
  <c r="S37" i="47"/>
  <c r="O37" i="47"/>
  <c r="K37" i="47"/>
  <c r="G37" i="47"/>
  <c r="AN38" i="47"/>
  <c r="AN39" i="47" s="1"/>
  <c r="AJ38" i="47"/>
  <c r="AJ39" i="47" s="1"/>
  <c r="AF38" i="47"/>
  <c r="AB38" i="47"/>
  <c r="X38" i="47"/>
  <c r="T38" i="47"/>
  <c r="P38" i="47"/>
  <c r="L38" i="47"/>
  <c r="H38" i="47"/>
  <c r="D38" i="47"/>
  <c r="AN37" i="47"/>
  <c r="AJ37" i="47"/>
  <c r="AB37" i="47"/>
  <c r="X37" i="47"/>
  <c r="T37" i="47"/>
  <c r="P37" i="47"/>
  <c r="L37" i="47"/>
  <c r="H37" i="47"/>
  <c r="D37" i="47"/>
  <c r="AO69" i="19"/>
  <c r="AE70" i="19"/>
  <c r="C70" i="19"/>
  <c r="X69" i="19"/>
  <c r="AC70" i="19"/>
  <c r="R70" i="19"/>
  <c r="G69" i="19"/>
  <c r="E69" i="19"/>
  <c r="L69" i="19"/>
  <c r="K69" i="19"/>
  <c r="AG70" i="19"/>
  <c r="AL69" i="19"/>
  <c r="P70" i="19"/>
  <c r="AM69" i="19"/>
  <c r="J70" i="19"/>
  <c r="AK69" i="19"/>
  <c r="F70" i="19"/>
  <c r="AB69" i="19"/>
  <c r="AI70" i="19"/>
  <c r="AI71" i="19" s="1"/>
  <c r="I69" i="19"/>
  <c r="Q70" i="19"/>
  <c r="F69" i="19"/>
  <c r="H69" i="19"/>
  <c r="AN69" i="19"/>
  <c r="AF70" i="19"/>
  <c r="W69" i="19"/>
  <c r="O70" i="19"/>
  <c r="R69" i="19"/>
  <c r="AD70" i="19"/>
  <c r="U69" i="19"/>
  <c r="M70" i="19"/>
  <c r="N69" i="19"/>
  <c r="D70" i="19"/>
  <c r="AJ70" i="19"/>
  <c r="AJ71" i="19" s="1"/>
  <c r="AA69" i="19"/>
  <c r="S70" i="19"/>
  <c r="Z69" i="19"/>
  <c r="AH70" i="19"/>
  <c r="Y69" i="19"/>
  <c r="D13" i="43"/>
  <c r="D35" i="43"/>
  <c r="D35" i="42"/>
  <c r="D48" i="42"/>
  <c r="F46" i="43"/>
  <c r="G46" i="42"/>
  <c r="F46" i="42"/>
  <c r="G48" i="43"/>
  <c r="F48" i="43"/>
  <c r="D46" i="43"/>
  <c r="D48" i="43"/>
  <c r="C30" i="42"/>
  <c r="G48" i="42"/>
  <c r="F48" i="42"/>
  <c r="C30" i="43"/>
  <c r="D21" i="43" s="1"/>
  <c r="G28" i="44"/>
  <c r="E30" i="44"/>
  <c r="F28" i="44" s="1"/>
  <c r="G20" i="44"/>
  <c r="G27" i="44"/>
  <c r="G21" i="44"/>
  <c r="G22" i="44"/>
  <c r="AO70" i="19"/>
  <c r="AO71" i="19" s="1"/>
  <c r="V69" i="19"/>
  <c r="N70" i="19"/>
  <c r="P69" i="19"/>
  <c r="AF69" i="19"/>
  <c r="H70" i="19"/>
  <c r="X70" i="19"/>
  <c r="AN70" i="19"/>
  <c r="AN71" i="19" s="1"/>
  <c r="O69" i="19"/>
  <c r="AE69" i="19"/>
  <c r="G70" i="19"/>
  <c r="W70" i="19"/>
  <c r="AM70" i="19"/>
  <c r="AM71" i="19" s="1"/>
  <c r="AH69" i="19"/>
  <c r="V70" i="19"/>
  <c r="AL70" i="19"/>
  <c r="AL71" i="19" s="1"/>
  <c r="M69" i="19"/>
  <c r="AC69" i="19"/>
  <c r="E70" i="19"/>
  <c r="U70" i="19"/>
  <c r="AK70" i="19"/>
  <c r="AK71" i="19" s="1"/>
  <c r="AD69" i="19"/>
  <c r="D69" i="19"/>
  <c r="T69" i="19"/>
  <c r="AJ69" i="19"/>
  <c r="L70" i="19"/>
  <c r="AB70" i="19"/>
  <c r="C69" i="19"/>
  <c r="S69" i="19"/>
  <c r="AI69" i="19"/>
  <c r="K70" i="19"/>
  <c r="AA70" i="19"/>
  <c r="J69" i="19"/>
  <c r="AP69" i="19"/>
  <c r="Z70" i="19"/>
  <c r="AP70" i="19"/>
  <c r="AP71" i="19" s="1"/>
  <c r="Q69" i="19"/>
  <c r="AG69" i="19"/>
  <c r="I70" i="19"/>
  <c r="Y70" i="19"/>
  <c r="C129" i="19"/>
  <c r="G129" i="19" s="1"/>
  <c r="AP103" i="41"/>
  <c r="AP104" i="41" s="1"/>
  <c r="AL103" i="41"/>
  <c r="AH103" i="41"/>
  <c r="AD103" i="41"/>
  <c r="Z103" i="41"/>
  <c r="V103" i="41"/>
  <c r="R103" i="41"/>
  <c r="N103" i="41"/>
  <c r="J103" i="41"/>
  <c r="F103" i="41"/>
  <c r="AO103" i="41"/>
  <c r="AO104" i="41" s="1"/>
  <c r="AK103" i="41"/>
  <c r="AG103" i="41"/>
  <c r="AC103" i="41"/>
  <c r="Y103" i="41"/>
  <c r="U103" i="41"/>
  <c r="Q103" i="41"/>
  <c r="M103" i="41"/>
  <c r="I103" i="41"/>
  <c r="E103" i="41"/>
  <c r="AN103" i="41"/>
  <c r="AN104" i="41" s="1"/>
  <c r="AJ103" i="41"/>
  <c r="AF103" i="41"/>
  <c r="AB103" i="41"/>
  <c r="X103" i="41"/>
  <c r="T103" i="41"/>
  <c r="P103" i="41"/>
  <c r="L103" i="41"/>
  <c r="H103" i="41"/>
  <c r="D103" i="41"/>
  <c r="AM103" i="41"/>
  <c r="AM104" i="41" s="1"/>
  <c r="AI103" i="41"/>
  <c r="AE103" i="41"/>
  <c r="AA103" i="41"/>
  <c r="W103" i="41"/>
  <c r="S103" i="41"/>
  <c r="O103" i="41"/>
  <c r="K103" i="41"/>
  <c r="G103" i="41"/>
  <c r="C103" i="41"/>
  <c r="G110" i="41"/>
  <c r="AP102" i="41"/>
  <c r="AL102" i="41"/>
  <c r="AH102" i="41"/>
  <c r="AD102" i="41"/>
  <c r="Z102" i="41"/>
  <c r="V102" i="41"/>
  <c r="R102" i="41"/>
  <c r="N102" i="41"/>
  <c r="J102" i="41"/>
  <c r="F102" i="41"/>
  <c r="AO102" i="41"/>
  <c r="AK102" i="41"/>
  <c r="AG102" i="41"/>
  <c r="AC102" i="41"/>
  <c r="Y102" i="41"/>
  <c r="U102" i="41"/>
  <c r="Q102" i="41"/>
  <c r="M102" i="41"/>
  <c r="I102" i="41"/>
  <c r="E102" i="41"/>
  <c r="AN102" i="41"/>
  <c r="AJ102" i="41"/>
  <c r="AF102" i="41"/>
  <c r="AB102" i="41"/>
  <c r="X102" i="41"/>
  <c r="T102" i="41"/>
  <c r="P102" i="41"/>
  <c r="L102" i="41"/>
  <c r="H102" i="41"/>
  <c r="D102" i="41"/>
  <c r="AM102" i="41"/>
  <c r="AI102" i="41"/>
  <c r="AE102" i="41"/>
  <c r="AA102" i="41"/>
  <c r="W102" i="41"/>
  <c r="S102" i="41"/>
  <c r="O102" i="41"/>
  <c r="K102" i="41"/>
  <c r="G102" i="41"/>
  <c r="C102" i="41"/>
  <c r="C168" i="41"/>
  <c r="AD104" i="35"/>
  <c r="AE104" i="35"/>
  <c r="AF104" i="35"/>
  <c r="G64" i="5"/>
  <c r="G72" i="5" s="1"/>
  <c r="AL64" i="5"/>
  <c r="AL73" i="5" s="1"/>
  <c r="V64" i="5"/>
  <c r="V71" i="5" s="1"/>
  <c r="F64" i="5"/>
  <c r="F73" i="5" s="1"/>
  <c r="AE64" i="5"/>
  <c r="AE70" i="5" s="1"/>
  <c r="O64" i="5"/>
  <c r="O72" i="5" s="1"/>
  <c r="E80" i="7"/>
  <c r="AP81" i="7"/>
  <c r="AP82" i="7" s="1"/>
  <c r="AL81" i="7"/>
  <c r="AL82" i="7" s="1"/>
  <c r="AH81" i="7"/>
  <c r="AD81" i="7"/>
  <c r="Z81" i="7"/>
  <c r="V81" i="7"/>
  <c r="R81" i="7"/>
  <c r="J81" i="7"/>
  <c r="F81" i="7"/>
  <c r="AO81" i="7"/>
  <c r="AO82" i="7" s="1"/>
  <c r="AK81" i="7"/>
  <c r="AK82" i="7" s="1"/>
  <c r="AG81" i="7"/>
  <c r="AC81" i="7"/>
  <c r="U81" i="7"/>
  <c r="Q81" i="7"/>
  <c r="M81" i="7"/>
  <c r="I81" i="7"/>
  <c r="E81" i="7"/>
  <c r="C81" i="7"/>
  <c r="AN80" i="7"/>
  <c r="AJ80" i="7"/>
  <c r="AF80" i="7"/>
  <c r="X80" i="7"/>
  <c r="T80" i="7"/>
  <c r="P80" i="7"/>
  <c r="L80" i="7"/>
  <c r="H80" i="7"/>
  <c r="D80" i="7"/>
  <c r="AO80" i="7"/>
  <c r="AK80" i="7"/>
  <c r="AG80" i="7"/>
  <c r="AC80" i="7"/>
  <c r="U80" i="7"/>
  <c r="Q80" i="7"/>
  <c r="M80" i="7"/>
  <c r="I80" i="7"/>
  <c r="AP64" i="5"/>
  <c r="AP73" i="5" s="1"/>
  <c r="AH64" i="5"/>
  <c r="AH73" i="5" s="1"/>
  <c r="Z64" i="5"/>
  <c r="Z73" i="5" s="1"/>
  <c r="R64" i="5"/>
  <c r="R71" i="5" s="1"/>
  <c r="J64" i="5"/>
  <c r="J73" i="5" s="1"/>
  <c r="C64" i="5"/>
  <c r="C75" i="5" s="1"/>
  <c r="AI64" i="5"/>
  <c r="AI70" i="5" s="1"/>
  <c r="AA64" i="5"/>
  <c r="AA70" i="5" s="1"/>
  <c r="S64" i="5"/>
  <c r="S70" i="5" s="1"/>
  <c r="M64" i="5"/>
  <c r="M72" i="5" s="1"/>
  <c r="AO103" i="33"/>
  <c r="AO104" i="33" s="1"/>
  <c r="AK103" i="33"/>
  <c r="AG103" i="33"/>
  <c r="AC103" i="33"/>
  <c r="Y103" i="33"/>
  <c r="U103" i="33"/>
  <c r="Q103" i="33"/>
  <c r="M103" i="33"/>
  <c r="I103" i="33"/>
  <c r="E103" i="33"/>
  <c r="AO102" i="33"/>
  <c r="AK102" i="33"/>
  <c r="AG102" i="33"/>
  <c r="AC102" i="33"/>
  <c r="Y102" i="33"/>
  <c r="U102" i="33"/>
  <c r="Q102" i="33"/>
  <c r="M102" i="33"/>
  <c r="I102" i="33"/>
  <c r="E102" i="33"/>
  <c r="AP103" i="33"/>
  <c r="AP104" i="33" s="1"/>
  <c r="AL103" i="33"/>
  <c r="AH103" i="33"/>
  <c r="AD103" i="33"/>
  <c r="Z103" i="33"/>
  <c r="V103" i="33"/>
  <c r="R103" i="33"/>
  <c r="N103" i="33"/>
  <c r="J103" i="33"/>
  <c r="F103" i="33"/>
  <c r="AP102" i="33"/>
  <c r="AL102" i="33"/>
  <c r="AH102" i="33"/>
  <c r="AD102" i="33"/>
  <c r="Z102" i="33"/>
  <c r="V102" i="33"/>
  <c r="R102" i="33"/>
  <c r="N102" i="33"/>
  <c r="J102" i="33"/>
  <c r="F102" i="33"/>
  <c r="G102" i="33"/>
  <c r="AM103" i="33"/>
  <c r="AI103" i="33"/>
  <c r="AE103" i="33"/>
  <c r="AA103" i="33"/>
  <c r="W103" i="33"/>
  <c r="S103" i="33"/>
  <c r="O103" i="33"/>
  <c r="K103" i="33"/>
  <c r="G103" i="33"/>
  <c r="AM102" i="33"/>
  <c r="AI102" i="33"/>
  <c r="AE102" i="33"/>
  <c r="AA102" i="33"/>
  <c r="W102" i="33"/>
  <c r="S102" i="33"/>
  <c r="O102" i="33"/>
  <c r="K102" i="33"/>
  <c r="C102" i="33"/>
  <c r="AN103" i="33"/>
  <c r="AN104" i="33" s="1"/>
  <c r="AJ103" i="33"/>
  <c r="AF103" i="33"/>
  <c r="AB103" i="33"/>
  <c r="X103" i="33"/>
  <c r="T103" i="33"/>
  <c r="P103" i="33"/>
  <c r="L103" i="33"/>
  <c r="H103" i="33"/>
  <c r="D103" i="33"/>
  <c r="AN102" i="33"/>
  <c r="AJ102" i="33"/>
  <c r="AF102" i="33"/>
  <c r="AB102" i="33"/>
  <c r="X102" i="33"/>
  <c r="T102" i="33"/>
  <c r="P102" i="33"/>
  <c r="L102" i="33"/>
  <c r="H102" i="33"/>
  <c r="D102" i="33"/>
  <c r="E64" i="5"/>
  <c r="E70" i="5" s="1"/>
  <c r="AN64" i="5"/>
  <c r="AN73" i="5" s="1"/>
  <c r="AJ64" i="5"/>
  <c r="AJ71" i="5" s="1"/>
  <c r="AF64" i="5"/>
  <c r="AF73" i="5" s="1"/>
  <c r="AB64" i="5"/>
  <c r="AB71" i="5" s="1"/>
  <c r="X64" i="5"/>
  <c r="X73" i="5" s="1"/>
  <c r="T64" i="5"/>
  <c r="T71" i="5" s="1"/>
  <c r="P64" i="5"/>
  <c r="P73" i="5" s="1"/>
  <c r="L64" i="5"/>
  <c r="L71" i="5" s="1"/>
  <c r="H64" i="5"/>
  <c r="H73" i="5" s="1"/>
  <c r="D64" i="5"/>
  <c r="D73" i="5" s="1"/>
  <c r="AO64" i="5"/>
  <c r="AO72" i="5" s="1"/>
  <c r="AK64" i="5"/>
  <c r="AK72" i="5" s="1"/>
  <c r="AG64" i="5"/>
  <c r="AG72" i="5" s="1"/>
  <c r="AC64" i="5"/>
  <c r="AC72" i="5" s="1"/>
  <c r="Y64" i="5"/>
  <c r="Y72" i="5" s="1"/>
  <c r="U64" i="5"/>
  <c r="U72" i="5" s="1"/>
  <c r="Q64" i="5"/>
  <c r="Q72" i="5" s="1"/>
  <c r="X78" i="22"/>
  <c r="AE80" i="22"/>
  <c r="AF73" i="21"/>
  <c r="AN73" i="21"/>
  <c r="AL80" i="22"/>
  <c r="AK80" i="22"/>
  <c r="AH80" i="22"/>
  <c r="AG80" i="22"/>
  <c r="AJ73" i="21"/>
  <c r="Z71" i="21"/>
  <c r="R71" i="21"/>
  <c r="J71" i="21"/>
  <c r="AK73" i="21"/>
  <c r="AG73" i="21"/>
  <c r="AO73" i="21"/>
  <c r="AN80" i="22"/>
  <c r="AM80" i="22"/>
  <c r="V78" i="22"/>
  <c r="AJ80" i="22"/>
  <c r="AP80" i="22"/>
  <c r="AO80" i="22"/>
  <c r="N78" i="22"/>
  <c r="M78" i="22"/>
  <c r="AC78" i="22"/>
  <c r="D78" i="22"/>
  <c r="T78" i="22"/>
  <c r="G78" i="22"/>
  <c r="W78" i="22"/>
  <c r="AF80" i="22"/>
  <c r="J78" i="22"/>
  <c r="Z78" i="22"/>
  <c r="I78" i="22"/>
  <c r="Y78" i="22"/>
  <c r="W71" i="21"/>
  <c r="O71" i="21"/>
  <c r="G71" i="21"/>
  <c r="V71" i="21"/>
  <c r="N71" i="21"/>
  <c r="F71" i="21"/>
  <c r="AH73" i="21"/>
  <c r="AP73" i="21"/>
  <c r="AC71" i="21"/>
  <c r="U71" i="21"/>
  <c r="M71" i="21"/>
  <c r="E71" i="21"/>
  <c r="AB71" i="21"/>
  <c r="T71" i="21"/>
  <c r="L71" i="21"/>
  <c r="D71" i="21"/>
  <c r="J78" i="25"/>
  <c r="R78" i="25"/>
  <c r="Z78" i="25"/>
  <c r="I78" i="25"/>
  <c r="Q78" i="25"/>
  <c r="Y78" i="25"/>
  <c r="H78" i="25"/>
  <c r="P78" i="25"/>
  <c r="X78" i="25"/>
  <c r="G78" i="25"/>
  <c r="O78" i="25"/>
  <c r="W78" i="25"/>
  <c r="D78" i="23"/>
  <c r="L78" i="23"/>
  <c r="T78" i="23"/>
  <c r="AB78" i="23"/>
  <c r="C78" i="23"/>
  <c r="K78" i="23"/>
  <c r="S78" i="23"/>
  <c r="AA78" i="23"/>
  <c r="F78" i="23"/>
  <c r="N78" i="23"/>
  <c r="V78" i="23"/>
  <c r="E78" i="23"/>
  <c r="M78" i="23"/>
  <c r="U78" i="23"/>
  <c r="AC78" i="23"/>
  <c r="C104" i="35"/>
  <c r="K104" i="35"/>
  <c r="S104" i="35"/>
  <c r="AA104" i="35"/>
  <c r="D104" i="35"/>
  <c r="L104" i="35"/>
  <c r="T104" i="35"/>
  <c r="AB104" i="35"/>
  <c r="E104" i="35"/>
  <c r="M104" i="35"/>
  <c r="U104" i="35"/>
  <c r="AC104" i="35"/>
  <c r="F104" i="35"/>
  <c r="N104" i="35"/>
  <c r="V104" i="35"/>
  <c r="G82" i="32"/>
  <c r="O82" i="32"/>
  <c r="W82" i="32"/>
  <c r="H82" i="32"/>
  <c r="P82" i="32"/>
  <c r="X82" i="32"/>
  <c r="I82" i="32"/>
  <c r="Q82" i="32"/>
  <c r="Y82" i="32"/>
  <c r="J82" i="32"/>
  <c r="R82" i="32"/>
  <c r="Z82" i="32"/>
  <c r="E78" i="22"/>
  <c r="U78" i="22"/>
  <c r="L78" i="22"/>
  <c r="AB78" i="22"/>
  <c r="AI80" i="22"/>
  <c r="O78" i="22"/>
  <c r="R78" i="22"/>
  <c r="Q78" i="22"/>
  <c r="C71" i="21"/>
  <c r="AA71" i="21"/>
  <c r="S71" i="21"/>
  <c r="K71" i="21"/>
  <c r="AD73" i="21"/>
  <c r="AL73" i="21"/>
  <c r="Y71" i="21"/>
  <c r="Q71" i="21"/>
  <c r="I71" i="21"/>
  <c r="X71" i="21"/>
  <c r="P71" i="21"/>
  <c r="H71" i="21"/>
  <c r="F78" i="25"/>
  <c r="N78" i="25"/>
  <c r="V78" i="25"/>
  <c r="E78" i="25"/>
  <c r="M78" i="25"/>
  <c r="U78" i="25"/>
  <c r="AC78" i="25"/>
  <c r="D78" i="25"/>
  <c r="L78" i="25"/>
  <c r="T78" i="25"/>
  <c r="AB78" i="25"/>
  <c r="C78" i="25"/>
  <c r="K78" i="25"/>
  <c r="S78" i="25"/>
  <c r="AA78" i="25"/>
  <c r="H78" i="23"/>
  <c r="P78" i="23"/>
  <c r="X78" i="23"/>
  <c r="G78" i="23"/>
  <c r="O78" i="23"/>
  <c r="W78" i="23"/>
  <c r="J78" i="23"/>
  <c r="R78" i="23"/>
  <c r="Z78" i="23"/>
  <c r="I78" i="23"/>
  <c r="Q78" i="23"/>
  <c r="Y78" i="23"/>
  <c r="G104" i="35"/>
  <c r="O104" i="35"/>
  <c r="W104" i="35"/>
  <c r="H104" i="35"/>
  <c r="P104" i="35"/>
  <c r="X104" i="35"/>
  <c r="I104" i="35"/>
  <c r="Q104" i="35"/>
  <c r="Y104" i="35"/>
  <c r="J104" i="35"/>
  <c r="R104" i="35"/>
  <c r="Z104" i="35"/>
  <c r="C82" i="32"/>
  <c r="K82" i="32"/>
  <c r="S82" i="32"/>
  <c r="AA82" i="32"/>
  <c r="D82" i="32"/>
  <c r="L82" i="32"/>
  <c r="T82" i="32"/>
  <c r="AB82" i="32"/>
  <c r="E82" i="32"/>
  <c r="M82" i="32"/>
  <c r="U82" i="32"/>
  <c r="AC82" i="32"/>
  <c r="F82" i="32"/>
  <c r="N82" i="32"/>
  <c r="V82" i="32"/>
  <c r="G83" i="5"/>
  <c r="I74" i="4"/>
  <c r="G82" i="8"/>
  <c r="E84" i="29"/>
  <c r="E82" i="29"/>
  <c r="E80" i="29"/>
  <c r="E85" i="29"/>
  <c r="E83" i="29"/>
  <c r="E81" i="29"/>
  <c r="E78" i="29"/>
  <c r="M84" i="29"/>
  <c r="M82" i="29"/>
  <c r="M80" i="29"/>
  <c r="M85" i="29"/>
  <c r="M83" i="29"/>
  <c r="M81" i="29"/>
  <c r="M78" i="29"/>
  <c r="U84" i="29"/>
  <c r="U82" i="29"/>
  <c r="U80" i="29"/>
  <c r="U85" i="29"/>
  <c r="U83" i="29"/>
  <c r="U81" i="29"/>
  <c r="U78" i="29"/>
  <c r="AC84" i="29"/>
  <c r="AC82" i="29"/>
  <c r="AC80" i="29"/>
  <c r="AC85" i="29"/>
  <c r="AC83" i="29"/>
  <c r="AC81" i="29"/>
  <c r="AC78" i="29"/>
  <c r="AK84" i="29"/>
  <c r="AK82" i="29"/>
  <c r="AK85" i="29"/>
  <c r="AK83" i="29"/>
  <c r="AK81" i="29"/>
  <c r="AK78" i="29"/>
  <c r="F84" i="29"/>
  <c r="F82" i="29"/>
  <c r="F80" i="29"/>
  <c r="F85" i="29"/>
  <c r="F83" i="29"/>
  <c r="F81" i="29"/>
  <c r="F78" i="29"/>
  <c r="N84" i="29"/>
  <c r="N82" i="29"/>
  <c r="N80" i="29"/>
  <c r="N85" i="29"/>
  <c r="N83" i="29"/>
  <c r="N81" i="29"/>
  <c r="N78" i="29"/>
  <c r="V84" i="29"/>
  <c r="V82" i="29"/>
  <c r="V80" i="29"/>
  <c r="V85" i="29"/>
  <c r="V83" i="29"/>
  <c r="V81" i="29"/>
  <c r="V78" i="29"/>
  <c r="AD84" i="29"/>
  <c r="AD82" i="29"/>
  <c r="AD80" i="29"/>
  <c r="AD85" i="29"/>
  <c r="AD83" i="29"/>
  <c r="AD81" i="29"/>
  <c r="AD78" i="29"/>
  <c r="AL84" i="29"/>
  <c r="AL82" i="29"/>
  <c r="AL85" i="29"/>
  <c r="AL83" i="29"/>
  <c r="AL81" i="29"/>
  <c r="AL78" i="29"/>
  <c r="C85" i="29"/>
  <c r="C83" i="29"/>
  <c r="C81" i="29"/>
  <c r="C78" i="29"/>
  <c r="C84" i="29"/>
  <c r="C82" i="29"/>
  <c r="C80" i="29"/>
  <c r="K85" i="29"/>
  <c r="K83" i="29"/>
  <c r="K81" i="29"/>
  <c r="K78" i="29"/>
  <c r="K84" i="29"/>
  <c r="K82" i="29"/>
  <c r="K80" i="29"/>
  <c r="S85" i="29"/>
  <c r="S83" i="29"/>
  <c r="S81" i="29"/>
  <c r="S78" i="29"/>
  <c r="S84" i="29"/>
  <c r="S82" i="29"/>
  <c r="S80" i="29"/>
  <c r="AA85" i="29"/>
  <c r="AA83" i="29"/>
  <c r="AA81" i="29"/>
  <c r="AA78" i="29"/>
  <c r="AA84" i="29"/>
  <c r="AA82" i="29"/>
  <c r="AA80" i="29"/>
  <c r="AI85" i="29"/>
  <c r="AI83" i="29"/>
  <c r="AI81" i="29"/>
  <c r="AI78" i="29"/>
  <c r="AI84" i="29"/>
  <c r="AI82" i="29"/>
  <c r="AI80" i="29"/>
  <c r="D85" i="29"/>
  <c r="D83" i="29"/>
  <c r="D81" i="29"/>
  <c r="D78" i="29"/>
  <c r="D84" i="29"/>
  <c r="D82" i="29"/>
  <c r="D80" i="29"/>
  <c r="L85" i="29"/>
  <c r="L83" i="29"/>
  <c r="L81" i="29"/>
  <c r="L78" i="29"/>
  <c r="L84" i="29"/>
  <c r="L82" i="29"/>
  <c r="L80" i="29"/>
  <c r="T85" i="29"/>
  <c r="T83" i="29"/>
  <c r="T81" i="29"/>
  <c r="T78" i="29"/>
  <c r="T84" i="29"/>
  <c r="T82" i="29"/>
  <c r="T80" i="29"/>
  <c r="AB85" i="29"/>
  <c r="AB83" i="29"/>
  <c r="AB81" i="29"/>
  <c r="AB78" i="29"/>
  <c r="AB84" i="29"/>
  <c r="AB82" i="29"/>
  <c r="AB80" i="29"/>
  <c r="AJ85" i="29"/>
  <c r="AJ83" i="29"/>
  <c r="AJ81" i="29"/>
  <c r="AJ78" i="29"/>
  <c r="AJ84" i="29"/>
  <c r="AJ82" i="29"/>
  <c r="AJ80" i="29"/>
  <c r="F75" i="30"/>
  <c r="F73" i="30"/>
  <c r="F71" i="30"/>
  <c r="F68" i="30"/>
  <c r="F74" i="30"/>
  <c r="F72" i="30"/>
  <c r="F70" i="30"/>
  <c r="N75" i="30"/>
  <c r="N73" i="30"/>
  <c r="N71" i="30"/>
  <c r="N68" i="30"/>
  <c r="N74" i="30"/>
  <c r="N72" i="30"/>
  <c r="N70" i="30"/>
  <c r="V75" i="30"/>
  <c r="V73" i="30"/>
  <c r="V71" i="30"/>
  <c r="V68" i="30"/>
  <c r="V74" i="30"/>
  <c r="V72" i="30"/>
  <c r="V70" i="30"/>
  <c r="AD75" i="30"/>
  <c r="AD73" i="30"/>
  <c r="AD71" i="30"/>
  <c r="AD68" i="30"/>
  <c r="AD74" i="30"/>
  <c r="AD72" i="30"/>
  <c r="AD70" i="30"/>
  <c r="AL75" i="30"/>
  <c r="AL73" i="30"/>
  <c r="AL71" i="30"/>
  <c r="AL68" i="30"/>
  <c r="AL74" i="30"/>
  <c r="AL72" i="30"/>
  <c r="AL70" i="30"/>
  <c r="E75" i="30"/>
  <c r="E73" i="30"/>
  <c r="E71" i="30"/>
  <c r="E68" i="30"/>
  <c r="E74" i="30"/>
  <c r="E72" i="30"/>
  <c r="E70" i="30"/>
  <c r="M75" i="30"/>
  <c r="M73" i="30"/>
  <c r="M71" i="30"/>
  <c r="M68" i="30"/>
  <c r="M74" i="30"/>
  <c r="M72" i="30"/>
  <c r="M70" i="30"/>
  <c r="U75" i="30"/>
  <c r="U73" i="30"/>
  <c r="U71" i="30"/>
  <c r="U68" i="30"/>
  <c r="U74" i="30"/>
  <c r="U72" i="30"/>
  <c r="U70" i="30"/>
  <c r="AC75" i="30"/>
  <c r="AC73" i="30"/>
  <c r="AC71" i="30"/>
  <c r="AC68" i="30"/>
  <c r="AC74" i="30"/>
  <c r="AC72" i="30"/>
  <c r="AC70" i="30"/>
  <c r="AK75" i="30"/>
  <c r="AK73" i="30"/>
  <c r="AK71" i="30"/>
  <c r="AK68" i="30"/>
  <c r="AK74" i="30"/>
  <c r="AK72" i="30"/>
  <c r="AK70" i="30"/>
  <c r="H75" i="30"/>
  <c r="H73" i="30"/>
  <c r="H71" i="30"/>
  <c r="H68" i="30"/>
  <c r="H74" i="30"/>
  <c r="H72" i="30"/>
  <c r="H70" i="30"/>
  <c r="P75" i="30"/>
  <c r="P73" i="30"/>
  <c r="P71" i="30"/>
  <c r="P68" i="30"/>
  <c r="P74" i="30"/>
  <c r="P72" i="30"/>
  <c r="P70" i="30"/>
  <c r="X75" i="30"/>
  <c r="X73" i="30"/>
  <c r="X71" i="30"/>
  <c r="X68" i="30"/>
  <c r="X74" i="30"/>
  <c r="X72" i="30"/>
  <c r="X70" i="30"/>
  <c r="AF75" i="30"/>
  <c r="AF73" i="30"/>
  <c r="AF71" i="30"/>
  <c r="AF68" i="30"/>
  <c r="AF74" i="30"/>
  <c r="AF72" i="30"/>
  <c r="AF70" i="30"/>
  <c r="AN75" i="30"/>
  <c r="AN73" i="30"/>
  <c r="AN71" i="30"/>
  <c r="AN68" i="30"/>
  <c r="AN74" i="30"/>
  <c r="AN72" i="30"/>
  <c r="AN70" i="30"/>
  <c r="G75" i="30"/>
  <c r="G73" i="30"/>
  <c r="G71" i="30"/>
  <c r="G68" i="30"/>
  <c r="G74" i="30"/>
  <c r="G72" i="30"/>
  <c r="G70" i="30"/>
  <c r="O75" i="30"/>
  <c r="O73" i="30"/>
  <c r="O71" i="30"/>
  <c r="O68" i="30"/>
  <c r="O74" i="30"/>
  <c r="O72" i="30"/>
  <c r="O70" i="30"/>
  <c r="W75" i="30"/>
  <c r="W73" i="30"/>
  <c r="W71" i="30"/>
  <c r="W68" i="30"/>
  <c r="W74" i="30"/>
  <c r="W72" i="30"/>
  <c r="W70" i="30"/>
  <c r="AE75" i="30"/>
  <c r="AE73" i="30"/>
  <c r="AE71" i="30"/>
  <c r="AE68" i="30"/>
  <c r="AE74" i="30"/>
  <c r="AE72" i="30"/>
  <c r="AE70" i="30"/>
  <c r="AM75" i="30"/>
  <c r="AM73" i="30"/>
  <c r="AM71" i="30"/>
  <c r="AM68" i="30"/>
  <c r="AM74" i="30"/>
  <c r="AM72" i="30"/>
  <c r="AM70" i="30"/>
  <c r="E76" i="29"/>
  <c r="M76" i="29"/>
  <c r="U76" i="29"/>
  <c r="AC76" i="29"/>
  <c r="F76" i="29"/>
  <c r="N76" i="29"/>
  <c r="V76" i="29"/>
  <c r="C76" i="29"/>
  <c r="K76" i="29"/>
  <c r="S76" i="29"/>
  <c r="AA76" i="29"/>
  <c r="D76" i="29"/>
  <c r="L76" i="29"/>
  <c r="T76" i="29"/>
  <c r="AB76" i="29"/>
  <c r="F66" i="30"/>
  <c r="N66" i="30"/>
  <c r="V66" i="30"/>
  <c r="E66" i="30"/>
  <c r="M66" i="30"/>
  <c r="U66" i="30"/>
  <c r="AC66" i="30"/>
  <c r="H66" i="30"/>
  <c r="P66" i="30"/>
  <c r="X66" i="30"/>
  <c r="G66" i="30"/>
  <c r="O66" i="30"/>
  <c r="W66" i="30"/>
  <c r="I85" i="29"/>
  <c r="I83" i="29"/>
  <c r="I81" i="29"/>
  <c r="I78" i="29"/>
  <c r="I84" i="29"/>
  <c r="I82" i="29"/>
  <c r="I80" i="29"/>
  <c r="Q85" i="29"/>
  <c r="Q83" i="29"/>
  <c r="Q81" i="29"/>
  <c r="Q78" i="29"/>
  <c r="Q84" i="29"/>
  <c r="Q82" i="29"/>
  <c r="Q80" i="29"/>
  <c r="Y85" i="29"/>
  <c r="Y83" i="29"/>
  <c r="Y81" i="29"/>
  <c r="Y78" i="29"/>
  <c r="Y84" i="29"/>
  <c r="Y82" i="29"/>
  <c r="Y80" i="29"/>
  <c r="AG85" i="29"/>
  <c r="AG83" i="29"/>
  <c r="AG81" i="29"/>
  <c r="AG78" i="29"/>
  <c r="AG84" i="29"/>
  <c r="AG82" i="29"/>
  <c r="AG80" i="29"/>
  <c r="AO85" i="29"/>
  <c r="AO83" i="29"/>
  <c r="AO81" i="29"/>
  <c r="AO78" i="29"/>
  <c r="AO84" i="29"/>
  <c r="AO82" i="29"/>
  <c r="AO80" i="29"/>
  <c r="J85" i="29"/>
  <c r="J83" i="29"/>
  <c r="J81" i="29"/>
  <c r="J78" i="29"/>
  <c r="J84" i="29"/>
  <c r="J82" i="29"/>
  <c r="J80" i="29"/>
  <c r="R85" i="29"/>
  <c r="R83" i="29"/>
  <c r="R81" i="29"/>
  <c r="R78" i="29"/>
  <c r="R84" i="29"/>
  <c r="R82" i="29"/>
  <c r="R80" i="29"/>
  <c r="Z85" i="29"/>
  <c r="Z83" i="29"/>
  <c r="Z81" i="29"/>
  <c r="Z78" i="29"/>
  <c r="Z84" i="29"/>
  <c r="Z82" i="29"/>
  <c r="Z80" i="29"/>
  <c r="AH85" i="29"/>
  <c r="AH91" i="29" s="1"/>
  <c r="AH83" i="29"/>
  <c r="AH89" i="29" s="1"/>
  <c r="AH81" i="29"/>
  <c r="AH87" i="29" s="1"/>
  <c r="AH78" i="29"/>
  <c r="AH84" i="29"/>
  <c r="AH90" i="29" s="1"/>
  <c r="AH82" i="29"/>
  <c r="AH88" i="29" s="1"/>
  <c r="AP85" i="29"/>
  <c r="AP83" i="29"/>
  <c r="AP81" i="29"/>
  <c r="AP78" i="29"/>
  <c r="AP84" i="29"/>
  <c r="AP82" i="29"/>
  <c r="AP80" i="29"/>
  <c r="G84" i="29"/>
  <c r="G82" i="29"/>
  <c r="G80" i="29"/>
  <c r="G85" i="29"/>
  <c r="G83" i="29"/>
  <c r="G81" i="29"/>
  <c r="G78" i="29"/>
  <c r="O84" i="29"/>
  <c r="O82" i="29"/>
  <c r="O80" i="29"/>
  <c r="O85" i="29"/>
  <c r="O83" i="29"/>
  <c r="O81" i="29"/>
  <c r="O78" i="29"/>
  <c r="W84" i="29"/>
  <c r="W82" i="29"/>
  <c r="W80" i="29"/>
  <c r="W85" i="29"/>
  <c r="W83" i="29"/>
  <c r="W81" i="29"/>
  <c r="W78" i="29"/>
  <c r="AE84" i="29"/>
  <c r="AE82" i="29"/>
  <c r="AE80" i="29"/>
  <c r="AE85" i="29"/>
  <c r="AE83" i="29"/>
  <c r="AE81" i="29"/>
  <c r="AE78" i="29"/>
  <c r="AM84" i="29"/>
  <c r="AM82" i="29"/>
  <c r="AM80" i="29"/>
  <c r="AM85" i="29"/>
  <c r="AM83" i="29"/>
  <c r="AM81" i="29"/>
  <c r="AM78" i="29"/>
  <c r="H84" i="29"/>
  <c r="H82" i="29"/>
  <c r="H80" i="29"/>
  <c r="H85" i="29"/>
  <c r="H83" i="29"/>
  <c r="H81" i="29"/>
  <c r="H78" i="29"/>
  <c r="P84" i="29"/>
  <c r="P82" i="29"/>
  <c r="P80" i="29"/>
  <c r="P85" i="29"/>
  <c r="P83" i="29"/>
  <c r="P81" i="29"/>
  <c r="P78" i="29"/>
  <c r="X84" i="29"/>
  <c r="X82" i="29"/>
  <c r="X80" i="29"/>
  <c r="X85" i="29"/>
  <c r="X83" i="29"/>
  <c r="X81" i="29"/>
  <c r="X78" i="29"/>
  <c r="AF84" i="29"/>
  <c r="AF82" i="29"/>
  <c r="AF80" i="29"/>
  <c r="AF85" i="29"/>
  <c r="AF83" i="29"/>
  <c r="AF81" i="29"/>
  <c r="AF78" i="29"/>
  <c r="AN84" i="29"/>
  <c r="AN82" i="29"/>
  <c r="AN80" i="29"/>
  <c r="AN85" i="29"/>
  <c r="AN83" i="29"/>
  <c r="AN81" i="29"/>
  <c r="AN78" i="29"/>
  <c r="J74" i="30"/>
  <c r="J72" i="30"/>
  <c r="J70" i="30"/>
  <c r="J75" i="30"/>
  <c r="J73" i="30"/>
  <c r="J71" i="30"/>
  <c r="J68" i="30"/>
  <c r="R74" i="30"/>
  <c r="R72" i="30"/>
  <c r="R70" i="30"/>
  <c r="R75" i="30"/>
  <c r="R73" i="30"/>
  <c r="R71" i="30"/>
  <c r="R68" i="30"/>
  <c r="Z74" i="30"/>
  <c r="Z72" i="30"/>
  <c r="Z70" i="30"/>
  <c r="Z75" i="30"/>
  <c r="Z73" i="30"/>
  <c r="Z71" i="30"/>
  <c r="Z68" i="30"/>
  <c r="AH74" i="30"/>
  <c r="AH72" i="30"/>
  <c r="AH70" i="30"/>
  <c r="AH75" i="30"/>
  <c r="AH73" i="30"/>
  <c r="AH71" i="30"/>
  <c r="AH68" i="30"/>
  <c r="AP74" i="30"/>
  <c r="AP72" i="30"/>
  <c r="AP70" i="30"/>
  <c r="AP75" i="30"/>
  <c r="AP73" i="30"/>
  <c r="AP71" i="30"/>
  <c r="AP68" i="30"/>
  <c r="I74" i="30"/>
  <c r="I72" i="30"/>
  <c r="I70" i="30"/>
  <c r="I75" i="30"/>
  <c r="I73" i="30"/>
  <c r="I71" i="30"/>
  <c r="I68" i="30"/>
  <c r="Q74" i="30"/>
  <c r="Q72" i="30"/>
  <c r="Q70" i="30"/>
  <c r="Q75" i="30"/>
  <c r="Q73" i="30"/>
  <c r="Q71" i="30"/>
  <c r="Q68" i="30"/>
  <c r="Y74" i="30"/>
  <c r="Y72" i="30"/>
  <c r="Y70" i="30"/>
  <c r="Y75" i="30"/>
  <c r="Y73" i="30"/>
  <c r="Y71" i="30"/>
  <c r="Y68" i="30"/>
  <c r="AG74" i="30"/>
  <c r="AG72" i="30"/>
  <c r="AG70" i="30"/>
  <c r="AG75" i="30"/>
  <c r="AG73" i="30"/>
  <c r="AG71" i="30"/>
  <c r="AG68" i="30"/>
  <c r="AO74" i="30"/>
  <c r="AO72" i="30"/>
  <c r="AO70" i="30"/>
  <c r="AO75" i="30"/>
  <c r="AO73" i="30"/>
  <c r="AO71" i="30"/>
  <c r="AO68" i="30"/>
  <c r="D74" i="30"/>
  <c r="D72" i="30"/>
  <c r="D70" i="30"/>
  <c r="D75" i="30"/>
  <c r="D73" i="30"/>
  <c r="D71" i="30"/>
  <c r="D68" i="30"/>
  <c r="L74" i="30"/>
  <c r="L72" i="30"/>
  <c r="L70" i="30"/>
  <c r="L75" i="30"/>
  <c r="L73" i="30"/>
  <c r="L71" i="30"/>
  <c r="L68" i="30"/>
  <c r="T74" i="30"/>
  <c r="T72" i="30"/>
  <c r="T70" i="30"/>
  <c r="T75" i="30"/>
  <c r="T73" i="30"/>
  <c r="T71" i="30"/>
  <c r="T68" i="30"/>
  <c r="AB74" i="30"/>
  <c r="AB72" i="30"/>
  <c r="AB70" i="30"/>
  <c r="AB75" i="30"/>
  <c r="AB73" i="30"/>
  <c r="AB71" i="30"/>
  <c r="AB68" i="30"/>
  <c r="AJ74" i="30"/>
  <c r="AJ72" i="30"/>
  <c r="AJ70" i="30"/>
  <c r="AJ75" i="30"/>
  <c r="AJ73" i="30"/>
  <c r="AJ71" i="30"/>
  <c r="AJ68" i="30"/>
  <c r="C74" i="30"/>
  <c r="C72" i="30"/>
  <c r="C70" i="30"/>
  <c r="C75" i="30"/>
  <c r="C73" i="30"/>
  <c r="C71" i="30"/>
  <c r="C68" i="30"/>
  <c r="K74" i="30"/>
  <c r="K72" i="30"/>
  <c r="K70" i="30"/>
  <c r="K75" i="30"/>
  <c r="K73" i="30"/>
  <c r="K71" i="30"/>
  <c r="K68" i="30"/>
  <c r="S74" i="30"/>
  <c r="S72" i="30"/>
  <c r="S70" i="30"/>
  <c r="S75" i="30"/>
  <c r="S73" i="30"/>
  <c r="S71" i="30"/>
  <c r="S68" i="30"/>
  <c r="AA74" i="30"/>
  <c r="AA72" i="30"/>
  <c r="AA70" i="30"/>
  <c r="AA75" i="30"/>
  <c r="AA73" i="30"/>
  <c r="AA71" i="30"/>
  <c r="AA68" i="30"/>
  <c r="AI74" i="30"/>
  <c r="AI72" i="30"/>
  <c r="AI70" i="30"/>
  <c r="AI75" i="30"/>
  <c r="AI73" i="30"/>
  <c r="AI71" i="30"/>
  <c r="AI68" i="30"/>
  <c r="I76" i="29"/>
  <c r="Q76" i="29"/>
  <c r="Y76" i="29"/>
  <c r="J76" i="29"/>
  <c r="R76" i="29"/>
  <c r="Z76" i="29"/>
  <c r="G76" i="29"/>
  <c r="O76" i="29"/>
  <c r="W76" i="29"/>
  <c r="H76" i="29"/>
  <c r="P76" i="29"/>
  <c r="X76" i="29"/>
  <c r="J66" i="30"/>
  <c r="R66" i="30"/>
  <c r="Z66" i="30"/>
  <c r="I66" i="30"/>
  <c r="Q66" i="30"/>
  <c r="Y66" i="30"/>
  <c r="D66" i="30"/>
  <c r="L66" i="30"/>
  <c r="T66" i="30"/>
  <c r="AB66" i="30"/>
  <c r="C66" i="30"/>
  <c r="K66" i="30"/>
  <c r="S66" i="30"/>
  <c r="AA66" i="30"/>
  <c r="G74" i="4"/>
  <c r="G83" i="4" s="1"/>
  <c r="AP74" i="4"/>
  <c r="AP85" i="4" s="1"/>
  <c r="AH74" i="4"/>
  <c r="AH85" i="4" s="1"/>
  <c r="AB74" i="4"/>
  <c r="AB84" i="4" s="1"/>
  <c r="T74" i="4"/>
  <c r="T81" i="4" s="1"/>
  <c r="P74" i="4"/>
  <c r="P85" i="4" s="1"/>
  <c r="L74" i="4"/>
  <c r="L80" i="4" s="1"/>
  <c r="H74" i="4"/>
  <c r="H85" i="4" s="1"/>
  <c r="C75" i="4"/>
  <c r="AN74" i="4"/>
  <c r="AN81" i="4" s="1"/>
  <c r="AF74" i="4"/>
  <c r="AF85" i="4" s="1"/>
  <c r="V74" i="4"/>
  <c r="V85" i="4" s="1"/>
  <c r="AO74" i="4"/>
  <c r="AO81" i="4" s="1"/>
  <c r="AK74" i="4"/>
  <c r="AK84" i="4" s="1"/>
  <c r="AG74" i="4"/>
  <c r="AG82" i="4" s="1"/>
  <c r="AC74" i="4"/>
  <c r="AC80" i="4" s="1"/>
  <c r="Y74" i="4"/>
  <c r="Y82" i="4" s="1"/>
  <c r="U74" i="4"/>
  <c r="U84" i="4" s="1"/>
  <c r="Q74" i="4"/>
  <c r="Q82" i="4" s="1"/>
  <c r="M74" i="4"/>
  <c r="M80" i="4" s="1"/>
  <c r="E74" i="4"/>
  <c r="AL74" i="4"/>
  <c r="AL83" i="4" s="1"/>
  <c r="AD74" i="4"/>
  <c r="AD81" i="4" s="1"/>
  <c r="X74" i="4"/>
  <c r="X85" i="4" s="1"/>
  <c r="R74" i="4"/>
  <c r="R81" i="4" s="1"/>
  <c r="N74" i="4"/>
  <c r="N80" i="4" s="1"/>
  <c r="J74" i="4"/>
  <c r="J81" i="4" s="1"/>
  <c r="F74" i="4"/>
  <c r="F85" i="4" s="1"/>
  <c r="C74" i="4"/>
  <c r="AJ74" i="4"/>
  <c r="AJ83" i="4" s="1"/>
  <c r="Z74" i="4"/>
  <c r="Z80" i="4" s="1"/>
  <c r="D74" i="4"/>
  <c r="AM74" i="4"/>
  <c r="AM85" i="4" s="1"/>
  <c r="AI74" i="4"/>
  <c r="AI80" i="4" s="1"/>
  <c r="AE74" i="4"/>
  <c r="AE83" i="4" s="1"/>
  <c r="AA74" i="4"/>
  <c r="AA80" i="4" s="1"/>
  <c r="W74" i="4"/>
  <c r="W82" i="4" s="1"/>
  <c r="S74" i="4"/>
  <c r="S85" i="4" s="1"/>
  <c r="O74" i="4"/>
  <c r="O82" i="4" s="1"/>
  <c r="K74" i="4"/>
  <c r="K85" i="4" s="1"/>
  <c r="AD76" i="8"/>
  <c r="AF76" i="8"/>
  <c r="AH76" i="8"/>
  <c r="AJ76" i="8"/>
  <c r="AL76" i="8"/>
  <c r="AN76" i="8"/>
  <c r="AP76" i="8"/>
  <c r="AE76" i="8"/>
  <c r="AG76" i="8"/>
  <c r="AI76" i="8"/>
  <c r="AK76" i="8"/>
  <c r="AM76" i="8"/>
  <c r="AO76" i="8"/>
  <c r="L76" i="8"/>
  <c r="J76" i="8"/>
  <c r="P76" i="8"/>
  <c r="AC76" i="8"/>
  <c r="Z76" i="8"/>
  <c r="C76" i="8"/>
  <c r="R76" i="8"/>
  <c r="N76" i="8"/>
  <c r="I76" i="8"/>
  <c r="Y76" i="8"/>
  <c r="G76" i="8"/>
  <c r="W76" i="8"/>
  <c r="AA76" i="8"/>
  <c r="U76" i="8"/>
  <c r="E76" i="8"/>
  <c r="K76" i="8"/>
  <c r="Q76" i="8"/>
  <c r="AB76" i="8"/>
  <c r="H76" i="8"/>
  <c r="F76" i="8"/>
  <c r="M76" i="8"/>
  <c r="X76" i="8"/>
  <c r="S76" i="8"/>
  <c r="O76" i="8"/>
  <c r="V76" i="8"/>
  <c r="T76" i="8"/>
  <c r="D76" i="8"/>
  <c r="C77" i="8"/>
  <c r="E77" i="8"/>
  <c r="G77" i="8"/>
  <c r="I77" i="8"/>
  <c r="K77" i="8"/>
  <c r="M77" i="8"/>
  <c r="O77" i="8"/>
  <c r="Q77" i="8"/>
  <c r="S77" i="8"/>
  <c r="U77" i="8"/>
  <c r="W77" i="8"/>
  <c r="Y77" i="8"/>
  <c r="AA77" i="8"/>
  <c r="AC77" i="8"/>
  <c r="AE77" i="8"/>
  <c r="AG77" i="8"/>
  <c r="AI77" i="8"/>
  <c r="AK77" i="8"/>
  <c r="AK78" i="8" s="1"/>
  <c r="AM77" i="8"/>
  <c r="AM78" i="8" s="1"/>
  <c r="AO77" i="8"/>
  <c r="AO78" i="8" s="1"/>
  <c r="D77" i="8"/>
  <c r="F77" i="8"/>
  <c r="H77" i="8"/>
  <c r="J77" i="8"/>
  <c r="L77" i="8"/>
  <c r="N77" i="8"/>
  <c r="P77" i="8"/>
  <c r="R77" i="8"/>
  <c r="T77" i="8"/>
  <c r="V77" i="8"/>
  <c r="X77" i="8"/>
  <c r="Z77" i="8"/>
  <c r="AB77" i="8"/>
  <c r="AD77" i="8"/>
  <c r="AF77" i="8"/>
  <c r="AH77" i="8"/>
  <c r="AJ77" i="8"/>
  <c r="AL77" i="8"/>
  <c r="AL78" i="8" s="1"/>
  <c r="AN77" i="8"/>
  <c r="AN78" i="8" s="1"/>
  <c r="AP77" i="8"/>
  <c r="AP78" i="8" s="1"/>
  <c r="E75" i="4"/>
  <c r="G75" i="4"/>
  <c r="I75" i="4"/>
  <c r="K75" i="4"/>
  <c r="M75" i="4"/>
  <c r="O75" i="4"/>
  <c r="Q75" i="4"/>
  <c r="S75" i="4"/>
  <c r="U75" i="4"/>
  <c r="W75" i="4"/>
  <c r="Y75" i="4"/>
  <c r="AA75" i="4"/>
  <c r="AC75" i="4"/>
  <c r="AE75" i="4"/>
  <c r="AG75" i="4"/>
  <c r="AG76" i="4" s="1"/>
  <c r="AI75" i="4"/>
  <c r="AK75" i="4"/>
  <c r="AK76" i="4" s="1"/>
  <c r="AM75" i="4"/>
  <c r="AM76" i="4" s="1"/>
  <c r="AO75" i="4"/>
  <c r="AO76" i="4" s="1"/>
  <c r="D75" i="4"/>
  <c r="F75" i="4"/>
  <c r="J75" i="4"/>
  <c r="L75" i="4"/>
  <c r="N75" i="4"/>
  <c r="P75" i="4"/>
  <c r="R75" i="4"/>
  <c r="T75" i="4"/>
  <c r="V75" i="4"/>
  <c r="X75" i="4"/>
  <c r="Z75" i="4"/>
  <c r="AB75" i="4"/>
  <c r="AD75" i="4"/>
  <c r="AF75" i="4"/>
  <c r="AH75" i="4"/>
  <c r="AJ75" i="4"/>
  <c r="AL75" i="4"/>
  <c r="AL76" i="4" s="1"/>
  <c r="AN75" i="4"/>
  <c r="AN76" i="4" s="1"/>
  <c r="AP75" i="4"/>
  <c r="AP76" i="4" s="1"/>
  <c r="AK87" i="31" l="1"/>
  <c r="AI39" i="47"/>
  <c r="AH39" i="47"/>
  <c r="AJ78" i="20"/>
  <c r="AJ76" i="4"/>
  <c r="AJ78" i="8"/>
  <c r="AJ85" i="6"/>
  <c r="J78" i="20"/>
  <c r="AJ82" i="7"/>
  <c r="C32" i="48"/>
  <c r="U106" i="39"/>
  <c r="S80" i="20"/>
  <c r="AI85" i="6"/>
  <c r="AI82" i="7"/>
  <c r="AI78" i="8"/>
  <c r="AI76" i="4"/>
  <c r="AI78" i="20"/>
  <c r="C78" i="20"/>
  <c r="AM169" i="31"/>
  <c r="AM172" i="31" s="1"/>
  <c r="AM129" i="31"/>
  <c r="AM131" i="31" s="1"/>
  <c r="AM85" i="31"/>
  <c r="AM104" i="33"/>
  <c r="AH71" i="19"/>
  <c r="C39" i="47"/>
  <c r="AG71" i="19"/>
  <c r="AL104" i="41"/>
  <c r="AH82" i="7"/>
  <c r="AG39" i="47"/>
  <c r="AH78" i="8"/>
  <c r="AH85" i="6"/>
  <c r="AH76" i="4"/>
  <c r="AH78" i="20"/>
  <c r="AJ85" i="31"/>
  <c r="AF71" i="19"/>
  <c r="U78" i="20"/>
  <c r="L78" i="20"/>
  <c r="H104" i="39"/>
  <c r="W104" i="39"/>
  <c r="D78" i="20"/>
  <c r="Z78" i="20"/>
  <c r="E85" i="31"/>
  <c r="C122" i="19"/>
  <c r="AG78" i="20"/>
  <c r="AG78" i="8"/>
  <c r="AG85" i="6"/>
  <c r="AG82" i="7"/>
  <c r="T78" i="20"/>
  <c r="AI32" i="48"/>
  <c r="AK104" i="41"/>
  <c r="AL32" i="48"/>
  <c r="AK32" i="48"/>
  <c r="AL104" i="33"/>
  <c r="AL85" i="31"/>
  <c r="AL104" i="39"/>
  <c r="AF39" i="47"/>
  <c r="AF78" i="8"/>
  <c r="AK104" i="33"/>
  <c r="AK104" i="39"/>
  <c r="AK85" i="31"/>
  <c r="AF76" i="4"/>
  <c r="AF85" i="6"/>
  <c r="AF78" i="20"/>
  <c r="AF82" i="7"/>
  <c r="AI104" i="41"/>
  <c r="AJ104" i="41"/>
  <c r="AJ32" i="48"/>
  <c r="AJ104" i="33"/>
  <c r="AJ104" i="39"/>
  <c r="X104" i="39"/>
  <c r="AE39" i="47"/>
  <c r="AE78" i="8"/>
  <c r="AE78" i="20"/>
  <c r="W84" i="7"/>
  <c r="AB106" i="39"/>
  <c r="L84" i="7"/>
  <c r="AE82" i="7"/>
  <c r="AE71" i="19"/>
  <c r="AE76" i="4"/>
  <c r="AE85" i="6"/>
  <c r="AH32" i="48"/>
  <c r="S82" i="7"/>
  <c r="N82" i="7"/>
  <c r="AD106" i="39"/>
  <c r="P104" i="39"/>
  <c r="AC80" i="20"/>
  <c r="AI104" i="39"/>
  <c r="AI104" i="33"/>
  <c r="W78" i="20"/>
  <c r="E80" i="20"/>
  <c r="AD80" i="20"/>
  <c r="Q80" i="20"/>
  <c r="D41" i="47"/>
  <c r="C41" i="47"/>
  <c r="F41" i="47"/>
  <c r="E41" i="47"/>
  <c r="AB87" i="31"/>
  <c r="M80" i="20"/>
  <c r="F80" i="20"/>
  <c r="I80" i="20"/>
  <c r="AA80" i="20"/>
  <c r="H84" i="7"/>
  <c r="X84" i="7"/>
  <c r="N80" i="20"/>
  <c r="V80" i="20"/>
  <c r="R80" i="20"/>
  <c r="T80" i="20"/>
  <c r="G80" i="20"/>
  <c r="C106" i="33"/>
  <c r="P84" i="7"/>
  <c r="K80" i="20"/>
  <c r="Y80" i="20"/>
  <c r="J80" i="20"/>
  <c r="W80" i="20"/>
  <c r="U80" i="20"/>
  <c r="L80" i="20"/>
  <c r="E106" i="39"/>
  <c r="D80" i="20"/>
  <c r="O80" i="20"/>
  <c r="C80" i="20"/>
  <c r="H80" i="20"/>
  <c r="X80" i="20"/>
  <c r="Z80" i="20"/>
  <c r="H78" i="20"/>
  <c r="AI80" i="20"/>
  <c r="AD78" i="20"/>
  <c r="G78" i="20"/>
  <c r="AJ80" i="20"/>
  <c r="S78" i="20"/>
  <c r="S85" i="31"/>
  <c r="N78" i="20"/>
  <c r="AK80" i="20"/>
  <c r="R78" i="20"/>
  <c r="AA78" i="20"/>
  <c r="P78" i="20"/>
  <c r="AG80" i="20"/>
  <c r="O78" i="20"/>
  <c r="AL80" i="20"/>
  <c r="AP80" i="20"/>
  <c r="V78" i="20"/>
  <c r="AF80" i="20"/>
  <c r="AO80" i="20"/>
  <c r="F78" i="20"/>
  <c r="Y78" i="20"/>
  <c r="I85" i="6"/>
  <c r="I78" i="20"/>
  <c r="Q78" i="20"/>
  <c r="AM80" i="20"/>
  <c r="K78" i="20"/>
  <c r="M78" i="20"/>
  <c r="G85" i="31"/>
  <c r="AH80" i="20"/>
  <c r="X78" i="20"/>
  <c r="AB78" i="20"/>
  <c r="E78" i="20"/>
  <c r="AE80" i="20"/>
  <c r="I85" i="31"/>
  <c r="AN80" i="20"/>
  <c r="P80" i="20"/>
  <c r="AC78" i="20"/>
  <c r="O104" i="39"/>
  <c r="P106" i="33"/>
  <c r="AF106" i="33"/>
  <c r="F106" i="33"/>
  <c r="V106" i="33"/>
  <c r="AL106" i="33"/>
  <c r="E106" i="33"/>
  <c r="U106" i="33"/>
  <c r="AK106" i="33"/>
  <c r="F73" i="19"/>
  <c r="L106" i="33"/>
  <c r="AB106" i="33"/>
  <c r="R106" i="33"/>
  <c r="AH106" i="33"/>
  <c r="Q106" i="33"/>
  <c r="AG106" i="33"/>
  <c r="F23" i="42"/>
  <c r="F28" i="42"/>
  <c r="AM131" i="8"/>
  <c r="AA32" i="48"/>
  <c r="S32" i="48"/>
  <c r="O85" i="6"/>
  <c r="AD89" i="29"/>
  <c r="AK89" i="29"/>
  <c r="E89" i="29"/>
  <c r="D79" i="30"/>
  <c r="Q79" i="30"/>
  <c r="Z79" i="30"/>
  <c r="H85" i="31"/>
  <c r="AL89" i="29"/>
  <c r="F89" i="29"/>
  <c r="M89" i="29"/>
  <c r="AA87" i="31"/>
  <c r="P129" i="31"/>
  <c r="P131" i="31" s="1"/>
  <c r="AB79" i="30"/>
  <c r="AO79" i="30"/>
  <c r="I79" i="30"/>
  <c r="R79" i="30"/>
  <c r="G89" i="29"/>
  <c r="F87" i="31"/>
  <c r="AG79" i="30"/>
  <c r="AP79" i="30"/>
  <c r="J79" i="30"/>
  <c r="P89" i="29"/>
  <c r="W89" i="29"/>
  <c r="V89" i="29"/>
  <c r="AC89" i="29"/>
  <c r="H106" i="33"/>
  <c r="X106" i="33"/>
  <c r="AN106" i="33"/>
  <c r="N106" i="33"/>
  <c r="AD106" i="33"/>
  <c r="M106" i="33"/>
  <c r="AC106" i="33"/>
  <c r="J87" i="31"/>
  <c r="Y79" i="30"/>
  <c r="AH79" i="30"/>
  <c r="H89" i="29"/>
  <c r="O89" i="29"/>
  <c r="N89" i="29"/>
  <c r="U89" i="29"/>
  <c r="D106" i="33"/>
  <c r="T106" i="33"/>
  <c r="AJ106" i="33"/>
  <c r="J106" i="33"/>
  <c r="Z106" i="33"/>
  <c r="AP106" i="33"/>
  <c r="I106" i="33"/>
  <c r="Y106" i="33"/>
  <c r="AO106" i="33"/>
  <c r="F106" i="39"/>
  <c r="I171" i="6"/>
  <c r="AP170" i="6"/>
  <c r="U172" i="6"/>
  <c r="AI131" i="6"/>
  <c r="I87" i="6"/>
  <c r="AI130" i="6"/>
  <c r="AP87" i="6"/>
  <c r="U171" i="6"/>
  <c r="Z172" i="6"/>
  <c r="U41" i="47"/>
  <c r="AK41" i="47"/>
  <c r="AJ41" i="47"/>
  <c r="S41" i="47"/>
  <c r="AI41" i="47"/>
  <c r="V41" i="47"/>
  <c r="AO130" i="6"/>
  <c r="H41" i="47"/>
  <c r="X41" i="47"/>
  <c r="AN41" i="47"/>
  <c r="G41" i="47"/>
  <c r="W41" i="47"/>
  <c r="AM41" i="47"/>
  <c r="J41" i="47"/>
  <c r="Z41" i="47"/>
  <c r="AP41" i="47"/>
  <c r="I41" i="47"/>
  <c r="Y41" i="47"/>
  <c r="AO41" i="47"/>
  <c r="AJ132" i="6"/>
  <c r="AC87" i="6"/>
  <c r="N85" i="6"/>
  <c r="AL71" i="5"/>
  <c r="K74" i="5"/>
  <c r="P41" i="47"/>
  <c r="O41" i="47"/>
  <c r="R41" i="47"/>
  <c r="AH41" i="47"/>
  <c r="L41" i="47"/>
  <c r="AB41" i="47"/>
  <c r="K41" i="47"/>
  <c r="AA41" i="47"/>
  <c r="N41" i="47"/>
  <c r="M41" i="47"/>
  <c r="AC41" i="47"/>
  <c r="K87" i="31"/>
  <c r="AI85" i="31"/>
  <c r="N87" i="31"/>
  <c r="U129" i="31"/>
  <c r="U131" i="31" s="1"/>
  <c r="AO131" i="6"/>
  <c r="P172" i="6"/>
  <c r="H129" i="6"/>
  <c r="H130" i="6" s="1"/>
  <c r="AF130" i="6"/>
  <c r="AI87" i="6"/>
  <c r="Q87" i="31"/>
  <c r="AJ131" i="6"/>
  <c r="AH170" i="6"/>
  <c r="AH85" i="31"/>
  <c r="W129" i="31"/>
  <c r="W132" i="31" s="1"/>
  <c r="N87" i="6"/>
  <c r="N129" i="6"/>
  <c r="N130" i="6" s="1"/>
  <c r="N172" i="6"/>
  <c r="G30" i="42"/>
  <c r="M87" i="6"/>
  <c r="P85" i="31"/>
  <c r="Q85" i="31"/>
  <c r="F85" i="31"/>
  <c r="L87" i="31"/>
  <c r="O73" i="5"/>
  <c r="Y129" i="31"/>
  <c r="Y130" i="31" s="1"/>
  <c r="R129" i="31"/>
  <c r="R130" i="31" s="1"/>
  <c r="V87" i="31"/>
  <c r="N171" i="6"/>
  <c r="AA84" i="7"/>
  <c r="AM84" i="7"/>
  <c r="AM72" i="5"/>
  <c r="AM78" i="5" s="1"/>
  <c r="Z75" i="5"/>
  <c r="D84" i="7"/>
  <c r="T84" i="7"/>
  <c r="X85" i="31"/>
  <c r="U85" i="31"/>
  <c r="G104" i="39"/>
  <c r="AN89" i="29"/>
  <c r="AB129" i="31"/>
  <c r="AB130" i="31" s="1"/>
  <c r="AE169" i="31"/>
  <c r="AE172" i="31" s="1"/>
  <c r="T169" i="31"/>
  <c r="T171" i="31" s="1"/>
  <c r="AJ79" i="30"/>
  <c r="Z87" i="31"/>
  <c r="O106" i="33"/>
  <c r="W106" i="33"/>
  <c r="AE106" i="33"/>
  <c r="C73" i="19"/>
  <c r="T73" i="19"/>
  <c r="AL41" i="47"/>
  <c r="F30" i="42"/>
  <c r="P73" i="19"/>
  <c r="F29" i="42"/>
  <c r="F22" i="42"/>
  <c r="K106" i="33"/>
  <c r="S106" i="33"/>
  <c r="AA106" i="33"/>
  <c r="AE131" i="8"/>
  <c r="W131" i="8"/>
  <c r="O131" i="8"/>
  <c r="G131" i="8"/>
  <c r="AJ131" i="8"/>
  <c r="AB131" i="8"/>
  <c r="T131" i="8"/>
  <c r="L131" i="8"/>
  <c r="D131" i="8"/>
  <c r="AG131" i="8"/>
  <c r="Y131" i="8"/>
  <c r="Q131" i="8"/>
  <c r="I131" i="8"/>
  <c r="AL131" i="8"/>
  <c r="AD131" i="8"/>
  <c r="V131" i="8"/>
  <c r="N131" i="8"/>
  <c r="F131" i="8"/>
  <c r="AI131" i="8"/>
  <c r="AA131" i="8"/>
  <c r="S131" i="8"/>
  <c r="K131" i="8"/>
  <c r="AF131" i="8"/>
  <c r="X131" i="8"/>
  <c r="P131" i="8"/>
  <c r="H131" i="8"/>
  <c r="AK131" i="8"/>
  <c r="AC131" i="8"/>
  <c r="U131" i="8"/>
  <c r="M131" i="8"/>
  <c r="E131" i="8"/>
  <c r="AH131" i="8"/>
  <c r="Z131" i="8"/>
  <c r="R131" i="8"/>
  <c r="J131" i="8"/>
  <c r="D172" i="6"/>
  <c r="H171" i="6"/>
  <c r="AJ169" i="6"/>
  <c r="AJ170" i="6" s="1"/>
  <c r="D87" i="6"/>
  <c r="H87" i="6"/>
  <c r="AC171" i="6"/>
  <c r="D129" i="6"/>
  <c r="D131" i="6" s="1"/>
  <c r="F27" i="42"/>
  <c r="F24" i="42"/>
  <c r="F26" i="42"/>
  <c r="F25" i="42"/>
  <c r="F21" i="42"/>
  <c r="AM106" i="33"/>
  <c r="D27" i="42"/>
  <c r="G168" i="41"/>
  <c r="D161" i="41"/>
  <c r="H161" i="41"/>
  <c r="L161" i="41"/>
  <c r="L163" i="41" s="1"/>
  <c r="P161" i="41"/>
  <c r="T161" i="41"/>
  <c r="X161" i="41"/>
  <c r="G161" i="41"/>
  <c r="G163" i="41" s="1"/>
  <c r="K161" i="41"/>
  <c r="O161" i="41"/>
  <c r="S161" i="41"/>
  <c r="W161" i="41"/>
  <c r="C161" i="41"/>
  <c r="F161" i="41"/>
  <c r="J161" i="41"/>
  <c r="N161" i="41"/>
  <c r="R161" i="41"/>
  <c r="V161" i="41"/>
  <c r="Z161" i="41"/>
  <c r="E161" i="41"/>
  <c r="I161" i="41"/>
  <c r="M161" i="41"/>
  <c r="Q161" i="41"/>
  <c r="U161" i="41"/>
  <c r="Y161" i="41"/>
  <c r="AE41" i="47"/>
  <c r="AG104" i="41"/>
  <c r="AH104" i="41"/>
  <c r="AH104" i="39"/>
  <c r="F104" i="39"/>
  <c r="AI106" i="33"/>
  <c r="AH104" i="33"/>
  <c r="Z169" i="31"/>
  <c r="Z172" i="31" s="1"/>
  <c r="S169" i="31"/>
  <c r="S170" i="31" s="1"/>
  <c r="O85" i="31"/>
  <c r="AC169" i="31"/>
  <c r="AC172" i="31" s="1"/>
  <c r="M129" i="31"/>
  <c r="M132" i="31" s="1"/>
  <c r="G169" i="31"/>
  <c r="G171" i="31" s="1"/>
  <c r="T79" i="30"/>
  <c r="C79" i="30"/>
  <c r="F163" i="35"/>
  <c r="N163" i="35"/>
  <c r="G163" i="35"/>
  <c r="O163" i="35"/>
  <c r="W163" i="35"/>
  <c r="D163" i="35"/>
  <c r="L163" i="35"/>
  <c r="T163" i="35"/>
  <c r="AI79" i="30"/>
  <c r="Q163" i="35"/>
  <c r="Y163" i="35"/>
  <c r="AI129" i="31"/>
  <c r="AI132" i="31" s="1"/>
  <c r="V74" i="5"/>
  <c r="Z85" i="31"/>
  <c r="N70" i="5"/>
  <c r="N77" i="5" s="1"/>
  <c r="AJ87" i="31"/>
  <c r="AL87" i="31"/>
  <c r="AA129" i="31"/>
  <c r="AA132" i="31" s="1"/>
  <c r="U87" i="31"/>
  <c r="C82" i="7"/>
  <c r="K82" i="7"/>
  <c r="C131" i="8"/>
  <c r="E122" i="19"/>
  <c r="G122" i="19"/>
  <c r="I122" i="19"/>
  <c r="K122" i="19"/>
  <c r="M122" i="19"/>
  <c r="O122" i="19"/>
  <c r="Q122" i="19"/>
  <c r="S122" i="19"/>
  <c r="U122" i="19"/>
  <c r="W122" i="19"/>
  <c r="Y122" i="19"/>
  <c r="AA122" i="19"/>
  <c r="AC122" i="19"/>
  <c r="AE122" i="19"/>
  <c r="AG122" i="19"/>
  <c r="AI122" i="19"/>
  <c r="AK122" i="19"/>
  <c r="AM122" i="19"/>
  <c r="D121" i="19"/>
  <c r="F121" i="19"/>
  <c r="H121" i="19"/>
  <c r="J121" i="19"/>
  <c r="L121" i="19"/>
  <c r="N121" i="19"/>
  <c r="P121" i="19"/>
  <c r="R121" i="19"/>
  <c r="T121" i="19"/>
  <c r="V121" i="19"/>
  <c r="X121" i="19"/>
  <c r="Z121" i="19"/>
  <c r="AB121" i="19"/>
  <c r="AD121" i="19"/>
  <c r="AF121" i="19"/>
  <c r="AH121" i="19"/>
  <c r="AJ121" i="19"/>
  <c r="AL121" i="19"/>
  <c r="C121" i="19"/>
  <c r="D122" i="19"/>
  <c r="F122" i="19"/>
  <c r="H122" i="19"/>
  <c r="J122" i="19"/>
  <c r="L122" i="19"/>
  <c r="N122" i="19"/>
  <c r="P122" i="19"/>
  <c r="R122" i="19"/>
  <c r="T122" i="19"/>
  <c r="V122" i="19"/>
  <c r="X122" i="19"/>
  <c r="Z122" i="19"/>
  <c r="AB122" i="19"/>
  <c r="AD122" i="19"/>
  <c r="AF122" i="19"/>
  <c r="AH122" i="19"/>
  <c r="AJ122" i="19"/>
  <c r="AL122" i="19"/>
  <c r="E121" i="19"/>
  <c r="G121" i="19"/>
  <c r="I121" i="19"/>
  <c r="K121" i="19"/>
  <c r="M121" i="19"/>
  <c r="O121" i="19"/>
  <c r="Q121" i="19"/>
  <c r="S121" i="19"/>
  <c r="U121" i="19"/>
  <c r="W121" i="19"/>
  <c r="Y121" i="19"/>
  <c r="AA121" i="19"/>
  <c r="AC121" i="19"/>
  <c r="AE121" i="19"/>
  <c r="AG121" i="19"/>
  <c r="AI121" i="19"/>
  <c r="AK121" i="19"/>
  <c r="AM121" i="19"/>
  <c r="AD85" i="31"/>
  <c r="AE89" i="29"/>
  <c r="U85" i="6"/>
  <c r="AD76" i="4"/>
  <c r="AP172" i="6"/>
  <c r="AF132" i="6"/>
  <c r="AH172" i="6"/>
  <c r="X172" i="6"/>
  <c r="M171" i="6"/>
  <c r="X170" i="6"/>
  <c r="D170" i="6"/>
  <c r="AC170" i="6"/>
  <c r="I172" i="6"/>
  <c r="U87" i="6"/>
  <c r="AO87" i="6"/>
  <c r="P87" i="6"/>
  <c r="AC129" i="6"/>
  <c r="AC132" i="6" s="1"/>
  <c r="X87" i="6"/>
  <c r="H172" i="6"/>
  <c r="P171" i="6"/>
  <c r="Z87" i="6"/>
  <c r="Z129" i="6"/>
  <c r="Z131" i="6" s="1"/>
  <c r="Z171" i="6"/>
  <c r="C172" i="6"/>
  <c r="AF169" i="6"/>
  <c r="AF171" i="6" s="1"/>
  <c r="M129" i="6"/>
  <c r="M132" i="6" s="1"/>
  <c r="I129" i="6"/>
  <c r="I132" i="6" s="1"/>
  <c r="AN72" i="5"/>
  <c r="AN172" i="6"/>
  <c r="V87" i="6"/>
  <c r="AD78" i="8"/>
  <c r="AD104" i="39"/>
  <c r="E163" i="35"/>
  <c r="T85" i="31"/>
  <c r="J169" i="31"/>
  <c r="J172" i="31" s="1"/>
  <c r="AD169" i="31"/>
  <c r="AD172" i="31" s="1"/>
  <c r="AB169" i="31"/>
  <c r="AB170" i="31" s="1"/>
  <c r="E169" i="31"/>
  <c r="E172" i="31" s="1"/>
  <c r="AC85" i="31"/>
  <c r="M87" i="31"/>
  <c r="AP169" i="31"/>
  <c r="AP171" i="31" s="1"/>
  <c r="O87" i="31"/>
  <c r="T87" i="31"/>
  <c r="V169" i="31"/>
  <c r="V172" i="31" s="1"/>
  <c r="I87" i="31"/>
  <c r="L79" i="30"/>
  <c r="AF89" i="29"/>
  <c r="K79" i="30"/>
  <c r="S79" i="30"/>
  <c r="N85" i="31"/>
  <c r="G171" i="6"/>
  <c r="R87" i="6"/>
  <c r="AN84" i="7"/>
  <c r="Y85" i="6"/>
  <c r="AE130" i="6"/>
  <c r="R170" i="6"/>
  <c r="AM170" i="6"/>
  <c r="AG172" i="6"/>
  <c r="AB172" i="6"/>
  <c r="AN87" i="6"/>
  <c r="AK87" i="6"/>
  <c r="S129" i="6"/>
  <c r="S130" i="6" s="1"/>
  <c r="G172" i="6"/>
  <c r="E170" i="6"/>
  <c r="E129" i="6"/>
  <c r="E132" i="6" s="1"/>
  <c r="Q171" i="6"/>
  <c r="F172" i="6"/>
  <c r="F129" i="6"/>
  <c r="F130" i="6" s="1"/>
  <c r="AA82" i="7"/>
  <c r="J82" i="7"/>
  <c r="AA75" i="5"/>
  <c r="AA81" i="5" s="1"/>
  <c r="M85" i="6"/>
  <c r="F85" i="6"/>
  <c r="AD85" i="6"/>
  <c r="R85" i="6"/>
  <c r="AE131" i="6"/>
  <c r="AM171" i="6"/>
  <c r="AK132" i="6"/>
  <c r="AN171" i="6"/>
  <c r="AL170" i="6"/>
  <c r="AH87" i="6"/>
  <c r="L172" i="6"/>
  <c r="E85" i="6"/>
  <c r="E87" i="6"/>
  <c r="AB87" i="6"/>
  <c r="Y129" i="6"/>
  <c r="Y132" i="6" s="1"/>
  <c r="Y170" i="6"/>
  <c r="V172" i="6"/>
  <c r="AL87" i="6"/>
  <c r="O87" i="6"/>
  <c r="AA87" i="6"/>
  <c r="AD169" i="6"/>
  <c r="AD170" i="6" s="1"/>
  <c r="O170" i="6"/>
  <c r="R129" i="6"/>
  <c r="R130" i="6" s="1"/>
  <c r="S85" i="6"/>
  <c r="AO74" i="5"/>
  <c r="S72" i="5"/>
  <c r="S78" i="5" s="1"/>
  <c r="L73" i="5"/>
  <c r="AD73" i="5"/>
  <c r="AD79" i="5" s="1"/>
  <c r="W71" i="5"/>
  <c r="W77" i="5" s="1"/>
  <c r="AP71" i="5"/>
  <c r="J72" i="5"/>
  <c r="T41" i="47"/>
  <c r="Q41" i="47"/>
  <c r="C73" i="5"/>
  <c r="M70" i="5"/>
  <c r="M78" i="5" s="1"/>
  <c r="G74" i="5"/>
  <c r="X71" i="5"/>
  <c r="Q73" i="5"/>
  <c r="AH72" i="5"/>
  <c r="R73" i="5"/>
  <c r="Y87" i="31"/>
  <c r="X87" i="31"/>
  <c r="H87" i="31"/>
  <c r="W87" i="31"/>
  <c r="P87" i="31"/>
  <c r="Y85" i="31"/>
  <c r="C106" i="41"/>
  <c r="K106" i="41"/>
  <c r="S106" i="41"/>
  <c r="AA106" i="41"/>
  <c r="D106" i="41"/>
  <c r="L106" i="41"/>
  <c r="T106" i="41"/>
  <c r="AB106" i="41"/>
  <c r="E106" i="41"/>
  <c r="M106" i="41"/>
  <c r="U106" i="41"/>
  <c r="AC106" i="41"/>
  <c r="F106" i="41"/>
  <c r="N106" i="41"/>
  <c r="V106" i="41"/>
  <c r="AD106" i="41"/>
  <c r="R85" i="31"/>
  <c r="X169" i="31"/>
  <c r="X170" i="31" s="1"/>
  <c r="AD87" i="31"/>
  <c r="AI87" i="31"/>
  <c r="S87" i="31"/>
  <c r="M85" i="31"/>
  <c r="AC87" i="31"/>
  <c r="R87" i="31"/>
  <c r="G87" i="31"/>
  <c r="O129" i="31"/>
  <c r="O132" i="31" s="1"/>
  <c r="H169" i="31"/>
  <c r="H171" i="31" s="1"/>
  <c r="I129" i="31"/>
  <c r="I131" i="31" s="1"/>
  <c r="V85" i="31"/>
  <c r="AB85" i="31"/>
  <c r="AG32" i="48"/>
  <c r="AD39" i="47"/>
  <c r="AG104" i="39"/>
  <c r="J85" i="31"/>
  <c r="AA85" i="31"/>
  <c r="L85" i="31"/>
  <c r="AJ169" i="31"/>
  <c r="AJ172" i="31" s="1"/>
  <c r="AG129" i="31"/>
  <c r="AG132" i="31" s="1"/>
  <c r="Q129" i="31"/>
  <c r="Q130" i="31" s="1"/>
  <c r="K129" i="31"/>
  <c r="K130" i="31" s="1"/>
  <c r="L129" i="31"/>
  <c r="L132" i="31" s="1"/>
  <c r="N129" i="31"/>
  <c r="N130" i="31" s="1"/>
  <c r="W85" i="31"/>
  <c r="F129" i="31"/>
  <c r="F131" i="31" s="1"/>
  <c r="AH129" i="31"/>
  <c r="AH131" i="31" s="1"/>
  <c r="AG104" i="33"/>
  <c r="AD71" i="19"/>
  <c r="F171" i="6"/>
  <c r="AM129" i="6"/>
  <c r="AM131" i="6" s="1"/>
  <c r="W82" i="7"/>
  <c r="V84" i="7"/>
  <c r="AI71" i="5"/>
  <c r="AI77" i="5" s="1"/>
  <c r="S75" i="5"/>
  <c r="S81" i="5" s="1"/>
  <c r="K73" i="5"/>
  <c r="K70" i="5"/>
  <c r="K78" i="5" s="1"/>
  <c r="AB74" i="5"/>
  <c r="AC73" i="5"/>
  <c r="AL72" i="5"/>
  <c r="AD72" i="5"/>
  <c r="AD78" i="5" s="1"/>
  <c r="F75" i="5"/>
  <c r="W75" i="5"/>
  <c r="W81" i="5" s="1"/>
  <c r="W72" i="5"/>
  <c r="W78" i="5" s="1"/>
  <c r="O70" i="5"/>
  <c r="AP72" i="5"/>
  <c r="J71" i="5"/>
  <c r="AC85" i="6"/>
  <c r="Z85" i="6"/>
  <c r="AK131" i="6"/>
  <c r="AG171" i="6"/>
  <c r="AL172" i="6"/>
  <c r="L170" i="6"/>
  <c r="AB171" i="6"/>
  <c r="T172" i="6"/>
  <c r="Q170" i="6"/>
  <c r="Y171" i="6"/>
  <c r="Q85" i="6"/>
  <c r="Y87" i="6"/>
  <c r="AG87" i="6"/>
  <c r="T87" i="6"/>
  <c r="Q87" i="6"/>
  <c r="L87" i="6"/>
  <c r="T171" i="6"/>
  <c r="AG129" i="6"/>
  <c r="AG132" i="6" s="1"/>
  <c r="AN129" i="6"/>
  <c r="AN131" i="6" s="1"/>
  <c r="R172" i="6"/>
  <c r="AA171" i="6"/>
  <c r="V85" i="6"/>
  <c r="AD87" i="6"/>
  <c r="V129" i="6"/>
  <c r="V131" i="6" s="1"/>
  <c r="F87" i="6"/>
  <c r="G129" i="6"/>
  <c r="G132" i="6" s="1"/>
  <c r="AL129" i="6"/>
  <c r="AL132" i="6" s="1"/>
  <c r="AE169" i="6"/>
  <c r="AE171" i="6" s="1"/>
  <c r="V170" i="6"/>
  <c r="S170" i="6"/>
  <c r="AA172" i="6"/>
  <c r="AA129" i="6"/>
  <c r="AA130" i="6" s="1"/>
  <c r="L129" i="6"/>
  <c r="L131" i="6" s="1"/>
  <c r="O171" i="6"/>
  <c r="S171" i="6"/>
  <c r="AA85" i="6"/>
  <c r="AM89" i="29"/>
  <c r="G106" i="41"/>
  <c r="O106" i="41"/>
  <c r="W106" i="41"/>
  <c r="AE106" i="41"/>
  <c r="H106" i="41"/>
  <c r="P106" i="41"/>
  <c r="X106" i="41"/>
  <c r="AF106" i="41"/>
  <c r="I106" i="41"/>
  <c r="Q106" i="41"/>
  <c r="Y106" i="41"/>
  <c r="J106" i="41"/>
  <c r="R106" i="41"/>
  <c r="Z106" i="41"/>
  <c r="O84" i="7"/>
  <c r="D87" i="31"/>
  <c r="G84" i="7"/>
  <c r="AE87" i="31"/>
  <c r="Z82" i="7"/>
  <c r="AI106" i="41"/>
  <c r="AJ106" i="41"/>
  <c r="AK106" i="41"/>
  <c r="AL106" i="41"/>
  <c r="Y82" i="7"/>
  <c r="Y80" i="4"/>
  <c r="Y88" i="4" s="1"/>
  <c r="AF75" i="5"/>
  <c r="H72" i="5"/>
  <c r="AG70" i="5"/>
  <c r="AG78" i="5" s="1"/>
  <c r="X129" i="6"/>
  <c r="V104" i="39"/>
  <c r="C104" i="39"/>
  <c r="W85" i="6"/>
  <c r="AB85" i="6"/>
  <c r="AN87" i="31"/>
  <c r="AM106" i="41"/>
  <c r="AN106" i="41"/>
  <c r="AG106" i="41"/>
  <c r="AO106" i="41"/>
  <c r="AH106" i="41"/>
  <c r="AP106" i="41"/>
  <c r="AE87" i="6"/>
  <c r="K85" i="31"/>
  <c r="T70" i="5"/>
  <c r="T77" i="5" s="1"/>
  <c r="D71" i="5"/>
  <c r="U74" i="5"/>
  <c r="W132" i="6"/>
  <c r="AP129" i="6"/>
  <c r="AP131" i="6" s="1"/>
  <c r="C87" i="6"/>
  <c r="AK169" i="6"/>
  <c r="AK170" i="6" s="1"/>
  <c r="AD82" i="7"/>
  <c r="O129" i="6"/>
  <c r="E171" i="6"/>
  <c r="E104" i="39"/>
  <c r="AG41" i="47"/>
  <c r="AF41" i="47"/>
  <c r="L85" i="6"/>
  <c r="K84" i="7"/>
  <c r="G82" i="7"/>
  <c r="S87" i="6"/>
  <c r="Y84" i="7"/>
  <c r="M84" i="7"/>
  <c r="U84" i="7"/>
  <c r="AO169" i="6"/>
  <c r="U129" i="6"/>
  <c r="K87" i="6"/>
  <c r="AD41" i="47"/>
  <c r="D85" i="6"/>
  <c r="T85" i="6"/>
  <c r="L71" i="19"/>
  <c r="AE73" i="19"/>
  <c r="P129" i="6"/>
  <c r="AJ87" i="6"/>
  <c r="AF85" i="31"/>
  <c r="H85" i="6"/>
  <c r="I104" i="39"/>
  <c r="D104" i="39"/>
  <c r="Q129" i="6"/>
  <c r="H80" i="8"/>
  <c r="C78" i="4"/>
  <c r="I84" i="7"/>
  <c r="Q84" i="7"/>
  <c r="AC84" i="7"/>
  <c r="AI84" i="7"/>
  <c r="AB84" i="7"/>
  <c r="V106" i="39"/>
  <c r="AF87" i="6"/>
  <c r="P80" i="8"/>
  <c r="E78" i="4"/>
  <c r="AP106" i="39"/>
  <c r="AA106" i="39"/>
  <c r="I78" i="4"/>
  <c r="E84" i="7"/>
  <c r="N84" i="7"/>
  <c r="S84" i="7"/>
  <c r="C84" i="7"/>
  <c r="E82" i="7"/>
  <c r="D20" i="42"/>
  <c r="T104" i="39"/>
  <c r="S104" i="39"/>
  <c r="R104" i="39"/>
  <c r="U104" i="39"/>
  <c r="Y104" i="39"/>
  <c r="Z104" i="39"/>
  <c r="J104" i="39"/>
  <c r="N104" i="39"/>
  <c r="AC104" i="39"/>
  <c r="AK106" i="39"/>
  <c r="K104" i="39"/>
  <c r="AA104" i="39"/>
  <c r="AD131" i="6"/>
  <c r="AD132" i="6"/>
  <c r="AD130" i="6"/>
  <c r="AA79" i="30"/>
  <c r="Q106" i="39"/>
  <c r="P85" i="6"/>
  <c r="X85" i="6"/>
  <c r="AM87" i="6"/>
  <c r="AB129" i="6"/>
  <c r="T129" i="6"/>
  <c r="X81" i="4"/>
  <c r="AJ85" i="4"/>
  <c r="AA84" i="4"/>
  <c r="AA90" i="4" s="1"/>
  <c r="E80" i="4"/>
  <c r="AO82" i="4"/>
  <c r="E83" i="4"/>
  <c r="W169" i="6"/>
  <c r="W87" i="6"/>
  <c r="AA72" i="5"/>
  <c r="AA78" i="5" s="1"/>
  <c r="C68" i="5"/>
  <c r="AJ70" i="5"/>
  <c r="AJ77" i="5" s="1"/>
  <c r="AB73" i="5"/>
  <c r="L74" i="5"/>
  <c r="D72" i="5"/>
  <c r="AK74" i="5"/>
  <c r="AC70" i="5"/>
  <c r="AC78" i="5" s="1"/>
  <c r="M73" i="5"/>
  <c r="E71" i="5"/>
  <c r="E77" i="5" s="1"/>
  <c r="V73" i="5"/>
  <c r="AM75" i="5"/>
  <c r="AM81" i="5" s="1"/>
  <c r="AE71" i="5"/>
  <c r="AE77" i="5" s="1"/>
  <c r="I74" i="5"/>
  <c r="AH71" i="5"/>
  <c r="R74" i="5"/>
  <c r="AE84" i="7"/>
  <c r="AA71" i="5"/>
  <c r="AA77" i="5" s="1"/>
  <c r="C74" i="5"/>
  <c r="AJ74" i="5"/>
  <c r="AJ73" i="5"/>
  <c r="AB70" i="5"/>
  <c r="AB77" i="5" s="1"/>
  <c r="T74" i="5"/>
  <c r="T73" i="5"/>
  <c r="L70" i="5"/>
  <c r="D75" i="5"/>
  <c r="AK73" i="5"/>
  <c r="AK70" i="5"/>
  <c r="AC74" i="5"/>
  <c r="U73" i="5"/>
  <c r="U70" i="5"/>
  <c r="M74" i="5"/>
  <c r="E75" i="5"/>
  <c r="E81" i="5" s="1"/>
  <c r="E72" i="5"/>
  <c r="E78" i="5" s="1"/>
  <c r="V70" i="5"/>
  <c r="N74" i="5"/>
  <c r="N73" i="5"/>
  <c r="AM71" i="5"/>
  <c r="AM77" i="5" s="1"/>
  <c r="AE75" i="5"/>
  <c r="AE81" i="5" s="1"/>
  <c r="AE72" i="5"/>
  <c r="AE78" i="5" s="1"/>
  <c r="I73" i="5"/>
  <c r="I70" i="5"/>
  <c r="I78" i="5" s="1"/>
  <c r="AH75" i="5"/>
  <c r="R70" i="5"/>
  <c r="R77" i="5" s="1"/>
  <c r="AD84" i="7"/>
  <c r="AB82" i="7"/>
  <c r="D82" i="7"/>
  <c r="L82" i="7"/>
  <c r="V82" i="7"/>
  <c r="AA73" i="5"/>
  <c r="AA79" i="5" s="1"/>
  <c r="AA74" i="5"/>
  <c r="AA80" i="5" s="1"/>
  <c r="C71" i="5"/>
  <c r="C72" i="5"/>
  <c r="C70" i="5"/>
  <c r="C81" i="5" s="1"/>
  <c r="AJ72" i="5"/>
  <c r="AJ75" i="5"/>
  <c r="AB72" i="5"/>
  <c r="AB75" i="5"/>
  <c r="T72" i="5"/>
  <c r="T75" i="5"/>
  <c r="L72" i="5"/>
  <c r="L75" i="5"/>
  <c r="D74" i="5"/>
  <c r="D70" i="5"/>
  <c r="D79" i="5" s="1"/>
  <c r="AK75" i="5"/>
  <c r="AK71" i="5"/>
  <c r="AC75" i="5"/>
  <c r="AC71" i="5"/>
  <c r="U75" i="5"/>
  <c r="U71" i="5"/>
  <c r="M75" i="5"/>
  <c r="M71" i="5"/>
  <c r="E73" i="5"/>
  <c r="E79" i="5" s="1"/>
  <c r="E74" i="5"/>
  <c r="E80" i="5" s="1"/>
  <c r="V72" i="5"/>
  <c r="V75" i="5"/>
  <c r="N72" i="5"/>
  <c r="N75" i="5"/>
  <c r="AM73" i="5"/>
  <c r="AM79" i="5" s="1"/>
  <c r="AM74" i="5"/>
  <c r="AM80" i="5" s="1"/>
  <c r="AE73" i="5"/>
  <c r="AE79" i="5" s="1"/>
  <c r="AE74" i="5"/>
  <c r="AE80" i="5" s="1"/>
  <c r="I75" i="5"/>
  <c r="I71" i="5"/>
  <c r="AH74" i="5"/>
  <c r="AH70" i="5"/>
  <c r="R72" i="5"/>
  <c r="R75" i="5"/>
  <c r="Q82" i="7"/>
  <c r="T82" i="7"/>
  <c r="AG84" i="7"/>
  <c r="AO84" i="7"/>
  <c r="AJ84" i="7"/>
  <c r="R84" i="7"/>
  <c r="AI75" i="5"/>
  <c r="AI81" i="5" s="1"/>
  <c r="AI72" i="5"/>
  <c r="AI78" i="5" s="1"/>
  <c r="S71" i="5"/>
  <c r="S77" i="5" s="1"/>
  <c r="K75" i="5"/>
  <c r="K71" i="5"/>
  <c r="AL75" i="5"/>
  <c r="AD74" i="5"/>
  <c r="AD80" i="5" s="1"/>
  <c r="AD75" i="5"/>
  <c r="AD81" i="5" s="1"/>
  <c r="AD71" i="5"/>
  <c r="AD77" i="5" s="1"/>
  <c r="F72" i="5"/>
  <c r="F71" i="5"/>
  <c r="W73" i="5"/>
  <c r="W79" i="5" s="1"/>
  <c r="W74" i="5"/>
  <c r="W80" i="5" s="1"/>
  <c r="O74" i="5"/>
  <c r="G73" i="5"/>
  <c r="G70" i="5"/>
  <c r="AN71" i="5"/>
  <c r="X72" i="5"/>
  <c r="P75" i="5"/>
  <c r="H71" i="5"/>
  <c r="AG73" i="5"/>
  <c r="Y74" i="5"/>
  <c r="Q70" i="5"/>
  <c r="AP75" i="5"/>
  <c r="Z72" i="5"/>
  <c r="Z71" i="5"/>
  <c r="J75" i="5"/>
  <c r="M172" i="6"/>
  <c r="AL84" i="7"/>
  <c r="D80" i="8"/>
  <c r="G80" i="8"/>
  <c r="D85" i="31"/>
  <c r="AO87" i="31"/>
  <c r="D169" i="31"/>
  <c r="D172" i="31" s="1"/>
  <c r="AN169" i="31"/>
  <c r="AN171" i="31" s="1"/>
  <c r="AP87" i="31"/>
  <c r="AM87" i="31"/>
  <c r="AK169" i="31"/>
  <c r="AK172" i="31" s="1"/>
  <c r="AG85" i="31"/>
  <c r="AE85" i="31"/>
  <c r="AF106" i="39"/>
  <c r="D106" i="39"/>
  <c r="AE106" i="39"/>
  <c r="C106" i="39"/>
  <c r="AO129" i="31"/>
  <c r="AO130" i="31" s="1"/>
  <c r="AG87" i="31"/>
  <c r="AL129" i="31"/>
  <c r="AL130" i="31" s="1"/>
  <c r="R106" i="39"/>
  <c r="C87" i="31"/>
  <c r="E87" i="31"/>
  <c r="AF169" i="31"/>
  <c r="AF171" i="31" s="1"/>
  <c r="AH87" i="31"/>
  <c r="V163" i="35"/>
  <c r="C163" i="35"/>
  <c r="H163" i="35"/>
  <c r="M163" i="35"/>
  <c r="U163" i="35"/>
  <c r="AN75" i="5"/>
  <c r="AF72" i="5"/>
  <c r="AF71" i="5"/>
  <c r="X75" i="5"/>
  <c r="P72" i="5"/>
  <c r="P71" i="5"/>
  <c r="H75" i="5"/>
  <c r="AO73" i="5"/>
  <c r="AO70" i="5"/>
  <c r="AG74" i="5"/>
  <c r="Y73" i="5"/>
  <c r="Y70" i="5"/>
  <c r="Q74" i="5"/>
  <c r="V80" i="8"/>
  <c r="J172" i="6"/>
  <c r="J85" i="6"/>
  <c r="K129" i="6"/>
  <c r="C129" i="6"/>
  <c r="AI169" i="6"/>
  <c r="G87" i="6"/>
  <c r="J170" i="6"/>
  <c r="AH129" i="6"/>
  <c r="C85" i="6"/>
  <c r="AP84" i="7"/>
  <c r="J163" i="39"/>
  <c r="Z163" i="39"/>
  <c r="G163" i="39"/>
  <c r="W163" i="39"/>
  <c r="D163" i="39"/>
  <c r="T163" i="39"/>
  <c r="Q163" i="39"/>
  <c r="N163" i="39"/>
  <c r="K163" i="39"/>
  <c r="H163" i="39"/>
  <c r="X163" i="39"/>
  <c r="E163" i="39"/>
  <c r="U163" i="39"/>
  <c r="Z106" i="39"/>
  <c r="J106" i="39"/>
  <c r="Y106" i="39"/>
  <c r="I106" i="39"/>
  <c r="X106" i="39"/>
  <c r="H106" i="39"/>
  <c r="W106" i="39"/>
  <c r="G106" i="39"/>
  <c r="T106" i="39"/>
  <c r="S106" i="39"/>
  <c r="N106" i="39"/>
  <c r="AC106" i="39"/>
  <c r="K106" i="39"/>
  <c r="R163" i="39"/>
  <c r="O163" i="39"/>
  <c r="L163" i="39"/>
  <c r="I163" i="39"/>
  <c r="Y163" i="39"/>
  <c r="F163" i="39"/>
  <c r="V163" i="39"/>
  <c r="C163" i="39"/>
  <c r="S163" i="39"/>
  <c r="P163" i="39"/>
  <c r="M163" i="39"/>
  <c r="P106" i="39"/>
  <c r="O106" i="39"/>
  <c r="M106" i="39"/>
  <c r="L106" i="39"/>
  <c r="N163" i="33"/>
  <c r="P163" i="33"/>
  <c r="M163" i="33"/>
  <c r="Z163" i="33"/>
  <c r="O163" i="33"/>
  <c r="V163" i="33"/>
  <c r="X163" i="33"/>
  <c r="Q163" i="33"/>
  <c r="D163" i="33"/>
  <c r="S163" i="33"/>
  <c r="U163" i="33"/>
  <c r="E163" i="33"/>
  <c r="J163" i="33"/>
  <c r="L163" i="33"/>
  <c r="W163" i="33"/>
  <c r="G163" i="33"/>
  <c r="F163" i="33"/>
  <c r="H163" i="33"/>
  <c r="Y163" i="33"/>
  <c r="I163" i="33"/>
  <c r="R163" i="33"/>
  <c r="T163" i="33"/>
  <c r="K163" i="33"/>
  <c r="D73" i="19"/>
  <c r="M73" i="19"/>
  <c r="O73" i="19"/>
  <c r="O80" i="8"/>
  <c r="K80" i="8"/>
  <c r="AC80" i="8"/>
  <c r="U82" i="7"/>
  <c r="R82" i="7"/>
  <c r="O82" i="7"/>
  <c r="AF84" i="7"/>
  <c r="J84" i="7"/>
  <c r="M85" i="4"/>
  <c r="M91" i="4" s="1"/>
  <c r="O85" i="4"/>
  <c r="I83" i="4"/>
  <c r="W131" i="6"/>
  <c r="J87" i="6"/>
  <c r="C171" i="6"/>
  <c r="J129" i="6"/>
  <c r="F84" i="7"/>
  <c r="Z84" i="7"/>
  <c r="G85" i="6"/>
  <c r="M104" i="39"/>
  <c r="AB104" i="39"/>
  <c r="L104" i="39"/>
  <c r="Q104" i="39"/>
  <c r="AF104" i="39"/>
  <c r="AE104" i="39"/>
  <c r="AB78" i="8"/>
  <c r="C78" i="8"/>
  <c r="I82" i="7"/>
  <c r="AM83" i="4"/>
  <c r="AI73" i="5"/>
  <c r="AI79" i="5" s="1"/>
  <c r="AI74" i="5"/>
  <c r="AI80" i="5" s="1"/>
  <c r="S73" i="5"/>
  <c r="S79" i="5" s="1"/>
  <c r="S74" i="5"/>
  <c r="S80" i="5" s="1"/>
  <c r="AL74" i="5"/>
  <c r="AL70" i="5"/>
  <c r="AL79" i="5" s="1"/>
  <c r="F74" i="5"/>
  <c r="F70" i="5"/>
  <c r="O75" i="5"/>
  <c r="O71" i="5"/>
  <c r="G75" i="5"/>
  <c r="G71" i="5"/>
  <c r="AN74" i="5"/>
  <c r="AN70" i="5"/>
  <c r="AF74" i="5"/>
  <c r="AF70" i="5"/>
  <c r="X74" i="5"/>
  <c r="X70" i="5"/>
  <c r="X79" i="5" s="1"/>
  <c r="P74" i="5"/>
  <c r="P70" i="5"/>
  <c r="H74" i="5"/>
  <c r="H70" i="5"/>
  <c r="AO75" i="5"/>
  <c r="AO71" i="5"/>
  <c r="AG75" i="5"/>
  <c r="AG71" i="5"/>
  <c r="Y75" i="5"/>
  <c r="Y71" i="5"/>
  <c r="Q75" i="5"/>
  <c r="Q71" i="5"/>
  <c r="AP74" i="5"/>
  <c r="AP70" i="5"/>
  <c r="Z74" i="5"/>
  <c r="Z70" i="5"/>
  <c r="J74" i="5"/>
  <c r="J70" i="5"/>
  <c r="P82" i="7"/>
  <c r="H82" i="7"/>
  <c r="AH84" i="7"/>
  <c r="X82" i="7"/>
  <c r="F82" i="7"/>
  <c r="AK84" i="7"/>
  <c r="M82" i="7"/>
  <c r="AL106" i="39"/>
  <c r="K71" i="19"/>
  <c r="E71" i="19"/>
  <c r="AI106" i="39"/>
  <c r="AJ106" i="39"/>
  <c r="AH106" i="39"/>
  <c r="AG106" i="39"/>
  <c r="AN106" i="39"/>
  <c r="AM106" i="39"/>
  <c r="AO106" i="39"/>
  <c r="X89" i="29"/>
  <c r="C129" i="31"/>
  <c r="C130" i="31" s="1"/>
  <c r="AF87" i="31"/>
  <c r="C85" i="31"/>
  <c r="K169" i="6"/>
  <c r="K85" i="6"/>
  <c r="U32" i="48"/>
  <c r="V32" i="48"/>
  <c r="G34" i="48"/>
  <c r="C34" i="48"/>
  <c r="D34" i="48"/>
  <c r="E34" i="48"/>
  <c r="C131" i="20"/>
  <c r="F80" i="8"/>
  <c r="C80" i="8"/>
  <c r="E80" i="8"/>
  <c r="E73" i="19"/>
  <c r="AE84" i="4"/>
  <c r="AD80" i="4"/>
  <c r="AD87" i="4" s="1"/>
  <c r="AB83" i="4"/>
  <c r="AD83" i="4"/>
  <c r="I80" i="4"/>
  <c r="AG80" i="4"/>
  <c r="AG88" i="4" s="1"/>
  <c r="T83" i="4"/>
  <c r="W80" i="4"/>
  <c r="W88" i="4" s="1"/>
  <c r="AE82" i="4"/>
  <c r="AD82" i="4"/>
  <c r="AB85" i="4"/>
  <c r="AB80" i="4"/>
  <c r="AB90" i="4" s="1"/>
  <c r="AM82" i="4"/>
  <c r="V76" i="4"/>
  <c r="AF32" i="48"/>
  <c r="AD32" i="48"/>
  <c r="AE32" i="48"/>
  <c r="Y34" i="48"/>
  <c r="I34" i="48"/>
  <c r="K34" i="48"/>
  <c r="F34" i="48"/>
  <c r="G106" i="33"/>
  <c r="Q73" i="19"/>
  <c r="J73" i="19"/>
  <c r="S73" i="19"/>
  <c r="AC73" i="19"/>
  <c r="R73" i="19"/>
  <c r="V73" i="19"/>
  <c r="Q34" i="48"/>
  <c r="R34" i="48"/>
  <c r="P34" i="48"/>
  <c r="O34" i="48"/>
  <c r="L34" i="48"/>
  <c r="E32" i="48"/>
  <c r="F32" i="48"/>
  <c r="M80" i="8"/>
  <c r="I80" i="8"/>
  <c r="Z80" i="8"/>
  <c r="L80" i="8"/>
  <c r="G78" i="4"/>
  <c r="Y73" i="19"/>
  <c r="Z73" i="19"/>
  <c r="AA73" i="19"/>
  <c r="H73" i="19"/>
  <c r="I73" i="19"/>
  <c r="AB73" i="19"/>
  <c r="K73" i="19"/>
  <c r="Z34" i="48"/>
  <c r="J34" i="48"/>
  <c r="AA34" i="48"/>
  <c r="X34" i="48"/>
  <c r="H34" i="48"/>
  <c r="W34" i="48"/>
  <c r="T34" i="48"/>
  <c r="U34" i="48"/>
  <c r="V34" i="48"/>
  <c r="T80" i="8"/>
  <c r="X80" i="8"/>
  <c r="W80" i="8"/>
  <c r="Y80" i="8"/>
  <c r="J80" i="8"/>
  <c r="Z78" i="4"/>
  <c r="N73" i="19"/>
  <c r="U73" i="19"/>
  <c r="W73" i="19"/>
  <c r="L73" i="19"/>
  <c r="G73" i="19"/>
  <c r="X73" i="19"/>
  <c r="S34" i="48"/>
  <c r="AB34" i="48"/>
  <c r="AC34" i="48"/>
  <c r="M34" i="48"/>
  <c r="N34" i="48"/>
  <c r="AO73" i="19"/>
  <c r="AG73" i="19"/>
  <c r="AO34" i="48"/>
  <c r="R32" i="48"/>
  <c r="P32" i="48"/>
  <c r="O32" i="48"/>
  <c r="AB32" i="48"/>
  <c r="L32" i="48"/>
  <c r="AC32" i="48"/>
  <c r="M32" i="48"/>
  <c r="N32" i="48"/>
  <c r="AG34" i="48"/>
  <c r="Z32" i="48"/>
  <c r="J32" i="48"/>
  <c r="X32" i="48"/>
  <c r="H32" i="48"/>
  <c r="W32" i="48"/>
  <c r="T32" i="48"/>
  <c r="D32" i="48"/>
  <c r="AP34" i="48"/>
  <c r="AN34" i="48"/>
  <c r="Q32" i="48"/>
  <c r="AM34" i="48"/>
  <c r="AJ34" i="48"/>
  <c r="AK34" i="48"/>
  <c r="AL34" i="48"/>
  <c r="AH34" i="48"/>
  <c r="AI34" i="48"/>
  <c r="AF34" i="48"/>
  <c r="Y32" i="48"/>
  <c r="I32" i="48"/>
  <c r="G32" i="48"/>
  <c r="AE34" i="48"/>
  <c r="AD34" i="48"/>
  <c r="K32" i="48"/>
  <c r="H39" i="47"/>
  <c r="P39" i="47"/>
  <c r="X39" i="47"/>
  <c r="G39" i="47"/>
  <c r="O39" i="47"/>
  <c r="W39" i="47"/>
  <c r="J39" i="47"/>
  <c r="R39" i="47"/>
  <c r="Z39" i="47"/>
  <c r="I39" i="47"/>
  <c r="Q39" i="47"/>
  <c r="Y39" i="47"/>
  <c r="D39" i="47"/>
  <c r="L39" i="47"/>
  <c r="T39" i="47"/>
  <c r="AB39" i="47"/>
  <c r="K39" i="47"/>
  <c r="S39" i="47"/>
  <c r="AA39" i="47"/>
  <c r="F39" i="47"/>
  <c r="N39" i="47"/>
  <c r="V39" i="47"/>
  <c r="E39" i="47"/>
  <c r="M39" i="47"/>
  <c r="U39" i="47"/>
  <c r="AC39" i="47"/>
  <c r="F71" i="19"/>
  <c r="X71" i="19"/>
  <c r="Y71" i="19"/>
  <c r="AA71" i="19"/>
  <c r="AD73" i="19"/>
  <c r="H71" i="19"/>
  <c r="G71" i="19"/>
  <c r="R71" i="19"/>
  <c r="AJ73" i="19"/>
  <c r="D22" i="42"/>
  <c r="Q71" i="19"/>
  <c r="O71" i="19"/>
  <c r="AI73" i="19"/>
  <c r="N71" i="19"/>
  <c r="S71" i="19"/>
  <c r="I71" i="19"/>
  <c r="AF73" i="19"/>
  <c r="T71" i="19"/>
  <c r="AC71" i="19"/>
  <c r="D71" i="19"/>
  <c r="M71" i="19"/>
  <c r="Z71" i="19"/>
  <c r="AB71" i="19"/>
  <c r="AK73" i="19"/>
  <c r="AM73" i="19"/>
  <c r="U71" i="19"/>
  <c r="AH73" i="19"/>
  <c r="W71" i="19"/>
  <c r="AL73" i="19"/>
  <c r="P71" i="19"/>
  <c r="J71" i="19"/>
  <c r="D27" i="43"/>
  <c r="D30" i="42"/>
  <c r="D25" i="42"/>
  <c r="D29" i="42"/>
  <c r="D26" i="42"/>
  <c r="D23" i="42"/>
  <c r="D24" i="42"/>
  <c r="D20" i="43"/>
  <c r="D30" i="43"/>
  <c r="D24" i="43"/>
  <c r="D25" i="43"/>
  <c r="D23" i="43"/>
  <c r="D26" i="43"/>
  <c r="D29" i="43"/>
  <c r="F22" i="44"/>
  <c r="D21" i="42"/>
  <c r="D28" i="42"/>
  <c r="D28" i="43"/>
  <c r="D22" i="43"/>
  <c r="V71" i="19"/>
  <c r="C71" i="19"/>
  <c r="AN73" i="19"/>
  <c r="F21" i="44"/>
  <c r="F27" i="44"/>
  <c r="F20" i="44"/>
  <c r="F30" i="44"/>
  <c r="G30" i="44"/>
  <c r="F25" i="44"/>
  <c r="F24" i="44"/>
  <c r="F26" i="44"/>
  <c r="F23" i="44"/>
  <c r="F29" i="44"/>
  <c r="AP73" i="19"/>
  <c r="C104" i="41"/>
  <c r="K104" i="41"/>
  <c r="S104" i="41"/>
  <c r="AA104" i="41"/>
  <c r="D104" i="41"/>
  <c r="L104" i="41"/>
  <c r="T104" i="41"/>
  <c r="AB104" i="41"/>
  <c r="I104" i="41"/>
  <c r="Q104" i="41"/>
  <c r="Y104" i="41"/>
  <c r="J104" i="41"/>
  <c r="R104" i="41"/>
  <c r="Z104" i="41"/>
  <c r="G104" i="41"/>
  <c r="O104" i="41"/>
  <c r="W104" i="41"/>
  <c r="AE104" i="41"/>
  <c r="H104" i="41"/>
  <c r="P104" i="41"/>
  <c r="X104" i="41"/>
  <c r="AF104" i="41"/>
  <c r="E104" i="41"/>
  <c r="M104" i="41"/>
  <c r="U104" i="41"/>
  <c r="AC104" i="41"/>
  <c r="F104" i="41"/>
  <c r="N104" i="41"/>
  <c r="V104" i="41"/>
  <c r="AD104" i="41"/>
  <c r="K80" i="4"/>
  <c r="K91" i="4" s="1"/>
  <c r="AJ80" i="4"/>
  <c r="AO83" i="4"/>
  <c r="AC82" i="7"/>
  <c r="G104" i="33"/>
  <c r="H104" i="33"/>
  <c r="P104" i="33"/>
  <c r="X104" i="33"/>
  <c r="AF104" i="33"/>
  <c r="C104" i="33"/>
  <c r="K104" i="33"/>
  <c r="S104" i="33"/>
  <c r="AA104" i="33"/>
  <c r="J104" i="33"/>
  <c r="R104" i="33"/>
  <c r="Z104" i="33"/>
  <c r="I104" i="33"/>
  <c r="Q104" i="33"/>
  <c r="Y104" i="33"/>
  <c r="D104" i="33"/>
  <c r="L104" i="33"/>
  <c r="T104" i="33"/>
  <c r="AB104" i="33"/>
  <c r="O104" i="33"/>
  <c r="W104" i="33"/>
  <c r="AE104" i="33"/>
  <c r="F104" i="33"/>
  <c r="N104" i="33"/>
  <c r="V104" i="33"/>
  <c r="AD104" i="33"/>
  <c r="E104" i="33"/>
  <c r="M104" i="33"/>
  <c r="U104" i="33"/>
  <c r="AC104" i="33"/>
  <c r="G85" i="4"/>
  <c r="AG81" i="4"/>
  <c r="AP83" i="4"/>
  <c r="AC81" i="4"/>
  <c r="AC87" i="4" s="1"/>
  <c r="O83" i="4"/>
  <c r="AE85" i="4"/>
  <c r="AB78" i="4"/>
  <c r="H76" i="4"/>
  <c r="N78" i="8"/>
  <c r="U78" i="8"/>
  <c r="N87" i="29"/>
  <c r="AD87" i="29"/>
  <c r="AK87" i="29"/>
  <c r="U87" i="29"/>
  <c r="E87" i="29"/>
  <c r="E91" i="29"/>
  <c r="AA77" i="30"/>
  <c r="AA81" i="30"/>
  <c r="AA78" i="30"/>
  <c r="K77" i="30"/>
  <c r="K81" i="30"/>
  <c r="K78" i="30"/>
  <c r="AJ77" i="30"/>
  <c r="AJ81" i="30"/>
  <c r="AJ78" i="30"/>
  <c r="T77" i="30"/>
  <c r="T81" i="30"/>
  <c r="T78" i="30"/>
  <c r="D77" i="30"/>
  <c r="D81" i="30"/>
  <c r="D78" i="30"/>
  <c r="AG77" i="30"/>
  <c r="AG81" i="30"/>
  <c r="AG78" i="30"/>
  <c r="Q77" i="30"/>
  <c r="Q81" i="30"/>
  <c r="Q78" i="30"/>
  <c r="AP77" i="30"/>
  <c r="AP81" i="30"/>
  <c r="AP78" i="30"/>
  <c r="Z77" i="30"/>
  <c r="Z81" i="30"/>
  <c r="Z78" i="30"/>
  <c r="J77" i="30"/>
  <c r="J81" i="30"/>
  <c r="J78" i="30"/>
  <c r="AF87" i="29"/>
  <c r="AF91" i="29"/>
  <c r="AF88" i="29"/>
  <c r="P87" i="29"/>
  <c r="P91" i="29"/>
  <c r="P88" i="29"/>
  <c r="AM87" i="29"/>
  <c r="AM91" i="29"/>
  <c r="AM88" i="29"/>
  <c r="W87" i="29"/>
  <c r="W91" i="29"/>
  <c r="W88" i="29"/>
  <c r="G87" i="29"/>
  <c r="G91" i="29"/>
  <c r="G88" i="29"/>
  <c r="AM78" i="30"/>
  <c r="AM79" i="30"/>
  <c r="W78" i="30"/>
  <c r="W79" i="30"/>
  <c r="G78" i="30"/>
  <c r="G79" i="30"/>
  <c r="AF78" i="30"/>
  <c r="AF79" i="30"/>
  <c r="AJ88" i="29"/>
  <c r="AA88" i="29"/>
  <c r="K88" i="29"/>
  <c r="AL87" i="29"/>
  <c r="AL91" i="29"/>
  <c r="V87" i="29"/>
  <c r="F87" i="29"/>
  <c r="F91" i="29"/>
  <c r="AC87" i="29"/>
  <c r="M87" i="29"/>
  <c r="M91" i="29"/>
  <c r="P78" i="30"/>
  <c r="V91" i="29"/>
  <c r="P79" i="30"/>
  <c r="T88" i="29"/>
  <c r="AA78" i="8"/>
  <c r="AK78" i="30"/>
  <c r="AK79" i="30"/>
  <c r="U78" i="30"/>
  <c r="AD78" i="30"/>
  <c r="N78" i="30"/>
  <c r="R88" i="29"/>
  <c r="AJ89" i="29"/>
  <c r="AC91" i="29"/>
  <c r="R89" i="29"/>
  <c r="AO88" i="29"/>
  <c r="AO89" i="29"/>
  <c r="Y88" i="29"/>
  <c r="Y89" i="29"/>
  <c r="I88" i="29"/>
  <c r="I89" i="29"/>
  <c r="T89" i="29"/>
  <c r="D88" i="29"/>
  <c r="D89" i="29"/>
  <c r="V88" i="29"/>
  <c r="AG172" i="31"/>
  <c r="AG170" i="31"/>
  <c r="AG171" i="31"/>
  <c r="Q172" i="31"/>
  <c r="Q170" i="31"/>
  <c r="Q171" i="31"/>
  <c r="X132" i="31"/>
  <c r="X130" i="31"/>
  <c r="X131" i="31"/>
  <c r="Z132" i="31"/>
  <c r="Z130" i="31"/>
  <c r="Z131" i="31"/>
  <c r="K172" i="31"/>
  <c r="K170" i="31"/>
  <c r="K171" i="31"/>
  <c r="AL172" i="31"/>
  <c r="AL170" i="31"/>
  <c r="AL171" i="31"/>
  <c r="AA172" i="31"/>
  <c r="AA170" i="31"/>
  <c r="AA171" i="31"/>
  <c r="S132" i="31"/>
  <c r="S130" i="31"/>
  <c r="S131" i="31"/>
  <c r="L172" i="31"/>
  <c r="L170" i="31"/>
  <c r="L171" i="31"/>
  <c r="N172" i="31"/>
  <c r="N170" i="31"/>
  <c r="N171" i="31"/>
  <c r="AF131" i="31"/>
  <c r="AF132" i="31"/>
  <c r="AF130" i="31"/>
  <c r="AC131" i="31"/>
  <c r="AC132" i="31"/>
  <c r="AC130" i="31"/>
  <c r="U171" i="31"/>
  <c r="U172" i="31"/>
  <c r="U170" i="31"/>
  <c r="F171" i="31"/>
  <c r="F172" i="31"/>
  <c r="F170" i="31"/>
  <c r="G131" i="31"/>
  <c r="G132" i="31"/>
  <c r="G130" i="31"/>
  <c r="AP131" i="31"/>
  <c r="AP132" i="31"/>
  <c r="AP130" i="31"/>
  <c r="AH171" i="31"/>
  <c r="AH172" i="31"/>
  <c r="AH170" i="31"/>
  <c r="AE131" i="31"/>
  <c r="AE132" i="31"/>
  <c r="AE130" i="31"/>
  <c r="O171" i="31"/>
  <c r="O172" i="31"/>
  <c r="O170" i="31"/>
  <c r="T131" i="31"/>
  <c r="T132" i="31"/>
  <c r="T130" i="31"/>
  <c r="V131" i="31"/>
  <c r="V132" i="31"/>
  <c r="V130" i="31"/>
  <c r="I171" i="31"/>
  <c r="I172" i="31"/>
  <c r="I170" i="31"/>
  <c r="AI80" i="30"/>
  <c r="S80" i="30"/>
  <c r="C80" i="30"/>
  <c r="AB80" i="30"/>
  <c r="L80" i="30"/>
  <c r="AO80" i="30"/>
  <c r="Y80" i="30"/>
  <c r="I80" i="30"/>
  <c r="AH80" i="30"/>
  <c r="R80" i="30"/>
  <c r="AN90" i="29"/>
  <c r="X90" i="29"/>
  <c r="H90" i="29"/>
  <c r="AE90" i="29"/>
  <c r="O90" i="29"/>
  <c r="AP90" i="29"/>
  <c r="AP87" i="29"/>
  <c r="AP91" i="29"/>
  <c r="Z90" i="29"/>
  <c r="Z87" i="29"/>
  <c r="Z91" i="29"/>
  <c r="J90" i="29"/>
  <c r="J87" i="29"/>
  <c r="J91" i="29"/>
  <c r="AG90" i="29"/>
  <c r="AG87" i="29"/>
  <c r="AG91" i="29"/>
  <c r="Q90" i="29"/>
  <c r="Q87" i="29"/>
  <c r="Q91" i="29"/>
  <c r="AE80" i="30"/>
  <c r="AE77" i="30"/>
  <c r="AE81" i="30"/>
  <c r="O80" i="30"/>
  <c r="O77" i="30"/>
  <c r="O81" i="30"/>
  <c r="AN80" i="30"/>
  <c r="AN77" i="30"/>
  <c r="AN81" i="30"/>
  <c r="X80" i="30"/>
  <c r="X77" i="30"/>
  <c r="X81" i="30"/>
  <c r="H80" i="30"/>
  <c r="H77" i="30"/>
  <c r="H81" i="30"/>
  <c r="AC80" i="30"/>
  <c r="AC77" i="30"/>
  <c r="AC81" i="30"/>
  <c r="U79" i="30"/>
  <c r="M80" i="30"/>
  <c r="M77" i="30"/>
  <c r="M81" i="30"/>
  <c r="E78" i="30"/>
  <c r="E79" i="30"/>
  <c r="AL80" i="30"/>
  <c r="AL77" i="30"/>
  <c r="AL81" i="30"/>
  <c r="AD79" i="30"/>
  <c r="V80" i="30"/>
  <c r="V77" i="30"/>
  <c r="V81" i="30"/>
  <c r="N79" i="30"/>
  <c r="F80" i="30"/>
  <c r="F77" i="30"/>
  <c r="F81" i="30"/>
  <c r="AB90" i="29"/>
  <c r="AB87" i="29"/>
  <c r="AB91" i="29"/>
  <c r="L90" i="29"/>
  <c r="L87" i="29"/>
  <c r="L91" i="29"/>
  <c r="AI90" i="29"/>
  <c r="AI87" i="29"/>
  <c r="AI91" i="29"/>
  <c r="AA89" i="29"/>
  <c r="S90" i="29"/>
  <c r="S87" i="29"/>
  <c r="S91" i="29"/>
  <c r="K89" i="29"/>
  <c r="C90" i="29"/>
  <c r="C87" i="29"/>
  <c r="C91" i="29"/>
  <c r="AL88" i="29"/>
  <c r="AD90" i="29"/>
  <c r="N90" i="29"/>
  <c r="F88" i="29"/>
  <c r="AK90" i="29"/>
  <c r="AC88" i="29"/>
  <c r="U90" i="29"/>
  <c r="M88" i="29"/>
  <c r="E90" i="29"/>
  <c r="AJ132" i="31"/>
  <c r="AJ130" i="31"/>
  <c r="AJ131" i="31"/>
  <c r="AO172" i="31"/>
  <c r="AO170" i="31"/>
  <c r="AO171" i="31"/>
  <c r="Y172" i="31"/>
  <c r="Y170" i="31"/>
  <c r="Y171" i="31"/>
  <c r="J132" i="31"/>
  <c r="J130" i="31"/>
  <c r="J131" i="31"/>
  <c r="C172" i="31"/>
  <c r="C170" i="31"/>
  <c r="C171" i="31"/>
  <c r="AD132" i="31"/>
  <c r="AD130" i="31"/>
  <c r="AD131" i="31"/>
  <c r="AI172" i="31"/>
  <c r="AI170" i="31"/>
  <c r="AI171" i="31"/>
  <c r="D132" i="31"/>
  <c r="D130" i="31"/>
  <c r="D131" i="31"/>
  <c r="E132" i="31"/>
  <c r="E130" i="31"/>
  <c r="E131" i="31"/>
  <c r="AN131" i="31"/>
  <c r="AN132" i="31"/>
  <c r="AN130" i="31"/>
  <c r="AK131" i="31"/>
  <c r="AK132" i="31"/>
  <c r="AK130" i="31"/>
  <c r="M171" i="31"/>
  <c r="M172" i="31"/>
  <c r="M170" i="31"/>
  <c r="P171" i="31"/>
  <c r="P172" i="31"/>
  <c r="P170" i="31"/>
  <c r="R171" i="31"/>
  <c r="R172" i="31"/>
  <c r="R170" i="31"/>
  <c r="W171" i="31"/>
  <c r="W172" i="31"/>
  <c r="W170" i="31"/>
  <c r="H131" i="31"/>
  <c r="H132" i="31"/>
  <c r="H130" i="31"/>
  <c r="AI77" i="30"/>
  <c r="AI81" i="30"/>
  <c r="AI78" i="30"/>
  <c r="AA80" i="30"/>
  <c r="S77" i="30"/>
  <c r="S81" i="30"/>
  <c r="S78" i="30"/>
  <c r="K80" i="30"/>
  <c r="C77" i="30"/>
  <c r="C81" i="30"/>
  <c r="C78" i="30"/>
  <c r="AJ80" i="30"/>
  <c r="AB77" i="30"/>
  <c r="AB81" i="30"/>
  <c r="AB78" i="30"/>
  <c r="T80" i="30"/>
  <c r="L77" i="30"/>
  <c r="L81" i="30"/>
  <c r="L78" i="30"/>
  <c r="D80" i="30"/>
  <c r="AO77" i="30"/>
  <c r="AO81" i="30"/>
  <c r="AO78" i="30"/>
  <c r="AG80" i="30"/>
  <c r="Y77" i="30"/>
  <c r="Y81" i="30"/>
  <c r="Y78" i="30"/>
  <c r="Q80" i="30"/>
  <c r="I77" i="30"/>
  <c r="I81" i="30"/>
  <c r="I78" i="30"/>
  <c r="AP80" i="30"/>
  <c r="AH77" i="30"/>
  <c r="AH81" i="30"/>
  <c r="AH78" i="30"/>
  <c r="Z80" i="30"/>
  <c r="R77" i="30"/>
  <c r="R81" i="30"/>
  <c r="R78" i="30"/>
  <c r="J80" i="30"/>
  <c r="AN87" i="29"/>
  <c r="AN91" i="29"/>
  <c r="AN88" i="29"/>
  <c r="AF90" i="29"/>
  <c r="X87" i="29"/>
  <c r="X91" i="29"/>
  <c r="X88" i="29"/>
  <c r="P90" i="29"/>
  <c r="H87" i="29"/>
  <c r="H91" i="29"/>
  <c r="H88" i="29"/>
  <c r="AM90" i="29"/>
  <c r="AE87" i="29"/>
  <c r="AE91" i="29"/>
  <c r="AE88" i="29"/>
  <c r="W90" i="29"/>
  <c r="O87" i="29"/>
  <c r="O91" i="29"/>
  <c r="O88" i="29"/>
  <c r="G90" i="29"/>
  <c r="AP88" i="29"/>
  <c r="AP89" i="29"/>
  <c r="Z88" i="29"/>
  <c r="Z89" i="29"/>
  <c r="R90" i="29"/>
  <c r="R87" i="29"/>
  <c r="R91" i="29"/>
  <c r="J88" i="29"/>
  <c r="J89" i="29"/>
  <c r="AO90" i="29"/>
  <c r="AO87" i="29"/>
  <c r="AO91" i="29"/>
  <c r="AG88" i="29"/>
  <c r="AG89" i="29"/>
  <c r="Y90" i="29"/>
  <c r="Y87" i="29"/>
  <c r="Y91" i="29"/>
  <c r="Q88" i="29"/>
  <c r="Q89" i="29"/>
  <c r="I90" i="29"/>
  <c r="I87" i="29"/>
  <c r="I91" i="29"/>
  <c r="AM80" i="30"/>
  <c r="AM77" i="30"/>
  <c r="AM81" i="30"/>
  <c r="AE78" i="30"/>
  <c r="AE79" i="30"/>
  <c r="W80" i="30"/>
  <c r="W77" i="30"/>
  <c r="W81" i="30"/>
  <c r="O78" i="30"/>
  <c r="O79" i="30"/>
  <c r="G80" i="30"/>
  <c r="G77" i="30"/>
  <c r="G81" i="30"/>
  <c r="AN78" i="30"/>
  <c r="AN79" i="30"/>
  <c r="AF80" i="30"/>
  <c r="AF77" i="30"/>
  <c r="AF81" i="30"/>
  <c r="X78" i="30"/>
  <c r="X79" i="30"/>
  <c r="P80" i="30"/>
  <c r="P77" i="30"/>
  <c r="P81" i="30"/>
  <c r="H78" i="30"/>
  <c r="H79" i="30"/>
  <c r="AK80" i="30"/>
  <c r="AK77" i="30"/>
  <c r="AK81" i="30"/>
  <c r="AC78" i="30"/>
  <c r="AC79" i="30"/>
  <c r="U80" i="30"/>
  <c r="U77" i="30"/>
  <c r="U81" i="30"/>
  <c r="M78" i="30"/>
  <c r="M79" i="30"/>
  <c r="E80" i="30"/>
  <c r="E77" i="30"/>
  <c r="E81" i="30"/>
  <c r="AL78" i="30"/>
  <c r="AL79" i="30"/>
  <c r="AD80" i="30"/>
  <c r="AD77" i="30"/>
  <c r="AD81" i="30"/>
  <c r="V78" i="30"/>
  <c r="V79" i="30"/>
  <c r="N80" i="30"/>
  <c r="N77" i="30"/>
  <c r="N81" i="30"/>
  <c r="F78" i="30"/>
  <c r="F79" i="30"/>
  <c r="AJ90" i="29"/>
  <c r="AJ87" i="29"/>
  <c r="AJ91" i="29"/>
  <c r="AB88" i="29"/>
  <c r="AB89" i="29"/>
  <c r="T90" i="29"/>
  <c r="T87" i="29"/>
  <c r="T91" i="29"/>
  <c r="L88" i="29"/>
  <c r="L89" i="29"/>
  <c r="D90" i="29"/>
  <c r="D87" i="29"/>
  <c r="D91" i="29"/>
  <c r="AI88" i="29"/>
  <c r="AI89" i="29"/>
  <c r="AA90" i="29"/>
  <c r="AA87" i="29"/>
  <c r="AA91" i="29"/>
  <c r="S88" i="29"/>
  <c r="S89" i="29"/>
  <c r="K90" i="29"/>
  <c r="K87" i="29"/>
  <c r="K91" i="29"/>
  <c r="C88" i="29"/>
  <c r="C89" i="29"/>
  <c r="AL90" i="29"/>
  <c r="AD91" i="29"/>
  <c r="AD88" i="29"/>
  <c r="V90" i="29"/>
  <c r="N91" i="29"/>
  <c r="N88" i="29"/>
  <c r="F90" i="29"/>
  <c r="AK91" i="29"/>
  <c r="AK88" i="29"/>
  <c r="AC90" i="29"/>
  <c r="U91" i="29"/>
  <c r="U88" i="29"/>
  <c r="M90" i="29"/>
  <c r="E88" i="29"/>
  <c r="Q78" i="8"/>
  <c r="I78" i="8"/>
  <c r="C76" i="4"/>
  <c r="O78" i="8"/>
  <c r="Y78" i="8"/>
  <c r="W78" i="8"/>
  <c r="E78" i="8"/>
  <c r="AC78" i="8"/>
  <c r="T76" i="4"/>
  <c r="X78" i="8"/>
  <c r="Z78" i="8"/>
  <c r="H78" i="8"/>
  <c r="G78" i="8"/>
  <c r="K78" i="8"/>
  <c r="AA80" i="8"/>
  <c r="S80" i="8"/>
  <c r="AB80" i="8"/>
  <c r="F78" i="8"/>
  <c r="Q80" i="8"/>
  <c r="R80" i="8"/>
  <c r="U80" i="8"/>
  <c r="N80" i="8"/>
  <c r="L76" i="4"/>
  <c r="W76" i="4"/>
  <c r="AA78" i="4"/>
  <c r="J78" i="4"/>
  <c r="Z85" i="4"/>
  <c r="Z91" i="4" s="1"/>
  <c r="AP81" i="4"/>
  <c r="AC83" i="4"/>
  <c r="AC89" i="4" s="1"/>
  <c r="H80" i="4"/>
  <c r="H91" i="4" s="1"/>
  <c r="X83" i="4"/>
  <c r="AN85" i="4"/>
  <c r="O84" i="4"/>
  <c r="AL81" i="4"/>
  <c r="E81" i="4"/>
  <c r="AO80" i="4"/>
  <c r="AO87" i="4" s="1"/>
  <c r="T82" i="4"/>
  <c r="T80" i="4"/>
  <c r="T87" i="4" s="1"/>
  <c r="AJ84" i="4"/>
  <c r="K78" i="4"/>
  <c r="K84" i="4"/>
  <c r="AA85" i="4"/>
  <c r="AA91" i="4" s="1"/>
  <c r="J80" i="4"/>
  <c r="J87" i="4" s="1"/>
  <c r="J85" i="4"/>
  <c r="AP84" i="4"/>
  <c r="AP82" i="4"/>
  <c r="M78" i="4"/>
  <c r="M84" i="4"/>
  <c r="M90" i="4" s="1"/>
  <c r="AC82" i="4"/>
  <c r="AC88" i="4" s="1"/>
  <c r="H78" i="4"/>
  <c r="X84" i="4"/>
  <c r="X82" i="4"/>
  <c r="AN80" i="4"/>
  <c r="AN87" i="4" s="1"/>
  <c r="C83" i="4"/>
  <c r="N84" i="4"/>
  <c r="N90" i="4" s="1"/>
  <c r="V83" i="4"/>
  <c r="AL82" i="4"/>
  <c r="AL80" i="4"/>
  <c r="AL89" i="4" s="1"/>
  <c r="Q78" i="4"/>
  <c r="AO85" i="4"/>
  <c r="AO84" i="4"/>
  <c r="L83" i="4"/>
  <c r="L89" i="4" s="1"/>
  <c r="AJ82" i="4"/>
  <c r="AJ81" i="4"/>
  <c r="D76" i="4"/>
  <c r="O76" i="4"/>
  <c r="I76" i="4"/>
  <c r="AG78" i="4"/>
  <c r="AB76" i="4"/>
  <c r="D80" i="4"/>
  <c r="S84" i="4"/>
  <c r="AI78" i="4"/>
  <c r="R85" i="4"/>
  <c r="AH83" i="4"/>
  <c r="AK81" i="4"/>
  <c r="P83" i="4"/>
  <c r="G84" i="4"/>
  <c r="G82" i="4"/>
  <c r="W81" i="4"/>
  <c r="W78" i="4"/>
  <c r="AM84" i="4"/>
  <c r="N78" i="4"/>
  <c r="V78" i="4"/>
  <c r="V84" i="4"/>
  <c r="I81" i="4"/>
  <c r="Q81" i="4"/>
  <c r="Y81" i="4"/>
  <c r="Y78" i="4"/>
  <c r="L85" i="4"/>
  <c r="L91" i="4" s="1"/>
  <c r="AC76" i="4"/>
  <c r="D85" i="4"/>
  <c r="S78" i="4"/>
  <c r="AI84" i="4"/>
  <c r="AI90" i="4" s="1"/>
  <c r="R80" i="4"/>
  <c r="R87" i="4" s="1"/>
  <c r="F84" i="4"/>
  <c r="U80" i="4"/>
  <c r="U90" i="4" s="1"/>
  <c r="AF84" i="4"/>
  <c r="AN78" i="4"/>
  <c r="C85" i="4"/>
  <c r="C80" i="4"/>
  <c r="G80" i="4"/>
  <c r="G81" i="4"/>
  <c r="W85" i="4"/>
  <c r="W84" i="4"/>
  <c r="W83" i="4"/>
  <c r="AM81" i="4"/>
  <c r="AM80" i="4"/>
  <c r="AM91" i="4" s="1"/>
  <c r="N85" i="4"/>
  <c r="N91" i="4" s="1"/>
  <c r="N83" i="4"/>
  <c r="N89" i="4" s="1"/>
  <c r="V82" i="4"/>
  <c r="V81" i="4"/>
  <c r="V80" i="4"/>
  <c r="V91" i="4" s="1"/>
  <c r="AL85" i="4"/>
  <c r="AL84" i="4"/>
  <c r="I84" i="4"/>
  <c r="I85" i="4"/>
  <c r="I82" i="4"/>
  <c r="Q80" i="4"/>
  <c r="Y85" i="4"/>
  <c r="Y84" i="4"/>
  <c r="Y83" i="4"/>
  <c r="L78" i="4"/>
  <c r="L84" i="4"/>
  <c r="L90" i="4" s="1"/>
  <c r="G76" i="4"/>
  <c r="D78" i="4"/>
  <c r="AI85" i="4"/>
  <c r="AI91" i="4" s="1"/>
  <c r="R78" i="4"/>
  <c r="AH81" i="4"/>
  <c r="F82" i="4"/>
  <c r="U82" i="4"/>
  <c r="AK83" i="4"/>
  <c r="P81" i="4"/>
  <c r="AF82" i="4"/>
  <c r="C81" i="4"/>
  <c r="C84" i="4"/>
  <c r="C82" i="4"/>
  <c r="N82" i="4"/>
  <c r="N88" i="4" s="1"/>
  <c r="N81" i="4"/>
  <c r="N87" i="4" s="1"/>
  <c r="Q85" i="4"/>
  <c r="Q84" i="4"/>
  <c r="Q83" i="4"/>
  <c r="L82" i="4"/>
  <c r="L88" i="4" s="1"/>
  <c r="L81" i="4"/>
  <c r="L87" i="4" s="1"/>
  <c r="M76" i="4"/>
  <c r="Z76" i="4"/>
  <c r="Y76" i="4"/>
  <c r="N76" i="4"/>
  <c r="AE78" i="4"/>
  <c r="M78" i="8"/>
  <c r="J78" i="8"/>
  <c r="D78" i="8"/>
  <c r="P78" i="8"/>
  <c r="R78" i="8"/>
  <c r="L78" i="8"/>
  <c r="T78" i="8"/>
  <c r="V78" i="8"/>
  <c r="S78" i="8"/>
  <c r="AL80" i="8"/>
  <c r="AM80" i="8"/>
  <c r="J76" i="4"/>
  <c r="X76" i="4"/>
  <c r="AD80" i="8"/>
  <c r="AN80" i="8"/>
  <c r="AI80" i="8"/>
  <c r="AP80" i="8"/>
  <c r="AG80" i="8"/>
  <c r="AJ80" i="8"/>
  <c r="AE80" i="8"/>
  <c r="AK80" i="8"/>
  <c r="AF80" i="8"/>
  <c r="AH80" i="8"/>
  <c r="AO80" i="8"/>
  <c r="AL78" i="4"/>
  <c r="AM78" i="4"/>
  <c r="K83" i="4"/>
  <c r="K82" i="4"/>
  <c r="K81" i="4"/>
  <c r="AA83" i="4"/>
  <c r="AA89" i="4" s="1"/>
  <c r="AA82" i="4"/>
  <c r="AA88" i="4" s="1"/>
  <c r="AA81" i="4"/>
  <c r="AA87" i="4" s="1"/>
  <c r="J84" i="4"/>
  <c r="J83" i="4"/>
  <c r="J82" i="4"/>
  <c r="Z84" i="4"/>
  <c r="Z90" i="4" s="1"/>
  <c r="Z83" i="4"/>
  <c r="Z89" i="4" s="1"/>
  <c r="Z82" i="4"/>
  <c r="Z88" i="4" s="1"/>
  <c r="Z81" i="4"/>
  <c r="Z87" i="4" s="1"/>
  <c r="AP80" i="4"/>
  <c r="AP78" i="4"/>
  <c r="M83" i="4"/>
  <c r="M89" i="4" s="1"/>
  <c r="M82" i="4"/>
  <c r="M88" i="4" s="1"/>
  <c r="M81" i="4"/>
  <c r="M87" i="4" s="1"/>
  <c r="AC78" i="4"/>
  <c r="AC85" i="4"/>
  <c r="AC91" i="4" s="1"/>
  <c r="AC84" i="4"/>
  <c r="AC90" i="4" s="1"/>
  <c r="H84" i="4"/>
  <c r="H83" i="4"/>
  <c r="H82" i="4"/>
  <c r="H81" i="4"/>
  <c r="X80" i="4"/>
  <c r="X78" i="4"/>
  <c r="AN84" i="4"/>
  <c r="AN83" i="4"/>
  <c r="AN82" i="4"/>
  <c r="O81" i="4"/>
  <c r="O80" i="4"/>
  <c r="O78" i="4"/>
  <c r="AE81" i="4"/>
  <c r="AE80" i="4"/>
  <c r="AD85" i="4"/>
  <c r="AD84" i="4"/>
  <c r="E84" i="4"/>
  <c r="E85" i="4"/>
  <c r="E82" i="4"/>
  <c r="AG85" i="4"/>
  <c r="AG84" i="4"/>
  <c r="AG83" i="4"/>
  <c r="T78" i="4"/>
  <c r="T85" i="4"/>
  <c r="T84" i="4"/>
  <c r="AB82" i="4"/>
  <c r="AB81" i="4"/>
  <c r="AJ78" i="4"/>
  <c r="S76" i="4"/>
  <c r="E76" i="4"/>
  <c r="Q76" i="4"/>
  <c r="D84" i="4"/>
  <c r="D83" i="4"/>
  <c r="D82" i="4"/>
  <c r="D81" i="4"/>
  <c r="S83" i="4"/>
  <c r="S82" i="4"/>
  <c r="S81" i="4"/>
  <c r="S80" i="4"/>
  <c r="AI83" i="4"/>
  <c r="AI89" i="4" s="1"/>
  <c r="AI82" i="4"/>
  <c r="AI88" i="4" s="1"/>
  <c r="AI81" i="4"/>
  <c r="AI87" i="4" s="1"/>
  <c r="R84" i="4"/>
  <c r="R83" i="4"/>
  <c r="R82" i="4"/>
  <c r="AH84" i="4"/>
  <c r="AH82" i="4"/>
  <c r="F83" i="4"/>
  <c r="F81" i="4"/>
  <c r="U83" i="4"/>
  <c r="U81" i="4"/>
  <c r="AK82" i="4"/>
  <c r="AK80" i="4"/>
  <c r="AK90" i="4" s="1"/>
  <c r="P84" i="4"/>
  <c r="P82" i="4"/>
  <c r="AF83" i="4"/>
  <c r="AF81" i="4"/>
  <c r="AD78" i="4"/>
  <c r="AO78" i="4"/>
  <c r="F76" i="4"/>
  <c r="AA76" i="4"/>
  <c r="AH80" i="4"/>
  <c r="AH78" i="4"/>
  <c r="F80" i="4"/>
  <c r="F91" i="4" s="1"/>
  <c r="F78" i="4"/>
  <c r="U78" i="4"/>
  <c r="U85" i="4"/>
  <c r="AK78" i="4"/>
  <c r="AK85" i="4"/>
  <c r="P80" i="4"/>
  <c r="P91" i="4" s="1"/>
  <c r="P78" i="4"/>
  <c r="AF80" i="4"/>
  <c r="AF91" i="4" s="1"/>
  <c r="AF78" i="4"/>
  <c r="R76" i="4"/>
  <c r="U76" i="4"/>
  <c r="K76" i="4"/>
  <c r="P76" i="4"/>
  <c r="AM171" i="31" l="1"/>
  <c r="AM170" i="31"/>
  <c r="I124" i="19"/>
  <c r="G124" i="19"/>
  <c r="Y124" i="19"/>
  <c r="W124" i="19"/>
  <c r="S124" i="19"/>
  <c r="AG124" i="19"/>
  <c r="AE124" i="19"/>
  <c r="R81" i="5"/>
  <c r="AA124" i="19"/>
  <c r="K124" i="19"/>
  <c r="AI124" i="19"/>
  <c r="M124" i="19"/>
  <c r="Q124" i="19"/>
  <c r="O124" i="19"/>
  <c r="AK124" i="19"/>
  <c r="U124" i="19"/>
  <c r="E124" i="19"/>
  <c r="F131" i="6"/>
  <c r="AJ78" i="5"/>
  <c r="AC124" i="19"/>
  <c r="G90" i="4"/>
  <c r="AF133" i="6"/>
  <c r="AM124" i="19"/>
  <c r="P132" i="31"/>
  <c r="O79" i="5"/>
  <c r="Y132" i="31"/>
  <c r="AB131" i="31"/>
  <c r="W131" i="31"/>
  <c r="W130" i="31"/>
  <c r="P130" i="31"/>
  <c r="U132" i="31"/>
  <c r="U130" i="31"/>
  <c r="AE170" i="31"/>
  <c r="S172" i="31"/>
  <c r="Y131" i="31"/>
  <c r="AE171" i="31"/>
  <c r="T172" i="31"/>
  <c r="R132" i="31"/>
  <c r="AI133" i="6"/>
  <c r="H132" i="6"/>
  <c r="H131" i="6"/>
  <c r="AC131" i="6"/>
  <c r="AJ133" i="6"/>
  <c r="AK77" i="5"/>
  <c r="AD89" i="4"/>
  <c r="AO133" i="6"/>
  <c r="N132" i="6"/>
  <c r="AB79" i="5"/>
  <c r="AN78" i="5"/>
  <c r="U81" i="5"/>
  <c r="AJ79" i="5"/>
  <c r="I77" i="5"/>
  <c r="AO90" i="4"/>
  <c r="C87" i="4"/>
  <c r="U88" i="4"/>
  <c r="E89" i="4"/>
  <c r="M130" i="31"/>
  <c r="AK133" i="6"/>
  <c r="R131" i="31"/>
  <c r="AJ171" i="6"/>
  <c r="AJ172" i="6"/>
  <c r="AB132" i="31"/>
  <c r="N131" i="6"/>
  <c r="M131" i="6"/>
  <c r="AC170" i="31"/>
  <c r="I131" i="6"/>
  <c r="Y130" i="6"/>
  <c r="E131" i="6"/>
  <c r="T170" i="31"/>
  <c r="Z170" i="31"/>
  <c r="M131" i="31"/>
  <c r="AG130" i="31"/>
  <c r="G172" i="31"/>
  <c r="AC171" i="31"/>
  <c r="S171" i="31"/>
  <c r="N81" i="5"/>
  <c r="N80" i="5"/>
  <c r="V80" i="5"/>
  <c r="D132" i="6"/>
  <c r="N79" i="5"/>
  <c r="D130" i="6"/>
  <c r="Z171" i="31"/>
  <c r="AL124" i="19"/>
  <c r="AH124" i="19"/>
  <c r="AD124" i="19"/>
  <c r="Z124" i="19"/>
  <c r="V124" i="19"/>
  <c r="R124" i="19"/>
  <c r="N124" i="19"/>
  <c r="J124" i="19"/>
  <c r="F124" i="19"/>
  <c r="AJ124" i="19"/>
  <c r="AF124" i="19"/>
  <c r="AB124" i="19"/>
  <c r="X124" i="19"/>
  <c r="T124" i="19"/>
  <c r="P124" i="19"/>
  <c r="L124" i="19"/>
  <c r="H124" i="19"/>
  <c r="D124" i="19"/>
  <c r="V170" i="31"/>
  <c r="G170" i="31"/>
  <c r="AB171" i="31"/>
  <c r="I132" i="31"/>
  <c r="O131" i="31"/>
  <c r="AI130" i="31"/>
  <c r="AA130" i="31"/>
  <c r="AD170" i="31"/>
  <c r="E170" i="31"/>
  <c r="V171" i="31"/>
  <c r="L130" i="31"/>
  <c r="S163" i="41"/>
  <c r="X163" i="41"/>
  <c r="AP172" i="31"/>
  <c r="AB172" i="31"/>
  <c r="X171" i="31"/>
  <c r="AI131" i="31"/>
  <c r="AA131" i="31"/>
  <c r="AD171" i="31"/>
  <c r="H172" i="31"/>
  <c r="E171" i="31"/>
  <c r="Q132" i="31"/>
  <c r="X172" i="31"/>
  <c r="O130" i="31"/>
  <c r="J170" i="31"/>
  <c r="N78" i="5"/>
  <c r="AC130" i="6"/>
  <c r="K80" i="5"/>
  <c r="Y131" i="6"/>
  <c r="AP170" i="31"/>
  <c r="I130" i="31"/>
  <c r="N131" i="31"/>
  <c r="K132" i="31"/>
  <c r="J171" i="31"/>
  <c r="AF172" i="6"/>
  <c r="I130" i="6"/>
  <c r="G131" i="6"/>
  <c r="AF170" i="6"/>
  <c r="V163" i="41"/>
  <c r="U163" i="41"/>
  <c r="Z130" i="6"/>
  <c r="Z132" i="6"/>
  <c r="E130" i="6"/>
  <c r="M130" i="6"/>
  <c r="AG90" i="4"/>
  <c r="AD91" i="4"/>
  <c r="Y89" i="4"/>
  <c r="Y91" i="4"/>
  <c r="Y87" i="4"/>
  <c r="AN132" i="6"/>
  <c r="R131" i="6"/>
  <c r="AD171" i="6"/>
  <c r="AE133" i="6"/>
  <c r="J77" i="5"/>
  <c r="O77" i="5"/>
  <c r="K77" i="5"/>
  <c r="M81" i="5"/>
  <c r="S131" i="6"/>
  <c r="Q79" i="5"/>
  <c r="AG131" i="6"/>
  <c r="S132" i="6"/>
  <c r="M79" i="5"/>
  <c r="AH132" i="31"/>
  <c r="Q131" i="31"/>
  <c r="AJ170" i="31"/>
  <c r="AH130" i="31"/>
  <c r="C132" i="31"/>
  <c r="H170" i="31"/>
  <c r="L131" i="31"/>
  <c r="AJ171" i="31"/>
  <c r="F132" i="6"/>
  <c r="R132" i="6"/>
  <c r="Q78" i="5"/>
  <c r="O78" i="5"/>
  <c r="O81" i="5"/>
  <c r="AO80" i="5"/>
  <c r="AH78" i="5"/>
  <c r="M77" i="5"/>
  <c r="M80" i="5"/>
  <c r="AC79" i="5"/>
  <c r="AD172" i="6"/>
  <c r="AA131" i="6"/>
  <c r="K79" i="5"/>
  <c r="G80" i="5"/>
  <c r="C79" i="5"/>
  <c r="H78" i="5"/>
  <c r="O80" i="5"/>
  <c r="K81" i="5"/>
  <c r="AN130" i="6"/>
  <c r="X77" i="5"/>
  <c r="F132" i="31"/>
  <c r="N132" i="31"/>
  <c r="K131" i="31"/>
  <c r="V132" i="6"/>
  <c r="AG130" i="6"/>
  <c r="F130" i="31"/>
  <c r="AG131" i="31"/>
  <c r="AM132" i="6"/>
  <c r="AM130" i="6"/>
  <c r="Q80" i="5"/>
  <c r="AG81" i="5"/>
  <c r="AG79" i="5"/>
  <c r="T81" i="5"/>
  <c r="T79" i="5"/>
  <c r="AB80" i="5"/>
  <c r="V130" i="6"/>
  <c r="R79" i="5"/>
  <c r="AO78" i="5"/>
  <c r="AP78" i="5"/>
  <c r="F81" i="5"/>
  <c r="AL78" i="5"/>
  <c r="AA132" i="6"/>
  <c r="G130" i="6"/>
  <c r="AE170" i="6"/>
  <c r="AE172" i="6"/>
  <c r="L130" i="6"/>
  <c r="L132" i="6"/>
  <c r="AL131" i="6"/>
  <c r="AL130" i="6"/>
  <c r="Y90" i="4"/>
  <c r="U77" i="5"/>
  <c r="E88" i="4"/>
  <c r="E90" i="4"/>
  <c r="E87" i="4"/>
  <c r="AM132" i="31"/>
  <c r="AN172" i="31"/>
  <c r="AK171" i="6"/>
  <c r="AG77" i="5"/>
  <c r="AF81" i="5"/>
  <c r="AN79" i="5"/>
  <c r="F79" i="5"/>
  <c r="AO131" i="31"/>
  <c r="AL132" i="31"/>
  <c r="AG80" i="5"/>
  <c r="X131" i="6"/>
  <c r="X132" i="6"/>
  <c r="X130" i="6"/>
  <c r="I89" i="4"/>
  <c r="W133" i="6"/>
  <c r="AK172" i="6"/>
  <c r="Y77" i="5"/>
  <c r="AC81" i="5"/>
  <c r="T78" i="5"/>
  <c r="AH81" i="5"/>
  <c r="U80" i="5"/>
  <c r="L81" i="5"/>
  <c r="T80" i="5"/>
  <c r="V79" i="5"/>
  <c r="U78" i="5"/>
  <c r="V77" i="5"/>
  <c r="O91" i="4"/>
  <c r="AO88" i="4"/>
  <c r="D170" i="31"/>
  <c r="AO132" i="31"/>
  <c r="AK170" i="31"/>
  <c r="D171" i="31"/>
  <c r="AF172" i="31"/>
  <c r="G77" i="5"/>
  <c r="AP130" i="6"/>
  <c r="AP132" i="6"/>
  <c r="O130" i="6"/>
  <c r="O131" i="6"/>
  <c r="O132" i="6"/>
  <c r="H79" i="5"/>
  <c r="AP77" i="5"/>
  <c r="AL77" i="5"/>
  <c r="X78" i="5"/>
  <c r="J78" i="5"/>
  <c r="AK81" i="5"/>
  <c r="AO172" i="6"/>
  <c r="AO170" i="6"/>
  <c r="AO171" i="6"/>
  <c r="U130" i="6"/>
  <c r="U131" i="6"/>
  <c r="U132" i="6"/>
  <c r="L78" i="5"/>
  <c r="P131" i="6"/>
  <c r="P132" i="6"/>
  <c r="P130" i="6"/>
  <c r="AB89" i="4"/>
  <c r="Q130" i="6"/>
  <c r="Q131" i="6"/>
  <c r="Q132" i="6"/>
  <c r="AB88" i="4"/>
  <c r="E91" i="4"/>
  <c r="I88" i="4"/>
  <c r="I90" i="4"/>
  <c r="W89" i="4"/>
  <c r="W91" i="4"/>
  <c r="I87" i="4"/>
  <c r="W87" i="4"/>
  <c r="AJ91" i="4"/>
  <c r="R80" i="5"/>
  <c r="I80" i="5"/>
  <c r="AD133" i="6"/>
  <c r="Q81" i="5"/>
  <c r="AO81" i="5"/>
  <c r="AC77" i="5"/>
  <c r="D78" i="5"/>
  <c r="AC80" i="5"/>
  <c r="T130" i="6"/>
  <c r="T131" i="6"/>
  <c r="T132" i="6"/>
  <c r="AB130" i="6"/>
  <c r="AB131" i="6"/>
  <c r="AB132" i="6"/>
  <c r="Z77" i="5"/>
  <c r="H77" i="5"/>
  <c r="V81" i="5"/>
  <c r="AB78" i="5"/>
  <c r="AK80" i="5"/>
  <c r="L80" i="5"/>
  <c r="W170" i="6"/>
  <c r="W172" i="6"/>
  <c r="W171" i="6"/>
  <c r="AH77" i="5"/>
  <c r="AJ81" i="5"/>
  <c r="D81" i="5"/>
  <c r="C80" i="5"/>
  <c r="AH79" i="5"/>
  <c r="AK78" i="5"/>
  <c r="L79" i="5"/>
  <c r="R78" i="5"/>
  <c r="L77" i="5"/>
  <c r="AN77" i="5"/>
  <c r="I81" i="5"/>
  <c r="I79" i="5"/>
  <c r="AK79" i="5"/>
  <c r="AJ80" i="5"/>
  <c r="J79" i="5"/>
  <c r="Z79" i="5"/>
  <c r="AP79" i="5"/>
  <c r="AF78" i="5"/>
  <c r="AN80" i="5"/>
  <c r="F80" i="5"/>
  <c r="V78" i="5"/>
  <c r="AB81" i="5"/>
  <c r="Y80" i="5"/>
  <c r="AO77" i="5"/>
  <c r="P78" i="5"/>
  <c r="AF77" i="5"/>
  <c r="U79" i="5"/>
  <c r="J81" i="5"/>
  <c r="Z78" i="5"/>
  <c r="Q77" i="5"/>
  <c r="H81" i="5"/>
  <c r="P81" i="5"/>
  <c r="AN81" i="5"/>
  <c r="F77" i="5"/>
  <c r="AH80" i="5"/>
  <c r="Y81" i="5"/>
  <c r="P77" i="5"/>
  <c r="X81" i="5"/>
  <c r="AP81" i="5"/>
  <c r="G81" i="5"/>
  <c r="F78" i="5"/>
  <c r="AL81" i="5"/>
  <c r="C77" i="5"/>
  <c r="AB91" i="4"/>
  <c r="Y78" i="5"/>
  <c r="P79" i="5"/>
  <c r="AF79" i="5"/>
  <c r="G78" i="5"/>
  <c r="Z81" i="5"/>
  <c r="D77" i="5"/>
  <c r="D80" i="5"/>
  <c r="C78" i="5"/>
  <c r="AG89" i="4"/>
  <c r="AG91" i="4"/>
  <c r="AD90" i="4"/>
  <c r="G79" i="5"/>
  <c r="AO79" i="5"/>
  <c r="AM130" i="31"/>
  <c r="AN170" i="31"/>
  <c r="AK171" i="31"/>
  <c r="AL131" i="31"/>
  <c r="AF170" i="31"/>
  <c r="AH130" i="6"/>
  <c r="AH131" i="6"/>
  <c r="AH132" i="6"/>
  <c r="C130" i="6"/>
  <c r="C132" i="6"/>
  <c r="C131" i="6"/>
  <c r="AI170" i="6"/>
  <c r="AI171" i="6"/>
  <c r="AI172" i="6"/>
  <c r="K132" i="6"/>
  <c r="K131" i="6"/>
  <c r="K130" i="6"/>
  <c r="Y79" i="5"/>
  <c r="J163" i="41"/>
  <c r="R163" i="41"/>
  <c r="O163" i="41"/>
  <c r="W163" i="41"/>
  <c r="T163" i="41"/>
  <c r="I163" i="41"/>
  <c r="Q163" i="41"/>
  <c r="Z163" i="41"/>
  <c r="D163" i="41"/>
  <c r="Y163" i="41"/>
  <c r="F163" i="41"/>
  <c r="N163" i="41"/>
  <c r="C163" i="41"/>
  <c r="K163" i="41"/>
  <c r="H163" i="41"/>
  <c r="P163" i="41"/>
  <c r="E163" i="41"/>
  <c r="M163" i="41"/>
  <c r="J130" i="6"/>
  <c r="J132" i="6"/>
  <c r="J131" i="6"/>
  <c r="J80" i="5"/>
  <c r="Z80" i="5"/>
  <c r="AP80" i="5"/>
  <c r="H80" i="5"/>
  <c r="P80" i="5"/>
  <c r="X80" i="5"/>
  <c r="AF80" i="5"/>
  <c r="AL80" i="5"/>
  <c r="K88" i="4"/>
  <c r="C131" i="31"/>
  <c r="AG87" i="4"/>
  <c r="AD88" i="4"/>
  <c r="K170" i="6"/>
  <c r="K172" i="6"/>
  <c r="K171" i="6"/>
  <c r="C124" i="19"/>
  <c r="AB87" i="4"/>
  <c r="I91" i="4"/>
  <c r="W90" i="4"/>
  <c r="AJ88" i="4"/>
  <c r="AO89" i="4"/>
  <c r="AH89" i="4"/>
  <c r="AN91" i="4"/>
  <c r="AJ89" i="4"/>
  <c r="AJ87" i="4"/>
  <c r="AJ90" i="4"/>
  <c r="AE91" i="4"/>
  <c r="K87" i="4"/>
  <c r="K89" i="4"/>
  <c r="K90" i="4"/>
  <c r="J91" i="4"/>
  <c r="T90" i="4"/>
  <c r="AM90" i="4"/>
  <c r="G89" i="4"/>
  <c r="X88" i="4"/>
  <c r="AP87" i="4"/>
  <c r="T89" i="4"/>
  <c r="U87" i="4"/>
  <c r="R88" i="4"/>
  <c r="R90" i="4"/>
  <c r="R91" i="4"/>
  <c r="AO91" i="4"/>
  <c r="AL90" i="4"/>
  <c r="X133" i="31"/>
  <c r="AF133" i="31"/>
  <c r="Z133" i="31"/>
  <c r="AD133" i="31"/>
  <c r="J133" i="31"/>
  <c r="AJ133" i="31"/>
  <c r="G133" i="31"/>
  <c r="H133" i="31"/>
  <c r="AK133" i="31"/>
  <c r="AN133" i="31"/>
  <c r="E133" i="31"/>
  <c r="D133" i="31"/>
  <c r="V133" i="31"/>
  <c r="T133" i="31"/>
  <c r="AE133" i="31"/>
  <c r="AP133" i="31"/>
  <c r="AC133" i="31"/>
  <c r="S133" i="31"/>
  <c r="AE90" i="4"/>
  <c r="D88" i="4"/>
  <c r="D90" i="4"/>
  <c r="AN88" i="4"/>
  <c r="AN90" i="4"/>
  <c r="H88" i="4"/>
  <c r="H90" i="4"/>
  <c r="AP90" i="4"/>
  <c r="J89" i="4"/>
  <c r="G88" i="4"/>
  <c r="D91" i="4"/>
  <c r="C89" i="4"/>
  <c r="AL87" i="4"/>
  <c r="AM88" i="4"/>
  <c r="G91" i="4"/>
  <c r="X87" i="4"/>
  <c r="D87" i="4"/>
  <c r="D89" i="4"/>
  <c r="T91" i="4"/>
  <c r="AN89" i="4"/>
  <c r="H87" i="4"/>
  <c r="H89" i="4"/>
  <c r="J88" i="4"/>
  <c r="J90" i="4"/>
  <c r="Q87" i="4"/>
  <c r="V90" i="4"/>
  <c r="T88" i="4"/>
  <c r="G87" i="4"/>
  <c r="Q89" i="4"/>
  <c r="V89" i="4"/>
  <c r="AE88" i="4"/>
  <c r="O90" i="4"/>
  <c r="X89" i="4"/>
  <c r="AL91" i="4"/>
  <c r="AL88" i="4"/>
  <c r="E65" i="5"/>
  <c r="I65" i="5"/>
  <c r="M65" i="5"/>
  <c r="Q65" i="5"/>
  <c r="U65" i="5"/>
  <c r="Y65" i="5"/>
  <c r="AC65" i="5"/>
  <c r="AG65" i="5"/>
  <c r="AK65" i="5"/>
  <c r="AO65" i="5"/>
  <c r="D65" i="5"/>
  <c r="H65" i="5"/>
  <c r="L65" i="5"/>
  <c r="P65" i="5"/>
  <c r="T65" i="5"/>
  <c r="X65" i="5"/>
  <c r="AB65" i="5"/>
  <c r="AF65" i="5"/>
  <c r="AJ65" i="5"/>
  <c r="AN65" i="5"/>
  <c r="G65" i="5"/>
  <c r="K65" i="5"/>
  <c r="O65" i="5"/>
  <c r="S65" i="5"/>
  <c r="W65" i="5"/>
  <c r="AA65" i="5"/>
  <c r="AE65" i="5"/>
  <c r="AI65" i="5"/>
  <c r="AM65" i="5"/>
  <c r="C66" i="5"/>
  <c r="F65" i="5"/>
  <c r="J65" i="5"/>
  <c r="N65" i="5"/>
  <c r="R65" i="5"/>
  <c r="V65" i="5"/>
  <c r="Z65" i="5"/>
  <c r="AD65" i="5"/>
  <c r="AH65" i="5"/>
  <c r="AL65" i="5"/>
  <c r="AP65" i="5"/>
  <c r="AH88" i="4"/>
  <c r="AH91" i="4"/>
  <c r="Q91" i="4"/>
  <c r="AK89" i="4"/>
  <c r="O88" i="4"/>
  <c r="AM89" i="4"/>
  <c r="AP89" i="4"/>
  <c r="AK87" i="4"/>
  <c r="S90" i="4"/>
  <c r="X90" i="4"/>
  <c r="Q90" i="4"/>
  <c r="C88" i="4"/>
  <c r="C90" i="4"/>
  <c r="R89" i="4"/>
  <c r="Q88" i="4"/>
  <c r="AF90" i="4"/>
  <c r="AE89" i="4"/>
  <c r="U91" i="4"/>
  <c r="U89" i="4"/>
  <c r="V87" i="4"/>
  <c r="C91" i="4"/>
  <c r="V88" i="4"/>
  <c r="AM87" i="4"/>
  <c r="P89" i="4"/>
  <c r="AF88" i="4"/>
  <c r="P87" i="4"/>
  <c r="F88" i="4"/>
  <c r="F90" i="4"/>
  <c r="AH90" i="4"/>
  <c r="O89" i="4"/>
  <c r="X91" i="4"/>
  <c r="AP91" i="4"/>
  <c r="AP88" i="4"/>
  <c r="O87" i="4"/>
  <c r="AE87" i="4"/>
  <c r="AF87" i="4"/>
  <c r="P88" i="4"/>
  <c r="AF89" i="4"/>
  <c r="P90" i="4"/>
  <c r="F89" i="4"/>
  <c r="AH87" i="4"/>
  <c r="S91" i="4"/>
  <c r="AK91" i="4"/>
  <c r="F87" i="4"/>
  <c r="AK88" i="4"/>
  <c r="S87" i="4"/>
  <c r="S89" i="4"/>
  <c r="S88" i="4"/>
  <c r="F133" i="6" l="1"/>
  <c r="V133" i="6"/>
  <c r="P133" i="31"/>
  <c r="Y133" i="31"/>
  <c r="AB133" i="31"/>
  <c r="W133" i="31"/>
  <c r="U133" i="31"/>
  <c r="R133" i="31"/>
  <c r="H133" i="6"/>
  <c r="AC133" i="6"/>
  <c r="D133" i="6"/>
  <c r="N133" i="6"/>
  <c r="I133" i="31"/>
  <c r="M133" i="31"/>
  <c r="E133" i="6"/>
  <c r="M133" i="6"/>
  <c r="I133" i="6"/>
  <c r="Y133" i="6"/>
  <c r="AG133" i="31"/>
  <c r="O133" i="31"/>
  <c r="AI133" i="31"/>
  <c r="AA133" i="31"/>
  <c r="L133" i="31"/>
  <c r="Q133" i="31"/>
  <c r="G133" i="6"/>
  <c r="K133" i="31"/>
  <c r="N133" i="31"/>
  <c r="Z133" i="6"/>
  <c r="AN133" i="6"/>
  <c r="R133" i="6"/>
  <c r="AG133" i="6"/>
  <c r="S133" i="6"/>
  <c r="C133" i="31"/>
  <c r="AH133" i="31"/>
  <c r="AA133" i="6"/>
  <c r="F133" i="31"/>
  <c r="AM133" i="6"/>
  <c r="AL133" i="6"/>
  <c r="L133" i="6"/>
  <c r="AL133" i="31"/>
  <c r="AO133" i="31"/>
  <c r="AM133" i="31"/>
  <c r="X133" i="6"/>
  <c r="AP133" i="6"/>
  <c r="O133" i="6"/>
  <c r="U133" i="6"/>
  <c r="P133" i="6"/>
  <c r="Q133" i="6"/>
  <c r="F66" i="5"/>
  <c r="F68" i="5"/>
  <c r="D66" i="5"/>
  <c r="D68" i="5"/>
  <c r="E66" i="5"/>
  <c r="E68" i="5"/>
  <c r="T133" i="6"/>
  <c r="AB133" i="6"/>
  <c r="K133" i="6"/>
  <c r="AH133" i="6"/>
  <c r="C133" i="6"/>
  <c r="J133" i="6"/>
  <c r="G66" i="5"/>
  <c r="G68" i="5"/>
  <c r="L66" i="5"/>
  <c r="L68" i="5"/>
  <c r="M66" i="5"/>
  <c r="M68" i="5"/>
  <c r="J66" i="5"/>
  <c r="J68" i="5"/>
  <c r="K66" i="5"/>
  <c r="K68" i="5"/>
  <c r="H66" i="5"/>
  <c r="H68" i="5"/>
  <c r="I66" i="5"/>
  <c r="I68" i="5"/>
  <c r="Z66" i="5"/>
  <c r="Z68" i="5"/>
  <c r="R66" i="5"/>
  <c r="R68" i="5"/>
  <c r="AA66" i="5"/>
  <c r="AA68" i="5"/>
  <c r="S66" i="5"/>
  <c r="S68" i="5"/>
  <c r="X66" i="5"/>
  <c r="X68" i="5"/>
  <c r="P66" i="5"/>
  <c r="P68" i="5"/>
  <c r="Y66" i="5"/>
  <c r="Y68" i="5"/>
  <c r="Q66" i="5"/>
  <c r="Q68" i="5"/>
  <c r="V66" i="5"/>
  <c r="V68" i="5"/>
  <c r="N66" i="5"/>
  <c r="N68" i="5"/>
  <c r="W66" i="5"/>
  <c r="W68" i="5"/>
  <c r="O66" i="5"/>
  <c r="O68" i="5"/>
  <c r="AB66" i="5"/>
  <c r="AB68" i="5"/>
  <c r="T66" i="5"/>
  <c r="T68" i="5"/>
  <c r="AC66" i="5"/>
  <c r="AC68" i="5"/>
  <c r="U66" i="5"/>
  <c r="U68" i="5"/>
  <c r="AP68" i="5"/>
  <c r="AP66" i="5"/>
  <c r="AH66" i="5"/>
  <c r="AH68" i="5"/>
  <c r="AI66" i="5"/>
  <c r="AI68" i="5"/>
  <c r="AJ66" i="5"/>
  <c r="AJ68" i="5"/>
  <c r="AK66" i="5"/>
  <c r="AK68" i="5"/>
  <c r="AL66" i="5"/>
  <c r="AL68" i="5"/>
  <c r="AD66" i="5"/>
  <c r="AD68" i="5"/>
  <c r="AM66" i="5"/>
  <c r="AM68" i="5"/>
  <c r="AE68" i="5"/>
  <c r="AE66" i="5"/>
  <c r="AN68" i="5"/>
  <c r="AN66" i="5"/>
  <c r="AF66" i="5"/>
  <c r="AF68" i="5"/>
  <c r="AO66" i="5"/>
  <c r="AO68" i="5"/>
  <c r="AG66" i="5"/>
  <c r="AG68" i="5"/>
  <c r="AT70" i="38"/>
  <c r="C98" i="38"/>
  <c r="AL96" i="38" l="1"/>
  <c r="AM96" i="38"/>
  <c r="AJ96" i="38"/>
  <c r="AK96" i="38"/>
  <c r="AH96" i="38"/>
  <c r="AI96" i="38"/>
  <c r="R96" i="38"/>
  <c r="AG96" i="38"/>
  <c r="Q96" i="38"/>
  <c r="AB96" i="38"/>
  <c r="P96" i="38"/>
  <c r="G96" i="38"/>
  <c r="W96" i="38"/>
  <c r="F96" i="38"/>
  <c r="V96" i="38"/>
  <c r="AF96" i="38"/>
  <c r="U96" i="38"/>
  <c r="E96" i="38"/>
  <c r="T96" i="38"/>
  <c r="H96" i="38"/>
  <c r="AA96" i="38"/>
  <c r="I96" i="38"/>
  <c r="X96" i="38"/>
  <c r="C96" i="38"/>
  <c r="L96" i="38"/>
  <c r="Z96" i="38"/>
  <c r="J96" i="38"/>
  <c r="Y96" i="38"/>
  <c r="O96" i="38"/>
  <c r="AD96" i="38"/>
  <c r="N96" i="38"/>
  <c r="C110" i="38"/>
  <c r="M96" i="38"/>
  <c r="AC96" i="38"/>
  <c r="K96" i="38"/>
  <c r="AE96" i="38"/>
  <c r="S96" i="38"/>
  <c r="D96" i="38"/>
  <c r="G110" i="38" l="1"/>
  <c r="Y163" i="38"/>
  <c r="O163" i="38"/>
  <c r="M163" i="38"/>
  <c r="S163" i="38"/>
  <c r="Q163" i="38"/>
  <c r="G163" i="38"/>
  <c r="E163" i="38"/>
  <c r="P163" i="38"/>
  <c r="J163" i="38"/>
  <c r="D163" i="38"/>
  <c r="H163" i="38"/>
  <c r="W163" i="38"/>
  <c r="U163" i="38"/>
  <c r="Z163" i="38"/>
  <c r="T163" i="38"/>
  <c r="N163" i="38"/>
  <c r="X163" i="38"/>
  <c r="R163" i="38"/>
  <c r="L163" i="38"/>
  <c r="F163" i="38"/>
  <c r="K163" i="38"/>
  <c r="I163" i="38"/>
  <c r="C163" i="38"/>
  <c r="V163" i="38"/>
  <c r="AD103" i="38"/>
  <c r="V103" i="38"/>
  <c r="N103" i="38"/>
  <c r="F103" i="38"/>
  <c r="Y103" i="38"/>
  <c r="Q103" i="38"/>
  <c r="I103" i="38"/>
  <c r="AF103" i="38"/>
  <c r="X103" i="38"/>
  <c r="P103" i="38"/>
  <c r="H103" i="38"/>
  <c r="AE103" i="38"/>
  <c r="W103" i="38"/>
  <c r="O103" i="38"/>
  <c r="G103" i="38"/>
  <c r="Z103" i="38"/>
  <c r="R103" i="38"/>
  <c r="J103" i="38"/>
  <c r="AC103" i="38"/>
  <c r="U103" i="38"/>
  <c r="M103" i="38"/>
  <c r="E103" i="38"/>
  <c r="AB103" i="38"/>
  <c r="T103" i="38"/>
  <c r="L103" i="38"/>
  <c r="D103" i="38"/>
  <c r="AA103" i="38"/>
  <c r="S103" i="38"/>
  <c r="K103" i="38"/>
  <c r="AN103" i="38"/>
  <c r="AN104" i="38" s="1"/>
  <c r="E102" i="38"/>
  <c r="I102" i="38"/>
  <c r="M102" i="38"/>
  <c r="Q102" i="38"/>
  <c r="U102" i="38"/>
  <c r="Y102" i="38"/>
  <c r="AC102" i="38"/>
  <c r="AG102" i="38"/>
  <c r="AK102" i="38"/>
  <c r="AO102" i="38"/>
  <c r="AG103" i="38"/>
  <c r="AK103" i="38"/>
  <c r="AO103" i="38"/>
  <c r="AO104" i="38" s="1"/>
  <c r="F102" i="38"/>
  <c r="F106" i="38" s="1"/>
  <c r="J102" i="38"/>
  <c r="N102" i="38"/>
  <c r="R102" i="38"/>
  <c r="V102" i="38"/>
  <c r="Z102" i="38"/>
  <c r="AD102" i="38"/>
  <c r="AH102" i="38"/>
  <c r="AL102" i="38"/>
  <c r="AP102" i="38"/>
  <c r="AH103" i="38"/>
  <c r="AL103" i="38"/>
  <c r="AP103" i="38"/>
  <c r="AP104" i="38" s="1"/>
  <c r="C102" i="38"/>
  <c r="G102" i="38"/>
  <c r="K102" i="38"/>
  <c r="O102" i="38"/>
  <c r="S102" i="38"/>
  <c r="W102" i="38"/>
  <c r="AA102" i="38"/>
  <c r="AE102" i="38"/>
  <c r="AI102" i="38"/>
  <c r="AM102" i="38"/>
  <c r="AI103" i="38"/>
  <c r="AM103" i="38"/>
  <c r="AM104" i="38" s="1"/>
  <c r="D102" i="38"/>
  <c r="H102" i="38"/>
  <c r="L102" i="38"/>
  <c r="P102" i="38"/>
  <c r="T102" i="38"/>
  <c r="X102" i="38"/>
  <c r="AB102" i="38"/>
  <c r="AF102" i="38"/>
  <c r="AJ102" i="38"/>
  <c r="AN102" i="38"/>
  <c r="AJ103" i="38"/>
  <c r="C103" i="38"/>
  <c r="AN106" i="38" l="1"/>
  <c r="AF106" i="38"/>
  <c r="AA106" i="38"/>
  <c r="AL104" i="38"/>
  <c r="AE106" i="38"/>
  <c r="AB106" i="38"/>
  <c r="Q106" i="38"/>
  <c r="M106" i="38"/>
  <c r="AK104" i="38"/>
  <c r="AJ104" i="38"/>
  <c r="AC106" i="38"/>
  <c r="P106" i="38"/>
  <c r="O106" i="38"/>
  <c r="V106" i="38"/>
  <c r="AI104" i="38"/>
  <c r="L106" i="38"/>
  <c r="R106" i="38"/>
  <c r="AH104" i="38"/>
  <c r="AG104" i="38"/>
  <c r="K106" i="38"/>
  <c r="X106" i="38"/>
  <c r="H106" i="38"/>
  <c r="W106" i="38"/>
  <c r="G106" i="38"/>
  <c r="AD106" i="38"/>
  <c r="N106" i="38"/>
  <c r="Y106" i="38"/>
  <c r="I106" i="38"/>
  <c r="C104" i="38"/>
  <c r="T106" i="38"/>
  <c r="D106" i="38"/>
  <c r="S106" i="38"/>
  <c r="C106" i="38"/>
  <c r="Z106" i="38"/>
  <c r="J106" i="38"/>
  <c r="U106" i="38"/>
  <c r="E106" i="38"/>
  <c r="AP106" i="38"/>
  <c r="AH106" i="38"/>
  <c r="AK106" i="38"/>
  <c r="AJ106" i="38"/>
  <c r="AM106" i="38"/>
  <c r="AL106" i="38"/>
  <c r="AO106" i="38"/>
  <c r="AG106" i="38"/>
  <c r="S104" i="38"/>
  <c r="D104" i="38"/>
  <c r="T104" i="38"/>
  <c r="E104" i="38"/>
  <c r="U104" i="38"/>
  <c r="J104" i="38"/>
  <c r="Z104" i="38"/>
  <c r="O104" i="38"/>
  <c r="AE104" i="38"/>
  <c r="P104" i="38"/>
  <c r="AF104" i="38"/>
  <c r="Q104" i="38"/>
  <c r="F104" i="38"/>
  <c r="V104" i="38"/>
  <c r="AI106" i="38"/>
  <c r="K104" i="38"/>
  <c r="AA104" i="38"/>
  <c r="L104" i="38"/>
  <c r="AB104" i="38"/>
  <c r="M104" i="38"/>
  <c r="AC104" i="38"/>
  <c r="R104" i="38"/>
  <c r="G104" i="38"/>
  <c r="W104" i="38"/>
  <c r="H104" i="38"/>
  <c r="X104" i="38"/>
  <c r="I104" i="38"/>
  <c r="Y104" i="38"/>
  <c r="N104" i="38"/>
  <c r="AD104" i="38"/>
  <c r="AS49" i="8"/>
  <c r="AW60" i="8" s="1"/>
  <c r="AW49" i="8" l="1"/>
  <c r="AW27" i="8"/>
  <c r="AW43" i="8"/>
  <c r="AW30" i="8"/>
  <c r="AW42" i="8"/>
  <c r="AT49" i="8"/>
  <c r="AW15" i="8"/>
  <c r="AW19" i="8"/>
  <c r="AW23" i="8"/>
  <c r="AW31" i="8"/>
  <c r="AW35" i="8"/>
  <c r="AW39" i="8"/>
  <c r="AW47" i="8"/>
  <c r="AW14" i="8"/>
  <c r="AW18" i="8"/>
  <c r="AW22" i="8"/>
  <c r="AW26" i="8"/>
  <c r="AW34" i="8"/>
  <c r="AW38" i="8"/>
  <c r="AW46" i="8"/>
  <c r="AW37" i="8"/>
  <c r="AW21" i="8"/>
  <c r="AW48" i="8"/>
  <c r="AW32" i="8"/>
  <c r="AW16" i="8"/>
  <c r="AW41" i="8"/>
  <c r="AW25" i="8"/>
  <c r="AW36" i="8"/>
  <c r="AW20" i="8"/>
  <c r="AW45" i="8"/>
  <c r="AW29" i="8"/>
  <c r="AW13" i="8"/>
  <c r="AW40" i="8"/>
  <c r="AW24" i="8"/>
  <c r="AW33" i="8"/>
  <c r="AW17" i="8"/>
  <c r="AW44" i="8"/>
  <c r="AW28" i="8"/>
  <c r="AW66" i="8"/>
  <c r="AW59" i="8"/>
  <c r="AW64" i="8"/>
  <c r="AW61" i="8"/>
  <c r="AW12" i="8"/>
  <c r="AW65" i="8"/>
  <c r="AW58" i="8"/>
  <c r="AW63" i="8"/>
  <c r="AW62" i="8"/>
  <c r="AS49" i="19"/>
  <c r="AT49" i="19" s="1"/>
  <c r="C13" i="42"/>
  <c r="AT49" i="21"/>
  <c r="G13" i="42" l="1"/>
  <c r="C15" i="42"/>
  <c r="D13" i="42" s="1"/>
  <c r="D14" i="42" l="1"/>
  <c r="G15" i="42"/>
  <c r="D15" i="42"/>
  <c r="R68" i="37"/>
  <c r="R68" i="36" s="1"/>
  <c r="AQ436" i="28"/>
  <c r="CK436" i="28" s="1"/>
  <c r="R69" i="37"/>
  <c r="R69" i="36" s="1"/>
  <c r="R70" i="37"/>
  <c r="R98" i="37" s="1"/>
  <c r="R377" i="28"/>
  <c r="AQ435" i="28"/>
  <c r="CK435" i="28" s="1"/>
  <c r="AL96" i="37" l="1"/>
  <c r="AM96" i="37"/>
  <c r="AJ96" i="37"/>
  <c r="AK96" i="37"/>
  <c r="AF96" i="37"/>
  <c r="P96" i="37"/>
  <c r="L96" i="37"/>
  <c r="M96" i="37"/>
  <c r="Y96" i="37"/>
  <c r="AQ68" i="37"/>
  <c r="AQ69" i="37"/>
  <c r="AG96" i="37"/>
  <c r="AB96" i="37"/>
  <c r="AD96" i="37"/>
  <c r="AA96" i="37"/>
  <c r="AE96" i="37"/>
  <c r="AI96" i="37"/>
  <c r="AH96" i="37"/>
  <c r="V96" i="37"/>
  <c r="W96" i="37"/>
  <c r="Z96" i="37"/>
  <c r="AC96" i="37"/>
  <c r="U96" i="37"/>
  <c r="X96" i="37"/>
  <c r="S96" i="37"/>
  <c r="T96" i="37"/>
  <c r="N96" i="37"/>
  <c r="K96" i="37"/>
  <c r="I96" i="37"/>
  <c r="G96" i="37"/>
  <c r="O96" i="37"/>
  <c r="Q96" i="37"/>
  <c r="R96" i="37"/>
  <c r="F96" i="37"/>
  <c r="H96" i="37"/>
  <c r="D96" i="37"/>
  <c r="E96" i="37"/>
  <c r="J96" i="37"/>
  <c r="C96" i="37"/>
  <c r="C110" i="37"/>
  <c r="G110" i="37" s="1"/>
  <c r="AO376" i="28"/>
  <c r="Y376" i="28"/>
  <c r="I376" i="28"/>
  <c r="AF376" i="28"/>
  <c r="P376" i="28"/>
  <c r="AM376" i="28"/>
  <c r="W376" i="28"/>
  <c r="G376" i="28"/>
  <c r="AD376" i="28"/>
  <c r="J376" i="28"/>
  <c r="AK376" i="28"/>
  <c r="U376" i="28"/>
  <c r="E376" i="28"/>
  <c r="AB376" i="28"/>
  <c r="L376" i="28"/>
  <c r="AI376" i="28"/>
  <c r="S376" i="28"/>
  <c r="AP376" i="28"/>
  <c r="Z376" i="28"/>
  <c r="F376" i="28"/>
  <c r="AG376" i="28"/>
  <c r="Q376" i="28"/>
  <c r="AN376" i="28"/>
  <c r="X376" i="28"/>
  <c r="H376" i="28"/>
  <c r="AE376" i="28"/>
  <c r="O376" i="28"/>
  <c r="AL376" i="28"/>
  <c r="V376" i="28"/>
  <c r="C376" i="28"/>
  <c r="AC376" i="28"/>
  <c r="M376" i="28"/>
  <c r="AJ376" i="28"/>
  <c r="T376" i="28"/>
  <c r="D376" i="28"/>
  <c r="AA376" i="28"/>
  <c r="K376" i="28"/>
  <c r="AH376" i="28"/>
  <c r="N376" i="28"/>
  <c r="R376" i="28"/>
  <c r="R70" i="36"/>
  <c r="R98" i="36" s="1"/>
  <c r="AQ437" i="28"/>
  <c r="AQ70" i="37" s="1"/>
  <c r="R84" i="37"/>
  <c r="R84" i="36" s="1"/>
  <c r="AL96" i="36" l="1"/>
  <c r="AM96" i="36"/>
  <c r="AJ96" i="36"/>
  <c r="AK96" i="36"/>
  <c r="AI102" i="37"/>
  <c r="AF96" i="36"/>
  <c r="P96" i="36"/>
  <c r="L96" i="36"/>
  <c r="Y96" i="36"/>
  <c r="M96" i="36"/>
  <c r="AQ84" i="37"/>
  <c r="AB96" i="36"/>
  <c r="AD96" i="36"/>
  <c r="W96" i="36"/>
  <c r="V96" i="36"/>
  <c r="U96" i="36"/>
  <c r="X96" i="36"/>
  <c r="AG96" i="36"/>
  <c r="AI96" i="36"/>
  <c r="AH96" i="36"/>
  <c r="Z96" i="36"/>
  <c r="AE96" i="36"/>
  <c r="AC96" i="36"/>
  <c r="AA96" i="36"/>
  <c r="S96" i="36"/>
  <c r="T96" i="36"/>
  <c r="AQ69" i="36"/>
  <c r="AT69" i="36" s="1"/>
  <c r="Z152" i="36"/>
  <c r="Z150" i="36" s="1"/>
  <c r="AT69" i="37"/>
  <c r="Z152" i="37"/>
  <c r="E14" i="44"/>
  <c r="AT70" i="37"/>
  <c r="AQ70" i="36"/>
  <c r="AT70" i="36" s="1"/>
  <c r="AL102" i="37"/>
  <c r="AK103" i="37"/>
  <c r="D103" i="37"/>
  <c r="AJ103" i="37"/>
  <c r="AN103" i="37"/>
  <c r="AN104" i="37" s="1"/>
  <c r="N103" i="37"/>
  <c r="AD103" i="37"/>
  <c r="AI103" i="37"/>
  <c r="R103" i="37"/>
  <c r="AO103" i="37"/>
  <c r="AO104" i="37" s="1"/>
  <c r="AP103" i="37"/>
  <c r="AP104" i="37" s="1"/>
  <c r="AM103" i="37"/>
  <c r="AM104" i="37" s="1"/>
  <c r="AP102" i="37"/>
  <c r="AL103" i="37"/>
  <c r="U103" i="37"/>
  <c r="G103" i="37"/>
  <c r="F103" i="37"/>
  <c r="L102" i="37"/>
  <c r="U102" i="37"/>
  <c r="AK102" i="37"/>
  <c r="X103" i="37"/>
  <c r="I103" i="37"/>
  <c r="AF103" i="37"/>
  <c r="L103" i="37"/>
  <c r="O102" i="37"/>
  <c r="F102" i="37"/>
  <c r="J102" i="37"/>
  <c r="M103" i="37"/>
  <c r="AB103" i="37"/>
  <c r="Q103" i="37"/>
  <c r="C103" i="37"/>
  <c r="M102" i="37"/>
  <c r="H102" i="37"/>
  <c r="H103" i="37"/>
  <c r="AC103" i="37"/>
  <c r="G102" i="37"/>
  <c r="P102" i="37"/>
  <c r="P103" i="37"/>
  <c r="AJ102" i="37"/>
  <c r="AE102" i="37"/>
  <c r="E102" i="37"/>
  <c r="D102" i="37"/>
  <c r="J103" i="37"/>
  <c r="V102" i="37"/>
  <c r="AD102" i="37"/>
  <c r="Z102" i="37"/>
  <c r="W103" i="37"/>
  <c r="V103" i="37"/>
  <c r="Y103" i="37"/>
  <c r="AB102" i="37"/>
  <c r="S102" i="37"/>
  <c r="C102" i="37"/>
  <c r="AC102" i="37"/>
  <c r="AA103" i="37"/>
  <c r="AE103" i="37"/>
  <c r="AH103" i="37"/>
  <c r="S103" i="37"/>
  <c r="AG103" i="37"/>
  <c r="W102" i="37"/>
  <c r="Z103" i="37"/>
  <c r="R102" i="37"/>
  <c r="K103" i="37"/>
  <c r="T103" i="37"/>
  <c r="E103" i="37"/>
  <c r="Q102" i="37"/>
  <c r="AH102" i="37"/>
  <c r="O103" i="37"/>
  <c r="AM102" i="37"/>
  <c r="I102" i="37"/>
  <c r="K102" i="37"/>
  <c r="AA102" i="37"/>
  <c r="AG102" i="37"/>
  <c r="X102" i="37"/>
  <c r="T102" i="37"/>
  <c r="Y102" i="37"/>
  <c r="AO102" i="37"/>
  <c r="AF102" i="37"/>
  <c r="N102" i="37"/>
  <c r="AN102" i="37"/>
  <c r="H96" i="36"/>
  <c r="I96" i="36"/>
  <c r="F96" i="36"/>
  <c r="D96" i="36"/>
  <c r="N96" i="36"/>
  <c r="R96" i="36"/>
  <c r="G96" i="36"/>
  <c r="Q96" i="36"/>
  <c r="O96" i="36"/>
  <c r="J96" i="36"/>
  <c r="K96" i="36"/>
  <c r="E96" i="36"/>
  <c r="C110" i="36"/>
  <c r="G110" i="36" s="1"/>
  <c r="C96" i="36"/>
  <c r="AQ68" i="36"/>
  <c r="AT68" i="36" s="1"/>
  <c r="AT68" i="37"/>
  <c r="Y152" i="37"/>
  <c r="Y152" i="36"/>
  <c r="X106" i="37" l="1"/>
  <c r="J104" i="37"/>
  <c r="H150" i="36"/>
  <c r="AL104" i="37"/>
  <c r="V104" i="37"/>
  <c r="W106" i="37"/>
  <c r="AK104" i="37"/>
  <c r="X150" i="36"/>
  <c r="AJ104" i="37"/>
  <c r="D106" i="37"/>
  <c r="AJ106" i="37"/>
  <c r="K106" i="37"/>
  <c r="X150" i="37"/>
  <c r="M106" i="37"/>
  <c r="N106" i="37"/>
  <c r="AI104" i="37"/>
  <c r="P104" i="37"/>
  <c r="H104" i="37"/>
  <c r="O104" i="37"/>
  <c r="AB106" i="37"/>
  <c r="Y106" i="37"/>
  <c r="AO106" i="37"/>
  <c r="C106" i="37"/>
  <c r="E104" i="37"/>
  <c r="L104" i="37"/>
  <c r="AK106" i="37"/>
  <c r="AA104" i="37"/>
  <c r="AH104" i="37"/>
  <c r="Z104" i="37"/>
  <c r="R150" i="36"/>
  <c r="U104" i="37"/>
  <c r="S104" i="37"/>
  <c r="AL106" i="37"/>
  <c r="AG106" i="37"/>
  <c r="AP106" i="37"/>
  <c r="G106" i="37"/>
  <c r="T106" i="37"/>
  <c r="AH106" i="37"/>
  <c r="F106" i="37"/>
  <c r="AI106" i="37"/>
  <c r="AM106" i="37"/>
  <c r="AF106" i="37"/>
  <c r="I106" i="37"/>
  <c r="Q106" i="37"/>
  <c r="R106" i="37"/>
  <c r="AC106" i="37"/>
  <c r="AD106" i="37"/>
  <c r="AG104" i="37"/>
  <c r="AF104" i="37"/>
  <c r="AE104" i="37"/>
  <c r="Z150" i="37"/>
  <c r="G150" i="37"/>
  <c r="I150" i="37"/>
  <c r="P150" i="37"/>
  <c r="C150" i="37"/>
  <c r="H150" i="37"/>
  <c r="O150" i="37"/>
  <c r="R150" i="37"/>
  <c r="Q150" i="37"/>
  <c r="Q150" i="36"/>
  <c r="I150" i="36"/>
  <c r="G150" i="36"/>
  <c r="O150" i="36"/>
  <c r="C150" i="36"/>
  <c r="P150" i="36"/>
  <c r="AN106" i="37"/>
  <c r="E150" i="37"/>
  <c r="M150" i="37"/>
  <c r="F150" i="37"/>
  <c r="J150" i="37"/>
  <c r="R104" i="37"/>
  <c r="AD104" i="37"/>
  <c r="M150" i="36"/>
  <c r="E150" i="36"/>
  <c r="F150" i="36"/>
  <c r="J150" i="36"/>
  <c r="T104" i="37"/>
  <c r="Y104" i="37"/>
  <c r="W104" i="37"/>
  <c r="AC104" i="37"/>
  <c r="AB104" i="37"/>
  <c r="X104" i="37"/>
  <c r="E106" i="37"/>
  <c r="H106" i="37"/>
  <c r="J106" i="37"/>
  <c r="L106" i="37"/>
  <c r="Q104" i="37"/>
  <c r="AA106" i="37"/>
  <c r="W150" i="36"/>
  <c r="L150" i="36"/>
  <c r="Y150" i="36"/>
  <c r="N150" i="36"/>
  <c r="V150" i="36"/>
  <c r="K150" i="36"/>
  <c r="S150" i="36"/>
  <c r="U150" i="36"/>
  <c r="T150" i="36"/>
  <c r="C168" i="36"/>
  <c r="G168" i="36" s="1"/>
  <c r="D150" i="36"/>
  <c r="AT84" i="37"/>
  <c r="E40" i="44"/>
  <c r="AQ84" i="36"/>
  <c r="AT84" i="36" s="1"/>
  <c r="AI103" i="36"/>
  <c r="AK103" i="36"/>
  <c r="AI102" i="36"/>
  <c r="AK102" i="36"/>
  <c r="AD103" i="36"/>
  <c r="AE102" i="36"/>
  <c r="AB102" i="36"/>
  <c r="N102" i="36"/>
  <c r="AF102" i="36"/>
  <c r="AH102" i="36"/>
  <c r="S102" i="36"/>
  <c r="Q102" i="36"/>
  <c r="C102" i="36"/>
  <c r="D102" i="36"/>
  <c r="E102" i="36"/>
  <c r="F102" i="36"/>
  <c r="AM103" i="36"/>
  <c r="AM104" i="36" s="1"/>
  <c r="AO103" i="36"/>
  <c r="AO104" i="36" s="1"/>
  <c r="AM102" i="36"/>
  <c r="AO102" i="36"/>
  <c r="J103" i="36"/>
  <c r="O103" i="36"/>
  <c r="AG103" i="36"/>
  <c r="AD102" i="36"/>
  <c r="Z103" i="36"/>
  <c r="AF103" i="36"/>
  <c r="M103" i="36"/>
  <c r="AE103" i="36"/>
  <c r="V103" i="36"/>
  <c r="U103" i="36"/>
  <c r="T103" i="36"/>
  <c r="W103" i="36"/>
  <c r="Q103" i="36"/>
  <c r="AL102" i="36"/>
  <c r="I102" i="36"/>
  <c r="T102" i="36"/>
  <c r="AP103" i="36"/>
  <c r="AP104" i="36" s="1"/>
  <c r="Z102" i="36"/>
  <c r="AJ103" i="36"/>
  <c r="AJ102" i="36"/>
  <c r="O102" i="36"/>
  <c r="AC102" i="36"/>
  <c r="AG102" i="36"/>
  <c r="P102" i="36"/>
  <c r="W102" i="36"/>
  <c r="U102" i="36"/>
  <c r="AN103" i="36"/>
  <c r="AN104" i="36" s="1"/>
  <c r="AN102" i="36"/>
  <c r="Y102" i="36"/>
  <c r="J102" i="36"/>
  <c r="S103" i="36"/>
  <c r="C103" i="36"/>
  <c r="Y103" i="36"/>
  <c r="G103" i="36"/>
  <c r="H103" i="36"/>
  <c r="AH103" i="36"/>
  <c r="AB103" i="36"/>
  <c r="H102" i="36"/>
  <c r="K102" i="36"/>
  <c r="AC103" i="36"/>
  <c r="AA103" i="36"/>
  <c r="X102" i="36"/>
  <c r="X103" i="36"/>
  <c r="N103" i="36"/>
  <c r="L103" i="36"/>
  <c r="AA102" i="36"/>
  <c r="F103" i="36"/>
  <c r="E103" i="36"/>
  <c r="D103" i="36"/>
  <c r="R103" i="36"/>
  <c r="P103" i="36"/>
  <c r="K103" i="36"/>
  <c r="AL103" i="36"/>
  <c r="L102" i="36"/>
  <c r="G102" i="36"/>
  <c r="R102" i="36"/>
  <c r="V102" i="36"/>
  <c r="M102" i="36"/>
  <c r="I103" i="36"/>
  <c r="AP102" i="36"/>
  <c r="G14" i="44"/>
  <c r="E15" i="44"/>
  <c r="S106" i="37"/>
  <c r="P106" i="37"/>
  <c r="C104" i="37"/>
  <c r="O106" i="37"/>
  <c r="U106" i="37"/>
  <c r="G104" i="37"/>
  <c r="N104" i="37"/>
  <c r="V150" i="37"/>
  <c r="L150" i="37"/>
  <c r="W150" i="37"/>
  <c r="S150" i="37"/>
  <c r="N150" i="37"/>
  <c r="D150" i="37"/>
  <c r="Y150" i="37"/>
  <c r="U150" i="37"/>
  <c r="K150" i="37"/>
  <c r="T150" i="37"/>
  <c r="C168" i="37"/>
  <c r="G168" i="37" s="1"/>
  <c r="K104" i="37"/>
  <c r="Z106" i="37"/>
  <c r="V106" i="37"/>
  <c r="AE106" i="37"/>
  <c r="M104" i="37"/>
  <c r="I104" i="37"/>
  <c r="F104" i="37"/>
  <c r="D104" i="37"/>
  <c r="S104" i="36" l="1"/>
  <c r="N104" i="36"/>
  <c r="AL104" i="36"/>
  <c r="Y104" i="36"/>
  <c r="I104" i="36"/>
  <c r="AG106" i="36"/>
  <c r="U106" i="36"/>
  <c r="V106" i="36"/>
  <c r="AK104" i="36"/>
  <c r="AJ104" i="36"/>
  <c r="AI104" i="36"/>
  <c r="AF104" i="36"/>
  <c r="AC104" i="36"/>
  <c r="AH104" i="36"/>
  <c r="AE104" i="36"/>
  <c r="AB104" i="36"/>
  <c r="E104" i="36"/>
  <c r="C104" i="36"/>
  <c r="AM106" i="36"/>
  <c r="AI106" i="36"/>
  <c r="W106" i="36"/>
  <c r="G106" i="36"/>
  <c r="R106" i="36"/>
  <c r="AO106" i="36"/>
  <c r="AK106" i="36"/>
  <c r="O106" i="36"/>
  <c r="M106" i="36"/>
  <c r="L106" i="36"/>
  <c r="J106" i="36"/>
  <c r="Z106" i="36"/>
  <c r="T106" i="36"/>
  <c r="AD106" i="36"/>
  <c r="AG104" i="36"/>
  <c r="AP106" i="36"/>
  <c r="K104" i="36"/>
  <c r="P104" i="36"/>
  <c r="D104" i="36"/>
  <c r="F104" i="36"/>
  <c r="X104" i="36"/>
  <c r="AA104" i="36"/>
  <c r="H104" i="36"/>
  <c r="Q104" i="36"/>
  <c r="T104" i="36"/>
  <c r="V104" i="36"/>
  <c r="Z104" i="36"/>
  <c r="AD104" i="36"/>
  <c r="R104" i="36"/>
  <c r="W104" i="36"/>
  <c r="U104" i="36"/>
  <c r="K106" i="36"/>
  <c r="I106" i="36"/>
  <c r="E106" i="36"/>
  <c r="C106" i="36"/>
  <c r="H106" i="36"/>
  <c r="F106" i="36"/>
  <c r="D106" i="36"/>
  <c r="N106" i="36"/>
  <c r="O104" i="36"/>
  <c r="G15" i="44"/>
  <c r="F13" i="44"/>
  <c r="F15" i="44"/>
  <c r="E46" i="44"/>
  <c r="G40" i="44"/>
  <c r="K161" i="36"/>
  <c r="C161" i="36"/>
  <c r="R161" i="36"/>
  <c r="I161" i="36"/>
  <c r="Y161" i="36"/>
  <c r="P161" i="36"/>
  <c r="O161" i="36"/>
  <c r="V161" i="36"/>
  <c r="D161" i="36"/>
  <c r="G161" i="36"/>
  <c r="N161" i="36"/>
  <c r="U161" i="36"/>
  <c r="S161" i="36"/>
  <c r="J161" i="36"/>
  <c r="Z161" i="36"/>
  <c r="Q161" i="36"/>
  <c r="H161" i="36"/>
  <c r="X161" i="36"/>
  <c r="F161" i="36"/>
  <c r="M161" i="36"/>
  <c r="T161" i="36"/>
  <c r="W161" i="36"/>
  <c r="E161" i="36"/>
  <c r="L161" i="36"/>
  <c r="I160" i="36"/>
  <c r="J160" i="36"/>
  <c r="G160" i="36"/>
  <c r="H160" i="36"/>
  <c r="E160" i="36"/>
  <c r="F160" i="36"/>
  <c r="C160" i="36"/>
  <c r="D160" i="36"/>
  <c r="Q160" i="36"/>
  <c r="O160" i="36"/>
  <c r="M160" i="36"/>
  <c r="K160" i="36"/>
  <c r="L160" i="36"/>
  <c r="Y160" i="36"/>
  <c r="Z160" i="36"/>
  <c r="W160" i="36"/>
  <c r="X160" i="36"/>
  <c r="U160" i="36"/>
  <c r="V160" i="36"/>
  <c r="S160" i="36"/>
  <c r="T160" i="36"/>
  <c r="R160" i="36"/>
  <c r="P160" i="36"/>
  <c r="N160" i="36"/>
  <c r="L104" i="36"/>
  <c r="Y106" i="36"/>
  <c r="M104" i="36"/>
  <c r="J104" i="36"/>
  <c r="S106" i="36"/>
  <c r="AF106" i="36"/>
  <c r="AB106" i="36"/>
  <c r="Q161" i="37"/>
  <c r="J161" i="37"/>
  <c r="Z161" i="37"/>
  <c r="S161" i="37"/>
  <c r="H161" i="37"/>
  <c r="X161" i="37"/>
  <c r="M161" i="37"/>
  <c r="F161" i="37"/>
  <c r="V161" i="37"/>
  <c r="O161" i="37"/>
  <c r="D161" i="37"/>
  <c r="T161" i="37"/>
  <c r="I161" i="37"/>
  <c r="Y161" i="37"/>
  <c r="R161" i="37"/>
  <c r="K161" i="37"/>
  <c r="C161" i="37"/>
  <c r="P161" i="37"/>
  <c r="E161" i="37"/>
  <c r="U161" i="37"/>
  <c r="N161" i="37"/>
  <c r="G161" i="37"/>
  <c r="W161" i="37"/>
  <c r="L161" i="37"/>
  <c r="O160" i="37"/>
  <c r="O163" i="37" s="1"/>
  <c r="Q160" i="37"/>
  <c r="Q163" i="37" s="1"/>
  <c r="T160" i="37"/>
  <c r="T163" i="37" s="1"/>
  <c r="P160" i="37"/>
  <c r="P163" i="37" s="1"/>
  <c r="F160" i="37"/>
  <c r="F163" i="37" s="1"/>
  <c r="D160" i="37"/>
  <c r="D163" i="37" s="1"/>
  <c r="N160" i="37"/>
  <c r="N163" i="37" s="1"/>
  <c r="L160" i="37"/>
  <c r="L163" i="37" s="1"/>
  <c r="W160" i="37"/>
  <c r="W163" i="37" s="1"/>
  <c r="Z160" i="37"/>
  <c r="Z163" i="37" s="1"/>
  <c r="Y160" i="37"/>
  <c r="Y163" i="37" s="1"/>
  <c r="X160" i="37"/>
  <c r="X163" i="37" s="1"/>
  <c r="U160" i="37"/>
  <c r="U163" i="37" s="1"/>
  <c r="V160" i="37"/>
  <c r="V163" i="37" s="1"/>
  <c r="R160" i="37"/>
  <c r="R163" i="37" s="1"/>
  <c r="E160" i="37"/>
  <c r="E163" i="37" s="1"/>
  <c r="C160" i="37"/>
  <c r="C163" i="37" s="1"/>
  <c r="M160" i="37"/>
  <c r="M163" i="37" s="1"/>
  <c r="G160" i="37"/>
  <c r="G163" i="37" s="1"/>
  <c r="J160" i="37"/>
  <c r="J163" i="37" s="1"/>
  <c r="I160" i="37"/>
  <c r="I163" i="37" s="1"/>
  <c r="H160" i="37"/>
  <c r="H163" i="37" s="1"/>
  <c r="S160" i="37"/>
  <c r="S163" i="37" s="1"/>
  <c r="K160" i="37"/>
  <c r="K163" i="37" s="1"/>
  <c r="F14" i="44"/>
  <c r="AA106" i="36"/>
  <c r="X106" i="36"/>
  <c r="G104" i="36"/>
  <c r="AN106" i="36"/>
  <c r="P106" i="36"/>
  <c r="AC106" i="36"/>
  <c r="AJ106" i="36"/>
  <c r="AL106" i="36"/>
  <c r="Q106" i="36"/>
  <c r="AH106" i="36"/>
  <c r="AE106" i="36"/>
  <c r="Z163" i="36" l="1"/>
  <c r="T163" i="36"/>
  <c r="J163" i="36"/>
  <c r="S163" i="36"/>
  <c r="K163" i="36"/>
  <c r="D163" i="36"/>
  <c r="H163" i="36"/>
  <c r="W163" i="36"/>
  <c r="N163" i="36"/>
  <c r="E163" i="36"/>
  <c r="R163" i="36"/>
  <c r="U163" i="36"/>
  <c r="O163" i="36"/>
  <c r="F163" i="36"/>
  <c r="P163" i="36"/>
  <c r="V163" i="36"/>
  <c r="L163" i="36"/>
  <c r="M163" i="36"/>
  <c r="Q163" i="36"/>
  <c r="C163" i="36"/>
  <c r="G163" i="36"/>
  <c r="I163" i="36"/>
  <c r="Y163" i="36"/>
  <c r="X163" i="36"/>
  <c r="F45" i="44"/>
  <c r="G46" i="44"/>
  <c r="F36" i="44"/>
  <c r="F41" i="44"/>
  <c r="F46" i="44"/>
  <c r="F43" i="44"/>
  <c r="F37" i="44"/>
  <c r="F42" i="44"/>
  <c r="F39" i="44"/>
  <c r="F48" i="44"/>
  <c r="F38" i="44"/>
  <c r="F35" i="44"/>
  <c r="F44" i="44"/>
  <c r="F40" i="44"/>
  <c r="Q555" i="3" l="1"/>
  <c r="Q451" i="3"/>
  <c r="Q12" i="24"/>
  <c r="AG555" i="3"/>
  <c r="AG451" i="3"/>
  <c r="AG12" i="24"/>
  <c r="AG582" i="3"/>
  <c r="AG40" i="27" s="1"/>
  <c r="AG39" i="24"/>
  <c r="AG39" i="26" s="1"/>
  <c r="Q582" i="3"/>
  <c r="Q40" i="27" s="1"/>
  <c r="Q39" i="24"/>
  <c r="Q39" i="26" s="1"/>
  <c r="AM581" i="3"/>
  <c r="AM39" i="27" s="1"/>
  <c r="AM38" i="24"/>
  <c r="AE581" i="3"/>
  <c r="AE39" i="27" s="1"/>
  <c r="AE38" i="24"/>
  <c r="W581" i="3"/>
  <c r="W39" i="27" s="1"/>
  <c r="W38" i="24"/>
  <c r="O581" i="3"/>
  <c r="O39" i="27" s="1"/>
  <c r="O38" i="24"/>
  <c r="G581" i="3"/>
  <c r="G39" i="27" s="1"/>
  <c r="G38" i="24"/>
  <c r="AK580" i="3"/>
  <c r="AK38" i="27" s="1"/>
  <c r="AK37" i="24"/>
  <c r="AK37" i="26" s="1"/>
  <c r="AG580" i="3"/>
  <c r="AG38" i="27" s="1"/>
  <c r="AG37" i="24"/>
  <c r="AG37" i="26" s="1"/>
  <c r="AC580" i="3"/>
  <c r="AC38" i="27" s="1"/>
  <c r="AC37" i="24"/>
  <c r="AC37" i="26" s="1"/>
  <c r="Y580" i="3"/>
  <c r="Y38" i="27" s="1"/>
  <c r="Y37" i="24"/>
  <c r="Y37" i="26" s="1"/>
  <c r="U580" i="3"/>
  <c r="U38" i="27" s="1"/>
  <c r="U37" i="24"/>
  <c r="U37" i="26" s="1"/>
  <c r="Q580" i="3"/>
  <c r="Q38" i="27" s="1"/>
  <c r="Q37" i="24"/>
  <c r="Q37" i="26" s="1"/>
  <c r="M580" i="3"/>
  <c r="M38" i="27" s="1"/>
  <c r="M37" i="24"/>
  <c r="M37" i="26" s="1"/>
  <c r="I580" i="3"/>
  <c r="I38" i="27" s="1"/>
  <c r="I37" i="24"/>
  <c r="I37" i="26" s="1"/>
  <c r="E580" i="3"/>
  <c r="E38" i="27" s="1"/>
  <c r="E37" i="24"/>
  <c r="E37" i="26" s="1"/>
  <c r="AM579" i="3"/>
  <c r="AM37" i="27" s="1"/>
  <c r="AM36" i="24"/>
  <c r="AM36" i="26" s="1"/>
  <c r="AI579" i="3"/>
  <c r="AI37" i="27" s="1"/>
  <c r="AI36" i="24"/>
  <c r="AI36" i="26" s="1"/>
  <c r="AE579" i="3"/>
  <c r="AE37" i="27" s="1"/>
  <c r="AE36" i="24"/>
  <c r="AE36" i="26" s="1"/>
  <c r="AA579" i="3"/>
  <c r="AA37" i="27" s="1"/>
  <c r="AA36" i="24"/>
  <c r="AA36" i="26" s="1"/>
  <c r="W579" i="3"/>
  <c r="W37" i="27" s="1"/>
  <c r="W36" i="24"/>
  <c r="W36" i="26" s="1"/>
  <c r="S579" i="3"/>
  <c r="S37" i="27" s="1"/>
  <c r="S36" i="24"/>
  <c r="S36" i="26" s="1"/>
  <c r="O579" i="3"/>
  <c r="O37" i="27" s="1"/>
  <c r="O36" i="24"/>
  <c r="O36" i="26" s="1"/>
  <c r="K579" i="3"/>
  <c r="K37" i="27" s="1"/>
  <c r="K36" i="24"/>
  <c r="K36" i="26" s="1"/>
  <c r="G579" i="3"/>
  <c r="G37" i="27" s="1"/>
  <c r="G36" i="24"/>
  <c r="G36" i="26" s="1"/>
  <c r="I555" i="3"/>
  <c r="I451" i="3"/>
  <c r="I12" i="24"/>
  <c r="Y555" i="3"/>
  <c r="Y451" i="3"/>
  <c r="Y12" i="24"/>
  <c r="C574" i="3"/>
  <c r="C32" i="27" s="1"/>
  <c r="AQ472" i="3"/>
  <c r="C31" i="24"/>
  <c r="AK582" i="3"/>
  <c r="AK40" i="27" s="1"/>
  <c r="AK39" i="24"/>
  <c r="AK39" i="26" s="1"/>
  <c r="U582" i="3"/>
  <c r="U40" i="27" s="1"/>
  <c r="U39" i="24"/>
  <c r="U39" i="26" s="1"/>
  <c r="E582" i="3"/>
  <c r="E40" i="27" s="1"/>
  <c r="E39" i="24"/>
  <c r="E39" i="26" s="1"/>
  <c r="AI581" i="3"/>
  <c r="AI39" i="27" s="1"/>
  <c r="AI38" i="24"/>
  <c r="AA581" i="3"/>
  <c r="AA39" i="27" s="1"/>
  <c r="AA38" i="24"/>
  <c r="S581" i="3"/>
  <c r="S39" i="27" s="1"/>
  <c r="S38" i="24"/>
  <c r="K581" i="3"/>
  <c r="K39" i="27" s="1"/>
  <c r="K38" i="24"/>
  <c r="D555" i="3"/>
  <c r="D451" i="3"/>
  <c r="D12" i="24"/>
  <c r="H555" i="3"/>
  <c r="H451" i="3"/>
  <c r="H12" i="24"/>
  <c r="L555" i="3"/>
  <c r="L451" i="3"/>
  <c r="L12" i="24"/>
  <c r="P555" i="3"/>
  <c r="P451" i="3"/>
  <c r="P12" i="24"/>
  <c r="T555" i="3"/>
  <c r="T451" i="3"/>
  <c r="T12" i="24"/>
  <c r="X555" i="3"/>
  <c r="X451" i="3"/>
  <c r="X12" i="24"/>
  <c r="AB555" i="3"/>
  <c r="AB451" i="3"/>
  <c r="AB12" i="24"/>
  <c r="AF555" i="3"/>
  <c r="AF451" i="3"/>
  <c r="AF12" i="24"/>
  <c r="AJ555" i="3"/>
  <c r="AJ451" i="3"/>
  <c r="AJ12" i="24"/>
  <c r="C571" i="3"/>
  <c r="C29" i="27" s="1"/>
  <c r="AQ469" i="3"/>
  <c r="C28" i="24"/>
  <c r="C569" i="3"/>
  <c r="C27" i="27" s="1"/>
  <c r="AQ467" i="3"/>
  <c r="C26" i="24"/>
  <c r="C26" i="26" s="1"/>
  <c r="C567" i="3"/>
  <c r="C25" i="27" s="1"/>
  <c r="AQ465" i="3"/>
  <c r="C24" i="24"/>
  <c r="C565" i="3"/>
  <c r="C23" i="27" s="1"/>
  <c r="AQ463" i="3"/>
  <c r="C22" i="24"/>
  <c r="C563" i="3"/>
  <c r="C21" i="27" s="1"/>
  <c r="AQ461" i="3"/>
  <c r="C20" i="24"/>
  <c r="C20" i="26" s="1"/>
  <c r="C559" i="3"/>
  <c r="C17" i="27" s="1"/>
  <c r="AQ457" i="3"/>
  <c r="C16" i="24"/>
  <c r="C16" i="26" s="1"/>
  <c r="C557" i="3"/>
  <c r="C15" i="27" s="1"/>
  <c r="AQ455" i="3"/>
  <c r="C14" i="24"/>
  <c r="C14" i="26" s="1"/>
  <c r="C556" i="3"/>
  <c r="C14" i="27" s="1"/>
  <c r="AQ454" i="3"/>
  <c r="C13" i="24"/>
  <c r="C13" i="26" s="1"/>
  <c r="E555" i="3"/>
  <c r="E451" i="3"/>
  <c r="E12" i="24"/>
  <c r="U555" i="3"/>
  <c r="U451" i="3"/>
  <c r="U12" i="24"/>
  <c r="AK555" i="3"/>
  <c r="AK451" i="3"/>
  <c r="AK12" i="24"/>
  <c r="AC582" i="3"/>
  <c r="AC40" i="27" s="1"/>
  <c r="AC39" i="24"/>
  <c r="AC39" i="26" s="1"/>
  <c r="M582" i="3"/>
  <c r="M40" i="27" s="1"/>
  <c r="M39" i="24"/>
  <c r="M39" i="26" s="1"/>
  <c r="G555" i="3"/>
  <c r="G451" i="3"/>
  <c r="G12" i="24"/>
  <c r="O555" i="3"/>
  <c r="O451" i="3"/>
  <c r="O12" i="24"/>
  <c r="W555" i="3"/>
  <c r="W451" i="3"/>
  <c r="W12" i="24"/>
  <c r="AE555" i="3"/>
  <c r="AE451" i="3"/>
  <c r="AE12" i="24"/>
  <c r="AM555" i="3"/>
  <c r="AM451" i="3"/>
  <c r="AM12" i="24"/>
  <c r="C573" i="3"/>
  <c r="C31" i="27" s="1"/>
  <c r="AQ471" i="3"/>
  <c r="C30" i="24"/>
  <c r="C30" i="26" s="1"/>
  <c r="AM582" i="3"/>
  <c r="AM40" i="27" s="1"/>
  <c r="AM39" i="24"/>
  <c r="AM39" i="26" s="1"/>
  <c r="AE582" i="3"/>
  <c r="AE40" i="27" s="1"/>
  <c r="AE39" i="24"/>
  <c r="AE39" i="26" s="1"/>
  <c r="W582" i="3"/>
  <c r="W40" i="27" s="1"/>
  <c r="W39" i="24"/>
  <c r="W39" i="26" s="1"/>
  <c r="O582" i="3"/>
  <c r="O40" i="27" s="1"/>
  <c r="O39" i="24"/>
  <c r="O39" i="26" s="1"/>
  <c r="G582" i="3"/>
  <c r="G40" i="27" s="1"/>
  <c r="G39" i="24"/>
  <c r="G39" i="26" s="1"/>
  <c r="M555" i="3"/>
  <c r="M451" i="3"/>
  <c r="M12" i="24"/>
  <c r="AC555" i="3"/>
  <c r="AC451" i="3"/>
  <c r="AC12" i="24"/>
  <c r="C562" i="3"/>
  <c r="C20" i="27" s="1"/>
  <c r="AQ460" i="3"/>
  <c r="C19" i="24"/>
  <c r="C19" i="26" s="1"/>
  <c r="C572" i="3"/>
  <c r="C30" i="27" s="1"/>
  <c r="AQ470" i="3"/>
  <c r="C29" i="24"/>
  <c r="C29" i="26" s="1"/>
  <c r="Y582" i="3"/>
  <c r="Y40" i="27" s="1"/>
  <c r="Y39" i="24"/>
  <c r="Y39" i="26" s="1"/>
  <c r="I582" i="3"/>
  <c r="I40" i="27" s="1"/>
  <c r="I39" i="24"/>
  <c r="I39" i="26" s="1"/>
  <c r="K555" i="3"/>
  <c r="K451" i="3"/>
  <c r="K12" i="24"/>
  <c r="S555" i="3"/>
  <c r="S451" i="3"/>
  <c r="S12" i="24"/>
  <c r="AA555" i="3"/>
  <c r="AA451" i="3"/>
  <c r="AA12" i="24"/>
  <c r="AI555" i="3"/>
  <c r="AI451" i="3"/>
  <c r="AI12" i="24"/>
  <c r="C561" i="3"/>
  <c r="C19" i="27" s="1"/>
  <c r="AQ459" i="3"/>
  <c r="C18" i="24"/>
  <c r="C18" i="26" s="1"/>
  <c r="AI582" i="3"/>
  <c r="AI40" i="27" s="1"/>
  <c r="AI39" i="24"/>
  <c r="AI39" i="26" s="1"/>
  <c r="AA582" i="3"/>
  <c r="AA40" i="27" s="1"/>
  <c r="AA39" i="24"/>
  <c r="AA39" i="26" s="1"/>
  <c r="S582" i="3"/>
  <c r="S40" i="27" s="1"/>
  <c r="S39" i="24"/>
  <c r="S39" i="26" s="1"/>
  <c r="K582" i="3"/>
  <c r="K40" i="27" s="1"/>
  <c r="K39" i="24"/>
  <c r="K39" i="26" s="1"/>
  <c r="C451" i="3"/>
  <c r="AV497" i="3"/>
  <c r="C12" i="24"/>
  <c r="F555" i="3"/>
  <c r="F451" i="3"/>
  <c r="F12" i="24"/>
  <c r="J555" i="3"/>
  <c r="J451" i="3"/>
  <c r="J12" i="24"/>
  <c r="N555" i="3"/>
  <c r="N451" i="3"/>
  <c r="N12" i="24"/>
  <c r="R555" i="3"/>
  <c r="R451" i="3"/>
  <c r="R12" i="24"/>
  <c r="V555" i="3"/>
  <c r="V451" i="3"/>
  <c r="V12" i="24"/>
  <c r="Z555" i="3"/>
  <c r="Z451" i="3"/>
  <c r="Z12" i="24"/>
  <c r="AK578" i="3"/>
  <c r="AK36" i="27" s="1"/>
  <c r="AK35" i="24"/>
  <c r="AK35" i="26" s="1"/>
  <c r="AG578" i="3"/>
  <c r="AG36" i="27" s="1"/>
  <c r="AG35" i="24"/>
  <c r="AG35" i="26" s="1"/>
  <c r="AC578" i="3"/>
  <c r="AC36" i="27" s="1"/>
  <c r="AC35" i="24"/>
  <c r="AC35" i="26" s="1"/>
  <c r="Y578" i="3"/>
  <c r="Y36" i="27" s="1"/>
  <c r="Y35" i="24"/>
  <c r="Y35" i="26" s="1"/>
  <c r="U578" i="3"/>
  <c r="U36" i="27" s="1"/>
  <c r="U35" i="24"/>
  <c r="U35" i="26" s="1"/>
  <c r="Q578" i="3"/>
  <c r="Q36" i="27" s="1"/>
  <c r="Q35" i="24"/>
  <c r="Q35" i="26" s="1"/>
  <c r="M578" i="3"/>
  <c r="M36" i="27" s="1"/>
  <c r="M35" i="24"/>
  <c r="M35" i="26" s="1"/>
  <c r="I578" i="3"/>
  <c r="I36" i="27" s="1"/>
  <c r="I35" i="24"/>
  <c r="I35" i="26" s="1"/>
  <c r="E578" i="3"/>
  <c r="E36" i="27" s="1"/>
  <c r="E35" i="24"/>
  <c r="E35" i="26" s="1"/>
  <c r="AM577" i="3"/>
  <c r="AM35" i="27" s="1"/>
  <c r="AM34" i="24"/>
  <c r="AM34" i="26" s="1"/>
  <c r="AI577" i="3"/>
  <c r="AI35" i="27" s="1"/>
  <c r="AI34" i="24"/>
  <c r="AI34" i="26" s="1"/>
  <c r="AE577" i="3"/>
  <c r="AE35" i="27" s="1"/>
  <c r="AE34" i="24"/>
  <c r="AE34" i="26" s="1"/>
  <c r="AA577" i="3"/>
  <c r="AA35" i="27" s="1"/>
  <c r="AA34" i="24"/>
  <c r="AA34" i="26" s="1"/>
  <c r="W577" i="3"/>
  <c r="W35" i="27" s="1"/>
  <c r="W34" i="24"/>
  <c r="W34" i="26" s="1"/>
  <c r="S577" i="3"/>
  <c r="S35" i="27" s="1"/>
  <c r="S34" i="24"/>
  <c r="S34" i="26" s="1"/>
  <c r="O577" i="3"/>
  <c r="O35" i="27" s="1"/>
  <c r="O34" i="24"/>
  <c r="O34" i="26" s="1"/>
  <c r="K577" i="3"/>
  <c r="K35" i="27" s="1"/>
  <c r="K34" i="24"/>
  <c r="K34" i="26" s="1"/>
  <c r="G577" i="3"/>
  <c r="G35" i="27" s="1"/>
  <c r="G34" i="24"/>
  <c r="G34" i="26" s="1"/>
  <c r="AK576" i="3"/>
  <c r="AK34" i="27" s="1"/>
  <c r="AK33" i="24"/>
  <c r="AK33" i="26" s="1"/>
  <c r="AG576" i="3"/>
  <c r="AG34" i="27" s="1"/>
  <c r="AG33" i="24"/>
  <c r="AG33" i="26" s="1"/>
  <c r="AC576" i="3"/>
  <c r="AC34" i="27" s="1"/>
  <c r="AC33" i="24"/>
  <c r="AC33" i="26" s="1"/>
  <c r="Y576" i="3"/>
  <c r="Y34" i="27" s="1"/>
  <c r="Y33" i="24"/>
  <c r="Y33" i="26" s="1"/>
  <c r="U576" i="3"/>
  <c r="U34" i="27" s="1"/>
  <c r="U33" i="24"/>
  <c r="U33" i="26" s="1"/>
  <c r="Q576" i="3"/>
  <c r="Q34" i="27" s="1"/>
  <c r="Q33" i="24"/>
  <c r="Q33" i="26" s="1"/>
  <c r="M576" i="3"/>
  <c r="M34" i="27" s="1"/>
  <c r="M33" i="24"/>
  <c r="M33" i="26" s="1"/>
  <c r="I576" i="3"/>
  <c r="I34" i="27" s="1"/>
  <c r="I33" i="24"/>
  <c r="I33" i="26" s="1"/>
  <c r="E576" i="3"/>
  <c r="E34" i="27" s="1"/>
  <c r="E33" i="24"/>
  <c r="E33" i="26" s="1"/>
  <c r="AM575" i="3"/>
  <c r="AM33" i="27" s="1"/>
  <c r="AM32" i="24"/>
  <c r="AM32" i="26" s="1"/>
  <c r="AI575" i="3"/>
  <c r="AI33" i="27" s="1"/>
  <c r="AI32" i="24"/>
  <c r="AI32" i="26" s="1"/>
  <c r="AE575" i="3"/>
  <c r="AE33" i="27" s="1"/>
  <c r="AE32" i="24"/>
  <c r="AE32" i="26" s="1"/>
  <c r="AA575" i="3"/>
  <c r="AA33" i="27" s="1"/>
  <c r="AA32" i="24"/>
  <c r="AA32" i="26" s="1"/>
  <c r="W575" i="3"/>
  <c r="W33" i="27" s="1"/>
  <c r="W32" i="24"/>
  <c r="W32" i="26" s="1"/>
  <c r="S575" i="3"/>
  <c r="S33" i="27" s="1"/>
  <c r="S32" i="24"/>
  <c r="S32" i="26" s="1"/>
  <c r="O575" i="3"/>
  <c r="O33" i="27" s="1"/>
  <c r="O32" i="24"/>
  <c r="O32" i="26" s="1"/>
  <c r="K575" i="3"/>
  <c r="K33" i="27" s="1"/>
  <c r="K32" i="24"/>
  <c r="K32" i="26" s="1"/>
  <c r="G575" i="3"/>
  <c r="G33" i="27" s="1"/>
  <c r="G32" i="24"/>
  <c r="G32" i="26" s="1"/>
  <c r="AL574" i="3"/>
  <c r="AL32" i="27" s="1"/>
  <c r="AL31" i="24"/>
  <c r="AH574" i="3"/>
  <c r="AH32" i="27" s="1"/>
  <c r="AH31" i="24"/>
  <c r="AD574" i="3"/>
  <c r="AD32" i="27" s="1"/>
  <c r="AD31" i="24"/>
  <c r="Z574" i="3"/>
  <c r="Z32" i="27" s="1"/>
  <c r="Z31" i="24"/>
  <c r="V574" i="3"/>
  <c r="V32" i="27" s="1"/>
  <c r="V31" i="24"/>
  <c r="R574" i="3"/>
  <c r="R32" i="27" s="1"/>
  <c r="R31" i="24"/>
  <c r="N574" i="3"/>
  <c r="N32" i="27" s="1"/>
  <c r="N31" i="24"/>
  <c r="J574" i="3"/>
  <c r="J32" i="27" s="1"/>
  <c r="J31" i="24"/>
  <c r="F574" i="3"/>
  <c r="F32" i="27" s="1"/>
  <c r="F31" i="24"/>
  <c r="AJ573" i="3"/>
  <c r="AJ31" i="27" s="1"/>
  <c r="AJ30" i="24"/>
  <c r="AJ30" i="26" s="1"/>
  <c r="AF573" i="3"/>
  <c r="AF31" i="27" s="1"/>
  <c r="AF30" i="24"/>
  <c r="AF30" i="26" s="1"/>
  <c r="AB573" i="3"/>
  <c r="AB31" i="27" s="1"/>
  <c r="AB30" i="24"/>
  <c r="AB30" i="26" s="1"/>
  <c r="X573" i="3"/>
  <c r="X31" i="27" s="1"/>
  <c r="X30" i="24"/>
  <c r="X30" i="26" s="1"/>
  <c r="T573" i="3"/>
  <c r="T31" i="27" s="1"/>
  <c r="T30" i="24"/>
  <c r="T30" i="26" s="1"/>
  <c r="P573" i="3"/>
  <c r="P31" i="27" s="1"/>
  <c r="P30" i="24"/>
  <c r="P30" i="26" s="1"/>
  <c r="L573" i="3"/>
  <c r="L31" i="27" s="1"/>
  <c r="L30" i="24"/>
  <c r="L30" i="26" s="1"/>
  <c r="H573" i="3"/>
  <c r="H31" i="27" s="1"/>
  <c r="H30" i="24"/>
  <c r="H30" i="26" s="1"/>
  <c r="D573" i="3"/>
  <c r="D31" i="27" s="1"/>
  <c r="D30" i="24"/>
  <c r="D30" i="26" s="1"/>
  <c r="AL572" i="3"/>
  <c r="AL30" i="27" s="1"/>
  <c r="AL29" i="24"/>
  <c r="AL29" i="26" s="1"/>
  <c r="AH572" i="3"/>
  <c r="AH30" i="27" s="1"/>
  <c r="AH29" i="24"/>
  <c r="AH29" i="26" s="1"/>
  <c r="AD572" i="3"/>
  <c r="AD30" i="27" s="1"/>
  <c r="AD29" i="24"/>
  <c r="AD29" i="26" s="1"/>
  <c r="Z572" i="3"/>
  <c r="Z30" i="27" s="1"/>
  <c r="Z29" i="24"/>
  <c r="Z29" i="26" s="1"/>
  <c r="V572" i="3"/>
  <c r="V30" i="27" s="1"/>
  <c r="V29" i="24"/>
  <c r="V29" i="26" s="1"/>
  <c r="R572" i="3"/>
  <c r="R30" i="27" s="1"/>
  <c r="R29" i="24"/>
  <c r="R29" i="26" s="1"/>
  <c r="N572" i="3"/>
  <c r="N30" i="27" s="1"/>
  <c r="N29" i="24"/>
  <c r="N29" i="26" s="1"/>
  <c r="J572" i="3"/>
  <c r="J30" i="27" s="1"/>
  <c r="J29" i="24"/>
  <c r="J29" i="26" s="1"/>
  <c r="F572" i="3"/>
  <c r="F30" i="27" s="1"/>
  <c r="F29" i="24"/>
  <c r="F29" i="26" s="1"/>
  <c r="AK571" i="3"/>
  <c r="AK29" i="27" s="1"/>
  <c r="AK28" i="24"/>
  <c r="AG571" i="3"/>
  <c r="AG29" i="27" s="1"/>
  <c r="AG28" i="24"/>
  <c r="AC571" i="3"/>
  <c r="AC29" i="27" s="1"/>
  <c r="AC28" i="24"/>
  <c r="Y571" i="3"/>
  <c r="Y29" i="27" s="1"/>
  <c r="Y28" i="24"/>
  <c r="U571" i="3"/>
  <c r="U29" i="27" s="1"/>
  <c r="U28" i="24"/>
  <c r="Q571" i="3"/>
  <c r="Q29" i="27" s="1"/>
  <c r="Q28" i="24"/>
  <c r="M571" i="3"/>
  <c r="M29" i="27" s="1"/>
  <c r="M28" i="24"/>
  <c r="I571" i="3"/>
  <c r="I29" i="27" s="1"/>
  <c r="I28" i="24"/>
  <c r="E571" i="3"/>
  <c r="E29" i="27" s="1"/>
  <c r="E28" i="24"/>
  <c r="AM570" i="3"/>
  <c r="AM28" i="27" s="1"/>
  <c r="AM27" i="24"/>
  <c r="AM27" i="26" s="1"/>
  <c r="AI570" i="3"/>
  <c r="AI28" i="27" s="1"/>
  <c r="AI27" i="24"/>
  <c r="AI27" i="26" s="1"/>
  <c r="AE570" i="3"/>
  <c r="AE28" i="27" s="1"/>
  <c r="AE27" i="24"/>
  <c r="AE27" i="26" s="1"/>
  <c r="AA570" i="3"/>
  <c r="AA28" i="27" s="1"/>
  <c r="AA27" i="24"/>
  <c r="AA27" i="26" s="1"/>
  <c r="W570" i="3"/>
  <c r="W28" i="27" s="1"/>
  <c r="W27" i="24"/>
  <c r="W27" i="26" s="1"/>
  <c r="S570" i="3"/>
  <c r="S28" i="27" s="1"/>
  <c r="S27" i="24"/>
  <c r="S27" i="26" s="1"/>
  <c r="O570" i="3"/>
  <c r="O28" i="27" s="1"/>
  <c r="O27" i="24"/>
  <c r="O27" i="26" s="1"/>
  <c r="K570" i="3"/>
  <c r="K28" i="27" s="1"/>
  <c r="K27" i="24"/>
  <c r="K27" i="26" s="1"/>
  <c r="G570" i="3"/>
  <c r="G28" i="27" s="1"/>
  <c r="G27" i="24"/>
  <c r="G27" i="26" s="1"/>
  <c r="AK569" i="3"/>
  <c r="AK27" i="27" s="1"/>
  <c r="AK26" i="24"/>
  <c r="AK26" i="26" s="1"/>
  <c r="AG569" i="3"/>
  <c r="AG27" i="27" s="1"/>
  <c r="AG26" i="24"/>
  <c r="AG26" i="26" s="1"/>
  <c r="AC569" i="3"/>
  <c r="AC27" i="27" s="1"/>
  <c r="AC26" i="24"/>
  <c r="AC26" i="26" s="1"/>
  <c r="Y569" i="3"/>
  <c r="Y27" i="27" s="1"/>
  <c r="Y26" i="24"/>
  <c r="Y26" i="26" s="1"/>
  <c r="U569" i="3"/>
  <c r="U27" i="27" s="1"/>
  <c r="U26" i="24"/>
  <c r="U26" i="26" s="1"/>
  <c r="Q569" i="3"/>
  <c r="Q27" i="27" s="1"/>
  <c r="Q26" i="24"/>
  <c r="Q26" i="26" s="1"/>
  <c r="M569" i="3"/>
  <c r="M27" i="27" s="1"/>
  <c r="M26" i="24"/>
  <c r="M26" i="26" s="1"/>
  <c r="I569" i="3"/>
  <c r="I27" i="27" s="1"/>
  <c r="I26" i="24"/>
  <c r="I26" i="26" s="1"/>
  <c r="E569" i="3"/>
  <c r="E27" i="27" s="1"/>
  <c r="E26" i="24"/>
  <c r="E26" i="26" s="1"/>
  <c r="AM568" i="3"/>
  <c r="AM26" i="27" s="1"/>
  <c r="AM25" i="24"/>
  <c r="AM25" i="26" s="1"/>
  <c r="AI568" i="3"/>
  <c r="AI26" i="27" s="1"/>
  <c r="AI25" i="24"/>
  <c r="AI25" i="26" s="1"/>
  <c r="AE568" i="3"/>
  <c r="AE26" i="27" s="1"/>
  <c r="AE25" i="24"/>
  <c r="AE25" i="26" s="1"/>
  <c r="AA568" i="3"/>
  <c r="AA26" i="27" s="1"/>
  <c r="AA25" i="24"/>
  <c r="AA25" i="26" s="1"/>
  <c r="W568" i="3"/>
  <c r="W26" i="27" s="1"/>
  <c r="W25" i="24"/>
  <c r="W25" i="26" s="1"/>
  <c r="S568" i="3"/>
  <c r="S26" i="27" s="1"/>
  <c r="S25" i="24"/>
  <c r="S25" i="26" s="1"/>
  <c r="O568" i="3"/>
  <c r="O26" i="27" s="1"/>
  <c r="O25" i="24"/>
  <c r="O25" i="26" s="1"/>
  <c r="K568" i="3"/>
  <c r="K26" i="27" s="1"/>
  <c r="K25" i="24"/>
  <c r="K25" i="26" s="1"/>
  <c r="G568" i="3"/>
  <c r="G26" i="27" s="1"/>
  <c r="G25" i="24"/>
  <c r="G25" i="26" s="1"/>
  <c r="AK567" i="3"/>
  <c r="AK25" i="27" s="1"/>
  <c r="AK24" i="24"/>
  <c r="AG567" i="3"/>
  <c r="AG25" i="27" s="1"/>
  <c r="AG24" i="24"/>
  <c r="AC567" i="3"/>
  <c r="AC25" i="27" s="1"/>
  <c r="AC24" i="24"/>
  <c r="Y567" i="3"/>
  <c r="Y25" i="27" s="1"/>
  <c r="Y24" i="24"/>
  <c r="U567" i="3"/>
  <c r="U25" i="27" s="1"/>
  <c r="U24" i="24"/>
  <c r="Q567" i="3"/>
  <c r="Q25" i="27" s="1"/>
  <c r="Q24" i="24"/>
  <c r="M567" i="3"/>
  <c r="M25" i="27" s="1"/>
  <c r="M24" i="24"/>
  <c r="I567" i="3"/>
  <c r="I25" i="27" s="1"/>
  <c r="I24" i="24"/>
  <c r="E567" i="3"/>
  <c r="E25" i="27" s="1"/>
  <c r="E24" i="24"/>
  <c r="AM566" i="3"/>
  <c r="AM24" i="27" s="1"/>
  <c r="AM23" i="24"/>
  <c r="AM23" i="26" s="1"/>
  <c r="AI566" i="3"/>
  <c r="AI24" i="27" s="1"/>
  <c r="AI23" i="24"/>
  <c r="AI23" i="26" s="1"/>
  <c r="AE566" i="3"/>
  <c r="AE24" i="27" s="1"/>
  <c r="AE23" i="24"/>
  <c r="AE23" i="26" s="1"/>
  <c r="AA566" i="3"/>
  <c r="AA24" i="27" s="1"/>
  <c r="AA23" i="24"/>
  <c r="AA23" i="26" s="1"/>
  <c r="W566" i="3"/>
  <c r="W24" i="27" s="1"/>
  <c r="W23" i="24"/>
  <c r="W23" i="26" s="1"/>
  <c r="S566" i="3"/>
  <c r="S24" i="27" s="1"/>
  <c r="S23" i="24"/>
  <c r="S23" i="26" s="1"/>
  <c r="O566" i="3"/>
  <c r="O24" i="27" s="1"/>
  <c r="O23" i="24"/>
  <c r="O23" i="26" s="1"/>
  <c r="K566" i="3"/>
  <c r="K24" i="27" s="1"/>
  <c r="K23" i="24"/>
  <c r="K23" i="26" s="1"/>
  <c r="G566" i="3"/>
  <c r="G24" i="27" s="1"/>
  <c r="G23" i="24"/>
  <c r="G23" i="26" s="1"/>
  <c r="AK565" i="3"/>
  <c r="AK23" i="27" s="1"/>
  <c r="AK22" i="24"/>
  <c r="AG565" i="3"/>
  <c r="AG23" i="27" s="1"/>
  <c r="AG22" i="24"/>
  <c r="AC565" i="3"/>
  <c r="AC23" i="27" s="1"/>
  <c r="AC22" i="24"/>
  <c r="Y565" i="3"/>
  <c r="Y23" i="27" s="1"/>
  <c r="Y22" i="24"/>
  <c r="U565" i="3"/>
  <c r="U23" i="27" s="1"/>
  <c r="U22" i="24"/>
  <c r="Q565" i="3"/>
  <c r="Q23" i="27" s="1"/>
  <c r="Q22" i="24"/>
  <c r="M565" i="3"/>
  <c r="M23" i="27" s="1"/>
  <c r="M22" i="24"/>
  <c r="I565" i="3"/>
  <c r="I23" i="27" s="1"/>
  <c r="I22" i="24"/>
  <c r="E565" i="3"/>
  <c r="E23" i="27" s="1"/>
  <c r="E22" i="24"/>
  <c r="AL564" i="3"/>
  <c r="AL22" i="27" s="1"/>
  <c r="AL21" i="24"/>
  <c r="AH564" i="3"/>
  <c r="AH22" i="27" s="1"/>
  <c r="AH21" i="24"/>
  <c r="AD564" i="3"/>
  <c r="AD22" i="27" s="1"/>
  <c r="AD21" i="24"/>
  <c r="Z564" i="3"/>
  <c r="Z22" i="27" s="1"/>
  <c r="Z21" i="24"/>
  <c r="V564" i="3"/>
  <c r="V22" i="27" s="1"/>
  <c r="V21" i="24"/>
  <c r="R564" i="3"/>
  <c r="R22" i="27" s="1"/>
  <c r="R21" i="24"/>
  <c r="N564" i="3"/>
  <c r="N22" i="27" s="1"/>
  <c r="N21" i="24"/>
  <c r="J564" i="3"/>
  <c r="J22" i="27" s="1"/>
  <c r="J21" i="24"/>
  <c r="F564" i="3"/>
  <c r="F22" i="27" s="1"/>
  <c r="F21" i="24"/>
  <c r="AJ563" i="3"/>
  <c r="AJ21" i="27" s="1"/>
  <c r="AJ20" i="24"/>
  <c r="AJ20" i="26" s="1"/>
  <c r="AF563" i="3"/>
  <c r="AF21" i="27" s="1"/>
  <c r="AF20" i="24"/>
  <c r="AF20" i="26" s="1"/>
  <c r="AB563" i="3"/>
  <c r="AB21" i="27" s="1"/>
  <c r="AB20" i="24"/>
  <c r="AB20" i="26" s="1"/>
  <c r="X563" i="3"/>
  <c r="X21" i="27" s="1"/>
  <c r="X20" i="24"/>
  <c r="X20" i="26" s="1"/>
  <c r="T563" i="3"/>
  <c r="T21" i="27" s="1"/>
  <c r="T20" i="24"/>
  <c r="T20" i="26" s="1"/>
  <c r="P563" i="3"/>
  <c r="P21" i="27" s="1"/>
  <c r="P20" i="24"/>
  <c r="P20" i="26" s="1"/>
  <c r="L563" i="3"/>
  <c r="L21" i="27" s="1"/>
  <c r="L20" i="24"/>
  <c r="L20" i="26" s="1"/>
  <c r="H563" i="3"/>
  <c r="H21" i="27" s="1"/>
  <c r="H20" i="24"/>
  <c r="H20" i="26" s="1"/>
  <c r="D563" i="3"/>
  <c r="D21" i="27" s="1"/>
  <c r="D20" i="24"/>
  <c r="D20" i="26" s="1"/>
  <c r="AK562" i="3"/>
  <c r="AK20" i="27" s="1"/>
  <c r="AK19" i="24"/>
  <c r="AK19" i="26" s="1"/>
  <c r="AG562" i="3"/>
  <c r="AG20" i="27" s="1"/>
  <c r="AG19" i="24"/>
  <c r="AG19" i="26" s="1"/>
  <c r="AC562" i="3"/>
  <c r="AC20" i="27" s="1"/>
  <c r="AC19" i="24"/>
  <c r="AC19" i="26" s="1"/>
  <c r="Y562" i="3"/>
  <c r="Y20" i="27" s="1"/>
  <c r="Y19" i="24"/>
  <c r="Y19" i="26" s="1"/>
  <c r="U562" i="3"/>
  <c r="U20" i="27" s="1"/>
  <c r="U19" i="24"/>
  <c r="U19" i="26" s="1"/>
  <c r="Q562" i="3"/>
  <c r="Q20" i="27" s="1"/>
  <c r="Q19" i="24"/>
  <c r="Q19" i="26" s="1"/>
  <c r="M562" i="3"/>
  <c r="M20" i="27" s="1"/>
  <c r="M19" i="24"/>
  <c r="M19" i="26" s="1"/>
  <c r="I562" i="3"/>
  <c r="I20" i="27" s="1"/>
  <c r="I19" i="24"/>
  <c r="I19" i="26" s="1"/>
  <c r="E562" i="3"/>
  <c r="E20" i="27" s="1"/>
  <c r="E19" i="24"/>
  <c r="E19" i="26" s="1"/>
  <c r="AM561" i="3"/>
  <c r="AM19" i="27" s="1"/>
  <c r="AM18" i="24"/>
  <c r="AM18" i="26" s="1"/>
  <c r="AI561" i="3"/>
  <c r="AI19" i="27" s="1"/>
  <c r="AI18" i="24"/>
  <c r="AI18" i="26" s="1"/>
  <c r="AE561" i="3"/>
  <c r="AE19" i="27" s="1"/>
  <c r="AE18" i="24"/>
  <c r="AE18" i="26" s="1"/>
  <c r="AA561" i="3"/>
  <c r="AA19" i="27" s="1"/>
  <c r="AA18" i="24"/>
  <c r="AA18" i="26" s="1"/>
  <c r="W561" i="3"/>
  <c r="W19" i="27" s="1"/>
  <c r="W18" i="24"/>
  <c r="W18" i="26" s="1"/>
  <c r="S561" i="3"/>
  <c r="S19" i="27" s="1"/>
  <c r="S18" i="24"/>
  <c r="S18" i="26" s="1"/>
  <c r="O561" i="3"/>
  <c r="O19" i="27" s="1"/>
  <c r="O18" i="24"/>
  <c r="O18" i="26" s="1"/>
  <c r="K561" i="3"/>
  <c r="K19" i="27" s="1"/>
  <c r="K18" i="24"/>
  <c r="K18" i="26" s="1"/>
  <c r="G561" i="3"/>
  <c r="G19" i="27" s="1"/>
  <c r="G18" i="24"/>
  <c r="G18" i="26" s="1"/>
  <c r="AJ560" i="3"/>
  <c r="AJ18" i="27" s="1"/>
  <c r="AJ17" i="24"/>
  <c r="AJ17" i="26" s="1"/>
  <c r="AF560" i="3"/>
  <c r="AF18" i="27" s="1"/>
  <c r="AF17" i="24"/>
  <c r="AF17" i="26" s="1"/>
  <c r="AB560" i="3"/>
  <c r="AB18" i="27" s="1"/>
  <c r="AB17" i="24"/>
  <c r="AB17" i="26" s="1"/>
  <c r="X560" i="3"/>
  <c r="X18" i="27" s="1"/>
  <c r="X17" i="24"/>
  <c r="X17" i="26" s="1"/>
  <c r="T560" i="3"/>
  <c r="T18" i="27" s="1"/>
  <c r="T17" i="24"/>
  <c r="T17" i="26" s="1"/>
  <c r="P560" i="3"/>
  <c r="P18" i="27" s="1"/>
  <c r="P17" i="24"/>
  <c r="P17" i="26" s="1"/>
  <c r="L560" i="3"/>
  <c r="L18" i="27" s="1"/>
  <c r="L17" i="24"/>
  <c r="L17" i="26" s="1"/>
  <c r="H560" i="3"/>
  <c r="H18" i="27" s="1"/>
  <c r="H17" i="24"/>
  <c r="H17" i="26" s="1"/>
  <c r="D560" i="3"/>
  <c r="D18" i="27" s="1"/>
  <c r="D17" i="24"/>
  <c r="D17" i="26" s="1"/>
  <c r="AL559" i="3"/>
  <c r="AL17" i="27" s="1"/>
  <c r="AL16" i="24"/>
  <c r="AL16" i="26" s="1"/>
  <c r="AH559" i="3"/>
  <c r="AH17" i="27" s="1"/>
  <c r="AH16" i="24"/>
  <c r="AH16" i="26" s="1"/>
  <c r="AD559" i="3"/>
  <c r="AD17" i="27" s="1"/>
  <c r="AD16" i="24"/>
  <c r="AD16" i="26" s="1"/>
  <c r="Z559" i="3"/>
  <c r="Z17" i="27" s="1"/>
  <c r="Z16" i="24"/>
  <c r="Z16" i="26" s="1"/>
  <c r="V559" i="3"/>
  <c r="V17" i="27" s="1"/>
  <c r="V16" i="24"/>
  <c r="V16" i="26" s="1"/>
  <c r="R559" i="3"/>
  <c r="R17" i="27" s="1"/>
  <c r="R16" i="24"/>
  <c r="R16" i="26" s="1"/>
  <c r="N559" i="3"/>
  <c r="N17" i="27" s="1"/>
  <c r="N16" i="24"/>
  <c r="N16" i="26" s="1"/>
  <c r="J559" i="3"/>
  <c r="J17" i="27" s="1"/>
  <c r="J16" i="24"/>
  <c r="J16" i="26" s="1"/>
  <c r="F559" i="3"/>
  <c r="F17" i="27" s="1"/>
  <c r="F16" i="24"/>
  <c r="F16" i="26" s="1"/>
  <c r="AJ558" i="3"/>
  <c r="AJ16" i="27" s="1"/>
  <c r="AJ15" i="24"/>
  <c r="AF558" i="3"/>
  <c r="AF16" i="27" s="1"/>
  <c r="AF15" i="24"/>
  <c r="AB558" i="3"/>
  <c r="AB16" i="27" s="1"/>
  <c r="AB15" i="24"/>
  <c r="X558" i="3"/>
  <c r="X16" i="27" s="1"/>
  <c r="X15" i="24"/>
  <c r="T558" i="3"/>
  <c r="T16" i="27" s="1"/>
  <c r="T15" i="24"/>
  <c r="P558" i="3"/>
  <c r="P16" i="27" s="1"/>
  <c r="P15" i="24"/>
  <c r="L558" i="3"/>
  <c r="L16" i="27" s="1"/>
  <c r="L15" i="24"/>
  <c r="H558" i="3"/>
  <c r="H16" i="27" s="1"/>
  <c r="H15" i="24"/>
  <c r="D558" i="3"/>
  <c r="D16" i="27" s="1"/>
  <c r="D15" i="24"/>
  <c r="AL557" i="3"/>
  <c r="AL15" i="27" s="1"/>
  <c r="AL14" i="24"/>
  <c r="AL14" i="26" s="1"/>
  <c r="AH557" i="3"/>
  <c r="AH15" i="27" s="1"/>
  <c r="AH14" i="24"/>
  <c r="AH14" i="26" s="1"/>
  <c r="AD557" i="3"/>
  <c r="AD15" i="27" s="1"/>
  <c r="AD14" i="24"/>
  <c r="AD14" i="26" s="1"/>
  <c r="Z557" i="3"/>
  <c r="Z15" i="27" s="1"/>
  <c r="Z14" i="24"/>
  <c r="Z14" i="26" s="1"/>
  <c r="V557" i="3"/>
  <c r="V15" i="27" s="1"/>
  <c r="V14" i="24"/>
  <c r="V14" i="26" s="1"/>
  <c r="R557" i="3"/>
  <c r="R15" i="27" s="1"/>
  <c r="R14" i="24"/>
  <c r="R14" i="26" s="1"/>
  <c r="N557" i="3"/>
  <c r="N15" i="27" s="1"/>
  <c r="N14" i="24"/>
  <c r="N14" i="26" s="1"/>
  <c r="J557" i="3"/>
  <c r="J15" i="27" s="1"/>
  <c r="J14" i="24"/>
  <c r="J14" i="26" s="1"/>
  <c r="F557" i="3"/>
  <c r="F15" i="27" s="1"/>
  <c r="F14" i="24"/>
  <c r="F14" i="26" s="1"/>
  <c r="AJ556" i="3"/>
  <c r="AJ14" i="27" s="1"/>
  <c r="AJ13" i="24"/>
  <c r="AJ13" i="26" s="1"/>
  <c r="AF556" i="3"/>
  <c r="AF14" i="27" s="1"/>
  <c r="AF13" i="24"/>
  <c r="AF13" i="26" s="1"/>
  <c r="AB556" i="3"/>
  <c r="AB14" i="27" s="1"/>
  <c r="AB13" i="24"/>
  <c r="AB13" i="26" s="1"/>
  <c r="X556" i="3"/>
  <c r="X14" i="27" s="1"/>
  <c r="X13" i="24"/>
  <c r="X13" i="26" s="1"/>
  <c r="T556" i="3"/>
  <c r="T14" i="27" s="1"/>
  <c r="T13" i="24"/>
  <c r="T13" i="26" s="1"/>
  <c r="P556" i="3"/>
  <c r="P14" i="27" s="1"/>
  <c r="P13" i="24"/>
  <c r="P13" i="26" s="1"/>
  <c r="L556" i="3"/>
  <c r="L14" i="27" s="1"/>
  <c r="L13" i="24"/>
  <c r="L13" i="26" s="1"/>
  <c r="H556" i="3"/>
  <c r="H14" i="27" s="1"/>
  <c r="H13" i="24"/>
  <c r="H13" i="26" s="1"/>
  <c r="D556" i="3"/>
  <c r="D14" i="27" s="1"/>
  <c r="D13" i="24"/>
  <c r="D13" i="26" s="1"/>
  <c r="C582" i="3"/>
  <c r="C40" i="27" s="1"/>
  <c r="AQ480" i="3"/>
  <c r="C39" i="24"/>
  <c r="C39" i="26" s="1"/>
  <c r="C580" i="3"/>
  <c r="C38" i="27" s="1"/>
  <c r="AQ478" i="3"/>
  <c r="C37" i="24"/>
  <c r="C37" i="26" s="1"/>
  <c r="C578" i="3"/>
  <c r="C36" i="27" s="1"/>
  <c r="AQ476" i="3"/>
  <c r="C35" i="24"/>
  <c r="C35" i="26" s="1"/>
  <c r="C576" i="3"/>
  <c r="C34" i="27" s="1"/>
  <c r="AQ474" i="3"/>
  <c r="C33" i="24"/>
  <c r="C33" i="26" s="1"/>
  <c r="AL582" i="3"/>
  <c r="AL40" i="27" s="1"/>
  <c r="AL39" i="24"/>
  <c r="AL39" i="26" s="1"/>
  <c r="AH582" i="3"/>
  <c r="AH40" i="27" s="1"/>
  <c r="AH39" i="24"/>
  <c r="AH39" i="26" s="1"/>
  <c r="AD582" i="3"/>
  <c r="AD40" i="27" s="1"/>
  <c r="AD39" i="24"/>
  <c r="AD39" i="26" s="1"/>
  <c r="Z582" i="3"/>
  <c r="Z40" i="27" s="1"/>
  <c r="Z39" i="24"/>
  <c r="Z39" i="26" s="1"/>
  <c r="V582" i="3"/>
  <c r="V40" i="27" s="1"/>
  <c r="V39" i="24"/>
  <c r="V39" i="26" s="1"/>
  <c r="R582" i="3"/>
  <c r="R40" i="27" s="1"/>
  <c r="R39" i="24"/>
  <c r="R39" i="26" s="1"/>
  <c r="N582" i="3"/>
  <c r="N40" i="27" s="1"/>
  <c r="N39" i="24"/>
  <c r="N39" i="26" s="1"/>
  <c r="J582" i="3"/>
  <c r="J40" i="27" s="1"/>
  <c r="J39" i="24"/>
  <c r="J39" i="26" s="1"/>
  <c r="F582" i="3"/>
  <c r="F40" i="27" s="1"/>
  <c r="F39" i="24"/>
  <c r="F39" i="26" s="1"/>
  <c r="AJ581" i="3"/>
  <c r="AJ39" i="27" s="1"/>
  <c r="AJ38" i="24"/>
  <c r="AF581" i="3"/>
  <c r="AF39" i="27" s="1"/>
  <c r="AF38" i="24"/>
  <c r="AB581" i="3"/>
  <c r="AB39" i="27" s="1"/>
  <c r="AB38" i="24"/>
  <c r="X581" i="3"/>
  <c r="X39" i="27" s="1"/>
  <c r="X38" i="24"/>
  <c r="T581" i="3"/>
  <c r="T39" i="27" s="1"/>
  <c r="T38" i="24"/>
  <c r="P581" i="3"/>
  <c r="P39" i="27" s="1"/>
  <c r="P38" i="24"/>
  <c r="L581" i="3"/>
  <c r="L39" i="27" s="1"/>
  <c r="L38" i="24"/>
  <c r="H581" i="3"/>
  <c r="H39" i="27" s="1"/>
  <c r="H38" i="24"/>
  <c r="D581" i="3"/>
  <c r="D39" i="27" s="1"/>
  <c r="D38" i="24"/>
  <c r="AL580" i="3"/>
  <c r="AL38" i="27" s="1"/>
  <c r="AL37" i="24"/>
  <c r="AL37" i="26" s="1"/>
  <c r="AH580" i="3"/>
  <c r="AH38" i="27" s="1"/>
  <c r="AH37" i="24"/>
  <c r="AH37" i="26" s="1"/>
  <c r="AD580" i="3"/>
  <c r="AD38" i="27" s="1"/>
  <c r="AD37" i="24"/>
  <c r="AD37" i="26" s="1"/>
  <c r="Z580" i="3"/>
  <c r="Z38" i="27" s="1"/>
  <c r="Z37" i="24"/>
  <c r="Z37" i="26" s="1"/>
  <c r="V580" i="3"/>
  <c r="V38" i="27" s="1"/>
  <c r="V37" i="24"/>
  <c r="V37" i="26" s="1"/>
  <c r="R580" i="3"/>
  <c r="R38" i="27" s="1"/>
  <c r="R37" i="24"/>
  <c r="R37" i="26" s="1"/>
  <c r="N580" i="3"/>
  <c r="N38" i="27" s="1"/>
  <c r="N37" i="24"/>
  <c r="N37" i="26" s="1"/>
  <c r="J580" i="3"/>
  <c r="J38" i="27" s="1"/>
  <c r="J37" i="24"/>
  <c r="J37" i="26" s="1"/>
  <c r="F580" i="3"/>
  <c r="F38" i="27" s="1"/>
  <c r="F37" i="24"/>
  <c r="F37" i="26" s="1"/>
  <c r="AJ579" i="3"/>
  <c r="AJ37" i="27" s="1"/>
  <c r="AJ36" i="24"/>
  <c r="AJ36" i="26" s="1"/>
  <c r="AF579" i="3"/>
  <c r="AF37" i="27" s="1"/>
  <c r="AF36" i="24"/>
  <c r="AF36" i="26" s="1"/>
  <c r="AB579" i="3"/>
  <c r="AB37" i="27" s="1"/>
  <c r="AB36" i="24"/>
  <c r="AB36" i="26" s="1"/>
  <c r="X579" i="3"/>
  <c r="X37" i="27" s="1"/>
  <c r="X36" i="24"/>
  <c r="X36" i="26" s="1"/>
  <c r="T579" i="3"/>
  <c r="T37" i="27" s="1"/>
  <c r="T36" i="24"/>
  <c r="T36" i="26" s="1"/>
  <c r="P579" i="3"/>
  <c r="P37" i="27" s="1"/>
  <c r="P36" i="24"/>
  <c r="P36" i="26" s="1"/>
  <c r="L579" i="3"/>
  <c r="L37" i="27" s="1"/>
  <c r="L36" i="24"/>
  <c r="L36" i="26" s="1"/>
  <c r="H579" i="3"/>
  <c r="H37" i="27" s="1"/>
  <c r="H36" i="24"/>
  <c r="H36" i="26" s="1"/>
  <c r="D579" i="3"/>
  <c r="D37" i="27" s="1"/>
  <c r="D36" i="24"/>
  <c r="D36" i="26" s="1"/>
  <c r="AL578" i="3"/>
  <c r="AL36" i="27" s="1"/>
  <c r="AL35" i="24"/>
  <c r="AL35" i="26" s="1"/>
  <c r="AH578" i="3"/>
  <c r="AH36" i="27" s="1"/>
  <c r="AH35" i="24"/>
  <c r="AH35" i="26" s="1"/>
  <c r="AD578" i="3"/>
  <c r="AD36" i="27" s="1"/>
  <c r="AD35" i="24"/>
  <c r="AD35" i="26" s="1"/>
  <c r="Z578" i="3"/>
  <c r="Z36" i="27" s="1"/>
  <c r="Z35" i="24"/>
  <c r="Z35" i="26" s="1"/>
  <c r="V578" i="3"/>
  <c r="V36" i="27" s="1"/>
  <c r="V35" i="24"/>
  <c r="V35" i="26" s="1"/>
  <c r="R578" i="3"/>
  <c r="R36" i="27" s="1"/>
  <c r="R35" i="24"/>
  <c r="R35" i="26" s="1"/>
  <c r="N578" i="3"/>
  <c r="N36" i="27" s="1"/>
  <c r="N35" i="24"/>
  <c r="N35" i="26" s="1"/>
  <c r="J578" i="3"/>
  <c r="J36" i="27" s="1"/>
  <c r="J35" i="24"/>
  <c r="J35" i="26" s="1"/>
  <c r="F578" i="3"/>
  <c r="F36" i="27" s="1"/>
  <c r="F35" i="24"/>
  <c r="F35" i="26" s="1"/>
  <c r="AJ577" i="3"/>
  <c r="AJ35" i="27" s="1"/>
  <c r="AJ34" i="24"/>
  <c r="AJ34" i="26" s="1"/>
  <c r="AF577" i="3"/>
  <c r="AF35" i="27" s="1"/>
  <c r="AF34" i="24"/>
  <c r="AF34" i="26" s="1"/>
  <c r="AB577" i="3"/>
  <c r="AB35" i="27" s="1"/>
  <c r="AB34" i="24"/>
  <c r="AB34" i="26" s="1"/>
  <c r="X577" i="3"/>
  <c r="X35" i="27" s="1"/>
  <c r="X34" i="24"/>
  <c r="X34" i="26" s="1"/>
  <c r="T577" i="3"/>
  <c r="T35" i="27" s="1"/>
  <c r="T34" i="24"/>
  <c r="T34" i="26" s="1"/>
  <c r="P577" i="3"/>
  <c r="P35" i="27" s="1"/>
  <c r="P34" i="24"/>
  <c r="P34" i="26" s="1"/>
  <c r="L577" i="3"/>
  <c r="L35" i="27" s="1"/>
  <c r="L34" i="24"/>
  <c r="L34" i="26" s="1"/>
  <c r="H577" i="3"/>
  <c r="H35" i="27" s="1"/>
  <c r="H34" i="24"/>
  <c r="H34" i="26" s="1"/>
  <c r="D577" i="3"/>
  <c r="D35" i="27" s="1"/>
  <c r="D34" i="24"/>
  <c r="D34" i="26" s="1"/>
  <c r="AL576" i="3"/>
  <c r="AL34" i="27" s="1"/>
  <c r="AL33" i="24"/>
  <c r="AL33" i="26" s="1"/>
  <c r="AH576" i="3"/>
  <c r="AH34" i="27" s="1"/>
  <c r="AH33" i="24"/>
  <c r="AH33" i="26" s="1"/>
  <c r="AD576" i="3"/>
  <c r="AD34" i="27" s="1"/>
  <c r="AD33" i="24"/>
  <c r="AD33" i="26" s="1"/>
  <c r="Z576" i="3"/>
  <c r="Z34" i="27" s="1"/>
  <c r="Z33" i="24"/>
  <c r="Z33" i="26" s="1"/>
  <c r="V576" i="3"/>
  <c r="V34" i="27" s="1"/>
  <c r="V33" i="24"/>
  <c r="V33" i="26" s="1"/>
  <c r="R576" i="3"/>
  <c r="R34" i="27" s="1"/>
  <c r="R33" i="24"/>
  <c r="R33" i="26" s="1"/>
  <c r="N576" i="3"/>
  <c r="N34" i="27" s="1"/>
  <c r="N33" i="24"/>
  <c r="N33" i="26" s="1"/>
  <c r="J576" i="3"/>
  <c r="J34" i="27" s="1"/>
  <c r="J33" i="24"/>
  <c r="J33" i="26" s="1"/>
  <c r="F576" i="3"/>
  <c r="F34" i="27" s="1"/>
  <c r="F33" i="24"/>
  <c r="F33" i="26" s="1"/>
  <c r="AJ575" i="3"/>
  <c r="AJ33" i="27" s="1"/>
  <c r="AJ32" i="24"/>
  <c r="AJ32" i="26" s="1"/>
  <c r="AF575" i="3"/>
  <c r="AF33" i="27" s="1"/>
  <c r="AF32" i="24"/>
  <c r="AF32" i="26" s="1"/>
  <c r="AB575" i="3"/>
  <c r="AB33" i="27" s="1"/>
  <c r="AB32" i="24"/>
  <c r="AB32" i="26" s="1"/>
  <c r="X575" i="3"/>
  <c r="X33" i="27" s="1"/>
  <c r="X32" i="24"/>
  <c r="X32" i="26" s="1"/>
  <c r="T575" i="3"/>
  <c r="T33" i="27" s="1"/>
  <c r="T32" i="24"/>
  <c r="T32" i="26" s="1"/>
  <c r="P575" i="3"/>
  <c r="P33" i="27" s="1"/>
  <c r="P32" i="24"/>
  <c r="P32" i="26" s="1"/>
  <c r="L575" i="3"/>
  <c r="L33" i="27" s="1"/>
  <c r="L32" i="24"/>
  <c r="L32" i="26" s="1"/>
  <c r="H575" i="3"/>
  <c r="H33" i="27" s="1"/>
  <c r="H32" i="24"/>
  <c r="H32" i="26" s="1"/>
  <c r="D575" i="3"/>
  <c r="D33" i="27" s="1"/>
  <c r="D32" i="24"/>
  <c r="D32" i="26" s="1"/>
  <c r="AM574" i="3"/>
  <c r="AM32" i="27" s="1"/>
  <c r="AM31" i="24"/>
  <c r="AI574" i="3"/>
  <c r="AI32" i="27" s="1"/>
  <c r="AI31" i="24"/>
  <c r="AE574" i="3"/>
  <c r="AE32" i="27" s="1"/>
  <c r="AE31" i="24"/>
  <c r="AA574" i="3"/>
  <c r="AA32" i="27" s="1"/>
  <c r="AA31" i="24"/>
  <c r="W574" i="3"/>
  <c r="W32" i="27" s="1"/>
  <c r="W31" i="24"/>
  <c r="S574" i="3"/>
  <c r="S32" i="27" s="1"/>
  <c r="S31" i="24"/>
  <c r="O574" i="3"/>
  <c r="O32" i="27" s="1"/>
  <c r="O31" i="24"/>
  <c r="K574" i="3"/>
  <c r="K32" i="27" s="1"/>
  <c r="K31" i="24"/>
  <c r="G574" i="3"/>
  <c r="G32" i="27" s="1"/>
  <c r="G31" i="24"/>
  <c r="AK573" i="3"/>
  <c r="AK31" i="27" s="1"/>
  <c r="AK30" i="24"/>
  <c r="AK30" i="26" s="1"/>
  <c r="AG573" i="3"/>
  <c r="AG31" i="27" s="1"/>
  <c r="AG30" i="24"/>
  <c r="AG30" i="26" s="1"/>
  <c r="AC573" i="3"/>
  <c r="AC31" i="27" s="1"/>
  <c r="AC30" i="24"/>
  <c r="AC30" i="26" s="1"/>
  <c r="Y573" i="3"/>
  <c r="Y31" i="27" s="1"/>
  <c r="Y30" i="24"/>
  <c r="Y30" i="26" s="1"/>
  <c r="U573" i="3"/>
  <c r="U31" i="27" s="1"/>
  <c r="U30" i="24"/>
  <c r="U30" i="26" s="1"/>
  <c r="Q573" i="3"/>
  <c r="Q31" i="27" s="1"/>
  <c r="Q30" i="24"/>
  <c r="Q30" i="26" s="1"/>
  <c r="M573" i="3"/>
  <c r="M31" i="27" s="1"/>
  <c r="M30" i="24"/>
  <c r="M30" i="26" s="1"/>
  <c r="I573" i="3"/>
  <c r="I31" i="27" s="1"/>
  <c r="I30" i="24"/>
  <c r="I30" i="26" s="1"/>
  <c r="E573" i="3"/>
  <c r="E31" i="27" s="1"/>
  <c r="E30" i="24"/>
  <c r="E30" i="26" s="1"/>
  <c r="AM572" i="3"/>
  <c r="AM30" i="27" s="1"/>
  <c r="AM29" i="24"/>
  <c r="AM29" i="26" s="1"/>
  <c r="AI572" i="3"/>
  <c r="AI30" i="27" s="1"/>
  <c r="AI29" i="24"/>
  <c r="AI29" i="26" s="1"/>
  <c r="AE572" i="3"/>
  <c r="AE30" i="27" s="1"/>
  <c r="AE29" i="24"/>
  <c r="AE29" i="26" s="1"/>
  <c r="AA572" i="3"/>
  <c r="AA30" i="27" s="1"/>
  <c r="AA29" i="24"/>
  <c r="AA29" i="26" s="1"/>
  <c r="W572" i="3"/>
  <c r="W30" i="27" s="1"/>
  <c r="W29" i="24"/>
  <c r="W29" i="26" s="1"/>
  <c r="S572" i="3"/>
  <c r="S30" i="27" s="1"/>
  <c r="S29" i="24"/>
  <c r="S29" i="26" s="1"/>
  <c r="O572" i="3"/>
  <c r="O30" i="27" s="1"/>
  <c r="O29" i="24"/>
  <c r="O29" i="26" s="1"/>
  <c r="K572" i="3"/>
  <c r="K30" i="27" s="1"/>
  <c r="K29" i="24"/>
  <c r="K29" i="26" s="1"/>
  <c r="G572" i="3"/>
  <c r="G30" i="27" s="1"/>
  <c r="G29" i="24"/>
  <c r="G29" i="26" s="1"/>
  <c r="AL571" i="3"/>
  <c r="AL29" i="27" s="1"/>
  <c r="AL28" i="24"/>
  <c r="AH571" i="3"/>
  <c r="AH29" i="27" s="1"/>
  <c r="AH28" i="24"/>
  <c r="AD571" i="3"/>
  <c r="AD29" i="27" s="1"/>
  <c r="AD28" i="24"/>
  <c r="Z571" i="3"/>
  <c r="Z29" i="27" s="1"/>
  <c r="Z28" i="24"/>
  <c r="V571" i="3"/>
  <c r="V29" i="27" s="1"/>
  <c r="V28" i="24"/>
  <c r="R571" i="3"/>
  <c r="R29" i="27" s="1"/>
  <c r="R28" i="24"/>
  <c r="N571" i="3"/>
  <c r="N29" i="27" s="1"/>
  <c r="N28" i="24"/>
  <c r="J571" i="3"/>
  <c r="J29" i="27" s="1"/>
  <c r="J28" i="24"/>
  <c r="F571" i="3"/>
  <c r="F29" i="27" s="1"/>
  <c r="F28" i="24"/>
  <c r="AJ570" i="3"/>
  <c r="AJ28" i="27" s="1"/>
  <c r="AJ27" i="24"/>
  <c r="AJ27" i="26" s="1"/>
  <c r="AF570" i="3"/>
  <c r="AF28" i="27" s="1"/>
  <c r="AF27" i="24"/>
  <c r="AF27" i="26" s="1"/>
  <c r="AB570" i="3"/>
  <c r="AB28" i="27" s="1"/>
  <c r="AB27" i="24"/>
  <c r="AB27" i="26" s="1"/>
  <c r="X570" i="3"/>
  <c r="X28" i="27" s="1"/>
  <c r="X27" i="24"/>
  <c r="X27" i="26" s="1"/>
  <c r="T570" i="3"/>
  <c r="T28" i="27" s="1"/>
  <c r="T27" i="24"/>
  <c r="T27" i="26" s="1"/>
  <c r="P570" i="3"/>
  <c r="P28" i="27" s="1"/>
  <c r="P27" i="24"/>
  <c r="P27" i="26" s="1"/>
  <c r="L570" i="3"/>
  <c r="L28" i="27" s="1"/>
  <c r="L27" i="24"/>
  <c r="L27" i="26" s="1"/>
  <c r="H570" i="3"/>
  <c r="H28" i="27" s="1"/>
  <c r="H27" i="24"/>
  <c r="H27" i="26" s="1"/>
  <c r="D570" i="3"/>
  <c r="D28" i="27" s="1"/>
  <c r="D27" i="24"/>
  <c r="D27" i="26" s="1"/>
  <c r="AL569" i="3"/>
  <c r="AL27" i="27" s="1"/>
  <c r="AL26" i="24"/>
  <c r="AL26" i="26" s="1"/>
  <c r="AH569" i="3"/>
  <c r="AH27" i="27" s="1"/>
  <c r="AH26" i="24"/>
  <c r="AH26" i="26" s="1"/>
  <c r="AD569" i="3"/>
  <c r="AD27" i="27" s="1"/>
  <c r="AD26" i="24"/>
  <c r="AD26" i="26" s="1"/>
  <c r="Z569" i="3"/>
  <c r="Z27" i="27" s="1"/>
  <c r="Z26" i="24"/>
  <c r="Z26" i="26" s="1"/>
  <c r="V569" i="3"/>
  <c r="V27" i="27" s="1"/>
  <c r="V26" i="24"/>
  <c r="V26" i="26" s="1"/>
  <c r="R569" i="3"/>
  <c r="R27" i="27" s="1"/>
  <c r="R26" i="24"/>
  <c r="R26" i="26" s="1"/>
  <c r="N569" i="3"/>
  <c r="N27" i="27" s="1"/>
  <c r="N26" i="24"/>
  <c r="N26" i="26" s="1"/>
  <c r="J569" i="3"/>
  <c r="J27" i="27" s="1"/>
  <c r="J26" i="24"/>
  <c r="J26" i="26" s="1"/>
  <c r="F569" i="3"/>
  <c r="F27" i="27" s="1"/>
  <c r="F26" i="24"/>
  <c r="F26" i="26" s="1"/>
  <c r="AJ568" i="3"/>
  <c r="AJ26" i="27" s="1"/>
  <c r="AJ25" i="24"/>
  <c r="AJ25" i="26" s="1"/>
  <c r="AF568" i="3"/>
  <c r="AF26" i="27" s="1"/>
  <c r="AF25" i="24"/>
  <c r="AF25" i="26" s="1"/>
  <c r="AB568" i="3"/>
  <c r="AB26" i="27" s="1"/>
  <c r="AB25" i="24"/>
  <c r="AB25" i="26" s="1"/>
  <c r="X568" i="3"/>
  <c r="X26" i="27" s="1"/>
  <c r="X25" i="24"/>
  <c r="X25" i="26" s="1"/>
  <c r="T568" i="3"/>
  <c r="T26" i="27" s="1"/>
  <c r="T25" i="24"/>
  <c r="T25" i="26" s="1"/>
  <c r="P568" i="3"/>
  <c r="P26" i="27" s="1"/>
  <c r="P25" i="24"/>
  <c r="P25" i="26" s="1"/>
  <c r="L568" i="3"/>
  <c r="L26" i="27" s="1"/>
  <c r="L25" i="24"/>
  <c r="L25" i="26" s="1"/>
  <c r="H568" i="3"/>
  <c r="H26" i="27" s="1"/>
  <c r="H25" i="24"/>
  <c r="H25" i="26" s="1"/>
  <c r="D568" i="3"/>
  <c r="D26" i="27" s="1"/>
  <c r="D25" i="24"/>
  <c r="D25" i="26" s="1"/>
  <c r="AL567" i="3"/>
  <c r="AL25" i="27" s="1"/>
  <c r="AL24" i="24"/>
  <c r="AH567" i="3"/>
  <c r="AH25" i="27" s="1"/>
  <c r="AH24" i="24"/>
  <c r="AD567" i="3"/>
  <c r="AD25" i="27" s="1"/>
  <c r="AD24" i="24"/>
  <c r="Z567" i="3"/>
  <c r="Z25" i="27" s="1"/>
  <c r="Z24" i="24"/>
  <c r="V567" i="3"/>
  <c r="V25" i="27" s="1"/>
  <c r="V24" i="24"/>
  <c r="R567" i="3"/>
  <c r="R25" i="27" s="1"/>
  <c r="R24" i="24"/>
  <c r="N567" i="3"/>
  <c r="N25" i="27" s="1"/>
  <c r="N24" i="24"/>
  <c r="J567" i="3"/>
  <c r="J25" i="27" s="1"/>
  <c r="J24" i="24"/>
  <c r="F567" i="3"/>
  <c r="F25" i="27" s="1"/>
  <c r="F24" i="24"/>
  <c r="AJ566" i="3"/>
  <c r="AJ24" i="27" s="1"/>
  <c r="AJ23" i="24"/>
  <c r="AJ23" i="26" s="1"/>
  <c r="AF566" i="3"/>
  <c r="AF24" i="27" s="1"/>
  <c r="AF23" i="24"/>
  <c r="AF23" i="26" s="1"/>
  <c r="AB566" i="3"/>
  <c r="AB24" i="27" s="1"/>
  <c r="AB23" i="24"/>
  <c r="AB23" i="26" s="1"/>
  <c r="X566" i="3"/>
  <c r="X24" i="27" s="1"/>
  <c r="X23" i="24"/>
  <c r="X23" i="26" s="1"/>
  <c r="T566" i="3"/>
  <c r="T24" i="27" s="1"/>
  <c r="T23" i="24"/>
  <c r="T23" i="26" s="1"/>
  <c r="P566" i="3"/>
  <c r="P24" i="27" s="1"/>
  <c r="P23" i="24"/>
  <c r="P23" i="26" s="1"/>
  <c r="L566" i="3"/>
  <c r="L24" i="27" s="1"/>
  <c r="L23" i="24"/>
  <c r="L23" i="26" s="1"/>
  <c r="H566" i="3"/>
  <c r="H24" i="27" s="1"/>
  <c r="H23" i="24"/>
  <c r="H23" i="26" s="1"/>
  <c r="D566" i="3"/>
  <c r="D24" i="27" s="1"/>
  <c r="D23" i="24"/>
  <c r="D23" i="26" s="1"/>
  <c r="AL565" i="3"/>
  <c r="AL23" i="27" s="1"/>
  <c r="AL22" i="24"/>
  <c r="AH565" i="3"/>
  <c r="AH23" i="27" s="1"/>
  <c r="AH22" i="24"/>
  <c r="AD565" i="3"/>
  <c r="AD23" i="27" s="1"/>
  <c r="AD22" i="24"/>
  <c r="Z565" i="3"/>
  <c r="Z23" i="27" s="1"/>
  <c r="Z22" i="24"/>
  <c r="V565" i="3"/>
  <c r="V23" i="27" s="1"/>
  <c r="V22" i="24"/>
  <c r="R565" i="3"/>
  <c r="R23" i="27" s="1"/>
  <c r="R22" i="24"/>
  <c r="N565" i="3"/>
  <c r="N23" i="27" s="1"/>
  <c r="N22" i="24"/>
  <c r="J565" i="3"/>
  <c r="J23" i="27" s="1"/>
  <c r="J22" i="24"/>
  <c r="F565" i="3"/>
  <c r="F23" i="27" s="1"/>
  <c r="F22" i="24"/>
  <c r="AM564" i="3"/>
  <c r="AM22" i="27" s="1"/>
  <c r="AM21" i="24"/>
  <c r="AI564" i="3"/>
  <c r="AI22" i="27" s="1"/>
  <c r="AI21" i="24"/>
  <c r="AE564" i="3"/>
  <c r="AE22" i="27" s="1"/>
  <c r="AE21" i="24"/>
  <c r="AA564" i="3"/>
  <c r="AA22" i="27" s="1"/>
  <c r="AA21" i="24"/>
  <c r="W564" i="3"/>
  <c r="W22" i="27" s="1"/>
  <c r="W21" i="24"/>
  <c r="S564" i="3"/>
  <c r="S22" i="27" s="1"/>
  <c r="S21" i="24"/>
  <c r="O564" i="3"/>
  <c r="O22" i="27" s="1"/>
  <c r="O21" i="24"/>
  <c r="K564" i="3"/>
  <c r="K22" i="27" s="1"/>
  <c r="K21" i="24"/>
  <c r="G564" i="3"/>
  <c r="G22" i="27" s="1"/>
  <c r="G21" i="24"/>
  <c r="AK563" i="3"/>
  <c r="AK21" i="27" s="1"/>
  <c r="AK20" i="24"/>
  <c r="AK20" i="26" s="1"/>
  <c r="AG563" i="3"/>
  <c r="AG21" i="27" s="1"/>
  <c r="AG20" i="24"/>
  <c r="AG20" i="26" s="1"/>
  <c r="AC563" i="3"/>
  <c r="AC21" i="27" s="1"/>
  <c r="AC20" i="24"/>
  <c r="AC20" i="26" s="1"/>
  <c r="Y563" i="3"/>
  <c r="Y21" i="27" s="1"/>
  <c r="Y20" i="24"/>
  <c r="Y20" i="26" s="1"/>
  <c r="U563" i="3"/>
  <c r="U21" i="27" s="1"/>
  <c r="U20" i="24"/>
  <c r="U20" i="26" s="1"/>
  <c r="Q563" i="3"/>
  <c r="Q21" i="27" s="1"/>
  <c r="Q20" i="24"/>
  <c r="Q20" i="26" s="1"/>
  <c r="M563" i="3"/>
  <c r="M21" i="27" s="1"/>
  <c r="M20" i="24"/>
  <c r="M20" i="26" s="1"/>
  <c r="I563" i="3"/>
  <c r="I21" i="27" s="1"/>
  <c r="I20" i="24"/>
  <c r="I20" i="26" s="1"/>
  <c r="E563" i="3"/>
  <c r="E21" i="27" s="1"/>
  <c r="E20" i="24"/>
  <c r="E20" i="26" s="1"/>
  <c r="AL562" i="3"/>
  <c r="AL20" i="27" s="1"/>
  <c r="AL19" i="24"/>
  <c r="AL19" i="26" s="1"/>
  <c r="AH562" i="3"/>
  <c r="AH20" i="27" s="1"/>
  <c r="AH19" i="24"/>
  <c r="AH19" i="26" s="1"/>
  <c r="AD562" i="3"/>
  <c r="AD20" i="27" s="1"/>
  <c r="AD19" i="24"/>
  <c r="AD19" i="26" s="1"/>
  <c r="Z562" i="3"/>
  <c r="Z20" i="27" s="1"/>
  <c r="Z19" i="24"/>
  <c r="Z19" i="26" s="1"/>
  <c r="V562" i="3"/>
  <c r="V20" i="27" s="1"/>
  <c r="V19" i="24"/>
  <c r="V19" i="26" s="1"/>
  <c r="R562" i="3"/>
  <c r="R20" i="27" s="1"/>
  <c r="R19" i="24"/>
  <c r="R19" i="26" s="1"/>
  <c r="N562" i="3"/>
  <c r="N20" i="27" s="1"/>
  <c r="N19" i="24"/>
  <c r="N19" i="26" s="1"/>
  <c r="J562" i="3"/>
  <c r="J20" i="27" s="1"/>
  <c r="J19" i="24"/>
  <c r="J19" i="26" s="1"/>
  <c r="F562" i="3"/>
  <c r="F20" i="27" s="1"/>
  <c r="F19" i="24"/>
  <c r="F19" i="26" s="1"/>
  <c r="AJ561" i="3"/>
  <c r="AJ19" i="27" s="1"/>
  <c r="AJ18" i="24"/>
  <c r="AJ18" i="26" s="1"/>
  <c r="AF561" i="3"/>
  <c r="AF19" i="27" s="1"/>
  <c r="AF18" i="24"/>
  <c r="AF18" i="26" s="1"/>
  <c r="AB561" i="3"/>
  <c r="AB19" i="27" s="1"/>
  <c r="AB18" i="24"/>
  <c r="AB18" i="26" s="1"/>
  <c r="X561" i="3"/>
  <c r="X19" i="27" s="1"/>
  <c r="X18" i="24"/>
  <c r="X18" i="26" s="1"/>
  <c r="T561" i="3"/>
  <c r="T19" i="27" s="1"/>
  <c r="T18" i="24"/>
  <c r="T18" i="26" s="1"/>
  <c r="P561" i="3"/>
  <c r="P19" i="27" s="1"/>
  <c r="P18" i="24"/>
  <c r="P18" i="26" s="1"/>
  <c r="L561" i="3"/>
  <c r="L19" i="27" s="1"/>
  <c r="L18" i="24"/>
  <c r="L18" i="26" s="1"/>
  <c r="H561" i="3"/>
  <c r="H19" i="27" s="1"/>
  <c r="H18" i="24"/>
  <c r="H18" i="26" s="1"/>
  <c r="D561" i="3"/>
  <c r="D19" i="27" s="1"/>
  <c r="D18" i="24"/>
  <c r="D18" i="26" s="1"/>
  <c r="AK560" i="3"/>
  <c r="AK18" i="27" s="1"/>
  <c r="AK17" i="24"/>
  <c r="AK17" i="26" s="1"/>
  <c r="AG560" i="3"/>
  <c r="AG18" i="27" s="1"/>
  <c r="AG17" i="24"/>
  <c r="AG17" i="26" s="1"/>
  <c r="AC560" i="3"/>
  <c r="AC18" i="27" s="1"/>
  <c r="AC17" i="24"/>
  <c r="AC17" i="26" s="1"/>
  <c r="Y560" i="3"/>
  <c r="Y18" i="27" s="1"/>
  <c r="Y17" i="24"/>
  <c r="Y17" i="26" s="1"/>
  <c r="U560" i="3"/>
  <c r="U18" i="27" s="1"/>
  <c r="U17" i="24"/>
  <c r="U17" i="26" s="1"/>
  <c r="Q560" i="3"/>
  <c r="Q18" i="27" s="1"/>
  <c r="Q17" i="24"/>
  <c r="Q17" i="26" s="1"/>
  <c r="M560" i="3"/>
  <c r="M18" i="27" s="1"/>
  <c r="M17" i="24"/>
  <c r="M17" i="26" s="1"/>
  <c r="I560" i="3"/>
  <c r="I18" i="27" s="1"/>
  <c r="I17" i="24"/>
  <c r="I17" i="26" s="1"/>
  <c r="E560" i="3"/>
  <c r="E18" i="27" s="1"/>
  <c r="E17" i="24"/>
  <c r="E17" i="26" s="1"/>
  <c r="AM559" i="3"/>
  <c r="AM17" i="27" s="1"/>
  <c r="AM16" i="24"/>
  <c r="AM16" i="26" s="1"/>
  <c r="AI559" i="3"/>
  <c r="AI17" i="27" s="1"/>
  <c r="AI16" i="24"/>
  <c r="AI16" i="26" s="1"/>
  <c r="AE559" i="3"/>
  <c r="AE17" i="27" s="1"/>
  <c r="AE16" i="24"/>
  <c r="AE16" i="26" s="1"/>
  <c r="AA559" i="3"/>
  <c r="AA17" i="27" s="1"/>
  <c r="AA16" i="24"/>
  <c r="AA16" i="26" s="1"/>
  <c r="W559" i="3"/>
  <c r="W17" i="27" s="1"/>
  <c r="W16" i="24"/>
  <c r="W16" i="26" s="1"/>
  <c r="S559" i="3"/>
  <c r="S17" i="27" s="1"/>
  <c r="S16" i="24"/>
  <c r="S16" i="26" s="1"/>
  <c r="O559" i="3"/>
  <c r="O17" i="27" s="1"/>
  <c r="O16" i="24"/>
  <c r="O16" i="26" s="1"/>
  <c r="K559" i="3"/>
  <c r="K17" i="27" s="1"/>
  <c r="K16" i="24"/>
  <c r="K16" i="26" s="1"/>
  <c r="G559" i="3"/>
  <c r="G17" i="27" s="1"/>
  <c r="G16" i="24"/>
  <c r="G16" i="26" s="1"/>
  <c r="AK558" i="3"/>
  <c r="AK16" i="27" s="1"/>
  <c r="AK15" i="24"/>
  <c r="AG558" i="3"/>
  <c r="AG16" i="27" s="1"/>
  <c r="AG15" i="24"/>
  <c r="AC558" i="3"/>
  <c r="AC16" i="27" s="1"/>
  <c r="AC15" i="24"/>
  <c r="Y558" i="3"/>
  <c r="Y16" i="27" s="1"/>
  <c r="Y15" i="24"/>
  <c r="U558" i="3"/>
  <c r="U16" i="27" s="1"/>
  <c r="U15" i="24"/>
  <c r="Q558" i="3"/>
  <c r="Q16" i="27" s="1"/>
  <c r="Q15" i="24"/>
  <c r="M558" i="3"/>
  <c r="M16" i="27" s="1"/>
  <c r="M15" i="24"/>
  <c r="I558" i="3"/>
  <c r="I16" i="27" s="1"/>
  <c r="I15" i="24"/>
  <c r="E558" i="3"/>
  <c r="E16" i="27" s="1"/>
  <c r="E15" i="24"/>
  <c r="AM557" i="3"/>
  <c r="AM15" i="27" s="1"/>
  <c r="AM14" i="24"/>
  <c r="AM14" i="26" s="1"/>
  <c r="AI557" i="3"/>
  <c r="AI15" i="27" s="1"/>
  <c r="AI14" i="24"/>
  <c r="AI14" i="26" s="1"/>
  <c r="AE557" i="3"/>
  <c r="AE15" i="27" s="1"/>
  <c r="AE14" i="24"/>
  <c r="AE14" i="26" s="1"/>
  <c r="AA557" i="3"/>
  <c r="AA15" i="27" s="1"/>
  <c r="AA14" i="24"/>
  <c r="AA14" i="26" s="1"/>
  <c r="W557" i="3"/>
  <c r="W15" i="27" s="1"/>
  <c r="W14" i="24"/>
  <c r="W14" i="26" s="1"/>
  <c r="S557" i="3"/>
  <c r="S15" i="27" s="1"/>
  <c r="S14" i="24"/>
  <c r="S14" i="26" s="1"/>
  <c r="O557" i="3"/>
  <c r="O15" i="27" s="1"/>
  <c r="O14" i="24"/>
  <c r="O14" i="26" s="1"/>
  <c r="K557" i="3"/>
  <c r="K15" i="27" s="1"/>
  <c r="K14" i="24"/>
  <c r="K14" i="26" s="1"/>
  <c r="G557" i="3"/>
  <c r="G15" i="27" s="1"/>
  <c r="G14" i="24"/>
  <c r="G14" i="26" s="1"/>
  <c r="AK556" i="3"/>
  <c r="AK14" i="27" s="1"/>
  <c r="AK13" i="24"/>
  <c r="AK13" i="26" s="1"/>
  <c r="AG556" i="3"/>
  <c r="AG14" i="27" s="1"/>
  <c r="AG13" i="24"/>
  <c r="AG13" i="26" s="1"/>
  <c r="AC556" i="3"/>
  <c r="AC14" i="27" s="1"/>
  <c r="AC13" i="24"/>
  <c r="AC13" i="26" s="1"/>
  <c r="Y556" i="3"/>
  <c r="Y14" i="27" s="1"/>
  <c r="Y13" i="24"/>
  <c r="Y13" i="26" s="1"/>
  <c r="U556" i="3"/>
  <c r="U14" i="27" s="1"/>
  <c r="U13" i="24"/>
  <c r="U13" i="26" s="1"/>
  <c r="Q556" i="3"/>
  <c r="Q14" i="27" s="1"/>
  <c r="Q13" i="24"/>
  <c r="Q13" i="26" s="1"/>
  <c r="M556" i="3"/>
  <c r="M14" i="27" s="1"/>
  <c r="M13" i="24"/>
  <c r="M13" i="26" s="1"/>
  <c r="I556" i="3"/>
  <c r="I14" i="27" s="1"/>
  <c r="I13" i="24"/>
  <c r="I13" i="26" s="1"/>
  <c r="E556" i="3"/>
  <c r="E14" i="27" s="1"/>
  <c r="E13" i="24"/>
  <c r="E13" i="26" s="1"/>
  <c r="AK581" i="3"/>
  <c r="AK39" i="27" s="1"/>
  <c r="AK38" i="24"/>
  <c r="AG581" i="3"/>
  <c r="AG39" i="27" s="1"/>
  <c r="AG38" i="24"/>
  <c r="AC581" i="3"/>
  <c r="AC39" i="27" s="1"/>
  <c r="AC38" i="24"/>
  <c r="Y581" i="3"/>
  <c r="Y39" i="27" s="1"/>
  <c r="Y38" i="24"/>
  <c r="U581" i="3"/>
  <c r="U39" i="27" s="1"/>
  <c r="U38" i="24"/>
  <c r="Q581" i="3"/>
  <c r="Q39" i="27" s="1"/>
  <c r="Q38" i="24"/>
  <c r="M581" i="3"/>
  <c r="M39" i="27" s="1"/>
  <c r="M38" i="24"/>
  <c r="I581" i="3"/>
  <c r="I39" i="27" s="1"/>
  <c r="I38" i="24"/>
  <c r="E581" i="3"/>
  <c r="E39" i="27" s="1"/>
  <c r="E38" i="24"/>
  <c r="AM580" i="3"/>
  <c r="AM38" i="27" s="1"/>
  <c r="AM37" i="24"/>
  <c r="AM37" i="26" s="1"/>
  <c r="AI580" i="3"/>
  <c r="AI38" i="27" s="1"/>
  <c r="AI37" i="24"/>
  <c r="AI37" i="26" s="1"/>
  <c r="AE580" i="3"/>
  <c r="AE38" i="27" s="1"/>
  <c r="AE37" i="24"/>
  <c r="AE37" i="26" s="1"/>
  <c r="AA580" i="3"/>
  <c r="AA38" i="27" s="1"/>
  <c r="AA37" i="24"/>
  <c r="AA37" i="26" s="1"/>
  <c r="W580" i="3"/>
  <c r="W38" i="27" s="1"/>
  <c r="W37" i="24"/>
  <c r="W37" i="26" s="1"/>
  <c r="S580" i="3"/>
  <c r="S38" i="27" s="1"/>
  <c r="S37" i="24"/>
  <c r="S37" i="26" s="1"/>
  <c r="O580" i="3"/>
  <c r="O38" i="27" s="1"/>
  <c r="O37" i="24"/>
  <c r="O37" i="26" s="1"/>
  <c r="K580" i="3"/>
  <c r="K38" i="27" s="1"/>
  <c r="K37" i="24"/>
  <c r="K37" i="26" s="1"/>
  <c r="G580" i="3"/>
  <c r="G38" i="27" s="1"/>
  <c r="G37" i="24"/>
  <c r="G37" i="26" s="1"/>
  <c r="AK579" i="3"/>
  <c r="AK37" i="27" s="1"/>
  <c r="AK36" i="24"/>
  <c r="AK36" i="26" s="1"/>
  <c r="AG579" i="3"/>
  <c r="AG37" i="27" s="1"/>
  <c r="AG36" i="24"/>
  <c r="AG36" i="26" s="1"/>
  <c r="AC579" i="3"/>
  <c r="AC37" i="27" s="1"/>
  <c r="AC36" i="24"/>
  <c r="AC36" i="26" s="1"/>
  <c r="Y579" i="3"/>
  <c r="Y37" i="27" s="1"/>
  <c r="Y36" i="24"/>
  <c r="Y36" i="26" s="1"/>
  <c r="U579" i="3"/>
  <c r="U37" i="27" s="1"/>
  <c r="U36" i="24"/>
  <c r="U36" i="26" s="1"/>
  <c r="Q579" i="3"/>
  <c r="Q37" i="27" s="1"/>
  <c r="Q36" i="24"/>
  <c r="Q36" i="26" s="1"/>
  <c r="M579" i="3"/>
  <c r="M37" i="27" s="1"/>
  <c r="M36" i="24"/>
  <c r="M36" i="26" s="1"/>
  <c r="I579" i="3"/>
  <c r="I37" i="27" s="1"/>
  <c r="I36" i="24"/>
  <c r="I36" i="26" s="1"/>
  <c r="E579" i="3"/>
  <c r="E37" i="27" s="1"/>
  <c r="E36" i="24"/>
  <c r="E36" i="26" s="1"/>
  <c r="AM578" i="3"/>
  <c r="AM36" i="27" s="1"/>
  <c r="AM35" i="24"/>
  <c r="AM35" i="26" s="1"/>
  <c r="AI578" i="3"/>
  <c r="AI36" i="27" s="1"/>
  <c r="AI35" i="24"/>
  <c r="AI35" i="26" s="1"/>
  <c r="AE578" i="3"/>
  <c r="AE36" i="27" s="1"/>
  <c r="AE35" i="24"/>
  <c r="AE35" i="26" s="1"/>
  <c r="AA578" i="3"/>
  <c r="AA36" i="27" s="1"/>
  <c r="AA35" i="24"/>
  <c r="AA35" i="26" s="1"/>
  <c r="W578" i="3"/>
  <c r="W36" i="27" s="1"/>
  <c r="W35" i="24"/>
  <c r="W35" i="26" s="1"/>
  <c r="S578" i="3"/>
  <c r="S36" i="27" s="1"/>
  <c r="S35" i="24"/>
  <c r="S35" i="26" s="1"/>
  <c r="O578" i="3"/>
  <c r="O36" i="27" s="1"/>
  <c r="O35" i="24"/>
  <c r="O35" i="26" s="1"/>
  <c r="K578" i="3"/>
  <c r="K36" i="27" s="1"/>
  <c r="K35" i="24"/>
  <c r="K35" i="26" s="1"/>
  <c r="G578" i="3"/>
  <c r="G36" i="27" s="1"/>
  <c r="G35" i="24"/>
  <c r="G35" i="26" s="1"/>
  <c r="AK577" i="3"/>
  <c r="AK35" i="27" s="1"/>
  <c r="AK34" i="24"/>
  <c r="AK34" i="26" s="1"/>
  <c r="AG577" i="3"/>
  <c r="AG35" i="27" s="1"/>
  <c r="AG34" i="24"/>
  <c r="AG34" i="26" s="1"/>
  <c r="AC577" i="3"/>
  <c r="AC35" i="27" s="1"/>
  <c r="AC34" i="24"/>
  <c r="AC34" i="26" s="1"/>
  <c r="Y577" i="3"/>
  <c r="Y35" i="27" s="1"/>
  <c r="Y34" i="24"/>
  <c r="Y34" i="26" s="1"/>
  <c r="U577" i="3"/>
  <c r="U35" i="27" s="1"/>
  <c r="U34" i="24"/>
  <c r="U34" i="26" s="1"/>
  <c r="Q577" i="3"/>
  <c r="Q35" i="27" s="1"/>
  <c r="Q34" i="24"/>
  <c r="Q34" i="26" s="1"/>
  <c r="M577" i="3"/>
  <c r="M35" i="27" s="1"/>
  <c r="M34" i="24"/>
  <c r="M34" i="26" s="1"/>
  <c r="I577" i="3"/>
  <c r="I35" i="27" s="1"/>
  <c r="I34" i="24"/>
  <c r="I34" i="26" s="1"/>
  <c r="E577" i="3"/>
  <c r="E35" i="27" s="1"/>
  <c r="E34" i="24"/>
  <c r="E34" i="26" s="1"/>
  <c r="AM576" i="3"/>
  <c r="AM34" i="27" s="1"/>
  <c r="AM33" i="24"/>
  <c r="AM33" i="26" s="1"/>
  <c r="AI576" i="3"/>
  <c r="AI34" i="27" s="1"/>
  <c r="AI33" i="24"/>
  <c r="AI33" i="26" s="1"/>
  <c r="AE576" i="3"/>
  <c r="AE34" i="27" s="1"/>
  <c r="AE33" i="24"/>
  <c r="AE33" i="26" s="1"/>
  <c r="AA576" i="3"/>
  <c r="AA34" i="27" s="1"/>
  <c r="AA33" i="24"/>
  <c r="AA33" i="26" s="1"/>
  <c r="W576" i="3"/>
  <c r="W34" i="27" s="1"/>
  <c r="W33" i="24"/>
  <c r="W33" i="26" s="1"/>
  <c r="S576" i="3"/>
  <c r="S34" i="27" s="1"/>
  <c r="S33" i="24"/>
  <c r="S33" i="26" s="1"/>
  <c r="O576" i="3"/>
  <c r="O34" i="27" s="1"/>
  <c r="O33" i="24"/>
  <c r="O33" i="26" s="1"/>
  <c r="K576" i="3"/>
  <c r="K34" i="27" s="1"/>
  <c r="K33" i="24"/>
  <c r="K33" i="26" s="1"/>
  <c r="G576" i="3"/>
  <c r="G34" i="27" s="1"/>
  <c r="G33" i="24"/>
  <c r="G33" i="26" s="1"/>
  <c r="AK575" i="3"/>
  <c r="AK33" i="27" s="1"/>
  <c r="AK32" i="24"/>
  <c r="AK32" i="26" s="1"/>
  <c r="AG575" i="3"/>
  <c r="AG33" i="27" s="1"/>
  <c r="AG32" i="24"/>
  <c r="AG32" i="26" s="1"/>
  <c r="AC575" i="3"/>
  <c r="AC33" i="27" s="1"/>
  <c r="AC32" i="24"/>
  <c r="AC32" i="26" s="1"/>
  <c r="Y575" i="3"/>
  <c r="Y33" i="27" s="1"/>
  <c r="Y32" i="24"/>
  <c r="Y32" i="26" s="1"/>
  <c r="U575" i="3"/>
  <c r="U33" i="27" s="1"/>
  <c r="U32" i="24"/>
  <c r="U32" i="26" s="1"/>
  <c r="Q575" i="3"/>
  <c r="Q33" i="27" s="1"/>
  <c r="Q32" i="24"/>
  <c r="Q32" i="26" s="1"/>
  <c r="M575" i="3"/>
  <c r="M33" i="27" s="1"/>
  <c r="M32" i="24"/>
  <c r="M32" i="26" s="1"/>
  <c r="I575" i="3"/>
  <c r="I33" i="27" s="1"/>
  <c r="I32" i="24"/>
  <c r="I32" i="26" s="1"/>
  <c r="E575" i="3"/>
  <c r="E33" i="27" s="1"/>
  <c r="E32" i="24"/>
  <c r="E32" i="26" s="1"/>
  <c r="AJ574" i="3"/>
  <c r="AJ32" i="27" s="1"/>
  <c r="AJ31" i="24"/>
  <c r="AF574" i="3"/>
  <c r="AF32" i="27" s="1"/>
  <c r="AF31" i="24"/>
  <c r="AB574" i="3"/>
  <c r="AB32" i="27" s="1"/>
  <c r="AB31" i="24"/>
  <c r="X574" i="3"/>
  <c r="X32" i="27" s="1"/>
  <c r="X31" i="24"/>
  <c r="T574" i="3"/>
  <c r="T32" i="27" s="1"/>
  <c r="T31" i="24"/>
  <c r="P574" i="3"/>
  <c r="P32" i="27" s="1"/>
  <c r="P31" i="24"/>
  <c r="L574" i="3"/>
  <c r="L32" i="27" s="1"/>
  <c r="L31" i="24"/>
  <c r="H574" i="3"/>
  <c r="H32" i="27" s="1"/>
  <c r="H31" i="24"/>
  <c r="D574" i="3"/>
  <c r="D32" i="27" s="1"/>
  <c r="D31" i="24"/>
  <c r="AL573" i="3"/>
  <c r="AL31" i="27" s="1"/>
  <c r="AL30" i="24"/>
  <c r="AL30" i="26" s="1"/>
  <c r="AH573" i="3"/>
  <c r="AH31" i="27" s="1"/>
  <c r="AH30" i="24"/>
  <c r="AH30" i="26" s="1"/>
  <c r="AD573" i="3"/>
  <c r="AD31" i="27" s="1"/>
  <c r="AD30" i="24"/>
  <c r="AD30" i="26" s="1"/>
  <c r="Z573" i="3"/>
  <c r="Z31" i="27" s="1"/>
  <c r="Z30" i="24"/>
  <c r="Z30" i="26" s="1"/>
  <c r="V573" i="3"/>
  <c r="V31" i="27" s="1"/>
  <c r="V30" i="24"/>
  <c r="V30" i="26" s="1"/>
  <c r="R573" i="3"/>
  <c r="R31" i="27" s="1"/>
  <c r="R30" i="24"/>
  <c r="R30" i="26" s="1"/>
  <c r="N573" i="3"/>
  <c r="N31" i="27" s="1"/>
  <c r="N30" i="24"/>
  <c r="N30" i="26" s="1"/>
  <c r="J573" i="3"/>
  <c r="J31" i="27" s="1"/>
  <c r="J30" i="24"/>
  <c r="J30" i="26" s="1"/>
  <c r="F573" i="3"/>
  <c r="F31" i="27" s="1"/>
  <c r="F30" i="24"/>
  <c r="F30" i="26" s="1"/>
  <c r="AJ572" i="3"/>
  <c r="AJ30" i="27" s="1"/>
  <c r="AJ29" i="24"/>
  <c r="AJ29" i="26" s="1"/>
  <c r="AF572" i="3"/>
  <c r="AF30" i="27" s="1"/>
  <c r="AF29" i="24"/>
  <c r="AF29" i="26" s="1"/>
  <c r="AB572" i="3"/>
  <c r="AB30" i="27" s="1"/>
  <c r="AB29" i="24"/>
  <c r="AB29" i="26" s="1"/>
  <c r="X572" i="3"/>
  <c r="X30" i="27" s="1"/>
  <c r="X29" i="24"/>
  <c r="X29" i="26" s="1"/>
  <c r="T572" i="3"/>
  <c r="T30" i="27" s="1"/>
  <c r="T29" i="24"/>
  <c r="T29" i="26" s="1"/>
  <c r="P572" i="3"/>
  <c r="P30" i="27" s="1"/>
  <c r="P29" i="24"/>
  <c r="P29" i="26" s="1"/>
  <c r="L572" i="3"/>
  <c r="L30" i="27" s="1"/>
  <c r="L29" i="24"/>
  <c r="L29" i="26" s="1"/>
  <c r="H572" i="3"/>
  <c r="H30" i="27" s="1"/>
  <c r="H29" i="24"/>
  <c r="H29" i="26" s="1"/>
  <c r="D572" i="3"/>
  <c r="D30" i="27" s="1"/>
  <c r="D29" i="24"/>
  <c r="D29" i="26" s="1"/>
  <c r="AM571" i="3"/>
  <c r="AM29" i="27" s="1"/>
  <c r="AM28" i="24"/>
  <c r="AI571" i="3"/>
  <c r="AI29" i="27" s="1"/>
  <c r="AI28" i="24"/>
  <c r="AE571" i="3"/>
  <c r="AE29" i="27" s="1"/>
  <c r="AE28" i="24"/>
  <c r="AA571" i="3"/>
  <c r="AA29" i="27" s="1"/>
  <c r="AA28" i="24"/>
  <c r="W571" i="3"/>
  <c r="W29" i="27" s="1"/>
  <c r="W28" i="24"/>
  <c r="S571" i="3"/>
  <c r="S29" i="27" s="1"/>
  <c r="S28" i="24"/>
  <c r="O571" i="3"/>
  <c r="O29" i="27" s="1"/>
  <c r="O28" i="24"/>
  <c r="K571" i="3"/>
  <c r="K29" i="27" s="1"/>
  <c r="K28" i="24"/>
  <c r="G571" i="3"/>
  <c r="G29" i="27" s="1"/>
  <c r="G28" i="24"/>
  <c r="AK570" i="3"/>
  <c r="AK28" i="27" s="1"/>
  <c r="AK27" i="24"/>
  <c r="AK27" i="26" s="1"/>
  <c r="AG570" i="3"/>
  <c r="AG28" i="27" s="1"/>
  <c r="AG27" i="24"/>
  <c r="AG27" i="26" s="1"/>
  <c r="AC570" i="3"/>
  <c r="AC28" i="27" s="1"/>
  <c r="AC27" i="24"/>
  <c r="AC27" i="26" s="1"/>
  <c r="Y570" i="3"/>
  <c r="Y28" i="27" s="1"/>
  <c r="Y27" i="24"/>
  <c r="Y27" i="26" s="1"/>
  <c r="U570" i="3"/>
  <c r="U28" i="27" s="1"/>
  <c r="U27" i="24"/>
  <c r="U27" i="26" s="1"/>
  <c r="Q570" i="3"/>
  <c r="Q28" i="27" s="1"/>
  <c r="Q27" i="24"/>
  <c r="Q27" i="26" s="1"/>
  <c r="M570" i="3"/>
  <c r="M28" i="27" s="1"/>
  <c r="M27" i="24"/>
  <c r="M27" i="26" s="1"/>
  <c r="I570" i="3"/>
  <c r="I28" i="27" s="1"/>
  <c r="I27" i="24"/>
  <c r="I27" i="26" s="1"/>
  <c r="E570" i="3"/>
  <c r="E28" i="27" s="1"/>
  <c r="E27" i="24"/>
  <c r="E27" i="26" s="1"/>
  <c r="AM569" i="3"/>
  <c r="AM27" i="27" s="1"/>
  <c r="AM26" i="24"/>
  <c r="AM26" i="26" s="1"/>
  <c r="AI569" i="3"/>
  <c r="AI27" i="27" s="1"/>
  <c r="AI26" i="24"/>
  <c r="AI26" i="26" s="1"/>
  <c r="AE569" i="3"/>
  <c r="AE27" i="27" s="1"/>
  <c r="AE26" i="24"/>
  <c r="AE26" i="26" s="1"/>
  <c r="AA569" i="3"/>
  <c r="AA27" i="27" s="1"/>
  <c r="AA26" i="24"/>
  <c r="AA26" i="26" s="1"/>
  <c r="W569" i="3"/>
  <c r="W27" i="27" s="1"/>
  <c r="W26" i="24"/>
  <c r="W26" i="26" s="1"/>
  <c r="S569" i="3"/>
  <c r="S27" i="27" s="1"/>
  <c r="S26" i="24"/>
  <c r="S26" i="26" s="1"/>
  <c r="O569" i="3"/>
  <c r="O27" i="27" s="1"/>
  <c r="O26" i="24"/>
  <c r="O26" i="26" s="1"/>
  <c r="K569" i="3"/>
  <c r="K27" i="27" s="1"/>
  <c r="K26" i="24"/>
  <c r="K26" i="26" s="1"/>
  <c r="G569" i="3"/>
  <c r="G27" i="27" s="1"/>
  <c r="G26" i="24"/>
  <c r="G26" i="26" s="1"/>
  <c r="AK568" i="3"/>
  <c r="AK26" i="27" s="1"/>
  <c r="AK25" i="24"/>
  <c r="AK25" i="26" s="1"/>
  <c r="AG568" i="3"/>
  <c r="AG26" i="27" s="1"/>
  <c r="AG25" i="24"/>
  <c r="AG25" i="26" s="1"/>
  <c r="AC568" i="3"/>
  <c r="AC26" i="27" s="1"/>
  <c r="AC25" i="24"/>
  <c r="AC25" i="26" s="1"/>
  <c r="Y568" i="3"/>
  <c r="Y26" i="27" s="1"/>
  <c r="Y25" i="24"/>
  <c r="Y25" i="26" s="1"/>
  <c r="U568" i="3"/>
  <c r="U26" i="27" s="1"/>
  <c r="U25" i="24"/>
  <c r="U25" i="26" s="1"/>
  <c r="Q568" i="3"/>
  <c r="Q26" i="27" s="1"/>
  <c r="Q25" i="24"/>
  <c r="Q25" i="26" s="1"/>
  <c r="M568" i="3"/>
  <c r="M26" i="27" s="1"/>
  <c r="M25" i="24"/>
  <c r="M25" i="26" s="1"/>
  <c r="I568" i="3"/>
  <c r="I26" i="27" s="1"/>
  <c r="I25" i="24"/>
  <c r="I25" i="26" s="1"/>
  <c r="E568" i="3"/>
  <c r="E26" i="27" s="1"/>
  <c r="E25" i="24"/>
  <c r="E25" i="26" s="1"/>
  <c r="AM567" i="3"/>
  <c r="AM25" i="27" s="1"/>
  <c r="AM24" i="24"/>
  <c r="AI567" i="3"/>
  <c r="AI25" i="27" s="1"/>
  <c r="AI24" i="24"/>
  <c r="AE567" i="3"/>
  <c r="AE25" i="27" s="1"/>
  <c r="AE24" i="24"/>
  <c r="AA567" i="3"/>
  <c r="AA25" i="27" s="1"/>
  <c r="AA24" i="24"/>
  <c r="W567" i="3"/>
  <c r="W25" i="27" s="1"/>
  <c r="W24" i="24"/>
  <c r="S567" i="3"/>
  <c r="S25" i="27" s="1"/>
  <c r="S24" i="24"/>
  <c r="O567" i="3"/>
  <c r="O25" i="27" s="1"/>
  <c r="O24" i="24"/>
  <c r="K567" i="3"/>
  <c r="K25" i="27" s="1"/>
  <c r="K24" i="24"/>
  <c r="G567" i="3"/>
  <c r="G25" i="27" s="1"/>
  <c r="G24" i="24"/>
  <c r="AK566" i="3"/>
  <c r="AK24" i="27" s="1"/>
  <c r="AK23" i="24"/>
  <c r="AK23" i="26" s="1"/>
  <c r="AG566" i="3"/>
  <c r="AG24" i="27" s="1"/>
  <c r="AG23" i="24"/>
  <c r="AG23" i="26" s="1"/>
  <c r="AC566" i="3"/>
  <c r="AC24" i="27" s="1"/>
  <c r="AC23" i="24"/>
  <c r="AC23" i="26" s="1"/>
  <c r="Y566" i="3"/>
  <c r="Y24" i="27" s="1"/>
  <c r="Y23" i="24"/>
  <c r="Y23" i="26" s="1"/>
  <c r="U566" i="3"/>
  <c r="U24" i="27" s="1"/>
  <c r="U23" i="24"/>
  <c r="U23" i="26" s="1"/>
  <c r="Q566" i="3"/>
  <c r="Q24" i="27" s="1"/>
  <c r="Q23" i="24"/>
  <c r="Q23" i="26" s="1"/>
  <c r="M566" i="3"/>
  <c r="M24" i="27" s="1"/>
  <c r="M23" i="24"/>
  <c r="M23" i="26" s="1"/>
  <c r="I566" i="3"/>
  <c r="I24" i="27" s="1"/>
  <c r="I23" i="24"/>
  <c r="I23" i="26" s="1"/>
  <c r="E566" i="3"/>
  <c r="E24" i="27" s="1"/>
  <c r="E23" i="24"/>
  <c r="E23" i="26" s="1"/>
  <c r="AM565" i="3"/>
  <c r="AM23" i="27" s="1"/>
  <c r="AM22" i="24"/>
  <c r="AI565" i="3"/>
  <c r="AI23" i="27" s="1"/>
  <c r="AI22" i="24"/>
  <c r="AE565" i="3"/>
  <c r="AE23" i="27" s="1"/>
  <c r="AE22" i="24"/>
  <c r="AA565" i="3"/>
  <c r="AA23" i="27" s="1"/>
  <c r="AA22" i="24"/>
  <c r="W565" i="3"/>
  <c r="W23" i="27" s="1"/>
  <c r="W22" i="24"/>
  <c r="S565" i="3"/>
  <c r="S23" i="27" s="1"/>
  <c r="S22" i="24"/>
  <c r="O565" i="3"/>
  <c r="O23" i="27" s="1"/>
  <c r="O22" i="24"/>
  <c r="K565" i="3"/>
  <c r="K23" i="27" s="1"/>
  <c r="K22" i="24"/>
  <c r="G565" i="3"/>
  <c r="G23" i="27" s="1"/>
  <c r="G22" i="24"/>
  <c r="AJ564" i="3"/>
  <c r="AJ22" i="27" s="1"/>
  <c r="AJ21" i="24"/>
  <c r="AF564" i="3"/>
  <c r="AF22" i="27" s="1"/>
  <c r="AF21" i="24"/>
  <c r="AB564" i="3"/>
  <c r="AB22" i="27" s="1"/>
  <c r="AB21" i="24"/>
  <c r="X564" i="3"/>
  <c r="X22" i="27" s="1"/>
  <c r="X21" i="24"/>
  <c r="T564" i="3"/>
  <c r="T22" i="27" s="1"/>
  <c r="T21" i="24"/>
  <c r="P564" i="3"/>
  <c r="P22" i="27" s="1"/>
  <c r="P21" i="24"/>
  <c r="L564" i="3"/>
  <c r="L22" i="27" s="1"/>
  <c r="L21" i="24"/>
  <c r="H564" i="3"/>
  <c r="H22" i="27" s="1"/>
  <c r="H21" i="24"/>
  <c r="D564" i="3"/>
  <c r="D22" i="27" s="1"/>
  <c r="D21" i="24"/>
  <c r="AL563" i="3"/>
  <c r="AL21" i="27" s="1"/>
  <c r="AL20" i="24"/>
  <c r="AL20" i="26" s="1"/>
  <c r="AH563" i="3"/>
  <c r="AH21" i="27" s="1"/>
  <c r="AH20" i="24"/>
  <c r="AH20" i="26" s="1"/>
  <c r="AD563" i="3"/>
  <c r="AD21" i="27" s="1"/>
  <c r="AD20" i="24"/>
  <c r="AD20" i="26" s="1"/>
  <c r="Z563" i="3"/>
  <c r="Z21" i="27" s="1"/>
  <c r="Z20" i="24"/>
  <c r="Z20" i="26" s="1"/>
  <c r="V563" i="3"/>
  <c r="V21" i="27" s="1"/>
  <c r="V20" i="24"/>
  <c r="V20" i="26" s="1"/>
  <c r="R563" i="3"/>
  <c r="R21" i="27" s="1"/>
  <c r="R20" i="24"/>
  <c r="R20" i="26" s="1"/>
  <c r="N563" i="3"/>
  <c r="N21" i="27" s="1"/>
  <c r="N20" i="24"/>
  <c r="N20" i="26" s="1"/>
  <c r="J563" i="3"/>
  <c r="J21" i="27" s="1"/>
  <c r="J20" i="24"/>
  <c r="J20" i="26" s="1"/>
  <c r="F563" i="3"/>
  <c r="F21" i="27" s="1"/>
  <c r="F20" i="24"/>
  <c r="F20" i="26" s="1"/>
  <c r="AM562" i="3"/>
  <c r="AM20" i="27" s="1"/>
  <c r="AM19" i="24"/>
  <c r="AM19" i="26" s="1"/>
  <c r="AI562" i="3"/>
  <c r="AI20" i="27" s="1"/>
  <c r="AI19" i="24"/>
  <c r="AI19" i="26" s="1"/>
  <c r="AE562" i="3"/>
  <c r="AE20" i="27" s="1"/>
  <c r="AE19" i="24"/>
  <c r="AE19" i="26" s="1"/>
  <c r="AA562" i="3"/>
  <c r="AA20" i="27" s="1"/>
  <c r="AA19" i="24"/>
  <c r="AA19" i="26" s="1"/>
  <c r="W562" i="3"/>
  <c r="W20" i="27" s="1"/>
  <c r="W19" i="24"/>
  <c r="W19" i="26" s="1"/>
  <c r="S562" i="3"/>
  <c r="S20" i="27" s="1"/>
  <c r="S19" i="24"/>
  <c r="S19" i="26" s="1"/>
  <c r="O562" i="3"/>
  <c r="O20" i="27" s="1"/>
  <c r="O19" i="24"/>
  <c r="O19" i="26" s="1"/>
  <c r="K562" i="3"/>
  <c r="K20" i="27" s="1"/>
  <c r="K19" i="24"/>
  <c r="K19" i="26" s="1"/>
  <c r="G562" i="3"/>
  <c r="G20" i="27" s="1"/>
  <c r="G19" i="24"/>
  <c r="G19" i="26" s="1"/>
  <c r="AK561" i="3"/>
  <c r="AK19" i="27" s="1"/>
  <c r="AK18" i="24"/>
  <c r="AK18" i="26" s="1"/>
  <c r="AG561" i="3"/>
  <c r="AG19" i="27" s="1"/>
  <c r="AG18" i="24"/>
  <c r="AG18" i="26" s="1"/>
  <c r="AC561" i="3"/>
  <c r="AC19" i="27" s="1"/>
  <c r="AC18" i="24"/>
  <c r="AC18" i="26" s="1"/>
  <c r="Y561" i="3"/>
  <c r="Y19" i="27" s="1"/>
  <c r="Y18" i="24"/>
  <c r="Y18" i="26" s="1"/>
  <c r="U561" i="3"/>
  <c r="U19" i="27" s="1"/>
  <c r="U18" i="24"/>
  <c r="U18" i="26" s="1"/>
  <c r="Q561" i="3"/>
  <c r="Q19" i="27" s="1"/>
  <c r="Q18" i="24"/>
  <c r="Q18" i="26" s="1"/>
  <c r="M561" i="3"/>
  <c r="M19" i="27" s="1"/>
  <c r="M18" i="24"/>
  <c r="M18" i="26" s="1"/>
  <c r="I561" i="3"/>
  <c r="I19" i="27" s="1"/>
  <c r="I18" i="24"/>
  <c r="I18" i="26" s="1"/>
  <c r="E561" i="3"/>
  <c r="E19" i="27" s="1"/>
  <c r="E18" i="24"/>
  <c r="E18" i="26" s="1"/>
  <c r="AL560" i="3"/>
  <c r="AL18" i="27" s="1"/>
  <c r="AL17" i="24"/>
  <c r="AL17" i="26" s="1"/>
  <c r="AH560" i="3"/>
  <c r="AH18" i="27" s="1"/>
  <c r="AH17" i="24"/>
  <c r="AH17" i="26" s="1"/>
  <c r="AD560" i="3"/>
  <c r="AD18" i="27" s="1"/>
  <c r="AD17" i="24"/>
  <c r="AD17" i="26" s="1"/>
  <c r="Z560" i="3"/>
  <c r="Z18" i="27" s="1"/>
  <c r="Z17" i="24"/>
  <c r="Z17" i="26" s="1"/>
  <c r="V560" i="3"/>
  <c r="V18" i="27" s="1"/>
  <c r="V17" i="24"/>
  <c r="V17" i="26" s="1"/>
  <c r="R560" i="3"/>
  <c r="R18" i="27" s="1"/>
  <c r="R17" i="24"/>
  <c r="R17" i="26" s="1"/>
  <c r="N560" i="3"/>
  <c r="N18" i="27" s="1"/>
  <c r="N17" i="24"/>
  <c r="N17" i="26" s="1"/>
  <c r="J560" i="3"/>
  <c r="J18" i="27" s="1"/>
  <c r="J17" i="24"/>
  <c r="J17" i="26" s="1"/>
  <c r="F560" i="3"/>
  <c r="F18" i="27" s="1"/>
  <c r="F17" i="24"/>
  <c r="F17" i="26" s="1"/>
  <c r="AJ559" i="3"/>
  <c r="AJ17" i="27" s="1"/>
  <c r="AJ16" i="24"/>
  <c r="AJ16" i="26" s="1"/>
  <c r="AF559" i="3"/>
  <c r="AF17" i="27" s="1"/>
  <c r="AF16" i="24"/>
  <c r="AF16" i="26" s="1"/>
  <c r="AB559" i="3"/>
  <c r="AB17" i="27" s="1"/>
  <c r="AB16" i="24"/>
  <c r="AB16" i="26" s="1"/>
  <c r="X559" i="3"/>
  <c r="X17" i="27" s="1"/>
  <c r="X16" i="24"/>
  <c r="X16" i="26" s="1"/>
  <c r="T559" i="3"/>
  <c r="T17" i="27" s="1"/>
  <c r="T16" i="24"/>
  <c r="T16" i="26" s="1"/>
  <c r="P559" i="3"/>
  <c r="P17" i="27" s="1"/>
  <c r="P16" i="24"/>
  <c r="P16" i="26" s="1"/>
  <c r="L559" i="3"/>
  <c r="L17" i="27" s="1"/>
  <c r="L16" i="24"/>
  <c r="L16" i="26" s="1"/>
  <c r="H559" i="3"/>
  <c r="H17" i="27" s="1"/>
  <c r="H16" i="24"/>
  <c r="H16" i="26" s="1"/>
  <c r="D559" i="3"/>
  <c r="D17" i="27" s="1"/>
  <c r="D16" i="24"/>
  <c r="D16" i="26" s="1"/>
  <c r="AL558" i="3"/>
  <c r="AL16" i="27" s="1"/>
  <c r="AL15" i="24"/>
  <c r="AH558" i="3"/>
  <c r="AH16" i="27" s="1"/>
  <c r="AH15" i="24"/>
  <c r="AD558" i="3"/>
  <c r="AD16" i="27" s="1"/>
  <c r="AD15" i="24"/>
  <c r="Z558" i="3"/>
  <c r="Z16" i="27" s="1"/>
  <c r="Z15" i="24"/>
  <c r="V558" i="3"/>
  <c r="V16" i="27" s="1"/>
  <c r="V15" i="24"/>
  <c r="R558" i="3"/>
  <c r="R16" i="27" s="1"/>
  <c r="R15" i="24"/>
  <c r="N558" i="3"/>
  <c r="N16" i="27" s="1"/>
  <c r="N15" i="24"/>
  <c r="J558" i="3"/>
  <c r="J16" i="27" s="1"/>
  <c r="J15" i="24"/>
  <c r="F558" i="3"/>
  <c r="F16" i="27" s="1"/>
  <c r="F15" i="24"/>
  <c r="AJ557" i="3"/>
  <c r="AJ15" i="27" s="1"/>
  <c r="AJ14" i="24"/>
  <c r="AJ14" i="26" s="1"/>
  <c r="AF557" i="3"/>
  <c r="AF15" i="27" s="1"/>
  <c r="AF14" i="24"/>
  <c r="AF14" i="26" s="1"/>
  <c r="AB557" i="3"/>
  <c r="AB15" i="27" s="1"/>
  <c r="AB14" i="24"/>
  <c r="AB14" i="26" s="1"/>
  <c r="X557" i="3"/>
  <c r="X15" i="27" s="1"/>
  <c r="X14" i="24"/>
  <c r="X14" i="26" s="1"/>
  <c r="T557" i="3"/>
  <c r="T15" i="27" s="1"/>
  <c r="T14" i="24"/>
  <c r="T14" i="26" s="1"/>
  <c r="P557" i="3"/>
  <c r="P15" i="27" s="1"/>
  <c r="P14" i="24"/>
  <c r="P14" i="26" s="1"/>
  <c r="L557" i="3"/>
  <c r="L15" i="27" s="1"/>
  <c r="L14" i="24"/>
  <c r="L14" i="26" s="1"/>
  <c r="H557" i="3"/>
  <c r="H15" i="27" s="1"/>
  <c r="H14" i="24"/>
  <c r="H14" i="26" s="1"/>
  <c r="D557" i="3"/>
  <c r="D15" i="27" s="1"/>
  <c r="D14" i="24"/>
  <c r="D14" i="26" s="1"/>
  <c r="AL556" i="3"/>
  <c r="AL14" i="27" s="1"/>
  <c r="AL13" i="24"/>
  <c r="AL13" i="26" s="1"/>
  <c r="AH556" i="3"/>
  <c r="AH14" i="27" s="1"/>
  <c r="AH13" i="24"/>
  <c r="AH13" i="26" s="1"/>
  <c r="AD556" i="3"/>
  <c r="AD14" i="27" s="1"/>
  <c r="AD13" i="24"/>
  <c r="AD13" i="26" s="1"/>
  <c r="Z556" i="3"/>
  <c r="Z14" i="27" s="1"/>
  <c r="Z13" i="24"/>
  <c r="Z13" i="26" s="1"/>
  <c r="V556" i="3"/>
  <c r="V14" i="27" s="1"/>
  <c r="V13" i="24"/>
  <c r="V13" i="26" s="1"/>
  <c r="R556" i="3"/>
  <c r="R14" i="27" s="1"/>
  <c r="R13" i="24"/>
  <c r="R13" i="26" s="1"/>
  <c r="N556" i="3"/>
  <c r="N14" i="27" s="1"/>
  <c r="N13" i="24"/>
  <c r="N13" i="26" s="1"/>
  <c r="J556" i="3"/>
  <c r="J14" i="27" s="1"/>
  <c r="J13" i="24"/>
  <c r="J13" i="26" s="1"/>
  <c r="F556" i="3"/>
  <c r="F14" i="27" s="1"/>
  <c r="F13" i="24"/>
  <c r="F13" i="26" s="1"/>
  <c r="AD555" i="3"/>
  <c r="AD451" i="3"/>
  <c r="AD12" i="24"/>
  <c r="AH555" i="3"/>
  <c r="AH451" i="3"/>
  <c r="AH12" i="24"/>
  <c r="AL555" i="3"/>
  <c r="AL13" i="27" s="1"/>
  <c r="AL451" i="3"/>
  <c r="AL12" i="24"/>
  <c r="C570" i="3"/>
  <c r="C28" i="27" s="1"/>
  <c r="AQ468" i="3"/>
  <c r="C27" i="24"/>
  <c r="C27" i="26" s="1"/>
  <c r="C568" i="3"/>
  <c r="C26" i="27" s="1"/>
  <c r="AQ466" i="3"/>
  <c r="C25" i="24"/>
  <c r="C25" i="26" s="1"/>
  <c r="C566" i="3"/>
  <c r="C24" i="27" s="1"/>
  <c r="AQ464" i="3"/>
  <c r="C23" i="24"/>
  <c r="C23" i="26" s="1"/>
  <c r="C564" i="3"/>
  <c r="C22" i="27" s="1"/>
  <c r="AQ462" i="3"/>
  <c r="C21" i="24"/>
  <c r="C560" i="3"/>
  <c r="C18" i="27" s="1"/>
  <c r="AQ458" i="3"/>
  <c r="C17" i="24"/>
  <c r="C17" i="26" s="1"/>
  <c r="C558" i="3"/>
  <c r="C16" i="27" s="1"/>
  <c r="AQ456" i="3"/>
  <c r="C15" i="24"/>
  <c r="C581" i="3"/>
  <c r="C39" i="27" s="1"/>
  <c r="AQ479" i="3"/>
  <c r="C38" i="24"/>
  <c r="C579" i="3"/>
  <c r="C37" i="27" s="1"/>
  <c r="AQ477" i="3"/>
  <c r="C36" i="24"/>
  <c r="C36" i="26" s="1"/>
  <c r="C577" i="3"/>
  <c r="C35" i="27" s="1"/>
  <c r="AQ475" i="3"/>
  <c r="C34" i="24"/>
  <c r="C34" i="26" s="1"/>
  <c r="C575" i="3"/>
  <c r="C33" i="27" s="1"/>
  <c r="AQ473" i="3"/>
  <c r="C32" i="24"/>
  <c r="C32" i="26" s="1"/>
  <c r="AJ582" i="3"/>
  <c r="AJ40" i="27" s="1"/>
  <c r="AJ39" i="24"/>
  <c r="AJ39" i="26" s="1"/>
  <c r="AF582" i="3"/>
  <c r="AF40" i="27" s="1"/>
  <c r="AF39" i="24"/>
  <c r="AF39" i="26" s="1"/>
  <c r="AB582" i="3"/>
  <c r="AB40" i="27" s="1"/>
  <c r="AB39" i="24"/>
  <c r="AB39" i="26" s="1"/>
  <c r="X582" i="3"/>
  <c r="X40" i="27" s="1"/>
  <c r="X39" i="24"/>
  <c r="X39" i="26" s="1"/>
  <c r="T582" i="3"/>
  <c r="T40" i="27" s="1"/>
  <c r="T39" i="24"/>
  <c r="T39" i="26" s="1"/>
  <c r="P582" i="3"/>
  <c r="P40" i="27" s="1"/>
  <c r="P39" i="24"/>
  <c r="P39" i="26" s="1"/>
  <c r="L582" i="3"/>
  <c r="L40" i="27" s="1"/>
  <c r="L39" i="24"/>
  <c r="L39" i="26" s="1"/>
  <c r="H582" i="3"/>
  <c r="H40" i="27" s="1"/>
  <c r="H39" i="24"/>
  <c r="H39" i="26" s="1"/>
  <c r="D582" i="3"/>
  <c r="D40" i="27" s="1"/>
  <c r="D39" i="24"/>
  <c r="D39" i="26" s="1"/>
  <c r="AL581" i="3"/>
  <c r="AL39" i="27" s="1"/>
  <c r="AL38" i="24"/>
  <c r="AH581" i="3"/>
  <c r="AH39" i="27" s="1"/>
  <c r="AH38" i="24"/>
  <c r="AD581" i="3"/>
  <c r="AD39" i="27" s="1"/>
  <c r="AD38" i="24"/>
  <c r="Z581" i="3"/>
  <c r="Z39" i="27" s="1"/>
  <c r="Z38" i="24"/>
  <c r="V581" i="3"/>
  <c r="V39" i="27" s="1"/>
  <c r="V38" i="24"/>
  <c r="R581" i="3"/>
  <c r="R39" i="27" s="1"/>
  <c r="R38" i="24"/>
  <c r="N581" i="3"/>
  <c r="N39" i="27" s="1"/>
  <c r="N38" i="24"/>
  <c r="J581" i="3"/>
  <c r="J39" i="27" s="1"/>
  <c r="J38" i="24"/>
  <c r="F581" i="3"/>
  <c r="F39" i="27" s="1"/>
  <c r="F38" i="24"/>
  <c r="AJ580" i="3"/>
  <c r="AJ38" i="27" s="1"/>
  <c r="AJ37" i="24"/>
  <c r="AJ37" i="26" s="1"/>
  <c r="AF580" i="3"/>
  <c r="AF38" i="27" s="1"/>
  <c r="AF37" i="24"/>
  <c r="AF37" i="26" s="1"/>
  <c r="AB580" i="3"/>
  <c r="AB38" i="27" s="1"/>
  <c r="AB37" i="24"/>
  <c r="AB37" i="26" s="1"/>
  <c r="X580" i="3"/>
  <c r="X38" i="27" s="1"/>
  <c r="X37" i="24"/>
  <c r="X37" i="26" s="1"/>
  <c r="T580" i="3"/>
  <c r="T38" i="27" s="1"/>
  <c r="T37" i="24"/>
  <c r="T37" i="26" s="1"/>
  <c r="P580" i="3"/>
  <c r="P38" i="27" s="1"/>
  <c r="P37" i="24"/>
  <c r="P37" i="26" s="1"/>
  <c r="L580" i="3"/>
  <c r="L38" i="27" s="1"/>
  <c r="L37" i="24"/>
  <c r="L37" i="26" s="1"/>
  <c r="H580" i="3"/>
  <c r="H38" i="27" s="1"/>
  <c r="H37" i="24"/>
  <c r="H37" i="26" s="1"/>
  <c r="D580" i="3"/>
  <c r="D38" i="27" s="1"/>
  <c r="D37" i="24"/>
  <c r="D37" i="26" s="1"/>
  <c r="AL579" i="3"/>
  <c r="AL37" i="27" s="1"/>
  <c r="AL36" i="24"/>
  <c r="AL36" i="26" s="1"/>
  <c r="AH579" i="3"/>
  <c r="AH37" i="27" s="1"/>
  <c r="AH36" i="24"/>
  <c r="AH36" i="26" s="1"/>
  <c r="AD579" i="3"/>
  <c r="AD37" i="27" s="1"/>
  <c r="AD36" i="24"/>
  <c r="AD36" i="26" s="1"/>
  <c r="Z579" i="3"/>
  <c r="Z37" i="27" s="1"/>
  <c r="Z36" i="24"/>
  <c r="Z36" i="26" s="1"/>
  <c r="V579" i="3"/>
  <c r="V37" i="27" s="1"/>
  <c r="V36" i="24"/>
  <c r="V36" i="26" s="1"/>
  <c r="R579" i="3"/>
  <c r="R37" i="27" s="1"/>
  <c r="R36" i="24"/>
  <c r="R36" i="26" s="1"/>
  <c r="N579" i="3"/>
  <c r="N37" i="27" s="1"/>
  <c r="N36" i="24"/>
  <c r="N36" i="26" s="1"/>
  <c r="J579" i="3"/>
  <c r="J37" i="27" s="1"/>
  <c r="J36" i="24"/>
  <c r="J36" i="26" s="1"/>
  <c r="F579" i="3"/>
  <c r="F37" i="27" s="1"/>
  <c r="F36" i="24"/>
  <c r="F36" i="26" s="1"/>
  <c r="AJ578" i="3"/>
  <c r="AJ36" i="27" s="1"/>
  <c r="AJ35" i="24"/>
  <c r="AJ35" i="26" s="1"/>
  <c r="AF578" i="3"/>
  <c r="AF36" i="27" s="1"/>
  <c r="AF35" i="24"/>
  <c r="AF35" i="26" s="1"/>
  <c r="AB578" i="3"/>
  <c r="AB36" i="27" s="1"/>
  <c r="AB35" i="24"/>
  <c r="AB35" i="26" s="1"/>
  <c r="X578" i="3"/>
  <c r="X36" i="27" s="1"/>
  <c r="X35" i="24"/>
  <c r="X35" i="26" s="1"/>
  <c r="T578" i="3"/>
  <c r="T36" i="27" s="1"/>
  <c r="T35" i="24"/>
  <c r="T35" i="26" s="1"/>
  <c r="P578" i="3"/>
  <c r="P36" i="27" s="1"/>
  <c r="P35" i="24"/>
  <c r="P35" i="26" s="1"/>
  <c r="L578" i="3"/>
  <c r="L36" i="27" s="1"/>
  <c r="L35" i="24"/>
  <c r="L35" i="26" s="1"/>
  <c r="H578" i="3"/>
  <c r="H36" i="27" s="1"/>
  <c r="H35" i="24"/>
  <c r="H35" i="26" s="1"/>
  <c r="D578" i="3"/>
  <c r="D36" i="27" s="1"/>
  <c r="D35" i="24"/>
  <c r="D35" i="26" s="1"/>
  <c r="AL577" i="3"/>
  <c r="AL35" i="27" s="1"/>
  <c r="AL34" i="24"/>
  <c r="AL34" i="26" s="1"/>
  <c r="AH577" i="3"/>
  <c r="AH35" i="27" s="1"/>
  <c r="AH34" i="24"/>
  <c r="AH34" i="26" s="1"/>
  <c r="AD577" i="3"/>
  <c r="AD35" i="27" s="1"/>
  <c r="AD34" i="24"/>
  <c r="AD34" i="26" s="1"/>
  <c r="Z577" i="3"/>
  <c r="Z35" i="27" s="1"/>
  <c r="Z34" i="24"/>
  <c r="Z34" i="26" s="1"/>
  <c r="V577" i="3"/>
  <c r="V35" i="27" s="1"/>
  <c r="V34" i="24"/>
  <c r="V34" i="26" s="1"/>
  <c r="R577" i="3"/>
  <c r="R35" i="27" s="1"/>
  <c r="R34" i="24"/>
  <c r="R34" i="26" s="1"/>
  <c r="N577" i="3"/>
  <c r="N35" i="27" s="1"/>
  <c r="N34" i="24"/>
  <c r="N34" i="26" s="1"/>
  <c r="J577" i="3"/>
  <c r="J35" i="27" s="1"/>
  <c r="J34" i="24"/>
  <c r="J34" i="26" s="1"/>
  <c r="F577" i="3"/>
  <c r="F35" i="27" s="1"/>
  <c r="F34" i="24"/>
  <c r="F34" i="26" s="1"/>
  <c r="AJ576" i="3"/>
  <c r="AJ34" i="27" s="1"/>
  <c r="AJ33" i="24"/>
  <c r="AJ33" i="26" s="1"/>
  <c r="AF576" i="3"/>
  <c r="AF34" i="27" s="1"/>
  <c r="AF33" i="24"/>
  <c r="AF33" i="26" s="1"/>
  <c r="AB576" i="3"/>
  <c r="AB34" i="27" s="1"/>
  <c r="AB33" i="24"/>
  <c r="AB33" i="26" s="1"/>
  <c r="X576" i="3"/>
  <c r="X34" i="27" s="1"/>
  <c r="X33" i="24"/>
  <c r="X33" i="26" s="1"/>
  <c r="T576" i="3"/>
  <c r="T34" i="27" s="1"/>
  <c r="T33" i="24"/>
  <c r="T33" i="26" s="1"/>
  <c r="P576" i="3"/>
  <c r="P34" i="27" s="1"/>
  <c r="P33" i="24"/>
  <c r="P33" i="26" s="1"/>
  <c r="L576" i="3"/>
  <c r="L34" i="27" s="1"/>
  <c r="L33" i="24"/>
  <c r="L33" i="26" s="1"/>
  <c r="H576" i="3"/>
  <c r="H34" i="27" s="1"/>
  <c r="H33" i="24"/>
  <c r="H33" i="26" s="1"/>
  <c r="D576" i="3"/>
  <c r="D34" i="27" s="1"/>
  <c r="D33" i="24"/>
  <c r="D33" i="26" s="1"/>
  <c r="AL575" i="3"/>
  <c r="AL33" i="27" s="1"/>
  <c r="AL32" i="24"/>
  <c r="AL32" i="26" s="1"/>
  <c r="AH575" i="3"/>
  <c r="AH33" i="27" s="1"/>
  <c r="AH32" i="24"/>
  <c r="AH32" i="26" s="1"/>
  <c r="AD575" i="3"/>
  <c r="AD33" i="27" s="1"/>
  <c r="AD32" i="24"/>
  <c r="AD32" i="26" s="1"/>
  <c r="Z575" i="3"/>
  <c r="Z33" i="27" s="1"/>
  <c r="Z32" i="24"/>
  <c r="Z32" i="26" s="1"/>
  <c r="V575" i="3"/>
  <c r="V33" i="27" s="1"/>
  <c r="V32" i="24"/>
  <c r="V32" i="26" s="1"/>
  <c r="R575" i="3"/>
  <c r="R33" i="27" s="1"/>
  <c r="R32" i="24"/>
  <c r="R32" i="26" s="1"/>
  <c r="N575" i="3"/>
  <c r="N33" i="27" s="1"/>
  <c r="N32" i="24"/>
  <c r="N32" i="26" s="1"/>
  <c r="J575" i="3"/>
  <c r="J33" i="27" s="1"/>
  <c r="J32" i="24"/>
  <c r="J32" i="26" s="1"/>
  <c r="F575" i="3"/>
  <c r="F33" i="27" s="1"/>
  <c r="F32" i="24"/>
  <c r="F32" i="26" s="1"/>
  <c r="AK574" i="3"/>
  <c r="AK32" i="27" s="1"/>
  <c r="AK31" i="24"/>
  <c r="AG574" i="3"/>
  <c r="AG32" i="27" s="1"/>
  <c r="AG31" i="24"/>
  <c r="AC574" i="3"/>
  <c r="AC32" i="27" s="1"/>
  <c r="AC31" i="24"/>
  <c r="Y574" i="3"/>
  <c r="Y32" i="27" s="1"/>
  <c r="Y31" i="24"/>
  <c r="U574" i="3"/>
  <c r="U32" i="27" s="1"/>
  <c r="U31" i="24"/>
  <c r="Q574" i="3"/>
  <c r="Q32" i="27" s="1"/>
  <c r="Q31" i="24"/>
  <c r="M574" i="3"/>
  <c r="M32" i="27" s="1"/>
  <c r="M31" i="24"/>
  <c r="I574" i="3"/>
  <c r="I32" i="27" s="1"/>
  <c r="I31" i="24"/>
  <c r="E574" i="3"/>
  <c r="E32" i="27" s="1"/>
  <c r="E31" i="24"/>
  <c r="AM573" i="3"/>
  <c r="AM31" i="27" s="1"/>
  <c r="AM30" i="24"/>
  <c r="AM30" i="26" s="1"/>
  <c r="AI573" i="3"/>
  <c r="AI31" i="27" s="1"/>
  <c r="AI30" i="24"/>
  <c r="AI30" i="26" s="1"/>
  <c r="AE573" i="3"/>
  <c r="AE31" i="27" s="1"/>
  <c r="AE30" i="24"/>
  <c r="AE30" i="26" s="1"/>
  <c r="AA573" i="3"/>
  <c r="AA31" i="27" s="1"/>
  <c r="AA30" i="24"/>
  <c r="AA30" i="26" s="1"/>
  <c r="W573" i="3"/>
  <c r="W31" i="27" s="1"/>
  <c r="W30" i="24"/>
  <c r="W30" i="26" s="1"/>
  <c r="S573" i="3"/>
  <c r="S31" i="27" s="1"/>
  <c r="S30" i="24"/>
  <c r="S30" i="26" s="1"/>
  <c r="O573" i="3"/>
  <c r="O31" i="27" s="1"/>
  <c r="O30" i="24"/>
  <c r="O30" i="26" s="1"/>
  <c r="K573" i="3"/>
  <c r="K31" i="27" s="1"/>
  <c r="K30" i="24"/>
  <c r="K30" i="26" s="1"/>
  <c r="G573" i="3"/>
  <c r="G31" i="27" s="1"/>
  <c r="G30" i="24"/>
  <c r="G30" i="26" s="1"/>
  <c r="AK572" i="3"/>
  <c r="AK30" i="27" s="1"/>
  <c r="AK29" i="24"/>
  <c r="AK29" i="26" s="1"/>
  <c r="AG572" i="3"/>
  <c r="AG30" i="27" s="1"/>
  <c r="AG29" i="24"/>
  <c r="AG29" i="26" s="1"/>
  <c r="AC572" i="3"/>
  <c r="AC30" i="27" s="1"/>
  <c r="AC29" i="24"/>
  <c r="AC29" i="26" s="1"/>
  <c r="Y572" i="3"/>
  <c r="Y30" i="27" s="1"/>
  <c r="Y29" i="24"/>
  <c r="Y29" i="26" s="1"/>
  <c r="U572" i="3"/>
  <c r="U30" i="27" s="1"/>
  <c r="U29" i="24"/>
  <c r="U29" i="26" s="1"/>
  <c r="Q572" i="3"/>
  <c r="Q30" i="27" s="1"/>
  <c r="Q29" i="24"/>
  <c r="Q29" i="26" s="1"/>
  <c r="M572" i="3"/>
  <c r="M30" i="27" s="1"/>
  <c r="M29" i="24"/>
  <c r="M29" i="26" s="1"/>
  <c r="I572" i="3"/>
  <c r="I30" i="27" s="1"/>
  <c r="I29" i="24"/>
  <c r="I29" i="26" s="1"/>
  <c r="E572" i="3"/>
  <c r="E30" i="27" s="1"/>
  <c r="E29" i="24"/>
  <c r="E29" i="26" s="1"/>
  <c r="AJ571" i="3"/>
  <c r="AJ29" i="27" s="1"/>
  <c r="AJ28" i="24"/>
  <c r="AF571" i="3"/>
  <c r="AF29" i="27" s="1"/>
  <c r="AF28" i="24"/>
  <c r="AB571" i="3"/>
  <c r="AB29" i="27" s="1"/>
  <c r="AB28" i="24"/>
  <c r="X571" i="3"/>
  <c r="X29" i="27" s="1"/>
  <c r="X28" i="24"/>
  <c r="T571" i="3"/>
  <c r="T29" i="27" s="1"/>
  <c r="T28" i="24"/>
  <c r="P571" i="3"/>
  <c r="P29" i="27" s="1"/>
  <c r="P28" i="24"/>
  <c r="L571" i="3"/>
  <c r="L29" i="27" s="1"/>
  <c r="L28" i="24"/>
  <c r="H571" i="3"/>
  <c r="H29" i="27" s="1"/>
  <c r="H28" i="24"/>
  <c r="D571" i="3"/>
  <c r="D29" i="27" s="1"/>
  <c r="D28" i="24"/>
  <c r="AL570" i="3"/>
  <c r="AL28" i="27" s="1"/>
  <c r="AL27" i="24"/>
  <c r="AL27" i="26" s="1"/>
  <c r="AH570" i="3"/>
  <c r="AH28" i="27" s="1"/>
  <c r="AH27" i="24"/>
  <c r="AH27" i="26" s="1"/>
  <c r="AD570" i="3"/>
  <c r="AD28" i="27" s="1"/>
  <c r="AD27" i="24"/>
  <c r="AD27" i="26" s="1"/>
  <c r="Z570" i="3"/>
  <c r="Z28" i="27" s="1"/>
  <c r="Z27" i="24"/>
  <c r="Z27" i="26" s="1"/>
  <c r="V570" i="3"/>
  <c r="V28" i="27" s="1"/>
  <c r="V27" i="24"/>
  <c r="V27" i="26" s="1"/>
  <c r="R570" i="3"/>
  <c r="R28" i="27" s="1"/>
  <c r="R27" i="24"/>
  <c r="R27" i="26" s="1"/>
  <c r="N570" i="3"/>
  <c r="N28" i="27" s="1"/>
  <c r="N27" i="24"/>
  <c r="N27" i="26" s="1"/>
  <c r="J570" i="3"/>
  <c r="J28" i="27" s="1"/>
  <c r="J27" i="24"/>
  <c r="J27" i="26" s="1"/>
  <c r="F570" i="3"/>
  <c r="F28" i="27" s="1"/>
  <c r="F27" i="24"/>
  <c r="F27" i="26" s="1"/>
  <c r="AJ569" i="3"/>
  <c r="AJ27" i="27" s="1"/>
  <c r="AJ26" i="24"/>
  <c r="AJ26" i="26" s="1"/>
  <c r="AF569" i="3"/>
  <c r="AF27" i="27" s="1"/>
  <c r="AF26" i="24"/>
  <c r="AF26" i="26" s="1"/>
  <c r="AB569" i="3"/>
  <c r="AB27" i="27" s="1"/>
  <c r="AB26" i="24"/>
  <c r="AB26" i="26" s="1"/>
  <c r="X569" i="3"/>
  <c r="X27" i="27" s="1"/>
  <c r="X26" i="24"/>
  <c r="X26" i="26" s="1"/>
  <c r="T569" i="3"/>
  <c r="T27" i="27" s="1"/>
  <c r="T26" i="24"/>
  <c r="T26" i="26" s="1"/>
  <c r="P569" i="3"/>
  <c r="P27" i="27" s="1"/>
  <c r="P26" i="24"/>
  <c r="P26" i="26" s="1"/>
  <c r="L569" i="3"/>
  <c r="L27" i="27" s="1"/>
  <c r="L26" i="24"/>
  <c r="L26" i="26" s="1"/>
  <c r="H569" i="3"/>
  <c r="H27" i="27" s="1"/>
  <c r="H26" i="24"/>
  <c r="H26" i="26" s="1"/>
  <c r="D569" i="3"/>
  <c r="D27" i="27" s="1"/>
  <c r="D26" i="24"/>
  <c r="D26" i="26" s="1"/>
  <c r="AL568" i="3"/>
  <c r="AL26" i="27" s="1"/>
  <c r="AL25" i="24"/>
  <c r="AL25" i="26" s="1"/>
  <c r="AH568" i="3"/>
  <c r="AH26" i="27" s="1"/>
  <c r="AH25" i="24"/>
  <c r="AH25" i="26" s="1"/>
  <c r="AD568" i="3"/>
  <c r="AD26" i="27" s="1"/>
  <c r="AD25" i="24"/>
  <c r="AD25" i="26" s="1"/>
  <c r="Z568" i="3"/>
  <c r="Z26" i="27" s="1"/>
  <c r="Z25" i="24"/>
  <c r="Z25" i="26" s="1"/>
  <c r="V568" i="3"/>
  <c r="V26" i="27" s="1"/>
  <c r="V25" i="24"/>
  <c r="V25" i="26" s="1"/>
  <c r="R568" i="3"/>
  <c r="R26" i="27" s="1"/>
  <c r="R25" i="24"/>
  <c r="R25" i="26" s="1"/>
  <c r="N568" i="3"/>
  <c r="N26" i="27" s="1"/>
  <c r="N25" i="24"/>
  <c r="N25" i="26" s="1"/>
  <c r="J568" i="3"/>
  <c r="J26" i="27" s="1"/>
  <c r="J25" i="24"/>
  <c r="J25" i="26" s="1"/>
  <c r="F568" i="3"/>
  <c r="F26" i="27" s="1"/>
  <c r="F25" i="24"/>
  <c r="F25" i="26" s="1"/>
  <c r="AJ567" i="3"/>
  <c r="AJ25" i="27" s="1"/>
  <c r="AJ24" i="24"/>
  <c r="AF567" i="3"/>
  <c r="AF25" i="27" s="1"/>
  <c r="AF24" i="24"/>
  <c r="AB567" i="3"/>
  <c r="AB25" i="27" s="1"/>
  <c r="AB24" i="24"/>
  <c r="X567" i="3"/>
  <c r="X25" i="27" s="1"/>
  <c r="X24" i="24"/>
  <c r="T567" i="3"/>
  <c r="T25" i="27" s="1"/>
  <c r="T24" i="24"/>
  <c r="P567" i="3"/>
  <c r="P25" i="27" s="1"/>
  <c r="P24" i="24"/>
  <c r="L567" i="3"/>
  <c r="L25" i="27" s="1"/>
  <c r="L24" i="24"/>
  <c r="H567" i="3"/>
  <c r="H25" i="27" s="1"/>
  <c r="H24" i="24"/>
  <c r="D567" i="3"/>
  <c r="D25" i="27" s="1"/>
  <c r="D24" i="24"/>
  <c r="AL566" i="3"/>
  <c r="AL24" i="27" s="1"/>
  <c r="AL23" i="24"/>
  <c r="AL23" i="26" s="1"/>
  <c r="AH566" i="3"/>
  <c r="AH24" i="27" s="1"/>
  <c r="AH23" i="24"/>
  <c r="AH23" i="26" s="1"/>
  <c r="AD566" i="3"/>
  <c r="AD24" i="27" s="1"/>
  <c r="AD23" i="24"/>
  <c r="AD23" i="26" s="1"/>
  <c r="Z566" i="3"/>
  <c r="Z24" i="27" s="1"/>
  <c r="Z23" i="24"/>
  <c r="Z23" i="26" s="1"/>
  <c r="V566" i="3"/>
  <c r="V24" i="27" s="1"/>
  <c r="V23" i="24"/>
  <c r="V23" i="26" s="1"/>
  <c r="R566" i="3"/>
  <c r="R24" i="27" s="1"/>
  <c r="R23" i="24"/>
  <c r="R23" i="26" s="1"/>
  <c r="N566" i="3"/>
  <c r="N24" i="27" s="1"/>
  <c r="N23" i="24"/>
  <c r="N23" i="26" s="1"/>
  <c r="J566" i="3"/>
  <c r="J24" i="27" s="1"/>
  <c r="J23" i="24"/>
  <c r="J23" i="26" s="1"/>
  <c r="F566" i="3"/>
  <c r="F24" i="27" s="1"/>
  <c r="F23" i="24"/>
  <c r="F23" i="26" s="1"/>
  <c r="AJ565" i="3"/>
  <c r="AJ23" i="27" s="1"/>
  <c r="AJ22" i="24"/>
  <c r="AF565" i="3"/>
  <c r="AF23" i="27" s="1"/>
  <c r="AF22" i="24"/>
  <c r="AB565" i="3"/>
  <c r="AB23" i="27" s="1"/>
  <c r="AB22" i="24"/>
  <c r="X565" i="3"/>
  <c r="X23" i="27" s="1"/>
  <c r="X22" i="24"/>
  <c r="T565" i="3"/>
  <c r="T23" i="27" s="1"/>
  <c r="T22" i="24"/>
  <c r="P565" i="3"/>
  <c r="P23" i="27" s="1"/>
  <c r="P22" i="24"/>
  <c r="L565" i="3"/>
  <c r="L23" i="27" s="1"/>
  <c r="L22" i="24"/>
  <c r="H565" i="3"/>
  <c r="H23" i="27" s="1"/>
  <c r="H22" i="24"/>
  <c r="D565" i="3"/>
  <c r="D23" i="27" s="1"/>
  <c r="D22" i="24"/>
  <c r="AK564" i="3"/>
  <c r="AK22" i="27" s="1"/>
  <c r="AK21" i="24"/>
  <c r="AG564" i="3"/>
  <c r="AG22" i="27" s="1"/>
  <c r="AG21" i="24"/>
  <c r="AC564" i="3"/>
  <c r="AC22" i="27" s="1"/>
  <c r="AC21" i="24"/>
  <c r="Y564" i="3"/>
  <c r="Y22" i="27" s="1"/>
  <c r="Y21" i="24"/>
  <c r="U564" i="3"/>
  <c r="U22" i="27" s="1"/>
  <c r="U21" i="24"/>
  <c r="Q564" i="3"/>
  <c r="Q22" i="27" s="1"/>
  <c r="Q21" i="24"/>
  <c r="M564" i="3"/>
  <c r="M22" i="27" s="1"/>
  <c r="M21" i="24"/>
  <c r="I564" i="3"/>
  <c r="I22" i="27" s="1"/>
  <c r="I21" i="24"/>
  <c r="E564" i="3"/>
  <c r="E22" i="27" s="1"/>
  <c r="E21" i="24"/>
  <c r="AM563" i="3"/>
  <c r="AM21" i="27" s="1"/>
  <c r="AM20" i="24"/>
  <c r="AM20" i="26" s="1"/>
  <c r="AI563" i="3"/>
  <c r="AI21" i="27" s="1"/>
  <c r="AI20" i="24"/>
  <c r="AI20" i="26" s="1"/>
  <c r="AE563" i="3"/>
  <c r="AE21" i="27" s="1"/>
  <c r="AE20" i="24"/>
  <c r="AE20" i="26" s="1"/>
  <c r="AA563" i="3"/>
  <c r="AA21" i="27" s="1"/>
  <c r="AA20" i="24"/>
  <c r="AA20" i="26" s="1"/>
  <c r="W563" i="3"/>
  <c r="W21" i="27" s="1"/>
  <c r="W20" i="24"/>
  <c r="W20" i="26" s="1"/>
  <c r="S563" i="3"/>
  <c r="S21" i="27" s="1"/>
  <c r="S20" i="24"/>
  <c r="S20" i="26" s="1"/>
  <c r="O563" i="3"/>
  <c r="O21" i="27" s="1"/>
  <c r="O20" i="24"/>
  <c r="O20" i="26" s="1"/>
  <c r="K563" i="3"/>
  <c r="K21" i="27" s="1"/>
  <c r="K20" i="24"/>
  <c r="K20" i="26" s="1"/>
  <c r="G563" i="3"/>
  <c r="G21" i="27" s="1"/>
  <c r="G20" i="24"/>
  <c r="G20" i="26" s="1"/>
  <c r="AJ562" i="3"/>
  <c r="AJ20" i="27" s="1"/>
  <c r="AJ19" i="24"/>
  <c r="AJ19" i="26" s="1"/>
  <c r="AF562" i="3"/>
  <c r="AF20" i="27" s="1"/>
  <c r="AF19" i="24"/>
  <c r="AF19" i="26" s="1"/>
  <c r="AB562" i="3"/>
  <c r="AB20" i="27" s="1"/>
  <c r="AB19" i="24"/>
  <c r="AB19" i="26" s="1"/>
  <c r="X562" i="3"/>
  <c r="X20" i="27" s="1"/>
  <c r="X19" i="24"/>
  <c r="X19" i="26" s="1"/>
  <c r="T562" i="3"/>
  <c r="T20" i="27" s="1"/>
  <c r="T19" i="24"/>
  <c r="T19" i="26" s="1"/>
  <c r="P562" i="3"/>
  <c r="P20" i="27" s="1"/>
  <c r="P19" i="24"/>
  <c r="P19" i="26" s="1"/>
  <c r="L562" i="3"/>
  <c r="L20" i="27" s="1"/>
  <c r="L19" i="24"/>
  <c r="L19" i="26" s="1"/>
  <c r="H562" i="3"/>
  <c r="H20" i="27" s="1"/>
  <c r="H19" i="24"/>
  <c r="H19" i="26" s="1"/>
  <c r="D562" i="3"/>
  <c r="D20" i="27" s="1"/>
  <c r="D19" i="24"/>
  <c r="D19" i="26" s="1"/>
  <c r="AL561" i="3"/>
  <c r="AL19" i="27" s="1"/>
  <c r="AL18" i="24"/>
  <c r="AL18" i="26" s="1"/>
  <c r="AH561" i="3"/>
  <c r="AH19" i="27" s="1"/>
  <c r="AH18" i="24"/>
  <c r="AH18" i="26" s="1"/>
  <c r="AD561" i="3"/>
  <c r="AD19" i="27" s="1"/>
  <c r="AD18" i="24"/>
  <c r="AD18" i="26" s="1"/>
  <c r="Z561" i="3"/>
  <c r="Z19" i="27" s="1"/>
  <c r="Z18" i="24"/>
  <c r="Z18" i="26" s="1"/>
  <c r="V561" i="3"/>
  <c r="V19" i="27" s="1"/>
  <c r="V18" i="24"/>
  <c r="V18" i="26" s="1"/>
  <c r="R561" i="3"/>
  <c r="R19" i="27" s="1"/>
  <c r="R18" i="24"/>
  <c r="R18" i="26" s="1"/>
  <c r="N561" i="3"/>
  <c r="N19" i="27" s="1"/>
  <c r="N18" i="24"/>
  <c r="N18" i="26" s="1"/>
  <c r="J561" i="3"/>
  <c r="J19" i="27" s="1"/>
  <c r="J18" i="24"/>
  <c r="J18" i="26" s="1"/>
  <c r="F561" i="3"/>
  <c r="F19" i="27" s="1"/>
  <c r="F18" i="24"/>
  <c r="F18" i="26" s="1"/>
  <c r="AM560" i="3"/>
  <c r="AM18" i="27" s="1"/>
  <c r="AM17" i="24"/>
  <c r="AM17" i="26" s="1"/>
  <c r="AI560" i="3"/>
  <c r="AI18" i="27" s="1"/>
  <c r="AI17" i="24"/>
  <c r="AI17" i="26" s="1"/>
  <c r="AE560" i="3"/>
  <c r="AE18" i="27" s="1"/>
  <c r="AE17" i="24"/>
  <c r="AE17" i="26" s="1"/>
  <c r="AA560" i="3"/>
  <c r="AA18" i="27" s="1"/>
  <c r="AA17" i="24"/>
  <c r="AA17" i="26" s="1"/>
  <c r="W560" i="3"/>
  <c r="W18" i="27" s="1"/>
  <c r="W17" i="24"/>
  <c r="W17" i="26" s="1"/>
  <c r="S560" i="3"/>
  <c r="S18" i="27" s="1"/>
  <c r="S17" i="24"/>
  <c r="S17" i="26" s="1"/>
  <c r="O560" i="3"/>
  <c r="O18" i="27" s="1"/>
  <c r="O17" i="24"/>
  <c r="O17" i="26" s="1"/>
  <c r="K560" i="3"/>
  <c r="K18" i="27" s="1"/>
  <c r="K17" i="24"/>
  <c r="K17" i="26" s="1"/>
  <c r="G560" i="3"/>
  <c r="G18" i="27" s="1"/>
  <c r="G17" i="24"/>
  <c r="G17" i="26" s="1"/>
  <c r="AK559" i="3"/>
  <c r="AK17" i="27" s="1"/>
  <c r="AK16" i="24"/>
  <c r="AK16" i="26" s="1"/>
  <c r="AG559" i="3"/>
  <c r="AG17" i="27" s="1"/>
  <c r="AG16" i="24"/>
  <c r="AG16" i="26" s="1"/>
  <c r="AC559" i="3"/>
  <c r="AC17" i="27" s="1"/>
  <c r="AC16" i="24"/>
  <c r="AC16" i="26" s="1"/>
  <c r="Y559" i="3"/>
  <c r="Y17" i="27" s="1"/>
  <c r="Y16" i="24"/>
  <c r="Y16" i="26" s="1"/>
  <c r="U559" i="3"/>
  <c r="U17" i="27" s="1"/>
  <c r="U16" i="24"/>
  <c r="U16" i="26" s="1"/>
  <c r="Q559" i="3"/>
  <c r="Q17" i="27" s="1"/>
  <c r="Q16" i="24"/>
  <c r="Q16" i="26" s="1"/>
  <c r="M559" i="3"/>
  <c r="M17" i="27" s="1"/>
  <c r="M16" i="24"/>
  <c r="M16" i="26" s="1"/>
  <c r="I559" i="3"/>
  <c r="I17" i="27" s="1"/>
  <c r="I16" i="24"/>
  <c r="I16" i="26" s="1"/>
  <c r="E559" i="3"/>
  <c r="E17" i="27" s="1"/>
  <c r="E16" i="24"/>
  <c r="E16" i="26" s="1"/>
  <c r="AM558" i="3"/>
  <c r="AM16" i="27" s="1"/>
  <c r="AM15" i="24"/>
  <c r="AI558" i="3"/>
  <c r="AI16" i="27" s="1"/>
  <c r="AI15" i="24"/>
  <c r="AE558" i="3"/>
  <c r="AE16" i="27" s="1"/>
  <c r="AE15" i="24"/>
  <c r="AA558" i="3"/>
  <c r="AA16" i="27" s="1"/>
  <c r="AA15" i="24"/>
  <c r="W558" i="3"/>
  <c r="W16" i="27" s="1"/>
  <c r="W15" i="24"/>
  <c r="S558" i="3"/>
  <c r="S16" i="27" s="1"/>
  <c r="S15" i="24"/>
  <c r="O558" i="3"/>
  <c r="O16" i="27" s="1"/>
  <c r="O15" i="24"/>
  <c r="K558" i="3"/>
  <c r="K16" i="27" s="1"/>
  <c r="K15" i="24"/>
  <c r="G558" i="3"/>
  <c r="G16" i="27" s="1"/>
  <c r="G15" i="24"/>
  <c r="AK557" i="3"/>
  <c r="AK15" i="27" s="1"/>
  <c r="AK14" i="24"/>
  <c r="AK14" i="26" s="1"/>
  <c r="AG557" i="3"/>
  <c r="AG15" i="27" s="1"/>
  <c r="AG14" i="24"/>
  <c r="AG14" i="26" s="1"/>
  <c r="AC557" i="3"/>
  <c r="AC15" i="27" s="1"/>
  <c r="AC14" i="24"/>
  <c r="AC14" i="26" s="1"/>
  <c r="Y557" i="3"/>
  <c r="Y15" i="27" s="1"/>
  <c r="Y14" i="24"/>
  <c r="Y14" i="26" s="1"/>
  <c r="U557" i="3"/>
  <c r="U15" i="27" s="1"/>
  <c r="U14" i="24"/>
  <c r="U14" i="26" s="1"/>
  <c r="Q557" i="3"/>
  <c r="Q15" i="27" s="1"/>
  <c r="Q14" i="24"/>
  <c r="Q14" i="26" s="1"/>
  <c r="M557" i="3"/>
  <c r="M15" i="27" s="1"/>
  <c r="M14" i="24"/>
  <c r="M14" i="26" s="1"/>
  <c r="I557" i="3"/>
  <c r="I15" i="27" s="1"/>
  <c r="I14" i="24"/>
  <c r="I14" i="26" s="1"/>
  <c r="E557" i="3"/>
  <c r="E15" i="27" s="1"/>
  <c r="E14" i="24"/>
  <c r="E14" i="26" s="1"/>
  <c r="AM556" i="3"/>
  <c r="AM14" i="27" s="1"/>
  <c r="AM13" i="24"/>
  <c r="AM13" i="26" s="1"/>
  <c r="AI556" i="3"/>
  <c r="AI14" i="27" s="1"/>
  <c r="AI13" i="24"/>
  <c r="AI13" i="26" s="1"/>
  <c r="AE556" i="3"/>
  <c r="AE14" i="27" s="1"/>
  <c r="AE13" i="24"/>
  <c r="AE13" i="26" s="1"/>
  <c r="AA556" i="3"/>
  <c r="AA14" i="27" s="1"/>
  <c r="AA13" i="24"/>
  <c r="AA13" i="26" s="1"/>
  <c r="W556" i="3"/>
  <c r="W14" i="27" s="1"/>
  <c r="W13" i="24"/>
  <c r="W13" i="26" s="1"/>
  <c r="S556" i="3"/>
  <c r="S14" i="27" s="1"/>
  <c r="S13" i="24"/>
  <c r="S13" i="26" s="1"/>
  <c r="O556" i="3"/>
  <c r="O14" i="27" s="1"/>
  <c r="O13" i="24"/>
  <c r="O13" i="26" s="1"/>
  <c r="K556" i="3"/>
  <c r="K14" i="27" s="1"/>
  <c r="K13" i="24"/>
  <c r="K13" i="26" s="1"/>
  <c r="G556" i="3"/>
  <c r="G14" i="27" s="1"/>
  <c r="G13" i="24"/>
  <c r="G13" i="26" s="1"/>
  <c r="AQ21" i="24" l="1"/>
  <c r="CJ513" i="3"/>
  <c r="AQ39" i="24"/>
  <c r="CJ531" i="3"/>
  <c r="AQ18" i="24"/>
  <c r="CJ510" i="3"/>
  <c r="AQ22" i="24"/>
  <c r="CJ514" i="3"/>
  <c r="AQ38" i="24"/>
  <c r="CJ530" i="3"/>
  <c r="AQ33" i="24"/>
  <c r="CJ525" i="3"/>
  <c r="AQ12" i="24"/>
  <c r="C124" i="24" s="1"/>
  <c r="CJ504" i="3"/>
  <c r="AQ29" i="24"/>
  <c r="CJ521" i="3"/>
  <c r="AQ14" i="24"/>
  <c r="CJ506" i="3"/>
  <c r="AQ24" i="24"/>
  <c r="CJ516" i="3"/>
  <c r="AQ32" i="24"/>
  <c r="CJ524" i="3"/>
  <c r="AQ15" i="24"/>
  <c r="CJ507" i="3"/>
  <c r="AQ25" i="24"/>
  <c r="CJ517" i="3"/>
  <c r="AQ35" i="24"/>
  <c r="CJ527" i="3"/>
  <c r="AQ19" i="24"/>
  <c r="CJ511" i="3"/>
  <c r="AQ16" i="24"/>
  <c r="CJ508" i="3"/>
  <c r="AQ26" i="24"/>
  <c r="CJ518" i="3"/>
  <c r="AQ36" i="24"/>
  <c r="CJ528" i="3"/>
  <c r="AQ13" i="24"/>
  <c r="CJ505" i="3"/>
  <c r="AQ23" i="24"/>
  <c r="CJ515" i="3"/>
  <c r="AQ34" i="24"/>
  <c r="CJ526" i="3"/>
  <c r="AQ17" i="24"/>
  <c r="CJ509" i="3"/>
  <c r="AQ27" i="24"/>
  <c r="CJ519" i="3"/>
  <c r="AQ37" i="24"/>
  <c r="CJ529" i="3"/>
  <c r="AQ30" i="24"/>
  <c r="CJ522" i="3"/>
  <c r="AQ20" i="24"/>
  <c r="CJ512" i="3"/>
  <c r="AQ28" i="24"/>
  <c r="CJ520" i="3"/>
  <c r="AQ31" i="24"/>
  <c r="CJ523" i="3"/>
  <c r="AD450" i="3"/>
  <c r="AH450" i="3"/>
  <c r="K60" i="24"/>
  <c r="K53" i="26"/>
  <c r="K15" i="26"/>
  <c r="AA60" i="24"/>
  <c r="AA53" i="26"/>
  <c r="AA15" i="26"/>
  <c r="Q54" i="26"/>
  <c r="Q61" i="24"/>
  <c r="Q21" i="26"/>
  <c r="AG61" i="24"/>
  <c r="AG21" i="26"/>
  <c r="AG54" i="26"/>
  <c r="L22" i="26"/>
  <c r="L62" i="24"/>
  <c r="L55" i="26"/>
  <c r="AB22" i="26"/>
  <c r="AB62" i="24"/>
  <c r="AB55" i="26"/>
  <c r="D66" i="24"/>
  <c r="D59" i="26"/>
  <c r="D24" i="26"/>
  <c r="T66" i="24"/>
  <c r="T59" i="26"/>
  <c r="T24" i="26"/>
  <c r="AJ66" i="24"/>
  <c r="AJ59" i="26"/>
  <c r="AJ24" i="26"/>
  <c r="D28" i="26"/>
  <c r="D63" i="24"/>
  <c r="D56" i="26"/>
  <c r="T28" i="26"/>
  <c r="T63" i="24"/>
  <c r="T56" i="26"/>
  <c r="AJ63" i="24"/>
  <c r="AJ28" i="26"/>
  <c r="AJ56" i="26"/>
  <c r="I31" i="26"/>
  <c r="I57" i="26"/>
  <c r="I64" i="24"/>
  <c r="Y31" i="26"/>
  <c r="Y57" i="26"/>
  <c r="Y64" i="24"/>
  <c r="N38" i="26"/>
  <c r="N65" i="24"/>
  <c r="N58" i="26"/>
  <c r="AD38" i="26"/>
  <c r="AD58" i="26"/>
  <c r="AD65" i="24"/>
  <c r="C38" i="26"/>
  <c r="C65" i="24"/>
  <c r="C58" i="26"/>
  <c r="C60" i="24"/>
  <c r="C15" i="26"/>
  <c r="C53" i="26"/>
  <c r="C21" i="26"/>
  <c r="C61" i="24"/>
  <c r="C54" i="26"/>
  <c r="AL58" i="24"/>
  <c r="AL12" i="26"/>
  <c r="AL52" i="26"/>
  <c r="AL59" i="24"/>
  <c r="AL51" i="26"/>
  <c r="J53" i="26"/>
  <c r="J15" i="26"/>
  <c r="J60" i="24"/>
  <c r="Z53" i="26"/>
  <c r="Z15" i="26"/>
  <c r="Z60" i="24"/>
  <c r="P61" i="24"/>
  <c r="P21" i="26"/>
  <c r="P54" i="26"/>
  <c r="AF61" i="24"/>
  <c r="AF21" i="26"/>
  <c r="AF54" i="26"/>
  <c r="O62" i="24"/>
  <c r="O22" i="26"/>
  <c r="O55" i="26"/>
  <c r="AE62" i="24"/>
  <c r="AE22" i="26"/>
  <c r="AE55" i="26"/>
  <c r="G24" i="26"/>
  <c r="G66" i="24"/>
  <c r="G59" i="26"/>
  <c r="W24" i="26"/>
  <c r="W66" i="24"/>
  <c r="W59" i="26"/>
  <c r="AM24" i="26"/>
  <c r="AM66" i="24"/>
  <c r="AM59" i="26"/>
  <c r="G56" i="26"/>
  <c r="G63" i="24"/>
  <c r="G28" i="26"/>
  <c r="W56" i="26"/>
  <c r="W63" i="24"/>
  <c r="W28" i="26"/>
  <c r="AM56" i="26"/>
  <c r="AM63" i="24"/>
  <c r="AM28" i="26"/>
  <c r="H64" i="24"/>
  <c r="H31" i="26"/>
  <c r="H57" i="26"/>
  <c r="X64" i="24"/>
  <c r="X31" i="26"/>
  <c r="X57" i="26"/>
  <c r="M65" i="24"/>
  <c r="M58" i="26"/>
  <c r="M38" i="26"/>
  <c r="AC65" i="24"/>
  <c r="AC38" i="26"/>
  <c r="AC58" i="26"/>
  <c r="Q53" i="26"/>
  <c r="Q15" i="26"/>
  <c r="Q60" i="24"/>
  <c r="AG53" i="26"/>
  <c r="AG15" i="26"/>
  <c r="AG60" i="24"/>
  <c r="K54" i="26"/>
  <c r="K21" i="26"/>
  <c r="K61" i="24"/>
  <c r="AA54" i="26"/>
  <c r="AA21" i="26"/>
  <c r="AA61" i="24"/>
  <c r="F62" i="24"/>
  <c r="F22" i="26"/>
  <c r="F55" i="26"/>
  <c r="V22" i="26"/>
  <c r="V62" i="24"/>
  <c r="V55" i="26"/>
  <c r="AL22" i="26"/>
  <c r="AL55" i="26"/>
  <c r="AL62" i="24"/>
  <c r="N59" i="26"/>
  <c r="N66" i="24"/>
  <c r="N24" i="26"/>
  <c r="AD59" i="26"/>
  <c r="AD66" i="24"/>
  <c r="AD24" i="26"/>
  <c r="N63" i="24"/>
  <c r="N56" i="26"/>
  <c r="N28" i="26"/>
  <c r="AD63" i="24"/>
  <c r="AD56" i="26"/>
  <c r="AD28" i="26"/>
  <c r="S64" i="24"/>
  <c r="S31" i="26"/>
  <c r="S57" i="26"/>
  <c r="AI64" i="24"/>
  <c r="AI31" i="26"/>
  <c r="AI57" i="26"/>
  <c r="D58" i="26"/>
  <c r="D65" i="24"/>
  <c r="D38" i="26"/>
  <c r="T58" i="26"/>
  <c r="T65" i="24"/>
  <c r="T38" i="26"/>
  <c r="AJ58" i="26"/>
  <c r="AJ65" i="24"/>
  <c r="AJ38" i="26"/>
  <c r="AQ576" i="3"/>
  <c r="AQ34" i="27" s="1"/>
  <c r="AQ578" i="3"/>
  <c r="AQ36" i="27" s="1"/>
  <c r="AQ580" i="3"/>
  <c r="AQ38" i="27" s="1"/>
  <c r="AQ582" i="3"/>
  <c r="AQ40" i="27" s="1"/>
  <c r="D60" i="24"/>
  <c r="D15" i="26"/>
  <c r="D53" i="26"/>
  <c r="T15" i="26"/>
  <c r="T53" i="26"/>
  <c r="T60" i="24"/>
  <c r="AJ15" i="26"/>
  <c r="AJ53" i="26"/>
  <c r="AJ60" i="24"/>
  <c r="N21" i="26"/>
  <c r="N61" i="24"/>
  <c r="N54" i="26"/>
  <c r="AD21" i="26"/>
  <c r="AD61" i="24"/>
  <c r="AD54" i="26"/>
  <c r="I22" i="26"/>
  <c r="I55" i="26"/>
  <c r="I62" i="24"/>
  <c r="Y22" i="26"/>
  <c r="Y62" i="24"/>
  <c r="Y55" i="26"/>
  <c r="Q24" i="26"/>
  <c r="Q66" i="24"/>
  <c r="Q59" i="26"/>
  <c r="AG24" i="26"/>
  <c r="AG66" i="24"/>
  <c r="AG59" i="26"/>
  <c r="Q63" i="24"/>
  <c r="Q28" i="26"/>
  <c r="Q56" i="26"/>
  <c r="AG63" i="24"/>
  <c r="AG56" i="26"/>
  <c r="AG28" i="26"/>
  <c r="F57" i="26"/>
  <c r="F31" i="26"/>
  <c r="F64" i="24"/>
  <c r="V57" i="26"/>
  <c r="V31" i="26"/>
  <c r="V64" i="24"/>
  <c r="AL57" i="26"/>
  <c r="AL31" i="26"/>
  <c r="AL64" i="24"/>
  <c r="Z50" i="27"/>
  <c r="Z56" i="27" s="1"/>
  <c r="BS490" i="3"/>
  <c r="V58" i="24"/>
  <c r="V12" i="26"/>
  <c r="V51" i="26"/>
  <c r="V52" i="26"/>
  <c r="V59" i="24"/>
  <c r="V13" i="27"/>
  <c r="J50" i="27"/>
  <c r="J56" i="27" s="1"/>
  <c r="BC490" i="3"/>
  <c r="J72" i="24"/>
  <c r="F58" i="24"/>
  <c r="F12" i="26"/>
  <c r="F51" i="26"/>
  <c r="F52" i="26"/>
  <c r="F59" i="24"/>
  <c r="F13" i="27"/>
  <c r="AN450" i="3"/>
  <c r="AP450" i="3"/>
  <c r="AO450" i="3"/>
  <c r="C450" i="3"/>
  <c r="AI50" i="27"/>
  <c r="AI56" i="27" s="1"/>
  <c r="AI49" i="26"/>
  <c r="AI65" i="26" s="1"/>
  <c r="AA51" i="26"/>
  <c r="AA12" i="26"/>
  <c r="AA58" i="24"/>
  <c r="AA59" i="24"/>
  <c r="AA52" i="26"/>
  <c r="AA13" i="27"/>
  <c r="AQ573" i="3"/>
  <c r="AQ31" i="27" s="1"/>
  <c r="AE50" i="27"/>
  <c r="AE56" i="27" s="1"/>
  <c r="BX490" i="3"/>
  <c r="W59" i="24"/>
  <c r="W52" i="26"/>
  <c r="W51" i="26"/>
  <c r="W12" i="26"/>
  <c r="W58" i="24"/>
  <c r="W13" i="27"/>
  <c r="E50" i="27"/>
  <c r="E56" i="27" s="1"/>
  <c r="AX490" i="3"/>
  <c r="E72" i="24"/>
  <c r="C22" i="26"/>
  <c r="C62" i="24"/>
  <c r="C55" i="26"/>
  <c r="C24" i="26"/>
  <c r="C59" i="26"/>
  <c r="C66" i="24"/>
  <c r="C56" i="26"/>
  <c r="C63" i="24"/>
  <c r="C28" i="26"/>
  <c r="AJ52" i="26"/>
  <c r="AJ58" i="24"/>
  <c r="AJ59" i="24"/>
  <c r="AJ51" i="26"/>
  <c r="AJ12" i="26"/>
  <c r="AJ13" i="27"/>
  <c r="X50" i="27"/>
  <c r="X56" i="27" s="1"/>
  <c r="BQ490" i="3"/>
  <c r="X72" i="24"/>
  <c r="T52" i="26"/>
  <c r="T58" i="24"/>
  <c r="T59" i="24"/>
  <c r="T51" i="26"/>
  <c r="T12" i="26"/>
  <c r="T13" i="27"/>
  <c r="H50" i="27"/>
  <c r="H56" i="27" s="1"/>
  <c r="BA490" i="3"/>
  <c r="H72" i="24"/>
  <c r="D52" i="26"/>
  <c r="D58" i="24"/>
  <c r="D59" i="24"/>
  <c r="D51" i="26"/>
  <c r="D12" i="26"/>
  <c r="D13" i="27"/>
  <c r="S65" i="24"/>
  <c r="S38" i="26"/>
  <c r="S58" i="26"/>
  <c r="AQ574" i="3"/>
  <c r="AQ32" i="27" s="1"/>
  <c r="I50" i="27"/>
  <c r="I56" i="27" s="1"/>
  <c r="BB490" i="3"/>
  <c r="I72" i="24"/>
  <c r="W65" i="24"/>
  <c r="W58" i="26"/>
  <c r="W38" i="26"/>
  <c r="AG50" i="27"/>
  <c r="AG56" i="27" s="1"/>
  <c r="AG49" i="26"/>
  <c r="AG65" i="26" s="1"/>
  <c r="Q52" i="26"/>
  <c r="Q12" i="26"/>
  <c r="Q59" i="24"/>
  <c r="Q51" i="26"/>
  <c r="Q58" i="24"/>
  <c r="Q13" i="27"/>
  <c r="N450" i="3"/>
  <c r="K450" i="3"/>
  <c r="M450" i="3"/>
  <c r="AM450" i="3"/>
  <c r="G450" i="3"/>
  <c r="U450" i="3"/>
  <c r="AB450" i="3"/>
  <c r="L450" i="3"/>
  <c r="Y450" i="3"/>
  <c r="O15" i="26"/>
  <c r="O60" i="24"/>
  <c r="O53" i="26"/>
  <c r="AE15" i="26"/>
  <c r="AE53" i="26"/>
  <c r="AE60" i="24"/>
  <c r="E61" i="24"/>
  <c r="E54" i="26"/>
  <c r="E21" i="26"/>
  <c r="U61" i="24"/>
  <c r="U21" i="26"/>
  <c r="U54" i="26"/>
  <c r="AK21" i="26"/>
  <c r="AK54" i="26"/>
  <c r="AK61" i="24"/>
  <c r="P62" i="24"/>
  <c r="P55" i="26"/>
  <c r="P22" i="26"/>
  <c r="AF62" i="24"/>
  <c r="AF55" i="26"/>
  <c r="AF22" i="26"/>
  <c r="H59" i="26"/>
  <c r="H24" i="26"/>
  <c r="H66" i="24"/>
  <c r="X59" i="26"/>
  <c r="X24" i="26"/>
  <c r="X66" i="24"/>
  <c r="H28" i="26"/>
  <c r="H56" i="26"/>
  <c r="H63" i="24"/>
  <c r="X28" i="26"/>
  <c r="X56" i="26"/>
  <c r="X63" i="24"/>
  <c r="M57" i="26"/>
  <c r="M31" i="26"/>
  <c r="M64" i="24"/>
  <c r="AC57" i="26"/>
  <c r="AC31" i="26"/>
  <c r="AC64" i="24"/>
  <c r="R65" i="24"/>
  <c r="R58" i="26"/>
  <c r="R38" i="26"/>
  <c r="AH65" i="24"/>
  <c r="AH58" i="26"/>
  <c r="AH38" i="26"/>
  <c r="AD50" i="27"/>
  <c r="AD56" i="27" s="1"/>
  <c r="BW490" i="3"/>
  <c r="N15" i="26"/>
  <c r="N60" i="24"/>
  <c r="N53" i="26"/>
  <c r="AD15" i="26"/>
  <c r="AD60" i="24"/>
  <c r="AD53" i="26"/>
  <c r="D21" i="26"/>
  <c r="D54" i="26"/>
  <c r="D61" i="24"/>
  <c r="T21" i="26"/>
  <c r="T54" i="26"/>
  <c r="T61" i="24"/>
  <c r="AJ21" i="26"/>
  <c r="AJ54" i="26"/>
  <c r="AJ61" i="24"/>
  <c r="S55" i="26"/>
  <c r="S22" i="26"/>
  <c r="S62" i="24"/>
  <c r="AI55" i="26"/>
  <c r="AI22" i="26"/>
  <c r="AI62" i="24"/>
  <c r="K66" i="24"/>
  <c r="K59" i="26"/>
  <c r="K24" i="26"/>
  <c r="AA66" i="24"/>
  <c r="AA59" i="26"/>
  <c r="AA24" i="26"/>
  <c r="K63" i="24"/>
  <c r="K56" i="26"/>
  <c r="K28" i="26"/>
  <c r="AA63" i="24"/>
  <c r="AA56" i="26"/>
  <c r="AA28" i="26"/>
  <c r="L57" i="26"/>
  <c r="L64" i="24"/>
  <c r="L31" i="26"/>
  <c r="AB57" i="26"/>
  <c r="AB31" i="26"/>
  <c r="AB64" i="24"/>
  <c r="Q58" i="26"/>
  <c r="Q65" i="24"/>
  <c r="Q38" i="26"/>
  <c r="AG38" i="26"/>
  <c r="AG65" i="24"/>
  <c r="AG58" i="26"/>
  <c r="E60" i="24"/>
  <c r="E53" i="26"/>
  <c r="E15" i="26"/>
  <c r="U60" i="24"/>
  <c r="U15" i="26"/>
  <c r="U53" i="26"/>
  <c r="AK60" i="24"/>
  <c r="AK53" i="26"/>
  <c r="AK15" i="26"/>
  <c r="O61" i="24"/>
  <c r="O21" i="26"/>
  <c r="O54" i="26"/>
  <c r="AE61" i="24"/>
  <c r="AE21" i="26"/>
  <c r="AE54" i="26"/>
  <c r="J62" i="24"/>
  <c r="J55" i="26"/>
  <c r="J22" i="26"/>
  <c r="Z62" i="24"/>
  <c r="Z22" i="26"/>
  <c r="Z55" i="26"/>
  <c r="R24" i="26"/>
  <c r="R66" i="24"/>
  <c r="R59" i="26"/>
  <c r="AH24" i="26"/>
  <c r="AH66" i="24"/>
  <c r="AH59" i="26"/>
  <c r="R28" i="26"/>
  <c r="R56" i="26"/>
  <c r="R63" i="24"/>
  <c r="AH28" i="26"/>
  <c r="AH63" i="24"/>
  <c r="AH56" i="26"/>
  <c r="G31" i="26"/>
  <c r="G57" i="26"/>
  <c r="G64" i="24"/>
  <c r="W31" i="26"/>
  <c r="W57" i="26"/>
  <c r="W64" i="24"/>
  <c r="AM31" i="26"/>
  <c r="AM57" i="26"/>
  <c r="AM64" i="24"/>
  <c r="H38" i="26"/>
  <c r="H65" i="24"/>
  <c r="H58" i="26"/>
  <c r="X65" i="24"/>
  <c r="X38" i="26"/>
  <c r="X58" i="26"/>
  <c r="H60" i="24"/>
  <c r="H15" i="26"/>
  <c r="H53" i="26"/>
  <c r="X60" i="24"/>
  <c r="X53" i="26"/>
  <c r="X15" i="26"/>
  <c r="R61" i="24"/>
  <c r="R54" i="26"/>
  <c r="R21" i="26"/>
  <c r="AH61" i="24"/>
  <c r="AH54" i="26"/>
  <c r="AH21" i="26"/>
  <c r="M55" i="26"/>
  <c r="M22" i="26"/>
  <c r="M62" i="24"/>
  <c r="AC55" i="26"/>
  <c r="AC22" i="26"/>
  <c r="AC62" i="24"/>
  <c r="E24" i="26"/>
  <c r="E59" i="26"/>
  <c r="E66" i="24"/>
  <c r="U24" i="26"/>
  <c r="U59" i="26"/>
  <c r="U66" i="24"/>
  <c r="AK24" i="26"/>
  <c r="AK59" i="26"/>
  <c r="AK66" i="24"/>
  <c r="E63" i="24"/>
  <c r="E56" i="26"/>
  <c r="E28" i="26"/>
  <c r="U63" i="24"/>
  <c r="U56" i="26"/>
  <c r="U28" i="26"/>
  <c r="AK63" i="24"/>
  <c r="AK56" i="26"/>
  <c r="AK28" i="26"/>
  <c r="J64" i="24"/>
  <c r="J31" i="26"/>
  <c r="J57" i="26"/>
  <c r="Z64" i="24"/>
  <c r="Z31" i="26"/>
  <c r="Z57" i="26"/>
  <c r="Z52" i="26"/>
  <c r="Z59" i="24"/>
  <c r="Z51" i="26"/>
  <c r="Z12" i="26"/>
  <c r="Z58" i="24"/>
  <c r="Z13" i="27"/>
  <c r="Z553" i="3"/>
  <c r="N50" i="27"/>
  <c r="N56" i="27" s="1"/>
  <c r="BG490" i="3"/>
  <c r="N72" i="24"/>
  <c r="J52" i="26"/>
  <c r="J59" i="24"/>
  <c r="J58" i="24"/>
  <c r="J51" i="26"/>
  <c r="J12" i="26"/>
  <c r="J13" i="27"/>
  <c r="J553" i="3"/>
  <c r="C592" i="3"/>
  <c r="C50" i="27" s="1"/>
  <c r="C56" i="27" s="1"/>
  <c r="AV490" i="3"/>
  <c r="C72" i="24"/>
  <c r="AI58" i="24"/>
  <c r="AI52" i="26"/>
  <c r="AI51" i="26"/>
  <c r="AI12" i="26"/>
  <c r="AI59" i="24"/>
  <c r="AI13" i="27"/>
  <c r="AI553" i="3"/>
  <c r="K50" i="27"/>
  <c r="K56" i="27" s="1"/>
  <c r="BD490" i="3"/>
  <c r="K72" i="24"/>
  <c r="AQ572" i="3"/>
  <c r="AQ30" i="27" s="1"/>
  <c r="AQ562" i="3"/>
  <c r="AQ20" i="27" s="1"/>
  <c r="M50" i="27"/>
  <c r="M56" i="27" s="1"/>
  <c r="BF490" i="3"/>
  <c r="M72" i="24"/>
  <c r="AM50" i="27"/>
  <c r="CF490" i="3"/>
  <c r="AM49" i="26"/>
  <c r="AE52" i="26"/>
  <c r="AE59" i="24"/>
  <c r="AE51" i="26"/>
  <c r="AE58" i="24"/>
  <c r="AE12" i="26"/>
  <c r="AE13" i="27"/>
  <c r="G50" i="27"/>
  <c r="G56" i="27" s="1"/>
  <c r="G72" i="24"/>
  <c r="U50" i="27"/>
  <c r="U56" i="27" s="1"/>
  <c r="BN490" i="3"/>
  <c r="U72" i="24"/>
  <c r="E58" i="24"/>
  <c r="E51" i="26"/>
  <c r="E12" i="26"/>
  <c r="E59" i="24"/>
  <c r="E52" i="26"/>
  <c r="E13" i="27"/>
  <c r="AB50" i="27"/>
  <c r="AB56" i="27" s="1"/>
  <c r="BU490" i="3"/>
  <c r="AB72" i="24"/>
  <c r="X51" i="26"/>
  <c r="X12" i="26"/>
  <c r="X59" i="24"/>
  <c r="X58" i="24"/>
  <c r="X52" i="26"/>
  <c r="X13" i="27"/>
  <c r="X553" i="3"/>
  <c r="BE490" i="3"/>
  <c r="L50" i="27"/>
  <c r="L56" i="27" s="1"/>
  <c r="L72" i="24"/>
  <c r="H51" i="26"/>
  <c r="H12" i="26"/>
  <c r="H59" i="24"/>
  <c r="H58" i="24"/>
  <c r="H52" i="26"/>
  <c r="H13" i="27"/>
  <c r="AA58" i="26"/>
  <c r="AA38" i="26"/>
  <c r="AA65" i="24"/>
  <c r="Y50" i="27"/>
  <c r="Y56" i="27" s="1"/>
  <c r="BR490" i="3"/>
  <c r="Y72" i="24"/>
  <c r="I12" i="26"/>
  <c r="I59" i="24"/>
  <c r="I58" i="24"/>
  <c r="I52" i="26"/>
  <c r="I51" i="26"/>
  <c r="I13" i="27"/>
  <c r="I553" i="3"/>
  <c r="AE65" i="24"/>
  <c r="AE58" i="26"/>
  <c r="AE38" i="26"/>
  <c r="AG52" i="26"/>
  <c r="AG51" i="26"/>
  <c r="AG12" i="26"/>
  <c r="AG59" i="24"/>
  <c r="AG58" i="24"/>
  <c r="AG13" i="27"/>
  <c r="AG553" i="3"/>
  <c r="Q50" i="27"/>
  <c r="Q56" i="27" s="1"/>
  <c r="BJ490" i="3"/>
  <c r="Q72" i="24"/>
  <c r="R450" i="3"/>
  <c r="S450" i="3"/>
  <c r="AC450" i="3"/>
  <c r="O450" i="3"/>
  <c r="AK450" i="3"/>
  <c r="AF450" i="3"/>
  <c r="P450" i="3"/>
  <c r="S53" i="26"/>
  <c r="S60" i="24"/>
  <c r="S15" i="26"/>
  <c r="AI53" i="26"/>
  <c r="AI60" i="24"/>
  <c r="AI15" i="26"/>
  <c r="I54" i="26"/>
  <c r="I21" i="26"/>
  <c r="I61" i="24"/>
  <c r="Y54" i="26"/>
  <c r="Y21" i="26"/>
  <c r="Y61" i="24"/>
  <c r="D55" i="26"/>
  <c r="D22" i="26"/>
  <c r="D62" i="24"/>
  <c r="T55" i="26"/>
  <c r="T22" i="26"/>
  <c r="T62" i="24"/>
  <c r="AJ55" i="26"/>
  <c r="AJ22" i="26"/>
  <c r="AJ62" i="24"/>
  <c r="L24" i="26"/>
  <c r="L66" i="24"/>
  <c r="L59" i="26"/>
  <c r="AB66" i="24"/>
  <c r="AB59" i="26"/>
  <c r="AB24" i="26"/>
  <c r="L63" i="24"/>
  <c r="L56" i="26"/>
  <c r="L28" i="26"/>
  <c r="AB63" i="24"/>
  <c r="AB28" i="26"/>
  <c r="AB56" i="26"/>
  <c r="Q31" i="26"/>
  <c r="Q57" i="26"/>
  <c r="Q64" i="24"/>
  <c r="AG31" i="26"/>
  <c r="AG57" i="26"/>
  <c r="AG64" i="24"/>
  <c r="F58" i="26"/>
  <c r="F38" i="26"/>
  <c r="F65" i="24"/>
  <c r="V58" i="26"/>
  <c r="V38" i="26"/>
  <c r="V65" i="24"/>
  <c r="AL58" i="26"/>
  <c r="AL38" i="26"/>
  <c r="AL65" i="24"/>
  <c r="AQ575" i="3"/>
  <c r="AQ33" i="27" s="1"/>
  <c r="AQ577" i="3"/>
  <c r="AQ35" i="27" s="1"/>
  <c r="AQ579" i="3"/>
  <c r="AQ37" i="27" s="1"/>
  <c r="AQ581" i="3"/>
  <c r="AQ39" i="27" s="1"/>
  <c r="AQ558" i="3"/>
  <c r="AQ16" i="27" s="1"/>
  <c r="AQ560" i="3"/>
  <c r="AQ18" i="27" s="1"/>
  <c r="AQ564" i="3"/>
  <c r="AQ22" i="27" s="1"/>
  <c r="AQ566" i="3"/>
  <c r="AQ24" i="27" s="1"/>
  <c r="AQ568" i="3"/>
  <c r="AQ26" i="27" s="1"/>
  <c r="AQ570" i="3"/>
  <c r="AQ28" i="27" s="1"/>
  <c r="CA490" i="3"/>
  <c r="AH50" i="27"/>
  <c r="AH56" i="27" s="1"/>
  <c r="AH49" i="26"/>
  <c r="AH65" i="26" s="1"/>
  <c r="AD12" i="26"/>
  <c r="AD52" i="26"/>
  <c r="AD58" i="24"/>
  <c r="AD59" i="24"/>
  <c r="AD51" i="26"/>
  <c r="AD13" i="27"/>
  <c r="R53" i="26"/>
  <c r="R15" i="26"/>
  <c r="R60" i="24"/>
  <c r="AH53" i="26"/>
  <c r="AH15" i="26"/>
  <c r="AH60" i="24"/>
  <c r="H54" i="26"/>
  <c r="H61" i="24"/>
  <c r="H21" i="26"/>
  <c r="X61" i="24"/>
  <c r="X21" i="26"/>
  <c r="X54" i="26"/>
  <c r="G22" i="26"/>
  <c r="G62" i="24"/>
  <c r="G55" i="26"/>
  <c r="W22" i="26"/>
  <c r="W62" i="24"/>
  <c r="W55" i="26"/>
  <c r="AM22" i="26"/>
  <c r="AM62" i="24"/>
  <c r="AM55" i="26"/>
  <c r="O66" i="24"/>
  <c r="O24" i="26"/>
  <c r="O59" i="26"/>
  <c r="AE66" i="24"/>
  <c r="AE24" i="26"/>
  <c r="AE59" i="26"/>
  <c r="O56" i="26"/>
  <c r="O63" i="24"/>
  <c r="O28" i="26"/>
  <c r="AE56" i="26"/>
  <c r="AE63" i="24"/>
  <c r="AE28" i="26"/>
  <c r="P31" i="26"/>
  <c r="P64" i="24"/>
  <c r="P57" i="26"/>
  <c r="AF31" i="26"/>
  <c r="AF64" i="24"/>
  <c r="AF57" i="26"/>
  <c r="E58" i="26"/>
  <c r="E65" i="24"/>
  <c r="E38" i="26"/>
  <c r="U58" i="26"/>
  <c r="U65" i="24"/>
  <c r="U38" i="26"/>
  <c r="AK58" i="26"/>
  <c r="AK65" i="24"/>
  <c r="AK38" i="26"/>
  <c r="I15" i="26"/>
  <c r="I53" i="26"/>
  <c r="I60" i="24"/>
  <c r="Y15" i="26"/>
  <c r="Y53" i="26"/>
  <c r="Y60" i="24"/>
  <c r="S21" i="26"/>
  <c r="S54" i="26"/>
  <c r="S61" i="24"/>
  <c r="AI21" i="26"/>
  <c r="AI54" i="26"/>
  <c r="AI61" i="24"/>
  <c r="N22" i="26"/>
  <c r="N62" i="24"/>
  <c r="N55" i="26"/>
  <c r="AD22" i="26"/>
  <c r="AD55" i="26"/>
  <c r="AD62" i="24"/>
  <c r="F66" i="24"/>
  <c r="F59" i="26"/>
  <c r="F24" i="26"/>
  <c r="V66" i="24"/>
  <c r="V59" i="26"/>
  <c r="V24" i="26"/>
  <c r="AL66" i="24"/>
  <c r="AL59" i="26"/>
  <c r="AL24" i="26"/>
  <c r="F56" i="26"/>
  <c r="F63" i="24"/>
  <c r="F28" i="26"/>
  <c r="V56" i="26"/>
  <c r="V63" i="24"/>
  <c r="V28" i="26"/>
  <c r="AL56" i="26"/>
  <c r="AL63" i="24"/>
  <c r="AL28" i="26"/>
  <c r="K31" i="26"/>
  <c r="K64" i="24"/>
  <c r="K57" i="26"/>
  <c r="AA31" i="26"/>
  <c r="AA64" i="24"/>
  <c r="AA57" i="26"/>
  <c r="L65" i="24"/>
  <c r="L58" i="26"/>
  <c r="L38" i="26"/>
  <c r="AB65" i="24"/>
  <c r="AB58" i="26"/>
  <c r="AB38" i="26"/>
  <c r="L53" i="26"/>
  <c r="L60" i="24"/>
  <c r="L15" i="26"/>
  <c r="AB53" i="26"/>
  <c r="AB60" i="24"/>
  <c r="AB15" i="26"/>
  <c r="F61" i="24"/>
  <c r="F21" i="26"/>
  <c r="F54" i="26"/>
  <c r="V61" i="24"/>
  <c r="V21" i="26"/>
  <c r="V54" i="26"/>
  <c r="AL61" i="24"/>
  <c r="AL21" i="26"/>
  <c r="AL54" i="26"/>
  <c r="Q22" i="26"/>
  <c r="Q62" i="24"/>
  <c r="Q55" i="26"/>
  <c r="AG62" i="24"/>
  <c r="AG22" i="26"/>
  <c r="AG55" i="26"/>
  <c r="I66" i="24"/>
  <c r="I59" i="26"/>
  <c r="I24" i="26"/>
  <c r="Y66" i="24"/>
  <c r="Y24" i="26"/>
  <c r="Y59" i="26"/>
  <c r="I56" i="26"/>
  <c r="I63" i="24"/>
  <c r="I28" i="26"/>
  <c r="Y56" i="26"/>
  <c r="Y63" i="24"/>
  <c r="Y28" i="26"/>
  <c r="N31" i="26"/>
  <c r="N57" i="26"/>
  <c r="N64" i="24"/>
  <c r="AD31" i="26"/>
  <c r="AD57" i="26"/>
  <c r="AD64" i="24"/>
  <c r="R50" i="27"/>
  <c r="R56" i="27" s="1"/>
  <c r="BK490" i="3"/>
  <c r="R72" i="24"/>
  <c r="N12" i="26"/>
  <c r="N58" i="24"/>
  <c r="N59" i="24"/>
  <c r="N51" i="26"/>
  <c r="N52" i="26"/>
  <c r="N13" i="27"/>
  <c r="AQ555" i="3"/>
  <c r="AQ13" i="27" s="1"/>
  <c r="AQ490" i="3"/>
  <c r="AQ49" i="24" s="1"/>
  <c r="C13" i="27"/>
  <c r="S50" i="27"/>
  <c r="S56" i="27" s="1"/>
  <c r="BL490" i="3"/>
  <c r="S72" i="24"/>
  <c r="K51" i="26"/>
  <c r="K12" i="26"/>
  <c r="K58" i="24"/>
  <c r="K59" i="24"/>
  <c r="K52" i="26"/>
  <c r="K13" i="27"/>
  <c r="AC50" i="27"/>
  <c r="AC56" i="27" s="1"/>
  <c r="BV490" i="3"/>
  <c r="AC72" i="24"/>
  <c r="M51" i="26"/>
  <c r="M12" i="26"/>
  <c r="M58" i="24"/>
  <c r="M59" i="24"/>
  <c r="M52" i="26"/>
  <c r="M13" i="27"/>
  <c r="M553" i="3"/>
  <c r="AM59" i="24"/>
  <c r="AM52" i="26"/>
  <c r="AM51" i="26"/>
  <c r="AM12" i="26"/>
  <c r="AM58" i="24"/>
  <c r="AM13" i="27"/>
  <c r="AM553" i="3"/>
  <c r="O50" i="27"/>
  <c r="O56" i="27" s="1"/>
  <c r="BH490" i="3"/>
  <c r="O72" i="24"/>
  <c r="G59" i="24"/>
  <c r="G52" i="26"/>
  <c r="G51" i="26"/>
  <c r="G12" i="26"/>
  <c r="G58" i="24"/>
  <c r="G13" i="27"/>
  <c r="G553" i="3"/>
  <c r="AK50" i="27"/>
  <c r="CD490" i="3"/>
  <c r="AK49" i="26"/>
  <c r="U58" i="24"/>
  <c r="U51" i="26"/>
  <c r="U12" i="26"/>
  <c r="U59" i="24"/>
  <c r="U52" i="26"/>
  <c r="U13" i="27"/>
  <c r="U553" i="3"/>
  <c r="AQ556" i="3"/>
  <c r="AQ14" i="27" s="1"/>
  <c r="AQ557" i="3"/>
  <c r="AQ15" i="27" s="1"/>
  <c r="AQ559" i="3"/>
  <c r="AQ17" i="27" s="1"/>
  <c r="AQ563" i="3"/>
  <c r="AQ21" i="27" s="1"/>
  <c r="AQ565" i="3"/>
  <c r="AQ23" i="27" s="1"/>
  <c r="AQ567" i="3"/>
  <c r="AQ25" i="27" s="1"/>
  <c r="AQ569" i="3"/>
  <c r="AQ27" i="27" s="1"/>
  <c r="AQ571" i="3"/>
  <c r="AQ29" i="27" s="1"/>
  <c r="AF50" i="27"/>
  <c r="AF56" i="27" s="1"/>
  <c r="BY490" i="3"/>
  <c r="AF49" i="26"/>
  <c r="AF65" i="26" s="1"/>
  <c r="AB58" i="24"/>
  <c r="AB51" i="26"/>
  <c r="AB52" i="26"/>
  <c r="AB12" i="26"/>
  <c r="AB59" i="24"/>
  <c r="AB13" i="27"/>
  <c r="AB553" i="3"/>
  <c r="P50" i="27"/>
  <c r="P56" i="27" s="1"/>
  <c r="BI490" i="3"/>
  <c r="P72" i="24"/>
  <c r="L58" i="24"/>
  <c r="L12" i="26"/>
  <c r="L52" i="26"/>
  <c r="L51" i="26"/>
  <c r="L59" i="24"/>
  <c r="L13" i="27"/>
  <c r="L553" i="3"/>
  <c r="AI38" i="26"/>
  <c r="AI58" i="26"/>
  <c r="AI65" i="24"/>
  <c r="C57" i="26"/>
  <c r="C31" i="26"/>
  <c r="C64" i="24"/>
  <c r="Y12" i="26"/>
  <c r="Y59" i="24"/>
  <c r="Y58" i="24"/>
  <c r="Y52" i="26"/>
  <c r="Y51" i="26"/>
  <c r="Y13" i="27"/>
  <c r="Y553" i="3"/>
  <c r="G58" i="26"/>
  <c r="G38" i="26"/>
  <c r="G65" i="24"/>
  <c r="AM65" i="24"/>
  <c r="AM38" i="26"/>
  <c r="AM58" i="26"/>
  <c r="AL450" i="3"/>
  <c r="V450" i="3"/>
  <c r="F450" i="3"/>
  <c r="AA450" i="3"/>
  <c r="W450" i="3"/>
  <c r="AJ450" i="3"/>
  <c r="T450" i="3"/>
  <c r="D450" i="3"/>
  <c r="G60" i="24"/>
  <c r="G15" i="26"/>
  <c r="G53" i="26"/>
  <c r="W15" i="26"/>
  <c r="W60" i="24"/>
  <c r="W53" i="26"/>
  <c r="AM15" i="26"/>
  <c r="AM60" i="24"/>
  <c r="AM53" i="26"/>
  <c r="M54" i="26"/>
  <c r="M61" i="24"/>
  <c r="M21" i="26"/>
  <c r="AC21" i="26"/>
  <c r="AC61" i="24"/>
  <c r="AC54" i="26"/>
  <c r="H62" i="24"/>
  <c r="H55" i="26"/>
  <c r="H22" i="26"/>
  <c r="X62" i="24"/>
  <c r="X55" i="26"/>
  <c r="X22" i="26"/>
  <c r="P24" i="26"/>
  <c r="P59" i="26"/>
  <c r="P66" i="24"/>
  <c r="AF24" i="26"/>
  <c r="AF66" i="24"/>
  <c r="AF59" i="26"/>
  <c r="P56" i="26"/>
  <c r="P28" i="26"/>
  <c r="P63" i="24"/>
  <c r="AF56" i="26"/>
  <c r="AF28" i="26"/>
  <c r="AF63" i="24"/>
  <c r="E31" i="26"/>
  <c r="E64" i="24"/>
  <c r="E57" i="26"/>
  <c r="U31" i="26"/>
  <c r="U64" i="24"/>
  <c r="U57" i="26"/>
  <c r="AK31" i="26"/>
  <c r="AK64" i="24"/>
  <c r="AK57" i="26"/>
  <c r="J65" i="24"/>
  <c r="J38" i="26"/>
  <c r="J58" i="26"/>
  <c r="Z38" i="26"/>
  <c r="Z65" i="24"/>
  <c r="Z58" i="26"/>
  <c r="CE490" i="3"/>
  <c r="AL49" i="26"/>
  <c r="AH51" i="26"/>
  <c r="AH52" i="26"/>
  <c r="AH59" i="24"/>
  <c r="AH12" i="26"/>
  <c r="AH58" i="24"/>
  <c r="AH13" i="27"/>
  <c r="F60" i="24"/>
  <c r="F15" i="26"/>
  <c r="F53" i="26"/>
  <c r="V60" i="24"/>
  <c r="V53" i="26"/>
  <c r="V15" i="26"/>
  <c r="AL60" i="24"/>
  <c r="AL15" i="26"/>
  <c r="AL53" i="26"/>
  <c r="L54" i="26"/>
  <c r="L21" i="26"/>
  <c r="L61" i="24"/>
  <c r="AB54" i="26"/>
  <c r="AB21" i="26"/>
  <c r="AB61" i="24"/>
  <c r="K55" i="26"/>
  <c r="K22" i="26"/>
  <c r="K62" i="24"/>
  <c r="AA55" i="26"/>
  <c r="AA62" i="24"/>
  <c r="AA22" i="26"/>
  <c r="S59" i="26"/>
  <c r="S24" i="26"/>
  <c r="S66" i="24"/>
  <c r="AI59" i="26"/>
  <c r="AI66" i="24"/>
  <c r="AI24" i="26"/>
  <c r="S28" i="26"/>
  <c r="S63" i="24"/>
  <c r="S56" i="26"/>
  <c r="AI28" i="26"/>
  <c r="AI63" i="24"/>
  <c r="AI56" i="26"/>
  <c r="D57" i="26"/>
  <c r="D31" i="26"/>
  <c r="D64" i="24"/>
  <c r="T64" i="24"/>
  <c r="T57" i="26"/>
  <c r="T31" i="26"/>
  <c r="AJ57" i="26"/>
  <c r="AJ31" i="26"/>
  <c r="AJ64" i="24"/>
  <c r="I65" i="24"/>
  <c r="I58" i="26"/>
  <c r="I38" i="26"/>
  <c r="Y65" i="24"/>
  <c r="Y38" i="26"/>
  <c r="Y58" i="26"/>
  <c r="M60" i="24"/>
  <c r="M53" i="26"/>
  <c r="M15" i="26"/>
  <c r="AC60" i="24"/>
  <c r="AC53" i="26"/>
  <c r="AC15" i="26"/>
  <c r="G21" i="26"/>
  <c r="G54" i="26"/>
  <c r="G61" i="24"/>
  <c r="W21" i="26"/>
  <c r="W54" i="26"/>
  <c r="W61" i="24"/>
  <c r="AM21" i="26"/>
  <c r="AM54" i="26"/>
  <c r="AM61" i="24"/>
  <c r="R55" i="26"/>
  <c r="R62" i="24"/>
  <c r="R22" i="26"/>
  <c r="AH55" i="26"/>
  <c r="AH62" i="24"/>
  <c r="AH22" i="26"/>
  <c r="J24" i="26"/>
  <c r="J66" i="24"/>
  <c r="J59" i="26"/>
  <c r="Z24" i="26"/>
  <c r="Z59" i="26"/>
  <c r="Z66" i="24"/>
  <c r="J63" i="24"/>
  <c r="J28" i="26"/>
  <c r="J56" i="26"/>
  <c r="Z63" i="24"/>
  <c r="Z28" i="26"/>
  <c r="Z56" i="26"/>
  <c r="O31" i="26"/>
  <c r="O64" i="24"/>
  <c r="O57" i="26"/>
  <c r="AE31" i="26"/>
  <c r="AE64" i="24"/>
  <c r="AE57" i="26"/>
  <c r="P38" i="26"/>
  <c r="P58" i="26"/>
  <c r="P65" i="24"/>
  <c r="AF38" i="26"/>
  <c r="AF65" i="24"/>
  <c r="AF58" i="26"/>
  <c r="P60" i="24"/>
  <c r="P53" i="26"/>
  <c r="P15" i="26"/>
  <c r="AF60" i="24"/>
  <c r="AF53" i="26"/>
  <c r="AF15" i="26"/>
  <c r="J54" i="26"/>
  <c r="J61" i="24"/>
  <c r="J21" i="26"/>
  <c r="Z54" i="26"/>
  <c r="Z61" i="24"/>
  <c r="Z21" i="26"/>
  <c r="E22" i="26"/>
  <c r="E55" i="26"/>
  <c r="E62" i="24"/>
  <c r="U22" i="26"/>
  <c r="U55" i="26"/>
  <c r="U62" i="24"/>
  <c r="AK22" i="26"/>
  <c r="AK55" i="26"/>
  <c r="AK62" i="24"/>
  <c r="M24" i="26"/>
  <c r="M59" i="26"/>
  <c r="M66" i="24"/>
  <c r="AC24" i="26"/>
  <c r="AC59" i="26"/>
  <c r="AC66" i="24"/>
  <c r="M63" i="24"/>
  <c r="M56" i="26"/>
  <c r="M28" i="26"/>
  <c r="AC63" i="24"/>
  <c r="AC56" i="26"/>
  <c r="AC28" i="26"/>
  <c r="R57" i="26"/>
  <c r="R64" i="24"/>
  <c r="R31" i="26"/>
  <c r="AH64" i="24"/>
  <c r="AH57" i="26"/>
  <c r="AH31" i="26"/>
  <c r="V50" i="27"/>
  <c r="V56" i="27" s="1"/>
  <c r="BO490" i="3"/>
  <c r="V72" i="24"/>
  <c r="R51" i="26"/>
  <c r="R12" i="26"/>
  <c r="R52" i="26"/>
  <c r="R59" i="24"/>
  <c r="R58" i="24"/>
  <c r="R13" i="27"/>
  <c r="F50" i="27"/>
  <c r="F56" i="27" s="1"/>
  <c r="F72" i="24"/>
  <c r="C52" i="26"/>
  <c r="C59" i="24"/>
  <c r="C58" i="24"/>
  <c r="C12" i="26"/>
  <c r="C51" i="26"/>
  <c r="AQ561" i="3"/>
  <c r="AQ19" i="27" s="1"/>
  <c r="AA50" i="27"/>
  <c r="AA56" i="27" s="1"/>
  <c r="BT490" i="3"/>
  <c r="AA72" i="24"/>
  <c r="S58" i="24"/>
  <c r="S52" i="26"/>
  <c r="S51" i="26"/>
  <c r="S12" i="26"/>
  <c r="S59" i="24"/>
  <c r="S13" i="27"/>
  <c r="AC51" i="26"/>
  <c r="AC58" i="24"/>
  <c r="AC59" i="24"/>
  <c r="AC52" i="26"/>
  <c r="AC12" i="26"/>
  <c r="AC13" i="27"/>
  <c r="AC553" i="3"/>
  <c r="W50" i="27"/>
  <c r="W56" i="27" s="1"/>
  <c r="BP490" i="3"/>
  <c r="W72" i="24"/>
  <c r="O52" i="26"/>
  <c r="O59" i="24"/>
  <c r="O51" i="26"/>
  <c r="O58" i="24"/>
  <c r="O12" i="26"/>
  <c r="O13" i="27"/>
  <c r="AK58" i="24"/>
  <c r="AK51" i="26"/>
  <c r="AK52" i="26"/>
  <c r="AK12" i="26"/>
  <c r="AK59" i="24"/>
  <c r="AK13" i="27"/>
  <c r="AK553" i="3"/>
  <c r="AJ50" i="27"/>
  <c r="AJ56" i="27" s="1"/>
  <c r="CC490" i="3"/>
  <c r="AJ49" i="26"/>
  <c r="AJ65" i="26" s="1"/>
  <c r="AF59" i="24"/>
  <c r="AF51" i="26"/>
  <c r="AF12" i="26"/>
  <c r="AF52" i="26"/>
  <c r="AF58" i="24"/>
  <c r="AF13" i="27"/>
  <c r="T50" i="27"/>
  <c r="T56" i="27" s="1"/>
  <c r="BM490" i="3"/>
  <c r="T72" i="24"/>
  <c r="P59" i="24"/>
  <c r="P58" i="24"/>
  <c r="P51" i="26"/>
  <c r="P12" i="26"/>
  <c r="P52" i="26"/>
  <c r="P13" i="27"/>
  <c r="P553" i="3"/>
  <c r="D50" i="27"/>
  <c r="D56" i="27" s="1"/>
  <c r="AW490" i="3"/>
  <c r="D72" i="24"/>
  <c r="K38" i="26"/>
  <c r="K65" i="24"/>
  <c r="K58" i="26"/>
  <c r="O58" i="26"/>
  <c r="O38" i="26"/>
  <c r="O65" i="24"/>
  <c r="Z450" i="3"/>
  <c r="J450" i="3"/>
  <c r="AI450" i="3"/>
  <c r="AE450" i="3"/>
  <c r="E450" i="3"/>
  <c r="X450" i="3"/>
  <c r="H450" i="3"/>
  <c r="I450" i="3"/>
  <c r="AG450" i="3"/>
  <c r="Q450" i="3"/>
  <c r="AJ54" i="27" l="1"/>
  <c r="AJ70" i="24"/>
  <c r="AI54" i="27"/>
  <c r="AI70" i="24"/>
  <c r="AH54" i="27"/>
  <c r="AH70" i="24"/>
  <c r="AG54" i="27"/>
  <c r="Y70" i="24"/>
  <c r="AB70" i="24"/>
  <c r="AC70" i="24"/>
  <c r="AD70" i="24"/>
  <c r="AE70" i="24"/>
  <c r="AF70" i="24"/>
  <c r="AG70" i="24"/>
  <c r="AF54" i="27"/>
  <c r="E54" i="27"/>
  <c r="O124" i="24"/>
  <c r="E124" i="24"/>
  <c r="N124" i="24"/>
  <c r="AC124" i="24"/>
  <c r="J124" i="24"/>
  <c r="Z124" i="24"/>
  <c r="I124" i="24"/>
  <c r="M124" i="24"/>
  <c r="D124" i="24"/>
  <c r="L124" i="24"/>
  <c r="AA124" i="24"/>
  <c r="T124" i="24"/>
  <c r="V124" i="24"/>
  <c r="X124" i="24"/>
  <c r="S124" i="24"/>
  <c r="K124" i="24"/>
  <c r="R124" i="24"/>
  <c r="H124" i="24"/>
  <c r="Y124" i="24"/>
  <c r="U124" i="24"/>
  <c r="AD124" i="24"/>
  <c r="Q124" i="24"/>
  <c r="G124" i="24"/>
  <c r="P124" i="24"/>
  <c r="F124" i="24"/>
  <c r="W124" i="24"/>
  <c r="AB124" i="24"/>
  <c r="C553" i="3"/>
  <c r="AE49" i="26"/>
  <c r="AE65" i="26" s="1"/>
  <c r="AE54" i="27"/>
  <c r="S54" i="27"/>
  <c r="O553" i="3"/>
  <c r="AD553" i="3"/>
  <c r="E553" i="3"/>
  <c r="K553" i="3"/>
  <c r="N553" i="3"/>
  <c r="W54" i="27"/>
  <c r="T54" i="27"/>
  <c r="AC54" i="27"/>
  <c r="AD54" i="27"/>
  <c r="H54" i="27"/>
  <c r="AA54" i="27"/>
  <c r="V54" i="27"/>
  <c r="O54" i="27"/>
  <c r="Q54" i="27"/>
  <c r="Y54" i="27"/>
  <c r="U54" i="27"/>
  <c r="K54" i="27"/>
  <c r="N54" i="27"/>
  <c r="D54" i="27"/>
  <c r="F54" i="27"/>
  <c r="R54" i="27"/>
  <c r="L54" i="27"/>
  <c r="G54" i="27"/>
  <c r="M54" i="27"/>
  <c r="Z54" i="27"/>
  <c r="AF553" i="3"/>
  <c r="P54" i="27"/>
  <c r="AB54" i="27"/>
  <c r="C54" i="27"/>
  <c r="I54" i="27"/>
  <c r="X54" i="27"/>
  <c r="J54" i="27"/>
  <c r="R553" i="3"/>
  <c r="S553" i="3"/>
  <c r="AE553" i="3"/>
  <c r="AH553" i="3"/>
  <c r="H553" i="3"/>
  <c r="AT19" i="27"/>
  <c r="I103" i="27"/>
  <c r="V49" i="26"/>
  <c r="V65" i="26" s="1"/>
  <c r="AQ26" i="26"/>
  <c r="Q117" i="26" s="1"/>
  <c r="AT26" i="24"/>
  <c r="AT25" i="27"/>
  <c r="O103" i="27"/>
  <c r="AQ16" i="26"/>
  <c r="G117" i="26" s="1"/>
  <c r="AT16" i="24"/>
  <c r="AT15" i="27"/>
  <c r="E103" i="27"/>
  <c r="S49" i="26"/>
  <c r="S65" i="26" s="1"/>
  <c r="C103" i="27"/>
  <c r="AT13" i="27"/>
  <c r="R49" i="26"/>
  <c r="R65" i="26" s="1"/>
  <c r="AQ25" i="26"/>
  <c r="P117" i="26" s="1"/>
  <c r="AT25" i="24"/>
  <c r="AT24" i="27"/>
  <c r="N103" i="27"/>
  <c r="AQ60" i="24"/>
  <c r="AT60" i="24" s="1"/>
  <c r="AQ53" i="26"/>
  <c r="AT53" i="26" s="1"/>
  <c r="AQ15" i="26"/>
  <c r="F117" i="26" s="1"/>
  <c r="AT15" i="24"/>
  <c r="AT39" i="27"/>
  <c r="AC103" i="27"/>
  <c r="AQ32" i="26"/>
  <c r="W117" i="26" s="1"/>
  <c r="AT32" i="24"/>
  <c r="AB49" i="26"/>
  <c r="AD49" i="26"/>
  <c r="AD65" i="26" s="1"/>
  <c r="X49" i="26"/>
  <c r="X65" i="26" s="1"/>
  <c r="J49" i="26"/>
  <c r="J65" i="26" s="1"/>
  <c r="AQ39" i="26"/>
  <c r="AD117" i="26" s="1"/>
  <c r="AT39" i="24"/>
  <c r="AT38" i="27"/>
  <c r="AB103" i="27"/>
  <c r="T49" i="26"/>
  <c r="T65" i="26" s="1"/>
  <c r="AA49" i="26"/>
  <c r="AA65" i="26" s="1"/>
  <c r="AQ18" i="26"/>
  <c r="I117" i="26" s="1"/>
  <c r="AT18" i="24"/>
  <c r="AL553" i="3"/>
  <c r="AL50" i="27"/>
  <c r="P49" i="26"/>
  <c r="P65" i="26" s="1"/>
  <c r="E26" i="43"/>
  <c r="AQ66" i="24"/>
  <c r="AT66" i="24" s="1"/>
  <c r="AQ24" i="26"/>
  <c r="O117" i="26" s="1"/>
  <c r="AT24" i="24"/>
  <c r="AQ59" i="26"/>
  <c r="AT59" i="26" s="1"/>
  <c r="AT23" i="27"/>
  <c r="M103" i="27"/>
  <c r="AQ14" i="26"/>
  <c r="E117" i="26" s="1"/>
  <c r="AT14" i="24"/>
  <c r="AT14" i="27"/>
  <c r="D103" i="27"/>
  <c r="AQ23" i="26"/>
  <c r="N117" i="26" s="1"/>
  <c r="AT23" i="24"/>
  <c r="AT22" i="27"/>
  <c r="L103" i="27"/>
  <c r="AQ65" i="24"/>
  <c r="AT65" i="24" s="1"/>
  <c r="AQ58" i="26"/>
  <c r="AT58" i="26" s="1"/>
  <c r="AQ38" i="26"/>
  <c r="AC117" i="26" s="1"/>
  <c r="AT38" i="24"/>
  <c r="AT37" i="27"/>
  <c r="AA103" i="27"/>
  <c r="AT20" i="27"/>
  <c r="J103" i="27"/>
  <c r="K49" i="26"/>
  <c r="K65" i="26" s="1"/>
  <c r="N49" i="26"/>
  <c r="N65" i="26" s="1"/>
  <c r="AT32" i="27"/>
  <c r="V103" i="27"/>
  <c r="E49" i="26"/>
  <c r="E65" i="26" s="1"/>
  <c r="AT37" i="24"/>
  <c r="AQ37" i="26"/>
  <c r="AB117" i="26" s="1"/>
  <c r="AT36" i="27"/>
  <c r="Z103" i="27"/>
  <c r="D553" i="3"/>
  <c r="AJ553" i="3"/>
  <c r="AA553" i="3"/>
  <c r="V553" i="3"/>
  <c r="W49" i="26"/>
  <c r="W65" i="26" s="1"/>
  <c r="F49" i="26"/>
  <c r="F65" i="26" s="1"/>
  <c r="AT29" i="27"/>
  <c r="S103" i="27"/>
  <c r="E27" i="43"/>
  <c r="AQ62" i="24"/>
  <c r="AT62" i="24" s="1"/>
  <c r="AQ55" i="26"/>
  <c r="AT55" i="26" s="1"/>
  <c r="AQ22" i="26"/>
  <c r="M117" i="26" s="1"/>
  <c r="AT22" i="24"/>
  <c r="AT21" i="27"/>
  <c r="K103" i="27"/>
  <c r="AQ13" i="26"/>
  <c r="D117" i="26" s="1"/>
  <c r="AT13" i="24"/>
  <c r="AC49" i="26"/>
  <c r="AC65" i="26" s="1"/>
  <c r="AQ592" i="3"/>
  <c r="AQ50" i="27" s="1"/>
  <c r="AT50" i="27" s="1"/>
  <c r="CJ490" i="3"/>
  <c r="AV24" i="24"/>
  <c r="AT28" i="27"/>
  <c r="R103" i="27"/>
  <c r="AQ54" i="26"/>
  <c r="AT54" i="26" s="1"/>
  <c r="AQ21" i="26"/>
  <c r="L117" i="26" s="1"/>
  <c r="AQ61" i="24"/>
  <c r="AT61" i="24" s="1"/>
  <c r="AT21" i="24"/>
  <c r="AT18" i="27"/>
  <c r="H103" i="27"/>
  <c r="AQ36" i="26"/>
  <c r="AA117" i="26" s="1"/>
  <c r="AT36" i="24"/>
  <c r="AT35" i="27"/>
  <c r="Y103" i="27"/>
  <c r="L49" i="26"/>
  <c r="L65" i="26" s="1"/>
  <c r="U49" i="26"/>
  <c r="M49" i="26"/>
  <c r="M65" i="26" s="1"/>
  <c r="E23" i="43"/>
  <c r="AQ19" i="26"/>
  <c r="J117" i="26" s="1"/>
  <c r="AT19" i="24"/>
  <c r="AT30" i="27"/>
  <c r="T103" i="27"/>
  <c r="I49" i="26"/>
  <c r="I65" i="26" s="1"/>
  <c r="AQ57" i="26"/>
  <c r="AT57" i="26" s="1"/>
  <c r="AQ64" i="24"/>
  <c r="AT64" i="24" s="1"/>
  <c r="AQ31" i="26"/>
  <c r="V117" i="26" s="1"/>
  <c r="AT31" i="24"/>
  <c r="H49" i="26"/>
  <c r="H65" i="26" s="1"/>
  <c r="AT31" i="27"/>
  <c r="U103" i="27"/>
  <c r="Z49" i="26"/>
  <c r="Z65" i="26" s="1"/>
  <c r="E25" i="43"/>
  <c r="AQ35" i="26"/>
  <c r="Z117" i="26" s="1"/>
  <c r="AT35" i="24"/>
  <c r="AT34" i="27"/>
  <c r="X103" i="27"/>
  <c r="W553" i="3"/>
  <c r="D49" i="26"/>
  <c r="D65" i="26" s="1"/>
  <c r="AQ28" i="26"/>
  <c r="S117" i="26" s="1"/>
  <c r="AQ63" i="24"/>
  <c r="AT63" i="24" s="1"/>
  <c r="AQ56" i="26"/>
  <c r="AT56" i="26" s="1"/>
  <c r="AT28" i="24"/>
  <c r="AT27" i="27"/>
  <c r="Q103" i="27"/>
  <c r="AT20" i="24"/>
  <c r="AQ20" i="26"/>
  <c r="K117" i="26" s="1"/>
  <c r="E29" i="43"/>
  <c r="AT17" i="27"/>
  <c r="G103" i="27"/>
  <c r="O49" i="26"/>
  <c r="O65" i="26" s="1"/>
  <c r="AQ12" i="26"/>
  <c r="C117" i="26" s="1"/>
  <c r="AQ52" i="26"/>
  <c r="AT52" i="26" s="1"/>
  <c r="AQ58" i="24"/>
  <c r="AT58" i="24" s="1"/>
  <c r="AQ51" i="26"/>
  <c r="AT51" i="26" s="1"/>
  <c r="AQ59" i="24"/>
  <c r="AT59" i="24" s="1"/>
  <c r="AT12" i="24"/>
  <c r="AQ27" i="26"/>
  <c r="R117" i="26" s="1"/>
  <c r="AT27" i="24"/>
  <c r="AT26" i="27"/>
  <c r="P103" i="27"/>
  <c r="AQ17" i="26"/>
  <c r="H117" i="26" s="1"/>
  <c r="AT17" i="24"/>
  <c r="AT16" i="27"/>
  <c r="F103" i="27"/>
  <c r="AQ34" i="26"/>
  <c r="Y117" i="26" s="1"/>
  <c r="AT34" i="24"/>
  <c r="AT33" i="27"/>
  <c r="W103" i="27"/>
  <c r="Q49" i="26"/>
  <c r="Q65" i="26" s="1"/>
  <c r="Y49" i="26"/>
  <c r="Y65" i="26" s="1"/>
  <c r="G49" i="26"/>
  <c r="G65" i="26" s="1"/>
  <c r="AQ29" i="26"/>
  <c r="T117" i="26" s="1"/>
  <c r="AT29" i="24"/>
  <c r="C49" i="26"/>
  <c r="C65" i="26" s="1"/>
  <c r="AQ30" i="26"/>
  <c r="U117" i="26" s="1"/>
  <c r="AT30" i="24"/>
  <c r="AT40" i="27"/>
  <c r="AD103" i="27"/>
  <c r="AQ33" i="26"/>
  <c r="X117" i="26" s="1"/>
  <c r="AT33" i="24"/>
  <c r="Q553" i="3"/>
  <c r="T553" i="3"/>
  <c r="F553" i="3"/>
  <c r="AE101" i="27" l="1"/>
  <c r="AE122" i="24"/>
  <c r="AV37" i="24"/>
  <c r="AV15" i="24"/>
  <c r="AV16" i="24"/>
  <c r="AV39" i="24"/>
  <c r="AV34" i="24"/>
  <c r="AV27" i="24"/>
  <c r="AV28" i="24"/>
  <c r="AV31" i="24"/>
  <c r="AV36" i="24"/>
  <c r="AV13" i="24"/>
  <c r="AV18" i="24"/>
  <c r="AV19" i="24"/>
  <c r="AV23" i="24"/>
  <c r="AV49" i="24"/>
  <c r="AV40" i="24"/>
  <c r="AV43" i="24"/>
  <c r="AV48" i="24"/>
  <c r="AV41" i="24"/>
  <c r="AV45" i="24"/>
  <c r="AV47" i="24"/>
  <c r="AV42" i="24"/>
  <c r="AV46" i="24"/>
  <c r="AV44" i="24"/>
  <c r="AV32" i="24"/>
  <c r="AV25" i="24"/>
  <c r="AV26" i="24"/>
  <c r="AV30" i="24"/>
  <c r="AV17" i="24"/>
  <c r="AV20" i="24"/>
  <c r="AV33" i="24"/>
  <c r="AV29" i="24"/>
  <c r="AV21" i="24"/>
  <c r="AV22" i="24"/>
  <c r="AV35" i="24"/>
  <c r="AV38" i="24"/>
  <c r="AV14" i="24"/>
  <c r="AV12" i="24"/>
  <c r="Q60" i="27"/>
  <c r="Q61" i="27"/>
  <c r="R61" i="27"/>
  <c r="E60" i="27"/>
  <c r="N60" i="27"/>
  <c r="AJ60" i="27"/>
  <c r="AD61" i="27"/>
  <c r="D61" i="27"/>
  <c r="AM60" i="27"/>
  <c r="E61" i="27"/>
  <c r="K61" i="27"/>
  <c r="J61" i="27"/>
  <c r="AO61" i="27"/>
  <c r="AO62" i="27" s="1"/>
  <c r="AG61" i="27"/>
  <c r="AB60" i="27"/>
  <c r="AC60" i="27"/>
  <c r="AE60" i="27"/>
  <c r="AJ61" i="27"/>
  <c r="AJ62" i="27" s="1"/>
  <c r="U60" i="27"/>
  <c r="P60" i="27"/>
  <c r="AP61" i="27"/>
  <c r="AP62" i="27" s="1"/>
  <c r="K60" i="27"/>
  <c r="F61" i="27"/>
  <c r="U61" i="27"/>
  <c r="X60" i="27"/>
  <c r="O61" i="27"/>
  <c r="I60" i="27"/>
  <c r="G61" i="27"/>
  <c r="L61" i="27"/>
  <c r="F60" i="27"/>
  <c r="M61" i="27"/>
  <c r="W101" i="27"/>
  <c r="W61" i="27"/>
  <c r="S61" i="27"/>
  <c r="AM61" i="27"/>
  <c r="AM62" i="27" s="1"/>
  <c r="AF61" i="27"/>
  <c r="AP60" i="27"/>
  <c r="Y61" i="27"/>
  <c r="AI60" i="27"/>
  <c r="AG60" i="27"/>
  <c r="AN61" i="27"/>
  <c r="AN62" i="27" s="1"/>
  <c r="L60" i="27"/>
  <c r="AA60" i="27"/>
  <c r="V61" i="27"/>
  <c r="O60" i="27"/>
  <c r="P61" i="27"/>
  <c r="AE61" i="27"/>
  <c r="AO60" i="27"/>
  <c r="AB61" i="27"/>
  <c r="AL60" i="27"/>
  <c r="AC61" i="27"/>
  <c r="U65" i="26"/>
  <c r="AB65" i="26"/>
  <c r="X122" i="24"/>
  <c r="AI61" i="27"/>
  <c r="AI62" i="27" s="1"/>
  <c r="AL61" i="27"/>
  <c r="AL62" i="27" s="1"/>
  <c r="X61" i="27"/>
  <c r="H60" i="27"/>
  <c r="G60" i="27"/>
  <c r="Z60" i="27"/>
  <c r="Y60" i="27"/>
  <c r="AF60" i="27"/>
  <c r="D60" i="27"/>
  <c r="S60" i="27"/>
  <c r="V60" i="27"/>
  <c r="AK60" i="27"/>
  <c r="H61" i="27"/>
  <c r="AH60" i="27"/>
  <c r="I61" i="27"/>
  <c r="T61" i="27"/>
  <c r="C61" i="27"/>
  <c r="AD60" i="27"/>
  <c r="M60" i="27"/>
  <c r="AK61" i="27"/>
  <c r="AK62" i="27" s="1"/>
  <c r="Z61" i="27"/>
  <c r="AN60" i="27"/>
  <c r="W60" i="27"/>
  <c r="J60" i="27"/>
  <c r="AH61" i="27"/>
  <c r="R60" i="27"/>
  <c r="T60" i="27"/>
  <c r="C60" i="27"/>
  <c r="AA61" i="27"/>
  <c r="N61" i="27"/>
  <c r="AD101" i="27"/>
  <c r="F101" i="27"/>
  <c r="Q101" i="27"/>
  <c r="J101" i="27"/>
  <c r="E101" i="27"/>
  <c r="I101" i="27"/>
  <c r="X552" i="3"/>
  <c r="X101" i="27"/>
  <c r="U101" i="27"/>
  <c r="H101" i="27"/>
  <c r="R101" i="27"/>
  <c r="Z101" i="27"/>
  <c r="M101" i="27"/>
  <c r="P101" i="27"/>
  <c r="G101" i="27"/>
  <c r="T101" i="27"/>
  <c r="Y101" i="27"/>
  <c r="V101" i="27"/>
  <c r="AA101" i="27"/>
  <c r="D101" i="27"/>
  <c r="AB101" i="27"/>
  <c r="AC101" i="27"/>
  <c r="C101" i="27"/>
  <c r="AJ101" i="27"/>
  <c r="AH101" i="27"/>
  <c r="AM101" i="27"/>
  <c r="AF101" i="27"/>
  <c r="AL101" i="27"/>
  <c r="AK101" i="27"/>
  <c r="AG101" i="27"/>
  <c r="AI101" i="27"/>
  <c r="K101" i="27"/>
  <c r="S101" i="27"/>
  <c r="L101" i="27"/>
  <c r="N101" i="27"/>
  <c r="O101" i="27"/>
  <c r="AH552" i="3"/>
  <c r="AF122" i="24"/>
  <c r="AJ122" i="24"/>
  <c r="AH122" i="24"/>
  <c r="AK122" i="24"/>
  <c r="AI122" i="24"/>
  <c r="AL122" i="24"/>
  <c r="AM122" i="24"/>
  <c r="AG122" i="24"/>
  <c r="L552" i="3"/>
  <c r="AC552" i="3"/>
  <c r="Q552" i="3"/>
  <c r="C122" i="24"/>
  <c r="C136" i="24"/>
  <c r="G136" i="24" s="1"/>
  <c r="G29" i="43"/>
  <c r="G23" i="43"/>
  <c r="AT36" i="26"/>
  <c r="G27" i="43"/>
  <c r="AV65" i="24"/>
  <c r="AT14" i="26"/>
  <c r="AV66" i="24"/>
  <c r="AT39" i="26"/>
  <c r="AT32" i="26"/>
  <c r="AV60" i="24"/>
  <c r="AT26" i="26"/>
  <c r="R552" i="3"/>
  <c r="T122" i="24"/>
  <c r="Y122" i="24"/>
  <c r="R122" i="24"/>
  <c r="D70" i="24"/>
  <c r="I552" i="3"/>
  <c r="AF552" i="3"/>
  <c r="V122" i="24"/>
  <c r="U70" i="24"/>
  <c r="M122" i="24"/>
  <c r="AA552" i="3"/>
  <c r="H552" i="3"/>
  <c r="O552" i="3"/>
  <c r="AB122" i="24"/>
  <c r="N70" i="24"/>
  <c r="AP552" i="3"/>
  <c r="O122" i="24"/>
  <c r="I122" i="24"/>
  <c r="AG552" i="3"/>
  <c r="S552" i="3"/>
  <c r="X70" i="24"/>
  <c r="P122" i="24"/>
  <c r="R70" i="24"/>
  <c r="S70" i="24"/>
  <c r="AT30" i="26"/>
  <c r="AT17" i="26"/>
  <c r="E20" i="43"/>
  <c r="AV58" i="24"/>
  <c r="G25" i="43"/>
  <c r="AT19" i="26"/>
  <c r="AT21" i="26"/>
  <c r="E13" i="43"/>
  <c r="AQ49" i="26"/>
  <c r="AT49" i="26" s="1"/>
  <c r="AT49" i="24"/>
  <c r="AT13" i="26"/>
  <c r="AV62" i="24"/>
  <c r="AT24" i="26"/>
  <c r="T552" i="3"/>
  <c r="K552" i="3"/>
  <c r="G70" i="24"/>
  <c r="Q70" i="24"/>
  <c r="O70" i="24"/>
  <c r="K122" i="24"/>
  <c r="S122" i="24"/>
  <c r="AI552" i="3"/>
  <c r="AB552" i="3"/>
  <c r="AA122" i="24"/>
  <c r="F70" i="24"/>
  <c r="V552" i="3"/>
  <c r="E552" i="3"/>
  <c r="E70" i="24"/>
  <c r="AN552" i="3"/>
  <c r="E122" i="24"/>
  <c r="P70" i="24"/>
  <c r="AA70" i="24"/>
  <c r="AE552" i="3"/>
  <c r="AD122" i="24"/>
  <c r="W122" i="24"/>
  <c r="AT28" i="26"/>
  <c r="AT35" i="26"/>
  <c r="E28" i="43"/>
  <c r="AV64" i="24"/>
  <c r="E21" i="43"/>
  <c r="AV61" i="24"/>
  <c r="AT38" i="26"/>
  <c r="AT23" i="26"/>
  <c r="AT15" i="26"/>
  <c r="AT25" i="26"/>
  <c r="AT16" i="26"/>
  <c r="F552" i="3"/>
  <c r="N552" i="3"/>
  <c r="U122" i="24"/>
  <c r="H122" i="24"/>
  <c r="Z552" i="3"/>
  <c r="G552" i="3"/>
  <c r="J122" i="24"/>
  <c r="L70" i="24"/>
  <c r="D122" i="24"/>
  <c r="W70" i="24"/>
  <c r="D552" i="3"/>
  <c r="Y552" i="3"/>
  <c r="K70" i="24"/>
  <c r="C552" i="3"/>
  <c r="J552" i="3"/>
  <c r="U552" i="3"/>
  <c r="P552" i="3"/>
  <c r="J70" i="24"/>
  <c r="Q122" i="24"/>
  <c r="V70" i="24"/>
  <c r="AT33" i="26"/>
  <c r="C70" i="24"/>
  <c r="C82" i="24"/>
  <c r="G82" i="24" s="1"/>
  <c r="AT29" i="26"/>
  <c r="AT34" i="26"/>
  <c r="AT27" i="26"/>
  <c r="AV59" i="24"/>
  <c r="AT12" i="26"/>
  <c r="AT20" i="26"/>
  <c r="E22" i="43"/>
  <c r="AV63" i="24"/>
  <c r="AT31" i="26"/>
  <c r="AT22" i="26"/>
  <c r="AT37" i="26"/>
  <c r="G26" i="43"/>
  <c r="AT18" i="26"/>
  <c r="W552" i="3"/>
  <c r="AD552" i="3"/>
  <c r="Z122" i="24"/>
  <c r="Z70" i="24"/>
  <c r="H70" i="24"/>
  <c r="I70" i="24"/>
  <c r="M70" i="24"/>
  <c r="L122" i="24"/>
  <c r="AJ552" i="3"/>
  <c r="M552" i="3"/>
  <c r="AC122" i="24"/>
  <c r="N122" i="24"/>
  <c r="AO552" i="3"/>
  <c r="AL552" i="3"/>
  <c r="T70" i="24"/>
  <c r="AM552" i="3"/>
  <c r="AK552" i="3"/>
  <c r="F122" i="24"/>
  <c r="G122" i="24"/>
  <c r="AJ63" i="26" l="1"/>
  <c r="AI63" i="26"/>
  <c r="AH62" i="27"/>
  <c r="D107" i="27"/>
  <c r="H107" i="27"/>
  <c r="C107" i="27"/>
  <c r="AG62" i="27"/>
  <c r="AP64" i="27"/>
  <c r="AF62" i="27"/>
  <c r="AH63" i="26"/>
  <c r="AG63" i="26"/>
  <c r="C108" i="27"/>
  <c r="AG76" i="24"/>
  <c r="AF63" i="26"/>
  <c r="AE62" i="27"/>
  <c r="N62" i="27"/>
  <c r="U63" i="26"/>
  <c r="F64" i="27"/>
  <c r="K64" i="27"/>
  <c r="T64" i="27"/>
  <c r="V64" i="27"/>
  <c r="Y64" i="27"/>
  <c r="D62" i="27"/>
  <c r="G64" i="27"/>
  <c r="AN64" i="27"/>
  <c r="C64" i="27"/>
  <c r="H64" i="27"/>
  <c r="AA64" i="27"/>
  <c r="U64" i="27"/>
  <c r="AB64" i="27"/>
  <c r="W64" i="27"/>
  <c r="L64" i="27"/>
  <c r="E64" i="27"/>
  <c r="AD62" i="27"/>
  <c r="AE63" i="26"/>
  <c r="Q62" i="27"/>
  <c r="Q64" i="27"/>
  <c r="AC62" i="27"/>
  <c r="E107" i="27"/>
  <c r="I64" i="27"/>
  <c r="O64" i="27"/>
  <c r="N64" i="27"/>
  <c r="P64" i="27"/>
  <c r="Z64" i="27"/>
  <c r="X64" i="27"/>
  <c r="AJ64" i="27"/>
  <c r="S62" i="27"/>
  <c r="AJ107" i="27"/>
  <c r="E108" i="27"/>
  <c r="G62" i="27"/>
  <c r="L108" i="27"/>
  <c r="M62" i="27"/>
  <c r="I62" i="27"/>
  <c r="K62" i="27"/>
  <c r="AA62" i="27"/>
  <c r="U62" i="27"/>
  <c r="R62" i="27"/>
  <c r="AD64" i="27"/>
  <c r="AB62" i="27"/>
  <c r="L62" i="27"/>
  <c r="AE64" i="27"/>
  <c r="AM64" i="27"/>
  <c r="Y62" i="27"/>
  <c r="E62" i="27"/>
  <c r="J107" i="27"/>
  <c r="R64" i="27"/>
  <c r="AK108" i="27"/>
  <c r="G108" i="27"/>
  <c r="AO64" i="27"/>
  <c r="V62" i="27"/>
  <c r="AG64" i="27"/>
  <c r="AC64" i="27"/>
  <c r="X62" i="27"/>
  <c r="S64" i="27"/>
  <c r="F107" i="27"/>
  <c r="AL64" i="27"/>
  <c r="M64" i="27"/>
  <c r="AC107" i="27"/>
  <c r="AD108" i="27"/>
  <c r="L107" i="27"/>
  <c r="AG107" i="27"/>
  <c r="AI64" i="27"/>
  <c r="AF64" i="27"/>
  <c r="I108" i="27"/>
  <c r="AM108" i="27"/>
  <c r="T108" i="27"/>
  <c r="J62" i="27"/>
  <c r="W62" i="27"/>
  <c r="AJ108" i="27"/>
  <c r="H108" i="27"/>
  <c r="Z62" i="27"/>
  <c r="AB107" i="27"/>
  <c r="M107" i="27"/>
  <c r="P108" i="27"/>
  <c r="AG108" i="27"/>
  <c r="AH107" i="27"/>
  <c r="G107" i="27"/>
  <c r="H62" i="27"/>
  <c r="D64" i="27"/>
  <c r="AK64" i="27"/>
  <c r="J64" i="27"/>
  <c r="Y108" i="27"/>
  <c r="R108" i="27"/>
  <c r="S108" i="27"/>
  <c r="AE107" i="27"/>
  <c r="AI107" i="27"/>
  <c r="P107" i="27"/>
  <c r="I107" i="27"/>
  <c r="AL107" i="27"/>
  <c r="AE108" i="27"/>
  <c r="AA108" i="27"/>
  <c r="O108" i="27"/>
  <c r="F62" i="27"/>
  <c r="T107" i="27"/>
  <c r="D108" i="27"/>
  <c r="U108" i="27"/>
  <c r="N108" i="27"/>
  <c r="W107" i="27"/>
  <c r="AK107" i="27"/>
  <c r="Q107" i="27"/>
  <c r="Q108" i="27"/>
  <c r="AH108" i="27"/>
  <c r="N107" i="27"/>
  <c r="Z107" i="27"/>
  <c r="S107" i="27"/>
  <c r="AF107" i="27"/>
  <c r="Y107" i="27"/>
  <c r="AB108" i="27"/>
  <c r="AA107" i="27"/>
  <c r="U107" i="27"/>
  <c r="W108" i="27"/>
  <c r="X107" i="27"/>
  <c r="O62" i="27"/>
  <c r="P62" i="27"/>
  <c r="R63" i="26"/>
  <c r="T63" i="26"/>
  <c r="L63" i="26"/>
  <c r="Q63" i="26"/>
  <c r="M63" i="26"/>
  <c r="S63" i="26"/>
  <c r="Y63" i="26"/>
  <c r="AB63" i="26"/>
  <c r="C63" i="26"/>
  <c r="P63" i="26"/>
  <c r="AC63" i="26"/>
  <c r="O63" i="26"/>
  <c r="W63" i="26"/>
  <c r="V63" i="26"/>
  <c r="K63" i="26"/>
  <c r="C75" i="26"/>
  <c r="G75" i="26" s="1"/>
  <c r="J63" i="26"/>
  <c r="F63" i="26"/>
  <c r="D63" i="26"/>
  <c r="E63" i="26"/>
  <c r="Z63" i="26"/>
  <c r="AA63" i="26"/>
  <c r="G63" i="26"/>
  <c r="AD63" i="26"/>
  <c r="N63" i="26"/>
  <c r="I63" i="26"/>
  <c r="X63" i="26"/>
  <c r="H63" i="26"/>
  <c r="AB115" i="26"/>
  <c r="T62" i="27"/>
  <c r="C62" i="27"/>
  <c r="AM107" i="27"/>
  <c r="AH64" i="27"/>
  <c r="K108" i="27"/>
  <c r="X108" i="27"/>
  <c r="AD107" i="27"/>
  <c r="K107" i="27"/>
  <c r="M108" i="27"/>
  <c r="AL108" i="27"/>
  <c r="V107" i="27"/>
  <c r="AF108" i="27"/>
  <c r="Z108" i="27"/>
  <c r="AI108" i="27"/>
  <c r="R107" i="27"/>
  <c r="F108" i="27"/>
  <c r="J108" i="27"/>
  <c r="O107" i="27"/>
  <c r="AC108" i="27"/>
  <c r="V108" i="27"/>
  <c r="AF115" i="26"/>
  <c r="AJ115" i="26"/>
  <c r="AH115" i="26"/>
  <c r="AG115" i="26"/>
  <c r="AK115" i="26"/>
  <c r="AI115" i="26"/>
  <c r="AL115" i="26"/>
  <c r="AM115" i="26"/>
  <c r="R115" i="26"/>
  <c r="T115" i="26"/>
  <c r="X115" i="26"/>
  <c r="G115" i="26"/>
  <c r="N115" i="26"/>
  <c r="S115" i="26"/>
  <c r="O115" i="26"/>
  <c r="L115" i="26"/>
  <c r="H115" i="26"/>
  <c r="AD115" i="26"/>
  <c r="E115" i="26"/>
  <c r="M115" i="26"/>
  <c r="P115" i="26"/>
  <c r="I115" i="26"/>
  <c r="Y115" i="26"/>
  <c r="F115" i="26"/>
  <c r="AC115" i="26"/>
  <c r="Z115" i="26"/>
  <c r="J115" i="26"/>
  <c r="U115" i="26"/>
  <c r="W115" i="26"/>
  <c r="V115" i="26"/>
  <c r="K115" i="26"/>
  <c r="D115" i="26"/>
  <c r="Q115" i="26"/>
  <c r="AA115" i="26"/>
  <c r="G20" i="43"/>
  <c r="E30" i="43"/>
  <c r="F28" i="43" s="1"/>
  <c r="T76" i="24"/>
  <c r="AP76" i="24"/>
  <c r="AK76" i="24"/>
  <c r="AI76" i="24"/>
  <c r="C76" i="24"/>
  <c r="N77" i="24"/>
  <c r="AP77" i="24"/>
  <c r="AP78" i="24" s="1"/>
  <c r="AB76" i="24"/>
  <c r="AO77" i="24"/>
  <c r="AO78" i="24" s="1"/>
  <c r="AJ76" i="24"/>
  <c r="AL76" i="24"/>
  <c r="W76" i="24"/>
  <c r="AJ77" i="24"/>
  <c r="AL77" i="24"/>
  <c r="AL78" i="24" s="1"/>
  <c r="I77" i="24"/>
  <c r="Q77" i="24"/>
  <c r="AK77" i="24"/>
  <c r="AK78" i="24" s="1"/>
  <c r="L77" i="24"/>
  <c r="AF77" i="24"/>
  <c r="C77" i="24"/>
  <c r="H77" i="24"/>
  <c r="H76" i="24"/>
  <c r="E76" i="24"/>
  <c r="AB77" i="24"/>
  <c r="AH76" i="24"/>
  <c r="Q76" i="24"/>
  <c r="AE77" i="24"/>
  <c r="U76" i="24"/>
  <c r="AO76" i="24"/>
  <c r="K76" i="24"/>
  <c r="AD76" i="24"/>
  <c r="Z76" i="24"/>
  <c r="S76" i="24"/>
  <c r="AD77" i="24"/>
  <c r="P76" i="24"/>
  <c r="AN76" i="24"/>
  <c r="AA76" i="24"/>
  <c r="AC76" i="24"/>
  <c r="AF76" i="24"/>
  <c r="R77" i="24"/>
  <c r="R76" i="24"/>
  <c r="I76" i="24"/>
  <c r="V76" i="24"/>
  <c r="K77" i="24"/>
  <c r="U77" i="24"/>
  <c r="D76" i="24"/>
  <c r="X76" i="24"/>
  <c r="AE76" i="24"/>
  <c r="O77" i="24"/>
  <c r="AI77" i="24"/>
  <c r="X77" i="24"/>
  <c r="G77" i="24"/>
  <c r="G76" i="24"/>
  <c r="V77" i="24"/>
  <c r="W77" i="24"/>
  <c r="AC77" i="24"/>
  <c r="Y77" i="24"/>
  <c r="AM77" i="24"/>
  <c r="AM78" i="24" s="1"/>
  <c r="M76" i="24"/>
  <c r="O76" i="24"/>
  <c r="J76" i="24"/>
  <c r="M77" i="24"/>
  <c r="AN77" i="24"/>
  <c r="AN78" i="24" s="1"/>
  <c r="AH77" i="24"/>
  <c r="S77" i="24"/>
  <c r="L76" i="24"/>
  <c r="L80" i="24" s="1"/>
  <c r="N76" i="24"/>
  <c r="AG77" i="24"/>
  <c r="Z77" i="24"/>
  <c r="E77" i="24"/>
  <c r="T77" i="24"/>
  <c r="J77" i="24"/>
  <c r="AA77" i="24"/>
  <c r="AM76" i="24"/>
  <c r="P77" i="24"/>
  <c r="F76" i="24"/>
  <c r="D77" i="24"/>
  <c r="F77" i="24"/>
  <c r="Y76" i="24"/>
  <c r="G21" i="43"/>
  <c r="F128" i="24"/>
  <c r="N128" i="24"/>
  <c r="V128" i="24"/>
  <c r="AD128" i="24"/>
  <c r="AL128" i="24"/>
  <c r="I128" i="24"/>
  <c r="Q128" i="24"/>
  <c r="Y128" i="24"/>
  <c r="AG128" i="24"/>
  <c r="AI128" i="24"/>
  <c r="D128" i="24"/>
  <c r="L128" i="24"/>
  <c r="T128" i="24"/>
  <c r="AB128" i="24"/>
  <c r="AJ128" i="24"/>
  <c r="G128" i="24"/>
  <c r="O128" i="24"/>
  <c r="W128" i="24"/>
  <c r="AE128" i="24"/>
  <c r="AM128" i="24"/>
  <c r="H128" i="24"/>
  <c r="X128" i="24"/>
  <c r="C128" i="24"/>
  <c r="AA128" i="24"/>
  <c r="J128" i="24"/>
  <c r="R128" i="24"/>
  <c r="Z128" i="24"/>
  <c r="AH128" i="24"/>
  <c r="E128" i="24"/>
  <c r="M128" i="24"/>
  <c r="U128" i="24"/>
  <c r="AC128" i="24"/>
  <c r="AK128" i="24"/>
  <c r="P128" i="24"/>
  <c r="AF128" i="24"/>
  <c r="K128" i="24"/>
  <c r="S128" i="24"/>
  <c r="AK129" i="24"/>
  <c r="U129" i="24"/>
  <c r="E129" i="24"/>
  <c r="X129" i="24"/>
  <c r="H129" i="24"/>
  <c r="AE129" i="24"/>
  <c r="O129" i="24"/>
  <c r="AL129" i="24"/>
  <c r="V129" i="24"/>
  <c r="F129" i="24"/>
  <c r="AG129" i="24"/>
  <c r="D129" i="24"/>
  <c r="R129" i="24"/>
  <c r="Y129" i="24"/>
  <c r="I129" i="24"/>
  <c r="AB129" i="24"/>
  <c r="L129" i="24"/>
  <c r="AI129" i="24"/>
  <c r="S129" i="24"/>
  <c r="C129" i="24"/>
  <c r="Z129" i="24"/>
  <c r="J129" i="24"/>
  <c r="AJ129" i="24"/>
  <c r="K129" i="24"/>
  <c r="AC129" i="24"/>
  <c r="M129" i="24"/>
  <c r="AF129" i="24"/>
  <c r="P129" i="24"/>
  <c r="AM129" i="24"/>
  <c r="W129" i="24"/>
  <c r="G129" i="24"/>
  <c r="AD129" i="24"/>
  <c r="N129" i="24"/>
  <c r="Q129" i="24"/>
  <c r="T129" i="24"/>
  <c r="AA129" i="24"/>
  <c r="AH129" i="24"/>
  <c r="G22" i="43"/>
  <c r="C115" i="26"/>
  <c r="C129" i="26"/>
  <c r="G129" i="26" s="1"/>
  <c r="G28" i="43"/>
  <c r="E15" i="43"/>
  <c r="G13" i="43"/>
  <c r="AF80" i="24" l="1"/>
  <c r="I110" i="27"/>
  <c r="AJ78" i="24"/>
  <c r="S78" i="24"/>
  <c r="AI78" i="24"/>
  <c r="Q131" i="24"/>
  <c r="AL131" i="24"/>
  <c r="AH78" i="24"/>
  <c r="G131" i="24"/>
  <c r="AE131" i="24"/>
  <c r="N131" i="24"/>
  <c r="AM110" i="27"/>
  <c r="C121" i="26"/>
  <c r="C78" i="24"/>
  <c r="AA78" i="24"/>
  <c r="AG78" i="24"/>
  <c r="AM80" i="24"/>
  <c r="X78" i="24"/>
  <c r="AC110" i="27"/>
  <c r="Y110" i="27"/>
  <c r="R131" i="24"/>
  <c r="AF78" i="24"/>
  <c r="D110" i="27"/>
  <c r="F110" i="27"/>
  <c r="C110" i="27"/>
  <c r="K110" i="27"/>
  <c r="T110" i="27"/>
  <c r="H110" i="27"/>
  <c r="L110" i="27"/>
  <c r="AK110" i="27"/>
  <c r="X110" i="27"/>
  <c r="Z110" i="27"/>
  <c r="P110" i="27"/>
  <c r="E110" i="27"/>
  <c r="O110" i="27"/>
  <c r="U110" i="27"/>
  <c r="G110" i="27"/>
  <c r="M110" i="27"/>
  <c r="J110" i="27"/>
  <c r="G80" i="24"/>
  <c r="F80" i="24"/>
  <c r="E80" i="24"/>
  <c r="AE78" i="24"/>
  <c r="AA131" i="24"/>
  <c r="AD131" i="24"/>
  <c r="K131" i="24"/>
  <c r="Y131" i="24"/>
  <c r="T78" i="24"/>
  <c r="W78" i="24"/>
  <c r="Y80" i="24"/>
  <c r="N80" i="24"/>
  <c r="M80" i="24"/>
  <c r="V80" i="24"/>
  <c r="AD80" i="24"/>
  <c r="AB80" i="24"/>
  <c r="O80" i="24"/>
  <c r="AA110" i="27"/>
  <c r="W110" i="27"/>
  <c r="AH110" i="27"/>
  <c r="AB110" i="27"/>
  <c r="AJ110" i="27"/>
  <c r="AF110" i="27"/>
  <c r="AL110" i="27"/>
  <c r="AE110" i="27"/>
  <c r="AG110" i="27"/>
  <c r="R110" i="27"/>
  <c r="V110" i="27"/>
  <c r="AD110" i="27"/>
  <c r="N110" i="27"/>
  <c r="Q110" i="27"/>
  <c r="AI110" i="27"/>
  <c r="AA70" i="26"/>
  <c r="I69" i="26"/>
  <c r="Q80" i="24"/>
  <c r="AO70" i="26"/>
  <c r="AO71" i="26" s="1"/>
  <c r="X69" i="26"/>
  <c r="U131" i="24"/>
  <c r="AG70" i="26"/>
  <c r="L69" i="26"/>
  <c r="S110" i="27"/>
  <c r="AB70" i="26"/>
  <c r="AK69" i="26"/>
  <c r="E69" i="26"/>
  <c r="H69" i="26"/>
  <c r="D69" i="26"/>
  <c r="U70" i="26"/>
  <c r="E70" i="26"/>
  <c r="J70" i="26"/>
  <c r="H70" i="26"/>
  <c r="S70" i="26"/>
  <c r="Y69" i="26"/>
  <c r="AP70" i="26"/>
  <c r="AP71" i="26" s="1"/>
  <c r="AM70" i="26"/>
  <c r="AM71" i="26" s="1"/>
  <c r="AA69" i="26"/>
  <c r="AC69" i="26"/>
  <c r="N69" i="26"/>
  <c r="AJ70" i="26"/>
  <c r="AJ71" i="26" s="1"/>
  <c r="U69" i="26"/>
  <c r="AC70" i="26"/>
  <c r="AB69" i="26"/>
  <c r="AF69" i="26"/>
  <c r="AN70" i="26"/>
  <c r="AN71" i="26" s="1"/>
  <c r="AD70" i="26"/>
  <c r="M70" i="26"/>
  <c r="W70" i="26"/>
  <c r="V69" i="26"/>
  <c r="Q70" i="26"/>
  <c r="AE69" i="26"/>
  <c r="AL70" i="26"/>
  <c r="AL71" i="26" s="1"/>
  <c r="AK70" i="26"/>
  <c r="AK71" i="26" s="1"/>
  <c r="P69" i="26"/>
  <c r="AO69" i="26"/>
  <c r="AM69" i="26"/>
  <c r="Z70" i="26"/>
  <c r="I70" i="26"/>
  <c r="AN69" i="26"/>
  <c r="R69" i="26"/>
  <c r="V70" i="26"/>
  <c r="Q69" i="26"/>
  <c r="AI69" i="26"/>
  <c r="AI70" i="26"/>
  <c r="AP69" i="26"/>
  <c r="AG69" i="26"/>
  <c r="R70" i="26"/>
  <c r="AH69" i="26"/>
  <c r="C69" i="26"/>
  <c r="AH70" i="26"/>
  <c r="L70" i="26"/>
  <c r="C70" i="26"/>
  <c r="S69" i="26"/>
  <c r="AE70" i="26"/>
  <c r="D70" i="26"/>
  <c r="AJ69" i="26"/>
  <c r="T69" i="26"/>
  <c r="K69" i="26"/>
  <c r="F69" i="26"/>
  <c r="Z69" i="26"/>
  <c r="O70" i="26"/>
  <c r="AD69" i="26"/>
  <c r="O69" i="26"/>
  <c r="T70" i="26"/>
  <c r="M69" i="26"/>
  <c r="N70" i="26"/>
  <c r="W69" i="26"/>
  <c r="AL69" i="26"/>
  <c r="Y70" i="26"/>
  <c r="G69" i="26"/>
  <c r="G70" i="26"/>
  <c r="F70" i="26"/>
  <c r="J69" i="26"/>
  <c r="X70" i="26"/>
  <c r="P70" i="26"/>
  <c r="AF70" i="26"/>
  <c r="K70" i="26"/>
  <c r="P131" i="24"/>
  <c r="AB131" i="24"/>
  <c r="P78" i="24"/>
  <c r="D78" i="24"/>
  <c r="H78" i="24"/>
  <c r="F22" i="43"/>
  <c r="W131" i="24"/>
  <c r="M131" i="24"/>
  <c r="Z78" i="24"/>
  <c r="AJ131" i="24"/>
  <c r="I131" i="24"/>
  <c r="F21" i="43"/>
  <c r="AI131" i="24"/>
  <c r="U78" i="24"/>
  <c r="AO80" i="24"/>
  <c r="AH131" i="24"/>
  <c r="AM131" i="24"/>
  <c r="AC131" i="24"/>
  <c r="Z131" i="24"/>
  <c r="L131" i="24"/>
  <c r="V131" i="24"/>
  <c r="AC78" i="24"/>
  <c r="K78" i="24"/>
  <c r="AB78" i="24"/>
  <c r="E78" i="24"/>
  <c r="M78" i="24"/>
  <c r="V78" i="24"/>
  <c r="AF131" i="24"/>
  <c r="D131" i="24"/>
  <c r="X131" i="24"/>
  <c r="J78" i="24"/>
  <c r="T131" i="24"/>
  <c r="S131" i="24"/>
  <c r="AG131" i="24"/>
  <c r="O131" i="24"/>
  <c r="E131" i="24"/>
  <c r="D80" i="24"/>
  <c r="I80" i="24"/>
  <c r="AC80" i="24"/>
  <c r="K80" i="24"/>
  <c r="H80" i="24"/>
  <c r="X80" i="24"/>
  <c r="P80" i="24"/>
  <c r="H131" i="24"/>
  <c r="AK131" i="24"/>
  <c r="AE80" i="24"/>
  <c r="Z80" i="24"/>
  <c r="U80" i="24"/>
  <c r="W80" i="24"/>
  <c r="C80" i="24"/>
  <c r="T80" i="24"/>
  <c r="J131" i="24"/>
  <c r="F131" i="24"/>
  <c r="C131" i="24"/>
  <c r="J80" i="24"/>
  <c r="R80" i="24"/>
  <c r="AA80" i="24"/>
  <c r="S80" i="24"/>
  <c r="F13" i="43"/>
  <c r="F14" i="43"/>
  <c r="G15" i="43"/>
  <c r="F15" i="43"/>
  <c r="H121" i="26"/>
  <c r="P121" i="26"/>
  <c r="X121" i="26"/>
  <c r="AF121" i="26"/>
  <c r="K121" i="26"/>
  <c r="S121" i="26"/>
  <c r="AA121" i="26"/>
  <c r="AI121" i="26"/>
  <c r="J121" i="26"/>
  <c r="M121" i="26"/>
  <c r="F121" i="26"/>
  <c r="N121" i="26"/>
  <c r="V121" i="26"/>
  <c r="AD121" i="26"/>
  <c r="AL121" i="26"/>
  <c r="I121" i="26"/>
  <c r="Q121" i="26"/>
  <c r="Y121" i="26"/>
  <c r="AG121" i="26"/>
  <c r="R121" i="26"/>
  <c r="E121" i="26"/>
  <c r="AK121" i="26"/>
  <c r="D121" i="26"/>
  <c r="L121" i="26"/>
  <c r="T121" i="26"/>
  <c r="AB121" i="26"/>
  <c r="AJ121" i="26"/>
  <c r="G121" i="26"/>
  <c r="O121" i="26"/>
  <c r="W121" i="26"/>
  <c r="AE121" i="26"/>
  <c r="AM121" i="26"/>
  <c r="Z121" i="26"/>
  <c r="AH121" i="26"/>
  <c r="U121" i="26"/>
  <c r="AC121" i="26"/>
  <c r="AL122" i="26"/>
  <c r="V122" i="26"/>
  <c r="F122" i="26"/>
  <c r="Y122" i="26"/>
  <c r="I122" i="26"/>
  <c r="AF122" i="26"/>
  <c r="P122" i="26"/>
  <c r="AM122" i="26"/>
  <c r="W122" i="26"/>
  <c r="G122" i="26"/>
  <c r="R122" i="26"/>
  <c r="L122" i="26"/>
  <c r="Z122" i="26"/>
  <c r="J122" i="26"/>
  <c r="AC122" i="26"/>
  <c r="M122" i="26"/>
  <c r="AJ122" i="26"/>
  <c r="T122" i="26"/>
  <c r="D122" i="26"/>
  <c r="AA122" i="26"/>
  <c r="K122" i="26"/>
  <c r="AK122" i="26"/>
  <c r="AB122" i="26"/>
  <c r="AD122" i="26"/>
  <c r="N122" i="26"/>
  <c r="AG122" i="26"/>
  <c r="Q122" i="26"/>
  <c r="C122" i="26"/>
  <c r="X122" i="26"/>
  <c r="H122" i="26"/>
  <c r="AE122" i="26"/>
  <c r="O122" i="26"/>
  <c r="AH122" i="26"/>
  <c r="U122" i="26"/>
  <c r="E122" i="26"/>
  <c r="AI122" i="26"/>
  <c r="S122" i="26"/>
  <c r="F78" i="24"/>
  <c r="AD78" i="24"/>
  <c r="L78" i="24"/>
  <c r="AL80" i="24"/>
  <c r="AK80" i="24"/>
  <c r="F20" i="43"/>
  <c r="F24" i="43"/>
  <c r="G30" i="43"/>
  <c r="F30" i="43"/>
  <c r="F23" i="43"/>
  <c r="F27" i="43"/>
  <c r="F29" i="43"/>
  <c r="F26" i="43"/>
  <c r="F25" i="43"/>
  <c r="I78" i="24"/>
  <c r="AG80" i="24"/>
  <c r="AI80" i="24"/>
  <c r="G78" i="24"/>
  <c r="R78" i="24"/>
  <c r="AN80" i="24"/>
  <c r="Q78" i="24"/>
  <c r="Y78" i="24"/>
  <c r="O78" i="24"/>
  <c r="AH80" i="24"/>
  <c r="AJ80" i="24"/>
  <c r="N78" i="24"/>
  <c r="AP80" i="24"/>
  <c r="AF71" i="26" l="1"/>
  <c r="AI71" i="26"/>
  <c r="V71" i="26"/>
  <c r="Z124" i="26"/>
  <c r="F124" i="26"/>
  <c r="D124" i="26"/>
  <c r="AI124" i="26"/>
  <c r="AH71" i="26"/>
  <c r="AG71" i="26"/>
  <c r="AL73" i="26"/>
  <c r="AM73" i="26"/>
  <c r="AD73" i="26"/>
  <c r="AJ73" i="26"/>
  <c r="AK124" i="26"/>
  <c r="K124" i="26"/>
  <c r="AE124" i="26"/>
  <c r="AM124" i="26"/>
  <c r="U71" i="26"/>
  <c r="E71" i="26"/>
  <c r="AC71" i="26"/>
  <c r="AE71" i="26"/>
  <c r="S73" i="26"/>
  <c r="L124" i="26"/>
  <c r="Q73" i="26"/>
  <c r="AC73" i="26"/>
  <c r="W73" i="26"/>
  <c r="F73" i="26"/>
  <c r="AB73" i="26"/>
  <c r="N73" i="26"/>
  <c r="H73" i="26"/>
  <c r="X73" i="26"/>
  <c r="AD71" i="26"/>
  <c r="K71" i="26"/>
  <c r="Y71" i="26"/>
  <c r="AB71" i="26"/>
  <c r="F71" i="26"/>
  <c r="L71" i="26"/>
  <c r="L73" i="26"/>
  <c r="AO73" i="26"/>
  <c r="AE73" i="26"/>
  <c r="AH73" i="26"/>
  <c r="O73" i="26"/>
  <c r="Z73" i="26"/>
  <c r="I73" i="26"/>
  <c r="M73" i="26"/>
  <c r="G73" i="26"/>
  <c r="K73" i="26"/>
  <c r="E73" i="26"/>
  <c r="V73" i="26"/>
  <c r="AA73" i="26"/>
  <c r="R73" i="26"/>
  <c r="I71" i="26"/>
  <c r="P73" i="26"/>
  <c r="Y73" i="26"/>
  <c r="W71" i="26"/>
  <c r="H71" i="26"/>
  <c r="D71" i="26"/>
  <c r="X71" i="26"/>
  <c r="N71" i="26"/>
  <c r="J71" i="26"/>
  <c r="O71" i="26"/>
  <c r="AP73" i="26"/>
  <c r="D73" i="26"/>
  <c r="T71" i="26"/>
  <c r="C71" i="26"/>
  <c r="Z71" i="26"/>
  <c r="AI73" i="26"/>
  <c r="AG73" i="26"/>
  <c r="J73" i="26"/>
  <c r="R71" i="26"/>
  <c r="T73" i="26"/>
  <c r="AA71" i="26"/>
  <c r="C73" i="26"/>
  <c r="U73" i="26"/>
  <c r="M71" i="26"/>
  <c r="Q71" i="26"/>
  <c r="O124" i="26"/>
  <c r="G71" i="26"/>
  <c r="AK73" i="26"/>
  <c r="P71" i="26"/>
  <c r="AN73" i="26"/>
  <c r="S71" i="26"/>
  <c r="AF73" i="26"/>
  <c r="U124" i="26"/>
  <c r="AG124" i="26"/>
  <c r="AF124" i="26"/>
  <c r="H124" i="26"/>
  <c r="E124" i="26"/>
  <c r="Q124" i="26"/>
  <c r="P124" i="26"/>
  <c r="T124" i="26"/>
  <c r="J124" i="26"/>
  <c r="V124" i="26"/>
  <c r="AB124" i="26"/>
  <c r="S124" i="26"/>
  <c r="AH124" i="26"/>
  <c r="X124" i="26"/>
  <c r="AJ124" i="26"/>
  <c r="AL124" i="26"/>
  <c r="AD124" i="26"/>
  <c r="AA124" i="26"/>
  <c r="M124" i="26"/>
  <c r="Y124" i="26"/>
  <c r="N124" i="26"/>
  <c r="W124" i="26"/>
  <c r="I124" i="26"/>
  <c r="G124" i="26"/>
  <c r="AC124" i="26"/>
  <c r="R124" i="26"/>
  <c r="C124" i="26"/>
  <c r="BY293" i="3" l="1"/>
  <c r="AF247" i="3"/>
  <c r="AF51" i="8"/>
  <c r="BV293" i="3"/>
  <c r="AC247" i="3"/>
  <c r="AC51" i="8"/>
  <c r="BU293" i="3"/>
  <c r="AB247" i="3"/>
  <c r="AB51" i="8"/>
  <c r="BX293" i="3"/>
  <c r="AE247" i="3"/>
  <c r="AE51" i="8"/>
  <c r="AQ288" i="3"/>
  <c r="AQ51" i="8" s="1"/>
  <c r="BT293" i="3"/>
  <c r="AA247" i="3"/>
  <c r="AA51" i="8"/>
  <c r="BW293" i="3"/>
  <c r="AD247" i="3"/>
  <c r="AD51" i="8"/>
  <c r="R246" i="3" l="1"/>
  <c r="AD246" i="3"/>
  <c r="AV52" i="8"/>
  <c r="AV55" i="8"/>
  <c r="AV54" i="8"/>
  <c r="AV51" i="8"/>
  <c r="AV53" i="8"/>
  <c r="AV56" i="8"/>
  <c r="AT51" i="8"/>
  <c r="AC246" i="3"/>
  <c r="AP246" i="3"/>
  <c r="AH246" i="3"/>
  <c r="Z246" i="3"/>
  <c r="J246" i="3"/>
  <c r="AO246" i="3"/>
  <c r="AG246" i="3"/>
  <c r="Y246" i="3"/>
  <c r="Q246" i="3"/>
  <c r="I246" i="3"/>
  <c r="V246" i="3"/>
  <c r="F246" i="3"/>
  <c r="U246" i="3"/>
  <c r="E246" i="3"/>
  <c r="AN246" i="3"/>
  <c r="X246" i="3"/>
  <c r="H246" i="3"/>
  <c r="O246" i="3"/>
  <c r="AJ246" i="3"/>
  <c r="T246" i="3"/>
  <c r="L246" i="3"/>
  <c r="D246" i="3"/>
  <c r="AI246" i="3"/>
  <c r="AA246" i="3"/>
  <c r="S246" i="3"/>
  <c r="K246" i="3"/>
  <c r="AL246" i="3"/>
  <c r="N246" i="3"/>
  <c r="AK246" i="3"/>
  <c r="M246" i="3"/>
  <c r="C246" i="3"/>
  <c r="P246" i="3"/>
  <c r="AM246" i="3"/>
  <c r="W246" i="3"/>
  <c r="G246" i="3"/>
  <c r="AE246" i="3"/>
  <c r="AF246" i="3"/>
  <c r="AB24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Asociación de Aseguradores de Chile</author>
  </authors>
  <commentList>
    <comment ref="B24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Asociación de Aseguradores de Chile:</t>
        </r>
        <r>
          <rPr>
            <sz val="9"/>
            <color indexed="81"/>
            <rFont val="Tahoma"/>
            <family val="2"/>
          </rPr>
          <t xml:space="preserve">
Incluye Gasto por Reaseguro Proporcional y Variación de Reservas Técnicas (en vez de Variación de RRC)</t>
        </r>
      </text>
    </comment>
    <comment ref="B27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Asociación de Aseguradores de Chile:</t>
        </r>
        <r>
          <rPr>
            <sz val="9"/>
            <color indexed="81"/>
            <rFont val="Tahoma"/>
            <family val="2"/>
          </rPr>
          <t xml:space="preserve">
Incluye utilidad/pérdida por unidades reajustables de la Nota 13 con activos financieros a valor razonable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Asociación de Aseguradores de Chile</author>
  </authors>
  <commentList>
    <comment ref="B20" authorId="0" shapeId="0" xr:uid="{00000000-0006-0000-2400-000001000000}">
      <text>
        <r>
          <rPr>
            <b/>
            <sz val="9"/>
            <color indexed="81"/>
            <rFont val="Tahoma"/>
            <family val="2"/>
          </rPr>
          <t>Asociación de Aseguradores de Chile:</t>
        </r>
        <r>
          <rPr>
            <sz val="9"/>
            <color indexed="81"/>
            <rFont val="Tahoma"/>
            <family val="2"/>
          </rPr>
          <t xml:space="preserve">
Incluye utilidad/pérdida por unidades reajustables de la Nota 13 con activos financieros a valor razonable</t>
        </r>
      </text>
    </comment>
  </commentList>
</comments>
</file>

<file path=xl/sharedStrings.xml><?xml version="1.0" encoding="utf-8"?>
<sst xmlns="http://schemas.openxmlformats.org/spreadsheetml/2006/main" count="2634" uniqueCount="732">
  <si>
    <t>Seguros Generales</t>
  </si>
  <si>
    <t>Seguros de Vida</t>
  </si>
  <si>
    <t>Balance</t>
  </si>
  <si>
    <t>Activos</t>
  </si>
  <si>
    <t>Pasivos</t>
  </si>
  <si>
    <t>Estado de Resultados</t>
  </si>
  <si>
    <t>Estado de Flujos</t>
  </si>
  <si>
    <t>Prima Directa</t>
  </si>
  <si>
    <t>Prima Directa Promedio</t>
  </si>
  <si>
    <t>Prima Retenida Neta</t>
  </si>
  <si>
    <t>Cuadros Técnicos</t>
  </si>
  <si>
    <t>Retención</t>
  </si>
  <si>
    <t>Número de Pólizas Emitidas</t>
  </si>
  <si>
    <t>Número de Pólizas Vigentes</t>
  </si>
  <si>
    <t>Siniestros Directos</t>
  </si>
  <si>
    <t>Siniestro Directo Promedio</t>
  </si>
  <si>
    <t>Número de Siniestros</t>
  </si>
  <si>
    <t>Siniestralidad</t>
  </si>
  <si>
    <t>Indicadores de Gestión</t>
  </si>
  <si>
    <t>Y(-1)</t>
  </si>
  <si>
    <t>Y(0)</t>
  </si>
  <si>
    <t>UF</t>
  </si>
  <si>
    <t>USDCLP</t>
  </si>
  <si>
    <t>Aplicar IPC a M$(-1). Tomar IPC de meses anteriores (Por ejemplo, para septiembre, usar agosto-agosto).</t>
  </si>
  <si>
    <t>Compañía</t>
  </si>
  <si>
    <t>Todas</t>
  </si>
  <si>
    <t>Personalizado</t>
  </si>
  <si>
    <t>Consorcio Nacional</t>
  </si>
  <si>
    <t>Cesce Chile</t>
  </si>
  <si>
    <t>Chilena Consolidada</t>
  </si>
  <si>
    <t>Coface Chile</t>
  </si>
  <si>
    <t>HDI Seguros</t>
  </si>
  <si>
    <t>Liberty Seguros</t>
  </si>
  <si>
    <t>Mapfre</t>
  </si>
  <si>
    <t>Orion Seguros</t>
  </si>
  <si>
    <t>Renta Nacional</t>
  </si>
  <si>
    <t>Zenit Seguros</t>
  </si>
  <si>
    <t>ACTIVOS</t>
  </si>
  <si>
    <t xml:space="preserve">5.10.00.00  Total Activo </t>
  </si>
  <si>
    <t xml:space="preserve">5.11.00.00  Total Inversiones Financieras </t>
  </si>
  <si>
    <t>5.11.10.00  Efectivo Y Efectivo Equivalente</t>
  </si>
  <si>
    <t>5.11.20.00  Activos Financieros A Valor Razonable</t>
  </si>
  <si>
    <t>5.11.30.00  Activos Financieros A Costo Amortizado</t>
  </si>
  <si>
    <t>5.11.40.00  Préstamos</t>
  </si>
  <si>
    <t>5.11.41.00  Avance Tenedores De Pólizas</t>
  </si>
  <si>
    <t>5.11.42.00  Préstamos Otorgados</t>
  </si>
  <si>
    <t>5.11.50.00  Inversiones Seguros Cuenta Única De Inversión (Cui)</t>
  </si>
  <si>
    <t>5.11.60.00  Participaciones En Entidades Del Grupo</t>
  </si>
  <si>
    <t>5.11.61.00  Participaciones En Empresas Subsidiarias (Filiales)</t>
  </si>
  <si>
    <t>5.11.62.00  Participaciones En Empresas Asociadas (Coligadas)</t>
  </si>
  <si>
    <t xml:space="preserve">5.12.00.00  Total Inversiones Inmobiliarias </t>
  </si>
  <si>
    <t>5.12.10.00  Propiedades De Inversión</t>
  </si>
  <si>
    <t>5.12.20.00  Cuentas Por Cobrar Leasing</t>
  </si>
  <si>
    <t>5.12.30.00  Propiedades, Muebles Y Equipos De Uso Propio</t>
  </si>
  <si>
    <t>5.12.31.00  Propiedades De Uso Propio</t>
  </si>
  <si>
    <t>5.12.32.00  Muebles Y Equipos De Uso Propio</t>
  </si>
  <si>
    <t xml:space="preserve">5.13.00.00  Activos No Corrientes Mantenidos Para La Venta </t>
  </si>
  <si>
    <t xml:space="preserve">5.14.00.00  Total Cuentas De Seguros </t>
  </si>
  <si>
    <t>5.14.10.00  Cuentas Por Cobrar De Seguros</t>
  </si>
  <si>
    <t>5.14.11.00  Cuentas Por Cobrar Asegurados</t>
  </si>
  <si>
    <t>5.14.12.00  Deudores Por Operaciones De Reaseguro</t>
  </si>
  <si>
    <t>5.14.12.10  Siniestros Por Cobrar A Reaseguradores</t>
  </si>
  <si>
    <t>5.14.12.20  Primas Por Cobrar Reaseguro Aceptado</t>
  </si>
  <si>
    <t>5.14.12.30  Activo Por Reaseguro No Proporcional</t>
  </si>
  <si>
    <t>5.14.12.40  Otros Deudores Por Operaciones De Reaseguro</t>
  </si>
  <si>
    <t>5.14.13.00  Deudores Por Operaciones De Coaseguro</t>
  </si>
  <si>
    <t>5.14.13.10  Primas Por Cobrar Por Operaciones De Coaseguro</t>
  </si>
  <si>
    <t>5.14.13.20  Siniestros Por Cobrar Por Operaciones De Coaseguro</t>
  </si>
  <si>
    <t>5.14.20.00  Participación Del Reaseguro En Las Reservas Técnicas</t>
  </si>
  <si>
    <t>5.14.21.00  Participación Del Reaseguro En La Reserva Riesgos En Curso</t>
  </si>
  <si>
    <t>5.14.22.00  Participación Del Reaseguro En Las Reservas Seguros Previsionales</t>
  </si>
  <si>
    <t>5.14.22.10  Participación Del Reaseguro En La Reserva Rentas Vitalicias</t>
  </si>
  <si>
    <t>5.14.22.20  Participación Del Reaseguro En La Reserva Seguro Invalidez Y Sobrevivencia</t>
  </si>
  <si>
    <t>5.14.23.00  Participación Del Reaseguro En La Reserva Matemática</t>
  </si>
  <si>
    <t>5.14.24.00  Participación Del Reaseguro En La Reserva Rentas Privadas</t>
  </si>
  <si>
    <t>5.14.25.00  Participación Del Reaseguro En La Reserva De Siniestros</t>
  </si>
  <si>
    <t>5.14.27.00  Participación Del Reaseguro En La Reserva De Insuficiencia De Primas</t>
  </si>
  <si>
    <t>5.14.28.00  Participación Del Reaseguro En Otras Reservas Técnicas</t>
  </si>
  <si>
    <t xml:space="preserve">5.15.00.00  Otros Activos </t>
  </si>
  <si>
    <t>5.15.10.00  Intangibles</t>
  </si>
  <si>
    <t>5.15.11.00  Goodwill</t>
  </si>
  <si>
    <t>5.15.12.00  Activos Intangibles Distintos A Goodwill</t>
  </si>
  <si>
    <t>5.15.20.00  Impuestos Por Cobrar</t>
  </si>
  <si>
    <t>5.15.21.00  Cuenta Por Cobrar Por Impuesto</t>
  </si>
  <si>
    <t>5.15.22.00  Activo Por Impuesto Diferido</t>
  </si>
  <si>
    <t>5.15.30.00  Otros Activos</t>
  </si>
  <si>
    <t>5.15.31.00  Deudas Del Personal</t>
  </si>
  <si>
    <t>5.15.32.00  Cuentas Por Cobrar Intermediarios</t>
  </si>
  <si>
    <t>5.15.33.00  Deudores Relacionados</t>
  </si>
  <si>
    <t>5.15.34.00  Gastos Anticipados</t>
  </si>
  <si>
    <t>5.15.35.00  Otros Activos</t>
  </si>
  <si>
    <t>Activos en Seguros Generales</t>
  </si>
  <si>
    <t>Mostrar</t>
  </si>
  <si>
    <t>Ranking</t>
  </si>
  <si>
    <t>Ranking Ordenado</t>
  </si>
  <si>
    <t>A Destacar</t>
  </si>
  <si>
    <t>Miles de UF</t>
  </si>
  <si>
    <t>Millones de Pesos</t>
  </si>
  <si>
    <t>Miles de USD</t>
  </si>
  <si>
    <t>Unidades Gráfico</t>
  </si>
  <si>
    <t xml:space="preserve">Total Inversiones Financieras </t>
  </si>
  <si>
    <t xml:space="preserve">Total Inversiones Inmobiliarias </t>
  </si>
  <si>
    <t xml:space="preserve">Activos No Corrientes Mantenidos Para La Venta </t>
  </si>
  <si>
    <t xml:space="preserve">Total Cuentas De Seguros </t>
  </si>
  <si>
    <t xml:space="preserve">Otros Activos </t>
  </si>
  <si>
    <t>Total Activo</t>
  </si>
  <si>
    <t>Seleccionar Cuenta a Graficar</t>
  </si>
  <si>
    <t>Compañía a Destacar</t>
  </si>
  <si>
    <t xml:space="preserve">Inversiones Financieras </t>
  </si>
  <si>
    <t xml:space="preserve">Inversiones Inmobiliarias </t>
  </si>
  <si>
    <t>PASIVOS</t>
  </si>
  <si>
    <t xml:space="preserve">5.21.00.00  Total Pasivo </t>
  </si>
  <si>
    <t>5.21.10.00  Pasivos Financieros</t>
  </si>
  <si>
    <t>5.21.20.00  Pasivos No Corrientes Mantenidos Para La Venta</t>
  </si>
  <si>
    <t xml:space="preserve">5.21.30.00  Total Cuentas De Seguros </t>
  </si>
  <si>
    <t>5.21.31.00  Reservas Técnicas</t>
  </si>
  <si>
    <t>5.21.31.10  Reserva De Riesgos En Curso</t>
  </si>
  <si>
    <t>5.21.31.20  Reservas Seguros Previsionales</t>
  </si>
  <si>
    <t>5.21.31.21  Reserva Rentas Vitalicias</t>
  </si>
  <si>
    <t>5.21.31.22  Reserva Seguro Invalidez Y Sobrevivencia</t>
  </si>
  <si>
    <t>5.21.31.30  Reserva Matemática</t>
  </si>
  <si>
    <t>5.21.31.40  Reserva Valor Del Fondo</t>
  </si>
  <si>
    <t>5.21.31.50  Reserva Rentas Privadas</t>
  </si>
  <si>
    <t>5.21.31.60  Reserva De Siniestros</t>
  </si>
  <si>
    <t>5.21.31.70  Reserva Catastrófica De Terremoto</t>
  </si>
  <si>
    <t>5.21.31.80  Reserva De Insuficiencia De Prima</t>
  </si>
  <si>
    <t>5.21.31.90  Otras Reservas Técnicas</t>
  </si>
  <si>
    <t>5.21.32.00  Deudas Por Operaciones De Seguro</t>
  </si>
  <si>
    <t>5.21.32.10  Deudas Con Asegurados</t>
  </si>
  <si>
    <t>5.21.32.20  Deudas Por Operaciones Reaseguro</t>
  </si>
  <si>
    <t>5.21.32.30  Deudas Por Operaciones Por Coaseguro</t>
  </si>
  <si>
    <t>5.21.32.31  Primas Por Pagar Por Operaciones De Coaseguro</t>
  </si>
  <si>
    <t>5.21.32.32  Siniestros Por Pagar Por Operaciones De Coaseguro</t>
  </si>
  <si>
    <t>5.21.32.40  Ingresos Anticipados Por Operaciones De Seguros</t>
  </si>
  <si>
    <t xml:space="preserve">5.21.40.00  Otros Pasivos </t>
  </si>
  <si>
    <t>5.21.41.00  Provisiones</t>
  </si>
  <si>
    <t>5.21.42.00  Otros Pasivos</t>
  </si>
  <si>
    <t>5.21.42.10  Impuestos Por Pagar</t>
  </si>
  <si>
    <t>5.21.42.11  Cuenta Por Pagar Por Impuesto</t>
  </si>
  <si>
    <t>5.21.42.12  Pasivo Por Impuesto Diferido</t>
  </si>
  <si>
    <t>5.21.42.20  Deudas Con Relacionados</t>
  </si>
  <si>
    <t>5.21.42.30  Deudas Con Intermediarios</t>
  </si>
  <si>
    <t>5.21.42.40  Deudas Con El Personal</t>
  </si>
  <si>
    <t>5.21.42.50  Ingresos Anticipados</t>
  </si>
  <si>
    <t>5.21.42.60  Otros Pasivos No Financieros</t>
  </si>
  <si>
    <t>5.22.10.00  Capital Pagado</t>
  </si>
  <si>
    <t>5.22.20.00  Reservas</t>
  </si>
  <si>
    <t>5.22.30.00  Resultados Acumulados</t>
  </si>
  <si>
    <t>5.22.31.00  Resultados Acumulados Periodos Anteriores</t>
  </si>
  <si>
    <t>5.22.32.00  Resultado Del Ejercicio</t>
  </si>
  <si>
    <t>5.22.33.00  Dividendos</t>
  </si>
  <si>
    <t>5.22.40.00  Otros Ajustes</t>
  </si>
  <si>
    <t xml:space="preserve">5.20.00.00  Total Pasivo Y Patrimonio </t>
  </si>
  <si>
    <t>Pasivos en Seguros Generales</t>
  </si>
  <si>
    <t xml:space="preserve">Total Pasivo Y Patrimonio </t>
  </si>
  <si>
    <t>Pasivos Financieros</t>
  </si>
  <si>
    <t>Pasivos No Corrientes Mantenidos Para La Venta</t>
  </si>
  <si>
    <t xml:space="preserve">Total Patrimonio </t>
  </si>
  <si>
    <t xml:space="preserve">Otros Pasivos </t>
  </si>
  <si>
    <t xml:space="preserve">Patrimonio </t>
  </si>
  <si>
    <t>Estados de Resultados en Seguros Generales</t>
  </si>
  <si>
    <t>ESTADOS DE RESULTADOS</t>
  </si>
  <si>
    <t>5.31.10.00  Margen De Contribución</t>
  </si>
  <si>
    <t>5.31.11.00  Prima Retenida</t>
  </si>
  <si>
    <t>5.31.11.10  Prima Directa</t>
  </si>
  <si>
    <t>5.31.11.20  Prima Aceptada</t>
  </si>
  <si>
    <t>5.31.11.30  Prima Cedida</t>
  </si>
  <si>
    <t>5.31.12.00  Variación De Reservas Técnicas</t>
  </si>
  <si>
    <t>5.31.12.10  Variación Reserva De Riesgo En Curso</t>
  </si>
  <si>
    <t>5.31.12.20  Variación Reserva Matemática</t>
  </si>
  <si>
    <t>5.31.12.30  Variación Reserva Valor Del Fondo</t>
  </si>
  <si>
    <t>5.31.12.40  Variación Reserva Catastrófica De Terremoto</t>
  </si>
  <si>
    <t>5.31.12.50  Variación Reserva Insuficiencia De Prima</t>
  </si>
  <si>
    <t>5.31.12.60  Variación Otras Reservas Técnicas</t>
  </si>
  <si>
    <t xml:space="preserve">5.31.13.00  Costo De Siniestros </t>
  </si>
  <si>
    <t>5.31.13.10  Siniestros Directos</t>
  </si>
  <si>
    <t>5.31.13.20  Siniestros Cedidos</t>
  </si>
  <si>
    <t>5.31.13.30  Siniestros Aceptados</t>
  </si>
  <si>
    <t xml:space="preserve">5.31.14.00  Costo De Rentas </t>
  </si>
  <si>
    <t>5.31.14.10  Rentas Directas</t>
  </si>
  <si>
    <t>5.31.14.20  Rentas Cedidas</t>
  </si>
  <si>
    <t>5.31.14.30  Rentas Aceptadas</t>
  </si>
  <si>
    <t>5.31.15.00  Resultado De Intermediación</t>
  </si>
  <si>
    <t>5.31.15.10  Comisión Agentes Directos</t>
  </si>
  <si>
    <t>5.31.15.20  Comisión Corredores Y Retribución Asesores Previsionales</t>
  </si>
  <si>
    <t>5.31.15.30  Comisiones De Reaseguro Aceptado</t>
  </si>
  <si>
    <t>5.31.15.40  Comisiones De Reaseguro Cedido</t>
  </si>
  <si>
    <t>5.31.16.00  Gastos Por Reaseguro No Proporcional</t>
  </si>
  <si>
    <t>5.31.17.00  Gastos Médicos</t>
  </si>
  <si>
    <t>5.31.18.00  Deterioro De Seguros</t>
  </si>
  <si>
    <t xml:space="preserve">5.31.20.00  Costos De Administración </t>
  </si>
  <si>
    <t>5.31.21.00  Remuneraciones</t>
  </si>
  <si>
    <t xml:space="preserve">5.31.22.00  Otros </t>
  </si>
  <si>
    <t>5.31.30.00  Resultado De Inversiones</t>
  </si>
  <si>
    <t>5.31.31.00  Resultado Neto Inversiones Realizadas</t>
  </si>
  <si>
    <t>5.31.31.10  Inversiones Inmobiliarias Realizadas</t>
  </si>
  <si>
    <t>5.31.31.20  Inversiones Financieras Realizadas</t>
  </si>
  <si>
    <t>5.31.32.00  Resultado Neto Inversiones No Realizadas</t>
  </si>
  <si>
    <t>5.31.32.10  Inversiones Inmobiliarias No Realizadas</t>
  </si>
  <si>
    <t>5.31.32.20  Inversiones Financieras No Realizadas</t>
  </si>
  <si>
    <t>5.31.33.00  Resultado Neto Inversiones Devengadas</t>
  </si>
  <si>
    <t>5.31.33.10  Inversiones Inmobiliarias Devengadas</t>
  </si>
  <si>
    <t>5.31.33.20  Inversiones Financieras Devengadas</t>
  </si>
  <si>
    <t>5.31.33.30  Depreciación Inversiones</t>
  </si>
  <si>
    <t>5.31.33.40  Gastos De Gestión</t>
  </si>
  <si>
    <t>5.31.34.00  Resultado Neto Inversiones Por Seguros Con Cuenta Única De Inversiones</t>
  </si>
  <si>
    <t>5.31.35.00  Deterioro De Inversiones</t>
  </si>
  <si>
    <t>5.31.40.00  Resultado Técnico De Seguros</t>
  </si>
  <si>
    <t>5.31.50.00  Otros Ingresos Y Egresos</t>
  </si>
  <si>
    <t>5.31.51.00  Otros Ingresos</t>
  </si>
  <si>
    <t>5.31.52.00  Otros Egresos</t>
  </si>
  <si>
    <t>5.31.61.00  Diferencia De Cambio</t>
  </si>
  <si>
    <t>5.31.62.00  Utilidad (Pérdida) Por Unidades Reajustables</t>
  </si>
  <si>
    <t>5.31.70.00  Resultado De Operaciones Continuas Antes De Impuesto Renta</t>
  </si>
  <si>
    <t>5.31.80.00  Utilidad (Pérdida) Por Operaciones Discontinuas Y Disponibles Para La Venta (Netas De Impuesto)</t>
  </si>
  <si>
    <t xml:space="preserve">5.31.90.00  Impuesto Renta </t>
  </si>
  <si>
    <t xml:space="preserve">8.21.00.00  Total Resultado Del Periodo </t>
  </si>
  <si>
    <t>5.32.10.00  Resultado En La Evaluación Propiedades, Muebles Y Equipos</t>
  </si>
  <si>
    <t>5.32.20.00  Resultado En Activos Financieros</t>
  </si>
  <si>
    <t>5.32.30.00  Resultado En Coberturas De Flujo De Caja</t>
  </si>
  <si>
    <t>5.32.40.00  Otros Resultados Con Ajuste En Patrimonio</t>
  </si>
  <si>
    <t xml:space="preserve">5.32.00.00  Total Otro Resultado Integral </t>
  </si>
  <si>
    <t xml:space="preserve">8.20.00.00  Total Del Resultado Integral </t>
  </si>
  <si>
    <t>ESTADOS DE FLUJOS</t>
  </si>
  <si>
    <t>7.31.11.00  Ingreso Por Prima De Seguro Y Coaseguro</t>
  </si>
  <si>
    <t>7.31.12.00  Ingreso Por Prima Reaseguro Aceptado</t>
  </si>
  <si>
    <t>7.31.13.00  Devolución Por Rentas Y Siniestros</t>
  </si>
  <si>
    <t>7.31.14.00  Ingreso Por Rentas Y Siniestros Reasegurados</t>
  </si>
  <si>
    <t>7.31.15.00  Ingreso Por Comisiones Reaseguro Cedido</t>
  </si>
  <si>
    <t>7.31.16.00  Ingreso Por Activos Financieros A Valor Razonable</t>
  </si>
  <si>
    <t>7.31.17.00  Ingreso Por Activos Financieros A Costo Amortizado</t>
  </si>
  <si>
    <t>7.31.18.00  Ingreso Por Activos Inmobiliarios</t>
  </si>
  <si>
    <t>7.31.19.00  Intereses Y Dividendos Recibidos</t>
  </si>
  <si>
    <t>7.31.20.00  Préstamos Y Partidas Por Cobrar</t>
  </si>
  <si>
    <t>7.31.21.00  Otros Ingresos De La Actividad Aseguradora</t>
  </si>
  <si>
    <t xml:space="preserve">7.31.00.00  Total Ingresos De Efectivo De La Actividad Aseguradora </t>
  </si>
  <si>
    <t>7.32.11.00  Egreso Por Prestaciones Seguro Directo Y Coaseguro</t>
  </si>
  <si>
    <t>7.32.12.00  Pago De Rentas Y Siniestros</t>
  </si>
  <si>
    <t>7.32.13.00  Egreso Por Comisiones Seguro Directo</t>
  </si>
  <si>
    <t>7.32.14.00  Egreso Por Comisiones Reaseguro Aceptado</t>
  </si>
  <si>
    <t>7.32.15.00  Egreso Por Activos Financieros A Valor Razonable</t>
  </si>
  <si>
    <t>7.32.16.00  Egreso Por Activos Financieros A Costo Amortizado</t>
  </si>
  <si>
    <t>7.32.17.00  Egreso Por Activos Inmobiliarios</t>
  </si>
  <si>
    <t>7.32.18.00  Gasto Por Impuestos</t>
  </si>
  <si>
    <t>7.32.19.00  Gasto De Administración</t>
  </si>
  <si>
    <t>7.32.20.00  Otros Egresos De La Actividad Aseguradora</t>
  </si>
  <si>
    <t xml:space="preserve">7.32.00.00  Total Egresos De Efectivo De La Actividad Aseguradora </t>
  </si>
  <si>
    <t xml:space="preserve">7.30.00.00  Total Flujo De Efectivo Neto De Actividades De La Operación </t>
  </si>
  <si>
    <t>7.41.11.00  Ingresos Por Propiedades, Muebles Y Equipos</t>
  </si>
  <si>
    <t>7.41.12.00  Ingresos Por Propiedades De Inversión</t>
  </si>
  <si>
    <t>7.41.13.00  Ingresos Por Activos Intangibles</t>
  </si>
  <si>
    <t>7.41.14.00  Ingresos Por Activos Mantenidos Para La Venta</t>
  </si>
  <si>
    <t>7.41.15.00  Ingresos Por Participaciones En Entidades Del Grupo Y Filiales</t>
  </si>
  <si>
    <t>7.41.16.00  Otros Ingresos Relacionados Con Actividades De Inversión</t>
  </si>
  <si>
    <t xml:space="preserve">7.41.00.00  Total Ingresos De Efectivo De Las Actividades De Inversión </t>
  </si>
  <si>
    <t>7.42.11.00  Egresos Por Propiedades, Muebles Y Equipos</t>
  </si>
  <si>
    <t>7.42.12.00  Egresos Por Propiedades De Inversión</t>
  </si>
  <si>
    <t>7.42.13.00  Egresos Por Activos Intangibles</t>
  </si>
  <si>
    <t>7.42.14.00  Egresos Por Activos Mantenidos Para La Venta</t>
  </si>
  <si>
    <t>7.42.15.00  Egresos Por Participaciones En Entidades Del Grupo Y Filiales</t>
  </si>
  <si>
    <t>7.42.16.00  Otros Egresos Relacionados Con Actividades De Inversión</t>
  </si>
  <si>
    <t xml:space="preserve">7.42.00.00  Total Egresos De Efectivo De Las Actividades De Inversión </t>
  </si>
  <si>
    <t xml:space="preserve">7.40.00.00  Total Flujo De Efectivo Neto De Actividades De Inversión </t>
  </si>
  <si>
    <t>7.51.11.00  Ingresos Por Emisión De Instrumentos De Patrimonio</t>
  </si>
  <si>
    <t>7.51.12.00  Ingresos Por Préstamos A Relacionados</t>
  </si>
  <si>
    <t>7.51.13.00  Ingresos Por Préstamos Bancarios</t>
  </si>
  <si>
    <t>7.51.14.00  Aumentos De Capital</t>
  </si>
  <si>
    <t>7.51.15.00  Otros Ingresos Relacionados Con Actividades De Financiamiento</t>
  </si>
  <si>
    <t xml:space="preserve">7.51.00.00  Total Ingresos De Efectivo De Las Actividades De Financiamiento </t>
  </si>
  <si>
    <t>7.52.11.00  Dividendos A Los Accionistas</t>
  </si>
  <si>
    <t>7.52.12.00  Intereses Pagados</t>
  </si>
  <si>
    <t>7.52.13.00  Disminución De Capital</t>
  </si>
  <si>
    <t>7.52.14.00  Egresos Por Préstamos Con Relacionados</t>
  </si>
  <si>
    <t>7.52.15.00  Otros Egresos Relacionados Con Actividades De Financiamiento</t>
  </si>
  <si>
    <t xml:space="preserve">7.52.00.00  Total Egresos De Efectivo De Las Actividades De Financiamiento </t>
  </si>
  <si>
    <t xml:space="preserve">7.50.00.00  Total Flujo De Efectivo Neto De Actividades De Financiamiento </t>
  </si>
  <si>
    <t>7.60.00.00  Efecto De Las Variaciones De Los Tipo De Cambio</t>
  </si>
  <si>
    <t xml:space="preserve">7.70.00.00  Total Aumento (Disminución) De Efectivo Y Equivalentes </t>
  </si>
  <si>
    <t xml:space="preserve">7.71.00.00  Efectivo Y Efectivo Equivalente Al Inicio Del Periodo </t>
  </si>
  <si>
    <t xml:space="preserve">7.72.00.00  Efectivo Y Efectivo Equivalente Al Final Del Periodo </t>
  </si>
  <si>
    <t>7.81.00.00  Efectivo En Caja</t>
  </si>
  <si>
    <t>7.82.00.00  Bancos</t>
  </si>
  <si>
    <t>7.83.00.00  Equivalente Al Efectivo</t>
  </si>
  <si>
    <t>PRIMA DIRECTA</t>
  </si>
  <si>
    <t>Total</t>
  </si>
  <si>
    <t>Prima Directa en Seguros Generales</t>
  </si>
  <si>
    <t>A. Incendio y Adicionales</t>
  </si>
  <si>
    <t>B. Incendio sin Terremoto</t>
  </si>
  <si>
    <t>C. Terremoto</t>
  </si>
  <si>
    <t>D. Vehículos</t>
  </si>
  <si>
    <t>E. Casco</t>
  </si>
  <si>
    <t>F. Transporte</t>
  </si>
  <si>
    <t>G. Ingeniería</t>
  </si>
  <si>
    <t>H. Seguros de Crédito</t>
  </si>
  <si>
    <t>Seleccionar Ramo a Graficar</t>
  </si>
  <si>
    <t>Var. (%)</t>
  </si>
  <si>
    <t>YTD</t>
  </si>
  <si>
    <t>Part. (%)</t>
  </si>
  <si>
    <t>Mercado</t>
  </si>
  <si>
    <t>Participación en Seguros Generales</t>
  </si>
  <si>
    <t>Por Ramo</t>
  </si>
  <si>
    <t>Por Compañía</t>
  </si>
  <si>
    <t>PRIMA RETENIDA NETA</t>
  </si>
  <si>
    <t>Prima Retenida Neta en Seguros Generales</t>
  </si>
  <si>
    <t>Retención en Seguros Generales</t>
  </si>
  <si>
    <t>Diferencia</t>
  </si>
  <si>
    <t>Número de Pólizas Emitidas en Seguros Generales</t>
  </si>
  <si>
    <t>NÚMERO DE PÓLIZAS EMITIDAS</t>
  </si>
  <si>
    <t>NÚMERO DE PÓLIZAS VIGENTES</t>
  </si>
  <si>
    <t>Número de Pólizas Vigentes en Seguros Generales</t>
  </si>
  <si>
    <t>Siniestros Directos en Seguros Generales</t>
  </si>
  <si>
    <t>Número de Siniestros en Seguros Generales</t>
  </si>
  <si>
    <t>Siniestro Directo Promedio en Seguros Generales</t>
  </si>
  <si>
    <t>Prima Directa Promedio en Seguros Generales</t>
  </si>
  <si>
    <t>Siniestralidad en Seguros Generales (en %)</t>
  </si>
  <si>
    <t>Sin. Directa</t>
  </si>
  <si>
    <t>Sin. Retenida</t>
  </si>
  <si>
    <t>Sin. Cedida</t>
  </si>
  <si>
    <t>SINIESTRALIDAD DIRECTA</t>
  </si>
  <si>
    <t>SINIESTRALIDAD RETENIDA</t>
  </si>
  <si>
    <t>SINIESTRALIDAD CEDIDA</t>
  </si>
  <si>
    <t xml:space="preserve">Activos No Corrientes Mantenidos para la Venta </t>
  </si>
  <si>
    <t xml:space="preserve">Cuentas de Seguros </t>
  </si>
  <si>
    <t>Pasivos No Corrientes Mantenidos para la Venta</t>
  </si>
  <si>
    <t>Prima Aceptada</t>
  </si>
  <si>
    <t>Prima Cedida</t>
  </si>
  <si>
    <t>Retención (%)</t>
  </si>
  <si>
    <t>Miles de Pesos</t>
  </si>
  <si>
    <t>USD</t>
  </si>
  <si>
    <t>Millones de UF</t>
  </si>
  <si>
    <t>Miles de Millones de Pesos</t>
  </si>
  <si>
    <t>Millones de USD</t>
  </si>
  <si>
    <t>Comisión Prima Directa o Intermediada</t>
  </si>
  <si>
    <t>Comisión Prima Aceptada</t>
  </si>
  <si>
    <t>Comisión Prima Cedida</t>
  </si>
  <si>
    <t>Seleccionar Siniestralidad a Mostrar</t>
  </si>
  <si>
    <t>Millones de Pólizas</t>
  </si>
  <si>
    <t>Miles de Pólizas</t>
  </si>
  <si>
    <t>Número de Pólizas</t>
  </si>
  <si>
    <t>Millones de Siniestros</t>
  </si>
  <si>
    <t>Miles de Siniestros</t>
  </si>
  <si>
    <t>Ramo a Destacar</t>
  </si>
  <si>
    <t>Seleccionar Compañía a Graficar</t>
  </si>
  <si>
    <t>Lista Compañías</t>
  </si>
  <si>
    <t>Seleccionar Tipo de Participación a Mostrar</t>
  </si>
  <si>
    <t>Participación</t>
  </si>
  <si>
    <t>Estado de Flujos en Seguros Generales</t>
  </si>
  <si>
    <t>Volver al Índice</t>
  </si>
  <si>
    <t>BanChile</t>
  </si>
  <si>
    <t>BICE Vida</t>
  </si>
  <si>
    <t>Cámara</t>
  </si>
  <si>
    <t>CLC</t>
  </si>
  <si>
    <t>CN Life</t>
  </si>
  <si>
    <t>EuroAmérica</t>
  </si>
  <si>
    <t>Huelen</t>
  </si>
  <si>
    <t>Mapfre Vida</t>
  </si>
  <si>
    <t>Principal</t>
  </si>
  <si>
    <t>Rigel</t>
  </si>
  <si>
    <t>Sura</t>
  </si>
  <si>
    <t>Individuales</t>
  </si>
  <si>
    <t>Previsionales</t>
  </si>
  <si>
    <t>Activos en Seguros de Vida</t>
  </si>
  <si>
    <t>Pasivos en Seguros de Vida</t>
  </si>
  <si>
    <t>Estados de Resultados en Seguros de Vida</t>
  </si>
  <si>
    <t>Estado de Flujos en Seguros de Vida</t>
  </si>
  <si>
    <t>Prima Directa en Seguros de Vida</t>
  </si>
  <si>
    <t>Fila Ramo</t>
  </si>
  <si>
    <t>Prima Retenida Neta en Seguros de Vida</t>
  </si>
  <si>
    <t>Instrucciones</t>
  </si>
  <si>
    <t>Seleccionar Moneda:</t>
  </si>
  <si>
    <t>Número de Pólizas Emitidas en Seguros de Vida</t>
  </si>
  <si>
    <t>Número de Pólizas Vigentes en Seguros de Vida</t>
  </si>
  <si>
    <t>Número de Siniestros en Seguros de Vida</t>
  </si>
  <si>
    <t>Siniestro Directo Promedio en Seguros de Vida</t>
  </si>
  <si>
    <t>Prima Directa Promedio en Seguros de Vida</t>
  </si>
  <si>
    <t>Prima Directa del Mercado de Seguros</t>
  </si>
  <si>
    <t>Grupo</t>
  </si>
  <si>
    <t>Cifra</t>
  </si>
  <si>
    <t>Vehículos</t>
  </si>
  <si>
    <t>Transporte</t>
  </si>
  <si>
    <t>SOAP</t>
  </si>
  <si>
    <t>Garantía y Crédito</t>
  </si>
  <si>
    <t>Responsabilidad Civil</t>
  </si>
  <si>
    <t>Otros</t>
  </si>
  <si>
    <t>Incendio y Adicionales</t>
  </si>
  <si>
    <t>Casco</t>
  </si>
  <si>
    <t>Ingeniería</t>
  </si>
  <si>
    <t>Desgravamen</t>
  </si>
  <si>
    <t>Rentas Vitalicias</t>
  </si>
  <si>
    <t>Siniestros Directos del Mercado de Seguros</t>
  </si>
  <si>
    <t>Número de Pólizas Emitidas del Mercado de Seguros</t>
  </si>
  <si>
    <t>Número de Siniestros del Mercado de Seguros</t>
  </si>
  <si>
    <t>Resultado de Operaciones</t>
  </si>
  <si>
    <t>Utilidad</t>
  </si>
  <si>
    <t>Producto de Inversiones</t>
  </si>
  <si>
    <t>Patrimonio</t>
  </si>
  <si>
    <t>Inversiones</t>
  </si>
  <si>
    <t>Resumen Mercado de Seguros</t>
  </si>
  <si>
    <t>Resumen</t>
  </si>
  <si>
    <t>Mercado de Seguros</t>
  </si>
  <si>
    <t>Indicadores de Gestión de Seguros Generales</t>
  </si>
  <si>
    <t>Seleccionar Ítem (Sólo Ítems con Porcentajes) a Graficar</t>
  </si>
  <si>
    <t>INDICADORES DE GESTIÓN</t>
  </si>
  <si>
    <t>Indicadores de Gestión de Seguros de Vida</t>
  </si>
  <si>
    <t>Cifras en M$</t>
  </si>
  <si>
    <t>BCI Seguros Vida</t>
  </si>
  <si>
    <t>M. de Carabineros</t>
  </si>
  <si>
    <t>M. del Ej. y Av.</t>
  </si>
  <si>
    <t>Mutual de Seguros</t>
  </si>
  <si>
    <t>Ohio National</t>
  </si>
  <si>
    <t>Penta Vida</t>
  </si>
  <si>
    <t>Security Previsión</t>
  </si>
  <si>
    <t>Zurich Santander</t>
  </si>
  <si>
    <t>Assurant Chile</t>
  </si>
  <si>
    <t>BCI Seguros</t>
  </si>
  <si>
    <t>Continental Crédito</t>
  </si>
  <si>
    <t>En la columna "Personalizado", poner "1" para elegir las compañías a comparar en los gráficos.</t>
  </si>
  <si>
    <t>Robo con Fractura</t>
  </si>
  <si>
    <t>Seguro de AFP + Inv. y Sobr.</t>
  </si>
  <si>
    <t>SINIESTROS DIRECTOS + RENTAS DIRECTAS</t>
  </si>
  <si>
    <t>Participación de Mercado (%)</t>
  </si>
  <si>
    <t>Retención Directa (% P.D.)</t>
  </si>
  <si>
    <t>Costo de Productores (% P.D.)</t>
  </si>
  <si>
    <t>Descuento de Cesión (% P.C.)</t>
  </si>
  <si>
    <t>Descuento Aceptación (% P.A.)</t>
  </si>
  <si>
    <t>Costo Intermediación / P. Retenida Neta (%)</t>
  </si>
  <si>
    <t>Gasto Administración / P. Retenida Neta (%)</t>
  </si>
  <si>
    <t>Gasto Administración / P. Directa (%)</t>
  </si>
  <si>
    <t>Utilidad / Patrimonio (%) (Variación Real)</t>
  </si>
  <si>
    <t>Producto Inversiones / Inversiones (%) (Variación Real)</t>
  </si>
  <si>
    <t>Ratio Combinado (%)</t>
  </si>
  <si>
    <t>Costo de Ventas (% P.D.)</t>
  </si>
  <si>
    <t>Costo Siniestros / Ingresos de Explotación (%)</t>
  </si>
  <si>
    <t>Gastos Administración / Prima Directa (%)</t>
  </si>
  <si>
    <t>En la celda D8 y D53, elegir si comparar todas las compañías o las ingresadas en "Personalizado".</t>
  </si>
  <si>
    <t>Resultado de Operaciones = Margen de Contribución - Costos de Administración</t>
  </si>
  <si>
    <t>Nota</t>
  </si>
  <si>
    <t>Siniestros Directos (Seguros de Vida) = Siniestros Directos + Rentas Directas</t>
  </si>
  <si>
    <t>Inversiones = Total Inversiones Financieras + Total Inversiones Inmobiliarias</t>
  </si>
  <si>
    <t>Variación Reserva Técnica (Montos en Moneda Elegida)</t>
  </si>
  <si>
    <t>8.70.00.00  Total Patrimonio [UF]</t>
  </si>
  <si>
    <t>8.21.00.00  Total Resultado Del Periodo [UF]</t>
  </si>
  <si>
    <t>Factor</t>
  </si>
  <si>
    <t>Marzo</t>
  </si>
  <si>
    <t>Junio</t>
  </si>
  <si>
    <t>Septiembre</t>
  </si>
  <si>
    <t>Diciembre</t>
  </si>
  <si>
    <t>5.31.30.00  Resultado De Inversiones [UF]</t>
  </si>
  <si>
    <t>Inversiones [UF]</t>
  </si>
  <si>
    <t>Inversiones (Diciembre -1) [UF]</t>
  </si>
  <si>
    <t>Patrimonio (Diciembre -1) [UF]</t>
  </si>
  <si>
    <t>6.35.12.10 Prima Directa Ganada [M$]</t>
  </si>
  <si>
    <t>6.31.13.00 Costo de Siniestros [M$]</t>
  </si>
  <si>
    <t>6.35.12.01 Prima Retenida Ganada [M$]</t>
  </si>
  <si>
    <t>6.31.13.20 Siniestros Cedidos [M$]</t>
  </si>
  <si>
    <t>6.35.12.30 Prima Cedida Ganada [M$]</t>
  </si>
  <si>
    <t>Participación en Seguros de Vida</t>
  </si>
  <si>
    <t>SINIESTROS DIRECTOS 6.31.13.10</t>
  </si>
  <si>
    <t>NÚMERO DE SINIESTROS 6.41.01.00</t>
  </si>
  <si>
    <t>NÚMERO DE PÓLIZAS VIGENTES 6.41.03.00</t>
  </si>
  <si>
    <t>BNP Paribas Cardif</t>
  </si>
  <si>
    <t>1. Incendio Ordinario</t>
  </si>
  <si>
    <t>2. Pérdida de Beneficios por Incendio</t>
  </si>
  <si>
    <t>3. Otros Riesgos Adicionales a Incendio</t>
  </si>
  <si>
    <t>4. Terremoto y Maremoto</t>
  </si>
  <si>
    <t>5. Pérdida de Beneficios por Terremoto</t>
  </si>
  <si>
    <t>6. Otros Riesgos de la Naturaleza</t>
  </si>
  <si>
    <t>7. Terrorismo</t>
  </si>
  <si>
    <t>8. Robo</t>
  </si>
  <si>
    <t>9. Cristales</t>
  </si>
  <si>
    <t>10. Daños Físicos a Vehículos Motorizados</t>
  </si>
  <si>
    <t>11. Casco Marítimo</t>
  </si>
  <si>
    <t>12. Casco Aéreo</t>
  </si>
  <si>
    <t>13. Responsabilidad Civil Hogar y Condominios</t>
  </si>
  <si>
    <t>14. Responsabilidad Civil Profesional</t>
  </si>
  <si>
    <t>15. Responsabilidad Civil Industria, Infraestructura y Comercio</t>
  </si>
  <si>
    <t>16. Responsabilidad Civil Vehículos Motorizados</t>
  </si>
  <si>
    <t>17. Transporte Terrestre</t>
  </si>
  <si>
    <t>18. Transporte Marítimo</t>
  </si>
  <si>
    <t>19. Transporte Aéreo</t>
  </si>
  <si>
    <t>20. Equipo Contratista</t>
  </si>
  <si>
    <t>21. Todo Riesgo, Construcción y Montaje</t>
  </si>
  <si>
    <t>22. Avería de Maquinaria</t>
  </si>
  <si>
    <t>23. Equipo Electrónico</t>
  </si>
  <si>
    <t>24. Garantía</t>
  </si>
  <si>
    <t>25. Fidelidad</t>
  </si>
  <si>
    <t>26. Seguros Extensión y Garantía</t>
  </si>
  <si>
    <t>28. Seguros de Crédito a la Exportación</t>
  </si>
  <si>
    <t>29. Otros Seguros de Crédito</t>
  </si>
  <si>
    <t>30. Salud</t>
  </si>
  <si>
    <t>31. Accidentes Personales</t>
  </si>
  <si>
    <t>32. SOAP</t>
  </si>
  <si>
    <t>33. Seguro de Cesantía</t>
  </si>
  <si>
    <t>34. Seguro de Título</t>
  </si>
  <si>
    <t>35. Seguro Agrícola</t>
  </si>
  <si>
    <t>36. Seguro de Asistencia</t>
  </si>
  <si>
    <t>50. Otros Seguros</t>
  </si>
  <si>
    <t>Comercialización Individual</t>
  </si>
  <si>
    <t>Comercialización Colectiva</t>
  </si>
  <si>
    <t>Comercialización Masiva - Cartera Hipotecaria</t>
  </si>
  <si>
    <t>Comercialización Masiva - Cartera de Consumo</t>
  </si>
  <si>
    <t>Comercialización Masiva - Otras Carteras</t>
  </si>
  <si>
    <t>Comercialización Industria, Infraestructura y Comercio</t>
  </si>
  <si>
    <t>27. Seguros de Crédito por Ventas a Plazo</t>
  </si>
  <si>
    <t>I. Responsabilidad Civil (excluyendo Vehículos)</t>
  </si>
  <si>
    <t>Colectivos Tradicionales</t>
  </si>
  <si>
    <t xml:space="preserve">201. Vida Entera  </t>
  </si>
  <si>
    <t xml:space="preserve">202. Temporal de Vida  </t>
  </si>
  <si>
    <t xml:space="preserve">203. Seguros con Cuenta Única de inversión (CUI)  </t>
  </si>
  <si>
    <t xml:space="preserve">204. Mixto o Dotal  </t>
  </si>
  <si>
    <t xml:space="preserve">205. Rentas Privadas y Otras Rentas  </t>
  </si>
  <si>
    <t xml:space="preserve">206. Dotal puro o Capital Diferido  </t>
  </si>
  <si>
    <t xml:space="preserve">207. Protección Familiar  </t>
  </si>
  <si>
    <t xml:space="preserve">208. Incapacidad o Invalidez  </t>
  </si>
  <si>
    <t xml:space="preserve">209. Salud  </t>
  </si>
  <si>
    <t xml:space="preserve">210. Accidentes Personales  </t>
  </si>
  <si>
    <t xml:space="preserve">211. Asistencia </t>
  </si>
  <si>
    <t xml:space="preserve">212. Desgravamen Hipotecario  </t>
  </si>
  <si>
    <t xml:space="preserve">213. Desgravamen Consumos y Otros  </t>
  </si>
  <si>
    <t xml:space="preserve">214. SOAP  </t>
  </si>
  <si>
    <t xml:space="preserve">250. Otros  </t>
  </si>
  <si>
    <t xml:space="preserve">101. Vida Entera  </t>
  </si>
  <si>
    <t xml:space="preserve">102. Temporal de Vida  </t>
  </si>
  <si>
    <t xml:space="preserve">103. Seguros con Cuenta Única de Inversión (CUI)  </t>
  </si>
  <si>
    <t xml:space="preserve">104. Mixto o Dotal  </t>
  </si>
  <si>
    <t xml:space="preserve">105. Rentas Privadas y Otras Rentas  </t>
  </si>
  <si>
    <t xml:space="preserve">106. Dotal puro o Capital Diferido  </t>
  </si>
  <si>
    <t xml:space="preserve">107. Protección Familiar  </t>
  </si>
  <si>
    <t xml:space="preserve">108. Incapacidad o Invalidez  </t>
  </si>
  <si>
    <t xml:space="preserve">109. Salud  </t>
  </si>
  <si>
    <t xml:space="preserve">110. Accidentes Personales  </t>
  </si>
  <si>
    <t xml:space="preserve">111. Asistencia </t>
  </si>
  <si>
    <t xml:space="preserve">112. Desgravamen Hipotecario  </t>
  </si>
  <si>
    <t xml:space="preserve">113. Desgravamen Consumos y Otros  </t>
  </si>
  <si>
    <t xml:space="preserve">114. SOAP  </t>
  </si>
  <si>
    <t xml:space="preserve">150. Otros  </t>
  </si>
  <si>
    <t>Bancaseguros y Retail</t>
  </si>
  <si>
    <t xml:space="preserve">301. Vida Entera  </t>
  </si>
  <si>
    <t xml:space="preserve">302. Temporal de Vida  </t>
  </si>
  <si>
    <t xml:space="preserve">303. Seguros con Cuenta Única de inversión (CUI)  </t>
  </si>
  <si>
    <t xml:space="preserve">304. Mixto o Dotal  </t>
  </si>
  <si>
    <t xml:space="preserve">305. Rentas Privadas y Otras Rentas  </t>
  </si>
  <si>
    <t xml:space="preserve">306. Dotal puro o Capital Diferido  </t>
  </si>
  <si>
    <t xml:space="preserve">307. Protección Familiar  </t>
  </si>
  <si>
    <t xml:space="preserve">308. Incapacidad o Invalidez  </t>
  </si>
  <si>
    <t xml:space="preserve">309. Salud  </t>
  </si>
  <si>
    <t xml:space="preserve">310. Accidentes Personales  </t>
  </si>
  <si>
    <t xml:space="preserve">311. Asistencia </t>
  </si>
  <si>
    <t xml:space="preserve">312. Desgravamen Hipotecario  </t>
  </si>
  <si>
    <t xml:space="preserve">313. Desgravamen Consumos y Otros  </t>
  </si>
  <si>
    <t xml:space="preserve">314. SOAP  </t>
  </si>
  <si>
    <t xml:space="preserve">350. Otros  </t>
  </si>
  <si>
    <t xml:space="preserve">420. Seguro Invalidez y Sobrevivencia (SIS)  </t>
  </si>
  <si>
    <t xml:space="preserve">423. Renta Vitalicia de Sobrevivencia  </t>
  </si>
  <si>
    <t xml:space="preserve">424. Invalidez y Sobrevivencia (C-528)  </t>
  </si>
  <si>
    <t xml:space="preserve">425. Seguro con Ahorro Previsional (APV)  </t>
  </si>
  <si>
    <t xml:space="preserve">426. Seguro con Ahorro Previsional Colectivo (APVC)  </t>
  </si>
  <si>
    <t xml:space="preserve">421.1 Renta Vitalicia de Vejez Normal  </t>
  </si>
  <si>
    <t xml:space="preserve">421.2 Renta Vitalicia de Vejez Anticipada  </t>
  </si>
  <si>
    <t xml:space="preserve">422.1 Renta Vitalicia de Invalidez Total  </t>
  </si>
  <si>
    <t xml:space="preserve">422.2 Renta Vitalicia de Invalidez Parcial  </t>
  </si>
  <si>
    <t>A. Vida</t>
  </si>
  <si>
    <t>D. Desgravamen</t>
  </si>
  <si>
    <t xml:space="preserve">Vida Entera  </t>
  </si>
  <si>
    <t xml:space="preserve">Temporal de Vida  </t>
  </si>
  <si>
    <t xml:space="preserve">Seguros con Cuenta Única de Inversión (CUI)  </t>
  </si>
  <si>
    <t xml:space="preserve">Mixto o Dotal  </t>
  </si>
  <si>
    <t xml:space="preserve">Rentas Privadas y Otras Rentas  </t>
  </si>
  <si>
    <t xml:space="preserve">Dotal puro o Capital Diferido  </t>
  </si>
  <si>
    <t xml:space="preserve">Protección Familiar  </t>
  </si>
  <si>
    <t xml:space="preserve">Incapacidad o Invalidez  </t>
  </si>
  <si>
    <t xml:space="preserve">Salud  </t>
  </si>
  <si>
    <t xml:space="preserve">Accidentes Personales  </t>
  </si>
  <si>
    <t xml:space="preserve">Asistencia </t>
  </si>
  <si>
    <t xml:space="preserve">Desgravamen Hipotecario  </t>
  </si>
  <si>
    <t xml:space="preserve">Desgravamen Consumos y Otros  </t>
  </si>
  <si>
    <t xml:space="preserve">SOAP  </t>
  </si>
  <si>
    <t xml:space="preserve">Otros  </t>
  </si>
  <si>
    <t xml:space="preserve">Seguro Invalidez y Sobrevivencia (SIS)  </t>
  </si>
  <si>
    <t xml:space="preserve">Renta Vitalicia de Vejez Normal  </t>
  </si>
  <si>
    <t xml:space="preserve">Renta Vitalicia de Vejez Anticipada  </t>
  </si>
  <si>
    <t xml:space="preserve">Renta Vitalicia de Invalidez Total  </t>
  </si>
  <si>
    <t xml:space="preserve">Renta Vitalicia de Invalidez Parcial  </t>
  </si>
  <si>
    <t xml:space="preserve">Renta Vitalicia de Sobrevivencia  </t>
  </si>
  <si>
    <t xml:space="preserve">Invalidez y Sobrevivencia (C-528)  </t>
  </si>
  <si>
    <t xml:space="preserve">Seguro con Ahorro Previsional (APV)  </t>
  </si>
  <si>
    <t xml:space="preserve">Seguro con Ahorro Previsional Colectivo (APVC)  </t>
  </si>
  <si>
    <t>Siniestros y Rentas Directas en Seguros de Vida</t>
  </si>
  <si>
    <t>Vida</t>
  </si>
  <si>
    <t>Salud</t>
  </si>
  <si>
    <t>Accidentes Personales</t>
  </si>
  <si>
    <t>Seguros con CUI</t>
  </si>
  <si>
    <t>Rentas Vitalicias Vejez</t>
  </si>
  <si>
    <t>Rentas Vitalicias Invalidez</t>
  </si>
  <si>
    <t>Rentas Vitalicias Sobrevivencia</t>
  </si>
  <si>
    <t>Seguros con Ahorro Previsional</t>
  </si>
  <si>
    <t xml:space="preserve">B. Salud  </t>
  </si>
  <si>
    <t xml:space="preserve">C. Accidentes Personales  </t>
  </si>
  <si>
    <t xml:space="preserve">E. Seguros con Cuenta Única de Inversión (CUI)  </t>
  </si>
  <si>
    <t xml:space="preserve">F. Mixto o Dotal  </t>
  </si>
  <si>
    <t xml:space="preserve">G. Rentas Privadas y Otras Rentas  </t>
  </si>
  <si>
    <t>H. Seguros con Ahorro Previsional</t>
  </si>
  <si>
    <t xml:space="preserve">I. Dotal puro o Capital Diferido  </t>
  </si>
  <si>
    <t xml:space="preserve">J. SOAP  </t>
  </si>
  <si>
    <t xml:space="preserve">K. Otros  </t>
  </si>
  <si>
    <t>L. Rentas Vitalicias</t>
  </si>
  <si>
    <t>M. Seguro de AFP + Inv. y Sobr.</t>
  </si>
  <si>
    <t>101. Vida Entera</t>
  </si>
  <si>
    <t>102. Temporal de Vida</t>
  </si>
  <si>
    <t>103. Seguros con Cuenta Única de Inversión (CUI)</t>
  </si>
  <si>
    <t>104. Mixto o Dotal</t>
  </si>
  <si>
    <t>105. Rentas Privadas y Otras Rentas</t>
  </si>
  <si>
    <t>106. Dotal puro o Capital Diferido</t>
  </si>
  <si>
    <t>107. Protección Familiar</t>
  </si>
  <si>
    <t>108. Incapacidad o Invalidez</t>
  </si>
  <si>
    <t>109. Salud</t>
  </si>
  <si>
    <t>110. Accidentes Personales</t>
  </si>
  <si>
    <t>111. Asistencia</t>
  </si>
  <si>
    <t>112. Desgravamen Hipotecario</t>
  </si>
  <si>
    <t>113. Desgravamen Consumos y Otros</t>
  </si>
  <si>
    <t>114. SOAP</t>
  </si>
  <si>
    <t>150. Otros</t>
  </si>
  <si>
    <t>201. Vida Entera</t>
  </si>
  <si>
    <t>202. Temporal de Vida</t>
  </si>
  <si>
    <t>203. Seguros con Cuenta Única de inversión (CUI)</t>
  </si>
  <si>
    <t>204. Mixto o Dotal</t>
  </si>
  <si>
    <t>205. Rentas Privadas y Otras Rentas</t>
  </si>
  <si>
    <t>206. Dotal puro o Capital Diferido</t>
  </si>
  <si>
    <t>207. Protección Familiar</t>
  </si>
  <si>
    <t>208. Incapacidad o Invalidez</t>
  </si>
  <si>
    <t>209. Salud</t>
  </si>
  <si>
    <t>210. Accidentes Personales</t>
  </si>
  <si>
    <t>211. Asistencia</t>
  </si>
  <si>
    <t>212. Desgravamen Hipotecario</t>
  </si>
  <si>
    <t>213. Desgravamen Consumos y Otros</t>
  </si>
  <si>
    <t>214. SOAP</t>
  </si>
  <si>
    <t>250. Otros</t>
  </si>
  <si>
    <t>301. Vida Entera</t>
  </si>
  <si>
    <t>302. Temporal de Vida</t>
  </si>
  <si>
    <t>303. Seguros con Cuenta Única de inversión (CUI)</t>
  </si>
  <si>
    <t>304. Mixto o Dotal</t>
  </si>
  <si>
    <t>305. Rentas Privadas y Otras Rentas</t>
  </si>
  <si>
    <t>306. Dotal puro o Capital Diferido</t>
  </si>
  <si>
    <t>307. Protección Familiar</t>
  </si>
  <si>
    <t>308. Incapacidad o Invalidez</t>
  </si>
  <si>
    <t>309. Salud</t>
  </si>
  <si>
    <t>310. Accidentes Personales</t>
  </si>
  <si>
    <t>311. Asistencia</t>
  </si>
  <si>
    <t>312. Desgravamen Hipotecario</t>
  </si>
  <si>
    <t>313. Desgravamen Consumos y Otros</t>
  </si>
  <si>
    <t>314. SOAP</t>
  </si>
  <si>
    <t>350. Otros</t>
  </si>
  <si>
    <t>420. Seguro Invalidez y Sobrevivencia (SIS)</t>
  </si>
  <si>
    <t>421.1 Renta Vitalicia de Vejez Normal</t>
  </si>
  <si>
    <t>421.2 Renta Vitalicia de Vejez Anticipada</t>
  </si>
  <si>
    <t>422.1 Renta Vitalicia de Invalidez Total</t>
  </si>
  <si>
    <t>422.2 Renta Vitalicia de Invalidez Parcial</t>
  </si>
  <si>
    <t>423. Renta Vitalicia de Sobrevivencia</t>
  </si>
  <si>
    <t>424. Invalidez y Sobrevivencia (C-528)</t>
  </si>
  <si>
    <t>425. Seguro con Ahorro Previsional (APV)</t>
  </si>
  <si>
    <t>426. Seguro con Ahorro Previsional Colectivo (APVC)</t>
  </si>
  <si>
    <t xml:space="preserve">5.31.00.00  Total Resultado Del Periodo </t>
  </si>
  <si>
    <t xml:space="preserve">5.30.00.00  Total Del Resultado Integral </t>
  </si>
  <si>
    <t>MetLife</t>
  </si>
  <si>
    <t>MetLife Generales</t>
  </si>
  <si>
    <t>Vida Entera</t>
  </si>
  <si>
    <t>Temporal de Vida</t>
  </si>
  <si>
    <t>Seguros con Cuenta Única de Inversión (CUI)</t>
  </si>
  <si>
    <t>Mixto o Dotal</t>
  </si>
  <si>
    <t>Rentas Privadas y Otras Rentas</t>
  </si>
  <si>
    <t>Dotal puro o Capital Diferido</t>
  </si>
  <si>
    <t>Protección Familiar</t>
  </si>
  <si>
    <t>Incapacidad o Invalidez</t>
  </si>
  <si>
    <t>Desgravamen Hipotecario</t>
  </si>
  <si>
    <t>Desgravamen Consumos y Otros</t>
  </si>
  <si>
    <t>Seguro Invalidez y Sobrevivencia (SIS)</t>
  </si>
  <si>
    <t>Renta Vitalicia de Vejez Normal</t>
  </si>
  <si>
    <t>Renta Vitalicia de Vejez Anticipada</t>
  </si>
  <si>
    <t>Renta Vitalicia de Invalidez Total</t>
  </si>
  <si>
    <t>Renta Vitalicia de Invalidez Parcial</t>
  </si>
  <si>
    <t>Renta Vitalicia de Sobrevivencia</t>
  </si>
  <si>
    <t>Invalidez y Sobrevivencia (C-528)</t>
  </si>
  <si>
    <t>Seguro con Ahorro Previsional (APV)</t>
  </si>
  <si>
    <t>Seguro con Ahorro Previsional Colectivo (APVC)</t>
  </si>
  <si>
    <t>Solunión Chile</t>
  </si>
  <si>
    <t>Continental Generales</t>
  </si>
  <si>
    <t>Colmena Seguros</t>
  </si>
  <si>
    <t>NÚMERO DE PÓLIZAS EMITIDAS + RENTAS (MAX PARA RAMOS 400)</t>
  </si>
  <si>
    <t>NÚMERO DE SINIESTROS + RENTAS + RESCATES + VENCIMIENTOS</t>
  </si>
  <si>
    <t>Pasivo / Patrimonio (Número de Veces)</t>
  </si>
  <si>
    <t>Pasivo Financiero / Patrimonio (Número de Veces)</t>
  </si>
  <si>
    <t>HDI Gar. y Cré.</t>
  </si>
  <si>
    <t>CF Seguros de Vida</t>
  </si>
  <si>
    <t>Confuturo</t>
  </si>
  <si>
    <t>Alemana Seguros</t>
  </si>
  <si>
    <t>Signos</t>
  </si>
  <si>
    <t>FECU</t>
  </si>
  <si>
    <t>Seleccionar signos:</t>
  </si>
  <si>
    <t>XBRL</t>
  </si>
  <si>
    <t>Porvenir</t>
  </si>
  <si>
    <t>AVLA Crédito</t>
  </si>
  <si>
    <t>SegChile</t>
  </si>
  <si>
    <t>Starr International</t>
  </si>
  <si>
    <t>Reale Chile</t>
  </si>
  <si>
    <t>Producto Inversiones / Inversiones (%) (Variación Real con Utilidad por Un. Reajustables)</t>
  </si>
  <si>
    <t>Nota 13 Utilidad o pérdida por unidad reajustable (A valor razonable) [M$]</t>
  </si>
  <si>
    <t>Orsan Crédito</t>
  </si>
  <si>
    <t>Unnio</t>
  </si>
  <si>
    <t>Chubb Generales</t>
  </si>
  <si>
    <t>Bupa</t>
  </si>
  <si>
    <t>Chubb Vida</t>
  </si>
  <si>
    <t>Suramericana</t>
  </si>
  <si>
    <t xml:space="preserve">5.22.00.00  Total Patrimonio </t>
  </si>
  <si>
    <t>5.32.50.00  Impuesto Diferido</t>
  </si>
  <si>
    <t>Southbridge</t>
  </si>
  <si>
    <t>HDI Vida</t>
  </si>
  <si>
    <t>Suaval</t>
  </si>
  <si>
    <t>Prima Aceptada Ganada</t>
  </si>
  <si>
    <t>Contempora</t>
  </si>
  <si>
    <t>Ratio Combinado (%) (Incluye Gasto por Reaseguro Proporcional y Variación de Reservas Técnicas)</t>
  </si>
  <si>
    <t>FID Chile</t>
  </si>
  <si>
    <t>4 Life Seguros</t>
  </si>
  <si>
    <t>Save Seguros</t>
  </si>
  <si>
    <t>Divina Pastora</t>
  </si>
  <si>
    <t>Fecha de Descarga de EEFF</t>
  </si>
  <si>
    <t>Fecha de 
Descarga de EEFF</t>
  </si>
  <si>
    <t>Informe Trimestral - Seguros Generales y de Vida</t>
  </si>
  <si>
    <t>31.03.2021</t>
  </si>
  <si>
    <t>Cifras en UF al 31.03.2021</t>
  </si>
  <si>
    <t/>
  </si>
  <si>
    <t>2021/05/03 - Publicación del archivo</t>
  </si>
  <si>
    <t>2021/10/07 - Se actualiza información de Renta Nacional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</si>
</sst>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0"/>
    <numFmt numFmtId="165" formatCode="0.0000"/>
    <numFmt numFmtId="166" formatCode="0.0%"/>
    <numFmt numFmtId="167" formatCode="#,##0.0"/>
    <numFmt numFmtId="168" formatCode=";;;"/>
    <numFmt numFmtId="169" formatCode="#,##0_ ;[Red]\-#,##0\ "/>
    <numFmt numFmtId="170" formatCode="#,##0.00_ ;[Red]\-#,##0.00\ "/>
    <numFmt numFmtId="171" formatCode="[&gt;0]#,##0;[&lt;0]\-#,##0;#,##0"/>
    <numFmt numFmtId="172" formatCode="dd/mm/yyyy;@"/>
  </numFmts>
  <fonts count="37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  <font>
      <sz val="8"/>
      <name val="Calibri"/>
      <family val="2"/>
      <scheme val="minor"/>
    </font>
    <font>
      <u/>
      <sz val="8"/>
      <color theme="0" tint="-0.499984740745262"/>
      <name val="Calibri"/>
      <family val="2"/>
    </font>
    <font>
      <sz val="8"/>
      <color theme="0" tint="-0.499984740745262"/>
      <name val="Calibri"/>
      <family val="2"/>
    </font>
    <font>
      <u/>
      <sz val="10"/>
      <name val="Calibri"/>
      <family val="2"/>
    </font>
    <font>
      <b/>
      <sz val="8"/>
      <color theme="1"/>
      <name val="Calibri"/>
      <family val="2"/>
    </font>
    <font>
      <b/>
      <sz val="8"/>
      <color theme="0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sz val="8"/>
      <color theme="0"/>
      <name val="Calibri"/>
      <family val="2"/>
    </font>
    <font>
      <u/>
      <sz val="10"/>
      <color theme="10"/>
      <name val="Calibri"/>
      <family val="2"/>
    </font>
    <font>
      <u/>
      <sz val="8"/>
      <name val="Calibri"/>
      <family val="2"/>
    </font>
    <font>
      <sz val="10"/>
      <name val="Arial"/>
      <family val="2"/>
    </font>
    <font>
      <sz val="8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7EEA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007EE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2">
    <xf numFmtId="0" fontId="0" fillId="0" borderId="0"/>
    <xf numFmtId="9" fontId="8" fillId="0" borderId="0" applyFont="0" applyFill="0" applyBorder="0" applyAlignment="0" applyProtection="0"/>
    <xf numFmtId="0" fontId="10" fillId="0" borderId="0"/>
    <xf numFmtId="0" fontId="1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8" fillId="0" borderId="0"/>
    <xf numFmtId="0" fontId="29" fillId="17" borderId="0">
      <alignment horizontal="left"/>
    </xf>
    <xf numFmtId="0" fontId="29" fillId="18" borderId="0">
      <alignment horizontal="left"/>
    </xf>
    <xf numFmtId="0" fontId="30" fillId="19" borderId="0">
      <alignment horizontal="left"/>
    </xf>
    <xf numFmtId="0" fontId="29" fillId="20" borderId="0">
      <alignment horizontal="left"/>
    </xf>
    <xf numFmtId="0" fontId="29" fillId="21" borderId="0">
      <alignment horizontal="left"/>
    </xf>
    <xf numFmtId="0" fontId="31" fillId="22" borderId="0">
      <alignment horizontal="left"/>
    </xf>
    <xf numFmtId="168" fontId="29" fillId="0" borderId="0">
      <alignment horizontal="left"/>
    </xf>
    <xf numFmtId="168" fontId="32" fillId="0" borderId="0">
      <alignment horizontal="left"/>
    </xf>
    <xf numFmtId="0" fontId="29" fillId="21" borderId="0"/>
    <xf numFmtId="168" fontId="29" fillId="0" borderId="0"/>
    <xf numFmtId="168" fontId="32" fillId="0" borderId="0"/>
    <xf numFmtId="49" fontId="29" fillId="17" borderId="0">
      <alignment horizontal="left"/>
    </xf>
    <xf numFmtId="49" fontId="29" fillId="18" borderId="0">
      <alignment horizontal="left"/>
    </xf>
    <xf numFmtId="49" fontId="31" fillId="19" borderId="0">
      <alignment horizontal="left"/>
    </xf>
    <xf numFmtId="3" fontId="26" fillId="23" borderId="7"/>
    <xf numFmtId="0" fontId="29" fillId="20" borderId="0">
      <alignment horizontal="left"/>
    </xf>
    <xf numFmtId="49" fontId="29" fillId="20" borderId="0">
      <alignment horizontal="left"/>
    </xf>
    <xf numFmtId="49" fontId="29" fillId="21" borderId="0">
      <alignment horizontal="left"/>
    </xf>
    <xf numFmtId="49" fontId="31" fillId="22" borderId="0">
      <alignment horizontal="left"/>
    </xf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6" fillId="0" borderId="0"/>
    <xf numFmtId="0" fontId="2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289">
    <xf numFmtId="0" fontId="0" fillId="0" borderId="0" xfId="0"/>
    <xf numFmtId="0" fontId="11" fillId="0" borderId="1" xfId="2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3" applyFont="1" applyFill="1" applyBorder="1" applyAlignment="1">
      <alignment vertical="center"/>
    </xf>
    <xf numFmtId="0" fontId="14" fillId="0" borderId="1" xfId="3" applyFont="1" applyBorder="1" applyAlignment="1">
      <alignment vertical="center"/>
    </xf>
    <xf numFmtId="10" fontId="14" fillId="0" borderId="1" xfId="1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/>
    <xf numFmtId="0" fontId="12" fillId="0" borderId="1" xfId="0" applyFont="1" applyBorder="1"/>
    <xf numFmtId="0" fontId="12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0" fillId="0" borderId="1" xfId="0" applyFont="1" applyFill="1" applyBorder="1"/>
    <xf numFmtId="0" fontId="9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1"/>
    </xf>
    <xf numFmtId="0" fontId="17" fillId="0" borderId="1" xfId="0" applyFont="1" applyFill="1" applyBorder="1"/>
    <xf numFmtId="0" fontId="9" fillId="6" borderId="1" xfId="0" applyFont="1" applyFill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vertical="center"/>
      <protection hidden="1"/>
    </xf>
    <xf numFmtId="0" fontId="9" fillId="0" borderId="1" xfId="0" applyFont="1" applyBorder="1" applyAlignment="1" applyProtection="1">
      <alignment vertical="center"/>
      <protection hidden="1"/>
    </xf>
    <xf numFmtId="0" fontId="18" fillId="4" borderId="1" xfId="0" applyFont="1" applyFill="1" applyBorder="1" applyAlignment="1" applyProtection="1">
      <alignment vertical="center"/>
      <protection hidden="1"/>
    </xf>
    <xf numFmtId="0" fontId="18" fillId="4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left" vertical="center"/>
      <protection hidden="1"/>
    </xf>
    <xf numFmtId="3" fontId="14" fillId="4" borderId="1" xfId="0" applyNumberFormat="1" applyFont="1" applyFill="1" applyBorder="1" applyAlignment="1" applyProtection="1">
      <alignment vertical="center"/>
    </xf>
    <xf numFmtId="0" fontId="22" fillId="4" borderId="1" xfId="0" applyFont="1" applyFill="1" applyBorder="1" applyAlignment="1">
      <alignment vertical="center"/>
    </xf>
    <xf numFmtId="0" fontId="21" fillId="9" borderId="1" xfId="0" applyFont="1" applyFill="1" applyBorder="1" applyAlignment="1">
      <alignment vertical="center"/>
    </xf>
    <xf numFmtId="0" fontId="22" fillId="10" borderId="1" xfId="0" applyFont="1" applyFill="1" applyBorder="1" applyAlignment="1">
      <alignment vertical="center"/>
    </xf>
    <xf numFmtId="3" fontId="21" fillId="3" borderId="1" xfId="0" applyNumberFormat="1" applyFont="1" applyFill="1" applyBorder="1" applyAlignment="1" applyProtection="1">
      <alignment horizontal="left" vertical="center"/>
      <protection hidden="1"/>
    </xf>
    <xf numFmtId="0" fontId="12" fillId="0" borderId="1" xfId="0" applyFont="1" applyBorder="1" applyProtection="1">
      <protection hidden="1"/>
    </xf>
    <xf numFmtId="0" fontId="9" fillId="0" borderId="1" xfId="0" applyFont="1" applyBorder="1" applyProtection="1">
      <protection hidden="1"/>
    </xf>
    <xf numFmtId="0" fontId="16" fillId="0" borderId="1" xfId="0" applyFont="1" applyBorder="1" applyProtection="1">
      <protection hidden="1"/>
    </xf>
    <xf numFmtId="0" fontId="9" fillId="0" borderId="1" xfId="0" applyFont="1" applyBorder="1" applyAlignment="1" applyProtection="1">
      <alignment horizontal="center" wrapText="1"/>
      <protection hidden="1"/>
    </xf>
    <xf numFmtId="3" fontId="20" fillId="4" borderId="1" xfId="0" applyNumberFormat="1" applyFont="1" applyFill="1" applyBorder="1" applyAlignment="1" applyProtection="1">
      <alignment horizontal="left" vertical="center"/>
      <protection hidden="1"/>
    </xf>
    <xf numFmtId="3" fontId="14" fillId="4" borderId="1" xfId="0" applyNumberFormat="1" applyFont="1" applyFill="1" applyBorder="1" applyAlignment="1" applyProtection="1">
      <alignment vertical="center"/>
      <protection hidden="1"/>
    </xf>
    <xf numFmtId="3" fontId="20" fillId="4" borderId="1" xfId="0" applyNumberFormat="1" applyFont="1" applyFill="1" applyBorder="1" applyAlignment="1" applyProtection="1">
      <alignment horizontal="left" vertical="center" indent="1"/>
      <protection hidden="1"/>
    </xf>
    <xf numFmtId="3" fontId="14" fillId="3" borderId="1" xfId="0" applyNumberFormat="1" applyFont="1" applyFill="1" applyBorder="1" applyAlignment="1" applyProtection="1">
      <alignment horizontal="left" vertical="center" indent="2"/>
      <protection hidden="1"/>
    </xf>
    <xf numFmtId="3" fontId="14" fillId="3" borderId="1" xfId="0" applyNumberFormat="1" applyFont="1" applyFill="1" applyBorder="1" applyAlignment="1" applyProtection="1">
      <alignment vertical="center"/>
      <protection hidden="1"/>
    </xf>
    <xf numFmtId="3" fontId="14" fillId="3" borderId="1" xfId="0" applyNumberFormat="1" applyFont="1" applyFill="1" applyBorder="1" applyAlignment="1" applyProtection="1">
      <alignment horizontal="left" vertical="center" indent="3"/>
      <protection hidden="1"/>
    </xf>
    <xf numFmtId="3" fontId="14" fillId="3" borderId="1" xfId="0" applyNumberFormat="1" applyFont="1" applyFill="1" applyBorder="1" applyAlignment="1" applyProtection="1">
      <alignment horizontal="left" vertical="center" indent="4"/>
      <protection hidden="1"/>
    </xf>
    <xf numFmtId="0" fontId="9" fillId="0" borderId="1" xfId="0" applyFont="1" applyBorder="1" applyAlignment="1" applyProtection="1">
      <alignment horizontal="right"/>
      <protection hidden="1"/>
    </xf>
    <xf numFmtId="0" fontId="9" fillId="3" borderId="1" xfId="0" applyFont="1" applyFill="1" applyBorder="1" applyAlignment="1" applyProtection="1">
      <alignment horizontal="left"/>
      <protection hidden="1"/>
    </xf>
    <xf numFmtId="0" fontId="9" fillId="0" borderId="1" xfId="0" applyFont="1" applyBorder="1" applyAlignment="1" applyProtection="1">
      <alignment horizontal="left"/>
      <protection hidden="1"/>
    </xf>
    <xf numFmtId="3" fontId="9" fillId="3" borderId="1" xfId="0" applyNumberFormat="1" applyFont="1" applyFill="1" applyBorder="1" applyAlignment="1" applyProtection="1">
      <alignment horizontal="left"/>
      <protection hidden="1"/>
    </xf>
    <xf numFmtId="166" fontId="9" fillId="3" borderId="1" xfId="1" applyNumberFormat="1" applyFont="1" applyFill="1" applyBorder="1" applyAlignment="1" applyProtection="1">
      <alignment horizontal="left"/>
      <protection hidden="1"/>
    </xf>
    <xf numFmtId="0" fontId="9" fillId="0" borderId="4" xfId="0" applyFont="1" applyBorder="1" applyProtection="1">
      <protection hidden="1"/>
    </xf>
    <xf numFmtId="3" fontId="9" fillId="0" borderId="1" xfId="0" applyNumberFormat="1" applyFont="1" applyBorder="1" applyProtection="1">
      <protection hidden="1"/>
    </xf>
    <xf numFmtId="0" fontId="9" fillId="0" borderId="2" xfId="0" applyFont="1" applyBorder="1" applyProtection="1">
      <protection hidden="1"/>
    </xf>
    <xf numFmtId="0" fontId="9" fillId="0" borderId="3" xfId="0" applyFont="1" applyBorder="1" applyProtection="1">
      <protection hidden="1"/>
    </xf>
    <xf numFmtId="0" fontId="9" fillId="0" borderId="5" xfId="0" applyFont="1" applyBorder="1" applyProtection="1">
      <protection hidden="1"/>
    </xf>
    <xf numFmtId="0" fontId="22" fillId="4" borderId="1" xfId="0" applyFont="1" applyFill="1" applyBorder="1" applyAlignment="1" applyProtection="1">
      <alignment horizontal="left" vertical="center" indent="1"/>
      <protection hidden="1"/>
    </xf>
    <xf numFmtId="0" fontId="21" fillId="3" borderId="1" xfId="0" applyFont="1" applyFill="1" applyBorder="1" applyAlignment="1" applyProtection="1">
      <alignment horizontal="left" vertical="center" indent="2"/>
      <protection hidden="1"/>
    </xf>
    <xf numFmtId="0" fontId="21" fillId="3" borderId="1" xfId="0" applyFont="1" applyFill="1" applyBorder="1" applyAlignment="1" applyProtection="1">
      <alignment horizontal="left" vertical="center" indent="3"/>
      <protection hidden="1"/>
    </xf>
    <xf numFmtId="0" fontId="21" fillId="3" borderId="1" xfId="0" applyFont="1" applyFill="1" applyBorder="1" applyAlignment="1" applyProtection="1">
      <alignment horizontal="left" vertical="center" indent="4"/>
      <protection hidden="1"/>
    </xf>
    <xf numFmtId="0" fontId="22" fillId="4" borderId="1" xfId="0" applyFont="1" applyFill="1" applyBorder="1" applyAlignment="1" applyProtection="1">
      <alignment vertical="center"/>
      <protection hidden="1"/>
    </xf>
    <xf numFmtId="0" fontId="22" fillId="4" borderId="1" xfId="0" applyFont="1" applyFill="1" applyBorder="1" applyAlignment="1" applyProtection="1">
      <alignment horizontal="left" vertical="center" indent="4"/>
      <protection hidden="1"/>
    </xf>
    <xf numFmtId="0" fontId="21" fillId="3" borderId="1" xfId="0" applyFont="1" applyFill="1" applyBorder="1" applyAlignment="1" applyProtection="1">
      <alignment horizontal="left" vertical="center" indent="5"/>
      <protection hidden="1"/>
    </xf>
    <xf numFmtId="0" fontId="21" fillId="3" borderId="1" xfId="0" applyFont="1" applyFill="1" applyBorder="1" applyAlignment="1" applyProtection="1">
      <alignment horizontal="left" vertical="center" indent="6"/>
      <protection hidden="1"/>
    </xf>
    <xf numFmtId="0" fontId="22" fillId="4" borderId="1" xfId="0" applyFont="1" applyFill="1" applyBorder="1" applyAlignment="1" applyProtection="1">
      <alignment horizontal="left" vertical="center" indent="3"/>
      <protection hidden="1"/>
    </xf>
    <xf numFmtId="0" fontId="21" fillId="3" borderId="1" xfId="0" applyFont="1" applyFill="1" applyBorder="1" applyAlignment="1" applyProtection="1">
      <alignment horizontal="left" vertical="center" indent="1"/>
      <protection hidden="1"/>
    </xf>
    <xf numFmtId="3" fontId="9" fillId="3" borderId="1" xfId="0" applyNumberFormat="1" applyFont="1" applyFill="1" applyBorder="1" applyProtection="1">
      <protection hidden="1"/>
    </xf>
    <xf numFmtId="166" fontId="9" fillId="3" borderId="1" xfId="1" applyNumberFormat="1" applyFont="1" applyFill="1" applyBorder="1" applyProtection="1">
      <protection hidden="1"/>
    </xf>
    <xf numFmtId="0" fontId="21" fillId="3" borderId="1" xfId="0" applyFont="1" applyFill="1" applyBorder="1" applyAlignment="1" applyProtection="1">
      <alignment vertical="center"/>
      <protection hidden="1"/>
    </xf>
    <xf numFmtId="0" fontId="21" fillId="9" borderId="1" xfId="0" applyFont="1" applyFill="1" applyBorder="1" applyAlignment="1" applyProtection="1">
      <alignment vertical="center"/>
      <protection hidden="1"/>
    </xf>
    <xf numFmtId="10" fontId="9" fillId="3" borderId="1" xfId="1" applyNumberFormat="1" applyFont="1" applyFill="1" applyBorder="1" applyProtection="1">
      <protection hidden="1"/>
    </xf>
    <xf numFmtId="166" fontId="14" fillId="3" borderId="1" xfId="1" applyNumberFormat="1" applyFont="1" applyFill="1" applyBorder="1" applyAlignment="1" applyProtection="1">
      <alignment vertical="center"/>
      <protection hidden="1"/>
    </xf>
    <xf numFmtId="0" fontId="22" fillId="10" borderId="1" xfId="0" applyFont="1" applyFill="1" applyBorder="1" applyAlignment="1" applyProtection="1">
      <alignment vertical="center"/>
      <protection hidden="1"/>
    </xf>
    <xf numFmtId="3" fontId="20" fillId="4" borderId="1" xfId="0" applyNumberFormat="1" applyFont="1" applyFill="1" applyBorder="1" applyAlignment="1" applyProtection="1">
      <alignment vertical="center"/>
      <protection hidden="1"/>
    </xf>
    <xf numFmtId="10" fontId="18" fillId="4" borderId="1" xfId="1" applyNumberFormat="1" applyFont="1" applyFill="1" applyBorder="1" applyProtection="1">
      <protection hidden="1"/>
    </xf>
    <xf numFmtId="166" fontId="20" fillId="4" borderId="1" xfId="1" applyNumberFormat="1" applyFont="1" applyFill="1" applyBorder="1" applyAlignment="1" applyProtection="1">
      <alignment vertical="center"/>
      <protection hidden="1"/>
    </xf>
    <xf numFmtId="0" fontId="9" fillId="3" borderId="1" xfId="0" applyFont="1" applyFill="1" applyBorder="1" applyProtection="1">
      <protection hidden="1"/>
    </xf>
    <xf numFmtId="3" fontId="9" fillId="0" borderId="1" xfId="0" applyNumberFormat="1" applyFont="1" applyFill="1" applyBorder="1" applyProtection="1">
      <protection hidden="1"/>
    </xf>
    <xf numFmtId="4" fontId="14" fillId="3" borderId="1" xfId="1" applyNumberFormat="1" applyFont="1" applyFill="1" applyBorder="1" applyAlignment="1" applyProtection="1">
      <alignment vertical="center"/>
      <protection hidden="1"/>
    </xf>
    <xf numFmtId="4" fontId="20" fillId="4" borderId="1" xfId="1" applyNumberFormat="1" applyFont="1" applyFill="1" applyBorder="1" applyAlignment="1" applyProtection="1">
      <alignment vertical="center"/>
      <protection hidden="1"/>
    </xf>
    <xf numFmtId="166" fontId="18" fillId="4" borderId="1" xfId="1" applyNumberFormat="1" applyFont="1" applyFill="1" applyBorder="1" applyProtection="1">
      <protection hidden="1"/>
    </xf>
    <xf numFmtId="166" fontId="9" fillId="0" borderId="1" xfId="0" applyNumberFormat="1" applyFont="1" applyBorder="1" applyProtection="1">
      <protection hidden="1"/>
    </xf>
    <xf numFmtId="0" fontId="19" fillId="5" borderId="1" xfId="0" applyFont="1" applyFill="1" applyBorder="1" applyAlignment="1" applyProtection="1">
      <alignment horizontal="center" vertical="center"/>
      <protection locked="0" hidden="1"/>
    </xf>
    <xf numFmtId="0" fontId="9" fillId="0" borderId="1" xfId="0" applyFont="1" applyFill="1" applyBorder="1" applyProtection="1">
      <protection hidden="1"/>
    </xf>
    <xf numFmtId="3" fontId="9" fillId="0" borderId="1" xfId="0" applyNumberFormat="1" applyFont="1" applyFill="1" applyBorder="1" applyAlignment="1" applyProtection="1">
      <alignment horizontal="left"/>
      <protection hidden="1"/>
    </xf>
    <xf numFmtId="0" fontId="9" fillId="0" borderId="1" xfId="0" applyFont="1" applyFill="1" applyBorder="1" applyAlignment="1" applyProtection="1">
      <alignment horizontal="left"/>
      <protection hidden="1"/>
    </xf>
    <xf numFmtId="167" fontId="9" fillId="3" borderId="1" xfId="0" applyNumberFormat="1" applyFont="1" applyFill="1" applyBorder="1" applyProtection="1">
      <protection hidden="1"/>
    </xf>
    <xf numFmtId="167" fontId="14" fillId="3" borderId="1" xfId="0" applyNumberFormat="1" applyFont="1" applyFill="1" applyBorder="1" applyAlignment="1" applyProtection="1">
      <alignment vertical="center"/>
      <protection hidden="1"/>
    </xf>
    <xf numFmtId="167" fontId="20" fillId="4" borderId="1" xfId="0" applyNumberFormat="1" applyFont="1" applyFill="1" applyBorder="1" applyAlignment="1" applyProtection="1">
      <alignment vertical="center"/>
      <protection hidden="1"/>
    </xf>
    <xf numFmtId="4" fontId="9" fillId="3" borderId="1" xfId="1" applyNumberFormat="1" applyFont="1" applyFill="1" applyBorder="1" applyProtection="1">
      <protection hidden="1"/>
    </xf>
    <xf numFmtId="4" fontId="18" fillId="4" borderId="1" xfId="1" applyNumberFormat="1" applyFont="1" applyFill="1" applyBorder="1" applyProtection="1">
      <protection hidden="1"/>
    </xf>
    <xf numFmtId="0" fontId="25" fillId="0" borderId="1" xfId="4" applyFont="1" applyBorder="1" applyAlignment="1" applyProtection="1">
      <protection hidden="1"/>
    </xf>
    <xf numFmtId="10" fontId="9" fillId="4" borderId="1" xfId="1" applyNumberFormat="1" applyFont="1" applyFill="1" applyBorder="1" applyProtection="1">
      <protection hidden="1"/>
    </xf>
    <xf numFmtId="166" fontId="14" fillId="4" borderId="1" xfId="1" applyNumberFormat="1" applyFont="1" applyFill="1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16" fillId="0" borderId="1" xfId="0" applyFont="1" applyBorder="1" applyAlignment="1" applyProtection="1">
      <alignment vertical="center"/>
      <protection hidden="1"/>
    </xf>
    <xf numFmtId="0" fontId="18" fillId="0" borderId="1" xfId="0" applyFont="1" applyBorder="1" applyAlignment="1" applyProtection="1">
      <alignment vertical="center"/>
      <protection hidden="1"/>
    </xf>
    <xf numFmtId="0" fontId="9" fillId="0" borderId="1" xfId="0" applyFont="1" applyBorder="1" applyAlignment="1">
      <alignment vertical="center"/>
    </xf>
    <xf numFmtId="167" fontId="14" fillId="3" borderId="1" xfId="1" applyNumberFormat="1" applyFont="1" applyFill="1" applyBorder="1" applyAlignment="1" applyProtection="1">
      <alignment vertical="center"/>
      <protection hidden="1"/>
    </xf>
    <xf numFmtId="167" fontId="14" fillId="4" borderId="1" xfId="1" applyNumberFormat="1" applyFont="1" applyFill="1" applyBorder="1" applyAlignment="1" applyProtection="1">
      <alignment vertical="center"/>
      <protection hidden="1"/>
    </xf>
    <xf numFmtId="167" fontId="20" fillId="4" borderId="1" xfId="1" applyNumberFormat="1" applyFont="1" applyFill="1" applyBorder="1" applyAlignment="1" applyProtection="1">
      <alignment vertical="center"/>
      <protection hidden="1"/>
    </xf>
    <xf numFmtId="167" fontId="9" fillId="0" borderId="1" xfId="0" applyNumberFormat="1" applyFont="1" applyFill="1" applyBorder="1" applyProtection="1">
      <protection hidden="1"/>
    </xf>
    <xf numFmtId="166" fontId="9" fillId="4" borderId="1" xfId="1" applyNumberFormat="1" applyFont="1" applyFill="1" applyBorder="1" applyProtection="1">
      <protection hidden="1"/>
    </xf>
    <xf numFmtId="3" fontId="14" fillId="3" borderId="1" xfId="1" applyNumberFormat="1" applyFont="1" applyFill="1" applyBorder="1" applyAlignment="1" applyProtection="1">
      <alignment vertical="center"/>
      <protection hidden="1"/>
    </xf>
    <xf numFmtId="3" fontId="14" fillId="4" borderId="1" xfId="1" applyNumberFormat="1" applyFont="1" applyFill="1" applyBorder="1" applyAlignment="1" applyProtection="1">
      <alignment vertical="center"/>
      <protection hidden="1"/>
    </xf>
    <xf numFmtId="3" fontId="20" fillId="4" borderId="1" xfId="1" applyNumberFormat="1" applyFont="1" applyFill="1" applyBorder="1" applyAlignment="1" applyProtection="1">
      <alignment vertical="center"/>
      <protection hidden="1"/>
    </xf>
    <xf numFmtId="0" fontId="18" fillId="4" borderId="1" xfId="0" applyFont="1" applyFill="1" applyBorder="1" applyProtection="1">
      <protection hidden="1"/>
    </xf>
    <xf numFmtId="166" fontId="9" fillId="3" borderId="1" xfId="1" applyNumberFormat="1" applyFont="1" applyFill="1" applyBorder="1" applyAlignment="1" applyProtection="1">
      <alignment horizontal="right"/>
      <protection hidden="1"/>
    </xf>
    <xf numFmtId="166" fontId="18" fillId="4" borderId="1" xfId="1" applyNumberFormat="1" applyFont="1" applyFill="1" applyBorder="1" applyAlignment="1" applyProtection="1">
      <alignment horizontal="right"/>
      <protection hidden="1"/>
    </xf>
    <xf numFmtId="3" fontId="18" fillId="4" borderId="1" xfId="0" applyNumberFormat="1" applyFont="1" applyFill="1" applyBorder="1" applyProtection="1">
      <protection hidden="1"/>
    </xf>
    <xf numFmtId="0" fontId="18" fillId="12" borderId="1" xfId="0" applyFont="1" applyFill="1" applyBorder="1" applyAlignment="1" applyProtection="1">
      <alignment horizontal="center"/>
      <protection hidden="1"/>
    </xf>
    <xf numFmtId="3" fontId="9" fillId="3" borderId="1" xfId="0" applyNumberFormat="1" applyFont="1" applyFill="1" applyBorder="1" applyAlignment="1" applyProtection="1">
      <alignment horizontal="right"/>
      <protection hidden="1"/>
    </xf>
    <xf numFmtId="3" fontId="18" fillId="4" borderId="1" xfId="0" applyNumberFormat="1" applyFont="1" applyFill="1" applyBorder="1" applyAlignment="1" applyProtection="1">
      <alignment horizontal="right"/>
      <protection hidden="1"/>
    </xf>
    <xf numFmtId="3" fontId="9" fillId="0" borderId="1" xfId="0" applyNumberFormat="1" applyFont="1" applyBorder="1" applyAlignment="1" applyProtection="1">
      <alignment horizontal="right"/>
      <protection hidden="1"/>
    </xf>
    <xf numFmtId="3" fontId="20" fillId="12" borderId="1" xfId="0" applyNumberFormat="1" applyFont="1" applyFill="1" applyBorder="1" applyAlignment="1" applyProtection="1">
      <alignment horizontal="center" wrapText="1"/>
      <protection hidden="1"/>
    </xf>
    <xf numFmtId="0" fontId="18" fillId="12" borderId="4" xfId="0" applyFont="1" applyFill="1" applyBorder="1" applyAlignment="1" applyProtection="1">
      <protection hidden="1"/>
    </xf>
    <xf numFmtId="0" fontId="18" fillId="4" borderId="5" xfId="0" applyFont="1" applyFill="1" applyBorder="1" applyAlignment="1" applyProtection="1">
      <protection hidden="1"/>
    </xf>
    <xf numFmtId="0" fontId="9" fillId="3" borderId="5" xfId="0" applyFont="1" applyFill="1" applyBorder="1" applyAlignment="1" applyProtection="1">
      <alignment horizontal="left"/>
      <protection hidden="1"/>
    </xf>
    <xf numFmtId="0" fontId="9" fillId="0" borderId="5" xfId="0" applyFont="1" applyFill="1" applyBorder="1" applyAlignment="1" applyProtection="1">
      <protection hidden="1"/>
    </xf>
    <xf numFmtId="0" fontId="18" fillId="4" borderId="4" xfId="0" applyFont="1" applyFill="1" applyBorder="1" applyProtection="1">
      <protection hidden="1"/>
    </xf>
    <xf numFmtId="0" fontId="9" fillId="3" borderId="4" xfId="0" applyFont="1" applyFill="1" applyBorder="1" applyProtection="1">
      <protection hidden="1"/>
    </xf>
    <xf numFmtId="3" fontId="14" fillId="0" borderId="4" xfId="0" applyNumberFormat="1" applyFont="1" applyBorder="1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3" fontId="14" fillId="13" borderId="1" xfId="0" applyNumberFormat="1" applyFont="1" applyFill="1" applyBorder="1" applyAlignment="1" applyProtection="1">
      <alignment vertical="center"/>
    </xf>
    <xf numFmtId="3" fontId="20" fillId="13" borderId="1" xfId="0" applyNumberFormat="1" applyFont="1" applyFill="1" applyBorder="1" applyAlignment="1" applyProtection="1">
      <alignment vertical="center"/>
    </xf>
    <xf numFmtId="0" fontId="13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18" fillId="0" borderId="1" xfId="0" applyFont="1" applyBorder="1" applyAlignment="1" applyProtection="1">
      <alignment vertical="center"/>
      <protection locked="0"/>
    </xf>
    <xf numFmtId="0" fontId="18" fillId="7" borderId="1" xfId="0" applyFont="1" applyFill="1" applyBorder="1" applyAlignment="1" applyProtection="1">
      <alignment horizontal="center" wrapText="1"/>
      <protection locked="0"/>
    </xf>
    <xf numFmtId="0" fontId="18" fillId="0" borderId="1" xfId="0" applyFont="1" applyBorder="1" applyAlignment="1" applyProtection="1">
      <alignment horizontal="center" wrapText="1"/>
      <protection locked="0"/>
    </xf>
    <xf numFmtId="3" fontId="14" fillId="0" borderId="1" xfId="0" applyNumberFormat="1" applyFont="1" applyBorder="1" applyAlignment="1" applyProtection="1">
      <alignment horizontal="right" vertical="center"/>
      <protection locked="0"/>
    </xf>
    <xf numFmtId="3" fontId="20" fillId="4" borderId="1" xfId="0" applyNumberFormat="1" applyFont="1" applyFill="1" applyBorder="1" applyAlignment="1" applyProtection="1">
      <alignment horizontal="left" vertical="center"/>
      <protection locked="0"/>
    </xf>
    <xf numFmtId="3" fontId="14" fillId="4" borderId="1" xfId="0" applyNumberFormat="1" applyFont="1" applyFill="1" applyBorder="1" applyAlignment="1" applyProtection="1">
      <alignment vertical="center"/>
      <protection locked="0"/>
    </xf>
    <xf numFmtId="3" fontId="20" fillId="4" borderId="1" xfId="0" applyNumberFormat="1" applyFont="1" applyFill="1" applyBorder="1" applyAlignment="1" applyProtection="1">
      <alignment horizontal="left" vertical="center" indent="1"/>
      <protection locked="0"/>
    </xf>
    <xf numFmtId="3" fontId="14" fillId="3" borderId="1" xfId="0" applyNumberFormat="1" applyFont="1" applyFill="1" applyBorder="1" applyAlignment="1" applyProtection="1">
      <alignment horizontal="left" vertical="center" indent="2"/>
      <protection locked="0"/>
    </xf>
    <xf numFmtId="3" fontId="14" fillId="3" borderId="1" xfId="0" applyNumberFormat="1" applyFont="1" applyFill="1" applyBorder="1" applyAlignment="1" applyProtection="1">
      <alignment vertical="center"/>
      <protection locked="0"/>
    </xf>
    <xf numFmtId="3" fontId="14" fillId="3" borderId="1" xfId="0" applyNumberFormat="1" applyFont="1" applyFill="1" applyBorder="1" applyAlignment="1" applyProtection="1">
      <alignment horizontal="left" vertical="center" indent="3"/>
      <protection locked="0"/>
    </xf>
    <xf numFmtId="3" fontId="14" fillId="3" borderId="1" xfId="0" applyNumberFormat="1" applyFont="1" applyFill="1" applyBorder="1" applyAlignment="1" applyProtection="1">
      <alignment horizontal="left" vertical="center" indent="4"/>
      <protection locked="0"/>
    </xf>
    <xf numFmtId="0" fontId="22" fillId="4" borderId="1" xfId="0" applyFont="1" applyFill="1" applyBorder="1" applyAlignment="1" applyProtection="1">
      <alignment horizontal="left" vertical="center" indent="1"/>
      <protection locked="0"/>
    </xf>
    <xf numFmtId="0" fontId="21" fillId="3" borderId="1" xfId="0" applyFont="1" applyFill="1" applyBorder="1" applyAlignment="1" applyProtection="1">
      <alignment horizontal="left" vertical="center" indent="2"/>
      <protection locked="0"/>
    </xf>
    <xf numFmtId="0" fontId="21" fillId="3" borderId="1" xfId="0" applyFont="1" applyFill="1" applyBorder="1" applyAlignment="1" applyProtection="1">
      <alignment horizontal="left" vertical="center" indent="3"/>
      <protection locked="0"/>
    </xf>
    <xf numFmtId="0" fontId="21" fillId="3" borderId="1" xfId="0" applyFont="1" applyFill="1" applyBorder="1" applyAlignment="1" applyProtection="1">
      <alignment horizontal="left" vertical="center" indent="4"/>
      <protection locked="0"/>
    </xf>
    <xf numFmtId="0" fontId="22" fillId="4" borderId="1" xfId="0" applyFont="1" applyFill="1" applyBorder="1" applyAlignment="1" applyProtection="1">
      <alignment vertical="center"/>
      <protection locked="0"/>
    </xf>
    <xf numFmtId="0" fontId="22" fillId="4" borderId="1" xfId="0" applyFont="1" applyFill="1" applyBorder="1" applyAlignment="1" applyProtection="1">
      <alignment horizontal="left" vertical="center" indent="4"/>
      <protection locked="0"/>
    </xf>
    <xf numFmtId="0" fontId="21" fillId="3" borderId="1" xfId="0" applyFont="1" applyFill="1" applyBorder="1" applyAlignment="1" applyProtection="1">
      <alignment horizontal="left" vertical="center" indent="5"/>
      <protection locked="0"/>
    </xf>
    <xf numFmtId="0" fontId="21" fillId="3" borderId="1" xfId="0" applyFont="1" applyFill="1" applyBorder="1" applyAlignment="1" applyProtection="1">
      <alignment horizontal="left" vertical="center" indent="6"/>
      <protection locked="0"/>
    </xf>
    <xf numFmtId="0" fontId="22" fillId="4" borderId="1" xfId="0" applyFont="1" applyFill="1" applyBorder="1" applyAlignment="1" applyProtection="1">
      <alignment horizontal="left" vertical="center" indent="3"/>
      <protection locked="0"/>
    </xf>
    <xf numFmtId="0" fontId="21" fillId="3" borderId="1" xfId="0" applyFont="1" applyFill="1" applyBorder="1" applyAlignment="1" applyProtection="1">
      <alignment horizontal="left" vertical="center" indent="1"/>
      <protection locked="0"/>
    </xf>
    <xf numFmtId="3" fontId="9" fillId="0" borderId="1" xfId="0" applyNumberFormat="1" applyFont="1" applyBorder="1" applyAlignment="1" applyProtection="1">
      <alignment horizontal="right" vertical="center"/>
      <protection locked="0"/>
    </xf>
    <xf numFmtId="0" fontId="21" fillId="3" borderId="1" xfId="0" applyFont="1" applyFill="1" applyBorder="1" applyAlignment="1" applyProtection="1">
      <alignment vertical="center"/>
      <protection locked="0"/>
    </xf>
    <xf numFmtId="0" fontId="21" fillId="9" borderId="1" xfId="0" applyFont="1" applyFill="1" applyBorder="1" applyAlignment="1" applyProtection="1">
      <alignment vertical="center"/>
      <protection locked="0"/>
    </xf>
    <xf numFmtId="0" fontId="22" fillId="10" borderId="1" xfId="0" applyFont="1" applyFill="1" applyBorder="1" applyAlignment="1" applyProtection="1">
      <alignment vertical="center"/>
      <protection locked="0"/>
    </xf>
    <xf numFmtId="0" fontId="9" fillId="0" borderId="1" xfId="0" applyFont="1" applyFill="1" applyBorder="1" applyProtection="1">
      <protection locked="0"/>
    </xf>
    <xf numFmtId="0" fontId="18" fillId="0" borderId="1" xfId="0" applyFont="1" applyFill="1" applyBorder="1" applyAlignment="1" applyProtection="1">
      <alignment horizontal="center" wrapText="1"/>
      <protection locked="0"/>
    </xf>
    <xf numFmtId="3" fontId="14" fillId="0" borderId="1" xfId="0" applyNumberFormat="1" applyFont="1" applyFill="1" applyBorder="1" applyAlignment="1" applyProtection="1">
      <alignment vertical="center"/>
      <protection locked="0"/>
    </xf>
    <xf numFmtId="4" fontId="14" fillId="3" borderId="1" xfId="0" applyNumberFormat="1" applyFont="1" applyFill="1" applyBorder="1" applyAlignment="1" applyProtection="1">
      <alignment vertical="center"/>
      <protection locked="0"/>
    </xf>
    <xf numFmtId="4" fontId="20" fillId="4" borderId="1" xfId="0" applyNumberFormat="1" applyFont="1" applyFill="1" applyBorder="1" applyAlignment="1" applyProtection="1">
      <alignment vertical="center"/>
      <protection locked="0"/>
    </xf>
    <xf numFmtId="4" fontId="14" fillId="0" borderId="1" xfId="0" applyNumberFormat="1" applyFont="1" applyFill="1" applyBorder="1" applyAlignment="1" applyProtection="1">
      <alignment vertical="center"/>
      <protection locked="0"/>
    </xf>
    <xf numFmtId="0" fontId="9" fillId="12" borderId="1" xfId="0" applyFont="1" applyFill="1" applyBorder="1" applyAlignment="1" applyProtection="1">
      <alignment horizontal="center" wrapText="1"/>
      <protection hidden="1"/>
    </xf>
    <xf numFmtId="0" fontId="18" fillId="12" borderId="1" xfId="0" applyFont="1" applyFill="1" applyBorder="1" applyAlignment="1" applyProtection="1">
      <alignment horizontal="center" wrapText="1"/>
      <protection hidden="1"/>
    </xf>
    <xf numFmtId="4" fontId="14" fillId="14" borderId="1" xfId="0" applyNumberFormat="1" applyFont="1" applyFill="1" applyBorder="1" applyAlignment="1">
      <alignment vertical="center"/>
    </xf>
    <xf numFmtId="0" fontId="14" fillId="14" borderId="1" xfId="0" applyFont="1" applyFill="1" applyBorder="1" applyAlignment="1">
      <alignment vertical="center"/>
    </xf>
    <xf numFmtId="164" fontId="14" fillId="14" borderId="1" xfId="0" applyNumberFormat="1" applyFont="1" applyFill="1" applyBorder="1" applyAlignment="1">
      <alignment vertical="center"/>
    </xf>
    <xf numFmtId="3" fontId="14" fillId="0" borderId="1" xfId="0" applyNumberFormat="1" applyFont="1" applyFill="1" applyBorder="1" applyAlignment="1" applyProtection="1">
      <alignment horizontal="right" vertical="center"/>
      <protection locked="0"/>
    </xf>
    <xf numFmtId="3" fontId="9" fillId="0" borderId="1" xfId="0" applyNumberFormat="1" applyFont="1" applyFill="1" applyBorder="1" applyAlignment="1" applyProtection="1">
      <alignment horizontal="right" wrapText="1"/>
      <protection locked="0"/>
    </xf>
    <xf numFmtId="0" fontId="9" fillId="0" borderId="1" xfId="0" applyFont="1" applyFill="1" applyBorder="1" applyAlignment="1" applyProtection="1">
      <alignment horizontal="right" wrapText="1"/>
      <protection locked="0"/>
    </xf>
    <xf numFmtId="0" fontId="9" fillId="3" borderId="1" xfId="0" applyFont="1" applyFill="1" applyBorder="1" applyAlignment="1" applyProtection="1">
      <alignment horizontal="right" wrapText="1"/>
      <protection locked="0"/>
    </xf>
    <xf numFmtId="0" fontId="22" fillId="0" borderId="1" xfId="0" applyFont="1" applyFill="1" applyBorder="1" applyAlignment="1" applyProtection="1">
      <alignment horizontal="center" wrapText="1"/>
      <protection locked="0"/>
    </xf>
    <xf numFmtId="0" fontId="21" fillId="0" borderId="1" xfId="0" applyFont="1" applyFill="1" applyBorder="1" applyProtection="1">
      <protection locked="0"/>
    </xf>
    <xf numFmtId="3" fontId="21" fillId="0" borderId="1" xfId="0" applyNumberFormat="1" applyFont="1" applyFill="1" applyBorder="1" applyAlignment="1" applyProtection="1">
      <alignment horizontal="right" wrapText="1"/>
      <protection locked="0"/>
    </xf>
    <xf numFmtId="0" fontId="21" fillId="3" borderId="1" xfId="0" applyFont="1" applyFill="1" applyBorder="1" applyAlignment="1" applyProtection="1">
      <alignment horizontal="right" wrapText="1"/>
      <protection locked="0"/>
    </xf>
    <xf numFmtId="0" fontId="9" fillId="0" borderId="1" xfId="0" applyFont="1" applyFill="1" applyBorder="1" applyAlignment="1" applyProtection="1">
      <alignment horizontal="right"/>
      <protection locked="0"/>
    </xf>
    <xf numFmtId="4" fontId="9" fillId="0" borderId="1" xfId="0" applyNumberFormat="1" applyFont="1" applyFill="1" applyBorder="1" applyAlignment="1" applyProtection="1">
      <alignment horizontal="right" wrapText="1"/>
      <protection locked="0"/>
    </xf>
    <xf numFmtId="0" fontId="9" fillId="8" borderId="1" xfId="0" applyFont="1" applyFill="1" applyBorder="1" applyAlignment="1" applyProtection="1">
      <alignment horizontal="right" wrapText="1"/>
      <protection locked="0"/>
    </xf>
    <xf numFmtId="0" fontId="18" fillId="8" borderId="1" xfId="0" applyFont="1" applyFill="1" applyBorder="1" applyAlignment="1" applyProtection="1">
      <alignment horizontal="center" wrapText="1"/>
      <protection locked="0"/>
    </xf>
    <xf numFmtId="0" fontId="22" fillId="8" borderId="1" xfId="0" applyFont="1" applyFill="1" applyBorder="1" applyAlignment="1" applyProtection="1">
      <alignment horizontal="center" wrapText="1"/>
      <protection locked="0"/>
    </xf>
    <xf numFmtId="3" fontId="14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8" fillId="14" borderId="1" xfId="0" applyFont="1" applyFill="1" applyBorder="1" applyAlignment="1" applyProtection="1">
      <alignment horizontal="center" wrapText="1"/>
      <protection hidden="1"/>
    </xf>
    <xf numFmtId="0" fontId="12" fillId="0" borderId="1" xfId="0" applyFont="1" applyFill="1" applyBorder="1" applyProtection="1">
      <protection hidden="1"/>
    </xf>
    <xf numFmtId="0" fontId="16" fillId="0" borderId="1" xfId="0" applyFont="1" applyFill="1" applyBorder="1" applyAlignment="1">
      <alignment horizontal="left"/>
    </xf>
    <xf numFmtId="0" fontId="23" fillId="0" borderId="1" xfId="0" applyFont="1" applyBorder="1" applyAlignment="1" applyProtection="1">
      <alignment vertical="center"/>
      <protection hidden="1"/>
    </xf>
    <xf numFmtId="0" fontId="23" fillId="0" borderId="1" xfId="0" applyFont="1" applyBorder="1" applyAlignment="1" applyProtection="1">
      <alignment horizontal="center" vertical="center"/>
      <protection hidden="1"/>
    </xf>
    <xf numFmtId="0" fontId="27" fillId="2" borderId="1" xfId="3" applyFont="1" applyFill="1" applyBorder="1" applyAlignment="1" applyProtection="1">
      <alignment horizontal="left" vertical="center"/>
      <protection locked="0"/>
    </xf>
    <xf numFmtId="0" fontId="18" fillId="0" borderId="5" xfId="0" applyFont="1" applyFill="1" applyBorder="1" applyAlignment="1" applyProtection="1">
      <protection hidden="1"/>
    </xf>
    <xf numFmtId="3" fontId="9" fillId="0" borderId="1" xfId="0" applyNumberFormat="1" applyFont="1" applyBorder="1" applyProtection="1">
      <protection locked="0"/>
    </xf>
    <xf numFmtId="0" fontId="9" fillId="3" borderId="1" xfId="0" applyFont="1" applyFill="1" applyBorder="1" applyAlignment="1" applyProtection="1">
      <alignment horizontal="right"/>
      <protection locked="0"/>
    </xf>
    <xf numFmtId="0" fontId="9" fillId="3" borderId="1" xfId="0" applyFont="1" applyFill="1" applyBorder="1" applyProtection="1">
      <protection locked="0"/>
    </xf>
    <xf numFmtId="0" fontId="18" fillId="3" borderId="1" xfId="0" applyFont="1" applyFill="1" applyBorder="1" applyAlignment="1" applyProtection="1">
      <alignment horizontal="right"/>
      <protection locked="0"/>
    </xf>
    <xf numFmtId="4" fontId="20" fillId="0" borderId="1" xfId="0" applyNumberFormat="1" applyFont="1" applyFill="1" applyBorder="1" applyAlignment="1" applyProtection="1">
      <alignment vertical="center"/>
      <protection locked="0"/>
    </xf>
    <xf numFmtId="0" fontId="18" fillId="7" borderId="1" xfId="0" applyFont="1" applyFill="1" applyBorder="1" applyAlignment="1" applyProtection="1">
      <alignment horizontal="left" wrapText="1"/>
      <protection locked="0"/>
    </xf>
    <xf numFmtId="3" fontId="20" fillId="4" borderId="1" xfId="0" applyNumberFormat="1" applyFont="1" applyFill="1" applyBorder="1" applyAlignment="1" applyProtection="1">
      <alignment vertical="center"/>
      <protection locked="0"/>
    </xf>
    <xf numFmtId="0" fontId="9" fillId="15" borderId="1" xfId="0" applyFont="1" applyFill="1" applyBorder="1" applyProtection="1">
      <protection locked="0"/>
    </xf>
    <xf numFmtId="3" fontId="14" fillId="13" borderId="1" xfId="0" applyNumberFormat="1" applyFont="1" applyFill="1" applyBorder="1" applyAlignment="1" applyProtection="1">
      <alignment vertical="center"/>
      <protection locked="0"/>
    </xf>
    <xf numFmtId="3" fontId="20" fillId="13" borderId="1" xfId="0" applyNumberFormat="1" applyFont="1" applyFill="1" applyBorder="1" applyAlignment="1" applyProtection="1">
      <alignment vertical="center"/>
      <protection locked="0"/>
    </xf>
    <xf numFmtId="2" fontId="9" fillId="3" borderId="1" xfId="0" applyNumberFormat="1" applyFont="1" applyFill="1" applyBorder="1" applyProtection="1">
      <protection locked="0"/>
    </xf>
    <xf numFmtId="3" fontId="20" fillId="4" borderId="1" xfId="0" applyNumberFormat="1" applyFont="1" applyFill="1" applyBorder="1" applyAlignment="1" applyProtection="1">
      <alignment vertical="center"/>
    </xf>
    <xf numFmtId="164" fontId="14" fillId="0" borderId="1" xfId="3" applyNumberFormat="1" applyFont="1" applyFill="1" applyBorder="1" applyAlignment="1">
      <alignment horizontal="right" vertical="center"/>
    </xf>
    <xf numFmtId="165" fontId="14" fillId="0" borderId="1" xfId="3" applyNumberFormat="1" applyFont="1" applyFill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164" fontId="14" fillId="0" borderId="1" xfId="3" applyNumberFormat="1" applyFont="1" applyBorder="1" applyAlignment="1">
      <alignment horizontal="right" vertical="center"/>
    </xf>
    <xf numFmtId="166" fontId="14" fillId="3" borderId="1" xfId="1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right"/>
      <protection locked="0"/>
    </xf>
    <xf numFmtId="3" fontId="9" fillId="3" borderId="1" xfId="0" applyNumberFormat="1" applyFont="1" applyFill="1" applyBorder="1" applyAlignment="1" applyProtection="1">
      <alignment horizontal="right"/>
      <protection locked="0"/>
    </xf>
    <xf numFmtId="3" fontId="9" fillId="0" borderId="1" xfId="0" applyNumberFormat="1" applyFont="1" applyBorder="1" applyAlignment="1" applyProtection="1">
      <alignment horizontal="right"/>
      <protection locked="0"/>
    </xf>
    <xf numFmtId="3" fontId="18" fillId="0" borderId="1" xfId="0" applyNumberFormat="1" applyFont="1" applyBorder="1" applyAlignment="1" applyProtection="1">
      <alignment horizontal="right" vertical="center"/>
      <protection locked="0"/>
    </xf>
    <xf numFmtId="0" fontId="22" fillId="0" borderId="1" xfId="0" applyFont="1" applyFill="1" applyBorder="1" applyAlignment="1" applyProtection="1">
      <alignment vertical="center"/>
      <protection hidden="1"/>
    </xf>
    <xf numFmtId="3" fontId="20" fillId="0" borderId="1" xfId="0" applyNumberFormat="1" applyFont="1" applyFill="1" applyBorder="1" applyAlignment="1" applyProtection="1">
      <alignment vertical="center"/>
      <protection hidden="1"/>
    </xf>
    <xf numFmtId="166" fontId="18" fillId="0" borderId="1" xfId="1" applyNumberFormat="1" applyFont="1" applyFill="1" applyBorder="1" applyProtection="1">
      <protection hidden="1"/>
    </xf>
    <xf numFmtId="166" fontId="20" fillId="0" borderId="1" xfId="1" applyNumberFormat="1" applyFont="1" applyFill="1" applyBorder="1" applyAlignment="1" applyProtection="1">
      <alignment vertical="center"/>
      <protection hidden="1"/>
    </xf>
    <xf numFmtId="3" fontId="20" fillId="0" borderId="1" xfId="0" applyNumberFormat="1" applyFont="1" applyFill="1" applyBorder="1" applyAlignment="1" applyProtection="1">
      <alignment vertical="center"/>
    </xf>
    <xf numFmtId="3" fontId="9" fillId="0" borderId="1" xfId="0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Fill="1" applyBorder="1" applyAlignment="1" applyProtection="1">
      <alignment horizontal="center" wrapText="1"/>
      <protection hidden="1"/>
    </xf>
    <xf numFmtId="3" fontId="14" fillId="0" borderId="1" xfId="0" applyNumberFormat="1" applyFont="1" applyFill="1" applyBorder="1" applyAlignment="1" applyProtection="1">
      <alignment vertical="center"/>
      <protection hidden="1"/>
    </xf>
    <xf numFmtId="166" fontId="9" fillId="0" borderId="1" xfId="1" applyNumberFormat="1" applyFont="1" applyFill="1" applyBorder="1" applyProtection="1">
      <protection hidden="1"/>
    </xf>
    <xf numFmtId="167" fontId="14" fillId="0" borderId="1" xfId="1" applyNumberFormat="1" applyFont="1" applyFill="1" applyBorder="1" applyAlignment="1" applyProtection="1">
      <alignment vertical="center"/>
      <protection hidden="1"/>
    </xf>
    <xf numFmtId="167" fontId="20" fillId="0" borderId="1" xfId="1" applyNumberFormat="1" applyFont="1" applyFill="1" applyBorder="1" applyAlignment="1" applyProtection="1">
      <alignment vertical="center"/>
      <protection hidden="1"/>
    </xf>
    <xf numFmtId="3" fontId="9" fillId="0" borderId="1" xfId="0" quotePrefix="1" applyNumberFormat="1" applyFont="1" applyBorder="1" applyProtection="1">
      <protection hidden="1"/>
    </xf>
    <xf numFmtId="0" fontId="9" fillId="3" borderId="1" xfId="0" applyFont="1" applyFill="1" applyBorder="1" applyAlignment="1" applyProtection="1">
      <alignment horizontal="left" indent="2"/>
      <protection hidden="1"/>
    </xf>
    <xf numFmtId="0" fontId="9" fillId="3" borderId="1" xfId="0" applyFont="1" applyFill="1" applyBorder="1" applyAlignment="1" applyProtection="1">
      <alignment horizontal="left" indent="2"/>
      <protection locked="0"/>
    </xf>
    <xf numFmtId="0" fontId="18" fillId="4" borderId="1" xfId="0" applyFont="1" applyFill="1" applyBorder="1" applyProtection="1">
      <protection locked="0"/>
    </xf>
    <xf numFmtId="3" fontId="9" fillId="3" borderId="1" xfId="0" applyNumberFormat="1" applyFont="1" applyFill="1" applyBorder="1" applyProtection="1">
      <protection locked="0"/>
    </xf>
    <xf numFmtId="4" fontId="9" fillId="15" borderId="1" xfId="0" applyNumberFormat="1" applyFont="1" applyFill="1" applyBorder="1"/>
    <xf numFmtId="0" fontId="9" fillId="0" borderId="1" xfId="0" applyFont="1" applyBorder="1" applyProtection="1">
      <protection locked="0" hidden="1"/>
    </xf>
    <xf numFmtId="3" fontId="9" fillId="0" borderId="1" xfId="0" applyNumberFormat="1" applyFont="1" applyBorder="1" applyProtection="1">
      <protection locked="0" hidden="1"/>
    </xf>
    <xf numFmtId="0" fontId="9" fillId="3" borderId="1" xfId="0" applyFont="1" applyFill="1" applyBorder="1" applyProtection="1">
      <protection locked="0" hidden="1"/>
    </xf>
    <xf numFmtId="0" fontId="9" fillId="0" borderId="1" xfId="0" applyFont="1" applyBorder="1" applyAlignment="1" applyProtection="1">
      <alignment horizontal="center" wrapText="1"/>
      <protection locked="0" hidden="1"/>
    </xf>
    <xf numFmtId="0" fontId="9" fillId="0" borderId="2" xfId="0" applyFont="1" applyBorder="1" applyProtection="1">
      <protection locked="0" hidden="1"/>
    </xf>
    <xf numFmtId="0" fontId="9" fillId="0" borderId="1" xfId="0" applyFont="1" applyFill="1" applyBorder="1" applyProtection="1">
      <protection locked="0" hidden="1"/>
    </xf>
    <xf numFmtId="0" fontId="23" fillId="11" borderId="1" xfId="0" applyFont="1" applyFill="1" applyBorder="1" applyAlignment="1" applyProtection="1">
      <alignment horizontal="center" vertical="center"/>
      <protection locked="0" hidden="1"/>
    </xf>
    <xf numFmtId="4" fontId="9" fillId="0" borderId="1" xfId="0" applyNumberFormat="1" applyFont="1" applyBorder="1" applyProtection="1">
      <protection locked="0" hidden="1"/>
    </xf>
    <xf numFmtId="3" fontId="9" fillId="0" borderId="4" xfId="0" applyNumberFormat="1" applyFont="1" applyBorder="1" applyProtection="1">
      <protection hidden="1"/>
    </xf>
    <xf numFmtId="3" fontId="14" fillId="3" borderId="1" xfId="0" applyNumberFormat="1" applyFont="1" applyFill="1" applyBorder="1" applyAlignment="1" applyProtection="1">
      <alignment vertical="center"/>
    </xf>
    <xf numFmtId="0" fontId="9" fillId="4" borderId="1" xfId="0" applyFont="1" applyFill="1" applyBorder="1" applyProtection="1">
      <protection locked="0"/>
    </xf>
    <xf numFmtId="3" fontId="9" fillId="0" borderId="1" xfId="0" applyNumberFormat="1" applyFont="1" applyBorder="1" applyAlignment="1" applyProtection="1">
      <alignment horizontal="right" vertical="center" wrapText="1"/>
      <protection locked="0"/>
    </xf>
    <xf numFmtId="3" fontId="21" fillId="0" borderId="1" xfId="0" applyNumberFormat="1" applyFont="1" applyFill="1" applyBorder="1" applyAlignment="1" applyProtection="1">
      <alignment horizontal="right" vertical="center"/>
      <protection locked="0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Fill="1" applyBorder="1" applyProtection="1">
      <protection locked="0"/>
    </xf>
    <xf numFmtId="0" fontId="18" fillId="0" borderId="1" xfId="0" applyFont="1" applyFill="1" applyBorder="1" applyAlignment="1" applyProtection="1">
      <alignment vertical="center"/>
      <protection locked="0"/>
    </xf>
    <xf numFmtId="14" fontId="16" fillId="0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vertical="center"/>
    </xf>
    <xf numFmtId="0" fontId="18" fillId="24" borderId="1" xfId="0" applyFont="1" applyFill="1" applyBorder="1" applyAlignment="1" applyProtection="1">
      <alignment horizontal="center" wrapText="1"/>
      <protection locked="0" hidden="1"/>
    </xf>
    <xf numFmtId="0" fontId="9" fillId="0" borderId="1" xfId="0" applyFont="1" applyBorder="1" applyAlignment="1" applyProtection="1">
      <alignment horizontal="center"/>
      <protection locked="0" hidden="1"/>
    </xf>
    <xf numFmtId="0" fontId="9" fillId="24" borderId="1" xfId="0" applyFont="1" applyFill="1" applyBorder="1" applyAlignment="1" applyProtection="1">
      <alignment horizontal="center"/>
      <protection locked="0" hidden="1"/>
    </xf>
    <xf numFmtId="0" fontId="21" fillId="0" borderId="1" xfId="0" applyFont="1" applyBorder="1" applyAlignment="1" applyProtection="1">
      <alignment horizontal="center"/>
      <protection hidden="1"/>
    </xf>
    <xf numFmtId="0" fontId="23" fillId="2" borderId="1" xfId="0" applyFont="1" applyFill="1" applyBorder="1" applyProtection="1">
      <protection locked="0" hidden="1"/>
    </xf>
    <xf numFmtId="169" fontId="14" fillId="3" borderId="1" xfId="0" applyNumberFormat="1" applyFont="1" applyFill="1" applyBorder="1" applyAlignment="1" applyProtection="1">
      <alignment vertical="center"/>
      <protection locked="0"/>
    </xf>
    <xf numFmtId="169" fontId="20" fillId="4" borderId="1" xfId="0" applyNumberFormat="1" applyFont="1" applyFill="1" applyBorder="1" applyAlignment="1" applyProtection="1">
      <alignment vertical="center"/>
    </xf>
    <xf numFmtId="169" fontId="9" fillId="0" borderId="1" xfId="0" applyNumberFormat="1" applyFont="1" applyBorder="1" applyProtection="1">
      <protection locked="0"/>
    </xf>
    <xf numFmtId="170" fontId="14" fillId="3" borderId="1" xfId="0" applyNumberFormat="1" applyFont="1" applyFill="1" applyBorder="1" applyAlignment="1" applyProtection="1">
      <alignment vertical="center"/>
      <protection locked="0"/>
    </xf>
    <xf numFmtId="170" fontId="20" fillId="4" borderId="1" xfId="0" applyNumberFormat="1" applyFont="1" applyFill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right" wrapText="1"/>
      <protection locked="0"/>
    </xf>
    <xf numFmtId="171" fontId="14" fillId="3" borderId="1" xfId="0" applyNumberFormat="1" applyFont="1" applyFill="1" applyBorder="1" applyAlignment="1" applyProtection="1">
      <alignment vertical="center"/>
      <protection locked="0"/>
    </xf>
    <xf numFmtId="171" fontId="14" fillId="4" borderId="1" xfId="0" applyNumberFormat="1" applyFont="1" applyFill="1" applyBorder="1" applyAlignment="1" applyProtection="1">
      <alignment vertical="center"/>
      <protection locked="0"/>
    </xf>
    <xf numFmtId="0" fontId="21" fillId="0" borderId="1" xfId="0" applyFont="1" applyFill="1" applyBorder="1" applyAlignment="1" applyProtection="1">
      <alignment vertical="center"/>
      <protection locked="0"/>
    </xf>
    <xf numFmtId="3" fontId="14" fillId="0" borderId="1" xfId="0" applyNumberFormat="1" applyFont="1" applyFill="1" applyBorder="1" applyAlignment="1" applyProtection="1">
      <alignment vertical="center"/>
    </xf>
    <xf numFmtId="169" fontId="9" fillId="3" borderId="1" xfId="0" applyNumberFormat="1" applyFont="1" applyFill="1" applyBorder="1" applyAlignment="1" applyProtection="1">
      <alignment horizontal="right"/>
      <protection locked="0"/>
    </xf>
    <xf numFmtId="1" fontId="9" fillId="0" borderId="1" xfId="0" applyNumberFormat="1" applyFont="1" applyBorder="1" applyProtection="1">
      <protection locked="0"/>
    </xf>
    <xf numFmtId="169" fontId="14" fillId="4" borderId="1" xfId="0" applyNumberFormat="1" applyFont="1" applyFill="1" applyBorder="1" applyAlignment="1" applyProtection="1">
      <alignment vertical="center"/>
      <protection locked="0"/>
    </xf>
    <xf numFmtId="169" fontId="14" fillId="13" borderId="1" xfId="0" applyNumberFormat="1" applyFont="1" applyFill="1" applyBorder="1" applyAlignment="1" applyProtection="1">
      <alignment vertical="center"/>
      <protection locked="0"/>
    </xf>
    <xf numFmtId="169" fontId="20" fillId="4" borderId="1" xfId="0" applyNumberFormat="1" applyFont="1" applyFill="1" applyBorder="1" applyAlignment="1" applyProtection="1">
      <alignment vertical="center"/>
      <protection locked="0"/>
    </xf>
    <xf numFmtId="169" fontId="20" fillId="13" borderId="1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Fill="1" applyBorder="1" applyAlignment="1" applyProtection="1">
      <alignment vertical="center"/>
    </xf>
    <xf numFmtId="0" fontId="36" fillId="0" borderId="1" xfId="0" applyFont="1" applyBorder="1"/>
    <xf numFmtId="165" fontId="14" fillId="0" borderId="1" xfId="0" applyNumberFormat="1" applyFont="1" applyBorder="1" applyAlignment="1">
      <alignment vertical="center"/>
    </xf>
    <xf numFmtId="14" fontId="9" fillId="3" borderId="1" xfId="0" applyNumberFormat="1" applyFont="1" applyFill="1" applyBorder="1" applyAlignment="1" applyProtection="1">
      <alignment horizontal="center"/>
      <protection locked="0" hidden="1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172" fontId="9" fillId="3" borderId="1" xfId="0" applyNumberFormat="1" applyFont="1" applyFill="1" applyBorder="1" applyAlignment="1" applyProtection="1">
      <alignment horizontal="center"/>
      <protection locked="0" hidden="1"/>
    </xf>
    <xf numFmtId="3" fontId="14" fillId="25" borderId="1" xfId="0" applyNumberFormat="1" applyFont="1" applyFill="1" applyBorder="1" applyAlignment="1" applyProtection="1">
      <alignment vertical="center"/>
      <protection locked="0"/>
    </xf>
    <xf numFmtId="0" fontId="18" fillId="12" borderId="4" xfId="0" applyFont="1" applyFill="1" applyBorder="1" applyAlignment="1" applyProtection="1">
      <alignment horizontal="left"/>
      <protection hidden="1"/>
    </xf>
    <xf numFmtId="0" fontId="18" fillId="12" borderId="5" xfId="0" applyFont="1" applyFill="1" applyBorder="1" applyAlignment="1" applyProtection="1">
      <alignment horizontal="left"/>
      <protection hidden="1"/>
    </xf>
    <xf numFmtId="0" fontId="18" fillId="12" borderId="2" xfId="0" applyFont="1" applyFill="1" applyBorder="1" applyAlignment="1" applyProtection="1">
      <alignment horizontal="center"/>
      <protection hidden="1"/>
    </xf>
    <xf numFmtId="0" fontId="18" fillId="12" borderId="3" xfId="0" applyFont="1" applyFill="1" applyBorder="1" applyAlignment="1" applyProtection="1">
      <alignment horizontal="center"/>
      <protection hidden="1"/>
    </xf>
    <xf numFmtId="0" fontId="18" fillId="12" borderId="4" xfId="0" applyFont="1" applyFill="1" applyBorder="1" applyAlignment="1" applyProtection="1">
      <alignment horizontal="center" wrapText="1"/>
      <protection hidden="1"/>
    </xf>
    <xf numFmtId="0" fontId="18" fillId="12" borderId="5" xfId="0" applyFont="1" applyFill="1" applyBorder="1" applyAlignment="1" applyProtection="1">
      <alignment horizontal="center" wrapText="1"/>
      <protection hidden="1"/>
    </xf>
    <xf numFmtId="0" fontId="9" fillId="0" borderId="2" xfId="0" applyFont="1" applyBorder="1" applyAlignment="1" applyProtection="1">
      <alignment horizontal="left" vertical="top" wrapText="1"/>
      <protection hidden="1"/>
    </xf>
    <xf numFmtId="0" fontId="9" fillId="0" borderId="6" xfId="0" applyFont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  <xf numFmtId="0" fontId="9" fillId="3" borderId="8" xfId="0" applyFont="1" applyFill="1" applyBorder="1" applyAlignment="1" applyProtection="1">
      <alignment horizontal="left"/>
      <protection locked="0" hidden="1"/>
    </xf>
    <xf numFmtId="0" fontId="9" fillId="3" borderId="9" xfId="0" applyFont="1" applyFill="1" applyBorder="1" applyAlignment="1" applyProtection="1">
      <alignment horizontal="left"/>
      <protection locked="0" hidden="1"/>
    </xf>
    <xf numFmtId="0" fontId="9" fillId="3" borderId="10" xfId="0" applyFont="1" applyFill="1" applyBorder="1" applyAlignment="1" applyProtection="1">
      <alignment horizontal="left"/>
      <protection locked="0" hidden="1"/>
    </xf>
    <xf numFmtId="0" fontId="9" fillId="9" borderId="8" xfId="0" applyFont="1" applyFill="1" applyBorder="1" applyAlignment="1" applyProtection="1">
      <alignment horizontal="left"/>
      <protection locked="0" hidden="1"/>
    </xf>
    <xf numFmtId="0" fontId="9" fillId="9" borderId="9" xfId="0" applyFont="1" applyFill="1" applyBorder="1" applyAlignment="1" applyProtection="1">
      <alignment horizontal="left"/>
      <protection locked="0" hidden="1"/>
    </xf>
    <xf numFmtId="0" fontId="9" fillId="9" borderId="10" xfId="0" applyFont="1" applyFill="1" applyBorder="1" applyAlignment="1" applyProtection="1">
      <alignment horizontal="left"/>
      <protection locked="0" hidden="1"/>
    </xf>
    <xf numFmtId="0" fontId="19" fillId="8" borderId="1" xfId="0" applyFont="1" applyFill="1" applyBorder="1" applyAlignment="1" applyProtection="1">
      <alignment horizontal="left" vertical="center"/>
      <protection locked="0"/>
    </xf>
    <xf numFmtId="0" fontId="19" fillId="16" borderId="1" xfId="0" applyFont="1" applyFill="1" applyBorder="1" applyAlignment="1" applyProtection="1">
      <alignment horizontal="left" vertical="center"/>
      <protection locked="0"/>
    </xf>
    <xf numFmtId="0" fontId="18" fillId="7" borderId="2" xfId="0" applyFont="1" applyFill="1" applyBorder="1" applyAlignment="1" applyProtection="1">
      <alignment horizontal="center" wrapText="1"/>
      <protection locked="0"/>
    </xf>
    <xf numFmtId="0" fontId="18" fillId="7" borderId="6" xfId="0" applyFont="1" applyFill="1" applyBorder="1" applyAlignment="1" applyProtection="1">
      <alignment horizontal="center" wrapText="1"/>
      <protection locked="0"/>
    </xf>
    <xf numFmtId="0" fontId="18" fillId="7" borderId="3" xfId="0" applyFont="1" applyFill="1" applyBorder="1" applyAlignment="1" applyProtection="1">
      <alignment horizontal="center" wrapText="1"/>
      <protection locked="0"/>
    </xf>
    <xf numFmtId="0" fontId="19" fillId="8" borderId="2" xfId="0" applyFont="1" applyFill="1" applyBorder="1" applyAlignment="1" applyProtection="1">
      <alignment horizontal="left" vertical="center"/>
      <protection locked="0"/>
    </xf>
    <xf numFmtId="0" fontId="19" fillId="8" borderId="6" xfId="0" applyFont="1" applyFill="1" applyBorder="1" applyAlignment="1" applyProtection="1">
      <alignment horizontal="left" vertical="center"/>
      <protection locked="0"/>
    </xf>
    <xf numFmtId="0" fontId="19" fillId="8" borderId="3" xfId="0" applyFont="1" applyFill="1" applyBorder="1" applyAlignment="1" applyProtection="1">
      <alignment horizontal="left" vertical="center"/>
      <protection locked="0"/>
    </xf>
  </cellXfs>
  <cellStyles count="42">
    <cellStyle name="___col1" xfId="7" xr:uid="{00000000-0005-0000-0000-000000000000}"/>
    <cellStyle name="___col2" xfId="8" xr:uid="{00000000-0005-0000-0000-000001000000}"/>
    <cellStyle name="___col3" xfId="9" xr:uid="{00000000-0005-0000-0000-000002000000}"/>
    <cellStyle name="___row1" xfId="10" xr:uid="{00000000-0005-0000-0000-000003000000}"/>
    <cellStyle name="___row2" xfId="11" xr:uid="{00000000-0005-0000-0000-000004000000}"/>
    <cellStyle name="___row3" xfId="12" xr:uid="{00000000-0005-0000-0000-000005000000}"/>
    <cellStyle name="__col2" xfId="13" xr:uid="{00000000-0005-0000-0000-000006000000}"/>
    <cellStyle name="__col3" xfId="14" xr:uid="{00000000-0005-0000-0000-000007000000}"/>
    <cellStyle name="__page" xfId="15" xr:uid="{00000000-0005-0000-0000-000008000000}"/>
    <cellStyle name="__row2" xfId="16" xr:uid="{00000000-0005-0000-0000-000009000000}"/>
    <cellStyle name="__row3" xfId="17" xr:uid="{00000000-0005-0000-0000-00000A000000}"/>
    <cellStyle name="_col1" xfId="18" xr:uid="{00000000-0005-0000-0000-00000B000000}"/>
    <cellStyle name="_col2" xfId="19" xr:uid="{00000000-0005-0000-0000-00000C000000}"/>
    <cellStyle name="_col3" xfId="20" xr:uid="{00000000-0005-0000-0000-00000D000000}"/>
    <cellStyle name="_data" xfId="21" xr:uid="{00000000-0005-0000-0000-00000E000000}"/>
    <cellStyle name="_page" xfId="22" xr:uid="{00000000-0005-0000-0000-00000F000000}"/>
    <cellStyle name="_row1" xfId="23" xr:uid="{00000000-0005-0000-0000-000010000000}"/>
    <cellStyle name="_row2" xfId="24" xr:uid="{00000000-0005-0000-0000-000011000000}"/>
    <cellStyle name="_row3" xfId="25" xr:uid="{00000000-0005-0000-0000-000012000000}"/>
    <cellStyle name="Hipervínculo" xfId="4" builtinId="8"/>
    <cellStyle name="Hipervínculo 2" xfId="41" xr:uid="{00000000-0005-0000-0000-000014000000}"/>
    <cellStyle name="Normal" xfId="0" builtinId="0"/>
    <cellStyle name="Normal 10" xfId="37" xr:uid="{00000000-0005-0000-0000-000016000000}"/>
    <cellStyle name="Normal 11" xfId="38" xr:uid="{00000000-0005-0000-0000-000017000000}"/>
    <cellStyle name="Normal 12" xfId="39" xr:uid="{00000000-0005-0000-0000-000018000000}"/>
    <cellStyle name="Normal 13" xfId="40" xr:uid="{00000000-0005-0000-0000-000019000000}"/>
    <cellStyle name="Normal 2" xfId="2" xr:uid="{00000000-0005-0000-0000-00001A000000}"/>
    <cellStyle name="Normal 2 2" xfId="3" xr:uid="{00000000-0005-0000-0000-00001B000000}"/>
    <cellStyle name="Normal 2 2 2" xfId="33" xr:uid="{00000000-0005-0000-0000-00001C000000}"/>
    <cellStyle name="Normal 2 3" xfId="32" xr:uid="{00000000-0005-0000-0000-00001D000000}"/>
    <cellStyle name="Normal 3" xfId="5" xr:uid="{00000000-0005-0000-0000-00001E000000}"/>
    <cellStyle name="Normal 4" xfId="26" xr:uid="{00000000-0005-0000-0000-00001F000000}"/>
    <cellStyle name="Normal 5" xfId="6" xr:uid="{00000000-0005-0000-0000-000020000000}"/>
    <cellStyle name="Normal 5 2" xfId="34" xr:uid="{00000000-0005-0000-0000-000021000000}"/>
    <cellStyle name="Normal 6" xfId="28" xr:uid="{00000000-0005-0000-0000-000022000000}"/>
    <cellStyle name="Normal 6 2" xfId="35" xr:uid="{00000000-0005-0000-0000-000023000000}"/>
    <cellStyle name="Normal 7" xfId="30" xr:uid="{00000000-0005-0000-0000-000024000000}"/>
    <cellStyle name="Normal 8" xfId="29" xr:uid="{00000000-0005-0000-0000-000025000000}"/>
    <cellStyle name="Normal 9" xfId="36" xr:uid="{00000000-0005-0000-0000-000026000000}"/>
    <cellStyle name="Porcentaje" xfId="1" builtinId="5"/>
    <cellStyle name="Porcentual 2" xfId="27" xr:uid="{00000000-0005-0000-0000-000028000000}"/>
    <cellStyle name="Porcentual 3" xfId="31" xr:uid="{00000000-0005-0000-0000-000029000000}"/>
  </cellStyles>
  <dxfs count="13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007EEA"/>
      <color rgb="FF0099FF"/>
      <color rgb="FFF2F2F2"/>
      <color rgb="FF8DB4E3"/>
      <color rgb="FF93CDDD"/>
      <color rgb="FFDBEEF3"/>
      <color rgb="FF31849B"/>
      <color rgb="FFDBE5F1"/>
      <color rgb="FFB7DEE8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2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Activos'!$C$76:$AJ$76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Activos'!$C$75:$AJ$75</c:f>
              <c:numCache>
                <c:formatCode>#,##0</c:formatCode>
                <c:ptCount val="34"/>
                <c:pt idx="0">
                  <c:v>24815.597162352355</c:v>
                </c:pt>
                <c:pt idx="1">
                  <c:v>22725.751179546569</c:v>
                </c:pt>
                <c:pt idx="2">
                  <c:v>20791.013061167007</c:v>
                </c:pt>
                <c:pt idx="3">
                  <c:v>16859.175356704611</c:v>
                </c:pt>
                <c:pt idx="4">
                  <c:v>16516.469426363943</c:v>
                </c:pt>
                <c:pt idx="5">
                  <c:v>15862.464139028816</c:v>
                </c:pt>
                <c:pt idx="6">
                  <c:v>15394.125417548768</c:v>
                </c:pt>
                <c:pt idx="7">
                  <c:v>12319.420937806284</c:v>
                </c:pt>
                <c:pt idx="8">
                  <c:v>8847.4724585359909</c:v>
                </c:pt>
                <c:pt idx="9">
                  <c:v>6677.1027635188166</c:v>
                </c:pt>
                <c:pt idx="10">
                  <c:v>4724.3669877328521</c:v>
                </c:pt>
                <c:pt idx="11">
                  <c:v>4054.993558377902</c:v>
                </c:pt>
                <c:pt idx="12">
                  <c:v>3643.6270465800553</c:v>
                </c:pt>
                <c:pt idx="13">
                  <c:v>3630.3048127268903</c:v>
                </c:pt>
                <c:pt idx="14">
                  <c:v>3485.2869745196176</c:v>
                </c:pt>
                <c:pt idx="15">
                  <c:v>3094.4072023696735</c:v>
                </c:pt>
                <c:pt idx="16">
                  <c:v>3039.719276592401</c:v>
                </c:pt>
                <c:pt idx="17">
                  <c:v>2436.5597689657038</c:v>
                </c:pt>
                <c:pt idx="18">
                  <c:v>1915.6457084032297</c:v>
                </c:pt>
                <c:pt idx="19">
                  <c:v>1858.5089456389694</c:v>
                </c:pt>
                <c:pt idx="20">
                  <c:v>1727.7776284692823</c:v>
                </c:pt>
                <c:pt idx="21">
                  <c:v>1335.1763596041064</c:v>
                </c:pt>
                <c:pt idx="22">
                  <c:v>1100.6935927717755</c:v>
                </c:pt>
                <c:pt idx="23">
                  <c:v>815.22002043220618</c:v>
                </c:pt>
                <c:pt idx="24">
                  <c:v>806.22736629679366</c:v>
                </c:pt>
                <c:pt idx="25">
                  <c:v>671.45128197975362</c:v>
                </c:pt>
                <c:pt idx="26">
                  <c:v>506.46033290956183</c:v>
                </c:pt>
                <c:pt idx="27">
                  <c:v>460.06789643191632</c:v>
                </c:pt>
                <c:pt idx="28">
                  <c:v>444.92200483283256</c:v>
                </c:pt>
                <c:pt idx="29">
                  <c:v>404.58799303413502</c:v>
                </c:pt>
                <c:pt idx="30">
                  <c:v>383.10250428902827</c:v>
                </c:pt>
                <c:pt idx="31">
                  <c:v>241.38657999365194</c:v>
                </c:pt>
                <c:pt idx="32">
                  <c:v>118.57520912733796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8-4A91-AE84-10E0DCB7156D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Activos'!$C$76:$AJ$76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Activos'!$C$78:$AJ$78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8-4A91-AE84-10E0DCB7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89016032"/>
        <c:axId val="289016592"/>
      </c:barChart>
      <c:catAx>
        <c:axId val="2890160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289016592"/>
        <c:crosses val="autoZero"/>
        <c:auto val="1"/>
        <c:lblAlgn val="ctr"/>
        <c:lblOffset val="100"/>
        <c:noMultiLvlLbl val="0"/>
      </c:catAx>
      <c:valAx>
        <c:axId val="289016592"/>
        <c:scaling>
          <c:orientation val="minMax"/>
        </c:scaling>
        <c:delete val="0"/>
        <c:axPos val="l"/>
        <c:title>
          <c:tx>
            <c:strRef>
              <c:f>'Gen. Activos'!$G$93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191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28901603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Prima Directa'!$C$128:$AM$128</c:f>
              <c:strCache>
                <c:ptCount val="37"/>
                <c:pt idx="0">
                  <c:v>10. Daños Físicos a Vehículos Motorizados</c:v>
                </c:pt>
                <c:pt idx="1">
                  <c:v>4. Terremoto y Maremoto</c:v>
                </c:pt>
                <c:pt idx="2">
                  <c:v>1. Incendio Ordinario</c:v>
                </c:pt>
                <c:pt idx="3">
                  <c:v>33. Seguro de Cesantía</c:v>
                </c:pt>
                <c:pt idx="4">
                  <c:v>16. Responsabilidad Civil Vehículos Motorizados</c:v>
                </c:pt>
                <c:pt idx="5">
                  <c:v>32. SOAP</c:v>
                </c:pt>
                <c:pt idx="6">
                  <c:v>15. Responsabilidad Civil Industria, Infraestructura y Comercio</c:v>
                </c:pt>
                <c:pt idx="7">
                  <c:v>8. Robo</c:v>
                </c:pt>
                <c:pt idx="8">
                  <c:v>24. Garantía</c:v>
                </c:pt>
                <c:pt idx="9">
                  <c:v>7. Terrorismo</c:v>
                </c:pt>
                <c:pt idx="10">
                  <c:v>17. Transporte Terrestre</c:v>
                </c:pt>
                <c:pt idx="11">
                  <c:v>27. Seguros de Crédito por Ventas a Plazo</c:v>
                </c:pt>
                <c:pt idx="12">
                  <c:v>31. Accidentes Personales</c:v>
                </c:pt>
                <c:pt idx="13">
                  <c:v>21. Todo Riesgo, Construcción y Montaje</c:v>
                </c:pt>
                <c:pt idx="14">
                  <c:v>5. Pérdida de Beneficios por Terremoto</c:v>
                </c:pt>
                <c:pt idx="15">
                  <c:v>50. Otros Seguros</c:v>
                </c:pt>
                <c:pt idx="16">
                  <c:v>18. Transporte Marítimo</c:v>
                </c:pt>
                <c:pt idx="17">
                  <c:v>2. Pérdida de Beneficios por Incendio</c:v>
                </c:pt>
                <c:pt idx="18">
                  <c:v>20. Equipo Contratista</c:v>
                </c:pt>
                <c:pt idx="19">
                  <c:v>36. Seguro de Asistencia</c:v>
                </c:pt>
                <c:pt idx="20">
                  <c:v>3. Otros Riesgos Adicionales a Incendio</c:v>
                </c:pt>
                <c:pt idx="21">
                  <c:v>6. Otros Riesgos de la Naturaleza</c:v>
                </c:pt>
                <c:pt idx="22">
                  <c:v>14. Responsabilidad Civil Profesional</c:v>
                </c:pt>
                <c:pt idx="23">
                  <c:v>28. Seguros de Crédito a la Exportación</c:v>
                </c:pt>
                <c:pt idx="24">
                  <c:v>12. Casco Aéreo</c:v>
                </c:pt>
                <c:pt idx="25">
                  <c:v>11. Casco Marítimo</c:v>
                </c:pt>
                <c:pt idx="26">
                  <c:v>23. Equipo Electrónico</c:v>
                </c:pt>
                <c:pt idx="27">
                  <c:v>25. Fidelidad</c:v>
                </c:pt>
                <c:pt idx="28">
                  <c:v>13. Responsabilidad Civil Hogar y Condominios</c:v>
                </c:pt>
                <c:pt idx="29">
                  <c:v>19. Transporte Aéreo</c:v>
                </c:pt>
                <c:pt idx="30">
                  <c:v>35. Seguro Agrícola</c:v>
                </c:pt>
                <c:pt idx="31">
                  <c:v>26. Seguros Extensión y Garantía</c:v>
                </c:pt>
                <c:pt idx="32">
                  <c:v>9. Cristales</c:v>
                </c:pt>
                <c:pt idx="33">
                  <c:v>22. Avería de Maquinaria</c:v>
                </c:pt>
                <c:pt idx="34">
                  <c:v>30. Salud</c:v>
                </c:pt>
                <c:pt idx="35">
                  <c:v>34. Seguro de Título</c:v>
                </c:pt>
                <c:pt idx="36">
                  <c:v>29. Otros Seguros de Crédito</c:v>
                </c:pt>
              </c:strCache>
            </c:strRef>
          </c:cat>
          <c:val>
            <c:numRef>
              <c:f>'Gen. Prima Directa'!$C$129:$AM$129</c:f>
              <c:numCache>
                <c:formatCode>#,##0</c:formatCode>
                <c:ptCount val="37"/>
                <c:pt idx="0">
                  <c:v>6192.0319158816355</c:v>
                </c:pt>
                <c:pt idx="1">
                  <c:v>4568.3808037960498</c:v>
                </c:pt>
                <c:pt idx="2">
                  <c:v>2718.4432128572535</c:v>
                </c:pt>
                <c:pt idx="3">
                  <c:v>1375.0672653672746</c:v>
                </c:pt>
                <c:pt idx="4">
                  <c:v>991.79476485102623</c:v>
                </c:pt>
                <c:pt idx="5">
                  <c:v>965.65004590952742</c:v>
                </c:pt>
                <c:pt idx="6">
                  <c:v>817.36805560989262</c:v>
                </c:pt>
                <c:pt idx="7">
                  <c:v>748.86444085121275</c:v>
                </c:pt>
                <c:pt idx="8">
                  <c:v>625.43289163344366</c:v>
                </c:pt>
                <c:pt idx="9">
                  <c:v>565.57095020644829</c:v>
                </c:pt>
                <c:pt idx="10">
                  <c:v>497.99209179047841</c:v>
                </c:pt>
                <c:pt idx="11">
                  <c:v>478.86137568009553</c:v>
                </c:pt>
                <c:pt idx="12">
                  <c:v>466.49836008242283</c:v>
                </c:pt>
                <c:pt idx="13">
                  <c:v>436.31935204800038</c:v>
                </c:pt>
                <c:pt idx="14">
                  <c:v>435.08260142875758</c:v>
                </c:pt>
                <c:pt idx="15">
                  <c:v>432.1827318261038</c:v>
                </c:pt>
                <c:pt idx="16">
                  <c:v>413.01211065778034</c:v>
                </c:pt>
                <c:pt idx="17">
                  <c:v>386.4823572356579</c:v>
                </c:pt>
                <c:pt idx="18">
                  <c:v>309.13961905468221</c:v>
                </c:pt>
                <c:pt idx="19">
                  <c:v>299.65476851834529</c:v>
                </c:pt>
                <c:pt idx="20">
                  <c:v>276.96311282585305</c:v>
                </c:pt>
                <c:pt idx="21">
                  <c:v>229.64091911588355</c:v>
                </c:pt>
                <c:pt idx="22">
                  <c:v>188.62566368098817</c:v>
                </c:pt>
                <c:pt idx="23">
                  <c:v>161.70444606302414</c:v>
                </c:pt>
                <c:pt idx="24">
                  <c:v>126.13631608616092</c:v>
                </c:pt>
                <c:pt idx="25">
                  <c:v>115.57909791435688</c:v>
                </c:pt>
                <c:pt idx="26">
                  <c:v>105.37473162742896</c:v>
                </c:pt>
                <c:pt idx="27">
                  <c:v>91.493078530636566</c:v>
                </c:pt>
                <c:pt idx="28">
                  <c:v>59.079149113941021</c:v>
                </c:pt>
                <c:pt idx="29">
                  <c:v>27.41535313935098</c:v>
                </c:pt>
                <c:pt idx="30">
                  <c:v>25.333214037735285</c:v>
                </c:pt>
                <c:pt idx="31">
                  <c:v>17.148254604475557</c:v>
                </c:pt>
                <c:pt idx="32">
                  <c:v>12.107630030784389</c:v>
                </c:pt>
                <c:pt idx="33">
                  <c:v>11.509836613792181</c:v>
                </c:pt>
                <c:pt idx="34">
                  <c:v>4.6149025830105153</c:v>
                </c:pt>
                <c:pt idx="35">
                  <c:v>0.7161478045244104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A-4FA7-BD96-ED000C3B4977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val>
            <c:numRef>
              <c:f>'Gen. Prima Directa'!$C$131:$AM$131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5A-4FA7-BD96-ED000C3B4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74093232"/>
        <c:axId val="1474093792"/>
      </c:barChart>
      <c:catAx>
        <c:axId val="14740932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74093792"/>
        <c:crosses val="autoZero"/>
        <c:auto val="1"/>
        <c:lblAlgn val="ctr"/>
        <c:lblOffset val="100"/>
        <c:noMultiLvlLbl val="0"/>
      </c:catAx>
      <c:valAx>
        <c:axId val="1474093792"/>
        <c:scaling>
          <c:orientation val="minMax"/>
        </c:scaling>
        <c:delete val="0"/>
        <c:axPos val="l"/>
        <c:title>
          <c:tx>
            <c:strRef>
              <c:f>'Gen. Prima Directa'!$G$136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18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74093232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Prima Directa Promedio'!$C$71:$AJ$71</c:f>
              <c:strCache>
                <c:ptCount val="30"/>
                <c:pt idx="0">
                  <c:v>Coface Chile - 1</c:v>
                </c:pt>
                <c:pt idx="1">
                  <c:v>Starr International - 2</c:v>
                </c:pt>
                <c:pt idx="2">
                  <c:v>Solunión Chile - 3</c:v>
                </c:pt>
                <c:pt idx="3">
                  <c:v>Southbridge - 4</c:v>
                </c:pt>
                <c:pt idx="4">
                  <c:v>Huelen - 5</c:v>
                </c:pt>
                <c:pt idx="5">
                  <c:v>Unnio - 6</c:v>
                </c:pt>
                <c:pt idx="6">
                  <c:v>Continental Generales - 7</c:v>
                </c:pt>
                <c:pt idx="7">
                  <c:v>Orsan Crédito - 8</c:v>
                </c:pt>
                <c:pt idx="8">
                  <c:v>Orion Seguros - 9</c:v>
                </c:pt>
                <c:pt idx="9">
                  <c:v>Continental Crédito - 10</c:v>
                </c:pt>
                <c:pt idx="10">
                  <c:v>AVLA Crédito - 11</c:v>
                </c:pt>
                <c:pt idx="11">
                  <c:v>Cesce Chile - 12</c:v>
                </c:pt>
                <c:pt idx="12">
                  <c:v>Suaval - 13</c:v>
                </c:pt>
                <c:pt idx="13">
                  <c:v>Liberty Seguros - 14</c:v>
                </c:pt>
                <c:pt idx="14">
                  <c:v>Chubb Generales - 15</c:v>
                </c:pt>
                <c:pt idx="15">
                  <c:v>Mapfre - 16</c:v>
                </c:pt>
                <c:pt idx="16">
                  <c:v>FID Chile - 17</c:v>
                </c:pt>
                <c:pt idx="17">
                  <c:v>Porvenir - 18</c:v>
                </c:pt>
                <c:pt idx="18">
                  <c:v>MetLife Generales - 19</c:v>
                </c:pt>
                <c:pt idx="19">
                  <c:v>HDI Gar. y Cré. - 20</c:v>
                </c:pt>
                <c:pt idx="20">
                  <c:v>Reale Chile - 21</c:v>
                </c:pt>
                <c:pt idx="21">
                  <c:v>Renta Nacional - 22</c:v>
                </c:pt>
                <c:pt idx="22">
                  <c:v>BNP Paribas Cardif - 23</c:v>
                </c:pt>
                <c:pt idx="23">
                  <c:v>Chilena Consolidada - 24</c:v>
                </c:pt>
                <c:pt idx="24">
                  <c:v>Suramericana - 25</c:v>
                </c:pt>
                <c:pt idx="25">
                  <c:v>Zurich Santander - 26</c:v>
                </c:pt>
                <c:pt idx="26">
                  <c:v>HDI Seguros - 27</c:v>
                </c:pt>
                <c:pt idx="27">
                  <c:v>BCI Seguros - 28</c:v>
                </c:pt>
                <c:pt idx="28">
                  <c:v>Consorcio Nacional - 29</c:v>
                </c:pt>
                <c:pt idx="29">
                  <c:v>Zenit Seguros - 30</c:v>
                </c:pt>
              </c:strCache>
            </c:strRef>
          </c:cat>
          <c:val>
            <c:numRef>
              <c:f>'Gen. Prima Directa Promedio'!$C$70:$AJ$70</c:f>
              <c:numCache>
                <c:formatCode>#,##0</c:formatCode>
                <c:ptCount val="34"/>
                <c:pt idx="0">
                  <c:v>11733.509056202856</c:v>
                </c:pt>
                <c:pt idx="1">
                  <c:v>1842.19333567129</c:v>
                </c:pt>
                <c:pt idx="2">
                  <c:v>1178.5700013181618</c:v>
                </c:pt>
                <c:pt idx="3">
                  <c:v>363.62715959925976</c:v>
                </c:pt>
                <c:pt idx="4">
                  <c:v>229.05435218578</c:v>
                </c:pt>
                <c:pt idx="5">
                  <c:v>184.00041275145486</c:v>
                </c:pt>
                <c:pt idx="6">
                  <c:v>156.84056021165762</c:v>
                </c:pt>
                <c:pt idx="7">
                  <c:v>113.97503007240431</c:v>
                </c:pt>
                <c:pt idx="8">
                  <c:v>100.61147181940805</c:v>
                </c:pt>
                <c:pt idx="9">
                  <c:v>87.397323087616243</c:v>
                </c:pt>
                <c:pt idx="10">
                  <c:v>61.585948046557377</c:v>
                </c:pt>
                <c:pt idx="11">
                  <c:v>34.884872044381794</c:v>
                </c:pt>
                <c:pt idx="12">
                  <c:v>34.505410686726606</c:v>
                </c:pt>
                <c:pt idx="13">
                  <c:v>30.287592412713785</c:v>
                </c:pt>
                <c:pt idx="14">
                  <c:v>18.757325092177702</c:v>
                </c:pt>
                <c:pt idx="15">
                  <c:v>10.045801807108584</c:v>
                </c:pt>
                <c:pt idx="16">
                  <c:v>7.1579532694192309</c:v>
                </c:pt>
                <c:pt idx="17">
                  <c:v>6.8085682426044221</c:v>
                </c:pt>
                <c:pt idx="18">
                  <c:v>6.4617282489775212</c:v>
                </c:pt>
                <c:pt idx="19">
                  <c:v>5.8243930098240551</c:v>
                </c:pt>
                <c:pt idx="20">
                  <c:v>5.763896960069629</c:v>
                </c:pt>
                <c:pt idx="21">
                  <c:v>5.2320406623149616</c:v>
                </c:pt>
                <c:pt idx="22">
                  <c:v>4.524690788992908</c:v>
                </c:pt>
                <c:pt idx="23">
                  <c:v>3.9147820869997161</c:v>
                </c:pt>
                <c:pt idx="24">
                  <c:v>2.7307458501961421</c:v>
                </c:pt>
                <c:pt idx="25">
                  <c:v>2.7099042678161651</c:v>
                </c:pt>
                <c:pt idx="26">
                  <c:v>1.8922627886365975</c:v>
                </c:pt>
                <c:pt idx="27">
                  <c:v>1.7273366418814922</c:v>
                </c:pt>
                <c:pt idx="28">
                  <c:v>1.3849091266819413</c:v>
                </c:pt>
                <c:pt idx="29">
                  <c:v>0.75171526675392464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F-4ED3-B518-CA57A8CAACBA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Prima Directa Promedio'!$C$71:$AJ$71</c:f>
              <c:strCache>
                <c:ptCount val="30"/>
                <c:pt idx="0">
                  <c:v>Coface Chile - 1</c:v>
                </c:pt>
                <c:pt idx="1">
                  <c:v>Starr International - 2</c:v>
                </c:pt>
                <c:pt idx="2">
                  <c:v>Solunión Chile - 3</c:v>
                </c:pt>
                <c:pt idx="3">
                  <c:v>Southbridge - 4</c:v>
                </c:pt>
                <c:pt idx="4">
                  <c:v>Huelen - 5</c:v>
                </c:pt>
                <c:pt idx="5">
                  <c:v>Unnio - 6</c:v>
                </c:pt>
                <c:pt idx="6">
                  <c:v>Continental Generales - 7</c:v>
                </c:pt>
                <c:pt idx="7">
                  <c:v>Orsan Crédito - 8</c:v>
                </c:pt>
                <c:pt idx="8">
                  <c:v>Orion Seguros - 9</c:v>
                </c:pt>
                <c:pt idx="9">
                  <c:v>Continental Crédito - 10</c:v>
                </c:pt>
                <c:pt idx="10">
                  <c:v>AVLA Crédito - 11</c:v>
                </c:pt>
                <c:pt idx="11">
                  <c:v>Cesce Chile - 12</c:v>
                </c:pt>
                <c:pt idx="12">
                  <c:v>Suaval - 13</c:v>
                </c:pt>
                <c:pt idx="13">
                  <c:v>Liberty Seguros - 14</c:v>
                </c:pt>
                <c:pt idx="14">
                  <c:v>Chubb Generales - 15</c:v>
                </c:pt>
                <c:pt idx="15">
                  <c:v>Mapfre - 16</c:v>
                </c:pt>
                <c:pt idx="16">
                  <c:v>FID Chile - 17</c:v>
                </c:pt>
                <c:pt idx="17">
                  <c:v>Porvenir - 18</c:v>
                </c:pt>
                <c:pt idx="18">
                  <c:v>MetLife Generales - 19</c:v>
                </c:pt>
                <c:pt idx="19">
                  <c:v>HDI Gar. y Cré. - 20</c:v>
                </c:pt>
                <c:pt idx="20">
                  <c:v>Reale Chile - 21</c:v>
                </c:pt>
                <c:pt idx="21">
                  <c:v>Renta Nacional - 22</c:v>
                </c:pt>
                <c:pt idx="22">
                  <c:v>BNP Paribas Cardif - 23</c:v>
                </c:pt>
                <c:pt idx="23">
                  <c:v>Chilena Consolidada - 24</c:v>
                </c:pt>
                <c:pt idx="24">
                  <c:v>Suramericana - 25</c:v>
                </c:pt>
                <c:pt idx="25">
                  <c:v>Zurich Santander - 26</c:v>
                </c:pt>
                <c:pt idx="26">
                  <c:v>HDI Seguros - 27</c:v>
                </c:pt>
                <c:pt idx="27">
                  <c:v>BCI Seguros - 28</c:v>
                </c:pt>
                <c:pt idx="28">
                  <c:v>Consorcio Nacional - 29</c:v>
                </c:pt>
                <c:pt idx="29">
                  <c:v>Zenit Seguros - 30</c:v>
                </c:pt>
              </c:strCache>
            </c:strRef>
          </c:cat>
          <c:val>
            <c:numRef>
              <c:f>'Gen. Prima Directa Promedio'!$C$73:$AJ$73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4F-4ED3-B518-CA57A8CAA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74097712"/>
        <c:axId val="1474098272"/>
      </c:barChart>
      <c:catAx>
        <c:axId val="147409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74098272"/>
        <c:crosses val="autoZero"/>
        <c:auto val="1"/>
        <c:lblAlgn val="ctr"/>
        <c:lblOffset val="100"/>
        <c:noMultiLvlLbl val="0"/>
      </c:catAx>
      <c:valAx>
        <c:axId val="1474098272"/>
        <c:scaling>
          <c:orientation val="minMax"/>
        </c:scaling>
        <c:delete val="0"/>
        <c:axPos val="l"/>
        <c:title>
          <c:tx>
            <c:strRef>
              <c:f>'Gen. Prima Directa Promedio'!$G$75</c:f>
              <c:strCache>
                <c:ptCount val="1"/>
                <c:pt idx="0">
                  <c:v>UF</c:v>
                </c:pt>
              </c:strCache>
            </c:strRef>
          </c:tx>
          <c:layout>
            <c:manualLayout>
              <c:xMode val="edge"/>
              <c:yMode val="edge"/>
              <c:x val="3.5277777777782018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74097712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Prima Directa Promedio'!$C$121:$AM$121</c:f>
              <c:strCache>
                <c:ptCount val="36"/>
                <c:pt idx="0">
                  <c:v>28. Seguros de Crédito a la Exportación</c:v>
                </c:pt>
                <c:pt idx="1">
                  <c:v>27. Seguros de Crédito por Ventas a Plazo</c:v>
                </c:pt>
                <c:pt idx="2">
                  <c:v>12. Casco Aéreo</c:v>
                </c:pt>
                <c:pt idx="3">
                  <c:v>11. Casco Marítimo</c:v>
                </c:pt>
                <c:pt idx="4">
                  <c:v>26. Seguros Extensión y Garantía</c:v>
                </c:pt>
                <c:pt idx="5">
                  <c:v>21. Todo Riesgo, Construcción y Montaje</c:v>
                </c:pt>
                <c:pt idx="6">
                  <c:v>34. Seguro de Título</c:v>
                </c:pt>
                <c:pt idx="7">
                  <c:v>5. Pérdida de Beneficios por Terremoto</c:v>
                </c:pt>
                <c:pt idx="8">
                  <c:v>18. Transporte Marítimo</c:v>
                </c:pt>
                <c:pt idx="9">
                  <c:v>25. Fidelidad</c:v>
                </c:pt>
                <c:pt idx="10">
                  <c:v>17. Transporte Terrestre</c:v>
                </c:pt>
                <c:pt idx="11">
                  <c:v>4. Terremoto y Maremoto</c:v>
                </c:pt>
                <c:pt idx="12">
                  <c:v>15. Responsabilidad Civil Industria, Infraestructura y Comercio</c:v>
                </c:pt>
                <c:pt idx="13">
                  <c:v>20. Equipo Contratista</c:v>
                </c:pt>
                <c:pt idx="14">
                  <c:v>14. Responsabilidad Civil Profesional</c:v>
                </c:pt>
                <c:pt idx="15">
                  <c:v>2. Pérdida de Beneficios por Incendio</c:v>
                </c:pt>
                <c:pt idx="16">
                  <c:v>24. Garantía</c:v>
                </c:pt>
                <c:pt idx="17">
                  <c:v>33. Seguro de Cesantía</c:v>
                </c:pt>
                <c:pt idx="18">
                  <c:v>1. Incendio Ordinario</c:v>
                </c:pt>
                <c:pt idx="19">
                  <c:v>35. Seguro Agrícola</c:v>
                </c:pt>
                <c:pt idx="20">
                  <c:v>23. Equipo Electrónico</c:v>
                </c:pt>
                <c:pt idx="21">
                  <c:v>10. Daños Físicos a Vehículos Motorizados</c:v>
                </c:pt>
                <c:pt idx="22">
                  <c:v>19. Transporte Aéreo</c:v>
                </c:pt>
                <c:pt idx="23">
                  <c:v>8. Robo</c:v>
                </c:pt>
                <c:pt idx="24">
                  <c:v>7. Terrorismo</c:v>
                </c:pt>
                <c:pt idx="25">
                  <c:v>22. Avería de Maquinaria</c:v>
                </c:pt>
                <c:pt idx="26">
                  <c:v>16. Responsabilidad Civil Vehículos Motorizados</c:v>
                </c:pt>
                <c:pt idx="27">
                  <c:v>3. Otros Riesgos Adicionales a Incendio</c:v>
                </c:pt>
                <c:pt idx="28">
                  <c:v>6. Otros Riesgos de la Naturaleza</c:v>
                </c:pt>
                <c:pt idx="29">
                  <c:v>50. Otros Seguros</c:v>
                </c:pt>
                <c:pt idx="30">
                  <c:v>13. Responsabilidad Civil Hogar y Condominios</c:v>
                </c:pt>
                <c:pt idx="31">
                  <c:v>31. Accidentes Personales</c:v>
                </c:pt>
                <c:pt idx="32">
                  <c:v>36. Seguro de Asistencia</c:v>
                </c:pt>
                <c:pt idx="33">
                  <c:v>30. Salud</c:v>
                </c:pt>
                <c:pt idx="34">
                  <c:v>32. SOAP</c:v>
                </c:pt>
                <c:pt idx="35">
                  <c:v>9. Cristales</c:v>
                </c:pt>
              </c:strCache>
            </c:strRef>
          </c:cat>
          <c:val>
            <c:numRef>
              <c:f>'Gen. Prima Directa Promedio'!$C$122:$AM$122</c:f>
              <c:numCache>
                <c:formatCode>#,##0</c:formatCode>
                <c:ptCount val="37"/>
                <c:pt idx="0">
                  <c:v>4491.7901684173376</c:v>
                </c:pt>
                <c:pt idx="1">
                  <c:v>2324.5697848548325</c:v>
                </c:pt>
                <c:pt idx="2">
                  <c:v>630.68158043080462</c:v>
                </c:pt>
                <c:pt idx="3">
                  <c:v>211.68332951347415</c:v>
                </c:pt>
                <c:pt idx="4">
                  <c:v>194.86652959631317</c:v>
                </c:pt>
                <c:pt idx="5">
                  <c:v>161.12236043131477</c:v>
                </c:pt>
                <c:pt idx="6">
                  <c:v>102.30682921777291</c:v>
                </c:pt>
                <c:pt idx="7">
                  <c:v>97.925411080071484</c:v>
                </c:pt>
                <c:pt idx="8">
                  <c:v>60.346597115397472</c:v>
                </c:pt>
                <c:pt idx="9">
                  <c:v>57.040572650022803</c:v>
                </c:pt>
                <c:pt idx="10">
                  <c:v>48.485258669114828</c:v>
                </c:pt>
                <c:pt idx="11">
                  <c:v>39.423716150433215</c:v>
                </c:pt>
                <c:pt idx="12">
                  <c:v>34.559555858521527</c:v>
                </c:pt>
                <c:pt idx="13">
                  <c:v>32.996010145659326</c:v>
                </c:pt>
                <c:pt idx="14">
                  <c:v>21.824096225961839</c:v>
                </c:pt>
                <c:pt idx="15">
                  <c:v>20.915811085380341</c:v>
                </c:pt>
                <c:pt idx="16">
                  <c:v>20.594451303416104</c:v>
                </c:pt>
                <c:pt idx="17">
                  <c:v>16.512960723499791</c:v>
                </c:pt>
                <c:pt idx="18">
                  <c:v>16.230868328440906</c:v>
                </c:pt>
                <c:pt idx="19">
                  <c:v>15.215143566207377</c:v>
                </c:pt>
                <c:pt idx="20">
                  <c:v>13.776275542872135</c:v>
                </c:pt>
                <c:pt idx="21">
                  <c:v>13.06005213001273</c:v>
                </c:pt>
                <c:pt idx="22">
                  <c:v>12.852955058298631</c:v>
                </c:pt>
                <c:pt idx="23">
                  <c:v>6.8280322849438129</c:v>
                </c:pt>
                <c:pt idx="24">
                  <c:v>5.4829419996553437</c:v>
                </c:pt>
                <c:pt idx="25">
                  <c:v>3.2866466629903432</c:v>
                </c:pt>
                <c:pt idx="26">
                  <c:v>2.5058674315128169</c:v>
                </c:pt>
                <c:pt idx="27">
                  <c:v>2.2399138919510313</c:v>
                </c:pt>
                <c:pt idx="28">
                  <c:v>2.032274477339076</c:v>
                </c:pt>
                <c:pt idx="29">
                  <c:v>1.7409383872759945</c:v>
                </c:pt>
                <c:pt idx="30">
                  <c:v>1.226140944190711</c:v>
                </c:pt>
                <c:pt idx="31">
                  <c:v>1.1511457458844183</c:v>
                </c:pt>
                <c:pt idx="32">
                  <c:v>0.63322105755287739</c:v>
                </c:pt>
                <c:pt idx="33">
                  <c:v>0.56423799767826333</c:v>
                </c:pt>
                <c:pt idx="34">
                  <c:v>0.27039538120231432</c:v>
                </c:pt>
                <c:pt idx="35">
                  <c:v>0.18255827675257666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51-476F-845F-659C0E7B0F07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Prima Directa Promedio'!$C$121:$AM$121</c:f>
              <c:strCache>
                <c:ptCount val="36"/>
                <c:pt idx="0">
                  <c:v>28. Seguros de Crédito a la Exportación</c:v>
                </c:pt>
                <c:pt idx="1">
                  <c:v>27. Seguros de Crédito por Ventas a Plazo</c:v>
                </c:pt>
                <c:pt idx="2">
                  <c:v>12. Casco Aéreo</c:v>
                </c:pt>
                <c:pt idx="3">
                  <c:v>11. Casco Marítimo</c:v>
                </c:pt>
                <c:pt idx="4">
                  <c:v>26. Seguros Extensión y Garantía</c:v>
                </c:pt>
                <c:pt idx="5">
                  <c:v>21. Todo Riesgo, Construcción y Montaje</c:v>
                </c:pt>
                <c:pt idx="6">
                  <c:v>34. Seguro de Título</c:v>
                </c:pt>
                <c:pt idx="7">
                  <c:v>5. Pérdida de Beneficios por Terremoto</c:v>
                </c:pt>
                <c:pt idx="8">
                  <c:v>18. Transporte Marítimo</c:v>
                </c:pt>
                <c:pt idx="9">
                  <c:v>25. Fidelidad</c:v>
                </c:pt>
                <c:pt idx="10">
                  <c:v>17. Transporte Terrestre</c:v>
                </c:pt>
                <c:pt idx="11">
                  <c:v>4. Terremoto y Maremoto</c:v>
                </c:pt>
                <c:pt idx="12">
                  <c:v>15. Responsabilidad Civil Industria, Infraestructura y Comercio</c:v>
                </c:pt>
                <c:pt idx="13">
                  <c:v>20. Equipo Contratista</c:v>
                </c:pt>
                <c:pt idx="14">
                  <c:v>14. Responsabilidad Civil Profesional</c:v>
                </c:pt>
                <c:pt idx="15">
                  <c:v>2. Pérdida de Beneficios por Incendio</c:v>
                </c:pt>
                <c:pt idx="16">
                  <c:v>24. Garantía</c:v>
                </c:pt>
                <c:pt idx="17">
                  <c:v>33. Seguro de Cesantía</c:v>
                </c:pt>
                <c:pt idx="18">
                  <c:v>1. Incendio Ordinario</c:v>
                </c:pt>
                <c:pt idx="19">
                  <c:v>35. Seguro Agrícola</c:v>
                </c:pt>
                <c:pt idx="20">
                  <c:v>23. Equipo Electrónico</c:v>
                </c:pt>
                <c:pt idx="21">
                  <c:v>10. Daños Físicos a Vehículos Motorizados</c:v>
                </c:pt>
                <c:pt idx="22">
                  <c:v>19. Transporte Aéreo</c:v>
                </c:pt>
                <c:pt idx="23">
                  <c:v>8. Robo</c:v>
                </c:pt>
                <c:pt idx="24">
                  <c:v>7. Terrorismo</c:v>
                </c:pt>
                <c:pt idx="25">
                  <c:v>22. Avería de Maquinaria</c:v>
                </c:pt>
                <c:pt idx="26">
                  <c:v>16. Responsabilidad Civil Vehículos Motorizados</c:v>
                </c:pt>
                <c:pt idx="27">
                  <c:v>3. Otros Riesgos Adicionales a Incendio</c:v>
                </c:pt>
                <c:pt idx="28">
                  <c:v>6. Otros Riesgos de la Naturaleza</c:v>
                </c:pt>
                <c:pt idx="29">
                  <c:v>50. Otros Seguros</c:v>
                </c:pt>
                <c:pt idx="30">
                  <c:v>13. Responsabilidad Civil Hogar y Condominios</c:v>
                </c:pt>
                <c:pt idx="31">
                  <c:v>31. Accidentes Personales</c:v>
                </c:pt>
                <c:pt idx="32">
                  <c:v>36. Seguro de Asistencia</c:v>
                </c:pt>
                <c:pt idx="33">
                  <c:v>30. Salud</c:v>
                </c:pt>
                <c:pt idx="34">
                  <c:v>32. SOAP</c:v>
                </c:pt>
                <c:pt idx="35">
                  <c:v>9. Cristales</c:v>
                </c:pt>
              </c:strCache>
            </c:strRef>
          </c:cat>
          <c:val>
            <c:numRef>
              <c:f>'Gen. Prima Directa Promedio'!$C$124:$AM$124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51-476F-845F-659C0E7B0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74101632"/>
        <c:axId val="1474102192"/>
      </c:barChart>
      <c:catAx>
        <c:axId val="14741016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74102192"/>
        <c:crosses val="autoZero"/>
        <c:auto val="1"/>
        <c:lblAlgn val="ctr"/>
        <c:lblOffset val="100"/>
        <c:noMultiLvlLbl val="0"/>
      </c:catAx>
      <c:valAx>
        <c:axId val="1474102192"/>
        <c:scaling>
          <c:orientation val="minMax"/>
        </c:scaling>
        <c:delete val="0"/>
        <c:axPos val="l"/>
        <c:title>
          <c:tx>
            <c:strRef>
              <c:f>'Gen. Prima Directa Promedio'!$G$129</c:f>
              <c:strCache>
                <c:ptCount val="1"/>
                <c:pt idx="0">
                  <c:v>UF</c:v>
                </c:pt>
              </c:strCache>
            </c:strRef>
          </c:tx>
          <c:layout>
            <c:manualLayout>
              <c:xMode val="edge"/>
              <c:yMode val="edge"/>
              <c:x val="3.52777777777820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74101632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Prima Retenida Neta'!$C$78:$AJ$78</c:f>
              <c:strCache>
                <c:ptCount val="34"/>
                <c:pt idx="0">
                  <c:v>BCI Seguros - 1</c:v>
                </c:pt>
                <c:pt idx="1">
                  <c:v>Liberty Seguros - 2</c:v>
                </c:pt>
                <c:pt idx="2">
                  <c:v>HDI Seguros - 3</c:v>
                </c:pt>
                <c:pt idx="3">
                  <c:v>Suramericana - 4</c:v>
                </c:pt>
                <c:pt idx="4">
                  <c:v>Chubb Generales - 5</c:v>
                </c:pt>
                <c:pt idx="5">
                  <c:v>Chilena Consolidada - 6</c:v>
                </c:pt>
                <c:pt idx="6">
                  <c:v>BNP Paribas Cardif - 7</c:v>
                </c:pt>
                <c:pt idx="7">
                  <c:v>Consorcio Nacional - 8</c:v>
                </c:pt>
                <c:pt idx="8">
                  <c:v>Mapfre - 9</c:v>
                </c:pt>
                <c:pt idx="9">
                  <c:v>Reale Chile - 10</c:v>
                </c:pt>
                <c:pt idx="10">
                  <c:v>Renta Nacional - 11</c:v>
                </c:pt>
                <c:pt idx="11">
                  <c:v>Zenit Seguros - 12</c:v>
                </c:pt>
                <c:pt idx="12">
                  <c:v>Southbridge - 13</c:v>
                </c:pt>
                <c:pt idx="13">
                  <c:v>Zurich Santander - 14</c:v>
                </c:pt>
                <c:pt idx="14">
                  <c:v>Continental Crédito - 15</c:v>
                </c:pt>
                <c:pt idx="15">
                  <c:v>Assurant Chile - 16</c:v>
                </c:pt>
                <c:pt idx="16">
                  <c:v>AVLA Crédito - 17</c:v>
                </c:pt>
                <c:pt idx="17">
                  <c:v>FID Chile - 18</c:v>
                </c:pt>
                <c:pt idx="18">
                  <c:v>Coface Chile - 19</c:v>
                </c:pt>
                <c:pt idx="19">
                  <c:v>Porvenir - 20</c:v>
                </c:pt>
                <c:pt idx="20">
                  <c:v>MetLife Generales - 21</c:v>
                </c:pt>
                <c:pt idx="21">
                  <c:v>Continental Generales - 22</c:v>
                </c:pt>
                <c:pt idx="22">
                  <c:v>Unnio - 23</c:v>
                </c:pt>
                <c:pt idx="23">
                  <c:v>Contempora - 24</c:v>
                </c:pt>
                <c:pt idx="24">
                  <c:v>Solunión Chile - 25</c:v>
                </c:pt>
                <c:pt idx="25">
                  <c:v>Orion Seguros - 26</c:v>
                </c:pt>
                <c:pt idx="26">
                  <c:v>Suaval - 27</c:v>
                </c:pt>
                <c:pt idx="27">
                  <c:v>Orsan Crédito - 28</c:v>
                </c:pt>
                <c:pt idx="28">
                  <c:v>Cesce Chile - 29</c:v>
                </c:pt>
                <c:pt idx="29">
                  <c:v>Starr International - 30</c:v>
                </c:pt>
                <c:pt idx="30">
                  <c:v>Huelen - 31</c:v>
                </c:pt>
                <c:pt idx="31">
                  <c:v>HDI Gar. y Cré. - 32</c:v>
                </c:pt>
                <c:pt idx="32">
                  <c:v>SegChile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Prima Retenida Neta'!$C$77:$AJ$77</c:f>
              <c:numCache>
                <c:formatCode>#,##0</c:formatCode>
                <c:ptCount val="34"/>
                <c:pt idx="0">
                  <c:v>2843.05010721295</c:v>
                </c:pt>
                <c:pt idx="1">
                  <c:v>2054.4388338469735</c:v>
                </c:pt>
                <c:pt idx="2">
                  <c:v>1800.6606617435687</c:v>
                </c:pt>
                <c:pt idx="3">
                  <c:v>1759.6853453862711</c:v>
                </c:pt>
                <c:pt idx="4">
                  <c:v>1019.9204484335139</c:v>
                </c:pt>
                <c:pt idx="5">
                  <c:v>1005.3231238073985</c:v>
                </c:pt>
                <c:pt idx="6">
                  <c:v>999.60635854609518</c:v>
                </c:pt>
                <c:pt idx="7">
                  <c:v>634.16519333201109</c:v>
                </c:pt>
                <c:pt idx="8">
                  <c:v>484.47482324236597</c:v>
                </c:pt>
                <c:pt idx="9">
                  <c:v>337.15698404852293</c:v>
                </c:pt>
                <c:pt idx="10">
                  <c:v>322.16043874471546</c:v>
                </c:pt>
                <c:pt idx="11">
                  <c:v>300.07936786033707</c:v>
                </c:pt>
                <c:pt idx="12">
                  <c:v>262.39290186655654</c:v>
                </c:pt>
                <c:pt idx="13">
                  <c:v>244.07001653695539</c:v>
                </c:pt>
                <c:pt idx="14">
                  <c:v>133.85588660840006</c:v>
                </c:pt>
                <c:pt idx="15">
                  <c:v>64.869430854536375</c:v>
                </c:pt>
                <c:pt idx="16">
                  <c:v>62.758647201525996</c:v>
                </c:pt>
                <c:pt idx="17">
                  <c:v>50.097041072272383</c:v>
                </c:pt>
                <c:pt idx="18">
                  <c:v>48.20513989393352</c:v>
                </c:pt>
                <c:pt idx="19">
                  <c:v>43.812181554745962</c:v>
                </c:pt>
                <c:pt idx="20">
                  <c:v>40.245424611248879</c:v>
                </c:pt>
                <c:pt idx="21">
                  <c:v>40.101147244901057</c:v>
                </c:pt>
                <c:pt idx="22">
                  <c:v>30.355672114461179</c:v>
                </c:pt>
                <c:pt idx="23">
                  <c:v>23.394059555492358</c:v>
                </c:pt>
                <c:pt idx="24">
                  <c:v>17.983947484535513</c:v>
                </c:pt>
                <c:pt idx="25">
                  <c:v>16.621902467683878</c:v>
                </c:pt>
                <c:pt idx="26">
                  <c:v>11.779646515349501</c:v>
                </c:pt>
                <c:pt idx="27">
                  <c:v>9.6627733436934538</c:v>
                </c:pt>
                <c:pt idx="28">
                  <c:v>4.1505002420498611</c:v>
                </c:pt>
                <c:pt idx="29">
                  <c:v>3.1241952224834559</c:v>
                </c:pt>
                <c:pt idx="30">
                  <c:v>2.2905435218578001</c:v>
                </c:pt>
                <c:pt idx="31">
                  <c:v>2.2698255505996476</c:v>
                </c:pt>
                <c:pt idx="32">
                  <c:v>1.7819156264872971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A8-46EF-B3B7-95BB27BFCB70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Prima Retenida Neta'!$C$78:$AJ$78</c:f>
              <c:strCache>
                <c:ptCount val="34"/>
                <c:pt idx="0">
                  <c:v>BCI Seguros - 1</c:v>
                </c:pt>
                <c:pt idx="1">
                  <c:v>Liberty Seguros - 2</c:v>
                </c:pt>
                <c:pt idx="2">
                  <c:v>HDI Seguros - 3</c:v>
                </c:pt>
                <c:pt idx="3">
                  <c:v>Suramericana - 4</c:v>
                </c:pt>
                <c:pt idx="4">
                  <c:v>Chubb Generales - 5</c:v>
                </c:pt>
                <c:pt idx="5">
                  <c:v>Chilena Consolidada - 6</c:v>
                </c:pt>
                <c:pt idx="6">
                  <c:v>BNP Paribas Cardif - 7</c:v>
                </c:pt>
                <c:pt idx="7">
                  <c:v>Consorcio Nacional - 8</c:v>
                </c:pt>
                <c:pt idx="8">
                  <c:v>Mapfre - 9</c:v>
                </c:pt>
                <c:pt idx="9">
                  <c:v>Reale Chile - 10</c:v>
                </c:pt>
                <c:pt idx="10">
                  <c:v>Renta Nacional - 11</c:v>
                </c:pt>
                <c:pt idx="11">
                  <c:v>Zenit Seguros - 12</c:v>
                </c:pt>
                <c:pt idx="12">
                  <c:v>Southbridge - 13</c:v>
                </c:pt>
                <c:pt idx="13">
                  <c:v>Zurich Santander - 14</c:v>
                </c:pt>
                <c:pt idx="14">
                  <c:v>Continental Crédito - 15</c:v>
                </c:pt>
                <c:pt idx="15">
                  <c:v>Assurant Chile - 16</c:v>
                </c:pt>
                <c:pt idx="16">
                  <c:v>AVLA Crédito - 17</c:v>
                </c:pt>
                <c:pt idx="17">
                  <c:v>FID Chile - 18</c:v>
                </c:pt>
                <c:pt idx="18">
                  <c:v>Coface Chile - 19</c:v>
                </c:pt>
                <c:pt idx="19">
                  <c:v>Porvenir - 20</c:v>
                </c:pt>
                <c:pt idx="20">
                  <c:v>MetLife Generales - 21</c:v>
                </c:pt>
                <c:pt idx="21">
                  <c:v>Continental Generales - 22</c:v>
                </c:pt>
                <c:pt idx="22">
                  <c:v>Unnio - 23</c:v>
                </c:pt>
                <c:pt idx="23">
                  <c:v>Contempora - 24</c:v>
                </c:pt>
                <c:pt idx="24">
                  <c:v>Solunión Chile - 25</c:v>
                </c:pt>
                <c:pt idx="25">
                  <c:v>Orion Seguros - 26</c:v>
                </c:pt>
                <c:pt idx="26">
                  <c:v>Suaval - 27</c:v>
                </c:pt>
                <c:pt idx="27">
                  <c:v>Orsan Crédito - 28</c:v>
                </c:pt>
                <c:pt idx="28">
                  <c:v>Cesce Chile - 29</c:v>
                </c:pt>
                <c:pt idx="29">
                  <c:v>Starr International - 30</c:v>
                </c:pt>
                <c:pt idx="30">
                  <c:v>Huelen - 31</c:v>
                </c:pt>
                <c:pt idx="31">
                  <c:v>HDI Gar. y Cré. - 32</c:v>
                </c:pt>
                <c:pt idx="32">
                  <c:v>SegChile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Prima Retenida Neta'!$C$80:$AJ$80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A8-46EF-B3B7-95BB27BFC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74108352"/>
        <c:axId val="1474108912"/>
      </c:barChart>
      <c:catAx>
        <c:axId val="14741083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74108912"/>
        <c:crosses val="autoZero"/>
        <c:auto val="1"/>
        <c:lblAlgn val="ctr"/>
        <c:lblOffset val="100"/>
        <c:noMultiLvlLbl val="0"/>
      </c:catAx>
      <c:valAx>
        <c:axId val="1474108912"/>
        <c:scaling>
          <c:orientation val="minMax"/>
        </c:scaling>
        <c:delete val="0"/>
        <c:axPos val="l"/>
        <c:title>
          <c:tx>
            <c:strRef>
              <c:f>'Gen. Prima Retenida Neta'!$G$82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18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74108352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Prima Retenida Neta'!$C$128:$AM$128</c:f>
              <c:strCache>
                <c:ptCount val="37"/>
                <c:pt idx="0">
                  <c:v>10. Daños Físicos a Vehículos Motorizados</c:v>
                </c:pt>
                <c:pt idx="1">
                  <c:v>4. Terremoto y Maremoto</c:v>
                </c:pt>
                <c:pt idx="2">
                  <c:v>33. Seguro de Cesantía</c:v>
                </c:pt>
                <c:pt idx="3">
                  <c:v>32. SOAP</c:v>
                </c:pt>
                <c:pt idx="4">
                  <c:v>16. Responsabilidad Civil Vehículos Motorizados</c:v>
                </c:pt>
                <c:pt idx="5">
                  <c:v>8. Robo</c:v>
                </c:pt>
                <c:pt idx="6">
                  <c:v>1. Incendio Ordinario</c:v>
                </c:pt>
                <c:pt idx="7">
                  <c:v>31. Accidentes Personales</c:v>
                </c:pt>
                <c:pt idx="8">
                  <c:v>36. Seguro de Asistencia</c:v>
                </c:pt>
                <c:pt idx="9">
                  <c:v>50. Otros Seguros</c:v>
                </c:pt>
                <c:pt idx="10">
                  <c:v>15. Responsabilidad Civil Industria, Infraestructura y Comercio</c:v>
                </c:pt>
                <c:pt idx="11">
                  <c:v>17. Transporte Terrestre</c:v>
                </c:pt>
                <c:pt idx="12">
                  <c:v>27. Seguros de Crédito por Ventas a Plazo</c:v>
                </c:pt>
                <c:pt idx="13">
                  <c:v>24. Garantía</c:v>
                </c:pt>
                <c:pt idx="14">
                  <c:v>7. Terrorismo</c:v>
                </c:pt>
                <c:pt idx="15">
                  <c:v>25. Fidelidad</c:v>
                </c:pt>
                <c:pt idx="16">
                  <c:v>21. Todo Riesgo, Construcción y Montaje</c:v>
                </c:pt>
                <c:pt idx="17">
                  <c:v>3. Otros Riesgos Adicionales a Incendio</c:v>
                </c:pt>
                <c:pt idx="18">
                  <c:v>18. Transporte Marítimo</c:v>
                </c:pt>
                <c:pt idx="19">
                  <c:v>23. Equipo Electrónico</c:v>
                </c:pt>
                <c:pt idx="20">
                  <c:v>6. Otros Riesgos de la Naturaleza</c:v>
                </c:pt>
                <c:pt idx="21">
                  <c:v>28. Seguros de Crédito a la Exportación</c:v>
                </c:pt>
                <c:pt idx="22">
                  <c:v>20. Equipo Contratista</c:v>
                </c:pt>
                <c:pt idx="23">
                  <c:v>2. Pérdida de Beneficios por Incendio</c:v>
                </c:pt>
                <c:pt idx="24">
                  <c:v>14. Responsabilidad Civil Profesional</c:v>
                </c:pt>
                <c:pt idx="25">
                  <c:v>5. Pérdida de Beneficios por Terremoto</c:v>
                </c:pt>
                <c:pt idx="26">
                  <c:v>26. Seguros Extensión y Garantía</c:v>
                </c:pt>
                <c:pt idx="27">
                  <c:v>13. Responsabilidad Civil Hogar y Condominios</c:v>
                </c:pt>
                <c:pt idx="28">
                  <c:v>9. Cristales</c:v>
                </c:pt>
                <c:pt idx="29">
                  <c:v>19. Transporte Aéreo</c:v>
                </c:pt>
                <c:pt idx="30">
                  <c:v>30. Salud</c:v>
                </c:pt>
                <c:pt idx="31">
                  <c:v>35. Seguro Agrícola</c:v>
                </c:pt>
                <c:pt idx="32">
                  <c:v>11. Casco Marítimo</c:v>
                </c:pt>
                <c:pt idx="33">
                  <c:v>22. Avería de Maquinaria</c:v>
                </c:pt>
                <c:pt idx="34">
                  <c:v>12. Casco Aéreo</c:v>
                </c:pt>
                <c:pt idx="35">
                  <c:v>34. Seguro de Título</c:v>
                </c:pt>
                <c:pt idx="36">
                  <c:v>29. Otros Seguros de Crédito</c:v>
                </c:pt>
              </c:strCache>
            </c:strRef>
          </c:cat>
          <c:val>
            <c:numRef>
              <c:f>'Gen. Prima Retenida Neta'!$C$129:$AM$129</c:f>
              <c:numCache>
                <c:formatCode>#,##0</c:formatCode>
                <c:ptCount val="37"/>
                <c:pt idx="0">
                  <c:v>6014.6564167707384</c:v>
                </c:pt>
                <c:pt idx="1">
                  <c:v>1993.5241541267378</c:v>
                </c:pt>
                <c:pt idx="2">
                  <c:v>1201.0334491475865</c:v>
                </c:pt>
                <c:pt idx="3">
                  <c:v>965.12018974804027</c:v>
                </c:pt>
                <c:pt idx="4">
                  <c:v>959.43802247814835</c:v>
                </c:pt>
                <c:pt idx="5">
                  <c:v>669.7541433391043</c:v>
                </c:pt>
                <c:pt idx="6">
                  <c:v>507.38345630872436</c:v>
                </c:pt>
                <c:pt idx="7">
                  <c:v>419.24740353471049</c:v>
                </c:pt>
                <c:pt idx="8">
                  <c:v>262.24045978247153</c:v>
                </c:pt>
                <c:pt idx="9">
                  <c:v>257.67202805124856</c:v>
                </c:pt>
                <c:pt idx="10">
                  <c:v>180.33939370847264</c:v>
                </c:pt>
                <c:pt idx="11">
                  <c:v>164.08765913119922</c:v>
                </c:pt>
                <c:pt idx="12">
                  <c:v>156.90825272659049</c:v>
                </c:pt>
                <c:pt idx="13">
                  <c:v>132.63478503148693</c:v>
                </c:pt>
                <c:pt idx="14">
                  <c:v>128.03954581036015</c:v>
                </c:pt>
                <c:pt idx="15">
                  <c:v>71.325171110371002</c:v>
                </c:pt>
                <c:pt idx="16">
                  <c:v>66.54316397100574</c:v>
                </c:pt>
                <c:pt idx="17">
                  <c:v>63.26598234992143</c:v>
                </c:pt>
                <c:pt idx="18">
                  <c:v>63.257987730470425</c:v>
                </c:pt>
                <c:pt idx="19">
                  <c:v>61.533191108486307</c:v>
                </c:pt>
                <c:pt idx="20">
                  <c:v>61.172242545187466</c:v>
                </c:pt>
                <c:pt idx="21">
                  <c:v>52.806162456790787</c:v>
                </c:pt>
                <c:pt idx="22">
                  <c:v>50.239923632673431</c:v>
                </c:pt>
                <c:pt idx="23">
                  <c:v>47.554718067193583</c:v>
                </c:pt>
                <c:pt idx="24">
                  <c:v>35.044805589565769</c:v>
                </c:pt>
                <c:pt idx="25">
                  <c:v>30.770235657567657</c:v>
                </c:pt>
                <c:pt idx="26">
                  <c:v>17.148254604475557</c:v>
                </c:pt>
                <c:pt idx="27">
                  <c:v>12.161245010592022</c:v>
                </c:pt>
                <c:pt idx="28">
                  <c:v>7.556990580297108</c:v>
                </c:pt>
                <c:pt idx="29">
                  <c:v>6.1419769571253662</c:v>
                </c:pt>
                <c:pt idx="30">
                  <c:v>4.6149025830105153</c:v>
                </c:pt>
                <c:pt idx="31">
                  <c:v>4.3484266078625549</c:v>
                </c:pt>
                <c:pt idx="32">
                  <c:v>3.0870117371219439</c:v>
                </c:pt>
                <c:pt idx="33">
                  <c:v>2.4999004925025781</c:v>
                </c:pt>
                <c:pt idx="34">
                  <c:v>1.2854327487508834</c:v>
                </c:pt>
                <c:pt idx="35">
                  <c:v>0.10740005790145664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3-459B-8CD9-81F30E98CC43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val>
            <c:numRef>
              <c:f>'Gen. Prima Retenida Neta'!$C$131:$AM$131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3-459B-8CD9-81F30E98C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74111152"/>
        <c:axId val="1474111712"/>
      </c:barChart>
      <c:catAx>
        <c:axId val="14741111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74111712"/>
        <c:crosses val="autoZero"/>
        <c:auto val="1"/>
        <c:lblAlgn val="ctr"/>
        <c:lblOffset val="100"/>
        <c:noMultiLvlLbl val="0"/>
      </c:catAx>
      <c:valAx>
        <c:axId val="1474111712"/>
        <c:scaling>
          <c:orientation val="minMax"/>
        </c:scaling>
        <c:delete val="0"/>
        <c:axPos val="l"/>
        <c:title>
          <c:tx>
            <c:strRef>
              <c:f>'Gen. Prima Retenida Neta'!$G$136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74111152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0.0%;\-0.0%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Retención'!$C$71:$AJ$71</c:f>
              <c:strCache>
                <c:ptCount val="33"/>
                <c:pt idx="0">
                  <c:v>Huelen - 1</c:v>
                </c:pt>
                <c:pt idx="1">
                  <c:v>BNP Paribas Cardif - 2</c:v>
                </c:pt>
                <c:pt idx="2">
                  <c:v>Zenit Seguros - 3</c:v>
                </c:pt>
                <c:pt idx="3">
                  <c:v>Assurant Chile - 4</c:v>
                </c:pt>
                <c:pt idx="4">
                  <c:v>MetLife Generales - 5</c:v>
                </c:pt>
                <c:pt idx="5">
                  <c:v>Liberty Seguros - 6</c:v>
                </c:pt>
                <c:pt idx="6">
                  <c:v>Consorcio Nacional - 7</c:v>
                </c:pt>
                <c:pt idx="7">
                  <c:v>BCI Seguros - 8</c:v>
                </c:pt>
                <c:pt idx="8">
                  <c:v>Chilena Consolidada - 9</c:v>
                </c:pt>
                <c:pt idx="9">
                  <c:v>HDI Seguros - 10</c:v>
                </c:pt>
                <c:pt idx="10">
                  <c:v>Reale Chile - 11</c:v>
                </c:pt>
                <c:pt idx="11">
                  <c:v>Suramericana - 12</c:v>
                </c:pt>
                <c:pt idx="12">
                  <c:v>Zurich Santander - 13</c:v>
                </c:pt>
                <c:pt idx="13">
                  <c:v>Chubb Generales - 14</c:v>
                </c:pt>
                <c:pt idx="14">
                  <c:v>Renta Nacional - 15</c:v>
                </c:pt>
                <c:pt idx="15">
                  <c:v>SegChile - 16</c:v>
                </c:pt>
                <c:pt idx="16">
                  <c:v>Coface Chile - 17</c:v>
                </c:pt>
                <c:pt idx="17">
                  <c:v>Continental Crédito - 18</c:v>
                </c:pt>
                <c:pt idx="18">
                  <c:v>AVLA Crédito - 19</c:v>
                </c:pt>
                <c:pt idx="19">
                  <c:v>Mapfre - 20</c:v>
                </c:pt>
                <c:pt idx="20">
                  <c:v>Suaval - 21</c:v>
                </c:pt>
                <c:pt idx="21">
                  <c:v>Orsan Crédito - 22</c:v>
                </c:pt>
                <c:pt idx="22">
                  <c:v>Solunión Chile - 23</c:v>
                </c:pt>
                <c:pt idx="23">
                  <c:v>Porvenir - 24</c:v>
                </c:pt>
                <c:pt idx="24">
                  <c:v>Contempora - 25</c:v>
                </c:pt>
                <c:pt idx="25">
                  <c:v>FID Chile - 26</c:v>
                </c:pt>
                <c:pt idx="26">
                  <c:v>HDI Gar. y Cré. - 27</c:v>
                </c:pt>
                <c:pt idx="27">
                  <c:v>Continental Generales - 28</c:v>
                </c:pt>
                <c:pt idx="28">
                  <c:v>Southbridge - 29</c:v>
                </c:pt>
                <c:pt idx="29">
                  <c:v>Cesce Chile - 30</c:v>
                </c:pt>
                <c:pt idx="30">
                  <c:v>Unnio - 31</c:v>
                </c:pt>
                <c:pt idx="31">
                  <c:v>Orion Seguros - 32</c:v>
                </c:pt>
                <c:pt idx="32">
                  <c:v>Starr International - 33</c:v>
                </c:pt>
              </c:strCache>
            </c:strRef>
          </c:cat>
          <c:val>
            <c:numRef>
              <c:f>'Gen. Retención'!$C$70:$AJ$70</c:f>
              <c:numCache>
                <c:formatCode>0.0%</c:formatCode>
                <c:ptCount val="34"/>
                <c:pt idx="0">
                  <c:v>0.99999999999999989</c:v>
                </c:pt>
                <c:pt idx="1">
                  <c:v>0.99595428301505251</c:v>
                </c:pt>
                <c:pt idx="2">
                  <c:v>0.99496492093646738</c:v>
                </c:pt>
                <c:pt idx="3">
                  <c:v>0.93458884789776298</c:v>
                </c:pt>
                <c:pt idx="4">
                  <c:v>0.89602584300299937</c:v>
                </c:pt>
                <c:pt idx="5">
                  <c:v>0.86788180284681327</c:v>
                </c:pt>
                <c:pt idx="6">
                  <c:v>0.84840448723912021</c:v>
                </c:pt>
                <c:pt idx="7">
                  <c:v>0.82737925158529413</c:v>
                </c:pt>
                <c:pt idx="8">
                  <c:v>0.76805364828083289</c:v>
                </c:pt>
                <c:pt idx="9">
                  <c:v>0.76302671920906795</c:v>
                </c:pt>
                <c:pt idx="10">
                  <c:v>0.6226541743608508</c:v>
                </c:pt>
                <c:pt idx="11">
                  <c:v>0.59955036689197394</c:v>
                </c:pt>
                <c:pt idx="12">
                  <c:v>0.57799402121432863</c:v>
                </c:pt>
                <c:pt idx="13">
                  <c:v>0.53788223040929772</c:v>
                </c:pt>
                <c:pt idx="14">
                  <c:v>0.49070407594223331</c:v>
                </c:pt>
                <c:pt idx="15">
                  <c:v>0.44314624612937614</c:v>
                </c:pt>
                <c:pt idx="16">
                  <c:v>0.41083310766654352</c:v>
                </c:pt>
                <c:pt idx="17">
                  <c:v>0.36353638571751551</c:v>
                </c:pt>
                <c:pt idx="18">
                  <c:v>0.28810903807061888</c:v>
                </c:pt>
                <c:pt idx="19">
                  <c:v>0.28596686392875664</c:v>
                </c:pt>
                <c:pt idx="20">
                  <c:v>0.26944395377447977</c:v>
                </c:pt>
                <c:pt idx="21">
                  <c:v>0.24862093655520368</c:v>
                </c:pt>
                <c:pt idx="22">
                  <c:v>0.224398903462041</c:v>
                </c:pt>
                <c:pt idx="23">
                  <c:v>0.21272263546677198</c:v>
                </c:pt>
                <c:pt idx="24">
                  <c:v>0.1979496984393459</c:v>
                </c:pt>
                <c:pt idx="25">
                  <c:v>0.17043624816669384</c:v>
                </c:pt>
                <c:pt idx="26">
                  <c:v>0.15342922516183183</c:v>
                </c:pt>
                <c:pt idx="27">
                  <c:v>0.13485283454717556</c:v>
                </c:pt>
                <c:pt idx="28">
                  <c:v>0.12648531894697349</c:v>
                </c:pt>
                <c:pt idx="29">
                  <c:v>0.12115792348370119</c:v>
                </c:pt>
                <c:pt idx="30">
                  <c:v>4.4134860568794419E-2</c:v>
                </c:pt>
                <c:pt idx="31">
                  <c:v>3.4105866908261846E-2</c:v>
                </c:pt>
                <c:pt idx="32">
                  <c:v>1.0216328972133957E-2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C-4DCC-9174-449AF97441EA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Retención'!$C$71:$AJ$71</c:f>
              <c:strCache>
                <c:ptCount val="33"/>
                <c:pt idx="0">
                  <c:v>Huelen - 1</c:v>
                </c:pt>
                <c:pt idx="1">
                  <c:v>BNP Paribas Cardif - 2</c:v>
                </c:pt>
                <c:pt idx="2">
                  <c:v>Zenit Seguros - 3</c:v>
                </c:pt>
                <c:pt idx="3">
                  <c:v>Assurant Chile - 4</c:v>
                </c:pt>
                <c:pt idx="4">
                  <c:v>MetLife Generales - 5</c:v>
                </c:pt>
                <c:pt idx="5">
                  <c:v>Liberty Seguros - 6</c:v>
                </c:pt>
                <c:pt idx="6">
                  <c:v>Consorcio Nacional - 7</c:v>
                </c:pt>
                <c:pt idx="7">
                  <c:v>BCI Seguros - 8</c:v>
                </c:pt>
                <c:pt idx="8">
                  <c:v>Chilena Consolidada - 9</c:v>
                </c:pt>
                <c:pt idx="9">
                  <c:v>HDI Seguros - 10</c:v>
                </c:pt>
                <c:pt idx="10">
                  <c:v>Reale Chile - 11</c:v>
                </c:pt>
                <c:pt idx="11">
                  <c:v>Suramericana - 12</c:v>
                </c:pt>
                <c:pt idx="12">
                  <c:v>Zurich Santander - 13</c:v>
                </c:pt>
                <c:pt idx="13">
                  <c:v>Chubb Generales - 14</c:v>
                </c:pt>
                <c:pt idx="14">
                  <c:v>Renta Nacional - 15</c:v>
                </c:pt>
                <c:pt idx="15">
                  <c:v>SegChile - 16</c:v>
                </c:pt>
                <c:pt idx="16">
                  <c:v>Coface Chile - 17</c:v>
                </c:pt>
                <c:pt idx="17">
                  <c:v>Continental Crédito - 18</c:v>
                </c:pt>
                <c:pt idx="18">
                  <c:v>AVLA Crédito - 19</c:v>
                </c:pt>
                <c:pt idx="19">
                  <c:v>Mapfre - 20</c:v>
                </c:pt>
                <c:pt idx="20">
                  <c:v>Suaval - 21</c:v>
                </c:pt>
                <c:pt idx="21">
                  <c:v>Orsan Crédito - 22</c:v>
                </c:pt>
                <c:pt idx="22">
                  <c:v>Solunión Chile - 23</c:v>
                </c:pt>
                <c:pt idx="23">
                  <c:v>Porvenir - 24</c:v>
                </c:pt>
                <c:pt idx="24">
                  <c:v>Contempora - 25</c:v>
                </c:pt>
                <c:pt idx="25">
                  <c:v>FID Chile - 26</c:v>
                </c:pt>
                <c:pt idx="26">
                  <c:v>HDI Gar. y Cré. - 27</c:v>
                </c:pt>
                <c:pt idx="27">
                  <c:v>Continental Generales - 28</c:v>
                </c:pt>
                <c:pt idx="28">
                  <c:v>Southbridge - 29</c:v>
                </c:pt>
                <c:pt idx="29">
                  <c:v>Cesce Chile - 30</c:v>
                </c:pt>
                <c:pt idx="30">
                  <c:v>Unnio - 31</c:v>
                </c:pt>
                <c:pt idx="31">
                  <c:v>Orion Seguros - 32</c:v>
                </c:pt>
                <c:pt idx="32">
                  <c:v>Starr International - 33</c:v>
                </c:pt>
              </c:strCache>
            </c:strRef>
          </c:cat>
          <c:val>
            <c:numRef>
              <c:f>'Gen. Retención'!$C$73:$AJ$73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C-4DCC-9174-449AF9744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74115072"/>
        <c:axId val="1474115632"/>
      </c:barChart>
      <c:catAx>
        <c:axId val="147411507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74115632"/>
        <c:crosses val="autoZero"/>
        <c:auto val="1"/>
        <c:lblAlgn val="ctr"/>
        <c:lblOffset val="100"/>
        <c:noMultiLvlLbl val="0"/>
      </c:catAx>
      <c:valAx>
        <c:axId val="147411563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74115072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Retención'!$C$116:$AM$116</c:f>
              <c:strCache>
                <c:ptCount val="36"/>
                <c:pt idx="0">
                  <c:v>26. Seguros Extensión y Garantía</c:v>
                </c:pt>
                <c:pt idx="1">
                  <c:v>30. Salud</c:v>
                </c:pt>
                <c:pt idx="2">
                  <c:v>32. SOAP</c:v>
                </c:pt>
                <c:pt idx="3">
                  <c:v>10. Daños Físicos a Vehículos Motorizados</c:v>
                </c:pt>
                <c:pt idx="4">
                  <c:v>16. Responsabilidad Civil Vehículos Motorizados</c:v>
                </c:pt>
                <c:pt idx="5">
                  <c:v>31. Accidentes Personales</c:v>
                </c:pt>
                <c:pt idx="6">
                  <c:v>8. Robo</c:v>
                </c:pt>
                <c:pt idx="7">
                  <c:v>36. Seguro de Asistencia</c:v>
                </c:pt>
                <c:pt idx="8">
                  <c:v>33. Seguro de Cesantía</c:v>
                </c:pt>
                <c:pt idx="9">
                  <c:v>25. Fidelidad</c:v>
                </c:pt>
                <c:pt idx="10">
                  <c:v>9. Cristales</c:v>
                </c:pt>
                <c:pt idx="11">
                  <c:v>50. Otros Seguros</c:v>
                </c:pt>
                <c:pt idx="12">
                  <c:v>23. Equipo Electrónico</c:v>
                </c:pt>
                <c:pt idx="13">
                  <c:v>4. Terremoto y Maremoto</c:v>
                </c:pt>
                <c:pt idx="14">
                  <c:v>17. Transporte Terrestre</c:v>
                </c:pt>
                <c:pt idx="15">
                  <c:v>27. Seguros de Crédito por Ventas a Plazo</c:v>
                </c:pt>
                <c:pt idx="16">
                  <c:v>28. Seguros de Crédito a la Exportación</c:v>
                </c:pt>
                <c:pt idx="17">
                  <c:v>6. Otros Riesgos de la Naturaleza</c:v>
                </c:pt>
                <c:pt idx="18">
                  <c:v>3. Otros Riesgos Adicionales a Incendio</c:v>
                </c:pt>
                <c:pt idx="19">
                  <c:v>7. Terrorismo</c:v>
                </c:pt>
                <c:pt idx="20">
                  <c:v>19. Transporte Aéreo</c:v>
                </c:pt>
                <c:pt idx="21">
                  <c:v>15. Responsabilidad Civil Industria, Infraestructura y Comercio</c:v>
                </c:pt>
                <c:pt idx="22">
                  <c:v>22. Avería de Maquinaria</c:v>
                </c:pt>
                <c:pt idx="23">
                  <c:v>24. Garantía</c:v>
                </c:pt>
                <c:pt idx="24">
                  <c:v>13. Responsabilidad Civil Hogar y Condominios</c:v>
                </c:pt>
                <c:pt idx="25">
                  <c:v>1. Incendio Ordinario</c:v>
                </c:pt>
                <c:pt idx="26">
                  <c:v>14. Responsabilidad Civil Profesional</c:v>
                </c:pt>
                <c:pt idx="27">
                  <c:v>35. Seguro Agrícola</c:v>
                </c:pt>
                <c:pt idx="28">
                  <c:v>20. Equipo Contratista</c:v>
                </c:pt>
                <c:pt idx="29">
                  <c:v>18. Transporte Marítimo</c:v>
                </c:pt>
                <c:pt idx="30">
                  <c:v>21. Todo Riesgo, Construcción y Montaje</c:v>
                </c:pt>
                <c:pt idx="31">
                  <c:v>34. Seguro de Título</c:v>
                </c:pt>
                <c:pt idx="32">
                  <c:v>2. Pérdida de Beneficios por Incendio</c:v>
                </c:pt>
                <c:pt idx="33">
                  <c:v>5. Pérdida de Beneficios por Terremoto</c:v>
                </c:pt>
                <c:pt idx="34">
                  <c:v>11. Casco Marítimo</c:v>
                </c:pt>
                <c:pt idx="35">
                  <c:v>12. Casco Aéreo</c:v>
                </c:pt>
              </c:strCache>
            </c:strRef>
          </c:cat>
          <c:val>
            <c:numRef>
              <c:f>'Gen. Retención'!$C$117:$AM$117</c:f>
              <c:numCache>
                <c:formatCode>0.0%</c:formatCode>
                <c:ptCount val="37"/>
                <c:pt idx="0">
                  <c:v>0.99999999999999989</c:v>
                </c:pt>
                <c:pt idx="1">
                  <c:v>1</c:v>
                </c:pt>
                <c:pt idx="2">
                  <c:v>0.99945129587708126</c:v>
                </c:pt>
                <c:pt idx="3">
                  <c:v>0.97135423371188467</c:v>
                </c:pt>
                <c:pt idx="4">
                  <c:v>0.96737556647847589</c:v>
                </c:pt>
                <c:pt idx="5">
                  <c:v>0.89871141982286085</c:v>
                </c:pt>
                <c:pt idx="6">
                  <c:v>0.8943596555042912</c:v>
                </c:pt>
                <c:pt idx="7">
                  <c:v>0.87514195445355236</c:v>
                </c:pt>
                <c:pt idx="8">
                  <c:v>0.8734361433778991</c:v>
                </c:pt>
                <c:pt idx="9">
                  <c:v>0.77956903686968704</c:v>
                </c:pt>
                <c:pt idx="10">
                  <c:v>0.62415109819865633</c:v>
                </c:pt>
                <c:pt idx="11">
                  <c:v>0.59621083647304862</c:v>
                </c:pt>
                <c:pt idx="12">
                  <c:v>0.58394636131599187</c:v>
                </c:pt>
                <c:pt idx="13">
                  <c:v>0.43637433912475926</c:v>
                </c:pt>
                <c:pt idx="14">
                  <c:v>0.32949852384450368</c:v>
                </c:pt>
                <c:pt idx="15">
                  <c:v>0.32766946906867139</c:v>
                </c:pt>
                <c:pt idx="16">
                  <c:v>0.32655974367092933</c:v>
                </c:pt>
                <c:pt idx="17">
                  <c:v>0.26638215341020366</c:v>
                </c:pt>
                <c:pt idx="18">
                  <c:v>0.22842746712520298</c:v>
                </c:pt>
                <c:pt idx="19">
                  <c:v>0.22638989107135424</c:v>
                </c:pt>
                <c:pt idx="20">
                  <c:v>0.22403420907642443</c:v>
                </c:pt>
                <c:pt idx="21">
                  <c:v>0.22063425707762638</c:v>
                </c:pt>
                <c:pt idx="22">
                  <c:v>0.21719687050178968</c:v>
                </c:pt>
                <c:pt idx="23">
                  <c:v>0.21206877157529164</c:v>
                </c:pt>
                <c:pt idx="24">
                  <c:v>0.2058466513648943</c:v>
                </c:pt>
                <c:pt idx="25">
                  <c:v>0.18664486126065979</c:v>
                </c:pt>
                <c:pt idx="26">
                  <c:v>0.18579023079719972</c:v>
                </c:pt>
                <c:pt idx="27">
                  <c:v>0.17164922703393745</c:v>
                </c:pt>
                <c:pt idx="28">
                  <c:v>0.16251531843864614</c:v>
                </c:pt>
                <c:pt idx="29">
                  <c:v>0.15316254922821299</c:v>
                </c:pt>
                <c:pt idx="30">
                  <c:v>0.15251022825062588</c:v>
                </c:pt>
                <c:pt idx="31">
                  <c:v>0.14996912260700204</c:v>
                </c:pt>
                <c:pt idx="32">
                  <c:v>0.1230449907398931</c:v>
                </c:pt>
                <c:pt idx="33">
                  <c:v>7.0722744500749973E-2</c:v>
                </c:pt>
                <c:pt idx="34">
                  <c:v>2.6709083154545756E-2</c:v>
                </c:pt>
                <c:pt idx="35">
                  <c:v>1.0190822029976147E-2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8-4886-B139-DAD043C65EC7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Retención'!$C$116:$AM$116</c:f>
              <c:strCache>
                <c:ptCount val="36"/>
                <c:pt idx="0">
                  <c:v>26. Seguros Extensión y Garantía</c:v>
                </c:pt>
                <c:pt idx="1">
                  <c:v>30. Salud</c:v>
                </c:pt>
                <c:pt idx="2">
                  <c:v>32. SOAP</c:v>
                </c:pt>
                <c:pt idx="3">
                  <c:v>10. Daños Físicos a Vehículos Motorizados</c:v>
                </c:pt>
                <c:pt idx="4">
                  <c:v>16. Responsabilidad Civil Vehículos Motorizados</c:v>
                </c:pt>
                <c:pt idx="5">
                  <c:v>31. Accidentes Personales</c:v>
                </c:pt>
                <c:pt idx="6">
                  <c:v>8. Robo</c:v>
                </c:pt>
                <c:pt idx="7">
                  <c:v>36. Seguro de Asistencia</c:v>
                </c:pt>
                <c:pt idx="8">
                  <c:v>33. Seguro de Cesantía</c:v>
                </c:pt>
                <c:pt idx="9">
                  <c:v>25. Fidelidad</c:v>
                </c:pt>
                <c:pt idx="10">
                  <c:v>9. Cristales</c:v>
                </c:pt>
                <c:pt idx="11">
                  <c:v>50. Otros Seguros</c:v>
                </c:pt>
                <c:pt idx="12">
                  <c:v>23. Equipo Electrónico</c:v>
                </c:pt>
                <c:pt idx="13">
                  <c:v>4. Terremoto y Maremoto</c:v>
                </c:pt>
                <c:pt idx="14">
                  <c:v>17. Transporte Terrestre</c:v>
                </c:pt>
                <c:pt idx="15">
                  <c:v>27. Seguros de Crédito por Ventas a Plazo</c:v>
                </c:pt>
                <c:pt idx="16">
                  <c:v>28. Seguros de Crédito a la Exportación</c:v>
                </c:pt>
                <c:pt idx="17">
                  <c:v>6. Otros Riesgos de la Naturaleza</c:v>
                </c:pt>
                <c:pt idx="18">
                  <c:v>3. Otros Riesgos Adicionales a Incendio</c:v>
                </c:pt>
                <c:pt idx="19">
                  <c:v>7. Terrorismo</c:v>
                </c:pt>
                <c:pt idx="20">
                  <c:v>19. Transporte Aéreo</c:v>
                </c:pt>
                <c:pt idx="21">
                  <c:v>15. Responsabilidad Civil Industria, Infraestructura y Comercio</c:v>
                </c:pt>
                <c:pt idx="22">
                  <c:v>22. Avería de Maquinaria</c:v>
                </c:pt>
                <c:pt idx="23">
                  <c:v>24. Garantía</c:v>
                </c:pt>
                <c:pt idx="24">
                  <c:v>13. Responsabilidad Civil Hogar y Condominios</c:v>
                </c:pt>
                <c:pt idx="25">
                  <c:v>1. Incendio Ordinario</c:v>
                </c:pt>
                <c:pt idx="26">
                  <c:v>14. Responsabilidad Civil Profesional</c:v>
                </c:pt>
                <c:pt idx="27">
                  <c:v>35. Seguro Agrícola</c:v>
                </c:pt>
                <c:pt idx="28">
                  <c:v>20. Equipo Contratista</c:v>
                </c:pt>
                <c:pt idx="29">
                  <c:v>18. Transporte Marítimo</c:v>
                </c:pt>
                <c:pt idx="30">
                  <c:v>21. Todo Riesgo, Construcción y Montaje</c:v>
                </c:pt>
                <c:pt idx="31">
                  <c:v>34. Seguro de Título</c:v>
                </c:pt>
                <c:pt idx="32">
                  <c:v>2. Pérdida de Beneficios por Incendio</c:v>
                </c:pt>
                <c:pt idx="33">
                  <c:v>5. Pérdida de Beneficios por Terremoto</c:v>
                </c:pt>
                <c:pt idx="34">
                  <c:v>11. Casco Marítimo</c:v>
                </c:pt>
                <c:pt idx="35">
                  <c:v>12. Casco Aéreo</c:v>
                </c:pt>
              </c:strCache>
            </c:strRef>
          </c:cat>
          <c:val>
            <c:numRef>
              <c:f>'Gen. Retención'!$C$119:$AM$119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8-4886-B139-DAD043C65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74118432"/>
        <c:axId val="1474118992"/>
      </c:barChart>
      <c:catAx>
        <c:axId val="14741184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74118992"/>
        <c:crosses val="autoZero"/>
        <c:auto val="1"/>
        <c:lblAlgn val="ctr"/>
        <c:lblOffset val="100"/>
        <c:noMultiLvlLbl val="0"/>
      </c:catAx>
      <c:valAx>
        <c:axId val="147411899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74118432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Pólizas Emitidas'!$C$78:$AJ$78</c:f>
              <c:strCache>
                <c:ptCount val="30"/>
                <c:pt idx="0">
                  <c:v>BCI Seguros - 1</c:v>
                </c:pt>
                <c:pt idx="1">
                  <c:v>HDI Seguros - 2</c:v>
                </c:pt>
                <c:pt idx="2">
                  <c:v>Suramericana - 3</c:v>
                </c:pt>
                <c:pt idx="3">
                  <c:v>Consorcio Nacional - 4</c:v>
                </c:pt>
                <c:pt idx="4">
                  <c:v>Zenit Seguros - 5</c:v>
                </c:pt>
                <c:pt idx="5">
                  <c:v>Chilena Consolidada - 6</c:v>
                </c:pt>
                <c:pt idx="6">
                  <c:v>BNP Paribas Cardif - 7</c:v>
                </c:pt>
                <c:pt idx="7">
                  <c:v>Mapfre - 8</c:v>
                </c:pt>
                <c:pt idx="8">
                  <c:v>Zurich Santander - 9</c:v>
                </c:pt>
                <c:pt idx="9">
                  <c:v>Renta Nacional - 10</c:v>
                </c:pt>
                <c:pt idx="10">
                  <c:v>Chubb Generales - 11</c:v>
                </c:pt>
                <c:pt idx="11">
                  <c:v>Reale Chile - 12</c:v>
                </c:pt>
                <c:pt idx="12">
                  <c:v>Liberty Seguros - 13</c:v>
                </c:pt>
                <c:pt idx="13">
                  <c:v>FID Chile - 14</c:v>
                </c:pt>
                <c:pt idx="14">
                  <c:v>Porvenir - 15</c:v>
                </c:pt>
                <c:pt idx="15">
                  <c:v>MetLife Generales - 16</c:v>
                </c:pt>
                <c:pt idx="16">
                  <c:v>Southbridge - 17</c:v>
                </c:pt>
                <c:pt idx="17">
                  <c:v>Orion Seguros - 18</c:v>
                </c:pt>
                <c:pt idx="18">
                  <c:v>Continental Crédito - 19</c:v>
                </c:pt>
                <c:pt idx="19">
                  <c:v>Unnio - 20</c:v>
                </c:pt>
                <c:pt idx="20">
                  <c:v>AVLA Crédito - 21</c:v>
                </c:pt>
                <c:pt idx="21">
                  <c:v>HDI Gar. y Cré. - 22</c:v>
                </c:pt>
                <c:pt idx="22">
                  <c:v>Continental Generales - 23</c:v>
                </c:pt>
                <c:pt idx="23">
                  <c:v>Suaval - 24</c:v>
                </c:pt>
                <c:pt idx="24">
                  <c:v>Cesce Chile - 25</c:v>
                </c:pt>
                <c:pt idx="25">
                  <c:v>Orsan Crédito - 26</c:v>
                </c:pt>
                <c:pt idx="26">
                  <c:v>Starr International - 27</c:v>
                </c:pt>
                <c:pt idx="27">
                  <c:v>Solunión Chile - 28</c:v>
                </c:pt>
                <c:pt idx="28">
                  <c:v>Coface Chile - 29</c:v>
                </c:pt>
                <c:pt idx="29">
                  <c:v>Huelen - 30</c:v>
                </c:pt>
              </c:strCache>
            </c:strRef>
          </c:cat>
          <c:val>
            <c:numRef>
              <c:f>'Gen. Pólizas Emitidas'!$C$77:$AJ$77</c:f>
              <c:numCache>
                <c:formatCode>#,##0</c:formatCode>
                <c:ptCount val="34"/>
                <c:pt idx="0">
                  <c:v>1989.3119999999999</c:v>
                </c:pt>
                <c:pt idx="1">
                  <c:v>1247.127</c:v>
                </c:pt>
                <c:pt idx="2">
                  <c:v>1074.8009999999999</c:v>
                </c:pt>
                <c:pt idx="3">
                  <c:v>539.73199999999997</c:v>
                </c:pt>
                <c:pt idx="4">
                  <c:v>401.21300000000002</c:v>
                </c:pt>
                <c:pt idx="5">
                  <c:v>334.35399999999998</c:v>
                </c:pt>
                <c:pt idx="6">
                  <c:v>221.82</c:v>
                </c:pt>
                <c:pt idx="7">
                  <c:v>168.64400000000001</c:v>
                </c:pt>
                <c:pt idx="8">
                  <c:v>155.82499999999999</c:v>
                </c:pt>
                <c:pt idx="9">
                  <c:v>125.482</c:v>
                </c:pt>
                <c:pt idx="10">
                  <c:v>101.09</c:v>
                </c:pt>
                <c:pt idx="11">
                  <c:v>93.944000000000003</c:v>
                </c:pt>
                <c:pt idx="12">
                  <c:v>78.156999999999996</c:v>
                </c:pt>
                <c:pt idx="13">
                  <c:v>41.064</c:v>
                </c:pt>
                <c:pt idx="14">
                  <c:v>30.25</c:v>
                </c:pt>
                <c:pt idx="15">
                  <c:v>6.9509999999999996</c:v>
                </c:pt>
                <c:pt idx="16">
                  <c:v>5.7050000000000001</c:v>
                </c:pt>
                <c:pt idx="17">
                  <c:v>4.8440000000000003</c:v>
                </c:pt>
                <c:pt idx="18">
                  <c:v>4.2130000000000001</c:v>
                </c:pt>
                <c:pt idx="19">
                  <c:v>3.738</c:v>
                </c:pt>
                <c:pt idx="20">
                  <c:v>3.5369999999999999</c:v>
                </c:pt>
                <c:pt idx="21">
                  <c:v>2.54</c:v>
                </c:pt>
                <c:pt idx="22">
                  <c:v>1.8959999999999999</c:v>
                </c:pt>
                <c:pt idx="23">
                  <c:v>1.2669999999999999</c:v>
                </c:pt>
                <c:pt idx="24">
                  <c:v>0.98199999999999998</c:v>
                </c:pt>
                <c:pt idx="25">
                  <c:v>0.34100000000000003</c:v>
                </c:pt>
                <c:pt idx="26">
                  <c:v>0.16600000000000001</c:v>
                </c:pt>
                <c:pt idx="27">
                  <c:v>6.8000000000000005E-2</c:v>
                </c:pt>
                <c:pt idx="28">
                  <c:v>0.01</c:v>
                </c:pt>
                <c:pt idx="29">
                  <c:v>0.01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9C-4803-9888-E7CF163F9F20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Pólizas Emitidas'!$C$78:$AJ$78</c:f>
              <c:strCache>
                <c:ptCount val="30"/>
                <c:pt idx="0">
                  <c:v>BCI Seguros - 1</c:v>
                </c:pt>
                <c:pt idx="1">
                  <c:v>HDI Seguros - 2</c:v>
                </c:pt>
                <c:pt idx="2">
                  <c:v>Suramericana - 3</c:v>
                </c:pt>
                <c:pt idx="3">
                  <c:v>Consorcio Nacional - 4</c:v>
                </c:pt>
                <c:pt idx="4">
                  <c:v>Zenit Seguros - 5</c:v>
                </c:pt>
                <c:pt idx="5">
                  <c:v>Chilena Consolidada - 6</c:v>
                </c:pt>
                <c:pt idx="6">
                  <c:v>BNP Paribas Cardif - 7</c:v>
                </c:pt>
                <c:pt idx="7">
                  <c:v>Mapfre - 8</c:v>
                </c:pt>
                <c:pt idx="8">
                  <c:v>Zurich Santander - 9</c:v>
                </c:pt>
                <c:pt idx="9">
                  <c:v>Renta Nacional - 10</c:v>
                </c:pt>
                <c:pt idx="10">
                  <c:v>Chubb Generales - 11</c:v>
                </c:pt>
                <c:pt idx="11">
                  <c:v>Reale Chile - 12</c:v>
                </c:pt>
                <c:pt idx="12">
                  <c:v>Liberty Seguros - 13</c:v>
                </c:pt>
                <c:pt idx="13">
                  <c:v>FID Chile - 14</c:v>
                </c:pt>
                <c:pt idx="14">
                  <c:v>Porvenir - 15</c:v>
                </c:pt>
                <c:pt idx="15">
                  <c:v>MetLife Generales - 16</c:v>
                </c:pt>
                <c:pt idx="16">
                  <c:v>Southbridge - 17</c:v>
                </c:pt>
                <c:pt idx="17">
                  <c:v>Orion Seguros - 18</c:v>
                </c:pt>
                <c:pt idx="18">
                  <c:v>Continental Crédito - 19</c:v>
                </c:pt>
                <c:pt idx="19">
                  <c:v>Unnio - 20</c:v>
                </c:pt>
                <c:pt idx="20">
                  <c:v>AVLA Crédito - 21</c:v>
                </c:pt>
                <c:pt idx="21">
                  <c:v>HDI Gar. y Cré. - 22</c:v>
                </c:pt>
                <c:pt idx="22">
                  <c:v>Continental Generales - 23</c:v>
                </c:pt>
                <c:pt idx="23">
                  <c:v>Suaval - 24</c:v>
                </c:pt>
                <c:pt idx="24">
                  <c:v>Cesce Chile - 25</c:v>
                </c:pt>
                <c:pt idx="25">
                  <c:v>Orsan Crédito - 26</c:v>
                </c:pt>
                <c:pt idx="26">
                  <c:v>Starr International - 27</c:v>
                </c:pt>
                <c:pt idx="27">
                  <c:v>Solunión Chile - 28</c:v>
                </c:pt>
                <c:pt idx="28">
                  <c:v>Coface Chile - 29</c:v>
                </c:pt>
                <c:pt idx="29">
                  <c:v>Huelen - 30</c:v>
                </c:pt>
              </c:strCache>
            </c:strRef>
          </c:cat>
          <c:val>
            <c:numRef>
              <c:f>'Gen. Pólizas Emitidas'!$C$80:$AJ$80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9C-4803-9888-E7CF163F9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74122352"/>
        <c:axId val="1474122912"/>
      </c:barChart>
      <c:catAx>
        <c:axId val="14741223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74122912"/>
        <c:crosses val="autoZero"/>
        <c:auto val="1"/>
        <c:lblAlgn val="ctr"/>
        <c:lblOffset val="100"/>
        <c:noMultiLvlLbl val="0"/>
      </c:catAx>
      <c:valAx>
        <c:axId val="1474122912"/>
        <c:scaling>
          <c:orientation val="minMax"/>
        </c:scaling>
        <c:delete val="0"/>
        <c:axPos val="l"/>
        <c:title>
          <c:tx>
            <c:strRef>
              <c:f>'Gen. Pólizas Emitidas'!$G$82</c:f>
              <c:strCache>
                <c:ptCount val="1"/>
                <c:pt idx="0">
                  <c:v>Miles de Pólizas</c:v>
                </c:pt>
              </c:strCache>
            </c:strRef>
          </c:tx>
          <c:layout>
            <c:manualLayout>
              <c:xMode val="edge"/>
              <c:yMode val="edge"/>
              <c:x val="3.52777777777820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74122352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Pólizas Emitidas'!$C$128:$AM$128</c:f>
              <c:strCache>
                <c:ptCount val="36"/>
                <c:pt idx="0">
                  <c:v>32. SOAP</c:v>
                </c:pt>
                <c:pt idx="1">
                  <c:v>10. Daños Físicos a Vehículos Motorizados</c:v>
                </c:pt>
                <c:pt idx="2">
                  <c:v>36. Seguro de Asistencia</c:v>
                </c:pt>
                <c:pt idx="3">
                  <c:v>31. Accidentes Personales</c:v>
                </c:pt>
                <c:pt idx="4">
                  <c:v>16. Responsabilidad Civil Vehículos Motorizados</c:v>
                </c:pt>
                <c:pt idx="5">
                  <c:v>50. Otros Seguros</c:v>
                </c:pt>
                <c:pt idx="6">
                  <c:v>1. Incendio Ordinario</c:v>
                </c:pt>
                <c:pt idx="7">
                  <c:v>3. Otros Riesgos Adicionales a Incendio</c:v>
                </c:pt>
                <c:pt idx="8">
                  <c:v>4. Terremoto y Maremoto</c:v>
                </c:pt>
                <c:pt idx="9">
                  <c:v>6. Otros Riesgos de la Naturaleza</c:v>
                </c:pt>
                <c:pt idx="10">
                  <c:v>8. Robo</c:v>
                </c:pt>
                <c:pt idx="11">
                  <c:v>7. Terrorismo</c:v>
                </c:pt>
                <c:pt idx="12">
                  <c:v>33. Seguro de Cesantía</c:v>
                </c:pt>
                <c:pt idx="13">
                  <c:v>9. Cristales</c:v>
                </c:pt>
                <c:pt idx="14">
                  <c:v>13. Responsabilidad Civil Hogar y Condominios</c:v>
                </c:pt>
                <c:pt idx="15">
                  <c:v>24. Garantía</c:v>
                </c:pt>
                <c:pt idx="16">
                  <c:v>15. Responsabilidad Civil Industria, Infraestructura y Comercio</c:v>
                </c:pt>
                <c:pt idx="17">
                  <c:v>2. Pérdida de Beneficios por Incendio</c:v>
                </c:pt>
                <c:pt idx="18">
                  <c:v>17. Transporte Terrestre</c:v>
                </c:pt>
                <c:pt idx="19">
                  <c:v>20. Equipo Contratista</c:v>
                </c:pt>
                <c:pt idx="20">
                  <c:v>14. Responsabilidad Civil Profesional</c:v>
                </c:pt>
                <c:pt idx="21">
                  <c:v>30. Salud</c:v>
                </c:pt>
                <c:pt idx="22">
                  <c:v>23. Equipo Electrónico</c:v>
                </c:pt>
                <c:pt idx="23">
                  <c:v>18. Transporte Marítimo</c:v>
                </c:pt>
                <c:pt idx="24">
                  <c:v>5. Pérdida de Beneficios por Terremoto</c:v>
                </c:pt>
                <c:pt idx="25">
                  <c:v>22. Avería de Maquinaria</c:v>
                </c:pt>
                <c:pt idx="26">
                  <c:v>21. Todo Riesgo, Construcción y Montaje</c:v>
                </c:pt>
                <c:pt idx="27">
                  <c:v>19. Transporte Aéreo</c:v>
                </c:pt>
                <c:pt idx="28">
                  <c:v>35. Seguro Agrícola</c:v>
                </c:pt>
                <c:pt idx="29">
                  <c:v>25. Fidelidad</c:v>
                </c:pt>
                <c:pt idx="30">
                  <c:v>11. Casco Marítimo</c:v>
                </c:pt>
                <c:pt idx="31">
                  <c:v>27. Seguros de Crédito por Ventas a Plazo</c:v>
                </c:pt>
                <c:pt idx="32">
                  <c:v>12. Casco Aéreo</c:v>
                </c:pt>
                <c:pt idx="33">
                  <c:v>26. Seguros Extensión y Garantía</c:v>
                </c:pt>
                <c:pt idx="34">
                  <c:v>28. Seguros de Crédito a la Exportación</c:v>
                </c:pt>
                <c:pt idx="35">
                  <c:v>34. Seguro de Título</c:v>
                </c:pt>
              </c:strCache>
            </c:strRef>
          </c:cat>
          <c:val>
            <c:numRef>
              <c:f>'Gen. Pólizas Emitidas'!$C$129:$AM$129</c:f>
              <c:numCache>
                <c:formatCode>#,##0</c:formatCode>
                <c:ptCount val="37"/>
                <c:pt idx="0">
                  <c:v>3571.252</c:v>
                </c:pt>
                <c:pt idx="1">
                  <c:v>474.12</c:v>
                </c:pt>
                <c:pt idx="2">
                  <c:v>473.22300000000001</c:v>
                </c:pt>
                <c:pt idx="3">
                  <c:v>405.24700000000001</c:v>
                </c:pt>
                <c:pt idx="4">
                  <c:v>395.78899999999999</c:v>
                </c:pt>
                <c:pt idx="5">
                  <c:v>248.24700000000001</c:v>
                </c:pt>
                <c:pt idx="6">
                  <c:v>167.48599999999999</c:v>
                </c:pt>
                <c:pt idx="7">
                  <c:v>123.649</c:v>
                </c:pt>
                <c:pt idx="8">
                  <c:v>115.879</c:v>
                </c:pt>
                <c:pt idx="9">
                  <c:v>112.997</c:v>
                </c:pt>
                <c:pt idx="10">
                  <c:v>109.675</c:v>
                </c:pt>
                <c:pt idx="11">
                  <c:v>103.151</c:v>
                </c:pt>
                <c:pt idx="12">
                  <c:v>83.272000000000006</c:v>
                </c:pt>
                <c:pt idx="13">
                  <c:v>66.322000000000003</c:v>
                </c:pt>
                <c:pt idx="14">
                  <c:v>48.183</c:v>
                </c:pt>
                <c:pt idx="15">
                  <c:v>30.369</c:v>
                </c:pt>
                <c:pt idx="16">
                  <c:v>23.651</c:v>
                </c:pt>
                <c:pt idx="17">
                  <c:v>18.478000000000002</c:v>
                </c:pt>
                <c:pt idx="18">
                  <c:v>10.271000000000001</c:v>
                </c:pt>
                <c:pt idx="19">
                  <c:v>9.3689999999999998</c:v>
                </c:pt>
                <c:pt idx="20">
                  <c:v>8.6430000000000007</c:v>
                </c:pt>
                <c:pt idx="21">
                  <c:v>8.1790000000000003</c:v>
                </c:pt>
                <c:pt idx="22">
                  <c:v>7.649</c:v>
                </c:pt>
                <c:pt idx="23">
                  <c:v>6.8440000000000003</c:v>
                </c:pt>
                <c:pt idx="24">
                  <c:v>4.4429999999999996</c:v>
                </c:pt>
                <c:pt idx="25">
                  <c:v>3.5019999999999998</c:v>
                </c:pt>
                <c:pt idx="26">
                  <c:v>2.7080000000000002</c:v>
                </c:pt>
                <c:pt idx="27">
                  <c:v>2.133</c:v>
                </c:pt>
                <c:pt idx="28">
                  <c:v>1.665</c:v>
                </c:pt>
                <c:pt idx="29">
                  <c:v>1.6040000000000001</c:v>
                </c:pt>
                <c:pt idx="30">
                  <c:v>0.54600000000000004</c:v>
                </c:pt>
                <c:pt idx="31">
                  <c:v>0.20599999999999999</c:v>
                </c:pt>
                <c:pt idx="32">
                  <c:v>0.2</c:v>
                </c:pt>
                <c:pt idx="33">
                  <c:v>8.7999999999999995E-2</c:v>
                </c:pt>
                <c:pt idx="34">
                  <c:v>3.5999999999999997E-2</c:v>
                </c:pt>
                <c:pt idx="35">
                  <c:v>7.0000000000000001E-3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5-48D4-91F5-7EC547288F43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Pólizas Emitidas'!$C$128:$AM$128</c:f>
              <c:strCache>
                <c:ptCount val="36"/>
                <c:pt idx="0">
                  <c:v>32. SOAP</c:v>
                </c:pt>
                <c:pt idx="1">
                  <c:v>10. Daños Físicos a Vehículos Motorizados</c:v>
                </c:pt>
                <c:pt idx="2">
                  <c:v>36. Seguro de Asistencia</c:v>
                </c:pt>
                <c:pt idx="3">
                  <c:v>31. Accidentes Personales</c:v>
                </c:pt>
                <c:pt idx="4">
                  <c:v>16. Responsabilidad Civil Vehículos Motorizados</c:v>
                </c:pt>
                <c:pt idx="5">
                  <c:v>50. Otros Seguros</c:v>
                </c:pt>
                <c:pt idx="6">
                  <c:v>1. Incendio Ordinario</c:v>
                </c:pt>
                <c:pt idx="7">
                  <c:v>3. Otros Riesgos Adicionales a Incendio</c:v>
                </c:pt>
                <c:pt idx="8">
                  <c:v>4. Terremoto y Maremoto</c:v>
                </c:pt>
                <c:pt idx="9">
                  <c:v>6. Otros Riesgos de la Naturaleza</c:v>
                </c:pt>
                <c:pt idx="10">
                  <c:v>8. Robo</c:v>
                </c:pt>
                <c:pt idx="11">
                  <c:v>7. Terrorismo</c:v>
                </c:pt>
                <c:pt idx="12">
                  <c:v>33. Seguro de Cesantía</c:v>
                </c:pt>
                <c:pt idx="13">
                  <c:v>9. Cristales</c:v>
                </c:pt>
                <c:pt idx="14">
                  <c:v>13. Responsabilidad Civil Hogar y Condominios</c:v>
                </c:pt>
                <c:pt idx="15">
                  <c:v>24. Garantía</c:v>
                </c:pt>
                <c:pt idx="16">
                  <c:v>15. Responsabilidad Civil Industria, Infraestructura y Comercio</c:v>
                </c:pt>
                <c:pt idx="17">
                  <c:v>2. Pérdida de Beneficios por Incendio</c:v>
                </c:pt>
                <c:pt idx="18">
                  <c:v>17. Transporte Terrestre</c:v>
                </c:pt>
                <c:pt idx="19">
                  <c:v>20. Equipo Contratista</c:v>
                </c:pt>
                <c:pt idx="20">
                  <c:v>14. Responsabilidad Civil Profesional</c:v>
                </c:pt>
                <c:pt idx="21">
                  <c:v>30. Salud</c:v>
                </c:pt>
                <c:pt idx="22">
                  <c:v>23. Equipo Electrónico</c:v>
                </c:pt>
                <c:pt idx="23">
                  <c:v>18. Transporte Marítimo</c:v>
                </c:pt>
                <c:pt idx="24">
                  <c:v>5. Pérdida de Beneficios por Terremoto</c:v>
                </c:pt>
                <c:pt idx="25">
                  <c:v>22. Avería de Maquinaria</c:v>
                </c:pt>
                <c:pt idx="26">
                  <c:v>21. Todo Riesgo, Construcción y Montaje</c:v>
                </c:pt>
                <c:pt idx="27">
                  <c:v>19. Transporte Aéreo</c:v>
                </c:pt>
                <c:pt idx="28">
                  <c:v>35. Seguro Agrícola</c:v>
                </c:pt>
                <c:pt idx="29">
                  <c:v>25. Fidelidad</c:v>
                </c:pt>
                <c:pt idx="30">
                  <c:v>11. Casco Marítimo</c:v>
                </c:pt>
                <c:pt idx="31">
                  <c:v>27. Seguros de Crédito por Ventas a Plazo</c:v>
                </c:pt>
                <c:pt idx="32">
                  <c:v>12. Casco Aéreo</c:v>
                </c:pt>
                <c:pt idx="33">
                  <c:v>26. Seguros Extensión y Garantía</c:v>
                </c:pt>
                <c:pt idx="34">
                  <c:v>28. Seguros de Crédito a la Exportación</c:v>
                </c:pt>
                <c:pt idx="35">
                  <c:v>34. Seguro de Título</c:v>
                </c:pt>
              </c:strCache>
            </c:strRef>
          </c:cat>
          <c:val>
            <c:numRef>
              <c:f>'Gen. Pólizas Emitidas'!$C$131:$AM$131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5-48D4-91F5-7EC547288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3994336"/>
        <c:axId val="1363994896"/>
      </c:barChart>
      <c:catAx>
        <c:axId val="13639943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363994896"/>
        <c:crosses val="autoZero"/>
        <c:auto val="1"/>
        <c:lblAlgn val="ctr"/>
        <c:lblOffset val="100"/>
        <c:noMultiLvlLbl val="0"/>
      </c:catAx>
      <c:valAx>
        <c:axId val="1363994896"/>
        <c:scaling>
          <c:orientation val="minMax"/>
        </c:scaling>
        <c:delete val="0"/>
        <c:axPos val="l"/>
        <c:title>
          <c:tx>
            <c:strRef>
              <c:f>'Gen. Pólizas Emitidas'!$G$136</c:f>
              <c:strCache>
                <c:ptCount val="1"/>
                <c:pt idx="0">
                  <c:v>Miles de Pólizas</c:v>
                </c:pt>
              </c:strCache>
            </c:strRef>
          </c:tx>
          <c:layout>
            <c:manualLayout>
              <c:xMode val="edge"/>
              <c:yMode val="edge"/>
              <c:x val="3.5277777777782057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363994336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Pólizas Vigentes'!$C$78:$AJ$78</c:f>
              <c:strCache>
                <c:ptCount val="32"/>
                <c:pt idx="0">
                  <c:v>BCI Seguros - 1</c:v>
                </c:pt>
                <c:pt idx="1">
                  <c:v>Suramericana - 2</c:v>
                </c:pt>
                <c:pt idx="2">
                  <c:v>Zurich Santander - 3</c:v>
                </c:pt>
                <c:pt idx="3">
                  <c:v>HDI Seguros - 4</c:v>
                </c:pt>
                <c:pt idx="4">
                  <c:v>Consorcio Nacional - 5</c:v>
                </c:pt>
                <c:pt idx="5">
                  <c:v>BNP Paribas Cardif - 6</c:v>
                </c:pt>
                <c:pt idx="6">
                  <c:v>Chilena Consolidada - 7</c:v>
                </c:pt>
                <c:pt idx="7">
                  <c:v>Mapfre - 8</c:v>
                </c:pt>
                <c:pt idx="8">
                  <c:v>Liberty Seguros - 9</c:v>
                </c:pt>
                <c:pt idx="9">
                  <c:v>Zenit Seguros - 10</c:v>
                </c:pt>
                <c:pt idx="10">
                  <c:v>Renta Nacional - 11</c:v>
                </c:pt>
                <c:pt idx="11">
                  <c:v>Chubb Generales - 12</c:v>
                </c:pt>
                <c:pt idx="12">
                  <c:v>Reale Chile - 13</c:v>
                </c:pt>
                <c:pt idx="13">
                  <c:v>Porvenir - 14</c:v>
                </c:pt>
                <c:pt idx="14">
                  <c:v>FID Chile - 15</c:v>
                </c:pt>
                <c:pt idx="15">
                  <c:v>Continental Crédito - 16</c:v>
                </c:pt>
                <c:pt idx="16">
                  <c:v>AVLA Crédito - 17</c:v>
                </c:pt>
                <c:pt idx="17">
                  <c:v>Orion Seguros - 18</c:v>
                </c:pt>
                <c:pt idx="18">
                  <c:v>Unnio - 19</c:v>
                </c:pt>
                <c:pt idx="19">
                  <c:v>HDI Gar. y Cré. - 20</c:v>
                </c:pt>
                <c:pt idx="20">
                  <c:v>Southbridge - 21</c:v>
                </c:pt>
                <c:pt idx="21">
                  <c:v>Continental Generales - 22</c:v>
                </c:pt>
                <c:pt idx="22">
                  <c:v>Suaval - 23</c:v>
                </c:pt>
                <c:pt idx="23">
                  <c:v>Orsan Crédito - 24</c:v>
                </c:pt>
                <c:pt idx="24">
                  <c:v>Cesce Chile - 25</c:v>
                </c:pt>
                <c:pt idx="25">
                  <c:v>Starr International - 26</c:v>
                </c:pt>
                <c:pt idx="26">
                  <c:v>Coface Chile - 27</c:v>
                </c:pt>
                <c:pt idx="27">
                  <c:v>Solunión Chile - 28</c:v>
                </c:pt>
                <c:pt idx="28">
                  <c:v>MetLife Generales - 29</c:v>
                </c:pt>
                <c:pt idx="29">
                  <c:v>SegChile - 30</c:v>
                </c:pt>
                <c:pt idx="30">
                  <c:v>Huelen - 31</c:v>
                </c:pt>
                <c:pt idx="31">
                  <c:v>Assurant Chile - 32</c:v>
                </c:pt>
              </c:strCache>
            </c:strRef>
          </c:cat>
          <c:val>
            <c:numRef>
              <c:f>'Gen. Pólizas Vigentes'!$C$77:$AJ$77</c:f>
              <c:numCache>
                <c:formatCode>#,##0</c:formatCode>
                <c:ptCount val="34"/>
                <c:pt idx="0">
                  <c:v>4592.4340000000002</c:v>
                </c:pt>
                <c:pt idx="1">
                  <c:v>2753.2890000000002</c:v>
                </c:pt>
                <c:pt idx="2">
                  <c:v>1552.096</c:v>
                </c:pt>
                <c:pt idx="3">
                  <c:v>1237.7380000000001</c:v>
                </c:pt>
                <c:pt idx="4">
                  <c:v>1185.598</c:v>
                </c:pt>
                <c:pt idx="5">
                  <c:v>1141.5450000000001</c:v>
                </c:pt>
                <c:pt idx="6">
                  <c:v>843.87099999999998</c:v>
                </c:pt>
                <c:pt idx="7">
                  <c:v>525.36099999999999</c:v>
                </c:pt>
                <c:pt idx="8">
                  <c:v>522.98500000000001</c:v>
                </c:pt>
                <c:pt idx="9">
                  <c:v>521.82600000000002</c:v>
                </c:pt>
                <c:pt idx="10">
                  <c:v>355.37200000000001</c:v>
                </c:pt>
                <c:pt idx="11">
                  <c:v>255.06100000000001</c:v>
                </c:pt>
                <c:pt idx="12">
                  <c:v>249.06800000000001</c:v>
                </c:pt>
                <c:pt idx="13">
                  <c:v>68.555999999999997</c:v>
                </c:pt>
                <c:pt idx="14">
                  <c:v>39.765999999999998</c:v>
                </c:pt>
                <c:pt idx="15">
                  <c:v>22.387</c:v>
                </c:pt>
                <c:pt idx="16">
                  <c:v>22.161999999999999</c:v>
                </c:pt>
                <c:pt idx="17">
                  <c:v>17.632999999999999</c:v>
                </c:pt>
                <c:pt idx="18">
                  <c:v>12.329000000000001</c:v>
                </c:pt>
                <c:pt idx="19">
                  <c:v>12.002000000000001</c:v>
                </c:pt>
                <c:pt idx="20">
                  <c:v>9.5709999999999997</c:v>
                </c:pt>
                <c:pt idx="21">
                  <c:v>6.1849999999999996</c:v>
                </c:pt>
                <c:pt idx="22">
                  <c:v>4.6760000000000002</c:v>
                </c:pt>
                <c:pt idx="23">
                  <c:v>1.7430000000000001</c:v>
                </c:pt>
                <c:pt idx="24">
                  <c:v>1.0860000000000001</c:v>
                </c:pt>
                <c:pt idx="25">
                  <c:v>0.71899999999999997</c:v>
                </c:pt>
                <c:pt idx="26">
                  <c:v>0.36399999999999999</c:v>
                </c:pt>
                <c:pt idx="27">
                  <c:v>0.307</c:v>
                </c:pt>
                <c:pt idx="28">
                  <c:v>7.6999999999999999E-2</c:v>
                </c:pt>
                <c:pt idx="29">
                  <c:v>3.5999999999999997E-2</c:v>
                </c:pt>
                <c:pt idx="30">
                  <c:v>2.5000000000000001E-2</c:v>
                </c:pt>
                <c:pt idx="31">
                  <c:v>6.0000000000000001E-3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B-4D0C-95F9-FD18D16D9234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Pólizas Vigentes'!$C$78:$AJ$78</c:f>
              <c:strCache>
                <c:ptCount val="32"/>
                <c:pt idx="0">
                  <c:v>BCI Seguros - 1</c:v>
                </c:pt>
                <c:pt idx="1">
                  <c:v>Suramericana - 2</c:v>
                </c:pt>
                <c:pt idx="2">
                  <c:v>Zurich Santander - 3</c:v>
                </c:pt>
                <c:pt idx="3">
                  <c:v>HDI Seguros - 4</c:v>
                </c:pt>
                <c:pt idx="4">
                  <c:v>Consorcio Nacional - 5</c:v>
                </c:pt>
                <c:pt idx="5">
                  <c:v>BNP Paribas Cardif - 6</c:v>
                </c:pt>
                <c:pt idx="6">
                  <c:v>Chilena Consolidada - 7</c:v>
                </c:pt>
                <c:pt idx="7">
                  <c:v>Mapfre - 8</c:v>
                </c:pt>
                <c:pt idx="8">
                  <c:v>Liberty Seguros - 9</c:v>
                </c:pt>
                <c:pt idx="9">
                  <c:v>Zenit Seguros - 10</c:v>
                </c:pt>
                <c:pt idx="10">
                  <c:v>Renta Nacional - 11</c:v>
                </c:pt>
                <c:pt idx="11">
                  <c:v>Chubb Generales - 12</c:v>
                </c:pt>
                <c:pt idx="12">
                  <c:v>Reale Chile - 13</c:v>
                </c:pt>
                <c:pt idx="13">
                  <c:v>Porvenir - 14</c:v>
                </c:pt>
                <c:pt idx="14">
                  <c:v>FID Chile - 15</c:v>
                </c:pt>
                <c:pt idx="15">
                  <c:v>Continental Crédito - 16</c:v>
                </c:pt>
                <c:pt idx="16">
                  <c:v>AVLA Crédito - 17</c:v>
                </c:pt>
                <c:pt idx="17">
                  <c:v>Orion Seguros - 18</c:v>
                </c:pt>
                <c:pt idx="18">
                  <c:v>Unnio - 19</c:v>
                </c:pt>
                <c:pt idx="19">
                  <c:v>HDI Gar. y Cré. - 20</c:v>
                </c:pt>
                <c:pt idx="20">
                  <c:v>Southbridge - 21</c:v>
                </c:pt>
                <c:pt idx="21">
                  <c:v>Continental Generales - 22</c:v>
                </c:pt>
                <c:pt idx="22">
                  <c:v>Suaval - 23</c:v>
                </c:pt>
                <c:pt idx="23">
                  <c:v>Orsan Crédito - 24</c:v>
                </c:pt>
                <c:pt idx="24">
                  <c:v>Cesce Chile - 25</c:v>
                </c:pt>
                <c:pt idx="25">
                  <c:v>Starr International - 26</c:v>
                </c:pt>
                <c:pt idx="26">
                  <c:v>Coface Chile - 27</c:v>
                </c:pt>
                <c:pt idx="27">
                  <c:v>Solunión Chile - 28</c:v>
                </c:pt>
                <c:pt idx="28">
                  <c:v>MetLife Generales - 29</c:v>
                </c:pt>
                <c:pt idx="29">
                  <c:v>SegChile - 30</c:v>
                </c:pt>
                <c:pt idx="30">
                  <c:v>Huelen - 31</c:v>
                </c:pt>
                <c:pt idx="31">
                  <c:v>Assurant Chile - 32</c:v>
                </c:pt>
              </c:strCache>
            </c:strRef>
          </c:cat>
          <c:val>
            <c:numRef>
              <c:f>'Gen. Pólizas Vigentes'!$C$80:$AJ$80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B-4D0C-95F9-FD18D16D9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3998816"/>
        <c:axId val="1363999376"/>
      </c:barChart>
      <c:catAx>
        <c:axId val="13639988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363999376"/>
        <c:crosses val="autoZero"/>
        <c:auto val="1"/>
        <c:lblAlgn val="ctr"/>
        <c:lblOffset val="100"/>
        <c:noMultiLvlLbl val="0"/>
      </c:catAx>
      <c:valAx>
        <c:axId val="1363999376"/>
        <c:scaling>
          <c:orientation val="minMax"/>
        </c:scaling>
        <c:delete val="0"/>
        <c:axPos val="l"/>
        <c:title>
          <c:tx>
            <c:strRef>
              <c:f>'Gen. Pólizas Vigentes'!$G$82</c:f>
              <c:strCache>
                <c:ptCount val="1"/>
                <c:pt idx="0">
                  <c:v>Miles de Pólizas</c:v>
                </c:pt>
              </c:strCache>
            </c:strRef>
          </c:tx>
          <c:layout>
            <c:manualLayout>
              <c:xMode val="edge"/>
              <c:yMode val="edge"/>
              <c:x val="3.5277777777782057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363998816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0.10294696969696968"/>
          <c:w val="0.92005944444444465"/>
          <c:h val="0.5843093434343434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'Gen. Activos'!$B$87</c:f>
              <c:strCache>
                <c:ptCount val="1"/>
                <c:pt idx="0">
                  <c:v>Inversiones Financieras </c:v>
                </c:pt>
              </c:strCache>
            </c:strRef>
          </c:tx>
          <c:spPr>
            <a:solidFill>
              <a:srgbClr val="31849B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Activos'!$C$76:$AJ$76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Activos'!$C$87:$AJ$87</c:f>
              <c:numCache>
                <c:formatCode>0.0%</c:formatCode>
                <c:ptCount val="34"/>
                <c:pt idx="0">
                  <c:v>0.22587311892256243</c:v>
                </c:pt>
                <c:pt idx="1">
                  <c:v>0.38767861977012003</c:v>
                </c:pt>
                <c:pt idx="2">
                  <c:v>0.10446794157544215</c:v>
                </c:pt>
                <c:pt idx="3">
                  <c:v>0.28893917286806814</c:v>
                </c:pt>
                <c:pt idx="4">
                  <c:v>0.43064780393864588</c:v>
                </c:pt>
                <c:pt idx="5">
                  <c:v>0.36798494557330447</c:v>
                </c:pt>
                <c:pt idx="6">
                  <c:v>0.22880380248714774</c:v>
                </c:pt>
                <c:pt idx="7">
                  <c:v>0.85422077798798213</c:v>
                </c:pt>
                <c:pt idx="8">
                  <c:v>0.34715691177499386</c:v>
                </c:pt>
                <c:pt idx="9">
                  <c:v>0.40854617497461432</c:v>
                </c:pt>
                <c:pt idx="10">
                  <c:v>0.17681468837408257</c:v>
                </c:pt>
                <c:pt idx="11">
                  <c:v>0.34734057262162599</c:v>
                </c:pt>
                <c:pt idx="12">
                  <c:v>0.579906624782352</c:v>
                </c:pt>
                <c:pt idx="13">
                  <c:v>0.13635278514899568</c:v>
                </c:pt>
                <c:pt idx="14">
                  <c:v>0.11304345941802244</c:v>
                </c:pt>
                <c:pt idx="15">
                  <c:v>0.22252513396418191</c:v>
                </c:pt>
                <c:pt idx="16">
                  <c:v>0.24056510570922823</c:v>
                </c:pt>
                <c:pt idx="17">
                  <c:v>8.3066495356448153E-2</c:v>
                </c:pt>
                <c:pt idx="18">
                  <c:v>0.24977499098072606</c:v>
                </c:pt>
                <c:pt idx="19">
                  <c:v>0.19513980510829831</c:v>
                </c:pt>
                <c:pt idx="20">
                  <c:v>0.47258103775120341</c:v>
                </c:pt>
                <c:pt idx="21">
                  <c:v>0.31040470095167549</c:v>
                </c:pt>
                <c:pt idx="22">
                  <c:v>0.41321999150971717</c:v>
                </c:pt>
                <c:pt idx="23">
                  <c:v>0.20006610134161934</c:v>
                </c:pt>
                <c:pt idx="24">
                  <c:v>0.44931150297980477</c:v>
                </c:pt>
                <c:pt idx="25">
                  <c:v>0.18462416773723631</c:v>
                </c:pt>
                <c:pt idx="26">
                  <c:v>0.29030074993526356</c:v>
                </c:pt>
                <c:pt idx="27">
                  <c:v>0.71863366162387354</c:v>
                </c:pt>
                <c:pt idx="28">
                  <c:v>0.29825268878867256</c:v>
                </c:pt>
                <c:pt idx="29">
                  <c:v>0.60060098693567709</c:v>
                </c:pt>
                <c:pt idx="30">
                  <c:v>0.41427670738757205</c:v>
                </c:pt>
                <c:pt idx="31">
                  <c:v>0.84121985432181479</c:v>
                </c:pt>
                <c:pt idx="32">
                  <c:v>0.94855674566366688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8-44F9-9BCF-D0973BB74340}"/>
            </c:ext>
          </c:extLst>
        </c:ser>
        <c:ser>
          <c:idx val="1"/>
          <c:order val="1"/>
          <c:tx>
            <c:strRef>
              <c:f>'Gen. Activos'!$B$88</c:f>
              <c:strCache>
                <c:ptCount val="1"/>
                <c:pt idx="0">
                  <c:v>Inversiones Inmobiliarias </c:v>
                </c:pt>
              </c:strCache>
            </c:strRef>
          </c:tx>
          <c:spPr>
            <a:solidFill>
              <a:srgbClr val="B7DEE8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Activos'!$C$76:$AJ$76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Activos'!$C$88:$AJ$88</c:f>
              <c:numCache>
                <c:formatCode>0.0%</c:formatCode>
                <c:ptCount val="34"/>
                <c:pt idx="0">
                  <c:v>9.3889773652110244E-3</c:v>
                </c:pt>
                <c:pt idx="1">
                  <c:v>3.1614421707644746E-3</c:v>
                </c:pt>
                <c:pt idx="2">
                  <c:v>1.296869556828604E-3</c:v>
                </c:pt>
                <c:pt idx="3">
                  <c:v>4.8350653811299457E-3</c:v>
                </c:pt>
                <c:pt idx="4">
                  <c:v>1.8656899427478377E-2</c:v>
                </c:pt>
                <c:pt idx="5">
                  <c:v>1.5893884680146457E-2</c:v>
                </c:pt>
                <c:pt idx="6">
                  <c:v>3.329587709864482E-3</c:v>
                </c:pt>
                <c:pt idx="7">
                  <c:v>2.0352446131779708E-2</c:v>
                </c:pt>
                <c:pt idx="8">
                  <c:v>1.2472939051988035E-3</c:v>
                </c:pt>
                <c:pt idx="9">
                  <c:v>1.1876320553273291E-2</c:v>
                </c:pt>
                <c:pt idx="10">
                  <c:v>6.7063060898643551E-3</c:v>
                </c:pt>
                <c:pt idx="11">
                  <c:v>3.1376081884497031E-2</c:v>
                </c:pt>
                <c:pt idx="12">
                  <c:v>4.7342610278224222E-2</c:v>
                </c:pt>
                <c:pt idx="13">
                  <c:v>8.6908521747442128E-3</c:v>
                </c:pt>
                <c:pt idx="14">
                  <c:v>5.6393798023369806E-4</c:v>
                </c:pt>
                <c:pt idx="15">
                  <c:v>2.4604222271152481E-2</c:v>
                </c:pt>
                <c:pt idx="16">
                  <c:v>4.1322032406962276E-4</c:v>
                </c:pt>
                <c:pt idx="17">
                  <c:v>4.0150727748695042E-3</c:v>
                </c:pt>
                <c:pt idx="18">
                  <c:v>7.2617519829749483E-2</c:v>
                </c:pt>
                <c:pt idx="19">
                  <c:v>5.7799824174956807E-3</c:v>
                </c:pt>
                <c:pt idx="20">
                  <c:v>9.6086397107830947E-6</c:v>
                </c:pt>
                <c:pt idx="21">
                  <c:v>3.4965549900856628E-4</c:v>
                </c:pt>
                <c:pt idx="22">
                  <c:v>3.5017239415620046E-3</c:v>
                </c:pt>
                <c:pt idx="23">
                  <c:v>9.3493336972245576E-4</c:v>
                </c:pt>
                <c:pt idx="24">
                  <c:v>3.1984650068518042E-5</c:v>
                </c:pt>
                <c:pt idx="25">
                  <c:v>2.1648509035445632E-3</c:v>
                </c:pt>
                <c:pt idx="26">
                  <c:v>2.8775293816165944E-2</c:v>
                </c:pt>
                <c:pt idx="27">
                  <c:v>0</c:v>
                </c:pt>
                <c:pt idx="28">
                  <c:v>7.240277465557661E-2</c:v>
                </c:pt>
                <c:pt idx="29">
                  <c:v>8.408469312996945E-8</c:v>
                </c:pt>
                <c:pt idx="30">
                  <c:v>5.7457413546146462E-3</c:v>
                </c:pt>
                <c:pt idx="31">
                  <c:v>1.3246418189098081E-3</c:v>
                </c:pt>
                <c:pt idx="32">
                  <c:v>5.1573795485341956E-3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18-44F9-9BCF-D0973BB74340}"/>
            </c:ext>
          </c:extLst>
        </c:ser>
        <c:ser>
          <c:idx val="2"/>
          <c:order val="2"/>
          <c:tx>
            <c:strRef>
              <c:f>'Gen. Activos'!$B$89</c:f>
              <c:strCache>
                <c:ptCount val="1"/>
                <c:pt idx="0">
                  <c:v>Activos No Corrientes Mantenidos para la Venta 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Activos'!$C$76:$AJ$76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Activos'!$C$89:$AJ$89</c:f>
              <c:numCache>
                <c:formatCode>0.0%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18-44F9-9BCF-D0973BB74340}"/>
            </c:ext>
          </c:extLst>
        </c:ser>
        <c:ser>
          <c:idx val="3"/>
          <c:order val="3"/>
          <c:tx>
            <c:strRef>
              <c:f>'Gen. Activos'!$B$90</c:f>
              <c:strCache>
                <c:ptCount val="1"/>
                <c:pt idx="0">
                  <c:v>Cuentas de Seguros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Activos'!$C$76:$AJ$76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Activos'!$C$90:$AJ$90</c:f>
              <c:numCache>
                <c:formatCode>0.0%</c:formatCode>
                <c:ptCount val="34"/>
                <c:pt idx="0">
                  <c:v>0.724866892674496</c:v>
                </c:pt>
                <c:pt idx="1">
                  <c:v>0.57241597219946527</c:v>
                </c:pt>
                <c:pt idx="2">
                  <c:v>0.88073740295762237</c:v>
                </c:pt>
                <c:pt idx="3">
                  <c:v>0.52254936603689273</c:v>
                </c:pt>
                <c:pt idx="4">
                  <c:v>0.47377689976033255</c:v>
                </c:pt>
                <c:pt idx="5">
                  <c:v>0.54959391267980851</c:v>
                </c:pt>
                <c:pt idx="6">
                  <c:v>0.72621181257184098</c:v>
                </c:pt>
                <c:pt idx="7">
                  <c:v>5.4885181090494208E-2</c:v>
                </c:pt>
                <c:pt idx="8">
                  <c:v>0.5996988619400071</c:v>
                </c:pt>
                <c:pt idx="9">
                  <c:v>0.52824672304084286</c:v>
                </c:pt>
                <c:pt idx="10">
                  <c:v>0.71908753664471015</c:v>
                </c:pt>
                <c:pt idx="11">
                  <c:v>0.5530781030572075</c:v>
                </c:pt>
                <c:pt idx="12">
                  <c:v>0.30068370544368078</c:v>
                </c:pt>
                <c:pt idx="13">
                  <c:v>0.82804821108408866</c:v>
                </c:pt>
                <c:pt idx="14">
                  <c:v>0.8448108759922196</c:v>
                </c:pt>
                <c:pt idx="15">
                  <c:v>0.7233291631205786</c:v>
                </c:pt>
                <c:pt idx="16">
                  <c:v>0.74417399017674501</c:v>
                </c:pt>
                <c:pt idx="17">
                  <c:v>0.83511968105269829</c:v>
                </c:pt>
                <c:pt idx="18">
                  <c:v>0.643336325994875</c:v>
                </c:pt>
                <c:pt idx="19">
                  <c:v>0.7726015328120257</c:v>
                </c:pt>
                <c:pt idx="20">
                  <c:v>0.50687732480348657</c:v>
                </c:pt>
                <c:pt idx="21">
                  <c:v>0.66790475917238634</c:v>
                </c:pt>
                <c:pt idx="22">
                  <c:v>0.52920083938514528</c:v>
                </c:pt>
                <c:pt idx="23">
                  <c:v>0.68971362553548232</c:v>
                </c:pt>
                <c:pt idx="24">
                  <c:v>0.47946243677124156</c:v>
                </c:pt>
                <c:pt idx="25">
                  <c:v>0.75212806748854799</c:v>
                </c:pt>
                <c:pt idx="26">
                  <c:v>0.59431817151347621</c:v>
                </c:pt>
                <c:pt idx="27">
                  <c:v>9.7236384717371643E-2</c:v>
                </c:pt>
                <c:pt idx="28">
                  <c:v>0.49952784672107708</c:v>
                </c:pt>
                <c:pt idx="29">
                  <c:v>0.15914575333200309</c:v>
                </c:pt>
                <c:pt idx="30">
                  <c:v>0.44356192629388852</c:v>
                </c:pt>
                <c:pt idx="31">
                  <c:v>0.13610451577569624</c:v>
                </c:pt>
                <c:pt idx="32">
                  <c:v>3.9790663639642163E-2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18-44F9-9BCF-D0973BB74340}"/>
            </c:ext>
          </c:extLst>
        </c:ser>
        <c:ser>
          <c:idx val="4"/>
          <c:order val="4"/>
          <c:tx>
            <c:strRef>
              <c:f>'Gen. Activos'!$B$91</c:f>
              <c:strCache>
                <c:ptCount val="1"/>
                <c:pt idx="0">
                  <c:v>Otros Activos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Activos'!$C$76:$AJ$76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Activos'!$C$91:$AI$91</c:f>
              <c:numCache>
                <c:formatCode>0.0%</c:formatCode>
                <c:ptCount val="33"/>
                <c:pt idx="0">
                  <c:v>8.0933551946446407E-3</c:v>
                </c:pt>
                <c:pt idx="1">
                  <c:v>0</c:v>
                </c:pt>
                <c:pt idx="2">
                  <c:v>2.4182396155797836E-5</c:v>
                </c:pt>
                <c:pt idx="3">
                  <c:v>0.15644668866424224</c:v>
                </c:pt>
                <c:pt idx="4">
                  <c:v>7.1875502963123503E-4</c:v>
                </c:pt>
                <c:pt idx="5">
                  <c:v>6.207086813010609E-4</c:v>
                </c:pt>
                <c:pt idx="6">
                  <c:v>3.5101794807156658E-4</c:v>
                </c:pt>
                <c:pt idx="7">
                  <c:v>3.4375889235073884E-2</c:v>
                </c:pt>
                <c:pt idx="8">
                  <c:v>1.751070939067507E-4</c:v>
                </c:pt>
                <c:pt idx="9">
                  <c:v>1.4923394535845428E-2</c:v>
                </c:pt>
                <c:pt idx="10">
                  <c:v>9.0019937182153082E-3</c:v>
                </c:pt>
                <c:pt idx="11">
                  <c:v>2.3819083326421025E-3</c:v>
                </c:pt>
                <c:pt idx="12">
                  <c:v>0</c:v>
                </c:pt>
                <c:pt idx="13">
                  <c:v>0</c:v>
                </c:pt>
                <c:pt idx="14">
                  <c:v>9.430038644807887E-4</c:v>
                </c:pt>
                <c:pt idx="15">
                  <c:v>2.4895506113123806E-3</c:v>
                </c:pt>
                <c:pt idx="16">
                  <c:v>4.4624706087503574E-4</c:v>
                </c:pt>
                <c:pt idx="17">
                  <c:v>2.3773690902226093E-2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3.1775513576738542E-4</c:v>
                </c:pt>
                <c:pt idx="22">
                  <c:v>0</c:v>
                </c:pt>
                <c:pt idx="23">
                  <c:v>9.2127075656198744E-3</c:v>
                </c:pt>
                <c:pt idx="24">
                  <c:v>0</c:v>
                </c:pt>
                <c:pt idx="25">
                  <c:v>1.6166969547182987E-3</c:v>
                </c:pt>
                <c:pt idx="26">
                  <c:v>1.1505791687335871E-3</c:v>
                </c:pt>
                <c:pt idx="27">
                  <c:v>0</c:v>
                </c:pt>
                <c:pt idx="28">
                  <c:v>2.6611094034582262E-2</c:v>
                </c:pt>
                <c:pt idx="29">
                  <c:v>0</c:v>
                </c:pt>
                <c:pt idx="30">
                  <c:v>1.2965747020080435E-2</c:v>
                </c:pt>
                <c:pt idx="31">
                  <c:v>2.043547864048539E-5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18-44F9-9BCF-D0973BB74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89026112"/>
        <c:axId val="289026672"/>
      </c:barChart>
      <c:catAx>
        <c:axId val="289026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289026672"/>
        <c:crosses val="autoZero"/>
        <c:auto val="1"/>
        <c:lblAlgn val="ctr"/>
        <c:lblOffset val="100"/>
        <c:noMultiLvlLbl val="0"/>
      </c:catAx>
      <c:valAx>
        <c:axId val="289026672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289026112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Pólizas Vigentes'!$C$128:$AM$128</c:f>
              <c:strCache>
                <c:ptCount val="36"/>
                <c:pt idx="0">
                  <c:v>32. SOAP</c:v>
                </c:pt>
                <c:pt idx="1">
                  <c:v>36. Seguro de Asistencia</c:v>
                </c:pt>
                <c:pt idx="2">
                  <c:v>31. Accidentes Personales</c:v>
                </c:pt>
                <c:pt idx="3">
                  <c:v>10. Daños Físicos a Vehículos Motorizados</c:v>
                </c:pt>
                <c:pt idx="4">
                  <c:v>16. Responsabilidad Civil Vehículos Motorizados</c:v>
                </c:pt>
                <c:pt idx="5">
                  <c:v>50. Otros Seguros</c:v>
                </c:pt>
                <c:pt idx="6">
                  <c:v>1. Incendio Ordinario</c:v>
                </c:pt>
                <c:pt idx="7">
                  <c:v>33. Seguro de Cesantía</c:v>
                </c:pt>
                <c:pt idx="8">
                  <c:v>8. Robo</c:v>
                </c:pt>
                <c:pt idx="9">
                  <c:v>3. Otros Riesgos Adicionales a Incendio</c:v>
                </c:pt>
                <c:pt idx="10">
                  <c:v>6. Otros Riesgos de la Naturaleza</c:v>
                </c:pt>
                <c:pt idx="11">
                  <c:v>4. Terremoto y Maremoto</c:v>
                </c:pt>
                <c:pt idx="12">
                  <c:v>9. Cristales</c:v>
                </c:pt>
                <c:pt idx="13">
                  <c:v>7. Terrorismo</c:v>
                </c:pt>
                <c:pt idx="14">
                  <c:v>13. Responsabilidad Civil Hogar y Condominios</c:v>
                </c:pt>
                <c:pt idx="15">
                  <c:v>24. Garantía</c:v>
                </c:pt>
                <c:pt idx="16">
                  <c:v>2. Pérdida de Beneficios por Incendio</c:v>
                </c:pt>
                <c:pt idx="17">
                  <c:v>15. Responsabilidad Civil Industria, Infraestructura y Comercio</c:v>
                </c:pt>
                <c:pt idx="18">
                  <c:v>5. Pérdida de Beneficios por Terremoto</c:v>
                </c:pt>
                <c:pt idx="19">
                  <c:v>30. Salud</c:v>
                </c:pt>
                <c:pt idx="20">
                  <c:v>23. Equipo Electrónico</c:v>
                </c:pt>
                <c:pt idx="21">
                  <c:v>14. Responsabilidad Civil Profesional</c:v>
                </c:pt>
                <c:pt idx="22">
                  <c:v>25. Fidelidad</c:v>
                </c:pt>
                <c:pt idx="23">
                  <c:v>20. Equipo Contratista</c:v>
                </c:pt>
                <c:pt idx="24">
                  <c:v>17. Transporte Terrestre</c:v>
                </c:pt>
                <c:pt idx="25">
                  <c:v>22. Avería de Maquinaria</c:v>
                </c:pt>
                <c:pt idx="26">
                  <c:v>35. Seguro Agrícola</c:v>
                </c:pt>
                <c:pt idx="27">
                  <c:v>18. Transporte Marítimo</c:v>
                </c:pt>
                <c:pt idx="28">
                  <c:v>21. Todo Riesgo, Construcción y Montaje</c:v>
                </c:pt>
                <c:pt idx="29">
                  <c:v>27. Seguros de Crédito por Ventas a Plazo</c:v>
                </c:pt>
                <c:pt idx="30">
                  <c:v>26. Seguros Extensión y Garantía</c:v>
                </c:pt>
                <c:pt idx="31">
                  <c:v>19. Transporte Aéreo</c:v>
                </c:pt>
                <c:pt idx="32">
                  <c:v>11. Casco Marítimo</c:v>
                </c:pt>
                <c:pt idx="33">
                  <c:v>28. Seguros de Crédito a la Exportación</c:v>
                </c:pt>
                <c:pt idx="34">
                  <c:v>12. Casco Aéreo</c:v>
                </c:pt>
                <c:pt idx="35">
                  <c:v>34. Seguro de Título</c:v>
                </c:pt>
              </c:strCache>
            </c:strRef>
          </c:cat>
          <c:val>
            <c:numRef>
              <c:f>'Gen. Pólizas Vigentes'!$C$129:$AM$129</c:f>
              <c:numCache>
                <c:formatCode>#,##0</c:formatCode>
                <c:ptCount val="37"/>
                <c:pt idx="0">
                  <c:v>4236.0540000000001</c:v>
                </c:pt>
                <c:pt idx="1">
                  <c:v>1572.288</c:v>
                </c:pt>
                <c:pt idx="2">
                  <c:v>1565.229</c:v>
                </c:pt>
                <c:pt idx="3">
                  <c:v>1428.02</c:v>
                </c:pt>
                <c:pt idx="4">
                  <c:v>1344.1120000000001</c:v>
                </c:pt>
                <c:pt idx="5">
                  <c:v>1107.72</c:v>
                </c:pt>
                <c:pt idx="6">
                  <c:v>699.05</c:v>
                </c:pt>
                <c:pt idx="7">
                  <c:v>562.98400000000004</c:v>
                </c:pt>
                <c:pt idx="8">
                  <c:v>535.56799999999998</c:v>
                </c:pt>
                <c:pt idx="9">
                  <c:v>524.96299999999997</c:v>
                </c:pt>
                <c:pt idx="10">
                  <c:v>490.14100000000002</c:v>
                </c:pt>
                <c:pt idx="11">
                  <c:v>490.09100000000001</c:v>
                </c:pt>
                <c:pt idx="12">
                  <c:v>314.74200000000002</c:v>
                </c:pt>
                <c:pt idx="13">
                  <c:v>279.44200000000001</c:v>
                </c:pt>
                <c:pt idx="14">
                  <c:v>245.30199999999999</c:v>
                </c:pt>
                <c:pt idx="15">
                  <c:v>119.152</c:v>
                </c:pt>
                <c:pt idx="16">
                  <c:v>106.20699999999999</c:v>
                </c:pt>
                <c:pt idx="17">
                  <c:v>78.156999999999996</c:v>
                </c:pt>
                <c:pt idx="18">
                  <c:v>52.311999999999998</c:v>
                </c:pt>
                <c:pt idx="19">
                  <c:v>48.664999999999999</c:v>
                </c:pt>
                <c:pt idx="20">
                  <c:v>31.009</c:v>
                </c:pt>
                <c:pt idx="21">
                  <c:v>26.824999999999999</c:v>
                </c:pt>
                <c:pt idx="22">
                  <c:v>25.86</c:v>
                </c:pt>
                <c:pt idx="23">
                  <c:v>20.146999999999998</c:v>
                </c:pt>
                <c:pt idx="24">
                  <c:v>17.341000000000001</c:v>
                </c:pt>
                <c:pt idx="25">
                  <c:v>10.295</c:v>
                </c:pt>
                <c:pt idx="26">
                  <c:v>5.1950000000000003</c:v>
                </c:pt>
                <c:pt idx="27">
                  <c:v>4.8140000000000001</c:v>
                </c:pt>
                <c:pt idx="28">
                  <c:v>4.5609999999999999</c:v>
                </c:pt>
                <c:pt idx="29">
                  <c:v>4.0250000000000004</c:v>
                </c:pt>
                <c:pt idx="30">
                  <c:v>1.8080000000000001</c:v>
                </c:pt>
                <c:pt idx="31">
                  <c:v>1.548</c:v>
                </c:pt>
                <c:pt idx="32">
                  <c:v>1.248</c:v>
                </c:pt>
                <c:pt idx="33">
                  <c:v>0.59899999999999998</c:v>
                </c:pt>
                <c:pt idx="34">
                  <c:v>0.376</c:v>
                </c:pt>
                <c:pt idx="35">
                  <c:v>2.4E-2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5C-4EDE-88E8-C31D3848381D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Pólizas Vigentes'!$C$128:$AM$128</c:f>
              <c:strCache>
                <c:ptCount val="36"/>
                <c:pt idx="0">
                  <c:v>32. SOAP</c:v>
                </c:pt>
                <c:pt idx="1">
                  <c:v>36. Seguro de Asistencia</c:v>
                </c:pt>
                <c:pt idx="2">
                  <c:v>31. Accidentes Personales</c:v>
                </c:pt>
                <c:pt idx="3">
                  <c:v>10. Daños Físicos a Vehículos Motorizados</c:v>
                </c:pt>
                <c:pt idx="4">
                  <c:v>16. Responsabilidad Civil Vehículos Motorizados</c:v>
                </c:pt>
                <c:pt idx="5">
                  <c:v>50. Otros Seguros</c:v>
                </c:pt>
                <c:pt idx="6">
                  <c:v>1. Incendio Ordinario</c:v>
                </c:pt>
                <c:pt idx="7">
                  <c:v>33. Seguro de Cesantía</c:v>
                </c:pt>
                <c:pt idx="8">
                  <c:v>8. Robo</c:v>
                </c:pt>
                <c:pt idx="9">
                  <c:v>3. Otros Riesgos Adicionales a Incendio</c:v>
                </c:pt>
                <c:pt idx="10">
                  <c:v>6. Otros Riesgos de la Naturaleza</c:v>
                </c:pt>
                <c:pt idx="11">
                  <c:v>4. Terremoto y Maremoto</c:v>
                </c:pt>
                <c:pt idx="12">
                  <c:v>9. Cristales</c:v>
                </c:pt>
                <c:pt idx="13">
                  <c:v>7. Terrorismo</c:v>
                </c:pt>
                <c:pt idx="14">
                  <c:v>13. Responsabilidad Civil Hogar y Condominios</c:v>
                </c:pt>
                <c:pt idx="15">
                  <c:v>24. Garantía</c:v>
                </c:pt>
                <c:pt idx="16">
                  <c:v>2. Pérdida de Beneficios por Incendio</c:v>
                </c:pt>
                <c:pt idx="17">
                  <c:v>15. Responsabilidad Civil Industria, Infraestructura y Comercio</c:v>
                </c:pt>
                <c:pt idx="18">
                  <c:v>5. Pérdida de Beneficios por Terremoto</c:v>
                </c:pt>
                <c:pt idx="19">
                  <c:v>30. Salud</c:v>
                </c:pt>
                <c:pt idx="20">
                  <c:v>23. Equipo Electrónico</c:v>
                </c:pt>
                <c:pt idx="21">
                  <c:v>14. Responsabilidad Civil Profesional</c:v>
                </c:pt>
                <c:pt idx="22">
                  <c:v>25. Fidelidad</c:v>
                </c:pt>
                <c:pt idx="23">
                  <c:v>20. Equipo Contratista</c:v>
                </c:pt>
                <c:pt idx="24">
                  <c:v>17. Transporte Terrestre</c:v>
                </c:pt>
                <c:pt idx="25">
                  <c:v>22. Avería de Maquinaria</c:v>
                </c:pt>
                <c:pt idx="26">
                  <c:v>35. Seguro Agrícola</c:v>
                </c:pt>
                <c:pt idx="27">
                  <c:v>18. Transporte Marítimo</c:v>
                </c:pt>
                <c:pt idx="28">
                  <c:v>21. Todo Riesgo, Construcción y Montaje</c:v>
                </c:pt>
                <c:pt idx="29">
                  <c:v>27. Seguros de Crédito por Ventas a Plazo</c:v>
                </c:pt>
                <c:pt idx="30">
                  <c:v>26. Seguros Extensión y Garantía</c:v>
                </c:pt>
                <c:pt idx="31">
                  <c:v>19. Transporte Aéreo</c:v>
                </c:pt>
                <c:pt idx="32">
                  <c:v>11. Casco Marítimo</c:v>
                </c:pt>
                <c:pt idx="33">
                  <c:v>28. Seguros de Crédito a la Exportación</c:v>
                </c:pt>
                <c:pt idx="34">
                  <c:v>12. Casco Aéreo</c:v>
                </c:pt>
                <c:pt idx="35">
                  <c:v>34. Seguro de Título</c:v>
                </c:pt>
              </c:strCache>
            </c:strRef>
          </c:cat>
          <c:val>
            <c:numRef>
              <c:f>'Gen. Pólizas Vigentes'!$C$131:$AM$131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5C-4EDE-88E8-C31D38483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4002736"/>
        <c:axId val="1364003296"/>
      </c:barChart>
      <c:catAx>
        <c:axId val="13640027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364003296"/>
        <c:crosses val="autoZero"/>
        <c:auto val="1"/>
        <c:lblAlgn val="ctr"/>
        <c:lblOffset val="100"/>
        <c:noMultiLvlLbl val="0"/>
      </c:catAx>
      <c:valAx>
        <c:axId val="1364003296"/>
        <c:scaling>
          <c:orientation val="minMax"/>
        </c:scaling>
        <c:delete val="0"/>
        <c:axPos val="l"/>
        <c:title>
          <c:tx>
            <c:strRef>
              <c:f>'Gen. Pólizas Vigentes'!$G$136</c:f>
              <c:strCache>
                <c:ptCount val="1"/>
                <c:pt idx="0">
                  <c:v>Miles de Pólizas</c:v>
                </c:pt>
              </c:strCache>
            </c:strRef>
          </c:tx>
          <c:layout>
            <c:manualLayout>
              <c:xMode val="edge"/>
              <c:yMode val="edge"/>
              <c:x val="3.5277777777782083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364002736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Siniestros Directos'!$C$78:$AJ$78</c:f>
              <c:strCache>
                <c:ptCount val="34"/>
                <c:pt idx="0">
                  <c:v>BCI Seguros - 1</c:v>
                </c:pt>
                <c:pt idx="1">
                  <c:v>HDI Seguros - 2</c:v>
                </c:pt>
                <c:pt idx="2">
                  <c:v>Liberty Seguros - 3</c:v>
                </c:pt>
                <c:pt idx="3">
                  <c:v>Mapfre - 4</c:v>
                </c:pt>
                <c:pt idx="4">
                  <c:v>Chilena Consolidada - 5</c:v>
                </c:pt>
                <c:pt idx="5">
                  <c:v>Reale Chile - 6</c:v>
                </c:pt>
                <c:pt idx="6">
                  <c:v>Chubb Generales - 7</c:v>
                </c:pt>
                <c:pt idx="7">
                  <c:v>Orion Seguros - 8</c:v>
                </c:pt>
                <c:pt idx="8">
                  <c:v>Southbridge - 9</c:v>
                </c:pt>
                <c:pt idx="9">
                  <c:v>Consorcio Nacional - 10</c:v>
                </c:pt>
                <c:pt idx="10">
                  <c:v>BNP Paribas Cardif - 11</c:v>
                </c:pt>
                <c:pt idx="11">
                  <c:v>Renta Nacional - 12</c:v>
                </c:pt>
                <c:pt idx="12">
                  <c:v>AVLA Crédito - 13</c:v>
                </c:pt>
                <c:pt idx="13">
                  <c:v>FID Chile - 14</c:v>
                </c:pt>
                <c:pt idx="14">
                  <c:v>Porvenir - 15</c:v>
                </c:pt>
                <c:pt idx="15">
                  <c:v>Orsan Crédito - 16</c:v>
                </c:pt>
                <c:pt idx="16">
                  <c:v>Contempora - 17</c:v>
                </c:pt>
                <c:pt idx="17">
                  <c:v>Cesce Chile - 18</c:v>
                </c:pt>
                <c:pt idx="18">
                  <c:v>Continental Crédito - 19</c:v>
                </c:pt>
                <c:pt idx="19">
                  <c:v>HDI Gar. y Cré. - 20</c:v>
                </c:pt>
                <c:pt idx="20">
                  <c:v>Suaval - 21</c:v>
                </c:pt>
                <c:pt idx="21">
                  <c:v>Assurant Chile - 22</c:v>
                </c:pt>
                <c:pt idx="22">
                  <c:v>SegChile - 23</c:v>
                </c:pt>
                <c:pt idx="23">
                  <c:v>M. de Carabineros - 24</c:v>
                </c:pt>
                <c:pt idx="24">
                  <c:v>Huelen - 25</c:v>
                </c:pt>
                <c:pt idx="25">
                  <c:v>MetLife Generales - 26</c:v>
                </c:pt>
                <c:pt idx="26">
                  <c:v>Solunión Chile - 27</c:v>
                </c:pt>
                <c:pt idx="27">
                  <c:v>Coface Chile - 28</c:v>
                </c:pt>
                <c:pt idx="28">
                  <c:v>Starr International - 29</c:v>
                </c:pt>
                <c:pt idx="29">
                  <c:v>Zenit Seguros - 30</c:v>
                </c:pt>
                <c:pt idx="30">
                  <c:v>Continental Generales - 31</c:v>
                </c:pt>
                <c:pt idx="31">
                  <c:v>Unnio - 32</c:v>
                </c:pt>
                <c:pt idx="32">
                  <c:v>Zurich Santander - 33</c:v>
                </c:pt>
                <c:pt idx="33">
                  <c:v>Suramericana - 34</c:v>
                </c:pt>
              </c:strCache>
            </c:strRef>
          </c:cat>
          <c:val>
            <c:numRef>
              <c:f>'Gen. Siniestros Directos'!$C$77:$AJ$77</c:f>
              <c:numCache>
                <c:formatCode>#,##0</c:formatCode>
                <c:ptCount val="34"/>
                <c:pt idx="0">
                  <c:v>1436.9479332547933</c:v>
                </c:pt>
                <c:pt idx="1">
                  <c:v>1409.3153986236327</c:v>
                </c:pt>
                <c:pt idx="2">
                  <c:v>1068.6031222561021</c:v>
                </c:pt>
                <c:pt idx="3">
                  <c:v>627.76041452271954</c:v>
                </c:pt>
                <c:pt idx="4">
                  <c:v>598.72535148259374</c:v>
                </c:pt>
                <c:pt idx="5">
                  <c:v>556.95676475781238</c:v>
                </c:pt>
                <c:pt idx="6">
                  <c:v>508.17301853356912</c:v>
                </c:pt>
                <c:pt idx="7">
                  <c:v>428.14885096906698</c:v>
                </c:pt>
                <c:pt idx="8">
                  <c:v>328.34932880917256</c:v>
                </c:pt>
                <c:pt idx="9">
                  <c:v>265.60959653707107</c:v>
                </c:pt>
                <c:pt idx="10">
                  <c:v>261.66079884278736</c:v>
                </c:pt>
                <c:pt idx="11">
                  <c:v>243.96333089185597</c:v>
                </c:pt>
                <c:pt idx="12">
                  <c:v>201.52554348953916</c:v>
                </c:pt>
                <c:pt idx="13">
                  <c:v>174.8573981017712</c:v>
                </c:pt>
                <c:pt idx="14">
                  <c:v>108.26885190800949</c:v>
                </c:pt>
                <c:pt idx="15">
                  <c:v>91.228881872523587</c:v>
                </c:pt>
                <c:pt idx="16">
                  <c:v>68.874463042235078</c:v>
                </c:pt>
                <c:pt idx="17">
                  <c:v>64.293818254063567</c:v>
                </c:pt>
                <c:pt idx="18">
                  <c:v>48.26276919329527</c:v>
                </c:pt>
                <c:pt idx="19">
                  <c:v>35.615621418367965</c:v>
                </c:pt>
                <c:pt idx="20">
                  <c:v>16.332531241214511</c:v>
                </c:pt>
                <c:pt idx="21">
                  <c:v>2.3789606110202599</c:v>
                </c:pt>
                <c:pt idx="22">
                  <c:v>8.1647177372029111E-4</c:v>
                </c:pt>
                <c:pt idx="23">
                  <c:v>0</c:v>
                </c:pt>
                <c:pt idx="24">
                  <c:v>-6.0214793311871469E-2</c:v>
                </c:pt>
                <c:pt idx="25">
                  <c:v>-1.1727936636347216</c:v>
                </c:pt>
                <c:pt idx="26">
                  <c:v>-5.9072073025235445</c:v>
                </c:pt>
                <c:pt idx="27">
                  <c:v>-10.109893698777029</c:v>
                </c:pt>
                <c:pt idx="28">
                  <c:v>-60.075142642908055</c:v>
                </c:pt>
                <c:pt idx="29">
                  <c:v>-123.47638714200916</c:v>
                </c:pt>
                <c:pt idx="30">
                  <c:v>-127.9778341521298</c:v>
                </c:pt>
                <c:pt idx="31">
                  <c:v>-181.97723610455557</c:v>
                </c:pt>
                <c:pt idx="32">
                  <c:v>-364.92114074753863</c:v>
                </c:pt>
                <c:pt idx="33">
                  <c:v>-945.82839058063382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C-41C6-B239-839330917CCE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Siniestros Directos'!$C$78:$AJ$78</c:f>
              <c:strCache>
                <c:ptCount val="34"/>
                <c:pt idx="0">
                  <c:v>BCI Seguros - 1</c:v>
                </c:pt>
                <c:pt idx="1">
                  <c:v>HDI Seguros - 2</c:v>
                </c:pt>
                <c:pt idx="2">
                  <c:v>Liberty Seguros - 3</c:v>
                </c:pt>
                <c:pt idx="3">
                  <c:v>Mapfre - 4</c:v>
                </c:pt>
                <c:pt idx="4">
                  <c:v>Chilena Consolidada - 5</c:v>
                </c:pt>
                <c:pt idx="5">
                  <c:v>Reale Chile - 6</c:v>
                </c:pt>
                <c:pt idx="6">
                  <c:v>Chubb Generales - 7</c:v>
                </c:pt>
                <c:pt idx="7">
                  <c:v>Orion Seguros - 8</c:v>
                </c:pt>
                <c:pt idx="8">
                  <c:v>Southbridge - 9</c:v>
                </c:pt>
                <c:pt idx="9">
                  <c:v>Consorcio Nacional - 10</c:v>
                </c:pt>
                <c:pt idx="10">
                  <c:v>BNP Paribas Cardif - 11</c:v>
                </c:pt>
                <c:pt idx="11">
                  <c:v>Renta Nacional - 12</c:v>
                </c:pt>
                <c:pt idx="12">
                  <c:v>AVLA Crédito - 13</c:v>
                </c:pt>
                <c:pt idx="13">
                  <c:v>FID Chile - 14</c:v>
                </c:pt>
                <c:pt idx="14">
                  <c:v>Porvenir - 15</c:v>
                </c:pt>
                <c:pt idx="15">
                  <c:v>Orsan Crédito - 16</c:v>
                </c:pt>
                <c:pt idx="16">
                  <c:v>Contempora - 17</c:v>
                </c:pt>
                <c:pt idx="17">
                  <c:v>Cesce Chile - 18</c:v>
                </c:pt>
                <c:pt idx="18">
                  <c:v>Continental Crédito - 19</c:v>
                </c:pt>
                <c:pt idx="19">
                  <c:v>HDI Gar. y Cré. - 20</c:v>
                </c:pt>
                <c:pt idx="20">
                  <c:v>Suaval - 21</c:v>
                </c:pt>
                <c:pt idx="21">
                  <c:v>Assurant Chile - 22</c:v>
                </c:pt>
                <c:pt idx="22">
                  <c:v>SegChile - 23</c:v>
                </c:pt>
                <c:pt idx="23">
                  <c:v>M. de Carabineros - 24</c:v>
                </c:pt>
                <c:pt idx="24">
                  <c:v>Huelen - 25</c:v>
                </c:pt>
                <c:pt idx="25">
                  <c:v>MetLife Generales - 26</c:v>
                </c:pt>
                <c:pt idx="26">
                  <c:v>Solunión Chile - 27</c:v>
                </c:pt>
                <c:pt idx="27">
                  <c:v>Coface Chile - 28</c:v>
                </c:pt>
                <c:pt idx="28">
                  <c:v>Starr International - 29</c:v>
                </c:pt>
                <c:pt idx="29">
                  <c:v>Zenit Seguros - 30</c:v>
                </c:pt>
                <c:pt idx="30">
                  <c:v>Continental Generales - 31</c:v>
                </c:pt>
                <c:pt idx="31">
                  <c:v>Unnio - 32</c:v>
                </c:pt>
                <c:pt idx="32">
                  <c:v>Zurich Santander - 33</c:v>
                </c:pt>
                <c:pt idx="33">
                  <c:v>Suramericana - 34</c:v>
                </c:pt>
              </c:strCache>
            </c:strRef>
          </c:cat>
          <c:val>
            <c:numRef>
              <c:f>'Gen. Siniestros Directos'!$C$80:$AJ$80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2C-41C6-B239-839330917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4009456"/>
        <c:axId val="1364010016"/>
      </c:barChart>
      <c:catAx>
        <c:axId val="13640094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364010016"/>
        <c:crosses val="autoZero"/>
        <c:auto val="1"/>
        <c:lblAlgn val="ctr"/>
        <c:lblOffset val="100"/>
        <c:noMultiLvlLbl val="0"/>
      </c:catAx>
      <c:valAx>
        <c:axId val="1364010016"/>
        <c:scaling>
          <c:orientation val="minMax"/>
        </c:scaling>
        <c:delete val="0"/>
        <c:axPos val="l"/>
        <c:title>
          <c:tx>
            <c:strRef>
              <c:f>'Gen. Siniestros Directos'!$G$82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18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364009456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Siniestros Directos'!$C$128:$AM$128</c:f>
              <c:strCache>
                <c:ptCount val="37"/>
                <c:pt idx="0">
                  <c:v>10. Daños Físicos a Vehículos Motorizados</c:v>
                </c:pt>
                <c:pt idx="1">
                  <c:v>1. Incendio Ordinario</c:v>
                </c:pt>
                <c:pt idx="2">
                  <c:v>24. Garantía</c:v>
                </c:pt>
                <c:pt idx="3">
                  <c:v>15. Responsabilidad Civil Industria, Infraestructura y Comercio</c:v>
                </c:pt>
                <c:pt idx="4">
                  <c:v>16. Responsabilidad Civil Vehículos Motorizados</c:v>
                </c:pt>
                <c:pt idx="5">
                  <c:v>20. Equipo Contratista</c:v>
                </c:pt>
                <c:pt idx="6">
                  <c:v>17. Transporte Terrestre</c:v>
                </c:pt>
                <c:pt idx="7">
                  <c:v>18. Transporte Marítimo</c:v>
                </c:pt>
                <c:pt idx="8">
                  <c:v>4. Terremoto y Maremoto</c:v>
                </c:pt>
                <c:pt idx="9">
                  <c:v>3. Otros Riesgos Adicionales a Incendio</c:v>
                </c:pt>
                <c:pt idx="10">
                  <c:v>8. Robo</c:v>
                </c:pt>
                <c:pt idx="11">
                  <c:v>21. Todo Riesgo, Construcción y Montaje</c:v>
                </c:pt>
                <c:pt idx="12">
                  <c:v>14. Responsabilidad Civil Profesional</c:v>
                </c:pt>
                <c:pt idx="13">
                  <c:v>7. Terrorismo</c:v>
                </c:pt>
                <c:pt idx="14">
                  <c:v>6. Otros Riesgos de la Naturaleza</c:v>
                </c:pt>
                <c:pt idx="15">
                  <c:v>12. Casco Aéreo</c:v>
                </c:pt>
                <c:pt idx="16">
                  <c:v>23. Equipo Electrónico</c:v>
                </c:pt>
                <c:pt idx="17">
                  <c:v>27. Seguros de Crédito por Ventas a Plazo</c:v>
                </c:pt>
                <c:pt idx="18">
                  <c:v>28. Seguros de Crédito a la Exportación</c:v>
                </c:pt>
                <c:pt idx="19">
                  <c:v>11. Casco Marítimo</c:v>
                </c:pt>
                <c:pt idx="20">
                  <c:v>9. Cristales</c:v>
                </c:pt>
                <c:pt idx="21">
                  <c:v>22. Avería de Maquinaria</c:v>
                </c:pt>
                <c:pt idx="22">
                  <c:v>19. Transporte Aéreo</c:v>
                </c:pt>
                <c:pt idx="23">
                  <c:v>5. Pérdida de Beneficios por Terremoto</c:v>
                </c:pt>
                <c:pt idx="24">
                  <c:v>13. Responsabilidad Civil Hogar y Condominios</c:v>
                </c:pt>
                <c:pt idx="25">
                  <c:v>29. Otros Seguros de Crédito</c:v>
                </c:pt>
                <c:pt idx="26">
                  <c:v>26. Seguros Extensión y Garantía</c:v>
                </c:pt>
                <c:pt idx="27">
                  <c:v>34. Seguro de Título</c:v>
                </c:pt>
                <c:pt idx="28">
                  <c:v>2. Pérdida de Beneficios por Incendio</c:v>
                </c:pt>
                <c:pt idx="29">
                  <c:v>25. Fidelidad</c:v>
                </c:pt>
                <c:pt idx="30">
                  <c:v>30. Salud</c:v>
                </c:pt>
                <c:pt idx="31">
                  <c:v>31. Accidentes Personales</c:v>
                </c:pt>
                <c:pt idx="32">
                  <c:v>36. Seguro de Asistencia</c:v>
                </c:pt>
                <c:pt idx="33">
                  <c:v>32. SOAP</c:v>
                </c:pt>
                <c:pt idx="34">
                  <c:v>35. Seguro Agrícola</c:v>
                </c:pt>
                <c:pt idx="35">
                  <c:v>33. Seguro de Cesantía</c:v>
                </c:pt>
                <c:pt idx="36">
                  <c:v>50. Otros Seguros</c:v>
                </c:pt>
              </c:strCache>
            </c:strRef>
          </c:cat>
          <c:val>
            <c:numRef>
              <c:f>'Gen. Siniestros Directos'!$C$129:$AM$129</c:f>
              <c:numCache>
                <c:formatCode>#,##0</c:formatCode>
                <c:ptCount val="37"/>
                <c:pt idx="0">
                  <c:v>4208.3626441030156</c:v>
                </c:pt>
                <c:pt idx="1">
                  <c:v>973.28950013897031</c:v>
                </c:pt>
                <c:pt idx="2">
                  <c:v>599.20125246770101</c:v>
                </c:pt>
                <c:pt idx="3">
                  <c:v>462.78412792479753</c:v>
                </c:pt>
                <c:pt idx="4">
                  <c:v>359.54674930268214</c:v>
                </c:pt>
                <c:pt idx="5">
                  <c:v>310.82087051540123</c:v>
                </c:pt>
                <c:pt idx="6">
                  <c:v>245.92840835291449</c:v>
                </c:pt>
                <c:pt idx="7">
                  <c:v>224.86425306270471</c:v>
                </c:pt>
                <c:pt idx="8">
                  <c:v>146.73219079448489</c:v>
                </c:pt>
                <c:pt idx="9">
                  <c:v>145.38113412692121</c:v>
                </c:pt>
                <c:pt idx="10">
                  <c:v>140.59337766548268</c:v>
                </c:pt>
                <c:pt idx="11">
                  <c:v>102.52681004137813</c:v>
                </c:pt>
                <c:pt idx="12">
                  <c:v>100.84807603529472</c:v>
                </c:pt>
                <c:pt idx="13">
                  <c:v>100.42558591205172</c:v>
                </c:pt>
                <c:pt idx="14">
                  <c:v>96.164998059178558</c:v>
                </c:pt>
                <c:pt idx="15">
                  <c:v>61.477739067187812</c:v>
                </c:pt>
                <c:pt idx="16">
                  <c:v>45.183820114938818</c:v>
                </c:pt>
                <c:pt idx="17">
                  <c:v>40.872474933466059</c:v>
                </c:pt>
                <c:pt idx="18">
                  <c:v>39.337337900585723</c:v>
                </c:pt>
                <c:pt idx="19">
                  <c:v>35.288114178134414</c:v>
                </c:pt>
                <c:pt idx="20">
                  <c:v>8.574382449667068</c:v>
                </c:pt>
                <c:pt idx="21">
                  <c:v>8.5115481427478432</c:v>
                </c:pt>
                <c:pt idx="22">
                  <c:v>3.7329429691064093</c:v>
                </c:pt>
                <c:pt idx="23">
                  <c:v>1.6809112641466493</c:v>
                </c:pt>
                <c:pt idx="24">
                  <c:v>0.46559302896399601</c:v>
                </c:pt>
                <c:pt idx="25">
                  <c:v>-1.7999999999999999E-8</c:v>
                </c:pt>
                <c:pt idx="26">
                  <c:v>-0.23187798373656268</c:v>
                </c:pt>
                <c:pt idx="27">
                  <c:v>-0.33063705669947957</c:v>
                </c:pt>
                <c:pt idx="28">
                  <c:v>-1.6951655005295161</c:v>
                </c:pt>
                <c:pt idx="29">
                  <c:v>-4.2181313206396922</c:v>
                </c:pt>
                <c:pt idx="30">
                  <c:v>-59.695653358414326</c:v>
                </c:pt>
                <c:pt idx="31">
                  <c:v>-81.142359692269295</c:v>
                </c:pt>
                <c:pt idx="32">
                  <c:v>-115.60267354082306</c:v>
                </c:pt>
                <c:pt idx="33">
                  <c:v>-173.62306289019227</c:v>
                </c:pt>
                <c:pt idx="34">
                  <c:v>-228.0550927997181</c:v>
                </c:pt>
                <c:pt idx="35">
                  <c:v>-345.70751872846591</c:v>
                </c:pt>
                <c:pt idx="36">
                  <c:v>-583.63219035422946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2-43D5-BBDA-083C1760C5D9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val>
            <c:numRef>
              <c:f>'Gen. Siniestros Directos'!$C$131:$AM$131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F2-43D5-BBDA-083C1760C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4012256"/>
        <c:axId val="1364012816"/>
      </c:barChart>
      <c:catAx>
        <c:axId val="13640122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364012816"/>
        <c:crosses val="autoZero"/>
        <c:auto val="1"/>
        <c:lblAlgn val="ctr"/>
        <c:lblOffset val="100"/>
        <c:noMultiLvlLbl val="0"/>
      </c:catAx>
      <c:valAx>
        <c:axId val="1364012816"/>
        <c:scaling>
          <c:orientation val="minMax"/>
        </c:scaling>
        <c:delete val="0"/>
        <c:axPos val="l"/>
        <c:title>
          <c:tx>
            <c:strRef>
              <c:f>'Gen. Siniestros Directos'!$G$136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364012256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Siniestro Directo Promedio'!$C$71:$AJ$71</c:f>
              <c:strCache>
                <c:ptCount val="32"/>
                <c:pt idx="0">
                  <c:v>Orsan Crédito - 1</c:v>
                </c:pt>
                <c:pt idx="1">
                  <c:v>Suaval - 2</c:v>
                </c:pt>
                <c:pt idx="2">
                  <c:v>HDI Gar. y Cré. - 3</c:v>
                </c:pt>
                <c:pt idx="3">
                  <c:v>AVLA Crédito - 4</c:v>
                </c:pt>
                <c:pt idx="4">
                  <c:v>Cesce Chile - 5</c:v>
                </c:pt>
                <c:pt idx="5">
                  <c:v>HDI Seguros - 6</c:v>
                </c:pt>
                <c:pt idx="6">
                  <c:v>Porvenir - 7</c:v>
                </c:pt>
                <c:pt idx="7">
                  <c:v>Mapfre - 8</c:v>
                </c:pt>
                <c:pt idx="8">
                  <c:v>Orion Seguros - 9</c:v>
                </c:pt>
                <c:pt idx="9">
                  <c:v>FID Chile - 10</c:v>
                </c:pt>
                <c:pt idx="10">
                  <c:v>Renta Nacional - 11</c:v>
                </c:pt>
                <c:pt idx="11">
                  <c:v>Chilena Consolidada - 12</c:v>
                </c:pt>
                <c:pt idx="12">
                  <c:v>Southbridge - 13</c:v>
                </c:pt>
                <c:pt idx="13">
                  <c:v>BCI Seguros - 14</c:v>
                </c:pt>
                <c:pt idx="14">
                  <c:v>Continental Crédito - 15</c:v>
                </c:pt>
                <c:pt idx="15">
                  <c:v>Consorcio Nacional - 16</c:v>
                </c:pt>
                <c:pt idx="16">
                  <c:v>Liberty Seguros - 17</c:v>
                </c:pt>
                <c:pt idx="17">
                  <c:v>Chubb Generales - 18</c:v>
                </c:pt>
                <c:pt idx="18">
                  <c:v>Reale Chile - 19</c:v>
                </c:pt>
                <c:pt idx="19">
                  <c:v>BNP Paribas Cardif - 20</c:v>
                </c:pt>
                <c:pt idx="20">
                  <c:v>Assurant Chile - 21</c:v>
                </c:pt>
                <c:pt idx="21">
                  <c:v>SegChile - 22</c:v>
                </c:pt>
                <c:pt idx="22">
                  <c:v>MetLife Generales - 23</c:v>
                </c:pt>
                <c:pt idx="23">
                  <c:v>Solunión Chile - 24</c:v>
                </c:pt>
                <c:pt idx="24">
                  <c:v>Huelen - 25</c:v>
                </c:pt>
                <c:pt idx="25">
                  <c:v>Suramericana - 26</c:v>
                </c:pt>
                <c:pt idx="26">
                  <c:v>Zenit Seguros - 27</c:v>
                </c:pt>
                <c:pt idx="27">
                  <c:v>Zurich Santander - 28</c:v>
                </c:pt>
                <c:pt idx="28">
                  <c:v>Unnio - 29</c:v>
                </c:pt>
                <c:pt idx="29">
                  <c:v>Coface Chile - 30</c:v>
                </c:pt>
                <c:pt idx="30">
                  <c:v>Continental Generales - 31</c:v>
                </c:pt>
                <c:pt idx="31">
                  <c:v>Starr International - 32</c:v>
                </c:pt>
              </c:strCache>
            </c:strRef>
          </c:cat>
          <c:val>
            <c:numRef>
              <c:f>'Gen. Siniestro Directo Promedio'!$C$70:$AJ$70</c:f>
              <c:numCache>
                <c:formatCode>#,##0</c:formatCode>
                <c:ptCount val="34"/>
                <c:pt idx="0">
                  <c:v>2225.0946798176487</c:v>
                </c:pt>
                <c:pt idx="1">
                  <c:v>1633.253104321451</c:v>
                </c:pt>
                <c:pt idx="2">
                  <c:v>1079.2612551020595</c:v>
                </c:pt>
                <c:pt idx="3">
                  <c:v>978.27933732785993</c:v>
                </c:pt>
                <c:pt idx="4">
                  <c:v>414.79882744557142</c:v>
                </c:pt>
                <c:pt idx="5">
                  <c:v>219.99928170834104</c:v>
                </c:pt>
                <c:pt idx="6">
                  <c:v>112.4287143385353</c:v>
                </c:pt>
                <c:pt idx="7">
                  <c:v>111.70114137414937</c:v>
                </c:pt>
                <c:pt idx="8">
                  <c:v>110.60419813202454</c:v>
                </c:pt>
                <c:pt idx="9">
                  <c:v>90.740735911661233</c:v>
                </c:pt>
                <c:pt idx="10">
                  <c:v>62.029832415930834</c:v>
                </c:pt>
                <c:pt idx="11">
                  <c:v>61.395134483448899</c:v>
                </c:pt>
                <c:pt idx="12">
                  <c:v>59.602346852273108</c:v>
                </c:pt>
                <c:pt idx="13">
                  <c:v>39.72432292745399</c:v>
                </c:pt>
                <c:pt idx="14">
                  <c:v>37.793867809941482</c:v>
                </c:pt>
                <c:pt idx="15">
                  <c:v>35.433510744006277</c:v>
                </c:pt>
                <c:pt idx="16">
                  <c:v>28.498363129213057</c:v>
                </c:pt>
                <c:pt idx="17">
                  <c:v>27.872587677356798</c:v>
                </c:pt>
                <c:pt idx="18">
                  <c:v>25.435300030041208</c:v>
                </c:pt>
                <c:pt idx="19">
                  <c:v>5.6363260133290396</c:v>
                </c:pt>
                <c:pt idx="20">
                  <c:v>0.77289168649131246</c:v>
                </c:pt>
                <c:pt idx="21">
                  <c:v>6.5317741897623289E-3</c:v>
                </c:pt>
                <c:pt idx="22">
                  <c:v>-7.0227165487109069</c:v>
                </c:pt>
                <c:pt idx="23">
                  <c:v>-7.4304494371365344</c:v>
                </c:pt>
                <c:pt idx="24">
                  <c:v>-20.071597770623821</c:v>
                </c:pt>
                <c:pt idx="25">
                  <c:v>-31.42497815538022</c:v>
                </c:pt>
                <c:pt idx="26">
                  <c:v>-35.946562470453898</c:v>
                </c:pt>
                <c:pt idx="27">
                  <c:v>-46.210111598270053</c:v>
                </c:pt>
                <c:pt idx="28">
                  <c:v>-92.140390702053452</c:v>
                </c:pt>
                <c:pt idx="29">
                  <c:v>-171.35413048774623</c:v>
                </c:pt>
                <c:pt idx="30">
                  <c:v>-206.41586153569321</c:v>
                </c:pt>
                <c:pt idx="31">
                  <c:v>-750.93930673635066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4-4D7D-B032-E0675523F8A8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Siniestro Directo Promedio'!$C$71:$AJ$71</c:f>
              <c:strCache>
                <c:ptCount val="32"/>
                <c:pt idx="0">
                  <c:v>Orsan Crédito - 1</c:v>
                </c:pt>
                <c:pt idx="1">
                  <c:v>Suaval - 2</c:v>
                </c:pt>
                <c:pt idx="2">
                  <c:v>HDI Gar. y Cré. - 3</c:v>
                </c:pt>
                <c:pt idx="3">
                  <c:v>AVLA Crédito - 4</c:v>
                </c:pt>
                <c:pt idx="4">
                  <c:v>Cesce Chile - 5</c:v>
                </c:pt>
                <c:pt idx="5">
                  <c:v>HDI Seguros - 6</c:v>
                </c:pt>
                <c:pt idx="6">
                  <c:v>Porvenir - 7</c:v>
                </c:pt>
                <c:pt idx="7">
                  <c:v>Mapfre - 8</c:v>
                </c:pt>
                <c:pt idx="8">
                  <c:v>Orion Seguros - 9</c:v>
                </c:pt>
                <c:pt idx="9">
                  <c:v>FID Chile - 10</c:v>
                </c:pt>
                <c:pt idx="10">
                  <c:v>Renta Nacional - 11</c:v>
                </c:pt>
                <c:pt idx="11">
                  <c:v>Chilena Consolidada - 12</c:v>
                </c:pt>
                <c:pt idx="12">
                  <c:v>Southbridge - 13</c:v>
                </c:pt>
                <c:pt idx="13">
                  <c:v>BCI Seguros - 14</c:v>
                </c:pt>
                <c:pt idx="14">
                  <c:v>Continental Crédito - 15</c:v>
                </c:pt>
                <c:pt idx="15">
                  <c:v>Consorcio Nacional - 16</c:v>
                </c:pt>
                <c:pt idx="16">
                  <c:v>Liberty Seguros - 17</c:v>
                </c:pt>
                <c:pt idx="17">
                  <c:v>Chubb Generales - 18</c:v>
                </c:pt>
                <c:pt idx="18">
                  <c:v>Reale Chile - 19</c:v>
                </c:pt>
                <c:pt idx="19">
                  <c:v>BNP Paribas Cardif - 20</c:v>
                </c:pt>
                <c:pt idx="20">
                  <c:v>Assurant Chile - 21</c:v>
                </c:pt>
                <c:pt idx="21">
                  <c:v>SegChile - 22</c:v>
                </c:pt>
                <c:pt idx="22">
                  <c:v>MetLife Generales - 23</c:v>
                </c:pt>
                <c:pt idx="23">
                  <c:v>Solunión Chile - 24</c:v>
                </c:pt>
                <c:pt idx="24">
                  <c:v>Huelen - 25</c:v>
                </c:pt>
                <c:pt idx="25">
                  <c:v>Suramericana - 26</c:v>
                </c:pt>
                <c:pt idx="26">
                  <c:v>Zenit Seguros - 27</c:v>
                </c:pt>
                <c:pt idx="27">
                  <c:v>Zurich Santander - 28</c:v>
                </c:pt>
                <c:pt idx="28">
                  <c:v>Unnio - 29</c:v>
                </c:pt>
                <c:pt idx="29">
                  <c:v>Coface Chile - 30</c:v>
                </c:pt>
                <c:pt idx="30">
                  <c:v>Continental Generales - 31</c:v>
                </c:pt>
                <c:pt idx="31">
                  <c:v>Starr International - 32</c:v>
                </c:pt>
              </c:strCache>
            </c:strRef>
          </c:cat>
          <c:val>
            <c:numRef>
              <c:f>'Gen. Siniestro Directo Promedio'!$C$73:$AJ$73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C4-4D7D-B032-E0675523F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4016176"/>
        <c:axId val="1364016736"/>
      </c:barChart>
      <c:catAx>
        <c:axId val="13640161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364016736"/>
        <c:crosses val="autoZero"/>
        <c:auto val="1"/>
        <c:lblAlgn val="ctr"/>
        <c:lblOffset val="100"/>
        <c:noMultiLvlLbl val="0"/>
      </c:catAx>
      <c:valAx>
        <c:axId val="1364016736"/>
        <c:scaling>
          <c:orientation val="minMax"/>
        </c:scaling>
        <c:delete val="0"/>
        <c:axPos val="l"/>
        <c:title>
          <c:tx>
            <c:strRef>
              <c:f>'Gen. Siniestro Directo Promedio'!$G$75</c:f>
              <c:strCache>
                <c:ptCount val="1"/>
                <c:pt idx="0">
                  <c:v>UF</c:v>
                </c:pt>
              </c:strCache>
            </c:strRef>
          </c:tx>
          <c:layout>
            <c:manualLayout>
              <c:xMode val="edge"/>
              <c:yMode val="edge"/>
              <c:x val="3.52777777777820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364016176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Siniestro Directo Promedio'!$C$121:$AM$121</c:f>
              <c:strCache>
                <c:ptCount val="35"/>
                <c:pt idx="0">
                  <c:v>24. Garantía</c:v>
                </c:pt>
                <c:pt idx="1">
                  <c:v>12. Casco Aéreo</c:v>
                </c:pt>
                <c:pt idx="2">
                  <c:v>11. Casco Marítimo</c:v>
                </c:pt>
                <c:pt idx="3">
                  <c:v>20. Equipo Contratista</c:v>
                </c:pt>
                <c:pt idx="4">
                  <c:v>28. Seguros de Crédito a la Exportación</c:v>
                </c:pt>
                <c:pt idx="5">
                  <c:v>14. Responsabilidad Civil Profesional</c:v>
                </c:pt>
                <c:pt idx="6">
                  <c:v>21. Todo Riesgo, Construcción y Montaje</c:v>
                </c:pt>
                <c:pt idx="7">
                  <c:v>7. Terrorismo</c:v>
                </c:pt>
                <c:pt idx="8">
                  <c:v>23. Equipo Electrónico</c:v>
                </c:pt>
                <c:pt idx="9">
                  <c:v>15. Responsabilidad Civil Industria, Infraestructura y Comercio</c:v>
                </c:pt>
                <c:pt idx="10">
                  <c:v>18. Transporte Marítimo</c:v>
                </c:pt>
                <c:pt idx="11">
                  <c:v>22. Avería de Maquinaria</c:v>
                </c:pt>
                <c:pt idx="12">
                  <c:v>1. Incendio Ordinario</c:v>
                </c:pt>
                <c:pt idx="13">
                  <c:v>5. Pérdida de Beneficios por Terremoto</c:v>
                </c:pt>
                <c:pt idx="14">
                  <c:v>6. Otros Riesgos de la Naturaleza</c:v>
                </c:pt>
                <c:pt idx="15">
                  <c:v>10. Daños Físicos a Vehículos Motorizados</c:v>
                </c:pt>
                <c:pt idx="16">
                  <c:v>3. Otros Riesgos Adicionales a Incendio</c:v>
                </c:pt>
                <c:pt idx="17">
                  <c:v>9. Cristales</c:v>
                </c:pt>
                <c:pt idx="18">
                  <c:v>17. Transporte Terrestre</c:v>
                </c:pt>
                <c:pt idx="19">
                  <c:v>8. Robo</c:v>
                </c:pt>
                <c:pt idx="20">
                  <c:v>19. Transporte Aéreo</c:v>
                </c:pt>
                <c:pt idx="21">
                  <c:v>27. Seguros de Crédito por Ventas a Plazo</c:v>
                </c:pt>
                <c:pt idx="22">
                  <c:v>16. Responsabilidad Civil Vehículos Motorizados</c:v>
                </c:pt>
                <c:pt idx="23">
                  <c:v>4. Terremoto y Maremoto</c:v>
                </c:pt>
                <c:pt idx="24">
                  <c:v>13. Responsabilidad Civil Hogar y Condominios</c:v>
                </c:pt>
                <c:pt idx="25">
                  <c:v>26. Seguros Extensión y Garantía</c:v>
                </c:pt>
                <c:pt idx="26">
                  <c:v>33. Seguro de Cesantía</c:v>
                </c:pt>
                <c:pt idx="27">
                  <c:v>31. Accidentes Personales</c:v>
                </c:pt>
                <c:pt idx="28">
                  <c:v>2. Pérdida de Beneficios por Incendio</c:v>
                </c:pt>
                <c:pt idx="29">
                  <c:v>36. Seguro de Asistencia</c:v>
                </c:pt>
                <c:pt idx="30">
                  <c:v>32. SOAP</c:v>
                </c:pt>
                <c:pt idx="31">
                  <c:v>30. Salud</c:v>
                </c:pt>
                <c:pt idx="32">
                  <c:v>50. Otros Seguros</c:v>
                </c:pt>
                <c:pt idx="33">
                  <c:v>25. Fidelidad</c:v>
                </c:pt>
                <c:pt idx="34">
                  <c:v>35. Seguro Agrícola</c:v>
                </c:pt>
              </c:strCache>
            </c:strRef>
          </c:cat>
          <c:val>
            <c:numRef>
              <c:f>'Gen. Siniestro Directo Promedio'!$C$122:$AM$122</c:f>
              <c:numCache>
                <c:formatCode>#,##0</c:formatCode>
                <c:ptCount val="37"/>
                <c:pt idx="0">
                  <c:v>1047.5546371812954</c:v>
                </c:pt>
                <c:pt idx="1">
                  <c:v>917.57819503265387</c:v>
                </c:pt>
                <c:pt idx="2">
                  <c:v>784.1803150696536</c:v>
                </c:pt>
                <c:pt idx="3">
                  <c:v>422.31096537418648</c:v>
                </c:pt>
                <c:pt idx="4">
                  <c:v>325.10196612054312</c:v>
                </c:pt>
                <c:pt idx="5">
                  <c:v>301.94034741106208</c:v>
                </c:pt>
                <c:pt idx="6">
                  <c:v>298.04305244586664</c:v>
                </c:pt>
                <c:pt idx="7">
                  <c:v>213.21780448418622</c:v>
                </c:pt>
                <c:pt idx="8">
                  <c:v>207.26522988504044</c:v>
                </c:pt>
                <c:pt idx="9">
                  <c:v>133.21362346712652</c:v>
                </c:pt>
                <c:pt idx="10">
                  <c:v>118.66187496712649</c:v>
                </c:pt>
                <c:pt idx="11">
                  <c:v>96.722137985770942</c:v>
                </c:pt>
                <c:pt idx="12">
                  <c:v>81.864706883587374</c:v>
                </c:pt>
                <c:pt idx="13">
                  <c:v>76.405057461211328</c:v>
                </c:pt>
                <c:pt idx="14">
                  <c:v>67.817347009293769</c:v>
                </c:pt>
                <c:pt idx="15">
                  <c:v>40.940167561050032</c:v>
                </c:pt>
                <c:pt idx="16">
                  <c:v>40.105140448805855</c:v>
                </c:pt>
                <c:pt idx="17">
                  <c:v>38.974465680304853</c:v>
                </c:pt>
                <c:pt idx="18">
                  <c:v>37.110066146508906</c:v>
                </c:pt>
                <c:pt idx="19">
                  <c:v>27.962087841185891</c:v>
                </c:pt>
                <c:pt idx="20">
                  <c:v>27.44811006695889</c:v>
                </c:pt>
                <c:pt idx="21">
                  <c:v>19.216020184986395</c:v>
                </c:pt>
                <c:pt idx="22">
                  <c:v>18.147012027592091</c:v>
                </c:pt>
                <c:pt idx="23">
                  <c:v>16.052093949730324</c:v>
                </c:pt>
                <c:pt idx="24">
                  <c:v>6.8469563082940592</c:v>
                </c:pt>
                <c:pt idx="25">
                  <c:v>-2.9351643510957302</c:v>
                </c:pt>
                <c:pt idx="26">
                  <c:v>-7.565388123215727</c:v>
                </c:pt>
                <c:pt idx="27">
                  <c:v>-10.945968361023784</c:v>
                </c:pt>
                <c:pt idx="28">
                  <c:v>-13.039734619457816</c:v>
                </c:pt>
                <c:pt idx="29">
                  <c:v>-13.98871086554006</c:v>
                </c:pt>
                <c:pt idx="30">
                  <c:v>-30.111538687164806</c:v>
                </c:pt>
                <c:pt idx="31">
                  <c:v>-33.480472165123011</c:v>
                </c:pt>
                <c:pt idx="32">
                  <c:v>-38.602567669173183</c:v>
                </c:pt>
                <c:pt idx="33">
                  <c:v>-111.0034558063077</c:v>
                </c:pt>
                <c:pt idx="34">
                  <c:v>-1175.5417214315369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B-4F5C-ABAE-C060D2A0FB03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Siniestro Directo Promedio'!$C$121:$AM$121</c:f>
              <c:strCache>
                <c:ptCount val="35"/>
                <c:pt idx="0">
                  <c:v>24. Garantía</c:v>
                </c:pt>
                <c:pt idx="1">
                  <c:v>12. Casco Aéreo</c:v>
                </c:pt>
                <c:pt idx="2">
                  <c:v>11. Casco Marítimo</c:v>
                </c:pt>
                <c:pt idx="3">
                  <c:v>20. Equipo Contratista</c:v>
                </c:pt>
                <c:pt idx="4">
                  <c:v>28. Seguros de Crédito a la Exportación</c:v>
                </c:pt>
                <c:pt idx="5">
                  <c:v>14. Responsabilidad Civil Profesional</c:v>
                </c:pt>
                <c:pt idx="6">
                  <c:v>21. Todo Riesgo, Construcción y Montaje</c:v>
                </c:pt>
                <c:pt idx="7">
                  <c:v>7. Terrorismo</c:v>
                </c:pt>
                <c:pt idx="8">
                  <c:v>23. Equipo Electrónico</c:v>
                </c:pt>
                <c:pt idx="9">
                  <c:v>15. Responsabilidad Civil Industria, Infraestructura y Comercio</c:v>
                </c:pt>
                <c:pt idx="10">
                  <c:v>18. Transporte Marítimo</c:v>
                </c:pt>
                <c:pt idx="11">
                  <c:v>22. Avería de Maquinaria</c:v>
                </c:pt>
                <c:pt idx="12">
                  <c:v>1. Incendio Ordinario</c:v>
                </c:pt>
                <c:pt idx="13">
                  <c:v>5. Pérdida de Beneficios por Terremoto</c:v>
                </c:pt>
                <c:pt idx="14">
                  <c:v>6. Otros Riesgos de la Naturaleza</c:v>
                </c:pt>
                <c:pt idx="15">
                  <c:v>10. Daños Físicos a Vehículos Motorizados</c:v>
                </c:pt>
                <c:pt idx="16">
                  <c:v>3. Otros Riesgos Adicionales a Incendio</c:v>
                </c:pt>
                <c:pt idx="17">
                  <c:v>9. Cristales</c:v>
                </c:pt>
                <c:pt idx="18">
                  <c:v>17. Transporte Terrestre</c:v>
                </c:pt>
                <c:pt idx="19">
                  <c:v>8. Robo</c:v>
                </c:pt>
                <c:pt idx="20">
                  <c:v>19. Transporte Aéreo</c:v>
                </c:pt>
                <c:pt idx="21">
                  <c:v>27. Seguros de Crédito por Ventas a Plazo</c:v>
                </c:pt>
                <c:pt idx="22">
                  <c:v>16. Responsabilidad Civil Vehículos Motorizados</c:v>
                </c:pt>
                <c:pt idx="23">
                  <c:v>4. Terremoto y Maremoto</c:v>
                </c:pt>
                <c:pt idx="24">
                  <c:v>13. Responsabilidad Civil Hogar y Condominios</c:v>
                </c:pt>
                <c:pt idx="25">
                  <c:v>26. Seguros Extensión y Garantía</c:v>
                </c:pt>
                <c:pt idx="26">
                  <c:v>33. Seguro de Cesantía</c:v>
                </c:pt>
                <c:pt idx="27">
                  <c:v>31. Accidentes Personales</c:v>
                </c:pt>
                <c:pt idx="28">
                  <c:v>2. Pérdida de Beneficios por Incendio</c:v>
                </c:pt>
                <c:pt idx="29">
                  <c:v>36. Seguro de Asistencia</c:v>
                </c:pt>
                <c:pt idx="30">
                  <c:v>32. SOAP</c:v>
                </c:pt>
                <c:pt idx="31">
                  <c:v>30. Salud</c:v>
                </c:pt>
                <c:pt idx="32">
                  <c:v>50. Otros Seguros</c:v>
                </c:pt>
                <c:pt idx="33">
                  <c:v>25. Fidelidad</c:v>
                </c:pt>
                <c:pt idx="34">
                  <c:v>35. Seguro Agrícola</c:v>
                </c:pt>
              </c:strCache>
            </c:strRef>
          </c:cat>
          <c:val>
            <c:numRef>
              <c:f>'Gen. Siniestro Directo Promedio'!$C$124:$AM$124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7B-4F5C-ABAE-C060D2A0F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4020096"/>
        <c:axId val="1364020656"/>
      </c:barChart>
      <c:catAx>
        <c:axId val="13640200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364020656"/>
        <c:crosses val="autoZero"/>
        <c:auto val="1"/>
        <c:lblAlgn val="ctr"/>
        <c:lblOffset val="100"/>
        <c:noMultiLvlLbl val="0"/>
      </c:catAx>
      <c:valAx>
        <c:axId val="1364020656"/>
        <c:scaling>
          <c:orientation val="minMax"/>
        </c:scaling>
        <c:delete val="0"/>
        <c:axPos val="l"/>
        <c:title>
          <c:tx>
            <c:strRef>
              <c:f>'Gen. Siniestro Directo Promedio'!$G$129</c:f>
              <c:strCache>
                <c:ptCount val="1"/>
                <c:pt idx="0">
                  <c:v>UF</c:v>
                </c:pt>
              </c:strCache>
            </c:strRef>
          </c:tx>
          <c:layout>
            <c:manualLayout>
              <c:xMode val="edge"/>
              <c:yMode val="edge"/>
              <c:x val="3.5277777777782057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364020096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Número de Siniestros'!$C$78:$AJ$78</c:f>
              <c:strCache>
                <c:ptCount val="32"/>
                <c:pt idx="0">
                  <c:v>BNP Paribas Cardif - 1</c:v>
                </c:pt>
                <c:pt idx="1">
                  <c:v>Liberty Seguros - 2</c:v>
                </c:pt>
                <c:pt idx="2">
                  <c:v>BCI Seguros - 3</c:v>
                </c:pt>
                <c:pt idx="3">
                  <c:v>Suramericana - 4</c:v>
                </c:pt>
                <c:pt idx="4">
                  <c:v>Reale Chile - 5</c:v>
                </c:pt>
                <c:pt idx="5">
                  <c:v>Chubb Generales - 6</c:v>
                </c:pt>
                <c:pt idx="6">
                  <c:v>Chilena Consolidada - 7</c:v>
                </c:pt>
                <c:pt idx="7">
                  <c:v>Zurich Santander - 8</c:v>
                </c:pt>
                <c:pt idx="8">
                  <c:v>Consorcio Nacional - 9</c:v>
                </c:pt>
                <c:pt idx="9">
                  <c:v>HDI Seguros - 10</c:v>
                </c:pt>
                <c:pt idx="10">
                  <c:v>Mapfre - 11</c:v>
                </c:pt>
                <c:pt idx="11">
                  <c:v>Southbridge - 12</c:v>
                </c:pt>
                <c:pt idx="12">
                  <c:v>Renta Nacional - 13</c:v>
                </c:pt>
                <c:pt idx="13">
                  <c:v>Orion Seguros - 14</c:v>
                </c:pt>
                <c:pt idx="14">
                  <c:v>Zenit Seguros - 15</c:v>
                </c:pt>
                <c:pt idx="15">
                  <c:v>Assurant Chile - 16</c:v>
                </c:pt>
                <c:pt idx="16">
                  <c:v>Unnio - 17</c:v>
                </c:pt>
                <c:pt idx="17">
                  <c:v>FID Chile - 18</c:v>
                </c:pt>
                <c:pt idx="18">
                  <c:v>Continental Crédito - 19</c:v>
                </c:pt>
                <c:pt idx="19">
                  <c:v>Porvenir - 20</c:v>
                </c:pt>
                <c:pt idx="20">
                  <c:v>Solunión Chile - 21</c:v>
                </c:pt>
                <c:pt idx="21">
                  <c:v>Continental Generales - 22</c:v>
                </c:pt>
                <c:pt idx="22">
                  <c:v>AVLA Crédito - 23</c:v>
                </c:pt>
                <c:pt idx="23">
                  <c:v>MetLife Generales - 24</c:v>
                </c:pt>
                <c:pt idx="24">
                  <c:v>Cesce Chile - 25</c:v>
                </c:pt>
                <c:pt idx="25">
                  <c:v>SegChile - 26</c:v>
                </c:pt>
                <c:pt idx="26">
                  <c:v>Starr International - 27</c:v>
                </c:pt>
                <c:pt idx="27">
                  <c:v>Coface Chile - 28</c:v>
                </c:pt>
                <c:pt idx="28">
                  <c:v>Orsan Crédito - 29</c:v>
                </c:pt>
                <c:pt idx="29">
                  <c:v>HDI Gar. y Cré. - 30</c:v>
                </c:pt>
                <c:pt idx="30">
                  <c:v>Suaval - 31</c:v>
                </c:pt>
                <c:pt idx="31">
                  <c:v>Huelen - 32</c:v>
                </c:pt>
              </c:strCache>
            </c:strRef>
          </c:cat>
          <c:val>
            <c:numRef>
              <c:f>'Gen. Número de Siniestros'!$C$77:$AJ$77</c:f>
              <c:numCache>
                <c:formatCode>#,##0</c:formatCode>
                <c:ptCount val="34"/>
                <c:pt idx="0">
                  <c:v>46424.000000000007</c:v>
                </c:pt>
                <c:pt idx="1">
                  <c:v>37497</c:v>
                </c:pt>
                <c:pt idx="2">
                  <c:v>36173</c:v>
                </c:pt>
                <c:pt idx="3">
                  <c:v>30098</c:v>
                </c:pt>
                <c:pt idx="4">
                  <c:v>21897</c:v>
                </c:pt>
                <c:pt idx="5">
                  <c:v>18232</c:v>
                </c:pt>
                <c:pt idx="6">
                  <c:v>9752</c:v>
                </c:pt>
                <c:pt idx="7">
                  <c:v>7897</c:v>
                </c:pt>
                <c:pt idx="8">
                  <c:v>7496</c:v>
                </c:pt>
                <c:pt idx="9">
                  <c:v>6406</c:v>
                </c:pt>
                <c:pt idx="10">
                  <c:v>5620.0000000000009</c:v>
                </c:pt>
                <c:pt idx="11">
                  <c:v>5509</c:v>
                </c:pt>
                <c:pt idx="12">
                  <c:v>3933</c:v>
                </c:pt>
                <c:pt idx="13">
                  <c:v>3871</c:v>
                </c:pt>
                <c:pt idx="14">
                  <c:v>3435.0000000000005</c:v>
                </c:pt>
                <c:pt idx="15">
                  <c:v>3078</c:v>
                </c:pt>
                <c:pt idx="16">
                  <c:v>1975</c:v>
                </c:pt>
                <c:pt idx="17">
                  <c:v>1927</c:v>
                </c:pt>
                <c:pt idx="18">
                  <c:v>1277</c:v>
                </c:pt>
                <c:pt idx="19">
                  <c:v>963</c:v>
                </c:pt>
                <c:pt idx="20">
                  <c:v>795</c:v>
                </c:pt>
                <c:pt idx="21">
                  <c:v>620</c:v>
                </c:pt>
                <c:pt idx="22">
                  <c:v>206</c:v>
                </c:pt>
                <c:pt idx="23">
                  <c:v>167</c:v>
                </c:pt>
                <c:pt idx="24">
                  <c:v>155</c:v>
                </c:pt>
                <c:pt idx="25">
                  <c:v>125</c:v>
                </c:pt>
                <c:pt idx="26">
                  <c:v>80</c:v>
                </c:pt>
                <c:pt idx="27">
                  <c:v>59</c:v>
                </c:pt>
                <c:pt idx="28">
                  <c:v>41</c:v>
                </c:pt>
                <c:pt idx="29">
                  <c:v>33</c:v>
                </c:pt>
                <c:pt idx="30">
                  <c:v>10</c:v>
                </c:pt>
                <c:pt idx="31">
                  <c:v>3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6-490C-A311-53447EDB6455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Número de Siniestros'!$C$78:$AJ$78</c:f>
              <c:strCache>
                <c:ptCount val="32"/>
                <c:pt idx="0">
                  <c:v>BNP Paribas Cardif - 1</c:v>
                </c:pt>
                <c:pt idx="1">
                  <c:v>Liberty Seguros - 2</c:v>
                </c:pt>
                <c:pt idx="2">
                  <c:v>BCI Seguros - 3</c:v>
                </c:pt>
                <c:pt idx="3">
                  <c:v>Suramericana - 4</c:v>
                </c:pt>
                <c:pt idx="4">
                  <c:v>Reale Chile - 5</c:v>
                </c:pt>
                <c:pt idx="5">
                  <c:v>Chubb Generales - 6</c:v>
                </c:pt>
                <c:pt idx="6">
                  <c:v>Chilena Consolidada - 7</c:v>
                </c:pt>
                <c:pt idx="7">
                  <c:v>Zurich Santander - 8</c:v>
                </c:pt>
                <c:pt idx="8">
                  <c:v>Consorcio Nacional - 9</c:v>
                </c:pt>
                <c:pt idx="9">
                  <c:v>HDI Seguros - 10</c:v>
                </c:pt>
                <c:pt idx="10">
                  <c:v>Mapfre - 11</c:v>
                </c:pt>
                <c:pt idx="11">
                  <c:v>Southbridge - 12</c:v>
                </c:pt>
                <c:pt idx="12">
                  <c:v>Renta Nacional - 13</c:v>
                </c:pt>
                <c:pt idx="13">
                  <c:v>Orion Seguros - 14</c:v>
                </c:pt>
                <c:pt idx="14">
                  <c:v>Zenit Seguros - 15</c:v>
                </c:pt>
                <c:pt idx="15">
                  <c:v>Assurant Chile - 16</c:v>
                </c:pt>
                <c:pt idx="16">
                  <c:v>Unnio - 17</c:v>
                </c:pt>
                <c:pt idx="17">
                  <c:v>FID Chile - 18</c:v>
                </c:pt>
                <c:pt idx="18">
                  <c:v>Continental Crédito - 19</c:v>
                </c:pt>
                <c:pt idx="19">
                  <c:v>Porvenir - 20</c:v>
                </c:pt>
                <c:pt idx="20">
                  <c:v>Solunión Chile - 21</c:v>
                </c:pt>
                <c:pt idx="21">
                  <c:v>Continental Generales - 22</c:v>
                </c:pt>
                <c:pt idx="22">
                  <c:v>AVLA Crédito - 23</c:v>
                </c:pt>
                <c:pt idx="23">
                  <c:v>MetLife Generales - 24</c:v>
                </c:pt>
                <c:pt idx="24">
                  <c:v>Cesce Chile - 25</c:v>
                </c:pt>
                <c:pt idx="25">
                  <c:v>SegChile - 26</c:v>
                </c:pt>
                <c:pt idx="26">
                  <c:v>Starr International - 27</c:v>
                </c:pt>
                <c:pt idx="27">
                  <c:v>Coface Chile - 28</c:v>
                </c:pt>
                <c:pt idx="28">
                  <c:v>Orsan Crédito - 29</c:v>
                </c:pt>
                <c:pt idx="29">
                  <c:v>HDI Gar. y Cré. - 30</c:v>
                </c:pt>
                <c:pt idx="30">
                  <c:v>Suaval - 31</c:v>
                </c:pt>
                <c:pt idx="31">
                  <c:v>Huelen - 32</c:v>
                </c:pt>
              </c:strCache>
            </c:strRef>
          </c:cat>
          <c:val>
            <c:numRef>
              <c:f>'Gen. Número de Siniestros'!$C$80:$AJ$80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56-490C-A311-53447EDB6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02163968"/>
        <c:axId val="1602164528"/>
      </c:barChart>
      <c:catAx>
        <c:axId val="16021639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02164528"/>
        <c:crosses val="autoZero"/>
        <c:auto val="1"/>
        <c:lblAlgn val="ctr"/>
        <c:lblOffset val="100"/>
        <c:noMultiLvlLbl val="0"/>
      </c:catAx>
      <c:valAx>
        <c:axId val="1602164528"/>
        <c:scaling>
          <c:orientation val="minMax"/>
        </c:scaling>
        <c:delete val="0"/>
        <c:axPos val="l"/>
        <c:title>
          <c:tx>
            <c:strRef>
              <c:f>'Gen. Número de Siniestros'!$G$82</c:f>
              <c:strCache>
                <c:ptCount val="1"/>
                <c:pt idx="0">
                  <c:v>Número de Siniestros</c:v>
                </c:pt>
              </c:strCache>
            </c:strRef>
          </c:tx>
          <c:layout>
            <c:manualLayout>
              <c:xMode val="edge"/>
              <c:yMode val="edge"/>
              <c:x val="3.5277777777782083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0216396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6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Número de Siniestros'!$C$128:$AM$128</c:f>
              <c:strCache>
                <c:ptCount val="35"/>
                <c:pt idx="0">
                  <c:v>10. Daños Físicos a Vehículos Motorizados</c:v>
                </c:pt>
                <c:pt idx="1">
                  <c:v>33. Seguro de Cesantía</c:v>
                </c:pt>
                <c:pt idx="2">
                  <c:v>16. Responsabilidad Civil Vehículos Motorizados</c:v>
                </c:pt>
                <c:pt idx="3">
                  <c:v>50. Otros Seguros</c:v>
                </c:pt>
                <c:pt idx="4">
                  <c:v>1. Incendio Ordinario</c:v>
                </c:pt>
                <c:pt idx="5">
                  <c:v>4. Terremoto y Maremoto</c:v>
                </c:pt>
                <c:pt idx="6">
                  <c:v>36. Seguro de Asistencia</c:v>
                </c:pt>
                <c:pt idx="7">
                  <c:v>31. Accidentes Personales</c:v>
                </c:pt>
                <c:pt idx="8">
                  <c:v>17. Transporte Terrestre</c:v>
                </c:pt>
                <c:pt idx="9">
                  <c:v>32. SOAP</c:v>
                </c:pt>
                <c:pt idx="10">
                  <c:v>8. Robo</c:v>
                </c:pt>
                <c:pt idx="11">
                  <c:v>3. Otros Riesgos Adicionales a Incendio</c:v>
                </c:pt>
                <c:pt idx="12">
                  <c:v>15. Responsabilidad Civil Industria, Infraestructura y Comercio</c:v>
                </c:pt>
                <c:pt idx="13">
                  <c:v>27. Seguros de Crédito por Ventas a Plazo</c:v>
                </c:pt>
                <c:pt idx="14">
                  <c:v>18. Transporte Marítimo</c:v>
                </c:pt>
                <c:pt idx="15">
                  <c:v>30. Salud</c:v>
                </c:pt>
                <c:pt idx="16">
                  <c:v>6. Otros Riesgos de la Naturaleza</c:v>
                </c:pt>
                <c:pt idx="17">
                  <c:v>20. Equipo Contratista</c:v>
                </c:pt>
                <c:pt idx="18">
                  <c:v>24. Garantía</c:v>
                </c:pt>
                <c:pt idx="19">
                  <c:v>7. Terrorismo</c:v>
                </c:pt>
                <c:pt idx="20">
                  <c:v>21. Todo Riesgo, Construcción y Montaje</c:v>
                </c:pt>
                <c:pt idx="21">
                  <c:v>14. Responsabilidad Civil Profesional</c:v>
                </c:pt>
                <c:pt idx="22">
                  <c:v>9. Cristales</c:v>
                </c:pt>
                <c:pt idx="23">
                  <c:v>23. Equipo Electrónico</c:v>
                </c:pt>
                <c:pt idx="24">
                  <c:v>35. Seguro Agrícola</c:v>
                </c:pt>
                <c:pt idx="25">
                  <c:v>19. Transporte Aéreo</c:v>
                </c:pt>
                <c:pt idx="26">
                  <c:v>2. Pérdida de Beneficios por Incendio</c:v>
                </c:pt>
                <c:pt idx="27">
                  <c:v>28. Seguros de Crédito a la Exportación</c:v>
                </c:pt>
                <c:pt idx="28">
                  <c:v>22. Avería de Maquinaria</c:v>
                </c:pt>
                <c:pt idx="29">
                  <c:v>26. Seguros Extensión y Garantía</c:v>
                </c:pt>
                <c:pt idx="30">
                  <c:v>13. Responsabilidad Civil Hogar y Condominios</c:v>
                </c:pt>
                <c:pt idx="31">
                  <c:v>12. Casco Aéreo</c:v>
                </c:pt>
                <c:pt idx="32">
                  <c:v>11. Casco Marítimo</c:v>
                </c:pt>
                <c:pt idx="33">
                  <c:v>25. Fidelidad</c:v>
                </c:pt>
                <c:pt idx="34">
                  <c:v>5. Pérdida de Beneficios por Terremoto</c:v>
                </c:pt>
              </c:strCache>
            </c:strRef>
          </c:cat>
          <c:val>
            <c:numRef>
              <c:f>'Gen. Número de Siniestros'!$C$129:$AM$129</c:f>
              <c:numCache>
                <c:formatCode>#,##0</c:formatCode>
                <c:ptCount val="37"/>
                <c:pt idx="0">
                  <c:v>102.79300000000001</c:v>
                </c:pt>
                <c:pt idx="1">
                  <c:v>45.696000000000005</c:v>
                </c:pt>
                <c:pt idx="2">
                  <c:v>19.812999999999999</c:v>
                </c:pt>
                <c:pt idx="3">
                  <c:v>15.119</c:v>
                </c:pt>
                <c:pt idx="4">
                  <c:v>11.888999999999999</c:v>
                </c:pt>
                <c:pt idx="5">
                  <c:v>9.141</c:v>
                </c:pt>
                <c:pt idx="6">
                  <c:v>8.2639999999999993</c:v>
                </c:pt>
                <c:pt idx="7">
                  <c:v>7.4130000000000003</c:v>
                </c:pt>
                <c:pt idx="8">
                  <c:v>6.6269999999999998</c:v>
                </c:pt>
                <c:pt idx="9">
                  <c:v>5.766</c:v>
                </c:pt>
                <c:pt idx="10">
                  <c:v>5.0279999999999996</c:v>
                </c:pt>
                <c:pt idx="11">
                  <c:v>3.625</c:v>
                </c:pt>
                <c:pt idx="12">
                  <c:v>3.4740000000000002</c:v>
                </c:pt>
                <c:pt idx="13">
                  <c:v>2.1269999999999998</c:v>
                </c:pt>
                <c:pt idx="14">
                  <c:v>1.895</c:v>
                </c:pt>
                <c:pt idx="15">
                  <c:v>1.7829999999999999</c:v>
                </c:pt>
                <c:pt idx="16">
                  <c:v>1.4179999999999999</c:v>
                </c:pt>
                <c:pt idx="17">
                  <c:v>0.73599999999999999</c:v>
                </c:pt>
                <c:pt idx="18">
                  <c:v>0.57199999999999995</c:v>
                </c:pt>
                <c:pt idx="19">
                  <c:v>0.47099999999999997</c:v>
                </c:pt>
                <c:pt idx="20">
                  <c:v>0.34399999999999997</c:v>
                </c:pt>
                <c:pt idx="21">
                  <c:v>0.33400000000000002</c:v>
                </c:pt>
                <c:pt idx="22">
                  <c:v>0.22</c:v>
                </c:pt>
                <c:pt idx="23">
                  <c:v>0.218</c:v>
                </c:pt>
                <c:pt idx="24">
                  <c:v>0.19400000000000001</c:v>
                </c:pt>
                <c:pt idx="25">
                  <c:v>0.13600000000000001</c:v>
                </c:pt>
                <c:pt idx="26">
                  <c:v>0.13</c:v>
                </c:pt>
                <c:pt idx="27">
                  <c:v>0.121</c:v>
                </c:pt>
                <c:pt idx="28">
                  <c:v>8.7999999999999995E-2</c:v>
                </c:pt>
                <c:pt idx="29">
                  <c:v>7.9000000000000001E-2</c:v>
                </c:pt>
                <c:pt idx="30">
                  <c:v>6.8000000000000005E-2</c:v>
                </c:pt>
                <c:pt idx="31">
                  <c:v>6.7000000000000004E-2</c:v>
                </c:pt>
                <c:pt idx="32">
                  <c:v>4.4999999999999998E-2</c:v>
                </c:pt>
                <c:pt idx="33">
                  <c:v>3.7999999999999999E-2</c:v>
                </c:pt>
                <c:pt idx="34">
                  <c:v>2.1999999999999999E-2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F-4A61-998B-29B3787732DC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Número de Siniestros'!$C$128:$AM$128</c:f>
              <c:strCache>
                <c:ptCount val="35"/>
                <c:pt idx="0">
                  <c:v>10. Daños Físicos a Vehículos Motorizados</c:v>
                </c:pt>
                <c:pt idx="1">
                  <c:v>33. Seguro de Cesantía</c:v>
                </c:pt>
                <c:pt idx="2">
                  <c:v>16. Responsabilidad Civil Vehículos Motorizados</c:v>
                </c:pt>
                <c:pt idx="3">
                  <c:v>50. Otros Seguros</c:v>
                </c:pt>
                <c:pt idx="4">
                  <c:v>1. Incendio Ordinario</c:v>
                </c:pt>
                <c:pt idx="5">
                  <c:v>4. Terremoto y Maremoto</c:v>
                </c:pt>
                <c:pt idx="6">
                  <c:v>36. Seguro de Asistencia</c:v>
                </c:pt>
                <c:pt idx="7">
                  <c:v>31. Accidentes Personales</c:v>
                </c:pt>
                <c:pt idx="8">
                  <c:v>17. Transporte Terrestre</c:v>
                </c:pt>
                <c:pt idx="9">
                  <c:v>32. SOAP</c:v>
                </c:pt>
                <c:pt idx="10">
                  <c:v>8. Robo</c:v>
                </c:pt>
                <c:pt idx="11">
                  <c:v>3. Otros Riesgos Adicionales a Incendio</c:v>
                </c:pt>
                <c:pt idx="12">
                  <c:v>15. Responsabilidad Civil Industria, Infraestructura y Comercio</c:v>
                </c:pt>
                <c:pt idx="13">
                  <c:v>27. Seguros de Crédito por Ventas a Plazo</c:v>
                </c:pt>
                <c:pt idx="14">
                  <c:v>18. Transporte Marítimo</c:v>
                </c:pt>
                <c:pt idx="15">
                  <c:v>30. Salud</c:v>
                </c:pt>
                <c:pt idx="16">
                  <c:v>6. Otros Riesgos de la Naturaleza</c:v>
                </c:pt>
                <c:pt idx="17">
                  <c:v>20. Equipo Contratista</c:v>
                </c:pt>
                <c:pt idx="18">
                  <c:v>24. Garantía</c:v>
                </c:pt>
                <c:pt idx="19">
                  <c:v>7. Terrorismo</c:v>
                </c:pt>
                <c:pt idx="20">
                  <c:v>21. Todo Riesgo, Construcción y Montaje</c:v>
                </c:pt>
                <c:pt idx="21">
                  <c:v>14. Responsabilidad Civil Profesional</c:v>
                </c:pt>
                <c:pt idx="22">
                  <c:v>9. Cristales</c:v>
                </c:pt>
                <c:pt idx="23">
                  <c:v>23. Equipo Electrónico</c:v>
                </c:pt>
                <c:pt idx="24">
                  <c:v>35. Seguro Agrícola</c:v>
                </c:pt>
                <c:pt idx="25">
                  <c:v>19. Transporte Aéreo</c:v>
                </c:pt>
                <c:pt idx="26">
                  <c:v>2. Pérdida de Beneficios por Incendio</c:v>
                </c:pt>
                <c:pt idx="27">
                  <c:v>28. Seguros de Crédito a la Exportación</c:v>
                </c:pt>
                <c:pt idx="28">
                  <c:v>22. Avería de Maquinaria</c:v>
                </c:pt>
                <c:pt idx="29">
                  <c:v>26. Seguros Extensión y Garantía</c:v>
                </c:pt>
                <c:pt idx="30">
                  <c:v>13. Responsabilidad Civil Hogar y Condominios</c:v>
                </c:pt>
                <c:pt idx="31">
                  <c:v>12. Casco Aéreo</c:v>
                </c:pt>
                <c:pt idx="32">
                  <c:v>11. Casco Marítimo</c:v>
                </c:pt>
                <c:pt idx="33">
                  <c:v>25. Fidelidad</c:v>
                </c:pt>
                <c:pt idx="34">
                  <c:v>5. Pérdida de Beneficios por Terremoto</c:v>
                </c:pt>
              </c:strCache>
            </c:strRef>
          </c:cat>
          <c:val>
            <c:numRef>
              <c:f>'Gen. Número de Siniestros'!$C$131:$AM$131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F-4A61-998B-29B378773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02167888"/>
        <c:axId val="1602168448"/>
      </c:barChart>
      <c:catAx>
        <c:axId val="16021678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02168448"/>
        <c:crosses val="autoZero"/>
        <c:auto val="1"/>
        <c:lblAlgn val="ctr"/>
        <c:lblOffset val="100"/>
        <c:noMultiLvlLbl val="0"/>
      </c:catAx>
      <c:valAx>
        <c:axId val="1602168448"/>
        <c:scaling>
          <c:orientation val="minMax"/>
        </c:scaling>
        <c:delete val="0"/>
        <c:axPos val="l"/>
        <c:title>
          <c:tx>
            <c:strRef>
              <c:f>'Gen. Número de Siniestros'!$G$136</c:f>
              <c:strCache>
                <c:ptCount val="1"/>
                <c:pt idx="0">
                  <c:v>Miles de Siniestros</c:v>
                </c:pt>
              </c:strCache>
            </c:strRef>
          </c:tx>
          <c:layout>
            <c:manualLayout>
              <c:xMode val="edge"/>
              <c:yMode val="edge"/>
              <c:x val="3.5277777777782105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0216788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.0;\-#,##0.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Siniestralidad'!$C$62:$AJ$62</c:f>
              <c:strCache>
                <c:ptCount val="33"/>
                <c:pt idx="0">
                  <c:v>Orsan Crédito - 1</c:v>
                </c:pt>
                <c:pt idx="1">
                  <c:v>Cesce Chile - 2</c:v>
                </c:pt>
                <c:pt idx="2">
                  <c:v>Solunión Chile - 3</c:v>
                </c:pt>
                <c:pt idx="3">
                  <c:v>HDI Gar. y Cré. - 4</c:v>
                </c:pt>
                <c:pt idx="4">
                  <c:v>Orion Seguros - 5</c:v>
                </c:pt>
                <c:pt idx="5">
                  <c:v>Contempora - 6</c:v>
                </c:pt>
                <c:pt idx="6">
                  <c:v>HDI Seguros - 7</c:v>
                </c:pt>
                <c:pt idx="7">
                  <c:v>Porvenir - 8</c:v>
                </c:pt>
                <c:pt idx="8">
                  <c:v>Zenit Seguros - 9</c:v>
                </c:pt>
                <c:pt idx="9">
                  <c:v>Chilena Consolidada - 10</c:v>
                </c:pt>
                <c:pt idx="10">
                  <c:v>BCI Seguros - 11</c:v>
                </c:pt>
                <c:pt idx="11">
                  <c:v>Liberty Seguros - 12</c:v>
                </c:pt>
                <c:pt idx="12">
                  <c:v>Renta Nacional - 13</c:v>
                </c:pt>
                <c:pt idx="13">
                  <c:v>Zurich Santander - 14</c:v>
                </c:pt>
                <c:pt idx="14">
                  <c:v>Consorcio Nacional - 15</c:v>
                </c:pt>
                <c:pt idx="15">
                  <c:v>Unnio - 16</c:v>
                </c:pt>
                <c:pt idx="16">
                  <c:v>FID Chile - 17</c:v>
                </c:pt>
                <c:pt idx="17">
                  <c:v>Mapfre - 18</c:v>
                </c:pt>
                <c:pt idx="18">
                  <c:v>Suramericana - 19</c:v>
                </c:pt>
                <c:pt idx="19">
                  <c:v>Chubb Generales - 20</c:v>
                </c:pt>
                <c:pt idx="20">
                  <c:v>AVLA Crédito - 21</c:v>
                </c:pt>
                <c:pt idx="21">
                  <c:v>Reale Chile - 22</c:v>
                </c:pt>
                <c:pt idx="22">
                  <c:v>BNP Paribas Cardif - 23</c:v>
                </c:pt>
                <c:pt idx="23">
                  <c:v>Southbridge - 24</c:v>
                </c:pt>
                <c:pt idx="24">
                  <c:v>Starr International - 25</c:v>
                </c:pt>
                <c:pt idx="25">
                  <c:v>Continental Crédito - 26</c:v>
                </c:pt>
                <c:pt idx="26">
                  <c:v>Assurant Chile - 27</c:v>
                </c:pt>
                <c:pt idx="27">
                  <c:v>SegChile - 28</c:v>
                </c:pt>
                <c:pt idx="28">
                  <c:v>MetLife Generales - 29</c:v>
                </c:pt>
                <c:pt idx="29">
                  <c:v>Huelen - 30</c:v>
                </c:pt>
                <c:pt idx="30">
                  <c:v>Coface Chile - 31</c:v>
                </c:pt>
                <c:pt idx="31">
                  <c:v>Continental Generales - 32</c:v>
                </c:pt>
                <c:pt idx="32">
                  <c:v>Suaval - 33</c:v>
                </c:pt>
              </c:strCache>
            </c:strRef>
          </c:cat>
          <c:val>
            <c:numRef>
              <c:f>'Gen. Siniestralidad'!$C$61:$AJ$61</c:f>
              <c:numCache>
                <c:formatCode>0.0%</c:formatCode>
                <c:ptCount val="34"/>
                <c:pt idx="0">
                  <c:v>210.94591076034553</c:v>
                </c:pt>
                <c:pt idx="1">
                  <c:v>175.24811876689401</c:v>
                </c:pt>
                <c:pt idx="2">
                  <c:v>117.47342926535555</c:v>
                </c:pt>
                <c:pt idx="3">
                  <c:v>104.06276092401892</c:v>
                </c:pt>
                <c:pt idx="4">
                  <c:v>65.582411982005311</c:v>
                </c:pt>
                <c:pt idx="5">
                  <c:v>65.291667217603845</c:v>
                </c:pt>
                <c:pt idx="6">
                  <c:v>60.780613986214796</c:v>
                </c:pt>
                <c:pt idx="7">
                  <c:v>55.527711093946529</c:v>
                </c:pt>
                <c:pt idx="8">
                  <c:v>51.01014437901955</c:v>
                </c:pt>
                <c:pt idx="9">
                  <c:v>45.731357015872156</c:v>
                </c:pt>
                <c:pt idx="10">
                  <c:v>44.060878867928302</c:v>
                </c:pt>
                <c:pt idx="11">
                  <c:v>43.125316055168007</c:v>
                </c:pt>
                <c:pt idx="12">
                  <c:v>39.464235930692809</c:v>
                </c:pt>
                <c:pt idx="13">
                  <c:v>38.655741302679566</c:v>
                </c:pt>
                <c:pt idx="14">
                  <c:v>34.498175945653642</c:v>
                </c:pt>
                <c:pt idx="15">
                  <c:v>31.054111008142709</c:v>
                </c:pt>
                <c:pt idx="16">
                  <c:v>29.012122860657126</c:v>
                </c:pt>
                <c:pt idx="17">
                  <c:v>28.335049704223529</c:v>
                </c:pt>
                <c:pt idx="18">
                  <c:v>26.363510531447744</c:v>
                </c:pt>
                <c:pt idx="19">
                  <c:v>24.230806483655243</c:v>
                </c:pt>
                <c:pt idx="20">
                  <c:v>22.759745175865589</c:v>
                </c:pt>
                <c:pt idx="21">
                  <c:v>20.968940443738393</c:v>
                </c:pt>
                <c:pt idx="22">
                  <c:v>20.707800513746804</c:v>
                </c:pt>
                <c:pt idx="23">
                  <c:v>18.511043418387541</c:v>
                </c:pt>
                <c:pt idx="24">
                  <c:v>16.924061552427411</c:v>
                </c:pt>
                <c:pt idx="25">
                  <c:v>13.749345447176243</c:v>
                </c:pt>
                <c:pt idx="26">
                  <c:v>3.4274234063086468</c:v>
                </c:pt>
                <c:pt idx="27">
                  <c:v>1.286015121394469E-2</c:v>
                </c:pt>
                <c:pt idx="28">
                  <c:v>-2.4929061295090551</c:v>
                </c:pt>
                <c:pt idx="29">
                  <c:v>-3.4923641529537113</c:v>
                </c:pt>
                <c:pt idx="30">
                  <c:v>-9.0760108040621503</c:v>
                </c:pt>
                <c:pt idx="31">
                  <c:v>-27.990235691763871</c:v>
                </c:pt>
                <c:pt idx="32">
                  <c:v>-46.947430799891258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9-425C-A512-1EB6D127F225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Siniestralidad'!$C$62:$AJ$62</c:f>
              <c:strCache>
                <c:ptCount val="33"/>
                <c:pt idx="0">
                  <c:v>Orsan Crédito - 1</c:v>
                </c:pt>
                <c:pt idx="1">
                  <c:v>Cesce Chile - 2</c:v>
                </c:pt>
                <c:pt idx="2">
                  <c:v>Solunión Chile - 3</c:v>
                </c:pt>
                <c:pt idx="3">
                  <c:v>HDI Gar. y Cré. - 4</c:v>
                </c:pt>
                <c:pt idx="4">
                  <c:v>Orion Seguros - 5</c:v>
                </c:pt>
                <c:pt idx="5">
                  <c:v>Contempora - 6</c:v>
                </c:pt>
                <c:pt idx="6">
                  <c:v>HDI Seguros - 7</c:v>
                </c:pt>
                <c:pt idx="7">
                  <c:v>Porvenir - 8</c:v>
                </c:pt>
                <c:pt idx="8">
                  <c:v>Zenit Seguros - 9</c:v>
                </c:pt>
                <c:pt idx="9">
                  <c:v>Chilena Consolidada - 10</c:v>
                </c:pt>
                <c:pt idx="10">
                  <c:v>BCI Seguros - 11</c:v>
                </c:pt>
                <c:pt idx="11">
                  <c:v>Liberty Seguros - 12</c:v>
                </c:pt>
                <c:pt idx="12">
                  <c:v>Renta Nacional - 13</c:v>
                </c:pt>
                <c:pt idx="13">
                  <c:v>Zurich Santander - 14</c:v>
                </c:pt>
                <c:pt idx="14">
                  <c:v>Consorcio Nacional - 15</c:v>
                </c:pt>
                <c:pt idx="15">
                  <c:v>Unnio - 16</c:v>
                </c:pt>
                <c:pt idx="16">
                  <c:v>FID Chile - 17</c:v>
                </c:pt>
                <c:pt idx="17">
                  <c:v>Mapfre - 18</c:v>
                </c:pt>
                <c:pt idx="18">
                  <c:v>Suramericana - 19</c:v>
                </c:pt>
                <c:pt idx="19">
                  <c:v>Chubb Generales - 20</c:v>
                </c:pt>
                <c:pt idx="20">
                  <c:v>AVLA Crédito - 21</c:v>
                </c:pt>
                <c:pt idx="21">
                  <c:v>Reale Chile - 22</c:v>
                </c:pt>
                <c:pt idx="22">
                  <c:v>BNP Paribas Cardif - 23</c:v>
                </c:pt>
                <c:pt idx="23">
                  <c:v>Southbridge - 24</c:v>
                </c:pt>
                <c:pt idx="24">
                  <c:v>Starr International - 25</c:v>
                </c:pt>
                <c:pt idx="25">
                  <c:v>Continental Crédito - 26</c:v>
                </c:pt>
                <c:pt idx="26">
                  <c:v>Assurant Chile - 27</c:v>
                </c:pt>
                <c:pt idx="27">
                  <c:v>SegChile - 28</c:v>
                </c:pt>
                <c:pt idx="28">
                  <c:v>MetLife Generales - 29</c:v>
                </c:pt>
                <c:pt idx="29">
                  <c:v>Huelen - 30</c:v>
                </c:pt>
                <c:pt idx="30">
                  <c:v>Coface Chile - 31</c:v>
                </c:pt>
                <c:pt idx="31">
                  <c:v>Continental Generales - 32</c:v>
                </c:pt>
                <c:pt idx="32">
                  <c:v>Suaval - 33</c:v>
                </c:pt>
              </c:strCache>
            </c:strRef>
          </c:cat>
          <c:val>
            <c:numRef>
              <c:f>'Gen. Siniestralidad'!$C$64:$AJ$64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C9-425C-A512-1EB6D127F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02172368"/>
        <c:axId val="1602172928"/>
      </c:barChart>
      <c:catAx>
        <c:axId val="16021723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02172928"/>
        <c:crosses val="autoZero"/>
        <c:auto val="1"/>
        <c:lblAlgn val="ctr"/>
        <c:lblOffset val="100"/>
        <c:noMultiLvlLbl val="0"/>
      </c:catAx>
      <c:valAx>
        <c:axId val="16021729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0217236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.0;\-#,##0.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Siniestralidad'!$C$107:$AM$107</c:f>
              <c:strCache>
                <c:ptCount val="36"/>
                <c:pt idx="0">
                  <c:v>30. Salud</c:v>
                </c:pt>
                <c:pt idx="1">
                  <c:v>35. Seguro Agrícola</c:v>
                </c:pt>
                <c:pt idx="2">
                  <c:v>50. Otros Seguros</c:v>
                </c:pt>
                <c:pt idx="3">
                  <c:v>9. Cristales</c:v>
                </c:pt>
                <c:pt idx="4">
                  <c:v>24. Garantía</c:v>
                </c:pt>
                <c:pt idx="5">
                  <c:v>10. Daños Físicos a Vehículos Motorizados</c:v>
                </c:pt>
                <c:pt idx="6">
                  <c:v>20. Equipo Contratista</c:v>
                </c:pt>
                <c:pt idx="7">
                  <c:v>15. Responsabilidad Civil Industria, Infraestructura y Comercio</c:v>
                </c:pt>
                <c:pt idx="8">
                  <c:v>3. Otros Riesgos Adicionales a Incendio</c:v>
                </c:pt>
                <c:pt idx="9">
                  <c:v>34. Seguro de Título</c:v>
                </c:pt>
                <c:pt idx="10">
                  <c:v>17. Transporte Terrestre</c:v>
                </c:pt>
                <c:pt idx="11">
                  <c:v>22. Avería de Maquinaria</c:v>
                </c:pt>
                <c:pt idx="12">
                  <c:v>23. Equipo Electrónico</c:v>
                </c:pt>
                <c:pt idx="13">
                  <c:v>18. Transporte Marítimo</c:v>
                </c:pt>
                <c:pt idx="14">
                  <c:v>12. Casco Aéreo</c:v>
                </c:pt>
                <c:pt idx="15">
                  <c:v>33. Seguro de Cesantía</c:v>
                </c:pt>
                <c:pt idx="16">
                  <c:v>1. Incendio Ordinario</c:v>
                </c:pt>
                <c:pt idx="17">
                  <c:v>6. Otros Riesgos de la Naturaleza</c:v>
                </c:pt>
                <c:pt idx="18">
                  <c:v>14. Responsabilidad Civil Profesional</c:v>
                </c:pt>
                <c:pt idx="19">
                  <c:v>32. SOAP</c:v>
                </c:pt>
                <c:pt idx="20">
                  <c:v>16. Responsabilidad Civil Vehículos Motorizados</c:v>
                </c:pt>
                <c:pt idx="21">
                  <c:v>21. Todo Riesgo, Construcción y Montaje</c:v>
                </c:pt>
                <c:pt idx="22">
                  <c:v>8. Robo</c:v>
                </c:pt>
                <c:pt idx="23">
                  <c:v>11. Casco Marítimo</c:v>
                </c:pt>
                <c:pt idx="24">
                  <c:v>28. Seguros de Crédito a la Exportación</c:v>
                </c:pt>
                <c:pt idx="25">
                  <c:v>36. Seguro de Asistencia</c:v>
                </c:pt>
                <c:pt idx="26">
                  <c:v>19. Transporte Aéreo</c:v>
                </c:pt>
                <c:pt idx="27">
                  <c:v>7. Terrorismo</c:v>
                </c:pt>
                <c:pt idx="28">
                  <c:v>31. Accidentes Personales</c:v>
                </c:pt>
                <c:pt idx="29">
                  <c:v>27. Seguros de Crédito por Ventas a Plazo</c:v>
                </c:pt>
                <c:pt idx="30">
                  <c:v>4. Terremoto y Maremoto</c:v>
                </c:pt>
                <c:pt idx="31">
                  <c:v>13. Responsabilidad Civil Hogar y Condominios</c:v>
                </c:pt>
                <c:pt idx="32">
                  <c:v>5. Pérdida de Beneficios por Terremoto</c:v>
                </c:pt>
                <c:pt idx="33">
                  <c:v>2. Pérdida de Beneficios por Incendio</c:v>
                </c:pt>
                <c:pt idx="34">
                  <c:v>26. Seguros Extensión y Garantía</c:v>
                </c:pt>
                <c:pt idx="35">
                  <c:v>25. Fidelidad</c:v>
                </c:pt>
              </c:strCache>
            </c:strRef>
          </c:cat>
          <c:val>
            <c:numRef>
              <c:f>'Gen. Siniestralidad'!$C$108:$AM$108</c:f>
              <c:numCache>
                <c:formatCode>0.0%</c:formatCode>
                <c:ptCount val="37"/>
                <c:pt idx="0">
                  <c:v>671.96403406654008</c:v>
                </c:pt>
                <c:pt idx="1">
                  <c:v>212.08365115486671</c:v>
                </c:pt>
                <c:pt idx="2">
                  <c:v>69.949993704566054</c:v>
                </c:pt>
                <c:pt idx="3">
                  <c:v>69.551275860070689</c:v>
                </c:pt>
                <c:pt idx="4">
                  <c:v>67.689218052617434</c:v>
                </c:pt>
                <c:pt idx="5">
                  <c:v>56.737216043605407</c:v>
                </c:pt>
                <c:pt idx="6">
                  <c:v>56.725239546195994</c:v>
                </c:pt>
                <c:pt idx="7">
                  <c:v>49.837497487688296</c:v>
                </c:pt>
                <c:pt idx="8">
                  <c:v>48.872302982672664</c:v>
                </c:pt>
                <c:pt idx="9">
                  <c:v>46.168828084176525</c:v>
                </c:pt>
                <c:pt idx="10">
                  <c:v>43.511665734518616</c:v>
                </c:pt>
                <c:pt idx="11">
                  <c:v>42.553426707826283</c:v>
                </c:pt>
                <c:pt idx="12">
                  <c:v>42.298317007441391</c:v>
                </c:pt>
                <c:pt idx="13">
                  <c:v>41.420186829188296</c:v>
                </c:pt>
                <c:pt idx="14">
                  <c:v>36.91883887901912</c:v>
                </c:pt>
                <c:pt idx="15">
                  <c:v>35.035934267687615</c:v>
                </c:pt>
                <c:pt idx="16">
                  <c:v>34.713864963217802</c:v>
                </c:pt>
                <c:pt idx="17">
                  <c:v>31.73845095141316</c:v>
                </c:pt>
                <c:pt idx="18">
                  <c:v>31.343465063589761</c:v>
                </c:pt>
                <c:pt idx="19">
                  <c:v>31.257353296941215</c:v>
                </c:pt>
                <c:pt idx="20">
                  <c:v>27.828195184851644</c:v>
                </c:pt>
                <c:pt idx="21">
                  <c:v>21.779175530390773</c:v>
                </c:pt>
                <c:pt idx="22">
                  <c:v>19.562042676172979</c:v>
                </c:pt>
                <c:pt idx="23">
                  <c:v>18.850943777523511</c:v>
                </c:pt>
                <c:pt idx="24">
                  <c:v>18.673454046064151</c:v>
                </c:pt>
                <c:pt idx="25">
                  <c:v>18.389012073458773</c:v>
                </c:pt>
                <c:pt idx="26">
                  <c:v>15.410250936729339</c:v>
                </c:pt>
                <c:pt idx="27">
                  <c:v>14.169323586536549</c:v>
                </c:pt>
                <c:pt idx="28">
                  <c:v>13.963927492004945</c:v>
                </c:pt>
                <c:pt idx="29">
                  <c:v>6.0720803588350494</c:v>
                </c:pt>
                <c:pt idx="30">
                  <c:v>2.4520227808339068</c:v>
                </c:pt>
                <c:pt idx="31">
                  <c:v>0.86693448772571269</c:v>
                </c:pt>
                <c:pt idx="32">
                  <c:v>0.28036975896939231</c:v>
                </c:pt>
                <c:pt idx="33">
                  <c:v>-0.39279782109895578</c:v>
                </c:pt>
                <c:pt idx="34">
                  <c:v>-0.76499432651654853</c:v>
                </c:pt>
                <c:pt idx="35">
                  <c:v>-4.2692038596404238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B-4864-B9F8-E924B7EE4D53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Siniestralidad'!$C$107:$AM$107</c:f>
              <c:strCache>
                <c:ptCount val="36"/>
                <c:pt idx="0">
                  <c:v>30. Salud</c:v>
                </c:pt>
                <c:pt idx="1">
                  <c:v>35. Seguro Agrícola</c:v>
                </c:pt>
                <c:pt idx="2">
                  <c:v>50. Otros Seguros</c:v>
                </c:pt>
                <c:pt idx="3">
                  <c:v>9. Cristales</c:v>
                </c:pt>
                <c:pt idx="4">
                  <c:v>24. Garantía</c:v>
                </c:pt>
                <c:pt idx="5">
                  <c:v>10. Daños Físicos a Vehículos Motorizados</c:v>
                </c:pt>
                <c:pt idx="6">
                  <c:v>20. Equipo Contratista</c:v>
                </c:pt>
                <c:pt idx="7">
                  <c:v>15. Responsabilidad Civil Industria, Infraestructura y Comercio</c:v>
                </c:pt>
                <c:pt idx="8">
                  <c:v>3. Otros Riesgos Adicionales a Incendio</c:v>
                </c:pt>
                <c:pt idx="9">
                  <c:v>34. Seguro de Título</c:v>
                </c:pt>
                <c:pt idx="10">
                  <c:v>17. Transporte Terrestre</c:v>
                </c:pt>
                <c:pt idx="11">
                  <c:v>22. Avería de Maquinaria</c:v>
                </c:pt>
                <c:pt idx="12">
                  <c:v>23. Equipo Electrónico</c:v>
                </c:pt>
                <c:pt idx="13">
                  <c:v>18. Transporte Marítimo</c:v>
                </c:pt>
                <c:pt idx="14">
                  <c:v>12. Casco Aéreo</c:v>
                </c:pt>
                <c:pt idx="15">
                  <c:v>33. Seguro de Cesantía</c:v>
                </c:pt>
                <c:pt idx="16">
                  <c:v>1. Incendio Ordinario</c:v>
                </c:pt>
                <c:pt idx="17">
                  <c:v>6. Otros Riesgos de la Naturaleza</c:v>
                </c:pt>
                <c:pt idx="18">
                  <c:v>14. Responsabilidad Civil Profesional</c:v>
                </c:pt>
                <c:pt idx="19">
                  <c:v>32. SOAP</c:v>
                </c:pt>
                <c:pt idx="20">
                  <c:v>16. Responsabilidad Civil Vehículos Motorizados</c:v>
                </c:pt>
                <c:pt idx="21">
                  <c:v>21. Todo Riesgo, Construcción y Montaje</c:v>
                </c:pt>
                <c:pt idx="22">
                  <c:v>8. Robo</c:v>
                </c:pt>
                <c:pt idx="23">
                  <c:v>11. Casco Marítimo</c:v>
                </c:pt>
                <c:pt idx="24">
                  <c:v>28. Seguros de Crédito a la Exportación</c:v>
                </c:pt>
                <c:pt idx="25">
                  <c:v>36. Seguro de Asistencia</c:v>
                </c:pt>
                <c:pt idx="26">
                  <c:v>19. Transporte Aéreo</c:v>
                </c:pt>
                <c:pt idx="27">
                  <c:v>7. Terrorismo</c:v>
                </c:pt>
                <c:pt idx="28">
                  <c:v>31. Accidentes Personales</c:v>
                </c:pt>
                <c:pt idx="29">
                  <c:v>27. Seguros de Crédito por Ventas a Plazo</c:v>
                </c:pt>
                <c:pt idx="30">
                  <c:v>4. Terremoto y Maremoto</c:v>
                </c:pt>
                <c:pt idx="31">
                  <c:v>13. Responsabilidad Civil Hogar y Condominios</c:v>
                </c:pt>
                <c:pt idx="32">
                  <c:v>5. Pérdida de Beneficios por Terremoto</c:v>
                </c:pt>
                <c:pt idx="33">
                  <c:v>2. Pérdida de Beneficios por Incendio</c:v>
                </c:pt>
                <c:pt idx="34">
                  <c:v>26. Seguros Extensión y Garantía</c:v>
                </c:pt>
                <c:pt idx="35">
                  <c:v>25. Fidelidad</c:v>
                </c:pt>
              </c:strCache>
            </c:strRef>
          </c:cat>
          <c:val>
            <c:numRef>
              <c:f>'Gen. Siniestralidad'!$C$110:$AM$110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2B-4864-B9F8-E924B7EE4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02175728"/>
        <c:axId val="1602176288"/>
      </c:barChart>
      <c:catAx>
        <c:axId val="16021757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02176288"/>
        <c:crosses val="autoZero"/>
        <c:auto val="1"/>
        <c:lblAlgn val="ctr"/>
        <c:lblOffset val="100"/>
        <c:noMultiLvlLbl val="0"/>
      </c:catAx>
      <c:valAx>
        <c:axId val="160217628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0217572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0.0%;\-0.0%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Indicadores de Gestión'!$C$39:$AJ$39</c:f>
              <c:strCache>
                <c:ptCount val="33"/>
                <c:pt idx="0">
                  <c:v>Orsan Crédito - 1</c:v>
                </c:pt>
                <c:pt idx="1">
                  <c:v>Southbridge - 2</c:v>
                </c:pt>
                <c:pt idx="2">
                  <c:v>Continental Crédito - 3</c:v>
                </c:pt>
                <c:pt idx="3">
                  <c:v>BNP Paribas Cardif - 4</c:v>
                </c:pt>
                <c:pt idx="4">
                  <c:v>Coface Chile - 5</c:v>
                </c:pt>
                <c:pt idx="5">
                  <c:v>Consorcio Nacional - 6</c:v>
                </c:pt>
                <c:pt idx="6">
                  <c:v>Porvenir - 7</c:v>
                </c:pt>
                <c:pt idx="7">
                  <c:v>Liberty Seguros - 8</c:v>
                </c:pt>
                <c:pt idx="8">
                  <c:v>Chilena Consolidada - 9</c:v>
                </c:pt>
                <c:pt idx="9">
                  <c:v>HDI Gar. y Cré. - 10</c:v>
                </c:pt>
                <c:pt idx="10">
                  <c:v>AVLA Crédito - 11</c:v>
                </c:pt>
                <c:pt idx="11">
                  <c:v>HDI Seguros - 12</c:v>
                </c:pt>
                <c:pt idx="12">
                  <c:v>BCI Seguros - 13</c:v>
                </c:pt>
                <c:pt idx="13">
                  <c:v>Mapfre - 14</c:v>
                </c:pt>
                <c:pt idx="14">
                  <c:v>Suramericana - 15</c:v>
                </c:pt>
                <c:pt idx="15">
                  <c:v>Zurich Santander - 16</c:v>
                </c:pt>
                <c:pt idx="16">
                  <c:v>Zenit Seguros - 17</c:v>
                </c:pt>
                <c:pt idx="17">
                  <c:v>Renta Nacional - 18</c:v>
                </c:pt>
                <c:pt idx="18">
                  <c:v>Assurant Chile - 19</c:v>
                </c:pt>
                <c:pt idx="19">
                  <c:v>Suaval - 20</c:v>
                </c:pt>
                <c:pt idx="20">
                  <c:v>Cesce Chile - 21</c:v>
                </c:pt>
                <c:pt idx="21">
                  <c:v>MetLife Generales - 22</c:v>
                </c:pt>
                <c:pt idx="22">
                  <c:v>Huelen - 23</c:v>
                </c:pt>
                <c:pt idx="23">
                  <c:v>Reale Chile - 24</c:v>
                </c:pt>
                <c:pt idx="24">
                  <c:v>Orion Seguros - 25</c:v>
                </c:pt>
                <c:pt idx="25">
                  <c:v>Continental Generales - 26</c:v>
                </c:pt>
                <c:pt idx="26">
                  <c:v>Chubb Generales - 27</c:v>
                </c:pt>
                <c:pt idx="27">
                  <c:v>Starr International - 28</c:v>
                </c:pt>
                <c:pt idx="28">
                  <c:v>Contempora - 29</c:v>
                </c:pt>
                <c:pt idx="29">
                  <c:v>Unnio - 30</c:v>
                </c:pt>
                <c:pt idx="30">
                  <c:v>SegChile - 31</c:v>
                </c:pt>
                <c:pt idx="31">
                  <c:v>Solunión Chile - 32</c:v>
                </c:pt>
                <c:pt idx="32">
                  <c:v>FID Chile - 33</c:v>
                </c:pt>
              </c:strCache>
            </c:strRef>
          </c:cat>
          <c:val>
            <c:numRef>
              <c:f>'Gen. Indicadores de Gestión'!$C$38:$AJ$38</c:f>
              <c:numCache>
                <c:formatCode>0.0%</c:formatCode>
                <c:ptCount val="34"/>
                <c:pt idx="0">
                  <c:v>0.14869391913556892</c:v>
                </c:pt>
                <c:pt idx="1">
                  <c:v>0.11636356500743375</c:v>
                </c:pt>
                <c:pt idx="2">
                  <c:v>0.11059459880637819</c:v>
                </c:pt>
                <c:pt idx="3">
                  <c:v>4.7593478749943782E-2</c:v>
                </c:pt>
                <c:pt idx="4">
                  <c:v>3.4643577129041071E-2</c:v>
                </c:pt>
                <c:pt idx="5">
                  <c:v>3.2207799573066333E-2</c:v>
                </c:pt>
                <c:pt idx="6">
                  <c:v>2.985033382253105E-2</c:v>
                </c:pt>
                <c:pt idx="7">
                  <c:v>2.6762481413143524E-2</c:v>
                </c:pt>
                <c:pt idx="8">
                  <c:v>2.1529698385816358E-2</c:v>
                </c:pt>
                <c:pt idx="9">
                  <c:v>2.1097594453260558E-2</c:v>
                </c:pt>
                <c:pt idx="10">
                  <c:v>2.0118917503755048E-2</c:v>
                </c:pt>
                <c:pt idx="11">
                  <c:v>1.5208401693066241E-2</c:v>
                </c:pt>
                <c:pt idx="12">
                  <c:v>1.2776401038737306E-2</c:v>
                </c:pt>
                <c:pt idx="13">
                  <c:v>1.1463806392192567E-2</c:v>
                </c:pt>
                <c:pt idx="14">
                  <c:v>1.1156463577047858E-2</c:v>
                </c:pt>
                <c:pt idx="15">
                  <c:v>9.9933925343339922E-3</c:v>
                </c:pt>
                <c:pt idx="16">
                  <c:v>9.6678827031633045E-3</c:v>
                </c:pt>
                <c:pt idx="17">
                  <c:v>8.9611942008789424E-3</c:v>
                </c:pt>
                <c:pt idx="18">
                  <c:v>7.7997548187106486E-3</c:v>
                </c:pt>
                <c:pt idx="19">
                  <c:v>7.3107636136568446E-3</c:v>
                </c:pt>
                <c:pt idx="20">
                  <c:v>6.7580216436561235E-3</c:v>
                </c:pt>
                <c:pt idx="21">
                  <c:v>4.3699577094349689E-3</c:v>
                </c:pt>
                <c:pt idx="22">
                  <c:v>3.8257742640265368E-3</c:v>
                </c:pt>
                <c:pt idx="23">
                  <c:v>3.365598394140806E-3</c:v>
                </c:pt>
                <c:pt idx="24">
                  <c:v>3.0676680645143773E-3</c:v>
                </c:pt>
                <c:pt idx="25">
                  <c:v>2.4130875951322321E-3</c:v>
                </c:pt>
                <c:pt idx="26">
                  <c:v>2.5903215170338875E-4</c:v>
                </c:pt>
                <c:pt idx="27">
                  <c:v>-2.6419108574226354E-4</c:v>
                </c:pt>
                <c:pt idx="28">
                  <c:v>-4.996685967135915E-4</c:v>
                </c:pt>
                <c:pt idx="29">
                  <c:v>-1.0927362468725985E-3</c:v>
                </c:pt>
                <c:pt idx="30">
                  <c:v>-1.5575887213371683E-3</c:v>
                </c:pt>
                <c:pt idx="31">
                  <c:v>-8.251141675032346E-3</c:v>
                </c:pt>
                <c:pt idx="32">
                  <c:v>-5.0733254490785702E-2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0-4D81-800E-1E253990246E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Indicadores de Gestión'!$C$39:$AJ$39</c:f>
              <c:strCache>
                <c:ptCount val="33"/>
                <c:pt idx="0">
                  <c:v>Orsan Crédito - 1</c:v>
                </c:pt>
                <c:pt idx="1">
                  <c:v>Southbridge - 2</c:v>
                </c:pt>
                <c:pt idx="2">
                  <c:v>Continental Crédito - 3</c:v>
                </c:pt>
                <c:pt idx="3">
                  <c:v>BNP Paribas Cardif - 4</c:v>
                </c:pt>
                <c:pt idx="4">
                  <c:v>Coface Chile - 5</c:v>
                </c:pt>
                <c:pt idx="5">
                  <c:v>Consorcio Nacional - 6</c:v>
                </c:pt>
                <c:pt idx="6">
                  <c:v>Porvenir - 7</c:v>
                </c:pt>
                <c:pt idx="7">
                  <c:v>Liberty Seguros - 8</c:v>
                </c:pt>
                <c:pt idx="8">
                  <c:v>Chilena Consolidada - 9</c:v>
                </c:pt>
                <c:pt idx="9">
                  <c:v>HDI Gar. y Cré. - 10</c:v>
                </c:pt>
                <c:pt idx="10">
                  <c:v>AVLA Crédito - 11</c:v>
                </c:pt>
                <c:pt idx="11">
                  <c:v>HDI Seguros - 12</c:v>
                </c:pt>
                <c:pt idx="12">
                  <c:v>BCI Seguros - 13</c:v>
                </c:pt>
                <c:pt idx="13">
                  <c:v>Mapfre - 14</c:v>
                </c:pt>
                <c:pt idx="14">
                  <c:v>Suramericana - 15</c:v>
                </c:pt>
                <c:pt idx="15">
                  <c:v>Zurich Santander - 16</c:v>
                </c:pt>
                <c:pt idx="16">
                  <c:v>Zenit Seguros - 17</c:v>
                </c:pt>
                <c:pt idx="17">
                  <c:v>Renta Nacional - 18</c:v>
                </c:pt>
                <c:pt idx="18">
                  <c:v>Assurant Chile - 19</c:v>
                </c:pt>
                <c:pt idx="19">
                  <c:v>Suaval - 20</c:v>
                </c:pt>
                <c:pt idx="20">
                  <c:v>Cesce Chile - 21</c:v>
                </c:pt>
                <c:pt idx="21">
                  <c:v>MetLife Generales - 22</c:v>
                </c:pt>
                <c:pt idx="22">
                  <c:v>Huelen - 23</c:v>
                </c:pt>
                <c:pt idx="23">
                  <c:v>Reale Chile - 24</c:v>
                </c:pt>
                <c:pt idx="24">
                  <c:v>Orion Seguros - 25</c:v>
                </c:pt>
                <c:pt idx="25">
                  <c:v>Continental Generales - 26</c:v>
                </c:pt>
                <c:pt idx="26">
                  <c:v>Chubb Generales - 27</c:v>
                </c:pt>
                <c:pt idx="27">
                  <c:v>Starr International - 28</c:v>
                </c:pt>
                <c:pt idx="28">
                  <c:v>Contempora - 29</c:v>
                </c:pt>
                <c:pt idx="29">
                  <c:v>Unnio - 30</c:v>
                </c:pt>
                <c:pt idx="30">
                  <c:v>SegChile - 31</c:v>
                </c:pt>
                <c:pt idx="31">
                  <c:v>Solunión Chile - 32</c:v>
                </c:pt>
                <c:pt idx="32">
                  <c:v>FID Chile - 33</c:v>
                </c:pt>
              </c:strCache>
            </c:strRef>
          </c:cat>
          <c:val>
            <c:numRef>
              <c:f>'Gen. Indicadores de Gestión'!$C$41:$AJ$41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0-4D81-800E-1E2539902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02180208"/>
        <c:axId val="1602180768"/>
      </c:barChart>
      <c:catAx>
        <c:axId val="16021802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02180768"/>
        <c:crosses val="autoZero"/>
        <c:auto val="1"/>
        <c:lblAlgn val="ctr"/>
        <c:lblOffset val="100"/>
        <c:noMultiLvlLbl val="0"/>
      </c:catAx>
      <c:valAx>
        <c:axId val="160218076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0218020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2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Pasivos'!$C$66:$AJ$66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Pasivos'!$C$65:$AJ$65</c:f>
              <c:numCache>
                <c:formatCode>#,##0</c:formatCode>
                <c:ptCount val="34"/>
                <c:pt idx="0">
                  <c:v>24815.597162352355</c:v>
                </c:pt>
                <c:pt idx="1">
                  <c:v>22725.751179546569</c:v>
                </c:pt>
                <c:pt idx="2">
                  <c:v>20791.013061167007</c:v>
                </c:pt>
                <c:pt idx="3">
                  <c:v>16859.175356704611</c:v>
                </c:pt>
                <c:pt idx="4">
                  <c:v>16516.469426363943</c:v>
                </c:pt>
                <c:pt idx="5">
                  <c:v>15862.464139028816</c:v>
                </c:pt>
                <c:pt idx="6">
                  <c:v>15394.125417548768</c:v>
                </c:pt>
                <c:pt idx="7">
                  <c:v>12319.420937806284</c:v>
                </c:pt>
                <c:pt idx="8">
                  <c:v>8847.4724585359909</c:v>
                </c:pt>
                <c:pt idx="9">
                  <c:v>6677.1027635188166</c:v>
                </c:pt>
                <c:pt idx="10">
                  <c:v>4724.3669877328521</c:v>
                </c:pt>
                <c:pt idx="11">
                  <c:v>4054.993558377902</c:v>
                </c:pt>
                <c:pt idx="12">
                  <c:v>3643.6270465800553</c:v>
                </c:pt>
                <c:pt idx="13">
                  <c:v>3630.3048127268903</c:v>
                </c:pt>
                <c:pt idx="14">
                  <c:v>3485.2869745196176</c:v>
                </c:pt>
                <c:pt idx="15">
                  <c:v>3094.4072023696735</c:v>
                </c:pt>
                <c:pt idx="16">
                  <c:v>3039.719276592401</c:v>
                </c:pt>
                <c:pt idx="17">
                  <c:v>2436.5597689657038</c:v>
                </c:pt>
                <c:pt idx="18">
                  <c:v>1915.6457084032297</c:v>
                </c:pt>
                <c:pt idx="19">
                  <c:v>1858.5089456389694</c:v>
                </c:pt>
                <c:pt idx="20">
                  <c:v>1727.7776284692823</c:v>
                </c:pt>
                <c:pt idx="21">
                  <c:v>1335.1763596041064</c:v>
                </c:pt>
                <c:pt idx="22">
                  <c:v>1100.6935927717755</c:v>
                </c:pt>
                <c:pt idx="23">
                  <c:v>815.22002043220618</c:v>
                </c:pt>
                <c:pt idx="24">
                  <c:v>806.22736629679366</c:v>
                </c:pt>
                <c:pt idx="25">
                  <c:v>671.45128197975362</c:v>
                </c:pt>
                <c:pt idx="26">
                  <c:v>506.46033290956183</c:v>
                </c:pt>
                <c:pt idx="27">
                  <c:v>460.06789643191632</c:v>
                </c:pt>
                <c:pt idx="28">
                  <c:v>444.92200483283256</c:v>
                </c:pt>
                <c:pt idx="29">
                  <c:v>404.58799303413502</c:v>
                </c:pt>
                <c:pt idx="30">
                  <c:v>383.10250428902827</c:v>
                </c:pt>
                <c:pt idx="31">
                  <c:v>241.38657999365194</c:v>
                </c:pt>
                <c:pt idx="32">
                  <c:v>118.57520912733796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C-46B1-A1D4-08B3774D7BDA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Pasivos'!$C$66:$AJ$66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Pasivos'!$C$68:$AJ$68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C-46B1-A1D4-08B3774D7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89030592"/>
        <c:axId val="289031152"/>
      </c:barChart>
      <c:catAx>
        <c:axId val="2890305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289031152"/>
        <c:crosses val="autoZero"/>
        <c:auto val="1"/>
        <c:lblAlgn val="ctr"/>
        <c:lblOffset val="100"/>
        <c:noMultiLvlLbl val="0"/>
      </c:catAx>
      <c:valAx>
        <c:axId val="289031152"/>
        <c:scaling>
          <c:orientation val="minMax"/>
        </c:scaling>
        <c:delete val="0"/>
        <c:axPos val="l"/>
        <c:title>
          <c:tx>
            <c:strRef>
              <c:f>'Gen. Pasivos'!$G$83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194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289030592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2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Activos'!$C$76:$AK$76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Activos'!$C$75:$AK$75</c:f>
              <c:numCache>
                <c:formatCode>#,##0</c:formatCode>
                <c:ptCount val="35"/>
                <c:pt idx="0">
                  <c:v>254.51665333663101</c:v>
                </c:pt>
                <c:pt idx="1">
                  <c:v>247.24643023231684</c:v>
                </c:pt>
                <c:pt idx="2">
                  <c:v>231.57813958061249</c:v>
                </c:pt>
                <c:pt idx="3">
                  <c:v>171.37515728138033</c:v>
                </c:pt>
                <c:pt idx="4">
                  <c:v>166.80615112824495</c:v>
                </c:pt>
                <c:pt idx="5">
                  <c:v>135.87923409504481</c:v>
                </c:pt>
                <c:pt idx="6">
                  <c:v>110.28715322487641</c:v>
                </c:pt>
                <c:pt idx="7">
                  <c:v>93.12348608272832</c:v>
                </c:pt>
                <c:pt idx="8">
                  <c:v>40.821535463621593</c:v>
                </c:pt>
                <c:pt idx="9">
                  <c:v>34.625587068720051</c:v>
                </c:pt>
                <c:pt idx="10">
                  <c:v>31.330116888140306</c:v>
                </c:pt>
                <c:pt idx="11">
                  <c:v>29.240578817252185</c:v>
                </c:pt>
                <c:pt idx="12">
                  <c:v>27.970818312237178</c:v>
                </c:pt>
                <c:pt idx="13">
                  <c:v>17.113533257787015</c:v>
                </c:pt>
                <c:pt idx="14">
                  <c:v>12.554386001319283</c:v>
                </c:pt>
                <c:pt idx="15">
                  <c:v>11.071727215419614</c:v>
                </c:pt>
                <c:pt idx="16">
                  <c:v>10.078739891484098</c:v>
                </c:pt>
                <c:pt idx="17">
                  <c:v>7.3221847287799839</c:v>
                </c:pt>
                <c:pt idx="18">
                  <c:v>6.8234768634012113</c:v>
                </c:pt>
                <c:pt idx="19">
                  <c:v>5.8223364904709243</c:v>
                </c:pt>
                <c:pt idx="20">
                  <c:v>4.7680831658148719</c:v>
                </c:pt>
                <c:pt idx="21">
                  <c:v>3.9590633299733256</c:v>
                </c:pt>
                <c:pt idx="22">
                  <c:v>3.0864884127346461</c:v>
                </c:pt>
                <c:pt idx="23">
                  <c:v>2.7024875853765824</c:v>
                </c:pt>
                <c:pt idx="24">
                  <c:v>2.0088804913254981</c:v>
                </c:pt>
                <c:pt idx="25">
                  <c:v>1.6062573035951635</c:v>
                </c:pt>
                <c:pt idx="26">
                  <c:v>1.4803790946484698</c:v>
                </c:pt>
                <c:pt idx="27">
                  <c:v>0.88924162359494563</c:v>
                </c:pt>
                <c:pt idx="28">
                  <c:v>0.63731592388714042</c:v>
                </c:pt>
                <c:pt idx="29">
                  <c:v>0.44371097307446189</c:v>
                </c:pt>
                <c:pt idx="30">
                  <c:v>0.43417686207444389</c:v>
                </c:pt>
                <c:pt idx="31">
                  <c:v>0.24127060698212643</c:v>
                </c:pt>
                <c:pt idx="32">
                  <c:v>0.15082135359453402</c:v>
                </c:pt>
                <c:pt idx="33">
                  <c:v>0.10940800013063549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4-47D9-8F64-1645DBFAFAB1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Activos'!$C$76:$AK$76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Activos'!$C$78:$AK$78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64-47D9-8F64-1645DBFAF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02184688"/>
        <c:axId val="1602185248"/>
      </c:barChart>
      <c:catAx>
        <c:axId val="16021846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02185248"/>
        <c:crosses val="autoZero"/>
        <c:auto val="1"/>
        <c:lblAlgn val="ctr"/>
        <c:lblOffset val="100"/>
        <c:noMultiLvlLbl val="0"/>
      </c:catAx>
      <c:valAx>
        <c:axId val="1602185248"/>
        <c:scaling>
          <c:orientation val="minMax"/>
        </c:scaling>
        <c:delete val="0"/>
        <c:axPos val="l"/>
        <c:title>
          <c:tx>
            <c:strRef>
              <c:f>'Vida Activos'!$G$93</c:f>
              <c:strCache>
                <c:ptCount val="1"/>
                <c:pt idx="0">
                  <c:v>Millones de UF</c:v>
                </c:pt>
              </c:strCache>
            </c:strRef>
          </c:tx>
          <c:layout>
            <c:manualLayout>
              <c:xMode val="edge"/>
              <c:yMode val="edge"/>
              <c:x val="3.527777777778194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0218468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0.10294696969696968"/>
          <c:w val="0.92005944444444465"/>
          <c:h val="0.5843093434343434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'Vida Activos'!$B$87</c:f>
              <c:strCache>
                <c:ptCount val="1"/>
                <c:pt idx="0">
                  <c:v>Inversiones Financieras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Activos'!$C$76:$AK$76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Activos'!$C$87:$AK$87</c:f>
              <c:numCache>
                <c:formatCode>0.0%</c:formatCode>
                <c:ptCount val="35"/>
                <c:pt idx="0">
                  <c:v>0.81769192951450398</c:v>
                </c:pt>
                <c:pt idx="1">
                  <c:v>0.82623376820118355</c:v>
                </c:pt>
                <c:pt idx="2">
                  <c:v>0.78187111042938062</c:v>
                </c:pt>
                <c:pt idx="3">
                  <c:v>0.8222129302230492</c:v>
                </c:pt>
                <c:pt idx="4">
                  <c:v>0.75878731966412083</c:v>
                </c:pt>
                <c:pt idx="5">
                  <c:v>0.85699844278372417</c:v>
                </c:pt>
                <c:pt idx="6">
                  <c:v>0.80675687766186766</c:v>
                </c:pt>
                <c:pt idx="7">
                  <c:v>0.88029512065741133</c:v>
                </c:pt>
                <c:pt idx="8">
                  <c:v>0.77000032216620329</c:v>
                </c:pt>
                <c:pt idx="9">
                  <c:v>0.9442606882458574</c:v>
                </c:pt>
                <c:pt idx="10">
                  <c:v>0.84898460443060897</c:v>
                </c:pt>
                <c:pt idx="11">
                  <c:v>0.75258837027600889</c:v>
                </c:pt>
                <c:pt idx="12">
                  <c:v>0.86970127215602044</c:v>
                </c:pt>
                <c:pt idx="13">
                  <c:v>0.78153496824541968</c:v>
                </c:pt>
                <c:pt idx="14">
                  <c:v>0.85676090863445109</c:v>
                </c:pt>
                <c:pt idx="15">
                  <c:v>0.73288171986017858</c:v>
                </c:pt>
                <c:pt idx="16">
                  <c:v>0.78110148704370319</c:v>
                </c:pt>
                <c:pt idx="17">
                  <c:v>0.73335585890135835</c:v>
                </c:pt>
                <c:pt idx="18">
                  <c:v>0.97210120389511268</c:v>
                </c:pt>
                <c:pt idx="19">
                  <c:v>0.78875621469970691</c:v>
                </c:pt>
                <c:pt idx="20">
                  <c:v>0.69517979831546839</c:v>
                </c:pt>
                <c:pt idx="21">
                  <c:v>0.78986220291449705</c:v>
                </c:pt>
                <c:pt idx="22">
                  <c:v>0.66739355000969569</c:v>
                </c:pt>
                <c:pt idx="23">
                  <c:v>0.14511134146815366</c:v>
                </c:pt>
                <c:pt idx="24">
                  <c:v>0.71669624582857605</c:v>
                </c:pt>
                <c:pt idx="25">
                  <c:v>0.67771468323453676</c:v>
                </c:pt>
                <c:pt idx="26">
                  <c:v>0.46463926807709904</c:v>
                </c:pt>
                <c:pt idx="27">
                  <c:v>0.93765393872532421</c:v>
                </c:pt>
                <c:pt idx="28">
                  <c:v>0.58463490101156979</c:v>
                </c:pt>
                <c:pt idx="29">
                  <c:v>0.53792059086780719</c:v>
                </c:pt>
                <c:pt idx="30">
                  <c:v>0.75605939857217963</c:v>
                </c:pt>
                <c:pt idx="31">
                  <c:v>0.70312872333615439</c:v>
                </c:pt>
                <c:pt idx="32">
                  <c:v>0.96406065919768724</c:v>
                </c:pt>
                <c:pt idx="33">
                  <c:v>0.95867753433355418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69-4DEB-B8F1-053FAAE3115C}"/>
            </c:ext>
          </c:extLst>
        </c:ser>
        <c:ser>
          <c:idx val="1"/>
          <c:order val="1"/>
          <c:tx>
            <c:strRef>
              <c:f>'Vida Activos'!$B$88</c:f>
              <c:strCache>
                <c:ptCount val="1"/>
                <c:pt idx="0">
                  <c:v>Inversiones Inmobiliarias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B7DEE8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9C69-4DEB-B8F1-053FAAE3115C}"/>
              </c:ext>
            </c:extLst>
          </c:dPt>
          <c:cat>
            <c:strRef>
              <c:f>'Vida Activos'!$C$76:$AK$76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Activos'!$C$88:$AK$88</c:f>
              <c:numCache>
                <c:formatCode>0.0%</c:formatCode>
                <c:ptCount val="35"/>
                <c:pt idx="0">
                  <c:v>0.1558572793235439</c:v>
                </c:pt>
                <c:pt idx="1">
                  <c:v>0.1416378559810369</c:v>
                </c:pt>
                <c:pt idx="2">
                  <c:v>0.19408909318573578</c:v>
                </c:pt>
                <c:pt idx="3">
                  <c:v>0.14572540341059129</c:v>
                </c:pt>
                <c:pt idx="4">
                  <c:v>0.21543636104622232</c:v>
                </c:pt>
                <c:pt idx="5">
                  <c:v>0.12800084655244609</c:v>
                </c:pt>
                <c:pt idx="6">
                  <c:v>0.10568702053892703</c:v>
                </c:pt>
                <c:pt idx="7">
                  <c:v>0.10103574160371484</c:v>
                </c:pt>
                <c:pt idx="8">
                  <c:v>0.19871793201839086</c:v>
                </c:pt>
                <c:pt idx="9">
                  <c:v>4.0687104152506218E-2</c:v>
                </c:pt>
                <c:pt idx="10">
                  <c:v>9.8372972800294251E-2</c:v>
                </c:pt>
                <c:pt idx="11">
                  <c:v>0.21636888466023976</c:v>
                </c:pt>
                <c:pt idx="12">
                  <c:v>0.11232981274966933</c:v>
                </c:pt>
                <c:pt idx="13">
                  <c:v>0.17285904794515844</c:v>
                </c:pt>
                <c:pt idx="14">
                  <c:v>7.080288087506382E-3</c:v>
                </c:pt>
                <c:pt idx="15">
                  <c:v>0.24355463785433057</c:v>
                </c:pt>
                <c:pt idx="16">
                  <c:v>3.3559207432039911E-2</c:v>
                </c:pt>
                <c:pt idx="17">
                  <c:v>5.7895684256780031E-2</c:v>
                </c:pt>
                <c:pt idx="18">
                  <c:v>2.1404477107769208E-2</c:v>
                </c:pt>
                <c:pt idx="19">
                  <c:v>4.713898421444743E-3</c:v>
                </c:pt>
                <c:pt idx="20">
                  <c:v>4.1866308675001122E-2</c:v>
                </c:pt>
                <c:pt idx="21">
                  <c:v>6.0571688144393232E-2</c:v>
                </c:pt>
                <c:pt idx="22">
                  <c:v>1.0103826531964705E-2</c:v>
                </c:pt>
                <c:pt idx="23">
                  <c:v>0</c:v>
                </c:pt>
                <c:pt idx="24">
                  <c:v>2.079342827792716E-2</c:v>
                </c:pt>
                <c:pt idx="25">
                  <c:v>9.0845044231601258E-4</c:v>
                </c:pt>
                <c:pt idx="26">
                  <c:v>0</c:v>
                </c:pt>
                <c:pt idx="27">
                  <c:v>4.7958891242157859E-4</c:v>
                </c:pt>
                <c:pt idx="28">
                  <c:v>5.3985439651580798E-3</c:v>
                </c:pt>
                <c:pt idx="29">
                  <c:v>1.076534132058636E-3</c:v>
                </c:pt>
                <c:pt idx="30">
                  <c:v>1.5138065504101891E-4</c:v>
                </c:pt>
                <c:pt idx="31">
                  <c:v>8.9974836768942999E-3</c:v>
                </c:pt>
                <c:pt idx="32">
                  <c:v>1.3903678903513113E-3</c:v>
                </c:pt>
                <c:pt idx="33">
                  <c:v>2.1232435215792919E-2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69-4DEB-B8F1-053FAAE3115C}"/>
            </c:ext>
          </c:extLst>
        </c:ser>
        <c:ser>
          <c:idx val="2"/>
          <c:order val="2"/>
          <c:tx>
            <c:strRef>
              <c:f>'Vida Activos'!$B$89</c:f>
              <c:strCache>
                <c:ptCount val="1"/>
                <c:pt idx="0">
                  <c:v>Activos No Corrientes Mantenidos para la Venta 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Activos'!$C$76:$AK$76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Activos'!$C$89:$AK$89</c:f>
              <c:numCache>
                <c:formatCode>0.0%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69-4DEB-B8F1-053FAAE3115C}"/>
            </c:ext>
          </c:extLst>
        </c:ser>
        <c:ser>
          <c:idx val="3"/>
          <c:order val="3"/>
          <c:tx>
            <c:strRef>
              <c:f>'Vida Activos'!$B$90</c:f>
              <c:strCache>
                <c:ptCount val="1"/>
                <c:pt idx="0">
                  <c:v>Cuentas de Seguros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Activos'!$C$76:$AK$76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Activos'!$C$90:$AK$90</c:f>
              <c:numCache>
                <c:formatCode>0.0%</c:formatCode>
                <c:ptCount val="35"/>
                <c:pt idx="0">
                  <c:v>5.7048614357572197E-3</c:v>
                </c:pt>
                <c:pt idx="1">
                  <c:v>7.7161820306759369E-3</c:v>
                </c:pt>
                <c:pt idx="2">
                  <c:v>5.6585849352746142E-3</c:v>
                </c:pt>
                <c:pt idx="3">
                  <c:v>8.7077442686785203E-3</c:v>
                </c:pt>
                <c:pt idx="4">
                  <c:v>1.6962547411162873E-2</c:v>
                </c:pt>
                <c:pt idx="5">
                  <c:v>3.4946171327804171E-3</c:v>
                </c:pt>
                <c:pt idx="6">
                  <c:v>4.0001603052315156E-2</c:v>
                </c:pt>
                <c:pt idx="7">
                  <c:v>8.1172707646216796E-3</c:v>
                </c:pt>
                <c:pt idx="8">
                  <c:v>3.9092457821832812E-3</c:v>
                </c:pt>
                <c:pt idx="9">
                  <c:v>1.1020069687425556E-3</c:v>
                </c:pt>
                <c:pt idx="10">
                  <c:v>3.626219374306023E-2</c:v>
                </c:pt>
                <c:pt idx="11">
                  <c:v>2.0250259677176665E-2</c:v>
                </c:pt>
                <c:pt idx="12">
                  <c:v>4.4969046672462152E-3</c:v>
                </c:pt>
                <c:pt idx="13">
                  <c:v>2.8878135286448614E-2</c:v>
                </c:pt>
                <c:pt idx="14">
                  <c:v>6.7059749723554066E-2</c:v>
                </c:pt>
                <c:pt idx="15">
                  <c:v>7.4260669909091501E-3</c:v>
                </c:pt>
                <c:pt idx="16">
                  <c:v>0.14870127172230496</c:v>
                </c:pt>
                <c:pt idx="17">
                  <c:v>0.17290086633921892</c:v>
                </c:pt>
                <c:pt idx="18">
                  <c:v>6.577554888286839E-4</c:v>
                </c:pt>
                <c:pt idx="19">
                  <c:v>0.18028480578615336</c:v>
                </c:pt>
                <c:pt idx="20">
                  <c:v>0.22812081887653921</c:v>
                </c:pt>
                <c:pt idx="21">
                  <c:v>0.14496765975896217</c:v>
                </c:pt>
                <c:pt idx="22">
                  <c:v>0.31422047842916928</c:v>
                </c:pt>
                <c:pt idx="23">
                  <c:v>8.1353742099551322E-3</c:v>
                </c:pt>
                <c:pt idx="24">
                  <c:v>0.22467952050597978</c:v>
                </c:pt>
                <c:pt idx="25">
                  <c:v>0.2493692545957939</c:v>
                </c:pt>
                <c:pt idx="26">
                  <c:v>0.51172907671336509</c:v>
                </c:pt>
                <c:pt idx="27">
                  <c:v>5.1897557268046401E-2</c:v>
                </c:pt>
                <c:pt idx="28">
                  <c:v>6.6020079797136241E-2</c:v>
                </c:pt>
                <c:pt idx="29">
                  <c:v>0.16440457258275112</c:v>
                </c:pt>
                <c:pt idx="30">
                  <c:v>5.6786707399450367E-2</c:v>
                </c:pt>
                <c:pt idx="31">
                  <c:v>2.4992618541153011E-3</c:v>
                </c:pt>
                <c:pt idx="32">
                  <c:v>2.2924604120712986E-2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69-4DEB-B8F1-053FAAE3115C}"/>
            </c:ext>
          </c:extLst>
        </c:ser>
        <c:ser>
          <c:idx val="4"/>
          <c:order val="4"/>
          <c:tx>
            <c:strRef>
              <c:f>'Vida Activos'!$B$91</c:f>
              <c:strCache>
                <c:ptCount val="1"/>
                <c:pt idx="0">
                  <c:v>Otros Activos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Activos'!$C$76:$AK$76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Activos'!$C$91:$AK$91</c:f>
              <c:numCache>
                <c:formatCode>0.0%</c:formatCode>
                <c:ptCount val="35"/>
                <c:pt idx="0">
                  <c:v>0</c:v>
                </c:pt>
                <c:pt idx="1">
                  <c:v>8.9511021355097287E-4</c:v>
                </c:pt>
                <c:pt idx="2">
                  <c:v>4.3203165525302996E-3</c:v>
                </c:pt>
                <c:pt idx="3">
                  <c:v>7.6954428775182155E-4</c:v>
                </c:pt>
                <c:pt idx="4">
                  <c:v>4.5383078191298478E-4</c:v>
                </c:pt>
                <c:pt idx="5">
                  <c:v>3.4687422184884421E-3</c:v>
                </c:pt>
                <c:pt idx="6">
                  <c:v>3.1819127877002487E-2</c:v>
                </c:pt>
                <c:pt idx="7">
                  <c:v>1.4365924717327806E-3</c:v>
                </c:pt>
                <c:pt idx="8">
                  <c:v>9.5557389392232823E-4</c:v>
                </c:pt>
                <c:pt idx="9">
                  <c:v>5.9328490292218919E-4</c:v>
                </c:pt>
                <c:pt idx="10">
                  <c:v>2.8975909633703369E-3</c:v>
                </c:pt>
                <c:pt idx="11">
                  <c:v>1.2589583580983643E-4</c:v>
                </c:pt>
                <c:pt idx="12">
                  <c:v>0</c:v>
                </c:pt>
                <c:pt idx="13">
                  <c:v>1.5535881644654714E-4</c:v>
                </c:pt>
                <c:pt idx="14">
                  <c:v>4.8940021234778086E-2</c:v>
                </c:pt>
                <c:pt idx="15">
                  <c:v>2.2945183355245241E-3</c:v>
                </c:pt>
                <c:pt idx="16">
                  <c:v>0</c:v>
                </c:pt>
                <c:pt idx="17">
                  <c:v>1.5809509704826474E-2</c:v>
                </c:pt>
                <c:pt idx="18">
                  <c:v>7.8858466044639879E-4</c:v>
                </c:pt>
                <c:pt idx="19">
                  <c:v>3.8212933708471381E-4</c:v>
                </c:pt>
                <c:pt idx="20">
                  <c:v>3.3727889784625933E-3</c:v>
                </c:pt>
                <c:pt idx="21">
                  <c:v>0</c:v>
                </c:pt>
                <c:pt idx="22">
                  <c:v>6.0983206284435812E-4</c:v>
                </c:pt>
                <c:pt idx="23">
                  <c:v>0.6753020093996398</c:v>
                </c:pt>
                <c:pt idx="24">
                  <c:v>1.0509295590322737E-3</c:v>
                </c:pt>
                <c:pt idx="25">
                  <c:v>4.2007377058971486E-2</c:v>
                </c:pt>
                <c:pt idx="26">
                  <c:v>0</c:v>
                </c:pt>
                <c:pt idx="27">
                  <c:v>7.5748727392687106E-6</c:v>
                </c:pt>
                <c:pt idx="28">
                  <c:v>1.9041510898375687E-2</c:v>
                </c:pt>
                <c:pt idx="29">
                  <c:v>4.5876715565743567E-3</c:v>
                </c:pt>
                <c:pt idx="30">
                  <c:v>0</c:v>
                </c:pt>
                <c:pt idx="31">
                  <c:v>4.6206804365537174E-2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69-4DEB-B8F1-053FAAE31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02190288"/>
        <c:axId val="1602190848"/>
      </c:barChart>
      <c:catAx>
        <c:axId val="1602190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02190848"/>
        <c:crosses val="autoZero"/>
        <c:auto val="1"/>
        <c:lblAlgn val="ctr"/>
        <c:lblOffset val="100"/>
        <c:noMultiLvlLbl val="0"/>
      </c:catAx>
      <c:valAx>
        <c:axId val="1602190848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0219028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3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Pasivos'!$C$66:$AK$66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Pasivos'!$C$65:$AK$65</c:f>
              <c:numCache>
                <c:formatCode>#,##0</c:formatCode>
                <c:ptCount val="35"/>
                <c:pt idx="0">
                  <c:v>254.51665333663101</c:v>
                </c:pt>
                <c:pt idx="1">
                  <c:v>247.24643023231684</c:v>
                </c:pt>
                <c:pt idx="2">
                  <c:v>231.57813958061249</c:v>
                </c:pt>
                <c:pt idx="3">
                  <c:v>171.37515728138033</c:v>
                </c:pt>
                <c:pt idx="4">
                  <c:v>166.80615112824495</c:v>
                </c:pt>
                <c:pt idx="5">
                  <c:v>135.87923409504481</c:v>
                </c:pt>
                <c:pt idx="6">
                  <c:v>110.28715322487641</c:v>
                </c:pt>
                <c:pt idx="7">
                  <c:v>93.12348608272832</c:v>
                </c:pt>
                <c:pt idx="8">
                  <c:v>40.821535463621593</c:v>
                </c:pt>
                <c:pt idx="9">
                  <c:v>34.625587068720051</c:v>
                </c:pt>
                <c:pt idx="10">
                  <c:v>31.330116888140306</c:v>
                </c:pt>
                <c:pt idx="11">
                  <c:v>29.240578817252185</c:v>
                </c:pt>
                <c:pt idx="12">
                  <c:v>27.970818312237178</c:v>
                </c:pt>
                <c:pt idx="13">
                  <c:v>17.113533257787015</c:v>
                </c:pt>
                <c:pt idx="14">
                  <c:v>12.554386001319283</c:v>
                </c:pt>
                <c:pt idx="15">
                  <c:v>11.071727215419614</c:v>
                </c:pt>
                <c:pt idx="16">
                  <c:v>10.078739891484098</c:v>
                </c:pt>
                <c:pt idx="17">
                  <c:v>7.3221847287799839</c:v>
                </c:pt>
                <c:pt idx="18">
                  <c:v>6.8234768634012113</c:v>
                </c:pt>
                <c:pt idx="19">
                  <c:v>5.8223364904709243</c:v>
                </c:pt>
                <c:pt idx="20">
                  <c:v>4.7680831658148719</c:v>
                </c:pt>
                <c:pt idx="21">
                  <c:v>3.9590633299733256</c:v>
                </c:pt>
                <c:pt idx="22">
                  <c:v>3.0864884127346461</c:v>
                </c:pt>
                <c:pt idx="23">
                  <c:v>2.7024875853765824</c:v>
                </c:pt>
                <c:pt idx="24">
                  <c:v>2.0088804913254981</c:v>
                </c:pt>
                <c:pt idx="25">
                  <c:v>1.6062573035951635</c:v>
                </c:pt>
                <c:pt idx="26">
                  <c:v>1.4803790946484698</c:v>
                </c:pt>
                <c:pt idx="27">
                  <c:v>0.88924162359494563</c:v>
                </c:pt>
                <c:pt idx="28">
                  <c:v>0.63731592388714042</c:v>
                </c:pt>
                <c:pt idx="29">
                  <c:v>0.44371097307446189</c:v>
                </c:pt>
                <c:pt idx="30">
                  <c:v>0.43417686207444389</c:v>
                </c:pt>
                <c:pt idx="31">
                  <c:v>0.24127060698212643</c:v>
                </c:pt>
                <c:pt idx="32">
                  <c:v>0.15082135359453402</c:v>
                </c:pt>
                <c:pt idx="33">
                  <c:v>0.10940800013063549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7-4E07-8259-F458D000D6C0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Pasivos'!$C$66:$AK$66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Pasivos'!$C$68:$AK$68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7-4E07-8259-F458D000D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02195328"/>
        <c:axId val="1648926928"/>
      </c:barChart>
      <c:catAx>
        <c:axId val="16021953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48926928"/>
        <c:crosses val="autoZero"/>
        <c:auto val="1"/>
        <c:lblAlgn val="ctr"/>
        <c:lblOffset val="100"/>
        <c:noMultiLvlLbl val="0"/>
      </c:catAx>
      <c:valAx>
        <c:axId val="1648926928"/>
        <c:scaling>
          <c:orientation val="minMax"/>
        </c:scaling>
        <c:delete val="0"/>
        <c:axPos val="l"/>
        <c:title>
          <c:tx>
            <c:strRef>
              <c:f>'Vida Pasivos'!$G$83</c:f>
              <c:strCache>
                <c:ptCount val="1"/>
                <c:pt idx="0">
                  <c:v>Millones de UF</c:v>
                </c:pt>
              </c:strCache>
            </c:strRef>
          </c:tx>
          <c:layout>
            <c:manualLayout>
              <c:xMode val="edge"/>
              <c:yMode val="edge"/>
              <c:x val="3.5277777777781971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0219532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0.10294696969696968"/>
          <c:w val="0.92005944444444465"/>
          <c:h val="0.58430934343434349"/>
        </c:manualLayout>
      </c:layout>
      <c:barChart>
        <c:barDir val="col"/>
        <c:grouping val="percentStacked"/>
        <c:varyColors val="0"/>
        <c:ser>
          <c:idx val="4"/>
          <c:order val="0"/>
          <c:tx>
            <c:strRef>
              <c:f>'Vida Pasivos'!$B$81</c:f>
              <c:strCache>
                <c:ptCount val="1"/>
                <c:pt idx="0">
                  <c:v>Patrimonio </c:v>
                </c:pt>
              </c:strCache>
            </c:strRef>
          </c:tx>
          <c:spPr>
            <a:solidFill>
              <a:srgbClr val="31849B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Pasivos'!$C$66:$AK$66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Pasivos'!$C$81:$AK$81</c:f>
              <c:numCache>
                <c:formatCode>0.0%</c:formatCode>
                <c:ptCount val="35"/>
                <c:pt idx="0">
                  <c:v>6.826191576891949E-2</c:v>
                </c:pt>
                <c:pt idx="1">
                  <c:v>0.10493035717874219</c:v>
                </c:pt>
                <c:pt idx="2">
                  <c:v>7.0139298012292489E-2</c:v>
                </c:pt>
                <c:pt idx="3">
                  <c:v>8.5673086321525913E-2</c:v>
                </c:pt>
                <c:pt idx="4">
                  <c:v>7.3908101961213807E-2</c:v>
                </c:pt>
                <c:pt idx="5">
                  <c:v>6.2432119754403097E-2</c:v>
                </c:pt>
                <c:pt idx="6">
                  <c:v>8.5041137809349757E-2</c:v>
                </c:pt>
                <c:pt idx="7">
                  <c:v>7.66029117087903E-2</c:v>
                </c:pt>
                <c:pt idx="8">
                  <c:v>0.12799074312775893</c:v>
                </c:pt>
                <c:pt idx="9">
                  <c:v>5.1036219323543519E-2</c:v>
                </c:pt>
                <c:pt idx="10">
                  <c:v>7.9505023543404357E-2</c:v>
                </c:pt>
                <c:pt idx="11">
                  <c:v>8.0999326125116317E-2</c:v>
                </c:pt>
                <c:pt idx="12">
                  <c:v>0.14890274350486779</c:v>
                </c:pt>
                <c:pt idx="13">
                  <c:v>0.10908566618287092</c:v>
                </c:pt>
                <c:pt idx="14">
                  <c:v>0.25648450917933313</c:v>
                </c:pt>
                <c:pt idx="15">
                  <c:v>0.52339211563035437</c:v>
                </c:pt>
                <c:pt idx="16">
                  <c:v>0.21735143764068132</c:v>
                </c:pt>
                <c:pt idx="17">
                  <c:v>0.26935493109227909</c:v>
                </c:pt>
                <c:pt idx="18">
                  <c:v>0.75607207820346767</c:v>
                </c:pt>
                <c:pt idx="19">
                  <c:v>0.17306199454849847</c:v>
                </c:pt>
                <c:pt idx="20">
                  <c:v>0.28605336535158915</c:v>
                </c:pt>
                <c:pt idx="21">
                  <c:v>0.26316613573706882</c:v>
                </c:pt>
                <c:pt idx="22">
                  <c:v>0.12576671959453753</c:v>
                </c:pt>
                <c:pt idx="23">
                  <c:v>0.93402789644849638</c:v>
                </c:pt>
                <c:pt idx="24">
                  <c:v>0.2066935329001002</c:v>
                </c:pt>
                <c:pt idx="25">
                  <c:v>0.46069582055612007</c:v>
                </c:pt>
                <c:pt idx="26">
                  <c:v>0.3856240283469281</c:v>
                </c:pt>
                <c:pt idx="27">
                  <c:v>0.54884972305614899</c:v>
                </c:pt>
                <c:pt idx="28">
                  <c:v>0.48431256840926984</c:v>
                </c:pt>
                <c:pt idx="29">
                  <c:v>0.51711107338909756</c:v>
                </c:pt>
                <c:pt idx="30">
                  <c:v>0.39752701051648931</c:v>
                </c:pt>
                <c:pt idx="31">
                  <c:v>0.68194781400246529</c:v>
                </c:pt>
                <c:pt idx="32">
                  <c:v>0.86515980321016184</c:v>
                </c:pt>
                <c:pt idx="33">
                  <c:v>0.99659983774991656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A-4DE0-A6CC-2C571D86C6C2}"/>
            </c:ext>
          </c:extLst>
        </c:ser>
        <c:ser>
          <c:idx val="2"/>
          <c:order val="1"/>
          <c:tx>
            <c:strRef>
              <c:f>'Vida Pasivos'!$B$79</c:f>
              <c:strCache>
                <c:ptCount val="1"/>
                <c:pt idx="0">
                  <c:v>Cuentas de Seguros 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Pasivos'!$C$66:$AK$66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Pasivos'!$C$79:$AK$79</c:f>
              <c:numCache>
                <c:formatCode>0.0%</c:formatCode>
                <c:ptCount val="35"/>
                <c:pt idx="0">
                  <c:v>0.89348184308029577</c:v>
                </c:pt>
                <c:pt idx="1">
                  <c:v>0.84919763036216445</c:v>
                </c:pt>
                <c:pt idx="2">
                  <c:v>0.91302356010934127</c:v>
                </c:pt>
                <c:pt idx="3">
                  <c:v>0.88293451097307807</c:v>
                </c:pt>
                <c:pt idx="4">
                  <c:v>0.89419905321413229</c:v>
                </c:pt>
                <c:pt idx="5">
                  <c:v>0.92207444935300409</c:v>
                </c:pt>
                <c:pt idx="6">
                  <c:v>0.87466565265462215</c:v>
                </c:pt>
                <c:pt idx="7">
                  <c:v>0.89466687328791927</c:v>
                </c:pt>
                <c:pt idx="8">
                  <c:v>0.81895923372132673</c:v>
                </c:pt>
                <c:pt idx="9">
                  <c:v>0.94031108921768092</c:v>
                </c:pt>
                <c:pt idx="10">
                  <c:v>0.90696536255861104</c:v>
                </c:pt>
                <c:pt idx="11">
                  <c:v>0.90405975723506338</c:v>
                </c:pt>
                <c:pt idx="12">
                  <c:v>0.79892796480949069</c:v>
                </c:pt>
                <c:pt idx="13">
                  <c:v>0.88256857381274434</c:v>
                </c:pt>
                <c:pt idx="14">
                  <c:v>0.60235975893220839</c:v>
                </c:pt>
                <c:pt idx="15">
                  <c:v>0.44286429710781999</c:v>
                </c:pt>
                <c:pt idx="16">
                  <c:v>0.67452064537647238</c:v>
                </c:pt>
                <c:pt idx="17">
                  <c:v>0.6407109889957131</c:v>
                </c:pt>
                <c:pt idx="18">
                  <c:v>0.22186968771354437</c:v>
                </c:pt>
                <c:pt idx="19">
                  <c:v>0.71614164919846734</c:v>
                </c:pt>
                <c:pt idx="20">
                  <c:v>0.56751438539780763</c:v>
                </c:pt>
                <c:pt idx="21">
                  <c:v>0.70809892740890124</c:v>
                </c:pt>
                <c:pt idx="22">
                  <c:v>0.84486124948315888</c:v>
                </c:pt>
                <c:pt idx="23">
                  <c:v>2.2667694423800722E-2</c:v>
                </c:pt>
                <c:pt idx="24">
                  <c:v>0.74573557109853961</c:v>
                </c:pt>
                <c:pt idx="25">
                  <c:v>0.39356357153755489</c:v>
                </c:pt>
                <c:pt idx="26">
                  <c:v>0.53874236210107029</c:v>
                </c:pt>
                <c:pt idx="27">
                  <c:v>0.28790266426255001</c:v>
                </c:pt>
                <c:pt idx="28">
                  <c:v>0.39083638064018672</c:v>
                </c:pt>
                <c:pt idx="29">
                  <c:v>0.32208243609377207</c:v>
                </c:pt>
                <c:pt idx="30">
                  <c:v>0.49891107005515917</c:v>
                </c:pt>
                <c:pt idx="31">
                  <c:v>0.23660078391515962</c:v>
                </c:pt>
                <c:pt idx="32">
                  <c:v>9.5708242892127607E-2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DA-4DE0-A6CC-2C571D86C6C2}"/>
            </c:ext>
          </c:extLst>
        </c:ser>
        <c:ser>
          <c:idx val="1"/>
          <c:order val="2"/>
          <c:tx>
            <c:strRef>
              <c:f>'Vida Pasivos'!$B$78</c:f>
              <c:strCache>
                <c:ptCount val="1"/>
                <c:pt idx="0">
                  <c:v>Pasivos No Corrientes Mantenidos para la Venta</c:v>
                </c:pt>
              </c:strCache>
            </c:strRef>
          </c:tx>
          <c:spPr>
            <a:solidFill>
              <a:srgbClr val="B7DEE8"/>
            </a:solidFill>
            <a:ln>
              <a:solidFill>
                <a:schemeClr val="bg1">
                  <a:lumMod val="85000"/>
                </a:schemeClr>
              </a:solidFill>
            </a:ln>
          </c:spPr>
          <c:invertIfNegative val="0"/>
          <c:cat>
            <c:strRef>
              <c:f>'Vida Pasivos'!$C$66:$AK$66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Pasivos'!$C$78:$AK$78</c:f>
              <c:numCache>
                <c:formatCode>0.0%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DA-4DE0-A6CC-2C571D86C6C2}"/>
            </c:ext>
          </c:extLst>
        </c:ser>
        <c:ser>
          <c:idx val="0"/>
          <c:order val="3"/>
          <c:tx>
            <c:strRef>
              <c:f>'Vida Pasivos'!$B$77</c:f>
              <c:strCache>
                <c:ptCount val="1"/>
                <c:pt idx="0">
                  <c:v>Pasivos Financieros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Pasivos'!$C$66:$AK$66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Pasivos'!$C$77:$AK$77</c:f>
              <c:numCache>
                <c:formatCode>0.0%</c:formatCode>
                <c:ptCount val="35"/>
                <c:pt idx="0">
                  <c:v>2.1849295201716367E-2</c:v>
                </c:pt>
                <c:pt idx="1">
                  <c:v>1.5132625295501452E-2</c:v>
                </c:pt>
                <c:pt idx="2">
                  <c:v>1.1969581146242048E-2</c:v>
                </c:pt>
                <c:pt idx="3">
                  <c:v>1.042736941636181E-2</c:v>
                </c:pt>
                <c:pt idx="4">
                  <c:v>2.1002102005466684E-2</c:v>
                </c:pt>
                <c:pt idx="5">
                  <c:v>1.060958563565044E-2</c:v>
                </c:pt>
                <c:pt idx="6">
                  <c:v>2.007185058719569E-3</c:v>
                </c:pt>
                <c:pt idx="7">
                  <c:v>1.4767313880968585E-2</c:v>
                </c:pt>
                <c:pt idx="8">
                  <c:v>3.0935765080971411E-2</c:v>
                </c:pt>
                <c:pt idx="9">
                  <c:v>0</c:v>
                </c:pt>
                <c:pt idx="10">
                  <c:v>9.8589315513368403E-5</c:v>
                </c:pt>
                <c:pt idx="11">
                  <c:v>0</c:v>
                </c:pt>
                <c:pt idx="12">
                  <c:v>2.1565708101896817E-2</c:v>
                </c:pt>
                <c:pt idx="13">
                  <c:v>7.2070603691087564E-5</c:v>
                </c:pt>
                <c:pt idx="14">
                  <c:v>0</c:v>
                </c:pt>
                <c:pt idx="15">
                  <c:v>0</c:v>
                </c:pt>
                <c:pt idx="16">
                  <c:v>8.8418287499553481E-5</c:v>
                </c:pt>
                <c:pt idx="17">
                  <c:v>6.4912114974285473E-3</c:v>
                </c:pt>
                <c:pt idx="18">
                  <c:v>0</c:v>
                </c:pt>
                <c:pt idx="19">
                  <c:v>0</c:v>
                </c:pt>
                <c:pt idx="20">
                  <c:v>4.2739802364650283E-3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3.9177188157613584E-2</c:v>
                </c:pt>
                <c:pt idx="31">
                  <c:v>0</c:v>
                </c:pt>
                <c:pt idx="32">
                  <c:v>0</c:v>
                </c:pt>
                <c:pt idx="33">
                  <c:v>1.4272285988004439E-4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DA-4DE0-A6CC-2C571D86C6C2}"/>
            </c:ext>
          </c:extLst>
        </c:ser>
        <c:ser>
          <c:idx val="3"/>
          <c:order val="4"/>
          <c:tx>
            <c:strRef>
              <c:f>'Vida Pasivos'!$B$80</c:f>
              <c:strCache>
                <c:ptCount val="1"/>
                <c:pt idx="0">
                  <c:v>Otros Pasivos 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bg1">
                  <a:lumMod val="95000"/>
                </a:schemeClr>
              </a:solidFill>
            </a:ln>
          </c:spPr>
          <c:invertIfNegative val="0"/>
          <c:cat>
            <c:strRef>
              <c:f>'Vida Pasivos'!$C$66:$AK$66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Confuturo - 3</c:v>
                </c:pt>
                <c:pt idx="3">
                  <c:v>BICE Vida - 4</c:v>
                </c:pt>
                <c:pt idx="4">
                  <c:v>Penta Vida - 5</c:v>
                </c:pt>
                <c:pt idx="5">
                  <c:v>Principal - 6</c:v>
                </c:pt>
                <c:pt idx="6">
                  <c:v>Chilena Consolidada - 7</c:v>
                </c:pt>
                <c:pt idx="7">
                  <c:v>Security Previsión - 8</c:v>
                </c:pt>
                <c:pt idx="8">
                  <c:v>EuroAmérica - 9</c:v>
                </c:pt>
                <c:pt idx="9">
                  <c:v>Sura - 10</c:v>
                </c:pt>
                <c:pt idx="10">
                  <c:v>Ohio National - 11</c:v>
                </c:pt>
                <c:pt idx="11">
                  <c:v>Renta Nacional - 12</c:v>
                </c:pt>
                <c:pt idx="12">
                  <c:v>CN Life - 13</c:v>
                </c:pt>
                <c:pt idx="13">
                  <c:v>4 Life Seguros - 14</c:v>
                </c:pt>
                <c:pt idx="14">
                  <c:v>BNP Paribas Cardif - 15</c:v>
                </c:pt>
                <c:pt idx="15">
                  <c:v>Mutual de Seguros - 16</c:v>
                </c:pt>
                <c:pt idx="16">
                  <c:v>BCI Seguros Vida - 17</c:v>
                </c:pt>
                <c:pt idx="17">
                  <c:v>Zurich Santander - 18</c:v>
                </c:pt>
                <c:pt idx="18">
                  <c:v>M. del Ej. y Av. - 19</c:v>
                </c:pt>
                <c:pt idx="19">
                  <c:v>BanChile - 20</c:v>
                </c:pt>
                <c:pt idx="20">
                  <c:v>Cámara - 21</c:v>
                </c:pt>
                <c:pt idx="21">
                  <c:v>Rigel - 22</c:v>
                </c:pt>
                <c:pt idx="22">
                  <c:v>Save Seguros - 23</c:v>
                </c:pt>
                <c:pt idx="23">
                  <c:v>Chubb Vida - 24</c:v>
                </c:pt>
                <c:pt idx="24">
                  <c:v>Mapfre Vida - 25</c:v>
                </c:pt>
                <c:pt idx="25">
                  <c:v>Suramericana - 26</c:v>
                </c:pt>
                <c:pt idx="26">
                  <c:v>CF Seguros de Vida - 27</c:v>
                </c:pt>
                <c:pt idx="27">
                  <c:v>CLC - 28</c:v>
                </c:pt>
                <c:pt idx="28">
                  <c:v>Colmena Seguros - 29</c:v>
                </c:pt>
                <c:pt idx="29">
                  <c:v>Bupa - 30</c:v>
                </c:pt>
                <c:pt idx="30">
                  <c:v>HDI Vida - 31</c:v>
                </c:pt>
                <c:pt idx="31">
                  <c:v>Alemana Seguros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Pasivos'!$C$80:$AK$80</c:f>
              <c:numCache>
                <c:formatCode>0.0%</c:formatCode>
                <c:ptCount val="35"/>
                <c:pt idx="0">
                  <c:v>1.640694594906825E-2</c:v>
                </c:pt>
                <c:pt idx="1">
                  <c:v>3.07393871635919E-2</c:v>
                </c:pt>
                <c:pt idx="2">
                  <c:v>4.8675607321242422E-3</c:v>
                </c:pt>
                <c:pt idx="3">
                  <c:v>2.0965033289034329E-2</c:v>
                </c:pt>
                <c:pt idx="4">
                  <c:v>1.089074281918727E-2</c:v>
                </c:pt>
                <c:pt idx="5">
                  <c:v>4.8838452569423124E-3</c:v>
                </c:pt>
                <c:pt idx="6">
                  <c:v>3.8286024477308486E-2</c:v>
                </c:pt>
                <c:pt idx="7">
                  <c:v>1.3962901122321897E-2</c:v>
                </c:pt>
                <c:pt idx="8">
                  <c:v>2.2114258069942962E-2</c:v>
                </c:pt>
                <c:pt idx="9">
                  <c:v>8.652691458775584E-3</c:v>
                </c:pt>
                <c:pt idx="10">
                  <c:v>1.3431024582471345E-2</c:v>
                </c:pt>
                <c:pt idx="11">
                  <c:v>1.4940916639820388E-2</c:v>
                </c:pt>
                <c:pt idx="12">
                  <c:v>3.0603583583744803E-2</c:v>
                </c:pt>
                <c:pt idx="13">
                  <c:v>8.2736894006936994E-3</c:v>
                </c:pt>
                <c:pt idx="14">
                  <c:v>0.14115573188845845</c:v>
                </c:pt>
                <c:pt idx="15">
                  <c:v>3.3743587261825608E-2</c:v>
                </c:pt>
                <c:pt idx="16">
                  <c:v>0.10803949869534674</c:v>
                </c:pt>
                <c:pt idx="17">
                  <c:v>8.3442868414579374E-2</c:v>
                </c:pt>
                <c:pt idx="18">
                  <c:v>2.2058234082987991E-2</c:v>
                </c:pt>
                <c:pt idx="19">
                  <c:v>0.11079635625303418</c:v>
                </c:pt>
                <c:pt idx="20">
                  <c:v>0.14215826901413808</c:v>
                </c:pt>
                <c:pt idx="21">
                  <c:v>2.8734936854029974E-2</c:v>
                </c:pt>
                <c:pt idx="22">
                  <c:v>2.937203092230365E-2</c:v>
                </c:pt>
                <c:pt idx="23">
                  <c:v>4.3304409127702899E-2</c:v>
                </c:pt>
                <c:pt idx="24">
                  <c:v>4.7570896001360191E-2</c:v>
                </c:pt>
                <c:pt idx="25">
                  <c:v>0.14574060790632512</c:v>
                </c:pt>
                <c:pt idx="26">
                  <c:v>7.5633609552001616E-2</c:v>
                </c:pt>
                <c:pt idx="27">
                  <c:v>0.16324761268130106</c:v>
                </c:pt>
                <c:pt idx="28">
                  <c:v>0.12485105095054355</c:v>
                </c:pt>
                <c:pt idx="29">
                  <c:v>0.16080649051713047</c:v>
                </c:pt>
                <c:pt idx="30">
                  <c:v>6.438473127073796E-2</c:v>
                </c:pt>
                <c:pt idx="31">
                  <c:v>8.1451402082375113E-2</c:v>
                </c:pt>
                <c:pt idx="32">
                  <c:v>3.9131953897710514E-2</c:v>
                </c:pt>
                <c:pt idx="33">
                  <c:v>3.2574393902033661E-3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DA-4DE0-A6CC-2C571D86C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48931968"/>
        <c:axId val="1648932528"/>
      </c:barChart>
      <c:catAx>
        <c:axId val="1648931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48932528"/>
        <c:crosses val="autoZero"/>
        <c:auto val="1"/>
        <c:lblAlgn val="ctr"/>
        <c:lblOffset val="100"/>
        <c:noMultiLvlLbl val="0"/>
      </c:catAx>
      <c:valAx>
        <c:axId val="1648932528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48931968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3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EERR'!$C$85:$AK$85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BICE Vida - 6</c:v>
                </c:pt>
                <c:pt idx="6">
                  <c:v>Confuturo - 7</c:v>
                </c:pt>
                <c:pt idx="7">
                  <c:v>Cámara - 8</c:v>
                </c:pt>
                <c:pt idx="8">
                  <c:v>Ohio National - 9</c:v>
                </c:pt>
                <c:pt idx="9">
                  <c:v>BanChile - 10</c:v>
                </c:pt>
                <c:pt idx="10">
                  <c:v>BNP Paribas Cardif - 11</c:v>
                </c:pt>
                <c:pt idx="11">
                  <c:v>BCI Seguros Vida - 12</c:v>
                </c:pt>
                <c:pt idx="12">
                  <c:v>Principal - 13</c:v>
                </c:pt>
                <c:pt idx="13">
                  <c:v>Sura - 14</c:v>
                </c:pt>
                <c:pt idx="14">
                  <c:v>Rigel - 15</c:v>
                </c:pt>
                <c:pt idx="15">
                  <c:v>4 Life Seguros - 16</c:v>
                </c:pt>
                <c:pt idx="16">
                  <c:v>Zurich Santander - 17</c:v>
                </c:pt>
                <c:pt idx="17">
                  <c:v>Save Seguros - 18</c:v>
                </c:pt>
                <c:pt idx="18">
                  <c:v>Mutual de Seguros - 19</c:v>
                </c:pt>
                <c:pt idx="19">
                  <c:v>Suramericana - 20</c:v>
                </c:pt>
                <c:pt idx="20">
                  <c:v>EuroAmérica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EERR'!$C$84:$AK$84</c:f>
              <c:numCache>
                <c:formatCode>#,##0</c:formatCode>
                <c:ptCount val="35"/>
                <c:pt idx="0">
                  <c:v>5626.0773260005099</c:v>
                </c:pt>
                <c:pt idx="1">
                  <c:v>4998.8750379744424</c:v>
                </c:pt>
                <c:pt idx="2">
                  <c:v>2354.6316232445433</c:v>
                </c:pt>
                <c:pt idx="3">
                  <c:v>2186.383326013437</c:v>
                </c:pt>
                <c:pt idx="4">
                  <c:v>2054.0474717101038</c:v>
                </c:pt>
                <c:pt idx="5">
                  <c:v>1813.1090326612525</c:v>
                </c:pt>
                <c:pt idx="6">
                  <c:v>1768.4038351039999</c:v>
                </c:pt>
                <c:pt idx="7">
                  <c:v>1750.7223563919706</c:v>
                </c:pt>
                <c:pt idx="8">
                  <c:v>1548.9869116172708</c:v>
                </c:pt>
                <c:pt idx="9">
                  <c:v>1421.6160902092447</c:v>
                </c:pt>
                <c:pt idx="10">
                  <c:v>1350.4510156058375</c:v>
                </c:pt>
                <c:pt idx="11">
                  <c:v>1312.1029353180857</c:v>
                </c:pt>
                <c:pt idx="12">
                  <c:v>1223.5842294394549</c:v>
                </c:pt>
                <c:pt idx="13">
                  <c:v>1059.9974757414329</c:v>
                </c:pt>
                <c:pt idx="14">
                  <c:v>994.49721838272592</c:v>
                </c:pt>
                <c:pt idx="15">
                  <c:v>976.9995138590981</c:v>
                </c:pt>
                <c:pt idx="16">
                  <c:v>753.54132724971146</c:v>
                </c:pt>
                <c:pt idx="17">
                  <c:v>630.73050069791339</c:v>
                </c:pt>
                <c:pt idx="18">
                  <c:v>610.70544181839159</c:v>
                </c:pt>
                <c:pt idx="19">
                  <c:v>501.85458161434843</c:v>
                </c:pt>
                <c:pt idx="20">
                  <c:v>489.6216571859552</c:v>
                </c:pt>
                <c:pt idx="21">
                  <c:v>350.30275793959271</c:v>
                </c:pt>
                <c:pt idx="22">
                  <c:v>340.97501018038247</c:v>
                </c:pt>
                <c:pt idx="23">
                  <c:v>261.28260231326868</c:v>
                </c:pt>
                <c:pt idx="24">
                  <c:v>216.19475165139923</c:v>
                </c:pt>
                <c:pt idx="25">
                  <c:v>172.83149349357049</c:v>
                </c:pt>
                <c:pt idx="26">
                  <c:v>136.55687729483853</c:v>
                </c:pt>
                <c:pt idx="27">
                  <c:v>72.043666271244859</c:v>
                </c:pt>
                <c:pt idx="28">
                  <c:v>71.571507448433849</c:v>
                </c:pt>
                <c:pt idx="29">
                  <c:v>47.153830426296928</c:v>
                </c:pt>
                <c:pt idx="30">
                  <c:v>31.344759629008838</c:v>
                </c:pt>
                <c:pt idx="31">
                  <c:v>17.914683462398244</c:v>
                </c:pt>
                <c:pt idx="32">
                  <c:v>5.9422135298218022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9-4375-A198-C7657D2C18FA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EERR'!$C$85:$AK$85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BICE Vida - 6</c:v>
                </c:pt>
                <c:pt idx="6">
                  <c:v>Confuturo - 7</c:v>
                </c:pt>
                <c:pt idx="7">
                  <c:v>Cámara - 8</c:v>
                </c:pt>
                <c:pt idx="8">
                  <c:v>Ohio National - 9</c:v>
                </c:pt>
                <c:pt idx="9">
                  <c:v>BanChile - 10</c:v>
                </c:pt>
                <c:pt idx="10">
                  <c:v>BNP Paribas Cardif - 11</c:v>
                </c:pt>
                <c:pt idx="11">
                  <c:v>BCI Seguros Vida - 12</c:v>
                </c:pt>
                <c:pt idx="12">
                  <c:v>Principal - 13</c:v>
                </c:pt>
                <c:pt idx="13">
                  <c:v>Sura - 14</c:v>
                </c:pt>
                <c:pt idx="14">
                  <c:v>Rigel - 15</c:v>
                </c:pt>
                <c:pt idx="15">
                  <c:v>4 Life Seguros - 16</c:v>
                </c:pt>
                <c:pt idx="16">
                  <c:v>Zurich Santander - 17</c:v>
                </c:pt>
                <c:pt idx="17">
                  <c:v>Save Seguros - 18</c:v>
                </c:pt>
                <c:pt idx="18">
                  <c:v>Mutual de Seguros - 19</c:v>
                </c:pt>
                <c:pt idx="19">
                  <c:v>Suramericana - 20</c:v>
                </c:pt>
                <c:pt idx="20">
                  <c:v>EuroAmérica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EERR'!$C$87:$AK$87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39-4375-A198-C7657D2C1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48937568"/>
        <c:axId val="1648938128"/>
      </c:barChart>
      <c:catAx>
        <c:axId val="16489375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48938128"/>
        <c:crosses val="autoZero"/>
        <c:auto val="1"/>
        <c:lblAlgn val="ctr"/>
        <c:lblOffset val="100"/>
        <c:noMultiLvlLbl val="0"/>
      </c:catAx>
      <c:valAx>
        <c:axId val="1648938128"/>
        <c:scaling>
          <c:orientation val="minMax"/>
        </c:scaling>
        <c:delete val="0"/>
        <c:axPos val="l"/>
        <c:title>
          <c:tx>
            <c:strRef>
              <c:f>'Vida EERR'!$G$89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1971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4893756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57777777777785E-2"/>
          <c:y val="8.9109090909091068E-2"/>
          <c:w val="0.90242055555555567"/>
          <c:h val="0.59713787878787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'Vida EERR'!$B$131</c:f>
              <c:strCache>
                <c:ptCount val="1"/>
                <c:pt idx="0">
                  <c:v>Prima Aceptada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EERR'!$C$85:$AK$85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BICE Vida - 6</c:v>
                </c:pt>
                <c:pt idx="6">
                  <c:v>Confuturo - 7</c:v>
                </c:pt>
                <c:pt idx="7">
                  <c:v>Cámara - 8</c:v>
                </c:pt>
                <c:pt idx="8">
                  <c:v>Ohio National - 9</c:v>
                </c:pt>
                <c:pt idx="9">
                  <c:v>BanChile - 10</c:v>
                </c:pt>
                <c:pt idx="10">
                  <c:v>BNP Paribas Cardif - 11</c:v>
                </c:pt>
                <c:pt idx="11">
                  <c:v>BCI Seguros Vida - 12</c:v>
                </c:pt>
                <c:pt idx="12">
                  <c:v>Principal - 13</c:v>
                </c:pt>
                <c:pt idx="13">
                  <c:v>Sura - 14</c:v>
                </c:pt>
                <c:pt idx="14">
                  <c:v>Rigel - 15</c:v>
                </c:pt>
                <c:pt idx="15">
                  <c:v>4 Life Seguros - 16</c:v>
                </c:pt>
                <c:pt idx="16">
                  <c:v>Zurich Santander - 17</c:v>
                </c:pt>
                <c:pt idx="17">
                  <c:v>Save Seguros - 18</c:v>
                </c:pt>
                <c:pt idx="18">
                  <c:v>Mutual de Seguros - 19</c:v>
                </c:pt>
                <c:pt idx="19">
                  <c:v>Suramericana - 20</c:v>
                </c:pt>
                <c:pt idx="20">
                  <c:v>EuroAmérica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EERR'!$C$131:$AK$131</c:f>
              <c:numCache>
                <c:formatCode>#,##0</c:formatCode>
                <c:ptCount val="35"/>
                <c:pt idx="0">
                  <c:v>17.546352633478676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14.573612925020337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0-47A1-9CD4-3639A83CB44E}"/>
            </c:ext>
          </c:extLst>
        </c:ser>
        <c:ser>
          <c:idx val="0"/>
          <c:order val="1"/>
          <c:tx>
            <c:strRef>
              <c:f>'Vida EERR'!$B$130</c:f>
              <c:strCache>
                <c:ptCount val="1"/>
                <c:pt idx="0">
                  <c:v>Prima Directa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EERR'!$C$85:$AK$85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BICE Vida - 6</c:v>
                </c:pt>
                <c:pt idx="6">
                  <c:v>Confuturo - 7</c:v>
                </c:pt>
                <c:pt idx="7">
                  <c:v>Cámara - 8</c:v>
                </c:pt>
                <c:pt idx="8">
                  <c:v>Ohio National - 9</c:v>
                </c:pt>
                <c:pt idx="9">
                  <c:v>BanChile - 10</c:v>
                </c:pt>
                <c:pt idx="10">
                  <c:v>BNP Paribas Cardif - 11</c:v>
                </c:pt>
                <c:pt idx="11">
                  <c:v>BCI Seguros Vida - 12</c:v>
                </c:pt>
                <c:pt idx="12">
                  <c:v>Principal - 13</c:v>
                </c:pt>
                <c:pt idx="13">
                  <c:v>Sura - 14</c:v>
                </c:pt>
                <c:pt idx="14">
                  <c:v>Rigel - 15</c:v>
                </c:pt>
                <c:pt idx="15">
                  <c:v>4 Life Seguros - 16</c:v>
                </c:pt>
                <c:pt idx="16">
                  <c:v>Zurich Santander - 17</c:v>
                </c:pt>
                <c:pt idx="17">
                  <c:v>Save Seguros - 18</c:v>
                </c:pt>
                <c:pt idx="18">
                  <c:v>Mutual de Seguros - 19</c:v>
                </c:pt>
                <c:pt idx="19">
                  <c:v>Suramericana - 20</c:v>
                </c:pt>
                <c:pt idx="20">
                  <c:v>EuroAmérica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EERR'!$C$130:$AK$130</c:f>
              <c:numCache>
                <c:formatCode>#,##0</c:formatCode>
                <c:ptCount val="35"/>
                <c:pt idx="0">
                  <c:v>5626.0773260005099</c:v>
                </c:pt>
                <c:pt idx="1">
                  <c:v>4998.8750379744424</c:v>
                </c:pt>
                <c:pt idx="2">
                  <c:v>2354.6316232445433</c:v>
                </c:pt>
                <c:pt idx="3">
                  <c:v>2186.383326013437</c:v>
                </c:pt>
                <c:pt idx="4">
                  <c:v>2054.0474717101038</c:v>
                </c:pt>
                <c:pt idx="5">
                  <c:v>1813.1090326612525</c:v>
                </c:pt>
                <c:pt idx="6">
                  <c:v>1768.4038351039999</c:v>
                </c:pt>
                <c:pt idx="7">
                  <c:v>1750.7223563919706</c:v>
                </c:pt>
                <c:pt idx="8">
                  <c:v>1548.9869116172708</c:v>
                </c:pt>
                <c:pt idx="9">
                  <c:v>1421.6160902092447</c:v>
                </c:pt>
                <c:pt idx="10">
                  <c:v>1350.4510156058375</c:v>
                </c:pt>
                <c:pt idx="11">
                  <c:v>1312.1029353180857</c:v>
                </c:pt>
                <c:pt idx="12">
                  <c:v>1223.5842294394549</c:v>
                </c:pt>
                <c:pt idx="13">
                  <c:v>1059.9974757414329</c:v>
                </c:pt>
                <c:pt idx="14">
                  <c:v>994.49721838272592</c:v>
                </c:pt>
                <c:pt idx="15">
                  <c:v>976.9995138590981</c:v>
                </c:pt>
                <c:pt idx="16">
                  <c:v>753.54132724971146</c:v>
                </c:pt>
                <c:pt idx="17">
                  <c:v>630.73050069791339</c:v>
                </c:pt>
                <c:pt idx="18">
                  <c:v>610.70544181839159</c:v>
                </c:pt>
                <c:pt idx="19">
                  <c:v>501.85458161434843</c:v>
                </c:pt>
                <c:pt idx="20">
                  <c:v>489.6216571859552</c:v>
                </c:pt>
                <c:pt idx="21">
                  <c:v>350.30275793959271</c:v>
                </c:pt>
                <c:pt idx="22">
                  <c:v>340.97501018038247</c:v>
                </c:pt>
                <c:pt idx="23">
                  <c:v>261.28260231326868</c:v>
                </c:pt>
                <c:pt idx="24">
                  <c:v>216.19475165139923</c:v>
                </c:pt>
                <c:pt idx="25">
                  <c:v>172.83149349357049</c:v>
                </c:pt>
                <c:pt idx="26">
                  <c:v>136.55687729483853</c:v>
                </c:pt>
                <c:pt idx="27">
                  <c:v>72.043666271244859</c:v>
                </c:pt>
                <c:pt idx="28">
                  <c:v>71.571507448433849</c:v>
                </c:pt>
                <c:pt idx="29">
                  <c:v>47.153830426296928</c:v>
                </c:pt>
                <c:pt idx="30">
                  <c:v>31.344759629008838</c:v>
                </c:pt>
                <c:pt idx="31">
                  <c:v>17.914683462398244</c:v>
                </c:pt>
                <c:pt idx="32">
                  <c:v>5.9422135298218022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00-47A1-9CD4-3639A83CB44E}"/>
            </c:ext>
          </c:extLst>
        </c:ser>
        <c:ser>
          <c:idx val="2"/>
          <c:order val="2"/>
          <c:tx>
            <c:strRef>
              <c:f>'Vida EERR'!$B$132</c:f>
              <c:strCache>
                <c:ptCount val="1"/>
                <c:pt idx="0">
                  <c:v>Prima Cedida</c:v>
                </c:pt>
              </c:strCache>
            </c:strRef>
          </c:tx>
          <c:spPr>
            <a:solidFill>
              <a:srgbClr val="4BACC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EERR'!$C$85:$AK$85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BICE Vida - 6</c:v>
                </c:pt>
                <c:pt idx="6">
                  <c:v>Confuturo - 7</c:v>
                </c:pt>
                <c:pt idx="7">
                  <c:v>Cámara - 8</c:v>
                </c:pt>
                <c:pt idx="8">
                  <c:v>Ohio National - 9</c:v>
                </c:pt>
                <c:pt idx="9">
                  <c:v>BanChile - 10</c:v>
                </c:pt>
                <c:pt idx="10">
                  <c:v>BNP Paribas Cardif - 11</c:v>
                </c:pt>
                <c:pt idx="11">
                  <c:v>BCI Seguros Vida - 12</c:v>
                </c:pt>
                <c:pt idx="12">
                  <c:v>Principal - 13</c:v>
                </c:pt>
                <c:pt idx="13">
                  <c:v>Sura - 14</c:v>
                </c:pt>
                <c:pt idx="14">
                  <c:v>Rigel - 15</c:v>
                </c:pt>
                <c:pt idx="15">
                  <c:v>4 Life Seguros - 16</c:v>
                </c:pt>
                <c:pt idx="16">
                  <c:v>Zurich Santander - 17</c:v>
                </c:pt>
                <c:pt idx="17">
                  <c:v>Save Seguros - 18</c:v>
                </c:pt>
                <c:pt idx="18">
                  <c:v>Mutual de Seguros - 19</c:v>
                </c:pt>
                <c:pt idx="19">
                  <c:v>Suramericana - 20</c:v>
                </c:pt>
                <c:pt idx="20">
                  <c:v>EuroAmérica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EERR'!$C$132:$AK$132</c:f>
              <c:numCache>
                <c:formatCode>#,##0</c:formatCode>
                <c:ptCount val="35"/>
                <c:pt idx="0">
                  <c:v>-134.52097090740975</c:v>
                </c:pt>
                <c:pt idx="1">
                  <c:v>-204.96421642353386</c:v>
                </c:pt>
                <c:pt idx="2">
                  <c:v>-29.662861794802275</c:v>
                </c:pt>
                <c:pt idx="3">
                  <c:v>-10.874077259321982</c:v>
                </c:pt>
                <c:pt idx="4">
                  <c:v>-93.41124288436346</c:v>
                </c:pt>
                <c:pt idx="5">
                  <c:v>-77.870042868170088</c:v>
                </c:pt>
                <c:pt idx="6">
                  <c:v>-2.3724288368304975</c:v>
                </c:pt>
                <c:pt idx="7">
                  <c:v>-312.92780994714366</c:v>
                </c:pt>
                <c:pt idx="8">
                  <c:v>-19.706396750170185</c:v>
                </c:pt>
                <c:pt idx="9">
                  <c:v>-80.487889512318006</c:v>
                </c:pt>
                <c:pt idx="10">
                  <c:v>-0.27872305175376438</c:v>
                </c:pt>
                <c:pt idx="11">
                  <c:v>-235.55305926870665</c:v>
                </c:pt>
                <c:pt idx="12">
                  <c:v>-2.1444631136763448</c:v>
                </c:pt>
                <c:pt idx="13">
                  <c:v>-4.4340881047887093</c:v>
                </c:pt>
                <c:pt idx="14">
                  <c:v>-74.906998762024685</c:v>
                </c:pt>
                <c:pt idx="15">
                  <c:v>-32.490915901025929</c:v>
                </c:pt>
                <c:pt idx="16">
                  <c:v>-158.88299177030473</c:v>
                </c:pt>
                <c:pt idx="17">
                  <c:v>-24.00675358235496</c:v>
                </c:pt>
                <c:pt idx="18">
                  <c:v>-1.6176687213405652</c:v>
                </c:pt>
                <c:pt idx="19">
                  <c:v>-72.164402034783748</c:v>
                </c:pt>
                <c:pt idx="20">
                  <c:v>-7.9231781708106575E-2</c:v>
                </c:pt>
                <c:pt idx="21">
                  <c:v>0.4181356071165041</c:v>
                </c:pt>
                <c:pt idx="22">
                  <c:v>-0.94060950298301371</c:v>
                </c:pt>
                <c:pt idx="23">
                  <c:v>0</c:v>
                </c:pt>
                <c:pt idx="24">
                  <c:v>-1.630766289377328</c:v>
                </c:pt>
                <c:pt idx="25">
                  <c:v>-37.885549027939327</c:v>
                </c:pt>
                <c:pt idx="26">
                  <c:v>-2.8841525210096903</c:v>
                </c:pt>
                <c:pt idx="27">
                  <c:v>-2.0580531842909471</c:v>
                </c:pt>
                <c:pt idx="28">
                  <c:v>-7.0575820120381971</c:v>
                </c:pt>
                <c:pt idx="29">
                  <c:v>0</c:v>
                </c:pt>
                <c:pt idx="30">
                  <c:v>0</c:v>
                </c:pt>
                <c:pt idx="31">
                  <c:v>-4.2461635182040887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0-47A1-9CD4-3639A83CB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48942608"/>
        <c:axId val="1648943168"/>
      </c:barChart>
      <c:lineChart>
        <c:grouping val="standard"/>
        <c:varyColors val="0"/>
        <c:ser>
          <c:idx val="3"/>
          <c:order val="3"/>
          <c:tx>
            <c:strRef>
              <c:f>'Vida EERR'!$B$133</c:f>
              <c:strCache>
                <c:ptCount val="1"/>
                <c:pt idx="0">
                  <c:v>Retención (%)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val>
            <c:numRef>
              <c:f>'Vida EERR'!$C$133:$AK$133</c:f>
              <c:numCache>
                <c:formatCode>0.0%</c:formatCode>
                <c:ptCount val="35"/>
                <c:pt idx="0">
                  <c:v>0.97920849439211555</c:v>
                </c:pt>
                <c:pt idx="1">
                  <c:v>0.95899793156130064</c:v>
                </c:pt>
                <c:pt idx="2">
                  <c:v>0.98740233440255565</c:v>
                </c:pt>
                <c:pt idx="3">
                  <c:v>0.99502645435960713</c:v>
                </c:pt>
                <c:pt idx="4">
                  <c:v>0.9545233281261053</c:v>
                </c:pt>
                <c:pt idx="5">
                  <c:v>0.95705164914772189</c:v>
                </c:pt>
                <c:pt idx="6">
                  <c:v>0.9986584349175589</c:v>
                </c:pt>
                <c:pt idx="7">
                  <c:v>0.82125788889104578</c:v>
                </c:pt>
                <c:pt idx="8">
                  <c:v>0.98727788039887632</c:v>
                </c:pt>
                <c:pt idx="9">
                  <c:v>0.94338282320617861</c:v>
                </c:pt>
                <c:pt idx="10">
                  <c:v>1.0105852709265828</c:v>
                </c:pt>
                <c:pt idx="11">
                  <c:v>0.82047669208848861</c:v>
                </c:pt>
                <c:pt idx="12">
                  <c:v>0.99824739232324144</c:v>
                </c:pt>
                <c:pt idx="13">
                  <c:v>0.99581688805278779</c:v>
                </c:pt>
                <c:pt idx="14">
                  <c:v>0.92467852360226788</c:v>
                </c:pt>
                <c:pt idx="15">
                  <c:v>0.96674418416782171</c:v>
                </c:pt>
                <c:pt idx="16">
                  <c:v>0.78915158860603085</c:v>
                </c:pt>
                <c:pt idx="17">
                  <c:v>0.96193817556659922</c:v>
                </c:pt>
                <c:pt idx="18">
                  <c:v>0.99735114736079</c:v>
                </c:pt>
                <c:pt idx="19">
                  <c:v>0.85620455670117068</c:v>
                </c:pt>
                <c:pt idx="20">
                  <c:v>0.99983817753862547</c:v>
                </c:pt>
                <c:pt idx="21">
                  <c:v>1.0011936406369617</c:v>
                </c:pt>
                <c:pt idx="22">
                  <c:v>0.99724141220060258</c:v>
                </c:pt>
                <c:pt idx="23">
                  <c:v>1</c:v>
                </c:pt>
                <c:pt idx="24">
                  <c:v>0.99245695708651227</c:v>
                </c:pt>
                <c:pt idx="25">
                  <c:v>0.78079487562057825</c:v>
                </c:pt>
                <c:pt idx="26">
                  <c:v>0.97887947807430775</c:v>
                </c:pt>
                <c:pt idx="27">
                  <c:v>0.97143325304208761</c:v>
                </c:pt>
                <c:pt idx="28">
                  <c:v>0.90139117836629234</c:v>
                </c:pt>
                <c:pt idx="29">
                  <c:v>1</c:v>
                </c:pt>
                <c:pt idx="30">
                  <c:v>1</c:v>
                </c:pt>
                <c:pt idx="31">
                  <c:v>0.76297859087957043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00-47A1-9CD4-3639A83CB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8944288"/>
        <c:axId val="1648943728"/>
      </c:lineChart>
      <c:catAx>
        <c:axId val="16489426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48943168"/>
        <c:crosses val="autoZero"/>
        <c:auto val="1"/>
        <c:lblAlgn val="ctr"/>
        <c:lblOffset val="100"/>
        <c:noMultiLvlLbl val="0"/>
      </c:catAx>
      <c:valAx>
        <c:axId val="16489431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strRef>
              <c:f>'Vida EERR'!$G$89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1901E-3"/>
              <c:y val="8.147247474747471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48942608"/>
        <c:crosses val="autoZero"/>
        <c:crossBetween val="between"/>
      </c:valAx>
      <c:valAx>
        <c:axId val="1648943728"/>
        <c:scaling>
          <c:orientation val="minMax"/>
          <c:max val="1"/>
        </c:scaling>
        <c:delete val="0"/>
        <c:axPos val="r"/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48944288"/>
        <c:crosses val="max"/>
        <c:crossBetween val="between"/>
      </c:valAx>
      <c:catAx>
        <c:axId val="1648944288"/>
        <c:scaling>
          <c:orientation val="minMax"/>
        </c:scaling>
        <c:delete val="1"/>
        <c:axPos val="b"/>
        <c:majorTickMark val="out"/>
        <c:minorTickMark val="none"/>
        <c:tickLblPos val="none"/>
        <c:crossAx val="1648943728"/>
        <c:crosses val="autoZero"/>
        <c:auto val="1"/>
        <c:lblAlgn val="ctr"/>
        <c:lblOffset val="100"/>
        <c:noMultiLvlLbl val="0"/>
      </c:catAx>
      <c:spPr>
        <a:ln>
          <a:solidFill>
            <a:schemeClr val="bg1">
              <a:lumMod val="85000"/>
            </a:schemeClr>
          </a:solidFill>
        </a:ln>
      </c:spPr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8.9109090909091068E-2"/>
          <c:w val="0.92005944444444465"/>
          <c:h val="0.5714810606060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'Vida EERR'!$B$170</c:f>
              <c:strCache>
                <c:ptCount val="1"/>
                <c:pt idx="0">
                  <c:v>Comisión Prima Directa o Intermediada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EERR'!$C$85:$AK$85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BICE Vida - 6</c:v>
                </c:pt>
                <c:pt idx="6">
                  <c:v>Confuturo - 7</c:v>
                </c:pt>
                <c:pt idx="7">
                  <c:v>Cámara - 8</c:v>
                </c:pt>
                <c:pt idx="8">
                  <c:v>Ohio National - 9</c:v>
                </c:pt>
                <c:pt idx="9">
                  <c:v>BanChile - 10</c:v>
                </c:pt>
                <c:pt idx="10">
                  <c:v>BNP Paribas Cardif - 11</c:v>
                </c:pt>
                <c:pt idx="11">
                  <c:v>BCI Seguros Vida - 12</c:v>
                </c:pt>
                <c:pt idx="12">
                  <c:v>Principal - 13</c:v>
                </c:pt>
                <c:pt idx="13">
                  <c:v>Sura - 14</c:v>
                </c:pt>
                <c:pt idx="14">
                  <c:v>Rigel - 15</c:v>
                </c:pt>
                <c:pt idx="15">
                  <c:v>4 Life Seguros - 16</c:v>
                </c:pt>
                <c:pt idx="16">
                  <c:v>Zurich Santander - 17</c:v>
                </c:pt>
                <c:pt idx="17">
                  <c:v>Save Seguros - 18</c:v>
                </c:pt>
                <c:pt idx="18">
                  <c:v>Mutual de Seguros - 19</c:v>
                </c:pt>
                <c:pt idx="19">
                  <c:v>Suramericana - 20</c:v>
                </c:pt>
                <c:pt idx="20">
                  <c:v>EuroAmérica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EERR'!$C$170:$AK$170</c:f>
              <c:numCache>
                <c:formatCode>0.0%</c:formatCode>
                <c:ptCount val="35"/>
                <c:pt idx="0">
                  <c:v>6.9299973662036177E-2</c:v>
                </c:pt>
                <c:pt idx="1">
                  <c:v>4.5380750729909693E-2</c:v>
                </c:pt>
                <c:pt idx="2">
                  <c:v>4.6676131534647218E-2</c:v>
                </c:pt>
                <c:pt idx="3">
                  <c:v>1.1384535455190267E-2</c:v>
                </c:pt>
                <c:pt idx="4">
                  <c:v>0.12850727893700403</c:v>
                </c:pt>
                <c:pt idx="5">
                  <c:v>7.2477101109591449E-2</c:v>
                </c:pt>
                <c:pt idx="6">
                  <c:v>3.3853486941897236E-2</c:v>
                </c:pt>
                <c:pt idx="7">
                  <c:v>1.6835968992392668E-2</c:v>
                </c:pt>
                <c:pt idx="8">
                  <c:v>2.1427008638342595E-2</c:v>
                </c:pt>
                <c:pt idx="9">
                  <c:v>0.12874499755648011</c:v>
                </c:pt>
                <c:pt idx="10">
                  <c:v>0.27364505471393136</c:v>
                </c:pt>
                <c:pt idx="11">
                  <c:v>0.10395469787573242</c:v>
                </c:pt>
                <c:pt idx="12">
                  <c:v>5.5761428045509633E-3</c:v>
                </c:pt>
                <c:pt idx="13">
                  <c:v>1.5289112252362784E-2</c:v>
                </c:pt>
                <c:pt idx="14">
                  <c:v>1.3817937436974089E-2</c:v>
                </c:pt>
                <c:pt idx="15">
                  <c:v>2.2930374645404963E-3</c:v>
                </c:pt>
                <c:pt idx="16">
                  <c:v>0.17054254291636714</c:v>
                </c:pt>
                <c:pt idx="17">
                  <c:v>1.7746539434518913E-2</c:v>
                </c:pt>
                <c:pt idx="18">
                  <c:v>4.0763174380635515E-2</c:v>
                </c:pt>
                <c:pt idx="19">
                  <c:v>5.8047776896535355E-2</c:v>
                </c:pt>
                <c:pt idx="20">
                  <c:v>1.1336604893889212E-3</c:v>
                </c:pt>
                <c:pt idx="21">
                  <c:v>0.1003276757687066</c:v>
                </c:pt>
                <c:pt idx="22">
                  <c:v>1.3499111333446805E-4</c:v>
                </c:pt>
                <c:pt idx="23">
                  <c:v>7.1996793892771957E-2</c:v>
                </c:pt>
                <c:pt idx="24">
                  <c:v>0</c:v>
                </c:pt>
                <c:pt idx="25">
                  <c:v>0.18372857575336463</c:v>
                </c:pt>
                <c:pt idx="26">
                  <c:v>8.2061843650490351E-2</c:v>
                </c:pt>
                <c:pt idx="27">
                  <c:v>0.17117240486998436</c:v>
                </c:pt>
                <c:pt idx="28">
                  <c:v>0.10844327578109998</c:v>
                </c:pt>
                <c:pt idx="29">
                  <c:v>0.12906507291086491</c:v>
                </c:pt>
                <c:pt idx="30">
                  <c:v>1.0256443651424181E-2</c:v>
                </c:pt>
                <c:pt idx="31">
                  <c:v>0.17671164721476346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1-4A10-8388-E6B796B1E366}"/>
            </c:ext>
          </c:extLst>
        </c:ser>
        <c:ser>
          <c:idx val="1"/>
          <c:order val="1"/>
          <c:tx>
            <c:strRef>
              <c:f>'Vida EERR'!$B$171</c:f>
              <c:strCache>
                <c:ptCount val="1"/>
                <c:pt idx="0">
                  <c:v>Comisión Prima Aceptada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EERR'!$C$85:$AK$85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BICE Vida - 6</c:v>
                </c:pt>
                <c:pt idx="6">
                  <c:v>Confuturo - 7</c:v>
                </c:pt>
                <c:pt idx="7">
                  <c:v>Cámara - 8</c:v>
                </c:pt>
                <c:pt idx="8">
                  <c:v>Ohio National - 9</c:v>
                </c:pt>
                <c:pt idx="9">
                  <c:v>BanChile - 10</c:v>
                </c:pt>
                <c:pt idx="10">
                  <c:v>BNP Paribas Cardif - 11</c:v>
                </c:pt>
                <c:pt idx="11">
                  <c:v>BCI Seguros Vida - 12</c:v>
                </c:pt>
                <c:pt idx="12">
                  <c:v>Principal - 13</c:v>
                </c:pt>
                <c:pt idx="13">
                  <c:v>Sura - 14</c:v>
                </c:pt>
                <c:pt idx="14">
                  <c:v>Rigel - 15</c:v>
                </c:pt>
                <c:pt idx="15">
                  <c:v>4 Life Seguros - 16</c:v>
                </c:pt>
                <c:pt idx="16">
                  <c:v>Zurich Santander - 17</c:v>
                </c:pt>
                <c:pt idx="17">
                  <c:v>Save Seguros - 18</c:v>
                </c:pt>
                <c:pt idx="18">
                  <c:v>Mutual de Seguros - 19</c:v>
                </c:pt>
                <c:pt idx="19">
                  <c:v>Suramericana - 20</c:v>
                </c:pt>
                <c:pt idx="20">
                  <c:v>EuroAmérica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EERR'!$C$171:$AK$171</c:f>
              <c:numCache>
                <c:formatCode>0.0%</c:formatCode>
                <c:ptCount val="35"/>
                <c:pt idx="0">
                  <c:v>1.1382958716174427E-2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5.081211425156634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11-4A10-8388-E6B796B1E366}"/>
            </c:ext>
          </c:extLst>
        </c:ser>
        <c:ser>
          <c:idx val="2"/>
          <c:order val="2"/>
          <c:tx>
            <c:strRef>
              <c:f>'Vida EERR'!$B$172</c:f>
              <c:strCache>
                <c:ptCount val="1"/>
                <c:pt idx="0">
                  <c:v>Comisión Prima Cedida</c:v>
                </c:pt>
              </c:strCache>
            </c:strRef>
          </c:tx>
          <c:spPr>
            <a:solidFill>
              <a:srgbClr val="4BACC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'Vida EERR'!$C$85:$AK$85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BICE Vida - 6</c:v>
                </c:pt>
                <c:pt idx="6">
                  <c:v>Confuturo - 7</c:v>
                </c:pt>
                <c:pt idx="7">
                  <c:v>Cámara - 8</c:v>
                </c:pt>
                <c:pt idx="8">
                  <c:v>Ohio National - 9</c:v>
                </c:pt>
                <c:pt idx="9">
                  <c:v>BanChile - 10</c:v>
                </c:pt>
                <c:pt idx="10">
                  <c:v>BNP Paribas Cardif - 11</c:v>
                </c:pt>
                <c:pt idx="11">
                  <c:v>BCI Seguros Vida - 12</c:v>
                </c:pt>
                <c:pt idx="12">
                  <c:v>Principal - 13</c:v>
                </c:pt>
                <c:pt idx="13">
                  <c:v>Sura - 14</c:v>
                </c:pt>
                <c:pt idx="14">
                  <c:v>Rigel - 15</c:v>
                </c:pt>
                <c:pt idx="15">
                  <c:v>4 Life Seguros - 16</c:v>
                </c:pt>
                <c:pt idx="16">
                  <c:v>Zurich Santander - 17</c:v>
                </c:pt>
                <c:pt idx="17">
                  <c:v>Save Seguros - 18</c:v>
                </c:pt>
                <c:pt idx="18">
                  <c:v>Mutual de Seguros - 19</c:v>
                </c:pt>
                <c:pt idx="19">
                  <c:v>Suramericana - 20</c:v>
                </c:pt>
                <c:pt idx="20">
                  <c:v>EuroAmérica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EERR'!$C$172:$AK$172</c:f>
              <c:numCache>
                <c:formatCode>0.0%</c:formatCode>
                <c:ptCount val="35"/>
                <c:pt idx="0">
                  <c:v>0.16357793573588472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0.15501154125461342</c:v>
                </c:pt>
                <c:pt idx="5">
                  <c:v>6.540927543019312E-3</c:v>
                </c:pt>
                <c:pt idx="6">
                  <c:v>3.1833890187418449E-3</c:v>
                </c:pt>
                <c:pt idx="7">
                  <c:v>5.905044126499262E-2</c:v>
                </c:pt>
                <c:pt idx="8">
                  <c:v>5.9408042950980983E-2</c:v>
                </c:pt>
                <c:pt idx="9">
                  <c:v>0</c:v>
                </c:pt>
                <c:pt idx="10">
                  <c:v>0</c:v>
                </c:pt>
                <c:pt idx="11">
                  <c:v>0.56478945492421473</c:v>
                </c:pt>
                <c:pt idx="12">
                  <c:v>0</c:v>
                </c:pt>
                <c:pt idx="13">
                  <c:v>7.8180744059721183E-3</c:v>
                </c:pt>
                <c:pt idx="14">
                  <c:v>0</c:v>
                </c:pt>
                <c:pt idx="15">
                  <c:v>7.6272455324936678E-2</c:v>
                </c:pt>
                <c:pt idx="16">
                  <c:v>0.62484741438986413</c:v>
                </c:pt>
                <c:pt idx="17">
                  <c:v>0</c:v>
                </c:pt>
                <c:pt idx="18">
                  <c:v>0</c:v>
                </c:pt>
                <c:pt idx="19">
                  <c:v>9.2940691741119408E-2</c:v>
                </c:pt>
                <c:pt idx="20">
                  <c:v>0</c:v>
                </c:pt>
                <c:pt idx="21">
                  <c:v>-177.50191196810673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0.25001953060108456</c:v>
                </c:pt>
                <c:pt idx="26">
                  <c:v>0</c:v>
                </c:pt>
                <c:pt idx="27">
                  <c:v>0</c:v>
                </c:pt>
                <c:pt idx="28">
                  <c:v>0.26215679469381459</c:v>
                </c:pt>
                <c:pt idx="29">
                  <c:v>0</c:v>
                </c:pt>
                <c:pt idx="30">
                  <c:v>0</c:v>
                </c:pt>
                <c:pt idx="31">
                  <c:v>0.78078756559708373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11-4A10-8388-E6B796B1E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8948208"/>
        <c:axId val="1648948768"/>
      </c:barChart>
      <c:catAx>
        <c:axId val="16489482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48948768"/>
        <c:crosses val="autoZero"/>
        <c:auto val="1"/>
        <c:lblAlgn val="ctr"/>
        <c:lblOffset val="100"/>
        <c:noMultiLvlLbl val="0"/>
      </c:catAx>
      <c:valAx>
        <c:axId val="16489487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4894820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Estado de Flujos'!$C$82:$AK$82</c:f>
              <c:strCache>
                <c:ptCount val="35"/>
                <c:pt idx="0">
                  <c:v>Confuturo - 1</c:v>
                </c:pt>
                <c:pt idx="1">
                  <c:v>Chilena Consolidada - 2</c:v>
                </c:pt>
                <c:pt idx="2">
                  <c:v>CLC - 3</c:v>
                </c:pt>
                <c:pt idx="3">
                  <c:v>Cámara - 4</c:v>
                </c:pt>
                <c:pt idx="4">
                  <c:v>Security Previsión - 5</c:v>
                </c:pt>
                <c:pt idx="5">
                  <c:v>Save Seguros - 6</c:v>
                </c:pt>
                <c:pt idx="6">
                  <c:v>MetLife - 7</c:v>
                </c:pt>
                <c:pt idx="7">
                  <c:v>CF Seguros de Vida - 8</c:v>
                </c:pt>
                <c:pt idx="8">
                  <c:v>4 Life Seguros - 9</c:v>
                </c:pt>
                <c:pt idx="9">
                  <c:v>Suramericana - 10</c:v>
                </c:pt>
                <c:pt idx="10">
                  <c:v>Mapfre Vida - 11</c:v>
                </c:pt>
                <c:pt idx="11">
                  <c:v>BanChile - 12</c:v>
                </c:pt>
                <c:pt idx="12">
                  <c:v>BNP Paribas Cardif - 13</c:v>
                </c:pt>
                <c:pt idx="13">
                  <c:v>HDI Vida - 14</c:v>
                </c:pt>
                <c:pt idx="14">
                  <c:v>Principal - 15</c:v>
                </c:pt>
                <c:pt idx="15">
                  <c:v>Colmena Seguros - 16</c:v>
                </c:pt>
                <c:pt idx="16">
                  <c:v>Alemana Seguros - 17</c:v>
                </c:pt>
                <c:pt idx="17">
                  <c:v>M. de Carabineros - 18</c:v>
                </c:pt>
                <c:pt idx="18">
                  <c:v>Huelen - 19</c:v>
                </c:pt>
                <c:pt idx="19">
                  <c:v>Bupa - 20</c:v>
                </c:pt>
                <c:pt idx="20">
                  <c:v>BICE Vida - 21</c:v>
                </c:pt>
                <c:pt idx="21">
                  <c:v>Chubb Vida - 22</c:v>
                </c:pt>
                <c:pt idx="22">
                  <c:v>Sura - 23</c:v>
                </c:pt>
                <c:pt idx="23">
                  <c:v>CN Life - 24</c:v>
                </c:pt>
                <c:pt idx="24">
                  <c:v>Renta Nacional - 25</c:v>
                </c:pt>
                <c:pt idx="25">
                  <c:v>Rigel - 26</c:v>
                </c:pt>
                <c:pt idx="26">
                  <c:v>Zurich Santander - 27</c:v>
                </c:pt>
                <c:pt idx="27">
                  <c:v>Divina Pastora - 28</c:v>
                </c:pt>
                <c:pt idx="28">
                  <c:v>M. del Ej. y Av. - 29</c:v>
                </c:pt>
                <c:pt idx="29">
                  <c:v>Mutual de Seguros - 30</c:v>
                </c:pt>
                <c:pt idx="30">
                  <c:v>EuroAmérica - 31</c:v>
                </c:pt>
                <c:pt idx="31">
                  <c:v>Consorcio Nacional - 32</c:v>
                </c:pt>
                <c:pt idx="32">
                  <c:v>BCI Seguros Vida - 33</c:v>
                </c:pt>
                <c:pt idx="33">
                  <c:v>Ohio National - 34</c:v>
                </c:pt>
                <c:pt idx="34">
                  <c:v>Penta Vida - 35</c:v>
                </c:pt>
              </c:strCache>
            </c:strRef>
          </c:cat>
          <c:val>
            <c:numRef>
              <c:f>'Vida Estado de Flujos'!$C$81:$AK$81</c:f>
              <c:numCache>
                <c:formatCode>#,##0</c:formatCode>
                <c:ptCount val="35"/>
                <c:pt idx="0">
                  <c:v>1275.7647363799751</c:v>
                </c:pt>
                <c:pt idx="1">
                  <c:v>708.25146786316077</c:v>
                </c:pt>
                <c:pt idx="2">
                  <c:v>258.52945949228382</c:v>
                </c:pt>
                <c:pt idx="3">
                  <c:v>204.8358602567736</c:v>
                </c:pt>
                <c:pt idx="4">
                  <c:v>117.97629306165689</c:v>
                </c:pt>
                <c:pt idx="5">
                  <c:v>79.008408638679612</c:v>
                </c:pt>
                <c:pt idx="6">
                  <c:v>78.925706851933199</c:v>
                </c:pt>
                <c:pt idx="7">
                  <c:v>63.785870751837827</c:v>
                </c:pt>
                <c:pt idx="8">
                  <c:v>51.281639556968813</c:v>
                </c:pt>
                <c:pt idx="9">
                  <c:v>26.792623313603066</c:v>
                </c:pt>
                <c:pt idx="10">
                  <c:v>23.974162750720623</c:v>
                </c:pt>
                <c:pt idx="11">
                  <c:v>22.979666110672071</c:v>
                </c:pt>
                <c:pt idx="12">
                  <c:v>21.217617964011968</c:v>
                </c:pt>
                <c:pt idx="13">
                  <c:v>11.269011460201934</c:v>
                </c:pt>
                <c:pt idx="14">
                  <c:v>7.1471217498895223</c:v>
                </c:pt>
                <c:pt idx="15">
                  <c:v>6.3845711328920078</c:v>
                </c:pt>
                <c:pt idx="16">
                  <c:v>0.88736873940500316</c:v>
                </c:pt>
                <c:pt idx="17">
                  <c:v>0</c:v>
                </c:pt>
                <c:pt idx="18">
                  <c:v>-0.73530087154959878</c:v>
                </c:pt>
                <c:pt idx="19">
                  <c:v>-3.9217860864364651</c:v>
                </c:pt>
                <c:pt idx="20">
                  <c:v>-5.635866516390502</c:v>
                </c:pt>
                <c:pt idx="21">
                  <c:v>-5.940376468330931</c:v>
                </c:pt>
                <c:pt idx="22">
                  <c:v>-8.4942321372135243</c:v>
                </c:pt>
                <c:pt idx="23">
                  <c:v>-10.103668101502411</c:v>
                </c:pt>
                <c:pt idx="24">
                  <c:v>-12.122938876541644</c:v>
                </c:pt>
                <c:pt idx="25">
                  <c:v>-19.981309600313256</c:v>
                </c:pt>
                <c:pt idx="26">
                  <c:v>-35.553025249049412</c:v>
                </c:pt>
                <c:pt idx="27">
                  <c:v>-36.135339721998172</c:v>
                </c:pt>
                <c:pt idx="28">
                  <c:v>-102.09581500382551</c:v>
                </c:pt>
                <c:pt idx="29">
                  <c:v>-111.09745032874896</c:v>
                </c:pt>
                <c:pt idx="30">
                  <c:v>-170.81684939191567</c:v>
                </c:pt>
                <c:pt idx="31">
                  <c:v>-180.51180533135658</c:v>
                </c:pt>
                <c:pt idx="32">
                  <c:v>-308.76564096266105</c:v>
                </c:pt>
                <c:pt idx="33">
                  <c:v>-527.43096816202342</c:v>
                </c:pt>
                <c:pt idx="34">
                  <c:v>-1078.5230501888602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3-44BF-9565-A7656C9BD8B3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Estado de Flujos'!$C$82:$AK$82</c:f>
              <c:strCache>
                <c:ptCount val="35"/>
                <c:pt idx="0">
                  <c:v>Confuturo - 1</c:v>
                </c:pt>
                <c:pt idx="1">
                  <c:v>Chilena Consolidada - 2</c:v>
                </c:pt>
                <c:pt idx="2">
                  <c:v>CLC - 3</c:v>
                </c:pt>
                <c:pt idx="3">
                  <c:v>Cámara - 4</c:v>
                </c:pt>
                <c:pt idx="4">
                  <c:v>Security Previsión - 5</c:v>
                </c:pt>
                <c:pt idx="5">
                  <c:v>Save Seguros - 6</c:v>
                </c:pt>
                <c:pt idx="6">
                  <c:v>MetLife - 7</c:v>
                </c:pt>
                <c:pt idx="7">
                  <c:v>CF Seguros de Vida - 8</c:v>
                </c:pt>
                <c:pt idx="8">
                  <c:v>4 Life Seguros - 9</c:v>
                </c:pt>
                <c:pt idx="9">
                  <c:v>Suramericana - 10</c:v>
                </c:pt>
                <c:pt idx="10">
                  <c:v>Mapfre Vida - 11</c:v>
                </c:pt>
                <c:pt idx="11">
                  <c:v>BanChile - 12</c:v>
                </c:pt>
                <c:pt idx="12">
                  <c:v>BNP Paribas Cardif - 13</c:v>
                </c:pt>
                <c:pt idx="13">
                  <c:v>HDI Vida - 14</c:v>
                </c:pt>
                <c:pt idx="14">
                  <c:v>Principal - 15</c:v>
                </c:pt>
                <c:pt idx="15">
                  <c:v>Colmena Seguros - 16</c:v>
                </c:pt>
                <c:pt idx="16">
                  <c:v>Alemana Seguros - 17</c:v>
                </c:pt>
                <c:pt idx="17">
                  <c:v>M. de Carabineros - 18</c:v>
                </c:pt>
                <c:pt idx="18">
                  <c:v>Huelen - 19</c:v>
                </c:pt>
                <c:pt idx="19">
                  <c:v>Bupa - 20</c:v>
                </c:pt>
                <c:pt idx="20">
                  <c:v>BICE Vida - 21</c:v>
                </c:pt>
                <c:pt idx="21">
                  <c:v>Chubb Vida - 22</c:v>
                </c:pt>
                <c:pt idx="22">
                  <c:v>Sura - 23</c:v>
                </c:pt>
                <c:pt idx="23">
                  <c:v>CN Life - 24</c:v>
                </c:pt>
                <c:pt idx="24">
                  <c:v>Renta Nacional - 25</c:v>
                </c:pt>
                <c:pt idx="25">
                  <c:v>Rigel - 26</c:v>
                </c:pt>
                <c:pt idx="26">
                  <c:v>Zurich Santander - 27</c:v>
                </c:pt>
                <c:pt idx="27">
                  <c:v>Divina Pastora - 28</c:v>
                </c:pt>
                <c:pt idx="28">
                  <c:v>M. del Ej. y Av. - 29</c:v>
                </c:pt>
                <c:pt idx="29">
                  <c:v>Mutual de Seguros - 30</c:v>
                </c:pt>
                <c:pt idx="30">
                  <c:v>EuroAmérica - 31</c:v>
                </c:pt>
                <c:pt idx="31">
                  <c:v>Consorcio Nacional - 32</c:v>
                </c:pt>
                <c:pt idx="32">
                  <c:v>BCI Seguros Vida - 33</c:v>
                </c:pt>
                <c:pt idx="33">
                  <c:v>Ohio National - 34</c:v>
                </c:pt>
                <c:pt idx="34">
                  <c:v>Penta Vida - 35</c:v>
                </c:pt>
              </c:strCache>
            </c:strRef>
          </c:cat>
          <c:val>
            <c:numRef>
              <c:f>'Vida Estado de Flujos'!$C$84:$AK$84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93-44BF-9565-A7656C9BD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48953248"/>
        <c:axId val="1648953808"/>
      </c:barChart>
      <c:catAx>
        <c:axId val="164895324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48953808"/>
        <c:crosses val="autoZero"/>
        <c:auto val="1"/>
        <c:lblAlgn val="ctr"/>
        <c:lblOffset val="100"/>
        <c:noMultiLvlLbl val="0"/>
      </c:catAx>
      <c:valAx>
        <c:axId val="1648953808"/>
        <c:scaling>
          <c:orientation val="minMax"/>
        </c:scaling>
        <c:delete val="0"/>
        <c:axPos val="l"/>
        <c:title>
          <c:tx>
            <c:strRef>
              <c:f>'Vida Estado de Flujos'!$G$86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1997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4895324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Prima Directa'!$C$104:$AK$104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BICE Vida - 6</c:v>
                </c:pt>
                <c:pt idx="6">
                  <c:v>Confuturo - 7</c:v>
                </c:pt>
                <c:pt idx="7">
                  <c:v>Cámara - 8</c:v>
                </c:pt>
                <c:pt idx="8">
                  <c:v>Ohio National - 9</c:v>
                </c:pt>
                <c:pt idx="9">
                  <c:v>BanChile - 10</c:v>
                </c:pt>
                <c:pt idx="10">
                  <c:v>BNP Paribas Cardif - 11</c:v>
                </c:pt>
                <c:pt idx="11">
                  <c:v>BCI Seguros Vida - 12</c:v>
                </c:pt>
                <c:pt idx="12">
                  <c:v>Principal - 13</c:v>
                </c:pt>
                <c:pt idx="13">
                  <c:v>Sura - 14</c:v>
                </c:pt>
                <c:pt idx="14">
                  <c:v>Rigel - 15</c:v>
                </c:pt>
                <c:pt idx="15">
                  <c:v>4 Life Seguros - 16</c:v>
                </c:pt>
                <c:pt idx="16">
                  <c:v>Zurich Santander - 17</c:v>
                </c:pt>
                <c:pt idx="17">
                  <c:v>Save Seguros - 18</c:v>
                </c:pt>
                <c:pt idx="18">
                  <c:v>Mutual de Seguros - 19</c:v>
                </c:pt>
                <c:pt idx="19">
                  <c:v>Suramericana - 20</c:v>
                </c:pt>
                <c:pt idx="20">
                  <c:v>EuroAmérica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Prima Directa'!$C$103:$AK$103</c:f>
              <c:numCache>
                <c:formatCode>#,##0</c:formatCode>
                <c:ptCount val="35"/>
                <c:pt idx="0">
                  <c:v>5626.0773260005099</c:v>
                </c:pt>
                <c:pt idx="1">
                  <c:v>4998.8750379744424</c:v>
                </c:pt>
                <c:pt idx="2">
                  <c:v>2354.6316232445433</c:v>
                </c:pt>
                <c:pt idx="3">
                  <c:v>2186.383326013437</c:v>
                </c:pt>
                <c:pt idx="4">
                  <c:v>2054.0474717101038</c:v>
                </c:pt>
                <c:pt idx="5">
                  <c:v>1813.1090326612525</c:v>
                </c:pt>
                <c:pt idx="6">
                  <c:v>1768.4038351039999</c:v>
                </c:pt>
                <c:pt idx="7">
                  <c:v>1750.7223563919706</c:v>
                </c:pt>
                <c:pt idx="8">
                  <c:v>1548.9869116172708</c:v>
                </c:pt>
                <c:pt idx="9">
                  <c:v>1421.6160902092447</c:v>
                </c:pt>
                <c:pt idx="10">
                  <c:v>1350.4510156058375</c:v>
                </c:pt>
                <c:pt idx="11">
                  <c:v>1312.1029353180857</c:v>
                </c:pt>
                <c:pt idx="12">
                  <c:v>1223.5842294394549</c:v>
                </c:pt>
                <c:pt idx="13">
                  <c:v>1059.9974757414329</c:v>
                </c:pt>
                <c:pt idx="14">
                  <c:v>994.49721838272592</c:v>
                </c:pt>
                <c:pt idx="15">
                  <c:v>976.9995138590981</c:v>
                </c:pt>
                <c:pt idx="16">
                  <c:v>753.54132724971146</c:v>
                </c:pt>
                <c:pt idx="17">
                  <c:v>630.73050069791339</c:v>
                </c:pt>
                <c:pt idx="18">
                  <c:v>610.70544181839159</c:v>
                </c:pt>
                <c:pt idx="19">
                  <c:v>501.85458161434843</c:v>
                </c:pt>
                <c:pt idx="20">
                  <c:v>489.6216571859552</c:v>
                </c:pt>
                <c:pt idx="21">
                  <c:v>350.30275793959271</c:v>
                </c:pt>
                <c:pt idx="22">
                  <c:v>340.97501018038247</c:v>
                </c:pt>
                <c:pt idx="23">
                  <c:v>261.28260231326868</c:v>
                </c:pt>
                <c:pt idx="24">
                  <c:v>216.19475165139923</c:v>
                </c:pt>
                <c:pt idx="25">
                  <c:v>172.83149349357049</c:v>
                </c:pt>
                <c:pt idx="26">
                  <c:v>136.55687729483853</c:v>
                </c:pt>
                <c:pt idx="27">
                  <c:v>72.043666271244859</c:v>
                </c:pt>
                <c:pt idx="28">
                  <c:v>71.571507448433849</c:v>
                </c:pt>
                <c:pt idx="29">
                  <c:v>47.153830426296928</c:v>
                </c:pt>
                <c:pt idx="30">
                  <c:v>31.344759629008838</c:v>
                </c:pt>
                <c:pt idx="31">
                  <c:v>17.914683462398244</c:v>
                </c:pt>
                <c:pt idx="32">
                  <c:v>5.9422135298218022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A-487F-92A5-6DBFA47837B2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Prima Directa'!$C$104:$AK$104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BICE Vida - 6</c:v>
                </c:pt>
                <c:pt idx="6">
                  <c:v>Confuturo - 7</c:v>
                </c:pt>
                <c:pt idx="7">
                  <c:v>Cámara - 8</c:v>
                </c:pt>
                <c:pt idx="8">
                  <c:v>Ohio National - 9</c:v>
                </c:pt>
                <c:pt idx="9">
                  <c:v>BanChile - 10</c:v>
                </c:pt>
                <c:pt idx="10">
                  <c:v>BNP Paribas Cardif - 11</c:v>
                </c:pt>
                <c:pt idx="11">
                  <c:v>BCI Seguros Vida - 12</c:v>
                </c:pt>
                <c:pt idx="12">
                  <c:v>Principal - 13</c:v>
                </c:pt>
                <c:pt idx="13">
                  <c:v>Sura - 14</c:v>
                </c:pt>
                <c:pt idx="14">
                  <c:v>Rigel - 15</c:v>
                </c:pt>
                <c:pt idx="15">
                  <c:v>4 Life Seguros - 16</c:v>
                </c:pt>
                <c:pt idx="16">
                  <c:v>Zurich Santander - 17</c:v>
                </c:pt>
                <c:pt idx="17">
                  <c:v>Save Seguros - 18</c:v>
                </c:pt>
                <c:pt idx="18">
                  <c:v>Mutual de Seguros - 19</c:v>
                </c:pt>
                <c:pt idx="19">
                  <c:v>Suramericana - 20</c:v>
                </c:pt>
                <c:pt idx="20">
                  <c:v>EuroAmérica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Prima Directa'!$C$106:$AK$106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A-487F-92A5-6DBFA4783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48957728"/>
        <c:axId val="1648958288"/>
      </c:barChart>
      <c:catAx>
        <c:axId val="16489577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648958288"/>
        <c:crosses val="autoZero"/>
        <c:auto val="1"/>
        <c:lblAlgn val="ctr"/>
        <c:lblOffset val="100"/>
        <c:noMultiLvlLbl val="0"/>
      </c:catAx>
      <c:valAx>
        <c:axId val="1648958288"/>
        <c:scaling>
          <c:orientation val="minMax"/>
        </c:scaling>
        <c:delete val="0"/>
        <c:axPos val="l"/>
        <c:title>
          <c:tx>
            <c:strRef>
              <c:f>'Vida Prima Directa'!$G$110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18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64895772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Prima Directa'!$C$160:$Z$160</c:f>
              <c:strCache>
                <c:ptCount val="24"/>
                <c:pt idx="0">
                  <c:v>Seguro Invalidez y Sobrevivencia (SIS)  </c:v>
                </c:pt>
                <c:pt idx="1">
                  <c:v>Salud  </c:v>
                </c:pt>
                <c:pt idx="2">
                  <c:v>Seguros con Cuenta Única de Inversión (CUI)  </c:v>
                </c:pt>
                <c:pt idx="3">
                  <c:v>Renta Vitalicia de Vejez Normal  </c:v>
                </c:pt>
                <c:pt idx="4">
                  <c:v>Desgravamen Consumos y Otros  </c:v>
                </c:pt>
                <c:pt idx="5">
                  <c:v>Seguro con Ahorro Previsional (APV)  </c:v>
                </c:pt>
                <c:pt idx="6">
                  <c:v>Temporal de Vida  </c:v>
                </c:pt>
                <c:pt idx="7">
                  <c:v>Accidentes Personales  </c:v>
                </c:pt>
                <c:pt idx="8">
                  <c:v>Renta Vitalicia de Invalidez Total  </c:v>
                </c:pt>
                <c:pt idx="9">
                  <c:v>Renta Vitalicia de Invalidez Parcial  </c:v>
                </c:pt>
                <c:pt idx="10">
                  <c:v>Desgravamen Hipotecario  </c:v>
                </c:pt>
                <c:pt idx="11">
                  <c:v>Renta Vitalicia de Vejez Anticipada  </c:v>
                </c:pt>
                <c:pt idx="12">
                  <c:v>Renta Vitalicia de Sobrevivencia  </c:v>
                </c:pt>
                <c:pt idx="13">
                  <c:v>Protección Familiar  </c:v>
                </c:pt>
                <c:pt idx="14">
                  <c:v>Incapacidad o Invalidez  </c:v>
                </c:pt>
                <c:pt idx="15">
                  <c:v>Mixto o Dotal  </c:v>
                </c:pt>
                <c:pt idx="16">
                  <c:v>Rentas Privadas y Otras Rentas  </c:v>
                </c:pt>
                <c:pt idx="17">
                  <c:v>Otros  </c:v>
                </c:pt>
                <c:pt idx="18">
                  <c:v>Asistencia </c:v>
                </c:pt>
                <c:pt idx="19">
                  <c:v>SOAP  </c:v>
                </c:pt>
                <c:pt idx="20">
                  <c:v>Vida Entera  </c:v>
                </c:pt>
                <c:pt idx="21">
                  <c:v>Dotal puro o Capital Diferido  </c:v>
                </c:pt>
                <c:pt idx="22">
                  <c:v>Invalidez y Sobrevivencia (C-528)  </c:v>
                </c:pt>
                <c:pt idx="23">
                  <c:v>Seguro con Ahorro Previsional Colectivo (APVC)  </c:v>
                </c:pt>
              </c:strCache>
            </c:strRef>
          </c:cat>
          <c:val>
            <c:numRef>
              <c:f>'Vida Prima Directa'!$C$161:$Z$161</c:f>
              <c:numCache>
                <c:formatCode>#,##0</c:formatCode>
                <c:ptCount val="24"/>
                <c:pt idx="0">
                  <c:v>7813.8100076986484</c:v>
                </c:pt>
                <c:pt idx="1">
                  <c:v>5397.0398475647207</c:v>
                </c:pt>
                <c:pt idx="2">
                  <c:v>5189.7832505578381</c:v>
                </c:pt>
                <c:pt idx="3">
                  <c:v>3782.4473197102752</c:v>
                </c:pt>
                <c:pt idx="4">
                  <c:v>2862.0971349665265</c:v>
                </c:pt>
                <c:pt idx="5">
                  <c:v>2500.2417436843361</c:v>
                </c:pt>
                <c:pt idx="6">
                  <c:v>2173.4486100758741</c:v>
                </c:pt>
                <c:pt idx="7">
                  <c:v>1446.3393658123539</c:v>
                </c:pt>
                <c:pt idx="8">
                  <c:v>1343.5558434374552</c:v>
                </c:pt>
                <c:pt idx="9">
                  <c:v>893.7395325767136</c:v>
                </c:pt>
                <c:pt idx="10">
                  <c:v>768.51797105403455</c:v>
                </c:pt>
                <c:pt idx="11">
                  <c:v>729.16352126585787</c:v>
                </c:pt>
                <c:pt idx="12">
                  <c:v>548.54618695774786</c:v>
                </c:pt>
                <c:pt idx="13">
                  <c:v>514.80161266783182</c:v>
                </c:pt>
                <c:pt idx="14">
                  <c:v>484.35401943951263</c:v>
                </c:pt>
                <c:pt idx="15">
                  <c:v>305.32390625951484</c:v>
                </c:pt>
                <c:pt idx="16">
                  <c:v>272.09833586042691</c:v>
                </c:pt>
                <c:pt idx="17">
                  <c:v>52.094131030792219</c:v>
                </c:pt>
                <c:pt idx="18">
                  <c:v>34.701445189059143</c:v>
                </c:pt>
                <c:pt idx="19">
                  <c:v>19.515342355119635</c:v>
                </c:pt>
                <c:pt idx="20">
                  <c:v>16.174169758770013</c:v>
                </c:pt>
                <c:pt idx="21">
                  <c:v>3.1863491362579128</c:v>
                </c:pt>
                <c:pt idx="22">
                  <c:v>7.3414420320349505E-2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59-495B-9273-3E276A4A24B0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val>
            <c:numRef>
              <c:f>'Vida Prima Directa'!$C$163:$Z$163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59-495B-9273-3E276A4A2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21156480"/>
        <c:axId val="1721157040"/>
      </c:barChart>
      <c:catAx>
        <c:axId val="17211564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21157040"/>
        <c:crosses val="autoZero"/>
        <c:auto val="1"/>
        <c:lblAlgn val="ctr"/>
        <c:lblOffset val="100"/>
        <c:noMultiLvlLbl val="0"/>
      </c:catAx>
      <c:valAx>
        <c:axId val="1721157040"/>
        <c:scaling>
          <c:orientation val="minMax"/>
        </c:scaling>
        <c:delete val="0"/>
        <c:axPos val="l"/>
        <c:title>
          <c:tx>
            <c:strRef>
              <c:f>'Vida Prima Directa'!$G$168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2115648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0.10294696969696968"/>
          <c:w val="0.92005944444444465"/>
          <c:h val="0.58430934343434349"/>
        </c:manualLayout>
      </c:layout>
      <c:barChart>
        <c:barDir val="col"/>
        <c:grouping val="percentStacked"/>
        <c:varyColors val="0"/>
        <c:ser>
          <c:idx val="4"/>
          <c:order val="0"/>
          <c:tx>
            <c:strRef>
              <c:f>'Gen. Pasivos'!$B$81</c:f>
              <c:strCache>
                <c:ptCount val="1"/>
                <c:pt idx="0">
                  <c:v>Patrimonio </c:v>
                </c:pt>
              </c:strCache>
            </c:strRef>
          </c:tx>
          <c:spPr>
            <a:solidFill>
              <a:srgbClr val="31849B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Pasivos'!$C$66:$AJ$66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Pasivos'!$C$81:$AJ$81</c:f>
              <c:numCache>
                <c:formatCode>0.0%</c:formatCode>
                <c:ptCount val="34"/>
                <c:pt idx="0">
                  <c:v>0.15778154899379493</c:v>
                </c:pt>
                <c:pt idx="1">
                  <c:v>0.18036575765359839</c:v>
                </c:pt>
                <c:pt idx="2">
                  <c:v>5.8679480128454253E-2</c:v>
                </c:pt>
                <c:pt idx="3">
                  <c:v>0.32818239767428797</c:v>
                </c:pt>
                <c:pt idx="4">
                  <c:v>0.21397855504273944</c:v>
                </c:pt>
                <c:pt idx="5">
                  <c:v>0.17257602370420011</c:v>
                </c:pt>
                <c:pt idx="6">
                  <c:v>0.12520871068679865</c:v>
                </c:pt>
                <c:pt idx="7">
                  <c:v>0.52595673702959278</c:v>
                </c:pt>
                <c:pt idx="8">
                  <c:v>0.16420371656309085</c:v>
                </c:pt>
                <c:pt idx="9">
                  <c:v>0.28692128623608376</c:v>
                </c:pt>
                <c:pt idx="10">
                  <c:v>0.13305740138624808</c:v>
                </c:pt>
                <c:pt idx="11">
                  <c:v>0.29366095828216082</c:v>
                </c:pt>
                <c:pt idx="12">
                  <c:v>0.54991818714106655</c:v>
                </c:pt>
                <c:pt idx="13">
                  <c:v>7.6034306365335286E-2</c:v>
                </c:pt>
                <c:pt idx="14">
                  <c:v>7.3283991875427751E-2</c:v>
                </c:pt>
                <c:pt idx="15">
                  <c:v>0.1743760633042078</c:v>
                </c:pt>
                <c:pt idx="16">
                  <c:v>0.1250099816065362</c:v>
                </c:pt>
                <c:pt idx="17">
                  <c:v>7.5750165654144191E-2</c:v>
                </c:pt>
                <c:pt idx="18">
                  <c:v>0.13582737975418738</c:v>
                </c:pt>
                <c:pt idx="19">
                  <c:v>0.10833684800981754</c:v>
                </c:pt>
                <c:pt idx="20">
                  <c:v>0.24907716694613763</c:v>
                </c:pt>
                <c:pt idx="21">
                  <c:v>0.14792697833593335</c:v>
                </c:pt>
                <c:pt idx="22">
                  <c:v>0.29491635433377628</c:v>
                </c:pt>
                <c:pt idx="23">
                  <c:v>0.16783769116026004</c:v>
                </c:pt>
                <c:pt idx="24">
                  <c:v>0.34198274786795718</c:v>
                </c:pt>
                <c:pt idx="25">
                  <c:v>0.28063176883234847</c:v>
                </c:pt>
                <c:pt idx="26">
                  <c:v>0.22831100499520229</c:v>
                </c:pt>
                <c:pt idx="27">
                  <c:v>0.58816401562011267</c:v>
                </c:pt>
                <c:pt idx="28">
                  <c:v>0.23576299205253248</c:v>
                </c:pt>
                <c:pt idx="29">
                  <c:v>0.59614037804982534</c:v>
                </c:pt>
                <c:pt idx="30">
                  <c:v>0.29600682342306023</c:v>
                </c:pt>
                <c:pt idx="31">
                  <c:v>0.60956791928634235</c:v>
                </c:pt>
                <c:pt idx="32">
                  <c:v>0.93053030405185388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94-47F6-AC5D-FE9E1F7986D3}"/>
            </c:ext>
          </c:extLst>
        </c:ser>
        <c:ser>
          <c:idx val="2"/>
          <c:order val="1"/>
          <c:tx>
            <c:strRef>
              <c:f>'Gen. Pasivos'!$B$79</c:f>
              <c:strCache>
                <c:ptCount val="1"/>
                <c:pt idx="0">
                  <c:v>Cuentas de Seguros 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Pasivos'!$C$66:$AJ$66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Pasivos'!$C$79:$AJ$79</c:f>
              <c:numCache>
                <c:formatCode>0.0%</c:formatCode>
                <c:ptCount val="34"/>
                <c:pt idx="0">
                  <c:v>0.75793169579553643</c:v>
                </c:pt>
                <c:pt idx="1">
                  <c:v>0.7393259877643249</c:v>
                </c:pt>
                <c:pt idx="2">
                  <c:v>0.92673386508239153</c:v>
                </c:pt>
                <c:pt idx="3">
                  <c:v>0.56512254974297549</c:v>
                </c:pt>
                <c:pt idx="4">
                  <c:v>0.68082585829118658</c:v>
                </c:pt>
                <c:pt idx="5">
                  <c:v>0.71897925313081001</c:v>
                </c:pt>
                <c:pt idx="6">
                  <c:v>0.82393548069211686</c:v>
                </c:pt>
                <c:pt idx="7">
                  <c:v>0.34068926927187843</c:v>
                </c:pt>
                <c:pt idx="8">
                  <c:v>0.74126749497320754</c:v>
                </c:pt>
                <c:pt idx="9">
                  <c:v>0.58337236761859446</c:v>
                </c:pt>
                <c:pt idx="10">
                  <c:v>0.80683433939278093</c:v>
                </c:pt>
                <c:pt idx="11">
                  <c:v>0.57036628272269407</c:v>
                </c:pt>
                <c:pt idx="12">
                  <c:v>0.39883369350337022</c:v>
                </c:pt>
                <c:pt idx="13">
                  <c:v>0.90117830730805981</c:v>
                </c:pt>
                <c:pt idx="14">
                  <c:v>0.90057165790318594</c:v>
                </c:pt>
                <c:pt idx="15">
                  <c:v>0.76181213972108075</c:v>
                </c:pt>
                <c:pt idx="16">
                  <c:v>0.83466446228773616</c:v>
                </c:pt>
                <c:pt idx="17">
                  <c:v>0.88121101815006475</c:v>
                </c:pt>
                <c:pt idx="18">
                  <c:v>0.78284268157509951</c:v>
                </c:pt>
                <c:pt idx="19">
                  <c:v>0.85746225781108898</c:v>
                </c:pt>
                <c:pt idx="20">
                  <c:v>0.60697395070208626</c:v>
                </c:pt>
                <c:pt idx="21">
                  <c:v>0.8171850059527811</c:v>
                </c:pt>
                <c:pt idx="22">
                  <c:v>0.62042211262775793</c:v>
                </c:pt>
                <c:pt idx="23">
                  <c:v>0.76946059594282146</c:v>
                </c:pt>
                <c:pt idx="24">
                  <c:v>0.6024242170554307</c:v>
                </c:pt>
                <c:pt idx="25">
                  <c:v>0.57673456094687603</c:v>
                </c:pt>
                <c:pt idx="26">
                  <c:v>0.75327825053392883</c:v>
                </c:pt>
                <c:pt idx="27">
                  <c:v>0.29423252257721505</c:v>
                </c:pt>
                <c:pt idx="28">
                  <c:v>0.66893193193652423</c:v>
                </c:pt>
                <c:pt idx="29">
                  <c:v>0.19152929119714826</c:v>
                </c:pt>
                <c:pt idx="30">
                  <c:v>0.63615677178562524</c:v>
                </c:pt>
                <c:pt idx="31">
                  <c:v>0.34510943057877647</c:v>
                </c:pt>
                <c:pt idx="32">
                  <c:v>5.7529627820011586E-2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94-47F6-AC5D-FE9E1F7986D3}"/>
            </c:ext>
          </c:extLst>
        </c:ser>
        <c:ser>
          <c:idx val="1"/>
          <c:order val="2"/>
          <c:tx>
            <c:strRef>
              <c:f>'Gen. Pasivos'!$B$78</c:f>
              <c:strCache>
                <c:ptCount val="1"/>
                <c:pt idx="0">
                  <c:v>Pasivos No Corrientes Mantenidos para la Venta</c:v>
                </c:pt>
              </c:strCache>
            </c:strRef>
          </c:tx>
          <c:spPr>
            <a:solidFill>
              <a:srgbClr val="B7DEE8"/>
            </a:solidFill>
            <a:ln>
              <a:solidFill>
                <a:schemeClr val="bg1">
                  <a:lumMod val="85000"/>
                </a:schemeClr>
              </a:solidFill>
            </a:ln>
          </c:spPr>
          <c:invertIfNegative val="0"/>
          <c:cat>
            <c:strRef>
              <c:f>'Gen. Pasivos'!$C$66:$AJ$66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Pasivos'!$C$78:$AJ$78</c:f>
              <c:numCache>
                <c:formatCode>0.0%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94-47F6-AC5D-FE9E1F7986D3}"/>
            </c:ext>
          </c:extLst>
        </c:ser>
        <c:ser>
          <c:idx val="0"/>
          <c:order val="3"/>
          <c:tx>
            <c:strRef>
              <c:f>'Gen. Pasivos'!$B$77</c:f>
              <c:strCache>
                <c:ptCount val="1"/>
                <c:pt idx="0">
                  <c:v>Pasivos Financieros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Pasivos'!$C$66:$AJ$66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Pasivos'!$C$77:$AJ$77</c:f>
              <c:numCache>
                <c:formatCode>0.0%</c:formatCode>
                <c:ptCount val="34"/>
                <c:pt idx="0">
                  <c:v>0</c:v>
                </c:pt>
                <c:pt idx="1">
                  <c:v>2.6744689327931497E-3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9.3432746483094762E-5</c:v>
                </c:pt>
                <c:pt idx="9">
                  <c:v>2.7643539396113252E-3</c:v>
                </c:pt>
                <c:pt idx="10">
                  <c:v>0</c:v>
                </c:pt>
                <c:pt idx="11">
                  <c:v>9.834985272065784E-3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1.2300101611843052E-3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2.9404253431999986E-2</c:v>
                </c:pt>
                <c:pt idx="29">
                  <c:v>0</c:v>
                </c:pt>
                <c:pt idx="30">
                  <c:v>1.7298318741946914E-4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94-47F6-AC5D-FE9E1F7986D3}"/>
            </c:ext>
          </c:extLst>
        </c:ser>
        <c:ser>
          <c:idx val="3"/>
          <c:order val="4"/>
          <c:tx>
            <c:strRef>
              <c:f>'Gen. Pasivos'!$B$80</c:f>
              <c:strCache>
                <c:ptCount val="1"/>
                <c:pt idx="0">
                  <c:v>Otros Pasivos 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bg1">
                  <a:lumMod val="95000"/>
                </a:schemeClr>
              </a:solidFill>
            </a:ln>
          </c:spPr>
          <c:invertIfNegative val="0"/>
          <c:cat>
            <c:strRef>
              <c:f>'Gen. Pasivos'!$C$66:$AJ$66</c:f>
              <c:strCache>
                <c:ptCount val="34"/>
                <c:pt idx="0">
                  <c:v>Suramericana - 1</c:v>
                </c:pt>
                <c:pt idx="1">
                  <c:v>BCI Seguros - 2</c:v>
                </c:pt>
                <c:pt idx="2">
                  <c:v>Southbridge - 3</c:v>
                </c:pt>
                <c:pt idx="3">
                  <c:v>Chubb Generales - 4</c:v>
                </c:pt>
                <c:pt idx="4">
                  <c:v>Liberty Seguros - 5</c:v>
                </c:pt>
                <c:pt idx="5">
                  <c:v>HDI Seguros - 6</c:v>
                </c:pt>
                <c:pt idx="6">
                  <c:v>Mapfre - 7</c:v>
                </c:pt>
                <c:pt idx="7">
                  <c:v>BNP Paribas Cardif - 8</c:v>
                </c:pt>
                <c:pt idx="8">
                  <c:v>Chilena Consolidada - 9</c:v>
                </c:pt>
                <c:pt idx="9">
                  <c:v>Zurich Santander - 10</c:v>
                </c:pt>
                <c:pt idx="10">
                  <c:v>Reale Chile - 11</c:v>
                </c:pt>
                <c:pt idx="11">
                  <c:v>Consorcio Nacional - 12</c:v>
                </c:pt>
                <c:pt idx="12">
                  <c:v>Continental Crédito - 13</c:v>
                </c:pt>
                <c:pt idx="13">
                  <c:v>Continental Generales - 14</c:v>
                </c:pt>
                <c:pt idx="14">
                  <c:v>Unnio - 15</c:v>
                </c:pt>
                <c:pt idx="15">
                  <c:v>Renta Nacional - 16</c:v>
                </c:pt>
                <c:pt idx="16">
                  <c:v>Orion Seguros - 17</c:v>
                </c:pt>
                <c:pt idx="17">
                  <c:v>FID Chile - 18</c:v>
                </c:pt>
                <c:pt idx="18">
                  <c:v>AVLA Crédito - 19</c:v>
                </c:pt>
                <c:pt idx="19">
                  <c:v>Starr International - 20</c:v>
                </c:pt>
                <c:pt idx="20">
                  <c:v>Zenit Seguros - 21</c:v>
                </c:pt>
                <c:pt idx="21">
                  <c:v>Porvenir - 22</c:v>
                </c:pt>
                <c:pt idx="22">
                  <c:v>Coface Chile - 23</c:v>
                </c:pt>
                <c:pt idx="23">
                  <c:v>Contempora - 24</c:v>
                </c:pt>
                <c:pt idx="24">
                  <c:v>HDI Gar. y Cré. - 25</c:v>
                </c:pt>
                <c:pt idx="25">
                  <c:v>Solunión Chile - 26</c:v>
                </c:pt>
                <c:pt idx="26">
                  <c:v>Cesce Chile - 27</c:v>
                </c:pt>
                <c:pt idx="27">
                  <c:v>MetLife Generales - 28</c:v>
                </c:pt>
                <c:pt idx="28">
                  <c:v>Orsan Crédito - 29</c:v>
                </c:pt>
                <c:pt idx="29">
                  <c:v>Assurant Chile - 30</c:v>
                </c:pt>
                <c:pt idx="30">
                  <c:v>Suaval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Pasivos'!$C$80:$AJ$80</c:f>
              <c:numCache>
                <c:formatCode>0.0%</c:formatCode>
                <c:ptCount val="34"/>
                <c:pt idx="0">
                  <c:v>8.4286755210668515E-2</c:v>
                </c:pt>
                <c:pt idx="1">
                  <c:v>7.7633785649283527E-2</c:v>
                </c:pt>
                <c:pt idx="2">
                  <c:v>1.4586654789154205E-2</c:v>
                </c:pt>
                <c:pt idx="3">
                  <c:v>0.10669505258273668</c:v>
                </c:pt>
                <c:pt idx="4">
                  <c:v>0.10519558666607401</c:v>
                </c:pt>
                <c:pt idx="5">
                  <c:v>0.10844472316498974</c:v>
                </c:pt>
                <c:pt idx="6">
                  <c:v>5.085580862108461E-2</c:v>
                </c:pt>
                <c:pt idx="7">
                  <c:v>0.13335399369852877</c:v>
                </c:pt>
                <c:pt idx="8">
                  <c:v>9.4435355717218547E-2</c:v>
                </c:pt>
                <c:pt idx="9">
                  <c:v>0.12694199220571056</c:v>
                </c:pt>
                <c:pt idx="10">
                  <c:v>6.0108259220971051E-2</c:v>
                </c:pt>
                <c:pt idx="11">
                  <c:v>0.12613777372307935</c:v>
                </c:pt>
                <c:pt idx="12">
                  <c:v>5.1248119355563275E-2</c:v>
                </c:pt>
                <c:pt idx="13">
                  <c:v>2.2787386326604864E-2</c:v>
                </c:pt>
                <c:pt idx="14">
                  <c:v>2.6144350221386285E-2</c:v>
                </c:pt>
                <c:pt idx="15">
                  <c:v>6.3811796974711385E-2</c:v>
                </c:pt>
                <c:pt idx="16">
                  <c:v>4.0325556105727592E-2</c:v>
                </c:pt>
                <c:pt idx="17">
                  <c:v>4.3038816195791148E-2</c:v>
                </c:pt>
                <c:pt idx="18">
                  <c:v>8.1329938670713073E-2</c:v>
                </c:pt>
                <c:pt idx="19">
                  <c:v>3.2970884017909208E-2</c:v>
                </c:pt>
                <c:pt idx="20">
                  <c:v>0.143948882351776</c:v>
                </c:pt>
                <c:pt idx="21">
                  <c:v>3.4888015711285608E-2</c:v>
                </c:pt>
                <c:pt idx="22">
                  <c:v>8.4661533038465742E-2</c:v>
                </c:pt>
                <c:pt idx="23">
                  <c:v>6.2701712896918421E-2</c:v>
                </c:pt>
                <c:pt idx="24">
                  <c:v>5.5593035076612098E-2</c:v>
                </c:pt>
                <c:pt idx="25">
                  <c:v>0.14263367022077547</c:v>
                </c:pt>
                <c:pt idx="26">
                  <c:v>1.8410744470868934E-2</c:v>
                </c:pt>
                <c:pt idx="27">
                  <c:v>0.11760346180267221</c:v>
                </c:pt>
                <c:pt idx="28">
                  <c:v>6.5900822578943266E-2</c:v>
                </c:pt>
                <c:pt idx="29">
                  <c:v>0.21233033075302635</c:v>
                </c:pt>
                <c:pt idx="30">
                  <c:v>6.7663421603895144E-2</c:v>
                </c:pt>
                <c:pt idx="31">
                  <c:v>4.5322650134881209E-2</c:v>
                </c:pt>
                <c:pt idx="32">
                  <c:v>1.1940068128134602E-2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94-47F6-AC5D-FE9E1F798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60995360"/>
        <c:axId val="1460995920"/>
      </c:barChart>
      <c:catAx>
        <c:axId val="1460995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60995920"/>
        <c:crosses val="autoZero"/>
        <c:auto val="1"/>
        <c:lblAlgn val="ctr"/>
        <c:lblOffset val="100"/>
        <c:noMultiLvlLbl val="0"/>
      </c:catAx>
      <c:valAx>
        <c:axId val="1460995920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60995360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Prima Directa Promedio'!$C$104:$AK$104</c:f>
              <c:strCache>
                <c:ptCount val="32"/>
                <c:pt idx="0">
                  <c:v>Rigel - 1</c:v>
                </c:pt>
                <c:pt idx="1">
                  <c:v>CN Life - 2</c:v>
                </c:pt>
                <c:pt idx="2">
                  <c:v>EuroAmérica - 3</c:v>
                </c:pt>
                <c:pt idx="3">
                  <c:v>CF Seguros de Vida - 4</c:v>
                </c:pt>
                <c:pt idx="4">
                  <c:v>4 Life Seguros - 5</c:v>
                </c:pt>
                <c:pt idx="5">
                  <c:v>Cámara - 6</c:v>
                </c:pt>
                <c:pt idx="6">
                  <c:v>Principal - 7</c:v>
                </c:pt>
                <c:pt idx="7">
                  <c:v>Ohio National - 8</c:v>
                </c:pt>
                <c:pt idx="8">
                  <c:v>Sura - 9</c:v>
                </c:pt>
                <c:pt idx="9">
                  <c:v>Huelen - 10</c:v>
                </c:pt>
                <c:pt idx="10">
                  <c:v>Penta Vida - 11</c:v>
                </c:pt>
                <c:pt idx="11">
                  <c:v>Renta Nacional - 12</c:v>
                </c:pt>
                <c:pt idx="12">
                  <c:v>Bupa - 13</c:v>
                </c:pt>
                <c:pt idx="13">
                  <c:v>Chilena Consolidada - 14</c:v>
                </c:pt>
                <c:pt idx="14">
                  <c:v>Confuturo - 15</c:v>
                </c:pt>
                <c:pt idx="15">
                  <c:v>Consorcio Nacional - 16</c:v>
                </c:pt>
                <c:pt idx="16">
                  <c:v>Suramericana - 17</c:v>
                </c:pt>
                <c:pt idx="17">
                  <c:v>M. del Ej. y Av. - 18</c:v>
                </c:pt>
                <c:pt idx="18">
                  <c:v>BICE Vida - 19</c:v>
                </c:pt>
                <c:pt idx="19">
                  <c:v>MetLife - 20</c:v>
                </c:pt>
                <c:pt idx="20">
                  <c:v>Security Previsión - 21</c:v>
                </c:pt>
                <c:pt idx="21">
                  <c:v>Colmena Seguros - 22</c:v>
                </c:pt>
                <c:pt idx="22">
                  <c:v>CLC - 23</c:v>
                </c:pt>
                <c:pt idx="23">
                  <c:v>BCI Seguros Vida - 24</c:v>
                </c:pt>
                <c:pt idx="24">
                  <c:v>Save Seguros - 25</c:v>
                </c:pt>
                <c:pt idx="25">
                  <c:v>HDI Vida - 26</c:v>
                </c:pt>
                <c:pt idx="26">
                  <c:v>Alemana Seguros - 27</c:v>
                </c:pt>
                <c:pt idx="27">
                  <c:v>BanChile - 28</c:v>
                </c:pt>
                <c:pt idx="28">
                  <c:v>BNP Paribas Cardif - 29</c:v>
                </c:pt>
                <c:pt idx="29">
                  <c:v>Mutual de Seguros - 30</c:v>
                </c:pt>
                <c:pt idx="30">
                  <c:v>Zurich Santander - 31</c:v>
                </c:pt>
                <c:pt idx="31">
                  <c:v>Mapfre Vida - 32</c:v>
                </c:pt>
              </c:strCache>
            </c:strRef>
          </c:cat>
          <c:val>
            <c:numRef>
              <c:f>'Vida Prima Directa Promedio'!$C$103:$AK$103</c:f>
              <c:numCache>
                <c:formatCode>#,##0</c:formatCode>
                <c:ptCount val="35"/>
                <c:pt idx="0">
                  <c:v>331.49907279424201</c:v>
                </c:pt>
                <c:pt idx="1">
                  <c:v>170.48750509019123</c:v>
                </c:pt>
                <c:pt idx="2">
                  <c:v>18.134135451331673</c:v>
                </c:pt>
                <c:pt idx="3">
                  <c:v>15.23055469302577</c:v>
                </c:pt>
                <c:pt idx="4">
                  <c:v>13.569437692487474</c:v>
                </c:pt>
                <c:pt idx="5">
                  <c:v>6.8387592046561352</c:v>
                </c:pt>
                <c:pt idx="6">
                  <c:v>5.6386370020251375</c:v>
                </c:pt>
                <c:pt idx="7">
                  <c:v>4.8710280239536825</c:v>
                </c:pt>
                <c:pt idx="8">
                  <c:v>4.0769133682362808</c:v>
                </c:pt>
                <c:pt idx="9">
                  <c:v>2.9711067649109011</c:v>
                </c:pt>
                <c:pt idx="10">
                  <c:v>2.43201704784587</c:v>
                </c:pt>
                <c:pt idx="11">
                  <c:v>2.4111353560776028</c:v>
                </c:pt>
                <c:pt idx="12">
                  <c:v>0.62929436541400241</c:v>
                </c:pt>
                <c:pt idx="13">
                  <c:v>0.62262730273116196</c:v>
                </c:pt>
                <c:pt idx="14">
                  <c:v>0.33290734847590359</c:v>
                </c:pt>
                <c:pt idx="15">
                  <c:v>0.20230170125351851</c:v>
                </c:pt>
                <c:pt idx="16">
                  <c:v>0.16584751540460954</c:v>
                </c:pt>
                <c:pt idx="17">
                  <c:v>0.12635578705517195</c:v>
                </c:pt>
                <c:pt idx="18">
                  <c:v>0.12233378534925123</c:v>
                </c:pt>
                <c:pt idx="19">
                  <c:v>0.11916120909053479</c:v>
                </c:pt>
                <c:pt idx="20">
                  <c:v>9.8076958648972992E-2</c:v>
                </c:pt>
                <c:pt idx="21">
                  <c:v>9.6963211670585275E-2</c:v>
                </c:pt>
                <c:pt idx="22">
                  <c:v>6.7202315409791324E-2</c:v>
                </c:pt>
                <c:pt idx="23">
                  <c:v>3.0257885234712796E-2</c:v>
                </c:pt>
                <c:pt idx="24">
                  <c:v>2.8485705929812723E-2</c:v>
                </c:pt>
                <c:pt idx="25">
                  <c:v>2.7182494283491777E-2</c:v>
                </c:pt>
                <c:pt idx="26">
                  <c:v>2.409495678400456E-2</c:v>
                </c:pt>
                <c:pt idx="27">
                  <c:v>1.8826609238511538E-2</c:v>
                </c:pt>
                <c:pt idx="28">
                  <c:v>1.4834741419109966E-2</c:v>
                </c:pt>
                <c:pt idx="29">
                  <c:v>1.3194456990783008E-2</c:v>
                </c:pt>
                <c:pt idx="30">
                  <c:v>8.1703295845093355E-3</c:v>
                </c:pt>
                <c:pt idx="31">
                  <c:v>7.317167379067336E-3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A-40EB-BB60-3ABBD9C5DBE1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Prima Directa Promedio'!$C$104:$AK$104</c:f>
              <c:strCache>
                <c:ptCount val="32"/>
                <c:pt idx="0">
                  <c:v>Rigel - 1</c:v>
                </c:pt>
                <c:pt idx="1">
                  <c:v>CN Life - 2</c:v>
                </c:pt>
                <c:pt idx="2">
                  <c:v>EuroAmérica - 3</c:v>
                </c:pt>
                <c:pt idx="3">
                  <c:v>CF Seguros de Vida - 4</c:v>
                </c:pt>
                <c:pt idx="4">
                  <c:v>4 Life Seguros - 5</c:v>
                </c:pt>
                <c:pt idx="5">
                  <c:v>Cámara - 6</c:v>
                </c:pt>
                <c:pt idx="6">
                  <c:v>Principal - 7</c:v>
                </c:pt>
                <c:pt idx="7">
                  <c:v>Ohio National - 8</c:v>
                </c:pt>
                <c:pt idx="8">
                  <c:v>Sura - 9</c:v>
                </c:pt>
                <c:pt idx="9">
                  <c:v>Huelen - 10</c:v>
                </c:pt>
                <c:pt idx="10">
                  <c:v>Penta Vida - 11</c:v>
                </c:pt>
                <c:pt idx="11">
                  <c:v>Renta Nacional - 12</c:v>
                </c:pt>
                <c:pt idx="12">
                  <c:v>Bupa - 13</c:v>
                </c:pt>
                <c:pt idx="13">
                  <c:v>Chilena Consolidada - 14</c:v>
                </c:pt>
                <c:pt idx="14">
                  <c:v>Confuturo - 15</c:v>
                </c:pt>
                <c:pt idx="15">
                  <c:v>Consorcio Nacional - 16</c:v>
                </c:pt>
                <c:pt idx="16">
                  <c:v>Suramericana - 17</c:v>
                </c:pt>
                <c:pt idx="17">
                  <c:v>M. del Ej. y Av. - 18</c:v>
                </c:pt>
                <c:pt idx="18">
                  <c:v>BICE Vida - 19</c:v>
                </c:pt>
                <c:pt idx="19">
                  <c:v>MetLife - 20</c:v>
                </c:pt>
                <c:pt idx="20">
                  <c:v>Security Previsión - 21</c:v>
                </c:pt>
                <c:pt idx="21">
                  <c:v>Colmena Seguros - 22</c:v>
                </c:pt>
                <c:pt idx="22">
                  <c:v>CLC - 23</c:v>
                </c:pt>
                <c:pt idx="23">
                  <c:v>BCI Seguros Vida - 24</c:v>
                </c:pt>
                <c:pt idx="24">
                  <c:v>Save Seguros - 25</c:v>
                </c:pt>
                <c:pt idx="25">
                  <c:v>HDI Vida - 26</c:v>
                </c:pt>
                <c:pt idx="26">
                  <c:v>Alemana Seguros - 27</c:v>
                </c:pt>
                <c:pt idx="27">
                  <c:v>BanChile - 28</c:v>
                </c:pt>
                <c:pt idx="28">
                  <c:v>BNP Paribas Cardif - 29</c:v>
                </c:pt>
                <c:pt idx="29">
                  <c:v>Mutual de Seguros - 30</c:v>
                </c:pt>
                <c:pt idx="30">
                  <c:v>Zurich Santander - 31</c:v>
                </c:pt>
                <c:pt idx="31">
                  <c:v>Mapfre Vida - 32</c:v>
                </c:pt>
              </c:strCache>
            </c:strRef>
          </c:cat>
          <c:val>
            <c:numRef>
              <c:f>'Vida Prima Directa Promedio'!$C$106:$AK$106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6A-40EB-BB60-3ABBD9C5D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21160960"/>
        <c:axId val="1721161520"/>
      </c:barChart>
      <c:catAx>
        <c:axId val="1721160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21161520"/>
        <c:crosses val="autoZero"/>
        <c:auto val="1"/>
        <c:lblAlgn val="ctr"/>
        <c:lblOffset val="100"/>
        <c:noMultiLvlLbl val="0"/>
      </c:catAx>
      <c:valAx>
        <c:axId val="1721161520"/>
        <c:scaling>
          <c:orientation val="minMax"/>
        </c:scaling>
        <c:delete val="0"/>
        <c:axPos val="l"/>
        <c:title>
          <c:tx>
            <c:strRef>
              <c:f>'Vida Prima Directa Promedio'!$G$110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2116096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Prima Directa Promedio'!$C$160:$Z$160</c:f>
              <c:strCache>
                <c:ptCount val="22"/>
                <c:pt idx="0">
                  <c:v>Seguro Invalidez y Sobrevivencia (SIS)  </c:v>
                </c:pt>
                <c:pt idx="1">
                  <c:v>Otros  </c:v>
                </c:pt>
                <c:pt idx="2">
                  <c:v>Rentas Privadas y Otras Rentas  </c:v>
                </c:pt>
                <c:pt idx="3">
                  <c:v>Renta Vitalicia de Invalidez Parcial  </c:v>
                </c:pt>
                <c:pt idx="4">
                  <c:v>Renta Vitalicia de Vejez Anticipada  </c:v>
                </c:pt>
                <c:pt idx="5">
                  <c:v>Renta Vitalicia de Invalidez Total  </c:v>
                </c:pt>
                <c:pt idx="6">
                  <c:v>Renta Vitalicia de Sobrevivencia  </c:v>
                </c:pt>
                <c:pt idx="7">
                  <c:v>Renta Vitalicia de Vejez Normal  </c:v>
                </c:pt>
                <c:pt idx="8">
                  <c:v>Vida Entera  </c:v>
                </c:pt>
                <c:pt idx="9">
                  <c:v>Seguro con Ahorro Previsional (APV)  </c:v>
                </c:pt>
                <c:pt idx="10">
                  <c:v>Desgravamen Hipotecario  </c:v>
                </c:pt>
                <c:pt idx="11">
                  <c:v>Protección Familiar  </c:v>
                </c:pt>
                <c:pt idx="12">
                  <c:v>Seguros con Cuenta Única de Inversión (CUI)  </c:v>
                </c:pt>
                <c:pt idx="13">
                  <c:v>Desgravamen Consumos y Otros  </c:v>
                </c:pt>
                <c:pt idx="14">
                  <c:v>Mixto o Dotal  </c:v>
                </c:pt>
                <c:pt idx="15">
                  <c:v>Salud  </c:v>
                </c:pt>
                <c:pt idx="16">
                  <c:v>Temporal de Vida  </c:v>
                </c:pt>
                <c:pt idx="17">
                  <c:v>Accidentes Personales  </c:v>
                </c:pt>
                <c:pt idx="18">
                  <c:v>Incapacidad o Invalidez  </c:v>
                </c:pt>
                <c:pt idx="19">
                  <c:v>Asistencia </c:v>
                </c:pt>
                <c:pt idx="20">
                  <c:v>SOAP  </c:v>
                </c:pt>
                <c:pt idx="21">
                  <c:v>Invalidez y Sobrevivencia (C-528)  </c:v>
                </c:pt>
              </c:strCache>
            </c:strRef>
          </c:cat>
          <c:val>
            <c:numRef>
              <c:f>'Vida Prima Directa Promedio'!$C$161:$Z$161</c:f>
              <c:numCache>
                <c:formatCode>#,##0</c:formatCode>
                <c:ptCount val="24"/>
                <c:pt idx="0">
                  <c:v>1562.7620015397297</c:v>
                </c:pt>
                <c:pt idx="1">
                  <c:v>52.094131030792219</c:v>
                </c:pt>
                <c:pt idx="2">
                  <c:v>27.209833586042688</c:v>
                </c:pt>
                <c:pt idx="3">
                  <c:v>13.74983896271867</c:v>
                </c:pt>
                <c:pt idx="4">
                  <c:v>4.2891971839168113</c:v>
                </c:pt>
                <c:pt idx="5">
                  <c:v>3.5263932898620869</c:v>
                </c:pt>
                <c:pt idx="6">
                  <c:v>3.3653140304156315</c:v>
                </c:pt>
                <c:pt idx="7">
                  <c:v>2.6049912670180957</c:v>
                </c:pt>
                <c:pt idx="8">
                  <c:v>0.73518953448954605</c:v>
                </c:pt>
                <c:pt idx="9">
                  <c:v>0.44679087628383418</c:v>
                </c:pt>
                <c:pt idx="10">
                  <c:v>0.19848088095403785</c:v>
                </c:pt>
                <c:pt idx="11">
                  <c:v>0.19216185616567069</c:v>
                </c:pt>
                <c:pt idx="12">
                  <c:v>0.18062728840866762</c:v>
                </c:pt>
                <c:pt idx="13">
                  <c:v>7.7020913212231604E-2</c:v>
                </c:pt>
                <c:pt idx="14">
                  <c:v>6.6230782268875243E-2</c:v>
                </c:pt>
                <c:pt idx="15">
                  <c:v>5.0419833780803051E-2</c:v>
                </c:pt>
                <c:pt idx="16">
                  <c:v>4.5371868360559349E-2</c:v>
                </c:pt>
                <c:pt idx="17">
                  <c:v>9.6892877821182395E-3</c:v>
                </c:pt>
                <c:pt idx="18">
                  <c:v>6.5848335885517507E-3</c:v>
                </c:pt>
                <c:pt idx="19">
                  <c:v>1.6756697662397577E-3</c:v>
                </c:pt>
                <c:pt idx="20">
                  <c:v>4.4744565757467926E-4</c:v>
                </c:pt>
                <c:pt idx="21">
                  <c:v>2.6219435828696253E-5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7-44A1-B873-0BF88CC9A738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Prima Directa Promedio'!$C$160:$Z$160</c:f>
              <c:strCache>
                <c:ptCount val="22"/>
                <c:pt idx="0">
                  <c:v>Seguro Invalidez y Sobrevivencia (SIS)  </c:v>
                </c:pt>
                <c:pt idx="1">
                  <c:v>Otros  </c:v>
                </c:pt>
                <c:pt idx="2">
                  <c:v>Rentas Privadas y Otras Rentas  </c:v>
                </c:pt>
                <c:pt idx="3">
                  <c:v>Renta Vitalicia de Invalidez Parcial  </c:v>
                </c:pt>
                <c:pt idx="4">
                  <c:v>Renta Vitalicia de Vejez Anticipada  </c:v>
                </c:pt>
                <c:pt idx="5">
                  <c:v>Renta Vitalicia de Invalidez Total  </c:v>
                </c:pt>
                <c:pt idx="6">
                  <c:v>Renta Vitalicia de Sobrevivencia  </c:v>
                </c:pt>
                <c:pt idx="7">
                  <c:v>Renta Vitalicia de Vejez Normal  </c:v>
                </c:pt>
                <c:pt idx="8">
                  <c:v>Vida Entera  </c:v>
                </c:pt>
                <c:pt idx="9">
                  <c:v>Seguro con Ahorro Previsional (APV)  </c:v>
                </c:pt>
                <c:pt idx="10">
                  <c:v>Desgravamen Hipotecario  </c:v>
                </c:pt>
                <c:pt idx="11">
                  <c:v>Protección Familiar  </c:v>
                </c:pt>
                <c:pt idx="12">
                  <c:v>Seguros con Cuenta Única de Inversión (CUI)  </c:v>
                </c:pt>
                <c:pt idx="13">
                  <c:v>Desgravamen Consumos y Otros  </c:v>
                </c:pt>
                <c:pt idx="14">
                  <c:v>Mixto o Dotal  </c:v>
                </c:pt>
                <c:pt idx="15">
                  <c:v>Salud  </c:v>
                </c:pt>
                <c:pt idx="16">
                  <c:v>Temporal de Vida  </c:v>
                </c:pt>
                <c:pt idx="17">
                  <c:v>Accidentes Personales  </c:v>
                </c:pt>
                <c:pt idx="18">
                  <c:v>Incapacidad o Invalidez  </c:v>
                </c:pt>
                <c:pt idx="19">
                  <c:v>Asistencia </c:v>
                </c:pt>
                <c:pt idx="20">
                  <c:v>SOAP  </c:v>
                </c:pt>
                <c:pt idx="21">
                  <c:v>Invalidez y Sobrevivencia (C-528)  </c:v>
                </c:pt>
              </c:strCache>
            </c:strRef>
          </c:cat>
          <c:val>
            <c:numRef>
              <c:f>'Vida Prima Directa Promedio'!$C$163:$Z$163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7-44A1-B873-0BF88CC9A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21164880"/>
        <c:axId val="1721165440"/>
      </c:barChart>
      <c:catAx>
        <c:axId val="17211648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21165440"/>
        <c:crosses val="autoZero"/>
        <c:auto val="1"/>
        <c:lblAlgn val="ctr"/>
        <c:lblOffset val="100"/>
        <c:noMultiLvlLbl val="0"/>
      </c:catAx>
      <c:valAx>
        <c:axId val="1721165440"/>
        <c:scaling>
          <c:orientation val="minMax"/>
        </c:scaling>
        <c:delete val="0"/>
        <c:axPos val="l"/>
        <c:title>
          <c:tx>
            <c:strRef>
              <c:f>'Vida Prima Directa Promedio'!$G$168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57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2116488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Prima Retenida Neta'!$C$104:$AK$104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Confuturo - 6</c:v>
                </c:pt>
                <c:pt idx="6">
                  <c:v>BICE Vida - 7</c:v>
                </c:pt>
                <c:pt idx="7">
                  <c:v>Ohio National - 8</c:v>
                </c:pt>
                <c:pt idx="8">
                  <c:v>Cámara - 9</c:v>
                </c:pt>
                <c:pt idx="9">
                  <c:v>BNP Paribas Cardif - 10</c:v>
                </c:pt>
                <c:pt idx="10">
                  <c:v>BanChile - 11</c:v>
                </c:pt>
                <c:pt idx="11">
                  <c:v>Principal - 12</c:v>
                </c:pt>
                <c:pt idx="12">
                  <c:v>BCI Seguros Vida - 13</c:v>
                </c:pt>
                <c:pt idx="13">
                  <c:v>Sura - 14</c:v>
                </c:pt>
                <c:pt idx="14">
                  <c:v>4 Life Seguros - 15</c:v>
                </c:pt>
                <c:pt idx="15">
                  <c:v>Rigel - 16</c:v>
                </c:pt>
                <c:pt idx="16">
                  <c:v>Mutual de Seguros - 17</c:v>
                </c:pt>
                <c:pt idx="17">
                  <c:v>Save Seguros - 18</c:v>
                </c:pt>
                <c:pt idx="18">
                  <c:v>Zurich Santander - 19</c:v>
                </c:pt>
                <c:pt idx="19">
                  <c:v>EuroAmérica - 20</c:v>
                </c:pt>
                <c:pt idx="20">
                  <c:v>Suramericana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Prima Retenida Neta'!$C$103:$AK$103</c:f>
              <c:numCache>
                <c:formatCode>#,##0</c:formatCode>
                <c:ptCount val="35"/>
                <c:pt idx="0">
                  <c:v>5509.102707726579</c:v>
                </c:pt>
                <c:pt idx="1">
                  <c:v>4793.9108215509086</c:v>
                </c:pt>
                <c:pt idx="2">
                  <c:v>2324.9687614497411</c:v>
                </c:pt>
                <c:pt idx="3">
                  <c:v>2175.5092487541151</c:v>
                </c:pt>
                <c:pt idx="4">
                  <c:v>1960.6362288257403</c:v>
                </c:pt>
                <c:pt idx="5">
                  <c:v>1766.0314062671694</c:v>
                </c:pt>
                <c:pt idx="6">
                  <c:v>1735.2389897930825</c:v>
                </c:pt>
                <c:pt idx="7">
                  <c:v>1529.2805148671007</c:v>
                </c:pt>
                <c:pt idx="8">
                  <c:v>1437.7945464448267</c:v>
                </c:pt>
                <c:pt idx="9">
                  <c:v>1364.7459054791041</c:v>
                </c:pt>
                <c:pt idx="10">
                  <c:v>1341.1282006969268</c:v>
                </c:pt>
                <c:pt idx="11">
                  <c:v>1221.4397663257785</c:v>
                </c:pt>
                <c:pt idx="12">
                  <c:v>1076.5498760493788</c:v>
                </c:pt>
                <c:pt idx="13">
                  <c:v>1055.5633876366444</c:v>
                </c:pt>
                <c:pt idx="14">
                  <c:v>944.50859795807219</c:v>
                </c:pt>
                <c:pt idx="15">
                  <c:v>919.5902196207013</c:v>
                </c:pt>
                <c:pt idx="16">
                  <c:v>609.08777309705101</c:v>
                </c:pt>
                <c:pt idx="17">
                  <c:v>606.72374711555835</c:v>
                </c:pt>
                <c:pt idx="18">
                  <c:v>594.65833547940679</c:v>
                </c:pt>
                <c:pt idx="19">
                  <c:v>489.54242540424713</c:v>
                </c:pt>
                <c:pt idx="20">
                  <c:v>429.6901795795647</c:v>
                </c:pt>
                <c:pt idx="21">
                  <c:v>350.72089354670919</c:v>
                </c:pt>
                <c:pt idx="22">
                  <c:v>340.03440067739945</c:v>
                </c:pt>
                <c:pt idx="23">
                  <c:v>261.28260231326868</c:v>
                </c:pt>
                <c:pt idx="24">
                  <c:v>214.5639853620219</c:v>
                </c:pt>
                <c:pt idx="25">
                  <c:v>134.94594446563116</c:v>
                </c:pt>
                <c:pt idx="26">
                  <c:v>133.6727247738288</c:v>
                </c:pt>
                <c:pt idx="27">
                  <c:v>69.985613086953904</c:v>
                </c:pt>
                <c:pt idx="28">
                  <c:v>64.513925436395667</c:v>
                </c:pt>
                <c:pt idx="29">
                  <c:v>47.153830426296928</c:v>
                </c:pt>
                <c:pt idx="30">
                  <c:v>31.344759629008838</c:v>
                </c:pt>
                <c:pt idx="31">
                  <c:v>13.668519944194156</c:v>
                </c:pt>
                <c:pt idx="32">
                  <c:v>5.9422135298218022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A-4C96-87A6-4B2E1854ACE9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Prima Retenida Neta'!$C$104:$AK$104</c:f>
              <c:strCache>
                <c:ptCount val="35"/>
                <c:pt idx="0">
                  <c:v>MetLife - 1</c:v>
                </c:pt>
                <c:pt idx="1">
                  <c:v>Consorcio Nacional - 2</c:v>
                </c:pt>
                <c:pt idx="2">
                  <c:v>Security Previsión - 3</c:v>
                </c:pt>
                <c:pt idx="3">
                  <c:v>Penta Vida - 4</c:v>
                </c:pt>
                <c:pt idx="4">
                  <c:v>Chilena Consolidada - 5</c:v>
                </c:pt>
                <c:pt idx="5">
                  <c:v>Confuturo - 6</c:v>
                </c:pt>
                <c:pt idx="6">
                  <c:v>BICE Vida - 7</c:v>
                </c:pt>
                <c:pt idx="7">
                  <c:v>Ohio National - 8</c:v>
                </c:pt>
                <c:pt idx="8">
                  <c:v>Cámara - 9</c:v>
                </c:pt>
                <c:pt idx="9">
                  <c:v>BNP Paribas Cardif - 10</c:v>
                </c:pt>
                <c:pt idx="10">
                  <c:v>BanChile - 11</c:v>
                </c:pt>
                <c:pt idx="11">
                  <c:v>Principal - 12</c:v>
                </c:pt>
                <c:pt idx="12">
                  <c:v>BCI Seguros Vida - 13</c:v>
                </c:pt>
                <c:pt idx="13">
                  <c:v>Sura - 14</c:v>
                </c:pt>
                <c:pt idx="14">
                  <c:v>4 Life Seguros - 15</c:v>
                </c:pt>
                <c:pt idx="15">
                  <c:v>Rigel - 16</c:v>
                </c:pt>
                <c:pt idx="16">
                  <c:v>Mutual de Seguros - 17</c:v>
                </c:pt>
                <c:pt idx="17">
                  <c:v>Save Seguros - 18</c:v>
                </c:pt>
                <c:pt idx="18">
                  <c:v>Zurich Santander - 19</c:v>
                </c:pt>
                <c:pt idx="19">
                  <c:v>EuroAmérica - 20</c:v>
                </c:pt>
                <c:pt idx="20">
                  <c:v>Suramericana - 21</c:v>
                </c:pt>
                <c:pt idx="21">
                  <c:v>CF Seguros de Vida - 22</c:v>
                </c:pt>
                <c:pt idx="22">
                  <c:v>CN Life - 23</c:v>
                </c:pt>
                <c:pt idx="23">
                  <c:v>CLC - 24</c:v>
                </c:pt>
                <c:pt idx="24">
                  <c:v>M. del Ej. y Av. - 25</c:v>
                </c:pt>
                <c:pt idx="25">
                  <c:v>Mapfre Vida - 26</c:v>
                </c:pt>
                <c:pt idx="26">
                  <c:v>Bupa - 27</c:v>
                </c:pt>
                <c:pt idx="27">
                  <c:v>Colmena Seguros - 28</c:v>
                </c:pt>
                <c:pt idx="28">
                  <c:v>HDI Vida - 29</c:v>
                </c:pt>
                <c:pt idx="29">
                  <c:v>Alemana Seguros - 30</c:v>
                </c:pt>
                <c:pt idx="30">
                  <c:v>Renta Nacional - 31</c:v>
                </c:pt>
                <c:pt idx="31">
                  <c:v>Chubb Vida - 32</c:v>
                </c:pt>
                <c:pt idx="32">
                  <c:v>Huelen - 33</c:v>
                </c:pt>
                <c:pt idx="33">
                  <c:v>Divina Pastora - 34</c:v>
                </c:pt>
                <c:pt idx="34">
                  <c:v>M. de Carabineros - 35</c:v>
                </c:pt>
              </c:strCache>
            </c:strRef>
          </c:cat>
          <c:val>
            <c:numRef>
              <c:f>'Vida Prima Retenida Neta'!$C$106:$AK$106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BA-4C96-87A6-4B2E1854A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21169360"/>
        <c:axId val="1721169920"/>
      </c:barChart>
      <c:catAx>
        <c:axId val="17211693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21169920"/>
        <c:crosses val="autoZero"/>
        <c:auto val="1"/>
        <c:lblAlgn val="ctr"/>
        <c:lblOffset val="100"/>
        <c:noMultiLvlLbl val="0"/>
      </c:catAx>
      <c:valAx>
        <c:axId val="1721169920"/>
        <c:scaling>
          <c:orientation val="minMax"/>
        </c:scaling>
        <c:delete val="0"/>
        <c:axPos val="l"/>
        <c:title>
          <c:tx>
            <c:strRef>
              <c:f>'Vida Prima Retenida Neta'!$G$110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2116936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Prima Retenida Neta'!$C$160:$Z$160</c:f>
              <c:strCache>
                <c:ptCount val="24"/>
                <c:pt idx="0">
                  <c:v>Seguro Invalidez y Sobrevivencia (SIS)  </c:v>
                </c:pt>
                <c:pt idx="1">
                  <c:v>Seguros con Cuenta Única de Inversión (CUI)  </c:v>
                </c:pt>
                <c:pt idx="2">
                  <c:v>Salud  </c:v>
                </c:pt>
                <c:pt idx="3">
                  <c:v>Renta Vitalicia de Vejez Normal  </c:v>
                </c:pt>
                <c:pt idx="4">
                  <c:v>Desgravamen Consumos y Otros  </c:v>
                </c:pt>
                <c:pt idx="5">
                  <c:v>Seguro con Ahorro Previsional (APV)  </c:v>
                </c:pt>
                <c:pt idx="6">
                  <c:v>Temporal de Vida  </c:v>
                </c:pt>
                <c:pt idx="7">
                  <c:v>Accidentes Personales  </c:v>
                </c:pt>
                <c:pt idx="8">
                  <c:v>Renta Vitalicia de Invalidez Total  </c:v>
                </c:pt>
                <c:pt idx="9">
                  <c:v>Renta Vitalicia de Invalidez Parcial  </c:v>
                </c:pt>
                <c:pt idx="10">
                  <c:v>Renta Vitalicia de Vejez Anticipada  </c:v>
                </c:pt>
                <c:pt idx="11">
                  <c:v>Desgravamen Hipotecario  </c:v>
                </c:pt>
                <c:pt idx="12">
                  <c:v>Renta Vitalicia de Sobrevivencia  </c:v>
                </c:pt>
                <c:pt idx="13">
                  <c:v>Protección Familiar  </c:v>
                </c:pt>
                <c:pt idx="14">
                  <c:v>Incapacidad o Invalidez  </c:v>
                </c:pt>
                <c:pt idx="15">
                  <c:v>Mixto o Dotal  </c:v>
                </c:pt>
                <c:pt idx="16">
                  <c:v>Rentas Privadas y Otras Rentas  </c:v>
                </c:pt>
                <c:pt idx="17">
                  <c:v>Otros  </c:v>
                </c:pt>
                <c:pt idx="18">
                  <c:v>Asistencia </c:v>
                </c:pt>
                <c:pt idx="19">
                  <c:v>SOAP  </c:v>
                </c:pt>
                <c:pt idx="20">
                  <c:v>Vida Entera  </c:v>
                </c:pt>
                <c:pt idx="21">
                  <c:v>Dotal puro o Capital Diferido  </c:v>
                </c:pt>
                <c:pt idx="22">
                  <c:v>Invalidez y Sobrevivencia (C-528)  </c:v>
                </c:pt>
                <c:pt idx="23">
                  <c:v>Seguro con Ahorro Previsional Colectivo (APVC)  </c:v>
                </c:pt>
              </c:strCache>
            </c:strRef>
          </c:cat>
          <c:val>
            <c:numRef>
              <c:f>'Vida Prima Retenida Neta'!$C$161:$Z$161</c:f>
              <c:numCache>
                <c:formatCode>#,##0</c:formatCode>
                <c:ptCount val="24"/>
                <c:pt idx="0">
                  <c:v>7276.5420855478715</c:v>
                </c:pt>
                <c:pt idx="1">
                  <c:v>5169.4479664239598</c:v>
                </c:pt>
                <c:pt idx="2">
                  <c:v>5129.9979554186002</c:v>
                </c:pt>
                <c:pt idx="3">
                  <c:v>3782.4473197102752</c:v>
                </c:pt>
                <c:pt idx="4">
                  <c:v>2546.3904293178689</c:v>
                </c:pt>
                <c:pt idx="5">
                  <c:v>2495.6553155544339</c:v>
                </c:pt>
                <c:pt idx="6">
                  <c:v>2058.0563140994132</c:v>
                </c:pt>
                <c:pt idx="7">
                  <c:v>1374.3071301459408</c:v>
                </c:pt>
                <c:pt idx="8">
                  <c:v>1343.5558434374552</c:v>
                </c:pt>
                <c:pt idx="9">
                  <c:v>893.7395325767136</c:v>
                </c:pt>
                <c:pt idx="10">
                  <c:v>729.16352126585787</c:v>
                </c:pt>
                <c:pt idx="11">
                  <c:v>554.21437214851494</c:v>
                </c:pt>
                <c:pt idx="12">
                  <c:v>548.54618695774786</c:v>
                </c:pt>
                <c:pt idx="13">
                  <c:v>506.18422937141543</c:v>
                </c:pt>
                <c:pt idx="14">
                  <c:v>442.94821833952096</c:v>
                </c:pt>
                <c:pt idx="15">
                  <c:v>305.17238270617526</c:v>
                </c:pt>
                <c:pt idx="16">
                  <c:v>272.09785958522559</c:v>
                </c:pt>
                <c:pt idx="17">
                  <c:v>51.942369339851957</c:v>
                </c:pt>
                <c:pt idx="18">
                  <c:v>34.628915279826991</c:v>
                </c:pt>
                <c:pt idx="19">
                  <c:v>19.515342355119635</c:v>
                </c:pt>
                <c:pt idx="20">
                  <c:v>15.718000174861039</c:v>
                </c:pt>
                <c:pt idx="21">
                  <c:v>3.1863491362579128</c:v>
                </c:pt>
                <c:pt idx="22">
                  <c:v>7.3414420320349505E-2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E-4BA0-B15C-7F629BD24400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val>
            <c:numRef>
              <c:f>'Vida Prima Retenida Neta'!$C$163:$Z$163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EE-4BA0-B15C-7F629BD24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21173280"/>
        <c:axId val="1721173840"/>
      </c:barChart>
      <c:catAx>
        <c:axId val="17211732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21173840"/>
        <c:crosses val="autoZero"/>
        <c:auto val="1"/>
        <c:lblAlgn val="ctr"/>
        <c:lblOffset val="100"/>
        <c:noMultiLvlLbl val="0"/>
      </c:catAx>
      <c:valAx>
        <c:axId val="1721173840"/>
        <c:scaling>
          <c:orientation val="minMax"/>
        </c:scaling>
        <c:delete val="0"/>
        <c:axPos val="l"/>
        <c:title>
          <c:tx>
            <c:strRef>
              <c:f>'Vida Prima Retenida Neta'!$G$168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57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2117328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Pólizas Emitidas'!$C$104:$AK$104</c:f>
              <c:strCache>
                <c:ptCount val="32"/>
                <c:pt idx="0">
                  <c:v>Zurich Santander - 1</c:v>
                </c:pt>
                <c:pt idx="1">
                  <c:v>BNP Paribas Cardif - 2</c:v>
                </c:pt>
                <c:pt idx="2">
                  <c:v>BanChile - 3</c:v>
                </c:pt>
                <c:pt idx="3">
                  <c:v>MetLife - 4</c:v>
                </c:pt>
                <c:pt idx="4">
                  <c:v>Mutual de Seguros - 5</c:v>
                </c:pt>
                <c:pt idx="5">
                  <c:v>BCI Seguros Vida - 6</c:v>
                </c:pt>
                <c:pt idx="6">
                  <c:v>Consorcio Nacional - 7</c:v>
                </c:pt>
                <c:pt idx="7">
                  <c:v>Security Previsión - 8</c:v>
                </c:pt>
                <c:pt idx="8">
                  <c:v>Mapfre Vida - 9</c:v>
                </c:pt>
                <c:pt idx="9">
                  <c:v>Save Seguros - 10</c:v>
                </c:pt>
                <c:pt idx="10">
                  <c:v>BICE Vida - 11</c:v>
                </c:pt>
                <c:pt idx="11">
                  <c:v>Confuturo - 12</c:v>
                </c:pt>
                <c:pt idx="12">
                  <c:v>CLC - 13</c:v>
                </c:pt>
                <c:pt idx="13">
                  <c:v>Chilena Consolidada - 14</c:v>
                </c:pt>
                <c:pt idx="14">
                  <c:v>Suramericana - 15</c:v>
                </c:pt>
                <c:pt idx="15">
                  <c:v>HDI Vida - 16</c:v>
                </c:pt>
                <c:pt idx="16">
                  <c:v>Alemana Seguros - 17</c:v>
                </c:pt>
                <c:pt idx="17">
                  <c:v>M. del Ej. y Av. - 18</c:v>
                </c:pt>
                <c:pt idx="18">
                  <c:v>Penta Vida - 19</c:v>
                </c:pt>
                <c:pt idx="19">
                  <c:v>Colmena Seguros - 20</c:v>
                </c:pt>
                <c:pt idx="20">
                  <c:v>Ohio National - 21</c:v>
                </c:pt>
                <c:pt idx="21">
                  <c:v>Sura - 22</c:v>
                </c:pt>
                <c:pt idx="22">
                  <c:v>Cámara - 23</c:v>
                </c:pt>
                <c:pt idx="23">
                  <c:v>Bupa - 24</c:v>
                </c:pt>
                <c:pt idx="24">
                  <c:v>Principal - 25</c:v>
                </c:pt>
                <c:pt idx="25">
                  <c:v>4 Life Seguros - 26</c:v>
                </c:pt>
                <c:pt idx="26">
                  <c:v>EuroAmérica - 27</c:v>
                </c:pt>
                <c:pt idx="27">
                  <c:v>CF Seguros de Vida - 28</c:v>
                </c:pt>
                <c:pt idx="28">
                  <c:v>Renta Nacional - 29</c:v>
                </c:pt>
                <c:pt idx="29">
                  <c:v>Rigel - 30</c:v>
                </c:pt>
                <c:pt idx="30">
                  <c:v>CN Life - 31</c:v>
                </c:pt>
                <c:pt idx="31">
                  <c:v>Huelen - 32</c:v>
                </c:pt>
              </c:strCache>
            </c:strRef>
          </c:cat>
          <c:val>
            <c:numRef>
              <c:f>'Vida Pólizas Emitidas'!$C$103:$AK$103</c:f>
              <c:numCache>
                <c:formatCode>#,##0</c:formatCode>
                <c:ptCount val="35"/>
                <c:pt idx="0">
                  <c:v>92229</c:v>
                </c:pt>
                <c:pt idx="1">
                  <c:v>91033</c:v>
                </c:pt>
                <c:pt idx="2">
                  <c:v>75511</c:v>
                </c:pt>
                <c:pt idx="3">
                  <c:v>47214</c:v>
                </c:pt>
                <c:pt idx="4">
                  <c:v>46285</c:v>
                </c:pt>
                <c:pt idx="5">
                  <c:v>43364</c:v>
                </c:pt>
                <c:pt idx="6">
                  <c:v>24710</c:v>
                </c:pt>
                <c:pt idx="7">
                  <c:v>24008</c:v>
                </c:pt>
                <c:pt idx="8">
                  <c:v>23620</c:v>
                </c:pt>
                <c:pt idx="9">
                  <c:v>22142</c:v>
                </c:pt>
                <c:pt idx="10">
                  <c:v>14821</c:v>
                </c:pt>
                <c:pt idx="11">
                  <c:v>5312</c:v>
                </c:pt>
                <c:pt idx="12">
                  <c:v>3888</c:v>
                </c:pt>
                <c:pt idx="13">
                  <c:v>3299</c:v>
                </c:pt>
                <c:pt idx="14">
                  <c:v>3026</c:v>
                </c:pt>
                <c:pt idx="15">
                  <c:v>2633</c:v>
                </c:pt>
                <c:pt idx="16">
                  <c:v>1957</c:v>
                </c:pt>
                <c:pt idx="17">
                  <c:v>1711</c:v>
                </c:pt>
                <c:pt idx="18">
                  <c:v>899</c:v>
                </c:pt>
                <c:pt idx="19">
                  <c:v>743</c:v>
                </c:pt>
                <c:pt idx="20">
                  <c:v>318</c:v>
                </c:pt>
                <c:pt idx="21">
                  <c:v>260</c:v>
                </c:pt>
                <c:pt idx="22">
                  <c:v>255.99999999999997</c:v>
                </c:pt>
                <c:pt idx="23">
                  <c:v>217</c:v>
                </c:pt>
                <c:pt idx="24">
                  <c:v>217</c:v>
                </c:pt>
                <c:pt idx="25">
                  <c:v>72</c:v>
                </c:pt>
                <c:pt idx="26">
                  <c:v>27</c:v>
                </c:pt>
                <c:pt idx="27">
                  <c:v>23</c:v>
                </c:pt>
                <c:pt idx="28">
                  <c:v>13</c:v>
                </c:pt>
                <c:pt idx="29">
                  <c:v>3</c:v>
                </c:pt>
                <c:pt idx="30">
                  <c:v>2</c:v>
                </c:pt>
                <c:pt idx="31">
                  <c:v>1.9999999999999998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7D-4250-AA0E-0634D578ED45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Pólizas Emitidas'!$C$104:$AK$104</c:f>
              <c:strCache>
                <c:ptCount val="32"/>
                <c:pt idx="0">
                  <c:v>Zurich Santander - 1</c:v>
                </c:pt>
                <c:pt idx="1">
                  <c:v>BNP Paribas Cardif - 2</c:v>
                </c:pt>
                <c:pt idx="2">
                  <c:v>BanChile - 3</c:v>
                </c:pt>
                <c:pt idx="3">
                  <c:v>MetLife - 4</c:v>
                </c:pt>
                <c:pt idx="4">
                  <c:v>Mutual de Seguros - 5</c:v>
                </c:pt>
                <c:pt idx="5">
                  <c:v>BCI Seguros Vida - 6</c:v>
                </c:pt>
                <c:pt idx="6">
                  <c:v>Consorcio Nacional - 7</c:v>
                </c:pt>
                <c:pt idx="7">
                  <c:v>Security Previsión - 8</c:v>
                </c:pt>
                <c:pt idx="8">
                  <c:v>Mapfre Vida - 9</c:v>
                </c:pt>
                <c:pt idx="9">
                  <c:v>Save Seguros - 10</c:v>
                </c:pt>
                <c:pt idx="10">
                  <c:v>BICE Vida - 11</c:v>
                </c:pt>
                <c:pt idx="11">
                  <c:v>Confuturo - 12</c:v>
                </c:pt>
                <c:pt idx="12">
                  <c:v>CLC - 13</c:v>
                </c:pt>
                <c:pt idx="13">
                  <c:v>Chilena Consolidada - 14</c:v>
                </c:pt>
                <c:pt idx="14">
                  <c:v>Suramericana - 15</c:v>
                </c:pt>
                <c:pt idx="15">
                  <c:v>HDI Vida - 16</c:v>
                </c:pt>
                <c:pt idx="16">
                  <c:v>Alemana Seguros - 17</c:v>
                </c:pt>
                <c:pt idx="17">
                  <c:v>M. del Ej. y Av. - 18</c:v>
                </c:pt>
                <c:pt idx="18">
                  <c:v>Penta Vida - 19</c:v>
                </c:pt>
                <c:pt idx="19">
                  <c:v>Colmena Seguros - 20</c:v>
                </c:pt>
                <c:pt idx="20">
                  <c:v>Ohio National - 21</c:v>
                </c:pt>
                <c:pt idx="21">
                  <c:v>Sura - 22</c:v>
                </c:pt>
                <c:pt idx="22">
                  <c:v>Cámara - 23</c:v>
                </c:pt>
                <c:pt idx="23">
                  <c:v>Bupa - 24</c:v>
                </c:pt>
                <c:pt idx="24">
                  <c:v>Principal - 25</c:v>
                </c:pt>
                <c:pt idx="25">
                  <c:v>4 Life Seguros - 26</c:v>
                </c:pt>
                <c:pt idx="26">
                  <c:v>EuroAmérica - 27</c:v>
                </c:pt>
                <c:pt idx="27">
                  <c:v>CF Seguros de Vida - 28</c:v>
                </c:pt>
                <c:pt idx="28">
                  <c:v>Renta Nacional - 29</c:v>
                </c:pt>
                <c:pt idx="29">
                  <c:v>Rigel - 30</c:v>
                </c:pt>
                <c:pt idx="30">
                  <c:v>CN Life - 31</c:v>
                </c:pt>
                <c:pt idx="31">
                  <c:v>Huelen - 32</c:v>
                </c:pt>
              </c:strCache>
            </c:strRef>
          </c:cat>
          <c:val>
            <c:numRef>
              <c:f>'Vida Pólizas Emitidas'!$C$106:$AK$106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7D-4250-AA0E-0634D578E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21177200"/>
        <c:axId val="1721177760"/>
      </c:barChart>
      <c:catAx>
        <c:axId val="172117720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21177760"/>
        <c:crosses val="autoZero"/>
        <c:auto val="1"/>
        <c:lblAlgn val="ctr"/>
        <c:lblOffset val="100"/>
        <c:noMultiLvlLbl val="0"/>
      </c:catAx>
      <c:valAx>
        <c:axId val="1721177760"/>
        <c:scaling>
          <c:orientation val="minMax"/>
        </c:scaling>
        <c:delete val="0"/>
        <c:axPos val="l"/>
        <c:title>
          <c:tx>
            <c:strRef>
              <c:f>'Vida Pólizas Emitidas'!$G$110</c:f>
              <c:strCache>
                <c:ptCount val="1"/>
                <c:pt idx="0">
                  <c:v>Número de Pólizas</c:v>
                </c:pt>
              </c:strCache>
            </c:strRef>
          </c:tx>
          <c:layout>
            <c:manualLayout>
              <c:xMode val="edge"/>
              <c:yMode val="edge"/>
              <c:x val="3.5277777777782057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2117720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Pólizas Emitidas'!$C$160:$Z$160</c:f>
              <c:strCache>
                <c:ptCount val="24"/>
                <c:pt idx="0">
                  <c:v>Accidentes Personales  </c:v>
                </c:pt>
                <c:pt idx="1">
                  <c:v>Salud  </c:v>
                </c:pt>
                <c:pt idx="2">
                  <c:v>Incapacidad o Invalidez  </c:v>
                </c:pt>
                <c:pt idx="3">
                  <c:v>Temporal de Vida  </c:v>
                </c:pt>
                <c:pt idx="4">
                  <c:v>SOAP  </c:v>
                </c:pt>
                <c:pt idx="5">
                  <c:v>Desgravamen Consumos y Otros  </c:v>
                </c:pt>
                <c:pt idx="6">
                  <c:v>Seguros con Cuenta Única de Inversión (CUI)  </c:v>
                </c:pt>
                <c:pt idx="7">
                  <c:v>Asistencia </c:v>
                </c:pt>
                <c:pt idx="8">
                  <c:v>Seguro con Ahorro Previsional (APV)  </c:v>
                </c:pt>
                <c:pt idx="9">
                  <c:v>Mixto o Dotal  </c:v>
                </c:pt>
                <c:pt idx="10">
                  <c:v>Desgravamen Hipotecario  </c:v>
                </c:pt>
                <c:pt idx="11">
                  <c:v>Invalidez y Sobrevivencia (C-528)  </c:v>
                </c:pt>
                <c:pt idx="12">
                  <c:v>Protección Familiar  </c:v>
                </c:pt>
                <c:pt idx="13">
                  <c:v>Renta Vitalicia de Vejez Normal  </c:v>
                </c:pt>
                <c:pt idx="14">
                  <c:v>Renta Vitalicia de Invalidez Total  </c:v>
                </c:pt>
                <c:pt idx="15">
                  <c:v>Renta Vitalicia de Vejez Anticipada  </c:v>
                </c:pt>
                <c:pt idx="16">
                  <c:v>Renta Vitalicia de Sobrevivencia  </c:v>
                </c:pt>
                <c:pt idx="17">
                  <c:v>Renta Vitalicia de Invalidez Parcial  </c:v>
                </c:pt>
                <c:pt idx="18">
                  <c:v>Vida Entera  </c:v>
                </c:pt>
                <c:pt idx="19">
                  <c:v>Rentas Privadas y Otras Rentas  </c:v>
                </c:pt>
                <c:pt idx="20">
                  <c:v>Seguro Invalidez y Sobrevivencia (SIS)  </c:v>
                </c:pt>
                <c:pt idx="21">
                  <c:v>Otros  </c:v>
                </c:pt>
                <c:pt idx="22">
                  <c:v>Dotal puro o Capital Diferido  </c:v>
                </c:pt>
                <c:pt idx="23">
                  <c:v>Seguro con Ahorro Previsional Colectivo (APVC)  </c:v>
                </c:pt>
              </c:strCache>
            </c:strRef>
          </c:cat>
          <c:val>
            <c:numRef>
              <c:f>'Vida Pólizas Emitidas'!$C$161:$Z$161</c:f>
              <c:numCache>
                <c:formatCode>#,##0</c:formatCode>
                <c:ptCount val="24"/>
                <c:pt idx="0">
                  <c:v>149.27199999999999</c:v>
                </c:pt>
                <c:pt idx="1">
                  <c:v>107.042</c:v>
                </c:pt>
                <c:pt idx="2">
                  <c:v>73.555999999999997</c:v>
                </c:pt>
                <c:pt idx="3">
                  <c:v>47.902999999999999</c:v>
                </c:pt>
                <c:pt idx="4">
                  <c:v>43.615000000000002</c:v>
                </c:pt>
                <c:pt idx="5">
                  <c:v>37.159999999999997</c:v>
                </c:pt>
                <c:pt idx="6">
                  <c:v>28.731999999999999</c:v>
                </c:pt>
                <c:pt idx="7">
                  <c:v>20.709</c:v>
                </c:pt>
                <c:pt idx="8">
                  <c:v>5.5960000000000001</c:v>
                </c:pt>
                <c:pt idx="9">
                  <c:v>4.6100000000000003</c:v>
                </c:pt>
                <c:pt idx="10">
                  <c:v>3.8719999999999999</c:v>
                </c:pt>
                <c:pt idx="11">
                  <c:v>2.8</c:v>
                </c:pt>
                <c:pt idx="12">
                  <c:v>2.6789999999999998</c:v>
                </c:pt>
                <c:pt idx="13">
                  <c:v>1.452</c:v>
                </c:pt>
                <c:pt idx="14">
                  <c:v>0.38100000000000001</c:v>
                </c:pt>
                <c:pt idx="15">
                  <c:v>0.17</c:v>
                </c:pt>
                <c:pt idx="16">
                  <c:v>0.16300000000000001</c:v>
                </c:pt>
                <c:pt idx="17">
                  <c:v>6.5000000000000002E-2</c:v>
                </c:pt>
                <c:pt idx="18">
                  <c:v>2.1999999999999999E-2</c:v>
                </c:pt>
                <c:pt idx="19">
                  <c:v>0.01</c:v>
                </c:pt>
                <c:pt idx="20">
                  <c:v>5.0000000000000001E-3</c:v>
                </c:pt>
                <c:pt idx="21">
                  <c:v>1E-3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1-4D23-BD1C-3E584C0B0056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val>
            <c:numRef>
              <c:f>'Vida Pólizas Emitidas'!$C$163:$Z$163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A1-4D23-BD1C-3E584C0B0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21181120"/>
        <c:axId val="1721181680"/>
      </c:barChart>
      <c:catAx>
        <c:axId val="172118112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21181680"/>
        <c:crosses val="autoZero"/>
        <c:auto val="1"/>
        <c:lblAlgn val="ctr"/>
        <c:lblOffset val="100"/>
        <c:noMultiLvlLbl val="0"/>
      </c:catAx>
      <c:valAx>
        <c:axId val="1721181680"/>
        <c:scaling>
          <c:orientation val="minMax"/>
        </c:scaling>
        <c:delete val="0"/>
        <c:axPos val="l"/>
        <c:title>
          <c:tx>
            <c:strRef>
              <c:f>'Vida Pólizas Emitidas'!$G$168</c:f>
              <c:strCache>
                <c:ptCount val="1"/>
                <c:pt idx="0">
                  <c:v>Miles de Pólizas</c:v>
                </c:pt>
              </c:strCache>
            </c:strRef>
          </c:tx>
          <c:layout>
            <c:manualLayout>
              <c:xMode val="edge"/>
              <c:yMode val="edge"/>
              <c:x val="3.5277777777782083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2118112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Pólizas Vigentes'!$C$104:$AK$104</c:f>
              <c:strCache>
                <c:ptCount val="33"/>
                <c:pt idx="0">
                  <c:v>BNP Paribas Cardif - 1</c:v>
                </c:pt>
                <c:pt idx="1">
                  <c:v>BanChile - 2</c:v>
                </c:pt>
                <c:pt idx="2">
                  <c:v>MetLife - 3</c:v>
                </c:pt>
                <c:pt idx="3">
                  <c:v>BCI Seguros Vida - 4</c:v>
                </c:pt>
                <c:pt idx="4">
                  <c:v>Mutual de Seguros - 5</c:v>
                </c:pt>
                <c:pt idx="5">
                  <c:v>Consorcio Nacional - 6</c:v>
                </c:pt>
                <c:pt idx="6">
                  <c:v>Chilena Consolidada - 7</c:v>
                </c:pt>
                <c:pt idx="7">
                  <c:v>Zurich Santander - 8</c:v>
                </c:pt>
                <c:pt idx="8">
                  <c:v>Security Previsión - 9</c:v>
                </c:pt>
                <c:pt idx="9">
                  <c:v>Confuturo - 10</c:v>
                </c:pt>
                <c:pt idx="10">
                  <c:v>BICE Vida - 11</c:v>
                </c:pt>
                <c:pt idx="11">
                  <c:v>Mapfre Vida - 12</c:v>
                </c:pt>
                <c:pt idx="12">
                  <c:v>Penta Vida - 13</c:v>
                </c:pt>
                <c:pt idx="13">
                  <c:v>CLC - 14</c:v>
                </c:pt>
                <c:pt idx="14">
                  <c:v>Principal - 15</c:v>
                </c:pt>
                <c:pt idx="15">
                  <c:v>M. del Ej. y Av. - 16</c:v>
                </c:pt>
                <c:pt idx="16">
                  <c:v>Sura - 17</c:v>
                </c:pt>
                <c:pt idx="17">
                  <c:v>Ohio National - 18</c:v>
                </c:pt>
                <c:pt idx="18">
                  <c:v>Renta Nacional - 19</c:v>
                </c:pt>
                <c:pt idx="19">
                  <c:v>Save Seguros - 20</c:v>
                </c:pt>
                <c:pt idx="20">
                  <c:v>Colmena Seguros - 21</c:v>
                </c:pt>
                <c:pt idx="21">
                  <c:v>EuroAmérica - 22</c:v>
                </c:pt>
                <c:pt idx="22">
                  <c:v>Alemana Seguros - 23</c:v>
                </c:pt>
                <c:pt idx="23">
                  <c:v>CN Life - 24</c:v>
                </c:pt>
                <c:pt idx="24">
                  <c:v>HDI Vida - 25</c:v>
                </c:pt>
                <c:pt idx="25">
                  <c:v>Suramericana - 26</c:v>
                </c:pt>
                <c:pt idx="26">
                  <c:v>4 Life Seguros - 27</c:v>
                </c:pt>
                <c:pt idx="27">
                  <c:v>Cámara - 28</c:v>
                </c:pt>
                <c:pt idx="28">
                  <c:v>Bupa - 29</c:v>
                </c:pt>
                <c:pt idx="29">
                  <c:v>Chubb Vida - 30</c:v>
                </c:pt>
                <c:pt idx="30">
                  <c:v>CF Seguros de Vida - 31</c:v>
                </c:pt>
                <c:pt idx="31">
                  <c:v>Rigel - 32</c:v>
                </c:pt>
                <c:pt idx="32">
                  <c:v>Huelen - 33</c:v>
                </c:pt>
              </c:strCache>
            </c:strRef>
          </c:cat>
          <c:val>
            <c:numRef>
              <c:f>'Vida Pólizas Vigentes'!$C$103:$AK$103</c:f>
              <c:numCache>
                <c:formatCode>#,##0</c:formatCode>
                <c:ptCount val="35"/>
                <c:pt idx="0">
                  <c:v>1107.1210000000001</c:v>
                </c:pt>
                <c:pt idx="1">
                  <c:v>1097.1780000000001</c:v>
                </c:pt>
                <c:pt idx="2">
                  <c:v>912.13699999999994</c:v>
                </c:pt>
                <c:pt idx="3">
                  <c:v>749.61599999999999</c:v>
                </c:pt>
                <c:pt idx="4">
                  <c:v>690.77499999999998</c:v>
                </c:pt>
                <c:pt idx="5">
                  <c:v>500.74400000000003</c:v>
                </c:pt>
                <c:pt idx="6">
                  <c:v>367.31400000000002</c:v>
                </c:pt>
                <c:pt idx="7">
                  <c:v>364.01499999999999</c:v>
                </c:pt>
                <c:pt idx="8">
                  <c:v>350.209</c:v>
                </c:pt>
                <c:pt idx="9">
                  <c:v>229.80099999999999</c:v>
                </c:pt>
                <c:pt idx="10">
                  <c:v>180.45599999999999</c:v>
                </c:pt>
                <c:pt idx="11">
                  <c:v>99.930999999999997</c:v>
                </c:pt>
                <c:pt idx="12">
                  <c:v>89.099000000000004</c:v>
                </c:pt>
                <c:pt idx="13">
                  <c:v>79.772000000000006</c:v>
                </c:pt>
                <c:pt idx="14">
                  <c:v>78.072999999999993</c:v>
                </c:pt>
                <c:pt idx="15">
                  <c:v>46.686999999999998</c:v>
                </c:pt>
                <c:pt idx="16">
                  <c:v>44.04</c:v>
                </c:pt>
                <c:pt idx="17">
                  <c:v>26.54</c:v>
                </c:pt>
                <c:pt idx="18">
                  <c:v>24.347999999999999</c:v>
                </c:pt>
                <c:pt idx="19">
                  <c:v>22.376000000000001</c:v>
                </c:pt>
                <c:pt idx="20">
                  <c:v>18.172999999999998</c:v>
                </c:pt>
                <c:pt idx="21">
                  <c:v>17.533999999999999</c:v>
                </c:pt>
                <c:pt idx="22">
                  <c:v>15.942</c:v>
                </c:pt>
                <c:pt idx="23">
                  <c:v>11.678000000000001</c:v>
                </c:pt>
                <c:pt idx="24">
                  <c:v>9.7240000000000002</c:v>
                </c:pt>
                <c:pt idx="25">
                  <c:v>8.4459999999999997</c:v>
                </c:pt>
                <c:pt idx="26">
                  <c:v>6.0519999999999996</c:v>
                </c:pt>
                <c:pt idx="27">
                  <c:v>5.93</c:v>
                </c:pt>
                <c:pt idx="28">
                  <c:v>3.008</c:v>
                </c:pt>
                <c:pt idx="29">
                  <c:v>0.42399999999999999</c:v>
                </c:pt>
                <c:pt idx="30">
                  <c:v>8.3000000000000004E-2</c:v>
                </c:pt>
                <c:pt idx="31">
                  <c:v>3.5999999999999997E-2</c:v>
                </c:pt>
                <c:pt idx="32">
                  <c:v>1.9999999999999996E-3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5-4A18-806D-9C5B2B73ADE3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Pólizas Vigentes'!$C$104:$AK$104</c:f>
              <c:strCache>
                <c:ptCount val="33"/>
                <c:pt idx="0">
                  <c:v>BNP Paribas Cardif - 1</c:v>
                </c:pt>
                <c:pt idx="1">
                  <c:v>BanChile - 2</c:v>
                </c:pt>
                <c:pt idx="2">
                  <c:v>MetLife - 3</c:v>
                </c:pt>
                <c:pt idx="3">
                  <c:v>BCI Seguros Vida - 4</c:v>
                </c:pt>
                <c:pt idx="4">
                  <c:v>Mutual de Seguros - 5</c:v>
                </c:pt>
                <c:pt idx="5">
                  <c:v>Consorcio Nacional - 6</c:v>
                </c:pt>
                <c:pt idx="6">
                  <c:v>Chilena Consolidada - 7</c:v>
                </c:pt>
                <c:pt idx="7">
                  <c:v>Zurich Santander - 8</c:v>
                </c:pt>
                <c:pt idx="8">
                  <c:v>Security Previsión - 9</c:v>
                </c:pt>
                <c:pt idx="9">
                  <c:v>Confuturo - 10</c:v>
                </c:pt>
                <c:pt idx="10">
                  <c:v>BICE Vida - 11</c:v>
                </c:pt>
                <c:pt idx="11">
                  <c:v>Mapfre Vida - 12</c:v>
                </c:pt>
                <c:pt idx="12">
                  <c:v>Penta Vida - 13</c:v>
                </c:pt>
                <c:pt idx="13">
                  <c:v>CLC - 14</c:v>
                </c:pt>
                <c:pt idx="14">
                  <c:v>Principal - 15</c:v>
                </c:pt>
                <c:pt idx="15">
                  <c:v>M. del Ej. y Av. - 16</c:v>
                </c:pt>
                <c:pt idx="16">
                  <c:v>Sura - 17</c:v>
                </c:pt>
                <c:pt idx="17">
                  <c:v>Ohio National - 18</c:v>
                </c:pt>
                <c:pt idx="18">
                  <c:v>Renta Nacional - 19</c:v>
                </c:pt>
                <c:pt idx="19">
                  <c:v>Save Seguros - 20</c:v>
                </c:pt>
                <c:pt idx="20">
                  <c:v>Colmena Seguros - 21</c:v>
                </c:pt>
                <c:pt idx="21">
                  <c:v>EuroAmérica - 22</c:v>
                </c:pt>
                <c:pt idx="22">
                  <c:v>Alemana Seguros - 23</c:v>
                </c:pt>
                <c:pt idx="23">
                  <c:v>CN Life - 24</c:v>
                </c:pt>
                <c:pt idx="24">
                  <c:v>HDI Vida - 25</c:v>
                </c:pt>
                <c:pt idx="25">
                  <c:v>Suramericana - 26</c:v>
                </c:pt>
                <c:pt idx="26">
                  <c:v>4 Life Seguros - 27</c:v>
                </c:pt>
                <c:pt idx="27">
                  <c:v>Cámara - 28</c:v>
                </c:pt>
                <c:pt idx="28">
                  <c:v>Bupa - 29</c:v>
                </c:pt>
                <c:pt idx="29">
                  <c:v>Chubb Vida - 30</c:v>
                </c:pt>
                <c:pt idx="30">
                  <c:v>CF Seguros de Vida - 31</c:v>
                </c:pt>
                <c:pt idx="31">
                  <c:v>Rigel - 32</c:v>
                </c:pt>
                <c:pt idx="32">
                  <c:v>Huelen - 33</c:v>
                </c:pt>
              </c:strCache>
            </c:strRef>
          </c:cat>
          <c:val>
            <c:numRef>
              <c:f>'Vida Pólizas Vigentes'!$C$106:$AK$106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85-4A18-806D-9C5B2B73A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21185040"/>
        <c:axId val="1721185600"/>
      </c:barChart>
      <c:catAx>
        <c:axId val="1721185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21185600"/>
        <c:crosses val="autoZero"/>
        <c:auto val="1"/>
        <c:lblAlgn val="ctr"/>
        <c:lblOffset val="100"/>
        <c:noMultiLvlLbl val="0"/>
      </c:catAx>
      <c:valAx>
        <c:axId val="1721185600"/>
        <c:scaling>
          <c:orientation val="minMax"/>
        </c:scaling>
        <c:delete val="0"/>
        <c:axPos val="l"/>
        <c:title>
          <c:tx>
            <c:strRef>
              <c:f>'Vida Pólizas Vigentes'!$G$110</c:f>
              <c:strCache>
                <c:ptCount val="1"/>
                <c:pt idx="0">
                  <c:v>Miles de Pólizas</c:v>
                </c:pt>
              </c:strCache>
            </c:strRef>
          </c:tx>
          <c:layout>
            <c:manualLayout>
              <c:xMode val="edge"/>
              <c:yMode val="edge"/>
              <c:x val="3.5277777777782083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21185040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6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Pólizas Vigentes'!$C$160:$Z$160</c:f>
              <c:strCache>
                <c:ptCount val="24"/>
                <c:pt idx="0">
                  <c:v>Accidentes Personales  </c:v>
                </c:pt>
                <c:pt idx="1">
                  <c:v>Salud  </c:v>
                </c:pt>
                <c:pt idx="2">
                  <c:v>Incapacidad o Invalidez  </c:v>
                </c:pt>
                <c:pt idx="3">
                  <c:v>Temporal de Vida  </c:v>
                </c:pt>
                <c:pt idx="4">
                  <c:v>Seguros con Cuenta Única de Inversión (CUI)  </c:v>
                </c:pt>
                <c:pt idx="5">
                  <c:v>SOAP  </c:v>
                </c:pt>
                <c:pt idx="6">
                  <c:v>Desgravamen Consumos y Otros  </c:v>
                </c:pt>
                <c:pt idx="7">
                  <c:v>Protección Familiar  </c:v>
                </c:pt>
                <c:pt idx="8">
                  <c:v>Asistencia </c:v>
                </c:pt>
                <c:pt idx="9">
                  <c:v>Renta Vitalicia de Vejez Normal  </c:v>
                </c:pt>
                <c:pt idx="10">
                  <c:v>Renta Vitalicia de Vejez Anticipada  </c:v>
                </c:pt>
                <c:pt idx="11">
                  <c:v>Seguro con Ahorro Previsional (APV)  </c:v>
                </c:pt>
                <c:pt idx="12">
                  <c:v>Desgravamen Hipotecario  </c:v>
                </c:pt>
                <c:pt idx="13">
                  <c:v>Mixto o Dotal  </c:v>
                </c:pt>
                <c:pt idx="14">
                  <c:v>Renta Vitalicia de Invalidez Total  </c:v>
                </c:pt>
                <c:pt idx="15">
                  <c:v>Renta Vitalicia de Sobrevivencia  </c:v>
                </c:pt>
                <c:pt idx="16">
                  <c:v>Vida Entera  </c:v>
                </c:pt>
                <c:pt idx="17">
                  <c:v>Rentas Privadas y Otras Rentas  </c:v>
                </c:pt>
                <c:pt idx="18">
                  <c:v>Renta Vitalicia de Invalidez Parcial  </c:v>
                </c:pt>
                <c:pt idx="19">
                  <c:v>Otros  </c:v>
                </c:pt>
                <c:pt idx="20">
                  <c:v>Invalidez y Sobrevivencia (C-528)  </c:v>
                </c:pt>
                <c:pt idx="21">
                  <c:v>Dotal puro o Capital Diferido  </c:v>
                </c:pt>
                <c:pt idx="22">
                  <c:v>Seguro Invalidez y Sobrevivencia (SIS)  </c:v>
                </c:pt>
                <c:pt idx="23">
                  <c:v>Seguro con Ahorro Previsional Colectivo (APVC)  </c:v>
                </c:pt>
              </c:strCache>
            </c:strRef>
          </c:cat>
          <c:val>
            <c:numRef>
              <c:f>'Vida Pólizas Vigentes'!$C$161:$Z$161</c:f>
              <c:numCache>
                <c:formatCode>#,##0</c:formatCode>
                <c:ptCount val="24"/>
                <c:pt idx="0">
                  <c:v>1447.931</c:v>
                </c:pt>
                <c:pt idx="1">
                  <c:v>1114.566</c:v>
                </c:pt>
                <c:pt idx="2">
                  <c:v>905.18299999999999</c:v>
                </c:pt>
                <c:pt idx="3">
                  <c:v>554.09400000000005</c:v>
                </c:pt>
                <c:pt idx="4">
                  <c:v>459.66</c:v>
                </c:pt>
                <c:pt idx="5">
                  <c:v>442.73200000000003</c:v>
                </c:pt>
                <c:pt idx="6">
                  <c:v>442.54899999999998</c:v>
                </c:pt>
                <c:pt idx="7">
                  <c:v>398.91399999999999</c:v>
                </c:pt>
                <c:pt idx="8">
                  <c:v>320.01499999999999</c:v>
                </c:pt>
                <c:pt idx="9">
                  <c:v>286.899</c:v>
                </c:pt>
                <c:pt idx="10">
                  <c:v>238.12899999999999</c:v>
                </c:pt>
                <c:pt idx="11">
                  <c:v>146.60400000000001</c:v>
                </c:pt>
                <c:pt idx="12">
                  <c:v>114.173</c:v>
                </c:pt>
                <c:pt idx="13">
                  <c:v>111.999</c:v>
                </c:pt>
                <c:pt idx="14">
                  <c:v>65.736000000000004</c:v>
                </c:pt>
                <c:pt idx="15">
                  <c:v>60.664000000000001</c:v>
                </c:pt>
                <c:pt idx="16">
                  <c:v>17.759</c:v>
                </c:pt>
                <c:pt idx="17">
                  <c:v>14.564</c:v>
                </c:pt>
                <c:pt idx="18">
                  <c:v>7.3970000000000002</c:v>
                </c:pt>
                <c:pt idx="19">
                  <c:v>3.3410000000000002</c:v>
                </c:pt>
                <c:pt idx="20">
                  <c:v>2.8439999999999999</c:v>
                </c:pt>
                <c:pt idx="21">
                  <c:v>1.2490000000000001</c:v>
                </c:pt>
                <c:pt idx="22">
                  <c:v>0.26200000000000001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F-40E0-8669-9D05A3D7CE5D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val>
            <c:numRef>
              <c:f>'Vida Pólizas Vigentes'!$C$163:$Z$163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5F-40E0-8669-9D05A3D7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84138320"/>
        <c:axId val="1784138880"/>
      </c:barChart>
      <c:catAx>
        <c:axId val="178413832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84138880"/>
        <c:crosses val="autoZero"/>
        <c:auto val="1"/>
        <c:lblAlgn val="ctr"/>
        <c:lblOffset val="100"/>
        <c:noMultiLvlLbl val="0"/>
      </c:catAx>
      <c:valAx>
        <c:axId val="1784138880"/>
        <c:scaling>
          <c:orientation val="minMax"/>
        </c:scaling>
        <c:delete val="0"/>
        <c:axPos val="l"/>
        <c:title>
          <c:tx>
            <c:strRef>
              <c:f>'Vida Pólizas Vigentes'!$G$168</c:f>
              <c:strCache>
                <c:ptCount val="1"/>
                <c:pt idx="0">
                  <c:v>Miles de Pólizas</c:v>
                </c:pt>
              </c:strCache>
            </c:strRef>
          </c:tx>
          <c:layout>
            <c:manualLayout>
              <c:xMode val="edge"/>
              <c:yMode val="edge"/>
              <c:x val="3.5277777777782105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8413832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Siniestros Directos'!$C$104:$AK$104</c:f>
              <c:strCache>
                <c:ptCount val="35"/>
                <c:pt idx="0">
                  <c:v>Consorcio Nacional - 1</c:v>
                </c:pt>
                <c:pt idx="1">
                  <c:v>MetLife - 2</c:v>
                </c:pt>
                <c:pt idx="2">
                  <c:v>BICE Vida - 3</c:v>
                </c:pt>
                <c:pt idx="3">
                  <c:v>Confuturo - 4</c:v>
                </c:pt>
                <c:pt idx="4">
                  <c:v>Penta Vida - 5</c:v>
                </c:pt>
                <c:pt idx="5">
                  <c:v>Security Previsión - 6</c:v>
                </c:pt>
                <c:pt idx="6">
                  <c:v>Principal - 7</c:v>
                </c:pt>
                <c:pt idx="7">
                  <c:v>Chilena Consolidada - 8</c:v>
                </c:pt>
                <c:pt idx="8">
                  <c:v>Cámara - 9</c:v>
                </c:pt>
                <c:pt idx="9">
                  <c:v>Ohio National - 10</c:v>
                </c:pt>
                <c:pt idx="10">
                  <c:v>Sura - 11</c:v>
                </c:pt>
                <c:pt idx="11">
                  <c:v>Rigel - 12</c:v>
                </c:pt>
                <c:pt idx="12">
                  <c:v>4 Life Seguros - 13</c:v>
                </c:pt>
                <c:pt idx="13">
                  <c:v>EuroAmérica - 14</c:v>
                </c:pt>
                <c:pt idx="14">
                  <c:v>Save Seguros - 15</c:v>
                </c:pt>
                <c:pt idx="15">
                  <c:v>BanChile - 16</c:v>
                </c:pt>
                <c:pt idx="16">
                  <c:v>BCI Seguros Vida - 17</c:v>
                </c:pt>
                <c:pt idx="17">
                  <c:v>Mutual de Seguros - 18</c:v>
                </c:pt>
                <c:pt idx="18">
                  <c:v>BNP Paribas Cardif - 19</c:v>
                </c:pt>
                <c:pt idx="19">
                  <c:v>CN Life - 20</c:v>
                </c:pt>
                <c:pt idx="20">
                  <c:v>Renta Nacional - 21</c:v>
                </c:pt>
                <c:pt idx="21">
                  <c:v>M. del Ej. y Av. - 22</c:v>
                </c:pt>
                <c:pt idx="22">
                  <c:v>CLC - 23</c:v>
                </c:pt>
                <c:pt idx="23">
                  <c:v>CF Seguros de Vida - 24</c:v>
                </c:pt>
                <c:pt idx="24">
                  <c:v>Bupa - 25</c:v>
                </c:pt>
                <c:pt idx="25">
                  <c:v>Mapfre Vida - 26</c:v>
                </c:pt>
                <c:pt idx="26">
                  <c:v>HDI Vida - 27</c:v>
                </c:pt>
                <c:pt idx="27">
                  <c:v>Colmena Seguros - 28</c:v>
                </c:pt>
                <c:pt idx="28">
                  <c:v>Alemana Seguros - 29</c:v>
                </c:pt>
                <c:pt idx="29">
                  <c:v>Chubb Vida - 30</c:v>
                </c:pt>
                <c:pt idx="30">
                  <c:v>Huelen - 31</c:v>
                </c:pt>
                <c:pt idx="31">
                  <c:v>Divina Pastora - 32</c:v>
                </c:pt>
                <c:pt idx="32">
                  <c:v>M. de Carabineros - 33</c:v>
                </c:pt>
                <c:pt idx="33">
                  <c:v>Zurich Santander - 34</c:v>
                </c:pt>
                <c:pt idx="34">
                  <c:v>Suramericana - 35</c:v>
                </c:pt>
              </c:strCache>
            </c:strRef>
          </c:cat>
          <c:val>
            <c:numRef>
              <c:f>'Vida Siniestros Directos'!$A$103:$C$103</c:f>
              <c:numCache>
                <c:formatCode>General</c:formatCode>
                <c:ptCount val="3"/>
                <c:pt idx="2" formatCode="#,##0">
                  <c:v>5242.5549511018462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B-408C-8AFB-2B187BD61BCC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Siniestros Directos'!$C$104:$AK$104</c:f>
              <c:strCache>
                <c:ptCount val="35"/>
                <c:pt idx="0">
                  <c:v>Consorcio Nacional - 1</c:v>
                </c:pt>
                <c:pt idx="1">
                  <c:v>MetLife - 2</c:v>
                </c:pt>
                <c:pt idx="2">
                  <c:v>BICE Vida - 3</c:v>
                </c:pt>
                <c:pt idx="3">
                  <c:v>Confuturo - 4</c:v>
                </c:pt>
                <c:pt idx="4">
                  <c:v>Penta Vida - 5</c:v>
                </c:pt>
                <c:pt idx="5">
                  <c:v>Security Previsión - 6</c:v>
                </c:pt>
                <c:pt idx="6">
                  <c:v>Principal - 7</c:v>
                </c:pt>
                <c:pt idx="7">
                  <c:v>Chilena Consolidada - 8</c:v>
                </c:pt>
                <c:pt idx="8">
                  <c:v>Cámara - 9</c:v>
                </c:pt>
                <c:pt idx="9">
                  <c:v>Ohio National - 10</c:v>
                </c:pt>
                <c:pt idx="10">
                  <c:v>Sura - 11</c:v>
                </c:pt>
                <c:pt idx="11">
                  <c:v>Rigel - 12</c:v>
                </c:pt>
                <c:pt idx="12">
                  <c:v>4 Life Seguros - 13</c:v>
                </c:pt>
                <c:pt idx="13">
                  <c:v>EuroAmérica - 14</c:v>
                </c:pt>
                <c:pt idx="14">
                  <c:v>Save Seguros - 15</c:v>
                </c:pt>
                <c:pt idx="15">
                  <c:v>BanChile - 16</c:v>
                </c:pt>
                <c:pt idx="16">
                  <c:v>BCI Seguros Vida - 17</c:v>
                </c:pt>
                <c:pt idx="17">
                  <c:v>Mutual de Seguros - 18</c:v>
                </c:pt>
                <c:pt idx="18">
                  <c:v>BNP Paribas Cardif - 19</c:v>
                </c:pt>
                <c:pt idx="19">
                  <c:v>CN Life - 20</c:v>
                </c:pt>
                <c:pt idx="20">
                  <c:v>Renta Nacional - 21</c:v>
                </c:pt>
                <c:pt idx="21">
                  <c:v>M. del Ej. y Av. - 22</c:v>
                </c:pt>
                <c:pt idx="22">
                  <c:v>CLC - 23</c:v>
                </c:pt>
                <c:pt idx="23">
                  <c:v>CF Seguros de Vida - 24</c:v>
                </c:pt>
                <c:pt idx="24">
                  <c:v>Bupa - 25</c:v>
                </c:pt>
                <c:pt idx="25">
                  <c:v>Mapfre Vida - 26</c:v>
                </c:pt>
                <c:pt idx="26">
                  <c:v>HDI Vida - 27</c:v>
                </c:pt>
                <c:pt idx="27">
                  <c:v>Colmena Seguros - 28</c:v>
                </c:pt>
                <c:pt idx="28">
                  <c:v>Alemana Seguros - 29</c:v>
                </c:pt>
                <c:pt idx="29">
                  <c:v>Chubb Vida - 30</c:v>
                </c:pt>
                <c:pt idx="30">
                  <c:v>Huelen - 31</c:v>
                </c:pt>
                <c:pt idx="31">
                  <c:v>Divina Pastora - 32</c:v>
                </c:pt>
                <c:pt idx="32">
                  <c:v>M. de Carabineros - 33</c:v>
                </c:pt>
                <c:pt idx="33">
                  <c:v>Zurich Santander - 34</c:v>
                </c:pt>
                <c:pt idx="34">
                  <c:v>Suramericana - 35</c:v>
                </c:pt>
              </c:strCache>
            </c:strRef>
          </c:cat>
          <c:val>
            <c:numRef>
              <c:f>'Vida Siniestros Directos'!$C$106:$AK$106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B-408C-8AFB-2B187BD61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84142240"/>
        <c:axId val="1784142800"/>
      </c:barChart>
      <c:catAx>
        <c:axId val="17841422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84142800"/>
        <c:crosses val="autoZero"/>
        <c:auto val="1"/>
        <c:lblAlgn val="ctr"/>
        <c:lblOffset val="100"/>
        <c:noMultiLvlLbl val="0"/>
      </c:catAx>
      <c:valAx>
        <c:axId val="1784142800"/>
        <c:scaling>
          <c:orientation val="minMax"/>
        </c:scaling>
        <c:delete val="0"/>
        <c:axPos val="l"/>
        <c:title>
          <c:tx>
            <c:strRef>
              <c:f>'Vida Siniestros Directos'!$G$110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8414224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Siniestros Directos'!$C$160:$Z$160</c:f>
              <c:strCache>
                <c:ptCount val="24"/>
                <c:pt idx="0">
                  <c:v>Renta Vitalicia de Vejez Normal  </c:v>
                </c:pt>
                <c:pt idx="1">
                  <c:v>Seguro Invalidez y Sobrevivencia (SIS)  </c:v>
                </c:pt>
                <c:pt idx="2">
                  <c:v>Renta Vitalicia de Vejez Anticipada  </c:v>
                </c:pt>
                <c:pt idx="3">
                  <c:v>Seguros con Cuenta Única de Inversión (CUI)  </c:v>
                </c:pt>
                <c:pt idx="4">
                  <c:v>Salud  </c:v>
                </c:pt>
                <c:pt idx="5">
                  <c:v>Renta Vitalicia de Invalidez Total  </c:v>
                </c:pt>
                <c:pt idx="6">
                  <c:v>Renta Vitalicia de Sobrevivencia  </c:v>
                </c:pt>
                <c:pt idx="7">
                  <c:v>Seguro con Ahorro Previsional (APV)  </c:v>
                </c:pt>
                <c:pt idx="8">
                  <c:v>Temporal de Vida  </c:v>
                </c:pt>
                <c:pt idx="9">
                  <c:v>Desgravamen Consumos y Otros  </c:v>
                </c:pt>
                <c:pt idx="10">
                  <c:v>Desgravamen Hipotecario  </c:v>
                </c:pt>
                <c:pt idx="11">
                  <c:v>Renta Vitalicia de Invalidez Parcial  </c:v>
                </c:pt>
                <c:pt idx="12">
                  <c:v>Rentas Privadas y Otras Rentas  </c:v>
                </c:pt>
                <c:pt idx="13">
                  <c:v>Mixto o Dotal  </c:v>
                </c:pt>
                <c:pt idx="14">
                  <c:v>Accidentes Personales  </c:v>
                </c:pt>
                <c:pt idx="15">
                  <c:v>Protección Familiar  </c:v>
                </c:pt>
                <c:pt idx="16">
                  <c:v>Incapacidad o Invalidez  </c:v>
                </c:pt>
                <c:pt idx="17">
                  <c:v>Invalidez y Sobrevivencia (C-528)  </c:v>
                </c:pt>
                <c:pt idx="18">
                  <c:v>Otros  </c:v>
                </c:pt>
                <c:pt idx="19">
                  <c:v>Seguro con Ahorro Previsional Colectivo (APVC)  </c:v>
                </c:pt>
                <c:pt idx="20">
                  <c:v>Vida Entera  </c:v>
                </c:pt>
                <c:pt idx="21">
                  <c:v>Dotal puro o Capital Diferido  </c:v>
                </c:pt>
                <c:pt idx="22">
                  <c:v>Asistencia </c:v>
                </c:pt>
                <c:pt idx="23">
                  <c:v>SOAP  </c:v>
                </c:pt>
              </c:strCache>
            </c:strRef>
          </c:cat>
          <c:val>
            <c:numRef>
              <c:f>'Vida Siniestros Directos'!$C$161:$Z$161</c:f>
              <c:numCache>
                <c:formatCode>#,##0</c:formatCode>
                <c:ptCount val="24"/>
                <c:pt idx="0">
                  <c:v>8596.5449295912167</c:v>
                </c:pt>
                <c:pt idx="1">
                  <c:v>5310.9885193862719</c:v>
                </c:pt>
                <c:pt idx="2">
                  <c:v>3997.2051490792414</c:v>
                </c:pt>
                <c:pt idx="3">
                  <c:v>3213.7731644098594</c:v>
                </c:pt>
                <c:pt idx="4">
                  <c:v>3187.6597775726768</c:v>
                </c:pt>
                <c:pt idx="5">
                  <c:v>2495.5950327218079</c:v>
                </c:pt>
                <c:pt idx="6">
                  <c:v>2399.5823066484277</c:v>
                </c:pt>
                <c:pt idx="7">
                  <c:v>1798.2568327631072</c:v>
                </c:pt>
                <c:pt idx="8">
                  <c:v>1028.5304834839667</c:v>
                </c:pt>
                <c:pt idx="9">
                  <c:v>752.42041356336529</c:v>
                </c:pt>
                <c:pt idx="10">
                  <c:v>699.4022065830078</c:v>
                </c:pt>
                <c:pt idx="11">
                  <c:v>363.0312126953196</c:v>
                </c:pt>
                <c:pt idx="12">
                  <c:v>361.20833740151738</c:v>
                </c:pt>
                <c:pt idx="13">
                  <c:v>331.34921620410711</c:v>
                </c:pt>
                <c:pt idx="14">
                  <c:v>147.51209143667396</c:v>
                </c:pt>
                <c:pt idx="15">
                  <c:v>130.49756810480233</c:v>
                </c:pt>
                <c:pt idx="16">
                  <c:v>116.40754460742507</c:v>
                </c:pt>
                <c:pt idx="17">
                  <c:v>92.666246410500932</c:v>
                </c:pt>
                <c:pt idx="18">
                  <c:v>48.456749278868323</c:v>
                </c:pt>
                <c:pt idx="19">
                  <c:v>44.511693746880823</c:v>
                </c:pt>
                <c:pt idx="20">
                  <c:v>25.939580408351553</c:v>
                </c:pt>
                <c:pt idx="21">
                  <c:v>22.531729283814776</c:v>
                </c:pt>
                <c:pt idx="22">
                  <c:v>14.050186478751153</c:v>
                </c:pt>
                <c:pt idx="23">
                  <c:v>9.7458833663267317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0D-4236-83D3-7393247D54C1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val>
            <c:numRef>
              <c:f>'Vida Siniestros Directos'!$C$163:$Z$163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0D-4236-83D3-7393247D5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84146160"/>
        <c:axId val="1784146720"/>
      </c:barChart>
      <c:catAx>
        <c:axId val="1784146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84146720"/>
        <c:crosses val="autoZero"/>
        <c:auto val="1"/>
        <c:lblAlgn val="ctr"/>
        <c:lblOffset val="100"/>
        <c:noMultiLvlLbl val="0"/>
      </c:catAx>
      <c:valAx>
        <c:axId val="1784146720"/>
        <c:scaling>
          <c:orientation val="minMax"/>
        </c:scaling>
        <c:delete val="0"/>
        <c:axPos val="l"/>
        <c:title>
          <c:tx>
            <c:strRef>
              <c:f>'Vida Siniestros Directos'!$G$168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2057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8414616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2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EERR'!$C$85:$AJ$85</c:f>
              <c:strCache>
                <c:ptCount val="34"/>
                <c:pt idx="0">
                  <c:v>BCI Seguros - 1</c:v>
                </c:pt>
                <c:pt idx="1">
                  <c:v>Suramericana - 2</c:v>
                </c:pt>
                <c:pt idx="2">
                  <c:v>Liberty Seguros - 3</c:v>
                </c:pt>
                <c:pt idx="3">
                  <c:v>HDI Seguros - 4</c:v>
                </c:pt>
                <c:pt idx="4">
                  <c:v>Southbridge - 5</c:v>
                </c:pt>
                <c:pt idx="5">
                  <c:v>Chubb Generales - 6</c:v>
                </c:pt>
                <c:pt idx="6">
                  <c:v>Mapfre - 7</c:v>
                </c:pt>
                <c:pt idx="7">
                  <c:v>Chilena Consolidada - 8</c:v>
                </c:pt>
                <c:pt idx="8">
                  <c:v>BNP Paribas Cardif - 9</c:v>
                </c:pt>
                <c:pt idx="9">
                  <c:v>Consorcio Nacional - 10</c:v>
                </c:pt>
                <c:pt idx="10">
                  <c:v>Unnio - 11</c:v>
                </c:pt>
                <c:pt idx="11">
                  <c:v>Renta Nacional - 12</c:v>
                </c:pt>
                <c:pt idx="12">
                  <c:v>Reale Chile - 13</c:v>
                </c:pt>
                <c:pt idx="13">
                  <c:v>Orion Seguros - 14</c:v>
                </c:pt>
                <c:pt idx="14">
                  <c:v>Zurich Santander - 15</c:v>
                </c:pt>
                <c:pt idx="15">
                  <c:v>Continental Crédito - 16</c:v>
                </c:pt>
                <c:pt idx="16">
                  <c:v>Starr International - 17</c:v>
                </c:pt>
                <c:pt idx="17">
                  <c:v>Zenit Seguros - 18</c:v>
                </c:pt>
                <c:pt idx="18">
                  <c:v>Continental Generales - 19</c:v>
                </c:pt>
                <c:pt idx="19">
                  <c:v>FID Chile - 20</c:v>
                </c:pt>
                <c:pt idx="20">
                  <c:v>AVLA Crédito - 21</c:v>
                </c:pt>
                <c:pt idx="21">
                  <c:v>Porvenir - 22</c:v>
                </c:pt>
                <c:pt idx="22">
                  <c:v>Contempora - 23</c:v>
                </c:pt>
                <c:pt idx="23">
                  <c:v>Coface Chile - 24</c:v>
                </c:pt>
                <c:pt idx="24">
                  <c:v>Solunión Chile - 25</c:v>
                </c:pt>
                <c:pt idx="25">
                  <c:v>Assurant Chile - 26</c:v>
                </c:pt>
                <c:pt idx="26">
                  <c:v>MetLife Generales - 27</c:v>
                </c:pt>
                <c:pt idx="27">
                  <c:v>Suaval - 28</c:v>
                </c:pt>
                <c:pt idx="28">
                  <c:v>Orsan Crédito - 29</c:v>
                </c:pt>
                <c:pt idx="29">
                  <c:v>Cesce Chile - 30</c:v>
                </c:pt>
                <c:pt idx="30">
                  <c:v>HDI Gar. y Cré.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EERR'!$C$84:$AJ$84</c:f>
              <c:numCache>
                <c:formatCode>#,##0</c:formatCode>
                <c:ptCount val="34"/>
                <c:pt idx="0">
                  <c:v>3436.211509734555</c:v>
                </c:pt>
                <c:pt idx="1">
                  <c:v>2935.0083705366637</c:v>
                </c:pt>
                <c:pt idx="2">
                  <c:v>2367.1873602004712</c:v>
                </c:pt>
                <c:pt idx="3">
                  <c:v>2359.8920148039938</c:v>
                </c:pt>
                <c:pt idx="4">
                  <c:v>2074.4929455137772</c:v>
                </c:pt>
                <c:pt idx="5">
                  <c:v>1896.1779935682437</c:v>
                </c:pt>
                <c:pt idx="6">
                  <c:v>1694.1641999580199</c:v>
                </c:pt>
                <c:pt idx="7">
                  <c:v>1308.9230499167031</c:v>
                </c:pt>
                <c:pt idx="8">
                  <c:v>1003.6669108144068</c:v>
                </c:pt>
                <c:pt idx="9">
                  <c:v>747.47977276229756</c:v>
                </c:pt>
                <c:pt idx="10">
                  <c:v>687.79354286493822</c:v>
                </c:pt>
                <c:pt idx="11">
                  <c:v>656.52692638860594</c:v>
                </c:pt>
                <c:pt idx="12">
                  <c:v>541.48353601678127</c:v>
                </c:pt>
                <c:pt idx="13">
                  <c:v>487.3619694932126</c:v>
                </c:pt>
                <c:pt idx="14">
                  <c:v>422.27083253245394</c:v>
                </c:pt>
                <c:pt idx="15">
                  <c:v>368.20492216812721</c:v>
                </c:pt>
                <c:pt idx="16">
                  <c:v>305.80409372143413</c:v>
                </c:pt>
                <c:pt idx="17">
                  <c:v>301.59793732014236</c:v>
                </c:pt>
                <c:pt idx="18">
                  <c:v>297.36970216130283</c:v>
                </c:pt>
                <c:pt idx="19">
                  <c:v>293.93419305543131</c:v>
                </c:pt>
                <c:pt idx="20">
                  <c:v>217.82949824067344</c:v>
                </c:pt>
                <c:pt idx="21">
                  <c:v>205.95918933878377</c:v>
                </c:pt>
                <c:pt idx="22">
                  <c:v>118.18183983069098</c:v>
                </c:pt>
                <c:pt idx="23">
                  <c:v>117.33509056202857</c:v>
                </c:pt>
                <c:pt idx="24">
                  <c:v>80.142760089635004</c:v>
                </c:pt>
                <c:pt idx="25">
                  <c:v>69.409592250594244</c:v>
                </c:pt>
                <c:pt idx="26">
                  <c:v>44.915473058642746</c:v>
                </c:pt>
                <c:pt idx="27">
                  <c:v>43.71835534008261</c:v>
                </c:pt>
                <c:pt idx="28">
                  <c:v>38.865485254689872</c:v>
                </c:pt>
                <c:pt idx="29">
                  <c:v>34.256944347582923</c:v>
                </c:pt>
                <c:pt idx="30">
                  <c:v>14.7939582449531</c:v>
                </c:pt>
                <c:pt idx="31">
                  <c:v>4.0210554462579573</c:v>
                </c:pt>
                <c:pt idx="32">
                  <c:v>2.2905435218578001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C6-46B8-8D7E-03AB2AE51BB6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EERR'!$C$85:$AJ$85</c:f>
              <c:strCache>
                <c:ptCount val="34"/>
                <c:pt idx="0">
                  <c:v>BCI Seguros - 1</c:v>
                </c:pt>
                <c:pt idx="1">
                  <c:v>Suramericana - 2</c:v>
                </c:pt>
                <c:pt idx="2">
                  <c:v>Liberty Seguros - 3</c:v>
                </c:pt>
                <c:pt idx="3">
                  <c:v>HDI Seguros - 4</c:v>
                </c:pt>
                <c:pt idx="4">
                  <c:v>Southbridge - 5</c:v>
                </c:pt>
                <c:pt idx="5">
                  <c:v>Chubb Generales - 6</c:v>
                </c:pt>
                <c:pt idx="6">
                  <c:v>Mapfre - 7</c:v>
                </c:pt>
                <c:pt idx="7">
                  <c:v>Chilena Consolidada - 8</c:v>
                </c:pt>
                <c:pt idx="8">
                  <c:v>BNP Paribas Cardif - 9</c:v>
                </c:pt>
                <c:pt idx="9">
                  <c:v>Consorcio Nacional - 10</c:v>
                </c:pt>
                <c:pt idx="10">
                  <c:v>Unnio - 11</c:v>
                </c:pt>
                <c:pt idx="11">
                  <c:v>Renta Nacional - 12</c:v>
                </c:pt>
                <c:pt idx="12">
                  <c:v>Reale Chile - 13</c:v>
                </c:pt>
                <c:pt idx="13">
                  <c:v>Orion Seguros - 14</c:v>
                </c:pt>
                <c:pt idx="14">
                  <c:v>Zurich Santander - 15</c:v>
                </c:pt>
                <c:pt idx="15">
                  <c:v>Continental Crédito - 16</c:v>
                </c:pt>
                <c:pt idx="16">
                  <c:v>Starr International - 17</c:v>
                </c:pt>
                <c:pt idx="17">
                  <c:v>Zenit Seguros - 18</c:v>
                </c:pt>
                <c:pt idx="18">
                  <c:v>Continental Generales - 19</c:v>
                </c:pt>
                <c:pt idx="19">
                  <c:v>FID Chile - 20</c:v>
                </c:pt>
                <c:pt idx="20">
                  <c:v>AVLA Crédito - 21</c:v>
                </c:pt>
                <c:pt idx="21">
                  <c:v>Porvenir - 22</c:v>
                </c:pt>
                <c:pt idx="22">
                  <c:v>Contempora - 23</c:v>
                </c:pt>
                <c:pt idx="23">
                  <c:v>Coface Chile - 24</c:v>
                </c:pt>
                <c:pt idx="24">
                  <c:v>Solunión Chile - 25</c:v>
                </c:pt>
                <c:pt idx="25">
                  <c:v>Assurant Chile - 26</c:v>
                </c:pt>
                <c:pt idx="26">
                  <c:v>MetLife Generales - 27</c:v>
                </c:pt>
                <c:pt idx="27">
                  <c:v>Suaval - 28</c:v>
                </c:pt>
                <c:pt idx="28">
                  <c:v>Orsan Crédito - 29</c:v>
                </c:pt>
                <c:pt idx="29">
                  <c:v>Cesce Chile - 30</c:v>
                </c:pt>
                <c:pt idx="30">
                  <c:v>HDI Gar. y Cré.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EERR'!$C$87:$AJ$87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C6-46B8-8D7E-03AB2AE51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61000400"/>
        <c:axId val="1461000960"/>
      </c:barChart>
      <c:catAx>
        <c:axId val="146100040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61000960"/>
        <c:crosses val="autoZero"/>
        <c:auto val="1"/>
        <c:lblAlgn val="ctr"/>
        <c:lblOffset val="100"/>
        <c:noMultiLvlLbl val="0"/>
      </c:catAx>
      <c:valAx>
        <c:axId val="1461000960"/>
        <c:scaling>
          <c:orientation val="minMax"/>
        </c:scaling>
        <c:delete val="0"/>
        <c:axPos val="l"/>
        <c:title>
          <c:tx>
            <c:strRef>
              <c:f>'Gen. EERR'!$G$89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1944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6100040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Siniestro Directo Promedio'!$C$104:$AK$104</c:f>
              <c:strCache>
                <c:ptCount val="32"/>
                <c:pt idx="0">
                  <c:v>EuroAmérica - 1</c:v>
                </c:pt>
                <c:pt idx="1">
                  <c:v>Renta Nacional - 2</c:v>
                </c:pt>
                <c:pt idx="2">
                  <c:v>Principal - 3</c:v>
                </c:pt>
                <c:pt idx="3">
                  <c:v>Sura - 4</c:v>
                </c:pt>
                <c:pt idx="4">
                  <c:v>Confuturo - 5</c:v>
                </c:pt>
                <c:pt idx="5">
                  <c:v>Save Seguros - 6</c:v>
                </c:pt>
                <c:pt idx="6">
                  <c:v>Mapfre Vida - 7</c:v>
                </c:pt>
                <c:pt idx="7">
                  <c:v>4 Life Seguros - 8</c:v>
                </c:pt>
                <c:pt idx="8">
                  <c:v>BanChile - 9</c:v>
                </c:pt>
                <c:pt idx="9">
                  <c:v>Rigel - 10</c:v>
                </c:pt>
                <c:pt idx="10">
                  <c:v>Penta Vida - 11</c:v>
                </c:pt>
                <c:pt idx="11">
                  <c:v>M. del Ej. y Av. - 12</c:v>
                </c:pt>
                <c:pt idx="12">
                  <c:v>Mutual de Seguros - 13</c:v>
                </c:pt>
                <c:pt idx="13">
                  <c:v>CF Seguros de Vida - 14</c:v>
                </c:pt>
                <c:pt idx="14">
                  <c:v>Ohio National - 15</c:v>
                </c:pt>
                <c:pt idx="15">
                  <c:v>Chubb Vida - 16</c:v>
                </c:pt>
                <c:pt idx="16">
                  <c:v>BNP Paribas Cardif - 17</c:v>
                </c:pt>
                <c:pt idx="17">
                  <c:v>CLC - 18</c:v>
                </c:pt>
                <c:pt idx="18">
                  <c:v>CN Life - 19</c:v>
                </c:pt>
                <c:pt idx="19">
                  <c:v>Consorcio Nacional - 20</c:v>
                </c:pt>
                <c:pt idx="20">
                  <c:v>Colmena Seguros - 21</c:v>
                </c:pt>
                <c:pt idx="21">
                  <c:v>HDI Vida - 22</c:v>
                </c:pt>
                <c:pt idx="22">
                  <c:v>BICE Vida - 23</c:v>
                </c:pt>
                <c:pt idx="23">
                  <c:v>MetLife - 24</c:v>
                </c:pt>
                <c:pt idx="24">
                  <c:v>Chilena Consolidada - 25</c:v>
                </c:pt>
                <c:pt idx="25">
                  <c:v>Alemana Seguros - 26</c:v>
                </c:pt>
                <c:pt idx="26">
                  <c:v>Cámara - 27</c:v>
                </c:pt>
                <c:pt idx="27">
                  <c:v>BCI Seguros Vida - 28</c:v>
                </c:pt>
                <c:pt idx="28">
                  <c:v>Security Previsión - 29</c:v>
                </c:pt>
                <c:pt idx="29">
                  <c:v>Bupa - 30</c:v>
                </c:pt>
                <c:pt idx="30">
                  <c:v>Suramericana - 31</c:v>
                </c:pt>
                <c:pt idx="31">
                  <c:v>Zurich Santander - 32</c:v>
                </c:pt>
              </c:strCache>
            </c:strRef>
          </c:cat>
          <c:val>
            <c:numRef>
              <c:f>'Vida Siniestro Directo Promedio'!$C$103:$AK$103</c:f>
              <c:numCache>
                <c:formatCode>#,##0</c:formatCode>
                <c:ptCount val="35"/>
                <c:pt idx="0">
                  <c:v>21845.767546403666</c:v>
                </c:pt>
                <c:pt idx="1">
                  <c:v>1762.410771006518</c:v>
                </c:pt>
                <c:pt idx="2">
                  <c:v>1706.5894828683242</c:v>
                </c:pt>
                <c:pt idx="3">
                  <c:v>523.229959095303</c:v>
                </c:pt>
                <c:pt idx="4">
                  <c:v>382.25635366872757</c:v>
                </c:pt>
                <c:pt idx="5">
                  <c:v>274.99922697640847</c:v>
                </c:pt>
                <c:pt idx="6">
                  <c:v>186.56319639584561</c:v>
                </c:pt>
                <c:pt idx="7">
                  <c:v>157.77509326654524</c:v>
                </c:pt>
                <c:pt idx="8">
                  <c:v>141.3649644362072</c:v>
                </c:pt>
                <c:pt idx="9">
                  <c:v>118.58780791973926</c:v>
                </c:pt>
                <c:pt idx="10">
                  <c:v>115.48244533564015</c:v>
                </c:pt>
                <c:pt idx="11">
                  <c:v>78.273757067928827</c:v>
                </c:pt>
                <c:pt idx="12">
                  <c:v>76.56162613275535</c:v>
                </c:pt>
                <c:pt idx="13">
                  <c:v>67.905704057135083</c:v>
                </c:pt>
                <c:pt idx="14">
                  <c:v>54.031399814027552</c:v>
                </c:pt>
                <c:pt idx="15">
                  <c:v>51.867855341644777</c:v>
                </c:pt>
                <c:pt idx="16">
                  <c:v>46.943138477378454</c:v>
                </c:pt>
                <c:pt idx="17">
                  <c:v>24.801059667936155</c:v>
                </c:pt>
                <c:pt idx="18">
                  <c:v>22.629723041773325</c:v>
                </c:pt>
                <c:pt idx="19">
                  <c:v>18.427128635657557</c:v>
                </c:pt>
                <c:pt idx="20">
                  <c:v>15.323643449071886</c:v>
                </c:pt>
                <c:pt idx="21">
                  <c:v>8.3034063258259128</c:v>
                </c:pt>
                <c:pt idx="22">
                  <c:v>7.8084168526717299</c:v>
                </c:pt>
                <c:pt idx="23">
                  <c:v>7.6291832039176359</c:v>
                </c:pt>
                <c:pt idx="24">
                  <c:v>2.9454056807901043</c:v>
                </c:pt>
                <c:pt idx="25">
                  <c:v>2.1654265679218505</c:v>
                </c:pt>
                <c:pt idx="26">
                  <c:v>2.0302155371132775</c:v>
                </c:pt>
                <c:pt idx="27">
                  <c:v>1.6438267824770147</c:v>
                </c:pt>
                <c:pt idx="28">
                  <c:v>1.3071610724297587</c:v>
                </c:pt>
                <c:pt idx="29">
                  <c:v>0.41882211341870557</c:v>
                </c:pt>
                <c:pt idx="30">
                  <c:v>-1.0488521216650393</c:v>
                </c:pt>
                <c:pt idx="31">
                  <c:v>-149.3230393081169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7D-4252-A4EB-F4B63FBECA34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Siniestro Directo Promedio'!$C$104:$AK$104</c:f>
              <c:strCache>
                <c:ptCount val="32"/>
                <c:pt idx="0">
                  <c:v>EuroAmérica - 1</c:v>
                </c:pt>
                <c:pt idx="1">
                  <c:v>Renta Nacional - 2</c:v>
                </c:pt>
                <c:pt idx="2">
                  <c:v>Principal - 3</c:v>
                </c:pt>
                <c:pt idx="3">
                  <c:v>Sura - 4</c:v>
                </c:pt>
                <c:pt idx="4">
                  <c:v>Confuturo - 5</c:v>
                </c:pt>
                <c:pt idx="5">
                  <c:v>Save Seguros - 6</c:v>
                </c:pt>
                <c:pt idx="6">
                  <c:v>Mapfre Vida - 7</c:v>
                </c:pt>
                <c:pt idx="7">
                  <c:v>4 Life Seguros - 8</c:v>
                </c:pt>
                <c:pt idx="8">
                  <c:v>BanChile - 9</c:v>
                </c:pt>
                <c:pt idx="9">
                  <c:v>Rigel - 10</c:v>
                </c:pt>
                <c:pt idx="10">
                  <c:v>Penta Vida - 11</c:v>
                </c:pt>
                <c:pt idx="11">
                  <c:v>M. del Ej. y Av. - 12</c:v>
                </c:pt>
                <c:pt idx="12">
                  <c:v>Mutual de Seguros - 13</c:v>
                </c:pt>
                <c:pt idx="13">
                  <c:v>CF Seguros de Vida - 14</c:v>
                </c:pt>
                <c:pt idx="14">
                  <c:v>Ohio National - 15</c:v>
                </c:pt>
                <c:pt idx="15">
                  <c:v>Chubb Vida - 16</c:v>
                </c:pt>
                <c:pt idx="16">
                  <c:v>BNP Paribas Cardif - 17</c:v>
                </c:pt>
                <c:pt idx="17">
                  <c:v>CLC - 18</c:v>
                </c:pt>
                <c:pt idx="18">
                  <c:v>CN Life - 19</c:v>
                </c:pt>
                <c:pt idx="19">
                  <c:v>Consorcio Nacional - 20</c:v>
                </c:pt>
                <c:pt idx="20">
                  <c:v>Colmena Seguros - 21</c:v>
                </c:pt>
                <c:pt idx="21">
                  <c:v>HDI Vida - 22</c:v>
                </c:pt>
                <c:pt idx="22">
                  <c:v>BICE Vida - 23</c:v>
                </c:pt>
                <c:pt idx="23">
                  <c:v>MetLife - 24</c:v>
                </c:pt>
                <c:pt idx="24">
                  <c:v>Chilena Consolidada - 25</c:v>
                </c:pt>
                <c:pt idx="25">
                  <c:v>Alemana Seguros - 26</c:v>
                </c:pt>
                <c:pt idx="26">
                  <c:v>Cámara - 27</c:v>
                </c:pt>
                <c:pt idx="27">
                  <c:v>BCI Seguros Vida - 28</c:v>
                </c:pt>
                <c:pt idx="28">
                  <c:v>Security Previsión - 29</c:v>
                </c:pt>
                <c:pt idx="29">
                  <c:v>Bupa - 30</c:v>
                </c:pt>
                <c:pt idx="30">
                  <c:v>Suramericana - 31</c:v>
                </c:pt>
                <c:pt idx="31">
                  <c:v>Zurich Santander - 32</c:v>
                </c:pt>
              </c:strCache>
            </c:strRef>
          </c:cat>
          <c:val>
            <c:numRef>
              <c:f>'Vida Siniestro Directo Promedio'!$C$106:$AK$106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7D-4252-A4EB-F4B63FBEC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84152320"/>
        <c:axId val="1784152880"/>
      </c:barChart>
      <c:catAx>
        <c:axId val="178415232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84152880"/>
        <c:crosses val="autoZero"/>
        <c:auto val="1"/>
        <c:lblAlgn val="ctr"/>
        <c:lblOffset val="100"/>
        <c:noMultiLvlLbl val="0"/>
      </c:catAx>
      <c:valAx>
        <c:axId val="1784152880"/>
        <c:scaling>
          <c:orientation val="minMax"/>
        </c:scaling>
        <c:delete val="0"/>
        <c:axPos val="l"/>
        <c:title>
          <c:tx>
            <c:strRef>
              <c:f>'Vida Siniestro Directo Promedio'!$G$110</c:f>
              <c:strCache>
                <c:ptCount val="1"/>
                <c:pt idx="0">
                  <c:v>UF</c:v>
                </c:pt>
              </c:strCache>
            </c:strRef>
          </c:tx>
          <c:layout>
            <c:manualLayout>
              <c:xMode val="edge"/>
              <c:yMode val="edge"/>
              <c:x val="3.5277777777782057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8415232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5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Siniestro Directo Promedio'!$C$160:$Z$160</c:f>
              <c:strCache>
                <c:ptCount val="24"/>
                <c:pt idx="0">
                  <c:v>Renta Vitalicia de Vejez Anticipada  </c:v>
                </c:pt>
                <c:pt idx="1">
                  <c:v>Seguro con Ahorro Previsional Colectivo (APVC)  </c:v>
                </c:pt>
                <c:pt idx="2">
                  <c:v>Renta Vitalicia de Sobrevivencia  </c:v>
                </c:pt>
                <c:pt idx="3">
                  <c:v>Renta Vitalicia de Invalidez Total  </c:v>
                </c:pt>
                <c:pt idx="4">
                  <c:v>Renta Vitalicia de Vejez Normal  </c:v>
                </c:pt>
                <c:pt idx="5">
                  <c:v>Renta Vitalicia de Invalidez Parcial  </c:v>
                </c:pt>
                <c:pt idx="6">
                  <c:v>Dotal puro o Capital Diferido  </c:v>
                </c:pt>
                <c:pt idx="7">
                  <c:v>Desgravamen Hipotecario  </c:v>
                </c:pt>
                <c:pt idx="8">
                  <c:v>Rentas Privadas y Otras Rentas  </c:v>
                </c:pt>
                <c:pt idx="9">
                  <c:v>Otros  </c:v>
                </c:pt>
                <c:pt idx="10">
                  <c:v>Seguro con Ahorro Previsional (APV)  </c:v>
                </c:pt>
                <c:pt idx="11">
                  <c:v>Temporal de Vida  </c:v>
                </c:pt>
                <c:pt idx="12">
                  <c:v>Vida Entera  </c:v>
                </c:pt>
                <c:pt idx="13">
                  <c:v>Incapacidad o Invalidez  </c:v>
                </c:pt>
                <c:pt idx="14">
                  <c:v>Seguros con Cuenta Única de Inversión (CUI)  </c:v>
                </c:pt>
                <c:pt idx="15">
                  <c:v>Asistencia </c:v>
                </c:pt>
                <c:pt idx="16">
                  <c:v>Accidentes Personales  </c:v>
                </c:pt>
                <c:pt idx="17">
                  <c:v>Seguro Invalidez y Sobrevivencia (SIS)  </c:v>
                </c:pt>
                <c:pt idx="18">
                  <c:v>Mixto o Dotal  </c:v>
                </c:pt>
                <c:pt idx="19">
                  <c:v>Desgravamen Consumos y Otros  </c:v>
                </c:pt>
                <c:pt idx="20">
                  <c:v>Invalidez y Sobrevivencia (C-528)  </c:v>
                </c:pt>
                <c:pt idx="21">
                  <c:v>Protección Familiar  </c:v>
                </c:pt>
                <c:pt idx="22">
                  <c:v>SOAP  </c:v>
                </c:pt>
                <c:pt idx="23">
                  <c:v>Salud  </c:v>
                </c:pt>
              </c:strCache>
            </c:strRef>
          </c:cat>
          <c:val>
            <c:numRef>
              <c:f>'Vida Siniestro Directo Promedio'!$C$161:$Z$161</c:f>
              <c:numCache>
                <c:formatCode>#,##0</c:formatCode>
                <c:ptCount val="24"/>
                <c:pt idx="0">
                  <c:v>23512.971465172006</c:v>
                </c:pt>
                <c:pt idx="1">
                  <c:v>14837.231248960275</c:v>
                </c:pt>
                <c:pt idx="2">
                  <c:v>14542.923070596531</c:v>
                </c:pt>
                <c:pt idx="3">
                  <c:v>6637.2208317069353</c:v>
                </c:pt>
                <c:pt idx="4">
                  <c:v>5949.1660412395959</c:v>
                </c:pt>
                <c:pt idx="5">
                  <c:v>5585.0955799279936</c:v>
                </c:pt>
                <c:pt idx="6">
                  <c:v>938.82205349228241</c:v>
                </c:pt>
                <c:pt idx="7">
                  <c:v>773.67500728208825</c:v>
                </c:pt>
                <c:pt idx="8">
                  <c:v>187.15457896451679</c:v>
                </c:pt>
                <c:pt idx="9">
                  <c:v>158.87458779956827</c:v>
                </c:pt>
                <c:pt idx="10">
                  <c:v>149.66765149921824</c:v>
                </c:pt>
                <c:pt idx="11">
                  <c:v>121.06055596562696</c:v>
                </c:pt>
                <c:pt idx="12">
                  <c:v>120.64921120163514</c:v>
                </c:pt>
                <c:pt idx="13">
                  <c:v>115.94376952930783</c:v>
                </c:pt>
                <c:pt idx="14">
                  <c:v>77.057813370015339</c:v>
                </c:pt>
                <c:pt idx="15">
                  <c:v>58.058621813021297</c:v>
                </c:pt>
                <c:pt idx="16">
                  <c:v>55.289389593955754</c:v>
                </c:pt>
                <c:pt idx="17">
                  <c:v>51.13258801531066</c:v>
                </c:pt>
                <c:pt idx="18">
                  <c:v>50.672765897554228</c:v>
                </c:pt>
                <c:pt idx="19">
                  <c:v>46.751610138148706</c:v>
                </c:pt>
                <c:pt idx="20">
                  <c:v>33.095088003750334</c:v>
                </c:pt>
                <c:pt idx="21">
                  <c:v>16.363331423799668</c:v>
                </c:pt>
                <c:pt idx="22">
                  <c:v>13.592584890274383</c:v>
                </c:pt>
                <c:pt idx="23">
                  <c:v>0.65219312656100137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7-4667-8882-C8BDA1A66476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Siniestro Directo Promedio'!$C$160:$Z$160</c:f>
              <c:strCache>
                <c:ptCount val="24"/>
                <c:pt idx="0">
                  <c:v>Renta Vitalicia de Vejez Anticipada  </c:v>
                </c:pt>
                <c:pt idx="1">
                  <c:v>Seguro con Ahorro Previsional Colectivo (APVC)  </c:v>
                </c:pt>
                <c:pt idx="2">
                  <c:v>Renta Vitalicia de Sobrevivencia  </c:v>
                </c:pt>
                <c:pt idx="3">
                  <c:v>Renta Vitalicia de Invalidez Total  </c:v>
                </c:pt>
                <c:pt idx="4">
                  <c:v>Renta Vitalicia de Vejez Normal  </c:v>
                </c:pt>
                <c:pt idx="5">
                  <c:v>Renta Vitalicia de Invalidez Parcial  </c:v>
                </c:pt>
                <c:pt idx="6">
                  <c:v>Dotal puro o Capital Diferido  </c:v>
                </c:pt>
                <c:pt idx="7">
                  <c:v>Desgravamen Hipotecario  </c:v>
                </c:pt>
                <c:pt idx="8">
                  <c:v>Rentas Privadas y Otras Rentas  </c:v>
                </c:pt>
                <c:pt idx="9">
                  <c:v>Otros  </c:v>
                </c:pt>
                <c:pt idx="10">
                  <c:v>Seguro con Ahorro Previsional (APV)  </c:v>
                </c:pt>
                <c:pt idx="11">
                  <c:v>Temporal de Vida  </c:v>
                </c:pt>
                <c:pt idx="12">
                  <c:v>Vida Entera  </c:v>
                </c:pt>
                <c:pt idx="13">
                  <c:v>Incapacidad o Invalidez  </c:v>
                </c:pt>
                <c:pt idx="14">
                  <c:v>Seguros con Cuenta Única de Inversión (CUI)  </c:v>
                </c:pt>
                <c:pt idx="15">
                  <c:v>Asistencia </c:v>
                </c:pt>
                <c:pt idx="16">
                  <c:v>Accidentes Personales  </c:v>
                </c:pt>
                <c:pt idx="17">
                  <c:v>Seguro Invalidez y Sobrevivencia (SIS)  </c:v>
                </c:pt>
                <c:pt idx="18">
                  <c:v>Mixto o Dotal  </c:v>
                </c:pt>
                <c:pt idx="19">
                  <c:v>Desgravamen Consumos y Otros  </c:v>
                </c:pt>
                <c:pt idx="20">
                  <c:v>Invalidez y Sobrevivencia (C-528)  </c:v>
                </c:pt>
                <c:pt idx="21">
                  <c:v>Protección Familiar  </c:v>
                </c:pt>
                <c:pt idx="22">
                  <c:v>SOAP  </c:v>
                </c:pt>
                <c:pt idx="23">
                  <c:v>Salud  </c:v>
                </c:pt>
              </c:strCache>
            </c:strRef>
          </c:cat>
          <c:val>
            <c:numRef>
              <c:f>'Vida Siniestro Directo Promedio'!$C$163:$Z$163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7-4667-8882-C8BDA1A66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84155120"/>
        <c:axId val="1784155680"/>
      </c:barChart>
      <c:catAx>
        <c:axId val="178415512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84155680"/>
        <c:crosses val="autoZero"/>
        <c:auto val="1"/>
        <c:lblAlgn val="ctr"/>
        <c:lblOffset val="100"/>
        <c:noMultiLvlLbl val="0"/>
      </c:catAx>
      <c:valAx>
        <c:axId val="1784155680"/>
        <c:scaling>
          <c:orientation val="minMax"/>
        </c:scaling>
        <c:delete val="0"/>
        <c:axPos val="l"/>
        <c:title>
          <c:tx>
            <c:strRef>
              <c:f>'Vida Siniestro Directo Promedio'!$G$168</c:f>
              <c:strCache>
                <c:ptCount val="1"/>
                <c:pt idx="0">
                  <c:v>UF</c:v>
                </c:pt>
              </c:strCache>
            </c:strRef>
          </c:tx>
          <c:layout>
            <c:manualLayout>
              <c:xMode val="edge"/>
              <c:yMode val="edge"/>
              <c:x val="3.5277777777782083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8415512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6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Número de Siniestros'!$C$104:$AK$104</c:f>
              <c:strCache>
                <c:ptCount val="32"/>
                <c:pt idx="0">
                  <c:v>Security Previsión - 1</c:v>
                </c:pt>
                <c:pt idx="1">
                  <c:v>Cámara - 2</c:v>
                </c:pt>
                <c:pt idx="2">
                  <c:v>MetLife - 3</c:v>
                </c:pt>
                <c:pt idx="3">
                  <c:v>Chilena Consolidada - 4</c:v>
                </c:pt>
                <c:pt idx="4">
                  <c:v>BICE Vida - 5</c:v>
                </c:pt>
                <c:pt idx="5">
                  <c:v>Suramericana - 6</c:v>
                </c:pt>
                <c:pt idx="6">
                  <c:v>Consorcio Nacional - 7</c:v>
                </c:pt>
                <c:pt idx="7">
                  <c:v>BCI Seguros Vida - 8</c:v>
                </c:pt>
                <c:pt idx="8">
                  <c:v>Bupa - 9</c:v>
                </c:pt>
                <c:pt idx="9">
                  <c:v>Penta Vida - 10</c:v>
                </c:pt>
                <c:pt idx="10">
                  <c:v>Ohio National - 11</c:v>
                </c:pt>
                <c:pt idx="11">
                  <c:v>CN Life - 12</c:v>
                </c:pt>
                <c:pt idx="12">
                  <c:v>BNP Paribas Cardif - 13</c:v>
                </c:pt>
                <c:pt idx="13">
                  <c:v>Confuturo - 14</c:v>
                </c:pt>
                <c:pt idx="14">
                  <c:v>Alemana Seguros - 15</c:v>
                </c:pt>
                <c:pt idx="15">
                  <c:v>Rigel - 16</c:v>
                </c:pt>
                <c:pt idx="16">
                  <c:v>HDI Vida - 17</c:v>
                </c:pt>
                <c:pt idx="17">
                  <c:v>Mutual de Seguros - 18</c:v>
                </c:pt>
                <c:pt idx="18">
                  <c:v>4 Life Seguros - 19</c:v>
                </c:pt>
                <c:pt idx="19">
                  <c:v>CLC - 20</c:v>
                </c:pt>
                <c:pt idx="20">
                  <c:v>BanChile - 21</c:v>
                </c:pt>
                <c:pt idx="21">
                  <c:v>M. del Ej. y Av. - 22</c:v>
                </c:pt>
                <c:pt idx="22">
                  <c:v>Save Seguros - 23</c:v>
                </c:pt>
                <c:pt idx="23">
                  <c:v>Sura - 24</c:v>
                </c:pt>
                <c:pt idx="24">
                  <c:v>Colmena Seguros - 25</c:v>
                </c:pt>
                <c:pt idx="25">
                  <c:v>CF Seguros de Vida - 26</c:v>
                </c:pt>
                <c:pt idx="26">
                  <c:v>Principal - 27</c:v>
                </c:pt>
                <c:pt idx="27">
                  <c:v>Zurich Santander - 28</c:v>
                </c:pt>
                <c:pt idx="28">
                  <c:v>Mapfre Vida - 29</c:v>
                </c:pt>
                <c:pt idx="29">
                  <c:v>Chubb Vida - 30</c:v>
                </c:pt>
                <c:pt idx="30">
                  <c:v>Renta Nacional - 31</c:v>
                </c:pt>
                <c:pt idx="31">
                  <c:v>EuroAmérica - 32</c:v>
                </c:pt>
              </c:strCache>
            </c:strRef>
          </c:cat>
          <c:val>
            <c:numRef>
              <c:f>'Vida Número de Siniestros'!$C$103:$AK$103</c:f>
              <c:numCache>
                <c:formatCode>#,##0</c:formatCode>
                <c:ptCount val="35"/>
                <c:pt idx="0">
                  <c:v>1565.1579999999999</c:v>
                </c:pt>
                <c:pt idx="1">
                  <c:v>653.33000000000004</c:v>
                </c:pt>
                <c:pt idx="2">
                  <c:v>617.55100000000004</c:v>
                </c:pt>
                <c:pt idx="3">
                  <c:v>585.26800000000003</c:v>
                </c:pt>
                <c:pt idx="4">
                  <c:v>502.65899999999999</c:v>
                </c:pt>
                <c:pt idx="5">
                  <c:v>309.38200000000001</c:v>
                </c:pt>
                <c:pt idx="6">
                  <c:v>284.50200000000001</c:v>
                </c:pt>
                <c:pt idx="7">
                  <c:v>269.45999999999998</c:v>
                </c:pt>
                <c:pt idx="8">
                  <c:v>183.71700000000001</c:v>
                </c:pt>
                <c:pt idx="9">
                  <c:v>26.145</c:v>
                </c:pt>
                <c:pt idx="10">
                  <c:v>20.971</c:v>
                </c:pt>
                <c:pt idx="11">
                  <c:v>12.321999999999999</c:v>
                </c:pt>
                <c:pt idx="12">
                  <c:v>8.5549999999999997</c:v>
                </c:pt>
                <c:pt idx="13">
                  <c:v>8.3650000000000002</c:v>
                </c:pt>
                <c:pt idx="14">
                  <c:v>8.2810000000000006</c:v>
                </c:pt>
                <c:pt idx="15">
                  <c:v>7.0819999999999999</c:v>
                </c:pt>
                <c:pt idx="16">
                  <c:v>6.4130000000000003</c:v>
                </c:pt>
                <c:pt idx="17">
                  <c:v>5.399</c:v>
                </c:pt>
                <c:pt idx="18">
                  <c:v>4.9489999999999998</c:v>
                </c:pt>
                <c:pt idx="19">
                  <c:v>3.544</c:v>
                </c:pt>
                <c:pt idx="20">
                  <c:v>3.3460000000000001</c:v>
                </c:pt>
                <c:pt idx="21">
                  <c:v>2.0569999999999999</c:v>
                </c:pt>
                <c:pt idx="22">
                  <c:v>1.768</c:v>
                </c:pt>
                <c:pt idx="23">
                  <c:v>1.6539999999999999</c:v>
                </c:pt>
                <c:pt idx="24">
                  <c:v>1.5840000000000001</c:v>
                </c:pt>
                <c:pt idx="25">
                  <c:v>1.1439999999999999</c:v>
                </c:pt>
                <c:pt idx="26">
                  <c:v>1.125</c:v>
                </c:pt>
                <c:pt idx="27">
                  <c:v>0.82899999999999996</c:v>
                </c:pt>
                <c:pt idx="28">
                  <c:v>0.33800000000000002</c:v>
                </c:pt>
                <c:pt idx="29">
                  <c:v>0.26100000000000001</c:v>
                </c:pt>
                <c:pt idx="30">
                  <c:v>0.13500000000000001</c:v>
                </c:pt>
                <c:pt idx="31">
                  <c:v>3.2000000000000001E-2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9-46FD-9DE7-7AF7D5C57FE6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'Vida Número de Siniestros'!$C$104:$AK$104</c:f>
              <c:strCache>
                <c:ptCount val="32"/>
                <c:pt idx="0">
                  <c:v>Security Previsión - 1</c:v>
                </c:pt>
                <c:pt idx="1">
                  <c:v>Cámara - 2</c:v>
                </c:pt>
                <c:pt idx="2">
                  <c:v>MetLife - 3</c:v>
                </c:pt>
                <c:pt idx="3">
                  <c:v>Chilena Consolidada - 4</c:v>
                </c:pt>
                <c:pt idx="4">
                  <c:v>BICE Vida - 5</c:v>
                </c:pt>
                <c:pt idx="5">
                  <c:v>Suramericana - 6</c:v>
                </c:pt>
                <c:pt idx="6">
                  <c:v>Consorcio Nacional - 7</c:v>
                </c:pt>
                <c:pt idx="7">
                  <c:v>BCI Seguros Vida - 8</c:v>
                </c:pt>
                <c:pt idx="8">
                  <c:v>Bupa - 9</c:v>
                </c:pt>
                <c:pt idx="9">
                  <c:v>Penta Vida - 10</c:v>
                </c:pt>
                <c:pt idx="10">
                  <c:v>Ohio National - 11</c:v>
                </c:pt>
                <c:pt idx="11">
                  <c:v>CN Life - 12</c:v>
                </c:pt>
                <c:pt idx="12">
                  <c:v>BNP Paribas Cardif - 13</c:v>
                </c:pt>
                <c:pt idx="13">
                  <c:v>Confuturo - 14</c:v>
                </c:pt>
                <c:pt idx="14">
                  <c:v>Alemana Seguros - 15</c:v>
                </c:pt>
                <c:pt idx="15">
                  <c:v>Rigel - 16</c:v>
                </c:pt>
                <c:pt idx="16">
                  <c:v>HDI Vida - 17</c:v>
                </c:pt>
                <c:pt idx="17">
                  <c:v>Mutual de Seguros - 18</c:v>
                </c:pt>
                <c:pt idx="18">
                  <c:v>4 Life Seguros - 19</c:v>
                </c:pt>
                <c:pt idx="19">
                  <c:v>CLC - 20</c:v>
                </c:pt>
                <c:pt idx="20">
                  <c:v>BanChile - 21</c:v>
                </c:pt>
                <c:pt idx="21">
                  <c:v>M. del Ej. y Av. - 22</c:v>
                </c:pt>
                <c:pt idx="22">
                  <c:v>Save Seguros - 23</c:v>
                </c:pt>
                <c:pt idx="23">
                  <c:v>Sura - 24</c:v>
                </c:pt>
                <c:pt idx="24">
                  <c:v>Colmena Seguros - 25</c:v>
                </c:pt>
                <c:pt idx="25">
                  <c:v>CF Seguros de Vida - 26</c:v>
                </c:pt>
                <c:pt idx="26">
                  <c:v>Principal - 27</c:v>
                </c:pt>
                <c:pt idx="27">
                  <c:v>Zurich Santander - 28</c:v>
                </c:pt>
                <c:pt idx="28">
                  <c:v>Mapfre Vida - 29</c:v>
                </c:pt>
                <c:pt idx="29">
                  <c:v>Chubb Vida - 30</c:v>
                </c:pt>
                <c:pt idx="30">
                  <c:v>Renta Nacional - 31</c:v>
                </c:pt>
                <c:pt idx="31">
                  <c:v>EuroAmérica - 32</c:v>
                </c:pt>
              </c:strCache>
            </c:strRef>
          </c:cat>
          <c:val>
            <c:numRef>
              <c:f>'Vida Número de Siniestros'!$C$106:$AK$106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69-46FD-9DE7-7AF7D5C57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84161840"/>
        <c:axId val="1784162400"/>
      </c:barChart>
      <c:catAx>
        <c:axId val="17841618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84162400"/>
        <c:crosses val="autoZero"/>
        <c:auto val="1"/>
        <c:lblAlgn val="ctr"/>
        <c:lblOffset val="100"/>
        <c:noMultiLvlLbl val="0"/>
      </c:catAx>
      <c:valAx>
        <c:axId val="1784162400"/>
        <c:scaling>
          <c:orientation val="minMax"/>
        </c:scaling>
        <c:delete val="0"/>
        <c:axPos val="l"/>
        <c:title>
          <c:tx>
            <c:strRef>
              <c:f>'Vida Número de Siniestros'!$G$110</c:f>
              <c:strCache>
                <c:ptCount val="1"/>
                <c:pt idx="0">
                  <c:v>Miles de Siniestros</c:v>
                </c:pt>
              </c:strCache>
            </c:strRef>
          </c:tx>
          <c:layout>
            <c:manualLayout>
              <c:xMode val="edge"/>
              <c:yMode val="edge"/>
              <c:x val="3.5277777777782105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8416184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6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;\-#,##0;;@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'Vida Número de Siniestros'!$C$160:$Z$160</c:f>
              <c:strCache>
                <c:ptCount val="24"/>
                <c:pt idx="0">
                  <c:v>Salud</c:v>
                </c:pt>
                <c:pt idx="1">
                  <c:v>Seguro Invalidez y Sobrevivencia (SIS)</c:v>
                </c:pt>
                <c:pt idx="2">
                  <c:v>Seguros con Cuenta Única de Inversión (CUI)</c:v>
                </c:pt>
                <c:pt idx="3">
                  <c:v>Desgravamen Consumos y Otros</c:v>
                </c:pt>
                <c:pt idx="4">
                  <c:v>Seguro con Ahorro Previsional (APV)</c:v>
                </c:pt>
                <c:pt idx="5">
                  <c:v>Temporal de Vida</c:v>
                </c:pt>
                <c:pt idx="6">
                  <c:v>Protección Familiar</c:v>
                </c:pt>
                <c:pt idx="7">
                  <c:v>Mixto o Dotal</c:v>
                </c:pt>
                <c:pt idx="8">
                  <c:v>Invalidez y Sobrevivencia (C-528)</c:v>
                </c:pt>
                <c:pt idx="9">
                  <c:v>Accidentes Personales</c:v>
                </c:pt>
                <c:pt idx="10">
                  <c:v>Rentas Privadas y Otras Rentas</c:v>
                </c:pt>
                <c:pt idx="11">
                  <c:v>Renta Vitalicia de Vejez Normal</c:v>
                </c:pt>
                <c:pt idx="12">
                  <c:v>Incapacidad o Invalidez</c:v>
                </c:pt>
                <c:pt idx="13">
                  <c:v>Desgravamen Hipotecario</c:v>
                </c:pt>
                <c:pt idx="14">
                  <c:v>SOAP</c:v>
                </c:pt>
                <c:pt idx="15">
                  <c:v>Renta Vitalicia de Invalidez Total</c:v>
                </c:pt>
                <c:pt idx="16">
                  <c:v>Otros</c:v>
                </c:pt>
                <c:pt idx="17">
                  <c:v>Asistencia </c:v>
                </c:pt>
                <c:pt idx="18">
                  <c:v>Vida Entera</c:v>
                </c:pt>
                <c:pt idx="19">
                  <c:v>Renta Vitalicia de Vejez Anticipada</c:v>
                </c:pt>
                <c:pt idx="20">
                  <c:v>Renta Vitalicia de Sobrevivencia</c:v>
                </c:pt>
                <c:pt idx="21">
                  <c:v>Renta Vitalicia de Invalidez Parcial</c:v>
                </c:pt>
                <c:pt idx="22">
                  <c:v>Dotal puro o Capital Diferido</c:v>
                </c:pt>
                <c:pt idx="23">
                  <c:v>Seguro con Ahorro Previsional Colectivo (APVC)</c:v>
                </c:pt>
              </c:strCache>
            </c:strRef>
          </c:cat>
          <c:val>
            <c:numRef>
              <c:f>'Vida Número de Siniestros'!$C$161:$Z$161</c:f>
              <c:numCache>
                <c:formatCode>#,##0</c:formatCode>
                <c:ptCount val="24"/>
                <c:pt idx="0">
                  <c:v>4887.6009999999997</c:v>
                </c:pt>
                <c:pt idx="1">
                  <c:v>103.867</c:v>
                </c:pt>
                <c:pt idx="2">
                  <c:v>41.706000000000003</c:v>
                </c:pt>
                <c:pt idx="3">
                  <c:v>16.094000000000001</c:v>
                </c:pt>
                <c:pt idx="4">
                  <c:v>12.015000000000001</c:v>
                </c:pt>
                <c:pt idx="5">
                  <c:v>8.4960000000000004</c:v>
                </c:pt>
                <c:pt idx="6">
                  <c:v>7.9749999999999996</c:v>
                </c:pt>
                <c:pt idx="7">
                  <c:v>6.5389999999999997</c:v>
                </c:pt>
                <c:pt idx="8">
                  <c:v>2.8</c:v>
                </c:pt>
                <c:pt idx="9">
                  <c:v>2.6680000000000001</c:v>
                </c:pt>
                <c:pt idx="10">
                  <c:v>1.93</c:v>
                </c:pt>
                <c:pt idx="11">
                  <c:v>1.4450000000000001</c:v>
                </c:pt>
                <c:pt idx="12">
                  <c:v>1.004</c:v>
                </c:pt>
                <c:pt idx="13">
                  <c:v>0.90400000000000003</c:v>
                </c:pt>
                <c:pt idx="14">
                  <c:v>0.71699999999999997</c:v>
                </c:pt>
                <c:pt idx="15">
                  <c:v>0.376</c:v>
                </c:pt>
                <c:pt idx="16">
                  <c:v>0.30499999999999999</c:v>
                </c:pt>
                <c:pt idx="17">
                  <c:v>0.24199999999999999</c:v>
                </c:pt>
                <c:pt idx="18">
                  <c:v>0.215</c:v>
                </c:pt>
                <c:pt idx="19">
                  <c:v>0.17</c:v>
                </c:pt>
                <c:pt idx="20">
                  <c:v>0.16500000000000001</c:v>
                </c:pt>
                <c:pt idx="21">
                  <c:v>6.5000000000000002E-2</c:v>
                </c:pt>
                <c:pt idx="22">
                  <c:v>2.4E-2</c:v>
                </c:pt>
                <c:pt idx="23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8-4455-B37F-4F654D105410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val>
            <c:numRef>
              <c:f>'Vida Número de Siniestros'!$C$163:$Z$163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8-4455-B37F-4F654D105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84164640"/>
        <c:axId val="1784165200"/>
      </c:barChart>
      <c:catAx>
        <c:axId val="17841646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784165200"/>
        <c:crosses val="autoZero"/>
        <c:auto val="1"/>
        <c:lblAlgn val="ctr"/>
        <c:lblOffset val="100"/>
        <c:noMultiLvlLbl val="0"/>
      </c:catAx>
      <c:valAx>
        <c:axId val="1784165200"/>
        <c:scaling>
          <c:orientation val="minMax"/>
        </c:scaling>
        <c:delete val="0"/>
        <c:axPos val="l"/>
        <c:title>
          <c:tx>
            <c:strRef>
              <c:f>'Vida Número de Siniestros'!$G$168</c:f>
              <c:strCache>
                <c:ptCount val="1"/>
                <c:pt idx="0">
                  <c:v>Miles de Siniestros</c:v>
                </c:pt>
              </c:strCache>
            </c:strRef>
          </c:tx>
          <c:layout>
            <c:manualLayout>
              <c:xMode val="edge"/>
              <c:yMode val="edge"/>
              <c:x val="3.5277777777782131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78416464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734907407407423E-2"/>
          <c:y val="3.5277777777777776E-2"/>
          <c:w val="0.92153416666666665"/>
          <c:h val="0.671268181818181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'Vida Indicadores de Gestión'!$C$32:$AL$32</c:f>
              <c:strCache>
                <c:ptCount val="33"/>
                <c:pt idx="0">
                  <c:v>BICE Vida - 1</c:v>
                </c:pt>
                <c:pt idx="1">
                  <c:v>EuroAmérica - 2</c:v>
                </c:pt>
                <c:pt idx="2">
                  <c:v>Consorcio Nacional - 3</c:v>
                </c:pt>
                <c:pt idx="3">
                  <c:v>CN Life - 4</c:v>
                </c:pt>
                <c:pt idx="4">
                  <c:v>Chilena Consolidada - 5</c:v>
                </c:pt>
                <c:pt idx="5">
                  <c:v>M. del Ej. y Av. - 6</c:v>
                </c:pt>
                <c:pt idx="6">
                  <c:v>Confuturo - 7</c:v>
                </c:pt>
                <c:pt idx="7">
                  <c:v>4 Life Seguros - 8</c:v>
                </c:pt>
                <c:pt idx="8">
                  <c:v>Security Previsión - 9</c:v>
                </c:pt>
                <c:pt idx="9">
                  <c:v>Penta Vida - 10</c:v>
                </c:pt>
                <c:pt idx="10">
                  <c:v>BNP Paribas Cardif - 11</c:v>
                </c:pt>
                <c:pt idx="11">
                  <c:v>Principal - 12</c:v>
                </c:pt>
                <c:pt idx="12">
                  <c:v>MetLife - 13</c:v>
                </c:pt>
                <c:pt idx="13">
                  <c:v>Zurich Santander - 14</c:v>
                </c:pt>
                <c:pt idx="14">
                  <c:v>Ohio National - 15</c:v>
                </c:pt>
                <c:pt idx="15">
                  <c:v>Mutual de Seguros - 16</c:v>
                </c:pt>
                <c:pt idx="16">
                  <c:v>Renta Nacional - 17</c:v>
                </c:pt>
                <c:pt idx="17">
                  <c:v>BCI Seguros Vida - 18</c:v>
                </c:pt>
                <c:pt idx="18">
                  <c:v>Mapfre Vida - 19</c:v>
                </c:pt>
                <c:pt idx="19">
                  <c:v>Save Seguros - 20</c:v>
                </c:pt>
                <c:pt idx="20">
                  <c:v>CF Seguros de Vida - 21</c:v>
                </c:pt>
                <c:pt idx="21">
                  <c:v>HDI Vida - 22</c:v>
                </c:pt>
                <c:pt idx="22">
                  <c:v>Sura - 23</c:v>
                </c:pt>
                <c:pt idx="23">
                  <c:v>Chubb Vida - 24</c:v>
                </c:pt>
                <c:pt idx="24">
                  <c:v>Colmena Seguros - 25</c:v>
                </c:pt>
                <c:pt idx="25">
                  <c:v>Rigel - 26</c:v>
                </c:pt>
                <c:pt idx="26">
                  <c:v>BanChile - 27</c:v>
                </c:pt>
                <c:pt idx="27">
                  <c:v>CLC - 28</c:v>
                </c:pt>
                <c:pt idx="28">
                  <c:v>Suramericana - 29</c:v>
                </c:pt>
                <c:pt idx="29">
                  <c:v>Huelen - 30</c:v>
                </c:pt>
                <c:pt idx="30">
                  <c:v>Cámara - 31</c:v>
                </c:pt>
                <c:pt idx="31">
                  <c:v>Bupa - 32</c:v>
                </c:pt>
                <c:pt idx="32">
                  <c:v>Alemana Seguros - 33</c:v>
                </c:pt>
              </c:strCache>
            </c:strRef>
          </c:cat>
          <c:val>
            <c:numRef>
              <c:f>'Vida Indicadores de Gestión'!$C$31:$AK$31</c:f>
              <c:numCache>
                <c:formatCode>0.0%</c:formatCode>
                <c:ptCount val="35"/>
                <c:pt idx="0">
                  <c:v>9.163934158803122E-2</c:v>
                </c:pt>
                <c:pt idx="1">
                  <c:v>9.0277291578177168E-2</c:v>
                </c:pt>
                <c:pt idx="2">
                  <c:v>8.8934639877535013E-2</c:v>
                </c:pt>
                <c:pt idx="3">
                  <c:v>8.0963824752559407E-2</c:v>
                </c:pt>
                <c:pt idx="4">
                  <c:v>7.1056553120421431E-2</c:v>
                </c:pt>
                <c:pt idx="5">
                  <c:v>6.8567784319543731E-2</c:v>
                </c:pt>
                <c:pt idx="6">
                  <c:v>6.6104975470812566E-2</c:v>
                </c:pt>
                <c:pt idx="7">
                  <c:v>5.96502912181337E-2</c:v>
                </c:pt>
                <c:pt idx="8">
                  <c:v>5.8164485553752199E-2</c:v>
                </c:pt>
                <c:pt idx="9">
                  <c:v>5.5890036330182948E-2</c:v>
                </c:pt>
                <c:pt idx="10">
                  <c:v>5.1453256771326457E-2</c:v>
                </c:pt>
                <c:pt idx="11">
                  <c:v>4.8314689800970305E-2</c:v>
                </c:pt>
                <c:pt idx="12">
                  <c:v>4.8276840586624563E-2</c:v>
                </c:pt>
                <c:pt idx="13">
                  <c:v>4.6410763546901962E-2</c:v>
                </c:pt>
                <c:pt idx="14">
                  <c:v>3.9177096315983387E-2</c:v>
                </c:pt>
                <c:pt idx="15">
                  <c:v>3.8217070093031984E-2</c:v>
                </c:pt>
                <c:pt idx="16">
                  <c:v>3.3790549647384392E-2</c:v>
                </c:pt>
                <c:pt idx="17">
                  <c:v>3.2444039492177536E-2</c:v>
                </c:pt>
                <c:pt idx="18">
                  <c:v>2.837793481602149E-2</c:v>
                </c:pt>
                <c:pt idx="19">
                  <c:v>2.8193573300053745E-2</c:v>
                </c:pt>
                <c:pt idx="20">
                  <c:v>2.2771029194134748E-2</c:v>
                </c:pt>
                <c:pt idx="21">
                  <c:v>1.8883274068276359E-2</c:v>
                </c:pt>
                <c:pt idx="22">
                  <c:v>1.7699892682187822E-2</c:v>
                </c:pt>
                <c:pt idx="23">
                  <c:v>1.7339755895694291E-2</c:v>
                </c:pt>
                <c:pt idx="24">
                  <c:v>1.6642995776434431E-2</c:v>
                </c:pt>
                <c:pt idx="25">
                  <c:v>1.5021372927231887E-2</c:v>
                </c:pt>
                <c:pt idx="26">
                  <c:v>1.4746959612321978E-2</c:v>
                </c:pt>
                <c:pt idx="27">
                  <c:v>8.565857563180233E-3</c:v>
                </c:pt>
                <c:pt idx="28">
                  <c:v>7.4706923370263002E-3</c:v>
                </c:pt>
                <c:pt idx="29">
                  <c:v>2.6348627956774206E-3</c:v>
                </c:pt>
                <c:pt idx="30">
                  <c:v>-1.755957130814612E-3</c:v>
                </c:pt>
                <c:pt idx="31">
                  <c:v>-6.7308868967137061E-3</c:v>
                </c:pt>
                <c:pt idx="32">
                  <c:v>-9.10461320627254E-3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4-444C-969C-9A76CDD0A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845813216"/>
        <c:axId val="1845813776"/>
      </c:barChart>
      <c:barChart>
        <c:barDir val="col"/>
        <c:grouping val="clustered"/>
        <c:varyColors val="0"/>
        <c:ser>
          <c:idx val="1"/>
          <c:order val="1"/>
          <c:spPr>
            <a:solidFill>
              <a:srgbClr val="007EEA"/>
            </a:solidFill>
            <a:ln>
              <a:noFill/>
            </a:ln>
            <a:effectLst/>
          </c:spPr>
          <c:invertIfNegative val="0"/>
          <c:cat>
            <c:strRef>
              <c:f>'Vida Indicadores de Gestión'!$C$32:$AK$32</c:f>
              <c:strCache>
                <c:ptCount val="33"/>
                <c:pt idx="0">
                  <c:v>BICE Vida - 1</c:v>
                </c:pt>
                <c:pt idx="1">
                  <c:v>EuroAmérica - 2</c:v>
                </c:pt>
                <c:pt idx="2">
                  <c:v>Consorcio Nacional - 3</c:v>
                </c:pt>
                <c:pt idx="3">
                  <c:v>CN Life - 4</c:v>
                </c:pt>
                <c:pt idx="4">
                  <c:v>Chilena Consolidada - 5</c:v>
                </c:pt>
                <c:pt idx="5">
                  <c:v>M. del Ej. y Av. - 6</c:v>
                </c:pt>
                <c:pt idx="6">
                  <c:v>Confuturo - 7</c:v>
                </c:pt>
                <c:pt idx="7">
                  <c:v>4 Life Seguros - 8</c:v>
                </c:pt>
                <c:pt idx="8">
                  <c:v>Security Previsión - 9</c:v>
                </c:pt>
                <c:pt idx="9">
                  <c:v>Penta Vida - 10</c:v>
                </c:pt>
                <c:pt idx="10">
                  <c:v>BNP Paribas Cardif - 11</c:v>
                </c:pt>
                <c:pt idx="11">
                  <c:v>Principal - 12</c:v>
                </c:pt>
                <c:pt idx="12">
                  <c:v>MetLife - 13</c:v>
                </c:pt>
                <c:pt idx="13">
                  <c:v>Zurich Santander - 14</c:v>
                </c:pt>
                <c:pt idx="14">
                  <c:v>Ohio National - 15</c:v>
                </c:pt>
                <c:pt idx="15">
                  <c:v>Mutual de Seguros - 16</c:v>
                </c:pt>
                <c:pt idx="16">
                  <c:v>Renta Nacional - 17</c:v>
                </c:pt>
                <c:pt idx="17">
                  <c:v>BCI Seguros Vida - 18</c:v>
                </c:pt>
                <c:pt idx="18">
                  <c:v>Mapfre Vida - 19</c:v>
                </c:pt>
                <c:pt idx="19">
                  <c:v>Save Seguros - 20</c:v>
                </c:pt>
                <c:pt idx="20">
                  <c:v>CF Seguros de Vida - 21</c:v>
                </c:pt>
                <c:pt idx="21">
                  <c:v>HDI Vida - 22</c:v>
                </c:pt>
                <c:pt idx="22">
                  <c:v>Sura - 23</c:v>
                </c:pt>
                <c:pt idx="23">
                  <c:v>Chubb Vida - 24</c:v>
                </c:pt>
                <c:pt idx="24">
                  <c:v>Colmena Seguros - 25</c:v>
                </c:pt>
                <c:pt idx="25">
                  <c:v>Rigel - 26</c:v>
                </c:pt>
                <c:pt idx="26">
                  <c:v>BanChile - 27</c:v>
                </c:pt>
                <c:pt idx="27">
                  <c:v>CLC - 28</c:v>
                </c:pt>
                <c:pt idx="28">
                  <c:v>Suramericana - 29</c:v>
                </c:pt>
                <c:pt idx="29">
                  <c:v>Huelen - 30</c:v>
                </c:pt>
                <c:pt idx="30">
                  <c:v>Cámara - 31</c:v>
                </c:pt>
                <c:pt idx="31">
                  <c:v>Bupa - 32</c:v>
                </c:pt>
                <c:pt idx="32">
                  <c:v>Alemana Seguros - 33</c:v>
                </c:pt>
              </c:strCache>
            </c:strRef>
          </c:cat>
          <c:val>
            <c:numRef>
              <c:f>'Vida Indicadores de Gestión'!$C$34:$AK$34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4-444C-969C-9A76CDD0A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845814896"/>
        <c:axId val="1845814336"/>
      </c:barChart>
      <c:catAx>
        <c:axId val="1845813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45813776"/>
        <c:crosses val="autoZero"/>
        <c:auto val="1"/>
        <c:lblAlgn val="ctr"/>
        <c:lblOffset val="100"/>
        <c:noMultiLvlLbl val="0"/>
      </c:catAx>
      <c:valAx>
        <c:axId val="184581377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45813216"/>
        <c:crosses val="autoZero"/>
        <c:crossBetween val="between"/>
      </c:valAx>
      <c:valAx>
        <c:axId val="184581433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845814896"/>
        <c:crosses val="max"/>
        <c:crossBetween val="between"/>
      </c:valAx>
      <c:catAx>
        <c:axId val="1845814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58143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57777777777785E-2"/>
          <c:y val="8.9109090909091068E-2"/>
          <c:w val="0.90242055555555567"/>
          <c:h val="0.59713787878787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'Gen. EERR'!$B$131</c:f>
              <c:strCache>
                <c:ptCount val="1"/>
                <c:pt idx="0">
                  <c:v>Prima Aceptada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EERR'!$C$85:$AI$85</c:f>
              <c:strCache>
                <c:ptCount val="33"/>
                <c:pt idx="0">
                  <c:v>BCI Seguros - 1</c:v>
                </c:pt>
                <c:pt idx="1">
                  <c:v>Suramericana - 2</c:v>
                </c:pt>
                <c:pt idx="2">
                  <c:v>Liberty Seguros - 3</c:v>
                </c:pt>
                <c:pt idx="3">
                  <c:v>HDI Seguros - 4</c:v>
                </c:pt>
                <c:pt idx="4">
                  <c:v>Southbridge - 5</c:v>
                </c:pt>
                <c:pt idx="5">
                  <c:v>Chubb Generales - 6</c:v>
                </c:pt>
                <c:pt idx="6">
                  <c:v>Mapfre - 7</c:v>
                </c:pt>
                <c:pt idx="7">
                  <c:v>Chilena Consolidada - 8</c:v>
                </c:pt>
                <c:pt idx="8">
                  <c:v>BNP Paribas Cardif - 9</c:v>
                </c:pt>
                <c:pt idx="9">
                  <c:v>Consorcio Nacional - 10</c:v>
                </c:pt>
                <c:pt idx="10">
                  <c:v>Unnio - 11</c:v>
                </c:pt>
                <c:pt idx="11">
                  <c:v>Renta Nacional - 12</c:v>
                </c:pt>
                <c:pt idx="12">
                  <c:v>Reale Chile - 13</c:v>
                </c:pt>
                <c:pt idx="13">
                  <c:v>Orion Seguros - 14</c:v>
                </c:pt>
                <c:pt idx="14">
                  <c:v>Zurich Santander - 15</c:v>
                </c:pt>
                <c:pt idx="15">
                  <c:v>Continental Crédito - 16</c:v>
                </c:pt>
                <c:pt idx="16">
                  <c:v>Starr International - 17</c:v>
                </c:pt>
                <c:pt idx="17">
                  <c:v>Zenit Seguros - 18</c:v>
                </c:pt>
                <c:pt idx="18">
                  <c:v>Continental Generales - 19</c:v>
                </c:pt>
                <c:pt idx="19">
                  <c:v>FID Chile - 20</c:v>
                </c:pt>
                <c:pt idx="20">
                  <c:v>AVLA Crédito - 21</c:v>
                </c:pt>
                <c:pt idx="21">
                  <c:v>Porvenir - 22</c:v>
                </c:pt>
                <c:pt idx="22">
                  <c:v>Contempora - 23</c:v>
                </c:pt>
                <c:pt idx="23">
                  <c:v>Coface Chile - 24</c:v>
                </c:pt>
                <c:pt idx="24">
                  <c:v>Solunión Chile - 25</c:v>
                </c:pt>
                <c:pt idx="25">
                  <c:v>Assurant Chile - 26</c:v>
                </c:pt>
                <c:pt idx="26">
                  <c:v>MetLife Generales - 27</c:v>
                </c:pt>
                <c:pt idx="27">
                  <c:v>Suaval - 28</c:v>
                </c:pt>
                <c:pt idx="28">
                  <c:v>Orsan Crédito - 29</c:v>
                </c:pt>
                <c:pt idx="29">
                  <c:v>Cesce Chile - 30</c:v>
                </c:pt>
                <c:pt idx="30">
                  <c:v>HDI Gar. y Cré. - 31</c:v>
                </c:pt>
                <c:pt idx="31">
                  <c:v>SegChile - 32</c:v>
                </c:pt>
                <c:pt idx="32">
                  <c:v>Huelen - 33</c:v>
                </c:pt>
              </c:strCache>
            </c:strRef>
          </c:cat>
          <c:val>
            <c:numRef>
              <c:f>'Gen. EERR'!$C$131:$AJ$131</c:f>
              <c:numCache>
                <c:formatCode>#,##0</c:formatCode>
                <c:ptCount val="34"/>
                <c:pt idx="0">
                  <c:v>0.25671233352055489</c:v>
                </c:pt>
                <c:pt idx="1">
                  <c:v>568.78863144702279</c:v>
                </c:pt>
                <c:pt idx="2">
                  <c:v>0</c:v>
                </c:pt>
                <c:pt idx="3">
                  <c:v>0</c:v>
                </c:pt>
                <c:pt idx="4">
                  <c:v>39.990549339219193</c:v>
                </c:pt>
                <c:pt idx="5">
                  <c:v>211.67942460512535</c:v>
                </c:pt>
                <c:pt idx="6">
                  <c:v>0</c:v>
                </c:pt>
                <c:pt idx="7">
                  <c:v>0</c:v>
                </c:pt>
                <c:pt idx="8">
                  <c:v>-0.24075711427577084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9.0229996696691295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2.9103476570832156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DB-4311-8081-EE34819DE358}"/>
            </c:ext>
          </c:extLst>
        </c:ser>
        <c:ser>
          <c:idx val="0"/>
          <c:order val="1"/>
          <c:tx>
            <c:strRef>
              <c:f>'Gen. EERR'!$B$130</c:f>
              <c:strCache>
                <c:ptCount val="1"/>
                <c:pt idx="0">
                  <c:v>Prima Directa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EERR'!$C$85:$AI$85</c:f>
              <c:strCache>
                <c:ptCount val="33"/>
                <c:pt idx="0">
                  <c:v>BCI Seguros - 1</c:v>
                </c:pt>
                <c:pt idx="1">
                  <c:v>Suramericana - 2</c:v>
                </c:pt>
                <c:pt idx="2">
                  <c:v>Liberty Seguros - 3</c:v>
                </c:pt>
                <c:pt idx="3">
                  <c:v>HDI Seguros - 4</c:v>
                </c:pt>
                <c:pt idx="4">
                  <c:v>Southbridge - 5</c:v>
                </c:pt>
                <c:pt idx="5">
                  <c:v>Chubb Generales - 6</c:v>
                </c:pt>
                <c:pt idx="6">
                  <c:v>Mapfre - 7</c:v>
                </c:pt>
                <c:pt idx="7">
                  <c:v>Chilena Consolidada - 8</c:v>
                </c:pt>
                <c:pt idx="8">
                  <c:v>BNP Paribas Cardif - 9</c:v>
                </c:pt>
                <c:pt idx="9">
                  <c:v>Consorcio Nacional - 10</c:v>
                </c:pt>
                <c:pt idx="10">
                  <c:v>Unnio - 11</c:v>
                </c:pt>
                <c:pt idx="11">
                  <c:v>Renta Nacional - 12</c:v>
                </c:pt>
                <c:pt idx="12">
                  <c:v>Reale Chile - 13</c:v>
                </c:pt>
                <c:pt idx="13">
                  <c:v>Orion Seguros - 14</c:v>
                </c:pt>
                <c:pt idx="14">
                  <c:v>Zurich Santander - 15</c:v>
                </c:pt>
                <c:pt idx="15">
                  <c:v>Continental Crédito - 16</c:v>
                </c:pt>
                <c:pt idx="16">
                  <c:v>Starr International - 17</c:v>
                </c:pt>
                <c:pt idx="17">
                  <c:v>Zenit Seguros - 18</c:v>
                </c:pt>
                <c:pt idx="18">
                  <c:v>Continental Generales - 19</c:v>
                </c:pt>
                <c:pt idx="19">
                  <c:v>FID Chile - 20</c:v>
                </c:pt>
                <c:pt idx="20">
                  <c:v>AVLA Crédito - 21</c:v>
                </c:pt>
                <c:pt idx="21">
                  <c:v>Porvenir - 22</c:v>
                </c:pt>
                <c:pt idx="22">
                  <c:v>Contempora - 23</c:v>
                </c:pt>
                <c:pt idx="23">
                  <c:v>Coface Chile - 24</c:v>
                </c:pt>
                <c:pt idx="24">
                  <c:v>Solunión Chile - 25</c:v>
                </c:pt>
                <c:pt idx="25">
                  <c:v>Assurant Chile - 26</c:v>
                </c:pt>
                <c:pt idx="26">
                  <c:v>MetLife Generales - 27</c:v>
                </c:pt>
                <c:pt idx="27">
                  <c:v>Suaval - 28</c:v>
                </c:pt>
                <c:pt idx="28">
                  <c:v>Orsan Crédito - 29</c:v>
                </c:pt>
                <c:pt idx="29">
                  <c:v>Cesce Chile - 30</c:v>
                </c:pt>
                <c:pt idx="30">
                  <c:v>HDI Gar. y Cré. - 31</c:v>
                </c:pt>
                <c:pt idx="31">
                  <c:v>SegChile - 32</c:v>
                </c:pt>
                <c:pt idx="32">
                  <c:v>Huelen - 33</c:v>
                </c:pt>
              </c:strCache>
            </c:strRef>
          </c:cat>
          <c:val>
            <c:numRef>
              <c:f>'Gen. EERR'!$C$130:$AJ$130</c:f>
              <c:numCache>
                <c:formatCode>#,##0</c:formatCode>
                <c:ptCount val="34"/>
                <c:pt idx="0">
                  <c:v>3436.211509734555</c:v>
                </c:pt>
                <c:pt idx="1">
                  <c:v>2935.0083705366637</c:v>
                </c:pt>
                <c:pt idx="2">
                  <c:v>2367.1873602004712</c:v>
                </c:pt>
                <c:pt idx="3">
                  <c:v>2359.8920148039938</c:v>
                </c:pt>
                <c:pt idx="4">
                  <c:v>2074.4929455137772</c:v>
                </c:pt>
                <c:pt idx="5">
                  <c:v>1896.1779935682437</c:v>
                </c:pt>
                <c:pt idx="6">
                  <c:v>1694.1641999580199</c:v>
                </c:pt>
                <c:pt idx="7">
                  <c:v>1308.9230499167031</c:v>
                </c:pt>
                <c:pt idx="8">
                  <c:v>1003.6669108144068</c:v>
                </c:pt>
                <c:pt idx="9">
                  <c:v>747.47977276229756</c:v>
                </c:pt>
                <c:pt idx="10">
                  <c:v>687.79354286493822</c:v>
                </c:pt>
                <c:pt idx="11">
                  <c:v>656.52692638860594</c:v>
                </c:pt>
                <c:pt idx="12">
                  <c:v>541.48353601678127</c:v>
                </c:pt>
                <c:pt idx="13">
                  <c:v>487.3619694932126</c:v>
                </c:pt>
                <c:pt idx="14">
                  <c:v>422.27083253245394</c:v>
                </c:pt>
                <c:pt idx="15">
                  <c:v>368.20492216812721</c:v>
                </c:pt>
                <c:pt idx="16">
                  <c:v>305.80409372143413</c:v>
                </c:pt>
                <c:pt idx="17">
                  <c:v>301.59793732014236</c:v>
                </c:pt>
                <c:pt idx="18">
                  <c:v>297.36970216130283</c:v>
                </c:pt>
                <c:pt idx="19">
                  <c:v>293.93419305543131</c:v>
                </c:pt>
                <c:pt idx="20">
                  <c:v>217.82949824067344</c:v>
                </c:pt>
                <c:pt idx="21">
                  <c:v>205.95918933878377</c:v>
                </c:pt>
                <c:pt idx="22">
                  <c:v>118.18183983069098</c:v>
                </c:pt>
                <c:pt idx="23">
                  <c:v>117.33509056202857</c:v>
                </c:pt>
                <c:pt idx="24">
                  <c:v>80.142760089635004</c:v>
                </c:pt>
                <c:pt idx="25">
                  <c:v>69.409592250594244</c:v>
                </c:pt>
                <c:pt idx="26">
                  <c:v>44.915473058642746</c:v>
                </c:pt>
                <c:pt idx="27">
                  <c:v>43.71835534008261</c:v>
                </c:pt>
                <c:pt idx="28">
                  <c:v>38.865485254689872</c:v>
                </c:pt>
                <c:pt idx="29">
                  <c:v>34.256944347582923</c:v>
                </c:pt>
                <c:pt idx="30">
                  <c:v>14.7939582449531</c:v>
                </c:pt>
                <c:pt idx="31">
                  <c:v>4.0210554462579573</c:v>
                </c:pt>
                <c:pt idx="32">
                  <c:v>2.2905435218578001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DB-4311-8081-EE34819DE358}"/>
            </c:ext>
          </c:extLst>
        </c:ser>
        <c:ser>
          <c:idx val="2"/>
          <c:order val="2"/>
          <c:tx>
            <c:strRef>
              <c:f>'Gen. EERR'!$B$132</c:f>
              <c:strCache>
                <c:ptCount val="1"/>
                <c:pt idx="0">
                  <c:v>Prima Cedida</c:v>
                </c:pt>
              </c:strCache>
            </c:strRef>
          </c:tx>
          <c:spPr>
            <a:solidFill>
              <a:srgbClr val="4BACC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EERR'!$C$85:$AI$85</c:f>
              <c:strCache>
                <c:ptCount val="33"/>
                <c:pt idx="0">
                  <c:v>BCI Seguros - 1</c:v>
                </c:pt>
                <c:pt idx="1">
                  <c:v>Suramericana - 2</c:v>
                </c:pt>
                <c:pt idx="2">
                  <c:v>Liberty Seguros - 3</c:v>
                </c:pt>
                <c:pt idx="3">
                  <c:v>HDI Seguros - 4</c:v>
                </c:pt>
                <c:pt idx="4">
                  <c:v>Southbridge - 5</c:v>
                </c:pt>
                <c:pt idx="5">
                  <c:v>Chubb Generales - 6</c:v>
                </c:pt>
                <c:pt idx="6">
                  <c:v>Mapfre - 7</c:v>
                </c:pt>
                <c:pt idx="7">
                  <c:v>Chilena Consolidada - 8</c:v>
                </c:pt>
                <c:pt idx="8">
                  <c:v>BNP Paribas Cardif - 9</c:v>
                </c:pt>
                <c:pt idx="9">
                  <c:v>Consorcio Nacional - 10</c:v>
                </c:pt>
                <c:pt idx="10">
                  <c:v>Unnio - 11</c:v>
                </c:pt>
                <c:pt idx="11">
                  <c:v>Renta Nacional - 12</c:v>
                </c:pt>
                <c:pt idx="12">
                  <c:v>Reale Chile - 13</c:v>
                </c:pt>
                <c:pt idx="13">
                  <c:v>Orion Seguros - 14</c:v>
                </c:pt>
                <c:pt idx="14">
                  <c:v>Zurich Santander - 15</c:v>
                </c:pt>
                <c:pt idx="15">
                  <c:v>Continental Crédito - 16</c:v>
                </c:pt>
                <c:pt idx="16">
                  <c:v>Starr International - 17</c:v>
                </c:pt>
                <c:pt idx="17">
                  <c:v>Zenit Seguros - 18</c:v>
                </c:pt>
                <c:pt idx="18">
                  <c:v>Continental Generales - 19</c:v>
                </c:pt>
                <c:pt idx="19">
                  <c:v>FID Chile - 20</c:v>
                </c:pt>
                <c:pt idx="20">
                  <c:v>AVLA Crédito - 21</c:v>
                </c:pt>
                <c:pt idx="21">
                  <c:v>Porvenir - 22</c:v>
                </c:pt>
                <c:pt idx="22">
                  <c:v>Contempora - 23</c:v>
                </c:pt>
                <c:pt idx="23">
                  <c:v>Coface Chile - 24</c:v>
                </c:pt>
                <c:pt idx="24">
                  <c:v>Solunión Chile - 25</c:v>
                </c:pt>
                <c:pt idx="25">
                  <c:v>Assurant Chile - 26</c:v>
                </c:pt>
                <c:pt idx="26">
                  <c:v>MetLife Generales - 27</c:v>
                </c:pt>
                <c:pt idx="27">
                  <c:v>Suaval - 28</c:v>
                </c:pt>
                <c:pt idx="28">
                  <c:v>Orsan Crédito - 29</c:v>
                </c:pt>
                <c:pt idx="29">
                  <c:v>Cesce Chile - 30</c:v>
                </c:pt>
                <c:pt idx="30">
                  <c:v>HDI Gar. y Cré. - 31</c:v>
                </c:pt>
                <c:pt idx="31">
                  <c:v>SegChile - 32</c:v>
                </c:pt>
                <c:pt idx="32">
                  <c:v>Huelen - 33</c:v>
                </c:pt>
              </c:strCache>
            </c:strRef>
          </c:cat>
          <c:val>
            <c:numRef>
              <c:f>'Gen. EERR'!$C$132:$AJ$132</c:f>
              <c:numCache>
                <c:formatCode>#,##0</c:formatCode>
                <c:ptCount val="34"/>
                <c:pt idx="0">
                  <c:v>-593.41811485512562</c:v>
                </c:pt>
                <c:pt idx="1">
                  <c:v>-1744.1116565974153</c:v>
                </c:pt>
                <c:pt idx="2">
                  <c:v>-312.7485263534976</c:v>
                </c:pt>
                <c:pt idx="3">
                  <c:v>-559.23135306042536</c:v>
                </c:pt>
                <c:pt idx="4">
                  <c:v>-1852.0905929864396</c:v>
                </c:pt>
                <c:pt idx="5">
                  <c:v>-1087.9369697398552</c:v>
                </c:pt>
                <c:pt idx="6">
                  <c:v>-1209.6893767156539</c:v>
                </c:pt>
                <c:pt idx="7">
                  <c:v>-303.59992610930448</c:v>
                </c:pt>
                <c:pt idx="8">
                  <c:v>-3.8197951540359054</c:v>
                </c:pt>
                <c:pt idx="9">
                  <c:v>-113.31457943028643</c:v>
                </c:pt>
                <c:pt idx="10">
                  <c:v>-657.43787075047703</c:v>
                </c:pt>
                <c:pt idx="11">
                  <c:v>-334.36648764389042</c:v>
                </c:pt>
                <c:pt idx="12">
                  <c:v>-204.32655196825831</c:v>
                </c:pt>
                <c:pt idx="13">
                  <c:v>-470.74006702552867</c:v>
                </c:pt>
                <c:pt idx="14">
                  <c:v>-178.20081599549854</c:v>
                </c:pt>
                <c:pt idx="15">
                  <c:v>-234.34903555972713</c:v>
                </c:pt>
                <c:pt idx="16">
                  <c:v>-311.70289816861981</c:v>
                </c:pt>
                <c:pt idx="17">
                  <c:v>-1.5185694598052648</c:v>
                </c:pt>
                <c:pt idx="18">
                  <c:v>-257.2685549164018</c:v>
                </c:pt>
                <c:pt idx="19">
                  <c:v>-243.83715198315892</c:v>
                </c:pt>
                <c:pt idx="20">
                  <c:v>-157.98119869623065</c:v>
                </c:pt>
                <c:pt idx="21">
                  <c:v>-162.14700778403778</c:v>
                </c:pt>
                <c:pt idx="22">
                  <c:v>-94.787780275198614</c:v>
                </c:pt>
                <c:pt idx="23">
                  <c:v>-69.129950668095049</c:v>
                </c:pt>
                <c:pt idx="24">
                  <c:v>-62.158812605099484</c:v>
                </c:pt>
                <c:pt idx="25">
                  <c:v>-4.5401613960578704</c:v>
                </c:pt>
                <c:pt idx="26">
                  <c:v>-4.6700484473938735</c:v>
                </c:pt>
                <c:pt idx="27">
                  <c:v>-31.938708824733109</c:v>
                </c:pt>
                <c:pt idx="28">
                  <c:v>-29.202711910996417</c:v>
                </c:pt>
                <c:pt idx="29">
                  <c:v>-30.106444105533061</c:v>
                </c:pt>
                <c:pt idx="30">
                  <c:v>-12.524132694353451</c:v>
                </c:pt>
                <c:pt idx="31">
                  <c:v>-2.23913981977066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DB-4311-8081-EE34819D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61007680"/>
        <c:axId val="1461008240"/>
      </c:barChart>
      <c:lineChart>
        <c:grouping val="standard"/>
        <c:varyColors val="0"/>
        <c:ser>
          <c:idx val="3"/>
          <c:order val="3"/>
          <c:tx>
            <c:strRef>
              <c:f>'Gen. EERR'!$B$133</c:f>
              <c:strCache>
                <c:ptCount val="1"/>
                <c:pt idx="0">
                  <c:v>Retención (%)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val>
            <c:numRef>
              <c:f>'Gen. EERR'!$C$133:$AJ$133</c:f>
              <c:numCache>
                <c:formatCode>0.0%</c:formatCode>
                <c:ptCount val="34"/>
                <c:pt idx="0">
                  <c:v>0.82737925158529424</c:v>
                </c:pt>
                <c:pt idx="1">
                  <c:v>0.59955036689197394</c:v>
                </c:pt>
                <c:pt idx="2">
                  <c:v>0.86788180284681316</c:v>
                </c:pt>
                <c:pt idx="3">
                  <c:v>0.76302671920906784</c:v>
                </c:pt>
                <c:pt idx="4">
                  <c:v>0.12648531894697365</c:v>
                </c:pt>
                <c:pt idx="5">
                  <c:v>0.53788223040929761</c:v>
                </c:pt>
                <c:pt idx="6">
                  <c:v>0.2859668639287567</c:v>
                </c:pt>
                <c:pt idx="7">
                  <c:v>0.76805364828083289</c:v>
                </c:pt>
                <c:pt idx="8">
                  <c:v>0.99595428301505251</c:v>
                </c:pt>
                <c:pt idx="9">
                  <c:v>0.8484044872391201</c:v>
                </c:pt>
                <c:pt idx="10">
                  <c:v>4.4134860568794433E-2</c:v>
                </c:pt>
                <c:pt idx="11">
                  <c:v>0.49070407594223331</c:v>
                </c:pt>
                <c:pt idx="12">
                  <c:v>0.6226541743608508</c:v>
                </c:pt>
                <c:pt idx="13">
                  <c:v>3.4105866908261936E-2</c:v>
                </c:pt>
                <c:pt idx="14">
                  <c:v>0.57799402121432863</c:v>
                </c:pt>
                <c:pt idx="15">
                  <c:v>0.36353638571751556</c:v>
                </c:pt>
                <c:pt idx="16">
                  <c:v>1.0216328972133848E-2</c:v>
                </c:pt>
                <c:pt idx="17">
                  <c:v>0.99496492093646727</c:v>
                </c:pt>
                <c:pt idx="18">
                  <c:v>0.1348528345471755</c:v>
                </c:pt>
                <c:pt idx="19">
                  <c:v>0.17043624816669384</c:v>
                </c:pt>
                <c:pt idx="20">
                  <c:v>0.28810903807061894</c:v>
                </c:pt>
                <c:pt idx="21">
                  <c:v>0.21272263546677209</c:v>
                </c:pt>
                <c:pt idx="22">
                  <c:v>0.19794969843934596</c:v>
                </c:pt>
                <c:pt idx="23">
                  <c:v>0.41083310766654352</c:v>
                </c:pt>
                <c:pt idx="24">
                  <c:v>0.22439890346204103</c:v>
                </c:pt>
                <c:pt idx="25">
                  <c:v>0.93458884789776298</c:v>
                </c:pt>
                <c:pt idx="26">
                  <c:v>0.89602584300299937</c:v>
                </c:pt>
                <c:pt idx="27">
                  <c:v>0.26944395377447983</c:v>
                </c:pt>
                <c:pt idx="28">
                  <c:v>0.2486209365552037</c:v>
                </c:pt>
                <c:pt idx="29">
                  <c:v>0.12115792348370119</c:v>
                </c:pt>
                <c:pt idx="30">
                  <c:v>0.15342922516183188</c:v>
                </c:pt>
                <c:pt idx="31">
                  <c:v>0.4431462461293762</c:v>
                </c:pt>
                <c:pt idx="32">
                  <c:v>1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DB-4311-8081-EE34819D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009360"/>
        <c:axId val="1461008800"/>
      </c:lineChart>
      <c:catAx>
        <c:axId val="14610076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61008240"/>
        <c:crosses val="autoZero"/>
        <c:auto val="1"/>
        <c:lblAlgn val="ctr"/>
        <c:lblOffset val="100"/>
        <c:noMultiLvlLbl val="0"/>
      </c:catAx>
      <c:valAx>
        <c:axId val="14610082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strRef>
              <c:f>'Gen. EERR'!$G$89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1875E-3"/>
              <c:y val="8.147247474747471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61007680"/>
        <c:crosses val="autoZero"/>
        <c:crossBetween val="between"/>
      </c:valAx>
      <c:valAx>
        <c:axId val="1461008800"/>
        <c:scaling>
          <c:orientation val="minMax"/>
          <c:max val="1"/>
        </c:scaling>
        <c:delete val="0"/>
        <c:axPos val="r"/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61009360"/>
        <c:crosses val="max"/>
        <c:crossBetween val="between"/>
      </c:valAx>
      <c:catAx>
        <c:axId val="1461009360"/>
        <c:scaling>
          <c:orientation val="minMax"/>
        </c:scaling>
        <c:delete val="1"/>
        <c:axPos val="b"/>
        <c:majorTickMark val="out"/>
        <c:minorTickMark val="none"/>
        <c:tickLblPos val="none"/>
        <c:crossAx val="1461008800"/>
        <c:crosses val="autoZero"/>
        <c:auto val="1"/>
        <c:lblAlgn val="ctr"/>
        <c:lblOffset val="100"/>
        <c:noMultiLvlLbl val="0"/>
      </c:catAx>
      <c:spPr>
        <a:ln>
          <a:solidFill>
            <a:schemeClr val="bg1">
              <a:lumMod val="85000"/>
            </a:schemeClr>
          </a:solidFill>
        </a:ln>
      </c:spPr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8.9109090909091068E-2"/>
          <c:w val="0.92005944444444465"/>
          <c:h val="0.5714810606060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'Gen. EERR'!$B$170</c:f>
              <c:strCache>
                <c:ptCount val="1"/>
                <c:pt idx="0">
                  <c:v>Comisión Prima Directa o Intermediada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EERR'!$C$85:$AI$85</c:f>
              <c:strCache>
                <c:ptCount val="33"/>
                <c:pt idx="0">
                  <c:v>BCI Seguros - 1</c:v>
                </c:pt>
                <c:pt idx="1">
                  <c:v>Suramericana - 2</c:v>
                </c:pt>
                <c:pt idx="2">
                  <c:v>Liberty Seguros - 3</c:v>
                </c:pt>
                <c:pt idx="3">
                  <c:v>HDI Seguros - 4</c:v>
                </c:pt>
                <c:pt idx="4">
                  <c:v>Southbridge - 5</c:v>
                </c:pt>
                <c:pt idx="5">
                  <c:v>Chubb Generales - 6</c:v>
                </c:pt>
                <c:pt idx="6">
                  <c:v>Mapfre - 7</c:v>
                </c:pt>
                <c:pt idx="7">
                  <c:v>Chilena Consolidada - 8</c:v>
                </c:pt>
                <c:pt idx="8">
                  <c:v>BNP Paribas Cardif - 9</c:v>
                </c:pt>
                <c:pt idx="9">
                  <c:v>Consorcio Nacional - 10</c:v>
                </c:pt>
                <c:pt idx="10">
                  <c:v>Unnio - 11</c:v>
                </c:pt>
                <c:pt idx="11">
                  <c:v>Renta Nacional - 12</c:v>
                </c:pt>
                <c:pt idx="12">
                  <c:v>Reale Chile - 13</c:v>
                </c:pt>
                <c:pt idx="13">
                  <c:v>Orion Seguros - 14</c:v>
                </c:pt>
                <c:pt idx="14">
                  <c:v>Zurich Santander - 15</c:v>
                </c:pt>
                <c:pt idx="15">
                  <c:v>Continental Crédito - 16</c:v>
                </c:pt>
                <c:pt idx="16">
                  <c:v>Starr International - 17</c:v>
                </c:pt>
                <c:pt idx="17">
                  <c:v>Zenit Seguros - 18</c:v>
                </c:pt>
                <c:pt idx="18">
                  <c:v>Continental Generales - 19</c:v>
                </c:pt>
                <c:pt idx="19">
                  <c:v>FID Chile - 20</c:v>
                </c:pt>
                <c:pt idx="20">
                  <c:v>AVLA Crédito - 21</c:v>
                </c:pt>
                <c:pt idx="21">
                  <c:v>Porvenir - 22</c:v>
                </c:pt>
                <c:pt idx="22">
                  <c:v>Contempora - 23</c:v>
                </c:pt>
                <c:pt idx="23">
                  <c:v>Coface Chile - 24</c:v>
                </c:pt>
                <c:pt idx="24">
                  <c:v>Solunión Chile - 25</c:v>
                </c:pt>
                <c:pt idx="25">
                  <c:v>Assurant Chile - 26</c:v>
                </c:pt>
                <c:pt idx="26">
                  <c:v>MetLife Generales - 27</c:v>
                </c:pt>
                <c:pt idx="27">
                  <c:v>Suaval - 28</c:v>
                </c:pt>
                <c:pt idx="28">
                  <c:v>Orsan Crédito - 29</c:v>
                </c:pt>
                <c:pt idx="29">
                  <c:v>Cesce Chile - 30</c:v>
                </c:pt>
                <c:pt idx="30">
                  <c:v>HDI Gar. y Cré. - 31</c:v>
                </c:pt>
                <c:pt idx="31">
                  <c:v>SegChile - 32</c:v>
                </c:pt>
                <c:pt idx="32">
                  <c:v>Huelen - 33</c:v>
                </c:pt>
              </c:strCache>
            </c:strRef>
          </c:cat>
          <c:val>
            <c:numRef>
              <c:f>'Gen. EERR'!$C$170:$AJ$170</c:f>
              <c:numCache>
                <c:formatCode>0.0%</c:formatCode>
                <c:ptCount val="34"/>
                <c:pt idx="0">
                  <c:v>0.131539432251424</c:v>
                </c:pt>
                <c:pt idx="1">
                  <c:v>0.11219539685561436</c:v>
                </c:pt>
                <c:pt idx="2">
                  <c:v>0.14835459352903343</c:v>
                </c:pt>
                <c:pt idx="3">
                  <c:v>0.13683261604553182</c:v>
                </c:pt>
                <c:pt idx="4">
                  <c:v>2.9656124133912255E-2</c:v>
                </c:pt>
                <c:pt idx="5">
                  <c:v>0.10514244968344236</c:v>
                </c:pt>
                <c:pt idx="6">
                  <c:v>7.2642017148462357E-2</c:v>
                </c:pt>
                <c:pt idx="7">
                  <c:v>0.13716599127569309</c:v>
                </c:pt>
                <c:pt idx="8">
                  <c:v>0.17698712769245301</c:v>
                </c:pt>
                <c:pt idx="9">
                  <c:v>0.13558818233901007</c:v>
                </c:pt>
                <c:pt idx="10">
                  <c:v>5.7611331708967657E-2</c:v>
                </c:pt>
                <c:pt idx="11">
                  <c:v>0.13380659739757444</c:v>
                </c:pt>
                <c:pt idx="12">
                  <c:v>0.12327760432006868</c:v>
                </c:pt>
                <c:pt idx="13">
                  <c:v>6.9803397247208257E-2</c:v>
                </c:pt>
                <c:pt idx="14">
                  <c:v>0.14343228637716299</c:v>
                </c:pt>
                <c:pt idx="15">
                  <c:v>8.3732880335284102E-2</c:v>
                </c:pt>
                <c:pt idx="16">
                  <c:v>3.6498665430494757E-2</c:v>
                </c:pt>
                <c:pt idx="17">
                  <c:v>0.17456456007296681</c:v>
                </c:pt>
                <c:pt idx="18">
                  <c:v>8.903087180878777E-2</c:v>
                </c:pt>
                <c:pt idx="19">
                  <c:v>0.13895395994133419</c:v>
                </c:pt>
                <c:pt idx="20">
                  <c:v>0.12988673519236463</c:v>
                </c:pt>
                <c:pt idx="21">
                  <c:v>0.13206950040493065</c:v>
                </c:pt>
                <c:pt idx="22">
                  <c:v>0.12100740141994883</c:v>
                </c:pt>
                <c:pt idx="23">
                  <c:v>8.4535166037602361E-2</c:v>
                </c:pt>
                <c:pt idx="24">
                  <c:v>0.10166705012102158</c:v>
                </c:pt>
                <c:pt idx="25">
                  <c:v>0.31660375860360274</c:v>
                </c:pt>
                <c:pt idx="26">
                  <c:v>0.1534091253370497</c:v>
                </c:pt>
                <c:pt idx="27">
                  <c:v>6.8708752920999372E-2</c:v>
                </c:pt>
                <c:pt idx="28">
                  <c:v>0.11028656159349884</c:v>
                </c:pt>
                <c:pt idx="29">
                  <c:v>6.782293502817846E-2</c:v>
                </c:pt>
                <c:pt idx="30">
                  <c:v>0.11033769100755408</c:v>
                </c:pt>
                <c:pt idx="31">
                  <c:v>8.2175671331156191E-2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1-4FDC-9B7D-8F5273F98803}"/>
            </c:ext>
          </c:extLst>
        </c:ser>
        <c:ser>
          <c:idx val="1"/>
          <c:order val="1"/>
          <c:tx>
            <c:strRef>
              <c:f>'Gen. EERR'!$B$171</c:f>
              <c:strCache>
                <c:ptCount val="1"/>
                <c:pt idx="0">
                  <c:v>Comisión Prima Aceptada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EERR'!$C$85:$AI$85</c:f>
              <c:strCache>
                <c:ptCount val="33"/>
                <c:pt idx="0">
                  <c:v>BCI Seguros - 1</c:v>
                </c:pt>
                <c:pt idx="1">
                  <c:v>Suramericana - 2</c:v>
                </c:pt>
                <c:pt idx="2">
                  <c:v>Liberty Seguros - 3</c:v>
                </c:pt>
                <c:pt idx="3">
                  <c:v>HDI Seguros - 4</c:v>
                </c:pt>
                <c:pt idx="4">
                  <c:v>Southbridge - 5</c:v>
                </c:pt>
                <c:pt idx="5">
                  <c:v>Chubb Generales - 6</c:v>
                </c:pt>
                <c:pt idx="6">
                  <c:v>Mapfre - 7</c:v>
                </c:pt>
                <c:pt idx="7">
                  <c:v>Chilena Consolidada - 8</c:v>
                </c:pt>
                <c:pt idx="8">
                  <c:v>BNP Paribas Cardif - 9</c:v>
                </c:pt>
                <c:pt idx="9">
                  <c:v>Consorcio Nacional - 10</c:v>
                </c:pt>
                <c:pt idx="10">
                  <c:v>Unnio - 11</c:v>
                </c:pt>
                <c:pt idx="11">
                  <c:v>Renta Nacional - 12</c:v>
                </c:pt>
                <c:pt idx="12">
                  <c:v>Reale Chile - 13</c:v>
                </c:pt>
                <c:pt idx="13">
                  <c:v>Orion Seguros - 14</c:v>
                </c:pt>
                <c:pt idx="14">
                  <c:v>Zurich Santander - 15</c:v>
                </c:pt>
                <c:pt idx="15">
                  <c:v>Continental Crédito - 16</c:v>
                </c:pt>
                <c:pt idx="16">
                  <c:v>Starr International - 17</c:v>
                </c:pt>
                <c:pt idx="17">
                  <c:v>Zenit Seguros - 18</c:v>
                </c:pt>
                <c:pt idx="18">
                  <c:v>Continental Generales - 19</c:v>
                </c:pt>
                <c:pt idx="19">
                  <c:v>FID Chile - 20</c:v>
                </c:pt>
                <c:pt idx="20">
                  <c:v>AVLA Crédito - 21</c:v>
                </c:pt>
                <c:pt idx="21">
                  <c:v>Porvenir - 22</c:v>
                </c:pt>
                <c:pt idx="22">
                  <c:v>Contempora - 23</c:v>
                </c:pt>
                <c:pt idx="23">
                  <c:v>Coface Chile - 24</c:v>
                </c:pt>
                <c:pt idx="24">
                  <c:v>Solunión Chile - 25</c:v>
                </c:pt>
                <c:pt idx="25">
                  <c:v>Assurant Chile - 26</c:v>
                </c:pt>
                <c:pt idx="26">
                  <c:v>MetLife Generales - 27</c:v>
                </c:pt>
                <c:pt idx="27">
                  <c:v>Suaval - 28</c:v>
                </c:pt>
                <c:pt idx="28">
                  <c:v>Orsan Crédito - 29</c:v>
                </c:pt>
                <c:pt idx="29">
                  <c:v>Cesce Chile - 30</c:v>
                </c:pt>
                <c:pt idx="30">
                  <c:v>HDI Gar. y Cré. - 31</c:v>
                </c:pt>
                <c:pt idx="31">
                  <c:v>SegChile - 32</c:v>
                </c:pt>
                <c:pt idx="32">
                  <c:v>Huelen - 33</c:v>
                </c:pt>
              </c:strCache>
            </c:strRef>
          </c:cat>
          <c:val>
            <c:numRef>
              <c:f>'Gen. EERR'!$C$171:$AJ$171</c:f>
              <c:numCache>
                <c:formatCode>0.0%</c:formatCode>
                <c:ptCount val="34"/>
                <c:pt idx="0">
                  <c:v>8.9583885502252839E-2</c:v>
                </c:pt>
                <c:pt idx="1">
                  <c:v>7.9095848531984772E-2</c:v>
                </c:pt>
                <c:pt idx="2">
                  <c:v>0</c:v>
                </c:pt>
                <c:pt idx="3">
                  <c:v>0</c:v>
                </c:pt>
                <c:pt idx="4">
                  <c:v>0.15920878799298688</c:v>
                </c:pt>
                <c:pt idx="5">
                  <c:v>0.12421001474060582</c:v>
                </c:pt>
                <c:pt idx="6">
                  <c:v>0</c:v>
                </c:pt>
                <c:pt idx="7">
                  <c:v>0</c:v>
                </c:pt>
                <c:pt idx="8">
                  <c:v>0.51165748198389149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0.19035248785012196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0.19582929081578981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1-4FDC-9B7D-8F5273F98803}"/>
            </c:ext>
          </c:extLst>
        </c:ser>
        <c:ser>
          <c:idx val="2"/>
          <c:order val="2"/>
          <c:tx>
            <c:strRef>
              <c:f>'Gen. EERR'!$B$172</c:f>
              <c:strCache>
                <c:ptCount val="1"/>
                <c:pt idx="0">
                  <c:v>Comisión Prima Cedida</c:v>
                </c:pt>
              </c:strCache>
            </c:strRef>
          </c:tx>
          <c:spPr>
            <a:solidFill>
              <a:srgbClr val="4BACC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'Gen. EERR'!$C$85:$AI$85</c:f>
              <c:strCache>
                <c:ptCount val="33"/>
                <c:pt idx="0">
                  <c:v>BCI Seguros - 1</c:v>
                </c:pt>
                <c:pt idx="1">
                  <c:v>Suramericana - 2</c:v>
                </c:pt>
                <c:pt idx="2">
                  <c:v>Liberty Seguros - 3</c:v>
                </c:pt>
                <c:pt idx="3">
                  <c:v>HDI Seguros - 4</c:v>
                </c:pt>
                <c:pt idx="4">
                  <c:v>Southbridge - 5</c:v>
                </c:pt>
                <c:pt idx="5">
                  <c:v>Chubb Generales - 6</c:v>
                </c:pt>
                <c:pt idx="6">
                  <c:v>Mapfre - 7</c:v>
                </c:pt>
                <c:pt idx="7">
                  <c:v>Chilena Consolidada - 8</c:v>
                </c:pt>
                <c:pt idx="8">
                  <c:v>BNP Paribas Cardif - 9</c:v>
                </c:pt>
                <c:pt idx="9">
                  <c:v>Consorcio Nacional - 10</c:v>
                </c:pt>
                <c:pt idx="10">
                  <c:v>Unnio - 11</c:v>
                </c:pt>
                <c:pt idx="11">
                  <c:v>Renta Nacional - 12</c:v>
                </c:pt>
                <c:pt idx="12">
                  <c:v>Reale Chile - 13</c:v>
                </c:pt>
                <c:pt idx="13">
                  <c:v>Orion Seguros - 14</c:v>
                </c:pt>
                <c:pt idx="14">
                  <c:v>Zurich Santander - 15</c:v>
                </c:pt>
                <c:pt idx="15">
                  <c:v>Continental Crédito - 16</c:v>
                </c:pt>
                <c:pt idx="16">
                  <c:v>Starr International - 17</c:v>
                </c:pt>
                <c:pt idx="17">
                  <c:v>Zenit Seguros - 18</c:v>
                </c:pt>
                <c:pt idx="18">
                  <c:v>Continental Generales - 19</c:v>
                </c:pt>
                <c:pt idx="19">
                  <c:v>FID Chile - 20</c:v>
                </c:pt>
                <c:pt idx="20">
                  <c:v>AVLA Crédito - 21</c:v>
                </c:pt>
                <c:pt idx="21">
                  <c:v>Porvenir - 22</c:v>
                </c:pt>
                <c:pt idx="22">
                  <c:v>Contempora - 23</c:v>
                </c:pt>
                <c:pt idx="23">
                  <c:v>Coface Chile - 24</c:v>
                </c:pt>
                <c:pt idx="24">
                  <c:v>Solunión Chile - 25</c:v>
                </c:pt>
                <c:pt idx="25">
                  <c:v>Assurant Chile - 26</c:v>
                </c:pt>
                <c:pt idx="26">
                  <c:v>MetLife Generales - 27</c:v>
                </c:pt>
                <c:pt idx="27">
                  <c:v>Suaval - 28</c:v>
                </c:pt>
                <c:pt idx="28">
                  <c:v>Orsan Crédito - 29</c:v>
                </c:pt>
                <c:pt idx="29">
                  <c:v>Cesce Chile - 30</c:v>
                </c:pt>
                <c:pt idx="30">
                  <c:v>HDI Gar. y Cré. - 31</c:v>
                </c:pt>
                <c:pt idx="31">
                  <c:v>SegChile - 32</c:v>
                </c:pt>
                <c:pt idx="32">
                  <c:v>Huelen - 33</c:v>
                </c:pt>
              </c:strCache>
            </c:strRef>
          </c:cat>
          <c:val>
            <c:numRef>
              <c:f>'Gen. EERR'!$C$172:$AJ$172</c:f>
              <c:numCache>
                <c:formatCode>0.0%</c:formatCode>
                <c:ptCount val="34"/>
                <c:pt idx="0">
                  <c:v>0.18205040316420162</c:v>
                </c:pt>
                <c:pt idx="1">
                  <c:v>0.15576159060271813</c:v>
                </c:pt>
                <c:pt idx="2">
                  <c:v>0.17676218575723221</c:v>
                </c:pt>
                <c:pt idx="3">
                  <c:v>0.28786036565309547</c:v>
                </c:pt>
                <c:pt idx="4">
                  <c:v>5.2509399169685438E-2</c:v>
                </c:pt>
                <c:pt idx="5">
                  <c:v>0.32879380163458288</c:v>
                </c:pt>
                <c:pt idx="6">
                  <c:v>0.10293459453243597</c:v>
                </c:pt>
                <c:pt idx="7">
                  <c:v>0.17633123231644118</c:v>
                </c:pt>
                <c:pt idx="8">
                  <c:v>0</c:v>
                </c:pt>
                <c:pt idx="9">
                  <c:v>0.21841232403922592</c:v>
                </c:pt>
                <c:pt idx="10">
                  <c:v>0.11111580273150624</c:v>
                </c:pt>
                <c:pt idx="11">
                  <c:v>0.26630426267109969</c:v>
                </c:pt>
                <c:pt idx="12">
                  <c:v>0.27150701982573811</c:v>
                </c:pt>
                <c:pt idx="13">
                  <c:v>0.21935738022804457</c:v>
                </c:pt>
                <c:pt idx="14">
                  <c:v>0.71078288379992105</c:v>
                </c:pt>
                <c:pt idx="15">
                  <c:v>0.25175332242841691</c:v>
                </c:pt>
                <c:pt idx="16">
                  <c:v>0.14408134955391225</c:v>
                </c:pt>
                <c:pt idx="17">
                  <c:v>1.0655719342264438</c:v>
                </c:pt>
                <c:pt idx="18">
                  <c:v>0.14393184658208097</c:v>
                </c:pt>
                <c:pt idx="19">
                  <c:v>0.1916410058294781</c:v>
                </c:pt>
                <c:pt idx="20">
                  <c:v>0.29225480482559513</c:v>
                </c:pt>
                <c:pt idx="21">
                  <c:v>0.31888556973434595</c:v>
                </c:pt>
                <c:pt idx="22">
                  <c:v>0.24088053361758485</c:v>
                </c:pt>
                <c:pt idx="23">
                  <c:v>0.26393967891680314</c:v>
                </c:pt>
                <c:pt idx="24">
                  <c:v>0.27300858607750678</c:v>
                </c:pt>
                <c:pt idx="25">
                  <c:v>0.29165199277669956</c:v>
                </c:pt>
                <c:pt idx="26">
                  <c:v>0</c:v>
                </c:pt>
                <c:pt idx="27">
                  <c:v>0.31713588494627898</c:v>
                </c:pt>
                <c:pt idx="28">
                  <c:v>0.37374229240907864</c:v>
                </c:pt>
                <c:pt idx="29">
                  <c:v>0.28770175779572688</c:v>
                </c:pt>
                <c:pt idx="30">
                  <c:v>0.36046492676778658</c:v>
                </c:pt>
                <c:pt idx="31">
                  <c:v>0.64425165985505706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11-4FDC-9B7D-8F5273F98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61014960"/>
        <c:axId val="1461015520"/>
      </c:barChart>
      <c:catAx>
        <c:axId val="1461014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61015520"/>
        <c:crosses val="autoZero"/>
        <c:auto val="1"/>
        <c:lblAlgn val="ctr"/>
        <c:lblOffset val="100"/>
        <c:noMultiLvlLbl val="0"/>
      </c:catAx>
      <c:valAx>
        <c:axId val="14610155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6101496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3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Estado de Flujos'!$C$82:$AJ$82</c:f>
              <c:strCache>
                <c:ptCount val="34"/>
                <c:pt idx="0">
                  <c:v>Contempora - 1</c:v>
                </c:pt>
                <c:pt idx="1">
                  <c:v>Chubb Generales - 2</c:v>
                </c:pt>
                <c:pt idx="2">
                  <c:v>BCI Seguros - 3</c:v>
                </c:pt>
                <c:pt idx="3">
                  <c:v>Continental Generales - 4</c:v>
                </c:pt>
                <c:pt idx="4">
                  <c:v>Reale Chile - 5</c:v>
                </c:pt>
                <c:pt idx="5">
                  <c:v>Southbridge - 6</c:v>
                </c:pt>
                <c:pt idx="6">
                  <c:v>Starr International - 7</c:v>
                </c:pt>
                <c:pt idx="7">
                  <c:v>HDI Seguros - 8</c:v>
                </c:pt>
                <c:pt idx="8">
                  <c:v>Orion Seguros - 9</c:v>
                </c:pt>
                <c:pt idx="9">
                  <c:v>Unnio - 10</c:v>
                </c:pt>
                <c:pt idx="10">
                  <c:v>HDI Gar. y Cré. - 11</c:v>
                </c:pt>
                <c:pt idx="11">
                  <c:v>Continental Crédito - 12</c:v>
                </c:pt>
                <c:pt idx="12">
                  <c:v>Consorcio Nacional - 13</c:v>
                </c:pt>
                <c:pt idx="13">
                  <c:v>Zenit Seguros - 14</c:v>
                </c:pt>
                <c:pt idx="14">
                  <c:v>MetLife Generales - 15</c:v>
                </c:pt>
                <c:pt idx="15">
                  <c:v>Suramericana - 16</c:v>
                </c:pt>
                <c:pt idx="16">
                  <c:v>Suaval - 17</c:v>
                </c:pt>
                <c:pt idx="17">
                  <c:v>Renta Nacional - 18</c:v>
                </c:pt>
                <c:pt idx="18">
                  <c:v>M. de Carabineros - 19</c:v>
                </c:pt>
                <c:pt idx="19">
                  <c:v>Huelen - 20</c:v>
                </c:pt>
                <c:pt idx="20">
                  <c:v>AVLA Crédito - 21</c:v>
                </c:pt>
                <c:pt idx="21">
                  <c:v>Orsan Crédito - 22</c:v>
                </c:pt>
                <c:pt idx="22">
                  <c:v>Coface Chile - 23</c:v>
                </c:pt>
                <c:pt idx="23">
                  <c:v>Mapfre - 24</c:v>
                </c:pt>
                <c:pt idx="24">
                  <c:v>Porvenir - 25</c:v>
                </c:pt>
                <c:pt idx="25">
                  <c:v>Assurant Chile - 26</c:v>
                </c:pt>
                <c:pt idx="26">
                  <c:v>SegChile - 27</c:v>
                </c:pt>
                <c:pt idx="27">
                  <c:v>Zurich Santander - 28</c:v>
                </c:pt>
                <c:pt idx="28">
                  <c:v>Solunión Chile - 29</c:v>
                </c:pt>
                <c:pt idx="29">
                  <c:v>Cesce Chile - 30</c:v>
                </c:pt>
                <c:pt idx="30">
                  <c:v>Chilena Consolidada - 31</c:v>
                </c:pt>
                <c:pt idx="31">
                  <c:v>BNP Paribas Cardif - 32</c:v>
                </c:pt>
                <c:pt idx="32">
                  <c:v>FID Chile - 33</c:v>
                </c:pt>
                <c:pt idx="33">
                  <c:v>Liberty Seguros - 34</c:v>
                </c:pt>
              </c:strCache>
            </c:strRef>
          </c:cat>
          <c:val>
            <c:numRef>
              <c:f>'Gen. Estado de Flujos'!$C$81:$AJ$81</c:f>
              <c:numCache>
                <c:formatCode>#,##0</c:formatCode>
                <c:ptCount val="34"/>
                <c:pt idx="0">
                  <c:v>1479.6416505385143</c:v>
                </c:pt>
                <c:pt idx="1">
                  <c:v>459.22335844097438</c:v>
                </c:pt>
                <c:pt idx="2">
                  <c:v>384.71911840099449</c:v>
                </c:pt>
                <c:pt idx="3">
                  <c:v>206.77055816391828</c:v>
                </c:pt>
                <c:pt idx="4">
                  <c:v>181.6593904289777</c:v>
                </c:pt>
                <c:pt idx="5">
                  <c:v>152.05055184986989</c:v>
                </c:pt>
                <c:pt idx="6">
                  <c:v>144.97061892302611</c:v>
                </c:pt>
                <c:pt idx="7">
                  <c:v>79.302474555847866</c:v>
                </c:pt>
                <c:pt idx="8">
                  <c:v>66.724658842372307</c:v>
                </c:pt>
                <c:pt idx="9">
                  <c:v>48.571157386160877</c:v>
                </c:pt>
                <c:pt idx="10">
                  <c:v>33.689870681076947</c:v>
                </c:pt>
                <c:pt idx="11">
                  <c:v>27.429505316762132</c:v>
                </c:pt>
                <c:pt idx="12">
                  <c:v>27.416271670096414</c:v>
                </c:pt>
                <c:pt idx="13">
                  <c:v>26.998204102294387</c:v>
                </c:pt>
                <c:pt idx="14">
                  <c:v>5.4160314913163132</c:v>
                </c:pt>
                <c:pt idx="15">
                  <c:v>4.1468601387253585</c:v>
                </c:pt>
                <c:pt idx="16">
                  <c:v>2.7279682746284459</c:v>
                </c:pt>
                <c:pt idx="17">
                  <c:v>1.2324301227735412</c:v>
                </c:pt>
                <c:pt idx="18">
                  <c:v>0</c:v>
                </c:pt>
                <c:pt idx="19">
                  <c:v>-1.0956030613609158</c:v>
                </c:pt>
                <c:pt idx="20">
                  <c:v>-2.7234776798729845</c:v>
                </c:pt>
                <c:pt idx="21">
                  <c:v>-5.6888011030533674</c:v>
                </c:pt>
                <c:pt idx="22">
                  <c:v>-9.0026218949833599</c:v>
                </c:pt>
                <c:pt idx="23">
                  <c:v>-10.874009220007505</c:v>
                </c:pt>
                <c:pt idx="24">
                  <c:v>-15.702691329103784</c:v>
                </c:pt>
                <c:pt idx="25">
                  <c:v>-17.168360221903423</c:v>
                </c:pt>
                <c:pt idx="26">
                  <c:v>-17.439462870435797</c:v>
                </c:pt>
                <c:pt idx="27">
                  <c:v>-17.633749132923985</c:v>
                </c:pt>
                <c:pt idx="28">
                  <c:v>-18.932279449711633</c:v>
                </c:pt>
                <c:pt idx="29">
                  <c:v>-30.443646948079543</c:v>
                </c:pt>
                <c:pt idx="30">
                  <c:v>-38.894027747112844</c:v>
                </c:pt>
                <c:pt idx="31">
                  <c:v>-148.36462404706691</c:v>
                </c:pt>
                <c:pt idx="32">
                  <c:v>-180.53402016753321</c:v>
                </c:pt>
                <c:pt idx="33">
                  <c:v>-321.32284076385019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5-45AA-A7D5-A3B7653E4987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Estado de Flujos'!$C$82:$AJ$82</c:f>
              <c:strCache>
                <c:ptCount val="34"/>
                <c:pt idx="0">
                  <c:v>Contempora - 1</c:v>
                </c:pt>
                <c:pt idx="1">
                  <c:v>Chubb Generales - 2</c:v>
                </c:pt>
                <c:pt idx="2">
                  <c:v>BCI Seguros - 3</c:v>
                </c:pt>
                <c:pt idx="3">
                  <c:v>Continental Generales - 4</c:v>
                </c:pt>
                <c:pt idx="4">
                  <c:v>Reale Chile - 5</c:v>
                </c:pt>
                <c:pt idx="5">
                  <c:v>Southbridge - 6</c:v>
                </c:pt>
                <c:pt idx="6">
                  <c:v>Starr International - 7</c:v>
                </c:pt>
                <c:pt idx="7">
                  <c:v>HDI Seguros - 8</c:v>
                </c:pt>
                <c:pt idx="8">
                  <c:v>Orion Seguros - 9</c:v>
                </c:pt>
                <c:pt idx="9">
                  <c:v>Unnio - 10</c:v>
                </c:pt>
                <c:pt idx="10">
                  <c:v>HDI Gar. y Cré. - 11</c:v>
                </c:pt>
                <c:pt idx="11">
                  <c:v>Continental Crédito - 12</c:v>
                </c:pt>
                <c:pt idx="12">
                  <c:v>Consorcio Nacional - 13</c:v>
                </c:pt>
                <c:pt idx="13">
                  <c:v>Zenit Seguros - 14</c:v>
                </c:pt>
                <c:pt idx="14">
                  <c:v>MetLife Generales - 15</c:v>
                </c:pt>
                <c:pt idx="15">
                  <c:v>Suramericana - 16</c:v>
                </c:pt>
                <c:pt idx="16">
                  <c:v>Suaval - 17</c:v>
                </c:pt>
                <c:pt idx="17">
                  <c:v>Renta Nacional - 18</c:v>
                </c:pt>
                <c:pt idx="18">
                  <c:v>M. de Carabineros - 19</c:v>
                </c:pt>
                <c:pt idx="19">
                  <c:v>Huelen - 20</c:v>
                </c:pt>
                <c:pt idx="20">
                  <c:v>AVLA Crédito - 21</c:v>
                </c:pt>
                <c:pt idx="21">
                  <c:v>Orsan Crédito - 22</c:v>
                </c:pt>
                <c:pt idx="22">
                  <c:v>Coface Chile - 23</c:v>
                </c:pt>
                <c:pt idx="23">
                  <c:v>Mapfre - 24</c:v>
                </c:pt>
                <c:pt idx="24">
                  <c:v>Porvenir - 25</c:v>
                </c:pt>
                <c:pt idx="25">
                  <c:v>Assurant Chile - 26</c:v>
                </c:pt>
                <c:pt idx="26">
                  <c:v>SegChile - 27</c:v>
                </c:pt>
                <c:pt idx="27">
                  <c:v>Zurich Santander - 28</c:v>
                </c:pt>
                <c:pt idx="28">
                  <c:v>Solunión Chile - 29</c:v>
                </c:pt>
                <c:pt idx="29">
                  <c:v>Cesce Chile - 30</c:v>
                </c:pt>
                <c:pt idx="30">
                  <c:v>Chilena Consolidada - 31</c:v>
                </c:pt>
                <c:pt idx="31">
                  <c:v>BNP Paribas Cardif - 32</c:v>
                </c:pt>
                <c:pt idx="32">
                  <c:v>FID Chile - 33</c:v>
                </c:pt>
                <c:pt idx="33">
                  <c:v>Liberty Seguros - 34</c:v>
                </c:pt>
              </c:strCache>
            </c:strRef>
          </c:cat>
          <c:val>
            <c:numRef>
              <c:f>'Gen. Estado de Flujos'!$C$84:$AJ$84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45-45AA-A7D5-A3B7653E4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61020560"/>
        <c:axId val="1461021120"/>
      </c:barChart>
      <c:catAx>
        <c:axId val="1461020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61021120"/>
        <c:crosses val="autoZero"/>
        <c:auto val="1"/>
        <c:lblAlgn val="ctr"/>
        <c:lblOffset val="100"/>
        <c:noMultiLvlLbl val="0"/>
      </c:catAx>
      <c:valAx>
        <c:axId val="1461021120"/>
        <c:scaling>
          <c:orientation val="minMax"/>
        </c:scaling>
        <c:delete val="0"/>
        <c:axPos val="l"/>
        <c:title>
          <c:tx>
            <c:strRef>
              <c:f>'Gen. Estado de Flujos'!$G$86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1971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6102056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05370370370382E-2"/>
          <c:y val="3.8805555555555642E-2"/>
          <c:w val="0.92005944444444465"/>
          <c:h val="0.64845083333339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'Gen. Prima Directa'!$C$78:$AJ$78</c:f>
              <c:strCache>
                <c:ptCount val="34"/>
                <c:pt idx="0">
                  <c:v>BCI Seguros - 1</c:v>
                </c:pt>
                <c:pt idx="1">
                  <c:v>Suramericana - 2</c:v>
                </c:pt>
                <c:pt idx="2">
                  <c:v>Liberty Seguros - 3</c:v>
                </c:pt>
                <c:pt idx="3">
                  <c:v>HDI Seguros - 4</c:v>
                </c:pt>
                <c:pt idx="4">
                  <c:v>Southbridge - 5</c:v>
                </c:pt>
                <c:pt idx="5">
                  <c:v>Chubb Generales - 6</c:v>
                </c:pt>
                <c:pt idx="6">
                  <c:v>Mapfre - 7</c:v>
                </c:pt>
                <c:pt idx="7">
                  <c:v>Chilena Consolidada - 8</c:v>
                </c:pt>
                <c:pt idx="8">
                  <c:v>BNP Paribas Cardif - 9</c:v>
                </c:pt>
                <c:pt idx="9">
                  <c:v>Consorcio Nacional - 10</c:v>
                </c:pt>
                <c:pt idx="10">
                  <c:v>Unnio - 11</c:v>
                </c:pt>
                <c:pt idx="11">
                  <c:v>Renta Nacional - 12</c:v>
                </c:pt>
                <c:pt idx="12">
                  <c:v>Reale Chile - 13</c:v>
                </c:pt>
                <c:pt idx="13">
                  <c:v>Orion Seguros - 14</c:v>
                </c:pt>
                <c:pt idx="14">
                  <c:v>Zurich Santander - 15</c:v>
                </c:pt>
                <c:pt idx="15">
                  <c:v>Continental Crédito - 16</c:v>
                </c:pt>
                <c:pt idx="16">
                  <c:v>Starr International - 17</c:v>
                </c:pt>
                <c:pt idx="17">
                  <c:v>Zenit Seguros - 18</c:v>
                </c:pt>
                <c:pt idx="18">
                  <c:v>Continental Generales - 19</c:v>
                </c:pt>
                <c:pt idx="19">
                  <c:v>FID Chile - 20</c:v>
                </c:pt>
                <c:pt idx="20">
                  <c:v>AVLA Crédito - 21</c:v>
                </c:pt>
                <c:pt idx="21">
                  <c:v>Porvenir - 22</c:v>
                </c:pt>
                <c:pt idx="22">
                  <c:v>Contempora - 23</c:v>
                </c:pt>
                <c:pt idx="23">
                  <c:v>Coface Chile - 24</c:v>
                </c:pt>
                <c:pt idx="24">
                  <c:v>Solunión Chile - 25</c:v>
                </c:pt>
                <c:pt idx="25">
                  <c:v>Assurant Chile - 26</c:v>
                </c:pt>
                <c:pt idx="26">
                  <c:v>MetLife Generales - 27</c:v>
                </c:pt>
                <c:pt idx="27">
                  <c:v>Suaval - 28</c:v>
                </c:pt>
                <c:pt idx="28">
                  <c:v>Orsan Crédito - 29</c:v>
                </c:pt>
                <c:pt idx="29">
                  <c:v>Cesce Chile - 30</c:v>
                </c:pt>
                <c:pt idx="30">
                  <c:v>HDI Gar. y Cré.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Prima Directa'!$C$77:$AJ$77</c:f>
              <c:numCache>
                <c:formatCode>#,##0</c:formatCode>
                <c:ptCount val="34"/>
                <c:pt idx="0">
                  <c:v>3436.211509734555</c:v>
                </c:pt>
                <c:pt idx="1">
                  <c:v>2935.0083705366637</c:v>
                </c:pt>
                <c:pt idx="2">
                  <c:v>2367.1873602004712</c:v>
                </c:pt>
                <c:pt idx="3">
                  <c:v>2359.8920148039938</c:v>
                </c:pt>
                <c:pt idx="4">
                  <c:v>2074.4929455137772</c:v>
                </c:pt>
                <c:pt idx="5">
                  <c:v>1896.1779935682437</c:v>
                </c:pt>
                <c:pt idx="6">
                  <c:v>1694.1641999580199</c:v>
                </c:pt>
                <c:pt idx="7">
                  <c:v>1308.9230499167031</c:v>
                </c:pt>
                <c:pt idx="8">
                  <c:v>1003.6669108144068</c:v>
                </c:pt>
                <c:pt idx="9">
                  <c:v>747.47977276229756</c:v>
                </c:pt>
                <c:pt idx="10">
                  <c:v>687.79354286493822</c:v>
                </c:pt>
                <c:pt idx="11">
                  <c:v>656.52692638860594</c:v>
                </c:pt>
                <c:pt idx="12">
                  <c:v>541.48353601678127</c:v>
                </c:pt>
                <c:pt idx="13">
                  <c:v>487.3619694932126</c:v>
                </c:pt>
                <c:pt idx="14">
                  <c:v>422.27083253245394</c:v>
                </c:pt>
                <c:pt idx="15">
                  <c:v>368.20492216812721</c:v>
                </c:pt>
                <c:pt idx="16">
                  <c:v>305.80409372143413</c:v>
                </c:pt>
                <c:pt idx="17">
                  <c:v>301.59793732014236</c:v>
                </c:pt>
                <c:pt idx="18">
                  <c:v>297.36970216130283</c:v>
                </c:pt>
                <c:pt idx="19">
                  <c:v>293.93419305543131</c:v>
                </c:pt>
                <c:pt idx="20">
                  <c:v>217.82949824067344</c:v>
                </c:pt>
                <c:pt idx="21">
                  <c:v>205.95918933878377</c:v>
                </c:pt>
                <c:pt idx="22">
                  <c:v>118.18183983069098</c:v>
                </c:pt>
                <c:pt idx="23">
                  <c:v>117.33509056202857</c:v>
                </c:pt>
                <c:pt idx="24">
                  <c:v>80.142760089635004</c:v>
                </c:pt>
                <c:pt idx="25">
                  <c:v>69.409592250594244</c:v>
                </c:pt>
                <c:pt idx="26">
                  <c:v>44.915473058642746</c:v>
                </c:pt>
                <c:pt idx="27">
                  <c:v>43.71835534008261</c:v>
                </c:pt>
                <c:pt idx="28">
                  <c:v>38.865485254689872</c:v>
                </c:pt>
                <c:pt idx="29">
                  <c:v>34.256944347582923</c:v>
                </c:pt>
                <c:pt idx="30">
                  <c:v>14.7939582449531</c:v>
                </c:pt>
                <c:pt idx="31">
                  <c:v>4.0210554462579573</c:v>
                </c:pt>
                <c:pt idx="32">
                  <c:v>2.2905435218578001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0-440C-BFD7-AC3E9C5A3B91}"/>
            </c:ext>
          </c:extLst>
        </c:ser>
        <c:ser>
          <c:idx val="1"/>
          <c:order val="1"/>
          <c:spPr>
            <a:solidFill>
              <a:srgbClr val="007EEA"/>
            </a:solidFill>
          </c:spPr>
          <c:invertIfNegative val="0"/>
          <c:cat>
            <c:strRef>
              <c:f>'Gen. Prima Directa'!$C$78:$AJ$78</c:f>
              <c:strCache>
                <c:ptCount val="34"/>
                <c:pt idx="0">
                  <c:v>BCI Seguros - 1</c:v>
                </c:pt>
                <c:pt idx="1">
                  <c:v>Suramericana - 2</c:v>
                </c:pt>
                <c:pt idx="2">
                  <c:v>Liberty Seguros - 3</c:v>
                </c:pt>
                <c:pt idx="3">
                  <c:v>HDI Seguros - 4</c:v>
                </c:pt>
                <c:pt idx="4">
                  <c:v>Southbridge - 5</c:v>
                </c:pt>
                <c:pt idx="5">
                  <c:v>Chubb Generales - 6</c:v>
                </c:pt>
                <c:pt idx="6">
                  <c:v>Mapfre - 7</c:v>
                </c:pt>
                <c:pt idx="7">
                  <c:v>Chilena Consolidada - 8</c:v>
                </c:pt>
                <c:pt idx="8">
                  <c:v>BNP Paribas Cardif - 9</c:v>
                </c:pt>
                <c:pt idx="9">
                  <c:v>Consorcio Nacional - 10</c:v>
                </c:pt>
                <c:pt idx="10">
                  <c:v>Unnio - 11</c:v>
                </c:pt>
                <c:pt idx="11">
                  <c:v>Renta Nacional - 12</c:v>
                </c:pt>
                <c:pt idx="12">
                  <c:v>Reale Chile - 13</c:v>
                </c:pt>
                <c:pt idx="13">
                  <c:v>Orion Seguros - 14</c:v>
                </c:pt>
                <c:pt idx="14">
                  <c:v>Zurich Santander - 15</c:v>
                </c:pt>
                <c:pt idx="15">
                  <c:v>Continental Crédito - 16</c:v>
                </c:pt>
                <c:pt idx="16">
                  <c:v>Starr International - 17</c:v>
                </c:pt>
                <c:pt idx="17">
                  <c:v>Zenit Seguros - 18</c:v>
                </c:pt>
                <c:pt idx="18">
                  <c:v>Continental Generales - 19</c:v>
                </c:pt>
                <c:pt idx="19">
                  <c:v>FID Chile - 20</c:v>
                </c:pt>
                <c:pt idx="20">
                  <c:v>AVLA Crédito - 21</c:v>
                </c:pt>
                <c:pt idx="21">
                  <c:v>Porvenir - 22</c:v>
                </c:pt>
                <c:pt idx="22">
                  <c:v>Contempora - 23</c:v>
                </c:pt>
                <c:pt idx="23">
                  <c:v>Coface Chile - 24</c:v>
                </c:pt>
                <c:pt idx="24">
                  <c:v>Solunión Chile - 25</c:v>
                </c:pt>
                <c:pt idx="25">
                  <c:v>Assurant Chile - 26</c:v>
                </c:pt>
                <c:pt idx="26">
                  <c:v>MetLife Generales - 27</c:v>
                </c:pt>
                <c:pt idx="27">
                  <c:v>Suaval - 28</c:v>
                </c:pt>
                <c:pt idx="28">
                  <c:v>Orsan Crédito - 29</c:v>
                </c:pt>
                <c:pt idx="29">
                  <c:v>Cesce Chile - 30</c:v>
                </c:pt>
                <c:pt idx="30">
                  <c:v>HDI Gar. y Cré. - 31</c:v>
                </c:pt>
                <c:pt idx="31">
                  <c:v>SegChile - 32</c:v>
                </c:pt>
                <c:pt idx="32">
                  <c:v>Huelen - 33</c:v>
                </c:pt>
                <c:pt idx="33">
                  <c:v>M. de Carabineros - 34</c:v>
                </c:pt>
              </c:strCache>
            </c:strRef>
          </c:cat>
          <c:val>
            <c:numRef>
              <c:f>'Gen. Prima Directa'!$C$80:$AJ$80</c:f>
              <c:numCache>
                <c:formatCode>#,##0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0-440C-BFD7-AC3E9C5A3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61026160"/>
        <c:axId val="1474090992"/>
      </c:barChart>
      <c:catAx>
        <c:axId val="1461026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-5400000" vert="horz"/>
          <a:lstStyle/>
          <a:p>
            <a:pPr>
              <a:defRPr/>
            </a:pPr>
            <a:endParaRPr lang="es-CL"/>
          </a:p>
        </c:txPr>
        <c:crossAx val="1474090992"/>
        <c:crosses val="autoZero"/>
        <c:auto val="1"/>
        <c:lblAlgn val="ctr"/>
        <c:lblOffset val="100"/>
        <c:noMultiLvlLbl val="0"/>
      </c:catAx>
      <c:valAx>
        <c:axId val="1474090992"/>
        <c:scaling>
          <c:orientation val="minMax"/>
        </c:scaling>
        <c:delete val="0"/>
        <c:axPos val="l"/>
        <c:title>
          <c:tx>
            <c:strRef>
              <c:f>'Gen. Prima Directa'!$G$82</c:f>
              <c:strCache>
                <c:ptCount val="1"/>
                <c:pt idx="0">
                  <c:v>Miles de UF</c:v>
                </c:pt>
              </c:strCache>
            </c:strRef>
          </c:tx>
          <c:layout>
            <c:manualLayout>
              <c:xMode val="edge"/>
              <c:yMode val="edge"/>
              <c:x val="3.5277777777781997E-3"/>
              <c:y val="3.9780555555555555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46102616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image" Target="../media/image1.jpeg"/><Relationship Id="rId4" Type="http://schemas.openxmlformats.org/officeDocument/2006/relationships/chart" Target="../charts/chart36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3663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16</xdr:col>
      <xdr:colOff>132000</xdr:colOff>
      <xdr:row>123</xdr:row>
      <xdr:rowOff>102375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16</xdr:col>
      <xdr:colOff>132000</xdr:colOff>
      <xdr:row>119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146</xdr:row>
      <xdr:rowOff>0</xdr:rowOff>
    </xdr:from>
    <xdr:to>
      <xdr:col>16</xdr:col>
      <xdr:colOff>132000</xdr:colOff>
      <xdr:row>173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16</xdr:col>
      <xdr:colOff>132000</xdr:colOff>
      <xdr:row>112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139</xdr:row>
      <xdr:rowOff>0</xdr:rowOff>
    </xdr:from>
    <xdr:to>
      <xdr:col>16</xdr:col>
      <xdr:colOff>132000</xdr:colOff>
      <xdr:row>166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190499</xdr:colOff>
      <xdr:row>1</xdr:row>
      <xdr:rowOff>0</xdr:rowOff>
    </xdr:from>
    <xdr:to>
      <xdr:col>1</xdr:col>
      <xdr:colOff>685799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9" y="142875"/>
          <a:ext cx="6858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16</xdr:col>
      <xdr:colOff>132000</xdr:colOff>
      <xdr:row>119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146</xdr:row>
      <xdr:rowOff>0</xdr:rowOff>
    </xdr:from>
    <xdr:to>
      <xdr:col>16</xdr:col>
      <xdr:colOff>132000</xdr:colOff>
      <xdr:row>173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16</xdr:col>
      <xdr:colOff>132000</xdr:colOff>
      <xdr:row>107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129</xdr:row>
      <xdr:rowOff>0</xdr:rowOff>
    </xdr:from>
    <xdr:to>
      <xdr:col>16</xdr:col>
      <xdr:colOff>132000</xdr:colOff>
      <xdr:row>156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16</xdr:col>
      <xdr:colOff>132000</xdr:colOff>
      <xdr:row>119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146</xdr:row>
      <xdr:rowOff>0</xdr:rowOff>
    </xdr:from>
    <xdr:to>
      <xdr:col>16</xdr:col>
      <xdr:colOff>132000</xdr:colOff>
      <xdr:row>173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16</xdr:col>
      <xdr:colOff>132000</xdr:colOff>
      <xdr:row>119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146</xdr:row>
      <xdr:rowOff>0</xdr:rowOff>
    </xdr:from>
    <xdr:to>
      <xdr:col>16</xdr:col>
      <xdr:colOff>132000</xdr:colOff>
      <xdr:row>173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16</xdr:col>
      <xdr:colOff>132000</xdr:colOff>
      <xdr:row>119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146</xdr:row>
      <xdr:rowOff>0</xdr:rowOff>
    </xdr:from>
    <xdr:to>
      <xdr:col>16</xdr:col>
      <xdr:colOff>132000</xdr:colOff>
      <xdr:row>173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16</xdr:col>
      <xdr:colOff>132000</xdr:colOff>
      <xdr:row>112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139</xdr:row>
      <xdr:rowOff>0</xdr:rowOff>
    </xdr:from>
    <xdr:to>
      <xdr:col>16</xdr:col>
      <xdr:colOff>132000</xdr:colOff>
      <xdr:row>166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16</xdr:col>
      <xdr:colOff>132000</xdr:colOff>
      <xdr:row>119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146</xdr:row>
      <xdr:rowOff>0</xdr:rowOff>
    </xdr:from>
    <xdr:to>
      <xdr:col>16</xdr:col>
      <xdr:colOff>132000</xdr:colOff>
      <xdr:row>173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16</xdr:col>
      <xdr:colOff>132000</xdr:colOff>
      <xdr:row>98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120</xdr:row>
      <xdr:rowOff>0</xdr:rowOff>
    </xdr:from>
    <xdr:to>
      <xdr:col>16</xdr:col>
      <xdr:colOff>132000</xdr:colOff>
      <xdr:row>147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16</xdr:col>
      <xdr:colOff>132000</xdr:colOff>
      <xdr:row>88</xdr:row>
      <xdr:rowOff>102375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16</xdr:col>
      <xdr:colOff>132000</xdr:colOff>
      <xdr:row>130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0</xdr:colOff>
      <xdr:row>133</xdr:row>
      <xdr:rowOff>0</xdr:rowOff>
    </xdr:from>
    <xdr:to>
      <xdr:col>16</xdr:col>
      <xdr:colOff>132000</xdr:colOff>
      <xdr:row>160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190499</xdr:colOff>
      <xdr:row>1</xdr:row>
      <xdr:rowOff>0</xdr:rowOff>
    </xdr:from>
    <xdr:to>
      <xdr:col>1</xdr:col>
      <xdr:colOff>685799</xdr:colOff>
      <xdr:row>6</xdr:row>
      <xdr:rowOff>520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9" y="142875"/>
          <a:ext cx="685800" cy="714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16</xdr:col>
      <xdr:colOff>132000</xdr:colOff>
      <xdr:row>120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0</xdr:colOff>
      <xdr:row>123</xdr:row>
      <xdr:rowOff>0</xdr:rowOff>
    </xdr:from>
    <xdr:to>
      <xdr:col>16</xdr:col>
      <xdr:colOff>132000</xdr:colOff>
      <xdr:row>150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16</xdr:col>
      <xdr:colOff>132000</xdr:colOff>
      <xdr:row>126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134</xdr:row>
      <xdr:rowOff>0</xdr:rowOff>
    </xdr:from>
    <xdr:to>
      <xdr:col>16</xdr:col>
      <xdr:colOff>132000</xdr:colOff>
      <xdr:row>166</xdr:row>
      <xdr:rowOff>108000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0</xdr:colOff>
      <xdr:row>173</xdr:row>
      <xdr:rowOff>0</xdr:rowOff>
    </xdr:from>
    <xdr:to>
      <xdr:col>16</xdr:col>
      <xdr:colOff>132000</xdr:colOff>
      <xdr:row>200</xdr:row>
      <xdr:rowOff>102375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16</xdr:col>
      <xdr:colOff>132000</xdr:colOff>
      <xdr:row>123</xdr:row>
      <xdr:rowOff>102375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16</xdr:col>
      <xdr:colOff>132000</xdr:colOff>
      <xdr:row>147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178</xdr:row>
      <xdr:rowOff>0</xdr:rowOff>
    </xdr:from>
    <xdr:to>
      <xdr:col>16</xdr:col>
      <xdr:colOff>132000</xdr:colOff>
      <xdr:row>205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5" name="3 Imagen" descr="Logo AACH.jpg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16</xdr:col>
      <xdr:colOff>132000</xdr:colOff>
      <xdr:row>147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178</xdr:row>
      <xdr:rowOff>0</xdr:rowOff>
    </xdr:from>
    <xdr:to>
      <xdr:col>16</xdr:col>
      <xdr:colOff>132000</xdr:colOff>
      <xdr:row>205</xdr:row>
      <xdr:rowOff>102375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16</xdr:col>
      <xdr:colOff>132000</xdr:colOff>
      <xdr:row>147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178</xdr:row>
      <xdr:rowOff>0</xdr:rowOff>
    </xdr:from>
    <xdr:to>
      <xdr:col>16</xdr:col>
      <xdr:colOff>132000</xdr:colOff>
      <xdr:row>205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16</xdr:col>
      <xdr:colOff>132000</xdr:colOff>
      <xdr:row>147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178</xdr:row>
      <xdr:rowOff>0</xdr:rowOff>
    </xdr:from>
    <xdr:to>
      <xdr:col>16</xdr:col>
      <xdr:colOff>132000</xdr:colOff>
      <xdr:row>205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16</xdr:col>
      <xdr:colOff>132000</xdr:colOff>
      <xdr:row>147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178</xdr:row>
      <xdr:rowOff>0</xdr:rowOff>
    </xdr:from>
    <xdr:to>
      <xdr:col>16</xdr:col>
      <xdr:colOff>132000</xdr:colOff>
      <xdr:row>205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16</xdr:col>
      <xdr:colOff>132000</xdr:colOff>
      <xdr:row>147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178</xdr:row>
      <xdr:rowOff>0</xdr:rowOff>
    </xdr:from>
    <xdr:to>
      <xdr:col>16</xdr:col>
      <xdr:colOff>132000</xdr:colOff>
      <xdr:row>205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16</xdr:col>
      <xdr:colOff>132000</xdr:colOff>
      <xdr:row>147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178</xdr:row>
      <xdr:rowOff>0</xdr:rowOff>
    </xdr:from>
    <xdr:to>
      <xdr:col>16</xdr:col>
      <xdr:colOff>132000</xdr:colOff>
      <xdr:row>205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16</xdr:col>
      <xdr:colOff>132000</xdr:colOff>
      <xdr:row>147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178</xdr:row>
      <xdr:rowOff>0</xdr:rowOff>
    </xdr:from>
    <xdr:to>
      <xdr:col>16</xdr:col>
      <xdr:colOff>132000</xdr:colOff>
      <xdr:row>205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190499</xdr:colOff>
      <xdr:row>1</xdr:row>
      <xdr:rowOff>0</xdr:rowOff>
    </xdr:from>
    <xdr:to>
      <xdr:col>1</xdr:col>
      <xdr:colOff>685799</xdr:colOff>
      <xdr:row>6</xdr:row>
      <xdr:rowOff>520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9" y="142875"/>
          <a:ext cx="685800" cy="714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16</xdr:col>
      <xdr:colOff>132000</xdr:colOff>
      <xdr:row>76</xdr:row>
      <xdr:rowOff>102375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16</xdr:col>
      <xdr:colOff>132000</xdr:colOff>
      <xdr:row>130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0</xdr:colOff>
      <xdr:row>133</xdr:row>
      <xdr:rowOff>0</xdr:rowOff>
    </xdr:from>
    <xdr:to>
      <xdr:col>16</xdr:col>
      <xdr:colOff>132000</xdr:colOff>
      <xdr:row>160</xdr:row>
      <xdr:rowOff>102375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16</xdr:col>
      <xdr:colOff>132000</xdr:colOff>
      <xdr:row>120</xdr:row>
      <xdr:rowOff>102375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0</xdr:colOff>
      <xdr:row>123</xdr:row>
      <xdr:rowOff>0</xdr:rowOff>
    </xdr:from>
    <xdr:to>
      <xdr:col>16</xdr:col>
      <xdr:colOff>132000</xdr:colOff>
      <xdr:row>150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687417</xdr:colOff>
      <xdr:row>6</xdr:row>
      <xdr:rowOff>0</xdr:rowOff>
    </xdr:to>
    <xdr:pic>
      <xdr:nvPicPr>
        <xdr:cNvPr id="2" name="3 Imagen" descr="Logo AACH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2875"/>
          <a:ext cx="687417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16</xdr:col>
      <xdr:colOff>132000</xdr:colOff>
      <xdr:row>126</xdr:row>
      <xdr:rowOff>102375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134</xdr:row>
      <xdr:rowOff>0</xdr:rowOff>
    </xdr:from>
    <xdr:to>
      <xdr:col>16</xdr:col>
      <xdr:colOff>132000</xdr:colOff>
      <xdr:row>166</xdr:row>
      <xdr:rowOff>108000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0</xdr:colOff>
      <xdr:row>173</xdr:row>
      <xdr:rowOff>0</xdr:rowOff>
    </xdr:from>
    <xdr:to>
      <xdr:col>16</xdr:col>
      <xdr:colOff>132000</xdr:colOff>
      <xdr:row>200</xdr:row>
      <xdr:rowOff>102375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9:H104"/>
  <sheetViews>
    <sheetView tabSelected="1" zoomScaleNormal="100" workbookViewId="0"/>
  </sheetViews>
  <sheetFormatPr baseColWidth="10" defaultColWidth="11.42578125" defaultRowHeight="11.25" x14ac:dyDescent="0.2"/>
  <cols>
    <col min="1" max="1" width="2.85546875" style="7" customWidth="1"/>
    <col min="2" max="2" width="21.42578125" style="7" customWidth="1"/>
    <col min="3" max="3" width="4.28515625" style="7" customWidth="1"/>
    <col min="4" max="4" width="21.42578125" style="7" customWidth="1"/>
    <col min="5" max="5" width="11.42578125" style="7" customWidth="1"/>
    <col min="6" max="16384" width="11.42578125" style="7"/>
  </cols>
  <sheetData>
    <row r="9" spans="2:2" ht="18.75" customHeight="1" x14ac:dyDescent="0.2">
      <c r="B9" s="1" t="s">
        <v>726</v>
      </c>
    </row>
    <row r="10" spans="2:2" x14ac:dyDescent="0.2">
      <c r="B10" s="260"/>
    </row>
    <row r="12" spans="2:2" s="90" customFormat="1" ht="18.75" customHeight="1" x14ac:dyDescent="0.2">
      <c r="B12" s="90" t="s">
        <v>369</v>
      </c>
    </row>
    <row r="13" spans="2:2" ht="18.75" customHeight="1" x14ac:dyDescent="0.2">
      <c r="B13" s="179" t="s">
        <v>728</v>
      </c>
    </row>
    <row r="16" spans="2:2" ht="15.75" x14ac:dyDescent="0.25">
      <c r="B16" s="8" t="s">
        <v>399</v>
      </c>
    </row>
    <row r="17" spans="2:4" x14ac:dyDescent="0.2">
      <c r="B17" s="14" t="s">
        <v>398</v>
      </c>
    </row>
    <row r="18" spans="2:4" x14ac:dyDescent="0.2">
      <c r="B18" s="14" t="s">
        <v>7</v>
      </c>
    </row>
    <row r="19" spans="2:4" x14ac:dyDescent="0.2">
      <c r="B19" s="14" t="s">
        <v>14</v>
      </c>
    </row>
    <row r="20" spans="2:4" x14ac:dyDescent="0.2">
      <c r="B20" s="14" t="s">
        <v>12</v>
      </c>
    </row>
    <row r="21" spans="2:4" x14ac:dyDescent="0.2">
      <c r="B21" s="14" t="s">
        <v>16</v>
      </c>
    </row>
    <row r="24" spans="2:4" s="10" customFormat="1" ht="18.75" customHeight="1" x14ac:dyDescent="0.2">
      <c r="B24" s="9" t="s">
        <v>0</v>
      </c>
      <c r="D24" s="9" t="s">
        <v>1</v>
      </c>
    </row>
    <row r="25" spans="2:4" s="11" customFormat="1" x14ac:dyDescent="0.2"/>
    <row r="26" spans="2:4" s="11" customFormat="1" ht="12.75" x14ac:dyDescent="0.2">
      <c r="B26" s="12" t="s">
        <v>2</v>
      </c>
      <c r="D26" s="12" t="s">
        <v>2</v>
      </c>
    </row>
    <row r="27" spans="2:4" s="11" customFormat="1" x14ac:dyDescent="0.2">
      <c r="B27" s="14" t="s">
        <v>3</v>
      </c>
      <c r="D27" s="14" t="s">
        <v>3</v>
      </c>
    </row>
    <row r="28" spans="2:4" s="11" customFormat="1" x14ac:dyDescent="0.2">
      <c r="B28" s="14" t="s">
        <v>4</v>
      </c>
      <c r="D28" s="14" t="s">
        <v>4</v>
      </c>
    </row>
    <row r="29" spans="2:4" s="11" customFormat="1" x14ac:dyDescent="0.2">
      <c r="B29" s="14" t="s">
        <v>5</v>
      </c>
      <c r="D29" s="14" t="s">
        <v>5</v>
      </c>
    </row>
    <row r="30" spans="2:4" s="11" customFormat="1" x14ac:dyDescent="0.2">
      <c r="B30" s="14" t="s">
        <v>6</v>
      </c>
      <c r="D30" s="14" t="s">
        <v>6</v>
      </c>
    </row>
    <row r="31" spans="2:4" s="11" customFormat="1" x14ac:dyDescent="0.2"/>
    <row r="32" spans="2:4" s="11" customFormat="1" x14ac:dyDescent="0.2"/>
    <row r="33" spans="2:4" s="11" customFormat="1" ht="12.75" x14ac:dyDescent="0.2">
      <c r="B33" s="12" t="s">
        <v>10</v>
      </c>
      <c r="D33" s="12" t="s">
        <v>10</v>
      </c>
    </row>
    <row r="34" spans="2:4" s="11" customFormat="1" x14ac:dyDescent="0.2">
      <c r="B34" s="14" t="s">
        <v>7</v>
      </c>
      <c r="C34" s="13"/>
      <c r="D34" s="14" t="s">
        <v>7</v>
      </c>
    </row>
    <row r="35" spans="2:4" s="11" customFormat="1" x14ac:dyDescent="0.2">
      <c r="B35" s="14" t="s">
        <v>345</v>
      </c>
      <c r="C35" s="13"/>
      <c r="D35" s="14" t="s">
        <v>345</v>
      </c>
    </row>
    <row r="36" spans="2:4" s="11" customFormat="1" x14ac:dyDescent="0.2">
      <c r="B36" s="14" t="s">
        <v>8</v>
      </c>
      <c r="C36" s="13"/>
      <c r="D36" s="14" t="s">
        <v>8</v>
      </c>
    </row>
    <row r="37" spans="2:4" s="11" customFormat="1" x14ac:dyDescent="0.2">
      <c r="B37" s="14" t="s">
        <v>9</v>
      </c>
      <c r="C37" s="13"/>
      <c r="D37" s="14" t="s">
        <v>9</v>
      </c>
    </row>
    <row r="38" spans="2:4" s="11" customFormat="1" x14ac:dyDescent="0.2">
      <c r="B38" s="14" t="s">
        <v>11</v>
      </c>
      <c r="C38" s="13"/>
      <c r="D38" s="14"/>
    </row>
    <row r="39" spans="2:4" s="11" customFormat="1" x14ac:dyDescent="0.2">
      <c r="B39" s="13"/>
      <c r="C39" s="13"/>
      <c r="D39" s="13"/>
    </row>
    <row r="40" spans="2:4" s="11" customFormat="1" x14ac:dyDescent="0.2">
      <c r="B40" s="14" t="s">
        <v>12</v>
      </c>
      <c r="C40" s="13"/>
      <c r="D40" s="14" t="s">
        <v>12</v>
      </c>
    </row>
    <row r="41" spans="2:4" s="11" customFormat="1" x14ac:dyDescent="0.2">
      <c r="B41" s="14" t="s">
        <v>13</v>
      </c>
      <c r="C41" s="13"/>
      <c r="D41" s="14" t="s">
        <v>13</v>
      </c>
    </row>
    <row r="42" spans="2:4" s="11" customFormat="1" x14ac:dyDescent="0.2">
      <c r="B42" s="13"/>
      <c r="C42" s="13"/>
      <c r="D42" s="13"/>
    </row>
    <row r="43" spans="2:4" s="11" customFormat="1" x14ac:dyDescent="0.2">
      <c r="B43" s="14" t="s">
        <v>14</v>
      </c>
      <c r="C43" s="13"/>
      <c r="D43" s="14" t="s">
        <v>14</v>
      </c>
    </row>
    <row r="44" spans="2:4" s="11" customFormat="1" x14ac:dyDescent="0.2">
      <c r="B44" s="14" t="s">
        <v>15</v>
      </c>
      <c r="C44" s="13"/>
      <c r="D44" s="14" t="s">
        <v>15</v>
      </c>
    </row>
    <row r="45" spans="2:4" s="11" customFormat="1" x14ac:dyDescent="0.2">
      <c r="B45" s="14" t="s">
        <v>16</v>
      </c>
      <c r="C45" s="13"/>
      <c r="D45" s="14" t="s">
        <v>16</v>
      </c>
    </row>
    <row r="46" spans="2:4" s="11" customFormat="1" x14ac:dyDescent="0.2">
      <c r="B46" s="14" t="s">
        <v>17</v>
      </c>
      <c r="C46" s="13"/>
      <c r="D46" s="13"/>
    </row>
    <row r="47" spans="2:4" s="11" customFormat="1" x14ac:dyDescent="0.2">
      <c r="B47" s="14"/>
      <c r="C47" s="13"/>
      <c r="D47" s="13"/>
    </row>
    <row r="48" spans="2:4" s="11" customFormat="1" x14ac:dyDescent="0.2"/>
    <row r="49" spans="2:8" s="11" customFormat="1" ht="12.75" x14ac:dyDescent="0.2">
      <c r="B49" s="15" t="s">
        <v>18</v>
      </c>
      <c r="D49" s="15" t="s">
        <v>18</v>
      </c>
    </row>
    <row r="51" spans="2:8" ht="10.5" hidden="1" customHeight="1" x14ac:dyDescent="0.2">
      <c r="E51" s="2"/>
      <c r="F51" s="6" t="s">
        <v>19</v>
      </c>
      <c r="G51" s="6" t="s">
        <v>20</v>
      </c>
      <c r="H51" s="2"/>
    </row>
    <row r="52" spans="2:8" ht="11.25" hidden="1" customHeight="1" x14ac:dyDescent="0.2">
      <c r="E52" s="2">
        <f>IF(B13=H53,E53,IF(B13=H54,E54,IF(B13=H55,E55)))</f>
        <v>1</v>
      </c>
      <c r="F52" s="193">
        <f>VLOOKUP(E52,E53:G55,2,FALSE)</f>
        <v>3.4968140527165702E-2</v>
      </c>
      <c r="G52" s="194">
        <f>VLOOKUP(E52,E53:G55,3,FALSE)</f>
        <v>3.4019657238345463E-2</v>
      </c>
      <c r="H52" s="3" t="str">
        <f>VLOOKUP(E52,E53:H55,4,FALSE)</f>
        <v>Cifras en UF al 31.03.2021</v>
      </c>
    </row>
    <row r="53" spans="2:8" ht="11.25" hidden="1" customHeight="1" x14ac:dyDescent="0.2">
      <c r="E53" s="4">
        <v>1</v>
      </c>
      <c r="F53" s="195">
        <f>1000/F60</f>
        <v>3.4968140527165702E-2</v>
      </c>
      <c r="G53" s="196">
        <f>1000/G60</f>
        <v>3.4019657238345463E-2</v>
      </c>
      <c r="H53" s="3" t="str">
        <f>CONCATENATE("Cifras en UF al ",$H$57)</f>
        <v>Cifras en UF al 31.03.2021</v>
      </c>
    </row>
    <row r="54" spans="2:8" ht="11.25" hidden="1" customHeight="1" x14ac:dyDescent="0.2">
      <c r="E54" s="4">
        <v>2</v>
      </c>
      <c r="F54" s="195">
        <f>1*F62</f>
        <v>1.0285</v>
      </c>
      <c r="G54" s="196">
        <v>1</v>
      </c>
      <c r="H54" s="3" t="str">
        <f>CONCATENATE("Cifras en M$ al ",$H$57)</f>
        <v>Cifras en M$ al 31.03.2021</v>
      </c>
    </row>
    <row r="55" spans="2:8" ht="11.25" hidden="1" customHeight="1" x14ac:dyDescent="0.2">
      <c r="E55" s="4">
        <v>3</v>
      </c>
      <c r="F55" s="195">
        <f>1000/F61</f>
        <v>1.1816140848398913</v>
      </c>
      <c r="G55" s="196">
        <f>1000/G61</f>
        <v>1.3659149581347065</v>
      </c>
      <c r="H55" s="3" t="str">
        <f>CONCATENATE("Cifras en US$ al ",$H$57)</f>
        <v>Cifras en US$ al 31.03.2021</v>
      </c>
    </row>
    <row r="56" spans="2:8" ht="11.25" hidden="1" customHeight="1" x14ac:dyDescent="0.2">
      <c r="E56" s="2"/>
      <c r="F56" s="2"/>
      <c r="G56" s="2"/>
      <c r="H56" s="237" t="str">
        <f>CONCATENATE("Cifras al ",$H$57)</f>
        <v>Cifras al 31.03.2021</v>
      </c>
    </row>
    <row r="57" spans="2:8" ht="11.25" hidden="1" customHeight="1" x14ac:dyDescent="0.2">
      <c r="E57" s="2"/>
      <c r="F57" s="2"/>
      <c r="G57" s="2"/>
      <c r="H57" s="155" t="s">
        <v>727</v>
      </c>
    </row>
    <row r="58" spans="2:8" ht="11.25" hidden="1" customHeight="1" x14ac:dyDescent="0.2">
      <c r="E58" s="2"/>
      <c r="F58" s="2"/>
      <c r="G58" s="2"/>
      <c r="H58" s="237" t="str">
        <f>CONCATENATE(MID(H57,1,6),MID(H57,7,4)-1)</f>
        <v>31.03.2020</v>
      </c>
    </row>
    <row r="59" spans="2:8" ht="11.25" hidden="1" customHeight="1" x14ac:dyDescent="0.2">
      <c r="E59" s="2"/>
      <c r="F59" s="2"/>
      <c r="G59" s="2"/>
      <c r="H59" s="2"/>
    </row>
    <row r="60" spans="2:8" ht="11.25" hidden="1" customHeight="1" x14ac:dyDescent="0.2">
      <c r="E60" s="5"/>
      <c r="F60" s="154">
        <v>28597.46</v>
      </c>
      <c r="G60" s="154">
        <v>29394.77</v>
      </c>
      <c r="H60" s="2" t="s">
        <v>21</v>
      </c>
    </row>
    <row r="61" spans="2:8" ht="11.25" hidden="1" customHeight="1" x14ac:dyDescent="0.2">
      <c r="E61" s="2"/>
      <c r="F61" s="154">
        <v>846.3</v>
      </c>
      <c r="G61" s="154">
        <v>732.11</v>
      </c>
      <c r="H61" s="2" t="s">
        <v>22</v>
      </c>
    </row>
    <row r="62" spans="2:8" ht="11.25" hidden="1" customHeight="1" x14ac:dyDescent="0.2">
      <c r="E62" s="2"/>
      <c r="F62" s="156">
        <f>ROUND(107.69/104.71,4)</f>
        <v>1.0285</v>
      </c>
      <c r="G62" s="261">
        <f>G60/F60</f>
        <v>1.0278804481237145</v>
      </c>
      <c r="H62" s="2" t="s">
        <v>23</v>
      </c>
    </row>
    <row r="64" spans="2:8" x14ac:dyDescent="0.2">
      <c r="B64" s="7" t="str">
        <f>CONCATENATE("Versión 1.",COUNTA(B65:B104)-1)</f>
        <v>Versión 1.1</v>
      </c>
    </row>
    <row r="65" spans="2:2" x14ac:dyDescent="0.2">
      <c r="B65" s="176" t="s">
        <v>730</v>
      </c>
    </row>
    <row r="66" spans="2:2" x14ac:dyDescent="0.2">
      <c r="B66" s="176" t="s">
        <v>731</v>
      </c>
    </row>
    <row r="67" spans="2:2" x14ac:dyDescent="0.2">
      <c r="B67" s="236"/>
    </row>
    <row r="68" spans="2:2" x14ac:dyDescent="0.2">
      <c r="B68" s="176"/>
    </row>
    <row r="69" spans="2:2" x14ac:dyDescent="0.2">
      <c r="B69" s="176"/>
    </row>
    <row r="70" spans="2:2" x14ac:dyDescent="0.2">
      <c r="B70" s="176"/>
    </row>
    <row r="71" spans="2:2" x14ac:dyDescent="0.2">
      <c r="B71" s="176"/>
    </row>
    <row r="72" spans="2:2" x14ac:dyDescent="0.2">
      <c r="B72" s="176"/>
    </row>
    <row r="73" spans="2:2" x14ac:dyDescent="0.2">
      <c r="B73" s="176"/>
    </row>
    <row r="74" spans="2:2" x14ac:dyDescent="0.2">
      <c r="B74" s="176"/>
    </row>
    <row r="75" spans="2:2" x14ac:dyDescent="0.2">
      <c r="B75" s="176"/>
    </row>
    <row r="76" spans="2:2" x14ac:dyDescent="0.2">
      <c r="B76" s="176"/>
    </row>
    <row r="77" spans="2:2" x14ac:dyDescent="0.2">
      <c r="B77" s="176"/>
    </row>
    <row r="78" spans="2:2" x14ac:dyDescent="0.2">
      <c r="B78" s="176"/>
    </row>
    <row r="79" spans="2:2" x14ac:dyDescent="0.2">
      <c r="B79" s="176"/>
    </row>
    <row r="80" spans="2:2" x14ac:dyDescent="0.2">
      <c r="B80" s="176"/>
    </row>
    <row r="81" spans="2:2" x14ac:dyDescent="0.2">
      <c r="B81" s="176"/>
    </row>
    <row r="82" spans="2:2" x14ac:dyDescent="0.2">
      <c r="B82" s="176"/>
    </row>
    <row r="83" spans="2:2" x14ac:dyDescent="0.2">
      <c r="B83" s="176"/>
    </row>
    <row r="84" spans="2:2" x14ac:dyDescent="0.2">
      <c r="B84" s="176"/>
    </row>
    <row r="85" spans="2:2" x14ac:dyDescent="0.2">
      <c r="B85" s="176"/>
    </row>
    <row r="86" spans="2:2" x14ac:dyDescent="0.2">
      <c r="B86" s="176"/>
    </row>
    <row r="87" spans="2:2" x14ac:dyDescent="0.2">
      <c r="B87" s="176"/>
    </row>
    <row r="88" spans="2:2" x14ac:dyDescent="0.2">
      <c r="B88" s="176"/>
    </row>
    <row r="89" spans="2:2" x14ac:dyDescent="0.2">
      <c r="B89" s="176"/>
    </row>
    <row r="90" spans="2:2" x14ac:dyDescent="0.2">
      <c r="B90" s="176"/>
    </row>
    <row r="91" spans="2:2" x14ac:dyDescent="0.2">
      <c r="B91" s="176"/>
    </row>
    <row r="92" spans="2:2" x14ac:dyDescent="0.2">
      <c r="B92" s="176"/>
    </row>
    <row r="93" spans="2:2" x14ac:dyDescent="0.2">
      <c r="B93" s="176"/>
    </row>
    <row r="94" spans="2:2" x14ac:dyDescent="0.2">
      <c r="B94" s="176"/>
    </row>
    <row r="95" spans="2:2" x14ac:dyDescent="0.2">
      <c r="B95" s="176"/>
    </row>
    <row r="96" spans="2:2" x14ac:dyDescent="0.2">
      <c r="B96" s="176"/>
    </row>
    <row r="97" spans="2:2" x14ac:dyDescent="0.2">
      <c r="B97" s="176"/>
    </row>
    <row r="98" spans="2:2" x14ac:dyDescent="0.2">
      <c r="B98" s="176"/>
    </row>
    <row r="99" spans="2:2" x14ac:dyDescent="0.2">
      <c r="B99" s="176"/>
    </row>
    <row r="100" spans="2:2" x14ac:dyDescent="0.2">
      <c r="B100" s="176"/>
    </row>
    <row r="101" spans="2:2" x14ac:dyDescent="0.2">
      <c r="B101" s="176"/>
    </row>
    <row r="102" spans="2:2" x14ac:dyDescent="0.2">
      <c r="B102" s="176"/>
    </row>
    <row r="103" spans="2:2" x14ac:dyDescent="0.2">
      <c r="B103" s="176"/>
    </row>
    <row r="104" spans="2:2" x14ac:dyDescent="0.2">
      <c r="B104" s="176"/>
    </row>
  </sheetData>
  <sheetProtection algorithmName="SHA-512" hashValue="ButsOkSClFQfy9TN4Ws98Gh9dGGLCRKbyRtgPyQnrfXc6s6XsEGqD8l/uNgIcu9TAYvruzfSEkZLsvuoVtJJEw==" saltValue="fl1hNRuRrLRlPHOJHgRMOA==" spinCount="100000" sheet="1" objects="1" scenarios="1"/>
  <dataValidations count="1">
    <dataValidation type="list" allowBlank="1" showInputMessage="1" showErrorMessage="1" sqref="B13" xr:uid="{00000000-0002-0000-0000-000000000000}">
      <formula1>$H$53:$H$55</formula1>
    </dataValidation>
  </dataValidations>
  <hyperlinks>
    <hyperlink ref="B17" location="'Mer. Resumen'!A1" display="Resumen" xr:uid="{00000000-0004-0000-0000-000000000000}"/>
    <hyperlink ref="B18" location="'Mer. Prima Directa'!A1" display="Prima Directa" xr:uid="{00000000-0004-0000-0000-000001000000}"/>
    <hyperlink ref="B19" location="'Mer. Siniestros Directos'!A1" display="Siniestros Directos" xr:uid="{00000000-0004-0000-0000-000002000000}"/>
    <hyperlink ref="B20" location="'Mer. Pólizas Emitidas'!A1" display="Número de Pólizas Emitidas" xr:uid="{00000000-0004-0000-0000-000003000000}"/>
    <hyperlink ref="B21" location="'Mer. Número de Siniestros'!A1" display="Número de Siniestros" xr:uid="{00000000-0004-0000-0000-000004000000}"/>
    <hyperlink ref="B27" location="'Gen. Activos'!A1" display="Activos" xr:uid="{00000000-0004-0000-0000-000005000000}"/>
    <hyperlink ref="B28" location="'Gen. Pasivos'!A1" display="Pasivos" xr:uid="{00000000-0004-0000-0000-000006000000}"/>
    <hyperlink ref="B29" location="'Gen. EERR'!A1" display="Estado de Resultados" xr:uid="{00000000-0004-0000-0000-000007000000}"/>
    <hyperlink ref="B30" location="'Gen. Estado de Flujos'!A1" display="Estado de Flujos" xr:uid="{00000000-0004-0000-0000-000008000000}"/>
    <hyperlink ref="B34" location="'Gen. Prima Directa'!A1" display="Prima Directa" xr:uid="{00000000-0004-0000-0000-000009000000}"/>
    <hyperlink ref="B35" location="'Gen. Participación'!A1" display="Participación" xr:uid="{00000000-0004-0000-0000-00000A000000}"/>
    <hyperlink ref="B36" location="'Gen. Prima Directa Promedio'!A1" display="Prima Directa Promedio" xr:uid="{00000000-0004-0000-0000-00000B000000}"/>
    <hyperlink ref="B37" location="'Gen. Prima Retenida Neta'!A1" display="Prima Retenida Neta" xr:uid="{00000000-0004-0000-0000-00000C000000}"/>
    <hyperlink ref="B38" location="'Gen. Retención'!A1" display="Retención" xr:uid="{00000000-0004-0000-0000-00000D000000}"/>
    <hyperlink ref="B40" location="'Gen. Pólizas Emitidas'!A1" display="Número de Pólizas Emitidas" xr:uid="{00000000-0004-0000-0000-00000E000000}"/>
    <hyperlink ref="B41" location="'Gen. Pólizas Vigentes'!A1" display="Número de Pólizas Vigentes" xr:uid="{00000000-0004-0000-0000-00000F000000}"/>
    <hyperlink ref="B43" location="'Gen. Siniestros Directos'!A1" display="Siniestros Directos" xr:uid="{00000000-0004-0000-0000-000010000000}"/>
    <hyperlink ref="B44" location="'Gen. Siniestro Directo Promedio'!A1" display="Siniestro Directo Promedio" xr:uid="{00000000-0004-0000-0000-000011000000}"/>
    <hyperlink ref="B45" location="'Gen. Número de Siniestros'!A1" display="Número de Siniestros" xr:uid="{00000000-0004-0000-0000-000012000000}"/>
    <hyperlink ref="B46" location="'Gen. Siniestralidad'!A1" display="Siniestralidad" xr:uid="{00000000-0004-0000-0000-000013000000}"/>
    <hyperlink ref="B49" location="'Gen. Indicadores de Gestión'!A1" display="Indicadores de Gestión" xr:uid="{00000000-0004-0000-0000-000014000000}"/>
    <hyperlink ref="D27" location="'Vida Activos'!A1" display="Activos" xr:uid="{00000000-0004-0000-0000-000015000000}"/>
    <hyperlink ref="D28" location="'Vida Pasivos'!A1" display="Pasivos" xr:uid="{00000000-0004-0000-0000-000016000000}"/>
    <hyperlink ref="D29" location="'Vida EERR'!A1" display="Estado de Resultados" xr:uid="{00000000-0004-0000-0000-000017000000}"/>
    <hyperlink ref="D30" location="'Vida Estado de Flujos'!A1" display="Estado de Flujos" xr:uid="{00000000-0004-0000-0000-000018000000}"/>
    <hyperlink ref="D34" location="'Vida Prima Directa'!A1" display="Prima Directa" xr:uid="{00000000-0004-0000-0000-000019000000}"/>
    <hyperlink ref="D35" location="'Vida Participación'!A1" display="Participación" xr:uid="{00000000-0004-0000-0000-00001A000000}"/>
    <hyperlink ref="D36" location="'Vida Prima Directa Promedio'!A1" display="Prima Directa Promedio" xr:uid="{00000000-0004-0000-0000-00001B000000}"/>
    <hyperlink ref="D37" location="'Vida Prima Retenida Neta'!A1" display="Prima Retenida Neta" xr:uid="{00000000-0004-0000-0000-00001C000000}"/>
    <hyperlink ref="D40" location="'Vida Pólizas Emitidas'!A1" display="Número de Pólizas Emitidas" xr:uid="{00000000-0004-0000-0000-00001D000000}"/>
    <hyperlink ref="D41" location="'Vida Pólizas Vigentes'!A1" display="Número de Pólizas Vigentes" xr:uid="{00000000-0004-0000-0000-00001E000000}"/>
    <hyperlink ref="D43" location="'Vida Siniestros Directos'!A1" display="Siniestros Directos" xr:uid="{00000000-0004-0000-0000-00001F000000}"/>
    <hyperlink ref="D44" location="'Vida Siniestro Directo Promedio'!A1" display="Siniestro Directo Promedio" xr:uid="{00000000-0004-0000-0000-000020000000}"/>
    <hyperlink ref="D45" location="'Vida Número de Siniestros'!A1" display="Número de Siniestros" xr:uid="{00000000-0004-0000-0000-000021000000}"/>
    <hyperlink ref="D49" location="'Vida Indicadores de Gestión'!A1" display="Indicadores de Gestión" xr:uid="{00000000-0004-0000-0000-000022000000}"/>
  </hyperlinks>
  <pageMargins left="0.7" right="0.7" top="0.75" bottom="0.75" header="0.3" footer="0.3"/>
  <pageSetup orientation="portrait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fitToPage="1"/>
  </sheetPr>
  <dimension ref="A2:AR201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43" width="11.42578125" style="219" customWidth="1"/>
    <col min="44" max="44" width="7.140625" style="239" hidden="1" customWidth="1"/>
    <col min="45" max="16384" width="11.42578125" style="219"/>
  </cols>
  <sheetData>
    <row r="2" spans="2:44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4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4" x14ac:dyDescent="0.2">
      <c r="B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4" x14ac:dyDescent="0.2">
      <c r="B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4" x14ac:dyDescent="0.2">
      <c r="B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4" x14ac:dyDescent="0.2">
      <c r="B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4" ht="15.75" x14ac:dyDescent="0.25">
      <c r="B8" s="28" t="s">
        <v>160</v>
      </c>
      <c r="C8" s="29" t="s">
        <v>697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4" x14ac:dyDescent="0.2">
      <c r="B9" s="30" t="str">
        <f>Índice!H52</f>
        <v>Cifras en UF al 31.03.2021</v>
      </c>
      <c r="C9" s="242" t="s">
        <v>698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41" t="s">
        <v>698</v>
      </c>
    </row>
    <row r="10" spans="2:44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41" t="s">
        <v>696</v>
      </c>
    </row>
    <row r="11" spans="2:44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  <c r="AR11" s="238" t="s">
        <v>695</v>
      </c>
    </row>
    <row r="12" spans="2:44" x14ac:dyDescent="0.2">
      <c r="B12" s="54" t="str">
        <f>'Datos Generales'!B116</f>
        <v>5.31.10.00  Margen De Contribución</v>
      </c>
      <c r="C12" s="33">
        <f>Índice!$G$52*'Datos Generales'!C116*IF($C$9=$AR$9,1,$AR12)</f>
        <v>27627.80589880445</v>
      </c>
      <c r="D12" s="33">
        <f>Índice!$G$52*'Datos Generales'!D116*IF($C$9=$AR$9,1,$AR12)</f>
        <v>25841.059480989308</v>
      </c>
      <c r="E12" s="33">
        <f>Índice!$G$52*'Datos Generales'!E116*IF($C$9=$AR$9,1,$AR12)</f>
        <v>1065955.5084118706</v>
      </c>
      <c r="F12" s="33">
        <f>Índice!$G$52*'Datos Generales'!F116*IF($C$9=$AR$9,1,$AR12)</f>
        <v>638976.28727831517</v>
      </c>
      <c r="G12" s="33">
        <f>Índice!$G$52*'Datos Generales'!G116*IF($C$9=$AR$9,1,$AR12)</f>
        <v>2125.2760269939176</v>
      </c>
      <c r="H12" s="33">
        <f>Índice!$G$52*'Datos Generales'!H116*IF($C$9=$AR$9,1,$AR12)</f>
        <v>84492.547483787086</v>
      </c>
      <c r="I12" s="33">
        <f>Índice!$G$52*'Datos Generales'!I116*IF($C$9=$AR$9,1,$AR12)</f>
        <v>494027.20279832097</v>
      </c>
      <c r="J12" s="33">
        <f>Índice!$G$52*'Datos Generales'!J116*IF($C$9=$AR$9,1,$AR12)</f>
        <v>69035.580138915873</v>
      </c>
      <c r="K12" s="33">
        <f>Índice!$G$52*'Datos Generales'!K116*IF($C$9=$AR$9,1,$AR12)</f>
        <v>202719.83757654848</v>
      </c>
      <c r="L12" s="33">
        <f>Índice!$G$52*'Datos Generales'!L116*IF($C$9=$AR$9,1,$AR12)</f>
        <v>10354.256896720064</v>
      </c>
      <c r="M12" s="33">
        <f>Índice!$G$52*'Datos Generales'!M116*IF($C$9=$AR$9,1,$AR12)</f>
        <v>124364.91253376026</v>
      </c>
      <c r="N12" s="33">
        <f>Índice!$G$52*'Datos Generales'!N116*IF($C$9=$AR$9,1,$AR12)</f>
        <v>35320.466872168079</v>
      </c>
      <c r="O12" s="33">
        <f>Índice!$G$52*'Datos Generales'!O116*IF($C$9=$AR$9,1,$AR12)</f>
        <v>47018.534249460026</v>
      </c>
      <c r="P12" s="33">
        <f>Índice!$G$52*'Datos Generales'!P116*IF($C$9=$AR$9,1,$AR12)</f>
        <v>1163.6423758376066</v>
      </c>
      <c r="Q12" s="33">
        <f>Índice!$G$52*'Datos Generales'!Q116*IF($C$9=$AR$9,1,$AR12)</f>
        <v>517604.39016872732</v>
      </c>
      <c r="R12" s="33">
        <f>Índice!$G$52*'Datos Generales'!R116*IF($C$9=$AR$9,1,$AR12)</f>
        <v>3573.3227373440923</v>
      </c>
      <c r="S12" s="33">
        <f>Índice!$G$52*'Datos Generales'!S116*IF($C$9=$AR$9,1,$AR12)</f>
        <v>329664.01846314839</v>
      </c>
      <c r="T12" s="33">
        <f>Índice!$G$52*'Datos Generales'!T116*IF($C$9=$AR$9,1,$AR12)</f>
        <v>0</v>
      </c>
      <c r="U12" s="33">
        <f>Índice!$G$52*'Datos Generales'!U116*IF($C$9=$AR$9,1,$AR12)</f>
        <v>174066.33901200793</v>
      </c>
      <c r="V12" s="33">
        <f>Índice!$G$52*'Datos Generales'!V116*IF($C$9=$AR$9,1,$AR12)</f>
        <v>47159.035433854391</v>
      </c>
      <c r="W12" s="33">
        <f>Índice!$G$52*'Datos Generales'!W116*IF($C$9=$AR$9,1,$AR12)</f>
        <v>78565.098485206734</v>
      </c>
      <c r="X12" s="33">
        <f>Índice!$G$52*'Datos Generales'!X116*IF($C$9=$AR$9,1,$AR12)</f>
        <v>-5804.0597017768814</v>
      </c>
      <c r="Y12" s="33">
        <f>Índice!$G$52*'Datos Generales'!Y116*IF($C$9=$AR$9,1,$AR12)</f>
        <v>34505.832159938662</v>
      </c>
      <c r="Z12" s="33">
        <f>Índice!$G$52*'Datos Generales'!Z116*IF($C$9=$AR$9,1,$AR12)</f>
        <v>72547.871611174371</v>
      </c>
      <c r="AA12" s="33">
        <f>Índice!$G$52*'Datos Generales'!AA116*IF($C$9=$AR$9,1,$AR12)</f>
        <v>114042.70215415873</v>
      </c>
      <c r="AB12" s="33">
        <f>Índice!$G$52*'Datos Generales'!AB116*IF($C$9=$AR$9,1,$AR12)</f>
        <v>6044.7827963954132</v>
      </c>
      <c r="AC12" s="33">
        <f>Índice!$G$52*'Datos Generales'!AC116*IF($C$9=$AR$9,1,$AR12)</f>
        <v>22960.615102618598</v>
      </c>
      <c r="AD12" s="33">
        <f>Índice!$G$52*'Datos Generales'!AD116*IF($C$9=$AR$9,1,$AR12)</f>
        <v>172696.94574919282</v>
      </c>
      <c r="AE12" s="33">
        <f>Índice!$G$52*'Datos Generales'!AE116*IF($C$9=$AR$9,1,$AR12)</f>
        <v>31175.2736966474</v>
      </c>
      <c r="AF12" s="33">
        <f>Índice!$G$52*'Datos Generales'!AF116*IF($C$9=$AR$9,1,$AR12)</f>
        <v>15150.756410068867</v>
      </c>
      <c r="AG12" s="33">
        <f>Índice!$G$52*'Datos Generales'!AG116*IF($C$9=$AR$9,1,$AR12)</f>
        <v>590887.59667110851</v>
      </c>
      <c r="AH12" s="33">
        <f>Índice!$G$52*'Datos Generales'!AH116*IF($C$9=$AR$9,1,$AR12)</f>
        <v>34521.821398840679</v>
      </c>
      <c r="AI12" s="33">
        <f>Índice!$G$52*'Datos Generales'!AI116*IF($C$9=$AR$9,1,$AR12)</f>
        <v>80638.018259710836</v>
      </c>
      <c r="AJ12" s="33">
        <f>Índice!$G$52*'Datos Generales'!AJ116*IF($C$9=$AR$9,1,$AR12)</f>
        <v>235968.94957844543</v>
      </c>
      <c r="AK12" s="33">
        <f>Índice!$G$52*'Datos Generales'!AK116*IF($C$9=$AR$9,1,$AR12)</f>
        <v>0</v>
      </c>
      <c r="AL12" s="33">
        <f>Índice!$G$52*'Datos Generales'!AL116*IF($C$9=$AR$9,1,$AR12)</f>
        <v>0</v>
      </c>
      <c r="AM12" s="33">
        <f>Índice!$G$52*'Datos Generales'!AM116*IF($C$9=$AR$9,1,$AR12)</f>
        <v>0</v>
      </c>
      <c r="AN12" s="33">
        <f>Índice!$G$52*'Datos Generales'!AN116*IF($C$9=$AR$9,1,$AR12)</f>
        <v>0</v>
      </c>
      <c r="AO12" s="33">
        <f>Índice!$G$52*'Datos Generales'!AO116*IF($C$9=$AR$9,1,$AR12)</f>
        <v>0</v>
      </c>
      <c r="AP12" s="33">
        <f>Índice!$G$52*'Datos Generales'!AP116*IF($C$9=$AR$9,1,$AR12)</f>
        <v>0</v>
      </c>
      <c r="AQ12" s="33">
        <f>Índice!$G$52*'Datos Generales'!AQ116*IF($C$9=$AR$9,1,$AR12)</f>
        <v>5384992.2282093046</v>
      </c>
      <c r="AR12" s="240">
        <v>1</v>
      </c>
    </row>
    <row r="13" spans="2:44" x14ac:dyDescent="0.2">
      <c r="B13" s="55" t="str">
        <f>'Datos Generales'!B117</f>
        <v>5.31.11.00  Prima Retenida</v>
      </c>
      <c r="C13" s="36">
        <f>Índice!$G$52*'Datos Generales'!C117*IF($C$9=$AR$9,1,$AR13)</f>
        <v>64869.430854536375</v>
      </c>
      <c r="D13" s="36">
        <f>Índice!$G$52*'Datos Generales'!D117*IF($C$9=$AR$9,1,$AR13)</f>
        <v>62758.647201525993</v>
      </c>
      <c r="E13" s="36">
        <f>Índice!$G$52*'Datos Generales'!E117*IF($C$9=$AR$9,1,$AR13)</f>
        <v>2843050.10721295</v>
      </c>
      <c r="F13" s="36">
        <f>Índice!$G$52*'Datos Generales'!F117*IF($C$9=$AR$9,1,$AR13)</f>
        <v>999606.3585460952</v>
      </c>
      <c r="G13" s="36">
        <f>Índice!$G$52*'Datos Generales'!G117*IF($C$9=$AR$9,1,$AR13)</f>
        <v>4150.5002420498613</v>
      </c>
      <c r="H13" s="36">
        <f>Índice!$G$52*'Datos Generales'!H117*IF($C$9=$AR$9,1,$AR13)</f>
        <v>1005323.1238073985</v>
      </c>
      <c r="I13" s="36">
        <f>Índice!$G$52*'Datos Generales'!I117*IF($C$9=$AR$9,1,$AR13)</f>
        <v>1019920.4484335139</v>
      </c>
      <c r="J13" s="36">
        <f>Índice!$G$52*'Datos Generales'!J117*IF($C$9=$AR$9,1,$AR13)</f>
        <v>48205.139893933519</v>
      </c>
      <c r="K13" s="36">
        <f>Índice!$G$52*'Datos Generales'!K117*IF($C$9=$AR$9,1,$AR13)</f>
        <v>634165.19333201111</v>
      </c>
      <c r="L13" s="36">
        <f>Índice!$G$52*'Datos Generales'!L117*IF($C$9=$AR$9,1,$AR13)</f>
        <v>23394.059555492357</v>
      </c>
      <c r="M13" s="36">
        <f>Índice!$G$52*'Datos Generales'!M117*IF($C$9=$AR$9,1,$AR13)</f>
        <v>133855.88660840006</v>
      </c>
      <c r="N13" s="36">
        <f>Índice!$G$52*'Datos Generales'!N117*IF($C$9=$AR$9,1,$AR13)</f>
        <v>40101.147244901054</v>
      </c>
      <c r="O13" s="36">
        <f>Índice!$G$52*'Datos Generales'!O117*IF($C$9=$AR$9,1,$AR13)</f>
        <v>50097.041072272383</v>
      </c>
      <c r="P13" s="36">
        <f>Índice!$G$52*'Datos Generales'!P117*IF($C$9=$AR$9,1,$AR13)</f>
        <v>2269.8255505996476</v>
      </c>
      <c r="Q13" s="36">
        <f>Índice!$G$52*'Datos Generales'!Q117*IF($C$9=$AR$9,1,$AR13)</f>
        <v>1800660.6617435687</v>
      </c>
      <c r="R13" s="36">
        <f>Índice!$G$52*'Datos Generales'!R117*IF($C$9=$AR$9,1,$AR13)</f>
        <v>2290.5435218578</v>
      </c>
      <c r="S13" s="36">
        <f>Índice!$G$52*'Datos Generales'!S117*IF($C$9=$AR$9,1,$AR13)</f>
        <v>2054438.8338469735</v>
      </c>
      <c r="T13" s="36">
        <f>Índice!$G$52*'Datos Generales'!T117*IF($C$9=$AR$9,1,$AR13)</f>
        <v>0</v>
      </c>
      <c r="U13" s="36">
        <f>Índice!$G$52*'Datos Generales'!U117*IF($C$9=$AR$9,1,$AR13)</f>
        <v>484474.82324236596</v>
      </c>
      <c r="V13" s="36">
        <f>Índice!$G$52*'Datos Generales'!V117*IF($C$9=$AR$9,1,$AR13)</f>
        <v>40245.424611248876</v>
      </c>
      <c r="W13" s="36">
        <f>Índice!$G$52*'Datos Generales'!W117*IF($C$9=$AR$9,1,$AR13)</f>
        <v>16621.902467683878</v>
      </c>
      <c r="X13" s="36">
        <f>Índice!$G$52*'Datos Generales'!X117*IF($C$9=$AR$9,1,$AR13)</f>
        <v>9662.7733436934541</v>
      </c>
      <c r="Y13" s="36">
        <f>Índice!$G$52*'Datos Generales'!Y117*IF($C$9=$AR$9,1,$AR13)</f>
        <v>43812.181554745963</v>
      </c>
      <c r="Z13" s="36">
        <f>Índice!$G$52*'Datos Generales'!Z117*IF($C$9=$AR$9,1,$AR13)</f>
        <v>337156.98404852295</v>
      </c>
      <c r="AA13" s="36">
        <f>Índice!$G$52*'Datos Generales'!AA117*IF($C$9=$AR$9,1,$AR13)</f>
        <v>322160.43874471547</v>
      </c>
      <c r="AB13" s="36">
        <f>Índice!$G$52*'Datos Generales'!AB117*IF($C$9=$AR$9,1,$AR13)</f>
        <v>1781.915626487297</v>
      </c>
      <c r="AC13" s="36">
        <f>Índice!$G$52*'Datos Generales'!AC117*IF($C$9=$AR$9,1,$AR13)</f>
        <v>17983.947484535514</v>
      </c>
      <c r="AD13" s="36">
        <f>Índice!$G$52*'Datos Generales'!AD117*IF($C$9=$AR$9,1,$AR13)</f>
        <v>262392.90186655655</v>
      </c>
      <c r="AE13" s="36">
        <f>Índice!$G$52*'Datos Generales'!AE117*IF($C$9=$AR$9,1,$AR13)</f>
        <v>3124.1952224834558</v>
      </c>
      <c r="AF13" s="36">
        <f>Índice!$G$52*'Datos Generales'!AF117*IF($C$9=$AR$9,1,$AR13)</f>
        <v>11779.646515349501</v>
      </c>
      <c r="AG13" s="36">
        <f>Índice!$G$52*'Datos Generales'!AG117*IF($C$9=$AR$9,1,$AR13)</f>
        <v>1759685.3453862711</v>
      </c>
      <c r="AH13" s="36">
        <f>Índice!$G$52*'Datos Generales'!AH117*IF($C$9=$AR$9,1,$AR13)</f>
        <v>30355.67211446118</v>
      </c>
      <c r="AI13" s="36">
        <f>Índice!$G$52*'Datos Generales'!AI117*IF($C$9=$AR$9,1,$AR13)</f>
        <v>300079.36786033708</v>
      </c>
      <c r="AJ13" s="36">
        <f>Índice!$G$52*'Datos Generales'!AJ117*IF($C$9=$AR$9,1,$AR13)</f>
        <v>244070.0165369554</v>
      </c>
      <c r="AK13" s="36">
        <f>Índice!$G$52*'Datos Generales'!AK117*IF($C$9=$AR$9,1,$AR13)</f>
        <v>0</v>
      </c>
      <c r="AL13" s="36">
        <f>Índice!$G$52*'Datos Generales'!AL117*IF($C$9=$AR$9,1,$AR13)</f>
        <v>0</v>
      </c>
      <c r="AM13" s="36">
        <f>Índice!$G$52*'Datos Generales'!AM117*IF($C$9=$AR$9,1,$AR13)</f>
        <v>0</v>
      </c>
      <c r="AN13" s="36">
        <f>Índice!$G$52*'Datos Generales'!AN117*IF($C$9=$AR$9,1,$AR13)</f>
        <v>0</v>
      </c>
      <c r="AO13" s="36">
        <f>Índice!$G$52*'Datos Generales'!AO117*IF($C$9=$AR$9,1,$AR13)</f>
        <v>0</v>
      </c>
      <c r="AP13" s="36">
        <f>Índice!$G$52*'Datos Generales'!AP117*IF($C$9=$AR$9,1,$AR13)</f>
        <v>0</v>
      </c>
      <c r="AQ13" s="36">
        <f>Índice!$G$52*'Datos Generales'!AQ117*IF($C$9=$AR$9,1,$AR13)</f>
        <v>14674544.485294495</v>
      </c>
      <c r="AR13" s="240">
        <v>1</v>
      </c>
    </row>
    <row r="14" spans="2:44" x14ac:dyDescent="0.2">
      <c r="B14" s="56" t="str">
        <f>'Datos Generales'!B118</f>
        <v>5.31.11.10  Prima Directa</v>
      </c>
      <c r="C14" s="36">
        <f>Índice!$G$52*'Datos Generales'!C118*IF($C$9=$AR$9,1,$AR14)</f>
        <v>69409.592250594244</v>
      </c>
      <c r="D14" s="36">
        <f>Índice!$G$52*'Datos Generales'!D118*IF($C$9=$AR$9,1,$AR14)</f>
        <v>217829.49824067345</v>
      </c>
      <c r="E14" s="36">
        <f>Índice!$G$52*'Datos Generales'!E118*IF($C$9=$AR$9,1,$AR14)</f>
        <v>3436211.5097345551</v>
      </c>
      <c r="F14" s="36">
        <f>Índice!$G$52*'Datos Generales'!F118*IF($C$9=$AR$9,1,$AR14)</f>
        <v>1003666.9108144068</v>
      </c>
      <c r="G14" s="36">
        <f>Índice!$G$52*'Datos Generales'!G118*IF($C$9=$AR$9,1,$AR14)</f>
        <v>34256.944347582925</v>
      </c>
      <c r="H14" s="36">
        <f>Índice!$G$52*'Datos Generales'!H118*IF($C$9=$AR$9,1,$AR14)</f>
        <v>1308923.049916703</v>
      </c>
      <c r="I14" s="36">
        <f>Índice!$G$52*'Datos Generales'!I118*IF($C$9=$AR$9,1,$AR14)</f>
        <v>1896177.9935682437</v>
      </c>
      <c r="J14" s="36">
        <f>Índice!$G$52*'Datos Generales'!J118*IF($C$9=$AR$9,1,$AR14)</f>
        <v>117335.09056202856</v>
      </c>
      <c r="K14" s="36">
        <f>Índice!$G$52*'Datos Generales'!K118*IF($C$9=$AR$9,1,$AR14)</f>
        <v>747479.77276229754</v>
      </c>
      <c r="L14" s="36">
        <f>Índice!$G$52*'Datos Generales'!L118*IF($C$9=$AR$9,1,$AR14)</f>
        <v>118181.83983069098</v>
      </c>
      <c r="M14" s="36">
        <f>Índice!$G$52*'Datos Generales'!M118*IF($C$9=$AR$9,1,$AR14)</f>
        <v>368204.9221681272</v>
      </c>
      <c r="N14" s="36">
        <f>Índice!$G$52*'Datos Generales'!N118*IF($C$9=$AR$9,1,$AR14)</f>
        <v>297369.70216130285</v>
      </c>
      <c r="O14" s="36">
        <f>Índice!$G$52*'Datos Generales'!O118*IF($C$9=$AR$9,1,$AR14)</f>
        <v>293934.1930554313</v>
      </c>
      <c r="P14" s="36">
        <f>Índice!$G$52*'Datos Generales'!P118*IF($C$9=$AR$9,1,$AR14)</f>
        <v>14793.958244953099</v>
      </c>
      <c r="Q14" s="36">
        <f>Índice!$G$52*'Datos Generales'!Q118*IF($C$9=$AR$9,1,$AR14)</f>
        <v>2359892.014803994</v>
      </c>
      <c r="R14" s="36">
        <f>Índice!$G$52*'Datos Generales'!R118*IF($C$9=$AR$9,1,$AR14)</f>
        <v>2290.5435218578</v>
      </c>
      <c r="S14" s="36">
        <f>Índice!$G$52*'Datos Generales'!S118*IF($C$9=$AR$9,1,$AR14)</f>
        <v>2367187.3602004712</v>
      </c>
      <c r="T14" s="36">
        <f>Índice!$G$52*'Datos Generales'!T118*IF($C$9=$AR$9,1,$AR14)</f>
        <v>0</v>
      </c>
      <c r="U14" s="36">
        <f>Índice!$G$52*'Datos Generales'!U118*IF($C$9=$AR$9,1,$AR14)</f>
        <v>1694164.1999580199</v>
      </c>
      <c r="V14" s="36">
        <f>Índice!$G$52*'Datos Generales'!V118*IF($C$9=$AR$9,1,$AR14)</f>
        <v>44915.473058642747</v>
      </c>
      <c r="W14" s="36">
        <f>Índice!$G$52*'Datos Generales'!W118*IF($C$9=$AR$9,1,$AR14)</f>
        <v>487361.96949321259</v>
      </c>
      <c r="X14" s="36">
        <f>Índice!$G$52*'Datos Generales'!X118*IF($C$9=$AR$9,1,$AR14)</f>
        <v>38865.485254689869</v>
      </c>
      <c r="Y14" s="36">
        <f>Índice!$G$52*'Datos Generales'!Y118*IF($C$9=$AR$9,1,$AR14)</f>
        <v>205959.18933878376</v>
      </c>
      <c r="Z14" s="36">
        <f>Índice!$G$52*'Datos Generales'!Z118*IF($C$9=$AR$9,1,$AR14)</f>
        <v>541483.53601678123</v>
      </c>
      <c r="AA14" s="36">
        <f>Índice!$G$52*'Datos Generales'!AA118*IF($C$9=$AR$9,1,$AR14)</f>
        <v>656526.92638860596</v>
      </c>
      <c r="AB14" s="36">
        <f>Índice!$G$52*'Datos Generales'!AB118*IF($C$9=$AR$9,1,$AR14)</f>
        <v>4021.0554462579571</v>
      </c>
      <c r="AC14" s="36">
        <f>Índice!$G$52*'Datos Generales'!AC118*IF($C$9=$AR$9,1,$AR14)</f>
        <v>80142.760089635005</v>
      </c>
      <c r="AD14" s="36">
        <f>Índice!$G$52*'Datos Generales'!AD118*IF($C$9=$AR$9,1,$AR14)</f>
        <v>2074492.945513777</v>
      </c>
      <c r="AE14" s="36">
        <f>Índice!$G$52*'Datos Generales'!AE118*IF($C$9=$AR$9,1,$AR14)</f>
        <v>305804.09372143412</v>
      </c>
      <c r="AF14" s="36">
        <f>Índice!$G$52*'Datos Generales'!AF118*IF($C$9=$AR$9,1,$AR14)</f>
        <v>43718.355340082613</v>
      </c>
      <c r="AG14" s="36">
        <f>Índice!$G$52*'Datos Generales'!AG118*IF($C$9=$AR$9,1,$AR14)</f>
        <v>2935008.3705366636</v>
      </c>
      <c r="AH14" s="36">
        <f>Índice!$G$52*'Datos Generales'!AH118*IF($C$9=$AR$9,1,$AR14)</f>
        <v>687793.54286493827</v>
      </c>
      <c r="AI14" s="36">
        <f>Índice!$G$52*'Datos Generales'!AI118*IF($C$9=$AR$9,1,$AR14)</f>
        <v>301597.93732014234</v>
      </c>
      <c r="AJ14" s="36">
        <f>Índice!$G$52*'Datos Generales'!AJ118*IF($C$9=$AR$9,1,$AR14)</f>
        <v>422270.83253245393</v>
      </c>
      <c r="AK14" s="36">
        <f>Índice!$G$52*'Datos Generales'!AK118*IF($C$9=$AR$9,1,$AR14)</f>
        <v>0</v>
      </c>
      <c r="AL14" s="36">
        <f>Índice!$G$52*'Datos Generales'!AL118*IF($C$9=$AR$9,1,$AR14)</f>
        <v>0</v>
      </c>
      <c r="AM14" s="36">
        <f>Índice!$G$52*'Datos Generales'!AM118*IF($C$9=$AR$9,1,$AR14)</f>
        <v>0</v>
      </c>
      <c r="AN14" s="36">
        <f>Índice!$G$52*'Datos Generales'!AN118*IF($C$9=$AR$9,1,$AR14)</f>
        <v>0</v>
      </c>
      <c r="AO14" s="36">
        <f>Índice!$G$52*'Datos Generales'!AO118*IF($C$9=$AR$9,1,$AR14)</f>
        <v>0</v>
      </c>
      <c r="AP14" s="36">
        <f>Índice!$G$52*'Datos Generales'!AP118*IF($C$9=$AR$9,1,$AR14)</f>
        <v>0</v>
      </c>
      <c r="AQ14" s="36">
        <f>Índice!$G$52*'Datos Generales'!AQ118*IF($C$9=$AR$9,1,$AR14)</f>
        <v>25177271.569058035</v>
      </c>
      <c r="AR14" s="240">
        <v>1</v>
      </c>
    </row>
    <row r="15" spans="2:44" x14ac:dyDescent="0.2">
      <c r="B15" s="56" t="str">
        <f>'Datos Generales'!B119</f>
        <v>5.31.11.20  Prima Aceptada</v>
      </c>
      <c r="C15" s="36">
        <f>Índice!$G$52*'Datos Generales'!C119*IF($C$9=$AR$9,1,$AR15)</f>
        <v>0</v>
      </c>
      <c r="D15" s="36">
        <f>Índice!$G$52*'Datos Generales'!D119*IF($C$9=$AR$9,1,$AR15)</f>
        <v>2910.3476570832158</v>
      </c>
      <c r="E15" s="36">
        <f>Índice!$G$52*'Datos Generales'!E119*IF($C$9=$AR$9,1,$AR15)</f>
        <v>256.71233352055486</v>
      </c>
      <c r="F15" s="36">
        <f>Índice!$G$52*'Datos Generales'!F119*IF($C$9=$AR$9,1,$AR15)</f>
        <v>-240.75711427577085</v>
      </c>
      <c r="G15" s="36">
        <f>Índice!$G$52*'Datos Generales'!G119*IF($C$9=$AR$9,1,$AR15)</f>
        <v>0</v>
      </c>
      <c r="H15" s="36">
        <f>Índice!$G$52*'Datos Generales'!H119*IF($C$9=$AR$9,1,$AR15)</f>
        <v>0</v>
      </c>
      <c r="I15" s="36">
        <f>Índice!$G$52*'Datos Generales'!I119*IF($C$9=$AR$9,1,$AR15)</f>
        <v>211679.42460512536</v>
      </c>
      <c r="J15" s="36">
        <f>Índice!$G$52*'Datos Generales'!J119*IF($C$9=$AR$9,1,$AR15)</f>
        <v>0</v>
      </c>
      <c r="K15" s="36">
        <f>Índice!$G$52*'Datos Generales'!K119*IF($C$9=$AR$9,1,$AR15)</f>
        <v>0</v>
      </c>
      <c r="L15" s="36">
        <f>Índice!$G$52*'Datos Generales'!L119*IF($C$9=$AR$9,1,$AR15)</f>
        <v>0</v>
      </c>
      <c r="M15" s="36">
        <f>Índice!$G$52*'Datos Generales'!M119*IF($C$9=$AR$9,1,$AR15)</f>
        <v>0</v>
      </c>
      <c r="N15" s="36">
        <f>Índice!$G$52*'Datos Generales'!N119*IF($C$9=$AR$9,1,$AR15)</f>
        <v>0</v>
      </c>
      <c r="O15" s="36">
        <f>Índice!$G$52*'Datos Generales'!O119*IF($C$9=$AR$9,1,$AR15)</f>
        <v>0</v>
      </c>
      <c r="P15" s="36">
        <f>Índice!$G$52*'Datos Generales'!P119*IF($C$9=$AR$9,1,$AR15)</f>
        <v>0</v>
      </c>
      <c r="Q15" s="36">
        <f>Índice!$G$52*'Datos Generales'!Q119*IF($C$9=$AR$9,1,$AR15)</f>
        <v>0</v>
      </c>
      <c r="R15" s="36">
        <f>Índice!$G$52*'Datos Generales'!R119*IF($C$9=$AR$9,1,$AR15)</f>
        <v>0</v>
      </c>
      <c r="S15" s="36">
        <f>Índice!$G$52*'Datos Generales'!S119*IF($C$9=$AR$9,1,$AR15)</f>
        <v>0</v>
      </c>
      <c r="T15" s="36">
        <f>Índice!$G$52*'Datos Generales'!T119*IF($C$9=$AR$9,1,$AR15)</f>
        <v>0</v>
      </c>
      <c r="U15" s="36">
        <f>Índice!$G$52*'Datos Generales'!U119*IF($C$9=$AR$9,1,$AR15)</f>
        <v>0</v>
      </c>
      <c r="V15" s="36">
        <f>Índice!$G$52*'Datos Generales'!V119*IF($C$9=$AR$9,1,$AR15)</f>
        <v>0</v>
      </c>
      <c r="W15" s="36">
        <f>Índice!$G$52*'Datos Generales'!W119*IF($C$9=$AR$9,1,$AR15)</f>
        <v>0</v>
      </c>
      <c r="X15" s="36">
        <f>Índice!$G$52*'Datos Generales'!X119*IF($C$9=$AR$9,1,$AR15)</f>
        <v>0</v>
      </c>
      <c r="Y15" s="36">
        <f>Índice!$G$52*'Datos Generales'!Y119*IF($C$9=$AR$9,1,$AR15)</f>
        <v>0</v>
      </c>
      <c r="Z15" s="36">
        <f>Índice!$G$52*'Datos Generales'!Z119*IF($C$9=$AR$9,1,$AR15)</f>
        <v>0</v>
      </c>
      <c r="AA15" s="36">
        <f>Índice!$G$52*'Datos Generales'!AA119*IF($C$9=$AR$9,1,$AR15)</f>
        <v>0</v>
      </c>
      <c r="AB15" s="36">
        <f>Índice!$G$52*'Datos Generales'!AB119*IF($C$9=$AR$9,1,$AR15)</f>
        <v>0</v>
      </c>
      <c r="AC15" s="36">
        <f>Índice!$G$52*'Datos Generales'!AC119*IF($C$9=$AR$9,1,$AR15)</f>
        <v>0</v>
      </c>
      <c r="AD15" s="36">
        <f>Índice!$G$52*'Datos Generales'!AD119*IF($C$9=$AR$9,1,$AR15)</f>
        <v>39990.549339219193</v>
      </c>
      <c r="AE15" s="36">
        <f>Índice!$G$52*'Datos Generales'!AE119*IF($C$9=$AR$9,1,$AR15)</f>
        <v>9022.9996696691287</v>
      </c>
      <c r="AF15" s="36">
        <f>Índice!$G$52*'Datos Generales'!AF119*IF($C$9=$AR$9,1,$AR15)</f>
        <v>0</v>
      </c>
      <c r="AG15" s="36">
        <f>Índice!$G$52*'Datos Generales'!AG119*IF($C$9=$AR$9,1,$AR15)</f>
        <v>568788.63144702278</v>
      </c>
      <c r="AH15" s="36">
        <f>Índice!$G$52*'Datos Generales'!AH119*IF($C$9=$AR$9,1,$AR15)</f>
        <v>0</v>
      </c>
      <c r="AI15" s="36">
        <f>Índice!$G$52*'Datos Generales'!AI119*IF($C$9=$AR$9,1,$AR15)</f>
        <v>0</v>
      </c>
      <c r="AJ15" s="36">
        <f>Índice!$G$52*'Datos Generales'!AJ119*IF($C$9=$AR$9,1,$AR15)</f>
        <v>0</v>
      </c>
      <c r="AK15" s="36">
        <f>Índice!$G$52*'Datos Generales'!AK119*IF($C$9=$AR$9,1,$AR15)</f>
        <v>0</v>
      </c>
      <c r="AL15" s="36">
        <f>Índice!$G$52*'Datos Generales'!AL119*IF($C$9=$AR$9,1,$AR15)</f>
        <v>0</v>
      </c>
      <c r="AM15" s="36">
        <f>Índice!$G$52*'Datos Generales'!AM119*IF($C$9=$AR$9,1,$AR15)</f>
        <v>0</v>
      </c>
      <c r="AN15" s="36">
        <f>Índice!$G$52*'Datos Generales'!AN119*IF($C$9=$AR$9,1,$AR15)</f>
        <v>0</v>
      </c>
      <c r="AO15" s="36">
        <f>Índice!$G$52*'Datos Generales'!AO119*IF($C$9=$AR$9,1,$AR15)</f>
        <v>0</v>
      </c>
      <c r="AP15" s="36">
        <f>Índice!$G$52*'Datos Generales'!AP119*IF($C$9=$AR$9,1,$AR15)</f>
        <v>0</v>
      </c>
      <c r="AQ15" s="36">
        <f>Índice!$G$52*'Datos Generales'!AQ119*IF($C$9=$AR$9,1,$AR15)</f>
        <v>832407.90793736442</v>
      </c>
      <c r="AR15" s="240">
        <v>1</v>
      </c>
    </row>
    <row r="16" spans="2:44" x14ac:dyDescent="0.2">
      <c r="B16" s="56" t="str">
        <f>'Datos Generales'!B120</f>
        <v>5.31.11.30  Prima Cedida</v>
      </c>
      <c r="C16" s="36">
        <f>Índice!$G$52*'Datos Generales'!C120*IF($C$9=$AR$9,1,$AR16)</f>
        <v>4540.1613960578707</v>
      </c>
      <c r="D16" s="36">
        <f>Índice!$G$52*'Datos Generales'!D120*IF($C$9=$AR$9,1,$AR16)</f>
        <v>157981.19869623065</v>
      </c>
      <c r="E16" s="36">
        <f>Índice!$G$52*'Datos Generales'!E120*IF($C$9=$AR$9,1,$AR16)</f>
        <v>593418.11485512566</v>
      </c>
      <c r="F16" s="36">
        <f>Índice!$G$52*'Datos Generales'!F120*IF($C$9=$AR$9,1,$AR16)</f>
        <v>3819.7951540359054</v>
      </c>
      <c r="G16" s="36">
        <f>Índice!$G$52*'Datos Generales'!G120*IF($C$9=$AR$9,1,$AR16)</f>
        <v>30106.444105533061</v>
      </c>
      <c r="H16" s="36">
        <f>Índice!$G$52*'Datos Generales'!H120*IF($C$9=$AR$9,1,$AR16)</f>
        <v>303599.92610930448</v>
      </c>
      <c r="I16" s="36">
        <f>Índice!$G$52*'Datos Generales'!I120*IF($C$9=$AR$9,1,$AR16)</f>
        <v>1087936.9697398553</v>
      </c>
      <c r="J16" s="36">
        <f>Índice!$G$52*'Datos Generales'!J120*IF($C$9=$AR$9,1,$AR16)</f>
        <v>69129.950668095044</v>
      </c>
      <c r="K16" s="36">
        <f>Índice!$G$52*'Datos Generales'!K120*IF($C$9=$AR$9,1,$AR16)</f>
        <v>113314.57943028642</v>
      </c>
      <c r="L16" s="36">
        <f>Índice!$G$52*'Datos Generales'!L120*IF($C$9=$AR$9,1,$AR16)</f>
        <v>94787.780275198616</v>
      </c>
      <c r="M16" s="36">
        <f>Índice!$G$52*'Datos Generales'!M120*IF($C$9=$AR$9,1,$AR16)</f>
        <v>234349.03555972714</v>
      </c>
      <c r="N16" s="36">
        <f>Índice!$G$52*'Datos Generales'!N120*IF($C$9=$AR$9,1,$AR16)</f>
        <v>257268.5549164018</v>
      </c>
      <c r="O16" s="36">
        <f>Índice!$G$52*'Datos Generales'!O120*IF($C$9=$AR$9,1,$AR16)</f>
        <v>243837.15198315892</v>
      </c>
      <c r="P16" s="36">
        <f>Índice!$G$52*'Datos Generales'!P120*IF($C$9=$AR$9,1,$AR16)</f>
        <v>12524.132694353451</v>
      </c>
      <c r="Q16" s="36">
        <f>Índice!$G$52*'Datos Generales'!Q120*IF($C$9=$AR$9,1,$AR16)</f>
        <v>559231.35306042538</v>
      </c>
      <c r="R16" s="36">
        <f>Índice!$G$52*'Datos Generales'!R120*IF($C$9=$AR$9,1,$AR16)</f>
        <v>0</v>
      </c>
      <c r="S16" s="36">
        <f>Índice!$G$52*'Datos Generales'!S120*IF($C$9=$AR$9,1,$AR16)</f>
        <v>312748.52635349758</v>
      </c>
      <c r="T16" s="36">
        <f>Índice!$G$52*'Datos Generales'!T120*IF($C$9=$AR$9,1,$AR16)</f>
        <v>0</v>
      </c>
      <c r="U16" s="36">
        <f>Índice!$G$52*'Datos Generales'!U120*IF($C$9=$AR$9,1,$AR16)</f>
        <v>1209689.3767156538</v>
      </c>
      <c r="V16" s="36">
        <f>Índice!$G$52*'Datos Generales'!V120*IF($C$9=$AR$9,1,$AR16)</f>
        <v>4670.0484473938732</v>
      </c>
      <c r="W16" s="36">
        <f>Índice!$G$52*'Datos Generales'!W120*IF($C$9=$AR$9,1,$AR16)</f>
        <v>470740.0670255287</v>
      </c>
      <c r="X16" s="36">
        <f>Índice!$G$52*'Datos Generales'!X120*IF($C$9=$AR$9,1,$AR16)</f>
        <v>29202.711910996415</v>
      </c>
      <c r="Y16" s="36">
        <f>Índice!$G$52*'Datos Generales'!Y120*IF($C$9=$AR$9,1,$AR16)</f>
        <v>162147.00778403779</v>
      </c>
      <c r="Z16" s="36">
        <f>Índice!$G$52*'Datos Generales'!Z120*IF($C$9=$AR$9,1,$AR16)</f>
        <v>204326.55196825831</v>
      </c>
      <c r="AA16" s="36">
        <f>Índice!$G$52*'Datos Generales'!AA120*IF($C$9=$AR$9,1,$AR16)</f>
        <v>334366.48764389043</v>
      </c>
      <c r="AB16" s="36">
        <f>Índice!$G$52*'Datos Generales'!AB120*IF($C$9=$AR$9,1,$AR16)</f>
        <v>2239.1398197706599</v>
      </c>
      <c r="AC16" s="36">
        <f>Índice!$G$52*'Datos Generales'!AC120*IF($C$9=$AR$9,1,$AR16)</f>
        <v>62158.812605099483</v>
      </c>
      <c r="AD16" s="36">
        <f>Índice!$G$52*'Datos Generales'!AD120*IF($C$9=$AR$9,1,$AR16)</f>
        <v>1852090.5929864396</v>
      </c>
      <c r="AE16" s="36">
        <f>Índice!$G$52*'Datos Generales'!AE120*IF($C$9=$AR$9,1,$AR16)</f>
        <v>311702.89816861984</v>
      </c>
      <c r="AF16" s="36">
        <f>Índice!$G$52*'Datos Generales'!AF120*IF($C$9=$AR$9,1,$AR16)</f>
        <v>31938.708824733108</v>
      </c>
      <c r="AG16" s="36">
        <f>Índice!$G$52*'Datos Generales'!AG120*IF($C$9=$AR$9,1,$AR16)</f>
        <v>1744111.6565974152</v>
      </c>
      <c r="AH16" s="36">
        <f>Índice!$G$52*'Datos Generales'!AH120*IF($C$9=$AR$9,1,$AR16)</f>
        <v>657437.87075047707</v>
      </c>
      <c r="AI16" s="36">
        <f>Índice!$G$52*'Datos Generales'!AI120*IF($C$9=$AR$9,1,$AR16)</f>
        <v>1518.5694598052648</v>
      </c>
      <c r="AJ16" s="36">
        <f>Índice!$G$52*'Datos Generales'!AJ120*IF($C$9=$AR$9,1,$AR16)</f>
        <v>178200.81599549853</v>
      </c>
      <c r="AK16" s="36">
        <f>Índice!$G$52*'Datos Generales'!AK120*IF($C$9=$AR$9,1,$AR16)</f>
        <v>0</v>
      </c>
      <c r="AL16" s="36">
        <f>Índice!$G$52*'Datos Generales'!AL120*IF($C$9=$AR$9,1,$AR16)</f>
        <v>0</v>
      </c>
      <c r="AM16" s="36">
        <f>Índice!$G$52*'Datos Generales'!AM120*IF($C$9=$AR$9,1,$AR16)</f>
        <v>0</v>
      </c>
      <c r="AN16" s="36">
        <f>Índice!$G$52*'Datos Generales'!AN120*IF($C$9=$AR$9,1,$AR16)</f>
        <v>0</v>
      </c>
      <c r="AO16" s="36">
        <f>Índice!$G$52*'Datos Generales'!AO120*IF($C$9=$AR$9,1,$AR16)</f>
        <v>0</v>
      </c>
      <c r="AP16" s="36">
        <f>Índice!$G$52*'Datos Generales'!AP120*IF($C$9=$AR$9,1,$AR16)</f>
        <v>0</v>
      </c>
      <c r="AQ16" s="36">
        <f>Índice!$G$52*'Datos Generales'!AQ120*IF($C$9=$AR$9,1,$AR16)</f>
        <v>11335134.991700906</v>
      </c>
      <c r="AR16" s="240">
        <v>-1</v>
      </c>
    </row>
    <row r="17" spans="2:44" x14ac:dyDescent="0.2">
      <c r="B17" s="55" t="str">
        <f>'Datos Generales'!B121</f>
        <v>5.31.12.00  Variación De Reservas Técnicas</v>
      </c>
      <c r="C17" s="36">
        <f>Índice!$G$52*'Datos Generales'!C121*IF($C$9=$AR$9,1,$AR17)</f>
        <v>9399.3931573541831</v>
      </c>
      <c r="D17" s="36">
        <f>Índice!$G$52*'Datos Generales'!D121*IF($C$9=$AR$9,1,$AR17)</f>
        <v>-5293.9009218306528</v>
      </c>
      <c r="E17" s="36">
        <f>Índice!$G$52*'Datos Generales'!E121*IF($C$9=$AR$9,1,$AR17)</f>
        <v>24802.575424131574</v>
      </c>
      <c r="F17" s="36">
        <f>Índice!$G$52*'Datos Generales'!F121*IF($C$9=$AR$9,1,$AR17)</f>
        <v>-238258.64260887227</v>
      </c>
      <c r="G17" s="36">
        <f>Índice!$G$52*'Datos Generales'!G121*IF($C$9=$AR$9,1,$AR17)</f>
        <v>-256.98449077846163</v>
      </c>
      <c r="H17" s="36">
        <f>Índice!$G$52*'Datos Generales'!H121*IF($C$9=$AR$9,1,$AR17)</f>
        <v>129423.39742750156</v>
      </c>
      <c r="I17" s="36">
        <f>Índice!$G$52*'Datos Generales'!I121*IF($C$9=$AR$9,1,$AR17)</f>
        <v>18013.102330788777</v>
      </c>
      <c r="J17" s="36">
        <f>Índice!$G$52*'Datos Generales'!J121*IF($C$9=$AR$9,1,$AR17)</f>
        <v>-12419.11401245868</v>
      </c>
      <c r="K17" s="36">
        <f>Índice!$G$52*'Datos Generales'!K121*IF($C$9=$AR$9,1,$AR17)</f>
        <v>70016.230778468424</v>
      </c>
      <c r="L17" s="36">
        <f>Índice!$G$52*'Datos Generales'!L121*IF($C$9=$AR$9,1,$AR17)</f>
        <v>1521.3930913560475</v>
      </c>
      <c r="M17" s="36">
        <f>Índice!$G$52*'Datos Generales'!M121*IF($C$9=$AR$9,1,$AR17)</f>
        <v>2278.2624255947571</v>
      </c>
      <c r="N17" s="36">
        <f>Índice!$G$52*'Datos Generales'!N121*IF($C$9=$AR$9,1,$AR17)</f>
        <v>-6534.801939256542</v>
      </c>
      <c r="O17" s="36">
        <f>Índice!$G$52*'Datos Generales'!O121*IF($C$9=$AR$9,1,$AR17)</f>
        <v>-39181.663949063048</v>
      </c>
      <c r="P17" s="36">
        <f>Índice!$G$52*'Datos Generales'!P121*IF($C$9=$AR$9,1,$AR17)</f>
        <v>-394.42390602137732</v>
      </c>
      <c r="Q17" s="36">
        <f>Índice!$G$52*'Datos Generales'!Q121*IF($C$9=$AR$9,1,$AR17)</f>
        <v>113539.99367914769</v>
      </c>
      <c r="R17" s="36">
        <f>Índice!$G$52*'Datos Generales'!R121*IF($C$9=$AR$9,1,$AR17)</f>
        <v>-1222.564422174421</v>
      </c>
      <c r="S17" s="36">
        <f>Índice!$G$52*'Datos Generales'!S121*IF($C$9=$AR$9,1,$AR17)</f>
        <v>-56960.268782507912</v>
      </c>
      <c r="T17" s="36">
        <f>Índice!$G$52*'Datos Generales'!T121*IF($C$9=$AR$9,1,$AR17)</f>
        <v>0</v>
      </c>
      <c r="U17" s="36">
        <f>Índice!$G$52*'Datos Generales'!U121*IF($C$9=$AR$9,1,$AR17)</f>
        <v>-51167.537626591402</v>
      </c>
      <c r="V17" s="36">
        <f>Índice!$G$52*'Datos Generales'!V121*IF($C$9=$AR$9,1,$AR17)</f>
        <v>-17684.30234358017</v>
      </c>
      <c r="W17" s="36">
        <f>Índice!$G$52*'Datos Generales'!W121*IF($C$9=$AR$9,1,$AR17)</f>
        <v>-160.50474285051391</v>
      </c>
      <c r="X17" s="36">
        <f>Índice!$G$52*'Datos Generales'!X121*IF($C$9=$AR$9,1,$AR17)</f>
        <v>-1492.6464809896456</v>
      </c>
      <c r="Y17" s="36">
        <f>Índice!$G$52*'Datos Generales'!Y121*IF($C$9=$AR$9,1,$AR17)</f>
        <v>-482.09256272459356</v>
      </c>
      <c r="Z17" s="36">
        <f>Índice!$G$52*'Datos Generales'!Z121*IF($C$9=$AR$9,1,$AR17)</f>
        <v>-122267.29448810112</v>
      </c>
      <c r="AA17" s="36">
        <f>Índice!$G$52*'Datos Generales'!AA121*IF($C$9=$AR$9,1,$AR17)</f>
        <v>17093.95923152316</v>
      </c>
      <c r="AB17" s="36">
        <f>Índice!$G$52*'Datos Generales'!AB121*IF($C$9=$AR$9,1,$AR17)</f>
        <v>-1633.3177636702039</v>
      </c>
      <c r="AC17" s="36">
        <f>Índice!$G$52*'Datos Generales'!AC121*IF($C$9=$AR$9,1,$AR17)</f>
        <v>4117.5011745286665</v>
      </c>
      <c r="AD17" s="36">
        <f>Índice!$G$52*'Datos Generales'!AD121*IF($C$9=$AR$9,1,$AR17)</f>
        <v>-44393.883673864439</v>
      </c>
      <c r="AE17" s="36">
        <f>Índice!$G$52*'Datos Generales'!AE121*IF($C$9=$AR$9,1,$AR17)</f>
        <v>116.14310981171141</v>
      </c>
      <c r="AF17" s="36">
        <f>Índice!$G$52*'Datos Generales'!AF121*IF($C$9=$AR$9,1,$AR17)</f>
        <v>2503.6766744560346</v>
      </c>
      <c r="AG17" s="36">
        <f>Índice!$G$52*'Datos Generales'!AG121*IF($C$9=$AR$9,1,$AR17)</f>
        <v>-128442.3725717194</v>
      </c>
      <c r="AH17" s="36">
        <f>Índice!$G$52*'Datos Generales'!AH121*IF($C$9=$AR$9,1,$AR17)</f>
        <v>-4319.7820564678686</v>
      </c>
      <c r="AI17" s="36">
        <f>Índice!$G$52*'Datos Generales'!AI121*IF($C$9=$AR$9,1,$AR17)</f>
        <v>48496.41619920823</v>
      </c>
      <c r="AJ17" s="36">
        <f>Índice!$G$52*'Datos Generales'!AJ121*IF($C$9=$AR$9,1,$AR17)</f>
        <v>-354988.99974383198</v>
      </c>
      <c r="AK17" s="36">
        <f>Índice!$G$52*'Datos Generales'!AK121*IF($C$9=$AR$9,1,$AR17)</f>
        <v>0</v>
      </c>
      <c r="AL17" s="36">
        <f>Índice!$G$52*'Datos Generales'!AL121*IF($C$9=$AR$9,1,$AR17)</f>
        <v>0</v>
      </c>
      <c r="AM17" s="36">
        <f>Índice!$G$52*'Datos Generales'!AM121*IF($C$9=$AR$9,1,$AR17)</f>
        <v>0</v>
      </c>
      <c r="AN17" s="36">
        <f>Índice!$G$52*'Datos Generales'!AN121*IF($C$9=$AR$9,1,$AR17)</f>
        <v>0</v>
      </c>
      <c r="AO17" s="36">
        <f>Índice!$G$52*'Datos Generales'!AO121*IF($C$9=$AR$9,1,$AR17)</f>
        <v>0</v>
      </c>
      <c r="AP17" s="36">
        <f>Índice!$G$52*'Datos Generales'!AP121*IF($C$9=$AR$9,1,$AR17)</f>
        <v>0</v>
      </c>
      <c r="AQ17" s="36">
        <f>Índice!$G$52*'Datos Generales'!AQ121*IF($C$9=$AR$9,1,$AR17)</f>
        <v>-646233.05438348395</v>
      </c>
      <c r="AR17" s="240">
        <v>-1</v>
      </c>
    </row>
    <row r="18" spans="2:44" x14ac:dyDescent="0.2">
      <c r="B18" s="56" t="str">
        <f>'Datos Generales'!B122</f>
        <v>5.31.12.10  Variación Reserva De Riesgo En Curso</v>
      </c>
      <c r="C18" s="36">
        <f>Índice!$G$52*'Datos Generales'!C122*IF($C$9=$AR$9,1,$AR18)</f>
        <v>9399.3931573541831</v>
      </c>
      <c r="D18" s="36">
        <f>Índice!$G$52*'Datos Generales'!D122*IF($C$9=$AR$9,1,$AR18)</f>
        <v>-5293.9009218306528</v>
      </c>
      <c r="E18" s="36">
        <f>Índice!$G$52*'Datos Generales'!E122*IF($C$9=$AR$9,1,$AR18)</f>
        <v>-13096.513427388614</v>
      </c>
      <c r="F18" s="36">
        <f>Índice!$G$52*'Datos Generales'!F122*IF($C$9=$AR$9,1,$AR18)</f>
        <v>-244213.34135290055</v>
      </c>
      <c r="G18" s="36">
        <f>Índice!$G$52*'Datos Generales'!G122*IF($C$9=$AR$9,1,$AR18)</f>
        <v>823.88805899825047</v>
      </c>
      <c r="H18" s="36">
        <f>Índice!$G$52*'Datos Generales'!H122*IF($C$9=$AR$9,1,$AR18)</f>
        <v>118912.65010748511</v>
      </c>
      <c r="I18" s="36">
        <f>Índice!$G$52*'Datos Generales'!I122*IF($C$9=$AR$9,1,$AR18)</f>
        <v>18013.102330788777</v>
      </c>
      <c r="J18" s="36">
        <f>Índice!$G$52*'Datos Generales'!J122*IF($C$9=$AR$9,1,$AR18)</f>
        <v>1849.0364102185526</v>
      </c>
      <c r="K18" s="36">
        <f>Índice!$G$52*'Datos Generales'!K122*IF($C$9=$AR$9,1,$AR18)</f>
        <v>67952.768468676572</v>
      </c>
      <c r="L18" s="36">
        <f>Índice!$G$52*'Datos Generales'!L122*IF($C$9=$AR$9,1,$AR18)</f>
        <v>2849.2483526831475</v>
      </c>
      <c r="M18" s="36">
        <f>Índice!$G$52*'Datos Generales'!M122*IF($C$9=$AR$9,1,$AR18)</f>
        <v>2278.2624255947571</v>
      </c>
      <c r="N18" s="36">
        <f>Índice!$G$52*'Datos Generales'!N122*IF($C$9=$AR$9,1,$AR18)</f>
        <v>-8428.4041004573264</v>
      </c>
      <c r="O18" s="36">
        <f>Índice!$G$52*'Datos Generales'!O122*IF($C$9=$AR$9,1,$AR18)</f>
        <v>1036.3067987944794</v>
      </c>
      <c r="P18" s="36">
        <f>Índice!$G$52*'Datos Generales'!P122*IF($C$9=$AR$9,1,$AR18)</f>
        <v>-8486.135458790799</v>
      </c>
      <c r="Q18" s="36">
        <f>Índice!$G$52*'Datos Generales'!Q122*IF($C$9=$AR$9,1,$AR18)</f>
        <v>142107.08231430285</v>
      </c>
      <c r="R18" s="36">
        <f>Índice!$G$52*'Datos Generales'!R122*IF($C$9=$AR$9,1,$AR18)</f>
        <v>566.35925370397524</v>
      </c>
      <c r="S18" s="36">
        <f>Índice!$G$52*'Datos Generales'!S122*IF($C$9=$AR$9,1,$AR18)</f>
        <v>-53580.483875192767</v>
      </c>
      <c r="T18" s="36">
        <f>Índice!$G$52*'Datos Generales'!T122*IF($C$9=$AR$9,1,$AR18)</f>
        <v>0</v>
      </c>
      <c r="U18" s="36">
        <f>Índice!$G$52*'Datos Generales'!U122*IF($C$9=$AR$9,1,$AR18)</f>
        <v>-51167.537626591402</v>
      </c>
      <c r="V18" s="36">
        <f>Índice!$G$52*'Datos Generales'!V122*IF($C$9=$AR$9,1,$AR18)</f>
        <v>-1680.4009692880741</v>
      </c>
      <c r="W18" s="36">
        <f>Índice!$G$52*'Datos Generales'!W122*IF($C$9=$AR$9,1,$AR18)</f>
        <v>-160.50474285051391</v>
      </c>
      <c r="X18" s="36">
        <f>Índice!$G$52*'Datos Generales'!X122*IF($C$9=$AR$9,1,$AR18)</f>
        <v>-1190.8581016282828</v>
      </c>
      <c r="Y18" s="36">
        <f>Índice!$G$52*'Datos Generales'!Y122*IF($C$9=$AR$9,1,$AR18)</f>
        <v>-567.07366650598055</v>
      </c>
      <c r="Z18" s="36">
        <f>Índice!$G$52*'Datos Generales'!Z122*IF($C$9=$AR$9,1,$AR18)</f>
        <v>-89118.268317799404</v>
      </c>
      <c r="AA18" s="36">
        <f>Índice!$G$52*'Datos Generales'!AA122*IF($C$9=$AR$9,1,$AR18)</f>
        <v>17093.95923152316</v>
      </c>
      <c r="AB18" s="36">
        <f>Índice!$G$52*'Datos Generales'!AB122*IF($C$9=$AR$9,1,$AR18)</f>
        <v>-1633.3177636702039</v>
      </c>
      <c r="AC18" s="36">
        <f>Índice!$G$52*'Datos Generales'!AC122*IF($C$9=$AR$9,1,$AR18)</f>
        <v>4117.5011745286665</v>
      </c>
      <c r="AD18" s="36">
        <f>Índice!$G$52*'Datos Generales'!AD122*IF($C$9=$AR$9,1,$AR18)</f>
        <v>-45152.69212856573</v>
      </c>
      <c r="AE18" s="36">
        <f>Índice!$G$52*'Datos Generales'!AE122*IF($C$9=$AR$9,1,$AR18)</f>
        <v>-5.8854007022337651</v>
      </c>
      <c r="AF18" s="36">
        <f>Índice!$G$52*'Datos Generales'!AF122*IF($C$9=$AR$9,1,$AR18)</f>
        <v>2503.6766744560346</v>
      </c>
      <c r="AG18" s="36">
        <f>Índice!$G$52*'Datos Generales'!AG122*IF($C$9=$AR$9,1,$AR18)</f>
        <v>-106885.5446053839</v>
      </c>
      <c r="AH18" s="36">
        <f>Índice!$G$52*'Datos Generales'!AH122*IF($C$9=$AR$9,1,$AR18)</f>
        <v>-3803.9419937628363</v>
      </c>
      <c r="AI18" s="36">
        <f>Índice!$G$52*'Datos Generales'!AI122*IF($C$9=$AR$9,1,$AR18)</f>
        <v>48496.41619920823</v>
      </c>
      <c r="AJ18" s="36">
        <f>Índice!$G$52*'Datos Generales'!AJ122*IF($C$9=$AR$9,1,$AR18)</f>
        <v>-354988.99974383198</v>
      </c>
      <c r="AK18" s="36">
        <f>Índice!$G$52*'Datos Generales'!AK122*IF($C$9=$AR$9,1,$AR18)</f>
        <v>0</v>
      </c>
      <c r="AL18" s="36">
        <f>Índice!$G$52*'Datos Generales'!AL122*IF($C$9=$AR$9,1,$AR18)</f>
        <v>0</v>
      </c>
      <c r="AM18" s="36">
        <f>Índice!$G$52*'Datos Generales'!AM122*IF($C$9=$AR$9,1,$AR18)</f>
        <v>0</v>
      </c>
      <c r="AN18" s="36">
        <f>Índice!$G$52*'Datos Generales'!AN122*IF($C$9=$AR$9,1,$AR18)</f>
        <v>0</v>
      </c>
      <c r="AO18" s="36">
        <f>Índice!$G$52*'Datos Generales'!AO122*IF($C$9=$AR$9,1,$AR18)</f>
        <v>0</v>
      </c>
      <c r="AP18" s="36">
        <f>Índice!$G$52*'Datos Generales'!AP122*IF($C$9=$AR$9,1,$AR18)</f>
        <v>0</v>
      </c>
      <c r="AQ18" s="36">
        <f>Índice!$G$52*'Datos Generales'!AQ122*IF($C$9=$AR$9,1,$AR18)</f>
        <v>-551454.15323882445</v>
      </c>
      <c r="AR18" s="240">
        <v>-1</v>
      </c>
    </row>
    <row r="19" spans="2:44" x14ac:dyDescent="0.2">
      <c r="B19" s="56" t="str">
        <f>'Datos Generales'!B123</f>
        <v>5.31.12.20  Variación Reserva Matemática</v>
      </c>
      <c r="C19" s="36">
        <f>Índice!$G$52*'Datos Generales'!C123*IF($C$9=$AR$9,1,$AR19)</f>
        <v>0</v>
      </c>
      <c r="D19" s="36">
        <f>Índice!$G$52*'Datos Generales'!D123*IF($C$9=$AR$9,1,$AR19)</f>
        <v>0</v>
      </c>
      <c r="E19" s="36">
        <f>Índice!$G$52*'Datos Generales'!E123*IF($C$9=$AR$9,1,$AR19)</f>
        <v>0</v>
      </c>
      <c r="F19" s="36">
        <f>Índice!$G$52*'Datos Generales'!F123*IF($C$9=$AR$9,1,$AR19)</f>
        <v>0</v>
      </c>
      <c r="G19" s="36">
        <f>Índice!$G$52*'Datos Generales'!G123*IF($C$9=$AR$9,1,$AR19)</f>
        <v>0</v>
      </c>
      <c r="H19" s="36">
        <f>Índice!$G$52*'Datos Generales'!H123*IF($C$9=$AR$9,1,$AR19)</f>
        <v>0</v>
      </c>
      <c r="I19" s="36">
        <f>Índice!$G$52*'Datos Generales'!I123*IF($C$9=$AR$9,1,$AR19)</f>
        <v>0</v>
      </c>
      <c r="J19" s="36">
        <f>Índice!$G$52*'Datos Generales'!J123*IF($C$9=$AR$9,1,$AR19)</f>
        <v>0</v>
      </c>
      <c r="K19" s="36">
        <f>Índice!$G$52*'Datos Generales'!K123*IF($C$9=$AR$9,1,$AR19)</f>
        <v>0</v>
      </c>
      <c r="L19" s="36">
        <f>Índice!$G$52*'Datos Generales'!L123*IF($C$9=$AR$9,1,$AR19)</f>
        <v>0</v>
      </c>
      <c r="M19" s="36">
        <f>Índice!$G$52*'Datos Generales'!M123*IF($C$9=$AR$9,1,$AR19)</f>
        <v>0</v>
      </c>
      <c r="N19" s="36">
        <f>Índice!$G$52*'Datos Generales'!N123*IF($C$9=$AR$9,1,$AR19)</f>
        <v>0</v>
      </c>
      <c r="O19" s="36">
        <f>Índice!$G$52*'Datos Generales'!O123*IF($C$9=$AR$9,1,$AR19)</f>
        <v>0</v>
      </c>
      <c r="P19" s="36">
        <f>Índice!$G$52*'Datos Generales'!P123*IF($C$9=$AR$9,1,$AR19)</f>
        <v>0</v>
      </c>
      <c r="Q19" s="36">
        <f>Índice!$G$52*'Datos Generales'!Q123*IF($C$9=$AR$9,1,$AR19)</f>
        <v>0</v>
      </c>
      <c r="R19" s="36">
        <f>Índice!$G$52*'Datos Generales'!R123*IF($C$9=$AR$9,1,$AR19)</f>
        <v>0</v>
      </c>
      <c r="S19" s="36">
        <f>Índice!$G$52*'Datos Generales'!S123*IF($C$9=$AR$9,1,$AR19)</f>
        <v>0</v>
      </c>
      <c r="T19" s="36">
        <f>Índice!$G$52*'Datos Generales'!T123*IF($C$9=$AR$9,1,$AR19)</f>
        <v>0</v>
      </c>
      <c r="U19" s="36">
        <f>Índice!$G$52*'Datos Generales'!U123*IF($C$9=$AR$9,1,$AR19)</f>
        <v>0</v>
      </c>
      <c r="V19" s="36">
        <f>Índice!$G$52*'Datos Generales'!V123*IF($C$9=$AR$9,1,$AR19)</f>
        <v>0</v>
      </c>
      <c r="W19" s="36">
        <f>Índice!$G$52*'Datos Generales'!W123*IF($C$9=$AR$9,1,$AR19)</f>
        <v>0</v>
      </c>
      <c r="X19" s="36">
        <f>Índice!$G$52*'Datos Generales'!X123*IF($C$9=$AR$9,1,$AR19)</f>
        <v>0</v>
      </c>
      <c r="Y19" s="36">
        <f>Índice!$G$52*'Datos Generales'!Y123*IF($C$9=$AR$9,1,$AR19)</f>
        <v>0</v>
      </c>
      <c r="Z19" s="36">
        <f>Índice!$G$52*'Datos Generales'!Z123*IF($C$9=$AR$9,1,$AR19)</f>
        <v>0</v>
      </c>
      <c r="AA19" s="36">
        <f>Índice!$G$52*'Datos Generales'!AA123*IF($C$9=$AR$9,1,$AR19)</f>
        <v>0</v>
      </c>
      <c r="AB19" s="36">
        <f>Índice!$G$52*'Datos Generales'!AB123*IF($C$9=$AR$9,1,$AR19)</f>
        <v>0</v>
      </c>
      <c r="AC19" s="36">
        <f>Índice!$G$52*'Datos Generales'!AC123*IF($C$9=$AR$9,1,$AR19)</f>
        <v>0</v>
      </c>
      <c r="AD19" s="36">
        <f>Índice!$G$52*'Datos Generales'!AD123*IF($C$9=$AR$9,1,$AR19)</f>
        <v>0</v>
      </c>
      <c r="AE19" s="36">
        <f>Índice!$G$52*'Datos Generales'!AE123*IF($C$9=$AR$9,1,$AR19)</f>
        <v>0</v>
      </c>
      <c r="AF19" s="36">
        <f>Índice!$G$52*'Datos Generales'!AF123*IF($C$9=$AR$9,1,$AR19)</f>
        <v>0</v>
      </c>
      <c r="AG19" s="36">
        <f>Índice!$G$52*'Datos Generales'!AG123*IF($C$9=$AR$9,1,$AR19)</f>
        <v>0</v>
      </c>
      <c r="AH19" s="36">
        <f>Índice!$G$52*'Datos Generales'!AH123*IF($C$9=$AR$9,1,$AR19)</f>
        <v>0</v>
      </c>
      <c r="AI19" s="36">
        <f>Índice!$G$52*'Datos Generales'!AI123*IF($C$9=$AR$9,1,$AR19)</f>
        <v>0</v>
      </c>
      <c r="AJ19" s="36">
        <f>Índice!$G$52*'Datos Generales'!AJ123*IF($C$9=$AR$9,1,$AR19)</f>
        <v>0</v>
      </c>
      <c r="AK19" s="36">
        <f>Índice!$G$52*'Datos Generales'!AK123*IF($C$9=$AR$9,1,$AR19)</f>
        <v>0</v>
      </c>
      <c r="AL19" s="36">
        <f>Índice!$G$52*'Datos Generales'!AL123*IF($C$9=$AR$9,1,$AR19)</f>
        <v>0</v>
      </c>
      <c r="AM19" s="36">
        <f>Índice!$G$52*'Datos Generales'!AM123*IF($C$9=$AR$9,1,$AR19)</f>
        <v>0</v>
      </c>
      <c r="AN19" s="36">
        <f>Índice!$G$52*'Datos Generales'!AN123*IF($C$9=$AR$9,1,$AR19)</f>
        <v>0</v>
      </c>
      <c r="AO19" s="36">
        <f>Índice!$G$52*'Datos Generales'!AO123*IF($C$9=$AR$9,1,$AR19)</f>
        <v>0</v>
      </c>
      <c r="AP19" s="36">
        <f>Índice!$G$52*'Datos Generales'!AP123*IF($C$9=$AR$9,1,$AR19)</f>
        <v>0</v>
      </c>
      <c r="AQ19" s="36">
        <f>Índice!$G$52*'Datos Generales'!AQ123*IF($C$9=$AR$9,1,$AR19)</f>
        <v>0</v>
      </c>
      <c r="AR19" s="240">
        <v>-1</v>
      </c>
    </row>
    <row r="20" spans="2:44" x14ac:dyDescent="0.2">
      <c r="B20" s="56" t="str">
        <f>'Datos Generales'!B124</f>
        <v>5.31.12.30  Variación Reserva Valor Del Fondo</v>
      </c>
      <c r="C20" s="36">
        <f>Índice!$G$52*'Datos Generales'!C124*IF($C$9=$AR$9,1,$AR20)</f>
        <v>0</v>
      </c>
      <c r="D20" s="36">
        <f>Índice!$G$52*'Datos Generales'!D124*IF($C$9=$AR$9,1,$AR20)</f>
        <v>0</v>
      </c>
      <c r="E20" s="36">
        <f>Índice!$G$52*'Datos Generales'!E124*IF($C$9=$AR$9,1,$AR20)</f>
        <v>0</v>
      </c>
      <c r="F20" s="36">
        <f>Índice!$G$52*'Datos Generales'!F124*IF($C$9=$AR$9,1,$AR20)</f>
        <v>0</v>
      </c>
      <c r="G20" s="36">
        <f>Índice!$G$52*'Datos Generales'!G124*IF($C$9=$AR$9,1,$AR20)</f>
        <v>0</v>
      </c>
      <c r="H20" s="36">
        <f>Índice!$G$52*'Datos Generales'!H124*IF($C$9=$AR$9,1,$AR20)</f>
        <v>0</v>
      </c>
      <c r="I20" s="36">
        <f>Índice!$G$52*'Datos Generales'!I124*IF($C$9=$AR$9,1,$AR20)</f>
        <v>0</v>
      </c>
      <c r="J20" s="36">
        <f>Índice!$G$52*'Datos Generales'!J124*IF($C$9=$AR$9,1,$AR20)</f>
        <v>0</v>
      </c>
      <c r="K20" s="36">
        <f>Índice!$G$52*'Datos Generales'!K124*IF($C$9=$AR$9,1,$AR20)</f>
        <v>0</v>
      </c>
      <c r="L20" s="36">
        <f>Índice!$G$52*'Datos Generales'!L124*IF($C$9=$AR$9,1,$AR20)</f>
        <v>0</v>
      </c>
      <c r="M20" s="36">
        <f>Índice!$G$52*'Datos Generales'!M124*IF($C$9=$AR$9,1,$AR20)</f>
        <v>0</v>
      </c>
      <c r="N20" s="36">
        <f>Índice!$G$52*'Datos Generales'!N124*IF($C$9=$AR$9,1,$AR20)</f>
        <v>0</v>
      </c>
      <c r="O20" s="36">
        <f>Índice!$G$52*'Datos Generales'!O124*IF($C$9=$AR$9,1,$AR20)</f>
        <v>0</v>
      </c>
      <c r="P20" s="36">
        <f>Índice!$G$52*'Datos Generales'!P124*IF($C$9=$AR$9,1,$AR20)</f>
        <v>0</v>
      </c>
      <c r="Q20" s="36">
        <f>Índice!$G$52*'Datos Generales'!Q124*IF($C$9=$AR$9,1,$AR20)</f>
        <v>0</v>
      </c>
      <c r="R20" s="36">
        <f>Índice!$G$52*'Datos Generales'!R124*IF($C$9=$AR$9,1,$AR20)</f>
        <v>0</v>
      </c>
      <c r="S20" s="36">
        <f>Índice!$G$52*'Datos Generales'!S124*IF($C$9=$AR$9,1,$AR20)</f>
        <v>0</v>
      </c>
      <c r="T20" s="36">
        <f>Índice!$G$52*'Datos Generales'!T124*IF($C$9=$AR$9,1,$AR20)</f>
        <v>0</v>
      </c>
      <c r="U20" s="36">
        <f>Índice!$G$52*'Datos Generales'!U124*IF($C$9=$AR$9,1,$AR20)</f>
        <v>0</v>
      </c>
      <c r="V20" s="36">
        <f>Índice!$G$52*'Datos Generales'!V124*IF($C$9=$AR$9,1,$AR20)</f>
        <v>0</v>
      </c>
      <c r="W20" s="36">
        <f>Índice!$G$52*'Datos Generales'!W124*IF($C$9=$AR$9,1,$AR20)</f>
        <v>0</v>
      </c>
      <c r="X20" s="36">
        <f>Índice!$G$52*'Datos Generales'!X124*IF($C$9=$AR$9,1,$AR20)</f>
        <v>0</v>
      </c>
      <c r="Y20" s="36">
        <f>Índice!$G$52*'Datos Generales'!Y124*IF($C$9=$AR$9,1,$AR20)</f>
        <v>0</v>
      </c>
      <c r="Z20" s="36">
        <f>Índice!$G$52*'Datos Generales'!Z124*IF($C$9=$AR$9,1,$AR20)</f>
        <v>0</v>
      </c>
      <c r="AA20" s="36">
        <f>Índice!$G$52*'Datos Generales'!AA124*IF($C$9=$AR$9,1,$AR20)</f>
        <v>0</v>
      </c>
      <c r="AB20" s="36">
        <f>Índice!$G$52*'Datos Generales'!AB124*IF($C$9=$AR$9,1,$AR20)</f>
        <v>0</v>
      </c>
      <c r="AC20" s="36">
        <f>Índice!$G$52*'Datos Generales'!AC124*IF($C$9=$AR$9,1,$AR20)</f>
        <v>0</v>
      </c>
      <c r="AD20" s="36">
        <f>Índice!$G$52*'Datos Generales'!AD124*IF($C$9=$AR$9,1,$AR20)</f>
        <v>0</v>
      </c>
      <c r="AE20" s="36">
        <f>Índice!$G$52*'Datos Generales'!AE124*IF($C$9=$AR$9,1,$AR20)</f>
        <v>0</v>
      </c>
      <c r="AF20" s="36">
        <f>Índice!$G$52*'Datos Generales'!AF124*IF($C$9=$AR$9,1,$AR20)</f>
        <v>0</v>
      </c>
      <c r="AG20" s="36">
        <f>Índice!$G$52*'Datos Generales'!AG124*IF($C$9=$AR$9,1,$AR20)</f>
        <v>0</v>
      </c>
      <c r="AH20" s="36">
        <f>Índice!$G$52*'Datos Generales'!AH124*IF($C$9=$AR$9,1,$AR20)</f>
        <v>0</v>
      </c>
      <c r="AI20" s="36">
        <f>Índice!$G$52*'Datos Generales'!AI124*IF($C$9=$AR$9,1,$AR20)</f>
        <v>0</v>
      </c>
      <c r="AJ20" s="36">
        <f>Índice!$G$52*'Datos Generales'!AJ124*IF($C$9=$AR$9,1,$AR20)</f>
        <v>0</v>
      </c>
      <c r="AK20" s="36">
        <f>Índice!$G$52*'Datos Generales'!AK124*IF($C$9=$AR$9,1,$AR20)</f>
        <v>0</v>
      </c>
      <c r="AL20" s="36">
        <f>Índice!$G$52*'Datos Generales'!AL124*IF($C$9=$AR$9,1,$AR20)</f>
        <v>0</v>
      </c>
      <c r="AM20" s="36">
        <f>Índice!$G$52*'Datos Generales'!AM124*IF($C$9=$AR$9,1,$AR20)</f>
        <v>0</v>
      </c>
      <c r="AN20" s="36">
        <f>Índice!$G$52*'Datos Generales'!AN124*IF($C$9=$AR$9,1,$AR20)</f>
        <v>0</v>
      </c>
      <c r="AO20" s="36">
        <f>Índice!$G$52*'Datos Generales'!AO124*IF($C$9=$AR$9,1,$AR20)</f>
        <v>0</v>
      </c>
      <c r="AP20" s="36">
        <f>Índice!$G$52*'Datos Generales'!AP124*IF($C$9=$AR$9,1,$AR20)</f>
        <v>0</v>
      </c>
      <c r="AQ20" s="36">
        <f>Índice!$G$52*'Datos Generales'!AQ124*IF($C$9=$AR$9,1,$AR20)</f>
        <v>0</v>
      </c>
      <c r="AR20" s="240">
        <v>-1</v>
      </c>
    </row>
    <row r="21" spans="2:44" x14ac:dyDescent="0.2">
      <c r="B21" s="56" t="str">
        <f>'Datos Generales'!B125</f>
        <v>5.31.12.40  Variación Reserva Catastrófica De Terremoto</v>
      </c>
      <c r="C21" s="36">
        <f>Índice!$G$52*'Datos Generales'!C125*IF($C$9=$AR$9,1,$AR21)</f>
        <v>0</v>
      </c>
      <c r="D21" s="36">
        <f>Índice!$G$52*'Datos Generales'!D125*IF($C$9=$AR$9,1,$AR21)</f>
        <v>0</v>
      </c>
      <c r="E21" s="36">
        <f>Índice!$G$52*'Datos Generales'!E125*IF($C$9=$AR$9,1,$AR21)</f>
        <v>-405.68441256726965</v>
      </c>
      <c r="F21" s="36">
        <f>Índice!$G$52*'Datos Generales'!F125*IF($C$9=$AR$9,1,$AR21)</f>
        <v>3.4019657238345463E-2</v>
      </c>
      <c r="G21" s="36">
        <f>Índice!$G$52*'Datos Generales'!G125*IF($C$9=$AR$9,1,$AR21)</f>
        <v>0</v>
      </c>
      <c r="H21" s="36">
        <f>Índice!$G$52*'Datos Generales'!H125*IF($C$9=$AR$9,1,$AR21)</f>
        <v>0</v>
      </c>
      <c r="I21" s="36">
        <f>Índice!$G$52*'Datos Generales'!I125*IF($C$9=$AR$9,1,$AR21)</f>
        <v>0</v>
      </c>
      <c r="J21" s="36">
        <f>Índice!$G$52*'Datos Generales'!J125*IF($C$9=$AR$9,1,$AR21)</f>
        <v>0</v>
      </c>
      <c r="K21" s="36">
        <f>Índice!$G$52*'Datos Generales'!K125*IF($C$9=$AR$9,1,$AR21)</f>
        <v>0</v>
      </c>
      <c r="L21" s="36">
        <f>Índice!$G$52*'Datos Generales'!L125*IF($C$9=$AR$9,1,$AR21)</f>
        <v>0</v>
      </c>
      <c r="M21" s="36">
        <f>Índice!$G$52*'Datos Generales'!M125*IF($C$9=$AR$9,1,$AR21)</f>
        <v>0</v>
      </c>
      <c r="N21" s="36">
        <f>Índice!$G$52*'Datos Generales'!N125*IF($C$9=$AR$9,1,$AR21)</f>
        <v>121.41615668365496</v>
      </c>
      <c r="O21" s="36">
        <f>Índice!$G$52*'Datos Generales'!O125*IF($C$9=$AR$9,1,$AR21)</f>
        <v>91.070622427050807</v>
      </c>
      <c r="P21" s="36">
        <f>Índice!$G$52*'Datos Generales'!P125*IF($C$9=$AR$9,1,$AR21)</f>
        <v>0</v>
      </c>
      <c r="Q21" s="36">
        <f>Índice!$G$52*'Datos Generales'!Q125*IF($C$9=$AR$9,1,$AR21)</f>
        <v>0</v>
      </c>
      <c r="R21" s="36">
        <f>Índice!$G$52*'Datos Generales'!R125*IF($C$9=$AR$9,1,$AR21)</f>
        <v>0</v>
      </c>
      <c r="S21" s="36">
        <f>Índice!$G$52*'Datos Generales'!S125*IF($C$9=$AR$9,1,$AR21)</f>
        <v>5202.3200045450267</v>
      </c>
      <c r="T21" s="36">
        <f>Índice!$G$52*'Datos Generales'!T125*IF($C$9=$AR$9,1,$AR21)</f>
        <v>0</v>
      </c>
      <c r="U21" s="36">
        <f>Índice!$G$52*'Datos Generales'!U125*IF($C$9=$AR$9,1,$AR21)</f>
        <v>0</v>
      </c>
      <c r="V21" s="36">
        <f>Índice!$G$52*'Datos Generales'!V125*IF($C$9=$AR$9,1,$AR21)</f>
        <v>0</v>
      </c>
      <c r="W21" s="36">
        <f>Índice!$G$52*'Datos Generales'!W125*IF($C$9=$AR$9,1,$AR21)</f>
        <v>0</v>
      </c>
      <c r="X21" s="36">
        <f>Índice!$G$52*'Datos Generales'!X125*IF($C$9=$AR$9,1,$AR21)</f>
        <v>0</v>
      </c>
      <c r="Y21" s="36">
        <f>Índice!$G$52*'Datos Generales'!Y125*IF($C$9=$AR$9,1,$AR21)</f>
        <v>84.981103781386963</v>
      </c>
      <c r="Z21" s="36">
        <f>Índice!$G$52*'Datos Generales'!Z125*IF($C$9=$AR$9,1,$AR21)</f>
        <v>2597.9111250062515</v>
      </c>
      <c r="AA21" s="36">
        <f>Índice!$G$52*'Datos Generales'!AA125*IF($C$9=$AR$9,1,$AR21)</f>
        <v>0</v>
      </c>
      <c r="AB21" s="36">
        <f>Índice!$G$52*'Datos Generales'!AB125*IF($C$9=$AR$9,1,$AR21)</f>
        <v>0</v>
      </c>
      <c r="AC21" s="36">
        <f>Índice!$G$52*'Datos Generales'!AC125*IF($C$9=$AR$9,1,$AR21)</f>
        <v>0</v>
      </c>
      <c r="AD21" s="36">
        <f>Índice!$G$52*'Datos Generales'!AD125*IF($C$9=$AR$9,1,$AR21)</f>
        <v>758.80845470129555</v>
      </c>
      <c r="AE21" s="36">
        <f>Índice!$G$52*'Datos Generales'!AE125*IF($C$9=$AR$9,1,$AR21)</f>
        <v>122.02851051394518</v>
      </c>
      <c r="AF21" s="36">
        <f>Índice!$G$52*'Datos Generales'!AF125*IF($C$9=$AR$9,1,$AR21)</f>
        <v>0</v>
      </c>
      <c r="AG21" s="36">
        <f>Índice!$G$52*'Datos Generales'!AG125*IF($C$9=$AR$9,1,$AR21)</f>
        <v>303.52338188051823</v>
      </c>
      <c r="AH21" s="36">
        <f>Índice!$G$52*'Datos Generales'!AH125*IF($C$9=$AR$9,1,$AR21)</f>
        <v>173.50025191556188</v>
      </c>
      <c r="AI21" s="36">
        <f>Índice!$G$52*'Datos Generales'!AI125*IF($C$9=$AR$9,1,$AR21)</f>
        <v>0</v>
      </c>
      <c r="AJ21" s="36">
        <f>Índice!$G$52*'Datos Generales'!AJ125*IF($C$9=$AR$9,1,$AR21)</f>
        <v>0</v>
      </c>
      <c r="AK21" s="36">
        <f>Índice!$G$52*'Datos Generales'!AK125*IF($C$9=$AR$9,1,$AR21)</f>
        <v>0</v>
      </c>
      <c r="AL21" s="36">
        <f>Índice!$G$52*'Datos Generales'!AL125*IF($C$9=$AR$9,1,$AR21)</f>
        <v>0</v>
      </c>
      <c r="AM21" s="36">
        <f>Índice!$G$52*'Datos Generales'!AM125*IF($C$9=$AR$9,1,$AR21)</f>
        <v>0</v>
      </c>
      <c r="AN21" s="36">
        <f>Índice!$G$52*'Datos Generales'!AN125*IF($C$9=$AR$9,1,$AR21)</f>
        <v>0</v>
      </c>
      <c r="AO21" s="36">
        <f>Índice!$G$52*'Datos Generales'!AO125*IF($C$9=$AR$9,1,$AR21)</f>
        <v>0</v>
      </c>
      <c r="AP21" s="36">
        <f>Índice!$G$52*'Datos Generales'!AP125*IF($C$9=$AR$9,1,$AR21)</f>
        <v>0</v>
      </c>
      <c r="AQ21" s="36">
        <f>Índice!$G$52*'Datos Generales'!AQ125*IF($C$9=$AR$9,1,$AR21)</f>
        <v>9049.9092185446607</v>
      </c>
      <c r="AR21" s="240">
        <v>-1</v>
      </c>
    </row>
    <row r="22" spans="2:44" x14ac:dyDescent="0.2">
      <c r="B22" s="56" t="str">
        <f>'Datos Generales'!B126</f>
        <v>5.31.12.50  Variación Reserva Insuficiencia De Prima</v>
      </c>
      <c r="C22" s="36">
        <f>Índice!$G$52*'Datos Generales'!C126*IF($C$9=$AR$9,1,$AR22)</f>
        <v>0</v>
      </c>
      <c r="D22" s="36">
        <f>Índice!$G$52*'Datos Generales'!D126*IF($C$9=$AR$9,1,$AR22)</f>
        <v>0</v>
      </c>
      <c r="E22" s="36">
        <f>Índice!$G$52*'Datos Generales'!E126*IF($C$9=$AR$9,1,$AR22)</f>
        <v>38304.77326408746</v>
      </c>
      <c r="F22" s="36">
        <f>Índice!$G$52*'Datos Generales'!F126*IF($C$9=$AR$9,1,$AR22)</f>
        <v>5954.6647243710368</v>
      </c>
      <c r="G22" s="36">
        <f>Índice!$G$52*'Datos Generales'!G126*IF($C$9=$AR$9,1,$AR22)</f>
        <v>-1080.872549776712</v>
      </c>
      <c r="H22" s="36">
        <f>Índice!$G$52*'Datos Generales'!H126*IF($C$9=$AR$9,1,$AR22)</f>
        <v>10510.747320016453</v>
      </c>
      <c r="I22" s="36">
        <f>Índice!$G$52*'Datos Generales'!I126*IF($C$9=$AR$9,1,$AR22)</f>
        <v>0</v>
      </c>
      <c r="J22" s="36">
        <f>Índice!$G$52*'Datos Generales'!J126*IF($C$9=$AR$9,1,$AR22)</f>
        <v>-14268.150422677232</v>
      </c>
      <c r="K22" s="36">
        <f>Índice!$G$52*'Datos Generales'!K126*IF($C$9=$AR$9,1,$AR22)</f>
        <v>0</v>
      </c>
      <c r="L22" s="36">
        <f>Índice!$G$52*'Datos Generales'!L126*IF($C$9=$AR$9,1,$AR22)</f>
        <v>-1327.8552613271002</v>
      </c>
      <c r="M22" s="36">
        <f>Índice!$G$52*'Datos Generales'!M126*IF($C$9=$AR$9,1,$AR22)</f>
        <v>0</v>
      </c>
      <c r="N22" s="36">
        <f>Índice!$G$52*'Datos Generales'!N126*IF($C$9=$AR$9,1,$AR22)</f>
        <v>1772.1860045171302</v>
      </c>
      <c r="O22" s="36">
        <f>Índice!$G$52*'Datos Generales'!O126*IF($C$9=$AR$9,1,$AR22)</f>
        <v>-40309.041370284584</v>
      </c>
      <c r="P22" s="36">
        <f>Índice!$G$52*'Datos Generales'!P126*IF($C$9=$AR$9,1,$AR22)</f>
        <v>8091.7115527694214</v>
      </c>
      <c r="Q22" s="36">
        <f>Índice!$G$52*'Datos Generales'!Q126*IF($C$9=$AR$9,1,$AR22)</f>
        <v>-28614.852233917805</v>
      </c>
      <c r="R22" s="36">
        <f>Índice!$G$52*'Datos Generales'!R126*IF($C$9=$AR$9,1,$AR22)</f>
        <v>-1788.9236758783961</v>
      </c>
      <c r="S22" s="36">
        <f>Índice!$G$52*'Datos Generales'!S126*IF($C$9=$AR$9,1,$AR22)</f>
        <v>-8582.1049118601713</v>
      </c>
      <c r="T22" s="36">
        <f>Índice!$G$52*'Datos Generales'!T126*IF($C$9=$AR$9,1,$AR22)</f>
        <v>0</v>
      </c>
      <c r="U22" s="36">
        <f>Índice!$G$52*'Datos Generales'!U126*IF($C$9=$AR$9,1,$AR22)</f>
        <v>0</v>
      </c>
      <c r="V22" s="36">
        <f>Índice!$G$52*'Datos Generales'!V126*IF($C$9=$AR$9,1,$AR22)</f>
        <v>-16003.901374292094</v>
      </c>
      <c r="W22" s="36">
        <f>Índice!$G$52*'Datos Generales'!W126*IF($C$9=$AR$9,1,$AR22)</f>
        <v>0</v>
      </c>
      <c r="X22" s="36">
        <f>Índice!$G$52*'Datos Generales'!X126*IF($C$9=$AR$9,1,$AR22)</f>
        <v>-301.78837936136262</v>
      </c>
      <c r="Y22" s="36">
        <f>Índice!$G$52*'Datos Generales'!Y126*IF($C$9=$AR$9,1,$AR22)</f>
        <v>0</v>
      </c>
      <c r="Z22" s="36">
        <f>Índice!$G$52*'Datos Generales'!Z126*IF($C$9=$AR$9,1,$AR22)</f>
        <v>-35746.93729530798</v>
      </c>
      <c r="AA22" s="36">
        <f>Índice!$G$52*'Datos Generales'!AA126*IF($C$9=$AR$9,1,$AR22)</f>
        <v>0</v>
      </c>
      <c r="AB22" s="36">
        <f>Índice!$G$52*'Datos Generales'!AB126*IF($C$9=$AR$9,1,$AR22)</f>
        <v>0</v>
      </c>
      <c r="AC22" s="36">
        <f>Índice!$G$52*'Datos Generales'!AC126*IF($C$9=$AR$9,1,$AR22)</f>
        <v>0</v>
      </c>
      <c r="AD22" s="36">
        <f>Índice!$G$52*'Datos Generales'!AD126*IF($C$9=$AR$9,1,$AR22)</f>
        <v>0</v>
      </c>
      <c r="AE22" s="36">
        <f>Índice!$G$52*'Datos Generales'!AE126*IF($C$9=$AR$9,1,$AR22)</f>
        <v>0</v>
      </c>
      <c r="AF22" s="36">
        <f>Índice!$G$52*'Datos Generales'!AF126*IF($C$9=$AR$9,1,$AR22)</f>
        <v>0</v>
      </c>
      <c r="AG22" s="36">
        <f>Índice!$G$52*'Datos Generales'!AG126*IF($C$9=$AR$9,1,$AR22)</f>
        <v>-21860.351348216027</v>
      </c>
      <c r="AH22" s="36">
        <f>Índice!$G$52*'Datos Generales'!AH126*IF($C$9=$AR$9,1,$AR22)</f>
        <v>-689.34031462059409</v>
      </c>
      <c r="AI22" s="36">
        <f>Índice!$G$52*'Datos Generales'!AI126*IF($C$9=$AR$9,1,$AR22)</f>
        <v>0</v>
      </c>
      <c r="AJ22" s="36">
        <f>Índice!$G$52*'Datos Generales'!AJ126*IF($C$9=$AR$9,1,$AR22)</f>
        <v>0</v>
      </c>
      <c r="AK22" s="36">
        <f>Índice!$G$52*'Datos Generales'!AK126*IF($C$9=$AR$9,1,$AR22)</f>
        <v>0</v>
      </c>
      <c r="AL22" s="36">
        <f>Índice!$G$52*'Datos Generales'!AL126*IF($C$9=$AR$9,1,$AR22)</f>
        <v>0</v>
      </c>
      <c r="AM22" s="36">
        <f>Índice!$G$52*'Datos Generales'!AM126*IF($C$9=$AR$9,1,$AR22)</f>
        <v>0</v>
      </c>
      <c r="AN22" s="36">
        <f>Índice!$G$52*'Datos Generales'!AN126*IF($C$9=$AR$9,1,$AR22)</f>
        <v>0</v>
      </c>
      <c r="AO22" s="36">
        <f>Índice!$G$52*'Datos Generales'!AO126*IF($C$9=$AR$9,1,$AR22)</f>
        <v>0</v>
      </c>
      <c r="AP22" s="36">
        <f>Índice!$G$52*'Datos Generales'!AP126*IF($C$9=$AR$9,1,$AR22)</f>
        <v>0</v>
      </c>
      <c r="AQ22" s="36">
        <f>Índice!$G$52*'Datos Generales'!AQ126*IF($C$9=$AR$9,1,$AR22)</f>
        <v>-105940.03627175855</v>
      </c>
      <c r="AR22" s="240">
        <v>-1</v>
      </c>
    </row>
    <row r="23" spans="2:44" x14ac:dyDescent="0.2">
      <c r="B23" s="56" t="str">
        <f>'Datos Generales'!B127</f>
        <v>5.31.12.60  Variación Otras Reservas Técnicas</v>
      </c>
      <c r="C23" s="36">
        <f>Índice!$G$52*'Datos Generales'!C127*IF($C$9=$AR$9,1,$AR23)</f>
        <v>0</v>
      </c>
      <c r="D23" s="36">
        <f>Índice!$G$52*'Datos Generales'!D127*IF($C$9=$AR$9,1,$AR23)</f>
        <v>0</v>
      </c>
      <c r="E23" s="36">
        <f>Índice!$G$52*'Datos Generales'!E127*IF($C$9=$AR$9,1,$AR23)</f>
        <v>0</v>
      </c>
      <c r="F23" s="36">
        <f>Índice!$G$52*'Datos Generales'!F127*IF($C$9=$AR$9,1,$AR23)</f>
        <v>0</v>
      </c>
      <c r="G23" s="36">
        <f>Índice!$G$52*'Datos Generales'!G127*IF($C$9=$AR$9,1,$AR23)</f>
        <v>0</v>
      </c>
      <c r="H23" s="36">
        <f>Índice!$G$52*'Datos Generales'!H127*IF($C$9=$AR$9,1,$AR23)</f>
        <v>0</v>
      </c>
      <c r="I23" s="36">
        <f>Índice!$G$52*'Datos Generales'!I127*IF($C$9=$AR$9,1,$AR23)</f>
        <v>0</v>
      </c>
      <c r="J23" s="36">
        <f>Índice!$G$52*'Datos Generales'!J127*IF($C$9=$AR$9,1,$AR23)</f>
        <v>0</v>
      </c>
      <c r="K23" s="36">
        <f>Índice!$G$52*'Datos Generales'!K127*IF($C$9=$AR$9,1,$AR23)</f>
        <v>2063.4623097918443</v>
      </c>
      <c r="L23" s="36">
        <f>Índice!$G$52*'Datos Generales'!L127*IF($C$9=$AR$9,1,$AR23)</f>
        <v>0</v>
      </c>
      <c r="M23" s="36">
        <f>Índice!$G$52*'Datos Generales'!M127*IF($C$9=$AR$9,1,$AR23)</f>
        <v>0</v>
      </c>
      <c r="N23" s="36">
        <f>Índice!$G$52*'Datos Generales'!N127*IF($C$9=$AR$9,1,$AR23)</f>
        <v>0</v>
      </c>
      <c r="O23" s="36">
        <f>Índice!$G$52*'Datos Generales'!O127*IF($C$9=$AR$9,1,$AR23)</f>
        <v>0</v>
      </c>
      <c r="P23" s="36">
        <f>Índice!$G$52*'Datos Generales'!P127*IF($C$9=$AR$9,1,$AR23)</f>
        <v>0</v>
      </c>
      <c r="Q23" s="36">
        <f>Índice!$G$52*'Datos Generales'!Q127*IF($C$9=$AR$9,1,$AR23)</f>
        <v>47.763598762637031</v>
      </c>
      <c r="R23" s="36">
        <f>Índice!$G$52*'Datos Generales'!R127*IF($C$9=$AR$9,1,$AR23)</f>
        <v>0</v>
      </c>
      <c r="S23" s="36">
        <f>Índice!$G$52*'Datos Generales'!S127*IF($C$9=$AR$9,1,$AR23)</f>
        <v>0</v>
      </c>
      <c r="T23" s="36">
        <f>Índice!$G$52*'Datos Generales'!T127*IF($C$9=$AR$9,1,$AR23)</f>
        <v>0</v>
      </c>
      <c r="U23" s="36">
        <f>Índice!$G$52*'Datos Generales'!U127*IF($C$9=$AR$9,1,$AR23)</f>
        <v>0</v>
      </c>
      <c r="V23" s="36">
        <f>Índice!$G$52*'Datos Generales'!V127*IF($C$9=$AR$9,1,$AR23)</f>
        <v>0</v>
      </c>
      <c r="W23" s="36">
        <f>Índice!$G$52*'Datos Generales'!W127*IF($C$9=$AR$9,1,$AR23)</f>
        <v>0</v>
      </c>
      <c r="X23" s="36">
        <f>Índice!$G$52*'Datos Generales'!X127*IF($C$9=$AR$9,1,$AR23)</f>
        <v>0</v>
      </c>
      <c r="Y23" s="36">
        <f>Índice!$G$52*'Datos Generales'!Y127*IF($C$9=$AR$9,1,$AR23)</f>
        <v>0</v>
      </c>
      <c r="Z23" s="36">
        <f>Índice!$G$52*'Datos Generales'!Z127*IF($C$9=$AR$9,1,$AR23)</f>
        <v>0</v>
      </c>
      <c r="AA23" s="36">
        <f>Índice!$G$52*'Datos Generales'!AA127*IF($C$9=$AR$9,1,$AR23)</f>
        <v>0</v>
      </c>
      <c r="AB23" s="36">
        <f>Índice!$G$52*'Datos Generales'!AB127*IF($C$9=$AR$9,1,$AR23)</f>
        <v>0</v>
      </c>
      <c r="AC23" s="36">
        <f>Índice!$G$52*'Datos Generales'!AC127*IF($C$9=$AR$9,1,$AR23)</f>
        <v>0</v>
      </c>
      <c r="AD23" s="36">
        <f>Índice!$G$52*'Datos Generales'!AD127*IF($C$9=$AR$9,1,$AR23)</f>
        <v>0</v>
      </c>
      <c r="AE23" s="36">
        <f>Índice!$G$52*'Datos Generales'!AE127*IF($C$9=$AR$9,1,$AR23)</f>
        <v>0</v>
      </c>
      <c r="AF23" s="36">
        <f>Índice!$G$52*'Datos Generales'!AF127*IF($C$9=$AR$9,1,$AR23)</f>
        <v>0</v>
      </c>
      <c r="AG23" s="36">
        <f>Índice!$G$52*'Datos Generales'!AG127*IF($C$9=$AR$9,1,$AR23)</f>
        <v>0</v>
      </c>
      <c r="AH23" s="36">
        <f>Índice!$G$52*'Datos Generales'!AH127*IF($C$9=$AR$9,1,$AR23)</f>
        <v>0</v>
      </c>
      <c r="AI23" s="36">
        <f>Índice!$G$52*'Datos Generales'!AI127*IF($C$9=$AR$9,1,$AR23)</f>
        <v>0</v>
      </c>
      <c r="AJ23" s="36">
        <f>Índice!$G$52*'Datos Generales'!AJ127*IF($C$9=$AR$9,1,$AR23)</f>
        <v>0</v>
      </c>
      <c r="AK23" s="36">
        <f>Índice!$G$52*'Datos Generales'!AK127*IF($C$9=$AR$9,1,$AR23)</f>
        <v>0</v>
      </c>
      <c r="AL23" s="36">
        <f>Índice!$G$52*'Datos Generales'!AL127*IF($C$9=$AR$9,1,$AR23)</f>
        <v>0</v>
      </c>
      <c r="AM23" s="36">
        <f>Índice!$G$52*'Datos Generales'!AM127*IF($C$9=$AR$9,1,$AR23)</f>
        <v>0</v>
      </c>
      <c r="AN23" s="36">
        <f>Índice!$G$52*'Datos Generales'!AN127*IF($C$9=$AR$9,1,$AR23)</f>
        <v>0</v>
      </c>
      <c r="AO23" s="36">
        <f>Índice!$G$52*'Datos Generales'!AO127*IF($C$9=$AR$9,1,$AR23)</f>
        <v>0</v>
      </c>
      <c r="AP23" s="36">
        <f>Índice!$G$52*'Datos Generales'!AP127*IF($C$9=$AR$9,1,$AR23)</f>
        <v>0</v>
      </c>
      <c r="AQ23" s="36">
        <f>Índice!$G$52*'Datos Generales'!AQ127*IF($C$9=$AR$9,1,$AR23)</f>
        <v>2111.2259085544811</v>
      </c>
      <c r="AR23" s="240">
        <v>-1</v>
      </c>
    </row>
    <row r="24" spans="2:44" x14ac:dyDescent="0.2">
      <c r="B24" s="55" t="str">
        <f>'Datos Generales'!B128</f>
        <v xml:space="preserve">5.31.13.00  Costo De Siniestros </v>
      </c>
      <c r="C24" s="36">
        <f>Índice!$G$52*'Datos Generales'!C128*IF($C$9=$AR$9,1,$AR24)</f>
        <v>18303.255987374625</v>
      </c>
      <c r="D24" s="36">
        <f>Índice!$G$52*'Datos Generales'!D128*IF($C$9=$AR$9,1,$AR24)</f>
        <v>56753.973581014587</v>
      </c>
      <c r="E24" s="36">
        <f>Índice!$G$52*'Datos Generales'!E128*IF($C$9=$AR$9,1,$AR24)</f>
        <v>1170455.2884747866</v>
      </c>
      <c r="F24" s="36">
        <f>Índice!$G$52*'Datos Generales'!F128*IF($C$9=$AR$9,1,$AR24)</f>
        <v>249091.48804362139</v>
      </c>
      <c r="G24" s="36">
        <f>Índice!$G$52*'Datos Generales'!G128*IF($C$9=$AR$9,1,$AR24)</f>
        <v>7844.0144284170283</v>
      </c>
      <c r="H24" s="36">
        <f>Índice!$G$52*'Datos Generales'!H128*IF($C$9=$AR$9,1,$AR24)</f>
        <v>578743.42952845013</v>
      </c>
      <c r="I24" s="36">
        <f>Índice!$G$52*'Datos Generales'!I128*IF($C$9=$AR$9,1,$AR24)</f>
        <v>238697.5642265614</v>
      </c>
      <c r="J24" s="36">
        <f>Índice!$G$52*'Datos Generales'!J128*IF($C$9=$AR$9,1,$AR24)</f>
        <v>-3399.3121905699554</v>
      </c>
      <c r="K24" s="36">
        <f>Índice!$G$52*'Datos Generales'!K128*IF($C$9=$AR$9,1,$AR24)</f>
        <v>256661.78030989869</v>
      </c>
      <c r="L24" s="36">
        <f>Índice!$G$52*'Datos Generales'!L128*IF($C$9=$AR$9,1,$AR24)</f>
        <v>14009.3288704079</v>
      </c>
      <c r="M24" s="36">
        <f>Índice!$G$52*'Datos Generales'!M128*IF($C$9=$AR$9,1,$AR24)</f>
        <v>22524.41505750853</v>
      </c>
      <c r="N24" s="36">
        <f>Índice!$G$52*'Datos Generales'!N128*IF($C$9=$AR$9,1,$AR24)</f>
        <v>7441.8000208880703</v>
      </c>
      <c r="O24" s="36">
        <f>Índice!$G$52*'Datos Generales'!O128*IF($C$9=$AR$9,1,$AR24)</f>
        <v>33943.181048873659</v>
      </c>
      <c r="P24" s="36">
        <f>Índice!$G$52*'Datos Generales'!P128*IF($C$9=$AR$9,1,$AR24)</f>
        <v>5314.3467358308981</v>
      </c>
      <c r="Q24" s="36">
        <f>Índice!$G$52*'Datos Generales'!Q128*IF($C$9=$AR$9,1,$AR24)</f>
        <v>903999.79316048406</v>
      </c>
      <c r="R24" s="36">
        <f>Índice!$G$52*'Datos Generales'!R128*IF($C$9=$AR$9,1,$AR24)</f>
        <v>-60.214793311871468</v>
      </c>
      <c r="S24" s="36">
        <f>Índice!$G$52*'Datos Generales'!S128*IF($C$9=$AR$9,1,$AR24)</f>
        <v>1003410.3005398581</v>
      </c>
      <c r="T24" s="36">
        <f>Índice!$G$52*'Datos Generales'!T128*IF($C$9=$AR$9,1,$AR24)</f>
        <v>0</v>
      </c>
      <c r="U24" s="36">
        <f>Índice!$G$52*'Datos Generales'!U128*IF($C$9=$AR$9,1,$AR24)</f>
        <v>291224.085100853</v>
      </c>
      <c r="V24" s="36">
        <f>Índice!$G$52*'Datos Generales'!V128*IF($C$9=$AR$9,1,$AR24)</f>
        <v>-2411.2452657394497</v>
      </c>
      <c r="W24" s="36">
        <f>Índice!$G$52*'Datos Generales'!W128*IF($C$9=$AR$9,1,$AR24)</f>
        <v>3593.972669287768</v>
      </c>
      <c r="X24" s="36">
        <f>Índice!$G$52*'Datos Generales'!X128*IF($C$9=$AR$9,1,$AR24)</f>
        <v>22845.866798753657</v>
      </c>
      <c r="Y24" s="36">
        <f>Índice!$G$52*'Datos Generales'!Y128*IF($C$9=$AR$9,1,$AR24)</f>
        <v>29842.587643992454</v>
      </c>
      <c r="Z24" s="36">
        <f>Índice!$G$52*'Datos Generales'!Z128*IF($C$9=$AR$9,1,$AR24)</f>
        <v>363368.82377375296</v>
      </c>
      <c r="AA24" s="36">
        <f>Índice!$G$52*'Datos Generales'!AA128*IF($C$9=$AR$9,1,$AR24)</f>
        <v>176055.77454764914</v>
      </c>
      <c r="AB24" s="36">
        <f>Índice!$G$52*'Datos Generales'!AB128*IF($C$9=$AR$9,1,$AR24)</f>
        <v>43.919377494703994</v>
      </c>
      <c r="AC24" s="36">
        <f>Índice!$G$52*'Datos Generales'!AC128*IF($C$9=$AR$9,1,$AR24)</f>
        <v>-1177.1821994184681</v>
      </c>
      <c r="AD24" s="36">
        <f>Índice!$G$52*'Datos Generales'!AD128*IF($C$9=$AR$9,1,$AR24)</f>
        <v>101589.46642548998</v>
      </c>
      <c r="AE24" s="36">
        <f>Índice!$G$52*'Datos Generales'!AE128*IF($C$9=$AR$9,1,$AR24)</f>
        <v>4136.0078680663264</v>
      </c>
      <c r="AF24" s="36">
        <f>Índice!$G$52*'Datos Generales'!AF128*IF($C$9=$AR$9,1,$AR24)</f>
        <v>68.039314476690933</v>
      </c>
      <c r="AG24" s="36">
        <f>Índice!$G$52*'Datos Generales'!AG128*IF($C$9=$AR$9,1,$AR24)</f>
        <v>789981.58515953692</v>
      </c>
      <c r="AH24" s="36">
        <f>Índice!$G$52*'Datos Generales'!AH128*IF($C$9=$AR$9,1,$AR24)</f>
        <v>9111.7909750612107</v>
      </c>
      <c r="AI24" s="36">
        <f>Índice!$G$52*'Datos Generales'!AI128*IF($C$9=$AR$9,1,$AR24)</f>
        <v>121069.8365729686</v>
      </c>
      <c r="AJ24" s="36">
        <f>Índice!$G$52*'Datos Generales'!AJ128*IF($C$9=$AR$9,1,$AR24)</f>
        <v>323093.63196242054</v>
      </c>
      <c r="AK24" s="36">
        <f>Índice!$G$52*'Datos Generales'!AK128*IF($C$9=$AR$9,1,$AR24)</f>
        <v>0</v>
      </c>
      <c r="AL24" s="36">
        <f>Índice!$G$52*'Datos Generales'!AL128*IF($C$9=$AR$9,1,$AR24)</f>
        <v>0</v>
      </c>
      <c r="AM24" s="36">
        <f>Índice!$G$52*'Datos Generales'!AM128*IF($C$9=$AR$9,1,$AR24)</f>
        <v>0</v>
      </c>
      <c r="AN24" s="36">
        <f>Índice!$G$52*'Datos Generales'!AN128*IF($C$9=$AR$9,1,$AR24)</f>
        <v>0</v>
      </c>
      <c r="AO24" s="36">
        <f>Índice!$G$52*'Datos Generales'!AO128*IF($C$9=$AR$9,1,$AR24)</f>
        <v>0</v>
      </c>
      <c r="AP24" s="36">
        <f>Índice!$G$52*'Datos Generales'!AP128*IF($C$9=$AR$9,1,$AR24)</f>
        <v>0</v>
      </c>
      <c r="AQ24" s="36">
        <f>Índice!$G$52*'Datos Generales'!AQ128*IF($C$9=$AR$9,1,$AR24)</f>
        <v>6796171.3937547402</v>
      </c>
      <c r="AR24" s="240">
        <v>-1</v>
      </c>
    </row>
    <row r="25" spans="2:44" x14ac:dyDescent="0.2">
      <c r="B25" s="56" t="str">
        <f>'Datos Generales'!B129</f>
        <v>5.31.13.10  Siniestros Directos</v>
      </c>
      <c r="C25" s="36">
        <f>Índice!$G$52*'Datos Generales'!C129*IF($C$9=$AR$9,1,$AR25)</f>
        <v>2378.9606110202599</v>
      </c>
      <c r="D25" s="36">
        <f>Índice!$G$52*'Datos Generales'!D129*IF($C$9=$AR$9,1,$AR25)</f>
        <v>201525.54348953915</v>
      </c>
      <c r="E25" s="36">
        <f>Índice!$G$52*'Datos Generales'!E129*IF($C$9=$AR$9,1,$AR25)</f>
        <v>1436947.9332547933</v>
      </c>
      <c r="F25" s="36">
        <f>Índice!$G$52*'Datos Generales'!F129*IF($C$9=$AR$9,1,$AR25)</f>
        <v>261660.79884278736</v>
      </c>
      <c r="G25" s="36">
        <f>Índice!$G$52*'Datos Generales'!G129*IF($C$9=$AR$9,1,$AR25)</f>
        <v>64293.818254063568</v>
      </c>
      <c r="H25" s="36">
        <f>Índice!$G$52*'Datos Generales'!H129*IF($C$9=$AR$9,1,$AR25)</f>
        <v>598725.35148259369</v>
      </c>
      <c r="I25" s="36">
        <f>Índice!$G$52*'Datos Generales'!I129*IF($C$9=$AR$9,1,$AR25)</f>
        <v>508173.01853356912</v>
      </c>
      <c r="J25" s="36">
        <f>Índice!$G$52*'Datos Generales'!J129*IF($C$9=$AR$9,1,$AR25)</f>
        <v>-10109.893698777028</v>
      </c>
      <c r="K25" s="36">
        <f>Índice!$G$52*'Datos Generales'!K129*IF($C$9=$AR$9,1,$AR25)</f>
        <v>265609.59653707105</v>
      </c>
      <c r="L25" s="36">
        <f>Índice!$G$52*'Datos Generales'!L129*IF($C$9=$AR$9,1,$AR25)</f>
        <v>68874.463042235075</v>
      </c>
      <c r="M25" s="36">
        <f>Índice!$G$52*'Datos Generales'!M129*IF($C$9=$AR$9,1,$AR25)</f>
        <v>48262.769193295273</v>
      </c>
      <c r="N25" s="36">
        <f>Índice!$G$52*'Datos Generales'!N129*IF($C$9=$AR$9,1,$AR25)</f>
        <v>-127977.8341521298</v>
      </c>
      <c r="O25" s="36">
        <f>Índice!$G$52*'Datos Generales'!O129*IF($C$9=$AR$9,1,$AR25)</f>
        <v>174857.39810177119</v>
      </c>
      <c r="P25" s="36">
        <f>Índice!$G$52*'Datos Generales'!P129*IF($C$9=$AR$9,1,$AR25)</f>
        <v>35615.621418367962</v>
      </c>
      <c r="Q25" s="36">
        <f>Índice!$G$52*'Datos Generales'!Q129*IF($C$9=$AR$9,1,$AR25)</f>
        <v>1409315.3986236327</v>
      </c>
      <c r="R25" s="36">
        <f>Índice!$G$52*'Datos Generales'!R129*IF($C$9=$AR$9,1,$AR25)</f>
        <v>-60.214793311871468</v>
      </c>
      <c r="S25" s="36">
        <f>Índice!$G$52*'Datos Generales'!S129*IF($C$9=$AR$9,1,$AR25)</f>
        <v>1068603.122256102</v>
      </c>
      <c r="T25" s="36">
        <f>Índice!$G$52*'Datos Generales'!T129*IF($C$9=$AR$9,1,$AR25)</f>
        <v>0</v>
      </c>
      <c r="U25" s="36">
        <f>Índice!$G$52*'Datos Generales'!U129*IF($C$9=$AR$9,1,$AR25)</f>
        <v>627760.41452271957</v>
      </c>
      <c r="V25" s="36">
        <f>Índice!$G$52*'Datos Generales'!V129*IF($C$9=$AR$9,1,$AR25)</f>
        <v>-1172.7936636347215</v>
      </c>
      <c r="W25" s="36">
        <f>Índice!$G$52*'Datos Generales'!W129*IF($C$9=$AR$9,1,$AR25)</f>
        <v>428148.85096906696</v>
      </c>
      <c r="X25" s="36">
        <f>Índice!$G$52*'Datos Generales'!X129*IF($C$9=$AR$9,1,$AR25)</f>
        <v>91228.881872523591</v>
      </c>
      <c r="Y25" s="36">
        <f>Índice!$G$52*'Datos Generales'!Y129*IF($C$9=$AR$9,1,$AR25)</f>
        <v>108268.8519080095</v>
      </c>
      <c r="Z25" s="36">
        <f>Índice!$G$52*'Datos Generales'!Z129*IF($C$9=$AR$9,1,$AR25)</f>
        <v>556956.76475781237</v>
      </c>
      <c r="AA25" s="36">
        <f>Índice!$G$52*'Datos Generales'!AA129*IF($C$9=$AR$9,1,$AR25)</f>
        <v>243963.33089185596</v>
      </c>
      <c r="AB25" s="36">
        <f>Índice!$G$52*'Datos Generales'!AB129*IF($C$9=$AR$9,1,$AR25)</f>
        <v>0.81647177372029112</v>
      </c>
      <c r="AC25" s="36">
        <f>Índice!$G$52*'Datos Generales'!AC129*IF($C$9=$AR$9,1,$AR25)</f>
        <v>-5907.207302523545</v>
      </c>
      <c r="AD25" s="36">
        <f>Índice!$G$52*'Datos Generales'!AD129*IF($C$9=$AR$9,1,$AR25)</f>
        <v>328349.32880917256</v>
      </c>
      <c r="AE25" s="36">
        <f>Índice!$G$52*'Datos Generales'!AE129*IF($C$9=$AR$9,1,$AR25)</f>
        <v>60075.142618908059</v>
      </c>
      <c r="AF25" s="36">
        <f>Índice!$G$52*'Datos Generales'!AF129*IF($C$9=$AR$9,1,$AR25)</f>
        <v>-16332.531263214512</v>
      </c>
      <c r="AG25" s="36">
        <f>Índice!$G$52*'Datos Generales'!AG129*IF($C$9=$AR$9,1,$AR25)</f>
        <v>945828.39056063385</v>
      </c>
      <c r="AH25" s="36">
        <f>Índice!$G$52*'Datos Generales'!AH129*IF($C$9=$AR$9,1,$AR25)</f>
        <v>181977.23608655555</v>
      </c>
      <c r="AI25" s="36">
        <f>Índice!$G$52*'Datos Generales'!AI129*IF($C$9=$AR$9,1,$AR25)</f>
        <v>123476.38712600915</v>
      </c>
      <c r="AJ25" s="36">
        <f>Índice!$G$52*'Datos Generales'!AJ129*IF($C$9=$AR$9,1,$AR25)</f>
        <v>364921.14073353866</v>
      </c>
      <c r="AK25" s="36">
        <f>Índice!$G$52*'Datos Generales'!AK129*IF($C$9=$AR$9,1,$AR25)</f>
        <v>0</v>
      </c>
      <c r="AL25" s="36">
        <f>Índice!$G$52*'Datos Generales'!AL129*IF($C$9=$AR$9,1,$AR25)</f>
        <v>0</v>
      </c>
      <c r="AM25" s="36">
        <f>Índice!$G$52*'Datos Generales'!AM129*IF($C$9=$AR$9,1,$AR25)</f>
        <v>0</v>
      </c>
      <c r="AN25" s="36">
        <f>Índice!$G$52*'Datos Generales'!AN129*IF($C$9=$AR$9,1,$AR25)</f>
        <v>0</v>
      </c>
      <c r="AO25" s="36">
        <f>Índice!$G$52*'Datos Generales'!AO129*IF($C$9=$AR$9,1,$AR25)</f>
        <v>0</v>
      </c>
      <c r="AP25" s="36">
        <f>Índice!$G$52*'Datos Generales'!AP129*IF($C$9=$AR$9,1,$AR25)</f>
        <v>0</v>
      </c>
      <c r="AQ25" s="36">
        <f>Índice!$G$52*'Datos Generales'!AQ129*IF($C$9=$AR$9,1,$AR25)</f>
        <v>10044238.85609583</v>
      </c>
      <c r="AR25" s="240">
        <v>-1</v>
      </c>
    </row>
    <row r="26" spans="2:44" x14ac:dyDescent="0.2">
      <c r="B26" s="56" t="str">
        <f>'Datos Generales'!B130</f>
        <v>5.31.13.20  Siniestros Cedidos</v>
      </c>
      <c r="C26" s="36">
        <f>Índice!$G$52*'Datos Generales'!C130*IF($C$9=$AR$9,1,$AR26)</f>
        <v>-15924.295376354366</v>
      </c>
      <c r="D26" s="36">
        <f>Índice!$G$52*'Datos Generales'!D130*IF($C$9=$AR$9,1,$AR26)</f>
        <v>144771.56990852454</v>
      </c>
      <c r="E26" s="36">
        <f>Índice!$G$52*'Datos Generales'!E130*IF($C$9=$AR$9,1,$AR26)</f>
        <v>266552.65545537526</v>
      </c>
      <c r="F26" s="36">
        <f>Índice!$G$52*'Datos Generales'!F130*IF($C$9=$AR$9,1,$AR26)</f>
        <v>13320.464830988643</v>
      </c>
      <c r="G26" s="36">
        <f>Índice!$G$52*'Datos Generales'!G130*IF($C$9=$AR$9,1,$AR26)</f>
        <v>56449.803825646537</v>
      </c>
      <c r="H26" s="36">
        <f>Índice!$G$52*'Datos Generales'!H130*IF($C$9=$AR$9,1,$AR26)</f>
        <v>19981.921954143545</v>
      </c>
      <c r="I26" s="36">
        <f>Índice!$G$52*'Datos Generales'!I130*IF($C$9=$AR$9,1,$AR26)</f>
        <v>251533.14688293191</v>
      </c>
      <c r="J26" s="36">
        <f>Índice!$G$52*'Datos Generales'!J130*IF($C$9=$AR$9,1,$AR26)</f>
        <v>-6710.5815082070731</v>
      </c>
      <c r="K26" s="36">
        <f>Índice!$G$52*'Datos Generales'!K130*IF($C$9=$AR$9,1,$AR26)</f>
        <v>8947.816227172385</v>
      </c>
      <c r="L26" s="36">
        <f>Índice!$G$52*'Datos Generales'!L130*IF($C$9=$AR$9,1,$AR26)</f>
        <v>54865.134171827172</v>
      </c>
      <c r="M26" s="36">
        <f>Índice!$G$52*'Datos Generales'!M130*IF($C$9=$AR$9,1,$AR26)</f>
        <v>25738.354135786743</v>
      </c>
      <c r="N26" s="36">
        <f>Índice!$G$52*'Datos Generales'!N130*IF($C$9=$AR$9,1,$AR26)</f>
        <v>-135419.63417301787</v>
      </c>
      <c r="O26" s="36">
        <f>Índice!$G$52*'Datos Generales'!O130*IF($C$9=$AR$9,1,$AR26)</f>
        <v>140914.21705289753</v>
      </c>
      <c r="P26" s="36">
        <f>Índice!$G$52*'Datos Generales'!P130*IF($C$9=$AR$9,1,$AR26)</f>
        <v>30301.274682537067</v>
      </c>
      <c r="Q26" s="36">
        <f>Índice!$G$52*'Datos Generales'!Q130*IF($C$9=$AR$9,1,$AR26)</f>
        <v>505315.60546314873</v>
      </c>
      <c r="R26" s="36">
        <f>Índice!$G$52*'Datos Generales'!R130*IF($C$9=$AR$9,1,$AR26)</f>
        <v>0</v>
      </c>
      <c r="S26" s="36">
        <f>Índice!$G$52*'Datos Generales'!S130*IF($C$9=$AR$9,1,$AR26)</f>
        <v>65192.821716244085</v>
      </c>
      <c r="T26" s="36">
        <f>Índice!$G$52*'Datos Generales'!T130*IF($C$9=$AR$9,1,$AR26)</f>
        <v>0</v>
      </c>
      <c r="U26" s="36">
        <f>Índice!$G$52*'Datos Generales'!U130*IF($C$9=$AR$9,1,$AR26)</f>
        <v>336536.32942186657</v>
      </c>
      <c r="V26" s="36">
        <f>Índice!$G$52*'Datos Generales'!V130*IF($C$9=$AR$9,1,$AR26)</f>
        <v>1238.4516021047282</v>
      </c>
      <c r="W26" s="36">
        <f>Índice!$G$52*'Datos Generales'!W130*IF($C$9=$AR$9,1,$AR26)</f>
        <v>424554.8782997792</v>
      </c>
      <c r="X26" s="36">
        <f>Índice!$G$52*'Datos Generales'!X130*IF($C$9=$AR$9,1,$AR26)</f>
        <v>68383.01507376993</v>
      </c>
      <c r="Y26" s="36">
        <f>Índice!$G$52*'Datos Generales'!Y130*IF($C$9=$AR$9,1,$AR26)</f>
        <v>78426.264264017038</v>
      </c>
      <c r="Z26" s="36">
        <f>Índice!$G$52*'Datos Generales'!Z130*IF($C$9=$AR$9,1,$AR26)</f>
        <v>193587.94098405942</v>
      </c>
      <c r="AA26" s="36">
        <f>Índice!$G$52*'Datos Generales'!AA130*IF($C$9=$AR$9,1,$AR26)</f>
        <v>67907.556344206809</v>
      </c>
      <c r="AB26" s="36">
        <f>Índice!$G$52*'Datos Generales'!AB130*IF($C$9=$AR$9,1,$AR26)</f>
        <v>-43.102905720983699</v>
      </c>
      <c r="AC26" s="36">
        <f>Índice!$G$52*'Datos Generales'!AC130*IF($C$9=$AR$9,1,$AR26)</f>
        <v>-4730.0251031050766</v>
      </c>
      <c r="AD26" s="36">
        <f>Índice!$G$52*'Datos Generales'!AD130*IF($C$9=$AR$9,1,$AR26)</f>
        <v>226769.01367147968</v>
      </c>
      <c r="AE26" s="36">
        <f>Índice!$G$52*'Datos Generales'!AE130*IF($C$9=$AR$9,1,$AR26)</f>
        <v>63657.310467134121</v>
      </c>
      <c r="AF26" s="36">
        <f>Índice!$G$52*'Datos Generales'!AF130*IF($C$9=$AR$9,1,$AR26)</f>
        <v>-16400.570577691204</v>
      </c>
      <c r="AG26" s="36">
        <f>Índice!$G$52*'Datos Generales'!AG130*IF($C$9=$AR$9,1,$AR26)</f>
        <v>172474.18503359612</v>
      </c>
      <c r="AH26" s="36">
        <f>Índice!$G$52*'Datos Generales'!AH130*IF($C$9=$AR$9,1,$AR26)</f>
        <v>172865.44511149434</v>
      </c>
      <c r="AI26" s="36">
        <f>Índice!$G$52*'Datos Generales'!AI130*IF($C$9=$AR$9,1,$AR26)</f>
        <v>2406.550553040558</v>
      </c>
      <c r="AJ26" s="36">
        <f>Índice!$G$52*'Datos Generales'!AJ130*IF($C$9=$AR$9,1,$AR26)</f>
        <v>41827.508771118133</v>
      </c>
      <c r="AK26" s="36">
        <f>Índice!$G$52*'Datos Generales'!AK130*IF($C$9=$AR$9,1,$AR26)</f>
        <v>0</v>
      </c>
      <c r="AL26" s="36">
        <f>Índice!$G$52*'Datos Generales'!AL130*IF($C$9=$AR$9,1,$AR26)</f>
        <v>0</v>
      </c>
      <c r="AM26" s="36">
        <f>Índice!$G$52*'Datos Generales'!AM130*IF($C$9=$AR$9,1,$AR26)</f>
        <v>0</v>
      </c>
      <c r="AN26" s="36">
        <f>Índice!$G$52*'Datos Generales'!AN130*IF($C$9=$AR$9,1,$AR26)</f>
        <v>0</v>
      </c>
      <c r="AO26" s="36">
        <f>Índice!$G$52*'Datos Generales'!AO130*IF($C$9=$AR$9,1,$AR26)</f>
        <v>0</v>
      </c>
      <c r="AP26" s="36">
        <f>Índice!$G$52*'Datos Generales'!AP130*IF($C$9=$AR$9,1,$AR26)</f>
        <v>0</v>
      </c>
      <c r="AQ26" s="36">
        <f>Índice!$G$52*'Datos Generales'!AQ130*IF($C$9=$AR$9,1,$AR26)</f>
        <v>3255291.0262607941</v>
      </c>
      <c r="AR26" s="240">
        <v>1</v>
      </c>
    </row>
    <row r="27" spans="2:44" x14ac:dyDescent="0.2">
      <c r="B27" s="56" t="str">
        <f>'Datos Generales'!B131</f>
        <v>5.31.13.30  Siniestros Aceptados</v>
      </c>
      <c r="C27" s="36">
        <f>Índice!$G$52*'Datos Generales'!C131*IF($C$9=$AR$9,1,$AR27)</f>
        <v>0</v>
      </c>
      <c r="D27" s="36">
        <f>Índice!$G$52*'Datos Generales'!D131*IF($C$9=$AR$9,1,$AR27)</f>
        <v>0</v>
      </c>
      <c r="E27" s="36">
        <f>Índice!$G$52*'Datos Generales'!E131*IF($C$9=$AR$9,1,$AR27)</f>
        <v>60.010675368441397</v>
      </c>
      <c r="F27" s="36">
        <f>Índice!$G$52*'Datos Generales'!F131*IF($C$9=$AR$9,1,$AR27)</f>
        <v>751.15403182266778</v>
      </c>
      <c r="G27" s="36">
        <f>Índice!$G$52*'Datos Generales'!G131*IF($C$9=$AR$9,1,$AR27)</f>
        <v>0</v>
      </c>
      <c r="H27" s="36">
        <f>Índice!$G$52*'Datos Generales'!H131*IF($C$9=$AR$9,1,$AR27)</f>
        <v>0</v>
      </c>
      <c r="I27" s="36">
        <f>Índice!$G$52*'Datos Generales'!I131*IF($C$9=$AR$9,1,$AR27)</f>
        <v>-17942.307424075781</v>
      </c>
      <c r="J27" s="36">
        <f>Índice!$G$52*'Datos Generales'!J131*IF($C$9=$AR$9,1,$AR27)</f>
        <v>0</v>
      </c>
      <c r="K27" s="36">
        <f>Índice!$G$52*'Datos Generales'!K131*IF($C$9=$AR$9,1,$AR27)</f>
        <v>0</v>
      </c>
      <c r="L27" s="36">
        <f>Índice!$G$52*'Datos Generales'!L131*IF($C$9=$AR$9,1,$AR27)</f>
        <v>0</v>
      </c>
      <c r="M27" s="36">
        <f>Índice!$G$52*'Datos Generales'!M131*IF($C$9=$AR$9,1,$AR27)</f>
        <v>0</v>
      </c>
      <c r="N27" s="36">
        <f>Índice!$G$52*'Datos Generales'!N131*IF($C$9=$AR$9,1,$AR27)</f>
        <v>0</v>
      </c>
      <c r="O27" s="36">
        <f>Índice!$G$52*'Datos Generales'!O131*IF($C$9=$AR$9,1,$AR27)</f>
        <v>0</v>
      </c>
      <c r="P27" s="36">
        <f>Índice!$G$52*'Datos Generales'!P131*IF($C$9=$AR$9,1,$AR27)</f>
        <v>0</v>
      </c>
      <c r="Q27" s="36">
        <f>Índice!$G$52*'Datos Generales'!Q131*IF($C$9=$AR$9,1,$AR27)</f>
        <v>0</v>
      </c>
      <c r="R27" s="36">
        <f>Índice!$G$52*'Datos Generales'!R131*IF($C$9=$AR$9,1,$AR27)</f>
        <v>0</v>
      </c>
      <c r="S27" s="36">
        <f>Índice!$G$52*'Datos Generales'!S131*IF($C$9=$AR$9,1,$AR27)</f>
        <v>0</v>
      </c>
      <c r="T27" s="36">
        <f>Índice!$G$52*'Datos Generales'!T131*IF($C$9=$AR$9,1,$AR27)</f>
        <v>0</v>
      </c>
      <c r="U27" s="36">
        <f>Índice!$G$52*'Datos Generales'!U131*IF($C$9=$AR$9,1,$AR27)</f>
        <v>0</v>
      </c>
      <c r="V27" s="36">
        <f>Índice!$G$52*'Datos Generales'!V131*IF($C$9=$AR$9,1,$AR27)</f>
        <v>0</v>
      </c>
      <c r="W27" s="36">
        <f>Índice!$G$52*'Datos Generales'!W131*IF($C$9=$AR$9,1,$AR27)</f>
        <v>0</v>
      </c>
      <c r="X27" s="36">
        <f>Índice!$G$52*'Datos Generales'!X131*IF($C$9=$AR$9,1,$AR27)</f>
        <v>0</v>
      </c>
      <c r="Y27" s="36">
        <f>Índice!$G$52*'Datos Generales'!Y131*IF($C$9=$AR$9,1,$AR27)</f>
        <v>0</v>
      </c>
      <c r="Z27" s="36">
        <f>Índice!$G$52*'Datos Generales'!Z131*IF($C$9=$AR$9,1,$AR27)</f>
        <v>0</v>
      </c>
      <c r="AA27" s="36">
        <f>Índice!$G$52*'Datos Generales'!AA131*IF($C$9=$AR$9,1,$AR27)</f>
        <v>0</v>
      </c>
      <c r="AB27" s="36">
        <f>Índice!$G$52*'Datos Generales'!AB131*IF($C$9=$AR$9,1,$AR27)</f>
        <v>0</v>
      </c>
      <c r="AC27" s="36">
        <f>Índice!$G$52*'Datos Generales'!AC131*IF($C$9=$AR$9,1,$AR27)</f>
        <v>0</v>
      </c>
      <c r="AD27" s="36">
        <f>Índice!$G$52*'Datos Generales'!AD131*IF($C$9=$AR$9,1,$AR27)</f>
        <v>9.1512877971149305</v>
      </c>
      <c r="AE27" s="36">
        <f>Índice!$G$52*'Datos Generales'!AE131*IF($C$9=$AR$9,1,$AR27)</f>
        <v>7718.1757162923886</v>
      </c>
      <c r="AF27" s="36">
        <f>Índice!$G$52*'Datos Generales'!AF131*IF($C$9=$AR$9,1,$AR27)</f>
        <v>0</v>
      </c>
      <c r="AG27" s="36">
        <f>Índice!$G$52*'Datos Generales'!AG131*IF($C$9=$AR$9,1,$AR27)</f>
        <v>16627.379632499251</v>
      </c>
      <c r="AH27" s="36">
        <f>Índice!$G$52*'Datos Generales'!AH131*IF($C$9=$AR$9,1,$AR27)</f>
        <v>0</v>
      </c>
      <c r="AI27" s="36">
        <f>Índice!$G$52*'Datos Generales'!AI131*IF($C$9=$AR$9,1,$AR27)</f>
        <v>0</v>
      </c>
      <c r="AJ27" s="36">
        <f>Índice!$G$52*'Datos Generales'!AJ131*IF($C$9=$AR$9,1,$AR27)</f>
        <v>0</v>
      </c>
      <c r="AK27" s="36">
        <f>Índice!$G$52*'Datos Generales'!AK131*IF($C$9=$AR$9,1,$AR27)</f>
        <v>0</v>
      </c>
      <c r="AL27" s="36">
        <f>Índice!$G$52*'Datos Generales'!AL131*IF($C$9=$AR$9,1,$AR27)</f>
        <v>0</v>
      </c>
      <c r="AM27" s="36">
        <f>Índice!$G$52*'Datos Generales'!AM131*IF($C$9=$AR$9,1,$AR27)</f>
        <v>0</v>
      </c>
      <c r="AN27" s="36">
        <f>Índice!$G$52*'Datos Generales'!AN131*IF($C$9=$AR$9,1,$AR27)</f>
        <v>0</v>
      </c>
      <c r="AO27" s="36">
        <f>Índice!$G$52*'Datos Generales'!AO131*IF($C$9=$AR$9,1,$AR27)</f>
        <v>0</v>
      </c>
      <c r="AP27" s="36">
        <f>Índice!$G$52*'Datos Generales'!AP131*IF($C$9=$AR$9,1,$AR27)</f>
        <v>0</v>
      </c>
      <c r="AQ27" s="36">
        <f>Índice!$G$52*'Datos Generales'!AQ131*IF($C$9=$AR$9,1,$AR27)</f>
        <v>7223.5639197040837</v>
      </c>
      <c r="AR27" s="240">
        <v>-1</v>
      </c>
    </row>
    <row r="28" spans="2:44" x14ac:dyDescent="0.2">
      <c r="B28" s="55" t="str">
        <f>'Datos Generales'!B132</f>
        <v xml:space="preserve">5.31.14.00  Costo De Rentas </v>
      </c>
      <c r="C28" s="36">
        <f>Índice!$G$52*'Datos Generales'!C132*IF($C$9=$AR$9,1,$AR28)</f>
        <v>0</v>
      </c>
      <c r="D28" s="36">
        <f>Índice!$G$52*'Datos Generales'!D132*IF($C$9=$AR$9,1,$AR28)</f>
        <v>0</v>
      </c>
      <c r="E28" s="36">
        <f>Índice!$G$52*'Datos Generales'!E132*IF($C$9=$AR$9,1,$AR28)</f>
        <v>0</v>
      </c>
      <c r="F28" s="36">
        <f>Índice!$G$52*'Datos Generales'!F132*IF($C$9=$AR$9,1,$AR28)</f>
        <v>0</v>
      </c>
      <c r="G28" s="36">
        <f>Índice!$G$52*'Datos Generales'!G132*IF($C$9=$AR$9,1,$AR28)</f>
        <v>0</v>
      </c>
      <c r="H28" s="36">
        <f>Índice!$G$52*'Datos Generales'!H132*IF($C$9=$AR$9,1,$AR28)</f>
        <v>0</v>
      </c>
      <c r="I28" s="36">
        <f>Índice!$G$52*'Datos Generales'!I132*IF($C$9=$AR$9,1,$AR28)</f>
        <v>0</v>
      </c>
      <c r="J28" s="36">
        <f>Índice!$G$52*'Datos Generales'!J132*IF($C$9=$AR$9,1,$AR28)</f>
        <v>0</v>
      </c>
      <c r="K28" s="36">
        <f>Índice!$G$52*'Datos Generales'!K132*IF($C$9=$AR$9,1,$AR28)</f>
        <v>0</v>
      </c>
      <c r="L28" s="36">
        <f>Índice!$G$52*'Datos Generales'!L132*IF($C$9=$AR$9,1,$AR28)</f>
        <v>0</v>
      </c>
      <c r="M28" s="36">
        <f>Índice!$G$52*'Datos Generales'!M132*IF($C$9=$AR$9,1,$AR28)</f>
        <v>0</v>
      </c>
      <c r="N28" s="36">
        <f>Índice!$G$52*'Datos Generales'!N132*IF($C$9=$AR$9,1,$AR28)</f>
        <v>0</v>
      </c>
      <c r="O28" s="36">
        <f>Índice!$G$52*'Datos Generales'!O132*IF($C$9=$AR$9,1,$AR28)</f>
        <v>0</v>
      </c>
      <c r="P28" s="36">
        <f>Índice!$G$52*'Datos Generales'!P132*IF($C$9=$AR$9,1,$AR28)</f>
        <v>0</v>
      </c>
      <c r="Q28" s="36">
        <f>Índice!$G$52*'Datos Generales'!Q132*IF($C$9=$AR$9,1,$AR28)</f>
        <v>0</v>
      </c>
      <c r="R28" s="36">
        <f>Índice!$G$52*'Datos Generales'!R132*IF($C$9=$AR$9,1,$AR28)</f>
        <v>0</v>
      </c>
      <c r="S28" s="36">
        <f>Índice!$G$52*'Datos Generales'!S132*IF($C$9=$AR$9,1,$AR28)</f>
        <v>0</v>
      </c>
      <c r="T28" s="36">
        <f>Índice!$G$52*'Datos Generales'!T132*IF($C$9=$AR$9,1,$AR28)</f>
        <v>0</v>
      </c>
      <c r="U28" s="36">
        <f>Índice!$G$52*'Datos Generales'!U132*IF($C$9=$AR$9,1,$AR28)</f>
        <v>0</v>
      </c>
      <c r="V28" s="36">
        <f>Índice!$G$52*'Datos Generales'!V132*IF($C$9=$AR$9,1,$AR28)</f>
        <v>0</v>
      </c>
      <c r="W28" s="36">
        <f>Índice!$G$52*'Datos Generales'!W132*IF($C$9=$AR$9,1,$AR28)</f>
        <v>0</v>
      </c>
      <c r="X28" s="36">
        <f>Índice!$G$52*'Datos Generales'!X132*IF($C$9=$AR$9,1,$AR28)</f>
        <v>0</v>
      </c>
      <c r="Y28" s="36">
        <f>Índice!$G$52*'Datos Generales'!Y132*IF($C$9=$AR$9,1,$AR28)</f>
        <v>0</v>
      </c>
      <c r="Z28" s="36">
        <f>Índice!$G$52*'Datos Generales'!Z132*IF($C$9=$AR$9,1,$AR28)</f>
        <v>0</v>
      </c>
      <c r="AA28" s="36">
        <f>Índice!$G$52*'Datos Generales'!AA132*IF($C$9=$AR$9,1,$AR28)</f>
        <v>0</v>
      </c>
      <c r="AB28" s="36">
        <f>Índice!$G$52*'Datos Generales'!AB132*IF($C$9=$AR$9,1,$AR28)</f>
        <v>0</v>
      </c>
      <c r="AC28" s="36">
        <f>Índice!$G$52*'Datos Generales'!AC132*IF($C$9=$AR$9,1,$AR28)</f>
        <v>0</v>
      </c>
      <c r="AD28" s="36">
        <f>Índice!$G$52*'Datos Generales'!AD132*IF($C$9=$AR$9,1,$AR28)</f>
        <v>0</v>
      </c>
      <c r="AE28" s="36">
        <f>Índice!$G$52*'Datos Generales'!AE132*IF($C$9=$AR$9,1,$AR28)</f>
        <v>0</v>
      </c>
      <c r="AF28" s="36">
        <f>Índice!$G$52*'Datos Generales'!AF132*IF($C$9=$AR$9,1,$AR28)</f>
        <v>0</v>
      </c>
      <c r="AG28" s="36">
        <f>Índice!$G$52*'Datos Generales'!AG132*IF($C$9=$AR$9,1,$AR28)</f>
        <v>0</v>
      </c>
      <c r="AH28" s="36">
        <f>Índice!$G$52*'Datos Generales'!AH132*IF($C$9=$AR$9,1,$AR28)</f>
        <v>0</v>
      </c>
      <c r="AI28" s="36">
        <f>Índice!$G$52*'Datos Generales'!AI132*IF($C$9=$AR$9,1,$AR28)</f>
        <v>0</v>
      </c>
      <c r="AJ28" s="36">
        <f>Índice!$G$52*'Datos Generales'!AJ132*IF($C$9=$AR$9,1,$AR28)</f>
        <v>0</v>
      </c>
      <c r="AK28" s="36">
        <f>Índice!$G$52*'Datos Generales'!AK132*IF($C$9=$AR$9,1,$AR28)</f>
        <v>0</v>
      </c>
      <c r="AL28" s="36">
        <f>Índice!$G$52*'Datos Generales'!AL132*IF($C$9=$AR$9,1,$AR28)</f>
        <v>0</v>
      </c>
      <c r="AM28" s="36">
        <f>Índice!$G$52*'Datos Generales'!AM132*IF($C$9=$AR$9,1,$AR28)</f>
        <v>0</v>
      </c>
      <c r="AN28" s="36">
        <f>Índice!$G$52*'Datos Generales'!AN132*IF($C$9=$AR$9,1,$AR28)</f>
        <v>0</v>
      </c>
      <c r="AO28" s="36">
        <f>Índice!$G$52*'Datos Generales'!AO132*IF($C$9=$AR$9,1,$AR28)</f>
        <v>0</v>
      </c>
      <c r="AP28" s="36">
        <f>Índice!$G$52*'Datos Generales'!AP132*IF($C$9=$AR$9,1,$AR28)</f>
        <v>0</v>
      </c>
      <c r="AQ28" s="36">
        <f>Índice!$G$52*'Datos Generales'!AQ132*IF($C$9=$AR$9,1,$AR28)</f>
        <v>0</v>
      </c>
      <c r="AR28" s="240">
        <v>-1</v>
      </c>
    </row>
    <row r="29" spans="2:44" x14ac:dyDescent="0.2">
      <c r="B29" s="56" t="str">
        <f>'Datos Generales'!B133</f>
        <v>5.31.14.10  Rentas Directas</v>
      </c>
      <c r="C29" s="36">
        <f>Índice!$G$52*'Datos Generales'!C133*IF($C$9=$AR$9,1,$AR29)</f>
        <v>0</v>
      </c>
      <c r="D29" s="36">
        <f>Índice!$G$52*'Datos Generales'!D133*IF($C$9=$AR$9,1,$AR29)</f>
        <v>0</v>
      </c>
      <c r="E29" s="36">
        <f>Índice!$G$52*'Datos Generales'!E133*IF($C$9=$AR$9,1,$AR29)</f>
        <v>0</v>
      </c>
      <c r="F29" s="36">
        <f>Índice!$G$52*'Datos Generales'!F133*IF($C$9=$AR$9,1,$AR29)</f>
        <v>0</v>
      </c>
      <c r="G29" s="36">
        <f>Índice!$G$52*'Datos Generales'!G133*IF($C$9=$AR$9,1,$AR29)</f>
        <v>0</v>
      </c>
      <c r="H29" s="36">
        <f>Índice!$G$52*'Datos Generales'!H133*IF($C$9=$AR$9,1,$AR29)</f>
        <v>0</v>
      </c>
      <c r="I29" s="36">
        <f>Índice!$G$52*'Datos Generales'!I133*IF($C$9=$AR$9,1,$AR29)</f>
        <v>0</v>
      </c>
      <c r="J29" s="36">
        <f>Índice!$G$52*'Datos Generales'!J133*IF($C$9=$AR$9,1,$AR29)</f>
        <v>0</v>
      </c>
      <c r="K29" s="36">
        <f>Índice!$G$52*'Datos Generales'!K133*IF($C$9=$AR$9,1,$AR29)</f>
        <v>0</v>
      </c>
      <c r="L29" s="36">
        <f>Índice!$G$52*'Datos Generales'!L133*IF($C$9=$AR$9,1,$AR29)</f>
        <v>0</v>
      </c>
      <c r="M29" s="36">
        <f>Índice!$G$52*'Datos Generales'!M133*IF($C$9=$AR$9,1,$AR29)</f>
        <v>0</v>
      </c>
      <c r="N29" s="36">
        <f>Índice!$G$52*'Datos Generales'!N133*IF($C$9=$AR$9,1,$AR29)</f>
        <v>0</v>
      </c>
      <c r="O29" s="36">
        <f>Índice!$G$52*'Datos Generales'!O133*IF($C$9=$AR$9,1,$AR29)</f>
        <v>0</v>
      </c>
      <c r="P29" s="36">
        <f>Índice!$G$52*'Datos Generales'!P133*IF($C$9=$AR$9,1,$AR29)</f>
        <v>0</v>
      </c>
      <c r="Q29" s="36">
        <f>Índice!$G$52*'Datos Generales'!Q133*IF($C$9=$AR$9,1,$AR29)</f>
        <v>0</v>
      </c>
      <c r="R29" s="36">
        <f>Índice!$G$52*'Datos Generales'!R133*IF($C$9=$AR$9,1,$AR29)</f>
        <v>0</v>
      </c>
      <c r="S29" s="36">
        <f>Índice!$G$52*'Datos Generales'!S133*IF($C$9=$AR$9,1,$AR29)</f>
        <v>0</v>
      </c>
      <c r="T29" s="36">
        <f>Índice!$G$52*'Datos Generales'!T133*IF($C$9=$AR$9,1,$AR29)</f>
        <v>0</v>
      </c>
      <c r="U29" s="36">
        <f>Índice!$G$52*'Datos Generales'!U133*IF($C$9=$AR$9,1,$AR29)</f>
        <v>0</v>
      </c>
      <c r="V29" s="36">
        <f>Índice!$G$52*'Datos Generales'!V133*IF($C$9=$AR$9,1,$AR29)</f>
        <v>0</v>
      </c>
      <c r="W29" s="36">
        <f>Índice!$G$52*'Datos Generales'!W133*IF($C$9=$AR$9,1,$AR29)</f>
        <v>0</v>
      </c>
      <c r="X29" s="36">
        <f>Índice!$G$52*'Datos Generales'!X133*IF($C$9=$AR$9,1,$AR29)</f>
        <v>0</v>
      </c>
      <c r="Y29" s="36">
        <f>Índice!$G$52*'Datos Generales'!Y133*IF($C$9=$AR$9,1,$AR29)</f>
        <v>0</v>
      </c>
      <c r="Z29" s="36">
        <f>Índice!$G$52*'Datos Generales'!Z133*IF($C$9=$AR$9,1,$AR29)</f>
        <v>0</v>
      </c>
      <c r="AA29" s="36">
        <f>Índice!$G$52*'Datos Generales'!AA133*IF($C$9=$AR$9,1,$AR29)</f>
        <v>0</v>
      </c>
      <c r="AB29" s="36">
        <f>Índice!$G$52*'Datos Generales'!AB133*IF($C$9=$AR$9,1,$AR29)</f>
        <v>0</v>
      </c>
      <c r="AC29" s="36">
        <f>Índice!$G$52*'Datos Generales'!AC133*IF($C$9=$AR$9,1,$AR29)</f>
        <v>0</v>
      </c>
      <c r="AD29" s="36">
        <f>Índice!$G$52*'Datos Generales'!AD133*IF($C$9=$AR$9,1,$AR29)</f>
        <v>0</v>
      </c>
      <c r="AE29" s="36">
        <f>Índice!$G$52*'Datos Generales'!AE133*IF($C$9=$AR$9,1,$AR29)</f>
        <v>0</v>
      </c>
      <c r="AF29" s="36">
        <f>Índice!$G$52*'Datos Generales'!AF133*IF($C$9=$AR$9,1,$AR29)</f>
        <v>0</v>
      </c>
      <c r="AG29" s="36">
        <f>Índice!$G$52*'Datos Generales'!AG133*IF($C$9=$AR$9,1,$AR29)</f>
        <v>0</v>
      </c>
      <c r="AH29" s="36">
        <f>Índice!$G$52*'Datos Generales'!AH133*IF($C$9=$AR$9,1,$AR29)</f>
        <v>0</v>
      </c>
      <c r="AI29" s="36">
        <f>Índice!$G$52*'Datos Generales'!AI133*IF($C$9=$AR$9,1,$AR29)</f>
        <v>0</v>
      </c>
      <c r="AJ29" s="36">
        <f>Índice!$G$52*'Datos Generales'!AJ133*IF($C$9=$AR$9,1,$AR29)</f>
        <v>0</v>
      </c>
      <c r="AK29" s="36">
        <f>Índice!$G$52*'Datos Generales'!AK133*IF($C$9=$AR$9,1,$AR29)</f>
        <v>0</v>
      </c>
      <c r="AL29" s="36">
        <f>Índice!$G$52*'Datos Generales'!AL133*IF($C$9=$AR$9,1,$AR29)</f>
        <v>0</v>
      </c>
      <c r="AM29" s="36">
        <f>Índice!$G$52*'Datos Generales'!AM133*IF($C$9=$AR$9,1,$AR29)</f>
        <v>0</v>
      </c>
      <c r="AN29" s="36">
        <f>Índice!$G$52*'Datos Generales'!AN133*IF($C$9=$AR$9,1,$AR29)</f>
        <v>0</v>
      </c>
      <c r="AO29" s="36">
        <f>Índice!$G$52*'Datos Generales'!AO133*IF($C$9=$AR$9,1,$AR29)</f>
        <v>0</v>
      </c>
      <c r="AP29" s="36">
        <f>Índice!$G$52*'Datos Generales'!AP133*IF($C$9=$AR$9,1,$AR29)</f>
        <v>0</v>
      </c>
      <c r="AQ29" s="36">
        <f>Índice!$G$52*'Datos Generales'!AQ133*IF($C$9=$AR$9,1,$AR29)</f>
        <v>0</v>
      </c>
      <c r="AR29" s="240">
        <v>-1</v>
      </c>
    </row>
    <row r="30" spans="2:44" x14ac:dyDescent="0.2">
      <c r="B30" s="56" t="str">
        <f>'Datos Generales'!B134</f>
        <v>5.31.14.20  Rentas Cedidas</v>
      </c>
      <c r="C30" s="36">
        <f>Índice!$G$52*'Datos Generales'!C134*IF($C$9=$AR$9,1,$AR30)</f>
        <v>0</v>
      </c>
      <c r="D30" s="36">
        <f>Índice!$G$52*'Datos Generales'!D134*IF($C$9=$AR$9,1,$AR30)</f>
        <v>0</v>
      </c>
      <c r="E30" s="36">
        <f>Índice!$G$52*'Datos Generales'!E134*IF($C$9=$AR$9,1,$AR30)</f>
        <v>0</v>
      </c>
      <c r="F30" s="36">
        <f>Índice!$G$52*'Datos Generales'!F134*IF($C$9=$AR$9,1,$AR30)</f>
        <v>0</v>
      </c>
      <c r="G30" s="36">
        <f>Índice!$G$52*'Datos Generales'!G134*IF($C$9=$AR$9,1,$AR30)</f>
        <v>0</v>
      </c>
      <c r="H30" s="36">
        <f>Índice!$G$52*'Datos Generales'!H134*IF($C$9=$AR$9,1,$AR30)</f>
        <v>0</v>
      </c>
      <c r="I30" s="36">
        <f>Índice!$G$52*'Datos Generales'!I134*IF($C$9=$AR$9,1,$AR30)</f>
        <v>0</v>
      </c>
      <c r="J30" s="36">
        <f>Índice!$G$52*'Datos Generales'!J134*IF($C$9=$AR$9,1,$AR30)</f>
        <v>0</v>
      </c>
      <c r="K30" s="36">
        <f>Índice!$G$52*'Datos Generales'!K134*IF($C$9=$AR$9,1,$AR30)</f>
        <v>0</v>
      </c>
      <c r="L30" s="36">
        <f>Índice!$G$52*'Datos Generales'!L134*IF($C$9=$AR$9,1,$AR30)</f>
        <v>0</v>
      </c>
      <c r="M30" s="36">
        <f>Índice!$G$52*'Datos Generales'!M134*IF($C$9=$AR$9,1,$AR30)</f>
        <v>0</v>
      </c>
      <c r="N30" s="36">
        <f>Índice!$G$52*'Datos Generales'!N134*IF($C$9=$AR$9,1,$AR30)</f>
        <v>0</v>
      </c>
      <c r="O30" s="36">
        <f>Índice!$G$52*'Datos Generales'!O134*IF($C$9=$AR$9,1,$AR30)</f>
        <v>0</v>
      </c>
      <c r="P30" s="36">
        <f>Índice!$G$52*'Datos Generales'!P134*IF($C$9=$AR$9,1,$AR30)</f>
        <v>0</v>
      </c>
      <c r="Q30" s="36">
        <f>Índice!$G$52*'Datos Generales'!Q134*IF($C$9=$AR$9,1,$AR30)</f>
        <v>0</v>
      </c>
      <c r="R30" s="36">
        <f>Índice!$G$52*'Datos Generales'!R134*IF($C$9=$AR$9,1,$AR30)</f>
        <v>0</v>
      </c>
      <c r="S30" s="36">
        <f>Índice!$G$52*'Datos Generales'!S134*IF($C$9=$AR$9,1,$AR30)</f>
        <v>0</v>
      </c>
      <c r="T30" s="36">
        <f>Índice!$G$52*'Datos Generales'!T134*IF($C$9=$AR$9,1,$AR30)</f>
        <v>0</v>
      </c>
      <c r="U30" s="36">
        <f>Índice!$G$52*'Datos Generales'!U134*IF($C$9=$AR$9,1,$AR30)</f>
        <v>0</v>
      </c>
      <c r="V30" s="36">
        <f>Índice!$G$52*'Datos Generales'!V134*IF($C$9=$AR$9,1,$AR30)</f>
        <v>0</v>
      </c>
      <c r="W30" s="36">
        <f>Índice!$G$52*'Datos Generales'!W134*IF($C$9=$AR$9,1,$AR30)</f>
        <v>0</v>
      </c>
      <c r="X30" s="36">
        <f>Índice!$G$52*'Datos Generales'!X134*IF($C$9=$AR$9,1,$AR30)</f>
        <v>0</v>
      </c>
      <c r="Y30" s="36">
        <f>Índice!$G$52*'Datos Generales'!Y134*IF($C$9=$AR$9,1,$AR30)</f>
        <v>0</v>
      </c>
      <c r="Z30" s="36">
        <f>Índice!$G$52*'Datos Generales'!Z134*IF($C$9=$AR$9,1,$AR30)</f>
        <v>0</v>
      </c>
      <c r="AA30" s="36">
        <f>Índice!$G$52*'Datos Generales'!AA134*IF($C$9=$AR$9,1,$AR30)</f>
        <v>0</v>
      </c>
      <c r="AB30" s="36">
        <f>Índice!$G$52*'Datos Generales'!AB134*IF($C$9=$AR$9,1,$AR30)</f>
        <v>0</v>
      </c>
      <c r="AC30" s="36">
        <f>Índice!$G$52*'Datos Generales'!AC134*IF($C$9=$AR$9,1,$AR30)</f>
        <v>0</v>
      </c>
      <c r="AD30" s="36">
        <f>Índice!$G$52*'Datos Generales'!AD134*IF($C$9=$AR$9,1,$AR30)</f>
        <v>0</v>
      </c>
      <c r="AE30" s="36">
        <f>Índice!$G$52*'Datos Generales'!AE134*IF($C$9=$AR$9,1,$AR30)</f>
        <v>0</v>
      </c>
      <c r="AF30" s="36">
        <f>Índice!$G$52*'Datos Generales'!AF134*IF($C$9=$AR$9,1,$AR30)</f>
        <v>0</v>
      </c>
      <c r="AG30" s="36">
        <f>Índice!$G$52*'Datos Generales'!AG134*IF($C$9=$AR$9,1,$AR30)</f>
        <v>0</v>
      </c>
      <c r="AH30" s="36">
        <f>Índice!$G$52*'Datos Generales'!AH134*IF($C$9=$AR$9,1,$AR30)</f>
        <v>0</v>
      </c>
      <c r="AI30" s="36">
        <f>Índice!$G$52*'Datos Generales'!AI134*IF($C$9=$AR$9,1,$AR30)</f>
        <v>0</v>
      </c>
      <c r="AJ30" s="36">
        <f>Índice!$G$52*'Datos Generales'!AJ134*IF($C$9=$AR$9,1,$AR30)</f>
        <v>0</v>
      </c>
      <c r="AK30" s="36">
        <f>Índice!$G$52*'Datos Generales'!AK134*IF($C$9=$AR$9,1,$AR30)</f>
        <v>0</v>
      </c>
      <c r="AL30" s="36">
        <f>Índice!$G$52*'Datos Generales'!AL134*IF($C$9=$AR$9,1,$AR30)</f>
        <v>0</v>
      </c>
      <c r="AM30" s="36">
        <f>Índice!$G$52*'Datos Generales'!AM134*IF($C$9=$AR$9,1,$AR30)</f>
        <v>0</v>
      </c>
      <c r="AN30" s="36">
        <f>Índice!$G$52*'Datos Generales'!AN134*IF($C$9=$AR$9,1,$AR30)</f>
        <v>0</v>
      </c>
      <c r="AO30" s="36">
        <f>Índice!$G$52*'Datos Generales'!AO134*IF($C$9=$AR$9,1,$AR30)</f>
        <v>0</v>
      </c>
      <c r="AP30" s="36">
        <f>Índice!$G$52*'Datos Generales'!AP134*IF($C$9=$AR$9,1,$AR30)</f>
        <v>0</v>
      </c>
      <c r="AQ30" s="36">
        <f>Índice!$G$52*'Datos Generales'!AQ134*IF($C$9=$AR$9,1,$AR30)</f>
        <v>0</v>
      </c>
      <c r="AR30" s="240">
        <v>1</v>
      </c>
    </row>
    <row r="31" spans="2:44" x14ac:dyDescent="0.2">
      <c r="B31" s="56" t="str">
        <f>'Datos Generales'!B135</f>
        <v>5.31.14.30  Rentas Aceptadas</v>
      </c>
      <c r="C31" s="36">
        <f>Índice!$G$52*'Datos Generales'!C135*IF($C$9=$AR$9,1,$AR31)</f>
        <v>0</v>
      </c>
      <c r="D31" s="36">
        <f>Índice!$G$52*'Datos Generales'!D135*IF($C$9=$AR$9,1,$AR31)</f>
        <v>0</v>
      </c>
      <c r="E31" s="36">
        <f>Índice!$G$52*'Datos Generales'!E135*IF($C$9=$AR$9,1,$AR31)</f>
        <v>0</v>
      </c>
      <c r="F31" s="36">
        <f>Índice!$G$52*'Datos Generales'!F135*IF($C$9=$AR$9,1,$AR31)</f>
        <v>0</v>
      </c>
      <c r="G31" s="36">
        <f>Índice!$G$52*'Datos Generales'!G135*IF($C$9=$AR$9,1,$AR31)</f>
        <v>0</v>
      </c>
      <c r="H31" s="36">
        <f>Índice!$G$52*'Datos Generales'!H135*IF($C$9=$AR$9,1,$AR31)</f>
        <v>0</v>
      </c>
      <c r="I31" s="36">
        <f>Índice!$G$52*'Datos Generales'!I135*IF($C$9=$AR$9,1,$AR31)</f>
        <v>0</v>
      </c>
      <c r="J31" s="36">
        <f>Índice!$G$52*'Datos Generales'!J135*IF($C$9=$AR$9,1,$AR31)</f>
        <v>0</v>
      </c>
      <c r="K31" s="36">
        <f>Índice!$G$52*'Datos Generales'!K135*IF($C$9=$AR$9,1,$AR31)</f>
        <v>0</v>
      </c>
      <c r="L31" s="36">
        <f>Índice!$G$52*'Datos Generales'!L135*IF($C$9=$AR$9,1,$AR31)</f>
        <v>0</v>
      </c>
      <c r="M31" s="36">
        <f>Índice!$G$52*'Datos Generales'!M135*IF($C$9=$AR$9,1,$AR31)</f>
        <v>0</v>
      </c>
      <c r="N31" s="36">
        <f>Índice!$G$52*'Datos Generales'!N135*IF($C$9=$AR$9,1,$AR31)</f>
        <v>0</v>
      </c>
      <c r="O31" s="36">
        <f>Índice!$G$52*'Datos Generales'!O135*IF($C$9=$AR$9,1,$AR31)</f>
        <v>0</v>
      </c>
      <c r="P31" s="36">
        <f>Índice!$G$52*'Datos Generales'!P135*IF($C$9=$AR$9,1,$AR31)</f>
        <v>0</v>
      </c>
      <c r="Q31" s="36">
        <f>Índice!$G$52*'Datos Generales'!Q135*IF($C$9=$AR$9,1,$AR31)</f>
        <v>0</v>
      </c>
      <c r="R31" s="36">
        <f>Índice!$G$52*'Datos Generales'!R135*IF($C$9=$AR$9,1,$AR31)</f>
        <v>0</v>
      </c>
      <c r="S31" s="36">
        <f>Índice!$G$52*'Datos Generales'!S135*IF($C$9=$AR$9,1,$AR31)</f>
        <v>0</v>
      </c>
      <c r="T31" s="36">
        <f>Índice!$G$52*'Datos Generales'!T135*IF($C$9=$AR$9,1,$AR31)</f>
        <v>0</v>
      </c>
      <c r="U31" s="36">
        <f>Índice!$G$52*'Datos Generales'!U135*IF($C$9=$AR$9,1,$AR31)</f>
        <v>0</v>
      </c>
      <c r="V31" s="36">
        <f>Índice!$G$52*'Datos Generales'!V135*IF($C$9=$AR$9,1,$AR31)</f>
        <v>0</v>
      </c>
      <c r="W31" s="36">
        <f>Índice!$G$52*'Datos Generales'!W135*IF($C$9=$AR$9,1,$AR31)</f>
        <v>0</v>
      </c>
      <c r="X31" s="36">
        <f>Índice!$G$52*'Datos Generales'!X135*IF($C$9=$AR$9,1,$AR31)</f>
        <v>0</v>
      </c>
      <c r="Y31" s="36">
        <f>Índice!$G$52*'Datos Generales'!Y135*IF($C$9=$AR$9,1,$AR31)</f>
        <v>0</v>
      </c>
      <c r="Z31" s="36">
        <f>Índice!$G$52*'Datos Generales'!Z135*IF($C$9=$AR$9,1,$AR31)</f>
        <v>0</v>
      </c>
      <c r="AA31" s="36">
        <f>Índice!$G$52*'Datos Generales'!AA135*IF($C$9=$AR$9,1,$AR31)</f>
        <v>0</v>
      </c>
      <c r="AB31" s="36">
        <f>Índice!$G$52*'Datos Generales'!AB135*IF($C$9=$AR$9,1,$AR31)</f>
        <v>0</v>
      </c>
      <c r="AC31" s="36">
        <f>Índice!$G$52*'Datos Generales'!AC135*IF($C$9=$AR$9,1,$AR31)</f>
        <v>0</v>
      </c>
      <c r="AD31" s="36">
        <f>Índice!$G$52*'Datos Generales'!AD135*IF($C$9=$AR$9,1,$AR31)</f>
        <v>0</v>
      </c>
      <c r="AE31" s="36">
        <f>Índice!$G$52*'Datos Generales'!AE135*IF($C$9=$AR$9,1,$AR31)</f>
        <v>0</v>
      </c>
      <c r="AF31" s="36">
        <f>Índice!$G$52*'Datos Generales'!AF135*IF($C$9=$AR$9,1,$AR31)</f>
        <v>0</v>
      </c>
      <c r="AG31" s="36">
        <f>Índice!$G$52*'Datos Generales'!AG135*IF($C$9=$AR$9,1,$AR31)</f>
        <v>0</v>
      </c>
      <c r="AH31" s="36">
        <f>Índice!$G$52*'Datos Generales'!AH135*IF($C$9=$AR$9,1,$AR31)</f>
        <v>0</v>
      </c>
      <c r="AI31" s="36">
        <f>Índice!$G$52*'Datos Generales'!AI135*IF($C$9=$AR$9,1,$AR31)</f>
        <v>0</v>
      </c>
      <c r="AJ31" s="36">
        <f>Índice!$G$52*'Datos Generales'!AJ135*IF($C$9=$AR$9,1,$AR31)</f>
        <v>0</v>
      </c>
      <c r="AK31" s="36">
        <f>Índice!$G$52*'Datos Generales'!AK135*IF($C$9=$AR$9,1,$AR31)</f>
        <v>0</v>
      </c>
      <c r="AL31" s="36">
        <f>Índice!$G$52*'Datos Generales'!AL135*IF($C$9=$AR$9,1,$AR31)</f>
        <v>0</v>
      </c>
      <c r="AM31" s="36">
        <f>Índice!$G$52*'Datos Generales'!AM135*IF($C$9=$AR$9,1,$AR31)</f>
        <v>0</v>
      </c>
      <c r="AN31" s="36">
        <f>Índice!$G$52*'Datos Generales'!AN135*IF($C$9=$AR$9,1,$AR31)</f>
        <v>0</v>
      </c>
      <c r="AO31" s="36">
        <f>Índice!$G$52*'Datos Generales'!AO135*IF($C$9=$AR$9,1,$AR31)</f>
        <v>0</v>
      </c>
      <c r="AP31" s="36">
        <f>Índice!$G$52*'Datos Generales'!AP135*IF($C$9=$AR$9,1,$AR31)</f>
        <v>0</v>
      </c>
      <c r="AQ31" s="36">
        <f>Índice!$G$52*'Datos Generales'!AQ135*IF($C$9=$AR$9,1,$AR31)</f>
        <v>0</v>
      </c>
      <c r="AR31" s="240">
        <v>-1</v>
      </c>
    </row>
    <row r="32" spans="2:44" x14ac:dyDescent="0.2">
      <c r="B32" s="55" t="str">
        <f>'Datos Generales'!B136</f>
        <v>5.31.15.00  Resultado De Intermediación</v>
      </c>
      <c r="C32" s="36">
        <f>Índice!$G$52*'Datos Generales'!C136*IF($C$9=$AR$9,1,$AR32)</f>
        <v>20651.190670993514</v>
      </c>
      <c r="D32" s="36">
        <f>Índice!$G$52*'Datos Generales'!D136*IF($C$9=$AR$9,1,$AR32)</f>
        <v>-17307.670718294445</v>
      </c>
      <c r="E32" s="36">
        <f>Índice!$G$52*'Datos Generales'!E136*IF($C$9=$AR$9,1,$AR32)</f>
        <v>343988.30132026889</v>
      </c>
      <c r="F32" s="36">
        <f>Índice!$G$52*'Datos Generales'!F136*IF($C$9=$AR$9,1,$AR32)</f>
        <v>177512.93852613919</v>
      </c>
      <c r="G32" s="36">
        <f>Índice!$G$52*'Datos Generales'!G136*IF($C$9=$AR$9,1,$AR32)</f>
        <v>-6338.2703793906203</v>
      </c>
      <c r="H32" s="36">
        <f>Índice!$G$52*'Datos Generales'!H136*IF($C$9=$AR$9,1,$AR32)</f>
        <v>126005.57854339396</v>
      </c>
      <c r="I32" s="36">
        <f>Índice!$G$52*'Datos Generales'!I136*IF($C$9=$AR$9,1,$AR32)</f>
        <v>-132045.4284894898</v>
      </c>
      <c r="J32" s="36">
        <f>Índice!$G$52*'Datos Generales'!J136*IF($C$9=$AR$9,1,$AR32)</f>
        <v>-8327.1956201732482</v>
      </c>
      <c r="K32" s="36">
        <f>Índice!$G$52*'Datos Generales'!K136*IF($C$9=$AR$9,1,$AR32)</f>
        <v>76600.123083119892</v>
      </c>
      <c r="L32" s="36">
        <f>Índice!$G$52*'Datos Generales'!L136*IF($C$9=$AR$9,1,$AR32)</f>
        <v>-8531.6537601757045</v>
      </c>
      <c r="M32" s="36">
        <f>Índice!$G$52*'Datos Generales'!M136*IF($C$9=$AR$9,1,$AR32)</f>
        <v>-28167.289623290133</v>
      </c>
      <c r="N32" s="36">
        <f>Índice!$G$52*'Datos Generales'!N136*IF($C$9=$AR$9,1,$AR32)</f>
        <v>-10554.054343680866</v>
      </c>
      <c r="O32" s="36">
        <f>Índice!$G$52*'Datos Generales'!O136*IF($C$9=$AR$9,1,$AR32)</f>
        <v>-5885.8769774351022</v>
      </c>
      <c r="P32" s="36">
        <f>Índice!$G$52*'Datos Generales'!P136*IF($C$9=$AR$9,1,$AR32)</f>
        <v>-2882.179380889866</v>
      </c>
      <c r="Q32" s="36">
        <f>Índice!$G$52*'Datos Generales'!Q136*IF($C$9=$AR$9,1,$AR32)</f>
        <v>161929.65619394201</v>
      </c>
      <c r="R32" s="36">
        <f>Índice!$G$52*'Datos Generales'!R136*IF($C$9=$AR$9,1,$AR32)</f>
        <v>0</v>
      </c>
      <c r="S32" s="36">
        <f>Índice!$G$52*'Datos Generales'!S136*IF($C$9=$AR$9,1,$AR32)</f>
        <v>295901.00551900902</v>
      </c>
      <c r="T32" s="36">
        <f>Índice!$G$52*'Datos Generales'!T136*IF($C$9=$AR$9,1,$AR32)</f>
        <v>0</v>
      </c>
      <c r="U32" s="36">
        <f>Índice!$G$52*'Datos Generales'!U136*IF($C$9=$AR$9,1,$AR32)</f>
        <v>-1451.3806367595325</v>
      </c>
      <c r="V32" s="36">
        <f>Índice!$G$52*'Datos Generales'!V136*IF($C$9=$AR$9,1,$AR32)</f>
        <v>6890.4434360262048</v>
      </c>
      <c r="W32" s="36">
        <f>Índice!$G$52*'Datos Generales'!W136*IF($C$9=$AR$9,1,$AR32)</f>
        <v>-69240.786711377572</v>
      </c>
      <c r="X32" s="36">
        <f>Índice!$G$52*'Datos Generales'!X136*IF($C$9=$AR$9,1,$AR32)</f>
        <v>-6627.9477607751314</v>
      </c>
      <c r="Y32" s="36">
        <f>Índice!$G$52*'Datos Generales'!Y136*IF($C$9=$AR$9,1,$AR32)</f>
        <v>-24505.413718154625</v>
      </c>
      <c r="Z32" s="36">
        <f>Índice!$G$52*'Datos Generales'!Z136*IF($C$9=$AR$9,1,$AR32)</f>
        <v>11276.699902737801</v>
      </c>
      <c r="AA32" s="36">
        <f>Índice!$G$52*'Datos Generales'!AA136*IF($C$9=$AR$9,1,$AR32)</f>
        <v>-1195.586833984413</v>
      </c>
      <c r="AB32" s="36">
        <f>Índice!$G$52*'Datos Generales'!AB136*IF($C$9=$AR$9,1,$AR32)</f>
        <v>-1112.1366147787514</v>
      </c>
      <c r="AC32" s="36">
        <f>Índice!$G$52*'Datos Generales'!AC136*IF($C$9=$AR$9,1,$AR32)</f>
        <v>-8822.0115347049832</v>
      </c>
      <c r="AD32" s="36">
        <f>Índice!$G$52*'Datos Generales'!AD136*IF($C$9=$AR$9,1,$AR32)</f>
        <v>-29363.897046991693</v>
      </c>
      <c r="AE32" s="36">
        <f>Índice!$G$52*'Datos Generales'!AE136*IF($C$9=$AR$9,1,$AR32)</f>
        <v>-32031.582488993794</v>
      </c>
      <c r="AF32" s="36">
        <f>Índice!$G$52*'Datos Generales'!AF136*IF($C$9=$AR$9,1,$AR32)</f>
        <v>-7125.0770119990739</v>
      </c>
      <c r="AG32" s="36">
        <f>Índice!$G$52*'Datos Generales'!AG136*IF($C$9=$AR$9,1,$AR32)</f>
        <v>102617.64252620449</v>
      </c>
      <c r="AH32" s="36">
        <f>Índice!$G$52*'Datos Generales'!AH136*IF($C$9=$AR$9,1,$AR32)</f>
        <v>-33427.034809253484</v>
      </c>
      <c r="AI32" s="36">
        <f>Índice!$G$52*'Datos Generales'!AI136*IF($C$9=$AR$9,1,$AR32)</f>
        <v>51030.166250662958</v>
      </c>
      <c r="AJ32" s="36">
        <f>Índice!$G$52*'Datos Generales'!AJ136*IF($C$9=$AR$9,1,$AR32)</f>
        <v>-66094.818908261572</v>
      </c>
      <c r="AK32" s="36">
        <f>Índice!$G$52*'Datos Generales'!AK136*IF($C$9=$AR$9,1,$AR32)</f>
        <v>0</v>
      </c>
      <c r="AL32" s="36">
        <f>Índice!$G$52*'Datos Generales'!AL136*IF($C$9=$AR$9,1,$AR32)</f>
        <v>0</v>
      </c>
      <c r="AM32" s="36">
        <f>Índice!$G$52*'Datos Generales'!AM136*IF($C$9=$AR$9,1,$AR32)</f>
        <v>0</v>
      </c>
      <c r="AN32" s="36">
        <f>Índice!$G$52*'Datos Generales'!AN136*IF($C$9=$AR$9,1,$AR32)</f>
        <v>0</v>
      </c>
      <c r="AO32" s="36">
        <f>Índice!$G$52*'Datos Generales'!AO136*IF($C$9=$AR$9,1,$AR32)</f>
        <v>0</v>
      </c>
      <c r="AP32" s="36">
        <f>Índice!$G$52*'Datos Generales'!AP136*IF($C$9=$AR$9,1,$AR32)</f>
        <v>0</v>
      </c>
      <c r="AQ32" s="36">
        <f>Índice!$G$52*'Datos Generales'!AQ136*IF($C$9=$AR$9,1,$AR32)</f>
        <v>873366.45260364353</v>
      </c>
      <c r="AR32" s="240">
        <v>-1</v>
      </c>
    </row>
    <row r="33" spans="2:44" x14ac:dyDescent="0.2">
      <c r="B33" s="56" t="str">
        <f>'Datos Generales'!B137</f>
        <v>5.31.15.10  Comisión Agentes Directos</v>
      </c>
      <c r="C33" s="36">
        <f>Índice!$G$52*'Datos Generales'!C137*IF($C$9=$AR$9,1,$AR33)</f>
        <v>10048.079981574954</v>
      </c>
      <c r="D33" s="36">
        <f>Índice!$G$52*'Datos Generales'!D137*IF($C$9=$AR$9,1,$AR33)</f>
        <v>8693.3832106867994</v>
      </c>
      <c r="E33" s="36">
        <f>Índice!$G$52*'Datos Generales'!E137*IF($C$9=$AR$9,1,$AR33)</f>
        <v>0</v>
      </c>
      <c r="F33" s="36">
        <f>Índice!$G$52*'Datos Generales'!F137*IF($C$9=$AR$9,1,$AR33)</f>
        <v>0</v>
      </c>
      <c r="G33" s="36">
        <f>Índice!$G$52*'Datos Generales'!G137*IF($C$9=$AR$9,1,$AR33)</f>
        <v>5.3751058436585835</v>
      </c>
      <c r="H33" s="36">
        <f>Índice!$G$52*'Datos Generales'!H137*IF($C$9=$AR$9,1,$AR33)</f>
        <v>9759.831425794453</v>
      </c>
      <c r="I33" s="36">
        <f>Índice!$G$52*'Datos Generales'!I137*IF($C$9=$AR$9,1,$AR33)</f>
        <v>0</v>
      </c>
      <c r="J33" s="36">
        <f>Índice!$G$52*'Datos Generales'!J137*IF($C$9=$AR$9,1,$AR33)</f>
        <v>0</v>
      </c>
      <c r="K33" s="36">
        <f>Índice!$G$52*'Datos Generales'!K137*IF($C$9=$AR$9,1,$AR33)</f>
        <v>17434.938256023095</v>
      </c>
      <c r="L33" s="36">
        <f>Índice!$G$52*'Datos Generales'!L137*IF($C$9=$AR$9,1,$AR33)</f>
        <v>0</v>
      </c>
      <c r="M33" s="36">
        <f>Índice!$G$52*'Datos Generales'!M137*IF($C$9=$AR$9,1,$AR33)</f>
        <v>0</v>
      </c>
      <c r="N33" s="36">
        <f>Índice!$G$52*'Datos Generales'!N137*IF($C$9=$AR$9,1,$AR33)</f>
        <v>0</v>
      </c>
      <c r="O33" s="36">
        <f>Índice!$G$52*'Datos Generales'!O137*IF($C$9=$AR$9,1,$AR33)</f>
        <v>0</v>
      </c>
      <c r="P33" s="36">
        <f>Índice!$G$52*'Datos Generales'!P137*IF($C$9=$AR$9,1,$AR33)</f>
        <v>210.95589453498022</v>
      </c>
      <c r="Q33" s="36">
        <f>Índice!$G$52*'Datos Generales'!Q137*IF($C$9=$AR$9,1,$AR33)</f>
        <v>112231.15540621683</v>
      </c>
      <c r="R33" s="36">
        <f>Índice!$G$52*'Datos Generales'!R137*IF($C$9=$AR$9,1,$AR33)</f>
        <v>0</v>
      </c>
      <c r="S33" s="36">
        <f>Índice!$G$52*'Datos Generales'!S137*IF($C$9=$AR$9,1,$AR33)</f>
        <v>0</v>
      </c>
      <c r="T33" s="36">
        <f>Índice!$G$52*'Datos Generales'!T137*IF($C$9=$AR$9,1,$AR33)</f>
        <v>0</v>
      </c>
      <c r="U33" s="36">
        <f>Índice!$G$52*'Datos Generales'!U137*IF($C$9=$AR$9,1,$AR33)</f>
        <v>535.23126733088918</v>
      </c>
      <c r="V33" s="36">
        <f>Índice!$G$52*'Datos Generales'!V137*IF($C$9=$AR$9,1,$AR33)</f>
        <v>0</v>
      </c>
      <c r="W33" s="36">
        <f>Índice!$G$52*'Datos Generales'!W137*IF($C$9=$AR$9,1,$AR33)</f>
        <v>0</v>
      </c>
      <c r="X33" s="36">
        <f>Índice!$G$52*'Datos Generales'!X137*IF($C$9=$AR$9,1,$AR33)</f>
        <v>0</v>
      </c>
      <c r="Y33" s="36">
        <f>Índice!$G$52*'Datos Generales'!Y137*IF($C$9=$AR$9,1,$AR33)</f>
        <v>528.42733588322005</v>
      </c>
      <c r="Z33" s="36">
        <f>Índice!$G$52*'Datos Generales'!Z137*IF($C$9=$AR$9,1,$AR33)</f>
        <v>225.17611126060862</v>
      </c>
      <c r="AA33" s="36">
        <f>Índice!$G$52*'Datos Generales'!AA137*IF($C$9=$AR$9,1,$AR33)</f>
        <v>8153.6613486004489</v>
      </c>
      <c r="AB33" s="36">
        <f>Índice!$G$52*'Datos Generales'!AB137*IF($C$9=$AR$9,1,$AR33)</f>
        <v>0</v>
      </c>
      <c r="AC33" s="36">
        <f>Índice!$G$52*'Datos Generales'!AC137*IF($C$9=$AR$9,1,$AR33)</f>
        <v>0</v>
      </c>
      <c r="AD33" s="36">
        <f>Índice!$G$52*'Datos Generales'!AD137*IF($C$9=$AR$9,1,$AR33)</f>
        <v>0</v>
      </c>
      <c r="AE33" s="36">
        <f>Índice!$G$52*'Datos Generales'!AE137*IF($C$9=$AR$9,1,$AR33)</f>
        <v>0</v>
      </c>
      <c r="AF33" s="36">
        <f>Índice!$G$52*'Datos Generales'!AF137*IF($C$9=$AR$9,1,$AR33)</f>
        <v>0</v>
      </c>
      <c r="AG33" s="36">
        <f>Índice!$G$52*'Datos Generales'!AG137*IF($C$9=$AR$9,1,$AR33)</f>
        <v>0</v>
      </c>
      <c r="AH33" s="36">
        <f>Índice!$G$52*'Datos Generales'!AH137*IF($C$9=$AR$9,1,$AR33)</f>
        <v>0</v>
      </c>
      <c r="AI33" s="36">
        <f>Índice!$G$52*'Datos Generales'!AI137*IF($C$9=$AR$9,1,$AR33)</f>
        <v>0</v>
      </c>
      <c r="AJ33" s="36">
        <f>Índice!$G$52*'Datos Generales'!AJ137*IF($C$9=$AR$9,1,$AR33)</f>
        <v>0</v>
      </c>
      <c r="AK33" s="36">
        <f>Índice!$G$52*'Datos Generales'!AK137*IF($C$9=$AR$9,1,$AR33)</f>
        <v>0</v>
      </c>
      <c r="AL33" s="36">
        <f>Índice!$G$52*'Datos Generales'!AL137*IF($C$9=$AR$9,1,$AR33)</f>
        <v>0</v>
      </c>
      <c r="AM33" s="36">
        <f>Índice!$G$52*'Datos Generales'!AM137*IF($C$9=$AR$9,1,$AR33)</f>
        <v>0</v>
      </c>
      <c r="AN33" s="36">
        <f>Índice!$G$52*'Datos Generales'!AN137*IF($C$9=$AR$9,1,$AR33)</f>
        <v>0</v>
      </c>
      <c r="AO33" s="36">
        <f>Índice!$G$52*'Datos Generales'!AO137*IF($C$9=$AR$9,1,$AR33)</f>
        <v>0</v>
      </c>
      <c r="AP33" s="36">
        <f>Índice!$G$52*'Datos Generales'!AP137*IF($C$9=$AR$9,1,$AR33)</f>
        <v>0</v>
      </c>
      <c r="AQ33" s="36">
        <f>Índice!$G$52*'Datos Generales'!AQ137*IF($C$9=$AR$9,1,$AR33)</f>
        <v>167826.21534374994</v>
      </c>
      <c r="AR33" s="240">
        <v>-1</v>
      </c>
    </row>
    <row r="34" spans="2:44" x14ac:dyDescent="0.2">
      <c r="B34" s="56" t="str">
        <f>'Datos Generales'!B138</f>
        <v>5.31.15.20  Comisión Corredores Y Retribución Asesores Previsionales</v>
      </c>
      <c r="C34" s="36">
        <f>Índice!$G$52*'Datos Generales'!C138*IF($C$9=$AR$9,1,$AR34)</f>
        <v>11927.25780810668</v>
      </c>
      <c r="D34" s="36">
        <f>Índice!$G$52*'Datos Generales'!D138*IF($C$9=$AR$9,1,$AR34)</f>
        <v>19599.779144385211</v>
      </c>
      <c r="E34" s="36">
        <f>Índice!$G$52*'Datos Generales'!E138*IF($C$9=$AR$9,1,$AR34)</f>
        <v>451997.31108629191</v>
      </c>
      <c r="F34" s="36">
        <f>Índice!$G$52*'Datos Generales'!F138*IF($C$9=$AR$9,1,$AR34)</f>
        <v>177636.12370499925</v>
      </c>
      <c r="G34" s="36">
        <f>Índice!$G$52*'Datos Generales'!G138*IF($C$9=$AR$9,1,$AR34)</f>
        <v>2318.0314049063832</v>
      </c>
      <c r="H34" s="36">
        <f>Índice!$G$52*'Datos Generales'!H138*IF($C$9=$AR$9,1,$AR34)</f>
        <v>169779.89621963364</v>
      </c>
      <c r="I34" s="36">
        <f>Índice!$G$52*'Datos Generales'!I138*IF($C$9=$AR$9,1,$AR34)</f>
        <v>199368.79927959974</v>
      </c>
      <c r="J34" s="36">
        <f>Índice!$G$52*'Datos Generales'!J138*IF($C$9=$AR$9,1,$AR34)</f>
        <v>9918.941362698195</v>
      </c>
      <c r="K34" s="36">
        <f>Índice!$G$52*'Datos Generales'!K138*IF($C$9=$AR$9,1,$AR34)</f>
        <v>83914.485467993116</v>
      </c>
      <c r="L34" s="36">
        <f>Índice!$G$52*'Datos Generales'!L138*IF($C$9=$AR$9,1,$AR34)</f>
        <v>14300.877332940521</v>
      </c>
      <c r="M34" s="36">
        <f>Índice!$G$52*'Datos Generales'!M138*IF($C$9=$AR$9,1,$AR34)</f>
        <v>30830.858686766391</v>
      </c>
      <c r="N34" s="36">
        <f>Índice!$G$52*'Datos Generales'!N138*IF($C$9=$AR$9,1,$AR34)</f>
        <v>26475.083832940352</v>
      </c>
      <c r="O34" s="36">
        <f>Índice!$G$52*'Datos Generales'!O138*IF($C$9=$AR$9,1,$AR34)</f>
        <v>40843.320087212793</v>
      </c>
      <c r="P34" s="36">
        <f>Índice!$G$52*'Datos Generales'!P138*IF($C$9=$AR$9,1,$AR34)</f>
        <v>1421.3752990753119</v>
      </c>
      <c r="Q34" s="36">
        <f>Índice!$G$52*'Datos Generales'!Q138*IF($C$9=$AR$9,1,$AR34)</f>
        <v>210679.04256437457</v>
      </c>
      <c r="R34" s="36">
        <f>Índice!$G$52*'Datos Generales'!R138*IF($C$9=$AR$9,1,$AR34)</f>
        <v>0</v>
      </c>
      <c r="S34" s="36">
        <f>Índice!$G$52*'Datos Generales'!S138*IF($C$9=$AR$9,1,$AR34)</f>
        <v>351183.11862960656</v>
      </c>
      <c r="T34" s="36">
        <f>Índice!$G$52*'Datos Generales'!T138*IF($C$9=$AR$9,1,$AR34)</f>
        <v>0</v>
      </c>
      <c r="U34" s="36">
        <f>Índice!$G$52*'Datos Generales'!U138*IF($C$9=$AR$9,1,$AR34)</f>
        <v>122532.27359833059</v>
      </c>
      <c r="V34" s="36">
        <f>Índice!$G$52*'Datos Generales'!V138*IF($C$9=$AR$9,1,$AR34)</f>
        <v>6890.4434360262048</v>
      </c>
      <c r="W34" s="36">
        <f>Índice!$G$52*'Datos Generales'!W138*IF($C$9=$AR$9,1,$AR34)</f>
        <v>34019.521159716511</v>
      </c>
      <c r="X34" s="36">
        <f>Índice!$G$52*'Datos Generales'!X138*IF($C$9=$AR$9,1,$AR34)</f>
        <v>4286.3407334025751</v>
      </c>
      <c r="Y34" s="36">
        <f>Índice!$G$52*'Datos Generales'!Y138*IF($C$9=$AR$9,1,$AR34)</f>
        <v>26672.49990389447</v>
      </c>
      <c r="Z34" s="36">
        <f>Índice!$G$52*'Datos Generales'!Z138*IF($C$9=$AR$9,1,$AR34)</f>
        <v>66527.616987647809</v>
      </c>
      <c r="AA34" s="36">
        <f>Índice!$G$52*'Datos Generales'!AA138*IF($C$9=$AR$9,1,$AR34)</f>
        <v>79693.972771346744</v>
      </c>
      <c r="AB34" s="36">
        <f>Índice!$G$52*'Datos Generales'!AB138*IF($C$9=$AR$9,1,$AR34)</f>
        <v>330.43293075604947</v>
      </c>
      <c r="AC34" s="36">
        <f>Índice!$G$52*'Datos Generales'!AC138*IF($C$9=$AR$9,1,$AR34)</f>
        <v>8147.8780068699298</v>
      </c>
      <c r="AD34" s="36">
        <f>Índice!$G$52*'Datos Generales'!AD138*IF($C$9=$AR$9,1,$AR34)</f>
        <v>61521.42030708184</v>
      </c>
      <c r="AE34" s="36">
        <f>Índice!$G$52*'Datos Generales'!AE138*IF($C$9=$AR$9,1,$AR34)</f>
        <v>11161.441304014286</v>
      </c>
      <c r="AF34" s="36">
        <f>Índice!$G$52*'Datos Generales'!AF138*IF($C$9=$AR$9,1,$AR34)</f>
        <v>3003.8336751741895</v>
      </c>
      <c r="AG34" s="36">
        <f>Índice!$G$52*'Datos Generales'!AG138*IF($C$9=$AR$9,1,$AR34)</f>
        <v>329294.42890691099</v>
      </c>
      <c r="AH34" s="36">
        <f>Índice!$G$52*'Datos Generales'!AH138*IF($C$9=$AR$9,1,$AR34)</f>
        <v>39624.701945278022</v>
      </c>
      <c r="AI34" s="36">
        <f>Índice!$G$52*'Datos Generales'!AI138*IF($C$9=$AR$9,1,$AR34)</f>
        <v>52648.311247204867</v>
      </c>
      <c r="AJ34" s="36">
        <f>Índice!$G$52*'Datos Generales'!AJ138*IF($C$9=$AR$9,1,$AR34)</f>
        <v>60567.270980517969</v>
      </c>
      <c r="AK34" s="36">
        <f>Índice!$G$52*'Datos Generales'!AK138*IF($C$9=$AR$9,1,$AR34)</f>
        <v>0</v>
      </c>
      <c r="AL34" s="36">
        <f>Índice!$G$52*'Datos Generales'!AL138*IF($C$9=$AR$9,1,$AR34)</f>
        <v>0</v>
      </c>
      <c r="AM34" s="36">
        <f>Índice!$G$52*'Datos Generales'!AM138*IF($C$9=$AR$9,1,$AR34)</f>
        <v>0</v>
      </c>
      <c r="AN34" s="36">
        <f>Índice!$G$52*'Datos Generales'!AN138*IF($C$9=$AR$9,1,$AR34)</f>
        <v>0</v>
      </c>
      <c r="AO34" s="36">
        <f>Índice!$G$52*'Datos Generales'!AO138*IF($C$9=$AR$9,1,$AR34)</f>
        <v>0</v>
      </c>
      <c r="AP34" s="36">
        <f>Índice!$G$52*'Datos Generales'!AP138*IF($C$9=$AR$9,1,$AR34)</f>
        <v>0</v>
      </c>
      <c r="AQ34" s="36">
        <f>Índice!$G$52*'Datos Generales'!AQ138*IF($C$9=$AR$9,1,$AR34)</f>
        <v>2709116.6898057037</v>
      </c>
      <c r="AR34" s="240">
        <v>-1</v>
      </c>
    </row>
    <row r="35" spans="2:44" x14ac:dyDescent="0.2">
      <c r="B35" s="56" t="str">
        <f>'Datos Generales'!B139</f>
        <v>5.31.15.30  Comisiones De Reaseguro Aceptado</v>
      </c>
      <c r="C35" s="36">
        <f>Índice!$G$52*'Datos Generales'!C139*IF($C$9=$AR$9,1,$AR35)</f>
        <v>0</v>
      </c>
      <c r="D35" s="36">
        <f>Índice!$G$52*'Datos Generales'!D139*IF($C$9=$AR$9,1,$AR35)</f>
        <v>569.93131771400158</v>
      </c>
      <c r="E35" s="36">
        <f>Índice!$G$52*'Datos Generales'!E139*IF($C$9=$AR$9,1,$AR35)</f>
        <v>22.997288293121532</v>
      </c>
      <c r="F35" s="36">
        <f>Índice!$G$52*'Datos Generales'!F139*IF($C$9=$AR$9,1,$AR35)</f>
        <v>-123.18517886004892</v>
      </c>
      <c r="G35" s="36">
        <f>Índice!$G$52*'Datos Generales'!G139*IF($C$9=$AR$9,1,$AR35)</f>
        <v>0</v>
      </c>
      <c r="H35" s="36">
        <f>Índice!$G$52*'Datos Generales'!H139*IF($C$9=$AR$9,1,$AR35)</f>
        <v>0</v>
      </c>
      <c r="I35" s="36">
        <f>Índice!$G$52*'Datos Generales'!I139*IF($C$9=$AR$9,1,$AR35)</f>
        <v>26292.70445048558</v>
      </c>
      <c r="J35" s="36">
        <f>Índice!$G$52*'Datos Generales'!J139*IF($C$9=$AR$9,1,$AR35)</f>
        <v>0</v>
      </c>
      <c r="K35" s="36">
        <f>Índice!$G$52*'Datos Generales'!K139*IF($C$9=$AR$9,1,$AR35)</f>
        <v>0</v>
      </c>
      <c r="L35" s="36">
        <f>Índice!$G$52*'Datos Generales'!L139*IF($C$9=$AR$9,1,$AR35)</f>
        <v>0</v>
      </c>
      <c r="M35" s="36">
        <f>Índice!$G$52*'Datos Generales'!M139*IF($C$9=$AR$9,1,$AR35)</f>
        <v>0</v>
      </c>
      <c r="N35" s="36">
        <f>Índice!$G$52*'Datos Generales'!N139*IF($C$9=$AR$9,1,$AR35)</f>
        <v>0</v>
      </c>
      <c r="O35" s="36">
        <f>Índice!$G$52*'Datos Generales'!O139*IF($C$9=$AR$9,1,$AR35)</f>
        <v>0</v>
      </c>
      <c r="P35" s="36">
        <f>Índice!$G$52*'Datos Generales'!P139*IF($C$9=$AR$9,1,$AR35)</f>
        <v>0</v>
      </c>
      <c r="Q35" s="36">
        <f>Índice!$G$52*'Datos Generales'!Q139*IF($C$9=$AR$9,1,$AR35)</f>
        <v>0</v>
      </c>
      <c r="R35" s="36">
        <f>Índice!$G$52*'Datos Generales'!R139*IF($C$9=$AR$9,1,$AR35)</f>
        <v>0</v>
      </c>
      <c r="S35" s="36">
        <f>Índice!$G$52*'Datos Generales'!S139*IF($C$9=$AR$9,1,$AR35)</f>
        <v>0</v>
      </c>
      <c r="T35" s="36">
        <f>Índice!$G$52*'Datos Generales'!T139*IF($C$9=$AR$9,1,$AR35)</f>
        <v>0</v>
      </c>
      <c r="U35" s="36">
        <f>Índice!$G$52*'Datos Generales'!U139*IF($C$9=$AR$9,1,$AR35)</f>
        <v>0</v>
      </c>
      <c r="V35" s="36">
        <f>Índice!$G$52*'Datos Generales'!V139*IF($C$9=$AR$9,1,$AR35)</f>
        <v>0</v>
      </c>
      <c r="W35" s="36">
        <f>Índice!$G$52*'Datos Generales'!W139*IF($C$9=$AR$9,1,$AR35)</f>
        <v>0</v>
      </c>
      <c r="X35" s="36">
        <f>Índice!$G$52*'Datos Generales'!X139*IF($C$9=$AR$9,1,$AR35)</f>
        <v>0</v>
      </c>
      <c r="Y35" s="36">
        <f>Índice!$G$52*'Datos Generales'!Y139*IF($C$9=$AR$9,1,$AR35)</f>
        <v>0</v>
      </c>
      <c r="Z35" s="36">
        <f>Índice!$G$52*'Datos Generales'!Z139*IF($C$9=$AR$9,1,$AR35)</f>
        <v>0</v>
      </c>
      <c r="AA35" s="36">
        <f>Índice!$G$52*'Datos Generales'!AA139*IF($C$9=$AR$9,1,$AR35)</f>
        <v>0</v>
      </c>
      <c r="AB35" s="36">
        <f>Índice!$G$52*'Datos Generales'!AB139*IF($C$9=$AR$9,1,$AR35)</f>
        <v>0</v>
      </c>
      <c r="AC35" s="36">
        <f>Índice!$G$52*'Datos Generales'!AC139*IF($C$9=$AR$9,1,$AR35)</f>
        <v>0</v>
      </c>
      <c r="AD35" s="36">
        <f>Índice!$G$52*'Datos Generales'!AD139*IF($C$9=$AR$9,1,$AR35)</f>
        <v>6366.8468914708301</v>
      </c>
      <c r="AE35" s="36">
        <f>Índice!$G$52*'Datos Generales'!AE139*IF($C$9=$AR$9,1,$AR35)</f>
        <v>1717.5504349923474</v>
      </c>
      <c r="AF35" s="36">
        <f>Índice!$G$52*'Datos Generales'!AF139*IF($C$9=$AR$9,1,$AR35)</f>
        <v>0</v>
      </c>
      <c r="AG35" s="36">
        <f>Índice!$G$52*'Datos Generales'!AG139*IF($C$9=$AR$9,1,$AR35)</f>
        <v>44988.819439648621</v>
      </c>
      <c r="AH35" s="36">
        <f>Índice!$G$52*'Datos Generales'!AH139*IF($C$9=$AR$9,1,$AR35)</f>
        <v>0</v>
      </c>
      <c r="AI35" s="36">
        <f>Índice!$G$52*'Datos Generales'!AI139*IF($C$9=$AR$9,1,$AR35)</f>
        <v>0</v>
      </c>
      <c r="AJ35" s="36">
        <f>Índice!$G$52*'Datos Generales'!AJ139*IF($C$9=$AR$9,1,$AR35)</f>
        <v>0</v>
      </c>
      <c r="AK35" s="36">
        <f>Índice!$G$52*'Datos Generales'!AK139*IF($C$9=$AR$9,1,$AR35)</f>
        <v>0</v>
      </c>
      <c r="AL35" s="36">
        <f>Índice!$G$52*'Datos Generales'!AL139*IF($C$9=$AR$9,1,$AR35)</f>
        <v>0</v>
      </c>
      <c r="AM35" s="36">
        <f>Índice!$G$52*'Datos Generales'!AM139*IF($C$9=$AR$9,1,$AR35)</f>
        <v>0</v>
      </c>
      <c r="AN35" s="36">
        <f>Índice!$G$52*'Datos Generales'!AN139*IF($C$9=$AR$9,1,$AR35)</f>
        <v>0</v>
      </c>
      <c r="AO35" s="36">
        <f>Índice!$G$52*'Datos Generales'!AO139*IF($C$9=$AR$9,1,$AR35)</f>
        <v>0</v>
      </c>
      <c r="AP35" s="36">
        <f>Índice!$G$52*'Datos Generales'!AP139*IF($C$9=$AR$9,1,$AR35)</f>
        <v>0</v>
      </c>
      <c r="AQ35" s="36">
        <f>Índice!$G$52*'Datos Generales'!AQ139*IF($C$9=$AR$9,1,$AR35)</f>
        <v>79835.664643744458</v>
      </c>
      <c r="AR35" s="240">
        <v>-1</v>
      </c>
    </row>
    <row r="36" spans="2:44" x14ac:dyDescent="0.2">
      <c r="B36" s="56" t="str">
        <f>'Datos Generales'!B140</f>
        <v>5.31.15.40  Comisiones De Reaseguro Cedido</v>
      </c>
      <c r="C36" s="36">
        <f>Índice!$G$52*'Datos Generales'!C140*IF($C$9=$AR$9,1,$AR36)</f>
        <v>1324.1471186881204</v>
      </c>
      <c r="D36" s="36">
        <f>Índice!$G$52*'Datos Generales'!D140*IF($C$9=$AR$9,1,$AR36)</f>
        <v>46170.764391080455</v>
      </c>
      <c r="E36" s="36">
        <f>Índice!$G$52*'Datos Generales'!E140*IF($C$9=$AR$9,1,$AR36)</f>
        <v>108032.00705431613</v>
      </c>
      <c r="F36" s="36">
        <f>Índice!$G$52*'Datos Generales'!F140*IF($C$9=$AR$9,1,$AR36)</f>
        <v>0</v>
      </c>
      <c r="G36" s="36">
        <f>Índice!$G$52*'Datos Generales'!G140*IF($C$9=$AR$9,1,$AR36)</f>
        <v>8661.6768901406613</v>
      </c>
      <c r="H36" s="36">
        <f>Índice!$G$52*'Datos Generales'!H140*IF($C$9=$AR$9,1,$AR36)</f>
        <v>53534.149102034142</v>
      </c>
      <c r="I36" s="36">
        <f>Índice!$G$52*'Datos Generales'!I140*IF($C$9=$AR$9,1,$AR36)</f>
        <v>357706.93221957516</v>
      </c>
      <c r="J36" s="36">
        <f>Índice!$G$52*'Datos Generales'!J140*IF($C$9=$AR$9,1,$AR36)</f>
        <v>18246.136982871445</v>
      </c>
      <c r="K36" s="36">
        <f>Índice!$G$52*'Datos Generales'!K140*IF($C$9=$AR$9,1,$AR36)</f>
        <v>24749.300640896323</v>
      </c>
      <c r="L36" s="36">
        <f>Índice!$G$52*'Datos Generales'!L140*IF($C$9=$AR$9,1,$AR36)</f>
        <v>22832.531093116228</v>
      </c>
      <c r="M36" s="36">
        <f>Índice!$G$52*'Datos Generales'!M140*IF($C$9=$AR$9,1,$AR36)</f>
        <v>58998.148310056524</v>
      </c>
      <c r="N36" s="36">
        <f>Índice!$G$52*'Datos Generales'!N140*IF($C$9=$AR$9,1,$AR36)</f>
        <v>37029.138176621214</v>
      </c>
      <c r="O36" s="36">
        <f>Índice!$G$52*'Datos Generales'!O140*IF($C$9=$AR$9,1,$AR36)</f>
        <v>46729.197064647895</v>
      </c>
      <c r="P36" s="36">
        <f>Índice!$G$52*'Datos Generales'!P140*IF($C$9=$AR$9,1,$AR36)</f>
        <v>4514.5105745001583</v>
      </c>
      <c r="Q36" s="36">
        <f>Índice!$G$52*'Datos Generales'!Q140*IF($C$9=$AR$9,1,$AR36)</f>
        <v>160980.54177664939</v>
      </c>
      <c r="R36" s="36">
        <f>Índice!$G$52*'Datos Generales'!R140*IF($C$9=$AR$9,1,$AR36)</f>
        <v>0</v>
      </c>
      <c r="S36" s="36">
        <f>Índice!$G$52*'Datos Generales'!S140*IF($C$9=$AR$9,1,$AR36)</f>
        <v>55282.113110597573</v>
      </c>
      <c r="T36" s="36">
        <f>Índice!$G$52*'Datos Generales'!T140*IF($C$9=$AR$9,1,$AR36)</f>
        <v>0</v>
      </c>
      <c r="U36" s="36">
        <f>Índice!$G$52*'Datos Generales'!U140*IF($C$9=$AR$9,1,$AR36)</f>
        <v>124518.88550242102</v>
      </c>
      <c r="V36" s="36">
        <f>Índice!$G$52*'Datos Generales'!V140*IF($C$9=$AR$9,1,$AR36)</f>
        <v>0</v>
      </c>
      <c r="W36" s="36">
        <f>Índice!$G$52*'Datos Generales'!W140*IF($C$9=$AR$9,1,$AR36)</f>
        <v>103260.30787109409</v>
      </c>
      <c r="X36" s="36">
        <f>Índice!$G$52*'Datos Generales'!X140*IF($C$9=$AR$9,1,$AR36)</f>
        <v>10914.288494177707</v>
      </c>
      <c r="Y36" s="36">
        <f>Índice!$G$52*'Datos Generales'!Y140*IF($C$9=$AR$9,1,$AR36)</f>
        <v>51706.34095793232</v>
      </c>
      <c r="Z36" s="36">
        <f>Índice!$G$52*'Datos Generales'!Z140*IF($C$9=$AR$9,1,$AR36)</f>
        <v>55476.093196170616</v>
      </c>
      <c r="AA36" s="36">
        <f>Índice!$G$52*'Datos Generales'!AA140*IF($C$9=$AR$9,1,$AR36)</f>
        <v>89043.22095393161</v>
      </c>
      <c r="AB36" s="36">
        <f>Índice!$G$52*'Datos Generales'!AB140*IF($C$9=$AR$9,1,$AR36)</f>
        <v>1442.5695455348009</v>
      </c>
      <c r="AC36" s="36">
        <f>Índice!$G$52*'Datos Generales'!AC140*IF($C$9=$AR$9,1,$AR36)</f>
        <v>16969.889541574914</v>
      </c>
      <c r="AD36" s="36">
        <f>Índice!$G$52*'Datos Generales'!AD140*IF($C$9=$AR$9,1,$AR36)</f>
        <v>97252.164245544365</v>
      </c>
      <c r="AE36" s="36">
        <f>Índice!$G$52*'Datos Generales'!AE140*IF($C$9=$AR$9,1,$AR36)</f>
        <v>44910.574228000427</v>
      </c>
      <c r="AF36" s="36">
        <f>Índice!$G$52*'Datos Generales'!AF140*IF($C$9=$AR$9,1,$AR36)</f>
        <v>10128.910687173264</v>
      </c>
      <c r="AG36" s="36">
        <f>Índice!$G$52*'Datos Generales'!AG140*IF($C$9=$AR$9,1,$AR36)</f>
        <v>271665.60582035512</v>
      </c>
      <c r="AH36" s="36">
        <f>Índice!$G$52*'Datos Generales'!AH140*IF($C$9=$AR$9,1,$AR36)</f>
        <v>73051.736754531506</v>
      </c>
      <c r="AI36" s="36">
        <f>Índice!$G$52*'Datos Generales'!AI140*IF($C$9=$AR$9,1,$AR36)</f>
        <v>1618.1449965419019</v>
      </c>
      <c r="AJ36" s="36">
        <f>Índice!$G$52*'Datos Generales'!AJ140*IF($C$9=$AR$9,1,$AR36)</f>
        <v>126662.08988877955</v>
      </c>
      <c r="AK36" s="36">
        <f>Índice!$G$52*'Datos Generales'!AK140*IF($C$9=$AR$9,1,$AR36)</f>
        <v>0</v>
      </c>
      <c r="AL36" s="36">
        <f>Índice!$G$52*'Datos Generales'!AL140*IF($C$9=$AR$9,1,$AR36)</f>
        <v>0</v>
      </c>
      <c r="AM36" s="36">
        <f>Índice!$G$52*'Datos Generales'!AM140*IF($C$9=$AR$9,1,$AR36)</f>
        <v>0</v>
      </c>
      <c r="AN36" s="36">
        <f>Índice!$G$52*'Datos Generales'!AN140*IF($C$9=$AR$9,1,$AR36)</f>
        <v>0</v>
      </c>
      <c r="AO36" s="36">
        <f>Índice!$G$52*'Datos Generales'!AO140*IF($C$9=$AR$9,1,$AR36)</f>
        <v>0</v>
      </c>
      <c r="AP36" s="36">
        <f>Índice!$G$52*'Datos Generales'!AP140*IF($C$9=$AR$9,1,$AR36)</f>
        <v>0</v>
      </c>
      <c r="AQ36" s="36">
        <f>Índice!$G$52*'Datos Generales'!AQ140*IF($C$9=$AR$9,1,$AR36)</f>
        <v>2083412.1171895547</v>
      </c>
      <c r="AR36" s="240">
        <v>1</v>
      </c>
    </row>
    <row r="37" spans="2:44" x14ac:dyDescent="0.2">
      <c r="B37" s="55" t="str">
        <f>'Datos Generales'!B141</f>
        <v>5.31.16.00  Gastos Por Reaseguro No Proporcional</v>
      </c>
      <c r="C37" s="36">
        <f>Índice!$G$52*'Datos Generales'!C141*IF($C$9=$AR$9,1,$AR37)</f>
        <v>0</v>
      </c>
      <c r="D37" s="36">
        <f>Índice!$G$52*'Datos Generales'!D141*IF($C$9=$AR$9,1,$AR37)</f>
        <v>4580.6447881715012</v>
      </c>
      <c r="E37" s="36">
        <f>Índice!$G$52*'Datos Generales'!E141*IF($C$9=$AR$9,1,$AR37)</f>
        <v>236297.64750668232</v>
      </c>
      <c r="F37" s="36">
        <f>Índice!$G$52*'Datos Generales'!F141*IF($C$9=$AR$9,1,$AR37)</f>
        <v>6636.1124785123347</v>
      </c>
      <c r="G37" s="36">
        <f>Índice!$G$52*'Datos Generales'!G141*IF($C$9=$AR$9,1,$AR37)</f>
        <v>833.95787754080072</v>
      </c>
      <c r="H37" s="36">
        <f>Índice!$G$52*'Datos Generales'!H141*IF($C$9=$AR$9,1,$AR37)</f>
        <v>49808.146143004356</v>
      </c>
      <c r="I37" s="36">
        <f>Índice!$G$52*'Datos Generales'!I141*IF($C$9=$AR$9,1,$AR37)</f>
        <v>228125.85368077384</v>
      </c>
      <c r="J37" s="36">
        <f>Índice!$G$52*'Datos Generales'!J141*IF($C$9=$AR$9,1,$AR37)</f>
        <v>5561.1593490950945</v>
      </c>
      <c r="K37" s="36">
        <f>Índice!$G$52*'Datos Generales'!K141*IF($C$9=$AR$9,1,$AR37)</f>
        <v>22978.611501297681</v>
      </c>
      <c r="L37" s="36">
        <f>Índice!$G$52*'Datos Generales'!L141*IF($C$9=$AR$9,1,$AR37)</f>
        <v>6052.4031996168032</v>
      </c>
      <c r="M37" s="36">
        <f>Índice!$G$52*'Datos Generales'!M141*IF($C$9=$AR$9,1,$AR37)</f>
        <v>7869.597210660264</v>
      </c>
      <c r="N37" s="36">
        <f>Índice!$G$52*'Datos Generales'!N141*IF($C$9=$AR$9,1,$AR37)</f>
        <v>10480.197667816419</v>
      </c>
      <c r="O37" s="36">
        <f>Índice!$G$52*'Datos Generales'!O141*IF($C$9=$AR$9,1,$AR37)</f>
        <v>8530.4290525151246</v>
      </c>
      <c r="P37" s="36">
        <f>Índice!$G$52*'Datos Generales'!P141*IF($C$9=$AR$9,1,$AR37)</f>
        <v>186.39370200889479</v>
      </c>
      <c r="Q37" s="36">
        <f>Índice!$G$52*'Datos Generales'!Q141*IF($C$9=$AR$9,1,$AR37)</f>
        <v>82549.038485417652</v>
      </c>
      <c r="R37" s="36">
        <f>Índice!$G$52*'Datos Generales'!R141*IF($C$9=$AR$9,1,$AR37)</f>
        <v>0</v>
      </c>
      <c r="S37" s="36">
        <f>Índice!$G$52*'Datos Generales'!S141*IF($C$9=$AR$9,1,$AR37)</f>
        <v>503004.30995037558</v>
      </c>
      <c r="T37" s="36">
        <f>Índice!$G$52*'Datos Generales'!T141*IF($C$9=$AR$9,1,$AR37)</f>
        <v>0</v>
      </c>
      <c r="U37" s="36">
        <f>Índice!$G$52*'Datos Generales'!U141*IF($C$9=$AR$9,1,$AR37)</f>
        <v>64829.865993168176</v>
      </c>
      <c r="V37" s="36">
        <f>Índice!$G$52*'Datos Generales'!V141*IF($C$9=$AR$9,1,$AR37)</f>
        <v>6212.0234313791198</v>
      </c>
      <c r="W37" s="36">
        <f>Índice!$G$52*'Datos Generales'!W141*IF($C$9=$AR$9,1,$AR37)</f>
        <v>4163.9720263162462</v>
      </c>
      <c r="X37" s="36">
        <f>Índice!$G$52*'Datos Generales'!X141*IF($C$9=$AR$9,1,$AR37)</f>
        <v>0</v>
      </c>
      <c r="Y37" s="36">
        <f>Índice!$G$52*'Datos Generales'!Y141*IF($C$9=$AR$9,1,$AR37)</f>
        <v>3560.5313462224744</v>
      </c>
      <c r="Z37" s="36">
        <f>Índice!$G$52*'Datos Generales'!Z141*IF($C$9=$AR$9,1,$AR37)</f>
        <v>13484.847814764327</v>
      </c>
      <c r="AA37" s="36">
        <f>Índice!$G$52*'Datos Generales'!AA141*IF($C$9=$AR$9,1,$AR37)</f>
        <v>14921.804116854802</v>
      </c>
      <c r="AB37" s="36">
        <f>Índice!$G$52*'Datos Generales'!AB141*IF($C$9=$AR$9,1,$AR37)</f>
        <v>40.483392113631098</v>
      </c>
      <c r="AC37" s="36">
        <f>Índice!$G$52*'Datos Generales'!AC141*IF($C$9=$AR$9,1,$AR37)</f>
        <v>951.08755741242408</v>
      </c>
      <c r="AD37" s="36">
        <f>Índice!$G$52*'Datos Generales'!AD141*IF($C$9=$AR$9,1,$AR37)</f>
        <v>49966.439608134373</v>
      </c>
      <c r="AE37" s="36">
        <f>Índice!$G$52*'Datos Generales'!AE141*IF($C$9=$AR$9,1,$AR37)</f>
        <v>0</v>
      </c>
      <c r="AF37" s="36">
        <f>Índice!$G$52*'Datos Generales'!AF141*IF($C$9=$AR$9,1,$AR37)</f>
        <v>785.2757480327283</v>
      </c>
      <c r="AG37" s="36">
        <f>Índice!$G$52*'Datos Generales'!AG141*IF($C$9=$AR$9,1,$AR37)</f>
        <v>380680.06655605743</v>
      </c>
      <c r="AH37" s="36">
        <f>Índice!$G$52*'Datos Generales'!AH141*IF($C$9=$AR$9,1,$AR37)</f>
        <v>21125.594791182244</v>
      </c>
      <c r="AI37" s="36">
        <f>Índice!$G$52*'Datos Generales'!AI141*IF($C$9=$AR$9,1,$AR37)</f>
        <v>74.639127980929942</v>
      </c>
      <c r="AJ37" s="36">
        <f>Índice!$G$52*'Datos Generales'!AJ141*IF($C$9=$AR$9,1,$AR37)</f>
        <v>104806.02501737555</v>
      </c>
      <c r="AK37" s="36">
        <f>Índice!$G$52*'Datos Generales'!AK141*IF($C$9=$AR$9,1,$AR37)</f>
        <v>0</v>
      </c>
      <c r="AL37" s="36">
        <f>Índice!$G$52*'Datos Generales'!AL141*IF($C$9=$AR$9,1,$AR37)</f>
        <v>0</v>
      </c>
      <c r="AM37" s="36">
        <f>Índice!$G$52*'Datos Generales'!AM141*IF($C$9=$AR$9,1,$AR37)</f>
        <v>0</v>
      </c>
      <c r="AN37" s="36">
        <f>Índice!$G$52*'Datos Generales'!AN141*IF($C$9=$AR$9,1,$AR37)</f>
        <v>0</v>
      </c>
      <c r="AO37" s="36">
        <f>Índice!$G$52*'Datos Generales'!AO141*IF($C$9=$AR$9,1,$AR37)</f>
        <v>0</v>
      </c>
      <c r="AP37" s="36">
        <f>Índice!$G$52*'Datos Generales'!AP141*IF($C$9=$AR$9,1,$AR37)</f>
        <v>0</v>
      </c>
      <c r="AQ37" s="36">
        <f>Índice!$G$52*'Datos Generales'!AQ141*IF($C$9=$AR$9,1,$AR37)</f>
        <v>1839097.1591204831</v>
      </c>
      <c r="AR37" s="240">
        <v>-1</v>
      </c>
    </row>
    <row r="38" spans="2:44" x14ac:dyDescent="0.2">
      <c r="B38" s="55" t="str">
        <f>'Datos Generales'!B142</f>
        <v>5.31.17.00  Gastos Médicos</v>
      </c>
      <c r="C38" s="36">
        <f>Índice!$G$52*'Datos Generales'!C142*IF($C$9=$AR$9,1,$AR38)</f>
        <v>0</v>
      </c>
      <c r="D38" s="36">
        <f>Índice!$G$52*'Datos Generales'!D142*IF($C$9=$AR$9,1,$AR38)</f>
        <v>0</v>
      </c>
      <c r="E38" s="36">
        <f>Índice!$G$52*'Datos Generales'!E142*IF($C$9=$AR$9,1,$AR38)</f>
        <v>0</v>
      </c>
      <c r="F38" s="36">
        <f>Índice!$G$52*'Datos Generales'!F142*IF($C$9=$AR$9,1,$AR38)</f>
        <v>0</v>
      </c>
      <c r="G38" s="36">
        <f>Índice!$G$52*'Datos Generales'!G142*IF($C$9=$AR$9,1,$AR38)</f>
        <v>0</v>
      </c>
      <c r="H38" s="36">
        <f>Índice!$G$52*'Datos Generales'!H142*IF($C$9=$AR$9,1,$AR38)</f>
        <v>0</v>
      </c>
      <c r="I38" s="36">
        <f>Índice!$G$52*'Datos Generales'!I142*IF($C$9=$AR$9,1,$AR38)</f>
        <v>0</v>
      </c>
      <c r="J38" s="36">
        <f>Índice!$G$52*'Datos Generales'!J142*IF($C$9=$AR$9,1,$AR38)</f>
        <v>0</v>
      </c>
      <c r="K38" s="36">
        <f>Índice!$G$52*'Datos Generales'!K142*IF($C$9=$AR$9,1,$AR38)</f>
        <v>0</v>
      </c>
      <c r="L38" s="36">
        <f>Índice!$G$52*'Datos Generales'!L142*IF($C$9=$AR$9,1,$AR38)</f>
        <v>0</v>
      </c>
      <c r="M38" s="36">
        <f>Índice!$G$52*'Datos Generales'!M142*IF($C$9=$AR$9,1,$AR38)</f>
        <v>0</v>
      </c>
      <c r="N38" s="36">
        <f>Índice!$G$52*'Datos Generales'!N142*IF($C$9=$AR$9,1,$AR38)</f>
        <v>0</v>
      </c>
      <c r="O38" s="36">
        <f>Índice!$G$52*'Datos Generales'!O142*IF($C$9=$AR$9,1,$AR38)</f>
        <v>0</v>
      </c>
      <c r="P38" s="36">
        <f>Índice!$G$52*'Datos Generales'!P142*IF($C$9=$AR$9,1,$AR38)</f>
        <v>0</v>
      </c>
      <c r="Q38" s="36">
        <f>Índice!$G$52*'Datos Generales'!Q142*IF($C$9=$AR$9,1,$AR38)</f>
        <v>0</v>
      </c>
      <c r="R38" s="36">
        <f>Índice!$G$52*'Datos Generales'!R142*IF($C$9=$AR$9,1,$AR38)</f>
        <v>0</v>
      </c>
      <c r="S38" s="36">
        <f>Índice!$G$52*'Datos Generales'!S142*IF($C$9=$AR$9,1,$AR38)</f>
        <v>0</v>
      </c>
      <c r="T38" s="36">
        <f>Índice!$G$52*'Datos Generales'!T142*IF($C$9=$AR$9,1,$AR38)</f>
        <v>0</v>
      </c>
      <c r="U38" s="36">
        <f>Índice!$G$52*'Datos Generales'!U142*IF($C$9=$AR$9,1,$AR38)</f>
        <v>0</v>
      </c>
      <c r="V38" s="36">
        <f>Índice!$G$52*'Datos Generales'!V142*IF($C$9=$AR$9,1,$AR38)</f>
        <v>0</v>
      </c>
      <c r="W38" s="36">
        <f>Índice!$G$52*'Datos Generales'!W142*IF($C$9=$AR$9,1,$AR38)</f>
        <v>0</v>
      </c>
      <c r="X38" s="36">
        <f>Índice!$G$52*'Datos Generales'!X142*IF($C$9=$AR$9,1,$AR38)</f>
        <v>0</v>
      </c>
      <c r="Y38" s="36">
        <f>Índice!$G$52*'Datos Generales'!Y142*IF($C$9=$AR$9,1,$AR38)</f>
        <v>0</v>
      </c>
      <c r="Z38" s="36">
        <f>Índice!$G$52*'Datos Generales'!Z142*IF($C$9=$AR$9,1,$AR38)</f>
        <v>0</v>
      </c>
      <c r="AA38" s="36">
        <f>Índice!$G$52*'Datos Generales'!AA142*IF($C$9=$AR$9,1,$AR38)</f>
        <v>0</v>
      </c>
      <c r="AB38" s="36">
        <f>Índice!$G$52*'Datos Generales'!AB142*IF($C$9=$AR$9,1,$AR38)</f>
        <v>0</v>
      </c>
      <c r="AC38" s="36">
        <f>Índice!$G$52*'Datos Generales'!AC142*IF($C$9=$AR$9,1,$AR38)</f>
        <v>0</v>
      </c>
      <c r="AD38" s="36">
        <f>Índice!$G$52*'Datos Generales'!AD142*IF($C$9=$AR$9,1,$AR38)</f>
        <v>0</v>
      </c>
      <c r="AE38" s="36">
        <f>Índice!$G$52*'Datos Generales'!AE142*IF($C$9=$AR$9,1,$AR38)</f>
        <v>0</v>
      </c>
      <c r="AF38" s="36">
        <f>Índice!$G$52*'Datos Generales'!AF142*IF($C$9=$AR$9,1,$AR38)</f>
        <v>0</v>
      </c>
      <c r="AG38" s="36">
        <f>Índice!$G$52*'Datos Generales'!AG142*IF($C$9=$AR$9,1,$AR38)</f>
        <v>0</v>
      </c>
      <c r="AH38" s="36">
        <f>Índice!$G$52*'Datos Generales'!AH142*IF($C$9=$AR$9,1,$AR38)</f>
        <v>0</v>
      </c>
      <c r="AI38" s="36">
        <f>Índice!$G$52*'Datos Generales'!AI142*IF($C$9=$AR$9,1,$AR38)</f>
        <v>0</v>
      </c>
      <c r="AJ38" s="36">
        <f>Índice!$G$52*'Datos Generales'!AJ142*IF($C$9=$AR$9,1,$AR38)</f>
        <v>0</v>
      </c>
      <c r="AK38" s="36">
        <f>Índice!$G$52*'Datos Generales'!AK142*IF($C$9=$AR$9,1,$AR38)</f>
        <v>0</v>
      </c>
      <c r="AL38" s="36">
        <f>Índice!$G$52*'Datos Generales'!AL142*IF($C$9=$AR$9,1,$AR38)</f>
        <v>0</v>
      </c>
      <c r="AM38" s="36">
        <f>Índice!$G$52*'Datos Generales'!AM142*IF($C$9=$AR$9,1,$AR38)</f>
        <v>0</v>
      </c>
      <c r="AN38" s="36">
        <f>Índice!$G$52*'Datos Generales'!AN142*IF($C$9=$AR$9,1,$AR38)</f>
        <v>0</v>
      </c>
      <c r="AO38" s="36">
        <f>Índice!$G$52*'Datos Generales'!AO142*IF($C$9=$AR$9,1,$AR38)</f>
        <v>0</v>
      </c>
      <c r="AP38" s="36">
        <f>Índice!$G$52*'Datos Generales'!AP142*IF($C$9=$AR$9,1,$AR38)</f>
        <v>0</v>
      </c>
      <c r="AQ38" s="36">
        <f>Índice!$G$52*'Datos Generales'!AQ142*IF($C$9=$AR$9,1,$AR38)</f>
        <v>0</v>
      </c>
      <c r="AR38" s="240">
        <v>-1</v>
      </c>
    </row>
    <row r="39" spans="2:44" x14ac:dyDescent="0.2">
      <c r="B39" s="55" t="str">
        <f>'Datos Generales'!B143</f>
        <v>5.31.18.00  Deterioro De Seguros</v>
      </c>
      <c r="C39" s="36">
        <f>Índice!$G$52*'Datos Generales'!C143*IF($C$9=$AR$9,1,$AR39)</f>
        <v>-11112.214859990401</v>
      </c>
      <c r="D39" s="36">
        <f>Índice!$G$52*'Datos Generales'!D143*IF($C$9=$AR$9,1,$AR39)</f>
        <v>-1815.4590085243055</v>
      </c>
      <c r="E39" s="36">
        <f>Índice!$G$52*'Datos Generales'!E143*IF($C$9=$AR$9,1,$AR39)</f>
        <v>1550.786075209978</v>
      </c>
      <c r="F39" s="36">
        <f>Índice!$G$52*'Datos Generales'!F143*IF($C$9=$AR$9,1,$AR39)</f>
        <v>165648.17482837936</v>
      </c>
      <c r="G39" s="36">
        <f>Índice!$G$52*'Datos Generales'!G143*IF($C$9=$AR$9,1,$AR39)</f>
        <v>-57.493220732803834</v>
      </c>
      <c r="H39" s="36">
        <f>Índice!$G$52*'Datos Generales'!H143*IF($C$9=$AR$9,1,$AR39)</f>
        <v>36850.024681261326</v>
      </c>
      <c r="I39" s="36">
        <f>Índice!$G$52*'Datos Generales'!I143*IF($C$9=$AR$9,1,$AR39)</f>
        <v>173102.15388655875</v>
      </c>
      <c r="J39" s="36">
        <f>Índice!$G$52*'Datos Generales'!J143*IF($C$9=$AR$9,1,$AR39)</f>
        <v>-2245.9777708755673</v>
      </c>
      <c r="K39" s="36">
        <f>Índice!$G$52*'Datos Generales'!K143*IF($C$9=$AR$9,1,$AR39)</f>
        <v>5188.610082677973</v>
      </c>
      <c r="L39" s="36">
        <f>Índice!$G$52*'Datos Generales'!L143*IF($C$9=$AR$9,1,$AR39)</f>
        <v>-11.668742432752493</v>
      </c>
      <c r="M39" s="36">
        <f>Índice!$G$52*'Datos Generales'!M143*IF($C$9=$AR$9,1,$AR39)</f>
        <v>4985.9890041663875</v>
      </c>
      <c r="N39" s="36">
        <f>Índice!$G$52*'Datos Generales'!N143*IF($C$9=$AR$9,1,$AR39)</f>
        <v>3947.5389669658925</v>
      </c>
      <c r="O39" s="36">
        <f>Índice!$G$52*'Datos Generales'!O143*IF($C$9=$AR$9,1,$AR39)</f>
        <v>5672.4376479217226</v>
      </c>
      <c r="P39" s="36">
        <f>Índice!$G$52*'Datos Generales'!P143*IF($C$9=$AR$9,1,$AR39)</f>
        <v>-1117.9539761665087</v>
      </c>
      <c r="Q39" s="36">
        <f>Índice!$G$52*'Datos Generales'!Q143*IF($C$9=$AR$9,1,$AR39)</f>
        <v>21037.790055850073</v>
      </c>
      <c r="R39" s="36">
        <f>Índice!$G$52*'Datos Generales'!R143*IF($C$9=$AR$9,1,$AR39)</f>
        <v>0</v>
      </c>
      <c r="S39" s="36">
        <f>Índice!$G$52*'Datos Generales'!S143*IF($C$9=$AR$9,1,$AR39)</f>
        <v>-20580.531842909473</v>
      </c>
      <c r="T39" s="36">
        <f>Índice!$G$52*'Datos Generales'!T143*IF($C$9=$AR$9,1,$AR39)</f>
        <v>0</v>
      </c>
      <c r="U39" s="36">
        <f>Índice!$G$52*'Datos Generales'!U143*IF($C$9=$AR$9,1,$AR39)</f>
        <v>6973.4513996877677</v>
      </c>
      <c r="V39" s="36">
        <f>Índice!$G$52*'Datos Generales'!V143*IF($C$9=$AR$9,1,$AR39)</f>
        <v>79.469919308775005</v>
      </c>
      <c r="W39" s="36">
        <f>Índice!$G$52*'Datos Generales'!W143*IF($C$9=$AR$9,1,$AR39)</f>
        <v>-299.8492588987769</v>
      </c>
      <c r="X39" s="36">
        <f>Índice!$G$52*'Datos Generales'!X143*IF($C$9=$AR$9,1,$AR39)</f>
        <v>741.5604884814544</v>
      </c>
      <c r="Y39" s="36">
        <f>Índice!$G$52*'Datos Generales'!Y143*IF($C$9=$AR$9,1,$AR39)</f>
        <v>890.73668547159923</v>
      </c>
      <c r="Z39" s="36">
        <f>Índice!$G$52*'Datos Generales'!Z143*IF($C$9=$AR$9,1,$AR39)</f>
        <v>-1253.9645658054137</v>
      </c>
      <c r="AA39" s="36">
        <f>Índice!$G$52*'Datos Generales'!AA143*IF($C$9=$AR$9,1,$AR39)</f>
        <v>1241.7855285140861</v>
      </c>
      <c r="AB39" s="36">
        <f>Índice!$G$52*'Datos Generales'!AB143*IF($C$9=$AR$9,1,$AR39)</f>
        <v>-1601.8155610674962</v>
      </c>
      <c r="AC39" s="36">
        <f>Índice!$G$52*'Datos Generales'!AC143*IF($C$9=$AR$9,1,$AR39)</f>
        <v>-46.062615900719756</v>
      </c>
      <c r="AD39" s="36">
        <f>Índice!$G$52*'Datos Generales'!AD143*IF($C$9=$AR$9,1,$AR39)</f>
        <v>11897.830804595513</v>
      </c>
      <c r="AE39" s="36">
        <f>Índice!$G$52*'Datos Generales'!AE143*IF($C$9=$AR$9,1,$AR39)</f>
        <v>-271.64696304818852</v>
      </c>
      <c r="AF39" s="36">
        <f>Índice!$G$52*'Datos Generales'!AF143*IF($C$9=$AR$9,1,$AR39)</f>
        <v>396.97538031425319</v>
      </c>
      <c r="AG39" s="36">
        <f>Índice!$G$52*'Datos Generales'!AG143*IF($C$9=$AR$9,1,$AR39)</f>
        <v>23960.827045083191</v>
      </c>
      <c r="AH39" s="36">
        <f>Índice!$G$52*'Datos Generales'!AH143*IF($C$9=$AR$9,1,$AR39)</f>
        <v>3343.2818150984003</v>
      </c>
      <c r="AI39" s="36">
        <f>Índice!$G$52*'Datos Generales'!AI143*IF($C$9=$AR$9,1,$AR39)</f>
        <v>-1229.7085501944734</v>
      </c>
      <c r="AJ39" s="36">
        <f>Índice!$G$52*'Datos Generales'!AJ143*IF($C$9=$AR$9,1,$AR39)</f>
        <v>1285.2286308074533</v>
      </c>
      <c r="AK39" s="36">
        <f>Índice!$G$52*'Datos Generales'!AK143*IF($C$9=$AR$9,1,$AR39)</f>
        <v>0</v>
      </c>
      <c r="AL39" s="36">
        <f>Índice!$G$52*'Datos Generales'!AL143*IF($C$9=$AR$9,1,$AR39)</f>
        <v>0</v>
      </c>
      <c r="AM39" s="36">
        <f>Índice!$G$52*'Datos Generales'!AM143*IF($C$9=$AR$9,1,$AR39)</f>
        <v>0</v>
      </c>
      <c r="AN39" s="36">
        <f>Índice!$G$52*'Datos Generales'!AN143*IF($C$9=$AR$9,1,$AR39)</f>
        <v>0</v>
      </c>
      <c r="AO39" s="36">
        <f>Índice!$G$52*'Datos Generales'!AO143*IF($C$9=$AR$9,1,$AR39)</f>
        <v>0</v>
      </c>
      <c r="AP39" s="36">
        <f>Índice!$G$52*'Datos Generales'!AP143*IF($C$9=$AR$9,1,$AR39)</f>
        <v>0</v>
      </c>
      <c r="AQ39" s="36">
        <f>Índice!$G$52*'Datos Generales'!AQ143*IF($C$9=$AR$9,1,$AR39)</f>
        <v>427150.30598980706</v>
      </c>
      <c r="AR39" s="240">
        <v>-1</v>
      </c>
    </row>
    <row r="40" spans="2:44" x14ac:dyDescent="0.2">
      <c r="B40" s="54" t="str">
        <f>'Datos Generales'!B144</f>
        <v xml:space="preserve">5.31.20.00  Costos De Administración </v>
      </c>
      <c r="C40" s="33">
        <f>Índice!$G$52*'Datos Generales'!C144*IF($C$9=$AR$9,1,$AR40)</f>
        <v>20325.928728137693</v>
      </c>
      <c r="D40" s="33">
        <f>Índice!$G$52*'Datos Generales'!D144*IF($C$9=$AR$9,1,$AR40)</f>
        <v>42223.429542057995</v>
      </c>
      <c r="E40" s="33">
        <f>Índice!$G$52*'Datos Generales'!E144*IF($C$9=$AR$9,1,$AR40)</f>
        <v>755126.30308044597</v>
      </c>
      <c r="F40" s="33">
        <f>Índice!$G$52*'Datos Generales'!F144*IF($C$9=$AR$9,1,$AR40)</f>
        <v>388996.47794488614</v>
      </c>
      <c r="G40" s="33">
        <f>Índice!$G$52*'Datos Generales'!G144*IF($C$9=$AR$9,1,$AR40)</f>
        <v>7971.4520644318709</v>
      </c>
      <c r="H40" s="33">
        <f>Índice!$G$52*'Datos Generales'!H144*IF($C$9=$AR$9,1,$AR40)</f>
        <v>280155.0752055553</v>
      </c>
      <c r="I40" s="33">
        <f>Índice!$G$52*'Datos Generales'!I144*IF($C$9=$AR$9,1,$AR40)</f>
        <v>536262.94745629921</v>
      </c>
      <c r="J40" s="33">
        <f>Índice!$G$52*'Datos Generales'!J144*IF($C$9=$AR$9,1,$AR40)</f>
        <v>25522.05715506534</v>
      </c>
      <c r="K40" s="33">
        <f>Índice!$G$52*'Datos Generales'!K144*IF($C$9=$AR$9,1,$AR40)</f>
        <v>120844.38830445008</v>
      </c>
      <c r="L40" s="33">
        <f>Índice!$G$52*'Datos Generales'!L144*IF($C$9=$AR$9,1,$AR40)</f>
        <v>24808.222687233138</v>
      </c>
      <c r="M40" s="33">
        <f>Índice!$G$52*'Datos Generales'!M144*IF($C$9=$AR$9,1,$AR40)</f>
        <v>55786.828745385661</v>
      </c>
      <c r="N40" s="33">
        <f>Índice!$G$52*'Datos Generales'!N144*IF($C$9=$AR$9,1,$AR40)</f>
        <v>22996.846037577434</v>
      </c>
      <c r="O40" s="33">
        <f>Índice!$G$52*'Datos Generales'!O144*IF($C$9=$AR$9,1,$AR40)</f>
        <v>71561.301551262353</v>
      </c>
      <c r="P40" s="33">
        <f>Índice!$G$52*'Datos Generales'!P144*IF($C$9=$AR$9,1,$AR40)</f>
        <v>9168.5357633347703</v>
      </c>
      <c r="Q40" s="33">
        <f>Índice!$G$52*'Datos Generales'!Q144*IF($C$9=$AR$9,1,$AR40)</f>
        <v>367301.59820947744</v>
      </c>
      <c r="R40" s="33">
        <f>Índice!$G$52*'Datos Generales'!R144*IF($C$9=$AR$9,1,$AR40)</f>
        <v>2304.5256009827599</v>
      </c>
      <c r="S40" s="33">
        <f>Índice!$G$52*'Datos Generales'!S144*IF($C$9=$AR$9,1,$AR40)</f>
        <v>482099.97900987155</v>
      </c>
      <c r="T40" s="33">
        <f>Índice!$G$52*'Datos Generales'!T144*IF($C$9=$AR$9,1,$AR40)</f>
        <v>0</v>
      </c>
      <c r="U40" s="33">
        <f>Índice!$G$52*'Datos Generales'!U144*IF($C$9=$AR$9,1,$AR40)</f>
        <v>160793.12748492335</v>
      </c>
      <c r="V40" s="33">
        <f>Índice!$G$52*'Datos Generales'!V144*IF($C$9=$AR$9,1,$AR40)</f>
        <v>16513.753977323177</v>
      </c>
      <c r="W40" s="33">
        <f>Índice!$G$52*'Datos Generales'!W144*IF($C$9=$AR$9,1,$AR40)</f>
        <v>61108.795884437954</v>
      </c>
      <c r="X40" s="33">
        <f>Índice!$G$52*'Datos Generales'!X144*IF($C$9=$AR$9,1,$AR40)</f>
        <v>19340.209159656635</v>
      </c>
      <c r="Y40" s="33">
        <f>Índice!$G$52*'Datos Generales'!Y144*IF($C$9=$AR$9,1,$AR40)</f>
        <v>28428.934807110247</v>
      </c>
      <c r="Z40" s="33">
        <f>Índice!$G$52*'Datos Generales'!Z144*IF($C$9=$AR$9,1,$AR40)</f>
        <v>112274.29233159505</v>
      </c>
      <c r="AA40" s="33">
        <f>Índice!$G$52*'Datos Generales'!AA144*IF($C$9=$AR$9,1,$AR40)</f>
        <v>75879.178506924873</v>
      </c>
      <c r="AB40" s="33">
        <f>Índice!$G$52*'Datos Generales'!AB144*IF($C$9=$AR$9,1,$AR40)</f>
        <v>3589.9243300764051</v>
      </c>
      <c r="AC40" s="33">
        <f>Índice!$G$52*'Datos Generales'!AC144*IF($C$9=$AR$9,1,$AR40)</f>
        <v>18906.764706782873</v>
      </c>
      <c r="AD40" s="33">
        <f>Índice!$G$52*'Datos Generales'!AD144*IF($C$9=$AR$9,1,$AR40)</f>
        <v>129311.26863724398</v>
      </c>
      <c r="AE40" s="33">
        <f>Índice!$G$52*'Datos Generales'!AE144*IF($C$9=$AR$9,1,$AR40)</f>
        <v>16653.710847201732</v>
      </c>
      <c r="AF40" s="33">
        <f>Índice!$G$52*'Datos Generales'!AF144*IF($C$9=$AR$9,1,$AR40)</f>
        <v>15331.63892760515</v>
      </c>
      <c r="AG40" s="33">
        <f>Índice!$G$52*'Datos Generales'!AG144*IF($C$9=$AR$9,1,$AR40)</f>
        <v>598418.69829224725</v>
      </c>
      <c r="AH40" s="33">
        <f>Índice!$G$52*'Datos Generales'!AH144*IF($C$9=$AR$9,1,$AR40)</f>
        <v>32388.108496851652</v>
      </c>
      <c r="AI40" s="33">
        <f>Índice!$G$52*'Datos Generales'!AI144*IF($C$9=$AR$9,1,$AR40)</f>
        <v>33308.850520007472</v>
      </c>
      <c r="AJ40" s="33">
        <f>Índice!$G$52*'Datos Generales'!AJ144*IF($C$9=$AR$9,1,$AR40)</f>
        <v>122340.67488876423</v>
      </c>
      <c r="AK40" s="33">
        <f>Índice!$G$52*'Datos Generales'!AK144*IF($C$9=$AR$9,1,$AR40)</f>
        <v>0</v>
      </c>
      <c r="AL40" s="33">
        <f>Índice!$G$52*'Datos Generales'!AL144*IF($C$9=$AR$9,1,$AR40)</f>
        <v>0</v>
      </c>
      <c r="AM40" s="33">
        <f>Índice!$G$52*'Datos Generales'!AM144*IF($C$9=$AR$9,1,$AR40)</f>
        <v>0</v>
      </c>
      <c r="AN40" s="33">
        <f>Índice!$G$52*'Datos Generales'!AN144*IF($C$9=$AR$9,1,$AR40)</f>
        <v>0</v>
      </c>
      <c r="AO40" s="33">
        <f>Índice!$G$52*'Datos Generales'!AO144*IF($C$9=$AR$9,1,$AR40)</f>
        <v>0</v>
      </c>
      <c r="AP40" s="33">
        <f>Índice!$G$52*'Datos Generales'!AP144*IF($C$9=$AR$9,1,$AR40)</f>
        <v>0</v>
      </c>
      <c r="AQ40" s="33">
        <f>Índice!$G$52*'Datos Generales'!AQ144*IF($C$9=$AR$9,1,$AR40)</f>
        <v>4658043.828885207</v>
      </c>
      <c r="AR40" s="240">
        <v>-1</v>
      </c>
    </row>
    <row r="41" spans="2:44" x14ac:dyDescent="0.2">
      <c r="B41" s="55" t="str">
        <f>'Datos Generales'!B145</f>
        <v>5.31.21.00  Remuneraciones</v>
      </c>
      <c r="C41" s="36">
        <f>Índice!$G$52*'Datos Generales'!C145*IF($C$9=$AR$9,1,$AR41)</f>
        <v>7092.2480427640703</v>
      </c>
      <c r="D41" s="36">
        <f>Índice!$G$52*'Datos Generales'!D145*IF($C$9=$AR$9,1,$AR41)</f>
        <v>5721.3579150304631</v>
      </c>
      <c r="E41" s="36">
        <f>Índice!$G$52*'Datos Generales'!E145*IF($C$9=$AR$9,1,$AR41)</f>
        <v>144640.15197261283</v>
      </c>
      <c r="F41" s="36">
        <f>Índice!$G$52*'Datos Generales'!F145*IF($C$9=$AR$9,1,$AR41)</f>
        <v>82901.039878862808</v>
      </c>
      <c r="G41" s="36">
        <f>Índice!$G$52*'Datos Generales'!G145*IF($C$9=$AR$9,1,$AR41)</f>
        <v>5392.8641047369993</v>
      </c>
      <c r="H41" s="36">
        <f>Índice!$G$52*'Datos Generales'!H145*IF($C$9=$AR$9,1,$AR41)</f>
        <v>88150.953383884276</v>
      </c>
      <c r="I41" s="36">
        <f>Índice!$G$52*'Datos Generales'!I145*IF($C$9=$AR$9,1,$AR41)</f>
        <v>66239.23235323836</v>
      </c>
      <c r="J41" s="36">
        <f>Índice!$G$52*'Datos Generales'!J145*IF($C$9=$AR$9,1,$AR41)</f>
        <v>17717.845725617179</v>
      </c>
      <c r="K41" s="36">
        <f>Índice!$G$52*'Datos Generales'!K145*IF($C$9=$AR$9,1,$AR41)</f>
        <v>55233.941275948069</v>
      </c>
      <c r="L41" s="36">
        <f>Índice!$G$52*'Datos Generales'!L145*IF($C$9=$AR$9,1,$AR41)</f>
        <v>13808.680932016139</v>
      </c>
      <c r="M41" s="36">
        <f>Índice!$G$52*'Datos Generales'!M145*IF($C$9=$AR$9,1,$AR41)</f>
        <v>40332.106697892181</v>
      </c>
      <c r="N41" s="36">
        <f>Índice!$G$52*'Datos Generales'!N145*IF($C$9=$AR$9,1,$AR41)</f>
        <v>9645.3892988446587</v>
      </c>
      <c r="O41" s="36">
        <f>Índice!$G$52*'Datos Generales'!O145*IF($C$9=$AR$9,1,$AR41)</f>
        <v>30907.232817266475</v>
      </c>
      <c r="P41" s="36">
        <f>Índice!$G$52*'Datos Generales'!P145*IF($C$9=$AR$9,1,$AR41)</f>
        <v>1665.0921235308188</v>
      </c>
      <c r="Q41" s="36">
        <f>Índice!$G$52*'Datos Generales'!Q145*IF($C$9=$AR$9,1,$AR41)</f>
        <v>186045.30669911689</v>
      </c>
      <c r="R41" s="36">
        <f>Índice!$G$52*'Datos Generales'!R145*IF($C$9=$AR$9,1,$AR41)</f>
        <v>1278.6628369604525</v>
      </c>
      <c r="S41" s="36">
        <f>Índice!$G$52*'Datos Generales'!S145*IF($C$9=$AR$9,1,$AR41)</f>
        <v>157280.83601266486</v>
      </c>
      <c r="T41" s="36">
        <f>Índice!$G$52*'Datos Generales'!T145*IF($C$9=$AR$9,1,$AR41)</f>
        <v>0</v>
      </c>
      <c r="U41" s="36">
        <f>Índice!$G$52*'Datos Generales'!U145*IF($C$9=$AR$9,1,$AR41)</f>
        <v>71001.508091405383</v>
      </c>
      <c r="V41" s="36">
        <f>Índice!$G$52*'Datos Generales'!V145*IF($C$9=$AR$9,1,$AR41)</f>
        <v>1674.379489956887</v>
      </c>
      <c r="W41" s="36">
        <f>Índice!$G$52*'Datos Generales'!W145*IF($C$9=$AR$9,1,$AR41)</f>
        <v>17013.842938726855</v>
      </c>
      <c r="X41" s="36">
        <f>Índice!$G$52*'Datos Generales'!X145*IF($C$9=$AR$9,1,$AR41)</f>
        <v>10657.474101685437</v>
      </c>
      <c r="Y41" s="36">
        <f>Índice!$G$52*'Datos Generales'!Y145*IF($C$9=$AR$9,1,$AR41)</f>
        <v>21023.433760495493</v>
      </c>
      <c r="Z41" s="36">
        <f>Índice!$G$52*'Datos Generales'!Z145*IF($C$9=$AR$9,1,$AR41)</f>
        <v>71048.251100450871</v>
      </c>
      <c r="AA41" s="36">
        <f>Índice!$G$52*'Datos Generales'!AA145*IF($C$9=$AR$9,1,$AR41)</f>
        <v>36595.319507517837</v>
      </c>
      <c r="AB41" s="36">
        <f>Índice!$G$52*'Datos Generales'!AB145*IF($C$9=$AR$9,1,$AR41)</f>
        <v>537.1703877934749</v>
      </c>
      <c r="AC41" s="36">
        <f>Índice!$G$52*'Datos Generales'!AC145*IF($C$9=$AR$9,1,$AR41)</f>
        <v>14263.081493748719</v>
      </c>
      <c r="AD41" s="36">
        <f>Índice!$G$52*'Datos Generales'!AD145*IF($C$9=$AR$9,1,$AR41)</f>
        <v>57867.879217969734</v>
      </c>
      <c r="AE41" s="36">
        <f>Índice!$G$52*'Datos Generales'!AE145*IF($C$9=$AR$9,1,$AR41)</f>
        <v>9192.7917789457115</v>
      </c>
      <c r="AF41" s="36">
        <f>Índice!$G$52*'Datos Generales'!AF145*IF($C$9=$AR$9,1,$AR41)</f>
        <v>10499.588872442275</v>
      </c>
      <c r="AG41" s="36">
        <f>Índice!$G$52*'Datos Generales'!AG145*IF($C$9=$AR$9,1,$AR41)</f>
        <v>223813.62398821287</v>
      </c>
      <c r="AH41" s="36">
        <f>Índice!$G$52*'Datos Generales'!AH145*IF($C$9=$AR$9,1,$AR41)</f>
        <v>16464.391454670338</v>
      </c>
      <c r="AI41" s="36">
        <f>Índice!$G$52*'Datos Generales'!AI145*IF($C$9=$AR$9,1,$AR41)</f>
        <v>7768.8650055775233</v>
      </c>
      <c r="AJ41" s="36">
        <f>Índice!$G$52*'Datos Generales'!AJ145*IF($C$9=$AR$9,1,$AR41)</f>
        <v>26617.932373684165</v>
      </c>
      <c r="AK41" s="36">
        <f>Índice!$G$52*'Datos Generales'!AK145*IF($C$9=$AR$9,1,$AR41)</f>
        <v>0</v>
      </c>
      <c r="AL41" s="36">
        <f>Índice!$G$52*'Datos Generales'!AL145*IF($C$9=$AR$9,1,$AR41)</f>
        <v>0</v>
      </c>
      <c r="AM41" s="36">
        <f>Índice!$G$52*'Datos Generales'!AM145*IF($C$9=$AR$9,1,$AR41)</f>
        <v>0</v>
      </c>
      <c r="AN41" s="36">
        <f>Índice!$G$52*'Datos Generales'!AN145*IF($C$9=$AR$9,1,$AR41)</f>
        <v>0</v>
      </c>
      <c r="AO41" s="36">
        <f>Índice!$G$52*'Datos Generales'!AO145*IF($C$9=$AR$9,1,$AR41)</f>
        <v>0</v>
      </c>
      <c r="AP41" s="36">
        <f>Índice!$G$52*'Datos Generales'!AP145*IF($C$9=$AR$9,1,$AR41)</f>
        <v>0</v>
      </c>
      <c r="AQ41" s="36">
        <f>Índice!$G$52*'Datos Generales'!AQ145*IF($C$9=$AR$9,1,$AR41)</f>
        <v>1510092.475634271</v>
      </c>
      <c r="AR41" s="240">
        <v>-1</v>
      </c>
    </row>
    <row r="42" spans="2:44" x14ac:dyDescent="0.2">
      <c r="B42" s="55" t="str">
        <f>'Datos Generales'!B146</f>
        <v xml:space="preserve">5.31.22.00  Otros </v>
      </c>
      <c r="C42" s="36">
        <f>Índice!$G$52*'Datos Generales'!C146*IF($C$9=$AR$9,1,$AR42)</f>
        <v>13233.680685373623</v>
      </c>
      <c r="D42" s="36">
        <f>Índice!$G$52*'Datos Generales'!D146*IF($C$9=$AR$9,1,$AR42)</f>
        <v>36502.07162702753</v>
      </c>
      <c r="E42" s="36">
        <f>Índice!$G$52*'Datos Generales'!E146*IF($C$9=$AR$9,1,$AR42)</f>
        <v>610486.15110783314</v>
      </c>
      <c r="F42" s="36">
        <f>Índice!$G$52*'Datos Generales'!F146*IF($C$9=$AR$9,1,$AR42)</f>
        <v>306095.43806602334</v>
      </c>
      <c r="G42" s="36">
        <f>Índice!$G$52*'Datos Generales'!G146*IF($C$9=$AR$9,1,$AR42)</f>
        <v>2578.5879596948712</v>
      </c>
      <c r="H42" s="36">
        <f>Índice!$G$52*'Datos Generales'!H146*IF($C$9=$AR$9,1,$AR42)</f>
        <v>192004.12182167103</v>
      </c>
      <c r="I42" s="36">
        <f>Índice!$G$52*'Datos Generales'!I146*IF($C$9=$AR$9,1,$AR42)</f>
        <v>470023.71510306088</v>
      </c>
      <c r="J42" s="36">
        <f>Índice!$G$52*'Datos Generales'!J146*IF($C$9=$AR$9,1,$AR42)</f>
        <v>7804.2114294481644</v>
      </c>
      <c r="K42" s="36">
        <f>Índice!$G$52*'Datos Generales'!K146*IF($C$9=$AR$9,1,$AR42)</f>
        <v>65610.447028502007</v>
      </c>
      <c r="L42" s="36">
        <f>Índice!$G$52*'Datos Generales'!L146*IF($C$9=$AR$9,1,$AR42)</f>
        <v>10999.541755217</v>
      </c>
      <c r="M42" s="36">
        <f>Índice!$G$52*'Datos Generales'!M146*IF($C$9=$AR$9,1,$AR42)</f>
        <v>15454.722047493484</v>
      </c>
      <c r="N42" s="36">
        <f>Índice!$G$52*'Datos Generales'!N146*IF($C$9=$AR$9,1,$AR42)</f>
        <v>13351.456738732775</v>
      </c>
      <c r="O42" s="36">
        <f>Índice!$G$52*'Datos Generales'!O146*IF($C$9=$AR$9,1,$AR42)</f>
        <v>40654.068733995882</v>
      </c>
      <c r="P42" s="36">
        <f>Índice!$G$52*'Datos Generales'!P146*IF($C$9=$AR$9,1,$AR42)</f>
        <v>7503.4436398039525</v>
      </c>
      <c r="Q42" s="36">
        <f>Índice!$G$52*'Datos Generales'!Q146*IF($C$9=$AR$9,1,$AR42)</f>
        <v>181256.29151036052</v>
      </c>
      <c r="R42" s="36">
        <f>Índice!$G$52*'Datos Generales'!R146*IF($C$9=$AR$9,1,$AR42)</f>
        <v>1025.8627640223074</v>
      </c>
      <c r="S42" s="36">
        <f>Índice!$G$52*'Datos Generales'!S146*IF($C$9=$AR$9,1,$AR42)</f>
        <v>324819.14299720665</v>
      </c>
      <c r="T42" s="36">
        <f>Índice!$G$52*'Datos Generales'!T146*IF($C$9=$AR$9,1,$AR42)</f>
        <v>0</v>
      </c>
      <c r="U42" s="36">
        <f>Índice!$G$52*'Datos Generales'!U146*IF($C$9=$AR$9,1,$AR42)</f>
        <v>89791.619393517962</v>
      </c>
      <c r="V42" s="36">
        <f>Índice!$G$52*'Datos Generales'!V146*IF($C$9=$AR$9,1,$AR42)</f>
        <v>14839.374487366291</v>
      </c>
      <c r="W42" s="36">
        <f>Índice!$G$52*'Datos Generales'!W146*IF($C$9=$AR$9,1,$AR42)</f>
        <v>44094.952945711091</v>
      </c>
      <c r="X42" s="36">
        <f>Índice!$G$52*'Datos Generales'!X146*IF($C$9=$AR$9,1,$AR42)</f>
        <v>8682.7350579711983</v>
      </c>
      <c r="Y42" s="36">
        <f>Índice!$G$52*'Datos Generales'!Y146*IF($C$9=$AR$9,1,$AR42)</f>
        <v>7405.5010466147551</v>
      </c>
      <c r="Z42" s="36">
        <f>Índice!$G$52*'Datos Generales'!Z146*IF($C$9=$AR$9,1,$AR42)</f>
        <v>41226.041231144183</v>
      </c>
      <c r="AA42" s="36">
        <f>Índice!$G$52*'Datos Generales'!AA146*IF($C$9=$AR$9,1,$AR42)</f>
        <v>39283.858999407043</v>
      </c>
      <c r="AB42" s="36">
        <f>Índice!$G$52*'Datos Generales'!AB146*IF($C$9=$AR$9,1,$AR42)</f>
        <v>3052.75394228293</v>
      </c>
      <c r="AC42" s="36">
        <f>Índice!$G$52*'Datos Generales'!AC146*IF($C$9=$AR$9,1,$AR42)</f>
        <v>4643.6832130341554</v>
      </c>
      <c r="AD42" s="36">
        <f>Índice!$G$52*'Datos Generales'!AD146*IF($C$9=$AR$9,1,$AR42)</f>
        <v>71443.389419274245</v>
      </c>
      <c r="AE42" s="36">
        <f>Índice!$G$52*'Datos Generales'!AE146*IF($C$9=$AR$9,1,$AR42)</f>
        <v>7460.9190682560202</v>
      </c>
      <c r="AF42" s="36">
        <f>Índice!$G$52*'Datos Generales'!AF146*IF($C$9=$AR$9,1,$AR42)</f>
        <v>4832.0500551628747</v>
      </c>
      <c r="AG42" s="36">
        <f>Índice!$G$52*'Datos Generales'!AG146*IF($C$9=$AR$9,1,$AR42)</f>
        <v>374605.07430403441</v>
      </c>
      <c r="AH42" s="36">
        <f>Índice!$G$52*'Datos Generales'!AH146*IF($C$9=$AR$9,1,$AR42)</f>
        <v>15923.717042181313</v>
      </c>
      <c r="AI42" s="36">
        <f>Índice!$G$52*'Datos Generales'!AI146*IF($C$9=$AR$9,1,$AR42)</f>
        <v>25539.985514429951</v>
      </c>
      <c r="AJ42" s="36">
        <f>Índice!$G$52*'Datos Generales'!AJ146*IF($C$9=$AR$9,1,$AR42)</f>
        <v>95722.74251508007</v>
      </c>
      <c r="AK42" s="36">
        <f>Índice!$G$52*'Datos Generales'!AK146*IF($C$9=$AR$9,1,$AR42)</f>
        <v>0</v>
      </c>
      <c r="AL42" s="36">
        <f>Índice!$G$52*'Datos Generales'!AL146*IF($C$9=$AR$9,1,$AR42)</f>
        <v>0</v>
      </c>
      <c r="AM42" s="36">
        <f>Índice!$G$52*'Datos Generales'!AM146*IF($C$9=$AR$9,1,$AR42)</f>
        <v>0</v>
      </c>
      <c r="AN42" s="36">
        <f>Índice!$G$52*'Datos Generales'!AN146*IF($C$9=$AR$9,1,$AR42)</f>
        <v>0</v>
      </c>
      <c r="AO42" s="36">
        <f>Índice!$G$52*'Datos Generales'!AO146*IF($C$9=$AR$9,1,$AR42)</f>
        <v>0</v>
      </c>
      <c r="AP42" s="36">
        <f>Índice!$G$52*'Datos Generales'!AP146*IF($C$9=$AR$9,1,$AR42)</f>
        <v>0</v>
      </c>
      <c r="AQ42" s="36">
        <f>Índice!$G$52*'Datos Generales'!AQ146*IF($C$9=$AR$9,1,$AR42)</f>
        <v>3147951.3532509357</v>
      </c>
      <c r="AR42" s="240">
        <v>-1</v>
      </c>
    </row>
    <row r="43" spans="2:44" x14ac:dyDescent="0.2">
      <c r="B43" s="54" t="str">
        <f>'Datos Generales'!B147</f>
        <v>5.31.30.00  Resultado De Inversiones</v>
      </c>
      <c r="C43" s="33">
        <f>Índice!$G$52*'Datos Generales'!C147*IF($C$9=$AR$9,1,$AR43)</f>
        <v>543.77020129771392</v>
      </c>
      <c r="D43" s="33">
        <f>Índice!$G$52*'Datos Generales'!D147*IF($C$9=$AR$9,1,$AR43)</f>
        <v>3083.2695748257261</v>
      </c>
      <c r="E43" s="33">
        <f>Índice!$G$52*'Datos Generales'!E147*IF($C$9=$AR$9,1,$AR43)</f>
        <v>27279.546667655508</v>
      </c>
      <c r="F43" s="33">
        <f>Índice!$G$52*'Datos Generales'!F147*IF($C$9=$AR$9,1,$AR43)</f>
        <v>129103.88480671903</v>
      </c>
      <c r="G43" s="33">
        <f>Índice!$G$52*'Datos Generales'!G147*IF($C$9=$AR$9,1,$AR43)</f>
        <v>302.74092976403625</v>
      </c>
      <c r="H43" s="33">
        <f>Índice!$G$52*'Datos Generales'!H147*IF($C$9=$AR$9,1,$AR43)</f>
        <v>17002.582432180963</v>
      </c>
      <c r="I43" s="33">
        <f>Índice!$G$52*'Datos Generales'!I147*IF($C$9=$AR$9,1,$AR43)</f>
        <v>306.41505274577759</v>
      </c>
      <c r="J43" s="33">
        <f>Índice!$G$52*'Datos Generales'!J147*IF($C$9=$AR$9,1,$AR43)</f>
        <v>3815.2705396232054</v>
      </c>
      <c r="K43" s="33">
        <f>Índice!$G$52*'Datos Generales'!K147*IF($C$9=$AR$9,1,$AR43)</f>
        <v>12216.697051890524</v>
      </c>
      <c r="L43" s="33">
        <f>Índice!$G$52*'Datos Generales'!L147*IF($C$9=$AR$9,1,$AR43)</f>
        <v>-21.806600289779443</v>
      </c>
      <c r="M43" s="33">
        <f>Índice!$G$52*'Datos Generales'!M147*IF($C$9=$AR$9,1,$AR43)</f>
        <v>62788.006165722683</v>
      </c>
      <c r="N43" s="33">
        <f>Índice!$G$52*'Datos Generales'!N147*IF($C$9=$AR$9,1,$AR43)</f>
        <v>256.27007797645638</v>
      </c>
      <c r="O43" s="33">
        <f>Índice!$G$52*'Datos Generales'!O147*IF($C$9=$AR$9,1,$AR43)</f>
        <v>-2442.9856059428262</v>
      </c>
      <c r="P43" s="33">
        <f>Índice!$G$52*'Datos Generales'!P147*IF($C$9=$AR$9,1,$AR43)</f>
        <v>1826.923633013628</v>
      </c>
      <c r="Q43" s="33">
        <f>Índice!$G$52*'Datos Generales'!Q147*IF($C$9=$AR$9,1,$AR43)</f>
        <v>22704.481103271093</v>
      </c>
      <c r="R43" s="33">
        <f>Índice!$G$52*'Datos Generales'!R147*IF($C$9=$AR$9,1,$AR43)</f>
        <v>109.27113904956563</v>
      </c>
      <c r="S43" s="33">
        <f>Índice!$G$52*'Datos Generales'!S147*IF($C$9=$AR$9,1,$AR43)</f>
        <v>51051.326477465213</v>
      </c>
      <c r="T43" s="33">
        <f>Índice!$G$52*'Datos Generales'!T147*IF($C$9=$AR$9,1,$AR43)</f>
        <v>0</v>
      </c>
      <c r="U43" s="33">
        <f>Índice!$G$52*'Datos Generales'!U147*IF($C$9=$AR$9,1,$AR43)</f>
        <v>10092.509653928233</v>
      </c>
      <c r="V43" s="33">
        <f>Índice!$G$52*'Datos Generales'!V147*IF($C$9=$AR$9,1,$AR43)</f>
        <v>360.71042569817695</v>
      </c>
      <c r="W43" s="33">
        <f>Índice!$G$52*'Datos Generales'!W147*IF($C$9=$AR$9,1,$AR43)</f>
        <v>544.21245684181235</v>
      </c>
      <c r="X43" s="33">
        <f>Índice!$G$52*'Datos Generales'!X147*IF($C$9=$AR$9,1,$AR43)</f>
        <v>6725.7542753353746</v>
      </c>
      <c r="Y43" s="33">
        <f>Índice!$G$52*'Datos Generales'!Y147*IF($C$9=$AR$9,1,$AR43)</f>
        <v>3166.8218530031027</v>
      </c>
      <c r="Z43" s="33">
        <f>Índice!$G$52*'Datos Generales'!Z147*IF($C$9=$AR$9,1,$AR43)</f>
        <v>691.72169062727835</v>
      </c>
      <c r="AA43" s="33">
        <f>Índice!$G$52*'Datos Generales'!AA147*IF($C$9=$AR$9,1,$AR43)</f>
        <v>1647.4699410813557</v>
      </c>
      <c r="AB43" s="33">
        <f>Índice!$G$52*'Datos Generales'!AB147*IF($C$9=$AR$9,1,$AR43)</f>
        <v>-79.74207656668176</v>
      </c>
      <c r="AC43" s="33">
        <f>Índice!$G$52*'Datos Generales'!AC147*IF($C$9=$AR$9,1,$AR43)</f>
        <v>-272.25931687847873</v>
      </c>
      <c r="AD43" s="33">
        <f>Índice!$G$52*'Datos Generales'!AD147*IF($C$9=$AR$9,1,$AR43)</f>
        <v>62655.499600779323</v>
      </c>
      <c r="AE43" s="33">
        <f>Índice!$G$52*'Datos Generales'!AE147*IF($C$9=$AR$9,1,$AR43)</f>
        <v>-19.901499484432097</v>
      </c>
      <c r="AF43" s="33">
        <f>Índice!$G$52*'Datos Generales'!AF147*IF($C$9=$AR$9,1,$AR43)</f>
        <v>308.1500552649332</v>
      </c>
      <c r="AG43" s="33">
        <f>Índice!$G$52*'Datos Generales'!AG147*IF($C$9=$AR$9,1,$AR43)</f>
        <v>15771.785252954864</v>
      </c>
      <c r="AH43" s="33">
        <f>Índice!$G$52*'Datos Generales'!AH147*IF($C$9=$AR$9,1,$AR43)</f>
        <v>-102.05897171503639</v>
      </c>
      <c r="AI43" s="33">
        <f>Índice!$G$52*'Datos Generales'!AI147*IF($C$9=$AR$9,1,$AR43)</f>
        <v>1891.3908834802928</v>
      </c>
      <c r="AJ43" s="33">
        <f>Índice!$G$52*'Datos Generales'!AJ147*IF($C$9=$AR$9,1,$AR43)</f>
        <v>6816.688819133472</v>
      </c>
      <c r="AK43" s="33">
        <f>Índice!$G$52*'Datos Generales'!AK147*IF($C$9=$AR$9,1,$AR43)</f>
        <v>0</v>
      </c>
      <c r="AL43" s="33">
        <f>Índice!$G$52*'Datos Generales'!AL147*IF($C$9=$AR$9,1,$AR43)</f>
        <v>0</v>
      </c>
      <c r="AM43" s="33">
        <f>Índice!$G$52*'Datos Generales'!AM147*IF($C$9=$AR$9,1,$AR43)</f>
        <v>0</v>
      </c>
      <c r="AN43" s="33">
        <f>Índice!$G$52*'Datos Generales'!AN147*IF($C$9=$AR$9,1,$AR43)</f>
        <v>0</v>
      </c>
      <c r="AO43" s="33">
        <f>Índice!$G$52*'Datos Generales'!AO147*IF($C$9=$AR$9,1,$AR43)</f>
        <v>0</v>
      </c>
      <c r="AP43" s="33">
        <f>Índice!$G$52*'Datos Generales'!AP147*IF($C$9=$AR$9,1,$AR43)</f>
        <v>0</v>
      </c>
      <c r="AQ43" s="33">
        <f>Índice!$G$52*'Datos Generales'!AQ147*IF($C$9=$AR$9,1,$AR43)</f>
        <v>440124.41669045208</v>
      </c>
      <c r="AR43" s="240">
        <v>1</v>
      </c>
    </row>
    <row r="44" spans="2:44" x14ac:dyDescent="0.2">
      <c r="B44" s="55" t="str">
        <f>'Datos Generales'!B148</f>
        <v>5.31.31.00  Resultado Neto Inversiones Realizadas</v>
      </c>
      <c r="C44" s="36">
        <f>Índice!$G$52*'Datos Generales'!C148*IF($C$9=$AR$9,1,$AR44)</f>
        <v>0</v>
      </c>
      <c r="D44" s="36">
        <f>Índice!$G$52*'Datos Generales'!D148*IF($C$9=$AR$9,1,$AR44)</f>
        <v>3596.2519863227371</v>
      </c>
      <c r="E44" s="36">
        <f>Índice!$G$52*'Datos Generales'!E148*IF($C$9=$AR$9,1,$AR44)</f>
        <v>1924.3219116870112</v>
      </c>
      <c r="F44" s="36">
        <f>Índice!$G$52*'Datos Generales'!F148*IF($C$9=$AR$9,1,$AR44)</f>
        <v>88.315030190744821</v>
      </c>
      <c r="G44" s="36">
        <f>Índice!$G$52*'Datos Generales'!G148*IF($C$9=$AR$9,1,$AR44)</f>
        <v>-1.4628452612488549</v>
      </c>
      <c r="H44" s="36">
        <f>Índice!$G$52*'Datos Generales'!H148*IF($C$9=$AR$9,1,$AR44)</f>
        <v>787.92928129731922</v>
      </c>
      <c r="I44" s="36">
        <f>Índice!$G$52*'Datos Generales'!I148*IF($C$9=$AR$9,1,$AR44)</f>
        <v>0</v>
      </c>
      <c r="J44" s="36">
        <f>Índice!$G$52*'Datos Generales'!J148*IF($C$9=$AR$9,1,$AR44)</f>
        <v>3806.1872911405671</v>
      </c>
      <c r="K44" s="36">
        <f>Índice!$G$52*'Datos Generales'!K148*IF($C$9=$AR$9,1,$AR44)</f>
        <v>40.55143142810779</v>
      </c>
      <c r="L44" s="36">
        <f>Índice!$G$52*'Datos Generales'!L148*IF($C$9=$AR$9,1,$AR44)</f>
        <v>0</v>
      </c>
      <c r="M44" s="36">
        <f>Índice!$G$52*'Datos Generales'!M148*IF($C$9=$AR$9,1,$AR44)</f>
        <v>0</v>
      </c>
      <c r="N44" s="36">
        <f>Índice!$G$52*'Datos Generales'!N148*IF($C$9=$AR$9,1,$AR44)</f>
        <v>0</v>
      </c>
      <c r="O44" s="36">
        <f>Índice!$G$52*'Datos Generales'!O148*IF($C$9=$AR$9,1,$AR44)</f>
        <v>1162.9279630356014</v>
      </c>
      <c r="P44" s="36">
        <f>Índice!$G$52*'Datos Generales'!P148*IF($C$9=$AR$9,1,$AR44)</f>
        <v>1440.6644447294536</v>
      </c>
      <c r="Q44" s="36">
        <f>Índice!$G$52*'Datos Generales'!Q148*IF($C$9=$AR$9,1,$AR44)</f>
        <v>12351.516953526087</v>
      </c>
      <c r="R44" s="36">
        <f>Índice!$G$52*'Datos Generales'!R148*IF($C$9=$AR$9,1,$AR44)</f>
        <v>78.925604792961479</v>
      </c>
      <c r="S44" s="36">
        <f>Índice!$G$52*'Datos Generales'!S148*IF($C$9=$AR$9,1,$AR44)</f>
        <v>37853.536530478043</v>
      </c>
      <c r="T44" s="36">
        <f>Índice!$G$52*'Datos Generales'!T148*IF($C$9=$AR$9,1,$AR44)</f>
        <v>0</v>
      </c>
      <c r="U44" s="36">
        <f>Índice!$G$52*'Datos Generales'!U148*IF($C$9=$AR$9,1,$AR44)</f>
        <v>0</v>
      </c>
      <c r="V44" s="36">
        <f>Índice!$G$52*'Datos Generales'!V148*IF($C$9=$AR$9,1,$AR44)</f>
        <v>0</v>
      </c>
      <c r="W44" s="36">
        <f>Índice!$G$52*'Datos Generales'!W148*IF($C$9=$AR$9,1,$AR44)</f>
        <v>0</v>
      </c>
      <c r="X44" s="36">
        <f>Índice!$G$52*'Datos Generales'!X148*IF($C$9=$AR$9,1,$AR44)</f>
        <v>1500.0967859248433</v>
      </c>
      <c r="Y44" s="36">
        <f>Índice!$G$52*'Datos Generales'!Y148*IF($C$9=$AR$9,1,$AR44)</f>
        <v>0</v>
      </c>
      <c r="Z44" s="36">
        <f>Índice!$G$52*'Datos Generales'!Z148*IF($C$9=$AR$9,1,$AR44)</f>
        <v>313.55918076583015</v>
      </c>
      <c r="AA44" s="36">
        <f>Índice!$G$52*'Datos Generales'!AA148*IF($C$9=$AR$9,1,$AR44)</f>
        <v>0</v>
      </c>
      <c r="AB44" s="36">
        <f>Índice!$G$52*'Datos Generales'!AB148*IF($C$9=$AR$9,1,$AR44)</f>
        <v>0</v>
      </c>
      <c r="AC44" s="36">
        <f>Índice!$G$52*'Datos Generales'!AC148*IF($C$9=$AR$9,1,$AR44)</f>
        <v>-0.23813760066841824</v>
      </c>
      <c r="AD44" s="36">
        <f>Índice!$G$52*'Datos Generales'!AD148*IF($C$9=$AR$9,1,$AR44)</f>
        <v>11194.88262707958</v>
      </c>
      <c r="AE44" s="36">
        <f>Índice!$G$52*'Datos Generales'!AE148*IF($C$9=$AR$9,1,$AR44)</f>
        <v>0</v>
      </c>
      <c r="AF44" s="36">
        <f>Índice!$G$52*'Datos Generales'!AF148*IF($C$9=$AR$9,1,$AR44)</f>
        <v>3302.6963640130543</v>
      </c>
      <c r="AG44" s="36">
        <f>Índice!$G$52*'Datos Generales'!AG148*IF($C$9=$AR$9,1,$AR44)</f>
        <v>10355.345525751691</v>
      </c>
      <c r="AH44" s="36">
        <f>Índice!$G$52*'Datos Generales'!AH148*IF($C$9=$AR$9,1,$AR44)</f>
        <v>11.906880033420912</v>
      </c>
      <c r="AI44" s="36">
        <f>Índice!$G$52*'Datos Generales'!AI148*IF($C$9=$AR$9,1,$AR44)</f>
        <v>0</v>
      </c>
      <c r="AJ44" s="36">
        <f>Índice!$G$52*'Datos Generales'!AJ148*IF($C$9=$AR$9,1,$AR44)</f>
        <v>-3.4019657238345463E-2</v>
      </c>
      <c r="AK44" s="36">
        <f>Índice!$G$52*'Datos Generales'!AK148*IF($C$9=$AR$9,1,$AR44)</f>
        <v>0</v>
      </c>
      <c r="AL44" s="36">
        <f>Índice!$G$52*'Datos Generales'!AL148*IF($C$9=$AR$9,1,$AR44)</f>
        <v>0</v>
      </c>
      <c r="AM44" s="36">
        <f>Índice!$G$52*'Datos Generales'!AM148*IF($C$9=$AR$9,1,$AR44)</f>
        <v>0</v>
      </c>
      <c r="AN44" s="36">
        <f>Índice!$G$52*'Datos Generales'!AN148*IF($C$9=$AR$9,1,$AR44)</f>
        <v>0</v>
      </c>
      <c r="AO44" s="36">
        <f>Índice!$G$52*'Datos Generales'!AO148*IF($C$9=$AR$9,1,$AR44)</f>
        <v>0</v>
      </c>
      <c r="AP44" s="36">
        <f>Índice!$G$52*'Datos Generales'!AP148*IF($C$9=$AR$9,1,$AR44)</f>
        <v>0</v>
      </c>
      <c r="AQ44" s="36">
        <f>Índice!$G$52*'Datos Generales'!AQ148*IF($C$9=$AR$9,1,$AR44)</f>
        <v>89807.880789677904</v>
      </c>
      <c r="AR44" s="240">
        <v>1</v>
      </c>
    </row>
    <row r="45" spans="2:44" x14ac:dyDescent="0.2">
      <c r="B45" s="56" t="str">
        <f>'Datos Generales'!B149</f>
        <v>5.31.31.10  Inversiones Inmobiliarias Realizadas</v>
      </c>
      <c r="C45" s="36">
        <f>Índice!$G$52*'Datos Generales'!C149*IF($C$9=$AR$9,1,$AR45)</f>
        <v>0</v>
      </c>
      <c r="D45" s="36">
        <f>Índice!$G$52*'Datos Generales'!D149*IF($C$9=$AR$9,1,$AR45)</f>
        <v>446.26986365261581</v>
      </c>
      <c r="E45" s="36">
        <f>Índice!$G$52*'Datos Generales'!E149*IF($C$9=$AR$9,1,$AR45)</f>
        <v>0</v>
      </c>
      <c r="F45" s="36">
        <f>Índice!$G$52*'Datos Generales'!F149*IF($C$9=$AR$9,1,$AR45)</f>
        <v>0</v>
      </c>
      <c r="G45" s="36">
        <f>Índice!$G$52*'Datos Generales'!G149*IF($C$9=$AR$9,1,$AR45)</f>
        <v>0</v>
      </c>
      <c r="H45" s="36">
        <f>Índice!$G$52*'Datos Generales'!H149*IF($C$9=$AR$9,1,$AR45)</f>
        <v>0</v>
      </c>
      <c r="I45" s="36">
        <f>Índice!$G$52*'Datos Generales'!I149*IF($C$9=$AR$9,1,$AR45)</f>
        <v>0</v>
      </c>
      <c r="J45" s="36">
        <f>Índice!$G$52*'Datos Generales'!J149*IF($C$9=$AR$9,1,$AR45)</f>
        <v>0</v>
      </c>
      <c r="K45" s="36">
        <f>Índice!$G$52*'Datos Generales'!K149*IF($C$9=$AR$9,1,$AR45)</f>
        <v>0</v>
      </c>
      <c r="L45" s="36">
        <f>Índice!$G$52*'Datos Generales'!L149*IF($C$9=$AR$9,1,$AR45)</f>
        <v>0</v>
      </c>
      <c r="M45" s="36">
        <f>Índice!$G$52*'Datos Generales'!M149*IF($C$9=$AR$9,1,$AR45)</f>
        <v>0</v>
      </c>
      <c r="N45" s="36">
        <f>Índice!$G$52*'Datos Generales'!N149*IF($C$9=$AR$9,1,$AR45)</f>
        <v>0</v>
      </c>
      <c r="O45" s="36">
        <f>Índice!$G$52*'Datos Generales'!O149*IF($C$9=$AR$9,1,$AR45)</f>
        <v>0</v>
      </c>
      <c r="P45" s="36">
        <f>Índice!$G$52*'Datos Generales'!P149*IF($C$9=$AR$9,1,$AR45)</f>
        <v>0</v>
      </c>
      <c r="Q45" s="36">
        <f>Índice!$G$52*'Datos Generales'!Q149*IF($C$9=$AR$9,1,$AR45)</f>
        <v>423.30659501673262</v>
      </c>
      <c r="R45" s="36">
        <f>Índice!$G$52*'Datos Generales'!R149*IF($C$9=$AR$9,1,$AR45)</f>
        <v>0</v>
      </c>
      <c r="S45" s="36">
        <f>Índice!$G$52*'Datos Generales'!S149*IF($C$9=$AR$9,1,$AR45)</f>
        <v>1438.0449311221012</v>
      </c>
      <c r="T45" s="36">
        <f>Índice!$G$52*'Datos Generales'!T149*IF($C$9=$AR$9,1,$AR45)</f>
        <v>0</v>
      </c>
      <c r="U45" s="36">
        <f>Índice!$G$52*'Datos Generales'!U149*IF($C$9=$AR$9,1,$AR45)</f>
        <v>0</v>
      </c>
      <c r="V45" s="36">
        <f>Índice!$G$52*'Datos Generales'!V149*IF($C$9=$AR$9,1,$AR45)</f>
        <v>0</v>
      </c>
      <c r="W45" s="36">
        <f>Índice!$G$52*'Datos Generales'!W149*IF($C$9=$AR$9,1,$AR45)</f>
        <v>0</v>
      </c>
      <c r="X45" s="36">
        <f>Índice!$G$52*'Datos Generales'!X149*IF($C$9=$AR$9,1,$AR45)</f>
        <v>0</v>
      </c>
      <c r="Y45" s="36">
        <f>Índice!$G$52*'Datos Generales'!Y149*IF($C$9=$AR$9,1,$AR45)</f>
        <v>0</v>
      </c>
      <c r="Z45" s="36">
        <f>Índice!$G$52*'Datos Generales'!Z149*IF($C$9=$AR$9,1,$AR45)</f>
        <v>0</v>
      </c>
      <c r="AA45" s="36">
        <f>Índice!$G$52*'Datos Generales'!AA149*IF($C$9=$AR$9,1,$AR45)</f>
        <v>0</v>
      </c>
      <c r="AB45" s="36">
        <f>Índice!$G$52*'Datos Generales'!AB149*IF($C$9=$AR$9,1,$AR45)</f>
        <v>0</v>
      </c>
      <c r="AC45" s="36">
        <f>Índice!$G$52*'Datos Generales'!AC149*IF($C$9=$AR$9,1,$AR45)</f>
        <v>0</v>
      </c>
      <c r="AD45" s="36">
        <f>Índice!$G$52*'Datos Generales'!AD149*IF($C$9=$AR$9,1,$AR45)</f>
        <v>11194.88262707958</v>
      </c>
      <c r="AE45" s="36">
        <f>Índice!$G$52*'Datos Generales'!AE149*IF($C$9=$AR$9,1,$AR45)</f>
        <v>0</v>
      </c>
      <c r="AF45" s="36">
        <f>Índice!$G$52*'Datos Generales'!AF149*IF($C$9=$AR$9,1,$AR45)</f>
        <v>0</v>
      </c>
      <c r="AG45" s="36">
        <f>Índice!$G$52*'Datos Generales'!AG149*IF($C$9=$AR$9,1,$AR45)</f>
        <v>2305.512171042672</v>
      </c>
      <c r="AH45" s="36">
        <f>Índice!$G$52*'Datos Generales'!AH149*IF($C$9=$AR$9,1,$AR45)</f>
        <v>0</v>
      </c>
      <c r="AI45" s="36">
        <f>Índice!$G$52*'Datos Generales'!AI149*IF($C$9=$AR$9,1,$AR45)</f>
        <v>0</v>
      </c>
      <c r="AJ45" s="36">
        <f>Índice!$G$52*'Datos Generales'!AJ149*IF($C$9=$AR$9,1,$AR45)</f>
        <v>0</v>
      </c>
      <c r="AK45" s="36">
        <f>Índice!$G$52*'Datos Generales'!AK149*IF($C$9=$AR$9,1,$AR45)</f>
        <v>0</v>
      </c>
      <c r="AL45" s="36">
        <f>Índice!$G$52*'Datos Generales'!AL149*IF($C$9=$AR$9,1,$AR45)</f>
        <v>0</v>
      </c>
      <c r="AM45" s="36">
        <f>Índice!$G$52*'Datos Generales'!AM149*IF($C$9=$AR$9,1,$AR45)</f>
        <v>0</v>
      </c>
      <c r="AN45" s="36">
        <f>Índice!$G$52*'Datos Generales'!AN149*IF($C$9=$AR$9,1,$AR45)</f>
        <v>0</v>
      </c>
      <c r="AO45" s="36">
        <f>Índice!$G$52*'Datos Generales'!AO149*IF($C$9=$AR$9,1,$AR45)</f>
        <v>0</v>
      </c>
      <c r="AP45" s="36">
        <f>Índice!$G$52*'Datos Generales'!AP149*IF($C$9=$AR$9,1,$AR45)</f>
        <v>0</v>
      </c>
      <c r="AQ45" s="36">
        <f>Índice!$G$52*'Datos Generales'!AQ149*IF($C$9=$AR$9,1,$AR45)</f>
        <v>15808.016187913701</v>
      </c>
      <c r="AR45" s="240">
        <v>1</v>
      </c>
    </row>
    <row r="46" spans="2:44" x14ac:dyDescent="0.2">
      <c r="B46" s="56" t="str">
        <f>'Datos Generales'!B150</f>
        <v>5.31.31.20  Inversiones Financieras Realizadas</v>
      </c>
      <c r="C46" s="36">
        <f>Índice!$G$52*'Datos Generales'!C150*IF($C$9=$AR$9,1,$AR46)</f>
        <v>0</v>
      </c>
      <c r="D46" s="36">
        <f>Índice!$G$52*'Datos Generales'!D150*IF($C$9=$AR$9,1,$AR46)</f>
        <v>3149.9821226701215</v>
      </c>
      <c r="E46" s="36">
        <f>Índice!$G$52*'Datos Generales'!E150*IF($C$9=$AR$9,1,$AR46)</f>
        <v>1924.3219116870112</v>
      </c>
      <c r="F46" s="36">
        <f>Índice!$G$52*'Datos Generales'!F150*IF($C$9=$AR$9,1,$AR46)</f>
        <v>88.315030190744821</v>
      </c>
      <c r="G46" s="36">
        <f>Índice!$G$52*'Datos Generales'!G150*IF($C$9=$AR$9,1,$AR46)</f>
        <v>-1.4628452612488549</v>
      </c>
      <c r="H46" s="36">
        <f>Índice!$G$52*'Datos Generales'!H150*IF($C$9=$AR$9,1,$AR46)</f>
        <v>787.92928129731922</v>
      </c>
      <c r="I46" s="36">
        <f>Índice!$G$52*'Datos Generales'!I150*IF($C$9=$AR$9,1,$AR46)</f>
        <v>0</v>
      </c>
      <c r="J46" s="36">
        <f>Índice!$G$52*'Datos Generales'!J150*IF($C$9=$AR$9,1,$AR46)</f>
        <v>3806.1872911405671</v>
      </c>
      <c r="K46" s="36">
        <f>Índice!$G$52*'Datos Generales'!K150*IF($C$9=$AR$9,1,$AR46)</f>
        <v>40.55143142810779</v>
      </c>
      <c r="L46" s="36">
        <f>Índice!$G$52*'Datos Generales'!L150*IF($C$9=$AR$9,1,$AR46)</f>
        <v>0</v>
      </c>
      <c r="M46" s="36">
        <f>Índice!$G$52*'Datos Generales'!M150*IF($C$9=$AR$9,1,$AR46)</f>
        <v>0</v>
      </c>
      <c r="N46" s="36">
        <f>Índice!$G$52*'Datos Generales'!N150*IF($C$9=$AR$9,1,$AR46)</f>
        <v>0</v>
      </c>
      <c r="O46" s="36">
        <f>Índice!$G$52*'Datos Generales'!O150*IF($C$9=$AR$9,1,$AR46)</f>
        <v>1162.9279630356014</v>
      </c>
      <c r="P46" s="36">
        <f>Índice!$G$52*'Datos Generales'!P150*IF($C$9=$AR$9,1,$AR46)</f>
        <v>1440.6644447294536</v>
      </c>
      <c r="Q46" s="36">
        <f>Índice!$G$52*'Datos Generales'!Q150*IF($C$9=$AR$9,1,$AR46)</f>
        <v>11928.210358509356</v>
      </c>
      <c r="R46" s="36">
        <f>Índice!$G$52*'Datos Generales'!R150*IF($C$9=$AR$9,1,$AR46)</f>
        <v>78.925604792961479</v>
      </c>
      <c r="S46" s="36">
        <f>Índice!$G$52*'Datos Generales'!S150*IF($C$9=$AR$9,1,$AR46)</f>
        <v>36415.491599355941</v>
      </c>
      <c r="T46" s="36">
        <f>Índice!$G$52*'Datos Generales'!T150*IF($C$9=$AR$9,1,$AR46)</f>
        <v>0</v>
      </c>
      <c r="U46" s="36">
        <f>Índice!$G$52*'Datos Generales'!U150*IF($C$9=$AR$9,1,$AR46)</f>
        <v>0</v>
      </c>
      <c r="V46" s="36">
        <f>Índice!$G$52*'Datos Generales'!V150*IF($C$9=$AR$9,1,$AR46)</f>
        <v>0</v>
      </c>
      <c r="W46" s="36">
        <f>Índice!$G$52*'Datos Generales'!W150*IF($C$9=$AR$9,1,$AR46)</f>
        <v>0</v>
      </c>
      <c r="X46" s="36">
        <f>Índice!$G$52*'Datos Generales'!X150*IF($C$9=$AR$9,1,$AR46)</f>
        <v>1500.0967859248433</v>
      </c>
      <c r="Y46" s="36">
        <f>Índice!$G$52*'Datos Generales'!Y150*IF($C$9=$AR$9,1,$AR46)</f>
        <v>0</v>
      </c>
      <c r="Z46" s="36">
        <f>Índice!$G$52*'Datos Generales'!Z150*IF($C$9=$AR$9,1,$AR46)</f>
        <v>313.55918076583015</v>
      </c>
      <c r="AA46" s="36">
        <f>Índice!$G$52*'Datos Generales'!AA150*IF($C$9=$AR$9,1,$AR46)</f>
        <v>0</v>
      </c>
      <c r="AB46" s="36">
        <f>Índice!$G$52*'Datos Generales'!AB150*IF($C$9=$AR$9,1,$AR46)</f>
        <v>0</v>
      </c>
      <c r="AC46" s="36">
        <f>Índice!$G$52*'Datos Generales'!AC150*IF($C$9=$AR$9,1,$AR46)</f>
        <v>-0.23813760066841824</v>
      </c>
      <c r="AD46" s="36">
        <f>Índice!$G$52*'Datos Generales'!AD150*IF($C$9=$AR$9,1,$AR46)</f>
        <v>0</v>
      </c>
      <c r="AE46" s="36">
        <f>Índice!$G$52*'Datos Generales'!AE150*IF($C$9=$AR$9,1,$AR46)</f>
        <v>0</v>
      </c>
      <c r="AF46" s="36">
        <f>Índice!$G$52*'Datos Generales'!AF150*IF($C$9=$AR$9,1,$AR46)</f>
        <v>3302.6963640130543</v>
      </c>
      <c r="AG46" s="36">
        <f>Índice!$G$52*'Datos Generales'!AG150*IF($C$9=$AR$9,1,$AR46)</f>
        <v>8049.8333547090187</v>
      </c>
      <c r="AH46" s="36">
        <f>Índice!$G$52*'Datos Generales'!AH150*IF($C$9=$AR$9,1,$AR46)</f>
        <v>11.906880033420912</v>
      </c>
      <c r="AI46" s="36">
        <f>Índice!$G$52*'Datos Generales'!AI150*IF($C$9=$AR$9,1,$AR46)</f>
        <v>0</v>
      </c>
      <c r="AJ46" s="36">
        <f>Índice!$G$52*'Datos Generales'!AJ150*IF($C$9=$AR$9,1,$AR46)</f>
        <v>-3.4019657238345463E-2</v>
      </c>
      <c r="AK46" s="36">
        <f>Índice!$G$52*'Datos Generales'!AK150*IF($C$9=$AR$9,1,$AR46)</f>
        <v>0</v>
      </c>
      <c r="AL46" s="36">
        <f>Índice!$G$52*'Datos Generales'!AL150*IF($C$9=$AR$9,1,$AR46)</f>
        <v>0</v>
      </c>
      <c r="AM46" s="36">
        <f>Índice!$G$52*'Datos Generales'!AM150*IF($C$9=$AR$9,1,$AR46)</f>
        <v>0</v>
      </c>
      <c r="AN46" s="36">
        <f>Índice!$G$52*'Datos Generales'!AN150*IF($C$9=$AR$9,1,$AR46)</f>
        <v>0</v>
      </c>
      <c r="AO46" s="36">
        <f>Índice!$G$52*'Datos Generales'!AO150*IF($C$9=$AR$9,1,$AR46)</f>
        <v>0</v>
      </c>
      <c r="AP46" s="36">
        <f>Índice!$G$52*'Datos Generales'!AP150*IF($C$9=$AR$9,1,$AR46)</f>
        <v>0</v>
      </c>
      <c r="AQ46" s="36">
        <f>Índice!$G$52*'Datos Generales'!AQ150*IF($C$9=$AR$9,1,$AR46)</f>
        <v>73999.864601764202</v>
      </c>
      <c r="AR46" s="240">
        <v>1</v>
      </c>
    </row>
    <row r="47" spans="2:44" x14ac:dyDescent="0.2">
      <c r="B47" s="55" t="str">
        <f>'Datos Generales'!B151</f>
        <v>5.31.32.00  Resultado Neto Inversiones No Realizadas</v>
      </c>
      <c r="C47" s="36">
        <f>Índice!$G$52*'Datos Generales'!C151*IF($C$9=$AR$9,1,$AR47)</f>
        <v>511.89378246538416</v>
      </c>
      <c r="D47" s="36">
        <f>Índice!$G$52*'Datos Generales'!D151*IF($C$9=$AR$9,1,$AR47)</f>
        <v>-2.0071597770623821</v>
      </c>
      <c r="E47" s="36">
        <f>Índice!$G$52*'Datos Generales'!E151*IF($C$9=$AR$9,1,$AR47)</f>
        <v>5934.729205229366</v>
      </c>
      <c r="F47" s="36">
        <f>Índice!$G$52*'Datos Generales'!F151*IF($C$9=$AR$9,1,$AR47)</f>
        <v>-1.3948059467721641</v>
      </c>
      <c r="G47" s="36">
        <f>Índice!$G$52*'Datos Generales'!G151*IF($C$9=$AR$9,1,$AR47)</f>
        <v>351.42305927210862</v>
      </c>
      <c r="H47" s="36">
        <f>Índice!$G$52*'Datos Generales'!H151*IF($C$9=$AR$9,1,$AR47)</f>
        <v>50.859387571326465</v>
      </c>
      <c r="I47" s="36">
        <f>Índice!$G$52*'Datos Generales'!I151*IF($C$9=$AR$9,1,$AR47)</f>
        <v>0</v>
      </c>
      <c r="J47" s="36">
        <f>Índice!$G$52*'Datos Generales'!J151*IF($C$9=$AR$9,1,$AR47)</f>
        <v>0</v>
      </c>
      <c r="K47" s="36">
        <f>Índice!$G$52*'Datos Generales'!K151*IF($C$9=$AR$9,1,$AR47)</f>
        <v>11.498644146560766</v>
      </c>
      <c r="L47" s="36">
        <f>Índice!$G$52*'Datos Generales'!L151*IF($C$9=$AR$9,1,$AR47)</f>
        <v>-96.30964964175601</v>
      </c>
      <c r="M47" s="36">
        <f>Índice!$G$52*'Datos Generales'!M151*IF($C$9=$AR$9,1,$AR47)</f>
        <v>3511.7811773999256</v>
      </c>
      <c r="N47" s="36">
        <f>Índice!$G$52*'Datos Generales'!N151*IF($C$9=$AR$9,1,$AR47)</f>
        <v>367.44631783136936</v>
      </c>
      <c r="O47" s="36">
        <f>Índice!$G$52*'Datos Generales'!O151*IF($C$9=$AR$9,1,$AR47)</f>
        <v>0</v>
      </c>
      <c r="P47" s="36">
        <f>Índice!$G$52*'Datos Generales'!P151*IF($C$9=$AR$9,1,$AR47)</f>
        <v>-0.27215725790676371</v>
      </c>
      <c r="Q47" s="36">
        <f>Índice!$G$52*'Datos Generales'!Q151*IF($C$9=$AR$9,1,$AR47)</f>
        <v>-96.956023129284574</v>
      </c>
      <c r="R47" s="36">
        <f>Índice!$G$52*'Datos Generales'!R151*IF($C$9=$AR$9,1,$AR47)</f>
        <v>20.343755028530587</v>
      </c>
      <c r="S47" s="36">
        <f>Índice!$G$52*'Datos Generales'!S151*IF($C$9=$AR$9,1,$AR47)</f>
        <v>0</v>
      </c>
      <c r="T47" s="36">
        <f>Índice!$G$52*'Datos Generales'!T151*IF($C$9=$AR$9,1,$AR47)</f>
        <v>0</v>
      </c>
      <c r="U47" s="36">
        <f>Índice!$G$52*'Datos Generales'!U151*IF($C$9=$AR$9,1,$AR47)</f>
        <v>-8.3007963661562929</v>
      </c>
      <c r="V47" s="36">
        <f>Índice!$G$52*'Datos Generales'!V151*IF($C$9=$AR$9,1,$AR47)</f>
        <v>23.711701095126788</v>
      </c>
      <c r="W47" s="36">
        <f>Índice!$G$52*'Datos Generales'!W151*IF($C$9=$AR$9,1,$AR47)</f>
        <v>0</v>
      </c>
      <c r="X47" s="36">
        <f>Índice!$G$52*'Datos Generales'!X151*IF($C$9=$AR$9,1,$AR47)</f>
        <v>3675.3136697446521</v>
      </c>
      <c r="Y47" s="36">
        <f>Índice!$G$52*'Datos Generales'!Y151*IF($C$9=$AR$9,1,$AR47)</f>
        <v>2061.7953465871651</v>
      </c>
      <c r="Z47" s="36">
        <f>Índice!$G$52*'Datos Generales'!Z151*IF($C$9=$AR$9,1,$AR47)</f>
        <v>0</v>
      </c>
      <c r="AA47" s="36">
        <f>Índice!$G$52*'Datos Generales'!AA151*IF($C$9=$AR$9,1,$AR47)</f>
        <v>209.15285270134791</v>
      </c>
      <c r="AB47" s="36">
        <f>Índice!$G$52*'Datos Generales'!AB151*IF($C$9=$AR$9,1,$AR47)</f>
        <v>0</v>
      </c>
      <c r="AC47" s="36">
        <f>Índice!$G$52*'Datos Generales'!AC151*IF($C$9=$AR$9,1,$AR47)</f>
        <v>-43.238984349937084</v>
      </c>
      <c r="AD47" s="36">
        <f>Índice!$G$52*'Datos Generales'!AD151*IF($C$9=$AR$9,1,$AR47)</f>
        <v>40376.434311273741</v>
      </c>
      <c r="AE47" s="36">
        <f>Índice!$G$52*'Datos Generales'!AE151*IF($C$9=$AR$9,1,$AR47)</f>
        <v>19.527283254810296</v>
      </c>
      <c r="AF47" s="36">
        <f>Índice!$G$52*'Datos Generales'!AF151*IF($C$9=$AR$9,1,$AR47)</f>
        <v>-3093.7816489123747</v>
      </c>
      <c r="AG47" s="36">
        <f>Índice!$G$52*'Datos Generales'!AG151*IF($C$9=$AR$9,1,$AR47)</f>
        <v>-3362.332823151874</v>
      </c>
      <c r="AH47" s="36">
        <f>Índice!$G$52*'Datos Generales'!AH151*IF($C$9=$AR$9,1,$AR47)</f>
        <v>-0.20411794343007278</v>
      </c>
      <c r="AI47" s="36">
        <f>Índice!$G$52*'Datos Generales'!AI151*IF($C$9=$AR$9,1,$AR47)</f>
        <v>0</v>
      </c>
      <c r="AJ47" s="36">
        <f>Índice!$G$52*'Datos Generales'!AJ151*IF($C$9=$AR$9,1,$AR47)</f>
        <v>-1717.5164153351091</v>
      </c>
      <c r="AK47" s="36">
        <f>Índice!$G$52*'Datos Generales'!AK151*IF($C$9=$AR$9,1,$AR47)</f>
        <v>0</v>
      </c>
      <c r="AL47" s="36">
        <f>Índice!$G$52*'Datos Generales'!AL151*IF($C$9=$AR$9,1,$AR47)</f>
        <v>0</v>
      </c>
      <c r="AM47" s="36">
        <f>Índice!$G$52*'Datos Generales'!AM151*IF($C$9=$AR$9,1,$AR47)</f>
        <v>0</v>
      </c>
      <c r="AN47" s="36">
        <f>Índice!$G$52*'Datos Generales'!AN151*IF($C$9=$AR$9,1,$AR47)</f>
        <v>0</v>
      </c>
      <c r="AO47" s="36">
        <f>Índice!$G$52*'Datos Generales'!AO151*IF($C$9=$AR$9,1,$AR47)</f>
        <v>0</v>
      </c>
      <c r="AP47" s="36">
        <f>Índice!$G$52*'Datos Generales'!AP151*IF($C$9=$AR$9,1,$AR47)</f>
        <v>0</v>
      </c>
      <c r="AQ47" s="36">
        <f>Índice!$G$52*'Datos Generales'!AQ151*IF($C$9=$AR$9,1,$AR47)</f>
        <v>48703.595911789751</v>
      </c>
      <c r="AR47" s="240">
        <v>1</v>
      </c>
    </row>
    <row r="48" spans="2:44" x14ac:dyDescent="0.2">
      <c r="B48" s="56" t="str">
        <f>'Datos Generales'!B152</f>
        <v>5.31.32.10  Inversiones Inmobiliarias No Realizadas</v>
      </c>
      <c r="C48" s="36">
        <f>Índice!$G$52*'Datos Generales'!C152*IF($C$9=$AR$9,1,$AR48)</f>
        <v>0</v>
      </c>
      <c r="D48" s="36">
        <f>Índice!$G$52*'Datos Generales'!D152*IF($C$9=$AR$9,1,$AR48)</f>
        <v>0</v>
      </c>
      <c r="E48" s="36">
        <f>Índice!$G$52*'Datos Generales'!E152*IF($C$9=$AR$9,1,$AR48)</f>
        <v>0</v>
      </c>
      <c r="F48" s="36">
        <f>Índice!$G$52*'Datos Generales'!F152*IF($C$9=$AR$9,1,$AR48)</f>
        <v>0</v>
      </c>
      <c r="G48" s="36">
        <f>Índice!$G$52*'Datos Generales'!G152*IF($C$9=$AR$9,1,$AR48)</f>
        <v>0</v>
      </c>
      <c r="H48" s="36">
        <f>Índice!$G$52*'Datos Generales'!H152*IF($C$9=$AR$9,1,$AR48)</f>
        <v>0</v>
      </c>
      <c r="I48" s="36">
        <f>Índice!$G$52*'Datos Generales'!I152*IF($C$9=$AR$9,1,$AR48)</f>
        <v>0</v>
      </c>
      <c r="J48" s="36">
        <f>Índice!$G$52*'Datos Generales'!J152*IF($C$9=$AR$9,1,$AR48)</f>
        <v>0</v>
      </c>
      <c r="K48" s="36">
        <f>Índice!$G$52*'Datos Generales'!K152*IF($C$9=$AR$9,1,$AR48)</f>
        <v>0</v>
      </c>
      <c r="L48" s="36">
        <f>Índice!$G$52*'Datos Generales'!L152*IF($C$9=$AR$9,1,$AR48)</f>
        <v>0</v>
      </c>
      <c r="M48" s="36">
        <f>Índice!$G$52*'Datos Generales'!M152*IF($C$9=$AR$9,1,$AR48)</f>
        <v>2424.1387158327825</v>
      </c>
      <c r="N48" s="36">
        <f>Índice!$G$52*'Datos Generales'!N152*IF($C$9=$AR$9,1,$AR48)</f>
        <v>367.44631783136936</v>
      </c>
      <c r="O48" s="36">
        <f>Índice!$G$52*'Datos Generales'!O152*IF($C$9=$AR$9,1,$AR48)</f>
        <v>0</v>
      </c>
      <c r="P48" s="36">
        <f>Índice!$G$52*'Datos Generales'!P152*IF($C$9=$AR$9,1,$AR48)</f>
        <v>0</v>
      </c>
      <c r="Q48" s="36">
        <f>Índice!$G$52*'Datos Generales'!Q152*IF($C$9=$AR$9,1,$AR48)</f>
        <v>0</v>
      </c>
      <c r="R48" s="36">
        <f>Índice!$G$52*'Datos Generales'!R152*IF($C$9=$AR$9,1,$AR48)</f>
        <v>7.7564818503427659</v>
      </c>
      <c r="S48" s="36">
        <f>Índice!$G$52*'Datos Generales'!S152*IF($C$9=$AR$9,1,$AR48)</f>
        <v>0</v>
      </c>
      <c r="T48" s="36">
        <f>Índice!$G$52*'Datos Generales'!T152*IF($C$9=$AR$9,1,$AR48)</f>
        <v>0</v>
      </c>
      <c r="U48" s="36">
        <f>Índice!$G$52*'Datos Generales'!U152*IF($C$9=$AR$9,1,$AR48)</f>
        <v>0</v>
      </c>
      <c r="V48" s="36">
        <f>Índice!$G$52*'Datos Generales'!V152*IF($C$9=$AR$9,1,$AR48)</f>
        <v>0</v>
      </c>
      <c r="W48" s="36">
        <f>Índice!$G$52*'Datos Generales'!W152*IF($C$9=$AR$9,1,$AR48)</f>
        <v>0</v>
      </c>
      <c r="X48" s="36">
        <f>Índice!$G$52*'Datos Generales'!X152*IF($C$9=$AR$9,1,$AR48)</f>
        <v>0</v>
      </c>
      <c r="Y48" s="36">
        <f>Índice!$G$52*'Datos Generales'!Y152*IF($C$9=$AR$9,1,$AR48)</f>
        <v>0</v>
      </c>
      <c r="Z48" s="36">
        <f>Índice!$G$52*'Datos Generales'!Z152*IF($C$9=$AR$9,1,$AR48)</f>
        <v>0</v>
      </c>
      <c r="AA48" s="36">
        <f>Índice!$G$52*'Datos Generales'!AA152*IF($C$9=$AR$9,1,$AR48)</f>
        <v>0</v>
      </c>
      <c r="AB48" s="36">
        <f>Índice!$G$52*'Datos Generales'!AB152*IF($C$9=$AR$9,1,$AR48)</f>
        <v>0</v>
      </c>
      <c r="AC48" s="36">
        <f>Índice!$G$52*'Datos Generales'!AC152*IF($C$9=$AR$9,1,$AR48)</f>
        <v>0</v>
      </c>
      <c r="AD48" s="36">
        <f>Índice!$G$52*'Datos Generales'!AD152*IF($C$9=$AR$9,1,$AR48)</f>
        <v>0</v>
      </c>
      <c r="AE48" s="36">
        <f>Índice!$G$52*'Datos Generales'!AE152*IF($C$9=$AR$9,1,$AR48)</f>
        <v>0</v>
      </c>
      <c r="AF48" s="36">
        <f>Índice!$G$52*'Datos Generales'!AF152*IF($C$9=$AR$9,1,$AR48)</f>
        <v>0</v>
      </c>
      <c r="AG48" s="36">
        <f>Índice!$G$52*'Datos Generales'!AG152*IF($C$9=$AR$9,1,$AR48)</f>
        <v>0</v>
      </c>
      <c r="AH48" s="36">
        <f>Índice!$G$52*'Datos Generales'!AH152*IF($C$9=$AR$9,1,$AR48)</f>
        <v>0</v>
      </c>
      <c r="AI48" s="36">
        <f>Índice!$G$52*'Datos Generales'!AI152*IF($C$9=$AR$9,1,$AR48)</f>
        <v>0</v>
      </c>
      <c r="AJ48" s="36">
        <f>Índice!$G$52*'Datos Generales'!AJ152*IF($C$9=$AR$9,1,$AR48)</f>
        <v>0</v>
      </c>
      <c r="AK48" s="36">
        <f>Índice!$G$52*'Datos Generales'!AK152*IF($C$9=$AR$9,1,$AR48)</f>
        <v>0</v>
      </c>
      <c r="AL48" s="36">
        <f>Índice!$G$52*'Datos Generales'!AL152*IF($C$9=$AR$9,1,$AR48)</f>
        <v>0</v>
      </c>
      <c r="AM48" s="36">
        <f>Índice!$G$52*'Datos Generales'!AM152*IF($C$9=$AR$9,1,$AR48)</f>
        <v>0</v>
      </c>
      <c r="AN48" s="36">
        <f>Índice!$G$52*'Datos Generales'!AN152*IF($C$9=$AR$9,1,$AR48)</f>
        <v>0</v>
      </c>
      <c r="AO48" s="36">
        <f>Índice!$G$52*'Datos Generales'!AO152*IF($C$9=$AR$9,1,$AR48)</f>
        <v>0</v>
      </c>
      <c r="AP48" s="36">
        <f>Índice!$G$52*'Datos Generales'!AP152*IF($C$9=$AR$9,1,$AR48)</f>
        <v>0</v>
      </c>
      <c r="AQ48" s="36">
        <f>Índice!$G$52*'Datos Generales'!AQ152*IF($C$9=$AR$9,1,$AR48)</f>
        <v>2799.3415155144949</v>
      </c>
      <c r="AR48" s="240">
        <v>1</v>
      </c>
    </row>
    <row r="49" spans="2:44" x14ac:dyDescent="0.2">
      <c r="B49" s="56" t="str">
        <f>'Datos Generales'!B153</f>
        <v>5.31.32.20  Inversiones Financieras No Realizadas</v>
      </c>
      <c r="C49" s="36">
        <f>Índice!$G$52*'Datos Generales'!C153*IF($C$9=$AR$9,1,$AR49)</f>
        <v>511.89378246538416</v>
      </c>
      <c r="D49" s="36">
        <f>Índice!$G$52*'Datos Generales'!D153*IF($C$9=$AR$9,1,$AR49)</f>
        <v>-2.0071597770623821</v>
      </c>
      <c r="E49" s="36">
        <f>Índice!$G$52*'Datos Generales'!E153*IF($C$9=$AR$9,1,$AR49)</f>
        <v>5934.729205229366</v>
      </c>
      <c r="F49" s="36">
        <f>Índice!$G$52*'Datos Generales'!F153*IF($C$9=$AR$9,1,$AR49)</f>
        <v>-1.3948059467721641</v>
      </c>
      <c r="G49" s="36">
        <f>Índice!$G$52*'Datos Generales'!G153*IF($C$9=$AR$9,1,$AR49)</f>
        <v>351.42305927210862</v>
      </c>
      <c r="H49" s="36">
        <f>Índice!$G$52*'Datos Generales'!H153*IF($C$9=$AR$9,1,$AR49)</f>
        <v>50.859387571326465</v>
      </c>
      <c r="I49" s="36">
        <f>Índice!$G$52*'Datos Generales'!I153*IF($C$9=$AR$9,1,$AR49)</f>
        <v>0</v>
      </c>
      <c r="J49" s="36">
        <f>Índice!$G$52*'Datos Generales'!J153*IF($C$9=$AR$9,1,$AR49)</f>
        <v>0</v>
      </c>
      <c r="K49" s="36">
        <f>Índice!$G$52*'Datos Generales'!K153*IF($C$9=$AR$9,1,$AR49)</f>
        <v>11.498644146560766</v>
      </c>
      <c r="L49" s="36">
        <f>Índice!$G$52*'Datos Generales'!L153*IF($C$9=$AR$9,1,$AR49)</f>
        <v>-96.30964964175601</v>
      </c>
      <c r="M49" s="36">
        <f>Índice!$G$52*'Datos Generales'!M153*IF($C$9=$AR$9,1,$AR49)</f>
        <v>1087.6424615671428</v>
      </c>
      <c r="N49" s="36">
        <f>Índice!$G$52*'Datos Generales'!N153*IF($C$9=$AR$9,1,$AR49)</f>
        <v>0</v>
      </c>
      <c r="O49" s="36">
        <f>Índice!$G$52*'Datos Generales'!O153*IF($C$9=$AR$9,1,$AR49)</f>
        <v>0</v>
      </c>
      <c r="P49" s="36">
        <f>Índice!$G$52*'Datos Generales'!P153*IF($C$9=$AR$9,1,$AR49)</f>
        <v>-0.27215725790676371</v>
      </c>
      <c r="Q49" s="36">
        <f>Índice!$G$52*'Datos Generales'!Q153*IF($C$9=$AR$9,1,$AR49)</f>
        <v>-96.956023129284574</v>
      </c>
      <c r="R49" s="36">
        <f>Índice!$G$52*'Datos Generales'!R153*IF($C$9=$AR$9,1,$AR49)</f>
        <v>12.587273178187822</v>
      </c>
      <c r="S49" s="36">
        <f>Índice!$G$52*'Datos Generales'!S153*IF($C$9=$AR$9,1,$AR49)</f>
        <v>0</v>
      </c>
      <c r="T49" s="36">
        <f>Índice!$G$52*'Datos Generales'!T153*IF($C$9=$AR$9,1,$AR49)</f>
        <v>0</v>
      </c>
      <c r="U49" s="36">
        <f>Índice!$G$52*'Datos Generales'!U153*IF($C$9=$AR$9,1,$AR49)</f>
        <v>-8.3007963661562929</v>
      </c>
      <c r="V49" s="36">
        <f>Índice!$G$52*'Datos Generales'!V153*IF($C$9=$AR$9,1,$AR49)</f>
        <v>23.711701095126788</v>
      </c>
      <c r="W49" s="36">
        <f>Índice!$G$52*'Datos Generales'!W153*IF($C$9=$AR$9,1,$AR49)</f>
        <v>0</v>
      </c>
      <c r="X49" s="36">
        <f>Índice!$G$52*'Datos Generales'!X153*IF($C$9=$AR$9,1,$AR49)</f>
        <v>3675.3136697446521</v>
      </c>
      <c r="Y49" s="36">
        <f>Índice!$G$52*'Datos Generales'!Y153*IF($C$9=$AR$9,1,$AR49)</f>
        <v>2061.7953465871651</v>
      </c>
      <c r="Z49" s="36">
        <f>Índice!$G$52*'Datos Generales'!Z153*IF($C$9=$AR$9,1,$AR49)</f>
        <v>0</v>
      </c>
      <c r="AA49" s="36">
        <f>Índice!$G$52*'Datos Generales'!AA153*IF($C$9=$AR$9,1,$AR49)</f>
        <v>209.15285270134791</v>
      </c>
      <c r="AB49" s="36">
        <f>Índice!$G$52*'Datos Generales'!AB153*IF($C$9=$AR$9,1,$AR49)</f>
        <v>0</v>
      </c>
      <c r="AC49" s="36">
        <f>Índice!$G$52*'Datos Generales'!AC153*IF($C$9=$AR$9,1,$AR49)</f>
        <v>-43.238984349937084</v>
      </c>
      <c r="AD49" s="36">
        <f>Índice!$G$52*'Datos Generales'!AD153*IF($C$9=$AR$9,1,$AR49)</f>
        <v>40376.434311273741</v>
      </c>
      <c r="AE49" s="36">
        <f>Índice!$G$52*'Datos Generales'!AE153*IF($C$9=$AR$9,1,$AR49)</f>
        <v>19.527283254810296</v>
      </c>
      <c r="AF49" s="36">
        <f>Índice!$G$52*'Datos Generales'!AF153*IF($C$9=$AR$9,1,$AR49)</f>
        <v>-3093.7816489123747</v>
      </c>
      <c r="AG49" s="36">
        <f>Índice!$G$52*'Datos Generales'!AG153*IF($C$9=$AR$9,1,$AR49)</f>
        <v>-3362.332823151874</v>
      </c>
      <c r="AH49" s="36">
        <f>Índice!$G$52*'Datos Generales'!AH153*IF($C$9=$AR$9,1,$AR49)</f>
        <v>-0.20411794343007278</v>
      </c>
      <c r="AI49" s="36">
        <f>Índice!$G$52*'Datos Generales'!AI153*IF($C$9=$AR$9,1,$AR49)</f>
        <v>0</v>
      </c>
      <c r="AJ49" s="36">
        <f>Índice!$G$52*'Datos Generales'!AJ153*IF($C$9=$AR$9,1,$AR49)</f>
        <v>-1717.5164153351091</v>
      </c>
      <c r="AK49" s="36">
        <f>Índice!$G$52*'Datos Generales'!AK153*IF($C$9=$AR$9,1,$AR49)</f>
        <v>0</v>
      </c>
      <c r="AL49" s="36">
        <f>Índice!$G$52*'Datos Generales'!AL153*IF($C$9=$AR$9,1,$AR49)</f>
        <v>0</v>
      </c>
      <c r="AM49" s="36">
        <f>Índice!$G$52*'Datos Generales'!AM153*IF($C$9=$AR$9,1,$AR49)</f>
        <v>0</v>
      </c>
      <c r="AN49" s="36">
        <f>Índice!$G$52*'Datos Generales'!AN153*IF($C$9=$AR$9,1,$AR49)</f>
        <v>0</v>
      </c>
      <c r="AO49" s="36">
        <f>Índice!$G$52*'Datos Generales'!AO153*IF($C$9=$AR$9,1,$AR49)</f>
        <v>0</v>
      </c>
      <c r="AP49" s="36">
        <f>Índice!$G$52*'Datos Generales'!AP153*IF($C$9=$AR$9,1,$AR49)</f>
        <v>0</v>
      </c>
      <c r="AQ49" s="36">
        <f>Índice!$G$52*'Datos Generales'!AQ153*IF($C$9=$AR$9,1,$AR49)</f>
        <v>45904.254396275261</v>
      </c>
      <c r="AR49" s="240">
        <v>1</v>
      </c>
    </row>
    <row r="50" spans="2:44" x14ac:dyDescent="0.2">
      <c r="B50" s="55" t="str">
        <f>'Datos Generales'!B154</f>
        <v>5.31.33.00  Resultado Neto Inversiones Devengadas</v>
      </c>
      <c r="C50" s="36">
        <f>Índice!$G$52*'Datos Generales'!C154*IF($C$9=$AR$9,1,$AR50)</f>
        <v>37.149465704273247</v>
      </c>
      <c r="D50" s="36">
        <f>Índice!$G$52*'Datos Generales'!D154*IF($C$9=$AR$9,1,$AR50)</f>
        <v>1640.8701275771168</v>
      </c>
      <c r="E50" s="36">
        <f>Índice!$G$52*'Datos Generales'!E154*IF($C$9=$AR$9,1,$AR50)</f>
        <v>19465.061301721362</v>
      </c>
      <c r="F50" s="36">
        <f>Índice!$G$52*'Datos Generales'!F154*IF($C$9=$AR$9,1,$AR50)</f>
        <v>128941.27084511974</v>
      </c>
      <c r="G50" s="36">
        <f>Índice!$G$52*'Datos Generales'!G154*IF($C$9=$AR$9,1,$AR50)</f>
        <v>-62.902346233700762</v>
      </c>
      <c r="H50" s="36">
        <f>Índice!$G$52*'Datos Generales'!H154*IF($C$9=$AR$9,1,$AR50)</f>
        <v>13977.962746434145</v>
      </c>
      <c r="I50" s="36">
        <f>Índice!$G$52*'Datos Generales'!I154*IF($C$9=$AR$9,1,$AR50)</f>
        <v>151.79571059749745</v>
      </c>
      <c r="J50" s="36">
        <f>Índice!$G$52*'Datos Generales'!J154*IF($C$9=$AR$9,1,$AR50)</f>
        <v>38.748389594475483</v>
      </c>
      <c r="K50" s="36">
        <f>Índice!$G$52*'Datos Generales'!K154*IF($C$9=$AR$9,1,$AR50)</f>
        <v>12231.427563474728</v>
      </c>
      <c r="L50" s="36">
        <f>Índice!$G$52*'Datos Generales'!L154*IF($C$9=$AR$9,1,$AR50)</f>
        <v>74.503049351976571</v>
      </c>
      <c r="M50" s="36">
        <f>Índice!$G$52*'Datos Generales'!M154*IF($C$9=$AR$9,1,$AR50)</f>
        <v>59530.692024465578</v>
      </c>
      <c r="N50" s="36">
        <f>Índice!$G$52*'Datos Generales'!N154*IF($C$9=$AR$9,1,$AR50)</f>
        <v>-87.804735332169642</v>
      </c>
      <c r="O50" s="36">
        <f>Índice!$G$52*'Datos Generales'!O154*IF($C$9=$AR$9,1,$AR50)</f>
        <v>-3746.4147533727942</v>
      </c>
      <c r="P50" s="36">
        <f>Índice!$G$52*'Datos Generales'!P154*IF($C$9=$AR$9,1,$AR50)</f>
        <v>-162.34180434138455</v>
      </c>
      <c r="Q50" s="36">
        <f>Índice!$G$52*'Datos Generales'!Q154*IF($C$9=$AR$9,1,$AR50)</f>
        <v>5648.7599664838344</v>
      </c>
      <c r="R50" s="36">
        <f>Índice!$G$52*'Datos Generales'!R154*IF($C$9=$AR$9,1,$AR50)</f>
        <v>10.001779228073566</v>
      </c>
      <c r="S50" s="36">
        <f>Índice!$G$52*'Datos Generales'!S154*IF($C$9=$AR$9,1,$AR50)</f>
        <v>7917.5309077090933</v>
      </c>
      <c r="T50" s="36">
        <f>Índice!$G$52*'Datos Generales'!T154*IF($C$9=$AR$9,1,$AR50)</f>
        <v>0</v>
      </c>
      <c r="U50" s="36">
        <f>Índice!$G$52*'Datos Generales'!U154*IF($C$9=$AR$9,1,$AR50)</f>
        <v>10100.572312693721</v>
      </c>
      <c r="V50" s="36">
        <f>Índice!$G$52*'Datos Generales'!V154*IF($C$9=$AR$9,1,$AR50)</f>
        <v>337.20284254648021</v>
      </c>
      <c r="W50" s="36">
        <f>Índice!$G$52*'Datos Generales'!W154*IF($C$9=$AR$9,1,$AR50)</f>
        <v>546.15157730439807</v>
      </c>
      <c r="X50" s="36">
        <f>Índice!$G$52*'Datos Generales'!X154*IF($C$9=$AR$9,1,$AR50)</f>
        <v>1396.3708510051279</v>
      </c>
      <c r="Y50" s="36">
        <f>Índice!$G$52*'Datos Generales'!Y154*IF($C$9=$AR$9,1,$AR50)</f>
        <v>1105.0265064159373</v>
      </c>
      <c r="Z50" s="36">
        <f>Índice!$G$52*'Datos Generales'!Z154*IF($C$9=$AR$9,1,$AR50)</f>
        <v>378.12849020420981</v>
      </c>
      <c r="AA50" s="36">
        <f>Índice!$G$52*'Datos Generales'!AA154*IF($C$9=$AR$9,1,$AR50)</f>
        <v>1428.383348466411</v>
      </c>
      <c r="AB50" s="36">
        <f>Índice!$G$52*'Datos Generales'!AB154*IF($C$9=$AR$9,1,$AR50)</f>
        <v>-86.035713155775682</v>
      </c>
      <c r="AC50" s="36">
        <f>Índice!$G$52*'Datos Generales'!AC154*IF($C$9=$AR$9,1,$AR50)</f>
        <v>-228.88425389958829</v>
      </c>
      <c r="AD50" s="36">
        <f>Índice!$G$52*'Datos Generales'!AD154*IF($C$9=$AR$9,1,$AR50)</f>
        <v>11084.182662426003</v>
      </c>
      <c r="AE50" s="36">
        <f>Índice!$G$52*'Datos Generales'!AE154*IF($C$9=$AR$9,1,$AR50)</f>
        <v>-39.428782739242394</v>
      </c>
      <c r="AF50" s="36">
        <f>Índice!$G$52*'Datos Generales'!AF154*IF($C$9=$AR$9,1,$AR50)</f>
        <v>99.235340164253714</v>
      </c>
      <c r="AG50" s="36">
        <f>Índice!$G$52*'Datos Generales'!AG154*IF($C$9=$AR$9,1,$AR50)</f>
        <v>3249.2855021488517</v>
      </c>
      <c r="AH50" s="36">
        <f>Índice!$G$52*'Datos Generales'!AH154*IF($C$9=$AR$9,1,$AR50)</f>
        <v>-113.76173380502723</v>
      </c>
      <c r="AI50" s="36">
        <f>Índice!$G$52*'Datos Generales'!AI154*IF($C$9=$AR$9,1,$AR50)</f>
        <v>1888.6012715867485</v>
      </c>
      <c r="AJ50" s="36">
        <f>Índice!$G$52*'Datos Generales'!AJ154*IF($C$9=$AR$9,1,$AR50)</f>
        <v>9631.5092786914138</v>
      </c>
      <c r="AK50" s="36">
        <f>Índice!$G$52*'Datos Generales'!AK154*IF($C$9=$AR$9,1,$AR50)</f>
        <v>0</v>
      </c>
      <c r="AL50" s="36">
        <f>Índice!$G$52*'Datos Generales'!AL154*IF($C$9=$AR$9,1,$AR50)</f>
        <v>0</v>
      </c>
      <c r="AM50" s="36">
        <f>Índice!$G$52*'Datos Generales'!AM154*IF($C$9=$AR$9,1,$AR50)</f>
        <v>0</v>
      </c>
      <c r="AN50" s="36">
        <f>Índice!$G$52*'Datos Generales'!AN154*IF($C$9=$AR$9,1,$AR50)</f>
        <v>0</v>
      </c>
      <c r="AO50" s="36">
        <f>Índice!$G$52*'Datos Generales'!AO154*IF($C$9=$AR$9,1,$AR50)</f>
        <v>0</v>
      </c>
      <c r="AP50" s="36">
        <f>Índice!$G$52*'Datos Generales'!AP154*IF($C$9=$AR$9,1,$AR50)</f>
        <v>0</v>
      </c>
      <c r="AQ50" s="36">
        <f>Índice!$G$52*'Datos Generales'!AQ154*IF($C$9=$AR$9,1,$AR50)</f>
        <v>286382.84973823576</v>
      </c>
      <c r="AR50" s="240">
        <v>1</v>
      </c>
    </row>
    <row r="51" spans="2:44" x14ac:dyDescent="0.2">
      <c r="B51" s="56" t="str">
        <f>'Datos Generales'!B155</f>
        <v>5.31.33.10  Inversiones Inmobiliarias Devengadas</v>
      </c>
      <c r="C51" s="36">
        <f>Índice!$G$52*'Datos Generales'!C155*IF($C$9=$AR$9,1,$AR51)</f>
        <v>0</v>
      </c>
      <c r="D51" s="36">
        <f>Índice!$G$52*'Datos Generales'!D155*IF($C$9=$AR$9,1,$AR51)</f>
        <v>0</v>
      </c>
      <c r="E51" s="36">
        <f>Índice!$G$52*'Datos Generales'!E155*IF($C$9=$AR$9,1,$AR51)</f>
        <v>666.98939981500121</v>
      </c>
      <c r="F51" s="36">
        <f>Índice!$G$52*'Datos Generales'!F155*IF($C$9=$AR$9,1,$AR51)</f>
        <v>2281.5283126896384</v>
      </c>
      <c r="G51" s="36">
        <f>Índice!$G$52*'Datos Generales'!G155*IF($C$9=$AR$9,1,$AR51)</f>
        <v>0</v>
      </c>
      <c r="H51" s="36">
        <f>Índice!$G$52*'Datos Generales'!H155*IF($C$9=$AR$9,1,$AR51)</f>
        <v>0</v>
      </c>
      <c r="I51" s="36">
        <f>Índice!$G$52*'Datos Generales'!I155*IF($C$9=$AR$9,1,$AR51)</f>
        <v>0</v>
      </c>
      <c r="J51" s="36">
        <f>Índice!$G$52*'Datos Generales'!J155*IF($C$9=$AR$9,1,$AR51)</f>
        <v>0</v>
      </c>
      <c r="K51" s="36">
        <f>Índice!$G$52*'Datos Generales'!K155*IF($C$9=$AR$9,1,$AR51)</f>
        <v>1728.5387842803329</v>
      </c>
      <c r="L51" s="36">
        <f>Índice!$G$52*'Datos Generales'!L155*IF($C$9=$AR$9,1,$AR51)</f>
        <v>0</v>
      </c>
      <c r="M51" s="36">
        <f>Índice!$G$52*'Datos Generales'!M155*IF($C$9=$AR$9,1,$AR51)</f>
        <v>162.30778468414621</v>
      </c>
      <c r="N51" s="36">
        <f>Índice!$G$52*'Datos Generales'!N155*IF($C$9=$AR$9,1,$AR51)</f>
        <v>0</v>
      </c>
      <c r="O51" s="36">
        <f>Índice!$G$52*'Datos Generales'!O155*IF($C$9=$AR$9,1,$AR51)</f>
        <v>0</v>
      </c>
      <c r="P51" s="36">
        <f>Índice!$G$52*'Datos Generales'!P155*IF($C$9=$AR$9,1,$AR51)</f>
        <v>0</v>
      </c>
      <c r="Q51" s="36">
        <f>Índice!$G$52*'Datos Generales'!Q155*IF($C$9=$AR$9,1,$AR51)</f>
        <v>0</v>
      </c>
      <c r="R51" s="36">
        <f>Índice!$G$52*'Datos Generales'!R155*IF($C$9=$AR$9,1,$AR51)</f>
        <v>59.534400167104558</v>
      </c>
      <c r="S51" s="36">
        <f>Índice!$G$52*'Datos Generales'!S155*IF($C$9=$AR$9,1,$AR51)</f>
        <v>0</v>
      </c>
      <c r="T51" s="36">
        <f>Índice!$G$52*'Datos Generales'!T155*IF($C$9=$AR$9,1,$AR51)</f>
        <v>0</v>
      </c>
      <c r="U51" s="36">
        <f>Índice!$G$52*'Datos Generales'!U155*IF($C$9=$AR$9,1,$AR51)</f>
        <v>0</v>
      </c>
      <c r="V51" s="36">
        <f>Índice!$G$52*'Datos Generales'!V155*IF($C$9=$AR$9,1,$AR51)</f>
        <v>0</v>
      </c>
      <c r="W51" s="36">
        <f>Índice!$G$52*'Datos Generales'!W155*IF($C$9=$AR$9,1,$AR51)</f>
        <v>0</v>
      </c>
      <c r="X51" s="36">
        <f>Índice!$G$52*'Datos Generales'!X155*IF($C$9=$AR$9,1,$AR51)</f>
        <v>340.12853306897796</v>
      </c>
      <c r="Y51" s="36">
        <f>Índice!$G$52*'Datos Generales'!Y155*IF($C$9=$AR$9,1,$AR51)</f>
        <v>0</v>
      </c>
      <c r="Z51" s="36">
        <f>Índice!$G$52*'Datos Generales'!Z155*IF($C$9=$AR$9,1,$AR51)</f>
        <v>0</v>
      </c>
      <c r="AA51" s="36">
        <f>Índice!$G$52*'Datos Generales'!AA155*IF($C$9=$AR$9,1,$AR51)</f>
        <v>0</v>
      </c>
      <c r="AB51" s="36">
        <f>Índice!$G$52*'Datos Generales'!AB155*IF($C$9=$AR$9,1,$AR51)</f>
        <v>0</v>
      </c>
      <c r="AC51" s="36">
        <f>Índice!$G$52*'Datos Generales'!AC155*IF($C$9=$AR$9,1,$AR51)</f>
        <v>0</v>
      </c>
      <c r="AD51" s="36">
        <f>Índice!$G$52*'Datos Generales'!AD155*IF($C$9=$AR$9,1,$AR51)</f>
        <v>0</v>
      </c>
      <c r="AE51" s="36">
        <f>Índice!$G$52*'Datos Generales'!AE155*IF($C$9=$AR$9,1,$AR51)</f>
        <v>0</v>
      </c>
      <c r="AF51" s="36">
        <f>Índice!$G$52*'Datos Generales'!AF155*IF($C$9=$AR$9,1,$AR51)</f>
        <v>0</v>
      </c>
      <c r="AG51" s="36">
        <f>Índice!$G$52*'Datos Generales'!AG155*IF($C$9=$AR$9,1,$AR51)</f>
        <v>0</v>
      </c>
      <c r="AH51" s="36">
        <f>Índice!$G$52*'Datos Generales'!AH155*IF($C$9=$AR$9,1,$AR51)</f>
        <v>0</v>
      </c>
      <c r="AI51" s="36">
        <f>Índice!$G$52*'Datos Generales'!AI155*IF($C$9=$AR$9,1,$AR51)</f>
        <v>0</v>
      </c>
      <c r="AJ51" s="36">
        <f>Índice!$G$52*'Datos Generales'!AJ155*IF($C$9=$AR$9,1,$AR51)</f>
        <v>927.57997426072745</v>
      </c>
      <c r="AK51" s="36">
        <f>Índice!$G$52*'Datos Generales'!AK155*IF($C$9=$AR$9,1,$AR51)</f>
        <v>0</v>
      </c>
      <c r="AL51" s="36">
        <f>Índice!$G$52*'Datos Generales'!AL155*IF($C$9=$AR$9,1,$AR51)</f>
        <v>0</v>
      </c>
      <c r="AM51" s="36">
        <f>Índice!$G$52*'Datos Generales'!AM155*IF($C$9=$AR$9,1,$AR51)</f>
        <v>0</v>
      </c>
      <c r="AN51" s="36">
        <f>Índice!$G$52*'Datos Generales'!AN155*IF($C$9=$AR$9,1,$AR51)</f>
        <v>0</v>
      </c>
      <c r="AO51" s="36">
        <f>Índice!$G$52*'Datos Generales'!AO155*IF($C$9=$AR$9,1,$AR51)</f>
        <v>0</v>
      </c>
      <c r="AP51" s="36">
        <f>Índice!$G$52*'Datos Generales'!AP155*IF($C$9=$AR$9,1,$AR51)</f>
        <v>0</v>
      </c>
      <c r="AQ51" s="36">
        <f>Índice!$G$52*'Datos Generales'!AQ155*IF($C$9=$AR$9,1,$AR51)</f>
        <v>6166.6071889659288</v>
      </c>
      <c r="AR51" s="240">
        <v>1</v>
      </c>
    </row>
    <row r="52" spans="2:44" x14ac:dyDescent="0.2">
      <c r="B52" s="56" t="str">
        <f>'Datos Generales'!B156</f>
        <v>5.31.33.20  Inversiones Financieras Devengadas</v>
      </c>
      <c r="C52" s="36">
        <f>Índice!$G$52*'Datos Generales'!C156*IF($C$9=$AR$9,1,$AR52)</f>
        <v>37.149465704273247</v>
      </c>
      <c r="D52" s="36">
        <f>Índice!$G$52*'Datos Generales'!D156*IF($C$9=$AR$9,1,$AR52)</f>
        <v>2134.0871182186493</v>
      </c>
      <c r="E52" s="36">
        <f>Índice!$G$52*'Datos Generales'!E156*IF($C$9=$AR$9,1,$AR52)</f>
        <v>19525.752370234572</v>
      </c>
      <c r="F52" s="36">
        <f>Índice!$G$52*'Datos Generales'!F156*IF($C$9=$AR$9,1,$AR52)</f>
        <v>128381.23924766209</v>
      </c>
      <c r="G52" s="36">
        <f>Índice!$G$52*'Datos Generales'!G156*IF($C$9=$AR$9,1,$AR52)</f>
        <v>125.83871212463987</v>
      </c>
      <c r="H52" s="36">
        <f>Índice!$G$52*'Datos Generales'!H156*IF($C$9=$AR$9,1,$AR52)</f>
        <v>14004.327980793863</v>
      </c>
      <c r="I52" s="36">
        <f>Índice!$G$52*'Datos Generales'!I156*IF($C$9=$AR$9,1,$AR52)</f>
        <v>1866.998789240399</v>
      </c>
      <c r="J52" s="36">
        <f>Índice!$G$52*'Datos Generales'!J156*IF($C$9=$AR$9,1,$AR52)</f>
        <v>426.06218725303859</v>
      </c>
      <c r="K52" s="36">
        <f>Índice!$G$52*'Datos Generales'!K156*IF($C$9=$AR$9,1,$AR52)</f>
        <v>11844.862198275408</v>
      </c>
      <c r="L52" s="36">
        <f>Índice!$G$52*'Datos Generales'!L156*IF($C$9=$AR$9,1,$AR52)</f>
        <v>74.503049351976571</v>
      </c>
      <c r="M52" s="36">
        <f>Índice!$G$52*'Datos Generales'!M156*IF($C$9=$AR$9,1,$AR52)</f>
        <v>59368.384239781437</v>
      </c>
      <c r="N52" s="36">
        <f>Índice!$G$52*'Datos Generales'!N156*IF($C$9=$AR$9,1,$AR52)</f>
        <v>42.762709148600244</v>
      </c>
      <c r="O52" s="36">
        <f>Índice!$G$52*'Datos Generales'!O156*IF($C$9=$AR$9,1,$AR52)</f>
        <v>-106.17535024087618</v>
      </c>
      <c r="P52" s="36">
        <f>Índice!$G$52*'Datos Generales'!P156*IF($C$9=$AR$9,1,$AR52)</f>
        <v>-10.512074086648749</v>
      </c>
      <c r="Q52" s="36">
        <f>Índice!$G$52*'Datos Generales'!Q156*IF($C$9=$AR$9,1,$AR52)</f>
        <v>7599.8893680746614</v>
      </c>
      <c r="R52" s="36">
        <f>Índice!$G$52*'Datos Generales'!R156*IF($C$9=$AR$9,1,$AR52)</f>
        <v>0</v>
      </c>
      <c r="S52" s="36">
        <f>Índice!$G$52*'Datos Generales'!S156*IF($C$9=$AR$9,1,$AR52)</f>
        <v>10089.345825805067</v>
      </c>
      <c r="T52" s="36">
        <f>Índice!$G$52*'Datos Generales'!T156*IF($C$9=$AR$9,1,$AR52)</f>
        <v>0</v>
      </c>
      <c r="U52" s="36">
        <f>Índice!$G$52*'Datos Generales'!U156*IF($C$9=$AR$9,1,$AR52)</f>
        <v>10696.936904081917</v>
      </c>
      <c r="V52" s="36">
        <f>Índice!$G$52*'Datos Generales'!V156*IF($C$9=$AR$9,1,$AR52)</f>
        <v>389.11683949219542</v>
      </c>
      <c r="W52" s="36">
        <f>Índice!$G$52*'Datos Generales'!W156*IF($C$9=$AR$9,1,$AR52)</f>
        <v>869.30430141144166</v>
      </c>
      <c r="X52" s="36">
        <f>Índice!$G$52*'Datos Generales'!X156*IF($C$9=$AR$9,1,$AR52)</f>
        <v>1310.3011181921138</v>
      </c>
      <c r="Y52" s="36">
        <f>Índice!$G$52*'Datos Generales'!Y156*IF($C$9=$AR$9,1,$AR52)</f>
        <v>1281.9967633698104</v>
      </c>
      <c r="Z52" s="36">
        <f>Índice!$G$52*'Datos Generales'!Z156*IF($C$9=$AR$9,1,$AR52)</f>
        <v>427.59307182876415</v>
      </c>
      <c r="AA52" s="36">
        <f>Índice!$G$52*'Datos Generales'!AA156*IF($C$9=$AR$9,1,$AR52)</f>
        <v>1650.5997495472836</v>
      </c>
      <c r="AB52" s="36">
        <f>Índice!$G$52*'Datos Generales'!AB156*IF($C$9=$AR$9,1,$AR52)</f>
        <v>2.5514742928759095</v>
      </c>
      <c r="AC52" s="36">
        <f>Índice!$G$52*'Datos Generales'!AC156*IF($C$9=$AR$9,1,$AR52)</f>
        <v>-52.832527691150503</v>
      </c>
      <c r="AD52" s="36">
        <f>Índice!$G$52*'Datos Generales'!AD156*IF($C$9=$AR$9,1,$AR52)</f>
        <v>12171.450907763525</v>
      </c>
      <c r="AE52" s="36">
        <f>Índice!$G$52*'Datos Generales'!AE156*IF($C$9=$AR$9,1,$AR52)</f>
        <v>0</v>
      </c>
      <c r="AF52" s="36">
        <f>Índice!$G$52*'Datos Generales'!AF156*IF($C$9=$AR$9,1,$AR52)</f>
        <v>151.93178922645083</v>
      </c>
      <c r="AG52" s="36">
        <f>Índice!$G$52*'Datos Generales'!AG156*IF($C$9=$AR$9,1,$AR52)</f>
        <v>5581.3670254946719</v>
      </c>
      <c r="AH52" s="36">
        <f>Índice!$G$52*'Datos Generales'!AH156*IF($C$9=$AR$9,1,$AR52)</f>
        <v>0.68039314476690926</v>
      </c>
      <c r="AI52" s="36">
        <f>Índice!$G$52*'Datos Generales'!AI156*IF($C$9=$AR$9,1,$AR52)</f>
        <v>1948.2037110683295</v>
      </c>
      <c r="AJ52" s="36">
        <f>Índice!$G$52*'Datos Generales'!AJ156*IF($C$9=$AR$9,1,$AR52)</f>
        <v>9808.1733587301424</v>
      </c>
      <c r="AK52" s="36">
        <f>Índice!$G$52*'Datos Generales'!AK156*IF($C$9=$AR$9,1,$AR52)</f>
        <v>0</v>
      </c>
      <c r="AL52" s="36">
        <f>Índice!$G$52*'Datos Generales'!AL156*IF($C$9=$AR$9,1,$AR52)</f>
        <v>0</v>
      </c>
      <c r="AM52" s="36">
        <f>Índice!$G$52*'Datos Generales'!AM156*IF($C$9=$AR$9,1,$AR52)</f>
        <v>0</v>
      </c>
      <c r="AN52" s="36">
        <f>Índice!$G$52*'Datos Generales'!AN156*IF($C$9=$AR$9,1,$AR52)</f>
        <v>0</v>
      </c>
      <c r="AO52" s="36">
        <f>Índice!$G$52*'Datos Generales'!AO156*IF($C$9=$AR$9,1,$AR52)</f>
        <v>0</v>
      </c>
      <c r="AP52" s="36">
        <f>Índice!$G$52*'Datos Generales'!AP156*IF($C$9=$AR$9,1,$AR52)</f>
        <v>0</v>
      </c>
      <c r="AQ52" s="36">
        <f>Índice!$G$52*'Datos Generales'!AQ156*IF($C$9=$AR$9,1,$AR52)</f>
        <v>301641.8907172943</v>
      </c>
      <c r="AR52" s="240">
        <v>1</v>
      </c>
    </row>
    <row r="53" spans="2:44" x14ac:dyDescent="0.2">
      <c r="B53" s="56" t="str">
        <f>'Datos Generales'!B157</f>
        <v>5.31.33.30  Depreciación Inversiones</v>
      </c>
      <c r="C53" s="36">
        <f>Índice!$G$52*'Datos Generales'!C157*IF($C$9=$AR$9,1,$AR53)</f>
        <v>0</v>
      </c>
      <c r="D53" s="36">
        <f>Índice!$G$52*'Datos Generales'!D157*IF($C$9=$AR$9,1,$AR53)</f>
        <v>306.24495445958587</v>
      </c>
      <c r="E53" s="36">
        <f>Índice!$G$52*'Datos Generales'!E157*IF($C$9=$AR$9,1,$AR53)</f>
        <v>255.99792071854961</v>
      </c>
      <c r="F53" s="36">
        <f>Índice!$G$52*'Datos Generales'!F157*IF($C$9=$AR$9,1,$AR53)</f>
        <v>1306.3208182952274</v>
      </c>
      <c r="G53" s="36">
        <f>Índice!$G$52*'Datos Generales'!G157*IF($C$9=$AR$9,1,$AR53)</f>
        <v>188.74105835834064</v>
      </c>
      <c r="H53" s="36">
        <f>Índice!$G$52*'Datos Generales'!H157*IF($C$9=$AR$9,1,$AR53)</f>
        <v>0</v>
      </c>
      <c r="I53" s="36">
        <f>Índice!$G$52*'Datos Generales'!I157*IF($C$9=$AR$9,1,$AR53)</f>
        <v>166.28808458103262</v>
      </c>
      <c r="J53" s="36">
        <f>Índice!$G$52*'Datos Generales'!J157*IF($C$9=$AR$9,1,$AR53)</f>
        <v>0</v>
      </c>
      <c r="K53" s="36">
        <f>Índice!$G$52*'Datos Generales'!K157*IF($C$9=$AR$9,1,$AR53)</f>
        <v>585.13810449954201</v>
      </c>
      <c r="L53" s="36">
        <f>Índice!$G$52*'Datos Generales'!L157*IF($C$9=$AR$9,1,$AR53)</f>
        <v>0</v>
      </c>
      <c r="M53" s="36">
        <f>Índice!$G$52*'Datos Generales'!M157*IF($C$9=$AR$9,1,$AR53)</f>
        <v>0</v>
      </c>
      <c r="N53" s="36">
        <f>Índice!$G$52*'Datos Generales'!N157*IF($C$9=$AR$9,1,$AR53)</f>
        <v>130.56744448076989</v>
      </c>
      <c r="O53" s="36">
        <f>Índice!$G$52*'Datos Generales'!O157*IF($C$9=$AR$9,1,$AR53)</f>
        <v>3429.0793906535077</v>
      </c>
      <c r="P53" s="36">
        <f>Índice!$G$52*'Datos Generales'!P157*IF($C$9=$AR$9,1,$AR53)</f>
        <v>0</v>
      </c>
      <c r="Q53" s="36">
        <f>Índice!$G$52*'Datos Generales'!Q157*IF($C$9=$AR$9,1,$AR53)</f>
        <v>512.60819526738942</v>
      </c>
      <c r="R53" s="36">
        <f>Índice!$G$52*'Datos Generales'!R157*IF($C$9=$AR$9,1,$AR53)</f>
        <v>49.532620939030991</v>
      </c>
      <c r="S53" s="36">
        <f>Índice!$G$52*'Datos Generales'!S157*IF($C$9=$AR$9,1,$AR53)</f>
        <v>2171.8149180959745</v>
      </c>
      <c r="T53" s="36">
        <f>Índice!$G$52*'Datos Generales'!T157*IF($C$9=$AR$9,1,$AR53)</f>
        <v>0</v>
      </c>
      <c r="U53" s="36">
        <f>Índice!$G$52*'Datos Generales'!U157*IF($C$9=$AR$9,1,$AR53)</f>
        <v>124.10370960548426</v>
      </c>
      <c r="V53" s="36">
        <f>Índice!$G$52*'Datos Generales'!V157*IF($C$9=$AR$9,1,$AR53)</f>
        <v>0</v>
      </c>
      <c r="W53" s="36">
        <f>Índice!$G$52*'Datos Generales'!W157*IF($C$9=$AR$9,1,$AR53)</f>
        <v>0</v>
      </c>
      <c r="X53" s="36">
        <f>Índice!$G$52*'Datos Generales'!X157*IF($C$9=$AR$9,1,$AR53)</f>
        <v>254.05880025596392</v>
      </c>
      <c r="Y53" s="36">
        <f>Índice!$G$52*'Datos Generales'!Y157*IF($C$9=$AR$9,1,$AR53)</f>
        <v>0</v>
      </c>
      <c r="Z53" s="36">
        <f>Índice!$G$52*'Datos Generales'!Z157*IF($C$9=$AR$9,1,$AR53)</f>
        <v>0</v>
      </c>
      <c r="AA53" s="36">
        <f>Índice!$G$52*'Datos Generales'!AA157*IF($C$9=$AR$9,1,$AR53)</f>
        <v>222.21640108087257</v>
      </c>
      <c r="AB53" s="36">
        <f>Índice!$G$52*'Datos Generales'!AB157*IF($C$9=$AR$9,1,$AR53)</f>
        <v>0</v>
      </c>
      <c r="AC53" s="36">
        <f>Índice!$G$52*'Datos Generales'!AC157*IF($C$9=$AR$9,1,$AR53)</f>
        <v>0</v>
      </c>
      <c r="AD53" s="36">
        <f>Índice!$G$52*'Datos Generales'!AD157*IF($C$9=$AR$9,1,$AR53)</f>
        <v>65.862056413436818</v>
      </c>
      <c r="AE53" s="36">
        <f>Índice!$G$52*'Datos Generales'!AE157*IF($C$9=$AR$9,1,$AR53)</f>
        <v>0</v>
      </c>
      <c r="AF53" s="36">
        <f>Índice!$G$52*'Datos Generales'!AF157*IF($C$9=$AR$9,1,$AR53)</f>
        <v>0</v>
      </c>
      <c r="AG53" s="36">
        <f>Índice!$G$52*'Datos Generales'!AG157*IF($C$9=$AR$9,1,$AR53)</f>
        <v>511.2133893206173</v>
      </c>
      <c r="AH53" s="36">
        <f>Índice!$G$52*'Datos Generales'!AH157*IF($C$9=$AR$9,1,$AR53)</f>
        <v>0</v>
      </c>
      <c r="AI53" s="36">
        <f>Índice!$G$52*'Datos Generales'!AI157*IF($C$9=$AR$9,1,$AR53)</f>
        <v>0</v>
      </c>
      <c r="AJ53" s="36">
        <f>Índice!$G$52*'Datos Generales'!AJ157*IF($C$9=$AR$9,1,$AR53)</f>
        <v>0</v>
      </c>
      <c r="AK53" s="36">
        <f>Índice!$G$52*'Datos Generales'!AK157*IF($C$9=$AR$9,1,$AR53)</f>
        <v>0</v>
      </c>
      <c r="AL53" s="36">
        <f>Índice!$G$52*'Datos Generales'!AL157*IF($C$9=$AR$9,1,$AR53)</f>
        <v>0</v>
      </c>
      <c r="AM53" s="36">
        <f>Índice!$G$52*'Datos Generales'!AM157*IF($C$9=$AR$9,1,$AR53)</f>
        <v>0</v>
      </c>
      <c r="AN53" s="36">
        <f>Índice!$G$52*'Datos Generales'!AN157*IF($C$9=$AR$9,1,$AR53)</f>
        <v>0</v>
      </c>
      <c r="AO53" s="36">
        <f>Índice!$G$52*'Datos Generales'!AO157*IF($C$9=$AR$9,1,$AR53)</f>
        <v>0</v>
      </c>
      <c r="AP53" s="36">
        <f>Índice!$G$52*'Datos Generales'!AP157*IF($C$9=$AR$9,1,$AR53)</f>
        <v>0</v>
      </c>
      <c r="AQ53" s="36">
        <f>Índice!$G$52*'Datos Generales'!AQ157*IF($C$9=$AR$9,1,$AR53)</f>
        <v>10279.787867025325</v>
      </c>
      <c r="AR53" s="240">
        <v>1</v>
      </c>
    </row>
    <row r="54" spans="2:44" x14ac:dyDescent="0.2">
      <c r="B54" s="56" t="str">
        <f>'Datos Generales'!B158</f>
        <v>5.31.33.40  Gastos De Gestión</v>
      </c>
      <c r="C54" s="36">
        <f>Índice!$G$52*'Datos Generales'!C158*IF($C$9=$AR$9,1,$AR54)</f>
        <v>0</v>
      </c>
      <c r="D54" s="36">
        <f>Índice!$G$52*'Datos Generales'!D158*IF($C$9=$AR$9,1,$AR54)</f>
        <v>186.97203618194666</v>
      </c>
      <c r="E54" s="36">
        <f>Índice!$G$52*'Datos Generales'!E158*IF($C$9=$AR$9,1,$AR54)</f>
        <v>471.68254760965982</v>
      </c>
      <c r="F54" s="36">
        <f>Índice!$G$52*'Datos Generales'!F158*IF($C$9=$AR$9,1,$AR54)</f>
        <v>415.17589693676803</v>
      </c>
      <c r="G54" s="36">
        <f>Índice!$G$52*'Datos Generales'!G158*IF($C$9=$AR$9,1,$AR54)</f>
        <v>0</v>
      </c>
      <c r="H54" s="36">
        <f>Índice!$G$52*'Datos Generales'!H158*IF($C$9=$AR$9,1,$AR54)</f>
        <v>26.365234359717736</v>
      </c>
      <c r="I54" s="36">
        <f>Índice!$G$52*'Datos Generales'!I158*IF($C$9=$AR$9,1,$AR54)</f>
        <v>1548.914994061869</v>
      </c>
      <c r="J54" s="36">
        <f>Índice!$G$52*'Datos Generales'!J158*IF($C$9=$AR$9,1,$AR54)</f>
        <v>387.31379765856309</v>
      </c>
      <c r="K54" s="36">
        <f>Índice!$G$52*'Datos Generales'!K158*IF($C$9=$AR$9,1,$AR54)</f>
        <v>756.83531458147149</v>
      </c>
      <c r="L54" s="36">
        <f>Índice!$G$52*'Datos Generales'!L158*IF($C$9=$AR$9,1,$AR54)</f>
        <v>0</v>
      </c>
      <c r="M54" s="36">
        <f>Índice!$G$52*'Datos Generales'!M158*IF($C$9=$AR$9,1,$AR54)</f>
        <v>0</v>
      </c>
      <c r="N54" s="36">
        <f>Índice!$G$52*'Datos Generales'!N158*IF($C$9=$AR$9,1,$AR54)</f>
        <v>0</v>
      </c>
      <c r="O54" s="36">
        <f>Índice!$G$52*'Datos Generales'!O158*IF($C$9=$AR$9,1,$AR54)</f>
        <v>211.16001247841029</v>
      </c>
      <c r="P54" s="36">
        <f>Índice!$G$52*'Datos Generales'!P158*IF($C$9=$AR$9,1,$AR54)</f>
        <v>151.82973025473581</v>
      </c>
      <c r="Q54" s="36">
        <f>Índice!$G$52*'Datos Generales'!Q158*IF($C$9=$AR$9,1,$AR54)</f>
        <v>1438.5212063234378</v>
      </c>
      <c r="R54" s="36">
        <f>Índice!$G$52*'Datos Generales'!R158*IF($C$9=$AR$9,1,$AR54)</f>
        <v>0</v>
      </c>
      <c r="S54" s="36">
        <f>Índice!$G$52*'Datos Generales'!S158*IF($C$9=$AR$9,1,$AR54)</f>
        <v>0</v>
      </c>
      <c r="T54" s="36">
        <f>Índice!$G$52*'Datos Generales'!T158*IF($C$9=$AR$9,1,$AR54)</f>
        <v>0</v>
      </c>
      <c r="U54" s="36">
        <f>Índice!$G$52*'Datos Generales'!U158*IF($C$9=$AR$9,1,$AR54)</f>
        <v>472.26088178271169</v>
      </c>
      <c r="V54" s="36">
        <f>Índice!$G$52*'Datos Generales'!V158*IF($C$9=$AR$9,1,$AR54)</f>
        <v>51.913996945715176</v>
      </c>
      <c r="W54" s="36">
        <f>Índice!$G$52*'Datos Generales'!W158*IF($C$9=$AR$9,1,$AR54)</f>
        <v>323.15272410704358</v>
      </c>
      <c r="X54" s="36">
        <f>Índice!$G$52*'Datos Generales'!X158*IF($C$9=$AR$9,1,$AR54)</f>
        <v>0</v>
      </c>
      <c r="Y54" s="36">
        <f>Índice!$G$52*'Datos Generales'!Y158*IF($C$9=$AR$9,1,$AR54)</f>
        <v>176.9702569538731</v>
      </c>
      <c r="Z54" s="36">
        <f>Índice!$G$52*'Datos Generales'!Z158*IF($C$9=$AR$9,1,$AR54)</f>
        <v>49.464581624554306</v>
      </c>
      <c r="AA54" s="36">
        <f>Índice!$G$52*'Datos Generales'!AA158*IF($C$9=$AR$9,1,$AR54)</f>
        <v>0</v>
      </c>
      <c r="AB54" s="36">
        <f>Índice!$G$52*'Datos Generales'!AB158*IF($C$9=$AR$9,1,$AR54)</f>
        <v>88.587187448651591</v>
      </c>
      <c r="AC54" s="36">
        <f>Índice!$G$52*'Datos Generales'!AC158*IF($C$9=$AR$9,1,$AR54)</f>
        <v>176.05172620843777</v>
      </c>
      <c r="AD54" s="36">
        <f>Índice!$G$52*'Datos Generales'!AD158*IF($C$9=$AR$9,1,$AR54)</f>
        <v>1021.4061889240842</v>
      </c>
      <c r="AE54" s="36">
        <f>Índice!$G$52*'Datos Generales'!AE158*IF($C$9=$AR$9,1,$AR54)</f>
        <v>39.428782739242394</v>
      </c>
      <c r="AF54" s="36">
        <f>Índice!$G$52*'Datos Generales'!AF158*IF($C$9=$AR$9,1,$AR54)</f>
        <v>52.696449062197125</v>
      </c>
      <c r="AG54" s="36">
        <f>Índice!$G$52*'Datos Generales'!AG158*IF($C$9=$AR$9,1,$AR54)</f>
        <v>1820.8681340252026</v>
      </c>
      <c r="AH54" s="36">
        <f>Índice!$G$52*'Datos Generales'!AH158*IF($C$9=$AR$9,1,$AR54)</f>
        <v>114.44212694979414</v>
      </c>
      <c r="AI54" s="36">
        <f>Índice!$G$52*'Datos Generales'!AI158*IF($C$9=$AR$9,1,$AR54)</f>
        <v>59.60243948158125</v>
      </c>
      <c r="AJ54" s="36">
        <f>Índice!$G$52*'Datos Generales'!AJ158*IF($C$9=$AR$9,1,$AR54)</f>
        <v>1104.2440542994555</v>
      </c>
      <c r="AK54" s="36">
        <f>Índice!$G$52*'Datos Generales'!AK158*IF($C$9=$AR$9,1,$AR54)</f>
        <v>0</v>
      </c>
      <c r="AL54" s="36">
        <f>Índice!$G$52*'Datos Generales'!AL158*IF($C$9=$AR$9,1,$AR54)</f>
        <v>0</v>
      </c>
      <c r="AM54" s="36">
        <f>Índice!$G$52*'Datos Generales'!AM158*IF($C$9=$AR$9,1,$AR54)</f>
        <v>0</v>
      </c>
      <c r="AN54" s="36">
        <f>Índice!$G$52*'Datos Generales'!AN158*IF($C$9=$AR$9,1,$AR54)</f>
        <v>0</v>
      </c>
      <c r="AO54" s="36">
        <f>Índice!$G$52*'Datos Generales'!AO158*IF($C$9=$AR$9,1,$AR54)</f>
        <v>0</v>
      </c>
      <c r="AP54" s="36">
        <f>Índice!$G$52*'Datos Generales'!AP158*IF($C$9=$AR$9,1,$AR54)</f>
        <v>0</v>
      </c>
      <c r="AQ54" s="36">
        <f>Índice!$G$52*'Datos Generales'!AQ158*IF($C$9=$AR$9,1,$AR54)</f>
        <v>11145.860300999124</v>
      </c>
      <c r="AR54" s="240">
        <v>1</v>
      </c>
    </row>
    <row r="55" spans="2:44" x14ac:dyDescent="0.2">
      <c r="B55" s="55" t="str">
        <f>'Datos Generales'!B159</f>
        <v>5.31.34.00  Resultado Neto Inversiones Por Seguros Con Cuenta Única De Inversiones</v>
      </c>
      <c r="C55" s="36">
        <f>Índice!$G$52*'Datos Generales'!C159*IF($C$9=$AR$9,1,$AR55)</f>
        <v>0</v>
      </c>
      <c r="D55" s="36">
        <f>Índice!$G$52*'Datos Generales'!D159*IF($C$9=$AR$9,1,$AR55)</f>
        <v>0</v>
      </c>
      <c r="E55" s="36">
        <f>Índice!$G$52*'Datos Generales'!E159*IF($C$9=$AR$9,1,$AR55)</f>
        <v>0</v>
      </c>
      <c r="F55" s="36">
        <f>Índice!$G$52*'Datos Generales'!F159*IF($C$9=$AR$9,1,$AR55)</f>
        <v>0</v>
      </c>
      <c r="G55" s="36">
        <f>Índice!$G$52*'Datos Generales'!G159*IF($C$9=$AR$9,1,$AR55)</f>
        <v>0</v>
      </c>
      <c r="H55" s="36">
        <f>Índice!$G$52*'Datos Generales'!H159*IF($C$9=$AR$9,1,$AR55)</f>
        <v>0</v>
      </c>
      <c r="I55" s="36">
        <f>Índice!$G$52*'Datos Generales'!I159*IF($C$9=$AR$9,1,$AR55)</f>
        <v>0</v>
      </c>
      <c r="J55" s="36">
        <f>Índice!$G$52*'Datos Generales'!J159*IF($C$9=$AR$9,1,$AR55)</f>
        <v>0</v>
      </c>
      <c r="K55" s="36">
        <f>Índice!$G$52*'Datos Generales'!K159*IF($C$9=$AR$9,1,$AR55)</f>
        <v>0</v>
      </c>
      <c r="L55" s="36">
        <f>Índice!$G$52*'Datos Generales'!L159*IF($C$9=$AR$9,1,$AR55)</f>
        <v>0</v>
      </c>
      <c r="M55" s="36">
        <f>Índice!$G$52*'Datos Generales'!M159*IF($C$9=$AR$9,1,$AR55)</f>
        <v>0</v>
      </c>
      <c r="N55" s="36">
        <f>Índice!$G$52*'Datos Generales'!N159*IF($C$9=$AR$9,1,$AR55)</f>
        <v>0</v>
      </c>
      <c r="O55" s="36">
        <f>Índice!$G$52*'Datos Generales'!O159*IF($C$9=$AR$9,1,$AR55)</f>
        <v>0</v>
      </c>
      <c r="P55" s="36">
        <f>Índice!$G$52*'Datos Generales'!P159*IF($C$9=$AR$9,1,$AR55)</f>
        <v>0</v>
      </c>
      <c r="Q55" s="36">
        <f>Índice!$G$52*'Datos Generales'!Q159*IF($C$9=$AR$9,1,$AR55)</f>
        <v>0</v>
      </c>
      <c r="R55" s="36">
        <f>Índice!$G$52*'Datos Generales'!R159*IF($C$9=$AR$9,1,$AR55)</f>
        <v>0</v>
      </c>
      <c r="S55" s="36">
        <f>Índice!$G$52*'Datos Generales'!S159*IF($C$9=$AR$9,1,$AR55)</f>
        <v>0</v>
      </c>
      <c r="T55" s="36">
        <f>Índice!$G$52*'Datos Generales'!T159*IF($C$9=$AR$9,1,$AR55)</f>
        <v>0</v>
      </c>
      <c r="U55" s="36">
        <f>Índice!$G$52*'Datos Generales'!U159*IF($C$9=$AR$9,1,$AR55)</f>
        <v>0</v>
      </c>
      <c r="V55" s="36">
        <f>Índice!$G$52*'Datos Generales'!V159*IF($C$9=$AR$9,1,$AR55)</f>
        <v>0</v>
      </c>
      <c r="W55" s="36">
        <f>Índice!$G$52*'Datos Generales'!W159*IF($C$9=$AR$9,1,$AR55)</f>
        <v>0</v>
      </c>
      <c r="X55" s="36">
        <f>Índice!$G$52*'Datos Generales'!X159*IF($C$9=$AR$9,1,$AR55)</f>
        <v>0</v>
      </c>
      <c r="Y55" s="36">
        <f>Índice!$G$52*'Datos Generales'!Y159*IF($C$9=$AR$9,1,$AR55)</f>
        <v>0</v>
      </c>
      <c r="Z55" s="36">
        <f>Índice!$G$52*'Datos Generales'!Z159*IF($C$9=$AR$9,1,$AR55)</f>
        <v>0</v>
      </c>
      <c r="AA55" s="36">
        <f>Índice!$G$52*'Datos Generales'!AA159*IF($C$9=$AR$9,1,$AR55)</f>
        <v>0</v>
      </c>
      <c r="AB55" s="36">
        <f>Índice!$G$52*'Datos Generales'!AB159*IF($C$9=$AR$9,1,$AR55)</f>
        <v>0</v>
      </c>
      <c r="AC55" s="36">
        <f>Índice!$G$52*'Datos Generales'!AC159*IF($C$9=$AR$9,1,$AR55)</f>
        <v>0</v>
      </c>
      <c r="AD55" s="36">
        <f>Índice!$G$52*'Datos Generales'!AD159*IF($C$9=$AR$9,1,$AR55)</f>
        <v>0</v>
      </c>
      <c r="AE55" s="36">
        <f>Índice!$G$52*'Datos Generales'!AE159*IF($C$9=$AR$9,1,$AR55)</f>
        <v>0</v>
      </c>
      <c r="AF55" s="36">
        <f>Índice!$G$52*'Datos Generales'!AF159*IF($C$9=$AR$9,1,$AR55)</f>
        <v>0</v>
      </c>
      <c r="AG55" s="36">
        <f>Índice!$G$52*'Datos Generales'!AG159*IF($C$9=$AR$9,1,$AR55)</f>
        <v>0</v>
      </c>
      <c r="AH55" s="36">
        <f>Índice!$G$52*'Datos Generales'!AH159*IF($C$9=$AR$9,1,$AR55)</f>
        <v>0</v>
      </c>
      <c r="AI55" s="36">
        <f>Índice!$G$52*'Datos Generales'!AI159*IF($C$9=$AR$9,1,$AR55)</f>
        <v>0</v>
      </c>
      <c r="AJ55" s="36">
        <f>Índice!$G$52*'Datos Generales'!AJ159*IF($C$9=$AR$9,1,$AR55)</f>
        <v>0</v>
      </c>
      <c r="AK55" s="36">
        <f>Índice!$G$52*'Datos Generales'!AK159*IF($C$9=$AR$9,1,$AR55)</f>
        <v>0</v>
      </c>
      <c r="AL55" s="36">
        <f>Índice!$G$52*'Datos Generales'!AL159*IF($C$9=$AR$9,1,$AR55)</f>
        <v>0</v>
      </c>
      <c r="AM55" s="36">
        <f>Índice!$G$52*'Datos Generales'!AM159*IF($C$9=$AR$9,1,$AR55)</f>
        <v>0</v>
      </c>
      <c r="AN55" s="36">
        <f>Índice!$G$52*'Datos Generales'!AN159*IF($C$9=$AR$9,1,$AR55)</f>
        <v>0</v>
      </c>
      <c r="AO55" s="36">
        <f>Índice!$G$52*'Datos Generales'!AO159*IF($C$9=$AR$9,1,$AR55)</f>
        <v>0</v>
      </c>
      <c r="AP55" s="36">
        <f>Índice!$G$52*'Datos Generales'!AP159*IF($C$9=$AR$9,1,$AR55)</f>
        <v>0</v>
      </c>
      <c r="AQ55" s="36">
        <f>Índice!$G$52*'Datos Generales'!AQ159*IF($C$9=$AR$9,1,$AR55)</f>
        <v>0</v>
      </c>
      <c r="AR55" s="240">
        <v>1</v>
      </c>
    </row>
    <row r="56" spans="2:44" x14ac:dyDescent="0.2">
      <c r="B56" s="55" t="str">
        <f>'Datos Generales'!B160</f>
        <v>5.31.35.00  Deterioro De Inversiones</v>
      </c>
      <c r="C56" s="36">
        <f>Índice!$G$52*'Datos Generales'!C160*IF($C$9=$AR$9,1,$AR56)</f>
        <v>5.2730468719435466</v>
      </c>
      <c r="D56" s="36">
        <f>Índice!$G$52*'Datos Generales'!D160*IF($C$9=$AR$9,1,$AR56)</f>
        <v>2151.8453792970654</v>
      </c>
      <c r="E56" s="36">
        <f>Índice!$G$52*'Datos Generales'!E160*IF($C$9=$AR$9,1,$AR56)</f>
        <v>44.565750982232558</v>
      </c>
      <c r="F56" s="36">
        <f>Índice!$G$52*'Datos Generales'!F160*IF($C$9=$AR$9,1,$AR56)</f>
        <v>-75.69373735531866</v>
      </c>
      <c r="G56" s="36">
        <f>Índice!$G$52*'Datos Generales'!G160*IF($C$9=$AR$9,1,$AR56)</f>
        <v>-15.683061986877259</v>
      </c>
      <c r="H56" s="36">
        <f>Índice!$G$52*'Datos Generales'!H160*IF($C$9=$AR$9,1,$AR56)</f>
        <v>-2185.8310168781727</v>
      </c>
      <c r="I56" s="36">
        <f>Índice!$G$52*'Datos Generales'!I160*IF($C$9=$AR$9,1,$AR56)</f>
        <v>-154.61934214828014</v>
      </c>
      <c r="J56" s="36">
        <f>Índice!$G$52*'Datos Generales'!J160*IF($C$9=$AR$9,1,$AR56)</f>
        <v>29.665141111837244</v>
      </c>
      <c r="K56" s="36">
        <f>Índice!$G$52*'Datos Generales'!K160*IF($C$9=$AR$9,1,$AR56)</f>
        <v>66.780587158872137</v>
      </c>
      <c r="L56" s="36">
        <f>Índice!$G$52*'Datos Generales'!L160*IF($C$9=$AR$9,1,$AR56)</f>
        <v>0</v>
      </c>
      <c r="M56" s="36">
        <f>Índice!$G$52*'Datos Generales'!M160*IF($C$9=$AR$9,1,$AR56)</f>
        <v>254.46703614282407</v>
      </c>
      <c r="N56" s="36">
        <f>Índice!$G$52*'Datos Generales'!N160*IF($C$9=$AR$9,1,$AR56)</f>
        <v>23.371504522743333</v>
      </c>
      <c r="O56" s="36">
        <f>Índice!$G$52*'Datos Generales'!O160*IF($C$9=$AR$9,1,$AR56)</f>
        <v>-140.50118439436676</v>
      </c>
      <c r="P56" s="36">
        <f>Índice!$G$52*'Datos Generales'!P160*IF($C$9=$AR$9,1,$AR56)</f>
        <v>-548.87314988346566</v>
      </c>
      <c r="Q56" s="36">
        <f>Índice!$G$52*'Datos Generales'!Q160*IF($C$9=$AR$9,1,$AR56)</f>
        <v>-4801.1602063904566</v>
      </c>
      <c r="R56" s="36">
        <f>Índice!$G$52*'Datos Generales'!R160*IF($C$9=$AR$9,1,$AR56)</f>
        <v>0</v>
      </c>
      <c r="S56" s="36">
        <f>Índice!$G$52*'Datos Generales'!S160*IF($C$9=$AR$9,1,$AR56)</f>
        <v>-5280.2590392780758</v>
      </c>
      <c r="T56" s="36">
        <f>Índice!$G$52*'Datos Generales'!T160*IF($C$9=$AR$9,1,$AR56)</f>
        <v>0</v>
      </c>
      <c r="U56" s="36">
        <f>Índice!$G$52*'Datos Generales'!U160*IF($C$9=$AR$9,1,$AR56)</f>
        <v>-0.23813760066841824</v>
      </c>
      <c r="V56" s="36">
        <f>Índice!$G$52*'Datos Generales'!V160*IF($C$9=$AR$9,1,$AR56)</f>
        <v>0.20411794343007278</v>
      </c>
      <c r="W56" s="36">
        <f>Índice!$G$52*'Datos Generales'!W160*IF($C$9=$AR$9,1,$AR56)</f>
        <v>1.9391204625856915</v>
      </c>
      <c r="X56" s="36">
        <f>Índice!$G$52*'Datos Generales'!X160*IF($C$9=$AR$9,1,$AR56)</f>
        <v>-153.97296866075158</v>
      </c>
      <c r="Y56" s="36">
        <f>Índice!$G$52*'Datos Generales'!Y160*IF($C$9=$AR$9,1,$AR56)</f>
        <v>0</v>
      </c>
      <c r="Z56" s="36">
        <f>Índice!$G$52*'Datos Generales'!Z160*IF($C$9=$AR$9,1,$AR56)</f>
        <v>-3.4019657238345463E-2</v>
      </c>
      <c r="AA56" s="36">
        <f>Índice!$G$52*'Datos Generales'!AA160*IF($C$9=$AR$9,1,$AR56)</f>
        <v>-9.9337399135968756</v>
      </c>
      <c r="AB56" s="36">
        <f>Índice!$G$52*'Datos Generales'!AB160*IF($C$9=$AR$9,1,$AR56)</f>
        <v>-6.2936365890939108</v>
      </c>
      <c r="AC56" s="36">
        <f>Índice!$G$52*'Datos Generales'!AC160*IF($C$9=$AR$9,1,$AR56)</f>
        <v>-0.10205897171503639</v>
      </c>
      <c r="AD56" s="36">
        <f>Índice!$G$52*'Datos Generales'!AD160*IF($C$9=$AR$9,1,$AR56)</f>
        <v>0</v>
      </c>
      <c r="AE56" s="36">
        <f>Índice!$G$52*'Datos Generales'!AE160*IF($C$9=$AR$9,1,$AR56)</f>
        <v>0</v>
      </c>
      <c r="AF56" s="36">
        <f>Índice!$G$52*'Datos Generales'!AF160*IF($C$9=$AR$9,1,$AR56)</f>
        <v>0</v>
      </c>
      <c r="AG56" s="36">
        <f>Índice!$G$52*'Datos Generales'!AG160*IF($C$9=$AR$9,1,$AR56)</f>
        <v>-5529.4870482061951</v>
      </c>
      <c r="AH56" s="36">
        <f>Índice!$G$52*'Datos Generales'!AH160*IF($C$9=$AR$9,1,$AR56)</f>
        <v>0</v>
      </c>
      <c r="AI56" s="36">
        <f>Índice!$G$52*'Datos Generales'!AI160*IF($C$9=$AR$9,1,$AR56)</f>
        <v>-2.7896118935443281</v>
      </c>
      <c r="AJ56" s="36">
        <f>Índice!$G$52*'Datos Generales'!AJ160*IF($C$9=$AR$9,1,$AR56)</f>
        <v>1097.2700245655947</v>
      </c>
      <c r="AK56" s="36">
        <f>Índice!$G$52*'Datos Generales'!AK160*IF($C$9=$AR$9,1,$AR56)</f>
        <v>0</v>
      </c>
      <c r="AL56" s="36">
        <f>Índice!$G$52*'Datos Generales'!AL160*IF($C$9=$AR$9,1,$AR56)</f>
        <v>0</v>
      </c>
      <c r="AM56" s="36">
        <f>Índice!$G$52*'Datos Generales'!AM160*IF($C$9=$AR$9,1,$AR56)</f>
        <v>0</v>
      </c>
      <c r="AN56" s="36">
        <f>Índice!$G$52*'Datos Generales'!AN160*IF($C$9=$AR$9,1,$AR56)</f>
        <v>0</v>
      </c>
      <c r="AO56" s="36">
        <f>Índice!$G$52*'Datos Generales'!AO160*IF($C$9=$AR$9,1,$AR56)</f>
        <v>0</v>
      </c>
      <c r="AP56" s="36">
        <f>Índice!$G$52*'Datos Generales'!AP160*IF($C$9=$AR$9,1,$AR56)</f>
        <v>0</v>
      </c>
      <c r="AQ56" s="36">
        <f>Índice!$G$52*'Datos Generales'!AQ160*IF($C$9=$AR$9,1,$AR56)</f>
        <v>-15230.090250748688</v>
      </c>
      <c r="AR56" s="240">
        <v>-1</v>
      </c>
    </row>
    <row r="57" spans="2:44" x14ac:dyDescent="0.2">
      <c r="B57" s="57" t="str">
        <f>'Datos Generales'!B161</f>
        <v>5.31.40.00  Resultado Técnico De Seguros</v>
      </c>
      <c r="C57" s="33">
        <f>Índice!$G$52*'Datos Generales'!C161*IF($C$9=$AR$9,1,$AR57)</f>
        <v>7845.6473719644691</v>
      </c>
      <c r="D57" s="33">
        <f>Índice!$G$52*'Datos Generales'!D161*IF($C$9=$AR$9,1,$AR57)</f>
        <v>-13299.100486242962</v>
      </c>
      <c r="E57" s="33">
        <f>Índice!$G$52*'Datos Generales'!E161*IF($C$9=$AR$9,1,$AR57)</f>
        <v>338108.75199908012</v>
      </c>
      <c r="F57" s="33">
        <f>Índice!$G$52*'Datos Generales'!F161*IF($C$9=$AR$9,1,$AR57)</f>
        <v>379083.69414014806</v>
      </c>
      <c r="G57" s="33">
        <f>Índice!$G$52*'Datos Generales'!G161*IF($C$9=$AR$9,1,$AR57)</f>
        <v>-5543.4351076739167</v>
      </c>
      <c r="H57" s="33">
        <f>Índice!$G$52*'Datos Generales'!H161*IF($C$9=$AR$9,1,$AR57)</f>
        <v>-178659.94528958725</v>
      </c>
      <c r="I57" s="33">
        <f>Índice!$G$52*'Datos Generales'!I161*IF($C$9=$AR$9,1,$AR57)</f>
        <v>-41929.329605232495</v>
      </c>
      <c r="J57" s="33">
        <f>Índice!$G$52*'Datos Generales'!J161*IF($C$9=$AR$9,1,$AR57)</f>
        <v>47328.793523473738</v>
      </c>
      <c r="K57" s="33">
        <f>Índice!$G$52*'Datos Generales'!K161*IF($C$9=$AR$9,1,$AR57)</f>
        <v>94092.146323988927</v>
      </c>
      <c r="L57" s="33">
        <f>Índice!$G$52*'Datos Generales'!L161*IF($C$9=$AR$9,1,$AR57)</f>
        <v>-14475.772390802855</v>
      </c>
      <c r="M57" s="33">
        <f>Índice!$G$52*'Datos Generales'!M161*IF($C$9=$AR$9,1,$AR57)</f>
        <v>131366.08995409729</v>
      </c>
      <c r="N57" s="33">
        <f>Índice!$G$52*'Datos Generales'!N161*IF($C$9=$AR$9,1,$AR57)</f>
        <v>12579.8909125671</v>
      </c>
      <c r="O57" s="33">
        <f>Índice!$G$52*'Datos Generales'!O161*IF($C$9=$AR$9,1,$AR57)</f>
        <v>-26985.752907745155</v>
      </c>
      <c r="P57" s="33">
        <f>Índice!$G$52*'Datos Generales'!P161*IF($C$9=$AR$9,1,$AR57)</f>
        <v>-6177.9697544835362</v>
      </c>
      <c r="Q57" s="33">
        <f>Índice!$G$52*'Datos Generales'!Q161*IF($C$9=$AR$9,1,$AR57)</f>
        <v>173007.27306252101</v>
      </c>
      <c r="R57" s="33">
        <f>Índice!$G$52*'Datos Generales'!R161*IF($C$9=$AR$9,1,$AR57)</f>
        <v>1378.068275410898</v>
      </c>
      <c r="S57" s="33">
        <f>Índice!$G$52*'Datos Generales'!S161*IF($C$9=$AR$9,1,$AR57)</f>
        <v>-101384.63406925791</v>
      </c>
      <c r="T57" s="33">
        <f>Índice!$G$52*'Datos Generales'!T161*IF($C$9=$AR$9,1,$AR57)</f>
        <v>0</v>
      </c>
      <c r="U57" s="33">
        <f>Índice!$G$52*'Datos Generales'!U161*IF($C$9=$AR$9,1,$AR57)</f>
        <v>23365.721181012814</v>
      </c>
      <c r="V57" s="33">
        <f>Índice!$G$52*'Datos Generales'!V161*IF($C$9=$AR$9,1,$AR57)</f>
        <v>31005.991882229391</v>
      </c>
      <c r="W57" s="33">
        <f>Índice!$G$52*'Datos Generales'!W161*IF($C$9=$AR$9,1,$AR57)</f>
        <v>18000.515057610592</v>
      </c>
      <c r="X57" s="33">
        <f>Índice!$G$52*'Datos Generales'!X161*IF($C$9=$AR$9,1,$AR57)</f>
        <v>-18418.514586098139</v>
      </c>
      <c r="Y57" s="33">
        <f>Índice!$G$52*'Datos Generales'!Y161*IF($C$9=$AR$9,1,$AR57)</f>
        <v>9243.719205831514</v>
      </c>
      <c r="Z57" s="33">
        <f>Índice!$G$52*'Datos Generales'!Z161*IF($C$9=$AR$9,1,$AR57)</f>
        <v>-39034.699029793395</v>
      </c>
      <c r="AA57" s="33">
        <f>Índice!$G$52*'Datos Generales'!AA161*IF($C$9=$AR$9,1,$AR57)</f>
        <v>39810.993588315207</v>
      </c>
      <c r="AB57" s="33">
        <f>Índice!$G$52*'Datos Generales'!AB161*IF($C$9=$AR$9,1,$AR57)</f>
        <v>2375.116389752327</v>
      </c>
      <c r="AC57" s="33">
        <f>Índice!$G$52*'Datos Generales'!AC161*IF($C$9=$AR$9,1,$AR57)</f>
        <v>3781.5910789572436</v>
      </c>
      <c r="AD57" s="33">
        <f>Índice!$G$52*'Datos Generales'!AD161*IF($C$9=$AR$9,1,$AR57)</f>
        <v>106041.17671272815</v>
      </c>
      <c r="AE57" s="33">
        <f>Índice!$G$52*'Datos Generales'!AE161*IF($C$9=$AR$9,1,$AR57)</f>
        <v>14501.661349961236</v>
      </c>
      <c r="AF57" s="33">
        <f>Índice!$G$52*'Datos Generales'!AF161*IF($C$9=$AR$9,1,$AR57)</f>
        <v>127.26753772865038</v>
      </c>
      <c r="AG57" s="33">
        <f>Índice!$G$52*'Datos Generales'!AG161*IF($C$9=$AR$9,1,$AR57)</f>
        <v>8240.6836318161368</v>
      </c>
      <c r="AH57" s="33">
        <f>Índice!$G$52*'Datos Generales'!AH161*IF($C$9=$AR$9,1,$AR57)</f>
        <v>2031.6539302739911</v>
      </c>
      <c r="AI57" s="33">
        <f>Índice!$G$52*'Datos Generales'!AI161*IF($C$9=$AR$9,1,$AR57)</f>
        <v>49220.55862318365</v>
      </c>
      <c r="AJ57" s="33">
        <f>Índice!$G$52*'Datos Generales'!AJ161*IF($C$9=$AR$9,1,$AR57)</f>
        <v>120444.96350881468</v>
      </c>
      <c r="AK57" s="33">
        <f>Índice!$G$52*'Datos Generales'!AK161*IF($C$9=$AR$9,1,$AR57)</f>
        <v>0</v>
      </c>
      <c r="AL57" s="33">
        <f>Índice!$G$52*'Datos Generales'!AL161*IF($C$9=$AR$9,1,$AR57)</f>
        <v>0</v>
      </c>
      <c r="AM57" s="33">
        <f>Índice!$G$52*'Datos Generales'!AM161*IF($C$9=$AR$9,1,$AR57)</f>
        <v>0</v>
      </c>
      <c r="AN57" s="33">
        <f>Índice!$G$52*'Datos Generales'!AN161*IF($C$9=$AR$9,1,$AR57)</f>
        <v>0</v>
      </c>
      <c r="AO57" s="33">
        <f>Índice!$G$52*'Datos Generales'!AO161*IF($C$9=$AR$9,1,$AR57)</f>
        <v>0</v>
      </c>
      <c r="AP57" s="33">
        <f>Índice!$G$52*'Datos Generales'!AP161*IF($C$9=$AR$9,1,$AR57)</f>
        <v>0</v>
      </c>
      <c r="AQ57" s="33">
        <f>Índice!$G$52*'Datos Generales'!AQ161*IF($C$9=$AR$9,1,$AR57)</f>
        <v>1167072.8160145497</v>
      </c>
      <c r="AR57" s="240">
        <v>1</v>
      </c>
    </row>
    <row r="58" spans="2:44" x14ac:dyDescent="0.2">
      <c r="B58" s="51" t="str">
        <f>'Datos Generales'!B162</f>
        <v>5.31.50.00  Otros Ingresos Y Egresos</v>
      </c>
      <c r="C58" s="36">
        <f>Índice!$G$52*'Datos Generales'!C162*IF($C$9=$AR$9,1,$AR58)</f>
        <v>-215.68462689111024</v>
      </c>
      <c r="D58" s="36">
        <f>Índice!$G$52*'Datos Generales'!D162*IF($C$9=$AR$9,1,$AR58)</f>
        <v>19443.254701431582</v>
      </c>
      <c r="E58" s="36">
        <f>Índice!$G$52*'Datos Generales'!E162*IF($C$9=$AR$9,1,$AR58)</f>
        <v>26468.620098065065</v>
      </c>
      <c r="F58" s="36">
        <f>Índice!$G$52*'Datos Generales'!F162*IF($C$9=$AR$9,1,$AR58)</f>
        <v>-3705.9313612591632</v>
      </c>
      <c r="G58" s="36">
        <f>Índice!$G$52*'Datos Generales'!G162*IF($C$9=$AR$9,1,$AR58)</f>
        <v>-123.18517886004892</v>
      </c>
      <c r="H58" s="36">
        <f>Índice!$G$52*'Datos Generales'!H162*IF($C$9=$AR$9,1,$AR58)</f>
        <v>22160.098548143091</v>
      </c>
      <c r="I58" s="36">
        <f>Índice!$G$52*'Datos Generales'!I162*IF($C$9=$AR$9,1,$AR58)</f>
        <v>7746.0037959133551</v>
      </c>
      <c r="J58" s="36">
        <f>Índice!$G$52*'Datos Generales'!J162*IF($C$9=$AR$9,1,$AR58)</f>
        <v>-3150.3563388997432</v>
      </c>
      <c r="K58" s="36">
        <f>Índice!$G$52*'Datos Generales'!K162*IF($C$9=$AR$9,1,$AR58)</f>
        <v>-624.36276929535427</v>
      </c>
      <c r="L58" s="36">
        <f>Índice!$G$52*'Datos Generales'!L162*IF($C$9=$AR$9,1,$AR58)</f>
        <v>388.87870189152699</v>
      </c>
      <c r="M58" s="36">
        <f>Índice!$G$52*'Datos Generales'!M162*IF($C$9=$AR$9,1,$AR58)</f>
        <v>36999.847251739004</v>
      </c>
      <c r="N58" s="36">
        <f>Índice!$G$52*'Datos Generales'!N162*IF($C$9=$AR$9,1,$AR58)</f>
        <v>4908.2200677195297</v>
      </c>
      <c r="O58" s="36">
        <f>Índice!$G$52*'Datos Generales'!O162*IF($C$9=$AR$9,1,$AR58)</f>
        <v>1809.5736078220718</v>
      </c>
      <c r="P58" s="36">
        <f>Índice!$G$52*'Datos Generales'!P162*IF($C$9=$AR$9,1,$AR58)</f>
        <v>5274.9519727488941</v>
      </c>
      <c r="Q58" s="36">
        <f>Índice!$G$52*'Datos Generales'!Q162*IF($C$9=$AR$9,1,$AR58)</f>
        <v>48193.607230129717</v>
      </c>
      <c r="R58" s="36">
        <f>Índice!$G$52*'Datos Generales'!R162*IF($C$9=$AR$9,1,$AR58)</f>
        <v>-0.23813760066841824</v>
      </c>
      <c r="S58" s="36">
        <f>Índice!$G$52*'Datos Generales'!S162*IF($C$9=$AR$9,1,$AR58)</f>
        <v>32773.006898846295</v>
      </c>
      <c r="T58" s="36">
        <f>Índice!$G$52*'Datos Generales'!T162*IF($C$9=$AR$9,1,$AR58)</f>
        <v>0</v>
      </c>
      <c r="U58" s="36">
        <f>Índice!$G$52*'Datos Generales'!U162*IF($C$9=$AR$9,1,$AR58)</f>
        <v>9793.4428471459378</v>
      </c>
      <c r="V58" s="36">
        <f>Índice!$G$52*'Datos Generales'!V162*IF($C$9=$AR$9,1,$AR58)</f>
        <v>-122.87900194490382</v>
      </c>
      <c r="W58" s="36">
        <f>Índice!$G$52*'Datos Generales'!W162*IF($C$9=$AR$9,1,$AR58)</f>
        <v>1726.4295655315555</v>
      </c>
      <c r="X58" s="36">
        <f>Índice!$G$52*'Datos Generales'!X162*IF($C$9=$AR$9,1,$AR58)</f>
        <v>1859.9907398492999</v>
      </c>
      <c r="Y58" s="36">
        <f>Índice!$G$52*'Datos Generales'!Y162*IF($C$9=$AR$9,1,$AR58)</f>
        <v>3363.5575308124544</v>
      </c>
      <c r="Z58" s="36">
        <f>Índice!$G$52*'Datos Generales'!Z162*IF($C$9=$AR$9,1,$AR58)</f>
        <v>10113.601841416008</v>
      </c>
      <c r="AA58" s="36">
        <f>Índice!$G$52*'Datos Generales'!AA162*IF($C$9=$AR$9,1,$AR58)</f>
        <v>9548.4332757153752</v>
      </c>
      <c r="AB58" s="36">
        <f>Índice!$G$52*'Datos Generales'!AB162*IF($C$9=$AR$9,1,$AR58)</f>
        <v>0</v>
      </c>
      <c r="AC58" s="36">
        <f>Índice!$G$52*'Datos Generales'!AC162*IF($C$9=$AR$9,1,$AR58)</f>
        <v>2780.4606057472129</v>
      </c>
      <c r="AD58" s="36">
        <f>Índice!$G$52*'Datos Generales'!AD162*IF($C$9=$AR$9,1,$AR58)</f>
        <v>10192.187249636585</v>
      </c>
      <c r="AE58" s="36">
        <f>Índice!$G$52*'Datos Generales'!AE162*IF($C$9=$AR$9,1,$AR58)</f>
        <v>5.7493220732803829</v>
      </c>
      <c r="AF58" s="36">
        <f>Índice!$G$52*'Datos Generales'!AF162*IF($C$9=$AR$9,1,$AR58)</f>
        <v>616.98050367463327</v>
      </c>
      <c r="AG58" s="36">
        <f>Índice!$G$52*'Datos Generales'!AG162*IF($C$9=$AR$9,1,$AR58)</f>
        <v>38199.346346305821</v>
      </c>
      <c r="AH58" s="36">
        <f>Índice!$G$52*'Datos Generales'!AH162*IF($C$9=$AR$9,1,$AR58)</f>
        <v>1623.9283382724207</v>
      </c>
      <c r="AI58" s="36">
        <f>Índice!$G$52*'Datos Generales'!AI162*IF($C$9=$AR$9,1,$AR58)</f>
        <v>-226.02660269156726</v>
      </c>
      <c r="AJ58" s="36">
        <f>Índice!$G$52*'Datos Generales'!AJ162*IF($C$9=$AR$9,1,$AR58)</f>
        <v>-195.10273426191122</v>
      </c>
      <c r="AK58" s="36">
        <f>Índice!$G$52*'Datos Generales'!AK162*IF($C$9=$AR$9,1,$AR58)</f>
        <v>0</v>
      </c>
      <c r="AL58" s="36">
        <f>Índice!$G$52*'Datos Generales'!AL162*IF($C$9=$AR$9,1,$AR58)</f>
        <v>0</v>
      </c>
      <c r="AM58" s="36">
        <f>Índice!$G$52*'Datos Generales'!AM162*IF($C$9=$AR$9,1,$AR58)</f>
        <v>0</v>
      </c>
      <c r="AN58" s="36">
        <f>Índice!$G$52*'Datos Generales'!AN162*IF($C$9=$AR$9,1,$AR58)</f>
        <v>0</v>
      </c>
      <c r="AO58" s="36">
        <f>Índice!$G$52*'Datos Generales'!AO162*IF($C$9=$AR$9,1,$AR58)</f>
        <v>0</v>
      </c>
      <c r="AP58" s="36">
        <f>Índice!$G$52*'Datos Generales'!AP162*IF($C$9=$AR$9,1,$AR58)</f>
        <v>0</v>
      </c>
      <c r="AQ58" s="36">
        <f>Índice!$G$52*'Datos Generales'!AQ162*IF($C$9=$AR$9,1,$AR58)</f>
        <v>287626.40428892622</v>
      </c>
      <c r="AR58" s="240">
        <v>1</v>
      </c>
    </row>
    <row r="59" spans="2:44" x14ac:dyDescent="0.2">
      <c r="B59" s="52" t="str">
        <f>'Datos Generales'!B163</f>
        <v>5.31.51.00  Otros Ingresos</v>
      </c>
      <c r="C59" s="36">
        <f>Índice!$G$52*'Datos Generales'!C163*IF($C$9=$AR$9,1,$AR59)</f>
        <v>0</v>
      </c>
      <c r="D59" s="36">
        <f>Índice!$G$52*'Datos Generales'!D163*IF($C$9=$AR$9,1,$AR59)</f>
        <v>19761.950850440404</v>
      </c>
      <c r="E59" s="36">
        <f>Índice!$G$52*'Datos Generales'!E163*IF($C$9=$AR$9,1,$AR59)</f>
        <v>30811.467482140532</v>
      </c>
      <c r="F59" s="36">
        <f>Índice!$G$52*'Datos Generales'!F163*IF($C$9=$AR$9,1,$AR59)</f>
        <v>1843.2870881452723</v>
      </c>
      <c r="G59" s="36">
        <f>Índice!$G$52*'Datos Generales'!G163*IF($C$9=$AR$9,1,$AR59)</f>
        <v>154.41522420485006</v>
      </c>
      <c r="H59" s="36">
        <f>Índice!$G$52*'Datos Generales'!H163*IF($C$9=$AR$9,1,$AR59)</f>
        <v>22707.542872422546</v>
      </c>
      <c r="I59" s="36">
        <f>Índice!$G$52*'Datos Generales'!I163*IF($C$9=$AR$9,1,$AR59)</f>
        <v>8531.3816029177979</v>
      </c>
      <c r="J59" s="36">
        <f>Índice!$G$52*'Datos Generales'!J163*IF($C$9=$AR$9,1,$AR59)</f>
        <v>15181.067924668232</v>
      </c>
      <c r="K59" s="36">
        <f>Índice!$G$52*'Datos Generales'!K163*IF($C$9=$AR$9,1,$AR59)</f>
        <v>220.95767376305378</v>
      </c>
      <c r="L59" s="36">
        <f>Índice!$G$52*'Datos Generales'!L163*IF($C$9=$AR$9,1,$AR59)</f>
        <v>388.87870189152699</v>
      </c>
      <c r="M59" s="36">
        <f>Índice!$G$52*'Datos Generales'!M163*IF($C$9=$AR$9,1,$AR59)</f>
        <v>95421.668548520713</v>
      </c>
      <c r="N59" s="36">
        <f>Índice!$G$52*'Datos Generales'!N163*IF($C$9=$AR$9,1,$AR59)</f>
        <v>6274.7896989838673</v>
      </c>
      <c r="O59" s="36">
        <f>Índice!$G$52*'Datos Generales'!O163*IF($C$9=$AR$9,1,$AR59)</f>
        <v>1946.1965512912673</v>
      </c>
      <c r="P59" s="36">
        <f>Índice!$G$52*'Datos Generales'!P163*IF($C$9=$AR$9,1,$AR59)</f>
        <v>6156.2311935082334</v>
      </c>
      <c r="Q59" s="36">
        <f>Índice!$G$52*'Datos Generales'!Q163*IF($C$9=$AR$9,1,$AR59)</f>
        <v>60480.827031475332</v>
      </c>
      <c r="R59" s="36">
        <f>Índice!$G$52*'Datos Generales'!R163*IF($C$9=$AR$9,1,$AR59)</f>
        <v>0</v>
      </c>
      <c r="S59" s="36">
        <f>Índice!$G$52*'Datos Generales'!S163*IF($C$9=$AR$9,1,$AR59)</f>
        <v>35846.546851701853</v>
      </c>
      <c r="T59" s="36">
        <f>Índice!$G$52*'Datos Generales'!T163*IF($C$9=$AR$9,1,$AR59)</f>
        <v>0</v>
      </c>
      <c r="U59" s="36">
        <f>Índice!$G$52*'Datos Generales'!U163*IF($C$9=$AR$9,1,$AR59)</f>
        <v>9826.8501505539934</v>
      </c>
      <c r="V59" s="36">
        <f>Índice!$G$52*'Datos Generales'!V163*IF($C$9=$AR$9,1,$AR59)</f>
        <v>0</v>
      </c>
      <c r="W59" s="36">
        <f>Índice!$G$52*'Datos Generales'!W163*IF($C$9=$AR$9,1,$AR59)</f>
        <v>2189.9133757467744</v>
      </c>
      <c r="X59" s="36">
        <f>Índice!$G$52*'Datos Generales'!X163*IF($C$9=$AR$9,1,$AR59)</f>
        <v>1602.0196790109262</v>
      </c>
      <c r="Y59" s="36">
        <f>Índice!$G$52*'Datos Generales'!Y163*IF($C$9=$AR$9,1,$AR59)</f>
        <v>3665.9242443468688</v>
      </c>
      <c r="Z59" s="36">
        <f>Índice!$G$52*'Datos Generales'!Z163*IF($C$9=$AR$9,1,$AR59)</f>
        <v>13455.726988168304</v>
      </c>
      <c r="AA59" s="36">
        <f>Índice!$G$52*'Datos Generales'!AA163*IF($C$9=$AR$9,1,$AR59)</f>
        <v>9860.1894146475715</v>
      </c>
      <c r="AB59" s="36">
        <f>Índice!$G$52*'Datos Generales'!AB163*IF($C$9=$AR$9,1,$AR59)</f>
        <v>0</v>
      </c>
      <c r="AC59" s="36">
        <f>Índice!$G$52*'Datos Generales'!AC163*IF($C$9=$AR$9,1,$AR59)</f>
        <v>7911.8156052930508</v>
      </c>
      <c r="AD59" s="36">
        <f>Índice!$G$52*'Datos Generales'!AD163*IF($C$9=$AR$9,1,$AR59)</f>
        <v>11988.833387708086</v>
      </c>
      <c r="AE59" s="36">
        <f>Índice!$G$52*'Datos Generales'!AE163*IF($C$9=$AR$9,1,$AR59)</f>
        <v>16.431494446120858</v>
      </c>
      <c r="AF59" s="36">
        <f>Índice!$G$52*'Datos Generales'!AF163*IF($C$9=$AR$9,1,$AR59)</f>
        <v>714.41280200525478</v>
      </c>
      <c r="AG59" s="36">
        <f>Índice!$G$52*'Datos Generales'!AG163*IF($C$9=$AR$9,1,$AR59)</f>
        <v>47785.643500527476</v>
      </c>
      <c r="AH59" s="36">
        <f>Índice!$G$52*'Datos Generales'!AH163*IF($C$9=$AR$9,1,$AR59)</f>
        <v>1732.4850645199811</v>
      </c>
      <c r="AI59" s="36">
        <f>Índice!$G$52*'Datos Generales'!AI163*IF($C$9=$AR$9,1,$AR59)</f>
        <v>810.11009781672055</v>
      </c>
      <c r="AJ59" s="36">
        <f>Índice!$G$52*'Datos Generales'!AJ163*IF($C$9=$AR$9,1,$AR59)</f>
        <v>0.47627520133683648</v>
      </c>
      <c r="AK59" s="36">
        <f>Índice!$G$52*'Datos Generales'!AK163*IF($C$9=$AR$9,1,$AR59)</f>
        <v>0</v>
      </c>
      <c r="AL59" s="36">
        <f>Índice!$G$52*'Datos Generales'!AL163*IF($C$9=$AR$9,1,$AR59)</f>
        <v>0</v>
      </c>
      <c r="AM59" s="36">
        <f>Índice!$G$52*'Datos Generales'!AM163*IF($C$9=$AR$9,1,$AR59)</f>
        <v>0</v>
      </c>
      <c r="AN59" s="36">
        <f>Índice!$G$52*'Datos Generales'!AN163*IF($C$9=$AR$9,1,$AR59)</f>
        <v>0</v>
      </c>
      <c r="AO59" s="36">
        <f>Índice!$G$52*'Datos Generales'!AO163*IF($C$9=$AR$9,1,$AR59)</f>
        <v>0</v>
      </c>
      <c r="AP59" s="36">
        <f>Índice!$G$52*'Datos Generales'!AP163*IF($C$9=$AR$9,1,$AR59)</f>
        <v>0</v>
      </c>
      <c r="AQ59" s="36">
        <f>Índice!$G$52*'Datos Generales'!AQ163*IF($C$9=$AR$9,1,$AR59)</f>
        <v>417288.04137606797</v>
      </c>
      <c r="AR59" s="240">
        <v>1</v>
      </c>
    </row>
    <row r="60" spans="2:44" x14ac:dyDescent="0.2">
      <c r="B60" s="52" t="str">
        <f>'Datos Generales'!B164</f>
        <v>5.31.52.00  Otros Egresos</v>
      </c>
      <c r="C60" s="36">
        <f>Índice!$G$52*'Datos Generales'!C164*IF($C$9=$AR$9,1,$AR60)</f>
        <v>215.68462689111024</v>
      </c>
      <c r="D60" s="36">
        <f>Índice!$G$52*'Datos Generales'!D164*IF($C$9=$AR$9,1,$AR60)</f>
        <v>318.69614900882027</v>
      </c>
      <c r="E60" s="36">
        <f>Índice!$G$52*'Datos Generales'!E164*IF($C$9=$AR$9,1,$AR60)</f>
        <v>4342.8473840754668</v>
      </c>
      <c r="F60" s="36">
        <f>Índice!$G$52*'Datos Generales'!F164*IF($C$9=$AR$9,1,$AR60)</f>
        <v>5549.218449404435</v>
      </c>
      <c r="G60" s="36">
        <f>Índice!$G$52*'Datos Generales'!G164*IF($C$9=$AR$9,1,$AR60)</f>
        <v>277.60040306489896</v>
      </c>
      <c r="H60" s="36">
        <f>Índice!$G$52*'Datos Generales'!H164*IF($C$9=$AR$9,1,$AR60)</f>
        <v>547.44432427945515</v>
      </c>
      <c r="I60" s="36">
        <f>Índice!$G$52*'Datos Generales'!I164*IF($C$9=$AR$9,1,$AR60)</f>
        <v>785.37780700444341</v>
      </c>
      <c r="J60" s="36">
        <f>Índice!$G$52*'Datos Generales'!J164*IF($C$9=$AR$9,1,$AR60)</f>
        <v>18331.424263567977</v>
      </c>
      <c r="K60" s="36">
        <f>Índice!$G$52*'Datos Generales'!K164*IF($C$9=$AR$9,1,$AR60)</f>
        <v>845.32044305840805</v>
      </c>
      <c r="L60" s="36">
        <f>Índice!$G$52*'Datos Generales'!L164*IF($C$9=$AR$9,1,$AR60)</f>
        <v>0</v>
      </c>
      <c r="M60" s="36">
        <f>Índice!$G$52*'Datos Generales'!M164*IF($C$9=$AR$9,1,$AR60)</f>
        <v>58421.821296781709</v>
      </c>
      <c r="N60" s="36">
        <f>Índice!$G$52*'Datos Generales'!N164*IF($C$9=$AR$9,1,$AR60)</f>
        <v>1366.5696312643372</v>
      </c>
      <c r="O60" s="36">
        <f>Índice!$G$52*'Datos Generales'!O164*IF($C$9=$AR$9,1,$AR60)</f>
        <v>136.62294346919538</v>
      </c>
      <c r="P60" s="36">
        <f>Índice!$G$52*'Datos Generales'!P164*IF($C$9=$AR$9,1,$AR60)</f>
        <v>881.27922075933918</v>
      </c>
      <c r="Q60" s="36">
        <f>Índice!$G$52*'Datos Generales'!Q164*IF($C$9=$AR$9,1,$AR60)</f>
        <v>12287.219801345615</v>
      </c>
      <c r="R60" s="36">
        <f>Índice!$G$52*'Datos Generales'!R164*IF($C$9=$AR$9,1,$AR60)</f>
        <v>0.23813760066841824</v>
      </c>
      <c r="S60" s="36">
        <f>Índice!$G$52*'Datos Generales'!S164*IF($C$9=$AR$9,1,$AR60)</f>
        <v>3073.539952855559</v>
      </c>
      <c r="T60" s="36">
        <f>Índice!$G$52*'Datos Generales'!T164*IF($C$9=$AR$9,1,$AR60)</f>
        <v>0</v>
      </c>
      <c r="U60" s="36">
        <f>Índice!$G$52*'Datos Generales'!U164*IF($C$9=$AR$9,1,$AR60)</f>
        <v>33.407303408055242</v>
      </c>
      <c r="V60" s="36">
        <f>Índice!$G$52*'Datos Generales'!V164*IF($C$9=$AR$9,1,$AR60)</f>
        <v>122.87900194490382</v>
      </c>
      <c r="W60" s="36">
        <f>Índice!$G$52*'Datos Generales'!W164*IF($C$9=$AR$9,1,$AR60)</f>
        <v>463.48381021521857</v>
      </c>
      <c r="X60" s="36">
        <f>Índice!$G$52*'Datos Generales'!X164*IF($C$9=$AR$9,1,$AR60)</f>
        <v>-257.97106083837366</v>
      </c>
      <c r="Y60" s="36">
        <f>Índice!$G$52*'Datos Generales'!Y164*IF($C$9=$AR$9,1,$AR60)</f>
        <v>302.36671353441449</v>
      </c>
      <c r="Z60" s="36">
        <f>Índice!$G$52*'Datos Generales'!Z164*IF($C$9=$AR$9,1,$AR60)</f>
        <v>3342.1251467522966</v>
      </c>
      <c r="AA60" s="36">
        <f>Índice!$G$52*'Datos Generales'!AA164*IF($C$9=$AR$9,1,$AR60)</f>
        <v>311.75613893219781</v>
      </c>
      <c r="AB60" s="36">
        <f>Índice!$G$52*'Datos Generales'!AB164*IF($C$9=$AR$9,1,$AR60)</f>
        <v>0</v>
      </c>
      <c r="AC60" s="36">
        <f>Índice!$G$52*'Datos Generales'!AC164*IF($C$9=$AR$9,1,$AR60)</f>
        <v>5131.3549995458379</v>
      </c>
      <c r="AD60" s="36">
        <f>Índice!$G$52*'Datos Generales'!AD164*IF($C$9=$AR$9,1,$AR60)</f>
        <v>1796.6461380715007</v>
      </c>
      <c r="AE60" s="36">
        <f>Índice!$G$52*'Datos Generales'!AE164*IF($C$9=$AR$9,1,$AR60)</f>
        <v>10.682172372840476</v>
      </c>
      <c r="AF60" s="36">
        <f>Índice!$G$52*'Datos Generales'!AF164*IF($C$9=$AR$9,1,$AR60)</f>
        <v>97.432298330621407</v>
      </c>
      <c r="AG60" s="36">
        <f>Índice!$G$52*'Datos Generales'!AG164*IF($C$9=$AR$9,1,$AR60)</f>
        <v>9586.2971542216528</v>
      </c>
      <c r="AH60" s="36">
        <f>Índice!$G$52*'Datos Generales'!AH164*IF($C$9=$AR$9,1,$AR60)</f>
        <v>108.55672624756038</v>
      </c>
      <c r="AI60" s="36">
        <f>Índice!$G$52*'Datos Generales'!AI164*IF($C$9=$AR$9,1,$AR60)</f>
        <v>1036.1367005082877</v>
      </c>
      <c r="AJ60" s="36">
        <f>Índice!$G$52*'Datos Generales'!AJ164*IF($C$9=$AR$9,1,$AR60)</f>
        <v>195.57900946324807</v>
      </c>
      <c r="AK60" s="36">
        <f>Índice!$G$52*'Datos Generales'!AK164*IF($C$9=$AR$9,1,$AR60)</f>
        <v>0</v>
      </c>
      <c r="AL60" s="36">
        <f>Índice!$G$52*'Datos Generales'!AL164*IF($C$9=$AR$9,1,$AR60)</f>
        <v>0</v>
      </c>
      <c r="AM60" s="36">
        <f>Índice!$G$52*'Datos Generales'!AM164*IF($C$9=$AR$9,1,$AR60)</f>
        <v>0</v>
      </c>
      <c r="AN60" s="36">
        <f>Índice!$G$52*'Datos Generales'!AN164*IF($C$9=$AR$9,1,$AR60)</f>
        <v>0</v>
      </c>
      <c r="AO60" s="36">
        <f>Índice!$G$52*'Datos Generales'!AO164*IF($C$9=$AR$9,1,$AR60)</f>
        <v>0</v>
      </c>
      <c r="AP60" s="36">
        <f>Índice!$G$52*'Datos Generales'!AP164*IF($C$9=$AR$9,1,$AR60)</f>
        <v>0</v>
      </c>
      <c r="AQ60" s="36">
        <f>Índice!$G$52*'Datos Generales'!AQ164*IF($C$9=$AR$9,1,$AR60)</f>
        <v>129661.6370871417</v>
      </c>
      <c r="AR60" s="240">
        <v>-1</v>
      </c>
    </row>
    <row r="61" spans="2:44" x14ac:dyDescent="0.2">
      <c r="B61" s="51" t="str">
        <f>'Datos Generales'!B165</f>
        <v>5.31.61.00  Diferencia De Cambio</v>
      </c>
      <c r="C61" s="36">
        <f>Índice!$G$52*'Datos Generales'!C165*IF($C$9=$AR$9,1,$AR61)</f>
        <v>1341.4971438796767</v>
      </c>
      <c r="D61" s="36">
        <f>Índice!$G$52*'Datos Generales'!D165*IF($C$9=$AR$9,1,$AR61)</f>
        <v>-463.38175124350357</v>
      </c>
      <c r="E61" s="36">
        <f>Índice!$G$52*'Datos Generales'!E165*IF($C$9=$AR$9,1,$AR61)</f>
        <v>3230.2004744381402</v>
      </c>
      <c r="F61" s="36">
        <f>Índice!$G$52*'Datos Generales'!F165*IF($C$9=$AR$9,1,$AR61)</f>
        <v>-378.02643123249482</v>
      </c>
      <c r="G61" s="36">
        <f>Índice!$G$52*'Datos Generales'!G165*IF($C$9=$AR$9,1,$AR61)</f>
        <v>1120.5394701166229</v>
      </c>
      <c r="H61" s="36">
        <f>Índice!$G$52*'Datos Generales'!H165*IF($C$9=$AR$9,1,$AR61)</f>
        <v>-10930.277733079729</v>
      </c>
      <c r="I61" s="36">
        <f>Índice!$G$52*'Datos Generales'!I165*IF($C$9=$AR$9,1,$AR61)</f>
        <v>-19477.342397984405</v>
      </c>
      <c r="J61" s="36">
        <f>Índice!$G$52*'Datos Generales'!J165*IF($C$9=$AR$9,1,$AR61)</f>
        <v>-5469.9186283818517</v>
      </c>
      <c r="K61" s="36">
        <f>Índice!$G$52*'Datos Generales'!K165*IF($C$9=$AR$9,1,$AR61)</f>
        <v>3.6741229817413101</v>
      </c>
      <c r="L61" s="36">
        <f>Índice!$G$52*'Datos Generales'!L165*IF($C$9=$AR$9,1,$AR61)</f>
        <v>-314.78388842641056</v>
      </c>
      <c r="M61" s="36">
        <f>Índice!$G$52*'Datos Generales'!M165*IF($C$9=$AR$9,1,$AR61)</f>
        <v>1199.3630159378692</v>
      </c>
      <c r="N61" s="36">
        <f>Índice!$G$52*'Datos Generales'!N165*IF($C$9=$AR$9,1,$AR61)</f>
        <v>-1172.3854277478613</v>
      </c>
      <c r="O61" s="36">
        <f>Índice!$G$52*'Datos Generales'!O165*IF($C$9=$AR$9,1,$AR61)</f>
        <v>120.66772422441136</v>
      </c>
      <c r="P61" s="36">
        <f>Índice!$G$52*'Datos Generales'!P165*IF($C$9=$AR$9,1,$AR61)</f>
        <v>749.38500964627383</v>
      </c>
      <c r="Q61" s="36">
        <f>Índice!$G$52*'Datos Generales'!Q165*IF($C$9=$AR$9,1,$AR61)</f>
        <v>1455.8712315149942</v>
      </c>
      <c r="R61" s="36">
        <f>Índice!$G$52*'Datos Generales'!R165*IF($C$9=$AR$9,1,$AR61)</f>
        <v>0</v>
      </c>
      <c r="S61" s="36">
        <f>Índice!$G$52*'Datos Generales'!S165*IF($C$9=$AR$9,1,$AR61)</f>
        <v>-7204.002616792035</v>
      </c>
      <c r="T61" s="36">
        <f>Índice!$G$52*'Datos Generales'!T165*IF($C$9=$AR$9,1,$AR61)</f>
        <v>0</v>
      </c>
      <c r="U61" s="36">
        <f>Índice!$G$52*'Datos Generales'!U165*IF($C$9=$AR$9,1,$AR61)</f>
        <v>-1161.2609998309224</v>
      </c>
      <c r="V61" s="36">
        <f>Índice!$G$52*'Datos Generales'!V165*IF($C$9=$AR$9,1,$AR61)</f>
        <v>86.716106300542592</v>
      </c>
      <c r="W61" s="36">
        <f>Índice!$G$52*'Datos Generales'!W165*IF($C$9=$AR$9,1,$AR61)</f>
        <v>-52.322232832575324</v>
      </c>
      <c r="X61" s="36">
        <f>Índice!$G$52*'Datos Generales'!X165*IF($C$9=$AR$9,1,$AR61)</f>
        <v>0</v>
      </c>
      <c r="Y61" s="36">
        <f>Índice!$G$52*'Datos Generales'!Y165*IF($C$9=$AR$9,1,$AR61)</f>
        <v>8.3007963661562929</v>
      </c>
      <c r="Z61" s="36">
        <f>Índice!$G$52*'Datos Generales'!Z165*IF($C$9=$AR$9,1,$AR61)</f>
        <v>160.67484113670562</v>
      </c>
      <c r="AA61" s="36">
        <f>Índice!$G$52*'Datos Generales'!AA165*IF($C$9=$AR$9,1,$AR61)</f>
        <v>-1682.8844042664734</v>
      </c>
      <c r="AB61" s="36">
        <f>Índice!$G$52*'Datos Generales'!AB165*IF($C$9=$AR$9,1,$AR61)</f>
        <v>0.20411794343007278</v>
      </c>
      <c r="AC61" s="36">
        <f>Índice!$G$52*'Datos Generales'!AC165*IF($C$9=$AR$9,1,$AR61)</f>
        <v>97.22818038719133</v>
      </c>
      <c r="AD61" s="36">
        <f>Índice!$G$52*'Datos Generales'!AD165*IF($C$9=$AR$9,1,$AR61)</f>
        <v>10872.240197831112</v>
      </c>
      <c r="AE61" s="36">
        <f>Índice!$G$52*'Datos Generales'!AE165*IF($C$9=$AR$9,1,$AR61)</f>
        <v>7042.0350286802723</v>
      </c>
      <c r="AF61" s="36">
        <f>Índice!$G$52*'Datos Generales'!AF165*IF($C$9=$AR$9,1,$AR61)</f>
        <v>-172.27554425498141</v>
      </c>
      <c r="AG61" s="36">
        <f>Índice!$G$52*'Datos Generales'!AG165*IF($C$9=$AR$9,1,$AR61)</f>
        <v>-42649.559768625513</v>
      </c>
      <c r="AH61" s="36">
        <f>Índice!$G$52*'Datos Generales'!AH165*IF($C$9=$AR$9,1,$AR61)</f>
        <v>2404.4413342917805</v>
      </c>
      <c r="AI61" s="36">
        <f>Índice!$G$52*'Datos Generales'!AI165*IF($C$9=$AR$9,1,$AR61)</f>
        <v>60.010675368441397</v>
      </c>
      <c r="AJ61" s="36">
        <f>Índice!$G$52*'Datos Generales'!AJ165*IF($C$9=$AR$9,1,$AR61)</f>
        <v>818.92118904145195</v>
      </c>
      <c r="AK61" s="36">
        <f>Índice!$G$52*'Datos Generales'!AK165*IF($C$9=$AR$9,1,$AR61)</f>
        <v>0</v>
      </c>
      <c r="AL61" s="36">
        <f>Índice!$G$52*'Datos Generales'!AL165*IF($C$9=$AR$9,1,$AR61)</f>
        <v>0</v>
      </c>
      <c r="AM61" s="36">
        <f>Índice!$G$52*'Datos Generales'!AM165*IF($C$9=$AR$9,1,$AR61)</f>
        <v>0</v>
      </c>
      <c r="AN61" s="36">
        <f>Índice!$G$52*'Datos Generales'!AN165*IF($C$9=$AR$9,1,$AR61)</f>
        <v>0</v>
      </c>
      <c r="AO61" s="36">
        <f>Índice!$G$52*'Datos Generales'!AO165*IF($C$9=$AR$9,1,$AR61)</f>
        <v>0</v>
      </c>
      <c r="AP61" s="36">
        <f>Índice!$G$52*'Datos Generales'!AP165*IF($C$9=$AR$9,1,$AR61)</f>
        <v>0</v>
      </c>
      <c r="AQ61" s="36">
        <f>Índice!$G$52*'Datos Generales'!AQ165*IF($C$9=$AR$9,1,$AR61)</f>
        <v>-60356.451164611943</v>
      </c>
      <c r="AR61" s="240">
        <v>1</v>
      </c>
    </row>
    <row r="62" spans="2:44" x14ac:dyDescent="0.2">
      <c r="B62" s="51" t="str">
        <f>'Datos Generales'!B166</f>
        <v>5.31.62.00  Utilidad (Pérdida) Por Unidades Reajustables</v>
      </c>
      <c r="C62" s="36">
        <f>Índice!$G$52*'Datos Generales'!C166*IF($C$9=$AR$9,1,$AR62)</f>
        <v>4.5926537271766374</v>
      </c>
      <c r="D62" s="36">
        <f>Índice!$G$52*'Datos Generales'!D166*IF($C$9=$AR$9,1,$AR62)</f>
        <v>5217.526791330567</v>
      </c>
      <c r="E62" s="36">
        <f>Índice!$G$52*'Datos Generales'!E166*IF($C$9=$AR$9,1,$AR62)</f>
        <v>7254.7939650488852</v>
      </c>
      <c r="F62" s="36">
        <f>Índice!$G$52*'Datos Generales'!F166*IF($C$9=$AR$9,1,$AR62)</f>
        <v>-33358.791376833367</v>
      </c>
      <c r="G62" s="36">
        <f>Índice!$G$52*'Datos Generales'!G166*IF($C$9=$AR$9,1,$AR62)</f>
        <v>161.72945051109434</v>
      </c>
      <c r="H62" s="36">
        <f>Índice!$G$52*'Datos Generales'!H166*IF($C$9=$AR$9,1,$AR62)</f>
        <v>33265.47545702858</v>
      </c>
      <c r="I62" s="36">
        <f>Índice!$G$52*'Datos Generales'!I166*IF($C$9=$AR$9,1,$AR62)</f>
        <v>69943.700869236272</v>
      </c>
      <c r="J62" s="36">
        <f>Índice!$G$52*'Datos Generales'!J166*IF($C$9=$AR$9,1,$AR62)</f>
        <v>0</v>
      </c>
      <c r="K62" s="36">
        <f>Índice!$G$52*'Datos Generales'!K166*IF($C$9=$AR$9,1,$AR62)</f>
        <v>8684.5721194620673</v>
      </c>
      <c r="L62" s="36">
        <f>Índice!$G$52*'Datos Generales'!L166*IF($C$9=$AR$9,1,$AR62)</f>
        <v>1785.1134742677016</v>
      </c>
      <c r="M62" s="36">
        <f>Índice!$G$52*'Datos Generales'!M166*IF($C$9=$AR$9,1,$AR62)</f>
        <v>-947.03921820106098</v>
      </c>
      <c r="N62" s="36">
        <f>Índice!$G$52*'Datos Generales'!N166*IF($C$9=$AR$9,1,$AR62)</f>
        <v>-1537.6885071732149</v>
      </c>
      <c r="O62" s="36">
        <f>Índice!$G$52*'Datos Generales'!O166*IF($C$9=$AR$9,1,$AR62)</f>
        <v>-1692.2398100070184</v>
      </c>
      <c r="P62" s="36">
        <f>Índice!$G$52*'Datos Generales'!P166*IF($C$9=$AR$9,1,$AR62)</f>
        <v>1902.9915865985686</v>
      </c>
      <c r="Q62" s="36">
        <f>Índice!$G$52*'Datos Generales'!Q166*IF($C$9=$AR$9,1,$AR62)</f>
        <v>40751.569071640981</v>
      </c>
      <c r="R62" s="36">
        <f>Índice!$G$52*'Datos Generales'!R166*IF($C$9=$AR$9,1,$AR62)</f>
        <v>0.57833417305187285</v>
      </c>
      <c r="S62" s="36">
        <f>Índice!$G$52*'Datos Generales'!S166*IF($C$9=$AR$9,1,$AR62)</f>
        <v>67995.667256454122</v>
      </c>
      <c r="T62" s="36">
        <f>Índice!$G$52*'Datos Generales'!T166*IF($C$9=$AR$9,1,$AR62)</f>
        <v>0</v>
      </c>
      <c r="U62" s="36">
        <f>Índice!$G$52*'Datos Generales'!U166*IF($C$9=$AR$9,1,$AR62)</f>
        <v>11742.871265874848</v>
      </c>
      <c r="V62" s="36">
        <f>Índice!$G$52*'Datos Generales'!V166*IF($C$9=$AR$9,1,$AR62)</f>
        <v>195.13675391914958</v>
      </c>
      <c r="W62" s="36">
        <f>Índice!$G$52*'Datos Generales'!W166*IF($C$9=$AR$9,1,$AR62)</f>
        <v>3573.7990125454294</v>
      </c>
      <c r="X62" s="36">
        <f>Índice!$G$52*'Datos Generales'!X166*IF($C$9=$AR$9,1,$AR62)</f>
        <v>-91.240720713242538</v>
      </c>
      <c r="Y62" s="36">
        <f>Índice!$G$52*'Datos Generales'!Y166*IF($C$9=$AR$9,1,$AR62)</f>
        <v>1445.9715112586355</v>
      </c>
      <c r="Z62" s="36">
        <f>Índice!$G$52*'Datos Generales'!Z166*IF($C$9=$AR$9,1,$AR62)</f>
        <v>306.04083651615576</v>
      </c>
      <c r="AA62" s="36">
        <f>Índice!$G$52*'Datos Generales'!AA166*IF($C$9=$AR$9,1,$AR62)</f>
        <v>4411.6351310114014</v>
      </c>
      <c r="AB62" s="36">
        <f>Índice!$G$52*'Datos Generales'!AB166*IF($C$9=$AR$9,1,$AR62)</f>
        <v>1160.8187442868239</v>
      </c>
      <c r="AC62" s="36">
        <f>Índice!$G$52*'Datos Generales'!AC166*IF($C$9=$AR$9,1,$AR62)</f>
        <v>1008.2405815728445</v>
      </c>
      <c r="AD62" s="36">
        <f>Índice!$G$52*'Datos Generales'!AD166*IF($C$9=$AR$9,1,$AR62)</f>
        <v>-9775.8206646964754</v>
      </c>
      <c r="AE62" s="36">
        <f>Índice!$G$52*'Datos Generales'!AE166*IF($C$9=$AR$9,1,$AR62)</f>
        <v>10.716192030078821</v>
      </c>
      <c r="AF62" s="36">
        <f>Índice!$G$52*'Datos Generales'!AF166*IF($C$9=$AR$9,1,$AR62)</f>
        <v>1105.8089585324192</v>
      </c>
      <c r="AG62" s="36">
        <f>Índice!$G$52*'Datos Generales'!AG166*IF($C$9=$AR$9,1,$AR62)</f>
        <v>48895.330699985068</v>
      </c>
      <c r="AH62" s="36">
        <f>Índice!$G$52*'Datos Generales'!AH166*IF($C$9=$AR$9,1,$AR62)</f>
        <v>-1730.1036885132969</v>
      </c>
      <c r="AI62" s="36">
        <f>Índice!$G$52*'Datos Generales'!AI166*IF($C$9=$AR$9,1,$AR62)</f>
        <v>3744.1694559950633</v>
      </c>
      <c r="AJ62" s="36">
        <f>Índice!$G$52*'Datos Generales'!AJ166*IF($C$9=$AR$9,1,$AR62)</f>
        <v>-8377.4766735715239</v>
      </c>
      <c r="AK62" s="36">
        <f>Índice!$G$52*'Datos Generales'!AK166*IF($C$9=$AR$9,1,$AR62)</f>
        <v>0</v>
      </c>
      <c r="AL62" s="36">
        <f>Índice!$G$52*'Datos Generales'!AL166*IF($C$9=$AR$9,1,$AR62)</f>
        <v>0</v>
      </c>
      <c r="AM62" s="36">
        <f>Índice!$G$52*'Datos Generales'!AM166*IF($C$9=$AR$9,1,$AR62)</f>
        <v>0</v>
      </c>
      <c r="AN62" s="36">
        <f>Índice!$G$52*'Datos Generales'!AN166*IF($C$9=$AR$9,1,$AR62)</f>
        <v>0</v>
      </c>
      <c r="AO62" s="36">
        <f>Índice!$G$52*'Datos Generales'!AO166*IF($C$9=$AR$9,1,$AR62)</f>
        <v>0</v>
      </c>
      <c r="AP62" s="36">
        <f>Índice!$G$52*'Datos Generales'!AP166*IF($C$9=$AR$9,1,$AR62)</f>
        <v>0</v>
      </c>
      <c r="AQ62" s="36">
        <f>Índice!$G$52*'Datos Generales'!AQ166*IF($C$9=$AR$9,1,$AR62)</f>
        <v>257058.44951329779</v>
      </c>
      <c r="AR62" s="240">
        <v>1</v>
      </c>
    </row>
    <row r="63" spans="2:44" x14ac:dyDescent="0.2">
      <c r="B63" s="50" t="str">
        <f>'Datos Generales'!B167</f>
        <v>5.31.70.00  Resultado De Operaciones Continuas Antes De Impuesto Renta</v>
      </c>
      <c r="C63" s="36">
        <f>Índice!$G$52*'Datos Generales'!C167*IF($C$9=$AR$9,1,$AR63)</f>
        <v>8976.0525426802124</v>
      </c>
      <c r="D63" s="36">
        <f>Índice!$G$52*'Datos Generales'!D167*IF($C$9=$AR$9,1,$AR63)</f>
        <v>10898.299255275684</v>
      </c>
      <c r="E63" s="36">
        <f>Índice!$G$52*'Datos Generales'!E167*IF($C$9=$AR$9,1,$AR63)</f>
        <v>375062.36653663224</v>
      </c>
      <c r="F63" s="36">
        <f>Índice!$G$52*'Datos Generales'!F167*IF($C$9=$AR$9,1,$AR63)</f>
        <v>341640.94497082307</v>
      </c>
      <c r="G63" s="36">
        <f>Índice!$G$52*'Datos Generales'!G167*IF($C$9=$AR$9,1,$AR63)</f>
        <v>-4384.3513659062482</v>
      </c>
      <c r="H63" s="36">
        <f>Índice!$G$52*'Datos Generales'!H167*IF($C$9=$AR$9,1,$AR63)</f>
        <v>-134164.64901749531</v>
      </c>
      <c r="I63" s="36">
        <f>Índice!$G$52*'Datos Generales'!I167*IF($C$9=$AR$9,1,$AR63)</f>
        <v>16283.032661932719</v>
      </c>
      <c r="J63" s="36">
        <f>Índice!$G$52*'Datos Generales'!J167*IF($C$9=$AR$9,1,$AR63)</f>
        <v>38708.518556192139</v>
      </c>
      <c r="K63" s="36">
        <f>Índice!$G$52*'Datos Generales'!K167*IF($C$9=$AR$9,1,$AR63)</f>
        <v>102156.02979713739</v>
      </c>
      <c r="L63" s="36">
        <f>Índice!$G$52*'Datos Generales'!L167*IF($C$9=$AR$9,1,$AR63)</f>
        <v>-12616.564103070037</v>
      </c>
      <c r="M63" s="36">
        <f>Índice!$G$52*'Datos Generales'!M167*IF($C$9=$AR$9,1,$AR63)</f>
        <v>168618.2610035731</v>
      </c>
      <c r="N63" s="36">
        <f>Índice!$G$52*'Datos Generales'!N167*IF($C$9=$AR$9,1,$AR63)</f>
        <v>14778.037045365554</v>
      </c>
      <c r="O63" s="36">
        <f>Índice!$G$52*'Datos Generales'!O167*IF($C$9=$AR$9,1,$AR63)</f>
        <v>-26747.751385705691</v>
      </c>
      <c r="P63" s="36">
        <f>Índice!$G$52*'Datos Generales'!P167*IF($C$9=$AR$9,1,$AR63)</f>
        <v>1749.3588145102003</v>
      </c>
      <c r="Q63" s="36">
        <f>Índice!$G$52*'Datos Generales'!Q167*IF($C$9=$AR$9,1,$AR63)</f>
        <v>263408.3205958067</v>
      </c>
      <c r="R63" s="36">
        <f>Índice!$G$52*'Datos Generales'!R167*IF($C$9=$AR$9,1,$AR63)</f>
        <v>1378.4084719832815</v>
      </c>
      <c r="S63" s="36">
        <f>Índice!$G$52*'Datos Generales'!S167*IF($C$9=$AR$9,1,$AR63)</f>
        <v>-7819.962530749518</v>
      </c>
      <c r="T63" s="36">
        <f>Índice!$G$52*'Datos Generales'!T167*IF($C$9=$AR$9,1,$AR63)</f>
        <v>0</v>
      </c>
      <c r="U63" s="36">
        <f>Índice!$G$52*'Datos Generales'!U167*IF($C$9=$AR$9,1,$AR63)</f>
        <v>43740.774294202682</v>
      </c>
      <c r="V63" s="36">
        <f>Índice!$G$52*'Datos Generales'!V167*IF($C$9=$AR$9,1,$AR63)</f>
        <v>31164.96574050418</v>
      </c>
      <c r="W63" s="36">
        <f>Índice!$G$52*'Datos Generales'!W167*IF($C$9=$AR$9,1,$AR63)</f>
        <v>23248.421402854998</v>
      </c>
      <c r="X63" s="36">
        <f>Índice!$G$52*'Datos Generales'!X167*IF($C$9=$AR$9,1,$AR63)</f>
        <v>-16649.764566962083</v>
      </c>
      <c r="Y63" s="36">
        <f>Índice!$G$52*'Datos Generales'!Y167*IF($C$9=$AR$9,1,$AR63)</f>
        <v>14061.549044268761</v>
      </c>
      <c r="Z63" s="36">
        <f>Índice!$G$52*'Datos Generales'!Z167*IF($C$9=$AR$9,1,$AR63)</f>
        <v>-28454.381510724528</v>
      </c>
      <c r="AA63" s="36">
        <f>Índice!$G$52*'Datos Generales'!AA167*IF($C$9=$AR$9,1,$AR63)</f>
        <v>52088.177590775507</v>
      </c>
      <c r="AB63" s="36">
        <f>Índice!$G$52*'Datos Generales'!AB167*IF($C$9=$AR$9,1,$AR63)</f>
        <v>3536.1392519825808</v>
      </c>
      <c r="AC63" s="36">
        <f>Índice!$G$52*'Datos Generales'!AC167*IF($C$9=$AR$9,1,$AR63)</f>
        <v>7667.5204466644918</v>
      </c>
      <c r="AD63" s="36">
        <f>Índice!$G$52*'Datos Generales'!AD167*IF($C$9=$AR$9,1,$AR63)</f>
        <v>117329.78349549937</v>
      </c>
      <c r="AE63" s="36">
        <f>Índice!$G$52*'Datos Generales'!AE167*IF($C$9=$AR$9,1,$AR63)</f>
        <v>21560.161892744869</v>
      </c>
      <c r="AF63" s="36">
        <f>Índice!$G$52*'Datos Generales'!AF167*IF($C$9=$AR$9,1,$AR63)</f>
        <v>1677.7814556807216</v>
      </c>
      <c r="AG63" s="36">
        <f>Índice!$G$52*'Datos Generales'!AG167*IF($C$9=$AR$9,1,$AR63)</f>
        <v>52685.800909481521</v>
      </c>
      <c r="AH63" s="36">
        <f>Índice!$G$52*'Datos Generales'!AH167*IF($C$9=$AR$9,1,$AR63)</f>
        <v>4329.9199143248952</v>
      </c>
      <c r="AI63" s="36">
        <f>Índice!$G$52*'Datos Generales'!AI167*IF($C$9=$AR$9,1,$AR63)</f>
        <v>52798.712151855587</v>
      </c>
      <c r="AJ63" s="36">
        <f>Índice!$G$52*'Datos Generales'!AJ167*IF($C$9=$AR$9,1,$AR63)</f>
        <v>112691.30529002269</v>
      </c>
      <c r="AK63" s="36">
        <f>Índice!$G$52*'Datos Generales'!AK167*IF($C$9=$AR$9,1,$AR63)</f>
        <v>0</v>
      </c>
      <c r="AL63" s="36">
        <f>Índice!$G$52*'Datos Generales'!AL167*IF($C$9=$AR$9,1,$AR63)</f>
        <v>0</v>
      </c>
      <c r="AM63" s="36">
        <f>Índice!$G$52*'Datos Generales'!AM167*IF($C$9=$AR$9,1,$AR63)</f>
        <v>0</v>
      </c>
      <c r="AN63" s="36">
        <f>Índice!$G$52*'Datos Generales'!AN167*IF($C$9=$AR$9,1,$AR63)</f>
        <v>0</v>
      </c>
      <c r="AO63" s="36">
        <f>Índice!$G$52*'Datos Generales'!AO167*IF($C$9=$AR$9,1,$AR63)</f>
        <v>0</v>
      </c>
      <c r="AP63" s="36">
        <f>Índice!$G$52*'Datos Generales'!AP167*IF($C$9=$AR$9,1,$AR63)</f>
        <v>0</v>
      </c>
      <c r="AQ63" s="36">
        <f>Índice!$G$52*'Datos Generales'!AQ167*IF($C$9=$AR$9,1,$AR63)</f>
        <v>1651401.2186521618</v>
      </c>
      <c r="AR63" s="240">
        <v>1</v>
      </c>
    </row>
    <row r="64" spans="2:44" x14ac:dyDescent="0.2">
      <c r="B64" s="50" t="str">
        <f>'Datos Generales'!B168</f>
        <v>5.31.80.00  Utilidad (Pérdida) Por Operaciones Discontinuas Y Disponibles Para La Venta (Netas De Impuesto)</v>
      </c>
      <c r="C64" s="36">
        <f>Índice!$G$52*'Datos Generales'!C168*IF($C$9=$AR$9,1,$AR64)</f>
        <v>0</v>
      </c>
      <c r="D64" s="36">
        <f>Índice!$G$52*'Datos Generales'!D168*IF($C$9=$AR$9,1,$AR64)</f>
        <v>0</v>
      </c>
      <c r="E64" s="36">
        <f>Índice!$G$52*'Datos Generales'!E168*IF($C$9=$AR$9,1,$AR64)</f>
        <v>0</v>
      </c>
      <c r="F64" s="36">
        <f>Índice!$G$52*'Datos Generales'!F168*IF($C$9=$AR$9,1,$AR64)</f>
        <v>0</v>
      </c>
      <c r="G64" s="36">
        <f>Índice!$G$52*'Datos Generales'!G168*IF($C$9=$AR$9,1,$AR64)</f>
        <v>0</v>
      </c>
      <c r="H64" s="36">
        <f>Índice!$G$52*'Datos Generales'!H168*IF($C$9=$AR$9,1,$AR64)</f>
        <v>0</v>
      </c>
      <c r="I64" s="36">
        <f>Índice!$G$52*'Datos Generales'!I168*IF($C$9=$AR$9,1,$AR64)</f>
        <v>0</v>
      </c>
      <c r="J64" s="36">
        <f>Índice!$G$52*'Datos Generales'!J168*IF($C$9=$AR$9,1,$AR64)</f>
        <v>0</v>
      </c>
      <c r="K64" s="36">
        <f>Índice!$G$52*'Datos Generales'!K168*IF($C$9=$AR$9,1,$AR64)</f>
        <v>0</v>
      </c>
      <c r="L64" s="36">
        <f>Índice!$G$52*'Datos Generales'!L168*IF($C$9=$AR$9,1,$AR64)</f>
        <v>0</v>
      </c>
      <c r="M64" s="36">
        <f>Índice!$G$52*'Datos Generales'!M168*IF($C$9=$AR$9,1,$AR64)</f>
        <v>0</v>
      </c>
      <c r="N64" s="36">
        <f>Índice!$G$52*'Datos Generales'!N168*IF($C$9=$AR$9,1,$AR64)</f>
        <v>0</v>
      </c>
      <c r="O64" s="36">
        <f>Índice!$G$52*'Datos Generales'!O168*IF($C$9=$AR$9,1,$AR64)</f>
        <v>0</v>
      </c>
      <c r="P64" s="36">
        <f>Índice!$G$52*'Datos Generales'!P168*IF($C$9=$AR$9,1,$AR64)</f>
        <v>0</v>
      </c>
      <c r="Q64" s="36">
        <f>Índice!$G$52*'Datos Generales'!Q168*IF($C$9=$AR$9,1,$AR64)</f>
        <v>0</v>
      </c>
      <c r="R64" s="36">
        <f>Índice!$G$52*'Datos Generales'!R168*IF($C$9=$AR$9,1,$AR64)</f>
        <v>0</v>
      </c>
      <c r="S64" s="36">
        <f>Índice!$G$52*'Datos Generales'!S168*IF($C$9=$AR$9,1,$AR64)</f>
        <v>0</v>
      </c>
      <c r="T64" s="36">
        <f>Índice!$G$52*'Datos Generales'!T168*IF($C$9=$AR$9,1,$AR64)</f>
        <v>0</v>
      </c>
      <c r="U64" s="36">
        <f>Índice!$G$52*'Datos Generales'!U168*IF($C$9=$AR$9,1,$AR64)</f>
        <v>0</v>
      </c>
      <c r="V64" s="36">
        <f>Índice!$G$52*'Datos Generales'!V168*IF($C$9=$AR$9,1,$AR64)</f>
        <v>0</v>
      </c>
      <c r="W64" s="36">
        <f>Índice!$G$52*'Datos Generales'!W168*IF($C$9=$AR$9,1,$AR64)</f>
        <v>0</v>
      </c>
      <c r="X64" s="36">
        <f>Índice!$G$52*'Datos Generales'!X168*IF($C$9=$AR$9,1,$AR64)</f>
        <v>0</v>
      </c>
      <c r="Y64" s="36">
        <f>Índice!$G$52*'Datos Generales'!Y168*IF($C$9=$AR$9,1,$AR64)</f>
        <v>0</v>
      </c>
      <c r="Z64" s="36">
        <f>Índice!$G$52*'Datos Generales'!Z168*IF($C$9=$AR$9,1,$AR64)</f>
        <v>0</v>
      </c>
      <c r="AA64" s="36">
        <f>Índice!$G$52*'Datos Generales'!AA168*IF($C$9=$AR$9,1,$AR64)</f>
        <v>0</v>
      </c>
      <c r="AB64" s="36">
        <f>Índice!$G$52*'Datos Generales'!AB168*IF($C$9=$AR$9,1,$AR64)</f>
        <v>0</v>
      </c>
      <c r="AC64" s="36">
        <f>Índice!$G$52*'Datos Generales'!AC168*IF($C$9=$AR$9,1,$AR64)</f>
        <v>0</v>
      </c>
      <c r="AD64" s="36">
        <f>Índice!$G$52*'Datos Generales'!AD168*IF($C$9=$AR$9,1,$AR64)</f>
        <v>0</v>
      </c>
      <c r="AE64" s="36">
        <f>Índice!$G$52*'Datos Generales'!AE168*IF($C$9=$AR$9,1,$AR64)</f>
        <v>0</v>
      </c>
      <c r="AF64" s="36">
        <f>Índice!$G$52*'Datos Generales'!AF168*IF($C$9=$AR$9,1,$AR64)</f>
        <v>0</v>
      </c>
      <c r="AG64" s="36">
        <f>Índice!$G$52*'Datos Generales'!AG168*IF($C$9=$AR$9,1,$AR64)</f>
        <v>0</v>
      </c>
      <c r="AH64" s="36">
        <f>Índice!$G$52*'Datos Generales'!AH168*IF($C$9=$AR$9,1,$AR64)</f>
        <v>0</v>
      </c>
      <c r="AI64" s="36">
        <f>Índice!$G$52*'Datos Generales'!AI168*IF($C$9=$AR$9,1,$AR64)</f>
        <v>0</v>
      </c>
      <c r="AJ64" s="36">
        <f>Índice!$G$52*'Datos Generales'!AJ168*IF($C$9=$AR$9,1,$AR64)</f>
        <v>0</v>
      </c>
      <c r="AK64" s="36">
        <f>Índice!$G$52*'Datos Generales'!AK168*IF($C$9=$AR$9,1,$AR64)</f>
        <v>0</v>
      </c>
      <c r="AL64" s="36">
        <f>Índice!$G$52*'Datos Generales'!AL168*IF($C$9=$AR$9,1,$AR64)</f>
        <v>0</v>
      </c>
      <c r="AM64" s="36">
        <f>Índice!$G$52*'Datos Generales'!AM168*IF($C$9=$AR$9,1,$AR64)</f>
        <v>0</v>
      </c>
      <c r="AN64" s="36">
        <f>Índice!$G$52*'Datos Generales'!AN168*IF($C$9=$AR$9,1,$AR64)</f>
        <v>0</v>
      </c>
      <c r="AO64" s="36">
        <f>Índice!$G$52*'Datos Generales'!AO168*IF($C$9=$AR$9,1,$AR64)</f>
        <v>0</v>
      </c>
      <c r="AP64" s="36">
        <f>Índice!$G$52*'Datos Generales'!AP168*IF($C$9=$AR$9,1,$AR64)</f>
        <v>0</v>
      </c>
      <c r="AQ64" s="36">
        <f>Índice!$G$52*'Datos Generales'!AQ168*IF($C$9=$AR$9,1,$AR64)</f>
        <v>0</v>
      </c>
      <c r="AR64" s="240">
        <v>1</v>
      </c>
    </row>
    <row r="65" spans="2:44" x14ac:dyDescent="0.2">
      <c r="B65" s="50" t="str">
        <f>'Datos Generales'!B169</f>
        <v xml:space="preserve">5.31.90.00  Impuesto Renta </v>
      </c>
      <c r="C65" s="36">
        <f>Índice!$G$52*'Datos Generales'!C169*IF($C$9=$AR$9,1,$AR65)</f>
        <v>1636.07335590651</v>
      </c>
      <c r="D65" s="36">
        <f>Índice!$G$52*'Datos Generales'!D169*IF($C$9=$AR$9,1,$AR65)</f>
        <v>1048.4177967713306</v>
      </c>
      <c r="E65" s="36">
        <f>Índice!$G$52*'Datos Generales'!E169*IF($C$9=$AR$9,1,$AR65)</f>
        <v>84244.476143205073</v>
      </c>
      <c r="F65" s="36">
        <f>Índice!$G$52*'Datos Generales'!F169*IF($C$9=$AR$9,1,$AR65)</f>
        <v>76147.661641849903</v>
      </c>
      <c r="G65" s="36">
        <f>Índice!$G$52*'Datos Generales'!G169*IF($C$9=$AR$9,1,$AR65)</f>
        <v>-3068.2669059836157</v>
      </c>
      <c r="H65" s="36">
        <f>Índice!$G$52*'Datos Generales'!H169*IF($C$9=$AR$9,1,$AR65)</f>
        <v>-43261.913598915729</v>
      </c>
      <c r="I65" s="36">
        <f>Índice!$G$52*'Datos Generales'!I169*IF($C$9=$AR$9,1,$AR65)</f>
        <v>-16676.061762007324</v>
      </c>
      <c r="J65" s="36">
        <f>Índice!$G$52*'Datos Generales'!J169*IF($C$9=$AR$9,1,$AR65)</f>
        <v>10067.130989628427</v>
      </c>
      <c r="K65" s="36">
        <f>Índice!$G$52*'Datos Generales'!K169*IF($C$9=$AR$9,1,$AR65)</f>
        <v>23125.338282966666</v>
      </c>
      <c r="L65" s="36">
        <f>Índice!$G$52*'Datos Generales'!L169*IF($C$9=$AR$9,1,$AR65)</f>
        <v>-4269.671101355786</v>
      </c>
      <c r="M65" s="36">
        <f>Índice!$G$52*'Datos Generales'!M169*IF($C$9=$AR$9,1,$AR65)</f>
        <v>28835.163534193329</v>
      </c>
      <c r="N65" s="36">
        <f>Índice!$G$52*'Datos Generales'!N169*IF($C$9=$AR$9,1,$AR65)</f>
        <v>4038.3714517922749</v>
      </c>
      <c r="O65" s="36">
        <f>Índice!$G$52*'Datos Generales'!O169*IF($C$9=$AR$9,1,$AR65)</f>
        <v>-8418.8445767733519</v>
      </c>
      <c r="P65" s="36">
        <f>Índice!$G$52*'Datos Generales'!P169*IF($C$9=$AR$9,1,$AR65)</f>
        <v>-648.00643107600433</v>
      </c>
      <c r="Q65" s="36">
        <f>Índice!$G$52*'Datos Generales'!Q169*IF($C$9=$AR$9,1,$AR65)</f>
        <v>60409.896046133385</v>
      </c>
      <c r="R65" s="36">
        <f>Índice!$G$52*'Datos Generales'!R169*IF($C$9=$AR$9,1,$AR65)</f>
        <v>0</v>
      </c>
      <c r="S65" s="36">
        <f>Índice!$G$52*'Datos Generales'!S169*IF($C$9=$AR$9,1,$AR65)</f>
        <v>-12597.17289844418</v>
      </c>
      <c r="T65" s="36">
        <f>Índice!$G$52*'Datos Generales'!T169*IF($C$9=$AR$9,1,$AR65)</f>
        <v>0</v>
      </c>
      <c r="U65" s="36">
        <f>Índice!$G$52*'Datos Generales'!U169*IF($C$9=$AR$9,1,$AR65)</f>
        <v>3722.3968753625222</v>
      </c>
      <c r="V65" s="36">
        <f>Índice!$G$52*'Datos Generales'!V169*IF($C$9=$AR$9,1,$AR65)</f>
        <v>6846.6601371604547</v>
      </c>
      <c r="W65" s="36">
        <f>Índice!$G$52*'Datos Generales'!W169*IF($C$9=$AR$9,1,$AR65)</f>
        <v>4950.8126785819386</v>
      </c>
      <c r="X65" s="36">
        <f>Índice!$G$52*'Datos Generales'!X169*IF($C$9=$AR$9,1,$AR65)</f>
        <v>-5380.8211460746252</v>
      </c>
      <c r="Y65" s="36">
        <f>Índice!$G$52*'Datos Generales'!Y169*IF($C$9=$AR$9,1,$AR65)</f>
        <v>2977.0602049276113</v>
      </c>
      <c r="Z65" s="36">
        <f>Índice!$G$52*'Datos Generales'!Z169*IF($C$9=$AR$9,1,$AR65)</f>
        <v>-7362.1259836358649</v>
      </c>
      <c r="AA65" s="36">
        <f>Índice!$G$52*'Datos Generales'!AA169*IF($C$9=$AR$9,1,$AR65)</f>
        <v>13038.577951111713</v>
      </c>
      <c r="AB65" s="36">
        <f>Índice!$G$52*'Datos Generales'!AB169*IF($C$9=$AR$9,1,$AR65)</f>
        <v>954.76168039416541</v>
      </c>
      <c r="AC65" s="36">
        <f>Índice!$G$52*'Datos Generales'!AC169*IF($C$9=$AR$9,1,$AR65)</f>
        <v>1233.9610073492665</v>
      </c>
      <c r="AD65" s="36">
        <f>Índice!$G$52*'Datos Generales'!AD169*IF($C$9=$AR$9,1,$AR65)</f>
        <v>27723.367115986963</v>
      </c>
      <c r="AE65" s="36">
        <f>Índice!$G$52*'Datos Generales'!AE169*IF($C$9=$AR$9,1,$AR65)</f>
        <v>5816.9191322129755</v>
      </c>
      <c r="AF65" s="36">
        <f>Índice!$G$52*'Datos Generales'!AF169*IF($C$9=$AR$9,1,$AR65)</f>
        <v>-317.43742169100153</v>
      </c>
      <c r="AG65" s="36">
        <f>Índice!$G$52*'Datos Generales'!AG169*IF($C$9=$AR$9,1,$AR65)</f>
        <v>5248.7228170181297</v>
      </c>
      <c r="AH65" s="36">
        <f>Índice!$G$52*'Datos Generales'!AH169*IF($C$9=$AR$9,1,$AR65)</f>
        <v>-149.95864910662681</v>
      </c>
      <c r="AI65" s="36">
        <f>Índice!$G$52*'Datos Generales'!AI169*IF($C$9=$AR$9,1,$AR65)</f>
        <v>12701.579226508662</v>
      </c>
      <c r="AJ65" s="36">
        <f>Índice!$G$52*'Datos Generales'!AJ169*IF($C$9=$AR$9,1,$AR65)</f>
        <v>23874.485155012269</v>
      </c>
      <c r="AK65" s="36">
        <f>Índice!$G$52*'Datos Generales'!AK169*IF($C$9=$AR$9,1,$AR65)</f>
        <v>0</v>
      </c>
      <c r="AL65" s="36">
        <f>Índice!$G$52*'Datos Generales'!AL169*IF($C$9=$AR$9,1,$AR65)</f>
        <v>0</v>
      </c>
      <c r="AM65" s="36">
        <f>Índice!$G$52*'Datos Generales'!AM169*IF($C$9=$AR$9,1,$AR65)</f>
        <v>0</v>
      </c>
      <c r="AN65" s="36">
        <f>Índice!$G$52*'Datos Generales'!AN169*IF($C$9=$AR$9,1,$AR65)</f>
        <v>0</v>
      </c>
      <c r="AO65" s="36">
        <f>Índice!$G$52*'Datos Generales'!AO169*IF($C$9=$AR$9,1,$AR65)</f>
        <v>0</v>
      </c>
      <c r="AP65" s="36">
        <f>Índice!$G$52*'Datos Generales'!AP169*IF($C$9=$AR$9,1,$AR65)</f>
        <v>0</v>
      </c>
      <c r="AQ65" s="36">
        <f>Índice!$G$52*'Datos Generales'!AQ169*IF($C$9=$AR$9,1,$AR65)</f>
        <v>296491.55274900945</v>
      </c>
      <c r="AR65" s="240">
        <v>-1</v>
      </c>
    </row>
    <row r="66" spans="2:44" x14ac:dyDescent="0.2">
      <c r="B66" s="49" t="str">
        <f>'Datos Generales'!B170</f>
        <v xml:space="preserve">5.31.00.00  Total Resultado Del Periodo </v>
      </c>
      <c r="C66" s="33">
        <f>Índice!$G$52*'Datos Generales'!C170*IF($C$9=$AR$9,1,$AR66)</f>
        <v>7339.9791867737022</v>
      </c>
      <c r="D66" s="33">
        <f>Índice!$G$52*'Datos Generales'!D170*IF($C$9=$AR$9,1,$AR66)</f>
        <v>9849.8814585043528</v>
      </c>
      <c r="E66" s="33">
        <f>Índice!$G$52*'Datos Generales'!E170*IF($C$9=$AR$9,1,$AR66)</f>
        <v>290817.89039342717</v>
      </c>
      <c r="F66" s="33">
        <f>Índice!$G$52*'Datos Generales'!F170*IF($C$9=$AR$9,1,$AR66)</f>
        <v>265493.28332897316</v>
      </c>
      <c r="G66" s="33">
        <f>Índice!$G$52*'Datos Generales'!G170*IF($C$9=$AR$9,1,$AR66)</f>
        <v>-1316.0844599226325</v>
      </c>
      <c r="H66" s="33">
        <f>Índice!$G$52*'Datos Generales'!H170*IF($C$9=$AR$9,1,$AR66)</f>
        <v>-90902.73541857957</v>
      </c>
      <c r="I66" s="33">
        <f>Índice!$G$52*'Datos Generales'!I170*IF($C$9=$AR$9,1,$AR66)</f>
        <v>32959.094423940041</v>
      </c>
      <c r="J66" s="33">
        <f>Índice!$G$52*'Datos Generales'!J170*IF($C$9=$AR$9,1,$AR66)</f>
        <v>28641.387566563713</v>
      </c>
      <c r="K66" s="33">
        <f>Índice!$G$52*'Datos Generales'!K170*IF($C$9=$AR$9,1,$AR66)</f>
        <v>79030.691514170729</v>
      </c>
      <c r="L66" s="33">
        <f>Índice!$G$52*'Datos Generales'!L170*IF($C$9=$AR$9,1,$AR66)</f>
        <v>-8346.893001714252</v>
      </c>
      <c r="M66" s="33">
        <f>Índice!$G$52*'Datos Generales'!M170*IF($C$9=$AR$9,1,$AR66)</f>
        <v>139783.09746937978</v>
      </c>
      <c r="N66" s="33">
        <f>Índice!$G$52*'Datos Generales'!N170*IF($C$9=$AR$9,1,$AR66)</f>
        <v>10739.66559357328</v>
      </c>
      <c r="O66" s="33">
        <f>Índice!$G$52*'Datos Generales'!O170*IF($C$9=$AR$9,1,$AR66)</f>
        <v>-18328.906808932337</v>
      </c>
      <c r="P66" s="33">
        <f>Índice!$G$52*'Datos Generales'!P170*IF($C$9=$AR$9,1,$AR66)</f>
        <v>2397.3652455862048</v>
      </c>
      <c r="Q66" s="33">
        <f>Índice!$G$52*'Datos Generales'!Q170*IF($C$9=$AR$9,1,$AR66)</f>
        <v>202998.42454967331</v>
      </c>
      <c r="R66" s="33">
        <f>Índice!$G$52*'Datos Generales'!R170*IF($C$9=$AR$9,1,$AR66)</f>
        <v>1378.4084719832815</v>
      </c>
      <c r="S66" s="33">
        <f>Índice!$G$52*'Datos Generales'!S170*IF($C$9=$AR$9,1,$AR66)</f>
        <v>4777.2103676946617</v>
      </c>
      <c r="T66" s="33">
        <f>Índice!$G$52*'Datos Generales'!T170*IF($C$9=$AR$9,1,$AR66)</f>
        <v>0</v>
      </c>
      <c r="U66" s="33">
        <f>Índice!$G$52*'Datos Generales'!U170*IF($C$9=$AR$9,1,$AR66)</f>
        <v>40018.377418840158</v>
      </c>
      <c r="V66" s="33">
        <f>Índice!$G$52*'Datos Generales'!V170*IF($C$9=$AR$9,1,$AR66)</f>
        <v>24318.305603343724</v>
      </c>
      <c r="W66" s="33">
        <f>Índice!$G$52*'Datos Generales'!W170*IF($C$9=$AR$9,1,$AR66)</f>
        <v>18297.608724273061</v>
      </c>
      <c r="X66" s="33">
        <f>Índice!$G$52*'Datos Generales'!X170*IF($C$9=$AR$9,1,$AR66)</f>
        <v>-11268.943420887457</v>
      </c>
      <c r="Y66" s="33">
        <f>Índice!$G$52*'Datos Generales'!Y170*IF($C$9=$AR$9,1,$AR66)</f>
        <v>11084.488839341149</v>
      </c>
      <c r="Z66" s="33">
        <f>Índice!$G$52*'Datos Generales'!Z170*IF($C$9=$AR$9,1,$AR66)</f>
        <v>-21092.255527088662</v>
      </c>
      <c r="AA66" s="33">
        <f>Índice!$G$52*'Datos Generales'!AA170*IF($C$9=$AR$9,1,$AR66)</f>
        <v>39049.599639663793</v>
      </c>
      <c r="AB66" s="33">
        <f>Índice!$G$52*'Datos Generales'!AB170*IF($C$9=$AR$9,1,$AR66)</f>
        <v>2581.3775715884153</v>
      </c>
      <c r="AC66" s="33">
        <f>Índice!$G$52*'Datos Generales'!AC170*IF($C$9=$AR$9,1,$AR66)</f>
        <v>6433.559439315226</v>
      </c>
      <c r="AD66" s="33">
        <f>Índice!$G$52*'Datos Generales'!AD170*IF($C$9=$AR$9,1,$AR66)</f>
        <v>89606.416379512419</v>
      </c>
      <c r="AE66" s="33">
        <f>Índice!$G$52*'Datos Generales'!AE170*IF($C$9=$AR$9,1,$AR66)</f>
        <v>15743.242760531892</v>
      </c>
      <c r="AF66" s="33">
        <f>Índice!$G$52*'Datos Generales'!AF170*IF($C$9=$AR$9,1,$AR66)</f>
        <v>1995.218877371723</v>
      </c>
      <c r="AG66" s="33">
        <f>Índice!$G$52*'Datos Generales'!AG170*IF($C$9=$AR$9,1,$AR66)</f>
        <v>47437.078092463387</v>
      </c>
      <c r="AH66" s="33">
        <f>Índice!$G$52*'Datos Generales'!AH170*IF($C$9=$AR$9,1,$AR66)</f>
        <v>4479.8785634315227</v>
      </c>
      <c r="AI66" s="33">
        <f>Índice!$G$52*'Datos Generales'!AI170*IF($C$9=$AR$9,1,$AR66)</f>
        <v>40097.13292534693</v>
      </c>
      <c r="AJ66" s="33">
        <f>Índice!$G$52*'Datos Generales'!AJ170*IF($C$9=$AR$9,1,$AR66)</f>
        <v>88816.820135010421</v>
      </c>
      <c r="AK66" s="33">
        <f>Índice!$G$52*'Datos Generales'!AK170*IF($C$9=$AR$9,1,$AR66)</f>
        <v>0</v>
      </c>
      <c r="AL66" s="33">
        <f>Índice!$G$52*'Datos Generales'!AL170*IF($C$9=$AR$9,1,$AR66)</f>
        <v>0</v>
      </c>
      <c r="AM66" s="33">
        <f>Índice!$G$52*'Datos Generales'!AM170*IF($C$9=$AR$9,1,$AR66)</f>
        <v>0</v>
      </c>
      <c r="AN66" s="33">
        <f>Índice!$G$52*'Datos Generales'!AN170*IF($C$9=$AR$9,1,$AR66)</f>
        <v>0</v>
      </c>
      <c r="AO66" s="33">
        <f>Índice!$G$52*'Datos Generales'!AO170*IF($C$9=$AR$9,1,$AR66)</f>
        <v>0</v>
      </c>
      <c r="AP66" s="33">
        <f>Índice!$G$52*'Datos Generales'!AP170*IF($C$9=$AR$9,1,$AR66)</f>
        <v>0</v>
      </c>
      <c r="AQ66" s="33">
        <f>Índice!$G$52*'Datos Generales'!AQ170*IF($C$9=$AR$9,1,$AR66)</f>
        <v>1354909.6659031522</v>
      </c>
      <c r="AR66" s="240">
        <v>1</v>
      </c>
    </row>
    <row r="67" spans="2:44" x14ac:dyDescent="0.2">
      <c r="B67" s="50" t="str">
        <f>'Datos Generales'!B171</f>
        <v>5.32.10.00  Resultado En La Evaluación Propiedades, Muebles Y Equipos</v>
      </c>
      <c r="C67" s="36">
        <f>Índice!$G$52*'Datos Generales'!C171*IF($C$9=$AR$9,1,$AR67)</f>
        <v>0</v>
      </c>
      <c r="D67" s="36">
        <f>Índice!$G$52*'Datos Generales'!D171*IF($C$9=$AR$9,1,$AR67)</f>
        <v>0</v>
      </c>
      <c r="E67" s="36">
        <f>Índice!$G$52*'Datos Generales'!E171*IF($C$9=$AR$9,1,$AR67)</f>
        <v>0</v>
      </c>
      <c r="F67" s="36">
        <f>Índice!$G$52*'Datos Generales'!F171*IF($C$9=$AR$9,1,$AR67)</f>
        <v>0</v>
      </c>
      <c r="G67" s="36">
        <f>Índice!$G$52*'Datos Generales'!G171*IF($C$9=$AR$9,1,$AR67)</f>
        <v>0</v>
      </c>
      <c r="H67" s="36">
        <f>Índice!$G$52*'Datos Generales'!H171*IF($C$9=$AR$9,1,$AR67)</f>
        <v>0</v>
      </c>
      <c r="I67" s="36">
        <f>Índice!$G$52*'Datos Generales'!I171*IF($C$9=$AR$9,1,$AR67)</f>
        <v>0</v>
      </c>
      <c r="J67" s="36">
        <f>Índice!$G$52*'Datos Generales'!J171*IF($C$9=$AR$9,1,$AR67)</f>
        <v>0</v>
      </c>
      <c r="K67" s="36">
        <f>Índice!$G$52*'Datos Generales'!K171*IF($C$9=$AR$9,1,$AR67)</f>
        <v>0</v>
      </c>
      <c r="L67" s="36">
        <f>Índice!$G$52*'Datos Generales'!L171*IF($C$9=$AR$9,1,$AR67)</f>
        <v>0</v>
      </c>
      <c r="M67" s="36">
        <f>Índice!$G$52*'Datos Generales'!M171*IF($C$9=$AR$9,1,$AR67)</f>
        <v>0</v>
      </c>
      <c r="N67" s="36">
        <f>Índice!$G$52*'Datos Generales'!N171*IF($C$9=$AR$9,1,$AR67)</f>
        <v>0</v>
      </c>
      <c r="O67" s="36">
        <f>Índice!$G$52*'Datos Generales'!O171*IF($C$9=$AR$9,1,$AR67)</f>
        <v>0</v>
      </c>
      <c r="P67" s="36">
        <f>Índice!$G$52*'Datos Generales'!P171*IF($C$9=$AR$9,1,$AR67)</f>
        <v>0</v>
      </c>
      <c r="Q67" s="36">
        <f>Índice!$G$52*'Datos Generales'!Q171*IF($C$9=$AR$9,1,$AR67)</f>
        <v>0</v>
      </c>
      <c r="R67" s="36">
        <f>Índice!$G$52*'Datos Generales'!R171*IF($C$9=$AR$9,1,$AR67)</f>
        <v>0</v>
      </c>
      <c r="S67" s="36">
        <f>Índice!$G$52*'Datos Generales'!S171*IF($C$9=$AR$9,1,$AR67)</f>
        <v>0</v>
      </c>
      <c r="T67" s="36">
        <f>Índice!$G$52*'Datos Generales'!T171*IF($C$9=$AR$9,1,$AR67)</f>
        <v>0</v>
      </c>
      <c r="U67" s="36">
        <f>Índice!$G$52*'Datos Generales'!U171*IF($C$9=$AR$9,1,$AR67)</f>
        <v>0</v>
      </c>
      <c r="V67" s="36">
        <f>Índice!$G$52*'Datos Generales'!V171*IF($C$9=$AR$9,1,$AR67)</f>
        <v>0</v>
      </c>
      <c r="W67" s="36">
        <f>Índice!$G$52*'Datos Generales'!W171*IF($C$9=$AR$9,1,$AR67)</f>
        <v>0</v>
      </c>
      <c r="X67" s="36">
        <f>Índice!$G$52*'Datos Generales'!X171*IF($C$9=$AR$9,1,$AR67)</f>
        <v>0</v>
      </c>
      <c r="Y67" s="36">
        <f>Índice!$G$52*'Datos Generales'!Y171*IF($C$9=$AR$9,1,$AR67)</f>
        <v>0</v>
      </c>
      <c r="Z67" s="36">
        <f>Índice!$G$52*'Datos Generales'!Z171*IF($C$9=$AR$9,1,$AR67)</f>
        <v>0</v>
      </c>
      <c r="AA67" s="36">
        <f>Índice!$G$52*'Datos Generales'!AA171*IF($C$9=$AR$9,1,$AR67)</f>
        <v>0</v>
      </c>
      <c r="AB67" s="36">
        <f>Índice!$G$52*'Datos Generales'!AB171*IF($C$9=$AR$9,1,$AR67)</f>
        <v>0</v>
      </c>
      <c r="AC67" s="36">
        <f>Índice!$G$52*'Datos Generales'!AC171*IF($C$9=$AR$9,1,$AR67)</f>
        <v>0</v>
      </c>
      <c r="AD67" s="36">
        <f>Índice!$G$52*'Datos Generales'!AD171*IF($C$9=$AR$9,1,$AR67)</f>
        <v>0</v>
      </c>
      <c r="AE67" s="36">
        <f>Índice!$G$52*'Datos Generales'!AE171*IF($C$9=$AR$9,1,$AR67)</f>
        <v>0</v>
      </c>
      <c r="AF67" s="36">
        <f>Índice!$G$52*'Datos Generales'!AF171*IF($C$9=$AR$9,1,$AR67)</f>
        <v>0</v>
      </c>
      <c r="AG67" s="36">
        <f>Índice!$G$52*'Datos Generales'!AG171*IF($C$9=$AR$9,1,$AR67)</f>
        <v>0</v>
      </c>
      <c r="AH67" s="36">
        <f>Índice!$G$52*'Datos Generales'!AH171*IF($C$9=$AR$9,1,$AR67)</f>
        <v>0</v>
      </c>
      <c r="AI67" s="36">
        <f>Índice!$G$52*'Datos Generales'!AI171*IF($C$9=$AR$9,1,$AR67)</f>
        <v>0</v>
      </c>
      <c r="AJ67" s="36">
        <f>Índice!$G$52*'Datos Generales'!AJ171*IF($C$9=$AR$9,1,$AR67)</f>
        <v>0</v>
      </c>
      <c r="AK67" s="36">
        <f>Índice!$G$52*'Datos Generales'!AK171*IF($C$9=$AR$9,1,$AR67)</f>
        <v>0</v>
      </c>
      <c r="AL67" s="36">
        <f>Índice!$G$52*'Datos Generales'!AL171*IF($C$9=$AR$9,1,$AR67)</f>
        <v>0</v>
      </c>
      <c r="AM67" s="36">
        <f>Índice!$G$52*'Datos Generales'!AM171*IF($C$9=$AR$9,1,$AR67)</f>
        <v>0</v>
      </c>
      <c r="AN67" s="36">
        <f>Índice!$G$52*'Datos Generales'!AN171*IF($C$9=$AR$9,1,$AR67)</f>
        <v>0</v>
      </c>
      <c r="AO67" s="36">
        <f>Índice!$G$52*'Datos Generales'!AO171*IF($C$9=$AR$9,1,$AR67)</f>
        <v>0</v>
      </c>
      <c r="AP67" s="36">
        <f>Índice!$G$52*'Datos Generales'!AP171*IF($C$9=$AR$9,1,$AR67)</f>
        <v>0</v>
      </c>
      <c r="AQ67" s="36">
        <f>Índice!$G$52*'Datos Generales'!AQ171*IF($C$9=$AR$9,1,$AR67)</f>
        <v>0</v>
      </c>
      <c r="AR67" s="240">
        <v>1</v>
      </c>
    </row>
    <row r="68" spans="2:44" x14ac:dyDescent="0.2">
      <c r="B68" s="50" t="str">
        <f>'Datos Generales'!B172</f>
        <v>5.32.20.00  Resultado En Activos Financieros</v>
      </c>
      <c r="C68" s="36">
        <f>Índice!$G$52*'Datos Generales'!C172*IF($C$9=$AR$9,1,$AR68)</f>
        <v>0</v>
      </c>
      <c r="D68" s="36">
        <f>Índice!$G$52*'Datos Generales'!D172*IF($C$9=$AR$9,1,$AR68)</f>
        <v>-2271.8667300339484</v>
      </c>
      <c r="E68" s="36">
        <f>Índice!$G$52*'Datos Generales'!E172*IF($C$9=$AR$9,1,$AR68)</f>
        <v>47427.382490150463</v>
      </c>
      <c r="F68" s="36">
        <f>Índice!$G$52*'Datos Generales'!F172*IF($C$9=$AR$9,1,$AR68)</f>
        <v>-46293.881530626029</v>
      </c>
      <c r="G68" s="36">
        <f>Índice!$G$52*'Datos Generales'!G172*IF($C$9=$AR$9,1,$AR68)</f>
        <v>-463.78998713036373</v>
      </c>
      <c r="H68" s="36">
        <f>Índice!$G$52*'Datos Generales'!H172*IF($C$9=$AR$9,1,$AR68)</f>
        <v>1845.3963068940498</v>
      </c>
      <c r="I68" s="36">
        <f>Índice!$G$52*'Datos Generales'!I172*IF($C$9=$AR$9,1,$AR68)</f>
        <v>-513.83290292796983</v>
      </c>
      <c r="J68" s="36">
        <f>Índice!$G$52*'Datos Generales'!J172*IF($C$9=$AR$9,1,$AR68)</f>
        <v>-3879.6697507753934</v>
      </c>
      <c r="K68" s="36">
        <f>Índice!$G$52*'Datos Generales'!K172*IF($C$9=$AR$9,1,$AR68)</f>
        <v>-4004.0796372960226</v>
      </c>
      <c r="L68" s="36">
        <f>Índice!$G$52*'Datos Generales'!L172*IF($C$9=$AR$9,1,$AR68)</f>
        <v>0</v>
      </c>
      <c r="M68" s="36">
        <f>Índice!$G$52*'Datos Generales'!M172*IF($C$9=$AR$9,1,$AR68)</f>
        <v>0</v>
      </c>
      <c r="N68" s="36">
        <f>Índice!$G$52*'Datos Generales'!N172*IF($C$9=$AR$9,1,$AR68)</f>
        <v>0</v>
      </c>
      <c r="O68" s="36">
        <f>Índice!$G$52*'Datos Generales'!O172*IF($C$9=$AR$9,1,$AR68)</f>
        <v>0</v>
      </c>
      <c r="P68" s="36">
        <f>Índice!$G$52*'Datos Generales'!P172*IF($C$9=$AR$9,1,$AR68)</f>
        <v>-2053.0522946769102</v>
      </c>
      <c r="Q68" s="36">
        <f>Índice!$G$52*'Datos Generales'!Q172*IF($C$9=$AR$9,1,$AR68)</f>
        <v>-16504.058375010249</v>
      </c>
      <c r="R68" s="36">
        <f>Índice!$G$52*'Datos Generales'!R172*IF($C$9=$AR$9,1,$AR68)</f>
        <v>0</v>
      </c>
      <c r="S68" s="36">
        <f>Índice!$G$52*'Datos Generales'!S172*IF($C$9=$AR$9,1,$AR68)</f>
        <v>-80572.972675071112</v>
      </c>
      <c r="T68" s="36">
        <f>Índice!$G$52*'Datos Generales'!T172*IF($C$9=$AR$9,1,$AR68)</f>
        <v>0</v>
      </c>
      <c r="U68" s="36">
        <f>Índice!$G$52*'Datos Generales'!U172*IF($C$9=$AR$9,1,$AR68)</f>
        <v>-2179.2652230311719</v>
      </c>
      <c r="V68" s="36">
        <f>Índice!$G$52*'Datos Generales'!V172*IF($C$9=$AR$9,1,$AR68)</f>
        <v>1260.394281023461</v>
      </c>
      <c r="W68" s="36">
        <f>Índice!$G$52*'Datos Generales'!W172*IF($C$9=$AR$9,1,$AR68)</f>
        <v>-914.5844651956794</v>
      </c>
      <c r="X68" s="36">
        <f>Índice!$G$52*'Datos Generales'!X172*IF($C$9=$AR$9,1,$AR68)</f>
        <v>-380.54388586813235</v>
      </c>
      <c r="Y68" s="36">
        <f>Índice!$G$52*'Datos Generales'!Y172*IF($C$9=$AR$9,1,$AR68)</f>
        <v>0</v>
      </c>
      <c r="Z68" s="36">
        <f>Índice!$G$52*'Datos Generales'!Z172*IF($C$9=$AR$9,1,$AR68)</f>
        <v>-765.27218957658124</v>
      </c>
      <c r="AA68" s="36">
        <f>Índice!$G$52*'Datos Generales'!AA172*IF($C$9=$AR$9,1,$AR68)</f>
        <v>-1297.7138450139259</v>
      </c>
      <c r="AB68" s="36">
        <f>Índice!$G$52*'Datos Generales'!AB172*IF($C$9=$AR$9,1,$AR68)</f>
        <v>-615.34756012719276</v>
      </c>
      <c r="AC68" s="36">
        <f>Índice!$G$52*'Datos Generales'!AC172*IF($C$9=$AR$9,1,$AR68)</f>
        <v>2135.9241797095201</v>
      </c>
      <c r="AD68" s="36">
        <f>Índice!$G$52*'Datos Generales'!AD172*IF($C$9=$AR$9,1,$AR68)</f>
        <v>0</v>
      </c>
      <c r="AE68" s="36">
        <f>Índice!$G$52*'Datos Generales'!AE172*IF($C$9=$AR$9,1,$AR68)</f>
        <v>0</v>
      </c>
      <c r="AF68" s="36">
        <f>Índice!$G$52*'Datos Generales'!AF172*IF($C$9=$AR$9,1,$AR68)</f>
        <v>0</v>
      </c>
      <c r="AG68" s="36">
        <f>Índice!$G$52*'Datos Generales'!AG172*IF($C$9=$AR$9,1,$AR68)</f>
        <v>-15698.540930920706</v>
      </c>
      <c r="AH68" s="36">
        <f>Índice!$G$52*'Datos Generales'!AH172*IF($C$9=$AR$9,1,$AR68)</f>
        <v>0</v>
      </c>
      <c r="AI68" s="36">
        <f>Índice!$G$52*'Datos Generales'!AI172*IF($C$9=$AR$9,1,$AR68)</f>
        <v>2091.0862714693808</v>
      </c>
      <c r="AJ68" s="36">
        <f>Índice!$G$52*'Datos Generales'!AJ172*IF($C$9=$AR$9,1,$AR68)</f>
        <v>-4494.9152519308709</v>
      </c>
      <c r="AK68" s="36">
        <f>Índice!$G$52*'Datos Generales'!AK172*IF($C$9=$AR$9,1,$AR68)</f>
        <v>0</v>
      </c>
      <c r="AL68" s="36">
        <f>Índice!$G$52*'Datos Generales'!AL172*IF($C$9=$AR$9,1,$AR68)</f>
        <v>0</v>
      </c>
      <c r="AM68" s="36">
        <f>Índice!$G$52*'Datos Generales'!AM172*IF($C$9=$AR$9,1,$AR68)</f>
        <v>0</v>
      </c>
      <c r="AN68" s="36">
        <f>Índice!$G$52*'Datos Generales'!AN172*IF($C$9=$AR$9,1,$AR68)</f>
        <v>0</v>
      </c>
      <c r="AO68" s="36">
        <f>Índice!$G$52*'Datos Generales'!AO172*IF($C$9=$AR$9,1,$AR68)</f>
        <v>0</v>
      </c>
      <c r="AP68" s="36">
        <f>Índice!$G$52*'Datos Generales'!AP172*IF($C$9=$AR$9,1,$AR68)</f>
        <v>0</v>
      </c>
      <c r="AQ68" s="36">
        <f>Índice!$G$52*'Datos Generales'!AQ172*IF($C$9=$AR$9,1,$AR68)</f>
        <v>-128143.2037059654</v>
      </c>
      <c r="AR68" s="240">
        <v>1</v>
      </c>
    </row>
    <row r="69" spans="2:44" x14ac:dyDescent="0.2">
      <c r="B69" s="50" t="str">
        <f>'Datos Generales'!B173</f>
        <v>5.32.30.00  Resultado En Coberturas De Flujo De Caja</v>
      </c>
      <c r="C69" s="36">
        <f>Índice!$G$52*'Datos Generales'!C173*IF($C$9=$AR$9,1,$AR69)</f>
        <v>0</v>
      </c>
      <c r="D69" s="36">
        <f>Índice!$G$52*'Datos Generales'!D173*IF($C$9=$AR$9,1,$AR69)</f>
        <v>0</v>
      </c>
      <c r="E69" s="36">
        <f>Índice!$G$52*'Datos Generales'!E173*IF($C$9=$AR$9,1,$AR69)</f>
        <v>0</v>
      </c>
      <c r="F69" s="36">
        <f>Índice!$G$52*'Datos Generales'!F173*IF($C$9=$AR$9,1,$AR69)</f>
        <v>0</v>
      </c>
      <c r="G69" s="36">
        <f>Índice!$G$52*'Datos Generales'!G173*IF($C$9=$AR$9,1,$AR69)</f>
        <v>0</v>
      </c>
      <c r="H69" s="36">
        <f>Índice!$G$52*'Datos Generales'!H173*IF($C$9=$AR$9,1,$AR69)</f>
        <v>0</v>
      </c>
      <c r="I69" s="36">
        <f>Índice!$G$52*'Datos Generales'!I173*IF($C$9=$AR$9,1,$AR69)</f>
        <v>0</v>
      </c>
      <c r="J69" s="36">
        <f>Índice!$G$52*'Datos Generales'!J173*IF($C$9=$AR$9,1,$AR69)</f>
        <v>0</v>
      </c>
      <c r="K69" s="36">
        <f>Índice!$G$52*'Datos Generales'!K173*IF($C$9=$AR$9,1,$AR69)</f>
        <v>0</v>
      </c>
      <c r="L69" s="36">
        <f>Índice!$G$52*'Datos Generales'!L173*IF($C$9=$AR$9,1,$AR69)</f>
        <v>0</v>
      </c>
      <c r="M69" s="36">
        <f>Índice!$G$52*'Datos Generales'!M173*IF($C$9=$AR$9,1,$AR69)</f>
        <v>0</v>
      </c>
      <c r="N69" s="36">
        <f>Índice!$G$52*'Datos Generales'!N173*IF($C$9=$AR$9,1,$AR69)</f>
        <v>0</v>
      </c>
      <c r="O69" s="36">
        <f>Índice!$G$52*'Datos Generales'!O173*IF($C$9=$AR$9,1,$AR69)</f>
        <v>0</v>
      </c>
      <c r="P69" s="36">
        <f>Índice!$G$52*'Datos Generales'!P173*IF($C$9=$AR$9,1,$AR69)</f>
        <v>0</v>
      </c>
      <c r="Q69" s="36">
        <f>Índice!$G$52*'Datos Generales'!Q173*IF($C$9=$AR$9,1,$AR69)</f>
        <v>0</v>
      </c>
      <c r="R69" s="36">
        <f>Índice!$G$52*'Datos Generales'!R173*IF($C$9=$AR$9,1,$AR69)</f>
        <v>0</v>
      </c>
      <c r="S69" s="36">
        <f>Índice!$G$52*'Datos Generales'!S173*IF($C$9=$AR$9,1,$AR69)</f>
        <v>0</v>
      </c>
      <c r="T69" s="36">
        <f>Índice!$G$52*'Datos Generales'!T173*IF($C$9=$AR$9,1,$AR69)</f>
        <v>0</v>
      </c>
      <c r="U69" s="36">
        <f>Índice!$G$52*'Datos Generales'!U173*IF($C$9=$AR$9,1,$AR69)</f>
        <v>0</v>
      </c>
      <c r="V69" s="36">
        <f>Índice!$G$52*'Datos Generales'!V173*IF($C$9=$AR$9,1,$AR69)</f>
        <v>0</v>
      </c>
      <c r="W69" s="36">
        <f>Índice!$G$52*'Datos Generales'!W173*IF($C$9=$AR$9,1,$AR69)</f>
        <v>0</v>
      </c>
      <c r="X69" s="36">
        <f>Índice!$G$52*'Datos Generales'!X173*IF($C$9=$AR$9,1,$AR69)</f>
        <v>0</v>
      </c>
      <c r="Y69" s="36">
        <f>Índice!$G$52*'Datos Generales'!Y173*IF($C$9=$AR$9,1,$AR69)</f>
        <v>0</v>
      </c>
      <c r="Z69" s="36">
        <f>Índice!$G$52*'Datos Generales'!Z173*IF($C$9=$AR$9,1,$AR69)</f>
        <v>0</v>
      </c>
      <c r="AA69" s="36">
        <f>Índice!$G$52*'Datos Generales'!AA173*IF($C$9=$AR$9,1,$AR69)</f>
        <v>0</v>
      </c>
      <c r="AB69" s="36">
        <f>Índice!$G$52*'Datos Generales'!AB173*IF($C$9=$AR$9,1,$AR69)</f>
        <v>0</v>
      </c>
      <c r="AC69" s="36">
        <f>Índice!$G$52*'Datos Generales'!AC173*IF($C$9=$AR$9,1,$AR69)</f>
        <v>0</v>
      </c>
      <c r="AD69" s="36">
        <f>Índice!$G$52*'Datos Generales'!AD173*IF($C$9=$AR$9,1,$AR69)</f>
        <v>0</v>
      </c>
      <c r="AE69" s="36">
        <f>Índice!$G$52*'Datos Generales'!AE173*IF($C$9=$AR$9,1,$AR69)</f>
        <v>0</v>
      </c>
      <c r="AF69" s="36">
        <f>Índice!$G$52*'Datos Generales'!AF173*IF($C$9=$AR$9,1,$AR69)</f>
        <v>0</v>
      </c>
      <c r="AG69" s="36">
        <f>Índice!$G$52*'Datos Generales'!AG173*IF($C$9=$AR$9,1,$AR69)</f>
        <v>0</v>
      </c>
      <c r="AH69" s="36">
        <f>Índice!$G$52*'Datos Generales'!AH173*IF($C$9=$AR$9,1,$AR69)</f>
        <v>0</v>
      </c>
      <c r="AI69" s="36">
        <f>Índice!$G$52*'Datos Generales'!AI173*IF($C$9=$AR$9,1,$AR69)</f>
        <v>0</v>
      </c>
      <c r="AJ69" s="36">
        <f>Índice!$G$52*'Datos Generales'!AJ173*IF($C$9=$AR$9,1,$AR69)</f>
        <v>0</v>
      </c>
      <c r="AK69" s="36">
        <f>Índice!$G$52*'Datos Generales'!AK173*IF($C$9=$AR$9,1,$AR69)</f>
        <v>0</v>
      </c>
      <c r="AL69" s="36">
        <f>Índice!$G$52*'Datos Generales'!AL173*IF($C$9=$AR$9,1,$AR69)</f>
        <v>0</v>
      </c>
      <c r="AM69" s="36">
        <f>Índice!$G$52*'Datos Generales'!AM173*IF($C$9=$AR$9,1,$AR69)</f>
        <v>0</v>
      </c>
      <c r="AN69" s="36">
        <f>Índice!$G$52*'Datos Generales'!AN173*IF($C$9=$AR$9,1,$AR69)</f>
        <v>0</v>
      </c>
      <c r="AO69" s="36">
        <f>Índice!$G$52*'Datos Generales'!AO173*IF($C$9=$AR$9,1,$AR69)</f>
        <v>0</v>
      </c>
      <c r="AP69" s="36">
        <f>Índice!$G$52*'Datos Generales'!AP173*IF($C$9=$AR$9,1,$AR69)</f>
        <v>0</v>
      </c>
      <c r="AQ69" s="36">
        <f>Índice!$G$52*'Datos Generales'!AQ173*IF($C$9=$AR$9,1,$AR69)</f>
        <v>0</v>
      </c>
      <c r="AR69" s="240">
        <v>1</v>
      </c>
    </row>
    <row r="70" spans="2:44" x14ac:dyDescent="0.2">
      <c r="B70" s="50" t="str">
        <f>'Datos Generales'!B174</f>
        <v>5.32.40.00  Otros Resultados Con Ajuste En Patrimonio</v>
      </c>
      <c r="C70" s="36">
        <f>Índice!$G$52*'Datos Generales'!C174*IF($C$9=$AR$9,1,$AR70)</f>
        <v>0</v>
      </c>
      <c r="D70" s="36">
        <f>Índice!$G$52*'Datos Generales'!D174*IF($C$9=$AR$9,1,$AR70)</f>
        <v>0</v>
      </c>
      <c r="E70" s="36">
        <f>Índice!$G$52*'Datos Generales'!E174*IF($C$9=$AR$9,1,$AR70)</f>
        <v>0</v>
      </c>
      <c r="F70" s="36">
        <f>Índice!$G$52*'Datos Generales'!F174*IF($C$9=$AR$9,1,$AR70)</f>
        <v>-75.285501468458506</v>
      </c>
      <c r="G70" s="36">
        <f>Índice!$G$52*'Datos Generales'!G174*IF($C$9=$AR$9,1,$AR70)</f>
        <v>0</v>
      </c>
      <c r="H70" s="36">
        <f>Índice!$G$52*'Datos Generales'!H174*IF($C$9=$AR$9,1,$AR70)</f>
        <v>0</v>
      </c>
      <c r="I70" s="36">
        <f>Índice!$G$52*'Datos Generales'!I174*IF($C$9=$AR$9,1,$AR70)</f>
        <v>0</v>
      </c>
      <c r="J70" s="36">
        <f>Índice!$G$52*'Datos Generales'!J174*IF($C$9=$AR$9,1,$AR70)</f>
        <v>0</v>
      </c>
      <c r="K70" s="36">
        <f>Índice!$G$52*'Datos Generales'!K174*IF($C$9=$AR$9,1,$AR70)</f>
        <v>0</v>
      </c>
      <c r="L70" s="36">
        <f>Índice!$G$52*'Datos Generales'!L174*IF($C$9=$AR$9,1,$AR70)</f>
        <v>0</v>
      </c>
      <c r="M70" s="36">
        <f>Índice!$G$52*'Datos Generales'!M174*IF($C$9=$AR$9,1,$AR70)</f>
        <v>0</v>
      </c>
      <c r="N70" s="36">
        <f>Índice!$G$52*'Datos Generales'!N174*IF($C$9=$AR$9,1,$AR70)</f>
        <v>0</v>
      </c>
      <c r="O70" s="36">
        <f>Índice!$G$52*'Datos Generales'!O174*IF($C$9=$AR$9,1,$AR70)</f>
        <v>122.13056948566022</v>
      </c>
      <c r="P70" s="36">
        <f>Índice!$G$52*'Datos Generales'!P174*IF($C$9=$AR$9,1,$AR70)</f>
        <v>0</v>
      </c>
      <c r="Q70" s="36">
        <f>Índice!$G$52*'Datos Generales'!Q174*IF($C$9=$AR$9,1,$AR70)</f>
        <v>0</v>
      </c>
      <c r="R70" s="36">
        <f>Índice!$G$52*'Datos Generales'!R174*IF($C$9=$AR$9,1,$AR70)</f>
        <v>0</v>
      </c>
      <c r="S70" s="36">
        <f>Índice!$G$52*'Datos Generales'!S174*IF($C$9=$AR$9,1,$AR70)</f>
        <v>0</v>
      </c>
      <c r="T70" s="36">
        <f>Índice!$G$52*'Datos Generales'!T174*IF($C$9=$AR$9,1,$AR70)</f>
        <v>0</v>
      </c>
      <c r="U70" s="36">
        <f>Índice!$G$52*'Datos Generales'!U174*IF($C$9=$AR$9,1,$AR70)</f>
        <v>0</v>
      </c>
      <c r="V70" s="36">
        <f>Índice!$G$52*'Datos Generales'!V174*IF($C$9=$AR$9,1,$AR70)</f>
        <v>0</v>
      </c>
      <c r="W70" s="36">
        <f>Índice!$G$52*'Datos Generales'!W174*IF($C$9=$AR$9,1,$AR70)</f>
        <v>0</v>
      </c>
      <c r="X70" s="36">
        <f>Índice!$G$52*'Datos Generales'!X174*IF($C$9=$AR$9,1,$AR70)</f>
        <v>0</v>
      </c>
      <c r="Y70" s="36">
        <f>Índice!$G$52*'Datos Generales'!Y174*IF($C$9=$AR$9,1,$AR70)</f>
        <v>0</v>
      </c>
      <c r="Z70" s="36">
        <f>Índice!$G$52*'Datos Generales'!Z174*IF($C$9=$AR$9,1,$AR70)</f>
        <v>10452.879883054027</v>
      </c>
      <c r="AA70" s="36">
        <f>Índice!$G$52*'Datos Generales'!AA174*IF($C$9=$AR$9,1,$AR70)</f>
        <v>0</v>
      </c>
      <c r="AB70" s="36">
        <f>Índice!$G$52*'Datos Generales'!AB174*IF($C$9=$AR$9,1,$AR70)</f>
        <v>0</v>
      </c>
      <c r="AC70" s="36">
        <f>Índice!$G$52*'Datos Generales'!AC174*IF($C$9=$AR$9,1,$AR70)</f>
        <v>0</v>
      </c>
      <c r="AD70" s="36">
        <f>Índice!$G$52*'Datos Generales'!AD174*IF($C$9=$AR$9,1,$AR70)</f>
        <v>0</v>
      </c>
      <c r="AE70" s="36">
        <f>Índice!$G$52*'Datos Generales'!AE174*IF($C$9=$AR$9,1,$AR70)</f>
        <v>0</v>
      </c>
      <c r="AF70" s="36">
        <f>Índice!$G$52*'Datos Generales'!AF174*IF($C$9=$AR$9,1,$AR70)</f>
        <v>0</v>
      </c>
      <c r="AG70" s="36">
        <f>Índice!$G$52*'Datos Generales'!AG174*IF($C$9=$AR$9,1,$AR70)</f>
        <v>0</v>
      </c>
      <c r="AH70" s="36">
        <f>Índice!$G$52*'Datos Generales'!AH174*IF($C$9=$AR$9,1,$AR70)</f>
        <v>0</v>
      </c>
      <c r="AI70" s="36">
        <f>Índice!$G$52*'Datos Generales'!AI174*IF($C$9=$AR$9,1,$AR70)</f>
        <v>0</v>
      </c>
      <c r="AJ70" s="36">
        <f>Índice!$G$52*'Datos Generales'!AJ174*IF($C$9=$AR$9,1,$AR70)</f>
        <v>0</v>
      </c>
      <c r="AK70" s="36">
        <f>Índice!$G$52*'Datos Generales'!AK174*IF($C$9=$AR$9,1,$AR70)</f>
        <v>0</v>
      </c>
      <c r="AL70" s="36">
        <f>Índice!$G$52*'Datos Generales'!AL174*IF($C$9=$AR$9,1,$AR70)</f>
        <v>0</v>
      </c>
      <c r="AM70" s="36">
        <f>Índice!$G$52*'Datos Generales'!AM174*IF($C$9=$AR$9,1,$AR70)</f>
        <v>0</v>
      </c>
      <c r="AN70" s="36">
        <f>Índice!$G$52*'Datos Generales'!AN174*IF($C$9=$AR$9,1,$AR70)</f>
        <v>0</v>
      </c>
      <c r="AO70" s="36">
        <f>Índice!$G$52*'Datos Generales'!AO174*IF($C$9=$AR$9,1,$AR70)</f>
        <v>0</v>
      </c>
      <c r="AP70" s="36">
        <f>Índice!$G$52*'Datos Generales'!AP174*IF($C$9=$AR$9,1,$AR70)</f>
        <v>0</v>
      </c>
      <c r="AQ70" s="36">
        <f>Índice!$G$52*'Datos Generales'!AQ174*IF($C$9=$AR$9,1,$AR70)</f>
        <v>10499.724951071228</v>
      </c>
      <c r="AR70" s="240">
        <v>1</v>
      </c>
    </row>
    <row r="71" spans="2:44" x14ac:dyDescent="0.2">
      <c r="B71" s="50" t="str">
        <f>'Datos Generales'!B175</f>
        <v>5.32.50.00  Impuesto Diferido</v>
      </c>
      <c r="C71" s="36">
        <f>Índice!$G$52*'Datos Generales'!C175*IF($C$9=$AR$9,1,$AR71)</f>
        <v>0</v>
      </c>
      <c r="D71" s="36">
        <f>Índice!$G$52*'Datos Generales'!D175*IF($C$9=$AR$9,1,$AR71)</f>
        <v>613.40843966460704</v>
      </c>
      <c r="E71" s="36">
        <f>Índice!$G$52*'Datos Generales'!E175*IF($C$9=$AR$9,1,$AR71)</f>
        <v>-31471.074616334812</v>
      </c>
      <c r="F71" s="36">
        <f>Índice!$G$52*'Datos Generales'!F175*IF($C$9=$AR$9,1,$AR71)</f>
        <v>12499.366383883937</v>
      </c>
      <c r="G71" s="36">
        <f>Índice!$G$52*'Datos Generales'!G175*IF($C$9=$AR$9,1,$AR71)</f>
        <v>1058.3855563421657</v>
      </c>
      <c r="H71" s="36">
        <f>Índice!$G$52*'Datos Generales'!H175*IF($C$9=$AR$9,1,$AR71)</f>
        <v>-498.31993922728435</v>
      </c>
      <c r="I71" s="36">
        <f>Índice!$G$52*'Datos Generales'!I175*IF($C$9=$AR$9,1,$AR71)</f>
        <v>0</v>
      </c>
      <c r="J71" s="36">
        <f>Índice!$G$52*'Datos Generales'!J175*IF($C$9=$AR$9,1,$AR71)</f>
        <v>1047.873482255517</v>
      </c>
      <c r="K71" s="36">
        <f>Índice!$G$52*'Datos Generales'!K175*IF($C$9=$AR$9,1,$AR71)</f>
        <v>1081.1106873773804</v>
      </c>
      <c r="L71" s="36">
        <f>Índice!$G$52*'Datos Generales'!L175*IF($C$9=$AR$9,1,$AR71)</f>
        <v>0</v>
      </c>
      <c r="M71" s="36">
        <f>Índice!$G$52*'Datos Generales'!M175*IF($C$9=$AR$9,1,$AR71)</f>
        <v>0</v>
      </c>
      <c r="N71" s="36">
        <f>Índice!$G$52*'Datos Generales'!N175*IF($C$9=$AR$9,1,$AR71)</f>
        <v>0</v>
      </c>
      <c r="O71" s="36">
        <f>Índice!$G$52*'Datos Generales'!O175*IF($C$9=$AR$9,1,$AR71)</f>
        <v>-2590.8350363006753</v>
      </c>
      <c r="P71" s="36">
        <f>Índice!$G$52*'Datos Generales'!P175*IF($C$9=$AR$9,1,$AR71)</f>
        <v>554.31629504160094</v>
      </c>
      <c r="Q71" s="36">
        <f>Índice!$G$52*'Datos Generales'!Q175*IF($C$9=$AR$9,1,$AR71)</f>
        <v>4456.0988230219191</v>
      </c>
      <c r="R71" s="36">
        <f>Índice!$G$52*'Datos Generales'!R175*IF($C$9=$AR$9,1,$AR71)</f>
        <v>0</v>
      </c>
      <c r="S71" s="36">
        <f>Índice!$G$52*'Datos Generales'!S175*IF($C$9=$AR$9,1,$AR71)</f>
        <v>20335.148055249287</v>
      </c>
      <c r="T71" s="36">
        <f>Índice!$G$52*'Datos Generales'!T175*IF($C$9=$AR$9,1,$AR71)</f>
        <v>0</v>
      </c>
      <c r="U71" s="36">
        <f>Índice!$G$52*'Datos Generales'!U175*IF($C$9=$AR$9,1,$AR71)</f>
        <v>3266.8056256266</v>
      </c>
      <c r="V71" s="36">
        <f>Índice!$G$52*'Datos Generales'!V175*IF($C$9=$AR$9,1,$AR71)</f>
        <v>-622.18551123210023</v>
      </c>
      <c r="W71" s="36">
        <f>Índice!$G$52*'Datos Generales'!W175*IF($C$9=$AR$9,1,$AR71)</f>
        <v>246.94869189314971</v>
      </c>
      <c r="X71" s="36">
        <f>Índice!$G$52*'Datos Generales'!X175*IF($C$9=$AR$9,1,$AR71)</f>
        <v>-1122.7847674943537</v>
      </c>
      <c r="Y71" s="36">
        <f>Índice!$G$52*'Datos Generales'!Y175*IF($C$9=$AR$9,1,$AR71)</f>
        <v>0</v>
      </c>
      <c r="Z71" s="36">
        <f>Índice!$G$52*'Datos Generales'!Z175*IF($C$9=$AR$9,1,$AR71)</f>
        <v>206.63539806571035</v>
      </c>
      <c r="AA71" s="36">
        <f>Índice!$G$52*'Datos Generales'!AA175*IF($C$9=$AR$9,1,$AR71)</f>
        <v>350.40246955495826</v>
      </c>
      <c r="AB71" s="36">
        <f>Índice!$G$52*'Datos Generales'!AB175*IF($C$9=$AR$9,1,$AR71)</f>
        <v>166.15200595207924</v>
      </c>
      <c r="AC71" s="36">
        <f>Índice!$G$52*'Datos Generales'!AC175*IF($C$9=$AR$9,1,$AR71)</f>
        <v>-576.25897396033383</v>
      </c>
      <c r="AD71" s="36">
        <f>Índice!$G$52*'Datos Generales'!AD175*IF($C$9=$AR$9,1,$AR71)</f>
        <v>0</v>
      </c>
      <c r="AE71" s="36">
        <f>Índice!$G$52*'Datos Generales'!AE175*IF($C$9=$AR$9,1,$AR71)</f>
        <v>0</v>
      </c>
      <c r="AF71" s="36">
        <f>Índice!$G$52*'Datos Generales'!AF175*IF($C$9=$AR$9,1,$AR71)</f>
        <v>0</v>
      </c>
      <c r="AG71" s="36">
        <f>Índice!$G$52*'Datos Generales'!AG175*IF($C$9=$AR$9,1,$AR71)</f>
        <v>4238.6111542971767</v>
      </c>
      <c r="AH71" s="36">
        <f>Índice!$G$52*'Datos Generales'!AH175*IF($C$9=$AR$9,1,$AR71)</f>
        <v>0</v>
      </c>
      <c r="AI71" s="36">
        <f>Índice!$G$52*'Datos Generales'!AI175*IF($C$9=$AR$9,1,$AR71)</f>
        <v>-549.79168062890108</v>
      </c>
      <c r="AJ71" s="36">
        <f>Índice!$G$52*'Datos Generales'!AJ175*IF($C$9=$AR$9,1,$AR71)</f>
        <v>1281.1802915960902</v>
      </c>
      <c r="AK71" s="36">
        <f>Índice!$G$52*'Datos Generales'!AK175*IF($C$9=$AR$9,1,$AR71)</f>
        <v>0</v>
      </c>
      <c r="AL71" s="36">
        <f>Índice!$G$52*'Datos Generales'!AL175*IF($C$9=$AR$9,1,$AR71)</f>
        <v>0</v>
      </c>
      <c r="AM71" s="36">
        <f>Índice!$G$52*'Datos Generales'!AM175*IF($C$9=$AR$9,1,$AR71)</f>
        <v>0</v>
      </c>
      <c r="AN71" s="36">
        <f>Índice!$G$52*'Datos Generales'!AN175*IF($C$9=$AR$9,1,$AR71)</f>
        <v>0</v>
      </c>
      <c r="AO71" s="36">
        <f>Índice!$G$52*'Datos Generales'!AO175*IF($C$9=$AR$9,1,$AR71)</f>
        <v>0</v>
      </c>
      <c r="AP71" s="36">
        <f>Índice!$G$52*'Datos Generales'!AP175*IF($C$9=$AR$9,1,$AR71)</f>
        <v>0</v>
      </c>
      <c r="AQ71" s="36">
        <f>Índice!$G$52*'Datos Generales'!AQ175*IF($C$9=$AR$9,1,$AR71)</f>
        <v>13971.192834643714</v>
      </c>
      <c r="AR71" s="240">
        <v>1</v>
      </c>
    </row>
    <row r="72" spans="2:44" x14ac:dyDescent="0.2">
      <c r="B72" s="58" t="str">
        <f>'Datos Generales'!B176</f>
        <v xml:space="preserve">5.32.00.00  Total Otro Resultado Integral </v>
      </c>
      <c r="C72" s="36">
        <f>Índice!$G$52*'Datos Generales'!C176*IF($C$9=$AR$9,1,$AR72)</f>
        <v>0</v>
      </c>
      <c r="D72" s="36">
        <f>Índice!$G$52*'Datos Generales'!D176*IF($C$9=$AR$9,1,$AR72)</f>
        <v>-1658.4582903693413</v>
      </c>
      <c r="E72" s="36">
        <f>Índice!$G$52*'Datos Generales'!E176*IF($C$9=$AR$9,1,$AR72)</f>
        <v>15956.307873815649</v>
      </c>
      <c r="F72" s="36">
        <f>Índice!$G$52*'Datos Generales'!F176*IF($C$9=$AR$9,1,$AR72)</f>
        <v>-33869.800648210548</v>
      </c>
      <c r="G72" s="36">
        <f>Índice!$G$52*'Datos Generales'!G176*IF($C$9=$AR$9,1,$AR72)</f>
        <v>594.59556921180206</v>
      </c>
      <c r="H72" s="36">
        <f>Índice!$G$52*'Datos Generales'!H176*IF($C$9=$AR$9,1,$AR72)</f>
        <v>1347.0763676667652</v>
      </c>
      <c r="I72" s="36">
        <f>Índice!$G$52*'Datos Generales'!I176*IF($C$9=$AR$9,1,$AR72)</f>
        <v>-513.83290292796983</v>
      </c>
      <c r="J72" s="36">
        <f>Índice!$G$52*'Datos Generales'!J176*IF($C$9=$AR$9,1,$AR72)</f>
        <v>-2831.7962685198763</v>
      </c>
      <c r="K72" s="36">
        <f>Índice!$G$52*'Datos Generales'!K176*IF($C$9=$AR$9,1,$AR72)</f>
        <v>-2922.968949918642</v>
      </c>
      <c r="L72" s="36">
        <f>Índice!$G$52*'Datos Generales'!L176*IF($C$9=$AR$9,1,$AR72)</f>
        <v>0</v>
      </c>
      <c r="M72" s="36">
        <f>Índice!$G$52*'Datos Generales'!M176*IF($C$9=$AR$9,1,$AR72)</f>
        <v>0</v>
      </c>
      <c r="N72" s="36">
        <f>Índice!$G$52*'Datos Generales'!N176*IF($C$9=$AR$9,1,$AR72)</f>
        <v>0</v>
      </c>
      <c r="O72" s="36">
        <f>Índice!$G$52*'Datos Generales'!O176*IF($C$9=$AR$9,1,$AR72)</f>
        <v>-2468.7044668150152</v>
      </c>
      <c r="P72" s="36">
        <f>Índice!$G$52*'Datos Generales'!P176*IF($C$9=$AR$9,1,$AR72)</f>
        <v>-1498.7359996353093</v>
      </c>
      <c r="Q72" s="36">
        <f>Índice!$G$52*'Datos Generales'!Q176*IF($C$9=$AR$9,1,$AR72)</f>
        <v>-12047.959551988331</v>
      </c>
      <c r="R72" s="36">
        <f>Índice!$G$52*'Datos Generales'!R176*IF($C$9=$AR$9,1,$AR72)</f>
        <v>0</v>
      </c>
      <c r="S72" s="36">
        <f>Índice!$G$52*'Datos Generales'!S176*IF($C$9=$AR$9,1,$AR72)</f>
        <v>-60237.824619821833</v>
      </c>
      <c r="T72" s="36">
        <f>Índice!$G$52*'Datos Generales'!T176*IF($C$9=$AR$9,1,$AR72)</f>
        <v>0</v>
      </c>
      <c r="U72" s="36">
        <f>Índice!$G$52*'Datos Generales'!U176*IF($C$9=$AR$9,1,$AR72)</f>
        <v>1087.5404025954278</v>
      </c>
      <c r="V72" s="36">
        <f>Índice!$G$52*'Datos Generales'!V176*IF($C$9=$AR$9,1,$AR72)</f>
        <v>638.20876979136085</v>
      </c>
      <c r="W72" s="36">
        <f>Índice!$G$52*'Datos Generales'!W176*IF($C$9=$AR$9,1,$AR72)</f>
        <v>-667.63577330252974</v>
      </c>
      <c r="X72" s="36">
        <f>Índice!$G$52*'Datos Generales'!X176*IF($C$9=$AR$9,1,$AR72)</f>
        <v>-1503.328653362486</v>
      </c>
      <c r="Y72" s="36">
        <f>Índice!$G$52*'Datos Generales'!Y176*IF($C$9=$AR$9,1,$AR72)</f>
        <v>0</v>
      </c>
      <c r="Z72" s="36">
        <f>Índice!$G$52*'Datos Generales'!Z176*IF($C$9=$AR$9,1,$AR72)</f>
        <v>9894.243091543156</v>
      </c>
      <c r="AA72" s="36">
        <f>Índice!$G$52*'Datos Generales'!AA176*IF($C$9=$AR$9,1,$AR72)</f>
        <v>-947.31137545896775</v>
      </c>
      <c r="AB72" s="36">
        <f>Índice!$G$52*'Datos Generales'!AB176*IF($C$9=$AR$9,1,$AR72)</f>
        <v>-449.1955541751135</v>
      </c>
      <c r="AC72" s="36">
        <f>Índice!$G$52*'Datos Generales'!AC176*IF($C$9=$AR$9,1,$AR72)</f>
        <v>1559.665205749186</v>
      </c>
      <c r="AD72" s="36">
        <f>Índice!$G$52*'Datos Generales'!AD176*IF($C$9=$AR$9,1,$AR72)</f>
        <v>0</v>
      </c>
      <c r="AE72" s="36">
        <f>Índice!$G$52*'Datos Generales'!AE176*IF($C$9=$AR$9,1,$AR72)</f>
        <v>0</v>
      </c>
      <c r="AF72" s="36">
        <f>Índice!$G$52*'Datos Generales'!AF176*IF($C$9=$AR$9,1,$AR72)</f>
        <v>0</v>
      </c>
      <c r="AG72" s="36">
        <f>Índice!$G$52*'Datos Generales'!AG176*IF($C$9=$AR$9,1,$AR72)</f>
        <v>-11459.929776623529</v>
      </c>
      <c r="AH72" s="36">
        <f>Índice!$G$52*'Datos Generales'!AH176*IF($C$9=$AR$9,1,$AR72)</f>
        <v>0</v>
      </c>
      <c r="AI72" s="36">
        <f>Índice!$G$52*'Datos Generales'!AI176*IF($C$9=$AR$9,1,$AR72)</f>
        <v>1541.2945908404795</v>
      </c>
      <c r="AJ72" s="36">
        <f>Índice!$G$52*'Datos Generales'!AJ176*IF($C$9=$AR$9,1,$AR72)</f>
        <v>-3213.7349603347807</v>
      </c>
      <c r="AK72" s="36">
        <f>Índice!$G$52*'Datos Generales'!AK176*IF($C$9=$AR$9,1,$AR72)</f>
        <v>0</v>
      </c>
      <c r="AL72" s="36">
        <f>Índice!$G$52*'Datos Generales'!AL176*IF($C$9=$AR$9,1,$AR72)</f>
        <v>0</v>
      </c>
      <c r="AM72" s="36">
        <f>Índice!$G$52*'Datos Generales'!AM176*IF($C$9=$AR$9,1,$AR72)</f>
        <v>0</v>
      </c>
      <c r="AN72" s="36">
        <f>Índice!$G$52*'Datos Generales'!AN176*IF($C$9=$AR$9,1,$AR72)</f>
        <v>0</v>
      </c>
      <c r="AO72" s="36">
        <f>Índice!$G$52*'Datos Generales'!AO176*IF($C$9=$AR$9,1,$AR72)</f>
        <v>0</v>
      </c>
      <c r="AP72" s="36">
        <f>Índice!$G$52*'Datos Generales'!AP176*IF($C$9=$AR$9,1,$AR72)</f>
        <v>0</v>
      </c>
      <c r="AQ72" s="36">
        <f>Índice!$G$52*'Datos Generales'!AQ176*IF($C$9=$AR$9,1,$AR72)</f>
        <v>-103672.28592025045</v>
      </c>
      <c r="AR72" s="240">
        <v>1</v>
      </c>
    </row>
    <row r="73" spans="2:44" x14ac:dyDescent="0.2">
      <c r="B73" s="53" t="str">
        <f>'Datos Generales'!B177</f>
        <v xml:space="preserve">5.30.00.00  Total Del Resultado Integral </v>
      </c>
      <c r="C73" s="33">
        <f>Índice!$G$52*'Datos Generales'!C177*IF($C$9=$AR$9,1,$AR73)</f>
        <v>7339.9791867737022</v>
      </c>
      <c r="D73" s="33">
        <f>Índice!$G$52*'Datos Generales'!D177*IF($C$9=$AR$9,1,$AR73)</f>
        <v>8191.423168135012</v>
      </c>
      <c r="E73" s="33">
        <f>Índice!$G$52*'Datos Generales'!E177*IF($C$9=$AR$9,1,$AR73)</f>
        <v>306774.19826724281</v>
      </c>
      <c r="F73" s="33">
        <f>Índice!$G$52*'Datos Generales'!F177*IF($C$9=$AR$9,1,$AR73)</f>
        <v>231623.48268076262</v>
      </c>
      <c r="G73" s="33">
        <f>Índice!$G$52*'Datos Generales'!G177*IF($C$9=$AR$9,1,$AR73)</f>
        <v>-721.48889071083056</v>
      </c>
      <c r="H73" s="33">
        <f>Índice!$G$52*'Datos Generales'!H177*IF($C$9=$AR$9,1,$AR73)</f>
        <v>-89555.6590509128</v>
      </c>
      <c r="I73" s="33">
        <f>Índice!$G$52*'Datos Generales'!I177*IF($C$9=$AR$9,1,$AR73)</f>
        <v>32445.261521012075</v>
      </c>
      <c r="J73" s="33">
        <f>Índice!$G$52*'Datos Generales'!J177*IF($C$9=$AR$9,1,$AR73)</f>
        <v>25809.591298043837</v>
      </c>
      <c r="K73" s="33">
        <f>Índice!$G$52*'Datos Generales'!K177*IF($C$9=$AR$9,1,$AR73)</f>
        <v>76107.722564252079</v>
      </c>
      <c r="L73" s="33">
        <f>Índice!$G$52*'Datos Generales'!L177*IF($C$9=$AR$9,1,$AR73)</f>
        <v>-8346.893001714252</v>
      </c>
      <c r="M73" s="33">
        <f>Índice!$G$52*'Datos Generales'!M177*IF($C$9=$AR$9,1,$AR73)</f>
        <v>139783.09746937978</v>
      </c>
      <c r="N73" s="33">
        <f>Índice!$G$52*'Datos Generales'!N177*IF($C$9=$AR$9,1,$AR73)</f>
        <v>10739.66559357328</v>
      </c>
      <c r="O73" s="33">
        <f>Índice!$G$52*'Datos Generales'!O177*IF($C$9=$AR$9,1,$AR73)</f>
        <v>-20797.611275747353</v>
      </c>
      <c r="P73" s="33">
        <f>Índice!$G$52*'Datos Generales'!P177*IF($C$9=$AR$9,1,$AR73)</f>
        <v>898.62924595089544</v>
      </c>
      <c r="Q73" s="33">
        <f>Índice!$G$52*'Datos Generales'!Q177*IF($C$9=$AR$9,1,$AR73)</f>
        <v>190950.46499768496</v>
      </c>
      <c r="R73" s="33">
        <f>Índice!$G$52*'Datos Generales'!R177*IF($C$9=$AR$9,1,$AR73)</f>
        <v>1378.4084719832815</v>
      </c>
      <c r="S73" s="33">
        <f>Índice!$G$52*'Datos Generales'!S177*IF($C$9=$AR$9,1,$AR73)</f>
        <v>-55460.614252127169</v>
      </c>
      <c r="T73" s="33">
        <f>Índice!$G$52*'Datos Generales'!T177*IF($C$9=$AR$9,1,$AR73)</f>
        <v>0</v>
      </c>
      <c r="U73" s="33">
        <f>Índice!$G$52*'Datos Generales'!U177*IF($C$9=$AR$9,1,$AR73)</f>
        <v>41105.917821435585</v>
      </c>
      <c r="V73" s="33">
        <f>Índice!$G$52*'Datos Generales'!V177*IF($C$9=$AR$9,1,$AR73)</f>
        <v>24956.514373135087</v>
      </c>
      <c r="W73" s="33">
        <f>Índice!$G$52*'Datos Generales'!W177*IF($C$9=$AR$9,1,$AR73)</f>
        <v>17629.972950970532</v>
      </c>
      <c r="X73" s="33">
        <f>Índice!$G$52*'Datos Generales'!X177*IF($C$9=$AR$9,1,$AR73)</f>
        <v>-12772.272074249944</v>
      </c>
      <c r="Y73" s="33">
        <f>Índice!$G$52*'Datos Generales'!Y177*IF($C$9=$AR$9,1,$AR73)</f>
        <v>11084.488839341149</v>
      </c>
      <c r="Z73" s="33">
        <f>Índice!$G$52*'Datos Generales'!Z177*IF($C$9=$AR$9,1,$AR73)</f>
        <v>-11198.012435545508</v>
      </c>
      <c r="AA73" s="33">
        <f>Índice!$G$52*'Datos Generales'!AA177*IF($C$9=$AR$9,1,$AR73)</f>
        <v>38102.288264204828</v>
      </c>
      <c r="AB73" s="33">
        <f>Índice!$G$52*'Datos Generales'!AB177*IF($C$9=$AR$9,1,$AR73)</f>
        <v>2132.1820174133018</v>
      </c>
      <c r="AC73" s="33">
        <f>Índice!$G$52*'Datos Generales'!AC177*IF($C$9=$AR$9,1,$AR73)</f>
        <v>7993.2246450644116</v>
      </c>
      <c r="AD73" s="33">
        <f>Índice!$G$52*'Datos Generales'!AD177*IF($C$9=$AR$9,1,$AR73)</f>
        <v>89606.416379512419</v>
      </c>
      <c r="AE73" s="33">
        <f>Índice!$G$52*'Datos Generales'!AE177*IF($C$9=$AR$9,1,$AR73)</f>
        <v>15743.242760531892</v>
      </c>
      <c r="AF73" s="33">
        <f>Índice!$G$52*'Datos Generales'!AF177*IF($C$9=$AR$9,1,$AR73)</f>
        <v>1995.218877371723</v>
      </c>
      <c r="AG73" s="33">
        <f>Índice!$G$52*'Datos Generales'!AG177*IF($C$9=$AR$9,1,$AR73)</f>
        <v>35977.148315839862</v>
      </c>
      <c r="AH73" s="33">
        <f>Índice!$G$52*'Datos Generales'!AH177*IF($C$9=$AR$9,1,$AR73)</f>
        <v>4479.8785634315227</v>
      </c>
      <c r="AI73" s="33">
        <f>Índice!$G$52*'Datos Generales'!AI177*IF($C$9=$AR$9,1,$AR73)</f>
        <v>41638.427516187403</v>
      </c>
      <c r="AJ73" s="33">
        <f>Índice!$G$52*'Datos Generales'!AJ177*IF($C$9=$AR$9,1,$AR73)</f>
        <v>85603.085174675638</v>
      </c>
      <c r="AK73" s="33">
        <f>Índice!$G$52*'Datos Generales'!AK177*IF($C$9=$AR$9,1,$AR73)</f>
        <v>0</v>
      </c>
      <c r="AL73" s="33">
        <f>Índice!$G$52*'Datos Generales'!AL177*IF($C$9=$AR$9,1,$AR73)</f>
        <v>0</v>
      </c>
      <c r="AM73" s="33">
        <f>Índice!$G$52*'Datos Generales'!AM177*IF($C$9=$AR$9,1,$AR73)</f>
        <v>0</v>
      </c>
      <c r="AN73" s="33">
        <f>Índice!$G$52*'Datos Generales'!AN177*IF($C$9=$AR$9,1,$AR73)</f>
        <v>0</v>
      </c>
      <c r="AO73" s="33">
        <f>Índice!$G$52*'Datos Generales'!AO177*IF($C$9=$AR$9,1,$AR73)</f>
        <v>0</v>
      </c>
      <c r="AP73" s="33">
        <f>Índice!$G$52*'Datos Generales'!AP177*IF($C$9=$AR$9,1,$AR73)</f>
        <v>0</v>
      </c>
      <c r="AQ73" s="33">
        <f>Índice!$G$52*'Datos Generales'!AQ177*IF($C$9=$AR$9,1,$AR73)</f>
        <v>1251237.3799829017</v>
      </c>
      <c r="AR73" s="240">
        <v>1</v>
      </c>
    </row>
    <row r="74" spans="2:44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</row>
    <row r="75" spans="2:44" ht="11.25" hidden="1" customHeight="1" x14ac:dyDescent="0.2">
      <c r="B75" s="39" t="s">
        <v>92</v>
      </c>
      <c r="C75" s="40">
        <f>INDEX(Benchmark!$D$9:$D$48,COLUMNS(Benchmark!$D$9:D48),)</f>
        <v>1</v>
      </c>
      <c r="D75" s="40">
        <f>INDEX(Benchmark!$D$9:$D$48,COLUMNS(Benchmark!$D$9:E48),)</f>
        <v>1</v>
      </c>
      <c r="E75" s="40">
        <f>INDEX(Benchmark!$D$9:$D$48,COLUMNS(Benchmark!$D$9:F48),)</f>
        <v>1</v>
      </c>
      <c r="F75" s="40">
        <f>INDEX(Benchmark!$D$9:$D$48,COLUMNS(Benchmark!$D$9:G48),)</f>
        <v>1</v>
      </c>
      <c r="G75" s="40">
        <f>INDEX(Benchmark!$D$9:$D$48,COLUMNS(Benchmark!$D$9:H48),)</f>
        <v>1</v>
      </c>
      <c r="H75" s="40">
        <f>INDEX(Benchmark!$D$9:$D$48,COLUMNS(Benchmark!$D$9:I48),)</f>
        <v>1</v>
      </c>
      <c r="I75" s="40">
        <f>INDEX(Benchmark!$D$9:$D$48,COLUMNS(Benchmark!$D$9:J48),)</f>
        <v>1</v>
      </c>
      <c r="J75" s="40">
        <f>INDEX(Benchmark!$D$9:$D$48,COLUMNS(Benchmark!$D$9:K48),)</f>
        <v>1</v>
      </c>
      <c r="K75" s="40">
        <f>INDEX(Benchmark!$D$9:$D$48,COLUMNS(Benchmark!$D$9:L48),)</f>
        <v>1</v>
      </c>
      <c r="L75" s="40">
        <f>INDEX(Benchmark!$D$9:$D$48,COLUMNS(Benchmark!$D$9:M48),)</f>
        <v>1</v>
      </c>
      <c r="M75" s="40">
        <f>INDEX(Benchmark!$D$9:$D$48,COLUMNS(Benchmark!$D$9:N48),)</f>
        <v>1</v>
      </c>
      <c r="N75" s="40">
        <f>INDEX(Benchmark!$D$9:$D$48,COLUMNS(Benchmark!$D$9:O48),)</f>
        <v>1</v>
      </c>
      <c r="O75" s="40">
        <f>INDEX(Benchmark!$D$9:$D$48,COLUMNS(Benchmark!$D$9:P48),)</f>
        <v>1</v>
      </c>
      <c r="P75" s="40">
        <f>INDEX(Benchmark!$D$9:$D$48,COLUMNS(Benchmark!$D$9:Q48),)</f>
        <v>1</v>
      </c>
      <c r="Q75" s="40">
        <f>INDEX(Benchmark!$D$9:$D$48,COLUMNS(Benchmark!$D$9:R48),)</f>
        <v>1</v>
      </c>
      <c r="R75" s="40">
        <f>INDEX(Benchmark!$D$9:$D$48,COLUMNS(Benchmark!$D$9:S48),)</f>
        <v>1</v>
      </c>
      <c r="S75" s="40">
        <f>INDEX(Benchmark!$D$9:$D$48,COLUMNS(Benchmark!$D$9:T48),)</f>
        <v>1</v>
      </c>
      <c r="T75" s="40">
        <f>INDEX(Benchmark!$D$9:$D$48,COLUMNS(Benchmark!$D$9:U48),)</f>
        <v>1</v>
      </c>
      <c r="U75" s="40">
        <f>INDEX(Benchmark!$D$9:$D$48,COLUMNS(Benchmark!$D$9:V48),)</f>
        <v>1</v>
      </c>
      <c r="V75" s="40">
        <f>INDEX(Benchmark!$D$9:$D$48,COLUMNS(Benchmark!$D$9:W48),)</f>
        <v>1</v>
      </c>
      <c r="W75" s="40">
        <f>INDEX(Benchmark!$D$9:$D$48,COLUMNS(Benchmark!$D$9:X48),)</f>
        <v>1</v>
      </c>
      <c r="X75" s="40">
        <f>INDEX(Benchmark!$D$9:$D$48,COLUMNS(Benchmark!$D$9:Y48),)</f>
        <v>1</v>
      </c>
      <c r="Y75" s="40">
        <f>INDEX(Benchmark!$D$9:$D$48,COLUMNS(Benchmark!$D$9:Z48),)</f>
        <v>1</v>
      </c>
      <c r="Z75" s="40">
        <f>INDEX(Benchmark!$D$9:$D$48,COLUMNS(Benchmark!$D$9:AA48),)</f>
        <v>1</v>
      </c>
      <c r="AA75" s="40">
        <f>INDEX(Benchmark!$D$9:$D$48,COLUMNS(Benchmark!$D$9:AB48),)</f>
        <v>1</v>
      </c>
      <c r="AB75" s="40">
        <f>INDEX(Benchmark!$D$9:$D$48,COLUMNS(Benchmark!$D$9:AC48),)</f>
        <v>1</v>
      </c>
      <c r="AC75" s="40">
        <f>INDEX(Benchmark!$D$9:$D$48,COLUMNS(Benchmark!$D$9:AD48),)</f>
        <v>1</v>
      </c>
      <c r="AD75" s="40">
        <f>INDEX(Benchmark!$D$9:$D$48,COLUMNS(Benchmark!$D$9:AE48),)</f>
        <v>1</v>
      </c>
      <c r="AE75" s="40">
        <f>INDEX(Benchmark!$D$9:$D$48,COLUMNS(Benchmark!$D$9:AF48),)</f>
        <v>1</v>
      </c>
      <c r="AF75" s="40">
        <f>INDEX(Benchmark!$D$9:$D$48,COLUMNS(Benchmark!$D$9:AG48),)</f>
        <v>1</v>
      </c>
      <c r="AG75" s="40">
        <f>INDEX(Benchmark!$D$9:$D$48,COLUMNS(Benchmark!$D$9:AH48),)</f>
        <v>1</v>
      </c>
      <c r="AH75" s="40">
        <f>INDEX(Benchmark!$D$9:$D$48,COLUMNS(Benchmark!$D$9:AI48),)</f>
        <v>1</v>
      </c>
      <c r="AI75" s="40">
        <f>INDEX(Benchmark!$D$9:$D$48,COLUMNS(Benchmark!$D$9:AJ48),)</f>
        <v>1</v>
      </c>
      <c r="AJ75" s="40">
        <f>INDEX(Benchmark!$D$9:$D$48,COLUMNS(Benchmark!$D$9:AK48),)</f>
        <v>1</v>
      </c>
      <c r="AK75" s="40">
        <f>INDEX(Benchmark!$D$9:$D$48,COLUMNS(Benchmark!$D$9:AL48),)</f>
        <v>0</v>
      </c>
      <c r="AL75" s="40">
        <f>INDEX(Benchmark!$D$9:$D$48,COLUMNS(Benchmark!$D$9:AM48),)</f>
        <v>0</v>
      </c>
      <c r="AM75" s="40">
        <f>INDEX(Benchmark!$D$9:$D$48,COLUMNS(Benchmark!$D$9:AN48),)</f>
        <v>0</v>
      </c>
      <c r="AN75" s="40">
        <f>INDEX(Benchmark!$D$9:$D$48,COLUMNS(Benchmark!$D$9:AO48),)</f>
        <v>0</v>
      </c>
      <c r="AO75" s="40">
        <f>INDEX(Benchmark!$D$9:$D$48,COLUMNS(Benchmark!$D$9:AP48),)</f>
        <v>0</v>
      </c>
      <c r="AP75" s="40">
        <f>INDEX(Benchmark!$D$9:$D$48,COLUMNS(Benchmark!$D$9:AQ48),)</f>
        <v>0</v>
      </c>
      <c r="AQ75" s="29"/>
    </row>
    <row r="76" spans="2:44" ht="11.25" hidden="1" customHeight="1" x14ac:dyDescent="0.2">
      <c r="B76" s="29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29"/>
    </row>
    <row r="77" spans="2:44" ht="11.25" hidden="1" customHeight="1" x14ac:dyDescent="0.2">
      <c r="B77" s="39" t="s">
        <v>93</v>
      </c>
      <c r="C77" s="40">
        <f>IFERROR(RANK(C79,$C$79:$AP$79,0),"")</f>
        <v>26</v>
      </c>
      <c r="D77" s="40">
        <f t="shared" ref="D77:AP77" si="0">IFERROR(RANK(D79,$C$79:$AP$79,0),"")</f>
        <v>21</v>
      </c>
      <c r="E77" s="40">
        <f t="shared" si="0"/>
        <v>1</v>
      </c>
      <c r="F77" s="40">
        <f t="shared" si="0"/>
        <v>9</v>
      </c>
      <c r="G77" s="40">
        <f t="shared" si="0"/>
        <v>30</v>
      </c>
      <c r="H77" s="40">
        <f t="shared" si="0"/>
        <v>8</v>
      </c>
      <c r="I77" s="40">
        <f t="shared" si="0"/>
        <v>6</v>
      </c>
      <c r="J77" s="40">
        <f t="shared" si="0"/>
        <v>24</v>
      </c>
      <c r="K77" s="40">
        <f t="shared" si="0"/>
        <v>10</v>
      </c>
      <c r="L77" s="40">
        <f t="shared" si="0"/>
        <v>23</v>
      </c>
      <c r="M77" s="40">
        <f t="shared" si="0"/>
        <v>16</v>
      </c>
      <c r="N77" s="40">
        <f t="shared" si="0"/>
        <v>19</v>
      </c>
      <c r="O77" s="40">
        <f t="shared" si="0"/>
        <v>20</v>
      </c>
      <c r="P77" s="40">
        <f t="shared" si="0"/>
        <v>31</v>
      </c>
      <c r="Q77" s="40">
        <f t="shared" si="0"/>
        <v>4</v>
      </c>
      <c r="R77" s="40">
        <f t="shared" si="0"/>
        <v>33</v>
      </c>
      <c r="S77" s="40">
        <f t="shared" si="0"/>
        <v>3</v>
      </c>
      <c r="T77" s="40">
        <f t="shared" si="0"/>
        <v>34</v>
      </c>
      <c r="U77" s="40">
        <f t="shared" si="0"/>
        <v>7</v>
      </c>
      <c r="V77" s="40">
        <f t="shared" si="0"/>
        <v>27</v>
      </c>
      <c r="W77" s="40">
        <f t="shared" si="0"/>
        <v>14</v>
      </c>
      <c r="X77" s="40">
        <f t="shared" si="0"/>
        <v>29</v>
      </c>
      <c r="Y77" s="40">
        <f t="shared" si="0"/>
        <v>22</v>
      </c>
      <c r="Z77" s="40">
        <f t="shared" si="0"/>
        <v>13</v>
      </c>
      <c r="AA77" s="40">
        <f t="shared" si="0"/>
        <v>12</v>
      </c>
      <c r="AB77" s="40">
        <f t="shared" si="0"/>
        <v>32</v>
      </c>
      <c r="AC77" s="40">
        <f t="shared" si="0"/>
        <v>25</v>
      </c>
      <c r="AD77" s="40">
        <f t="shared" si="0"/>
        <v>5</v>
      </c>
      <c r="AE77" s="40">
        <f t="shared" si="0"/>
        <v>17</v>
      </c>
      <c r="AF77" s="40">
        <f t="shared" si="0"/>
        <v>28</v>
      </c>
      <c r="AG77" s="40">
        <f t="shared" si="0"/>
        <v>2</v>
      </c>
      <c r="AH77" s="40">
        <f t="shared" si="0"/>
        <v>11</v>
      </c>
      <c r="AI77" s="40">
        <f t="shared" si="0"/>
        <v>18</v>
      </c>
      <c r="AJ77" s="40">
        <f t="shared" si="0"/>
        <v>15</v>
      </c>
      <c r="AK77" s="40" t="str">
        <f t="shared" si="0"/>
        <v/>
      </c>
      <c r="AL77" s="40" t="str">
        <f t="shared" si="0"/>
        <v/>
      </c>
      <c r="AM77" s="40" t="str">
        <f t="shared" si="0"/>
        <v/>
      </c>
      <c r="AN77" s="40" t="str">
        <f t="shared" si="0"/>
        <v/>
      </c>
      <c r="AO77" s="40" t="str">
        <f t="shared" si="0"/>
        <v/>
      </c>
      <c r="AP77" s="40" t="str">
        <f t="shared" si="0"/>
        <v/>
      </c>
      <c r="AQ77" s="29"/>
    </row>
    <row r="78" spans="2:44" ht="11.25" hidden="1" customHeight="1" x14ac:dyDescent="0.2">
      <c r="B78" s="29"/>
      <c r="C78" s="40" t="str">
        <f t="shared" ref="C78:AP78" si="1">C11</f>
        <v>Assurant Chile</v>
      </c>
      <c r="D78" s="40" t="str">
        <f t="shared" si="1"/>
        <v>AVLA Crédito</v>
      </c>
      <c r="E78" s="40" t="str">
        <f t="shared" si="1"/>
        <v>BCI Seguros</v>
      </c>
      <c r="F78" s="40" t="str">
        <f t="shared" si="1"/>
        <v>BNP Paribas Cardif</v>
      </c>
      <c r="G78" s="40" t="str">
        <f t="shared" si="1"/>
        <v>Cesce Chile</v>
      </c>
      <c r="H78" s="40" t="str">
        <f t="shared" si="1"/>
        <v>Chilena Consolidada</v>
      </c>
      <c r="I78" s="40" t="str">
        <f t="shared" si="1"/>
        <v>Chubb Generales</v>
      </c>
      <c r="J78" s="40" t="str">
        <f t="shared" si="1"/>
        <v>Coface Chile</v>
      </c>
      <c r="K78" s="40" t="str">
        <f t="shared" si="1"/>
        <v>Consorcio Nacional</v>
      </c>
      <c r="L78" s="40" t="str">
        <f t="shared" si="1"/>
        <v>Contempora</v>
      </c>
      <c r="M78" s="40" t="str">
        <f t="shared" si="1"/>
        <v>Continental Crédito</v>
      </c>
      <c r="N78" s="40" t="str">
        <f t="shared" si="1"/>
        <v>Continental Generales</v>
      </c>
      <c r="O78" s="40" t="str">
        <f t="shared" si="1"/>
        <v>FID Chile</v>
      </c>
      <c r="P78" s="40" t="str">
        <f t="shared" si="1"/>
        <v>HDI Gar. y Cré.</v>
      </c>
      <c r="Q78" s="40" t="str">
        <f t="shared" si="1"/>
        <v>HDI Seguros</v>
      </c>
      <c r="R78" s="40" t="str">
        <f t="shared" si="1"/>
        <v>Huelen</v>
      </c>
      <c r="S78" s="40" t="str">
        <f t="shared" si="1"/>
        <v>Liberty Seguros</v>
      </c>
      <c r="T78" s="40" t="str">
        <f t="shared" si="1"/>
        <v>M. de Carabineros</v>
      </c>
      <c r="U78" s="40" t="str">
        <f t="shared" si="1"/>
        <v>Mapfre</v>
      </c>
      <c r="V78" s="40" t="str">
        <f t="shared" si="1"/>
        <v>MetLife Generales</v>
      </c>
      <c r="W78" s="40" t="str">
        <f t="shared" si="1"/>
        <v>Orion Seguros</v>
      </c>
      <c r="X78" s="40" t="str">
        <f t="shared" si="1"/>
        <v>Orsan Crédito</v>
      </c>
      <c r="Y78" s="40" t="str">
        <f t="shared" si="1"/>
        <v>Porvenir</v>
      </c>
      <c r="Z78" s="40" t="str">
        <f t="shared" si="1"/>
        <v>Reale Chile</v>
      </c>
      <c r="AA78" s="40" t="str">
        <f t="shared" si="1"/>
        <v>Renta Nacional</v>
      </c>
      <c r="AB78" s="40" t="str">
        <f t="shared" si="1"/>
        <v>SegChile</v>
      </c>
      <c r="AC78" s="40" t="str">
        <f t="shared" si="1"/>
        <v>Solunión Chile</v>
      </c>
      <c r="AD78" s="40" t="str">
        <f t="shared" si="1"/>
        <v>Southbridge</v>
      </c>
      <c r="AE78" s="40" t="str">
        <f t="shared" si="1"/>
        <v>Starr International</v>
      </c>
      <c r="AF78" s="40" t="str">
        <f t="shared" si="1"/>
        <v>Suaval</v>
      </c>
      <c r="AG78" s="40" t="str">
        <f t="shared" si="1"/>
        <v>Suramericana</v>
      </c>
      <c r="AH78" s="40" t="str">
        <f t="shared" si="1"/>
        <v>Unnio</v>
      </c>
      <c r="AI78" s="40" t="str">
        <f t="shared" si="1"/>
        <v>Zenit Seguros</v>
      </c>
      <c r="AJ78" s="40" t="str">
        <f t="shared" si="1"/>
        <v>Zurich Santander</v>
      </c>
      <c r="AK78" s="40" t="str">
        <f t="shared" si="1"/>
        <v/>
      </c>
      <c r="AL78" s="40" t="str">
        <f t="shared" si="1"/>
        <v/>
      </c>
      <c r="AM78" s="40" t="str">
        <f t="shared" si="1"/>
        <v/>
      </c>
      <c r="AN78" s="40" t="str">
        <f t="shared" si="1"/>
        <v/>
      </c>
      <c r="AO78" s="40" t="str">
        <f t="shared" si="1"/>
        <v/>
      </c>
      <c r="AP78" s="40" t="str">
        <f t="shared" si="1"/>
        <v/>
      </c>
      <c r="AQ78" s="29"/>
    </row>
    <row r="79" spans="2:44" ht="11.25" hidden="1" customHeight="1" x14ac:dyDescent="0.2">
      <c r="B79" s="29"/>
      <c r="C79" s="42">
        <f t="shared" ref="C79:AP79" si="2">IFERROR(IF(C75=1,VLOOKUP($C$95,$B$12:$AQ$73,C82+1,FALSE)+C80/1000000,""),"")</f>
        <v>69409.592290594243</v>
      </c>
      <c r="D79" s="42">
        <f t="shared" si="2"/>
        <v>217829.49827967345</v>
      </c>
      <c r="E79" s="42">
        <f t="shared" si="2"/>
        <v>3436211.509772555</v>
      </c>
      <c r="F79" s="42">
        <f t="shared" si="2"/>
        <v>1003666.9108514069</v>
      </c>
      <c r="G79" s="42">
        <f t="shared" si="2"/>
        <v>34256.944383582922</v>
      </c>
      <c r="H79" s="42">
        <f t="shared" si="2"/>
        <v>1308923.0499517031</v>
      </c>
      <c r="I79" s="42">
        <f t="shared" si="2"/>
        <v>1896177.9936022437</v>
      </c>
      <c r="J79" s="42">
        <f t="shared" si="2"/>
        <v>117335.09059502857</v>
      </c>
      <c r="K79" s="42">
        <f t="shared" si="2"/>
        <v>747479.77279429755</v>
      </c>
      <c r="L79" s="42">
        <f t="shared" si="2"/>
        <v>118181.83986169098</v>
      </c>
      <c r="M79" s="42">
        <f t="shared" si="2"/>
        <v>368204.9221981272</v>
      </c>
      <c r="N79" s="42">
        <f t="shared" si="2"/>
        <v>297369.70219030284</v>
      </c>
      <c r="O79" s="42">
        <f t="shared" si="2"/>
        <v>293934.19308343128</v>
      </c>
      <c r="P79" s="42">
        <f t="shared" si="2"/>
        <v>14793.958271953099</v>
      </c>
      <c r="Q79" s="42">
        <f t="shared" si="2"/>
        <v>2359892.0148299942</v>
      </c>
      <c r="R79" s="42">
        <f t="shared" si="2"/>
        <v>2290.5435468577998</v>
      </c>
      <c r="S79" s="42">
        <f t="shared" si="2"/>
        <v>2367187.3602244714</v>
      </c>
      <c r="T79" s="42">
        <f t="shared" si="2"/>
        <v>2.3E-5</v>
      </c>
      <c r="U79" s="42">
        <f t="shared" si="2"/>
        <v>1694164.1999800198</v>
      </c>
      <c r="V79" s="42">
        <f t="shared" si="2"/>
        <v>44915.473079642747</v>
      </c>
      <c r="W79" s="42">
        <f t="shared" si="2"/>
        <v>487361.96951321256</v>
      </c>
      <c r="X79" s="42">
        <f t="shared" si="2"/>
        <v>38865.485273689868</v>
      </c>
      <c r="Y79" s="42">
        <f t="shared" si="2"/>
        <v>205959.18935678375</v>
      </c>
      <c r="Z79" s="42">
        <f t="shared" si="2"/>
        <v>541483.53603378125</v>
      </c>
      <c r="AA79" s="42">
        <f t="shared" si="2"/>
        <v>656526.92640460597</v>
      </c>
      <c r="AB79" s="42">
        <f t="shared" si="2"/>
        <v>4021.0554612579572</v>
      </c>
      <c r="AC79" s="42">
        <f t="shared" si="2"/>
        <v>80142.76010363501</v>
      </c>
      <c r="AD79" s="42">
        <f t="shared" si="2"/>
        <v>2074492.9455267771</v>
      </c>
      <c r="AE79" s="42">
        <f t="shared" si="2"/>
        <v>305804.0937334341</v>
      </c>
      <c r="AF79" s="42">
        <f t="shared" si="2"/>
        <v>43718.35535108261</v>
      </c>
      <c r="AG79" s="42">
        <f t="shared" si="2"/>
        <v>2935008.3705466636</v>
      </c>
      <c r="AH79" s="42">
        <f t="shared" si="2"/>
        <v>687793.54287393822</v>
      </c>
      <c r="AI79" s="42">
        <f t="shared" si="2"/>
        <v>301597.93732814235</v>
      </c>
      <c r="AJ79" s="42">
        <f t="shared" si="2"/>
        <v>422270.83253945393</v>
      </c>
      <c r="AK79" s="42" t="str">
        <f t="shared" si="2"/>
        <v/>
      </c>
      <c r="AL79" s="42" t="str">
        <f t="shared" si="2"/>
        <v/>
      </c>
      <c r="AM79" s="42" t="str">
        <f t="shared" si="2"/>
        <v/>
      </c>
      <c r="AN79" s="42" t="str">
        <f t="shared" si="2"/>
        <v/>
      </c>
      <c r="AO79" s="42" t="str">
        <f t="shared" si="2"/>
        <v/>
      </c>
      <c r="AP79" s="42" t="str">
        <f t="shared" si="2"/>
        <v/>
      </c>
      <c r="AQ79" s="29"/>
    </row>
    <row r="80" spans="2:44" ht="11.25" hidden="1" customHeight="1" x14ac:dyDescent="0.2">
      <c r="B80" s="29"/>
      <c r="C80" s="40">
        <v>40</v>
      </c>
      <c r="D80" s="40">
        <f>C80-1</f>
        <v>39</v>
      </c>
      <c r="E80" s="40">
        <f t="shared" ref="E80:AP80" si="3">D80-1</f>
        <v>38</v>
      </c>
      <c r="F80" s="40">
        <f t="shared" si="3"/>
        <v>37</v>
      </c>
      <c r="G80" s="40">
        <f t="shared" si="3"/>
        <v>36</v>
      </c>
      <c r="H80" s="40">
        <f t="shared" si="3"/>
        <v>35</v>
      </c>
      <c r="I80" s="40">
        <f t="shared" si="3"/>
        <v>34</v>
      </c>
      <c r="J80" s="40">
        <f t="shared" si="3"/>
        <v>33</v>
      </c>
      <c r="K80" s="40">
        <f t="shared" si="3"/>
        <v>32</v>
      </c>
      <c r="L80" s="40">
        <f t="shared" si="3"/>
        <v>31</v>
      </c>
      <c r="M80" s="40">
        <f t="shared" si="3"/>
        <v>30</v>
      </c>
      <c r="N80" s="40">
        <f t="shared" si="3"/>
        <v>29</v>
      </c>
      <c r="O80" s="40">
        <f t="shared" si="3"/>
        <v>28</v>
      </c>
      <c r="P80" s="40">
        <f t="shared" si="3"/>
        <v>27</v>
      </c>
      <c r="Q80" s="40">
        <f t="shared" si="3"/>
        <v>26</v>
      </c>
      <c r="R80" s="40">
        <f t="shared" si="3"/>
        <v>25</v>
      </c>
      <c r="S80" s="40">
        <f t="shared" si="3"/>
        <v>24</v>
      </c>
      <c r="T80" s="40">
        <f t="shared" si="3"/>
        <v>23</v>
      </c>
      <c r="U80" s="40">
        <f t="shared" si="3"/>
        <v>22</v>
      </c>
      <c r="V80" s="40">
        <f t="shared" si="3"/>
        <v>21</v>
      </c>
      <c r="W80" s="40">
        <f t="shared" si="3"/>
        <v>20</v>
      </c>
      <c r="X80" s="40">
        <f t="shared" si="3"/>
        <v>19</v>
      </c>
      <c r="Y80" s="40">
        <f t="shared" si="3"/>
        <v>18</v>
      </c>
      <c r="Z80" s="40">
        <f t="shared" si="3"/>
        <v>17</v>
      </c>
      <c r="AA80" s="40">
        <f t="shared" si="3"/>
        <v>16</v>
      </c>
      <c r="AB80" s="40">
        <f t="shared" si="3"/>
        <v>15</v>
      </c>
      <c r="AC80" s="40">
        <f t="shared" si="3"/>
        <v>14</v>
      </c>
      <c r="AD80" s="40">
        <f t="shared" si="3"/>
        <v>13</v>
      </c>
      <c r="AE80" s="40">
        <f t="shared" si="3"/>
        <v>12</v>
      </c>
      <c r="AF80" s="40">
        <f t="shared" si="3"/>
        <v>11</v>
      </c>
      <c r="AG80" s="40">
        <f t="shared" si="3"/>
        <v>10</v>
      </c>
      <c r="AH80" s="40">
        <f t="shared" si="3"/>
        <v>9</v>
      </c>
      <c r="AI80" s="40">
        <f t="shared" si="3"/>
        <v>8</v>
      </c>
      <c r="AJ80" s="40">
        <f t="shared" si="3"/>
        <v>7</v>
      </c>
      <c r="AK80" s="40">
        <f t="shared" si="3"/>
        <v>6</v>
      </c>
      <c r="AL80" s="40">
        <f t="shared" si="3"/>
        <v>5</v>
      </c>
      <c r="AM80" s="40">
        <f t="shared" si="3"/>
        <v>4</v>
      </c>
      <c r="AN80" s="40">
        <f t="shared" si="3"/>
        <v>3</v>
      </c>
      <c r="AO80" s="40">
        <f t="shared" si="3"/>
        <v>2</v>
      </c>
      <c r="AP80" s="40">
        <f t="shared" si="3"/>
        <v>1</v>
      </c>
      <c r="AQ80" s="29"/>
    </row>
    <row r="81" spans="1:43" ht="11.25" hidden="1" customHeight="1" x14ac:dyDescent="0.2">
      <c r="B81" s="29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29"/>
    </row>
    <row r="82" spans="1:43" ht="11.25" hidden="1" customHeight="1" x14ac:dyDescent="0.2">
      <c r="B82" s="39" t="s">
        <v>94</v>
      </c>
      <c r="C82" s="40">
        <v>1</v>
      </c>
      <c r="D82" s="40">
        <v>2</v>
      </c>
      <c r="E82" s="40">
        <v>3</v>
      </c>
      <c r="F82" s="40">
        <v>4</v>
      </c>
      <c r="G82" s="40">
        <v>5</v>
      </c>
      <c r="H82" s="40">
        <v>6</v>
      </c>
      <c r="I82" s="40">
        <v>7</v>
      </c>
      <c r="J82" s="40">
        <v>8</v>
      </c>
      <c r="K82" s="40">
        <v>9</v>
      </c>
      <c r="L82" s="40">
        <v>10</v>
      </c>
      <c r="M82" s="40">
        <v>11</v>
      </c>
      <c r="N82" s="40">
        <v>12</v>
      </c>
      <c r="O82" s="40">
        <v>13</v>
      </c>
      <c r="P82" s="40">
        <v>14</v>
      </c>
      <c r="Q82" s="40">
        <v>15</v>
      </c>
      <c r="R82" s="40">
        <v>16</v>
      </c>
      <c r="S82" s="40">
        <v>17</v>
      </c>
      <c r="T82" s="40">
        <v>18</v>
      </c>
      <c r="U82" s="40">
        <v>19</v>
      </c>
      <c r="V82" s="40">
        <v>20</v>
      </c>
      <c r="W82" s="40">
        <v>21</v>
      </c>
      <c r="X82" s="40">
        <v>22</v>
      </c>
      <c r="Y82" s="40">
        <v>23</v>
      </c>
      <c r="Z82" s="40">
        <v>24</v>
      </c>
      <c r="AA82" s="40">
        <v>25</v>
      </c>
      <c r="AB82" s="40">
        <v>26</v>
      </c>
      <c r="AC82" s="40">
        <v>27</v>
      </c>
      <c r="AD82" s="40">
        <v>28</v>
      </c>
      <c r="AE82" s="40">
        <v>29</v>
      </c>
      <c r="AF82" s="40">
        <v>30</v>
      </c>
      <c r="AG82" s="40">
        <v>31</v>
      </c>
      <c r="AH82" s="40">
        <v>32</v>
      </c>
      <c r="AI82" s="40">
        <v>33</v>
      </c>
      <c r="AJ82" s="40">
        <v>34</v>
      </c>
      <c r="AK82" s="40">
        <v>35</v>
      </c>
      <c r="AL82" s="40">
        <v>36</v>
      </c>
      <c r="AM82" s="40">
        <v>37</v>
      </c>
      <c r="AN82" s="40">
        <v>38</v>
      </c>
      <c r="AO82" s="40">
        <v>39</v>
      </c>
      <c r="AP82" s="40">
        <v>40</v>
      </c>
      <c r="AQ82" s="29"/>
    </row>
    <row r="83" spans="1:43" ht="11.25" hidden="1" customHeight="1" x14ac:dyDescent="0.2">
      <c r="B83" s="29"/>
      <c r="C83" s="40" t="str">
        <f>IFERROR(HLOOKUP(C82,$C$77:$AP$78,2,FALSE),"")</f>
        <v>BCI Seguros</v>
      </c>
      <c r="D83" s="40" t="str">
        <f t="shared" ref="D83:AP83" si="4">IFERROR(HLOOKUP(D82,$C$77:$AP$78,2,FALSE),"")</f>
        <v>Suramericana</v>
      </c>
      <c r="E83" s="40" t="str">
        <f t="shared" si="4"/>
        <v>Liberty Seguros</v>
      </c>
      <c r="F83" s="40" t="str">
        <f t="shared" si="4"/>
        <v>HDI Seguros</v>
      </c>
      <c r="G83" s="40" t="str">
        <f t="shared" si="4"/>
        <v>Southbridge</v>
      </c>
      <c r="H83" s="40" t="str">
        <f t="shared" si="4"/>
        <v>Chubb Generales</v>
      </c>
      <c r="I83" s="40" t="str">
        <f t="shared" si="4"/>
        <v>Mapfre</v>
      </c>
      <c r="J83" s="40" t="str">
        <f t="shared" si="4"/>
        <v>Chilena Consolidada</v>
      </c>
      <c r="K83" s="40" t="str">
        <f t="shared" si="4"/>
        <v>BNP Paribas Cardif</v>
      </c>
      <c r="L83" s="40" t="str">
        <f t="shared" si="4"/>
        <v>Consorcio Nacional</v>
      </c>
      <c r="M83" s="40" t="str">
        <f t="shared" si="4"/>
        <v>Unnio</v>
      </c>
      <c r="N83" s="40" t="str">
        <f t="shared" si="4"/>
        <v>Renta Nacional</v>
      </c>
      <c r="O83" s="40" t="str">
        <f t="shared" si="4"/>
        <v>Reale Chile</v>
      </c>
      <c r="P83" s="40" t="str">
        <f t="shared" si="4"/>
        <v>Orion Seguros</v>
      </c>
      <c r="Q83" s="40" t="str">
        <f t="shared" si="4"/>
        <v>Zurich Santander</v>
      </c>
      <c r="R83" s="40" t="str">
        <f t="shared" si="4"/>
        <v>Continental Crédito</v>
      </c>
      <c r="S83" s="40" t="str">
        <f t="shared" si="4"/>
        <v>Starr International</v>
      </c>
      <c r="T83" s="40" t="str">
        <f t="shared" si="4"/>
        <v>Zenit Seguros</v>
      </c>
      <c r="U83" s="40" t="str">
        <f t="shared" si="4"/>
        <v>Continental Generales</v>
      </c>
      <c r="V83" s="40" t="str">
        <f t="shared" si="4"/>
        <v>FID Chile</v>
      </c>
      <c r="W83" s="40" t="str">
        <f t="shared" si="4"/>
        <v>AVLA Crédito</v>
      </c>
      <c r="X83" s="40" t="str">
        <f t="shared" si="4"/>
        <v>Porvenir</v>
      </c>
      <c r="Y83" s="40" t="str">
        <f t="shared" si="4"/>
        <v>Contempora</v>
      </c>
      <c r="Z83" s="40" t="str">
        <f t="shared" si="4"/>
        <v>Coface Chile</v>
      </c>
      <c r="AA83" s="40" t="str">
        <f t="shared" si="4"/>
        <v>Solunión Chile</v>
      </c>
      <c r="AB83" s="40" t="str">
        <f t="shared" si="4"/>
        <v>Assurant Chile</v>
      </c>
      <c r="AC83" s="40" t="str">
        <f t="shared" si="4"/>
        <v>MetLife Generales</v>
      </c>
      <c r="AD83" s="40" t="str">
        <f t="shared" si="4"/>
        <v>Suaval</v>
      </c>
      <c r="AE83" s="40" t="str">
        <f t="shared" si="4"/>
        <v>Orsan Crédito</v>
      </c>
      <c r="AF83" s="40" t="str">
        <f t="shared" si="4"/>
        <v>Cesce Chile</v>
      </c>
      <c r="AG83" s="40" t="str">
        <f t="shared" si="4"/>
        <v>HDI Gar. y Cré.</v>
      </c>
      <c r="AH83" s="40" t="str">
        <f t="shared" si="4"/>
        <v>SegChile</v>
      </c>
      <c r="AI83" s="40" t="str">
        <f t="shared" si="4"/>
        <v>Huelen</v>
      </c>
      <c r="AJ83" s="40" t="str">
        <f t="shared" si="4"/>
        <v>M. de Carabineros</v>
      </c>
      <c r="AK83" s="40" t="str">
        <f t="shared" si="4"/>
        <v/>
      </c>
      <c r="AL83" s="40" t="str">
        <f t="shared" si="4"/>
        <v/>
      </c>
      <c r="AM83" s="40" t="str">
        <f t="shared" si="4"/>
        <v/>
      </c>
      <c r="AN83" s="40" t="str">
        <f t="shared" si="4"/>
        <v/>
      </c>
      <c r="AO83" s="40" t="str">
        <f t="shared" si="4"/>
        <v/>
      </c>
      <c r="AP83" s="40" t="str">
        <f t="shared" si="4"/>
        <v/>
      </c>
      <c r="AQ83" s="29"/>
    </row>
    <row r="84" spans="1:43" ht="11.25" hidden="1" customHeight="1" x14ac:dyDescent="0.2">
      <c r="B84" s="29"/>
      <c r="C84" s="42">
        <f>IFERROR((HLOOKUP(C82,$C$77:$AP$79,3,FALSE)-HLOOKUP(C82,$C$77:$AP$80,4,FALSE)/1000000)/$C$89,"")</f>
        <v>3436.211509734555</v>
      </c>
      <c r="D84" s="42">
        <f t="shared" ref="D84:AP84" si="5">IFERROR((HLOOKUP(D82,$C$77:$AP$79,3,FALSE)-HLOOKUP(D82,$C$77:$AP$80,4,FALSE)/1000000)/$C$89,"")</f>
        <v>2935.0083705366637</v>
      </c>
      <c r="E84" s="42">
        <f t="shared" si="5"/>
        <v>2367.1873602004712</v>
      </c>
      <c r="F84" s="42">
        <f t="shared" si="5"/>
        <v>2359.8920148039938</v>
      </c>
      <c r="G84" s="42">
        <f t="shared" si="5"/>
        <v>2074.4929455137772</v>
      </c>
      <c r="H84" s="42">
        <f t="shared" si="5"/>
        <v>1896.1779935682437</v>
      </c>
      <c r="I84" s="42">
        <f t="shared" si="5"/>
        <v>1694.1641999580199</v>
      </c>
      <c r="J84" s="42">
        <f t="shared" si="5"/>
        <v>1308.9230499167031</v>
      </c>
      <c r="K84" s="42">
        <f t="shared" si="5"/>
        <v>1003.6669108144068</v>
      </c>
      <c r="L84" s="42">
        <f t="shared" si="5"/>
        <v>747.47977276229756</v>
      </c>
      <c r="M84" s="42">
        <f t="shared" si="5"/>
        <v>687.79354286493822</v>
      </c>
      <c r="N84" s="42">
        <f t="shared" si="5"/>
        <v>656.52692638860594</v>
      </c>
      <c r="O84" s="42">
        <f t="shared" si="5"/>
        <v>541.48353601678127</v>
      </c>
      <c r="P84" s="42">
        <f t="shared" si="5"/>
        <v>487.3619694932126</v>
      </c>
      <c r="Q84" s="42">
        <f t="shared" si="5"/>
        <v>422.27083253245394</v>
      </c>
      <c r="R84" s="42">
        <f t="shared" si="5"/>
        <v>368.20492216812721</v>
      </c>
      <c r="S84" s="42">
        <f t="shared" si="5"/>
        <v>305.80409372143413</v>
      </c>
      <c r="T84" s="42">
        <f t="shared" si="5"/>
        <v>301.59793732014236</v>
      </c>
      <c r="U84" s="42">
        <f t="shared" si="5"/>
        <v>297.36970216130283</v>
      </c>
      <c r="V84" s="42">
        <f t="shared" si="5"/>
        <v>293.93419305543131</v>
      </c>
      <c r="W84" s="42">
        <f t="shared" si="5"/>
        <v>217.82949824067344</v>
      </c>
      <c r="X84" s="42">
        <f t="shared" si="5"/>
        <v>205.95918933878377</v>
      </c>
      <c r="Y84" s="42">
        <f t="shared" si="5"/>
        <v>118.18183983069098</v>
      </c>
      <c r="Z84" s="42">
        <f t="shared" si="5"/>
        <v>117.33509056202857</v>
      </c>
      <c r="AA84" s="42">
        <f t="shared" si="5"/>
        <v>80.142760089635004</v>
      </c>
      <c r="AB84" s="42">
        <f t="shared" si="5"/>
        <v>69.409592250594244</v>
      </c>
      <c r="AC84" s="42">
        <f t="shared" si="5"/>
        <v>44.915473058642746</v>
      </c>
      <c r="AD84" s="42">
        <f t="shared" si="5"/>
        <v>43.71835534008261</v>
      </c>
      <c r="AE84" s="42">
        <f t="shared" si="5"/>
        <v>38.865485254689872</v>
      </c>
      <c r="AF84" s="42">
        <f t="shared" si="5"/>
        <v>34.256944347582923</v>
      </c>
      <c r="AG84" s="42">
        <f t="shared" si="5"/>
        <v>14.7939582449531</v>
      </c>
      <c r="AH84" s="42">
        <f t="shared" si="5"/>
        <v>4.0210554462579573</v>
      </c>
      <c r="AI84" s="42">
        <f t="shared" si="5"/>
        <v>2.2905435218578001</v>
      </c>
      <c r="AJ84" s="42">
        <f t="shared" si="5"/>
        <v>0</v>
      </c>
      <c r="AK84" s="42" t="str">
        <f t="shared" si="5"/>
        <v/>
      </c>
      <c r="AL84" s="42" t="str">
        <f t="shared" si="5"/>
        <v/>
      </c>
      <c r="AM84" s="42" t="str">
        <f t="shared" si="5"/>
        <v/>
      </c>
      <c r="AN84" s="42" t="str">
        <f t="shared" si="5"/>
        <v/>
      </c>
      <c r="AO84" s="42" t="str">
        <f t="shared" si="5"/>
        <v/>
      </c>
      <c r="AP84" s="42" t="str">
        <f t="shared" si="5"/>
        <v/>
      </c>
      <c r="AQ84" s="29"/>
    </row>
    <row r="85" spans="1:43" ht="11.25" hidden="1" customHeight="1" x14ac:dyDescent="0.2">
      <c r="B85" s="29"/>
      <c r="C85" s="42" t="str">
        <f>IF(ISNUMBER(C84),CONCATENATE(C83," - ",C82),"")</f>
        <v>BCI Seguros - 1</v>
      </c>
      <c r="D85" s="42" t="str">
        <f t="shared" ref="D85:AP85" si="6">IF(ISNUMBER(D84),CONCATENATE(D83," - ",D82),"")</f>
        <v>Suramericana - 2</v>
      </c>
      <c r="E85" s="42" t="str">
        <f t="shared" si="6"/>
        <v>Liberty Seguros - 3</v>
      </c>
      <c r="F85" s="42" t="str">
        <f t="shared" si="6"/>
        <v>HDI Seguros - 4</v>
      </c>
      <c r="G85" s="42" t="str">
        <f t="shared" si="6"/>
        <v>Southbridge - 5</v>
      </c>
      <c r="H85" s="42" t="str">
        <f t="shared" si="6"/>
        <v>Chubb Generales - 6</v>
      </c>
      <c r="I85" s="42" t="str">
        <f t="shared" si="6"/>
        <v>Mapfre - 7</v>
      </c>
      <c r="J85" s="42" t="str">
        <f t="shared" si="6"/>
        <v>Chilena Consolidada - 8</v>
      </c>
      <c r="K85" s="42" t="str">
        <f t="shared" si="6"/>
        <v>BNP Paribas Cardif - 9</v>
      </c>
      <c r="L85" s="42" t="str">
        <f t="shared" si="6"/>
        <v>Consorcio Nacional - 10</v>
      </c>
      <c r="M85" s="42" t="str">
        <f t="shared" si="6"/>
        <v>Unnio - 11</v>
      </c>
      <c r="N85" s="42" t="str">
        <f t="shared" si="6"/>
        <v>Renta Nacional - 12</v>
      </c>
      <c r="O85" s="42" t="str">
        <f t="shared" si="6"/>
        <v>Reale Chile - 13</v>
      </c>
      <c r="P85" s="42" t="str">
        <f t="shared" si="6"/>
        <v>Orion Seguros - 14</v>
      </c>
      <c r="Q85" s="42" t="str">
        <f t="shared" si="6"/>
        <v>Zurich Santander - 15</v>
      </c>
      <c r="R85" s="42" t="str">
        <f t="shared" si="6"/>
        <v>Continental Crédito - 16</v>
      </c>
      <c r="S85" s="42" t="str">
        <f t="shared" si="6"/>
        <v>Starr International - 17</v>
      </c>
      <c r="T85" s="42" t="str">
        <f t="shared" si="6"/>
        <v>Zenit Seguros - 18</v>
      </c>
      <c r="U85" s="42" t="str">
        <f t="shared" si="6"/>
        <v>Continental Generales - 19</v>
      </c>
      <c r="V85" s="42" t="str">
        <f t="shared" si="6"/>
        <v>FID Chile - 20</v>
      </c>
      <c r="W85" s="42" t="str">
        <f t="shared" si="6"/>
        <v>AVLA Crédito - 21</v>
      </c>
      <c r="X85" s="42" t="str">
        <f t="shared" si="6"/>
        <v>Porvenir - 22</v>
      </c>
      <c r="Y85" s="42" t="str">
        <f t="shared" si="6"/>
        <v>Contempora - 23</v>
      </c>
      <c r="Z85" s="42" t="str">
        <f t="shared" si="6"/>
        <v>Coface Chile - 24</v>
      </c>
      <c r="AA85" s="42" t="str">
        <f t="shared" si="6"/>
        <v>Solunión Chile - 25</v>
      </c>
      <c r="AB85" s="42" t="str">
        <f t="shared" si="6"/>
        <v>Assurant Chile - 26</v>
      </c>
      <c r="AC85" s="42" t="str">
        <f t="shared" si="6"/>
        <v>MetLife Generales - 27</v>
      </c>
      <c r="AD85" s="42" t="str">
        <f t="shared" si="6"/>
        <v>Suaval - 28</v>
      </c>
      <c r="AE85" s="42" t="str">
        <f t="shared" si="6"/>
        <v>Orsan Crédito - 29</v>
      </c>
      <c r="AF85" s="42" t="str">
        <f t="shared" si="6"/>
        <v>Cesce Chile - 30</v>
      </c>
      <c r="AG85" s="42" t="str">
        <f t="shared" si="6"/>
        <v>HDI Gar. y Cré. - 31</v>
      </c>
      <c r="AH85" s="42" t="str">
        <f t="shared" si="6"/>
        <v>SegChile - 32</v>
      </c>
      <c r="AI85" s="42" t="str">
        <f t="shared" si="6"/>
        <v>Huelen - 33</v>
      </c>
      <c r="AJ85" s="42" t="str">
        <f t="shared" si="6"/>
        <v>M. de Carabineros - 34</v>
      </c>
      <c r="AK85" s="42" t="str">
        <f t="shared" si="6"/>
        <v/>
      </c>
      <c r="AL85" s="42" t="str">
        <f t="shared" si="6"/>
        <v/>
      </c>
      <c r="AM85" s="42" t="str">
        <f t="shared" si="6"/>
        <v/>
      </c>
      <c r="AN85" s="42" t="str">
        <f t="shared" si="6"/>
        <v/>
      </c>
      <c r="AO85" s="42" t="str">
        <f t="shared" si="6"/>
        <v/>
      </c>
      <c r="AP85" s="42" t="str">
        <f t="shared" si="6"/>
        <v/>
      </c>
      <c r="AQ85" s="29"/>
    </row>
    <row r="86" spans="1:43" ht="11.25" hidden="1" customHeight="1" x14ac:dyDescent="0.2">
      <c r="B86" s="29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29"/>
    </row>
    <row r="87" spans="1:43" ht="11.25" hidden="1" customHeight="1" x14ac:dyDescent="0.2">
      <c r="B87" s="39" t="s">
        <v>95</v>
      </c>
      <c r="C87" s="42" t="str">
        <f t="shared" ref="C87:AP87" si="7">IF($C$98=C83,C84,"")</f>
        <v/>
      </c>
      <c r="D87" s="42" t="str">
        <f t="shared" si="7"/>
        <v/>
      </c>
      <c r="E87" s="42" t="str">
        <f t="shared" si="7"/>
        <v/>
      </c>
      <c r="F87" s="42" t="str">
        <f t="shared" si="7"/>
        <v/>
      </c>
      <c r="G87" s="42" t="str">
        <f t="shared" si="7"/>
        <v/>
      </c>
      <c r="H87" s="42" t="str">
        <f t="shared" si="7"/>
        <v/>
      </c>
      <c r="I87" s="42" t="str">
        <f t="shared" si="7"/>
        <v/>
      </c>
      <c r="J87" s="42" t="str">
        <f t="shared" si="7"/>
        <v/>
      </c>
      <c r="K87" s="42" t="str">
        <f t="shared" si="7"/>
        <v/>
      </c>
      <c r="L87" s="42" t="str">
        <f t="shared" si="7"/>
        <v/>
      </c>
      <c r="M87" s="42" t="str">
        <f t="shared" si="7"/>
        <v/>
      </c>
      <c r="N87" s="42" t="str">
        <f t="shared" si="7"/>
        <v/>
      </c>
      <c r="O87" s="42" t="str">
        <f t="shared" si="7"/>
        <v/>
      </c>
      <c r="P87" s="42" t="str">
        <f t="shared" si="7"/>
        <v/>
      </c>
      <c r="Q87" s="42" t="str">
        <f t="shared" si="7"/>
        <v/>
      </c>
      <c r="R87" s="42" t="str">
        <f t="shared" si="7"/>
        <v/>
      </c>
      <c r="S87" s="42" t="str">
        <f t="shared" si="7"/>
        <v/>
      </c>
      <c r="T87" s="42" t="str">
        <f t="shared" si="7"/>
        <v/>
      </c>
      <c r="U87" s="42" t="str">
        <f t="shared" si="7"/>
        <v/>
      </c>
      <c r="V87" s="42" t="str">
        <f t="shared" si="7"/>
        <v/>
      </c>
      <c r="W87" s="42" t="str">
        <f t="shared" si="7"/>
        <v/>
      </c>
      <c r="X87" s="42" t="str">
        <f t="shared" si="7"/>
        <v/>
      </c>
      <c r="Y87" s="42" t="str">
        <f t="shared" si="7"/>
        <v/>
      </c>
      <c r="Z87" s="42" t="str">
        <f t="shared" si="7"/>
        <v/>
      </c>
      <c r="AA87" s="42" t="str">
        <f t="shared" si="7"/>
        <v/>
      </c>
      <c r="AB87" s="42" t="str">
        <f t="shared" si="7"/>
        <v/>
      </c>
      <c r="AC87" s="42" t="str">
        <f t="shared" si="7"/>
        <v/>
      </c>
      <c r="AD87" s="42" t="str">
        <f t="shared" si="7"/>
        <v/>
      </c>
      <c r="AE87" s="42" t="str">
        <f t="shared" si="7"/>
        <v/>
      </c>
      <c r="AF87" s="42" t="str">
        <f t="shared" si="7"/>
        <v/>
      </c>
      <c r="AG87" s="42" t="str">
        <f t="shared" si="7"/>
        <v/>
      </c>
      <c r="AH87" s="42" t="str">
        <f t="shared" si="7"/>
        <v/>
      </c>
      <c r="AI87" s="42" t="str">
        <f t="shared" si="7"/>
        <v/>
      </c>
      <c r="AJ87" s="42" t="str">
        <f t="shared" si="7"/>
        <v/>
      </c>
      <c r="AK87" s="42" t="str">
        <f t="shared" si="7"/>
        <v/>
      </c>
      <c r="AL87" s="42" t="str">
        <f t="shared" si="7"/>
        <v/>
      </c>
      <c r="AM87" s="42" t="str">
        <f t="shared" si="7"/>
        <v/>
      </c>
      <c r="AN87" s="42" t="str">
        <f t="shared" si="7"/>
        <v/>
      </c>
      <c r="AO87" s="42" t="str">
        <f t="shared" si="7"/>
        <v/>
      </c>
      <c r="AP87" s="42" t="str">
        <f t="shared" si="7"/>
        <v/>
      </c>
      <c r="AQ87" s="29"/>
    </row>
    <row r="88" spans="1:43" ht="11.25" hidden="1" customHeight="1" x14ac:dyDescent="0.2">
      <c r="B88" s="29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29"/>
    </row>
    <row r="89" spans="1:43" ht="11.25" hidden="1" customHeight="1" x14ac:dyDescent="0.2">
      <c r="B89" s="39" t="s">
        <v>99</v>
      </c>
      <c r="C89" s="27">
        <f>IF(MAX(C79:AP79)&lt;100000,1,IF(AND(MAX(C79:AP79)&gt;=100000,MAX(C79:AP79)&lt;100000000),1000,IF(MAX(C79:AP79)&gt;=100000000,1000000)))</f>
        <v>1000</v>
      </c>
      <c r="D89" s="27">
        <v>1000000</v>
      </c>
      <c r="E89" s="27">
        <v>1000</v>
      </c>
      <c r="F89" s="27">
        <v>1</v>
      </c>
      <c r="G89" s="27" t="str">
        <f>INDEX(D90:F92,MATCH(Índice!$H$52,C90:C92,0),MATCH(C89,D89:F89,0))</f>
        <v>Miles de UF</v>
      </c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29"/>
    </row>
    <row r="90" spans="1:43" ht="11.25" hidden="1" customHeight="1" x14ac:dyDescent="0.2">
      <c r="B90" s="29"/>
      <c r="C90" s="27" t="str">
        <f>Índice!H53</f>
        <v>Cifras en UF al 31.03.2021</v>
      </c>
      <c r="D90" s="27" t="s">
        <v>329</v>
      </c>
      <c r="E90" s="27" t="s">
        <v>96</v>
      </c>
      <c r="F90" s="27" t="s">
        <v>21</v>
      </c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29"/>
    </row>
    <row r="91" spans="1:43" ht="11.25" hidden="1" customHeight="1" x14ac:dyDescent="0.2">
      <c r="B91" s="29"/>
      <c r="C91" s="27" t="str">
        <f>Índice!H54</f>
        <v>Cifras en M$ al 31.03.2021</v>
      </c>
      <c r="D91" s="27" t="s">
        <v>330</v>
      </c>
      <c r="E91" s="27" t="s">
        <v>97</v>
      </c>
      <c r="F91" s="27" t="s">
        <v>327</v>
      </c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29"/>
    </row>
    <row r="92" spans="1:43" ht="11.25" hidden="1" customHeight="1" x14ac:dyDescent="0.2">
      <c r="B92" s="29"/>
      <c r="C92" s="27" t="str">
        <f>Índice!H55</f>
        <v>Cifras en US$ al 31.03.2021</v>
      </c>
      <c r="D92" s="27" t="s">
        <v>331</v>
      </c>
      <c r="E92" s="27" t="s">
        <v>98</v>
      </c>
      <c r="F92" s="27" t="s">
        <v>328</v>
      </c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29"/>
    </row>
    <row r="93" spans="1:43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</row>
    <row r="94" spans="1:43" x14ac:dyDescent="0.2">
      <c r="C94" s="44" t="s">
        <v>106</v>
      </c>
      <c r="D94" s="44"/>
      <c r="E94" s="44"/>
      <c r="F94" s="44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</row>
    <row r="95" spans="1:43" x14ac:dyDescent="0.2">
      <c r="A95" s="223"/>
      <c r="C95" s="275" t="s">
        <v>164</v>
      </c>
      <c r="D95" s="276"/>
      <c r="E95" s="276"/>
      <c r="F95" s="277"/>
      <c r="G95" s="47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</row>
    <row r="96" spans="1:43" x14ac:dyDescent="0.2">
      <c r="C96" s="48"/>
      <c r="D96" s="48"/>
      <c r="E96" s="48"/>
      <c r="F96" s="48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</row>
    <row r="97" spans="1:43" x14ac:dyDescent="0.2">
      <c r="C97" s="44" t="s">
        <v>107</v>
      </c>
      <c r="D97" s="44"/>
      <c r="E97" s="44"/>
      <c r="F97" s="44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</row>
    <row r="98" spans="1:43" x14ac:dyDescent="0.2">
      <c r="A98" s="223"/>
      <c r="C98" s="275"/>
      <c r="D98" s="276"/>
      <c r="E98" s="276"/>
      <c r="F98" s="277"/>
      <c r="G98" s="47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</row>
    <row r="99" spans="1:43" x14ac:dyDescent="0.2">
      <c r="B99" s="48"/>
      <c r="C99" s="48"/>
      <c r="D99" s="48"/>
      <c r="E99" s="48"/>
      <c r="F99" s="48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</row>
    <row r="100" spans="1:43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</row>
    <row r="101" spans="1:43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</row>
    <row r="102" spans="1:43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</row>
    <row r="103" spans="1:43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</row>
    <row r="104" spans="1:43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</row>
    <row r="105" spans="1:43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</row>
    <row r="106" spans="1:43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</row>
    <row r="107" spans="1:43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</row>
    <row r="108" spans="1:43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</row>
    <row r="109" spans="1:43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</row>
    <row r="110" spans="1:43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</row>
    <row r="111" spans="1:43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</row>
    <row r="112" spans="1:43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</row>
    <row r="113" spans="2:43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</row>
    <row r="114" spans="2:43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</row>
    <row r="115" spans="2:43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</row>
    <row r="116" spans="2:43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</row>
    <row r="117" spans="2:43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</row>
    <row r="118" spans="2:43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</row>
    <row r="119" spans="2:43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</row>
    <row r="120" spans="2:43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</row>
    <row r="121" spans="2:43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</row>
    <row r="122" spans="2:43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</row>
    <row r="123" spans="2:43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</row>
    <row r="124" spans="2:43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</row>
    <row r="125" spans="2:43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</row>
    <row r="126" spans="2:43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</row>
    <row r="127" spans="2:43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</row>
    <row r="128" spans="2:43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</row>
    <row r="129" spans="2:43" hidden="1" x14ac:dyDescent="0.2">
      <c r="B129" s="29"/>
      <c r="C129" s="42" t="str">
        <f>C83</f>
        <v>BCI Seguros</v>
      </c>
      <c r="D129" s="42" t="str">
        <f t="shared" ref="D129:AP129" si="8">D83</f>
        <v>Suramericana</v>
      </c>
      <c r="E129" s="42" t="str">
        <f t="shared" si="8"/>
        <v>Liberty Seguros</v>
      </c>
      <c r="F129" s="42" t="str">
        <f t="shared" si="8"/>
        <v>HDI Seguros</v>
      </c>
      <c r="G129" s="42" t="str">
        <f t="shared" si="8"/>
        <v>Southbridge</v>
      </c>
      <c r="H129" s="42" t="str">
        <f t="shared" si="8"/>
        <v>Chubb Generales</v>
      </c>
      <c r="I129" s="42" t="str">
        <f t="shared" si="8"/>
        <v>Mapfre</v>
      </c>
      <c r="J129" s="42" t="str">
        <f t="shared" si="8"/>
        <v>Chilena Consolidada</v>
      </c>
      <c r="K129" s="42" t="str">
        <f t="shared" si="8"/>
        <v>BNP Paribas Cardif</v>
      </c>
      <c r="L129" s="42" t="str">
        <f t="shared" si="8"/>
        <v>Consorcio Nacional</v>
      </c>
      <c r="M129" s="42" t="str">
        <f t="shared" si="8"/>
        <v>Unnio</v>
      </c>
      <c r="N129" s="42" t="str">
        <f t="shared" si="8"/>
        <v>Renta Nacional</v>
      </c>
      <c r="O129" s="42" t="str">
        <f t="shared" si="8"/>
        <v>Reale Chile</v>
      </c>
      <c r="P129" s="42" t="str">
        <f t="shared" si="8"/>
        <v>Orion Seguros</v>
      </c>
      <c r="Q129" s="42" t="str">
        <f t="shared" si="8"/>
        <v>Zurich Santander</v>
      </c>
      <c r="R129" s="42" t="str">
        <f t="shared" si="8"/>
        <v>Continental Crédito</v>
      </c>
      <c r="S129" s="42" t="str">
        <f t="shared" si="8"/>
        <v>Starr International</v>
      </c>
      <c r="T129" s="42" t="str">
        <f t="shared" si="8"/>
        <v>Zenit Seguros</v>
      </c>
      <c r="U129" s="42" t="str">
        <f t="shared" si="8"/>
        <v>Continental Generales</v>
      </c>
      <c r="V129" s="42" t="str">
        <f t="shared" si="8"/>
        <v>FID Chile</v>
      </c>
      <c r="W129" s="42" t="str">
        <f t="shared" si="8"/>
        <v>AVLA Crédito</v>
      </c>
      <c r="X129" s="42" t="str">
        <f t="shared" si="8"/>
        <v>Porvenir</v>
      </c>
      <c r="Y129" s="42" t="str">
        <f t="shared" si="8"/>
        <v>Contempora</v>
      </c>
      <c r="Z129" s="42" t="str">
        <f t="shared" si="8"/>
        <v>Coface Chile</v>
      </c>
      <c r="AA129" s="42" t="str">
        <f t="shared" si="8"/>
        <v>Solunión Chile</v>
      </c>
      <c r="AB129" s="42" t="str">
        <f t="shared" si="8"/>
        <v>Assurant Chile</v>
      </c>
      <c r="AC129" s="42" t="str">
        <f t="shared" si="8"/>
        <v>MetLife Generales</v>
      </c>
      <c r="AD129" s="42" t="str">
        <f t="shared" si="8"/>
        <v>Suaval</v>
      </c>
      <c r="AE129" s="42" t="str">
        <f t="shared" si="8"/>
        <v>Orsan Crédito</v>
      </c>
      <c r="AF129" s="42" t="str">
        <f t="shared" si="8"/>
        <v>Cesce Chile</v>
      </c>
      <c r="AG129" s="42" t="str">
        <f t="shared" si="8"/>
        <v>HDI Gar. y Cré.</v>
      </c>
      <c r="AH129" s="42" t="str">
        <f t="shared" si="8"/>
        <v>SegChile</v>
      </c>
      <c r="AI129" s="42" t="str">
        <f t="shared" si="8"/>
        <v>Huelen</v>
      </c>
      <c r="AJ129" s="42" t="str">
        <f t="shared" si="8"/>
        <v>M. de Carabineros</v>
      </c>
      <c r="AK129" s="42" t="str">
        <f t="shared" si="8"/>
        <v/>
      </c>
      <c r="AL129" s="42" t="str">
        <f t="shared" si="8"/>
        <v/>
      </c>
      <c r="AM129" s="42" t="str">
        <f t="shared" si="8"/>
        <v/>
      </c>
      <c r="AN129" s="42" t="str">
        <f t="shared" si="8"/>
        <v/>
      </c>
      <c r="AO129" s="42" t="str">
        <f t="shared" si="8"/>
        <v/>
      </c>
      <c r="AP129" s="42" t="str">
        <f t="shared" si="8"/>
        <v/>
      </c>
      <c r="AQ129" s="29"/>
    </row>
    <row r="130" spans="2:43" hidden="1" x14ac:dyDescent="0.2">
      <c r="B130" s="39" t="s">
        <v>7</v>
      </c>
      <c r="C130" s="59">
        <f>IFERROR(HLOOKUP(C$129,$C$11:$AP$16,4,FALSE)/$C$89,"")</f>
        <v>3436.211509734555</v>
      </c>
      <c r="D130" s="59">
        <f t="shared" ref="D130:AP130" si="9">IFERROR(HLOOKUP(D$129,$C$11:$AP$16,4,FALSE)/$C$89,"")</f>
        <v>2935.0083705366637</v>
      </c>
      <c r="E130" s="59">
        <f t="shared" si="9"/>
        <v>2367.1873602004712</v>
      </c>
      <c r="F130" s="59">
        <f t="shared" si="9"/>
        <v>2359.8920148039938</v>
      </c>
      <c r="G130" s="59">
        <f t="shared" si="9"/>
        <v>2074.4929455137772</v>
      </c>
      <c r="H130" s="59">
        <f t="shared" si="9"/>
        <v>1896.1779935682437</v>
      </c>
      <c r="I130" s="59">
        <f t="shared" si="9"/>
        <v>1694.1641999580199</v>
      </c>
      <c r="J130" s="59">
        <f t="shared" si="9"/>
        <v>1308.9230499167031</v>
      </c>
      <c r="K130" s="59">
        <f t="shared" si="9"/>
        <v>1003.6669108144068</v>
      </c>
      <c r="L130" s="59">
        <f t="shared" si="9"/>
        <v>747.47977276229756</v>
      </c>
      <c r="M130" s="59">
        <f t="shared" si="9"/>
        <v>687.79354286493822</v>
      </c>
      <c r="N130" s="59">
        <f t="shared" si="9"/>
        <v>656.52692638860594</v>
      </c>
      <c r="O130" s="59">
        <f t="shared" si="9"/>
        <v>541.48353601678127</v>
      </c>
      <c r="P130" s="59">
        <f t="shared" si="9"/>
        <v>487.3619694932126</v>
      </c>
      <c r="Q130" s="59">
        <f t="shared" si="9"/>
        <v>422.27083253245394</v>
      </c>
      <c r="R130" s="59">
        <f t="shared" si="9"/>
        <v>368.20492216812721</v>
      </c>
      <c r="S130" s="59">
        <f t="shared" si="9"/>
        <v>305.80409372143413</v>
      </c>
      <c r="T130" s="59">
        <f t="shared" si="9"/>
        <v>301.59793732014236</v>
      </c>
      <c r="U130" s="59">
        <f t="shared" si="9"/>
        <v>297.36970216130283</v>
      </c>
      <c r="V130" s="59">
        <f t="shared" si="9"/>
        <v>293.93419305543131</v>
      </c>
      <c r="W130" s="59">
        <f t="shared" si="9"/>
        <v>217.82949824067344</v>
      </c>
      <c r="X130" s="59">
        <f t="shared" si="9"/>
        <v>205.95918933878377</v>
      </c>
      <c r="Y130" s="59">
        <f t="shared" si="9"/>
        <v>118.18183983069098</v>
      </c>
      <c r="Z130" s="59">
        <f t="shared" si="9"/>
        <v>117.33509056202857</v>
      </c>
      <c r="AA130" s="59">
        <f t="shared" si="9"/>
        <v>80.142760089635004</v>
      </c>
      <c r="AB130" s="59">
        <f t="shared" si="9"/>
        <v>69.409592250594244</v>
      </c>
      <c r="AC130" s="59">
        <f t="shared" si="9"/>
        <v>44.915473058642746</v>
      </c>
      <c r="AD130" s="59">
        <f>IFERROR(HLOOKUP(AD$129,$C$11:$AP$16,4,FALSE)/$C$89,"")</f>
        <v>43.71835534008261</v>
      </c>
      <c r="AE130" s="59">
        <f t="shared" si="9"/>
        <v>38.865485254689872</v>
      </c>
      <c r="AF130" s="59">
        <f t="shared" si="9"/>
        <v>34.256944347582923</v>
      </c>
      <c r="AG130" s="59">
        <f t="shared" si="9"/>
        <v>14.7939582449531</v>
      </c>
      <c r="AH130" s="59">
        <f t="shared" si="9"/>
        <v>4.0210554462579573</v>
      </c>
      <c r="AI130" s="59">
        <f t="shared" si="9"/>
        <v>2.2905435218578001</v>
      </c>
      <c r="AJ130" s="59">
        <f t="shared" si="9"/>
        <v>0</v>
      </c>
      <c r="AK130" s="59">
        <f t="shared" si="9"/>
        <v>0</v>
      </c>
      <c r="AL130" s="59">
        <f t="shared" si="9"/>
        <v>0</v>
      </c>
      <c r="AM130" s="59">
        <f t="shared" si="9"/>
        <v>0</v>
      </c>
      <c r="AN130" s="59">
        <f t="shared" si="9"/>
        <v>0</v>
      </c>
      <c r="AO130" s="59">
        <f t="shared" si="9"/>
        <v>0</v>
      </c>
      <c r="AP130" s="59">
        <f t="shared" si="9"/>
        <v>0</v>
      </c>
      <c r="AQ130" s="29"/>
    </row>
    <row r="131" spans="2:43" hidden="1" x14ac:dyDescent="0.2">
      <c r="B131" s="39" t="s">
        <v>324</v>
      </c>
      <c r="C131" s="59">
        <f>IFERROR(HLOOKUP(C$129,$C$11:$AP$16,5,FALSE)/$C$89,"")</f>
        <v>0.25671233352055489</v>
      </c>
      <c r="D131" s="59">
        <f t="shared" ref="D131:AP131" si="10">IFERROR(HLOOKUP(D$129,$C$11:$AP$16,5,FALSE)/$C$89,"")</f>
        <v>568.78863144702279</v>
      </c>
      <c r="E131" s="59">
        <f t="shared" si="10"/>
        <v>0</v>
      </c>
      <c r="F131" s="59">
        <f t="shared" si="10"/>
        <v>0</v>
      </c>
      <c r="G131" s="59">
        <f t="shared" si="10"/>
        <v>39.990549339219193</v>
      </c>
      <c r="H131" s="59">
        <f t="shared" si="10"/>
        <v>211.67942460512535</v>
      </c>
      <c r="I131" s="59">
        <f t="shared" si="10"/>
        <v>0</v>
      </c>
      <c r="J131" s="59">
        <f t="shared" si="10"/>
        <v>0</v>
      </c>
      <c r="K131" s="59">
        <f t="shared" si="10"/>
        <v>-0.24075711427577084</v>
      </c>
      <c r="L131" s="59">
        <f t="shared" si="10"/>
        <v>0</v>
      </c>
      <c r="M131" s="59">
        <f t="shared" si="10"/>
        <v>0</v>
      </c>
      <c r="N131" s="59">
        <f t="shared" si="10"/>
        <v>0</v>
      </c>
      <c r="O131" s="59">
        <f t="shared" si="10"/>
        <v>0</v>
      </c>
      <c r="P131" s="59">
        <f t="shared" si="10"/>
        <v>0</v>
      </c>
      <c r="Q131" s="59">
        <f t="shared" si="10"/>
        <v>0</v>
      </c>
      <c r="R131" s="59">
        <f t="shared" si="10"/>
        <v>0</v>
      </c>
      <c r="S131" s="59">
        <f t="shared" si="10"/>
        <v>9.0229996696691295</v>
      </c>
      <c r="T131" s="59">
        <f t="shared" si="10"/>
        <v>0</v>
      </c>
      <c r="U131" s="59">
        <f t="shared" si="10"/>
        <v>0</v>
      </c>
      <c r="V131" s="59">
        <f t="shared" si="10"/>
        <v>0</v>
      </c>
      <c r="W131" s="59">
        <f t="shared" si="10"/>
        <v>2.9103476570832156</v>
      </c>
      <c r="X131" s="59">
        <f t="shared" si="10"/>
        <v>0</v>
      </c>
      <c r="Y131" s="59">
        <f t="shared" si="10"/>
        <v>0</v>
      </c>
      <c r="Z131" s="59">
        <f t="shared" si="10"/>
        <v>0</v>
      </c>
      <c r="AA131" s="59">
        <f t="shared" si="10"/>
        <v>0</v>
      </c>
      <c r="AB131" s="59">
        <f t="shared" si="10"/>
        <v>0</v>
      </c>
      <c r="AC131" s="59">
        <f t="shared" si="10"/>
        <v>0</v>
      </c>
      <c r="AD131" s="59">
        <f>IFERROR(HLOOKUP(AD$129,$C$11:$AP$16,5,FALSE)/$C$89,"")</f>
        <v>0</v>
      </c>
      <c r="AE131" s="59">
        <f t="shared" si="10"/>
        <v>0</v>
      </c>
      <c r="AF131" s="59">
        <f t="shared" si="10"/>
        <v>0</v>
      </c>
      <c r="AG131" s="59">
        <f t="shared" si="10"/>
        <v>0</v>
      </c>
      <c r="AH131" s="59">
        <f t="shared" si="10"/>
        <v>0</v>
      </c>
      <c r="AI131" s="59">
        <f t="shared" si="10"/>
        <v>0</v>
      </c>
      <c r="AJ131" s="59">
        <f t="shared" si="10"/>
        <v>0</v>
      </c>
      <c r="AK131" s="59">
        <f t="shared" si="10"/>
        <v>0</v>
      </c>
      <c r="AL131" s="59">
        <f t="shared" si="10"/>
        <v>0</v>
      </c>
      <c r="AM131" s="59">
        <f t="shared" si="10"/>
        <v>0</v>
      </c>
      <c r="AN131" s="59">
        <f t="shared" si="10"/>
        <v>0</v>
      </c>
      <c r="AO131" s="59">
        <f t="shared" si="10"/>
        <v>0</v>
      </c>
      <c r="AP131" s="59">
        <f t="shared" si="10"/>
        <v>0</v>
      </c>
      <c r="AQ131" s="29"/>
    </row>
    <row r="132" spans="2:43" hidden="1" x14ac:dyDescent="0.2">
      <c r="B132" s="39" t="s">
        <v>325</v>
      </c>
      <c r="C132" s="59">
        <f>IFERROR(-HLOOKUP(C$129,$C$11:$AP$16,6,FALSE)/$C$89,"")</f>
        <v>-593.41811485512562</v>
      </c>
      <c r="D132" s="59">
        <f t="shared" ref="D132:AP132" si="11">IFERROR(-HLOOKUP(D$129,$C$11:$AP$16,6,FALSE)/$C$89,"")</f>
        <v>-1744.1116565974153</v>
      </c>
      <c r="E132" s="59">
        <f t="shared" si="11"/>
        <v>-312.7485263534976</v>
      </c>
      <c r="F132" s="59">
        <f t="shared" si="11"/>
        <v>-559.23135306042536</v>
      </c>
      <c r="G132" s="59">
        <f t="shared" si="11"/>
        <v>-1852.0905929864396</v>
      </c>
      <c r="H132" s="59">
        <f t="shared" si="11"/>
        <v>-1087.9369697398552</v>
      </c>
      <c r="I132" s="59">
        <f t="shared" si="11"/>
        <v>-1209.6893767156539</v>
      </c>
      <c r="J132" s="59">
        <f t="shared" si="11"/>
        <v>-303.59992610930448</v>
      </c>
      <c r="K132" s="59">
        <f t="shared" si="11"/>
        <v>-3.8197951540359054</v>
      </c>
      <c r="L132" s="59">
        <f t="shared" si="11"/>
        <v>-113.31457943028643</v>
      </c>
      <c r="M132" s="59">
        <f t="shared" si="11"/>
        <v>-657.43787075047703</v>
      </c>
      <c r="N132" s="59">
        <f t="shared" si="11"/>
        <v>-334.36648764389042</v>
      </c>
      <c r="O132" s="59">
        <f t="shared" si="11"/>
        <v>-204.32655196825831</v>
      </c>
      <c r="P132" s="59">
        <f t="shared" si="11"/>
        <v>-470.74006702552867</v>
      </c>
      <c r="Q132" s="59">
        <f t="shared" si="11"/>
        <v>-178.20081599549854</v>
      </c>
      <c r="R132" s="59">
        <f t="shared" si="11"/>
        <v>-234.34903555972713</v>
      </c>
      <c r="S132" s="59">
        <f t="shared" si="11"/>
        <v>-311.70289816861981</v>
      </c>
      <c r="T132" s="59">
        <f t="shared" si="11"/>
        <v>-1.5185694598052648</v>
      </c>
      <c r="U132" s="59">
        <f t="shared" si="11"/>
        <v>-257.2685549164018</v>
      </c>
      <c r="V132" s="59">
        <f t="shared" si="11"/>
        <v>-243.83715198315892</v>
      </c>
      <c r="W132" s="59">
        <f t="shared" si="11"/>
        <v>-157.98119869623065</v>
      </c>
      <c r="X132" s="59">
        <f t="shared" si="11"/>
        <v>-162.14700778403778</v>
      </c>
      <c r="Y132" s="59">
        <f t="shared" si="11"/>
        <v>-94.787780275198614</v>
      </c>
      <c r="Z132" s="59">
        <f t="shared" si="11"/>
        <v>-69.129950668095049</v>
      </c>
      <c r="AA132" s="59">
        <f t="shared" si="11"/>
        <v>-62.158812605099484</v>
      </c>
      <c r="AB132" s="59">
        <f t="shared" si="11"/>
        <v>-4.5401613960578704</v>
      </c>
      <c r="AC132" s="59">
        <f t="shared" si="11"/>
        <v>-4.6700484473938735</v>
      </c>
      <c r="AD132" s="59">
        <f>IFERROR(-HLOOKUP(AD$129,$C$11:$AP$16,6,FALSE)/$C$89,"")</f>
        <v>-31.938708824733109</v>
      </c>
      <c r="AE132" s="59">
        <f t="shared" si="11"/>
        <v>-29.202711910996417</v>
      </c>
      <c r="AF132" s="59">
        <f t="shared" si="11"/>
        <v>-30.106444105533061</v>
      </c>
      <c r="AG132" s="59">
        <f t="shared" si="11"/>
        <v>-12.524132694353451</v>
      </c>
      <c r="AH132" s="59">
        <f t="shared" si="11"/>
        <v>-2.23913981977066</v>
      </c>
      <c r="AI132" s="59">
        <f t="shared" si="11"/>
        <v>0</v>
      </c>
      <c r="AJ132" s="59">
        <f t="shared" si="11"/>
        <v>0</v>
      </c>
      <c r="AK132" s="59">
        <f t="shared" si="11"/>
        <v>0</v>
      </c>
      <c r="AL132" s="59">
        <f t="shared" si="11"/>
        <v>0</v>
      </c>
      <c r="AM132" s="59">
        <f t="shared" si="11"/>
        <v>0</v>
      </c>
      <c r="AN132" s="59">
        <f t="shared" si="11"/>
        <v>0</v>
      </c>
      <c r="AO132" s="59">
        <f t="shared" si="11"/>
        <v>0</v>
      </c>
      <c r="AP132" s="59">
        <f t="shared" si="11"/>
        <v>0</v>
      </c>
      <c r="AQ132" s="29"/>
    </row>
    <row r="133" spans="2:43" hidden="1" x14ac:dyDescent="0.2">
      <c r="B133" s="39" t="s">
        <v>326</v>
      </c>
      <c r="C133" s="60">
        <f>IFERROR(SUM(C130:C132)/C130,"")</f>
        <v>0.82737925158529424</v>
      </c>
      <c r="D133" s="60">
        <f t="shared" ref="D133:AP133" si="12">IFERROR(SUM(D130:D132)/D130,"")</f>
        <v>0.59955036689197394</v>
      </c>
      <c r="E133" s="60">
        <f t="shared" si="12"/>
        <v>0.86788180284681316</v>
      </c>
      <c r="F133" s="60">
        <f t="shared" si="12"/>
        <v>0.76302671920906784</v>
      </c>
      <c r="G133" s="60">
        <f t="shared" si="12"/>
        <v>0.12648531894697365</v>
      </c>
      <c r="H133" s="60">
        <f t="shared" si="12"/>
        <v>0.53788223040929761</v>
      </c>
      <c r="I133" s="60">
        <f t="shared" si="12"/>
        <v>0.2859668639287567</v>
      </c>
      <c r="J133" s="60">
        <f t="shared" si="12"/>
        <v>0.76805364828083289</v>
      </c>
      <c r="K133" s="60">
        <f t="shared" si="12"/>
        <v>0.99595428301505251</v>
      </c>
      <c r="L133" s="60">
        <f t="shared" si="12"/>
        <v>0.8484044872391201</v>
      </c>
      <c r="M133" s="60">
        <f t="shared" si="12"/>
        <v>4.4134860568794433E-2</v>
      </c>
      <c r="N133" s="60">
        <f t="shared" si="12"/>
        <v>0.49070407594223331</v>
      </c>
      <c r="O133" s="60">
        <f t="shared" si="12"/>
        <v>0.6226541743608508</v>
      </c>
      <c r="P133" s="60">
        <f t="shared" si="12"/>
        <v>3.4105866908261936E-2</v>
      </c>
      <c r="Q133" s="60">
        <f t="shared" si="12"/>
        <v>0.57799402121432863</v>
      </c>
      <c r="R133" s="60">
        <f t="shared" si="12"/>
        <v>0.36353638571751556</v>
      </c>
      <c r="S133" s="60">
        <f t="shared" si="12"/>
        <v>1.0216328972133848E-2</v>
      </c>
      <c r="T133" s="60">
        <f t="shared" si="12"/>
        <v>0.99496492093646727</v>
      </c>
      <c r="U133" s="60">
        <f t="shared" si="12"/>
        <v>0.1348528345471755</v>
      </c>
      <c r="V133" s="60">
        <f t="shared" si="12"/>
        <v>0.17043624816669384</v>
      </c>
      <c r="W133" s="60">
        <f t="shared" si="12"/>
        <v>0.28810903807061894</v>
      </c>
      <c r="X133" s="60">
        <f t="shared" si="12"/>
        <v>0.21272263546677209</v>
      </c>
      <c r="Y133" s="60">
        <f t="shared" si="12"/>
        <v>0.19794969843934596</v>
      </c>
      <c r="Z133" s="60">
        <f t="shared" si="12"/>
        <v>0.41083310766654352</v>
      </c>
      <c r="AA133" s="60">
        <f t="shared" si="12"/>
        <v>0.22439890346204103</v>
      </c>
      <c r="AB133" s="60">
        <f t="shared" si="12"/>
        <v>0.93458884789776298</v>
      </c>
      <c r="AC133" s="60">
        <f>IFERROR(SUM(AC130:AC132)/AC130,"")</f>
        <v>0.89602584300299937</v>
      </c>
      <c r="AD133" s="60">
        <f>IFERROR(SUM(AD130:AD132)/AD130,"")</f>
        <v>0.26944395377447983</v>
      </c>
      <c r="AE133" s="60">
        <f t="shared" si="12"/>
        <v>0.2486209365552037</v>
      </c>
      <c r="AF133" s="60">
        <f>IFERROR(SUM(AF130:AF132)/AF130,"")</f>
        <v>0.12115792348370119</v>
      </c>
      <c r="AG133" s="60">
        <f t="shared" si="12"/>
        <v>0.15342922516183188</v>
      </c>
      <c r="AH133" s="60">
        <f t="shared" si="12"/>
        <v>0.4431462461293762</v>
      </c>
      <c r="AI133" s="60">
        <f t="shared" si="12"/>
        <v>1</v>
      </c>
      <c r="AJ133" s="60" t="str">
        <f t="shared" si="12"/>
        <v/>
      </c>
      <c r="AK133" s="60" t="str">
        <f t="shared" si="12"/>
        <v/>
      </c>
      <c r="AL133" s="60" t="str">
        <f t="shared" si="12"/>
        <v/>
      </c>
      <c r="AM133" s="60" t="str">
        <f t="shared" si="12"/>
        <v/>
      </c>
      <c r="AN133" s="60" t="str">
        <f t="shared" si="12"/>
        <v/>
      </c>
      <c r="AO133" s="60" t="str">
        <f t="shared" si="12"/>
        <v/>
      </c>
      <c r="AP133" s="60" t="str">
        <f t="shared" si="12"/>
        <v/>
      </c>
      <c r="AQ133" s="29"/>
    </row>
    <row r="134" spans="2:43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</row>
    <row r="135" spans="2:43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</row>
    <row r="136" spans="2:43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</row>
    <row r="137" spans="2:43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</row>
    <row r="138" spans="2:43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</row>
    <row r="139" spans="2:43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</row>
    <row r="140" spans="2:43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</row>
    <row r="141" spans="2:43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</row>
    <row r="142" spans="2:43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</row>
    <row r="143" spans="2:43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</row>
    <row r="144" spans="2:43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</row>
    <row r="145" spans="2:43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</row>
    <row r="146" spans="2:43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</row>
    <row r="147" spans="2:43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</row>
    <row r="148" spans="2:43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</row>
    <row r="149" spans="2:43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</row>
    <row r="150" spans="2:43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</row>
    <row r="151" spans="2:43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</row>
    <row r="152" spans="2:43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</row>
    <row r="153" spans="2:43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</row>
    <row r="154" spans="2:43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</row>
    <row r="155" spans="2:43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</row>
    <row r="156" spans="2:43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</row>
    <row r="157" spans="2:43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</row>
    <row r="158" spans="2:43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</row>
    <row r="159" spans="2:43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</row>
    <row r="160" spans="2:43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</row>
    <row r="161" spans="2:43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</row>
    <row r="162" spans="2:43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</row>
    <row r="163" spans="2:43" x14ac:dyDescent="0.2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</row>
    <row r="164" spans="2:43" x14ac:dyDescent="0.2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</row>
    <row r="165" spans="2:43" x14ac:dyDescent="0.2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</row>
    <row r="166" spans="2:43" x14ac:dyDescent="0.2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</row>
    <row r="167" spans="2:43" x14ac:dyDescent="0.2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</row>
    <row r="168" spans="2:43" x14ac:dyDescent="0.2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</row>
    <row r="169" spans="2:43" hidden="1" x14ac:dyDescent="0.2">
      <c r="B169" s="29"/>
      <c r="C169" s="42" t="str">
        <f>C83</f>
        <v>BCI Seguros</v>
      </c>
      <c r="D169" s="42" t="str">
        <f t="shared" ref="D169:AP169" si="13">D83</f>
        <v>Suramericana</v>
      </c>
      <c r="E169" s="42" t="str">
        <f t="shared" si="13"/>
        <v>Liberty Seguros</v>
      </c>
      <c r="F169" s="42" t="str">
        <f t="shared" si="13"/>
        <v>HDI Seguros</v>
      </c>
      <c r="G169" s="42" t="str">
        <f t="shared" si="13"/>
        <v>Southbridge</v>
      </c>
      <c r="H169" s="42" t="str">
        <f t="shared" si="13"/>
        <v>Chubb Generales</v>
      </c>
      <c r="I169" s="42" t="str">
        <f t="shared" si="13"/>
        <v>Mapfre</v>
      </c>
      <c r="J169" s="42" t="str">
        <f t="shared" si="13"/>
        <v>Chilena Consolidada</v>
      </c>
      <c r="K169" s="42" t="str">
        <f t="shared" si="13"/>
        <v>BNP Paribas Cardif</v>
      </c>
      <c r="L169" s="42" t="str">
        <f t="shared" si="13"/>
        <v>Consorcio Nacional</v>
      </c>
      <c r="M169" s="42" t="str">
        <f t="shared" si="13"/>
        <v>Unnio</v>
      </c>
      <c r="N169" s="42" t="str">
        <f t="shared" si="13"/>
        <v>Renta Nacional</v>
      </c>
      <c r="O169" s="42" t="str">
        <f t="shared" si="13"/>
        <v>Reale Chile</v>
      </c>
      <c r="P169" s="42" t="str">
        <f t="shared" si="13"/>
        <v>Orion Seguros</v>
      </c>
      <c r="Q169" s="42" t="str">
        <f t="shared" si="13"/>
        <v>Zurich Santander</v>
      </c>
      <c r="R169" s="42" t="str">
        <f t="shared" si="13"/>
        <v>Continental Crédito</v>
      </c>
      <c r="S169" s="42" t="str">
        <f t="shared" si="13"/>
        <v>Starr International</v>
      </c>
      <c r="T169" s="42" t="str">
        <f t="shared" si="13"/>
        <v>Zenit Seguros</v>
      </c>
      <c r="U169" s="42" t="str">
        <f t="shared" si="13"/>
        <v>Continental Generales</v>
      </c>
      <c r="V169" s="42" t="str">
        <f t="shared" si="13"/>
        <v>FID Chile</v>
      </c>
      <c r="W169" s="42" t="str">
        <f t="shared" si="13"/>
        <v>AVLA Crédito</v>
      </c>
      <c r="X169" s="42" t="str">
        <f t="shared" si="13"/>
        <v>Porvenir</v>
      </c>
      <c r="Y169" s="42" t="str">
        <f t="shared" si="13"/>
        <v>Contempora</v>
      </c>
      <c r="Z169" s="42" t="str">
        <f t="shared" si="13"/>
        <v>Coface Chile</v>
      </c>
      <c r="AA169" s="42" t="str">
        <f t="shared" si="13"/>
        <v>Solunión Chile</v>
      </c>
      <c r="AB169" s="42" t="str">
        <f t="shared" si="13"/>
        <v>Assurant Chile</v>
      </c>
      <c r="AC169" s="42" t="str">
        <f t="shared" si="13"/>
        <v>MetLife Generales</v>
      </c>
      <c r="AD169" s="42" t="str">
        <f t="shared" si="13"/>
        <v>Suaval</v>
      </c>
      <c r="AE169" s="42" t="str">
        <f t="shared" si="13"/>
        <v>Orsan Crédito</v>
      </c>
      <c r="AF169" s="42" t="str">
        <f t="shared" si="13"/>
        <v>Cesce Chile</v>
      </c>
      <c r="AG169" s="42" t="str">
        <f t="shared" si="13"/>
        <v>HDI Gar. y Cré.</v>
      </c>
      <c r="AH169" s="42" t="str">
        <f t="shared" si="13"/>
        <v>SegChile</v>
      </c>
      <c r="AI169" s="42" t="str">
        <f t="shared" si="13"/>
        <v>Huelen</v>
      </c>
      <c r="AJ169" s="42" t="str">
        <f t="shared" si="13"/>
        <v>M. de Carabineros</v>
      </c>
      <c r="AK169" s="42" t="str">
        <f t="shared" si="13"/>
        <v/>
      </c>
      <c r="AL169" s="42" t="str">
        <f t="shared" si="13"/>
        <v/>
      </c>
      <c r="AM169" s="42" t="str">
        <f t="shared" si="13"/>
        <v/>
      </c>
      <c r="AN169" s="42" t="str">
        <f t="shared" si="13"/>
        <v/>
      </c>
      <c r="AO169" s="42" t="str">
        <f t="shared" si="13"/>
        <v/>
      </c>
      <c r="AP169" s="42" t="str">
        <f t="shared" si="13"/>
        <v/>
      </c>
      <c r="AQ169" s="29"/>
    </row>
    <row r="170" spans="2:43" hidden="1" x14ac:dyDescent="0.2">
      <c r="B170" s="39" t="s">
        <v>332</v>
      </c>
      <c r="C170" s="43">
        <f>IFERROR((HLOOKUP(C$169,$C$11:$AP$36,23,FALSE)+HLOOKUP(C$169,$C$11:$AP$36,24,FALSE))/HLOOKUP(C$169,$C$11:$AP$36,4,FALSE),"")</f>
        <v>0.131539432251424</v>
      </c>
      <c r="D170" s="43">
        <f t="shared" ref="D170:AP170" si="14">IFERROR((HLOOKUP(D$169,$C$11:$AP$36,23,FALSE)+HLOOKUP(D$169,$C$11:$AP$36,24,FALSE))/HLOOKUP(D$169,$C$11:$AP$36,4,FALSE),"")</f>
        <v>0.11219539685561436</v>
      </c>
      <c r="E170" s="43">
        <f t="shared" si="14"/>
        <v>0.14835459352903343</v>
      </c>
      <c r="F170" s="43">
        <f t="shared" si="14"/>
        <v>0.13683261604553182</v>
      </c>
      <c r="G170" s="43">
        <f t="shared" si="14"/>
        <v>2.9656124133912255E-2</v>
      </c>
      <c r="H170" s="43">
        <f t="shared" si="14"/>
        <v>0.10514244968344236</v>
      </c>
      <c r="I170" s="43">
        <f t="shared" si="14"/>
        <v>7.2642017148462357E-2</v>
      </c>
      <c r="J170" s="43">
        <f t="shared" si="14"/>
        <v>0.13716599127569309</v>
      </c>
      <c r="K170" s="43">
        <f t="shared" si="14"/>
        <v>0.17698712769245301</v>
      </c>
      <c r="L170" s="43">
        <f t="shared" si="14"/>
        <v>0.13558818233901007</v>
      </c>
      <c r="M170" s="43">
        <f t="shared" si="14"/>
        <v>5.7611331708967657E-2</v>
      </c>
      <c r="N170" s="43">
        <f t="shared" si="14"/>
        <v>0.13380659739757444</v>
      </c>
      <c r="O170" s="43">
        <f t="shared" si="14"/>
        <v>0.12327760432006868</v>
      </c>
      <c r="P170" s="43">
        <f t="shared" si="14"/>
        <v>6.9803397247208257E-2</v>
      </c>
      <c r="Q170" s="43">
        <f t="shared" si="14"/>
        <v>0.14343228637716299</v>
      </c>
      <c r="R170" s="43">
        <f t="shared" si="14"/>
        <v>8.3732880335284102E-2</v>
      </c>
      <c r="S170" s="43">
        <f t="shared" si="14"/>
        <v>3.6498665430494757E-2</v>
      </c>
      <c r="T170" s="43">
        <f t="shared" si="14"/>
        <v>0.17456456007296681</v>
      </c>
      <c r="U170" s="43">
        <f t="shared" si="14"/>
        <v>8.903087180878777E-2</v>
      </c>
      <c r="V170" s="43">
        <f t="shared" si="14"/>
        <v>0.13895395994133419</v>
      </c>
      <c r="W170" s="43">
        <f t="shared" si="14"/>
        <v>0.12988673519236463</v>
      </c>
      <c r="X170" s="43">
        <f t="shared" si="14"/>
        <v>0.13206950040493065</v>
      </c>
      <c r="Y170" s="43">
        <f t="shared" si="14"/>
        <v>0.12100740141994883</v>
      </c>
      <c r="Z170" s="43">
        <f t="shared" si="14"/>
        <v>8.4535166037602361E-2</v>
      </c>
      <c r="AA170" s="43">
        <f t="shared" si="14"/>
        <v>0.10166705012102158</v>
      </c>
      <c r="AB170" s="43">
        <f t="shared" si="14"/>
        <v>0.31660375860360274</v>
      </c>
      <c r="AC170" s="43">
        <f t="shared" si="14"/>
        <v>0.1534091253370497</v>
      </c>
      <c r="AD170" s="43">
        <f t="shared" si="14"/>
        <v>6.8708752920999372E-2</v>
      </c>
      <c r="AE170" s="43">
        <f t="shared" si="14"/>
        <v>0.11028656159349884</v>
      </c>
      <c r="AF170" s="43">
        <f t="shared" si="14"/>
        <v>6.782293502817846E-2</v>
      </c>
      <c r="AG170" s="43">
        <f t="shared" si="14"/>
        <v>0.11033769100755408</v>
      </c>
      <c r="AH170" s="43">
        <f t="shared" si="14"/>
        <v>8.2175671331156191E-2</v>
      </c>
      <c r="AI170" s="43">
        <f t="shared" si="14"/>
        <v>0</v>
      </c>
      <c r="AJ170" s="43" t="str">
        <f t="shared" si="14"/>
        <v/>
      </c>
      <c r="AK170" s="43" t="str">
        <f t="shared" si="14"/>
        <v/>
      </c>
      <c r="AL170" s="43" t="str">
        <f t="shared" si="14"/>
        <v/>
      </c>
      <c r="AM170" s="43" t="str">
        <f t="shared" si="14"/>
        <v/>
      </c>
      <c r="AN170" s="43" t="str">
        <f t="shared" si="14"/>
        <v/>
      </c>
      <c r="AO170" s="43" t="str">
        <f t="shared" si="14"/>
        <v/>
      </c>
      <c r="AP170" s="43" t="str">
        <f t="shared" si="14"/>
        <v/>
      </c>
      <c r="AQ170" s="29"/>
    </row>
    <row r="171" spans="2:43" hidden="1" x14ac:dyDescent="0.2">
      <c r="B171" s="39" t="s">
        <v>333</v>
      </c>
      <c r="C171" s="43">
        <f>IFERROR(HLOOKUP(C$169,$C$11:$AP$36,25,FALSE)/HLOOKUP(C$169,$C$11:$AP$36,5,FALSE),"")</f>
        <v>8.9583885502252839E-2</v>
      </c>
      <c r="D171" s="43">
        <f t="shared" ref="D171:AP171" si="15">IFERROR(HLOOKUP(D$169,$C$11:$AP$36,25,FALSE)/HLOOKUP(D$169,$C$11:$AP$36,5,FALSE),"")</f>
        <v>7.9095848531984772E-2</v>
      </c>
      <c r="E171" s="43" t="str">
        <f t="shared" si="15"/>
        <v/>
      </c>
      <c r="F171" s="43" t="str">
        <f t="shared" si="15"/>
        <v/>
      </c>
      <c r="G171" s="43">
        <f t="shared" si="15"/>
        <v>0.15920878799298688</v>
      </c>
      <c r="H171" s="43">
        <f t="shared" si="15"/>
        <v>0.12421001474060582</v>
      </c>
      <c r="I171" s="43" t="str">
        <f t="shared" si="15"/>
        <v/>
      </c>
      <c r="J171" s="43" t="str">
        <f t="shared" si="15"/>
        <v/>
      </c>
      <c r="K171" s="43">
        <f t="shared" si="15"/>
        <v>0.51165748198389149</v>
      </c>
      <c r="L171" s="43" t="str">
        <f t="shared" si="15"/>
        <v/>
      </c>
      <c r="M171" s="43" t="str">
        <f t="shared" si="15"/>
        <v/>
      </c>
      <c r="N171" s="43" t="str">
        <f t="shared" si="15"/>
        <v/>
      </c>
      <c r="O171" s="43" t="str">
        <f t="shared" si="15"/>
        <v/>
      </c>
      <c r="P171" s="43" t="str">
        <f t="shared" si="15"/>
        <v/>
      </c>
      <c r="Q171" s="43" t="str">
        <f t="shared" si="15"/>
        <v/>
      </c>
      <c r="R171" s="43" t="str">
        <f t="shared" si="15"/>
        <v/>
      </c>
      <c r="S171" s="43">
        <f t="shared" si="15"/>
        <v>0.19035248785012196</v>
      </c>
      <c r="T171" s="43" t="str">
        <f t="shared" si="15"/>
        <v/>
      </c>
      <c r="U171" s="43" t="str">
        <f t="shared" si="15"/>
        <v/>
      </c>
      <c r="V171" s="43" t="str">
        <f t="shared" si="15"/>
        <v/>
      </c>
      <c r="W171" s="43">
        <f t="shared" si="15"/>
        <v>0.19582929081578981</v>
      </c>
      <c r="X171" s="43" t="str">
        <f t="shared" si="15"/>
        <v/>
      </c>
      <c r="Y171" s="43" t="str">
        <f t="shared" si="15"/>
        <v/>
      </c>
      <c r="Z171" s="43" t="str">
        <f t="shared" si="15"/>
        <v/>
      </c>
      <c r="AA171" s="43" t="str">
        <f t="shared" si="15"/>
        <v/>
      </c>
      <c r="AB171" s="43" t="str">
        <f t="shared" si="15"/>
        <v/>
      </c>
      <c r="AC171" s="43" t="str">
        <f t="shared" si="15"/>
        <v/>
      </c>
      <c r="AD171" s="43" t="str">
        <f t="shared" si="15"/>
        <v/>
      </c>
      <c r="AE171" s="43" t="str">
        <f t="shared" si="15"/>
        <v/>
      </c>
      <c r="AF171" s="43" t="str">
        <f t="shared" si="15"/>
        <v/>
      </c>
      <c r="AG171" s="43" t="str">
        <f t="shared" si="15"/>
        <v/>
      </c>
      <c r="AH171" s="43" t="str">
        <f t="shared" si="15"/>
        <v/>
      </c>
      <c r="AI171" s="43" t="str">
        <f t="shared" si="15"/>
        <v/>
      </c>
      <c r="AJ171" s="43" t="str">
        <f t="shared" si="15"/>
        <v/>
      </c>
      <c r="AK171" s="43" t="str">
        <f t="shared" si="15"/>
        <v/>
      </c>
      <c r="AL171" s="43" t="str">
        <f t="shared" si="15"/>
        <v/>
      </c>
      <c r="AM171" s="43" t="str">
        <f t="shared" si="15"/>
        <v/>
      </c>
      <c r="AN171" s="43" t="str">
        <f t="shared" si="15"/>
        <v/>
      </c>
      <c r="AO171" s="43" t="str">
        <f t="shared" si="15"/>
        <v/>
      </c>
      <c r="AP171" s="43" t="str">
        <f t="shared" si="15"/>
        <v/>
      </c>
      <c r="AQ171" s="29"/>
    </row>
    <row r="172" spans="2:43" hidden="1" x14ac:dyDescent="0.2">
      <c r="B172" s="39" t="s">
        <v>334</v>
      </c>
      <c r="C172" s="43">
        <f>IFERROR(HLOOKUP(C$169,$C$11:$AP$36,26,FALSE)/HLOOKUP(C$169,$C$11:$AP$36,6,FALSE),"")</f>
        <v>0.18205040316420162</v>
      </c>
      <c r="D172" s="43">
        <f t="shared" ref="D172:AP172" si="16">IFERROR(HLOOKUP(D$169,$C$11:$AP$36,26,FALSE)/HLOOKUP(D$169,$C$11:$AP$36,6,FALSE),"")</f>
        <v>0.15576159060271813</v>
      </c>
      <c r="E172" s="43">
        <f t="shared" si="16"/>
        <v>0.17676218575723221</v>
      </c>
      <c r="F172" s="43">
        <f t="shared" si="16"/>
        <v>0.28786036565309547</v>
      </c>
      <c r="G172" s="43">
        <f t="shared" si="16"/>
        <v>5.2509399169685438E-2</v>
      </c>
      <c r="H172" s="43">
        <f t="shared" si="16"/>
        <v>0.32879380163458288</v>
      </c>
      <c r="I172" s="43">
        <f t="shared" si="16"/>
        <v>0.10293459453243597</v>
      </c>
      <c r="J172" s="43">
        <f t="shared" si="16"/>
        <v>0.17633123231644118</v>
      </c>
      <c r="K172" s="43">
        <f t="shared" si="16"/>
        <v>0</v>
      </c>
      <c r="L172" s="43">
        <f t="shared" si="16"/>
        <v>0.21841232403922592</v>
      </c>
      <c r="M172" s="43">
        <f t="shared" si="16"/>
        <v>0.11111580273150624</v>
      </c>
      <c r="N172" s="43">
        <f t="shared" si="16"/>
        <v>0.26630426267109969</v>
      </c>
      <c r="O172" s="43">
        <f t="shared" si="16"/>
        <v>0.27150701982573811</v>
      </c>
      <c r="P172" s="43">
        <f t="shared" si="16"/>
        <v>0.21935738022804457</v>
      </c>
      <c r="Q172" s="43">
        <f t="shared" si="16"/>
        <v>0.71078288379992105</v>
      </c>
      <c r="R172" s="43">
        <f t="shared" si="16"/>
        <v>0.25175332242841691</v>
      </c>
      <c r="S172" s="43">
        <f t="shared" si="16"/>
        <v>0.14408134955391225</v>
      </c>
      <c r="T172" s="43">
        <f t="shared" si="16"/>
        <v>1.0655719342264438</v>
      </c>
      <c r="U172" s="43">
        <f t="shared" si="16"/>
        <v>0.14393184658208097</v>
      </c>
      <c r="V172" s="43">
        <f t="shared" si="16"/>
        <v>0.1916410058294781</v>
      </c>
      <c r="W172" s="43">
        <f t="shared" si="16"/>
        <v>0.29225480482559513</v>
      </c>
      <c r="X172" s="43">
        <f t="shared" si="16"/>
        <v>0.31888556973434595</v>
      </c>
      <c r="Y172" s="43">
        <f t="shared" si="16"/>
        <v>0.24088053361758485</v>
      </c>
      <c r="Z172" s="43">
        <f t="shared" si="16"/>
        <v>0.26393967891680314</v>
      </c>
      <c r="AA172" s="43">
        <f t="shared" si="16"/>
        <v>0.27300858607750678</v>
      </c>
      <c r="AB172" s="43">
        <f t="shared" si="16"/>
        <v>0.29165199277669956</v>
      </c>
      <c r="AC172" s="43">
        <f t="shared" si="16"/>
        <v>0</v>
      </c>
      <c r="AD172" s="43">
        <f t="shared" si="16"/>
        <v>0.31713588494627898</v>
      </c>
      <c r="AE172" s="43">
        <f t="shared" si="16"/>
        <v>0.37374229240907864</v>
      </c>
      <c r="AF172" s="43">
        <f t="shared" si="16"/>
        <v>0.28770175779572688</v>
      </c>
      <c r="AG172" s="43">
        <f t="shared" si="16"/>
        <v>0.36046492676778658</v>
      </c>
      <c r="AH172" s="43">
        <f t="shared" si="16"/>
        <v>0.64425165985505706</v>
      </c>
      <c r="AI172" s="43" t="str">
        <f t="shared" si="16"/>
        <v/>
      </c>
      <c r="AJ172" s="43" t="str">
        <f t="shared" si="16"/>
        <v/>
      </c>
      <c r="AK172" s="43" t="str">
        <f t="shared" si="16"/>
        <v/>
      </c>
      <c r="AL172" s="43" t="str">
        <f t="shared" si="16"/>
        <v/>
      </c>
      <c r="AM172" s="43" t="str">
        <f t="shared" si="16"/>
        <v/>
      </c>
      <c r="AN172" s="43" t="str">
        <f t="shared" si="16"/>
        <v/>
      </c>
      <c r="AO172" s="43" t="str">
        <f t="shared" si="16"/>
        <v/>
      </c>
      <c r="AP172" s="43" t="str">
        <f t="shared" si="16"/>
        <v/>
      </c>
      <c r="AQ172" s="29"/>
    </row>
    <row r="173" spans="2:43" x14ac:dyDescent="0.2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</row>
    <row r="174" spans="2:43" x14ac:dyDescent="0.2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</row>
    <row r="175" spans="2:43" x14ac:dyDescent="0.2"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</row>
    <row r="176" spans="2:43" x14ac:dyDescent="0.2"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</row>
    <row r="177" spans="2:43" x14ac:dyDescent="0.2"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</row>
    <row r="178" spans="2:43" x14ac:dyDescent="0.2"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</row>
    <row r="179" spans="2:43" x14ac:dyDescent="0.2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</row>
    <row r="180" spans="2:43" x14ac:dyDescent="0.2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</row>
    <row r="181" spans="2:43" x14ac:dyDescent="0.2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</row>
    <row r="182" spans="2:43" x14ac:dyDescent="0.2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</row>
    <row r="183" spans="2:43" x14ac:dyDescent="0.2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</row>
    <row r="184" spans="2:43" x14ac:dyDescent="0.2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</row>
    <row r="185" spans="2:43" x14ac:dyDescent="0.2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</row>
    <row r="186" spans="2:43" x14ac:dyDescent="0.2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</row>
    <row r="187" spans="2:43" x14ac:dyDescent="0.2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</row>
    <row r="188" spans="2:43" x14ac:dyDescent="0.2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</row>
    <row r="189" spans="2:43" x14ac:dyDescent="0.2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</row>
    <row r="190" spans="2:43" x14ac:dyDescent="0.2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</row>
    <row r="191" spans="2:43" x14ac:dyDescent="0.2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</row>
    <row r="192" spans="2:43" x14ac:dyDescent="0.2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</row>
    <row r="193" spans="2:43" x14ac:dyDescent="0.2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</row>
    <row r="194" spans="2:43" x14ac:dyDescent="0.2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</row>
    <row r="195" spans="2:43" x14ac:dyDescent="0.2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</row>
    <row r="196" spans="2:43" x14ac:dyDescent="0.2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</row>
    <row r="197" spans="2:43" x14ac:dyDescent="0.2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</row>
    <row r="198" spans="2:43" x14ac:dyDescent="0.2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</row>
    <row r="199" spans="2:43" x14ac:dyDescent="0.2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</row>
    <row r="200" spans="2:43" x14ac:dyDescent="0.2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</row>
    <row r="201" spans="2:43" x14ac:dyDescent="0.2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</row>
  </sheetData>
  <sheetProtection algorithmName="SHA-512" hashValue="AToz3AJTCtQaWkZ8iNzxVorpixtJf5zCoWc3mocEjjK5YLyMIdReHehilq87c17i6pUoWDcab7jpyvHW59GmSA==" saltValue="9GeJ+X9tB4teXcn7fKCalg==" spinCount="100000" sheet="1" objects="1" scenarios="1"/>
  <mergeCells count="2">
    <mergeCell ref="C95:F95"/>
    <mergeCell ref="C98:F98"/>
  </mergeCells>
  <conditionalFormatting sqref="A1:A1048576 B1:B93 B99:B1048576 C1:C3 G1:XFD1048576 D1:F94 D96:F97 D99:F1048576 D12:AQ12 C8:C1048576">
    <cfRule type="cellIs" dxfId="86" priority="3" operator="lessThan">
      <formula>0</formula>
    </cfRule>
  </conditionalFormatting>
  <dataValidations count="3">
    <dataValidation type="list" allowBlank="1" showInputMessage="1" showErrorMessage="1" sqref="C9" xr:uid="{00000000-0002-0000-0900-000000000000}">
      <formula1>$AR$9:$AR$10</formula1>
    </dataValidation>
    <dataValidation type="list" allowBlank="1" showInputMessage="1" showErrorMessage="1" sqref="C95" xr:uid="{00000000-0002-0000-0900-000001000000}">
      <formula1>$B$12:$B$73</formula1>
    </dataValidation>
    <dataValidation type="list" allowBlank="1" showInputMessage="1" showErrorMessage="1" sqref="C98:F98" xr:uid="{00000000-0002-0000-0900-000002000000}">
      <formula1>$B$11:$AJ$11</formula1>
    </dataValidation>
  </dataValidations>
  <hyperlinks>
    <hyperlink ref="C2" location="Índice!A1" display="Volver al Índice" xr:uid="{00000000-0004-0000-0900-000000000000}"/>
  </hyperlinks>
  <pageMargins left="0.70866141732283472" right="0.70866141732283472" top="0.74803149606299213" bottom="0.74803149606299213" header="0.31496062992125984" footer="0.31496062992125984"/>
  <pageSetup scale="65" fitToWidth="3" orientation="landscape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fitToPage="1"/>
  </sheetPr>
  <dimension ref="A2:AQ124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16384" width="11.42578125" style="219"/>
  </cols>
  <sheetData>
    <row r="2" spans="2:43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3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3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3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3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3" ht="15.75" x14ac:dyDescent="0.25">
      <c r="B8" s="28" t="s">
        <v>346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3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2:43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2:43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</row>
    <row r="12" spans="2:43" x14ac:dyDescent="0.2">
      <c r="B12" s="50" t="str">
        <f>'Datos Generales'!B184</f>
        <v>7.31.11.00  Ingreso Por Prima De Seguro Y Coaseguro</v>
      </c>
      <c r="C12" s="36">
        <f>Índice!$G$52*'Datos Generales'!C184</f>
        <v>89682.552372411839</v>
      </c>
      <c r="D12" s="36">
        <f>Índice!$G$52*'Datos Generales'!D184</f>
        <v>279097.81229790201</v>
      </c>
      <c r="E12" s="36">
        <f>Índice!$G$52*'Datos Generales'!E184</f>
        <v>4224686.7384912353</v>
      </c>
      <c r="F12" s="36">
        <f>Índice!$G$52*'Datos Generales'!F184</f>
        <v>1082044.4929489158</v>
      </c>
      <c r="G12" s="36">
        <f>Índice!$G$52*'Datos Generales'!G184</f>
        <v>40913.706758038934</v>
      </c>
      <c r="H12" s="36">
        <f>Índice!$G$52*'Datos Generales'!H184</f>
        <v>2284075.0922698155</v>
      </c>
      <c r="I12" s="36">
        <f>Índice!$G$52*'Datos Generales'!I184</f>
        <v>2286322.4308269806</v>
      </c>
      <c r="J12" s="36">
        <f>Índice!$G$52*'Datos Generales'!J184</f>
        <v>134167.60872767505</v>
      </c>
      <c r="K12" s="36">
        <f>Índice!$G$52*'Datos Generales'!K184</f>
        <v>777714.70911321987</v>
      </c>
      <c r="L12" s="36">
        <f>Índice!$G$52*'Datos Generales'!L184</f>
        <v>168566.72122285701</v>
      </c>
      <c r="M12" s="36">
        <f>Índice!$G$52*'Datos Generales'!M184</f>
        <v>446267.85649283871</v>
      </c>
      <c r="N12" s="36">
        <f>Índice!$G$52*'Datos Generales'!N184</f>
        <v>876795.46395498258</v>
      </c>
      <c r="O12" s="36">
        <f>Índice!$G$52*'Datos Generales'!O184</f>
        <v>325540.01953408722</v>
      </c>
      <c r="P12" s="36">
        <f>Índice!$G$52*'Datos Generales'!P184</f>
        <v>2583.1806134220478</v>
      </c>
      <c r="Q12" s="36">
        <f>Índice!$G$52*'Datos Generales'!Q184</f>
        <v>2883077.8060178733</v>
      </c>
      <c r="R12" s="36">
        <f>Índice!$G$52*'Datos Generales'!R184</f>
        <v>1886.8322494103545</v>
      </c>
      <c r="S12" s="36">
        <f>Índice!$G$52*'Datos Generales'!S184</f>
        <v>3050405.1230882229</v>
      </c>
      <c r="T12" s="36">
        <f>Índice!$G$52*'Datos Generales'!T184</f>
        <v>0</v>
      </c>
      <c r="U12" s="36">
        <f>Índice!$G$52*'Datos Generales'!U184</f>
        <v>3563119.2215485955</v>
      </c>
      <c r="V12" s="36">
        <f>Índice!$G$52*'Datos Generales'!V184</f>
        <v>45089.007330215551</v>
      </c>
      <c r="W12" s="36">
        <f>Índice!$G$52*'Datos Generales'!W184</f>
        <v>729704.33175697585</v>
      </c>
      <c r="X12" s="36">
        <f>Índice!$G$52*'Datos Generales'!X184</f>
        <v>50331.266412358389</v>
      </c>
      <c r="Y12" s="36">
        <f>Índice!$G$52*'Datos Generales'!Y184</f>
        <v>223749.90517020546</v>
      </c>
      <c r="Z12" s="36">
        <f>Índice!$G$52*'Datos Generales'!Z184</f>
        <v>959942.15977876342</v>
      </c>
      <c r="AA12" s="36">
        <f>Índice!$G$52*'Datos Generales'!AA184</f>
        <v>682787.04000745714</v>
      </c>
      <c r="AB12" s="36">
        <f>Índice!$G$52*'Datos Generales'!AB184</f>
        <v>6025.93590628537</v>
      </c>
      <c r="AC12" s="36">
        <f>Índice!$G$52*'Datos Generales'!AC184</f>
        <v>55112.967374808519</v>
      </c>
      <c r="AD12" s="36">
        <f>Índice!$G$52*'Datos Generales'!AD184</f>
        <v>2656908.4228248768</v>
      </c>
      <c r="AE12" s="36">
        <f>Índice!$G$52*'Datos Generales'!AE184</f>
        <v>730645.65567276091</v>
      </c>
      <c r="AF12" s="36">
        <f>Índice!$G$52*'Datos Generales'!AF184</f>
        <v>50572.942057379601</v>
      </c>
      <c r="AG12" s="36">
        <f>Índice!$G$52*'Datos Generales'!AG184</f>
        <v>4329347.4315328887</v>
      </c>
      <c r="AH12" s="36">
        <f>Índice!$G$52*'Datos Generales'!AH184</f>
        <v>855090.2762634306</v>
      </c>
      <c r="AI12" s="36">
        <f>Índice!$G$52*'Datos Generales'!AI184</f>
        <v>341830.060245411</v>
      </c>
      <c r="AJ12" s="36">
        <f>Índice!$G$52*'Datos Generales'!AJ184</f>
        <v>1098096.3620399139</v>
      </c>
      <c r="AK12" s="36">
        <f>Índice!$G$52*'Datos Generales'!AK184</f>
        <v>0</v>
      </c>
      <c r="AL12" s="36">
        <f>Índice!$G$52*'Datos Generales'!AL184</f>
        <v>0</v>
      </c>
      <c r="AM12" s="36">
        <f>Índice!$G$52*'Datos Generales'!AM184</f>
        <v>0</v>
      </c>
      <c r="AN12" s="36">
        <f>Índice!$G$52*'Datos Generales'!AN184</f>
        <v>0</v>
      </c>
      <c r="AO12" s="36">
        <f>Índice!$G$52*'Datos Generales'!AO184</f>
        <v>0</v>
      </c>
      <c r="AP12" s="36">
        <f>Índice!$G$52*'Datos Generales'!AP184</f>
        <v>0</v>
      </c>
      <c r="AQ12" s="36">
        <f>Índice!$G$52*'Datos Generales'!AQ184</f>
        <v>35332181.132902212</v>
      </c>
    </row>
    <row r="13" spans="2:43" x14ac:dyDescent="0.2">
      <c r="B13" s="50" t="str">
        <f>'Datos Generales'!B185</f>
        <v>7.31.12.00  Ingreso Por Prima Reaseguro Aceptado</v>
      </c>
      <c r="C13" s="36">
        <f>Índice!$G$52*'Datos Generales'!C185</f>
        <v>0</v>
      </c>
      <c r="D13" s="36">
        <f>Índice!$G$52*'Datos Generales'!D185</f>
        <v>0</v>
      </c>
      <c r="E13" s="36">
        <f>Índice!$G$52*'Datos Generales'!E185</f>
        <v>0</v>
      </c>
      <c r="F13" s="36">
        <f>Índice!$G$52*'Datos Generales'!F185</f>
        <v>0</v>
      </c>
      <c r="G13" s="36">
        <f>Índice!$G$52*'Datos Generales'!G185</f>
        <v>0</v>
      </c>
      <c r="H13" s="36">
        <f>Índice!$G$52*'Datos Generales'!H185</f>
        <v>0</v>
      </c>
      <c r="I13" s="36">
        <f>Índice!$G$52*'Datos Generales'!I185</f>
        <v>76752.327029604246</v>
      </c>
      <c r="J13" s="36">
        <f>Índice!$G$52*'Datos Generales'!J185</f>
        <v>0</v>
      </c>
      <c r="K13" s="36">
        <f>Índice!$G$52*'Datos Generales'!K185</f>
        <v>0</v>
      </c>
      <c r="L13" s="36">
        <f>Índice!$G$52*'Datos Generales'!L185</f>
        <v>0</v>
      </c>
      <c r="M13" s="36">
        <f>Índice!$G$52*'Datos Generales'!M185</f>
        <v>0</v>
      </c>
      <c r="N13" s="36">
        <f>Índice!$G$52*'Datos Generales'!N185</f>
        <v>0</v>
      </c>
      <c r="O13" s="36">
        <f>Índice!$G$52*'Datos Generales'!O185</f>
        <v>0</v>
      </c>
      <c r="P13" s="36">
        <f>Índice!$G$52*'Datos Generales'!P185</f>
        <v>0</v>
      </c>
      <c r="Q13" s="36">
        <f>Índice!$G$52*'Datos Generales'!Q185</f>
        <v>0</v>
      </c>
      <c r="R13" s="36">
        <f>Índice!$G$52*'Datos Generales'!R185</f>
        <v>0</v>
      </c>
      <c r="S13" s="36">
        <f>Índice!$G$52*'Datos Generales'!S185</f>
        <v>0</v>
      </c>
      <c r="T13" s="36">
        <f>Índice!$G$52*'Datos Generales'!T185</f>
        <v>0</v>
      </c>
      <c r="U13" s="36">
        <f>Índice!$G$52*'Datos Generales'!U185</f>
        <v>0</v>
      </c>
      <c r="V13" s="36">
        <f>Índice!$G$52*'Datos Generales'!V185</f>
        <v>0</v>
      </c>
      <c r="W13" s="36">
        <f>Índice!$G$52*'Datos Generales'!W185</f>
        <v>0</v>
      </c>
      <c r="X13" s="36">
        <f>Índice!$G$52*'Datos Generales'!X185</f>
        <v>0</v>
      </c>
      <c r="Y13" s="36">
        <f>Índice!$G$52*'Datos Generales'!Y185</f>
        <v>0</v>
      </c>
      <c r="Z13" s="36">
        <f>Índice!$G$52*'Datos Generales'!Z185</f>
        <v>0</v>
      </c>
      <c r="AA13" s="36">
        <f>Índice!$G$52*'Datos Generales'!AA185</f>
        <v>0</v>
      </c>
      <c r="AB13" s="36">
        <f>Índice!$G$52*'Datos Generales'!AB185</f>
        <v>0</v>
      </c>
      <c r="AC13" s="36">
        <f>Índice!$G$52*'Datos Generales'!AC185</f>
        <v>0</v>
      </c>
      <c r="AD13" s="36">
        <f>Índice!$G$52*'Datos Generales'!AD185</f>
        <v>0</v>
      </c>
      <c r="AE13" s="36">
        <f>Índice!$G$52*'Datos Generales'!AE185</f>
        <v>21103.958289178656</v>
      </c>
      <c r="AF13" s="36">
        <f>Índice!$G$52*'Datos Generales'!AF185</f>
        <v>0</v>
      </c>
      <c r="AG13" s="36">
        <f>Índice!$G$52*'Datos Generales'!AG185</f>
        <v>0</v>
      </c>
      <c r="AH13" s="36">
        <f>Índice!$G$52*'Datos Generales'!AH185</f>
        <v>0</v>
      </c>
      <c r="AI13" s="36">
        <f>Índice!$G$52*'Datos Generales'!AI185</f>
        <v>0</v>
      </c>
      <c r="AJ13" s="36">
        <f>Índice!$G$52*'Datos Generales'!AJ185</f>
        <v>0</v>
      </c>
      <c r="AK13" s="36">
        <f>Índice!$G$52*'Datos Generales'!AK185</f>
        <v>0</v>
      </c>
      <c r="AL13" s="36">
        <f>Índice!$G$52*'Datos Generales'!AL185</f>
        <v>0</v>
      </c>
      <c r="AM13" s="36">
        <f>Índice!$G$52*'Datos Generales'!AM185</f>
        <v>0</v>
      </c>
      <c r="AN13" s="36">
        <f>Índice!$G$52*'Datos Generales'!AN185</f>
        <v>0</v>
      </c>
      <c r="AO13" s="36">
        <f>Índice!$G$52*'Datos Generales'!AO185</f>
        <v>0</v>
      </c>
      <c r="AP13" s="36">
        <f>Índice!$G$52*'Datos Generales'!AP185</f>
        <v>0</v>
      </c>
      <c r="AQ13" s="36">
        <f>Índice!$G$52*'Datos Generales'!AQ185</f>
        <v>97856.285318782902</v>
      </c>
    </row>
    <row r="14" spans="2:43" x14ac:dyDescent="0.2">
      <c r="B14" s="50" t="str">
        <f>'Datos Generales'!B186</f>
        <v>7.31.13.00  Devolución Por Rentas Y Siniestros</v>
      </c>
      <c r="C14" s="36">
        <f>Índice!$G$52*'Datos Generales'!C186</f>
        <v>4101.7160535700741</v>
      </c>
      <c r="D14" s="36">
        <f>Índice!$G$52*'Datos Generales'!D186</f>
        <v>40043.55196519653</v>
      </c>
      <c r="E14" s="36">
        <f>Índice!$G$52*'Datos Generales'!E186</f>
        <v>0</v>
      </c>
      <c r="F14" s="36">
        <f>Índice!$G$52*'Datos Generales'!F186</f>
        <v>14825.018192011708</v>
      </c>
      <c r="G14" s="36">
        <f>Índice!$G$52*'Datos Generales'!G186</f>
        <v>0</v>
      </c>
      <c r="H14" s="36">
        <f>Índice!$G$52*'Datos Generales'!H186</f>
        <v>323696.63038697024</v>
      </c>
      <c r="I14" s="36">
        <f>Índice!$G$52*'Datos Generales'!I186</f>
        <v>0</v>
      </c>
      <c r="J14" s="36">
        <f>Índice!$G$52*'Datos Generales'!J186</f>
        <v>10241.923988519047</v>
      </c>
      <c r="K14" s="36">
        <f>Índice!$G$52*'Datos Generales'!K186</f>
        <v>43013.127845531708</v>
      </c>
      <c r="L14" s="36">
        <f>Índice!$G$52*'Datos Generales'!L186</f>
        <v>477.67000728360864</v>
      </c>
      <c r="M14" s="36">
        <f>Índice!$G$52*'Datos Generales'!M186</f>
        <v>131393.03352263005</v>
      </c>
      <c r="N14" s="36">
        <f>Índice!$G$52*'Datos Generales'!N186</f>
        <v>4708.4566404159659</v>
      </c>
      <c r="O14" s="36">
        <f>Índice!$G$52*'Datos Generales'!O186</f>
        <v>0</v>
      </c>
      <c r="P14" s="36">
        <f>Índice!$G$52*'Datos Generales'!P186</f>
        <v>14265.32679112645</v>
      </c>
      <c r="Q14" s="36">
        <f>Índice!$G$52*'Datos Generales'!Q186</f>
        <v>136803.68990810271</v>
      </c>
      <c r="R14" s="36">
        <f>Índice!$G$52*'Datos Generales'!R186</f>
        <v>0</v>
      </c>
      <c r="S14" s="36">
        <f>Índice!$G$52*'Datos Generales'!S186</f>
        <v>0</v>
      </c>
      <c r="T14" s="36">
        <f>Índice!$G$52*'Datos Generales'!T186</f>
        <v>0</v>
      </c>
      <c r="U14" s="36">
        <f>Índice!$G$52*'Datos Generales'!U186</f>
        <v>0</v>
      </c>
      <c r="V14" s="36">
        <f>Índice!$G$52*'Datos Generales'!V186</f>
        <v>0</v>
      </c>
      <c r="W14" s="36">
        <f>Índice!$G$52*'Datos Generales'!W186</f>
        <v>4388.3316658031345</v>
      </c>
      <c r="X14" s="36">
        <f>Índice!$G$52*'Datos Generales'!X186</f>
        <v>0</v>
      </c>
      <c r="Y14" s="36">
        <f>Índice!$G$52*'Datos Generales'!Y186</f>
        <v>14270.293661083248</v>
      </c>
      <c r="Z14" s="36">
        <f>Índice!$G$52*'Datos Generales'!Z186</f>
        <v>0</v>
      </c>
      <c r="AA14" s="36">
        <f>Índice!$G$52*'Datos Generales'!AA186</f>
        <v>0</v>
      </c>
      <c r="AB14" s="36">
        <f>Índice!$G$52*'Datos Generales'!AB186</f>
        <v>0</v>
      </c>
      <c r="AC14" s="36">
        <f>Índice!$G$52*'Datos Generales'!AC186</f>
        <v>1539.2534114061789</v>
      </c>
      <c r="AD14" s="36">
        <f>Índice!$G$52*'Datos Generales'!AD186</f>
        <v>0</v>
      </c>
      <c r="AE14" s="36">
        <f>Índice!$G$52*'Datos Generales'!AE186</f>
        <v>36707.312219146472</v>
      </c>
      <c r="AF14" s="36">
        <f>Índice!$G$52*'Datos Generales'!AF186</f>
        <v>21651.572711744302</v>
      </c>
      <c r="AG14" s="36">
        <f>Índice!$G$52*'Datos Generales'!AG186</f>
        <v>0</v>
      </c>
      <c r="AH14" s="36">
        <f>Índice!$G$52*'Datos Generales'!AH186</f>
        <v>0</v>
      </c>
      <c r="AI14" s="36">
        <f>Índice!$G$52*'Datos Generales'!AI186</f>
        <v>0</v>
      </c>
      <c r="AJ14" s="36">
        <f>Índice!$G$52*'Datos Generales'!AJ186</f>
        <v>2632.8152933327938</v>
      </c>
      <c r="AK14" s="36">
        <f>Índice!$G$52*'Datos Generales'!AK186</f>
        <v>0</v>
      </c>
      <c r="AL14" s="36">
        <f>Índice!$G$52*'Datos Generales'!AL186</f>
        <v>0</v>
      </c>
      <c r="AM14" s="36">
        <f>Índice!$G$52*'Datos Generales'!AM186</f>
        <v>0</v>
      </c>
      <c r="AN14" s="36">
        <f>Índice!$G$52*'Datos Generales'!AN186</f>
        <v>0</v>
      </c>
      <c r="AO14" s="36">
        <f>Índice!$G$52*'Datos Generales'!AO186</f>
        <v>0</v>
      </c>
      <c r="AP14" s="36">
        <f>Índice!$G$52*'Datos Generales'!AP186</f>
        <v>0</v>
      </c>
      <c r="AQ14" s="36">
        <f>Índice!$G$52*'Datos Generales'!AQ186</f>
        <v>804759.72426387423</v>
      </c>
    </row>
    <row r="15" spans="2:43" x14ac:dyDescent="0.2">
      <c r="B15" s="50" t="str">
        <f>'Datos Generales'!B187</f>
        <v>7.31.14.00  Ingreso Por Rentas Y Siniestros Reasegurados</v>
      </c>
      <c r="C15" s="36">
        <f>Índice!$G$52*'Datos Generales'!C187</f>
        <v>0</v>
      </c>
      <c r="D15" s="36">
        <f>Índice!$G$52*'Datos Generales'!D187</f>
        <v>120735.83157820253</v>
      </c>
      <c r="E15" s="36">
        <f>Índice!$G$52*'Datos Generales'!E187</f>
        <v>192217.69722981335</v>
      </c>
      <c r="F15" s="36">
        <f>Índice!$G$52*'Datos Generales'!F187</f>
        <v>0</v>
      </c>
      <c r="G15" s="36">
        <f>Índice!$G$52*'Datos Generales'!G187</f>
        <v>3110.2131433584955</v>
      </c>
      <c r="H15" s="36">
        <f>Índice!$G$52*'Datos Generales'!H187</f>
        <v>83175.306355518347</v>
      </c>
      <c r="I15" s="36">
        <f>Índice!$G$52*'Datos Generales'!I187</f>
        <v>985952.84127074317</v>
      </c>
      <c r="J15" s="36">
        <f>Índice!$G$52*'Datos Generales'!J187</f>
        <v>0</v>
      </c>
      <c r="K15" s="36">
        <f>Índice!$G$52*'Datos Generales'!K187</f>
        <v>9998.7854982365916</v>
      </c>
      <c r="L15" s="36">
        <f>Índice!$G$52*'Datos Generales'!L187</f>
        <v>0</v>
      </c>
      <c r="M15" s="36">
        <f>Índice!$G$52*'Datos Generales'!M187</f>
        <v>163806.55470343874</v>
      </c>
      <c r="N15" s="36">
        <f>Índice!$G$52*'Datos Generales'!N187</f>
        <v>67447.270381772003</v>
      </c>
      <c r="O15" s="36">
        <f>Índice!$G$52*'Datos Generales'!O187</f>
        <v>14549.629066667303</v>
      </c>
      <c r="P15" s="36">
        <f>Índice!$G$52*'Datos Generales'!P187</f>
        <v>67420.530931182657</v>
      </c>
      <c r="Q15" s="36">
        <f>Índice!$G$52*'Datos Generales'!Q187</f>
        <v>220382.70753606851</v>
      </c>
      <c r="R15" s="36">
        <f>Índice!$G$52*'Datos Generales'!R187</f>
        <v>0</v>
      </c>
      <c r="S15" s="36">
        <f>Índice!$G$52*'Datos Generales'!S187</f>
        <v>494405.97766201268</v>
      </c>
      <c r="T15" s="36">
        <f>Índice!$G$52*'Datos Generales'!T187</f>
        <v>0</v>
      </c>
      <c r="U15" s="36">
        <f>Índice!$G$52*'Datos Generales'!U187</f>
        <v>1572318.1708855012</v>
      </c>
      <c r="V15" s="36">
        <f>Índice!$G$52*'Datos Generales'!V187</f>
        <v>0</v>
      </c>
      <c r="W15" s="36">
        <f>Índice!$G$52*'Datos Generales'!W187</f>
        <v>440196.13012791052</v>
      </c>
      <c r="X15" s="36">
        <f>Índice!$G$52*'Datos Generales'!X187</f>
        <v>0</v>
      </c>
      <c r="Y15" s="36">
        <f>Índice!$G$52*'Datos Generales'!Y187</f>
        <v>27039.537985838979</v>
      </c>
      <c r="Z15" s="36">
        <f>Índice!$G$52*'Datos Generales'!Z187</f>
        <v>53198.273026119954</v>
      </c>
      <c r="AA15" s="36">
        <f>Índice!$G$52*'Datos Generales'!AA187</f>
        <v>17530.431433891132</v>
      </c>
      <c r="AB15" s="36">
        <f>Índice!$G$52*'Datos Generales'!AB187</f>
        <v>0</v>
      </c>
      <c r="AC15" s="36">
        <f>Índice!$G$52*'Datos Generales'!AC187</f>
        <v>7609.2787934724447</v>
      </c>
      <c r="AD15" s="36">
        <f>Índice!$G$52*'Datos Generales'!AD187</f>
        <v>621212.24285816832</v>
      </c>
      <c r="AE15" s="36">
        <f>Índice!$G$52*'Datos Generales'!AE187</f>
        <v>0</v>
      </c>
      <c r="AF15" s="36">
        <f>Índice!$G$52*'Datos Generales'!AF187</f>
        <v>8444.8696145606864</v>
      </c>
      <c r="AG15" s="36">
        <f>Índice!$G$52*'Datos Generales'!AG187</f>
        <v>829942.70749524492</v>
      </c>
      <c r="AH15" s="36">
        <f>Índice!$G$52*'Datos Generales'!AH187</f>
        <v>148630.62374701351</v>
      </c>
      <c r="AI15" s="36">
        <f>Índice!$G$52*'Datos Generales'!AI187</f>
        <v>1732.8252610923646</v>
      </c>
      <c r="AJ15" s="36">
        <f>Índice!$G$52*'Datos Generales'!AJ187</f>
        <v>5056.4777339642396</v>
      </c>
      <c r="AK15" s="36">
        <f>Índice!$G$52*'Datos Generales'!AK187</f>
        <v>0</v>
      </c>
      <c r="AL15" s="36">
        <f>Índice!$G$52*'Datos Generales'!AL187</f>
        <v>0</v>
      </c>
      <c r="AM15" s="36">
        <f>Índice!$G$52*'Datos Generales'!AM187</f>
        <v>0</v>
      </c>
      <c r="AN15" s="36">
        <f>Índice!$G$52*'Datos Generales'!AN187</f>
        <v>0</v>
      </c>
      <c r="AO15" s="36">
        <f>Índice!$G$52*'Datos Generales'!AO187</f>
        <v>0</v>
      </c>
      <c r="AP15" s="36">
        <f>Índice!$G$52*'Datos Generales'!AP187</f>
        <v>0</v>
      </c>
      <c r="AQ15" s="36">
        <f>Índice!$G$52*'Datos Generales'!AQ187</f>
        <v>6156114.9143197928</v>
      </c>
    </row>
    <row r="16" spans="2:43" x14ac:dyDescent="0.2">
      <c r="B16" s="50" t="str">
        <f>'Datos Generales'!B188</f>
        <v>7.31.15.00  Ingreso Por Comisiones Reaseguro Cedido</v>
      </c>
      <c r="C16" s="36">
        <f>Índice!$G$52*'Datos Generales'!C188</f>
        <v>0</v>
      </c>
      <c r="D16" s="36">
        <f>Índice!$G$52*'Datos Generales'!D188</f>
        <v>9037.2539060519957</v>
      </c>
      <c r="E16" s="36">
        <f>Índice!$G$52*'Datos Generales'!E188</f>
        <v>0</v>
      </c>
      <c r="F16" s="36">
        <f>Índice!$G$52*'Datos Generales'!F188</f>
        <v>0</v>
      </c>
      <c r="G16" s="36">
        <f>Índice!$G$52*'Datos Generales'!G188</f>
        <v>7525.4883776943998</v>
      </c>
      <c r="H16" s="36">
        <f>Índice!$G$52*'Datos Generales'!H188</f>
        <v>96.956023129284574</v>
      </c>
      <c r="I16" s="36">
        <f>Índice!$G$52*'Datos Generales'!I188</f>
        <v>332913.26994564</v>
      </c>
      <c r="J16" s="36">
        <f>Índice!$G$52*'Datos Generales'!J188</f>
        <v>0</v>
      </c>
      <c r="K16" s="36">
        <f>Índice!$G$52*'Datos Generales'!K188</f>
        <v>0</v>
      </c>
      <c r="L16" s="36">
        <f>Índice!$G$52*'Datos Generales'!L188</f>
        <v>0</v>
      </c>
      <c r="M16" s="36">
        <f>Índice!$G$52*'Datos Generales'!M188</f>
        <v>70725.574651545161</v>
      </c>
      <c r="N16" s="36">
        <f>Índice!$G$52*'Datos Generales'!N188</f>
        <v>0</v>
      </c>
      <c r="O16" s="36">
        <f>Índice!$G$52*'Datos Generales'!O188</f>
        <v>16852.487704445382</v>
      </c>
      <c r="P16" s="36">
        <f>Índice!$G$52*'Datos Generales'!P188</f>
        <v>4514.5105745001583</v>
      </c>
      <c r="Q16" s="36">
        <f>Índice!$G$52*'Datos Generales'!Q188</f>
        <v>160980.54177664939</v>
      </c>
      <c r="R16" s="36">
        <f>Índice!$G$52*'Datos Generales'!R188</f>
        <v>0</v>
      </c>
      <c r="S16" s="36">
        <f>Índice!$G$52*'Datos Generales'!S188</f>
        <v>100326.21449325851</v>
      </c>
      <c r="T16" s="36">
        <f>Índice!$G$52*'Datos Generales'!T188</f>
        <v>0</v>
      </c>
      <c r="U16" s="36">
        <f>Índice!$G$52*'Datos Generales'!U188</f>
        <v>9784.4616576350145</v>
      </c>
      <c r="V16" s="36">
        <f>Índice!$G$52*'Datos Generales'!V188</f>
        <v>0</v>
      </c>
      <c r="W16" s="36">
        <f>Índice!$G$52*'Datos Generales'!W188</f>
        <v>69801.02242677864</v>
      </c>
      <c r="X16" s="36">
        <f>Índice!$G$52*'Datos Generales'!X188</f>
        <v>0</v>
      </c>
      <c r="Y16" s="36">
        <f>Índice!$G$52*'Datos Generales'!Y188</f>
        <v>62642.265954113609</v>
      </c>
      <c r="Z16" s="36">
        <f>Índice!$G$52*'Datos Generales'!Z188</f>
        <v>0</v>
      </c>
      <c r="AA16" s="36">
        <f>Índice!$G$52*'Datos Generales'!AA188</f>
        <v>0</v>
      </c>
      <c r="AB16" s="36">
        <f>Índice!$G$52*'Datos Generales'!AB188</f>
        <v>0</v>
      </c>
      <c r="AC16" s="36">
        <f>Índice!$G$52*'Datos Generales'!AC188</f>
        <v>0</v>
      </c>
      <c r="AD16" s="36">
        <f>Índice!$G$52*'Datos Generales'!AD188</f>
        <v>65619.870473557035</v>
      </c>
      <c r="AE16" s="36">
        <f>Índice!$G$52*'Datos Generales'!AE188</f>
        <v>0</v>
      </c>
      <c r="AF16" s="36">
        <f>Índice!$G$52*'Datos Generales'!AF188</f>
        <v>18958.032330241062</v>
      </c>
      <c r="AG16" s="36">
        <f>Índice!$G$52*'Datos Generales'!AG188</f>
        <v>0</v>
      </c>
      <c r="AH16" s="36">
        <f>Índice!$G$52*'Datos Generales'!AH188</f>
        <v>0</v>
      </c>
      <c r="AI16" s="36">
        <f>Índice!$G$52*'Datos Generales'!AI188</f>
        <v>0</v>
      </c>
      <c r="AJ16" s="36">
        <f>Índice!$G$52*'Datos Generales'!AJ188</f>
        <v>0</v>
      </c>
      <c r="AK16" s="36">
        <f>Índice!$G$52*'Datos Generales'!AK188</f>
        <v>0</v>
      </c>
      <c r="AL16" s="36">
        <f>Índice!$G$52*'Datos Generales'!AL188</f>
        <v>0</v>
      </c>
      <c r="AM16" s="36">
        <f>Índice!$G$52*'Datos Generales'!AM188</f>
        <v>0</v>
      </c>
      <c r="AN16" s="36">
        <f>Índice!$G$52*'Datos Generales'!AN188</f>
        <v>0</v>
      </c>
      <c r="AO16" s="36">
        <f>Índice!$G$52*'Datos Generales'!AO188</f>
        <v>0</v>
      </c>
      <c r="AP16" s="36">
        <f>Índice!$G$52*'Datos Generales'!AP188</f>
        <v>0</v>
      </c>
      <c r="AQ16" s="36">
        <f>Índice!$G$52*'Datos Generales'!AQ188</f>
        <v>929777.95029523969</v>
      </c>
    </row>
    <row r="17" spans="2:43" x14ac:dyDescent="0.2">
      <c r="B17" s="50" t="str">
        <f>'Datos Generales'!B189</f>
        <v>7.31.16.00  Ingreso Por Activos Financieros A Valor Razonable</v>
      </c>
      <c r="C17" s="36">
        <f>Índice!$G$52*'Datos Generales'!C189</f>
        <v>0</v>
      </c>
      <c r="D17" s="36">
        <f>Índice!$G$52*'Datos Generales'!D189</f>
        <v>123004.12624422644</v>
      </c>
      <c r="E17" s="36">
        <f>Índice!$G$52*'Datos Generales'!E189</f>
        <v>5578649.2290975573</v>
      </c>
      <c r="F17" s="36">
        <f>Índice!$G$52*'Datos Generales'!F189</f>
        <v>2175308.6348353806</v>
      </c>
      <c r="G17" s="36">
        <f>Índice!$G$52*'Datos Generales'!G189</f>
        <v>4113.0105797732049</v>
      </c>
      <c r="H17" s="36">
        <f>Índice!$G$52*'Datos Generales'!H189</f>
        <v>1430727.302850133</v>
      </c>
      <c r="I17" s="36">
        <f>Índice!$G$52*'Datos Generales'!I189</f>
        <v>6407354.6756787011</v>
      </c>
      <c r="J17" s="36">
        <f>Índice!$G$52*'Datos Generales'!J189</f>
        <v>103495.04350603867</v>
      </c>
      <c r="K17" s="36">
        <f>Índice!$G$52*'Datos Generales'!K189</f>
        <v>4900078.1771723339</v>
      </c>
      <c r="L17" s="36">
        <f>Índice!$G$52*'Datos Generales'!L189</f>
        <v>324547.29191621504</v>
      </c>
      <c r="M17" s="36">
        <f>Índice!$G$52*'Datos Generales'!M189</f>
        <v>0</v>
      </c>
      <c r="N17" s="36">
        <f>Índice!$G$52*'Datos Generales'!N189</f>
        <v>0</v>
      </c>
      <c r="O17" s="36">
        <f>Índice!$G$52*'Datos Generales'!O189</f>
        <v>379205.65461134753</v>
      </c>
      <c r="P17" s="36">
        <f>Índice!$G$52*'Datos Generales'!P189</f>
        <v>451404.24640165584</v>
      </c>
      <c r="Q17" s="36">
        <f>Índice!$G$52*'Datos Generales'!Q189</f>
        <v>2281525.0127828862</v>
      </c>
      <c r="R17" s="36">
        <f>Índice!$G$52*'Datos Generales'!R189</f>
        <v>0</v>
      </c>
      <c r="S17" s="36">
        <f>Índice!$G$52*'Datos Generales'!S189</f>
        <v>1014053.7585427612</v>
      </c>
      <c r="T17" s="36">
        <f>Índice!$G$52*'Datos Generales'!T189</f>
        <v>0</v>
      </c>
      <c r="U17" s="36">
        <f>Índice!$G$52*'Datos Generales'!U189</f>
        <v>10436289.414749632</v>
      </c>
      <c r="V17" s="36">
        <f>Índice!$G$52*'Datos Generales'!V189</f>
        <v>1157.382758905751</v>
      </c>
      <c r="W17" s="36">
        <f>Índice!$G$52*'Datos Generales'!W189</f>
        <v>145674.72376888816</v>
      </c>
      <c r="X17" s="36">
        <f>Índice!$G$52*'Datos Generales'!X189</f>
        <v>322758.5043189656</v>
      </c>
      <c r="Y17" s="36">
        <f>Índice!$G$52*'Datos Generales'!Y189</f>
        <v>0</v>
      </c>
      <c r="Z17" s="36">
        <f>Índice!$G$52*'Datos Generales'!Z189</f>
        <v>339297.43284264515</v>
      </c>
      <c r="AA17" s="36">
        <f>Índice!$G$52*'Datos Generales'!AA189</f>
        <v>2010610.288837096</v>
      </c>
      <c r="AB17" s="36">
        <f>Índice!$G$52*'Datos Generales'!AB189</f>
        <v>15461.117743054292</v>
      </c>
      <c r="AC17" s="36">
        <f>Índice!$G$52*'Datos Generales'!AC189</f>
        <v>13336.249951947235</v>
      </c>
      <c r="AD17" s="36">
        <f>Índice!$G$52*'Datos Generales'!AD189</f>
        <v>106590.39005918401</v>
      </c>
      <c r="AE17" s="36">
        <f>Índice!$G$52*'Datos Generales'!AE189</f>
        <v>0</v>
      </c>
      <c r="AF17" s="36">
        <f>Índice!$G$52*'Datos Generales'!AF189</f>
        <v>129800.91356387548</v>
      </c>
      <c r="AG17" s="36">
        <f>Índice!$G$52*'Datos Generales'!AG189</f>
        <v>2193283.805248349</v>
      </c>
      <c r="AH17" s="36">
        <f>Índice!$G$52*'Datos Generales'!AH189</f>
        <v>102072.51153861725</v>
      </c>
      <c r="AI17" s="36">
        <f>Índice!$G$52*'Datos Generales'!AI189</f>
        <v>605166.53132513037</v>
      </c>
      <c r="AJ17" s="36">
        <f>Índice!$G$52*'Datos Generales'!AJ189</f>
        <v>1321291.4746398765</v>
      </c>
      <c r="AK17" s="36">
        <f>Índice!$G$52*'Datos Generales'!AK189</f>
        <v>0</v>
      </c>
      <c r="AL17" s="36">
        <f>Índice!$G$52*'Datos Generales'!AL189</f>
        <v>0</v>
      </c>
      <c r="AM17" s="36">
        <f>Índice!$G$52*'Datos Generales'!AM189</f>
        <v>0</v>
      </c>
      <c r="AN17" s="36">
        <f>Índice!$G$52*'Datos Generales'!AN189</f>
        <v>0</v>
      </c>
      <c r="AO17" s="36">
        <f>Índice!$G$52*'Datos Generales'!AO189</f>
        <v>0</v>
      </c>
      <c r="AP17" s="36">
        <f>Índice!$G$52*'Datos Generales'!AP189</f>
        <v>0</v>
      </c>
      <c r="AQ17" s="36">
        <f>Índice!$G$52*'Datos Generales'!AQ189</f>
        <v>42916256.90556518</v>
      </c>
    </row>
    <row r="18" spans="2:43" x14ac:dyDescent="0.2">
      <c r="B18" s="50" t="str">
        <f>'Datos Generales'!B190</f>
        <v>7.31.17.00  Ingreso Por Activos Financieros A Costo Amortizado</v>
      </c>
      <c r="C18" s="36">
        <f>Índice!$G$52*'Datos Generales'!C190</f>
        <v>69508.963669387449</v>
      </c>
      <c r="D18" s="36">
        <f>Índice!$G$52*'Datos Generales'!D190</f>
        <v>0</v>
      </c>
      <c r="E18" s="36">
        <f>Índice!$G$52*'Datos Generales'!E190</f>
        <v>0</v>
      </c>
      <c r="F18" s="36">
        <f>Índice!$G$52*'Datos Generales'!F190</f>
        <v>137.47343490015402</v>
      </c>
      <c r="G18" s="36">
        <f>Índice!$G$52*'Datos Generales'!G190</f>
        <v>0</v>
      </c>
      <c r="H18" s="36">
        <f>Índice!$G$52*'Datos Generales'!H190</f>
        <v>6034.2026829942879</v>
      </c>
      <c r="I18" s="36">
        <f>Índice!$G$52*'Datos Generales'!I190</f>
        <v>0</v>
      </c>
      <c r="J18" s="36">
        <f>Índice!$G$52*'Datos Generales'!J190</f>
        <v>0</v>
      </c>
      <c r="K18" s="36">
        <f>Índice!$G$52*'Datos Generales'!K190</f>
        <v>0</v>
      </c>
      <c r="L18" s="36">
        <f>Índice!$G$52*'Datos Generales'!L190</f>
        <v>0</v>
      </c>
      <c r="M18" s="36">
        <f>Índice!$G$52*'Datos Generales'!M190</f>
        <v>38935.871925516003</v>
      </c>
      <c r="N18" s="36">
        <f>Índice!$G$52*'Datos Generales'!N190</f>
        <v>53.92115672277756</v>
      </c>
      <c r="O18" s="36">
        <f>Índice!$G$52*'Datos Generales'!O190</f>
        <v>0</v>
      </c>
      <c r="P18" s="36">
        <f>Índice!$G$52*'Datos Generales'!P190</f>
        <v>0</v>
      </c>
      <c r="Q18" s="36">
        <f>Índice!$G$52*'Datos Generales'!Q190</f>
        <v>0</v>
      </c>
      <c r="R18" s="36">
        <f>Índice!$G$52*'Datos Generales'!R190</f>
        <v>0</v>
      </c>
      <c r="S18" s="36">
        <f>Índice!$G$52*'Datos Generales'!S190</f>
        <v>0</v>
      </c>
      <c r="T18" s="36">
        <f>Índice!$G$52*'Datos Generales'!T190</f>
        <v>0</v>
      </c>
      <c r="U18" s="36">
        <f>Índice!$G$52*'Datos Generales'!U190</f>
        <v>0</v>
      </c>
      <c r="V18" s="36">
        <f>Índice!$G$52*'Datos Generales'!V190</f>
        <v>0</v>
      </c>
      <c r="W18" s="36">
        <f>Índice!$G$52*'Datos Generales'!W190</f>
        <v>0</v>
      </c>
      <c r="X18" s="36">
        <f>Índice!$G$52*'Datos Generales'!X190</f>
        <v>0</v>
      </c>
      <c r="Y18" s="36">
        <f>Índice!$G$52*'Datos Generales'!Y190</f>
        <v>0</v>
      </c>
      <c r="Z18" s="36">
        <f>Índice!$G$52*'Datos Generales'!Z190</f>
        <v>0</v>
      </c>
      <c r="AA18" s="36">
        <f>Índice!$G$52*'Datos Generales'!AA190</f>
        <v>0</v>
      </c>
      <c r="AB18" s="36">
        <f>Índice!$G$52*'Datos Generales'!AB190</f>
        <v>0</v>
      </c>
      <c r="AC18" s="36">
        <f>Índice!$G$52*'Datos Generales'!AC190</f>
        <v>0</v>
      </c>
      <c r="AD18" s="36">
        <f>Índice!$G$52*'Datos Generales'!AD190</f>
        <v>0</v>
      </c>
      <c r="AE18" s="36">
        <f>Índice!$G$52*'Datos Generales'!AE190</f>
        <v>0</v>
      </c>
      <c r="AF18" s="36">
        <f>Índice!$G$52*'Datos Generales'!AF190</f>
        <v>0</v>
      </c>
      <c r="AG18" s="36">
        <f>Índice!$G$52*'Datos Generales'!AG190</f>
        <v>3949.6141660574317</v>
      </c>
      <c r="AH18" s="36">
        <f>Índice!$G$52*'Datos Generales'!AH190</f>
        <v>0</v>
      </c>
      <c r="AI18" s="36">
        <f>Índice!$G$52*'Datos Generales'!AI190</f>
        <v>0</v>
      </c>
      <c r="AJ18" s="36">
        <f>Índice!$G$52*'Datos Generales'!AJ190</f>
        <v>8596.0869909851317</v>
      </c>
      <c r="AK18" s="36">
        <f>Índice!$G$52*'Datos Generales'!AK190</f>
        <v>0</v>
      </c>
      <c r="AL18" s="36">
        <f>Índice!$G$52*'Datos Generales'!AL190</f>
        <v>0</v>
      </c>
      <c r="AM18" s="36">
        <f>Índice!$G$52*'Datos Generales'!AM190</f>
        <v>0</v>
      </c>
      <c r="AN18" s="36">
        <f>Índice!$G$52*'Datos Generales'!AN190</f>
        <v>0</v>
      </c>
      <c r="AO18" s="36">
        <f>Índice!$G$52*'Datos Generales'!AO190</f>
        <v>0</v>
      </c>
      <c r="AP18" s="36">
        <f>Índice!$G$52*'Datos Generales'!AP190</f>
        <v>0</v>
      </c>
      <c r="AQ18" s="36">
        <f>Índice!$G$52*'Datos Generales'!AQ190</f>
        <v>127216.13402656323</v>
      </c>
    </row>
    <row r="19" spans="2:43" x14ac:dyDescent="0.2">
      <c r="B19" s="50" t="str">
        <f>'Datos Generales'!B191</f>
        <v>7.31.18.00  Ingreso Por Activos Inmobiliarios</v>
      </c>
      <c r="C19" s="36">
        <f>Índice!$G$52*'Datos Generales'!C191</f>
        <v>0</v>
      </c>
      <c r="D19" s="36">
        <f>Índice!$G$52*'Datos Generales'!D191</f>
        <v>0</v>
      </c>
      <c r="E19" s="36">
        <f>Índice!$G$52*'Datos Generales'!E191</f>
        <v>0</v>
      </c>
      <c r="F19" s="36">
        <f>Índice!$G$52*'Datos Generales'!F191</f>
        <v>0</v>
      </c>
      <c r="G19" s="36">
        <f>Índice!$G$52*'Datos Generales'!G191</f>
        <v>0</v>
      </c>
      <c r="H19" s="36">
        <f>Índice!$G$52*'Datos Generales'!H191</f>
        <v>0</v>
      </c>
      <c r="I19" s="36">
        <f>Índice!$G$52*'Datos Generales'!I191</f>
        <v>0</v>
      </c>
      <c r="J19" s="36">
        <f>Índice!$G$52*'Datos Generales'!J191</f>
        <v>0</v>
      </c>
      <c r="K19" s="36">
        <f>Índice!$G$52*'Datos Generales'!K191</f>
        <v>0</v>
      </c>
      <c r="L19" s="36">
        <f>Índice!$G$52*'Datos Generales'!L191</f>
        <v>0</v>
      </c>
      <c r="M19" s="36">
        <f>Índice!$G$52*'Datos Generales'!M191</f>
        <v>0</v>
      </c>
      <c r="N19" s="36">
        <f>Índice!$G$52*'Datos Generales'!N191</f>
        <v>0</v>
      </c>
      <c r="O19" s="36">
        <f>Índice!$G$52*'Datos Generales'!O191</f>
        <v>0</v>
      </c>
      <c r="P19" s="36">
        <f>Índice!$G$52*'Datos Generales'!P191</f>
        <v>0</v>
      </c>
      <c r="Q19" s="36">
        <f>Índice!$G$52*'Datos Generales'!Q191</f>
        <v>0</v>
      </c>
      <c r="R19" s="36">
        <f>Índice!$G$52*'Datos Generales'!R191</f>
        <v>0</v>
      </c>
      <c r="S19" s="36">
        <f>Índice!$G$52*'Datos Generales'!S191</f>
        <v>0</v>
      </c>
      <c r="T19" s="36">
        <f>Índice!$G$52*'Datos Generales'!T191</f>
        <v>0</v>
      </c>
      <c r="U19" s="36">
        <f>Índice!$G$52*'Datos Generales'!U191</f>
        <v>0</v>
      </c>
      <c r="V19" s="36">
        <f>Índice!$G$52*'Datos Generales'!V191</f>
        <v>0</v>
      </c>
      <c r="W19" s="36">
        <f>Índice!$G$52*'Datos Generales'!W191</f>
        <v>0</v>
      </c>
      <c r="X19" s="36">
        <f>Índice!$G$52*'Datos Generales'!X191</f>
        <v>0</v>
      </c>
      <c r="Y19" s="36">
        <f>Índice!$G$52*'Datos Generales'!Y191</f>
        <v>0</v>
      </c>
      <c r="Z19" s="36">
        <f>Índice!$G$52*'Datos Generales'!Z191</f>
        <v>0</v>
      </c>
      <c r="AA19" s="36">
        <f>Índice!$G$52*'Datos Generales'!AA191</f>
        <v>0</v>
      </c>
      <c r="AB19" s="36">
        <f>Índice!$G$52*'Datos Generales'!AB191</f>
        <v>0</v>
      </c>
      <c r="AC19" s="36">
        <f>Índice!$G$52*'Datos Generales'!AC191</f>
        <v>0</v>
      </c>
      <c r="AD19" s="36">
        <f>Índice!$G$52*'Datos Generales'!AD191</f>
        <v>0</v>
      </c>
      <c r="AE19" s="36">
        <f>Índice!$G$52*'Datos Generales'!AE191</f>
        <v>0</v>
      </c>
      <c r="AF19" s="36">
        <f>Índice!$G$52*'Datos Generales'!AF191</f>
        <v>0</v>
      </c>
      <c r="AG19" s="36">
        <f>Índice!$G$52*'Datos Generales'!AG191</f>
        <v>0</v>
      </c>
      <c r="AH19" s="36">
        <f>Índice!$G$52*'Datos Generales'!AH191</f>
        <v>0</v>
      </c>
      <c r="AI19" s="36">
        <f>Índice!$G$52*'Datos Generales'!AI191</f>
        <v>0</v>
      </c>
      <c r="AJ19" s="36">
        <f>Índice!$G$52*'Datos Generales'!AJ191</f>
        <v>0</v>
      </c>
      <c r="AK19" s="36">
        <f>Índice!$G$52*'Datos Generales'!AK191</f>
        <v>0</v>
      </c>
      <c r="AL19" s="36">
        <f>Índice!$G$52*'Datos Generales'!AL191</f>
        <v>0</v>
      </c>
      <c r="AM19" s="36">
        <f>Índice!$G$52*'Datos Generales'!AM191</f>
        <v>0</v>
      </c>
      <c r="AN19" s="36">
        <f>Índice!$G$52*'Datos Generales'!AN191</f>
        <v>0</v>
      </c>
      <c r="AO19" s="36">
        <f>Índice!$G$52*'Datos Generales'!AO191</f>
        <v>0</v>
      </c>
      <c r="AP19" s="36">
        <f>Índice!$G$52*'Datos Generales'!AP191</f>
        <v>0</v>
      </c>
      <c r="AQ19" s="36">
        <f>Índice!$G$52*'Datos Generales'!AQ191</f>
        <v>0</v>
      </c>
    </row>
    <row r="20" spans="2:43" x14ac:dyDescent="0.2">
      <c r="B20" s="50" t="str">
        <f>'Datos Generales'!B192</f>
        <v>7.31.19.00  Intereses Y Dividendos Recibidos</v>
      </c>
      <c r="C20" s="36">
        <f>Índice!$G$52*'Datos Generales'!C192</f>
        <v>0</v>
      </c>
      <c r="D20" s="36">
        <f>Índice!$G$52*'Datos Generales'!D192</f>
        <v>0</v>
      </c>
      <c r="E20" s="36">
        <f>Índice!$G$52*'Datos Generales'!E192</f>
        <v>0</v>
      </c>
      <c r="F20" s="36">
        <f>Índice!$G$52*'Datos Generales'!F192</f>
        <v>0</v>
      </c>
      <c r="G20" s="36">
        <f>Índice!$G$52*'Datos Generales'!G192</f>
        <v>447.39251234148117</v>
      </c>
      <c r="H20" s="36">
        <f>Índice!$G$52*'Datos Generales'!H192</f>
        <v>14.798550898680276</v>
      </c>
      <c r="I20" s="36">
        <f>Índice!$G$52*'Datos Generales'!I192</f>
        <v>3408.9057339111687</v>
      </c>
      <c r="J20" s="36">
        <f>Índice!$G$52*'Datos Generales'!J192</f>
        <v>0</v>
      </c>
      <c r="K20" s="36">
        <f>Índice!$G$52*'Datos Generales'!K192</f>
        <v>0</v>
      </c>
      <c r="L20" s="36">
        <f>Índice!$G$52*'Datos Generales'!L192</f>
        <v>0</v>
      </c>
      <c r="M20" s="36">
        <f>Índice!$G$52*'Datos Generales'!M192</f>
        <v>0</v>
      </c>
      <c r="N20" s="36">
        <f>Índice!$G$52*'Datos Generales'!N192</f>
        <v>0</v>
      </c>
      <c r="O20" s="36">
        <f>Índice!$G$52*'Datos Generales'!O192</f>
        <v>1946.1965512912673</v>
      </c>
      <c r="P20" s="36">
        <f>Índice!$G$52*'Datos Generales'!P192</f>
        <v>0</v>
      </c>
      <c r="Q20" s="36">
        <f>Índice!$G$52*'Datos Generales'!Q192</f>
        <v>10382.697330171321</v>
      </c>
      <c r="R20" s="36">
        <f>Índice!$G$52*'Datos Generales'!R192</f>
        <v>0</v>
      </c>
      <c r="S20" s="36">
        <f>Índice!$G$52*'Datos Generales'!S192</f>
        <v>0</v>
      </c>
      <c r="T20" s="36">
        <f>Índice!$G$52*'Datos Generales'!T192</f>
        <v>0</v>
      </c>
      <c r="U20" s="36">
        <f>Índice!$G$52*'Datos Generales'!U192</f>
        <v>470.11764337669598</v>
      </c>
      <c r="V20" s="36">
        <f>Índice!$G$52*'Datos Generales'!V192</f>
        <v>0</v>
      </c>
      <c r="W20" s="36">
        <f>Índice!$G$52*'Datos Generales'!W192</f>
        <v>859.71075807022817</v>
      </c>
      <c r="X20" s="36">
        <f>Índice!$G$52*'Datos Generales'!X192</f>
        <v>0</v>
      </c>
      <c r="Y20" s="36">
        <f>Índice!$G$52*'Datos Generales'!Y192</f>
        <v>6734.8375238180133</v>
      </c>
      <c r="Z20" s="36">
        <f>Índice!$G$52*'Datos Generales'!Z192</f>
        <v>0</v>
      </c>
      <c r="AA20" s="36">
        <f>Índice!$G$52*'Datos Generales'!AA192</f>
        <v>0</v>
      </c>
      <c r="AB20" s="36">
        <f>Índice!$G$52*'Datos Generales'!AB192</f>
        <v>0</v>
      </c>
      <c r="AC20" s="36">
        <f>Índice!$G$52*'Datos Generales'!AC192</f>
        <v>0</v>
      </c>
      <c r="AD20" s="36">
        <f>Índice!$G$52*'Datos Generales'!AD192</f>
        <v>0</v>
      </c>
      <c r="AE20" s="36">
        <f>Índice!$G$52*'Datos Generales'!AE192</f>
        <v>0</v>
      </c>
      <c r="AF20" s="36">
        <f>Índice!$G$52*'Datos Generales'!AF192</f>
        <v>4468.8221748290598</v>
      </c>
      <c r="AG20" s="36">
        <f>Índice!$G$52*'Datos Generales'!AG192</f>
        <v>17753.124110173343</v>
      </c>
      <c r="AH20" s="36">
        <f>Índice!$G$52*'Datos Generales'!AH192</f>
        <v>0</v>
      </c>
      <c r="AI20" s="36">
        <f>Índice!$G$52*'Datos Generales'!AI192</f>
        <v>0</v>
      </c>
      <c r="AJ20" s="36">
        <f>Índice!$G$52*'Datos Generales'!AJ192</f>
        <v>0</v>
      </c>
      <c r="AK20" s="36">
        <f>Índice!$G$52*'Datos Generales'!AK192</f>
        <v>0</v>
      </c>
      <c r="AL20" s="36">
        <f>Índice!$G$52*'Datos Generales'!AL192</f>
        <v>0</v>
      </c>
      <c r="AM20" s="36">
        <f>Índice!$G$52*'Datos Generales'!AM192</f>
        <v>0</v>
      </c>
      <c r="AN20" s="36">
        <f>Índice!$G$52*'Datos Generales'!AN192</f>
        <v>0</v>
      </c>
      <c r="AO20" s="36">
        <f>Índice!$G$52*'Datos Generales'!AO192</f>
        <v>0</v>
      </c>
      <c r="AP20" s="36">
        <f>Índice!$G$52*'Datos Generales'!AP192</f>
        <v>0</v>
      </c>
      <c r="AQ20" s="36">
        <f>Índice!$G$52*'Datos Generales'!AQ192</f>
        <v>46486.602888881258</v>
      </c>
    </row>
    <row r="21" spans="2:43" x14ac:dyDescent="0.2">
      <c r="B21" s="50" t="str">
        <f>'Datos Generales'!B193</f>
        <v>7.31.20.00  Préstamos Y Partidas Por Cobrar</v>
      </c>
      <c r="C21" s="36">
        <f>Índice!$G$52*'Datos Generales'!C193</f>
        <v>0</v>
      </c>
      <c r="D21" s="36">
        <f>Índice!$G$52*'Datos Generales'!D193</f>
        <v>0</v>
      </c>
      <c r="E21" s="36">
        <f>Índice!$G$52*'Datos Generales'!E193</f>
        <v>4106.0705696965824</v>
      </c>
      <c r="F21" s="36">
        <f>Índice!$G$52*'Datos Generales'!F193</f>
        <v>0</v>
      </c>
      <c r="G21" s="36">
        <f>Índice!$G$52*'Datos Generales'!G193</f>
        <v>0</v>
      </c>
      <c r="H21" s="36">
        <f>Índice!$G$52*'Datos Generales'!H193</f>
        <v>0</v>
      </c>
      <c r="I21" s="36">
        <f>Índice!$G$52*'Datos Generales'!I193</f>
        <v>0</v>
      </c>
      <c r="J21" s="36">
        <f>Índice!$G$52*'Datos Generales'!J193</f>
        <v>0</v>
      </c>
      <c r="K21" s="36">
        <f>Índice!$G$52*'Datos Generales'!K193</f>
        <v>0</v>
      </c>
      <c r="L21" s="36">
        <f>Índice!$G$52*'Datos Generales'!L193</f>
        <v>0</v>
      </c>
      <c r="M21" s="36">
        <f>Índice!$G$52*'Datos Generales'!M193</f>
        <v>0</v>
      </c>
      <c r="N21" s="36">
        <f>Índice!$G$52*'Datos Generales'!N193</f>
        <v>0</v>
      </c>
      <c r="O21" s="36">
        <f>Índice!$G$52*'Datos Generales'!O193</f>
        <v>0</v>
      </c>
      <c r="P21" s="36">
        <f>Índice!$G$52*'Datos Generales'!P193</f>
        <v>0</v>
      </c>
      <c r="Q21" s="36">
        <f>Índice!$G$52*'Datos Generales'!Q193</f>
        <v>0</v>
      </c>
      <c r="R21" s="36">
        <f>Índice!$G$52*'Datos Generales'!R193</f>
        <v>0</v>
      </c>
      <c r="S21" s="36">
        <f>Índice!$G$52*'Datos Generales'!S193</f>
        <v>0</v>
      </c>
      <c r="T21" s="36">
        <f>Índice!$G$52*'Datos Generales'!T193</f>
        <v>0</v>
      </c>
      <c r="U21" s="36">
        <f>Índice!$G$52*'Datos Generales'!U193</f>
        <v>0</v>
      </c>
      <c r="V21" s="36">
        <f>Índice!$G$52*'Datos Generales'!V193</f>
        <v>0</v>
      </c>
      <c r="W21" s="36">
        <f>Índice!$G$52*'Datos Generales'!W193</f>
        <v>0</v>
      </c>
      <c r="X21" s="36">
        <f>Índice!$G$52*'Datos Generales'!X193</f>
        <v>0</v>
      </c>
      <c r="Y21" s="36">
        <f>Índice!$G$52*'Datos Generales'!Y193</f>
        <v>4189.7589265029119</v>
      </c>
      <c r="Z21" s="36">
        <f>Índice!$G$52*'Datos Generales'!Z193</f>
        <v>0</v>
      </c>
      <c r="AA21" s="36">
        <f>Índice!$G$52*'Datos Generales'!AA193</f>
        <v>0</v>
      </c>
      <c r="AB21" s="36">
        <f>Índice!$G$52*'Datos Generales'!AB193</f>
        <v>0</v>
      </c>
      <c r="AC21" s="36">
        <f>Índice!$G$52*'Datos Generales'!AC193</f>
        <v>0</v>
      </c>
      <c r="AD21" s="36">
        <f>Índice!$G$52*'Datos Generales'!AD193</f>
        <v>0</v>
      </c>
      <c r="AE21" s="36">
        <f>Índice!$G$52*'Datos Generales'!AE193</f>
        <v>0</v>
      </c>
      <c r="AF21" s="36">
        <f>Índice!$G$52*'Datos Generales'!AF193</f>
        <v>0</v>
      </c>
      <c r="AG21" s="36">
        <f>Índice!$G$52*'Datos Generales'!AG193</f>
        <v>0</v>
      </c>
      <c r="AH21" s="36">
        <f>Índice!$G$52*'Datos Generales'!AH193</f>
        <v>0</v>
      </c>
      <c r="AI21" s="36">
        <f>Índice!$G$52*'Datos Generales'!AI193</f>
        <v>0</v>
      </c>
      <c r="AJ21" s="36">
        <f>Índice!$G$52*'Datos Generales'!AJ193</f>
        <v>0</v>
      </c>
      <c r="AK21" s="36">
        <f>Índice!$G$52*'Datos Generales'!AK193</f>
        <v>0</v>
      </c>
      <c r="AL21" s="36">
        <f>Índice!$G$52*'Datos Generales'!AL193</f>
        <v>0</v>
      </c>
      <c r="AM21" s="36">
        <f>Índice!$G$52*'Datos Generales'!AM193</f>
        <v>0</v>
      </c>
      <c r="AN21" s="36">
        <f>Índice!$G$52*'Datos Generales'!AN193</f>
        <v>0</v>
      </c>
      <c r="AO21" s="36">
        <f>Índice!$G$52*'Datos Generales'!AO193</f>
        <v>0</v>
      </c>
      <c r="AP21" s="36">
        <f>Índice!$G$52*'Datos Generales'!AP193</f>
        <v>0</v>
      </c>
      <c r="AQ21" s="36">
        <f>Índice!$G$52*'Datos Generales'!AQ193</f>
        <v>8295.8294961994943</v>
      </c>
    </row>
    <row r="22" spans="2:43" x14ac:dyDescent="0.2">
      <c r="B22" s="50" t="str">
        <f>'Datos Generales'!B194</f>
        <v>7.31.21.00  Otros Ingresos De La Actividad Aseguradora</v>
      </c>
      <c r="C22" s="36">
        <f>Índice!$G$52*'Datos Generales'!C194</f>
        <v>0</v>
      </c>
      <c r="D22" s="36">
        <f>Índice!$G$52*'Datos Generales'!D194</f>
        <v>40618.143975952189</v>
      </c>
      <c r="E22" s="36">
        <f>Índice!$G$52*'Datos Generales'!E194</f>
        <v>36897.958378310155</v>
      </c>
      <c r="F22" s="36">
        <f>Índice!$G$52*'Datos Generales'!F194</f>
        <v>25183.731663829996</v>
      </c>
      <c r="G22" s="36">
        <f>Índice!$G$52*'Datos Generales'!G194</f>
        <v>12757.065287464404</v>
      </c>
      <c r="H22" s="36">
        <f>Índice!$G$52*'Datos Generales'!H194</f>
        <v>0</v>
      </c>
      <c r="I22" s="36">
        <f>Índice!$G$52*'Datos Generales'!I194</f>
        <v>5122.509888663868</v>
      </c>
      <c r="J22" s="36">
        <f>Índice!$G$52*'Datos Generales'!J194</f>
        <v>19082.918491963028</v>
      </c>
      <c r="K22" s="36">
        <f>Índice!$G$52*'Datos Generales'!K194</f>
        <v>0</v>
      </c>
      <c r="L22" s="36">
        <f>Índice!$G$52*'Datos Generales'!L194</f>
        <v>235926.52706586922</v>
      </c>
      <c r="M22" s="36">
        <f>Índice!$G$52*'Datos Generales'!M194</f>
        <v>85003.38665687808</v>
      </c>
      <c r="N22" s="36">
        <f>Índice!$G$52*'Datos Generales'!N194</f>
        <v>0</v>
      </c>
      <c r="O22" s="36">
        <f>Índice!$G$52*'Datos Generales'!O194</f>
        <v>0</v>
      </c>
      <c r="P22" s="36">
        <f>Índice!$G$52*'Datos Generales'!P194</f>
        <v>0</v>
      </c>
      <c r="Q22" s="36">
        <f>Índice!$G$52*'Datos Generales'!Q194</f>
        <v>0</v>
      </c>
      <c r="R22" s="36">
        <f>Índice!$G$52*'Datos Generales'!R194</f>
        <v>59.534400167104558</v>
      </c>
      <c r="S22" s="36">
        <f>Índice!$G$52*'Datos Generales'!S194</f>
        <v>58203.415097311532</v>
      </c>
      <c r="T22" s="36">
        <f>Índice!$G$52*'Datos Generales'!T194</f>
        <v>0</v>
      </c>
      <c r="U22" s="36">
        <f>Índice!$G$52*'Datos Generales'!U194</f>
        <v>0</v>
      </c>
      <c r="V22" s="36">
        <f>Índice!$G$52*'Datos Generales'!V194</f>
        <v>0</v>
      </c>
      <c r="W22" s="36">
        <f>Índice!$G$52*'Datos Generales'!W194</f>
        <v>0.51029485857518198</v>
      </c>
      <c r="X22" s="36">
        <f>Índice!$G$52*'Datos Generales'!X194</f>
        <v>0</v>
      </c>
      <c r="Y22" s="36">
        <f>Índice!$G$52*'Datos Generales'!Y194</f>
        <v>0</v>
      </c>
      <c r="Z22" s="36">
        <f>Índice!$G$52*'Datos Generales'!Z194</f>
        <v>69790.476333034763</v>
      </c>
      <c r="AA22" s="36">
        <f>Índice!$G$52*'Datos Generales'!AA194</f>
        <v>0</v>
      </c>
      <c r="AB22" s="36">
        <f>Índice!$G$52*'Datos Generales'!AB194</f>
        <v>0</v>
      </c>
      <c r="AC22" s="36">
        <f>Índice!$G$52*'Datos Generales'!AC194</f>
        <v>1133.1267432948107</v>
      </c>
      <c r="AD22" s="36">
        <f>Índice!$G$52*'Datos Generales'!AD194</f>
        <v>0</v>
      </c>
      <c r="AE22" s="36">
        <f>Índice!$G$52*'Datos Generales'!AE194</f>
        <v>600.65106820022754</v>
      </c>
      <c r="AF22" s="36">
        <f>Índice!$G$52*'Datos Generales'!AF194</f>
        <v>1303.327088458253</v>
      </c>
      <c r="AG22" s="36">
        <f>Índice!$G$52*'Datos Generales'!AG194</f>
        <v>0</v>
      </c>
      <c r="AH22" s="36">
        <f>Índice!$G$52*'Datos Generales'!AH194</f>
        <v>0</v>
      </c>
      <c r="AI22" s="36">
        <f>Índice!$G$52*'Datos Generales'!AI194</f>
        <v>366.425728114219</v>
      </c>
      <c r="AJ22" s="36">
        <f>Índice!$G$52*'Datos Generales'!AJ194</f>
        <v>18683.255558726945</v>
      </c>
      <c r="AK22" s="36">
        <f>Índice!$G$52*'Datos Generales'!AK194</f>
        <v>0</v>
      </c>
      <c r="AL22" s="36">
        <f>Índice!$G$52*'Datos Generales'!AL194</f>
        <v>0</v>
      </c>
      <c r="AM22" s="36">
        <f>Índice!$G$52*'Datos Generales'!AM194</f>
        <v>0</v>
      </c>
      <c r="AN22" s="36">
        <f>Índice!$G$52*'Datos Generales'!AN194</f>
        <v>0</v>
      </c>
      <c r="AO22" s="36">
        <f>Índice!$G$52*'Datos Generales'!AO194</f>
        <v>0</v>
      </c>
      <c r="AP22" s="36">
        <f>Índice!$G$52*'Datos Generales'!AP194</f>
        <v>0</v>
      </c>
      <c r="AQ22" s="36">
        <f>Índice!$G$52*'Datos Generales'!AQ194</f>
        <v>610732.96372109733</v>
      </c>
    </row>
    <row r="23" spans="2:43" x14ac:dyDescent="0.2">
      <c r="B23" s="49" t="str">
        <f>'Datos Generales'!B195</f>
        <v xml:space="preserve">7.31.00.00  Total Ingresos De Efectivo De La Actividad Aseguradora </v>
      </c>
      <c r="C23" s="33">
        <f>Índice!$G$52*'Datos Generales'!C195</f>
        <v>163293.23209536937</v>
      </c>
      <c r="D23" s="33">
        <f>Índice!$G$52*'Datos Generales'!D195</f>
        <v>612536.71996753174</v>
      </c>
      <c r="E23" s="33">
        <f>Índice!$G$52*'Datos Generales'!E195</f>
        <v>10036557.693766613</v>
      </c>
      <c r="F23" s="33">
        <f>Índice!$G$52*'Datos Generales'!F195</f>
        <v>3297499.3510750383</v>
      </c>
      <c r="G23" s="33">
        <f>Índice!$G$52*'Datos Generales'!G195</f>
        <v>68866.876658670924</v>
      </c>
      <c r="H23" s="33">
        <f>Índice!$G$52*'Datos Generales'!H195</f>
        <v>4127820.2891194592</v>
      </c>
      <c r="I23" s="33">
        <f>Índice!$G$52*'Datos Generales'!I195</f>
        <v>10097826.960374244</v>
      </c>
      <c r="J23" s="33">
        <f>Índice!$G$52*'Datos Generales'!J195</f>
        <v>266987.49471419578</v>
      </c>
      <c r="K23" s="33">
        <f>Índice!$G$52*'Datos Generales'!K195</f>
        <v>5730804.7996293223</v>
      </c>
      <c r="L23" s="33">
        <f>Índice!$G$52*'Datos Generales'!L195</f>
        <v>729518.21021222486</v>
      </c>
      <c r="M23" s="33">
        <f>Índice!$G$52*'Datos Generales'!M195</f>
        <v>936132.27795284684</v>
      </c>
      <c r="N23" s="33">
        <f>Índice!$G$52*'Datos Generales'!N195</f>
        <v>949005.1121338933</v>
      </c>
      <c r="O23" s="33">
        <f>Índice!$G$52*'Datos Generales'!O195</f>
        <v>738093.98746783868</v>
      </c>
      <c r="P23" s="33">
        <f>Índice!$G$52*'Datos Generales'!P195</f>
        <v>540187.79531188717</v>
      </c>
      <c r="Q23" s="33">
        <f>Índice!$G$52*'Datos Generales'!Q195</f>
        <v>5693152.4553517513</v>
      </c>
      <c r="R23" s="33">
        <f>Índice!$G$52*'Datos Generales'!R195</f>
        <v>1946.3666495774589</v>
      </c>
      <c r="S23" s="33">
        <f>Índice!$G$52*'Datos Generales'!S195</f>
        <v>4717394.488883567</v>
      </c>
      <c r="T23" s="33">
        <f>Índice!$G$52*'Datos Generales'!T195</f>
        <v>0</v>
      </c>
      <c r="U23" s="33">
        <f>Índice!$G$52*'Datos Generales'!U195</f>
        <v>15581981.38648474</v>
      </c>
      <c r="V23" s="33">
        <f>Índice!$G$52*'Datos Generales'!V195</f>
        <v>46246.390089121298</v>
      </c>
      <c r="W23" s="33">
        <f>Índice!$G$52*'Datos Generales'!W195</f>
        <v>1390624.7607992853</v>
      </c>
      <c r="X23" s="33">
        <f>Índice!$G$52*'Datos Generales'!X195</f>
        <v>373089.77073132398</v>
      </c>
      <c r="Y23" s="33">
        <f>Índice!$G$52*'Datos Generales'!Y195</f>
        <v>338626.59922156221</v>
      </c>
      <c r="Z23" s="33">
        <f>Índice!$G$52*'Datos Generales'!Z195</f>
        <v>1422228.3419805632</v>
      </c>
      <c r="AA23" s="33">
        <f>Índice!$G$52*'Datos Generales'!AA195</f>
        <v>2710927.7602784443</v>
      </c>
      <c r="AB23" s="33">
        <f>Índice!$G$52*'Datos Generales'!AB195</f>
        <v>21487.053649339661</v>
      </c>
      <c r="AC23" s="33">
        <f>Índice!$G$52*'Datos Generales'!AC195</f>
        <v>78730.876274929178</v>
      </c>
      <c r="AD23" s="33">
        <f>Índice!$G$52*'Datos Generales'!AD195</f>
        <v>3450330.926215786</v>
      </c>
      <c r="AE23" s="33">
        <f>Índice!$G$52*'Datos Generales'!AE195</f>
        <v>789057.57724928623</v>
      </c>
      <c r="AF23" s="33">
        <f>Índice!$G$52*'Datos Generales'!AF195</f>
        <v>235200.47954108845</v>
      </c>
      <c r="AG23" s="33">
        <f>Índice!$G$52*'Datos Generales'!AG195</f>
        <v>7374276.682552713</v>
      </c>
      <c r="AH23" s="33">
        <f>Índice!$G$52*'Datos Generales'!AH195</f>
        <v>1105793.4115490613</v>
      </c>
      <c r="AI23" s="33">
        <f>Índice!$G$52*'Datos Generales'!AI195</f>
        <v>949095.84255974798</v>
      </c>
      <c r="AJ23" s="33">
        <f>Índice!$G$52*'Datos Generales'!AJ195</f>
        <v>2454356.4722567997</v>
      </c>
      <c r="AK23" s="33">
        <f>Índice!$G$52*'Datos Generales'!AK195</f>
        <v>0</v>
      </c>
      <c r="AL23" s="33">
        <f>Índice!$G$52*'Datos Generales'!AL195</f>
        <v>0</v>
      </c>
      <c r="AM23" s="33">
        <f>Índice!$G$52*'Datos Generales'!AM195</f>
        <v>0</v>
      </c>
      <c r="AN23" s="33">
        <f>Índice!$G$52*'Datos Generales'!AN195</f>
        <v>0</v>
      </c>
      <c r="AO23" s="33">
        <f>Índice!$G$52*'Datos Generales'!AO195</f>
        <v>0</v>
      </c>
      <c r="AP23" s="33">
        <f>Índice!$G$52*'Datos Generales'!AP195</f>
        <v>0</v>
      </c>
      <c r="AQ23" s="33">
        <f>Índice!$G$52*'Datos Generales'!AQ195</f>
        <v>87029678.442797825</v>
      </c>
    </row>
    <row r="24" spans="2:43" x14ac:dyDescent="0.2">
      <c r="B24" s="50" t="str">
        <f>'Datos Generales'!B196</f>
        <v>7.32.11.00  Egreso Por Prestaciones Seguro Directo Y Coaseguro</v>
      </c>
      <c r="C24" s="36">
        <f>Índice!$G$52*'Datos Generales'!C196</f>
        <v>1966.5743259770361</v>
      </c>
      <c r="D24" s="36">
        <f>Índice!$G$52*'Datos Generales'!D196</f>
        <v>13963.844588680233</v>
      </c>
      <c r="E24" s="36">
        <f>Índice!$G$52*'Datos Generales'!E196</f>
        <v>487895.80595459673</v>
      </c>
      <c r="F24" s="36">
        <f>Índice!$G$52*'Datos Generales'!F196</f>
        <v>0</v>
      </c>
      <c r="G24" s="36">
        <f>Índice!$G$52*'Datos Generales'!G196</f>
        <v>68800.028032197573</v>
      </c>
      <c r="H24" s="36">
        <f>Índice!$G$52*'Datos Generales'!H196</f>
        <v>1265499.5089262479</v>
      </c>
      <c r="I24" s="36">
        <f>Índice!$G$52*'Datos Generales'!I196</f>
        <v>1753695.9465918599</v>
      </c>
      <c r="J24" s="36">
        <f>Índice!$G$52*'Datos Generales'!J196</f>
        <v>0</v>
      </c>
      <c r="K24" s="36">
        <f>Índice!$G$52*'Datos Generales'!K196</f>
        <v>86940.942215230811</v>
      </c>
      <c r="L24" s="36">
        <f>Índice!$G$52*'Datos Generales'!L196</f>
        <v>-79553.301488666184</v>
      </c>
      <c r="M24" s="36">
        <f>Índice!$G$52*'Datos Generales'!M196</f>
        <v>249662.81416728217</v>
      </c>
      <c r="N24" s="36">
        <f>Índice!$G$52*'Datos Generales'!N196</f>
        <v>464962.40657776879</v>
      </c>
      <c r="O24" s="36">
        <f>Índice!$G$52*'Datos Generales'!O196</f>
        <v>287981.84166775248</v>
      </c>
      <c r="P24" s="36">
        <f>Índice!$G$52*'Datos Generales'!P196</f>
        <v>2587.8413064637011</v>
      </c>
      <c r="Q24" s="36">
        <f>Índice!$G$52*'Datos Generales'!Q196</f>
        <v>941372.76801281318</v>
      </c>
      <c r="R24" s="36">
        <f>Índice!$G$52*'Datos Generales'!R196</f>
        <v>0</v>
      </c>
      <c r="S24" s="36">
        <f>Índice!$G$52*'Datos Generales'!S196</f>
        <v>984357.353365922</v>
      </c>
      <c r="T24" s="36">
        <f>Índice!$G$52*'Datos Generales'!T196</f>
        <v>0</v>
      </c>
      <c r="U24" s="36">
        <f>Índice!$G$52*'Datos Generales'!U196</f>
        <v>2558619.7476625945</v>
      </c>
      <c r="V24" s="36">
        <f>Índice!$G$52*'Datos Generales'!V196</f>
        <v>15845.199673275212</v>
      </c>
      <c r="W24" s="36">
        <f>Índice!$G$52*'Datos Generales'!W196</f>
        <v>538813.12900220009</v>
      </c>
      <c r="X24" s="36">
        <f>Índice!$G$52*'Datos Generales'!X196</f>
        <v>0</v>
      </c>
      <c r="Y24" s="36">
        <f>Índice!$G$52*'Datos Generales'!Y196</f>
        <v>176464.35063108167</v>
      </c>
      <c r="Z24" s="36">
        <f>Índice!$G$52*'Datos Generales'!Z196</f>
        <v>228883.26732952837</v>
      </c>
      <c r="AA24" s="36">
        <f>Índice!$G$52*'Datos Generales'!AA196</f>
        <v>158536.97783653351</v>
      </c>
      <c r="AB24" s="36">
        <f>Índice!$G$52*'Datos Generales'!AB196</f>
        <v>0</v>
      </c>
      <c r="AC24" s="36">
        <f>Índice!$G$52*'Datos Generales'!AC196</f>
        <v>0</v>
      </c>
      <c r="AD24" s="36">
        <f>Índice!$G$52*'Datos Generales'!AD196</f>
        <v>2405143.1258009505</v>
      </c>
      <c r="AE24" s="36">
        <f>Índice!$G$52*'Datos Generales'!AE196</f>
        <v>488591.74608272157</v>
      </c>
      <c r="AF24" s="36">
        <f>Índice!$G$52*'Datos Generales'!AF196</f>
        <v>72220.670547855974</v>
      </c>
      <c r="AG24" s="36">
        <f>Índice!$G$52*'Datos Generales'!AG196</f>
        <v>2573993.6730241468</v>
      </c>
      <c r="AH24" s="36">
        <f>Índice!$G$52*'Datos Generales'!AH196</f>
        <v>622121.28211923421</v>
      </c>
      <c r="AI24" s="36">
        <f>Índice!$G$52*'Datos Generales'!AI196</f>
        <v>6259.7189908272803</v>
      </c>
      <c r="AJ24" s="36">
        <f>Índice!$G$52*'Datos Generales'!AJ196</f>
        <v>320158.68809315399</v>
      </c>
      <c r="AK24" s="36">
        <f>Índice!$G$52*'Datos Generales'!AK196</f>
        <v>0</v>
      </c>
      <c r="AL24" s="36">
        <f>Índice!$G$52*'Datos Generales'!AL196</f>
        <v>0</v>
      </c>
      <c r="AM24" s="36">
        <f>Índice!$G$52*'Datos Generales'!AM196</f>
        <v>0</v>
      </c>
      <c r="AN24" s="36">
        <f>Índice!$G$52*'Datos Generales'!AN196</f>
        <v>0</v>
      </c>
      <c r="AO24" s="36">
        <f>Índice!$G$52*'Datos Generales'!AO196</f>
        <v>0</v>
      </c>
      <c r="AP24" s="36">
        <f>Índice!$G$52*'Datos Generales'!AP196</f>
        <v>0</v>
      </c>
      <c r="AQ24" s="36">
        <f>Índice!$G$52*'Datos Generales'!AQ196</f>
        <v>16695785.95103823</v>
      </c>
    </row>
    <row r="25" spans="2:43" x14ac:dyDescent="0.2">
      <c r="B25" s="50" t="str">
        <f>'Datos Generales'!B197</f>
        <v>7.32.12.00  Pago De Rentas Y Siniestros</v>
      </c>
      <c r="C25" s="36">
        <f>Índice!$G$52*'Datos Generales'!C197</f>
        <v>25224.249075600866</v>
      </c>
      <c r="D25" s="36">
        <f>Índice!$G$52*'Datos Generales'!D197</f>
        <v>372601.28247303859</v>
      </c>
      <c r="E25" s="36">
        <f>Índice!$G$52*'Datos Generales'!E197</f>
        <v>1639635.3160783364</v>
      </c>
      <c r="F25" s="36">
        <f>Índice!$G$52*'Datos Generales'!F197</f>
        <v>370375.44433924812</v>
      </c>
      <c r="G25" s="36">
        <f>Índice!$G$52*'Datos Generales'!G197</f>
        <v>10753.851790641669</v>
      </c>
      <c r="H25" s="36">
        <f>Índice!$G$52*'Datos Generales'!H197</f>
        <v>1012038.1278710465</v>
      </c>
      <c r="I25" s="36">
        <f>Índice!$G$52*'Datos Generales'!I197</f>
        <v>891090.66000516422</v>
      </c>
      <c r="J25" s="36">
        <f>Índice!$G$52*'Datos Generales'!J197</f>
        <v>56529.443843241505</v>
      </c>
      <c r="K25" s="36">
        <f>Índice!$G$52*'Datos Generales'!K197</f>
        <v>376398.65867295442</v>
      </c>
      <c r="L25" s="36">
        <f>Índice!$G$52*'Datos Generales'!L197</f>
        <v>-42458.131157345342</v>
      </c>
      <c r="M25" s="36">
        <f>Índice!$G$52*'Datos Generales'!M197</f>
        <v>306653.59858233284</v>
      </c>
      <c r="N25" s="36">
        <f>Índice!$G$52*'Datos Generales'!N197</f>
        <v>145646.28333543689</v>
      </c>
      <c r="O25" s="36">
        <f>Índice!$G$52*'Datos Generales'!O197</f>
        <v>25124.061185033937</v>
      </c>
      <c r="P25" s="36">
        <f>Índice!$G$52*'Datos Generales'!P197</f>
        <v>32600.1870400755</v>
      </c>
      <c r="Q25" s="36">
        <f>Índice!$G$52*'Datos Generales'!Q197</f>
        <v>1282030.4428304764</v>
      </c>
      <c r="R25" s="36">
        <f>Índice!$G$52*'Datos Generales'!R197</f>
        <v>51.743898659523452</v>
      </c>
      <c r="S25" s="36">
        <f>Índice!$G$52*'Datos Generales'!S197</f>
        <v>1837513.1698598086</v>
      </c>
      <c r="T25" s="36">
        <f>Índice!$G$52*'Datos Generales'!T197</f>
        <v>0</v>
      </c>
      <c r="U25" s="36">
        <f>Índice!$G$52*'Datos Generales'!U197</f>
        <v>1624757.941633835</v>
      </c>
      <c r="V25" s="36">
        <f>Índice!$G$52*'Datos Generales'!V197</f>
        <v>12762.168236050155</v>
      </c>
      <c r="W25" s="36">
        <f>Índice!$G$52*'Datos Generales'!W197</f>
        <v>468727.36204433651</v>
      </c>
      <c r="X25" s="36">
        <f>Índice!$G$52*'Datos Generales'!X197</f>
        <v>34598.569745570385</v>
      </c>
      <c r="Y25" s="36">
        <f>Índice!$G$52*'Datos Generales'!Y197</f>
        <v>113431.50499221461</v>
      </c>
      <c r="Z25" s="36">
        <f>Índice!$G$52*'Datos Generales'!Z197</f>
        <v>441887.11121059972</v>
      </c>
      <c r="AA25" s="36">
        <f>Índice!$G$52*'Datos Generales'!AA197</f>
        <v>247363.28945591344</v>
      </c>
      <c r="AB25" s="36">
        <f>Índice!$G$52*'Datos Generales'!AB197</f>
        <v>1139.5564585128579</v>
      </c>
      <c r="AC25" s="36">
        <f>Índice!$G$52*'Datos Generales'!AC197</f>
        <v>31152.582585269422</v>
      </c>
      <c r="AD25" s="36">
        <f>Índice!$G$52*'Datos Generales'!AD197</f>
        <v>344538.22907952673</v>
      </c>
      <c r="AE25" s="36">
        <f>Índice!$G$52*'Datos Generales'!AE197</f>
        <v>59996.012896171669</v>
      </c>
      <c r="AF25" s="36">
        <f>Índice!$G$52*'Datos Generales'!AF197</f>
        <v>13581.973936179804</v>
      </c>
      <c r="AG25" s="36">
        <f>Índice!$G$52*'Datos Generales'!AG197</f>
        <v>1321298.7888661828</v>
      </c>
      <c r="AH25" s="36">
        <f>Índice!$G$52*'Datos Generales'!AH197</f>
        <v>211510.10877105012</v>
      </c>
      <c r="AI25" s="36">
        <f>Índice!$G$52*'Datos Generales'!AI197</f>
        <v>140726.70070219974</v>
      </c>
      <c r="AJ25" s="36">
        <f>Índice!$G$52*'Datos Generales'!AJ197</f>
        <v>311996.18163367157</v>
      </c>
      <c r="AK25" s="36">
        <f>Índice!$G$52*'Datos Generales'!AK197</f>
        <v>0</v>
      </c>
      <c r="AL25" s="36">
        <f>Índice!$G$52*'Datos Generales'!AL197</f>
        <v>0</v>
      </c>
      <c r="AM25" s="36">
        <f>Índice!$G$52*'Datos Generales'!AM197</f>
        <v>0</v>
      </c>
      <c r="AN25" s="36">
        <f>Índice!$G$52*'Datos Generales'!AN197</f>
        <v>0</v>
      </c>
      <c r="AO25" s="36">
        <f>Índice!$G$52*'Datos Generales'!AO197</f>
        <v>0</v>
      </c>
      <c r="AP25" s="36">
        <f>Índice!$G$52*'Datos Generales'!AP197</f>
        <v>0</v>
      </c>
      <c r="AQ25" s="36">
        <f>Índice!$G$52*'Datos Generales'!AQ197</f>
        <v>13721276.471971035</v>
      </c>
    </row>
    <row r="26" spans="2:43" x14ac:dyDescent="0.2">
      <c r="B26" s="50" t="str">
        <f>'Datos Generales'!B198</f>
        <v>7.32.13.00  Egreso Por Comisiones Seguro Directo</v>
      </c>
      <c r="C26" s="36">
        <f>Índice!$G$52*'Datos Generales'!C198</f>
        <v>22837.634041701978</v>
      </c>
      <c r="D26" s="36">
        <f>Índice!$G$52*'Datos Generales'!D198</f>
        <v>38439.082870864448</v>
      </c>
      <c r="E26" s="36">
        <f>Índice!$G$52*'Datos Generales'!E198</f>
        <v>520899.36407054728</v>
      </c>
      <c r="F26" s="36">
        <f>Índice!$G$52*'Datos Generales'!F198</f>
        <v>293794.33824452449</v>
      </c>
      <c r="G26" s="36">
        <f>Índice!$G$52*'Datos Generales'!G198</f>
        <v>6485.0992200313185</v>
      </c>
      <c r="H26" s="36">
        <f>Índice!$G$52*'Datos Generales'!H198</f>
        <v>195736.96273180572</v>
      </c>
      <c r="I26" s="36">
        <f>Índice!$G$52*'Datos Generales'!I198</f>
        <v>252663.17783741804</v>
      </c>
      <c r="J26" s="36">
        <f>Índice!$G$52*'Datos Generales'!J198</f>
        <v>13636.54146639011</v>
      </c>
      <c r="K26" s="36">
        <f>Índice!$G$52*'Datos Generales'!K198</f>
        <v>115674.86324948282</v>
      </c>
      <c r="L26" s="36">
        <f>Índice!$G$52*'Datos Generales'!L198</f>
        <v>-18593.545722589428</v>
      </c>
      <c r="M26" s="36">
        <f>Índice!$G$52*'Datos Generales'!M198</f>
        <v>53753.643930535945</v>
      </c>
      <c r="N26" s="36">
        <f>Índice!$G$52*'Datos Generales'!N198</f>
        <v>76025.156856134621</v>
      </c>
      <c r="O26" s="36">
        <f>Índice!$G$52*'Datos Generales'!O198</f>
        <v>19378.311175763582</v>
      </c>
      <c r="P26" s="36">
        <f>Índice!$G$52*'Datos Generales'!P198</f>
        <v>1712.4474864065955</v>
      </c>
      <c r="Q26" s="36">
        <f>Índice!$G$52*'Datos Generales'!Q198</f>
        <v>324029.92096893431</v>
      </c>
      <c r="R26" s="36">
        <f>Índice!$G$52*'Datos Generales'!R198</f>
        <v>0</v>
      </c>
      <c r="S26" s="36">
        <f>Índice!$G$52*'Datos Generales'!S198</f>
        <v>548068.99322566565</v>
      </c>
      <c r="T26" s="36">
        <f>Índice!$G$52*'Datos Generales'!T198</f>
        <v>0</v>
      </c>
      <c r="U26" s="36">
        <f>Índice!$G$52*'Datos Generales'!U198</f>
        <v>179791.13291241947</v>
      </c>
      <c r="V26" s="36">
        <f>Índice!$G$52*'Datos Generales'!V198</f>
        <v>7303.850310786579</v>
      </c>
      <c r="W26" s="36">
        <f>Índice!$G$52*'Datos Generales'!W198</f>
        <v>56942.442482115017</v>
      </c>
      <c r="X26" s="36">
        <f>Índice!$G$52*'Datos Generales'!X198</f>
        <v>4571.7996772895322</v>
      </c>
      <c r="Y26" s="36">
        <f>Índice!$G$52*'Datos Generales'!Y198</f>
        <v>28800.939759011555</v>
      </c>
      <c r="Z26" s="36">
        <f>Índice!$G$52*'Datos Generales'!Z198</f>
        <v>112623.7082310901</v>
      </c>
      <c r="AA26" s="36">
        <f>Índice!$G$52*'Datos Generales'!AA198</f>
        <v>87038.204415275235</v>
      </c>
      <c r="AB26" s="36">
        <f>Índice!$G$52*'Datos Generales'!AB198</f>
        <v>116.31320809790314</v>
      </c>
      <c r="AC26" s="36">
        <f>Índice!$G$52*'Datos Generales'!AC198</f>
        <v>4504.5087952720842</v>
      </c>
      <c r="AD26" s="36">
        <f>Índice!$G$52*'Datos Generales'!AD198</f>
        <v>155694.02312043947</v>
      </c>
      <c r="AE26" s="36">
        <f>Índice!$G$52*'Datos Generales'!AE198</f>
        <v>19211.784953581879</v>
      </c>
      <c r="AF26" s="36">
        <f>Índice!$G$52*'Datos Generales'!AF198</f>
        <v>3705.6592040012561</v>
      </c>
      <c r="AG26" s="36">
        <f>Índice!$G$52*'Datos Generales'!AG198</f>
        <v>174276.37637579747</v>
      </c>
      <c r="AH26" s="36">
        <f>Índice!$G$52*'Datos Generales'!AH198</f>
        <v>15630.433577129537</v>
      </c>
      <c r="AI26" s="36">
        <f>Índice!$G$52*'Datos Generales'!AI198</f>
        <v>47991.156249904321</v>
      </c>
      <c r="AJ26" s="36">
        <f>Índice!$G$52*'Datos Generales'!AJ198</f>
        <v>124351.30467086493</v>
      </c>
      <c r="AK26" s="36">
        <f>Índice!$G$52*'Datos Generales'!AK198</f>
        <v>0</v>
      </c>
      <c r="AL26" s="36">
        <f>Índice!$G$52*'Datos Generales'!AL198</f>
        <v>0</v>
      </c>
      <c r="AM26" s="36">
        <f>Índice!$G$52*'Datos Generales'!AM198</f>
        <v>0</v>
      </c>
      <c r="AN26" s="36">
        <f>Índice!$G$52*'Datos Generales'!AN198</f>
        <v>0</v>
      </c>
      <c r="AO26" s="36">
        <f>Índice!$G$52*'Datos Generales'!AO198</f>
        <v>0</v>
      </c>
      <c r="AP26" s="36">
        <f>Índice!$G$52*'Datos Generales'!AP198</f>
        <v>0</v>
      </c>
      <c r="AQ26" s="36">
        <f>Índice!$G$52*'Datos Generales'!AQ198</f>
        <v>3487095.6295966939</v>
      </c>
    </row>
    <row r="27" spans="2:43" x14ac:dyDescent="0.2">
      <c r="B27" s="50" t="str">
        <f>'Datos Generales'!B199</f>
        <v>7.32.14.00  Egreso Por Comisiones Reaseguro Aceptado</v>
      </c>
      <c r="C27" s="36">
        <f>Índice!$G$52*'Datos Generales'!C199</f>
        <v>0</v>
      </c>
      <c r="D27" s="36">
        <f>Índice!$G$52*'Datos Generales'!D199</f>
        <v>0</v>
      </c>
      <c r="E27" s="36">
        <f>Índice!$G$52*'Datos Generales'!E199</f>
        <v>0</v>
      </c>
      <c r="F27" s="36">
        <f>Índice!$G$52*'Datos Generales'!F199</f>
        <v>0</v>
      </c>
      <c r="G27" s="36">
        <f>Índice!$G$52*'Datos Generales'!G199</f>
        <v>0</v>
      </c>
      <c r="H27" s="36">
        <f>Índice!$G$52*'Datos Generales'!H199</f>
        <v>0</v>
      </c>
      <c r="I27" s="36">
        <f>Índice!$G$52*'Datos Generales'!I199</f>
        <v>26292.70445048558</v>
      </c>
      <c r="J27" s="36">
        <f>Índice!$G$52*'Datos Generales'!J199</f>
        <v>0</v>
      </c>
      <c r="K27" s="36">
        <f>Índice!$G$52*'Datos Generales'!K199</f>
        <v>0</v>
      </c>
      <c r="L27" s="36">
        <f>Índice!$G$52*'Datos Generales'!L199</f>
        <v>0</v>
      </c>
      <c r="M27" s="36">
        <f>Índice!$G$52*'Datos Generales'!M199</f>
        <v>0</v>
      </c>
      <c r="N27" s="36">
        <f>Índice!$G$52*'Datos Generales'!N199</f>
        <v>0</v>
      </c>
      <c r="O27" s="36">
        <f>Índice!$G$52*'Datos Generales'!O199</f>
        <v>0</v>
      </c>
      <c r="P27" s="36">
        <f>Índice!$G$52*'Datos Generales'!P199</f>
        <v>0</v>
      </c>
      <c r="Q27" s="36">
        <f>Índice!$G$52*'Datos Generales'!Q199</f>
        <v>0</v>
      </c>
      <c r="R27" s="36">
        <f>Índice!$G$52*'Datos Generales'!R199</f>
        <v>0</v>
      </c>
      <c r="S27" s="36">
        <f>Índice!$G$52*'Datos Generales'!S199</f>
        <v>0</v>
      </c>
      <c r="T27" s="36">
        <f>Índice!$G$52*'Datos Generales'!T199</f>
        <v>0</v>
      </c>
      <c r="U27" s="36">
        <f>Índice!$G$52*'Datos Generales'!U199</f>
        <v>0</v>
      </c>
      <c r="V27" s="36">
        <f>Índice!$G$52*'Datos Generales'!V199</f>
        <v>0</v>
      </c>
      <c r="W27" s="36">
        <f>Índice!$G$52*'Datos Generales'!W199</f>
        <v>0</v>
      </c>
      <c r="X27" s="36">
        <f>Índice!$G$52*'Datos Generales'!X199</f>
        <v>0</v>
      </c>
      <c r="Y27" s="36">
        <f>Índice!$G$52*'Datos Generales'!Y199</f>
        <v>0</v>
      </c>
      <c r="Z27" s="36">
        <f>Índice!$G$52*'Datos Generales'!Z199</f>
        <v>0</v>
      </c>
      <c r="AA27" s="36">
        <f>Índice!$G$52*'Datos Generales'!AA199</f>
        <v>0</v>
      </c>
      <c r="AB27" s="36">
        <f>Índice!$G$52*'Datos Generales'!AB199</f>
        <v>0</v>
      </c>
      <c r="AC27" s="36">
        <f>Índice!$G$52*'Datos Generales'!AC199</f>
        <v>0</v>
      </c>
      <c r="AD27" s="36">
        <f>Índice!$G$52*'Datos Generales'!AD199</f>
        <v>0</v>
      </c>
      <c r="AE27" s="36">
        <f>Índice!$G$52*'Datos Generales'!AE199</f>
        <v>0</v>
      </c>
      <c r="AF27" s="36">
        <f>Índice!$G$52*'Datos Generales'!AF199</f>
        <v>0</v>
      </c>
      <c r="AG27" s="36">
        <f>Índice!$G$52*'Datos Generales'!AG199</f>
        <v>0</v>
      </c>
      <c r="AH27" s="36">
        <f>Índice!$G$52*'Datos Generales'!AH199</f>
        <v>0</v>
      </c>
      <c r="AI27" s="36">
        <f>Índice!$G$52*'Datos Generales'!AI199</f>
        <v>0</v>
      </c>
      <c r="AJ27" s="36">
        <f>Índice!$G$52*'Datos Generales'!AJ199</f>
        <v>0</v>
      </c>
      <c r="AK27" s="36">
        <f>Índice!$G$52*'Datos Generales'!AK199</f>
        <v>0</v>
      </c>
      <c r="AL27" s="36">
        <f>Índice!$G$52*'Datos Generales'!AL199</f>
        <v>0</v>
      </c>
      <c r="AM27" s="36">
        <f>Índice!$G$52*'Datos Generales'!AM199</f>
        <v>0</v>
      </c>
      <c r="AN27" s="36">
        <f>Índice!$G$52*'Datos Generales'!AN199</f>
        <v>0</v>
      </c>
      <c r="AO27" s="36">
        <f>Índice!$G$52*'Datos Generales'!AO199</f>
        <v>0</v>
      </c>
      <c r="AP27" s="36">
        <f>Índice!$G$52*'Datos Generales'!AP199</f>
        <v>0</v>
      </c>
      <c r="AQ27" s="36">
        <f>Índice!$G$52*'Datos Generales'!AQ199</f>
        <v>26292.70445048558</v>
      </c>
    </row>
    <row r="28" spans="2:43" x14ac:dyDescent="0.2">
      <c r="B28" s="50" t="str">
        <f>'Datos Generales'!B200</f>
        <v>7.32.15.00  Egreso Por Activos Financieros A Valor Razonable</v>
      </c>
      <c r="C28" s="36">
        <f>Índice!$G$52*'Datos Generales'!C200</f>
        <v>0</v>
      </c>
      <c r="D28" s="36">
        <f>Índice!$G$52*'Datos Generales'!D200</f>
        <v>115414.61287160948</v>
      </c>
      <c r="E28" s="36">
        <f>Índice!$G$52*'Datos Generales'!E200</f>
        <v>5891307.3312021159</v>
      </c>
      <c r="F28" s="36">
        <f>Índice!$G$52*'Datos Generales'!F200</f>
        <v>2213692.5038025472</v>
      </c>
      <c r="G28" s="36">
        <f>Índice!$G$52*'Datos Generales'!G200</f>
        <v>0</v>
      </c>
      <c r="H28" s="36">
        <f>Índice!$G$52*'Datos Generales'!H200</f>
        <v>1324195.9028766002</v>
      </c>
      <c r="I28" s="36">
        <f>Índice!$G$52*'Datos Generales'!I200</f>
        <v>6393492.7539831074</v>
      </c>
      <c r="J28" s="36">
        <f>Índice!$G$52*'Datos Generales'!J200</f>
        <v>153223.65169041976</v>
      </c>
      <c r="K28" s="36">
        <f>Índice!$G$52*'Datos Generales'!K200</f>
        <v>4917140.8383191982</v>
      </c>
      <c r="L28" s="36">
        <f>Índice!$G$52*'Datos Generales'!L200</f>
        <v>-326768.94563216518</v>
      </c>
      <c r="M28" s="36">
        <f>Índice!$G$52*'Datos Generales'!M200</f>
        <v>0</v>
      </c>
      <c r="N28" s="36">
        <f>Índice!$G$52*'Datos Generales'!N200</f>
        <v>0</v>
      </c>
      <c r="O28" s="36">
        <f>Índice!$G$52*'Datos Generales'!O200</f>
        <v>409453.2462747625</v>
      </c>
      <c r="P28" s="36">
        <f>Índice!$G$52*'Datos Generales'!P200</f>
        <v>450281.18947690359</v>
      </c>
      <c r="Q28" s="36">
        <f>Índice!$G$52*'Datos Generales'!Q200</f>
        <v>2451991.9700001054</v>
      </c>
      <c r="R28" s="36">
        <f>Índice!$G$52*'Datos Generales'!R200</f>
        <v>0</v>
      </c>
      <c r="S28" s="36">
        <f>Índice!$G$52*'Datos Generales'!S200</f>
        <v>976107.00815145019</v>
      </c>
      <c r="T28" s="36">
        <f>Índice!$G$52*'Datos Generales'!T200</f>
        <v>0</v>
      </c>
      <c r="U28" s="36">
        <f>Índice!$G$52*'Datos Generales'!U200</f>
        <v>10565389.285236796</v>
      </c>
      <c r="V28" s="36">
        <f>Índice!$G$52*'Datos Generales'!V200</f>
        <v>0</v>
      </c>
      <c r="W28" s="36">
        <f>Índice!$G$52*'Datos Generales'!W200</f>
        <v>129091.94390702837</v>
      </c>
      <c r="X28" s="36">
        <f>Índice!$G$52*'Datos Generales'!X200</f>
        <v>331496.45328063465</v>
      </c>
      <c r="Y28" s="36">
        <f>Índice!$G$52*'Datos Generales'!Y200</f>
        <v>2629.3112686372442</v>
      </c>
      <c r="Z28" s="36">
        <f>Índice!$G$52*'Datos Generales'!Z200</f>
        <v>253762.25090381727</v>
      </c>
      <c r="AA28" s="36">
        <f>Índice!$G$52*'Datos Generales'!AA200</f>
        <v>2071629.1027281384</v>
      </c>
      <c r="AB28" s="36">
        <f>Índice!$G$52*'Datos Generales'!AB200</f>
        <v>31514.823895543326</v>
      </c>
      <c r="AC28" s="36">
        <f>Índice!$G$52*'Datos Generales'!AC200</f>
        <v>20078.265623442538</v>
      </c>
      <c r="AD28" s="36">
        <f>Índice!$G$52*'Datos Generales'!AD200</f>
        <v>0</v>
      </c>
      <c r="AE28" s="36">
        <f>Índice!$G$52*'Datos Generales'!AE200</f>
        <v>0</v>
      </c>
      <c r="AF28" s="36">
        <f>Índice!$G$52*'Datos Generales'!AF200</f>
        <v>116533.00910332009</v>
      </c>
      <c r="AG28" s="36">
        <f>Índice!$G$52*'Datos Generales'!AG200</f>
        <v>2576526.5725841708</v>
      </c>
      <c r="AH28" s="36">
        <f>Índice!$G$52*'Datos Generales'!AH200</f>
        <v>102058.97171503639</v>
      </c>
      <c r="AI28" s="36">
        <f>Índice!$G$52*'Datos Generales'!AI200</f>
        <v>647979.24936987099</v>
      </c>
      <c r="AJ28" s="36">
        <f>Índice!$G$52*'Datos Generales'!AJ200</f>
        <v>1464615.4060739377</v>
      </c>
      <c r="AK28" s="36">
        <f>Índice!$G$52*'Datos Generales'!AK200</f>
        <v>0</v>
      </c>
      <c r="AL28" s="36">
        <f>Índice!$G$52*'Datos Generales'!AL200</f>
        <v>0</v>
      </c>
      <c r="AM28" s="36">
        <f>Índice!$G$52*'Datos Generales'!AM200</f>
        <v>0</v>
      </c>
      <c r="AN28" s="36">
        <f>Índice!$G$52*'Datos Generales'!AN200</f>
        <v>0</v>
      </c>
      <c r="AO28" s="36">
        <f>Índice!$G$52*'Datos Generales'!AO200</f>
        <v>0</v>
      </c>
      <c r="AP28" s="36">
        <f>Índice!$G$52*'Datos Generales'!AP200</f>
        <v>0</v>
      </c>
      <c r="AQ28" s="36">
        <f>Índice!$G$52*'Datos Generales'!AQ200</f>
        <v>43282836.708707027</v>
      </c>
    </row>
    <row r="29" spans="2:43" x14ac:dyDescent="0.2">
      <c r="B29" s="50" t="str">
        <f>'Datos Generales'!B201</f>
        <v>7.32.16.00  Egreso Por Activos Financieros A Costo Amortizado</v>
      </c>
      <c r="C29" s="36">
        <f>Índice!$G$52*'Datos Generales'!C201</f>
        <v>17988.540138262691</v>
      </c>
      <c r="D29" s="36">
        <f>Índice!$G$52*'Datos Generales'!D201</f>
        <v>0</v>
      </c>
      <c r="E29" s="36">
        <f>Índice!$G$52*'Datos Generales'!E201</f>
        <v>0</v>
      </c>
      <c r="F29" s="36">
        <f>Índice!$G$52*'Datos Generales'!F201</f>
        <v>0</v>
      </c>
      <c r="G29" s="36">
        <f>Índice!$G$52*'Datos Generales'!G201</f>
        <v>0</v>
      </c>
      <c r="H29" s="36">
        <f>Índice!$G$52*'Datos Generales'!H201</f>
        <v>0</v>
      </c>
      <c r="I29" s="36">
        <f>Índice!$G$52*'Datos Generales'!I201</f>
        <v>0</v>
      </c>
      <c r="J29" s="36">
        <f>Índice!$G$52*'Datos Generales'!J201</f>
        <v>0</v>
      </c>
      <c r="K29" s="36">
        <f>Índice!$G$52*'Datos Generales'!K201</f>
        <v>0</v>
      </c>
      <c r="L29" s="36">
        <f>Índice!$G$52*'Datos Generales'!L201</f>
        <v>0</v>
      </c>
      <c r="M29" s="36">
        <f>Índice!$G$52*'Datos Generales'!M201</f>
        <v>0</v>
      </c>
      <c r="N29" s="36">
        <f>Índice!$G$52*'Datos Generales'!N201</f>
        <v>53.92115672277756</v>
      </c>
      <c r="O29" s="36">
        <f>Índice!$G$52*'Datos Generales'!O201</f>
        <v>0</v>
      </c>
      <c r="P29" s="36">
        <f>Índice!$G$52*'Datos Generales'!P201</f>
        <v>0</v>
      </c>
      <c r="Q29" s="36">
        <f>Índice!$G$52*'Datos Generales'!Q201</f>
        <v>0</v>
      </c>
      <c r="R29" s="36">
        <f>Índice!$G$52*'Datos Generales'!R201</f>
        <v>0</v>
      </c>
      <c r="S29" s="36">
        <f>Índice!$G$52*'Datos Generales'!S201</f>
        <v>0</v>
      </c>
      <c r="T29" s="36">
        <f>Índice!$G$52*'Datos Generales'!T201</f>
        <v>0</v>
      </c>
      <c r="U29" s="36">
        <f>Índice!$G$52*'Datos Generales'!U201</f>
        <v>0</v>
      </c>
      <c r="V29" s="36">
        <f>Índice!$G$52*'Datos Generales'!V201</f>
        <v>0</v>
      </c>
      <c r="W29" s="36">
        <f>Índice!$G$52*'Datos Generales'!W201</f>
        <v>0</v>
      </c>
      <c r="X29" s="36">
        <f>Índice!$G$52*'Datos Generales'!X201</f>
        <v>0</v>
      </c>
      <c r="Y29" s="36">
        <f>Índice!$G$52*'Datos Generales'!Y201</f>
        <v>0</v>
      </c>
      <c r="Z29" s="36">
        <f>Índice!$G$52*'Datos Generales'!Z201</f>
        <v>0</v>
      </c>
      <c r="AA29" s="36">
        <f>Índice!$G$52*'Datos Generales'!AA201</f>
        <v>0</v>
      </c>
      <c r="AB29" s="36">
        <f>Índice!$G$52*'Datos Generales'!AB201</f>
        <v>0</v>
      </c>
      <c r="AC29" s="36">
        <f>Índice!$G$52*'Datos Generales'!AC201</f>
        <v>0</v>
      </c>
      <c r="AD29" s="36">
        <f>Índice!$G$52*'Datos Generales'!AD201</f>
        <v>0</v>
      </c>
      <c r="AE29" s="36">
        <f>Índice!$G$52*'Datos Generales'!AE201</f>
        <v>0</v>
      </c>
      <c r="AF29" s="36">
        <f>Índice!$G$52*'Datos Generales'!AF201</f>
        <v>0</v>
      </c>
      <c r="AG29" s="36">
        <f>Índice!$G$52*'Datos Generales'!AG201</f>
        <v>0</v>
      </c>
      <c r="AH29" s="36">
        <f>Índice!$G$52*'Datos Generales'!AH201</f>
        <v>0</v>
      </c>
      <c r="AI29" s="36">
        <f>Índice!$G$52*'Datos Generales'!AI201</f>
        <v>0</v>
      </c>
      <c r="AJ29" s="36">
        <f>Índice!$G$52*'Datos Generales'!AJ201</f>
        <v>42237.207503239522</v>
      </c>
      <c r="AK29" s="36">
        <f>Índice!$G$52*'Datos Generales'!AK201</f>
        <v>0</v>
      </c>
      <c r="AL29" s="36">
        <f>Índice!$G$52*'Datos Generales'!AL201</f>
        <v>0</v>
      </c>
      <c r="AM29" s="36">
        <f>Índice!$G$52*'Datos Generales'!AM201</f>
        <v>0</v>
      </c>
      <c r="AN29" s="36">
        <f>Índice!$G$52*'Datos Generales'!AN201</f>
        <v>0</v>
      </c>
      <c r="AO29" s="36">
        <f>Índice!$G$52*'Datos Generales'!AO201</f>
        <v>0</v>
      </c>
      <c r="AP29" s="36">
        <f>Índice!$G$52*'Datos Generales'!AP201</f>
        <v>0</v>
      </c>
      <c r="AQ29" s="36">
        <f>Índice!$G$52*'Datos Generales'!AQ201</f>
        <v>60279.668798224993</v>
      </c>
    </row>
    <row r="30" spans="2:43" x14ac:dyDescent="0.2">
      <c r="B30" s="50" t="str">
        <f>'Datos Generales'!B202</f>
        <v>7.32.17.00  Egreso Por Activos Inmobiliarios</v>
      </c>
      <c r="C30" s="36">
        <f>Índice!$G$52*'Datos Generales'!C202</f>
        <v>0</v>
      </c>
      <c r="D30" s="36">
        <f>Índice!$G$52*'Datos Generales'!D202</f>
        <v>0</v>
      </c>
      <c r="E30" s="36">
        <f>Índice!$G$52*'Datos Generales'!E202</f>
        <v>0</v>
      </c>
      <c r="F30" s="36">
        <f>Índice!$G$52*'Datos Generales'!F202</f>
        <v>0</v>
      </c>
      <c r="G30" s="36">
        <f>Índice!$G$52*'Datos Generales'!G202</f>
        <v>0</v>
      </c>
      <c r="H30" s="36">
        <f>Índice!$G$52*'Datos Generales'!H202</f>
        <v>0</v>
      </c>
      <c r="I30" s="36">
        <f>Índice!$G$52*'Datos Generales'!I202</f>
        <v>0</v>
      </c>
      <c r="J30" s="36">
        <f>Índice!$G$52*'Datos Generales'!J202</f>
        <v>0</v>
      </c>
      <c r="K30" s="36">
        <f>Índice!$G$52*'Datos Generales'!K202</f>
        <v>0</v>
      </c>
      <c r="L30" s="36">
        <f>Índice!$G$52*'Datos Generales'!L202</f>
        <v>0</v>
      </c>
      <c r="M30" s="36">
        <f>Índice!$G$52*'Datos Generales'!M202</f>
        <v>0</v>
      </c>
      <c r="N30" s="36">
        <f>Índice!$G$52*'Datos Generales'!N202</f>
        <v>0</v>
      </c>
      <c r="O30" s="36">
        <f>Índice!$G$52*'Datos Generales'!O202</f>
        <v>0</v>
      </c>
      <c r="P30" s="36">
        <f>Índice!$G$52*'Datos Generales'!P202</f>
        <v>0</v>
      </c>
      <c r="Q30" s="36">
        <f>Índice!$G$52*'Datos Generales'!Q202</f>
        <v>0</v>
      </c>
      <c r="R30" s="36">
        <f>Índice!$G$52*'Datos Generales'!R202</f>
        <v>0</v>
      </c>
      <c r="S30" s="36">
        <f>Índice!$G$52*'Datos Generales'!S202</f>
        <v>0</v>
      </c>
      <c r="T30" s="36">
        <f>Índice!$G$52*'Datos Generales'!T202</f>
        <v>0</v>
      </c>
      <c r="U30" s="36">
        <f>Índice!$G$52*'Datos Generales'!U202</f>
        <v>0</v>
      </c>
      <c r="V30" s="36">
        <f>Índice!$G$52*'Datos Generales'!V202</f>
        <v>0</v>
      </c>
      <c r="W30" s="36">
        <f>Índice!$G$52*'Datos Generales'!W202</f>
        <v>0</v>
      </c>
      <c r="X30" s="36">
        <f>Índice!$G$52*'Datos Generales'!X202</f>
        <v>0</v>
      </c>
      <c r="Y30" s="36">
        <f>Índice!$G$52*'Datos Generales'!Y202</f>
        <v>0</v>
      </c>
      <c r="Z30" s="36">
        <f>Índice!$G$52*'Datos Generales'!Z202</f>
        <v>0</v>
      </c>
      <c r="AA30" s="36">
        <f>Índice!$G$52*'Datos Generales'!AA202</f>
        <v>0</v>
      </c>
      <c r="AB30" s="36">
        <f>Índice!$G$52*'Datos Generales'!AB202</f>
        <v>0</v>
      </c>
      <c r="AC30" s="36">
        <f>Índice!$G$52*'Datos Generales'!AC202</f>
        <v>0</v>
      </c>
      <c r="AD30" s="36">
        <f>Índice!$G$52*'Datos Generales'!AD202</f>
        <v>0</v>
      </c>
      <c r="AE30" s="36">
        <f>Índice!$G$52*'Datos Generales'!AE202</f>
        <v>0</v>
      </c>
      <c r="AF30" s="36">
        <f>Índice!$G$52*'Datos Generales'!AF202</f>
        <v>0</v>
      </c>
      <c r="AG30" s="36">
        <f>Índice!$G$52*'Datos Generales'!AG202</f>
        <v>0</v>
      </c>
      <c r="AH30" s="36">
        <f>Índice!$G$52*'Datos Generales'!AH202</f>
        <v>0</v>
      </c>
      <c r="AI30" s="36">
        <f>Índice!$G$52*'Datos Generales'!AI202</f>
        <v>0</v>
      </c>
      <c r="AJ30" s="36">
        <f>Índice!$G$52*'Datos Generales'!AJ202</f>
        <v>0</v>
      </c>
      <c r="AK30" s="36">
        <f>Índice!$G$52*'Datos Generales'!AK202</f>
        <v>0</v>
      </c>
      <c r="AL30" s="36">
        <f>Índice!$G$52*'Datos Generales'!AL202</f>
        <v>0</v>
      </c>
      <c r="AM30" s="36">
        <f>Índice!$G$52*'Datos Generales'!AM202</f>
        <v>0</v>
      </c>
      <c r="AN30" s="36">
        <f>Índice!$G$52*'Datos Generales'!AN202</f>
        <v>0</v>
      </c>
      <c r="AO30" s="36">
        <f>Índice!$G$52*'Datos Generales'!AO202</f>
        <v>0</v>
      </c>
      <c r="AP30" s="36">
        <f>Índice!$G$52*'Datos Generales'!AP202</f>
        <v>0</v>
      </c>
      <c r="AQ30" s="36">
        <f>Índice!$G$52*'Datos Generales'!AQ202</f>
        <v>0</v>
      </c>
    </row>
    <row r="31" spans="2:43" x14ac:dyDescent="0.2">
      <c r="B31" s="50" t="str">
        <f>'Datos Generales'!B203</f>
        <v>7.32.18.00  Gasto Por Impuestos</v>
      </c>
      <c r="C31" s="36">
        <f>Índice!$G$52*'Datos Generales'!C203</f>
        <v>18948.438786899849</v>
      </c>
      <c r="D31" s="36">
        <f>Índice!$G$52*'Datos Generales'!D203</f>
        <v>40701.764293444037</v>
      </c>
      <c r="E31" s="36">
        <f>Índice!$G$52*'Datos Generales'!E203</f>
        <v>480375.99885966111</v>
      </c>
      <c r="F31" s="36">
        <f>Índice!$G$52*'Datos Generales'!F203</f>
        <v>155729.36954431012</v>
      </c>
      <c r="G31" s="36">
        <f>Índice!$G$52*'Datos Generales'!G203</f>
        <v>9865.1562846043707</v>
      </c>
      <c r="H31" s="36">
        <f>Índice!$G$52*'Datos Generales'!H203</f>
        <v>113042.08197580728</v>
      </c>
      <c r="I31" s="36">
        <f>Índice!$G$52*'Datos Generales'!I203</f>
        <v>208292.90380567702</v>
      </c>
      <c r="J31" s="36">
        <f>Índice!$G$52*'Datos Generales'!J203</f>
        <v>23061.177209415146</v>
      </c>
      <c r="K31" s="36">
        <f>Índice!$G$52*'Datos Generales'!K203</f>
        <v>76704.529411184383</v>
      </c>
      <c r="L31" s="36">
        <f>Índice!$G$52*'Datos Generales'!L203</f>
        <v>0</v>
      </c>
      <c r="M31" s="36">
        <f>Índice!$G$52*'Datos Generales'!M203</f>
        <v>113174.41844246443</v>
      </c>
      <c r="N31" s="36">
        <f>Índice!$G$52*'Datos Generales'!N203</f>
        <v>76061.285732121745</v>
      </c>
      <c r="O31" s="36">
        <f>Índice!$G$52*'Datos Generales'!O203</f>
        <v>37999.174683115401</v>
      </c>
      <c r="P31" s="36">
        <f>Índice!$G$52*'Datos Generales'!P203</f>
        <v>3534.8465050075238</v>
      </c>
      <c r="Q31" s="36">
        <f>Índice!$G$52*'Datos Generales'!Q203</f>
        <v>324280.67986243812</v>
      </c>
      <c r="R31" s="36">
        <f>Índice!$G$52*'Datos Generales'!R203</f>
        <v>860.56124950118681</v>
      </c>
      <c r="S31" s="36">
        <f>Índice!$G$52*'Datos Generales'!S203</f>
        <v>213262.49533505453</v>
      </c>
      <c r="T31" s="36">
        <f>Índice!$G$52*'Datos Generales'!T203</f>
        <v>0</v>
      </c>
      <c r="U31" s="36">
        <f>Índice!$G$52*'Datos Generales'!U203</f>
        <v>272927.12275006744</v>
      </c>
      <c r="V31" s="36">
        <f>Índice!$G$52*'Datos Generales'!V203</f>
        <v>0</v>
      </c>
      <c r="W31" s="36">
        <f>Índice!$G$52*'Datos Generales'!W203</f>
        <v>67721.706956713737</v>
      </c>
      <c r="X31" s="36">
        <f>Índice!$G$52*'Datos Generales'!X203</f>
        <v>8527.8775782222492</v>
      </c>
      <c r="Y31" s="36">
        <f>Índice!$G$52*'Datos Generales'!Y203</f>
        <v>3610.4722030483658</v>
      </c>
      <c r="Z31" s="36">
        <f>Índice!$G$52*'Datos Generales'!Z203</f>
        <v>91870.968883240115</v>
      </c>
      <c r="AA31" s="36">
        <f>Índice!$G$52*'Datos Generales'!AA203</f>
        <v>64027.92061308866</v>
      </c>
      <c r="AB31" s="36">
        <f>Índice!$G$52*'Datos Generales'!AB203</f>
        <v>432.18572555594079</v>
      </c>
      <c r="AC31" s="36">
        <f>Índice!$G$52*'Datos Generales'!AC203</f>
        <v>9982.4560627621868</v>
      </c>
      <c r="AD31" s="36">
        <f>Índice!$G$52*'Datos Generales'!AD203</f>
        <v>0</v>
      </c>
      <c r="AE31" s="36">
        <f>Índice!$G$52*'Datos Generales'!AE203</f>
        <v>56528.967568040171</v>
      </c>
      <c r="AF31" s="36">
        <f>Índice!$G$52*'Datos Generales'!AF203</f>
        <v>9279.4058262745384</v>
      </c>
      <c r="AG31" s="36">
        <f>Índice!$G$52*'Datos Generales'!AG203</f>
        <v>310463.45999645517</v>
      </c>
      <c r="AH31" s="36">
        <f>Índice!$G$52*'Datos Generales'!AH203</f>
        <v>72991.521961219638</v>
      </c>
      <c r="AI31" s="36">
        <f>Índice!$G$52*'Datos Generales'!AI203</f>
        <v>36058.455296639506</v>
      </c>
      <c r="AJ31" s="36">
        <f>Índice!$G$52*'Datos Generales'!AJ203</f>
        <v>124960.39261406027</v>
      </c>
      <c r="AK31" s="36">
        <f>Índice!$G$52*'Datos Generales'!AK203</f>
        <v>0</v>
      </c>
      <c r="AL31" s="36">
        <f>Índice!$G$52*'Datos Generales'!AL203</f>
        <v>0</v>
      </c>
      <c r="AM31" s="36">
        <f>Índice!$G$52*'Datos Generales'!AM203</f>
        <v>0</v>
      </c>
      <c r="AN31" s="36">
        <f>Índice!$G$52*'Datos Generales'!AN203</f>
        <v>0</v>
      </c>
      <c r="AO31" s="36">
        <f>Índice!$G$52*'Datos Generales'!AO203</f>
        <v>0</v>
      </c>
      <c r="AP31" s="36">
        <f>Índice!$G$52*'Datos Generales'!AP203</f>
        <v>0</v>
      </c>
      <c r="AQ31" s="36">
        <f>Índice!$G$52*'Datos Generales'!AQ203</f>
        <v>3025277.7960160943</v>
      </c>
    </row>
    <row r="32" spans="2:43" x14ac:dyDescent="0.2">
      <c r="B32" s="50" t="str">
        <f>'Datos Generales'!B204</f>
        <v>7.32.19.00  Gasto De Administración</v>
      </c>
      <c r="C32" s="36">
        <f>Índice!$G$52*'Datos Generales'!C204</f>
        <v>20368.283201399434</v>
      </c>
      <c r="D32" s="36">
        <f>Índice!$G$52*'Datos Generales'!D204</f>
        <v>44433.346476260915</v>
      </c>
      <c r="E32" s="36">
        <f>Índice!$G$52*'Datos Generales'!E204</f>
        <v>684337.72402369545</v>
      </c>
      <c r="F32" s="36">
        <f>Índice!$G$52*'Datos Generales'!F204</f>
        <v>412296.54118742893</v>
      </c>
      <c r="G32" s="36">
        <f>Índice!$G$52*'Datos Generales'!G204</f>
        <v>4526.9277493921545</v>
      </c>
      <c r="H32" s="36">
        <f>Índice!$G$52*'Datos Generales'!H204</f>
        <v>260629.08469772004</v>
      </c>
      <c r="I32" s="36">
        <f>Índice!$G$52*'Datos Generales'!I204</f>
        <v>166749.28907421287</v>
      </c>
      <c r="J32" s="36">
        <f>Índice!$G$52*'Datos Generales'!J204</f>
        <v>27172.010531125095</v>
      </c>
      <c r="K32" s="36">
        <f>Índice!$G$52*'Datos Generales'!K204</f>
        <v>133013.76401312207</v>
      </c>
      <c r="L32" s="36">
        <f>Índice!$G$52*'Datos Generales'!L204</f>
        <v>-281376.24482178292</v>
      </c>
      <c r="M32" s="36">
        <f>Índice!$G$52*'Datos Generales'!M204</f>
        <v>146662.92677234762</v>
      </c>
      <c r="N32" s="36">
        <f>Índice!$G$52*'Datos Generales'!N204</f>
        <v>24358.040562998114</v>
      </c>
      <c r="O32" s="36">
        <f>Índice!$G$52*'Datos Generales'!O204</f>
        <v>68298.850441762261</v>
      </c>
      <c r="P32" s="36">
        <f>Índice!$G$52*'Datos Generales'!P204</f>
        <v>15789.951749920139</v>
      </c>
      <c r="Q32" s="36">
        <f>Índice!$G$52*'Datos Generales'!Q204</f>
        <v>290144.19912113622</v>
      </c>
      <c r="R32" s="36">
        <f>Índice!$G$52*'Datos Generales'!R204</f>
        <v>2129.6645627776643</v>
      </c>
      <c r="S32" s="36">
        <f>Índice!$G$52*'Datos Generales'!S204</f>
        <v>465628.20528958045</v>
      </c>
      <c r="T32" s="36">
        <f>Índice!$G$52*'Datos Generales'!T204</f>
        <v>0</v>
      </c>
      <c r="U32" s="36">
        <f>Índice!$G$52*'Datos Generales'!U204</f>
        <v>206926.06201715476</v>
      </c>
      <c r="V32" s="36">
        <f>Índice!$G$52*'Datos Generales'!V204</f>
        <v>5006.366778852157</v>
      </c>
      <c r="W32" s="36">
        <f>Índice!$G$52*'Datos Generales'!W204</f>
        <v>38225.031187520777</v>
      </c>
      <c r="X32" s="36">
        <f>Índice!$G$52*'Datos Generales'!X204</f>
        <v>-19409.745339051813</v>
      </c>
      <c r="Y32" s="36">
        <f>Índice!$G$52*'Datos Generales'!Y204</f>
        <v>29045.949330442119</v>
      </c>
      <c r="Z32" s="36">
        <f>Índice!$G$52*'Datos Generales'!Z204</f>
        <v>110396.16911443771</v>
      </c>
      <c r="AA32" s="36">
        <f>Índice!$G$52*'Datos Generales'!AA204</f>
        <v>78750.403558184</v>
      </c>
      <c r="AB32" s="36">
        <f>Índice!$G$52*'Datos Generales'!AB204</f>
        <v>5723.9093893233394</v>
      </c>
      <c r="AC32" s="36">
        <f>Índice!$G$52*'Datos Generales'!AC204</f>
        <v>20942.228838667561</v>
      </c>
      <c r="AD32" s="36">
        <f>Índice!$G$52*'Datos Generales'!AD204</f>
        <v>349014.02528408967</v>
      </c>
      <c r="AE32" s="36">
        <f>Índice!$G$52*'Datos Generales'!AE204</f>
        <v>17123.114077776423</v>
      </c>
      <c r="AF32" s="36">
        <f>Índice!$G$52*'Datos Generales'!AF204</f>
        <v>17116.718382215615</v>
      </c>
      <c r="AG32" s="36">
        <f>Índice!$G$52*'Datos Generales'!AG204</f>
        <v>385795.2622184151</v>
      </c>
      <c r="AH32" s="36">
        <f>Índice!$G$52*'Datos Generales'!AH204</f>
        <v>38017.443239052394</v>
      </c>
      <c r="AI32" s="36">
        <f>Índice!$G$52*'Datos Generales'!AI204</f>
        <v>42953.049130848791</v>
      </c>
      <c r="AJ32" s="36">
        <f>Índice!$G$52*'Datos Generales'!AJ204</f>
        <v>83671.040800795527</v>
      </c>
      <c r="AK32" s="36">
        <f>Índice!$G$52*'Datos Generales'!AK204</f>
        <v>0</v>
      </c>
      <c r="AL32" s="36">
        <f>Índice!$G$52*'Datos Generales'!AL204</f>
        <v>0</v>
      </c>
      <c r="AM32" s="36">
        <f>Índice!$G$52*'Datos Generales'!AM204</f>
        <v>0</v>
      </c>
      <c r="AN32" s="36">
        <f>Índice!$G$52*'Datos Generales'!AN204</f>
        <v>0</v>
      </c>
      <c r="AO32" s="36">
        <f>Índice!$G$52*'Datos Generales'!AO204</f>
        <v>0</v>
      </c>
      <c r="AP32" s="36">
        <f>Índice!$G$52*'Datos Generales'!AP204</f>
        <v>0</v>
      </c>
      <c r="AQ32" s="36">
        <f>Índice!$G$52*'Datos Generales'!AQ204</f>
        <v>3894459.5926418207</v>
      </c>
    </row>
    <row r="33" spans="2:43" x14ac:dyDescent="0.2">
      <c r="B33" s="50" t="str">
        <f>'Datos Generales'!B205</f>
        <v>7.32.20.00  Otros Egresos De La Actividad Aseguradora</v>
      </c>
      <c r="C33" s="36">
        <f>Índice!$G$52*'Datos Generales'!C205</f>
        <v>0</v>
      </c>
      <c r="D33" s="36">
        <f>Índice!$G$52*'Datos Generales'!D205</f>
        <v>1158.7775648525233</v>
      </c>
      <c r="E33" s="36">
        <f>Índice!$G$52*'Datos Generales'!E205</f>
        <v>4452.1865624395095</v>
      </c>
      <c r="F33" s="36">
        <f>Índice!$G$52*'Datos Generales'!F205</f>
        <v>0</v>
      </c>
      <c r="G33" s="36">
        <f>Índice!$G$52*'Datos Generales'!G205</f>
        <v>0</v>
      </c>
      <c r="H33" s="36">
        <f>Índice!$G$52*'Datos Generales'!H205</f>
        <v>0</v>
      </c>
      <c r="I33" s="36">
        <f>Índice!$G$52*'Datos Generales'!I205</f>
        <v>822.56129236595496</v>
      </c>
      <c r="J33" s="36">
        <f>Índice!$G$52*'Datos Generales'!J205</f>
        <v>3378.4581406828497</v>
      </c>
      <c r="K33" s="36">
        <f>Índice!$G$52*'Datos Generales'!K205</f>
        <v>0</v>
      </c>
      <c r="L33" s="36">
        <f>Índice!$G$52*'Datos Generales'!L205</f>
        <v>-1876.1840966947523</v>
      </c>
      <c r="M33" s="36">
        <f>Índice!$G$52*'Datos Generales'!M205</f>
        <v>47554.820126165301</v>
      </c>
      <c r="N33" s="36">
        <f>Índice!$G$52*'Datos Generales'!N205</f>
        <v>0</v>
      </c>
      <c r="O33" s="36">
        <f>Índice!$G$52*'Datos Generales'!O205</f>
        <v>0</v>
      </c>
      <c r="P33" s="36">
        <f>Índice!$G$52*'Datos Generales'!P205</f>
        <v>0</v>
      </c>
      <c r="Q33" s="36">
        <f>Índice!$G$52*'Datos Generales'!Q205</f>
        <v>0</v>
      </c>
      <c r="R33" s="36">
        <f>Índice!$G$52*'Datos Generales'!R205</f>
        <v>0</v>
      </c>
      <c r="S33" s="36">
        <f>Índice!$G$52*'Datos Generales'!S205</f>
        <v>8027.2102826455184</v>
      </c>
      <c r="T33" s="36">
        <f>Índice!$G$52*'Datos Generales'!T205</f>
        <v>0</v>
      </c>
      <c r="U33" s="36">
        <f>Índice!$G$52*'Datos Generales'!U205</f>
        <v>69194.485957876183</v>
      </c>
      <c r="V33" s="36">
        <f>Índice!$G$52*'Datos Generales'!V205</f>
        <v>0</v>
      </c>
      <c r="W33" s="36">
        <f>Índice!$G$52*'Datos Generales'!W205</f>
        <v>103.75995457695366</v>
      </c>
      <c r="X33" s="36">
        <f>Índice!$G$52*'Datos Generales'!X205</f>
        <v>18993.616891712372</v>
      </c>
      <c r="Y33" s="36">
        <f>Índice!$G$52*'Datos Generales'!Y205</f>
        <v>17.554143134986258</v>
      </c>
      <c r="Z33" s="36">
        <f>Índice!$G$52*'Datos Generales'!Z205</f>
        <v>0</v>
      </c>
      <c r="AA33" s="36">
        <f>Índice!$G$52*'Datos Generales'!AA205</f>
        <v>0</v>
      </c>
      <c r="AB33" s="36">
        <f>Índice!$G$52*'Datos Generales'!AB205</f>
        <v>0</v>
      </c>
      <c r="AC33" s="36">
        <f>Índice!$G$52*'Datos Generales'!AC205</f>
        <v>10826.347680216584</v>
      </c>
      <c r="AD33" s="36">
        <f>Índice!$G$52*'Datos Generales'!AD205</f>
        <v>46070.100225312191</v>
      </c>
      <c r="AE33" s="36">
        <f>Índice!$G$52*'Datos Generales'!AE205</f>
        <v>0</v>
      </c>
      <c r="AF33" s="36">
        <f>Índice!$G$52*'Datos Generales'!AF205</f>
        <v>0</v>
      </c>
      <c r="AG33" s="36">
        <f>Índice!$G$52*'Datos Generales'!AG205</f>
        <v>0</v>
      </c>
      <c r="AH33" s="36">
        <f>Índice!$G$52*'Datos Generales'!AH205</f>
        <v>0</v>
      </c>
      <c r="AI33" s="36">
        <f>Índice!$G$52*'Datos Generales'!AI205</f>
        <v>143.32481594514942</v>
      </c>
      <c r="AJ33" s="36">
        <f>Índice!$G$52*'Datos Generales'!AJ205</f>
        <v>0</v>
      </c>
      <c r="AK33" s="36">
        <f>Índice!$G$52*'Datos Generales'!AK205</f>
        <v>0</v>
      </c>
      <c r="AL33" s="36">
        <f>Índice!$G$52*'Datos Generales'!AL205</f>
        <v>0</v>
      </c>
      <c r="AM33" s="36">
        <f>Índice!$G$52*'Datos Generales'!AM205</f>
        <v>0</v>
      </c>
      <c r="AN33" s="36">
        <f>Índice!$G$52*'Datos Generales'!AN205</f>
        <v>0</v>
      </c>
      <c r="AO33" s="36">
        <f>Índice!$G$52*'Datos Generales'!AO205</f>
        <v>0</v>
      </c>
      <c r="AP33" s="36">
        <f>Índice!$G$52*'Datos Generales'!AP205</f>
        <v>0</v>
      </c>
      <c r="AQ33" s="36">
        <f>Índice!$G$52*'Datos Generales'!AQ205</f>
        <v>208867.01954123133</v>
      </c>
    </row>
    <row r="34" spans="2:43" x14ac:dyDescent="0.2">
      <c r="B34" s="49" t="str">
        <f>'Datos Generales'!B206</f>
        <v xml:space="preserve">7.32.00.00  Total Egresos De Efectivo De La Actividad Aseguradora </v>
      </c>
      <c r="C34" s="33">
        <f>Índice!$G$52*'Datos Generales'!C206</f>
        <v>107333.71956984185</v>
      </c>
      <c r="D34" s="33">
        <f>Índice!$G$52*'Datos Generales'!D206</f>
        <v>626712.71113875019</v>
      </c>
      <c r="E34" s="33">
        <f>Índice!$G$52*'Datos Generales'!E206</f>
        <v>9708903.7267513927</v>
      </c>
      <c r="F34" s="33">
        <f>Índice!$G$52*'Datos Generales'!F206</f>
        <v>3445888.1971180588</v>
      </c>
      <c r="G34" s="33">
        <f>Índice!$G$52*'Datos Generales'!G206</f>
        <v>100431.06307686708</v>
      </c>
      <c r="H34" s="33">
        <f>Índice!$G$52*'Datos Generales'!H206</f>
        <v>4171141.6690792278</v>
      </c>
      <c r="I34" s="33">
        <f>Índice!$G$52*'Datos Generales'!I206</f>
        <v>9693099.9970402904</v>
      </c>
      <c r="J34" s="33">
        <f>Índice!$G$52*'Datos Generales'!J206</f>
        <v>277001.28288127447</v>
      </c>
      <c r="K34" s="33">
        <f>Índice!$G$52*'Datos Generales'!K206</f>
        <v>5705873.5958811725</v>
      </c>
      <c r="L34" s="33">
        <f>Índice!$G$52*'Datos Generales'!L206</f>
        <v>-750626.35291924386</v>
      </c>
      <c r="M34" s="33">
        <f>Índice!$G$52*'Datos Generales'!M206</f>
        <v>917462.22202112828</v>
      </c>
      <c r="N34" s="33">
        <f>Índice!$G$52*'Datos Generales'!N206</f>
        <v>787107.09422118298</v>
      </c>
      <c r="O34" s="33">
        <f>Índice!$G$52*'Datos Generales'!O206</f>
        <v>848235.48542819021</v>
      </c>
      <c r="P34" s="33">
        <f>Índice!$G$52*'Datos Generales'!P206</f>
        <v>506506.46356477705</v>
      </c>
      <c r="Q34" s="33">
        <f>Índice!$G$52*'Datos Generales'!Q206</f>
        <v>5613849.9807959041</v>
      </c>
      <c r="R34" s="33">
        <f>Índice!$G$52*'Datos Generales'!R206</f>
        <v>3041.9697109383746</v>
      </c>
      <c r="S34" s="33">
        <f>Índice!$G$52*'Datos Generales'!S206</f>
        <v>5032964.4355101269</v>
      </c>
      <c r="T34" s="33">
        <f>Índice!$G$52*'Datos Generales'!T206</f>
        <v>0</v>
      </c>
      <c r="U34" s="33">
        <f>Índice!$G$52*'Datos Generales'!U206</f>
        <v>15477605.778170744</v>
      </c>
      <c r="V34" s="33">
        <f>Índice!$G$52*'Datos Generales'!V206</f>
        <v>40917.584998964106</v>
      </c>
      <c r="W34" s="33">
        <f>Índice!$G$52*'Datos Generales'!W206</f>
        <v>1299625.3755344914</v>
      </c>
      <c r="X34" s="33">
        <f>Índice!$G$52*'Datos Generales'!X206</f>
        <v>378778.57183437736</v>
      </c>
      <c r="Y34" s="33">
        <f>Índice!$G$52*'Datos Generales'!Y206</f>
        <v>354000.08232757053</v>
      </c>
      <c r="Z34" s="33">
        <f>Índice!$G$52*'Datos Generales'!Z206</f>
        <v>1239423.4756727132</v>
      </c>
      <c r="AA34" s="33">
        <f>Índice!$G$52*'Datos Generales'!AA206</f>
        <v>2707345.8986071334</v>
      </c>
      <c r="AB34" s="33">
        <f>Índice!$G$52*'Datos Generales'!AB206</f>
        <v>38926.788677033364</v>
      </c>
      <c r="AC34" s="33">
        <f>Índice!$G$52*'Datos Generales'!AC206</f>
        <v>97486.389585630372</v>
      </c>
      <c r="AD34" s="33">
        <f>Índice!$G$52*'Datos Generales'!AD206</f>
        <v>3300459.5035103187</v>
      </c>
      <c r="AE34" s="33">
        <f>Índice!$G$52*'Datos Generales'!AE206</f>
        <v>641451.62557829171</v>
      </c>
      <c r="AF34" s="33">
        <f>Índice!$G$52*'Datos Generales'!AF206</f>
        <v>232437.43699984727</v>
      </c>
      <c r="AG34" s="33">
        <f>Índice!$G$52*'Datos Generales'!AG206</f>
        <v>7342354.1330651678</v>
      </c>
      <c r="AH34" s="33">
        <f>Índice!$G$52*'Datos Generales'!AH206</f>
        <v>1062329.7613827223</v>
      </c>
      <c r="AI34" s="33">
        <f>Índice!$G$52*'Datos Generales'!AI206</f>
        <v>922111.65455623576</v>
      </c>
      <c r="AJ34" s="33">
        <f>Índice!$G$52*'Datos Generales'!AJ206</f>
        <v>2471990.2213897235</v>
      </c>
      <c r="AK34" s="33">
        <f>Índice!$G$52*'Datos Generales'!AK206</f>
        <v>0</v>
      </c>
      <c r="AL34" s="33">
        <f>Índice!$G$52*'Datos Generales'!AL206</f>
        <v>0</v>
      </c>
      <c r="AM34" s="33">
        <f>Índice!$G$52*'Datos Generales'!AM206</f>
        <v>0</v>
      </c>
      <c r="AN34" s="33">
        <f>Índice!$G$52*'Datos Generales'!AN206</f>
        <v>0</v>
      </c>
      <c r="AO34" s="33">
        <f>Índice!$G$52*'Datos Generales'!AO206</f>
        <v>0</v>
      </c>
      <c r="AP34" s="33">
        <f>Índice!$G$52*'Datos Generales'!AP206</f>
        <v>0</v>
      </c>
      <c r="AQ34" s="33">
        <f>Índice!$G$52*'Datos Generales'!AQ206</f>
        <v>84402171.542760849</v>
      </c>
    </row>
    <row r="35" spans="2:43" x14ac:dyDescent="0.2">
      <c r="B35" s="53" t="str">
        <f>'Datos Generales'!B207</f>
        <v xml:space="preserve">7.30.00.00  Total Flujo De Efectivo Neto De Actividades De La Operación </v>
      </c>
      <c r="C35" s="33">
        <f>Índice!$G$52*'Datos Generales'!C207</f>
        <v>55959.512525527505</v>
      </c>
      <c r="D35" s="33">
        <f>Índice!$G$52*'Datos Generales'!D207</f>
        <v>-14175.991171218555</v>
      </c>
      <c r="E35" s="33">
        <f>Índice!$G$52*'Datos Generales'!E207</f>
        <v>327653.96701522078</v>
      </c>
      <c r="F35" s="33">
        <f>Índice!$G$52*'Datos Generales'!F207</f>
        <v>-148388.84604302057</v>
      </c>
      <c r="G35" s="33">
        <f>Índice!$G$52*'Datos Generales'!G207</f>
        <v>-31564.186418196165</v>
      </c>
      <c r="H35" s="33">
        <f>Índice!$G$52*'Datos Generales'!H207</f>
        <v>-43321.379959768354</v>
      </c>
      <c r="I35" s="33">
        <f>Índice!$G$52*'Datos Generales'!I207</f>
        <v>404726.96333395364</v>
      </c>
      <c r="J35" s="33">
        <f>Índice!$G$52*'Datos Generales'!J207</f>
        <v>-10013.788167078703</v>
      </c>
      <c r="K35" s="33">
        <f>Índice!$G$52*'Datos Generales'!K207</f>
        <v>24931.203748149757</v>
      </c>
      <c r="L35" s="33">
        <f>Índice!$G$52*'Datos Generales'!L207</f>
        <v>1480144.5631314688</v>
      </c>
      <c r="M35" s="33">
        <f>Índice!$G$52*'Datos Generales'!M207</f>
        <v>18670.055931718467</v>
      </c>
      <c r="N35" s="33">
        <f>Índice!$G$52*'Datos Generales'!N207</f>
        <v>161898.01791271035</v>
      </c>
      <c r="O35" s="33">
        <f>Índice!$G$52*'Datos Generales'!O207</f>
        <v>-110141.49796035145</v>
      </c>
      <c r="P35" s="33">
        <f>Índice!$G$52*'Datos Generales'!P207</f>
        <v>33681.331747110118</v>
      </c>
      <c r="Q35" s="33">
        <f>Índice!$G$52*'Datos Generales'!Q207</f>
        <v>79302.474555847861</v>
      </c>
      <c r="R35" s="33">
        <f>Índice!$G$52*'Datos Generales'!R207</f>
        <v>-1095.6030613609157</v>
      </c>
      <c r="S35" s="33">
        <f>Índice!$G$52*'Datos Generales'!S207</f>
        <v>-315569.94662655977</v>
      </c>
      <c r="T35" s="33">
        <f>Índice!$G$52*'Datos Generales'!T207</f>
        <v>0</v>
      </c>
      <c r="U35" s="33">
        <f>Índice!$G$52*'Datos Generales'!U207</f>
        <v>104375.608313996</v>
      </c>
      <c r="V35" s="33">
        <f>Índice!$G$52*'Datos Generales'!V207</f>
        <v>5328.8050901571951</v>
      </c>
      <c r="W35" s="33">
        <f>Índice!$G$52*'Datos Generales'!W207</f>
        <v>90999.385264793716</v>
      </c>
      <c r="X35" s="33">
        <f>Índice!$G$52*'Datos Generales'!X207</f>
        <v>-5688.8011030533671</v>
      </c>
      <c r="Y35" s="33">
        <f>Índice!$G$52*'Datos Generales'!Y207</f>
        <v>-15373.483106008314</v>
      </c>
      <c r="Z35" s="33">
        <f>Índice!$G$52*'Datos Generales'!Z207</f>
        <v>182804.86630785002</v>
      </c>
      <c r="AA35" s="33">
        <f>Índice!$G$52*'Datos Generales'!AA207</f>
        <v>3581.8616713109172</v>
      </c>
      <c r="AB35" s="33">
        <f>Índice!$G$52*'Datos Generales'!AB207</f>
        <v>-17439.735027693703</v>
      </c>
      <c r="AC35" s="33">
        <f>Índice!$G$52*'Datos Generales'!AC207</f>
        <v>-18755.51331070119</v>
      </c>
      <c r="AD35" s="33">
        <f>Índice!$G$52*'Datos Generales'!AD207</f>
        <v>149871.42270546767</v>
      </c>
      <c r="AE35" s="33">
        <f>Índice!$G$52*'Datos Generales'!AE207</f>
        <v>147605.95167099455</v>
      </c>
      <c r="AF35" s="33">
        <f>Índice!$G$52*'Datos Generales'!AF207</f>
        <v>2763.0425412411801</v>
      </c>
      <c r="AG35" s="33">
        <f>Índice!$G$52*'Datos Generales'!AG207</f>
        <v>31922.549487544897</v>
      </c>
      <c r="AH35" s="33">
        <f>Índice!$G$52*'Datos Generales'!AH207</f>
        <v>43463.650166339117</v>
      </c>
      <c r="AI35" s="33">
        <f>Índice!$G$52*'Datos Generales'!AI207</f>
        <v>26984.18800351219</v>
      </c>
      <c r="AJ35" s="33">
        <f>Índice!$G$52*'Datos Generales'!AJ207</f>
        <v>-17633.749132923986</v>
      </c>
      <c r="AK35" s="33">
        <f>Índice!$G$52*'Datos Generales'!AK207</f>
        <v>0</v>
      </c>
      <c r="AL35" s="33">
        <f>Índice!$G$52*'Datos Generales'!AL207</f>
        <v>0</v>
      </c>
      <c r="AM35" s="33">
        <f>Índice!$G$52*'Datos Generales'!AM207</f>
        <v>0</v>
      </c>
      <c r="AN35" s="33">
        <f>Índice!$G$52*'Datos Generales'!AN207</f>
        <v>0</v>
      </c>
      <c r="AO35" s="33">
        <f>Índice!$G$52*'Datos Generales'!AO207</f>
        <v>0</v>
      </c>
      <c r="AP35" s="33">
        <f>Índice!$G$52*'Datos Generales'!AP207</f>
        <v>0</v>
      </c>
      <c r="AQ35" s="33">
        <f>Índice!$G$52*'Datos Generales'!AQ207</f>
        <v>2627506.9000369795</v>
      </c>
    </row>
    <row r="36" spans="2:43" x14ac:dyDescent="0.2">
      <c r="B36" s="50" t="str">
        <f>'Datos Generales'!B208</f>
        <v>7.41.11.00  Ingresos Por Propiedades, Muebles Y Equipos</v>
      </c>
      <c r="C36" s="36">
        <f>Índice!$G$52*'Datos Generales'!C208</f>
        <v>0</v>
      </c>
      <c r="D36" s="36">
        <f>Índice!$G$52*'Datos Generales'!D208</f>
        <v>0</v>
      </c>
      <c r="E36" s="36">
        <f>Índice!$G$52*'Datos Generales'!E208</f>
        <v>0</v>
      </c>
      <c r="F36" s="36">
        <f>Índice!$G$52*'Datos Generales'!F208</f>
        <v>0</v>
      </c>
      <c r="G36" s="36">
        <f>Índice!$G$52*'Datos Generales'!G208</f>
        <v>0</v>
      </c>
      <c r="H36" s="36">
        <f>Índice!$G$52*'Datos Generales'!H208</f>
        <v>0</v>
      </c>
      <c r="I36" s="36">
        <f>Índice!$G$52*'Datos Generales'!I208</f>
        <v>0</v>
      </c>
      <c r="J36" s="36">
        <f>Índice!$G$52*'Datos Generales'!J208</f>
        <v>0</v>
      </c>
      <c r="K36" s="36">
        <f>Índice!$G$52*'Datos Generales'!K208</f>
        <v>0</v>
      </c>
      <c r="L36" s="36">
        <f>Índice!$G$52*'Datos Generales'!L208</f>
        <v>0</v>
      </c>
      <c r="M36" s="36">
        <f>Índice!$G$52*'Datos Generales'!M208</f>
        <v>0</v>
      </c>
      <c r="N36" s="36">
        <f>Índice!$G$52*'Datos Generales'!N208</f>
        <v>0</v>
      </c>
      <c r="O36" s="36">
        <f>Índice!$G$52*'Datos Generales'!O208</f>
        <v>0</v>
      </c>
      <c r="P36" s="36">
        <f>Índice!$G$52*'Datos Generales'!P208</f>
        <v>0</v>
      </c>
      <c r="Q36" s="36">
        <f>Índice!$G$52*'Datos Generales'!Q208</f>
        <v>0</v>
      </c>
      <c r="R36" s="36">
        <f>Índice!$G$52*'Datos Generales'!R208</f>
        <v>0</v>
      </c>
      <c r="S36" s="36">
        <f>Índice!$G$52*'Datos Generales'!S208</f>
        <v>1047.8054429410402</v>
      </c>
      <c r="T36" s="36">
        <f>Índice!$G$52*'Datos Generales'!T208</f>
        <v>0</v>
      </c>
      <c r="U36" s="36">
        <f>Índice!$G$52*'Datos Generales'!U208</f>
        <v>0</v>
      </c>
      <c r="V36" s="36">
        <f>Índice!$G$52*'Datos Generales'!V208</f>
        <v>0</v>
      </c>
      <c r="W36" s="36">
        <f>Índice!$G$52*'Datos Generales'!W208</f>
        <v>0</v>
      </c>
      <c r="X36" s="36">
        <f>Índice!$G$52*'Datos Generales'!X208</f>
        <v>0</v>
      </c>
      <c r="Y36" s="36">
        <f>Índice!$G$52*'Datos Generales'!Y208</f>
        <v>0</v>
      </c>
      <c r="Z36" s="36">
        <f>Índice!$G$52*'Datos Generales'!Z208</f>
        <v>0</v>
      </c>
      <c r="AA36" s="36">
        <f>Índice!$G$52*'Datos Generales'!AA208</f>
        <v>0</v>
      </c>
      <c r="AB36" s="36">
        <f>Índice!$G$52*'Datos Generales'!AB208</f>
        <v>0</v>
      </c>
      <c r="AC36" s="36">
        <f>Índice!$G$52*'Datos Generales'!AC208</f>
        <v>0</v>
      </c>
      <c r="AD36" s="36">
        <f>Índice!$G$52*'Datos Generales'!AD208</f>
        <v>0</v>
      </c>
      <c r="AE36" s="36">
        <f>Índice!$G$52*'Datos Generales'!AE208</f>
        <v>0</v>
      </c>
      <c r="AF36" s="36">
        <f>Índice!$G$52*'Datos Generales'!AF208</f>
        <v>0</v>
      </c>
      <c r="AG36" s="36">
        <f>Índice!$G$52*'Datos Generales'!AG208</f>
        <v>0</v>
      </c>
      <c r="AH36" s="36">
        <f>Índice!$G$52*'Datos Generales'!AH208</f>
        <v>0</v>
      </c>
      <c r="AI36" s="36">
        <f>Índice!$G$52*'Datos Generales'!AI208</f>
        <v>0</v>
      </c>
      <c r="AJ36" s="36">
        <f>Índice!$G$52*'Datos Generales'!AJ208</f>
        <v>0</v>
      </c>
      <c r="AK36" s="36">
        <f>Índice!$G$52*'Datos Generales'!AK208</f>
        <v>0</v>
      </c>
      <c r="AL36" s="36">
        <f>Índice!$G$52*'Datos Generales'!AL208</f>
        <v>0</v>
      </c>
      <c r="AM36" s="36">
        <f>Índice!$G$52*'Datos Generales'!AM208</f>
        <v>0</v>
      </c>
      <c r="AN36" s="36">
        <f>Índice!$G$52*'Datos Generales'!AN208</f>
        <v>0</v>
      </c>
      <c r="AO36" s="36">
        <f>Índice!$G$52*'Datos Generales'!AO208</f>
        <v>0</v>
      </c>
      <c r="AP36" s="36">
        <f>Índice!$G$52*'Datos Generales'!AP208</f>
        <v>0</v>
      </c>
      <c r="AQ36" s="36">
        <f>Índice!$G$52*'Datos Generales'!AQ208</f>
        <v>1047.8054429410402</v>
      </c>
    </row>
    <row r="37" spans="2:43" x14ac:dyDescent="0.2">
      <c r="B37" s="50" t="str">
        <f>'Datos Generales'!B209</f>
        <v>7.41.12.00  Ingresos Por Propiedades De Inversión</v>
      </c>
      <c r="C37" s="36">
        <f>Índice!$G$52*'Datos Generales'!C209</f>
        <v>0</v>
      </c>
      <c r="D37" s="36">
        <f>Índice!$G$52*'Datos Generales'!D209</f>
        <v>3061.7691514510916</v>
      </c>
      <c r="E37" s="36">
        <f>Índice!$G$52*'Datos Generales'!E209</f>
        <v>221.50198827886732</v>
      </c>
      <c r="F37" s="36">
        <f>Índice!$G$52*'Datos Generales'!F209</f>
        <v>0</v>
      </c>
      <c r="G37" s="36">
        <f>Índice!$G$52*'Datos Generales'!G209</f>
        <v>0</v>
      </c>
      <c r="H37" s="36">
        <f>Índice!$G$52*'Datos Generales'!H209</f>
        <v>0</v>
      </c>
      <c r="I37" s="36">
        <f>Índice!$G$52*'Datos Generales'!I209</f>
        <v>0</v>
      </c>
      <c r="J37" s="36">
        <f>Índice!$G$52*'Datos Generales'!J209</f>
        <v>0</v>
      </c>
      <c r="K37" s="36">
        <f>Índice!$G$52*'Datos Generales'!K209</f>
        <v>1955.9261732614341</v>
      </c>
      <c r="L37" s="36">
        <f>Índice!$G$52*'Datos Generales'!L209</f>
        <v>0</v>
      </c>
      <c r="M37" s="36">
        <f>Índice!$G$52*'Datos Generales'!M209</f>
        <v>0</v>
      </c>
      <c r="N37" s="36">
        <f>Índice!$G$52*'Datos Generales'!N209</f>
        <v>0</v>
      </c>
      <c r="O37" s="36">
        <f>Índice!$G$52*'Datos Generales'!O209</f>
        <v>0</v>
      </c>
      <c r="P37" s="36">
        <f>Índice!$G$52*'Datos Generales'!P209</f>
        <v>0</v>
      </c>
      <c r="Q37" s="36">
        <f>Índice!$G$52*'Datos Generales'!Q209</f>
        <v>0</v>
      </c>
      <c r="R37" s="36">
        <f>Índice!$G$52*'Datos Generales'!R209</f>
        <v>0</v>
      </c>
      <c r="S37" s="36">
        <f>Índice!$G$52*'Datos Generales'!S209</f>
        <v>683.52295323283704</v>
      </c>
      <c r="T37" s="36">
        <f>Índice!$G$52*'Datos Generales'!T209</f>
        <v>0</v>
      </c>
      <c r="U37" s="36">
        <f>Índice!$G$52*'Datos Generales'!U209</f>
        <v>0</v>
      </c>
      <c r="V37" s="36">
        <f>Índice!$G$52*'Datos Generales'!V209</f>
        <v>0</v>
      </c>
      <c r="W37" s="36">
        <f>Índice!$G$52*'Datos Generales'!W209</f>
        <v>0</v>
      </c>
      <c r="X37" s="36">
        <f>Índice!$G$52*'Datos Generales'!X209</f>
        <v>0</v>
      </c>
      <c r="Y37" s="36">
        <f>Índice!$G$52*'Datos Generales'!Y209</f>
        <v>0</v>
      </c>
      <c r="Z37" s="36">
        <f>Índice!$G$52*'Datos Generales'!Z209</f>
        <v>0</v>
      </c>
      <c r="AA37" s="36">
        <f>Índice!$G$52*'Datos Generales'!AA209</f>
        <v>0</v>
      </c>
      <c r="AB37" s="36">
        <f>Índice!$G$52*'Datos Generales'!AB209</f>
        <v>0</v>
      </c>
      <c r="AC37" s="36">
        <f>Índice!$G$52*'Datos Generales'!AC209</f>
        <v>0</v>
      </c>
      <c r="AD37" s="36">
        <f>Índice!$G$52*'Datos Generales'!AD209</f>
        <v>0</v>
      </c>
      <c r="AE37" s="36">
        <f>Índice!$G$52*'Datos Generales'!AE209</f>
        <v>0</v>
      </c>
      <c r="AF37" s="36">
        <f>Índice!$G$52*'Datos Generales'!AF209</f>
        <v>0</v>
      </c>
      <c r="AG37" s="36">
        <f>Índice!$G$52*'Datos Generales'!AG209</f>
        <v>0</v>
      </c>
      <c r="AH37" s="36">
        <f>Índice!$G$52*'Datos Generales'!AH209</f>
        <v>0</v>
      </c>
      <c r="AI37" s="36">
        <f>Índice!$G$52*'Datos Generales'!AI209</f>
        <v>0</v>
      </c>
      <c r="AJ37" s="36">
        <f>Índice!$G$52*'Datos Generales'!AJ209</f>
        <v>0</v>
      </c>
      <c r="AK37" s="36">
        <f>Índice!$G$52*'Datos Generales'!AK209</f>
        <v>0</v>
      </c>
      <c r="AL37" s="36">
        <f>Índice!$G$52*'Datos Generales'!AL209</f>
        <v>0</v>
      </c>
      <c r="AM37" s="36">
        <f>Índice!$G$52*'Datos Generales'!AM209</f>
        <v>0</v>
      </c>
      <c r="AN37" s="36">
        <f>Índice!$G$52*'Datos Generales'!AN209</f>
        <v>0</v>
      </c>
      <c r="AO37" s="36">
        <f>Índice!$G$52*'Datos Generales'!AO209</f>
        <v>0</v>
      </c>
      <c r="AP37" s="36">
        <f>Índice!$G$52*'Datos Generales'!AP209</f>
        <v>0</v>
      </c>
      <c r="AQ37" s="36">
        <f>Índice!$G$52*'Datos Generales'!AQ209</f>
        <v>5922.7202662242298</v>
      </c>
    </row>
    <row r="38" spans="2:43" x14ac:dyDescent="0.2">
      <c r="B38" s="50" t="str">
        <f>'Datos Generales'!B210</f>
        <v>7.41.13.00  Ingresos Por Activos Intangibles</v>
      </c>
      <c r="C38" s="36">
        <f>Índice!$G$52*'Datos Generales'!C210</f>
        <v>0</v>
      </c>
      <c r="D38" s="36">
        <f>Índice!$G$52*'Datos Generales'!D210</f>
        <v>0</v>
      </c>
      <c r="E38" s="36">
        <f>Índice!$G$52*'Datos Generales'!E210</f>
        <v>0</v>
      </c>
      <c r="F38" s="36">
        <f>Índice!$G$52*'Datos Generales'!F210</f>
        <v>0</v>
      </c>
      <c r="G38" s="36">
        <f>Índice!$G$52*'Datos Generales'!G210</f>
        <v>0</v>
      </c>
      <c r="H38" s="36">
        <f>Índice!$G$52*'Datos Generales'!H210</f>
        <v>0</v>
      </c>
      <c r="I38" s="36">
        <f>Índice!$G$52*'Datos Generales'!I210</f>
        <v>0</v>
      </c>
      <c r="J38" s="36">
        <f>Índice!$G$52*'Datos Generales'!J210</f>
        <v>0</v>
      </c>
      <c r="K38" s="36">
        <f>Índice!$G$52*'Datos Generales'!K210</f>
        <v>0</v>
      </c>
      <c r="L38" s="36">
        <f>Índice!$G$52*'Datos Generales'!L210</f>
        <v>0</v>
      </c>
      <c r="M38" s="36">
        <f>Índice!$G$52*'Datos Generales'!M210</f>
        <v>0</v>
      </c>
      <c r="N38" s="36">
        <f>Índice!$G$52*'Datos Generales'!N210</f>
        <v>74.843245924360019</v>
      </c>
      <c r="O38" s="36">
        <f>Índice!$G$52*'Datos Generales'!O210</f>
        <v>0</v>
      </c>
      <c r="P38" s="36">
        <f>Índice!$G$52*'Datos Generales'!P210</f>
        <v>0</v>
      </c>
      <c r="Q38" s="36">
        <f>Índice!$G$52*'Datos Generales'!Q210</f>
        <v>0</v>
      </c>
      <c r="R38" s="36">
        <f>Índice!$G$52*'Datos Generales'!R210</f>
        <v>0</v>
      </c>
      <c r="S38" s="36">
        <f>Índice!$G$52*'Datos Generales'!S210</f>
        <v>0</v>
      </c>
      <c r="T38" s="36">
        <f>Índice!$G$52*'Datos Generales'!T210</f>
        <v>0</v>
      </c>
      <c r="U38" s="36">
        <f>Índice!$G$52*'Datos Generales'!U210</f>
        <v>0</v>
      </c>
      <c r="V38" s="36">
        <f>Índice!$G$52*'Datos Generales'!V210</f>
        <v>0</v>
      </c>
      <c r="W38" s="36">
        <f>Índice!$G$52*'Datos Generales'!W210</f>
        <v>0</v>
      </c>
      <c r="X38" s="36">
        <f>Índice!$G$52*'Datos Generales'!X210</f>
        <v>0</v>
      </c>
      <c r="Y38" s="36">
        <f>Índice!$G$52*'Datos Generales'!Y210</f>
        <v>0</v>
      </c>
      <c r="Z38" s="36">
        <f>Índice!$G$52*'Datos Generales'!Z210</f>
        <v>0</v>
      </c>
      <c r="AA38" s="36">
        <f>Índice!$G$52*'Datos Generales'!AA210</f>
        <v>0</v>
      </c>
      <c r="AB38" s="36">
        <f>Índice!$G$52*'Datos Generales'!AB210</f>
        <v>0</v>
      </c>
      <c r="AC38" s="36">
        <f>Índice!$G$52*'Datos Generales'!AC210</f>
        <v>0</v>
      </c>
      <c r="AD38" s="36">
        <f>Índice!$G$52*'Datos Generales'!AD210</f>
        <v>0</v>
      </c>
      <c r="AE38" s="36">
        <f>Índice!$G$52*'Datos Generales'!AE210</f>
        <v>0</v>
      </c>
      <c r="AF38" s="36">
        <f>Índice!$G$52*'Datos Generales'!AF210</f>
        <v>0</v>
      </c>
      <c r="AG38" s="36">
        <f>Índice!$G$52*'Datos Generales'!AG210</f>
        <v>0</v>
      </c>
      <c r="AH38" s="36">
        <f>Índice!$G$52*'Datos Generales'!AH210</f>
        <v>0</v>
      </c>
      <c r="AI38" s="36">
        <f>Índice!$G$52*'Datos Generales'!AI210</f>
        <v>0</v>
      </c>
      <c r="AJ38" s="36">
        <f>Índice!$G$52*'Datos Generales'!AJ210</f>
        <v>0</v>
      </c>
      <c r="AK38" s="36">
        <f>Índice!$G$52*'Datos Generales'!AK210</f>
        <v>0</v>
      </c>
      <c r="AL38" s="36">
        <f>Índice!$G$52*'Datos Generales'!AL210</f>
        <v>0</v>
      </c>
      <c r="AM38" s="36">
        <f>Índice!$G$52*'Datos Generales'!AM210</f>
        <v>0</v>
      </c>
      <c r="AN38" s="36">
        <f>Índice!$G$52*'Datos Generales'!AN210</f>
        <v>0</v>
      </c>
      <c r="AO38" s="36">
        <f>Índice!$G$52*'Datos Generales'!AO210</f>
        <v>0</v>
      </c>
      <c r="AP38" s="36">
        <f>Índice!$G$52*'Datos Generales'!AP210</f>
        <v>0</v>
      </c>
      <c r="AQ38" s="36">
        <f>Índice!$G$52*'Datos Generales'!AQ210</f>
        <v>74.843245924360019</v>
      </c>
    </row>
    <row r="39" spans="2:43" x14ac:dyDescent="0.2">
      <c r="B39" s="50" t="str">
        <f>'Datos Generales'!B211</f>
        <v>7.41.14.00  Ingresos Por Activos Mantenidos Para La Venta</v>
      </c>
      <c r="C39" s="36">
        <f>Índice!$G$52*'Datos Generales'!C211</f>
        <v>0</v>
      </c>
      <c r="D39" s="36">
        <f>Índice!$G$52*'Datos Generales'!D211</f>
        <v>0</v>
      </c>
      <c r="E39" s="36">
        <f>Índice!$G$52*'Datos Generales'!E211</f>
        <v>0</v>
      </c>
      <c r="F39" s="36">
        <f>Índice!$G$52*'Datos Generales'!F211</f>
        <v>0</v>
      </c>
      <c r="G39" s="36">
        <f>Índice!$G$52*'Datos Generales'!G211</f>
        <v>0</v>
      </c>
      <c r="H39" s="36">
        <f>Índice!$G$52*'Datos Generales'!H211</f>
        <v>0</v>
      </c>
      <c r="I39" s="36">
        <f>Índice!$G$52*'Datos Generales'!I211</f>
        <v>0</v>
      </c>
      <c r="J39" s="36">
        <f>Índice!$G$52*'Datos Generales'!J211</f>
        <v>0</v>
      </c>
      <c r="K39" s="36">
        <f>Índice!$G$52*'Datos Generales'!K211</f>
        <v>0</v>
      </c>
      <c r="L39" s="36">
        <f>Índice!$G$52*'Datos Generales'!L211</f>
        <v>0</v>
      </c>
      <c r="M39" s="36">
        <f>Índice!$G$52*'Datos Generales'!M211</f>
        <v>0</v>
      </c>
      <c r="N39" s="36">
        <f>Índice!$G$52*'Datos Generales'!N211</f>
        <v>0</v>
      </c>
      <c r="O39" s="36">
        <f>Índice!$G$52*'Datos Generales'!O211</f>
        <v>0</v>
      </c>
      <c r="P39" s="36">
        <f>Índice!$G$52*'Datos Generales'!P211</f>
        <v>0</v>
      </c>
      <c r="Q39" s="36">
        <f>Índice!$G$52*'Datos Generales'!Q211</f>
        <v>0</v>
      </c>
      <c r="R39" s="36">
        <f>Índice!$G$52*'Datos Generales'!R211</f>
        <v>0</v>
      </c>
      <c r="S39" s="36">
        <f>Índice!$G$52*'Datos Generales'!S211</f>
        <v>0</v>
      </c>
      <c r="T39" s="36">
        <f>Índice!$G$52*'Datos Generales'!T211</f>
        <v>0</v>
      </c>
      <c r="U39" s="36">
        <f>Índice!$G$52*'Datos Generales'!U211</f>
        <v>0</v>
      </c>
      <c r="V39" s="36">
        <f>Índice!$G$52*'Datos Generales'!V211</f>
        <v>0</v>
      </c>
      <c r="W39" s="36">
        <f>Índice!$G$52*'Datos Generales'!W211</f>
        <v>0</v>
      </c>
      <c r="X39" s="36">
        <f>Índice!$G$52*'Datos Generales'!X211</f>
        <v>0</v>
      </c>
      <c r="Y39" s="36">
        <f>Índice!$G$52*'Datos Generales'!Y211</f>
        <v>0</v>
      </c>
      <c r="Z39" s="36">
        <f>Índice!$G$52*'Datos Generales'!Z211</f>
        <v>0</v>
      </c>
      <c r="AA39" s="36">
        <f>Índice!$G$52*'Datos Generales'!AA211</f>
        <v>0</v>
      </c>
      <c r="AB39" s="36">
        <f>Índice!$G$52*'Datos Generales'!AB211</f>
        <v>0</v>
      </c>
      <c r="AC39" s="36">
        <f>Índice!$G$52*'Datos Generales'!AC211</f>
        <v>0</v>
      </c>
      <c r="AD39" s="36">
        <f>Índice!$G$52*'Datos Generales'!AD211</f>
        <v>0</v>
      </c>
      <c r="AE39" s="36">
        <f>Índice!$G$52*'Datos Generales'!AE211</f>
        <v>0</v>
      </c>
      <c r="AF39" s="36">
        <f>Índice!$G$52*'Datos Generales'!AF211</f>
        <v>0</v>
      </c>
      <c r="AG39" s="36">
        <f>Índice!$G$52*'Datos Generales'!AG211</f>
        <v>0</v>
      </c>
      <c r="AH39" s="36">
        <f>Índice!$G$52*'Datos Generales'!AH211</f>
        <v>0</v>
      </c>
      <c r="AI39" s="36">
        <f>Índice!$G$52*'Datos Generales'!AI211</f>
        <v>0</v>
      </c>
      <c r="AJ39" s="36">
        <f>Índice!$G$52*'Datos Generales'!AJ211</f>
        <v>0</v>
      </c>
      <c r="AK39" s="36">
        <f>Índice!$G$52*'Datos Generales'!AK211</f>
        <v>0</v>
      </c>
      <c r="AL39" s="36">
        <f>Índice!$G$52*'Datos Generales'!AL211</f>
        <v>0</v>
      </c>
      <c r="AM39" s="36">
        <f>Índice!$G$52*'Datos Generales'!AM211</f>
        <v>0</v>
      </c>
      <c r="AN39" s="36">
        <f>Índice!$G$52*'Datos Generales'!AN211</f>
        <v>0</v>
      </c>
      <c r="AO39" s="36">
        <f>Índice!$G$52*'Datos Generales'!AO211</f>
        <v>0</v>
      </c>
      <c r="AP39" s="36">
        <f>Índice!$G$52*'Datos Generales'!AP211</f>
        <v>0</v>
      </c>
      <c r="AQ39" s="36">
        <f>Índice!$G$52*'Datos Generales'!AQ211</f>
        <v>0</v>
      </c>
    </row>
    <row r="40" spans="2:43" x14ac:dyDescent="0.2">
      <c r="B40" s="50" t="str">
        <f>'Datos Generales'!B212</f>
        <v>7.41.15.00  Ingresos Por Participaciones En Entidades Del Grupo Y Filiales</v>
      </c>
      <c r="C40" s="36">
        <f>Índice!$G$52*'Datos Generales'!C212</f>
        <v>0</v>
      </c>
      <c r="D40" s="36">
        <f>Índice!$G$52*'Datos Generales'!D212</f>
        <v>0</v>
      </c>
      <c r="E40" s="36">
        <f>Índice!$G$52*'Datos Generales'!E212</f>
        <v>39.973097255055919</v>
      </c>
      <c r="F40" s="36">
        <f>Índice!$G$52*'Datos Generales'!F212</f>
        <v>0</v>
      </c>
      <c r="G40" s="36">
        <f>Índice!$G$52*'Datos Generales'!G212</f>
        <v>0</v>
      </c>
      <c r="H40" s="36">
        <f>Índice!$G$52*'Datos Generales'!H212</f>
        <v>0</v>
      </c>
      <c r="I40" s="36">
        <f>Índice!$G$52*'Datos Generales'!I212</f>
        <v>0</v>
      </c>
      <c r="J40" s="36">
        <f>Índice!$G$52*'Datos Generales'!J212</f>
        <v>0</v>
      </c>
      <c r="K40" s="36">
        <f>Índice!$G$52*'Datos Generales'!K212</f>
        <v>0</v>
      </c>
      <c r="L40" s="36">
        <f>Índice!$G$52*'Datos Generales'!L212</f>
        <v>0</v>
      </c>
      <c r="M40" s="36">
        <f>Índice!$G$52*'Datos Generales'!M212</f>
        <v>0</v>
      </c>
      <c r="N40" s="36">
        <f>Índice!$G$52*'Datos Generales'!N212</f>
        <v>0</v>
      </c>
      <c r="O40" s="36">
        <f>Índice!$G$52*'Datos Generales'!O212</f>
        <v>0</v>
      </c>
      <c r="P40" s="36">
        <f>Índice!$G$52*'Datos Generales'!P212</f>
        <v>0</v>
      </c>
      <c r="Q40" s="36">
        <f>Índice!$G$52*'Datos Generales'!Q212</f>
        <v>0</v>
      </c>
      <c r="R40" s="36">
        <f>Índice!$G$52*'Datos Generales'!R212</f>
        <v>0</v>
      </c>
      <c r="S40" s="36">
        <f>Índice!$G$52*'Datos Generales'!S212</f>
        <v>0</v>
      </c>
      <c r="T40" s="36">
        <f>Índice!$G$52*'Datos Generales'!T212</f>
        <v>0</v>
      </c>
      <c r="U40" s="36">
        <f>Índice!$G$52*'Datos Generales'!U212</f>
        <v>0</v>
      </c>
      <c r="V40" s="36">
        <f>Índice!$G$52*'Datos Generales'!V212</f>
        <v>0</v>
      </c>
      <c r="W40" s="36">
        <f>Índice!$G$52*'Datos Generales'!W212</f>
        <v>0</v>
      </c>
      <c r="X40" s="36">
        <f>Índice!$G$52*'Datos Generales'!X212</f>
        <v>0</v>
      </c>
      <c r="Y40" s="36">
        <f>Índice!$G$52*'Datos Generales'!Y212</f>
        <v>0</v>
      </c>
      <c r="Z40" s="36">
        <f>Índice!$G$52*'Datos Generales'!Z212</f>
        <v>0</v>
      </c>
      <c r="AA40" s="36">
        <f>Índice!$G$52*'Datos Generales'!AA212</f>
        <v>0</v>
      </c>
      <c r="AB40" s="36">
        <f>Índice!$G$52*'Datos Generales'!AB212</f>
        <v>0</v>
      </c>
      <c r="AC40" s="36">
        <f>Índice!$G$52*'Datos Generales'!AC212</f>
        <v>0</v>
      </c>
      <c r="AD40" s="36">
        <f>Índice!$G$52*'Datos Generales'!AD212</f>
        <v>0</v>
      </c>
      <c r="AE40" s="36">
        <f>Índice!$G$52*'Datos Generales'!AE212</f>
        <v>0</v>
      </c>
      <c r="AF40" s="36">
        <f>Índice!$G$52*'Datos Generales'!AF212</f>
        <v>0</v>
      </c>
      <c r="AG40" s="36">
        <f>Índice!$G$52*'Datos Generales'!AG212</f>
        <v>0</v>
      </c>
      <c r="AH40" s="36">
        <f>Índice!$G$52*'Datos Generales'!AH212</f>
        <v>0</v>
      </c>
      <c r="AI40" s="36">
        <f>Índice!$G$52*'Datos Generales'!AI212</f>
        <v>0</v>
      </c>
      <c r="AJ40" s="36">
        <f>Índice!$G$52*'Datos Generales'!AJ212</f>
        <v>0</v>
      </c>
      <c r="AK40" s="36">
        <f>Índice!$G$52*'Datos Generales'!AK212</f>
        <v>0</v>
      </c>
      <c r="AL40" s="36">
        <f>Índice!$G$52*'Datos Generales'!AL212</f>
        <v>0</v>
      </c>
      <c r="AM40" s="36">
        <f>Índice!$G$52*'Datos Generales'!AM212</f>
        <v>0</v>
      </c>
      <c r="AN40" s="36">
        <f>Índice!$G$52*'Datos Generales'!AN212</f>
        <v>0</v>
      </c>
      <c r="AO40" s="36">
        <f>Índice!$G$52*'Datos Generales'!AO212</f>
        <v>0</v>
      </c>
      <c r="AP40" s="36">
        <f>Índice!$G$52*'Datos Generales'!AP212</f>
        <v>0</v>
      </c>
      <c r="AQ40" s="36">
        <f>Índice!$G$52*'Datos Generales'!AQ212</f>
        <v>39.973097255055919</v>
      </c>
    </row>
    <row r="41" spans="2:43" x14ac:dyDescent="0.2">
      <c r="B41" s="50" t="str">
        <f>'Datos Generales'!B213</f>
        <v>7.41.16.00  Otros Ingresos Relacionados Con Actividades De Inversión</v>
      </c>
      <c r="C41" s="36">
        <f>Índice!$G$52*'Datos Generales'!C213</f>
        <v>0</v>
      </c>
      <c r="D41" s="36">
        <f>Índice!$G$52*'Datos Generales'!D213</f>
        <v>0</v>
      </c>
      <c r="E41" s="36">
        <f>Índice!$G$52*'Datos Generales'!E213</f>
        <v>0</v>
      </c>
      <c r="F41" s="36">
        <f>Índice!$G$52*'Datos Generales'!F213</f>
        <v>0</v>
      </c>
      <c r="G41" s="36">
        <f>Índice!$G$52*'Datos Generales'!G213</f>
        <v>0</v>
      </c>
      <c r="H41" s="36">
        <f>Índice!$G$52*'Datos Generales'!H213</f>
        <v>0</v>
      </c>
      <c r="I41" s="36">
        <f>Índice!$G$52*'Datos Generales'!I213</f>
        <v>0</v>
      </c>
      <c r="J41" s="36">
        <f>Índice!$G$52*'Datos Generales'!J213</f>
        <v>0</v>
      </c>
      <c r="K41" s="36">
        <f>Índice!$G$52*'Datos Generales'!K213</f>
        <v>0</v>
      </c>
      <c r="L41" s="36">
        <f>Índice!$G$52*'Datos Generales'!L213</f>
        <v>0</v>
      </c>
      <c r="M41" s="36">
        <f>Índice!$G$52*'Datos Generales'!M213</f>
        <v>0</v>
      </c>
      <c r="N41" s="36">
        <f>Índice!$G$52*'Datos Generales'!N213</f>
        <v>0</v>
      </c>
      <c r="O41" s="36">
        <f>Índice!$G$52*'Datos Generales'!O213</f>
        <v>0</v>
      </c>
      <c r="P41" s="36">
        <f>Índice!$G$52*'Datos Generales'!P213</f>
        <v>0</v>
      </c>
      <c r="Q41" s="36">
        <f>Índice!$G$52*'Datos Generales'!Q213</f>
        <v>0</v>
      </c>
      <c r="R41" s="36">
        <f>Índice!$G$52*'Datos Generales'!R213</f>
        <v>0</v>
      </c>
      <c r="S41" s="36">
        <f>Índice!$G$52*'Datos Generales'!S213</f>
        <v>0</v>
      </c>
      <c r="T41" s="36">
        <f>Índice!$G$52*'Datos Generales'!T213</f>
        <v>0</v>
      </c>
      <c r="U41" s="36">
        <f>Índice!$G$52*'Datos Generales'!U213</f>
        <v>0</v>
      </c>
      <c r="V41" s="36">
        <f>Índice!$G$52*'Datos Generales'!V213</f>
        <v>0</v>
      </c>
      <c r="W41" s="36">
        <f>Índice!$G$52*'Datos Generales'!W213</f>
        <v>0</v>
      </c>
      <c r="X41" s="36">
        <f>Índice!$G$52*'Datos Generales'!X213</f>
        <v>0</v>
      </c>
      <c r="Y41" s="36">
        <f>Índice!$G$52*'Datos Generales'!Y213</f>
        <v>0</v>
      </c>
      <c r="Z41" s="36">
        <f>Índice!$G$52*'Datos Generales'!Z213</f>
        <v>0</v>
      </c>
      <c r="AA41" s="36">
        <f>Índice!$G$52*'Datos Generales'!AA213</f>
        <v>0</v>
      </c>
      <c r="AB41" s="36">
        <f>Índice!$G$52*'Datos Generales'!AB213</f>
        <v>0</v>
      </c>
      <c r="AC41" s="36">
        <f>Índice!$G$52*'Datos Generales'!AC213</f>
        <v>0</v>
      </c>
      <c r="AD41" s="36">
        <f>Índice!$G$52*'Datos Generales'!AD213</f>
        <v>0</v>
      </c>
      <c r="AE41" s="36">
        <f>Índice!$G$52*'Datos Generales'!AE213</f>
        <v>0</v>
      </c>
      <c r="AF41" s="36">
        <f>Índice!$G$52*'Datos Generales'!AF213</f>
        <v>0</v>
      </c>
      <c r="AG41" s="36">
        <f>Índice!$G$52*'Datos Generales'!AG213</f>
        <v>0</v>
      </c>
      <c r="AH41" s="36">
        <f>Índice!$G$52*'Datos Generales'!AH213</f>
        <v>0</v>
      </c>
      <c r="AI41" s="36">
        <f>Índice!$G$52*'Datos Generales'!AI213</f>
        <v>0</v>
      </c>
      <c r="AJ41" s="36">
        <f>Índice!$G$52*'Datos Generales'!AJ213</f>
        <v>0</v>
      </c>
      <c r="AK41" s="36">
        <f>Índice!$G$52*'Datos Generales'!AK213</f>
        <v>0</v>
      </c>
      <c r="AL41" s="36">
        <f>Índice!$G$52*'Datos Generales'!AL213</f>
        <v>0</v>
      </c>
      <c r="AM41" s="36">
        <f>Índice!$G$52*'Datos Generales'!AM213</f>
        <v>0</v>
      </c>
      <c r="AN41" s="36">
        <f>Índice!$G$52*'Datos Generales'!AN213</f>
        <v>0</v>
      </c>
      <c r="AO41" s="36">
        <f>Índice!$G$52*'Datos Generales'!AO213</f>
        <v>0</v>
      </c>
      <c r="AP41" s="36">
        <f>Índice!$G$52*'Datos Generales'!AP213</f>
        <v>0</v>
      </c>
      <c r="AQ41" s="36">
        <f>Índice!$G$52*'Datos Generales'!AQ213</f>
        <v>0</v>
      </c>
    </row>
    <row r="42" spans="2:43" x14ac:dyDescent="0.2">
      <c r="B42" s="49" t="str">
        <f>'Datos Generales'!B214</f>
        <v xml:space="preserve">7.41.00.00  Total Ingresos De Efectivo De Las Actividades De Inversión </v>
      </c>
      <c r="C42" s="33">
        <f>Índice!$G$52*'Datos Generales'!C214</f>
        <v>0</v>
      </c>
      <c r="D42" s="33">
        <f>Índice!$G$52*'Datos Generales'!D214</f>
        <v>3061.7691514510916</v>
      </c>
      <c r="E42" s="33">
        <f>Índice!$G$52*'Datos Generales'!E214</f>
        <v>261.47508553392322</v>
      </c>
      <c r="F42" s="33">
        <f>Índice!$G$52*'Datos Generales'!F214</f>
        <v>0</v>
      </c>
      <c r="G42" s="33">
        <f>Índice!$G$52*'Datos Generales'!G214</f>
        <v>0</v>
      </c>
      <c r="H42" s="33">
        <f>Índice!$G$52*'Datos Generales'!H214</f>
        <v>0</v>
      </c>
      <c r="I42" s="33">
        <f>Índice!$G$52*'Datos Generales'!I214</f>
        <v>0</v>
      </c>
      <c r="J42" s="33">
        <f>Índice!$G$52*'Datos Generales'!J214</f>
        <v>0</v>
      </c>
      <c r="K42" s="33">
        <f>Índice!$G$52*'Datos Generales'!K214</f>
        <v>1955.9261732614341</v>
      </c>
      <c r="L42" s="33">
        <f>Índice!$G$52*'Datos Generales'!L214</f>
        <v>0</v>
      </c>
      <c r="M42" s="33">
        <f>Índice!$G$52*'Datos Generales'!M214</f>
        <v>0</v>
      </c>
      <c r="N42" s="33">
        <f>Índice!$G$52*'Datos Generales'!N214</f>
        <v>74.843245924360019</v>
      </c>
      <c r="O42" s="33">
        <f>Índice!$G$52*'Datos Generales'!O214</f>
        <v>0</v>
      </c>
      <c r="P42" s="33">
        <f>Índice!$G$52*'Datos Generales'!P214</f>
        <v>0</v>
      </c>
      <c r="Q42" s="33">
        <f>Índice!$G$52*'Datos Generales'!Q214</f>
        <v>0</v>
      </c>
      <c r="R42" s="33">
        <f>Índice!$G$52*'Datos Generales'!R214</f>
        <v>0</v>
      </c>
      <c r="S42" s="33">
        <f>Índice!$G$52*'Datos Generales'!S214</f>
        <v>1731.3283961738773</v>
      </c>
      <c r="T42" s="33">
        <f>Índice!$G$52*'Datos Generales'!T214</f>
        <v>0</v>
      </c>
      <c r="U42" s="33">
        <f>Índice!$G$52*'Datos Generales'!U214</f>
        <v>0</v>
      </c>
      <c r="V42" s="33">
        <f>Índice!$G$52*'Datos Generales'!V214</f>
        <v>0</v>
      </c>
      <c r="W42" s="33">
        <f>Índice!$G$52*'Datos Generales'!W214</f>
        <v>0</v>
      </c>
      <c r="X42" s="33">
        <f>Índice!$G$52*'Datos Generales'!X214</f>
        <v>0</v>
      </c>
      <c r="Y42" s="33">
        <f>Índice!$G$52*'Datos Generales'!Y214</f>
        <v>0</v>
      </c>
      <c r="Z42" s="33">
        <f>Índice!$G$52*'Datos Generales'!Z214</f>
        <v>0</v>
      </c>
      <c r="AA42" s="33">
        <f>Índice!$G$52*'Datos Generales'!AA214</f>
        <v>0</v>
      </c>
      <c r="AB42" s="33">
        <f>Índice!$G$52*'Datos Generales'!AB214</f>
        <v>0</v>
      </c>
      <c r="AC42" s="33">
        <f>Índice!$G$52*'Datos Generales'!AC214</f>
        <v>0</v>
      </c>
      <c r="AD42" s="33">
        <f>Índice!$G$52*'Datos Generales'!AD214</f>
        <v>0</v>
      </c>
      <c r="AE42" s="33">
        <f>Índice!$G$52*'Datos Generales'!AE214</f>
        <v>0</v>
      </c>
      <c r="AF42" s="33">
        <f>Índice!$G$52*'Datos Generales'!AF214</f>
        <v>0</v>
      </c>
      <c r="AG42" s="33">
        <f>Índice!$G$52*'Datos Generales'!AG214</f>
        <v>0</v>
      </c>
      <c r="AH42" s="33">
        <f>Índice!$G$52*'Datos Generales'!AH214</f>
        <v>0</v>
      </c>
      <c r="AI42" s="33">
        <f>Índice!$G$52*'Datos Generales'!AI214</f>
        <v>0</v>
      </c>
      <c r="AJ42" s="33">
        <f>Índice!$G$52*'Datos Generales'!AJ214</f>
        <v>0</v>
      </c>
      <c r="AK42" s="33">
        <f>Índice!$G$52*'Datos Generales'!AK214</f>
        <v>0</v>
      </c>
      <c r="AL42" s="33">
        <f>Índice!$G$52*'Datos Generales'!AL214</f>
        <v>0</v>
      </c>
      <c r="AM42" s="33">
        <f>Índice!$G$52*'Datos Generales'!AM214</f>
        <v>0</v>
      </c>
      <c r="AN42" s="33">
        <f>Índice!$G$52*'Datos Generales'!AN214</f>
        <v>0</v>
      </c>
      <c r="AO42" s="33">
        <f>Índice!$G$52*'Datos Generales'!AO214</f>
        <v>0</v>
      </c>
      <c r="AP42" s="33">
        <f>Índice!$G$52*'Datos Generales'!AP214</f>
        <v>0</v>
      </c>
      <c r="AQ42" s="33">
        <f>Índice!$G$52*'Datos Generales'!AQ214</f>
        <v>7085.3420523446866</v>
      </c>
    </row>
    <row r="43" spans="2:43" x14ac:dyDescent="0.2">
      <c r="B43" s="50" t="str">
        <f>'Datos Generales'!B215</f>
        <v>7.42.11.00  Egresos Por Propiedades, Muebles Y Equipos</v>
      </c>
      <c r="C43" s="36">
        <f>Índice!$G$52*'Datos Generales'!C215</f>
        <v>0</v>
      </c>
      <c r="D43" s="36">
        <f>Índice!$G$52*'Datos Generales'!D215</f>
        <v>0</v>
      </c>
      <c r="E43" s="36">
        <f>Índice!$G$52*'Datos Generales'!E215</f>
        <v>718.25702327318777</v>
      </c>
      <c r="F43" s="36">
        <f>Índice!$G$52*'Datos Generales'!F215</f>
        <v>0</v>
      </c>
      <c r="G43" s="36">
        <f>Índice!$G$52*'Datos Generales'!G215</f>
        <v>0</v>
      </c>
      <c r="H43" s="36">
        <f>Índice!$G$52*'Datos Generales'!H215</f>
        <v>0</v>
      </c>
      <c r="I43" s="36">
        <f>Índice!$G$52*'Datos Generales'!I215</f>
        <v>5702.7491625210887</v>
      </c>
      <c r="J43" s="36">
        <f>Índice!$G$52*'Datos Generales'!J215</f>
        <v>0</v>
      </c>
      <c r="K43" s="36">
        <f>Índice!$G$52*'Datos Generales'!K215</f>
        <v>0</v>
      </c>
      <c r="L43" s="36">
        <f>Índice!$G$52*'Datos Generales'!L215</f>
        <v>302.5368118206062</v>
      </c>
      <c r="M43" s="36">
        <f>Índice!$G$52*'Datos Generales'!M215</f>
        <v>172.3435835694581</v>
      </c>
      <c r="N43" s="36">
        <f>Índice!$G$52*'Datos Generales'!N215</f>
        <v>152.03384819816588</v>
      </c>
      <c r="O43" s="36">
        <f>Índice!$G$52*'Datos Generales'!O215</f>
        <v>0</v>
      </c>
      <c r="P43" s="36">
        <f>Índice!$G$52*'Datos Generales'!P215</f>
        <v>0</v>
      </c>
      <c r="Q43" s="36">
        <f>Índice!$G$52*'Datos Generales'!Q215</f>
        <v>0</v>
      </c>
      <c r="R43" s="36">
        <f>Índice!$G$52*'Datos Generales'!R215</f>
        <v>0</v>
      </c>
      <c r="S43" s="36">
        <f>Índice!$G$52*'Datos Generales'!S215</f>
        <v>7088.3698018388986</v>
      </c>
      <c r="T43" s="36">
        <f>Índice!$G$52*'Datos Generales'!T215</f>
        <v>0</v>
      </c>
      <c r="U43" s="36">
        <f>Índice!$G$52*'Datos Generales'!U215</f>
        <v>71.815496430147277</v>
      </c>
      <c r="V43" s="36">
        <f>Índice!$G$52*'Datos Generales'!V215</f>
        <v>0</v>
      </c>
      <c r="W43" s="36">
        <f>Índice!$G$52*'Datos Generales'!W215</f>
        <v>4.6947126988916743</v>
      </c>
      <c r="X43" s="36">
        <f>Índice!$G$52*'Datos Generales'!X215</f>
        <v>0</v>
      </c>
      <c r="Y43" s="36">
        <f>Índice!$G$52*'Datos Generales'!Y215</f>
        <v>0</v>
      </c>
      <c r="Z43" s="36">
        <f>Índice!$G$52*'Datos Generales'!Z215</f>
        <v>0</v>
      </c>
      <c r="AA43" s="36">
        <f>Índice!$G$52*'Datos Generales'!AA215</f>
        <v>1933.3711405124111</v>
      </c>
      <c r="AB43" s="36">
        <f>Índice!$G$52*'Datos Generales'!AB215</f>
        <v>0</v>
      </c>
      <c r="AC43" s="36">
        <f>Índice!$G$52*'Datos Generales'!AC215</f>
        <v>0</v>
      </c>
      <c r="AD43" s="36">
        <f>Índice!$G$52*'Datos Generales'!AD215</f>
        <v>0</v>
      </c>
      <c r="AE43" s="36">
        <f>Índice!$G$52*'Datos Generales'!AE215</f>
        <v>0</v>
      </c>
      <c r="AF43" s="36">
        <f>Índice!$G$52*'Datos Generales'!AF215</f>
        <v>0</v>
      </c>
      <c r="AG43" s="36">
        <f>Índice!$G$52*'Datos Generales'!AG215</f>
        <v>8871.1699394143925</v>
      </c>
      <c r="AH43" s="36">
        <f>Índice!$G$52*'Datos Generales'!AH215</f>
        <v>0</v>
      </c>
      <c r="AI43" s="36">
        <f>Índice!$G$52*'Datos Generales'!AI215</f>
        <v>0</v>
      </c>
      <c r="AJ43" s="36">
        <f>Índice!$G$52*'Datos Generales'!AJ215</f>
        <v>0</v>
      </c>
      <c r="AK43" s="36">
        <f>Índice!$G$52*'Datos Generales'!AK215</f>
        <v>0</v>
      </c>
      <c r="AL43" s="36">
        <f>Índice!$G$52*'Datos Generales'!AL215</f>
        <v>0</v>
      </c>
      <c r="AM43" s="36">
        <f>Índice!$G$52*'Datos Generales'!AM215</f>
        <v>0</v>
      </c>
      <c r="AN43" s="36">
        <f>Índice!$G$52*'Datos Generales'!AN215</f>
        <v>0</v>
      </c>
      <c r="AO43" s="36">
        <f>Índice!$G$52*'Datos Generales'!AO215</f>
        <v>0</v>
      </c>
      <c r="AP43" s="36">
        <f>Índice!$G$52*'Datos Generales'!AP215</f>
        <v>0</v>
      </c>
      <c r="AQ43" s="36">
        <f>Índice!$G$52*'Datos Generales'!AQ215</f>
        <v>25017.341520277248</v>
      </c>
    </row>
    <row r="44" spans="2:43" x14ac:dyDescent="0.2">
      <c r="B44" s="50" t="str">
        <f>'Datos Generales'!B216</f>
        <v>7.42.12.00  Egresos Por Propiedades De Inversión</v>
      </c>
      <c r="C44" s="36">
        <f>Índice!$G$52*'Datos Generales'!C216</f>
        <v>0</v>
      </c>
      <c r="D44" s="36">
        <f>Índice!$G$52*'Datos Generales'!D216</f>
        <v>0</v>
      </c>
      <c r="E44" s="36">
        <f>Índice!$G$52*'Datos Generales'!E216</f>
        <v>0</v>
      </c>
      <c r="F44" s="36">
        <f>Índice!$G$52*'Datos Generales'!F216</f>
        <v>0</v>
      </c>
      <c r="G44" s="36">
        <f>Índice!$G$52*'Datos Generales'!G216</f>
        <v>0</v>
      </c>
      <c r="H44" s="36">
        <f>Índice!$G$52*'Datos Generales'!H216</f>
        <v>0</v>
      </c>
      <c r="I44" s="36">
        <f>Índice!$G$52*'Datos Generales'!I216</f>
        <v>0</v>
      </c>
      <c r="J44" s="36">
        <f>Índice!$G$52*'Datos Generales'!J216</f>
        <v>0</v>
      </c>
      <c r="K44" s="36">
        <f>Índice!$G$52*'Datos Generales'!K216</f>
        <v>0</v>
      </c>
      <c r="L44" s="36">
        <f>Índice!$G$52*'Datos Generales'!L216</f>
        <v>0</v>
      </c>
      <c r="M44" s="36">
        <f>Índice!$G$52*'Datos Generales'!M216</f>
        <v>0</v>
      </c>
      <c r="N44" s="36">
        <f>Índice!$G$52*'Datos Generales'!N216</f>
        <v>0</v>
      </c>
      <c r="O44" s="36">
        <f>Índice!$G$52*'Datos Generales'!O216</f>
        <v>0</v>
      </c>
      <c r="P44" s="36">
        <f>Índice!$G$52*'Datos Generales'!P216</f>
        <v>0</v>
      </c>
      <c r="Q44" s="36">
        <f>Índice!$G$52*'Datos Generales'!Q216</f>
        <v>0</v>
      </c>
      <c r="R44" s="36">
        <f>Índice!$G$52*'Datos Generales'!R216</f>
        <v>0</v>
      </c>
      <c r="S44" s="36">
        <f>Índice!$G$52*'Datos Generales'!S216</f>
        <v>0</v>
      </c>
      <c r="T44" s="36">
        <f>Índice!$G$52*'Datos Generales'!T216</f>
        <v>0</v>
      </c>
      <c r="U44" s="36">
        <f>Índice!$G$52*'Datos Generales'!U216</f>
        <v>0</v>
      </c>
      <c r="V44" s="36">
        <f>Índice!$G$52*'Datos Generales'!V216</f>
        <v>0</v>
      </c>
      <c r="W44" s="36">
        <f>Índice!$G$52*'Datos Generales'!W216</f>
        <v>0</v>
      </c>
      <c r="X44" s="36">
        <f>Índice!$G$52*'Datos Generales'!X216</f>
        <v>0</v>
      </c>
      <c r="Y44" s="36">
        <f>Índice!$G$52*'Datos Generales'!Y216</f>
        <v>0</v>
      </c>
      <c r="Z44" s="36">
        <f>Índice!$G$52*'Datos Generales'!Z216</f>
        <v>0</v>
      </c>
      <c r="AA44" s="36">
        <f>Índice!$G$52*'Datos Generales'!AA216</f>
        <v>0</v>
      </c>
      <c r="AB44" s="36">
        <f>Índice!$G$52*'Datos Generales'!AB216</f>
        <v>0</v>
      </c>
      <c r="AC44" s="36">
        <f>Índice!$G$52*'Datos Generales'!AC216</f>
        <v>0</v>
      </c>
      <c r="AD44" s="36">
        <f>Índice!$G$52*'Datos Generales'!AD216</f>
        <v>0</v>
      </c>
      <c r="AE44" s="36">
        <f>Índice!$G$52*'Datos Generales'!AE216</f>
        <v>0</v>
      </c>
      <c r="AF44" s="36">
        <f>Índice!$G$52*'Datos Generales'!AF216</f>
        <v>0</v>
      </c>
      <c r="AG44" s="36">
        <f>Índice!$G$52*'Datos Generales'!AG216</f>
        <v>0</v>
      </c>
      <c r="AH44" s="36">
        <f>Índice!$G$52*'Datos Generales'!AH216</f>
        <v>0</v>
      </c>
      <c r="AI44" s="36">
        <f>Índice!$G$52*'Datos Generales'!AI216</f>
        <v>0</v>
      </c>
      <c r="AJ44" s="36">
        <f>Índice!$G$52*'Datos Generales'!AJ216</f>
        <v>0</v>
      </c>
      <c r="AK44" s="36">
        <f>Índice!$G$52*'Datos Generales'!AK216</f>
        <v>0</v>
      </c>
      <c r="AL44" s="36">
        <f>Índice!$G$52*'Datos Generales'!AL216</f>
        <v>0</v>
      </c>
      <c r="AM44" s="36">
        <f>Índice!$G$52*'Datos Generales'!AM216</f>
        <v>0</v>
      </c>
      <c r="AN44" s="36">
        <f>Índice!$G$52*'Datos Generales'!AN216</f>
        <v>0</v>
      </c>
      <c r="AO44" s="36">
        <f>Índice!$G$52*'Datos Generales'!AO216</f>
        <v>0</v>
      </c>
      <c r="AP44" s="36">
        <f>Índice!$G$52*'Datos Generales'!AP216</f>
        <v>0</v>
      </c>
      <c r="AQ44" s="36">
        <f>Índice!$G$52*'Datos Generales'!AQ216</f>
        <v>0</v>
      </c>
    </row>
    <row r="45" spans="2:43" x14ac:dyDescent="0.2">
      <c r="B45" s="50" t="str">
        <f>'Datos Generales'!B217</f>
        <v>7.42.13.00  Egresos Por Activos Intangibles</v>
      </c>
      <c r="C45" s="36">
        <f>Índice!$G$52*'Datos Generales'!C217</f>
        <v>0</v>
      </c>
      <c r="D45" s="36">
        <f>Índice!$G$52*'Datos Generales'!D217</f>
        <v>0</v>
      </c>
      <c r="E45" s="36">
        <f>Índice!$G$52*'Datos Generales'!E217</f>
        <v>0</v>
      </c>
      <c r="F45" s="36">
        <f>Índice!$G$52*'Datos Generales'!F217</f>
        <v>0</v>
      </c>
      <c r="G45" s="36">
        <f>Índice!$G$52*'Datos Generales'!G217</f>
        <v>0</v>
      </c>
      <c r="H45" s="36">
        <f>Índice!$G$52*'Datos Generales'!H217</f>
        <v>0</v>
      </c>
      <c r="I45" s="36">
        <f>Índice!$G$52*'Datos Generales'!I217</f>
        <v>4391.7336315269695</v>
      </c>
      <c r="J45" s="36">
        <f>Índice!$G$52*'Datos Generales'!J217</f>
        <v>0</v>
      </c>
      <c r="K45" s="36">
        <f>Índice!$G$52*'Datos Generales'!K217</f>
        <v>0</v>
      </c>
      <c r="L45" s="36">
        <f>Índice!$G$52*'Datos Generales'!L217</f>
        <v>0</v>
      </c>
      <c r="M45" s="36">
        <f>Índice!$G$52*'Datos Generales'!M217</f>
        <v>0</v>
      </c>
      <c r="N45" s="36">
        <f>Índice!$G$52*'Datos Generales'!N217</f>
        <v>0</v>
      </c>
      <c r="O45" s="36">
        <f>Índice!$G$52*'Datos Generales'!O217</f>
        <v>70392.522207181755</v>
      </c>
      <c r="P45" s="36">
        <f>Índice!$G$52*'Datos Generales'!P217</f>
        <v>0</v>
      </c>
      <c r="Q45" s="36">
        <f>Índice!$G$52*'Datos Generales'!Q217</f>
        <v>0</v>
      </c>
      <c r="R45" s="36">
        <f>Índice!$G$52*'Datos Generales'!R217</f>
        <v>0</v>
      </c>
      <c r="S45" s="36">
        <f>Índice!$G$52*'Datos Generales'!S217</f>
        <v>0</v>
      </c>
      <c r="T45" s="36">
        <f>Índice!$G$52*'Datos Generales'!T217</f>
        <v>0</v>
      </c>
      <c r="U45" s="36">
        <f>Índice!$G$52*'Datos Generales'!U217</f>
        <v>0</v>
      </c>
      <c r="V45" s="36">
        <f>Índice!$G$52*'Datos Generales'!V217</f>
        <v>0</v>
      </c>
      <c r="W45" s="36">
        <f>Índice!$G$52*'Datos Generales'!W217</f>
        <v>280.01579872882149</v>
      </c>
      <c r="X45" s="36">
        <f>Índice!$G$52*'Datos Generales'!X217</f>
        <v>0</v>
      </c>
      <c r="Y45" s="36">
        <f>Índice!$G$52*'Datos Generales'!Y217</f>
        <v>257.32468735084507</v>
      </c>
      <c r="Z45" s="36">
        <f>Índice!$G$52*'Datos Generales'!Z217</f>
        <v>563.56964181043099</v>
      </c>
      <c r="AA45" s="36">
        <f>Índice!$G$52*'Datos Generales'!AA217</f>
        <v>417.86344985859733</v>
      </c>
      <c r="AB45" s="36">
        <f>Índice!$G$52*'Datos Generales'!AB217</f>
        <v>0</v>
      </c>
      <c r="AC45" s="36">
        <f>Índice!$G$52*'Datos Generales'!AC217</f>
        <v>0</v>
      </c>
      <c r="AD45" s="36">
        <f>Índice!$G$52*'Datos Generales'!AD217</f>
        <v>0</v>
      </c>
      <c r="AE45" s="36">
        <f>Índice!$G$52*'Datos Generales'!AE217</f>
        <v>0</v>
      </c>
      <c r="AF45" s="36">
        <f>Índice!$G$52*'Datos Generales'!AF217</f>
        <v>0</v>
      </c>
      <c r="AG45" s="36">
        <f>Índice!$G$52*'Datos Generales'!AG217</f>
        <v>27363.643260348697</v>
      </c>
      <c r="AH45" s="36">
        <f>Índice!$G$52*'Datos Generales'!AH217</f>
        <v>0</v>
      </c>
      <c r="AI45" s="36">
        <f>Índice!$G$52*'Datos Generales'!AI217</f>
        <v>0</v>
      </c>
      <c r="AJ45" s="36">
        <f>Índice!$G$52*'Datos Generales'!AJ217</f>
        <v>0</v>
      </c>
      <c r="AK45" s="36">
        <f>Índice!$G$52*'Datos Generales'!AK217</f>
        <v>0</v>
      </c>
      <c r="AL45" s="36">
        <f>Índice!$G$52*'Datos Generales'!AL217</f>
        <v>0</v>
      </c>
      <c r="AM45" s="36">
        <f>Índice!$G$52*'Datos Generales'!AM217</f>
        <v>0</v>
      </c>
      <c r="AN45" s="36">
        <f>Índice!$G$52*'Datos Generales'!AN217</f>
        <v>0</v>
      </c>
      <c r="AO45" s="36">
        <f>Índice!$G$52*'Datos Generales'!AO217</f>
        <v>0</v>
      </c>
      <c r="AP45" s="36">
        <f>Índice!$G$52*'Datos Generales'!AP217</f>
        <v>0</v>
      </c>
      <c r="AQ45" s="36">
        <f>Índice!$G$52*'Datos Generales'!AQ217</f>
        <v>103666.67267680612</v>
      </c>
    </row>
    <row r="46" spans="2:43" x14ac:dyDescent="0.2">
      <c r="B46" s="50" t="str">
        <f>'Datos Generales'!B218</f>
        <v>7.42.14.00  Egresos Por Activos Mantenidos Para La Venta</v>
      </c>
      <c r="C46" s="36">
        <f>Índice!$G$52*'Datos Generales'!C218</f>
        <v>0</v>
      </c>
      <c r="D46" s="36">
        <f>Índice!$G$52*'Datos Generales'!D218</f>
        <v>0</v>
      </c>
      <c r="E46" s="36">
        <f>Índice!$G$52*'Datos Generales'!E218</f>
        <v>0</v>
      </c>
      <c r="F46" s="36">
        <f>Índice!$G$52*'Datos Generales'!F218</f>
        <v>0</v>
      </c>
      <c r="G46" s="36">
        <f>Índice!$G$52*'Datos Generales'!G218</f>
        <v>0</v>
      </c>
      <c r="H46" s="36">
        <f>Índice!$G$52*'Datos Generales'!H218</f>
        <v>0</v>
      </c>
      <c r="I46" s="36">
        <f>Índice!$G$52*'Datos Generales'!I218</f>
        <v>0</v>
      </c>
      <c r="J46" s="36">
        <f>Índice!$G$52*'Datos Generales'!J218</f>
        <v>0</v>
      </c>
      <c r="K46" s="36">
        <f>Índice!$G$52*'Datos Generales'!K218</f>
        <v>0</v>
      </c>
      <c r="L46" s="36">
        <f>Índice!$G$52*'Datos Generales'!L218</f>
        <v>0</v>
      </c>
      <c r="M46" s="36">
        <f>Índice!$G$52*'Datos Generales'!M218</f>
        <v>0</v>
      </c>
      <c r="N46" s="36">
        <f>Índice!$G$52*'Datos Generales'!N218</f>
        <v>0</v>
      </c>
      <c r="O46" s="36">
        <f>Índice!$G$52*'Datos Generales'!O218</f>
        <v>0</v>
      </c>
      <c r="P46" s="36">
        <f>Índice!$G$52*'Datos Generales'!P218</f>
        <v>0</v>
      </c>
      <c r="Q46" s="36">
        <f>Índice!$G$52*'Datos Generales'!Q218</f>
        <v>0</v>
      </c>
      <c r="R46" s="36">
        <f>Índice!$G$52*'Datos Generales'!R218</f>
        <v>0</v>
      </c>
      <c r="S46" s="36">
        <f>Índice!$G$52*'Datos Generales'!S218</f>
        <v>0</v>
      </c>
      <c r="T46" s="36">
        <f>Índice!$G$52*'Datos Generales'!T218</f>
        <v>0</v>
      </c>
      <c r="U46" s="36">
        <f>Índice!$G$52*'Datos Generales'!U218</f>
        <v>0</v>
      </c>
      <c r="V46" s="36">
        <f>Índice!$G$52*'Datos Generales'!V218</f>
        <v>0</v>
      </c>
      <c r="W46" s="36">
        <f>Índice!$G$52*'Datos Generales'!W218</f>
        <v>0</v>
      </c>
      <c r="X46" s="36">
        <f>Índice!$G$52*'Datos Generales'!X218</f>
        <v>0</v>
      </c>
      <c r="Y46" s="36">
        <f>Índice!$G$52*'Datos Generales'!Y218</f>
        <v>0</v>
      </c>
      <c r="Z46" s="36">
        <f>Índice!$G$52*'Datos Generales'!Z218</f>
        <v>0</v>
      </c>
      <c r="AA46" s="36">
        <f>Índice!$G$52*'Datos Generales'!AA218</f>
        <v>0</v>
      </c>
      <c r="AB46" s="36">
        <f>Índice!$G$52*'Datos Generales'!AB218</f>
        <v>0</v>
      </c>
      <c r="AC46" s="36">
        <f>Índice!$G$52*'Datos Generales'!AC218</f>
        <v>0</v>
      </c>
      <c r="AD46" s="36">
        <f>Índice!$G$52*'Datos Generales'!AD218</f>
        <v>0</v>
      </c>
      <c r="AE46" s="36">
        <f>Índice!$G$52*'Datos Generales'!AE218</f>
        <v>0</v>
      </c>
      <c r="AF46" s="36">
        <f>Índice!$G$52*'Datos Generales'!AF218</f>
        <v>0</v>
      </c>
      <c r="AG46" s="36">
        <f>Índice!$G$52*'Datos Generales'!AG218</f>
        <v>0</v>
      </c>
      <c r="AH46" s="36">
        <f>Índice!$G$52*'Datos Generales'!AH218</f>
        <v>0</v>
      </c>
      <c r="AI46" s="36">
        <f>Índice!$G$52*'Datos Generales'!AI218</f>
        <v>0</v>
      </c>
      <c r="AJ46" s="36">
        <f>Índice!$G$52*'Datos Generales'!AJ218</f>
        <v>0</v>
      </c>
      <c r="AK46" s="36">
        <f>Índice!$G$52*'Datos Generales'!AK218</f>
        <v>0</v>
      </c>
      <c r="AL46" s="36">
        <f>Índice!$G$52*'Datos Generales'!AL218</f>
        <v>0</v>
      </c>
      <c r="AM46" s="36">
        <f>Índice!$G$52*'Datos Generales'!AM218</f>
        <v>0</v>
      </c>
      <c r="AN46" s="36">
        <f>Índice!$G$52*'Datos Generales'!AN218</f>
        <v>0</v>
      </c>
      <c r="AO46" s="36">
        <f>Índice!$G$52*'Datos Generales'!AO218</f>
        <v>0</v>
      </c>
      <c r="AP46" s="36">
        <f>Índice!$G$52*'Datos Generales'!AP218</f>
        <v>0</v>
      </c>
      <c r="AQ46" s="36">
        <f>Índice!$G$52*'Datos Generales'!AQ218</f>
        <v>0</v>
      </c>
    </row>
    <row r="47" spans="2:43" x14ac:dyDescent="0.2">
      <c r="B47" s="50" t="str">
        <f>'Datos Generales'!B219</f>
        <v>7.42.15.00  Egresos Por Participaciones En Entidades Del Grupo Y Filiales</v>
      </c>
      <c r="C47" s="36">
        <f>Índice!$G$52*'Datos Generales'!C219</f>
        <v>0</v>
      </c>
      <c r="D47" s="36">
        <f>Índice!$G$52*'Datos Generales'!D219</f>
        <v>0</v>
      </c>
      <c r="E47" s="36">
        <f>Índice!$G$52*'Datos Generales'!E219</f>
        <v>33.203185464625172</v>
      </c>
      <c r="F47" s="36">
        <f>Índice!$G$52*'Datos Generales'!F219</f>
        <v>0</v>
      </c>
      <c r="G47" s="36">
        <f>Índice!$G$52*'Datos Generales'!G219</f>
        <v>0</v>
      </c>
      <c r="H47" s="36">
        <f>Índice!$G$52*'Datos Generales'!H219</f>
        <v>0</v>
      </c>
      <c r="I47" s="36">
        <f>Índice!$G$52*'Datos Generales'!I219</f>
        <v>0</v>
      </c>
      <c r="J47" s="36">
        <f>Índice!$G$52*'Datos Generales'!J219</f>
        <v>0</v>
      </c>
      <c r="K47" s="36">
        <f>Índice!$G$52*'Datos Generales'!K219</f>
        <v>0</v>
      </c>
      <c r="L47" s="36">
        <f>Índice!$G$52*'Datos Generales'!L219</f>
        <v>0</v>
      </c>
      <c r="M47" s="36">
        <f>Índice!$G$52*'Datos Generales'!M219</f>
        <v>0</v>
      </c>
      <c r="N47" s="36">
        <f>Índice!$G$52*'Datos Generales'!N219</f>
        <v>0</v>
      </c>
      <c r="O47" s="36">
        <f>Índice!$G$52*'Datos Generales'!O219</f>
        <v>0</v>
      </c>
      <c r="P47" s="36">
        <f>Índice!$G$52*'Datos Generales'!P219</f>
        <v>0</v>
      </c>
      <c r="Q47" s="36">
        <f>Índice!$G$52*'Datos Generales'!Q219</f>
        <v>0</v>
      </c>
      <c r="R47" s="36">
        <f>Índice!$G$52*'Datos Generales'!R219</f>
        <v>0</v>
      </c>
      <c r="S47" s="36">
        <f>Índice!$G$52*'Datos Generales'!S219</f>
        <v>0</v>
      </c>
      <c r="T47" s="36">
        <f>Índice!$G$52*'Datos Generales'!T219</f>
        <v>0</v>
      </c>
      <c r="U47" s="36">
        <f>Índice!$G$52*'Datos Generales'!U219</f>
        <v>0</v>
      </c>
      <c r="V47" s="36">
        <f>Índice!$G$52*'Datos Generales'!V219</f>
        <v>0</v>
      </c>
      <c r="W47" s="36">
        <f>Índice!$G$52*'Datos Generales'!W219</f>
        <v>0</v>
      </c>
      <c r="X47" s="36">
        <f>Índice!$G$52*'Datos Generales'!X219</f>
        <v>0</v>
      </c>
      <c r="Y47" s="36">
        <f>Índice!$G$52*'Datos Generales'!Y219</f>
        <v>0</v>
      </c>
      <c r="Z47" s="36">
        <f>Índice!$G$52*'Datos Generales'!Z219</f>
        <v>0</v>
      </c>
      <c r="AA47" s="36">
        <f>Índice!$G$52*'Datos Generales'!AA219</f>
        <v>0</v>
      </c>
      <c r="AB47" s="36">
        <f>Índice!$G$52*'Datos Generales'!AB219</f>
        <v>0</v>
      </c>
      <c r="AC47" s="36">
        <f>Índice!$G$52*'Datos Generales'!AC219</f>
        <v>0</v>
      </c>
      <c r="AD47" s="36">
        <f>Índice!$G$52*'Datos Generales'!AD219</f>
        <v>0</v>
      </c>
      <c r="AE47" s="36">
        <f>Índice!$G$52*'Datos Generales'!AE219</f>
        <v>0</v>
      </c>
      <c r="AF47" s="36">
        <f>Índice!$G$52*'Datos Generales'!AF219</f>
        <v>0</v>
      </c>
      <c r="AG47" s="36">
        <f>Índice!$G$52*'Datos Generales'!AG219</f>
        <v>0</v>
      </c>
      <c r="AH47" s="36">
        <f>Índice!$G$52*'Datos Generales'!AH219</f>
        <v>0</v>
      </c>
      <c r="AI47" s="36">
        <f>Índice!$G$52*'Datos Generales'!AI219</f>
        <v>0</v>
      </c>
      <c r="AJ47" s="36">
        <f>Índice!$G$52*'Datos Generales'!AJ219</f>
        <v>0</v>
      </c>
      <c r="AK47" s="36">
        <f>Índice!$G$52*'Datos Generales'!AK219</f>
        <v>0</v>
      </c>
      <c r="AL47" s="36">
        <f>Índice!$G$52*'Datos Generales'!AL219</f>
        <v>0</v>
      </c>
      <c r="AM47" s="36">
        <f>Índice!$G$52*'Datos Generales'!AM219</f>
        <v>0</v>
      </c>
      <c r="AN47" s="36">
        <f>Índice!$G$52*'Datos Generales'!AN219</f>
        <v>0</v>
      </c>
      <c r="AO47" s="36">
        <f>Índice!$G$52*'Datos Generales'!AO219</f>
        <v>0</v>
      </c>
      <c r="AP47" s="36">
        <f>Índice!$G$52*'Datos Generales'!AP219</f>
        <v>0</v>
      </c>
      <c r="AQ47" s="36">
        <f>Índice!$G$52*'Datos Generales'!AQ219</f>
        <v>33.203185464625172</v>
      </c>
    </row>
    <row r="48" spans="2:43" x14ac:dyDescent="0.2">
      <c r="B48" s="50" t="str">
        <f>'Datos Generales'!B220</f>
        <v>7.42.16.00  Otros Egresos Relacionados Con Actividades De Inversión</v>
      </c>
      <c r="C48" s="36">
        <f>Índice!$G$52*'Datos Generales'!C220</f>
        <v>0</v>
      </c>
      <c r="D48" s="36">
        <f>Índice!$G$52*'Datos Generales'!D220</f>
        <v>0</v>
      </c>
      <c r="E48" s="36">
        <f>Índice!$G$52*'Datos Generales'!E220</f>
        <v>0</v>
      </c>
      <c r="F48" s="36">
        <f>Índice!$G$52*'Datos Generales'!F220</f>
        <v>0</v>
      </c>
      <c r="G48" s="36">
        <f>Índice!$G$52*'Datos Generales'!G220</f>
        <v>0</v>
      </c>
      <c r="H48" s="36">
        <f>Índice!$G$52*'Datos Generales'!H220</f>
        <v>0</v>
      </c>
      <c r="I48" s="36">
        <f>Índice!$G$52*'Datos Generales'!I220</f>
        <v>0</v>
      </c>
      <c r="J48" s="36">
        <f>Índice!$G$52*'Datos Generales'!J220</f>
        <v>0</v>
      </c>
      <c r="K48" s="36">
        <f>Índice!$G$52*'Datos Generales'!K220</f>
        <v>0</v>
      </c>
      <c r="L48" s="36">
        <f>Índice!$G$52*'Datos Generales'!L220</f>
        <v>0</v>
      </c>
      <c r="M48" s="36">
        <f>Índice!$G$52*'Datos Generales'!M220</f>
        <v>0</v>
      </c>
      <c r="N48" s="36">
        <f>Índice!$G$52*'Datos Generales'!N220</f>
        <v>0</v>
      </c>
      <c r="O48" s="36">
        <f>Índice!$G$52*'Datos Generales'!O220</f>
        <v>0</v>
      </c>
      <c r="P48" s="36">
        <f>Índice!$G$52*'Datos Generales'!P220</f>
        <v>0</v>
      </c>
      <c r="Q48" s="36">
        <f>Índice!$G$52*'Datos Generales'!Q220</f>
        <v>0</v>
      </c>
      <c r="R48" s="36">
        <f>Índice!$G$52*'Datos Generales'!R220</f>
        <v>0</v>
      </c>
      <c r="S48" s="36">
        <f>Índice!$G$52*'Datos Generales'!S220</f>
        <v>0</v>
      </c>
      <c r="T48" s="36">
        <f>Índice!$G$52*'Datos Generales'!T220</f>
        <v>0</v>
      </c>
      <c r="U48" s="36">
        <f>Índice!$G$52*'Datos Generales'!U220</f>
        <v>4328.8312852932686</v>
      </c>
      <c r="V48" s="36">
        <f>Índice!$G$52*'Datos Generales'!V220</f>
        <v>0</v>
      </c>
      <c r="W48" s="36">
        <f>Índice!$G$52*'Datos Generales'!W220</f>
        <v>0</v>
      </c>
      <c r="X48" s="36">
        <f>Índice!$G$52*'Datos Generales'!X220</f>
        <v>0</v>
      </c>
      <c r="Y48" s="36">
        <f>Índice!$G$52*'Datos Generales'!Y220</f>
        <v>0</v>
      </c>
      <c r="Z48" s="36">
        <f>Índice!$G$52*'Datos Generales'!Z220</f>
        <v>0</v>
      </c>
      <c r="AA48" s="36">
        <f>Índice!$G$52*'Datos Generales'!AA220</f>
        <v>0</v>
      </c>
      <c r="AB48" s="36">
        <f>Índice!$G$52*'Datos Generales'!AB220</f>
        <v>0</v>
      </c>
      <c r="AC48" s="36">
        <f>Índice!$G$52*'Datos Generales'!AC220</f>
        <v>0</v>
      </c>
      <c r="AD48" s="36">
        <f>Índice!$G$52*'Datos Generales'!AD220</f>
        <v>0</v>
      </c>
      <c r="AE48" s="36">
        <f>Índice!$G$52*'Datos Generales'!AE220</f>
        <v>0</v>
      </c>
      <c r="AF48" s="36">
        <f>Índice!$G$52*'Datos Generales'!AF220</f>
        <v>0</v>
      </c>
      <c r="AG48" s="36">
        <f>Índice!$G$52*'Datos Generales'!AG220</f>
        <v>0</v>
      </c>
      <c r="AH48" s="36">
        <f>Índice!$G$52*'Datos Generales'!AH220</f>
        <v>0</v>
      </c>
      <c r="AI48" s="36">
        <f>Índice!$G$52*'Datos Generales'!AI220</f>
        <v>0</v>
      </c>
      <c r="AJ48" s="36">
        <f>Índice!$G$52*'Datos Generales'!AJ220</f>
        <v>0</v>
      </c>
      <c r="AK48" s="36">
        <f>Índice!$G$52*'Datos Generales'!AK220</f>
        <v>0</v>
      </c>
      <c r="AL48" s="36">
        <f>Índice!$G$52*'Datos Generales'!AL220</f>
        <v>0</v>
      </c>
      <c r="AM48" s="36">
        <f>Índice!$G$52*'Datos Generales'!AM220</f>
        <v>0</v>
      </c>
      <c r="AN48" s="36">
        <f>Índice!$G$52*'Datos Generales'!AN220</f>
        <v>0</v>
      </c>
      <c r="AO48" s="36">
        <f>Índice!$G$52*'Datos Generales'!AO220</f>
        <v>0</v>
      </c>
      <c r="AP48" s="36">
        <f>Índice!$G$52*'Datos Generales'!AP220</f>
        <v>0</v>
      </c>
      <c r="AQ48" s="36">
        <f>Índice!$G$52*'Datos Generales'!AQ220</f>
        <v>4328.8312852932686</v>
      </c>
    </row>
    <row r="49" spans="2:43" x14ac:dyDescent="0.2">
      <c r="B49" s="49" t="str">
        <f>'Datos Generales'!B221</f>
        <v xml:space="preserve">7.42.00.00  Total Egresos De Efectivo De Las Actividades De Inversión </v>
      </c>
      <c r="C49" s="33">
        <f>Índice!$G$52*'Datos Generales'!C221</f>
        <v>0</v>
      </c>
      <c r="D49" s="33">
        <f>Índice!$G$52*'Datos Generales'!D221</f>
        <v>0</v>
      </c>
      <c r="E49" s="33">
        <f>Índice!$G$52*'Datos Generales'!E221</f>
        <v>751.46020873781299</v>
      </c>
      <c r="F49" s="33">
        <f>Índice!$G$52*'Datos Generales'!F221</f>
        <v>0</v>
      </c>
      <c r="G49" s="33">
        <f>Índice!$G$52*'Datos Generales'!G221</f>
        <v>0</v>
      </c>
      <c r="H49" s="33">
        <f>Índice!$G$52*'Datos Generales'!H221</f>
        <v>0</v>
      </c>
      <c r="I49" s="33">
        <f>Índice!$G$52*'Datos Generales'!I221</f>
        <v>10094.482794048057</v>
      </c>
      <c r="J49" s="33">
        <f>Índice!$G$52*'Datos Generales'!J221</f>
        <v>0</v>
      </c>
      <c r="K49" s="33">
        <f>Índice!$G$52*'Datos Generales'!K221</f>
        <v>0</v>
      </c>
      <c r="L49" s="33">
        <f>Índice!$G$52*'Datos Generales'!L221</f>
        <v>302.5368118206062</v>
      </c>
      <c r="M49" s="33">
        <f>Índice!$G$52*'Datos Generales'!M221</f>
        <v>172.3435835694581</v>
      </c>
      <c r="N49" s="33">
        <f>Índice!$G$52*'Datos Generales'!N221</f>
        <v>152.03384819816588</v>
      </c>
      <c r="O49" s="33">
        <f>Índice!$G$52*'Datos Generales'!O221</f>
        <v>70392.522207181755</v>
      </c>
      <c r="P49" s="33">
        <f>Índice!$G$52*'Datos Generales'!P221</f>
        <v>0</v>
      </c>
      <c r="Q49" s="33">
        <f>Índice!$G$52*'Datos Generales'!Q221</f>
        <v>0</v>
      </c>
      <c r="R49" s="33">
        <f>Índice!$G$52*'Datos Generales'!R221</f>
        <v>0</v>
      </c>
      <c r="S49" s="33">
        <f>Índice!$G$52*'Datos Generales'!S221</f>
        <v>7088.3698018388986</v>
      </c>
      <c r="T49" s="33">
        <f>Índice!$G$52*'Datos Generales'!T221</f>
        <v>0</v>
      </c>
      <c r="U49" s="33">
        <f>Índice!$G$52*'Datos Generales'!U221</f>
        <v>4400.6467817234161</v>
      </c>
      <c r="V49" s="33">
        <f>Índice!$G$52*'Datos Generales'!V221</f>
        <v>0</v>
      </c>
      <c r="W49" s="33">
        <f>Índice!$G$52*'Datos Generales'!W221</f>
        <v>284.71051142771319</v>
      </c>
      <c r="X49" s="33">
        <f>Índice!$G$52*'Datos Generales'!X221</f>
        <v>0</v>
      </c>
      <c r="Y49" s="33">
        <f>Índice!$G$52*'Datos Generales'!Y221</f>
        <v>257.32468735084507</v>
      </c>
      <c r="Z49" s="33">
        <f>Índice!$G$52*'Datos Generales'!Z221</f>
        <v>563.56964181043099</v>
      </c>
      <c r="AA49" s="33">
        <f>Índice!$G$52*'Datos Generales'!AA221</f>
        <v>2351.2345903710084</v>
      </c>
      <c r="AB49" s="33">
        <f>Índice!$G$52*'Datos Generales'!AB221</f>
        <v>0</v>
      </c>
      <c r="AC49" s="33">
        <f>Índice!$G$52*'Datos Generales'!AC221</f>
        <v>0</v>
      </c>
      <c r="AD49" s="33">
        <f>Índice!$G$52*'Datos Generales'!AD221</f>
        <v>0</v>
      </c>
      <c r="AE49" s="33">
        <f>Índice!$G$52*'Datos Generales'!AE221</f>
        <v>0</v>
      </c>
      <c r="AF49" s="33">
        <f>Índice!$G$52*'Datos Generales'!AF221</f>
        <v>0</v>
      </c>
      <c r="AG49" s="33">
        <f>Índice!$G$52*'Datos Generales'!AG221</f>
        <v>36234.813199763092</v>
      </c>
      <c r="AH49" s="33">
        <f>Índice!$G$52*'Datos Generales'!AH221</f>
        <v>0</v>
      </c>
      <c r="AI49" s="33">
        <f>Índice!$G$52*'Datos Generales'!AI221</f>
        <v>0</v>
      </c>
      <c r="AJ49" s="33">
        <f>Índice!$G$52*'Datos Generales'!AJ221</f>
        <v>0</v>
      </c>
      <c r="AK49" s="33">
        <f>Índice!$G$52*'Datos Generales'!AK221</f>
        <v>0</v>
      </c>
      <c r="AL49" s="33">
        <f>Índice!$G$52*'Datos Generales'!AL221</f>
        <v>0</v>
      </c>
      <c r="AM49" s="33">
        <f>Índice!$G$52*'Datos Generales'!AM221</f>
        <v>0</v>
      </c>
      <c r="AN49" s="33">
        <f>Índice!$G$52*'Datos Generales'!AN221</f>
        <v>0</v>
      </c>
      <c r="AO49" s="33">
        <f>Índice!$G$52*'Datos Generales'!AO221</f>
        <v>0</v>
      </c>
      <c r="AP49" s="33">
        <f>Índice!$G$52*'Datos Generales'!AP221</f>
        <v>0</v>
      </c>
      <c r="AQ49" s="33">
        <f>Índice!$G$52*'Datos Generales'!AQ221</f>
        <v>133046.04866784127</v>
      </c>
    </row>
    <row r="50" spans="2:43" x14ac:dyDescent="0.2">
      <c r="B50" s="53" t="str">
        <f>'Datos Generales'!B222</f>
        <v xml:space="preserve">7.40.00.00  Total Flujo De Efectivo Neto De Actividades De Inversión </v>
      </c>
      <c r="C50" s="33">
        <f>Índice!$G$52*'Datos Generales'!C222</f>
        <v>0</v>
      </c>
      <c r="D50" s="33">
        <f>Índice!$G$52*'Datos Generales'!D222</f>
        <v>3061.7691514510916</v>
      </c>
      <c r="E50" s="33">
        <f>Índice!$G$52*'Datos Generales'!E222</f>
        <v>-489.98512320388971</v>
      </c>
      <c r="F50" s="33">
        <f>Índice!$G$52*'Datos Generales'!F222</f>
        <v>0</v>
      </c>
      <c r="G50" s="33">
        <f>Índice!$G$52*'Datos Generales'!G222</f>
        <v>0</v>
      </c>
      <c r="H50" s="33">
        <f>Índice!$G$52*'Datos Generales'!H222</f>
        <v>0</v>
      </c>
      <c r="I50" s="33">
        <f>Índice!$G$52*'Datos Generales'!I222</f>
        <v>-10094.482794048057</v>
      </c>
      <c r="J50" s="33">
        <f>Índice!$G$52*'Datos Generales'!J222</f>
        <v>0</v>
      </c>
      <c r="K50" s="33">
        <f>Índice!$G$52*'Datos Generales'!K222</f>
        <v>1955.9261732614341</v>
      </c>
      <c r="L50" s="33">
        <f>Índice!$G$52*'Datos Generales'!L222</f>
        <v>-302.5368118206062</v>
      </c>
      <c r="M50" s="33">
        <f>Índice!$G$52*'Datos Generales'!M222</f>
        <v>-172.3435835694581</v>
      </c>
      <c r="N50" s="33">
        <f>Índice!$G$52*'Datos Generales'!N222</f>
        <v>-77.190602273805851</v>
      </c>
      <c r="O50" s="33">
        <f>Índice!$G$52*'Datos Generales'!O222</f>
        <v>-70392.522207181755</v>
      </c>
      <c r="P50" s="33">
        <f>Índice!$G$52*'Datos Generales'!P222</f>
        <v>0</v>
      </c>
      <c r="Q50" s="33">
        <f>Índice!$G$52*'Datos Generales'!Q222</f>
        <v>0</v>
      </c>
      <c r="R50" s="33">
        <f>Índice!$G$52*'Datos Generales'!R222</f>
        <v>0</v>
      </c>
      <c r="S50" s="33">
        <f>Índice!$G$52*'Datos Generales'!S222</f>
        <v>-5357.0414056650216</v>
      </c>
      <c r="T50" s="33">
        <f>Índice!$G$52*'Datos Generales'!T222</f>
        <v>0</v>
      </c>
      <c r="U50" s="33">
        <f>Índice!$G$52*'Datos Generales'!U222</f>
        <v>-4400.6467817234161</v>
      </c>
      <c r="V50" s="33">
        <f>Índice!$G$52*'Datos Generales'!V222</f>
        <v>0</v>
      </c>
      <c r="W50" s="33">
        <f>Índice!$G$52*'Datos Generales'!W222</f>
        <v>-284.71051142771319</v>
      </c>
      <c r="X50" s="33">
        <f>Índice!$G$52*'Datos Generales'!X222</f>
        <v>0</v>
      </c>
      <c r="Y50" s="33">
        <f>Índice!$G$52*'Datos Generales'!Y222</f>
        <v>-257.32468735084507</v>
      </c>
      <c r="Z50" s="33">
        <f>Índice!$G$52*'Datos Generales'!Z222</f>
        <v>-563.56964181043099</v>
      </c>
      <c r="AA50" s="33">
        <f>Índice!$G$52*'Datos Generales'!AA222</f>
        <v>-2351.2345903710084</v>
      </c>
      <c r="AB50" s="33">
        <f>Índice!$G$52*'Datos Generales'!AB222</f>
        <v>0</v>
      </c>
      <c r="AC50" s="33">
        <f>Índice!$G$52*'Datos Generales'!AC222</f>
        <v>0</v>
      </c>
      <c r="AD50" s="33">
        <f>Índice!$G$52*'Datos Generales'!AD222</f>
        <v>0</v>
      </c>
      <c r="AE50" s="33">
        <f>Índice!$G$52*'Datos Generales'!AE222</f>
        <v>0</v>
      </c>
      <c r="AF50" s="33">
        <f>Índice!$G$52*'Datos Generales'!AF222</f>
        <v>0</v>
      </c>
      <c r="AG50" s="33">
        <f>Índice!$G$52*'Datos Generales'!AG222</f>
        <v>-36234.813199763092</v>
      </c>
      <c r="AH50" s="33">
        <f>Índice!$G$52*'Datos Generales'!AH222</f>
        <v>0</v>
      </c>
      <c r="AI50" s="33">
        <f>Índice!$G$52*'Datos Generales'!AI222</f>
        <v>0</v>
      </c>
      <c r="AJ50" s="33">
        <f>Índice!$G$52*'Datos Generales'!AJ222</f>
        <v>0</v>
      </c>
      <c r="AK50" s="33">
        <f>Índice!$G$52*'Datos Generales'!AK222</f>
        <v>0</v>
      </c>
      <c r="AL50" s="33">
        <f>Índice!$G$52*'Datos Generales'!AL222</f>
        <v>0</v>
      </c>
      <c r="AM50" s="33">
        <f>Índice!$G$52*'Datos Generales'!AM222</f>
        <v>0</v>
      </c>
      <c r="AN50" s="33">
        <f>Índice!$G$52*'Datos Generales'!AN222</f>
        <v>0</v>
      </c>
      <c r="AO50" s="33">
        <f>Índice!$G$52*'Datos Generales'!AO222</f>
        <v>0</v>
      </c>
      <c r="AP50" s="33">
        <f>Índice!$G$52*'Datos Generales'!AP222</f>
        <v>0</v>
      </c>
      <c r="AQ50" s="33">
        <f>Índice!$G$52*'Datos Generales'!AQ222</f>
        <v>-125960.70661549657</v>
      </c>
    </row>
    <row r="51" spans="2:43" x14ac:dyDescent="0.2">
      <c r="B51" s="50" t="str">
        <f>'Datos Generales'!B223</f>
        <v>7.51.11.00  Ingresos Por Emisión De Instrumentos De Patrimonio</v>
      </c>
      <c r="C51" s="36">
        <f>Índice!$G$52*'Datos Generales'!C223</f>
        <v>0</v>
      </c>
      <c r="D51" s="36">
        <f>Índice!$G$52*'Datos Generales'!D223</f>
        <v>0</v>
      </c>
      <c r="E51" s="36">
        <f>Índice!$G$52*'Datos Generales'!E223</f>
        <v>0</v>
      </c>
      <c r="F51" s="36">
        <f>Índice!$G$52*'Datos Generales'!F223</f>
        <v>0</v>
      </c>
      <c r="G51" s="36">
        <f>Índice!$G$52*'Datos Generales'!G223</f>
        <v>0</v>
      </c>
      <c r="H51" s="36">
        <f>Índice!$G$52*'Datos Generales'!H223</f>
        <v>0</v>
      </c>
      <c r="I51" s="36">
        <f>Índice!$G$52*'Datos Generales'!I223</f>
        <v>0</v>
      </c>
      <c r="J51" s="36">
        <f>Índice!$G$52*'Datos Generales'!J223</f>
        <v>0</v>
      </c>
      <c r="K51" s="36">
        <f>Índice!$G$52*'Datos Generales'!K223</f>
        <v>0</v>
      </c>
      <c r="L51" s="36">
        <f>Índice!$G$52*'Datos Generales'!L223</f>
        <v>0</v>
      </c>
      <c r="M51" s="36">
        <f>Índice!$G$52*'Datos Generales'!M223</f>
        <v>0</v>
      </c>
      <c r="N51" s="36">
        <f>Índice!$G$52*'Datos Generales'!N223</f>
        <v>0</v>
      </c>
      <c r="O51" s="36">
        <f>Índice!$G$52*'Datos Generales'!O223</f>
        <v>0</v>
      </c>
      <c r="P51" s="36">
        <f>Índice!$G$52*'Datos Generales'!P223</f>
        <v>0</v>
      </c>
      <c r="Q51" s="36">
        <f>Índice!$G$52*'Datos Generales'!Q223</f>
        <v>0</v>
      </c>
      <c r="R51" s="36">
        <f>Índice!$G$52*'Datos Generales'!R223</f>
        <v>0</v>
      </c>
      <c r="S51" s="36">
        <f>Índice!$G$52*'Datos Generales'!S223</f>
        <v>0</v>
      </c>
      <c r="T51" s="36">
        <f>Índice!$G$52*'Datos Generales'!T223</f>
        <v>0</v>
      </c>
      <c r="U51" s="36">
        <f>Índice!$G$52*'Datos Generales'!U223</f>
        <v>0</v>
      </c>
      <c r="V51" s="36">
        <f>Índice!$G$52*'Datos Generales'!V223</f>
        <v>0</v>
      </c>
      <c r="W51" s="36">
        <f>Índice!$G$52*'Datos Generales'!W223</f>
        <v>0</v>
      </c>
      <c r="X51" s="36">
        <f>Índice!$G$52*'Datos Generales'!X223</f>
        <v>0</v>
      </c>
      <c r="Y51" s="36">
        <f>Índice!$G$52*'Datos Generales'!Y223</f>
        <v>0</v>
      </c>
      <c r="Z51" s="36">
        <f>Índice!$G$52*'Datos Generales'!Z223</f>
        <v>0</v>
      </c>
      <c r="AA51" s="36">
        <f>Índice!$G$52*'Datos Generales'!AA223</f>
        <v>0</v>
      </c>
      <c r="AB51" s="36">
        <f>Índice!$G$52*'Datos Generales'!AB223</f>
        <v>0</v>
      </c>
      <c r="AC51" s="36">
        <f>Índice!$G$52*'Datos Generales'!AC223</f>
        <v>0</v>
      </c>
      <c r="AD51" s="36">
        <f>Índice!$G$52*'Datos Generales'!AD223</f>
        <v>0</v>
      </c>
      <c r="AE51" s="36">
        <f>Índice!$G$52*'Datos Generales'!AE223</f>
        <v>0</v>
      </c>
      <c r="AF51" s="36">
        <f>Índice!$G$52*'Datos Generales'!AF223</f>
        <v>0</v>
      </c>
      <c r="AG51" s="36">
        <f>Índice!$G$52*'Datos Generales'!AG223</f>
        <v>0</v>
      </c>
      <c r="AH51" s="36">
        <f>Índice!$G$52*'Datos Generales'!AH223</f>
        <v>0</v>
      </c>
      <c r="AI51" s="36">
        <f>Índice!$G$52*'Datos Generales'!AI223</f>
        <v>0</v>
      </c>
      <c r="AJ51" s="36">
        <f>Índice!$G$52*'Datos Generales'!AJ223</f>
        <v>0</v>
      </c>
      <c r="AK51" s="36">
        <f>Índice!$G$52*'Datos Generales'!AK223</f>
        <v>0</v>
      </c>
      <c r="AL51" s="36">
        <f>Índice!$G$52*'Datos Generales'!AL223</f>
        <v>0</v>
      </c>
      <c r="AM51" s="36">
        <f>Índice!$G$52*'Datos Generales'!AM223</f>
        <v>0</v>
      </c>
      <c r="AN51" s="36">
        <f>Índice!$G$52*'Datos Generales'!AN223</f>
        <v>0</v>
      </c>
      <c r="AO51" s="36">
        <f>Índice!$G$52*'Datos Generales'!AO223</f>
        <v>0</v>
      </c>
      <c r="AP51" s="36">
        <f>Índice!$G$52*'Datos Generales'!AP223</f>
        <v>0</v>
      </c>
      <c r="AQ51" s="36">
        <f>Índice!$G$52*'Datos Generales'!AQ223</f>
        <v>0</v>
      </c>
    </row>
    <row r="52" spans="2:43" x14ac:dyDescent="0.2">
      <c r="B52" s="50" t="str">
        <f>'Datos Generales'!B224</f>
        <v>7.51.12.00  Ingresos Por Préstamos A Relacionados</v>
      </c>
      <c r="C52" s="36">
        <f>Índice!$G$52*'Datos Generales'!C224</f>
        <v>0</v>
      </c>
      <c r="D52" s="36">
        <f>Índice!$G$52*'Datos Generales'!D224</f>
        <v>0</v>
      </c>
      <c r="E52" s="36">
        <f>Índice!$G$52*'Datos Generales'!E224</f>
        <v>0</v>
      </c>
      <c r="F52" s="36">
        <f>Índice!$G$52*'Datos Generales'!F224</f>
        <v>0</v>
      </c>
      <c r="G52" s="36">
        <f>Índice!$G$52*'Datos Generales'!G224</f>
        <v>0</v>
      </c>
      <c r="H52" s="36">
        <f>Índice!$G$52*'Datos Generales'!H224</f>
        <v>0</v>
      </c>
      <c r="I52" s="36">
        <f>Índice!$G$52*'Datos Generales'!I224</f>
        <v>0</v>
      </c>
      <c r="J52" s="36">
        <f>Índice!$G$52*'Datos Generales'!J224</f>
        <v>0</v>
      </c>
      <c r="K52" s="36">
        <f>Índice!$G$52*'Datos Generales'!K224</f>
        <v>0</v>
      </c>
      <c r="L52" s="36">
        <f>Índice!$G$52*'Datos Generales'!L224</f>
        <v>0</v>
      </c>
      <c r="M52" s="36">
        <f>Índice!$G$52*'Datos Generales'!M224</f>
        <v>7357.1250940218279</v>
      </c>
      <c r="N52" s="36">
        <f>Índice!$G$52*'Datos Generales'!N224</f>
        <v>0</v>
      </c>
      <c r="O52" s="36">
        <f>Índice!$G$52*'Datos Generales'!O224</f>
        <v>0</v>
      </c>
      <c r="P52" s="36">
        <f>Índice!$G$52*'Datos Generales'!P224</f>
        <v>0</v>
      </c>
      <c r="Q52" s="36">
        <f>Índice!$G$52*'Datos Generales'!Q224</f>
        <v>0</v>
      </c>
      <c r="R52" s="36">
        <f>Índice!$G$52*'Datos Generales'!R224</f>
        <v>0</v>
      </c>
      <c r="S52" s="36">
        <f>Índice!$G$52*'Datos Generales'!S224</f>
        <v>0</v>
      </c>
      <c r="T52" s="36">
        <f>Índice!$G$52*'Datos Generales'!T224</f>
        <v>0</v>
      </c>
      <c r="U52" s="36">
        <f>Índice!$G$52*'Datos Generales'!U224</f>
        <v>18608.174175201915</v>
      </c>
      <c r="V52" s="36">
        <f>Índice!$G$52*'Datos Generales'!V224</f>
        <v>0</v>
      </c>
      <c r="W52" s="36">
        <f>Índice!$G$52*'Datos Generales'!W224</f>
        <v>0</v>
      </c>
      <c r="X52" s="36">
        <f>Índice!$G$52*'Datos Generales'!X224</f>
        <v>0</v>
      </c>
      <c r="Y52" s="36">
        <f>Índice!$G$52*'Datos Generales'!Y224</f>
        <v>0</v>
      </c>
      <c r="Z52" s="36">
        <f>Índice!$G$52*'Datos Generales'!Z224</f>
        <v>0</v>
      </c>
      <c r="AA52" s="36">
        <f>Índice!$G$52*'Datos Generales'!AA224</f>
        <v>0</v>
      </c>
      <c r="AB52" s="36">
        <f>Índice!$G$52*'Datos Generales'!AB224</f>
        <v>0</v>
      </c>
      <c r="AC52" s="36">
        <f>Índice!$G$52*'Datos Generales'!AC224</f>
        <v>0</v>
      </c>
      <c r="AD52" s="36">
        <f>Índice!$G$52*'Datos Generales'!AD224</f>
        <v>0</v>
      </c>
      <c r="AE52" s="36">
        <f>Índice!$G$52*'Datos Generales'!AE224</f>
        <v>0</v>
      </c>
      <c r="AF52" s="36">
        <f>Índice!$G$52*'Datos Generales'!AF224</f>
        <v>0</v>
      </c>
      <c r="AG52" s="36">
        <f>Índice!$G$52*'Datos Generales'!AG224</f>
        <v>0</v>
      </c>
      <c r="AH52" s="36">
        <f>Índice!$G$52*'Datos Generales'!AH224</f>
        <v>0</v>
      </c>
      <c r="AI52" s="36">
        <f>Índice!$G$52*'Datos Generales'!AI224</f>
        <v>0</v>
      </c>
      <c r="AJ52" s="36">
        <f>Índice!$G$52*'Datos Generales'!AJ224</f>
        <v>0</v>
      </c>
      <c r="AK52" s="36">
        <f>Índice!$G$52*'Datos Generales'!AK224</f>
        <v>0</v>
      </c>
      <c r="AL52" s="36">
        <f>Índice!$G$52*'Datos Generales'!AL224</f>
        <v>0</v>
      </c>
      <c r="AM52" s="36">
        <f>Índice!$G$52*'Datos Generales'!AM224</f>
        <v>0</v>
      </c>
      <c r="AN52" s="36">
        <f>Índice!$G$52*'Datos Generales'!AN224</f>
        <v>0</v>
      </c>
      <c r="AO52" s="36">
        <f>Índice!$G$52*'Datos Generales'!AO224</f>
        <v>0</v>
      </c>
      <c r="AP52" s="36">
        <f>Índice!$G$52*'Datos Generales'!AP224</f>
        <v>0</v>
      </c>
      <c r="AQ52" s="36">
        <f>Índice!$G$52*'Datos Generales'!AQ224</f>
        <v>25965.299269223746</v>
      </c>
    </row>
    <row r="53" spans="2:43" x14ac:dyDescent="0.2">
      <c r="B53" s="50" t="str">
        <f>'Datos Generales'!B225</f>
        <v>7.51.13.00  Ingresos Por Préstamos Bancarios</v>
      </c>
      <c r="C53" s="36">
        <f>Índice!$G$52*'Datos Generales'!C225</f>
        <v>0</v>
      </c>
      <c r="D53" s="36">
        <f>Índice!$G$52*'Datos Generales'!D225</f>
        <v>0</v>
      </c>
      <c r="E53" s="36">
        <f>Índice!$G$52*'Datos Generales'!E225</f>
        <v>0</v>
      </c>
      <c r="F53" s="36">
        <f>Índice!$G$52*'Datos Generales'!F225</f>
        <v>0</v>
      </c>
      <c r="G53" s="36">
        <f>Índice!$G$52*'Datos Generales'!G225</f>
        <v>0</v>
      </c>
      <c r="H53" s="36">
        <f>Índice!$G$52*'Datos Generales'!H225</f>
        <v>0</v>
      </c>
      <c r="I53" s="36">
        <f>Índice!$G$52*'Datos Generales'!I225</f>
        <v>0</v>
      </c>
      <c r="J53" s="36">
        <f>Índice!$G$52*'Datos Generales'!J225</f>
        <v>0</v>
      </c>
      <c r="K53" s="36">
        <f>Índice!$G$52*'Datos Generales'!K225</f>
        <v>0</v>
      </c>
      <c r="L53" s="36">
        <f>Índice!$G$52*'Datos Generales'!L225</f>
        <v>0</v>
      </c>
      <c r="M53" s="36">
        <f>Índice!$G$52*'Datos Generales'!M225</f>
        <v>0</v>
      </c>
      <c r="N53" s="36">
        <f>Índice!$G$52*'Datos Generales'!N225</f>
        <v>0</v>
      </c>
      <c r="O53" s="36">
        <f>Índice!$G$52*'Datos Generales'!O225</f>
        <v>0</v>
      </c>
      <c r="P53" s="36">
        <f>Índice!$G$52*'Datos Generales'!P225</f>
        <v>0</v>
      </c>
      <c r="Q53" s="36">
        <f>Índice!$G$52*'Datos Generales'!Q225</f>
        <v>0</v>
      </c>
      <c r="R53" s="36">
        <f>Índice!$G$52*'Datos Generales'!R225</f>
        <v>0</v>
      </c>
      <c r="S53" s="36">
        <f>Índice!$G$52*'Datos Generales'!S225</f>
        <v>0</v>
      </c>
      <c r="T53" s="36">
        <f>Índice!$G$52*'Datos Generales'!T225</f>
        <v>0</v>
      </c>
      <c r="U53" s="36">
        <f>Índice!$G$52*'Datos Generales'!U225</f>
        <v>0</v>
      </c>
      <c r="V53" s="36">
        <f>Índice!$G$52*'Datos Generales'!V225</f>
        <v>0</v>
      </c>
      <c r="W53" s="36">
        <f>Índice!$G$52*'Datos Generales'!W225</f>
        <v>0</v>
      </c>
      <c r="X53" s="36">
        <f>Índice!$G$52*'Datos Generales'!X225</f>
        <v>0</v>
      </c>
      <c r="Y53" s="36">
        <f>Índice!$G$52*'Datos Generales'!Y225</f>
        <v>0</v>
      </c>
      <c r="Z53" s="36">
        <f>Índice!$G$52*'Datos Generales'!Z225</f>
        <v>0</v>
      </c>
      <c r="AA53" s="36">
        <f>Índice!$G$52*'Datos Generales'!AA225</f>
        <v>0</v>
      </c>
      <c r="AB53" s="36">
        <f>Índice!$G$52*'Datos Generales'!AB225</f>
        <v>0</v>
      </c>
      <c r="AC53" s="36">
        <f>Índice!$G$52*'Datos Generales'!AC225</f>
        <v>0</v>
      </c>
      <c r="AD53" s="36">
        <f>Índice!$G$52*'Datos Generales'!AD225</f>
        <v>0</v>
      </c>
      <c r="AE53" s="36">
        <f>Índice!$G$52*'Datos Generales'!AE225</f>
        <v>0</v>
      </c>
      <c r="AF53" s="36">
        <f>Índice!$G$52*'Datos Generales'!AF225</f>
        <v>0</v>
      </c>
      <c r="AG53" s="36">
        <f>Índice!$G$52*'Datos Generales'!AG225</f>
        <v>0</v>
      </c>
      <c r="AH53" s="36">
        <f>Índice!$G$52*'Datos Generales'!AH225</f>
        <v>0</v>
      </c>
      <c r="AI53" s="36">
        <f>Índice!$G$52*'Datos Generales'!AI225</f>
        <v>0</v>
      </c>
      <c r="AJ53" s="36">
        <f>Índice!$G$52*'Datos Generales'!AJ225</f>
        <v>0</v>
      </c>
      <c r="AK53" s="36">
        <f>Índice!$G$52*'Datos Generales'!AK225</f>
        <v>0</v>
      </c>
      <c r="AL53" s="36">
        <f>Índice!$G$52*'Datos Generales'!AL225</f>
        <v>0</v>
      </c>
      <c r="AM53" s="36">
        <f>Índice!$G$52*'Datos Generales'!AM225</f>
        <v>0</v>
      </c>
      <c r="AN53" s="36">
        <f>Índice!$G$52*'Datos Generales'!AN225</f>
        <v>0</v>
      </c>
      <c r="AO53" s="36">
        <f>Índice!$G$52*'Datos Generales'!AO225</f>
        <v>0</v>
      </c>
      <c r="AP53" s="36">
        <f>Índice!$G$52*'Datos Generales'!AP225</f>
        <v>0</v>
      </c>
      <c r="AQ53" s="36">
        <f>Índice!$G$52*'Datos Generales'!AQ225</f>
        <v>0</v>
      </c>
    </row>
    <row r="54" spans="2:43" x14ac:dyDescent="0.2">
      <c r="B54" s="50" t="str">
        <f>'Datos Generales'!B226</f>
        <v>7.51.14.00  Aumentos De Capital</v>
      </c>
      <c r="C54" s="36">
        <f>Índice!$G$52*'Datos Generales'!C226</f>
        <v>0</v>
      </c>
      <c r="D54" s="36">
        <f>Índice!$G$52*'Datos Generales'!D226</f>
        <v>10205.897171503639</v>
      </c>
      <c r="E54" s="36">
        <f>Índice!$G$52*'Datos Generales'!E226</f>
        <v>0</v>
      </c>
      <c r="F54" s="36">
        <f>Índice!$G$52*'Datos Generales'!F226</f>
        <v>0</v>
      </c>
      <c r="G54" s="36">
        <f>Índice!$G$52*'Datos Generales'!G226</f>
        <v>0</v>
      </c>
      <c r="H54" s="36">
        <f>Índice!$G$52*'Datos Generales'!H226</f>
        <v>0</v>
      </c>
      <c r="I54" s="36">
        <f>Índice!$G$52*'Datos Generales'!I226</f>
        <v>0</v>
      </c>
      <c r="J54" s="36">
        <f>Índice!$G$52*'Datos Generales'!J226</f>
        <v>0</v>
      </c>
      <c r="K54" s="36">
        <f>Índice!$G$52*'Datos Generales'!K226</f>
        <v>0</v>
      </c>
      <c r="L54" s="36">
        <f>Índice!$G$52*'Datos Generales'!L226</f>
        <v>0</v>
      </c>
      <c r="M54" s="36">
        <f>Índice!$G$52*'Datos Generales'!M226</f>
        <v>0</v>
      </c>
      <c r="N54" s="36">
        <f>Índice!$G$52*'Datos Generales'!N226</f>
        <v>43718.831615283947</v>
      </c>
      <c r="O54" s="36">
        <f>Índice!$G$52*'Datos Generales'!O226</f>
        <v>0</v>
      </c>
      <c r="P54" s="36">
        <f>Índice!$G$52*'Datos Generales'!P226</f>
        <v>0</v>
      </c>
      <c r="Q54" s="36">
        <f>Índice!$G$52*'Datos Generales'!Q226</f>
        <v>0</v>
      </c>
      <c r="R54" s="36">
        <f>Índice!$G$52*'Datos Generales'!R226</f>
        <v>0</v>
      </c>
      <c r="S54" s="36">
        <f>Índice!$G$52*'Datos Generales'!S226</f>
        <v>0</v>
      </c>
      <c r="T54" s="36">
        <f>Índice!$G$52*'Datos Generales'!T226</f>
        <v>0</v>
      </c>
      <c r="U54" s="36">
        <f>Índice!$G$52*'Datos Generales'!U226</f>
        <v>0</v>
      </c>
      <c r="V54" s="36">
        <f>Índice!$G$52*'Datos Generales'!V226</f>
        <v>0</v>
      </c>
      <c r="W54" s="36">
        <f>Índice!$G$52*'Datos Generales'!W226</f>
        <v>0</v>
      </c>
      <c r="X54" s="36">
        <f>Índice!$G$52*'Datos Generales'!X226</f>
        <v>0</v>
      </c>
      <c r="Y54" s="36">
        <f>Índice!$G$52*'Datos Generales'!Y226</f>
        <v>0</v>
      </c>
      <c r="Z54" s="36">
        <f>Índice!$G$52*'Datos Generales'!Z226</f>
        <v>0</v>
      </c>
      <c r="AA54" s="36">
        <f>Índice!$G$52*'Datos Generales'!AA226</f>
        <v>0</v>
      </c>
      <c r="AB54" s="36">
        <f>Índice!$G$52*'Datos Generales'!AB226</f>
        <v>0</v>
      </c>
      <c r="AC54" s="36">
        <f>Índice!$G$52*'Datos Generales'!AC226</f>
        <v>0</v>
      </c>
      <c r="AD54" s="36">
        <f>Índice!$G$52*'Datos Generales'!AD226</f>
        <v>0</v>
      </c>
      <c r="AE54" s="36">
        <f>Índice!$G$52*'Datos Generales'!AE226</f>
        <v>0</v>
      </c>
      <c r="AF54" s="36">
        <f>Índice!$G$52*'Datos Generales'!AF226</f>
        <v>0</v>
      </c>
      <c r="AG54" s="36">
        <f>Índice!$G$52*'Datos Generales'!AG226</f>
        <v>0</v>
      </c>
      <c r="AH54" s="36">
        <f>Índice!$G$52*'Datos Generales'!AH226</f>
        <v>0</v>
      </c>
      <c r="AI54" s="36">
        <f>Índice!$G$52*'Datos Generales'!AI226</f>
        <v>0</v>
      </c>
      <c r="AJ54" s="36">
        <f>Índice!$G$52*'Datos Generales'!AJ226</f>
        <v>0</v>
      </c>
      <c r="AK54" s="36">
        <f>Índice!$G$52*'Datos Generales'!AK226</f>
        <v>0</v>
      </c>
      <c r="AL54" s="36">
        <f>Índice!$G$52*'Datos Generales'!AL226</f>
        <v>0</v>
      </c>
      <c r="AM54" s="36">
        <f>Índice!$G$52*'Datos Generales'!AM226</f>
        <v>0</v>
      </c>
      <c r="AN54" s="36">
        <f>Índice!$G$52*'Datos Generales'!AN226</f>
        <v>0</v>
      </c>
      <c r="AO54" s="36">
        <f>Índice!$G$52*'Datos Generales'!AO226</f>
        <v>0</v>
      </c>
      <c r="AP54" s="36">
        <f>Índice!$G$52*'Datos Generales'!AP226</f>
        <v>0</v>
      </c>
      <c r="AQ54" s="36">
        <f>Índice!$G$52*'Datos Generales'!AQ226</f>
        <v>53924.728786787586</v>
      </c>
    </row>
    <row r="55" spans="2:43" x14ac:dyDescent="0.2">
      <c r="B55" s="50" t="str">
        <f>'Datos Generales'!B227</f>
        <v>7.51.15.00  Otros Ingresos Relacionados Con Actividades De Financiamiento</v>
      </c>
      <c r="C55" s="36">
        <f>Índice!$G$52*'Datos Generales'!C227</f>
        <v>0</v>
      </c>
      <c r="D55" s="36">
        <f>Índice!$G$52*'Datos Generales'!D227</f>
        <v>0</v>
      </c>
      <c r="E55" s="36">
        <f>Índice!$G$52*'Datos Generales'!E227</f>
        <v>60595.7794532837</v>
      </c>
      <c r="F55" s="36">
        <f>Índice!$G$52*'Datos Generales'!F227</f>
        <v>0</v>
      </c>
      <c r="G55" s="36">
        <f>Índice!$G$52*'Datos Generales'!G227</f>
        <v>0</v>
      </c>
      <c r="H55" s="36">
        <f>Índice!$G$52*'Datos Generales'!H227</f>
        <v>0</v>
      </c>
      <c r="I55" s="36">
        <f>Índice!$G$52*'Datos Generales'!I227</f>
        <v>0</v>
      </c>
      <c r="J55" s="36">
        <f>Índice!$G$52*'Datos Generales'!J227</f>
        <v>0</v>
      </c>
      <c r="K55" s="36">
        <f>Índice!$G$52*'Datos Generales'!K227</f>
        <v>0</v>
      </c>
      <c r="L55" s="36">
        <f>Índice!$G$52*'Datos Generales'!L227</f>
        <v>0</v>
      </c>
      <c r="M55" s="36">
        <f>Índice!$G$52*'Datos Generales'!M227</f>
        <v>0</v>
      </c>
      <c r="N55" s="36">
        <f>Índice!$G$52*'Datos Generales'!N227</f>
        <v>0</v>
      </c>
      <c r="O55" s="36">
        <f>Índice!$G$52*'Datos Generales'!O227</f>
        <v>0</v>
      </c>
      <c r="P55" s="36">
        <f>Índice!$G$52*'Datos Generales'!P227</f>
        <v>0</v>
      </c>
      <c r="Q55" s="36">
        <f>Índice!$G$52*'Datos Generales'!Q227</f>
        <v>0</v>
      </c>
      <c r="R55" s="36">
        <f>Índice!$G$52*'Datos Generales'!R227</f>
        <v>0</v>
      </c>
      <c r="S55" s="36">
        <f>Índice!$G$52*'Datos Generales'!S227</f>
        <v>0</v>
      </c>
      <c r="T55" s="36">
        <f>Índice!$G$52*'Datos Generales'!T227</f>
        <v>0</v>
      </c>
      <c r="U55" s="36">
        <f>Índice!$G$52*'Datos Generales'!U227</f>
        <v>4992.7589159568188</v>
      </c>
      <c r="V55" s="36">
        <f>Índice!$G$52*'Datos Generales'!V227</f>
        <v>0</v>
      </c>
      <c r="W55" s="36">
        <f>Índice!$G$52*'Datos Generales'!W227</f>
        <v>0</v>
      </c>
      <c r="X55" s="36">
        <f>Índice!$G$52*'Datos Generales'!X227</f>
        <v>0</v>
      </c>
      <c r="Y55" s="36">
        <f>Índice!$G$52*'Datos Generales'!Y227</f>
        <v>0</v>
      </c>
      <c r="Z55" s="36">
        <f>Índice!$G$52*'Datos Generales'!Z227</f>
        <v>0</v>
      </c>
      <c r="AA55" s="36">
        <f>Índice!$G$52*'Datos Generales'!AA227</f>
        <v>0</v>
      </c>
      <c r="AB55" s="36">
        <f>Índice!$G$52*'Datos Generales'!AB227</f>
        <v>0</v>
      </c>
      <c r="AC55" s="36">
        <f>Índice!$G$52*'Datos Generales'!AC227</f>
        <v>0</v>
      </c>
      <c r="AD55" s="36">
        <f>Índice!$G$52*'Datos Generales'!AD227</f>
        <v>0</v>
      </c>
      <c r="AE55" s="36">
        <f>Índice!$G$52*'Datos Generales'!AE227</f>
        <v>0</v>
      </c>
      <c r="AF55" s="36">
        <f>Índice!$G$52*'Datos Generales'!AF227</f>
        <v>0</v>
      </c>
      <c r="AG55" s="36">
        <f>Índice!$G$52*'Datos Generales'!AG227</f>
        <v>0</v>
      </c>
      <c r="AH55" s="36">
        <f>Índice!$G$52*'Datos Generales'!AH227</f>
        <v>0</v>
      </c>
      <c r="AI55" s="36">
        <f>Índice!$G$52*'Datos Generales'!AI227</f>
        <v>0</v>
      </c>
      <c r="AJ55" s="36">
        <f>Índice!$G$52*'Datos Generales'!AJ227</f>
        <v>0</v>
      </c>
      <c r="AK55" s="36">
        <f>Índice!$G$52*'Datos Generales'!AK227</f>
        <v>0</v>
      </c>
      <c r="AL55" s="36">
        <f>Índice!$G$52*'Datos Generales'!AL227</f>
        <v>0</v>
      </c>
      <c r="AM55" s="36">
        <f>Índice!$G$52*'Datos Generales'!AM227</f>
        <v>0</v>
      </c>
      <c r="AN55" s="36">
        <f>Índice!$G$52*'Datos Generales'!AN227</f>
        <v>0</v>
      </c>
      <c r="AO55" s="36">
        <f>Índice!$G$52*'Datos Generales'!AO227</f>
        <v>0</v>
      </c>
      <c r="AP55" s="36">
        <f>Índice!$G$52*'Datos Generales'!AP227</f>
        <v>0</v>
      </c>
      <c r="AQ55" s="36">
        <f>Índice!$G$52*'Datos Generales'!AQ227</f>
        <v>65588.538369240516</v>
      </c>
    </row>
    <row r="56" spans="2:43" x14ac:dyDescent="0.2">
      <c r="B56" s="49" t="str">
        <f>'Datos Generales'!B228</f>
        <v xml:space="preserve">7.51.00.00  Total Ingresos De Efectivo De Las Actividades De Financiamiento </v>
      </c>
      <c r="C56" s="33">
        <f>Índice!$G$52*'Datos Generales'!C228</f>
        <v>0</v>
      </c>
      <c r="D56" s="33">
        <f>Índice!$G$52*'Datos Generales'!D228</f>
        <v>10205.897171503639</v>
      </c>
      <c r="E56" s="33">
        <f>Índice!$G$52*'Datos Generales'!E228</f>
        <v>60595.7794532837</v>
      </c>
      <c r="F56" s="33">
        <f>Índice!$G$52*'Datos Generales'!F228</f>
        <v>0</v>
      </c>
      <c r="G56" s="33">
        <f>Índice!$G$52*'Datos Generales'!G228</f>
        <v>0</v>
      </c>
      <c r="H56" s="33">
        <f>Índice!$G$52*'Datos Generales'!H228</f>
        <v>0</v>
      </c>
      <c r="I56" s="33">
        <f>Índice!$G$52*'Datos Generales'!I228</f>
        <v>0</v>
      </c>
      <c r="J56" s="33">
        <f>Índice!$G$52*'Datos Generales'!J228</f>
        <v>0</v>
      </c>
      <c r="K56" s="33">
        <f>Índice!$G$52*'Datos Generales'!K228</f>
        <v>0</v>
      </c>
      <c r="L56" s="33">
        <f>Índice!$G$52*'Datos Generales'!L228</f>
        <v>0</v>
      </c>
      <c r="M56" s="33">
        <f>Índice!$G$52*'Datos Generales'!M228</f>
        <v>7357.1250940218279</v>
      </c>
      <c r="N56" s="33">
        <f>Índice!$G$52*'Datos Generales'!N228</f>
        <v>43718.831615283947</v>
      </c>
      <c r="O56" s="33">
        <f>Índice!$G$52*'Datos Generales'!O228</f>
        <v>0</v>
      </c>
      <c r="P56" s="33">
        <f>Índice!$G$52*'Datos Generales'!P228</f>
        <v>0</v>
      </c>
      <c r="Q56" s="33">
        <f>Índice!$G$52*'Datos Generales'!Q228</f>
        <v>0</v>
      </c>
      <c r="R56" s="33">
        <f>Índice!$G$52*'Datos Generales'!R228</f>
        <v>0</v>
      </c>
      <c r="S56" s="33">
        <f>Índice!$G$52*'Datos Generales'!S228</f>
        <v>0</v>
      </c>
      <c r="T56" s="33">
        <f>Índice!$G$52*'Datos Generales'!T228</f>
        <v>0</v>
      </c>
      <c r="U56" s="33">
        <f>Índice!$G$52*'Datos Generales'!U228</f>
        <v>23600.933091158735</v>
      </c>
      <c r="V56" s="33">
        <f>Índice!$G$52*'Datos Generales'!V228</f>
        <v>0</v>
      </c>
      <c r="W56" s="33">
        <f>Índice!$G$52*'Datos Generales'!W228</f>
        <v>0</v>
      </c>
      <c r="X56" s="33">
        <f>Índice!$G$52*'Datos Generales'!X228</f>
        <v>0</v>
      </c>
      <c r="Y56" s="33">
        <f>Índice!$G$52*'Datos Generales'!Y228</f>
        <v>0</v>
      </c>
      <c r="Z56" s="33">
        <f>Índice!$G$52*'Datos Generales'!Z228</f>
        <v>0</v>
      </c>
      <c r="AA56" s="33">
        <f>Índice!$G$52*'Datos Generales'!AA228</f>
        <v>0</v>
      </c>
      <c r="AB56" s="33">
        <f>Índice!$G$52*'Datos Generales'!AB228</f>
        <v>0</v>
      </c>
      <c r="AC56" s="33">
        <f>Índice!$G$52*'Datos Generales'!AC228</f>
        <v>0</v>
      </c>
      <c r="AD56" s="33">
        <f>Índice!$G$52*'Datos Generales'!AD228</f>
        <v>0</v>
      </c>
      <c r="AE56" s="33">
        <f>Índice!$G$52*'Datos Generales'!AE228</f>
        <v>0</v>
      </c>
      <c r="AF56" s="33">
        <f>Índice!$G$52*'Datos Generales'!AF228</f>
        <v>0</v>
      </c>
      <c r="AG56" s="33">
        <f>Índice!$G$52*'Datos Generales'!AG228</f>
        <v>0</v>
      </c>
      <c r="AH56" s="33">
        <f>Índice!$G$52*'Datos Generales'!AH228</f>
        <v>0</v>
      </c>
      <c r="AI56" s="33">
        <f>Índice!$G$52*'Datos Generales'!AI228</f>
        <v>0</v>
      </c>
      <c r="AJ56" s="33">
        <f>Índice!$G$52*'Datos Generales'!AJ228</f>
        <v>0</v>
      </c>
      <c r="AK56" s="33">
        <f>Índice!$G$52*'Datos Generales'!AK228</f>
        <v>0</v>
      </c>
      <c r="AL56" s="33">
        <f>Índice!$G$52*'Datos Generales'!AL228</f>
        <v>0</v>
      </c>
      <c r="AM56" s="33">
        <f>Índice!$G$52*'Datos Generales'!AM228</f>
        <v>0</v>
      </c>
      <c r="AN56" s="33">
        <f>Índice!$G$52*'Datos Generales'!AN228</f>
        <v>0</v>
      </c>
      <c r="AO56" s="33">
        <f>Índice!$G$52*'Datos Generales'!AO228</f>
        <v>0</v>
      </c>
      <c r="AP56" s="33">
        <f>Índice!$G$52*'Datos Generales'!AP228</f>
        <v>0</v>
      </c>
      <c r="AQ56" s="33">
        <f>Índice!$G$52*'Datos Generales'!AQ228</f>
        <v>145478.56642525186</v>
      </c>
    </row>
    <row r="57" spans="2:43" x14ac:dyDescent="0.2">
      <c r="B57" s="50" t="str">
        <f>'Datos Generales'!B229</f>
        <v>7.52.11.00  Dividendos A Los Accionistas</v>
      </c>
      <c r="C57" s="36">
        <f>Índice!$G$52*'Datos Generales'!C229</f>
        <v>74503.049351976559</v>
      </c>
      <c r="D57" s="36">
        <f>Índice!$G$52*'Datos Generales'!D229</f>
        <v>0</v>
      </c>
      <c r="E57" s="36">
        <f>Índice!$G$52*'Datos Generales'!E229</f>
        <v>0</v>
      </c>
      <c r="F57" s="36">
        <f>Índice!$G$52*'Datos Generales'!F229</f>
        <v>0</v>
      </c>
      <c r="G57" s="36">
        <f>Índice!$G$52*'Datos Generales'!G229</f>
        <v>0</v>
      </c>
      <c r="H57" s="36">
        <f>Índice!$G$52*'Datos Generales'!H229</f>
        <v>0</v>
      </c>
      <c r="I57" s="36">
        <f>Índice!$G$52*'Datos Generales'!I229</f>
        <v>0</v>
      </c>
      <c r="J57" s="36">
        <f>Índice!$G$52*'Datos Generales'!J229</f>
        <v>0</v>
      </c>
      <c r="K57" s="36">
        <f>Índice!$G$52*'Datos Generales'!K229</f>
        <v>0</v>
      </c>
      <c r="L57" s="36">
        <f>Índice!$G$52*'Datos Generales'!L229</f>
        <v>0</v>
      </c>
      <c r="M57" s="36">
        <f>Índice!$G$52*'Datos Generales'!M229</f>
        <v>0</v>
      </c>
      <c r="N57" s="36">
        <f>Índice!$G$52*'Datos Generales'!N229</f>
        <v>0</v>
      </c>
      <c r="O57" s="36">
        <f>Índice!$G$52*'Datos Generales'!O229</f>
        <v>0</v>
      </c>
      <c r="P57" s="36">
        <f>Índice!$G$52*'Datos Generales'!P229</f>
        <v>0</v>
      </c>
      <c r="Q57" s="36">
        <f>Índice!$G$52*'Datos Generales'!Q229</f>
        <v>0</v>
      </c>
      <c r="R57" s="36">
        <f>Índice!$G$52*'Datos Generales'!R229</f>
        <v>0</v>
      </c>
      <c r="S57" s="36">
        <f>Índice!$G$52*'Datos Generales'!S229</f>
        <v>0</v>
      </c>
      <c r="T57" s="36">
        <f>Índice!$G$52*'Datos Generales'!T229</f>
        <v>0</v>
      </c>
      <c r="U57" s="36">
        <f>Índice!$G$52*'Datos Generales'!U229</f>
        <v>88938.100213065118</v>
      </c>
      <c r="V57" s="36">
        <f>Índice!$G$52*'Datos Generales'!V229</f>
        <v>0</v>
      </c>
      <c r="W57" s="36">
        <f>Índice!$G$52*'Datos Generales'!W229</f>
        <v>18183.71091183908</v>
      </c>
      <c r="X57" s="36">
        <f>Índice!$G$52*'Datos Generales'!X229</f>
        <v>0</v>
      </c>
      <c r="Y57" s="36">
        <f>Índice!$G$52*'Datos Generales'!Y229</f>
        <v>0</v>
      </c>
      <c r="Z57" s="36">
        <f>Índice!$G$52*'Datos Generales'!Z229</f>
        <v>0</v>
      </c>
      <c r="AA57" s="36">
        <f>Índice!$G$52*'Datos Generales'!AA229</f>
        <v>0</v>
      </c>
      <c r="AB57" s="36">
        <f>Índice!$G$52*'Datos Generales'!AB229</f>
        <v>0</v>
      </c>
      <c r="AC57" s="36">
        <f>Índice!$G$52*'Datos Generales'!AC229</f>
        <v>0</v>
      </c>
      <c r="AD57" s="36">
        <f>Índice!$G$52*'Datos Generales'!AD229</f>
        <v>0</v>
      </c>
      <c r="AE57" s="36">
        <f>Índice!$G$52*'Datos Generales'!AE229</f>
        <v>0</v>
      </c>
      <c r="AF57" s="36">
        <f>Índice!$G$52*'Datos Generales'!AF229</f>
        <v>0</v>
      </c>
      <c r="AG57" s="36">
        <f>Índice!$G$52*'Datos Generales'!AG229</f>
        <v>2488.6399859566855</v>
      </c>
      <c r="AH57" s="36">
        <f>Índice!$G$52*'Datos Generales'!AH229</f>
        <v>0</v>
      </c>
      <c r="AI57" s="36">
        <f>Índice!$G$52*'Datos Generales'!AI229</f>
        <v>0</v>
      </c>
      <c r="AJ57" s="36">
        <f>Índice!$G$52*'Datos Generales'!AJ229</f>
        <v>0</v>
      </c>
      <c r="AK57" s="36">
        <f>Índice!$G$52*'Datos Generales'!AK229</f>
        <v>0</v>
      </c>
      <c r="AL57" s="36">
        <f>Índice!$G$52*'Datos Generales'!AL229</f>
        <v>0</v>
      </c>
      <c r="AM57" s="36">
        <f>Índice!$G$52*'Datos Generales'!AM229</f>
        <v>0</v>
      </c>
      <c r="AN57" s="36">
        <f>Índice!$G$52*'Datos Generales'!AN229</f>
        <v>0</v>
      </c>
      <c r="AO57" s="36">
        <f>Índice!$G$52*'Datos Generales'!AO229</f>
        <v>0</v>
      </c>
      <c r="AP57" s="36">
        <f>Índice!$G$52*'Datos Generales'!AP229</f>
        <v>0</v>
      </c>
      <c r="AQ57" s="36">
        <f>Índice!$G$52*'Datos Generales'!AQ229</f>
        <v>184113.50046283746</v>
      </c>
    </row>
    <row r="58" spans="2:43" x14ac:dyDescent="0.2">
      <c r="B58" s="50" t="str">
        <f>'Datos Generales'!B230</f>
        <v>7.52.12.00  Intereses Pagados</v>
      </c>
      <c r="C58" s="36">
        <f>Índice!$G$52*'Datos Generales'!C230</f>
        <v>0</v>
      </c>
      <c r="D58" s="36">
        <f>Índice!$G$52*'Datos Generales'!D230</f>
        <v>0</v>
      </c>
      <c r="E58" s="36">
        <f>Índice!$G$52*'Datos Generales'!E230</f>
        <v>0</v>
      </c>
      <c r="F58" s="36">
        <f>Índice!$G$52*'Datos Generales'!F230</f>
        <v>0</v>
      </c>
      <c r="G58" s="36">
        <f>Índice!$G$52*'Datos Generales'!G230</f>
        <v>0</v>
      </c>
      <c r="H58" s="36">
        <f>Índice!$G$52*'Datos Generales'!H230</f>
        <v>0</v>
      </c>
      <c r="I58" s="36">
        <f>Índice!$G$52*'Datos Generales'!I230</f>
        <v>0</v>
      </c>
      <c r="J58" s="36">
        <f>Índice!$G$52*'Datos Generales'!J230</f>
        <v>0</v>
      </c>
      <c r="K58" s="36">
        <f>Índice!$G$52*'Datos Generales'!K230</f>
        <v>0</v>
      </c>
      <c r="L58" s="36">
        <f>Índice!$G$52*'Datos Generales'!L230</f>
        <v>0</v>
      </c>
      <c r="M58" s="36">
        <f>Índice!$G$52*'Datos Generales'!M230</f>
        <v>0</v>
      </c>
      <c r="N58" s="36">
        <f>Índice!$G$52*'Datos Generales'!N230</f>
        <v>0</v>
      </c>
      <c r="O58" s="36">
        <f>Índice!$G$52*'Datos Generales'!O230</f>
        <v>0</v>
      </c>
      <c r="P58" s="36">
        <f>Índice!$G$52*'Datos Generales'!P230</f>
        <v>0</v>
      </c>
      <c r="Q58" s="36">
        <f>Índice!$G$52*'Datos Generales'!Q230</f>
        <v>0</v>
      </c>
      <c r="R58" s="36">
        <f>Índice!$G$52*'Datos Generales'!R230</f>
        <v>0</v>
      </c>
      <c r="S58" s="36">
        <f>Índice!$G$52*'Datos Generales'!S230</f>
        <v>0</v>
      </c>
      <c r="T58" s="36">
        <f>Índice!$G$52*'Datos Generales'!T230</f>
        <v>0</v>
      </c>
      <c r="U58" s="36">
        <f>Índice!$G$52*'Datos Generales'!U230</f>
        <v>0</v>
      </c>
      <c r="V58" s="36">
        <f>Índice!$G$52*'Datos Generales'!V230</f>
        <v>0</v>
      </c>
      <c r="W58" s="36">
        <f>Índice!$G$52*'Datos Generales'!W230</f>
        <v>0</v>
      </c>
      <c r="X58" s="36">
        <f>Índice!$G$52*'Datos Generales'!X230</f>
        <v>0</v>
      </c>
      <c r="Y58" s="36">
        <f>Índice!$G$52*'Datos Generales'!Y230</f>
        <v>0</v>
      </c>
      <c r="Z58" s="36">
        <f>Índice!$G$52*'Datos Generales'!Z230</f>
        <v>0</v>
      </c>
      <c r="AA58" s="36">
        <f>Índice!$G$52*'Datos Generales'!AA230</f>
        <v>0</v>
      </c>
      <c r="AB58" s="36">
        <f>Índice!$G$52*'Datos Generales'!AB230</f>
        <v>0</v>
      </c>
      <c r="AC58" s="36">
        <f>Índice!$G$52*'Datos Generales'!AC230</f>
        <v>0</v>
      </c>
      <c r="AD58" s="36">
        <f>Índice!$G$52*'Datos Generales'!AD230</f>
        <v>0</v>
      </c>
      <c r="AE58" s="36">
        <f>Índice!$G$52*'Datos Generales'!AE230</f>
        <v>0</v>
      </c>
      <c r="AF58" s="36">
        <f>Índice!$G$52*'Datos Generales'!AF230</f>
        <v>0</v>
      </c>
      <c r="AG58" s="36">
        <f>Índice!$G$52*'Datos Generales'!AG230</f>
        <v>106.41348784154461</v>
      </c>
      <c r="AH58" s="36">
        <f>Índice!$G$52*'Datos Generales'!AH230</f>
        <v>0</v>
      </c>
      <c r="AI58" s="36">
        <f>Índice!$G$52*'Datos Generales'!AI230</f>
        <v>0</v>
      </c>
      <c r="AJ58" s="36">
        <f>Índice!$G$52*'Datos Generales'!AJ230</f>
        <v>0</v>
      </c>
      <c r="AK58" s="36">
        <f>Índice!$G$52*'Datos Generales'!AK230</f>
        <v>0</v>
      </c>
      <c r="AL58" s="36">
        <f>Índice!$G$52*'Datos Generales'!AL230</f>
        <v>0</v>
      </c>
      <c r="AM58" s="36">
        <f>Índice!$G$52*'Datos Generales'!AM230</f>
        <v>0</v>
      </c>
      <c r="AN58" s="36">
        <f>Índice!$G$52*'Datos Generales'!AN230</f>
        <v>0</v>
      </c>
      <c r="AO58" s="36">
        <f>Índice!$G$52*'Datos Generales'!AO230</f>
        <v>0</v>
      </c>
      <c r="AP58" s="36">
        <f>Índice!$G$52*'Datos Generales'!AP230</f>
        <v>0</v>
      </c>
      <c r="AQ58" s="36">
        <f>Índice!$G$52*'Datos Generales'!AQ230</f>
        <v>106.41348784154461</v>
      </c>
    </row>
    <row r="59" spans="2:43" x14ac:dyDescent="0.2">
      <c r="B59" s="50" t="str">
        <f>'Datos Generales'!B231</f>
        <v>7.52.13.00  Disminución De Capital</v>
      </c>
      <c r="C59" s="36">
        <f>Índice!$G$52*'Datos Generales'!C231</f>
        <v>0</v>
      </c>
      <c r="D59" s="36">
        <f>Índice!$G$52*'Datos Generales'!D231</f>
        <v>0</v>
      </c>
      <c r="E59" s="36">
        <f>Índice!$G$52*'Datos Generales'!E231</f>
        <v>0</v>
      </c>
      <c r="F59" s="36">
        <f>Índice!$G$52*'Datos Generales'!F231</f>
        <v>0</v>
      </c>
      <c r="G59" s="36">
        <f>Índice!$G$52*'Datos Generales'!G231</f>
        <v>0</v>
      </c>
      <c r="H59" s="36">
        <f>Índice!$G$52*'Datos Generales'!H231</f>
        <v>0</v>
      </c>
      <c r="I59" s="36">
        <f>Índice!$G$52*'Datos Generales'!I231</f>
        <v>0</v>
      </c>
      <c r="J59" s="36">
        <f>Índice!$G$52*'Datos Generales'!J231</f>
        <v>0</v>
      </c>
      <c r="K59" s="36">
        <f>Índice!$G$52*'Datos Generales'!K231</f>
        <v>0</v>
      </c>
      <c r="L59" s="36">
        <f>Índice!$G$52*'Datos Generales'!L231</f>
        <v>0</v>
      </c>
      <c r="M59" s="36">
        <f>Índice!$G$52*'Datos Generales'!M231</f>
        <v>0</v>
      </c>
      <c r="N59" s="36">
        <f>Índice!$G$52*'Datos Generales'!N231</f>
        <v>0</v>
      </c>
      <c r="O59" s="36">
        <f>Índice!$G$52*'Datos Generales'!O231</f>
        <v>0</v>
      </c>
      <c r="P59" s="36">
        <f>Índice!$G$52*'Datos Generales'!P231</f>
        <v>0</v>
      </c>
      <c r="Q59" s="36">
        <f>Índice!$G$52*'Datos Generales'!Q231</f>
        <v>0</v>
      </c>
      <c r="R59" s="36">
        <f>Índice!$G$52*'Datos Generales'!R231</f>
        <v>0</v>
      </c>
      <c r="S59" s="36">
        <f>Índice!$G$52*'Datos Generales'!S231</f>
        <v>0</v>
      </c>
      <c r="T59" s="36">
        <f>Índice!$G$52*'Datos Generales'!T231</f>
        <v>0</v>
      </c>
      <c r="U59" s="36">
        <f>Índice!$G$52*'Datos Generales'!U231</f>
        <v>0</v>
      </c>
      <c r="V59" s="36">
        <f>Índice!$G$52*'Datos Generales'!V231</f>
        <v>0</v>
      </c>
      <c r="W59" s="36">
        <f>Índice!$G$52*'Datos Generales'!W231</f>
        <v>0</v>
      </c>
      <c r="X59" s="36">
        <f>Índice!$G$52*'Datos Generales'!X231</f>
        <v>0</v>
      </c>
      <c r="Y59" s="36">
        <f>Índice!$G$52*'Datos Generales'!Y231</f>
        <v>0</v>
      </c>
      <c r="Z59" s="36">
        <f>Índice!$G$52*'Datos Generales'!Z231</f>
        <v>0</v>
      </c>
      <c r="AA59" s="36">
        <f>Índice!$G$52*'Datos Generales'!AA231</f>
        <v>0</v>
      </c>
      <c r="AB59" s="36">
        <f>Índice!$G$52*'Datos Generales'!AB231</f>
        <v>0</v>
      </c>
      <c r="AC59" s="36">
        <f>Índice!$G$52*'Datos Generales'!AC231</f>
        <v>0</v>
      </c>
      <c r="AD59" s="36">
        <f>Índice!$G$52*'Datos Generales'!AD231</f>
        <v>0</v>
      </c>
      <c r="AE59" s="36">
        <f>Índice!$G$52*'Datos Generales'!AE231</f>
        <v>0</v>
      </c>
      <c r="AF59" s="36">
        <f>Índice!$G$52*'Datos Generales'!AF231</f>
        <v>0</v>
      </c>
      <c r="AG59" s="36">
        <f>Índice!$G$52*'Datos Generales'!AG231</f>
        <v>0</v>
      </c>
      <c r="AH59" s="36">
        <f>Índice!$G$52*'Datos Generales'!AH231</f>
        <v>0</v>
      </c>
      <c r="AI59" s="36">
        <f>Índice!$G$52*'Datos Generales'!AI231</f>
        <v>0</v>
      </c>
      <c r="AJ59" s="36">
        <f>Índice!$G$52*'Datos Generales'!AJ231</f>
        <v>0</v>
      </c>
      <c r="AK59" s="36">
        <f>Índice!$G$52*'Datos Generales'!AK231</f>
        <v>0</v>
      </c>
      <c r="AL59" s="36">
        <f>Índice!$G$52*'Datos Generales'!AL231</f>
        <v>0</v>
      </c>
      <c r="AM59" s="36">
        <f>Índice!$G$52*'Datos Generales'!AM231</f>
        <v>0</v>
      </c>
      <c r="AN59" s="36">
        <f>Índice!$G$52*'Datos Generales'!AN231</f>
        <v>0</v>
      </c>
      <c r="AO59" s="36">
        <f>Índice!$G$52*'Datos Generales'!AO231</f>
        <v>0</v>
      </c>
      <c r="AP59" s="36">
        <f>Índice!$G$52*'Datos Generales'!AP231</f>
        <v>0</v>
      </c>
      <c r="AQ59" s="36">
        <f>Índice!$G$52*'Datos Generales'!AQ231</f>
        <v>0</v>
      </c>
    </row>
    <row r="60" spans="2:43" x14ac:dyDescent="0.2">
      <c r="B60" s="50" t="str">
        <f>'Datos Generales'!B232</f>
        <v>7.52.14.00  Egresos Por Préstamos Con Relacionados</v>
      </c>
      <c r="C60" s="36">
        <f>Índice!$G$52*'Datos Generales'!C232</f>
        <v>0</v>
      </c>
      <c r="D60" s="36">
        <f>Índice!$G$52*'Datos Generales'!D232</f>
        <v>0</v>
      </c>
      <c r="E60" s="36">
        <f>Índice!$G$52*'Datos Generales'!E232</f>
        <v>0</v>
      </c>
      <c r="F60" s="36">
        <f>Índice!$G$52*'Datos Generales'!F232</f>
        <v>0</v>
      </c>
      <c r="G60" s="36">
        <f>Índice!$G$52*'Datos Generales'!G232</f>
        <v>0</v>
      </c>
      <c r="H60" s="36">
        <f>Índice!$G$52*'Datos Generales'!H232</f>
        <v>0</v>
      </c>
      <c r="I60" s="36">
        <f>Índice!$G$52*'Datos Generales'!I232</f>
        <v>0</v>
      </c>
      <c r="J60" s="36">
        <f>Índice!$G$52*'Datos Generales'!J232</f>
        <v>0</v>
      </c>
      <c r="K60" s="36">
        <f>Índice!$G$52*'Datos Generales'!K232</f>
        <v>0</v>
      </c>
      <c r="L60" s="36">
        <f>Índice!$G$52*'Datos Generales'!L232</f>
        <v>0</v>
      </c>
      <c r="M60" s="36">
        <f>Índice!$G$52*'Datos Generales'!M232</f>
        <v>0</v>
      </c>
      <c r="N60" s="36">
        <f>Índice!$G$52*'Datos Generales'!N232</f>
        <v>0</v>
      </c>
      <c r="O60" s="36">
        <f>Índice!$G$52*'Datos Generales'!O232</f>
        <v>0</v>
      </c>
      <c r="P60" s="36">
        <f>Índice!$G$52*'Datos Generales'!P232</f>
        <v>0</v>
      </c>
      <c r="Q60" s="36">
        <f>Índice!$G$52*'Datos Generales'!Q232</f>
        <v>0</v>
      </c>
      <c r="R60" s="36">
        <f>Índice!$G$52*'Datos Generales'!R232</f>
        <v>0</v>
      </c>
      <c r="S60" s="36">
        <f>Índice!$G$52*'Datos Generales'!S232</f>
        <v>0</v>
      </c>
      <c r="T60" s="36">
        <f>Índice!$G$52*'Datos Generales'!T232</f>
        <v>0</v>
      </c>
      <c r="U60" s="36">
        <f>Índice!$G$52*'Datos Generales'!U232</f>
        <v>16296.810623114248</v>
      </c>
      <c r="V60" s="36">
        <f>Índice!$G$52*'Datos Generales'!V232</f>
        <v>0</v>
      </c>
      <c r="W60" s="36">
        <f>Índice!$G$52*'Datos Generales'!W232</f>
        <v>0</v>
      </c>
      <c r="X60" s="36">
        <f>Índice!$G$52*'Datos Generales'!X232</f>
        <v>0</v>
      </c>
      <c r="Y60" s="36">
        <f>Índice!$G$52*'Datos Generales'!Y232</f>
        <v>0</v>
      </c>
      <c r="Z60" s="36">
        <f>Índice!$G$52*'Datos Generales'!Z232</f>
        <v>0</v>
      </c>
      <c r="AA60" s="36">
        <f>Índice!$G$52*'Datos Generales'!AA232</f>
        <v>0</v>
      </c>
      <c r="AB60" s="36">
        <f>Índice!$G$52*'Datos Generales'!AB232</f>
        <v>0</v>
      </c>
      <c r="AC60" s="36">
        <f>Índice!$G$52*'Datos Generales'!AC232</f>
        <v>0</v>
      </c>
      <c r="AD60" s="36">
        <f>Índice!$G$52*'Datos Generales'!AD232</f>
        <v>0</v>
      </c>
      <c r="AE60" s="36">
        <f>Índice!$G$52*'Datos Generales'!AE232</f>
        <v>0</v>
      </c>
      <c r="AF60" s="36">
        <f>Índice!$G$52*'Datos Generales'!AF232</f>
        <v>0</v>
      </c>
      <c r="AG60" s="36">
        <f>Índice!$G$52*'Datos Generales'!AG232</f>
        <v>0</v>
      </c>
      <c r="AH60" s="36">
        <f>Índice!$G$52*'Datos Generales'!AH232</f>
        <v>0</v>
      </c>
      <c r="AI60" s="36">
        <f>Índice!$G$52*'Datos Generales'!AI232</f>
        <v>32.386713690904884</v>
      </c>
      <c r="AJ60" s="36">
        <f>Índice!$G$52*'Datos Generales'!AJ232</f>
        <v>0</v>
      </c>
      <c r="AK60" s="36">
        <f>Índice!$G$52*'Datos Generales'!AK232</f>
        <v>0</v>
      </c>
      <c r="AL60" s="36">
        <f>Índice!$G$52*'Datos Generales'!AL232</f>
        <v>0</v>
      </c>
      <c r="AM60" s="36">
        <f>Índice!$G$52*'Datos Generales'!AM232</f>
        <v>0</v>
      </c>
      <c r="AN60" s="36">
        <f>Índice!$G$52*'Datos Generales'!AN232</f>
        <v>0</v>
      </c>
      <c r="AO60" s="36">
        <f>Índice!$G$52*'Datos Generales'!AO232</f>
        <v>0</v>
      </c>
      <c r="AP60" s="36">
        <f>Índice!$G$52*'Datos Generales'!AP232</f>
        <v>0</v>
      </c>
      <c r="AQ60" s="36">
        <f>Índice!$G$52*'Datos Generales'!AQ232</f>
        <v>16329.197336805153</v>
      </c>
    </row>
    <row r="61" spans="2:43" x14ac:dyDescent="0.2">
      <c r="B61" s="50" t="str">
        <f>'Datos Generales'!B233</f>
        <v>7.52.15.00  Otros Egresos Relacionados Con Actividades De Financiamiento</v>
      </c>
      <c r="C61" s="36">
        <f>Índice!$G$52*'Datos Generales'!C233</f>
        <v>0</v>
      </c>
      <c r="D61" s="36">
        <f>Índice!$G$52*'Datos Generales'!D233</f>
        <v>0</v>
      </c>
      <c r="E61" s="36">
        <f>Índice!$G$52*'Datos Generales'!E233</f>
        <v>0</v>
      </c>
      <c r="F61" s="36">
        <f>Índice!$G$52*'Datos Generales'!F233</f>
        <v>0</v>
      </c>
      <c r="G61" s="36">
        <f>Índice!$G$52*'Datos Generales'!G233</f>
        <v>0</v>
      </c>
      <c r="H61" s="36">
        <f>Índice!$G$52*'Datos Generales'!H233</f>
        <v>0</v>
      </c>
      <c r="I61" s="36">
        <f>Índice!$G$52*'Datos Generales'!I233</f>
        <v>0</v>
      </c>
      <c r="J61" s="36">
        <f>Índice!$G$52*'Datos Generales'!J233</f>
        <v>0</v>
      </c>
      <c r="K61" s="36">
        <f>Índice!$G$52*'Datos Generales'!K233</f>
        <v>0</v>
      </c>
      <c r="L61" s="36">
        <f>Índice!$G$52*'Datos Generales'!L233</f>
        <v>0</v>
      </c>
      <c r="M61" s="36">
        <f>Índice!$G$52*'Datos Generales'!M233</f>
        <v>0</v>
      </c>
      <c r="N61" s="36">
        <f>Índice!$G$52*'Datos Generales'!N233</f>
        <v>0</v>
      </c>
      <c r="O61" s="36">
        <f>Índice!$G$52*'Datos Generales'!O233</f>
        <v>0</v>
      </c>
      <c r="P61" s="36">
        <f>Índice!$G$52*'Datos Generales'!P233</f>
        <v>0</v>
      </c>
      <c r="Q61" s="36">
        <f>Índice!$G$52*'Datos Generales'!Q233</f>
        <v>0</v>
      </c>
      <c r="R61" s="36">
        <f>Índice!$G$52*'Datos Generales'!R233</f>
        <v>0</v>
      </c>
      <c r="S61" s="36">
        <f>Índice!$G$52*'Datos Generales'!S233</f>
        <v>0</v>
      </c>
      <c r="T61" s="36">
        <f>Índice!$G$52*'Datos Generales'!T233</f>
        <v>0</v>
      </c>
      <c r="U61" s="36">
        <f>Índice!$G$52*'Datos Generales'!U233</f>
        <v>1729.1511381106232</v>
      </c>
      <c r="V61" s="36">
        <f>Índice!$G$52*'Datos Generales'!V233</f>
        <v>0</v>
      </c>
      <c r="W61" s="36">
        <f>Índice!$G$52*'Datos Generales'!W233</f>
        <v>0</v>
      </c>
      <c r="X61" s="36">
        <f>Índice!$G$52*'Datos Generales'!X233</f>
        <v>0</v>
      </c>
      <c r="Y61" s="36">
        <f>Índice!$G$52*'Datos Generales'!Y233</f>
        <v>0</v>
      </c>
      <c r="Z61" s="36">
        <f>Índice!$G$52*'Datos Generales'!Z233</f>
        <v>0</v>
      </c>
      <c r="AA61" s="36">
        <f>Índice!$G$52*'Datos Generales'!AA233</f>
        <v>0</v>
      </c>
      <c r="AB61" s="36">
        <f>Índice!$G$52*'Datos Generales'!AB233</f>
        <v>0</v>
      </c>
      <c r="AC61" s="36">
        <f>Índice!$G$52*'Datos Generales'!AC233</f>
        <v>0</v>
      </c>
      <c r="AD61" s="36">
        <f>Índice!$G$52*'Datos Generales'!AD233</f>
        <v>0</v>
      </c>
      <c r="AE61" s="36">
        <f>Índice!$G$52*'Datos Generales'!AE233</f>
        <v>0</v>
      </c>
      <c r="AF61" s="36">
        <f>Índice!$G$52*'Datos Generales'!AF233</f>
        <v>0</v>
      </c>
      <c r="AG61" s="36">
        <f>Índice!$G$52*'Datos Generales'!AG233</f>
        <v>0</v>
      </c>
      <c r="AH61" s="36">
        <f>Índice!$G$52*'Datos Generales'!AH233</f>
        <v>0</v>
      </c>
      <c r="AI61" s="36">
        <f>Índice!$G$52*'Datos Generales'!AI233</f>
        <v>11.77080140446753</v>
      </c>
      <c r="AJ61" s="36">
        <f>Índice!$G$52*'Datos Generales'!AJ233</f>
        <v>0</v>
      </c>
      <c r="AK61" s="36">
        <f>Índice!$G$52*'Datos Generales'!AK233</f>
        <v>0</v>
      </c>
      <c r="AL61" s="36">
        <f>Índice!$G$52*'Datos Generales'!AL233</f>
        <v>0</v>
      </c>
      <c r="AM61" s="36">
        <f>Índice!$G$52*'Datos Generales'!AM233</f>
        <v>0</v>
      </c>
      <c r="AN61" s="36">
        <f>Índice!$G$52*'Datos Generales'!AN233</f>
        <v>0</v>
      </c>
      <c r="AO61" s="36">
        <f>Índice!$G$52*'Datos Generales'!AO233</f>
        <v>0</v>
      </c>
      <c r="AP61" s="36">
        <f>Índice!$G$52*'Datos Generales'!AP233</f>
        <v>0</v>
      </c>
      <c r="AQ61" s="36">
        <f>Índice!$G$52*'Datos Generales'!AQ233</f>
        <v>1740.9219395150908</v>
      </c>
    </row>
    <row r="62" spans="2:43" x14ac:dyDescent="0.2">
      <c r="B62" s="49" t="str">
        <f>'Datos Generales'!B234</f>
        <v xml:space="preserve">7.52.00.00  Total Egresos De Efectivo De Las Actividades De Financiamiento </v>
      </c>
      <c r="C62" s="33">
        <f>Índice!$G$52*'Datos Generales'!C234</f>
        <v>74503.049351976559</v>
      </c>
      <c r="D62" s="33">
        <f>Índice!$G$52*'Datos Generales'!D234</f>
        <v>0</v>
      </c>
      <c r="E62" s="33">
        <f>Índice!$G$52*'Datos Generales'!E234</f>
        <v>0</v>
      </c>
      <c r="F62" s="33">
        <f>Índice!$G$52*'Datos Generales'!F234</f>
        <v>0</v>
      </c>
      <c r="G62" s="33">
        <f>Índice!$G$52*'Datos Generales'!G234</f>
        <v>0</v>
      </c>
      <c r="H62" s="33">
        <f>Índice!$G$52*'Datos Generales'!H234</f>
        <v>0</v>
      </c>
      <c r="I62" s="33">
        <f>Índice!$G$52*'Datos Generales'!I234</f>
        <v>0</v>
      </c>
      <c r="J62" s="33">
        <f>Índice!$G$52*'Datos Generales'!J234</f>
        <v>0</v>
      </c>
      <c r="K62" s="33">
        <f>Índice!$G$52*'Datos Generales'!K234</f>
        <v>0</v>
      </c>
      <c r="L62" s="33">
        <f>Índice!$G$52*'Datos Generales'!L234</f>
        <v>0</v>
      </c>
      <c r="M62" s="33">
        <f>Índice!$G$52*'Datos Generales'!M234</f>
        <v>0</v>
      </c>
      <c r="N62" s="33">
        <f>Índice!$G$52*'Datos Generales'!N234</f>
        <v>0</v>
      </c>
      <c r="O62" s="33">
        <f>Índice!$G$52*'Datos Generales'!O234</f>
        <v>0</v>
      </c>
      <c r="P62" s="33">
        <f>Índice!$G$52*'Datos Generales'!P234</f>
        <v>0</v>
      </c>
      <c r="Q62" s="33">
        <f>Índice!$G$52*'Datos Generales'!Q234</f>
        <v>0</v>
      </c>
      <c r="R62" s="33">
        <f>Índice!$G$52*'Datos Generales'!R234</f>
        <v>0</v>
      </c>
      <c r="S62" s="33">
        <f>Índice!$G$52*'Datos Generales'!S234</f>
        <v>0</v>
      </c>
      <c r="T62" s="33">
        <f>Índice!$G$52*'Datos Generales'!T234</f>
        <v>0</v>
      </c>
      <c r="U62" s="33">
        <f>Índice!$G$52*'Datos Generales'!U234</f>
        <v>106964.06197428999</v>
      </c>
      <c r="V62" s="33">
        <f>Índice!$G$52*'Datos Generales'!V234</f>
        <v>0</v>
      </c>
      <c r="W62" s="33">
        <f>Índice!$G$52*'Datos Generales'!W234</f>
        <v>18183.71091183908</v>
      </c>
      <c r="X62" s="33">
        <f>Índice!$G$52*'Datos Generales'!X234</f>
        <v>0</v>
      </c>
      <c r="Y62" s="33">
        <f>Índice!$G$52*'Datos Generales'!Y234</f>
        <v>0</v>
      </c>
      <c r="Z62" s="33">
        <f>Índice!$G$52*'Datos Generales'!Z234</f>
        <v>0</v>
      </c>
      <c r="AA62" s="33">
        <f>Índice!$G$52*'Datos Generales'!AA234</f>
        <v>0</v>
      </c>
      <c r="AB62" s="33">
        <f>Índice!$G$52*'Datos Generales'!AB234</f>
        <v>0</v>
      </c>
      <c r="AC62" s="33">
        <f>Índice!$G$52*'Datos Generales'!AC234</f>
        <v>0</v>
      </c>
      <c r="AD62" s="33">
        <f>Índice!$G$52*'Datos Generales'!AD234</f>
        <v>0</v>
      </c>
      <c r="AE62" s="33">
        <f>Índice!$G$52*'Datos Generales'!AE234</f>
        <v>0</v>
      </c>
      <c r="AF62" s="33">
        <f>Índice!$G$52*'Datos Generales'!AF234</f>
        <v>0</v>
      </c>
      <c r="AG62" s="33">
        <f>Índice!$G$52*'Datos Generales'!AG234</f>
        <v>2595.0534737982302</v>
      </c>
      <c r="AH62" s="33">
        <f>Índice!$G$52*'Datos Generales'!AH234</f>
        <v>0</v>
      </c>
      <c r="AI62" s="33">
        <f>Índice!$G$52*'Datos Generales'!AI234</f>
        <v>44.15751509537241</v>
      </c>
      <c r="AJ62" s="33">
        <f>Índice!$G$52*'Datos Generales'!AJ234</f>
        <v>0</v>
      </c>
      <c r="AK62" s="33">
        <f>Índice!$G$52*'Datos Generales'!AK234</f>
        <v>0</v>
      </c>
      <c r="AL62" s="33">
        <f>Índice!$G$52*'Datos Generales'!AL234</f>
        <v>0</v>
      </c>
      <c r="AM62" s="33">
        <f>Índice!$G$52*'Datos Generales'!AM234</f>
        <v>0</v>
      </c>
      <c r="AN62" s="33">
        <f>Índice!$G$52*'Datos Generales'!AN234</f>
        <v>0</v>
      </c>
      <c r="AO62" s="33">
        <f>Índice!$G$52*'Datos Generales'!AO234</f>
        <v>0</v>
      </c>
      <c r="AP62" s="33">
        <f>Índice!$G$52*'Datos Generales'!AP234</f>
        <v>0</v>
      </c>
      <c r="AQ62" s="33">
        <f>Índice!$G$52*'Datos Generales'!AQ234</f>
        <v>202290.03322699925</v>
      </c>
    </row>
    <row r="63" spans="2:43" x14ac:dyDescent="0.2">
      <c r="B63" s="53" t="str">
        <f>'Datos Generales'!B235</f>
        <v xml:space="preserve">7.50.00.00  Total Flujo De Efectivo Neto De Actividades De Financiamiento </v>
      </c>
      <c r="C63" s="33">
        <f>Índice!$G$52*'Datos Generales'!C235</f>
        <v>-74503.049351976559</v>
      </c>
      <c r="D63" s="33">
        <f>Índice!$G$52*'Datos Generales'!D235</f>
        <v>10205.897171503639</v>
      </c>
      <c r="E63" s="33">
        <f>Índice!$G$52*'Datos Generales'!E235</f>
        <v>60595.7794532837</v>
      </c>
      <c r="F63" s="33">
        <f>Índice!$G$52*'Datos Generales'!F235</f>
        <v>0</v>
      </c>
      <c r="G63" s="33">
        <f>Índice!$G$52*'Datos Generales'!G235</f>
        <v>0</v>
      </c>
      <c r="H63" s="33">
        <f>Índice!$G$52*'Datos Generales'!H235</f>
        <v>0</v>
      </c>
      <c r="I63" s="33">
        <f>Índice!$G$52*'Datos Generales'!I235</f>
        <v>0</v>
      </c>
      <c r="J63" s="33">
        <f>Índice!$G$52*'Datos Generales'!J235</f>
        <v>0</v>
      </c>
      <c r="K63" s="33">
        <f>Índice!$G$52*'Datos Generales'!K235</f>
        <v>0</v>
      </c>
      <c r="L63" s="33">
        <f>Índice!$G$52*'Datos Generales'!L235</f>
        <v>0</v>
      </c>
      <c r="M63" s="33">
        <f>Índice!$G$52*'Datos Generales'!M235</f>
        <v>7357.1250940218279</v>
      </c>
      <c r="N63" s="33">
        <f>Índice!$G$52*'Datos Generales'!N235</f>
        <v>43718.831615283947</v>
      </c>
      <c r="O63" s="33">
        <f>Índice!$G$52*'Datos Generales'!O235</f>
        <v>0</v>
      </c>
      <c r="P63" s="33">
        <f>Índice!$G$52*'Datos Generales'!P235</f>
        <v>0</v>
      </c>
      <c r="Q63" s="33">
        <f>Índice!$G$52*'Datos Generales'!Q235</f>
        <v>0</v>
      </c>
      <c r="R63" s="33">
        <f>Índice!$G$52*'Datos Generales'!R235</f>
        <v>0</v>
      </c>
      <c r="S63" s="33">
        <f>Índice!$G$52*'Datos Generales'!S235</f>
        <v>0</v>
      </c>
      <c r="T63" s="33">
        <f>Índice!$G$52*'Datos Generales'!T235</f>
        <v>0</v>
      </c>
      <c r="U63" s="33">
        <f>Índice!$G$52*'Datos Generales'!U235</f>
        <v>-83363.128883131256</v>
      </c>
      <c r="V63" s="33">
        <f>Índice!$G$52*'Datos Generales'!V235</f>
        <v>0</v>
      </c>
      <c r="W63" s="33">
        <f>Índice!$G$52*'Datos Generales'!W235</f>
        <v>-18183.71091183908</v>
      </c>
      <c r="X63" s="33">
        <f>Índice!$G$52*'Datos Generales'!X235</f>
        <v>0</v>
      </c>
      <c r="Y63" s="33">
        <f>Índice!$G$52*'Datos Generales'!Y235</f>
        <v>0</v>
      </c>
      <c r="Z63" s="33">
        <f>Índice!$G$52*'Datos Generales'!Z235</f>
        <v>0</v>
      </c>
      <c r="AA63" s="33">
        <f>Índice!$G$52*'Datos Generales'!AA235</f>
        <v>0</v>
      </c>
      <c r="AB63" s="33">
        <f>Índice!$G$52*'Datos Generales'!AB235</f>
        <v>0</v>
      </c>
      <c r="AC63" s="33">
        <f>Índice!$G$52*'Datos Generales'!AC235</f>
        <v>0</v>
      </c>
      <c r="AD63" s="33">
        <f>Índice!$G$52*'Datos Generales'!AD235</f>
        <v>0</v>
      </c>
      <c r="AE63" s="33">
        <f>Índice!$G$52*'Datos Generales'!AE235</f>
        <v>0</v>
      </c>
      <c r="AF63" s="33">
        <f>Índice!$G$52*'Datos Generales'!AF235</f>
        <v>0</v>
      </c>
      <c r="AG63" s="33">
        <f>Índice!$G$52*'Datos Generales'!AG235</f>
        <v>-2595.0534737982302</v>
      </c>
      <c r="AH63" s="33">
        <f>Índice!$G$52*'Datos Generales'!AH235</f>
        <v>0</v>
      </c>
      <c r="AI63" s="33">
        <f>Índice!$G$52*'Datos Generales'!AI235</f>
        <v>-44.15751509537241</v>
      </c>
      <c r="AJ63" s="33">
        <f>Índice!$G$52*'Datos Generales'!AJ235</f>
        <v>0</v>
      </c>
      <c r="AK63" s="33">
        <f>Índice!$G$52*'Datos Generales'!AK235</f>
        <v>0</v>
      </c>
      <c r="AL63" s="33">
        <f>Índice!$G$52*'Datos Generales'!AL235</f>
        <v>0</v>
      </c>
      <c r="AM63" s="33">
        <f>Índice!$G$52*'Datos Generales'!AM235</f>
        <v>0</v>
      </c>
      <c r="AN63" s="33">
        <f>Índice!$G$52*'Datos Generales'!AN235</f>
        <v>0</v>
      </c>
      <c r="AO63" s="33">
        <f>Índice!$G$52*'Datos Generales'!AO235</f>
        <v>0</v>
      </c>
      <c r="AP63" s="33">
        <f>Índice!$G$52*'Datos Generales'!AP235</f>
        <v>0</v>
      </c>
      <c r="AQ63" s="33">
        <f>Índice!$G$52*'Datos Generales'!AQ235</f>
        <v>-56811.466801747389</v>
      </c>
    </row>
    <row r="64" spans="2:43" x14ac:dyDescent="0.2">
      <c r="B64" s="61" t="str">
        <f>'Datos Generales'!B236</f>
        <v>7.60.00.00  Efecto De Las Variaciones De Los Tipo De Cambio</v>
      </c>
      <c r="C64" s="36">
        <f>Índice!$G$52*'Datos Generales'!C236</f>
        <v>1375.1766045456386</v>
      </c>
      <c r="D64" s="36">
        <f>Índice!$G$52*'Datos Generales'!D236</f>
        <v>-1815.1528316091606</v>
      </c>
      <c r="E64" s="36">
        <f>Índice!$G$52*'Datos Generales'!E236</f>
        <v>-3040.6429443060792</v>
      </c>
      <c r="F64" s="36">
        <f>Índice!$G$52*'Datos Generales'!F236</f>
        <v>24.22199595370197</v>
      </c>
      <c r="G64" s="36">
        <f>Índice!$G$52*'Datos Generales'!G236</f>
        <v>1120.5394701166229</v>
      </c>
      <c r="H64" s="36">
        <f>Índice!$G$52*'Datos Generales'!H236</f>
        <v>4427.3522126555172</v>
      </c>
      <c r="I64" s="36">
        <f>Índice!$G$52*'Datos Generales'!I236</f>
        <v>64590.877901068801</v>
      </c>
      <c r="J64" s="36">
        <f>Índice!$G$52*'Datos Generales'!J236</f>
        <v>1011.1662720953422</v>
      </c>
      <c r="K64" s="36">
        <f>Índice!$G$52*'Datos Generales'!K236</f>
        <v>529.14174868522537</v>
      </c>
      <c r="L64" s="36">
        <f>Índice!$G$52*'Datos Generales'!L236</f>
        <v>-200.37578113385479</v>
      </c>
      <c r="M64" s="36">
        <f>Índice!$G$52*'Datos Generales'!M236</f>
        <v>1574.6678745912964</v>
      </c>
      <c r="N64" s="36">
        <f>Índice!$G$52*'Datos Generales'!N236</f>
        <v>1230.8992381978155</v>
      </c>
      <c r="O64" s="36">
        <f>Índice!$G$52*'Datos Generales'!O236</f>
        <v>0</v>
      </c>
      <c r="P64" s="36">
        <f>Índice!$G$52*'Datos Generales'!P236</f>
        <v>8.5389339668247111</v>
      </c>
      <c r="Q64" s="36">
        <f>Índice!$G$52*'Datos Generales'!Q236</f>
        <v>0</v>
      </c>
      <c r="R64" s="36">
        <f>Índice!$G$52*'Datos Generales'!R236</f>
        <v>0</v>
      </c>
      <c r="S64" s="36">
        <f>Índice!$G$52*'Datos Generales'!S236</f>
        <v>-395.85273162538783</v>
      </c>
      <c r="T64" s="36">
        <f>Índice!$G$52*'Datos Generales'!T236</f>
        <v>0</v>
      </c>
      <c r="U64" s="36">
        <f>Índice!$G$52*'Datos Generales'!U236</f>
        <v>-27485.841869148833</v>
      </c>
      <c r="V64" s="36">
        <f>Índice!$G$52*'Datos Generales'!V236</f>
        <v>87.226401159117771</v>
      </c>
      <c r="W64" s="36">
        <f>Índice!$G$52*'Datos Generales'!W236</f>
        <v>-5806.3049991546122</v>
      </c>
      <c r="X64" s="36">
        <f>Índice!$G$52*'Datos Generales'!X236</f>
        <v>0</v>
      </c>
      <c r="Y64" s="36">
        <f>Índice!$G$52*'Datos Generales'!Y236</f>
        <v>-71.88353574462397</v>
      </c>
      <c r="Z64" s="36">
        <f>Índice!$G$52*'Datos Generales'!Z236</f>
        <v>-581.90623706189911</v>
      </c>
      <c r="AA64" s="36">
        <f>Índice!$G$52*'Datos Generales'!AA236</f>
        <v>1.8030418336323095</v>
      </c>
      <c r="AB64" s="36">
        <f>Índice!$G$52*'Datos Generales'!AB236</f>
        <v>0.27215725790676371</v>
      </c>
      <c r="AC64" s="36">
        <f>Índice!$G$52*'Datos Generales'!AC236</f>
        <v>-176.76613901044303</v>
      </c>
      <c r="AD64" s="36">
        <f>Índice!$G$52*'Datos Generales'!AD236</f>
        <v>2179.1291444022186</v>
      </c>
      <c r="AE64" s="36">
        <f>Índice!$G$52*'Datos Generales'!AE236</f>
        <v>-2635.3327479684312</v>
      </c>
      <c r="AF64" s="36">
        <f>Índice!$G$52*'Datos Generales'!AF236</f>
        <v>-35.074266612734171</v>
      </c>
      <c r="AG64" s="36">
        <f>Índice!$G$52*'Datos Generales'!AG236</f>
        <v>11054.177324741782</v>
      </c>
      <c r="AH64" s="36">
        <f>Índice!$G$52*'Datos Generales'!AH236</f>
        <v>5107.5072198217576</v>
      </c>
      <c r="AI64" s="36">
        <f>Índice!$G$52*'Datos Generales'!AI236</f>
        <v>58.173613877570745</v>
      </c>
      <c r="AJ64" s="36">
        <f>Índice!$G$52*'Datos Generales'!AJ236</f>
        <v>0</v>
      </c>
      <c r="AK64" s="36">
        <f>Índice!$G$52*'Datos Generales'!AK236</f>
        <v>0</v>
      </c>
      <c r="AL64" s="36">
        <f>Índice!$G$52*'Datos Generales'!AL236</f>
        <v>0</v>
      </c>
      <c r="AM64" s="36">
        <f>Índice!$G$52*'Datos Generales'!AM236</f>
        <v>0</v>
      </c>
      <c r="AN64" s="36">
        <f>Índice!$G$52*'Datos Generales'!AN236</f>
        <v>0</v>
      </c>
      <c r="AO64" s="36">
        <f>Índice!$G$52*'Datos Generales'!AO236</f>
        <v>0</v>
      </c>
      <c r="AP64" s="36">
        <f>Índice!$G$52*'Datos Generales'!AP236</f>
        <v>0</v>
      </c>
      <c r="AQ64" s="36">
        <f>Índice!$G$52*'Datos Generales'!AQ236</f>
        <v>52135.737071594711</v>
      </c>
    </row>
    <row r="65" spans="2:43" x14ac:dyDescent="0.2">
      <c r="B65" s="53" t="str">
        <f>'Datos Generales'!B237</f>
        <v xml:space="preserve">7.70.00.00  Total Aumento (Disminución) De Efectivo Y Equivalentes </v>
      </c>
      <c r="C65" s="33">
        <f>Índice!$G$52*'Datos Generales'!C237</f>
        <v>-17168.360221903422</v>
      </c>
      <c r="D65" s="33">
        <f>Índice!$G$52*'Datos Generales'!D237</f>
        <v>-2723.4776798729845</v>
      </c>
      <c r="E65" s="33">
        <f>Índice!$G$52*'Datos Generales'!E237</f>
        <v>384719.11840099451</v>
      </c>
      <c r="F65" s="33">
        <f>Índice!$G$52*'Datos Generales'!F237</f>
        <v>-148364.6240470669</v>
      </c>
      <c r="G65" s="33">
        <f>Índice!$G$52*'Datos Generales'!G237</f>
        <v>-30443.646948079542</v>
      </c>
      <c r="H65" s="33">
        <f>Índice!$G$52*'Datos Generales'!H237</f>
        <v>-38894.027747112843</v>
      </c>
      <c r="I65" s="33">
        <f>Índice!$G$52*'Datos Generales'!I237</f>
        <v>459223.35844097438</v>
      </c>
      <c r="J65" s="33">
        <f>Índice!$G$52*'Datos Generales'!J237</f>
        <v>-9002.6218949833601</v>
      </c>
      <c r="K65" s="33">
        <f>Índice!$G$52*'Datos Generales'!K237</f>
        <v>27416.271670096416</v>
      </c>
      <c r="L65" s="33">
        <f>Índice!$G$52*'Datos Generales'!L237</f>
        <v>1479641.6505385144</v>
      </c>
      <c r="M65" s="33">
        <f>Índice!$G$52*'Datos Generales'!M237</f>
        <v>27429.505316762134</v>
      </c>
      <c r="N65" s="33">
        <f>Índice!$G$52*'Datos Generales'!N237</f>
        <v>206770.55816391829</v>
      </c>
      <c r="O65" s="33">
        <f>Índice!$G$52*'Datos Generales'!O237</f>
        <v>-180534.02016753322</v>
      </c>
      <c r="P65" s="33">
        <f>Índice!$G$52*'Datos Generales'!P237</f>
        <v>33689.870681076944</v>
      </c>
      <c r="Q65" s="33">
        <f>Índice!$G$52*'Datos Generales'!Q237</f>
        <v>79302.474555847861</v>
      </c>
      <c r="R65" s="33">
        <f>Índice!$G$52*'Datos Generales'!R237</f>
        <v>-1095.6030613609157</v>
      </c>
      <c r="S65" s="33">
        <f>Índice!$G$52*'Datos Generales'!S237</f>
        <v>-321322.8407638502</v>
      </c>
      <c r="T65" s="33">
        <f>Índice!$G$52*'Datos Generales'!T237</f>
        <v>0</v>
      </c>
      <c r="U65" s="33">
        <f>Índice!$G$52*'Datos Generales'!U237</f>
        <v>-10874.009220007505</v>
      </c>
      <c r="V65" s="33">
        <f>Índice!$G$52*'Datos Generales'!V237</f>
        <v>5416.0314913163129</v>
      </c>
      <c r="W65" s="33">
        <f>Índice!$G$52*'Datos Generales'!W237</f>
        <v>66724.658842372301</v>
      </c>
      <c r="X65" s="33">
        <f>Índice!$G$52*'Datos Generales'!X237</f>
        <v>-5688.8011030533671</v>
      </c>
      <c r="Y65" s="33">
        <f>Índice!$G$52*'Datos Generales'!Y237</f>
        <v>-15702.691329103784</v>
      </c>
      <c r="Z65" s="33">
        <f>Índice!$G$52*'Datos Generales'!Z237</f>
        <v>181659.3904289777</v>
      </c>
      <c r="AA65" s="33">
        <f>Índice!$G$52*'Datos Generales'!AA237</f>
        <v>1232.4301227735411</v>
      </c>
      <c r="AB65" s="33">
        <f>Índice!$G$52*'Datos Generales'!AB237</f>
        <v>-17439.462870435797</v>
      </c>
      <c r="AC65" s="33">
        <f>Índice!$G$52*'Datos Generales'!AC237</f>
        <v>-18932.279449711634</v>
      </c>
      <c r="AD65" s="33">
        <f>Índice!$G$52*'Datos Generales'!AD237</f>
        <v>152050.55184986989</v>
      </c>
      <c r="AE65" s="33">
        <f>Índice!$G$52*'Datos Generales'!AE237</f>
        <v>144970.61892302611</v>
      </c>
      <c r="AF65" s="33">
        <f>Índice!$G$52*'Datos Generales'!AF237</f>
        <v>2727.9682746284461</v>
      </c>
      <c r="AG65" s="33">
        <f>Índice!$G$52*'Datos Generales'!AG237</f>
        <v>4146.8601387253584</v>
      </c>
      <c r="AH65" s="33">
        <f>Índice!$G$52*'Datos Generales'!AH237</f>
        <v>48571.157386160878</v>
      </c>
      <c r="AI65" s="33">
        <f>Índice!$G$52*'Datos Generales'!AI237</f>
        <v>26998.204102294389</v>
      </c>
      <c r="AJ65" s="33">
        <f>Índice!$G$52*'Datos Generales'!AJ237</f>
        <v>-17633.749132923986</v>
      </c>
      <c r="AK65" s="33">
        <f>Índice!$G$52*'Datos Generales'!AK237</f>
        <v>0</v>
      </c>
      <c r="AL65" s="33">
        <f>Índice!$G$52*'Datos Generales'!AL237</f>
        <v>0</v>
      </c>
      <c r="AM65" s="33">
        <f>Índice!$G$52*'Datos Generales'!AM237</f>
        <v>0</v>
      </c>
      <c r="AN65" s="33">
        <f>Índice!$G$52*'Datos Generales'!AN237</f>
        <v>0</v>
      </c>
      <c r="AO65" s="33">
        <f>Índice!$G$52*'Datos Generales'!AO237</f>
        <v>0</v>
      </c>
      <c r="AP65" s="33">
        <f>Índice!$G$52*'Datos Generales'!AP237</f>
        <v>0</v>
      </c>
      <c r="AQ65" s="33">
        <f>Índice!$G$52*'Datos Generales'!AQ237</f>
        <v>2496870.4636913305</v>
      </c>
    </row>
    <row r="66" spans="2:43" x14ac:dyDescent="0.2">
      <c r="B66" s="53" t="str">
        <f>'Datos Generales'!B238</f>
        <v xml:space="preserve">7.71.00.00  Efectivo Y Efectivo Equivalente Al Inicio Del Periodo </v>
      </c>
      <c r="C66" s="33">
        <f>Índice!$G$52*'Datos Generales'!C238</f>
        <v>242196.3498948963</v>
      </c>
      <c r="D66" s="33">
        <f>Índice!$G$52*'Datos Generales'!D238</f>
        <v>101669.61673794352</v>
      </c>
      <c r="E66" s="33">
        <f>Índice!$G$52*'Datos Generales'!E238</f>
        <v>3760471.6077043642</v>
      </c>
      <c r="F66" s="33">
        <f>Índice!$G$52*'Datos Generales'!F238</f>
        <v>532837.71228691365</v>
      </c>
      <c r="G66" s="33">
        <f>Índice!$G$52*'Datos Generales'!G238</f>
        <v>60138.793397601003</v>
      </c>
      <c r="H66" s="33">
        <f>Índice!$G$52*'Datos Generales'!H238</f>
        <v>488611.88571980665</v>
      </c>
      <c r="I66" s="33">
        <f>Índice!$G$52*'Datos Generales'!I238</f>
        <v>1533324.4315230227</v>
      </c>
      <c r="J66" s="33">
        <f>Índice!$G$52*'Datos Generales'!J238</f>
        <v>33156.068239350061</v>
      </c>
      <c r="K66" s="33">
        <f>Índice!$G$52*'Datos Generales'!K238</f>
        <v>64313.345537318375</v>
      </c>
      <c r="L66" s="33">
        <f>Índice!$G$52*'Datos Generales'!L238</f>
        <v>57598.511571956515</v>
      </c>
      <c r="M66" s="33">
        <f>Índice!$G$52*'Datos Generales'!M238</f>
        <v>357439.70781196794</v>
      </c>
      <c r="N66" s="33">
        <f>Índice!$G$52*'Datos Generales'!N238</f>
        <v>219319.9334439426</v>
      </c>
      <c r="O66" s="33">
        <f>Índice!$G$52*'Datos Generales'!O238</f>
        <v>24016.551243639602</v>
      </c>
      <c r="P66" s="33">
        <f>Índice!$G$52*'Datos Generales'!P238</f>
        <v>5408.5131470666383</v>
      </c>
      <c r="Q66" s="33">
        <f>Índice!$G$52*'Datos Generales'!Q238</f>
        <v>360805.51064015814</v>
      </c>
      <c r="R66" s="33">
        <f>Índice!$G$52*'Datos Generales'!R238</f>
        <v>2388.6562133331881</v>
      </c>
      <c r="S66" s="33">
        <f>Índice!$G$52*'Datos Generales'!S238</f>
        <v>1581639.9652046948</v>
      </c>
      <c r="T66" s="33">
        <f>Índice!$G$52*'Datos Generales'!T238</f>
        <v>0</v>
      </c>
      <c r="U66" s="33">
        <f>Índice!$G$52*'Datos Generales'!U238</f>
        <v>453037.5981849833</v>
      </c>
      <c r="V66" s="33">
        <f>Índice!$G$52*'Datos Generales'!V238</f>
        <v>176297.38215335587</v>
      </c>
      <c r="W66" s="33">
        <f>Índice!$G$52*'Datos Generales'!W238</f>
        <v>267125.95471915585</v>
      </c>
      <c r="X66" s="33">
        <f>Índice!$G$52*'Datos Generales'!X238</f>
        <v>11204.101954191172</v>
      </c>
      <c r="Y66" s="33">
        <f>Índice!$G$52*'Datos Generales'!Y238</f>
        <v>219850.43597891735</v>
      </c>
      <c r="Z66" s="33">
        <f>Índice!$G$52*'Datos Generales'!Z238</f>
        <v>546380.46155829763</v>
      </c>
      <c r="AA66" s="33">
        <f>Índice!$G$52*'Datos Generales'!AA238</f>
        <v>61095.256060857086</v>
      </c>
      <c r="AB66" s="33">
        <f>Índice!$G$52*'Datos Generales'!AB238</f>
        <v>23599.334167268531</v>
      </c>
      <c r="AC66" s="33">
        <f>Índice!$G$52*'Datos Generales'!AC238</f>
        <v>34032.754806382225</v>
      </c>
      <c r="AD66" s="33">
        <f>Índice!$G$52*'Datos Generales'!AD238</f>
        <v>104770.40643624699</v>
      </c>
      <c r="AE66" s="33">
        <f>Índice!$G$52*'Datos Generales'!AE238</f>
        <v>164911.58120985469</v>
      </c>
      <c r="AF66" s="33">
        <f>Índice!$G$52*'Datos Generales'!AF238</f>
        <v>19039.917645213758</v>
      </c>
      <c r="AG66" s="33">
        <f>Índice!$G$52*'Datos Generales'!AG238</f>
        <v>610283.05375412025</v>
      </c>
      <c r="AH66" s="33">
        <f>Índice!$G$52*'Datos Generales'!AH238</f>
        <v>345417.73927810969</v>
      </c>
      <c r="AI66" s="33">
        <f>Índice!$G$52*'Datos Generales'!AI238</f>
        <v>323916.70354964508</v>
      </c>
      <c r="AJ66" s="33">
        <f>Índice!$G$52*'Datos Generales'!AJ238</f>
        <v>48305.293764843205</v>
      </c>
      <c r="AK66" s="33">
        <f>Índice!$G$52*'Datos Generales'!AK238</f>
        <v>0</v>
      </c>
      <c r="AL66" s="33">
        <f>Índice!$G$52*'Datos Generales'!AL238</f>
        <v>0</v>
      </c>
      <c r="AM66" s="33">
        <f>Índice!$G$52*'Datos Generales'!AM238</f>
        <v>0</v>
      </c>
      <c r="AN66" s="33">
        <f>Índice!$G$52*'Datos Generales'!AN238</f>
        <v>0</v>
      </c>
      <c r="AO66" s="33">
        <f>Índice!$G$52*'Datos Generales'!AO238</f>
        <v>0</v>
      </c>
      <c r="AP66" s="33">
        <f>Índice!$G$52*'Datos Generales'!AP238</f>
        <v>0</v>
      </c>
      <c r="AQ66" s="33">
        <f>Índice!$G$52*'Datos Generales'!AQ238</f>
        <v>12834605.135539418</v>
      </c>
    </row>
    <row r="67" spans="2:43" x14ac:dyDescent="0.2">
      <c r="B67" s="53" t="str">
        <f>'Datos Generales'!B239</f>
        <v xml:space="preserve">7.72.00.00  Efectivo Y Efectivo Equivalente Al Final Del Periodo </v>
      </c>
      <c r="C67" s="33">
        <f>Índice!$G$52*'Datos Generales'!C239</f>
        <v>225027.98967299287</v>
      </c>
      <c r="D67" s="33">
        <f>Índice!$G$52*'Datos Generales'!D239</f>
        <v>98946.139058070548</v>
      </c>
      <c r="E67" s="33">
        <f>Índice!$G$52*'Datos Generales'!E239</f>
        <v>4148059.8079182114</v>
      </c>
      <c r="F67" s="33">
        <f>Índice!$G$52*'Datos Generales'!F239</f>
        <v>384473.08823984675</v>
      </c>
      <c r="G67" s="33">
        <f>Índice!$G$52*'Datos Generales'!G239</f>
        <v>29695.180469178704</v>
      </c>
      <c r="H67" s="33">
        <f>Índice!$G$52*'Datos Generales'!H239</f>
        <v>449717.8579726938</v>
      </c>
      <c r="I67" s="33">
        <f>Índice!$G$52*'Datos Generales'!I239</f>
        <v>1992547.7899639972</v>
      </c>
      <c r="J67" s="33">
        <f>Índice!$G$52*'Datos Generales'!J239</f>
        <v>24153.446344366705</v>
      </c>
      <c r="K67" s="33">
        <f>Índice!$G$52*'Datos Generales'!K239</f>
        <v>91729.617207414791</v>
      </c>
      <c r="L67" s="33">
        <f>Índice!$G$52*'Datos Generales'!L239</f>
        <v>35987.456271983079</v>
      </c>
      <c r="M67" s="33">
        <f>Índice!$G$52*'Datos Generales'!M239</f>
        <v>384869.21312873007</v>
      </c>
      <c r="N67" s="33">
        <f>Índice!$G$52*'Datos Generales'!N239</f>
        <v>426090.49160786089</v>
      </c>
      <c r="O67" s="33">
        <f>Índice!$G$52*'Datos Generales'!O239</f>
        <v>34740.091519681904</v>
      </c>
      <c r="P67" s="33">
        <f>Índice!$G$52*'Datos Generales'!P239</f>
        <v>39098.383828143582</v>
      </c>
      <c r="Q67" s="33">
        <f>Índice!$G$52*'Datos Generales'!Q239</f>
        <v>440107.98519600596</v>
      </c>
      <c r="R67" s="33">
        <f>Índice!$G$52*'Datos Generales'!R239</f>
        <v>1293.0531519722726</v>
      </c>
      <c r="S67" s="33">
        <f>Índice!$G$52*'Datos Generales'!S239</f>
        <v>1260317.1244408444</v>
      </c>
      <c r="T67" s="33">
        <f>Índice!$G$52*'Datos Generales'!T239</f>
        <v>0</v>
      </c>
      <c r="U67" s="33">
        <f>Índice!$G$52*'Datos Generales'!U239</f>
        <v>442163.58896497579</v>
      </c>
      <c r="V67" s="33">
        <f>Índice!$G$52*'Datos Generales'!V239</f>
        <v>181713.41364467217</v>
      </c>
      <c r="W67" s="33">
        <f>Índice!$G$52*'Datos Generales'!W239</f>
        <v>333850.61356152815</v>
      </c>
      <c r="X67" s="33">
        <f>Índice!$G$52*'Datos Generales'!X239</f>
        <v>5634.0974942141074</v>
      </c>
      <c r="Y67" s="33">
        <f>Índice!$G$52*'Datos Generales'!Y239</f>
        <v>204147.74464981357</v>
      </c>
      <c r="Z67" s="33">
        <f>Índice!$G$52*'Datos Generales'!Z239</f>
        <v>728039.85198727529</v>
      </c>
      <c r="AA67" s="33">
        <f>Índice!$G$52*'Datos Generales'!AA239</f>
        <v>62327.584124658912</v>
      </c>
      <c r="AB67" s="33">
        <f>Índice!$G$52*'Datos Generales'!AB239</f>
        <v>6159.8712968327363</v>
      </c>
      <c r="AC67" s="33">
        <f>Índice!$G$52*'Datos Generales'!AC239</f>
        <v>15100.475356670593</v>
      </c>
      <c r="AD67" s="33">
        <f>Índice!$G$52*'Datos Generales'!AD239</f>
        <v>256820.95828611689</v>
      </c>
      <c r="AE67" s="33">
        <f>Índice!$G$52*'Datos Generales'!AE239</f>
        <v>309882.2681721953</v>
      </c>
      <c r="AF67" s="33">
        <f>Índice!$G$52*'Datos Generales'!AF239</f>
        <v>21767.885919842203</v>
      </c>
      <c r="AG67" s="33">
        <f>Índice!$G$52*'Datos Generales'!AG239</f>
        <v>614429.91389284562</v>
      </c>
      <c r="AH67" s="33">
        <f>Índice!$G$52*'Datos Generales'!AH239</f>
        <v>393988.89666427055</v>
      </c>
      <c r="AI67" s="33">
        <f>Índice!$G$52*'Datos Generales'!AI239</f>
        <v>350914.90765193949</v>
      </c>
      <c r="AJ67" s="33">
        <f>Índice!$G$52*'Datos Generales'!AJ239</f>
        <v>30671.544631919216</v>
      </c>
      <c r="AK67" s="33">
        <f>Índice!$G$52*'Datos Generales'!AK239</f>
        <v>0</v>
      </c>
      <c r="AL67" s="33">
        <f>Índice!$G$52*'Datos Generales'!AL239</f>
        <v>0</v>
      </c>
      <c r="AM67" s="33">
        <f>Índice!$G$52*'Datos Generales'!AM239</f>
        <v>0</v>
      </c>
      <c r="AN67" s="33">
        <f>Índice!$G$52*'Datos Generales'!AN239</f>
        <v>0</v>
      </c>
      <c r="AO67" s="33">
        <f>Índice!$G$52*'Datos Generales'!AO239</f>
        <v>0</v>
      </c>
      <c r="AP67" s="33">
        <f>Índice!$G$52*'Datos Generales'!AP239</f>
        <v>0</v>
      </c>
      <c r="AQ67" s="33">
        <f>Índice!$G$52*'Datos Generales'!AQ239</f>
        <v>14024468.332291765</v>
      </c>
    </row>
    <row r="68" spans="2:43" x14ac:dyDescent="0.2">
      <c r="B68" s="61" t="str">
        <f>'Datos Generales'!B240</f>
        <v>7.81.00.00  Efectivo En Caja</v>
      </c>
      <c r="C68" s="36">
        <f>Índice!$G$52*'Datos Generales'!C240</f>
        <v>0</v>
      </c>
      <c r="D68" s="36">
        <f>Índice!$G$52*'Datos Generales'!D240</f>
        <v>0</v>
      </c>
      <c r="E68" s="36">
        <f>Índice!$G$52*'Datos Generales'!E240</f>
        <v>2248.0189503098682</v>
      </c>
      <c r="F68" s="36">
        <f>Índice!$G$52*'Datos Generales'!F240</f>
        <v>237.28710923745962</v>
      </c>
      <c r="G68" s="36">
        <f>Índice!$G$52*'Datos Generales'!G240</f>
        <v>8.5049143095863666</v>
      </c>
      <c r="H68" s="36">
        <f>Índice!$G$52*'Datos Generales'!H240</f>
        <v>2035.9404070860226</v>
      </c>
      <c r="I68" s="36">
        <f>Índice!$G$52*'Datos Generales'!I240</f>
        <v>117.16369952886177</v>
      </c>
      <c r="J68" s="36">
        <f>Índice!$G$52*'Datos Generales'!J240</f>
        <v>0</v>
      </c>
      <c r="K68" s="36">
        <f>Índice!$G$52*'Datos Generales'!K240</f>
        <v>120.56566525269632</v>
      </c>
      <c r="L68" s="36">
        <f>Índice!$G$52*'Datos Generales'!L240</f>
        <v>6.8039314476690924</v>
      </c>
      <c r="M68" s="36">
        <f>Índice!$G$52*'Datos Generales'!M240</f>
        <v>69.740297338608201</v>
      </c>
      <c r="N68" s="36">
        <f>Índice!$G$52*'Datos Generales'!N240</f>
        <v>17.009828619172733</v>
      </c>
      <c r="O68" s="36">
        <f>Índice!$G$52*'Datos Generales'!O240</f>
        <v>310.80358852952418</v>
      </c>
      <c r="P68" s="36">
        <f>Índice!$G$52*'Datos Generales'!P240</f>
        <v>0.51029485857518198</v>
      </c>
      <c r="Q68" s="36">
        <f>Índice!$G$52*'Datos Generales'!Q240</f>
        <v>676.78706109964469</v>
      </c>
      <c r="R68" s="36">
        <f>Índice!$G$52*'Datos Generales'!R240</f>
        <v>5.1029485857518191</v>
      </c>
      <c r="S68" s="36">
        <f>Índice!$G$52*'Datos Generales'!S240</f>
        <v>767.95974249841049</v>
      </c>
      <c r="T68" s="36">
        <f>Índice!$G$52*'Datos Generales'!T240</f>
        <v>0</v>
      </c>
      <c r="U68" s="36">
        <f>Índice!$G$52*'Datos Generales'!U240</f>
        <v>250.89497213279779</v>
      </c>
      <c r="V68" s="36">
        <f>Índice!$G$52*'Datos Generales'!V240</f>
        <v>0</v>
      </c>
      <c r="W68" s="36">
        <f>Índice!$G$52*'Datos Generales'!W240</f>
        <v>8.8451108819698199</v>
      </c>
      <c r="X68" s="36">
        <f>Índice!$G$52*'Datos Generales'!X240</f>
        <v>0</v>
      </c>
      <c r="Y68" s="36">
        <f>Índice!$G$52*'Datos Generales'!Y240</f>
        <v>0</v>
      </c>
      <c r="Z68" s="36">
        <f>Índice!$G$52*'Datos Generales'!Z240</f>
        <v>34.359853810728914</v>
      </c>
      <c r="AA68" s="36">
        <f>Índice!$G$52*'Datos Generales'!AA240</f>
        <v>783.30260791290425</v>
      </c>
      <c r="AB68" s="36">
        <f>Índice!$G$52*'Datos Generales'!AB240</f>
        <v>0</v>
      </c>
      <c r="AC68" s="36">
        <f>Índice!$G$52*'Datos Generales'!AC240</f>
        <v>29.188865910500407</v>
      </c>
      <c r="AD68" s="36">
        <f>Índice!$G$52*'Datos Generales'!AD240</f>
        <v>119.647134507261</v>
      </c>
      <c r="AE68" s="36">
        <f>Índice!$G$52*'Datos Generales'!AE240</f>
        <v>0</v>
      </c>
      <c r="AF68" s="36">
        <f>Índice!$G$52*'Datos Generales'!AF240</f>
        <v>6.8039314476690924</v>
      </c>
      <c r="AG68" s="36">
        <f>Índice!$G$52*'Datos Generales'!AG240</f>
        <v>3566.4847862391848</v>
      </c>
      <c r="AH68" s="36">
        <f>Índice!$G$52*'Datos Generales'!AH240</f>
        <v>81.37502011412235</v>
      </c>
      <c r="AI68" s="36">
        <f>Índice!$G$52*'Datos Generales'!AI240</f>
        <v>2718.1706133438024</v>
      </c>
      <c r="AJ68" s="36">
        <f>Índice!$G$52*'Datos Generales'!AJ240</f>
        <v>19.561302912048642</v>
      </c>
      <c r="AK68" s="36">
        <f>Índice!$G$52*'Datos Generales'!AK240</f>
        <v>0</v>
      </c>
      <c r="AL68" s="36">
        <f>Índice!$G$52*'Datos Generales'!AL240</f>
        <v>0</v>
      </c>
      <c r="AM68" s="36">
        <f>Índice!$G$52*'Datos Generales'!AM240</f>
        <v>0</v>
      </c>
      <c r="AN68" s="36">
        <f>Índice!$G$52*'Datos Generales'!AN240</f>
        <v>0</v>
      </c>
      <c r="AO68" s="36">
        <f>Índice!$G$52*'Datos Generales'!AO240</f>
        <v>0</v>
      </c>
      <c r="AP68" s="36">
        <f>Índice!$G$52*'Datos Generales'!AP240</f>
        <v>0</v>
      </c>
      <c r="AQ68" s="36">
        <f>Índice!$G$52*'Datos Generales'!AQ240</f>
        <v>14240.83263791484</v>
      </c>
    </row>
    <row r="69" spans="2:43" x14ac:dyDescent="0.2">
      <c r="B69" s="61" t="str">
        <f>'Datos Generales'!B241</f>
        <v>7.82.00.00  Bancos</v>
      </c>
      <c r="C69" s="36">
        <f>Índice!$G$52*'Datos Generales'!C241</f>
        <v>173812.04207415131</v>
      </c>
      <c r="D69" s="36">
        <f>Índice!$G$52*'Datos Generales'!D241</f>
        <v>86631.975688192164</v>
      </c>
      <c r="E69" s="36">
        <f>Índice!$G$52*'Datos Generales'!E241</f>
        <v>481093.74558807572</v>
      </c>
      <c r="F69" s="36">
        <f>Índice!$G$52*'Datos Generales'!F241</f>
        <v>58548.850696909692</v>
      </c>
      <c r="G69" s="36">
        <f>Índice!$G$52*'Datos Generales'!G241</f>
        <v>29686.675554869118</v>
      </c>
      <c r="H69" s="36">
        <f>Índice!$G$52*'Datos Generales'!H241</f>
        <v>447681.91756560782</v>
      </c>
      <c r="I69" s="36">
        <f>Índice!$G$52*'Datos Generales'!I241</f>
        <v>1992430.6262644683</v>
      </c>
      <c r="J69" s="36">
        <f>Índice!$G$52*'Datos Generales'!J241</f>
        <v>24153.446344366705</v>
      </c>
      <c r="K69" s="36">
        <f>Índice!$G$52*'Datos Generales'!K241</f>
        <v>91609.051542162095</v>
      </c>
      <c r="L69" s="36">
        <f>Índice!$G$52*'Datos Generales'!L241</f>
        <v>35980.652340535409</v>
      </c>
      <c r="M69" s="36">
        <f>Índice!$G$52*'Datos Generales'!M241</f>
        <v>384799.47283139144</v>
      </c>
      <c r="N69" s="36">
        <f>Índice!$G$52*'Datos Generales'!N241</f>
        <v>426073.4817792417</v>
      </c>
      <c r="O69" s="36">
        <f>Índice!$G$52*'Datos Generales'!O241</f>
        <v>32656.115356575338</v>
      </c>
      <c r="P69" s="36">
        <f>Índice!$G$52*'Datos Generales'!P241</f>
        <v>39097.873533285005</v>
      </c>
      <c r="Q69" s="36">
        <f>Índice!$G$52*'Datos Generales'!Q241</f>
        <v>353030.79425353563</v>
      </c>
      <c r="R69" s="36">
        <f>Índice!$G$52*'Datos Generales'!R241</f>
        <v>1287.9502033865208</v>
      </c>
      <c r="S69" s="36">
        <f>Índice!$G$52*'Datos Generales'!S241</f>
        <v>772322.83157854271</v>
      </c>
      <c r="T69" s="36">
        <f>Índice!$G$52*'Datos Generales'!T241</f>
        <v>0</v>
      </c>
      <c r="U69" s="36">
        <f>Índice!$G$52*'Datos Generales'!U241</f>
        <v>441912.69399284298</v>
      </c>
      <c r="V69" s="36">
        <f>Índice!$G$52*'Datos Generales'!V241</f>
        <v>181713.41364467217</v>
      </c>
      <c r="W69" s="36">
        <f>Índice!$G$52*'Datos Generales'!W241</f>
        <v>94766.279851823987</v>
      </c>
      <c r="X69" s="36">
        <f>Índice!$G$52*'Datos Generales'!X241</f>
        <v>5634.0974942141074</v>
      </c>
      <c r="Y69" s="36">
        <f>Índice!$G$52*'Datos Generales'!Y241</f>
        <v>159759.27010145003</v>
      </c>
      <c r="Z69" s="36">
        <f>Índice!$G$52*'Datos Generales'!Z241</f>
        <v>659958.89745012473</v>
      </c>
      <c r="AA69" s="36">
        <f>Índice!$G$52*'Datos Generales'!AA241</f>
        <v>61544.281516746014</v>
      </c>
      <c r="AB69" s="36">
        <f>Índice!$G$52*'Datos Generales'!AB241</f>
        <v>6159.8712968327363</v>
      </c>
      <c r="AC69" s="36">
        <f>Índice!$G$52*'Datos Generales'!AC241</f>
        <v>2793.9323900135978</v>
      </c>
      <c r="AD69" s="36">
        <f>Índice!$G$52*'Datos Generales'!AD241</f>
        <v>256701.31115160964</v>
      </c>
      <c r="AE69" s="36">
        <f>Índice!$G$52*'Datos Generales'!AE241</f>
        <v>309882.2681721953</v>
      </c>
      <c r="AF69" s="36">
        <f>Índice!$G$52*'Datos Generales'!AF241</f>
        <v>8492.769291952276</v>
      </c>
      <c r="AG69" s="36">
        <f>Índice!$G$52*'Datos Generales'!AG241</f>
        <v>540360.24095442833</v>
      </c>
      <c r="AH69" s="36">
        <f>Índice!$G$52*'Datos Generales'!AH241</f>
        <v>325720.73195333732</v>
      </c>
      <c r="AI69" s="36">
        <f>Índice!$G$52*'Datos Generales'!AI241</f>
        <v>137282.89079996204</v>
      </c>
      <c r="AJ69" s="36">
        <f>Índice!$G$52*'Datos Generales'!AJ241</f>
        <v>30651.983329007169</v>
      </c>
      <c r="AK69" s="36">
        <f>Índice!$G$52*'Datos Generales'!AK241</f>
        <v>0</v>
      </c>
      <c r="AL69" s="36">
        <f>Índice!$G$52*'Datos Generales'!AL241</f>
        <v>0</v>
      </c>
      <c r="AM69" s="36">
        <f>Índice!$G$52*'Datos Generales'!AM241</f>
        <v>0</v>
      </c>
      <c r="AN69" s="36">
        <f>Índice!$G$52*'Datos Generales'!AN241</f>
        <v>0</v>
      </c>
      <c r="AO69" s="36">
        <f>Índice!$G$52*'Datos Generales'!AO241</f>
        <v>0</v>
      </c>
      <c r="AP69" s="36">
        <f>Índice!$G$52*'Datos Generales'!AP241</f>
        <v>0</v>
      </c>
      <c r="AQ69" s="36">
        <f>Índice!$G$52*'Datos Generales'!AQ241</f>
        <v>8654232.4365865085</v>
      </c>
    </row>
    <row r="70" spans="2:43" x14ac:dyDescent="0.2">
      <c r="B70" s="61" t="str">
        <f>'Datos Generales'!B242</f>
        <v>7.83.00.00  Equivalente Al Efectivo</v>
      </c>
      <c r="C70" s="36">
        <f>Índice!$G$52*'Datos Generales'!C242</f>
        <v>51215.947598841565</v>
      </c>
      <c r="D70" s="36">
        <f>Índice!$G$52*'Datos Generales'!D242</f>
        <v>12314.163369878384</v>
      </c>
      <c r="E70" s="36">
        <f>Índice!$G$52*'Datos Generales'!E242</f>
        <v>3664718.043379826</v>
      </c>
      <c r="F70" s="36">
        <f>Índice!$G$52*'Datos Generales'!F242</f>
        <v>325686.95043369965</v>
      </c>
      <c r="G70" s="36">
        <f>Índice!$G$52*'Datos Generales'!G242</f>
        <v>0</v>
      </c>
      <c r="H70" s="36">
        <f>Índice!$G$52*'Datos Generales'!H242</f>
        <v>0</v>
      </c>
      <c r="I70" s="36">
        <f>Índice!$G$52*'Datos Generales'!I242</f>
        <v>0</v>
      </c>
      <c r="J70" s="36">
        <f>Índice!$G$52*'Datos Generales'!J242</f>
        <v>0</v>
      </c>
      <c r="K70" s="36">
        <f>Índice!$G$52*'Datos Generales'!K242</f>
        <v>0</v>
      </c>
      <c r="L70" s="36">
        <f>Índice!$G$52*'Datos Generales'!L242</f>
        <v>0</v>
      </c>
      <c r="M70" s="36">
        <f>Índice!$G$52*'Datos Generales'!M242</f>
        <v>0</v>
      </c>
      <c r="N70" s="36">
        <f>Índice!$G$52*'Datos Generales'!N242</f>
        <v>0</v>
      </c>
      <c r="O70" s="36">
        <f>Índice!$G$52*'Datos Generales'!O242</f>
        <v>1773.1725745770423</v>
      </c>
      <c r="P70" s="36">
        <f>Índice!$G$52*'Datos Generales'!P242</f>
        <v>0</v>
      </c>
      <c r="Q70" s="36">
        <f>Índice!$G$52*'Datos Generales'!Q242</f>
        <v>86400.403881370745</v>
      </c>
      <c r="R70" s="36">
        <f>Índice!$G$52*'Datos Generales'!R242</f>
        <v>0</v>
      </c>
      <c r="S70" s="36">
        <f>Índice!$G$52*'Datos Generales'!S242</f>
        <v>487226.33311980334</v>
      </c>
      <c r="T70" s="36">
        <f>Índice!$G$52*'Datos Generales'!T242</f>
        <v>0</v>
      </c>
      <c r="U70" s="36">
        <f>Índice!$G$52*'Datos Generales'!U242</f>
        <v>0</v>
      </c>
      <c r="V70" s="36">
        <f>Índice!$G$52*'Datos Generales'!V242</f>
        <v>0</v>
      </c>
      <c r="W70" s="36">
        <f>Índice!$G$52*'Datos Generales'!W242</f>
        <v>239075.48859882218</v>
      </c>
      <c r="X70" s="36">
        <f>Índice!$G$52*'Datos Generales'!X242</f>
        <v>0</v>
      </c>
      <c r="Y70" s="36">
        <f>Índice!$G$52*'Datos Generales'!Y242</f>
        <v>44388.474548363542</v>
      </c>
      <c r="Z70" s="36">
        <f>Índice!$G$52*'Datos Generales'!Z242</f>
        <v>68046.594683339936</v>
      </c>
      <c r="AA70" s="36">
        <f>Índice!$G$52*'Datos Generales'!AA242</f>
        <v>0</v>
      </c>
      <c r="AB70" s="36">
        <f>Índice!$G$52*'Datos Generales'!AB242</f>
        <v>0</v>
      </c>
      <c r="AC70" s="36">
        <f>Índice!$G$52*'Datos Generales'!AC242</f>
        <v>12277.354100746494</v>
      </c>
      <c r="AD70" s="36">
        <f>Índice!$G$52*'Datos Generales'!AD242</f>
        <v>0</v>
      </c>
      <c r="AE70" s="36">
        <f>Índice!$G$52*'Datos Generales'!AE242</f>
        <v>0</v>
      </c>
      <c r="AF70" s="36">
        <f>Índice!$G$52*'Datos Generales'!AF242</f>
        <v>13268.312696442259</v>
      </c>
      <c r="AG70" s="36">
        <f>Índice!$G$52*'Datos Generales'!AG242</f>
        <v>70503.188152178103</v>
      </c>
      <c r="AH70" s="36">
        <f>Índice!$G$52*'Datos Generales'!AH242</f>
        <v>68186.789690819147</v>
      </c>
      <c r="AI70" s="36">
        <f>Índice!$G$52*'Datos Generales'!AI242</f>
        <v>210913.84623863362</v>
      </c>
      <c r="AJ70" s="36">
        <f>Índice!$G$52*'Datos Generales'!AJ242</f>
        <v>0</v>
      </c>
      <c r="AK70" s="36">
        <f>Índice!$G$52*'Datos Generales'!AK242</f>
        <v>0</v>
      </c>
      <c r="AL70" s="36">
        <f>Índice!$G$52*'Datos Generales'!AL242</f>
        <v>0</v>
      </c>
      <c r="AM70" s="36">
        <f>Índice!$G$52*'Datos Generales'!AM242</f>
        <v>0</v>
      </c>
      <c r="AN70" s="36">
        <f>Índice!$G$52*'Datos Generales'!AN242</f>
        <v>0</v>
      </c>
      <c r="AO70" s="36">
        <f>Índice!$G$52*'Datos Generales'!AO242</f>
        <v>0</v>
      </c>
      <c r="AP70" s="36">
        <f>Índice!$G$52*'Datos Generales'!AP242</f>
        <v>0</v>
      </c>
      <c r="AQ70" s="36">
        <f>Índice!$G$52*'Datos Generales'!AQ242</f>
        <v>5355995.0630673422</v>
      </c>
    </row>
    <row r="71" spans="2:43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</row>
    <row r="72" spans="2:43" ht="10.5" hidden="1" customHeight="1" x14ac:dyDescent="0.2">
      <c r="B72" s="39" t="s">
        <v>92</v>
      </c>
      <c r="C72" s="40">
        <f>INDEX(Benchmark!$D$9:$D$48,COLUMNS(Benchmark!$D$9:D48),)</f>
        <v>1</v>
      </c>
      <c r="D72" s="40">
        <f>INDEX(Benchmark!$D$9:$D$48,COLUMNS(Benchmark!$D$9:E48),)</f>
        <v>1</v>
      </c>
      <c r="E72" s="40">
        <f>INDEX(Benchmark!$D$9:$D$48,COLUMNS(Benchmark!$D$9:F48),)</f>
        <v>1</v>
      </c>
      <c r="F72" s="40">
        <f>INDEX(Benchmark!$D$9:$D$48,COLUMNS(Benchmark!$D$9:G48),)</f>
        <v>1</v>
      </c>
      <c r="G72" s="40">
        <f>INDEX(Benchmark!$D$9:$D$48,COLUMNS(Benchmark!$D$9:H48),)</f>
        <v>1</v>
      </c>
      <c r="H72" s="40">
        <f>INDEX(Benchmark!$D$9:$D$48,COLUMNS(Benchmark!$D$9:I48),)</f>
        <v>1</v>
      </c>
      <c r="I72" s="40">
        <f>INDEX(Benchmark!$D$9:$D$48,COLUMNS(Benchmark!$D$9:J48),)</f>
        <v>1</v>
      </c>
      <c r="J72" s="40">
        <f>INDEX(Benchmark!$D$9:$D$48,COLUMNS(Benchmark!$D$9:K48),)</f>
        <v>1</v>
      </c>
      <c r="K72" s="40">
        <f>INDEX(Benchmark!$D$9:$D$48,COLUMNS(Benchmark!$D$9:L48),)</f>
        <v>1</v>
      </c>
      <c r="L72" s="40">
        <f>INDEX(Benchmark!$D$9:$D$48,COLUMNS(Benchmark!$D$9:M48),)</f>
        <v>1</v>
      </c>
      <c r="M72" s="40">
        <f>INDEX(Benchmark!$D$9:$D$48,COLUMNS(Benchmark!$D$9:N48),)</f>
        <v>1</v>
      </c>
      <c r="N72" s="40">
        <f>INDEX(Benchmark!$D$9:$D$48,COLUMNS(Benchmark!$D$9:O48),)</f>
        <v>1</v>
      </c>
      <c r="O72" s="40">
        <f>INDEX(Benchmark!$D$9:$D$48,COLUMNS(Benchmark!$D$9:P48),)</f>
        <v>1</v>
      </c>
      <c r="P72" s="40">
        <f>INDEX(Benchmark!$D$9:$D$48,COLUMNS(Benchmark!$D$9:Q48),)</f>
        <v>1</v>
      </c>
      <c r="Q72" s="40">
        <f>INDEX(Benchmark!$D$9:$D$48,COLUMNS(Benchmark!$D$9:R48),)</f>
        <v>1</v>
      </c>
      <c r="R72" s="40">
        <f>INDEX(Benchmark!$D$9:$D$48,COLUMNS(Benchmark!$D$9:S48),)</f>
        <v>1</v>
      </c>
      <c r="S72" s="40">
        <f>INDEX(Benchmark!$D$9:$D$48,COLUMNS(Benchmark!$D$9:T48),)</f>
        <v>1</v>
      </c>
      <c r="T72" s="40">
        <f>INDEX(Benchmark!$D$9:$D$48,COLUMNS(Benchmark!$D$9:U48),)</f>
        <v>1</v>
      </c>
      <c r="U72" s="40">
        <f>INDEX(Benchmark!$D$9:$D$48,COLUMNS(Benchmark!$D$9:V48),)</f>
        <v>1</v>
      </c>
      <c r="V72" s="40">
        <f>INDEX(Benchmark!$D$9:$D$48,COLUMNS(Benchmark!$D$9:W48),)</f>
        <v>1</v>
      </c>
      <c r="W72" s="40">
        <f>INDEX(Benchmark!$D$9:$D$48,COLUMNS(Benchmark!$D$9:X48),)</f>
        <v>1</v>
      </c>
      <c r="X72" s="40">
        <f>INDEX(Benchmark!$D$9:$D$48,COLUMNS(Benchmark!$D$9:Y48),)</f>
        <v>1</v>
      </c>
      <c r="Y72" s="40">
        <f>INDEX(Benchmark!$D$9:$D$48,COLUMNS(Benchmark!$D$9:Z48),)</f>
        <v>1</v>
      </c>
      <c r="Z72" s="40">
        <f>INDEX(Benchmark!$D$9:$D$48,COLUMNS(Benchmark!$D$9:AA48),)</f>
        <v>1</v>
      </c>
      <c r="AA72" s="40">
        <f>INDEX(Benchmark!$D$9:$D$48,COLUMNS(Benchmark!$D$9:AB48),)</f>
        <v>1</v>
      </c>
      <c r="AB72" s="40">
        <f>INDEX(Benchmark!$D$9:$D$48,COLUMNS(Benchmark!$D$9:AC48),)</f>
        <v>1</v>
      </c>
      <c r="AC72" s="40">
        <f>INDEX(Benchmark!$D$9:$D$48,COLUMNS(Benchmark!$D$9:AD48),)</f>
        <v>1</v>
      </c>
      <c r="AD72" s="40">
        <f>INDEX(Benchmark!$D$9:$D$48,COLUMNS(Benchmark!$D$9:AE48),)</f>
        <v>1</v>
      </c>
      <c r="AE72" s="40">
        <f>INDEX(Benchmark!$D$9:$D$48,COLUMNS(Benchmark!$D$9:AF48),)</f>
        <v>1</v>
      </c>
      <c r="AF72" s="40">
        <f>INDEX(Benchmark!$D$9:$D$48,COLUMNS(Benchmark!$D$9:AG48),)</f>
        <v>1</v>
      </c>
      <c r="AG72" s="40">
        <f>INDEX(Benchmark!$D$9:$D$48,COLUMNS(Benchmark!$D$9:AH48),)</f>
        <v>1</v>
      </c>
      <c r="AH72" s="40">
        <f>INDEX(Benchmark!$D$9:$D$48,COLUMNS(Benchmark!$D$9:AI48),)</f>
        <v>1</v>
      </c>
      <c r="AI72" s="40">
        <f>INDEX(Benchmark!$D$9:$D$48,COLUMNS(Benchmark!$D$9:AJ48),)</f>
        <v>1</v>
      </c>
      <c r="AJ72" s="40">
        <f>INDEX(Benchmark!$D$9:$D$48,COLUMNS(Benchmark!$D$9:AK48),)</f>
        <v>1</v>
      </c>
      <c r="AK72" s="40">
        <f>INDEX(Benchmark!$D$9:$D$48,COLUMNS(Benchmark!$D$9:AL48),)</f>
        <v>0</v>
      </c>
      <c r="AL72" s="40">
        <f>INDEX(Benchmark!$D$9:$D$48,COLUMNS(Benchmark!$D$9:AM48),)</f>
        <v>0</v>
      </c>
      <c r="AM72" s="40">
        <f>INDEX(Benchmark!$D$9:$D$48,COLUMNS(Benchmark!$D$9:AN48),)</f>
        <v>0</v>
      </c>
      <c r="AN72" s="40">
        <f>INDEX(Benchmark!$D$9:$D$48,COLUMNS(Benchmark!$D$9:AO48),)</f>
        <v>0</v>
      </c>
      <c r="AO72" s="40">
        <f>INDEX(Benchmark!$D$9:$D$48,COLUMNS(Benchmark!$D$9:AP48),)</f>
        <v>0</v>
      </c>
      <c r="AP72" s="40">
        <f>INDEX(Benchmark!$D$9:$D$48,COLUMNS(Benchmark!$D$9:AQ48),)</f>
        <v>0</v>
      </c>
      <c r="AQ72" s="29"/>
    </row>
    <row r="73" spans="2:43" ht="10.5" hidden="1" customHeight="1" x14ac:dyDescent="0.2">
      <c r="B73" s="29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29"/>
    </row>
    <row r="74" spans="2:43" ht="10.5" hidden="1" customHeight="1" x14ac:dyDescent="0.2">
      <c r="B74" s="39" t="s">
        <v>93</v>
      </c>
      <c r="C74" s="40">
        <f>IFERROR(RANK(C76,$C$76:$AP$76,0),"")</f>
        <v>26</v>
      </c>
      <c r="D74" s="40">
        <f t="shared" ref="D74:AP74" si="0">IFERROR(RANK(D76,$C$76:$AP$76,0),"")</f>
        <v>21</v>
      </c>
      <c r="E74" s="40">
        <f t="shared" si="0"/>
        <v>3</v>
      </c>
      <c r="F74" s="40">
        <f t="shared" si="0"/>
        <v>32</v>
      </c>
      <c r="G74" s="40">
        <f t="shared" si="0"/>
        <v>30</v>
      </c>
      <c r="H74" s="40">
        <f t="shared" si="0"/>
        <v>31</v>
      </c>
      <c r="I74" s="40">
        <f t="shared" si="0"/>
        <v>2</v>
      </c>
      <c r="J74" s="40">
        <f t="shared" si="0"/>
        <v>23</v>
      </c>
      <c r="K74" s="40">
        <f t="shared" si="0"/>
        <v>13</v>
      </c>
      <c r="L74" s="40">
        <f t="shared" si="0"/>
        <v>1</v>
      </c>
      <c r="M74" s="40">
        <f t="shared" si="0"/>
        <v>12</v>
      </c>
      <c r="N74" s="40">
        <f t="shared" si="0"/>
        <v>4</v>
      </c>
      <c r="O74" s="40">
        <f t="shared" si="0"/>
        <v>33</v>
      </c>
      <c r="P74" s="40">
        <f t="shared" si="0"/>
        <v>11</v>
      </c>
      <c r="Q74" s="40">
        <f t="shared" si="0"/>
        <v>8</v>
      </c>
      <c r="R74" s="40">
        <f t="shared" si="0"/>
        <v>20</v>
      </c>
      <c r="S74" s="40">
        <f t="shared" si="0"/>
        <v>34</v>
      </c>
      <c r="T74" s="40">
        <f t="shared" si="0"/>
        <v>19</v>
      </c>
      <c r="U74" s="40">
        <f t="shared" si="0"/>
        <v>24</v>
      </c>
      <c r="V74" s="40">
        <f t="shared" si="0"/>
        <v>15</v>
      </c>
      <c r="W74" s="40">
        <f t="shared" si="0"/>
        <v>9</v>
      </c>
      <c r="X74" s="40">
        <f t="shared" si="0"/>
        <v>22</v>
      </c>
      <c r="Y74" s="40">
        <f t="shared" si="0"/>
        <v>25</v>
      </c>
      <c r="Z74" s="40">
        <f t="shared" si="0"/>
        <v>5</v>
      </c>
      <c r="AA74" s="40">
        <f t="shared" si="0"/>
        <v>18</v>
      </c>
      <c r="AB74" s="40">
        <f t="shared" si="0"/>
        <v>27</v>
      </c>
      <c r="AC74" s="40">
        <f t="shared" si="0"/>
        <v>29</v>
      </c>
      <c r="AD74" s="40">
        <f t="shared" si="0"/>
        <v>6</v>
      </c>
      <c r="AE74" s="40">
        <f t="shared" si="0"/>
        <v>7</v>
      </c>
      <c r="AF74" s="40">
        <f t="shared" si="0"/>
        <v>17</v>
      </c>
      <c r="AG74" s="40">
        <f t="shared" si="0"/>
        <v>16</v>
      </c>
      <c r="AH74" s="40">
        <f t="shared" si="0"/>
        <v>10</v>
      </c>
      <c r="AI74" s="40">
        <f t="shared" si="0"/>
        <v>14</v>
      </c>
      <c r="AJ74" s="40">
        <f t="shared" si="0"/>
        <v>28</v>
      </c>
      <c r="AK74" s="40" t="str">
        <f t="shared" si="0"/>
        <v/>
      </c>
      <c r="AL74" s="40" t="str">
        <f t="shared" si="0"/>
        <v/>
      </c>
      <c r="AM74" s="40" t="str">
        <f t="shared" si="0"/>
        <v/>
      </c>
      <c r="AN74" s="40" t="str">
        <f t="shared" si="0"/>
        <v/>
      </c>
      <c r="AO74" s="40" t="str">
        <f t="shared" si="0"/>
        <v/>
      </c>
      <c r="AP74" s="40" t="str">
        <f t="shared" si="0"/>
        <v/>
      </c>
      <c r="AQ74" s="29"/>
    </row>
    <row r="75" spans="2:43" ht="10.5" hidden="1" customHeight="1" x14ac:dyDescent="0.2">
      <c r="B75" s="29"/>
      <c r="C75" s="40" t="str">
        <f t="shared" ref="C75:AP75" si="1">C11</f>
        <v>Assurant Chile</v>
      </c>
      <c r="D75" s="40" t="str">
        <f t="shared" si="1"/>
        <v>AVLA Crédito</v>
      </c>
      <c r="E75" s="40" t="str">
        <f t="shared" si="1"/>
        <v>BCI Seguros</v>
      </c>
      <c r="F75" s="40" t="str">
        <f t="shared" si="1"/>
        <v>BNP Paribas Cardif</v>
      </c>
      <c r="G75" s="40" t="str">
        <f t="shared" si="1"/>
        <v>Cesce Chile</v>
      </c>
      <c r="H75" s="40" t="str">
        <f t="shared" si="1"/>
        <v>Chilena Consolidada</v>
      </c>
      <c r="I75" s="40" t="str">
        <f t="shared" si="1"/>
        <v>Chubb Generales</v>
      </c>
      <c r="J75" s="40" t="str">
        <f t="shared" si="1"/>
        <v>Coface Chile</v>
      </c>
      <c r="K75" s="40" t="str">
        <f t="shared" si="1"/>
        <v>Consorcio Nacional</v>
      </c>
      <c r="L75" s="40" t="str">
        <f t="shared" si="1"/>
        <v>Contempora</v>
      </c>
      <c r="M75" s="40" t="str">
        <f t="shared" si="1"/>
        <v>Continental Crédito</v>
      </c>
      <c r="N75" s="40" t="str">
        <f t="shared" si="1"/>
        <v>Continental Generales</v>
      </c>
      <c r="O75" s="40" t="str">
        <f t="shared" si="1"/>
        <v>FID Chile</v>
      </c>
      <c r="P75" s="40" t="str">
        <f t="shared" si="1"/>
        <v>HDI Gar. y Cré.</v>
      </c>
      <c r="Q75" s="40" t="str">
        <f t="shared" si="1"/>
        <v>HDI Seguros</v>
      </c>
      <c r="R75" s="40" t="str">
        <f t="shared" si="1"/>
        <v>Huelen</v>
      </c>
      <c r="S75" s="40" t="str">
        <f t="shared" si="1"/>
        <v>Liberty Seguros</v>
      </c>
      <c r="T75" s="40" t="str">
        <f t="shared" si="1"/>
        <v>M. de Carabineros</v>
      </c>
      <c r="U75" s="40" t="str">
        <f t="shared" si="1"/>
        <v>Mapfre</v>
      </c>
      <c r="V75" s="40" t="str">
        <f t="shared" si="1"/>
        <v>MetLife Generales</v>
      </c>
      <c r="W75" s="40" t="str">
        <f t="shared" si="1"/>
        <v>Orion Seguros</v>
      </c>
      <c r="X75" s="40" t="str">
        <f t="shared" si="1"/>
        <v>Orsan Crédito</v>
      </c>
      <c r="Y75" s="40" t="str">
        <f t="shared" si="1"/>
        <v>Porvenir</v>
      </c>
      <c r="Z75" s="40" t="str">
        <f t="shared" si="1"/>
        <v>Reale Chile</v>
      </c>
      <c r="AA75" s="40" t="str">
        <f t="shared" si="1"/>
        <v>Renta Nacional</v>
      </c>
      <c r="AB75" s="40" t="str">
        <f t="shared" si="1"/>
        <v>SegChile</v>
      </c>
      <c r="AC75" s="40" t="str">
        <f t="shared" si="1"/>
        <v>Solunión Chile</v>
      </c>
      <c r="AD75" s="40" t="str">
        <f t="shared" si="1"/>
        <v>Southbridge</v>
      </c>
      <c r="AE75" s="40" t="str">
        <f t="shared" si="1"/>
        <v>Starr International</v>
      </c>
      <c r="AF75" s="40" t="str">
        <f t="shared" si="1"/>
        <v>Suaval</v>
      </c>
      <c r="AG75" s="40" t="str">
        <f t="shared" si="1"/>
        <v>Suramericana</v>
      </c>
      <c r="AH75" s="40" t="str">
        <f t="shared" si="1"/>
        <v>Unnio</v>
      </c>
      <c r="AI75" s="40" t="str">
        <f t="shared" si="1"/>
        <v>Zenit Seguros</v>
      </c>
      <c r="AJ75" s="40" t="str">
        <f t="shared" si="1"/>
        <v>Zurich Santander</v>
      </c>
      <c r="AK75" s="40" t="str">
        <f t="shared" si="1"/>
        <v/>
      </c>
      <c r="AL75" s="40" t="str">
        <f t="shared" si="1"/>
        <v/>
      </c>
      <c r="AM75" s="40" t="str">
        <f t="shared" si="1"/>
        <v/>
      </c>
      <c r="AN75" s="40" t="str">
        <f t="shared" si="1"/>
        <v/>
      </c>
      <c r="AO75" s="40" t="str">
        <f t="shared" si="1"/>
        <v/>
      </c>
      <c r="AP75" s="40" t="str">
        <f t="shared" si="1"/>
        <v/>
      </c>
      <c r="AQ75" s="29"/>
    </row>
    <row r="76" spans="2:43" ht="10.5" hidden="1" customHeight="1" x14ac:dyDescent="0.2">
      <c r="B76" s="29"/>
      <c r="C76" s="42">
        <f t="shared" ref="C76:AP76" si="2">IFERROR(IF(C72=1,VLOOKUP($C$92,$B$12:$AQ$70,C79+1,FALSE)+C77/1000000,""),"")</f>
        <v>-17168.360181903423</v>
      </c>
      <c r="D76" s="42">
        <f t="shared" si="2"/>
        <v>-2723.4776408729845</v>
      </c>
      <c r="E76" s="42">
        <f t="shared" si="2"/>
        <v>384719.11843899451</v>
      </c>
      <c r="F76" s="42">
        <f t="shared" si="2"/>
        <v>-148364.62401006691</v>
      </c>
      <c r="G76" s="42">
        <f t="shared" si="2"/>
        <v>-30443.646912079541</v>
      </c>
      <c r="H76" s="42">
        <f t="shared" si="2"/>
        <v>-38894.027712112846</v>
      </c>
      <c r="I76" s="42">
        <f t="shared" si="2"/>
        <v>459223.3584749744</v>
      </c>
      <c r="J76" s="42">
        <f t="shared" si="2"/>
        <v>-9002.6218619833598</v>
      </c>
      <c r="K76" s="42">
        <f t="shared" si="2"/>
        <v>27416.271702096416</v>
      </c>
      <c r="L76" s="42">
        <f t="shared" si="2"/>
        <v>1479641.6505695144</v>
      </c>
      <c r="M76" s="42">
        <f t="shared" si="2"/>
        <v>27429.505346762133</v>
      </c>
      <c r="N76" s="42">
        <f t="shared" si="2"/>
        <v>206770.55819291828</v>
      </c>
      <c r="O76" s="42">
        <f t="shared" si="2"/>
        <v>-180534.02013953321</v>
      </c>
      <c r="P76" s="42">
        <f t="shared" si="2"/>
        <v>33689.870708076945</v>
      </c>
      <c r="Q76" s="42">
        <f t="shared" si="2"/>
        <v>79302.474581847855</v>
      </c>
      <c r="R76" s="42">
        <f t="shared" si="2"/>
        <v>-1095.6030363609157</v>
      </c>
      <c r="S76" s="42">
        <f t="shared" si="2"/>
        <v>-321322.84073985019</v>
      </c>
      <c r="T76" s="42">
        <f t="shared" si="2"/>
        <v>2.3E-5</v>
      </c>
      <c r="U76" s="42">
        <f t="shared" si="2"/>
        <v>-10874.009198007505</v>
      </c>
      <c r="V76" s="42">
        <f t="shared" si="2"/>
        <v>5416.0315123163127</v>
      </c>
      <c r="W76" s="42">
        <f t="shared" si="2"/>
        <v>66724.658862372307</v>
      </c>
      <c r="X76" s="42">
        <f t="shared" si="2"/>
        <v>-5688.801084053367</v>
      </c>
      <c r="Y76" s="42">
        <f t="shared" si="2"/>
        <v>-15702.691311103783</v>
      </c>
      <c r="Z76" s="42">
        <f t="shared" si="2"/>
        <v>181659.39044597771</v>
      </c>
      <c r="AA76" s="42">
        <f t="shared" si="2"/>
        <v>1232.4301387735411</v>
      </c>
      <c r="AB76" s="42">
        <f t="shared" si="2"/>
        <v>-17439.462855435795</v>
      </c>
      <c r="AC76" s="42">
        <f t="shared" si="2"/>
        <v>-18932.279435711633</v>
      </c>
      <c r="AD76" s="42">
        <f t="shared" si="2"/>
        <v>152050.55186286991</v>
      </c>
      <c r="AE76" s="42">
        <f t="shared" si="2"/>
        <v>144970.61893502611</v>
      </c>
      <c r="AF76" s="42">
        <f t="shared" si="2"/>
        <v>2727.9682856284462</v>
      </c>
      <c r="AG76" s="42">
        <f t="shared" si="2"/>
        <v>4146.8601487253582</v>
      </c>
      <c r="AH76" s="42">
        <f t="shared" si="2"/>
        <v>48571.157395160881</v>
      </c>
      <c r="AI76" s="42">
        <f t="shared" si="2"/>
        <v>26998.204110294388</v>
      </c>
      <c r="AJ76" s="42">
        <f t="shared" si="2"/>
        <v>-17633.749125923987</v>
      </c>
      <c r="AK76" s="42" t="str">
        <f t="shared" si="2"/>
        <v/>
      </c>
      <c r="AL76" s="42" t="str">
        <f t="shared" si="2"/>
        <v/>
      </c>
      <c r="AM76" s="42" t="str">
        <f t="shared" si="2"/>
        <v/>
      </c>
      <c r="AN76" s="42" t="str">
        <f t="shared" si="2"/>
        <v/>
      </c>
      <c r="AO76" s="42" t="str">
        <f t="shared" si="2"/>
        <v/>
      </c>
      <c r="AP76" s="42" t="str">
        <f t="shared" si="2"/>
        <v/>
      </c>
      <c r="AQ76" s="29"/>
    </row>
    <row r="77" spans="2:43" ht="10.5" hidden="1" customHeight="1" x14ac:dyDescent="0.2">
      <c r="B77" s="29"/>
      <c r="C77" s="40">
        <v>40</v>
      </c>
      <c r="D77" s="40">
        <f>C77-1</f>
        <v>39</v>
      </c>
      <c r="E77" s="40">
        <f t="shared" ref="E77:AP77" si="3">D77-1</f>
        <v>38</v>
      </c>
      <c r="F77" s="40">
        <f t="shared" si="3"/>
        <v>37</v>
      </c>
      <c r="G77" s="40">
        <f t="shared" si="3"/>
        <v>36</v>
      </c>
      <c r="H77" s="40">
        <f t="shared" si="3"/>
        <v>35</v>
      </c>
      <c r="I77" s="40">
        <f t="shared" si="3"/>
        <v>34</v>
      </c>
      <c r="J77" s="40">
        <f t="shared" si="3"/>
        <v>33</v>
      </c>
      <c r="K77" s="40">
        <f t="shared" si="3"/>
        <v>32</v>
      </c>
      <c r="L77" s="40">
        <f t="shared" si="3"/>
        <v>31</v>
      </c>
      <c r="M77" s="40">
        <f t="shared" si="3"/>
        <v>30</v>
      </c>
      <c r="N77" s="40">
        <f t="shared" si="3"/>
        <v>29</v>
      </c>
      <c r="O77" s="40">
        <f t="shared" si="3"/>
        <v>28</v>
      </c>
      <c r="P77" s="40">
        <f t="shared" si="3"/>
        <v>27</v>
      </c>
      <c r="Q77" s="40">
        <f t="shared" si="3"/>
        <v>26</v>
      </c>
      <c r="R77" s="40">
        <f t="shared" si="3"/>
        <v>25</v>
      </c>
      <c r="S77" s="40">
        <f t="shared" si="3"/>
        <v>24</v>
      </c>
      <c r="T77" s="40">
        <f t="shared" si="3"/>
        <v>23</v>
      </c>
      <c r="U77" s="40">
        <f t="shared" si="3"/>
        <v>22</v>
      </c>
      <c r="V77" s="40">
        <f t="shared" si="3"/>
        <v>21</v>
      </c>
      <c r="W77" s="40">
        <f t="shared" si="3"/>
        <v>20</v>
      </c>
      <c r="X77" s="40">
        <f t="shared" si="3"/>
        <v>19</v>
      </c>
      <c r="Y77" s="40">
        <f t="shared" si="3"/>
        <v>18</v>
      </c>
      <c r="Z77" s="40">
        <f t="shared" si="3"/>
        <v>17</v>
      </c>
      <c r="AA77" s="40">
        <f t="shared" si="3"/>
        <v>16</v>
      </c>
      <c r="AB77" s="40">
        <f t="shared" si="3"/>
        <v>15</v>
      </c>
      <c r="AC77" s="40">
        <f t="shared" si="3"/>
        <v>14</v>
      </c>
      <c r="AD77" s="40">
        <f t="shared" si="3"/>
        <v>13</v>
      </c>
      <c r="AE77" s="40">
        <f t="shared" si="3"/>
        <v>12</v>
      </c>
      <c r="AF77" s="40">
        <f t="shared" si="3"/>
        <v>11</v>
      </c>
      <c r="AG77" s="40">
        <f t="shared" si="3"/>
        <v>10</v>
      </c>
      <c r="AH77" s="40">
        <f t="shared" si="3"/>
        <v>9</v>
      </c>
      <c r="AI77" s="40">
        <f t="shared" si="3"/>
        <v>8</v>
      </c>
      <c r="AJ77" s="40">
        <f t="shared" si="3"/>
        <v>7</v>
      </c>
      <c r="AK77" s="40">
        <f t="shared" si="3"/>
        <v>6</v>
      </c>
      <c r="AL77" s="40">
        <f t="shared" si="3"/>
        <v>5</v>
      </c>
      <c r="AM77" s="40">
        <f t="shared" si="3"/>
        <v>4</v>
      </c>
      <c r="AN77" s="40">
        <f t="shared" si="3"/>
        <v>3</v>
      </c>
      <c r="AO77" s="40">
        <f t="shared" si="3"/>
        <v>2</v>
      </c>
      <c r="AP77" s="40">
        <f t="shared" si="3"/>
        <v>1</v>
      </c>
      <c r="AQ77" s="29"/>
    </row>
    <row r="78" spans="2:43" ht="10.5" hidden="1" customHeight="1" x14ac:dyDescent="0.2">
      <c r="B78" s="29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29"/>
    </row>
    <row r="79" spans="2:43" ht="10.5" hidden="1" customHeight="1" x14ac:dyDescent="0.2">
      <c r="B79" s="39" t="s">
        <v>94</v>
      </c>
      <c r="C79" s="40">
        <v>1</v>
      </c>
      <c r="D79" s="40">
        <v>2</v>
      </c>
      <c r="E79" s="40">
        <v>3</v>
      </c>
      <c r="F79" s="40">
        <v>4</v>
      </c>
      <c r="G79" s="40">
        <v>5</v>
      </c>
      <c r="H79" s="40">
        <v>6</v>
      </c>
      <c r="I79" s="40">
        <v>7</v>
      </c>
      <c r="J79" s="40">
        <v>8</v>
      </c>
      <c r="K79" s="40">
        <v>9</v>
      </c>
      <c r="L79" s="40">
        <v>10</v>
      </c>
      <c r="M79" s="40">
        <v>11</v>
      </c>
      <c r="N79" s="40">
        <v>12</v>
      </c>
      <c r="O79" s="40">
        <v>13</v>
      </c>
      <c r="P79" s="40">
        <v>14</v>
      </c>
      <c r="Q79" s="40">
        <v>15</v>
      </c>
      <c r="R79" s="40">
        <v>16</v>
      </c>
      <c r="S79" s="40">
        <v>17</v>
      </c>
      <c r="T79" s="40">
        <v>18</v>
      </c>
      <c r="U79" s="40">
        <v>19</v>
      </c>
      <c r="V79" s="40">
        <v>20</v>
      </c>
      <c r="W79" s="40">
        <v>21</v>
      </c>
      <c r="X79" s="40">
        <v>22</v>
      </c>
      <c r="Y79" s="40">
        <v>23</v>
      </c>
      <c r="Z79" s="40">
        <v>24</v>
      </c>
      <c r="AA79" s="40">
        <v>25</v>
      </c>
      <c r="AB79" s="40">
        <v>26</v>
      </c>
      <c r="AC79" s="40">
        <v>27</v>
      </c>
      <c r="AD79" s="40">
        <v>28</v>
      </c>
      <c r="AE79" s="40">
        <v>29</v>
      </c>
      <c r="AF79" s="40">
        <v>30</v>
      </c>
      <c r="AG79" s="40">
        <v>31</v>
      </c>
      <c r="AH79" s="40">
        <v>32</v>
      </c>
      <c r="AI79" s="40">
        <v>33</v>
      </c>
      <c r="AJ79" s="40">
        <v>34</v>
      </c>
      <c r="AK79" s="40">
        <v>35</v>
      </c>
      <c r="AL79" s="40">
        <v>36</v>
      </c>
      <c r="AM79" s="40">
        <v>37</v>
      </c>
      <c r="AN79" s="40">
        <v>38</v>
      </c>
      <c r="AO79" s="40">
        <v>39</v>
      </c>
      <c r="AP79" s="40">
        <v>40</v>
      </c>
      <c r="AQ79" s="29"/>
    </row>
    <row r="80" spans="2:43" ht="10.5" hidden="1" customHeight="1" x14ac:dyDescent="0.2">
      <c r="B80" s="29"/>
      <c r="C80" s="40" t="str">
        <f>IFERROR(HLOOKUP(C79,$C$74:$AP$75,2,FALSE),"")</f>
        <v>Contempora</v>
      </c>
      <c r="D80" s="40" t="str">
        <f t="shared" ref="D80:AP80" si="4">IFERROR(HLOOKUP(D79,$C$74:$AP$75,2,FALSE),"")</f>
        <v>Chubb Generales</v>
      </c>
      <c r="E80" s="40" t="str">
        <f t="shared" si="4"/>
        <v>BCI Seguros</v>
      </c>
      <c r="F80" s="40" t="str">
        <f t="shared" si="4"/>
        <v>Continental Generales</v>
      </c>
      <c r="G80" s="40" t="str">
        <f t="shared" si="4"/>
        <v>Reale Chile</v>
      </c>
      <c r="H80" s="40" t="str">
        <f t="shared" si="4"/>
        <v>Southbridge</v>
      </c>
      <c r="I80" s="40" t="str">
        <f t="shared" si="4"/>
        <v>Starr International</v>
      </c>
      <c r="J80" s="40" t="str">
        <f t="shared" si="4"/>
        <v>HDI Seguros</v>
      </c>
      <c r="K80" s="40" t="str">
        <f t="shared" si="4"/>
        <v>Orion Seguros</v>
      </c>
      <c r="L80" s="40" t="str">
        <f t="shared" si="4"/>
        <v>Unnio</v>
      </c>
      <c r="M80" s="40" t="str">
        <f t="shared" si="4"/>
        <v>HDI Gar. y Cré.</v>
      </c>
      <c r="N80" s="40" t="str">
        <f t="shared" si="4"/>
        <v>Continental Crédito</v>
      </c>
      <c r="O80" s="40" t="str">
        <f t="shared" si="4"/>
        <v>Consorcio Nacional</v>
      </c>
      <c r="P80" s="40" t="str">
        <f t="shared" si="4"/>
        <v>Zenit Seguros</v>
      </c>
      <c r="Q80" s="40" t="str">
        <f t="shared" si="4"/>
        <v>MetLife Generales</v>
      </c>
      <c r="R80" s="40" t="str">
        <f t="shared" si="4"/>
        <v>Suramericana</v>
      </c>
      <c r="S80" s="40" t="str">
        <f t="shared" si="4"/>
        <v>Suaval</v>
      </c>
      <c r="T80" s="40" t="str">
        <f t="shared" si="4"/>
        <v>Renta Nacional</v>
      </c>
      <c r="U80" s="40" t="str">
        <f t="shared" si="4"/>
        <v>M. de Carabineros</v>
      </c>
      <c r="V80" s="40" t="str">
        <f t="shared" si="4"/>
        <v>Huelen</v>
      </c>
      <c r="W80" s="40" t="str">
        <f t="shared" si="4"/>
        <v>AVLA Crédito</v>
      </c>
      <c r="X80" s="40" t="str">
        <f t="shared" si="4"/>
        <v>Orsan Crédito</v>
      </c>
      <c r="Y80" s="40" t="str">
        <f t="shared" si="4"/>
        <v>Coface Chile</v>
      </c>
      <c r="Z80" s="40" t="str">
        <f t="shared" si="4"/>
        <v>Mapfre</v>
      </c>
      <c r="AA80" s="40" t="str">
        <f t="shared" si="4"/>
        <v>Porvenir</v>
      </c>
      <c r="AB80" s="40" t="str">
        <f t="shared" si="4"/>
        <v>Assurant Chile</v>
      </c>
      <c r="AC80" s="40" t="str">
        <f t="shared" si="4"/>
        <v>SegChile</v>
      </c>
      <c r="AD80" s="40" t="str">
        <f t="shared" si="4"/>
        <v>Zurich Santander</v>
      </c>
      <c r="AE80" s="40" t="str">
        <f t="shared" si="4"/>
        <v>Solunión Chile</v>
      </c>
      <c r="AF80" s="40" t="str">
        <f t="shared" si="4"/>
        <v>Cesce Chile</v>
      </c>
      <c r="AG80" s="40" t="str">
        <f t="shared" si="4"/>
        <v>Chilena Consolidada</v>
      </c>
      <c r="AH80" s="40" t="str">
        <f t="shared" si="4"/>
        <v>BNP Paribas Cardif</v>
      </c>
      <c r="AI80" s="40" t="str">
        <f t="shared" si="4"/>
        <v>FID Chile</v>
      </c>
      <c r="AJ80" s="40" t="str">
        <f t="shared" si="4"/>
        <v>Liberty Seguros</v>
      </c>
      <c r="AK80" s="40" t="str">
        <f t="shared" si="4"/>
        <v/>
      </c>
      <c r="AL80" s="40" t="str">
        <f t="shared" si="4"/>
        <v/>
      </c>
      <c r="AM80" s="40" t="str">
        <f t="shared" si="4"/>
        <v/>
      </c>
      <c r="AN80" s="40" t="str">
        <f t="shared" si="4"/>
        <v/>
      </c>
      <c r="AO80" s="40" t="str">
        <f t="shared" si="4"/>
        <v/>
      </c>
      <c r="AP80" s="40" t="str">
        <f t="shared" si="4"/>
        <v/>
      </c>
      <c r="AQ80" s="29"/>
    </row>
    <row r="81" spans="1:43" ht="10.5" hidden="1" customHeight="1" x14ac:dyDescent="0.2">
      <c r="B81" s="29"/>
      <c r="C81" s="42">
        <f>IFERROR((HLOOKUP(C79,$C$74:$AP$76,3,FALSE)-HLOOKUP(C79,$C$74:$AP$77,4,FALSE)/1000000)/$C$86,"")</f>
        <v>1479.6416505385143</v>
      </c>
      <c r="D81" s="42">
        <f t="shared" ref="D81:AP81" si="5">IFERROR((HLOOKUP(D79,$C$74:$AP$76,3,FALSE)-HLOOKUP(D79,$C$74:$AP$77,4,FALSE)/1000000)/$C$86,"")</f>
        <v>459.22335844097438</v>
      </c>
      <c r="E81" s="42">
        <f t="shared" si="5"/>
        <v>384.71911840099449</v>
      </c>
      <c r="F81" s="42">
        <f t="shared" si="5"/>
        <v>206.77055816391828</v>
      </c>
      <c r="G81" s="42">
        <f t="shared" si="5"/>
        <v>181.6593904289777</v>
      </c>
      <c r="H81" s="42">
        <f t="shared" si="5"/>
        <v>152.05055184986989</v>
      </c>
      <c r="I81" s="42">
        <f t="shared" si="5"/>
        <v>144.97061892302611</v>
      </c>
      <c r="J81" s="42">
        <f t="shared" si="5"/>
        <v>79.302474555847866</v>
      </c>
      <c r="K81" s="42">
        <f t="shared" si="5"/>
        <v>66.724658842372307</v>
      </c>
      <c r="L81" s="42">
        <f t="shared" si="5"/>
        <v>48.571157386160877</v>
      </c>
      <c r="M81" s="42">
        <f t="shared" si="5"/>
        <v>33.689870681076947</v>
      </c>
      <c r="N81" s="42">
        <f t="shared" si="5"/>
        <v>27.429505316762132</v>
      </c>
      <c r="O81" s="42">
        <f t="shared" si="5"/>
        <v>27.416271670096414</v>
      </c>
      <c r="P81" s="42">
        <f t="shared" si="5"/>
        <v>26.998204102294387</v>
      </c>
      <c r="Q81" s="42">
        <f t="shared" si="5"/>
        <v>5.4160314913163132</v>
      </c>
      <c r="R81" s="42">
        <f t="shared" si="5"/>
        <v>4.1468601387253585</v>
      </c>
      <c r="S81" s="42">
        <f t="shared" si="5"/>
        <v>2.7279682746284459</v>
      </c>
      <c r="T81" s="42">
        <f t="shared" si="5"/>
        <v>1.2324301227735412</v>
      </c>
      <c r="U81" s="42">
        <f t="shared" si="5"/>
        <v>0</v>
      </c>
      <c r="V81" s="42">
        <f t="shared" si="5"/>
        <v>-1.0956030613609158</v>
      </c>
      <c r="W81" s="42">
        <f t="shared" si="5"/>
        <v>-2.7234776798729845</v>
      </c>
      <c r="X81" s="42">
        <f t="shared" si="5"/>
        <v>-5.6888011030533674</v>
      </c>
      <c r="Y81" s="42">
        <f t="shared" si="5"/>
        <v>-9.0026218949833599</v>
      </c>
      <c r="Z81" s="42">
        <f t="shared" si="5"/>
        <v>-10.874009220007505</v>
      </c>
      <c r="AA81" s="42">
        <f t="shared" si="5"/>
        <v>-15.702691329103784</v>
      </c>
      <c r="AB81" s="42">
        <f t="shared" si="5"/>
        <v>-17.168360221903423</v>
      </c>
      <c r="AC81" s="42">
        <f t="shared" si="5"/>
        <v>-17.439462870435797</v>
      </c>
      <c r="AD81" s="42">
        <f t="shared" si="5"/>
        <v>-17.633749132923985</v>
      </c>
      <c r="AE81" s="42">
        <f t="shared" si="5"/>
        <v>-18.932279449711633</v>
      </c>
      <c r="AF81" s="42">
        <f t="shared" si="5"/>
        <v>-30.443646948079543</v>
      </c>
      <c r="AG81" s="42">
        <f t="shared" si="5"/>
        <v>-38.894027747112844</v>
      </c>
      <c r="AH81" s="42">
        <f t="shared" si="5"/>
        <v>-148.36462404706691</v>
      </c>
      <c r="AI81" s="42">
        <f t="shared" si="5"/>
        <v>-180.53402016753321</v>
      </c>
      <c r="AJ81" s="42">
        <f t="shared" si="5"/>
        <v>-321.32284076385019</v>
      </c>
      <c r="AK81" s="42" t="str">
        <f t="shared" si="5"/>
        <v/>
      </c>
      <c r="AL81" s="42" t="str">
        <f t="shared" si="5"/>
        <v/>
      </c>
      <c r="AM81" s="42" t="str">
        <f t="shared" si="5"/>
        <v/>
      </c>
      <c r="AN81" s="42" t="str">
        <f t="shared" si="5"/>
        <v/>
      </c>
      <c r="AO81" s="42" t="str">
        <f t="shared" si="5"/>
        <v/>
      </c>
      <c r="AP81" s="42" t="str">
        <f t="shared" si="5"/>
        <v/>
      </c>
      <c r="AQ81" s="29"/>
    </row>
    <row r="82" spans="1:43" ht="10.5" hidden="1" customHeight="1" x14ac:dyDescent="0.2">
      <c r="B82" s="29"/>
      <c r="C82" s="42" t="str">
        <f>IF(ISNUMBER(C81),CONCATENATE(C80," - ",C79),"")</f>
        <v>Contempora - 1</v>
      </c>
      <c r="D82" s="42" t="str">
        <f t="shared" ref="D82:AP82" si="6">IF(ISNUMBER(D81),CONCATENATE(D80," - ",D79),"")</f>
        <v>Chubb Generales - 2</v>
      </c>
      <c r="E82" s="42" t="str">
        <f t="shared" si="6"/>
        <v>BCI Seguros - 3</v>
      </c>
      <c r="F82" s="42" t="str">
        <f t="shared" si="6"/>
        <v>Continental Generales - 4</v>
      </c>
      <c r="G82" s="42" t="str">
        <f t="shared" si="6"/>
        <v>Reale Chile - 5</v>
      </c>
      <c r="H82" s="42" t="str">
        <f t="shared" si="6"/>
        <v>Southbridge - 6</v>
      </c>
      <c r="I82" s="42" t="str">
        <f t="shared" si="6"/>
        <v>Starr International - 7</v>
      </c>
      <c r="J82" s="42" t="str">
        <f t="shared" si="6"/>
        <v>HDI Seguros - 8</v>
      </c>
      <c r="K82" s="42" t="str">
        <f t="shared" si="6"/>
        <v>Orion Seguros - 9</v>
      </c>
      <c r="L82" s="42" t="str">
        <f t="shared" si="6"/>
        <v>Unnio - 10</v>
      </c>
      <c r="M82" s="42" t="str">
        <f t="shared" si="6"/>
        <v>HDI Gar. y Cré. - 11</v>
      </c>
      <c r="N82" s="42" t="str">
        <f t="shared" si="6"/>
        <v>Continental Crédito - 12</v>
      </c>
      <c r="O82" s="42" t="str">
        <f t="shared" si="6"/>
        <v>Consorcio Nacional - 13</v>
      </c>
      <c r="P82" s="42" t="str">
        <f t="shared" si="6"/>
        <v>Zenit Seguros - 14</v>
      </c>
      <c r="Q82" s="42" t="str">
        <f t="shared" si="6"/>
        <v>MetLife Generales - 15</v>
      </c>
      <c r="R82" s="42" t="str">
        <f t="shared" si="6"/>
        <v>Suramericana - 16</v>
      </c>
      <c r="S82" s="42" t="str">
        <f t="shared" si="6"/>
        <v>Suaval - 17</v>
      </c>
      <c r="T82" s="42" t="str">
        <f t="shared" si="6"/>
        <v>Renta Nacional - 18</v>
      </c>
      <c r="U82" s="42" t="str">
        <f t="shared" si="6"/>
        <v>M. de Carabineros - 19</v>
      </c>
      <c r="V82" s="42" t="str">
        <f t="shared" si="6"/>
        <v>Huelen - 20</v>
      </c>
      <c r="W82" s="42" t="str">
        <f t="shared" si="6"/>
        <v>AVLA Crédito - 21</v>
      </c>
      <c r="X82" s="42" t="str">
        <f t="shared" si="6"/>
        <v>Orsan Crédito - 22</v>
      </c>
      <c r="Y82" s="42" t="str">
        <f t="shared" si="6"/>
        <v>Coface Chile - 23</v>
      </c>
      <c r="Z82" s="42" t="str">
        <f t="shared" si="6"/>
        <v>Mapfre - 24</v>
      </c>
      <c r="AA82" s="42" t="str">
        <f t="shared" si="6"/>
        <v>Porvenir - 25</v>
      </c>
      <c r="AB82" s="42" t="str">
        <f t="shared" si="6"/>
        <v>Assurant Chile - 26</v>
      </c>
      <c r="AC82" s="42" t="str">
        <f t="shared" si="6"/>
        <v>SegChile - 27</v>
      </c>
      <c r="AD82" s="42" t="str">
        <f t="shared" si="6"/>
        <v>Zurich Santander - 28</v>
      </c>
      <c r="AE82" s="42" t="str">
        <f t="shared" si="6"/>
        <v>Solunión Chile - 29</v>
      </c>
      <c r="AF82" s="42" t="str">
        <f t="shared" si="6"/>
        <v>Cesce Chile - 30</v>
      </c>
      <c r="AG82" s="42" t="str">
        <f t="shared" si="6"/>
        <v>Chilena Consolidada - 31</v>
      </c>
      <c r="AH82" s="42" t="str">
        <f t="shared" si="6"/>
        <v>BNP Paribas Cardif - 32</v>
      </c>
      <c r="AI82" s="42" t="str">
        <f t="shared" si="6"/>
        <v>FID Chile - 33</v>
      </c>
      <c r="AJ82" s="42" t="str">
        <f t="shared" si="6"/>
        <v>Liberty Seguros - 34</v>
      </c>
      <c r="AK82" s="42" t="str">
        <f t="shared" si="6"/>
        <v/>
      </c>
      <c r="AL82" s="42" t="str">
        <f t="shared" si="6"/>
        <v/>
      </c>
      <c r="AM82" s="42" t="str">
        <f t="shared" si="6"/>
        <v/>
      </c>
      <c r="AN82" s="42" t="str">
        <f t="shared" si="6"/>
        <v/>
      </c>
      <c r="AO82" s="42" t="str">
        <f t="shared" si="6"/>
        <v/>
      </c>
      <c r="AP82" s="42" t="str">
        <f t="shared" si="6"/>
        <v/>
      </c>
      <c r="AQ82" s="29"/>
    </row>
    <row r="83" spans="1:43" ht="10.5" hidden="1" customHeight="1" x14ac:dyDescent="0.2">
      <c r="B83" s="29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29"/>
    </row>
    <row r="84" spans="1:43" ht="10.5" hidden="1" customHeight="1" x14ac:dyDescent="0.2">
      <c r="B84" s="39" t="s">
        <v>95</v>
      </c>
      <c r="C84" s="42" t="str">
        <f t="shared" ref="C84:AP84" si="7">IF($C$95=C80,C81,"")</f>
        <v/>
      </c>
      <c r="D84" s="42" t="str">
        <f t="shared" si="7"/>
        <v/>
      </c>
      <c r="E84" s="42" t="str">
        <f t="shared" si="7"/>
        <v/>
      </c>
      <c r="F84" s="42" t="str">
        <f t="shared" si="7"/>
        <v/>
      </c>
      <c r="G84" s="42" t="str">
        <f t="shared" si="7"/>
        <v/>
      </c>
      <c r="H84" s="42" t="str">
        <f t="shared" si="7"/>
        <v/>
      </c>
      <c r="I84" s="42" t="str">
        <f t="shared" si="7"/>
        <v/>
      </c>
      <c r="J84" s="42" t="str">
        <f t="shared" si="7"/>
        <v/>
      </c>
      <c r="K84" s="42" t="str">
        <f t="shared" si="7"/>
        <v/>
      </c>
      <c r="L84" s="42" t="str">
        <f t="shared" si="7"/>
        <v/>
      </c>
      <c r="M84" s="42" t="str">
        <f t="shared" si="7"/>
        <v/>
      </c>
      <c r="N84" s="42" t="str">
        <f t="shared" si="7"/>
        <v/>
      </c>
      <c r="O84" s="42" t="str">
        <f t="shared" si="7"/>
        <v/>
      </c>
      <c r="P84" s="42" t="str">
        <f t="shared" si="7"/>
        <v/>
      </c>
      <c r="Q84" s="42" t="str">
        <f t="shared" si="7"/>
        <v/>
      </c>
      <c r="R84" s="42" t="str">
        <f t="shared" si="7"/>
        <v/>
      </c>
      <c r="S84" s="42" t="str">
        <f t="shared" si="7"/>
        <v/>
      </c>
      <c r="T84" s="42" t="str">
        <f t="shared" si="7"/>
        <v/>
      </c>
      <c r="U84" s="42" t="str">
        <f t="shared" si="7"/>
        <v/>
      </c>
      <c r="V84" s="42" t="str">
        <f t="shared" si="7"/>
        <v/>
      </c>
      <c r="W84" s="42" t="str">
        <f t="shared" si="7"/>
        <v/>
      </c>
      <c r="X84" s="42" t="str">
        <f t="shared" si="7"/>
        <v/>
      </c>
      <c r="Y84" s="42" t="str">
        <f t="shared" si="7"/>
        <v/>
      </c>
      <c r="Z84" s="42" t="str">
        <f t="shared" si="7"/>
        <v/>
      </c>
      <c r="AA84" s="42" t="str">
        <f t="shared" si="7"/>
        <v/>
      </c>
      <c r="AB84" s="42" t="str">
        <f t="shared" si="7"/>
        <v/>
      </c>
      <c r="AC84" s="42" t="str">
        <f t="shared" si="7"/>
        <v/>
      </c>
      <c r="AD84" s="42" t="str">
        <f t="shared" si="7"/>
        <v/>
      </c>
      <c r="AE84" s="42" t="str">
        <f t="shared" si="7"/>
        <v/>
      </c>
      <c r="AF84" s="42" t="str">
        <f t="shared" si="7"/>
        <v/>
      </c>
      <c r="AG84" s="42" t="str">
        <f t="shared" si="7"/>
        <v/>
      </c>
      <c r="AH84" s="42" t="str">
        <f t="shared" si="7"/>
        <v/>
      </c>
      <c r="AI84" s="42" t="str">
        <f t="shared" si="7"/>
        <v/>
      </c>
      <c r="AJ84" s="42" t="str">
        <f t="shared" si="7"/>
        <v/>
      </c>
      <c r="AK84" s="42" t="str">
        <f t="shared" si="7"/>
        <v/>
      </c>
      <c r="AL84" s="42" t="str">
        <f t="shared" si="7"/>
        <v/>
      </c>
      <c r="AM84" s="42" t="str">
        <f t="shared" si="7"/>
        <v/>
      </c>
      <c r="AN84" s="42" t="str">
        <f t="shared" si="7"/>
        <v/>
      </c>
      <c r="AO84" s="42" t="str">
        <f t="shared" si="7"/>
        <v/>
      </c>
      <c r="AP84" s="42" t="str">
        <f t="shared" si="7"/>
        <v/>
      </c>
      <c r="AQ84" s="29"/>
    </row>
    <row r="85" spans="1:43" ht="10.5" hidden="1" customHeight="1" x14ac:dyDescent="0.2">
      <c r="B85" s="29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29"/>
    </row>
    <row r="86" spans="1:43" ht="10.5" hidden="1" customHeight="1" x14ac:dyDescent="0.2">
      <c r="B86" s="39" t="s">
        <v>99</v>
      </c>
      <c r="C86" s="27">
        <f>IF(MAX(C76:AP76)&lt;100000,1,IF(AND(MAX(C76:AP76)&gt;=100000,MAX(C76:AP76)&lt;100000000),1000,IF(MAX(C76:AP76)&gt;=100000000,1000000)))</f>
        <v>1000</v>
      </c>
      <c r="D86" s="27">
        <v>1000000</v>
      </c>
      <c r="E86" s="27">
        <v>1000</v>
      </c>
      <c r="F86" s="27">
        <v>1</v>
      </c>
      <c r="G86" s="27" t="str">
        <f>INDEX(D87:F89,MATCH(Índice!$H$52,C87:C89,0),MATCH(C86,D86:F86,0))</f>
        <v>Miles de UF</v>
      </c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29"/>
    </row>
    <row r="87" spans="1:43" ht="10.5" hidden="1" customHeight="1" x14ac:dyDescent="0.2">
      <c r="B87" s="29"/>
      <c r="C87" s="27" t="str">
        <f>Índice!H53</f>
        <v>Cifras en UF al 31.03.2021</v>
      </c>
      <c r="D87" s="27" t="s">
        <v>329</v>
      </c>
      <c r="E87" s="27" t="s">
        <v>96</v>
      </c>
      <c r="F87" s="27" t="s">
        <v>21</v>
      </c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29"/>
    </row>
    <row r="88" spans="1:43" ht="10.5" hidden="1" customHeight="1" x14ac:dyDescent="0.2">
      <c r="B88" s="29"/>
      <c r="C88" s="27" t="str">
        <f>Índice!H54</f>
        <v>Cifras en M$ al 31.03.2021</v>
      </c>
      <c r="D88" s="27" t="s">
        <v>330</v>
      </c>
      <c r="E88" s="27" t="s">
        <v>97</v>
      </c>
      <c r="F88" s="27" t="s">
        <v>327</v>
      </c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29"/>
    </row>
    <row r="89" spans="1:43" ht="10.5" hidden="1" customHeight="1" x14ac:dyDescent="0.2">
      <c r="B89" s="29"/>
      <c r="C89" s="27" t="str">
        <f>Índice!H55</f>
        <v>Cifras en US$ al 31.03.2021</v>
      </c>
      <c r="D89" s="27" t="s">
        <v>331</v>
      </c>
      <c r="E89" s="27" t="s">
        <v>98</v>
      </c>
      <c r="F89" s="27" t="s">
        <v>328</v>
      </c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29"/>
    </row>
    <row r="90" spans="1:43" ht="10.5" customHeight="1" x14ac:dyDescent="0.2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</row>
    <row r="91" spans="1:43" x14ac:dyDescent="0.2">
      <c r="C91" s="44" t="s">
        <v>106</v>
      </c>
      <c r="D91" s="44"/>
      <c r="E91" s="44"/>
      <c r="F91" s="44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</row>
    <row r="92" spans="1:43" x14ac:dyDescent="0.2">
      <c r="A92" s="223"/>
      <c r="C92" s="275" t="s">
        <v>277</v>
      </c>
      <c r="D92" s="276"/>
      <c r="E92" s="276"/>
      <c r="F92" s="277"/>
      <c r="G92" s="47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</row>
    <row r="93" spans="1:43" x14ac:dyDescent="0.2">
      <c r="C93" s="48"/>
      <c r="D93" s="48"/>
      <c r="E93" s="48"/>
      <c r="F93" s="48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</row>
    <row r="94" spans="1:43" x14ac:dyDescent="0.2">
      <c r="C94" s="44" t="s">
        <v>107</v>
      </c>
      <c r="D94" s="44"/>
      <c r="E94" s="44"/>
      <c r="F94" s="44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</row>
    <row r="95" spans="1:43" x14ac:dyDescent="0.2">
      <c r="A95" s="223"/>
      <c r="C95" s="275"/>
      <c r="D95" s="276"/>
      <c r="E95" s="276"/>
      <c r="F95" s="277"/>
      <c r="G95" s="47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</row>
    <row r="96" spans="1:43" x14ac:dyDescent="0.2">
      <c r="B96" s="48"/>
      <c r="C96" s="48"/>
      <c r="D96" s="48"/>
      <c r="E96" s="48"/>
      <c r="F96" s="48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</row>
    <row r="97" spans="2:43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</row>
    <row r="98" spans="2:43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</row>
    <row r="99" spans="2:43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</row>
    <row r="100" spans="2:43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</row>
    <row r="101" spans="2:43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</row>
    <row r="102" spans="2:43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</row>
    <row r="103" spans="2:43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</row>
    <row r="104" spans="2:43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</row>
    <row r="105" spans="2:43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</row>
    <row r="106" spans="2:43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</row>
    <row r="107" spans="2:43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</row>
    <row r="108" spans="2:43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</row>
    <row r="109" spans="2:43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</row>
    <row r="110" spans="2:43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</row>
    <row r="111" spans="2:43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</row>
    <row r="112" spans="2:43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</row>
    <row r="113" spans="2:43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</row>
    <row r="114" spans="2:43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</row>
    <row r="115" spans="2:43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</row>
    <row r="116" spans="2:43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</row>
    <row r="117" spans="2:43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</row>
    <row r="118" spans="2:43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</row>
    <row r="119" spans="2:43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</row>
    <row r="120" spans="2:43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</row>
    <row r="121" spans="2:43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</row>
    <row r="122" spans="2:43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</row>
    <row r="123" spans="2:43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</row>
    <row r="124" spans="2:43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</row>
  </sheetData>
  <sheetProtection algorithmName="SHA-512" hashValue="fhTIvK0RbvoIsPrwWRa8iJbXq8oGLrLn5CHNv0CtHVize5EaefIE9baUDN5e5x/VnTK0OVI/hZHE++nFI+cyIA==" saltValue="HbILJJeD6YhEq8p1htk9EQ==" spinCount="100000" sheet="1" objects="1" scenarios="1"/>
  <mergeCells count="2">
    <mergeCell ref="C92:F92"/>
    <mergeCell ref="C95:F95"/>
  </mergeCells>
  <conditionalFormatting sqref="A1:A1048576 B1:B90 B96:B1048576 C1:C1048576 G1:XFD1048576 D1:F91 D93:F94 D96:F1048576">
    <cfRule type="cellIs" dxfId="85" priority="3" operator="lessThan">
      <formula>0</formula>
    </cfRule>
  </conditionalFormatting>
  <dataValidations count="2">
    <dataValidation type="list" allowBlank="1" showInputMessage="1" showErrorMessage="1" sqref="C92" xr:uid="{00000000-0002-0000-0A00-000000000000}">
      <formula1>$B$12:$B$70</formula1>
    </dataValidation>
    <dataValidation type="list" allowBlank="1" showInputMessage="1" showErrorMessage="1" sqref="C95:F95" xr:uid="{00000000-0002-0000-0A00-000001000000}">
      <formula1>$B$11:$AI$11</formula1>
    </dataValidation>
  </dataValidations>
  <hyperlinks>
    <hyperlink ref="C2" location="Índice!A1" display="Volver al Índice" xr:uid="{00000000-0004-0000-0A00-000000000000}"/>
  </hyperlinks>
  <pageMargins left="0.70866141732283472" right="0.70866141732283472" top="0.74803149606299213" bottom="0.74803149606299213" header="0.31496062992125984" footer="0.31496062992125984"/>
  <pageSetup scale="68" fitToWidth="3" orientation="landscape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fitToPage="1"/>
  </sheetPr>
  <dimension ref="A2:AW174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43" width="11.42578125" style="219" customWidth="1"/>
    <col min="44" max="44" width="2.85546875" style="219" customWidth="1"/>
    <col min="45" max="46" width="11.42578125" style="219" customWidth="1"/>
    <col min="47" max="47" width="2.85546875" style="219" customWidth="1"/>
    <col min="48" max="16384" width="11.42578125" style="219"/>
  </cols>
  <sheetData>
    <row r="2" spans="2:49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</row>
    <row r="3" spans="2:49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</row>
    <row r="4" spans="2:49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</row>
    <row r="5" spans="2:49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</row>
    <row r="6" spans="2:49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</row>
    <row r="7" spans="2:49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</row>
    <row r="8" spans="2:49" ht="15.75" x14ac:dyDescent="0.25">
      <c r="B8" s="28" t="s">
        <v>285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</row>
    <row r="9" spans="2:49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</row>
    <row r="10" spans="2:49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</row>
    <row r="11" spans="2:49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  <c r="AR11" s="31"/>
      <c r="AS11" s="174" t="str">
        <f>CONCATENATE("Mercado ",Índice!H58)</f>
        <v>Mercado 31.03.2020</v>
      </c>
      <c r="AT11" s="174" t="s">
        <v>295</v>
      </c>
      <c r="AU11" s="31"/>
      <c r="AV11" s="174" t="s">
        <v>297</v>
      </c>
      <c r="AW11" s="174" t="str">
        <f>CONCATENATE("Part. (%) ",Índice!H58)</f>
        <v>Part. (%) 31.03.2020</v>
      </c>
    </row>
    <row r="12" spans="2:49" x14ac:dyDescent="0.2">
      <c r="B12" s="62" t="str">
        <f>'Datos Generales'!B249</f>
        <v>1. Incendio Ordinario</v>
      </c>
      <c r="C12" s="36">
        <f>IF('Datos Generales'!C249=0,"",Índice!$G$52*'Datos Generales'!C249)</f>
        <v>457.36027191231642</v>
      </c>
      <c r="D12" s="36" t="str">
        <f>IF('Datos Generales'!D249=0,"",Índice!$G$52*'Datos Generales'!D249)</f>
        <v/>
      </c>
      <c r="E12" s="36">
        <f>IF('Datos Generales'!E249=0,"",Índice!$G$52*'Datos Generales'!E249)</f>
        <v>147419.72806727185</v>
      </c>
      <c r="F12" s="36">
        <f>IF('Datos Generales'!F249=0,"",Índice!$G$52*'Datos Generales'!F249)</f>
        <v>16209.414123668939</v>
      </c>
      <c r="G12" s="36" t="str">
        <f>IF('Datos Generales'!G249=0,"",Índice!$G$52*'Datos Generales'!G249)</f>
        <v/>
      </c>
      <c r="H12" s="36">
        <f>IF('Datos Generales'!H249=0,"",Índice!$G$52*'Datos Generales'!H249)</f>
        <v>89267.58059341849</v>
      </c>
      <c r="I12" s="36">
        <f>IF('Datos Generales'!I249=0,"",Índice!$G$52*'Datos Generales'!I249)</f>
        <v>143561.08246466974</v>
      </c>
      <c r="J12" s="36" t="str">
        <f>IF('Datos Generales'!J249=0,"",Índice!$G$52*'Datos Generales'!J249)</f>
        <v/>
      </c>
      <c r="K12" s="36">
        <f>IF('Datos Generales'!K249=0,"",Índice!$G$52*'Datos Generales'!K249)</f>
        <v>36070.260117701211</v>
      </c>
      <c r="L12" s="36">
        <f>IF('Datos Generales'!L249=0,"",Índice!$G$52*'Datos Generales'!L249)</f>
        <v>16661.73948630998</v>
      </c>
      <c r="M12" s="36" t="str">
        <f>IF('Datos Generales'!M249=0,"",Índice!$G$52*'Datos Generales'!M249)</f>
        <v/>
      </c>
      <c r="N12" s="36">
        <f>IF('Datos Generales'!N249=0,"",Índice!$G$52*'Datos Generales'!N249)</f>
        <v>72908.173800985693</v>
      </c>
      <c r="O12" s="36">
        <f>IF('Datos Generales'!O249=0,"",Índice!$G$52*'Datos Generales'!O249)</f>
        <v>46471.226003809526</v>
      </c>
      <c r="P12" s="36" t="str">
        <f>IF('Datos Generales'!P249=0,"",Índice!$G$52*'Datos Generales'!P249)</f>
        <v/>
      </c>
      <c r="Q12" s="36">
        <f>IF('Datos Generales'!Q249=0,"",Índice!$G$52*'Datos Generales'!Q249)</f>
        <v>183890.22945238219</v>
      </c>
      <c r="R12" s="36">
        <f>IF('Datos Generales'!R249=0,"",Índice!$G$52*'Datos Generales'!R249)</f>
        <v>128.73038298989923</v>
      </c>
      <c r="S12" s="36">
        <f>IF('Datos Generales'!S249=0,"",Índice!$G$52*'Datos Generales'!S249)</f>
        <v>43829.83775685267</v>
      </c>
      <c r="T12" s="36" t="str">
        <f>IF('Datos Generales'!T249=0,"",Índice!$G$52*'Datos Generales'!T249)</f>
        <v/>
      </c>
      <c r="U12" s="36">
        <f>IF('Datos Generales'!U249=0,"",Índice!$G$52*'Datos Generales'!U249)</f>
        <v>353879.55068197509</v>
      </c>
      <c r="V12" s="36">
        <f>IF('Datos Generales'!V249=0,"",Índice!$G$52*'Datos Generales'!V249)</f>
        <v>3605.5053330915671</v>
      </c>
      <c r="W12" s="36">
        <f>IF('Datos Generales'!W249=0,"",Índice!$G$52*'Datos Generales'!W249)</f>
        <v>21696.852875528541</v>
      </c>
      <c r="X12" s="36" t="str">
        <f>IF('Datos Generales'!X249=0,"",Índice!$G$52*'Datos Generales'!X249)</f>
        <v/>
      </c>
      <c r="Y12" s="36">
        <f>IF('Datos Generales'!Y249=0,"",Índice!$G$52*'Datos Generales'!Y249)</f>
        <v>7848.7091411159199</v>
      </c>
      <c r="Z12" s="36">
        <f>IF('Datos Generales'!Z249=0,"",Índice!$G$52*'Datos Generales'!Z249)</f>
        <v>18581.910999813914</v>
      </c>
      <c r="AA12" s="36">
        <f>IF('Datos Generales'!AA249=0,"",Índice!$G$52*'Datos Generales'!AA249)</f>
        <v>129222.23919425123</v>
      </c>
      <c r="AB12" s="36" t="str">
        <f>IF('Datos Generales'!AB249=0,"",Índice!$G$52*'Datos Generales'!AB249)</f>
        <v/>
      </c>
      <c r="AC12" s="36" t="str">
        <f>IF('Datos Generales'!AC249=0,"",Índice!$G$52*'Datos Generales'!AC249)</f>
        <v/>
      </c>
      <c r="AD12" s="36">
        <f>IF('Datos Generales'!AD249=0,"",Índice!$G$52*'Datos Generales'!AD249)</f>
        <v>1048131.1471394402</v>
      </c>
      <c r="AE12" s="36">
        <f>IF('Datos Generales'!AE249=0,"",Índice!$G$52*'Datos Generales'!AE249)</f>
        <v>23221.001559120894</v>
      </c>
      <c r="AF12" s="36" t="str">
        <f>IF('Datos Generales'!AF249=0,"",Índice!$G$52*'Datos Generales'!AF249)</f>
        <v/>
      </c>
      <c r="AG12" s="36">
        <f>IF('Datos Generales'!AG249=0,"",Índice!$G$52*'Datos Generales'!AG249)</f>
        <v>274782.96309173369</v>
      </c>
      <c r="AH12" s="36">
        <f>IF('Datos Generales'!AH249=0,"",Índice!$G$52*'Datos Generales'!AH249)</f>
        <v>25616.869939788612</v>
      </c>
      <c r="AI12" s="36">
        <f>IF('Datos Generales'!AI249=0,"",Índice!$G$52*'Datos Generales'!AI249)</f>
        <v>146.42060475383889</v>
      </c>
      <c r="AJ12" s="36">
        <f>IF('Datos Generales'!AJ249=0,"",Índice!$G$52*'Datos Generales'!AJ249)</f>
        <v>14834.6797746674</v>
      </c>
      <c r="AK12" s="36" t="str">
        <f>IF('Datos Generales'!AK249=0,"",Índice!$G$52*'Datos Generales'!AK249)</f>
        <v/>
      </c>
      <c r="AL12" s="36" t="str">
        <f>IF('Datos Generales'!AL249=0,"",Índice!$G$52*'Datos Generales'!AL249)</f>
        <v/>
      </c>
      <c r="AM12" s="36" t="str">
        <f>IF('Datos Generales'!AM249=0,"",Índice!$G$52*'Datos Generales'!AM249)</f>
        <v/>
      </c>
      <c r="AN12" s="36" t="str">
        <f>IF('Datos Generales'!AN249=0,"",Índice!$G$52*'Datos Generales'!AN249)</f>
        <v/>
      </c>
      <c r="AO12" s="36" t="str">
        <f>IF('Datos Generales'!AO249=0,"",Índice!$G$52*'Datos Generales'!AO249)</f>
        <v/>
      </c>
      <c r="AP12" s="36" t="str">
        <f>IF('Datos Generales'!AP249=0,"",Índice!$G$52*'Datos Generales'!AP249)</f>
        <v/>
      </c>
      <c r="AQ12" s="36">
        <f>Índice!$G$52*'Datos Generales'!AQ249</f>
        <v>2718443.2128572534</v>
      </c>
      <c r="AR12" s="29"/>
      <c r="AS12" s="36">
        <f>Índice!$F$52*'Datos Generales'!AS249</f>
        <v>2078723.355151122</v>
      </c>
      <c r="AT12" s="60">
        <f t="shared" ref="AT12:AT49" si="0">IFERROR(AQ12/AS12-1,"")</f>
        <v>0.30774650995328057</v>
      </c>
      <c r="AU12" s="29"/>
      <c r="AV12" s="64">
        <f t="shared" ref="AV12:AV49" si="1">IFERROR(AQ12/$AQ$49,"")</f>
        <v>0.1079721130782941</v>
      </c>
      <c r="AW12" s="64">
        <f t="shared" ref="AW12:AW49" si="2">IFERROR(AS12/$AS$49,"")</f>
        <v>8.6274386938421072E-2</v>
      </c>
    </row>
    <row r="13" spans="2:49" x14ac:dyDescent="0.2">
      <c r="B13" s="62" t="str">
        <f>'Datos Generales'!B250</f>
        <v>2. Pérdida de Beneficios por Incendio</v>
      </c>
      <c r="C13" s="36" t="str">
        <f>IF('Datos Generales'!C250=0,"",Índice!$G$52*'Datos Generales'!C250)</f>
        <v/>
      </c>
      <c r="D13" s="36" t="str">
        <f>IF('Datos Generales'!D250=0,"",Índice!$G$52*'Datos Generales'!D250)</f>
        <v/>
      </c>
      <c r="E13" s="36">
        <f>IF('Datos Generales'!E250=0,"",Índice!$G$52*'Datos Generales'!E250)</f>
        <v>9064.0613959558123</v>
      </c>
      <c r="F13" s="36">
        <f>IF('Datos Generales'!F250=0,"",Índice!$G$52*'Datos Generales'!F250)</f>
        <v>38.272114393138644</v>
      </c>
      <c r="G13" s="36" t="str">
        <f>IF('Datos Generales'!G250=0,"",Índice!$G$52*'Datos Generales'!G250)</f>
        <v/>
      </c>
      <c r="H13" s="36">
        <f>IF('Datos Generales'!H250=0,"",Índice!$G$52*'Datos Generales'!H250)</f>
        <v>2665.0999480519836</v>
      </c>
      <c r="I13" s="36">
        <f>IF('Datos Generales'!I250=0,"",Índice!$G$52*'Datos Generales'!I250)</f>
        <v>15342.321099977991</v>
      </c>
      <c r="J13" s="36" t="str">
        <f>IF('Datos Generales'!J250=0,"",Índice!$G$52*'Datos Generales'!J250)</f>
        <v/>
      </c>
      <c r="K13" s="36">
        <f>IF('Datos Generales'!K250=0,"",Índice!$G$52*'Datos Generales'!K250)</f>
        <v>4095.8646725250787</v>
      </c>
      <c r="L13" s="36">
        <f>IF('Datos Generales'!L250=0,"",Índice!$G$52*'Datos Generales'!L250)</f>
        <v>5543.7072649318234</v>
      </c>
      <c r="M13" s="36" t="str">
        <f>IF('Datos Generales'!M250=0,"",Índice!$G$52*'Datos Generales'!M250)</f>
        <v/>
      </c>
      <c r="N13" s="36">
        <f>IF('Datos Generales'!N250=0,"",Índice!$G$52*'Datos Generales'!N250)</f>
        <v>15210.494928179402</v>
      </c>
      <c r="O13" s="36">
        <f>IF('Datos Generales'!O250=0,"",Índice!$G$52*'Datos Generales'!O250)</f>
        <v>3086.7735995212756</v>
      </c>
      <c r="P13" s="36" t="str">
        <f>IF('Datos Generales'!P250=0,"",Índice!$G$52*'Datos Generales'!P250)</f>
        <v/>
      </c>
      <c r="Q13" s="36">
        <f>IF('Datos Generales'!Q250=0,"",Índice!$G$52*'Datos Generales'!Q250)</f>
        <v>34183.189730690188</v>
      </c>
      <c r="R13" s="36" t="str">
        <f>IF('Datos Generales'!R250=0,"",Índice!$G$52*'Datos Generales'!R250)</f>
        <v/>
      </c>
      <c r="S13" s="36">
        <f>IF('Datos Generales'!S250=0,"",Índice!$G$52*'Datos Generales'!S250)</f>
        <v>4277.4956225206051</v>
      </c>
      <c r="T13" s="36" t="str">
        <f>IF('Datos Generales'!T250=0,"",Índice!$G$52*'Datos Generales'!T250)</f>
        <v/>
      </c>
      <c r="U13" s="36">
        <f>IF('Datos Generales'!U250=0,"",Índice!$G$52*'Datos Generales'!U250)</f>
        <v>66910.814406780526</v>
      </c>
      <c r="V13" s="36" t="str">
        <f>IF('Datos Generales'!V250=0,"",Índice!$G$52*'Datos Generales'!V250)</f>
        <v/>
      </c>
      <c r="W13" s="36">
        <f>IF('Datos Generales'!W250=0,"",Índice!$G$52*'Datos Generales'!W250)</f>
        <v>2139.972518920883</v>
      </c>
      <c r="X13" s="36" t="str">
        <f>IF('Datos Generales'!X250=0,"",Índice!$G$52*'Datos Generales'!X250)</f>
        <v/>
      </c>
      <c r="Y13" s="36">
        <f>IF('Datos Generales'!Y250=0,"",Índice!$G$52*'Datos Generales'!Y250)</f>
        <v>276.06951848917345</v>
      </c>
      <c r="Z13" s="36">
        <f>IF('Datos Generales'!Z250=0,"",Índice!$G$52*'Datos Generales'!Z250)</f>
        <v>17204.96537309188</v>
      </c>
      <c r="AA13" s="36">
        <f>IF('Datos Generales'!AA250=0,"",Índice!$G$52*'Datos Generales'!AA250)</f>
        <v>2085.0988117954316</v>
      </c>
      <c r="AB13" s="36" t="str">
        <f>IF('Datos Generales'!AB250=0,"",Índice!$G$52*'Datos Generales'!AB250)</f>
        <v/>
      </c>
      <c r="AC13" s="36" t="str">
        <f>IF('Datos Generales'!AC250=0,"",Índice!$G$52*'Datos Generales'!AC250)</f>
        <v/>
      </c>
      <c r="AD13" s="36">
        <f>IF('Datos Generales'!AD250=0,"",Índice!$G$52*'Datos Generales'!AD250)</f>
        <v>9275.085329805268</v>
      </c>
      <c r="AE13" s="36">
        <f>IF('Datos Generales'!AE250=0,"",Índice!$G$52*'Datos Generales'!AE250)</f>
        <v>32839.005033888687</v>
      </c>
      <c r="AF13" s="36" t="str">
        <f>IF('Datos Generales'!AF250=0,"",Índice!$G$52*'Datos Generales'!AF250)</f>
        <v/>
      </c>
      <c r="AG13" s="36">
        <f>IF('Datos Generales'!AG250=0,"",Índice!$G$52*'Datos Generales'!AG250)</f>
        <v>98838.364783939469</v>
      </c>
      <c r="AH13" s="36">
        <f>IF('Datos Generales'!AH250=0,"",Índice!$G$52*'Datos Generales'!AH250)</f>
        <v>63405.701082199324</v>
      </c>
      <c r="AI13" s="36" t="str">
        <f>IF('Datos Generales'!AI250=0,"",Índice!$G$52*'Datos Generales'!AI250)</f>
        <v/>
      </c>
      <c r="AJ13" s="36" t="str">
        <f>IF('Datos Generales'!AJ250=0,"",Índice!$G$52*'Datos Generales'!AJ250)</f>
        <v/>
      </c>
      <c r="AK13" s="36" t="str">
        <f>IF('Datos Generales'!AK250=0,"",Índice!$G$52*'Datos Generales'!AK250)</f>
        <v/>
      </c>
      <c r="AL13" s="36" t="str">
        <f>IF('Datos Generales'!AL250=0,"",Índice!$G$52*'Datos Generales'!AL250)</f>
        <v/>
      </c>
      <c r="AM13" s="36" t="str">
        <f>IF('Datos Generales'!AM250=0,"",Índice!$G$52*'Datos Generales'!AM250)</f>
        <v/>
      </c>
      <c r="AN13" s="36" t="str">
        <f>IF('Datos Generales'!AN250=0,"",Índice!$G$52*'Datos Generales'!AN250)</f>
        <v/>
      </c>
      <c r="AO13" s="36" t="str">
        <f>IF('Datos Generales'!AO250=0,"",Índice!$G$52*'Datos Generales'!AO250)</f>
        <v/>
      </c>
      <c r="AP13" s="36" t="str">
        <f>IF('Datos Generales'!AP250=0,"",Índice!$G$52*'Datos Generales'!AP250)</f>
        <v/>
      </c>
      <c r="AQ13" s="36">
        <f>Índice!$G$52*'Datos Generales'!AQ250</f>
        <v>386482.35723565792</v>
      </c>
      <c r="AR13" s="29"/>
      <c r="AS13" s="36">
        <f>Índice!$F$52*'Datos Generales'!AS250</f>
        <v>363796.26022730692</v>
      </c>
      <c r="AT13" s="60">
        <f t="shared" si="0"/>
        <v>6.2359346393985104E-2</v>
      </c>
      <c r="AU13" s="29"/>
      <c r="AV13" s="64">
        <f t="shared" si="1"/>
        <v>1.5350446380799694E-2</v>
      </c>
      <c r="AW13" s="64">
        <f t="shared" si="2"/>
        <v>1.5098834216599945E-2</v>
      </c>
    </row>
    <row r="14" spans="2:49" x14ac:dyDescent="0.2">
      <c r="B14" s="62" t="str">
        <f>'Datos Generales'!B251</f>
        <v>3. Otros Riesgos Adicionales a Incendio</v>
      </c>
      <c r="C14" s="36" t="str">
        <f>IF('Datos Generales'!C251=0,"",Índice!$G$52*'Datos Generales'!C251)</f>
        <v/>
      </c>
      <c r="D14" s="36" t="str">
        <f>IF('Datos Generales'!D251=0,"",Índice!$G$52*'Datos Generales'!D251)</f>
        <v/>
      </c>
      <c r="E14" s="36">
        <f>IF('Datos Generales'!E251=0,"",Índice!$G$52*'Datos Generales'!E251)</f>
        <v>4775.7815420906509</v>
      </c>
      <c r="F14" s="36">
        <f>IF('Datos Generales'!F251=0,"",Índice!$G$52*'Datos Generales'!F251)</f>
        <v>3726.9555094324605</v>
      </c>
      <c r="G14" s="36" t="str">
        <f>IF('Datos Generales'!G251=0,"",Índice!$G$52*'Datos Generales'!G251)</f>
        <v/>
      </c>
      <c r="H14" s="36">
        <f>IF('Datos Generales'!H251=0,"",Índice!$G$52*'Datos Generales'!H251)</f>
        <v>2920.3834559685279</v>
      </c>
      <c r="I14" s="36">
        <f>IF('Datos Generales'!I251=0,"",Índice!$G$52*'Datos Generales'!I251)</f>
        <v>29568.18508870796</v>
      </c>
      <c r="J14" s="36" t="str">
        <f>IF('Datos Generales'!J251=0,"",Índice!$G$52*'Datos Generales'!J251)</f>
        <v/>
      </c>
      <c r="K14" s="36">
        <f>IF('Datos Generales'!K251=0,"",Índice!$G$52*'Datos Generales'!K251)</f>
        <v>10160.548968404924</v>
      </c>
      <c r="L14" s="36">
        <f>IF('Datos Generales'!L251=0,"",Índice!$G$52*'Datos Generales'!L251)</f>
        <v>2373.4834462048861</v>
      </c>
      <c r="M14" s="36" t="str">
        <f>IF('Datos Generales'!M251=0,"",Índice!$G$52*'Datos Generales'!M251)</f>
        <v/>
      </c>
      <c r="N14" s="36" t="str">
        <f>IF('Datos Generales'!N251=0,"",Índice!$G$52*'Datos Generales'!N251)</f>
        <v/>
      </c>
      <c r="O14" s="36">
        <f>IF('Datos Generales'!O251=0,"",Índice!$G$52*'Datos Generales'!O251)</f>
        <v>7941.4807464048881</v>
      </c>
      <c r="P14" s="36" t="str">
        <f>IF('Datos Generales'!P251=0,"",Índice!$G$52*'Datos Generales'!P251)</f>
        <v/>
      </c>
      <c r="Q14" s="36">
        <f>IF('Datos Generales'!Q251=0,"",Índice!$G$52*'Datos Generales'!Q251)</f>
        <v>8943.6318093320697</v>
      </c>
      <c r="R14" s="36" t="str">
        <f>IF('Datos Generales'!R251=0,"",Índice!$G$52*'Datos Generales'!R251)</f>
        <v/>
      </c>
      <c r="S14" s="36">
        <f>IF('Datos Generales'!S251=0,"",Índice!$G$52*'Datos Generales'!S251)</f>
        <v>2707.0802050841021</v>
      </c>
      <c r="T14" s="36" t="str">
        <f>IF('Datos Generales'!T251=0,"",Índice!$G$52*'Datos Generales'!T251)</f>
        <v/>
      </c>
      <c r="U14" s="36">
        <f>IF('Datos Generales'!U251=0,"",Índice!$G$52*'Datos Generales'!U251)</f>
        <v>13337.100443378195</v>
      </c>
      <c r="V14" s="36">
        <f>IF('Datos Generales'!V251=0,"",Índice!$G$52*'Datos Generales'!V251)</f>
        <v>377.85633294630304</v>
      </c>
      <c r="W14" s="36">
        <f>IF('Datos Generales'!W251=0,"",Índice!$G$52*'Datos Generales'!W251)</f>
        <v>436.02994682387379</v>
      </c>
      <c r="X14" s="36" t="str">
        <f>IF('Datos Generales'!X251=0,"",Índice!$G$52*'Datos Generales'!X251)</f>
        <v/>
      </c>
      <c r="Y14" s="36">
        <f>IF('Datos Generales'!Y251=0,"",Índice!$G$52*'Datos Generales'!Y251)</f>
        <v>705.60171078052326</v>
      </c>
      <c r="Z14" s="36">
        <f>IF('Datos Generales'!Z251=0,"",Índice!$G$52*'Datos Generales'!Z251)</f>
        <v>19159.870956636165</v>
      </c>
      <c r="AA14" s="36">
        <f>IF('Datos Generales'!AA251=0,"",Índice!$G$52*'Datos Generales'!AA251)</f>
        <v>1030.7956143218676</v>
      </c>
      <c r="AB14" s="36" t="str">
        <f>IF('Datos Generales'!AB251=0,"",Índice!$G$52*'Datos Generales'!AB251)</f>
        <v/>
      </c>
      <c r="AC14" s="36" t="str">
        <f>IF('Datos Generales'!AC251=0,"",Índice!$G$52*'Datos Generales'!AC251)</f>
        <v/>
      </c>
      <c r="AD14" s="36">
        <f>IF('Datos Generales'!AD251=0,"",Índice!$G$52*'Datos Generales'!AD251)</f>
        <v>33829.181177467966</v>
      </c>
      <c r="AE14" s="36">
        <f>IF('Datos Generales'!AE251=0,"",Índice!$G$52*'Datos Generales'!AE251)</f>
        <v>14709.181259115143</v>
      </c>
      <c r="AF14" s="36" t="str">
        <f>IF('Datos Generales'!AF251=0,"",Índice!$G$52*'Datos Generales'!AF251)</f>
        <v/>
      </c>
      <c r="AG14" s="36">
        <f>IF('Datos Generales'!AG251=0,"",Índice!$G$52*'Datos Generales'!AG251)</f>
        <v>51324.164128516742</v>
      </c>
      <c r="AH14" s="36">
        <f>IF('Datos Generales'!AH251=0,"",Índice!$G$52*'Datos Generales'!AH251)</f>
        <v>51226.323594299261</v>
      </c>
      <c r="AI14" s="36" t="str">
        <f>IF('Datos Generales'!AI251=0,"",Índice!$G$52*'Datos Generales'!AI251)</f>
        <v/>
      </c>
      <c r="AJ14" s="36">
        <f>IF('Datos Generales'!AJ251=0,"",Índice!$G$52*'Datos Generales'!AJ251)</f>
        <v>17709.476889936544</v>
      </c>
      <c r="AK14" s="36" t="str">
        <f>IF('Datos Generales'!AK251=0,"",Índice!$G$52*'Datos Generales'!AK251)</f>
        <v/>
      </c>
      <c r="AL14" s="36" t="str">
        <f>IF('Datos Generales'!AL251=0,"",Índice!$G$52*'Datos Generales'!AL251)</f>
        <v/>
      </c>
      <c r="AM14" s="36" t="str">
        <f>IF('Datos Generales'!AM251=0,"",Índice!$G$52*'Datos Generales'!AM251)</f>
        <v/>
      </c>
      <c r="AN14" s="36" t="str">
        <f>IF('Datos Generales'!AN251=0,"",Índice!$G$52*'Datos Generales'!AN251)</f>
        <v/>
      </c>
      <c r="AO14" s="36" t="str">
        <f>IF('Datos Generales'!AO251=0,"",Índice!$G$52*'Datos Generales'!AO251)</f>
        <v/>
      </c>
      <c r="AP14" s="36" t="str">
        <f>IF('Datos Generales'!AP251=0,"",Índice!$G$52*'Datos Generales'!AP251)</f>
        <v/>
      </c>
      <c r="AQ14" s="36">
        <f>Índice!$G$52*'Datos Generales'!AQ251</f>
        <v>276963.11282585305</v>
      </c>
      <c r="AR14" s="29"/>
      <c r="AS14" s="36">
        <f>Índice!$F$52*'Datos Generales'!AS251</f>
        <v>136435.19389484241</v>
      </c>
      <c r="AT14" s="60">
        <f t="shared" si="0"/>
        <v>1.0299975755472794</v>
      </c>
      <c r="AU14" s="29"/>
      <c r="AV14" s="64">
        <f t="shared" si="1"/>
        <v>1.1000521325997483E-2</v>
      </c>
      <c r="AW14" s="64">
        <f t="shared" si="2"/>
        <v>5.6625441191747242E-3</v>
      </c>
    </row>
    <row r="15" spans="2:49" x14ac:dyDescent="0.2">
      <c r="B15" s="62" t="str">
        <f>'Datos Generales'!B252</f>
        <v>4. Terremoto y Maremoto</v>
      </c>
      <c r="C15" s="36">
        <f>IF('Datos Generales'!C252=0,"",Índice!$G$52*'Datos Generales'!C252)</f>
        <v>4082.8011241455542</v>
      </c>
      <c r="D15" s="36" t="str">
        <f>IF('Datos Generales'!D252=0,"",Índice!$G$52*'Datos Generales'!D252)</f>
        <v/>
      </c>
      <c r="E15" s="36">
        <f>IF('Datos Generales'!E252=0,"",Índice!$G$52*'Datos Generales'!E252)</f>
        <v>315748.14159117424</v>
      </c>
      <c r="F15" s="36">
        <f>IF('Datos Generales'!F252=0,"",Índice!$G$52*'Datos Generales'!F252)</f>
        <v>18344.079576060642</v>
      </c>
      <c r="G15" s="36" t="str">
        <f>IF('Datos Generales'!G252=0,"",Índice!$G$52*'Datos Generales'!G252)</f>
        <v/>
      </c>
      <c r="H15" s="36">
        <f>IF('Datos Generales'!H252=0,"",Índice!$G$52*'Datos Generales'!H252)</f>
        <v>89786.890661161844</v>
      </c>
      <c r="I15" s="36">
        <f>IF('Datos Generales'!I252=0,"",Índice!$G$52*'Datos Generales'!I252)</f>
        <v>342246.46085000836</v>
      </c>
      <c r="J15" s="36" t="str">
        <f>IF('Datos Generales'!J252=0,"",Índice!$G$52*'Datos Generales'!J252)</f>
        <v/>
      </c>
      <c r="K15" s="36">
        <f>IF('Datos Generales'!K252=0,"",Índice!$G$52*'Datos Generales'!K252)</f>
        <v>71563.614887954565</v>
      </c>
      <c r="L15" s="36">
        <f>IF('Datos Generales'!L252=0,"",Índice!$G$52*'Datos Generales'!L252)</f>
        <v>26941.085097791209</v>
      </c>
      <c r="M15" s="36" t="str">
        <f>IF('Datos Generales'!M252=0,"",Índice!$G$52*'Datos Generales'!M252)</f>
        <v/>
      </c>
      <c r="N15" s="36">
        <f>IF('Datos Generales'!N252=0,"",Índice!$G$52*'Datos Generales'!N252)</f>
        <v>-25465.278347134543</v>
      </c>
      <c r="O15" s="36">
        <f>IF('Datos Generales'!O252=0,"",Índice!$G$52*'Datos Generales'!O252)</f>
        <v>40368.473711479972</v>
      </c>
      <c r="P15" s="36" t="str">
        <f>IF('Datos Generales'!P252=0,"",Índice!$G$52*'Datos Generales'!P252)</f>
        <v/>
      </c>
      <c r="Q15" s="36">
        <f>IF('Datos Generales'!Q252=0,"",Índice!$G$52*'Datos Generales'!Q252)</f>
        <v>196134.78860355093</v>
      </c>
      <c r="R15" s="36" t="str">
        <f>IF('Datos Generales'!R252=0,"",Índice!$G$52*'Datos Generales'!R252)</f>
        <v/>
      </c>
      <c r="S15" s="36">
        <f>IF('Datos Generales'!S252=0,"",Índice!$G$52*'Datos Generales'!S252)</f>
        <v>836068.21893826697</v>
      </c>
      <c r="T15" s="36" t="str">
        <f>IF('Datos Generales'!T252=0,"",Índice!$G$52*'Datos Generales'!T252)</f>
        <v/>
      </c>
      <c r="U15" s="36">
        <f>IF('Datos Generales'!U252=0,"",Índice!$G$52*'Datos Generales'!U252)</f>
        <v>575413.61949761817</v>
      </c>
      <c r="V15" s="36">
        <f>IF('Datos Generales'!V252=0,"",Índice!$G$52*'Datos Generales'!V252)</f>
        <v>31780.143202345182</v>
      </c>
      <c r="W15" s="36">
        <f>IF('Datos Generales'!W252=0,"",Índice!$G$52*'Datos Generales'!W252)</f>
        <v>46485.922495736493</v>
      </c>
      <c r="X15" s="36" t="str">
        <f>IF('Datos Generales'!X252=0,"",Índice!$G$52*'Datos Generales'!X252)</f>
        <v/>
      </c>
      <c r="Y15" s="36">
        <f>IF('Datos Generales'!Y252=0,"",Índice!$G$52*'Datos Generales'!Y252)</f>
        <v>20888.341701602021</v>
      </c>
      <c r="Z15" s="36">
        <f>IF('Datos Generales'!Z252=0,"",Índice!$G$52*'Datos Generales'!Z252)</f>
        <v>56224.967910958316</v>
      </c>
      <c r="AA15" s="36">
        <f>IF('Datos Generales'!AA252=0,"",Índice!$G$52*'Datos Generales'!AA252)</f>
        <v>142467.55460240037</v>
      </c>
      <c r="AB15" s="36" t="str">
        <f>IF('Datos Generales'!AB252=0,"",Índice!$G$52*'Datos Generales'!AB252)</f>
        <v/>
      </c>
      <c r="AC15" s="36" t="str">
        <f>IF('Datos Generales'!AC252=0,"",Índice!$G$52*'Datos Generales'!AC252)</f>
        <v/>
      </c>
      <c r="AD15" s="36">
        <f>IF('Datos Generales'!AD252=0,"",Índice!$G$52*'Datos Generales'!AD252)</f>
        <v>565627.35479814955</v>
      </c>
      <c r="AE15" s="36">
        <f>IF('Datos Generales'!AE252=0,"",Índice!$G$52*'Datos Generales'!AE252)</f>
        <v>42691.13178977077</v>
      </c>
      <c r="AF15" s="36" t="str">
        <f>IF('Datos Generales'!AF252=0,"",Índice!$G$52*'Datos Generales'!AF252)</f>
        <v/>
      </c>
      <c r="AG15" s="36">
        <f>IF('Datos Generales'!AG252=0,"",Índice!$G$52*'Datos Generales'!AG252)</f>
        <v>874189.38811223907</v>
      </c>
      <c r="AH15" s="36">
        <f>IF('Datos Generales'!AH252=0,"",Índice!$G$52*'Datos Generales'!AH252)</f>
        <v>165724.27680162151</v>
      </c>
      <c r="AI15" s="36">
        <f>IF('Datos Generales'!AI252=0,"",Índice!$G$52*'Datos Generales'!AI252)</f>
        <v>386.53134554208117</v>
      </c>
      <c r="AJ15" s="36">
        <f>IF('Datos Generales'!AJ252=0,"",Índice!$G$52*'Datos Generales'!AJ252)</f>
        <v>130682.29484360655</v>
      </c>
      <c r="AK15" s="36" t="str">
        <f>IF('Datos Generales'!AK252=0,"",Índice!$G$52*'Datos Generales'!AK252)</f>
        <v/>
      </c>
      <c r="AL15" s="36" t="str">
        <f>IF('Datos Generales'!AL252=0,"",Índice!$G$52*'Datos Generales'!AL252)</f>
        <v/>
      </c>
      <c r="AM15" s="36" t="str">
        <f>IF('Datos Generales'!AM252=0,"",Índice!$G$52*'Datos Generales'!AM252)</f>
        <v/>
      </c>
      <c r="AN15" s="36" t="str">
        <f>IF('Datos Generales'!AN252=0,"",Índice!$G$52*'Datos Generales'!AN252)</f>
        <v/>
      </c>
      <c r="AO15" s="36" t="str">
        <f>IF('Datos Generales'!AO252=0,"",Índice!$G$52*'Datos Generales'!AO252)</f>
        <v/>
      </c>
      <c r="AP15" s="36" t="str">
        <f>IF('Datos Generales'!AP252=0,"",Índice!$G$52*'Datos Generales'!AP252)</f>
        <v/>
      </c>
      <c r="AQ15" s="36">
        <f>Índice!$G$52*'Datos Generales'!AQ252</f>
        <v>4568380.8037960501</v>
      </c>
      <c r="AR15" s="29"/>
      <c r="AS15" s="36">
        <f>Índice!$F$52*'Datos Generales'!AS252</f>
        <v>3805009.2910349383</v>
      </c>
      <c r="AT15" s="60">
        <f t="shared" si="0"/>
        <v>0.20062277234373838</v>
      </c>
      <c r="AU15" s="29"/>
      <c r="AV15" s="64">
        <f t="shared" si="1"/>
        <v>0.18144860499540494</v>
      </c>
      <c r="AW15" s="64">
        <f t="shared" si="2"/>
        <v>0.15792137181966193</v>
      </c>
    </row>
    <row r="16" spans="2:49" x14ac:dyDescent="0.2">
      <c r="B16" s="62" t="str">
        <f>'Datos Generales'!B253</f>
        <v>5. Pérdida de Beneficios por Terremoto</v>
      </c>
      <c r="C16" s="36" t="str">
        <f>IF('Datos Generales'!C253=0,"",Índice!$G$52*'Datos Generales'!C253)</f>
        <v/>
      </c>
      <c r="D16" s="36" t="str">
        <f>IF('Datos Generales'!D253=0,"",Índice!$G$52*'Datos Generales'!D253)</f>
        <v/>
      </c>
      <c r="E16" s="36">
        <f>IF('Datos Generales'!E253=0,"",Índice!$G$52*'Datos Generales'!E253)</f>
        <v>270.93255024618327</v>
      </c>
      <c r="F16" s="36">
        <f>IF('Datos Generales'!F253=0,"",Índice!$G$52*'Datos Generales'!F253)</f>
        <v>35.380443527879279</v>
      </c>
      <c r="G16" s="36" t="str">
        <f>IF('Datos Generales'!G253=0,"",Índice!$G$52*'Datos Generales'!G253)</f>
        <v/>
      </c>
      <c r="H16" s="36" t="str">
        <f>IF('Datos Generales'!H253=0,"",Índice!$G$52*'Datos Generales'!H253)</f>
        <v/>
      </c>
      <c r="I16" s="36">
        <f>IF('Datos Generales'!I253=0,"",Índice!$G$52*'Datos Generales'!I253)</f>
        <v>31447.533013525877</v>
      </c>
      <c r="J16" s="36" t="str">
        <f>IF('Datos Generales'!J253=0,"",Índice!$G$52*'Datos Generales'!J253)</f>
        <v/>
      </c>
      <c r="K16" s="36">
        <f>IF('Datos Generales'!K253=0,"",Índice!$G$52*'Datos Generales'!K253)</f>
        <v>3660.7872761038784</v>
      </c>
      <c r="L16" s="36">
        <f>IF('Datos Generales'!L253=0,"",Índice!$G$52*'Datos Generales'!L253)</f>
        <v>420.99325832452513</v>
      </c>
      <c r="M16" s="36" t="str">
        <f>IF('Datos Generales'!M253=0,"",Índice!$G$52*'Datos Generales'!M253)</f>
        <v/>
      </c>
      <c r="N16" s="36">
        <f>IF('Datos Generales'!N253=0,"",Índice!$G$52*'Datos Generales'!N253)</f>
        <v>18535.202010425666</v>
      </c>
      <c r="O16" s="36">
        <f>IF('Datos Generales'!O253=0,"",Índice!$G$52*'Datos Generales'!O253)</f>
        <v>3341.1385766923845</v>
      </c>
      <c r="P16" s="36" t="str">
        <f>IF('Datos Generales'!P253=0,"",Índice!$G$52*'Datos Generales'!P253)</f>
        <v/>
      </c>
      <c r="Q16" s="36">
        <f>IF('Datos Generales'!Q253=0,"",Índice!$G$52*'Datos Generales'!Q253)</f>
        <v>47221.801701459139</v>
      </c>
      <c r="R16" s="36" t="str">
        <f>IF('Datos Generales'!R253=0,"",Índice!$G$52*'Datos Generales'!R253)</f>
        <v/>
      </c>
      <c r="S16" s="36">
        <f>IF('Datos Generales'!S253=0,"",Índice!$G$52*'Datos Generales'!S253)</f>
        <v>5732.4823429474027</v>
      </c>
      <c r="T16" s="36" t="str">
        <f>IF('Datos Generales'!T253=0,"",Índice!$G$52*'Datos Generales'!T253)</f>
        <v/>
      </c>
      <c r="U16" s="36">
        <f>IF('Datos Generales'!U253=0,"",Índice!$G$52*'Datos Generales'!U253)</f>
        <v>86601.18789839145</v>
      </c>
      <c r="V16" s="36" t="str">
        <f>IF('Datos Generales'!V253=0,"",Índice!$G$52*'Datos Generales'!V253)</f>
        <v/>
      </c>
      <c r="W16" s="36">
        <f>IF('Datos Generales'!W253=0,"",Índice!$G$52*'Datos Generales'!W253)</f>
        <v>3144.0627023106495</v>
      </c>
      <c r="X16" s="36" t="str">
        <f>IF('Datos Generales'!X253=0,"",Índice!$G$52*'Datos Generales'!X253)</f>
        <v/>
      </c>
      <c r="Y16" s="36">
        <f>IF('Datos Generales'!Y253=0,"",Índice!$G$52*'Datos Generales'!Y253)</f>
        <v>460.52410003548255</v>
      </c>
      <c r="Z16" s="36">
        <f>IF('Datos Generales'!Z253=0,"",Índice!$G$52*'Datos Generales'!Z253)</f>
        <v>13175.234914238146</v>
      </c>
      <c r="AA16" s="36">
        <f>IF('Datos Generales'!AA253=0,"",Índice!$G$52*'Datos Generales'!AA253)</f>
        <v>1411.6456771051451</v>
      </c>
      <c r="AB16" s="36" t="str">
        <f>IF('Datos Generales'!AB253=0,"",Índice!$G$52*'Datos Generales'!AB253)</f>
        <v/>
      </c>
      <c r="AC16" s="36" t="str">
        <f>IF('Datos Generales'!AC253=0,"",Índice!$G$52*'Datos Generales'!AC253)</f>
        <v/>
      </c>
      <c r="AD16" s="36">
        <f>IF('Datos Generales'!AD253=0,"",Índice!$G$52*'Datos Generales'!AD253)</f>
        <v>6455.0258430326212</v>
      </c>
      <c r="AE16" s="36">
        <f>IF('Datos Generales'!AE253=0,"",Índice!$G$52*'Datos Generales'!AE253)</f>
        <v>57022.082499709984</v>
      </c>
      <c r="AF16" s="36" t="str">
        <f>IF('Datos Generales'!AF253=0,"",Índice!$G$52*'Datos Generales'!AF253)</f>
        <v/>
      </c>
      <c r="AG16" s="36">
        <f>IF('Datos Generales'!AG253=0,"",Índice!$G$52*'Datos Generales'!AG253)</f>
        <v>92740.885538481845</v>
      </c>
      <c r="AH16" s="36">
        <f>IF('Datos Generales'!AH253=0,"",Índice!$G$52*'Datos Generales'!AH253)</f>
        <v>63405.701082199324</v>
      </c>
      <c r="AI16" s="36" t="str">
        <f>IF('Datos Generales'!AI253=0,"",Índice!$G$52*'Datos Generales'!AI253)</f>
        <v/>
      </c>
      <c r="AJ16" s="36" t="str">
        <f>IF('Datos Generales'!AJ253=0,"",Índice!$G$52*'Datos Generales'!AJ253)</f>
        <v/>
      </c>
      <c r="AK16" s="36" t="str">
        <f>IF('Datos Generales'!AK253=0,"",Índice!$G$52*'Datos Generales'!AK253)</f>
        <v/>
      </c>
      <c r="AL16" s="36" t="str">
        <f>IF('Datos Generales'!AL253=0,"",Índice!$G$52*'Datos Generales'!AL253)</f>
        <v/>
      </c>
      <c r="AM16" s="36" t="str">
        <f>IF('Datos Generales'!AM253=0,"",Índice!$G$52*'Datos Generales'!AM253)</f>
        <v/>
      </c>
      <c r="AN16" s="36" t="str">
        <f>IF('Datos Generales'!AN253=0,"",Índice!$G$52*'Datos Generales'!AN253)</f>
        <v/>
      </c>
      <c r="AO16" s="36" t="str">
        <f>IF('Datos Generales'!AO253=0,"",Índice!$G$52*'Datos Generales'!AO253)</f>
        <v/>
      </c>
      <c r="AP16" s="36" t="str">
        <f>IF('Datos Generales'!AP253=0,"",Índice!$G$52*'Datos Generales'!AP253)</f>
        <v/>
      </c>
      <c r="AQ16" s="36">
        <f>Índice!$G$52*'Datos Generales'!AQ253</f>
        <v>435082.6014287576</v>
      </c>
      <c r="AR16" s="29"/>
      <c r="AS16" s="36">
        <f>Índice!$F$52*'Datos Generales'!AS253</f>
        <v>353915.31275854574</v>
      </c>
      <c r="AT16" s="60">
        <f t="shared" si="0"/>
        <v>0.22934099131671992</v>
      </c>
      <c r="AU16" s="29"/>
      <c r="AV16" s="64">
        <f t="shared" si="1"/>
        <v>1.7280768499294361E-2</v>
      </c>
      <c r="AW16" s="64">
        <f t="shared" si="2"/>
        <v>1.4688739875221778E-2</v>
      </c>
    </row>
    <row r="17" spans="2:49" x14ac:dyDescent="0.2">
      <c r="B17" s="62" t="str">
        <f>'Datos Generales'!B254</f>
        <v>6. Otros Riesgos de la Naturaleza</v>
      </c>
      <c r="C17" s="36" t="str">
        <f>IF('Datos Generales'!C254=0,"",Índice!$G$52*'Datos Generales'!C254)</f>
        <v/>
      </c>
      <c r="D17" s="36" t="str">
        <f>IF('Datos Generales'!D254=0,"",Índice!$G$52*'Datos Generales'!D254)</f>
        <v/>
      </c>
      <c r="E17" s="36">
        <f>IF('Datos Generales'!E254=0,"",Índice!$G$52*'Datos Generales'!E254)</f>
        <v>713.69838920324946</v>
      </c>
      <c r="F17" s="36">
        <f>IF('Datos Generales'!F254=0,"",Índice!$G$52*'Datos Generales'!F254)</f>
        <v>1160.5806066861555</v>
      </c>
      <c r="G17" s="36" t="str">
        <f>IF('Datos Generales'!G254=0,"",Índice!$G$52*'Datos Generales'!G254)</f>
        <v/>
      </c>
      <c r="H17" s="36">
        <f>IF('Datos Generales'!H254=0,"",Índice!$G$52*'Datos Generales'!H254)</f>
        <v>4760.4046570189194</v>
      </c>
      <c r="I17" s="36">
        <f>IF('Datos Generales'!I254=0,"",Índice!$G$52*'Datos Generales'!I254)</f>
        <v>27223.482272526715</v>
      </c>
      <c r="J17" s="36" t="str">
        <f>IF('Datos Generales'!J254=0,"",Índice!$G$52*'Datos Generales'!J254)</f>
        <v/>
      </c>
      <c r="K17" s="36">
        <f>IF('Datos Generales'!K254=0,"",Índice!$G$52*'Datos Generales'!K254)</f>
        <v>4384.0451889911028</v>
      </c>
      <c r="L17" s="36">
        <f>IF('Datos Generales'!L254=0,"",Índice!$G$52*'Datos Generales'!L254)</f>
        <v>650.62594468335703</v>
      </c>
      <c r="M17" s="36" t="str">
        <f>IF('Datos Generales'!M254=0,"",Índice!$G$52*'Datos Generales'!M254)</f>
        <v/>
      </c>
      <c r="N17" s="36" t="str">
        <f>IF('Datos Generales'!N254=0,"",Índice!$G$52*'Datos Generales'!N254)</f>
        <v/>
      </c>
      <c r="O17" s="36" t="str">
        <f>IF('Datos Generales'!O254=0,"",Índice!$G$52*'Datos Generales'!O254)</f>
        <v/>
      </c>
      <c r="P17" s="36" t="str">
        <f>IF('Datos Generales'!P254=0,"",Índice!$G$52*'Datos Generales'!P254)</f>
        <v/>
      </c>
      <c r="Q17" s="36">
        <f>IF('Datos Generales'!Q254=0,"",Índice!$G$52*'Datos Generales'!Q254)</f>
        <v>5087.8438579379945</v>
      </c>
      <c r="R17" s="36" t="str">
        <f>IF('Datos Generales'!R254=0,"",Índice!$G$52*'Datos Generales'!R254)</f>
        <v/>
      </c>
      <c r="S17" s="36">
        <f>IF('Datos Generales'!S254=0,"",Índice!$G$52*'Datos Generales'!S254)</f>
        <v>1804.06242334946</v>
      </c>
      <c r="T17" s="36" t="str">
        <f>IF('Datos Generales'!T254=0,"",Índice!$G$52*'Datos Generales'!T254)</f>
        <v/>
      </c>
      <c r="U17" s="36">
        <f>IF('Datos Generales'!U254=0,"",Índice!$G$52*'Datos Generales'!U254)</f>
        <v>19320.273640514963</v>
      </c>
      <c r="V17" s="36">
        <f>IF('Datos Generales'!V254=0,"",Índice!$G$52*'Datos Generales'!V254)</f>
        <v>110.12163048052426</v>
      </c>
      <c r="W17" s="36">
        <f>IF('Datos Generales'!W254=0,"",Índice!$G$52*'Datos Generales'!W254)</f>
        <v>652.15682925908254</v>
      </c>
      <c r="X17" s="36" t="str">
        <f>IF('Datos Generales'!X254=0,"",Índice!$G$52*'Datos Generales'!X254)</f>
        <v/>
      </c>
      <c r="Y17" s="36">
        <f>IF('Datos Generales'!Y254=0,"",Índice!$G$52*'Datos Generales'!Y254)</f>
        <v>1445.9715112586355</v>
      </c>
      <c r="Z17" s="36">
        <f>IF('Datos Generales'!Z254=0,"",Índice!$G$52*'Datos Generales'!Z254)</f>
        <v>19067.643665863012</v>
      </c>
      <c r="AA17" s="36">
        <f>IF('Datos Generales'!AA254=0,"",Índice!$G$52*'Datos Generales'!AA254)</f>
        <v>504.20533992951812</v>
      </c>
      <c r="AB17" s="36" t="str">
        <f>IF('Datos Generales'!AB254=0,"",Índice!$G$52*'Datos Generales'!AB254)</f>
        <v/>
      </c>
      <c r="AC17" s="36" t="str">
        <f>IF('Datos Generales'!AC254=0,"",Índice!$G$52*'Datos Generales'!AC254)</f>
        <v/>
      </c>
      <c r="AD17" s="36">
        <f>IF('Datos Generales'!AD254=0,"",Índice!$G$52*'Datos Generales'!AD254)</f>
        <v>40174.765783164832</v>
      </c>
      <c r="AE17" s="36">
        <f>IF('Datos Generales'!AE254=0,"",Índice!$G$52*'Datos Generales'!AE254)</f>
        <v>12332.670063416044</v>
      </c>
      <c r="AF17" s="36" t="str">
        <f>IF('Datos Generales'!AF254=0,"",Índice!$G$52*'Datos Generales'!AF254)</f>
        <v/>
      </c>
      <c r="AG17" s="36">
        <f>IF('Datos Generales'!AG254=0,"",Índice!$G$52*'Datos Generales'!AG254)</f>
        <v>49101.353744220491</v>
      </c>
      <c r="AH17" s="36">
        <f>IF('Datos Generales'!AH254=0,"",Índice!$G$52*'Datos Generales'!AH254)</f>
        <v>25613.19581680687</v>
      </c>
      <c r="AI17" s="36">
        <f>IF('Datos Generales'!AI254=0,"",Índice!$G$52*'Datos Generales'!AI254)</f>
        <v>3.4019657238345463E-2</v>
      </c>
      <c r="AJ17" s="36">
        <f>IF('Datos Generales'!AJ254=0,"",Índice!$G$52*'Datos Generales'!AJ254)</f>
        <v>15533.783730915398</v>
      </c>
      <c r="AK17" s="36" t="str">
        <f>IF('Datos Generales'!AK254=0,"",Índice!$G$52*'Datos Generales'!AK254)</f>
        <v/>
      </c>
      <c r="AL17" s="36" t="str">
        <f>IF('Datos Generales'!AL254=0,"",Índice!$G$52*'Datos Generales'!AL254)</f>
        <v/>
      </c>
      <c r="AM17" s="36" t="str">
        <f>IF('Datos Generales'!AM254=0,"",Índice!$G$52*'Datos Generales'!AM254)</f>
        <v/>
      </c>
      <c r="AN17" s="36" t="str">
        <f>IF('Datos Generales'!AN254=0,"",Índice!$G$52*'Datos Generales'!AN254)</f>
        <v/>
      </c>
      <c r="AO17" s="36" t="str">
        <f>IF('Datos Generales'!AO254=0,"",Índice!$G$52*'Datos Generales'!AO254)</f>
        <v/>
      </c>
      <c r="AP17" s="36" t="str">
        <f>IF('Datos Generales'!AP254=0,"",Índice!$G$52*'Datos Generales'!AP254)</f>
        <v/>
      </c>
      <c r="AQ17" s="36">
        <f>Índice!$G$52*'Datos Generales'!AQ254</f>
        <v>229640.91911588356</v>
      </c>
      <c r="AR17" s="29"/>
      <c r="AS17" s="36">
        <f>Índice!$F$52*'Datos Generales'!AS254</f>
        <v>157721.31510980346</v>
      </c>
      <c r="AT17" s="60">
        <f t="shared" si="0"/>
        <v>0.45599165817258513</v>
      </c>
      <c r="AU17" s="29"/>
      <c r="AV17" s="64">
        <f t="shared" si="1"/>
        <v>9.1209612799388485E-3</v>
      </c>
      <c r="AW17" s="64">
        <f t="shared" si="2"/>
        <v>6.5459935948189588E-3</v>
      </c>
    </row>
    <row r="18" spans="2:49" x14ac:dyDescent="0.2">
      <c r="B18" s="62" t="str">
        <f>'Datos Generales'!B255</f>
        <v>7. Terrorismo</v>
      </c>
      <c r="C18" s="36" t="str">
        <f>IF('Datos Generales'!C255=0,"",Índice!$G$52*'Datos Generales'!C255)</f>
        <v/>
      </c>
      <c r="D18" s="36" t="str">
        <f>IF('Datos Generales'!D255=0,"",Índice!$G$52*'Datos Generales'!D255)</f>
        <v/>
      </c>
      <c r="E18" s="36">
        <f>IF('Datos Generales'!E255=0,"",Índice!$G$52*'Datos Generales'!E255)</f>
        <v>39108.181489428222</v>
      </c>
      <c r="F18" s="36">
        <f>IF('Datos Generales'!F255=0,"",Índice!$G$52*'Datos Generales'!F255)</f>
        <v>266.57803411967507</v>
      </c>
      <c r="G18" s="36" t="str">
        <f>IF('Datos Generales'!G255=0,"",Índice!$G$52*'Datos Generales'!G255)</f>
        <v/>
      </c>
      <c r="H18" s="36">
        <f>IF('Datos Generales'!H255=0,"",Índice!$G$52*'Datos Generales'!H255)</f>
        <v>14325.337466494891</v>
      </c>
      <c r="I18" s="36">
        <f>IF('Datos Generales'!I255=0,"",Índice!$G$52*'Datos Generales'!I255)</f>
        <v>173281.02924431796</v>
      </c>
      <c r="J18" s="36" t="str">
        <f>IF('Datos Generales'!J255=0,"",Índice!$G$52*'Datos Generales'!J255)</f>
        <v/>
      </c>
      <c r="K18" s="36">
        <f>IF('Datos Generales'!K255=0,"",Índice!$G$52*'Datos Generales'!K255)</f>
        <v>4763.6365244565623</v>
      </c>
      <c r="L18" s="36">
        <f>IF('Datos Generales'!L255=0,"",Índice!$G$52*'Datos Generales'!L255)</f>
        <v>0.40823588686014556</v>
      </c>
      <c r="M18" s="36" t="str">
        <f>IF('Datos Generales'!M255=0,"",Índice!$G$52*'Datos Generales'!M255)</f>
        <v/>
      </c>
      <c r="N18" s="36">
        <f>IF('Datos Generales'!N255=0,"",Índice!$G$52*'Datos Generales'!N255)</f>
        <v>87265.081509397773</v>
      </c>
      <c r="O18" s="36">
        <f>IF('Datos Generales'!O255=0,"",Índice!$G$52*'Datos Generales'!O255)</f>
        <v>356.96826340195895</v>
      </c>
      <c r="P18" s="36" t="str">
        <f>IF('Datos Generales'!P255=0,"",Índice!$G$52*'Datos Generales'!P255)</f>
        <v/>
      </c>
      <c r="Q18" s="36">
        <f>IF('Datos Generales'!Q255=0,"",Índice!$G$52*'Datos Generales'!Q255)</f>
        <v>7420.9119513437263</v>
      </c>
      <c r="R18" s="36" t="str">
        <f>IF('Datos Generales'!R255=0,"",Índice!$G$52*'Datos Generales'!R255)</f>
        <v/>
      </c>
      <c r="S18" s="36">
        <f>IF('Datos Generales'!S255=0,"",Índice!$G$52*'Datos Generales'!S255)</f>
        <v>112.33290820101672</v>
      </c>
      <c r="T18" s="36" t="str">
        <f>IF('Datos Generales'!T255=0,"",Índice!$G$52*'Datos Generales'!T255)</f>
        <v/>
      </c>
      <c r="U18" s="36">
        <f>IF('Datos Generales'!U255=0,"",Índice!$G$52*'Datos Generales'!U255)</f>
        <v>27335.40694484087</v>
      </c>
      <c r="V18" s="36" t="str">
        <f>IF('Datos Generales'!V255=0,"",Índice!$G$52*'Datos Generales'!V255)</f>
        <v/>
      </c>
      <c r="W18" s="36">
        <f>IF('Datos Generales'!W255=0,"",Índice!$G$52*'Datos Generales'!W255)</f>
        <v>32969.742576655648</v>
      </c>
      <c r="X18" s="36" t="str">
        <f>IF('Datos Generales'!X255=0,"",Índice!$G$52*'Datos Generales'!X255)</f>
        <v/>
      </c>
      <c r="Y18" s="36">
        <f>IF('Datos Generales'!Y255=0,"",Índice!$G$52*'Datos Generales'!Y255)</f>
        <v>86.546008014350861</v>
      </c>
      <c r="Z18" s="36">
        <f>IF('Datos Generales'!Z255=0,"",Índice!$G$52*'Datos Generales'!Z255)</f>
        <v>18988.309825183187</v>
      </c>
      <c r="AA18" s="36">
        <f>IF('Datos Generales'!AA255=0,"",Índice!$G$52*'Datos Generales'!AA255)</f>
        <v>3698.3449776950119</v>
      </c>
      <c r="AB18" s="36" t="str">
        <f>IF('Datos Generales'!AB255=0,"",Índice!$G$52*'Datos Generales'!AB255)</f>
        <v/>
      </c>
      <c r="AC18" s="36" t="str">
        <f>IF('Datos Generales'!AC255=0,"",Índice!$G$52*'Datos Generales'!AC255)</f>
        <v/>
      </c>
      <c r="AD18" s="36">
        <f>IF('Datos Generales'!AD255=0,"",Índice!$G$52*'Datos Generales'!AD255)</f>
        <v>9265.2876685206247</v>
      </c>
      <c r="AE18" s="36">
        <f>IF('Datos Generales'!AE255=0,"",Índice!$G$52*'Datos Generales'!AE255)</f>
        <v>1539.1513524344639</v>
      </c>
      <c r="AF18" s="36" t="str">
        <f>IF('Datos Generales'!AF255=0,"",Índice!$G$52*'Datos Generales'!AF255)</f>
        <v/>
      </c>
      <c r="AG18" s="36">
        <f>IF('Datos Generales'!AG255=0,"",Índice!$G$52*'Datos Generales'!AG255)</f>
        <v>119174.49940924866</v>
      </c>
      <c r="AH18" s="36">
        <f>IF('Datos Generales'!AH255=0,"",Índice!$G$52*'Datos Generales'!AH255)</f>
        <v>25613.19581680687</v>
      </c>
      <c r="AI18" s="36" t="str">
        <f>IF('Datos Generales'!AI255=0,"",Índice!$G$52*'Datos Generales'!AI255)</f>
        <v/>
      </c>
      <c r="AJ18" s="36" t="str">
        <f>IF('Datos Generales'!AJ255=0,"",Índice!$G$52*'Datos Generales'!AJ255)</f>
        <v/>
      </c>
      <c r="AK18" s="36" t="str">
        <f>IF('Datos Generales'!AK255=0,"",Índice!$G$52*'Datos Generales'!AK255)</f>
        <v/>
      </c>
      <c r="AL18" s="36" t="str">
        <f>IF('Datos Generales'!AL255=0,"",Índice!$G$52*'Datos Generales'!AL255)</f>
        <v/>
      </c>
      <c r="AM18" s="36" t="str">
        <f>IF('Datos Generales'!AM255=0,"",Índice!$G$52*'Datos Generales'!AM255)</f>
        <v/>
      </c>
      <c r="AN18" s="36" t="str">
        <f>IF('Datos Generales'!AN255=0,"",Índice!$G$52*'Datos Generales'!AN255)</f>
        <v/>
      </c>
      <c r="AO18" s="36" t="str">
        <f>IF('Datos Generales'!AO255=0,"",Índice!$G$52*'Datos Generales'!AO255)</f>
        <v/>
      </c>
      <c r="AP18" s="36" t="str">
        <f>IF('Datos Generales'!AP255=0,"",Índice!$G$52*'Datos Generales'!AP255)</f>
        <v/>
      </c>
      <c r="AQ18" s="36">
        <f>Índice!$G$52*'Datos Generales'!AQ255</f>
        <v>565570.95020644832</v>
      </c>
      <c r="AR18" s="29"/>
      <c r="AS18" s="36">
        <f>Índice!$F$52*'Datos Generales'!AS255</f>
        <v>618010.13096967363</v>
      </c>
      <c r="AT18" s="60">
        <f t="shared" si="0"/>
        <v>-8.4851652319917314E-2</v>
      </c>
      <c r="AU18" s="29"/>
      <c r="AV18" s="64">
        <f t="shared" si="1"/>
        <v>2.2463552043562766E-2</v>
      </c>
      <c r="AW18" s="64">
        <f t="shared" si="2"/>
        <v>2.5649610872470176E-2</v>
      </c>
    </row>
    <row r="19" spans="2:49" x14ac:dyDescent="0.2">
      <c r="B19" s="62" t="str">
        <f>'Datos Generales'!B256</f>
        <v>8. Robo</v>
      </c>
      <c r="C19" s="36" t="str">
        <f>IF('Datos Generales'!C256=0,"",Índice!$G$52*'Datos Generales'!C256)</f>
        <v/>
      </c>
      <c r="D19" s="36" t="str">
        <f>IF('Datos Generales'!D256=0,"",Índice!$G$52*'Datos Generales'!D256)</f>
        <v/>
      </c>
      <c r="E19" s="36">
        <f>IF('Datos Generales'!E256=0,"",Índice!$G$52*'Datos Generales'!E256)</f>
        <v>41475.133161443351</v>
      </c>
      <c r="F19" s="36">
        <f>IF('Datos Generales'!F256=0,"",Índice!$G$52*'Datos Generales'!F256)</f>
        <v>48006.124899089198</v>
      </c>
      <c r="G19" s="36" t="str">
        <f>IF('Datos Generales'!G256=0,"",Índice!$G$52*'Datos Generales'!G256)</f>
        <v/>
      </c>
      <c r="H19" s="36">
        <f>IF('Datos Generales'!H256=0,"",Índice!$G$52*'Datos Generales'!H256)</f>
        <v>6483.4322568266398</v>
      </c>
      <c r="I19" s="36">
        <f>IF('Datos Generales'!I256=0,"",Índice!$G$52*'Datos Generales'!I256)</f>
        <v>406770.83032117621</v>
      </c>
      <c r="J19" s="36" t="str">
        <f>IF('Datos Generales'!J256=0,"",Índice!$G$52*'Datos Generales'!J256)</f>
        <v/>
      </c>
      <c r="K19" s="36">
        <f>IF('Datos Generales'!K256=0,"",Índice!$G$52*'Datos Generales'!K256)</f>
        <v>26766.938472388116</v>
      </c>
      <c r="L19" s="36">
        <f>IF('Datos Generales'!L256=0,"",Índice!$G$52*'Datos Generales'!L256)</f>
        <v>109.33917836404233</v>
      </c>
      <c r="M19" s="36" t="str">
        <f>IF('Datos Generales'!M256=0,"",Índice!$G$52*'Datos Generales'!M256)</f>
        <v/>
      </c>
      <c r="N19" s="36">
        <f>IF('Datos Generales'!N256=0,"",Índice!$G$52*'Datos Generales'!N256)</f>
        <v>1212.0863677450104</v>
      </c>
      <c r="O19" s="36">
        <f>IF('Datos Generales'!O256=0,"",Índice!$G$52*'Datos Generales'!O256)</f>
        <v>3688.5132967531304</v>
      </c>
      <c r="P19" s="36" t="str">
        <f>IF('Datos Generales'!P256=0,"",Índice!$G$52*'Datos Generales'!P256)</f>
        <v/>
      </c>
      <c r="Q19" s="36">
        <f>IF('Datos Generales'!Q256=0,"",Índice!$G$52*'Datos Generales'!Q256)</f>
        <v>11026.825520322152</v>
      </c>
      <c r="R19" s="36" t="str">
        <f>IF('Datos Generales'!R256=0,"",Índice!$G$52*'Datos Generales'!R256)</f>
        <v/>
      </c>
      <c r="S19" s="36">
        <f>IF('Datos Generales'!S256=0,"",Índice!$G$52*'Datos Generales'!S256)</f>
        <v>2049.2080734089773</v>
      </c>
      <c r="T19" s="36" t="str">
        <f>IF('Datos Generales'!T256=0,"",Índice!$G$52*'Datos Generales'!T256)</f>
        <v/>
      </c>
      <c r="U19" s="36">
        <f>IF('Datos Generales'!U256=0,"",Índice!$G$52*'Datos Generales'!U256)</f>
        <v>3259.4913993203554</v>
      </c>
      <c r="V19" s="36">
        <f>IF('Datos Generales'!V256=0,"",Índice!$G$52*'Datos Generales'!V256)</f>
        <v>4857.734896377825</v>
      </c>
      <c r="W19" s="36">
        <f>IF('Datos Generales'!W256=0,"",Índice!$G$52*'Datos Generales'!W256)</f>
        <v>435.96190750939712</v>
      </c>
      <c r="X19" s="36" t="str">
        <f>IF('Datos Generales'!X256=0,"",Índice!$G$52*'Datos Generales'!X256)</f>
        <v/>
      </c>
      <c r="Y19" s="36">
        <f>IF('Datos Generales'!Y256=0,"",Índice!$G$52*'Datos Generales'!Y256)</f>
        <v>568.09425622313086</v>
      </c>
      <c r="Z19" s="36">
        <f>IF('Datos Generales'!Z256=0,"",Índice!$G$52*'Datos Generales'!Z256)</f>
        <v>7029.8219717317061</v>
      </c>
      <c r="AA19" s="36">
        <f>IF('Datos Generales'!AA256=0,"",Índice!$G$52*'Datos Generales'!AA256)</f>
        <v>10748.306586511819</v>
      </c>
      <c r="AB19" s="36" t="str">
        <f>IF('Datos Generales'!AB256=0,"",Índice!$G$52*'Datos Generales'!AB256)</f>
        <v/>
      </c>
      <c r="AC19" s="36" t="str">
        <f>IF('Datos Generales'!AC256=0,"",Índice!$G$52*'Datos Generales'!AC256)</f>
        <v/>
      </c>
      <c r="AD19" s="36">
        <f>IF('Datos Generales'!AD256=0,"",Índice!$G$52*'Datos Generales'!AD256)</f>
        <v>26088.382389112077</v>
      </c>
      <c r="AE19" s="36" t="str">
        <f>IF('Datos Generales'!AE256=0,"",Índice!$G$52*'Datos Generales'!AE256)</f>
        <v/>
      </c>
      <c r="AF19" s="36" t="str">
        <f>IF('Datos Generales'!AF256=0,"",Índice!$G$52*'Datos Generales'!AF256)</f>
        <v/>
      </c>
      <c r="AG19" s="36">
        <f>IF('Datos Generales'!AG256=0,"",Índice!$G$52*'Datos Generales'!AG256)</f>
        <v>74328.120274456989</v>
      </c>
      <c r="AH19" s="36">
        <f>IF('Datos Generales'!AH256=0,"",Índice!$G$52*'Datos Generales'!AH256)</f>
        <v>69.264022137271368</v>
      </c>
      <c r="AI19" s="36">
        <f>IF('Datos Generales'!AI256=0,"",Índice!$G$52*'Datos Generales'!AI256)</f>
        <v>-44.429672353279173</v>
      </c>
      <c r="AJ19" s="36">
        <f>IF('Datos Generales'!AJ256=0,"",Índice!$G$52*'Datos Generales'!AJ256)</f>
        <v>73935.261272668577</v>
      </c>
      <c r="AK19" s="36" t="str">
        <f>IF('Datos Generales'!AK256=0,"",Índice!$G$52*'Datos Generales'!AK256)</f>
        <v/>
      </c>
      <c r="AL19" s="36" t="str">
        <f>IF('Datos Generales'!AL256=0,"",Índice!$G$52*'Datos Generales'!AL256)</f>
        <v/>
      </c>
      <c r="AM19" s="36" t="str">
        <f>IF('Datos Generales'!AM256=0,"",Índice!$G$52*'Datos Generales'!AM256)</f>
        <v/>
      </c>
      <c r="AN19" s="36" t="str">
        <f>IF('Datos Generales'!AN256=0,"",Índice!$G$52*'Datos Generales'!AN256)</f>
        <v/>
      </c>
      <c r="AO19" s="36" t="str">
        <f>IF('Datos Generales'!AO256=0,"",Índice!$G$52*'Datos Generales'!AO256)</f>
        <v/>
      </c>
      <c r="AP19" s="36" t="str">
        <f>IF('Datos Generales'!AP256=0,"",Índice!$G$52*'Datos Generales'!AP256)</f>
        <v/>
      </c>
      <c r="AQ19" s="36">
        <f>Índice!$G$52*'Datos Generales'!AQ256</f>
        <v>748864.44085121271</v>
      </c>
      <c r="AR19" s="29"/>
      <c r="AS19" s="36">
        <f>Índice!$F$52*'Datos Generales'!AS256</f>
        <v>1108093.2712205909</v>
      </c>
      <c r="AT19" s="60">
        <f t="shared" si="0"/>
        <v>-0.32418645586907968</v>
      </c>
      <c r="AU19" s="29"/>
      <c r="AV19" s="64">
        <f t="shared" si="1"/>
        <v>2.9743669356593044E-2</v>
      </c>
      <c r="AW19" s="64">
        <f t="shared" si="2"/>
        <v>4.5989798213527049E-2</v>
      </c>
    </row>
    <row r="20" spans="2:49" x14ac:dyDescent="0.2">
      <c r="B20" s="62" t="str">
        <f>'Datos Generales'!B257</f>
        <v>9. Cristales</v>
      </c>
      <c r="C20" s="36" t="str">
        <f>IF('Datos Generales'!C257=0,"",Índice!$G$52*'Datos Generales'!C257)</f>
        <v/>
      </c>
      <c r="D20" s="36" t="str">
        <f>IF('Datos Generales'!D257=0,"",Índice!$G$52*'Datos Generales'!D257)</f>
        <v/>
      </c>
      <c r="E20" s="36">
        <f>IF('Datos Generales'!E257=0,"",Índice!$G$52*'Datos Generales'!E257)</f>
        <v>2378.2121785610161</v>
      </c>
      <c r="F20" s="36" t="str">
        <f>IF('Datos Generales'!F257=0,"",Índice!$G$52*'Datos Generales'!F257)</f>
        <v/>
      </c>
      <c r="G20" s="36" t="str">
        <f>IF('Datos Generales'!G257=0,"",Índice!$G$52*'Datos Generales'!G257)</f>
        <v/>
      </c>
      <c r="H20" s="36">
        <f>IF('Datos Generales'!H257=0,"",Índice!$G$52*'Datos Generales'!H257)</f>
        <v>391.02194029754276</v>
      </c>
      <c r="I20" s="36">
        <f>IF('Datos Generales'!I257=0,"",Índice!$G$52*'Datos Generales'!I257)</f>
        <v>1993.5859338242824</v>
      </c>
      <c r="J20" s="36" t="str">
        <f>IF('Datos Generales'!J257=0,"",Índice!$G$52*'Datos Generales'!J257)</f>
        <v/>
      </c>
      <c r="K20" s="36">
        <f>IF('Datos Generales'!K257=0,"",Índice!$G$52*'Datos Generales'!K257)</f>
        <v>1641.6525796935987</v>
      </c>
      <c r="L20" s="36" t="str">
        <f>IF('Datos Generales'!L257=0,"",Índice!$G$52*'Datos Generales'!L257)</f>
        <v/>
      </c>
      <c r="M20" s="36" t="str">
        <f>IF('Datos Generales'!M257=0,"",Índice!$G$52*'Datos Generales'!M257)</f>
        <v/>
      </c>
      <c r="N20" s="36" t="str">
        <f>IF('Datos Generales'!N257=0,"",Índice!$G$52*'Datos Generales'!N257)</f>
        <v/>
      </c>
      <c r="O20" s="36">
        <f>IF('Datos Generales'!O257=0,"",Índice!$G$52*'Datos Generales'!O257)</f>
        <v>12.008939005135948</v>
      </c>
      <c r="P20" s="36" t="str">
        <f>IF('Datos Generales'!P257=0,"",Índice!$G$52*'Datos Generales'!P257)</f>
        <v/>
      </c>
      <c r="Q20" s="36">
        <f>IF('Datos Generales'!Q257=0,"",Índice!$G$52*'Datos Generales'!Q257)</f>
        <v>602.89636557795825</v>
      </c>
      <c r="R20" s="36" t="str">
        <f>IF('Datos Generales'!R257=0,"",Índice!$G$52*'Datos Generales'!R257)</f>
        <v/>
      </c>
      <c r="S20" s="36">
        <f>IF('Datos Generales'!S257=0,"",Índice!$G$52*'Datos Generales'!S257)</f>
        <v>294.64425134131005</v>
      </c>
      <c r="T20" s="36" t="str">
        <f>IF('Datos Generales'!T257=0,"",Índice!$G$52*'Datos Generales'!T257)</f>
        <v/>
      </c>
      <c r="U20" s="36">
        <f>IF('Datos Generales'!U257=0,"",Índice!$G$52*'Datos Generales'!U257)</f>
        <v>892.23355039008641</v>
      </c>
      <c r="V20" s="36" t="str">
        <f>IF('Datos Generales'!V257=0,"",Índice!$G$52*'Datos Generales'!V257)</f>
        <v/>
      </c>
      <c r="W20" s="36">
        <f>IF('Datos Generales'!W257=0,"",Índice!$G$52*'Datos Generales'!W257)</f>
        <v>33.237205121863518</v>
      </c>
      <c r="X20" s="36" t="str">
        <f>IF('Datos Generales'!X257=0,"",Índice!$G$52*'Datos Generales'!X257)</f>
        <v/>
      </c>
      <c r="Y20" s="36">
        <f>IF('Datos Generales'!Y257=0,"",Índice!$G$52*'Datos Generales'!Y257)</f>
        <v>192.55125996903533</v>
      </c>
      <c r="Z20" s="36">
        <f>IF('Datos Generales'!Z257=0,"",Índice!$G$52*'Datos Generales'!Z257)</f>
        <v>396.77126237082314</v>
      </c>
      <c r="AA20" s="36">
        <f>IF('Datos Generales'!AA257=0,"",Índice!$G$52*'Datos Generales'!AA257)</f>
        <v>591.70389834654259</v>
      </c>
      <c r="AB20" s="36" t="str">
        <f>IF('Datos Generales'!AB257=0,"",Índice!$G$52*'Datos Generales'!AB257)</f>
        <v/>
      </c>
      <c r="AC20" s="36" t="str">
        <f>IF('Datos Generales'!AC257=0,"",Índice!$G$52*'Datos Generales'!AC257)</f>
        <v/>
      </c>
      <c r="AD20" s="36" t="str">
        <f>IF('Datos Generales'!AD257=0,"",Índice!$G$52*'Datos Generales'!AD257)</f>
        <v/>
      </c>
      <c r="AE20" s="36" t="str">
        <f>IF('Datos Generales'!AE257=0,"",Índice!$G$52*'Datos Generales'!AE257)</f>
        <v/>
      </c>
      <c r="AF20" s="36" t="str">
        <f>IF('Datos Generales'!AF257=0,"",Índice!$G$52*'Datos Generales'!AF257)</f>
        <v/>
      </c>
      <c r="AG20" s="36">
        <f>IF('Datos Generales'!AG257=0,"",Índice!$G$52*'Datos Generales'!AG257)</f>
        <v>2525.2791568023836</v>
      </c>
      <c r="AH20" s="36" t="str">
        <f>IF('Datos Generales'!AH257=0,"",Índice!$G$52*'Datos Generales'!AH257)</f>
        <v/>
      </c>
      <c r="AI20" s="36" t="str">
        <f>IF('Datos Generales'!AI257=0,"",Índice!$G$52*'Datos Generales'!AI257)</f>
        <v/>
      </c>
      <c r="AJ20" s="36">
        <f>IF('Datos Generales'!AJ257=0,"",Índice!$G$52*'Datos Generales'!AJ257)</f>
        <v>161.83150948280937</v>
      </c>
      <c r="AK20" s="36" t="str">
        <f>IF('Datos Generales'!AK257=0,"",Índice!$G$52*'Datos Generales'!AK257)</f>
        <v/>
      </c>
      <c r="AL20" s="36" t="str">
        <f>IF('Datos Generales'!AL257=0,"",Índice!$G$52*'Datos Generales'!AL257)</f>
        <v/>
      </c>
      <c r="AM20" s="36" t="str">
        <f>IF('Datos Generales'!AM257=0,"",Índice!$G$52*'Datos Generales'!AM257)</f>
        <v/>
      </c>
      <c r="AN20" s="36" t="str">
        <f>IF('Datos Generales'!AN257=0,"",Índice!$G$52*'Datos Generales'!AN257)</f>
        <v/>
      </c>
      <c r="AO20" s="36" t="str">
        <f>IF('Datos Generales'!AO257=0,"",Índice!$G$52*'Datos Generales'!AO257)</f>
        <v/>
      </c>
      <c r="AP20" s="36" t="str">
        <f>IF('Datos Generales'!AP257=0,"",Índice!$G$52*'Datos Generales'!AP257)</f>
        <v/>
      </c>
      <c r="AQ20" s="36">
        <f>Índice!$G$52*'Datos Generales'!AQ257</f>
        <v>12107.630030784389</v>
      </c>
      <c r="AR20" s="29"/>
      <c r="AS20" s="36">
        <f>Índice!$F$52*'Datos Generales'!AS257</f>
        <v>12146.813038640496</v>
      </c>
      <c r="AT20" s="60">
        <f t="shared" si="0"/>
        <v>-3.2257850459590509E-3</v>
      </c>
      <c r="AU20" s="29"/>
      <c r="AV20" s="64">
        <f t="shared" si="1"/>
        <v>4.8089523908794916E-4</v>
      </c>
      <c r="AW20" s="64">
        <f t="shared" si="2"/>
        <v>5.0413579352320424E-4</v>
      </c>
    </row>
    <row r="21" spans="2:49" x14ac:dyDescent="0.2">
      <c r="B21" s="62" t="str">
        <f>'Datos Generales'!B258</f>
        <v>10. Daños Físicos a Vehículos Motorizados</v>
      </c>
      <c r="C21" s="36" t="str">
        <f>IF('Datos Generales'!C258=0,"",Índice!$G$52*'Datos Generales'!C258)</f>
        <v/>
      </c>
      <c r="D21" s="36" t="str">
        <f>IF('Datos Generales'!D258=0,"",Índice!$G$52*'Datos Generales'!D258)</f>
        <v/>
      </c>
      <c r="E21" s="36">
        <f>IF('Datos Generales'!E258=0,"",Índice!$G$52*'Datos Generales'!E258)</f>
        <v>1490065.0353787427</v>
      </c>
      <c r="F21" s="36">
        <f>IF('Datos Generales'!F258=0,"",Índice!$G$52*'Datos Generales'!F258)</f>
        <v>147913.08113654231</v>
      </c>
      <c r="G21" s="36" t="str">
        <f>IF('Datos Generales'!G258=0,"",Índice!$G$52*'Datos Generales'!G258)</f>
        <v/>
      </c>
      <c r="H21" s="36">
        <f>IF('Datos Generales'!H258=0,"",Índice!$G$52*'Datos Generales'!H258)</f>
        <v>681845.13775749912</v>
      </c>
      <c r="I21" s="36" t="str">
        <f>IF('Datos Generales'!I258=0,"",Índice!$G$52*'Datos Generales'!I258)</f>
        <v/>
      </c>
      <c r="J21" s="36" t="str">
        <f>IF('Datos Generales'!J258=0,"",Índice!$G$52*'Datos Generales'!J258)</f>
        <v/>
      </c>
      <c r="K21" s="36">
        <f>IF('Datos Generales'!K258=0,"",Índice!$G$52*'Datos Generales'!K258)</f>
        <v>367478.90866300371</v>
      </c>
      <c r="L21" s="36" t="str">
        <f>IF('Datos Generales'!L258=0,"",Índice!$G$52*'Datos Generales'!L258)</f>
        <v/>
      </c>
      <c r="M21" s="36" t="str">
        <f>IF('Datos Generales'!M258=0,"",Índice!$G$52*'Datos Generales'!M258)</f>
        <v/>
      </c>
      <c r="N21" s="36" t="str">
        <f>IF('Datos Generales'!N258=0,"",Índice!$G$52*'Datos Generales'!N258)</f>
        <v/>
      </c>
      <c r="O21" s="36">
        <f>IF('Datos Generales'!O258=0,"",Índice!$G$52*'Datos Generales'!O258)</f>
        <v>125962.61171630192</v>
      </c>
      <c r="P21" s="36" t="str">
        <f>IF('Datos Generales'!P258=0,"",Índice!$G$52*'Datos Generales'!P258)</f>
        <v/>
      </c>
      <c r="Q21" s="36">
        <f>IF('Datos Generales'!Q258=0,"",Índice!$G$52*'Datos Generales'!Q258)</f>
        <v>1099285.8933749099</v>
      </c>
      <c r="R21" s="36">
        <f>IF('Datos Generales'!R258=0,"",Índice!$G$52*'Datos Generales'!R258)</f>
        <v>288.96296858250639</v>
      </c>
      <c r="S21" s="36">
        <f>IF('Datos Generales'!S258=0,"",Índice!$G$52*'Datos Generales'!S258)</f>
        <v>995628.26992692926</v>
      </c>
      <c r="T21" s="36" t="str">
        <f>IF('Datos Generales'!T258=0,"",Índice!$G$52*'Datos Generales'!T258)</f>
        <v/>
      </c>
      <c r="U21" s="36">
        <f>IF('Datos Generales'!U258=0,"",Índice!$G$52*'Datos Generales'!U258)</f>
        <v>157487.53945004503</v>
      </c>
      <c r="V21" s="36" t="str">
        <f>IF('Datos Generales'!V258=0,"",Índice!$G$52*'Datos Generales'!V258)</f>
        <v/>
      </c>
      <c r="W21" s="36" t="str">
        <f>IF('Datos Generales'!W258=0,"",Índice!$G$52*'Datos Generales'!W258)</f>
        <v/>
      </c>
      <c r="X21" s="36" t="str">
        <f>IF('Datos Generales'!X258=0,"",Índice!$G$52*'Datos Generales'!X258)</f>
        <v/>
      </c>
      <c r="Y21" s="36">
        <f>IF('Datos Generales'!Y258=0,"",Índice!$G$52*'Datos Generales'!Y258)</f>
        <v>27972.050810399265</v>
      </c>
      <c r="Z21" s="36">
        <f>IF('Datos Generales'!Z258=0,"",Índice!$G$52*'Datos Generales'!Z258)</f>
        <v>250623.56330735027</v>
      </c>
      <c r="AA21" s="36">
        <f>IF('Datos Generales'!AA258=0,"",Índice!$G$52*'Datos Generales'!AA258)</f>
        <v>188869.61864304435</v>
      </c>
      <c r="AB21" s="36" t="str">
        <f>IF('Datos Generales'!AB258=0,"",Índice!$G$52*'Datos Generales'!AB258)</f>
        <v/>
      </c>
      <c r="AC21" s="36" t="str">
        <f>IF('Datos Generales'!AC258=0,"",Índice!$G$52*'Datos Generales'!AC258)</f>
        <v/>
      </c>
      <c r="AD21" s="36" t="str">
        <f>IF('Datos Generales'!AD258=0,"",Índice!$G$52*'Datos Generales'!AD258)</f>
        <v/>
      </c>
      <c r="AE21" s="36" t="str">
        <f>IF('Datos Generales'!AE258=0,"",Índice!$G$52*'Datos Generales'!AE258)</f>
        <v/>
      </c>
      <c r="AF21" s="36" t="str">
        <f>IF('Datos Generales'!AF258=0,"",Índice!$G$52*'Datos Generales'!AF258)</f>
        <v/>
      </c>
      <c r="AG21" s="36">
        <f>IF('Datos Generales'!AG258=0,"",Índice!$G$52*'Datos Generales'!AG258)</f>
        <v>484634.88572967233</v>
      </c>
      <c r="AH21" s="36" t="str">
        <f>IF('Datos Generales'!AH258=0,"",Índice!$G$52*'Datos Generales'!AH258)</f>
        <v/>
      </c>
      <c r="AI21" s="36">
        <f>IF('Datos Generales'!AI258=0,"",Índice!$G$52*'Datos Generales'!AI258)</f>
        <v>173976.3570186125</v>
      </c>
      <c r="AJ21" s="36" t="str">
        <f>IF('Datos Generales'!AJ258=0,"",Índice!$G$52*'Datos Generales'!AJ258)</f>
        <v/>
      </c>
      <c r="AK21" s="36" t="str">
        <f>IF('Datos Generales'!AK258=0,"",Índice!$G$52*'Datos Generales'!AK258)</f>
        <v/>
      </c>
      <c r="AL21" s="36" t="str">
        <f>IF('Datos Generales'!AL258=0,"",Índice!$G$52*'Datos Generales'!AL258)</f>
        <v/>
      </c>
      <c r="AM21" s="36" t="str">
        <f>IF('Datos Generales'!AM258=0,"",Índice!$G$52*'Datos Generales'!AM258)</f>
        <v/>
      </c>
      <c r="AN21" s="36" t="str">
        <f>IF('Datos Generales'!AN258=0,"",Índice!$G$52*'Datos Generales'!AN258)</f>
        <v/>
      </c>
      <c r="AO21" s="36" t="str">
        <f>IF('Datos Generales'!AO258=0,"",Índice!$G$52*'Datos Generales'!AO258)</f>
        <v/>
      </c>
      <c r="AP21" s="36" t="str">
        <f>IF('Datos Generales'!AP258=0,"",Índice!$G$52*'Datos Generales'!AP258)</f>
        <v/>
      </c>
      <c r="AQ21" s="36">
        <f>Índice!$G$52*'Datos Generales'!AQ258</f>
        <v>6192031.9158816356</v>
      </c>
      <c r="AR21" s="29"/>
      <c r="AS21" s="36">
        <f>Índice!$F$52*'Datos Generales'!AS258</f>
        <v>6092897.2363279816</v>
      </c>
      <c r="AT21" s="60">
        <f t="shared" si="0"/>
        <v>1.6270532015964179E-2</v>
      </c>
      <c r="AU21" s="29"/>
      <c r="AV21" s="64">
        <f t="shared" si="1"/>
        <v>0.24593736850705544</v>
      </c>
      <c r="AW21" s="64">
        <f t="shared" si="2"/>
        <v>0.25287683059912575</v>
      </c>
    </row>
    <row r="22" spans="2:49" x14ac:dyDescent="0.2">
      <c r="B22" s="62" t="str">
        <f>'Datos Generales'!B259</f>
        <v>11. Casco Marítimo</v>
      </c>
      <c r="C22" s="36" t="str">
        <f>IF('Datos Generales'!C259=0,"",Índice!$G$52*'Datos Generales'!C259)</f>
        <v/>
      </c>
      <c r="D22" s="36" t="str">
        <f>IF('Datos Generales'!D259=0,"",Índice!$G$52*'Datos Generales'!D259)</f>
        <v/>
      </c>
      <c r="E22" s="36">
        <f>IF('Datos Generales'!E259=0,"",Índice!$G$52*'Datos Generales'!E259)</f>
        <v>215.71864654834857</v>
      </c>
      <c r="F22" s="36" t="str">
        <f>IF('Datos Generales'!F259=0,"",Índice!$G$52*'Datos Generales'!F259)</f>
        <v/>
      </c>
      <c r="G22" s="36" t="str">
        <f>IF('Datos Generales'!G259=0,"",Índice!$G$52*'Datos Generales'!G259)</f>
        <v/>
      </c>
      <c r="H22" s="36">
        <f>IF('Datos Generales'!H259=0,"",Índice!$G$52*'Datos Generales'!H259)</f>
        <v>-103.62387594800028</v>
      </c>
      <c r="I22" s="36">
        <f>IF('Datos Generales'!I259=0,"",Índice!$G$52*'Datos Generales'!I259)</f>
        <v>1267.9806645876122</v>
      </c>
      <c r="J22" s="36" t="str">
        <f>IF('Datos Generales'!J259=0,"",Índice!$G$52*'Datos Generales'!J259)</f>
        <v/>
      </c>
      <c r="K22" s="36" t="str">
        <f>IF('Datos Generales'!K259=0,"",Índice!$G$52*'Datos Generales'!K259)</f>
        <v/>
      </c>
      <c r="L22" s="36" t="str">
        <f>IF('Datos Generales'!L259=0,"",Índice!$G$52*'Datos Generales'!L259)</f>
        <v/>
      </c>
      <c r="M22" s="36" t="str">
        <f>IF('Datos Generales'!M259=0,"",Índice!$G$52*'Datos Generales'!M259)</f>
        <v/>
      </c>
      <c r="N22" s="36">
        <f>IF('Datos Generales'!N259=0,"",Índice!$G$52*'Datos Generales'!N259)</f>
        <v>-42570.566124518075</v>
      </c>
      <c r="O22" s="36">
        <f>IF('Datos Generales'!O259=0,"",Índice!$G$52*'Datos Generales'!O259)</f>
        <v>10075.874041538682</v>
      </c>
      <c r="P22" s="36" t="str">
        <f>IF('Datos Generales'!P259=0,"",Índice!$G$52*'Datos Generales'!P259)</f>
        <v/>
      </c>
      <c r="Q22" s="36">
        <f>IF('Datos Generales'!Q259=0,"",Índice!$G$52*'Datos Generales'!Q259)</f>
        <v>4633.9876107212276</v>
      </c>
      <c r="R22" s="36" t="str">
        <f>IF('Datos Generales'!R259=0,"",Índice!$G$52*'Datos Generales'!R259)</f>
        <v/>
      </c>
      <c r="S22" s="36">
        <f>IF('Datos Generales'!S259=0,"",Índice!$G$52*'Datos Generales'!S259)</f>
        <v>2.653533264590946</v>
      </c>
      <c r="T22" s="36" t="str">
        <f>IF('Datos Generales'!T259=0,"",Índice!$G$52*'Datos Generales'!T259)</f>
        <v/>
      </c>
      <c r="U22" s="36">
        <f>IF('Datos Generales'!U259=0,"",Índice!$G$52*'Datos Generales'!U259)</f>
        <v>9987.865188263082</v>
      </c>
      <c r="V22" s="36" t="str">
        <f>IF('Datos Generales'!V259=0,"",Índice!$G$52*'Datos Generales'!V259)</f>
        <v/>
      </c>
      <c r="W22" s="36">
        <f>IF('Datos Generales'!W259=0,"",Índice!$G$52*'Datos Generales'!W259)</f>
        <v>217.35159009578916</v>
      </c>
      <c r="X22" s="36" t="str">
        <f>IF('Datos Generales'!X259=0,"",Índice!$G$52*'Datos Generales'!X259)</f>
        <v/>
      </c>
      <c r="Y22" s="36">
        <f>IF('Datos Generales'!Y259=0,"",Índice!$G$52*'Datos Generales'!Y259)</f>
        <v>341.2852014150817</v>
      </c>
      <c r="Z22" s="36" t="str">
        <f>IF('Datos Generales'!Z259=0,"",Índice!$G$52*'Datos Generales'!Z259)</f>
        <v/>
      </c>
      <c r="AA22" s="36">
        <f>IF('Datos Generales'!AA259=0,"",Índice!$G$52*'Datos Generales'!AA259)</f>
        <v>3831.6339947548495</v>
      </c>
      <c r="AB22" s="36" t="str">
        <f>IF('Datos Generales'!AB259=0,"",Índice!$G$52*'Datos Generales'!AB259)</f>
        <v/>
      </c>
      <c r="AC22" s="36" t="str">
        <f>IF('Datos Generales'!AC259=0,"",Índice!$G$52*'Datos Generales'!AC259)</f>
        <v/>
      </c>
      <c r="AD22" s="36" t="str">
        <f>IF('Datos Generales'!AD259=0,"",Índice!$G$52*'Datos Generales'!AD259)</f>
        <v/>
      </c>
      <c r="AE22" s="36" t="str">
        <f>IF('Datos Generales'!AE259=0,"",Índice!$G$52*'Datos Generales'!AE259)</f>
        <v/>
      </c>
      <c r="AF22" s="36" t="str">
        <f>IF('Datos Generales'!AF259=0,"",Índice!$G$52*'Datos Generales'!AF259)</f>
        <v/>
      </c>
      <c r="AG22" s="36">
        <f>IF('Datos Generales'!AG259=0,"",Índice!$G$52*'Datos Generales'!AG259)</f>
        <v>103097.76194880928</v>
      </c>
      <c r="AH22" s="36">
        <f>IF('Datos Generales'!AH259=0,"",Índice!$G$52*'Datos Generales'!AH259)</f>
        <v>24581.17549482442</v>
      </c>
      <c r="AI22" s="36" t="str">
        <f>IF('Datos Generales'!AI259=0,"",Índice!$G$52*'Datos Generales'!AI259)</f>
        <v/>
      </c>
      <c r="AJ22" s="36" t="str">
        <f>IF('Datos Generales'!AJ259=0,"",Índice!$G$52*'Datos Generales'!AJ259)</f>
        <v/>
      </c>
      <c r="AK22" s="36" t="str">
        <f>IF('Datos Generales'!AK259=0,"",Índice!$G$52*'Datos Generales'!AK259)</f>
        <v/>
      </c>
      <c r="AL22" s="36" t="str">
        <f>IF('Datos Generales'!AL259=0,"",Índice!$G$52*'Datos Generales'!AL259)</f>
        <v/>
      </c>
      <c r="AM22" s="36" t="str">
        <f>IF('Datos Generales'!AM259=0,"",Índice!$G$52*'Datos Generales'!AM259)</f>
        <v/>
      </c>
      <c r="AN22" s="36" t="str">
        <f>IF('Datos Generales'!AN259=0,"",Índice!$G$52*'Datos Generales'!AN259)</f>
        <v/>
      </c>
      <c r="AO22" s="36" t="str">
        <f>IF('Datos Generales'!AO259=0,"",Índice!$G$52*'Datos Generales'!AO259)</f>
        <v/>
      </c>
      <c r="AP22" s="36" t="str">
        <f>IF('Datos Generales'!AP259=0,"",Índice!$G$52*'Datos Generales'!AP259)</f>
        <v/>
      </c>
      <c r="AQ22" s="36">
        <f>Índice!$G$52*'Datos Generales'!AQ259</f>
        <v>115579.09791435688</v>
      </c>
      <c r="AR22" s="29"/>
      <c r="AS22" s="36">
        <f>Índice!$F$52*'Datos Generales'!AS259</f>
        <v>198275.1265322165</v>
      </c>
      <c r="AT22" s="60">
        <f t="shared" si="0"/>
        <v>-0.4170771698104192</v>
      </c>
      <c r="AU22" s="29"/>
      <c r="AV22" s="64">
        <f t="shared" si="1"/>
        <v>4.5906125132478401E-3</v>
      </c>
      <c r="AW22" s="64">
        <f t="shared" si="2"/>
        <v>8.2291205052926544E-3</v>
      </c>
    </row>
    <row r="23" spans="2:49" x14ac:dyDescent="0.2">
      <c r="B23" s="62" t="str">
        <f>'Datos Generales'!B260</f>
        <v>12. Casco Aéreo</v>
      </c>
      <c r="C23" s="36" t="str">
        <f>IF('Datos Generales'!C260=0,"",Índice!$G$52*'Datos Generales'!C260)</f>
        <v/>
      </c>
      <c r="D23" s="36" t="str">
        <f>IF('Datos Generales'!D260=0,"",Índice!$G$52*'Datos Generales'!D260)</f>
        <v/>
      </c>
      <c r="E23" s="36" t="str">
        <f>IF('Datos Generales'!E260=0,"",Índice!$G$52*'Datos Generales'!E260)</f>
        <v/>
      </c>
      <c r="F23" s="36" t="str">
        <f>IF('Datos Generales'!F260=0,"",Índice!$G$52*'Datos Generales'!F260)</f>
        <v/>
      </c>
      <c r="G23" s="36" t="str">
        <f>IF('Datos Generales'!G260=0,"",Índice!$G$52*'Datos Generales'!G260)</f>
        <v/>
      </c>
      <c r="H23" s="36" t="str">
        <f>IF('Datos Generales'!H260=0,"",Índice!$G$52*'Datos Generales'!H260)</f>
        <v/>
      </c>
      <c r="I23" s="36" t="str">
        <f>IF('Datos Generales'!I260=0,"",Índice!$G$52*'Datos Generales'!I260)</f>
        <v/>
      </c>
      <c r="J23" s="36" t="str">
        <f>IF('Datos Generales'!J260=0,"",Índice!$G$52*'Datos Generales'!J260)</f>
        <v/>
      </c>
      <c r="K23" s="36" t="str">
        <f>IF('Datos Generales'!K260=0,"",Índice!$G$52*'Datos Generales'!K260)</f>
        <v/>
      </c>
      <c r="L23" s="36" t="str">
        <f>IF('Datos Generales'!L260=0,"",Índice!$G$52*'Datos Generales'!L260)</f>
        <v/>
      </c>
      <c r="M23" s="36" t="str">
        <f>IF('Datos Generales'!M260=0,"",Índice!$G$52*'Datos Generales'!M260)</f>
        <v/>
      </c>
      <c r="N23" s="36">
        <f>IF('Datos Generales'!N260=0,"",Índice!$G$52*'Datos Generales'!N260)</f>
        <v>20789.344499038434</v>
      </c>
      <c r="O23" s="36">
        <f>IF('Datos Generales'!O260=0,"",Índice!$G$52*'Datos Generales'!O260)</f>
        <v>3820.8497634102941</v>
      </c>
      <c r="P23" s="36" t="str">
        <f>IF('Datos Generales'!P260=0,"",Índice!$G$52*'Datos Generales'!P260)</f>
        <v/>
      </c>
      <c r="Q23" s="36" t="str">
        <f>IF('Datos Generales'!Q260=0,"",Índice!$G$52*'Datos Generales'!Q260)</f>
        <v/>
      </c>
      <c r="R23" s="36" t="str">
        <f>IF('Datos Generales'!R260=0,"",Índice!$G$52*'Datos Generales'!R260)</f>
        <v/>
      </c>
      <c r="S23" s="36" t="str">
        <f>IF('Datos Generales'!S260=0,"",Índice!$G$52*'Datos Generales'!S260)</f>
        <v/>
      </c>
      <c r="T23" s="36" t="str">
        <f>IF('Datos Generales'!T260=0,"",Índice!$G$52*'Datos Generales'!T260)</f>
        <v/>
      </c>
      <c r="U23" s="36">
        <f>IF('Datos Generales'!U260=0,"",Índice!$G$52*'Datos Generales'!U260)</f>
        <v>46304.257526083726</v>
      </c>
      <c r="V23" s="36" t="str">
        <f>IF('Datos Generales'!V260=0,"",Índice!$G$52*'Datos Generales'!V260)</f>
        <v/>
      </c>
      <c r="W23" s="36">
        <f>IF('Datos Generales'!W260=0,"",Índice!$G$52*'Datos Generales'!W260)</f>
        <v>40807.803565055961</v>
      </c>
      <c r="X23" s="36" t="str">
        <f>IF('Datos Generales'!X260=0,"",Índice!$G$52*'Datos Generales'!X260)</f>
        <v/>
      </c>
      <c r="Y23" s="36" t="str">
        <f>IF('Datos Generales'!Y260=0,"",Índice!$G$52*'Datos Generales'!Y260)</f>
        <v/>
      </c>
      <c r="Z23" s="36" t="str">
        <f>IF('Datos Generales'!Z260=0,"",Índice!$G$52*'Datos Generales'!Z260)</f>
        <v/>
      </c>
      <c r="AA23" s="36">
        <f>IF('Datos Generales'!AA260=0,"",Índice!$G$52*'Datos Generales'!AA260)</f>
        <v>1410.659107045233</v>
      </c>
      <c r="AB23" s="36" t="str">
        <f>IF('Datos Generales'!AB260=0,"",Índice!$G$52*'Datos Generales'!AB260)</f>
        <v/>
      </c>
      <c r="AC23" s="36" t="str">
        <f>IF('Datos Generales'!AC260=0,"",Índice!$G$52*'Datos Generales'!AC260)</f>
        <v/>
      </c>
      <c r="AD23" s="36">
        <f>IF('Datos Generales'!AD260=0,"",Índice!$G$52*'Datos Generales'!AD260)</f>
        <v>8875.082199996803</v>
      </c>
      <c r="AE23" s="36" t="str">
        <f>IF('Datos Generales'!AE260=0,"",Índice!$G$52*'Datos Generales'!AE260)</f>
        <v/>
      </c>
      <c r="AF23" s="36" t="str">
        <f>IF('Datos Generales'!AF260=0,"",Índice!$G$52*'Datos Generales'!AF260)</f>
        <v/>
      </c>
      <c r="AG23" s="36" t="str">
        <f>IF('Datos Generales'!AG260=0,"",Índice!$G$52*'Datos Generales'!AG260)</f>
        <v/>
      </c>
      <c r="AH23" s="36">
        <f>IF('Datos Generales'!AH260=0,"",Índice!$G$52*'Datos Generales'!AH260)</f>
        <v>4128.3194255304606</v>
      </c>
      <c r="AI23" s="36" t="str">
        <f>IF('Datos Generales'!AI260=0,"",Índice!$G$52*'Datos Generales'!AI260)</f>
        <v/>
      </c>
      <c r="AJ23" s="36" t="str">
        <f>IF('Datos Generales'!AJ260=0,"",Índice!$G$52*'Datos Generales'!AJ260)</f>
        <v/>
      </c>
      <c r="AK23" s="36" t="str">
        <f>IF('Datos Generales'!AK260=0,"",Índice!$G$52*'Datos Generales'!AK260)</f>
        <v/>
      </c>
      <c r="AL23" s="36" t="str">
        <f>IF('Datos Generales'!AL260=0,"",Índice!$G$52*'Datos Generales'!AL260)</f>
        <v/>
      </c>
      <c r="AM23" s="36" t="str">
        <f>IF('Datos Generales'!AM260=0,"",Índice!$G$52*'Datos Generales'!AM260)</f>
        <v/>
      </c>
      <c r="AN23" s="36" t="str">
        <f>IF('Datos Generales'!AN260=0,"",Índice!$G$52*'Datos Generales'!AN260)</f>
        <v/>
      </c>
      <c r="AO23" s="36" t="str">
        <f>IF('Datos Generales'!AO260=0,"",Índice!$G$52*'Datos Generales'!AO260)</f>
        <v/>
      </c>
      <c r="AP23" s="36" t="str">
        <f>IF('Datos Generales'!AP260=0,"",Índice!$G$52*'Datos Generales'!AP260)</f>
        <v/>
      </c>
      <c r="AQ23" s="36">
        <f>Índice!$G$52*'Datos Generales'!AQ260</f>
        <v>126136.31608616092</v>
      </c>
      <c r="AR23" s="29"/>
      <c r="AS23" s="36">
        <f>Índice!$F$52*'Datos Generales'!AS260</f>
        <v>130825.9894410203</v>
      </c>
      <c r="AT23" s="60">
        <f t="shared" si="0"/>
        <v>-3.5846649239168249E-2</v>
      </c>
      <c r="AU23" s="29"/>
      <c r="AV23" s="64">
        <f t="shared" si="1"/>
        <v>5.0099279320312828E-3</v>
      </c>
      <c r="AW23" s="64">
        <f t="shared" si="2"/>
        <v>5.4297422534206434E-3</v>
      </c>
    </row>
    <row r="24" spans="2:49" x14ac:dyDescent="0.2">
      <c r="B24" s="62" t="str">
        <f>'Datos Generales'!B261</f>
        <v>13. Responsabilidad Civil Hogar y Condominios</v>
      </c>
      <c r="C24" s="36" t="str">
        <f>IF('Datos Generales'!C261=0,"",Índice!$G$52*'Datos Generales'!C261)</f>
        <v/>
      </c>
      <c r="D24" s="36" t="str">
        <f>IF('Datos Generales'!D261=0,"",Índice!$G$52*'Datos Generales'!D261)</f>
        <v/>
      </c>
      <c r="E24" s="36">
        <f>IF('Datos Generales'!E261=0,"",Índice!$G$52*'Datos Generales'!E261)</f>
        <v>5100.9414259747573</v>
      </c>
      <c r="F24" s="36">
        <f>IF('Datos Generales'!F261=0,"",Índice!$G$52*'Datos Generales'!F261)</f>
        <v>671.65009285665451</v>
      </c>
      <c r="G24" s="36" t="str">
        <f>IF('Datos Generales'!G261=0,"",Índice!$G$52*'Datos Generales'!G261)</f>
        <v/>
      </c>
      <c r="H24" s="36">
        <f>IF('Datos Generales'!H261=0,"",Índice!$G$52*'Datos Generales'!H261)</f>
        <v>30.413573571080843</v>
      </c>
      <c r="I24" s="36">
        <f>IF('Datos Generales'!I261=0,"",Índice!$G$52*'Datos Generales'!I261)</f>
        <v>2998.8327855601524</v>
      </c>
      <c r="J24" s="36" t="str">
        <f>IF('Datos Generales'!J261=0,"",Índice!$G$52*'Datos Generales'!J261)</f>
        <v/>
      </c>
      <c r="K24" s="36">
        <f>IF('Datos Generales'!K261=0,"",Índice!$G$52*'Datos Generales'!K261)</f>
        <v>641.06642099938188</v>
      </c>
      <c r="L24" s="36" t="str">
        <f>IF('Datos Generales'!L261=0,"",Índice!$G$52*'Datos Generales'!L261)</f>
        <v/>
      </c>
      <c r="M24" s="36" t="str">
        <f>IF('Datos Generales'!M261=0,"",Índice!$G$52*'Datos Generales'!M261)</f>
        <v/>
      </c>
      <c r="N24" s="36" t="str">
        <f>IF('Datos Generales'!N261=0,"",Índice!$G$52*'Datos Generales'!N261)</f>
        <v/>
      </c>
      <c r="O24" s="36">
        <f>IF('Datos Generales'!O261=0,"",Índice!$G$52*'Datos Generales'!O261)</f>
        <v>48.035756020543793</v>
      </c>
      <c r="P24" s="36" t="str">
        <f>IF('Datos Generales'!P261=0,"",Índice!$G$52*'Datos Generales'!P261)</f>
        <v/>
      </c>
      <c r="Q24" s="36">
        <f>IF('Datos Generales'!Q261=0,"",Índice!$G$52*'Datos Generales'!Q261)</f>
        <v>436.60828099692566</v>
      </c>
      <c r="R24" s="36" t="str">
        <f>IF('Datos Generales'!R261=0,"",Índice!$G$52*'Datos Generales'!R261)</f>
        <v/>
      </c>
      <c r="S24" s="36">
        <f>IF('Datos Generales'!S261=0,"",Índice!$G$52*'Datos Generales'!S261)</f>
        <v>632.93572291941734</v>
      </c>
      <c r="T24" s="36" t="str">
        <f>IF('Datos Generales'!T261=0,"",Índice!$G$52*'Datos Generales'!T261)</f>
        <v/>
      </c>
      <c r="U24" s="36">
        <f>IF('Datos Generales'!U261=0,"",Índice!$G$52*'Datos Generales'!U261)</f>
        <v>713.29015331638936</v>
      </c>
      <c r="V24" s="36" t="str">
        <f>IF('Datos Generales'!V261=0,"",Índice!$G$52*'Datos Generales'!V261)</f>
        <v/>
      </c>
      <c r="W24" s="36">
        <f>IF('Datos Generales'!W261=0,"",Índice!$G$52*'Datos Generales'!W261)</f>
        <v>88.723266077604961</v>
      </c>
      <c r="X24" s="36" t="str">
        <f>IF('Datos Generales'!X261=0,"",Índice!$G$52*'Datos Generales'!X261)</f>
        <v/>
      </c>
      <c r="Y24" s="36">
        <f>IF('Datos Generales'!Y261=0,"",Índice!$G$52*'Datos Generales'!Y261)</f>
        <v>84.538848237288477</v>
      </c>
      <c r="Z24" s="36">
        <f>IF('Datos Generales'!Z261=0,"",Índice!$G$52*'Datos Generales'!Z261)</f>
        <v>220.24326096104852</v>
      </c>
      <c r="AA24" s="36">
        <f>IF('Datos Generales'!AA261=0,"",Índice!$G$52*'Datos Generales'!AA261)</f>
        <v>34.257794839013883</v>
      </c>
      <c r="AB24" s="36" t="str">
        <f>IF('Datos Generales'!AB261=0,"",Índice!$G$52*'Datos Generales'!AB261)</f>
        <v/>
      </c>
      <c r="AC24" s="36" t="str">
        <f>IF('Datos Generales'!AC261=0,"",Índice!$G$52*'Datos Generales'!AC261)</f>
        <v/>
      </c>
      <c r="AD24" s="36" t="str">
        <f>IF('Datos Generales'!AD261=0,"",Índice!$G$52*'Datos Generales'!AD261)</f>
        <v/>
      </c>
      <c r="AE24" s="36" t="str">
        <f>IF('Datos Generales'!AE261=0,"",Índice!$G$52*'Datos Generales'!AE261)</f>
        <v/>
      </c>
      <c r="AF24" s="36" t="str">
        <f>IF('Datos Generales'!AF261=0,"",Índice!$G$52*'Datos Generales'!AF261)</f>
        <v/>
      </c>
      <c r="AG24" s="36">
        <f>IF('Datos Generales'!AG261=0,"",Índice!$G$52*'Datos Generales'!AG261)</f>
        <v>1388.5803494975469</v>
      </c>
      <c r="AH24" s="36">
        <f>IF('Datos Generales'!AH261=0,"",Índice!$G$52*'Datos Generales'!AH261)</f>
        <v>45187.528257577796</v>
      </c>
      <c r="AI24" s="36" t="str">
        <f>IF('Datos Generales'!AI261=0,"",Índice!$G$52*'Datos Generales'!AI261)</f>
        <v/>
      </c>
      <c r="AJ24" s="36">
        <f>IF('Datos Generales'!AJ261=0,"",Índice!$G$52*'Datos Generales'!AJ261)</f>
        <v>801.50312453541915</v>
      </c>
      <c r="AK24" s="36" t="str">
        <f>IF('Datos Generales'!AK261=0,"",Índice!$G$52*'Datos Generales'!AK261)</f>
        <v/>
      </c>
      <c r="AL24" s="36" t="str">
        <f>IF('Datos Generales'!AL261=0,"",Índice!$G$52*'Datos Generales'!AL261)</f>
        <v/>
      </c>
      <c r="AM24" s="36" t="str">
        <f>IF('Datos Generales'!AM261=0,"",Índice!$G$52*'Datos Generales'!AM261)</f>
        <v/>
      </c>
      <c r="AN24" s="36" t="str">
        <f>IF('Datos Generales'!AN261=0,"",Índice!$G$52*'Datos Generales'!AN261)</f>
        <v/>
      </c>
      <c r="AO24" s="36" t="str">
        <f>IF('Datos Generales'!AO261=0,"",Índice!$G$52*'Datos Generales'!AO261)</f>
        <v/>
      </c>
      <c r="AP24" s="36" t="str">
        <f>IF('Datos Generales'!AP261=0,"",Índice!$G$52*'Datos Generales'!AP261)</f>
        <v/>
      </c>
      <c r="AQ24" s="36">
        <f>Índice!$G$52*'Datos Generales'!AQ261</f>
        <v>59079.149113941021</v>
      </c>
      <c r="AR24" s="29"/>
      <c r="AS24" s="36">
        <f>Índice!$F$52*'Datos Generales'!AS261</f>
        <v>27009.251870620679</v>
      </c>
      <c r="AT24" s="60">
        <f t="shared" si="0"/>
        <v>1.1873671065359783</v>
      </c>
      <c r="AU24" s="29"/>
      <c r="AV24" s="64">
        <f t="shared" si="1"/>
        <v>2.3465270631845263E-3</v>
      </c>
      <c r="AW24" s="64">
        <f t="shared" si="2"/>
        <v>1.1209796825676194E-3</v>
      </c>
    </row>
    <row r="25" spans="2:49" x14ac:dyDescent="0.2">
      <c r="B25" s="62" t="str">
        <f>'Datos Generales'!B262</f>
        <v>14. Responsabilidad Civil Profesional</v>
      </c>
      <c r="C25" s="36" t="str">
        <f>IF('Datos Generales'!C262=0,"",Índice!$G$52*'Datos Generales'!C262)</f>
        <v/>
      </c>
      <c r="D25" s="36" t="str">
        <f>IF('Datos Generales'!D262=0,"",Índice!$G$52*'Datos Generales'!D262)</f>
        <v/>
      </c>
      <c r="E25" s="36">
        <f>IF('Datos Generales'!E262=0,"",Índice!$G$52*'Datos Generales'!E262)</f>
        <v>761.97228282446167</v>
      </c>
      <c r="F25" s="36" t="str">
        <f>IF('Datos Generales'!F262=0,"",Índice!$G$52*'Datos Generales'!F262)</f>
        <v/>
      </c>
      <c r="G25" s="36" t="str">
        <f>IF('Datos Generales'!G262=0,"",Índice!$G$52*'Datos Generales'!G262)</f>
        <v/>
      </c>
      <c r="H25" s="36">
        <f>IF('Datos Generales'!H262=0,"",Índice!$G$52*'Datos Generales'!H262)</f>
        <v>25944.445219336638</v>
      </c>
      <c r="I25" s="36">
        <f>IF('Datos Generales'!I262=0,"",Índice!$G$52*'Datos Generales'!I262)</f>
        <v>3127.6652275217671</v>
      </c>
      <c r="J25" s="36" t="str">
        <f>IF('Datos Generales'!J262=0,"",Índice!$G$52*'Datos Generales'!J262)</f>
        <v/>
      </c>
      <c r="K25" s="36">
        <f>IF('Datos Generales'!K262=0,"",Índice!$G$52*'Datos Generales'!K262)</f>
        <v>6289.0779550239722</v>
      </c>
      <c r="L25" s="36" t="str">
        <f>IF('Datos Generales'!L262=0,"",Índice!$G$52*'Datos Generales'!L262)</f>
        <v/>
      </c>
      <c r="M25" s="36" t="str">
        <f>IF('Datos Generales'!M262=0,"",Índice!$G$52*'Datos Generales'!M262)</f>
        <v/>
      </c>
      <c r="N25" s="36">
        <f>IF('Datos Generales'!N262=0,"",Índice!$G$52*'Datos Generales'!N262)</f>
        <v>649.94555153859005</v>
      </c>
      <c r="O25" s="36" t="str">
        <f>IF('Datos Generales'!O262=0,"",Índice!$G$52*'Datos Generales'!O262)</f>
        <v/>
      </c>
      <c r="P25" s="36" t="str">
        <f>IF('Datos Generales'!P262=0,"",Índice!$G$52*'Datos Generales'!P262)</f>
        <v/>
      </c>
      <c r="Q25" s="36">
        <f>IF('Datos Generales'!Q262=0,"",Índice!$G$52*'Datos Generales'!Q262)</f>
        <v>1688.3615690818469</v>
      </c>
      <c r="R25" s="36" t="str">
        <f>IF('Datos Generales'!R262=0,"",Índice!$G$52*'Datos Generales'!R262)</f>
        <v/>
      </c>
      <c r="S25" s="36" t="str">
        <f>IF('Datos Generales'!S262=0,"",Índice!$G$52*'Datos Generales'!S262)</f>
        <v/>
      </c>
      <c r="T25" s="36" t="str">
        <f>IF('Datos Generales'!T262=0,"",Índice!$G$52*'Datos Generales'!T262)</f>
        <v/>
      </c>
      <c r="U25" s="36">
        <f>IF('Datos Generales'!U262=0,"",Índice!$G$52*'Datos Generales'!U262)</f>
        <v>-3518.721187476548</v>
      </c>
      <c r="V25" s="36" t="str">
        <f>IF('Datos Generales'!V262=0,"",Índice!$G$52*'Datos Generales'!V262)</f>
        <v/>
      </c>
      <c r="W25" s="36">
        <f>IF('Datos Generales'!W262=0,"",Índice!$G$52*'Datos Generales'!W262)</f>
        <v>36432.16123140273</v>
      </c>
      <c r="X25" s="36" t="str">
        <f>IF('Datos Generales'!X262=0,"",Índice!$G$52*'Datos Generales'!X262)</f>
        <v/>
      </c>
      <c r="Y25" s="36">
        <f>IF('Datos Generales'!Y262=0,"",Índice!$G$52*'Datos Generales'!Y262)</f>
        <v>7682.931351393463</v>
      </c>
      <c r="Z25" s="36" t="str">
        <f>IF('Datos Generales'!Z262=0,"",Índice!$G$52*'Datos Generales'!Z262)</f>
        <v/>
      </c>
      <c r="AA25" s="36">
        <f>IF('Datos Generales'!AA262=0,"",Índice!$G$52*'Datos Generales'!AA262)</f>
        <v>9335.6743393467623</v>
      </c>
      <c r="AB25" s="36" t="str">
        <f>IF('Datos Generales'!AB262=0,"",Índice!$G$52*'Datos Generales'!AB262)</f>
        <v/>
      </c>
      <c r="AC25" s="36" t="str">
        <f>IF('Datos Generales'!AC262=0,"",Índice!$G$52*'Datos Generales'!AC262)</f>
        <v/>
      </c>
      <c r="AD25" s="36">
        <f>IF('Datos Generales'!AD262=0,"",Índice!$G$52*'Datos Generales'!AD262)</f>
        <v>34344.170748742043</v>
      </c>
      <c r="AE25" s="36">
        <f>IF('Datos Generales'!AE262=0,"",Índice!$G$52*'Datos Generales'!AE262)</f>
        <v>64287.762755075142</v>
      </c>
      <c r="AF25" s="36" t="str">
        <f>IF('Datos Generales'!AF262=0,"",Índice!$G$52*'Datos Generales'!AF262)</f>
        <v/>
      </c>
      <c r="AG25" s="36">
        <f>IF('Datos Generales'!AG262=0,"",Índice!$G$52*'Datos Generales'!AG262)</f>
        <v>1600.2166371772939</v>
      </c>
      <c r="AH25" s="36" t="str">
        <f>IF('Datos Generales'!AH262=0,"",Índice!$G$52*'Datos Generales'!AH262)</f>
        <v/>
      </c>
      <c r="AI25" s="36" t="str">
        <f>IF('Datos Generales'!AI262=0,"",Índice!$G$52*'Datos Generales'!AI262)</f>
        <v/>
      </c>
      <c r="AJ25" s="36" t="str">
        <f>IF('Datos Generales'!AJ262=0,"",Índice!$G$52*'Datos Generales'!AJ262)</f>
        <v/>
      </c>
      <c r="AK25" s="36" t="str">
        <f>IF('Datos Generales'!AK262=0,"",Índice!$G$52*'Datos Generales'!AK262)</f>
        <v/>
      </c>
      <c r="AL25" s="36" t="str">
        <f>IF('Datos Generales'!AL262=0,"",Índice!$G$52*'Datos Generales'!AL262)</f>
        <v/>
      </c>
      <c r="AM25" s="36" t="str">
        <f>IF('Datos Generales'!AM262=0,"",Índice!$G$52*'Datos Generales'!AM262)</f>
        <v/>
      </c>
      <c r="AN25" s="36" t="str">
        <f>IF('Datos Generales'!AN262=0,"",Índice!$G$52*'Datos Generales'!AN262)</f>
        <v/>
      </c>
      <c r="AO25" s="36" t="str">
        <f>IF('Datos Generales'!AO262=0,"",Índice!$G$52*'Datos Generales'!AO262)</f>
        <v/>
      </c>
      <c r="AP25" s="36" t="str">
        <f>IF('Datos Generales'!AP262=0,"",Índice!$G$52*'Datos Generales'!AP262)</f>
        <v/>
      </c>
      <c r="AQ25" s="36">
        <f>Índice!$G$52*'Datos Generales'!AQ262</f>
        <v>188625.66368098816</v>
      </c>
      <c r="AR25" s="29"/>
      <c r="AS25" s="36">
        <f>Índice!$F$52*'Datos Generales'!AS262</f>
        <v>179042.36949715117</v>
      </c>
      <c r="AT25" s="60">
        <f t="shared" si="0"/>
        <v>5.3525286839936959E-2</v>
      </c>
      <c r="AU25" s="29"/>
      <c r="AV25" s="64">
        <f t="shared" si="1"/>
        <v>7.4919024948200642E-3</v>
      </c>
      <c r="AW25" s="64">
        <f t="shared" si="2"/>
        <v>7.4308929209322356E-3</v>
      </c>
    </row>
    <row r="26" spans="2:49" x14ac:dyDescent="0.2">
      <c r="B26" s="62" t="str">
        <f>'Datos Generales'!B263</f>
        <v>15. Responsabilidad Civil Industria, Infraestructura y Comercio</v>
      </c>
      <c r="C26" s="36" t="str">
        <f>IF('Datos Generales'!C263=0,"",Índice!$G$52*'Datos Generales'!C263)</f>
        <v/>
      </c>
      <c r="D26" s="36" t="str">
        <f>IF('Datos Generales'!D263=0,"",Índice!$G$52*'Datos Generales'!D263)</f>
        <v/>
      </c>
      <c r="E26" s="36">
        <f>IF('Datos Generales'!E263=0,"",Índice!$G$52*'Datos Generales'!E263)</f>
        <v>48314.41103298308</v>
      </c>
      <c r="F26" s="36" t="str">
        <f>IF('Datos Generales'!F263=0,"",Índice!$G$52*'Datos Generales'!F263)</f>
        <v/>
      </c>
      <c r="G26" s="36" t="str">
        <f>IF('Datos Generales'!G263=0,"",Índice!$G$52*'Datos Generales'!G263)</f>
        <v/>
      </c>
      <c r="H26" s="36">
        <f>IF('Datos Generales'!H263=0,"",Índice!$G$52*'Datos Generales'!H263)</f>
        <v>71753.648693287963</v>
      </c>
      <c r="I26" s="36">
        <f>IF('Datos Generales'!I263=0,"",Índice!$G$52*'Datos Generales'!I263)</f>
        <v>168487.11522491928</v>
      </c>
      <c r="J26" s="36" t="str">
        <f>IF('Datos Generales'!J263=0,"",Índice!$G$52*'Datos Generales'!J263)</f>
        <v/>
      </c>
      <c r="K26" s="36">
        <f>IF('Datos Generales'!K263=0,"",Índice!$G$52*'Datos Generales'!K263)</f>
        <v>4612.8954232334527</v>
      </c>
      <c r="L26" s="36">
        <f>IF('Datos Generales'!L263=0,"",Índice!$G$52*'Datos Generales'!L263)</f>
        <v>21416.700998170763</v>
      </c>
      <c r="M26" s="36" t="str">
        <f>IF('Datos Generales'!M263=0,"",Índice!$G$52*'Datos Generales'!M263)</f>
        <v/>
      </c>
      <c r="N26" s="36">
        <f>IF('Datos Generales'!N263=0,"",Índice!$G$52*'Datos Generales'!N263)</f>
        <v>47381.694090479366</v>
      </c>
      <c r="O26" s="36">
        <f>IF('Datos Generales'!O263=0,"",Índice!$G$52*'Datos Generales'!O263)</f>
        <v>7444.1813968947545</v>
      </c>
      <c r="P26" s="36" t="str">
        <f>IF('Datos Generales'!P263=0,"",Índice!$G$52*'Datos Generales'!P263)</f>
        <v/>
      </c>
      <c r="Q26" s="36">
        <f>IF('Datos Generales'!Q263=0,"",Índice!$G$52*'Datos Generales'!Q263)</f>
        <v>56796.770309820422</v>
      </c>
      <c r="R26" s="36" t="str">
        <f>IF('Datos Generales'!R263=0,"",Índice!$G$52*'Datos Generales'!R263)</f>
        <v/>
      </c>
      <c r="S26" s="36">
        <f>IF('Datos Generales'!S263=0,"",Índice!$G$52*'Datos Generales'!S263)</f>
        <v>27918.878086135734</v>
      </c>
      <c r="T26" s="36" t="str">
        <f>IF('Datos Generales'!T263=0,"",Índice!$G$52*'Datos Generales'!T263)</f>
        <v/>
      </c>
      <c r="U26" s="36">
        <f>IF('Datos Generales'!U263=0,"",Índice!$G$52*'Datos Generales'!U263)</f>
        <v>14660.567168921547</v>
      </c>
      <c r="V26" s="36" t="str">
        <f>IF('Datos Generales'!V263=0,"",Índice!$G$52*'Datos Generales'!V263)</f>
        <v/>
      </c>
      <c r="W26" s="36">
        <f>IF('Datos Generales'!W263=0,"",Índice!$G$52*'Datos Generales'!W263)</f>
        <v>100045.07604584082</v>
      </c>
      <c r="X26" s="36" t="str">
        <f>IF('Datos Generales'!X263=0,"",Índice!$G$52*'Datos Generales'!X263)</f>
        <v/>
      </c>
      <c r="Y26" s="36">
        <f>IF('Datos Generales'!Y263=0,"",Índice!$G$52*'Datos Generales'!Y263)</f>
        <v>3858.0672684290439</v>
      </c>
      <c r="Z26" s="36">
        <f>IF('Datos Generales'!Z263=0,"",Índice!$G$52*'Datos Generales'!Z263)</f>
        <v>6839.4479698259256</v>
      </c>
      <c r="AA26" s="36">
        <f>IF('Datos Generales'!AA263=0,"",Índice!$G$52*'Datos Generales'!AA263)</f>
        <v>21742.847452114784</v>
      </c>
      <c r="AB26" s="36" t="str">
        <f>IF('Datos Generales'!AB263=0,"",Índice!$G$52*'Datos Generales'!AB263)</f>
        <v/>
      </c>
      <c r="AC26" s="36" t="str">
        <f>IF('Datos Generales'!AC263=0,"",Índice!$G$52*'Datos Generales'!AC263)</f>
        <v/>
      </c>
      <c r="AD26" s="36">
        <f>IF('Datos Generales'!AD263=0,"",Índice!$G$52*'Datos Generales'!AD263)</f>
        <v>85447.343183838486</v>
      </c>
      <c r="AE26" s="36">
        <f>IF('Datos Generales'!AE263=0,"",Índice!$G$52*'Datos Generales'!AE263)</f>
        <v>28101.053350647075</v>
      </c>
      <c r="AF26" s="36" t="str">
        <f>IF('Datos Generales'!AF263=0,"",Índice!$G$52*'Datos Generales'!AF263)</f>
        <v/>
      </c>
      <c r="AG26" s="36">
        <f>IF('Datos Generales'!AG263=0,"",Índice!$G$52*'Datos Generales'!AG263)</f>
        <v>53087.471002494662</v>
      </c>
      <c r="AH26" s="36">
        <f>IF('Datos Generales'!AH263=0,"",Índice!$G$52*'Datos Generales'!AH263)</f>
        <v>45430.360570945108</v>
      </c>
      <c r="AI26" s="36">
        <f>IF('Datos Generales'!AI263=0,"",Índice!$G$52*'Datos Generales'!AI263)</f>
        <v>1.1906880033420912</v>
      </c>
      <c r="AJ26" s="36">
        <f>IF('Datos Generales'!AJ263=0,"",Índice!$G$52*'Datos Generales'!AJ263)</f>
        <v>4028.3356529069629</v>
      </c>
      <c r="AK26" s="36" t="str">
        <f>IF('Datos Generales'!AK263=0,"",Índice!$G$52*'Datos Generales'!AK263)</f>
        <v/>
      </c>
      <c r="AL26" s="36" t="str">
        <f>IF('Datos Generales'!AL263=0,"",Índice!$G$52*'Datos Generales'!AL263)</f>
        <v/>
      </c>
      <c r="AM26" s="36" t="str">
        <f>IF('Datos Generales'!AM263=0,"",Índice!$G$52*'Datos Generales'!AM263)</f>
        <v/>
      </c>
      <c r="AN26" s="36" t="str">
        <f>IF('Datos Generales'!AN263=0,"",Índice!$G$52*'Datos Generales'!AN263)</f>
        <v/>
      </c>
      <c r="AO26" s="36" t="str">
        <f>IF('Datos Generales'!AO263=0,"",Índice!$G$52*'Datos Generales'!AO263)</f>
        <v/>
      </c>
      <c r="AP26" s="36" t="str">
        <f>IF('Datos Generales'!AP263=0,"",Índice!$G$52*'Datos Generales'!AP263)</f>
        <v/>
      </c>
      <c r="AQ26" s="36">
        <f>Índice!$G$52*'Datos Generales'!AQ263</f>
        <v>817368.05560989259</v>
      </c>
      <c r="AR26" s="29"/>
      <c r="AS26" s="36">
        <f>Índice!$F$52*'Datos Generales'!AS263</f>
        <v>835084.37462627806</v>
      </c>
      <c r="AT26" s="60">
        <f t="shared" si="0"/>
        <v>-2.1215004800340109E-2</v>
      </c>
      <c r="AU26" s="29"/>
      <c r="AV26" s="64">
        <f t="shared" si="1"/>
        <v>3.2464520763020595E-2</v>
      </c>
      <c r="AW26" s="64">
        <f t="shared" si="2"/>
        <v>3.4658961368863421E-2</v>
      </c>
    </row>
    <row r="27" spans="2:49" x14ac:dyDescent="0.2">
      <c r="B27" s="62" t="str">
        <f>'Datos Generales'!B264</f>
        <v>16. Responsabilidad Civil Vehículos Motorizados</v>
      </c>
      <c r="C27" s="36" t="str">
        <f>IF('Datos Generales'!C264=0,"",Índice!$G$52*'Datos Generales'!C264)</f>
        <v/>
      </c>
      <c r="D27" s="36" t="str">
        <f>IF('Datos Generales'!D264=0,"",Índice!$G$52*'Datos Generales'!D264)</f>
        <v/>
      </c>
      <c r="E27" s="36">
        <f>IF('Datos Generales'!E264=0,"",Índice!$G$52*'Datos Generales'!E264)</f>
        <v>180978.79316626734</v>
      </c>
      <c r="F27" s="36">
        <f>IF('Datos Generales'!F264=0,"",Índice!$G$52*'Datos Generales'!F264)</f>
        <v>22471.514490502905</v>
      </c>
      <c r="G27" s="36" t="str">
        <f>IF('Datos Generales'!G264=0,"",Índice!$G$52*'Datos Generales'!G264)</f>
        <v/>
      </c>
      <c r="H27" s="36">
        <f>IF('Datos Generales'!H264=0,"",Índice!$G$52*'Datos Generales'!H264)</f>
        <v>118791.33600977318</v>
      </c>
      <c r="I27" s="36">
        <f>IF('Datos Generales'!I264=0,"",Índice!$G$52*'Datos Generales'!I264)</f>
        <v>365.77935462669041</v>
      </c>
      <c r="J27" s="36" t="str">
        <f>IF('Datos Generales'!J264=0,"",Índice!$G$52*'Datos Generales'!J264)</f>
        <v/>
      </c>
      <c r="K27" s="36">
        <f>IF('Datos Generales'!K264=0,"",Índice!$G$52*'Datos Generales'!K264)</f>
        <v>41005.457773610753</v>
      </c>
      <c r="L27" s="36" t="str">
        <f>IF('Datos Generales'!L264=0,"",Índice!$G$52*'Datos Generales'!L264)</f>
        <v/>
      </c>
      <c r="M27" s="36" t="str">
        <f>IF('Datos Generales'!M264=0,"",Índice!$G$52*'Datos Generales'!M264)</f>
        <v/>
      </c>
      <c r="N27" s="36">
        <f>IF('Datos Generales'!N264=0,"",Índice!$G$52*'Datos Generales'!N264)</f>
        <v>191.36057196569323</v>
      </c>
      <c r="O27" s="36">
        <f>IF('Datos Generales'!O264=0,"",Índice!$G$52*'Datos Generales'!O264)</f>
        <v>3320.4886447487088</v>
      </c>
      <c r="P27" s="36" t="str">
        <f>IF('Datos Generales'!P264=0,"",Índice!$G$52*'Datos Generales'!P264)</f>
        <v/>
      </c>
      <c r="Q27" s="36">
        <f>IF('Datos Generales'!Q264=0,"",Índice!$G$52*'Datos Generales'!Q264)</f>
        <v>105950.65040481692</v>
      </c>
      <c r="R27" s="36" t="str">
        <f>IF('Datos Generales'!R264=0,"",Índice!$G$52*'Datos Generales'!R264)</f>
        <v/>
      </c>
      <c r="S27" s="36">
        <f>IF('Datos Generales'!S264=0,"",Índice!$G$52*'Datos Generales'!S264)</f>
        <v>239727.37327082336</v>
      </c>
      <c r="T27" s="36" t="str">
        <f>IF('Datos Generales'!T264=0,"",Índice!$G$52*'Datos Generales'!T264)</f>
        <v/>
      </c>
      <c r="U27" s="36">
        <f>IF('Datos Generales'!U264=0,"",Índice!$G$52*'Datos Generales'!U264)</f>
        <v>101672.67850709497</v>
      </c>
      <c r="V27" s="36" t="str">
        <f>IF('Datos Generales'!V264=0,"",Índice!$G$52*'Datos Generales'!V264)</f>
        <v/>
      </c>
      <c r="W27" s="36" t="str">
        <f>IF('Datos Generales'!W264=0,"",Índice!$G$52*'Datos Generales'!W264)</f>
        <v/>
      </c>
      <c r="X27" s="36" t="str">
        <f>IF('Datos Generales'!X264=0,"",Índice!$G$52*'Datos Generales'!X264)</f>
        <v/>
      </c>
      <c r="Y27" s="36">
        <f>IF('Datos Generales'!Y264=0,"",Índice!$G$52*'Datos Generales'!Y264)</f>
        <v>7751.8891966155888</v>
      </c>
      <c r="Z27" s="36">
        <f>IF('Datos Generales'!Z264=0,"",Índice!$G$52*'Datos Generales'!Z264)</f>
        <v>28588.963274759422</v>
      </c>
      <c r="AA27" s="36">
        <f>IF('Datos Generales'!AA264=0,"",Índice!$G$52*'Datos Generales'!AA264)</f>
        <v>20499.667117653924</v>
      </c>
      <c r="AB27" s="36" t="str">
        <f>IF('Datos Generales'!AB264=0,"",Índice!$G$52*'Datos Generales'!AB264)</f>
        <v/>
      </c>
      <c r="AC27" s="36" t="str">
        <f>IF('Datos Generales'!AC264=0,"",Índice!$G$52*'Datos Generales'!AC264)</f>
        <v/>
      </c>
      <c r="AD27" s="36" t="str">
        <f>IF('Datos Generales'!AD264=0,"",Índice!$G$52*'Datos Generales'!AD264)</f>
        <v/>
      </c>
      <c r="AE27" s="36" t="str">
        <f>IF('Datos Generales'!AE264=0,"",Índice!$G$52*'Datos Generales'!AE264)</f>
        <v/>
      </c>
      <c r="AF27" s="36" t="str">
        <f>IF('Datos Generales'!AF264=0,"",Índice!$G$52*'Datos Generales'!AF264)</f>
        <v/>
      </c>
      <c r="AG27" s="36">
        <f>IF('Datos Generales'!AG264=0,"",Índice!$G$52*'Datos Generales'!AG264)</f>
        <v>108617.55339470254</v>
      </c>
      <c r="AH27" s="36" t="str">
        <f>IF('Datos Generales'!AH264=0,"",Índice!$G$52*'Datos Generales'!AH264)</f>
        <v/>
      </c>
      <c r="AI27" s="36">
        <f>IF('Datos Generales'!AI264=0,"",Índice!$G$52*'Datos Generales'!AI264)</f>
        <v>11861.259673064291</v>
      </c>
      <c r="AJ27" s="36" t="str">
        <f>IF('Datos Generales'!AJ264=0,"",Índice!$G$52*'Datos Generales'!AJ264)</f>
        <v/>
      </c>
      <c r="AK27" s="36" t="str">
        <f>IF('Datos Generales'!AK264=0,"",Índice!$G$52*'Datos Generales'!AK264)</f>
        <v/>
      </c>
      <c r="AL27" s="36" t="str">
        <f>IF('Datos Generales'!AL264=0,"",Índice!$G$52*'Datos Generales'!AL264)</f>
        <v/>
      </c>
      <c r="AM27" s="36" t="str">
        <f>IF('Datos Generales'!AM264=0,"",Índice!$G$52*'Datos Generales'!AM264)</f>
        <v/>
      </c>
      <c r="AN27" s="36" t="str">
        <f>IF('Datos Generales'!AN264=0,"",Índice!$G$52*'Datos Generales'!AN264)</f>
        <v/>
      </c>
      <c r="AO27" s="36" t="str">
        <f>IF('Datos Generales'!AO264=0,"",Índice!$G$52*'Datos Generales'!AO264)</f>
        <v/>
      </c>
      <c r="AP27" s="36" t="str">
        <f>IF('Datos Generales'!AP264=0,"",Índice!$G$52*'Datos Generales'!AP264)</f>
        <v/>
      </c>
      <c r="AQ27" s="36">
        <f>Índice!$G$52*'Datos Generales'!AQ264</f>
        <v>991794.76485102624</v>
      </c>
      <c r="AR27" s="29"/>
      <c r="AS27" s="36">
        <f>Índice!$F$52*'Datos Generales'!AS264</f>
        <v>1261493.9578549983</v>
      </c>
      <c r="AT27" s="60">
        <f t="shared" si="0"/>
        <v>-0.2137934877330363</v>
      </c>
      <c r="AU27" s="29"/>
      <c r="AV27" s="64">
        <f t="shared" si="1"/>
        <v>3.939246403768018E-2</v>
      </c>
      <c r="AW27" s="64">
        <f t="shared" si="2"/>
        <v>5.2356470412846322E-2</v>
      </c>
    </row>
    <row r="28" spans="2:49" x14ac:dyDescent="0.2">
      <c r="B28" s="62" t="str">
        <f>'Datos Generales'!B265</f>
        <v>17. Transporte Terrestre</v>
      </c>
      <c r="C28" s="36" t="str">
        <f>IF('Datos Generales'!C265=0,"",Índice!$G$52*'Datos Generales'!C265)</f>
        <v/>
      </c>
      <c r="D28" s="36" t="str">
        <f>IF('Datos Generales'!D265=0,"",Índice!$G$52*'Datos Generales'!D265)</f>
        <v/>
      </c>
      <c r="E28" s="36">
        <f>IF('Datos Generales'!E265=0,"",Índice!$G$52*'Datos Generales'!E265)</f>
        <v>67744.602186035147</v>
      </c>
      <c r="F28" s="36" t="str">
        <f>IF('Datos Generales'!F265=0,"",Índice!$G$52*'Datos Generales'!F265)</f>
        <v/>
      </c>
      <c r="G28" s="36" t="str">
        <f>IF('Datos Generales'!G265=0,"",Índice!$G$52*'Datos Generales'!G265)</f>
        <v/>
      </c>
      <c r="H28" s="36">
        <f>IF('Datos Generales'!H265=0,"",Índice!$G$52*'Datos Generales'!H265)</f>
        <v>28962.873327466077</v>
      </c>
      <c r="I28" s="36">
        <f>IF('Datos Generales'!I265=0,"",Índice!$G$52*'Datos Generales'!I265)</f>
        <v>136452.33488814507</v>
      </c>
      <c r="J28" s="36" t="str">
        <f>IF('Datos Generales'!J265=0,"",Índice!$G$52*'Datos Generales'!J265)</f>
        <v/>
      </c>
      <c r="K28" s="36">
        <f>IF('Datos Generales'!K265=0,"",Índice!$G$52*'Datos Generales'!K265)</f>
        <v>382.5170259879564</v>
      </c>
      <c r="L28" s="36">
        <f>IF('Datos Generales'!L265=0,"",Índice!$G$52*'Datos Generales'!L265)</f>
        <v>5218.6494400194324</v>
      </c>
      <c r="M28" s="36" t="str">
        <f>IF('Datos Generales'!M265=0,"",Índice!$G$52*'Datos Generales'!M265)</f>
        <v/>
      </c>
      <c r="N28" s="36">
        <f>IF('Datos Generales'!N265=0,"",Índice!$G$52*'Datos Generales'!N265)</f>
        <v>25849.292238040987</v>
      </c>
      <c r="O28" s="36">
        <f>IF('Datos Generales'!O265=0,"",Índice!$G$52*'Datos Generales'!O265)</f>
        <v>17043.576119153171</v>
      </c>
      <c r="P28" s="36" t="str">
        <f>IF('Datos Generales'!P265=0,"",Índice!$G$52*'Datos Generales'!P265)</f>
        <v/>
      </c>
      <c r="Q28" s="36">
        <f>IF('Datos Generales'!Q265=0,"",Índice!$G$52*'Datos Generales'!Q265)</f>
        <v>55553.215759129947</v>
      </c>
      <c r="R28" s="36" t="str">
        <f>IF('Datos Generales'!R265=0,"",Índice!$G$52*'Datos Generales'!R265)</f>
        <v/>
      </c>
      <c r="S28" s="36">
        <f>IF('Datos Generales'!S265=0,"",Índice!$G$52*'Datos Generales'!S265)</f>
        <v>29335.048377653577</v>
      </c>
      <c r="T28" s="36" t="str">
        <f>IF('Datos Generales'!T265=0,"",Índice!$G$52*'Datos Generales'!T265)</f>
        <v/>
      </c>
      <c r="U28" s="36">
        <f>IF('Datos Generales'!U265=0,"",Índice!$G$52*'Datos Generales'!U265)</f>
        <v>7584.920718889789</v>
      </c>
      <c r="V28" s="36" t="str">
        <f>IF('Datos Generales'!V265=0,"",Índice!$G$52*'Datos Generales'!V265)</f>
        <v/>
      </c>
      <c r="W28" s="36">
        <f>IF('Datos Generales'!W265=0,"",Índice!$G$52*'Datos Generales'!W265)</f>
        <v>68805.913432899804</v>
      </c>
      <c r="X28" s="36" t="str">
        <f>IF('Datos Generales'!X265=0,"",Índice!$G$52*'Datos Generales'!X265)</f>
        <v/>
      </c>
      <c r="Y28" s="36">
        <f>IF('Datos Generales'!Y265=0,"",Índice!$G$52*'Datos Generales'!Y265)</f>
        <v>6442.8468057412938</v>
      </c>
      <c r="Z28" s="36">
        <f>IF('Datos Generales'!Z265=0,"",Índice!$G$52*'Datos Generales'!Z265)</f>
        <v>6593.5538873071646</v>
      </c>
      <c r="AA28" s="36">
        <f>IF('Datos Generales'!AA265=0,"",Índice!$G$52*'Datos Generales'!AA265)</f>
        <v>22950.817441333955</v>
      </c>
      <c r="AB28" s="36" t="str">
        <f>IF('Datos Generales'!AB265=0,"",Índice!$G$52*'Datos Generales'!AB265)</f>
        <v/>
      </c>
      <c r="AC28" s="36" t="str">
        <f>IF('Datos Generales'!AC265=0,"",Índice!$G$52*'Datos Generales'!AC265)</f>
        <v/>
      </c>
      <c r="AD28" s="36">
        <f>IF('Datos Generales'!AD265=0,"",Índice!$G$52*'Datos Generales'!AD265)</f>
        <v>6720.6853464068608</v>
      </c>
      <c r="AE28" s="36">
        <f>IF('Datos Generales'!AE265=0,"",Índice!$G$52*'Datos Generales'!AE265)</f>
        <v>1339.2518465019459</v>
      </c>
      <c r="AF28" s="36" t="str">
        <f>IF('Datos Generales'!AF265=0,"",Índice!$G$52*'Datos Generales'!AF265)</f>
        <v/>
      </c>
      <c r="AG28" s="36">
        <f>IF('Datos Generales'!AG265=0,"",Índice!$G$52*'Datos Generales'!AG265)</f>
        <v>10544.903055883751</v>
      </c>
      <c r="AH28" s="36">
        <f>IF('Datos Generales'!AH265=0,"",Índice!$G$52*'Datos Generales'!AH265)</f>
        <v>467.08989388248318</v>
      </c>
      <c r="AI28" s="36" t="str">
        <f>IF('Datos Generales'!AI265=0,"",Índice!$G$52*'Datos Generales'!AI265)</f>
        <v/>
      </c>
      <c r="AJ28" s="36" t="str">
        <f>IF('Datos Generales'!AJ265=0,"",Índice!$G$52*'Datos Generales'!AJ265)</f>
        <v/>
      </c>
      <c r="AK28" s="36" t="str">
        <f>IF('Datos Generales'!AK265=0,"",Índice!$G$52*'Datos Generales'!AK265)</f>
        <v/>
      </c>
      <c r="AL28" s="36" t="str">
        <f>IF('Datos Generales'!AL265=0,"",Índice!$G$52*'Datos Generales'!AL265)</f>
        <v/>
      </c>
      <c r="AM28" s="36" t="str">
        <f>IF('Datos Generales'!AM265=0,"",Índice!$G$52*'Datos Generales'!AM265)</f>
        <v/>
      </c>
      <c r="AN28" s="36" t="str">
        <f>IF('Datos Generales'!AN265=0,"",Índice!$G$52*'Datos Generales'!AN265)</f>
        <v/>
      </c>
      <c r="AO28" s="36" t="str">
        <f>IF('Datos Generales'!AO265=0,"",Índice!$G$52*'Datos Generales'!AO265)</f>
        <v/>
      </c>
      <c r="AP28" s="36" t="str">
        <f>IF('Datos Generales'!AP265=0,"",Índice!$G$52*'Datos Generales'!AP265)</f>
        <v/>
      </c>
      <c r="AQ28" s="36">
        <f>Índice!$G$52*'Datos Generales'!AQ265</f>
        <v>497992.09179047839</v>
      </c>
      <c r="AR28" s="29"/>
      <c r="AS28" s="36">
        <f>Índice!$F$52*'Datos Generales'!AS265</f>
        <v>442970.91420007235</v>
      </c>
      <c r="AT28" s="60">
        <f t="shared" si="0"/>
        <v>0.12420945896586599</v>
      </c>
      <c r="AU28" s="29"/>
      <c r="AV28" s="64">
        <f t="shared" si="1"/>
        <v>1.9779430444818048E-2</v>
      </c>
      <c r="AW28" s="64">
        <f t="shared" si="2"/>
        <v>1.8384862978260426E-2</v>
      </c>
    </row>
    <row r="29" spans="2:49" x14ac:dyDescent="0.2">
      <c r="B29" s="62" t="str">
        <f>'Datos Generales'!B266</f>
        <v>18. Transporte Marítimo</v>
      </c>
      <c r="C29" s="36" t="str">
        <f>IF('Datos Generales'!C266=0,"",Índice!$G$52*'Datos Generales'!C266)</f>
        <v/>
      </c>
      <c r="D29" s="36" t="str">
        <f>IF('Datos Generales'!D266=0,"",Índice!$G$52*'Datos Generales'!D266)</f>
        <v/>
      </c>
      <c r="E29" s="36">
        <f>IF('Datos Generales'!E266=0,"",Índice!$G$52*'Datos Generales'!E266)</f>
        <v>26491.413268414759</v>
      </c>
      <c r="F29" s="36" t="str">
        <f>IF('Datos Generales'!F266=0,"",Índice!$G$52*'Datos Generales'!F266)</f>
        <v/>
      </c>
      <c r="G29" s="36" t="str">
        <f>IF('Datos Generales'!G266=0,"",Índice!$G$52*'Datos Generales'!G266)</f>
        <v/>
      </c>
      <c r="H29" s="36">
        <f>IF('Datos Generales'!H266=0,"",Índice!$G$52*'Datos Generales'!H266)</f>
        <v>18907.03686404078</v>
      </c>
      <c r="I29" s="36">
        <f>IF('Datos Generales'!I266=0,"",Índice!$G$52*'Datos Generales'!I266)</f>
        <v>64002.814106046761</v>
      </c>
      <c r="J29" s="36" t="str">
        <f>IF('Datos Generales'!J266=0,"",Índice!$G$52*'Datos Generales'!J266)</f>
        <v/>
      </c>
      <c r="K29" s="36" t="str">
        <f>IF('Datos Generales'!K266=0,"",Índice!$G$52*'Datos Generales'!K266)</f>
        <v/>
      </c>
      <c r="L29" s="36">
        <f>IF('Datos Generales'!L266=0,"",Índice!$G$52*'Datos Generales'!L266)</f>
        <v>2602.2656411327594</v>
      </c>
      <c r="M29" s="36" t="str">
        <f>IF('Datos Generales'!M266=0,"",Índice!$G$52*'Datos Generales'!M266)</f>
        <v/>
      </c>
      <c r="N29" s="36">
        <f>IF('Datos Generales'!N266=0,"",Índice!$G$52*'Datos Generales'!N266)</f>
        <v>15793.557833587405</v>
      </c>
      <c r="O29" s="36">
        <f>IF('Datos Generales'!O266=0,"",Índice!$G$52*'Datos Generales'!O266)</f>
        <v>764.25159985943083</v>
      </c>
      <c r="P29" s="36" t="str">
        <f>IF('Datos Generales'!P266=0,"",Índice!$G$52*'Datos Generales'!P266)</f>
        <v/>
      </c>
      <c r="Q29" s="36">
        <f>IF('Datos Generales'!Q266=0,"",Índice!$G$52*'Datos Generales'!Q266)</f>
        <v>7059.1809359283989</v>
      </c>
      <c r="R29" s="36" t="str">
        <f>IF('Datos Generales'!R266=0,"",Índice!$G$52*'Datos Generales'!R266)</f>
        <v/>
      </c>
      <c r="S29" s="36">
        <f>IF('Datos Generales'!S266=0,"",Índice!$G$52*'Datos Generales'!S266)</f>
        <v>58889.897760724103</v>
      </c>
      <c r="T29" s="36" t="str">
        <f>IF('Datos Generales'!T266=0,"",Índice!$G$52*'Datos Generales'!T266)</f>
        <v/>
      </c>
      <c r="U29" s="36">
        <f>IF('Datos Generales'!U266=0,"",Índice!$G$52*'Datos Generales'!U266)</f>
        <v>2550.895958702858</v>
      </c>
      <c r="V29" s="36" t="str">
        <f>IF('Datos Generales'!V266=0,"",Índice!$G$52*'Datos Generales'!V266)</f>
        <v/>
      </c>
      <c r="W29" s="36">
        <f>IF('Datos Generales'!W266=0,"",Índice!$G$52*'Datos Generales'!W266)</f>
        <v>61614.464069628717</v>
      </c>
      <c r="X29" s="36" t="str">
        <f>IF('Datos Generales'!X266=0,"",Índice!$G$52*'Datos Generales'!X266)</f>
        <v/>
      </c>
      <c r="Y29" s="36">
        <f>IF('Datos Generales'!Y266=0,"",Índice!$G$52*'Datos Generales'!Y266)</f>
        <v>1823.5897066042703</v>
      </c>
      <c r="Z29" s="36">
        <f>IF('Datos Generales'!Z266=0,"",Índice!$G$52*'Datos Generales'!Z266)</f>
        <v>-177.20839455454151</v>
      </c>
      <c r="AA29" s="36">
        <f>IF('Datos Generales'!AA266=0,"",Índice!$G$52*'Datos Generales'!AA266)</f>
        <v>1225.524132354157</v>
      </c>
      <c r="AB29" s="36" t="str">
        <f>IF('Datos Generales'!AB266=0,"",Índice!$G$52*'Datos Generales'!AB266)</f>
        <v/>
      </c>
      <c r="AC29" s="36" t="str">
        <f>IF('Datos Generales'!AC266=0,"",Índice!$G$52*'Datos Generales'!AC266)</f>
        <v/>
      </c>
      <c r="AD29" s="36">
        <f>IF('Datos Generales'!AD266=0,"",Índice!$G$52*'Datos Generales'!AD266)</f>
        <v>41665.609222320847</v>
      </c>
      <c r="AE29" s="36">
        <f>IF('Datos Generales'!AE266=0,"",Índice!$G$52*'Datos Generales'!AE266)</f>
        <v>16003.289020461805</v>
      </c>
      <c r="AF29" s="36" t="str">
        <f>IF('Datos Generales'!AF266=0,"",Índice!$G$52*'Datos Generales'!AF266)</f>
        <v/>
      </c>
      <c r="AG29" s="36">
        <f>IF('Datos Generales'!AG266=0,"",Índice!$G$52*'Datos Generales'!AG266)</f>
        <v>28418.762929595981</v>
      </c>
      <c r="AH29" s="36">
        <f>IF('Datos Generales'!AH266=0,"",Índice!$G$52*'Datos Generales'!AH266)</f>
        <v>65376.766002931821</v>
      </c>
      <c r="AI29" s="36" t="str">
        <f>IF('Datos Generales'!AI266=0,"",Índice!$G$52*'Datos Generales'!AI266)</f>
        <v/>
      </c>
      <c r="AJ29" s="36" t="str">
        <f>IF('Datos Generales'!AJ266=0,"",Índice!$G$52*'Datos Generales'!AJ266)</f>
        <v/>
      </c>
      <c r="AK29" s="36" t="str">
        <f>IF('Datos Generales'!AK266=0,"",Índice!$G$52*'Datos Generales'!AK266)</f>
        <v/>
      </c>
      <c r="AL29" s="36" t="str">
        <f>IF('Datos Generales'!AL266=0,"",Índice!$G$52*'Datos Generales'!AL266)</f>
        <v/>
      </c>
      <c r="AM29" s="36" t="str">
        <f>IF('Datos Generales'!AM266=0,"",Índice!$G$52*'Datos Generales'!AM266)</f>
        <v/>
      </c>
      <c r="AN29" s="36" t="str">
        <f>IF('Datos Generales'!AN266=0,"",Índice!$G$52*'Datos Generales'!AN266)</f>
        <v/>
      </c>
      <c r="AO29" s="36" t="str">
        <f>IF('Datos Generales'!AO266=0,"",Índice!$G$52*'Datos Generales'!AO266)</f>
        <v/>
      </c>
      <c r="AP29" s="36" t="str">
        <f>IF('Datos Generales'!AP266=0,"",Índice!$G$52*'Datos Generales'!AP266)</f>
        <v/>
      </c>
      <c r="AQ29" s="36">
        <f>Índice!$G$52*'Datos Generales'!AQ266</f>
        <v>413012.11065778031</v>
      </c>
      <c r="AR29" s="29"/>
      <c r="AS29" s="36">
        <f>Índice!$F$52*'Datos Generales'!AS266</f>
        <v>401844.00992255961</v>
      </c>
      <c r="AT29" s="60">
        <f t="shared" si="0"/>
        <v>2.7792129431947865E-2</v>
      </c>
      <c r="AU29" s="29"/>
      <c r="AV29" s="64">
        <f t="shared" si="1"/>
        <v>1.6404164745371274E-2</v>
      </c>
      <c r="AW29" s="64">
        <f t="shared" si="2"/>
        <v>1.6677950683064904E-2</v>
      </c>
    </row>
    <row r="30" spans="2:49" x14ac:dyDescent="0.2">
      <c r="B30" s="62" t="str">
        <f>'Datos Generales'!B267</f>
        <v>19. Transporte Aéreo</v>
      </c>
      <c r="C30" s="36" t="str">
        <f>IF('Datos Generales'!C267=0,"",Índice!$G$52*'Datos Generales'!C267)</f>
        <v/>
      </c>
      <c r="D30" s="36" t="str">
        <f>IF('Datos Generales'!D267=0,"",Índice!$G$52*'Datos Generales'!D267)</f>
        <v/>
      </c>
      <c r="E30" s="36">
        <f>IF('Datos Generales'!E267=0,"",Índice!$G$52*'Datos Generales'!E267)</f>
        <v>2816.3173244764293</v>
      </c>
      <c r="F30" s="36" t="str">
        <f>IF('Datos Generales'!F267=0,"",Índice!$G$52*'Datos Generales'!F267)</f>
        <v/>
      </c>
      <c r="G30" s="36" t="str">
        <f>IF('Datos Generales'!G267=0,"",Índice!$G$52*'Datos Generales'!G267)</f>
        <v/>
      </c>
      <c r="H30" s="36">
        <f>IF('Datos Generales'!H267=0,"",Índice!$G$52*'Datos Generales'!H267)</f>
        <v>805.78960134745068</v>
      </c>
      <c r="I30" s="36">
        <f>IF('Datos Generales'!I267=0,"",Índice!$G$52*'Datos Generales'!I267)</f>
        <v>8018.841446964886</v>
      </c>
      <c r="J30" s="36" t="str">
        <f>IF('Datos Generales'!J267=0,"",Índice!$G$52*'Datos Generales'!J267)</f>
        <v/>
      </c>
      <c r="K30" s="36" t="str">
        <f>IF('Datos Generales'!K267=0,"",Índice!$G$52*'Datos Generales'!K267)</f>
        <v/>
      </c>
      <c r="L30" s="36">
        <f>IF('Datos Generales'!L267=0,"",Índice!$G$52*'Datos Generales'!L267)</f>
        <v>92.873664260683114</v>
      </c>
      <c r="M30" s="36" t="str">
        <f>IF('Datos Generales'!M267=0,"",Índice!$G$52*'Datos Generales'!M267)</f>
        <v/>
      </c>
      <c r="N30" s="36">
        <f>IF('Datos Generales'!N267=0,"",Índice!$G$52*'Datos Generales'!N267)</f>
        <v>24.187976296463624</v>
      </c>
      <c r="O30" s="36">
        <f>IF('Datos Generales'!O267=0,"",Índice!$G$52*'Datos Generales'!O267)</f>
        <v>20.207676399577206</v>
      </c>
      <c r="P30" s="36" t="str">
        <f>IF('Datos Generales'!P267=0,"",Índice!$G$52*'Datos Generales'!P267)</f>
        <v/>
      </c>
      <c r="Q30" s="36">
        <f>IF('Datos Generales'!Q267=0,"",Índice!$G$52*'Datos Generales'!Q267)</f>
        <v>723.15585391550951</v>
      </c>
      <c r="R30" s="36" t="str">
        <f>IF('Datos Generales'!R267=0,"",Índice!$G$52*'Datos Generales'!R267)</f>
        <v/>
      </c>
      <c r="S30" s="36">
        <f>IF('Datos Generales'!S267=0,"",Índice!$G$52*'Datos Generales'!S267)</f>
        <v>1324.9635904618408</v>
      </c>
      <c r="T30" s="36" t="str">
        <f>IF('Datos Generales'!T267=0,"",Índice!$G$52*'Datos Generales'!T267)</f>
        <v/>
      </c>
      <c r="U30" s="36">
        <f>IF('Datos Generales'!U267=0,"",Índice!$G$52*'Datos Generales'!U267)</f>
        <v>36.673190502936407</v>
      </c>
      <c r="V30" s="36" t="str">
        <f>IF('Datos Generales'!V267=0,"",Índice!$G$52*'Datos Generales'!V267)</f>
        <v/>
      </c>
      <c r="W30" s="36">
        <f>IF('Datos Generales'!W267=0,"",Índice!$G$52*'Datos Generales'!W267)</f>
        <v>9161.35761565748</v>
      </c>
      <c r="X30" s="36" t="str">
        <f>IF('Datos Generales'!X267=0,"",Índice!$G$52*'Datos Generales'!X267)</f>
        <v/>
      </c>
      <c r="Y30" s="36">
        <f>IF('Datos Generales'!Y267=0,"",Índice!$G$52*'Datos Generales'!Y267)</f>
        <v>754.38589926031068</v>
      </c>
      <c r="Z30" s="36">
        <f>IF('Datos Generales'!Z267=0,"",Índice!$G$52*'Datos Generales'!Z267)</f>
        <v>39.598881025434117</v>
      </c>
      <c r="AA30" s="36">
        <f>IF('Datos Generales'!AA267=0,"",Índice!$G$52*'Datos Generales'!AA267)</f>
        <v>88.757285734843308</v>
      </c>
      <c r="AB30" s="36" t="str">
        <f>IF('Datos Generales'!AB267=0,"",Índice!$G$52*'Datos Generales'!AB267)</f>
        <v/>
      </c>
      <c r="AC30" s="36" t="str">
        <f>IF('Datos Generales'!AC267=0,"",Índice!$G$52*'Datos Generales'!AC267)</f>
        <v/>
      </c>
      <c r="AD30" s="36">
        <f>IF('Datos Generales'!AD267=0,"",Índice!$G$52*'Datos Generales'!AD267)</f>
        <v>148.05354830127945</v>
      </c>
      <c r="AE30" s="36">
        <f>IF('Datos Generales'!AE267=0,"",Índice!$G$52*'Datos Generales'!AE267)</f>
        <v>0.81647177372029112</v>
      </c>
      <c r="AF30" s="36" t="str">
        <f>IF('Datos Generales'!AF267=0,"",Índice!$G$52*'Datos Generales'!AF267)</f>
        <v/>
      </c>
      <c r="AG30" s="36">
        <f>IF('Datos Generales'!AG267=0,"",Índice!$G$52*'Datos Generales'!AG267)</f>
        <v>3359.3731129721377</v>
      </c>
      <c r="AH30" s="36" t="str">
        <f>IF('Datos Generales'!AH267=0,"",Índice!$G$52*'Datos Generales'!AH267)</f>
        <v/>
      </c>
      <c r="AI30" s="36" t="str">
        <f>IF('Datos Generales'!AI267=0,"",Índice!$G$52*'Datos Generales'!AI267)</f>
        <v/>
      </c>
      <c r="AJ30" s="36" t="str">
        <f>IF('Datos Generales'!AJ267=0,"",Índice!$G$52*'Datos Generales'!AJ267)</f>
        <v/>
      </c>
      <c r="AK30" s="36" t="str">
        <f>IF('Datos Generales'!AK267=0,"",Índice!$G$52*'Datos Generales'!AK267)</f>
        <v/>
      </c>
      <c r="AL30" s="36" t="str">
        <f>IF('Datos Generales'!AL267=0,"",Índice!$G$52*'Datos Generales'!AL267)</f>
        <v/>
      </c>
      <c r="AM30" s="36" t="str">
        <f>IF('Datos Generales'!AM267=0,"",Índice!$G$52*'Datos Generales'!AM267)</f>
        <v/>
      </c>
      <c r="AN30" s="36" t="str">
        <f>IF('Datos Generales'!AN267=0,"",Índice!$G$52*'Datos Generales'!AN267)</f>
        <v/>
      </c>
      <c r="AO30" s="36" t="str">
        <f>IF('Datos Generales'!AO267=0,"",Índice!$G$52*'Datos Generales'!AO267)</f>
        <v/>
      </c>
      <c r="AP30" s="36" t="str">
        <f>IF('Datos Generales'!AP267=0,"",Índice!$G$52*'Datos Generales'!AP267)</f>
        <v/>
      </c>
      <c r="AQ30" s="36">
        <f>Índice!$G$52*'Datos Generales'!AQ267</f>
        <v>27415.35313935098</v>
      </c>
      <c r="AR30" s="29"/>
      <c r="AS30" s="36">
        <f>Índice!$F$52*'Datos Generales'!AS267</f>
        <v>19431.271168838073</v>
      </c>
      <c r="AT30" s="60">
        <f t="shared" si="0"/>
        <v>0.41088829964541795</v>
      </c>
      <c r="AU30" s="29"/>
      <c r="AV30" s="64">
        <f t="shared" si="1"/>
        <v>1.0888929352076207E-3</v>
      </c>
      <c r="AW30" s="64">
        <f t="shared" si="2"/>
        <v>8.0646662451331654E-4</v>
      </c>
    </row>
    <row r="31" spans="2:49" x14ac:dyDescent="0.2">
      <c r="B31" s="62" t="str">
        <f>'Datos Generales'!B268</f>
        <v>20. Equipo Contratista</v>
      </c>
      <c r="C31" s="36" t="str">
        <f>IF('Datos Generales'!C268=0,"",Índice!$G$52*'Datos Generales'!C268)</f>
        <v/>
      </c>
      <c r="D31" s="36" t="str">
        <f>IF('Datos Generales'!D268=0,"",Índice!$G$52*'Datos Generales'!D268)</f>
        <v/>
      </c>
      <c r="E31" s="36">
        <f>IF('Datos Generales'!E268=0,"",Índice!$G$52*'Datos Generales'!E268)</f>
        <v>4205.407968832551</v>
      </c>
      <c r="F31" s="36" t="str">
        <f>IF('Datos Generales'!F268=0,"",Índice!$G$52*'Datos Generales'!F268)</f>
        <v/>
      </c>
      <c r="G31" s="36" t="str">
        <f>IF('Datos Generales'!G268=0,"",Índice!$G$52*'Datos Generales'!G268)</f>
        <v/>
      </c>
      <c r="H31" s="36">
        <f>IF('Datos Generales'!H268=0,"",Índice!$G$52*'Datos Generales'!H268)</f>
        <v>53410.351569343802</v>
      </c>
      <c r="I31" s="36">
        <f>IF('Datos Generales'!I268=0,"",Índice!$G$52*'Datos Generales'!I268)</f>
        <v>29367.401071687244</v>
      </c>
      <c r="J31" s="36" t="str">
        <f>IF('Datos Generales'!J268=0,"",Índice!$G$52*'Datos Generales'!J268)</f>
        <v/>
      </c>
      <c r="K31" s="36">
        <f>IF('Datos Generales'!K268=0,"",Índice!$G$52*'Datos Generales'!K268)</f>
        <v>1698.0571713947754</v>
      </c>
      <c r="L31" s="36">
        <f>IF('Datos Generales'!L268=0,"",Índice!$G$52*'Datos Generales'!L268)</f>
        <v>3917.6356882533869</v>
      </c>
      <c r="M31" s="36" t="str">
        <f>IF('Datos Generales'!M268=0,"",Índice!$G$52*'Datos Generales'!M268)</f>
        <v/>
      </c>
      <c r="N31" s="36">
        <f>IF('Datos Generales'!N268=0,"",Índice!$G$52*'Datos Generales'!N268)</f>
        <v>208.30236127038927</v>
      </c>
      <c r="O31" s="36">
        <f>IF('Datos Generales'!O268=0,"",Índice!$G$52*'Datos Generales'!O268)</f>
        <v>9688.6963225090731</v>
      </c>
      <c r="P31" s="36" t="str">
        <f>IF('Datos Generales'!P268=0,"",Índice!$G$52*'Datos Generales'!P268)</f>
        <v/>
      </c>
      <c r="Q31" s="36">
        <f>IF('Datos Generales'!Q268=0,"",Índice!$G$52*'Datos Generales'!Q268)</f>
        <v>21698.723956676648</v>
      </c>
      <c r="R31" s="36" t="str">
        <f>IF('Datos Generales'!R268=0,"",Índice!$G$52*'Datos Generales'!R268)</f>
        <v/>
      </c>
      <c r="S31" s="36">
        <f>IF('Datos Generales'!S268=0,"",Índice!$G$52*'Datos Generales'!S268)</f>
        <v>4275.3523841145898</v>
      </c>
      <c r="T31" s="36" t="str">
        <f>IF('Datos Generales'!T268=0,"",Índice!$G$52*'Datos Generales'!T268)</f>
        <v/>
      </c>
      <c r="U31" s="36">
        <f>IF('Datos Generales'!U268=0,"",Índice!$G$52*'Datos Generales'!U268)</f>
        <v>49591.713083654002</v>
      </c>
      <c r="V31" s="36" t="str">
        <f>IF('Datos Generales'!V268=0,"",Índice!$G$52*'Datos Generales'!V268)</f>
        <v/>
      </c>
      <c r="W31" s="36">
        <f>IF('Datos Generales'!W268=0,"",Índice!$G$52*'Datos Generales'!W268)</f>
        <v>441.30299369581735</v>
      </c>
      <c r="X31" s="36" t="str">
        <f>IF('Datos Generales'!X268=0,"",Índice!$G$52*'Datos Generales'!X268)</f>
        <v/>
      </c>
      <c r="Y31" s="36">
        <f>IF('Datos Generales'!Y268=0,"",Índice!$G$52*'Datos Generales'!Y268)</f>
        <v>5852.6737919704765</v>
      </c>
      <c r="Z31" s="36">
        <f>IF('Datos Generales'!Z268=0,"",Índice!$G$52*'Datos Generales'!Z268)</f>
        <v>31613.446881877288</v>
      </c>
      <c r="AA31" s="36">
        <f>IF('Datos Generales'!AA268=0,"",Índice!$G$52*'Datos Generales'!AA268)</f>
        <v>16500.860527229845</v>
      </c>
      <c r="AB31" s="36" t="str">
        <f>IF('Datos Generales'!AB268=0,"",Índice!$G$52*'Datos Generales'!AB268)</f>
        <v/>
      </c>
      <c r="AC31" s="36" t="str">
        <f>IF('Datos Generales'!AC268=0,"",Índice!$G$52*'Datos Generales'!AC268)</f>
        <v/>
      </c>
      <c r="AD31" s="36">
        <f>IF('Datos Generales'!AD268=0,"",Índice!$G$52*'Datos Generales'!AD268)</f>
        <v>-701.75748951259027</v>
      </c>
      <c r="AE31" s="36">
        <f>IF('Datos Generales'!AE268=0,"",Índice!$G$52*'Datos Generales'!AE268)</f>
        <v>-54.839687468212887</v>
      </c>
      <c r="AF31" s="36" t="str">
        <f>IF('Datos Generales'!AF268=0,"",Índice!$G$52*'Datos Generales'!AF268)</f>
        <v/>
      </c>
      <c r="AG31" s="36">
        <f>IF('Datos Generales'!AG268=0,"",Índice!$G$52*'Datos Generales'!AG268)</f>
        <v>16260.987924042271</v>
      </c>
      <c r="AH31" s="36">
        <f>IF('Datos Generales'!AH268=0,"",Índice!$G$52*'Datos Generales'!AH268)</f>
        <v>61165.302535110844</v>
      </c>
      <c r="AI31" s="36" t="str">
        <f>IF('Datos Generales'!AI268=0,"",Índice!$G$52*'Datos Generales'!AI268)</f>
        <v/>
      </c>
      <c r="AJ31" s="36" t="str">
        <f>IF('Datos Generales'!AJ268=0,"",Índice!$G$52*'Datos Generales'!AJ268)</f>
        <v/>
      </c>
      <c r="AK31" s="36" t="str">
        <f>IF('Datos Generales'!AK268=0,"",Índice!$G$52*'Datos Generales'!AK268)</f>
        <v/>
      </c>
      <c r="AL31" s="36" t="str">
        <f>IF('Datos Generales'!AL268=0,"",Índice!$G$52*'Datos Generales'!AL268)</f>
        <v/>
      </c>
      <c r="AM31" s="36" t="str">
        <f>IF('Datos Generales'!AM268=0,"",Índice!$G$52*'Datos Generales'!AM268)</f>
        <v/>
      </c>
      <c r="AN31" s="36" t="str">
        <f>IF('Datos Generales'!AN268=0,"",Índice!$G$52*'Datos Generales'!AN268)</f>
        <v/>
      </c>
      <c r="AO31" s="36" t="str">
        <f>IF('Datos Generales'!AO268=0,"",Índice!$G$52*'Datos Generales'!AO268)</f>
        <v/>
      </c>
      <c r="AP31" s="36" t="str">
        <f>IF('Datos Generales'!AP268=0,"",Índice!$G$52*'Datos Generales'!AP268)</f>
        <v/>
      </c>
      <c r="AQ31" s="36">
        <f>Índice!$G$52*'Datos Generales'!AQ268</f>
        <v>309139.6190546822</v>
      </c>
      <c r="AR31" s="29"/>
      <c r="AS31" s="36">
        <f>Índice!$F$52*'Datos Generales'!AS268</f>
        <v>323568.1070976234</v>
      </c>
      <c r="AT31" s="60">
        <f t="shared" si="0"/>
        <v>-4.4591811511843438E-2</v>
      </c>
      <c r="AU31" s="29"/>
      <c r="AV31" s="64">
        <f t="shared" si="1"/>
        <v>1.2278519465731295E-2</v>
      </c>
      <c r="AW31" s="64">
        <f t="shared" si="2"/>
        <v>1.3429223279517817E-2</v>
      </c>
    </row>
    <row r="32" spans="2:49" x14ac:dyDescent="0.2">
      <c r="B32" s="62" t="str">
        <f>'Datos Generales'!B269</f>
        <v>21. Todo Riesgo, Construcción y Montaje</v>
      </c>
      <c r="C32" s="36" t="str">
        <f>IF('Datos Generales'!C269=0,"",Índice!$G$52*'Datos Generales'!C269)</f>
        <v/>
      </c>
      <c r="D32" s="36" t="str">
        <f>IF('Datos Generales'!D269=0,"",Índice!$G$52*'Datos Generales'!D269)</f>
        <v/>
      </c>
      <c r="E32" s="36">
        <f>IF('Datos Generales'!E269=0,"",Índice!$G$52*'Datos Generales'!E269)</f>
        <v>61847.498721711381</v>
      </c>
      <c r="F32" s="36" t="str">
        <f>IF('Datos Generales'!F269=0,"",Índice!$G$52*'Datos Generales'!F269)</f>
        <v/>
      </c>
      <c r="G32" s="36" t="str">
        <f>IF('Datos Generales'!G269=0,"",Índice!$G$52*'Datos Generales'!G269)</f>
        <v/>
      </c>
      <c r="H32" s="36">
        <f>IF('Datos Generales'!H269=0,"",Índice!$G$52*'Datos Generales'!H269)</f>
        <v>32284.042365359554</v>
      </c>
      <c r="I32" s="36">
        <f>IF('Datos Generales'!I269=0,"",Índice!$G$52*'Datos Generales'!I269)</f>
        <v>22662.704964182405</v>
      </c>
      <c r="J32" s="36" t="str">
        <f>IF('Datos Generales'!J269=0,"",Índice!$G$52*'Datos Generales'!J269)</f>
        <v/>
      </c>
      <c r="K32" s="36">
        <f>IF('Datos Generales'!K269=0,"",Índice!$G$52*'Datos Generales'!K269)</f>
        <v>17671.647031087505</v>
      </c>
      <c r="L32" s="36">
        <f>IF('Datos Generales'!L269=0,"",Índice!$G$52*'Datos Generales'!L269)</f>
        <v>10248.489782366047</v>
      </c>
      <c r="M32" s="36" t="str">
        <f>IF('Datos Generales'!M269=0,"",Índice!$G$52*'Datos Generales'!M269)</f>
        <v/>
      </c>
      <c r="N32" s="36">
        <f>IF('Datos Generales'!N269=0,"",Índice!$G$52*'Datos Generales'!N269)</f>
        <v>14834.033401179871</v>
      </c>
      <c r="O32" s="36">
        <f>IF('Datos Generales'!O269=0,"",Índice!$G$52*'Datos Generales'!O269)</f>
        <v>2636.3193180283433</v>
      </c>
      <c r="P32" s="36" t="str">
        <f>IF('Datos Generales'!P269=0,"",Índice!$G$52*'Datos Generales'!P269)</f>
        <v/>
      </c>
      <c r="Q32" s="36">
        <f>IF('Datos Generales'!Q269=0,"",Índice!$G$52*'Datos Generales'!Q269)</f>
        <v>27700.676004608984</v>
      </c>
      <c r="R32" s="36" t="str">
        <f>IF('Datos Generales'!R269=0,"",Índice!$G$52*'Datos Generales'!R269)</f>
        <v/>
      </c>
      <c r="S32" s="36">
        <f>IF('Datos Generales'!S269=0,"",Índice!$G$52*'Datos Generales'!S269)</f>
        <v>6639.684542522361</v>
      </c>
      <c r="T32" s="36" t="str">
        <f>IF('Datos Generales'!T269=0,"",Índice!$G$52*'Datos Generales'!T269)</f>
        <v/>
      </c>
      <c r="U32" s="36">
        <f>IF('Datos Generales'!U269=0,"",Índice!$G$52*'Datos Generales'!U269)</f>
        <v>68304.735842464492</v>
      </c>
      <c r="V32" s="36" t="str">
        <f>IF('Datos Generales'!V269=0,"",Índice!$G$52*'Datos Generales'!V269)</f>
        <v/>
      </c>
      <c r="W32" s="36">
        <f>IF('Datos Generales'!W269=0,"",Índice!$G$52*'Datos Generales'!W269)</f>
        <v>18913.296480972636</v>
      </c>
      <c r="X32" s="36" t="str">
        <f>IF('Datos Generales'!X269=0,"",Índice!$G$52*'Datos Generales'!X269)</f>
        <v/>
      </c>
      <c r="Y32" s="36">
        <f>IF('Datos Generales'!Y269=0,"",Índice!$G$52*'Datos Generales'!Y269)</f>
        <v>13124.681703581964</v>
      </c>
      <c r="Z32" s="36">
        <f>IF('Datos Generales'!Z269=0,"",Índice!$G$52*'Datos Generales'!Z269)</f>
        <v>3976.7958721908694</v>
      </c>
      <c r="AA32" s="36">
        <f>IF('Datos Generales'!AA269=0,"",Índice!$G$52*'Datos Generales'!AA269)</f>
        <v>8915.7697100538644</v>
      </c>
      <c r="AB32" s="36" t="str">
        <f>IF('Datos Generales'!AB269=0,"",Índice!$G$52*'Datos Generales'!AB269)</f>
        <v/>
      </c>
      <c r="AC32" s="36" t="str">
        <f>IF('Datos Generales'!AC269=0,"",Índice!$G$52*'Datos Generales'!AC269)</f>
        <v/>
      </c>
      <c r="AD32" s="36">
        <f>IF('Datos Generales'!AD269=0,"",Índice!$G$52*'Datos Generales'!AD269)</f>
        <v>12797.24250266289</v>
      </c>
      <c r="AE32" s="36">
        <f>IF('Datos Generales'!AE269=0,"",Índice!$G$52*'Datos Generales'!AE269)</f>
        <v>11772.536406986686</v>
      </c>
      <c r="AF32" s="36" t="str">
        <f>IF('Datos Generales'!AF269=0,"",Índice!$G$52*'Datos Generales'!AF269)</f>
        <v/>
      </c>
      <c r="AG32" s="36">
        <f>IF('Datos Generales'!AG269=0,"",Índice!$G$52*'Datos Generales'!AG269)</f>
        <v>91428.713339141628</v>
      </c>
      <c r="AH32" s="36">
        <f>IF('Datos Generales'!AH269=0,"",Índice!$G$52*'Datos Generales'!AH269)</f>
        <v>10560.484058898914</v>
      </c>
      <c r="AI32" s="36" t="str">
        <f>IF('Datos Generales'!AI269=0,"",Índice!$G$52*'Datos Generales'!AI269)</f>
        <v/>
      </c>
      <c r="AJ32" s="36" t="str">
        <f>IF('Datos Generales'!AJ269=0,"",Índice!$G$52*'Datos Generales'!AJ269)</f>
        <v/>
      </c>
      <c r="AK32" s="36" t="str">
        <f>IF('Datos Generales'!AK269=0,"",Índice!$G$52*'Datos Generales'!AK269)</f>
        <v/>
      </c>
      <c r="AL32" s="36" t="str">
        <f>IF('Datos Generales'!AL269=0,"",Índice!$G$52*'Datos Generales'!AL269)</f>
        <v/>
      </c>
      <c r="AM32" s="36" t="str">
        <f>IF('Datos Generales'!AM269=0,"",Índice!$G$52*'Datos Generales'!AM269)</f>
        <v/>
      </c>
      <c r="AN32" s="36" t="str">
        <f>IF('Datos Generales'!AN269=0,"",Índice!$G$52*'Datos Generales'!AN269)</f>
        <v/>
      </c>
      <c r="AO32" s="36" t="str">
        <f>IF('Datos Generales'!AO269=0,"",Índice!$G$52*'Datos Generales'!AO269)</f>
        <v/>
      </c>
      <c r="AP32" s="36" t="str">
        <f>IF('Datos Generales'!AP269=0,"",Índice!$G$52*'Datos Generales'!AP269)</f>
        <v/>
      </c>
      <c r="AQ32" s="36">
        <f>Índice!$G$52*'Datos Generales'!AQ269</f>
        <v>436319.35204800038</v>
      </c>
      <c r="AR32" s="29"/>
      <c r="AS32" s="36">
        <f>Índice!$F$52*'Datos Generales'!AS269</f>
        <v>332702.06514844327</v>
      </c>
      <c r="AT32" s="60">
        <f t="shared" si="0"/>
        <v>0.31144167035249892</v>
      </c>
      <c r="AU32" s="29"/>
      <c r="AV32" s="64">
        <f t="shared" si="1"/>
        <v>1.7329890208763576E-2</v>
      </c>
      <c r="AW32" s="64">
        <f t="shared" si="2"/>
        <v>1.3808314912467912E-2</v>
      </c>
    </row>
    <row r="33" spans="2:49" x14ac:dyDescent="0.2">
      <c r="B33" s="62" t="str">
        <f>'Datos Generales'!B270</f>
        <v>22. Avería de Maquinaria</v>
      </c>
      <c r="C33" s="36" t="str">
        <f>IF('Datos Generales'!C270=0,"",Índice!$G$52*'Datos Generales'!C270)</f>
        <v/>
      </c>
      <c r="D33" s="36" t="str">
        <f>IF('Datos Generales'!D270=0,"",Índice!$G$52*'Datos Generales'!D270)</f>
        <v/>
      </c>
      <c r="E33" s="36">
        <f>IF('Datos Generales'!E270=0,"",Índice!$G$52*'Datos Generales'!E270)</f>
        <v>-616.9124643601566</v>
      </c>
      <c r="F33" s="36" t="str">
        <f>IF('Datos Generales'!F270=0,"",Índice!$G$52*'Datos Generales'!F270)</f>
        <v/>
      </c>
      <c r="G33" s="36" t="str">
        <f>IF('Datos Generales'!G270=0,"",Índice!$G$52*'Datos Generales'!G270)</f>
        <v/>
      </c>
      <c r="H33" s="36">
        <f>IF('Datos Generales'!H270=0,"",Índice!$G$52*'Datos Generales'!H270)</f>
        <v>208.47245955658099</v>
      </c>
      <c r="I33" s="36">
        <f>IF('Datos Generales'!I270=0,"",Índice!$G$52*'Datos Generales'!I270)</f>
        <v>750.33756004894758</v>
      </c>
      <c r="J33" s="36" t="str">
        <f>IF('Datos Generales'!J270=0,"",Índice!$G$52*'Datos Generales'!J270)</f>
        <v/>
      </c>
      <c r="K33" s="36">
        <f>IF('Datos Generales'!K270=0,"",Índice!$G$52*'Datos Generales'!K270)</f>
        <v>114.88438249389263</v>
      </c>
      <c r="L33" s="36" t="str">
        <f>IF('Datos Generales'!L270=0,"",Índice!$G$52*'Datos Generales'!L270)</f>
        <v/>
      </c>
      <c r="M33" s="36" t="str">
        <f>IF('Datos Generales'!M270=0,"",Índice!$G$52*'Datos Generales'!M270)</f>
        <v/>
      </c>
      <c r="N33" s="36" t="str">
        <f>IF('Datos Generales'!N270=0,"",Índice!$G$52*'Datos Generales'!N270)</f>
        <v/>
      </c>
      <c r="O33" s="36" t="str">
        <f>IF('Datos Generales'!O270=0,"",Índice!$G$52*'Datos Generales'!O270)</f>
        <v/>
      </c>
      <c r="P33" s="36" t="str">
        <f>IF('Datos Generales'!P270=0,"",Índice!$G$52*'Datos Generales'!P270)</f>
        <v/>
      </c>
      <c r="Q33" s="36">
        <f>IF('Datos Generales'!Q270=0,"",Índice!$G$52*'Datos Generales'!Q270)</f>
        <v>294.1339564827349</v>
      </c>
      <c r="R33" s="36" t="str">
        <f>IF('Datos Generales'!R270=0,"",Índice!$G$52*'Datos Generales'!R270)</f>
        <v/>
      </c>
      <c r="S33" s="36">
        <f>IF('Datos Generales'!S270=0,"",Índice!$G$52*'Datos Generales'!S270)</f>
        <v>7.5183442496743478</v>
      </c>
      <c r="T33" s="36" t="str">
        <f>IF('Datos Generales'!T270=0,"",Índice!$G$52*'Datos Generales'!T270)</f>
        <v/>
      </c>
      <c r="U33" s="36">
        <f>IF('Datos Generales'!U270=0,"",Índice!$G$52*'Datos Generales'!U270)</f>
        <v>501.14357077806704</v>
      </c>
      <c r="V33" s="36" t="str">
        <f>IF('Datos Generales'!V270=0,"",Índice!$G$52*'Datos Generales'!V270)</f>
        <v/>
      </c>
      <c r="W33" s="36">
        <f>IF('Datos Generales'!W270=0,"",Índice!$G$52*'Datos Generales'!W270)</f>
        <v>13.301685980193076</v>
      </c>
      <c r="X33" s="36" t="str">
        <f>IF('Datos Generales'!X270=0,"",Índice!$G$52*'Datos Generales'!X270)</f>
        <v/>
      </c>
      <c r="Y33" s="36">
        <f>IF('Datos Generales'!Y270=0,"",Índice!$G$52*'Datos Generales'!Y270)</f>
        <v>10.784231344555511</v>
      </c>
      <c r="Z33" s="36">
        <f>IF('Datos Generales'!Z270=0,"",Índice!$G$52*'Datos Generales'!Z270)</f>
        <v>6244.4781843845012</v>
      </c>
      <c r="AA33" s="36">
        <f>IF('Datos Generales'!AA270=0,"",Índice!$G$52*'Datos Generales'!AA270)</f>
        <v>486.24296090767172</v>
      </c>
      <c r="AB33" s="36" t="str">
        <f>IF('Datos Generales'!AB270=0,"",Índice!$G$52*'Datos Generales'!AB270)</f>
        <v/>
      </c>
      <c r="AC33" s="36" t="str">
        <f>IF('Datos Generales'!AC270=0,"",Índice!$G$52*'Datos Generales'!AC270)</f>
        <v/>
      </c>
      <c r="AD33" s="36" t="str">
        <f>IF('Datos Generales'!AD270=0,"",Índice!$G$52*'Datos Generales'!AD270)</f>
        <v/>
      </c>
      <c r="AE33" s="36" t="str">
        <f>IF('Datos Generales'!AE270=0,"",Índice!$G$52*'Datos Generales'!AE270)</f>
        <v/>
      </c>
      <c r="AF33" s="36" t="str">
        <f>IF('Datos Generales'!AF270=0,"",Índice!$G$52*'Datos Generales'!AF270)</f>
        <v/>
      </c>
      <c r="AG33" s="36">
        <f>IF('Datos Generales'!AG270=0,"",Índice!$G$52*'Datos Generales'!AG270)</f>
        <v>3495.4517419255199</v>
      </c>
      <c r="AH33" s="36" t="str">
        <f>IF('Datos Generales'!AH270=0,"",Índice!$G$52*'Datos Generales'!AH270)</f>
        <v/>
      </c>
      <c r="AI33" s="36" t="str">
        <f>IF('Datos Generales'!AI270=0,"",Índice!$G$52*'Datos Generales'!AI270)</f>
        <v/>
      </c>
      <c r="AJ33" s="36" t="str">
        <f>IF('Datos Generales'!AJ270=0,"",Índice!$G$52*'Datos Generales'!AJ270)</f>
        <v/>
      </c>
      <c r="AK33" s="36" t="str">
        <f>IF('Datos Generales'!AK270=0,"",Índice!$G$52*'Datos Generales'!AK270)</f>
        <v/>
      </c>
      <c r="AL33" s="36" t="str">
        <f>IF('Datos Generales'!AL270=0,"",Índice!$G$52*'Datos Generales'!AL270)</f>
        <v/>
      </c>
      <c r="AM33" s="36" t="str">
        <f>IF('Datos Generales'!AM270=0,"",Índice!$G$52*'Datos Generales'!AM270)</f>
        <v/>
      </c>
      <c r="AN33" s="36" t="str">
        <f>IF('Datos Generales'!AN270=0,"",Índice!$G$52*'Datos Generales'!AN270)</f>
        <v/>
      </c>
      <c r="AO33" s="36" t="str">
        <f>IF('Datos Generales'!AO270=0,"",Índice!$G$52*'Datos Generales'!AO270)</f>
        <v/>
      </c>
      <c r="AP33" s="36" t="str">
        <f>IF('Datos Generales'!AP270=0,"",Índice!$G$52*'Datos Generales'!AP270)</f>
        <v/>
      </c>
      <c r="AQ33" s="36">
        <f>Índice!$G$52*'Datos Generales'!AQ270</f>
        <v>11509.836613792182</v>
      </c>
      <c r="AR33" s="29"/>
      <c r="AS33" s="36">
        <f>Índice!$F$52*'Datos Generales'!AS270</f>
        <v>6380.4617612892898</v>
      </c>
      <c r="AT33" s="60">
        <f t="shared" si="0"/>
        <v>0.8039190648587804</v>
      </c>
      <c r="AU33" s="29"/>
      <c r="AV33" s="64">
        <f t="shared" si="1"/>
        <v>4.5715186342658987E-4</v>
      </c>
      <c r="AW33" s="64">
        <f t="shared" si="2"/>
        <v>2.6481177761109677E-4</v>
      </c>
    </row>
    <row r="34" spans="2:49" x14ac:dyDescent="0.2">
      <c r="B34" s="62" t="str">
        <f>'Datos Generales'!B271</f>
        <v>23. Equipo Electrónico</v>
      </c>
      <c r="C34" s="36" t="str">
        <f>IF('Datos Generales'!C271=0,"",Índice!$G$52*'Datos Generales'!C271)</f>
        <v/>
      </c>
      <c r="D34" s="36" t="str">
        <f>IF('Datos Generales'!D271=0,"",Índice!$G$52*'Datos Generales'!D271)</f>
        <v/>
      </c>
      <c r="E34" s="36">
        <f>IF('Datos Generales'!E271=0,"",Índice!$G$52*'Datos Generales'!E271)</f>
        <v>22520.638875555076</v>
      </c>
      <c r="F34" s="36" t="str">
        <f>IF('Datos Generales'!F271=0,"",Índice!$G$52*'Datos Generales'!F271)</f>
        <v/>
      </c>
      <c r="G34" s="36" t="str">
        <f>IF('Datos Generales'!G271=0,"",Índice!$G$52*'Datos Generales'!G271)</f>
        <v/>
      </c>
      <c r="H34" s="36">
        <f>IF('Datos Generales'!H271=0,"",Índice!$G$52*'Datos Generales'!H271)</f>
        <v>971.49935175543135</v>
      </c>
      <c r="I34" s="36">
        <f>IF('Datos Generales'!I271=0,"",Índice!$G$52*'Datos Generales'!I271)</f>
        <v>57896.319651420985</v>
      </c>
      <c r="J34" s="36" t="str">
        <f>IF('Datos Generales'!J271=0,"",Índice!$G$52*'Datos Generales'!J271)</f>
        <v/>
      </c>
      <c r="K34" s="36">
        <f>IF('Datos Generales'!K271=0,"",Índice!$G$52*'Datos Generales'!K271)</f>
        <v>1214.6038223806481</v>
      </c>
      <c r="L34" s="36">
        <f>IF('Datos Generales'!L271=0,"",Índice!$G$52*'Datos Generales'!L271)</f>
        <v>44.565750982232558</v>
      </c>
      <c r="M34" s="36" t="str">
        <f>IF('Datos Generales'!M271=0,"",Índice!$G$52*'Datos Generales'!M271)</f>
        <v/>
      </c>
      <c r="N34" s="36" t="str">
        <f>IF('Datos Generales'!N271=0,"",Índice!$G$52*'Datos Generales'!N271)</f>
        <v/>
      </c>
      <c r="O34" s="36">
        <f>IF('Datos Generales'!O271=0,"",Índice!$G$52*'Datos Generales'!O271)</f>
        <v>123.86557200481583</v>
      </c>
      <c r="P34" s="36" t="str">
        <f>IF('Datos Generales'!P271=0,"",Índice!$G$52*'Datos Generales'!P271)</f>
        <v/>
      </c>
      <c r="Q34" s="36">
        <f>IF('Datos Generales'!Q271=0,"",Índice!$G$52*'Datos Generales'!Q271)</f>
        <v>6246.0430886174654</v>
      </c>
      <c r="R34" s="36" t="str">
        <f>IF('Datos Generales'!R271=0,"",Índice!$G$52*'Datos Generales'!R271)</f>
        <v/>
      </c>
      <c r="S34" s="36">
        <f>IF('Datos Generales'!S271=0,"",Índice!$G$52*'Datos Generales'!S271)</f>
        <v>39.734959654387502</v>
      </c>
      <c r="T34" s="36" t="str">
        <f>IF('Datos Generales'!T271=0,"",Índice!$G$52*'Datos Generales'!T271)</f>
        <v/>
      </c>
      <c r="U34" s="36">
        <f>IF('Datos Generales'!U271=0,"",Índice!$G$52*'Datos Generales'!U271)</f>
        <v>2288.7744996814063</v>
      </c>
      <c r="V34" s="36" t="str">
        <f>IF('Datos Generales'!V271=0,"",Índice!$G$52*'Datos Generales'!V271)</f>
        <v/>
      </c>
      <c r="W34" s="36">
        <f>IF('Datos Generales'!W271=0,"",Índice!$G$52*'Datos Generales'!W271)</f>
        <v>31.434163288231208</v>
      </c>
      <c r="X34" s="36" t="str">
        <f>IF('Datos Generales'!X271=0,"",Índice!$G$52*'Datos Generales'!X271)</f>
        <v/>
      </c>
      <c r="Y34" s="36">
        <f>IF('Datos Generales'!Y271=0,"",Índice!$G$52*'Datos Generales'!Y271)</f>
        <v>658.17830859026969</v>
      </c>
      <c r="Z34" s="36">
        <f>IF('Datos Generales'!Z271=0,"",Índice!$G$52*'Datos Generales'!Z271)</f>
        <v>6828.7998171103236</v>
      </c>
      <c r="AA34" s="36">
        <f>IF('Datos Generales'!AA271=0,"",Índice!$G$52*'Datos Generales'!AA271)</f>
        <v>2452.7152279129928</v>
      </c>
      <c r="AB34" s="36" t="str">
        <f>IF('Datos Generales'!AB271=0,"",Índice!$G$52*'Datos Generales'!AB271)</f>
        <v/>
      </c>
      <c r="AC34" s="36" t="str">
        <f>IF('Datos Generales'!AC271=0,"",Índice!$G$52*'Datos Generales'!AC271)</f>
        <v/>
      </c>
      <c r="AD34" s="36">
        <f>IF('Datos Generales'!AD271=0,"",Índice!$G$52*'Datos Generales'!AD271)</f>
        <v>-0.27215725790676371</v>
      </c>
      <c r="AE34" s="36" t="str">
        <f>IF('Datos Generales'!AE271=0,"",Índice!$G$52*'Datos Generales'!AE271)</f>
        <v/>
      </c>
      <c r="AF34" s="36" t="str">
        <f>IF('Datos Generales'!AF271=0,"",Índice!$G$52*'Datos Generales'!AF271)</f>
        <v/>
      </c>
      <c r="AG34" s="36">
        <f>IF('Datos Generales'!AG271=0,"",Índice!$G$52*'Datos Generales'!AG271)</f>
        <v>2640.6398144976133</v>
      </c>
      <c r="AH34" s="36">
        <f>IF('Datos Generales'!AH271=0,"",Índice!$G$52*'Datos Generales'!AH271)</f>
        <v>74.400990380261533</v>
      </c>
      <c r="AI34" s="36" t="str">
        <f>IF('Datos Generales'!AI271=0,"",Índice!$G$52*'Datos Generales'!AI271)</f>
        <v/>
      </c>
      <c r="AJ34" s="36">
        <f>IF('Datos Generales'!AJ271=0,"",Índice!$G$52*'Datos Generales'!AJ271)</f>
        <v>1342.7898908547338</v>
      </c>
      <c r="AK34" s="36" t="str">
        <f>IF('Datos Generales'!AK271=0,"",Índice!$G$52*'Datos Generales'!AK271)</f>
        <v/>
      </c>
      <c r="AL34" s="36" t="str">
        <f>IF('Datos Generales'!AL271=0,"",Índice!$G$52*'Datos Generales'!AL271)</f>
        <v/>
      </c>
      <c r="AM34" s="36" t="str">
        <f>IF('Datos Generales'!AM271=0,"",Índice!$G$52*'Datos Generales'!AM271)</f>
        <v/>
      </c>
      <c r="AN34" s="36" t="str">
        <f>IF('Datos Generales'!AN271=0,"",Índice!$G$52*'Datos Generales'!AN271)</f>
        <v/>
      </c>
      <c r="AO34" s="36" t="str">
        <f>IF('Datos Generales'!AO271=0,"",Índice!$G$52*'Datos Generales'!AO271)</f>
        <v/>
      </c>
      <c r="AP34" s="36" t="str">
        <f>IF('Datos Generales'!AP271=0,"",Índice!$G$52*'Datos Generales'!AP271)</f>
        <v/>
      </c>
      <c r="AQ34" s="36">
        <f>Índice!$G$52*'Datos Generales'!AQ271</f>
        <v>105374.73162742896</v>
      </c>
      <c r="AR34" s="29"/>
      <c r="AS34" s="36">
        <f>Índice!$F$52*'Datos Generales'!AS271</f>
        <v>70314.496462273222</v>
      </c>
      <c r="AT34" s="60">
        <f t="shared" si="0"/>
        <v>0.49862029779260486</v>
      </c>
      <c r="AU34" s="29"/>
      <c r="AV34" s="64">
        <f t="shared" si="1"/>
        <v>4.1853117935515593E-3</v>
      </c>
      <c r="AW34" s="64">
        <f t="shared" si="2"/>
        <v>2.9183008215758369E-3</v>
      </c>
    </row>
    <row r="35" spans="2:49" x14ac:dyDescent="0.2">
      <c r="B35" s="62" t="str">
        <f>'Datos Generales'!B272</f>
        <v>24. Garantía</v>
      </c>
      <c r="C35" s="36" t="str">
        <f>IF('Datos Generales'!C272=0,"",Índice!$G$52*'Datos Generales'!C272)</f>
        <v/>
      </c>
      <c r="D35" s="36">
        <f>IF('Datos Generales'!D272=0,"",Índice!$G$52*'Datos Generales'!D272)</f>
        <v>111290.71600152001</v>
      </c>
      <c r="E35" s="36">
        <f>IF('Datos Generales'!E272=0,"",Índice!$G$52*'Datos Generales'!E272)</f>
        <v>6634.6836529083239</v>
      </c>
      <c r="F35" s="36" t="str">
        <f>IF('Datos Generales'!F272=0,"",Índice!$G$52*'Datos Generales'!F272)</f>
        <v/>
      </c>
      <c r="G35" s="36">
        <f>IF('Datos Generales'!G272=0,"",Índice!$G$52*'Datos Generales'!G272)</f>
        <v>34057.623175823457</v>
      </c>
      <c r="H35" s="36">
        <f>IF('Datos Generales'!H272=0,"",Índice!$G$52*'Datos Generales'!H272)</f>
        <v>5078.0802163105891</v>
      </c>
      <c r="I35" s="36">
        <f>IF('Datos Generales'!I272=0,"",Índice!$G$52*'Datos Generales'!I272)</f>
        <v>22833.68776146233</v>
      </c>
      <c r="J35" s="36" t="str">
        <f>IF('Datos Generales'!J272=0,"",Índice!$G$52*'Datos Generales'!J272)</f>
        <v/>
      </c>
      <c r="K35" s="36">
        <f>IF('Datos Generales'!K272=0,"",Índice!$G$52*'Datos Generales'!K272)</f>
        <v>20228.632508436025</v>
      </c>
      <c r="L35" s="36">
        <f>IF('Datos Generales'!L272=0,"",Índice!$G$52*'Datos Generales'!L272)</f>
        <v>19941.846797916773</v>
      </c>
      <c r="M35" s="36">
        <f>IF('Datos Generales'!M272=0,"",Índice!$G$52*'Datos Generales'!M272)</f>
        <v>55085.513511417172</v>
      </c>
      <c r="N35" s="36" t="str">
        <f>IF('Datos Generales'!N272=0,"",Índice!$G$52*'Datos Generales'!N272)</f>
        <v/>
      </c>
      <c r="O35" s="36" t="str">
        <f>IF('Datos Generales'!O272=0,"",Índice!$G$52*'Datos Generales'!O272)</f>
        <v/>
      </c>
      <c r="P35" s="36">
        <f>IF('Datos Generales'!P272=0,"",Índice!$G$52*'Datos Generales'!P272)</f>
        <v>14793.958244953099</v>
      </c>
      <c r="Q35" s="36">
        <f>IF('Datos Generales'!Q272=0,"",Índice!$G$52*'Datos Generales'!Q272)</f>
        <v>53993.312415780092</v>
      </c>
      <c r="R35" s="36" t="str">
        <f>IF('Datos Generales'!R272=0,"",Índice!$G$52*'Datos Generales'!R272)</f>
        <v/>
      </c>
      <c r="S35" s="36">
        <f>IF('Datos Generales'!S272=0,"",Índice!$G$52*'Datos Generales'!S272)</f>
        <v>24519.089620364441</v>
      </c>
      <c r="T35" s="36" t="str">
        <f>IF('Datos Generales'!T272=0,"",Índice!$G$52*'Datos Generales'!T272)</f>
        <v/>
      </c>
      <c r="U35" s="36">
        <f>IF('Datos Generales'!U272=0,"",Índice!$G$52*'Datos Generales'!U272)</f>
        <v>56452.287260624937</v>
      </c>
      <c r="V35" s="36" t="str">
        <f>IF('Datos Generales'!V272=0,"",Índice!$G$52*'Datos Generales'!V272)</f>
        <v/>
      </c>
      <c r="W35" s="36" t="str">
        <f>IF('Datos Generales'!W272=0,"",Índice!$G$52*'Datos Generales'!W272)</f>
        <v/>
      </c>
      <c r="X35" s="36">
        <f>IF('Datos Generales'!X272=0,"",Índice!$G$52*'Datos Generales'!X272)</f>
        <v>23152.79214635801</v>
      </c>
      <c r="Y35" s="36">
        <f>IF('Datos Generales'!Y272=0,"",Índice!$G$52*'Datos Generales'!Y272)</f>
        <v>79989.399474804537</v>
      </c>
      <c r="Z35" s="36" t="str">
        <f>IF('Datos Generales'!Z272=0,"",Índice!$G$52*'Datos Generales'!Z272)</f>
        <v/>
      </c>
      <c r="AA35" s="36">
        <f>IF('Datos Generales'!AA272=0,"",Índice!$G$52*'Datos Generales'!AA272)</f>
        <v>6179.9428946033604</v>
      </c>
      <c r="AB35" s="36" t="str">
        <f>IF('Datos Generales'!AB272=0,"",Índice!$G$52*'Datos Generales'!AB272)</f>
        <v/>
      </c>
      <c r="AC35" s="36">
        <f>IF('Datos Generales'!AC272=0,"",Índice!$G$52*'Datos Generales'!AC272)</f>
        <v>794.73321274498835</v>
      </c>
      <c r="AD35" s="36">
        <f>IF('Datos Generales'!AD272=0,"",Índice!$G$52*'Datos Generales'!AD272)</f>
        <v>1919.6612186453578</v>
      </c>
      <c r="AE35" s="36" t="str">
        <f>IF('Datos Generales'!AE272=0,"",Índice!$G$52*'Datos Generales'!AE272)</f>
        <v/>
      </c>
      <c r="AF35" s="36">
        <f>IF('Datos Generales'!AF272=0,"",Índice!$G$52*'Datos Generales'!AF272)</f>
        <v>35405.856211836326</v>
      </c>
      <c r="AG35" s="36">
        <f>IF('Datos Generales'!AG272=0,"",Índice!$G$52*'Datos Generales'!AG272)</f>
        <v>53050.253497475918</v>
      </c>
      <c r="AH35" s="36">
        <f>IF('Datos Generales'!AH272=0,"",Índice!$G$52*'Datos Generales'!AH272)</f>
        <v>30.82180945794099</v>
      </c>
      <c r="AI35" s="36" t="str">
        <f>IF('Datos Generales'!AI272=0,"",Índice!$G$52*'Datos Generales'!AI272)</f>
        <v/>
      </c>
      <c r="AJ35" s="36" t="str">
        <f>IF('Datos Generales'!AJ272=0,"",Índice!$G$52*'Datos Generales'!AJ272)</f>
        <v/>
      </c>
      <c r="AK35" s="36" t="str">
        <f>IF('Datos Generales'!AK272=0,"",Índice!$G$52*'Datos Generales'!AK272)</f>
        <v/>
      </c>
      <c r="AL35" s="36" t="str">
        <f>IF('Datos Generales'!AL272=0,"",Índice!$G$52*'Datos Generales'!AL272)</f>
        <v/>
      </c>
      <c r="AM35" s="36" t="str">
        <f>IF('Datos Generales'!AM272=0,"",Índice!$G$52*'Datos Generales'!AM272)</f>
        <v/>
      </c>
      <c r="AN35" s="36" t="str">
        <f>IF('Datos Generales'!AN272=0,"",Índice!$G$52*'Datos Generales'!AN272)</f>
        <v/>
      </c>
      <c r="AO35" s="36" t="str">
        <f>IF('Datos Generales'!AO272=0,"",Índice!$G$52*'Datos Generales'!AO272)</f>
        <v/>
      </c>
      <c r="AP35" s="36" t="str">
        <f>IF('Datos Generales'!AP272=0,"",Índice!$G$52*'Datos Generales'!AP272)</f>
        <v/>
      </c>
      <c r="AQ35" s="36">
        <f>Índice!$G$52*'Datos Generales'!AQ272</f>
        <v>625432.89163344365</v>
      </c>
      <c r="AR35" s="29"/>
      <c r="AS35" s="36">
        <f>Índice!$F$52*'Datos Generales'!AS272</f>
        <v>515998.86843097256</v>
      </c>
      <c r="AT35" s="60">
        <f t="shared" si="0"/>
        <v>0.21208190540268701</v>
      </c>
      <c r="AU35" s="29"/>
      <c r="AV35" s="64">
        <f t="shared" si="1"/>
        <v>2.4841170335632327E-2</v>
      </c>
      <c r="AW35" s="64">
        <f t="shared" si="2"/>
        <v>2.1415781914647682E-2</v>
      </c>
    </row>
    <row r="36" spans="2:49" x14ac:dyDescent="0.2">
      <c r="B36" s="62" t="str">
        <f>'Datos Generales'!B273</f>
        <v>25. Fidelidad</v>
      </c>
      <c r="C36" s="36" t="str">
        <f>IF('Datos Generales'!C273=0,"",Índice!$G$52*'Datos Generales'!C273)</f>
        <v/>
      </c>
      <c r="D36" s="36" t="str">
        <f>IF('Datos Generales'!D273=0,"",Índice!$G$52*'Datos Generales'!D273)</f>
        <v/>
      </c>
      <c r="E36" s="36">
        <f>IF('Datos Generales'!E273=0,"",Índice!$G$52*'Datos Generales'!E273)</f>
        <v>3494.0909556359857</v>
      </c>
      <c r="F36" s="36" t="str">
        <f>IF('Datos Generales'!F273=0,"",Índice!$G$52*'Datos Generales'!F273)</f>
        <v/>
      </c>
      <c r="G36" s="36" t="str">
        <f>IF('Datos Generales'!G273=0,"",Índice!$G$52*'Datos Generales'!G273)</f>
        <v/>
      </c>
      <c r="H36" s="36">
        <f>IF('Datos Generales'!H273=0,"",Índice!$G$52*'Datos Generales'!H273)</f>
        <v>-2.3133366922074914</v>
      </c>
      <c r="I36" s="36" t="str">
        <f>IF('Datos Generales'!I273=0,"",Índice!$G$52*'Datos Generales'!I273)</f>
        <v/>
      </c>
      <c r="J36" s="36" t="str">
        <f>IF('Datos Generales'!J273=0,"",Índice!$G$52*'Datos Generales'!J273)</f>
        <v/>
      </c>
      <c r="K36" s="36">
        <f>IF('Datos Generales'!K273=0,"",Índice!$G$52*'Datos Generales'!K273)</f>
        <v>26.467293331432771</v>
      </c>
      <c r="L36" s="36" t="str">
        <f>IF('Datos Generales'!L273=0,"",Índice!$G$52*'Datos Generales'!L273)</f>
        <v/>
      </c>
      <c r="M36" s="36" t="str">
        <f>IF('Datos Generales'!M273=0,"",Índice!$G$52*'Datos Generales'!M273)</f>
        <v/>
      </c>
      <c r="N36" s="36" t="str">
        <f>IF('Datos Generales'!N273=0,"",Índice!$G$52*'Datos Generales'!N273)</f>
        <v/>
      </c>
      <c r="O36" s="36" t="str">
        <f>IF('Datos Generales'!O273=0,"",Índice!$G$52*'Datos Generales'!O273)</f>
        <v/>
      </c>
      <c r="P36" s="36" t="str">
        <f>IF('Datos Generales'!P273=0,"",Índice!$G$52*'Datos Generales'!P273)</f>
        <v/>
      </c>
      <c r="Q36" s="36">
        <f>IF('Datos Generales'!Q273=0,"",Índice!$G$52*'Datos Generales'!Q273)</f>
        <v>33159.504224731136</v>
      </c>
      <c r="R36" s="36" t="str">
        <f>IF('Datos Generales'!R273=0,"",Índice!$G$52*'Datos Generales'!R273)</f>
        <v/>
      </c>
      <c r="S36" s="36">
        <f>IF('Datos Generales'!S273=0,"",Índice!$G$52*'Datos Generales'!S273)</f>
        <v>0.30617691514510914</v>
      </c>
      <c r="T36" s="36" t="str">
        <f>IF('Datos Generales'!T273=0,"",Índice!$G$52*'Datos Generales'!T273)</f>
        <v/>
      </c>
      <c r="U36" s="36" t="str">
        <f>IF('Datos Generales'!U273=0,"",Índice!$G$52*'Datos Generales'!U273)</f>
        <v/>
      </c>
      <c r="V36" s="36" t="str">
        <f>IF('Datos Generales'!V273=0,"",Índice!$G$52*'Datos Generales'!V273)</f>
        <v/>
      </c>
      <c r="W36" s="36">
        <f>IF('Datos Generales'!W273=0,"",Índice!$G$52*'Datos Generales'!W273)</f>
        <v>6646.7946508851746</v>
      </c>
      <c r="X36" s="36" t="str">
        <f>IF('Datos Generales'!X273=0,"",Índice!$G$52*'Datos Generales'!X273)</f>
        <v/>
      </c>
      <c r="Y36" s="36" t="str">
        <f>IF('Datos Generales'!Y273=0,"",Índice!$G$52*'Datos Generales'!Y273)</f>
        <v/>
      </c>
      <c r="Z36" s="36" t="str">
        <f>IF('Datos Generales'!Z273=0,"",Índice!$G$52*'Datos Generales'!Z273)</f>
        <v/>
      </c>
      <c r="AA36" s="36" t="str">
        <f>IF('Datos Generales'!AA273=0,"",Índice!$G$52*'Datos Generales'!AA273)</f>
        <v/>
      </c>
      <c r="AB36" s="36" t="str">
        <f>IF('Datos Generales'!AB273=0,"",Índice!$G$52*'Datos Generales'!AB273)</f>
        <v/>
      </c>
      <c r="AC36" s="36" t="str">
        <f>IF('Datos Generales'!AC273=0,"",Índice!$G$52*'Datos Generales'!AC273)</f>
        <v/>
      </c>
      <c r="AD36" s="36">
        <f>IF('Datos Generales'!AD273=0,"",Índice!$G$52*'Datos Generales'!AD273)</f>
        <v>48170.507882864884</v>
      </c>
      <c r="AE36" s="36" t="str">
        <f>IF('Datos Generales'!AE273=0,"",Índice!$G$52*'Datos Generales'!AE273)</f>
        <v/>
      </c>
      <c r="AF36" s="36" t="str">
        <f>IF('Datos Generales'!AF273=0,"",Índice!$G$52*'Datos Generales'!AF273)</f>
        <v/>
      </c>
      <c r="AG36" s="36">
        <f>IF('Datos Generales'!AG273=0,"",Índice!$G$52*'Datos Generales'!AG273)</f>
        <v>-2.2793170349691461</v>
      </c>
      <c r="AH36" s="36" t="str">
        <f>IF('Datos Generales'!AH273=0,"",Índice!$G$52*'Datos Generales'!AH273)</f>
        <v/>
      </c>
      <c r="AI36" s="36" t="str">
        <f>IF('Datos Generales'!AI273=0,"",Índice!$G$52*'Datos Generales'!AI273)</f>
        <v/>
      </c>
      <c r="AJ36" s="36" t="str">
        <f>IF('Datos Generales'!AJ273=0,"",Índice!$G$52*'Datos Generales'!AJ273)</f>
        <v/>
      </c>
      <c r="AK36" s="36" t="str">
        <f>IF('Datos Generales'!AK273=0,"",Índice!$G$52*'Datos Generales'!AK273)</f>
        <v/>
      </c>
      <c r="AL36" s="36" t="str">
        <f>IF('Datos Generales'!AL273=0,"",Índice!$G$52*'Datos Generales'!AL273)</f>
        <v/>
      </c>
      <c r="AM36" s="36" t="str">
        <f>IF('Datos Generales'!AM273=0,"",Índice!$G$52*'Datos Generales'!AM273)</f>
        <v/>
      </c>
      <c r="AN36" s="36" t="str">
        <f>IF('Datos Generales'!AN273=0,"",Índice!$G$52*'Datos Generales'!AN273)</f>
        <v/>
      </c>
      <c r="AO36" s="36" t="str">
        <f>IF('Datos Generales'!AO273=0,"",Índice!$G$52*'Datos Generales'!AO273)</f>
        <v/>
      </c>
      <c r="AP36" s="36" t="str">
        <f>IF('Datos Generales'!AP273=0,"",Índice!$G$52*'Datos Generales'!AP273)</f>
        <v/>
      </c>
      <c r="AQ36" s="36">
        <f>Índice!$G$52*'Datos Generales'!AQ273</f>
        <v>91493.078530636572</v>
      </c>
      <c r="AR36" s="29"/>
      <c r="AS36" s="36">
        <f>Índice!$F$52*'Datos Generales'!AS273</f>
        <v>102187.57190323896</v>
      </c>
      <c r="AT36" s="60">
        <f t="shared" si="0"/>
        <v>-0.10465551899725112</v>
      </c>
      <c r="AU36" s="29"/>
      <c r="AV36" s="64">
        <f t="shared" si="1"/>
        <v>3.6339552631699094E-3</v>
      </c>
      <c r="AW36" s="64">
        <f t="shared" si="2"/>
        <v>4.2411464213509224E-3</v>
      </c>
    </row>
    <row r="37" spans="2:49" x14ac:dyDescent="0.2">
      <c r="B37" s="62" t="str">
        <f>'Datos Generales'!B274</f>
        <v>26. Seguros Extensión y Garantía</v>
      </c>
      <c r="C37" s="36" t="str">
        <f>IF('Datos Generales'!C274=0,"",Índice!$G$52*'Datos Generales'!C274)</f>
        <v/>
      </c>
      <c r="D37" s="36" t="str">
        <f>IF('Datos Generales'!D274=0,"",Índice!$G$52*'Datos Generales'!D274)</f>
        <v/>
      </c>
      <c r="E37" s="36" t="str">
        <f>IF('Datos Generales'!E274=0,"",Índice!$G$52*'Datos Generales'!E274)</f>
        <v/>
      </c>
      <c r="F37" s="36" t="str">
        <f>IF('Datos Generales'!F274=0,"",Índice!$G$52*'Datos Generales'!F274)</f>
        <v/>
      </c>
      <c r="G37" s="36" t="str">
        <f>IF('Datos Generales'!G274=0,"",Índice!$G$52*'Datos Generales'!G274)</f>
        <v/>
      </c>
      <c r="H37" s="36">
        <f>IF('Datos Generales'!H274=0,"",Índice!$G$52*'Datos Generales'!H274)</f>
        <v>194.42234111714433</v>
      </c>
      <c r="I37" s="36" t="str">
        <f>IF('Datos Generales'!I274=0,"",Índice!$G$52*'Datos Generales'!I274)</f>
        <v/>
      </c>
      <c r="J37" s="36" t="str">
        <f>IF('Datos Generales'!J274=0,"",Índice!$G$52*'Datos Generales'!J274)</f>
        <v/>
      </c>
      <c r="K37" s="36">
        <f>IF('Datos Generales'!K274=0,"",Índice!$G$52*'Datos Generales'!K274)</f>
        <v>16932.263800669305</v>
      </c>
      <c r="L37" s="36" t="str">
        <f>IF('Datos Generales'!L274=0,"",Índice!$G$52*'Datos Generales'!L274)</f>
        <v/>
      </c>
      <c r="M37" s="36" t="str">
        <f>IF('Datos Generales'!M274=0,"",Índice!$G$52*'Datos Generales'!M274)</f>
        <v/>
      </c>
      <c r="N37" s="36" t="str">
        <f>IF('Datos Generales'!N274=0,"",Índice!$G$52*'Datos Generales'!N274)</f>
        <v/>
      </c>
      <c r="O37" s="36" t="str">
        <f>IF('Datos Generales'!O274=0,"",Índice!$G$52*'Datos Generales'!O274)</f>
        <v/>
      </c>
      <c r="P37" s="36" t="str">
        <f>IF('Datos Generales'!P274=0,"",Índice!$G$52*'Datos Generales'!P274)</f>
        <v/>
      </c>
      <c r="Q37" s="36">
        <f>IF('Datos Generales'!Q274=0,"",Índice!$G$52*'Datos Generales'!Q274)</f>
        <v>21.568462689111023</v>
      </c>
      <c r="R37" s="36" t="str">
        <f>IF('Datos Generales'!R274=0,"",Índice!$G$52*'Datos Generales'!R274)</f>
        <v/>
      </c>
      <c r="S37" s="36" t="str">
        <f>IF('Datos Generales'!S274=0,"",Índice!$G$52*'Datos Generales'!S274)</f>
        <v/>
      </c>
      <c r="T37" s="36" t="str">
        <f>IF('Datos Generales'!T274=0,"",Índice!$G$52*'Datos Generales'!T274)</f>
        <v/>
      </c>
      <c r="U37" s="36" t="str">
        <f>IF('Datos Generales'!U274=0,"",Índice!$G$52*'Datos Generales'!U274)</f>
        <v/>
      </c>
      <c r="V37" s="36" t="str">
        <f>IF('Datos Generales'!V274=0,"",Índice!$G$52*'Datos Generales'!V274)</f>
        <v/>
      </c>
      <c r="W37" s="36" t="str">
        <f>IF('Datos Generales'!W274=0,"",Índice!$G$52*'Datos Generales'!W274)</f>
        <v/>
      </c>
      <c r="X37" s="36" t="str">
        <f>IF('Datos Generales'!X274=0,"",Índice!$G$52*'Datos Generales'!X274)</f>
        <v/>
      </c>
      <c r="Y37" s="36" t="str">
        <f>IF('Datos Generales'!Y274=0,"",Índice!$G$52*'Datos Generales'!Y274)</f>
        <v/>
      </c>
      <c r="Z37" s="36" t="str">
        <f>IF('Datos Generales'!Z274=0,"",Índice!$G$52*'Datos Generales'!Z274)</f>
        <v/>
      </c>
      <c r="AA37" s="36" t="str">
        <f>IF('Datos Generales'!AA274=0,"",Índice!$G$52*'Datos Generales'!AA274)</f>
        <v/>
      </c>
      <c r="AB37" s="36" t="str">
        <f>IF('Datos Generales'!AB274=0,"",Índice!$G$52*'Datos Generales'!AB274)</f>
        <v/>
      </c>
      <c r="AC37" s="36" t="str">
        <f>IF('Datos Generales'!AC274=0,"",Índice!$G$52*'Datos Generales'!AC274)</f>
        <v/>
      </c>
      <c r="AD37" s="36" t="str">
        <f>IF('Datos Generales'!AD274=0,"",Índice!$G$52*'Datos Generales'!AD274)</f>
        <v/>
      </c>
      <c r="AE37" s="36" t="str">
        <f>IF('Datos Generales'!AE274=0,"",Índice!$G$52*'Datos Generales'!AE274)</f>
        <v/>
      </c>
      <c r="AF37" s="36" t="str">
        <f>IF('Datos Generales'!AF274=0,"",Índice!$G$52*'Datos Generales'!AF274)</f>
        <v/>
      </c>
      <c r="AG37" s="36" t="str">
        <f>IF('Datos Generales'!AG274=0,"",Índice!$G$52*'Datos Generales'!AG274)</f>
        <v/>
      </c>
      <c r="AH37" s="36" t="str">
        <f>IF('Datos Generales'!AH274=0,"",Índice!$G$52*'Datos Generales'!AH274)</f>
        <v/>
      </c>
      <c r="AI37" s="36" t="str">
        <f>IF('Datos Generales'!AI274=0,"",Índice!$G$52*'Datos Generales'!AI274)</f>
        <v/>
      </c>
      <c r="AJ37" s="36" t="str">
        <f>IF('Datos Generales'!AJ274=0,"",Índice!$G$52*'Datos Generales'!AJ274)</f>
        <v/>
      </c>
      <c r="AK37" s="36" t="str">
        <f>IF('Datos Generales'!AK274=0,"",Índice!$G$52*'Datos Generales'!AK274)</f>
        <v/>
      </c>
      <c r="AL37" s="36" t="str">
        <f>IF('Datos Generales'!AL274=0,"",Índice!$G$52*'Datos Generales'!AL274)</f>
        <v/>
      </c>
      <c r="AM37" s="36" t="str">
        <f>IF('Datos Generales'!AM274=0,"",Índice!$G$52*'Datos Generales'!AM274)</f>
        <v/>
      </c>
      <c r="AN37" s="36" t="str">
        <f>IF('Datos Generales'!AN274=0,"",Índice!$G$52*'Datos Generales'!AN274)</f>
        <v/>
      </c>
      <c r="AO37" s="36" t="str">
        <f>IF('Datos Generales'!AO274=0,"",Índice!$G$52*'Datos Generales'!AO274)</f>
        <v/>
      </c>
      <c r="AP37" s="36" t="str">
        <f>IF('Datos Generales'!AP274=0,"",Índice!$G$52*'Datos Generales'!AP274)</f>
        <v/>
      </c>
      <c r="AQ37" s="36">
        <f>Índice!$G$52*'Datos Generales'!AQ274</f>
        <v>17148.254604475558</v>
      </c>
      <c r="AR37" s="29"/>
      <c r="AS37" s="36">
        <f>Índice!$F$52*'Datos Generales'!AS274</f>
        <v>46872.23970240714</v>
      </c>
      <c r="AT37" s="60">
        <f t="shared" si="0"/>
        <v>-0.63414902480977653</v>
      </c>
      <c r="AU37" s="29"/>
      <c r="AV37" s="64">
        <f t="shared" si="1"/>
        <v>6.8110059334428237E-4</v>
      </c>
      <c r="AW37" s="64">
        <f t="shared" si="2"/>
        <v>1.9453640787433731E-3</v>
      </c>
    </row>
    <row r="38" spans="2:49" x14ac:dyDescent="0.2">
      <c r="B38" s="62" t="str">
        <f>'Datos Generales'!B275</f>
        <v>27. Seguros de Crédito por Ventas a Plazo</v>
      </c>
      <c r="C38" s="36" t="str">
        <f>IF('Datos Generales'!C275=0,"",Índice!$G$52*'Datos Generales'!C275)</f>
        <v/>
      </c>
      <c r="D38" s="36">
        <f>IF('Datos Generales'!D275=0,"",Índice!$G$52*'Datos Generales'!D275)</f>
        <v>80483.637055163214</v>
      </c>
      <c r="E38" s="36" t="str">
        <f>IF('Datos Generales'!E275=0,"",Índice!$G$52*'Datos Generales'!E275)</f>
        <v/>
      </c>
      <c r="F38" s="36" t="str">
        <f>IF('Datos Generales'!F275=0,"",Índice!$G$52*'Datos Generales'!F275)</f>
        <v/>
      </c>
      <c r="G38" s="36">
        <f>IF('Datos Generales'!G275=0,"",Índice!$G$52*'Datos Generales'!G275)</f>
        <v>182.78761834163018</v>
      </c>
      <c r="H38" s="36" t="str">
        <f>IF('Datos Generales'!H275=0,"",Índice!$G$52*'Datos Generales'!H275)</f>
        <v/>
      </c>
      <c r="I38" s="36" t="str">
        <f>IF('Datos Generales'!I275=0,"",Índice!$G$52*'Datos Generales'!I275)</f>
        <v/>
      </c>
      <c r="J38" s="36">
        <f>IF('Datos Generales'!J275=0,"",Índice!$G$52*'Datos Generales'!J275)</f>
        <v>58320.442718211438</v>
      </c>
      <c r="K38" s="36" t="str">
        <f>IF('Datos Generales'!K275=0,"",Índice!$G$52*'Datos Generales'!K275)</f>
        <v/>
      </c>
      <c r="L38" s="36" t="str">
        <f>IF('Datos Generales'!L275=0,"",Índice!$G$52*'Datos Generales'!L275)</f>
        <v/>
      </c>
      <c r="M38" s="36">
        <f>IF('Datos Generales'!M275=0,"",Índice!$G$52*'Datos Generales'!M275)</f>
        <v>258580.42093882689</v>
      </c>
      <c r="N38" s="36" t="str">
        <f>IF('Datos Generales'!N275=0,"",Índice!$G$52*'Datos Generales'!N275)</f>
        <v/>
      </c>
      <c r="O38" s="36" t="str">
        <f>IF('Datos Generales'!O275=0,"",Índice!$G$52*'Datos Generales'!O275)</f>
        <v/>
      </c>
      <c r="P38" s="36" t="str">
        <f>IF('Datos Generales'!P275=0,"",Índice!$G$52*'Datos Generales'!P275)</f>
        <v/>
      </c>
      <c r="Q38" s="36" t="str">
        <f>IF('Datos Generales'!Q275=0,"",Índice!$G$52*'Datos Generales'!Q275)</f>
        <v/>
      </c>
      <c r="R38" s="36" t="str">
        <f>IF('Datos Generales'!R275=0,"",Índice!$G$52*'Datos Generales'!R275)</f>
        <v/>
      </c>
      <c r="S38" s="36" t="str">
        <f>IF('Datos Generales'!S275=0,"",Índice!$G$52*'Datos Generales'!S275)</f>
        <v/>
      </c>
      <c r="T38" s="36" t="str">
        <f>IF('Datos Generales'!T275=0,"",Índice!$G$52*'Datos Generales'!T275)</f>
        <v/>
      </c>
      <c r="U38" s="36" t="str">
        <f>IF('Datos Generales'!U275=0,"",Índice!$G$52*'Datos Generales'!U275)</f>
        <v/>
      </c>
      <c r="V38" s="36" t="str">
        <f>IF('Datos Generales'!V275=0,"",Índice!$G$52*'Datos Generales'!V275)</f>
        <v/>
      </c>
      <c r="W38" s="36" t="str">
        <f>IF('Datos Generales'!W275=0,"",Índice!$G$52*'Datos Generales'!W275)</f>
        <v/>
      </c>
      <c r="X38" s="36">
        <f>IF('Datos Generales'!X275=0,"",Índice!$G$52*'Datos Generales'!X275)</f>
        <v>15712.693108331858</v>
      </c>
      <c r="Y38" s="36" t="str">
        <f>IF('Datos Generales'!Y275=0,"",Índice!$G$52*'Datos Generales'!Y275)</f>
        <v/>
      </c>
      <c r="Z38" s="36" t="str">
        <f>IF('Datos Generales'!Z275=0,"",Índice!$G$52*'Datos Generales'!Z275)</f>
        <v/>
      </c>
      <c r="AA38" s="36" t="str">
        <f>IF('Datos Generales'!AA275=0,"",Índice!$G$52*'Datos Generales'!AA275)</f>
        <v/>
      </c>
      <c r="AB38" s="36" t="str">
        <f>IF('Datos Generales'!AB275=0,"",Índice!$G$52*'Datos Generales'!AB275)</f>
        <v/>
      </c>
      <c r="AC38" s="36">
        <f>IF('Datos Generales'!AC275=0,"",Índice!$G$52*'Datos Generales'!AC275)</f>
        <v>57268.895112974184</v>
      </c>
      <c r="AD38" s="36" t="str">
        <f>IF('Datos Generales'!AD275=0,"",Índice!$G$52*'Datos Generales'!AD275)</f>
        <v/>
      </c>
      <c r="AE38" s="36" t="str">
        <f>IF('Datos Generales'!AE275=0,"",Índice!$G$52*'Datos Generales'!AE275)</f>
        <v/>
      </c>
      <c r="AF38" s="36">
        <f>IF('Datos Generales'!AF275=0,"",Índice!$G$52*'Datos Generales'!AF275)</f>
        <v>8312.4991282462834</v>
      </c>
      <c r="AG38" s="36" t="str">
        <f>IF('Datos Generales'!AG275=0,"",Índice!$G$52*'Datos Generales'!AG275)</f>
        <v/>
      </c>
      <c r="AH38" s="36" t="str">
        <f>IF('Datos Generales'!AH275=0,"",Índice!$G$52*'Datos Generales'!AH275)</f>
        <v/>
      </c>
      <c r="AI38" s="36" t="str">
        <f>IF('Datos Generales'!AI275=0,"",Índice!$G$52*'Datos Generales'!AI275)</f>
        <v/>
      </c>
      <c r="AJ38" s="36" t="str">
        <f>IF('Datos Generales'!AJ275=0,"",Índice!$G$52*'Datos Generales'!AJ275)</f>
        <v/>
      </c>
      <c r="AK38" s="36" t="str">
        <f>IF('Datos Generales'!AK275=0,"",Índice!$G$52*'Datos Generales'!AK275)</f>
        <v/>
      </c>
      <c r="AL38" s="36" t="str">
        <f>IF('Datos Generales'!AL275=0,"",Índice!$G$52*'Datos Generales'!AL275)</f>
        <v/>
      </c>
      <c r="AM38" s="36" t="str">
        <f>IF('Datos Generales'!AM275=0,"",Índice!$G$52*'Datos Generales'!AM275)</f>
        <v/>
      </c>
      <c r="AN38" s="36" t="str">
        <f>IF('Datos Generales'!AN275=0,"",Índice!$G$52*'Datos Generales'!AN275)</f>
        <v/>
      </c>
      <c r="AO38" s="36" t="str">
        <f>IF('Datos Generales'!AO275=0,"",Índice!$G$52*'Datos Generales'!AO275)</f>
        <v/>
      </c>
      <c r="AP38" s="36" t="str">
        <f>IF('Datos Generales'!AP275=0,"",Índice!$G$52*'Datos Generales'!AP275)</f>
        <v/>
      </c>
      <c r="AQ38" s="36">
        <f>Índice!$G$52*'Datos Generales'!AQ275</f>
        <v>478861.37568009552</v>
      </c>
      <c r="AR38" s="29"/>
      <c r="AS38" s="36">
        <f>Índice!$F$52*'Datos Generales'!AS275</f>
        <v>474824.65225932654</v>
      </c>
      <c r="AT38" s="60">
        <f t="shared" si="0"/>
        <v>8.5015034530353528E-3</v>
      </c>
      <c r="AU38" s="29"/>
      <c r="AV38" s="64">
        <f t="shared" si="1"/>
        <v>1.9019589726656443E-2</v>
      </c>
      <c r="AW38" s="64">
        <f t="shared" si="2"/>
        <v>1.970690600815625E-2</v>
      </c>
    </row>
    <row r="39" spans="2:49" x14ac:dyDescent="0.2">
      <c r="B39" s="62" t="str">
        <f>'Datos Generales'!B276</f>
        <v>28. Seguros de Crédito a la Exportación</v>
      </c>
      <c r="C39" s="36" t="str">
        <f>IF('Datos Generales'!C276=0,"",Índice!$G$52*'Datos Generales'!C276)</f>
        <v/>
      </c>
      <c r="D39" s="36">
        <f>IF('Datos Generales'!D276=0,"",Índice!$G$52*'Datos Generales'!D276)</f>
        <v>26055.145183990215</v>
      </c>
      <c r="E39" s="36" t="str">
        <f>IF('Datos Generales'!E276=0,"",Índice!$G$52*'Datos Generales'!E276)</f>
        <v/>
      </c>
      <c r="F39" s="36" t="str">
        <f>IF('Datos Generales'!F276=0,"",Índice!$G$52*'Datos Generales'!F276)</f>
        <v/>
      </c>
      <c r="G39" s="36">
        <f>IF('Datos Generales'!G276=0,"",Índice!$G$52*'Datos Generales'!G276)</f>
        <v>16.533553417835893</v>
      </c>
      <c r="H39" s="36" t="str">
        <f>IF('Datos Generales'!H276=0,"",Índice!$G$52*'Datos Generales'!H276)</f>
        <v/>
      </c>
      <c r="I39" s="36" t="str">
        <f>IF('Datos Generales'!I276=0,"",Índice!$G$52*'Datos Generales'!I276)</f>
        <v/>
      </c>
      <c r="J39" s="36">
        <f>IF('Datos Generales'!J276=0,"",Índice!$G$52*'Datos Generales'!J276)</f>
        <v>59014.647843817118</v>
      </c>
      <c r="K39" s="36" t="str">
        <f>IF('Datos Generales'!K276=0,"",Índice!$G$52*'Datos Generales'!K276)</f>
        <v/>
      </c>
      <c r="L39" s="36" t="str">
        <f>IF('Datos Generales'!L276=0,"",Índice!$G$52*'Datos Generales'!L276)</f>
        <v/>
      </c>
      <c r="M39" s="36">
        <f>IF('Datos Generales'!M276=0,"",Índice!$G$52*'Datos Generales'!M276)</f>
        <v>54538.987717883152</v>
      </c>
      <c r="N39" s="36" t="str">
        <f>IF('Datos Generales'!N276=0,"",Índice!$G$52*'Datos Generales'!N276)</f>
        <v/>
      </c>
      <c r="O39" s="36" t="str">
        <f>IF('Datos Generales'!O276=0,"",Índice!$G$52*'Datos Generales'!O276)</f>
        <v/>
      </c>
      <c r="P39" s="36" t="str">
        <f>IF('Datos Generales'!P276=0,"",Índice!$G$52*'Datos Generales'!P276)</f>
        <v/>
      </c>
      <c r="Q39" s="36" t="str">
        <f>IF('Datos Generales'!Q276=0,"",Índice!$G$52*'Datos Generales'!Q276)</f>
        <v/>
      </c>
      <c r="R39" s="36" t="str">
        <f>IF('Datos Generales'!R276=0,"",Índice!$G$52*'Datos Generales'!R276)</f>
        <v/>
      </c>
      <c r="S39" s="36" t="str">
        <f>IF('Datos Generales'!S276=0,"",Índice!$G$52*'Datos Generales'!S276)</f>
        <v/>
      </c>
      <c r="T39" s="36" t="str">
        <f>IF('Datos Generales'!T276=0,"",Índice!$G$52*'Datos Generales'!T276)</f>
        <v/>
      </c>
      <c r="U39" s="36" t="str">
        <f>IF('Datos Generales'!U276=0,"",Índice!$G$52*'Datos Generales'!U276)</f>
        <v/>
      </c>
      <c r="V39" s="36" t="str">
        <f>IF('Datos Generales'!V276=0,"",Índice!$G$52*'Datos Generales'!V276)</f>
        <v/>
      </c>
      <c r="W39" s="36" t="str">
        <f>IF('Datos Generales'!W276=0,"",Índice!$G$52*'Datos Generales'!W276)</f>
        <v/>
      </c>
      <c r="X39" s="36" t="str">
        <f>IF('Datos Generales'!X276=0,"",Índice!$G$52*'Datos Generales'!X276)</f>
        <v/>
      </c>
      <c r="Y39" s="36" t="str">
        <f>IF('Datos Generales'!Y276=0,"",Índice!$G$52*'Datos Generales'!Y276)</f>
        <v/>
      </c>
      <c r="Z39" s="36" t="str">
        <f>IF('Datos Generales'!Z276=0,"",Índice!$G$52*'Datos Generales'!Z276)</f>
        <v/>
      </c>
      <c r="AA39" s="36" t="str">
        <f>IF('Datos Generales'!AA276=0,"",Índice!$G$52*'Datos Generales'!AA276)</f>
        <v/>
      </c>
      <c r="AB39" s="36" t="str">
        <f>IF('Datos Generales'!AB276=0,"",Índice!$G$52*'Datos Generales'!AB276)</f>
        <v/>
      </c>
      <c r="AC39" s="36">
        <f>IF('Datos Generales'!AC276=0,"",Índice!$G$52*'Datos Generales'!AC276)</f>
        <v>22079.131763915826</v>
      </c>
      <c r="AD39" s="36" t="str">
        <f>IF('Datos Generales'!AD276=0,"",Índice!$G$52*'Datos Generales'!AD276)</f>
        <v/>
      </c>
      <c r="AE39" s="36" t="str">
        <f>IF('Datos Generales'!AE276=0,"",Índice!$G$52*'Datos Generales'!AE276)</f>
        <v/>
      </c>
      <c r="AF39" s="36" t="str">
        <f>IF('Datos Generales'!AF276=0,"",Índice!$G$52*'Datos Generales'!AF276)</f>
        <v/>
      </c>
      <c r="AG39" s="36" t="str">
        <f>IF('Datos Generales'!AG276=0,"",Índice!$G$52*'Datos Generales'!AG276)</f>
        <v/>
      </c>
      <c r="AH39" s="36" t="str">
        <f>IF('Datos Generales'!AH276=0,"",Índice!$G$52*'Datos Generales'!AH276)</f>
        <v/>
      </c>
      <c r="AI39" s="36" t="str">
        <f>IF('Datos Generales'!AI276=0,"",Índice!$G$52*'Datos Generales'!AI276)</f>
        <v/>
      </c>
      <c r="AJ39" s="36" t="str">
        <f>IF('Datos Generales'!AJ276=0,"",Índice!$G$52*'Datos Generales'!AJ276)</f>
        <v/>
      </c>
      <c r="AK39" s="36" t="str">
        <f>IF('Datos Generales'!AK276=0,"",Índice!$G$52*'Datos Generales'!AK276)</f>
        <v/>
      </c>
      <c r="AL39" s="36" t="str">
        <f>IF('Datos Generales'!AL276=0,"",Índice!$G$52*'Datos Generales'!AL276)</f>
        <v/>
      </c>
      <c r="AM39" s="36" t="str">
        <f>IF('Datos Generales'!AM276=0,"",Índice!$G$52*'Datos Generales'!AM276)</f>
        <v/>
      </c>
      <c r="AN39" s="36" t="str">
        <f>IF('Datos Generales'!AN276=0,"",Índice!$G$52*'Datos Generales'!AN276)</f>
        <v/>
      </c>
      <c r="AO39" s="36" t="str">
        <f>IF('Datos Generales'!AO276=0,"",Índice!$G$52*'Datos Generales'!AO276)</f>
        <v/>
      </c>
      <c r="AP39" s="36" t="str">
        <f>IF('Datos Generales'!AP276=0,"",Índice!$G$52*'Datos Generales'!AP276)</f>
        <v/>
      </c>
      <c r="AQ39" s="36">
        <f>Índice!$G$52*'Datos Generales'!AQ276</f>
        <v>161704.44606302414</v>
      </c>
      <c r="AR39" s="29"/>
      <c r="AS39" s="36">
        <f>Índice!$F$52*'Datos Generales'!AS276</f>
        <v>165900.39814724805</v>
      </c>
      <c r="AT39" s="60">
        <f t="shared" si="0"/>
        <v>-2.5291995263927669E-2</v>
      </c>
      <c r="AU39" s="29"/>
      <c r="AV39" s="64">
        <f t="shared" si="1"/>
        <v>6.4226358133958059E-3</v>
      </c>
      <c r="AW39" s="64">
        <f t="shared" si="2"/>
        <v>6.8854545303135102E-3</v>
      </c>
    </row>
    <row r="40" spans="2:49" x14ac:dyDescent="0.2">
      <c r="B40" s="62" t="str">
        <f>'Datos Generales'!B277</f>
        <v>29. Otros Seguros de Crédito</v>
      </c>
      <c r="C40" s="36" t="str">
        <f>IF('Datos Generales'!C277=0,"",Índice!$G$52*'Datos Generales'!C277)</f>
        <v/>
      </c>
      <c r="D40" s="36" t="str">
        <f>IF('Datos Generales'!D277=0,"",Índice!$G$52*'Datos Generales'!D277)</f>
        <v/>
      </c>
      <c r="E40" s="36" t="str">
        <f>IF('Datos Generales'!E277=0,"",Índice!$G$52*'Datos Generales'!E277)</f>
        <v/>
      </c>
      <c r="F40" s="36" t="str">
        <f>IF('Datos Generales'!F277=0,"",Índice!$G$52*'Datos Generales'!F277)</f>
        <v/>
      </c>
      <c r="G40" s="36" t="str">
        <f>IF('Datos Generales'!G277=0,"",Índice!$G$52*'Datos Generales'!G277)</f>
        <v/>
      </c>
      <c r="H40" s="36" t="str">
        <f>IF('Datos Generales'!H277=0,"",Índice!$G$52*'Datos Generales'!H277)</f>
        <v/>
      </c>
      <c r="I40" s="36" t="str">
        <f>IF('Datos Generales'!I277=0,"",Índice!$G$52*'Datos Generales'!I277)</f>
        <v/>
      </c>
      <c r="J40" s="36" t="str">
        <f>IF('Datos Generales'!J277=0,"",Índice!$G$52*'Datos Generales'!J277)</f>
        <v/>
      </c>
      <c r="K40" s="36" t="str">
        <f>IF('Datos Generales'!K277=0,"",Índice!$G$52*'Datos Generales'!K277)</f>
        <v/>
      </c>
      <c r="L40" s="36" t="str">
        <f>IF('Datos Generales'!L277=0,"",Índice!$G$52*'Datos Generales'!L277)</f>
        <v/>
      </c>
      <c r="M40" s="36" t="str">
        <f>IF('Datos Generales'!M277=0,"",Índice!$G$52*'Datos Generales'!M277)</f>
        <v/>
      </c>
      <c r="N40" s="36" t="str">
        <f>IF('Datos Generales'!N277=0,"",Índice!$G$52*'Datos Generales'!N277)</f>
        <v/>
      </c>
      <c r="O40" s="36" t="str">
        <f>IF('Datos Generales'!O277=0,"",Índice!$G$52*'Datos Generales'!O277)</f>
        <v/>
      </c>
      <c r="P40" s="36" t="str">
        <f>IF('Datos Generales'!P277=0,"",Índice!$G$52*'Datos Generales'!P277)</f>
        <v/>
      </c>
      <c r="Q40" s="36" t="str">
        <f>IF('Datos Generales'!Q277=0,"",Índice!$G$52*'Datos Generales'!Q277)</f>
        <v/>
      </c>
      <c r="R40" s="36" t="str">
        <f>IF('Datos Generales'!R277=0,"",Índice!$G$52*'Datos Generales'!R277)</f>
        <v/>
      </c>
      <c r="S40" s="36" t="str">
        <f>IF('Datos Generales'!S277=0,"",Índice!$G$52*'Datos Generales'!S277)</f>
        <v/>
      </c>
      <c r="T40" s="36" t="str">
        <f>IF('Datos Generales'!T277=0,"",Índice!$G$52*'Datos Generales'!T277)</f>
        <v/>
      </c>
      <c r="U40" s="36" t="str">
        <f>IF('Datos Generales'!U277=0,"",Índice!$G$52*'Datos Generales'!U277)</f>
        <v/>
      </c>
      <c r="V40" s="36" t="str">
        <f>IF('Datos Generales'!V277=0,"",Índice!$G$52*'Datos Generales'!V277)</f>
        <v/>
      </c>
      <c r="W40" s="36" t="str">
        <f>IF('Datos Generales'!W277=0,"",Índice!$G$52*'Datos Generales'!W277)</f>
        <v/>
      </c>
      <c r="X40" s="36" t="str">
        <f>IF('Datos Generales'!X277=0,"",Índice!$G$52*'Datos Generales'!X277)</f>
        <v/>
      </c>
      <c r="Y40" s="36" t="str">
        <f>IF('Datos Generales'!Y277=0,"",Índice!$G$52*'Datos Generales'!Y277)</f>
        <v/>
      </c>
      <c r="Z40" s="36" t="str">
        <f>IF('Datos Generales'!Z277=0,"",Índice!$G$52*'Datos Generales'!Z277)</f>
        <v/>
      </c>
      <c r="AA40" s="36" t="str">
        <f>IF('Datos Generales'!AA277=0,"",Índice!$G$52*'Datos Generales'!AA277)</f>
        <v/>
      </c>
      <c r="AB40" s="36" t="str">
        <f>IF('Datos Generales'!AB277=0,"",Índice!$G$52*'Datos Generales'!AB277)</f>
        <v/>
      </c>
      <c r="AC40" s="36" t="str">
        <f>IF('Datos Generales'!AC277=0,"",Índice!$G$52*'Datos Generales'!AC277)</f>
        <v/>
      </c>
      <c r="AD40" s="36" t="str">
        <f>IF('Datos Generales'!AD277=0,"",Índice!$G$52*'Datos Generales'!AD277)</f>
        <v/>
      </c>
      <c r="AE40" s="36" t="str">
        <f>IF('Datos Generales'!AE277=0,"",Índice!$G$52*'Datos Generales'!AE277)</f>
        <v/>
      </c>
      <c r="AF40" s="36" t="str">
        <f>IF('Datos Generales'!AF277=0,"",Índice!$G$52*'Datos Generales'!AF277)</f>
        <v/>
      </c>
      <c r="AG40" s="36" t="str">
        <f>IF('Datos Generales'!AG277=0,"",Índice!$G$52*'Datos Generales'!AG277)</f>
        <v/>
      </c>
      <c r="AH40" s="36" t="str">
        <f>IF('Datos Generales'!AH277=0,"",Índice!$G$52*'Datos Generales'!AH277)</f>
        <v/>
      </c>
      <c r="AI40" s="36" t="str">
        <f>IF('Datos Generales'!AI277=0,"",Índice!$G$52*'Datos Generales'!AI277)</f>
        <v/>
      </c>
      <c r="AJ40" s="36" t="str">
        <f>IF('Datos Generales'!AJ277=0,"",Índice!$G$52*'Datos Generales'!AJ277)</f>
        <v/>
      </c>
      <c r="AK40" s="36" t="str">
        <f>IF('Datos Generales'!AK277=0,"",Índice!$G$52*'Datos Generales'!AK277)</f>
        <v/>
      </c>
      <c r="AL40" s="36" t="str">
        <f>IF('Datos Generales'!AL277=0,"",Índice!$G$52*'Datos Generales'!AL277)</f>
        <v/>
      </c>
      <c r="AM40" s="36" t="str">
        <f>IF('Datos Generales'!AM277=0,"",Índice!$G$52*'Datos Generales'!AM277)</f>
        <v/>
      </c>
      <c r="AN40" s="36" t="str">
        <f>IF('Datos Generales'!AN277=0,"",Índice!$G$52*'Datos Generales'!AN277)</f>
        <v/>
      </c>
      <c r="AO40" s="36" t="str">
        <f>IF('Datos Generales'!AO277=0,"",Índice!$G$52*'Datos Generales'!AO277)</f>
        <v/>
      </c>
      <c r="AP40" s="36" t="str">
        <f>IF('Datos Generales'!AP277=0,"",Índice!$G$52*'Datos Generales'!AP277)</f>
        <v/>
      </c>
      <c r="AQ40" s="36">
        <f>Índice!$G$52*'Datos Generales'!AQ277</f>
        <v>0</v>
      </c>
      <c r="AR40" s="29"/>
      <c r="AS40" s="36">
        <f>Índice!$F$52*'Datos Generales'!AS277</f>
        <v>0</v>
      </c>
      <c r="AT40" s="60" t="str">
        <f t="shared" si="0"/>
        <v/>
      </c>
      <c r="AU40" s="29"/>
      <c r="AV40" s="64">
        <f t="shared" si="1"/>
        <v>0</v>
      </c>
      <c r="AW40" s="64">
        <f t="shared" si="2"/>
        <v>0</v>
      </c>
    </row>
    <row r="41" spans="2:49" x14ac:dyDescent="0.2">
      <c r="B41" s="62" t="str">
        <f>'Datos Generales'!B278</f>
        <v>30. Salud</v>
      </c>
      <c r="C41" s="36" t="str">
        <f>IF('Datos Generales'!C278=0,"",Índice!$G$52*'Datos Generales'!C278)</f>
        <v/>
      </c>
      <c r="D41" s="36" t="str">
        <f>IF('Datos Generales'!D278=0,"",Índice!$G$52*'Datos Generales'!D278)</f>
        <v/>
      </c>
      <c r="E41" s="36">
        <f>IF('Datos Generales'!E278=0,"",Índice!$G$52*'Datos Generales'!E278)</f>
        <v>-12249.866217697911</v>
      </c>
      <c r="F41" s="36">
        <f>IF('Datos Generales'!F278=0,"",Índice!$G$52*'Datos Generales'!F278)</f>
        <v>13725.77502732629</v>
      </c>
      <c r="G41" s="36" t="str">
        <f>IF('Datos Generales'!G278=0,"",Índice!$G$52*'Datos Generales'!G278)</f>
        <v/>
      </c>
      <c r="H41" s="36" t="str">
        <f>IF('Datos Generales'!H278=0,"",Índice!$G$52*'Datos Generales'!H278)</f>
        <v/>
      </c>
      <c r="I41" s="36" t="str">
        <f>IF('Datos Generales'!I278=0,"",Índice!$G$52*'Datos Generales'!I278)</f>
        <v/>
      </c>
      <c r="J41" s="36" t="str">
        <f>IF('Datos Generales'!J278=0,"",Índice!$G$52*'Datos Generales'!J278)</f>
        <v/>
      </c>
      <c r="K41" s="36">
        <f>IF('Datos Generales'!K278=0,"",Índice!$G$52*'Datos Generales'!K278)</f>
        <v>2698.0990155731788</v>
      </c>
      <c r="L41" s="36" t="str">
        <f>IF('Datos Generales'!L278=0,"",Índice!$G$52*'Datos Generales'!L278)</f>
        <v/>
      </c>
      <c r="M41" s="36" t="str">
        <f>IF('Datos Generales'!M278=0,"",Índice!$G$52*'Datos Generales'!M278)</f>
        <v/>
      </c>
      <c r="N41" s="36" t="str">
        <f>IF('Datos Generales'!N278=0,"",Índice!$G$52*'Datos Generales'!N278)</f>
        <v/>
      </c>
      <c r="O41" s="36" t="str">
        <f>IF('Datos Generales'!O278=0,"",Índice!$G$52*'Datos Generales'!O278)</f>
        <v/>
      </c>
      <c r="P41" s="36" t="str">
        <f>IF('Datos Generales'!P278=0,"",Índice!$G$52*'Datos Generales'!P278)</f>
        <v/>
      </c>
      <c r="Q41" s="36" t="str">
        <f>IF('Datos Generales'!Q278=0,"",Índice!$G$52*'Datos Generales'!Q278)</f>
        <v/>
      </c>
      <c r="R41" s="36" t="str">
        <f>IF('Datos Generales'!R278=0,"",Índice!$G$52*'Datos Generales'!R278)</f>
        <v/>
      </c>
      <c r="S41" s="36" t="str">
        <f>IF('Datos Generales'!S278=0,"",Índice!$G$52*'Datos Generales'!S278)</f>
        <v/>
      </c>
      <c r="T41" s="36" t="str">
        <f>IF('Datos Generales'!T278=0,"",Índice!$G$52*'Datos Generales'!T278)</f>
        <v/>
      </c>
      <c r="U41" s="36" t="str">
        <f>IF('Datos Generales'!U278=0,"",Índice!$G$52*'Datos Generales'!U278)</f>
        <v/>
      </c>
      <c r="V41" s="36">
        <f>IF('Datos Generales'!V278=0,"",Índice!$G$52*'Datos Generales'!V278)</f>
        <v>317.64153963443158</v>
      </c>
      <c r="W41" s="36" t="str">
        <f>IF('Datos Generales'!W278=0,"",Índice!$G$52*'Datos Generales'!W278)</f>
        <v/>
      </c>
      <c r="X41" s="36" t="str">
        <f>IF('Datos Generales'!X278=0,"",Índice!$G$52*'Datos Generales'!X278)</f>
        <v/>
      </c>
      <c r="Y41" s="36" t="str">
        <f>IF('Datos Generales'!Y278=0,"",Índice!$G$52*'Datos Generales'!Y278)</f>
        <v/>
      </c>
      <c r="Z41" s="36" t="str">
        <f>IF('Datos Generales'!Z278=0,"",Índice!$G$52*'Datos Generales'!Z278)</f>
        <v/>
      </c>
      <c r="AA41" s="36" t="str">
        <f>IF('Datos Generales'!AA278=0,"",Índice!$G$52*'Datos Generales'!AA278)</f>
        <v/>
      </c>
      <c r="AB41" s="36">
        <f>IF('Datos Generales'!AB278=0,"",Índice!$G$52*'Datos Generales'!AB278)</f>
        <v>123.25321817452561</v>
      </c>
      <c r="AC41" s="36" t="str">
        <f>IF('Datos Generales'!AC278=0,"",Índice!$G$52*'Datos Generales'!AC278)</f>
        <v/>
      </c>
      <c r="AD41" s="36" t="str">
        <f>IF('Datos Generales'!AD278=0,"",Índice!$G$52*'Datos Generales'!AD278)</f>
        <v/>
      </c>
      <c r="AE41" s="36" t="str">
        <f>IF('Datos Generales'!AE278=0,"",Índice!$G$52*'Datos Generales'!AE278)</f>
        <v/>
      </c>
      <c r="AF41" s="36" t="str">
        <f>IF('Datos Generales'!AF278=0,"",Índice!$G$52*'Datos Generales'!AF278)</f>
        <v/>
      </c>
      <c r="AG41" s="36" t="str">
        <f>IF('Datos Generales'!AG278=0,"",Índice!$G$52*'Datos Generales'!AG278)</f>
        <v/>
      </c>
      <c r="AH41" s="36" t="str">
        <f>IF('Datos Generales'!AH278=0,"",Índice!$G$52*'Datos Generales'!AH278)</f>
        <v/>
      </c>
      <c r="AI41" s="36" t="str">
        <f>IF('Datos Generales'!AI278=0,"",Índice!$G$52*'Datos Generales'!AI278)</f>
        <v/>
      </c>
      <c r="AJ41" s="36" t="str">
        <f>IF('Datos Generales'!AJ278=0,"",Índice!$G$52*'Datos Generales'!AJ278)</f>
        <v/>
      </c>
      <c r="AK41" s="36" t="str">
        <f>IF('Datos Generales'!AK278=0,"",Índice!$G$52*'Datos Generales'!AK278)</f>
        <v/>
      </c>
      <c r="AL41" s="36" t="str">
        <f>IF('Datos Generales'!AL278=0,"",Índice!$G$52*'Datos Generales'!AL278)</f>
        <v/>
      </c>
      <c r="AM41" s="36" t="str">
        <f>IF('Datos Generales'!AM278=0,"",Índice!$G$52*'Datos Generales'!AM278)</f>
        <v/>
      </c>
      <c r="AN41" s="36" t="str">
        <f>IF('Datos Generales'!AN278=0,"",Índice!$G$52*'Datos Generales'!AN278)</f>
        <v/>
      </c>
      <c r="AO41" s="36" t="str">
        <f>IF('Datos Generales'!AO278=0,"",Índice!$G$52*'Datos Generales'!AO278)</f>
        <v/>
      </c>
      <c r="AP41" s="36" t="str">
        <f>IF('Datos Generales'!AP278=0,"",Índice!$G$52*'Datos Generales'!AP278)</f>
        <v/>
      </c>
      <c r="AQ41" s="36">
        <f>Índice!$G$52*'Datos Generales'!AQ278</f>
        <v>4614.9025830105156</v>
      </c>
      <c r="AR41" s="29"/>
      <c r="AS41" s="36">
        <f>Índice!$F$52*'Datos Generales'!AS278</f>
        <v>42868.877166014048</v>
      </c>
      <c r="AT41" s="60">
        <f t="shared" si="0"/>
        <v>-0.89234841479195171</v>
      </c>
      <c r="AU41" s="29"/>
      <c r="AV41" s="64">
        <f t="shared" si="1"/>
        <v>1.832963738883472E-4</v>
      </c>
      <c r="AW41" s="64">
        <f t="shared" si="2"/>
        <v>1.7792103442102625E-3</v>
      </c>
    </row>
    <row r="42" spans="2:49" x14ac:dyDescent="0.2">
      <c r="B42" s="62" t="str">
        <f>'Datos Generales'!B279</f>
        <v>31. Accidentes Personales</v>
      </c>
      <c r="C42" s="36" t="str">
        <f>IF('Datos Generales'!C279=0,"",Índice!$G$52*'Datos Generales'!C279)</f>
        <v/>
      </c>
      <c r="D42" s="36" t="str">
        <f>IF('Datos Generales'!D279=0,"",Índice!$G$52*'Datos Generales'!D279)</f>
        <v/>
      </c>
      <c r="E42" s="36">
        <f>IF('Datos Generales'!E279=0,"",Índice!$G$52*'Datos Generales'!E279)</f>
        <v>38697.087951360059</v>
      </c>
      <c r="F42" s="36">
        <f>IF('Datos Generales'!F279=0,"",Índice!$G$52*'Datos Generales'!F279)</f>
        <v>80736.062911871748</v>
      </c>
      <c r="G42" s="36" t="str">
        <f>IF('Datos Generales'!G279=0,"",Índice!$G$52*'Datos Generales'!G279)</f>
        <v/>
      </c>
      <c r="H42" s="36">
        <f>IF('Datos Generales'!H279=0,"",Índice!$G$52*'Datos Generales'!H279)</f>
        <v>12517.532880849214</v>
      </c>
      <c r="I42" s="36">
        <f>IF('Datos Generales'!I279=0,"",Índice!$G$52*'Datos Generales'!I279)</f>
        <v>111370.11788151431</v>
      </c>
      <c r="J42" s="36" t="str">
        <f>IF('Datos Generales'!J279=0,"",Índice!$G$52*'Datos Generales'!J279)</f>
        <v/>
      </c>
      <c r="K42" s="36">
        <f>IF('Datos Generales'!K279=0,"",Índice!$G$52*'Datos Generales'!K279)</f>
        <v>12125.626429463473</v>
      </c>
      <c r="L42" s="36">
        <f>IF('Datos Generales'!L279=0,"",Índice!$G$52*'Datos Generales'!L279)</f>
        <v>2005.8330104300869</v>
      </c>
      <c r="M42" s="36" t="str">
        <f>IF('Datos Generales'!M279=0,"",Índice!$G$52*'Datos Generales'!M279)</f>
        <v/>
      </c>
      <c r="N42" s="36">
        <f>IF('Datos Generales'!N279=0,"",Índice!$G$52*'Datos Generales'!N279)</f>
        <v>16767.84679723638</v>
      </c>
      <c r="O42" s="36">
        <f>IF('Datos Generales'!O279=0,"",Índice!$G$52*'Datos Generales'!O279)</f>
        <v>2088.0585219751679</v>
      </c>
      <c r="P42" s="36" t="str">
        <f>IF('Datos Generales'!P279=0,"",Índice!$G$52*'Datos Generales'!P279)</f>
        <v/>
      </c>
      <c r="Q42" s="36">
        <f>IF('Datos Generales'!Q279=0,"",Índice!$G$52*'Datos Generales'!Q279)</f>
        <v>24491.839874916524</v>
      </c>
      <c r="R42" s="36" t="str">
        <f>IF('Datos Generales'!R279=0,"",Índice!$G$52*'Datos Generales'!R279)</f>
        <v/>
      </c>
      <c r="S42" s="36">
        <f>IF('Datos Generales'!S279=0,"",Índice!$G$52*'Datos Generales'!S279)</f>
        <v>11714.566911052545</v>
      </c>
      <c r="T42" s="36" t="str">
        <f>IF('Datos Generales'!T279=0,"",Índice!$G$52*'Datos Generales'!T279)</f>
        <v/>
      </c>
      <c r="U42" s="36">
        <f>IF('Datos Generales'!U279=0,"",Índice!$G$52*'Datos Generales'!U279)</f>
        <v>8720.4968775057605</v>
      </c>
      <c r="V42" s="36">
        <f>IF('Datos Generales'!V279=0,"",Índice!$G$52*'Datos Generales'!V279)</f>
        <v>710.12632519322324</v>
      </c>
      <c r="W42" s="36">
        <f>IF('Datos Generales'!W279=0,"",Índice!$G$52*'Datos Generales'!W279)</f>
        <v>5667.5047976221622</v>
      </c>
      <c r="X42" s="36" t="str">
        <f>IF('Datos Generales'!X279=0,"",Índice!$G$52*'Datos Generales'!X279)</f>
        <v/>
      </c>
      <c r="Y42" s="36">
        <f>IF('Datos Generales'!Y279=0,"",Índice!$G$52*'Datos Generales'!Y279)</f>
        <v>13187.27787290052</v>
      </c>
      <c r="Z42" s="36">
        <f>IF('Datos Generales'!Z279=0,"",Índice!$G$52*'Datos Generales'!Z279)</f>
        <v>7673.6099653101564</v>
      </c>
      <c r="AA42" s="36">
        <f>IF('Datos Generales'!AA279=0,"",Índice!$G$52*'Datos Generales'!AA279)</f>
        <v>10005.011095511209</v>
      </c>
      <c r="AB42" s="36">
        <f>IF('Datos Generales'!AB279=0,"",Índice!$G$52*'Datos Generales'!AB279)</f>
        <v>1082.2673557234841</v>
      </c>
      <c r="AC42" s="36" t="str">
        <f>IF('Datos Generales'!AC279=0,"",Índice!$G$52*'Datos Generales'!AC279)</f>
        <v/>
      </c>
      <c r="AD42" s="36">
        <f>IF('Datos Generales'!AD279=0,"",Índice!$G$52*'Datos Generales'!AD279)</f>
        <v>37205.257942144133</v>
      </c>
      <c r="AE42" s="36" t="str">
        <f>IF('Datos Generales'!AE279=0,"",Índice!$G$52*'Datos Generales'!AE279)</f>
        <v/>
      </c>
      <c r="AF42" s="36" t="str">
        <f>IF('Datos Generales'!AF279=0,"",Índice!$G$52*'Datos Generales'!AF279)</f>
        <v/>
      </c>
      <c r="AG42" s="36">
        <f>IF('Datos Generales'!AG279=0,"",Índice!$G$52*'Datos Generales'!AG279)</f>
        <v>65163.326673418436</v>
      </c>
      <c r="AH42" s="36">
        <f>IF('Datos Generales'!AH279=0,"",Índice!$G$52*'Datos Generales'!AH279)</f>
        <v>1404.1613525127091</v>
      </c>
      <c r="AI42" s="36">
        <f>IF('Datos Generales'!AI279=0,"",Índice!$G$52*'Datos Generales'!AI279)</f>
        <v>1499.2462944938845</v>
      </c>
      <c r="AJ42" s="36">
        <f>IF('Datos Generales'!AJ279=0,"",Índice!$G$52*'Datos Generales'!AJ279)</f>
        <v>1665.5003594176787</v>
      </c>
      <c r="AK42" s="36" t="str">
        <f>IF('Datos Generales'!AK279=0,"",Índice!$G$52*'Datos Generales'!AK279)</f>
        <v/>
      </c>
      <c r="AL42" s="36" t="str">
        <f>IF('Datos Generales'!AL279=0,"",Índice!$G$52*'Datos Generales'!AL279)</f>
        <v/>
      </c>
      <c r="AM42" s="36" t="str">
        <f>IF('Datos Generales'!AM279=0,"",Índice!$G$52*'Datos Generales'!AM279)</f>
        <v/>
      </c>
      <c r="AN42" s="36" t="str">
        <f>IF('Datos Generales'!AN279=0,"",Índice!$G$52*'Datos Generales'!AN279)</f>
        <v/>
      </c>
      <c r="AO42" s="36" t="str">
        <f>IF('Datos Generales'!AO279=0,"",Índice!$G$52*'Datos Generales'!AO279)</f>
        <v/>
      </c>
      <c r="AP42" s="36" t="str">
        <f>IF('Datos Generales'!AP279=0,"",Índice!$G$52*'Datos Generales'!AP279)</f>
        <v/>
      </c>
      <c r="AQ42" s="36">
        <f>Índice!$G$52*'Datos Generales'!AQ279</f>
        <v>466498.36008242285</v>
      </c>
      <c r="AR42" s="29"/>
      <c r="AS42" s="36">
        <f>Índice!$F$52*'Datos Generales'!AS279</f>
        <v>648667.32919636928</v>
      </c>
      <c r="AT42" s="60">
        <f t="shared" si="0"/>
        <v>-0.28083573954562291</v>
      </c>
      <c r="AU42" s="29"/>
      <c r="AV42" s="64">
        <f t="shared" si="1"/>
        <v>1.8528550991034811E-2</v>
      </c>
      <c r="AW42" s="64">
        <f t="shared" si="2"/>
        <v>2.6921993258372381E-2</v>
      </c>
    </row>
    <row r="43" spans="2:49" x14ac:dyDescent="0.2">
      <c r="B43" s="62" t="str">
        <f>'Datos Generales'!B280</f>
        <v>32. SOAP</v>
      </c>
      <c r="C43" s="36" t="str">
        <f>IF('Datos Generales'!C280=0,"",Índice!$G$52*'Datos Generales'!C280)</f>
        <v/>
      </c>
      <c r="D43" s="36" t="str">
        <f>IF('Datos Generales'!D280=0,"",Índice!$G$52*'Datos Generales'!D280)</f>
        <v/>
      </c>
      <c r="E43" s="36">
        <f>IF('Datos Generales'!E280=0,"",Índice!$G$52*'Datos Generales'!E280)</f>
        <v>354013.69019046589</v>
      </c>
      <c r="F43" s="36">
        <f>IF('Datos Generales'!F280=0,"",Índice!$G$52*'Datos Generales'!F280)</f>
        <v>25376.180864827315</v>
      </c>
      <c r="G43" s="36" t="str">
        <f>IF('Datos Generales'!G280=0,"",Índice!$G$52*'Datos Generales'!G280)</f>
        <v/>
      </c>
      <c r="H43" s="36">
        <f>IF('Datos Generales'!H280=0,"",Índice!$G$52*'Datos Generales'!H280)</f>
        <v>892.94796319209172</v>
      </c>
      <c r="I43" s="36">
        <f>IF('Datos Generales'!I280=0,"",Índice!$G$52*'Datos Generales'!I280)</f>
        <v>-298.52249226648144</v>
      </c>
      <c r="J43" s="36" t="str">
        <f>IF('Datos Generales'!J280=0,"",Índice!$G$52*'Datos Generales'!J280)</f>
        <v/>
      </c>
      <c r="K43" s="36">
        <f>IF('Datos Generales'!K280=0,"",Índice!$G$52*'Datos Generales'!K280)</f>
        <v>49629.883139075428</v>
      </c>
      <c r="L43" s="36" t="str">
        <f>IF('Datos Generales'!L280=0,"",Índice!$G$52*'Datos Generales'!L280)</f>
        <v/>
      </c>
      <c r="M43" s="36" t="str">
        <f>IF('Datos Generales'!M280=0,"",Índice!$G$52*'Datos Generales'!M280)</f>
        <v/>
      </c>
      <c r="N43" s="36" t="str">
        <f>IF('Datos Generales'!N280=0,"",Índice!$G$52*'Datos Generales'!N280)</f>
        <v/>
      </c>
      <c r="O43" s="36" t="str">
        <f>IF('Datos Generales'!O280=0,"",Índice!$G$52*'Datos Generales'!O280)</f>
        <v/>
      </c>
      <c r="P43" s="36" t="str">
        <f>IF('Datos Generales'!P280=0,"",Índice!$G$52*'Datos Generales'!P280)</f>
        <v/>
      </c>
      <c r="Q43" s="36">
        <f>IF('Datos Generales'!Q280=0,"",Índice!$G$52*'Datos Generales'!Q280)</f>
        <v>277500.52135124721</v>
      </c>
      <c r="R43" s="36" t="str">
        <f>IF('Datos Generales'!R280=0,"",Índice!$G$52*'Datos Generales'!R280)</f>
        <v/>
      </c>
      <c r="S43" s="36">
        <f>IF('Datos Generales'!S280=0,"",Índice!$G$52*'Datos Generales'!S280)</f>
        <v>11414.751671811007</v>
      </c>
      <c r="T43" s="36" t="str">
        <f>IF('Datos Generales'!T280=0,"",Índice!$G$52*'Datos Generales'!T280)</f>
        <v/>
      </c>
      <c r="U43" s="36">
        <f>IF('Datos Generales'!U280=0,"",Índice!$G$52*'Datos Generales'!U280)</f>
        <v>5709.8592708839024</v>
      </c>
      <c r="V43" s="36" t="str">
        <f>IF('Datos Generales'!V280=0,"",Índice!$G$52*'Datos Generales'!V280)</f>
        <v/>
      </c>
      <c r="W43" s="36" t="str">
        <f>IF('Datos Generales'!W280=0,"",Índice!$G$52*'Datos Generales'!W280)</f>
        <v/>
      </c>
      <c r="X43" s="36" t="str">
        <f>IF('Datos Generales'!X280=0,"",Índice!$G$52*'Datos Generales'!X280)</f>
        <v/>
      </c>
      <c r="Y43" s="36">
        <f>IF('Datos Generales'!Y280=0,"",Índice!$G$52*'Datos Generales'!Y280)</f>
        <v>2343.3420298917122</v>
      </c>
      <c r="Z43" s="36" t="str">
        <f>IF('Datos Generales'!Z280=0,"",Índice!$G$52*'Datos Generales'!Z280)</f>
        <v/>
      </c>
      <c r="AA43" s="36">
        <f>IF('Datos Generales'!AA280=0,"",Índice!$G$52*'Datos Generales'!AA280)</f>
        <v>3091.8085087925506</v>
      </c>
      <c r="AB43" s="36" t="str">
        <f>IF('Datos Generales'!AB280=0,"",Índice!$G$52*'Datos Generales'!AB280)</f>
        <v/>
      </c>
      <c r="AC43" s="36" t="str">
        <f>IF('Datos Generales'!AC280=0,"",Índice!$G$52*'Datos Generales'!AC280)</f>
        <v/>
      </c>
      <c r="AD43" s="36" t="str">
        <f>IF('Datos Generales'!AD280=0,"",Índice!$G$52*'Datos Generales'!AD280)</f>
        <v/>
      </c>
      <c r="AE43" s="36" t="str">
        <f>IF('Datos Generales'!AE280=0,"",Índice!$G$52*'Datos Generales'!AE280)</f>
        <v/>
      </c>
      <c r="AF43" s="36" t="str">
        <f>IF('Datos Generales'!AF280=0,"",Índice!$G$52*'Datos Generales'!AF280)</f>
        <v/>
      </c>
      <c r="AG43" s="36">
        <f>IF('Datos Generales'!AG280=0,"",Índice!$G$52*'Datos Generales'!AG280)</f>
        <v>162743.44041474047</v>
      </c>
      <c r="AH43" s="36" t="str">
        <f>IF('Datos Generales'!AH280=0,"",Índice!$G$52*'Datos Generales'!AH280)</f>
        <v/>
      </c>
      <c r="AI43" s="36">
        <f>IF('Datos Generales'!AI280=0,"",Índice!$G$52*'Datos Generales'!AI280)</f>
        <v>73232.14299686646</v>
      </c>
      <c r="AJ43" s="36" t="str">
        <f>IF('Datos Generales'!AJ280=0,"",Índice!$G$52*'Datos Generales'!AJ280)</f>
        <v/>
      </c>
      <c r="AK43" s="36" t="str">
        <f>IF('Datos Generales'!AK280=0,"",Índice!$G$52*'Datos Generales'!AK280)</f>
        <v/>
      </c>
      <c r="AL43" s="36" t="str">
        <f>IF('Datos Generales'!AL280=0,"",Índice!$G$52*'Datos Generales'!AL280)</f>
        <v/>
      </c>
      <c r="AM43" s="36" t="str">
        <f>IF('Datos Generales'!AM280=0,"",Índice!$G$52*'Datos Generales'!AM280)</f>
        <v/>
      </c>
      <c r="AN43" s="36" t="str">
        <f>IF('Datos Generales'!AN280=0,"",Índice!$G$52*'Datos Generales'!AN280)</f>
        <v/>
      </c>
      <c r="AO43" s="36" t="str">
        <f>IF('Datos Generales'!AO280=0,"",Índice!$G$52*'Datos Generales'!AO280)</f>
        <v/>
      </c>
      <c r="AP43" s="36" t="str">
        <f>IF('Datos Generales'!AP280=0,"",Índice!$G$52*'Datos Generales'!AP280)</f>
        <v/>
      </c>
      <c r="AQ43" s="36">
        <f>Índice!$G$52*'Datos Generales'!AQ280</f>
        <v>965650.04590952746</v>
      </c>
      <c r="AR43" s="29"/>
      <c r="AS43" s="36">
        <f>Índice!$F$52*'Datos Generales'!AS280</f>
        <v>706378.22380029561</v>
      </c>
      <c r="AT43" s="60">
        <f t="shared" si="0"/>
        <v>0.36704390562092426</v>
      </c>
      <c r="AU43" s="29"/>
      <c r="AV43" s="64">
        <f t="shared" si="1"/>
        <v>3.8354038612201206E-2</v>
      </c>
      <c r="AW43" s="64">
        <f t="shared" si="2"/>
        <v>2.9317199931392902E-2</v>
      </c>
    </row>
    <row r="44" spans="2:49" x14ac:dyDescent="0.2">
      <c r="B44" s="62" t="str">
        <f>'Datos Generales'!B281</f>
        <v>33. Seguro de Cesantía</v>
      </c>
      <c r="C44" s="36" t="str">
        <f>IF('Datos Generales'!C281=0,"",Índice!$G$52*'Datos Generales'!C281)</f>
        <v/>
      </c>
      <c r="D44" s="36" t="str">
        <f>IF('Datos Generales'!D281=0,"",Índice!$G$52*'Datos Generales'!D281)</f>
        <v/>
      </c>
      <c r="E44" s="36">
        <f>IF('Datos Generales'!E281=0,"",Índice!$G$52*'Datos Generales'!E281)</f>
        <v>457045.79420080513</v>
      </c>
      <c r="F44" s="36">
        <f>IF('Datos Generales'!F281=0,"",Índice!$G$52*'Datos Generales'!F281)</f>
        <v>623132.34633235785</v>
      </c>
      <c r="G44" s="36" t="str">
        <f>IF('Datos Generales'!G281=0,"",Índice!$G$52*'Datos Generales'!G281)</f>
        <v/>
      </c>
      <c r="H44" s="36">
        <f>IF('Datos Generales'!H281=0,"",Índice!$G$52*'Datos Generales'!H281)</f>
        <v>651.612514743269</v>
      </c>
      <c r="I44" s="36">
        <f>IF('Datos Generales'!I281=0,"",Índice!$G$52*'Datos Generales'!I281)</f>
        <v>157976.26584593111</v>
      </c>
      <c r="J44" s="36" t="str">
        <f>IF('Datos Generales'!J281=0,"",Índice!$G$52*'Datos Generales'!J281)</f>
        <v/>
      </c>
      <c r="K44" s="36">
        <f>IF('Datos Generales'!K281=0,"",Índice!$G$52*'Datos Generales'!K281)</f>
        <v>10094.550833362535</v>
      </c>
      <c r="L44" s="36" t="str">
        <f>IF('Datos Generales'!L281=0,"",Índice!$G$52*'Datos Generales'!L281)</f>
        <v/>
      </c>
      <c r="M44" s="36" t="str">
        <f>IF('Datos Generales'!M281=0,"",Índice!$G$52*'Datos Generales'!M281)</f>
        <v/>
      </c>
      <c r="N44" s="36" t="str">
        <f>IF('Datos Generales'!N281=0,"",Índice!$G$52*'Datos Generales'!N281)</f>
        <v/>
      </c>
      <c r="O44" s="36" t="str">
        <f>IF('Datos Generales'!O281=0,"",Índice!$G$52*'Datos Generales'!O281)</f>
        <v/>
      </c>
      <c r="P44" s="36" t="str">
        <f>IF('Datos Generales'!P281=0,"",Índice!$G$52*'Datos Generales'!P281)</f>
        <v/>
      </c>
      <c r="Q44" s="36">
        <f>IF('Datos Generales'!Q281=0,"",Índice!$G$52*'Datos Generales'!Q281)</f>
        <v>15885.138750873031</v>
      </c>
      <c r="R44" s="36">
        <f>IF('Datos Generales'!R281=0,"",Índice!$G$52*'Datos Generales'!R281)</f>
        <v>684.10128740588891</v>
      </c>
      <c r="S44" s="36" t="str">
        <f>IF('Datos Generales'!S281=0,"",Índice!$G$52*'Datos Generales'!S281)</f>
        <v/>
      </c>
      <c r="T44" s="36" t="str">
        <f>IF('Datos Generales'!T281=0,"",Índice!$G$52*'Datos Generales'!T281)</f>
        <v/>
      </c>
      <c r="U44" s="36">
        <f>IF('Datos Generales'!U281=0,"",Índice!$G$52*'Datos Generales'!U281)</f>
        <v>-3199.4467042946758</v>
      </c>
      <c r="V44" s="36">
        <f>IF('Datos Generales'!V281=0,"",Índice!$G$52*'Datos Generales'!V281)</f>
        <v>2862.005724147527</v>
      </c>
      <c r="W44" s="36" t="str">
        <f>IF('Datos Generales'!W281=0,"",Índice!$G$52*'Datos Generales'!W281)</f>
        <v/>
      </c>
      <c r="X44" s="36" t="str">
        <f>IF('Datos Generales'!X281=0,"",Índice!$G$52*'Datos Generales'!X281)</f>
        <v/>
      </c>
      <c r="Y44" s="36" t="str">
        <f>IF('Datos Generales'!Y281=0,"",Índice!$G$52*'Datos Generales'!Y281)</f>
        <v/>
      </c>
      <c r="Z44" s="36" t="str">
        <f>IF('Datos Generales'!Z281=0,"",Índice!$G$52*'Datos Generales'!Z281)</f>
        <v/>
      </c>
      <c r="AA44" s="36">
        <f>IF('Datos Generales'!AA281=0,"",Índice!$G$52*'Datos Generales'!AA281)</f>
        <v>252.93615156709851</v>
      </c>
      <c r="AB44" s="36">
        <f>IF('Datos Generales'!AB281=0,"",Índice!$G$52*'Datos Generales'!AB281)</f>
        <v>2815.5348723599473</v>
      </c>
      <c r="AC44" s="36" t="str">
        <f>IF('Datos Generales'!AC281=0,"",Índice!$G$52*'Datos Generales'!AC281)</f>
        <v/>
      </c>
      <c r="AD44" s="36" t="str">
        <f>IF('Datos Generales'!AD281=0,"",Índice!$G$52*'Datos Generales'!AD281)</f>
        <v/>
      </c>
      <c r="AE44" s="36" t="str">
        <f>IF('Datos Generales'!AE281=0,"",Índice!$G$52*'Datos Generales'!AE281)</f>
        <v/>
      </c>
      <c r="AF44" s="36" t="str">
        <f>IF('Datos Generales'!AF281=0,"",Índice!$G$52*'Datos Generales'!AF281)</f>
        <v/>
      </c>
      <c r="AG44" s="36">
        <f>IF('Datos Generales'!AG281=0,"",Índice!$G$52*'Datos Generales'!AG281)</f>
        <v>30750.266118768748</v>
      </c>
      <c r="AH44" s="36" t="str">
        <f>IF('Datos Generales'!AH281=0,"",Índice!$G$52*'Datos Generales'!AH281)</f>
        <v/>
      </c>
      <c r="AI44" s="36">
        <f>IF('Datos Generales'!AI281=0,"",Índice!$G$52*'Datos Generales'!AI281)</f>
        <v>2990.3278712505662</v>
      </c>
      <c r="AJ44" s="36">
        <f>IF('Datos Generales'!AJ281=0,"",Índice!$G$52*'Datos Generales'!AJ281)</f>
        <v>73125.831567996618</v>
      </c>
      <c r="AK44" s="36" t="str">
        <f>IF('Datos Generales'!AK281=0,"",Índice!$G$52*'Datos Generales'!AK281)</f>
        <v/>
      </c>
      <c r="AL44" s="36" t="str">
        <f>IF('Datos Generales'!AL281=0,"",Índice!$G$52*'Datos Generales'!AL281)</f>
        <v/>
      </c>
      <c r="AM44" s="36" t="str">
        <f>IF('Datos Generales'!AM281=0,"",Índice!$G$52*'Datos Generales'!AM281)</f>
        <v/>
      </c>
      <c r="AN44" s="36" t="str">
        <f>IF('Datos Generales'!AN281=0,"",Índice!$G$52*'Datos Generales'!AN281)</f>
        <v/>
      </c>
      <c r="AO44" s="36" t="str">
        <f>IF('Datos Generales'!AO281=0,"",Índice!$G$52*'Datos Generales'!AO281)</f>
        <v/>
      </c>
      <c r="AP44" s="36" t="str">
        <f>IF('Datos Generales'!AP281=0,"",Índice!$G$52*'Datos Generales'!AP281)</f>
        <v/>
      </c>
      <c r="AQ44" s="36">
        <f>Índice!$G$52*'Datos Generales'!AQ281</f>
        <v>1375067.2653672746</v>
      </c>
      <c r="AR44" s="29"/>
      <c r="AS44" s="36">
        <f>Índice!$F$52*'Datos Generales'!AS281</f>
        <v>1358508.2031760863</v>
      </c>
      <c r="AT44" s="60">
        <f t="shared" si="0"/>
        <v>1.2189151418058763E-2</v>
      </c>
      <c r="AU44" s="29"/>
      <c r="AV44" s="64">
        <f t="shared" si="1"/>
        <v>5.4615420165590269E-2</v>
      </c>
      <c r="AW44" s="64">
        <f t="shared" si="2"/>
        <v>5.6382905445016333E-2</v>
      </c>
    </row>
    <row r="45" spans="2:49" x14ac:dyDescent="0.2">
      <c r="B45" s="62" t="str">
        <f>'Datos Generales'!B282</f>
        <v>34. Seguro de Título</v>
      </c>
      <c r="C45" s="36" t="str">
        <f>IF('Datos Generales'!C282=0,"",Índice!$G$52*'Datos Generales'!C282)</f>
        <v/>
      </c>
      <c r="D45" s="36" t="str">
        <f>IF('Datos Generales'!D282=0,"",Índice!$G$52*'Datos Generales'!D282)</f>
        <v/>
      </c>
      <c r="E45" s="36" t="str">
        <f>IF('Datos Generales'!E282=0,"",Índice!$G$52*'Datos Generales'!E282)</f>
        <v/>
      </c>
      <c r="F45" s="36" t="str">
        <f>IF('Datos Generales'!F282=0,"",Índice!$G$52*'Datos Generales'!F282)</f>
        <v/>
      </c>
      <c r="G45" s="36" t="str">
        <f>IF('Datos Generales'!G282=0,"",Índice!$G$52*'Datos Generales'!G282)</f>
        <v/>
      </c>
      <c r="H45" s="36" t="str">
        <f>IF('Datos Generales'!H282=0,"",Índice!$G$52*'Datos Generales'!H282)</f>
        <v/>
      </c>
      <c r="I45" s="36" t="str">
        <f>IF('Datos Generales'!I282=0,"",Índice!$G$52*'Datos Generales'!I282)</f>
        <v/>
      </c>
      <c r="J45" s="36" t="str">
        <f>IF('Datos Generales'!J282=0,"",Índice!$G$52*'Datos Generales'!J282)</f>
        <v/>
      </c>
      <c r="K45" s="36" t="str">
        <f>IF('Datos Generales'!K282=0,"",Índice!$G$52*'Datos Generales'!K282)</f>
        <v/>
      </c>
      <c r="L45" s="36" t="str">
        <f>IF('Datos Generales'!L282=0,"",Índice!$G$52*'Datos Generales'!L282)</f>
        <v/>
      </c>
      <c r="M45" s="36" t="str">
        <f>IF('Datos Generales'!M282=0,"",Índice!$G$52*'Datos Generales'!M282)</f>
        <v/>
      </c>
      <c r="N45" s="36" t="str">
        <f>IF('Datos Generales'!N282=0,"",Índice!$G$52*'Datos Generales'!N282)</f>
        <v/>
      </c>
      <c r="O45" s="36" t="str">
        <f>IF('Datos Generales'!O282=0,"",Índice!$G$52*'Datos Generales'!O282)</f>
        <v/>
      </c>
      <c r="P45" s="36" t="str">
        <f>IF('Datos Generales'!P282=0,"",Índice!$G$52*'Datos Generales'!P282)</f>
        <v/>
      </c>
      <c r="Q45" s="36">
        <f>IF('Datos Generales'!Q282=0,"",Índice!$G$52*'Datos Generales'!Q282)</f>
        <v>716.14780452441039</v>
      </c>
      <c r="R45" s="36" t="str">
        <f>IF('Datos Generales'!R282=0,"",Índice!$G$52*'Datos Generales'!R282)</f>
        <v/>
      </c>
      <c r="S45" s="36" t="str">
        <f>IF('Datos Generales'!S282=0,"",Índice!$G$52*'Datos Generales'!S282)</f>
        <v/>
      </c>
      <c r="T45" s="36" t="str">
        <f>IF('Datos Generales'!T282=0,"",Índice!$G$52*'Datos Generales'!T282)</f>
        <v/>
      </c>
      <c r="U45" s="36" t="str">
        <f>IF('Datos Generales'!U282=0,"",Índice!$G$52*'Datos Generales'!U282)</f>
        <v/>
      </c>
      <c r="V45" s="36" t="str">
        <f>IF('Datos Generales'!V282=0,"",Índice!$G$52*'Datos Generales'!V282)</f>
        <v/>
      </c>
      <c r="W45" s="36" t="str">
        <f>IF('Datos Generales'!W282=0,"",Índice!$G$52*'Datos Generales'!W282)</f>
        <v/>
      </c>
      <c r="X45" s="36" t="str">
        <f>IF('Datos Generales'!X282=0,"",Índice!$G$52*'Datos Generales'!X282)</f>
        <v/>
      </c>
      <c r="Y45" s="36" t="str">
        <f>IF('Datos Generales'!Y282=0,"",Índice!$G$52*'Datos Generales'!Y282)</f>
        <v/>
      </c>
      <c r="Z45" s="36" t="str">
        <f>IF('Datos Generales'!Z282=0,"",Índice!$G$52*'Datos Generales'!Z282)</f>
        <v/>
      </c>
      <c r="AA45" s="36" t="str">
        <f>IF('Datos Generales'!AA282=0,"",Índice!$G$52*'Datos Generales'!AA282)</f>
        <v/>
      </c>
      <c r="AB45" s="36" t="str">
        <f>IF('Datos Generales'!AB282=0,"",Índice!$G$52*'Datos Generales'!AB282)</f>
        <v/>
      </c>
      <c r="AC45" s="36" t="str">
        <f>IF('Datos Generales'!AC282=0,"",Índice!$G$52*'Datos Generales'!AC282)</f>
        <v/>
      </c>
      <c r="AD45" s="36" t="str">
        <f>IF('Datos Generales'!AD282=0,"",Índice!$G$52*'Datos Generales'!AD282)</f>
        <v/>
      </c>
      <c r="AE45" s="36" t="str">
        <f>IF('Datos Generales'!AE282=0,"",Índice!$G$52*'Datos Generales'!AE282)</f>
        <v/>
      </c>
      <c r="AF45" s="36" t="str">
        <f>IF('Datos Generales'!AF282=0,"",Índice!$G$52*'Datos Generales'!AF282)</f>
        <v/>
      </c>
      <c r="AG45" s="36" t="str">
        <f>IF('Datos Generales'!AG282=0,"",Índice!$G$52*'Datos Generales'!AG282)</f>
        <v/>
      </c>
      <c r="AH45" s="36" t="str">
        <f>IF('Datos Generales'!AH282=0,"",Índice!$G$52*'Datos Generales'!AH282)</f>
        <v/>
      </c>
      <c r="AI45" s="36" t="str">
        <f>IF('Datos Generales'!AI282=0,"",Índice!$G$52*'Datos Generales'!AI282)</f>
        <v/>
      </c>
      <c r="AJ45" s="36" t="str">
        <f>IF('Datos Generales'!AJ282=0,"",Índice!$G$52*'Datos Generales'!AJ282)</f>
        <v/>
      </c>
      <c r="AK45" s="36" t="str">
        <f>IF('Datos Generales'!AK282=0,"",Índice!$G$52*'Datos Generales'!AK282)</f>
        <v/>
      </c>
      <c r="AL45" s="36" t="str">
        <f>IF('Datos Generales'!AL282=0,"",Índice!$G$52*'Datos Generales'!AL282)</f>
        <v/>
      </c>
      <c r="AM45" s="36" t="str">
        <f>IF('Datos Generales'!AM282=0,"",Índice!$G$52*'Datos Generales'!AM282)</f>
        <v/>
      </c>
      <c r="AN45" s="36" t="str">
        <f>IF('Datos Generales'!AN282=0,"",Índice!$G$52*'Datos Generales'!AN282)</f>
        <v/>
      </c>
      <c r="AO45" s="36" t="str">
        <f>IF('Datos Generales'!AO282=0,"",Índice!$G$52*'Datos Generales'!AO282)</f>
        <v/>
      </c>
      <c r="AP45" s="36" t="str">
        <f>IF('Datos Generales'!AP282=0,"",Índice!$G$52*'Datos Generales'!AP282)</f>
        <v/>
      </c>
      <c r="AQ45" s="36">
        <f>Índice!$G$52*'Datos Generales'!AQ282</f>
        <v>716.14780452441039</v>
      </c>
      <c r="AR45" s="29"/>
      <c r="AS45" s="36">
        <f>Índice!$F$52*'Datos Generales'!AS282</f>
        <v>2353.7055388835233</v>
      </c>
      <c r="AT45" s="60">
        <f t="shared" si="0"/>
        <v>-0.69573602445439542</v>
      </c>
      <c r="AU45" s="29"/>
      <c r="AV45" s="64">
        <f t="shared" si="1"/>
        <v>2.8444218133808048E-5</v>
      </c>
      <c r="AW45" s="64">
        <f t="shared" si="2"/>
        <v>9.7687122193313358E-5</v>
      </c>
    </row>
    <row r="46" spans="2:49" x14ac:dyDescent="0.2">
      <c r="B46" s="62" t="str">
        <f>'Datos Generales'!B283</f>
        <v>35. Seguro Agrícola</v>
      </c>
      <c r="C46" s="36" t="str">
        <f>IF('Datos Generales'!C283=0,"",Índice!$G$52*'Datos Generales'!C283)</f>
        <v/>
      </c>
      <c r="D46" s="36" t="str">
        <f>IF('Datos Generales'!D283=0,"",Índice!$G$52*'Datos Generales'!D283)</f>
        <v/>
      </c>
      <c r="E46" s="36" t="str">
        <f>IF('Datos Generales'!E283=0,"",Índice!$G$52*'Datos Generales'!E283)</f>
        <v/>
      </c>
      <c r="F46" s="36" t="str">
        <f>IF('Datos Generales'!F283=0,"",Índice!$G$52*'Datos Generales'!F283)</f>
        <v/>
      </c>
      <c r="G46" s="36" t="str">
        <f>IF('Datos Generales'!G283=0,"",Índice!$G$52*'Datos Generales'!G283)</f>
        <v/>
      </c>
      <c r="H46" s="36" t="str">
        <f>IF('Datos Generales'!H283=0,"",Índice!$G$52*'Datos Generales'!H283)</f>
        <v/>
      </c>
      <c r="I46" s="36" t="str">
        <f>IF('Datos Generales'!I283=0,"",Índice!$G$52*'Datos Generales'!I283)</f>
        <v/>
      </c>
      <c r="J46" s="36" t="str">
        <f>IF('Datos Generales'!J283=0,"",Índice!$G$52*'Datos Generales'!J283)</f>
        <v/>
      </c>
      <c r="K46" s="36" t="str">
        <f>IF('Datos Generales'!K283=0,"",Índice!$G$52*'Datos Generales'!K283)</f>
        <v/>
      </c>
      <c r="L46" s="36" t="str">
        <f>IF('Datos Generales'!L283=0,"",Índice!$G$52*'Datos Generales'!L283)</f>
        <v/>
      </c>
      <c r="M46" s="36" t="str">
        <f>IF('Datos Generales'!M283=0,"",Índice!$G$52*'Datos Generales'!M283)</f>
        <v/>
      </c>
      <c r="N46" s="36" t="str">
        <f>IF('Datos Generales'!N283=0,"",Índice!$G$52*'Datos Generales'!N283)</f>
        <v/>
      </c>
      <c r="O46" s="36" t="str">
        <f>IF('Datos Generales'!O283=0,"",Índice!$G$52*'Datos Generales'!O283)</f>
        <v/>
      </c>
      <c r="P46" s="36" t="str">
        <f>IF('Datos Generales'!P283=0,"",Índice!$G$52*'Datos Generales'!P283)</f>
        <v/>
      </c>
      <c r="Q46" s="36">
        <f>IF('Datos Generales'!Q283=0,"",Índice!$G$52*'Datos Generales'!Q283)</f>
        <v>15993.015083975824</v>
      </c>
      <c r="R46" s="36" t="str">
        <f>IF('Datos Generales'!R283=0,"",Índice!$G$52*'Datos Generales'!R283)</f>
        <v/>
      </c>
      <c r="S46" s="36" t="str">
        <f>IF('Datos Generales'!S283=0,"",Índice!$G$52*'Datos Generales'!S283)</f>
        <v/>
      </c>
      <c r="T46" s="36" t="str">
        <f>IF('Datos Generales'!T283=0,"",Índice!$G$52*'Datos Generales'!T283)</f>
        <v/>
      </c>
      <c r="U46" s="36" t="str">
        <f>IF('Datos Generales'!U283=0,"",Índice!$G$52*'Datos Generales'!U283)</f>
        <v/>
      </c>
      <c r="V46" s="36" t="str">
        <f>IF('Datos Generales'!V283=0,"",Índice!$G$52*'Datos Generales'!V283)</f>
        <v/>
      </c>
      <c r="W46" s="36" t="str">
        <f>IF('Datos Generales'!W283=0,"",Índice!$G$52*'Datos Generales'!W283)</f>
        <v/>
      </c>
      <c r="X46" s="36" t="str">
        <f>IF('Datos Generales'!X283=0,"",Índice!$G$52*'Datos Generales'!X283)</f>
        <v/>
      </c>
      <c r="Y46" s="36" t="str">
        <f>IF('Datos Generales'!Y283=0,"",Índice!$G$52*'Datos Generales'!Y283)</f>
        <v/>
      </c>
      <c r="Z46" s="36" t="str">
        <f>IF('Datos Generales'!Z283=0,"",Índice!$G$52*'Datos Generales'!Z283)</f>
        <v/>
      </c>
      <c r="AA46" s="36" t="str">
        <f>IF('Datos Generales'!AA283=0,"",Índice!$G$52*'Datos Generales'!AA283)</f>
        <v/>
      </c>
      <c r="AB46" s="36" t="str">
        <f>IF('Datos Generales'!AB283=0,"",Índice!$G$52*'Datos Generales'!AB283)</f>
        <v/>
      </c>
      <c r="AC46" s="36" t="str">
        <f>IF('Datos Generales'!AC283=0,"",Índice!$G$52*'Datos Generales'!AC283)</f>
        <v/>
      </c>
      <c r="AD46" s="36" t="str">
        <f>IF('Datos Generales'!AD283=0,"",Índice!$G$52*'Datos Generales'!AD283)</f>
        <v/>
      </c>
      <c r="AE46" s="36" t="str">
        <f>IF('Datos Generales'!AE283=0,"",Índice!$G$52*'Datos Generales'!AE283)</f>
        <v/>
      </c>
      <c r="AF46" s="36" t="str">
        <f>IF('Datos Generales'!AF283=0,"",Índice!$G$52*'Datos Generales'!AF283)</f>
        <v/>
      </c>
      <c r="AG46" s="36">
        <f>IF('Datos Generales'!AG283=0,"",Índice!$G$52*'Datos Generales'!AG283)</f>
        <v>9340.1989537594618</v>
      </c>
      <c r="AH46" s="36" t="str">
        <f>IF('Datos Generales'!AH283=0,"",Índice!$G$52*'Datos Generales'!AH283)</f>
        <v/>
      </c>
      <c r="AI46" s="36" t="str">
        <f>IF('Datos Generales'!AI283=0,"",Índice!$G$52*'Datos Generales'!AI283)</f>
        <v/>
      </c>
      <c r="AJ46" s="36" t="str">
        <f>IF('Datos Generales'!AJ283=0,"",Índice!$G$52*'Datos Generales'!AJ283)</f>
        <v/>
      </c>
      <c r="AK46" s="36" t="str">
        <f>IF('Datos Generales'!AK283=0,"",Índice!$G$52*'Datos Generales'!AK283)</f>
        <v/>
      </c>
      <c r="AL46" s="36" t="str">
        <f>IF('Datos Generales'!AL283=0,"",Índice!$G$52*'Datos Generales'!AL283)</f>
        <v/>
      </c>
      <c r="AM46" s="36" t="str">
        <f>IF('Datos Generales'!AM283=0,"",Índice!$G$52*'Datos Generales'!AM283)</f>
        <v/>
      </c>
      <c r="AN46" s="36" t="str">
        <f>IF('Datos Generales'!AN283=0,"",Índice!$G$52*'Datos Generales'!AN283)</f>
        <v/>
      </c>
      <c r="AO46" s="36" t="str">
        <f>IF('Datos Generales'!AO283=0,"",Índice!$G$52*'Datos Generales'!AO283)</f>
        <v/>
      </c>
      <c r="AP46" s="36" t="str">
        <f>IF('Datos Generales'!AP283=0,"",Índice!$G$52*'Datos Generales'!AP283)</f>
        <v/>
      </c>
      <c r="AQ46" s="36">
        <f>Índice!$G$52*'Datos Generales'!AQ283</f>
        <v>25333.214037735284</v>
      </c>
      <c r="AR46" s="29"/>
      <c r="AS46" s="36">
        <f>Índice!$F$52*'Datos Generales'!AS283</f>
        <v>11498.084095580518</v>
      </c>
      <c r="AT46" s="60">
        <f t="shared" si="0"/>
        <v>1.2032552403641343</v>
      </c>
      <c r="AU46" s="29"/>
      <c r="AV46" s="64">
        <f t="shared" si="1"/>
        <v>1.0061937795066284E-3</v>
      </c>
      <c r="AW46" s="64">
        <f t="shared" si="2"/>
        <v>4.7721124307111164E-4</v>
      </c>
    </row>
    <row r="47" spans="2:49" x14ac:dyDescent="0.2">
      <c r="B47" s="62" t="str">
        <f>'Datos Generales'!B284</f>
        <v>36. Seguro de Asistencia</v>
      </c>
      <c r="C47" s="36" t="str">
        <f>IF('Datos Generales'!C284=0,"",Índice!$G$52*'Datos Generales'!C284)</f>
        <v/>
      </c>
      <c r="D47" s="36" t="str">
        <f>IF('Datos Generales'!D284=0,"",Índice!$G$52*'Datos Generales'!D284)</f>
        <v/>
      </c>
      <c r="E47" s="36">
        <f>IF('Datos Generales'!E284=0,"",Índice!$G$52*'Datos Generales'!E284)</f>
        <v>38847.931111554884</v>
      </c>
      <c r="F47" s="36" t="str">
        <f>IF('Datos Generales'!F284=0,"",Índice!$G$52*'Datos Generales'!F284)</f>
        <v/>
      </c>
      <c r="G47" s="36" t="str">
        <f>IF('Datos Generales'!G284=0,"",Índice!$G$52*'Datos Generales'!G284)</f>
        <v/>
      </c>
      <c r="H47" s="36">
        <f>IF('Datos Generales'!H284=0,"",Índice!$G$52*'Datos Generales'!H284)</f>
        <v>45100.43793504763</v>
      </c>
      <c r="I47" s="36">
        <f>IF('Datos Generales'!I284=0,"",Índice!$G$52*'Datos Generales'!I284)</f>
        <v>6594.6084966815533</v>
      </c>
      <c r="J47" s="36" t="str">
        <f>IF('Datos Generales'!J284=0,"",Índice!$G$52*'Datos Generales'!J284)</f>
        <v/>
      </c>
      <c r="K47" s="36">
        <f>IF('Datos Generales'!K284=0,"",Índice!$G$52*'Datos Generales'!K284)</f>
        <v>20846.565562513333</v>
      </c>
      <c r="L47" s="36">
        <f>IF('Datos Generales'!L284=0,"",Índice!$G$52*'Datos Generales'!L284)</f>
        <v>4.6606930416533281</v>
      </c>
      <c r="M47" s="36" t="str">
        <f>IF('Datos Generales'!M284=0,"",Índice!$G$52*'Datos Generales'!M284)</f>
        <v/>
      </c>
      <c r="N47" s="36" t="str">
        <f>IF('Datos Generales'!N284=0,"",Índice!$G$52*'Datos Generales'!N284)</f>
        <v/>
      </c>
      <c r="O47" s="36">
        <f>IF('Datos Generales'!O284=0,"",Índice!$G$52*'Datos Generales'!O284)</f>
        <v>48.852227794264088</v>
      </c>
      <c r="P47" s="36" t="str">
        <f>IF('Datos Generales'!P284=0,"",Índice!$G$52*'Datos Generales'!P284)</f>
        <v/>
      </c>
      <c r="Q47" s="36">
        <f>IF('Datos Generales'!Q284=0,"",Índice!$G$52*'Datos Generales'!Q284)</f>
        <v>52356.286509470905</v>
      </c>
      <c r="R47" s="36" t="str">
        <f>IF('Datos Generales'!R284=0,"",Índice!$G$52*'Datos Generales'!R284)</f>
        <v/>
      </c>
      <c r="S47" s="36">
        <f>IF('Datos Generales'!S284=0,"",Índice!$G$52*'Datos Generales'!S284)</f>
        <v>384.52418576501879</v>
      </c>
      <c r="T47" s="36" t="str">
        <f>IF('Datos Generales'!T284=0,"",Índice!$G$52*'Datos Generales'!T284)</f>
        <v/>
      </c>
      <c r="U47" s="36">
        <f>IF('Datos Generales'!U284=0,"",Índice!$G$52*'Datos Generales'!U284)</f>
        <v>21959.314531122374</v>
      </c>
      <c r="V47" s="36" t="str">
        <f>IF('Datos Generales'!V284=0,"",Índice!$G$52*'Datos Generales'!V284)</f>
        <v/>
      </c>
      <c r="W47" s="36">
        <f>IF('Datos Generales'!W284=0,"",Índice!$G$52*'Datos Generales'!W284)</f>
        <v>20.377774685768934</v>
      </c>
      <c r="X47" s="36" t="str">
        <f>IF('Datos Generales'!X284=0,"",Índice!$G$52*'Datos Generales'!X284)</f>
        <v/>
      </c>
      <c r="Y47" s="36">
        <f>IF('Datos Generales'!Y284=0,"",Índice!$G$52*'Datos Generales'!Y284)</f>
        <v>1474.2418464237007</v>
      </c>
      <c r="Z47" s="36">
        <f>IF('Datos Generales'!Z284=0,"",Índice!$G$52*'Datos Generales'!Z284)</f>
        <v>22521.591425957748</v>
      </c>
      <c r="AA47" s="36">
        <f>IF('Datos Generales'!AA284=0,"",Índice!$G$52*'Datos Generales'!AA284)</f>
        <v>3357.910267710889</v>
      </c>
      <c r="AB47" s="36" t="str">
        <f>IF('Datos Generales'!AB284=0,"",Índice!$G$52*'Datos Generales'!AB284)</f>
        <v/>
      </c>
      <c r="AC47" s="36" t="str">
        <f>IF('Datos Generales'!AC284=0,"",Índice!$G$52*'Datos Generales'!AC284)</f>
        <v/>
      </c>
      <c r="AD47" s="36">
        <f>IF('Datos Generales'!AD284=0,"",Índice!$G$52*'Datos Generales'!AD284)</f>
        <v>35991.368532565488</v>
      </c>
      <c r="AE47" s="36" t="str">
        <f>IF('Datos Generales'!AE284=0,"",Índice!$G$52*'Datos Generales'!AE284)</f>
        <v/>
      </c>
      <c r="AF47" s="36" t="str">
        <f>IF('Datos Generales'!AF284=0,"",Índice!$G$52*'Datos Generales'!AF284)</f>
        <v/>
      </c>
      <c r="AG47" s="36">
        <f>IF('Datos Generales'!AG284=0,"",Índice!$G$52*'Datos Generales'!AG284)</f>
        <v>43361.012860451032</v>
      </c>
      <c r="AH47" s="36">
        <f>IF('Datos Generales'!AH284=0,"",Índice!$G$52*'Datos Generales'!AH284)</f>
        <v>654.12996937890659</v>
      </c>
      <c r="AI47" s="36">
        <f>IF('Datos Generales'!AI284=0,"",Índice!$G$52*'Datos Generales'!AI284)</f>
        <v>5121.1831220315726</v>
      </c>
      <c r="AJ47" s="36">
        <f>IF('Datos Generales'!AJ284=0,"",Índice!$G$52*'Datos Generales'!AJ284)</f>
        <v>1009.7714661485701</v>
      </c>
      <c r="AK47" s="36" t="str">
        <f>IF('Datos Generales'!AK284=0,"",Índice!$G$52*'Datos Generales'!AK284)</f>
        <v/>
      </c>
      <c r="AL47" s="36" t="str">
        <f>IF('Datos Generales'!AL284=0,"",Índice!$G$52*'Datos Generales'!AL284)</f>
        <v/>
      </c>
      <c r="AM47" s="36" t="str">
        <f>IF('Datos Generales'!AM284=0,"",Índice!$G$52*'Datos Generales'!AM284)</f>
        <v/>
      </c>
      <c r="AN47" s="36" t="str">
        <f>IF('Datos Generales'!AN284=0,"",Índice!$G$52*'Datos Generales'!AN284)</f>
        <v/>
      </c>
      <c r="AO47" s="36" t="str">
        <f>IF('Datos Generales'!AO284=0,"",Índice!$G$52*'Datos Generales'!AO284)</f>
        <v/>
      </c>
      <c r="AP47" s="36" t="str">
        <f>IF('Datos Generales'!AP284=0,"",Índice!$G$52*'Datos Generales'!AP284)</f>
        <v/>
      </c>
      <c r="AQ47" s="36">
        <f>Índice!$G$52*'Datos Generales'!AQ284</f>
        <v>299654.76851834531</v>
      </c>
      <c r="AR47" s="29"/>
      <c r="AS47" s="36">
        <f>Índice!$F$52*'Datos Generales'!AS284</f>
        <v>295189.22309883469</v>
      </c>
      <c r="AT47" s="60">
        <f t="shared" si="0"/>
        <v>1.5127738650592581E-2</v>
      </c>
      <c r="AU47" s="29"/>
      <c r="AV47" s="64">
        <f t="shared" si="1"/>
        <v>1.190179673347172E-2</v>
      </c>
      <c r="AW47" s="64">
        <f t="shared" si="2"/>
        <v>1.2251399009191057E-2</v>
      </c>
    </row>
    <row r="48" spans="2:49" x14ac:dyDescent="0.2">
      <c r="B48" s="62" t="str">
        <f>'Datos Generales'!B285</f>
        <v>50. Otros Seguros</v>
      </c>
      <c r="C48" s="36">
        <f>IF('Datos Generales'!C285=0,"",Índice!$G$52*'Datos Generales'!C285)</f>
        <v>64869.430854536375</v>
      </c>
      <c r="D48" s="36" t="str">
        <f>IF('Datos Generales'!D285=0,"",Índice!$G$52*'Datos Generales'!D285)</f>
        <v/>
      </c>
      <c r="E48" s="36">
        <f>IF('Datos Generales'!E285=0,"",Índice!$G$52*'Datos Generales'!E285)</f>
        <v>78328.389710142321</v>
      </c>
      <c r="F48" s="36">
        <f>IF('Datos Generales'!F285=0,"",Índice!$G$52*'Datos Generales'!F285)</f>
        <v>1852.9146511437241</v>
      </c>
      <c r="G48" s="36" t="str">
        <f>IF('Datos Generales'!G285=0,"",Índice!$G$52*'Datos Generales'!G285)</f>
        <v/>
      </c>
      <c r="H48" s="36">
        <f>IF('Datos Generales'!H285=0,"",Índice!$G$52*'Datos Generales'!H285)</f>
        <v>78.755506506769748</v>
      </c>
      <c r="I48" s="36">
        <f>IF('Datos Generales'!I285=0,"",Índice!$G$52*'Datos Generales'!I285)</f>
        <v>-69130.801159526003</v>
      </c>
      <c r="J48" s="36" t="str">
        <f>IF('Datos Generales'!J285=0,"",Índice!$G$52*'Datos Generales'!J285)</f>
        <v/>
      </c>
      <c r="K48" s="36">
        <f>IF('Datos Generales'!K285=0,"",Índice!$G$52*'Datos Generales'!K285)</f>
        <v>10681.219822437803</v>
      </c>
      <c r="L48" s="36">
        <f>IF('Datos Generales'!L285=0,"",Índice!$G$52*'Datos Generales'!L285)</f>
        <v>-13.063548379524658</v>
      </c>
      <c r="M48" s="36" t="str">
        <f>IF('Datos Generales'!M285=0,"",Índice!$G$52*'Datos Generales'!M285)</f>
        <v/>
      </c>
      <c r="N48" s="36">
        <f>IF('Datos Generales'!N285=0,"",Índice!$G$52*'Datos Generales'!N285)</f>
        <v>27784.942695588368</v>
      </c>
      <c r="O48" s="36">
        <f>IF('Datos Generales'!O285=0,"",Índice!$G$52*'Datos Generales'!O285)</f>
        <v>5581.7412417242931</v>
      </c>
      <c r="P48" s="36" t="str">
        <f>IF('Datos Generales'!P285=0,"",Índice!$G$52*'Datos Generales'!P285)</f>
        <v/>
      </c>
      <c r="Q48" s="36">
        <f>IF('Datos Generales'!Q285=0,"",Índice!$G$52*'Datos Generales'!Q285)</f>
        <v>3195.1602274826441</v>
      </c>
      <c r="R48" s="36">
        <f>IF('Datos Generales'!R285=0,"",Índice!$G$52*'Datos Generales'!R285)</f>
        <v>1188.7488828795056</v>
      </c>
      <c r="S48" s="36">
        <f>IF('Datos Generales'!S285=0,"",Índice!$G$52*'Datos Generales'!S285)</f>
        <v>57856.448613137647</v>
      </c>
      <c r="T48" s="36" t="str">
        <f>IF('Datos Generales'!T285=0,"",Índice!$G$52*'Datos Generales'!T285)</f>
        <v/>
      </c>
      <c r="U48" s="36">
        <f>IF('Datos Generales'!U285=0,"",Índice!$G$52*'Datos Generales'!U285)</f>
        <v>-594.32341195389529</v>
      </c>
      <c r="V48" s="36">
        <f>IF('Datos Generales'!V285=0,"",Índice!$G$52*'Datos Generales'!V285)</f>
        <v>294.33807442616495</v>
      </c>
      <c r="W48" s="36">
        <f>IF('Datos Generales'!W285=0,"",Índice!$G$52*'Datos Generales'!W285)</f>
        <v>30461.167071557291</v>
      </c>
      <c r="X48" s="36" t="str">
        <f>IF('Datos Generales'!X285=0,"",Índice!$G$52*'Datos Generales'!X285)</f>
        <v/>
      </c>
      <c r="Y48" s="36">
        <f>IF('Datos Generales'!Y285=0,"",Índice!$G$52*'Datos Generales'!Y285)</f>
        <v>134.61578369213299</v>
      </c>
      <c r="Z48" s="36">
        <f>IF('Datos Generales'!Z285=0,"",Índice!$G$52*'Datos Generales'!Z285)</f>
        <v>67.154803388493946</v>
      </c>
      <c r="AA48" s="36">
        <f>IF('Datos Generales'!AA285=0,"",Índice!$G$52*'Datos Generales'!AA285)</f>
        <v>43534.377033737641</v>
      </c>
      <c r="AB48" s="36" t="str">
        <f>IF('Datos Generales'!AB285=0,"",Índice!$G$52*'Datos Generales'!AB285)</f>
        <v/>
      </c>
      <c r="AC48" s="36" t="str">
        <f>IF('Datos Generales'!AC285=0,"",Índice!$G$52*'Datos Generales'!AC285)</f>
        <v/>
      </c>
      <c r="AD48" s="36">
        <f>IF('Datos Generales'!AD285=0,"",Índice!$G$52*'Datos Generales'!AD285)</f>
        <v>23063.762703365261</v>
      </c>
      <c r="AE48" s="36" t="str">
        <f>IF('Datos Generales'!AE285=0,"",Índice!$G$52*'Datos Generales'!AE285)</f>
        <v/>
      </c>
      <c r="AF48" s="36" t="str">
        <f>IF('Datos Generales'!AF285=0,"",Índice!$G$52*'Datos Generales'!AF285)</f>
        <v/>
      </c>
      <c r="AG48" s="36">
        <f>IF('Datos Generales'!AG285=0,"",Índice!$G$52*'Datos Generales'!AG285)</f>
        <v>25021.83211503271</v>
      </c>
      <c r="AH48" s="36">
        <f>IF('Datos Generales'!AH285=0,"",Índice!$G$52*'Datos Generales'!AH285)</f>
        <v>8058.4743476475587</v>
      </c>
      <c r="AI48" s="36">
        <f>IF('Datos Generales'!AI285=0,"",Índice!$G$52*'Datos Generales'!AI285)</f>
        <v>32427.67335821985</v>
      </c>
      <c r="AJ48" s="36">
        <f>IF('Datos Generales'!AJ285=0,"",Índice!$G$52*'Datos Generales'!AJ285)</f>
        <v>87439.772449316675</v>
      </c>
      <c r="AK48" s="36" t="str">
        <f>IF('Datos Generales'!AK285=0,"",Índice!$G$52*'Datos Generales'!AK285)</f>
        <v/>
      </c>
      <c r="AL48" s="36" t="str">
        <f>IF('Datos Generales'!AL285=0,"",Índice!$G$52*'Datos Generales'!AL285)</f>
        <v/>
      </c>
      <c r="AM48" s="36" t="str">
        <f>IF('Datos Generales'!AM285=0,"",Índice!$G$52*'Datos Generales'!AM285)</f>
        <v/>
      </c>
      <c r="AN48" s="36" t="str">
        <f>IF('Datos Generales'!AN285=0,"",Índice!$G$52*'Datos Generales'!AN285)</f>
        <v/>
      </c>
      <c r="AO48" s="36" t="str">
        <f>IF('Datos Generales'!AO285=0,"",Índice!$G$52*'Datos Generales'!AO285)</f>
        <v/>
      </c>
      <c r="AP48" s="36" t="str">
        <f>IF('Datos Generales'!AP285=0,"",Índice!$G$52*'Datos Generales'!AP285)</f>
        <v/>
      </c>
      <c r="AQ48" s="36">
        <f>Índice!$G$52*'Datos Generales'!AQ285</f>
        <v>432182.73182610382</v>
      </c>
      <c r="AR48" s="29"/>
      <c r="AS48" s="36">
        <f>Índice!$F$52*'Datos Generales'!AS285</f>
        <v>767389.79615672166</v>
      </c>
      <c r="AT48" s="60">
        <f t="shared" si="0"/>
        <v>-0.43681459671397493</v>
      </c>
      <c r="AU48" s="29"/>
      <c r="AV48" s="64">
        <f t="shared" si="1"/>
        <v>1.716559042709143E-2</v>
      </c>
      <c r="AW48" s="64">
        <f t="shared" si="2"/>
        <v>3.1849396429862079E-2</v>
      </c>
    </row>
    <row r="49" spans="2:49" x14ac:dyDescent="0.2">
      <c r="B49" s="65" t="s">
        <v>284</v>
      </c>
      <c r="C49" s="66">
        <f>Índice!$G$52*'Datos Generales'!C286</f>
        <v>69409.592250594244</v>
      </c>
      <c r="D49" s="66">
        <f>Índice!$G$52*'Datos Generales'!D286</f>
        <v>217829.49824067345</v>
      </c>
      <c r="E49" s="66">
        <f>Índice!$G$52*'Datos Generales'!E286</f>
        <v>3436211.5097345551</v>
      </c>
      <c r="F49" s="66">
        <f>Índice!$G$52*'Datos Generales'!F286</f>
        <v>1003666.9108144068</v>
      </c>
      <c r="G49" s="66">
        <f>Índice!$G$52*'Datos Generales'!G286</f>
        <v>34256.944347582925</v>
      </c>
      <c r="H49" s="66">
        <f>Índice!$G$52*'Datos Generales'!H286</f>
        <v>1308923.049916703</v>
      </c>
      <c r="I49" s="66">
        <f>Índice!$G$52*'Datos Generales'!I286</f>
        <v>1896177.9935682437</v>
      </c>
      <c r="J49" s="66">
        <f>Índice!$G$52*'Datos Generales'!J286</f>
        <v>117335.09056202856</v>
      </c>
      <c r="K49" s="66">
        <f>Índice!$G$52*'Datos Generales'!K286</f>
        <v>747479.77276229754</v>
      </c>
      <c r="L49" s="66">
        <f>Índice!$G$52*'Datos Generales'!L286</f>
        <v>118181.83983069098</v>
      </c>
      <c r="M49" s="66">
        <f>Índice!$G$52*'Datos Generales'!M286</f>
        <v>368204.9221681272</v>
      </c>
      <c r="N49" s="66">
        <f>Índice!$G$52*'Datos Generales'!N286</f>
        <v>297369.70216130285</v>
      </c>
      <c r="O49" s="66">
        <f>Índice!$G$52*'Datos Generales'!O286</f>
        <v>293934.1930554313</v>
      </c>
      <c r="P49" s="66">
        <f>Índice!$G$52*'Datos Generales'!P286</f>
        <v>14793.958244953099</v>
      </c>
      <c r="Q49" s="66">
        <f>Índice!$G$52*'Datos Generales'!Q286</f>
        <v>2359892.014803994</v>
      </c>
      <c r="R49" s="66">
        <f>Índice!$G$52*'Datos Generales'!R286</f>
        <v>2290.5435218578</v>
      </c>
      <c r="S49" s="66">
        <f>Índice!$G$52*'Datos Generales'!S286</f>
        <v>2367187.3602004712</v>
      </c>
      <c r="T49" s="66">
        <f>Índice!$G$52*'Datos Generales'!T286</f>
        <v>0</v>
      </c>
      <c r="U49" s="66">
        <f>Índice!$G$52*'Datos Generales'!U286</f>
        <v>1694164.1999580199</v>
      </c>
      <c r="V49" s="66">
        <f>Índice!$G$52*'Datos Generales'!V286</f>
        <v>44915.473058642747</v>
      </c>
      <c r="W49" s="66">
        <f>Índice!$G$52*'Datos Generales'!W286</f>
        <v>487361.96949321259</v>
      </c>
      <c r="X49" s="66">
        <f>Índice!$G$52*'Datos Generales'!X286</f>
        <v>38865.485254689869</v>
      </c>
      <c r="Y49" s="66">
        <f>Índice!$G$52*'Datos Generales'!Y286</f>
        <v>205959.18933878376</v>
      </c>
      <c r="Z49" s="66">
        <f>Índice!$G$52*'Datos Generales'!Z286</f>
        <v>541483.53601678123</v>
      </c>
      <c r="AA49" s="66">
        <f>Índice!$G$52*'Datos Generales'!AA286</f>
        <v>656526.92638860596</v>
      </c>
      <c r="AB49" s="66">
        <f>Índice!$G$52*'Datos Generales'!AB286</f>
        <v>4021.0554462579571</v>
      </c>
      <c r="AC49" s="66">
        <f>Índice!$G$52*'Datos Generales'!AC286</f>
        <v>80142.760089635005</v>
      </c>
      <c r="AD49" s="66">
        <f>Índice!$G$52*'Datos Generales'!AD286</f>
        <v>2074492.945513777</v>
      </c>
      <c r="AE49" s="66">
        <f>Índice!$G$52*'Datos Generales'!AE286</f>
        <v>305804.09372143412</v>
      </c>
      <c r="AF49" s="66">
        <f>Índice!$G$52*'Datos Generales'!AF286</f>
        <v>43718.355340082613</v>
      </c>
      <c r="AG49" s="66">
        <f>Índice!$G$52*'Datos Generales'!AG286</f>
        <v>2935008.3705366636</v>
      </c>
      <c r="AH49" s="66">
        <f>Índice!$G$52*'Datos Generales'!AH286</f>
        <v>687793.54286493827</v>
      </c>
      <c r="AI49" s="66">
        <f>Índice!$G$52*'Datos Generales'!AI286</f>
        <v>301597.93732014234</v>
      </c>
      <c r="AJ49" s="66">
        <f>Índice!$G$52*'Datos Generales'!AJ286</f>
        <v>422270.83253245393</v>
      </c>
      <c r="AK49" s="66">
        <f>Índice!$G$52*'Datos Generales'!AK286</f>
        <v>0</v>
      </c>
      <c r="AL49" s="66">
        <f>Índice!$G$52*'Datos Generales'!AL286</f>
        <v>0</v>
      </c>
      <c r="AM49" s="66">
        <f>Índice!$G$52*'Datos Generales'!AM286</f>
        <v>0</v>
      </c>
      <c r="AN49" s="66">
        <f>Índice!$G$52*'Datos Generales'!AN286</f>
        <v>0</v>
      </c>
      <c r="AO49" s="66">
        <f>Índice!$G$52*'Datos Generales'!AO286</f>
        <v>0</v>
      </c>
      <c r="AP49" s="66">
        <f>Índice!$G$52*'Datos Generales'!AP286</f>
        <v>0</v>
      </c>
      <c r="AQ49" s="66">
        <f>Índice!$G$52*'Datos Generales'!AQ286</f>
        <v>25177271.569058035</v>
      </c>
      <c r="AR49" s="29"/>
      <c r="AS49" s="66">
        <f>Índice!$F$52*'Datos Generales'!AS286</f>
        <v>24094327.747988809</v>
      </c>
      <c r="AT49" s="73">
        <f t="shared" si="0"/>
        <v>4.4946006894075685E-2</v>
      </c>
      <c r="AU49" s="29"/>
      <c r="AV49" s="68">
        <f t="shared" si="1"/>
        <v>1</v>
      </c>
      <c r="AW49" s="68">
        <f t="shared" si="2"/>
        <v>1</v>
      </c>
    </row>
    <row r="50" spans="2:49" s="224" customFormat="1" x14ac:dyDescent="0.2">
      <c r="B50" s="202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76"/>
      <c r="AS50" s="203"/>
      <c r="AT50" s="204"/>
      <c r="AU50" s="76"/>
      <c r="AV50" s="205"/>
      <c r="AW50" s="205"/>
    </row>
    <row r="51" spans="2:49" x14ac:dyDescent="0.2">
      <c r="B51" s="62" t="str">
        <f>'Datos Generales'!B288</f>
        <v>Comercialización Individual</v>
      </c>
      <c r="C51" s="36" t="str">
        <f>IF('Datos Generales'!C288=0,"",Índice!$G$52*'Datos Generales'!C288)</f>
        <v/>
      </c>
      <c r="D51" s="36">
        <f>IF('Datos Generales'!D288=0,"",Índice!$G$52*'Datos Generales'!D288)</f>
        <v>217829.49824067345</v>
      </c>
      <c r="E51" s="36">
        <f>IF('Datos Generales'!E288=0,"",Índice!$G$52*'Datos Generales'!E288)</f>
        <v>1705834.4052360335</v>
      </c>
      <c r="F51" s="36">
        <f>IF('Datos Generales'!F288=0,"",Índice!$G$52*'Datos Generales'!F288)</f>
        <v>1180.9924010291627</v>
      </c>
      <c r="G51" s="36">
        <f>IF('Datos Generales'!G288=0,"",Índice!$G$52*'Datos Generales'!G288)</f>
        <v>34256.944347582925</v>
      </c>
      <c r="H51" s="36">
        <f>IF('Datos Generales'!H288=0,"",Índice!$G$52*'Datos Generales'!H288)</f>
        <v>309374.11655202613</v>
      </c>
      <c r="I51" s="36">
        <f>IF('Datos Generales'!I288=0,"",Índice!$G$52*'Datos Generales'!I288)</f>
        <v>389190.6621484026</v>
      </c>
      <c r="J51" s="36">
        <f>IF('Datos Generales'!J288=0,"",Índice!$G$52*'Datos Generales'!J288)</f>
        <v>117335.09056202856</v>
      </c>
      <c r="K51" s="36">
        <f>IF('Datos Generales'!K288=0,"",Índice!$G$52*'Datos Generales'!K288)</f>
        <v>272517.38999828883</v>
      </c>
      <c r="L51" s="36">
        <f>IF('Datos Generales'!L288=0,"",Índice!$G$52*'Datos Generales'!L288)</f>
        <v>1121.9342760633949</v>
      </c>
      <c r="M51" s="36">
        <f>IF('Datos Generales'!M288=0,"",Índice!$G$52*'Datos Generales'!M288)</f>
        <v>1256.1078042114295</v>
      </c>
      <c r="N51" s="36">
        <f>IF('Datos Generales'!N288=0,"",Índice!$G$52*'Datos Generales'!N288)</f>
        <v>-3864.7351212477597</v>
      </c>
      <c r="O51" s="36">
        <f>IF('Datos Generales'!O288=0,"",Índice!$G$52*'Datos Generales'!O288)</f>
        <v>25986.833712255619</v>
      </c>
      <c r="P51" s="36">
        <f>IF('Datos Generales'!P288=0,"",Índice!$G$52*'Datos Generales'!P288)</f>
        <v>7550.0845898777234</v>
      </c>
      <c r="Q51" s="36">
        <f>IF('Datos Generales'!Q288=0,"",Índice!$G$52*'Datos Generales'!Q288)</f>
        <v>1133942.3305574427</v>
      </c>
      <c r="R51" s="36" t="str">
        <f>IF('Datos Generales'!R288=0,"",Índice!$G$52*'Datos Generales'!R288)</f>
        <v/>
      </c>
      <c r="S51" s="36">
        <f>IF('Datos Generales'!S288=0,"",Índice!$G$52*'Datos Generales'!S288)</f>
        <v>293687.72063873947</v>
      </c>
      <c r="T51" s="36" t="str">
        <f>IF('Datos Generales'!T288=0,"",Índice!$G$52*'Datos Generales'!T288)</f>
        <v/>
      </c>
      <c r="U51" s="36">
        <f>IF('Datos Generales'!U288=0,"",Índice!$G$52*'Datos Generales'!U288)</f>
        <v>233026.24922732855</v>
      </c>
      <c r="V51" s="36">
        <f>IF('Datos Generales'!V288=0,"",Índice!$G$52*'Datos Generales'!V288)</f>
        <v>12.927469750571277</v>
      </c>
      <c r="W51" s="36">
        <f>IF('Datos Generales'!W288=0,"",Índice!$G$52*'Datos Generales'!W288)</f>
        <v>5756.2280636997675</v>
      </c>
      <c r="X51" s="36">
        <f>IF('Datos Generales'!X288=0,"",Índice!$G$52*'Datos Generales'!X288)</f>
        <v>38865.485254689869</v>
      </c>
      <c r="Y51" s="36">
        <f>IF('Datos Generales'!Y288=0,"",Índice!$G$52*'Datos Generales'!Y288)</f>
        <v>44177.450614514084</v>
      </c>
      <c r="Z51" s="36">
        <f>IF('Datos Generales'!Z288=0,"",Índice!$G$52*'Datos Generales'!Z288)</f>
        <v>230994.69735602627</v>
      </c>
      <c r="AA51" s="36">
        <f>IF('Datos Generales'!AA288=0,"",Índice!$G$52*'Datos Generales'!AA288)</f>
        <v>119058.28826012247</v>
      </c>
      <c r="AB51" s="36" t="str">
        <f>IF('Datos Generales'!AB288=0,"",Índice!$G$52*'Datos Generales'!AB288)</f>
        <v/>
      </c>
      <c r="AC51" s="36" t="str">
        <f>IF('Datos Generales'!AC288=0,"",Índice!$G$52*'Datos Generales'!AC288)</f>
        <v/>
      </c>
      <c r="AD51" s="36">
        <f>IF('Datos Generales'!AD288=0,"",Índice!$G$52*'Datos Generales'!AD288)</f>
        <v>33587.36945381781</v>
      </c>
      <c r="AE51" s="36" t="str">
        <f>IF('Datos Generales'!AE288=0,"",Índice!$G$52*'Datos Generales'!AE288)</f>
        <v/>
      </c>
      <c r="AF51" s="36">
        <f>IF('Datos Generales'!AF288=0,"",Índice!$G$52*'Datos Generales'!AF288)</f>
        <v>43718.355340082613</v>
      </c>
      <c r="AG51" s="36">
        <f>IF('Datos Generales'!AG288=0,"",Índice!$G$52*'Datos Generales'!AG288)</f>
        <v>238079.25695625448</v>
      </c>
      <c r="AH51" s="36" t="str">
        <f>IF('Datos Generales'!AH288=0,"",Índice!$G$52*'Datos Generales'!AH288)</f>
        <v/>
      </c>
      <c r="AI51" s="36">
        <f>IF('Datos Generales'!AI288=0,"",Índice!$G$52*'Datos Generales'!AI288)</f>
        <v>106643.90298001992</v>
      </c>
      <c r="AJ51" s="36" t="str">
        <f>IF('Datos Generales'!AJ288=0,"",Índice!$G$52*'Datos Generales'!AJ288)</f>
        <v/>
      </c>
      <c r="AK51" s="36" t="str">
        <f>IF('Datos Generales'!AK288=0,"",Índice!$G$52*'Datos Generales'!AK288)</f>
        <v/>
      </c>
      <c r="AL51" s="36" t="str">
        <f>IF('Datos Generales'!AL288=0,"",Índice!$G$52*'Datos Generales'!AL288)</f>
        <v/>
      </c>
      <c r="AM51" s="36" t="str">
        <f>IF('Datos Generales'!AM288=0,"",Índice!$G$52*'Datos Generales'!AM288)</f>
        <v/>
      </c>
      <c r="AN51" s="36" t="str">
        <f>IF('Datos Generales'!AN288=0,"",Índice!$G$52*'Datos Generales'!AN288)</f>
        <v/>
      </c>
      <c r="AO51" s="36" t="str">
        <f>IF('Datos Generales'!AO288=0,"",Índice!$G$52*'Datos Generales'!AO288)</f>
        <v/>
      </c>
      <c r="AP51" s="36" t="str">
        <f>IF('Datos Generales'!AP288=0,"",Índice!$G$52*'Datos Generales'!AP288)</f>
        <v/>
      </c>
      <c r="AQ51" s="36">
        <f>IF('Datos Generales'!AQ288=0,"",Índice!$G$52*'Datos Generales'!AQ288)</f>
        <v>5601119.5869197147</v>
      </c>
      <c r="AR51" s="29"/>
      <c r="AS51" s="36">
        <f>IF('Datos Generales'!AS288=0,"",Índice!$F$52*'Datos Generales'!AS288)</f>
        <v>7665738.3907521861</v>
      </c>
      <c r="AT51" s="60">
        <f>IFERROR(AQ51/AS51-1,"")</f>
        <v>-0.26933071526719354</v>
      </c>
      <c r="AU51" s="29"/>
      <c r="AV51" s="64">
        <f>IFERROR(AQ51/SUM($AQ$51:$AQ$56),"")</f>
        <v>0.22246729839476689</v>
      </c>
      <c r="AW51" s="64">
        <f>IFERROR(AS51/SUM($AS$51:$AS$56),"")</f>
        <v>0.3181553131895144</v>
      </c>
    </row>
    <row r="52" spans="2:49" x14ac:dyDescent="0.2">
      <c r="B52" s="62" t="str">
        <f>'Datos Generales'!B289</f>
        <v>Comercialización Colectiva</v>
      </c>
      <c r="C52" s="36" t="str">
        <f>IF('Datos Generales'!C289=0,"",Índice!$G$52*'Datos Generales'!C289)</f>
        <v/>
      </c>
      <c r="D52" s="36" t="str">
        <f>IF('Datos Generales'!D289=0,"",Índice!$G$52*'Datos Generales'!D289)</f>
        <v/>
      </c>
      <c r="E52" s="36">
        <f>IF('Datos Generales'!E289=0,"",Índice!$G$52*'Datos Generales'!E289)</f>
        <v>99915.46115176272</v>
      </c>
      <c r="F52" s="36" t="str">
        <f>IF('Datos Generales'!F289=0,"",Índice!$G$52*'Datos Generales'!F289)</f>
        <v/>
      </c>
      <c r="G52" s="36" t="str">
        <f>IF('Datos Generales'!G289=0,"",Índice!$G$52*'Datos Generales'!G289)</f>
        <v/>
      </c>
      <c r="H52" s="36">
        <f>IF('Datos Generales'!H289=0,"",Índice!$G$52*'Datos Generales'!H289)</f>
        <v>62.868326576462415</v>
      </c>
      <c r="I52" s="36">
        <f>IF('Datos Generales'!I289=0,"",Índice!$G$52*'Datos Generales'!I289)</f>
        <v>18850.564233025128</v>
      </c>
      <c r="J52" s="36" t="str">
        <f>IF('Datos Generales'!J289=0,"",Índice!$G$52*'Datos Generales'!J289)</f>
        <v/>
      </c>
      <c r="K52" s="36">
        <f>IF('Datos Generales'!K289=0,"",Índice!$G$52*'Datos Generales'!K289)</f>
        <v>645.99927129894195</v>
      </c>
      <c r="L52" s="36" t="str">
        <f>IF('Datos Generales'!L289=0,"",Índice!$G$52*'Datos Generales'!L289)</f>
        <v/>
      </c>
      <c r="M52" s="36" t="str">
        <f>IF('Datos Generales'!M289=0,"",Índice!$G$52*'Datos Generales'!M289)</f>
        <v/>
      </c>
      <c r="N52" s="36" t="str">
        <f>IF('Datos Generales'!N289=0,"",Índice!$G$52*'Datos Generales'!N289)</f>
        <v/>
      </c>
      <c r="O52" s="36">
        <f>IF('Datos Generales'!O289=0,"",Índice!$G$52*'Datos Generales'!O289)</f>
        <v>5354.0476758280474</v>
      </c>
      <c r="P52" s="36" t="str">
        <f>IF('Datos Generales'!P289=0,"",Índice!$G$52*'Datos Generales'!P289)</f>
        <v/>
      </c>
      <c r="Q52" s="36">
        <f>IF('Datos Generales'!Q289=0,"",Índice!$G$52*'Datos Generales'!Q289)</f>
        <v>27397.764976558756</v>
      </c>
      <c r="R52" s="36">
        <f>IF('Datos Generales'!R289=0,"",Índice!$G$52*'Datos Generales'!R289)</f>
        <v>2290.5435218578</v>
      </c>
      <c r="S52" s="36">
        <f>IF('Datos Generales'!S289=0,"",Índice!$G$52*'Datos Generales'!S289)</f>
        <v>10109.757620148075</v>
      </c>
      <c r="T52" s="36" t="str">
        <f>IF('Datos Generales'!T289=0,"",Índice!$G$52*'Datos Generales'!T289)</f>
        <v/>
      </c>
      <c r="U52" s="36">
        <f>IF('Datos Generales'!U289=0,"",Índice!$G$52*'Datos Generales'!U289)</f>
        <v>27303.904742238163</v>
      </c>
      <c r="V52" s="36">
        <f>IF('Datos Generales'!V289=0,"",Índice!$G$52*'Datos Generales'!V289)</f>
        <v>377.14192014429779</v>
      </c>
      <c r="W52" s="36" t="str">
        <f>IF('Datos Generales'!W289=0,"",Índice!$G$52*'Datos Generales'!W289)</f>
        <v/>
      </c>
      <c r="X52" s="36" t="str">
        <f>IF('Datos Generales'!X289=0,"",Índice!$G$52*'Datos Generales'!X289)</f>
        <v/>
      </c>
      <c r="Y52" s="36" t="str">
        <f>IF('Datos Generales'!Y289=0,"",Índice!$G$52*'Datos Generales'!Y289)</f>
        <v/>
      </c>
      <c r="Z52" s="36">
        <f>IF('Datos Generales'!Z289=0,"",Índice!$G$52*'Datos Generales'!Z289)</f>
        <v>146308.578022553</v>
      </c>
      <c r="AA52" s="36" t="str">
        <f>IF('Datos Generales'!AA289=0,"",Índice!$G$52*'Datos Generales'!AA289)</f>
        <v/>
      </c>
      <c r="AB52" s="36" t="str">
        <f>IF('Datos Generales'!AB289=0,"",Índice!$G$52*'Datos Generales'!AB289)</f>
        <v/>
      </c>
      <c r="AC52" s="36" t="str">
        <f>IF('Datos Generales'!AC289=0,"",Índice!$G$52*'Datos Generales'!AC289)</f>
        <v/>
      </c>
      <c r="AD52" s="36">
        <f>IF('Datos Generales'!AD289=0,"",Índice!$G$52*'Datos Generales'!AD289)</f>
        <v>62460.703043432557</v>
      </c>
      <c r="AE52" s="36" t="str">
        <f>IF('Datos Generales'!AE289=0,"",Índice!$G$52*'Datos Generales'!AE289)</f>
        <v/>
      </c>
      <c r="AF52" s="36" t="str">
        <f>IF('Datos Generales'!AF289=0,"",Índice!$G$52*'Datos Generales'!AF289)</f>
        <v/>
      </c>
      <c r="AG52" s="36">
        <f>IF('Datos Generales'!AG289=0,"",Índice!$G$52*'Datos Generales'!AG289)</f>
        <v>204378.70410280471</v>
      </c>
      <c r="AH52" s="36" t="str">
        <f>IF('Datos Generales'!AH289=0,"",Índice!$G$52*'Datos Generales'!AH289)</f>
        <v/>
      </c>
      <c r="AI52" s="36">
        <f>IF('Datos Generales'!AI289=0,"",Índice!$G$52*'Datos Generales'!AI289)</f>
        <v>-581.70211911846911</v>
      </c>
      <c r="AJ52" s="36" t="str">
        <f>IF('Datos Generales'!AJ289=0,"",Índice!$G$52*'Datos Generales'!AJ289)</f>
        <v/>
      </c>
      <c r="AK52" s="36" t="str">
        <f>IF('Datos Generales'!AK289=0,"",Índice!$G$52*'Datos Generales'!AK289)</f>
        <v/>
      </c>
      <c r="AL52" s="36" t="str">
        <f>IF('Datos Generales'!AL289=0,"",Índice!$G$52*'Datos Generales'!AL289)</f>
        <v/>
      </c>
      <c r="AM52" s="36" t="str">
        <f>IF('Datos Generales'!AM289=0,"",Índice!$G$52*'Datos Generales'!AM289)</f>
        <v/>
      </c>
      <c r="AN52" s="36" t="str">
        <f>IF('Datos Generales'!AN289=0,"",Índice!$G$52*'Datos Generales'!AN289)</f>
        <v/>
      </c>
      <c r="AO52" s="36" t="str">
        <f>IF('Datos Generales'!AO289=0,"",Índice!$G$52*'Datos Generales'!AO289)</f>
        <v/>
      </c>
      <c r="AP52" s="36" t="str">
        <f>IF('Datos Generales'!AP289=0,"",Índice!$G$52*'Datos Generales'!AP289)</f>
        <v/>
      </c>
      <c r="AQ52" s="36">
        <f>IF('Datos Generales'!AQ289=0,"",Índice!$G$52*'Datos Generales'!AQ289)</f>
        <v>604874.33648911014</v>
      </c>
      <c r="AR52" s="29"/>
      <c r="AS52" s="36">
        <f>IF('Datos Generales'!AS289=0,"",Índice!$F$52*'Datos Generales'!AS289)</f>
        <v>676311.00804057426</v>
      </c>
      <c r="AT52" s="60">
        <f t="shared" ref="AT52:AT66" si="3">IFERROR(AQ52/AS52-1,"")</f>
        <v>-0.10562695372715036</v>
      </c>
      <c r="AU52" s="29"/>
      <c r="AV52" s="64">
        <f t="shared" ref="AV52:AV56" si="4">IFERROR(AQ52/SUM($AQ$51:$AQ$56),"")</f>
        <v>2.402461818906855E-2</v>
      </c>
      <c r="AW52" s="64">
        <f t="shared" ref="AW52:AW56" si="5">IFERROR(AS52/SUM($AS$51:$AS$56),"")</f>
        <v>2.8069303908967828E-2</v>
      </c>
    </row>
    <row r="53" spans="2:49" x14ac:dyDescent="0.2">
      <c r="B53" s="62" t="str">
        <f>'Datos Generales'!B290</f>
        <v>Comercialización Masiva - Cartera Hipotecaria</v>
      </c>
      <c r="C53" s="36">
        <f>IF('Datos Generales'!C290=0,"",Índice!$G$52*'Datos Generales'!C290)</f>
        <v>4540.1613960578707</v>
      </c>
      <c r="D53" s="36" t="str">
        <f>IF('Datos Generales'!D290=0,"",Índice!$G$52*'Datos Generales'!D290)</f>
        <v/>
      </c>
      <c r="E53" s="36">
        <f>IF('Datos Generales'!E290=0,"",Índice!$G$52*'Datos Generales'!E290)</f>
        <v>93156.095455075862</v>
      </c>
      <c r="F53" s="36">
        <f>IF('Datos Generales'!F290=0,"",Índice!$G$52*'Datos Generales'!F290)</f>
        <v>180326.77241563721</v>
      </c>
      <c r="G53" s="36" t="str">
        <f>IF('Datos Generales'!G290=0,"",Índice!$G$52*'Datos Generales'!G290)</f>
        <v/>
      </c>
      <c r="H53" s="36" t="str">
        <f>IF('Datos Generales'!H290=0,"",Índice!$G$52*'Datos Generales'!H290)</f>
        <v/>
      </c>
      <c r="I53" s="36" t="str">
        <f>IF('Datos Generales'!I290=0,"",Índice!$G$52*'Datos Generales'!I290)</f>
        <v/>
      </c>
      <c r="J53" s="36" t="str">
        <f>IF('Datos Generales'!J290=0,"",Índice!$G$52*'Datos Generales'!J290)</f>
        <v/>
      </c>
      <c r="K53" s="36">
        <f>IF('Datos Generales'!K290=0,"",Índice!$G$52*'Datos Generales'!K290)</f>
        <v>17750.06234102189</v>
      </c>
      <c r="L53" s="36" t="str">
        <f>IF('Datos Generales'!L290=0,"",Índice!$G$52*'Datos Generales'!L290)</f>
        <v/>
      </c>
      <c r="M53" s="36" t="str">
        <f>IF('Datos Generales'!M290=0,"",Índice!$G$52*'Datos Generales'!M290)</f>
        <v/>
      </c>
      <c r="N53" s="36" t="str">
        <f>IF('Datos Generales'!N290=0,"",Índice!$G$52*'Datos Generales'!N290)</f>
        <v/>
      </c>
      <c r="O53" s="36" t="str">
        <f>IF('Datos Generales'!O290=0,"",Índice!$G$52*'Datos Generales'!O290)</f>
        <v/>
      </c>
      <c r="P53" s="36" t="str">
        <f>IF('Datos Generales'!P290=0,"",Índice!$G$52*'Datos Generales'!P290)</f>
        <v/>
      </c>
      <c r="Q53" s="36">
        <f>IF('Datos Generales'!Q290=0,"",Índice!$G$52*'Datos Generales'!Q290)</f>
        <v>2440.5702102789037</v>
      </c>
      <c r="R53" s="36" t="str">
        <f>IF('Datos Generales'!R290=0,"",Índice!$G$52*'Datos Generales'!R290)</f>
        <v/>
      </c>
      <c r="S53" s="36">
        <f>IF('Datos Generales'!S290=0,"",Índice!$G$52*'Datos Generales'!S290)</f>
        <v>858938.54587057501</v>
      </c>
      <c r="T53" s="36" t="str">
        <f>IF('Datos Generales'!T290=0,"",Índice!$G$52*'Datos Generales'!T290)</f>
        <v/>
      </c>
      <c r="U53" s="36">
        <f>IF('Datos Generales'!U290=0,"",Índice!$G$52*'Datos Generales'!U290)</f>
        <v>120495.27858187018</v>
      </c>
      <c r="V53" s="36">
        <f>IF('Datos Generales'!V290=0,"",Índice!$G$52*'Datos Generales'!V290)</f>
        <v>1531.9051654426962</v>
      </c>
      <c r="W53" s="36" t="str">
        <f>IF('Datos Generales'!W290=0,"",Índice!$G$52*'Datos Generales'!W290)</f>
        <v/>
      </c>
      <c r="X53" s="36" t="str">
        <f>IF('Datos Generales'!X290=0,"",Índice!$G$52*'Datos Generales'!X290)</f>
        <v/>
      </c>
      <c r="Y53" s="36" t="str">
        <f>IF('Datos Generales'!Y290=0,"",Índice!$G$52*'Datos Generales'!Y290)</f>
        <v/>
      </c>
      <c r="Z53" s="36" t="str">
        <f>IF('Datos Generales'!Z290=0,"",Índice!$G$52*'Datos Generales'!Z290)</f>
        <v/>
      </c>
      <c r="AA53" s="36" t="str">
        <f>IF('Datos Generales'!AA290=0,"",Índice!$G$52*'Datos Generales'!AA290)</f>
        <v/>
      </c>
      <c r="AB53" s="36" t="str">
        <f>IF('Datos Generales'!AB290=0,"",Índice!$G$52*'Datos Generales'!AB290)</f>
        <v/>
      </c>
      <c r="AC53" s="36" t="str">
        <f>IF('Datos Generales'!AC290=0,"",Índice!$G$52*'Datos Generales'!AC290)</f>
        <v/>
      </c>
      <c r="AD53" s="36">
        <f>IF('Datos Generales'!AD290=0,"",Índice!$G$52*'Datos Generales'!AD290)</f>
        <v>356026.56526994432</v>
      </c>
      <c r="AE53" s="36" t="str">
        <f>IF('Datos Generales'!AE290=0,"",Índice!$G$52*'Datos Generales'!AE290)</f>
        <v/>
      </c>
      <c r="AF53" s="36" t="str">
        <f>IF('Datos Generales'!AF290=0,"",Índice!$G$52*'Datos Generales'!AF290)</f>
        <v/>
      </c>
      <c r="AG53" s="36">
        <f>IF('Datos Generales'!AG290=0,"",Índice!$G$52*'Datos Generales'!AG290)</f>
        <v>460156.68773730838</v>
      </c>
      <c r="AH53" s="36" t="str">
        <f>IF('Datos Generales'!AH290=0,"",Índice!$G$52*'Datos Generales'!AH290)</f>
        <v/>
      </c>
      <c r="AI53" s="36" t="str">
        <f>IF('Datos Generales'!AI290=0,"",Índice!$G$52*'Datos Generales'!AI290)</f>
        <v/>
      </c>
      <c r="AJ53" s="36">
        <f>IF('Datos Generales'!AJ290=0,"",Índice!$G$52*'Datos Generales'!AJ290)</f>
        <v>103398.32562051005</v>
      </c>
      <c r="AK53" s="36" t="str">
        <f>IF('Datos Generales'!AK290=0,"",Índice!$G$52*'Datos Generales'!AK290)</f>
        <v/>
      </c>
      <c r="AL53" s="36" t="str">
        <f>IF('Datos Generales'!AL290=0,"",Índice!$G$52*'Datos Generales'!AL290)</f>
        <v/>
      </c>
      <c r="AM53" s="36" t="str">
        <f>IF('Datos Generales'!AM290=0,"",Índice!$G$52*'Datos Generales'!AM290)</f>
        <v/>
      </c>
      <c r="AN53" s="36" t="str">
        <f>IF('Datos Generales'!AN290=0,"",Índice!$G$52*'Datos Generales'!AN290)</f>
        <v/>
      </c>
      <c r="AO53" s="36" t="str">
        <f>IF('Datos Generales'!AO290=0,"",Índice!$G$52*'Datos Generales'!AO290)</f>
        <v/>
      </c>
      <c r="AP53" s="36" t="str">
        <f>IF('Datos Generales'!AP290=0,"",Índice!$G$52*'Datos Generales'!AP290)</f>
        <v/>
      </c>
      <c r="AQ53" s="36">
        <f>IF('Datos Generales'!AQ290=0,"",Índice!$G$52*'Datos Generales'!AQ290)</f>
        <v>2198760.9700637222</v>
      </c>
      <c r="AR53" s="29"/>
      <c r="AS53" s="36">
        <f>IF('Datos Generales'!AS290=0,"",Índice!$F$52*'Datos Generales'!AS290)</f>
        <v>1333584.9057923327</v>
      </c>
      <c r="AT53" s="60">
        <f t="shared" si="3"/>
        <v>0.64875964065996694</v>
      </c>
      <c r="AU53" s="29"/>
      <c r="AV53" s="64">
        <f t="shared" si="4"/>
        <v>8.7331185352344562E-2</v>
      </c>
      <c r="AW53" s="64">
        <f t="shared" si="5"/>
        <v>5.5348500266982924E-2</v>
      </c>
    </row>
    <row r="54" spans="2:49" x14ac:dyDescent="0.2">
      <c r="B54" s="62" t="str">
        <f>'Datos Generales'!B291</f>
        <v>Comercialización Masiva - Cartera de Consumo</v>
      </c>
      <c r="C54" s="36" t="str">
        <f>IF('Datos Generales'!C291=0,"",Índice!$G$52*'Datos Generales'!C291)</f>
        <v/>
      </c>
      <c r="D54" s="36" t="str">
        <f>IF('Datos Generales'!D291=0,"",Índice!$G$52*'Datos Generales'!D291)</f>
        <v/>
      </c>
      <c r="E54" s="36">
        <f>IF('Datos Generales'!E291=0,"",Índice!$G$52*'Datos Generales'!E291)</f>
        <v>158347.04609017185</v>
      </c>
      <c r="F54" s="36">
        <f>IF('Datos Generales'!F291=0,"",Índice!$G$52*'Datos Generales'!F291)</f>
        <v>437668.33351647254</v>
      </c>
      <c r="G54" s="36" t="str">
        <f>IF('Datos Generales'!G291=0,"",Índice!$G$52*'Datos Generales'!G291)</f>
        <v/>
      </c>
      <c r="H54" s="36" t="str">
        <f>IF('Datos Generales'!H291=0,"",Índice!$G$52*'Datos Generales'!H291)</f>
        <v/>
      </c>
      <c r="I54" s="36" t="str">
        <f>IF('Datos Generales'!I291=0,"",Índice!$G$52*'Datos Generales'!I291)</f>
        <v/>
      </c>
      <c r="J54" s="36" t="str">
        <f>IF('Datos Generales'!J291=0,"",Índice!$G$52*'Datos Generales'!J291)</f>
        <v/>
      </c>
      <c r="K54" s="36" t="str">
        <f>IF('Datos Generales'!K291=0,"",Índice!$G$52*'Datos Generales'!K291)</f>
        <v/>
      </c>
      <c r="L54" s="36" t="str">
        <f>IF('Datos Generales'!L291=0,"",Índice!$G$52*'Datos Generales'!L291)</f>
        <v/>
      </c>
      <c r="M54" s="36" t="str">
        <f>IF('Datos Generales'!M291=0,"",Índice!$G$52*'Datos Generales'!M291)</f>
        <v/>
      </c>
      <c r="N54" s="36" t="str">
        <f>IF('Datos Generales'!N291=0,"",Índice!$G$52*'Datos Generales'!N291)</f>
        <v/>
      </c>
      <c r="O54" s="36" t="str">
        <f>IF('Datos Generales'!O291=0,"",Índice!$G$52*'Datos Generales'!O291)</f>
        <v/>
      </c>
      <c r="P54" s="36" t="str">
        <f>IF('Datos Generales'!P291=0,"",Índice!$G$52*'Datos Generales'!P291)</f>
        <v/>
      </c>
      <c r="Q54" s="36">
        <f>IF('Datos Generales'!Q291=0,"",Índice!$G$52*'Datos Generales'!Q291)</f>
        <v>15885.138750873031</v>
      </c>
      <c r="R54" s="36" t="str">
        <f>IF('Datos Generales'!R291=0,"",Índice!$G$52*'Datos Generales'!R291)</f>
        <v/>
      </c>
      <c r="S54" s="36" t="str">
        <f>IF('Datos Generales'!S291=0,"",Índice!$G$52*'Datos Generales'!S291)</f>
        <v/>
      </c>
      <c r="T54" s="36" t="str">
        <f>IF('Datos Generales'!T291=0,"",Índice!$G$52*'Datos Generales'!T291)</f>
        <v/>
      </c>
      <c r="U54" s="36" t="str">
        <f>IF('Datos Generales'!U291=0,"",Índice!$G$52*'Datos Generales'!U291)</f>
        <v/>
      </c>
      <c r="V54" s="36">
        <f>IF('Datos Generales'!V291=0,"",Índice!$G$52*'Datos Generales'!V291)</f>
        <v>1155.409618785927</v>
      </c>
      <c r="W54" s="36" t="str">
        <f>IF('Datos Generales'!W291=0,"",Índice!$G$52*'Datos Generales'!W291)</f>
        <v/>
      </c>
      <c r="X54" s="36" t="str">
        <f>IF('Datos Generales'!X291=0,"",Índice!$G$52*'Datos Generales'!X291)</f>
        <v/>
      </c>
      <c r="Y54" s="36" t="str">
        <f>IF('Datos Generales'!Y291=0,"",Índice!$G$52*'Datos Generales'!Y291)</f>
        <v/>
      </c>
      <c r="Z54" s="36" t="str">
        <f>IF('Datos Generales'!Z291=0,"",Índice!$G$52*'Datos Generales'!Z291)</f>
        <v/>
      </c>
      <c r="AA54" s="36">
        <f>IF('Datos Generales'!AA291=0,"",Índice!$G$52*'Datos Generales'!AA291)</f>
        <v>53.717038779347483</v>
      </c>
      <c r="AB54" s="36">
        <f>IF('Datos Generales'!AB291=0,"",Índice!$G$52*'Datos Generales'!AB291)</f>
        <v>2815.5348723599473</v>
      </c>
      <c r="AC54" s="36" t="str">
        <f>IF('Datos Generales'!AC291=0,"",Índice!$G$52*'Datos Generales'!AC291)</f>
        <v/>
      </c>
      <c r="AD54" s="36" t="str">
        <f>IF('Datos Generales'!AD291=0,"",Índice!$G$52*'Datos Generales'!AD291)</f>
        <v/>
      </c>
      <c r="AE54" s="36" t="str">
        <f>IF('Datos Generales'!AE291=0,"",Índice!$G$52*'Datos Generales'!AE291)</f>
        <v/>
      </c>
      <c r="AF54" s="36" t="str">
        <f>IF('Datos Generales'!AF291=0,"",Índice!$G$52*'Datos Generales'!AF291)</f>
        <v/>
      </c>
      <c r="AG54" s="36">
        <f>IF('Datos Generales'!AG291=0,"",Índice!$G$52*'Datos Generales'!AG291)</f>
        <v>1578.4440565447528</v>
      </c>
      <c r="AH54" s="36" t="str">
        <f>IF('Datos Generales'!AH291=0,"",Índice!$G$52*'Datos Generales'!AH291)</f>
        <v/>
      </c>
      <c r="AI54" s="36">
        <f>IF('Datos Generales'!AI291=0,"",Índice!$G$52*'Datos Generales'!AI291)</f>
        <v>-86.852184929495962</v>
      </c>
      <c r="AJ54" s="36">
        <f>IF('Datos Generales'!AJ291=0,"",Índice!$G$52*'Datos Generales'!AJ291)</f>
        <v>67395.560502769717</v>
      </c>
      <c r="AK54" s="36" t="str">
        <f>IF('Datos Generales'!AK291=0,"",Índice!$G$52*'Datos Generales'!AK291)</f>
        <v/>
      </c>
      <c r="AL54" s="36" t="str">
        <f>IF('Datos Generales'!AL291=0,"",Índice!$G$52*'Datos Generales'!AL291)</f>
        <v/>
      </c>
      <c r="AM54" s="36" t="str">
        <f>IF('Datos Generales'!AM291=0,"",Índice!$G$52*'Datos Generales'!AM291)</f>
        <v/>
      </c>
      <c r="AN54" s="36" t="str">
        <f>IF('Datos Generales'!AN291=0,"",Índice!$G$52*'Datos Generales'!AN291)</f>
        <v/>
      </c>
      <c r="AO54" s="36" t="str">
        <f>IF('Datos Generales'!AO291=0,"",Índice!$G$52*'Datos Generales'!AO291)</f>
        <v/>
      </c>
      <c r="AP54" s="36" t="str">
        <f>IF('Datos Generales'!AP291=0,"",Índice!$G$52*'Datos Generales'!AP291)</f>
        <v/>
      </c>
      <c r="AQ54" s="36">
        <f>IF('Datos Generales'!AQ291=0,"",Índice!$G$52*'Datos Generales'!AQ291)</f>
        <v>684812.33226182754</v>
      </c>
      <c r="AR54" s="29"/>
      <c r="AS54" s="36">
        <f>IF('Datos Generales'!AS291=0,"",Índice!$F$52*'Datos Generales'!AS291)</f>
        <v>1946027.7940768166</v>
      </c>
      <c r="AT54" s="60">
        <f t="shared" si="3"/>
        <v>-0.64809735279927061</v>
      </c>
      <c r="AU54" s="29"/>
      <c r="AV54" s="64">
        <f t="shared" si="4"/>
        <v>2.7199624486055805E-2</v>
      </c>
      <c r="AW54" s="64">
        <f t="shared" si="5"/>
        <v>8.0767050835823986E-2</v>
      </c>
    </row>
    <row r="55" spans="2:49" x14ac:dyDescent="0.2">
      <c r="B55" s="62" t="str">
        <f>'Datos Generales'!B292</f>
        <v>Comercialización Masiva - Otras Carteras</v>
      </c>
      <c r="C55" s="36">
        <f>IF('Datos Generales'!C292=0,"",Índice!$G$52*'Datos Generales'!C292)</f>
        <v>64869.430854536375</v>
      </c>
      <c r="D55" s="36" t="str">
        <f>IF('Datos Generales'!D292=0,"",Índice!$G$52*'Datos Generales'!D292)</f>
        <v/>
      </c>
      <c r="E55" s="36">
        <f>IF('Datos Generales'!E292=0,"",Índice!$G$52*'Datos Generales'!E292)</f>
        <v>876779.95099128189</v>
      </c>
      <c r="F55" s="36">
        <f>IF('Datos Generales'!F292=0,"",Índice!$G$52*'Datos Generales'!F292)</f>
        <v>384490.81248126796</v>
      </c>
      <c r="G55" s="36" t="str">
        <f>IF('Datos Generales'!G292=0,"",Índice!$G$52*'Datos Generales'!G292)</f>
        <v/>
      </c>
      <c r="H55" s="36">
        <f>IF('Datos Generales'!H292=0,"",Índice!$G$52*'Datos Generales'!H292)</f>
        <v>331136.389228424</v>
      </c>
      <c r="I55" s="36">
        <f>IF('Datos Generales'!I292=0,"",Índice!$G$52*'Datos Generales'!I292)</f>
        <v>680427.77677797794</v>
      </c>
      <c r="J55" s="36" t="str">
        <f>IF('Datos Generales'!J292=0,"",Índice!$G$52*'Datos Generales'!J292)</f>
        <v/>
      </c>
      <c r="K55" s="36">
        <f>IF('Datos Generales'!K292=0,"",Índice!$G$52*'Datos Generales'!K292)</f>
        <v>333006.58586544479</v>
      </c>
      <c r="L55" s="36" t="str">
        <f>IF('Datos Generales'!L292=0,"",Índice!$G$52*'Datos Generales'!L292)</f>
        <v/>
      </c>
      <c r="M55" s="36" t="str">
        <f>IF('Datos Generales'!M292=0,"",Índice!$G$52*'Datos Generales'!M292)</f>
        <v/>
      </c>
      <c r="N55" s="36" t="str">
        <f>IF('Datos Generales'!N292=0,"",Índice!$G$52*'Datos Generales'!N292)</f>
        <v/>
      </c>
      <c r="O55" s="36">
        <f>IF('Datos Generales'!O292=0,"",Índice!$G$52*'Datos Generales'!O292)</f>
        <v>101321.86780165316</v>
      </c>
      <c r="P55" s="36" t="str">
        <f>IF('Datos Generales'!P292=0,"",Índice!$G$52*'Datos Generales'!P292)</f>
        <v/>
      </c>
      <c r="Q55" s="36">
        <f>IF('Datos Generales'!Q292=0,"",Índice!$G$52*'Datos Generales'!Q292)</f>
        <v>228486.42802784307</v>
      </c>
      <c r="R55" s="36" t="str">
        <f>IF('Datos Generales'!R292=0,"",Índice!$G$52*'Datos Generales'!R292)</f>
        <v/>
      </c>
      <c r="S55" s="36">
        <f>IF('Datos Generales'!S292=0,"",Índice!$G$52*'Datos Generales'!S292)</f>
        <v>375452.70808378502</v>
      </c>
      <c r="T55" s="36" t="str">
        <f>IF('Datos Generales'!T292=0,"",Índice!$G$52*'Datos Generales'!T292)</f>
        <v/>
      </c>
      <c r="U55" s="36">
        <f>IF('Datos Generales'!U292=0,"",Índice!$G$52*'Datos Generales'!U292)</f>
        <v>164579.24317829328</v>
      </c>
      <c r="V55" s="36">
        <f>IF('Datos Generales'!V292=0,"",Índice!$G$52*'Datos Generales'!V292)</f>
        <v>41838.088884519253</v>
      </c>
      <c r="W55" s="36" t="str">
        <f>IF('Datos Generales'!W292=0,"",Índice!$G$52*'Datos Generales'!W292)</f>
        <v/>
      </c>
      <c r="X55" s="36" t="str">
        <f>IF('Datos Generales'!X292=0,"",Índice!$G$52*'Datos Generales'!X292)</f>
        <v/>
      </c>
      <c r="Y55" s="36" t="str">
        <f>IF('Datos Generales'!Y292=0,"",Índice!$G$52*'Datos Generales'!Y292)</f>
        <v/>
      </c>
      <c r="Z55" s="36">
        <f>IF('Datos Generales'!Z292=0,"",Índice!$G$52*'Datos Generales'!Z292)</f>
        <v>53294.140420217613</v>
      </c>
      <c r="AA55" s="36" t="str">
        <f>IF('Datos Generales'!AA292=0,"",Índice!$G$52*'Datos Generales'!AA292)</f>
        <v/>
      </c>
      <c r="AB55" s="36">
        <f>IF('Datos Generales'!AB292=0,"",Índice!$G$52*'Datos Generales'!AB292)</f>
        <v>1205.5205738980098</v>
      </c>
      <c r="AC55" s="36" t="str">
        <f>IF('Datos Generales'!AC292=0,"",Índice!$G$52*'Datos Generales'!AC292)</f>
        <v/>
      </c>
      <c r="AD55" s="36">
        <f>IF('Datos Generales'!AD292=0,"",Índice!$G$52*'Datos Generales'!AD292)</f>
        <v>41730.008433473035</v>
      </c>
      <c r="AE55" s="36" t="str">
        <f>IF('Datos Generales'!AE292=0,"",Índice!$G$52*'Datos Generales'!AE292)</f>
        <v/>
      </c>
      <c r="AF55" s="36" t="str">
        <f>IF('Datos Generales'!AF292=0,"",Índice!$G$52*'Datos Generales'!AF292)</f>
        <v/>
      </c>
      <c r="AG55" s="36">
        <f>IF('Datos Generales'!AG292=0,"",Índice!$G$52*'Datos Generales'!AG292)</f>
        <v>733190.15593590296</v>
      </c>
      <c r="AH55" s="36" t="str">
        <f>IF('Datos Generales'!AH292=0,"",Índice!$G$52*'Datos Generales'!AH292)</f>
        <v/>
      </c>
      <c r="AI55" s="36">
        <f>IF('Datos Generales'!AI292=0,"",Índice!$G$52*'Datos Generales'!AI292)</f>
        <v>183010.1409196262</v>
      </c>
      <c r="AJ55" s="36">
        <f>IF('Datos Generales'!AJ292=0,"",Índice!$G$52*'Datos Generales'!AJ292)</f>
        <v>251476.94640917415</v>
      </c>
      <c r="AK55" s="36" t="str">
        <f>IF('Datos Generales'!AK292=0,"",Índice!$G$52*'Datos Generales'!AK292)</f>
        <v/>
      </c>
      <c r="AL55" s="36" t="str">
        <f>IF('Datos Generales'!AL292=0,"",Índice!$G$52*'Datos Generales'!AL292)</f>
        <v/>
      </c>
      <c r="AM55" s="36" t="str">
        <f>IF('Datos Generales'!AM292=0,"",Índice!$G$52*'Datos Generales'!AM292)</f>
        <v/>
      </c>
      <c r="AN55" s="36" t="str">
        <f>IF('Datos Generales'!AN292=0,"",Índice!$G$52*'Datos Generales'!AN292)</f>
        <v/>
      </c>
      <c r="AO55" s="36" t="str">
        <f>IF('Datos Generales'!AO292=0,"",Índice!$G$52*'Datos Generales'!AO292)</f>
        <v/>
      </c>
      <c r="AP55" s="36" t="str">
        <f>IF('Datos Generales'!AP292=0,"",Índice!$G$52*'Datos Generales'!AP292)</f>
        <v/>
      </c>
      <c r="AQ55" s="36">
        <f>IF('Datos Generales'!AQ292=0,"",Índice!$G$52*'Datos Generales'!AQ292)</f>
        <v>4846296.1948673185</v>
      </c>
      <c r="AR55" s="29"/>
      <c r="AS55" s="36">
        <f>IF('Datos Generales'!AS292=0,"",Índice!$F$52*'Datos Generales'!AS292)</f>
        <v>3724325.0274674748</v>
      </c>
      <c r="AT55" s="60">
        <f t="shared" si="3"/>
        <v>0.30125490098880525</v>
      </c>
      <c r="AU55" s="29"/>
      <c r="AV55" s="64">
        <f t="shared" si="4"/>
        <v>0.19248694925399473</v>
      </c>
      <c r="AW55" s="64">
        <f t="shared" si="5"/>
        <v>0.15457268890925377</v>
      </c>
    </row>
    <row r="56" spans="2:49" x14ac:dyDescent="0.2">
      <c r="B56" s="62" t="str">
        <f>'Datos Generales'!B293</f>
        <v>Comercialización Industria, Infraestructura y Comercio</v>
      </c>
      <c r="C56" s="36" t="str">
        <f>IF('Datos Generales'!C293=0,"",Índice!$G$52*'Datos Generales'!C293)</f>
        <v/>
      </c>
      <c r="D56" s="36" t="str">
        <f>IF('Datos Generales'!D293=0,"",Índice!$G$52*'Datos Generales'!D293)</f>
        <v/>
      </c>
      <c r="E56" s="36">
        <f>IF('Datos Generales'!E293=0,"",Índice!$G$52*'Datos Generales'!E293)</f>
        <v>502178.55081022921</v>
      </c>
      <c r="F56" s="36" t="str">
        <f>IF('Datos Generales'!F293=0,"",Índice!$G$52*'Datos Generales'!F293)</f>
        <v/>
      </c>
      <c r="G56" s="36" t="str">
        <f>IF('Datos Generales'!G293=0,"",Índice!$G$52*'Datos Generales'!G293)</f>
        <v/>
      </c>
      <c r="H56" s="36">
        <f>IF('Datos Generales'!H293=0,"",Índice!$G$52*'Datos Generales'!H293)</f>
        <v>668349.67580967641</v>
      </c>
      <c r="I56" s="36">
        <f>IF('Datos Generales'!I293=0,"",Índice!$G$52*'Datos Generales'!I293)</f>
        <v>807708.99040883814</v>
      </c>
      <c r="J56" s="36" t="str">
        <f>IF('Datos Generales'!J293=0,"",Índice!$G$52*'Datos Generales'!J293)</f>
        <v/>
      </c>
      <c r="K56" s="36">
        <f>IF('Datos Generales'!K293=0,"",Índice!$G$52*'Datos Generales'!K293)</f>
        <v>123559.7352862431</v>
      </c>
      <c r="L56" s="36">
        <f>IF('Datos Generales'!L293=0,"",Índice!$G$52*'Datos Generales'!L293)</f>
        <v>117059.90555462758</v>
      </c>
      <c r="M56" s="36">
        <f>IF('Datos Generales'!M293=0,"",Índice!$G$52*'Datos Generales'!M293)</f>
        <v>366948.81436391576</v>
      </c>
      <c r="N56" s="36">
        <f>IF('Datos Generales'!N293=0,"",Índice!$G$52*'Datos Generales'!N293)</f>
        <v>301234.43728255061</v>
      </c>
      <c r="O56" s="36">
        <f>IF('Datos Generales'!O293=0,"",Índice!$G$52*'Datos Generales'!O293)</f>
        <v>161271.44386569448</v>
      </c>
      <c r="P56" s="36">
        <f>IF('Datos Generales'!P293=0,"",Índice!$G$52*'Datos Generales'!P293)</f>
        <v>7243.8736550753765</v>
      </c>
      <c r="Q56" s="36">
        <f>IF('Datos Generales'!Q293=0,"",Índice!$G$52*'Datos Generales'!Q293)</f>
        <v>951739.78228099772</v>
      </c>
      <c r="R56" s="36" t="str">
        <f>IF('Datos Generales'!R293=0,"",Índice!$G$52*'Datos Generales'!R293)</f>
        <v/>
      </c>
      <c r="S56" s="36">
        <f>IF('Datos Generales'!S293=0,"",Índice!$G$52*'Datos Generales'!S293)</f>
        <v>828998.62798722368</v>
      </c>
      <c r="T56" s="36" t="str">
        <f>IF('Datos Generales'!T293=0,"",Índice!$G$52*'Datos Generales'!T293)</f>
        <v/>
      </c>
      <c r="U56" s="36">
        <f>IF('Datos Generales'!U293=0,"",Índice!$G$52*'Datos Generales'!U293)</f>
        <v>1148759.5242282897</v>
      </c>
      <c r="V56" s="36" t="str">
        <f>IF('Datos Generales'!V293=0,"",Índice!$G$52*'Datos Generales'!V293)</f>
        <v/>
      </c>
      <c r="W56" s="36">
        <f>IF('Datos Generales'!W293=0,"",Índice!$G$52*'Datos Generales'!W293)</f>
        <v>481605.74142951285</v>
      </c>
      <c r="X56" s="36" t="str">
        <f>IF('Datos Generales'!X293=0,"",Índice!$G$52*'Datos Generales'!X293)</f>
        <v/>
      </c>
      <c r="Y56" s="36">
        <f>IF('Datos Generales'!Y293=0,"",Índice!$G$52*'Datos Generales'!Y293)</f>
        <v>161781.73872426967</v>
      </c>
      <c r="Z56" s="36">
        <f>IF('Datos Generales'!Z293=0,"",Índice!$G$52*'Datos Generales'!Z293)</f>
        <v>110886.12021798437</v>
      </c>
      <c r="AA56" s="36">
        <f>IF('Datos Generales'!AA293=0,"",Índice!$G$52*'Datos Generales'!AA293)</f>
        <v>537414.92108970415</v>
      </c>
      <c r="AB56" s="36" t="str">
        <f>IF('Datos Generales'!AB293=0,"",Índice!$G$52*'Datos Generales'!AB293)</f>
        <v/>
      </c>
      <c r="AC56" s="36">
        <f>IF('Datos Generales'!AC293=0,"",Índice!$G$52*'Datos Generales'!AC293)</f>
        <v>80142.760089635005</v>
      </c>
      <c r="AD56" s="36">
        <f>IF('Datos Generales'!AD293=0,"",Índice!$G$52*'Datos Generales'!AD293)</f>
        <v>1580688.2993131091</v>
      </c>
      <c r="AE56" s="36">
        <f>IF('Datos Generales'!AE293=0,"",Índice!$G$52*'Datos Generales'!AE293)</f>
        <v>305804.09372143412</v>
      </c>
      <c r="AF56" s="36" t="str">
        <f>IF('Datos Generales'!AF293=0,"",Índice!$G$52*'Datos Generales'!AF293)</f>
        <v/>
      </c>
      <c r="AG56" s="36">
        <f>IF('Datos Generales'!AG293=0,"",Índice!$G$52*'Datos Generales'!AG293)</f>
        <v>1297625.1217478483</v>
      </c>
      <c r="AH56" s="36">
        <f>IF('Datos Generales'!AH293=0,"",Índice!$G$52*'Datos Generales'!AH293)</f>
        <v>687793.54286493827</v>
      </c>
      <c r="AI56" s="36">
        <f>IF('Datos Generales'!AI293=0,"",Índice!$G$52*'Datos Generales'!AI293)</f>
        <v>12612.447724544198</v>
      </c>
      <c r="AJ56" s="36" t="str">
        <f>IF('Datos Generales'!AJ293=0,"",Índice!$G$52*'Datos Generales'!AJ293)</f>
        <v/>
      </c>
      <c r="AK56" s="36" t="str">
        <f>IF('Datos Generales'!AK293=0,"",Índice!$G$52*'Datos Generales'!AK293)</f>
        <v/>
      </c>
      <c r="AL56" s="36" t="str">
        <f>IF('Datos Generales'!AL293=0,"",Índice!$G$52*'Datos Generales'!AL293)</f>
        <v/>
      </c>
      <c r="AM56" s="36" t="str">
        <f>IF('Datos Generales'!AM293=0,"",Índice!$G$52*'Datos Generales'!AM293)</f>
        <v/>
      </c>
      <c r="AN56" s="36" t="str">
        <f>IF('Datos Generales'!AN293=0,"",Índice!$G$52*'Datos Generales'!AN293)</f>
        <v/>
      </c>
      <c r="AO56" s="36" t="str">
        <f>IF('Datos Generales'!AO293=0,"",Índice!$G$52*'Datos Generales'!AO293)</f>
        <v/>
      </c>
      <c r="AP56" s="36" t="str">
        <f>IF('Datos Generales'!AP293=0,"",Índice!$G$52*'Datos Generales'!AP293)</f>
        <v/>
      </c>
      <c r="AQ56" s="36">
        <f>IF('Datos Generales'!AQ293=0,"",Índice!$G$52*'Datos Generales'!AQ293)</f>
        <v>11241408.148456343</v>
      </c>
      <c r="AR56" s="29"/>
      <c r="AS56" s="36">
        <f>IF('Datos Generales'!AS293=0,"",Índice!$F$52*'Datos Generales'!AS293)</f>
        <v>8748340.6218594238</v>
      </c>
      <c r="AT56" s="60">
        <f t="shared" si="3"/>
        <v>0.28497604681366728</v>
      </c>
      <c r="AU56" s="29"/>
      <c r="AV56" s="64">
        <f t="shared" si="4"/>
        <v>0.44649032432376951</v>
      </c>
      <c r="AW56" s="64">
        <f t="shared" si="5"/>
        <v>0.36308714288945709</v>
      </c>
    </row>
    <row r="57" spans="2:49" x14ac:dyDescent="0.2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36"/>
      <c r="AT57" s="74"/>
      <c r="AU57" s="29"/>
      <c r="AV57" s="29"/>
      <c r="AW57" s="29"/>
    </row>
    <row r="58" spans="2:49" x14ac:dyDescent="0.2">
      <c r="B58" s="69" t="s">
        <v>286</v>
      </c>
      <c r="C58" s="59">
        <f>IF(SUM(C12:C18)=0,"",SUM(C12:C18))</f>
        <v>4540.1613960578707</v>
      </c>
      <c r="D58" s="59" t="str">
        <f t="shared" ref="D58:AQ58" si="6">IF(SUM(D12:D18)=0,"",SUM(D12:D18))</f>
        <v/>
      </c>
      <c r="E58" s="59">
        <f t="shared" si="6"/>
        <v>517100.52502537018</v>
      </c>
      <c r="F58" s="59">
        <f t="shared" si="6"/>
        <v>39781.260407888891</v>
      </c>
      <c r="G58" s="59" t="str">
        <f t="shared" si="6"/>
        <v/>
      </c>
      <c r="H58" s="59">
        <f t="shared" si="6"/>
        <v>203725.69678211465</v>
      </c>
      <c r="I58" s="59">
        <f t="shared" si="6"/>
        <v>762670.09403373464</v>
      </c>
      <c r="J58" s="59" t="str">
        <f t="shared" si="6"/>
        <v/>
      </c>
      <c r="K58" s="59">
        <f t="shared" si="6"/>
        <v>134698.75763613731</v>
      </c>
      <c r="L58" s="59">
        <f t="shared" si="6"/>
        <v>52592.042734132643</v>
      </c>
      <c r="M58" s="59" t="str">
        <f t="shared" si="6"/>
        <v/>
      </c>
      <c r="N58" s="59">
        <f t="shared" si="6"/>
        <v>168453.67390185397</v>
      </c>
      <c r="O58" s="59">
        <f t="shared" si="6"/>
        <v>101566.06090130999</v>
      </c>
      <c r="P58" s="59" t="str">
        <f t="shared" si="6"/>
        <v/>
      </c>
      <c r="Q58" s="59">
        <f t="shared" si="6"/>
        <v>482882.39710669621</v>
      </c>
      <c r="R58" s="59">
        <f t="shared" si="6"/>
        <v>128.73038298989923</v>
      </c>
      <c r="S58" s="59">
        <f t="shared" si="6"/>
        <v>894531.51019722223</v>
      </c>
      <c r="T58" s="59" t="str">
        <f t="shared" si="6"/>
        <v/>
      </c>
      <c r="U58" s="59">
        <f t="shared" si="6"/>
        <v>1142797.9535134993</v>
      </c>
      <c r="V58" s="59">
        <f t="shared" si="6"/>
        <v>35873.626498863581</v>
      </c>
      <c r="W58" s="59">
        <f t="shared" si="6"/>
        <v>107524.73994523517</v>
      </c>
      <c r="X58" s="59" t="str">
        <f t="shared" si="6"/>
        <v/>
      </c>
      <c r="Y58" s="59">
        <f t="shared" si="6"/>
        <v>31711.763691296106</v>
      </c>
      <c r="Z58" s="59">
        <f t="shared" si="6"/>
        <v>162402.90364578462</v>
      </c>
      <c r="AA58" s="59">
        <f t="shared" si="6"/>
        <v>280419.88421749853</v>
      </c>
      <c r="AB58" s="59" t="str">
        <f t="shared" si="6"/>
        <v/>
      </c>
      <c r="AC58" s="59" t="str">
        <f t="shared" si="6"/>
        <v/>
      </c>
      <c r="AD58" s="59">
        <f t="shared" si="6"/>
        <v>1712757.847739581</v>
      </c>
      <c r="AE58" s="59">
        <f t="shared" si="6"/>
        <v>184354.22355745602</v>
      </c>
      <c r="AF58" s="59" t="str">
        <f t="shared" si="6"/>
        <v/>
      </c>
      <c r="AG58" s="59">
        <f t="shared" si="6"/>
        <v>1560151.6188083799</v>
      </c>
      <c r="AH58" s="59">
        <f t="shared" si="6"/>
        <v>420605.26413372182</v>
      </c>
      <c r="AI58" s="59">
        <f t="shared" si="6"/>
        <v>532.98596995315836</v>
      </c>
      <c r="AJ58" s="59">
        <f t="shared" si="6"/>
        <v>178760.2352391259</v>
      </c>
      <c r="AK58" s="59" t="str">
        <f t="shared" si="6"/>
        <v/>
      </c>
      <c r="AL58" s="59" t="str">
        <f t="shared" si="6"/>
        <v/>
      </c>
      <c r="AM58" s="59" t="str">
        <f t="shared" si="6"/>
        <v/>
      </c>
      <c r="AN58" s="59" t="str">
        <f t="shared" si="6"/>
        <v/>
      </c>
      <c r="AO58" s="59" t="str">
        <f t="shared" si="6"/>
        <v/>
      </c>
      <c r="AP58" s="59" t="str">
        <f t="shared" si="6"/>
        <v/>
      </c>
      <c r="AQ58" s="59">
        <f t="shared" si="6"/>
        <v>9180563.9574659057</v>
      </c>
      <c r="AR58" s="70"/>
      <c r="AS58" s="59">
        <f>SUM(AS12:AS18)</f>
        <v>7513610.8591462318</v>
      </c>
      <c r="AT58" s="60">
        <f t="shared" si="3"/>
        <v>0.22185778975903592</v>
      </c>
      <c r="AU58" s="29"/>
      <c r="AV58" s="60">
        <f>IFERROR(AQ58/$AQ$49,"")</f>
        <v>0.36463696760329223</v>
      </c>
      <c r="AW58" s="60">
        <f>IFERROR(AS58/$AS$49,"")</f>
        <v>0.31184148143636853</v>
      </c>
    </row>
    <row r="59" spans="2:49" x14ac:dyDescent="0.2">
      <c r="B59" s="69" t="s">
        <v>287</v>
      </c>
      <c r="C59" s="59">
        <f>IF(SUM(C12:C14,C17:C18)=0,"",SUM(C12:C14,C17:C18))</f>
        <v>457.36027191231642</v>
      </c>
      <c r="D59" s="59" t="str">
        <f t="shared" ref="D59:AP59" si="7">IF(SUM(D12:D14,D17:D18)=0,"",SUM(D12:D14,D17:D18))</f>
        <v/>
      </c>
      <c r="E59" s="59">
        <f t="shared" si="7"/>
        <v>201081.45088394979</v>
      </c>
      <c r="F59" s="59">
        <f t="shared" si="7"/>
        <v>21401.800388300369</v>
      </c>
      <c r="G59" s="59" t="str">
        <f t="shared" si="7"/>
        <v/>
      </c>
      <c r="H59" s="59">
        <f t="shared" si="7"/>
        <v>113938.80612095282</v>
      </c>
      <c r="I59" s="59">
        <f t="shared" si="7"/>
        <v>388976.10017020034</v>
      </c>
      <c r="J59" s="59" t="str">
        <f t="shared" si="7"/>
        <v/>
      </c>
      <c r="K59" s="59">
        <f t="shared" si="7"/>
        <v>59474.355472078882</v>
      </c>
      <c r="L59" s="59">
        <f t="shared" si="7"/>
        <v>25229.96437801691</v>
      </c>
      <c r="M59" s="59" t="str">
        <f t="shared" si="7"/>
        <v/>
      </c>
      <c r="N59" s="59">
        <f t="shared" si="7"/>
        <v>175383.75023856288</v>
      </c>
      <c r="O59" s="59">
        <f t="shared" si="7"/>
        <v>57856.448613137647</v>
      </c>
      <c r="P59" s="59" t="str">
        <f t="shared" si="7"/>
        <v/>
      </c>
      <c r="Q59" s="59">
        <f t="shared" si="7"/>
        <v>239525.80680168615</v>
      </c>
      <c r="R59" s="59">
        <f t="shared" si="7"/>
        <v>128.73038298989923</v>
      </c>
      <c r="S59" s="59">
        <f t="shared" si="7"/>
        <v>52730.808916007853</v>
      </c>
      <c r="T59" s="59" t="str">
        <f t="shared" si="7"/>
        <v/>
      </c>
      <c r="U59" s="59">
        <f t="shared" si="7"/>
        <v>480783.14611748961</v>
      </c>
      <c r="V59" s="59">
        <f t="shared" si="7"/>
        <v>4093.4832965183946</v>
      </c>
      <c r="W59" s="59">
        <f t="shared" si="7"/>
        <v>57894.754747188024</v>
      </c>
      <c r="X59" s="59" t="str">
        <f t="shared" si="7"/>
        <v/>
      </c>
      <c r="Y59" s="59">
        <f t="shared" si="7"/>
        <v>10362.897889658603</v>
      </c>
      <c r="Z59" s="59">
        <f t="shared" si="7"/>
        <v>93002.700820588158</v>
      </c>
      <c r="AA59" s="59">
        <f t="shared" si="7"/>
        <v>136540.68393799305</v>
      </c>
      <c r="AB59" s="59" t="str">
        <f t="shared" si="7"/>
        <v/>
      </c>
      <c r="AC59" s="59" t="str">
        <f t="shared" si="7"/>
        <v/>
      </c>
      <c r="AD59" s="59">
        <f t="shared" si="7"/>
        <v>1140675.4670983988</v>
      </c>
      <c r="AE59" s="59">
        <f t="shared" si="7"/>
        <v>84641.009267975242</v>
      </c>
      <c r="AF59" s="59" t="str">
        <f t="shared" si="7"/>
        <v/>
      </c>
      <c r="AG59" s="59">
        <f t="shared" si="7"/>
        <v>593221.34515765915</v>
      </c>
      <c r="AH59" s="59">
        <f t="shared" si="7"/>
        <v>191475.28624990094</v>
      </c>
      <c r="AI59" s="59">
        <f t="shared" si="7"/>
        <v>146.45462441107722</v>
      </c>
      <c r="AJ59" s="59">
        <f t="shared" si="7"/>
        <v>48077.940395519341</v>
      </c>
      <c r="AK59" s="59" t="str">
        <f t="shared" si="7"/>
        <v/>
      </c>
      <c r="AL59" s="59" t="str">
        <f t="shared" si="7"/>
        <v/>
      </c>
      <c r="AM59" s="59" t="str">
        <f t="shared" si="7"/>
        <v/>
      </c>
      <c r="AN59" s="59" t="str">
        <f t="shared" si="7"/>
        <v/>
      </c>
      <c r="AO59" s="59" t="str">
        <f t="shared" si="7"/>
        <v/>
      </c>
      <c r="AP59" s="59" t="str">
        <f t="shared" si="7"/>
        <v/>
      </c>
      <c r="AQ59" s="59">
        <f>IF(SUM(AQ12:AQ14,AQ17:AQ18)=0,"",SUM(AQ12:AQ14,AQ17:AQ18))</f>
        <v>4177100.5522410967</v>
      </c>
      <c r="AR59" s="70"/>
      <c r="AS59" s="59">
        <f>SUM(AS12:AS14,AS17:AS18)</f>
        <v>3354686.2553527476</v>
      </c>
      <c r="AT59" s="60">
        <f t="shared" si="3"/>
        <v>0.24515386366641656</v>
      </c>
      <c r="AU59" s="29"/>
      <c r="AV59" s="60">
        <f t="shared" ref="AV59:AV65" si="8">IFERROR(AQ59/$AQ$49,"")</f>
        <v>0.1659075941085929</v>
      </c>
      <c r="AW59" s="60">
        <f t="shared" ref="AW59:AW65" si="9">IFERROR(AS59/$AS$49,"")</f>
        <v>0.13923136974148484</v>
      </c>
    </row>
    <row r="60" spans="2:49" x14ac:dyDescent="0.2">
      <c r="B60" s="69" t="s">
        <v>288</v>
      </c>
      <c r="C60" s="59">
        <f>IF(SUM(C15:C16)=0,"",SUM(C15:C16))</f>
        <v>4082.8011241455542</v>
      </c>
      <c r="D60" s="59" t="str">
        <f t="shared" ref="D60:AP60" si="10">IF(SUM(D15:D16)=0,"",SUM(D15:D16))</f>
        <v/>
      </c>
      <c r="E60" s="59">
        <f t="shared" si="10"/>
        <v>316019.07414142042</v>
      </c>
      <c r="F60" s="59">
        <f t="shared" si="10"/>
        <v>18379.460019588521</v>
      </c>
      <c r="G60" s="59" t="str">
        <f t="shared" si="10"/>
        <v/>
      </c>
      <c r="H60" s="59">
        <f t="shared" si="10"/>
        <v>89786.890661161844</v>
      </c>
      <c r="I60" s="59">
        <f t="shared" si="10"/>
        <v>373693.99386353424</v>
      </c>
      <c r="J60" s="59" t="str">
        <f t="shared" si="10"/>
        <v/>
      </c>
      <c r="K60" s="59">
        <f t="shared" si="10"/>
        <v>75224.40216405844</v>
      </c>
      <c r="L60" s="59">
        <f t="shared" si="10"/>
        <v>27362.078356115733</v>
      </c>
      <c r="M60" s="59" t="str">
        <f t="shared" si="10"/>
        <v/>
      </c>
      <c r="N60" s="59">
        <f t="shared" si="10"/>
        <v>-6930.0763367088766</v>
      </c>
      <c r="O60" s="59">
        <f t="shared" si="10"/>
        <v>43709.612288172357</v>
      </c>
      <c r="P60" s="59" t="str">
        <f t="shared" si="10"/>
        <v/>
      </c>
      <c r="Q60" s="59">
        <f t="shared" si="10"/>
        <v>243356.59030501006</v>
      </c>
      <c r="R60" s="59" t="str">
        <f t="shared" si="10"/>
        <v/>
      </c>
      <c r="S60" s="59">
        <f t="shared" si="10"/>
        <v>841800.70128121437</v>
      </c>
      <c r="T60" s="59" t="str">
        <f t="shared" si="10"/>
        <v/>
      </c>
      <c r="U60" s="59">
        <f t="shared" si="10"/>
        <v>662014.80739600956</v>
      </c>
      <c r="V60" s="59">
        <f t="shared" si="10"/>
        <v>31780.143202345182</v>
      </c>
      <c r="W60" s="59">
        <f t="shared" si="10"/>
        <v>49629.985198047143</v>
      </c>
      <c r="X60" s="59" t="str">
        <f t="shared" si="10"/>
        <v/>
      </c>
      <c r="Y60" s="59">
        <f t="shared" si="10"/>
        <v>21348.865801637505</v>
      </c>
      <c r="Z60" s="59">
        <f t="shared" si="10"/>
        <v>69400.202825196466</v>
      </c>
      <c r="AA60" s="59">
        <f t="shared" si="10"/>
        <v>143879.20027950552</v>
      </c>
      <c r="AB60" s="59" t="str">
        <f t="shared" si="10"/>
        <v/>
      </c>
      <c r="AC60" s="59" t="str">
        <f t="shared" si="10"/>
        <v/>
      </c>
      <c r="AD60" s="59">
        <f t="shared" si="10"/>
        <v>572082.38064118219</v>
      </c>
      <c r="AE60" s="59">
        <f t="shared" si="10"/>
        <v>99713.214289480762</v>
      </c>
      <c r="AF60" s="59" t="str">
        <f t="shared" si="10"/>
        <v/>
      </c>
      <c r="AG60" s="59">
        <f t="shared" si="10"/>
        <v>966930.27365072095</v>
      </c>
      <c r="AH60" s="59">
        <f t="shared" si="10"/>
        <v>229129.97788382083</v>
      </c>
      <c r="AI60" s="59">
        <f t="shared" si="10"/>
        <v>386.53134554208117</v>
      </c>
      <c r="AJ60" s="59">
        <f t="shared" si="10"/>
        <v>130682.29484360655</v>
      </c>
      <c r="AK60" s="59" t="str">
        <f t="shared" si="10"/>
        <v/>
      </c>
      <c r="AL60" s="59" t="str">
        <f t="shared" si="10"/>
        <v/>
      </c>
      <c r="AM60" s="59" t="str">
        <f t="shared" si="10"/>
        <v/>
      </c>
      <c r="AN60" s="59" t="str">
        <f t="shared" si="10"/>
        <v/>
      </c>
      <c r="AO60" s="59" t="str">
        <f t="shared" si="10"/>
        <v/>
      </c>
      <c r="AP60" s="59" t="str">
        <f t="shared" si="10"/>
        <v/>
      </c>
      <c r="AQ60" s="59">
        <f>IF(SUM(AQ15:AQ16)=0,"",SUM(AQ15:AQ16))</f>
        <v>5003463.4052248076</v>
      </c>
      <c r="AR60" s="70"/>
      <c r="AS60" s="59">
        <f>SUM(AS15:AS16)</f>
        <v>4158924.6037934842</v>
      </c>
      <c r="AT60" s="60">
        <f t="shared" si="3"/>
        <v>0.20306662945055387</v>
      </c>
      <c r="AU60" s="29"/>
      <c r="AV60" s="60">
        <f t="shared" si="8"/>
        <v>0.19872937349469927</v>
      </c>
      <c r="AW60" s="60">
        <f>IFERROR(AS60/$AS$49,"")</f>
        <v>0.17261011169488372</v>
      </c>
    </row>
    <row r="61" spans="2:49" x14ac:dyDescent="0.2">
      <c r="B61" s="69" t="s">
        <v>289</v>
      </c>
      <c r="C61" s="59" t="str">
        <f>IF(SUM(C21,C27)=0,"",SUM(C21,C27))</f>
        <v/>
      </c>
      <c r="D61" s="59" t="str">
        <f t="shared" ref="D61:AP61" si="11">IF(SUM(D21,D27)=0,"",SUM(D21,D27))</f>
        <v/>
      </c>
      <c r="E61" s="59">
        <f t="shared" si="11"/>
        <v>1671043.8285450102</v>
      </c>
      <c r="F61" s="59">
        <f t="shared" si="11"/>
        <v>170384.59562704523</v>
      </c>
      <c r="G61" s="59" t="str">
        <f t="shared" si="11"/>
        <v/>
      </c>
      <c r="H61" s="59">
        <f t="shared" si="11"/>
        <v>800636.47376727231</v>
      </c>
      <c r="I61" s="59">
        <f t="shared" si="11"/>
        <v>365.77935462669041</v>
      </c>
      <c r="J61" s="59" t="str">
        <f t="shared" si="11"/>
        <v/>
      </c>
      <c r="K61" s="59">
        <f t="shared" si="11"/>
        <v>408484.36643661448</v>
      </c>
      <c r="L61" s="59" t="str">
        <f t="shared" si="11"/>
        <v/>
      </c>
      <c r="M61" s="59" t="str">
        <f t="shared" si="11"/>
        <v/>
      </c>
      <c r="N61" s="59">
        <f t="shared" si="11"/>
        <v>191.36057196569323</v>
      </c>
      <c r="O61" s="59">
        <f t="shared" si="11"/>
        <v>129283.10036105063</v>
      </c>
      <c r="P61" s="59" t="str">
        <f t="shared" si="11"/>
        <v/>
      </c>
      <c r="Q61" s="59">
        <f t="shared" si="11"/>
        <v>1205236.5437797268</v>
      </c>
      <c r="R61" s="59">
        <f t="shared" si="11"/>
        <v>288.96296858250639</v>
      </c>
      <c r="S61" s="59">
        <f t="shared" si="11"/>
        <v>1235355.6431977525</v>
      </c>
      <c r="T61" s="59" t="str">
        <f t="shared" si="11"/>
        <v/>
      </c>
      <c r="U61" s="59">
        <f t="shared" si="11"/>
        <v>259160.21795714</v>
      </c>
      <c r="V61" s="59" t="str">
        <f t="shared" si="11"/>
        <v/>
      </c>
      <c r="W61" s="59" t="str">
        <f t="shared" si="11"/>
        <v/>
      </c>
      <c r="X61" s="59" t="str">
        <f t="shared" si="11"/>
        <v/>
      </c>
      <c r="Y61" s="59">
        <f t="shared" si="11"/>
        <v>35723.940007014855</v>
      </c>
      <c r="Z61" s="59">
        <f t="shared" si="11"/>
        <v>279212.52658210968</v>
      </c>
      <c r="AA61" s="59">
        <f t="shared" si="11"/>
        <v>209369.28576069826</v>
      </c>
      <c r="AB61" s="59" t="str">
        <f t="shared" si="11"/>
        <v/>
      </c>
      <c r="AC61" s="59" t="str">
        <f t="shared" si="11"/>
        <v/>
      </c>
      <c r="AD61" s="59" t="str">
        <f t="shared" si="11"/>
        <v/>
      </c>
      <c r="AE61" s="59" t="str">
        <f t="shared" si="11"/>
        <v/>
      </c>
      <c r="AF61" s="59" t="str">
        <f t="shared" si="11"/>
        <v/>
      </c>
      <c r="AG61" s="59">
        <f t="shared" si="11"/>
        <v>593252.43912437488</v>
      </c>
      <c r="AH61" s="59" t="str">
        <f t="shared" si="11"/>
        <v/>
      </c>
      <c r="AI61" s="59">
        <f t="shared" si="11"/>
        <v>185837.61669167678</v>
      </c>
      <c r="AJ61" s="59" t="str">
        <f t="shared" si="11"/>
        <v/>
      </c>
      <c r="AK61" s="59" t="str">
        <f t="shared" si="11"/>
        <v/>
      </c>
      <c r="AL61" s="59" t="str">
        <f t="shared" si="11"/>
        <v/>
      </c>
      <c r="AM61" s="59" t="str">
        <f t="shared" si="11"/>
        <v/>
      </c>
      <c r="AN61" s="59" t="str">
        <f t="shared" si="11"/>
        <v/>
      </c>
      <c r="AO61" s="59" t="str">
        <f t="shared" si="11"/>
        <v/>
      </c>
      <c r="AP61" s="59" t="str">
        <f t="shared" si="11"/>
        <v/>
      </c>
      <c r="AQ61" s="59">
        <f>IF(SUM(AQ21,AQ27)=0,"",SUM(AQ21,AQ27))</f>
        <v>7183826.6807326619</v>
      </c>
      <c r="AR61" s="70"/>
      <c r="AS61" s="59">
        <f>SUM(AS21,AS27)</f>
        <v>7354391.1941829799</v>
      </c>
      <c r="AT61" s="60">
        <f t="shared" si="3"/>
        <v>-2.3192200271482388E-2</v>
      </c>
      <c r="AU61" s="29"/>
      <c r="AV61" s="60">
        <f t="shared" si="8"/>
        <v>0.2853298325447356</v>
      </c>
      <c r="AW61" s="60">
        <f t="shared" si="9"/>
        <v>0.3052333010119721</v>
      </c>
    </row>
    <row r="62" spans="2:49" x14ac:dyDescent="0.2">
      <c r="B62" s="69" t="s">
        <v>290</v>
      </c>
      <c r="C62" s="59" t="str">
        <f>IF(SUM(C22:C23)=0,"",SUM(C22:C23))</f>
        <v/>
      </c>
      <c r="D62" s="59" t="str">
        <f t="shared" ref="D62:AP62" si="12">IF(SUM(D22:D23)=0,"",SUM(D22:D23))</f>
        <v/>
      </c>
      <c r="E62" s="59">
        <f t="shared" si="12"/>
        <v>215.71864654834857</v>
      </c>
      <c r="F62" s="59" t="str">
        <f t="shared" si="12"/>
        <v/>
      </c>
      <c r="G62" s="59" t="str">
        <f t="shared" si="12"/>
        <v/>
      </c>
      <c r="H62" s="59">
        <f t="shared" si="12"/>
        <v>-103.62387594800028</v>
      </c>
      <c r="I62" s="59">
        <f t="shared" si="12"/>
        <v>1267.9806645876122</v>
      </c>
      <c r="J62" s="59" t="str">
        <f t="shared" si="12"/>
        <v/>
      </c>
      <c r="K62" s="59" t="str">
        <f t="shared" si="12"/>
        <v/>
      </c>
      <c r="L62" s="59" t="str">
        <f t="shared" si="12"/>
        <v/>
      </c>
      <c r="M62" s="59" t="str">
        <f t="shared" si="12"/>
        <v/>
      </c>
      <c r="N62" s="59">
        <f t="shared" si="12"/>
        <v>-21781.22162547964</v>
      </c>
      <c r="O62" s="59">
        <f t="shared" si="12"/>
        <v>13896.723804948975</v>
      </c>
      <c r="P62" s="59" t="str">
        <f t="shared" si="12"/>
        <v/>
      </c>
      <c r="Q62" s="59">
        <f t="shared" si="12"/>
        <v>4633.9876107212276</v>
      </c>
      <c r="R62" s="59" t="str">
        <f t="shared" si="12"/>
        <v/>
      </c>
      <c r="S62" s="59">
        <f t="shared" si="12"/>
        <v>2.653533264590946</v>
      </c>
      <c r="T62" s="59" t="str">
        <f t="shared" si="12"/>
        <v/>
      </c>
      <c r="U62" s="59">
        <f t="shared" si="12"/>
        <v>56292.122714346806</v>
      </c>
      <c r="V62" s="59" t="str">
        <f t="shared" si="12"/>
        <v/>
      </c>
      <c r="W62" s="59">
        <f t="shared" si="12"/>
        <v>41025.155155151748</v>
      </c>
      <c r="X62" s="59" t="str">
        <f t="shared" si="12"/>
        <v/>
      </c>
      <c r="Y62" s="59">
        <f t="shared" si="12"/>
        <v>341.2852014150817</v>
      </c>
      <c r="Z62" s="59" t="str">
        <f t="shared" si="12"/>
        <v/>
      </c>
      <c r="AA62" s="59">
        <f t="shared" si="12"/>
        <v>5242.2931018000827</v>
      </c>
      <c r="AB62" s="59" t="str">
        <f t="shared" si="12"/>
        <v/>
      </c>
      <c r="AC62" s="59" t="str">
        <f t="shared" si="12"/>
        <v/>
      </c>
      <c r="AD62" s="59">
        <f t="shared" si="12"/>
        <v>8875.082199996803</v>
      </c>
      <c r="AE62" s="59" t="str">
        <f t="shared" si="12"/>
        <v/>
      </c>
      <c r="AF62" s="59" t="str">
        <f t="shared" si="12"/>
        <v/>
      </c>
      <c r="AG62" s="59">
        <f t="shared" si="12"/>
        <v>103097.76194880928</v>
      </c>
      <c r="AH62" s="59">
        <f t="shared" si="12"/>
        <v>28709.494920354882</v>
      </c>
      <c r="AI62" s="59" t="str">
        <f t="shared" si="12"/>
        <v/>
      </c>
      <c r="AJ62" s="59" t="str">
        <f t="shared" si="12"/>
        <v/>
      </c>
      <c r="AK62" s="59" t="str">
        <f t="shared" si="12"/>
        <v/>
      </c>
      <c r="AL62" s="59" t="str">
        <f t="shared" si="12"/>
        <v/>
      </c>
      <c r="AM62" s="59" t="str">
        <f t="shared" si="12"/>
        <v/>
      </c>
      <c r="AN62" s="59" t="str">
        <f t="shared" si="12"/>
        <v/>
      </c>
      <c r="AO62" s="59" t="str">
        <f t="shared" si="12"/>
        <v/>
      </c>
      <c r="AP62" s="59" t="str">
        <f t="shared" si="12"/>
        <v/>
      </c>
      <c r="AQ62" s="59">
        <f>IF(SUM(AQ22:AQ23)=0,"",SUM(AQ22:AQ23))</f>
        <v>241715.41400051781</v>
      </c>
      <c r="AR62" s="70"/>
      <c r="AS62" s="59">
        <f>SUM(AS22:AS23)</f>
        <v>329101.1159732368</v>
      </c>
      <c r="AT62" s="60">
        <f t="shared" si="3"/>
        <v>-0.26552842798571785</v>
      </c>
      <c r="AU62" s="29"/>
      <c r="AV62" s="60">
        <f t="shared" si="8"/>
        <v>9.600540445279122E-3</v>
      </c>
      <c r="AW62" s="60">
        <f t="shared" si="9"/>
        <v>1.3658862758713298E-2</v>
      </c>
    </row>
    <row r="63" spans="2:49" x14ac:dyDescent="0.2">
      <c r="B63" s="69" t="s">
        <v>291</v>
      </c>
      <c r="C63" s="59" t="str">
        <f>IF(SUM(C28:C30)=0,"",SUM(C28:C30))</f>
        <v/>
      </c>
      <c r="D63" s="59" t="str">
        <f t="shared" ref="D63:AP63" si="13">IF(SUM(D28:D30)=0,"",SUM(D28:D30))</f>
        <v/>
      </c>
      <c r="E63" s="59">
        <f t="shared" si="13"/>
        <v>97052.332778926342</v>
      </c>
      <c r="F63" s="59" t="str">
        <f t="shared" si="13"/>
        <v/>
      </c>
      <c r="G63" s="59" t="str">
        <f t="shared" si="13"/>
        <v/>
      </c>
      <c r="H63" s="59">
        <f t="shared" si="13"/>
        <v>48675.699792854313</v>
      </c>
      <c r="I63" s="59">
        <f t="shared" si="13"/>
        <v>208473.99044115673</v>
      </c>
      <c r="J63" s="59" t="str">
        <f t="shared" si="13"/>
        <v/>
      </c>
      <c r="K63" s="59">
        <f t="shared" si="13"/>
        <v>382.5170259879564</v>
      </c>
      <c r="L63" s="59">
        <f t="shared" si="13"/>
        <v>7913.788745412875</v>
      </c>
      <c r="M63" s="59" t="str">
        <f t="shared" si="13"/>
        <v/>
      </c>
      <c r="N63" s="59">
        <f t="shared" si="13"/>
        <v>41667.038047924856</v>
      </c>
      <c r="O63" s="59">
        <f t="shared" si="13"/>
        <v>17828.035395412178</v>
      </c>
      <c r="P63" s="59" t="str">
        <f t="shared" si="13"/>
        <v/>
      </c>
      <c r="Q63" s="59">
        <f t="shared" si="13"/>
        <v>63335.552548973857</v>
      </c>
      <c r="R63" s="59" t="str">
        <f t="shared" si="13"/>
        <v/>
      </c>
      <c r="S63" s="59">
        <f t="shared" si="13"/>
        <v>89549.909728839528</v>
      </c>
      <c r="T63" s="59" t="str">
        <f t="shared" si="13"/>
        <v/>
      </c>
      <c r="U63" s="59">
        <f t="shared" si="13"/>
        <v>10172.489868095583</v>
      </c>
      <c r="V63" s="59" t="str">
        <f t="shared" si="13"/>
        <v/>
      </c>
      <c r="W63" s="59">
        <f t="shared" si="13"/>
        <v>139581.73511818598</v>
      </c>
      <c r="X63" s="59" t="str">
        <f t="shared" si="13"/>
        <v/>
      </c>
      <c r="Y63" s="59">
        <f t="shared" si="13"/>
        <v>9020.8224116058755</v>
      </c>
      <c r="Z63" s="59">
        <f t="shared" si="13"/>
        <v>6455.9443737780566</v>
      </c>
      <c r="AA63" s="59">
        <f t="shared" si="13"/>
        <v>24265.098859422953</v>
      </c>
      <c r="AB63" s="59" t="str">
        <f t="shared" si="13"/>
        <v/>
      </c>
      <c r="AC63" s="59" t="str">
        <f t="shared" si="13"/>
        <v/>
      </c>
      <c r="AD63" s="59">
        <f t="shared" si="13"/>
        <v>48534.348117028989</v>
      </c>
      <c r="AE63" s="59">
        <f t="shared" si="13"/>
        <v>17343.357338737471</v>
      </c>
      <c r="AF63" s="59" t="str">
        <f t="shared" si="13"/>
        <v/>
      </c>
      <c r="AG63" s="59">
        <f t="shared" si="13"/>
        <v>42323.039098451867</v>
      </c>
      <c r="AH63" s="59">
        <f t="shared" si="13"/>
        <v>65843.855896814304</v>
      </c>
      <c r="AI63" s="59" t="str">
        <f t="shared" si="13"/>
        <v/>
      </c>
      <c r="AJ63" s="59" t="str">
        <f t="shared" si="13"/>
        <v/>
      </c>
      <c r="AK63" s="59" t="str">
        <f t="shared" si="13"/>
        <v/>
      </c>
      <c r="AL63" s="59" t="str">
        <f t="shared" si="13"/>
        <v/>
      </c>
      <c r="AM63" s="59" t="str">
        <f t="shared" si="13"/>
        <v/>
      </c>
      <c r="AN63" s="59" t="str">
        <f t="shared" si="13"/>
        <v/>
      </c>
      <c r="AO63" s="59" t="str">
        <f t="shared" si="13"/>
        <v/>
      </c>
      <c r="AP63" s="59" t="str">
        <f t="shared" si="13"/>
        <v/>
      </c>
      <c r="AQ63" s="59">
        <f>IF(SUM(AQ28:AQ30)=0,"",SUM(AQ28:AQ30))</f>
        <v>938419.55558760965</v>
      </c>
      <c r="AR63" s="70"/>
      <c r="AS63" s="59">
        <f>SUM(AS28:AS30)</f>
        <v>864246.19529147004</v>
      </c>
      <c r="AT63" s="60">
        <f t="shared" si="3"/>
        <v>8.5824341142889615E-2</v>
      </c>
      <c r="AU63" s="29"/>
      <c r="AV63" s="60">
        <f t="shared" si="8"/>
        <v>3.7272488125396942E-2</v>
      </c>
      <c r="AW63" s="60">
        <f t="shared" si="9"/>
        <v>3.5869280285838648E-2</v>
      </c>
    </row>
    <row r="64" spans="2:49" x14ac:dyDescent="0.2">
      <c r="B64" s="69" t="s">
        <v>292</v>
      </c>
      <c r="C64" s="59" t="str">
        <f>IF(SUM(C31:C34)=0,"",SUM(C31:C34))</f>
        <v/>
      </c>
      <c r="D64" s="59" t="str">
        <f t="shared" ref="D64:AP64" si="14">IF(SUM(D31:D34)=0,"",SUM(D31:D34))</f>
        <v/>
      </c>
      <c r="E64" s="59">
        <f t="shared" si="14"/>
        <v>87956.633101738844</v>
      </c>
      <c r="F64" s="59" t="str">
        <f t="shared" si="14"/>
        <v/>
      </c>
      <c r="G64" s="59" t="str">
        <f t="shared" si="14"/>
        <v/>
      </c>
      <c r="H64" s="59">
        <f t="shared" si="14"/>
        <v>86874.365746015363</v>
      </c>
      <c r="I64" s="59">
        <f t="shared" si="14"/>
        <v>110676.76324733958</v>
      </c>
      <c r="J64" s="59" t="str">
        <f t="shared" si="14"/>
        <v/>
      </c>
      <c r="K64" s="59">
        <f t="shared" si="14"/>
        <v>20699.192407356823</v>
      </c>
      <c r="L64" s="59">
        <f t="shared" si="14"/>
        <v>14210.691221601666</v>
      </c>
      <c r="M64" s="59" t="str">
        <f t="shared" si="14"/>
        <v/>
      </c>
      <c r="N64" s="59">
        <f t="shared" si="14"/>
        <v>15042.335762450261</v>
      </c>
      <c r="O64" s="59">
        <f t="shared" si="14"/>
        <v>12448.881212542232</v>
      </c>
      <c r="P64" s="59" t="str">
        <f t="shared" si="14"/>
        <v/>
      </c>
      <c r="Q64" s="59">
        <f t="shared" si="14"/>
        <v>55939.577006385829</v>
      </c>
      <c r="R64" s="59" t="str">
        <f t="shared" si="14"/>
        <v/>
      </c>
      <c r="S64" s="59">
        <f t="shared" si="14"/>
        <v>10962.290230541013</v>
      </c>
      <c r="T64" s="59" t="str">
        <f t="shared" si="14"/>
        <v/>
      </c>
      <c r="U64" s="59">
        <f t="shared" si="14"/>
        <v>120686.36699657796</v>
      </c>
      <c r="V64" s="59" t="str">
        <f t="shared" si="14"/>
        <v/>
      </c>
      <c r="W64" s="59">
        <f t="shared" si="14"/>
        <v>19399.335323936877</v>
      </c>
      <c r="X64" s="59" t="str">
        <f t="shared" si="14"/>
        <v/>
      </c>
      <c r="Y64" s="59">
        <f t="shared" si="14"/>
        <v>19646.318035487264</v>
      </c>
      <c r="Z64" s="59">
        <f t="shared" si="14"/>
        <v>48663.52075556299</v>
      </c>
      <c r="AA64" s="59">
        <f t="shared" si="14"/>
        <v>28355.588426104372</v>
      </c>
      <c r="AB64" s="59" t="str">
        <f t="shared" si="14"/>
        <v/>
      </c>
      <c r="AC64" s="59" t="str">
        <f t="shared" si="14"/>
        <v/>
      </c>
      <c r="AD64" s="59">
        <f t="shared" si="14"/>
        <v>12095.212855892392</v>
      </c>
      <c r="AE64" s="59">
        <f t="shared" si="14"/>
        <v>11717.696719518473</v>
      </c>
      <c r="AF64" s="59" t="str">
        <f t="shared" si="14"/>
        <v/>
      </c>
      <c r="AG64" s="59">
        <f t="shared" si="14"/>
        <v>113825.79281960703</v>
      </c>
      <c r="AH64" s="59">
        <f t="shared" si="14"/>
        <v>71800.18758439002</v>
      </c>
      <c r="AI64" s="59" t="str">
        <f t="shared" si="14"/>
        <v/>
      </c>
      <c r="AJ64" s="59">
        <f t="shared" si="14"/>
        <v>1342.7898908547338</v>
      </c>
      <c r="AK64" s="59" t="str">
        <f t="shared" si="14"/>
        <v/>
      </c>
      <c r="AL64" s="59" t="str">
        <f t="shared" si="14"/>
        <v/>
      </c>
      <c r="AM64" s="59" t="str">
        <f t="shared" si="14"/>
        <v/>
      </c>
      <c r="AN64" s="59" t="str">
        <f t="shared" si="14"/>
        <v/>
      </c>
      <c r="AO64" s="59" t="str">
        <f t="shared" si="14"/>
        <v/>
      </c>
      <c r="AP64" s="59" t="str">
        <f t="shared" si="14"/>
        <v/>
      </c>
      <c r="AQ64" s="59">
        <f>IF(SUM(AQ31:AQ34)=0,"",SUM(AQ31:AQ34))</f>
        <v>862343.53934390377</v>
      </c>
      <c r="AR64" s="70"/>
      <c r="AS64" s="59">
        <f>SUM(AS31:AS34)</f>
        <v>732965.13046962908</v>
      </c>
      <c r="AT64" s="60">
        <f t="shared" si="3"/>
        <v>0.17651372963865097</v>
      </c>
      <c r="AU64" s="29"/>
      <c r="AV64" s="60">
        <f t="shared" si="8"/>
        <v>3.4250873331473024E-2</v>
      </c>
      <c r="AW64" s="60">
        <f t="shared" si="9"/>
        <v>3.0420650791172659E-2</v>
      </c>
    </row>
    <row r="65" spans="2:49" x14ac:dyDescent="0.2">
      <c r="B65" s="69" t="s">
        <v>293</v>
      </c>
      <c r="C65" s="59" t="str">
        <f>IF(SUM(C38:C40)=0,"",SUM(C38:C40))</f>
        <v/>
      </c>
      <c r="D65" s="59">
        <f t="shared" ref="D65:AP65" si="15">IF(SUM(D38:D40)=0,"",SUM(D38:D40))</f>
        <v>106538.78223915343</v>
      </c>
      <c r="E65" s="59" t="str">
        <f t="shared" si="15"/>
        <v/>
      </c>
      <c r="F65" s="59" t="str">
        <f t="shared" si="15"/>
        <v/>
      </c>
      <c r="G65" s="59">
        <f t="shared" si="15"/>
        <v>199.32117175946607</v>
      </c>
      <c r="H65" s="59" t="str">
        <f t="shared" si="15"/>
        <v/>
      </c>
      <c r="I65" s="59" t="str">
        <f t="shared" si="15"/>
        <v/>
      </c>
      <c r="J65" s="59">
        <f t="shared" si="15"/>
        <v>117335.09056202855</v>
      </c>
      <c r="K65" s="59" t="str">
        <f t="shared" si="15"/>
        <v/>
      </c>
      <c r="L65" s="59" t="str">
        <f t="shared" si="15"/>
        <v/>
      </c>
      <c r="M65" s="59">
        <f t="shared" si="15"/>
        <v>313119.40865671006</v>
      </c>
      <c r="N65" s="59" t="str">
        <f t="shared" si="15"/>
        <v/>
      </c>
      <c r="O65" s="59" t="str">
        <f t="shared" si="15"/>
        <v/>
      </c>
      <c r="P65" s="59" t="str">
        <f t="shared" si="15"/>
        <v/>
      </c>
      <c r="Q65" s="59" t="str">
        <f t="shared" si="15"/>
        <v/>
      </c>
      <c r="R65" s="59" t="str">
        <f t="shared" si="15"/>
        <v/>
      </c>
      <c r="S65" s="59" t="str">
        <f t="shared" si="15"/>
        <v/>
      </c>
      <c r="T65" s="59" t="str">
        <f t="shared" si="15"/>
        <v/>
      </c>
      <c r="U65" s="59" t="str">
        <f t="shared" si="15"/>
        <v/>
      </c>
      <c r="V65" s="59" t="str">
        <f t="shared" si="15"/>
        <v/>
      </c>
      <c r="W65" s="59" t="str">
        <f t="shared" si="15"/>
        <v/>
      </c>
      <c r="X65" s="59">
        <f t="shared" si="15"/>
        <v>15712.693108331858</v>
      </c>
      <c r="Y65" s="59" t="str">
        <f t="shared" si="15"/>
        <v/>
      </c>
      <c r="Z65" s="59" t="str">
        <f t="shared" si="15"/>
        <v/>
      </c>
      <c r="AA65" s="59" t="str">
        <f t="shared" si="15"/>
        <v/>
      </c>
      <c r="AB65" s="59" t="str">
        <f t="shared" si="15"/>
        <v/>
      </c>
      <c r="AC65" s="59">
        <f t="shared" si="15"/>
        <v>79348.026876890013</v>
      </c>
      <c r="AD65" s="59" t="str">
        <f t="shared" si="15"/>
        <v/>
      </c>
      <c r="AE65" s="59" t="str">
        <f t="shared" si="15"/>
        <v/>
      </c>
      <c r="AF65" s="59">
        <f t="shared" si="15"/>
        <v>8312.4991282462834</v>
      </c>
      <c r="AG65" s="59" t="str">
        <f t="shared" si="15"/>
        <v/>
      </c>
      <c r="AH65" s="59" t="str">
        <f t="shared" si="15"/>
        <v/>
      </c>
      <c r="AI65" s="59" t="str">
        <f t="shared" si="15"/>
        <v/>
      </c>
      <c r="AJ65" s="59" t="str">
        <f t="shared" si="15"/>
        <v/>
      </c>
      <c r="AK65" s="59" t="str">
        <f t="shared" si="15"/>
        <v/>
      </c>
      <c r="AL65" s="59" t="str">
        <f t="shared" si="15"/>
        <v/>
      </c>
      <c r="AM65" s="59" t="str">
        <f t="shared" si="15"/>
        <v/>
      </c>
      <c r="AN65" s="59" t="str">
        <f t="shared" si="15"/>
        <v/>
      </c>
      <c r="AO65" s="59" t="str">
        <f t="shared" si="15"/>
        <v/>
      </c>
      <c r="AP65" s="59" t="str">
        <f t="shared" si="15"/>
        <v/>
      </c>
      <c r="AQ65" s="59">
        <f>IF(SUM(AQ38:AQ40)=0,"",SUM(AQ38:AQ40))</f>
        <v>640565.82174311962</v>
      </c>
      <c r="AR65" s="70"/>
      <c r="AS65" s="59">
        <f>SUM(AS38:AS40)</f>
        <v>640725.05040657462</v>
      </c>
      <c r="AT65" s="60">
        <f t="shared" si="3"/>
        <v>-2.4851324816155262E-4</v>
      </c>
      <c r="AU65" s="29"/>
      <c r="AV65" s="60">
        <f t="shared" si="8"/>
        <v>2.5442225540052245E-2</v>
      </c>
      <c r="AW65" s="60">
        <f t="shared" si="9"/>
        <v>2.6592360538469761E-2</v>
      </c>
    </row>
    <row r="66" spans="2:49" x14ac:dyDescent="0.2">
      <c r="B66" s="69" t="s">
        <v>504</v>
      </c>
      <c r="C66" s="59" t="str">
        <f>IF(SUM(C24:C26)=0,"",SUM(C24:C26))</f>
        <v/>
      </c>
      <c r="D66" s="59" t="str">
        <f t="shared" ref="D66:AP66" si="16">IF(SUM(D24:D26)=0,"",SUM(D24:D26))</f>
        <v/>
      </c>
      <c r="E66" s="59">
        <f t="shared" si="16"/>
        <v>54177.3247417823</v>
      </c>
      <c r="F66" s="59">
        <f t="shared" si="16"/>
        <v>671.65009285665451</v>
      </c>
      <c r="G66" s="59" t="str">
        <f t="shared" si="16"/>
        <v/>
      </c>
      <c r="H66" s="59">
        <f t="shared" si="16"/>
        <v>97728.507486195682</v>
      </c>
      <c r="I66" s="59">
        <f t="shared" si="16"/>
        <v>174613.61323800121</v>
      </c>
      <c r="J66" s="59" t="str">
        <f t="shared" si="16"/>
        <v/>
      </c>
      <c r="K66" s="59">
        <f t="shared" si="16"/>
        <v>11543.039799256807</v>
      </c>
      <c r="L66" s="59">
        <f t="shared" si="16"/>
        <v>21416.700998170763</v>
      </c>
      <c r="M66" s="59" t="str">
        <f t="shared" si="16"/>
        <v/>
      </c>
      <c r="N66" s="59">
        <f t="shared" si="16"/>
        <v>48031.639642017959</v>
      </c>
      <c r="O66" s="59">
        <f t="shared" si="16"/>
        <v>7492.2171529152984</v>
      </c>
      <c r="P66" s="59" t="str">
        <f t="shared" si="16"/>
        <v/>
      </c>
      <c r="Q66" s="59">
        <f t="shared" si="16"/>
        <v>58921.740159899193</v>
      </c>
      <c r="R66" s="59" t="str">
        <f t="shared" si="16"/>
        <v/>
      </c>
      <c r="S66" s="59">
        <f t="shared" si="16"/>
        <v>28551.813809055151</v>
      </c>
      <c r="T66" s="59" t="str">
        <f t="shared" si="16"/>
        <v/>
      </c>
      <c r="U66" s="59">
        <f t="shared" si="16"/>
        <v>11855.136134761389</v>
      </c>
      <c r="V66" s="59" t="str">
        <f t="shared" si="16"/>
        <v/>
      </c>
      <c r="W66" s="59">
        <f t="shared" si="16"/>
        <v>136565.96054332115</v>
      </c>
      <c r="X66" s="59" t="str">
        <f t="shared" si="16"/>
        <v/>
      </c>
      <c r="Y66" s="59">
        <f t="shared" si="16"/>
        <v>11625.537468059796</v>
      </c>
      <c r="Z66" s="59">
        <f t="shared" si="16"/>
        <v>7059.6912307869743</v>
      </c>
      <c r="AA66" s="59">
        <f t="shared" si="16"/>
        <v>31112.779586300559</v>
      </c>
      <c r="AB66" s="59" t="str">
        <f t="shared" si="16"/>
        <v/>
      </c>
      <c r="AC66" s="59" t="str">
        <f t="shared" si="16"/>
        <v/>
      </c>
      <c r="AD66" s="59">
        <f t="shared" si="16"/>
        <v>119791.51393258054</v>
      </c>
      <c r="AE66" s="59">
        <f t="shared" si="16"/>
        <v>92388.816105722217</v>
      </c>
      <c r="AF66" s="59" t="str">
        <f t="shared" si="16"/>
        <v/>
      </c>
      <c r="AG66" s="59">
        <f t="shared" si="16"/>
        <v>56076.267989169501</v>
      </c>
      <c r="AH66" s="59">
        <f t="shared" si="16"/>
        <v>90617.888828522904</v>
      </c>
      <c r="AI66" s="59">
        <f t="shared" si="16"/>
        <v>1.1906880033420912</v>
      </c>
      <c r="AJ66" s="59">
        <f t="shared" si="16"/>
        <v>4829.8387774423818</v>
      </c>
      <c r="AK66" s="59" t="str">
        <f t="shared" si="16"/>
        <v/>
      </c>
      <c r="AL66" s="59" t="str">
        <f t="shared" si="16"/>
        <v/>
      </c>
      <c r="AM66" s="59" t="str">
        <f t="shared" si="16"/>
        <v/>
      </c>
      <c r="AN66" s="59" t="str">
        <f t="shared" si="16"/>
        <v/>
      </c>
      <c r="AO66" s="59" t="str">
        <f t="shared" si="16"/>
        <v/>
      </c>
      <c r="AP66" s="59" t="str">
        <f t="shared" si="16"/>
        <v/>
      </c>
      <c r="AQ66" s="59">
        <f>IF(SUM(AQ24:AQ26)=0,"",SUM(AQ24:AQ26))</f>
        <v>1065072.8684048217</v>
      </c>
      <c r="AR66" s="70"/>
      <c r="AS66" s="59">
        <f>SUM(AS24:AS26)</f>
        <v>1041135.9959940499</v>
      </c>
      <c r="AT66" s="60">
        <f t="shared" si="3"/>
        <v>2.2991110193935294E-2</v>
      </c>
      <c r="AU66" s="29"/>
      <c r="AV66" s="60">
        <f>IFERROR(AQ66/$AQ$49,"")</f>
        <v>4.2302950321025178E-2</v>
      </c>
      <c r="AW66" s="60">
        <f>IFERROR(AS66/$AS$49,"")</f>
        <v>4.3210833972363277E-2</v>
      </c>
    </row>
    <row r="67" spans="2:49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</row>
    <row r="68" spans="2:49" hidden="1" x14ac:dyDescent="0.2">
      <c r="B68" s="39" t="s">
        <v>92</v>
      </c>
      <c r="C68" s="40">
        <f>INDEX(Benchmark!$D$9:$D$48,COLUMNS(Benchmark!$D$9:D48),)</f>
        <v>1</v>
      </c>
      <c r="D68" s="40">
        <f>INDEX(Benchmark!$D$9:$D$48,COLUMNS(Benchmark!$D$9:E48),)</f>
        <v>1</v>
      </c>
      <c r="E68" s="40">
        <f>INDEX(Benchmark!$D$9:$D$48,COLUMNS(Benchmark!$D$9:F48),)</f>
        <v>1</v>
      </c>
      <c r="F68" s="40">
        <f>INDEX(Benchmark!$D$9:$D$48,COLUMNS(Benchmark!$D$9:G48),)</f>
        <v>1</v>
      </c>
      <c r="G68" s="40">
        <f>INDEX(Benchmark!$D$9:$D$48,COLUMNS(Benchmark!$D$9:H48),)</f>
        <v>1</v>
      </c>
      <c r="H68" s="40">
        <f>INDEX(Benchmark!$D$9:$D$48,COLUMNS(Benchmark!$D$9:I48),)</f>
        <v>1</v>
      </c>
      <c r="I68" s="40">
        <f>INDEX(Benchmark!$D$9:$D$48,COLUMNS(Benchmark!$D$9:J48),)</f>
        <v>1</v>
      </c>
      <c r="J68" s="40">
        <f>INDEX(Benchmark!$D$9:$D$48,COLUMNS(Benchmark!$D$9:K48),)</f>
        <v>1</v>
      </c>
      <c r="K68" s="40">
        <f>INDEX(Benchmark!$D$9:$D$48,COLUMNS(Benchmark!$D$9:L48),)</f>
        <v>1</v>
      </c>
      <c r="L68" s="40">
        <f>INDEX(Benchmark!$D$9:$D$48,COLUMNS(Benchmark!$D$9:M48),)</f>
        <v>1</v>
      </c>
      <c r="M68" s="40">
        <f>INDEX(Benchmark!$D$9:$D$48,COLUMNS(Benchmark!$D$9:N48),)</f>
        <v>1</v>
      </c>
      <c r="N68" s="40">
        <f>INDEX(Benchmark!$D$9:$D$48,COLUMNS(Benchmark!$D$9:O48),)</f>
        <v>1</v>
      </c>
      <c r="O68" s="40">
        <f>INDEX(Benchmark!$D$9:$D$48,COLUMNS(Benchmark!$D$9:P48),)</f>
        <v>1</v>
      </c>
      <c r="P68" s="40">
        <f>INDEX(Benchmark!$D$9:$D$48,COLUMNS(Benchmark!$D$9:Q48),)</f>
        <v>1</v>
      </c>
      <c r="Q68" s="40">
        <f>INDEX(Benchmark!$D$9:$D$48,COLUMNS(Benchmark!$D$9:R48),)</f>
        <v>1</v>
      </c>
      <c r="R68" s="40">
        <f>INDEX(Benchmark!$D$9:$D$48,COLUMNS(Benchmark!$D$9:S48),)</f>
        <v>1</v>
      </c>
      <c r="S68" s="40">
        <f>INDEX(Benchmark!$D$9:$D$48,COLUMNS(Benchmark!$D$9:T48),)</f>
        <v>1</v>
      </c>
      <c r="T68" s="40">
        <f>INDEX(Benchmark!$D$9:$D$48,COLUMNS(Benchmark!$D$9:U48),)</f>
        <v>1</v>
      </c>
      <c r="U68" s="40">
        <f>INDEX(Benchmark!$D$9:$D$48,COLUMNS(Benchmark!$D$9:V48),)</f>
        <v>1</v>
      </c>
      <c r="V68" s="40">
        <f>INDEX(Benchmark!$D$9:$D$48,COLUMNS(Benchmark!$D$9:W48),)</f>
        <v>1</v>
      </c>
      <c r="W68" s="40">
        <f>INDEX(Benchmark!$D$9:$D$48,COLUMNS(Benchmark!$D$9:X48),)</f>
        <v>1</v>
      </c>
      <c r="X68" s="40">
        <f>INDEX(Benchmark!$D$9:$D$48,COLUMNS(Benchmark!$D$9:Y48),)</f>
        <v>1</v>
      </c>
      <c r="Y68" s="40">
        <f>INDEX(Benchmark!$D$9:$D$48,COLUMNS(Benchmark!$D$9:Z48),)</f>
        <v>1</v>
      </c>
      <c r="Z68" s="40">
        <f>INDEX(Benchmark!$D$9:$D$48,COLUMNS(Benchmark!$D$9:AA48),)</f>
        <v>1</v>
      </c>
      <c r="AA68" s="40">
        <f>INDEX(Benchmark!$D$9:$D$48,COLUMNS(Benchmark!$D$9:AB48),)</f>
        <v>1</v>
      </c>
      <c r="AB68" s="40">
        <f>INDEX(Benchmark!$D$9:$D$48,COLUMNS(Benchmark!$D$9:AC48),)</f>
        <v>1</v>
      </c>
      <c r="AC68" s="40">
        <f>INDEX(Benchmark!$D$9:$D$48,COLUMNS(Benchmark!$D$9:AD48),)</f>
        <v>1</v>
      </c>
      <c r="AD68" s="40">
        <f>INDEX(Benchmark!$D$9:$D$48,COLUMNS(Benchmark!$D$9:AE48),)</f>
        <v>1</v>
      </c>
      <c r="AE68" s="40">
        <f>INDEX(Benchmark!$D$9:$D$48,COLUMNS(Benchmark!$D$9:AF48),)</f>
        <v>1</v>
      </c>
      <c r="AF68" s="40">
        <f>INDEX(Benchmark!$D$9:$D$48,COLUMNS(Benchmark!$D$9:AG48),)</f>
        <v>1</v>
      </c>
      <c r="AG68" s="40">
        <f>INDEX(Benchmark!$D$9:$D$48,COLUMNS(Benchmark!$D$9:AH48),)</f>
        <v>1</v>
      </c>
      <c r="AH68" s="40">
        <f>INDEX(Benchmark!$D$9:$D$48,COLUMNS(Benchmark!$D$9:AI48),)</f>
        <v>1</v>
      </c>
      <c r="AI68" s="40">
        <f>INDEX(Benchmark!$D$9:$D$48,COLUMNS(Benchmark!$D$9:AJ48),)</f>
        <v>1</v>
      </c>
      <c r="AJ68" s="40">
        <f>INDEX(Benchmark!$D$9:$D$48,COLUMNS(Benchmark!$D$9:AK48),)</f>
        <v>1</v>
      </c>
      <c r="AK68" s="40">
        <f>INDEX(Benchmark!$D$9:$D$48,COLUMNS(Benchmark!$D$9:AL48),)</f>
        <v>0</v>
      </c>
      <c r="AL68" s="40">
        <f>INDEX(Benchmark!$D$9:$D$48,COLUMNS(Benchmark!$D$9:AM48),)</f>
        <v>0</v>
      </c>
      <c r="AM68" s="40">
        <f>INDEX(Benchmark!$D$9:$D$48,COLUMNS(Benchmark!$D$9:AN48),)</f>
        <v>0</v>
      </c>
      <c r="AN68" s="40">
        <f>INDEX(Benchmark!$D$9:$D$48,COLUMNS(Benchmark!$D$9:AO48),)</f>
        <v>0</v>
      </c>
      <c r="AO68" s="40">
        <f>INDEX(Benchmark!$D$9:$D$48,COLUMNS(Benchmark!$D$9:AP48),)</f>
        <v>0</v>
      </c>
      <c r="AP68" s="40">
        <f>INDEX(Benchmark!$D$9:$D$48,COLUMNS(Benchmark!$D$9:AQ48),)</f>
        <v>0</v>
      </c>
      <c r="AQ68" s="29"/>
      <c r="AR68" s="29"/>
      <c r="AS68" s="29"/>
      <c r="AT68" s="29"/>
      <c r="AU68" s="29"/>
      <c r="AV68" s="29"/>
      <c r="AW68" s="29"/>
    </row>
    <row r="69" spans="2:49" hidden="1" x14ac:dyDescent="0.2">
      <c r="B69" s="29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29"/>
      <c r="AR69" s="29"/>
      <c r="AS69" s="29"/>
      <c r="AT69" s="29"/>
      <c r="AU69" s="29"/>
      <c r="AV69" s="29"/>
      <c r="AW69" s="29"/>
    </row>
    <row r="70" spans="2:49" hidden="1" x14ac:dyDescent="0.2">
      <c r="B70" s="39" t="s">
        <v>93</v>
      </c>
      <c r="C70" s="40">
        <f>IFERROR(RANK(C72,$C$72:$AP$72,0),"")</f>
        <v>26</v>
      </c>
      <c r="D70" s="40">
        <f t="shared" ref="D70:AP70" si="17">IFERROR(RANK(D72,$C$72:$AP$72,0),"")</f>
        <v>21</v>
      </c>
      <c r="E70" s="40">
        <f t="shared" si="17"/>
        <v>1</v>
      </c>
      <c r="F70" s="40">
        <f t="shared" si="17"/>
        <v>9</v>
      </c>
      <c r="G70" s="40">
        <f t="shared" si="17"/>
        <v>30</v>
      </c>
      <c r="H70" s="40">
        <f t="shared" si="17"/>
        <v>8</v>
      </c>
      <c r="I70" s="40">
        <f t="shared" si="17"/>
        <v>6</v>
      </c>
      <c r="J70" s="40">
        <f t="shared" si="17"/>
        <v>24</v>
      </c>
      <c r="K70" s="40">
        <f t="shared" si="17"/>
        <v>10</v>
      </c>
      <c r="L70" s="40">
        <f t="shared" si="17"/>
        <v>23</v>
      </c>
      <c r="M70" s="40">
        <f t="shared" si="17"/>
        <v>16</v>
      </c>
      <c r="N70" s="40">
        <f t="shared" si="17"/>
        <v>19</v>
      </c>
      <c r="O70" s="40">
        <f t="shared" si="17"/>
        <v>20</v>
      </c>
      <c r="P70" s="40">
        <f t="shared" si="17"/>
        <v>31</v>
      </c>
      <c r="Q70" s="40">
        <f t="shared" si="17"/>
        <v>4</v>
      </c>
      <c r="R70" s="40">
        <f t="shared" si="17"/>
        <v>33</v>
      </c>
      <c r="S70" s="40">
        <f t="shared" si="17"/>
        <v>3</v>
      </c>
      <c r="T70" s="40">
        <f t="shared" si="17"/>
        <v>34</v>
      </c>
      <c r="U70" s="40">
        <f t="shared" si="17"/>
        <v>7</v>
      </c>
      <c r="V70" s="40">
        <f t="shared" si="17"/>
        <v>27</v>
      </c>
      <c r="W70" s="40">
        <f t="shared" si="17"/>
        <v>14</v>
      </c>
      <c r="X70" s="40">
        <f t="shared" si="17"/>
        <v>29</v>
      </c>
      <c r="Y70" s="40">
        <f t="shared" si="17"/>
        <v>22</v>
      </c>
      <c r="Z70" s="40">
        <f t="shared" si="17"/>
        <v>13</v>
      </c>
      <c r="AA70" s="40">
        <f t="shared" si="17"/>
        <v>12</v>
      </c>
      <c r="AB70" s="40">
        <f t="shared" si="17"/>
        <v>32</v>
      </c>
      <c r="AC70" s="40">
        <f t="shared" si="17"/>
        <v>25</v>
      </c>
      <c r="AD70" s="40">
        <f t="shared" si="17"/>
        <v>5</v>
      </c>
      <c r="AE70" s="40">
        <f>IFERROR(RANK(AE72,$C$72:$AP$72,0),"")</f>
        <v>17</v>
      </c>
      <c r="AF70" s="40">
        <f t="shared" si="17"/>
        <v>28</v>
      </c>
      <c r="AG70" s="40">
        <f t="shared" si="17"/>
        <v>2</v>
      </c>
      <c r="AH70" s="40">
        <f t="shared" si="17"/>
        <v>11</v>
      </c>
      <c r="AI70" s="40">
        <f t="shared" si="17"/>
        <v>18</v>
      </c>
      <c r="AJ70" s="40">
        <f t="shared" si="17"/>
        <v>15</v>
      </c>
      <c r="AK70" s="40" t="str">
        <f t="shared" si="17"/>
        <v/>
      </c>
      <c r="AL70" s="40" t="str">
        <f t="shared" si="17"/>
        <v/>
      </c>
      <c r="AM70" s="40" t="str">
        <f t="shared" si="17"/>
        <v/>
      </c>
      <c r="AN70" s="40" t="str">
        <f t="shared" si="17"/>
        <v/>
      </c>
      <c r="AO70" s="40" t="str">
        <f t="shared" si="17"/>
        <v/>
      </c>
      <c r="AP70" s="40" t="str">
        <f t="shared" si="17"/>
        <v/>
      </c>
      <c r="AQ70" s="29"/>
      <c r="AR70" s="29"/>
      <c r="AS70" s="29"/>
      <c r="AT70" s="29"/>
      <c r="AU70" s="29"/>
      <c r="AV70" s="29"/>
      <c r="AW70" s="29"/>
    </row>
    <row r="71" spans="2:49" hidden="1" x14ac:dyDescent="0.2">
      <c r="B71" s="29"/>
      <c r="C71" s="40" t="str">
        <f>C11</f>
        <v>Assurant Chile</v>
      </c>
      <c r="D71" s="40" t="str">
        <f t="shared" ref="D71:AP71" si="18">D11</f>
        <v>AVLA Crédito</v>
      </c>
      <c r="E71" s="40" t="str">
        <f t="shared" si="18"/>
        <v>BCI Seguros</v>
      </c>
      <c r="F71" s="40" t="str">
        <f t="shared" si="18"/>
        <v>BNP Paribas Cardif</v>
      </c>
      <c r="G71" s="40" t="str">
        <f t="shared" si="18"/>
        <v>Cesce Chile</v>
      </c>
      <c r="H71" s="40" t="str">
        <f t="shared" si="18"/>
        <v>Chilena Consolidada</v>
      </c>
      <c r="I71" s="40" t="str">
        <f t="shared" si="18"/>
        <v>Chubb Generales</v>
      </c>
      <c r="J71" s="40" t="str">
        <f t="shared" si="18"/>
        <v>Coface Chile</v>
      </c>
      <c r="K71" s="40" t="str">
        <f t="shared" si="18"/>
        <v>Consorcio Nacional</v>
      </c>
      <c r="L71" s="40" t="str">
        <f t="shared" si="18"/>
        <v>Contempora</v>
      </c>
      <c r="M71" s="40" t="str">
        <f t="shared" si="18"/>
        <v>Continental Crédito</v>
      </c>
      <c r="N71" s="40" t="str">
        <f t="shared" si="18"/>
        <v>Continental Generales</v>
      </c>
      <c r="O71" s="40" t="str">
        <f t="shared" si="18"/>
        <v>FID Chile</v>
      </c>
      <c r="P71" s="40" t="str">
        <f t="shared" si="18"/>
        <v>HDI Gar. y Cré.</v>
      </c>
      <c r="Q71" s="40" t="str">
        <f t="shared" si="18"/>
        <v>HDI Seguros</v>
      </c>
      <c r="R71" s="40" t="str">
        <f t="shared" si="18"/>
        <v>Huelen</v>
      </c>
      <c r="S71" s="40" t="str">
        <f t="shared" si="18"/>
        <v>Liberty Seguros</v>
      </c>
      <c r="T71" s="40" t="str">
        <f t="shared" si="18"/>
        <v>M. de Carabineros</v>
      </c>
      <c r="U71" s="40" t="str">
        <f t="shared" si="18"/>
        <v>Mapfre</v>
      </c>
      <c r="V71" s="40" t="str">
        <f t="shared" si="18"/>
        <v>MetLife Generales</v>
      </c>
      <c r="W71" s="40" t="str">
        <f t="shared" si="18"/>
        <v>Orion Seguros</v>
      </c>
      <c r="X71" s="40" t="str">
        <f t="shared" si="18"/>
        <v>Orsan Crédito</v>
      </c>
      <c r="Y71" s="40" t="str">
        <f t="shared" si="18"/>
        <v>Porvenir</v>
      </c>
      <c r="Z71" s="40" t="str">
        <f t="shared" si="18"/>
        <v>Reale Chile</v>
      </c>
      <c r="AA71" s="40" t="str">
        <f t="shared" si="18"/>
        <v>Renta Nacional</v>
      </c>
      <c r="AB71" s="40" t="str">
        <f t="shared" si="18"/>
        <v>SegChile</v>
      </c>
      <c r="AC71" s="40" t="str">
        <f t="shared" si="18"/>
        <v>Solunión Chile</v>
      </c>
      <c r="AD71" s="40" t="str">
        <f t="shared" si="18"/>
        <v>Southbridge</v>
      </c>
      <c r="AE71" s="40" t="str">
        <f t="shared" si="18"/>
        <v>Starr International</v>
      </c>
      <c r="AF71" s="40" t="str">
        <f t="shared" si="18"/>
        <v>Suaval</v>
      </c>
      <c r="AG71" s="40" t="str">
        <f t="shared" si="18"/>
        <v>Suramericana</v>
      </c>
      <c r="AH71" s="40" t="str">
        <f t="shared" si="18"/>
        <v>Unnio</v>
      </c>
      <c r="AI71" s="40" t="str">
        <f t="shared" si="18"/>
        <v>Zenit Seguros</v>
      </c>
      <c r="AJ71" s="40" t="str">
        <f t="shared" si="18"/>
        <v>Zurich Santander</v>
      </c>
      <c r="AK71" s="40" t="str">
        <f t="shared" si="18"/>
        <v/>
      </c>
      <c r="AL71" s="40" t="str">
        <f t="shared" si="18"/>
        <v/>
      </c>
      <c r="AM71" s="40" t="str">
        <f t="shared" si="18"/>
        <v/>
      </c>
      <c r="AN71" s="40" t="str">
        <f t="shared" si="18"/>
        <v/>
      </c>
      <c r="AO71" s="40" t="str">
        <f t="shared" si="18"/>
        <v/>
      </c>
      <c r="AP71" s="40" t="str">
        <f t="shared" si="18"/>
        <v/>
      </c>
      <c r="AQ71" s="29"/>
      <c r="AR71" s="29"/>
      <c r="AS71" s="29"/>
      <c r="AT71" s="29"/>
      <c r="AU71" s="29"/>
      <c r="AV71" s="29"/>
      <c r="AW71" s="29"/>
    </row>
    <row r="72" spans="2:49" hidden="1" x14ac:dyDescent="0.2">
      <c r="B72" s="29"/>
      <c r="C72" s="42">
        <f t="shared" ref="C72:AP72" si="19">IFERROR(IF(C68=1,VLOOKUP($C$88,$B$12:$AQ$49,C75+1,FALSE)+C73/1000000,""),"")</f>
        <v>69409.592290594243</v>
      </c>
      <c r="D72" s="42">
        <f t="shared" si="19"/>
        <v>217829.49827967345</v>
      </c>
      <c r="E72" s="42">
        <f t="shared" si="19"/>
        <v>3436211.509772555</v>
      </c>
      <c r="F72" s="42">
        <f t="shared" si="19"/>
        <v>1003666.9108514069</v>
      </c>
      <c r="G72" s="42">
        <f t="shared" si="19"/>
        <v>34256.944383582922</v>
      </c>
      <c r="H72" s="42">
        <f t="shared" si="19"/>
        <v>1308923.0499517031</v>
      </c>
      <c r="I72" s="42">
        <f t="shared" si="19"/>
        <v>1896177.9936022437</v>
      </c>
      <c r="J72" s="42">
        <f t="shared" si="19"/>
        <v>117335.09059502857</v>
      </c>
      <c r="K72" s="42">
        <f t="shared" si="19"/>
        <v>747479.77279429755</v>
      </c>
      <c r="L72" s="42">
        <f t="shared" si="19"/>
        <v>118181.83986169098</v>
      </c>
      <c r="M72" s="42">
        <f t="shared" si="19"/>
        <v>368204.9221981272</v>
      </c>
      <c r="N72" s="42">
        <f t="shared" si="19"/>
        <v>297369.70219030284</v>
      </c>
      <c r="O72" s="42">
        <f t="shared" si="19"/>
        <v>293934.19308343128</v>
      </c>
      <c r="P72" s="42">
        <f t="shared" si="19"/>
        <v>14793.958271953099</v>
      </c>
      <c r="Q72" s="42">
        <f t="shared" si="19"/>
        <v>2359892.0148299942</v>
      </c>
      <c r="R72" s="42">
        <f t="shared" si="19"/>
        <v>2290.5435468577998</v>
      </c>
      <c r="S72" s="42">
        <f t="shared" si="19"/>
        <v>2367187.3602244714</v>
      </c>
      <c r="T72" s="42">
        <f t="shared" si="19"/>
        <v>2.3E-5</v>
      </c>
      <c r="U72" s="42">
        <f t="shared" si="19"/>
        <v>1694164.1999800198</v>
      </c>
      <c r="V72" s="42">
        <f t="shared" si="19"/>
        <v>44915.473079642747</v>
      </c>
      <c r="W72" s="42">
        <f t="shared" si="19"/>
        <v>487361.96951321256</v>
      </c>
      <c r="X72" s="42">
        <f t="shared" si="19"/>
        <v>38865.485273689868</v>
      </c>
      <c r="Y72" s="42">
        <f t="shared" si="19"/>
        <v>205959.18935678375</v>
      </c>
      <c r="Z72" s="42">
        <f t="shared" si="19"/>
        <v>541483.53603378125</v>
      </c>
      <c r="AA72" s="42">
        <f t="shared" si="19"/>
        <v>656526.92640460597</v>
      </c>
      <c r="AB72" s="42">
        <f t="shared" si="19"/>
        <v>4021.0554612579572</v>
      </c>
      <c r="AC72" s="42">
        <f t="shared" si="19"/>
        <v>80142.76010363501</v>
      </c>
      <c r="AD72" s="42">
        <f t="shared" si="19"/>
        <v>2074492.9455267771</v>
      </c>
      <c r="AE72" s="42">
        <f t="shared" si="19"/>
        <v>305804.0937334341</v>
      </c>
      <c r="AF72" s="42">
        <f t="shared" si="19"/>
        <v>43718.35535108261</v>
      </c>
      <c r="AG72" s="42">
        <f t="shared" si="19"/>
        <v>2935008.3705466636</v>
      </c>
      <c r="AH72" s="42">
        <f t="shared" si="19"/>
        <v>687793.54287393822</v>
      </c>
      <c r="AI72" s="42">
        <f t="shared" si="19"/>
        <v>301597.93732814235</v>
      </c>
      <c r="AJ72" s="42">
        <f t="shared" si="19"/>
        <v>422270.83253945393</v>
      </c>
      <c r="AK72" s="42" t="str">
        <f t="shared" si="19"/>
        <v/>
      </c>
      <c r="AL72" s="42" t="str">
        <f t="shared" si="19"/>
        <v/>
      </c>
      <c r="AM72" s="42" t="str">
        <f t="shared" si="19"/>
        <v/>
      </c>
      <c r="AN72" s="42" t="str">
        <f t="shared" si="19"/>
        <v/>
      </c>
      <c r="AO72" s="42" t="str">
        <f t="shared" si="19"/>
        <v/>
      </c>
      <c r="AP72" s="42" t="str">
        <f t="shared" si="19"/>
        <v/>
      </c>
      <c r="AQ72" s="29"/>
      <c r="AR72" s="29"/>
      <c r="AS72" s="29"/>
      <c r="AT72" s="29"/>
      <c r="AU72" s="29"/>
      <c r="AV72" s="29"/>
      <c r="AW72" s="29"/>
    </row>
    <row r="73" spans="2:49" hidden="1" x14ac:dyDescent="0.2">
      <c r="B73" s="29"/>
      <c r="C73" s="40">
        <v>40</v>
      </c>
      <c r="D73" s="40">
        <f>C73-1</f>
        <v>39</v>
      </c>
      <c r="E73" s="40">
        <f t="shared" ref="E73:AP73" si="20">D73-1</f>
        <v>38</v>
      </c>
      <c r="F73" s="40">
        <f t="shared" si="20"/>
        <v>37</v>
      </c>
      <c r="G73" s="40">
        <f t="shared" si="20"/>
        <v>36</v>
      </c>
      <c r="H73" s="40">
        <f t="shared" si="20"/>
        <v>35</v>
      </c>
      <c r="I73" s="40">
        <f t="shared" si="20"/>
        <v>34</v>
      </c>
      <c r="J73" s="40">
        <f t="shared" si="20"/>
        <v>33</v>
      </c>
      <c r="K73" s="40">
        <f t="shared" si="20"/>
        <v>32</v>
      </c>
      <c r="L73" s="40">
        <f t="shared" si="20"/>
        <v>31</v>
      </c>
      <c r="M73" s="40">
        <f t="shared" si="20"/>
        <v>30</v>
      </c>
      <c r="N73" s="40">
        <f t="shared" si="20"/>
        <v>29</v>
      </c>
      <c r="O73" s="40">
        <f t="shared" si="20"/>
        <v>28</v>
      </c>
      <c r="P73" s="40">
        <f t="shared" si="20"/>
        <v>27</v>
      </c>
      <c r="Q73" s="40">
        <f t="shared" si="20"/>
        <v>26</v>
      </c>
      <c r="R73" s="40">
        <f t="shared" si="20"/>
        <v>25</v>
      </c>
      <c r="S73" s="40">
        <f t="shared" si="20"/>
        <v>24</v>
      </c>
      <c r="T73" s="40">
        <f t="shared" si="20"/>
        <v>23</v>
      </c>
      <c r="U73" s="40">
        <f t="shared" si="20"/>
        <v>22</v>
      </c>
      <c r="V73" s="40">
        <f t="shared" si="20"/>
        <v>21</v>
      </c>
      <c r="W73" s="40">
        <f t="shared" si="20"/>
        <v>20</v>
      </c>
      <c r="X73" s="40">
        <f t="shared" si="20"/>
        <v>19</v>
      </c>
      <c r="Y73" s="40">
        <f t="shared" si="20"/>
        <v>18</v>
      </c>
      <c r="Z73" s="40">
        <f t="shared" si="20"/>
        <v>17</v>
      </c>
      <c r="AA73" s="40">
        <f t="shared" si="20"/>
        <v>16</v>
      </c>
      <c r="AB73" s="40">
        <f t="shared" si="20"/>
        <v>15</v>
      </c>
      <c r="AC73" s="40">
        <f t="shared" si="20"/>
        <v>14</v>
      </c>
      <c r="AD73" s="40">
        <f t="shared" si="20"/>
        <v>13</v>
      </c>
      <c r="AE73" s="40">
        <f t="shared" si="20"/>
        <v>12</v>
      </c>
      <c r="AF73" s="40">
        <f t="shared" si="20"/>
        <v>11</v>
      </c>
      <c r="AG73" s="40">
        <f t="shared" si="20"/>
        <v>10</v>
      </c>
      <c r="AH73" s="40">
        <f t="shared" si="20"/>
        <v>9</v>
      </c>
      <c r="AI73" s="40">
        <f t="shared" si="20"/>
        <v>8</v>
      </c>
      <c r="AJ73" s="40">
        <f t="shared" si="20"/>
        <v>7</v>
      </c>
      <c r="AK73" s="40">
        <f t="shared" si="20"/>
        <v>6</v>
      </c>
      <c r="AL73" s="40">
        <f t="shared" si="20"/>
        <v>5</v>
      </c>
      <c r="AM73" s="40">
        <f t="shared" si="20"/>
        <v>4</v>
      </c>
      <c r="AN73" s="40">
        <f t="shared" si="20"/>
        <v>3</v>
      </c>
      <c r="AO73" s="40">
        <f t="shared" si="20"/>
        <v>2</v>
      </c>
      <c r="AP73" s="40">
        <f t="shared" si="20"/>
        <v>1</v>
      </c>
      <c r="AQ73" s="29"/>
      <c r="AR73" s="29"/>
      <c r="AS73" s="29"/>
      <c r="AT73" s="29"/>
      <c r="AU73" s="29"/>
      <c r="AV73" s="29"/>
      <c r="AW73" s="29"/>
    </row>
    <row r="74" spans="2:49" hidden="1" x14ac:dyDescent="0.2">
      <c r="B74" s="29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29"/>
      <c r="AR74" s="29"/>
      <c r="AS74" s="29"/>
      <c r="AT74" s="29"/>
      <c r="AU74" s="29"/>
      <c r="AV74" s="29"/>
      <c r="AW74" s="29"/>
    </row>
    <row r="75" spans="2:49" hidden="1" x14ac:dyDescent="0.2">
      <c r="B75" s="39" t="s">
        <v>94</v>
      </c>
      <c r="C75" s="40">
        <v>1</v>
      </c>
      <c r="D75" s="40">
        <v>2</v>
      </c>
      <c r="E75" s="40">
        <v>3</v>
      </c>
      <c r="F75" s="40">
        <v>4</v>
      </c>
      <c r="G75" s="40">
        <v>5</v>
      </c>
      <c r="H75" s="40">
        <v>6</v>
      </c>
      <c r="I75" s="40">
        <v>7</v>
      </c>
      <c r="J75" s="40">
        <v>8</v>
      </c>
      <c r="K75" s="40">
        <v>9</v>
      </c>
      <c r="L75" s="40">
        <v>10</v>
      </c>
      <c r="M75" s="40">
        <v>11</v>
      </c>
      <c r="N75" s="40">
        <v>12</v>
      </c>
      <c r="O75" s="40">
        <v>13</v>
      </c>
      <c r="P75" s="40">
        <v>14</v>
      </c>
      <c r="Q75" s="40">
        <v>15</v>
      </c>
      <c r="R75" s="40">
        <v>16</v>
      </c>
      <c r="S75" s="40">
        <v>17</v>
      </c>
      <c r="T75" s="40">
        <v>18</v>
      </c>
      <c r="U75" s="40">
        <v>19</v>
      </c>
      <c r="V75" s="40">
        <v>20</v>
      </c>
      <c r="W75" s="40">
        <v>21</v>
      </c>
      <c r="X75" s="40">
        <v>22</v>
      </c>
      <c r="Y75" s="40">
        <v>23</v>
      </c>
      <c r="Z75" s="40">
        <v>24</v>
      </c>
      <c r="AA75" s="40">
        <v>25</v>
      </c>
      <c r="AB75" s="40">
        <v>26</v>
      </c>
      <c r="AC75" s="40">
        <v>27</v>
      </c>
      <c r="AD75" s="40">
        <v>28</v>
      </c>
      <c r="AE75" s="40">
        <v>29</v>
      </c>
      <c r="AF75" s="40">
        <v>30</v>
      </c>
      <c r="AG75" s="40">
        <v>31</v>
      </c>
      <c r="AH75" s="40">
        <v>32</v>
      </c>
      <c r="AI75" s="40">
        <v>33</v>
      </c>
      <c r="AJ75" s="40">
        <v>34</v>
      </c>
      <c r="AK75" s="40">
        <v>35</v>
      </c>
      <c r="AL75" s="40">
        <v>36</v>
      </c>
      <c r="AM75" s="40">
        <v>37</v>
      </c>
      <c r="AN75" s="40">
        <v>38</v>
      </c>
      <c r="AO75" s="40">
        <v>39</v>
      </c>
      <c r="AP75" s="40">
        <v>40</v>
      </c>
      <c r="AQ75" s="29"/>
      <c r="AR75" s="29"/>
      <c r="AS75" s="29"/>
      <c r="AT75" s="29"/>
      <c r="AU75" s="29"/>
      <c r="AV75" s="29"/>
      <c r="AW75" s="29"/>
    </row>
    <row r="76" spans="2:49" hidden="1" x14ac:dyDescent="0.2">
      <c r="B76" s="29"/>
      <c r="C76" s="40" t="str">
        <f>IFERROR(HLOOKUP(C75,$C$70:$AP$71,2,FALSE),"")</f>
        <v>BCI Seguros</v>
      </c>
      <c r="D76" s="40" t="str">
        <f t="shared" ref="D76:AP76" si="21">IFERROR(HLOOKUP(D75,$C$70:$AP$71,2,FALSE),"")</f>
        <v>Suramericana</v>
      </c>
      <c r="E76" s="40" t="str">
        <f t="shared" si="21"/>
        <v>Liberty Seguros</v>
      </c>
      <c r="F76" s="40" t="str">
        <f t="shared" si="21"/>
        <v>HDI Seguros</v>
      </c>
      <c r="G76" s="40" t="str">
        <f t="shared" si="21"/>
        <v>Southbridge</v>
      </c>
      <c r="H76" s="40" t="str">
        <f t="shared" si="21"/>
        <v>Chubb Generales</v>
      </c>
      <c r="I76" s="40" t="str">
        <f t="shared" si="21"/>
        <v>Mapfre</v>
      </c>
      <c r="J76" s="40" t="str">
        <f t="shared" si="21"/>
        <v>Chilena Consolidada</v>
      </c>
      <c r="K76" s="40" t="str">
        <f t="shared" si="21"/>
        <v>BNP Paribas Cardif</v>
      </c>
      <c r="L76" s="40" t="str">
        <f t="shared" si="21"/>
        <v>Consorcio Nacional</v>
      </c>
      <c r="M76" s="40" t="str">
        <f t="shared" si="21"/>
        <v>Unnio</v>
      </c>
      <c r="N76" s="40" t="str">
        <f t="shared" si="21"/>
        <v>Renta Nacional</v>
      </c>
      <c r="O76" s="40" t="str">
        <f t="shared" si="21"/>
        <v>Reale Chile</v>
      </c>
      <c r="P76" s="40" t="str">
        <f t="shared" si="21"/>
        <v>Orion Seguros</v>
      </c>
      <c r="Q76" s="40" t="str">
        <f t="shared" si="21"/>
        <v>Zurich Santander</v>
      </c>
      <c r="R76" s="40" t="str">
        <f t="shared" si="21"/>
        <v>Continental Crédito</v>
      </c>
      <c r="S76" s="40" t="str">
        <f t="shared" si="21"/>
        <v>Starr International</v>
      </c>
      <c r="T76" s="40" t="str">
        <f t="shared" si="21"/>
        <v>Zenit Seguros</v>
      </c>
      <c r="U76" s="40" t="str">
        <f t="shared" si="21"/>
        <v>Continental Generales</v>
      </c>
      <c r="V76" s="40" t="str">
        <f t="shared" si="21"/>
        <v>FID Chile</v>
      </c>
      <c r="W76" s="40" t="str">
        <f t="shared" si="21"/>
        <v>AVLA Crédito</v>
      </c>
      <c r="X76" s="40" t="str">
        <f t="shared" si="21"/>
        <v>Porvenir</v>
      </c>
      <c r="Y76" s="40" t="str">
        <f t="shared" si="21"/>
        <v>Contempora</v>
      </c>
      <c r="Z76" s="40" t="str">
        <f t="shared" si="21"/>
        <v>Coface Chile</v>
      </c>
      <c r="AA76" s="40" t="str">
        <f t="shared" si="21"/>
        <v>Solunión Chile</v>
      </c>
      <c r="AB76" s="40" t="str">
        <f t="shared" si="21"/>
        <v>Assurant Chile</v>
      </c>
      <c r="AC76" s="40" t="str">
        <f t="shared" si="21"/>
        <v>MetLife Generales</v>
      </c>
      <c r="AD76" s="40" t="str">
        <f t="shared" si="21"/>
        <v>Suaval</v>
      </c>
      <c r="AE76" s="40" t="str">
        <f t="shared" si="21"/>
        <v>Orsan Crédito</v>
      </c>
      <c r="AF76" s="40" t="str">
        <f t="shared" si="21"/>
        <v>Cesce Chile</v>
      </c>
      <c r="AG76" s="40" t="str">
        <f t="shared" si="21"/>
        <v>HDI Gar. y Cré.</v>
      </c>
      <c r="AH76" s="40" t="str">
        <f t="shared" si="21"/>
        <v>SegChile</v>
      </c>
      <c r="AI76" s="40" t="str">
        <f t="shared" si="21"/>
        <v>Huelen</v>
      </c>
      <c r="AJ76" s="40" t="str">
        <f t="shared" si="21"/>
        <v>M. de Carabineros</v>
      </c>
      <c r="AK76" s="40" t="str">
        <f t="shared" si="21"/>
        <v/>
      </c>
      <c r="AL76" s="40" t="str">
        <f t="shared" si="21"/>
        <v/>
      </c>
      <c r="AM76" s="40" t="str">
        <f t="shared" si="21"/>
        <v/>
      </c>
      <c r="AN76" s="40" t="str">
        <f t="shared" si="21"/>
        <v/>
      </c>
      <c r="AO76" s="40" t="str">
        <f t="shared" si="21"/>
        <v/>
      </c>
      <c r="AP76" s="40" t="str">
        <f t="shared" si="21"/>
        <v/>
      </c>
      <c r="AQ76" s="29"/>
      <c r="AR76" s="29"/>
      <c r="AS76" s="29"/>
      <c r="AT76" s="29"/>
      <c r="AU76" s="29"/>
      <c r="AV76" s="29"/>
      <c r="AW76" s="29"/>
    </row>
    <row r="77" spans="2:49" hidden="1" x14ac:dyDescent="0.2">
      <c r="B77" s="29"/>
      <c r="C77" s="42">
        <f>IFERROR((HLOOKUP(C75,$C$70:$AP$72,3,FALSE)-HLOOKUP(C75,$C$70:$AP$73,4,FALSE)/1000000)/$C$82,"")</f>
        <v>3436.211509734555</v>
      </c>
      <c r="D77" s="42">
        <f t="shared" ref="D77:AP77" si="22">IFERROR((HLOOKUP(D75,$C$70:$AP$72,3,FALSE)-HLOOKUP(D75,$C$70:$AP$73,4,FALSE)/1000000)/$C$82,"")</f>
        <v>2935.0083705366637</v>
      </c>
      <c r="E77" s="42">
        <f t="shared" si="22"/>
        <v>2367.1873602004712</v>
      </c>
      <c r="F77" s="42">
        <f t="shared" si="22"/>
        <v>2359.8920148039938</v>
      </c>
      <c r="G77" s="42">
        <f t="shared" si="22"/>
        <v>2074.4929455137772</v>
      </c>
      <c r="H77" s="42">
        <f t="shared" si="22"/>
        <v>1896.1779935682437</v>
      </c>
      <c r="I77" s="42">
        <f t="shared" si="22"/>
        <v>1694.1641999580199</v>
      </c>
      <c r="J77" s="42">
        <f t="shared" si="22"/>
        <v>1308.9230499167031</v>
      </c>
      <c r="K77" s="42">
        <f t="shared" si="22"/>
        <v>1003.6669108144068</v>
      </c>
      <c r="L77" s="42">
        <f t="shared" si="22"/>
        <v>747.47977276229756</v>
      </c>
      <c r="M77" s="42">
        <f t="shared" si="22"/>
        <v>687.79354286493822</v>
      </c>
      <c r="N77" s="42">
        <f t="shared" si="22"/>
        <v>656.52692638860594</v>
      </c>
      <c r="O77" s="42">
        <f t="shared" si="22"/>
        <v>541.48353601678127</v>
      </c>
      <c r="P77" s="42">
        <f t="shared" si="22"/>
        <v>487.3619694932126</v>
      </c>
      <c r="Q77" s="42">
        <f t="shared" si="22"/>
        <v>422.27083253245394</v>
      </c>
      <c r="R77" s="42">
        <f t="shared" si="22"/>
        <v>368.20492216812721</v>
      </c>
      <c r="S77" s="42">
        <f t="shared" si="22"/>
        <v>305.80409372143413</v>
      </c>
      <c r="T77" s="42">
        <f t="shared" si="22"/>
        <v>301.59793732014236</v>
      </c>
      <c r="U77" s="42">
        <f t="shared" si="22"/>
        <v>297.36970216130283</v>
      </c>
      <c r="V77" s="42">
        <f t="shared" si="22"/>
        <v>293.93419305543131</v>
      </c>
      <c r="W77" s="42">
        <f t="shared" si="22"/>
        <v>217.82949824067344</v>
      </c>
      <c r="X77" s="42">
        <f t="shared" si="22"/>
        <v>205.95918933878377</v>
      </c>
      <c r="Y77" s="42">
        <f t="shared" si="22"/>
        <v>118.18183983069098</v>
      </c>
      <c r="Z77" s="42">
        <f t="shared" si="22"/>
        <v>117.33509056202857</v>
      </c>
      <c r="AA77" s="42">
        <f t="shared" si="22"/>
        <v>80.142760089635004</v>
      </c>
      <c r="AB77" s="42">
        <f t="shared" si="22"/>
        <v>69.409592250594244</v>
      </c>
      <c r="AC77" s="42">
        <f t="shared" si="22"/>
        <v>44.915473058642746</v>
      </c>
      <c r="AD77" s="42">
        <f t="shared" si="22"/>
        <v>43.71835534008261</v>
      </c>
      <c r="AE77" s="42">
        <f t="shared" si="22"/>
        <v>38.865485254689872</v>
      </c>
      <c r="AF77" s="42">
        <f t="shared" si="22"/>
        <v>34.256944347582923</v>
      </c>
      <c r="AG77" s="42">
        <f t="shared" si="22"/>
        <v>14.7939582449531</v>
      </c>
      <c r="AH77" s="42">
        <f t="shared" si="22"/>
        <v>4.0210554462579573</v>
      </c>
      <c r="AI77" s="42">
        <f t="shared" si="22"/>
        <v>2.2905435218578001</v>
      </c>
      <c r="AJ77" s="42">
        <f t="shared" si="22"/>
        <v>0</v>
      </c>
      <c r="AK77" s="42" t="str">
        <f t="shared" si="22"/>
        <v/>
      </c>
      <c r="AL77" s="42" t="str">
        <f t="shared" si="22"/>
        <v/>
      </c>
      <c r="AM77" s="42" t="str">
        <f t="shared" si="22"/>
        <v/>
      </c>
      <c r="AN77" s="42" t="str">
        <f t="shared" si="22"/>
        <v/>
      </c>
      <c r="AO77" s="42" t="str">
        <f t="shared" si="22"/>
        <v/>
      </c>
      <c r="AP77" s="42" t="str">
        <f t="shared" si="22"/>
        <v/>
      </c>
      <c r="AQ77" s="29"/>
      <c r="AR77" s="29"/>
      <c r="AS77" s="29"/>
      <c r="AT77" s="29"/>
      <c r="AU77" s="29"/>
      <c r="AV77" s="29"/>
      <c r="AW77" s="29"/>
    </row>
    <row r="78" spans="2:49" hidden="1" x14ac:dyDescent="0.2">
      <c r="B78" s="29"/>
      <c r="C78" s="42" t="str">
        <f>IF(ISNUMBER(C77),CONCATENATE(C76," - ",C75),"")</f>
        <v>BCI Seguros - 1</v>
      </c>
      <c r="D78" s="42" t="str">
        <f t="shared" ref="D78:AP78" si="23">IF(ISNUMBER(D77),CONCATENATE(D76," - ",D75),"")</f>
        <v>Suramericana - 2</v>
      </c>
      <c r="E78" s="42" t="str">
        <f t="shared" si="23"/>
        <v>Liberty Seguros - 3</v>
      </c>
      <c r="F78" s="42" t="str">
        <f t="shared" si="23"/>
        <v>HDI Seguros - 4</v>
      </c>
      <c r="G78" s="42" t="str">
        <f t="shared" si="23"/>
        <v>Southbridge - 5</v>
      </c>
      <c r="H78" s="42" t="str">
        <f t="shared" si="23"/>
        <v>Chubb Generales - 6</v>
      </c>
      <c r="I78" s="42" t="str">
        <f t="shared" si="23"/>
        <v>Mapfre - 7</v>
      </c>
      <c r="J78" s="42" t="str">
        <f t="shared" si="23"/>
        <v>Chilena Consolidada - 8</v>
      </c>
      <c r="K78" s="42" t="str">
        <f t="shared" si="23"/>
        <v>BNP Paribas Cardif - 9</v>
      </c>
      <c r="L78" s="42" t="str">
        <f t="shared" si="23"/>
        <v>Consorcio Nacional - 10</v>
      </c>
      <c r="M78" s="42" t="str">
        <f t="shared" si="23"/>
        <v>Unnio - 11</v>
      </c>
      <c r="N78" s="42" t="str">
        <f t="shared" si="23"/>
        <v>Renta Nacional - 12</v>
      </c>
      <c r="O78" s="42" t="str">
        <f t="shared" si="23"/>
        <v>Reale Chile - 13</v>
      </c>
      <c r="P78" s="42" t="str">
        <f t="shared" si="23"/>
        <v>Orion Seguros - 14</v>
      </c>
      <c r="Q78" s="42" t="str">
        <f t="shared" si="23"/>
        <v>Zurich Santander - 15</v>
      </c>
      <c r="R78" s="42" t="str">
        <f t="shared" si="23"/>
        <v>Continental Crédito - 16</v>
      </c>
      <c r="S78" s="42" t="str">
        <f t="shared" si="23"/>
        <v>Starr International - 17</v>
      </c>
      <c r="T78" s="42" t="str">
        <f t="shared" si="23"/>
        <v>Zenit Seguros - 18</v>
      </c>
      <c r="U78" s="42" t="str">
        <f t="shared" si="23"/>
        <v>Continental Generales - 19</v>
      </c>
      <c r="V78" s="42" t="str">
        <f t="shared" si="23"/>
        <v>FID Chile - 20</v>
      </c>
      <c r="W78" s="42" t="str">
        <f t="shared" si="23"/>
        <v>AVLA Crédito - 21</v>
      </c>
      <c r="X78" s="42" t="str">
        <f t="shared" si="23"/>
        <v>Porvenir - 22</v>
      </c>
      <c r="Y78" s="42" t="str">
        <f t="shared" si="23"/>
        <v>Contempora - 23</v>
      </c>
      <c r="Z78" s="42" t="str">
        <f t="shared" si="23"/>
        <v>Coface Chile - 24</v>
      </c>
      <c r="AA78" s="42" t="str">
        <f t="shared" si="23"/>
        <v>Solunión Chile - 25</v>
      </c>
      <c r="AB78" s="42" t="str">
        <f t="shared" si="23"/>
        <v>Assurant Chile - 26</v>
      </c>
      <c r="AC78" s="42" t="str">
        <f t="shared" si="23"/>
        <v>MetLife Generales - 27</v>
      </c>
      <c r="AD78" s="42" t="str">
        <f t="shared" si="23"/>
        <v>Suaval - 28</v>
      </c>
      <c r="AE78" s="42" t="str">
        <f t="shared" si="23"/>
        <v>Orsan Crédito - 29</v>
      </c>
      <c r="AF78" s="42" t="str">
        <f t="shared" si="23"/>
        <v>Cesce Chile - 30</v>
      </c>
      <c r="AG78" s="42" t="str">
        <f t="shared" si="23"/>
        <v>HDI Gar. y Cré. - 31</v>
      </c>
      <c r="AH78" s="42" t="str">
        <f t="shared" si="23"/>
        <v>SegChile - 32</v>
      </c>
      <c r="AI78" s="42" t="str">
        <f t="shared" si="23"/>
        <v>Huelen - 33</v>
      </c>
      <c r="AJ78" s="42" t="str">
        <f t="shared" si="23"/>
        <v>M. de Carabineros - 34</v>
      </c>
      <c r="AK78" s="42" t="str">
        <f t="shared" si="23"/>
        <v/>
      </c>
      <c r="AL78" s="42" t="str">
        <f t="shared" si="23"/>
        <v/>
      </c>
      <c r="AM78" s="42" t="str">
        <f t="shared" si="23"/>
        <v/>
      </c>
      <c r="AN78" s="42" t="str">
        <f t="shared" si="23"/>
        <v/>
      </c>
      <c r="AO78" s="42" t="str">
        <f t="shared" si="23"/>
        <v/>
      </c>
      <c r="AP78" s="42" t="str">
        <f t="shared" si="23"/>
        <v/>
      </c>
      <c r="AQ78" s="29"/>
      <c r="AR78" s="29"/>
      <c r="AS78" s="29"/>
      <c r="AT78" s="29"/>
      <c r="AU78" s="29"/>
      <c r="AV78" s="29"/>
      <c r="AW78" s="29"/>
    </row>
    <row r="79" spans="2:49" hidden="1" x14ac:dyDescent="0.2">
      <c r="B79" s="29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29"/>
      <c r="AR79" s="29"/>
      <c r="AS79" s="29"/>
      <c r="AT79" s="29"/>
      <c r="AU79" s="29"/>
      <c r="AV79" s="29"/>
      <c r="AW79" s="29"/>
    </row>
    <row r="80" spans="2:49" hidden="1" x14ac:dyDescent="0.2">
      <c r="B80" s="39" t="s">
        <v>95</v>
      </c>
      <c r="C80" s="42" t="str">
        <f t="shared" ref="C80:AP80" si="24">IF($C$91=C76,C77,"")</f>
        <v/>
      </c>
      <c r="D80" s="42" t="str">
        <f t="shared" si="24"/>
        <v/>
      </c>
      <c r="E80" s="42" t="str">
        <f t="shared" si="24"/>
        <v/>
      </c>
      <c r="F80" s="42" t="str">
        <f t="shared" si="24"/>
        <v/>
      </c>
      <c r="G80" s="42" t="str">
        <f t="shared" si="24"/>
        <v/>
      </c>
      <c r="H80" s="42" t="str">
        <f t="shared" si="24"/>
        <v/>
      </c>
      <c r="I80" s="42" t="str">
        <f t="shared" si="24"/>
        <v/>
      </c>
      <c r="J80" s="42" t="str">
        <f t="shared" si="24"/>
        <v/>
      </c>
      <c r="K80" s="42" t="str">
        <f t="shared" si="24"/>
        <v/>
      </c>
      <c r="L80" s="42" t="str">
        <f t="shared" si="24"/>
        <v/>
      </c>
      <c r="M80" s="42" t="str">
        <f t="shared" si="24"/>
        <v/>
      </c>
      <c r="N80" s="42" t="str">
        <f t="shared" si="24"/>
        <v/>
      </c>
      <c r="O80" s="42" t="str">
        <f t="shared" si="24"/>
        <v/>
      </c>
      <c r="P80" s="42" t="str">
        <f t="shared" si="24"/>
        <v/>
      </c>
      <c r="Q80" s="42" t="str">
        <f t="shared" si="24"/>
        <v/>
      </c>
      <c r="R80" s="42" t="str">
        <f t="shared" si="24"/>
        <v/>
      </c>
      <c r="S80" s="42" t="str">
        <f t="shared" si="24"/>
        <v/>
      </c>
      <c r="T80" s="42" t="str">
        <f t="shared" si="24"/>
        <v/>
      </c>
      <c r="U80" s="42" t="str">
        <f t="shared" si="24"/>
        <v/>
      </c>
      <c r="V80" s="42" t="str">
        <f t="shared" si="24"/>
        <v/>
      </c>
      <c r="W80" s="42" t="str">
        <f t="shared" si="24"/>
        <v/>
      </c>
      <c r="X80" s="42" t="str">
        <f t="shared" si="24"/>
        <v/>
      </c>
      <c r="Y80" s="42" t="str">
        <f t="shared" si="24"/>
        <v/>
      </c>
      <c r="Z80" s="42" t="str">
        <f t="shared" si="24"/>
        <v/>
      </c>
      <c r="AA80" s="42" t="str">
        <f t="shared" si="24"/>
        <v/>
      </c>
      <c r="AB80" s="42" t="str">
        <f t="shared" si="24"/>
        <v/>
      </c>
      <c r="AC80" s="42" t="str">
        <f t="shared" si="24"/>
        <v/>
      </c>
      <c r="AD80" s="42" t="str">
        <f t="shared" si="24"/>
        <v/>
      </c>
      <c r="AE80" s="42" t="str">
        <f t="shared" si="24"/>
        <v/>
      </c>
      <c r="AF80" s="42" t="str">
        <f t="shared" si="24"/>
        <v/>
      </c>
      <c r="AG80" s="42" t="str">
        <f t="shared" si="24"/>
        <v/>
      </c>
      <c r="AH80" s="42" t="str">
        <f t="shared" si="24"/>
        <v/>
      </c>
      <c r="AI80" s="42" t="str">
        <f t="shared" si="24"/>
        <v/>
      </c>
      <c r="AJ80" s="42" t="str">
        <f t="shared" si="24"/>
        <v/>
      </c>
      <c r="AK80" s="42" t="str">
        <f t="shared" si="24"/>
        <v/>
      </c>
      <c r="AL80" s="42" t="str">
        <f t="shared" si="24"/>
        <v/>
      </c>
      <c r="AM80" s="42" t="str">
        <f t="shared" si="24"/>
        <v/>
      </c>
      <c r="AN80" s="42" t="str">
        <f t="shared" si="24"/>
        <v/>
      </c>
      <c r="AO80" s="42" t="str">
        <f t="shared" si="24"/>
        <v/>
      </c>
      <c r="AP80" s="42" t="str">
        <f t="shared" si="24"/>
        <v/>
      </c>
      <c r="AQ80" s="29"/>
      <c r="AR80" s="29"/>
      <c r="AS80" s="29"/>
      <c r="AT80" s="29"/>
      <c r="AU80" s="29"/>
      <c r="AV80" s="29"/>
      <c r="AW80" s="29"/>
    </row>
    <row r="81" spans="1:49" hidden="1" x14ac:dyDescent="0.2">
      <c r="B81" s="29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29"/>
      <c r="AR81" s="29"/>
      <c r="AS81" s="29"/>
      <c r="AT81" s="29"/>
      <c r="AU81" s="29"/>
      <c r="AV81" s="29"/>
      <c r="AW81" s="29"/>
    </row>
    <row r="82" spans="1:49" hidden="1" x14ac:dyDescent="0.2">
      <c r="B82" s="39" t="s">
        <v>99</v>
      </c>
      <c r="C82" s="27">
        <f>IF(MAX(C72:AP72)&lt;100000,1,IF(AND(MAX(C72:AP72)&gt;=100000,MAX(C72:AP72)&lt;100000000),1000,IF(MAX(C72:AP72)&gt;=100000000,1000000)))</f>
        <v>1000</v>
      </c>
      <c r="D82" s="27">
        <v>1000000</v>
      </c>
      <c r="E82" s="27">
        <v>1000</v>
      </c>
      <c r="F82" s="27">
        <v>1</v>
      </c>
      <c r="G82" s="27" t="str">
        <f>INDEX(D83:F85,MATCH(Índice!$H$52,C83:C85,0),MATCH(C82,D82:F82,0))</f>
        <v>Miles de UF</v>
      </c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29"/>
      <c r="AR82" s="29"/>
      <c r="AS82" s="29"/>
      <c r="AT82" s="29"/>
      <c r="AU82" s="29"/>
      <c r="AV82" s="29"/>
      <c r="AW82" s="29"/>
    </row>
    <row r="83" spans="1:49" hidden="1" x14ac:dyDescent="0.2">
      <c r="B83" s="29"/>
      <c r="C83" s="27" t="str">
        <f>Índice!H53</f>
        <v>Cifras en UF al 31.03.2021</v>
      </c>
      <c r="D83" s="27" t="s">
        <v>329</v>
      </c>
      <c r="E83" s="27" t="s">
        <v>96</v>
      </c>
      <c r="F83" s="27" t="s">
        <v>21</v>
      </c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29"/>
      <c r="AR83" s="29"/>
      <c r="AS83" s="29"/>
      <c r="AT83" s="29"/>
      <c r="AU83" s="29"/>
      <c r="AV83" s="29"/>
      <c r="AW83" s="29"/>
    </row>
    <row r="84" spans="1:49" hidden="1" x14ac:dyDescent="0.2">
      <c r="B84" s="29"/>
      <c r="C84" s="27" t="str">
        <f>Índice!H54</f>
        <v>Cifras en M$ al 31.03.2021</v>
      </c>
      <c r="D84" s="27" t="s">
        <v>330</v>
      </c>
      <c r="E84" s="27" t="s">
        <v>97</v>
      </c>
      <c r="F84" s="27" t="s">
        <v>327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29"/>
      <c r="AR84" s="29"/>
      <c r="AS84" s="29"/>
      <c r="AT84" s="29"/>
      <c r="AU84" s="29"/>
      <c r="AV84" s="29"/>
      <c r="AW84" s="29"/>
    </row>
    <row r="85" spans="1:49" hidden="1" x14ac:dyDescent="0.2">
      <c r="B85" s="29"/>
      <c r="C85" s="27" t="str">
        <f>Índice!H55</f>
        <v>Cifras en US$ al 31.03.2021</v>
      </c>
      <c r="D85" s="27" t="s">
        <v>331</v>
      </c>
      <c r="E85" s="27" t="s">
        <v>98</v>
      </c>
      <c r="F85" s="27" t="s">
        <v>328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29"/>
      <c r="AR85" s="29"/>
      <c r="AS85" s="29"/>
      <c r="AT85" s="29"/>
      <c r="AU85" s="29"/>
      <c r="AV85" s="29"/>
      <c r="AW85" s="29"/>
    </row>
    <row r="86" spans="1:49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</row>
    <row r="87" spans="1:49" x14ac:dyDescent="0.2">
      <c r="C87" s="44" t="s">
        <v>294</v>
      </c>
      <c r="D87" s="44"/>
      <c r="E87" s="44"/>
      <c r="F87" s="44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</row>
    <row r="88" spans="1:49" x14ac:dyDescent="0.2">
      <c r="A88" s="223"/>
      <c r="C88" s="275" t="s">
        <v>284</v>
      </c>
      <c r="D88" s="276"/>
      <c r="E88" s="276"/>
      <c r="F88" s="277"/>
      <c r="G88" s="47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</row>
    <row r="89" spans="1:49" x14ac:dyDescent="0.2">
      <c r="C89" s="48"/>
      <c r="D89" s="48"/>
      <c r="E89" s="48"/>
      <c r="F89" s="48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</row>
    <row r="90" spans="1:49" x14ac:dyDescent="0.2">
      <c r="C90" s="44" t="s">
        <v>107</v>
      </c>
      <c r="D90" s="44"/>
      <c r="E90" s="44"/>
      <c r="F90" s="44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</row>
    <row r="91" spans="1:49" x14ac:dyDescent="0.2">
      <c r="A91" s="223"/>
      <c r="C91" s="275"/>
      <c r="D91" s="276"/>
      <c r="E91" s="276"/>
      <c r="F91" s="277"/>
      <c r="G91" s="47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</row>
    <row r="92" spans="1:49" x14ac:dyDescent="0.2">
      <c r="B92" s="48"/>
      <c r="C92" s="48"/>
      <c r="D92" s="48"/>
      <c r="E92" s="48"/>
      <c r="F92" s="48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</row>
    <row r="93" spans="1:49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</row>
    <row r="94" spans="1:49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</row>
    <row r="95" spans="1:49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</row>
    <row r="96" spans="1:49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</row>
    <row r="97" spans="2:49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</row>
    <row r="98" spans="2:49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</row>
    <row r="99" spans="2:49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</row>
    <row r="100" spans="2:49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</row>
    <row r="101" spans="2:49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</row>
    <row r="102" spans="2:49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</row>
    <row r="103" spans="2:49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</row>
    <row r="104" spans="2:49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</row>
    <row r="105" spans="2:49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</row>
    <row r="106" spans="2:49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</row>
    <row r="107" spans="2:49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</row>
    <row r="108" spans="2:49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</row>
    <row r="109" spans="2:49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</row>
    <row r="110" spans="2:49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</row>
    <row r="111" spans="2:49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</row>
    <row r="112" spans="2:49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</row>
    <row r="113" spans="2:49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</row>
    <row r="114" spans="2:49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</row>
    <row r="115" spans="2:49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</row>
    <row r="116" spans="2:49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</row>
    <row r="117" spans="2:49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</row>
    <row r="118" spans="2:49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</row>
    <row r="119" spans="2:49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</row>
    <row r="120" spans="2:49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</row>
    <row r="121" spans="2:49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76"/>
      <c r="AJ121" s="76"/>
      <c r="AK121" s="76"/>
      <c r="AL121" s="76"/>
      <c r="AM121" s="76"/>
      <c r="AN121" s="76"/>
      <c r="AO121" s="76"/>
      <c r="AP121" s="76"/>
      <c r="AQ121" s="76"/>
      <c r="AR121" s="29"/>
      <c r="AS121" s="29"/>
      <c r="AT121" s="29"/>
      <c r="AU121" s="29"/>
      <c r="AV121" s="29"/>
      <c r="AW121" s="29"/>
    </row>
    <row r="122" spans="2:49" hidden="1" x14ac:dyDescent="0.2">
      <c r="B122" s="39" t="s">
        <v>93</v>
      </c>
      <c r="C122" s="40">
        <f>IFERROR(RANK(C124,$C$124:$AM$124,0),"")</f>
        <v>3</v>
      </c>
      <c r="D122" s="40">
        <f t="shared" ref="D122:AM122" si="25">IFERROR(RANK(D124,$C$124:$AM$124,0),"")</f>
        <v>18</v>
      </c>
      <c r="E122" s="40">
        <f t="shared" si="25"/>
        <v>21</v>
      </c>
      <c r="F122" s="40">
        <f t="shared" si="25"/>
        <v>2</v>
      </c>
      <c r="G122" s="40">
        <f t="shared" si="25"/>
        <v>15</v>
      </c>
      <c r="H122" s="40">
        <f t="shared" si="25"/>
        <v>22</v>
      </c>
      <c r="I122" s="40">
        <f t="shared" si="25"/>
        <v>10</v>
      </c>
      <c r="J122" s="40">
        <f t="shared" si="25"/>
        <v>8</v>
      </c>
      <c r="K122" s="40">
        <f t="shared" si="25"/>
        <v>33</v>
      </c>
      <c r="L122" s="40">
        <f t="shared" si="25"/>
        <v>1</v>
      </c>
      <c r="M122" s="40">
        <f t="shared" si="25"/>
        <v>26</v>
      </c>
      <c r="N122" s="40">
        <f t="shared" si="25"/>
        <v>25</v>
      </c>
      <c r="O122" s="40">
        <f t="shared" si="25"/>
        <v>29</v>
      </c>
      <c r="P122" s="40">
        <f t="shared" si="25"/>
        <v>23</v>
      </c>
      <c r="Q122" s="40">
        <f t="shared" si="25"/>
        <v>7</v>
      </c>
      <c r="R122" s="40">
        <f t="shared" si="25"/>
        <v>5</v>
      </c>
      <c r="S122" s="40">
        <f t="shared" si="25"/>
        <v>11</v>
      </c>
      <c r="T122" s="40">
        <f t="shared" si="25"/>
        <v>17</v>
      </c>
      <c r="U122" s="40">
        <f t="shared" si="25"/>
        <v>30</v>
      </c>
      <c r="V122" s="40">
        <f t="shared" si="25"/>
        <v>19</v>
      </c>
      <c r="W122" s="40">
        <f t="shared" si="25"/>
        <v>14</v>
      </c>
      <c r="X122" s="40">
        <f t="shared" si="25"/>
        <v>34</v>
      </c>
      <c r="Y122" s="40">
        <f t="shared" si="25"/>
        <v>27</v>
      </c>
      <c r="Z122" s="40">
        <f t="shared" si="25"/>
        <v>9</v>
      </c>
      <c r="AA122" s="40">
        <f t="shared" si="25"/>
        <v>28</v>
      </c>
      <c r="AB122" s="40">
        <f t="shared" si="25"/>
        <v>32</v>
      </c>
      <c r="AC122" s="40">
        <f t="shared" si="25"/>
        <v>12</v>
      </c>
      <c r="AD122" s="40">
        <f t="shared" si="25"/>
        <v>24</v>
      </c>
      <c r="AE122" s="40">
        <f t="shared" si="25"/>
        <v>37</v>
      </c>
      <c r="AF122" s="40">
        <f t="shared" si="25"/>
        <v>35</v>
      </c>
      <c r="AG122" s="40">
        <f t="shared" si="25"/>
        <v>13</v>
      </c>
      <c r="AH122" s="40">
        <f t="shared" si="25"/>
        <v>6</v>
      </c>
      <c r="AI122" s="40">
        <f t="shared" si="25"/>
        <v>4</v>
      </c>
      <c r="AJ122" s="40">
        <f t="shared" si="25"/>
        <v>36</v>
      </c>
      <c r="AK122" s="40">
        <f t="shared" si="25"/>
        <v>31</v>
      </c>
      <c r="AL122" s="40">
        <f t="shared" si="25"/>
        <v>20</v>
      </c>
      <c r="AM122" s="40">
        <f t="shared" si="25"/>
        <v>16</v>
      </c>
      <c r="AN122" s="78"/>
      <c r="AO122" s="78"/>
      <c r="AP122" s="78"/>
      <c r="AQ122" s="78"/>
      <c r="AR122" s="78"/>
      <c r="AS122" s="29"/>
      <c r="AT122" s="29"/>
      <c r="AU122" s="29"/>
      <c r="AV122" s="29"/>
      <c r="AW122" s="29"/>
    </row>
    <row r="123" spans="2:49" hidden="1" x14ac:dyDescent="0.2">
      <c r="B123" s="29"/>
      <c r="C123" s="42" t="str">
        <f>B12</f>
        <v>1. Incendio Ordinario</v>
      </c>
      <c r="D123" s="42" t="str">
        <f>B13</f>
        <v>2. Pérdida de Beneficios por Incendio</v>
      </c>
      <c r="E123" s="42" t="str">
        <f>B14</f>
        <v>3. Otros Riesgos Adicionales a Incendio</v>
      </c>
      <c r="F123" s="42" t="str">
        <f>B15</f>
        <v>4. Terremoto y Maremoto</v>
      </c>
      <c r="G123" s="42" t="str">
        <f>B16</f>
        <v>5. Pérdida de Beneficios por Terremoto</v>
      </c>
      <c r="H123" s="42" t="str">
        <f>B17</f>
        <v>6. Otros Riesgos de la Naturaleza</v>
      </c>
      <c r="I123" s="42" t="str">
        <f>B18</f>
        <v>7. Terrorismo</v>
      </c>
      <c r="J123" s="42" t="str">
        <f>B19</f>
        <v>8. Robo</v>
      </c>
      <c r="K123" s="42" t="str">
        <f>B20</f>
        <v>9. Cristales</v>
      </c>
      <c r="L123" s="42" t="str">
        <f>B21</f>
        <v>10. Daños Físicos a Vehículos Motorizados</v>
      </c>
      <c r="M123" s="42" t="str">
        <f>B22</f>
        <v>11. Casco Marítimo</v>
      </c>
      <c r="N123" s="42" t="str">
        <f>B23</f>
        <v>12. Casco Aéreo</v>
      </c>
      <c r="O123" s="42" t="str">
        <f>B24</f>
        <v>13. Responsabilidad Civil Hogar y Condominios</v>
      </c>
      <c r="P123" s="42" t="str">
        <f>B25</f>
        <v>14. Responsabilidad Civil Profesional</v>
      </c>
      <c r="Q123" s="42" t="str">
        <f>B26</f>
        <v>15. Responsabilidad Civil Industria, Infraestructura y Comercio</v>
      </c>
      <c r="R123" s="42" t="str">
        <f>B27</f>
        <v>16. Responsabilidad Civil Vehículos Motorizados</v>
      </c>
      <c r="S123" s="42" t="str">
        <f>B28</f>
        <v>17. Transporte Terrestre</v>
      </c>
      <c r="T123" s="42" t="str">
        <f>B29</f>
        <v>18. Transporte Marítimo</v>
      </c>
      <c r="U123" s="42" t="str">
        <f>B30</f>
        <v>19. Transporte Aéreo</v>
      </c>
      <c r="V123" s="42" t="str">
        <f>B31</f>
        <v>20. Equipo Contratista</v>
      </c>
      <c r="W123" s="42" t="str">
        <f>B32</f>
        <v>21. Todo Riesgo, Construcción y Montaje</v>
      </c>
      <c r="X123" s="42" t="str">
        <f>B33</f>
        <v>22. Avería de Maquinaria</v>
      </c>
      <c r="Y123" s="42" t="str">
        <f>B34</f>
        <v>23. Equipo Electrónico</v>
      </c>
      <c r="Z123" s="42" t="str">
        <f>B35</f>
        <v>24. Garantía</v>
      </c>
      <c r="AA123" s="42" t="str">
        <f>B36</f>
        <v>25. Fidelidad</v>
      </c>
      <c r="AB123" s="42" t="str">
        <f>B37</f>
        <v>26. Seguros Extensión y Garantía</v>
      </c>
      <c r="AC123" s="42" t="str">
        <f>B38</f>
        <v>27. Seguros de Crédito por Ventas a Plazo</v>
      </c>
      <c r="AD123" s="42" t="str">
        <f>B39</f>
        <v>28. Seguros de Crédito a la Exportación</v>
      </c>
      <c r="AE123" s="42" t="str">
        <f>B40</f>
        <v>29. Otros Seguros de Crédito</v>
      </c>
      <c r="AF123" s="42" t="str">
        <f>B41</f>
        <v>30. Salud</v>
      </c>
      <c r="AG123" s="42" t="str">
        <f>B42</f>
        <v>31. Accidentes Personales</v>
      </c>
      <c r="AH123" s="42" t="str">
        <f>B43</f>
        <v>32. SOAP</v>
      </c>
      <c r="AI123" s="42" t="str">
        <f>B44</f>
        <v>33. Seguro de Cesantía</v>
      </c>
      <c r="AJ123" s="42" t="str">
        <f>B45</f>
        <v>34. Seguro de Título</v>
      </c>
      <c r="AK123" s="42" t="str">
        <f>B46</f>
        <v>35. Seguro Agrícola</v>
      </c>
      <c r="AL123" s="42" t="str">
        <f>B47</f>
        <v>36. Seguro de Asistencia</v>
      </c>
      <c r="AM123" s="42" t="str">
        <f>B48</f>
        <v>50. Otros Seguros</v>
      </c>
      <c r="AN123" s="77"/>
      <c r="AO123" s="77"/>
      <c r="AP123" s="77"/>
      <c r="AQ123" s="77"/>
      <c r="AR123" s="77"/>
      <c r="AS123" s="29"/>
      <c r="AT123" s="29"/>
      <c r="AU123" s="29"/>
      <c r="AV123" s="29"/>
      <c r="AW123" s="29"/>
    </row>
    <row r="124" spans="2:49" hidden="1" x14ac:dyDescent="0.2">
      <c r="B124" s="29"/>
      <c r="C124" s="42">
        <f t="shared" ref="C124:AM124" si="26">IFERROR(HLOOKUP($C$142,$C$11:$AQ$49,C127+1,FALSE)+C125/1000000,"")</f>
        <v>2718443.2128942534</v>
      </c>
      <c r="D124" s="42">
        <f t="shared" si="26"/>
        <v>386482.35727165791</v>
      </c>
      <c r="E124" s="42">
        <f t="shared" si="26"/>
        <v>276963.11286085303</v>
      </c>
      <c r="F124" s="42">
        <f t="shared" si="26"/>
        <v>4568380.8038300499</v>
      </c>
      <c r="G124" s="42">
        <f t="shared" si="26"/>
        <v>435082.60146175761</v>
      </c>
      <c r="H124" s="42">
        <f t="shared" si="26"/>
        <v>229640.91914788357</v>
      </c>
      <c r="I124" s="42">
        <f t="shared" si="26"/>
        <v>565570.95023744833</v>
      </c>
      <c r="J124" s="42">
        <f t="shared" si="26"/>
        <v>748864.44088121271</v>
      </c>
      <c r="K124" s="42">
        <f t="shared" si="26"/>
        <v>12107.630059784389</v>
      </c>
      <c r="L124" s="42">
        <f t="shared" si="26"/>
        <v>6192031.9159096358</v>
      </c>
      <c r="M124" s="42">
        <f t="shared" si="26"/>
        <v>115579.09794135689</v>
      </c>
      <c r="N124" s="42">
        <f t="shared" si="26"/>
        <v>126136.31611216092</v>
      </c>
      <c r="O124" s="42">
        <f t="shared" si="26"/>
        <v>59079.149138941022</v>
      </c>
      <c r="P124" s="42">
        <f t="shared" si="26"/>
        <v>188625.66370498817</v>
      </c>
      <c r="Q124" s="42">
        <f t="shared" si="26"/>
        <v>817368.05563289253</v>
      </c>
      <c r="R124" s="42">
        <f t="shared" si="26"/>
        <v>991794.76487302629</v>
      </c>
      <c r="S124" s="42">
        <f t="shared" si="26"/>
        <v>497992.09181147837</v>
      </c>
      <c r="T124" s="42">
        <f t="shared" si="26"/>
        <v>413012.11067778029</v>
      </c>
      <c r="U124" s="42">
        <f t="shared" si="26"/>
        <v>27415.353158350979</v>
      </c>
      <c r="V124" s="42">
        <f t="shared" si="26"/>
        <v>309139.61907268222</v>
      </c>
      <c r="W124" s="42">
        <f t="shared" si="26"/>
        <v>436319.35206500039</v>
      </c>
      <c r="X124" s="42">
        <f t="shared" si="26"/>
        <v>11509.836629792182</v>
      </c>
      <c r="Y124" s="42">
        <f t="shared" si="26"/>
        <v>105374.73164242896</v>
      </c>
      <c r="Z124" s="42">
        <f t="shared" si="26"/>
        <v>625432.89164744364</v>
      </c>
      <c r="AA124" s="42">
        <f t="shared" si="26"/>
        <v>91493.07854363657</v>
      </c>
      <c r="AB124" s="42">
        <f t="shared" si="26"/>
        <v>17148.254616475559</v>
      </c>
      <c r="AC124" s="42">
        <f t="shared" si="26"/>
        <v>478861.37569109554</v>
      </c>
      <c r="AD124" s="42">
        <f t="shared" si="26"/>
        <v>161704.44607302413</v>
      </c>
      <c r="AE124" s="42">
        <f t="shared" si="26"/>
        <v>9.0000000000000002E-6</v>
      </c>
      <c r="AF124" s="42">
        <f t="shared" si="26"/>
        <v>4614.9025910105156</v>
      </c>
      <c r="AG124" s="42">
        <f t="shared" si="26"/>
        <v>466498.36008942284</v>
      </c>
      <c r="AH124" s="42">
        <f t="shared" si="26"/>
        <v>965650.0459155275</v>
      </c>
      <c r="AI124" s="42">
        <f t="shared" si="26"/>
        <v>1375067.2653722747</v>
      </c>
      <c r="AJ124" s="42">
        <f t="shared" si="26"/>
        <v>716.14780852441038</v>
      </c>
      <c r="AK124" s="42">
        <f t="shared" si="26"/>
        <v>25333.214040735285</v>
      </c>
      <c r="AL124" s="42">
        <f t="shared" si="26"/>
        <v>299654.76852034533</v>
      </c>
      <c r="AM124" s="42">
        <f t="shared" si="26"/>
        <v>432182.73182710382</v>
      </c>
      <c r="AN124" s="77"/>
      <c r="AO124" s="77"/>
      <c r="AP124" s="77"/>
      <c r="AQ124" s="77"/>
      <c r="AR124" s="77"/>
      <c r="AS124" s="29"/>
      <c r="AT124" s="29"/>
      <c r="AU124" s="29"/>
      <c r="AV124" s="29"/>
      <c r="AW124" s="29"/>
    </row>
    <row r="125" spans="2:49" hidden="1" x14ac:dyDescent="0.2">
      <c r="B125" s="29"/>
      <c r="C125" s="40">
        <v>37</v>
      </c>
      <c r="D125" s="40">
        <f>C125-1</f>
        <v>36</v>
      </c>
      <c r="E125" s="40">
        <f t="shared" ref="E125:AH125" si="27">D125-1</f>
        <v>35</v>
      </c>
      <c r="F125" s="40">
        <f t="shared" si="27"/>
        <v>34</v>
      </c>
      <c r="G125" s="40">
        <f t="shared" si="27"/>
        <v>33</v>
      </c>
      <c r="H125" s="40">
        <f t="shared" si="27"/>
        <v>32</v>
      </c>
      <c r="I125" s="40">
        <f t="shared" si="27"/>
        <v>31</v>
      </c>
      <c r="J125" s="40">
        <f t="shared" si="27"/>
        <v>30</v>
      </c>
      <c r="K125" s="40">
        <f t="shared" si="27"/>
        <v>29</v>
      </c>
      <c r="L125" s="40">
        <f t="shared" si="27"/>
        <v>28</v>
      </c>
      <c r="M125" s="40">
        <f t="shared" si="27"/>
        <v>27</v>
      </c>
      <c r="N125" s="40">
        <f t="shared" si="27"/>
        <v>26</v>
      </c>
      <c r="O125" s="40">
        <f t="shared" si="27"/>
        <v>25</v>
      </c>
      <c r="P125" s="40">
        <f t="shared" si="27"/>
        <v>24</v>
      </c>
      <c r="Q125" s="40">
        <f t="shared" si="27"/>
        <v>23</v>
      </c>
      <c r="R125" s="40">
        <f t="shared" si="27"/>
        <v>22</v>
      </c>
      <c r="S125" s="40">
        <f t="shared" si="27"/>
        <v>21</v>
      </c>
      <c r="T125" s="40">
        <f t="shared" si="27"/>
        <v>20</v>
      </c>
      <c r="U125" s="40">
        <f t="shared" si="27"/>
        <v>19</v>
      </c>
      <c r="V125" s="40">
        <f t="shared" si="27"/>
        <v>18</v>
      </c>
      <c r="W125" s="40">
        <f t="shared" si="27"/>
        <v>17</v>
      </c>
      <c r="X125" s="40">
        <f t="shared" si="27"/>
        <v>16</v>
      </c>
      <c r="Y125" s="40">
        <f t="shared" si="27"/>
        <v>15</v>
      </c>
      <c r="Z125" s="40">
        <f t="shared" si="27"/>
        <v>14</v>
      </c>
      <c r="AA125" s="40">
        <f t="shared" si="27"/>
        <v>13</v>
      </c>
      <c r="AB125" s="40">
        <f t="shared" si="27"/>
        <v>12</v>
      </c>
      <c r="AC125" s="40">
        <f t="shared" si="27"/>
        <v>11</v>
      </c>
      <c r="AD125" s="40">
        <f t="shared" si="27"/>
        <v>10</v>
      </c>
      <c r="AE125" s="40">
        <f t="shared" si="27"/>
        <v>9</v>
      </c>
      <c r="AF125" s="40">
        <f>AE125-1</f>
        <v>8</v>
      </c>
      <c r="AG125" s="40">
        <f t="shared" si="27"/>
        <v>7</v>
      </c>
      <c r="AH125" s="40">
        <f t="shared" si="27"/>
        <v>6</v>
      </c>
      <c r="AI125" s="40">
        <f>AH125-1</f>
        <v>5</v>
      </c>
      <c r="AJ125" s="40">
        <f>AI125-1</f>
        <v>4</v>
      </c>
      <c r="AK125" s="40">
        <f>AJ125-1</f>
        <v>3</v>
      </c>
      <c r="AL125" s="40">
        <f>AK125-1</f>
        <v>2</v>
      </c>
      <c r="AM125" s="40">
        <f>AL125-1</f>
        <v>1</v>
      </c>
      <c r="AN125" s="78"/>
      <c r="AO125" s="78"/>
      <c r="AP125" s="78"/>
      <c r="AQ125" s="78"/>
      <c r="AR125" s="78"/>
      <c r="AS125" s="29"/>
      <c r="AT125" s="29"/>
      <c r="AU125" s="29"/>
      <c r="AV125" s="29"/>
      <c r="AW125" s="29"/>
    </row>
    <row r="126" spans="2:49" hidden="1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76"/>
      <c r="AJ126" s="76"/>
      <c r="AK126" s="76"/>
      <c r="AL126" s="76"/>
      <c r="AM126" s="76"/>
      <c r="AN126" s="76"/>
      <c r="AO126" s="76"/>
      <c r="AP126" s="76"/>
      <c r="AQ126" s="76"/>
      <c r="AR126" s="29"/>
      <c r="AS126" s="29"/>
      <c r="AT126" s="29"/>
      <c r="AU126" s="29"/>
      <c r="AV126" s="29"/>
      <c r="AW126" s="29"/>
    </row>
    <row r="127" spans="2:49" hidden="1" x14ac:dyDescent="0.2">
      <c r="B127" s="39" t="s">
        <v>94</v>
      </c>
      <c r="C127" s="40">
        <v>1</v>
      </c>
      <c r="D127" s="40">
        <f>C127+1</f>
        <v>2</v>
      </c>
      <c r="E127" s="40">
        <f t="shared" ref="E127:AM127" si="28">D127+1</f>
        <v>3</v>
      </c>
      <c r="F127" s="40">
        <f t="shared" si="28"/>
        <v>4</v>
      </c>
      <c r="G127" s="40">
        <f t="shared" si="28"/>
        <v>5</v>
      </c>
      <c r="H127" s="40">
        <f t="shared" si="28"/>
        <v>6</v>
      </c>
      <c r="I127" s="40">
        <f t="shared" si="28"/>
        <v>7</v>
      </c>
      <c r="J127" s="40">
        <f t="shared" si="28"/>
        <v>8</v>
      </c>
      <c r="K127" s="40">
        <f t="shared" si="28"/>
        <v>9</v>
      </c>
      <c r="L127" s="40">
        <f t="shared" si="28"/>
        <v>10</v>
      </c>
      <c r="M127" s="40">
        <f t="shared" si="28"/>
        <v>11</v>
      </c>
      <c r="N127" s="40">
        <f t="shared" si="28"/>
        <v>12</v>
      </c>
      <c r="O127" s="40">
        <f t="shared" si="28"/>
        <v>13</v>
      </c>
      <c r="P127" s="40">
        <f t="shared" si="28"/>
        <v>14</v>
      </c>
      <c r="Q127" s="40">
        <f t="shared" si="28"/>
        <v>15</v>
      </c>
      <c r="R127" s="40">
        <f t="shared" si="28"/>
        <v>16</v>
      </c>
      <c r="S127" s="40">
        <f t="shared" si="28"/>
        <v>17</v>
      </c>
      <c r="T127" s="40">
        <f t="shared" si="28"/>
        <v>18</v>
      </c>
      <c r="U127" s="40">
        <f t="shared" si="28"/>
        <v>19</v>
      </c>
      <c r="V127" s="40">
        <f t="shared" si="28"/>
        <v>20</v>
      </c>
      <c r="W127" s="40">
        <f t="shared" si="28"/>
        <v>21</v>
      </c>
      <c r="X127" s="40">
        <f t="shared" si="28"/>
        <v>22</v>
      </c>
      <c r="Y127" s="40">
        <f t="shared" si="28"/>
        <v>23</v>
      </c>
      <c r="Z127" s="40">
        <f t="shared" si="28"/>
        <v>24</v>
      </c>
      <c r="AA127" s="40">
        <f t="shared" si="28"/>
        <v>25</v>
      </c>
      <c r="AB127" s="40">
        <f t="shared" si="28"/>
        <v>26</v>
      </c>
      <c r="AC127" s="40">
        <f t="shared" si="28"/>
        <v>27</v>
      </c>
      <c r="AD127" s="40">
        <f t="shared" si="28"/>
        <v>28</v>
      </c>
      <c r="AE127" s="40">
        <f t="shared" si="28"/>
        <v>29</v>
      </c>
      <c r="AF127" s="40">
        <f t="shared" si="28"/>
        <v>30</v>
      </c>
      <c r="AG127" s="40">
        <f t="shared" si="28"/>
        <v>31</v>
      </c>
      <c r="AH127" s="40">
        <f t="shared" si="28"/>
        <v>32</v>
      </c>
      <c r="AI127" s="40">
        <f t="shared" si="28"/>
        <v>33</v>
      </c>
      <c r="AJ127" s="40">
        <f t="shared" si="28"/>
        <v>34</v>
      </c>
      <c r="AK127" s="40">
        <f t="shared" si="28"/>
        <v>35</v>
      </c>
      <c r="AL127" s="40">
        <f t="shared" si="28"/>
        <v>36</v>
      </c>
      <c r="AM127" s="40">
        <f t="shared" si="28"/>
        <v>37</v>
      </c>
      <c r="AN127" s="78"/>
      <c r="AO127" s="78"/>
      <c r="AP127" s="78"/>
      <c r="AQ127" s="76"/>
      <c r="AR127" s="29"/>
      <c r="AS127" s="29"/>
      <c r="AT127" s="29"/>
      <c r="AU127" s="29"/>
      <c r="AV127" s="29"/>
      <c r="AW127" s="29"/>
    </row>
    <row r="128" spans="2:49" hidden="1" x14ac:dyDescent="0.2">
      <c r="B128" s="29"/>
      <c r="C128" s="69" t="str">
        <f>IFERROR(HLOOKUP(C127,$C$122:$AM$123,2,FALSE),"")</f>
        <v>10. Daños Físicos a Vehículos Motorizados</v>
      </c>
      <c r="D128" s="69" t="str">
        <f t="shared" ref="D128:AM128" si="29">IFERROR(HLOOKUP(D127,$C$122:$AM$123,2,FALSE),"")</f>
        <v>4. Terremoto y Maremoto</v>
      </c>
      <c r="E128" s="69" t="str">
        <f t="shared" si="29"/>
        <v>1. Incendio Ordinario</v>
      </c>
      <c r="F128" s="69" t="str">
        <f t="shared" si="29"/>
        <v>33. Seguro de Cesantía</v>
      </c>
      <c r="G128" s="69" t="str">
        <f t="shared" si="29"/>
        <v>16. Responsabilidad Civil Vehículos Motorizados</v>
      </c>
      <c r="H128" s="69" t="str">
        <f t="shared" si="29"/>
        <v>32. SOAP</v>
      </c>
      <c r="I128" s="69" t="str">
        <f t="shared" si="29"/>
        <v>15. Responsabilidad Civil Industria, Infraestructura y Comercio</v>
      </c>
      <c r="J128" s="69" t="str">
        <f t="shared" si="29"/>
        <v>8. Robo</v>
      </c>
      <c r="K128" s="69" t="str">
        <f t="shared" si="29"/>
        <v>24. Garantía</v>
      </c>
      <c r="L128" s="69" t="str">
        <f t="shared" si="29"/>
        <v>7. Terrorismo</v>
      </c>
      <c r="M128" s="69" t="str">
        <f t="shared" si="29"/>
        <v>17. Transporte Terrestre</v>
      </c>
      <c r="N128" s="69" t="str">
        <f t="shared" si="29"/>
        <v>27. Seguros de Crédito por Ventas a Plazo</v>
      </c>
      <c r="O128" s="69" t="str">
        <f t="shared" si="29"/>
        <v>31. Accidentes Personales</v>
      </c>
      <c r="P128" s="69" t="str">
        <f t="shared" si="29"/>
        <v>21. Todo Riesgo, Construcción y Montaje</v>
      </c>
      <c r="Q128" s="69" t="str">
        <f t="shared" si="29"/>
        <v>5. Pérdida de Beneficios por Terremoto</v>
      </c>
      <c r="R128" s="69" t="str">
        <f t="shared" si="29"/>
        <v>50. Otros Seguros</v>
      </c>
      <c r="S128" s="69" t="str">
        <f t="shared" si="29"/>
        <v>18. Transporte Marítimo</v>
      </c>
      <c r="T128" s="69" t="str">
        <f t="shared" si="29"/>
        <v>2. Pérdida de Beneficios por Incendio</v>
      </c>
      <c r="U128" s="69" t="str">
        <f t="shared" si="29"/>
        <v>20. Equipo Contratista</v>
      </c>
      <c r="V128" s="69" t="str">
        <f t="shared" si="29"/>
        <v>36. Seguro de Asistencia</v>
      </c>
      <c r="W128" s="69" t="str">
        <f t="shared" si="29"/>
        <v>3. Otros Riesgos Adicionales a Incendio</v>
      </c>
      <c r="X128" s="69" t="str">
        <f t="shared" si="29"/>
        <v>6. Otros Riesgos de la Naturaleza</v>
      </c>
      <c r="Y128" s="69" t="str">
        <f t="shared" si="29"/>
        <v>14. Responsabilidad Civil Profesional</v>
      </c>
      <c r="Z128" s="69" t="str">
        <f t="shared" si="29"/>
        <v>28. Seguros de Crédito a la Exportación</v>
      </c>
      <c r="AA128" s="69" t="str">
        <f t="shared" si="29"/>
        <v>12. Casco Aéreo</v>
      </c>
      <c r="AB128" s="69" t="str">
        <f t="shared" si="29"/>
        <v>11. Casco Marítimo</v>
      </c>
      <c r="AC128" s="69" t="str">
        <f t="shared" si="29"/>
        <v>23. Equipo Electrónico</v>
      </c>
      <c r="AD128" s="69" t="str">
        <f t="shared" si="29"/>
        <v>25. Fidelidad</v>
      </c>
      <c r="AE128" s="69" t="str">
        <f t="shared" si="29"/>
        <v>13. Responsabilidad Civil Hogar y Condominios</v>
      </c>
      <c r="AF128" s="69" t="str">
        <f t="shared" si="29"/>
        <v>19. Transporte Aéreo</v>
      </c>
      <c r="AG128" s="69" t="str">
        <f t="shared" si="29"/>
        <v>35. Seguro Agrícola</v>
      </c>
      <c r="AH128" s="69" t="str">
        <f t="shared" si="29"/>
        <v>26. Seguros Extensión y Garantía</v>
      </c>
      <c r="AI128" s="69" t="str">
        <f t="shared" si="29"/>
        <v>9. Cristales</v>
      </c>
      <c r="AJ128" s="69" t="str">
        <f t="shared" si="29"/>
        <v>22. Avería de Maquinaria</v>
      </c>
      <c r="AK128" s="69" t="str">
        <f t="shared" si="29"/>
        <v>30. Salud</v>
      </c>
      <c r="AL128" s="69" t="str">
        <f t="shared" si="29"/>
        <v>34. Seguro de Título</v>
      </c>
      <c r="AM128" s="69" t="str">
        <f t="shared" si="29"/>
        <v>29. Otros Seguros de Crédito</v>
      </c>
      <c r="AN128" s="76"/>
      <c r="AO128" s="76"/>
      <c r="AP128" s="76"/>
      <c r="AQ128" s="76"/>
      <c r="AR128" s="29"/>
      <c r="AS128" s="29"/>
      <c r="AT128" s="29"/>
      <c r="AU128" s="29"/>
      <c r="AV128" s="29"/>
      <c r="AW128" s="29"/>
    </row>
    <row r="129" spans="2:49" hidden="1" x14ac:dyDescent="0.2">
      <c r="B129" s="29"/>
      <c r="C129" s="42">
        <f>IFERROR((HLOOKUP(C127,$C$122:$AM$124,3,FALSE)-HLOOKUP(C127,$C$122:$AM$125,4,FALSE)/1000000)/$C$136,"")</f>
        <v>6192.0319158816355</v>
      </c>
      <c r="D129" s="42">
        <f t="shared" ref="D129:AM129" si="30">IFERROR((HLOOKUP(D127,$C$122:$AM$124,3,FALSE)-HLOOKUP(D127,$C$122:$AM$125,4,FALSE)/1000000)/$C$136,"")</f>
        <v>4568.3808037960498</v>
      </c>
      <c r="E129" s="42">
        <f t="shared" si="30"/>
        <v>2718.4432128572535</v>
      </c>
      <c r="F129" s="42">
        <f t="shared" si="30"/>
        <v>1375.0672653672746</v>
      </c>
      <c r="G129" s="42">
        <f t="shared" si="30"/>
        <v>991.79476485102623</v>
      </c>
      <c r="H129" s="42">
        <f t="shared" si="30"/>
        <v>965.65004590952742</v>
      </c>
      <c r="I129" s="42">
        <f t="shared" si="30"/>
        <v>817.36805560989262</v>
      </c>
      <c r="J129" s="42">
        <f t="shared" si="30"/>
        <v>748.86444085121275</v>
      </c>
      <c r="K129" s="42">
        <f t="shared" si="30"/>
        <v>625.43289163344366</v>
      </c>
      <c r="L129" s="42">
        <f t="shared" si="30"/>
        <v>565.57095020644829</v>
      </c>
      <c r="M129" s="42">
        <f t="shared" si="30"/>
        <v>497.99209179047841</v>
      </c>
      <c r="N129" s="42">
        <f t="shared" si="30"/>
        <v>478.86137568009553</v>
      </c>
      <c r="O129" s="42">
        <f t="shared" si="30"/>
        <v>466.49836008242283</v>
      </c>
      <c r="P129" s="42">
        <f t="shared" si="30"/>
        <v>436.31935204800038</v>
      </c>
      <c r="Q129" s="42">
        <f t="shared" si="30"/>
        <v>435.08260142875758</v>
      </c>
      <c r="R129" s="42">
        <f t="shared" si="30"/>
        <v>432.1827318261038</v>
      </c>
      <c r="S129" s="42">
        <f t="shared" si="30"/>
        <v>413.01211065778034</v>
      </c>
      <c r="T129" s="42">
        <f t="shared" si="30"/>
        <v>386.4823572356579</v>
      </c>
      <c r="U129" s="42">
        <f t="shared" si="30"/>
        <v>309.13961905468221</v>
      </c>
      <c r="V129" s="42">
        <f t="shared" si="30"/>
        <v>299.65476851834529</v>
      </c>
      <c r="W129" s="42">
        <f t="shared" si="30"/>
        <v>276.96311282585305</v>
      </c>
      <c r="X129" s="42">
        <f t="shared" si="30"/>
        <v>229.64091911588355</v>
      </c>
      <c r="Y129" s="42">
        <f t="shared" si="30"/>
        <v>188.62566368098817</v>
      </c>
      <c r="Z129" s="42">
        <f t="shared" si="30"/>
        <v>161.70444606302414</v>
      </c>
      <c r="AA129" s="42">
        <f t="shared" si="30"/>
        <v>126.13631608616092</v>
      </c>
      <c r="AB129" s="42">
        <f t="shared" si="30"/>
        <v>115.57909791435688</v>
      </c>
      <c r="AC129" s="42">
        <f t="shared" si="30"/>
        <v>105.37473162742896</v>
      </c>
      <c r="AD129" s="42">
        <f t="shared" si="30"/>
        <v>91.493078530636566</v>
      </c>
      <c r="AE129" s="42">
        <f t="shared" si="30"/>
        <v>59.079149113941021</v>
      </c>
      <c r="AF129" s="42">
        <f t="shared" si="30"/>
        <v>27.41535313935098</v>
      </c>
      <c r="AG129" s="42">
        <f t="shared" si="30"/>
        <v>25.333214037735285</v>
      </c>
      <c r="AH129" s="42">
        <f t="shared" si="30"/>
        <v>17.148254604475557</v>
      </c>
      <c r="AI129" s="42">
        <f t="shared" si="30"/>
        <v>12.107630030784389</v>
      </c>
      <c r="AJ129" s="42">
        <f t="shared" si="30"/>
        <v>11.509836613792181</v>
      </c>
      <c r="AK129" s="42">
        <f t="shared" si="30"/>
        <v>4.6149025830105153</v>
      </c>
      <c r="AL129" s="42">
        <f t="shared" si="30"/>
        <v>0.7161478045244104</v>
      </c>
      <c r="AM129" s="42">
        <f t="shared" si="30"/>
        <v>0</v>
      </c>
      <c r="AN129" s="76"/>
      <c r="AO129" s="76"/>
      <c r="AP129" s="76"/>
      <c r="AQ129" s="76"/>
      <c r="AR129" s="29"/>
      <c r="AS129" s="29"/>
      <c r="AT129" s="29"/>
      <c r="AU129" s="29"/>
      <c r="AV129" s="29"/>
      <c r="AW129" s="29"/>
    </row>
    <row r="130" spans="2:49" hidden="1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76"/>
      <c r="AJ130" s="76"/>
      <c r="AK130" s="76"/>
      <c r="AL130" s="76"/>
      <c r="AM130" s="76"/>
      <c r="AN130" s="76"/>
      <c r="AO130" s="76"/>
      <c r="AP130" s="76"/>
      <c r="AQ130" s="76"/>
      <c r="AR130" s="29"/>
      <c r="AS130" s="29"/>
      <c r="AT130" s="29"/>
      <c r="AU130" s="29"/>
      <c r="AV130" s="29"/>
      <c r="AW130" s="29"/>
    </row>
    <row r="131" spans="2:49" hidden="1" x14ac:dyDescent="0.2">
      <c r="B131" s="39" t="s">
        <v>95</v>
      </c>
      <c r="C131" s="42" t="str">
        <f t="shared" ref="C131:AM131" si="31">IF($C$145=C128,C129,"")</f>
        <v/>
      </c>
      <c r="D131" s="42" t="str">
        <f t="shared" si="31"/>
        <v/>
      </c>
      <c r="E131" s="42" t="str">
        <f t="shared" si="31"/>
        <v/>
      </c>
      <c r="F131" s="42" t="str">
        <f t="shared" si="31"/>
        <v/>
      </c>
      <c r="G131" s="42" t="str">
        <f t="shared" si="31"/>
        <v/>
      </c>
      <c r="H131" s="42" t="str">
        <f t="shared" si="31"/>
        <v/>
      </c>
      <c r="I131" s="42" t="str">
        <f t="shared" si="31"/>
        <v/>
      </c>
      <c r="J131" s="42" t="str">
        <f t="shared" si="31"/>
        <v/>
      </c>
      <c r="K131" s="42" t="str">
        <f t="shared" si="31"/>
        <v/>
      </c>
      <c r="L131" s="42" t="str">
        <f t="shared" si="31"/>
        <v/>
      </c>
      <c r="M131" s="42" t="str">
        <f t="shared" si="31"/>
        <v/>
      </c>
      <c r="N131" s="42" t="str">
        <f t="shared" si="31"/>
        <v/>
      </c>
      <c r="O131" s="42" t="str">
        <f t="shared" si="31"/>
        <v/>
      </c>
      <c r="P131" s="42" t="str">
        <f t="shared" si="31"/>
        <v/>
      </c>
      <c r="Q131" s="42" t="str">
        <f t="shared" si="31"/>
        <v/>
      </c>
      <c r="R131" s="42" t="str">
        <f t="shared" si="31"/>
        <v/>
      </c>
      <c r="S131" s="42" t="str">
        <f t="shared" si="31"/>
        <v/>
      </c>
      <c r="T131" s="42" t="str">
        <f t="shared" si="31"/>
        <v/>
      </c>
      <c r="U131" s="42" t="str">
        <f t="shared" si="31"/>
        <v/>
      </c>
      <c r="V131" s="42" t="str">
        <f t="shared" si="31"/>
        <v/>
      </c>
      <c r="W131" s="42" t="str">
        <f t="shared" si="31"/>
        <v/>
      </c>
      <c r="X131" s="42" t="str">
        <f t="shared" si="31"/>
        <v/>
      </c>
      <c r="Y131" s="42" t="str">
        <f t="shared" si="31"/>
        <v/>
      </c>
      <c r="Z131" s="42" t="str">
        <f t="shared" si="31"/>
        <v/>
      </c>
      <c r="AA131" s="42" t="str">
        <f t="shared" si="31"/>
        <v/>
      </c>
      <c r="AB131" s="42" t="str">
        <f t="shared" si="31"/>
        <v/>
      </c>
      <c r="AC131" s="42" t="str">
        <f t="shared" si="31"/>
        <v/>
      </c>
      <c r="AD131" s="42" t="str">
        <f t="shared" si="31"/>
        <v/>
      </c>
      <c r="AE131" s="42" t="str">
        <f t="shared" si="31"/>
        <v/>
      </c>
      <c r="AF131" s="42" t="str">
        <f t="shared" si="31"/>
        <v/>
      </c>
      <c r="AG131" s="42" t="str">
        <f t="shared" si="31"/>
        <v/>
      </c>
      <c r="AH131" s="42" t="str">
        <f t="shared" si="31"/>
        <v/>
      </c>
      <c r="AI131" s="42" t="str">
        <f t="shared" si="31"/>
        <v/>
      </c>
      <c r="AJ131" s="42" t="str">
        <f t="shared" si="31"/>
        <v/>
      </c>
      <c r="AK131" s="42" t="str">
        <f t="shared" si="31"/>
        <v/>
      </c>
      <c r="AL131" s="42" t="str">
        <f t="shared" si="31"/>
        <v/>
      </c>
      <c r="AM131" s="42" t="str">
        <f t="shared" si="31"/>
        <v/>
      </c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</row>
    <row r="132" spans="2:49" hidden="1" x14ac:dyDescent="0.2">
      <c r="B132" s="29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29"/>
      <c r="AR132" s="29"/>
      <c r="AS132" s="29"/>
      <c r="AT132" s="29"/>
      <c r="AU132" s="29"/>
      <c r="AV132" s="29"/>
      <c r="AW132" s="29"/>
    </row>
    <row r="133" spans="2:49" hidden="1" x14ac:dyDescent="0.2">
      <c r="B133" s="29"/>
      <c r="C133" s="40" t="str">
        <f t="shared" ref="C133:AP133" si="32">IF(C73&gt;$C$134,C71,IF(C73=$C$134,$AQ$11,IF(C73&lt;$C$134,"")))</f>
        <v>Assurant Chile</v>
      </c>
      <c r="D133" s="40" t="str">
        <f t="shared" si="32"/>
        <v>AVLA Crédito</v>
      </c>
      <c r="E133" s="40" t="str">
        <f t="shared" si="32"/>
        <v>BCI Seguros</v>
      </c>
      <c r="F133" s="40" t="str">
        <f t="shared" si="32"/>
        <v>BNP Paribas Cardif</v>
      </c>
      <c r="G133" s="40" t="str">
        <f t="shared" si="32"/>
        <v>Cesce Chile</v>
      </c>
      <c r="H133" s="40" t="str">
        <f t="shared" si="32"/>
        <v>Chilena Consolidada</v>
      </c>
      <c r="I133" s="40" t="str">
        <f t="shared" si="32"/>
        <v>Chubb Generales</v>
      </c>
      <c r="J133" s="40" t="str">
        <f t="shared" si="32"/>
        <v>Coface Chile</v>
      </c>
      <c r="K133" s="40" t="str">
        <f t="shared" si="32"/>
        <v>Consorcio Nacional</v>
      </c>
      <c r="L133" s="40" t="str">
        <f t="shared" si="32"/>
        <v>Contempora</v>
      </c>
      <c r="M133" s="40" t="str">
        <f t="shared" si="32"/>
        <v>Continental Crédito</v>
      </c>
      <c r="N133" s="40" t="str">
        <f t="shared" si="32"/>
        <v>Continental Generales</v>
      </c>
      <c r="O133" s="40" t="str">
        <f t="shared" si="32"/>
        <v>FID Chile</v>
      </c>
      <c r="P133" s="40" t="str">
        <f t="shared" si="32"/>
        <v>HDI Gar. y Cré.</v>
      </c>
      <c r="Q133" s="40" t="str">
        <f t="shared" si="32"/>
        <v>HDI Seguros</v>
      </c>
      <c r="R133" s="40" t="str">
        <f t="shared" si="32"/>
        <v>Huelen</v>
      </c>
      <c r="S133" s="40" t="str">
        <f t="shared" si="32"/>
        <v>Liberty Seguros</v>
      </c>
      <c r="T133" s="40" t="str">
        <f t="shared" si="32"/>
        <v>M. de Carabineros</v>
      </c>
      <c r="U133" s="40" t="str">
        <f t="shared" si="32"/>
        <v>Mapfre</v>
      </c>
      <c r="V133" s="40" t="str">
        <f t="shared" si="32"/>
        <v>MetLife Generales</v>
      </c>
      <c r="W133" s="40" t="str">
        <f t="shared" si="32"/>
        <v>Orion Seguros</v>
      </c>
      <c r="X133" s="40" t="str">
        <f t="shared" si="32"/>
        <v>Orsan Crédito</v>
      </c>
      <c r="Y133" s="40" t="str">
        <f t="shared" si="32"/>
        <v>Porvenir</v>
      </c>
      <c r="Z133" s="40" t="str">
        <f t="shared" si="32"/>
        <v>Reale Chile</v>
      </c>
      <c r="AA133" s="40" t="str">
        <f t="shared" si="32"/>
        <v>Renta Nacional</v>
      </c>
      <c r="AB133" s="40" t="str">
        <f t="shared" si="32"/>
        <v>SegChile</v>
      </c>
      <c r="AC133" s="40" t="str">
        <f t="shared" si="32"/>
        <v>Solunión Chile</v>
      </c>
      <c r="AD133" s="40" t="str">
        <f t="shared" si="32"/>
        <v>Southbridge</v>
      </c>
      <c r="AE133" s="40" t="str">
        <f t="shared" si="32"/>
        <v>Starr International</v>
      </c>
      <c r="AF133" s="40" t="str">
        <f t="shared" si="32"/>
        <v>Suaval</v>
      </c>
      <c r="AG133" s="40" t="str">
        <f t="shared" si="32"/>
        <v>Suramericana</v>
      </c>
      <c r="AH133" s="40" t="str">
        <f t="shared" si="32"/>
        <v>Unnio</v>
      </c>
      <c r="AI133" s="40" t="str">
        <f t="shared" si="32"/>
        <v>Zenit Seguros</v>
      </c>
      <c r="AJ133" s="40" t="str">
        <f t="shared" si="32"/>
        <v>Zurich Santander</v>
      </c>
      <c r="AK133" s="40" t="str">
        <f t="shared" si="32"/>
        <v>Mercado</v>
      </c>
      <c r="AL133" s="40" t="str">
        <f t="shared" si="32"/>
        <v/>
      </c>
      <c r="AM133" s="40" t="str">
        <f t="shared" si="32"/>
        <v/>
      </c>
      <c r="AN133" s="40" t="str">
        <f t="shared" si="32"/>
        <v/>
      </c>
      <c r="AO133" s="40" t="str">
        <f t="shared" si="32"/>
        <v/>
      </c>
      <c r="AP133" s="40" t="str">
        <f t="shared" si="32"/>
        <v/>
      </c>
      <c r="AQ133" s="29"/>
      <c r="AR133" s="29"/>
      <c r="AS133" s="29"/>
      <c r="AT133" s="29"/>
      <c r="AU133" s="29"/>
      <c r="AV133" s="29"/>
      <c r="AW133" s="29"/>
    </row>
    <row r="134" spans="2:49" hidden="1" x14ac:dyDescent="0.2">
      <c r="B134" s="39" t="s">
        <v>343</v>
      </c>
      <c r="C134" s="40">
        <f>COUNTIF(C11:AP11,"")</f>
        <v>6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29"/>
      <c r="AR134" s="29"/>
      <c r="AS134" s="29"/>
      <c r="AT134" s="29"/>
      <c r="AU134" s="29"/>
      <c r="AV134" s="29"/>
      <c r="AW134" s="29"/>
    </row>
    <row r="135" spans="2:49" hidden="1" x14ac:dyDescent="0.2">
      <c r="B135" s="29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29"/>
      <c r="AR135" s="29"/>
      <c r="AS135" s="29"/>
      <c r="AT135" s="29"/>
      <c r="AU135" s="29"/>
      <c r="AV135" s="29"/>
      <c r="AW135" s="29"/>
    </row>
    <row r="136" spans="2:49" hidden="1" x14ac:dyDescent="0.2">
      <c r="B136" s="39" t="s">
        <v>99</v>
      </c>
      <c r="C136" s="27">
        <f>IF(MAX(C124:AP124)&lt;100000,1,IF(AND(MAX(C124:AP124)&gt;=100000,MAX(C124:AP124)&lt;100000000),1000,IF(MAX(C124:AP124)&gt;=100000000,1000000)))</f>
        <v>1000</v>
      </c>
      <c r="D136" s="27">
        <v>1000000</v>
      </c>
      <c r="E136" s="27">
        <v>1000</v>
      </c>
      <c r="F136" s="27">
        <v>1</v>
      </c>
      <c r="G136" s="27" t="str">
        <f>INDEX(D137:F139,MATCH(Índice!$H$52,C137:C139,0),MATCH(C136,D136:F136,0))</f>
        <v>Miles de UF</v>
      </c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29"/>
      <c r="AR136" s="29"/>
      <c r="AS136" s="29"/>
      <c r="AT136" s="29"/>
      <c r="AU136" s="29"/>
      <c r="AV136" s="29"/>
      <c r="AW136" s="29"/>
    </row>
    <row r="137" spans="2:49" hidden="1" x14ac:dyDescent="0.2">
      <c r="B137" s="29"/>
      <c r="C137" s="27" t="str">
        <f>Índice!H53</f>
        <v>Cifras en UF al 31.03.2021</v>
      </c>
      <c r="D137" s="27" t="s">
        <v>329</v>
      </c>
      <c r="E137" s="27" t="s">
        <v>96</v>
      </c>
      <c r="F137" s="27" t="s">
        <v>21</v>
      </c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29"/>
      <c r="AR137" s="29"/>
      <c r="AS137" s="29"/>
      <c r="AT137" s="29"/>
      <c r="AU137" s="29"/>
      <c r="AV137" s="29"/>
      <c r="AW137" s="29"/>
    </row>
    <row r="138" spans="2:49" hidden="1" x14ac:dyDescent="0.2">
      <c r="B138" s="29"/>
      <c r="C138" s="27" t="str">
        <f>Índice!H54</f>
        <v>Cifras en M$ al 31.03.2021</v>
      </c>
      <c r="D138" s="27" t="s">
        <v>330</v>
      </c>
      <c r="E138" s="27" t="s">
        <v>97</v>
      </c>
      <c r="F138" s="27" t="s">
        <v>327</v>
      </c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29"/>
      <c r="AR138" s="29"/>
      <c r="AS138" s="29"/>
      <c r="AT138" s="29"/>
      <c r="AU138" s="29"/>
      <c r="AV138" s="29"/>
      <c r="AW138" s="29"/>
    </row>
    <row r="139" spans="2:49" hidden="1" x14ac:dyDescent="0.2">
      <c r="B139" s="29"/>
      <c r="C139" s="27" t="str">
        <f>Índice!H55</f>
        <v>Cifras en US$ al 31.03.2021</v>
      </c>
      <c r="D139" s="27" t="s">
        <v>331</v>
      </c>
      <c r="E139" s="27" t="s">
        <v>98</v>
      </c>
      <c r="F139" s="27" t="s">
        <v>328</v>
      </c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29"/>
      <c r="AR139" s="29"/>
      <c r="AS139" s="29"/>
      <c r="AT139" s="29"/>
      <c r="AU139" s="29"/>
      <c r="AV139" s="29"/>
      <c r="AW139" s="29"/>
    </row>
    <row r="140" spans="2:49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</row>
    <row r="141" spans="2:49" x14ac:dyDescent="0.2">
      <c r="C141" s="44" t="s">
        <v>342</v>
      </c>
      <c r="D141" s="44"/>
      <c r="E141" s="44"/>
      <c r="F141" s="44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</row>
    <row r="142" spans="2:49" x14ac:dyDescent="0.2">
      <c r="C142" s="275" t="s">
        <v>298</v>
      </c>
      <c r="D142" s="276"/>
      <c r="E142" s="276"/>
      <c r="F142" s="277"/>
      <c r="G142" s="47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</row>
    <row r="143" spans="2:49" x14ac:dyDescent="0.2">
      <c r="C143" s="48"/>
      <c r="D143" s="48"/>
      <c r="E143" s="48"/>
      <c r="F143" s="48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</row>
    <row r="144" spans="2:49" x14ac:dyDescent="0.2">
      <c r="C144" s="44" t="s">
        <v>341</v>
      </c>
      <c r="D144" s="44"/>
      <c r="E144" s="44"/>
      <c r="F144" s="44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</row>
    <row r="145" spans="2:49" x14ac:dyDescent="0.2">
      <c r="C145" s="275"/>
      <c r="D145" s="276"/>
      <c r="E145" s="276"/>
      <c r="F145" s="277"/>
      <c r="G145" s="47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</row>
    <row r="146" spans="2:49" x14ac:dyDescent="0.2">
      <c r="B146" s="29"/>
      <c r="C146" s="48"/>
      <c r="D146" s="48"/>
      <c r="E146" s="48"/>
      <c r="F146" s="48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</row>
    <row r="147" spans="2:49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</row>
    <row r="148" spans="2:49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</row>
    <row r="149" spans="2:49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</row>
    <row r="150" spans="2:49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</row>
    <row r="151" spans="2:49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</row>
    <row r="152" spans="2:49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</row>
    <row r="153" spans="2:49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</row>
    <row r="154" spans="2:49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</row>
    <row r="155" spans="2:49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</row>
    <row r="156" spans="2:49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</row>
    <row r="157" spans="2:49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</row>
    <row r="158" spans="2:49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</row>
    <row r="159" spans="2:49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</row>
    <row r="160" spans="2:49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</row>
    <row r="161" spans="2:49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</row>
    <row r="162" spans="2:49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</row>
    <row r="163" spans="2:49" x14ac:dyDescent="0.2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</row>
    <row r="164" spans="2:49" x14ac:dyDescent="0.2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</row>
    <row r="165" spans="2:49" x14ac:dyDescent="0.2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</row>
    <row r="166" spans="2:49" x14ac:dyDescent="0.2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</row>
    <row r="167" spans="2:49" x14ac:dyDescent="0.2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</row>
    <row r="168" spans="2:49" x14ac:dyDescent="0.2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</row>
    <row r="169" spans="2:49" x14ac:dyDescent="0.2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</row>
    <row r="170" spans="2:49" x14ac:dyDescent="0.2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</row>
    <row r="171" spans="2:49" x14ac:dyDescent="0.2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</row>
    <row r="172" spans="2:49" x14ac:dyDescent="0.2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</row>
    <row r="173" spans="2:49" x14ac:dyDescent="0.2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</row>
    <row r="174" spans="2:49" x14ac:dyDescent="0.2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</row>
  </sheetData>
  <sheetProtection algorithmName="SHA-512" hashValue="92obrHIE9ISFrcMpv/42KSKVuLPVqnd5oVpdGzPLcou5e9UX9UtZxo89uWFfbQp83z4YHAqvjhuQBMoVXsSBbA==" saltValue="uNBY6SOAA9yTTR/2ALRYig==" spinCount="100000" sheet="1" objects="1" scenarios="1"/>
  <mergeCells count="4">
    <mergeCell ref="C88:F88"/>
    <mergeCell ref="C91:F91"/>
    <mergeCell ref="C142:F142"/>
    <mergeCell ref="C145:F145"/>
  </mergeCells>
  <conditionalFormatting sqref="A1:A1048576 B1:B86 B92:B140 B146:B1048576 C1:C1048576 D1:F87 D89:F90 D92:F141 D143:F144 D146:F1048576 G1:XFD1048576 D49:AQ49">
    <cfRule type="cellIs" dxfId="84" priority="7" operator="lessThan">
      <formula>0</formula>
    </cfRule>
  </conditionalFormatting>
  <dataValidations count="4">
    <dataValidation type="list" allowBlank="1" showInputMessage="1" showErrorMessage="1" sqref="C145" xr:uid="{00000000-0002-0000-0B00-000000000000}">
      <formula1>$B$11:$B$48</formula1>
    </dataValidation>
    <dataValidation type="list" allowBlank="1" showInputMessage="1" showErrorMessage="1" sqref="C88" xr:uid="{00000000-0002-0000-0B00-000001000000}">
      <formula1>$B$12:$B$49</formula1>
    </dataValidation>
    <dataValidation type="list" allowBlank="1" showInputMessage="1" showErrorMessage="1" sqref="C142:F142" xr:uid="{00000000-0002-0000-0B00-000002000000}">
      <formula1>$C$133:$AK$133</formula1>
    </dataValidation>
    <dataValidation type="list" allowBlank="1" showInputMessage="1" showErrorMessage="1" sqref="C91:F91" xr:uid="{00000000-0002-0000-0B00-000003000000}">
      <formula1>$B$133:$AI$133</formula1>
    </dataValidation>
  </dataValidations>
  <hyperlinks>
    <hyperlink ref="C2" location="Índice!A1" display="Volver al Índice" xr:uid="{00000000-0004-0000-0B00-000000000000}"/>
  </hyperlinks>
  <pageMargins left="0.70866141732283472" right="0.70866141732283472" top="0.74803149606299213" bottom="0.74803149606299213" header="0.31496062992125984" footer="0.31496062992125984"/>
  <pageSetup scale="68" fitToWidth="3" orientation="landscape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8">
    <pageSetUpPr fitToPage="1"/>
  </sheetPr>
  <dimension ref="B2:AQ49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8" width="11.42578125" style="219"/>
    <col min="19" max="19" width="11.42578125" style="219" customWidth="1"/>
    <col min="20" max="20" width="0" style="219" hidden="1" customWidth="1"/>
    <col min="21" max="30" width="11.42578125" style="219"/>
    <col min="31" max="36" width="11.42578125" style="219" customWidth="1"/>
    <col min="37" max="42" width="11.42578125" style="219" hidden="1" customWidth="1"/>
    <col min="43" max="16384" width="11.42578125" style="219"/>
  </cols>
  <sheetData>
    <row r="2" spans="2:43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3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3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3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3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3" ht="15.75" x14ac:dyDescent="0.25">
      <c r="B8" s="28" t="s">
        <v>299</v>
      </c>
      <c r="C8" s="225" t="s">
        <v>300</v>
      </c>
      <c r="D8" s="178" t="s">
        <v>300</v>
      </c>
      <c r="E8" s="178" t="s">
        <v>301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3" x14ac:dyDescent="0.2">
      <c r="B9" s="30" t="str">
        <f>Índice!H56</f>
        <v>Cifras al 31.03.2021</v>
      </c>
      <c r="C9" s="29" t="s">
        <v>344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2:43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2:43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</row>
    <row r="12" spans="2:43" x14ac:dyDescent="0.2">
      <c r="B12" s="62" t="str">
        <f>'Datos Generales'!B249</f>
        <v>1. Incendio Ordinario</v>
      </c>
      <c r="C12" s="64">
        <f>IFERROR(IF($C$8=$D$8,'Gen. Prima Directa'!C12/'Gen. Prima Directa'!$AQ12,'Gen. Prima Directa'!C12/'Gen. Prima Directa'!C$49),"")</f>
        <v>1.6824345263096455E-4</v>
      </c>
      <c r="D12" s="64" t="str">
        <f>IFERROR(IF($C$8=$D$8,'Gen. Prima Directa'!D12/'Gen. Prima Directa'!$AQ12,'Gen. Prima Directa'!D12/'Gen. Prima Directa'!D$49),"")</f>
        <v/>
      </c>
      <c r="E12" s="64">
        <f>IFERROR(IF($C$8=$D$8,'Gen. Prima Directa'!E12/'Gen. Prima Directa'!$AQ12,'Gen. Prima Directa'!E12/'Gen. Prima Directa'!E$49),"")</f>
        <v>5.4229467575423261E-2</v>
      </c>
      <c r="F12" s="64">
        <f>IFERROR(IF($C$8=$D$8,'Gen. Prima Directa'!F12/'Gen. Prima Directa'!$AQ12,'Gen. Prima Directa'!F12/'Gen. Prima Directa'!F$49),"")</f>
        <v>5.9627562006829022E-3</v>
      </c>
      <c r="G12" s="64" t="str">
        <f>IFERROR(IF($C$8=$D$8,'Gen. Prima Directa'!G12/'Gen. Prima Directa'!$AQ12,'Gen. Prima Directa'!G12/'Gen. Prima Directa'!G$49),"")</f>
        <v/>
      </c>
      <c r="H12" s="64">
        <f>IFERROR(IF($C$8=$D$8,'Gen. Prima Directa'!H12/'Gen. Prima Directa'!$AQ12,'Gen. Prima Directa'!H12/'Gen. Prima Directa'!H$49),"")</f>
        <v>3.2837758085662819E-2</v>
      </c>
      <c r="I12" s="64">
        <f>IFERROR(IF($C$8=$D$8,'Gen. Prima Directa'!I12/'Gen. Prima Directa'!$AQ12,'Gen. Prima Directa'!I12/'Gen. Prima Directa'!I$49),"")</f>
        <v>5.2810035459147253E-2</v>
      </c>
      <c r="J12" s="64" t="str">
        <f>IFERROR(IF($C$8=$D$8,'Gen. Prima Directa'!J12/'Gen. Prima Directa'!$AQ12,'Gen. Prima Directa'!J12/'Gen. Prima Directa'!J$49),"")</f>
        <v/>
      </c>
      <c r="K12" s="64">
        <f>IFERROR(IF($C$8=$D$8,'Gen. Prima Directa'!K12/'Gen. Prima Directa'!$AQ12,'Gen. Prima Directa'!K12/'Gen. Prima Directa'!K$49),"")</f>
        <v>1.3268719371109877E-2</v>
      </c>
      <c r="L12" s="64">
        <f>IFERROR(IF($C$8=$D$8,'Gen. Prima Directa'!L12/'Gen. Prima Directa'!$AQ12,'Gen. Prima Directa'!L12/'Gen. Prima Directa'!L$49),"")</f>
        <v>6.1291475236657424E-3</v>
      </c>
      <c r="M12" s="64" t="str">
        <f>IFERROR(IF($C$8=$D$8,'Gen. Prima Directa'!M12/'Gen. Prima Directa'!$AQ12,'Gen. Prima Directa'!M12/'Gen. Prima Directa'!M$49),"")</f>
        <v/>
      </c>
      <c r="N12" s="64">
        <f>IFERROR(IF($C$8=$D$8,'Gen. Prima Directa'!N12/'Gen. Prima Directa'!$AQ12,'Gen. Prima Directa'!N12/'Gen. Prima Directa'!N$49),"")</f>
        <v>2.6819825941611138E-2</v>
      </c>
      <c r="O12" s="64">
        <f>IFERROR(IF($C$8=$D$8,'Gen. Prima Directa'!O12/'Gen. Prima Directa'!$AQ12,'Gen. Prima Directa'!O12/'Gen. Prima Directa'!O$49),"")</f>
        <v>1.7094793734891145E-2</v>
      </c>
      <c r="P12" s="64" t="str">
        <f>IFERROR(IF($C$8=$D$8,'Gen. Prima Directa'!P12/'Gen. Prima Directa'!$AQ12,'Gen. Prima Directa'!P12/'Gen. Prima Directa'!P$49),"")</f>
        <v/>
      </c>
      <c r="Q12" s="64">
        <f>IFERROR(IF($C$8=$D$8,'Gen. Prima Directa'!Q12/'Gen. Prima Directa'!$AQ12,'Gen. Prima Directa'!Q12/'Gen. Prima Directa'!Q$49),"")</f>
        <v>6.7645418739169502E-2</v>
      </c>
      <c r="R12" s="64">
        <f>IFERROR(IF($C$8=$D$8,'Gen. Prima Directa'!R12/'Gen. Prima Directa'!$AQ12,'Gen. Prima Directa'!R12/'Gen. Prima Directa'!R$49),"")</f>
        <v>4.7354449922312542E-5</v>
      </c>
      <c r="S12" s="64">
        <f>IFERROR(IF($C$8=$D$8,'Gen. Prima Directa'!S12/'Gen. Prima Directa'!$AQ12,'Gen. Prima Directa'!S12/'Gen. Prima Directa'!S$49),"")</f>
        <v>1.6123138989828218E-2</v>
      </c>
      <c r="T12" s="64" t="str">
        <f>IFERROR(IF($C$8=$D$8,'Gen. Prima Directa'!T12/'Gen. Prima Directa'!$AQ12,'Gen. Prima Directa'!T12/'Gen. Prima Directa'!T$49),"")</f>
        <v/>
      </c>
      <c r="U12" s="64">
        <f>IFERROR(IF($C$8=$D$8,'Gen. Prima Directa'!U12/'Gen. Prima Directa'!$AQ12,'Gen. Prima Directa'!U12/'Gen. Prima Directa'!U$49),"")</f>
        <v>0.13017728272132109</v>
      </c>
      <c r="V12" s="64">
        <f>IFERROR(IF($C$8=$D$8,'Gen. Prima Directa'!V12/'Gen. Prima Directa'!$AQ12,'Gen. Prima Directa'!V12/'Gen. Prima Directa'!V$49),"")</f>
        <v>1.3263125438996962E-3</v>
      </c>
      <c r="W12" s="64">
        <f>IFERROR(IF($C$8=$D$8,'Gen. Prima Directa'!W12/'Gen. Prima Directa'!$AQ12,'Gen. Prima Directa'!W12/'Gen. Prima Directa'!W$49),"")</f>
        <v>7.9813522581271053E-3</v>
      </c>
      <c r="X12" s="64" t="str">
        <f>IFERROR(IF($C$8=$D$8,'Gen. Prima Directa'!X12/'Gen. Prima Directa'!$AQ12,'Gen. Prima Directa'!X12/'Gen. Prima Directa'!X$49),"")</f>
        <v/>
      </c>
      <c r="Y12" s="64">
        <f>IFERROR(IF($C$8=$D$8,'Gen. Prima Directa'!Y12/'Gen. Prima Directa'!$AQ12,'Gen. Prima Directa'!Y12/'Gen. Prima Directa'!Y$49),"")</f>
        <v>2.8872073192459432E-3</v>
      </c>
      <c r="Z12" s="64">
        <f>IFERROR(IF($C$8=$D$8,'Gen. Prima Directa'!Z12/'Gen. Prima Directa'!$AQ12,'Gen. Prima Directa'!Z12/'Gen. Prima Directa'!Z$49),"")</f>
        <v>6.8354972110243814E-3</v>
      </c>
      <c r="AA12" s="64">
        <f>IFERROR(IF($C$8=$D$8,'Gen. Prima Directa'!AA12/'Gen. Prima Directa'!$AQ12,'Gen. Prima Directa'!AA12/'Gen. Prima Directa'!AA$49),"")</f>
        <v>4.7535382965911067E-2</v>
      </c>
      <c r="AB12" s="64" t="str">
        <f>IFERROR(IF($C$8=$D$8,'Gen. Prima Directa'!AB12/'Gen. Prima Directa'!$AQ12,'Gen. Prima Directa'!AB12/'Gen. Prima Directa'!AB$49),"")</f>
        <v/>
      </c>
      <c r="AC12" s="64" t="str">
        <f>IFERROR(IF($C$8=$D$8,'Gen. Prima Directa'!AC12/'Gen. Prima Directa'!$AQ12,'Gen. Prima Directa'!AC12/'Gen. Prima Directa'!AC$49),"")</f>
        <v/>
      </c>
      <c r="AD12" s="64">
        <f>IFERROR(IF($C$8=$D$8,'Gen. Prima Directa'!AD12/'Gen. Prima Directa'!$AQ12,'Gen. Prima Directa'!AD12/'Gen. Prima Directa'!AD$49),"")</f>
        <v>0.3855630098072893</v>
      </c>
      <c r="AE12" s="64">
        <f>IFERROR(IF($C$8=$D$8,'Gen. Prima Directa'!AE12/'Gen. Prima Directa'!$AQ12,'Gen. Prima Directa'!AE12/'Gen. Prima Directa'!AE$49),"")</f>
        <v>8.5420219371491572E-3</v>
      </c>
      <c r="AF12" s="64" t="str">
        <f>IFERROR(IF($C$8=$D$8,'Gen. Prima Directa'!AF12/'Gen. Prima Directa'!$AQ12,'Gen. Prima Directa'!AF12/'Gen. Prima Directa'!AF$49),"")</f>
        <v/>
      </c>
      <c r="AG12" s="64">
        <f>IFERROR(IF($C$8=$D$8,'Gen. Prima Directa'!AG12/'Gen. Prima Directa'!$AQ12,'Gen. Prima Directa'!AG12/'Gen. Prima Directa'!AG$49),"")</f>
        <v>0.10108100172632249</v>
      </c>
      <c r="AH12" s="64">
        <f>IFERROR(IF($C$8=$D$8,'Gen. Prima Directa'!AH12/'Gen. Prima Directa'!$AQ12,'Gen. Prima Directa'!AH12/'Gen. Prima Directa'!AH$49),"")</f>
        <v>9.4233603330869959E-3</v>
      </c>
      <c r="AI12" s="64">
        <f>IFERROR(IF($C$8=$D$8,'Gen. Prima Directa'!AI12/'Gen. Prima Directa'!$AQ12,'Gen. Prima Directa'!AI12/'Gen. Prima Directa'!AI$49),"")</f>
        <v>5.3861932469776224E-5</v>
      </c>
      <c r="AJ12" s="64">
        <f>IFERROR(IF($C$8=$D$8,'Gen. Prima Directa'!AJ12/'Gen. Prima Directa'!$AQ12,'Gen. Prima Directa'!AJ12/'Gen. Prima Directa'!AJ$49),"")</f>
        <v>5.4570497204078899E-3</v>
      </c>
      <c r="AK12" s="64" t="str">
        <f>IFERROR(IF($C$8=$D$8,'Gen. Prima Directa'!AK12/'Gen. Prima Directa'!$AQ12,'Gen. Prima Directa'!AK12/'Gen. Prima Directa'!AK$49),"")</f>
        <v/>
      </c>
      <c r="AL12" s="64" t="str">
        <f>IFERROR(IF($C$8=$D$8,'Gen. Prima Directa'!AL12/'Gen. Prima Directa'!$AQ12,'Gen. Prima Directa'!AL12/'Gen. Prima Directa'!AL$49),"")</f>
        <v/>
      </c>
      <c r="AM12" s="64" t="str">
        <f>IFERROR(IF($C$8=$D$8,'Gen. Prima Directa'!AM12/'Gen. Prima Directa'!$AQ12,'Gen. Prima Directa'!AM12/'Gen. Prima Directa'!AM$49),"")</f>
        <v/>
      </c>
      <c r="AN12" s="64" t="str">
        <f>IFERROR(IF($C$8=$D$8,'Gen. Prima Directa'!AN12/'Gen. Prima Directa'!$AQ12,'Gen. Prima Directa'!AN12/'Gen. Prima Directa'!AN$49),"")</f>
        <v/>
      </c>
      <c r="AO12" s="64" t="str">
        <f>IFERROR(IF($C$8=$D$8,'Gen. Prima Directa'!AO12/'Gen. Prima Directa'!$AQ12,'Gen. Prima Directa'!AO12/'Gen. Prima Directa'!AO$49),"")</f>
        <v/>
      </c>
      <c r="AP12" s="64" t="str">
        <f>IFERROR(IF($C$8=$D$8,'Gen. Prima Directa'!AP12/'Gen. Prima Directa'!$AQ12,'Gen. Prima Directa'!AP12/'Gen. Prima Directa'!AP$49),"")</f>
        <v/>
      </c>
      <c r="AQ12" s="64">
        <f>IFERROR(IF($C$8=$D$8,'Gen. Prima Directa'!AQ12/'Gen. Prima Directa'!$AQ12,'Gen. Prima Directa'!AQ12/'Gen. Prima Directa'!AQ$49),"")</f>
        <v>1</v>
      </c>
    </row>
    <row r="13" spans="2:43" x14ac:dyDescent="0.2">
      <c r="B13" s="62" t="str">
        <f>'Datos Generales'!B250</f>
        <v>2. Pérdida de Beneficios por Incendio</v>
      </c>
      <c r="C13" s="64" t="str">
        <f>IFERROR(IF($C$8=$D$8,'Gen. Prima Directa'!C13/'Gen. Prima Directa'!$AQ13,'Gen. Prima Directa'!C13/'Gen. Prima Directa'!C$49),"")</f>
        <v/>
      </c>
      <c r="D13" s="64" t="str">
        <f>IFERROR(IF($C$8=$D$8,'Gen. Prima Directa'!D13/'Gen. Prima Directa'!$AQ13,'Gen. Prima Directa'!D13/'Gen. Prima Directa'!D$49),"")</f>
        <v/>
      </c>
      <c r="E13" s="64">
        <f>IFERROR(IF($C$8=$D$8,'Gen. Prima Directa'!E13/'Gen. Prima Directa'!$AQ13,'Gen. Prima Directa'!E13/'Gen. Prima Directa'!E$49),"")</f>
        <v>2.3452717119578616E-2</v>
      </c>
      <c r="F13" s="64">
        <f>IFERROR(IF($C$8=$D$8,'Gen. Prima Directa'!F13/'Gen. Prima Directa'!$AQ13,'Gen. Prima Directa'!F13/'Gen. Prima Directa'!F$49),"")</f>
        <v>9.9026808537607292E-5</v>
      </c>
      <c r="G13" s="64" t="str">
        <f>IFERROR(IF($C$8=$D$8,'Gen. Prima Directa'!G13/'Gen. Prima Directa'!$AQ13,'Gen. Prima Directa'!G13/'Gen. Prima Directa'!G$49),"")</f>
        <v/>
      </c>
      <c r="H13" s="64">
        <f>IFERROR(IF($C$8=$D$8,'Gen. Prima Directa'!H13/'Gen. Prima Directa'!$AQ13,'Gen. Prima Directa'!H13/'Gen. Prima Directa'!H$49),"")</f>
        <v>6.8957868274099167E-3</v>
      </c>
      <c r="I13" s="64">
        <f>IFERROR(IF($C$8=$D$8,'Gen. Prima Directa'!I13/'Gen. Prima Directa'!$AQ13,'Gen. Prima Directa'!I13/'Gen. Prima Directa'!I$49),"")</f>
        <v>3.9697338863577153E-2</v>
      </c>
      <c r="J13" s="64" t="str">
        <f>IFERROR(IF($C$8=$D$8,'Gen. Prima Directa'!J13/'Gen. Prima Directa'!$AQ13,'Gen. Prima Directa'!J13/'Gen. Prima Directa'!J$49),"")</f>
        <v/>
      </c>
      <c r="K13" s="64">
        <f>IFERROR(IF($C$8=$D$8,'Gen. Prima Directa'!K13/'Gen. Prima Directa'!$AQ13,'Gen. Prima Directa'!K13/'Gen. Prima Directa'!K$49),"")</f>
        <v>1.0597805037779828E-2</v>
      </c>
      <c r="L13" s="64">
        <f>IFERROR(IF($C$8=$D$8,'Gen. Prima Directa'!L13/'Gen. Prima Directa'!$AQ13,'Gen. Prima Directa'!L13/'Gen. Prima Directa'!L$49),"")</f>
        <v>1.4344011210714965E-2</v>
      </c>
      <c r="M13" s="64" t="str">
        <f>IFERROR(IF($C$8=$D$8,'Gen. Prima Directa'!M13/'Gen. Prima Directa'!$AQ13,'Gen. Prima Directa'!M13/'Gen. Prima Directa'!M$49),"")</f>
        <v/>
      </c>
      <c r="N13" s="64">
        <f>IFERROR(IF($C$8=$D$8,'Gen. Prima Directa'!N13/'Gen. Prima Directa'!$AQ13,'Gen. Prima Directa'!N13/'Gen. Prima Directa'!N$49),"")</f>
        <v>3.9356246523058726E-2</v>
      </c>
      <c r="O13" s="64">
        <f>IFERROR(IF($C$8=$D$8,'Gen. Prima Directa'!O13/'Gen. Prima Directa'!$AQ13,'Gen. Prima Directa'!O13/'Gen. Prima Directa'!O$49),"")</f>
        <v>7.9868421979198204E-3</v>
      </c>
      <c r="P13" s="64" t="str">
        <f>IFERROR(IF($C$8=$D$8,'Gen. Prima Directa'!P13/'Gen. Prima Directa'!$AQ13,'Gen. Prima Directa'!P13/'Gen. Prima Directa'!P$49),"")</f>
        <v/>
      </c>
      <c r="Q13" s="64">
        <f>IFERROR(IF($C$8=$D$8,'Gen. Prima Directa'!Q13/'Gen. Prima Directa'!$AQ13,'Gen. Prima Directa'!Q13/'Gen. Prima Directa'!Q$49),"")</f>
        <v>8.8446960361108953E-2</v>
      </c>
      <c r="R13" s="64" t="str">
        <f>IFERROR(IF($C$8=$D$8,'Gen. Prima Directa'!R13/'Gen. Prima Directa'!$AQ13,'Gen. Prima Directa'!R13/'Gen. Prima Directa'!R$49),"")</f>
        <v/>
      </c>
      <c r="S13" s="64">
        <f>IFERROR(IF($C$8=$D$8,'Gen. Prima Directa'!S13/'Gen. Prima Directa'!$AQ13,'Gen. Prima Directa'!S13/'Gen. Prima Directa'!S$49),"")</f>
        <v>1.1067764265141859E-2</v>
      </c>
      <c r="T13" s="64" t="str">
        <f>IFERROR(IF($C$8=$D$8,'Gen. Prima Directa'!T13/'Gen. Prima Directa'!$AQ13,'Gen. Prima Directa'!T13/'Gen. Prima Directa'!T$49),"")</f>
        <v/>
      </c>
      <c r="U13" s="64">
        <f>IFERROR(IF($C$8=$D$8,'Gen. Prima Directa'!U13/'Gen. Prima Directa'!$AQ13,'Gen. Prima Directa'!U13/'Gen. Prima Directa'!U$49),"")</f>
        <v>0.17312773313991564</v>
      </c>
      <c r="V13" s="64" t="str">
        <f>IFERROR(IF($C$8=$D$8,'Gen. Prima Directa'!V13/'Gen. Prima Directa'!$AQ13,'Gen. Prima Directa'!V13/'Gen. Prima Directa'!V$49),"")</f>
        <v/>
      </c>
      <c r="W13" s="64">
        <f>IFERROR(IF($C$8=$D$8,'Gen. Prima Directa'!W13/'Gen. Prima Directa'!$AQ13,'Gen. Prima Directa'!W13/'Gen. Prima Directa'!W$49),"")</f>
        <v>5.5370509904441329E-3</v>
      </c>
      <c r="X13" s="64" t="str">
        <f>IFERROR(IF($C$8=$D$8,'Gen. Prima Directa'!X13/'Gen. Prima Directa'!$AQ13,'Gen. Prima Directa'!X13/'Gen. Prima Directa'!X$49),"")</f>
        <v/>
      </c>
      <c r="Y13" s="64">
        <f>IFERROR(IF($C$8=$D$8,'Gen. Prima Directa'!Y13/'Gen. Prima Directa'!$AQ13,'Gen. Prima Directa'!Y13/'Gen. Prima Directa'!Y$49),"")</f>
        <v>7.143133789179407E-4</v>
      </c>
      <c r="Z13" s="64">
        <f>IFERROR(IF($C$8=$D$8,'Gen. Prima Directa'!Z13/'Gen. Prima Directa'!$AQ13,'Gen. Prima Directa'!Z13/'Gen. Prima Directa'!Z$49),"")</f>
        <v>4.4516819593400321E-2</v>
      </c>
      <c r="AA13" s="64">
        <f>IFERROR(IF($C$8=$D$8,'Gen. Prima Directa'!AA13/'Gen. Prima Directa'!$AQ13,'Gen. Prima Directa'!AA13/'Gen. Prima Directa'!AA$49),"")</f>
        <v>5.3950685529586566E-3</v>
      </c>
      <c r="AB13" s="64" t="str">
        <f>IFERROR(IF($C$8=$D$8,'Gen. Prima Directa'!AB13/'Gen. Prima Directa'!$AQ13,'Gen. Prima Directa'!AB13/'Gen. Prima Directa'!AB$49),"")</f>
        <v/>
      </c>
      <c r="AC13" s="64" t="str">
        <f>IFERROR(IF($C$8=$D$8,'Gen. Prima Directa'!AC13/'Gen. Prima Directa'!$AQ13,'Gen. Prima Directa'!AC13/'Gen. Prima Directa'!AC$49),"")</f>
        <v/>
      </c>
      <c r="AD13" s="64">
        <f>IFERROR(IF($C$8=$D$8,'Gen. Prima Directa'!AD13/'Gen. Prima Directa'!$AQ13,'Gen. Prima Directa'!AD13/'Gen. Prima Directa'!AD$49),"")</f>
        <v>2.3998728935897527E-2</v>
      </c>
      <c r="AE13" s="64">
        <f>IFERROR(IF($C$8=$D$8,'Gen. Prima Directa'!AE13/'Gen. Prima Directa'!$AQ13,'Gen. Prima Directa'!AE13/'Gen. Prima Directa'!AE$49),"")</f>
        <v>8.4968962797608572E-2</v>
      </c>
      <c r="AF13" s="64" t="str">
        <f>IFERROR(IF($C$8=$D$8,'Gen. Prima Directa'!AF13/'Gen. Prima Directa'!$AQ13,'Gen. Prima Directa'!AF13/'Gen. Prima Directa'!AF$49),"")</f>
        <v/>
      </c>
      <c r="AG13" s="64">
        <f>IFERROR(IF($C$8=$D$8,'Gen. Prima Directa'!AG13/'Gen. Prima Directa'!$AQ13,'Gen. Prima Directa'!AG13/'Gen. Prima Directa'!AG$49),"")</f>
        <v>0.25573836148922241</v>
      </c>
      <c r="AH13" s="64">
        <f>IFERROR(IF($C$8=$D$8,'Gen. Prima Directa'!AH13/'Gen. Prima Directa'!$AQ13,'Gen. Prima Directa'!AH13/'Gen. Prima Directa'!AH$49),"")</f>
        <v>0.16405846190680742</v>
      </c>
      <c r="AI13" s="64" t="str">
        <f>IFERROR(IF($C$8=$D$8,'Gen. Prima Directa'!AI13/'Gen. Prima Directa'!$AQ13,'Gen. Prima Directa'!AI13/'Gen. Prima Directa'!AI$49),"")</f>
        <v/>
      </c>
      <c r="AJ13" s="64" t="str">
        <f>IFERROR(IF($C$8=$D$8,'Gen. Prima Directa'!AJ13/'Gen. Prima Directa'!$AQ13,'Gen. Prima Directa'!AJ13/'Gen. Prima Directa'!AJ$49),"")</f>
        <v/>
      </c>
      <c r="AK13" s="64" t="str">
        <f>IFERROR(IF($C$8=$D$8,'Gen. Prima Directa'!AK13/'Gen. Prima Directa'!$AQ13,'Gen. Prima Directa'!AK13/'Gen. Prima Directa'!AK$49),"")</f>
        <v/>
      </c>
      <c r="AL13" s="64" t="str">
        <f>IFERROR(IF($C$8=$D$8,'Gen. Prima Directa'!AL13/'Gen. Prima Directa'!$AQ13,'Gen. Prima Directa'!AL13/'Gen. Prima Directa'!AL$49),"")</f>
        <v/>
      </c>
      <c r="AM13" s="64" t="str">
        <f>IFERROR(IF($C$8=$D$8,'Gen. Prima Directa'!AM13/'Gen. Prima Directa'!$AQ13,'Gen. Prima Directa'!AM13/'Gen. Prima Directa'!AM$49),"")</f>
        <v/>
      </c>
      <c r="AN13" s="64" t="str">
        <f>IFERROR(IF($C$8=$D$8,'Gen. Prima Directa'!AN13/'Gen. Prima Directa'!$AQ13,'Gen. Prima Directa'!AN13/'Gen. Prima Directa'!AN$49),"")</f>
        <v/>
      </c>
      <c r="AO13" s="64" t="str">
        <f>IFERROR(IF($C$8=$D$8,'Gen. Prima Directa'!AO13/'Gen. Prima Directa'!$AQ13,'Gen. Prima Directa'!AO13/'Gen. Prima Directa'!AO$49),"")</f>
        <v/>
      </c>
      <c r="AP13" s="64" t="str">
        <f>IFERROR(IF($C$8=$D$8,'Gen. Prima Directa'!AP13/'Gen. Prima Directa'!$AQ13,'Gen. Prima Directa'!AP13/'Gen. Prima Directa'!AP$49),"")</f>
        <v/>
      </c>
      <c r="AQ13" s="64">
        <f>IFERROR(IF($C$8=$D$8,'Gen. Prima Directa'!AQ13/'Gen. Prima Directa'!$AQ13,'Gen. Prima Directa'!AQ13/'Gen. Prima Directa'!AQ$49),"")</f>
        <v>1</v>
      </c>
    </row>
    <row r="14" spans="2:43" x14ac:dyDescent="0.2">
      <c r="B14" s="62" t="str">
        <f>'Datos Generales'!B251</f>
        <v>3. Otros Riesgos Adicionales a Incendio</v>
      </c>
      <c r="C14" s="64" t="str">
        <f>IFERROR(IF($C$8=$D$8,'Gen. Prima Directa'!C14/'Gen. Prima Directa'!$AQ14,'Gen. Prima Directa'!C14/'Gen. Prima Directa'!C$49),"")</f>
        <v/>
      </c>
      <c r="D14" s="64" t="str">
        <f>IFERROR(IF($C$8=$D$8,'Gen. Prima Directa'!D14/'Gen. Prima Directa'!$AQ14,'Gen. Prima Directa'!D14/'Gen. Prima Directa'!D$49),"")</f>
        <v/>
      </c>
      <c r="E14" s="64">
        <f>IFERROR(IF($C$8=$D$8,'Gen. Prima Directa'!E14/'Gen. Prima Directa'!$AQ14,'Gen. Prima Directa'!E14/'Gen. Prima Directa'!E$49),"")</f>
        <v>1.7243384844152634E-2</v>
      </c>
      <c r="F14" s="64">
        <f>IFERROR(IF($C$8=$D$8,'Gen. Prima Directa'!F14/'Gen. Prima Directa'!$AQ14,'Gen. Prima Directa'!F14/'Gen. Prima Directa'!F$49),"")</f>
        <v>1.3456504988719815E-2</v>
      </c>
      <c r="G14" s="64" t="str">
        <f>IFERROR(IF($C$8=$D$8,'Gen. Prima Directa'!G14/'Gen. Prima Directa'!$AQ14,'Gen. Prima Directa'!G14/'Gen. Prima Directa'!G$49),"")</f>
        <v/>
      </c>
      <c r="H14" s="64">
        <f>IFERROR(IF($C$8=$D$8,'Gen. Prima Directa'!H14/'Gen. Prima Directa'!$AQ14,'Gen. Prima Directa'!H14/'Gen. Prima Directa'!H$49),"")</f>
        <v>1.0544304713259005E-2</v>
      </c>
      <c r="I14" s="64">
        <f>IFERROR(IF($C$8=$D$8,'Gen. Prima Directa'!I14/'Gen. Prima Directa'!$AQ14,'Gen. Prima Directa'!I14/'Gen. Prima Directa'!I$49),"")</f>
        <v>0.10675856718616403</v>
      </c>
      <c r="J14" s="64" t="str">
        <f>IFERROR(IF($C$8=$D$8,'Gen. Prima Directa'!J14/'Gen. Prima Directa'!$AQ14,'Gen. Prima Directa'!J14/'Gen. Prima Directa'!J$49),"")</f>
        <v/>
      </c>
      <c r="K14" s="64">
        <f>IFERROR(IF($C$8=$D$8,'Gen. Prima Directa'!K14/'Gen. Prima Directa'!$AQ14,'Gen. Prima Directa'!K14/'Gen. Prima Directa'!K$49),"")</f>
        <v>3.6685567492136049E-2</v>
      </c>
      <c r="L14" s="64">
        <f>IFERROR(IF($C$8=$D$8,'Gen. Prima Directa'!L14/'Gen. Prima Directa'!$AQ14,'Gen. Prima Directa'!L14/'Gen. Prima Directa'!L$49),"")</f>
        <v>8.5696734918532941E-3</v>
      </c>
      <c r="M14" s="64" t="str">
        <f>IFERROR(IF($C$8=$D$8,'Gen. Prima Directa'!M14/'Gen. Prima Directa'!$AQ14,'Gen. Prima Directa'!M14/'Gen. Prima Directa'!M$49),"")</f>
        <v/>
      </c>
      <c r="N14" s="64" t="str">
        <f>IFERROR(IF($C$8=$D$8,'Gen. Prima Directa'!N14/'Gen. Prima Directa'!$AQ14,'Gen. Prima Directa'!N14/'Gen. Prima Directa'!N$49),"")</f>
        <v/>
      </c>
      <c r="O14" s="64">
        <f>IFERROR(IF($C$8=$D$8,'Gen. Prima Directa'!O14/'Gen. Prima Directa'!$AQ14,'Gen. Prima Directa'!O14/'Gen. Prima Directa'!O$49),"")</f>
        <v>2.8673423927749821E-2</v>
      </c>
      <c r="P14" s="64" t="str">
        <f>IFERROR(IF($C$8=$D$8,'Gen. Prima Directa'!P14/'Gen. Prima Directa'!$AQ14,'Gen. Prima Directa'!P14/'Gen. Prima Directa'!P$49),"")</f>
        <v/>
      </c>
      <c r="Q14" s="64">
        <f>IFERROR(IF($C$8=$D$8,'Gen. Prima Directa'!Q14/'Gen. Prima Directa'!$AQ14,'Gen. Prima Directa'!Q14/'Gen. Prima Directa'!Q$49),"")</f>
        <v>3.2291779645600621E-2</v>
      </c>
      <c r="R14" s="64" t="str">
        <f>IFERROR(IF($C$8=$D$8,'Gen. Prima Directa'!R14/'Gen. Prima Directa'!$AQ14,'Gen. Prima Directa'!R14/'Gen. Prima Directa'!R$49),"")</f>
        <v/>
      </c>
      <c r="S14" s="64">
        <f>IFERROR(IF($C$8=$D$8,'Gen. Prima Directa'!S14/'Gen. Prima Directa'!$AQ14,'Gen. Prima Directa'!S14/'Gen. Prima Directa'!S$49),"")</f>
        <v>9.7741543177493149E-3</v>
      </c>
      <c r="T14" s="64" t="str">
        <f>IFERROR(IF($C$8=$D$8,'Gen. Prima Directa'!T14/'Gen. Prima Directa'!$AQ14,'Gen. Prima Directa'!T14/'Gen. Prima Directa'!T$49),"")</f>
        <v/>
      </c>
      <c r="U14" s="64">
        <f>IFERROR(IF($C$8=$D$8,'Gen. Prima Directa'!U14/'Gen. Prima Directa'!$AQ14,'Gen. Prima Directa'!U14/'Gen. Prima Directa'!U$49),"")</f>
        <v>4.8154789666031102E-2</v>
      </c>
      <c r="V14" s="64">
        <f>IFERROR(IF($C$8=$D$8,'Gen. Prima Directa'!V14/'Gen. Prima Directa'!$AQ14,'Gen. Prima Directa'!V14/'Gen. Prima Directa'!V$49),"")</f>
        <v>1.3642839621891777E-3</v>
      </c>
      <c r="W14" s="64">
        <f>IFERROR(IF($C$8=$D$8,'Gen. Prima Directa'!W14/'Gen. Prima Directa'!$AQ14,'Gen. Prima Directa'!W14/'Gen. Prima Directa'!W$49),"")</f>
        <v>1.5743249791463662E-3</v>
      </c>
      <c r="X14" s="64" t="str">
        <f>IFERROR(IF($C$8=$D$8,'Gen. Prima Directa'!X14/'Gen. Prima Directa'!$AQ14,'Gen. Prima Directa'!X14/'Gen. Prima Directa'!X$49),"")</f>
        <v/>
      </c>
      <c r="Y14" s="64">
        <f>IFERROR(IF($C$8=$D$8,'Gen. Prima Directa'!Y14/'Gen. Prima Directa'!$AQ14,'Gen. Prima Directa'!Y14/'Gen. Prima Directa'!Y$49),"")</f>
        <v>2.5476378553854089E-3</v>
      </c>
      <c r="Z14" s="64">
        <f>IFERROR(IF($C$8=$D$8,'Gen. Prima Directa'!Z14/'Gen. Prima Directa'!$AQ14,'Gen. Prima Directa'!Z14/'Gen. Prima Directa'!Z$49),"")</f>
        <v>6.9178421491396858E-2</v>
      </c>
      <c r="AA14" s="64">
        <f>IFERROR(IF($C$8=$D$8,'Gen. Prima Directa'!AA14/'Gen. Prima Directa'!$AQ14,'Gen. Prima Directa'!AA14/'Gen. Prima Directa'!AA$49),"")</f>
        <v>3.7217794232764999E-3</v>
      </c>
      <c r="AB14" s="64" t="str">
        <f>IFERROR(IF($C$8=$D$8,'Gen. Prima Directa'!AB14/'Gen. Prima Directa'!$AQ14,'Gen. Prima Directa'!AB14/'Gen. Prima Directa'!AB$49),"")</f>
        <v/>
      </c>
      <c r="AC14" s="64" t="str">
        <f>IFERROR(IF($C$8=$D$8,'Gen. Prima Directa'!AC14/'Gen. Prima Directa'!$AQ14,'Gen. Prima Directa'!AC14/'Gen. Prima Directa'!AC$49),"")</f>
        <v/>
      </c>
      <c r="AD14" s="64">
        <f>IFERROR(IF($C$8=$D$8,'Gen. Prima Directa'!AD14/'Gen. Prima Directa'!$AQ14,'Gen. Prima Directa'!AD14/'Gen. Prima Directa'!AD$49),"")</f>
        <v>0.12214327327675165</v>
      </c>
      <c r="AE14" s="64">
        <f>IFERROR(IF($C$8=$D$8,'Gen. Prima Directa'!AE14/'Gen. Prima Directa'!$AQ14,'Gen. Prima Directa'!AE14/'Gen. Prima Directa'!AE$49),"")</f>
        <v>5.3108809722123104E-2</v>
      </c>
      <c r="AF14" s="64" t="str">
        <f>IFERROR(IF($C$8=$D$8,'Gen. Prima Directa'!AF14/'Gen. Prima Directa'!$AQ14,'Gen. Prima Directa'!AF14/'Gen. Prima Directa'!AF$49),"")</f>
        <v/>
      </c>
      <c r="AG14" s="64">
        <f>IFERROR(IF($C$8=$D$8,'Gen. Prima Directa'!AG14/'Gen. Prima Directa'!$AQ14,'Gen. Prima Directa'!AG14/'Gen. Prima Directa'!AG$49),"")</f>
        <v>0.18531046826003864</v>
      </c>
      <c r="AH14" s="64">
        <f>IFERROR(IF($C$8=$D$8,'Gen. Prima Directa'!AH14/'Gen. Prima Directa'!$AQ14,'Gen. Prima Directa'!AH14/'Gen. Prima Directa'!AH$49),"")</f>
        <v>0.18495720629233756</v>
      </c>
      <c r="AI14" s="64" t="str">
        <f>IFERROR(IF($C$8=$D$8,'Gen. Prima Directa'!AI14/'Gen. Prima Directa'!$AQ14,'Gen. Prima Directa'!AI14/'Gen. Prima Directa'!AI$49),"")</f>
        <v/>
      </c>
      <c r="AJ14" s="64">
        <f>IFERROR(IF($C$8=$D$8,'Gen. Prima Directa'!AJ14/'Gen. Prima Directa'!$AQ14,'Gen. Prima Directa'!AJ14/'Gen. Prima Directa'!AJ$49),"")</f>
        <v>6.3941644463939087E-2</v>
      </c>
      <c r="AK14" s="64" t="str">
        <f>IFERROR(IF($C$8=$D$8,'Gen. Prima Directa'!AK14/'Gen. Prima Directa'!$AQ14,'Gen. Prima Directa'!AK14/'Gen. Prima Directa'!AK$49),"")</f>
        <v/>
      </c>
      <c r="AL14" s="64" t="str">
        <f>IFERROR(IF($C$8=$D$8,'Gen. Prima Directa'!AL14/'Gen. Prima Directa'!$AQ14,'Gen. Prima Directa'!AL14/'Gen. Prima Directa'!AL$49),"")</f>
        <v/>
      </c>
      <c r="AM14" s="64" t="str">
        <f>IFERROR(IF($C$8=$D$8,'Gen. Prima Directa'!AM14/'Gen. Prima Directa'!$AQ14,'Gen. Prima Directa'!AM14/'Gen. Prima Directa'!AM$49),"")</f>
        <v/>
      </c>
      <c r="AN14" s="64" t="str">
        <f>IFERROR(IF($C$8=$D$8,'Gen. Prima Directa'!AN14/'Gen. Prima Directa'!$AQ14,'Gen. Prima Directa'!AN14/'Gen. Prima Directa'!AN$49),"")</f>
        <v/>
      </c>
      <c r="AO14" s="64" t="str">
        <f>IFERROR(IF($C$8=$D$8,'Gen. Prima Directa'!AO14/'Gen. Prima Directa'!$AQ14,'Gen. Prima Directa'!AO14/'Gen. Prima Directa'!AO$49),"")</f>
        <v/>
      </c>
      <c r="AP14" s="64" t="str">
        <f>IFERROR(IF($C$8=$D$8,'Gen. Prima Directa'!AP14/'Gen. Prima Directa'!$AQ14,'Gen. Prima Directa'!AP14/'Gen. Prima Directa'!AP$49),"")</f>
        <v/>
      </c>
      <c r="AQ14" s="64">
        <f>IFERROR(IF($C$8=$D$8,'Gen. Prima Directa'!AQ14/'Gen. Prima Directa'!$AQ14,'Gen. Prima Directa'!AQ14/'Gen. Prima Directa'!AQ$49),"")</f>
        <v>1</v>
      </c>
    </row>
    <row r="15" spans="2:43" x14ac:dyDescent="0.2">
      <c r="B15" s="62" t="str">
        <f>'Datos Generales'!B252</f>
        <v>4. Terremoto y Maremoto</v>
      </c>
      <c r="C15" s="64">
        <f>IFERROR(IF($C$8=$D$8,'Gen. Prima Directa'!C15/'Gen. Prima Directa'!$AQ15,'Gen. Prima Directa'!C15/'Gen. Prima Directa'!C$49),"")</f>
        <v>8.9370858067545325E-4</v>
      </c>
      <c r="D15" s="64" t="str">
        <f>IFERROR(IF($C$8=$D$8,'Gen. Prima Directa'!D15/'Gen. Prima Directa'!$AQ15,'Gen. Prima Directa'!D15/'Gen. Prima Directa'!D$49),"")</f>
        <v/>
      </c>
      <c r="E15" s="64">
        <f>IFERROR(IF($C$8=$D$8,'Gen. Prima Directa'!E15/'Gen. Prima Directa'!$AQ15,'Gen. Prima Directa'!E15/'Gen. Prima Directa'!E$49),"")</f>
        <v>6.9115985543238098E-2</v>
      </c>
      <c r="F15" s="64">
        <f>IFERROR(IF($C$8=$D$8,'Gen. Prima Directa'!F15/'Gen. Prima Directa'!$AQ15,'Gen. Prima Directa'!F15/'Gen. Prima Directa'!F$49),"")</f>
        <v>4.0154445007775652E-3</v>
      </c>
      <c r="G15" s="64" t="str">
        <f>IFERROR(IF($C$8=$D$8,'Gen. Prima Directa'!G15/'Gen. Prima Directa'!$AQ15,'Gen. Prima Directa'!G15/'Gen. Prima Directa'!G$49),"")</f>
        <v/>
      </c>
      <c r="H15" s="64">
        <f>IFERROR(IF($C$8=$D$8,'Gen. Prima Directa'!H15/'Gen. Prima Directa'!$AQ15,'Gen. Prima Directa'!H15/'Gen. Prima Directa'!H$49),"")</f>
        <v>1.9653985628026966E-2</v>
      </c>
      <c r="I15" s="64">
        <f>IFERROR(IF($C$8=$D$8,'Gen. Prima Directa'!I15/'Gen. Prima Directa'!$AQ15,'Gen. Prima Directa'!I15/'Gen. Prima Directa'!I$49),"")</f>
        <v>7.4916359985932449E-2</v>
      </c>
      <c r="J15" s="64" t="str">
        <f>IFERROR(IF($C$8=$D$8,'Gen. Prima Directa'!J15/'Gen. Prima Directa'!$AQ15,'Gen. Prima Directa'!J15/'Gen. Prima Directa'!J$49),"")</f>
        <v/>
      </c>
      <c r="K15" s="64">
        <f>IFERROR(IF($C$8=$D$8,'Gen. Prima Directa'!K15/'Gen. Prima Directa'!$AQ15,'Gen. Prima Directa'!K15/'Gen. Prima Directa'!K$49),"")</f>
        <v>1.5664984588957535E-2</v>
      </c>
      <c r="L15" s="64">
        <f>IFERROR(IF($C$8=$D$8,'Gen. Prima Directa'!L15/'Gen. Prima Directa'!$AQ15,'Gen. Prima Directa'!L15/'Gen. Prima Directa'!L$49),"")</f>
        <v>5.8972940862120739E-3</v>
      </c>
      <c r="M15" s="64" t="str">
        <f>IFERROR(IF($C$8=$D$8,'Gen. Prima Directa'!M15/'Gen. Prima Directa'!$AQ15,'Gen. Prima Directa'!M15/'Gen. Prima Directa'!M$49),"")</f>
        <v/>
      </c>
      <c r="N15" s="64">
        <f>IFERROR(IF($C$8=$D$8,'Gen. Prima Directa'!N15/'Gen. Prima Directa'!$AQ15,'Gen. Prima Directa'!N15/'Gen. Prima Directa'!N$49),"")</f>
        <v>-5.5742459836041749E-3</v>
      </c>
      <c r="O15" s="64">
        <f>IFERROR(IF($C$8=$D$8,'Gen. Prima Directa'!O15/'Gen. Prima Directa'!$AQ15,'Gen. Prima Directa'!O15/'Gen. Prima Directa'!O$49),"")</f>
        <v>8.8364949082038423E-3</v>
      </c>
      <c r="P15" s="64" t="str">
        <f>IFERROR(IF($C$8=$D$8,'Gen. Prima Directa'!P15/'Gen. Prima Directa'!$AQ15,'Gen. Prima Directa'!P15/'Gen. Prima Directa'!P$49),"")</f>
        <v/>
      </c>
      <c r="Q15" s="64">
        <f>IFERROR(IF($C$8=$D$8,'Gen. Prima Directa'!Q15/'Gen. Prima Directa'!$AQ15,'Gen. Prima Directa'!Q15/'Gen. Prima Directa'!Q$49),"")</f>
        <v>4.293310847479586E-2</v>
      </c>
      <c r="R15" s="64" t="str">
        <f>IFERROR(IF($C$8=$D$8,'Gen. Prima Directa'!R15/'Gen. Prima Directa'!$AQ15,'Gen. Prima Directa'!R15/'Gen. Prima Directa'!R$49),"")</f>
        <v/>
      </c>
      <c r="S15" s="64">
        <f>IFERROR(IF($C$8=$D$8,'Gen. Prima Directa'!S15/'Gen. Prima Directa'!$AQ15,'Gen. Prima Directa'!S15/'Gen. Prima Directa'!S$49),"")</f>
        <v>0.18301193679903927</v>
      </c>
      <c r="T15" s="64" t="str">
        <f>IFERROR(IF($C$8=$D$8,'Gen. Prima Directa'!T15/'Gen. Prima Directa'!$AQ15,'Gen. Prima Directa'!T15/'Gen. Prima Directa'!T$49),"")</f>
        <v/>
      </c>
      <c r="U15" s="64">
        <f>IFERROR(IF($C$8=$D$8,'Gen. Prima Directa'!U15/'Gen. Prima Directa'!$AQ15,'Gen. Prima Directa'!U15/'Gen. Prima Directa'!U$49),"")</f>
        <v>0.12595570382825441</v>
      </c>
      <c r="V15" s="64">
        <f>IFERROR(IF($C$8=$D$8,'Gen. Prima Directa'!V15/'Gen. Prima Directa'!$AQ15,'Gen. Prima Directa'!V15/'Gen. Prima Directa'!V$49),"")</f>
        <v>6.9565442477863906E-3</v>
      </c>
      <c r="W15" s="64">
        <f>IFERROR(IF($C$8=$D$8,'Gen. Prima Directa'!W15/'Gen. Prima Directa'!$AQ15,'Gen. Prima Directa'!W15/'Gen. Prima Directa'!W$49),"")</f>
        <v>1.0175579596409625E-2</v>
      </c>
      <c r="X15" s="64" t="str">
        <f>IFERROR(IF($C$8=$D$8,'Gen. Prima Directa'!X15/'Gen. Prima Directa'!$AQ15,'Gen. Prima Directa'!X15/'Gen. Prima Directa'!X$49),"")</f>
        <v/>
      </c>
      <c r="Y15" s="64">
        <f>IFERROR(IF($C$8=$D$8,'Gen. Prima Directa'!Y15/'Gen. Prima Directa'!$AQ15,'Gen. Prima Directa'!Y15/'Gen. Prima Directa'!Y$49),"")</f>
        <v>4.5723731446041154E-3</v>
      </c>
      <c r="Z15" s="64">
        <f>IFERROR(IF($C$8=$D$8,'Gen. Prima Directa'!Z15/'Gen. Prima Directa'!$AQ15,'Gen. Prima Directa'!Z15/'Gen. Prima Directa'!Z$49),"")</f>
        <v>1.2307417075266305E-2</v>
      </c>
      <c r="AA15" s="64">
        <f>IFERROR(IF($C$8=$D$8,'Gen. Prima Directa'!AA15/'Gen. Prima Directa'!$AQ15,'Gen. Prima Directa'!AA15/'Gen. Prima Directa'!AA$49),"")</f>
        <v>3.1185568962206124E-2</v>
      </c>
      <c r="AB15" s="64" t="str">
        <f>IFERROR(IF($C$8=$D$8,'Gen. Prima Directa'!AB15/'Gen. Prima Directa'!$AQ15,'Gen. Prima Directa'!AB15/'Gen. Prima Directa'!AB$49),"")</f>
        <v/>
      </c>
      <c r="AC15" s="64" t="str">
        <f>IFERROR(IF($C$8=$D$8,'Gen. Prima Directa'!AC15/'Gen. Prima Directa'!$AQ15,'Gen. Prima Directa'!AC15/'Gen. Prima Directa'!AC$49),"")</f>
        <v/>
      </c>
      <c r="AD15" s="64">
        <f>IFERROR(IF($C$8=$D$8,'Gen. Prima Directa'!AD15/'Gen. Prima Directa'!$AQ15,'Gen. Prima Directa'!AD15/'Gen. Prima Directa'!AD$49),"")</f>
        <v>0.12381353023989314</v>
      </c>
      <c r="AE15" s="64">
        <f>IFERROR(IF($C$8=$D$8,'Gen. Prima Directa'!AE15/'Gen. Prima Directa'!$AQ15,'Gen. Prima Directa'!AE15/'Gen. Prima Directa'!AE$49),"")</f>
        <v>9.3449153263005132E-3</v>
      </c>
      <c r="AF15" s="64" t="str">
        <f>IFERROR(IF($C$8=$D$8,'Gen. Prima Directa'!AF15/'Gen. Prima Directa'!$AQ15,'Gen. Prima Directa'!AF15/'Gen. Prima Directa'!AF$49),"")</f>
        <v/>
      </c>
      <c r="AG15" s="64">
        <f>IFERROR(IF($C$8=$D$8,'Gen. Prima Directa'!AG15/'Gen. Prima Directa'!$AQ15,'Gen. Prima Directa'!AG15/'Gen. Prima Directa'!AG$49),"")</f>
        <v>0.19135650587311814</v>
      </c>
      <c r="AH15" s="64">
        <f>IFERROR(IF($C$8=$D$8,'Gen. Prima Directa'!AH15/'Gen. Prima Directa'!$AQ15,'Gen. Prima Directa'!AH15/'Gen. Prima Directa'!AH$49),"")</f>
        <v>3.6276370976761521E-2</v>
      </c>
      <c r="AI15" s="64">
        <f>IFERROR(IF($C$8=$D$8,'Gen. Prima Directa'!AI15/'Gen. Prima Directa'!$AQ15,'Gen. Prima Directa'!AI15/'Gen. Prima Directa'!AI$49),"")</f>
        <v>8.4610141348308104E-5</v>
      </c>
      <c r="AJ15" s="64">
        <f>IFERROR(IF($C$8=$D$8,'Gen. Prima Directa'!AJ15/'Gen. Prima Directa'!$AQ15,'Gen. Prima Directa'!AJ15/'Gen. Prima Directa'!AJ$49),"")</f>
        <v>2.860582347579637E-2</v>
      </c>
      <c r="AK15" s="64" t="str">
        <f>IFERROR(IF($C$8=$D$8,'Gen. Prima Directa'!AK15/'Gen. Prima Directa'!$AQ15,'Gen. Prima Directa'!AK15/'Gen. Prima Directa'!AK$49),"")</f>
        <v/>
      </c>
      <c r="AL15" s="64" t="str">
        <f>IFERROR(IF($C$8=$D$8,'Gen. Prima Directa'!AL15/'Gen. Prima Directa'!$AQ15,'Gen. Prima Directa'!AL15/'Gen. Prima Directa'!AL$49),"")</f>
        <v/>
      </c>
      <c r="AM15" s="64" t="str">
        <f>IFERROR(IF($C$8=$D$8,'Gen. Prima Directa'!AM15/'Gen. Prima Directa'!$AQ15,'Gen. Prima Directa'!AM15/'Gen. Prima Directa'!AM$49),"")</f>
        <v/>
      </c>
      <c r="AN15" s="64" t="str">
        <f>IFERROR(IF($C$8=$D$8,'Gen. Prima Directa'!AN15/'Gen. Prima Directa'!$AQ15,'Gen. Prima Directa'!AN15/'Gen. Prima Directa'!AN$49),"")</f>
        <v/>
      </c>
      <c r="AO15" s="64" t="str">
        <f>IFERROR(IF($C$8=$D$8,'Gen. Prima Directa'!AO15/'Gen. Prima Directa'!$AQ15,'Gen. Prima Directa'!AO15/'Gen. Prima Directa'!AO$49),"")</f>
        <v/>
      </c>
      <c r="AP15" s="64" t="str">
        <f>IFERROR(IF($C$8=$D$8,'Gen. Prima Directa'!AP15/'Gen. Prima Directa'!$AQ15,'Gen. Prima Directa'!AP15/'Gen. Prima Directa'!AP$49),"")</f>
        <v/>
      </c>
      <c r="AQ15" s="64">
        <f>IFERROR(IF($C$8=$D$8,'Gen. Prima Directa'!AQ15/'Gen. Prima Directa'!$AQ15,'Gen. Prima Directa'!AQ15/'Gen. Prima Directa'!AQ$49),"")</f>
        <v>1</v>
      </c>
    </row>
    <row r="16" spans="2:43" x14ac:dyDescent="0.2">
      <c r="B16" s="62" t="str">
        <f>'Datos Generales'!B253</f>
        <v>5. Pérdida de Beneficios por Terremoto</v>
      </c>
      <c r="C16" s="64" t="str">
        <f>IFERROR(IF($C$8=$D$8,'Gen. Prima Directa'!C16/'Gen. Prima Directa'!$AQ16,'Gen. Prima Directa'!C16/'Gen. Prima Directa'!C$49),"")</f>
        <v/>
      </c>
      <c r="D16" s="64" t="str">
        <f>IFERROR(IF($C$8=$D$8,'Gen. Prima Directa'!D16/'Gen. Prima Directa'!$AQ16,'Gen. Prima Directa'!D16/'Gen. Prima Directa'!D$49),"")</f>
        <v/>
      </c>
      <c r="E16" s="64">
        <f>IFERROR(IF($C$8=$D$8,'Gen. Prima Directa'!E16/'Gen. Prima Directa'!$AQ16,'Gen. Prima Directa'!E16/'Gen. Prima Directa'!E$49),"")</f>
        <v>6.2271520248448039E-4</v>
      </c>
      <c r="F16" s="64">
        <f>IFERROR(IF($C$8=$D$8,'Gen. Prima Directa'!F16/'Gen. Prima Directa'!$AQ16,'Gen. Prima Directa'!F16/'Gen. Prima Directa'!F$49),"")</f>
        <v>8.1318911424392213E-5</v>
      </c>
      <c r="G16" s="64" t="str">
        <f>IFERROR(IF($C$8=$D$8,'Gen. Prima Directa'!G16/'Gen. Prima Directa'!$AQ16,'Gen. Prima Directa'!G16/'Gen. Prima Directa'!G$49),"")</f>
        <v/>
      </c>
      <c r="H16" s="64" t="str">
        <f>IFERROR(IF($C$8=$D$8,'Gen. Prima Directa'!H16/'Gen. Prima Directa'!$AQ16,'Gen. Prima Directa'!H16/'Gen. Prima Directa'!H$49),"")</f>
        <v/>
      </c>
      <c r="I16" s="64">
        <f>IFERROR(IF($C$8=$D$8,'Gen. Prima Directa'!I16/'Gen. Prima Directa'!$AQ16,'Gen. Prima Directa'!I16/'Gen. Prima Directa'!I$49),"")</f>
        <v>7.2279454315700181E-2</v>
      </c>
      <c r="J16" s="64" t="str">
        <f>IFERROR(IF($C$8=$D$8,'Gen. Prima Directa'!J16/'Gen. Prima Directa'!$AQ16,'Gen. Prima Directa'!J16/'Gen. Prima Directa'!J$49),"")</f>
        <v/>
      </c>
      <c r="K16" s="64">
        <f>IFERROR(IF($C$8=$D$8,'Gen. Prima Directa'!K16/'Gen. Prima Directa'!$AQ16,'Gen. Prima Directa'!K16/'Gen. Prima Directa'!K$49),"")</f>
        <v>8.4140052120730748E-3</v>
      </c>
      <c r="L16" s="64">
        <f>IFERROR(IF($C$8=$D$8,'Gen. Prima Directa'!L16/'Gen. Prima Directa'!$AQ16,'Gen. Prima Directa'!L16/'Gen. Prima Directa'!L$49),"")</f>
        <v>9.6761685468928248E-4</v>
      </c>
      <c r="M16" s="64" t="str">
        <f>IFERROR(IF($C$8=$D$8,'Gen. Prima Directa'!M16/'Gen. Prima Directa'!$AQ16,'Gen. Prima Directa'!M16/'Gen. Prima Directa'!M$49),"")</f>
        <v/>
      </c>
      <c r="N16" s="64">
        <f>IFERROR(IF($C$8=$D$8,'Gen. Prima Directa'!N16/'Gen. Prima Directa'!$AQ16,'Gen. Prima Directa'!N16/'Gen. Prima Directa'!N$49),"")</f>
        <v>4.2601570252541354E-2</v>
      </c>
      <c r="O16" s="64">
        <f>IFERROR(IF($C$8=$D$8,'Gen. Prima Directa'!O16/'Gen. Prima Directa'!$AQ16,'Gen. Prima Directa'!O16/'Gen. Prima Directa'!O$49),"")</f>
        <v>7.6793201238580851E-3</v>
      </c>
      <c r="P16" s="64" t="str">
        <f>IFERROR(IF($C$8=$D$8,'Gen. Prima Directa'!P16/'Gen. Prima Directa'!$AQ16,'Gen. Prima Directa'!P16/'Gen. Prima Directa'!P$49),"")</f>
        <v/>
      </c>
      <c r="Q16" s="64">
        <f>IFERROR(IF($C$8=$D$8,'Gen. Prima Directa'!Q16/'Gen. Prima Directa'!$AQ16,'Gen. Prima Directa'!Q16/'Gen. Prima Directa'!Q$49),"")</f>
        <v>0.1085352564004825</v>
      </c>
      <c r="R16" s="64" t="str">
        <f>IFERROR(IF($C$8=$D$8,'Gen. Prima Directa'!R16/'Gen. Prima Directa'!$AQ16,'Gen. Prima Directa'!R16/'Gen. Prima Directa'!R$49),"")</f>
        <v/>
      </c>
      <c r="S16" s="64">
        <f>IFERROR(IF($C$8=$D$8,'Gen. Prima Directa'!S16/'Gen. Prima Directa'!$AQ16,'Gen. Prima Directa'!S16/'Gen. Prima Directa'!S$49),"")</f>
        <v>1.3175618432276165E-2</v>
      </c>
      <c r="T16" s="64" t="str">
        <f>IFERROR(IF($C$8=$D$8,'Gen. Prima Directa'!T16/'Gen. Prima Directa'!$AQ16,'Gen. Prima Directa'!T16/'Gen. Prima Directa'!T$49),"")</f>
        <v/>
      </c>
      <c r="U16" s="64">
        <f>IFERROR(IF($C$8=$D$8,'Gen. Prima Directa'!U16/'Gen. Prima Directa'!$AQ16,'Gen. Prima Directa'!U16/'Gen. Prima Directa'!U$49),"")</f>
        <v>0.19904539417113862</v>
      </c>
      <c r="V16" s="64" t="str">
        <f>IFERROR(IF($C$8=$D$8,'Gen. Prima Directa'!V16/'Gen. Prima Directa'!$AQ16,'Gen. Prima Directa'!V16/'Gen. Prima Directa'!V$49),"")</f>
        <v/>
      </c>
      <c r="W16" s="64">
        <f>IFERROR(IF($C$8=$D$8,'Gen. Prima Directa'!W16/'Gen. Prima Directa'!$AQ16,'Gen. Prima Directa'!W16/'Gen. Prima Directa'!W$49),"")</f>
        <v>7.2263581489720235E-3</v>
      </c>
      <c r="X16" s="64" t="str">
        <f>IFERROR(IF($C$8=$D$8,'Gen. Prima Directa'!X16/'Gen. Prima Directa'!$AQ16,'Gen. Prima Directa'!X16/'Gen. Prima Directa'!X$49),"")</f>
        <v/>
      </c>
      <c r="Y16" s="64">
        <f>IFERROR(IF($C$8=$D$8,'Gen. Prima Directa'!Y16/'Gen. Prima Directa'!$AQ16,'Gen. Prima Directa'!Y16/'Gen. Prima Directa'!Y$49),"")</f>
        <v>1.0584750999538437E-3</v>
      </c>
      <c r="Z16" s="64">
        <f>IFERROR(IF($C$8=$D$8,'Gen. Prima Directa'!Z16/'Gen. Prima Directa'!$AQ16,'Gen. Prima Directa'!Z16/'Gen. Prima Directa'!Z$49),"")</f>
        <v>3.0282146128050857E-2</v>
      </c>
      <c r="AA16" s="64">
        <f>IFERROR(IF($C$8=$D$8,'Gen. Prima Directa'!AA16/'Gen. Prima Directa'!$AQ16,'Gen. Prima Directa'!AA16/'Gen. Prima Directa'!AA$49),"")</f>
        <v>3.2445463745722648E-3</v>
      </c>
      <c r="AB16" s="64" t="str">
        <f>IFERROR(IF($C$8=$D$8,'Gen. Prima Directa'!AB16/'Gen. Prima Directa'!$AQ16,'Gen. Prima Directa'!AB16/'Gen. Prima Directa'!AB$49),"")</f>
        <v/>
      </c>
      <c r="AC16" s="64" t="str">
        <f>IFERROR(IF($C$8=$D$8,'Gen. Prima Directa'!AC16/'Gen. Prima Directa'!$AQ16,'Gen. Prima Directa'!AC16/'Gen. Prima Directa'!AC$49),"")</f>
        <v/>
      </c>
      <c r="AD16" s="64">
        <f>IFERROR(IF($C$8=$D$8,'Gen. Prima Directa'!AD16/'Gen. Prima Directa'!$AQ16,'Gen. Prima Directa'!AD16/'Gen. Prima Directa'!AD$49),"")</f>
        <v>1.4836322624336418E-2</v>
      </c>
      <c r="AE16" s="64">
        <f>IFERROR(IF($C$8=$D$8,'Gen. Prima Directa'!AE16/'Gen. Prima Directa'!$AQ16,'Gen. Prima Directa'!AE16/'Gen. Prima Directa'!AE$49),"")</f>
        <v>0.1310603602912562</v>
      </c>
      <c r="AF16" s="64" t="str">
        <f>IFERROR(IF($C$8=$D$8,'Gen. Prima Directa'!AF16/'Gen. Prima Directa'!$AQ16,'Gen. Prima Directa'!AF16/'Gen. Prima Directa'!AF$49),"")</f>
        <v/>
      </c>
      <c r="AG16" s="64">
        <f>IFERROR(IF($C$8=$D$8,'Gen. Prima Directa'!AG16/'Gen. Prima Directa'!$AQ16,'Gen. Prima Directa'!AG16/'Gen. Prima Directa'!AG$49),"")</f>
        <v>0.21315696199740514</v>
      </c>
      <c r="AH16" s="64">
        <f>IFERROR(IF($C$8=$D$8,'Gen. Prima Directa'!AH16/'Gen. Prima Directa'!$AQ16,'Gen. Prima Directa'!AH16/'Gen. Prima Directa'!AH$49),"")</f>
        <v>0.14573255945878513</v>
      </c>
      <c r="AI16" s="64" t="str">
        <f>IFERROR(IF($C$8=$D$8,'Gen. Prima Directa'!AI16/'Gen. Prima Directa'!$AQ16,'Gen. Prima Directa'!AI16/'Gen. Prima Directa'!AI$49),"")</f>
        <v/>
      </c>
      <c r="AJ16" s="64" t="str">
        <f>IFERROR(IF($C$8=$D$8,'Gen. Prima Directa'!AJ16/'Gen. Prima Directa'!$AQ16,'Gen. Prima Directa'!AJ16/'Gen. Prima Directa'!AJ$49),"")</f>
        <v/>
      </c>
      <c r="AK16" s="64" t="str">
        <f>IFERROR(IF($C$8=$D$8,'Gen. Prima Directa'!AK16/'Gen. Prima Directa'!$AQ16,'Gen. Prima Directa'!AK16/'Gen. Prima Directa'!AK$49),"")</f>
        <v/>
      </c>
      <c r="AL16" s="64" t="str">
        <f>IFERROR(IF($C$8=$D$8,'Gen. Prima Directa'!AL16/'Gen. Prima Directa'!$AQ16,'Gen. Prima Directa'!AL16/'Gen. Prima Directa'!AL$49),"")</f>
        <v/>
      </c>
      <c r="AM16" s="64" t="str">
        <f>IFERROR(IF($C$8=$D$8,'Gen. Prima Directa'!AM16/'Gen. Prima Directa'!$AQ16,'Gen. Prima Directa'!AM16/'Gen. Prima Directa'!AM$49),"")</f>
        <v/>
      </c>
      <c r="AN16" s="64" t="str">
        <f>IFERROR(IF($C$8=$D$8,'Gen. Prima Directa'!AN16/'Gen. Prima Directa'!$AQ16,'Gen. Prima Directa'!AN16/'Gen. Prima Directa'!AN$49),"")</f>
        <v/>
      </c>
      <c r="AO16" s="64" t="str">
        <f>IFERROR(IF($C$8=$D$8,'Gen. Prima Directa'!AO16/'Gen. Prima Directa'!$AQ16,'Gen. Prima Directa'!AO16/'Gen. Prima Directa'!AO$49),"")</f>
        <v/>
      </c>
      <c r="AP16" s="64" t="str">
        <f>IFERROR(IF($C$8=$D$8,'Gen. Prima Directa'!AP16/'Gen. Prima Directa'!$AQ16,'Gen. Prima Directa'!AP16/'Gen. Prima Directa'!AP$49),"")</f>
        <v/>
      </c>
      <c r="AQ16" s="64">
        <f>IFERROR(IF($C$8=$D$8,'Gen. Prima Directa'!AQ16/'Gen. Prima Directa'!$AQ16,'Gen. Prima Directa'!AQ16/'Gen. Prima Directa'!AQ$49),"")</f>
        <v>1</v>
      </c>
    </row>
    <row r="17" spans="2:43" x14ac:dyDescent="0.2">
      <c r="B17" s="62" t="str">
        <f>'Datos Generales'!B254</f>
        <v>6. Otros Riesgos de la Naturaleza</v>
      </c>
      <c r="C17" s="64" t="str">
        <f>IFERROR(IF($C$8=$D$8,'Gen. Prima Directa'!C17/'Gen. Prima Directa'!$AQ17,'Gen. Prima Directa'!C17/'Gen. Prima Directa'!C$49),"")</f>
        <v/>
      </c>
      <c r="D17" s="64" t="str">
        <f>IFERROR(IF($C$8=$D$8,'Gen. Prima Directa'!D17/'Gen. Prima Directa'!$AQ17,'Gen. Prima Directa'!D17/'Gen. Prima Directa'!D$49),"")</f>
        <v/>
      </c>
      <c r="E17" s="64">
        <f>IFERROR(IF($C$8=$D$8,'Gen. Prima Directa'!E17/'Gen. Prima Directa'!$AQ17,'Gen. Prima Directa'!E17/'Gen. Prima Directa'!E$49),"")</f>
        <v>3.1078885764391855E-3</v>
      </c>
      <c r="F17" s="64">
        <f>IFERROR(IF($C$8=$D$8,'Gen. Prima Directa'!F17/'Gen. Prima Directa'!$AQ17,'Gen. Prima Directa'!F17/'Gen. Prima Directa'!F$49),"")</f>
        <v>5.0538928826551702E-3</v>
      </c>
      <c r="G17" s="64" t="str">
        <f>IFERROR(IF($C$8=$D$8,'Gen. Prima Directa'!G17/'Gen. Prima Directa'!$AQ17,'Gen. Prima Directa'!G17/'Gen. Prima Directa'!G$49),"")</f>
        <v/>
      </c>
      <c r="H17" s="64">
        <f>IFERROR(IF($C$8=$D$8,'Gen. Prima Directa'!H17/'Gen. Prima Directa'!$AQ17,'Gen. Prima Directa'!H17/'Gen. Prima Directa'!H$49),"")</f>
        <v>2.0729775317684909E-2</v>
      </c>
      <c r="I17" s="64">
        <f>IFERROR(IF($C$8=$D$8,'Gen. Prima Directa'!I17/'Gen. Prima Directa'!$AQ17,'Gen. Prima Directa'!I17/'Gen. Prima Directa'!I$49),"")</f>
        <v>0.11854804612930915</v>
      </c>
      <c r="J17" s="64" t="str">
        <f>IFERROR(IF($C$8=$D$8,'Gen. Prima Directa'!J17/'Gen. Prima Directa'!$AQ17,'Gen. Prima Directa'!J17/'Gen. Prima Directa'!J$49),"")</f>
        <v/>
      </c>
      <c r="K17" s="64">
        <f>IFERROR(IF($C$8=$D$8,'Gen. Prima Directa'!K17/'Gen. Prima Directa'!$AQ17,'Gen. Prima Directa'!K17/'Gen. Prima Directa'!K$49),"")</f>
        <v>1.9090871112472707E-2</v>
      </c>
      <c r="L17" s="64">
        <f>IFERROR(IF($C$8=$D$8,'Gen. Prima Directa'!L17/'Gen. Prima Directa'!$AQ17,'Gen. Prima Directa'!L17/'Gen. Prima Directa'!L$49),"")</f>
        <v>2.8332317567281292E-3</v>
      </c>
      <c r="M17" s="64" t="str">
        <f>IFERROR(IF($C$8=$D$8,'Gen. Prima Directa'!M17/'Gen. Prima Directa'!$AQ17,'Gen. Prima Directa'!M17/'Gen. Prima Directa'!M$49),"")</f>
        <v/>
      </c>
      <c r="N17" s="64" t="str">
        <f>IFERROR(IF($C$8=$D$8,'Gen. Prima Directa'!N17/'Gen. Prima Directa'!$AQ17,'Gen. Prima Directa'!N17/'Gen. Prima Directa'!N$49),"")</f>
        <v/>
      </c>
      <c r="O17" s="64" t="str">
        <f>IFERROR(IF($C$8=$D$8,'Gen. Prima Directa'!O17/'Gen. Prima Directa'!$AQ17,'Gen. Prima Directa'!O17/'Gen. Prima Directa'!O$49),"")</f>
        <v/>
      </c>
      <c r="P17" s="64" t="str">
        <f>IFERROR(IF($C$8=$D$8,'Gen. Prima Directa'!P17/'Gen. Prima Directa'!$AQ17,'Gen. Prima Directa'!P17/'Gen. Prima Directa'!P$49),"")</f>
        <v/>
      </c>
      <c r="Q17" s="64">
        <f>IFERROR(IF($C$8=$D$8,'Gen. Prima Directa'!Q17/'Gen. Prima Directa'!$AQ17,'Gen. Prima Directa'!Q17/'Gen. Prima Directa'!Q$49),"")</f>
        <v>2.2155650123358541E-2</v>
      </c>
      <c r="R17" s="64" t="str">
        <f>IFERROR(IF($C$8=$D$8,'Gen. Prima Directa'!R17/'Gen. Prima Directa'!$AQ17,'Gen. Prima Directa'!R17/'Gen. Prima Directa'!R$49),"")</f>
        <v/>
      </c>
      <c r="S17" s="64">
        <f>IFERROR(IF($C$8=$D$8,'Gen. Prima Directa'!S17/'Gen. Prima Directa'!$AQ17,'Gen. Prima Directa'!S17/'Gen. Prima Directa'!S$49),"")</f>
        <v>7.8560146436231475E-3</v>
      </c>
      <c r="T17" s="64" t="str">
        <f>IFERROR(IF($C$8=$D$8,'Gen. Prima Directa'!T17/'Gen. Prima Directa'!$AQ17,'Gen. Prima Directa'!T17/'Gen. Prima Directa'!T$49),"")</f>
        <v/>
      </c>
      <c r="U17" s="64">
        <f>IFERROR(IF($C$8=$D$8,'Gen. Prima Directa'!U17/'Gen. Prima Directa'!$AQ17,'Gen. Prima Directa'!U17/'Gen. Prima Directa'!U$49),"")</f>
        <v>8.4132539248222504E-2</v>
      </c>
      <c r="V17" s="64">
        <f>IFERROR(IF($C$8=$D$8,'Gen. Prima Directa'!V17/'Gen. Prima Directa'!$AQ17,'Gen. Prima Directa'!V17/'Gen. Prima Directa'!V$49),"")</f>
        <v>4.7953836321720019E-4</v>
      </c>
      <c r="W17" s="64">
        <f>IFERROR(IF($C$8=$D$8,'Gen. Prima Directa'!W17/'Gen. Prima Directa'!$AQ17,'Gen. Prima Directa'!W17/'Gen. Prima Directa'!W$49),"")</f>
        <v>2.8398981843910189E-3</v>
      </c>
      <c r="X17" s="64" t="str">
        <f>IFERROR(IF($C$8=$D$8,'Gen. Prima Directa'!X17/'Gen. Prima Directa'!$AQ17,'Gen. Prima Directa'!X17/'Gen. Prima Directa'!X$49),"")</f>
        <v/>
      </c>
      <c r="Y17" s="64">
        <f>IFERROR(IF($C$8=$D$8,'Gen. Prima Directa'!Y17/'Gen. Prima Directa'!$AQ17,'Gen. Prima Directa'!Y17/'Gen. Prima Directa'!Y$49),"")</f>
        <v>6.2966631418547659E-3</v>
      </c>
      <c r="Z17" s="64">
        <f>IFERROR(IF($C$8=$D$8,'Gen. Prima Directa'!Z17/'Gen. Prima Directa'!$AQ17,'Gen. Prima Directa'!Z17/'Gen. Prima Directa'!Z$49),"")</f>
        <v>8.3032430541008756E-2</v>
      </c>
      <c r="AA17" s="64">
        <f>IFERROR(IF($C$8=$D$8,'Gen. Prima Directa'!AA17/'Gen. Prima Directa'!$AQ17,'Gen. Prima Directa'!AA17/'Gen. Prima Directa'!AA$49),"")</f>
        <v>2.1956249864819662E-3</v>
      </c>
      <c r="AB17" s="64" t="str">
        <f>IFERROR(IF($C$8=$D$8,'Gen. Prima Directa'!AB17/'Gen. Prima Directa'!$AQ17,'Gen. Prima Directa'!AB17/'Gen. Prima Directa'!AB$49),"")</f>
        <v/>
      </c>
      <c r="AC17" s="64" t="str">
        <f>IFERROR(IF($C$8=$D$8,'Gen. Prima Directa'!AC17/'Gen. Prima Directa'!$AQ17,'Gen. Prima Directa'!AC17/'Gen. Prima Directa'!AC$49),"")</f>
        <v/>
      </c>
      <c r="AD17" s="64">
        <f>IFERROR(IF($C$8=$D$8,'Gen. Prima Directa'!AD17/'Gen. Prima Directa'!$AQ17,'Gen. Prima Directa'!AD17/'Gen. Prima Directa'!AD$49),"")</f>
        <v>0.17494602415735613</v>
      </c>
      <c r="AE17" s="64">
        <f>IFERROR(IF($C$8=$D$8,'Gen. Prima Directa'!AE17/'Gen. Prima Directa'!$AQ17,'Gen. Prima Directa'!AE17/'Gen. Prima Directa'!AE$49),"")</f>
        <v>5.3704148680891739E-2</v>
      </c>
      <c r="AF17" s="64" t="str">
        <f>IFERROR(IF($C$8=$D$8,'Gen. Prima Directa'!AF17/'Gen. Prima Directa'!$AQ17,'Gen. Prima Directa'!AF17/'Gen. Prima Directa'!AF$49),"")</f>
        <v/>
      </c>
      <c r="AG17" s="64">
        <f>IFERROR(IF($C$8=$D$8,'Gen. Prima Directa'!AG17/'Gen. Prima Directa'!$AQ17,'Gen. Prima Directa'!AG17/'Gen. Prima Directa'!AG$49),"")</f>
        <v>0.21381796385966606</v>
      </c>
      <c r="AH17" s="64">
        <f>IFERROR(IF($C$8=$D$8,'Gen. Prima Directa'!AH17/'Gen. Prima Directa'!$AQ17,'Gen. Prima Directa'!AH17/'Gen. Prima Directa'!AH$49),"")</f>
        <v>0.11153585308497088</v>
      </c>
      <c r="AI17" s="64">
        <f>IFERROR(IF($C$8=$D$8,'Gen. Prima Directa'!AI17/'Gen. Prima Directa'!$AQ17,'Gen. Prima Directa'!AI17/'Gen. Prima Directa'!AI$49),"")</f>
        <v>1.4814283695310478E-7</v>
      </c>
      <c r="AJ17" s="64">
        <f>IFERROR(IF($C$8=$D$8,'Gen. Prima Directa'!AJ17/'Gen. Prima Directa'!$AQ17,'Gen. Prima Directa'!AJ17/'Gen. Prima Directa'!AJ$49),"")</f>
        <v>6.7643797066831088E-2</v>
      </c>
      <c r="AK17" s="64" t="str">
        <f>IFERROR(IF($C$8=$D$8,'Gen. Prima Directa'!AK17/'Gen. Prima Directa'!$AQ17,'Gen. Prima Directa'!AK17/'Gen. Prima Directa'!AK$49),"")</f>
        <v/>
      </c>
      <c r="AL17" s="64" t="str">
        <f>IFERROR(IF($C$8=$D$8,'Gen. Prima Directa'!AL17/'Gen. Prima Directa'!$AQ17,'Gen. Prima Directa'!AL17/'Gen. Prima Directa'!AL$49),"")</f>
        <v/>
      </c>
      <c r="AM17" s="64" t="str">
        <f>IFERROR(IF($C$8=$D$8,'Gen. Prima Directa'!AM17/'Gen. Prima Directa'!$AQ17,'Gen. Prima Directa'!AM17/'Gen. Prima Directa'!AM$49),"")</f>
        <v/>
      </c>
      <c r="AN17" s="64" t="str">
        <f>IFERROR(IF($C$8=$D$8,'Gen. Prima Directa'!AN17/'Gen. Prima Directa'!$AQ17,'Gen. Prima Directa'!AN17/'Gen. Prima Directa'!AN$49),"")</f>
        <v/>
      </c>
      <c r="AO17" s="64" t="str">
        <f>IFERROR(IF($C$8=$D$8,'Gen. Prima Directa'!AO17/'Gen. Prima Directa'!$AQ17,'Gen. Prima Directa'!AO17/'Gen. Prima Directa'!AO$49),"")</f>
        <v/>
      </c>
      <c r="AP17" s="64" t="str">
        <f>IFERROR(IF($C$8=$D$8,'Gen. Prima Directa'!AP17/'Gen. Prima Directa'!$AQ17,'Gen. Prima Directa'!AP17/'Gen. Prima Directa'!AP$49),"")</f>
        <v/>
      </c>
      <c r="AQ17" s="64">
        <f>IFERROR(IF($C$8=$D$8,'Gen. Prima Directa'!AQ17/'Gen. Prima Directa'!$AQ17,'Gen. Prima Directa'!AQ17/'Gen. Prima Directa'!AQ$49),"")</f>
        <v>1</v>
      </c>
    </row>
    <row r="18" spans="2:43" x14ac:dyDescent="0.2">
      <c r="B18" s="62" t="str">
        <f>'Datos Generales'!B255</f>
        <v>7. Terrorismo</v>
      </c>
      <c r="C18" s="64" t="str">
        <f>IFERROR(IF($C$8=$D$8,'Gen. Prima Directa'!C18/'Gen. Prima Directa'!$AQ18,'Gen. Prima Directa'!C18/'Gen. Prima Directa'!C$49),"")</f>
        <v/>
      </c>
      <c r="D18" s="64" t="str">
        <f>IFERROR(IF($C$8=$D$8,'Gen. Prima Directa'!D18/'Gen. Prima Directa'!$AQ18,'Gen. Prima Directa'!D18/'Gen. Prima Directa'!D$49),"")</f>
        <v/>
      </c>
      <c r="E18" s="64">
        <f>IFERROR(IF($C$8=$D$8,'Gen. Prima Directa'!E18/'Gen. Prima Directa'!$AQ18,'Gen. Prima Directa'!E18/'Gen. Prima Directa'!E$49),"")</f>
        <v>6.9148143968767672E-2</v>
      </c>
      <c r="F18" s="64">
        <f>IFERROR(IF($C$8=$D$8,'Gen. Prima Directa'!F18/'Gen. Prima Directa'!$AQ18,'Gen. Prima Directa'!F18/'Gen. Prima Directa'!F$49),"")</f>
        <v>4.7134322231784896E-4</v>
      </c>
      <c r="G18" s="64" t="str">
        <f>IFERROR(IF($C$8=$D$8,'Gen. Prima Directa'!G18/'Gen. Prima Directa'!$AQ18,'Gen. Prima Directa'!G18/'Gen. Prima Directa'!G$49),"")</f>
        <v/>
      </c>
      <c r="H18" s="64">
        <f>IFERROR(IF($C$8=$D$8,'Gen. Prima Directa'!H18/'Gen. Prima Directa'!$AQ18,'Gen. Prima Directa'!H18/'Gen. Prima Directa'!H$49),"")</f>
        <v>2.5328983854750256E-2</v>
      </c>
      <c r="I18" s="64">
        <f>IFERROR(IF($C$8=$D$8,'Gen. Prima Directa'!I18/'Gen. Prima Directa'!$AQ18,'Gen. Prima Directa'!I18/'Gen. Prima Directa'!I$49),"")</f>
        <v>0.30638247806232943</v>
      </c>
      <c r="J18" s="64" t="str">
        <f>IFERROR(IF($C$8=$D$8,'Gen. Prima Directa'!J18/'Gen. Prima Directa'!$AQ18,'Gen. Prima Directa'!J18/'Gen. Prima Directa'!J$49),"")</f>
        <v/>
      </c>
      <c r="K18" s="64">
        <f>IFERROR(IF($C$8=$D$8,'Gen. Prima Directa'!K18/'Gen. Prima Directa'!$AQ18,'Gen. Prima Directa'!K18/'Gen. Prima Directa'!K$49),"")</f>
        <v>8.4227036815057582E-3</v>
      </c>
      <c r="L18" s="64">
        <f>IFERROR(IF($C$8=$D$8,'Gen. Prima Directa'!L18/'Gen. Prima Directa'!$AQ18,'Gen. Prima Directa'!L18/'Gen. Prima Directa'!L$49),"")</f>
        <v>7.2181197904724184E-7</v>
      </c>
      <c r="M18" s="64" t="str">
        <f>IFERROR(IF($C$8=$D$8,'Gen. Prima Directa'!M18/'Gen. Prima Directa'!$AQ18,'Gen. Prima Directa'!M18/'Gen. Prima Directa'!M$49),"")</f>
        <v/>
      </c>
      <c r="N18" s="64">
        <f>IFERROR(IF($C$8=$D$8,'Gen. Prima Directa'!N18/'Gen. Prima Directa'!$AQ18,'Gen. Prima Directa'!N18/'Gen. Prima Directa'!N$49),"")</f>
        <v>0.15429555120810876</v>
      </c>
      <c r="O18" s="64">
        <f>IFERROR(IF($C$8=$D$8,'Gen. Prima Directa'!O18/'Gen. Prima Directa'!$AQ18,'Gen. Prima Directa'!O18/'Gen. Prima Directa'!O$49),"")</f>
        <v>6.3116442467855906E-4</v>
      </c>
      <c r="P18" s="64" t="str">
        <f>IFERROR(IF($C$8=$D$8,'Gen. Prima Directa'!P18/'Gen. Prima Directa'!$AQ18,'Gen. Prima Directa'!P18/'Gen. Prima Directa'!P$49),"")</f>
        <v/>
      </c>
      <c r="Q18" s="64">
        <f>IFERROR(IF($C$8=$D$8,'Gen. Prima Directa'!Q18/'Gen. Prima Directa'!$AQ18,'Gen. Prima Directa'!Q18/'Gen. Prima Directa'!Q$49),"")</f>
        <v>1.3121098155120763E-2</v>
      </c>
      <c r="R18" s="64" t="str">
        <f>IFERROR(IF($C$8=$D$8,'Gen. Prima Directa'!R18/'Gen. Prima Directa'!$AQ18,'Gen. Prima Directa'!R18/'Gen. Prima Directa'!R$49),"")</f>
        <v/>
      </c>
      <c r="S18" s="64">
        <f>IFERROR(IF($C$8=$D$8,'Gen. Prima Directa'!S18/'Gen. Prima Directa'!$AQ18,'Gen. Prima Directa'!S18/'Gen. Prima Directa'!S$49),"")</f>
        <v>1.986185962344994E-4</v>
      </c>
      <c r="T18" s="64" t="str">
        <f>IFERROR(IF($C$8=$D$8,'Gen. Prima Directa'!T18/'Gen. Prima Directa'!$AQ18,'Gen. Prima Directa'!T18/'Gen. Prima Directa'!T$49),"")</f>
        <v/>
      </c>
      <c r="U18" s="64">
        <f>IFERROR(IF($C$8=$D$8,'Gen. Prima Directa'!U18/'Gen. Prima Directa'!$AQ18,'Gen. Prima Directa'!U18/'Gen. Prima Directa'!U$49),"")</f>
        <v>4.8332409815006812E-2</v>
      </c>
      <c r="V18" s="64" t="str">
        <f>IFERROR(IF($C$8=$D$8,'Gen. Prima Directa'!V18/'Gen. Prima Directa'!$AQ18,'Gen. Prima Directa'!V18/'Gen. Prima Directa'!V$49),"")</f>
        <v/>
      </c>
      <c r="W18" s="64">
        <f>IFERROR(IF($C$8=$D$8,'Gen. Prima Directa'!W18/'Gen. Prima Directa'!$AQ18,'Gen. Prima Directa'!W18/'Gen. Prima Directa'!W$49),"")</f>
        <v>5.8294618145823832E-2</v>
      </c>
      <c r="X18" s="64" t="str">
        <f>IFERROR(IF($C$8=$D$8,'Gen. Prima Directa'!X18/'Gen. Prima Directa'!$AQ18,'Gen. Prima Directa'!X18/'Gen. Prima Directa'!X$49),"")</f>
        <v/>
      </c>
      <c r="Y18" s="64">
        <f>IFERROR(IF($C$8=$D$8,'Gen. Prima Directa'!Y18/'Gen. Prima Directa'!$AQ18,'Gen. Prima Directa'!Y18/'Gen. Prima Directa'!Y$49),"")</f>
        <v>1.5302413955801529E-4</v>
      </c>
      <c r="Z18" s="64">
        <f>IFERROR(IF($C$8=$D$8,'Gen. Prima Directa'!Z18/'Gen. Prima Directa'!$AQ18,'Gen. Prima Directa'!Z18/'Gen. Prima Directa'!Z$49),"")</f>
        <v>3.3573700732422614E-2</v>
      </c>
      <c r="AA18" s="64">
        <f>IFERROR(IF($C$8=$D$8,'Gen. Prima Directa'!AA18/'Gen. Prima Directa'!$AQ18,'Gen. Prima Directa'!AA18/'Gen. Prima Directa'!AA$49),"")</f>
        <v>6.5391353221819796E-3</v>
      </c>
      <c r="AB18" s="64" t="str">
        <f>IFERROR(IF($C$8=$D$8,'Gen. Prima Directa'!AB18/'Gen. Prima Directa'!$AQ18,'Gen. Prima Directa'!AB18/'Gen. Prima Directa'!AB$49),"")</f>
        <v/>
      </c>
      <c r="AC18" s="64" t="str">
        <f>IFERROR(IF($C$8=$D$8,'Gen. Prima Directa'!AC18/'Gen. Prima Directa'!$AQ18,'Gen. Prima Directa'!AC18/'Gen. Prima Directa'!AC$49),"")</f>
        <v/>
      </c>
      <c r="AD18" s="64">
        <f>IFERROR(IF($C$8=$D$8,'Gen. Prima Directa'!AD18/'Gen. Prima Directa'!$AQ18,'Gen. Prima Directa'!AD18/'Gen. Prima Directa'!AD$49),"")</f>
        <v>1.6382184525457946E-2</v>
      </c>
      <c r="AE18" s="64">
        <f>IFERROR(IF($C$8=$D$8,'Gen. Prima Directa'!AE18/'Gen. Prima Directa'!$AQ18,'Gen. Prima Directa'!AE18/'Gen. Prima Directa'!AE$49),"")</f>
        <v>2.7214116140028637E-3</v>
      </c>
      <c r="AF18" s="64" t="str">
        <f>IFERROR(IF($C$8=$D$8,'Gen. Prima Directa'!AF18/'Gen. Prima Directa'!$AQ18,'Gen. Prima Directa'!AF18/'Gen. Prima Directa'!AF$49),"")</f>
        <v/>
      </c>
      <c r="AG18" s="64">
        <f>IFERROR(IF($C$8=$D$8,'Gen. Prima Directa'!AG18/'Gen. Prima Directa'!$AQ18,'Gen. Prima Directa'!AG18/'Gen. Prima Directa'!AG$49),"")</f>
        <v>0.21071538304035387</v>
      </c>
      <c r="AH18" s="64">
        <f>IFERROR(IF($C$8=$D$8,'Gen. Prima Directa'!AH18/'Gen. Prima Directa'!$AQ18,'Gen. Prima Directa'!AH18/'Gen. Prima Directa'!AH$49),"")</f>
        <v>4.5287325679399512E-2</v>
      </c>
      <c r="AI18" s="64" t="str">
        <f>IFERROR(IF($C$8=$D$8,'Gen. Prima Directa'!AI18/'Gen. Prima Directa'!$AQ18,'Gen. Prima Directa'!AI18/'Gen. Prima Directa'!AI$49),"")</f>
        <v/>
      </c>
      <c r="AJ18" s="64" t="str">
        <f>IFERROR(IF($C$8=$D$8,'Gen. Prima Directa'!AJ18/'Gen. Prima Directa'!$AQ18,'Gen. Prima Directa'!AJ18/'Gen. Prima Directa'!AJ$49),"")</f>
        <v/>
      </c>
      <c r="AK18" s="64" t="str">
        <f>IFERROR(IF($C$8=$D$8,'Gen. Prima Directa'!AK18/'Gen. Prima Directa'!$AQ18,'Gen. Prima Directa'!AK18/'Gen. Prima Directa'!AK$49),"")</f>
        <v/>
      </c>
      <c r="AL18" s="64" t="str">
        <f>IFERROR(IF($C$8=$D$8,'Gen. Prima Directa'!AL18/'Gen. Prima Directa'!$AQ18,'Gen. Prima Directa'!AL18/'Gen. Prima Directa'!AL$49),"")</f>
        <v/>
      </c>
      <c r="AM18" s="64" t="str">
        <f>IFERROR(IF($C$8=$D$8,'Gen. Prima Directa'!AM18/'Gen. Prima Directa'!$AQ18,'Gen. Prima Directa'!AM18/'Gen. Prima Directa'!AM$49),"")</f>
        <v/>
      </c>
      <c r="AN18" s="64" t="str">
        <f>IFERROR(IF($C$8=$D$8,'Gen. Prima Directa'!AN18/'Gen. Prima Directa'!$AQ18,'Gen. Prima Directa'!AN18/'Gen. Prima Directa'!AN$49),"")</f>
        <v/>
      </c>
      <c r="AO18" s="64" t="str">
        <f>IFERROR(IF($C$8=$D$8,'Gen. Prima Directa'!AO18/'Gen. Prima Directa'!$AQ18,'Gen. Prima Directa'!AO18/'Gen. Prima Directa'!AO$49),"")</f>
        <v/>
      </c>
      <c r="AP18" s="64" t="str">
        <f>IFERROR(IF($C$8=$D$8,'Gen. Prima Directa'!AP18/'Gen. Prima Directa'!$AQ18,'Gen. Prima Directa'!AP18/'Gen. Prima Directa'!AP$49),"")</f>
        <v/>
      </c>
      <c r="AQ18" s="64">
        <f>IFERROR(IF($C$8=$D$8,'Gen. Prima Directa'!AQ18/'Gen. Prima Directa'!$AQ18,'Gen. Prima Directa'!AQ18/'Gen. Prima Directa'!AQ$49),"")</f>
        <v>1</v>
      </c>
    </row>
    <row r="19" spans="2:43" x14ac:dyDescent="0.2">
      <c r="B19" s="62" t="str">
        <f>'Datos Generales'!B256</f>
        <v>8. Robo</v>
      </c>
      <c r="C19" s="64" t="str">
        <f>IFERROR(IF($C$8=$D$8,'Gen. Prima Directa'!C19/'Gen. Prima Directa'!$AQ19,'Gen. Prima Directa'!C19/'Gen. Prima Directa'!C$49),"")</f>
        <v/>
      </c>
      <c r="D19" s="64" t="str">
        <f>IFERROR(IF($C$8=$D$8,'Gen. Prima Directa'!D19/'Gen. Prima Directa'!$AQ19,'Gen. Prima Directa'!D19/'Gen. Prima Directa'!D$49),"")</f>
        <v/>
      </c>
      <c r="E19" s="64">
        <f>IFERROR(IF($C$8=$D$8,'Gen. Prima Directa'!E19/'Gen. Prima Directa'!$AQ19,'Gen. Prima Directa'!E19/'Gen. Prima Directa'!E$49),"")</f>
        <v>5.5384033342936886E-2</v>
      </c>
      <c r="F19" s="64">
        <f>IFERROR(IF($C$8=$D$8,'Gen. Prima Directa'!F19/'Gen. Prima Directa'!$AQ19,'Gen. Prima Directa'!F19/'Gen. Prima Directa'!F$49),"")</f>
        <v>6.4105226901309417E-2</v>
      </c>
      <c r="G19" s="64" t="str">
        <f>IFERROR(IF($C$8=$D$8,'Gen. Prima Directa'!G19/'Gen. Prima Directa'!$AQ19,'Gen. Prima Directa'!G19/'Gen. Prima Directa'!G$49),"")</f>
        <v/>
      </c>
      <c r="H19" s="64">
        <f>IFERROR(IF($C$8=$D$8,'Gen. Prima Directa'!H19/'Gen. Prima Directa'!$AQ19,'Gen. Prima Directa'!H19/'Gen. Prima Directa'!H$49),"")</f>
        <v>8.6576847599508251E-3</v>
      </c>
      <c r="I19" s="64">
        <f>IFERROR(IF($C$8=$D$8,'Gen. Prima Directa'!I19/'Gen. Prima Directa'!$AQ19,'Gen. Prima Directa'!I19/'Gen. Prima Directa'!I$49),"")</f>
        <v>0.54318352979721063</v>
      </c>
      <c r="J19" s="64" t="str">
        <f>IFERROR(IF($C$8=$D$8,'Gen. Prima Directa'!J19/'Gen. Prima Directa'!$AQ19,'Gen. Prima Directa'!J19/'Gen. Prima Directa'!J$49),"")</f>
        <v/>
      </c>
      <c r="K19" s="64">
        <f>IFERROR(IF($C$8=$D$8,'Gen. Prima Directa'!K19/'Gen. Prima Directa'!$AQ19,'Gen. Prima Directa'!K19/'Gen. Prima Directa'!K$49),"")</f>
        <v>3.5743369576959623E-2</v>
      </c>
      <c r="L19" s="64">
        <f>IFERROR(IF($C$8=$D$8,'Gen. Prima Directa'!L19/'Gen. Prima Directa'!$AQ19,'Gen. Prima Directa'!L19/'Gen. Prima Directa'!L$49),"")</f>
        <v>1.4600663671486341E-4</v>
      </c>
      <c r="M19" s="64" t="str">
        <f>IFERROR(IF($C$8=$D$8,'Gen. Prima Directa'!M19/'Gen. Prima Directa'!$AQ19,'Gen. Prima Directa'!M19/'Gen. Prima Directa'!M$49),"")</f>
        <v/>
      </c>
      <c r="N19" s="64">
        <f>IFERROR(IF($C$8=$D$8,'Gen. Prima Directa'!N19/'Gen. Prima Directa'!$AQ19,'Gen. Prima Directa'!N19/'Gen. Prima Directa'!N$49),"")</f>
        <v>1.6185657932526033E-3</v>
      </c>
      <c r="O19" s="64">
        <f>IFERROR(IF($C$8=$D$8,'Gen. Prima Directa'!O19/'Gen. Prima Directa'!$AQ19,'Gen. Prima Directa'!O19/'Gen. Prima Directa'!O$49),"")</f>
        <v>4.9254752870366006E-3</v>
      </c>
      <c r="P19" s="64" t="str">
        <f>IFERROR(IF($C$8=$D$8,'Gen. Prima Directa'!P19/'Gen. Prima Directa'!$AQ19,'Gen. Prima Directa'!P19/'Gen. Prima Directa'!P$49),"")</f>
        <v/>
      </c>
      <c r="Q19" s="64">
        <f>IFERROR(IF($C$8=$D$8,'Gen. Prima Directa'!Q19/'Gen. Prima Directa'!$AQ19,'Gen. Prima Directa'!Q19/'Gen. Prima Directa'!Q$49),"")</f>
        <v>1.4724728427201426E-2</v>
      </c>
      <c r="R19" s="64" t="str">
        <f>IFERROR(IF($C$8=$D$8,'Gen. Prima Directa'!R19/'Gen. Prima Directa'!$AQ19,'Gen. Prima Directa'!R19/'Gen. Prima Directa'!R$49),"")</f>
        <v/>
      </c>
      <c r="S19" s="64">
        <f>IFERROR(IF($C$8=$D$8,'Gen. Prima Directa'!S19/'Gen. Prima Directa'!$AQ19,'Gen. Prima Directa'!S19/'Gen. Prima Directa'!S$49),"")</f>
        <v>2.7364205877898292E-3</v>
      </c>
      <c r="T19" s="64" t="str">
        <f>IFERROR(IF($C$8=$D$8,'Gen. Prima Directa'!T19/'Gen. Prima Directa'!$AQ19,'Gen. Prima Directa'!T19/'Gen. Prima Directa'!T$49),"")</f>
        <v/>
      </c>
      <c r="U19" s="64">
        <f>IFERROR(IF($C$8=$D$8,'Gen. Prima Directa'!U19/'Gen. Prima Directa'!$AQ19,'Gen. Prima Directa'!U19/'Gen. Prima Directa'!U$49),"")</f>
        <v>4.3525786798147142E-3</v>
      </c>
      <c r="V19" s="64">
        <f>IFERROR(IF($C$8=$D$8,'Gen. Prima Directa'!V19/'Gen. Prima Directa'!$AQ19,'Gen. Prima Directa'!V19/'Gen. Prima Directa'!V$49),"")</f>
        <v>6.4868013907245711E-3</v>
      </c>
      <c r="W19" s="64">
        <f>IFERROR(IF($C$8=$D$8,'Gen. Prima Directa'!W19/'Gen. Prima Directa'!$AQ19,'Gen. Prima Directa'!W19/'Gen. Prima Directa'!W$49),"")</f>
        <v>5.8216398553235051E-4</v>
      </c>
      <c r="X19" s="64" t="str">
        <f>IFERROR(IF($C$8=$D$8,'Gen. Prima Directa'!X19/'Gen. Prima Directa'!$AQ19,'Gen. Prima Directa'!X19/'Gen. Prima Directa'!X$49),"")</f>
        <v/>
      </c>
      <c r="Y19" s="64">
        <f>IFERROR(IF($C$8=$D$8,'Gen. Prima Directa'!Y19/'Gen. Prima Directa'!$AQ19,'Gen. Prima Directa'!Y19/'Gen. Prima Directa'!Y$49),"")</f>
        <v>7.5860760003158172E-4</v>
      </c>
      <c r="Z19" s="64">
        <f>IFERROR(IF($C$8=$D$8,'Gen. Prima Directa'!Z19/'Gen. Prima Directa'!$AQ19,'Gen. Prima Directa'!Z19/'Gen. Prima Directa'!Z$49),"")</f>
        <v>9.3873090885996796E-3</v>
      </c>
      <c r="AA19" s="64">
        <f>IFERROR(IF($C$8=$D$8,'Gen. Prima Directa'!AA19/'Gen. Prima Directa'!$AQ19,'Gen. Prima Directa'!AA19/'Gen. Prima Directa'!AA$49),"")</f>
        <v>1.4352806730006471E-2</v>
      </c>
      <c r="AB19" s="64" t="str">
        <f>IFERROR(IF($C$8=$D$8,'Gen. Prima Directa'!AB19/'Gen. Prima Directa'!$AQ19,'Gen. Prima Directa'!AB19/'Gen. Prima Directa'!AB$49),"")</f>
        <v/>
      </c>
      <c r="AC19" s="64" t="str">
        <f>IFERROR(IF($C$8=$D$8,'Gen. Prima Directa'!AC19/'Gen. Prima Directa'!$AQ19,'Gen. Prima Directa'!AC19/'Gen. Prima Directa'!AC$49),"")</f>
        <v/>
      </c>
      <c r="AD19" s="64">
        <f>IFERROR(IF($C$8=$D$8,'Gen. Prima Directa'!AD19/'Gen. Prima Directa'!$AQ19,'Gen. Prima Directa'!AD19/'Gen. Prima Directa'!AD$49),"")</f>
        <v>3.4837256205486486E-2</v>
      </c>
      <c r="AE19" s="64" t="str">
        <f>IFERROR(IF($C$8=$D$8,'Gen. Prima Directa'!AE19/'Gen. Prima Directa'!$AQ19,'Gen. Prima Directa'!AE19/'Gen. Prima Directa'!AE$49),"")</f>
        <v/>
      </c>
      <c r="AF19" s="64" t="str">
        <f>IFERROR(IF($C$8=$D$8,'Gen. Prima Directa'!AF19/'Gen. Prima Directa'!$AQ19,'Gen. Prima Directa'!AF19/'Gen. Prima Directa'!AF$49),"")</f>
        <v/>
      </c>
      <c r="AG19" s="64">
        <f>IFERROR(IF($C$8=$D$8,'Gen. Prima Directa'!AG19/'Gen. Prima Directa'!$AQ19,'Gen. Prima Directa'!AG19/'Gen. Prima Directa'!AG$49),"")</f>
        <v>9.9254439414923151E-2</v>
      </c>
      <c r="AH19" s="64">
        <f>IFERROR(IF($C$8=$D$8,'Gen. Prima Directa'!AH19/'Gen. Prima Directa'!$AQ19,'Gen. Prima Directa'!AH19/'Gen. Prima Directa'!AH$49),"")</f>
        <v>9.2492069804437426E-5</v>
      </c>
      <c r="AI19" s="64">
        <f>IFERROR(IF($C$8=$D$8,'Gen. Prima Directa'!AI19/'Gen. Prima Directa'!$AQ19,'Gen. Prima Directa'!AI19/'Gen. Prima Directa'!AI$49),"")</f>
        <v>-5.9329392516991783E-5</v>
      </c>
      <c r="AJ19" s="64">
        <f>IFERROR(IF($C$8=$D$8,'Gen. Prima Directa'!AJ19/'Gen. Prima Directa'!$AQ19,'Gen. Prima Directa'!AJ19/'Gen. Prima Directa'!AJ$49),"")</f>
        <v>9.8729833117230784E-2</v>
      </c>
      <c r="AK19" s="64" t="str">
        <f>IFERROR(IF($C$8=$D$8,'Gen. Prima Directa'!AK19/'Gen. Prima Directa'!$AQ19,'Gen. Prima Directa'!AK19/'Gen. Prima Directa'!AK$49),"")</f>
        <v/>
      </c>
      <c r="AL19" s="64" t="str">
        <f>IFERROR(IF($C$8=$D$8,'Gen. Prima Directa'!AL19/'Gen. Prima Directa'!$AQ19,'Gen. Prima Directa'!AL19/'Gen. Prima Directa'!AL$49),"")</f>
        <v/>
      </c>
      <c r="AM19" s="64" t="str">
        <f>IFERROR(IF($C$8=$D$8,'Gen. Prima Directa'!AM19/'Gen. Prima Directa'!$AQ19,'Gen. Prima Directa'!AM19/'Gen. Prima Directa'!AM$49),"")</f>
        <v/>
      </c>
      <c r="AN19" s="64" t="str">
        <f>IFERROR(IF($C$8=$D$8,'Gen. Prima Directa'!AN19/'Gen. Prima Directa'!$AQ19,'Gen. Prima Directa'!AN19/'Gen. Prima Directa'!AN$49),"")</f>
        <v/>
      </c>
      <c r="AO19" s="64" t="str">
        <f>IFERROR(IF($C$8=$D$8,'Gen. Prima Directa'!AO19/'Gen. Prima Directa'!$AQ19,'Gen. Prima Directa'!AO19/'Gen. Prima Directa'!AO$49),"")</f>
        <v/>
      </c>
      <c r="AP19" s="64" t="str">
        <f>IFERROR(IF($C$8=$D$8,'Gen. Prima Directa'!AP19/'Gen. Prima Directa'!$AQ19,'Gen. Prima Directa'!AP19/'Gen. Prima Directa'!AP$49),"")</f>
        <v/>
      </c>
      <c r="AQ19" s="64">
        <f>IFERROR(IF($C$8=$D$8,'Gen. Prima Directa'!AQ19/'Gen. Prima Directa'!$AQ19,'Gen. Prima Directa'!AQ19/'Gen. Prima Directa'!AQ$49),"")</f>
        <v>1</v>
      </c>
    </row>
    <row r="20" spans="2:43" x14ac:dyDescent="0.2">
      <c r="B20" s="62" t="str">
        <f>'Datos Generales'!B257</f>
        <v>9. Cristales</v>
      </c>
      <c r="C20" s="64" t="str">
        <f>IFERROR(IF($C$8=$D$8,'Gen. Prima Directa'!C20/'Gen. Prima Directa'!$AQ20,'Gen. Prima Directa'!C20/'Gen. Prima Directa'!C$49),"")</f>
        <v/>
      </c>
      <c r="D20" s="64" t="str">
        <f>IFERROR(IF($C$8=$D$8,'Gen. Prima Directa'!D20/'Gen. Prima Directa'!$AQ20,'Gen. Prima Directa'!D20/'Gen. Prima Directa'!D$49),"")</f>
        <v/>
      </c>
      <c r="E20" s="64">
        <f>IFERROR(IF($C$8=$D$8,'Gen. Prima Directa'!E20/'Gen. Prima Directa'!$AQ20,'Gen. Prima Directa'!E20/'Gen. Prima Directa'!E$49),"")</f>
        <v>0.19642260066703943</v>
      </c>
      <c r="F20" s="64" t="str">
        <f>IFERROR(IF($C$8=$D$8,'Gen. Prima Directa'!F20/'Gen. Prima Directa'!$AQ20,'Gen. Prima Directa'!F20/'Gen. Prima Directa'!F$49),"")</f>
        <v/>
      </c>
      <c r="G20" s="64" t="str">
        <f>IFERROR(IF($C$8=$D$8,'Gen. Prima Directa'!G20/'Gen. Prima Directa'!$AQ20,'Gen. Prima Directa'!G20/'Gen. Prima Directa'!G$49),"")</f>
        <v/>
      </c>
      <c r="H20" s="64">
        <f>IFERROR(IF($C$8=$D$8,'Gen. Prima Directa'!H20/'Gen. Prima Directa'!$AQ20,'Gen. Prima Directa'!H20/'Gen. Prima Directa'!H$49),"")</f>
        <v>3.229549790531637E-2</v>
      </c>
      <c r="I20" s="64">
        <f>IFERROR(IF($C$8=$D$8,'Gen. Prima Directa'!I20/'Gen. Prima Directa'!$AQ20,'Gen. Prima Directa'!I20/'Gen. Prima Directa'!I$49),"")</f>
        <v>0.16465533954667169</v>
      </c>
      <c r="J20" s="64" t="str">
        <f>IFERROR(IF($C$8=$D$8,'Gen. Prima Directa'!J20/'Gen. Prima Directa'!$AQ20,'Gen. Prima Directa'!J20/'Gen. Prima Directa'!J$49),"")</f>
        <v/>
      </c>
      <c r="K20" s="64">
        <f>IFERROR(IF($C$8=$D$8,'Gen. Prima Directa'!K20/'Gen. Prima Directa'!$AQ20,'Gen. Prima Directa'!K20/'Gen. Prima Directa'!K$49),"")</f>
        <v>0.13558826752383388</v>
      </c>
      <c r="L20" s="64" t="str">
        <f>IFERROR(IF($C$8=$D$8,'Gen. Prima Directa'!L20/'Gen. Prima Directa'!$AQ20,'Gen. Prima Directa'!L20/'Gen. Prima Directa'!L$49),"")</f>
        <v/>
      </c>
      <c r="M20" s="64" t="str">
        <f>IFERROR(IF($C$8=$D$8,'Gen. Prima Directa'!M20/'Gen. Prima Directa'!$AQ20,'Gen. Prima Directa'!M20/'Gen. Prima Directa'!M$49),"")</f>
        <v/>
      </c>
      <c r="N20" s="64" t="str">
        <f>IFERROR(IF($C$8=$D$8,'Gen. Prima Directa'!N20/'Gen. Prima Directa'!$AQ20,'Gen. Prima Directa'!N20/'Gen. Prima Directa'!N$49),"")</f>
        <v/>
      </c>
      <c r="O20" s="64">
        <f>IFERROR(IF($C$8=$D$8,'Gen. Prima Directa'!O20/'Gen. Prima Directa'!$AQ20,'Gen. Prima Directa'!O20/'Gen. Prima Directa'!O$49),"")</f>
        <v>9.9184885684502162E-4</v>
      </c>
      <c r="P20" s="64" t="str">
        <f>IFERROR(IF($C$8=$D$8,'Gen. Prima Directa'!P20/'Gen. Prima Directa'!$AQ20,'Gen. Prima Directa'!P20/'Gen. Prima Directa'!P$49),"")</f>
        <v/>
      </c>
      <c r="Q20" s="64">
        <f>IFERROR(IF($C$8=$D$8,'Gen. Prima Directa'!Q20/'Gen. Prima Directa'!$AQ20,'Gen. Prima Directa'!Q20/'Gen. Prima Directa'!Q$49),"")</f>
        <v>4.9794746291805865E-2</v>
      </c>
      <c r="R20" s="64" t="str">
        <f>IFERROR(IF($C$8=$D$8,'Gen. Prima Directa'!R20/'Gen. Prima Directa'!$AQ20,'Gen. Prima Directa'!R20/'Gen. Prima Directa'!R$49),"")</f>
        <v/>
      </c>
      <c r="S20" s="64">
        <f>IFERROR(IF($C$8=$D$8,'Gen. Prima Directa'!S20/'Gen. Prima Directa'!$AQ20,'Gen. Prima Directa'!S20/'Gen. Prima Directa'!S$49),"")</f>
        <v>2.4335419119361844E-2</v>
      </c>
      <c r="T20" s="64" t="str">
        <f>IFERROR(IF($C$8=$D$8,'Gen. Prima Directa'!T20/'Gen. Prima Directa'!$AQ20,'Gen. Prima Directa'!T20/'Gen. Prima Directa'!T$49),"")</f>
        <v/>
      </c>
      <c r="U20" s="64">
        <f>IFERROR(IF($C$8=$D$8,'Gen. Prima Directa'!U20/'Gen. Prima Directa'!$AQ20,'Gen. Prima Directa'!U20/'Gen. Prima Directa'!U$49),"")</f>
        <v>7.3691841270465658E-2</v>
      </c>
      <c r="V20" s="64" t="str">
        <f>IFERROR(IF($C$8=$D$8,'Gen. Prima Directa'!V20/'Gen. Prima Directa'!$AQ20,'Gen. Prima Directa'!V20/'Gen. Prima Directa'!V$49),"")</f>
        <v/>
      </c>
      <c r="W20" s="64">
        <f>IFERROR(IF($C$8=$D$8,'Gen. Prima Directa'!W20/'Gen. Prima Directa'!$AQ20,'Gen. Prima Directa'!W20/'Gen. Prima Directa'!W$49),"")</f>
        <v>2.745145419653218E-3</v>
      </c>
      <c r="X20" s="64" t="str">
        <f>IFERROR(IF($C$8=$D$8,'Gen. Prima Directa'!X20/'Gen. Prima Directa'!$AQ20,'Gen. Prima Directa'!X20/'Gen. Prima Directa'!X$49),"")</f>
        <v/>
      </c>
      <c r="Y20" s="64">
        <f>IFERROR(IF($C$8=$D$8,'Gen. Prima Directa'!Y20/'Gen. Prima Directa'!$AQ20,'Gen. Prima Directa'!Y20/'Gen. Prima Directa'!Y$49),"")</f>
        <v>1.590329895111281E-2</v>
      </c>
      <c r="Z20" s="64">
        <f>IFERROR(IF($C$8=$D$8,'Gen. Prima Directa'!Z20/'Gen. Prima Directa'!$AQ20,'Gen. Prima Directa'!Z20/'Gen. Prima Directa'!Z$49),"")</f>
        <v>3.2770349057743585E-2</v>
      </c>
      <c r="AA20" s="64">
        <f>IFERROR(IF($C$8=$D$8,'Gen. Prima Directa'!AA20/'Gen. Prima Directa'!$AQ20,'Gen. Prima Directa'!AA20/'Gen. Prima Directa'!AA$49),"")</f>
        <v>4.8870331918145771E-2</v>
      </c>
      <c r="AB20" s="64" t="str">
        <f>IFERROR(IF($C$8=$D$8,'Gen. Prima Directa'!AB20/'Gen. Prima Directa'!$AQ20,'Gen. Prima Directa'!AB20/'Gen. Prima Directa'!AB$49),"")</f>
        <v/>
      </c>
      <c r="AC20" s="64" t="str">
        <f>IFERROR(IF($C$8=$D$8,'Gen. Prima Directa'!AC20/'Gen. Prima Directa'!$AQ20,'Gen. Prima Directa'!AC20/'Gen. Prima Directa'!AC$49),"")</f>
        <v/>
      </c>
      <c r="AD20" s="64" t="str">
        <f>IFERROR(IF($C$8=$D$8,'Gen. Prima Directa'!AD20/'Gen. Prima Directa'!$AQ20,'Gen. Prima Directa'!AD20/'Gen. Prima Directa'!AD$49),"")</f>
        <v/>
      </c>
      <c r="AE20" s="64" t="str">
        <f>IFERROR(IF($C$8=$D$8,'Gen. Prima Directa'!AE20/'Gen. Prima Directa'!$AQ20,'Gen. Prima Directa'!AE20/'Gen. Prima Directa'!AE$49),"")</f>
        <v/>
      </c>
      <c r="AF20" s="64" t="str">
        <f>IFERROR(IF($C$8=$D$8,'Gen. Prima Directa'!AF20/'Gen. Prima Directa'!$AQ20,'Gen. Prima Directa'!AF20/'Gen. Prima Directa'!AF$49),"")</f>
        <v/>
      </c>
      <c r="AG20" s="64">
        <f>IFERROR(IF($C$8=$D$8,'Gen. Prima Directa'!AG20/'Gen. Prima Directa'!$AQ20,'Gen. Prima Directa'!AG20/'Gen. Prima Directa'!AG$49),"")</f>
        <v>0.20856923695072505</v>
      </c>
      <c r="AH20" s="64" t="str">
        <f>IFERROR(IF($C$8=$D$8,'Gen. Prima Directa'!AH20/'Gen. Prima Directa'!$AQ20,'Gen. Prima Directa'!AH20/'Gen. Prima Directa'!AH$49),"")</f>
        <v/>
      </c>
      <c r="AI20" s="64" t="str">
        <f>IFERROR(IF($C$8=$D$8,'Gen. Prima Directa'!AI20/'Gen. Prima Directa'!$AQ20,'Gen. Prima Directa'!AI20/'Gen. Prima Directa'!AI$49),"")</f>
        <v/>
      </c>
      <c r="AJ20" s="64">
        <f>IFERROR(IF($C$8=$D$8,'Gen. Prima Directa'!AJ20/'Gen. Prima Directa'!$AQ20,'Gen. Prima Directa'!AJ20/'Gen. Prima Directa'!AJ$49),"")</f>
        <v>1.3366076521279795E-2</v>
      </c>
      <c r="AK20" s="64" t="str">
        <f>IFERROR(IF($C$8=$D$8,'Gen. Prima Directa'!AK20/'Gen. Prima Directa'!$AQ20,'Gen. Prima Directa'!AK20/'Gen. Prima Directa'!AK$49),"")</f>
        <v/>
      </c>
      <c r="AL20" s="64" t="str">
        <f>IFERROR(IF($C$8=$D$8,'Gen. Prima Directa'!AL20/'Gen. Prima Directa'!$AQ20,'Gen. Prima Directa'!AL20/'Gen. Prima Directa'!AL$49),"")</f>
        <v/>
      </c>
      <c r="AM20" s="64" t="str">
        <f>IFERROR(IF($C$8=$D$8,'Gen. Prima Directa'!AM20/'Gen. Prima Directa'!$AQ20,'Gen. Prima Directa'!AM20/'Gen. Prima Directa'!AM$49),"")</f>
        <v/>
      </c>
      <c r="AN20" s="64" t="str">
        <f>IFERROR(IF($C$8=$D$8,'Gen. Prima Directa'!AN20/'Gen. Prima Directa'!$AQ20,'Gen. Prima Directa'!AN20/'Gen. Prima Directa'!AN$49),"")</f>
        <v/>
      </c>
      <c r="AO20" s="64" t="str">
        <f>IFERROR(IF($C$8=$D$8,'Gen. Prima Directa'!AO20/'Gen. Prima Directa'!$AQ20,'Gen. Prima Directa'!AO20/'Gen. Prima Directa'!AO$49),"")</f>
        <v/>
      </c>
      <c r="AP20" s="64" t="str">
        <f>IFERROR(IF($C$8=$D$8,'Gen. Prima Directa'!AP20/'Gen. Prima Directa'!$AQ20,'Gen. Prima Directa'!AP20/'Gen. Prima Directa'!AP$49),"")</f>
        <v/>
      </c>
      <c r="AQ20" s="64">
        <f>IFERROR(IF($C$8=$D$8,'Gen. Prima Directa'!AQ20/'Gen. Prima Directa'!$AQ20,'Gen. Prima Directa'!AQ20/'Gen. Prima Directa'!AQ$49),"")</f>
        <v>1</v>
      </c>
    </row>
    <row r="21" spans="2:43" x14ac:dyDescent="0.2">
      <c r="B21" s="62" t="str">
        <f>'Datos Generales'!B258</f>
        <v>10. Daños Físicos a Vehículos Motorizados</v>
      </c>
      <c r="C21" s="64" t="str">
        <f>IFERROR(IF($C$8=$D$8,'Gen. Prima Directa'!C21/'Gen. Prima Directa'!$AQ21,'Gen. Prima Directa'!C21/'Gen. Prima Directa'!C$49),"")</f>
        <v/>
      </c>
      <c r="D21" s="64" t="str">
        <f>IFERROR(IF($C$8=$D$8,'Gen. Prima Directa'!D21/'Gen. Prima Directa'!$AQ21,'Gen. Prima Directa'!D21/'Gen. Prima Directa'!D$49),"")</f>
        <v/>
      </c>
      <c r="E21" s="64">
        <f>IFERROR(IF($C$8=$D$8,'Gen. Prima Directa'!E21/'Gen. Prima Directa'!$AQ21,'Gen. Prima Directa'!E21/'Gen. Prima Directa'!E$49),"")</f>
        <v>0.24064233770451809</v>
      </c>
      <c r="F21" s="64">
        <f>IFERROR(IF($C$8=$D$8,'Gen. Prima Directa'!F21/'Gen. Prima Directa'!$AQ21,'Gen. Prima Directa'!F21/'Gen. Prima Directa'!F$49),"")</f>
        <v>2.3887648375514246E-2</v>
      </c>
      <c r="G21" s="64" t="str">
        <f>IFERROR(IF($C$8=$D$8,'Gen. Prima Directa'!G21/'Gen. Prima Directa'!$AQ21,'Gen. Prima Directa'!G21/'Gen. Prima Directa'!G$49),"")</f>
        <v/>
      </c>
      <c r="H21" s="64">
        <f>IFERROR(IF($C$8=$D$8,'Gen. Prima Directa'!H21/'Gen. Prima Directa'!$AQ21,'Gen. Prima Directa'!H21/'Gen. Prima Directa'!H$49),"")</f>
        <v>0.11011654122916717</v>
      </c>
      <c r="I21" s="64" t="str">
        <f>IFERROR(IF($C$8=$D$8,'Gen. Prima Directa'!I21/'Gen. Prima Directa'!$AQ21,'Gen. Prima Directa'!I21/'Gen. Prima Directa'!I$49),"")</f>
        <v/>
      </c>
      <c r="J21" s="64" t="str">
        <f>IFERROR(IF($C$8=$D$8,'Gen. Prima Directa'!J21/'Gen. Prima Directa'!$AQ21,'Gen. Prima Directa'!J21/'Gen. Prima Directa'!J$49),"")</f>
        <v/>
      </c>
      <c r="K21" s="64">
        <f>IFERROR(IF($C$8=$D$8,'Gen. Prima Directa'!K21/'Gen. Prima Directa'!$AQ21,'Gen. Prima Directa'!K21/'Gen. Prima Directa'!K$49),"")</f>
        <v>5.9347063073185276E-2</v>
      </c>
      <c r="L21" s="64" t="str">
        <f>IFERROR(IF($C$8=$D$8,'Gen. Prima Directa'!L21/'Gen. Prima Directa'!$AQ21,'Gen. Prima Directa'!L21/'Gen. Prima Directa'!L$49),"")</f>
        <v/>
      </c>
      <c r="M21" s="64" t="str">
        <f>IFERROR(IF($C$8=$D$8,'Gen. Prima Directa'!M21/'Gen. Prima Directa'!$AQ21,'Gen. Prima Directa'!M21/'Gen. Prima Directa'!M$49),"")</f>
        <v/>
      </c>
      <c r="N21" s="64" t="str">
        <f>IFERROR(IF($C$8=$D$8,'Gen. Prima Directa'!N21/'Gen. Prima Directa'!$AQ21,'Gen. Prima Directa'!N21/'Gen. Prima Directa'!N$49),"")</f>
        <v/>
      </c>
      <c r="O21" s="64">
        <f>IFERROR(IF($C$8=$D$8,'Gen. Prima Directa'!O21/'Gen. Prima Directa'!$AQ21,'Gen. Prima Directa'!O21/'Gen. Prima Directa'!O$49),"")</f>
        <v>2.0342694195943447E-2</v>
      </c>
      <c r="P21" s="64" t="str">
        <f>IFERROR(IF($C$8=$D$8,'Gen. Prima Directa'!P21/'Gen. Prima Directa'!$AQ21,'Gen. Prima Directa'!P21/'Gen. Prima Directa'!P$49),"")</f>
        <v/>
      </c>
      <c r="Q21" s="64">
        <f>IFERROR(IF($C$8=$D$8,'Gen. Prima Directa'!Q21/'Gen. Prima Directa'!$AQ21,'Gen. Prima Directa'!Q21/'Gen. Prima Directa'!Q$49),"")</f>
        <v>0.17753233644603897</v>
      </c>
      <c r="R21" s="64">
        <f>IFERROR(IF($C$8=$D$8,'Gen. Prima Directa'!R21/'Gen. Prima Directa'!$AQ21,'Gen. Prima Directa'!R21/'Gen. Prima Directa'!R$49),"")</f>
        <v>4.6666905550237813E-5</v>
      </c>
      <c r="S21" s="64">
        <f>IFERROR(IF($C$8=$D$8,'Gen. Prima Directa'!S21/'Gen. Prima Directa'!$AQ21,'Gen. Prima Directa'!S21/'Gen. Prima Directa'!S$49),"")</f>
        <v>0.160791850470488</v>
      </c>
      <c r="T21" s="64" t="str">
        <f>IFERROR(IF($C$8=$D$8,'Gen. Prima Directa'!T21/'Gen. Prima Directa'!$AQ21,'Gen. Prima Directa'!T21/'Gen. Prima Directa'!T$49),"")</f>
        <v/>
      </c>
      <c r="U21" s="64">
        <f>IFERROR(IF($C$8=$D$8,'Gen. Prima Directa'!U21/'Gen. Prima Directa'!$AQ21,'Gen. Prima Directa'!U21/'Gen. Prima Directa'!U$49),"")</f>
        <v>2.543390305306939E-2</v>
      </c>
      <c r="V21" s="64" t="str">
        <f>IFERROR(IF($C$8=$D$8,'Gen. Prima Directa'!V21/'Gen. Prima Directa'!$AQ21,'Gen. Prima Directa'!V21/'Gen. Prima Directa'!V$49),"")</f>
        <v/>
      </c>
      <c r="W21" s="64" t="str">
        <f>IFERROR(IF($C$8=$D$8,'Gen. Prima Directa'!W21/'Gen. Prima Directa'!$AQ21,'Gen. Prima Directa'!W21/'Gen. Prima Directa'!W$49),"")</f>
        <v/>
      </c>
      <c r="X21" s="64" t="str">
        <f>IFERROR(IF($C$8=$D$8,'Gen. Prima Directa'!X21/'Gen. Prima Directa'!$AQ21,'Gen. Prima Directa'!X21/'Gen. Prima Directa'!X$49),"")</f>
        <v/>
      </c>
      <c r="Y21" s="64">
        <f>IFERROR(IF($C$8=$D$8,'Gen. Prima Directa'!Y21/'Gen. Prima Directa'!$AQ21,'Gen. Prima Directa'!Y21/'Gen. Prima Directa'!Y$49),"")</f>
        <v>4.5174267817733853E-3</v>
      </c>
      <c r="Z21" s="64">
        <f>IFERROR(IF($C$8=$D$8,'Gen. Prima Directa'!Z21/'Gen. Prima Directa'!$AQ21,'Gen. Prima Directa'!Z21/'Gen. Prima Directa'!Z$49),"")</f>
        <v>4.0475173046918299E-2</v>
      </c>
      <c r="AA21" s="64">
        <f>IFERROR(IF($C$8=$D$8,'Gen. Prima Directa'!AA21/'Gen. Prima Directa'!$AQ21,'Gen. Prima Directa'!AA21/'Gen. Prima Directa'!AA$49),"")</f>
        <v>3.0502042174334089E-2</v>
      </c>
      <c r="AB21" s="64" t="str">
        <f>IFERROR(IF($C$8=$D$8,'Gen. Prima Directa'!AB21/'Gen. Prima Directa'!$AQ21,'Gen. Prima Directa'!AB21/'Gen. Prima Directa'!AB$49),"")</f>
        <v/>
      </c>
      <c r="AC21" s="64" t="str">
        <f>IFERROR(IF($C$8=$D$8,'Gen. Prima Directa'!AC21/'Gen. Prima Directa'!$AQ21,'Gen. Prima Directa'!AC21/'Gen. Prima Directa'!AC$49),"")</f>
        <v/>
      </c>
      <c r="AD21" s="64" t="str">
        <f>IFERROR(IF($C$8=$D$8,'Gen. Prima Directa'!AD21/'Gen. Prima Directa'!$AQ21,'Gen. Prima Directa'!AD21/'Gen. Prima Directa'!AD$49),"")</f>
        <v/>
      </c>
      <c r="AE21" s="64" t="str">
        <f>IFERROR(IF($C$8=$D$8,'Gen. Prima Directa'!AE21/'Gen. Prima Directa'!$AQ21,'Gen. Prima Directa'!AE21/'Gen. Prima Directa'!AE$49),"")</f>
        <v/>
      </c>
      <c r="AF21" s="64" t="str">
        <f>IFERROR(IF($C$8=$D$8,'Gen. Prima Directa'!AF21/'Gen. Prima Directa'!$AQ21,'Gen. Prima Directa'!AF21/'Gen. Prima Directa'!AF$49),"")</f>
        <v/>
      </c>
      <c r="AG21" s="64">
        <f>IFERROR(IF($C$8=$D$8,'Gen. Prima Directa'!AG21/'Gen. Prima Directa'!$AQ21,'Gen. Prima Directa'!AG21/'Gen. Prima Directa'!AG$49),"")</f>
        <v>7.8267504482116182E-2</v>
      </c>
      <c r="AH21" s="64" t="str">
        <f>IFERROR(IF($C$8=$D$8,'Gen. Prima Directa'!AH21/'Gen. Prima Directa'!$AQ21,'Gen. Prima Directa'!AH21/'Gen. Prima Directa'!AH$49),"")</f>
        <v/>
      </c>
      <c r="AI21" s="64">
        <f>IFERROR(IF($C$8=$D$8,'Gen. Prima Directa'!AI21/'Gen. Prima Directa'!$AQ21,'Gen. Prima Directa'!AI21/'Gen. Prima Directa'!AI$49),"")</f>
        <v>2.809681206138314E-2</v>
      </c>
      <c r="AJ21" s="64" t="str">
        <f>IFERROR(IF($C$8=$D$8,'Gen. Prima Directa'!AJ21/'Gen. Prima Directa'!$AQ21,'Gen. Prima Directa'!AJ21/'Gen. Prima Directa'!AJ$49),"")</f>
        <v/>
      </c>
      <c r="AK21" s="64" t="str">
        <f>IFERROR(IF($C$8=$D$8,'Gen. Prima Directa'!AK21/'Gen. Prima Directa'!$AQ21,'Gen. Prima Directa'!AK21/'Gen. Prima Directa'!AK$49),"")</f>
        <v/>
      </c>
      <c r="AL21" s="64" t="str">
        <f>IFERROR(IF($C$8=$D$8,'Gen. Prima Directa'!AL21/'Gen. Prima Directa'!$AQ21,'Gen. Prima Directa'!AL21/'Gen. Prima Directa'!AL$49),"")</f>
        <v/>
      </c>
      <c r="AM21" s="64" t="str">
        <f>IFERROR(IF($C$8=$D$8,'Gen. Prima Directa'!AM21/'Gen. Prima Directa'!$AQ21,'Gen. Prima Directa'!AM21/'Gen. Prima Directa'!AM$49),"")</f>
        <v/>
      </c>
      <c r="AN21" s="64" t="str">
        <f>IFERROR(IF($C$8=$D$8,'Gen. Prima Directa'!AN21/'Gen. Prima Directa'!$AQ21,'Gen. Prima Directa'!AN21/'Gen. Prima Directa'!AN$49),"")</f>
        <v/>
      </c>
      <c r="AO21" s="64" t="str">
        <f>IFERROR(IF($C$8=$D$8,'Gen. Prima Directa'!AO21/'Gen. Prima Directa'!$AQ21,'Gen. Prima Directa'!AO21/'Gen. Prima Directa'!AO$49),"")</f>
        <v/>
      </c>
      <c r="AP21" s="64" t="str">
        <f>IFERROR(IF($C$8=$D$8,'Gen. Prima Directa'!AP21/'Gen. Prima Directa'!$AQ21,'Gen. Prima Directa'!AP21/'Gen. Prima Directa'!AP$49),"")</f>
        <v/>
      </c>
      <c r="AQ21" s="64">
        <f>IFERROR(IF($C$8=$D$8,'Gen. Prima Directa'!AQ21/'Gen. Prima Directa'!$AQ21,'Gen. Prima Directa'!AQ21/'Gen. Prima Directa'!AQ$49),"")</f>
        <v>1</v>
      </c>
    </row>
    <row r="22" spans="2:43" x14ac:dyDescent="0.2">
      <c r="B22" s="62" t="str">
        <f>'Datos Generales'!B259</f>
        <v>11. Casco Marítimo</v>
      </c>
      <c r="C22" s="64" t="str">
        <f>IFERROR(IF($C$8=$D$8,'Gen. Prima Directa'!C22/'Gen. Prima Directa'!$AQ22,'Gen. Prima Directa'!C22/'Gen. Prima Directa'!C$49),"")</f>
        <v/>
      </c>
      <c r="D22" s="64" t="str">
        <f>IFERROR(IF($C$8=$D$8,'Gen. Prima Directa'!D22/'Gen. Prima Directa'!$AQ22,'Gen. Prima Directa'!D22/'Gen. Prima Directa'!D$49),"")</f>
        <v/>
      </c>
      <c r="E22" s="64">
        <f>IFERROR(IF($C$8=$D$8,'Gen. Prima Directa'!E22/'Gen. Prima Directa'!$AQ22,'Gen. Prima Directa'!E22/'Gen. Prima Directa'!E$49),"")</f>
        <v>1.8664157312267156E-3</v>
      </c>
      <c r="F22" s="64" t="str">
        <f>IFERROR(IF($C$8=$D$8,'Gen. Prima Directa'!F22/'Gen. Prima Directa'!$AQ22,'Gen. Prima Directa'!F22/'Gen. Prima Directa'!F$49),"")</f>
        <v/>
      </c>
      <c r="G22" s="64" t="str">
        <f>IFERROR(IF($C$8=$D$8,'Gen. Prima Directa'!G22/'Gen. Prima Directa'!$AQ22,'Gen. Prima Directa'!G22/'Gen. Prima Directa'!G$49),"")</f>
        <v/>
      </c>
      <c r="H22" s="64">
        <f>IFERROR(IF($C$8=$D$8,'Gen. Prima Directa'!H22/'Gen. Prima Directa'!$AQ22,'Gen. Prima Directa'!H22/'Gen. Prima Directa'!H$49),"")</f>
        <v>-8.9656242190767638E-4</v>
      </c>
      <c r="I22" s="64">
        <f>IFERROR(IF($C$8=$D$8,'Gen. Prima Directa'!I22/'Gen. Prima Directa'!$AQ22,'Gen. Prima Directa'!I22/'Gen. Prima Directa'!I$49),"")</f>
        <v>1.0970674520467143E-2</v>
      </c>
      <c r="J22" s="64" t="str">
        <f>IFERROR(IF($C$8=$D$8,'Gen. Prima Directa'!J22/'Gen. Prima Directa'!$AQ22,'Gen. Prima Directa'!J22/'Gen. Prima Directa'!J$49),"")</f>
        <v/>
      </c>
      <c r="K22" s="64" t="str">
        <f>IFERROR(IF($C$8=$D$8,'Gen. Prima Directa'!K22/'Gen. Prima Directa'!$AQ22,'Gen. Prima Directa'!K22/'Gen. Prima Directa'!K$49),"")</f>
        <v/>
      </c>
      <c r="L22" s="64" t="str">
        <f>IFERROR(IF($C$8=$D$8,'Gen. Prima Directa'!L22/'Gen. Prima Directa'!$AQ22,'Gen. Prima Directa'!L22/'Gen. Prima Directa'!L$49),"")</f>
        <v/>
      </c>
      <c r="M22" s="64" t="str">
        <f>IFERROR(IF($C$8=$D$8,'Gen. Prima Directa'!M22/'Gen. Prima Directa'!$AQ22,'Gen. Prima Directa'!M22/'Gen. Prima Directa'!M$49),"")</f>
        <v/>
      </c>
      <c r="N22" s="64">
        <f>IFERROR(IF($C$8=$D$8,'Gen. Prima Directa'!N22/'Gen. Prima Directa'!$AQ22,'Gen. Prima Directa'!N22/'Gen. Prima Directa'!N$49),"")</f>
        <v>-0.36832409053808757</v>
      </c>
      <c r="O22" s="64">
        <f>IFERROR(IF($C$8=$D$8,'Gen. Prima Directa'!O22/'Gen. Prima Directa'!$AQ22,'Gen. Prima Directa'!O22/'Gen. Prima Directa'!O$49),"")</f>
        <v>8.7177303018966437E-2</v>
      </c>
      <c r="P22" s="64" t="str">
        <f>IFERROR(IF($C$8=$D$8,'Gen. Prima Directa'!P22/'Gen. Prima Directa'!$AQ22,'Gen. Prima Directa'!P22/'Gen. Prima Directa'!P$49),"")</f>
        <v/>
      </c>
      <c r="Q22" s="64">
        <f>IFERROR(IF($C$8=$D$8,'Gen. Prima Directa'!Q22/'Gen. Prima Directa'!$AQ22,'Gen. Prima Directa'!Q22/'Gen. Prima Directa'!Q$49),"")</f>
        <v>4.00936475049751E-2</v>
      </c>
      <c r="R22" s="64" t="str">
        <f>IFERROR(IF($C$8=$D$8,'Gen. Prima Directa'!R22/'Gen. Prima Directa'!$AQ22,'Gen. Prima Directa'!R22/'Gen. Prima Directa'!R$49),"")</f>
        <v/>
      </c>
      <c r="S22" s="64">
        <f>IFERROR(IF($C$8=$D$8,'Gen. Prima Directa'!S22/'Gen. Prima Directa'!$AQ22,'Gen. Prima Directa'!S22/'Gen. Prima Directa'!S$49),"")</f>
        <v>2.2958591237294406E-5</v>
      </c>
      <c r="T22" s="64" t="str">
        <f>IFERROR(IF($C$8=$D$8,'Gen. Prima Directa'!T22/'Gen. Prima Directa'!$AQ22,'Gen. Prima Directa'!T22/'Gen. Prima Directa'!T$49),"")</f>
        <v/>
      </c>
      <c r="U22" s="64">
        <f>IFERROR(IF($C$8=$D$8,'Gen. Prima Directa'!U22/'Gen. Prima Directa'!$AQ22,'Gen. Prima Directa'!U22/'Gen. Prima Directa'!U$49),"")</f>
        <v>8.6415843076262835E-2</v>
      </c>
      <c r="V22" s="64" t="str">
        <f>IFERROR(IF($C$8=$D$8,'Gen. Prima Directa'!V22/'Gen. Prima Directa'!$AQ22,'Gen. Prima Directa'!V22/'Gen. Prima Directa'!V$49),"")</f>
        <v/>
      </c>
      <c r="W22" s="64">
        <f>IFERROR(IF($C$8=$D$8,'Gen. Prima Directa'!W22/'Gen. Prima Directa'!$AQ22,'Gen. Prima Directa'!W22/'Gen. Prima Directa'!W$49),"")</f>
        <v>1.8805440950650507E-3</v>
      </c>
      <c r="X22" s="64" t="str">
        <f>IFERROR(IF($C$8=$D$8,'Gen. Prima Directa'!X22/'Gen. Prima Directa'!$AQ22,'Gen. Prima Directa'!X22/'Gen. Prima Directa'!X$49),"")</f>
        <v/>
      </c>
      <c r="Y22" s="64">
        <f>IFERROR(IF($C$8=$D$8,'Gen. Prima Directa'!Y22/'Gen. Prima Directa'!$AQ22,'Gen. Prima Directa'!Y22/'Gen. Prima Directa'!Y$49),"")</f>
        <v>2.9528280422120193E-3</v>
      </c>
      <c r="Z22" s="64" t="str">
        <f>IFERROR(IF($C$8=$D$8,'Gen. Prima Directa'!Z22/'Gen. Prima Directa'!$AQ22,'Gen. Prima Directa'!Z22/'Gen. Prima Directa'!Z$49),"")</f>
        <v/>
      </c>
      <c r="AA22" s="64">
        <f>IFERROR(IF($C$8=$D$8,'Gen. Prima Directa'!AA22/'Gen. Prima Directa'!$AQ22,'Gen. Prima Directa'!AA22/'Gen. Prima Directa'!AA$49),"")</f>
        <v>3.3151617064826527E-2</v>
      </c>
      <c r="AB22" s="64" t="str">
        <f>IFERROR(IF($C$8=$D$8,'Gen. Prima Directa'!AB22/'Gen. Prima Directa'!$AQ22,'Gen. Prima Directa'!AB22/'Gen. Prima Directa'!AB$49),"")</f>
        <v/>
      </c>
      <c r="AC22" s="64" t="str">
        <f>IFERROR(IF($C$8=$D$8,'Gen. Prima Directa'!AC22/'Gen. Prima Directa'!$AQ22,'Gen. Prima Directa'!AC22/'Gen. Prima Directa'!AC$49),"")</f>
        <v/>
      </c>
      <c r="AD22" s="64" t="str">
        <f>IFERROR(IF($C$8=$D$8,'Gen. Prima Directa'!AD22/'Gen. Prima Directa'!$AQ22,'Gen. Prima Directa'!AD22/'Gen. Prima Directa'!AD$49),"")</f>
        <v/>
      </c>
      <c r="AE22" s="64" t="str">
        <f>IFERROR(IF($C$8=$D$8,'Gen. Prima Directa'!AE22/'Gen. Prima Directa'!$AQ22,'Gen. Prima Directa'!AE22/'Gen. Prima Directa'!AE$49),"")</f>
        <v/>
      </c>
      <c r="AF22" s="64" t="str">
        <f>IFERROR(IF($C$8=$D$8,'Gen. Prima Directa'!AF22/'Gen. Prima Directa'!$AQ22,'Gen. Prima Directa'!AF22/'Gen. Prima Directa'!AF$49),"")</f>
        <v/>
      </c>
      <c r="AG22" s="64">
        <f>IFERROR(IF($C$8=$D$8,'Gen. Prima Directa'!AG22/'Gen. Prima Directa'!$AQ22,'Gen. Prima Directa'!AG22/'Gen. Prima Directa'!AG$49),"")</f>
        <v>0.8920104396835129</v>
      </c>
      <c r="AH22" s="64">
        <f>IFERROR(IF($C$8=$D$8,'Gen. Prima Directa'!AH22/'Gen. Prima Directa'!$AQ22,'Gen. Prima Directa'!AH22/'Gen. Prima Directa'!AH$49),"")</f>
        <v>0.21267838163124322</v>
      </c>
      <c r="AI22" s="64" t="str">
        <f>IFERROR(IF($C$8=$D$8,'Gen. Prima Directa'!AI22/'Gen. Prima Directa'!$AQ22,'Gen. Prima Directa'!AI22/'Gen. Prima Directa'!AI$49),"")</f>
        <v/>
      </c>
      <c r="AJ22" s="64" t="str">
        <f>IFERROR(IF($C$8=$D$8,'Gen. Prima Directa'!AJ22/'Gen. Prima Directa'!$AQ22,'Gen. Prima Directa'!AJ22/'Gen. Prima Directa'!AJ$49),"")</f>
        <v/>
      </c>
      <c r="AK22" s="64" t="str">
        <f>IFERROR(IF($C$8=$D$8,'Gen. Prima Directa'!AK22/'Gen. Prima Directa'!$AQ22,'Gen. Prima Directa'!AK22/'Gen. Prima Directa'!AK$49),"")</f>
        <v/>
      </c>
      <c r="AL22" s="64" t="str">
        <f>IFERROR(IF($C$8=$D$8,'Gen. Prima Directa'!AL22/'Gen. Prima Directa'!$AQ22,'Gen. Prima Directa'!AL22/'Gen. Prima Directa'!AL$49),"")</f>
        <v/>
      </c>
      <c r="AM22" s="64" t="str">
        <f>IFERROR(IF($C$8=$D$8,'Gen. Prima Directa'!AM22/'Gen. Prima Directa'!$AQ22,'Gen. Prima Directa'!AM22/'Gen. Prima Directa'!AM$49),"")</f>
        <v/>
      </c>
      <c r="AN22" s="64" t="str">
        <f>IFERROR(IF($C$8=$D$8,'Gen. Prima Directa'!AN22/'Gen. Prima Directa'!$AQ22,'Gen. Prima Directa'!AN22/'Gen. Prima Directa'!AN$49),"")</f>
        <v/>
      </c>
      <c r="AO22" s="64" t="str">
        <f>IFERROR(IF($C$8=$D$8,'Gen. Prima Directa'!AO22/'Gen. Prima Directa'!$AQ22,'Gen. Prima Directa'!AO22/'Gen. Prima Directa'!AO$49),"")</f>
        <v/>
      </c>
      <c r="AP22" s="64" t="str">
        <f>IFERROR(IF($C$8=$D$8,'Gen. Prima Directa'!AP22/'Gen. Prima Directa'!$AQ22,'Gen. Prima Directa'!AP22/'Gen. Prima Directa'!AP$49),"")</f>
        <v/>
      </c>
      <c r="AQ22" s="64">
        <f>IFERROR(IF($C$8=$D$8,'Gen. Prima Directa'!AQ22/'Gen. Prima Directa'!$AQ22,'Gen. Prima Directa'!AQ22/'Gen. Prima Directa'!AQ$49),"")</f>
        <v>1</v>
      </c>
    </row>
    <row r="23" spans="2:43" x14ac:dyDescent="0.2">
      <c r="B23" s="62" t="str">
        <f>'Datos Generales'!B260</f>
        <v>12. Casco Aéreo</v>
      </c>
      <c r="C23" s="64" t="str">
        <f>IFERROR(IF($C$8=$D$8,'Gen. Prima Directa'!C23/'Gen. Prima Directa'!$AQ23,'Gen. Prima Directa'!C23/'Gen. Prima Directa'!C$49),"")</f>
        <v/>
      </c>
      <c r="D23" s="64" t="str">
        <f>IFERROR(IF($C$8=$D$8,'Gen. Prima Directa'!D23/'Gen. Prima Directa'!$AQ23,'Gen. Prima Directa'!D23/'Gen. Prima Directa'!D$49),"")</f>
        <v/>
      </c>
      <c r="E23" s="64" t="str">
        <f>IFERROR(IF($C$8=$D$8,'Gen. Prima Directa'!E23/'Gen. Prima Directa'!$AQ23,'Gen. Prima Directa'!E23/'Gen. Prima Directa'!E$49),"")</f>
        <v/>
      </c>
      <c r="F23" s="64" t="str">
        <f>IFERROR(IF($C$8=$D$8,'Gen. Prima Directa'!F23/'Gen. Prima Directa'!$AQ23,'Gen. Prima Directa'!F23/'Gen. Prima Directa'!F$49),"")</f>
        <v/>
      </c>
      <c r="G23" s="64" t="str">
        <f>IFERROR(IF($C$8=$D$8,'Gen. Prima Directa'!G23/'Gen. Prima Directa'!$AQ23,'Gen. Prima Directa'!G23/'Gen. Prima Directa'!G$49),"")</f>
        <v/>
      </c>
      <c r="H23" s="64" t="str">
        <f>IFERROR(IF($C$8=$D$8,'Gen. Prima Directa'!H23/'Gen. Prima Directa'!$AQ23,'Gen. Prima Directa'!H23/'Gen. Prima Directa'!H$49),"")</f>
        <v/>
      </c>
      <c r="I23" s="64" t="str">
        <f>IFERROR(IF($C$8=$D$8,'Gen. Prima Directa'!I23/'Gen. Prima Directa'!$AQ23,'Gen. Prima Directa'!I23/'Gen. Prima Directa'!I$49),"")</f>
        <v/>
      </c>
      <c r="J23" s="64" t="str">
        <f>IFERROR(IF($C$8=$D$8,'Gen. Prima Directa'!J23/'Gen. Prima Directa'!$AQ23,'Gen. Prima Directa'!J23/'Gen. Prima Directa'!J$49),"")</f>
        <v/>
      </c>
      <c r="K23" s="64" t="str">
        <f>IFERROR(IF($C$8=$D$8,'Gen. Prima Directa'!K23/'Gen. Prima Directa'!$AQ23,'Gen. Prima Directa'!K23/'Gen. Prima Directa'!K$49),"")</f>
        <v/>
      </c>
      <c r="L23" s="64" t="str">
        <f>IFERROR(IF($C$8=$D$8,'Gen. Prima Directa'!L23/'Gen. Prima Directa'!$AQ23,'Gen. Prima Directa'!L23/'Gen. Prima Directa'!L$49),"")</f>
        <v/>
      </c>
      <c r="M23" s="64" t="str">
        <f>IFERROR(IF($C$8=$D$8,'Gen. Prima Directa'!M23/'Gen. Prima Directa'!$AQ23,'Gen. Prima Directa'!M23/'Gen. Prima Directa'!M$49),"")</f>
        <v/>
      </c>
      <c r="N23" s="64">
        <f>IFERROR(IF($C$8=$D$8,'Gen. Prima Directa'!N23/'Gen. Prima Directa'!$AQ23,'Gen. Prima Directa'!N23/'Gen. Prima Directa'!N$49),"")</f>
        <v>0.16481648698886761</v>
      </c>
      <c r="O23" s="64">
        <f>IFERROR(IF($C$8=$D$8,'Gen. Prima Directa'!O23/'Gen. Prima Directa'!$AQ23,'Gen. Prima Directa'!O23/'Gen. Prima Directa'!O$49),"")</f>
        <v>3.0291432966857511E-2</v>
      </c>
      <c r="P23" s="64" t="str">
        <f>IFERROR(IF($C$8=$D$8,'Gen. Prima Directa'!P23/'Gen. Prima Directa'!$AQ23,'Gen. Prima Directa'!P23/'Gen. Prima Directa'!P$49),"")</f>
        <v/>
      </c>
      <c r="Q23" s="64" t="str">
        <f>IFERROR(IF($C$8=$D$8,'Gen. Prima Directa'!Q23/'Gen. Prima Directa'!$AQ23,'Gen. Prima Directa'!Q23/'Gen. Prima Directa'!Q$49),"")</f>
        <v/>
      </c>
      <c r="R23" s="64" t="str">
        <f>IFERROR(IF($C$8=$D$8,'Gen. Prima Directa'!R23/'Gen. Prima Directa'!$AQ23,'Gen. Prima Directa'!R23/'Gen. Prima Directa'!R$49),"")</f>
        <v/>
      </c>
      <c r="S23" s="64" t="str">
        <f>IFERROR(IF($C$8=$D$8,'Gen. Prima Directa'!S23/'Gen. Prima Directa'!$AQ23,'Gen. Prima Directa'!S23/'Gen. Prima Directa'!S$49),"")</f>
        <v/>
      </c>
      <c r="T23" s="64" t="str">
        <f>IFERROR(IF($C$8=$D$8,'Gen. Prima Directa'!T23/'Gen. Prima Directa'!$AQ23,'Gen. Prima Directa'!T23/'Gen. Prima Directa'!T$49),"")</f>
        <v/>
      </c>
      <c r="U23" s="64">
        <f>IFERROR(IF($C$8=$D$8,'Gen. Prima Directa'!U23/'Gen. Prima Directa'!$AQ23,'Gen. Prima Directa'!U23/'Gen. Prima Directa'!U$49),"")</f>
        <v>0.36709695480922649</v>
      </c>
      <c r="V23" s="64" t="str">
        <f>IFERROR(IF($C$8=$D$8,'Gen. Prima Directa'!V23/'Gen. Prima Directa'!$AQ23,'Gen. Prima Directa'!V23/'Gen. Prima Directa'!V$49),"")</f>
        <v/>
      </c>
      <c r="W23" s="64">
        <f>IFERROR(IF($C$8=$D$8,'Gen. Prima Directa'!W23/'Gen. Prima Directa'!$AQ23,'Gen. Prima Directa'!W23/'Gen. Prima Directa'!W$49),"")</f>
        <v>0.32352144752016587</v>
      </c>
      <c r="X23" s="64" t="str">
        <f>IFERROR(IF($C$8=$D$8,'Gen. Prima Directa'!X23/'Gen. Prima Directa'!$AQ23,'Gen. Prima Directa'!X23/'Gen. Prima Directa'!X$49),"")</f>
        <v/>
      </c>
      <c r="Y23" s="64" t="str">
        <f>IFERROR(IF($C$8=$D$8,'Gen. Prima Directa'!Y23/'Gen. Prima Directa'!$AQ23,'Gen. Prima Directa'!Y23/'Gen. Prima Directa'!Y$49),"")</f>
        <v/>
      </c>
      <c r="Z23" s="64" t="str">
        <f>IFERROR(IF($C$8=$D$8,'Gen. Prima Directa'!Z23/'Gen. Prima Directa'!$AQ23,'Gen. Prima Directa'!Z23/'Gen. Prima Directa'!Z$49),"")</f>
        <v/>
      </c>
      <c r="AA23" s="64">
        <f>IFERROR(IF($C$8=$D$8,'Gen. Prima Directa'!AA23/'Gen. Prima Directa'!$AQ23,'Gen. Prima Directa'!AA23/'Gen. Prima Directa'!AA$49),"")</f>
        <v>1.1183607947465686E-2</v>
      </c>
      <c r="AB23" s="64" t="str">
        <f>IFERROR(IF($C$8=$D$8,'Gen. Prima Directa'!AB23/'Gen. Prima Directa'!$AQ23,'Gen. Prima Directa'!AB23/'Gen. Prima Directa'!AB$49),"")</f>
        <v/>
      </c>
      <c r="AC23" s="64" t="str">
        <f>IFERROR(IF($C$8=$D$8,'Gen. Prima Directa'!AC23/'Gen. Prima Directa'!$AQ23,'Gen. Prima Directa'!AC23/'Gen. Prima Directa'!AC$49),"")</f>
        <v/>
      </c>
      <c r="AD23" s="64">
        <f>IFERROR(IF($C$8=$D$8,'Gen. Prima Directa'!AD23/'Gen. Prima Directa'!$AQ23,'Gen. Prima Directa'!AD23/'Gen. Prima Directa'!AD$49),"")</f>
        <v>7.0361038560333655E-2</v>
      </c>
      <c r="AE23" s="64" t="str">
        <f>IFERROR(IF($C$8=$D$8,'Gen. Prima Directa'!AE23/'Gen. Prima Directa'!$AQ23,'Gen. Prima Directa'!AE23/'Gen. Prima Directa'!AE$49),"")</f>
        <v/>
      </c>
      <c r="AF23" s="64" t="str">
        <f>IFERROR(IF($C$8=$D$8,'Gen. Prima Directa'!AF23/'Gen. Prima Directa'!$AQ23,'Gen. Prima Directa'!AF23/'Gen. Prima Directa'!AF$49),"")</f>
        <v/>
      </c>
      <c r="AG23" s="64" t="str">
        <f>IFERROR(IF($C$8=$D$8,'Gen. Prima Directa'!AG23/'Gen. Prima Directa'!$AQ23,'Gen. Prima Directa'!AG23/'Gen. Prima Directa'!AG$49),"")</f>
        <v/>
      </c>
      <c r="AH23" s="64">
        <f>IFERROR(IF($C$8=$D$8,'Gen. Prima Directa'!AH23/'Gen. Prima Directa'!$AQ23,'Gen. Prima Directa'!AH23/'Gen. Prima Directa'!AH$49),"")</f>
        <v>3.2729031207083113E-2</v>
      </c>
      <c r="AI23" s="64" t="str">
        <f>IFERROR(IF($C$8=$D$8,'Gen. Prima Directa'!AI23/'Gen. Prima Directa'!$AQ23,'Gen. Prima Directa'!AI23/'Gen. Prima Directa'!AI$49),"")</f>
        <v/>
      </c>
      <c r="AJ23" s="64" t="str">
        <f>IFERROR(IF($C$8=$D$8,'Gen. Prima Directa'!AJ23/'Gen. Prima Directa'!$AQ23,'Gen. Prima Directa'!AJ23/'Gen. Prima Directa'!AJ$49),"")</f>
        <v/>
      </c>
      <c r="AK23" s="64" t="str">
        <f>IFERROR(IF($C$8=$D$8,'Gen. Prima Directa'!AK23/'Gen. Prima Directa'!$AQ23,'Gen. Prima Directa'!AK23/'Gen. Prima Directa'!AK$49),"")</f>
        <v/>
      </c>
      <c r="AL23" s="64" t="str">
        <f>IFERROR(IF($C$8=$D$8,'Gen. Prima Directa'!AL23/'Gen. Prima Directa'!$AQ23,'Gen. Prima Directa'!AL23/'Gen. Prima Directa'!AL$49),"")</f>
        <v/>
      </c>
      <c r="AM23" s="64" t="str">
        <f>IFERROR(IF($C$8=$D$8,'Gen. Prima Directa'!AM23/'Gen. Prima Directa'!$AQ23,'Gen. Prima Directa'!AM23/'Gen. Prima Directa'!AM$49),"")</f>
        <v/>
      </c>
      <c r="AN23" s="64" t="str">
        <f>IFERROR(IF($C$8=$D$8,'Gen. Prima Directa'!AN23/'Gen. Prima Directa'!$AQ23,'Gen. Prima Directa'!AN23/'Gen. Prima Directa'!AN$49),"")</f>
        <v/>
      </c>
      <c r="AO23" s="64" t="str">
        <f>IFERROR(IF($C$8=$D$8,'Gen. Prima Directa'!AO23/'Gen. Prima Directa'!$AQ23,'Gen. Prima Directa'!AO23/'Gen. Prima Directa'!AO$49),"")</f>
        <v/>
      </c>
      <c r="AP23" s="64" t="str">
        <f>IFERROR(IF($C$8=$D$8,'Gen. Prima Directa'!AP23/'Gen. Prima Directa'!$AQ23,'Gen. Prima Directa'!AP23/'Gen. Prima Directa'!AP$49),"")</f>
        <v/>
      </c>
      <c r="AQ23" s="64">
        <f>IFERROR(IF($C$8=$D$8,'Gen. Prima Directa'!AQ23/'Gen. Prima Directa'!$AQ23,'Gen. Prima Directa'!AQ23/'Gen. Prima Directa'!AQ$49),"")</f>
        <v>1</v>
      </c>
    </row>
    <row r="24" spans="2:43" x14ac:dyDescent="0.2">
      <c r="B24" s="62" t="str">
        <f>'Datos Generales'!B261</f>
        <v>13. Responsabilidad Civil Hogar y Condominios</v>
      </c>
      <c r="C24" s="64" t="str">
        <f>IFERROR(IF($C$8=$D$8,'Gen. Prima Directa'!C24/'Gen. Prima Directa'!$AQ24,'Gen. Prima Directa'!C24/'Gen. Prima Directa'!C$49),"")</f>
        <v/>
      </c>
      <c r="D24" s="64" t="str">
        <f>IFERROR(IF($C$8=$D$8,'Gen. Prima Directa'!D24/'Gen. Prima Directa'!$AQ24,'Gen. Prima Directa'!D24/'Gen. Prima Directa'!D$49),"")</f>
        <v/>
      </c>
      <c r="E24" s="64">
        <f>IFERROR(IF($C$8=$D$8,'Gen. Prima Directa'!E24/'Gen. Prima Directa'!$AQ24,'Gen. Prima Directa'!E24/'Gen. Prima Directa'!E$49),"")</f>
        <v>8.6340807247189663E-2</v>
      </c>
      <c r="F24" s="64">
        <f>IFERROR(IF($C$8=$D$8,'Gen. Prima Directa'!F24/'Gen. Prima Directa'!$AQ24,'Gen. Prima Directa'!F24/'Gen. Prima Directa'!F$49),"")</f>
        <v>1.1368648718370995E-2</v>
      </c>
      <c r="G24" s="64" t="str">
        <f>IFERROR(IF($C$8=$D$8,'Gen. Prima Directa'!G24/'Gen. Prima Directa'!$AQ24,'Gen. Prima Directa'!G24/'Gen. Prima Directa'!G$49),"")</f>
        <v/>
      </c>
      <c r="H24" s="64">
        <f>IFERROR(IF($C$8=$D$8,'Gen. Prima Directa'!H24/'Gen. Prima Directa'!$AQ24,'Gen. Prima Directa'!H24/'Gen. Prima Directa'!H$49),"")</f>
        <v>5.1479369671395784E-4</v>
      </c>
      <c r="I24" s="64">
        <f>IFERROR(IF($C$8=$D$8,'Gen. Prima Directa'!I24/'Gen. Prima Directa'!$AQ24,'Gen. Prima Directa'!I24/'Gen. Prima Directa'!I$49),"")</f>
        <v>5.0759579826997067E-2</v>
      </c>
      <c r="J24" s="64" t="str">
        <f>IFERROR(IF($C$8=$D$8,'Gen. Prima Directa'!J24/'Gen. Prima Directa'!$AQ24,'Gen. Prima Directa'!J24/'Gen. Prima Directa'!J$49),"")</f>
        <v/>
      </c>
      <c r="K24" s="64">
        <f>IFERROR(IF($C$8=$D$8,'Gen. Prima Directa'!K24/'Gen. Prima Directa'!$AQ24,'Gen. Prima Directa'!K24/'Gen. Prima Directa'!K$49),"")</f>
        <v>1.0850975862279441E-2</v>
      </c>
      <c r="L24" s="64" t="str">
        <f>IFERROR(IF($C$8=$D$8,'Gen. Prima Directa'!L24/'Gen. Prima Directa'!$AQ24,'Gen. Prima Directa'!L24/'Gen. Prima Directa'!L$49),"")</f>
        <v/>
      </c>
      <c r="M24" s="64" t="str">
        <f>IFERROR(IF($C$8=$D$8,'Gen. Prima Directa'!M24/'Gen. Prima Directa'!$AQ24,'Gen. Prima Directa'!M24/'Gen. Prima Directa'!M$49),"")</f>
        <v/>
      </c>
      <c r="N24" s="64" t="str">
        <f>IFERROR(IF($C$8=$D$8,'Gen. Prima Directa'!N24/'Gen. Prima Directa'!$AQ24,'Gen. Prima Directa'!N24/'Gen. Prima Directa'!N$49),"")</f>
        <v/>
      </c>
      <c r="O24" s="64">
        <f>IFERROR(IF($C$8=$D$8,'Gen. Prima Directa'!O24/'Gen. Prima Directa'!$AQ24,'Gen. Prima Directa'!O24/'Gen. Prima Directa'!O$49),"")</f>
        <v>8.1307460823278348E-4</v>
      </c>
      <c r="P24" s="64" t="str">
        <f>IFERROR(IF($C$8=$D$8,'Gen. Prima Directa'!P24/'Gen. Prima Directa'!$AQ24,'Gen. Prima Directa'!P24/'Gen. Prima Directa'!P$49),"")</f>
        <v/>
      </c>
      <c r="Q24" s="64">
        <f>IFERROR(IF($C$8=$D$8,'Gen. Prima Directa'!Q24/'Gen. Prima Directa'!$AQ24,'Gen. Prima Directa'!Q24/'Gen. Prima Directa'!Q$49),"")</f>
        <v>7.3902262904104411E-3</v>
      </c>
      <c r="R24" s="64" t="str">
        <f>IFERROR(IF($C$8=$D$8,'Gen. Prima Directa'!R24/'Gen. Prima Directa'!$AQ24,'Gen. Prima Directa'!R24/'Gen. Prima Directa'!R$49),"")</f>
        <v/>
      </c>
      <c r="S24" s="64">
        <f>IFERROR(IF($C$8=$D$8,'Gen. Prima Directa'!S24/'Gen. Prima Directa'!$AQ24,'Gen. Prima Directa'!S24/'Gen. Prima Directa'!S$49),"")</f>
        <v>1.0713352044030408E-2</v>
      </c>
      <c r="T24" s="64" t="str">
        <f>IFERROR(IF($C$8=$D$8,'Gen. Prima Directa'!T24/'Gen. Prima Directa'!$AQ24,'Gen. Prima Directa'!T24/'Gen. Prima Directa'!T$49),"")</f>
        <v/>
      </c>
      <c r="U24" s="64">
        <f>IFERROR(IF($C$8=$D$8,'Gen. Prima Directa'!U24/'Gen. Prima Directa'!$AQ24,'Gen. Prima Directa'!U24/'Gen. Prima Directa'!U$49),"")</f>
        <v>1.2073466934006212E-2</v>
      </c>
      <c r="V24" s="64" t="str">
        <f>IFERROR(IF($C$8=$D$8,'Gen. Prima Directa'!V24/'Gen. Prima Directa'!$AQ24,'Gen. Prima Directa'!V24/'Gen. Prima Directa'!V$49),"")</f>
        <v/>
      </c>
      <c r="W24" s="64">
        <f>IFERROR(IF($C$8=$D$8,'Gen. Prima Directa'!W24/'Gen. Prima Directa'!$AQ24,'Gen. Prima Directa'!W24/'Gen. Prima Directa'!W$49),"")</f>
        <v>1.5017695313534697E-3</v>
      </c>
      <c r="X24" s="64" t="str">
        <f>IFERROR(IF($C$8=$D$8,'Gen. Prima Directa'!X24/'Gen. Prima Directa'!$AQ24,'Gen. Prima Directa'!X24/'Gen. Prima Directa'!X$49),"")</f>
        <v/>
      </c>
      <c r="Y24" s="64">
        <f>IFERROR(IF($C$8=$D$8,'Gen. Prima Directa'!Y24/'Gen. Prima Directa'!$AQ24,'Gen. Prima Directa'!Y24/'Gen. Prima Directa'!Y$49),"")</f>
        <v>1.4309422106646367E-3</v>
      </c>
      <c r="Z24" s="64">
        <f>IFERROR(IF($C$8=$D$8,'Gen. Prima Directa'!Z24/'Gen. Prima Directa'!$AQ24,'Gen. Prima Directa'!Z24/'Gen. Prima Directa'!Z$49),"")</f>
        <v>3.7279355621098018E-3</v>
      </c>
      <c r="AA24" s="64">
        <f>IFERROR(IF($C$8=$D$8,'Gen. Prima Directa'!AA24/'Gen. Prima Directa'!$AQ24,'Gen. Prima Directa'!AA24/'Gen. Prima Directa'!AA$49),"")</f>
        <v>5.7986269864760125E-4</v>
      </c>
      <c r="AB24" s="64" t="str">
        <f>IFERROR(IF($C$8=$D$8,'Gen. Prima Directa'!AB24/'Gen. Prima Directa'!$AQ24,'Gen. Prima Directa'!AB24/'Gen. Prima Directa'!AB$49),"")</f>
        <v/>
      </c>
      <c r="AC24" s="64" t="str">
        <f>IFERROR(IF($C$8=$D$8,'Gen. Prima Directa'!AC24/'Gen. Prima Directa'!$AQ24,'Gen. Prima Directa'!AC24/'Gen. Prima Directa'!AC$49),"")</f>
        <v/>
      </c>
      <c r="AD24" s="64" t="str">
        <f>IFERROR(IF($C$8=$D$8,'Gen. Prima Directa'!AD24/'Gen. Prima Directa'!$AQ24,'Gen. Prima Directa'!AD24/'Gen. Prima Directa'!AD$49),"")</f>
        <v/>
      </c>
      <c r="AE24" s="64" t="str">
        <f>IFERROR(IF($C$8=$D$8,'Gen. Prima Directa'!AE24/'Gen. Prima Directa'!$AQ24,'Gen. Prima Directa'!AE24/'Gen. Prima Directa'!AE$49),"")</f>
        <v/>
      </c>
      <c r="AF24" s="64" t="str">
        <f>IFERROR(IF($C$8=$D$8,'Gen. Prima Directa'!AF24/'Gen. Prima Directa'!$AQ24,'Gen. Prima Directa'!AF24/'Gen. Prima Directa'!AF$49),"")</f>
        <v/>
      </c>
      <c r="AG24" s="64">
        <f>IFERROR(IF($C$8=$D$8,'Gen. Prima Directa'!AG24/'Gen. Prima Directa'!$AQ24,'Gen. Prima Directa'!AG24/'Gen. Prima Directa'!AG$49),"")</f>
        <v>2.3503729663057738E-2</v>
      </c>
      <c r="AH24" s="64">
        <f>IFERROR(IF($C$8=$D$8,'Gen. Prima Directa'!AH24/'Gen. Prima Directa'!$AQ24,'Gen. Prima Directa'!AH24/'Gen. Prima Directa'!AH$49),"")</f>
        <v>0.76486423611870891</v>
      </c>
      <c r="AI24" s="64" t="str">
        <f>IFERROR(IF($C$8=$D$8,'Gen. Prima Directa'!AI24/'Gen. Prima Directa'!$AQ24,'Gen. Prima Directa'!AI24/'Gen. Prima Directa'!AI$49),"")</f>
        <v/>
      </c>
      <c r="AJ24" s="64">
        <f>IFERROR(IF($C$8=$D$8,'Gen. Prima Directa'!AJ24/'Gen. Prima Directa'!$AQ24,'Gen. Prima Directa'!AJ24/'Gen. Prima Directa'!AJ$49),"")</f>
        <v>1.3566598987226898E-2</v>
      </c>
      <c r="AK24" s="64" t="str">
        <f>IFERROR(IF($C$8=$D$8,'Gen. Prima Directa'!AK24/'Gen. Prima Directa'!$AQ24,'Gen. Prima Directa'!AK24/'Gen. Prima Directa'!AK$49),"")</f>
        <v/>
      </c>
      <c r="AL24" s="64" t="str">
        <f>IFERROR(IF($C$8=$D$8,'Gen. Prima Directa'!AL24/'Gen. Prima Directa'!$AQ24,'Gen. Prima Directa'!AL24/'Gen. Prima Directa'!AL$49),"")</f>
        <v/>
      </c>
      <c r="AM24" s="64" t="str">
        <f>IFERROR(IF($C$8=$D$8,'Gen. Prima Directa'!AM24/'Gen. Prima Directa'!$AQ24,'Gen. Prima Directa'!AM24/'Gen. Prima Directa'!AM$49),"")</f>
        <v/>
      </c>
      <c r="AN24" s="64" t="str">
        <f>IFERROR(IF($C$8=$D$8,'Gen. Prima Directa'!AN24/'Gen. Prima Directa'!$AQ24,'Gen. Prima Directa'!AN24/'Gen. Prima Directa'!AN$49),"")</f>
        <v/>
      </c>
      <c r="AO24" s="64" t="str">
        <f>IFERROR(IF($C$8=$D$8,'Gen. Prima Directa'!AO24/'Gen. Prima Directa'!$AQ24,'Gen. Prima Directa'!AO24/'Gen. Prima Directa'!AO$49),"")</f>
        <v/>
      </c>
      <c r="AP24" s="64" t="str">
        <f>IFERROR(IF($C$8=$D$8,'Gen. Prima Directa'!AP24/'Gen. Prima Directa'!$AQ24,'Gen. Prima Directa'!AP24/'Gen. Prima Directa'!AP$49),"")</f>
        <v/>
      </c>
      <c r="AQ24" s="64">
        <f>IFERROR(IF($C$8=$D$8,'Gen. Prima Directa'!AQ24/'Gen. Prima Directa'!$AQ24,'Gen. Prima Directa'!AQ24/'Gen. Prima Directa'!AQ$49),"")</f>
        <v>1</v>
      </c>
    </row>
    <row r="25" spans="2:43" x14ac:dyDescent="0.2">
      <c r="B25" s="62" t="str">
        <f>'Datos Generales'!B262</f>
        <v>14. Responsabilidad Civil Profesional</v>
      </c>
      <c r="C25" s="64" t="str">
        <f>IFERROR(IF($C$8=$D$8,'Gen. Prima Directa'!C25/'Gen. Prima Directa'!$AQ25,'Gen. Prima Directa'!C25/'Gen. Prima Directa'!C$49),"")</f>
        <v/>
      </c>
      <c r="D25" s="64" t="str">
        <f>IFERROR(IF($C$8=$D$8,'Gen. Prima Directa'!D25/'Gen. Prima Directa'!$AQ25,'Gen. Prima Directa'!D25/'Gen. Prima Directa'!D$49),"")</f>
        <v/>
      </c>
      <c r="E25" s="64">
        <f>IFERROR(IF($C$8=$D$8,'Gen. Prima Directa'!E25/'Gen. Prima Directa'!$AQ25,'Gen. Prima Directa'!E25/'Gen. Prima Directa'!E$49),"")</f>
        <v>4.0396002747173469E-3</v>
      </c>
      <c r="F25" s="64" t="str">
        <f>IFERROR(IF($C$8=$D$8,'Gen. Prima Directa'!F25/'Gen. Prima Directa'!$AQ25,'Gen. Prima Directa'!F25/'Gen. Prima Directa'!F$49),"")</f>
        <v/>
      </c>
      <c r="G25" s="64" t="str">
        <f>IFERROR(IF($C$8=$D$8,'Gen. Prima Directa'!G25/'Gen. Prima Directa'!$AQ25,'Gen. Prima Directa'!G25/'Gen. Prima Directa'!G$49),"")</f>
        <v/>
      </c>
      <c r="H25" s="64">
        <f>IFERROR(IF($C$8=$D$8,'Gen. Prima Directa'!H25/'Gen. Prima Directa'!$AQ25,'Gen. Prima Directa'!H25/'Gen. Prima Directa'!H$49),"")</f>
        <v>0.13754461992624184</v>
      </c>
      <c r="I25" s="64">
        <f>IFERROR(IF($C$8=$D$8,'Gen. Prima Directa'!I25/'Gen. Prima Directa'!$AQ25,'Gen. Prima Directa'!I25/'Gen. Prima Directa'!I$49),"")</f>
        <v>1.6581334514540975E-2</v>
      </c>
      <c r="J25" s="64" t="str">
        <f>IFERROR(IF($C$8=$D$8,'Gen. Prima Directa'!J25/'Gen. Prima Directa'!$AQ25,'Gen. Prima Directa'!J25/'Gen. Prima Directa'!J$49),"")</f>
        <v/>
      </c>
      <c r="K25" s="64">
        <f>IFERROR(IF($C$8=$D$8,'Gen. Prima Directa'!K25/'Gen. Prima Directa'!$AQ25,'Gen. Prima Directa'!K25/'Gen. Prima Directa'!K$49),"")</f>
        <v>3.3341581587012101E-2</v>
      </c>
      <c r="L25" s="64" t="str">
        <f>IFERROR(IF($C$8=$D$8,'Gen. Prima Directa'!L25/'Gen. Prima Directa'!$AQ25,'Gen. Prima Directa'!L25/'Gen. Prima Directa'!L$49),"")</f>
        <v/>
      </c>
      <c r="M25" s="64" t="str">
        <f>IFERROR(IF($C$8=$D$8,'Gen. Prima Directa'!M25/'Gen. Prima Directa'!$AQ25,'Gen. Prima Directa'!M25/'Gen. Prima Directa'!M$49),"")</f>
        <v/>
      </c>
      <c r="N25" s="64">
        <f>IFERROR(IF($C$8=$D$8,'Gen. Prima Directa'!N25/'Gen. Prima Directa'!$AQ25,'Gen. Prima Directa'!N25/'Gen. Prima Directa'!N$49),"")</f>
        <v>3.445689938765734E-3</v>
      </c>
      <c r="O25" s="64" t="str">
        <f>IFERROR(IF($C$8=$D$8,'Gen. Prima Directa'!O25/'Gen. Prima Directa'!$AQ25,'Gen. Prima Directa'!O25/'Gen. Prima Directa'!O$49),"")</f>
        <v/>
      </c>
      <c r="P25" s="64" t="str">
        <f>IFERROR(IF($C$8=$D$8,'Gen. Prima Directa'!P25/'Gen. Prima Directa'!$AQ25,'Gen. Prima Directa'!P25/'Gen. Prima Directa'!P$49),"")</f>
        <v/>
      </c>
      <c r="Q25" s="64">
        <f>IFERROR(IF($C$8=$D$8,'Gen. Prima Directa'!Q25/'Gen. Prima Directa'!$AQ25,'Gen. Prima Directa'!Q25/'Gen. Prima Directa'!Q$49),"")</f>
        <v>8.950858203140781E-3</v>
      </c>
      <c r="R25" s="64" t="str">
        <f>IFERROR(IF($C$8=$D$8,'Gen. Prima Directa'!R25/'Gen. Prima Directa'!$AQ25,'Gen. Prima Directa'!R25/'Gen. Prima Directa'!R$49),"")</f>
        <v/>
      </c>
      <c r="S25" s="64" t="str">
        <f>IFERROR(IF($C$8=$D$8,'Gen. Prima Directa'!S25/'Gen. Prima Directa'!$AQ25,'Gen. Prima Directa'!S25/'Gen. Prima Directa'!S$49),"")</f>
        <v/>
      </c>
      <c r="T25" s="64" t="str">
        <f>IFERROR(IF($C$8=$D$8,'Gen. Prima Directa'!T25/'Gen. Prima Directa'!$AQ25,'Gen. Prima Directa'!T25/'Gen. Prima Directa'!T$49),"")</f>
        <v/>
      </c>
      <c r="U25" s="64">
        <f>IFERROR(IF($C$8=$D$8,'Gen. Prima Directa'!U25/'Gen. Prima Directa'!$AQ25,'Gen. Prima Directa'!U25/'Gen. Prima Directa'!U$49),"")</f>
        <v>-1.8654519850636871E-2</v>
      </c>
      <c r="V25" s="64" t="str">
        <f>IFERROR(IF($C$8=$D$8,'Gen. Prima Directa'!V25/'Gen. Prima Directa'!$AQ25,'Gen. Prima Directa'!V25/'Gen. Prima Directa'!V$49),"")</f>
        <v/>
      </c>
      <c r="W25" s="64">
        <f>IFERROR(IF($C$8=$D$8,'Gen. Prima Directa'!W25/'Gen. Prima Directa'!$AQ25,'Gen. Prima Directa'!W25/'Gen. Prima Directa'!W$49),"")</f>
        <v>0.19314530441106026</v>
      </c>
      <c r="X25" s="64" t="str">
        <f>IFERROR(IF($C$8=$D$8,'Gen. Prima Directa'!X25/'Gen. Prima Directa'!$AQ25,'Gen. Prima Directa'!X25/'Gen. Prima Directa'!X$49),"")</f>
        <v/>
      </c>
      <c r="Y25" s="64">
        <f>IFERROR(IF($C$8=$D$8,'Gen. Prima Directa'!Y25/'Gen. Prima Directa'!$AQ25,'Gen. Prima Directa'!Y25/'Gen. Prima Directa'!Y$49),"")</f>
        <v>4.0731103082490235E-2</v>
      </c>
      <c r="Z25" s="64" t="str">
        <f>IFERROR(IF($C$8=$D$8,'Gen. Prima Directa'!Z25/'Gen. Prima Directa'!$AQ25,'Gen. Prima Directa'!Z25/'Gen. Prima Directa'!Z$49),"")</f>
        <v/>
      </c>
      <c r="AA25" s="64">
        <f>IFERROR(IF($C$8=$D$8,'Gen. Prima Directa'!AA25/'Gen. Prima Directa'!$AQ25,'Gen. Prima Directa'!AA25/'Gen. Prima Directa'!AA$49),"")</f>
        <v>4.9493129180638203E-2</v>
      </c>
      <c r="AB25" s="64" t="str">
        <f>IFERROR(IF($C$8=$D$8,'Gen. Prima Directa'!AB25/'Gen. Prima Directa'!$AQ25,'Gen. Prima Directa'!AB25/'Gen. Prima Directa'!AB$49),"")</f>
        <v/>
      </c>
      <c r="AC25" s="64" t="str">
        <f>IFERROR(IF($C$8=$D$8,'Gen. Prima Directa'!AC25/'Gen. Prima Directa'!$AQ25,'Gen. Prima Directa'!AC25/'Gen. Prima Directa'!AC$49),"")</f>
        <v/>
      </c>
      <c r="AD25" s="64">
        <f>IFERROR(IF($C$8=$D$8,'Gen. Prima Directa'!AD25/'Gen. Prima Directa'!$AQ25,'Gen. Prima Directa'!AD25/'Gen. Prima Directa'!AD$49),"")</f>
        <v>0.1820758113107365</v>
      </c>
      <c r="AE25" s="64">
        <f>IFERROR(IF($C$8=$D$8,'Gen. Prima Directa'!AE25/'Gen. Prima Directa'!$AQ25,'Gen. Prima Directa'!AE25/'Gen. Prima Directa'!AE$49),"")</f>
        <v>0.340821930062504</v>
      </c>
      <c r="AF25" s="64" t="str">
        <f>IFERROR(IF($C$8=$D$8,'Gen. Prima Directa'!AF25/'Gen. Prima Directa'!$AQ25,'Gen. Prima Directa'!AF25/'Gen. Prima Directa'!AF$49),"")</f>
        <v/>
      </c>
      <c r="AG25" s="64">
        <f>IFERROR(IF($C$8=$D$8,'Gen. Prima Directa'!AG25/'Gen. Prima Directa'!$AQ25,'Gen. Prima Directa'!AG25/'Gen. Prima Directa'!AG$49),"")</f>
        <v>8.4835573587889353E-3</v>
      </c>
      <c r="AH25" s="64" t="str">
        <f>IFERROR(IF($C$8=$D$8,'Gen. Prima Directa'!AH25/'Gen. Prima Directa'!$AQ25,'Gen. Prima Directa'!AH25/'Gen. Prima Directa'!AH$49),"")</f>
        <v/>
      </c>
      <c r="AI25" s="64" t="str">
        <f>IFERROR(IF($C$8=$D$8,'Gen. Prima Directa'!AI25/'Gen. Prima Directa'!$AQ25,'Gen. Prima Directa'!AI25/'Gen. Prima Directa'!AI$49),"")</f>
        <v/>
      </c>
      <c r="AJ25" s="64" t="str">
        <f>IFERROR(IF($C$8=$D$8,'Gen. Prima Directa'!AJ25/'Gen. Prima Directa'!$AQ25,'Gen. Prima Directa'!AJ25/'Gen. Prima Directa'!AJ$49),"")</f>
        <v/>
      </c>
      <c r="AK25" s="64" t="str">
        <f>IFERROR(IF($C$8=$D$8,'Gen. Prima Directa'!AK25/'Gen. Prima Directa'!$AQ25,'Gen. Prima Directa'!AK25/'Gen. Prima Directa'!AK$49),"")</f>
        <v/>
      </c>
      <c r="AL25" s="64" t="str">
        <f>IFERROR(IF($C$8=$D$8,'Gen. Prima Directa'!AL25/'Gen. Prima Directa'!$AQ25,'Gen. Prima Directa'!AL25/'Gen. Prima Directa'!AL$49),"")</f>
        <v/>
      </c>
      <c r="AM25" s="64" t="str">
        <f>IFERROR(IF($C$8=$D$8,'Gen. Prima Directa'!AM25/'Gen. Prima Directa'!$AQ25,'Gen. Prima Directa'!AM25/'Gen. Prima Directa'!AM$49),"")</f>
        <v/>
      </c>
      <c r="AN25" s="64" t="str">
        <f>IFERROR(IF($C$8=$D$8,'Gen. Prima Directa'!AN25/'Gen. Prima Directa'!$AQ25,'Gen. Prima Directa'!AN25/'Gen. Prima Directa'!AN$49),"")</f>
        <v/>
      </c>
      <c r="AO25" s="64" t="str">
        <f>IFERROR(IF($C$8=$D$8,'Gen. Prima Directa'!AO25/'Gen. Prima Directa'!$AQ25,'Gen. Prima Directa'!AO25/'Gen. Prima Directa'!AO$49),"")</f>
        <v/>
      </c>
      <c r="AP25" s="64" t="str">
        <f>IFERROR(IF($C$8=$D$8,'Gen. Prima Directa'!AP25/'Gen. Prima Directa'!$AQ25,'Gen. Prima Directa'!AP25/'Gen. Prima Directa'!AP$49),"")</f>
        <v/>
      </c>
      <c r="AQ25" s="64">
        <f>IFERROR(IF($C$8=$D$8,'Gen. Prima Directa'!AQ25/'Gen. Prima Directa'!$AQ25,'Gen. Prima Directa'!AQ25/'Gen. Prima Directa'!AQ$49),"")</f>
        <v>1</v>
      </c>
    </row>
    <row r="26" spans="2:43" x14ac:dyDescent="0.2">
      <c r="B26" s="62" t="str">
        <f>'Datos Generales'!B263</f>
        <v>15. Responsabilidad Civil Industria, Infraestructura y Comercio</v>
      </c>
      <c r="C26" s="64" t="str">
        <f>IFERROR(IF($C$8=$D$8,'Gen. Prima Directa'!C26/'Gen. Prima Directa'!$AQ26,'Gen. Prima Directa'!C26/'Gen. Prima Directa'!C$49),"")</f>
        <v/>
      </c>
      <c r="D26" s="64" t="str">
        <f>IFERROR(IF($C$8=$D$8,'Gen. Prima Directa'!D26/'Gen. Prima Directa'!$AQ26,'Gen. Prima Directa'!D26/'Gen. Prima Directa'!D$49),"")</f>
        <v/>
      </c>
      <c r="E26" s="64">
        <f>IFERROR(IF($C$8=$D$8,'Gen. Prima Directa'!E26/'Gen. Prima Directa'!$AQ26,'Gen. Prima Directa'!E26/'Gen. Prima Directa'!E$49),"")</f>
        <v>5.9109737285894408E-2</v>
      </c>
      <c r="F26" s="64" t="str">
        <f>IFERROR(IF($C$8=$D$8,'Gen. Prima Directa'!F26/'Gen. Prima Directa'!$AQ26,'Gen. Prima Directa'!F26/'Gen. Prima Directa'!F$49),"")</f>
        <v/>
      </c>
      <c r="G26" s="64" t="str">
        <f>IFERROR(IF($C$8=$D$8,'Gen. Prima Directa'!G26/'Gen. Prima Directa'!$AQ26,'Gen. Prima Directa'!G26/'Gen. Prima Directa'!G$49),"")</f>
        <v/>
      </c>
      <c r="H26" s="64">
        <f>IFERROR(IF($C$8=$D$8,'Gen. Prima Directa'!H26/'Gen. Prima Directa'!$AQ26,'Gen. Prima Directa'!H26/'Gen. Prima Directa'!H$49),"")</f>
        <v>8.7786216014703197E-2</v>
      </c>
      <c r="I26" s="64">
        <f>IFERROR(IF($C$8=$D$8,'Gen. Prima Directa'!I26/'Gen. Prima Directa'!$AQ26,'Gen. Prima Directa'!I26/'Gen. Prima Directa'!I$49),"")</f>
        <v>0.20613371671247888</v>
      </c>
      <c r="J26" s="64" t="str">
        <f>IFERROR(IF($C$8=$D$8,'Gen. Prima Directa'!J26/'Gen. Prima Directa'!$AQ26,'Gen. Prima Directa'!J26/'Gen. Prima Directa'!J$49),"")</f>
        <v/>
      </c>
      <c r="K26" s="64">
        <f>IFERROR(IF($C$8=$D$8,'Gen. Prima Directa'!K26/'Gen. Prima Directa'!$AQ26,'Gen. Prima Directa'!K26/'Gen. Prima Directa'!K$49),"")</f>
        <v>5.6435964087090057E-3</v>
      </c>
      <c r="L26" s="64">
        <f>IFERROR(IF($C$8=$D$8,'Gen. Prima Directa'!L26/'Gen. Prima Directa'!$AQ26,'Gen. Prima Directa'!L26/'Gen. Prima Directa'!L$49),"")</f>
        <v>2.620202839000154E-2</v>
      </c>
      <c r="M26" s="64" t="str">
        <f>IFERROR(IF($C$8=$D$8,'Gen. Prima Directa'!M26/'Gen. Prima Directa'!$AQ26,'Gen. Prima Directa'!M26/'Gen. Prima Directa'!M$49),"")</f>
        <v/>
      </c>
      <c r="N26" s="64">
        <f>IFERROR(IF($C$8=$D$8,'Gen. Prima Directa'!N26/'Gen. Prima Directa'!$AQ26,'Gen. Prima Directa'!N26/'Gen. Prima Directa'!N$49),"")</f>
        <v>5.796861495293542E-2</v>
      </c>
      <c r="O26" s="64">
        <f>IFERROR(IF($C$8=$D$8,'Gen. Prima Directa'!O26/'Gen. Prima Directa'!$AQ26,'Gen. Prima Directa'!O26/'Gen. Prima Directa'!O$49),"")</f>
        <v>9.1075022394166809E-3</v>
      </c>
      <c r="P26" s="64" t="str">
        <f>IFERROR(IF($C$8=$D$8,'Gen. Prima Directa'!P26/'Gen. Prima Directa'!$AQ26,'Gen. Prima Directa'!P26/'Gen. Prima Directa'!P$49),"")</f>
        <v/>
      </c>
      <c r="Q26" s="64">
        <f>IFERROR(IF($C$8=$D$8,'Gen. Prima Directa'!Q26/'Gen. Prima Directa'!$AQ26,'Gen. Prima Directa'!Q26/'Gen. Prima Directa'!Q$49),"")</f>
        <v>6.9487386887710681E-2</v>
      </c>
      <c r="R26" s="64" t="str">
        <f>IFERROR(IF($C$8=$D$8,'Gen. Prima Directa'!R26/'Gen. Prima Directa'!$AQ26,'Gen. Prima Directa'!R26/'Gen. Prima Directa'!R$49),"")</f>
        <v/>
      </c>
      <c r="S26" s="64">
        <f>IFERROR(IF($C$8=$D$8,'Gen. Prima Directa'!S26/'Gen. Prima Directa'!$AQ26,'Gen. Prima Directa'!S26/'Gen. Prima Directa'!S$49),"")</f>
        <v>3.415704576967301E-2</v>
      </c>
      <c r="T26" s="64" t="str">
        <f>IFERROR(IF($C$8=$D$8,'Gen. Prima Directa'!T26/'Gen. Prima Directa'!$AQ26,'Gen. Prima Directa'!T26/'Gen. Prima Directa'!T$49),"")</f>
        <v/>
      </c>
      <c r="U26" s="64">
        <f>IFERROR(IF($C$8=$D$8,'Gen. Prima Directa'!U26/'Gen. Prima Directa'!$AQ26,'Gen. Prima Directa'!U26/'Gen. Prima Directa'!U$49),"")</f>
        <v>1.7936310415241668E-2</v>
      </c>
      <c r="V26" s="64" t="str">
        <f>IFERROR(IF($C$8=$D$8,'Gen. Prima Directa'!V26/'Gen. Prima Directa'!$AQ26,'Gen. Prima Directa'!V26/'Gen. Prima Directa'!V$49),"")</f>
        <v/>
      </c>
      <c r="W26" s="64">
        <f>IFERROR(IF($C$8=$D$8,'Gen. Prima Directa'!W26/'Gen. Prima Directa'!$AQ26,'Gen. Prima Directa'!W26/'Gen. Prima Directa'!W$49),"")</f>
        <v>0.12239905310611943</v>
      </c>
      <c r="X26" s="64" t="str">
        <f>IFERROR(IF($C$8=$D$8,'Gen. Prima Directa'!X26/'Gen. Prima Directa'!$AQ26,'Gen. Prima Directa'!X26/'Gen. Prima Directa'!X$49),"")</f>
        <v/>
      </c>
      <c r="Y26" s="64">
        <f>IFERROR(IF($C$8=$D$8,'Gen. Prima Directa'!Y26/'Gen. Prima Directa'!$AQ26,'Gen. Prima Directa'!Y26/'Gen. Prima Directa'!Y$49),"")</f>
        <v>4.7201101657322339E-3</v>
      </c>
      <c r="Z26" s="64">
        <f>IFERROR(IF($C$8=$D$8,'Gen. Prima Directa'!Z26/'Gen. Prima Directa'!$AQ26,'Gen. Prima Directa'!Z26/'Gen. Prima Directa'!Z$49),"")</f>
        <v>8.3676477480179468E-3</v>
      </c>
      <c r="AA26" s="64">
        <f>IFERROR(IF($C$8=$D$8,'Gen. Prima Directa'!AA26/'Gen. Prima Directa'!$AQ26,'Gen. Prima Directa'!AA26/'Gen. Prima Directa'!AA$49),"")</f>
        <v>2.6601048698790902E-2</v>
      </c>
      <c r="AB26" s="64" t="str">
        <f>IFERROR(IF($C$8=$D$8,'Gen. Prima Directa'!AB26/'Gen. Prima Directa'!$AQ26,'Gen. Prima Directa'!AB26/'Gen. Prima Directa'!AB$49),"")</f>
        <v/>
      </c>
      <c r="AC26" s="64" t="str">
        <f>IFERROR(IF($C$8=$D$8,'Gen. Prima Directa'!AC26/'Gen. Prima Directa'!$AQ26,'Gen. Prima Directa'!AC26/'Gen. Prima Directa'!AC$49),"")</f>
        <v/>
      </c>
      <c r="AD26" s="64">
        <f>IFERROR(IF($C$8=$D$8,'Gen. Prima Directa'!AD26/'Gen. Prima Directa'!$AQ26,'Gen. Prima Directa'!AD26/'Gen. Prima Directa'!AD$49),"")</f>
        <v>0.104539616635838</v>
      </c>
      <c r="AE26" s="64">
        <f>IFERROR(IF($C$8=$D$8,'Gen. Prima Directa'!AE26/'Gen. Prima Directa'!$AQ26,'Gen. Prima Directa'!AE26/'Gen. Prima Directa'!AE$49),"")</f>
        <v>3.4379926102787332E-2</v>
      </c>
      <c r="AF26" s="64" t="str">
        <f>IFERROR(IF($C$8=$D$8,'Gen. Prima Directa'!AF26/'Gen. Prima Directa'!$AQ26,'Gen. Prima Directa'!AF26/'Gen. Prima Directa'!AF$49),"")</f>
        <v/>
      </c>
      <c r="AG26" s="64">
        <f>IFERROR(IF($C$8=$D$8,'Gen. Prima Directa'!AG26/'Gen. Prima Directa'!$AQ26,'Gen. Prima Directa'!AG26/'Gen. Prima Directa'!AG$49),"")</f>
        <v>6.4949285255444161E-2</v>
      </c>
      <c r="AH26" s="64">
        <f>IFERROR(IF($C$8=$D$8,'Gen. Prima Directa'!AH26/'Gen. Prima Directa'!$AQ26,'Gen. Prima Directa'!AH26/'Gen. Prima Directa'!AH$49),"")</f>
        <v>5.5581277319489197E-2</v>
      </c>
      <c r="AI26" s="64">
        <f>IFERROR(IF($C$8=$D$8,'Gen. Prima Directa'!AI26/'Gen. Prima Directa'!$AQ26,'Gen. Prima Directa'!AI26/'Gen. Prima Directa'!AI$49),"")</f>
        <v>1.4567342033615931E-6</v>
      </c>
      <c r="AJ26" s="64">
        <f>IFERROR(IF($C$8=$D$8,'Gen. Prima Directa'!AJ26/'Gen. Prima Directa'!$AQ26,'Gen. Prima Directa'!AJ26/'Gen. Prima Directa'!AJ$49),"")</f>
        <v>4.9284231568129415E-3</v>
      </c>
      <c r="AK26" s="64" t="str">
        <f>IFERROR(IF($C$8=$D$8,'Gen. Prima Directa'!AK26/'Gen. Prima Directa'!$AQ26,'Gen. Prima Directa'!AK26/'Gen. Prima Directa'!AK$49),"")</f>
        <v/>
      </c>
      <c r="AL26" s="64" t="str">
        <f>IFERROR(IF($C$8=$D$8,'Gen. Prima Directa'!AL26/'Gen. Prima Directa'!$AQ26,'Gen. Prima Directa'!AL26/'Gen. Prima Directa'!AL$49),"")</f>
        <v/>
      </c>
      <c r="AM26" s="64" t="str">
        <f>IFERROR(IF($C$8=$D$8,'Gen. Prima Directa'!AM26/'Gen. Prima Directa'!$AQ26,'Gen. Prima Directa'!AM26/'Gen. Prima Directa'!AM$49),"")</f>
        <v/>
      </c>
      <c r="AN26" s="64" t="str">
        <f>IFERROR(IF($C$8=$D$8,'Gen. Prima Directa'!AN26/'Gen. Prima Directa'!$AQ26,'Gen. Prima Directa'!AN26/'Gen. Prima Directa'!AN$49),"")</f>
        <v/>
      </c>
      <c r="AO26" s="64" t="str">
        <f>IFERROR(IF($C$8=$D$8,'Gen. Prima Directa'!AO26/'Gen. Prima Directa'!$AQ26,'Gen. Prima Directa'!AO26/'Gen. Prima Directa'!AO$49),"")</f>
        <v/>
      </c>
      <c r="AP26" s="64" t="str">
        <f>IFERROR(IF($C$8=$D$8,'Gen. Prima Directa'!AP26/'Gen. Prima Directa'!$AQ26,'Gen. Prima Directa'!AP26/'Gen. Prima Directa'!AP$49),"")</f>
        <v/>
      </c>
      <c r="AQ26" s="64">
        <f>IFERROR(IF($C$8=$D$8,'Gen. Prima Directa'!AQ26/'Gen. Prima Directa'!$AQ26,'Gen. Prima Directa'!AQ26/'Gen. Prima Directa'!AQ$49),"")</f>
        <v>1</v>
      </c>
    </row>
    <row r="27" spans="2:43" x14ac:dyDescent="0.2">
      <c r="B27" s="62" t="str">
        <f>'Datos Generales'!B264</f>
        <v>16. Responsabilidad Civil Vehículos Motorizados</v>
      </c>
      <c r="C27" s="64" t="str">
        <f>IFERROR(IF($C$8=$D$8,'Gen. Prima Directa'!C27/'Gen. Prima Directa'!$AQ27,'Gen. Prima Directa'!C27/'Gen. Prima Directa'!C$49),"")</f>
        <v/>
      </c>
      <c r="D27" s="64" t="str">
        <f>IFERROR(IF($C$8=$D$8,'Gen. Prima Directa'!D27/'Gen. Prima Directa'!$AQ27,'Gen. Prima Directa'!D27/'Gen. Prima Directa'!D$49),"")</f>
        <v/>
      </c>
      <c r="E27" s="64">
        <f>IFERROR(IF($C$8=$D$8,'Gen. Prima Directa'!E27/'Gen. Prima Directa'!$AQ27,'Gen. Prima Directa'!E27/'Gen. Prima Directa'!E$49),"")</f>
        <v>0.18247605208266196</v>
      </c>
      <c r="F27" s="64">
        <f>IFERROR(IF($C$8=$D$8,'Gen. Prima Directa'!F27/'Gen. Prima Directa'!$AQ27,'Gen. Prima Directa'!F27/'Gen. Prima Directa'!F$49),"")</f>
        <v>2.2657423982146412E-2</v>
      </c>
      <c r="G27" s="64" t="str">
        <f>IFERROR(IF($C$8=$D$8,'Gen. Prima Directa'!G27/'Gen. Prima Directa'!$AQ27,'Gen. Prima Directa'!G27/'Gen. Prima Directa'!G$49),"")</f>
        <v/>
      </c>
      <c r="H27" s="64">
        <f>IFERROR(IF($C$8=$D$8,'Gen. Prima Directa'!H27/'Gen. Prima Directa'!$AQ27,'Gen. Prima Directa'!H27/'Gen. Prima Directa'!H$49),"")</f>
        <v>0.11977411075326293</v>
      </c>
      <c r="I27" s="64">
        <f>IFERROR(IF($C$8=$D$8,'Gen. Prima Directa'!I27/'Gen. Prima Directa'!$AQ27,'Gen. Prima Directa'!I27/'Gen. Prima Directa'!I$49),"")</f>
        <v>3.6880549039965214E-4</v>
      </c>
      <c r="J27" s="64" t="str">
        <f>IFERROR(IF($C$8=$D$8,'Gen. Prima Directa'!J27/'Gen. Prima Directa'!$AQ27,'Gen. Prima Directa'!J27/'Gen. Prima Directa'!J$49),"")</f>
        <v/>
      </c>
      <c r="K27" s="64">
        <f>IFERROR(IF($C$8=$D$8,'Gen. Prima Directa'!K27/'Gen. Prima Directa'!$AQ27,'Gen. Prima Directa'!K27/'Gen. Prima Directa'!K$49),"")</f>
        <v>4.1344700765556096E-2</v>
      </c>
      <c r="L27" s="64" t="str">
        <f>IFERROR(IF($C$8=$D$8,'Gen. Prima Directa'!L27/'Gen. Prima Directa'!$AQ27,'Gen. Prima Directa'!L27/'Gen. Prima Directa'!L$49),"")</f>
        <v/>
      </c>
      <c r="M27" s="64" t="str">
        <f>IFERROR(IF($C$8=$D$8,'Gen. Prima Directa'!M27/'Gen. Prima Directa'!$AQ27,'Gen. Prima Directa'!M27/'Gen. Prima Directa'!M$49),"")</f>
        <v/>
      </c>
      <c r="N27" s="64">
        <f>IFERROR(IF($C$8=$D$8,'Gen. Prima Directa'!N27/'Gen. Prima Directa'!$AQ27,'Gen. Prima Directa'!N27/'Gen. Prima Directa'!N$49),"")</f>
        <v>1.9294372056343409E-4</v>
      </c>
      <c r="O27" s="64">
        <f>IFERROR(IF($C$8=$D$8,'Gen. Prima Directa'!O27/'Gen. Prima Directa'!$AQ27,'Gen. Prima Directa'!O27/'Gen. Prima Directa'!O$49),"")</f>
        <v>3.3479594392167083E-3</v>
      </c>
      <c r="P27" s="64" t="str">
        <f>IFERROR(IF($C$8=$D$8,'Gen. Prima Directa'!P27/'Gen. Prima Directa'!$AQ27,'Gen. Prima Directa'!P27/'Gen. Prima Directa'!P$49),"")</f>
        <v/>
      </c>
      <c r="Q27" s="64">
        <f>IFERROR(IF($C$8=$D$8,'Gen. Prima Directa'!Q27/'Gen. Prima Directa'!$AQ27,'Gen. Prima Directa'!Q27/'Gen. Prima Directa'!Q$49),"")</f>
        <v>0.10682719264073889</v>
      </c>
      <c r="R27" s="64" t="str">
        <f>IFERROR(IF($C$8=$D$8,'Gen. Prima Directa'!R27/'Gen. Prima Directa'!$AQ27,'Gen. Prima Directa'!R27/'Gen. Prima Directa'!R$49),"")</f>
        <v/>
      </c>
      <c r="S27" s="64">
        <f>IFERROR(IF($C$8=$D$8,'Gen. Prima Directa'!S27/'Gen. Prima Directa'!$AQ27,'Gen. Prima Directa'!S27/'Gen. Prima Directa'!S$49),"")</f>
        <v>0.24171066612438905</v>
      </c>
      <c r="T27" s="64" t="str">
        <f>IFERROR(IF($C$8=$D$8,'Gen. Prima Directa'!T27/'Gen. Prima Directa'!$AQ27,'Gen. Prima Directa'!T27/'Gen. Prima Directa'!T$49),"")</f>
        <v/>
      </c>
      <c r="U27" s="64">
        <f>IFERROR(IF($C$8=$D$8,'Gen. Prima Directa'!U27/'Gen. Prima Directa'!$AQ27,'Gen. Prima Directa'!U27/'Gen. Prima Directa'!U$49),"")</f>
        <v>0.10251382857658746</v>
      </c>
      <c r="V27" s="64" t="str">
        <f>IFERROR(IF($C$8=$D$8,'Gen. Prima Directa'!V27/'Gen. Prima Directa'!$AQ27,'Gen. Prima Directa'!V27/'Gen. Prima Directa'!V$49),"")</f>
        <v/>
      </c>
      <c r="W27" s="64" t="str">
        <f>IFERROR(IF($C$8=$D$8,'Gen. Prima Directa'!W27/'Gen. Prima Directa'!$AQ27,'Gen. Prima Directa'!W27/'Gen. Prima Directa'!W$49),"")</f>
        <v/>
      </c>
      <c r="X27" s="64" t="str">
        <f>IFERROR(IF($C$8=$D$8,'Gen. Prima Directa'!X27/'Gen. Prima Directa'!$AQ27,'Gen. Prima Directa'!X27/'Gen. Prima Directa'!X$49),"")</f>
        <v/>
      </c>
      <c r="Y27" s="64">
        <f>IFERROR(IF($C$8=$D$8,'Gen. Prima Directa'!Y27/'Gen. Prima Directa'!$AQ27,'Gen. Prima Directa'!Y27/'Gen. Prima Directa'!Y$49),"")</f>
        <v>7.816021490877673E-3</v>
      </c>
      <c r="Z27" s="64">
        <f>IFERROR(IF($C$8=$D$8,'Gen. Prima Directa'!Z27/'Gen. Prima Directa'!$AQ27,'Gen. Prima Directa'!Z27/'Gen. Prima Directa'!Z$49),"")</f>
        <v>2.8825483142224152E-2</v>
      </c>
      <c r="AA27" s="64">
        <f>IFERROR(IF($C$8=$D$8,'Gen. Prima Directa'!AA27/'Gen. Prima Directa'!$AQ27,'Gen. Prima Directa'!AA27/'Gen. Prima Directa'!AA$49),"")</f>
        <v>2.0669263283249032E-2</v>
      </c>
      <c r="AB27" s="64" t="str">
        <f>IFERROR(IF($C$8=$D$8,'Gen. Prima Directa'!AB27/'Gen. Prima Directa'!$AQ27,'Gen. Prima Directa'!AB27/'Gen. Prima Directa'!AB$49),"")</f>
        <v/>
      </c>
      <c r="AC27" s="64" t="str">
        <f>IFERROR(IF($C$8=$D$8,'Gen. Prima Directa'!AC27/'Gen. Prima Directa'!$AQ27,'Gen. Prima Directa'!AC27/'Gen. Prima Directa'!AC$49),"")</f>
        <v/>
      </c>
      <c r="AD27" s="64" t="str">
        <f>IFERROR(IF($C$8=$D$8,'Gen. Prima Directa'!AD27/'Gen. Prima Directa'!$AQ27,'Gen. Prima Directa'!AD27/'Gen. Prima Directa'!AD$49),"")</f>
        <v/>
      </c>
      <c r="AE27" s="64" t="str">
        <f>IFERROR(IF($C$8=$D$8,'Gen. Prima Directa'!AE27/'Gen. Prima Directa'!$AQ27,'Gen. Prima Directa'!AE27/'Gen. Prima Directa'!AE$49),"")</f>
        <v/>
      </c>
      <c r="AF27" s="64" t="str">
        <f>IFERROR(IF($C$8=$D$8,'Gen. Prima Directa'!AF27/'Gen. Prima Directa'!$AQ27,'Gen. Prima Directa'!AF27/'Gen. Prima Directa'!AF$49),"")</f>
        <v/>
      </c>
      <c r="AG27" s="64">
        <f>IFERROR(IF($C$8=$D$8,'Gen. Prima Directa'!AG27/'Gen. Prima Directa'!$AQ27,'Gen. Prima Directa'!AG27/'Gen. Prima Directa'!AG$49),"")</f>
        <v>0.10951615923382856</v>
      </c>
      <c r="AH27" s="64" t="str">
        <f>IFERROR(IF($C$8=$D$8,'Gen. Prima Directa'!AH27/'Gen. Prima Directa'!$AQ27,'Gen. Prima Directa'!AH27/'Gen. Prima Directa'!AH$49),"")</f>
        <v/>
      </c>
      <c r="AI27" s="64">
        <f>IFERROR(IF($C$8=$D$8,'Gen. Prima Directa'!AI27/'Gen. Prima Directa'!$AQ27,'Gen. Prima Directa'!AI27/'Gen. Prima Directa'!AI$49),"")</f>
        <v>1.1959389274298021E-2</v>
      </c>
      <c r="AJ27" s="64" t="str">
        <f>IFERROR(IF($C$8=$D$8,'Gen. Prima Directa'!AJ27/'Gen. Prima Directa'!$AQ27,'Gen. Prima Directa'!AJ27/'Gen. Prima Directa'!AJ$49),"")</f>
        <v/>
      </c>
      <c r="AK27" s="64" t="str">
        <f>IFERROR(IF($C$8=$D$8,'Gen. Prima Directa'!AK27/'Gen. Prima Directa'!$AQ27,'Gen. Prima Directa'!AK27/'Gen. Prima Directa'!AK$49),"")</f>
        <v/>
      </c>
      <c r="AL27" s="64" t="str">
        <f>IFERROR(IF($C$8=$D$8,'Gen. Prima Directa'!AL27/'Gen. Prima Directa'!$AQ27,'Gen. Prima Directa'!AL27/'Gen. Prima Directa'!AL$49),"")</f>
        <v/>
      </c>
      <c r="AM27" s="64" t="str">
        <f>IFERROR(IF($C$8=$D$8,'Gen. Prima Directa'!AM27/'Gen. Prima Directa'!$AQ27,'Gen. Prima Directa'!AM27/'Gen. Prima Directa'!AM$49),"")</f>
        <v/>
      </c>
      <c r="AN27" s="64" t="str">
        <f>IFERROR(IF($C$8=$D$8,'Gen. Prima Directa'!AN27/'Gen. Prima Directa'!$AQ27,'Gen. Prima Directa'!AN27/'Gen. Prima Directa'!AN$49),"")</f>
        <v/>
      </c>
      <c r="AO27" s="64" t="str">
        <f>IFERROR(IF($C$8=$D$8,'Gen. Prima Directa'!AO27/'Gen. Prima Directa'!$AQ27,'Gen. Prima Directa'!AO27/'Gen. Prima Directa'!AO$49),"")</f>
        <v/>
      </c>
      <c r="AP27" s="64" t="str">
        <f>IFERROR(IF($C$8=$D$8,'Gen. Prima Directa'!AP27/'Gen. Prima Directa'!$AQ27,'Gen. Prima Directa'!AP27/'Gen. Prima Directa'!AP$49),"")</f>
        <v/>
      </c>
      <c r="AQ27" s="64">
        <f>IFERROR(IF($C$8=$D$8,'Gen. Prima Directa'!AQ27/'Gen. Prima Directa'!$AQ27,'Gen. Prima Directa'!AQ27/'Gen. Prima Directa'!AQ$49),"")</f>
        <v>1</v>
      </c>
    </row>
    <row r="28" spans="2:43" x14ac:dyDescent="0.2">
      <c r="B28" s="62" t="str">
        <f>'Datos Generales'!B265</f>
        <v>17. Transporte Terrestre</v>
      </c>
      <c r="C28" s="64" t="str">
        <f>IFERROR(IF($C$8=$D$8,'Gen. Prima Directa'!C28/'Gen. Prima Directa'!$AQ28,'Gen. Prima Directa'!C28/'Gen. Prima Directa'!C$49),"")</f>
        <v/>
      </c>
      <c r="D28" s="64" t="str">
        <f>IFERROR(IF($C$8=$D$8,'Gen. Prima Directa'!D28/'Gen. Prima Directa'!$AQ28,'Gen. Prima Directa'!D28/'Gen. Prima Directa'!D$49),"")</f>
        <v/>
      </c>
      <c r="E28" s="64">
        <f>IFERROR(IF($C$8=$D$8,'Gen. Prima Directa'!E28/'Gen. Prima Directa'!$AQ28,'Gen. Prima Directa'!E28/'Gen. Prima Directa'!E$49),"")</f>
        <v>0.13603549795834413</v>
      </c>
      <c r="F28" s="64" t="str">
        <f>IFERROR(IF($C$8=$D$8,'Gen. Prima Directa'!F28/'Gen. Prima Directa'!$AQ28,'Gen. Prima Directa'!F28/'Gen. Prima Directa'!F$49),"")</f>
        <v/>
      </c>
      <c r="G28" s="64" t="str">
        <f>IFERROR(IF($C$8=$D$8,'Gen. Prima Directa'!G28/'Gen. Prima Directa'!$AQ28,'Gen. Prima Directa'!G28/'Gen. Prima Directa'!G$49),"")</f>
        <v/>
      </c>
      <c r="H28" s="64">
        <f>IFERROR(IF($C$8=$D$8,'Gen. Prima Directa'!H28/'Gen. Prima Directa'!$AQ28,'Gen. Prima Directa'!H28/'Gen. Prima Directa'!H$49),"")</f>
        <v>5.8159303741818671E-2</v>
      </c>
      <c r="I28" s="64">
        <f>IFERROR(IF($C$8=$D$8,'Gen. Prima Directa'!I28/'Gen. Prima Directa'!$AQ28,'Gen. Prima Directa'!I28/'Gen. Prima Directa'!I$49),"")</f>
        <v>0.27400502364916074</v>
      </c>
      <c r="J28" s="64" t="str">
        <f>IFERROR(IF($C$8=$D$8,'Gen. Prima Directa'!J28/'Gen. Prima Directa'!$AQ28,'Gen. Prima Directa'!J28/'Gen. Prima Directa'!J$49),"")</f>
        <v/>
      </c>
      <c r="K28" s="64">
        <f>IFERROR(IF($C$8=$D$8,'Gen. Prima Directa'!K28/'Gen. Prima Directa'!$AQ28,'Gen. Prima Directa'!K28/'Gen. Prima Directa'!K$49),"")</f>
        <v>7.6811867556502052E-4</v>
      </c>
      <c r="L28" s="64">
        <f>IFERROR(IF($C$8=$D$8,'Gen. Prima Directa'!L28/'Gen. Prima Directa'!$AQ28,'Gen. Prima Directa'!L28/'Gen. Prima Directa'!L$49),"")</f>
        <v>1.0479382154958174E-2</v>
      </c>
      <c r="M28" s="64" t="str">
        <f>IFERROR(IF($C$8=$D$8,'Gen. Prima Directa'!M28/'Gen. Prima Directa'!$AQ28,'Gen. Prima Directa'!M28/'Gen. Prima Directa'!M$49),"")</f>
        <v/>
      </c>
      <c r="N28" s="64">
        <f>IFERROR(IF($C$8=$D$8,'Gen. Prima Directa'!N28/'Gen. Prima Directa'!$AQ28,'Gen. Prima Directa'!N28/'Gen. Prima Directa'!N$49),"")</f>
        <v>5.1907033593851994E-2</v>
      </c>
      <c r="O28" s="64">
        <f>IFERROR(IF($C$8=$D$8,'Gen. Prima Directa'!O28/'Gen. Prima Directa'!$AQ28,'Gen. Prima Directa'!O28/'Gen. Prima Directa'!O$49),"")</f>
        <v>3.4224591916459511E-2</v>
      </c>
      <c r="P28" s="64" t="str">
        <f>IFERROR(IF($C$8=$D$8,'Gen. Prima Directa'!P28/'Gen. Prima Directa'!$AQ28,'Gen. Prima Directa'!P28/'Gen. Prima Directa'!P$49),"")</f>
        <v/>
      </c>
      <c r="Q28" s="64">
        <f>IFERROR(IF($C$8=$D$8,'Gen. Prima Directa'!Q28/'Gen. Prima Directa'!$AQ28,'Gen. Prima Directa'!Q28/'Gen. Prima Directa'!Q$49),"")</f>
        <v>0.1115544135638664</v>
      </c>
      <c r="R28" s="64" t="str">
        <f>IFERROR(IF($C$8=$D$8,'Gen. Prima Directa'!R28/'Gen. Prima Directa'!$AQ28,'Gen. Prima Directa'!R28/'Gen. Prima Directa'!R$49),"")</f>
        <v/>
      </c>
      <c r="S28" s="64">
        <f>IFERROR(IF($C$8=$D$8,'Gen. Prima Directa'!S28/'Gen. Prima Directa'!$AQ28,'Gen. Prima Directa'!S28/'Gen. Prima Directa'!S$49),"")</f>
        <v>5.8906655067919825E-2</v>
      </c>
      <c r="T28" s="64" t="str">
        <f>IFERROR(IF($C$8=$D$8,'Gen. Prima Directa'!T28/'Gen. Prima Directa'!$AQ28,'Gen. Prima Directa'!T28/'Gen. Prima Directa'!T$49),"")</f>
        <v/>
      </c>
      <c r="U28" s="64">
        <f>IFERROR(IF($C$8=$D$8,'Gen. Prima Directa'!U28/'Gen. Prima Directa'!$AQ28,'Gen. Prima Directa'!U28/'Gen. Prima Directa'!U$49),"")</f>
        <v>1.5231006363211515E-2</v>
      </c>
      <c r="V28" s="64" t="str">
        <f>IFERROR(IF($C$8=$D$8,'Gen. Prima Directa'!V28/'Gen. Prima Directa'!$AQ28,'Gen. Prima Directa'!V28/'Gen. Prima Directa'!V$49),"")</f>
        <v/>
      </c>
      <c r="W28" s="64">
        <f>IFERROR(IF($C$8=$D$8,'Gen. Prima Directa'!W28/'Gen. Prima Directa'!$AQ28,'Gen. Prima Directa'!W28/'Gen. Prima Directa'!W$49),"")</f>
        <v>0.13816667888342435</v>
      </c>
      <c r="X28" s="64" t="str">
        <f>IFERROR(IF($C$8=$D$8,'Gen. Prima Directa'!X28/'Gen. Prima Directa'!$AQ28,'Gen. Prima Directa'!X28/'Gen. Prima Directa'!X$49),"")</f>
        <v/>
      </c>
      <c r="Y28" s="64">
        <f>IFERROR(IF($C$8=$D$8,'Gen. Prima Directa'!Y28/'Gen. Prima Directa'!$AQ28,'Gen. Prima Directa'!Y28/'Gen. Prima Directa'!Y$49),"")</f>
        <v>1.2937648834094359E-2</v>
      </c>
      <c r="Z28" s="64">
        <f>IFERROR(IF($C$8=$D$8,'Gen. Prima Directa'!Z28/'Gen. Prima Directa'!$AQ28,'Gen. Prima Directa'!Z28/'Gen. Prima Directa'!Z$49),"")</f>
        <v>1.3240278301610639E-2</v>
      </c>
      <c r="AA28" s="64">
        <f>IFERROR(IF($C$8=$D$8,'Gen. Prima Directa'!AA28/'Gen. Prima Directa'!$AQ28,'Gen. Prima Directa'!AA28/'Gen. Prima Directa'!AA$49),"")</f>
        <v>4.6086710652003919E-2</v>
      </c>
      <c r="AB28" s="64" t="str">
        <f>IFERROR(IF($C$8=$D$8,'Gen. Prima Directa'!AB28/'Gen. Prima Directa'!$AQ28,'Gen. Prima Directa'!AB28/'Gen. Prima Directa'!AB$49),"")</f>
        <v/>
      </c>
      <c r="AC28" s="64" t="str">
        <f>IFERROR(IF($C$8=$D$8,'Gen. Prima Directa'!AC28/'Gen. Prima Directa'!$AQ28,'Gen. Prima Directa'!AC28/'Gen. Prima Directa'!AC$49),"")</f>
        <v/>
      </c>
      <c r="AD28" s="64">
        <f>IFERROR(IF($C$8=$D$8,'Gen. Prima Directa'!AD28/'Gen. Prima Directa'!$AQ28,'Gen. Prima Directa'!AD28/'Gen. Prima Directa'!AD$49),"")</f>
        <v>1.3495566409987237E-2</v>
      </c>
      <c r="AE28" s="64">
        <f>IFERROR(IF($C$8=$D$8,'Gen. Prima Directa'!AE28/'Gen. Prima Directa'!$AQ28,'Gen. Prima Directa'!AE28/'Gen. Prima Directa'!AE$49),"")</f>
        <v>2.6893034419217506E-3</v>
      </c>
      <c r="AF28" s="64" t="str">
        <f>IFERROR(IF($C$8=$D$8,'Gen. Prima Directa'!AF28/'Gen. Prima Directa'!$AQ28,'Gen. Prima Directa'!AF28/'Gen. Prima Directa'!AF$49),"")</f>
        <v/>
      </c>
      <c r="AG28" s="64">
        <f>IFERROR(IF($C$8=$D$8,'Gen. Prima Directa'!AG28/'Gen. Prima Directa'!$AQ28,'Gen. Prima Directa'!AG28/'Gen. Prima Directa'!AG$49),"")</f>
        <v>2.117484038344998E-2</v>
      </c>
      <c r="AH28" s="64">
        <f>IFERROR(IF($C$8=$D$8,'Gen. Prima Directa'!AH28/'Gen. Prima Directa'!$AQ28,'Gen. Prima Directa'!AH28/'Gen. Prima Directa'!AH$49),"")</f>
        <v>9.3794640835180815E-4</v>
      </c>
      <c r="AI28" s="64" t="str">
        <f>IFERROR(IF($C$8=$D$8,'Gen. Prima Directa'!AI28/'Gen. Prima Directa'!$AQ28,'Gen. Prima Directa'!AI28/'Gen. Prima Directa'!AI$49),"")</f>
        <v/>
      </c>
      <c r="AJ28" s="64" t="str">
        <f>IFERROR(IF($C$8=$D$8,'Gen. Prima Directa'!AJ28/'Gen. Prima Directa'!$AQ28,'Gen. Prima Directa'!AJ28/'Gen. Prima Directa'!AJ$49),"")</f>
        <v/>
      </c>
      <c r="AK28" s="64" t="str">
        <f>IFERROR(IF($C$8=$D$8,'Gen. Prima Directa'!AK28/'Gen. Prima Directa'!$AQ28,'Gen. Prima Directa'!AK28/'Gen. Prima Directa'!AK$49),"")</f>
        <v/>
      </c>
      <c r="AL28" s="64" t="str">
        <f>IFERROR(IF($C$8=$D$8,'Gen. Prima Directa'!AL28/'Gen. Prima Directa'!$AQ28,'Gen. Prima Directa'!AL28/'Gen. Prima Directa'!AL$49),"")</f>
        <v/>
      </c>
      <c r="AM28" s="64" t="str">
        <f>IFERROR(IF($C$8=$D$8,'Gen. Prima Directa'!AM28/'Gen. Prima Directa'!$AQ28,'Gen. Prima Directa'!AM28/'Gen. Prima Directa'!AM$49),"")</f>
        <v/>
      </c>
      <c r="AN28" s="64" t="str">
        <f>IFERROR(IF($C$8=$D$8,'Gen. Prima Directa'!AN28/'Gen. Prima Directa'!$AQ28,'Gen. Prima Directa'!AN28/'Gen. Prima Directa'!AN$49),"")</f>
        <v/>
      </c>
      <c r="AO28" s="64" t="str">
        <f>IFERROR(IF($C$8=$D$8,'Gen. Prima Directa'!AO28/'Gen. Prima Directa'!$AQ28,'Gen. Prima Directa'!AO28/'Gen. Prima Directa'!AO$49),"")</f>
        <v/>
      </c>
      <c r="AP28" s="64" t="str">
        <f>IFERROR(IF($C$8=$D$8,'Gen. Prima Directa'!AP28/'Gen. Prima Directa'!$AQ28,'Gen. Prima Directa'!AP28/'Gen. Prima Directa'!AP$49),"")</f>
        <v/>
      </c>
      <c r="AQ28" s="64">
        <f>IFERROR(IF($C$8=$D$8,'Gen. Prima Directa'!AQ28/'Gen. Prima Directa'!$AQ28,'Gen. Prima Directa'!AQ28/'Gen. Prima Directa'!AQ$49),"")</f>
        <v>1</v>
      </c>
    </row>
    <row r="29" spans="2:43" x14ac:dyDescent="0.2">
      <c r="B29" s="62" t="str">
        <f>'Datos Generales'!B266</f>
        <v>18. Transporte Marítimo</v>
      </c>
      <c r="C29" s="64" t="str">
        <f>IFERROR(IF($C$8=$D$8,'Gen. Prima Directa'!C29/'Gen. Prima Directa'!$AQ29,'Gen. Prima Directa'!C29/'Gen. Prima Directa'!C$49),"")</f>
        <v/>
      </c>
      <c r="D29" s="64" t="str">
        <f>IFERROR(IF($C$8=$D$8,'Gen. Prima Directa'!D29/'Gen. Prima Directa'!$AQ29,'Gen. Prima Directa'!D29/'Gen. Prima Directa'!D$49),"")</f>
        <v/>
      </c>
      <c r="E29" s="64">
        <f>IFERROR(IF($C$8=$D$8,'Gen. Prima Directa'!E29/'Gen. Prima Directa'!$AQ29,'Gen. Prima Directa'!E29/'Gen. Prima Directa'!E$49),"")</f>
        <v>6.4141976917392152E-2</v>
      </c>
      <c r="F29" s="64" t="str">
        <f>IFERROR(IF($C$8=$D$8,'Gen. Prima Directa'!F29/'Gen. Prima Directa'!$AQ29,'Gen. Prima Directa'!F29/'Gen. Prima Directa'!F$49),"")</f>
        <v/>
      </c>
      <c r="G29" s="64" t="str">
        <f>IFERROR(IF($C$8=$D$8,'Gen. Prima Directa'!G29/'Gen. Prima Directa'!$AQ29,'Gen. Prima Directa'!G29/'Gen. Prima Directa'!G$49),"")</f>
        <v/>
      </c>
      <c r="H29" s="64">
        <f>IFERROR(IF($C$8=$D$8,'Gen. Prima Directa'!H29/'Gen. Prima Directa'!$AQ29,'Gen. Prima Directa'!H29/'Gen. Prima Directa'!H$49),"")</f>
        <v>4.5778407887189176E-2</v>
      </c>
      <c r="I29" s="64">
        <f>IFERROR(IF($C$8=$D$8,'Gen. Prima Directa'!I29/'Gen. Prima Directa'!$AQ29,'Gen. Prima Directa'!I29/'Gen. Prima Directa'!I$49),"")</f>
        <v>0.15496595003985042</v>
      </c>
      <c r="J29" s="64" t="str">
        <f>IFERROR(IF($C$8=$D$8,'Gen. Prima Directa'!J29/'Gen. Prima Directa'!$AQ29,'Gen. Prima Directa'!J29/'Gen. Prima Directa'!J$49),"")</f>
        <v/>
      </c>
      <c r="K29" s="64" t="str">
        <f>IFERROR(IF($C$8=$D$8,'Gen. Prima Directa'!K29/'Gen. Prima Directa'!$AQ29,'Gen. Prima Directa'!K29/'Gen. Prima Directa'!K$49),"")</f>
        <v/>
      </c>
      <c r="L29" s="64">
        <f>IFERROR(IF($C$8=$D$8,'Gen. Prima Directa'!L29/'Gen. Prima Directa'!$AQ29,'Gen. Prima Directa'!L29/'Gen. Prima Directa'!L$49),"")</f>
        <v>6.3007005702285157E-3</v>
      </c>
      <c r="M29" s="64" t="str">
        <f>IFERROR(IF($C$8=$D$8,'Gen. Prima Directa'!M29/'Gen. Prima Directa'!$AQ29,'Gen. Prima Directa'!M29/'Gen. Prima Directa'!M$49),"")</f>
        <v/>
      </c>
      <c r="N29" s="64">
        <f>IFERROR(IF($C$8=$D$8,'Gen. Prima Directa'!N29/'Gen. Prima Directa'!$AQ29,'Gen. Prima Directa'!N29/'Gen. Prima Directa'!N$49),"")</f>
        <v>3.8239938796065631E-2</v>
      </c>
      <c r="O29" s="64">
        <f>IFERROR(IF($C$8=$D$8,'Gen. Prima Directa'!O29/'Gen. Prima Directa'!$AQ29,'Gen. Prima Directa'!O29/'Gen. Prima Directa'!O$49),"")</f>
        <v>1.8504338738209198E-3</v>
      </c>
      <c r="P29" s="64" t="str">
        <f>IFERROR(IF($C$8=$D$8,'Gen. Prima Directa'!P29/'Gen. Prima Directa'!$AQ29,'Gen. Prima Directa'!P29/'Gen. Prima Directa'!P$49),"")</f>
        <v/>
      </c>
      <c r="Q29" s="64">
        <f>IFERROR(IF($C$8=$D$8,'Gen. Prima Directa'!Q29/'Gen. Prima Directa'!$AQ29,'Gen. Prima Directa'!Q29/'Gen. Prima Directa'!Q$49),"")</f>
        <v>1.7091946588892157E-2</v>
      </c>
      <c r="R29" s="64" t="str">
        <f>IFERROR(IF($C$8=$D$8,'Gen. Prima Directa'!R29/'Gen. Prima Directa'!$AQ29,'Gen. Prima Directa'!R29/'Gen. Prima Directa'!R$49),"")</f>
        <v/>
      </c>
      <c r="S29" s="64">
        <f>IFERROR(IF($C$8=$D$8,'Gen. Prima Directa'!S29/'Gen. Prima Directa'!$AQ29,'Gen. Prima Directa'!S29/'Gen. Prima Directa'!S$49),"")</f>
        <v>0.14258637032927096</v>
      </c>
      <c r="T29" s="64" t="str">
        <f>IFERROR(IF($C$8=$D$8,'Gen. Prima Directa'!T29/'Gen. Prima Directa'!$AQ29,'Gen. Prima Directa'!T29/'Gen. Prima Directa'!T$49),"")</f>
        <v/>
      </c>
      <c r="U29" s="64">
        <f>IFERROR(IF($C$8=$D$8,'Gen. Prima Directa'!U29/'Gen. Prima Directa'!$AQ29,'Gen. Prima Directa'!U29/'Gen. Prima Directa'!U$49),"")</f>
        <v>6.1763224197958618E-3</v>
      </c>
      <c r="V29" s="64" t="str">
        <f>IFERROR(IF($C$8=$D$8,'Gen. Prima Directa'!V29/'Gen. Prima Directa'!$AQ29,'Gen. Prima Directa'!V29/'Gen. Prima Directa'!V$49),"")</f>
        <v/>
      </c>
      <c r="W29" s="64">
        <f>IFERROR(IF($C$8=$D$8,'Gen. Prima Directa'!W29/'Gen. Prima Directa'!$AQ29,'Gen. Prima Directa'!W29/'Gen. Prima Directa'!W$49),"")</f>
        <v>0.14918318974109246</v>
      </c>
      <c r="X29" s="64" t="str">
        <f>IFERROR(IF($C$8=$D$8,'Gen. Prima Directa'!X29/'Gen. Prima Directa'!$AQ29,'Gen. Prima Directa'!X29/'Gen. Prima Directa'!X$49),"")</f>
        <v/>
      </c>
      <c r="Y29" s="64">
        <f>IFERROR(IF($C$8=$D$8,'Gen. Prima Directa'!Y29/'Gen. Prima Directa'!$AQ29,'Gen. Prima Directa'!Y29/'Gen. Prima Directa'!Y$49),"")</f>
        <v>4.415341970723196E-3</v>
      </c>
      <c r="Z29" s="64">
        <f>IFERROR(IF($C$8=$D$8,'Gen. Prima Directa'!Z29/'Gen. Prima Directa'!$AQ29,'Gen. Prima Directa'!Z29/'Gen. Prima Directa'!Z$49),"")</f>
        <v>-4.2906343417463481E-4</v>
      </c>
      <c r="AA29" s="64">
        <f>IFERROR(IF($C$8=$D$8,'Gen. Prima Directa'!AA29/'Gen. Prima Directa'!$AQ29,'Gen. Prima Directa'!AA29/'Gen. Prima Directa'!AA$49),"")</f>
        <v>2.9672837689973209E-3</v>
      </c>
      <c r="AB29" s="64" t="str">
        <f>IFERROR(IF($C$8=$D$8,'Gen. Prima Directa'!AB29/'Gen. Prima Directa'!$AQ29,'Gen. Prima Directa'!AB29/'Gen. Prima Directa'!AB$49),"")</f>
        <v/>
      </c>
      <c r="AC29" s="64" t="str">
        <f>IFERROR(IF($C$8=$D$8,'Gen. Prima Directa'!AC29/'Gen. Prima Directa'!$AQ29,'Gen. Prima Directa'!AC29/'Gen. Prima Directa'!AC$49),"")</f>
        <v/>
      </c>
      <c r="AD29" s="64">
        <f>IFERROR(IF($C$8=$D$8,'Gen. Prima Directa'!AD29/'Gen. Prima Directa'!$AQ29,'Gen. Prima Directa'!AD29/'Gen. Prima Directa'!AD$49),"")</f>
        <v>0.10088229411956579</v>
      </c>
      <c r="AE29" s="64">
        <f>IFERROR(IF($C$8=$D$8,'Gen. Prima Directa'!AE29/'Gen. Prima Directa'!$AQ29,'Gen. Prima Directa'!AE29/'Gen. Prima Directa'!AE$49),"")</f>
        <v>3.8747747602302263E-2</v>
      </c>
      <c r="AF29" s="64" t="str">
        <f>IFERROR(IF($C$8=$D$8,'Gen. Prima Directa'!AF29/'Gen. Prima Directa'!$AQ29,'Gen. Prima Directa'!AF29/'Gen. Prima Directa'!AF$49),"")</f>
        <v/>
      </c>
      <c r="AG29" s="64">
        <f>IFERROR(IF($C$8=$D$8,'Gen. Prima Directa'!AG29/'Gen. Prima Directa'!$AQ29,'Gen. Prima Directa'!AG29/'Gen. Prima Directa'!AG$49),"")</f>
        <v>6.8808546278062099E-2</v>
      </c>
      <c r="AH29" s="64">
        <f>IFERROR(IF($C$8=$D$8,'Gen. Prima Directa'!AH29/'Gen. Prima Directa'!$AQ29,'Gen. Prima Directa'!AH29/'Gen. Prima Directa'!AH$49),"")</f>
        <v>0.15829261253092569</v>
      </c>
      <c r="AI29" s="64" t="str">
        <f>IFERROR(IF($C$8=$D$8,'Gen. Prima Directa'!AI29/'Gen. Prima Directa'!$AQ29,'Gen. Prima Directa'!AI29/'Gen. Prima Directa'!AI$49),"")</f>
        <v/>
      </c>
      <c r="AJ29" s="64" t="str">
        <f>IFERROR(IF($C$8=$D$8,'Gen. Prima Directa'!AJ29/'Gen. Prima Directa'!$AQ29,'Gen. Prima Directa'!AJ29/'Gen. Prima Directa'!AJ$49),"")</f>
        <v/>
      </c>
      <c r="AK29" s="64" t="str">
        <f>IFERROR(IF($C$8=$D$8,'Gen. Prima Directa'!AK29/'Gen. Prima Directa'!$AQ29,'Gen. Prima Directa'!AK29/'Gen. Prima Directa'!AK$49),"")</f>
        <v/>
      </c>
      <c r="AL29" s="64" t="str">
        <f>IFERROR(IF($C$8=$D$8,'Gen. Prima Directa'!AL29/'Gen. Prima Directa'!$AQ29,'Gen. Prima Directa'!AL29/'Gen. Prima Directa'!AL$49),"")</f>
        <v/>
      </c>
      <c r="AM29" s="64" t="str">
        <f>IFERROR(IF($C$8=$D$8,'Gen. Prima Directa'!AM29/'Gen. Prima Directa'!$AQ29,'Gen. Prima Directa'!AM29/'Gen. Prima Directa'!AM$49),"")</f>
        <v/>
      </c>
      <c r="AN29" s="64" t="str">
        <f>IFERROR(IF($C$8=$D$8,'Gen. Prima Directa'!AN29/'Gen. Prima Directa'!$AQ29,'Gen. Prima Directa'!AN29/'Gen. Prima Directa'!AN$49),"")</f>
        <v/>
      </c>
      <c r="AO29" s="64" t="str">
        <f>IFERROR(IF($C$8=$D$8,'Gen. Prima Directa'!AO29/'Gen. Prima Directa'!$AQ29,'Gen. Prima Directa'!AO29/'Gen. Prima Directa'!AO$49),"")</f>
        <v/>
      </c>
      <c r="AP29" s="64" t="str">
        <f>IFERROR(IF($C$8=$D$8,'Gen. Prima Directa'!AP29/'Gen. Prima Directa'!$AQ29,'Gen. Prima Directa'!AP29/'Gen. Prima Directa'!AP$49),"")</f>
        <v/>
      </c>
      <c r="AQ29" s="64">
        <f>IFERROR(IF($C$8=$D$8,'Gen. Prima Directa'!AQ29/'Gen. Prima Directa'!$AQ29,'Gen. Prima Directa'!AQ29/'Gen. Prima Directa'!AQ$49),"")</f>
        <v>1</v>
      </c>
    </row>
    <row r="30" spans="2:43" x14ac:dyDescent="0.2">
      <c r="B30" s="62" t="str">
        <f>'Datos Generales'!B267</f>
        <v>19. Transporte Aéreo</v>
      </c>
      <c r="C30" s="64" t="str">
        <f>IFERROR(IF($C$8=$D$8,'Gen. Prima Directa'!C30/'Gen. Prima Directa'!$AQ30,'Gen. Prima Directa'!C30/'Gen. Prima Directa'!C$49),"")</f>
        <v/>
      </c>
      <c r="D30" s="64" t="str">
        <f>IFERROR(IF($C$8=$D$8,'Gen. Prima Directa'!D30/'Gen. Prima Directa'!$AQ30,'Gen. Prima Directa'!D30/'Gen. Prima Directa'!D$49),"")</f>
        <v/>
      </c>
      <c r="E30" s="64">
        <f>IFERROR(IF($C$8=$D$8,'Gen. Prima Directa'!E30/'Gen. Prima Directa'!$AQ30,'Gen. Prima Directa'!E30/'Gen. Prima Directa'!E$49),"")</f>
        <v>0.1027277420123395</v>
      </c>
      <c r="F30" s="64" t="str">
        <f>IFERROR(IF($C$8=$D$8,'Gen. Prima Directa'!F30/'Gen. Prima Directa'!$AQ30,'Gen. Prima Directa'!F30/'Gen. Prima Directa'!F$49),"")</f>
        <v/>
      </c>
      <c r="G30" s="64" t="str">
        <f>IFERROR(IF($C$8=$D$8,'Gen. Prima Directa'!G30/'Gen. Prima Directa'!$AQ30,'Gen. Prima Directa'!G30/'Gen. Prima Directa'!G$49),"")</f>
        <v/>
      </c>
      <c r="H30" s="64">
        <f>IFERROR(IF($C$8=$D$8,'Gen. Prima Directa'!H30/'Gen. Prima Directa'!$AQ30,'Gen. Prima Directa'!H30/'Gen. Prima Directa'!H$49),"")</f>
        <v>2.9391910337673171E-2</v>
      </c>
      <c r="I30" s="64">
        <f>IFERROR(IF($C$8=$D$8,'Gen. Prima Directa'!I30/'Gen. Prima Directa'!$AQ30,'Gen. Prima Directa'!I30/'Gen. Prima Directa'!I$49),"")</f>
        <v>0.2924945524577226</v>
      </c>
      <c r="J30" s="64" t="str">
        <f>IFERROR(IF($C$8=$D$8,'Gen. Prima Directa'!J30/'Gen. Prima Directa'!$AQ30,'Gen. Prima Directa'!J30/'Gen. Prima Directa'!J$49),"")</f>
        <v/>
      </c>
      <c r="K30" s="64" t="str">
        <f>IFERROR(IF($C$8=$D$8,'Gen. Prima Directa'!K30/'Gen. Prima Directa'!$AQ30,'Gen. Prima Directa'!K30/'Gen. Prima Directa'!K$49),"")</f>
        <v/>
      </c>
      <c r="L30" s="64">
        <f>IFERROR(IF($C$8=$D$8,'Gen. Prima Directa'!L30/'Gen. Prima Directa'!$AQ30,'Gen. Prima Directa'!L30/'Gen. Prima Directa'!L$49),"")</f>
        <v>3.387651575692297E-3</v>
      </c>
      <c r="M30" s="64" t="str">
        <f>IFERROR(IF($C$8=$D$8,'Gen. Prima Directa'!M30/'Gen. Prima Directa'!$AQ30,'Gen. Prima Directa'!M30/'Gen. Prima Directa'!M$49),"")</f>
        <v/>
      </c>
      <c r="N30" s="64">
        <f>IFERROR(IF($C$8=$D$8,'Gen. Prima Directa'!N30/'Gen. Prima Directa'!$AQ30,'Gen. Prima Directa'!N30/'Gen. Prima Directa'!N$49),"")</f>
        <v>8.8227848729568624E-4</v>
      </c>
      <c r="O30" s="64">
        <f>IFERROR(IF($C$8=$D$8,'Gen. Prima Directa'!O30/'Gen. Prima Directa'!$AQ30,'Gen. Prima Directa'!O30/'Gen. Prima Directa'!O$49),"")</f>
        <v>7.370934197660163E-4</v>
      </c>
      <c r="P30" s="64" t="str">
        <f>IFERROR(IF($C$8=$D$8,'Gen. Prima Directa'!P30/'Gen. Prima Directa'!$AQ30,'Gen. Prima Directa'!P30/'Gen. Prima Directa'!P$49),"")</f>
        <v/>
      </c>
      <c r="Q30" s="64">
        <f>IFERROR(IF($C$8=$D$8,'Gen. Prima Directa'!Q30/'Gen. Prima Directa'!$AQ30,'Gen. Prima Directa'!Q30/'Gen. Prima Directa'!Q$49),"")</f>
        <v>2.6377769063916177E-2</v>
      </c>
      <c r="R30" s="64" t="str">
        <f>IFERROR(IF($C$8=$D$8,'Gen. Prima Directa'!R30/'Gen. Prima Directa'!$AQ30,'Gen. Prima Directa'!R30/'Gen. Prima Directa'!R$49),"")</f>
        <v/>
      </c>
      <c r="S30" s="64">
        <f>IFERROR(IF($C$8=$D$8,'Gen. Prima Directa'!S30/'Gen. Prima Directa'!$AQ30,'Gen. Prima Directa'!S30/'Gen. Prima Directa'!S$49),"")</f>
        <v>4.8329254915197031E-2</v>
      </c>
      <c r="T30" s="64" t="str">
        <f>IFERROR(IF($C$8=$D$8,'Gen. Prima Directa'!T30/'Gen. Prima Directa'!$AQ30,'Gen. Prima Directa'!T30/'Gen. Prima Directa'!T$49),"")</f>
        <v/>
      </c>
      <c r="U30" s="64">
        <f>IFERROR(IF($C$8=$D$8,'Gen. Prima Directa'!U30/'Gen. Prima Directa'!$AQ30,'Gen. Prima Directa'!U30/'Gen. Prima Directa'!U$49),"")</f>
        <v>1.3376880580938813E-3</v>
      </c>
      <c r="V30" s="64" t="str">
        <f>IFERROR(IF($C$8=$D$8,'Gen. Prima Directa'!V30/'Gen. Prima Directa'!$AQ30,'Gen. Prima Directa'!V30/'Gen. Prima Directa'!V$49),"")</f>
        <v/>
      </c>
      <c r="W30" s="64">
        <f>IFERROR(IF($C$8=$D$8,'Gen. Prima Directa'!W30/'Gen. Prima Directa'!$AQ30,'Gen. Prima Directa'!W30/'Gen. Prima Directa'!W$49),"")</f>
        <v>0.33416887132880324</v>
      </c>
      <c r="X30" s="64" t="str">
        <f>IFERROR(IF($C$8=$D$8,'Gen. Prima Directa'!X30/'Gen. Prima Directa'!$AQ30,'Gen. Prima Directa'!X30/'Gen. Prima Directa'!X$49),"")</f>
        <v/>
      </c>
      <c r="Y30" s="64">
        <f>IFERROR(IF($C$8=$D$8,'Gen. Prima Directa'!Y30/'Gen. Prima Directa'!$AQ30,'Gen. Prima Directa'!Y30/'Gen. Prima Directa'!Y$49),"")</f>
        <v>2.7516913439918203E-2</v>
      </c>
      <c r="Z30" s="64">
        <f>IFERROR(IF($C$8=$D$8,'Gen. Prima Directa'!Z30/'Gen. Prima Directa'!$AQ30,'Gen. Prima Directa'!Z30/'Gen. Prima Directa'!Z$49),"")</f>
        <v>1.4444052872182541E-3</v>
      </c>
      <c r="AA30" s="64">
        <f>IFERROR(IF($C$8=$D$8,'Gen. Prima Directa'!AA30/'Gen. Prima Directa'!$AQ30,'Gen. Prima Directa'!AA30/'Gen. Prima Directa'!AA$49),"")</f>
        <v>3.2375029161103306E-3</v>
      </c>
      <c r="AB30" s="64" t="str">
        <f>IFERROR(IF($C$8=$D$8,'Gen. Prima Directa'!AB30/'Gen. Prima Directa'!$AQ30,'Gen. Prima Directa'!AB30/'Gen. Prima Directa'!AB$49),"")</f>
        <v/>
      </c>
      <c r="AC30" s="64" t="str">
        <f>IFERROR(IF($C$8=$D$8,'Gen. Prima Directa'!AC30/'Gen. Prima Directa'!$AQ30,'Gen. Prima Directa'!AC30/'Gen. Prima Directa'!AC$49),"")</f>
        <v/>
      </c>
      <c r="AD30" s="64">
        <f>IFERROR(IF($C$8=$D$8,'Gen. Prima Directa'!AD30/'Gen. Prima Directa'!$AQ30,'Gen. Prima Directa'!AD30/'Gen. Prima Directa'!AD$49),"")</f>
        <v>5.4003881528984898E-3</v>
      </c>
      <c r="AE30" s="64">
        <f>IFERROR(IF($C$8=$D$8,'Gen. Prima Directa'!AE30/'Gen. Prima Directa'!$AQ30,'Gen. Prima Directa'!AE30/'Gen. Prima Directa'!AE$49),"")</f>
        <v>2.9781552313778437E-5</v>
      </c>
      <c r="AF30" s="64" t="str">
        <f>IFERROR(IF($C$8=$D$8,'Gen. Prima Directa'!AF30/'Gen. Prima Directa'!$AQ30,'Gen. Prima Directa'!AF30/'Gen. Prima Directa'!AF$49),"")</f>
        <v/>
      </c>
      <c r="AG30" s="64">
        <f>IFERROR(IF($C$8=$D$8,'Gen. Prima Directa'!AG30/'Gen. Prima Directa'!$AQ30,'Gen. Prima Directa'!AG30/'Gen. Prima Directa'!AG$49),"")</f>
        <v>0.12253619699504138</v>
      </c>
      <c r="AH30" s="64" t="str">
        <f>IFERROR(IF($C$8=$D$8,'Gen. Prima Directa'!AH30/'Gen. Prima Directa'!$AQ30,'Gen. Prima Directa'!AH30/'Gen. Prima Directa'!AH$49),"")</f>
        <v/>
      </c>
      <c r="AI30" s="64" t="str">
        <f>IFERROR(IF($C$8=$D$8,'Gen. Prima Directa'!AI30/'Gen. Prima Directa'!$AQ30,'Gen. Prima Directa'!AI30/'Gen. Prima Directa'!AI$49),"")</f>
        <v/>
      </c>
      <c r="AJ30" s="64" t="str">
        <f>IFERROR(IF($C$8=$D$8,'Gen. Prima Directa'!AJ30/'Gen. Prima Directa'!$AQ30,'Gen. Prima Directa'!AJ30/'Gen. Prima Directa'!AJ$49),"")</f>
        <v/>
      </c>
      <c r="AK30" s="64" t="str">
        <f>IFERROR(IF($C$8=$D$8,'Gen. Prima Directa'!AK30/'Gen. Prima Directa'!$AQ30,'Gen. Prima Directa'!AK30/'Gen. Prima Directa'!AK$49),"")</f>
        <v/>
      </c>
      <c r="AL30" s="64" t="str">
        <f>IFERROR(IF($C$8=$D$8,'Gen. Prima Directa'!AL30/'Gen. Prima Directa'!$AQ30,'Gen. Prima Directa'!AL30/'Gen. Prima Directa'!AL$49),"")</f>
        <v/>
      </c>
      <c r="AM30" s="64" t="str">
        <f>IFERROR(IF($C$8=$D$8,'Gen. Prima Directa'!AM30/'Gen. Prima Directa'!$AQ30,'Gen. Prima Directa'!AM30/'Gen. Prima Directa'!AM$49),"")</f>
        <v/>
      </c>
      <c r="AN30" s="64" t="str">
        <f>IFERROR(IF($C$8=$D$8,'Gen. Prima Directa'!AN30/'Gen. Prima Directa'!$AQ30,'Gen. Prima Directa'!AN30/'Gen. Prima Directa'!AN$49),"")</f>
        <v/>
      </c>
      <c r="AO30" s="64" t="str">
        <f>IFERROR(IF($C$8=$D$8,'Gen. Prima Directa'!AO30/'Gen. Prima Directa'!$AQ30,'Gen. Prima Directa'!AO30/'Gen. Prima Directa'!AO$49),"")</f>
        <v/>
      </c>
      <c r="AP30" s="64" t="str">
        <f>IFERROR(IF($C$8=$D$8,'Gen. Prima Directa'!AP30/'Gen. Prima Directa'!$AQ30,'Gen. Prima Directa'!AP30/'Gen. Prima Directa'!AP$49),"")</f>
        <v/>
      </c>
      <c r="AQ30" s="64">
        <f>IFERROR(IF($C$8=$D$8,'Gen. Prima Directa'!AQ30/'Gen. Prima Directa'!$AQ30,'Gen. Prima Directa'!AQ30/'Gen. Prima Directa'!AQ$49),"")</f>
        <v>1</v>
      </c>
    </row>
    <row r="31" spans="2:43" x14ac:dyDescent="0.2">
      <c r="B31" s="62" t="str">
        <f>'Datos Generales'!B268</f>
        <v>20. Equipo Contratista</v>
      </c>
      <c r="C31" s="64" t="str">
        <f>IFERROR(IF($C$8=$D$8,'Gen. Prima Directa'!C31/'Gen. Prima Directa'!$AQ31,'Gen. Prima Directa'!C31/'Gen. Prima Directa'!C$49),"")</f>
        <v/>
      </c>
      <c r="D31" s="64" t="str">
        <f>IFERROR(IF($C$8=$D$8,'Gen. Prima Directa'!D31/'Gen. Prima Directa'!$AQ31,'Gen. Prima Directa'!D31/'Gen. Prima Directa'!D$49),"")</f>
        <v/>
      </c>
      <c r="E31" s="64">
        <f>IFERROR(IF($C$8=$D$8,'Gen. Prima Directa'!E31/'Gen. Prima Directa'!$AQ31,'Gen. Prima Directa'!E31/'Gen. Prima Directa'!E$49),"")</f>
        <v>1.3603587860049336E-2</v>
      </c>
      <c r="F31" s="64" t="str">
        <f>IFERROR(IF($C$8=$D$8,'Gen. Prima Directa'!F31/'Gen. Prima Directa'!$AQ31,'Gen. Prima Directa'!F31/'Gen. Prima Directa'!F$49),"")</f>
        <v/>
      </c>
      <c r="G31" s="64" t="str">
        <f>IFERROR(IF($C$8=$D$8,'Gen. Prima Directa'!G31/'Gen. Prima Directa'!$AQ31,'Gen. Prima Directa'!G31/'Gen. Prima Directa'!G$49),"")</f>
        <v/>
      </c>
      <c r="H31" s="64">
        <f>IFERROR(IF($C$8=$D$8,'Gen. Prima Directa'!H31/'Gen. Prima Directa'!$AQ31,'Gen. Prima Directa'!H31/'Gen. Prima Directa'!H$49),"")</f>
        <v>0.17277096909372947</v>
      </c>
      <c r="I31" s="64">
        <f>IFERROR(IF($C$8=$D$8,'Gen. Prima Directa'!I31/'Gen. Prima Directa'!$AQ31,'Gen. Prima Directa'!I31/'Gen. Prima Directa'!I$49),"")</f>
        <v>9.4997209226982279E-2</v>
      </c>
      <c r="J31" s="64" t="str">
        <f>IFERROR(IF($C$8=$D$8,'Gen. Prima Directa'!J31/'Gen. Prima Directa'!$AQ31,'Gen. Prima Directa'!J31/'Gen. Prima Directa'!J$49),"")</f>
        <v/>
      </c>
      <c r="K31" s="64">
        <f>IFERROR(IF($C$8=$D$8,'Gen. Prima Directa'!K31/'Gen. Prima Directa'!$AQ31,'Gen. Prima Directa'!K31/'Gen. Prima Directa'!K$49),"")</f>
        <v>5.49284875418836E-3</v>
      </c>
      <c r="L31" s="64">
        <f>IFERROR(IF($C$8=$D$8,'Gen. Prima Directa'!L31/'Gen. Prima Directa'!$AQ31,'Gen. Prima Directa'!L31/'Gen. Prima Directa'!L$49),"")</f>
        <v>1.2672706592034764E-2</v>
      </c>
      <c r="M31" s="64" t="str">
        <f>IFERROR(IF($C$8=$D$8,'Gen. Prima Directa'!M31/'Gen. Prima Directa'!$AQ31,'Gen. Prima Directa'!M31/'Gen. Prima Directa'!M$49),"")</f>
        <v/>
      </c>
      <c r="N31" s="64">
        <f>IFERROR(IF($C$8=$D$8,'Gen. Prima Directa'!N31/'Gen. Prima Directa'!$AQ31,'Gen. Prima Directa'!N31/'Gen. Prima Directa'!N$49),"")</f>
        <v>6.7381321717144152E-4</v>
      </c>
      <c r="O31" s="64">
        <f>IFERROR(IF($C$8=$D$8,'Gen. Prima Directa'!O31/'Gen. Prima Directa'!$AQ31,'Gen. Prima Directa'!O31/'Gen. Prima Directa'!O$49),"")</f>
        <v>3.1340843183206762E-2</v>
      </c>
      <c r="P31" s="64" t="str">
        <f>IFERROR(IF($C$8=$D$8,'Gen. Prima Directa'!P31/'Gen. Prima Directa'!$AQ31,'Gen. Prima Directa'!P31/'Gen. Prima Directa'!P$49),"")</f>
        <v/>
      </c>
      <c r="Q31" s="64">
        <f>IFERROR(IF($C$8=$D$8,'Gen. Prima Directa'!Q31/'Gen. Prima Directa'!$AQ31,'Gen. Prima Directa'!Q31/'Gen. Prima Directa'!Q$49),"")</f>
        <v>7.0190692551893405E-2</v>
      </c>
      <c r="R31" s="64" t="str">
        <f>IFERROR(IF($C$8=$D$8,'Gen. Prima Directa'!R31/'Gen. Prima Directa'!$AQ31,'Gen. Prima Directa'!R31/'Gen. Prima Directa'!R$49),"")</f>
        <v/>
      </c>
      <c r="S31" s="64">
        <f>IFERROR(IF($C$8=$D$8,'Gen. Prima Directa'!S31/'Gen. Prima Directa'!$AQ31,'Gen. Prima Directa'!S31/'Gen. Prima Directa'!S$49),"")</f>
        <v>1.3829842959592777E-2</v>
      </c>
      <c r="T31" s="64" t="str">
        <f>IFERROR(IF($C$8=$D$8,'Gen. Prima Directa'!T31/'Gen. Prima Directa'!$AQ31,'Gen. Prima Directa'!T31/'Gen. Prima Directa'!T$49),"")</f>
        <v/>
      </c>
      <c r="U31" s="64">
        <f>IFERROR(IF($C$8=$D$8,'Gen. Prima Directa'!U31/'Gen. Prima Directa'!$AQ31,'Gen. Prima Directa'!U31/'Gen. Prima Directa'!U$49),"")</f>
        <v>0.1604184971027022</v>
      </c>
      <c r="V31" s="64" t="str">
        <f>IFERROR(IF($C$8=$D$8,'Gen. Prima Directa'!V31/'Gen. Prima Directa'!$AQ31,'Gen. Prima Directa'!V31/'Gen. Prima Directa'!V$49),"")</f>
        <v/>
      </c>
      <c r="W31" s="64">
        <f>IFERROR(IF($C$8=$D$8,'Gen. Prima Directa'!W31/'Gen. Prima Directa'!$AQ31,'Gen. Prima Directa'!W31/'Gen. Prima Directa'!W$49),"")</f>
        <v>1.4275200152127942E-3</v>
      </c>
      <c r="X31" s="64" t="str">
        <f>IFERROR(IF($C$8=$D$8,'Gen. Prima Directa'!X31/'Gen. Prima Directa'!$AQ31,'Gen. Prima Directa'!X31/'Gen. Prima Directa'!X$49),"")</f>
        <v/>
      </c>
      <c r="Y31" s="64">
        <f>IFERROR(IF($C$8=$D$8,'Gen. Prima Directa'!Y31/'Gen. Prima Directa'!$AQ31,'Gen. Prima Directa'!Y31/'Gen. Prima Directa'!Y$49),"")</f>
        <v>1.8932137556057559E-2</v>
      </c>
      <c r="Z31" s="64">
        <f>IFERROR(IF($C$8=$D$8,'Gen. Prima Directa'!Z31/'Gen. Prima Directa'!$AQ31,'Gen. Prima Directa'!Z31/'Gen. Prima Directa'!Z$49),"")</f>
        <v>0.10226268305093997</v>
      </c>
      <c r="AA31" s="64">
        <f>IFERROR(IF($C$8=$D$8,'Gen. Prima Directa'!AA31/'Gen. Prima Directa'!$AQ31,'Gen. Prima Directa'!AA31/'Gen. Prima Directa'!AA$49),"")</f>
        <v>5.337672530518027E-2</v>
      </c>
      <c r="AB31" s="64" t="str">
        <f>IFERROR(IF($C$8=$D$8,'Gen. Prima Directa'!AB31/'Gen. Prima Directa'!$AQ31,'Gen. Prima Directa'!AB31/'Gen. Prima Directa'!AB$49),"")</f>
        <v/>
      </c>
      <c r="AC31" s="64" t="str">
        <f>IFERROR(IF($C$8=$D$8,'Gen. Prima Directa'!AC31/'Gen. Prima Directa'!$AQ31,'Gen. Prima Directa'!AC31/'Gen. Prima Directa'!AC$49),"")</f>
        <v/>
      </c>
      <c r="AD31" s="64">
        <f>IFERROR(IF($C$8=$D$8,'Gen. Prima Directa'!AD31/'Gen. Prima Directa'!$AQ31,'Gen. Prima Directa'!AD31/'Gen. Prima Directa'!AD$49),"")</f>
        <v>-2.2700341407500403E-3</v>
      </c>
      <c r="AE31" s="64">
        <f>IFERROR(IF($C$8=$D$8,'Gen. Prima Directa'!AE31/'Gen. Prima Directa'!$AQ31,'Gen. Prima Directa'!AE31/'Gen. Prima Directa'!AE$49),"")</f>
        <v>-1.7739456248250265E-4</v>
      </c>
      <c r="AF31" s="64" t="str">
        <f>IFERROR(IF($C$8=$D$8,'Gen. Prima Directa'!AF31/'Gen. Prima Directa'!$AQ31,'Gen. Prima Directa'!AF31/'Gen. Prima Directa'!AF$49),"")</f>
        <v/>
      </c>
      <c r="AG31" s="64">
        <f>IFERROR(IF($C$8=$D$8,'Gen. Prima Directa'!AG31/'Gen. Prima Directa'!$AQ31,'Gen. Prima Directa'!AG31/'Gen. Prima Directa'!AG$49),"")</f>
        <v>5.2600789163701284E-2</v>
      </c>
      <c r="AH31" s="64">
        <f>IFERROR(IF($C$8=$D$8,'Gen. Prima Directa'!AH31/'Gen. Prima Directa'!$AQ31,'Gen. Prima Directa'!AH31/'Gen. Prima Directa'!AH$49),"")</f>
        <v>0.19785656307058982</v>
      </c>
      <c r="AI31" s="64" t="str">
        <f>IFERROR(IF($C$8=$D$8,'Gen. Prima Directa'!AI31/'Gen. Prima Directa'!$AQ31,'Gen. Prima Directa'!AI31/'Gen. Prima Directa'!AI$49),"")</f>
        <v/>
      </c>
      <c r="AJ31" s="64" t="str">
        <f>IFERROR(IF($C$8=$D$8,'Gen. Prima Directa'!AJ31/'Gen. Prima Directa'!$AQ31,'Gen. Prima Directa'!AJ31/'Gen. Prima Directa'!AJ$49),"")</f>
        <v/>
      </c>
      <c r="AK31" s="64" t="str">
        <f>IFERROR(IF($C$8=$D$8,'Gen. Prima Directa'!AK31/'Gen. Prima Directa'!$AQ31,'Gen. Prima Directa'!AK31/'Gen. Prima Directa'!AK$49),"")</f>
        <v/>
      </c>
      <c r="AL31" s="64" t="str">
        <f>IFERROR(IF($C$8=$D$8,'Gen. Prima Directa'!AL31/'Gen. Prima Directa'!$AQ31,'Gen. Prima Directa'!AL31/'Gen. Prima Directa'!AL$49),"")</f>
        <v/>
      </c>
      <c r="AM31" s="64" t="str">
        <f>IFERROR(IF($C$8=$D$8,'Gen. Prima Directa'!AM31/'Gen. Prima Directa'!$AQ31,'Gen. Prima Directa'!AM31/'Gen. Prima Directa'!AM$49),"")</f>
        <v/>
      </c>
      <c r="AN31" s="64" t="str">
        <f>IFERROR(IF($C$8=$D$8,'Gen. Prima Directa'!AN31/'Gen. Prima Directa'!$AQ31,'Gen. Prima Directa'!AN31/'Gen. Prima Directa'!AN$49),"")</f>
        <v/>
      </c>
      <c r="AO31" s="64" t="str">
        <f>IFERROR(IF($C$8=$D$8,'Gen. Prima Directa'!AO31/'Gen. Prima Directa'!$AQ31,'Gen. Prima Directa'!AO31/'Gen. Prima Directa'!AO$49),"")</f>
        <v/>
      </c>
      <c r="AP31" s="64" t="str">
        <f>IFERROR(IF($C$8=$D$8,'Gen. Prima Directa'!AP31/'Gen. Prima Directa'!$AQ31,'Gen. Prima Directa'!AP31/'Gen. Prima Directa'!AP$49),"")</f>
        <v/>
      </c>
      <c r="AQ31" s="64">
        <f>IFERROR(IF($C$8=$D$8,'Gen. Prima Directa'!AQ31/'Gen. Prima Directa'!$AQ31,'Gen. Prima Directa'!AQ31/'Gen. Prima Directa'!AQ$49),"")</f>
        <v>1</v>
      </c>
    </row>
    <row r="32" spans="2:43" x14ac:dyDescent="0.2">
      <c r="B32" s="62" t="str">
        <f>'Datos Generales'!B269</f>
        <v>21. Todo Riesgo, Construcción y Montaje</v>
      </c>
      <c r="C32" s="64" t="str">
        <f>IFERROR(IF($C$8=$D$8,'Gen. Prima Directa'!C32/'Gen. Prima Directa'!$AQ32,'Gen. Prima Directa'!C32/'Gen. Prima Directa'!C$49),"")</f>
        <v/>
      </c>
      <c r="D32" s="64" t="str">
        <f>IFERROR(IF($C$8=$D$8,'Gen. Prima Directa'!D32/'Gen. Prima Directa'!$AQ32,'Gen. Prima Directa'!D32/'Gen. Prima Directa'!D$49),"")</f>
        <v/>
      </c>
      <c r="E32" s="64">
        <f>IFERROR(IF($C$8=$D$8,'Gen. Prima Directa'!E32/'Gen. Prima Directa'!$AQ32,'Gen. Prima Directa'!E32/'Gen. Prima Directa'!E$49),"")</f>
        <v>0.14174823654144822</v>
      </c>
      <c r="F32" s="64" t="str">
        <f>IFERROR(IF($C$8=$D$8,'Gen. Prima Directa'!F32/'Gen. Prima Directa'!$AQ32,'Gen. Prima Directa'!F32/'Gen. Prima Directa'!F$49),"")</f>
        <v/>
      </c>
      <c r="G32" s="64" t="str">
        <f>IFERROR(IF($C$8=$D$8,'Gen. Prima Directa'!G32/'Gen. Prima Directa'!$AQ32,'Gen. Prima Directa'!G32/'Gen. Prima Directa'!G$49),"")</f>
        <v/>
      </c>
      <c r="H32" s="64">
        <f>IFERROR(IF($C$8=$D$8,'Gen. Prima Directa'!H32/'Gen. Prima Directa'!$AQ32,'Gen. Prima Directa'!H32/'Gen. Prima Directa'!H$49),"")</f>
        <v>7.3991772800872518E-2</v>
      </c>
      <c r="I32" s="64">
        <f>IFERROR(IF($C$8=$D$8,'Gen. Prima Directa'!I32/'Gen. Prima Directa'!$AQ32,'Gen. Prima Directa'!I32/'Gen. Prima Directa'!I$49),"")</f>
        <v>5.1940636732723318E-2</v>
      </c>
      <c r="J32" s="64" t="str">
        <f>IFERROR(IF($C$8=$D$8,'Gen. Prima Directa'!J32/'Gen. Prima Directa'!$AQ32,'Gen. Prima Directa'!J32/'Gen. Prima Directa'!J$49),"")</f>
        <v/>
      </c>
      <c r="K32" s="64">
        <f>IFERROR(IF($C$8=$D$8,'Gen. Prima Directa'!K32/'Gen. Prima Directa'!$AQ32,'Gen. Prima Directa'!K32/'Gen. Prima Directa'!K$49),"")</f>
        <v>4.0501634750189607E-2</v>
      </c>
      <c r="L32" s="64">
        <f>IFERROR(IF($C$8=$D$8,'Gen. Prima Directa'!L32/'Gen. Prima Directa'!$AQ32,'Gen. Prima Directa'!L32/'Gen. Prima Directa'!L$49),"")</f>
        <v>2.3488506146384699E-2</v>
      </c>
      <c r="M32" s="64" t="str">
        <f>IFERROR(IF($C$8=$D$8,'Gen. Prima Directa'!M32/'Gen. Prima Directa'!$AQ32,'Gen. Prima Directa'!M32/'Gen. Prima Directa'!M$49),"")</f>
        <v/>
      </c>
      <c r="N32" s="64">
        <f>IFERROR(IF($C$8=$D$8,'Gen. Prima Directa'!N32/'Gen. Prima Directa'!$AQ32,'Gen. Prima Directa'!N32/'Gen. Prima Directa'!N$49),"")</f>
        <v>3.3998110172174877E-2</v>
      </c>
      <c r="O32" s="64">
        <f>IFERROR(IF($C$8=$D$8,'Gen. Prima Directa'!O32/'Gen. Prima Directa'!$AQ32,'Gen. Prima Directa'!O32/'Gen. Prima Directa'!O$49),"")</f>
        <v>6.0421782936144362E-3</v>
      </c>
      <c r="P32" s="64" t="str">
        <f>IFERROR(IF($C$8=$D$8,'Gen. Prima Directa'!P32/'Gen. Prima Directa'!$AQ32,'Gen. Prima Directa'!P32/'Gen. Prima Directa'!P$49),"")</f>
        <v/>
      </c>
      <c r="Q32" s="64">
        <f>IFERROR(IF($C$8=$D$8,'Gen. Prima Directa'!Q32/'Gen. Prima Directa'!$AQ32,'Gen. Prima Directa'!Q32/'Gen. Prima Directa'!Q$49),"")</f>
        <v>6.3487158831225937E-2</v>
      </c>
      <c r="R32" s="64" t="str">
        <f>IFERROR(IF($C$8=$D$8,'Gen. Prima Directa'!R32/'Gen. Prima Directa'!$AQ32,'Gen. Prima Directa'!R32/'Gen. Prima Directa'!R$49),"")</f>
        <v/>
      </c>
      <c r="S32" s="64">
        <f>IFERROR(IF($C$8=$D$8,'Gen. Prima Directa'!S32/'Gen. Prima Directa'!$AQ32,'Gen. Prima Directa'!S32/'Gen. Prima Directa'!S$49),"")</f>
        <v>1.5217488088385123E-2</v>
      </c>
      <c r="T32" s="64" t="str">
        <f>IFERROR(IF($C$8=$D$8,'Gen. Prima Directa'!T32/'Gen. Prima Directa'!$AQ32,'Gen. Prima Directa'!T32/'Gen. Prima Directa'!T$49),"")</f>
        <v/>
      </c>
      <c r="U32" s="64">
        <f>IFERROR(IF($C$8=$D$8,'Gen. Prima Directa'!U32/'Gen. Prima Directa'!$AQ32,'Gen. Prima Directa'!U32/'Gen. Prima Directa'!U$49),"")</f>
        <v>0.15654757351892598</v>
      </c>
      <c r="V32" s="64" t="str">
        <f>IFERROR(IF($C$8=$D$8,'Gen. Prima Directa'!V32/'Gen. Prima Directa'!$AQ32,'Gen. Prima Directa'!V32/'Gen. Prima Directa'!V$49),"")</f>
        <v/>
      </c>
      <c r="W32" s="64">
        <f>IFERROR(IF($C$8=$D$8,'Gen. Prima Directa'!W32/'Gen. Prima Directa'!$AQ32,'Gen. Prima Directa'!W32/'Gen. Prima Directa'!W$49),"")</f>
        <v>4.3347370205325995E-2</v>
      </c>
      <c r="X32" s="64" t="str">
        <f>IFERROR(IF($C$8=$D$8,'Gen. Prima Directa'!X32/'Gen. Prima Directa'!$AQ32,'Gen. Prima Directa'!X32/'Gen. Prima Directa'!X$49),"")</f>
        <v/>
      </c>
      <c r="Y32" s="64">
        <f>IFERROR(IF($C$8=$D$8,'Gen. Prima Directa'!Y32/'Gen. Prima Directa'!$AQ32,'Gen. Prima Directa'!Y32/'Gen. Prima Directa'!Y$49),"")</f>
        <v>3.0080448281693661E-2</v>
      </c>
      <c r="Z32" s="64">
        <f>IFERROR(IF($C$8=$D$8,'Gen. Prima Directa'!Z32/'Gen. Prima Directa'!$AQ32,'Gen. Prima Directa'!Z32/'Gen. Prima Directa'!Z$49),"")</f>
        <v>9.1144155158934467E-3</v>
      </c>
      <c r="AA32" s="64">
        <f>IFERROR(IF($C$8=$D$8,'Gen. Prima Directa'!AA32/'Gen. Prima Directa'!$AQ32,'Gen. Prima Directa'!AA32/'Gen. Prima Directa'!AA$49),"")</f>
        <v>2.0434045999117231E-2</v>
      </c>
      <c r="AB32" s="64" t="str">
        <f>IFERROR(IF($C$8=$D$8,'Gen. Prima Directa'!AB32/'Gen. Prima Directa'!$AQ32,'Gen. Prima Directa'!AB32/'Gen. Prima Directa'!AB$49),"")</f>
        <v/>
      </c>
      <c r="AC32" s="64" t="str">
        <f>IFERROR(IF($C$8=$D$8,'Gen. Prima Directa'!AC32/'Gen. Prima Directa'!$AQ32,'Gen. Prima Directa'!AC32/'Gen. Prima Directa'!AC$49),"")</f>
        <v/>
      </c>
      <c r="AD32" s="64">
        <f>IFERROR(IF($C$8=$D$8,'Gen. Prima Directa'!AD32/'Gen. Prima Directa'!$AQ32,'Gen. Prima Directa'!AD32/'Gen. Prima Directa'!AD$49),"")</f>
        <v>2.9329990619474149E-2</v>
      </c>
      <c r="AE32" s="64">
        <f>IFERROR(IF($C$8=$D$8,'Gen. Prima Directa'!AE32/'Gen. Prima Directa'!$AQ32,'Gen. Prima Directa'!AE32/'Gen. Prima Directa'!AE$49),"")</f>
        <v>2.6981467477270104E-2</v>
      </c>
      <c r="AF32" s="64" t="str">
        <f>IFERROR(IF($C$8=$D$8,'Gen. Prima Directa'!AF32/'Gen. Prima Directa'!$AQ32,'Gen. Prima Directa'!AF32/'Gen. Prima Directa'!AF$49),"")</f>
        <v/>
      </c>
      <c r="AG32" s="64">
        <f>IFERROR(IF($C$8=$D$8,'Gen. Prima Directa'!AG32/'Gen. Prima Directa'!$AQ32,'Gen. Prima Directa'!AG32/'Gen. Prima Directa'!AG$49),"")</f>
        <v>0.2095454004274451</v>
      </c>
      <c r="AH32" s="64">
        <f>IFERROR(IF($C$8=$D$8,'Gen. Prima Directa'!AH32/'Gen. Prima Directa'!$AQ32,'Gen. Prima Directa'!AH32/'Gen. Prima Directa'!AH$49),"")</f>
        <v>2.4203565597835628E-2</v>
      </c>
      <c r="AI32" s="64" t="str">
        <f>IFERROR(IF($C$8=$D$8,'Gen. Prima Directa'!AI32/'Gen. Prima Directa'!$AQ32,'Gen. Prima Directa'!AI32/'Gen. Prima Directa'!AI$49),"")</f>
        <v/>
      </c>
      <c r="AJ32" s="64" t="str">
        <f>IFERROR(IF($C$8=$D$8,'Gen. Prima Directa'!AJ32/'Gen. Prima Directa'!$AQ32,'Gen. Prima Directa'!AJ32/'Gen. Prima Directa'!AJ$49),"")</f>
        <v/>
      </c>
      <c r="AK32" s="64" t="str">
        <f>IFERROR(IF($C$8=$D$8,'Gen. Prima Directa'!AK32/'Gen. Prima Directa'!$AQ32,'Gen. Prima Directa'!AK32/'Gen. Prima Directa'!AK$49),"")</f>
        <v/>
      </c>
      <c r="AL32" s="64" t="str">
        <f>IFERROR(IF($C$8=$D$8,'Gen. Prima Directa'!AL32/'Gen. Prima Directa'!$AQ32,'Gen. Prima Directa'!AL32/'Gen. Prima Directa'!AL$49),"")</f>
        <v/>
      </c>
      <c r="AM32" s="64" t="str">
        <f>IFERROR(IF($C$8=$D$8,'Gen. Prima Directa'!AM32/'Gen. Prima Directa'!$AQ32,'Gen. Prima Directa'!AM32/'Gen. Prima Directa'!AM$49),"")</f>
        <v/>
      </c>
      <c r="AN32" s="64" t="str">
        <f>IFERROR(IF($C$8=$D$8,'Gen. Prima Directa'!AN32/'Gen. Prima Directa'!$AQ32,'Gen. Prima Directa'!AN32/'Gen. Prima Directa'!AN$49),"")</f>
        <v/>
      </c>
      <c r="AO32" s="64" t="str">
        <f>IFERROR(IF($C$8=$D$8,'Gen. Prima Directa'!AO32/'Gen. Prima Directa'!$AQ32,'Gen. Prima Directa'!AO32/'Gen. Prima Directa'!AO$49),"")</f>
        <v/>
      </c>
      <c r="AP32" s="64" t="str">
        <f>IFERROR(IF($C$8=$D$8,'Gen. Prima Directa'!AP32/'Gen. Prima Directa'!$AQ32,'Gen. Prima Directa'!AP32/'Gen. Prima Directa'!AP$49),"")</f>
        <v/>
      </c>
      <c r="AQ32" s="64">
        <f>IFERROR(IF($C$8=$D$8,'Gen. Prima Directa'!AQ32/'Gen. Prima Directa'!$AQ32,'Gen. Prima Directa'!AQ32/'Gen. Prima Directa'!AQ$49),"")</f>
        <v>1</v>
      </c>
    </row>
    <row r="33" spans="2:43" x14ac:dyDescent="0.2">
      <c r="B33" s="62" t="str">
        <f>'Datos Generales'!B270</f>
        <v>22. Avería de Maquinaria</v>
      </c>
      <c r="C33" s="64" t="str">
        <f>IFERROR(IF($C$8=$D$8,'Gen. Prima Directa'!C33/'Gen. Prima Directa'!$AQ33,'Gen. Prima Directa'!C33/'Gen. Prima Directa'!C$49),"")</f>
        <v/>
      </c>
      <c r="D33" s="64" t="str">
        <f>IFERROR(IF($C$8=$D$8,'Gen. Prima Directa'!D33/'Gen. Prima Directa'!$AQ33,'Gen. Prima Directa'!D33/'Gen. Prima Directa'!D$49),"")</f>
        <v/>
      </c>
      <c r="E33" s="64">
        <f>IFERROR(IF($C$8=$D$8,'Gen. Prima Directa'!E33/'Gen. Prima Directa'!$AQ33,'Gen. Prima Directa'!E33/'Gen. Prima Directa'!E$49),"")</f>
        <v>-5.3598716042668526E-2</v>
      </c>
      <c r="F33" s="64" t="str">
        <f>IFERROR(IF($C$8=$D$8,'Gen. Prima Directa'!F33/'Gen. Prima Directa'!$AQ33,'Gen. Prima Directa'!F33/'Gen. Prima Directa'!F$49),"")</f>
        <v/>
      </c>
      <c r="G33" s="64" t="str">
        <f>IFERROR(IF($C$8=$D$8,'Gen. Prima Directa'!G33/'Gen. Prima Directa'!$AQ33,'Gen. Prima Directa'!G33/'Gen. Prima Directa'!G$49),"")</f>
        <v/>
      </c>
      <c r="H33" s="64">
        <f>IFERROR(IF($C$8=$D$8,'Gen. Prima Directa'!H33/'Gen. Prima Directa'!$AQ33,'Gen. Prima Directa'!H33/'Gen. Prima Directa'!H$49),"")</f>
        <v>1.8112547254299807E-2</v>
      </c>
      <c r="I33" s="64">
        <f>IFERROR(IF($C$8=$D$8,'Gen. Prima Directa'!I33/'Gen. Prima Directa'!$AQ33,'Gen. Prima Directa'!I33/'Gen. Prima Directa'!I$49),"")</f>
        <v>6.5190982741650888E-2</v>
      </c>
      <c r="J33" s="64" t="str">
        <f>IFERROR(IF($C$8=$D$8,'Gen. Prima Directa'!J33/'Gen. Prima Directa'!$AQ33,'Gen. Prima Directa'!J33/'Gen. Prima Directa'!J$49),"")</f>
        <v/>
      </c>
      <c r="K33" s="64">
        <f>IFERROR(IF($C$8=$D$8,'Gen. Prima Directa'!K33/'Gen. Prima Directa'!$AQ33,'Gen. Prima Directa'!K33/'Gen. Prima Directa'!K$49),"")</f>
        <v>9.9814086288789912E-3</v>
      </c>
      <c r="L33" s="64" t="str">
        <f>IFERROR(IF($C$8=$D$8,'Gen. Prima Directa'!L33/'Gen. Prima Directa'!$AQ33,'Gen. Prima Directa'!L33/'Gen. Prima Directa'!L$49),"")</f>
        <v/>
      </c>
      <c r="M33" s="64" t="str">
        <f>IFERROR(IF($C$8=$D$8,'Gen. Prima Directa'!M33/'Gen. Prima Directa'!$AQ33,'Gen. Prima Directa'!M33/'Gen. Prima Directa'!M$49),"")</f>
        <v/>
      </c>
      <c r="N33" s="64" t="str">
        <f>IFERROR(IF($C$8=$D$8,'Gen. Prima Directa'!N33/'Gen. Prima Directa'!$AQ33,'Gen. Prima Directa'!N33/'Gen. Prima Directa'!N$49),"")</f>
        <v/>
      </c>
      <c r="O33" s="64" t="str">
        <f>IFERROR(IF($C$8=$D$8,'Gen. Prima Directa'!O33/'Gen. Prima Directa'!$AQ33,'Gen. Prima Directa'!O33/'Gen. Prima Directa'!O$49),"")</f>
        <v/>
      </c>
      <c r="P33" s="64" t="str">
        <f>IFERROR(IF($C$8=$D$8,'Gen. Prima Directa'!P33/'Gen. Prima Directa'!$AQ33,'Gen. Prima Directa'!P33/'Gen. Prima Directa'!P$49),"")</f>
        <v/>
      </c>
      <c r="Q33" s="64">
        <f>IFERROR(IF($C$8=$D$8,'Gen. Prima Directa'!Q33/'Gen. Prima Directa'!$AQ33,'Gen. Prima Directa'!Q33/'Gen. Prima Directa'!Q$49),"")</f>
        <v>2.5555007108465432E-2</v>
      </c>
      <c r="R33" s="64" t="str">
        <f>IFERROR(IF($C$8=$D$8,'Gen. Prima Directa'!R33/'Gen. Prima Directa'!$AQ33,'Gen. Prima Directa'!R33/'Gen. Prima Directa'!R$49),"")</f>
        <v/>
      </c>
      <c r="S33" s="64">
        <f>IFERROR(IF($C$8=$D$8,'Gen. Prima Directa'!S33/'Gen. Prima Directa'!$AQ33,'Gen. Prima Directa'!S33/'Gen. Prima Directa'!S$49),"")</f>
        <v>6.5321033668411525E-4</v>
      </c>
      <c r="T33" s="64" t="str">
        <f>IFERROR(IF($C$8=$D$8,'Gen. Prima Directa'!T33/'Gen. Prima Directa'!$AQ33,'Gen. Prima Directa'!T33/'Gen. Prima Directa'!T$49),"")</f>
        <v/>
      </c>
      <c r="U33" s="64">
        <f>IFERROR(IF($C$8=$D$8,'Gen. Prima Directa'!U33/'Gen. Prima Directa'!$AQ33,'Gen. Prima Directa'!U33/'Gen. Prima Directa'!U$49),"")</f>
        <v>4.3540459138885525E-2</v>
      </c>
      <c r="V33" s="64" t="str">
        <f>IFERROR(IF($C$8=$D$8,'Gen. Prima Directa'!V33/'Gen. Prima Directa'!$AQ33,'Gen. Prima Directa'!V33/'Gen. Prima Directa'!V$49),"")</f>
        <v/>
      </c>
      <c r="W33" s="64">
        <f>IFERROR(IF($C$8=$D$8,'Gen. Prima Directa'!W33/'Gen. Prima Directa'!$AQ33,'Gen. Prima Directa'!W33/'Gen. Prima Directa'!W$49),"")</f>
        <v>1.1556798264411269E-3</v>
      </c>
      <c r="X33" s="64" t="str">
        <f>IFERROR(IF($C$8=$D$8,'Gen. Prima Directa'!X33/'Gen. Prima Directa'!$AQ33,'Gen. Prima Directa'!X33/'Gen. Prima Directa'!X$49),"")</f>
        <v/>
      </c>
      <c r="Y33" s="64">
        <f>IFERROR(IF($C$8=$D$8,'Gen. Prima Directa'!Y33/'Gen. Prima Directa'!$AQ33,'Gen. Prima Directa'!Y33/'Gen. Prima Directa'!Y$49),"")</f>
        <v>9.3695781325278053E-4</v>
      </c>
      <c r="Z33" s="64">
        <f>IFERROR(IF($C$8=$D$8,'Gen. Prima Directa'!Z33/'Gen. Prima Directa'!$AQ33,'Gen. Prima Directa'!Z33/'Gen. Prima Directa'!Z$49),"")</f>
        <v>0.54253404230793101</v>
      </c>
      <c r="AA33" s="64">
        <f>IFERROR(IF($C$8=$D$8,'Gen. Prima Directa'!AA33/'Gen. Prima Directa'!$AQ33,'Gen. Prima Directa'!AA33/'Gen. Prima Directa'!AA$49),"")</f>
        <v>4.224586127704099E-2</v>
      </c>
      <c r="AB33" s="64" t="str">
        <f>IFERROR(IF($C$8=$D$8,'Gen. Prima Directa'!AB33/'Gen. Prima Directa'!$AQ33,'Gen. Prima Directa'!AB33/'Gen. Prima Directa'!AB$49),"")</f>
        <v/>
      </c>
      <c r="AC33" s="64" t="str">
        <f>IFERROR(IF($C$8=$D$8,'Gen. Prima Directa'!AC33/'Gen. Prima Directa'!$AQ33,'Gen. Prima Directa'!AC33/'Gen. Prima Directa'!AC$49),"")</f>
        <v/>
      </c>
      <c r="AD33" s="64" t="str">
        <f>IFERROR(IF($C$8=$D$8,'Gen. Prima Directa'!AD33/'Gen. Prima Directa'!$AQ33,'Gen. Prima Directa'!AD33/'Gen. Prima Directa'!AD$49),"")</f>
        <v/>
      </c>
      <c r="AE33" s="64" t="str">
        <f>IFERROR(IF($C$8=$D$8,'Gen. Prima Directa'!AE33/'Gen. Prima Directa'!$AQ33,'Gen. Prima Directa'!AE33/'Gen. Prima Directa'!AE$49),"")</f>
        <v/>
      </c>
      <c r="AF33" s="64" t="str">
        <f>IFERROR(IF($C$8=$D$8,'Gen. Prima Directa'!AF33/'Gen. Prima Directa'!$AQ33,'Gen. Prima Directa'!AF33/'Gen. Prima Directa'!AF$49),"")</f>
        <v/>
      </c>
      <c r="AG33" s="64">
        <f>IFERROR(IF($C$8=$D$8,'Gen. Prima Directa'!AG33/'Gen. Prima Directa'!$AQ33,'Gen. Prima Directa'!AG33/'Gen. Prima Directa'!AG$49),"")</f>
        <v>0.30369255960913788</v>
      </c>
      <c r="AH33" s="64" t="str">
        <f>IFERROR(IF($C$8=$D$8,'Gen. Prima Directa'!AH33/'Gen. Prima Directa'!$AQ33,'Gen. Prima Directa'!AH33/'Gen. Prima Directa'!AH$49),"")</f>
        <v/>
      </c>
      <c r="AI33" s="64" t="str">
        <f>IFERROR(IF($C$8=$D$8,'Gen. Prima Directa'!AI33/'Gen. Prima Directa'!$AQ33,'Gen. Prima Directa'!AI33/'Gen. Prima Directa'!AI$49),"")</f>
        <v/>
      </c>
      <c r="AJ33" s="64" t="str">
        <f>IFERROR(IF($C$8=$D$8,'Gen. Prima Directa'!AJ33/'Gen. Prima Directa'!$AQ33,'Gen. Prima Directa'!AJ33/'Gen. Prima Directa'!AJ$49),"")</f>
        <v/>
      </c>
      <c r="AK33" s="64" t="str">
        <f>IFERROR(IF($C$8=$D$8,'Gen. Prima Directa'!AK33/'Gen. Prima Directa'!$AQ33,'Gen. Prima Directa'!AK33/'Gen. Prima Directa'!AK$49),"")</f>
        <v/>
      </c>
      <c r="AL33" s="64" t="str">
        <f>IFERROR(IF($C$8=$D$8,'Gen. Prima Directa'!AL33/'Gen. Prima Directa'!$AQ33,'Gen. Prima Directa'!AL33/'Gen. Prima Directa'!AL$49),"")</f>
        <v/>
      </c>
      <c r="AM33" s="64" t="str">
        <f>IFERROR(IF($C$8=$D$8,'Gen. Prima Directa'!AM33/'Gen. Prima Directa'!$AQ33,'Gen. Prima Directa'!AM33/'Gen. Prima Directa'!AM$49),"")</f>
        <v/>
      </c>
      <c r="AN33" s="64" t="str">
        <f>IFERROR(IF($C$8=$D$8,'Gen. Prima Directa'!AN33/'Gen. Prima Directa'!$AQ33,'Gen. Prima Directa'!AN33/'Gen. Prima Directa'!AN$49),"")</f>
        <v/>
      </c>
      <c r="AO33" s="64" t="str">
        <f>IFERROR(IF($C$8=$D$8,'Gen. Prima Directa'!AO33/'Gen. Prima Directa'!$AQ33,'Gen. Prima Directa'!AO33/'Gen. Prima Directa'!AO$49),"")</f>
        <v/>
      </c>
      <c r="AP33" s="64" t="str">
        <f>IFERROR(IF($C$8=$D$8,'Gen. Prima Directa'!AP33/'Gen. Prima Directa'!$AQ33,'Gen. Prima Directa'!AP33/'Gen. Prima Directa'!AP$49),"")</f>
        <v/>
      </c>
      <c r="AQ33" s="64">
        <f>IFERROR(IF($C$8=$D$8,'Gen. Prima Directa'!AQ33/'Gen. Prima Directa'!$AQ33,'Gen. Prima Directa'!AQ33/'Gen. Prima Directa'!AQ$49),"")</f>
        <v>1</v>
      </c>
    </row>
    <row r="34" spans="2:43" x14ac:dyDescent="0.2">
      <c r="B34" s="62" t="str">
        <f>'Datos Generales'!B271</f>
        <v>23. Equipo Electrónico</v>
      </c>
      <c r="C34" s="64" t="str">
        <f>IFERROR(IF($C$8=$D$8,'Gen. Prima Directa'!C34/'Gen. Prima Directa'!$AQ34,'Gen. Prima Directa'!C34/'Gen. Prima Directa'!C$49),"")</f>
        <v/>
      </c>
      <c r="D34" s="64" t="str">
        <f>IFERROR(IF($C$8=$D$8,'Gen. Prima Directa'!D34/'Gen. Prima Directa'!$AQ34,'Gen. Prima Directa'!D34/'Gen. Prima Directa'!D$49),"")</f>
        <v/>
      </c>
      <c r="E34" s="64">
        <f>IFERROR(IF($C$8=$D$8,'Gen. Prima Directa'!E34/'Gen. Prima Directa'!$AQ34,'Gen. Prima Directa'!E34/'Gen. Prima Directa'!E$49),"")</f>
        <v>0.21371953719588854</v>
      </c>
      <c r="F34" s="64" t="str">
        <f>IFERROR(IF($C$8=$D$8,'Gen. Prima Directa'!F34/'Gen. Prima Directa'!$AQ34,'Gen. Prima Directa'!F34/'Gen. Prima Directa'!F$49),"")</f>
        <v/>
      </c>
      <c r="G34" s="64" t="str">
        <f>IFERROR(IF($C$8=$D$8,'Gen. Prima Directa'!G34/'Gen. Prima Directa'!$AQ34,'Gen. Prima Directa'!G34/'Gen. Prima Directa'!G$49),"")</f>
        <v/>
      </c>
      <c r="H34" s="64">
        <f>IFERROR(IF($C$8=$D$8,'Gen. Prima Directa'!H34/'Gen. Prima Directa'!$AQ34,'Gen. Prima Directa'!H34/'Gen. Prima Directa'!H$49),"")</f>
        <v>9.2194716584459678E-3</v>
      </c>
      <c r="I34" s="64">
        <f>IFERROR(IF($C$8=$D$8,'Gen. Prima Directa'!I34/'Gen. Prima Directa'!$AQ34,'Gen. Prima Directa'!I34/'Gen. Prima Directa'!I$49),"")</f>
        <v>0.54943266528187884</v>
      </c>
      <c r="J34" s="64" t="str">
        <f>IFERROR(IF($C$8=$D$8,'Gen. Prima Directa'!J34/'Gen. Prima Directa'!$AQ34,'Gen. Prima Directa'!J34/'Gen. Prima Directa'!J$49),"")</f>
        <v/>
      </c>
      <c r="K34" s="64">
        <f>IFERROR(IF($C$8=$D$8,'Gen. Prima Directa'!K34/'Gen. Prima Directa'!$AQ34,'Gen. Prima Directa'!K34/'Gen. Prima Directa'!K$49),"")</f>
        <v>1.152651877373311E-2</v>
      </c>
      <c r="L34" s="64">
        <f>IFERROR(IF($C$8=$D$8,'Gen. Prima Directa'!L34/'Gen. Prima Directa'!$AQ34,'Gen. Prima Directa'!L34/'Gen. Prima Directa'!L$49),"")</f>
        <v>4.229263533481885E-4</v>
      </c>
      <c r="M34" s="64" t="str">
        <f>IFERROR(IF($C$8=$D$8,'Gen. Prima Directa'!M34/'Gen. Prima Directa'!$AQ34,'Gen. Prima Directa'!M34/'Gen. Prima Directa'!M$49),"")</f>
        <v/>
      </c>
      <c r="N34" s="64" t="str">
        <f>IFERROR(IF($C$8=$D$8,'Gen. Prima Directa'!N34/'Gen. Prima Directa'!$AQ34,'Gen. Prima Directa'!N34/'Gen. Prima Directa'!N$49),"")</f>
        <v/>
      </c>
      <c r="O34" s="64">
        <f>IFERROR(IF($C$8=$D$8,'Gen. Prima Directa'!O34/'Gen. Prima Directa'!$AQ34,'Gen. Prima Directa'!O34/'Gen. Prima Directa'!O$49),"")</f>
        <v>1.1754769866723317E-3</v>
      </c>
      <c r="P34" s="64" t="str">
        <f>IFERROR(IF($C$8=$D$8,'Gen. Prima Directa'!P34/'Gen. Prima Directa'!$AQ34,'Gen. Prima Directa'!P34/'Gen. Prima Directa'!P$49),"")</f>
        <v/>
      </c>
      <c r="Q34" s="64">
        <f>IFERROR(IF($C$8=$D$8,'Gen. Prima Directa'!Q34/'Gen. Prima Directa'!$AQ34,'Gen. Prima Directa'!Q34/'Gen. Prima Directa'!Q$49),"")</f>
        <v>5.9274581222199051E-2</v>
      </c>
      <c r="R34" s="64" t="str">
        <f>IFERROR(IF($C$8=$D$8,'Gen. Prima Directa'!R34/'Gen. Prima Directa'!$AQ34,'Gen. Prima Directa'!R34/'Gen. Prima Directa'!R$49),"")</f>
        <v/>
      </c>
      <c r="S34" s="64">
        <f>IFERROR(IF($C$8=$D$8,'Gen. Prima Directa'!S34/'Gen. Prima Directa'!$AQ34,'Gen. Prima Directa'!S34/'Gen. Prima Directa'!S$49),"")</f>
        <v>3.7708242802342307E-4</v>
      </c>
      <c r="T34" s="64" t="str">
        <f>IFERROR(IF($C$8=$D$8,'Gen. Prima Directa'!T34/'Gen. Prima Directa'!$AQ34,'Gen. Prima Directa'!T34/'Gen. Prima Directa'!T$49),"")</f>
        <v/>
      </c>
      <c r="U34" s="64">
        <f>IFERROR(IF($C$8=$D$8,'Gen. Prima Directa'!U34/'Gen. Prima Directa'!$AQ34,'Gen. Prima Directa'!U34/'Gen. Prima Directa'!U$49),"")</f>
        <v>2.1720335267602617E-2</v>
      </c>
      <c r="V34" s="64" t="str">
        <f>IFERROR(IF($C$8=$D$8,'Gen. Prima Directa'!V34/'Gen. Prima Directa'!$AQ34,'Gen. Prima Directa'!V34/'Gen. Prima Directa'!V$49),"")</f>
        <v/>
      </c>
      <c r="W34" s="64">
        <f>IFERROR(IF($C$8=$D$8,'Gen. Prima Directa'!W34/'Gen. Prima Directa'!$AQ34,'Gen. Prima Directa'!W34/'Gen. Prima Directa'!W$49),"")</f>
        <v>2.9830835915551615E-4</v>
      </c>
      <c r="X34" s="64" t="str">
        <f>IFERROR(IF($C$8=$D$8,'Gen. Prima Directa'!X34/'Gen. Prima Directa'!$AQ34,'Gen. Prima Directa'!X34/'Gen. Prima Directa'!X$49),"")</f>
        <v/>
      </c>
      <c r="Y34" s="64">
        <f>IFERROR(IF($C$8=$D$8,'Gen. Prima Directa'!Y34/'Gen. Prima Directa'!$AQ34,'Gen. Prima Directa'!Y34/'Gen. Prima Directa'!Y$49),"")</f>
        <v>6.2460734032270251E-3</v>
      </c>
      <c r="Z34" s="64">
        <f>IFERROR(IF($C$8=$D$8,'Gen. Prima Directa'!Z34/'Gen. Prima Directa'!$AQ34,'Gen. Prima Directa'!Z34/'Gen. Prima Directa'!Z$49),"")</f>
        <v>6.4804908270179568E-2</v>
      </c>
      <c r="AA34" s="64">
        <f>IFERROR(IF($C$8=$D$8,'Gen. Prima Directa'!AA34/'Gen. Prima Directa'!$AQ34,'Gen. Prima Directa'!AA34/'Gen. Prima Directa'!AA$49),"")</f>
        <v>2.3276123127743777E-2</v>
      </c>
      <c r="AB34" s="64" t="str">
        <f>IFERROR(IF($C$8=$D$8,'Gen. Prima Directa'!AB34/'Gen. Prima Directa'!$AQ34,'Gen. Prima Directa'!AB34/'Gen. Prima Directa'!AB$49),"")</f>
        <v/>
      </c>
      <c r="AC34" s="64" t="str">
        <f>IFERROR(IF($C$8=$D$8,'Gen. Prima Directa'!AC34/'Gen. Prima Directa'!$AQ34,'Gen. Prima Directa'!AC34/'Gen. Prima Directa'!AC$49),"")</f>
        <v/>
      </c>
      <c r="AD34" s="64">
        <f>IFERROR(IF($C$8=$D$8,'Gen. Prima Directa'!AD34/'Gen. Prima Directa'!$AQ34,'Gen. Prima Directa'!AD34/'Gen. Prima Directa'!AD$49),"")</f>
        <v>-2.5827563563248153E-6</v>
      </c>
      <c r="AE34" s="64" t="str">
        <f>IFERROR(IF($C$8=$D$8,'Gen. Prima Directa'!AE34/'Gen. Prima Directa'!$AQ34,'Gen. Prima Directa'!AE34/'Gen. Prima Directa'!AE$49),"")</f>
        <v/>
      </c>
      <c r="AF34" s="64" t="str">
        <f>IFERROR(IF($C$8=$D$8,'Gen. Prima Directa'!AF34/'Gen. Prima Directa'!$AQ34,'Gen. Prima Directa'!AF34/'Gen. Prima Directa'!AF$49),"")</f>
        <v/>
      </c>
      <c r="AG34" s="64">
        <f>IFERROR(IF($C$8=$D$8,'Gen. Prima Directa'!AG34/'Gen. Prima Directa'!$AQ34,'Gen. Prima Directa'!AG34/'Gen. Prima Directa'!AG$49),"")</f>
        <v>2.5059516391786062E-2</v>
      </c>
      <c r="AH34" s="64">
        <f>IFERROR(IF($C$8=$D$8,'Gen. Prima Directa'!AH34/'Gen. Prima Directa'!$AQ34,'Gen. Prima Directa'!AH34/'Gen. Prima Directa'!AH$49),"")</f>
        <v>7.0606101891029641E-4</v>
      </c>
      <c r="AI34" s="64" t="str">
        <f>IFERROR(IF($C$8=$D$8,'Gen. Prima Directa'!AI34/'Gen. Prima Directa'!$AQ34,'Gen. Prima Directa'!AI34/'Gen. Prima Directa'!AI$49),"")</f>
        <v/>
      </c>
      <c r="AJ34" s="64">
        <f>IFERROR(IF($C$8=$D$8,'Gen. Prima Directa'!AJ34/'Gen. Prima Directa'!$AQ34,'Gen. Prima Directa'!AJ34/'Gen. Prima Directa'!AJ$49),"")</f>
        <v>1.2742997017562098E-2</v>
      </c>
      <c r="AK34" s="64" t="str">
        <f>IFERROR(IF($C$8=$D$8,'Gen. Prima Directa'!AK34/'Gen. Prima Directa'!$AQ34,'Gen. Prima Directa'!AK34/'Gen. Prima Directa'!AK$49),"")</f>
        <v/>
      </c>
      <c r="AL34" s="64" t="str">
        <f>IFERROR(IF($C$8=$D$8,'Gen. Prima Directa'!AL34/'Gen. Prima Directa'!$AQ34,'Gen. Prima Directa'!AL34/'Gen. Prima Directa'!AL$49),"")</f>
        <v/>
      </c>
      <c r="AM34" s="64" t="str">
        <f>IFERROR(IF($C$8=$D$8,'Gen. Prima Directa'!AM34/'Gen. Prima Directa'!$AQ34,'Gen. Prima Directa'!AM34/'Gen. Prima Directa'!AM$49),"")</f>
        <v/>
      </c>
      <c r="AN34" s="64" t="str">
        <f>IFERROR(IF($C$8=$D$8,'Gen. Prima Directa'!AN34/'Gen. Prima Directa'!$AQ34,'Gen. Prima Directa'!AN34/'Gen. Prima Directa'!AN$49),"")</f>
        <v/>
      </c>
      <c r="AO34" s="64" t="str">
        <f>IFERROR(IF($C$8=$D$8,'Gen. Prima Directa'!AO34/'Gen. Prima Directa'!$AQ34,'Gen. Prima Directa'!AO34/'Gen. Prima Directa'!AO$49),"")</f>
        <v/>
      </c>
      <c r="AP34" s="64" t="str">
        <f>IFERROR(IF($C$8=$D$8,'Gen. Prima Directa'!AP34/'Gen. Prima Directa'!$AQ34,'Gen. Prima Directa'!AP34/'Gen. Prima Directa'!AP$49),"")</f>
        <v/>
      </c>
      <c r="AQ34" s="64">
        <f>IFERROR(IF($C$8=$D$8,'Gen. Prima Directa'!AQ34/'Gen. Prima Directa'!$AQ34,'Gen. Prima Directa'!AQ34/'Gen. Prima Directa'!AQ$49),"")</f>
        <v>1</v>
      </c>
    </row>
    <row r="35" spans="2:43" x14ac:dyDescent="0.2">
      <c r="B35" s="62" t="str">
        <f>'Datos Generales'!B272</f>
        <v>24. Garantía</v>
      </c>
      <c r="C35" s="64" t="str">
        <f>IFERROR(IF($C$8=$D$8,'Gen. Prima Directa'!C35/'Gen. Prima Directa'!$AQ35,'Gen. Prima Directa'!C35/'Gen. Prima Directa'!C$49),"")</f>
        <v/>
      </c>
      <c r="D35" s="64">
        <f>IFERROR(IF($C$8=$D$8,'Gen. Prima Directa'!D35/'Gen. Prima Directa'!$AQ35,'Gen. Prima Directa'!D35/'Gen. Prima Directa'!D$49),"")</f>
        <v>0.17794189830800541</v>
      </c>
      <c r="E35" s="64">
        <f>IFERROR(IF($C$8=$D$8,'Gen. Prima Directa'!E35/'Gen. Prima Directa'!$AQ35,'Gen. Prima Directa'!E35/'Gen. Prima Directa'!E$49),"")</f>
        <v>1.060814636016426E-2</v>
      </c>
      <c r="F35" s="64" t="str">
        <f>IFERROR(IF($C$8=$D$8,'Gen. Prima Directa'!F35/'Gen. Prima Directa'!$AQ35,'Gen. Prima Directa'!F35/'Gen. Prima Directa'!F$49),"")</f>
        <v/>
      </c>
      <c r="G35" s="64">
        <f>IFERROR(IF($C$8=$D$8,'Gen. Prima Directa'!G35/'Gen. Prima Directa'!$AQ35,'Gen. Prima Directa'!G35/'Gen. Prima Directa'!G$49),"")</f>
        <v>5.4454480458926827E-2</v>
      </c>
      <c r="H35" s="64">
        <f>IFERROR(IF($C$8=$D$8,'Gen. Prima Directa'!H35/'Gen. Prima Directa'!$AQ35,'Gen. Prima Directa'!H35/'Gen. Prima Directa'!H$49),"")</f>
        <v>8.1193046995788193E-3</v>
      </c>
      <c r="I35" s="64">
        <f>IFERROR(IF($C$8=$D$8,'Gen. Prima Directa'!I35/'Gen. Prima Directa'!$AQ35,'Gen. Prima Directa'!I35/'Gen. Prima Directa'!I$49),"")</f>
        <v>3.6508613580951213E-2</v>
      </c>
      <c r="J35" s="64" t="str">
        <f>IFERROR(IF($C$8=$D$8,'Gen. Prima Directa'!J35/'Gen. Prima Directa'!$AQ35,'Gen. Prima Directa'!J35/'Gen. Prima Directa'!J$49),"")</f>
        <v/>
      </c>
      <c r="K35" s="64">
        <f>IFERROR(IF($C$8=$D$8,'Gen. Prima Directa'!K35/'Gen. Prima Directa'!$AQ35,'Gen. Prima Directa'!K35/'Gen. Prima Directa'!K$49),"")</f>
        <v>3.2343410106885948E-2</v>
      </c>
      <c r="L35" s="64">
        <f>IFERROR(IF($C$8=$D$8,'Gen. Prima Directa'!L35/'Gen. Prima Directa'!$AQ35,'Gen. Prima Directa'!L35/'Gen. Prima Directa'!L$49),"")</f>
        <v>3.1884870566743995E-2</v>
      </c>
      <c r="M35" s="64">
        <f>IFERROR(IF($C$8=$D$8,'Gen. Prima Directa'!M35/'Gen. Prima Directa'!$AQ35,'Gen. Prima Directa'!M35/'Gen. Prima Directa'!M$49),"")</f>
        <v>8.8075817962739833E-2</v>
      </c>
      <c r="N35" s="64" t="str">
        <f>IFERROR(IF($C$8=$D$8,'Gen. Prima Directa'!N35/'Gen. Prima Directa'!$AQ35,'Gen. Prima Directa'!N35/'Gen. Prima Directa'!N$49),"")</f>
        <v/>
      </c>
      <c r="O35" s="64" t="str">
        <f>IFERROR(IF($C$8=$D$8,'Gen. Prima Directa'!O35/'Gen. Prima Directa'!$AQ35,'Gen. Prima Directa'!O35/'Gen. Prima Directa'!O$49),"")</f>
        <v/>
      </c>
      <c r="P35" s="64">
        <f>IFERROR(IF($C$8=$D$8,'Gen. Prima Directa'!P35/'Gen. Prima Directa'!$AQ35,'Gen. Prima Directa'!P35/'Gen. Prima Directa'!P$49),"")</f>
        <v>2.3653949836753396E-2</v>
      </c>
      <c r="Q35" s="64">
        <f>IFERROR(IF($C$8=$D$8,'Gen. Prima Directa'!Q35/'Gen. Prima Directa'!$AQ35,'Gen. Prima Directa'!Q35/'Gen. Prima Directa'!Q$49),"")</f>
        <v>8.6329505752033145E-2</v>
      </c>
      <c r="R35" s="64" t="str">
        <f>IFERROR(IF($C$8=$D$8,'Gen. Prima Directa'!R35/'Gen. Prima Directa'!$AQ35,'Gen. Prima Directa'!R35/'Gen. Prima Directa'!R$49),"")</f>
        <v/>
      </c>
      <c r="S35" s="64">
        <f>IFERROR(IF($C$8=$D$8,'Gen. Prima Directa'!S35/'Gen. Prima Directa'!$AQ35,'Gen. Prima Directa'!S35/'Gen. Prima Directa'!S$49),"")</f>
        <v>3.9203390081273007E-2</v>
      </c>
      <c r="T35" s="64" t="str">
        <f>IFERROR(IF($C$8=$D$8,'Gen. Prima Directa'!T35/'Gen. Prima Directa'!$AQ35,'Gen. Prima Directa'!T35/'Gen. Prima Directa'!T$49),"")</f>
        <v/>
      </c>
      <c r="U35" s="64">
        <f>IFERROR(IF($C$8=$D$8,'Gen. Prima Directa'!U35/'Gen. Prima Directa'!$AQ35,'Gen. Prima Directa'!U35/'Gen. Prima Directa'!U$49),"")</f>
        <v>9.0261142347644124E-2</v>
      </c>
      <c r="V35" s="64" t="str">
        <f>IFERROR(IF($C$8=$D$8,'Gen. Prima Directa'!V35/'Gen. Prima Directa'!$AQ35,'Gen. Prima Directa'!V35/'Gen. Prima Directa'!V$49),"")</f>
        <v/>
      </c>
      <c r="W35" s="64" t="str">
        <f>IFERROR(IF($C$8=$D$8,'Gen. Prima Directa'!W35/'Gen. Prima Directa'!$AQ35,'Gen. Prima Directa'!W35/'Gen. Prima Directa'!W$49),"")</f>
        <v/>
      </c>
      <c r="X35" s="64">
        <f>IFERROR(IF($C$8=$D$8,'Gen. Prima Directa'!X35/'Gen. Prima Directa'!$AQ35,'Gen. Prima Directa'!X35/'Gen. Prima Directa'!X$49),"")</f>
        <v>3.701882720924677E-2</v>
      </c>
      <c r="Y35" s="64">
        <f>IFERROR(IF($C$8=$D$8,'Gen. Prima Directa'!Y35/'Gen. Prima Directa'!$AQ35,'Gen. Prima Directa'!Y35/'Gen. Prima Directa'!Y$49),"")</f>
        <v>0.12789445605570271</v>
      </c>
      <c r="Z35" s="64" t="str">
        <f>IFERROR(IF($C$8=$D$8,'Gen. Prima Directa'!Z35/'Gen. Prima Directa'!$AQ35,'Gen. Prima Directa'!Z35/'Gen. Prima Directa'!Z$49),"")</f>
        <v/>
      </c>
      <c r="AA35" s="64">
        <f>IFERROR(IF($C$8=$D$8,'Gen. Prima Directa'!AA35/'Gen. Prima Directa'!$AQ35,'Gen. Prima Directa'!AA35/'Gen. Prima Directa'!AA$49),"")</f>
        <v>9.8810647429545921E-3</v>
      </c>
      <c r="AB35" s="64" t="str">
        <f>IFERROR(IF($C$8=$D$8,'Gen. Prima Directa'!AB35/'Gen. Prima Directa'!$AQ35,'Gen. Prima Directa'!AB35/'Gen. Prima Directa'!AB$49),"")</f>
        <v/>
      </c>
      <c r="AC35" s="64">
        <f>IFERROR(IF($C$8=$D$8,'Gen. Prima Directa'!AC35/'Gen. Prima Directa'!$AQ35,'Gen. Prima Directa'!AC35/'Gen. Prima Directa'!AC$49),"")</f>
        <v>1.2706930245855522E-3</v>
      </c>
      <c r="AD35" s="64">
        <f>IFERROR(IF($C$8=$D$8,'Gen. Prima Directa'!AD35/'Gen. Prima Directa'!$AQ35,'Gen. Prima Directa'!AD35/'Gen. Prima Directa'!AD$49),"")</f>
        <v>3.0693320487698958E-3</v>
      </c>
      <c r="AE35" s="64" t="str">
        <f>IFERROR(IF($C$8=$D$8,'Gen. Prima Directa'!AE35/'Gen. Prima Directa'!$AQ35,'Gen. Prima Directa'!AE35/'Gen. Prima Directa'!AE$49),"")</f>
        <v/>
      </c>
      <c r="AF35" s="64">
        <f>IFERROR(IF($C$8=$D$8,'Gen. Prima Directa'!AF35/'Gen. Prima Directa'!$AQ35,'Gen. Prima Directa'!AF35/'Gen. Prima Directa'!AF$49),"")</f>
        <v>5.6610160235364054E-2</v>
      </c>
      <c r="AG35" s="64">
        <f>IFERROR(IF($C$8=$D$8,'Gen. Prima Directa'!AG35/'Gen. Prima Directa'!$AQ35,'Gen. Prima Directa'!AG35/'Gen. Prima Directa'!AG$49),"")</f>
        <v>8.4821655859711062E-2</v>
      </c>
      <c r="AH35" s="64">
        <f>IFERROR(IF($C$8=$D$8,'Gen. Prima Directa'!AH35/'Gen. Prima Directa'!$AQ35,'Gen. Prima Directa'!AH35/'Gen. Prima Directa'!AH$49),"")</f>
        <v>4.928076196543428E-5</v>
      </c>
      <c r="AI35" s="64" t="str">
        <f>IFERROR(IF($C$8=$D$8,'Gen. Prima Directa'!AI35/'Gen. Prima Directa'!$AQ35,'Gen. Prima Directa'!AI35/'Gen. Prima Directa'!AI$49),"")</f>
        <v/>
      </c>
      <c r="AJ35" s="64" t="str">
        <f>IFERROR(IF($C$8=$D$8,'Gen. Prima Directa'!AJ35/'Gen. Prima Directa'!$AQ35,'Gen. Prima Directa'!AJ35/'Gen. Prima Directa'!AJ$49),"")</f>
        <v/>
      </c>
      <c r="AK35" s="64" t="str">
        <f>IFERROR(IF($C$8=$D$8,'Gen. Prima Directa'!AK35/'Gen. Prima Directa'!$AQ35,'Gen. Prima Directa'!AK35/'Gen. Prima Directa'!AK$49),"")</f>
        <v/>
      </c>
      <c r="AL35" s="64" t="str">
        <f>IFERROR(IF($C$8=$D$8,'Gen. Prima Directa'!AL35/'Gen. Prima Directa'!$AQ35,'Gen. Prima Directa'!AL35/'Gen. Prima Directa'!AL$49),"")</f>
        <v/>
      </c>
      <c r="AM35" s="64" t="str">
        <f>IFERROR(IF($C$8=$D$8,'Gen. Prima Directa'!AM35/'Gen. Prima Directa'!$AQ35,'Gen. Prima Directa'!AM35/'Gen. Prima Directa'!AM$49),"")</f>
        <v/>
      </c>
      <c r="AN35" s="64" t="str">
        <f>IFERROR(IF($C$8=$D$8,'Gen. Prima Directa'!AN35/'Gen. Prima Directa'!$AQ35,'Gen. Prima Directa'!AN35/'Gen. Prima Directa'!AN$49),"")</f>
        <v/>
      </c>
      <c r="AO35" s="64" t="str">
        <f>IFERROR(IF($C$8=$D$8,'Gen. Prima Directa'!AO35/'Gen. Prima Directa'!$AQ35,'Gen. Prima Directa'!AO35/'Gen. Prima Directa'!AO$49),"")</f>
        <v/>
      </c>
      <c r="AP35" s="64" t="str">
        <f>IFERROR(IF($C$8=$D$8,'Gen. Prima Directa'!AP35/'Gen. Prima Directa'!$AQ35,'Gen. Prima Directa'!AP35/'Gen. Prima Directa'!AP$49),"")</f>
        <v/>
      </c>
      <c r="AQ35" s="64">
        <f>IFERROR(IF($C$8=$D$8,'Gen. Prima Directa'!AQ35/'Gen. Prima Directa'!$AQ35,'Gen. Prima Directa'!AQ35/'Gen. Prima Directa'!AQ$49),"")</f>
        <v>1</v>
      </c>
    </row>
    <row r="36" spans="2:43" x14ac:dyDescent="0.2">
      <c r="B36" s="62" t="str">
        <f>'Datos Generales'!B273</f>
        <v>25. Fidelidad</v>
      </c>
      <c r="C36" s="64" t="str">
        <f>IFERROR(IF($C$8=$D$8,'Gen. Prima Directa'!C36/'Gen. Prima Directa'!$AQ36,'Gen. Prima Directa'!C36/'Gen. Prima Directa'!C$49),"")</f>
        <v/>
      </c>
      <c r="D36" s="64" t="str">
        <f>IFERROR(IF($C$8=$D$8,'Gen. Prima Directa'!D36/'Gen. Prima Directa'!$AQ36,'Gen. Prima Directa'!D36/'Gen. Prima Directa'!D$49),"")</f>
        <v/>
      </c>
      <c r="E36" s="64">
        <f>IFERROR(IF($C$8=$D$8,'Gen. Prima Directa'!E36/'Gen. Prima Directa'!$AQ36,'Gen. Prima Directa'!E36/'Gen. Prima Directa'!E$49),"")</f>
        <v>3.8189675238285758E-2</v>
      </c>
      <c r="F36" s="64" t="str">
        <f>IFERROR(IF($C$8=$D$8,'Gen. Prima Directa'!F36/'Gen. Prima Directa'!$AQ36,'Gen. Prima Directa'!F36/'Gen. Prima Directa'!F$49),"")</f>
        <v/>
      </c>
      <c r="G36" s="64" t="str">
        <f>IFERROR(IF($C$8=$D$8,'Gen. Prima Directa'!G36/'Gen. Prima Directa'!$AQ36,'Gen. Prima Directa'!G36/'Gen. Prima Directa'!G$49),"")</f>
        <v/>
      </c>
      <c r="H36" s="64">
        <f>IFERROR(IF($C$8=$D$8,'Gen. Prima Directa'!H36/'Gen. Prima Directa'!$AQ36,'Gen. Prima Directa'!H36/'Gen. Prima Directa'!H$49),"")</f>
        <v>-2.5284280836969189E-5</v>
      </c>
      <c r="I36" s="64" t="str">
        <f>IFERROR(IF($C$8=$D$8,'Gen. Prima Directa'!I36/'Gen. Prima Directa'!$AQ36,'Gen. Prima Directa'!I36/'Gen. Prima Directa'!I$49),"")</f>
        <v/>
      </c>
      <c r="J36" s="64" t="str">
        <f>IFERROR(IF($C$8=$D$8,'Gen. Prima Directa'!J36/'Gen. Prima Directa'!$AQ36,'Gen. Prima Directa'!J36/'Gen. Prima Directa'!J$49),"")</f>
        <v/>
      </c>
      <c r="K36" s="64">
        <f>IFERROR(IF($C$8=$D$8,'Gen. Prima Directa'!K36/'Gen. Prima Directa'!$AQ36,'Gen. Prima Directa'!K36/'Gen. Prima Directa'!K$49),"")</f>
        <v>2.8928191898767693E-4</v>
      </c>
      <c r="L36" s="64" t="str">
        <f>IFERROR(IF($C$8=$D$8,'Gen. Prima Directa'!L36/'Gen. Prima Directa'!$AQ36,'Gen. Prima Directa'!L36/'Gen. Prima Directa'!L$49),"")</f>
        <v/>
      </c>
      <c r="M36" s="64" t="str">
        <f>IFERROR(IF($C$8=$D$8,'Gen. Prima Directa'!M36/'Gen. Prima Directa'!$AQ36,'Gen. Prima Directa'!M36/'Gen. Prima Directa'!M$49),"")</f>
        <v/>
      </c>
      <c r="N36" s="64" t="str">
        <f>IFERROR(IF($C$8=$D$8,'Gen. Prima Directa'!N36/'Gen. Prima Directa'!$AQ36,'Gen. Prima Directa'!N36/'Gen. Prima Directa'!N$49),"")</f>
        <v/>
      </c>
      <c r="O36" s="64" t="str">
        <f>IFERROR(IF($C$8=$D$8,'Gen. Prima Directa'!O36/'Gen. Prima Directa'!$AQ36,'Gen. Prima Directa'!O36/'Gen. Prima Directa'!O$49),"")</f>
        <v/>
      </c>
      <c r="P36" s="64" t="str">
        <f>IFERROR(IF($C$8=$D$8,'Gen. Prima Directa'!P36/'Gen. Prima Directa'!$AQ36,'Gen. Prima Directa'!P36/'Gen. Prima Directa'!P$49),"")</f>
        <v/>
      </c>
      <c r="Q36" s="64">
        <f>IFERROR(IF($C$8=$D$8,'Gen. Prima Directa'!Q36/'Gen. Prima Directa'!$AQ36,'Gen. Prima Directa'!Q36/'Gen. Prima Directa'!Q$49),"")</f>
        <v>0.36242636882775381</v>
      </c>
      <c r="R36" s="64" t="str">
        <f>IFERROR(IF($C$8=$D$8,'Gen. Prima Directa'!R36/'Gen. Prima Directa'!$AQ36,'Gen. Prima Directa'!R36/'Gen. Prima Directa'!R$49),"")</f>
        <v/>
      </c>
      <c r="S36" s="64">
        <f>IFERROR(IF($C$8=$D$8,'Gen. Prima Directa'!S36/'Gen. Prima Directa'!$AQ36,'Gen. Prima Directa'!S36/'Gen. Prima Directa'!S$49),"")</f>
        <v>3.3464489343047456E-6</v>
      </c>
      <c r="T36" s="64" t="str">
        <f>IFERROR(IF($C$8=$D$8,'Gen. Prima Directa'!T36/'Gen. Prima Directa'!$AQ36,'Gen. Prima Directa'!T36/'Gen. Prima Directa'!T$49),"")</f>
        <v/>
      </c>
      <c r="U36" s="64" t="str">
        <f>IFERROR(IF($C$8=$D$8,'Gen. Prima Directa'!U36/'Gen. Prima Directa'!$AQ36,'Gen. Prima Directa'!U36/'Gen. Prima Directa'!U$49),"")</f>
        <v/>
      </c>
      <c r="V36" s="64" t="str">
        <f>IFERROR(IF($C$8=$D$8,'Gen. Prima Directa'!V36/'Gen. Prima Directa'!$AQ36,'Gen. Prima Directa'!V36/'Gen. Prima Directa'!V$49),"")</f>
        <v/>
      </c>
      <c r="W36" s="64">
        <f>IFERROR(IF($C$8=$D$8,'Gen. Prima Directa'!W36/'Gen. Prima Directa'!$AQ36,'Gen. Prima Directa'!W36/'Gen. Prima Directa'!W$49),"")</f>
        <v>7.2648059914821719E-2</v>
      </c>
      <c r="X36" s="64" t="str">
        <f>IFERROR(IF($C$8=$D$8,'Gen. Prima Directa'!X36/'Gen. Prima Directa'!$AQ36,'Gen. Prima Directa'!X36/'Gen. Prima Directa'!X$49),"")</f>
        <v/>
      </c>
      <c r="Y36" s="64" t="str">
        <f>IFERROR(IF($C$8=$D$8,'Gen. Prima Directa'!Y36/'Gen. Prima Directa'!$AQ36,'Gen. Prima Directa'!Y36/'Gen. Prima Directa'!Y$49),"")</f>
        <v/>
      </c>
      <c r="Z36" s="64" t="str">
        <f>IFERROR(IF($C$8=$D$8,'Gen. Prima Directa'!Z36/'Gen. Prima Directa'!$AQ36,'Gen. Prima Directa'!Z36/'Gen. Prima Directa'!Z$49),"")</f>
        <v/>
      </c>
      <c r="AA36" s="64" t="str">
        <f>IFERROR(IF($C$8=$D$8,'Gen. Prima Directa'!AA36/'Gen. Prima Directa'!$AQ36,'Gen. Prima Directa'!AA36/'Gen. Prima Directa'!AA$49),"")</f>
        <v/>
      </c>
      <c r="AB36" s="64" t="str">
        <f>IFERROR(IF($C$8=$D$8,'Gen. Prima Directa'!AB36/'Gen. Prima Directa'!$AQ36,'Gen. Prima Directa'!AB36/'Gen. Prima Directa'!AB$49),"")</f>
        <v/>
      </c>
      <c r="AC36" s="64" t="str">
        <f>IFERROR(IF($C$8=$D$8,'Gen. Prima Directa'!AC36/'Gen. Prima Directa'!$AQ36,'Gen. Prima Directa'!AC36/'Gen. Prima Directa'!AC$49),"")</f>
        <v/>
      </c>
      <c r="AD36" s="64">
        <f>IFERROR(IF($C$8=$D$8,'Gen. Prima Directa'!AD36/'Gen. Prima Directa'!$AQ36,'Gen. Prima Directa'!AD36/'Gen. Prima Directa'!AD$49),"")</f>
        <v>0.52649346438523137</v>
      </c>
      <c r="AE36" s="64" t="str">
        <f>IFERROR(IF($C$8=$D$8,'Gen. Prima Directa'!AE36/'Gen. Prima Directa'!$AQ36,'Gen. Prima Directa'!AE36/'Gen. Prima Directa'!AE$49),"")</f>
        <v/>
      </c>
      <c r="AF36" s="64" t="str">
        <f>IFERROR(IF($C$8=$D$8,'Gen. Prima Directa'!AF36/'Gen. Prima Directa'!$AQ36,'Gen. Prima Directa'!AF36/'Gen. Prima Directa'!AF$49),"")</f>
        <v/>
      </c>
      <c r="AG36" s="64">
        <f>IFERROR(IF($C$8=$D$8,'Gen. Prima Directa'!AG36/'Gen. Prima Directa'!$AQ36,'Gen. Prima Directa'!AG36/'Gen. Prima Directa'!AG$49),"")</f>
        <v>-2.4912453177601996E-5</v>
      </c>
      <c r="AH36" s="64" t="str">
        <f>IFERROR(IF($C$8=$D$8,'Gen. Prima Directa'!AH36/'Gen. Prima Directa'!$AQ36,'Gen. Prima Directa'!AH36/'Gen. Prima Directa'!AH$49),"")</f>
        <v/>
      </c>
      <c r="AI36" s="64" t="str">
        <f>IFERROR(IF($C$8=$D$8,'Gen. Prima Directa'!AI36/'Gen. Prima Directa'!$AQ36,'Gen. Prima Directa'!AI36/'Gen. Prima Directa'!AI$49),"")</f>
        <v/>
      </c>
      <c r="AJ36" s="64" t="str">
        <f>IFERROR(IF($C$8=$D$8,'Gen. Prima Directa'!AJ36/'Gen. Prima Directa'!$AQ36,'Gen. Prima Directa'!AJ36/'Gen. Prima Directa'!AJ$49),"")</f>
        <v/>
      </c>
      <c r="AK36" s="64" t="str">
        <f>IFERROR(IF($C$8=$D$8,'Gen. Prima Directa'!AK36/'Gen. Prima Directa'!$AQ36,'Gen. Prima Directa'!AK36/'Gen. Prima Directa'!AK$49),"")</f>
        <v/>
      </c>
      <c r="AL36" s="64" t="str">
        <f>IFERROR(IF($C$8=$D$8,'Gen. Prima Directa'!AL36/'Gen. Prima Directa'!$AQ36,'Gen. Prima Directa'!AL36/'Gen. Prima Directa'!AL$49),"")</f>
        <v/>
      </c>
      <c r="AM36" s="64" t="str">
        <f>IFERROR(IF($C$8=$D$8,'Gen. Prima Directa'!AM36/'Gen. Prima Directa'!$AQ36,'Gen. Prima Directa'!AM36/'Gen. Prima Directa'!AM$49),"")</f>
        <v/>
      </c>
      <c r="AN36" s="64" t="str">
        <f>IFERROR(IF($C$8=$D$8,'Gen. Prima Directa'!AN36/'Gen. Prima Directa'!$AQ36,'Gen. Prima Directa'!AN36/'Gen. Prima Directa'!AN$49),"")</f>
        <v/>
      </c>
      <c r="AO36" s="64" t="str">
        <f>IFERROR(IF($C$8=$D$8,'Gen. Prima Directa'!AO36/'Gen. Prima Directa'!$AQ36,'Gen. Prima Directa'!AO36/'Gen. Prima Directa'!AO$49),"")</f>
        <v/>
      </c>
      <c r="AP36" s="64" t="str">
        <f>IFERROR(IF($C$8=$D$8,'Gen. Prima Directa'!AP36/'Gen. Prima Directa'!$AQ36,'Gen. Prima Directa'!AP36/'Gen. Prima Directa'!AP$49),"")</f>
        <v/>
      </c>
      <c r="AQ36" s="64">
        <f>IFERROR(IF($C$8=$D$8,'Gen. Prima Directa'!AQ36/'Gen. Prima Directa'!$AQ36,'Gen. Prima Directa'!AQ36/'Gen. Prima Directa'!AQ$49),"")</f>
        <v>1</v>
      </c>
    </row>
    <row r="37" spans="2:43" x14ac:dyDescent="0.2">
      <c r="B37" s="62" t="str">
        <f>'Datos Generales'!B274</f>
        <v>26. Seguros Extensión y Garantía</v>
      </c>
      <c r="C37" s="64" t="str">
        <f>IFERROR(IF($C$8=$D$8,'Gen. Prima Directa'!C37/'Gen. Prima Directa'!$AQ37,'Gen. Prima Directa'!C37/'Gen. Prima Directa'!C$49),"")</f>
        <v/>
      </c>
      <c r="D37" s="64" t="str">
        <f>IFERROR(IF($C$8=$D$8,'Gen. Prima Directa'!D37/'Gen. Prima Directa'!$AQ37,'Gen. Prima Directa'!D37/'Gen. Prima Directa'!D$49),"")</f>
        <v/>
      </c>
      <c r="E37" s="64" t="str">
        <f>IFERROR(IF($C$8=$D$8,'Gen. Prima Directa'!E37/'Gen. Prima Directa'!$AQ37,'Gen. Prima Directa'!E37/'Gen. Prima Directa'!E$49),"")</f>
        <v/>
      </c>
      <c r="F37" s="64" t="str">
        <f>IFERROR(IF($C$8=$D$8,'Gen. Prima Directa'!F37/'Gen. Prima Directa'!$AQ37,'Gen. Prima Directa'!F37/'Gen. Prima Directa'!F$49),"")</f>
        <v/>
      </c>
      <c r="G37" s="64" t="str">
        <f>IFERROR(IF($C$8=$D$8,'Gen. Prima Directa'!G37/'Gen. Prima Directa'!$AQ37,'Gen. Prima Directa'!G37/'Gen. Prima Directa'!G$49),"")</f>
        <v/>
      </c>
      <c r="H37" s="64">
        <f>IFERROR(IF($C$8=$D$8,'Gen. Prima Directa'!H37/'Gen. Prima Directa'!$AQ37,'Gen. Prima Directa'!H37/'Gen. Prima Directa'!H$49),"")</f>
        <v>1.1337733524576994E-2</v>
      </c>
      <c r="I37" s="64" t="str">
        <f>IFERROR(IF($C$8=$D$8,'Gen. Prima Directa'!I37/'Gen. Prima Directa'!$AQ37,'Gen. Prima Directa'!I37/'Gen. Prima Directa'!I$49),"")</f>
        <v/>
      </c>
      <c r="J37" s="64" t="str">
        <f>IFERROR(IF($C$8=$D$8,'Gen. Prima Directa'!J37/'Gen. Prima Directa'!$AQ37,'Gen. Prima Directa'!J37/'Gen. Prima Directa'!J$49),"")</f>
        <v/>
      </c>
      <c r="K37" s="64">
        <f>IFERROR(IF($C$8=$D$8,'Gen. Prima Directa'!K37/'Gen. Prima Directa'!$AQ37,'Gen. Prima Directa'!K37/'Gen. Prima Directa'!K$49),"")</f>
        <v>0.98740450216141062</v>
      </c>
      <c r="L37" s="64" t="str">
        <f>IFERROR(IF($C$8=$D$8,'Gen. Prima Directa'!L37/'Gen. Prima Directa'!$AQ37,'Gen. Prima Directa'!L37/'Gen. Prima Directa'!L$49),"")</f>
        <v/>
      </c>
      <c r="M37" s="64" t="str">
        <f>IFERROR(IF($C$8=$D$8,'Gen. Prima Directa'!M37/'Gen. Prima Directa'!$AQ37,'Gen. Prima Directa'!M37/'Gen. Prima Directa'!M$49),"")</f>
        <v/>
      </c>
      <c r="N37" s="64" t="str">
        <f>IFERROR(IF($C$8=$D$8,'Gen. Prima Directa'!N37/'Gen. Prima Directa'!$AQ37,'Gen. Prima Directa'!N37/'Gen. Prima Directa'!N$49),"")</f>
        <v/>
      </c>
      <c r="O37" s="64" t="str">
        <f>IFERROR(IF($C$8=$D$8,'Gen. Prima Directa'!O37/'Gen. Prima Directa'!$AQ37,'Gen. Prima Directa'!O37/'Gen. Prima Directa'!O$49),"")</f>
        <v/>
      </c>
      <c r="P37" s="64" t="str">
        <f>IFERROR(IF($C$8=$D$8,'Gen. Prima Directa'!P37/'Gen. Prima Directa'!$AQ37,'Gen. Prima Directa'!P37/'Gen. Prima Directa'!P$49),"")</f>
        <v/>
      </c>
      <c r="Q37" s="64">
        <f>IFERROR(IF($C$8=$D$8,'Gen. Prima Directa'!Q37/'Gen. Prima Directa'!$AQ37,'Gen. Prima Directa'!Q37/'Gen. Prima Directa'!Q$49),"")</f>
        <v>1.2577643140125657E-3</v>
      </c>
      <c r="R37" s="64" t="str">
        <f>IFERROR(IF($C$8=$D$8,'Gen. Prima Directa'!R37/'Gen. Prima Directa'!$AQ37,'Gen. Prima Directa'!R37/'Gen. Prima Directa'!R$49),"")</f>
        <v/>
      </c>
      <c r="S37" s="64" t="str">
        <f>IFERROR(IF($C$8=$D$8,'Gen. Prima Directa'!S37/'Gen. Prima Directa'!$AQ37,'Gen. Prima Directa'!S37/'Gen. Prima Directa'!S$49),"")</f>
        <v/>
      </c>
      <c r="T37" s="64" t="str">
        <f>IFERROR(IF($C$8=$D$8,'Gen. Prima Directa'!T37/'Gen. Prima Directa'!$AQ37,'Gen. Prima Directa'!T37/'Gen. Prima Directa'!T$49),"")</f>
        <v/>
      </c>
      <c r="U37" s="64" t="str">
        <f>IFERROR(IF($C$8=$D$8,'Gen. Prima Directa'!U37/'Gen. Prima Directa'!$AQ37,'Gen. Prima Directa'!U37/'Gen. Prima Directa'!U$49),"")</f>
        <v/>
      </c>
      <c r="V37" s="64" t="str">
        <f>IFERROR(IF($C$8=$D$8,'Gen. Prima Directa'!V37/'Gen. Prima Directa'!$AQ37,'Gen. Prima Directa'!V37/'Gen. Prima Directa'!V$49),"")</f>
        <v/>
      </c>
      <c r="W37" s="64" t="str">
        <f>IFERROR(IF($C$8=$D$8,'Gen. Prima Directa'!W37/'Gen. Prima Directa'!$AQ37,'Gen. Prima Directa'!W37/'Gen. Prima Directa'!W$49),"")</f>
        <v/>
      </c>
      <c r="X37" s="64" t="str">
        <f>IFERROR(IF($C$8=$D$8,'Gen. Prima Directa'!X37/'Gen. Prima Directa'!$AQ37,'Gen. Prima Directa'!X37/'Gen. Prima Directa'!X$49),"")</f>
        <v/>
      </c>
      <c r="Y37" s="64" t="str">
        <f>IFERROR(IF($C$8=$D$8,'Gen. Prima Directa'!Y37/'Gen. Prima Directa'!$AQ37,'Gen. Prima Directa'!Y37/'Gen. Prima Directa'!Y$49),"")</f>
        <v/>
      </c>
      <c r="Z37" s="64" t="str">
        <f>IFERROR(IF($C$8=$D$8,'Gen. Prima Directa'!Z37/'Gen. Prima Directa'!$AQ37,'Gen. Prima Directa'!Z37/'Gen. Prima Directa'!Z$49),"")</f>
        <v/>
      </c>
      <c r="AA37" s="64" t="str">
        <f>IFERROR(IF($C$8=$D$8,'Gen. Prima Directa'!AA37/'Gen. Prima Directa'!$AQ37,'Gen. Prima Directa'!AA37/'Gen. Prima Directa'!AA$49),"")</f>
        <v/>
      </c>
      <c r="AB37" s="64" t="str">
        <f>IFERROR(IF($C$8=$D$8,'Gen. Prima Directa'!AB37/'Gen. Prima Directa'!$AQ37,'Gen. Prima Directa'!AB37/'Gen. Prima Directa'!AB$49),"")</f>
        <v/>
      </c>
      <c r="AC37" s="64" t="str">
        <f>IFERROR(IF($C$8=$D$8,'Gen. Prima Directa'!AC37/'Gen. Prima Directa'!$AQ37,'Gen. Prima Directa'!AC37/'Gen. Prima Directa'!AC$49),"")</f>
        <v/>
      </c>
      <c r="AD37" s="64" t="str">
        <f>IFERROR(IF($C$8=$D$8,'Gen. Prima Directa'!AD37/'Gen. Prima Directa'!$AQ37,'Gen. Prima Directa'!AD37/'Gen. Prima Directa'!AD$49),"")</f>
        <v/>
      </c>
      <c r="AE37" s="64" t="str">
        <f>IFERROR(IF($C$8=$D$8,'Gen. Prima Directa'!AE37/'Gen. Prima Directa'!$AQ37,'Gen. Prima Directa'!AE37/'Gen. Prima Directa'!AE$49),"")</f>
        <v/>
      </c>
      <c r="AF37" s="64" t="str">
        <f>IFERROR(IF($C$8=$D$8,'Gen. Prima Directa'!AF37/'Gen. Prima Directa'!$AQ37,'Gen. Prima Directa'!AF37/'Gen. Prima Directa'!AF$49),"")</f>
        <v/>
      </c>
      <c r="AG37" s="64" t="str">
        <f>IFERROR(IF($C$8=$D$8,'Gen. Prima Directa'!AG37/'Gen. Prima Directa'!$AQ37,'Gen. Prima Directa'!AG37/'Gen. Prima Directa'!AG$49),"")</f>
        <v/>
      </c>
      <c r="AH37" s="64" t="str">
        <f>IFERROR(IF($C$8=$D$8,'Gen. Prima Directa'!AH37/'Gen. Prima Directa'!$AQ37,'Gen. Prima Directa'!AH37/'Gen. Prima Directa'!AH$49),"")</f>
        <v/>
      </c>
      <c r="AI37" s="64" t="str">
        <f>IFERROR(IF($C$8=$D$8,'Gen. Prima Directa'!AI37/'Gen. Prima Directa'!$AQ37,'Gen. Prima Directa'!AI37/'Gen. Prima Directa'!AI$49),"")</f>
        <v/>
      </c>
      <c r="AJ37" s="64" t="str">
        <f>IFERROR(IF($C$8=$D$8,'Gen. Prima Directa'!AJ37/'Gen. Prima Directa'!$AQ37,'Gen. Prima Directa'!AJ37/'Gen. Prima Directa'!AJ$49),"")</f>
        <v/>
      </c>
      <c r="AK37" s="64" t="str">
        <f>IFERROR(IF($C$8=$D$8,'Gen. Prima Directa'!AK37/'Gen. Prima Directa'!$AQ37,'Gen. Prima Directa'!AK37/'Gen. Prima Directa'!AK$49),"")</f>
        <v/>
      </c>
      <c r="AL37" s="64" t="str">
        <f>IFERROR(IF($C$8=$D$8,'Gen. Prima Directa'!AL37/'Gen. Prima Directa'!$AQ37,'Gen. Prima Directa'!AL37/'Gen. Prima Directa'!AL$49),"")</f>
        <v/>
      </c>
      <c r="AM37" s="64" t="str">
        <f>IFERROR(IF($C$8=$D$8,'Gen. Prima Directa'!AM37/'Gen. Prima Directa'!$AQ37,'Gen. Prima Directa'!AM37/'Gen. Prima Directa'!AM$49),"")</f>
        <v/>
      </c>
      <c r="AN37" s="64" t="str">
        <f>IFERROR(IF($C$8=$D$8,'Gen. Prima Directa'!AN37/'Gen. Prima Directa'!$AQ37,'Gen. Prima Directa'!AN37/'Gen. Prima Directa'!AN$49),"")</f>
        <v/>
      </c>
      <c r="AO37" s="64" t="str">
        <f>IFERROR(IF($C$8=$D$8,'Gen. Prima Directa'!AO37/'Gen. Prima Directa'!$AQ37,'Gen. Prima Directa'!AO37/'Gen. Prima Directa'!AO$49),"")</f>
        <v/>
      </c>
      <c r="AP37" s="64" t="str">
        <f>IFERROR(IF($C$8=$D$8,'Gen. Prima Directa'!AP37/'Gen. Prima Directa'!$AQ37,'Gen. Prima Directa'!AP37/'Gen. Prima Directa'!AP$49),"")</f>
        <v/>
      </c>
      <c r="AQ37" s="64">
        <f>IFERROR(IF($C$8=$D$8,'Gen. Prima Directa'!AQ37/'Gen. Prima Directa'!$AQ37,'Gen. Prima Directa'!AQ37/'Gen. Prima Directa'!AQ$49),"")</f>
        <v>1</v>
      </c>
    </row>
    <row r="38" spans="2:43" x14ac:dyDescent="0.2">
      <c r="B38" s="62" t="str">
        <f>'Datos Generales'!B275</f>
        <v>27. Seguros de Crédito por Ventas a Plazo</v>
      </c>
      <c r="C38" s="64" t="str">
        <f>IFERROR(IF($C$8=$D$8,'Gen. Prima Directa'!C38/'Gen. Prima Directa'!$AQ38,'Gen. Prima Directa'!C38/'Gen. Prima Directa'!C$49),"")</f>
        <v/>
      </c>
      <c r="D38" s="64">
        <f>IFERROR(IF($C$8=$D$8,'Gen. Prima Directa'!D38/'Gen. Prima Directa'!$AQ38,'Gen. Prima Directa'!D38/'Gen. Prima Directa'!D$49),"")</f>
        <v>0.16807293538940693</v>
      </c>
      <c r="E38" s="64" t="str">
        <f>IFERROR(IF($C$8=$D$8,'Gen. Prima Directa'!E38/'Gen. Prima Directa'!$AQ38,'Gen. Prima Directa'!E38/'Gen. Prima Directa'!E$49),"")</f>
        <v/>
      </c>
      <c r="F38" s="64" t="str">
        <f>IFERROR(IF($C$8=$D$8,'Gen. Prima Directa'!F38/'Gen. Prima Directa'!$AQ38,'Gen. Prima Directa'!F38/'Gen. Prima Directa'!F$49),"")</f>
        <v/>
      </c>
      <c r="G38" s="64">
        <f>IFERROR(IF($C$8=$D$8,'Gen. Prima Directa'!G38/'Gen. Prima Directa'!$AQ38,'Gen. Prima Directa'!G38/'Gen. Prima Directa'!G$49),"")</f>
        <v>3.8171301262714889E-4</v>
      </c>
      <c r="H38" s="64" t="str">
        <f>IFERROR(IF($C$8=$D$8,'Gen. Prima Directa'!H38/'Gen. Prima Directa'!$AQ38,'Gen. Prima Directa'!H38/'Gen. Prima Directa'!H$49),"")</f>
        <v/>
      </c>
      <c r="I38" s="64" t="str">
        <f>IFERROR(IF($C$8=$D$8,'Gen. Prima Directa'!I38/'Gen. Prima Directa'!$AQ38,'Gen. Prima Directa'!I38/'Gen. Prima Directa'!I$49),"")</f>
        <v/>
      </c>
      <c r="J38" s="64">
        <f>IFERROR(IF($C$8=$D$8,'Gen. Prima Directa'!J38/'Gen. Prima Directa'!$AQ38,'Gen. Prima Directa'!J38/'Gen. Prima Directa'!J$49),"")</f>
        <v>0.12178982411221353</v>
      </c>
      <c r="K38" s="64" t="str">
        <f>IFERROR(IF($C$8=$D$8,'Gen. Prima Directa'!K38/'Gen. Prima Directa'!$AQ38,'Gen. Prima Directa'!K38/'Gen. Prima Directa'!K$49),"")</f>
        <v/>
      </c>
      <c r="L38" s="64" t="str">
        <f>IFERROR(IF($C$8=$D$8,'Gen. Prima Directa'!L38/'Gen. Prima Directa'!$AQ38,'Gen. Prima Directa'!L38/'Gen. Prima Directa'!L$49),"")</f>
        <v/>
      </c>
      <c r="M38" s="64">
        <f>IFERROR(IF($C$8=$D$8,'Gen. Prima Directa'!M38/'Gen. Prima Directa'!$AQ38,'Gen. Prima Directa'!M38/'Gen. Prima Directa'!M$49),"")</f>
        <v>0.53999013925811412</v>
      </c>
      <c r="N38" s="64" t="str">
        <f>IFERROR(IF($C$8=$D$8,'Gen. Prima Directa'!N38/'Gen. Prima Directa'!$AQ38,'Gen. Prima Directa'!N38/'Gen. Prima Directa'!N$49),"")</f>
        <v/>
      </c>
      <c r="O38" s="64" t="str">
        <f>IFERROR(IF($C$8=$D$8,'Gen. Prima Directa'!O38/'Gen. Prima Directa'!$AQ38,'Gen. Prima Directa'!O38/'Gen. Prima Directa'!O$49),"")</f>
        <v/>
      </c>
      <c r="P38" s="64" t="str">
        <f>IFERROR(IF($C$8=$D$8,'Gen. Prima Directa'!P38/'Gen. Prima Directa'!$AQ38,'Gen. Prima Directa'!P38/'Gen. Prima Directa'!P$49),"")</f>
        <v/>
      </c>
      <c r="Q38" s="64" t="str">
        <f>IFERROR(IF($C$8=$D$8,'Gen. Prima Directa'!Q38/'Gen. Prima Directa'!$AQ38,'Gen. Prima Directa'!Q38/'Gen. Prima Directa'!Q$49),"")</f>
        <v/>
      </c>
      <c r="R38" s="64" t="str">
        <f>IFERROR(IF($C$8=$D$8,'Gen. Prima Directa'!R38/'Gen. Prima Directa'!$AQ38,'Gen. Prima Directa'!R38/'Gen. Prima Directa'!R$49),"")</f>
        <v/>
      </c>
      <c r="S38" s="64" t="str">
        <f>IFERROR(IF($C$8=$D$8,'Gen. Prima Directa'!S38/'Gen. Prima Directa'!$AQ38,'Gen. Prima Directa'!S38/'Gen. Prima Directa'!S$49),"")</f>
        <v/>
      </c>
      <c r="T38" s="64" t="str">
        <f>IFERROR(IF($C$8=$D$8,'Gen. Prima Directa'!T38/'Gen. Prima Directa'!$AQ38,'Gen. Prima Directa'!T38/'Gen. Prima Directa'!T$49),"")</f>
        <v/>
      </c>
      <c r="U38" s="64" t="str">
        <f>IFERROR(IF($C$8=$D$8,'Gen. Prima Directa'!U38/'Gen. Prima Directa'!$AQ38,'Gen. Prima Directa'!U38/'Gen. Prima Directa'!U$49),"")</f>
        <v/>
      </c>
      <c r="V38" s="64" t="str">
        <f>IFERROR(IF($C$8=$D$8,'Gen. Prima Directa'!V38/'Gen. Prima Directa'!$AQ38,'Gen. Prima Directa'!V38/'Gen. Prima Directa'!V$49),"")</f>
        <v/>
      </c>
      <c r="W38" s="64" t="str">
        <f>IFERROR(IF($C$8=$D$8,'Gen. Prima Directa'!W38/'Gen. Prima Directa'!$AQ38,'Gen. Prima Directa'!W38/'Gen. Prima Directa'!W$49),"")</f>
        <v/>
      </c>
      <c r="X38" s="64">
        <f>IFERROR(IF($C$8=$D$8,'Gen. Prima Directa'!X38/'Gen. Prima Directa'!$AQ38,'Gen. Prima Directa'!X38/'Gen. Prima Directa'!X$49),"")</f>
        <v>3.2812613224476803E-2</v>
      </c>
      <c r="Y38" s="64" t="str">
        <f>IFERROR(IF($C$8=$D$8,'Gen. Prima Directa'!Y38/'Gen. Prima Directa'!$AQ38,'Gen. Prima Directa'!Y38/'Gen. Prima Directa'!Y$49),"")</f>
        <v/>
      </c>
      <c r="Z38" s="64" t="str">
        <f>IFERROR(IF($C$8=$D$8,'Gen. Prima Directa'!Z38/'Gen. Prima Directa'!$AQ38,'Gen. Prima Directa'!Z38/'Gen. Prima Directa'!Z$49),"")</f>
        <v/>
      </c>
      <c r="AA38" s="64" t="str">
        <f>IFERROR(IF($C$8=$D$8,'Gen. Prima Directa'!AA38/'Gen. Prima Directa'!$AQ38,'Gen. Prima Directa'!AA38/'Gen. Prima Directa'!AA$49),"")</f>
        <v/>
      </c>
      <c r="AB38" s="64" t="str">
        <f>IFERROR(IF($C$8=$D$8,'Gen. Prima Directa'!AB38/'Gen. Prima Directa'!$AQ38,'Gen. Prima Directa'!AB38/'Gen. Prima Directa'!AB$49),"")</f>
        <v/>
      </c>
      <c r="AC38" s="64">
        <f>IFERROR(IF($C$8=$D$8,'Gen. Prima Directa'!AC38/'Gen. Prima Directa'!$AQ38,'Gen. Prima Directa'!AC38/'Gen. Prima Directa'!AC$49),"")</f>
        <v>0.11959389088677055</v>
      </c>
      <c r="AD38" s="64" t="str">
        <f>IFERROR(IF($C$8=$D$8,'Gen. Prima Directa'!AD38/'Gen. Prima Directa'!$AQ38,'Gen. Prima Directa'!AD38/'Gen. Prima Directa'!AD$49),"")</f>
        <v/>
      </c>
      <c r="AE38" s="64" t="str">
        <f>IFERROR(IF($C$8=$D$8,'Gen. Prima Directa'!AE38/'Gen. Prima Directa'!$AQ38,'Gen. Prima Directa'!AE38/'Gen. Prima Directa'!AE$49),"")</f>
        <v/>
      </c>
      <c r="AF38" s="64">
        <f>IFERROR(IF($C$8=$D$8,'Gen. Prima Directa'!AF38/'Gen. Prima Directa'!$AQ38,'Gen. Prima Directa'!AF38/'Gen. Prima Directa'!AF$49),"")</f>
        <v>1.7358884116390853E-2</v>
      </c>
      <c r="AG38" s="64" t="str">
        <f>IFERROR(IF($C$8=$D$8,'Gen. Prima Directa'!AG38/'Gen. Prima Directa'!$AQ38,'Gen. Prima Directa'!AG38/'Gen. Prima Directa'!AG$49),"")</f>
        <v/>
      </c>
      <c r="AH38" s="64" t="str">
        <f>IFERROR(IF($C$8=$D$8,'Gen. Prima Directa'!AH38/'Gen. Prima Directa'!$AQ38,'Gen. Prima Directa'!AH38/'Gen. Prima Directa'!AH$49),"")</f>
        <v/>
      </c>
      <c r="AI38" s="64" t="str">
        <f>IFERROR(IF($C$8=$D$8,'Gen. Prima Directa'!AI38/'Gen. Prima Directa'!$AQ38,'Gen. Prima Directa'!AI38/'Gen. Prima Directa'!AI$49),"")</f>
        <v/>
      </c>
      <c r="AJ38" s="64" t="str">
        <f>IFERROR(IF($C$8=$D$8,'Gen. Prima Directa'!AJ38/'Gen. Prima Directa'!$AQ38,'Gen. Prima Directa'!AJ38/'Gen. Prima Directa'!AJ$49),"")</f>
        <v/>
      </c>
      <c r="AK38" s="64" t="str">
        <f>IFERROR(IF($C$8=$D$8,'Gen. Prima Directa'!AK38/'Gen. Prima Directa'!$AQ38,'Gen. Prima Directa'!AK38/'Gen. Prima Directa'!AK$49),"")</f>
        <v/>
      </c>
      <c r="AL38" s="64" t="str">
        <f>IFERROR(IF($C$8=$D$8,'Gen. Prima Directa'!AL38/'Gen. Prima Directa'!$AQ38,'Gen. Prima Directa'!AL38/'Gen. Prima Directa'!AL$49),"")</f>
        <v/>
      </c>
      <c r="AM38" s="64" t="str">
        <f>IFERROR(IF($C$8=$D$8,'Gen. Prima Directa'!AM38/'Gen. Prima Directa'!$AQ38,'Gen. Prima Directa'!AM38/'Gen. Prima Directa'!AM$49),"")</f>
        <v/>
      </c>
      <c r="AN38" s="64" t="str">
        <f>IFERROR(IF($C$8=$D$8,'Gen. Prima Directa'!AN38/'Gen. Prima Directa'!$AQ38,'Gen. Prima Directa'!AN38/'Gen. Prima Directa'!AN$49),"")</f>
        <v/>
      </c>
      <c r="AO38" s="64" t="str">
        <f>IFERROR(IF($C$8=$D$8,'Gen. Prima Directa'!AO38/'Gen. Prima Directa'!$AQ38,'Gen. Prima Directa'!AO38/'Gen. Prima Directa'!AO$49),"")</f>
        <v/>
      </c>
      <c r="AP38" s="64" t="str">
        <f>IFERROR(IF($C$8=$D$8,'Gen. Prima Directa'!AP38/'Gen. Prima Directa'!$AQ38,'Gen. Prima Directa'!AP38/'Gen. Prima Directa'!AP$49),"")</f>
        <v/>
      </c>
      <c r="AQ38" s="64">
        <f>IFERROR(IF($C$8=$D$8,'Gen. Prima Directa'!AQ38/'Gen. Prima Directa'!$AQ38,'Gen. Prima Directa'!AQ38/'Gen. Prima Directa'!AQ$49),"")</f>
        <v>1</v>
      </c>
    </row>
    <row r="39" spans="2:43" x14ac:dyDescent="0.2">
      <c r="B39" s="62" t="str">
        <f>'Datos Generales'!B276</f>
        <v>28. Seguros de Crédito a la Exportación</v>
      </c>
      <c r="C39" s="64" t="str">
        <f>IFERROR(IF($C$8=$D$8,'Gen. Prima Directa'!C39/'Gen. Prima Directa'!$AQ39,'Gen. Prima Directa'!C39/'Gen. Prima Directa'!C$49),"")</f>
        <v/>
      </c>
      <c r="D39" s="64">
        <f>IFERROR(IF($C$8=$D$8,'Gen. Prima Directa'!D39/'Gen. Prima Directa'!$AQ39,'Gen. Prima Directa'!D39/'Gen. Prima Directa'!D$49),"")</f>
        <v>0.16112819293685499</v>
      </c>
      <c r="E39" s="64" t="str">
        <f>IFERROR(IF($C$8=$D$8,'Gen. Prima Directa'!E39/'Gen. Prima Directa'!$AQ39,'Gen. Prima Directa'!E39/'Gen. Prima Directa'!E$49),"")</f>
        <v/>
      </c>
      <c r="F39" s="64" t="str">
        <f>IFERROR(IF($C$8=$D$8,'Gen. Prima Directa'!F39/'Gen. Prima Directa'!$AQ39,'Gen. Prima Directa'!F39/'Gen. Prima Directa'!F$49),"")</f>
        <v/>
      </c>
      <c r="G39" s="64">
        <f>IFERROR(IF($C$8=$D$8,'Gen. Prima Directa'!G39/'Gen. Prima Directa'!$AQ39,'Gen. Prima Directa'!G39/'Gen. Prima Directa'!G$49),"")</f>
        <v>1.0224550913950725E-4</v>
      </c>
      <c r="H39" s="64" t="str">
        <f>IFERROR(IF($C$8=$D$8,'Gen. Prima Directa'!H39/'Gen. Prima Directa'!$AQ39,'Gen. Prima Directa'!H39/'Gen. Prima Directa'!H$49),"")</f>
        <v/>
      </c>
      <c r="I39" s="64" t="str">
        <f>IFERROR(IF($C$8=$D$8,'Gen. Prima Directa'!I39/'Gen. Prima Directa'!$AQ39,'Gen. Prima Directa'!I39/'Gen. Prima Directa'!I$49),"")</f>
        <v/>
      </c>
      <c r="J39" s="64">
        <f>IFERROR(IF($C$8=$D$8,'Gen. Prima Directa'!J39/'Gen. Prima Directa'!$AQ39,'Gen. Prima Directa'!J39/'Gen. Prima Directa'!J$49),"")</f>
        <v>0.36495377387963857</v>
      </c>
      <c r="K39" s="64" t="str">
        <f>IFERROR(IF($C$8=$D$8,'Gen. Prima Directa'!K39/'Gen. Prima Directa'!$AQ39,'Gen. Prima Directa'!K39/'Gen. Prima Directa'!K$49),"")</f>
        <v/>
      </c>
      <c r="L39" s="64" t="str">
        <f>IFERROR(IF($C$8=$D$8,'Gen. Prima Directa'!L39/'Gen. Prima Directa'!$AQ39,'Gen. Prima Directa'!L39/'Gen. Prima Directa'!L$49),"")</f>
        <v/>
      </c>
      <c r="M39" s="64">
        <f>IFERROR(IF($C$8=$D$8,'Gen. Prima Directa'!M39/'Gen. Prima Directa'!$AQ39,'Gen. Prima Directa'!M39/'Gen. Prima Directa'!M$49),"")</f>
        <v>0.33727574625020912</v>
      </c>
      <c r="N39" s="64" t="str">
        <f>IFERROR(IF($C$8=$D$8,'Gen. Prima Directa'!N39/'Gen. Prima Directa'!$AQ39,'Gen. Prima Directa'!N39/'Gen. Prima Directa'!N$49),"")</f>
        <v/>
      </c>
      <c r="O39" s="64" t="str">
        <f>IFERROR(IF($C$8=$D$8,'Gen. Prima Directa'!O39/'Gen. Prima Directa'!$AQ39,'Gen. Prima Directa'!O39/'Gen. Prima Directa'!O$49),"")</f>
        <v/>
      </c>
      <c r="P39" s="64" t="str">
        <f>IFERROR(IF($C$8=$D$8,'Gen. Prima Directa'!P39/'Gen. Prima Directa'!$AQ39,'Gen. Prima Directa'!P39/'Gen. Prima Directa'!P$49),"")</f>
        <v/>
      </c>
      <c r="Q39" s="64" t="str">
        <f>IFERROR(IF($C$8=$D$8,'Gen. Prima Directa'!Q39/'Gen. Prima Directa'!$AQ39,'Gen. Prima Directa'!Q39/'Gen. Prima Directa'!Q$49),"")</f>
        <v/>
      </c>
      <c r="R39" s="64" t="str">
        <f>IFERROR(IF($C$8=$D$8,'Gen. Prima Directa'!R39/'Gen. Prima Directa'!$AQ39,'Gen. Prima Directa'!R39/'Gen. Prima Directa'!R$49),"")</f>
        <v/>
      </c>
      <c r="S39" s="64" t="str">
        <f>IFERROR(IF($C$8=$D$8,'Gen. Prima Directa'!S39/'Gen. Prima Directa'!$AQ39,'Gen. Prima Directa'!S39/'Gen. Prima Directa'!S$49),"")</f>
        <v/>
      </c>
      <c r="T39" s="64" t="str">
        <f>IFERROR(IF($C$8=$D$8,'Gen. Prima Directa'!T39/'Gen. Prima Directa'!$AQ39,'Gen. Prima Directa'!T39/'Gen. Prima Directa'!T$49),"")</f>
        <v/>
      </c>
      <c r="U39" s="64" t="str">
        <f>IFERROR(IF($C$8=$D$8,'Gen. Prima Directa'!U39/'Gen. Prima Directa'!$AQ39,'Gen. Prima Directa'!U39/'Gen. Prima Directa'!U$49),"")</f>
        <v/>
      </c>
      <c r="V39" s="64" t="str">
        <f>IFERROR(IF($C$8=$D$8,'Gen. Prima Directa'!V39/'Gen. Prima Directa'!$AQ39,'Gen. Prima Directa'!V39/'Gen. Prima Directa'!V$49),"")</f>
        <v/>
      </c>
      <c r="W39" s="64" t="str">
        <f>IFERROR(IF($C$8=$D$8,'Gen. Prima Directa'!W39/'Gen. Prima Directa'!$AQ39,'Gen. Prima Directa'!W39/'Gen. Prima Directa'!W$49),"")</f>
        <v/>
      </c>
      <c r="X39" s="64" t="str">
        <f>IFERROR(IF($C$8=$D$8,'Gen. Prima Directa'!X39/'Gen. Prima Directa'!$AQ39,'Gen. Prima Directa'!X39/'Gen. Prima Directa'!X$49),"")</f>
        <v/>
      </c>
      <c r="Y39" s="64" t="str">
        <f>IFERROR(IF($C$8=$D$8,'Gen. Prima Directa'!Y39/'Gen. Prima Directa'!$AQ39,'Gen. Prima Directa'!Y39/'Gen. Prima Directa'!Y$49),"")</f>
        <v/>
      </c>
      <c r="Z39" s="64" t="str">
        <f>IFERROR(IF($C$8=$D$8,'Gen. Prima Directa'!Z39/'Gen. Prima Directa'!$AQ39,'Gen. Prima Directa'!Z39/'Gen. Prima Directa'!Z$49),"")</f>
        <v/>
      </c>
      <c r="AA39" s="64" t="str">
        <f>IFERROR(IF($C$8=$D$8,'Gen. Prima Directa'!AA39/'Gen. Prima Directa'!$AQ39,'Gen. Prima Directa'!AA39/'Gen. Prima Directa'!AA$49),"")</f>
        <v/>
      </c>
      <c r="AB39" s="64" t="str">
        <f>IFERROR(IF($C$8=$D$8,'Gen. Prima Directa'!AB39/'Gen. Prima Directa'!$AQ39,'Gen. Prima Directa'!AB39/'Gen. Prima Directa'!AB$49),"")</f>
        <v/>
      </c>
      <c r="AC39" s="64">
        <f>IFERROR(IF($C$8=$D$8,'Gen. Prima Directa'!AC39/'Gen. Prima Directa'!$AQ39,'Gen. Prima Directa'!AC39/'Gen. Prima Directa'!AC$49),"")</f>
        <v>0.13654004142415793</v>
      </c>
      <c r="AD39" s="64" t="str">
        <f>IFERROR(IF($C$8=$D$8,'Gen. Prima Directa'!AD39/'Gen. Prima Directa'!$AQ39,'Gen. Prima Directa'!AD39/'Gen. Prima Directa'!AD$49),"")</f>
        <v/>
      </c>
      <c r="AE39" s="64" t="str">
        <f>IFERROR(IF($C$8=$D$8,'Gen. Prima Directa'!AE39/'Gen. Prima Directa'!$AQ39,'Gen. Prima Directa'!AE39/'Gen. Prima Directa'!AE$49),"")</f>
        <v/>
      </c>
      <c r="AF39" s="64" t="str">
        <f>IFERROR(IF($C$8=$D$8,'Gen. Prima Directa'!AF39/'Gen. Prima Directa'!$AQ39,'Gen. Prima Directa'!AF39/'Gen. Prima Directa'!AF$49),"")</f>
        <v/>
      </c>
      <c r="AG39" s="64" t="str">
        <f>IFERROR(IF($C$8=$D$8,'Gen. Prima Directa'!AG39/'Gen. Prima Directa'!$AQ39,'Gen. Prima Directa'!AG39/'Gen. Prima Directa'!AG$49),"")</f>
        <v/>
      </c>
      <c r="AH39" s="64" t="str">
        <f>IFERROR(IF($C$8=$D$8,'Gen. Prima Directa'!AH39/'Gen. Prima Directa'!$AQ39,'Gen. Prima Directa'!AH39/'Gen. Prima Directa'!AH$49),"")</f>
        <v/>
      </c>
      <c r="AI39" s="64" t="str">
        <f>IFERROR(IF($C$8=$D$8,'Gen. Prima Directa'!AI39/'Gen. Prima Directa'!$AQ39,'Gen. Prima Directa'!AI39/'Gen. Prima Directa'!AI$49),"")</f>
        <v/>
      </c>
      <c r="AJ39" s="64" t="str">
        <f>IFERROR(IF($C$8=$D$8,'Gen. Prima Directa'!AJ39/'Gen. Prima Directa'!$AQ39,'Gen. Prima Directa'!AJ39/'Gen. Prima Directa'!AJ$49),"")</f>
        <v/>
      </c>
      <c r="AK39" s="64" t="str">
        <f>IFERROR(IF($C$8=$D$8,'Gen. Prima Directa'!AK39/'Gen. Prima Directa'!$AQ39,'Gen. Prima Directa'!AK39/'Gen. Prima Directa'!AK$49),"")</f>
        <v/>
      </c>
      <c r="AL39" s="64" t="str">
        <f>IFERROR(IF($C$8=$D$8,'Gen. Prima Directa'!AL39/'Gen. Prima Directa'!$AQ39,'Gen. Prima Directa'!AL39/'Gen. Prima Directa'!AL$49),"")</f>
        <v/>
      </c>
      <c r="AM39" s="64" t="str">
        <f>IFERROR(IF($C$8=$D$8,'Gen. Prima Directa'!AM39/'Gen. Prima Directa'!$AQ39,'Gen. Prima Directa'!AM39/'Gen. Prima Directa'!AM$49),"")</f>
        <v/>
      </c>
      <c r="AN39" s="64" t="str">
        <f>IFERROR(IF($C$8=$D$8,'Gen. Prima Directa'!AN39/'Gen. Prima Directa'!$AQ39,'Gen. Prima Directa'!AN39/'Gen. Prima Directa'!AN$49),"")</f>
        <v/>
      </c>
      <c r="AO39" s="64" t="str">
        <f>IFERROR(IF($C$8=$D$8,'Gen. Prima Directa'!AO39/'Gen. Prima Directa'!$AQ39,'Gen. Prima Directa'!AO39/'Gen. Prima Directa'!AO$49),"")</f>
        <v/>
      </c>
      <c r="AP39" s="64" t="str">
        <f>IFERROR(IF($C$8=$D$8,'Gen. Prima Directa'!AP39/'Gen. Prima Directa'!$AQ39,'Gen. Prima Directa'!AP39/'Gen. Prima Directa'!AP$49),"")</f>
        <v/>
      </c>
      <c r="AQ39" s="64">
        <f>IFERROR(IF($C$8=$D$8,'Gen. Prima Directa'!AQ39/'Gen. Prima Directa'!$AQ39,'Gen. Prima Directa'!AQ39/'Gen. Prima Directa'!AQ$49),"")</f>
        <v>1</v>
      </c>
    </row>
    <row r="40" spans="2:43" x14ac:dyDescent="0.2">
      <c r="B40" s="62" t="str">
        <f>'Datos Generales'!B277</f>
        <v>29. Otros Seguros de Crédito</v>
      </c>
      <c r="C40" s="64" t="str">
        <f>IFERROR(IF($C$8=$D$8,'Gen. Prima Directa'!C40/'Gen. Prima Directa'!$AQ40,'Gen. Prima Directa'!C40/'Gen. Prima Directa'!C$49),"")</f>
        <v/>
      </c>
      <c r="D40" s="64" t="str">
        <f>IFERROR(IF($C$8=$D$8,'Gen. Prima Directa'!D40/'Gen. Prima Directa'!$AQ40,'Gen. Prima Directa'!D40/'Gen. Prima Directa'!D$49),"")</f>
        <v/>
      </c>
      <c r="E40" s="64" t="str">
        <f>IFERROR(IF($C$8=$D$8,'Gen. Prima Directa'!E40/'Gen. Prima Directa'!$AQ40,'Gen. Prima Directa'!E40/'Gen. Prima Directa'!E$49),"")</f>
        <v/>
      </c>
      <c r="F40" s="64" t="str">
        <f>IFERROR(IF($C$8=$D$8,'Gen. Prima Directa'!F40/'Gen. Prima Directa'!$AQ40,'Gen. Prima Directa'!F40/'Gen. Prima Directa'!F$49),"")</f>
        <v/>
      </c>
      <c r="G40" s="64" t="str">
        <f>IFERROR(IF($C$8=$D$8,'Gen. Prima Directa'!G40/'Gen. Prima Directa'!$AQ40,'Gen. Prima Directa'!G40/'Gen. Prima Directa'!G$49),"")</f>
        <v/>
      </c>
      <c r="H40" s="64" t="str">
        <f>IFERROR(IF($C$8=$D$8,'Gen. Prima Directa'!H40/'Gen. Prima Directa'!$AQ40,'Gen. Prima Directa'!H40/'Gen. Prima Directa'!H$49),"")</f>
        <v/>
      </c>
      <c r="I40" s="64" t="str">
        <f>IFERROR(IF($C$8=$D$8,'Gen. Prima Directa'!I40/'Gen. Prima Directa'!$AQ40,'Gen. Prima Directa'!I40/'Gen. Prima Directa'!I$49),"")</f>
        <v/>
      </c>
      <c r="J40" s="64" t="str">
        <f>IFERROR(IF($C$8=$D$8,'Gen. Prima Directa'!J40/'Gen. Prima Directa'!$AQ40,'Gen. Prima Directa'!J40/'Gen. Prima Directa'!J$49),"")</f>
        <v/>
      </c>
      <c r="K40" s="64" t="str">
        <f>IFERROR(IF($C$8=$D$8,'Gen. Prima Directa'!K40/'Gen. Prima Directa'!$AQ40,'Gen. Prima Directa'!K40/'Gen. Prima Directa'!K$49),"")</f>
        <v/>
      </c>
      <c r="L40" s="64" t="str">
        <f>IFERROR(IF($C$8=$D$8,'Gen. Prima Directa'!L40/'Gen. Prima Directa'!$AQ40,'Gen. Prima Directa'!L40/'Gen. Prima Directa'!L$49),"")</f>
        <v/>
      </c>
      <c r="M40" s="64" t="str">
        <f>IFERROR(IF($C$8=$D$8,'Gen. Prima Directa'!M40/'Gen. Prima Directa'!$AQ40,'Gen. Prima Directa'!M40/'Gen. Prima Directa'!M$49),"")</f>
        <v/>
      </c>
      <c r="N40" s="64" t="str">
        <f>IFERROR(IF($C$8=$D$8,'Gen. Prima Directa'!N40/'Gen. Prima Directa'!$AQ40,'Gen. Prima Directa'!N40/'Gen. Prima Directa'!N$49),"")</f>
        <v/>
      </c>
      <c r="O40" s="64" t="str">
        <f>IFERROR(IF($C$8=$D$8,'Gen. Prima Directa'!O40/'Gen. Prima Directa'!$AQ40,'Gen. Prima Directa'!O40/'Gen. Prima Directa'!O$49),"")</f>
        <v/>
      </c>
      <c r="P40" s="64" t="str">
        <f>IFERROR(IF($C$8=$D$8,'Gen. Prima Directa'!P40/'Gen. Prima Directa'!$AQ40,'Gen. Prima Directa'!P40/'Gen. Prima Directa'!P$49),"")</f>
        <v/>
      </c>
      <c r="Q40" s="64" t="str">
        <f>IFERROR(IF($C$8=$D$8,'Gen. Prima Directa'!Q40/'Gen. Prima Directa'!$AQ40,'Gen. Prima Directa'!Q40/'Gen. Prima Directa'!Q$49),"")</f>
        <v/>
      </c>
      <c r="R40" s="64" t="str">
        <f>IFERROR(IF($C$8=$D$8,'Gen. Prima Directa'!R40/'Gen. Prima Directa'!$AQ40,'Gen. Prima Directa'!R40/'Gen. Prima Directa'!R$49),"")</f>
        <v/>
      </c>
      <c r="S40" s="64" t="str">
        <f>IFERROR(IF($C$8=$D$8,'Gen. Prima Directa'!S40/'Gen. Prima Directa'!$AQ40,'Gen. Prima Directa'!S40/'Gen. Prima Directa'!S$49),"")</f>
        <v/>
      </c>
      <c r="T40" s="64" t="str">
        <f>IFERROR(IF($C$8=$D$8,'Gen. Prima Directa'!T40/'Gen. Prima Directa'!$AQ40,'Gen. Prima Directa'!T40/'Gen. Prima Directa'!T$49),"")</f>
        <v/>
      </c>
      <c r="U40" s="64" t="str">
        <f>IFERROR(IF($C$8=$D$8,'Gen. Prima Directa'!U40/'Gen. Prima Directa'!$AQ40,'Gen. Prima Directa'!U40/'Gen. Prima Directa'!U$49),"")</f>
        <v/>
      </c>
      <c r="V40" s="64" t="str">
        <f>IFERROR(IF($C$8=$D$8,'Gen. Prima Directa'!V40/'Gen. Prima Directa'!$AQ40,'Gen. Prima Directa'!V40/'Gen. Prima Directa'!V$49),"")</f>
        <v/>
      </c>
      <c r="W40" s="64" t="str">
        <f>IFERROR(IF($C$8=$D$8,'Gen. Prima Directa'!W40/'Gen. Prima Directa'!$AQ40,'Gen. Prima Directa'!W40/'Gen. Prima Directa'!W$49),"")</f>
        <v/>
      </c>
      <c r="X40" s="64" t="str">
        <f>IFERROR(IF($C$8=$D$8,'Gen. Prima Directa'!X40/'Gen. Prima Directa'!$AQ40,'Gen. Prima Directa'!X40/'Gen. Prima Directa'!X$49),"")</f>
        <v/>
      </c>
      <c r="Y40" s="64" t="str">
        <f>IFERROR(IF($C$8=$D$8,'Gen. Prima Directa'!Y40/'Gen. Prima Directa'!$AQ40,'Gen. Prima Directa'!Y40/'Gen. Prima Directa'!Y$49),"")</f>
        <v/>
      </c>
      <c r="Z40" s="64" t="str">
        <f>IFERROR(IF($C$8=$D$8,'Gen. Prima Directa'!Z40/'Gen. Prima Directa'!$AQ40,'Gen. Prima Directa'!Z40/'Gen. Prima Directa'!Z$49),"")</f>
        <v/>
      </c>
      <c r="AA40" s="64" t="str">
        <f>IFERROR(IF($C$8=$D$8,'Gen. Prima Directa'!AA40/'Gen. Prima Directa'!$AQ40,'Gen. Prima Directa'!AA40/'Gen. Prima Directa'!AA$49),"")</f>
        <v/>
      </c>
      <c r="AB40" s="64" t="str">
        <f>IFERROR(IF($C$8=$D$8,'Gen. Prima Directa'!AB40/'Gen. Prima Directa'!$AQ40,'Gen. Prima Directa'!AB40/'Gen. Prima Directa'!AB$49),"")</f>
        <v/>
      </c>
      <c r="AC40" s="64" t="str">
        <f>IFERROR(IF($C$8=$D$8,'Gen. Prima Directa'!AC40/'Gen. Prima Directa'!$AQ40,'Gen. Prima Directa'!AC40/'Gen. Prima Directa'!AC$49),"")</f>
        <v/>
      </c>
      <c r="AD40" s="64" t="str">
        <f>IFERROR(IF($C$8=$D$8,'Gen. Prima Directa'!AD40/'Gen. Prima Directa'!$AQ40,'Gen. Prima Directa'!AD40/'Gen. Prima Directa'!AD$49),"")</f>
        <v/>
      </c>
      <c r="AE40" s="64" t="str">
        <f>IFERROR(IF($C$8=$D$8,'Gen. Prima Directa'!AE40/'Gen. Prima Directa'!$AQ40,'Gen. Prima Directa'!AE40/'Gen. Prima Directa'!AE$49),"")</f>
        <v/>
      </c>
      <c r="AF40" s="64" t="str">
        <f>IFERROR(IF($C$8=$D$8,'Gen. Prima Directa'!AF40/'Gen. Prima Directa'!$AQ40,'Gen. Prima Directa'!AF40/'Gen. Prima Directa'!AF$49),"")</f>
        <v/>
      </c>
      <c r="AG40" s="64" t="str">
        <f>IFERROR(IF($C$8=$D$8,'Gen. Prima Directa'!AG40/'Gen. Prima Directa'!$AQ40,'Gen. Prima Directa'!AG40/'Gen. Prima Directa'!AG$49),"")</f>
        <v/>
      </c>
      <c r="AH40" s="64" t="str">
        <f>IFERROR(IF($C$8=$D$8,'Gen. Prima Directa'!AH40/'Gen. Prima Directa'!$AQ40,'Gen. Prima Directa'!AH40/'Gen. Prima Directa'!AH$49),"")</f>
        <v/>
      </c>
      <c r="AI40" s="64" t="str">
        <f>IFERROR(IF($C$8=$D$8,'Gen. Prima Directa'!AI40/'Gen. Prima Directa'!$AQ40,'Gen. Prima Directa'!AI40/'Gen. Prima Directa'!AI$49),"")</f>
        <v/>
      </c>
      <c r="AJ40" s="64" t="str">
        <f>IFERROR(IF($C$8=$D$8,'Gen. Prima Directa'!AJ40/'Gen. Prima Directa'!$AQ40,'Gen. Prima Directa'!AJ40/'Gen. Prima Directa'!AJ$49),"")</f>
        <v/>
      </c>
      <c r="AK40" s="64" t="str">
        <f>IFERROR(IF($C$8=$D$8,'Gen. Prima Directa'!AK40/'Gen. Prima Directa'!$AQ40,'Gen. Prima Directa'!AK40/'Gen. Prima Directa'!AK$49),"")</f>
        <v/>
      </c>
      <c r="AL40" s="64" t="str">
        <f>IFERROR(IF($C$8=$D$8,'Gen. Prima Directa'!AL40/'Gen. Prima Directa'!$AQ40,'Gen. Prima Directa'!AL40/'Gen. Prima Directa'!AL$49),"")</f>
        <v/>
      </c>
      <c r="AM40" s="64" t="str">
        <f>IFERROR(IF($C$8=$D$8,'Gen. Prima Directa'!AM40/'Gen. Prima Directa'!$AQ40,'Gen. Prima Directa'!AM40/'Gen. Prima Directa'!AM$49),"")</f>
        <v/>
      </c>
      <c r="AN40" s="64" t="str">
        <f>IFERROR(IF($C$8=$D$8,'Gen. Prima Directa'!AN40/'Gen. Prima Directa'!$AQ40,'Gen. Prima Directa'!AN40/'Gen. Prima Directa'!AN$49),"")</f>
        <v/>
      </c>
      <c r="AO40" s="64" t="str">
        <f>IFERROR(IF($C$8=$D$8,'Gen. Prima Directa'!AO40/'Gen. Prima Directa'!$AQ40,'Gen. Prima Directa'!AO40/'Gen. Prima Directa'!AO$49),"")</f>
        <v/>
      </c>
      <c r="AP40" s="64" t="str">
        <f>IFERROR(IF($C$8=$D$8,'Gen. Prima Directa'!AP40/'Gen. Prima Directa'!$AQ40,'Gen. Prima Directa'!AP40/'Gen. Prima Directa'!AP$49),"")</f>
        <v/>
      </c>
      <c r="AQ40" s="64" t="str">
        <f>IFERROR(IF($C$8=$D$8,'Gen. Prima Directa'!AQ40/'Gen. Prima Directa'!$AQ40,'Gen. Prima Directa'!AQ40/'Gen. Prima Directa'!AQ$49),"")</f>
        <v/>
      </c>
    </row>
    <row r="41" spans="2:43" x14ac:dyDescent="0.2">
      <c r="B41" s="62" t="str">
        <f>'Datos Generales'!B278</f>
        <v>30. Salud</v>
      </c>
      <c r="C41" s="64" t="str">
        <f>IFERROR(IF($C$8=$D$8,'Gen. Prima Directa'!C41/'Gen. Prima Directa'!$AQ41,'Gen. Prima Directa'!C41/'Gen. Prima Directa'!C$49),"")</f>
        <v/>
      </c>
      <c r="D41" s="64" t="str">
        <f>IFERROR(IF($C$8=$D$8,'Gen. Prima Directa'!D41/'Gen. Prima Directa'!$AQ41,'Gen. Prima Directa'!D41/'Gen. Prima Directa'!D$49),"")</f>
        <v/>
      </c>
      <c r="E41" s="64">
        <f>IFERROR(IF($C$8=$D$8,'Gen. Prima Directa'!E41/'Gen. Prima Directa'!$AQ41,'Gen. Prima Directa'!E41/'Gen. Prima Directa'!E$49),"")</f>
        <v>-2.654414908517257</v>
      </c>
      <c r="F41" s="64">
        <f>IFERROR(IF($C$8=$D$8,'Gen. Prima Directa'!F41/'Gen. Prima Directa'!$AQ41,'Gen. Prima Directa'!F41/'Gen. Prima Directa'!F$49),"")</f>
        <v>2.9742285520515428</v>
      </c>
      <c r="G41" s="64" t="str">
        <f>IFERROR(IF($C$8=$D$8,'Gen. Prima Directa'!G41/'Gen. Prima Directa'!$AQ41,'Gen. Prima Directa'!G41/'Gen. Prima Directa'!G$49),"")</f>
        <v/>
      </c>
      <c r="H41" s="64" t="str">
        <f>IFERROR(IF($C$8=$D$8,'Gen. Prima Directa'!H41/'Gen. Prima Directa'!$AQ41,'Gen. Prima Directa'!H41/'Gen. Prima Directa'!H$49),"")</f>
        <v/>
      </c>
      <c r="I41" s="64" t="str">
        <f>IFERROR(IF($C$8=$D$8,'Gen. Prima Directa'!I41/'Gen. Prima Directa'!$AQ41,'Gen. Prima Directa'!I41/'Gen. Prima Directa'!I$49),"")</f>
        <v/>
      </c>
      <c r="J41" s="64" t="str">
        <f>IFERROR(IF($C$8=$D$8,'Gen. Prima Directa'!J41/'Gen. Prima Directa'!$AQ41,'Gen. Prima Directa'!J41/'Gen. Prima Directa'!J$49),"")</f>
        <v/>
      </c>
      <c r="K41" s="64">
        <f>IFERROR(IF($C$8=$D$8,'Gen. Prima Directa'!K41/'Gen. Prima Directa'!$AQ41,'Gen. Prima Directa'!K41/'Gen. Prima Directa'!K$49),"")</f>
        <v>0.58464918100461472</v>
      </c>
      <c r="L41" s="64" t="str">
        <f>IFERROR(IF($C$8=$D$8,'Gen. Prima Directa'!L41/'Gen. Prima Directa'!$AQ41,'Gen. Prima Directa'!L41/'Gen. Prima Directa'!L$49),"")</f>
        <v/>
      </c>
      <c r="M41" s="64" t="str">
        <f>IFERROR(IF($C$8=$D$8,'Gen. Prima Directa'!M41/'Gen. Prima Directa'!$AQ41,'Gen. Prima Directa'!M41/'Gen. Prima Directa'!M$49),"")</f>
        <v/>
      </c>
      <c r="N41" s="64" t="str">
        <f>IFERROR(IF($C$8=$D$8,'Gen. Prima Directa'!N41/'Gen. Prima Directa'!$AQ41,'Gen. Prima Directa'!N41/'Gen. Prima Directa'!N$49),"")</f>
        <v/>
      </c>
      <c r="O41" s="64" t="str">
        <f>IFERROR(IF($C$8=$D$8,'Gen. Prima Directa'!O41/'Gen. Prima Directa'!$AQ41,'Gen. Prima Directa'!O41/'Gen. Prima Directa'!O$49),"")</f>
        <v/>
      </c>
      <c r="P41" s="64" t="str">
        <f>IFERROR(IF($C$8=$D$8,'Gen. Prima Directa'!P41/'Gen. Prima Directa'!$AQ41,'Gen. Prima Directa'!P41/'Gen. Prima Directa'!P$49),"")</f>
        <v/>
      </c>
      <c r="Q41" s="64" t="str">
        <f>IFERROR(IF($C$8=$D$8,'Gen. Prima Directa'!Q41/'Gen. Prima Directa'!$AQ41,'Gen. Prima Directa'!Q41/'Gen. Prima Directa'!Q$49),"")</f>
        <v/>
      </c>
      <c r="R41" s="64" t="str">
        <f>IFERROR(IF($C$8=$D$8,'Gen. Prima Directa'!R41/'Gen. Prima Directa'!$AQ41,'Gen. Prima Directa'!R41/'Gen. Prima Directa'!R$49),"")</f>
        <v/>
      </c>
      <c r="S41" s="64" t="str">
        <f>IFERROR(IF($C$8=$D$8,'Gen. Prima Directa'!S41/'Gen. Prima Directa'!$AQ41,'Gen. Prima Directa'!S41/'Gen. Prima Directa'!S$49),"")</f>
        <v/>
      </c>
      <c r="T41" s="64" t="str">
        <f>IFERROR(IF($C$8=$D$8,'Gen. Prima Directa'!T41/'Gen. Prima Directa'!$AQ41,'Gen. Prima Directa'!T41/'Gen. Prima Directa'!T$49),"")</f>
        <v/>
      </c>
      <c r="U41" s="64" t="str">
        <f>IFERROR(IF($C$8=$D$8,'Gen. Prima Directa'!U41/'Gen. Prima Directa'!$AQ41,'Gen. Prima Directa'!U41/'Gen. Prima Directa'!U$49),"")</f>
        <v/>
      </c>
      <c r="V41" s="64">
        <f>IFERROR(IF($C$8=$D$8,'Gen. Prima Directa'!V41/'Gen. Prima Directa'!$AQ41,'Gen. Prima Directa'!V41/'Gen. Prima Directa'!V$49),"")</f>
        <v>6.8829522166688778E-2</v>
      </c>
      <c r="W41" s="64" t="str">
        <f>IFERROR(IF($C$8=$D$8,'Gen. Prima Directa'!W41/'Gen. Prima Directa'!$AQ41,'Gen. Prima Directa'!W41/'Gen. Prima Directa'!W$49),"")</f>
        <v/>
      </c>
      <c r="X41" s="64" t="str">
        <f>IFERROR(IF($C$8=$D$8,'Gen. Prima Directa'!X41/'Gen. Prima Directa'!$AQ41,'Gen. Prima Directa'!X41/'Gen. Prima Directa'!X$49),"")</f>
        <v/>
      </c>
      <c r="Y41" s="64" t="str">
        <f>IFERROR(IF($C$8=$D$8,'Gen. Prima Directa'!Y41/'Gen. Prima Directa'!$AQ41,'Gen. Prima Directa'!Y41/'Gen. Prima Directa'!Y$49),"")</f>
        <v/>
      </c>
      <c r="Z41" s="64" t="str">
        <f>IFERROR(IF($C$8=$D$8,'Gen. Prima Directa'!Z41/'Gen. Prima Directa'!$AQ41,'Gen. Prima Directa'!Z41/'Gen. Prima Directa'!Z$49),"")</f>
        <v/>
      </c>
      <c r="AA41" s="64" t="str">
        <f>IFERROR(IF($C$8=$D$8,'Gen. Prima Directa'!AA41/'Gen. Prima Directa'!$AQ41,'Gen. Prima Directa'!AA41/'Gen. Prima Directa'!AA$49),"")</f>
        <v/>
      </c>
      <c r="AB41" s="64">
        <f>IFERROR(IF($C$8=$D$8,'Gen. Prima Directa'!AB41/'Gen. Prima Directa'!$AQ41,'Gen. Prima Directa'!AB41/'Gen. Prima Directa'!AB$49),"")</f>
        <v>2.6707653294410778E-2</v>
      </c>
      <c r="AC41" s="64" t="str">
        <f>IFERROR(IF($C$8=$D$8,'Gen. Prima Directa'!AC41/'Gen. Prima Directa'!$AQ41,'Gen. Prima Directa'!AC41/'Gen. Prima Directa'!AC$49),"")</f>
        <v/>
      </c>
      <c r="AD41" s="64" t="str">
        <f>IFERROR(IF($C$8=$D$8,'Gen. Prima Directa'!AD41/'Gen. Prima Directa'!$AQ41,'Gen. Prima Directa'!AD41/'Gen. Prima Directa'!AD$49),"")</f>
        <v/>
      </c>
      <c r="AE41" s="64" t="str">
        <f>IFERROR(IF($C$8=$D$8,'Gen. Prima Directa'!AE41/'Gen. Prima Directa'!$AQ41,'Gen. Prima Directa'!AE41/'Gen. Prima Directa'!AE$49),"")</f>
        <v/>
      </c>
      <c r="AF41" s="64" t="str">
        <f>IFERROR(IF($C$8=$D$8,'Gen. Prima Directa'!AF41/'Gen. Prima Directa'!$AQ41,'Gen. Prima Directa'!AF41/'Gen. Prima Directa'!AF$49),"")</f>
        <v/>
      </c>
      <c r="AG41" s="64" t="str">
        <f>IFERROR(IF($C$8=$D$8,'Gen. Prima Directa'!AG41/'Gen. Prima Directa'!$AQ41,'Gen. Prima Directa'!AG41/'Gen. Prima Directa'!AG$49),"")</f>
        <v/>
      </c>
      <c r="AH41" s="64" t="str">
        <f>IFERROR(IF($C$8=$D$8,'Gen. Prima Directa'!AH41/'Gen. Prima Directa'!$AQ41,'Gen. Prima Directa'!AH41/'Gen. Prima Directa'!AH$49),"")</f>
        <v/>
      </c>
      <c r="AI41" s="64" t="str">
        <f>IFERROR(IF($C$8=$D$8,'Gen. Prima Directa'!AI41/'Gen. Prima Directa'!$AQ41,'Gen. Prima Directa'!AI41/'Gen. Prima Directa'!AI$49),"")</f>
        <v/>
      </c>
      <c r="AJ41" s="64" t="str">
        <f>IFERROR(IF($C$8=$D$8,'Gen. Prima Directa'!AJ41/'Gen. Prima Directa'!$AQ41,'Gen. Prima Directa'!AJ41/'Gen. Prima Directa'!AJ$49),"")</f>
        <v/>
      </c>
      <c r="AK41" s="64" t="str">
        <f>IFERROR(IF($C$8=$D$8,'Gen. Prima Directa'!AK41/'Gen. Prima Directa'!$AQ41,'Gen. Prima Directa'!AK41/'Gen. Prima Directa'!AK$49),"")</f>
        <v/>
      </c>
      <c r="AL41" s="64" t="str">
        <f>IFERROR(IF($C$8=$D$8,'Gen. Prima Directa'!AL41/'Gen. Prima Directa'!$AQ41,'Gen. Prima Directa'!AL41/'Gen. Prima Directa'!AL$49),"")</f>
        <v/>
      </c>
      <c r="AM41" s="64" t="str">
        <f>IFERROR(IF($C$8=$D$8,'Gen. Prima Directa'!AM41/'Gen. Prima Directa'!$AQ41,'Gen. Prima Directa'!AM41/'Gen. Prima Directa'!AM$49),"")</f>
        <v/>
      </c>
      <c r="AN41" s="64" t="str">
        <f>IFERROR(IF($C$8=$D$8,'Gen. Prima Directa'!AN41/'Gen. Prima Directa'!$AQ41,'Gen. Prima Directa'!AN41/'Gen. Prima Directa'!AN$49),"")</f>
        <v/>
      </c>
      <c r="AO41" s="64" t="str">
        <f>IFERROR(IF($C$8=$D$8,'Gen. Prima Directa'!AO41/'Gen. Prima Directa'!$AQ41,'Gen. Prima Directa'!AO41/'Gen. Prima Directa'!AO$49),"")</f>
        <v/>
      </c>
      <c r="AP41" s="64" t="str">
        <f>IFERROR(IF($C$8=$D$8,'Gen. Prima Directa'!AP41/'Gen. Prima Directa'!$AQ41,'Gen. Prima Directa'!AP41/'Gen. Prima Directa'!AP$49),"")</f>
        <v/>
      </c>
      <c r="AQ41" s="64">
        <f>IFERROR(IF($C$8=$D$8,'Gen. Prima Directa'!AQ41/'Gen. Prima Directa'!$AQ41,'Gen. Prima Directa'!AQ41/'Gen. Prima Directa'!AQ$49),"")</f>
        <v>1</v>
      </c>
    </row>
    <row r="42" spans="2:43" x14ac:dyDescent="0.2">
      <c r="B42" s="62" t="str">
        <f>'Datos Generales'!B279</f>
        <v>31. Accidentes Personales</v>
      </c>
      <c r="C42" s="64" t="str">
        <f>IFERROR(IF($C$8=$D$8,'Gen. Prima Directa'!C42/'Gen. Prima Directa'!$AQ42,'Gen. Prima Directa'!C42/'Gen. Prima Directa'!C$49),"")</f>
        <v/>
      </c>
      <c r="D42" s="64" t="str">
        <f>IFERROR(IF($C$8=$D$8,'Gen. Prima Directa'!D42/'Gen. Prima Directa'!$AQ42,'Gen. Prima Directa'!D42/'Gen. Prima Directa'!D$49),"")</f>
        <v/>
      </c>
      <c r="E42" s="64">
        <f>IFERROR(IF($C$8=$D$8,'Gen. Prima Directa'!E42/'Gen. Prima Directa'!$AQ42,'Gen. Prima Directa'!E42/'Gen. Prima Directa'!E$49),"")</f>
        <v>8.2952248630676642E-2</v>
      </c>
      <c r="F42" s="64">
        <f>IFERROR(IF($C$8=$D$8,'Gen. Prima Directa'!F42/'Gen. Prima Directa'!$AQ42,'Gen. Prima Directa'!F42/'Gen. Prima Directa'!F$49),"")</f>
        <v>0.17306826737313066</v>
      </c>
      <c r="G42" s="64" t="str">
        <f>IFERROR(IF($C$8=$D$8,'Gen. Prima Directa'!G42/'Gen. Prima Directa'!$AQ42,'Gen. Prima Directa'!G42/'Gen. Prima Directa'!G$49),"")</f>
        <v/>
      </c>
      <c r="H42" s="64">
        <f>IFERROR(IF($C$8=$D$8,'Gen. Prima Directa'!H42/'Gen. Prima Directa'!$AQ42,'Gen. Prima Directa'!H42/'Gen. Prima Directa'!H$49),"")</f>
        <v>2.6832962239433305E-2</v>
      </c>
      <c r="I42" s="64">
        <f>IFERROR(IF($C$8=$D$8,'Gen. Prima Directa'!I42/'Gen. Prima Directa'!$AQ42,'Gen. Prima Directa'!I42/'Gen. Prima Directa'!I$49),"")</f>
        <v>0.23873635453260109</v>
      </c>
      <c r="J42" s="64" t="str">
        <f>IFERROR(IF($C$8=$D$8,'Gen. Prima Directa'!J42/'Gen. Prima Directa'!$AQ42,'Gen. Prima Directa'!J42/'Gen. Prima Directa'!J$49),"")</f>
        <v/>
      </c>
      <c r="K42" s="64">
        <f>IFERROR(IF($C$8=$D$8,'Gen. Prima Directa'!K42/'Gen. Prima Directa'!$AQ42,'Gen. Prima Directa'!K42/'Gen. Prima Directa'!K$49),"")</f>
        <v>2.5992859711920675E-2</v>
      </c>
      <c r="L42" s="64">
        <f>IFERROR(IF($C$8=$D$8,'Gen. Prima Directa'!L42/'Gen. Prima Directa'!$AQ42,'Gen. Prima Directa'!L42/'Gen. Prima Directa'!L$49),"")</f>
        <v>4.299764333738897E-3</v>
      </c>
      <c r="M42" s="64" t="str">
        <f>IFERROR(IF($C$8=$D$8,'Gen. Prima Directa'!M42/'Gen. Prima Directa'!$AQ42,'Gen. Prima Directa'!M42/'Gen. Prima Directa'!M$49),"")</f>
        <v/>
      </c>
      <c r="N42" s="64">
        <f>IFERROR(IF($C$8=$D$8,'Gen. Prima Directa'!N42/'Gen. Prima Directa'!$AQ42,'Gen. Prima Directa'!N42/'Gen. Prima Directa'!N$49),"")</f>
        <v>3.5944063756780983E-2</v>
      </c>
      <c r="O42" s="64">
        <f>IFERROR(IF($C$8=$D$8,'Gen. Prima Directa'!O42/'Gen. Prima Directa'!$AQ42,'Gen. Prima Directa'!O42/'Gen. Prima Directa'!O$49),"")</f>
        <v>4.4760254282699757E-3</v>
      </c>
      <c r="P42" s="64" t="str">
        <f>IFERROR(IF($C$8=$D$8,'Gen. Prima Directa'!P42/'Gen. Prima Directa'!$AQ42,'Gen. Prima Directa'!P42/'Gen. Prima Directa'!P$49),"")</f>
        <v/>
      </c>
      <c r="Q42" s="64">
        <f>IFERROR(IF($C$8=$D$8,'Gen. Prima Directa'!Q42/'Gen. Prima Directa'!$AQ42,'Gen. Prima Directa'!Q42/'Gen. Prima Directa'!Q$49),"")</f>
        <v>5.2501449031008826E-2</v>
      </c>
      <c r="R42" s="64" t="str">
        <f>IFERROR(IF($C$8=$D$8,'Gen. Prima Directa'!R42/'Gen. Prima Directa'!$AQ42,'Gen. Prima Directa'!R42/'Gen. Prima Directa'!R$49),"")</f>
        <v/>
      </c>
      <c r="S42" s="64">
        <f>IFERROR(IF($C$8=$D$8,'Gen. Prima Directa'!S42/'Gen. Prima Directa'!$AQ42,'Gen. Prima Directa'!S42/'Gen. Prima Directa'!S$49),"")</f>
        <v>2.5111700090398533E-2</v>
      </c>
      <c r="T42" s="64" t="str">
        <f>IFERROR(IF($C$8=$D$8,'Gen. Prima Directa'!T42/'Gen. Prima Directa'!$AQ42,'Gen. Prima Directa'!T42/'Gen. Prima Directa'!T$49),"")</f>
        <v/>
      </c>
      <c r="U42" s="64">
        <f>IFERROR(IF($C$8=$D$8,'Gen. Prima Directa'!U42/'Gen. Prima Directa'!$AQ42,'Gen. Prima Directa'!U42/'Gen. Prima Directa'!U$49),"")</f>
        <v>1.8693520971788599E-2</v>
      </c>
      <c r="V42" s="64">
        <f>IFERROR(IF($C$8=$D$8,'Gen. Prima Directa'!V42/'Gen. Prima Directa'!$AQ42,'Gen. Prima Directa'!V42/'Gen. Prima Directa'!V$49),"")</f>
        <v>1.5222482777168932E-3</v>
      </c>
      <c r="W42" s="64">
        <f>IFERROR(IF($C$8=$D$8,'Gen. Prima Directa'!W42/'Gen. Prima Directa'!$AQ42,'Gen. Prima Directa'!W42/'Gen. Prima Directa'!W$49),"")</f>
        <v>1.2149034771785272E-2</v>
      </c>
      <c r="X42" s="64" t="str">
        <f>IFERROR(IF($C$8=$D$8,'Gen. Prima Directa'!X42/'Gen. Prima Directa'!$AQ42,'Gen. Prima Directa'!X42/'Gen. Prima Directa'!X$49),"")</f>
        <v/>
      </c>
      <c r="Y42" s="64">
        <f>IFERROR(IF($C$8=$D$8,'Gen. Prima Directa'!Y42/'Gen. Prima Directa'!$AQ42,'Gen. Prima Directa'!Y42/'Gen. Prima Directa'!Y$49),"")</f>
        <v>2.8268647869567082E-2</v>
      </c>
      <c r="Z42" s="64">
        <f>IFERROR(IF($C$8=$D$8,'Gen. Prima Directa'!Z42/'Gen. Prima Directa'!$AQ42,'Gen. Prima Directa'!Z42/'Gen. Prima Directa'!Z$49),"")</f>
        <v>1.6449382510057165E-2</v>
      </c>
      <c r="AA42" s="64">
        <f>IFERROR(IF($C$8=$D$8,'Gen. Prima Directa'!AA42/'Gen. Prima Directa'!$AQ42,'Gen. Prima Directa'!AA42/'Gen. Prima Directa'!AA$49),"")</f>
        <v>2.1447044516391189E-2</v>
      </c>
      <c r="AB42" s="64">
        <f>IFERROR(IF($C$8=$D$8,'Gen. Prima Directa'!AB42/'Gen. Prima Directa'!$AQ42,'Gen. Prima Directa'!AB42/'Gen. Prima Directa'!AB$49),"")</f>
        <v>2.3199810510207679E-3</v>
      </c>
      <c r="AC42" s="64" t="str">
        <f>IFERROR(IF($C$8=$D$8,'Gen. Prima Directa'!AC42/'Gen. Prima Directa'!$AQ42,'Gen. Prima Directa'!AC42/'Gen. Prima Directa'!AC$49),"")</f>
        <v/>
      </c>
      <c r="AD42" s="64">
        <f>IFERROR(IF($C$8=$D$8,'Gen. Prima Directa'!AD42/'Gen. Prima Directa'!$AQ42,'Gen. Prima Directa'!AD42/'Gen. Prima Directa'!AD$49),"")</f>
        <v>7.9754316683065193E-2</v>
      </c>
      <c r="AE42" s="64" t="str">
        <f>IFERROR(IF($C$8=$D$8,'Gen. Prima Directa'!AE42/'Gen. Prima Directa'!$AQ42,'Gen. Prima Directa'!AE42/'Gen. Prima Directa'!AE$49),"")</f>
        <v/>
      </c>
      <c r="AF42" s="64" t="str">
        <f>IFERROR(IF($C$8=$D$8,'Gen. Prima Directa'!AF42/'Gen. Prima Directa'!$AQ42,'Gen. Prima Directa'!AF42/'Gen. Prima Directa'!AF$49),"")</f>
        <v/>
      </c>
      <c r="AG42" s="64">
        <f>IFERROR(IF($C$8=$D$8,'Gen. Prima Directa'!AG42/'Gen. Prima Directa'!$AQ42,'Gen. Prima Directa'!AG42/'Gen. Prima Directa'!AG$49),"")</f>
        <v>0.13968607877186345</v>
      </c>
      <c r="AH42" s="64">
        <f>IFERROR(IF($C$8=$D$8,'Gen. Prima Directa'!AH42/'Gen. Prima Directa'!$AQ42,'Gen. Prima Directa'!AH42/'Gen. Prima Directa'!AH$49),"")</f>
        <v>3.0100027624204639E-3</v>
      </c>
      <c r="AI42" s="64">
        <f>IFERROR(IF($C$8=$D$8,'Gen. Prima Directa'!AI42/'Gen. Prima Directa'!$AQ42,'Gen. Prima Directa'!AI42/'Gen. Prima Directa'!AI$49),"")</f>
        <v>3.2138297211355502E-3</v>
      </c>
      <c r="AJ42" s="64">
        <f>IFERROR(IF($C$8=$D$8,'Gen. Prima Directa'!AJ42/'Gen. Prima Directa'!$AQ42,'Gen. Prima Directa'!AJ42/'Gen. Prima Directa'!AJ$49),"")</f>
        <v>3.5702169652287981E-3</v>
      </c>
      <c r="AK42" s="64" t="str">
        <f>IFERROR(IF($C$8=$D$8,'Gen. Prima Directa'!AK42/'Gen. Prima Directa'!$AQ42,'Gen. Prima Directa'!AK42/'Gen. Prima Directa'!AK$49),"")</f>
        <v/>
      </c>
      <c r="AL42" s="64" t="str">
        <f>IFERROR(IF($C$8=$D$8,'Gen. Prima Directa'!AL42/'Gen. Prima Directa'!$AQ42,'Gen. Prima Directa'!AL42/'Gen. Prima Directa'!AL$49),"")</f>
        <v/>
      </c>
      <c r="AM42" s="64" t="str">
        <f>IFERROR(IF($C$8=$D$8,'Gen. Prima Directa'!AM42/'Gen. Prima Directa'!$AQ42,'Gen. Prima Directa'!AM42/'Gen. Prima Directa'!AM$49),"")</f>
        <v/>
      </c>
      <c r="AN42" s="64" t="str">
        <f>IFERROR(IF($C$8=$D$8,'Gen. Prima Directa'!AN42/'Gen. Prima Directa'!$AQ42,'Gen. Prima Directa'!AN42/'Gen. Prima Directa'!AN$49),"")</f>
        <v/>
      </c>
      <c r="AO42" s="64" t="str">
        <f>IFERROR(IF($C$8=$D$8,'Gen. Prima Directa'!AO42/'Gen. Prima Directa'!$AQ42,'Gen. Prima Directa'!AO42/'Gen. Prima Directa'!AO$49),"")</f>
        <v/>
      </c>
      <c r="AP42" s="64" t="str">
        <f>IFERROR(IF($C$8=$D$8,'Gen. Prima Directa'!AP42/'Gen. Prima Directa'!$AQ42,'Gen. Prima Directa'!AP42/'Gen. Prima Directa'!AP$49),"")</f>
        <v/>
      </c>
      <c r="AQ42" s="64">
        <f>IFERROR(IF($C$8=$D$8,'Gen. Prima Directa'!AQ42/'Gen. Prima Directa'!$AQ42,'Gen. Prima Directa'!AQ42/'Gen. Prima Directa'!AQ$49),"")</f>
        <v>1</v>
      </c>
    </row>
    <row r="43" spans="2:43" x14ac:dyDescent="0.2">
      <c r="B43" s="62" t="str">
        <f>'Datos Generales'!B280</f>
        <v>32. SOAP</v>
      </c>
      <c r="C43" s="64" t="str">
        <f>IFERROR(IF($C$8=$D$8,'Gen. Prima Directa'!C43/'Gen. Prima Directa'!$AQ43,'Gen. Prima Directa'!C43/'Gen. Prima Directa'!C$49),"")</f>
        <v/>
      </c>
      <c r="D43" s="64" t="str">
        <f>IFERROR(IF($C$8=$D$8,'Gen. Prima Directa'!D43/'Gen. Prima Directa'!$AQ43,'Gen. Prima Directa'!D43/'Gen. Prima Directa'!D$49),"")</f>
        <v/>
      </c>
      <c r="E43" s="64">
        <f>IFERROR(IF($C$8=$D$8,'Gen. Prima Directa'!E43/'Gen. Prima Directa'!$AQ43,'Gen. Prima Directa'!E43/'Gen. Prima Directa'!E$49),"")</f>
        <v>0.36660661042792902</v>
      </c>
      <c r="F43" s="64">
        <f>IFERROR(IF($C$8=$D$8,'Gen. Prima Directa'!F43/'Gen. Prima Directa'!$AQ43,'Gen. Prima Directa'!F43/'Gen. Prima Directa'!F$49),"")</f>
        <v>2.6278858445997349E-2</v>
      </c>
      <c r="G43" s="64" t="str">
        <f>IFERROR(IF($C$8=$D$8,'Gen. Prima Directa'!G43/'Gen. Prima Directa'!$AQ43,'Gen. Prima Directa'!G43/'Gen. Prima Directa'!G$49),"")</f>
        <v/>
      </c>
      <c r="H43" s="64">
        <f>IFERROR(IF($C$8=$D$8,'Gen. Prima Directa'!H43/'Gen. Prima Directa'!$AQ43,'Gen. Prima Directa'!H43/'Gen. Prima Directa'!H$49),"")</f>
        <v>9.247117700398813E-4</v>
      </c>
      <c r="I43" s="64">
        <f>IFERROR(IF($C$8=$D$8,'Gen. Prima Directa'!I43/'Gen. Prima Directa'!$AQ43,'Gen. Prima Directa'!I43/'Gen. Prima Directa'!I$49),"")</f>
        <v>-3.0914148819338456E-4</v>
      </c>
      <c r="J43" s="64" t="str">
        <f>IFERROR(IF($C$8=$D$8,'Gen. Prima Directa'!J43/'Gen. Prima Directa'!$AQ43,'Gen. Prima Directa'!J43/'Gen. Prima Directa'!J$49),"")</f>
        <v/>
      </c>
      <c r="K43" s="64">
        <f>IFERROR(IF($C$8=$D$8,'Gen. Prima Directa'!K43/'Gen. Prima Directa'!$AQ43,'Gen. Prima Directa'!K43/'Gen. Prima Directa'!K$49),"")</f>
        <v>5.1395309666588354E-2</v>
      </c>
      <c r="L43" s="64" t="str">
        <f>IFERROR(IF($C$8=$D$8,'Gen. Prima Directa'!L43/'Gen. Prima Directa'!$AQ43,'Gen. Prima Directa'!L43/'Gen. Prima Directa'!L$49),"")</f>
        <v/>
      </c>
      <c r="M43" s="64" t="str">
        <f>IFERROR(IF($C$8=$D$8,'Gen. Prima Directa'!M43/'Gen. Prima Directa'!$AQ43,'Gen. Prima Directa'!M43/'Gen. Prima Directa'!M$49),"")</f>
        <v/>
      </c>
      <c r="N43" s="64" t="str">
        <f>IFERROR(IF($C$8=$D$8,'Gen. Prima Directa'!N43/'Gen. Prima Directa'!$AQ43,'Gen. Prima Directa'!N43/'Gen. Prima Directa'!N$49),"")</f>
        <v/>
      </c>
      <c r="O43" s="64" t="str">
        <f>IFERROR(IF($C$8=$D$8,'Gen. Prima Directa'!O43/'Gen. Prima Directa'!$AQ43,'Gen. Prima Directa'!O43/'Gen. Prima Directa'!O$49),"")</f>
        <v/>
      </c>
      <c r="P43" s="64" t="str">
        <f>IFERROR(IF($C$8=$D$8,'Gen. Prima Directa'!P43/'Gen. Prima Directa'!$AQ43,'Gen. Prima Directa'!P43/'Gen. Prima Directa'!P$49),"")</f>
        <v/>
      </c>
      <c r="Q43" s="64">
        <f>IFERROR(IF($C$8=$D$8,'Gen. Prima Directa'!Q43/'Gen. Prima Directa'!$AQ43,'Gen. Prima Directa'!Q43/'Gen. Prima Directa'!Q$49),"")</f>
        <v>0.28737172697990682</v>
      </c>
      <c r="R43" s="64" t="str">
        <f>IFERROR(IF($C$8=$D$8,'Gen. Prima Directa'!R43/'Gen. Prima Directa'!$AQ43,'Gen. Prima Directa'!R43/'Gen. Prima Directa'!R$49),"")</f>
        <v/>
      </c>
      <c r="S43" s="64">
        <f>IFERROR(IF($C$8=$D$8,'Gen. Prima Directa'!S43/'Gen. Prima Directa'!$AQ43,'Gen. Prima Directa'!S43/'Gen. Prima Directa'!S$49),"")</f>
        <v>1.1820795452932091E-2</v>
      </c>
      <c r="T43" s="64" t="str">
        <f>IFERROR(IF($C$8=$D$8,'Gen. Prima Directa'!T43/'Gen. Prima Directa'!$AQ43,'Gen. Prima Directa'!T43/'Gen. Prima Directa'!T$49),"")</f>
        <v/>
      </c>
      <c r="U43" s="64">
        <f>IFERROR(IF($C$8=$D$8,'Gen. Prima Directa'!U43/'Gen. Prima Directa'!$AQ43,'Gen. Prima Directa'!U43/'Gen. Prima Directa'!U$49),"")</f>
        <v>5.9129695018094201E-3</v>
      </c>
      <c r="V43" s="64" t="str">
        <f>IFERROR(IF($C$8=$D$8,'Gen. Prima Directa'!V43/'Gen. Prima Directa'!$AQ43,'Gen. Prima Directa'!V43/'Gen. Prima Directa'!V$49),"")</f>
        <v/>
      </c>
      <c r="W43" s="64" t="str">
        <f>IFERROR(IF($C$8=$D$8,'Gen. Prima Directa'!W43/'Gen. Prima Directa'!$AQ43,'Gen. Prima Directa'!W43/'Gen. Prima Directa'!W$49),"")</f>
        <v/>
      </c>
      <c r="X43" s="64" t="str">
        <f>IFERROR(IF($C$8=$D$8,'Gen. Prima Directa'!X43/'Gen. Prima Directa'!$AQ43,'Gen. Prima Directa'!X43/'Gen. Prima Directa'!X$49),"")</f>
        <v/>
      </c>
      <c r="Y43" s="64">
        <f>IFERROR(IF($C$8=$D$8,'Gen. Prima Directa'!Y43/'Gen. Prima Directa'!$AQ43,'Gen. Prima Directa'!Y43/'Gen. Prima Directa'!Y$49),"")</f>
        <v>2.426699030169426E-3</v>
      </c>
      <c r="Z43" s="64" t="str">
        <f>IFERROR(IF($C$8=$D$8,'Gen. Prima Directa'!Z43/'Gen. Prima Directa'!$AQ43,'Gen. Prima Directa'!Z43/'Gen. Prima Directa'!Z$49),"")</f>
        <v/>
      </c>
      <c r="AA43" s="64">
        <f>IFERROR(IF($C$8=$D$8,'Gen. Prima Directa'!AA43/'Gen. Prima Directa'!$AQ43,'Gen. Prima Directa'!AA43/'Gen. Prima Directa'!AA$49),"")</f>
        <v>3.2017898429036315E-3</v>
      </c>
      <c r="AB43" s="64" t="str">
        <f>IFERROR(IF($C$8=$D$8,'Gen. Prima Directa'!AB43/'Gen. Prima Directa'!$AQ43,'Gen. Prima Directa'!AB43/'Gen. Prima Directa'!AB$49),"")</f>
        <v/>
      </c>
      <c r="AC43" s="64" t="str">
        <f>IFERROR(IF($C$8=$D$8,'Gen. Prima Directa'!AC43/'Gen. Prima Directa'!$AQ43,'Gen. Prima Directa'!AC43/'Gen. Prima Directa'!AC$49),"")</f>
        <v/>
      </c>
      <c r="AD43" s="64" t="str">
        <f>IFERROR(IF($C$8=$D$8,'Gen. Prima Directa'!AD43/'Gen. Prima Directa'!$AQ43,'Gen. Prima Directa'!AD43/'Gen. Prima Directa'!AD$49),"")</f>
        <v/>
      </c>
      <c r="AE43" s="64" t="str">
        <f>IFERROR(IF($C$8=$D$8,'Gen. Prima Directa'!AE43/'Gen. Prima Directa'!$AQ43,'Gen. Prima Directa'!AE43/'Gen. Prima Directa'!AE$49),"")</f>
        <v/>
      </c>
      <c r="AF43" s="64" t="str">
        <f>IFERROR(IF($C$8=$D$8,'Gen. Prima Directa'!AF43/'Gen. Prima Directa'!$AQ43,'Gen. Prima Directa'!AF43/'Gen. Prima Directa'!AF$49),"")</f>
        <v/>
      </c>
      <c r="AG43" s="64">
        <f>IFERROR(IF($C$8=$D$8,'Gen. Prima Directa'!AG43/'Gen. Prima Directa'!$AQ43,'Gen. Prima Directa'!AG43/'Gen. Prima Directa'!AG$49),"")</f>
        <v>0.1685325249080846</v>
      </c>
      <c r="AH43" s="64" t="str">
        <f>IFERROR(IF($C$8=$D$8,'Gen. Prima Directa'!AH43/'Gen. Prima Directa'!$AQ43,'Gen. Prima Directa'!AH43/'Gen. Prima Directa'!AH$49),"")</f>
        <v/>
      </c>
      <c r="AI43" s="64">
        <f>IFERROR(IF($C$8=$D$8,'Gen. Prima Directa'!AI43/'Gen. Prima Directa'!$AQ43,'Gen. Prima Directa'!AI43/'Gen. Prima Directa'!AI$49),"")</f>
        <v>7.5837145461832914E-2</v>
      </c>
      <c r="AJ43" s="64" t="str">
        <f>IFERROR(IF($C$8=$D$8,'Gen. Prima Directa'!AJ43/'Gen. Prima Directa'!$AQ43,'Gen. Prima Directa'!AJ43/'Gen. Prima Directa'!AJ$49),"")</f>
        <v/>
      </c>
      <c r="AK43" s="64" t="str">
        <f>IFERROR(IF($C$8=$D$8,'Gen. Prima Directa'!AK43/'Gen. Prima Directa'!$AQ43,'Gen. Prima Directa'!AK43/'Gen. Prima Directa'!AK$49),"")</f>
        <v/>
      </c>
      <c r="AL43" s="64" t="str">
        <f>IFERROR(IF($C$8=$D$8,'Gen. Prima Directa'!AL43/'Gen. Prima Directa'!$AQ43,'Gen. Prima Directa'!AL43/'Gen. Prima Directa'!AL$49),"")</f>
        <v/>
      </c>
      <c r="AM43" s="64" t="str">
        <f>IFERROR(IF($C$8=$D$8,'Gen. Prima Directa'!AM43/'Gen. Prima Directa'!$AQ43,'Gen. Prima Directa'!AM43/'Gen. Prima Directa'!AM$49),"")</f>
        <v/>
      </c>
      <c r="AN43" s="64" t="str">
        <f>IFERROR(IF($C$8=$D$8,'Gen. Prima Directa'!AN43/'Gen. Prima Directa'!$AQ43,'Gen. Prima Directa'!AN43/'Gen. Prima Directa'!AN$49),"")</f>
        <v/>
      </c>
      <c r="AO43" s="64" t="str">
        <f>IFERROR(IF($C$8=$D$8,'Gen. Prima Directa'!AO43/'Gen. Prima Directa'!$AQ43,'Gen. Prima Directa'!AO43/'Gen. Prima Directa'!AO$49),"")</f>
        <v/>
      </c>
      <c r="AP43" s="64" t="str">
        <f>IFERROR(IF($C$8=$D$8,'Gen. Prima Directa'!AP43/'Gen. Prima Directa'!$AQ43,'Gen. Prima Directa'!AP43/'Gen. Prima Directa'!AP$49),"")</f>
        <v/>
      </c>
      <c r="AQ43" s="64">
        <f>IFERROR(IF($C$8=$D$8,'Gen. Prima Directa'!AQ43/'Gen. Prima Directa'!$AQ43,'Gen. Prima Directa'!AQ43/'Gen. Prima Directa'!AQ$49),"")</f>
        <v>1</v>
      </c>
    </row>
    <row r="44" spans="2:43" x14ac:dyDescent="0.2">
      <c r="B44" s="62" t="str">
        <f>'Datos Generales'!B281</f>
        <v>33. Seguro de Cesantía</v>
      </c>
      <c r="C44" s="64" t="str">
        <f>IFERROR(IF($C$8=$D$8,'Gen. Prima Directa'!C44/'Gen. Prima Directa'!$AQ44,'Gen. Prima Directa'!C44/'Gen. Prima Directa'!C$49),"")</f>
        <v/>
      </c>
      <c r="D44" s="64" t="str">
        <f>IFERROR(IF($C$8=$D$8,'Gen. Prima Directa'!D44/'Gen. Prima Directa'!$AQ44,'Gen. Prima Directa'!D44/'Gen. Prima Directa'!D$49),"")</f>
        <v/>
      </c>
      <c r="E44" s="64">
        <f>IFERROR(IF($C$8=$D$8,'Gen. Prima Directa'!E44/'Gen. Prima Directa'!$AQ44,'Gen. Prima Directa'!E44/'Gen. Prima Directa'!E$49),"")</f>
        <v>0.33238068108524871</v>
      </c>
      <c r="F44" s="64">
        <f>IFERROR(IF($C$8=$D$8,'Gen. Prima Directa'!F44/'Gen. Prima Directa'!$AQ44,'Gen. Prima Directa'!F44/'Gen. Prima Directa'!F$49),"")</f>
        <v>0.45316499201653371</v>
      </c>
      <c r="G44" s="64" t="str">
        <f>IFERROR(IF($C$8=$D$8,'Gen. Prima Directa'!G44/'Gen. Prima Directa'!$AQ44,'Gen. Prima Directa'!G44/'Gen. Prima Directa'!G$49),"")</f>
        <v/>
      </c>
      <c r="H44" s="64">
        <f>IFERROR(IF($C$8=$D$8,'Gen. Prima Directa'!H44/'Gen. Prima Directa'!$AQ44,'Gen. Prima Directa'!H44/'Gen. Prima Directa'!H$49),"")</f>
        <v>4.7387682854134851E-4</v>
      </c>
      <c r="I44" s="64">
        <f>IFERROR(IF($C$8=$D$8,'Gen. Prima Directa'!I44/'Gen. Prima Directa'!$AQ44,'Gen. Prima Directa'!I44/'Gen. Prima Directa'!I$49),"")</f>
        <v>0.11488620944207868</v>
      </c>
      <c r="J44" s="64" t="str">
        <f>IFERROR(IF($C$8=$D$8,'Gen. Prima Directa'!J44/'Gen. Prima Directa'!$AQ44,'Gen. Prima Directa'!J44/'Gen. Prima Directa'!J$49),"")</f>
        <v/>
      </c>
      <c r="K44" s="64">
        <f>IFERROR(IF($C$8=$D$8,'Gen. Prima Directa'!K44/'Gen. Prima Directa'!$AQ44,'Gen. Prima Directa'!K44/'Gen. Prima Directa'!K$49),"")</f>
        <v>7.341132385015596E-3</v>
      </c>
      <c r="L44" s="64" t="str">
        <f>IFERROR(IF($C$8=$D$8,'Gen. Prima Directa'!L44/'Gen. Prima Directa'!$AQ44,'Gen. Prima Directa'!L44/'Gen. Prima Directa'!L$49),"")</f>
        <v/>
      </c>
      <c r="M44" s="64" t="str">
        <f>IFERROR(IF($C$8=$D$8,'Gen. Prima Directa'!M44/'Gen. Prima Directa'!$AQ44,'Gen. Prima Directa'!M44/'Gen. Prima Directa'!M$49),"")</f>
        <v/>
      </c>
      <c r="N44" s="64" t="str">
        <f>IFERROR(IF($C$8=$D$8,'Gen. Prima Directa'!N44/'Gen. Prima Directa'!$AQ44,'Gen. Prima Directa'!N44/'Gen. Prima Directa'!N$49),"")</f>
        <v/>
      </c>
      <c r="O44" s="64" t="str">
        <f>IFERROR(IF($C$8=$D$8,'Gen. Prima Directa'!O44/'Gen. Prima Directa'!$AQ44,'Gen. Prima Directa'!O44/'Gen. Prima Directa'!O$49),"")</f>
        <v/>
      </c>
      <c r="P44" s="64" t="str">
        <f>IFERROR(IF($C$8=$D$8,'Gen. Prima Directa'!P44/'Gen. Prima Directa'!$AQ44,'Gen. Prima Directa'!P44/'Gen. Prima Directa'!P$49),"")</f>
        <v/>
      </c>
      <c r="Q44" s="64">
        <f>IFERROR(IF($C$8=$D$8,'Gen. Prima Directa'!Q44/'Gen. Prima Directa'!$AQ44,'Gen. Prima Directa'!Q44/'Gen. Prima Directa'!Q$49),"")</f>
        <v>1.1552263042659355E-2</v>
      </c>
      <c r="R44" s="64">
        <f>IFERROR(IF($C$8=$D$8,'Gen. Prima Directa'!R44/'Gen. Prima Directa'!$AQ44,'Gen. Prima Directa'!R44/'Gen. Prima Directa'!R$49),"")</f>
        <v>4.9750387100020766E-4</v>
      </c>
      <c r="S44" s="64" t="str">
        <f>IFERROR(IF($C$8=$D$8,'Gen. Prima Directa'!S44/'Gen. Prima Directa'!$AQ44,'Gen. Prima Directa'!S44/'Gen. Prima Directa'!S$49),"")</f>
        <v/>
      </c>
      <c r="T44" s="64" t="str">
        <f>IFERROR(IF($C$8=$D$8,'Gen. Prima Directa'!T44/'Gen. Prima Directa'!$AQ44,'Gen. Prima Directa'!T44/'Gen. Prima Directa'!T$49),"")</f>
        <v/>
      </c>
      <c r="U44" s="64">
        <f>IFERROR(IF($C$8=$D$8,'Gen. Prima Directa'!U44/'Gen. Prima Directa'!$AQ44,'Gen. Prima Directa'!U44/'Gen. Prima Directa'!U$49),"")</f>
        <v>-2.3267565048464135E-3</v>
      </c>
      <c r="V44" s="64">
        <f>IFERROR(IF($C$8=$D$8,'Gen. Prima Directa'!V44/'Gen. Prima Directa'!$AQ44,'Gen. Prima Directa'!V44/'Gen. Prima Directa'!V$49),"")</f>
        <v>2.0813568879360219E-3</v>
      </c>
      <c r="W44" s="64" t="str">
        <f>IFERROR(IF($C$8=$D$8,'Gen. Prima Directa'!W44/'Gen. Prima Directa'!$AQ44,'Gen. Prima Directa'!W44/'Gen. Prima Directa'!W$49),"")</f>
        <v/>
      </c>
      <c r="X44" s="64" t="str">
        <f>IFERROR(IF($C$8=$D$8,'Gen. Prima Directa'!X44/'Gen. Prima Directa'!$AQ44,'Gen. Prima Directa'!X44/'Gen. Prima Directa'!X$49),"")</f>
        <v/>
      </c>
      <c r="Y44" s="64" t="str">
        <f>IFERROR(IF($C$8=$D$8,'Gen. Prima Directa'!Y44/'Gen. Prima Directa'!$AQ44,'Gen. Prima Directa'!Y44/'Gen. Prima Directa'!Y$49),"")</f>
        <v/>
      </c>
      <c r="Z44" s="64" t="str">
        <f>IFERROR(IF($C$8=$D$8,'Gen. Prima Directa'!Z44/'Gen. Prima Directa'!$AQ44,'Gen. Prima Directa'!Z44/'Gen. Prima Directa'!Z$49),"")</f>
        <v/>
      </c>
      <c r="AA44" s="64">
        <f>IFERROR(IF($C$8=$D$8,'Gen. Prima Directa'!AA44/'Gen. Prima Directa'!$AQ44,'Gen. Prima Directa'!AA44/'Gen. Prima Directa'!AA$49),"")</f>
        <v>1.8394456615876195E-4</v>
      </c>
      <c r="AB44" s="64">
        <f>IFERROR(IF($C$8=$D$8,'Gen. Prima Directa'!AB44/'Gen. Prima Directa'!$AQ44,'Gen. Prima Directa'!AB44/'Gen. Prima Directa'!AB$49),"")</f>
        <v>2.0475615580943453E-3</v>
      </c>
      <c r="AC44" s="64" t="str">
        <f>IFERROR(IF($C$8=$D$8,'Gen. Prima Directa'!AC44/'Gen. Prima Directa'!$AQ44,'Gen. Prima Directa'!AC44/'Gen. Prima Directa'!AC$49),"")</f>
        <v/>
      </c>
      <c r="AD44" s="64" t="str">
        <f>IFERROR(IF($C$8=$D$8,'Gen. Prima Directa'!AD44/'Gen. Prima Directa'!$AQ44,'Gen. Prima Directa'!AD44/'Gen. Prima Directa'!AD$49),"")</f>
        <v/>
      </c>
      <c r="AE44" s="64" t="str">
        <f>IFERROR(IF($C$8=$D$8,'Gen. Prima Directa'!AE44/'Gen. Prima Directa'!$AQ44,'Gen. Prima Directa'!AE44/'Gen. Prima Directa'!AE$49),"")</f>
        <v/>
      </c>
      <c r="AF44" s="64" t="str">
        <f>IFERROR(IF($C$8=$D$8,'Gen. Prima Directa'!AF44/'Gen. Prima Directa'!$AQ44,'Gen. Prima Directa'!AF44/'Gen. Prima Directa'!AF$49),"")</f>
        <v/>
      </c>
      <c r="AG44" s="64">
        <f>IFERROR(IF($C$8=$D$8,'Gen. Prima Directa'!AG44/'Gen. Prima Directa'!$AQ44,'Gen. Prima Directa'!AG44/'Gen. Prima Directa'!AG$49),"")</f>
        <v>2.2362735913544915E-2</v>
      </c>
      <c r="AH44" s="64" t="str">
        <f>IFERROR(IF($C$8=$D$8,'Gen. Prima Directa'!AH44/'Gen. Prima Directa'!$AQ44,'Gen. Prima Directa'!AH44/'Gen. Prima Directa'!AH$49),"")</f>
        <v/>
      </c>
      <c r="AI44" s="64">
        <f>IFERROR(IF($C$8=$D$8,'Gen. Prima Directa'!AI44/'Gen. Prima Directa'!$AQ44,'Gen. Prima Directa'!AI44/'Gen. Prima Directa'!AI$49),"")</f>
        <v>2.1746775205588667E-3</v>
      </c>
      <c r="AJ44" s="64">
        <f>IFERROR(IF($C$8=$D$8,'Gen. Prima Directa'!AJ44/'Gen. Prima Directa'!$AQ44,'Gen. Prima Directa'!AJ44/'Gen. Prima Directa'!AJ$49),"")</f>
        <v>5.3179821387475922E-2</v>
      </c>
      <c r="AK44" s="64" t="str">
        <f>IFERROR(IF($C$8=$D$8,'Gen. Prima Directa'!AK44/'Gen. Prima Directa'!$AQ44,'Gen. Prima Directa'!AK44/'Gen. Prima Directa'!AK$49),"")</f>
        <v/>
      </c>
      <c r="AL44" s="64" t="str">
        <f>IFERROR(IF($C$8=$D$8,'Gen. Prima Directa'!AL44/'Gen. Prima Directa'!$AQ44,'Gen. Prima Directa'!AL44/'Gen. Prima Directa'!AL$49),"")</f>
        <v/>
      </c>
      <c r="AM44" s="64" t="str">
        <f>IFERROR(IF($C$8=$D$8,'Gen. Prima Directa'!AM44/'Gen. Prima Directa'!$AQ44,'Gen. Prima Directa'!AM44/'Gen. Prima Directa'!AM$49),"")</f>
        <v/>
      </c>
      <c r="AN44" s="64" t="str">
        <f>IFERROR(IF($C$8=$D$8,'Gen. Prima Directa'!AN44/'Gen. Prima Directa'!$AQ44,'Gen. Prima Directa'!AN44/'Gen. Prima Directa'!AN$49),"")</f>
        <v/>
      </c>
      <c r="AO44" s="64" t="str">
        <f>IFERROR(IF($C$8=$D$8,'Gen. Prima Directa'!AO44/'Gen. Prima Directa'!$AQ44,'Gen. Prima Directa'!AO44/'Gen. Prima Directa'!AO$49),"")</f>
        <v/>
      </c>
      <c r="AP44" s="64" t="str">
        <f>IFERROR(IF($C$8=$D$8,'Gen. Prima Directa'!AP44/'Gen. Prima Directa'!$AQ44,'Gen. Prima Directa'!AP44/'Gen. Prima Directa'!AP$49),"")</f>
        <v/>
      </c>
      <c r="AQ44" s="64">
        <f>IFERROR(IF($C$8=$D$8,'Gen. Prima Directa'!AQ44/'Gen. Prima Directa'!$AQ44,'Gen. Prima Directa'!AQ44/'Gen. Prima Directa'!AQ$49),"")</f>
        <v>1</v>
      </c>
    </row>
    <row r="45" spans="2:43" x14ac:dyDescent="0.2">
      <c r="B45" s="62" t="str">
        <f>'Datos Generales'!B282</f>
        <v>34. Seguro de Título</v>
      </c>
      <c r="C45" s="64" t="str">
        <f>IFERROR(IF($C$8=$D$8,'Gen. Prima Directa'!C45/'Gen. Prima Directa'!$AQ45,'Gen. Prima Directa'!C45/'Gen. Prima Directa'!C$49),"")</f>
        <v/>
      </c>
      <c r="D45" s="64" t="str">
        <f>IFERROR(IF($C$8=$D$8,'Gen. Prima Directa'!D45/'Gen. Prima Directa'!$AQ45,'Gen. Prima Directa'!D45/'Gen. Prima Directa'!D$49),"")</f>
        <v/>
      </c>
      <c r="E45" s="64" t="str">
        <f>IFERROR(IF($C$8=$D$8,'Gen. Prima Directa'!E45/'Gen. Prima Directa'!$AQ45,'Gen. Prima Directa'!E45/'Gen. Prima Directa'!E$49),"")</f>
        <v/>
      </c>
      <c r="F45" s="64" t="str">
        <f>IFERROR(IF($C$8=$D$8,'Gen. Prima Directa'!F45/'Gen. Prima Directa'!$AQ45,'Gen. Prima Directa'!F45/'Gen. Prima Directa'!F$49),"")</f>
        <v/>
      </c>
      <c r="G45" s="64" t="str">
        <f>IFERROR(IF($C$8=$D$8,'Gen. Prima Directa'!G45/'Gen. Prima Directa'!$AQ45,'Gen. Prima Directa'!G45/'Gen. Prima Directa'!G$49),"")</f>
        <v/>
      </c>
      <c r="H45" s="64" t="str">
        <f>IFERROR(IF($C$8=$D$8,'Gen. Prima Directa'!H45/'Gen. Prima Directa'!$AQ45,'Gen. Prima Directa'!H45/'Gen. Prima Directa'!H$49),"")</f>
        <v/>
      </c>
      <c r="I45" s="64" t="str">
        <f>IFERROR(IF($C$8=$D$8,'Gen. Prima Directa'!I45/'Gen. Prima Directa'!$AQ45,'Gen. Prima Directa'!I45/'Gen. Prima Directa'!I$49),"")</f>
        <v/>
      </c>
      <c r="J45" s="64" t="str">
        <f>IFERROR(IF($C$8=$D$8,'Gen. Prima Directa'!J45/'Gen. Prima Directa'!$AQ45,'Gen. Prima Directa'!J45/'Gen. Prima Directa'!J$49),"")</f>
        <v/>
      </c>
      <c r="K45" s="64" t="str">
        <f>IFERROR(IF($C$8=$D$8,'Gen. Prima Directa'!K45/'Gen. Prima Directa'!$AQ45,'Gen. Prima Directa'!K45/'Gen. Prima Directa'!K$49),"")</f>
        <v/>
      </c>
      <c r="L45" s="64" t="str">
        <f>IFERROR(IF($C$8=$D$8,'Gen. Prima Directa'!L45/'Gen. Prima Directa'!$AQ45,'Gen. Prima Directa'!L45/'Gen. Prima Directa'!L$49),"")</f>
        <v/>
      </c>
      <c r="M45" s="64" t="str">
        <f>IFERROR(IF($C$8=$D$8,'Gen. Prima Directa'!M45/'Gen. Prima Directa'!$AQ45,'Gen. Prima Directa'!M45/'Gen. Prima Directa'!M$49),"")</f>
        <v/>
      </c>
      <c r="N45" s="64" t="str">
        <f>IFERROR(IF($C$8=$D$8,'Gen. Prima Directa'!N45/'Gen. Prima Directa'!$AQ45,'Gen. Prima Directa'!N45/'Gen. Prima Directa'!N$49),"")</f>
        <v/>
      </c>
      <c r="O45" s="64" t="str">
        <f>IFERROR(IF($C$8=$D$8,'Gen. Prima Directa'!O45/'Gen. Prima Directa'!$AQ45,'Gen. Prima Directa'!O45/'Gen. Prima Directa'!O$49),"")</f>
        <v/>
      </c>
      <c r="P45" s="64" t="str">
        <f>IFERROR(IF($C$8=$D$8,'Gen. Prima Directa'!P45/'Gen. Prima Directa'!$AQ45,'Gen. Prima Directa'!P45/'Gen. Prima Directa'!P$49),"")</f>
        <v/>
      </c>
      <c r="Q45" s="64">
        <f>IFERROR(IF($C$8=$D$8,'Gen. Prima Directa'!Q45/'Gen. Prima Directa'!$AQ45,'Gen. Prima Directa'!Q45/'Gen. Prima Directa'!Q$49),"")</f>
        <v>1</v>
      </c>
      <c r="R45" s="64" t="str">
        <f>IFERROR(IF($C$8=$D$8,'Gen. Prima Directa'!R45/'Gen. Prima Directa'!$AQ45,'Gen. Prima Directa'!R45/'Gen. Prima Directa'!R$49),"")</f>
        <v/>
      </c>
      <c r="S45" s="64" t="str">
        <f>IFERROR(IF($C$8=$D$8,'Gen. Prima Directa'!S45/'Gen. Prima Directa'!$AQ45,'Gen. Prima Directa'!S45/'Gen. Prima Directa'!S$49),"")</f>
        <v/>
      </c>
      <c r="T45" s="64" t="str">
        <f>IFERROR(IF($C$8=$D$8,'Gen. Prima Directa'!T45/'Gen. Prima Directa'!$AQ45,'Gen. Prima Directa'!T45/'Gen. Prima Directa'!T$49),"")</f>
        <v/>
      </c>
      <c r="U45" s="64" t="str">
        <f>IFERROR(IF($C$8=$D$8,'Gen. Prima Directa'!U45/'Gen. Prima Directa'!$AQ45,'Gen. Prima Directa'!U45/'Gen. Prima Directa'!U$49),"")</f>
        <v/>
      </c>
      <c r="V45" s="64" t="str">
        <f>IFERROR(IF($C$8=$D$8,'Gen. Prima Directa'!V45/'Gen. Prima Directa'!$AQ45,'Gen. Prima Directa'!V45/'Gen. Prima Directa'!V$49),"")</f>
        <v/>
      </c>
      <c r="W45" s="64" t="str">
        <f>IFERROR(IF($C$8=$D$8,'Gen. Prima Directa'!W45/'Gen. Prima Directa'!$AQ45,'Gen. Prima Directa'!W45/'Gen. Prima Directa'!W$49),"")</f>
        <v/>
      </c>
      <c r="X45" s="64" t="str">
        <f>IFERROR(IF($C$8=$D$8,'Gen. Prima Directa'!X45/'Gen. Prima Directa'!$AQ45,'Gen. Prima Directa'!X45/'Gen. Prima Directa'!X$49),"")</f>
        <v/>
      </c>
      <c r="Y45" s="64" t="str">
        <f>IFERROR(IF($C$8=$D$8,'Gen. Prima Directa'!Y45/'Gen. Prima Directa'!$AQ45,'Gen. Prima Directa'!Y45/'Gen. Prima Directa'!Y$49),"")</f>
        <v/>
      </c>
      <c r="Z45" s="64" t="str">
        <f>IFERROR(IF($C$8=$D$8,'Gen. Prima Directa'!Z45/'Gen. Prima Directa'!$AQ45,'Gen. Prima Directa'!Z45/'Gen. Prima Directa'!Z$49),"")</f>
        <v/>
      </c>
      <c r="AA45" s="64" t="str">
        <f>IFERROR(IF($C$8=$D$8,'Gen. Prima Directa'!AA45/'Gen. Prima Directa'!$AQ45,'Gen. Prima Directa'!AA45/'Gen. Prima Directa'!AA$49),"")</f>
        <v/>
      </c>
      <c r="AB45" s="64" t="str">
        <f>IFERROR(IF($C$8=$D$8,'Gen. Prima Directa'!AB45/'Gen. Prima Directa'!$AQ45,'Gen. Prima Directa'!AB45/'Gen. Prima Directa'!AB$49),"")</f>
        <v/>
      </c>
      <c r="AC45" s="64" t="str">
        <f>IFERROR(IF($C$8=$D$8,'Gen. Prima Directa'!AC45/'Gen. Prima Directa'!$AQ45,'Gen. Prima Directa'!AC45/'Gen. Prima Directa'!AC$49),"")</f>
        <v/>
      </c>
      <c r="AD45" s="64" t="str">
        <f>IFERROR(IF($C$8=$D$8,'Gen. Prima Directa'!AD45/'Gen. Prima Directa'!$AQ45,'Gen. Prima Directa'!AD45/'Gen. Prima Directa'!AD$49),"")</f>
        <v/>
      </c>
      <c r="AE45" s="64" t="str">
        <f>IFERROR(IF($C$8=$D$8,'Gen. Prima Directa'!AE45/'Gen. Prima Directa'!$AQ45,'Gen. Prima Directa'!AE45/'Gen. Prima Directa'!AE$49),"")</f>
        <v/>
      </c>
      <c r="AF45" s="64" t="str">
        <f>IFERROR(IF($C$8=$D$8,'Gen. Prima Directa'!AF45/'Gen. Prima Directa'!$AQ45,'Gen. Prima Directa'!AF45/'Gen. Prima Directa'!AF$49),"")</f>
        <v/>
      </c>
      <c r="AG45" s="64" t="str">
        <f>IFERROR(IF($C$8=$D$8,'Gen. Prima Directa'!AG45/'Gen. Prima Directa'!$AQ45,'Gen. Prima Directa'!AG45/'Gen. Prima Directa'!AG$49),"")</f>
        <v/>
      </c>
      <c r="AH45" s="64" t="str">
        <f>IFERROR(IF($C$8=$D$8,'Gen. Prima Directa'!AH45/'Gen. Prima Directa'!$AQ45,'Gen. Prima Directa'!AH45/'Gen. Prima Directa'!AH$49),"")</f>
        <v/>
      </c>
      <c r="AI45" s="64" t="str">
        <f>IFERROR(IF($C$8=$D$8,'Gen. Prima Directa'!AI45/'Gen. Prima Directa'!$AQ45,'Gen. Prima Directa'!AI45/'Gen. Prima Directa'!AI$49),"")</f>
        <v/>
      </c>
      <c r="AJ45" s="64" t="str">
        <f>IFERROR(IF($C$8=$D$8,'Gen. Prima Directa'!AJ45/'Gen. Prima Directa'!$AQ45,'Gen. Prima Directa'!AJ45/'Gen. Prima Directa'!AJ$49),"")</f>
        <v/>
      </c>
      <c r="AK45" s="64" t="str">
        <f>IFERROR(IF($C$8=$D$8,'Gen. Prima Directa'!AK45/'Gen. Prima Directa'!$AQ45,'Gen. Prima Directa'!AK45/'Gen. Prima Directa'!AK$49),"")</f>
        <v/>
      </c>
      <c r="AL45" s="64" t="str">
        <f>IFERROR(IF($C$8=$D$8,'Gen. Prima Directa'!AL45/'Gen. Prima Directa'!$AQ45,'Gen. Prima Directa'!AL45/'Gen. Prima Directa'!AL$49),"")</f>
        <v/>
      </c>
      <c r="AM45" s="64" t="str">
        <f>IFERROR(IF($C$8=$D$8,'Gen. Prima Directa'!AM45/'Gen. Prima Directa'!$AQ45,'Gen. Prima Directa'!AM45/'Gen. Prima Directa'!AM$49),"")</f>
        <v/>
      </c>
      <c r="AN45" s="64" t="str">
        <f>IFERROR(IF($C$8=$D$8,'Gen. Prima Directa'!AN45/'Gen. Prima Directa'!$AQ45,'Gen. Prima Directa'!AN45/'Gen. Prima Directa'!AN$49),"")</f>
        <v/>
      </c>
      <c r="AO45" s="64" t="str">
        <f>IFERROR(IF($C$8=$D$8,'Gen. Prima Directa'!AO45/'Gen. Prima Directa'!$AQ45,'Gen. Prima Directa'!AO45/'Gen. Prima Directa'!AO$49),"")</f>
        <v/>
      </c>
      <c r="AP45" s="64" t="str">
        <f>IFERROR(IF($C$8=$D$8,'Gen. Prima Directa'!AP45/'Gen. Prima Directa'!$AQ45,'Gen. Prima Directa'!AP45/'Gen. Prima Directa'!AP$49),"")</f>
        <v/>
      </c>
      <c r="AQ45" s="64">
        <f>IFERROR(IF($C$8=$D$8,'Gen. Prima Directa'!AQ45/'Gen. Prima Directa'!$AQ45,'Gen. Prima Directa'!AQ45/'Gen. Prima Directa'!AQ$49),"")</f>
        <v>1</v>
      </c>
    </row>
    <row r="46" spans="2:43" x14ac:dyDescent="0.2">
      <c r="B46" s="62" t="str">
        <f>'Datos Generales'!B283</f>
        <v>35. Seguro Agrícola</v>
      </c>
      <c r="C46" s="64" t="str">
        <f>IFERROR(IF($C$8=$D$8,'Gen. Prima Directa'!C46/'Gen. Prima Directa'!$AQ46,'Gen. Prima Directa'!C46/'Gen. Prima Directa'!C$49),"")</f>
        <v/>
      </c>
      <c r="D46" s="64" t="str">
        <f>IFERROR(IF($C$8=$D$8,'Gen. Prima Directa'!D46/'Gen. Prima Directa'!$AQ46,'Gen. Prima Directa'!D46/'Gen. Prima Directa'!D$49),"")</f>
        <v/>
      </c>
      <c r="E46" s="64" t="str">
        <f>IFERROR(IF($C$8=$D$8,'Gen. Prima Directa'!E46/'Gen. Prima Directa'!$AQ46,'Gen. Prima Directa'!E46/'Gen. Prima Directa'!E$49),"")</f>
        <v/>
      </c>
      <c r="F46" s="64" t="str">
        <f>IFERROR(IF($C$8=$D$8,'Gen. Prima Directa'!F46/'Gen. Prima Directa'!$AQ46,'Gen. Prima Directa'!F46/'Gen. Prima Directa'!F$49),"")</f>
        <v/>
      </c>
      <c r="G46" s="64" t="str">
        <f>IFERROR(IF($C$8=$D$8,'Gen. Prima Directa'!G46/'Gen. Prima Directa'!$AQ46,'Gen. Prima Directa'!G46/'Gen. Prima Directa'!G$49),"")</f>
        <v/>
      </c>
      <c r="H46" s="64" t="str">
        <f>IFERROR(IF($C$8=$D$8,'Gen. Prima Directa'!H46/'Gen. Prima Directa'!$AQ46,'Gen. Prima Directa'!H46/'Gen. Prima Directa'!H$49),"")</f>
        <v/>
      </c>
      <c r="I46" s="64" t="str">
        <f>IFERROR(IF($C$8=$D$8,'Gen. Prima Directa'!I46/'Gen. Prima Directa'!$AQ46,'Gen. Prima Directa'!I46/'Gen. Prima Directa'!I$49),"")</f>
        <v/>
      </c>
      <c r="J46" s="64" t="str">
        <f>IFERROR(IF($C$8=$D$8,'Gen. Prima Directa'!J46/'Gen. Prima Directa'!$AQ46,'Gen. Prima Directa'!J46/'Gen. Prima Directa'!J$49),"")</f>
        <v/>
      </c>
      <c r="K46" s="64" t="str">
        <f>IFERROR(IF($C$8=$D$8,'Gen. Prima Directa'!K46/'Gen. Prima Directa'!$AQ46,'Gen. Prima Directa'!K46/'Gen. Prima Directa'!K$49),"")</f>
        <v/>
      </c>
      <c r="L46" s="64" t="str">
        <f>IFERROR(IF($C$8=$D$8,'Gen. Prima Directa'!L46/'Gen. Prima Directa'!$AQ46,'Gen. Prima Directa'!L46/'Gen. Prima Directa'!L$49),"")</f>
        <v/>
      </c>
      <c r="M46" s="64" t="str">
        <f>IFERROR(IF($C$8=$D$8,'Gen. Prima Directa'!M46/'Gen. Prima Directa'!$AQ46,'Gen. Prima Directa'!M46/'Gen. Prima Directa'!M$49),"")</f>
        <v/>
      </c>
      <c r="N46" s="64" t="str">
        <f>IFERROR(IF($C$8=$D$8,'Gen. Prima Directa'!N46/'Gen. Prima Directa'!$AQ46,'Gen. Prima Directa'!N46/'Gen. Prima Directa'!N$49),"")</f>
        <v/>
      </c>
      <c r="O46" s="64" t="str">
        <f>IFERROR(IF($C$8=$D$8,'Gen. Prima Directa'!O46/'Gen. Prima Directa'!$AQ46,'Gen. Prima Directa'!O46/'Gen. Prima Directa'!O$49),"")</f>
        <v/>
      </c>
      <c r="P46" s="64" t="str">
        <f>IFERROR(IF($C$8=$D$8,'Gen. Prima Directa'!P46/'Gen. Prima Directa'!$AQ46,'Gen. Prima Directa'!P46/'Gen. Prima Directa'!P$49),"")</f>
        <v/>
      </c>
      <c r="Q46" s="64">
        <f>IFERROR(IF($C$8=$D$8,'Gen. Prima Directa'!Q46/'Gen. Prima Directa'!$AQ46,'Gen. Prima Directa'!Q46/'Gen. Prima Directa'!Q$49),"")</f>
        <v>0.63130619984315084</v>
      </c>
      <c r="R46" s="64" t="str">
        <f>IFERROR(IF($C$8=$D$8,'Gen. Prima Directa'!R46/'Gen. Prima Directa'!$AQ46,'Gen. Prima Directa'!R46/'Gen. Prima Directa'!R$49),"")</f>
        <v/>
      </c>
      <c r="S46" s="64" t="str">
        <f>IFERROR(IF($C$8=$D$8,'Gen. Prima Directa'!S46/'Gen. Prima Directa'!$AQ46,'Gen. Prima Directa'!S46/'Gen. Prima Directa'!S$49),"")</f>
        <v/>
      </c>
      <c r="T46" s="64" t="str">
        <f>IFERROR(IF($C$8=$D$8,'Gen. Prima Directa'!T46/'Gen. Prima Directa'!$AQ46,'Gen. Prima Directa'!T46/'Gen. Prima Directa'!T$49),"")</f>
        <v/>
      </c>
      <c r="U46" s="64" t="str">
        <f>IFERROR(IF($C$8=$D$8,'Gen. Prima Directa'!U46/'Gen. Prima Directa'!$AQ46,'Gen. Prima Directa'!U46/'Gen. Prima Directa'!U$49),"")</f>
        <v/>
      </c>
      <c r="V46" s="64" t="str">
        <f>IFERROR(IF($C$8=$D$8,'Gen. Prima Directa'!V46/'Gen. Prima Directa'!$AQ46,'Gen. Prima Directa'!V46/'Gen. Prima Directa'!V$49),"")</f>
        <v/>
      </c>
      <c r="W46" s="64" t="str">
        <f>IFERROR(IF($C$8=$D$8,'Gen. Prima Directa'!W46/'Gen. Prima Directa'!$AQ46,'Gen. Prima Directa'!W46/'Gen. Prima Directa'!W$49),"")</f>
        <v/>
      </c>
      <c r="X46" s="64" t="str">
        <f>IFERROR(IF($C$8=$D$8,'Gen. Prima Directa'!X46/'Gen. Prima Directa'!$AQ46,'Gen. Prima Directa'!X46/'Gen. Prima Directa'!X$49),"")</f>
        <v/>
      </c>
      <c r="Y46" s="64" t="str">
        <f>IFERROR(IF($C$8=$D$8,'Gen. Prima Directa'!Y46/'Gen. Prima Directa'!$AQ46,'Gen. Prima Directa'!Y46/'Gen. Prima Directa'!Y$49),"")</f>
        <v/>
      </c>
      <c r="Z46" s="64" t="str">
        <f>IFERROR(IF($C$8=$D$8,'Gen. Prima Directa'!Z46/'Gen. Prima Directa'!$AQ46,'Gen. Prima Directa'!Z46/'Gen. Prima Directa'!Z$49),"")</f>
        <v/>
      </c>
      <c r="AA46" s="64" t="str">
        <f>IFERROR(IF($C$8=$D$8,'Gen. Prima Directa'!AA46/'Gen. Prima Directa'!$AQ46,'Gen. Prima Directa'!AA46/'Gen. Prima Directa'!AA$49),"")</f>
        <v/>
      </c>
      <c r="AB46" s="64" t="str">
        <f>IFERROR(IF($C$8=$D$8,'Gen. Prima Directa'!AB46/'Gen. Prima Directa'!$AQ46,'Gen. Prima Directa'!AB46/'Gen. Prima Directa'!AB$49),"")</f>
        <v/>
      </c>
      <c r="AC46" s="64" t="str">
        <f>IFERROR(IF($C$8=$D$8,'Gen. Prima Directa'!AC46/'Gen. Prima Directa'!$AQ46,'Gen. Prima Directa'!AC46/'Gen. Prima Directa'!AC$49),"")</f>
        <v/>
      </c>
      <c r="AD46" s="64" t="str">
        <f>IFERROR(IF($C$8=$D$8,'Gen. Prima Directa'!AD46/'Gen. Prima Directa'!$AQ46,'Gen. Prima Directa'!AD46/'Gen. Prima Directa'!AD$49),"")</f>
        <v/>
      </c>
      <c r="AE46" s="64" t="str">
        <f>IFERROR(IF($C$8=$D$8,'Gen. Prima Directa'!AE46/'Gen. Prima Directa'!$AQ46,'Gen. Prima Directa'!AE46/'Gen. Prima Directa'!AE$49),"")</f>
        <v/>
      </c>
      <c r="AF46" s="64" t="str">
        <f>IFERROR(IF($C$8=$D$8,'Gen. Prima Directa'!AF46/'Gen. Prima Directa'!$AQ46,'Gen. Prima Directa'!AF46/'Gen. Prima Directa'!AF$49),"")</f>
        <v/>
      </c>
      <c r="AG46" s="64">
        <f>IFERROR(IF($C$8=$D$8,'Gen. Prima Directa'!AG46/'Gen. Prima Directa'!$AQ46,'Gen. Prima Directa'!AG46/'Gen. Prima Directa'!AG$49),"")</f>
        <v>0.36869380015684927</v>
      </c>
      <c r="AH46" s="64" t="str">
        <f>IFERROR(IF($C$8=$D$8,'Gen. Prima Directa'!AH46/'Gen. Prima Directa'!$AQ46,'Gen. Prima Directa'!AH46/'Gen. Prima Directa'!AH$49),"")</f>
        <v/>
      </c>
      <c r="AI46" s="64" t="str">
        <f>IFERROR(IF($C$8=$D$8,'Gen. Prima Directa'!AI46/'Gen. Prima Directa'!$AQ46,'Gen. Prima Directa'!AI46/'Gen. Prima Directa'!AI$49),"")</f>
        <v/>
      </c>
      <c r="AJ46" s="64" t="str">
        <f>IFERROR(IF($C$8=$D$8,'Gen. Prima Directa'!AJ46/'Gen. Prima Directa'!$AQ46,'Gen. Prima Directa'!AJ46/'Gen. Prima Directa'!AJ$49),"")</f>
        <v/>
      </c>
      <c r="AK46" s="64" t="str">
        <f>IFERROR(IF($C$8=$D$8,'Gen. Prima Directa'!AK46/'Gen. Prima Directa'!$AQ46,'Gen. Prima Directa'!AK46/'Gen. Prima Directa'!AK$49),"")</f>
        <v/>
      </c>
      <c r="AL46" s="64" t="str">
        <f>IFERROR(IF($C$8=$D$8,'Gen. Prima Directa'!AL46/'Gen. Prima Directa'!$AQ46,'Gen. Prima Directa'!AL46/'Gen. Prima Directa'!AL$49),"")</f>
        <v/>
      </c>
      <c r="AM46" s="64" t="str">
        <f>IFERROR(IF($C$8=$D$8,'Gen. Prima Directa'!AM46/'Gen. Prima Directa'!$AQ46,'Gen. Prima Directa'!AM46/'Gen. Prima Directa'!AM$49),"")</f>
        <v/>
      </c>
      <c r="AN46" s="64" t="str">
        <f>IFERROR(IF($C$8=$D$8,'Gen. Prima Directa'!AN46/'Gen. Prima Directa'!$AQ46,'Gen. Prima Directa'!AN46/'Gen. Prima Directa'!AN$49),"")</f>
        <v/>
      </c>
      <c r="AO46" s="64" t="str">
        <f>IFERROR(IF($C$8=$D$8,'Gen. Prima Directa'!AO46/'Gen. Prima Directa'!$AQ46,'Gen. Prima Directa'!AO46/'Gen. Prima Directa'!AO$49),"")</f>
        <v/>
      </c>
      <c r="AP46" s="64" t="str">
        <f>IFERROR(IF($C$8=$D$8,'Gen. Prima Directa'!AP46/'Gen. Prima Directa'!$AQ46,'Gen. Prima Directa'!AP46/'Gen. Prima Directa'!AP$49),"")</f>
        <v/>
      </c>
      <c r="AQ46" s="64">
        <f>IFERROR(IF($C$8=$D$8,'Gen. Prima Directa'!AQ46/'Gen. Prima Directa'!$AQ46,'Gen. Prima Directa'!AQ46/'Gen. Prima Directa'!AQ$49),"")</f>
        <v>1</v>
      </c>
    </row>
    <row r="47" spans="2:43" x14ac:dyDescent="0.2">
      <c r="B47" s="62" t="str">
        <f>'Datos Generales'!B284</f>
        <v>36. Seguro de Asistencia</v>
      </c>
      <c r="C47" s="64" t="str">
        <f>IFERROR(IF($C$8=$D$8,'Gen. Prima Directa'!C47/'Gen. Prima Directa'!$AQ47,'Gen. Prima Directa'!C47/'Gen. Prima Directa'!C$49),"")</f>
        <v/>
      </c>
      <c r="D47" s="64" t="str">
        <f>IFERROR(IF($C$8=$D$8,'Gen. Prima Directa'!D47/'Gen. Prima Directa'!$AQ47,'Gen. Prima Directa'!D47/'Gen. Prima Directa'!D$49),"")</f>
        <v/>
      </c>
      <c r="E47" s="64">
        <f>IFERROR(IF($C$8=$D$8,'Gen. Prima Directa'!E47/'Gen. Prima Directa'!$AQ47,'Gen. Prima Directa'!E47/'Gen. Prima Directa'!E$49),"")</f>
        <v>0.12964229237412103</v>
      </c>
      <c r="F47" s="64" t="str">
        <f>IFERROR(IF($C$8=$D$8,'Gen. Prima Directa'!F47/'Gen. Prima Directa'!$AQ47,'Gen. Prima Directa'!F47/'Gen. Prima Directa'!F$49),"")</f>
        <v/>
      </c>
      <c r="G47" s="64" t="str">
        <f>IFERROR(IF($C$8=$D$8,'Gen. Prima Directa'!G47/'Gen. Prima Directa'!$AQ47,'Gen. Prima Directa'!G47/'Gen. Prima Directa'!G$49),"")</f>
        <v/>
      </c>
      <c r="H47" s="64">
        <f>IFERROR(IF($C$8=$D$8,'Gen. Prima Directa'!H47/'Gen. Prima Directa'!$AQ47,'Gen. Prima Directa'!H47/'Gen. Prima Directa'!H$49),"")</f>
        <v>0.15050799344208171</v>
      </c>
      <c r="I47" s="64">
        <f>IFERROR(IF($C$8=$D$8,'Gen. Prima Directa'!I47/'Gen. Prima Directa'!$AQ47,'Gen. Prima Directa'!I47/'Gen. Prima Directa'!I$49),"")</f>
        <v>2.2007353760091494E-2</v>
      </c>
      <c r="J47" s="64" t="str">
        <f>IFERROR(IF($C$8=$D$8,'Gen. Prima Directa'!J47/'Gen. Prima Directa'!$AQ47,'Gen. Prima Directa'!J47/'Gen. Prima Directa'!J$49),"")</f>
        <v/>
      </c>
      <c r="K47" s="64">
        <f>IFERROR(IF($C$8=$D$8,'Gen. Prima Directa'!K47/'Gen. Prima Directa'!$AQ47,'Gen. Prima Directa'!K47/'Gen. Prima Directa'!K$49),"")</f>
        <v>6.9568609455440966E-2</v>
      </c>
      <c r="L47" s="64">
        <f>IFERROR(IF($C$8=$D$8,'Gen. Prima Directa'!L47/'Gen. Prima Directa'!$AQ47,'Gen. Prima Directa'!L47/'Gen. Prima Directa'!L$49),"")</f>
        <v>1.5553542046730331E-5</v>
      </c>
      <c r="M47" s="64" t="str">
        <f>IFERROR(IF($C$8=$D$8,'Gen. Prima Directa'!M47/'Gen. Prima Directa'!$AQ47,'Gen. Prima Directa'!M47/'Gen. Prima Directa'!M$49),"")</f>
        <v/>
      </c>
      <c r="N47" s="64" t="str">
        <f>IFERROR(IF($C$8=$D$8,'Gen. Prima Directa'!N47/'Gen. Prima Directa'!$AQ47,'Gen. Prima Directa'!N47/'Gen. Prima Directa'!N$49),"")</f>
        <v/>
      </c>
      <c r="O47" s="64">
        <f>IFERROR(IF($C$8=$D$8,'Gen. Prima Directa'!O47/'Gen. Prima Directa'!$AQ47,'Gen. Prima Directa'!O47/'Gen. Prima Directa'!O$49),"")</f>
        <v>1.6302836773069167E-4</v>
      </c>
      <c r="P47" s="64" t="str">
        <f>IFERROR(IF($C$8=$D$8,'Gen. Prima Directa'!P47/'Gen. Prima Directa'!$AQ47,'Gen. Prima Directa'!P47/'Gen. Prima Directa'!P$49),"")</f>
        <v/>
      </c>
      <c r="Q47" s="64">
        <f>IFERROR(IF($C$8=$D$8,'Gen. Prima Directa'!Q47/'Gen. Prima Directa'!$AQ47,'Gen. Prima Directa'!Q47/'Gen. Prima Directa'!Q$49),"")</f>
        <v>0.17472202017124108</v>
      </c>
      <c r="R47" s="64" t="str">
        <f>IFERROR(IF($C$8=$D$8,'Gen. Prima Directa'!R47/'Gen. Prima Directa'!$AQ47,'Gen. Prima Directa'!R47/'Gen. Prima Directa'!R$49),"")</f>
        <v/>
      </c>
      <c r="S47" s="64">
        <f>IFERROR(IF($C$8=$D$8,'Gen. Prima Directa'!S47/'Gen. Prima Directa'!$AQ47,'Gen. Prima Directa'!S47/'Gen. Prima Directa'!S$49),"")</f>
        <v>1.2832239836072477E-3</v>
      </c>
      <c r="T47" s="64" t="str">
        <f>IFERROR(IF($C$8=$D$8,'Gen. Prima Directa'!T47/'Gen. Prima Directa'!$AQ47,'Gen. Prima Directa'!T47/'Gen. Prima Directa'!T$49),"")</f>
        <v/>
      </c>
      <c r="U47" s="64">
        <f>IFERROR(IF($C$8=$D$8,'Gen. Prima Directa'!U47/'Gen. Prima Directa'!$AQ47,'Gen. Prima Directa'!U47/'Gen. Prima Directa'!U$49),"")</f>
        <v>7.3282046001473838E-2</v>
      </c>
      <c r="V47" s="64" t="str">
        <f>IFERROR(IF($C$8=$D$8,'Gen. Prima Directa'!V47/'Gen. Prima Directa'!$AQ47,'Gen. Prima Directa'!V47/'Gen. Prima Directa'!V$49),"")</f>
        <v/>
      </c>
      <c r="W47" s="64">
        <f>IFERROR(IF($C$8=$D$8,'Gen. Prima Directa'!W47/'Gen. Prima Directa'!$AQ47,'Gen. Prima Directa'!W47/'Gen. Prima Directa'!W$49),"")</f>
        <v>6.8004172890448683E-5</v>
      </c>
      <c r="X47" s="64" t="str">
        <f>IFERROR(IF($C$8=$D$8,'Gen. Prima Directa'!X47/'Gen. Prima Directa'!$AQ47,'Gen. Prima Directa'!X47/'Gen. Prima Directa'!X$49),"")</f>
        <v/>
      </c>
      <c r="Y47" s="64">
        <f>IFERROR(IF($C$8=$D$8,'Gen. Prima Directa'!Y47/'Gen. Prima Directa'!$AQ47,'Gen. Prima Directa'!Y47/'Gen. Prima Directa'!Y$49),"")</f>
        <v>4.9198010554383871E-3</v>
      </c>
      <c r="Z47" s="64">
        <f>IFERROR(IF($C$8=$D$8,'Gen. Prima Directa'!Z47/'Gen. Prima Directa'!$AQ47,'Gen. Prima Directa'!Z47/'Gen. Prima Directa'!Z$49),"")</f>
        <v>7.515846164343265E-2</v>
      </c>
      <c r="AA47" s="64">
        <f>IFERROR(IF($C$8=$D$8,'Gen. Prima Directa'!AA47/'Gen. Prima Directa'!$AQ47,'Gen. Prima Directa'!AA47/'Gen. Prima Directa'!AA$49),"")</f>
        <v>1.1205929691405237E-2</v>
      </c>
      <c r="AB47" s="64" t="str">
        <f>IFERROR(IF($C$8=$D$8,'Gen. Prima Directa'!AB47/'Gen. Prima Directa'!$AQ47,'Gen. Prima Directa'!AB47/'Gen. Prima Directa'!AB$49),"")</f>
        <v/>
      </c>
      <c r="AC47" s="64" t="str">
        <f>IFERROR(IF($C$8=$D$8,'Gen. Prima Directa'!AC47/'Gen. Prima Directa'!$AQ47,'Gen. Prima Directa'!AC47/'Gen. Prima Directa'!AC$49),"")</f>
        <v/>
      </c>
      <c r="AD47" s="64">
        <f>IFERROR(IF($C$8=$D$8,'Gen. Prima Directa'!AD47/'Gen. Prima Directa'!$AQ47,'Gen. Prima Directa'!AD47/'Gen. Prima Directa'!AD$49),"")</f>
        <v>0.12010944698302721</v>
      </c>
      <c r="AE47" s="64" t="str">
        <f>IFERROR(IF($C$8=$D$8,'Gen. Prima Directa'!AE47/'Gen. Prima Directa'!$AQ47,'Gen. Prima Directa'!AE47/'Gen. Prima Directa'!AE$49),"")</f>
        <v/>
      </c>
      <c r="AF47" s="64" t="str">
        <f>IFERROR(IF($C$8=$D$8,'Gen. Prima Directa'!AF47/'Gen. Prima Directa'!$AQ47,'Gen. Prima Directa'!AF47/'Gen. Prima Directa'!AF$49),"")</f>
        <v/>
      </c>
      <c r="AG47" s="64">
        <f>IFERROR(IF($C$8=$D$8,'Gen. Prima Directa'!AG47/'Gen. Prima Directa'!$AQ47,'Gen. Prima Directa'!AG47/'Gen. Prima Directa'!AG$49),"")</f>
        <v>0.14470322990303558</v>
      </c>
      <c r="AH47" s="64">
        <f>IFERROR(IF($C$8=$D$8,'Gen. Prima Directa'!AH47/'Gen. Prima Directa'!$AQ47,'Gen. Prima Directa'!AH47/'Gen. Prima Directa'!AH$49),"")</f>
        <v>2.1829453027338019E-3</v>
      </c>
      <c r="AI47" s="64">
        <f>IFERROR(IF($C$8=$D$8,'Gen. Prima Directa'!AI47/'Gen. Prima Directa'!$AQ47,'Gen. Prima Directa'!AI47/'Gen. Prima Directa'!AI$49),"")</f>
        <v>1.7090277412748885E-2</v>
      </c>
      <c r="AJ47" s="64">
        <f>IFERROR(IF($C$8=$D$8,'Gen. Prima Directa'!AJ47/'Gen. Prima Directa'!$AQ47,'Gen. Prima Directa'!AJ47/'Gen. Prima Directa'!AJ$49),"")</f>
        <v>3.3697827374529177E-3</v>
      </c>
      <c r="AK47" s="64" t="str">
        <f>IFERROR(IF($C$8=$D$8,'Gen. Prima Directa'!AK47/'Gen. Prima Directa'!$AQ47,'Gen. Prima Directa'!AK47/'Gen. Prima Directa'!AK$49),"")</f>
        <v/>
      </c>
      <c r="AL47" s="64" t="str">
        <f>IFERROR(IF($C$8=$D$8,'Gen. Prima Directa'!AL47/'Gen. Prima Directa'!$AQ47,'Gen. Prima Directa'!AL47/'Gen. Prima Directa'!AL$49),"")</f>
        <v/>
      </c>
      <c r="AM47" s="64" t="str">
        <f>IFERROR(IF($C$8=$D$8,'Gen. Prima Directa'!AM47/'Gen. Prima Directa'!$AQ47,'Gen. Prima Directa'!AM47/'Gen. Prima Directa'!AM$49),"")</f>
        <v/>
      </c>
      <c r="AN47" s="64" t="str">
        <f>IFERROR(IF($C$8=$D$8,'Gen. Prima Directa'!AN47/'Gen. Prima Directa'!$AQ47,'Gen. Prima Directa'!AN47/'Gen. Prima Directa'!AN$49),"")</f>
        <v/>
      </c>
      <c r="AO47" s="64" t="str">
        <f>IFERROR(IF($C$8=$D$8,'Gen. Prima Directa'!AO47/'Gen. Prima Directa'!$AQ47,'Gen. Prima Directa'!AO47/'Gen. Prima Directa'!AO$49),"")</f>
        <v/>
      </c>
      <c r="AP47" s="64" t="str">
        <f>IFERROR(IF($C$8=$D$8,'Gen. Prima Directa'!AP47/'Gen. Prima Directa'!$AQ47,'Gen. Prima Directa'!AP47/'Gen. Prima Directa'!AP$49),"")</f>
        <v/>
      </c>
      <c r="AQ47" s="64">
        <f>IFERROR(IF($C$8=$D$8,'Gen. Prima Directa'!AQ47/'Gen. Prima Directa'!$AQ47,'Gen. Prima Directa'!AQ47/'Gen. Prima Directa'!AQ$49),"")</f>
        <v>1</v>
      </c>
    </row>
    <row r="48" spans="2:43" x14ac:dyDescent="0.2">
      <c r="B48" s="62" t="str">
        <f>'Datos Generales'!B285</f>
        <v>50. Otros Seguros</v>
      </c>
      <c r="C48" s="64">
        <f>IFERROR(IF($C$8=$D$8,'Gen. Prima Directa'!C48/'Gen. Prima Directa'!$AQ48,'Gen. Prima Directa'!C48/'Gen. Prima Directa'!C$49),"")</f>
        <v>0.1500972298926504</v>
      </c>
      <c r="D48" s="64" t="str">
        <f>IFERROR(IF($C$8=$D$8,'Gen. Prima Directa'!D48/'Gen. Prima Directa'!$AQ48,'Gen. Prima Directa'!D48/'Gen. Prima Directa'!D$49),"")</f>
        <v/>
      </c>
      <c r="E48" s="64">
        <f>IFERROR(IF($C$8=$D$8,'Gen. Prima Directa'!E48/'Gen. Prima Directa'!$AQ48,'Gen. Prima Directa'!E48/'Gen. Prima Directa'!E$49),"")</f>
        <v>0.18123905455264488</v>
      </c>
      <c r="F48" s="64">
        <f>IFERROR(IF($C$8=$D$8,'Gen. Prima Directa'!F48/'Gen. Prima Directa'!$AQ48,'Gen. Prima Directa'!F48/'Gen. Prima Directa'!F$49),"")</f>
        <v>4.2873407813278303E-3</v>
      </c>
      <c r="G48" s="64" t="str">
        <f>IFERROR(IF($C$8=$D$8,'Gen. Prima Directa'!G48/'Gen. Prima Directa'!$AQ48,'Gen. Prima Directa'!G48/'Gen. Prima Directa'!G$49),"")</f>
        <v/>
      </c>
      <c r="H48" s="64">
        <f>IFERROR(IF($C$8=$D$8,'Gen. Prima Directa'!H48/'Gen. Prima Directa'!$AQ48,'Gen. Prima Directa'!H48/'Gen. Prima Directa'!H$49),"")</f>
        <v>1.8222733280898041E-4</v>
      </c>
      <c r="I48" s="64">
        <f>IFERROR(IF($C$8=$D$8,'Gen. Prima Directa'!I48/'Gen. Prima Directa'!$AQ48,'Gen. Prima Directa'!I48/'Gen. Prima Directa'!I$49),"")</f>
        <v>-0.15995734227378147</v>
      </c>
      <c r="J48" s="64" t="str">
        <f>IFERROR(IF($C$8=$D$8,'Gen. Prima Directa'!J48/'Gen. Prima Directa'!$AQ48,'Gen. Prima Directa'!J48/'Gen. Prima Directa'!J$49),"")</f>
        <v/>
      </c>
      <c r="K48" s="64">
        <f>IFERROR(IF($C$8=$D$8,'Gen. Prima Directa'!K48/'Gen. Prima Directa'!$AQ48,'Gen. Prima Directa'!K48/'Gen. Prima Directa'!K$49),"")</f>
        <v>2.4714591851706783E-2</v>
      </c>
      <c r="L48" s="64">
        <f>IFERROR(IF($C$8=$D$8,'Gen. Prima Directa'!L48/'Gen. Prima Directa'!$AQ48,'Gen. Prima Directa'!L48/'Gen. Prima Directa'!L$49),"")</f>
        <v>-3.0226909632245563E-5</v>
      </c>
      <c r="M48" s="64" t="str">
        <f>IFERROR(IF($C$8=$D$8,'Gen. Prima Directa'!M48/'Gen. Prima Directa'!$AQ48,'Gen. Prima Directa'!M48/'Gen. Prima Directa'!M$49),"")</f>
        <v/>
      </c>
      <c r="N48" s="64">
        <f>IFERROR(IF($C$8=$D$8,'Gen. Prima Directa'!N48/'Gen. Prima Directa'!$AQ48,'Gen. Prima Directa'!N48/'Gen. Prima Directa'!N$49),"")</f>
        <v>6.4289803015008293E-2</v>
      </c>
      <c r="O48" s="64">
        <f>IFERROR(IF($C$8=$D$8,'Gen. Prima Directa'!O48/'Gen. Prima Directa'!$AQ48,'Gen. Prima Directa'!O48/'Gen. Prima Directa'!O$49),"")</f>
        <v>1.2915234299481921E-2</v>
      </c>
      <c r="P48" s="64" t="str">
        <f>IFERROR(IF($C$8=$D$8,'Gen. Prima Directa'!P48/'Gen. Prima Directa'!$AQ48,'Gen. Prima Directa'!P48/'Gen. Prima Directa'!P$49),"")</f>
        <v/>
      </c>
      <c r="Q48" s="64">
        <f>IFERROR(IF($C$8=$D$8,'Gen. Prima Directa'!Q48/'Gen. Prima Directa'!$AQ48,'Gen. Prima Directa'!Q48/'Gen. Prima Directa'!Q$49),"")</f>
        <v>7.3930770301305609E-3</v>
      </c>
      <c r="R48" s="64">
        <f>IFERROR(IF($C$8=$D$8,'Gen. Prima Directa'!R48/'Gen. Prima Directa'!$AQ48,'Gen. Prima Directa'!R48/'Gen. Prima Directa'!R$49),"")</f>
        <v>2.7505700606238457E-3</v>
      </c>
      <c r="S48" s="64">
        <f>IFERROR(IF($C$8=$D$8,'Gen. Prima Directa'!S48/'Gen. Prima Directa'!$AQ48,'Gen. Prima Directa'!S48/'Gen. Prima Directa'!S$49),"")</f>
        <v>0.13387033852249605</v>
      </c>
      <c r="T48" s="64" t="str">
        <f>IFERROR(IF($C$8=$D$8,'Gen. Prima Directa'!T48/'Gen. Prima Directa'!$AQ48,'Gen. Prima Directa'!T48/'Gen. Prima Directa'!T$49),"")</f>
        <v/>
      </c>
      <c r="U48" s="64">
        <f>IFERROR(IF($C$8=$D$8,'Gen. Prima Directa'!U48/'Gen. Prima Directa'!$AQ48,'Gen. Prima Directa'!U48/'Gen. Prima Directa'!U$49),"")</f>
        <v>-1.375166956446172E-3</v>
      </c>
      <c r="V48" s="64">
        <f>IFERROR(IF($C$8=$D$8,'Gen. Prima Directa'!V48/'Gen. Prima Directa'!$AQ48,'Gen. Prima Directa'!V48/'Gen. Prima Directa'!V$49),"")</f>
        <v>6.8105005765153285E-4</v>
      </c>
      <c r="W48" s="64">
        <f>IFERROR(IF($C$8=$D$8,'Gen. Prima Directa'!W48/'Gen. Prima Directa'!$AQ48,'Gen. Prima Directa'!W48/'Gen. Prima Directa'!W$49),"")</f>
        <v>7.0482147546362089E-2</v>
      </c>
      <c r="X48" s="64" t="str">
        <f>IFERROR(IF($C$8=$D$8,'Gen. Prima Directa'!X48/'Gen. Prima Directa'!$AQ48,'Gen. Prima Directa'!X48/'Gen. Prima Directa'!X$49),"")</f>
        <v/>
      </c>
      <c r="Y48" s="64">
        <f>IFERROR(IF($C$8=$D$8,'Gen. Prima Directa'!Y48/'Gen. Prima Directa'!$AQ48,'Gen. Prima Directa'!Y48/'Gen. Prima Directa'!Y$49),"")</f>
        <v>3.1147885785103041E-4</v>
      </c>
      <c r="Z48" s="64">
        <f>IFERROR(IF($C$8=$D$8,'Gen. Prima Directa'!Z48/'Gen. Prima Directa'!$AQ48,'Gen. Prima Directa'!Z48/'Gen. Prima Directa'!Z$49),"")</f>
        <v>1.5538520732826235E-4</v>
      </c>
      <c r="AA48" s="64">
        <f>IFERROR(IF($C$8=$D$8,'Gen. Prima Directa'!AA48/'Gen. Prima Directa'!$AQ48,'Gen. Prima Directa'!AA48/'Gen. Prima Directa'!AA$49),"")</f>
        <v>0.10073141249718984</v>
      </c>
      <c r="AB48" s="64" t="str">
        <f>IFERROR(IF($C$8=$D$8,'Gen. Prima Directa'!AB48/'Gen. Prima Directa'!$AQ48,'Gen. Prima Directa'!AB48/'Gen. Prima Directa'!AB$49),"")</f>
        <v/>
      </c>
      <c r="AC48" s="64" t="str">
        <f>IFERROR(IF($C$8=$D$8,'Gen. Prima Directa'!AC48/'Gen. Prima Directa'!$AQ48,'Gen. Prima Directa'!AC48/'Gen. Prima Directa'!AC$49),"")</f>
        <v/>
      </c>
      <c r="AD48" s="64">
        <f>IFERROR(IF($C$8=$D$8,'Gen. Prima Directa'!AD48/'Gen. Prima Directa'!$AQ48,'Gen. Prima Directa'!AD48/'Gen. Prima Directa'!AD$49),"")</f>
        <v>5.3365766387550542E-2</v>
      </c>
      <c r="AE48" s="64" t="str">
        <f>IFERROR(IF($C$8=$D$8,'Gen. Prima Directa'!AE48/'Gen. Prima Directa'!$AQ48,'Gen. Prima Directa'!AE48/'Gen. Prima Directa'!AE$49),"")</f>
        <v/>
      </c>
      <c r="AF48" s="64" t="str">
        <f>IFERROR(IF($C$8=$D$8,'Gen. Prima Directa'!AF48/'Gen. Prima Directa'!$AQ48,'Gen. Prima Directa'!AF48/'Gen. Prima Directa'!AF$49),"")</f>
        <v/>
      </c>
      <c r="AG48" s="64">
        <f>IFERROR(IF($C$8=$D$8,'Gen. Prima Directa'!AG48/'Gen. Prima Directa'!$AQ48,'Gen. Prima Directa'!AG48/'Gen. Prima Directa'!AG$49),"")</f>
        <v>5.7896418048235844E-2</v>
      </c>
      <c r="AH48" s="64">
        <f>IFERROR(IF($C$8=$D$8,'Gen. Prima Directa'!AH48/'Gen. Prima Directa'!$AQ48,'Gen. Prima Directa'!AH48/'Gen. Prima Directa'!AH$49),"")</f>
        <v>1.8645988731659981E-2</v>
      </c>
      <c r="AI48" s="64">
        <f>IFERROR(IF($C$8=$D$8,'Gen. Prima Directa'!AI48/'Gen. Prima Directa'!$AQ48,'Gen. Prima Directa'!AI48/'Gen. Prima Directa'!AI$49),"")</f>
        <v>7.5032320752851558E-2</v>
      </c>
      <c r="AJ48" s="64">
        <f>IFERROR(IF($C$8=$D$8,'Gen. Prima Directa'!AJ48/'Gen. Prima Directa'!$AQ48,'Gen. Prima Directa'!AJ48/'Gen. Prima Directa'!AJ$49),"")</f>
        <v>0.20232130071429966</v>
      </c>
      <c r="AK48" s="64" t="str">
        <f>IFERROR(IF($C$8=$D$8,'Gen. Prima Directa'!AK48/'Gen. Prima Directa'!$AQ48,'Gen. Prima Directa'!AK48/'Gen. Prima Directa'!AK$49),"")</f>
        <v/>
      </c>
      <c r="AL48" s="64" t="str">
        <f>IFERROR(IF($C$8=$D$8,'Gen. Prima Directa'!AL48/'Gen. Prima Directa'!$AQ48,'Gen. Prima Directa'!AL48/'Gen. Prima Directa'!AL$49),"")</f>
        <v/>
      </c>
      <c r="AM48" s="64" t="str">
        <f>IFERROR(IF($C$8=$D$8,'Gen. Prima Directa'!AM48/'Gen. Prima Directa'!$AQ48,'Gen. Prima Directa'!AM48/'Gen. Prima Directa'!AM$49),"")</f>
        <v/>
      </c>
      <c r="AN48" s="64" t="str">
        <f>IFERROR(IF($C$8=$D$8,'Gen. Prima Directa'!AN48/'Gen. Prima Directa'!$AQ48,'Gen. Prima Directa'!AN48/'Gen. Prima Directa'!AN$49),"")</f>
        <v/>
      </c>
      <c r="AO48" s="64" t="str">
        <f>IFERROR(IF($C$8=$D$8,'Gen. Prima Directa'!AO48/'Gen. Prima Directa'!$AQ48,'Gen. Prima Directa'!AO48/'Gen. Prima Directa'!AO$49),"")</f>
        <v/>
      </c>
      <c r="AP48" s="64" t="str">
        <f>IFERROR(IF($C$8=$D$8,'Gen. Prima Directa'!AP48/'Gen. Prima Directa'!$AQ48,'Gen. Prima Directa'!AP48/'Gen. Prima Directa'!AP$49),"")</f>
        <v/>
      </c>
      <c r="AQ48" s="64">
        <f>IFERROR(IF($C$8=$D$8,'Gen. Prima Directa'!AQ48/'Gen. Prima Directa'!$AQ48,'Gen. Prima Directa'!AQ48/'Gen. Prima Directa'!AQ$49),"")</f>
        <v>1</v>
      </c>
    </row>
    <row r="49" spans="2:43" x14ac:dyDescent="0.2">
      <c r="B49" s="65" t="s">
        <v>284</v>
      </c>
      <c r="C49" s="68">
        <f>IFERROR(IF($C$8=$D$8,'Gen. Prima Directa'!C49/'Gen. Prima Directa'!$AQ49,'Gen. Prima Directa'!C49/'Gen. Prima Directa'!C$49),"")</f>
        <v>2.7568353489063582E-3</v>
      </c>
      <c r="D49" s="68">
        <f>IFERROR(IF($C$8=$D$8,'Gen. Prima Directa'!D49/'Gen. Prima Directa'!$AQ49,'Gen. Prima Directa'!D49/'Gen. Prima Directa'!D$49),"")</f>
        <v>8.6518309834802791E-3</v>
      </c>
      <c r="E49" s="68">
        <f>IFERROR(IF($C$8=$D$8,'Gen. Prima Directa'!E49/'Gen. Prima Directa'!$AQ49,'Gen. Prima Directa'!E49/'Gen. Prima Directa'!E$49),"")</f>
        <v>0.13648069451487094</v>
      </c>
      <c r="F49" s="68">
        <f>IFERROR(IF($C$8=$D$8,'Gen. Prima Directa'!F49/'Gen. Prima Directa'!$AQ49,'Gen. Prima Directa'!F49/'Gen. Prima Directa'!F$49),"")</f>
        <v>3.9864006235206105E-2</v>
      </c>
      <c r="G49" s="68">
        <f>IFERROR(IF($C$8=$D$8,'Gen. Prima Directa'!G49/'Gen. Prima Directa'!$AQ49,'Gen. Prima Directa'!G49/'Gen. Prima Directa'!G$49),"")</f>
        <v>1.3606297351808161E-3</v>
      </c>
      <c r="H49" s="68">
        <f>IFERROR(IF($C$8=$D$8,'Gen. Prima Directa'!H49/'Gen. Prima Directa'!$AQ49,'Gen. Prima Directa'!H49/'Gen. Prima Directa'!H$49),"")</f>
        <v>5.1988280236263673E-2</v>
      </c>
      <c r="I49" s="68">
        <f>IFERROR(IF($C$8=$D$8,'Gen. Prima Directa'!I49/'Gen. Prima Directa'!$AQ49,'Gen. Prima Directa'!I49/'Gen. Prima Directa'!I$49),"")</f>
        <v>7.531308499283848E-2</v>
      </c>
      <c r="J49" s="68">
        <f>IFERROR(IF($C$8=$D$8,'Gen. Prima Directa'!J49/'Gen. Prima Directa'!$AQ49,'Gen. Prima Directa'!J49/'Gen. Prima Directa'!J$49),"")</f>
        <v>4.6603576658492728E-3</v>
      </c>
      <c r="K49" s="68">
        <f>IFERROR(IF($C$8=$D$8,'Gen. Prima Directa'!K49/'Gen. Prima Directa'!$AQ49,'Gen. Prima Directa'!K49/'Gen. Prima Directa'!K$49),"")</f>
        <v>2.9688672607437076E-2</v>
      </c>
      <c r="L49" s="68">
        <f>IFERROR(IF($C$8=$D$8,'Gen. Prima Directa'!L49/'Gen. Prima Directa'!$AQ49,'Gen. Prima Directa'!L49/'Gen. Prima Directa'!L$49),"")</f>
        <v>4.6939891602842398E-3</v>
      </c>
      <c r="M49" s="68">
        <f>IFERROR(IF($C$8=$D$8,'Gen. Prima Directa'!M49/'Gen. Prima Directa'!$AQ49,'Gen. Prima Directa'!M49/'Gen. Prima Directa'!M$49),"")</f>
        <v>1.4624496588448364E-2</v>
      </c>
      <c r="N49" s="68">
        <f>IFERROR(IF($C$8=$D$8,'Gen. Prima Directa'!N49/'Gen. Prima Directa'!$AQ49,'Gen. Prima Directa'!N49/'Gen. Prima Directa'!N$49),"")</f>
        <v>1.181103763947002E-2</v>
      </c>
      <c r="O49" s="68">
        <f>IFERROR(IF($C$8=$D$8,'Gen. Prima Directa'!O49/'Gen. Prima Directa'!$AQ49,'Gen. Prima Directa'!O49/'Gen. Prima Directa'!O$49),"")</f>
        <v>1.167458484328643E-2</v>
      </c>
      <c r="P49" s="68">
        <f>IFERROR(IF($C$8=$D$8,'Gen. Prima Directa'!P49/'Gen. Prima Directa'!$AQ49,'Gen. Prima Directa'!P49/'Gen. Prima Directa'!P$49),"")</f>
        <v>5.8759179700529362E-4</v>
      </c>
      <c r="Q49" s="68">
        <f>IFERROR(IF($C$8=$D$8,'Gen. Prima Directa'!Q49/'Gen. Prima Directa'!$AQ49,'Gen. Prima Directa'!Q49/'Gen. Prima Directa'!Q$49),"")</f>
        <v>9.3731046604121182E-2</v>
      </c>
      <c r="R49" s="68">
        <f>IFERROR(IF($C$8=$D$8,'Gen. Prima Directa'!R49/'Gen. Prima Directa'!$AQ49,'Gen. Prima Directa'!R49/'Gen. Prima Directa'!R$49),"")</f>
        <v>9.0976638019538072E-5</v>
      </c>
      <c r="S49" s="68">
        <f>IFERROR(IF($C$8=$D$8,'Gen. Prima Directa'!S49/'Gen. Prima Directa'!$AQ49,'Gen. Prima Directa'!S49/'Gen. Prima Directa'!S$49),"")</f>
        <v>9.4020805777448091E-2</v>
      </c>
      <c r="T49" s="68">
        <f>IFERROR(IF($C$8=$D$8,'Gen. Prima Directa'!T49/'Gen. Prima Directa'!$AQ49,'Gen. Prima Directa'!T49/'Gen. Prima Directa'!T$49),"")</f>
        <v>0</v>
      </c>
      <c r="U49" s="68">
        <f>IFERROR(IF($C$8=$D$8,'Gen. Prima Directa'!U49/'Gen. Prima Directa'!$AQ49,'Gen. Prima Directa'!U49/'Gen. Prima Directa'!U$49),"")</f>
        <v>6.7289427899728693E-2</v>
      </c>
      <c r="V49" s="68">
        <f>IFERROR(IF($C$8=$D$8,'Gen. Prima Directa'!V49/'Gen. Prima Directa'!$AQ49,'Gen. Prima Directa'!V49/'Gen. Prima Directa'!V$49),"")</f>
        <v>1.7839690426917527E-3</v>
      </c>
      <c r="W49" s="68">
        <f>IFERROR(IF($C$8=$D$8,'Gen. Prima Directa'!W49/'Gen. Prima Directa'!$AQ49,'Gen. Prima Directa'!W49/'Gen. Prima Directa'!W$49),"")</f>
        <v>1.9357219393548702E-2</v>
      </c>
      <c r="X49" s="68">
        <f>IFERROR(IF($C$8=$D$8,'Gen. Prima Directa'!X49/'Gen. Prima Directa'!$AQ49,'Gen. Prima Directa'!X49/'Gen. Prima Directa'!X$49),"")</f>
        <v>1.5436734337192501E-3</v>
      </c>
      <c r="Y49" s="68">
        <f>IFERROR(IF($C$8=$D$8,'Gen. Prima Directa'!Y49/'Gen. Prima Directa'!$AQ49,'Gen. Prima Directa'!Y49/'Gen. Prima Directa'!Y$49),"")</f>
        <v>8.1803617510286634E-3</v>
      </c>
      <c r="Z49" s="68">
        <f>IFERROR(IF($C$8=$D$8,'Gen. Prima Directa'!Z49/'Gen. Prima Directa'!$AQ49,'Gen. Prima Directa'!Z49/'Gen. Prima Directa'!Z$49),"")</f>
        <v>2.1506839394076566E-2</v>
      </c>
      <c r="AA49" s="68">
        <f>IFERROR(IF($C$8=$D$8,'Gen. Prima Directa'!AA49/'Gen. Prima Directa'!$AQ49,'Gen. Prima Directa'!AA49/'Gen. Prima Directa'!AA$49),"")</f>
        <v>2.6076174480933592E-2</v>
      </c>
      <c r="AB49" s="68">
        <f>IFERROR(IF($C$8=$D$8,'Gen. Prima Directa'!AB49/'Gen. Prima Directa'!$AQ49,'Gen. Prima Directa'!AB49/'Gen. Prima Directa'!AB$49),"")</f>
        <v>1.5970973801623885E-4</v>
      </c>
      <c r="AC49" s="68">
        <f>IFERROR(IF($C$8=$D$8,'Gen. Prima Directa'!AC49/'Gen. Prima Directa'!$AQ49,'Gen. Prima Directa'!AC49/'Gen. Prima Directa'!AC$49),"")</f>
        <v>3.183139200362266E-3</v>
      </c>
      <c r="AD49" s="68">
        <f>IFERROR(IF($C$8=$D$8,'Gen. Prima Directa'!AD49/'Gen. Prima Directa'!$AQ49,'Gen. Prima Directa'!AD49/'Gen. Prima Directa'!AD$49),"")</f>
        <v>8.2395462900882968E-2</v>
      </c>
      <c r="AE49" s="68">
        <f>IFERROR(IF($C$8=$D$8,'Gen. Prima Directa'!AE49/'Gen. Prima Directa'!$AQ49,'Gen. Prima Directa'!AE49/'Gen. Prima Directa'!AE$49),"")</f>
        <v>1.214603786127709E-2</v>
      </c>
      <c r="AF49" s="68">
        <f>IFERROR(IF($C$8=$D$8,'Gen. Prima Directa'!AF49/'Gen. Prima Directa'!$AQ49,'Gen. Prima Directa'!AF49/'Gen. Prima Directa'!AF$49),"")</f>
        <v>1.7364214871404455E-3</v>
      </c>
      <c r="AG49" s="68">
        <f>IFERROR(IF($C$8=$D$8,'Gen. Prima Directa'!AG49/'Gen. Prima Directa'!$AQ49,'Gen. Prima Directa'!AG49/'Gen. Prima Directa'!AG$49),"")</f>
        <v>0.11657372652498549</v>
      </c>
      <c r="AH49" s="68">
        <f>IFERROR(IF($C$8=$D$8,'Gen. Prima Directa'!AH49/'Gen. Prima Directa'!$AQ49,'Gen. Prima Directa'!AH49/'Gen. Prima Directa'!AH$49),"")</f>
        <v>2.7318033289604419E-2</v>
      </c>
      <c r="AI49" s="68">
        <f>IFERROR(IF($C$8=$D$8,'Gen. Prima Directa'!AI49/'Gen. Prima Directa'!$AQ49,'Gen. Prima Directa'!AI49/'Gen. Prima Directa'!AI$49),"")</f>
        <v>1.1978976216421935E-2</v>
      </c>
      <c r="AJ49" s="68">
        <f>IFERROR(IF($C$8=$D$8,'Gen. Prima Directa'!AJ49/'Gen. Prima Directa'!$AQ49,'Gen. Prima Directa'!AJ49/'Gen. Prima Directa'!AJ$49),"")</f>
        <v>1.6771906017465754E-2</v>
      </c>
      <c r="AK49" s="68">
        <f>IFERROR(IF($C$8=$D$8,'Gen. Prima Directa'!AK49/'Gen. Prima Directa'!$AQ49,'Gen. Prima Directa'!AK49/'Gen. Prima Directa'!AK$49),"")</f>
        <v>0</v>
      </c>
      <c r="AL49" s="68">
        <f>IFERROR(IF($C$8=$D$8,'Gen. Prima Directa'!AL49/'Gen. Prima Directa'!$AQ49,'Gen. Prima Directa'!AL49/'Gen. Prima Directa'!AL$49),"")</f>
        <v>0</v>
      </c>
      <c r="AM49" s="68">
        <f>IFERROR(IF($C$8=$D$8,'Gen. Prima Directa'!AM49/'Gen. Prima Directa'!$AQ49,'Gen. Prima Directa'!AM49/'Gen. Prima Directa'!AM$49),"")</f>
        <v>0</v>
      </c>
      <c r="AN49" s="68">
        <f>IFERROR(IF($C$8=$D$8,'Gen. Prima Directa'!AN49/'Gen. Prima Directa'!$AQ49,'Gen. Prima Directa'!AN49/'Gen. Prima Directa'!AN$49),"")</f>
        <v>0</v>
      </c>
      <c r="AO49" s="68">
        <f>IFERROR(IF($C$8=$D$8,'Gen. Prima Directa'!AO49/'Gen. Prima Directa'!$AQ49,'Gen. Prima Directa'!AO49/'Gen. Prima Directa'!AO$49),"")</f>
        <v>0</v>
      </c>
      <c r="AP49" s="68">
        <f>IFERROR(IF($C$8=$D$8,'Gen. Prima Directa'!AP49/'Gen. Prima Directa'!$AQ49,'Gen. Prima Directa'!AP49/'Gen. Prima Directa'!AP$49),"")</f>
        <v>0</v>
      </c>
      <c r="AQ49" s="68">
        <f>IFERROR(IF($C$8=$D$8,'Gen. Prima Directa'!AQ49/'Gen. Prima Directa'!$AQ49,'Gen. Prima Directa'!AQ49/'Gen. Prima Directa'!AQ$49),"")</f>
        <v>1</v>
      </c>
    </row>
  </sheetData>
  <sheetProtection algorithmName="SHA-512" hashValue="qf3OFYCg8nqHpmY4KzjEQYDvEDnxHyLhNha9O93kicFu70wgYpSOO48GhNVcJXArGlkesrNzKRMvb8EyfveeXg==" saltValue="BKsdHujPPoZXhbhD/2Lvqg==" spinCount="100000" sheet="1" objects="1" scenarios="1"/>
  <conditionalFormatting sqref="A1:XFD1048576">
    <cfRule type="cellIs" dxfId="83" priority="1" operator="lessThan">
      <formula>0</formula>
    </cfRule>
  </conditionalFormatting>
  <dataValidations count="1">
    <dataValidation type="list" allowBlank="1" showInputMessage="1" showErrorMessage="1" sqref="C8" xr:uid="{00000000-0002-0000-0C00-000000000000}">
      <formula1>$D$8:$E$8</formula1>
    </dataValidation>
  </dataValidations>
  <hyperlinks>
    <hyperlink ref="C2" location="Índice!A1" display="Volver al Índice" xr:uid="{00000000-0004-0000-0C00-000000000000}"/>
  </hyperlinks>
  <pageMargins left="0.70866141732283472" right="0.70866141732283472" top="0.74803149606299213" bottom="0.74803149606299213" header="0.31496062992125984" footer="0.31496062992125984"/>
  <pageSetup scale="74" fitToWidth="3" orientation="landscape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A2:AT167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8" width="11.42578125" style="219"/>
    <col min="19" max="19" width="11.42578125" style="219" customWidth="1"/>
    <col min="20" max="20" width="0" style="219" hidden="1" customWidth="1"/>
    <col min="21" max="30" width="11.42578125" style="219"/>
    <col min="31" max="36" width="11.42578125" style="219" customWidth="1"/>
    <col min="37" max="42" width="11.42578125" style="219" hidden="1" customWidth="1"/>
    <col min="43" max="43" width="11.42578125" style="219"/>
    <col min="44" max="44" width="2.85546875" style="219" customWidth="1"/>
    <col min="45" max="16384" width="11.42578125" style="219"/>
  </cols>
  <sheetData>
    <row r="2" spans="2:46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2:46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</row>
    <row r="4" spans="2:46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</row>
    <row r="6" spans="2:46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2:46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</row>
    <row r="8" spans="2:46" ht="15.75" x14ac:dyDescent="0.25">
      <c r="B8" s="28" t="s">
        <v>313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</row>
    <row r="9" spans="2:46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</row>
    <row r="10" spans="2:4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spans="2:46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  <c r="AR11" s="31"/>
      <c r="AS11" s="174" t="str">
        <f>CONCATENATE("Mercado ",Índice!H58)</f>
        <v>Mercado 31.03.2020</v>
      </c>
      <c r="AT11" s="174" t="s">
        <v>295</v>
      </c>
    </row>
    <row r="12" spans="2:46" x14ac:dyDescent="0.2">
      <c r="B12" s="62" t="str">
        <f>'Datos Generales'!B249</f>
        <v>1. Incendio Ordinario</v>
      </c>
      <c r="C12" s="80" t="str">
        <f>IFERROR('Gen. Prima Directa'!C12/'Gen. Pólizas Emitidas'!C12,"")</f>
        <v/>
      </c>
      <c r="D12" s="80" t="str">
        <f>IFERROR('Gen. Prima Directa'!D12/'Gen. Pólizas Emitidas'!D12,"")</f>
        <v/>
      </c>
      <c r="E12" s="80">
        <f>IFERROR('Gen. Prima Directa'!E12/'Gen. Pólizas Emitidas'!E12,"")</f>
        <v>4.4710581119517121</v>
      </c>
      <c r="F12" s="80">
        <f>IFERROR('Gen. Prima Directa'!F12/'Gen. Pólizas Emitidas'!F12,"")</f>
        <v>5.8098258507773979</v>
      </c>
      <c r="G12" s="80" t="str">
        <f>IFERROR('Gen. Prima Directa'!G12/'Gen. Pólizas Emitidas'!G12,"")</f>
        <v/>
      </c>
      <c r="H12" s="80">
        <f>IFERROR('Gen. Prima Directa'!H12/'Gen. Pólizas Emitidas'!H12,"")</f>
        <v>6.4425216940977554</v>
      </c>
      <c r="I12" s="80">
        <f>IFERROR('Gen. Prima Directa'!I12/'Gen. Pólizas Emitidas'!I12,"")</f>
        <v>11.134808226531431</v>
      </c>
      <c r="J12" s="80" t="str">
        <f>IFERROR('Gen. Prima Directa'!J12/'Gen. Pólizas Emitidas'!J12,"")</f>
        <v/>
      </c>
      <c r="K12" s="80">
        <f>IFERROR('Gen. Prima Directa'!K12/'Gen. Pólizas Emitidas'!K12,"")</f>
        <v>1.218137182726055</v>
      </c>
      <c r="L12" s="80" t="str">
        <f>IFERROR('Gen. Prima Directa'!L12/'Gen. Pólizas Emitidas'!L12,"")</f>
        <v/>
      </c>
      <c r="M12" s="80" t="str">
        <f>IFERROR('Gen. Prima Directa'!M12/'Gen. Pólizas Emitidas'!M12,"")</f>
        <v/>
      </c>
      <c r="N12" s="80">
        <f>IFERROR('Gen. Prima Directa'!N12/'Gen. Pólizas Emitidas'!N12,"")</f>
        <v>306.33686471002392</v>
      </c>
      <c r="O12" s="80">
        <f>IFERROR('Gen. Prima Directa'!O12/'Gen. Pólizas Emitidas'!O12,"")</f>
        <v>26.269771624539018</v>
      </c>
      <c r="P12" s="80" t="str">
        <f>IFERROR('Gen. Prima Directa'!P12/'Gen. Pólizas Emitidas'!P12,"")</f>
        <v/>
      </c>
      <c r="Q12" s="80">
        <f>IFERROR('Gen. Prima Directa'!Q12/'Gen. Pólizas Emitidas'!Q12,"")</f>
        <v>20.90136729397388</v>
      </c>
      <c r="R12" s="80">
        <f>IFERROR('Gen. Prima Directa'!R12/'Gen. Pólizas Emitidas'!R12,"")</f>
        <v>42.91012766329974</v>
      </c>
      <c r="S12" s="80">
        <f>IFERROR('Gen. Prima Directa'!S12/'Gen. Pólizas Emitidas'!S12,"")</f>
        <v>6.4674395391548876</v>
      </c>
      <c r="T12" s="80" t="str">
        <f>IFERROR('Gen. Prima Directa'!T12/'Gen. Pólizas Emitidas'!T12,"")</f>
        <v/>
      </c>
      <c r="U12" s="80">
        <f>IFERROR('Gen. Prima Directa'!U12/'Gen. Pólizas Emitidas'!U12,"")</f>
        <v>21.095651307420273</v>
      </c>
      <c r="V12" s="80">
        <f>IFERROR('Gen. Prima Directa'!V12/'Gen. Pólizas Emitidas'!V12,"")</f>
        <v>1.0999101077155482</v>
      </c>
      <c r="W12" s="80">
        <f>IFERROR('Gen. Prima Directa'!W12/'Gen. Pólizas Emitidas'!W12,"")</f>
        <v>44.009843560909822</v>
      </c>
      <c r="X12" s="80" t="str">
        <f>IFERROR('Gen. Prima Directa'!X12/'Gen. Pólizas Emitidas'!X12,"")</f>
        <v/>
      </c>
      <c r="Y12" s="80">
        <f>IFERROR('Gen. Prima Directa'!Y12/'Gen. Pólizas Emitidas'!Y12,"")</f>
        <v>8.0088868786897134</v>
      </c>
      <c r="Z12" s="80">
        <f>IFERROR('Gen. Prima Directa'!Z12/'Gen. Pólizas Emitidas'!Z12,"")</f>
        <v>5.8287048305564344</v>
      </c>
      <c r="AA12" s="80">
        <f>IFERROR('Gen. Prima Directa'!AA12/'Gen. Pólizas Emitidas'!AA12,"")</f>
        <v>17.236526503168097</v>
      </c>
      <c r="AB12" s="80" t="str">
        <f>IFERROR('Gen. Prima Directa'!AB12/'Gen. Pólizas Emitidas'!AB12,"")</f>
        <v/>
      </c>
      <c r="AC12" s="80" t="str">
        <f>IFERROR('Gen. Prima Directa'!AC12/'Gen. Pólizas Emitidas'!AC12,"")</f>
        <v/>
      </c>
      <c r="AD12" s="80">
        <f>IFERROR('Gen. Prima Directa'!AD12/'Gen. Pólizas Emitidas'!AD12,"")</f>
        <v>2096.2622942788803</v>
      </c>
      <c r="AE12" s="80">
        <f>IFERROR('Gen. Prima Directa'!AE12/'Gen. Pólizas Emitidas'!AE12,"")</f>
        <v>1548.0667706080596</v>
      </c>
      <c r="AF12" s="80" t="str">
        <f>IFERROR('Gen. Prima Directa'!AF12/'Gen. Pólizas Emitidas'!AF12,"")</f>
        <v/>
      </c>
      <c r="AG12" s="80">
        <f>IFERROR('Gen. Prima Directa'!AG12/'Gen. Pólizas Emitidas'!AG12,"")</f>
        <v>20.267219581924596</v>
      </c>
      <c r="AH12" s="80">
        <f>IFERROR('Gen. Prima Directa'!AH12/'Gen. Pólizas Emitidas'!AH12,"")</f>
        <v>47.089834448140834</v>
      </c>
      <c r="AI12" s="80">
        <f>IFERROR('Gen. Prima Directa'!AI12/'Gen. Pólizas Emitidas'!AI12,"")</f>
        <v>2.5687825395410333</v>
      </c>
      <c r="AJ12" s="80">
        <f>IFERROR('Gen. Prima Directa'!AJ12/'Gen. Pólizas Emitidas'!AJ12,"")</f>
        <v>1.3617293716419496</v>
      </c>
      <c r="AK12" s="80" t="str">
        <f>IFERROR('Gen. Prima Directa'!AK12/'Gen. Pólizas Emitidas'!AK12,"")</f>
        <v/>
      </c>
      <c r="AL12" s="80" t="str">
        <f>IFERROR('Gen. Prima Directa'!AL12/'Gen. Pólizas Emitidas'!AL12,"")</f>
        <v/>
      </c>
      <c r="AM12" s="80" t="str">
        <f>IFERROR('Gen. Prima Directa'!AM12/'Gen. Pólizas Emitidas'!AM12,"")</f>
        <v/>
      </c>
      <c r="AN12" s="80" t="str">
        <f>IFERROR('Gen. Prima Directa'!AN12/'Gen. Pólizas Emitidas'!AN12,"")</f>
        <v/>
      </c>
      <c r="AO12" s="80" t="str">
        <f>IFERROR('Gen. Prima Directa'!AO12/'Gen. Pólizas Emitidas'!AO12,"")</f>
        <v/>
      </c>
      <c r="AP12" s="80" t="str">
        <f>IFERROR('Gen. Prima Directa'!AP12/'Gen. Pólizas Emitidas'!AP12,"")</f>
        <v/>
      </c>
      <c r="AQ12" s="80">
        <f>IFERROR('Gen. Prima Directa'!AQ12/'Gen. Pólizas Emitidas'!AQ12,"")</f>
        <v>16.230868328440906</v>
      </c>
      <c r="AR12" s="29"/>
      <c r="AS12" s="80">
        <f>IFERROR('Gen. Prima Directa'!AS12/'Gen. Pólizas Emitidas'!AS12,"")</f>
        <v>14.287838634887324</v>
      </c>
      <c r="AT12" s="60">
        <f t="shared" ref="AT12:AT59" si="0">IFERROR(AQ12/AS12-1,"")</f>
        <v>0.13599185595567898</v>
      </c>
    </row>
    <row r="13" spans="2:46" x14ac:dyDescent="0.2">
      <c r="B13" s="62" t="str">
        <f>'Datos Generales'!B250</f>
        <v>2. Pérdida de Beneficios por Incendio</v>
      </c>
      <c r="C13" s="80" t="str">
        <f>IFERROR('Gen. Prima Directa'!C13/'Gen. Pólizas Emitidas'!C13,"")</f>
        <v/>
      </c>
      <c r="D13" s="80" t="str">
        <f>IFERROR('Gen. Prima Directa'!D13/'Gen. Pólizas Emitidas'!D13,"")</f>
        <v/>
      </c>
      <c r="E13" s="80">
        <f>IFERROR('Gen. Prima Directa'!E13/'Gen. Pólizas Emitidas'!E13,"")</f>
        <v>1.3434209865059747</v>
      </c>
      <c r="F13" s="80" t="str">
        <f>IFERROR('Gen. Prima Directa'!F13/'Gen. Pólizas Emitidas'!F13,"")</f>
        <v/>
      </c>
      <c r="G13" s="80" t="str">
        <f>IFERROR('Gen. Prima Directa'!G13/'Gen. Pólizas Emitidas'!G13,"")</f>
        <v/>
      </c>
      <c r="H13" s="80">
        <f>IFERROR('Gen. Prima Directa'!H13/'Gen. Pólizas Emitidas'!H13,"")</f>
        <v>14.176063553467998</v>
      </c>
      <c r="I13" s="80">
        <f>IFERROR('Gen. Prima Directa'!I13/'Gen. Pólizas Emitidas'!I13,"")</f>
        <v>127.85267583314993</v>
      </c>
      <c r="J13" s="80" t="str">
        <f>IFERROR('Gen. Prima Directa'!J13/'Gen. Pólizas Emitidas'!J13,"")</f>
        <v/>
      </c>
      <c r="K13" s="80">
        <f>IFERROR('Gen. Prima Directa'!K13/'Gen. Pólizas Emitidas'!K13,"")</f>
        <v>18.617566693295814</v>
      </c>
      <c r="L13" s="80" t="str">
        <f>IFERROR('Gen. Prima Directa'!L13/'Gen. Pólizas Emitidas'!L13,"")</f>
        <v/>
      </c>
      <c r="M13" s="80" t="str">
        <f>IFERROR('Gen. Prima Directa'!M13/'Gen. Pólizas Emitidas'!M13,"")</f>
        <v/>
      </c>
      <c r="N13" s="80">
        <f>IFERROR('Gen. Prima Directa'!N13/'Gen. Pólizas Emitidas'!N13,"")</f>
        <v>124.67618793589673</v>
      </c>
      <c r="O13" s="80">
        <f>IFERROR('Gen. Prima Directa'!O13/'Gen. Pólizas Emitidas'!O13,"")</f>
        <v>40.087968824951631</v>
      </c>
      <c r="P13" s="80" t="str">
        <f>IFERROR('Gen. Prima Directa'!P13/'Gen. Pólizas Emitidas'!P13,"")</f>
        <v/>
      </c>
      <c r="Q13" s="80">
        <f>IFERROR('Gen. Prima Directa'!Q13/'Gen. Pólizas Emitidas'!Q13,"")</f>
        <v>9.8567444436822935</v>
      </c>
      <c r="R13" s="80" t="str">
        <f>IFERROR('Gen. Prima Directa'!R13/'Gen. Pólizas Emitidas'!R13,"")</f>
        <v/>
      </c>
      <c r="S13" s="80">
        <f>IFERROR('Gen. Prima Directa'!S13/'Gen. Pólizas Emitidas'!S13,"")</f>
        <v>475.27729139117832</v>
      </c>
      <c r="T13" s="80" t="str">
        <f>IFERROR('Gen. Prima Directa'!T13/'Gen. Pólizas Emitidas'!T13,"")</f>
        <v/>
      </c>
      <c r="U13" s="80">
        <f>IFERROR('Gen. Prima Directa'!U13/'Gen. Pólizas Emitidas'!U13,"")</f>
        <v>35.160701212181046</v>
      </c>
      <c r="V13" s="80" t="str">
        <f>IFERROR('Gen. Prima Directa'!V13/'Gen. Pólizas Emitidas'!V13,"")</f>
        <v/>
      </c>
      <c r="W13" s="80">
        <f>IFERROR('Gen. Prima Directa'!W13/'Gen. Pólizas Emitidas'!W13,"")</f>
        <v>89.165521621703462</v>
      </c>
      <c r="X13" s="80" t="str">
        <f>IFERROR('Gen. Prima Directa'!X13/'Gen. Pólizas Emitidas'!X13,"")</f>
        <v/>
      </c>
      <c r="Y13" s="80">
        <f>IFERROR('Gen. Prima Directa'!Y13/'Gen. Pólizas Emitidas'!Y13,"")</f>
        <v>7.0787056022864983</v>
      </c>
      <c r="Z13" s="80">
        <f>IFERROR('Gen. Prima Directa'!Z13/'Gen. Pólizas Emitidas'!Z13,"")</f>
        <v>77.850522050189497</v>
      </c>
      <c r="AA13" s="80">
        <f>IFERROR('Gen. Prima Directa'!AA13/'Gen. Pólizas Emitidas'!AA13,"")</f>
        <v>0.46212296360714356</v>
      </c>
      <c r="AB13" s="80" t="str">
        <f>IFERROR('Gen. Prima Directa'!AB13/'Gen. Pólizas Emitidas'!AB13,"")</f>
        <v/>
      </c>
      <c r="AC13" s="80" t="str">
        <f>IFERROR('Gen. Prima Directa'!AC13/'Gen. Pólizas Emitidas'!AC13,"")</f>
        <v/>
      </c>
      <c r="AD13" s="80">
        <f>IFERROR('Gen. Prima Directa'!AD13/'Gen. Pólizas Emitidas'!AD13,"")</f>
        <v>215.69965883268065</v>
      </c>
      <c r="AE13" s="80">
        <f>IFERROR('Gen. Prima Directa'!AE13/'Gen. Pólizas Emitidas'!AE13,"")</f>
        <v>2189.2670022592456</v>
      </c>
      <c r="AF13" s="80" t="str">
        <f>IFERROR('Gen. Prima Directa'!AF13/'Gen. Pólizas Emitidas'!AF13,"")</f>
        <v/>
      </c>
      <c r="AG13" s="80">
        <f>IFERROR('Gen. Prima Directa'!AG13/'Gen. Pólizas Emitidas'!AG13,"")</f>
        <v>188.98348907062996</v>
      </c>
      <c r="AH13" s="80">
        <f>IFERROR('Gen. Prima Directa'!AH13/'Gen. Pólizas Emitidas'!AH13,"")</f>
        <v>256.70324324777056</v>
      </c>
      <c r="AI13" s="80" t="str">
        <f>IFERROR('Gen. Prima Directa'!AI13/'Gen. Pólizas Emitidas'!AI13,"")</f>
        <v/>
      </c>
      <c r="AJ13" s="80" t="str">
        <f>IFERROR('Gen. Prima Directa'!AJ13/'Gen. Pólizas Emitidas'!AJ13,"")</f>
        <v/>
      </c>
      <c r="AK13" s="80" t="str">
        <f>IFERROR('Gen. Prima Directa'!AK13/'Gen. Pólizas Emitidas'!AK13,"")</f>
        <v/>
      </c>
      <c r="AL13" s="80" t="str">
        <f>IFERROR('Gen. Prima Directa'!AL13/'Gen. Pólizas Emitidas'!AL13,"")</f>
        <v/>
      </c>
      <c r="AM13" s="80" t="str">
        <f>IFERROR('Gen. Prima Directa'!AM13/'Gen. Pólizas Emitidas'!AM13,"")</f>
        <v/>
      </c>
      <c r="AN13" s="80" t="str">
        <f>IFERROR('Gen. Prima Directa'!AN13/'Gen. Pólizas Emitidas'!AN13,"")</f>
        <v/>
      </c>
      <c r="AO13" s="80" t="str">
        <f>IFERROR('Gen. Prima Directa'!AO13/'Gen. Pólizas Emitidas'!AO13,"")</f>
        <v/>
      </c>
      <c r="AP13" s="80" t="str">
        <f>IFERROR('Gen. Prima Directa'!AP13/'Gen. Pólizas Emitidas'!AP13,"")</f>
        <v/>
      </c>
      <c r="AQ13" s="80">
        <f>IFERROR('Gen. Prima Directa'!AQ13/'Gen. Pólizas Emitidas'!AQ13,"")</f>
        <v>20.915811085380341</v>
      </c>
      <c r="AR13" s="29"/>
      <c r="AS13" s="80">
        <f>IFERROR('Gen. Prima Directa'!AS13/'Gen. Pólizas Emitidas'!AS13,"")</f>
        <v>21.797259450407843</v>
      </c>
      <c r="AT13" s="60">
        <f t="shared" si="0"/>
        <v>-4.0438494895788768E-2</v>
      </c>
    </row>
    <row r="14" spans="2:46" x14ac:dyDescent="0.2">
      <c r="B14" s="62" t="str">
        <f>'Datos Generales'!B251</f>
        <v>3. Otros Riesgos Adicionales a Incendio</v>
      </c>
      <c r="C14" s="80" t="str">
        <f>IFERROR('Gen. Prima Directa'!C14/'Gen. Pólizas Emitidas'!C14,"")</f>
        <v/>
      </c>
      <c r="D14" s="80" t="str">
        <f>IFERROR('Gen. Prima Directa'!D14/'Gen. Pólizas Emitidas'!D14,"")</f>
        <v/>
      </c>
      <c r="E14" s="80">
        <f>IFERROR('Gen. Prima Directa'!E14/'Gen. Pólizas Emitidas'!E14,"")</f>
        <v>0.4552699277493471</v>
      </c>
      <c r="F14" s="80">
        <f>IFERROR('Gen. Prima Directa'!F14/'Gen. Pólizas Emitidas'!F14,"")</f>
        <v>1.972978035697438</v>
      </c>
      <c r="G14" s="80" t="str">
        <f>IFERROR('Gen. Prima Directa'!G14/'Gen. Pólizas Emitidas'!G14,"")</f>
        <v/>
      </c>
      <c r="H14" s="80">
        <f>IFERROR('Gen. Prima Directa'!H14/'Gen. Pólizas Emitidas'!H14,"")</f>
        <v>0.21307335881865808</v>
      </c>
      <c r="I14" s="80">
        <f>IFERROR('Gen. Prima Directa'!I14/'Gen. Pólizas Emitidas'!I14,"")</f>
        <v>2.4084210384220865</v>
      </c>
      <c r="J14" s="80" t="str">
        <f>IFERROR('Gen. Prima Directa'!J14/'Gen. Pólizas Emitidas'!J14,"")</f>
        <v/>
      </c>
      <c r="K14" s="80">
        <f>IFERROR('Gen. Prima Directa'!K14/'Gen. Pólizas Emitidas'!K14,"")</f>
        <v>0.32070415278091424</v>
      </c>
      <c r="L14" s="80" t="str">
        <f>IFERROR('Gen. Prima Directa'!L14/'Gen. Pólizas Emitidas'!L14,"")</f>
        <v/>
      </c>
      <c r="M14" s="80" t="str">
        <f>IFERROR('Gen. Prima Directa'!M14/'Gen. Pólizas Emitidas'!M14,"")</f>
        <v/>
      </c>
      <c r="N14" s="80" t="str">
        <f>IFERROR('Gen. Prima Directa'!N14/'Gen. Pólizas Emitidas'!N14,"")</f>
        <v/>
      </c>
      <c r="O14" s="80">
        <f>IFERROR('Gen. Prima Directa'!O14/'Gen. Pólizas Emitidas'!O14,"")</f>
        <v>5.0454134348188626</v>
      </c>
      <c r="P14" s="80" t="str">
        <f>IFERROR('Gen. Prima Directa'!P14/'Gen. Pólizas Emitidas'!P14,"")</f>
        <v/>
      </c>
      <c r="Q14" s="80">
        <f>IFERROR('Gen. Prima Directa'!Q14/'Gen. Pólizas Emitidas'!Q14,"")</f>
        <v>1.0471410618583386</v>
      </c>
      <c r="R14" s="80" t="str">
        <f>IFERROR('Gen. Prima Directa'!R14/'Gen. Pólizas Emitidas'!R14,"")</f>
        <v/>
      </c>
      <c r="S14" s="80">
        <f>IFERROR('Gen. Prima Directa'!S14/'Gen. Pólizas Emitidas'!S14,"")</f>
        <v>2.3276699957730886</v>
      </c>
      <c r="T14" s="80" t="str">
        <f>IFERROR('Gen. Prima Directa'!T14/'Gen. Pólizas Emitidas'!T14,"")</f>
        <v/>
      </c>
      <c r="U14" s="80">
        <f>IFERROR('Gen. Prima Directa'!U14/'Gen. Pólizas Emitidas'!U14,"")</f>
        <v>3.199880144764442</v>
      </c>
      <c r="V14" s="80" t="str">
        <f>IFERROR('Gen. Prima Directa'!V14/'Gen. Pólizas Emitidas'!V14,"")</f>
        <v/>
      </c>
      <c r="W14" s="80">
        <f>IFERROR('Gen. Prima Directa'!W14/'Gen. Pólizas Emitidas'!W14,"")</f>
        <v>0.92183921104413058</v>
      </c>
      <c r="X14" s="80" t="str">
        <f>IFERROR('Gen. Prima Directa'!X14/'Gen. Pólizas Emitidas'!X14,"")</f>
        <v/>
      </c>
      <c r="Y14" s="80">
        <f>IFERROR('Gen. Prima Directa'!Y14/'Gen. Pólizas Emitidas'!Y14,"")</f>
        <v>1.170152090846639</v>
      </c>
      <c r="Z14" s="80">
        <f>IFERROR('Gen. Prima Directa'!Z14/'Gen. Pólizas Emitidas'!Z14,"")</f>
        <v>6.0882970945777446</v>
      </c>
      <c r="AA14" s="80">
        <f>IFERROR('Gen. Prima Directa'!AA14/'Gen. Pólizas Emitidas'!AA14,"")</f>
        <v>0.13777006339506384</v>
      </c>
      <c r="AB14" s="80" t="str">
        <f>IFERROR('Gen. Prima Directa'!AB14/'Gen. Pólizas Emitidas'!AB14,"")</f>
        <v/>
      </c>
      <c r="AC14" s="80" t="str">
        <f>IFERROR('Gen. Prima Directa'!AC14/'Gen. Pólizas Emitidas'!AC14,"")</f>
        <v/>
      </c>
      <c r="AD14" s="80">
        <f>IFERROR('Gen. Prima Directa'!AD14/'Gen. Pólizas Emitidas'!AD14,"")</f>
        <v>545.63195447528983</v>
      </c>
      <c r="AE14" s="80">
        <f>IFERROR('Gen. Prima Directa'!AE14/'Gen. Pólizas Emitidas'!AE14,"")</f>
        <v>980.61208394100947</v>
      </c>
      <c r="AF14" s="80" t="str">
        <f>IFERROR('Gen. Prima Directa'!AF14/'Gen. Pólizas Emitidas'!AF14,"")</f>
        <v/>
      </c>
      <c r="AG14" s="80">
        <f>IFERROR('Gen. Prima Directa'!AG14/'Gen. Pólizas Emitidas'!AG14,"")</f>
        <v>4.3900576621774645</v>
      </c>
      <c r="AH14" s="80">
        <f>IFERROR('Gen. Prima Directa'!AH14/'Gen. Pólizas Emitidas'!AH14,"")</f>
        <v>94.166036018932459</v>
      </c>
      <c r="AI14" s="80" t="str">
        <f>IFERROR('Gen. Prima Directa'!AI14/'Gen. Pólizas Emitidas'!AI14,"")</f>
        <v/>
      </c>
      <c r="AJ14" s="80">
        <f>IFERROR('Gen. Prima Directa'!AJ14/'Gen. Pólizas Emitidas'!AJ14,"")</f>
        <v>1.2573288526756512</v>
      </c>
      <c r="AK14" s="80" t="str">
        <f>IFERROR('Gen. Prima Directa'!AK14/'Gen. Pólizas Emitidas'!AK14,"")</f>
        <v/>
      </c>
      <c r="AL14" s="80" t="str">
        <f>IFERROR('Gen. Prima Directa'!AL14/'Gen. Pólizas Emitidas'!AL14,"")</f>
        <v/>
      </c>
      <c r="AM14" s="80" t="str">
        <f>IFERROR('Gen. Prima Directa'!AM14/'Gen. Pólizas Emitidas'!AM14,"")</f>
        <v/>
      </c>
      <c r="AN14" s="80" t="str">
        <f>IFERROR('Gen. Prima Directa'!AN14/'Gen. Pólizas Emitidas'!AN14,"")</f>
        <v/>
      </c>
      <c r="AO14" s="80" t="str">
        <f>IFERROR('Gen. Prima Directa'!AO14/'Gen. Pólizas Emitidas'!AO14,"")</f>
        <v/>
      </c>
      <c r="AP14" s="80" t="str">
        <f>IFERROR('Gen. Prima Directa'!AP14/'Gen. Pólizas Emitidas'!AP14,"")</f>
        <v/>
      </c>
      <c r="AQ14" s="80">
        <f>IFERROR('Gen. Prima Directa'!AQ14/'Gen. Pólizas Emitidas'!AQ14,"")</f>
        <v>2.2399138919510313</v>
      </c>
      <c r="AR14" s="29"/>
      <c r="AS14" s="80">
        <f>IFERROR('Gen. Prima Directa'!AS14/'Gen. Pólizas Emitidas'!AS14,"")</f>
        <v>1.4958523160526089</v>
      </c>
      <c r="AT14" s="60">
        <f t="shared" si="0"/>
        <v>0.49741646813230855</v>
      </c>
    </row>
    <row r="15" spans="2:46" x14ac:dyDescent="0.2">
      <c r="B15" s="62" t="str">
        <f>'Datos Generales'!B252</f>
        <v>4. Terremoto y Maremoto</v>
      </c>
      <c r="C15" s="80" t="str">
        <f>IFERROR('Gen. Prima Directa'!C15/'Gen. Pólizas Emitidas'!C15,"")</f>
        <v/>
      </c>
      <c r="D15" s="80" t="str">
        <f>IFERROR('Gen. Prima Directa'!D15/'Gen. Pólizas Emitidas'!D15,"")</f>
        <v/>
      </c>
      <c r="E15" s="80">
        <f>IFERROR('Gen. Prima Directa'!E15/'Gen. Pólizas Emitidas'!E15,"")</f>
        <v>14.341106490038342</v>
      </c>
      <c r="F15" s="80">
        <f>IFERROR('Gen. Prima Directa'!F15/'Gen. Pólizas Emitidas'!F15,"")</f>
        <v>20.359688763663311</v>
      </c>
      <c r="G15" s="80" t="str">
        <f>IFERROR('Gen. Prima Directa'!G15/'Gen. Pólizas Emitidas'!G15,"")</f>
        <v/>
      </c>
      <c r="H15" s="80">
        <f>IFERROR('Gen. Prima Directa'!H15/'Gen. Pólizas Emitidas'!H15,"")</f>
        <v>11.707770330051094</v>
      </c>
      <c r="I15" s="80">
        <f>IFERROR('Gen. Prima Directa'!I15/'Gen. Pólizas Emitidas'!I15,"")</f>
        <v>27.220747701424351</v>
      </c>
      <c r="J15" s="80" t="str">
        <f>IFERROR('Gen. Prima Directa'!J15/'Gen. Pólizas Emitidas'!J15,"")</f>
        <v/>
      </c>
      <c r="K15" s="80">
        <f>IFERROR('Gen. Prima Directa'!K15/'Gen. Pólizas Emitidas'!K15,"")</f>
        <v>2.6415035762569969</v>
      </c>
      <c r="L15" s="80" t="str">
        <f>IFERROR('Gen. Prima Directa'!L15/'Gen. Pólizas Emitidas'!L15,"")</f>
        <v/>
      </c>
      <c r="M15" s="80" t="str">
        <f>IFERROR('Gen. Prima Directa'!M15/'Gen. Pólizas Emitidas'!M15,"")</f>
        <v/>
      </c>
      <c r="N15" s="80">
        <f>IFERROR('Gen. Prima Directa'!N15/'Gen. Pólizas Emitidas'!N15,"")</f>
        <v>-111.20208885211591</v>
      </c>
      <c r="O15" s="80">
        <f>IFERROR('Gen. Prima Directa'!O15/'Gen. Pólizas Emitidas'!O15,"")</f>
        <v>47.886682931767467</v>
      </c>
      <c r="P15" s="80" t="str">
        <f>IFERROR('Gen. Prima Directa'!P15/'Gen. Pólizas Emitidas'!P15,"")</f>
        <v/>
      </c>
      <c r="Q15" s="80">
        <f>IFERROR('Gen. Prima Directa'!Q15/'Gen. Pólizas Emitidas'!Q15,"")</f>
        <v>37.034514464416716</v>
      </c>
      <c r="R15" s="80" t="str">
        <f>IFERROR('Gen. Prima Directa'!R15/'Gen. Pólizas Emitidas'!R15,"")</f>
        <v/>
      </c>
      <c r="S15" s="80">
        <f>IFERROR('Gen. Prima Directa'!S15/'Gen. Pólizas Emitidas'!S15,"")</f>
        <v>5006.396520588426</v>
      </c>
      <c r="T15" s="80" t="str">
        <f>IFERROR('Gen. Prima Directa'!T15/'Gen. Pólizas Emitidas'!T15,"")</f>
        <v/>
      </c>
      <c r="U15" s="80">
        <f>IFERROR('Gen. Prima Directa'!U15/'Gen. Pólizas Emitidas'!U15,"")</f>
        <v>87.728864079527085</v>
      </c>
      <c r="V15" s="80">
        <f>IFERROR('Gen. Prima Directa'!V15/'Gen. Pólizas Emitidas'!V15,"")</f>
        <v>9.9375056917902373</v>
      </c>
      <c r="W15" s="80">
        <f>IFERROR('Gen. Prima Directa'!W15/'Gen. Pólizas Emitidas'!W15,"")</f>
        <v>104.22852577519393</v>
      </c>
      <c r="X15" s="80" t="str">
        <f>IFERROR('Gen. Prima Directa'!X15/'Gen. Pólizas Emitidas'!X15,"")</f>
        <v/>
      </c>
      <c r="Y15" s="80">
        <f>IFERROR('Gen. Prima Directa'!Y15/'Gen. Pólizas Emitidas'!Y15,"")</f>
        <v>26.045313842396535</v>
      </c>
      <c r="Z15" s="80">
        <f>IFERROR('Gen. Prima Directa'!Z15/'Gen. Pólizas Emitidas'!Z15,"")</f>
        <v>22.689656138401258</v>
      </c>
      <c r="AA15" s="80">
        <f>IFERROR('Gen. Prima Directa'!AA15/'Gen. Pólizas Emitidas'!AA15,"")</f>
        <v>30.474343230459972</v>
      </c>
      <c r="AB15" s="80" t="str">
        <f>IFERROR('Gen. Prima Directa'!AB15/'Gen. Pólizas Emitidas'!AB15,"")</f>
        <v/>
      </c>
      <c r="AC15" s="80" t="str">
        <f>IFERROR('Gen. Prima Directa'!AC15/'Gen. Pólizas Emitidas'!AC15,"")</f>
        <v/>
      </c>
      <c r="AD15" s="80">
        <f>IFERROR('Gen. Prima Directa'!AD15/'Gen. Pólizas Emitidas'!AD15,"")</f>
        <v>1020.9880050508115</v>
      </c>
      <c r="AE15" s="80">
        <f>IFERROR('Gen. Prima Directa'!AE15/'Gen. Pólizas Emitidas'!AE15,"")</f>
        <v>2846.0754526513847</v>
      </c>
      <c r="AF15" s="80" t="str">
        <f>IFERROR('Gen. Prima Directa'!AF15/'Gen. Pólizas Emitidas'!AF15,"")</f>
        <v/>
      </c>
      <c r="AG15" s="80">
        <f>IFERROR('Gen. Prima Directa'!AG15/'Gen. Pólizas Emitidas'!AG15,"")</f>
        <v>84.560784301822295</v>
      </c>
      <c r="AH15" s="80">
        <f>IFERROR('Gen. Prima Directa'!AH15/'Gen. Pólizas Emitidas'!AH15,"")</f>
        <v>424.9340430810808</v>
      </c>
      <c r="AI15" s="80">
        <f>IFERROR('Gen. Prima Directa'!AI15/'Gen. Pólizas Emitidas'!AI15,"")</f>
        <v>21.473963641226728</v>
      </c>
      <c r="AJ15" s="80">
        <f>IFERROR('Gen. Prima Directa'!AJ15/'Gen. Pólizas Emitidas'!AJ15,"")</f>
        <v>13.585850383990701</v>
      </c>
      <c r="AK15" s="80" t="str">
        <f>IFERROR('Gen. Prima Directa'!AK15/'Gen. Pólizas Emitidas'!AK15,"")</f>
        <v/>
      </c>
      <c r="AL15" s="80" t="str">
        <f>IFERROR('Gen. Prima Directa'!AL15/'Gen. Pólizas Emitidas'!AL15,"")</f>
        <v/>
      </c>
      <c r="AM15" s="80" t="str">
        <f>IFERROR('Gen. Prima Directa'!AM15/'Gen. Pólizas Emitidas'!AM15,"")</f>
        <v/>
      </c>
      <c r="AN15" s="80" t="str">
        <f>IFERROR('Gen. Prima Directa'!AN15/'Gen. Pólizas Emitidas'!AN15,"")</f>
        <v/>
      </c>
      <c r="AO15" s="80" t="str">
        <f>IFERROR('Gen. Prima Directa'!AO15/'Gen. Pólizas Emitidas'!AO15,"")</f>
        <v/>
      </c>
      <c r="AP15" s="80" t="str">
        <f>IFERROR('Gen. Prima Directa'!AP15/'Gen. Pólizas Emitidas'!AP15,"")</f>
        <v/>
      </c>
      <c r="AQ15" s="80">
        <f>IFERROR('Gen. Prima Directa'!AQ15/'Gen. Pólizas Emitidas'!AQ15,"")</f>
        <v>39.423716150433215</v>
      </c>
      <c r="AR15" s="29"/>
      <c r="AS15" s="80">
        <f>IFERROR('Gen. Prima Directa'!AS15/'Gen. Pólizas Emitidas'!AS15,"")</f>
        <v>41.990942901671225</v>
      </c>
      <c r="AT15" s="60">
        <f t="shared" si="0"/>
        <v>-6.1137630494499717E-2</v>
      </c>
    </row>
    <row r="16" spans="2:46" x14ac:dyDescent="0.2">
      <c r="B16" s="62" t="str">
        <f>'Datos Generales'!B253</f>
        <v>5. Pérdida de Beneficios por Terremoto</v>
      </c>
      <c r="C16" s="80" t="str">
        <f>IFERROR('Gen. Prima Directa'!C16/'Gen. Pólizas Emitidas'!C16,"")</f>
        <v/>
      </c>
      <c r="D16" s="80" t="str">
        <f>IFERROR('Gen. Prima Directa'!D16/'Gen. Pólizas Emitidas'!D16,"")</f>
        <v/>
      </c>
      <c r="E16" s="80">
        <f>IFERROR('Gen. Prima Directa'!E16/'Gen. Pólizas Emitidas'!E16,"")</f>
        <v>5.3124029460035933</v>
      </c>
      <c r="F16" s="80" t="str">
        <f>IFERROR('Gen. Prima Directa'!F16/'Gen. Pólizas Emitidas'!F16,"")</f>
        <v/>
      </c>
      <c r="G16" s="80" t="str">
        <f>IFERROR('Gen. Prima Directa'!G16/'Gen. Pólizas Emitidas'!G16,"")</f>
        <v/>
      </c>
      <c r="H16" s="80" t="str">
        <f>IFERROR('Gen. Prima Directa'!H16/'Gen. Pólizas Emitidas'!H16,"")</f>
        <v/>
      </c>
      <c r="I16" s="80">
        <f>IFERROR('Gen. Prima Directa'!I16/'Gen. Pólizas Emitidas'!I16,"")</f>
        <v>255.67100010996649</v>
      </c>
      <c r="J16" s="80" t="str">
        <f>IFERROR('Gen. Prima Directa'!J16/'Gen. Pólizas Emitidas'!J16,"")</f>
        <v/>
      </c>
      <c r="K16" s="80">
        <f>IFERROR('Gen. Prima Directa'!K16/'Gen. Pólizas Emitidas'!K16,"")</f>
        <v>66.559768656434159</v>
      </c>
      <c r="L16" s="80" t="str">
        <f>IFERROR('Gen. Prima Directa'!L16/'Gen. Pólizas Emitidas'!L16,"")</f>
        <v/>
      </c>
      <c r="M16" s="80" t="str">
        <f>IFERROR('Gen. Prima Directa'!M16/'Gen. Pólizas Emitidas'!M16,"")</f>
        <v/>
      </c>
      <c r="N16" s="80">
        <f>IFERROR('Gen. Prima Directa'!N16/'Gen. Pólizas Emitidas'!N16,"")</f>
        <v>158.42053000363816</v>
      </c>
      <c r="O16" s="80">
        <f>IFERROR('Gen. Prima Directa'!O16/'Gen. Pólizas Emitidas'!O16,"")</f>
        <v>51.40213194911361</v>
      </c>
      <c r="P16" s="80" t="str">
        <f>IFERROR('Gen. Prima Directa'!P16/'Gen. Pólizas Emitidas'!P16,"")</f>
        <v/>
      </c>
      <c r="Q16" s="80">
        <f>IFERROR('Gen. Prima Directa'!Q16/'Gen. Pólizas Emitidas'!Q16,"")</f>
        <v>183.74241907182545</v>
      </c>
      <c r="R16" s="80" t="str">
        <f>IFERROR('Gen. Prima Directa'!R16/'Gen. Pólizas Emitidas'!R16,"")</f>
        <v/>
      </c>
      <c r="S16" s="80">
        <f>IFERROR('Gen. Prima Directa'!S16/'Gen. Pólizas Emitidas'!S16,"")</f>
        <v>2866.2411714737013</v>
      </c>
      <c r="T16" s="80" t="str">
        <f>IFERROR('Gen. Prima Directa'!T16/'Gen. Pólizas Emitidas'!T16,"")</f>
        <v/>
      </c>
      <c r="U16" s="80">
        <f>IFERROR('Gen. Prima Directa'!U16/'Gen. Pólizas Emitidas'!U16,"")</f>
        <v>156.60250976200984</v>
      </c>
      <c r="V16" s="80" t="str">
        <f>IFERROR('Gen. Prima Directa'!V16/'Gen. Pólizas Emitidas'!V16,"")</f>
        <v/>
      </c>
      <c r="W16" s="80">
        <f>IFERROR('Gen. Prima Directa'!W16/'Gen. Pólizas Emitidas'!W16,"")</f>
        <v>120.9254885504096</v>
      </c>
      <c r="X16" s="80" t="str">
        <f>IFERROR('Gen. Prima Directa'!X16/'Gen. Pólizas Emitidas'!X16,"")</f>
        <v/>
      </c>
      <c r="Y16" s="80">
        <f>IFERROR('Gen. Prima Directa'!Y16/'Gen. Pólizas Emitidas'!Y16,"")</f>
        <v>24.238110528183292</v>
      </c>
      <c r="Z16" s="80">
        <f>IFERROR('Gen. Prima Directa'!Z16/'Gen. Pólizas Emitidas'!Z16,"")</f>
        <v>66.879365046894151</v>
      </c>
      <c r="AA16" s="80">
        <f>IFERROR('Gen. Prima Directa'!AA16/'Gen. Pólizas Emitidas'!AA16,"")</f>
        <v>18.574285225067698</v>
      </c>
      <c r="AB16" s="80" t="str">
        <f>IFERROR('Gen. Prima Directa'!AB16/'Gen. Pólizas Emitidas'!AB16,"")</f>
        <v/>
      </c>
      <c r="AC16" s="80" t="str">
        <f>IFERROR('Gen. Prima Directa'!AC16/'Gen. Pólizas Emitidas'!AC16,"")</f>
        <v/>
      </c>
      <c r="AD16" s="80">
        <f>IFERROR('Gen. Prima Directa'!AD16/'Gen. Pólizas Emitidas'!AD16,"")</f>
        <v>165.5134831546826</v>
      </c>
      <c r="AE16" s="80">
        <f>IFERROR('Gen. Prima Directa'!AE16/'Gen. Pólizas Emitidas'!AE16,"")</f>
        <v>3801.4721666473324</v>
      </c>
      <c r="AF16" s="80" t="str">
        <f>IFERROR('Gen. Prima Directa'!AF16/'Gen. Pólizas Emitidas'!AF16,"")</f>
        <v/>
      </c>
      <c r="AG16" s="80">
        <f>IFERROR('Gen. Prima Directa'!AG16/'Gen. Pólizas Emitidas'!AG16,"")</f>
        <v>35.655857569581642</v>
      </c>
      <c r="AH16" s="80">
        <f>IFERROR('Gen. Prima Directa'!AH16/'Gen. Pólizas Emitidas'!AH16,"")</f>
        <v>256.70324324777056</v>
      </c>
      <c r="AI16" s="80" t="str">
        <f>IFERROR('Gen. Prima Directa'!AI16/'Gen. Pólizas Emitidas'!AI16,"")</f>
        <v/>
      </c>
      <c r="AJ16" s="80" t="str">
        <f>IFERROR('Gen. Prima Directa'!AJ16/'Gen. Pólizas Emitidas'!AJ16,"")</f>
        <v/>
      </c>
      <c r="AK16" s="80" t="str">
        <f>IFERROR('Gen. Prima Directa'!AK16/'Gen. Pólizas Emitidas'!AK16,"")</f>
        <v/>
      </c>
      <c r="AL16" s="80" t="str">
        <f>IFERROR('Gen. Prima Directa'!AL16/'Gen. Pólizas Emitidas'!AL16,"")</f>
        <v/>
      </c>
      <c r="AM16" s="80" t="str">
        <f>IFERROR('Gen. Prima Directa'!AM16/'Gen. Pólizas Emitidas'!AM16,"")</f>
        <v/>
      </c>
      <c r="AN16" s="80" t="str">
        <f>IFERROR('Gen. Prima Directa'!AN16/'Gen. Pólizas Emitidas'!AN16,"")</f>
        <v/>
      </c>
      <c r="AO16" s="80" t="str">
        <f>IFERROR('Gen. Prima Directa'!AO16/'Gen. Pólizas Emitidas'!AO16,"")</f>
        <v/>
      </c>
      <c r="AP16" s="80" t="str">
        <f>IFERROR('Gen. Prima Directa'!AP16/'Gen. Pólizas Emitidas'!AP16,"")</f>
        <v/>
      </c>
      <c r="AQ16" s="80">
        <f>IFERROR('Gen. Prima Directa'!AQ16/'Gen. Pólizas Emitidas'!AQ16,"")</f>
        <v>97.925411080071484</v>
      </c>
      <c r="AR16" s="29"/>
      <c r="AS16" s="80">
        <f>IFERROR('Gen. Prima Directa'!AS16/'Gen. Pólizas Emitidas'!AS16,"")</f>
        <v>101.90478340297891</v>
      </c>
      <c r="AT16" s="60">
        <f t="shared" si="0"/>
        <v>-3.9049907080133117E-2</v>
      </c>
    </row>
    <row r="17" spans="2:46" x14ac:dyDescent="0.2">
      <c r="B17" s="62" t="str">
        <f>'Datos Generales'!B254</f>
        <v>6. Otros Riesgos de la Naturaleza</v>
      </c>
      <c r="C17" s="80" t="str">
        <f>IFERROR('Gen. Prima Directa'!C17/'Gen. Pólizas Emitidas'!C17,"")</f>
        <v/>
      </c>
      <c r="D17" s="80" t="str">
        <f>IFERROR('Gen. Prima Directa'!D17/'Gen. Pólizas Emitidas'!D17,"")</f>
        <v/>
      </c>
      <c r="E17" s="80">
        <f>IFERROR('Gen. Prima Directa'!E17/'Gen. Pólizas Emitidas'!E17,"")</f>
        <v>6.9527363780150953E-2</v>
      </c>
      <c r="F17" s="80" t="str">
        <f>IFERROR('Gen. Prima Directa'!F17/'Gen. Pólizas Emitidas'!F17,"")</f>
        <v/>
      </c>
      <c r="G17" s="80" t="str">
        <f>IFERROR('Gen. Prima Directa'!G17/'Gen. Pólizas Emitidas'!G17,"")</f>
        <v/>
      </c>
      <c r="H17" s="80">
        <f>IFERROR('Gen. Prima Directa'!H17/'Gen. Pólizas Emitidas'!H17,"")</f>
        <v>0.34706945589230964</v>
      </c>
      <c r="I17" s="80">
        <f>IFERROR('Gen. Prima Directa'!I17/'Gen. Pólizas Emitidas'!I17,"")</f>
        <v>2.2272340892192353</v>
      </c>
      <c r="J17" s="80" t="str">
        <f>IFERROR('Gen. Prima Directa'!J17/'Gen. Pólizas Emitidas'!J17,"")</f>
        <v/>
      </c>
      <c r="K17" s="80">
        <f>IFERROR('Gen. Prima Directa'!K17/'Gen. Pólizas Emitidas'!K17,"")</f>
        <v>0.1496414373140971</v>
      </c>
      <c r="L17" s="80" t="str">
        <f>IFERROR('Gen. Prima Directa'!L17/'Gen. Pólizas Emitidas'!L17,"")</f>
        <v/>
      </c>
      <c r="M17" s="80" t="str">
        <f>IFERROR('Gen. Prima Directa'!M17/'Gen. Pólizas Emitidas'!M17,"")</f>
        <v/>
      </c>
      <c r="N17" s="80" t="str">
        <f>IFERROR('Gen. Prima Directa'!N17/'Gen. Pólizas Emitidas'!N17,"")</f>
        <v/>
      </c>
      <c r="O17" s="80" t="str">
        <f>IFERROR('Gen. Prima Directa'!O17/'Gen. Pólizas Emitidas'!O17,"")</f>
        <v/>
      </c>
      <c r="P17" s="80" t="str">
        <f>IFERROR('Gen. Prima Directa'!P17/'Gen. Pólizas Emitidas'!P17,"")</f>
        <v/>
      </c>
      <c r="Q17" s="80">
        <f>IFERROR('Gen. Prima Directa'!Q17/'Gen. Pólizas Emitidas'!Q17,"")</f>
        <v>0.62836159786809853</v>
      </c>
      <c r="R17" s="80" t="str">
        <f>IFERROR('Gen. Prima Directa'!R17/'Gen. Pólizas Emitidas'!R17,"")</f>
        <v/>
      </c>
      <c r="S17" s="80">
        <f>IFERROR('Gen. Prima Directa'!S17/'Gen. Pólizas Emitidas'!S17,"")</f>
        <v>225.5078029186825</v>
      </c>
      <c r="T17" s="80" t="str">
        <f>IFERROR('Gen. Prima Directa'!T17/'Gen. Pólizas Emitidas'!T17,"")</f>
        <v/>
      </c>
      <c r="U17" s="80">
        <f>IFERROR('Gen. Prima Directa'!U17/'Gen. Pólizas Emitidas'!U17,"")</f>
        <v>5.5726200289919134</v>
      </c>
      <c r="V17" s="80" t="str">
        <f>IFERROR('Gen. Prima Directa'!V17/'Gen. Pólizas Emitidas'!V17,"")</f>
        <v/>
      </c>
      <c r="W17" s="80">
        <f>IFERROR('Gen. Prima Directa'!W17/'Gen. Pólizas Emitidas'!W17,"")</f>
        <v>1.3787670808860095</v>
      </c>
      <c r="X17" s="80" t="str">
        <f>IFERROR('Gen. Prima Directa'!X17/'Gen. Pólizas Emitidas'!X17,"")</f>
        <v/>
      </c>
      <c r="Y17" s="80">
        <f>IFERROR('Gen. Prima Directa'!Y17/'Gen. Pólizas Emitidas'!Y17,"")</f>
        <v>1.587235467901905</v>
      </c>
      <c r="Z17" s="80">
        <f>IFERROR('Gen. Prima Directa'!Z17/'Gen. Pólizas Emitidas'!Z17,"")</f>
        <v>6.0321555412410666</v>
      </c>
      <c r="AA17" s="80">
        <f>IFERROR('Gen. Prima Directa'!AA17/'Gen. Pólizas Emitidas'!AA17,"")</f>
        <v>6.776042735244163E-2</v>
      </c>
      <c r="AB17" s="80" t="str">
        <f>IFERROR('Gen. Prima Directa'!AB17/'Gen. Pólizas Emitidas'!AB17,"")</f>
        <v/>
      </c>
      <c r="AC17" s="80" t="str">
        <f>IFERROR('Gen. Prima Directa'!AC17/'Gen. Pólizas Emitidas'!AC17,"")</f>
        <v/>
      </c>
      <c r="AD17" s="80">
        <f>IFERROR('Gen. Prima Directa'!AD17/'Gen. Pólizas Emitidas'!AD17,"")</f>
        <v>3347.8971485970692</v>
      </c>
      <c r="AE17" s="80">
        <f>IFERROR('Gen. Prima Directa'!AE17/'Gen. Pólizas Emitidas'!AE17,"")</f>
        <v>822.17800422773632</v>
      </c>
      <c r="AF17" s="80" t="str">
        <f>IFERROR('Gen. Prima Directa'!AF17/'Gen. Pólizas Emitidas'!AF17,"")</f>
        <v/>
      </c>
      <c r="AG17" s="80">
        <f>IFERROR('Gen. Prima Directa'!AG17/'Gen. Pólizas Emitidas'!AG17,"")</f>
        <v>3.8717358259123555</v>
      </c>
      <c r="AH17" s="80">
        <f>IFERROR('Gen. Prima Directa'!AH17/'Gen. Pólizas Emitidas'!AH17,"")</f>
        <v>47.083080545600865</v>
      </c>
      <c r="AI17" s="80">
        <f>IFERROR('Gen. Prima Directa'!AI17/'Gen. Pólizas Emitidas'!AI17,"")</f>
        <v>1.7009828619172732E-2</v>
      </c>
      <c r="AJ17" s="80">
        <f>IFERROR('Gen. Prima Directa'!AJ17/'Gen. Pólizas Emitidas'!AJ17,"")</f>
        <v>1.4540656866905737</v>
      </c>
      <c r="AK17" s="80" t="str">
        <f>IFERROR('Gen. Prima Directa'!AK17/'Gen. Pólizas Emitidas'!AK17,"")</f>
        <v/>
      </c>
      <c r="AL17" s="80" t="str">
        <f>IFERROR('Gen. Prima Directa'!AL17/'Gen. Pólizas Emitidas'!AL17,"")</f>
        <v/>
      </c>
      <c r="AM17" s="80" t="str">
        <f>IFERROR('Gen. Prima Directa'!AM17/'Gen. Pólizas Emitidas'!AM17,"")</f>
        <v/>
      </c>
      <c r="AN17" s="80" t="str">
        <f>IFERROR('Gen. Prima Directa'!AN17/'Gen. Pólizas Emitidas'!AN17,"")</f>
        <v/>
      </c>
      <c r="AO17" s="80" t="str">
        <f>IFERROR('Gen. Prima Directa'!AO17/'Gen. Pólizas Emitidas'!AO17,"")</f>
        <v/>
      </c>
      <c r="AP17" s="80" t="str">
        <f>IFERROR('Gen. Prima Directa'!AP17/'Gen. Pólizas Emitidas'!AP17,"")</f>
        <v/>
      </c>
      <c r="AQ17" s="80">
        <f>IFERROR('Gen. Prima Directa'!AQ17/'Gen. Pólizas Emitidas'!AQ17,"")</f>
        <v>2.032274477339076</v>
      </c>
      <c r="AR17" s="29"/>
      <c r="AS17" s="80">
        <f>IFERROR('Gen. Prima Directa'!AS17/'Gen. Pólizas Emitidas'!AS17,"")</f>
        <v>1.7933473769705219</v>
      </c>
      <c r="AT17" s="60">
        <f t="shared" si="0"/>
        <v>0.13322968178768035</v>
      </c>
    </row>
    <row r="18" spans="2:46" x14ac:dyDescent="0.2">
      <c r="B18" s="62" t="str">
        <f>'Datos Generales'!B255</f>
        <v>7. Terrorismo</v>
      </c>
      <c r="C18" s="80" t="str">
        <f>IFERROR('Gen. Prima Directa'!C18/'Gen. Pólizas Emitidas'!C18,"")</f>
        <v/>
      </c>
      <c r="D18" s="80" t="str">
        <f>IFERROR('Gen. Prima Directa'!D18/'Gen. Pólizas Emitidas'!D18,"")</f>
        <v/>
      </c>
      <c r="E18" s="80">
        <f>IFERROR('Gen. Prima Directa'!E18/'Gen. Pólizas Emitidas'!E18,"")</f>
        <v>5.3324490713700872</v>
      </c>
      <c r="F18" s="80" t="str">
        <f>IFERROR('Gen. Prima Directa'!F18/'Gen. Pólizas Emitidas'!F18,"")</f>
        <v/>
      </c>
      <c r="G18" s="80" t="str">
        <f>IFERROR('Gen. Prima Directa'!G18/'Gen. Pólizas Emitidas'!G18,"")</f>
        <v/>
      </c>
      <c r="H18" s="80">
        <f>IFERROR('Gen. Prima Directa'!H18/'Gen. Pólizas Emitidas'!H18,"")</f>
        <v>0.64268001195580493</v>
      </c>
      <c r="I18" s="80">
        <f>IFERROR('Gen. Prima Directa'!I18/'Gen. Pólizas Emitidas'!I18,"")</f>
        <v>14.003639020875868</v>
      </c>
      <c r="J18" s="80" t="str">
        <f>IFERROR('Gen. Prima Directa'!J18/'Gen. Pólizas Emitidas'!J18,"")</f>
        <v/>
      </c>
      <c r="K18" s="80">
        <f>IFERROR('Gen. Prima Directa'!K18/'Gen. Pólizas Emitidas'!K18,"")</f>
        <v>0.18797397697326815</v>
      </c>
      <c r="L18" s="80" t="str">
        <f>IFERROR('Gen. Prima Directa'!L18/'Gen. Pólizas Emitidas'!L18,"")</f>
        <v/>
      </c>
      <c r="M18" s="80" t="str">
        <f>IFERROR('Gen. Prima Directa'!M18/'Gen. Pólizas Emitidas'!M18,"")</f>
        <v/>
      </c>
      <c r="N18" s="80">
        <f>IFERROR('Gen. Prima Directa'!N18/'Gen. Pólizas Emitidas'!N18,"")</f>
        <v>1678.1746444114956</v>
      </c>
      <c r="O18" s="80">
        <f>IFERROR('Gen. Prima Directa'!O18/'Gen. Pólizas Emitidas'!O18,"")</f>
        <v>5.6661629111422052</v>
      </c>
      <c r="P18" s="80" t="str">
        <f>IFERROR('Gen. Prima Directa'!P18/'Gen. Pólizas Emitidas'!P18,"")</f>
        <v/>
      </c>
      <c r="Q18" s="80">
        <f>IFERROR('Gen. Prima Directa'!Q18/'Gen. Pólizas Emitidas'!Q18,"")</f>
        <v>0.87572715970541981</v>
      </c>
      <c r="R18" s="80" t="str">
        <f>IFERROR('Gen. Prima Directa'!R18/'Gen. Pólizas Emitidas'!R18,"")</f>
        <v/>
      </c>
      <c r="S18" s="80" t="str">
        <f>IFERROR('Gen. Prima Directa'!S18/'Gen. Pólizas Emitidas'!S18,"")</f>
        <v/>
      </c>
      <c r="T18" s="80" t="str">
        <f>IFERROR('Gen. Prima Directa'!T18/'Gen. Pólizas Emitidas'!T18,"")</f>
        <v/>
      </c>
      <c r="U18" s="80">
        <f>IFERROR('Gen. Prima Directa'!U18/'Gen. Pólizas Emitidas'!U18,"")</f>
        <v>6.5789186389508716</v>
      </c>
      <c r="V18" s="80" t="str">
        <f>IFERROR('Gen. Prima Directa'!V18/'Gen. Pólizas Emitidas'!V18,"")</f>
        <v/>
      </c>
      <c r="W18" s="80">
        <f>IFERROR('Gen. Prima Directa'!W18/'Gen. Pólizas Emitidas'!W18,"")</f>
        <v>68.830360285293622</v>
      </c>
      <c r="X18" s="80" t="str">
        <f>IFERROR('Gen. Prima Directa'!X18/'Gen. Pólizas Emitidas'!X18,"")</f>
        <v/>
      </c>
      <c r="Y18" s="80">
        <f>IFERROR('Gen. Prima Directa'!Y18/'Gen. Pólizas Emitidas'!Y18,"")</f>
        <v>0.28190882089365099</v>
      </c>
      <c r="Z18" s="80">
        <f>IFERROR('Gen. Prima Directa'!Z18/'Gen. Pólizas Emitidas'!Z18,"")</f>
        <v>6.2195577547275427</v>
      </c>
      <c r="AA18" s="80">
        <f>IFERROR('Gen. Prima Directa'!AA18/'Gen. Pólizas Emitidas'!AA18,"")</f>
        <v>0.52030739697453743</v>
      </c>
      <c r="AB18" s="80" t="str">
        <f>IFERROR('Gen. Prima Directa'!AB18/'Gen. Pólizas Emitidas'!AB18,"")</f>
        <v/>
      </c>
      <c r="AC18" s="80" t="str">
        <f>IFERROR('Gen. Prima Directa'!AC18/'Gen. Pólizas Emitidas'!AC18,"")</f>
        <v/>
      </c>
      <c r="AD18" s="80">
        <f>IFERROR('Gen. Prima Directa'!AD18/'Gen. Pólizas Emitidas'!AD18,"")</f>
        <v>330.90313101859374</v>
      </c>
      <c r="AE18" s="80">
        <f>IFERROR('Gen. Prima Directa'!AE18/'Gen. Pólizas Emitidas'!AE18,"")</f>
        <v>769.57567621723194</v>
      </c>
      <c r="AF18" s="80" t="str">
        <f>IFERROR('Gen. Prima Directa'!AF18/'Gen. Pólizas Emitidas'!AF18,"")</f>
        <v/>
      </c>
      <c r="AG18" s="80">
        <f>IFERROR('Gen. Prima Directa'!AG18/'Gen. Pólizas Emitidas'!AG18,"")</f>
        <v>10.321713096245336</v>
      </c>
      <c r="AH18" s="80">
        <f>IFERROR('Gen. Prima Directa'!AH18/'Gen. Pólizas Emitidas'!AH18,"")</f>
        <v>47.083080545600865</v>
      </c>
      <c r="AI18" s="80" t="str">
        <f>IFERROR('Gen. Prima Directa'!AI18/'Gen. Pólizas Emitidas'!AI18,"")</f>
        <v/>
      </c>
      <c r="AJ18" s="80" t="str">
        <f>IFERROR('Gen. Prima Directa'!AJ18/'Gen. Pólizas Emitidas'!AJ18,"")</f>
        <v/>
      </c>
      <c r="AK18" s="80" t="str">
        <f>IFERROR('Gen. Prima Directa'!AK18/'Gen. Pólizas Emitidas'!AK18,"")</f>
        <v/>
      </c>
      <c r="AL18" s="80" t="str">
        <f>IFERROR('Gen. Prima Directa'!AL18/'Gen. Pólizas Emitidas'!AL18,"")</f>
        <v/>
      </c>
      <c r="AM18" s="80" t="str">
        <f>IFERROR('Gen. Prima Directa'!AM18/'Gen. Pólizas Emitidas'!AM18,"")</f>
        <v/>
      </c>
      <c r="AN18" s="80" t="str">
        <f>IFERROR('Gen. Prima Directa'!AN18/'Gen. Pólizas Emitidas'!AN18,"")</f>
        <v/>
      </c>
      <c r="AO18" s="80" t="str">
        <f>IFERROR('Gen. Prima Directa'!AO18/'Gen. Pólizas Emitidas'!AO18,"")</f>
        <v/>
      </c>
      <c r="AP18" s="80" t="str">
        <f>IFERROR('Gen. Prima Directa'!AP18/'Gen. Pólizas Emitidas'!AP18,"")</f>
        <v/>
      </c>
      <c r="AQ18" s="80">
        <f>IFERROR('Gen. Prima Directa'!AQ18/'Gen. Pólizas Emitidas'!AQ18,"")</f>
        <v>5.4829419996553437</v>
      </c>
      <c r="AR18" s="29"/>
      <c r="AS18" s="80">
        <f>IFERROR('Gen. Prima Directa'!AS18/'Gen. Pólizas Emitidas'!AS18,"")</f>
        <v>8.6535437076560715</v>
      </c>
      <c r="AT18" s="60">
        <f t="shared" si="0"/>
        <v>-0.36639344702166277</v>
      </c>
    </row>
    <row r="19" spans="2:46" x14ac:dyDescent="0.2">
      <c r="B19" s="62" t="str">
        <f>'Datos Generales'!B256</f>
        <v>8. Robo</v>
      </c>
      <c r="C19" s="80" t="str">
        <f>IFERROR('Gen. Prima Directa'!C19/'Gen. Pólizas Emitidas'!C19,"")</f>
        <v/>
      </c>
      <c r="D19" s="80" t="str">
        <f>IFERROR('Gen. Prima Directa'!D19/'Gen. Pólizas Emitidas'!D19,"")</f>
        <v/>
      </c>
      <c r="E19" s="80">
        <f>IFERROR('Gen. Prima Directa'!E19/'Gen. Pólizas Emitidas'!E19,"")</f>
        <v>0.61217908725377645</v>
      </c>
      <c r="F19" s="80">
        <f>IFERROR('Gen. Prima Directa'!F19/'Gen. Pólizas Emitidas'!F19,"")</f>
        <v>3.9246341480615756</v>
      </c>
      <c r="G19" s="80" t="str">
        <f>IFERROR('Gen. Prima Directa'!G19/'Gen. Pólizas Emitidas'!G19,"")</f>
        <v/>
      </c>
      <c r="H19" s="80">
        <f>IFERROR('Gen. Prima Directa'!H19/'Gen. Pólizas Emitidas'!H19,"")</f>
        <v>2.5840702498312633</v>
      </c>
      <c r="I19" s="80">
        <f>IFERROR('Gen. Prima Directa'!I19/'Gen. Pólizas Emitidas'!I19,"")</f>
        <v>230.85745194164372</v>
      </c>
      <c r="J19" s="80" t="str">
        <f>IFERROR('Gen. Prima Directa'!J19/'Gen. Pólizas Emitidas'!J19,"")</f>
        <v/>
      </c>
      <c r="K19" s="80">
        <f>IFERROR('Gen. Prima Directa'!K19/'Gen. Pólizas Emitidas'!K19,"")</f>
        <v>3.705279412013859</v>
      </c>
      <c r="L19" s="80" t="str">
        <f>IFERROR('Gen. Prima Directa'!L19/'Gen. Pólizas Emitidas'!L19,"")</f>
        <v/>
      </c>
      <c r="M19" s="80" t="str">
        <f>IFERROR('Gen. Prima Directa'!M19/'Gen. Pólizas Emitidas'!M19,"")</f>
        <v/>
      </c>
      <c r="N19" s="80">
        <f>IFERROR('Gen. Prima Directa'!N19/'Gen. Pólizas Emitidas'!N19,"")</f>
        <v>606.04318387250521</v>
      </c>
      <c r="O19" s="80">
        <f>IFERROR('Gen. Prima Directa'!O19/'Gen. Pólizas Emitidas'!O19,"")</f>
        <v>21.077218838589317</v>
      </c>
      <c r="P19" s="80" t="str">
        <f>IFERROR('Gen. Prima Directa'!P19/'Gen. Pólizas Emitidas'!P19,"")</f>
        <v/>
      </c>
      <c r="Q19" s="80">
        <f>IFERROR('Gen. Prima Directa'!Q19/'Gen. Pólizas Emitidas'!Q19,"")</f>
        <v>12.320475441700728</v>
      </c>
      <c r="R19" s="80" t="str">
        <f>IFERROR('Gen. Prima Directa'!R19/'Gen. Pólizas Emitidas'!R19,"")</f>
        <v/>
      </c>
      <c r="S19" s="80">
        <f>IFERROR('Gen. Prima Directa'!S19/'Gen. Pólizas Emitidas'!S19,"")</f>
        <v>30.135412844249664</v>
      </c>
      <c r="T19" s="80" t="str">
        <f>IFERROR('Gen. Prima Directa'!T19/'Gen. Pólizas Emitidas'!T19,"")</f>
        <v/>
      </c>
      <c r="U19" s="80">
        <f>IFERROR('Gen. Prima Directa'!U19/'Gen. Pólizas Emitidas'!U19,"")</f>
        <v>1.8168848379712126</v>
      </c>
      <c r="V19" s="80">
        <f>IFERROR('Gen. Prima Directa'!V19/'Gen. Pólizas Emitidas'!V19,"")</f>
        <v>10.226810308163842</v>
      </c>
      <c r="W19" s="80">
        <f>IFERROR('Gen. Prima Directa'!W19/'Gen. Pólizas Emitidas'!W19,"")</f>
        <v>2.5494848392362406</v>
      </c>
      <c r="X19" s="80" t="str">
        <f>IFERROR('Gen. Prima Directa'!X19/'Gen. Pólizas Emitidas'!X19,"")</f>
        <v/>
      </c>
      <c r="Y19" s="80">
        <f>IFERROR('Gen. Prima Directa'!Y19/'Gen. Pólizas Emitidas'!Y19,"")</f>
        <v>1.8748985353898708</v>
      </c>
      <c r="Z19" s="80">
        <f>IFERROR('Gen. Prima Directa'!Z19/'Gen. Pólizas Emitidas'!Z19,"")</f>
        <v>7.3533702633176841</v>
      </c>
      <c r="AA19" s="80">
        <f>IFERROR('Gen. Prima Directa'!AA19/'Gen. Pólizas Emitidas'!AA19,"")</f>
        <v>2.9231184624726185</v>
      </c>
      <c r="AB19" s="80" t="str">
        <f>IFERROR('Gen. Prima Directa'!AB19/'Gen. Pólizas Emitidas'!AB19,"")</f>
        <v/>
      </c>
      <c r="AC19" s="80" t="str">
        <f>IFERROR('Gen. Prima Directa'!AC19/'Gen. Pólizas Emitidas'!AC19,"")</f>
        <v/>
      </c>
      <c r="AD19" s="80">
        <f>IFERROR('Gen. Prima Directa'!AD19/'Gen. Pólizas Emitidas'!AD19,"")</f>
        <v>483.11819239096434</v>
      </c>
      <c r="AE19" s="80" t="str">
        <f>IFERROR('Gen. Prima Directa'!AE19/'Gen. Pólizas Emitidas'!AE19,"")</f>
        <v/>
      </c>
      <c r="AF19" s="80" t="str">
        <f>IFERROR('Gen. Prima Directa'!AF19/'Gen. Pólizas Emitidas'!AF19,"")</f>
        <v/>
      </c>
      <c r="AG19" s="80">
        <f>IFERROR('Gen. Prima Directa'!AG19/'Gen. Pólizas Emitidas'!AG19,"")</f>
        <v>17.546770603035171</v>
      </c>
      <c r="AH19" s="80">
        <f>IFERROR('Gen. Prima Directa'!AH19/'Gen. Pólizas Emitidas'!AH19,"")</f>
        <v>17.316005534317842</v>
      </c>
      <c r="AI19" s="80" t="str">
        <f>IFERROR('Gen. Prima Directa'!AI19/'Gen. Pólizas Emitidas'!AI19,"")</f>
        <v/>
      </c>
      <c r="AJ19" s="80">
        <f>IFERROR('Gen. Prima Directa'!AJ19/'Gen. Pólizas Emitidas'!AJ19,"")</f>
        <v>13.722208847934034</v>
      </c>
      <c r="AK19" s="80" t="str">
        <f>IFERROR('Gen. Prima Directa'!AK19/'Gen. Pólizas Emitidas'!AK19,"")</f>
        <v/>
      </c>
      <c r="AL19" s="80" t="str">
        <f>IFERROR('Gen. Prima Directa'!AL19/'Gen. Pólizas Emitidas'!AL19,"")</f>
        <v/>
      </c>
      <c r="AM19" s="80" t="str">
        <f>IFERROR('Gen. Prima Directa'!AM19/'Gen. Pólizas Emitidas'!AM19,"")</f>
        <v/>
      </c>
      <c r="AN19" s="80" t="str">
        <f>IFERROR('Gen. Prima Directa'!AN19/'Gen. Pólizas Emitidas'!AN19,"")</f>
        <v/>
      </c>
      <c r="AO19" s="80" t="str">
        <f>IFERROR('Gen. Prima Directa'!AO19/'Gen. Pólizas Emitidas'!AO19,"")</f>
        <v/>
      </c>
      <c r="AP19" s="80" t="str">
        <f>IFERROR('Gen. Prima Directa'!AP19/'Gen. Pólizas Emitidas'!AP19,"")</f>
        <v/>
      </c>
      <c r="AQ19" s="80">
        <f>IFERROR('Gen. Prima Directa'!AQ19/'Gen. Pólizas Emitidas'!AQ19,"")</f>
        <v>6.8280322849438129</v>
      </c>
      <c r="AR19" s="29"/>
      <c r="AS19" s="80">
        <f>IFERROR('Gen. Prima Directa'!AS19/'Gen. Pólizas Emitidas'!AS19,"")</f>
        <v>12.614761571710146</v>
      </c>
      <c r="AT19" s="60">
        <f t="shared" si="0"/>
        <v>-0.45872680620009876</v>
      </c>
    </row>
    <row r="20" spans="2:46" x14ac:dyDescent="0.2">
      <c r="B20" s="62" t="str">
        <f>'Datos Generales'!B257</f>
        <v>9. Cristales</v>
      </c>
      <c r="C20" s="80" t="str">
        <f>IFERROR('Gen. Prima Directa'!C20/'Gen. Pólizas Emitidas'!C20,"")</f>
        <v/>
      </c>
      <c r="D20" s="80" t="str">
        <f>IFERROR('Gen. Prima Directa'!D20/'Gen. Pólizas Emitidas'!D20,"")</f>
        <v/>
      </c>
      <c r="E20" s="80">
        <f>IFERROR('Gen. Prima Directa'!E20/'Gen. Pólizas Emitidas'!E20,"")</f>
        <v>0.10663194092996532</v>
      </c>
      <c r="F20" s="80" t="str">
        <f>IFERROR('Gen. Prima Directa'!F20/'Gen. Pólizas Emitidas'!F20,"")</f>
        <v/>
      </c>
      <c r="G20" s="80" t="str">
        <f>IFERROR('Gen. Prima Directa'!G20/'Gen. Pólizas Emitidas'!G20,"")</f>
        <v/>
      </c>
      <c r="H20" s="80">
        <f>IFERROR('Gen. Prima Directa'!H20/'Gen. Pólizas Emitidas'!H20,"")</f>
        <v>6.0567215039892E-2</v>
      </c>
      <c r="I20" s="80">
        <f>IFERROR('Gen. Prima Directa'!I20/'Gen. Pólizas Emitidas'!I20,"")</f>
        <v>0.24194004051265564</v>
      </c>
      <c r="J20" s="80" t="str">
        <f>IFERROR('Gen. Prima Directa'!J20/'Gen. Pólizas Emitidas'!J20,"")</f>
        <v/>
      </c>
      <c r="K20" s="80">
        <f>IFERROR('Gen. Prima Directa'!K20/'Gen. Pólizas Emitidas'!K20,"")</f>
        <v>0.24382185945248755</v>
      </c>
      <c r="L20" s="80" t="str">
        <f>IFERROR('Gen. Prima Directa'!L20/'Gen. Pólizas Emitidas'!L20,"")</f>
        <v/>
      </c>
      <c r="M20" s="80" t="str">
        <f>IFERROR('Gen. Prima Directa'!M20/'Gen. Pólizas Emitidas'!M20,"")</f>
        <v/>
      </c>
      <c r="N20" s="80" t="str">
        <f>IFERROR('Gen. Prima Directa'!N20/'Gen. Pólizas Emitidas'!N20,"")</f>
        <v/>
      </c>
      <c r="O20" s="80">
        <f>IFERROR('Gen. Prima Directa'!O20/'Gen. Pólizas Emitidas'!O20,"")</f>
        <v>0.15011173756419935</v>
      </c>
      <c r="P20" s="80" t="str">
        <f>IFERROR('Gen. Prima Directa'!P20/'Gen. Pólizas Emitidas'!P20,"")</f>
        <v/>
      </c>
      <c r="Q20" s="80">
        <f>IFERROR('Gen. Prima Directa'!Q20/'Gen. Pólizas Emitidas'!Q20,"")</f>
        <v>0.30250695713896553</v>
      </c>
      <c r="R20" s="80" t="str">
        <f>IFERROR('Gen. Prima Directa'!R20/'Gen. Pólizas Emitidas'!R20,"")</f>
        <v/>
      </c>
      <c r="S20" s="80">
        <f>IFERROR('Gen. Prima Directa'!S20/'Gen. Pólizas Emitidas'!S20,"")</f>
        <v>0.57323784307647874</v>
      </c>
      <c r="T20" s="80" t="str">
        <f>IFERROR('Gen. Prima Directa'!T20/'Gen. Pólizas Emitidas'!T20,"")</f>
        <v/>
      </c>
      <c r="U20" s="80">
        <f>IFERROR('Gen. Prima Directa'!U20/'Gen. Pólizas Emitidas'!U20,"")</f>
        <v>0.14796576291709562</v>
      </c>
      <c r="V20" s="80" t="str">
        <f>IFERROR('Gen. Prima Directa'!V20/'Gen. Pólizas Emitidas'!V20,"")</f>
        <v/>
      </c>
      <c r="W20" s="80">
        <f>IFERROR('Gen. Prima Directa'!W20/'Gen. Pólizas Emitidas'!W20,"")</f>
        <v>9.0564591612707135E-2</v>
      </c>
      <c r="X20" s="80" t="str">
        <f>IFERROR('Gen. Prima Directa'!X20/'Gen. Pólizas Emitidas'!X20,"")</f>
        <v/>
      </c>
      <c r="Y20" s="80">
        <f>IFERROR('Gen. Prima Directa'!Y20/'Gen. Pólizas Emitidas'!Y20,"")</f>
        <v>0.30907104328898127</v>
      </c>
      <c r="Z20" s="80">
        <f>IFERROR('Gen. Prima Directa'!Z20/'Gen. Pólizas Emitidas'!Z20,"")</f>
        <v>0.20675938633185156</v>
      </c>
      <c r="AA20" s="80">
        <f>IFERROR('Gen. Prima Directa'!AA20/'Gen. Pólizas Emitidas'!AA20,"")</f>
        <v>0.14923175242031339</v>
      </c>
      <c r="AB20" s="80" t="str">
        <f>IFERROR('Gen. Prima Directa'!AB20/'Gen. Pólizas Emitidas'!AB20,"")</f>
        <v/>
      </c>
      <c r="AC20" s="80" t="str">
        <f>IFERROR('Gen. Prima Directa'!AC20/'Gen. Pólizas Emitidas'!AC20,"")</f>
        <v/>
      </c>
      <c r="AD20" s="80" t="str">
        <f>IFERROR('Gen. Prima Directa'!AD20/'Gen. Pólizas Emitidas'!AD20,"")</f>
        <v/>
      </c>
      <c r="AE20" s="80" t="str">
        <f>IFERROR('Gen. Prima Directa'!AE20/'Gen. Pólizas Emitidas'!AE20,"")</f>
        <v/>
      </c>
      <c r="AF20" s="80" t="str">
        <f>IFERROR('Gen. Prima Directa'!AF20/'Gen. Pólizas Emitidas'!AF20,"")</f>
        <v/>
      </c>
      <c r="AG20" s="80">
        <f>IFERROR('Gen. Prima Directa'!AG20/'Gen. Pólizas Emitidas'!AG20,"")</f>
        <v>0.38612831143767334</v>
      </c>
      <c r="AH20" s="80" t="str">
        <f>IFERROR('Gen. Prima Directa'!AH20/'Gen. Pólizas Emitidas'!AH20,"")</f>
        <v/>
      </c>
      <c r="AI20" s="80" t="str">
        <f>IFERROR('Gen. Prima Directa'!AI20/'Gen. Pólizas Emitidas'!AI20,"")</f>
        <v/>
      </c>
      <c r="AJ20" s="80">
        <f>IFERROR('Gen. Prima Directa'!AJ20/'Gen. Pólizas Emitidas'!AJ20,"")</f>
        <v>0.28950180587264646</v>
      </c>
      <c r="AK20" s="80" t="str">
        <f>IFERROR('Gen. Prima Directa'!AK20/'Gen. Pólizas Emitidas'!AK20,"")</f>
        <v/>
      </c>
      <c r="AL20" s="80" t="str">
        <f>IFERROR('Gen. Prima Directa'!AL20/'Gen. Pólizas Emitidas'!AL20,"")</f>
        <v/>
      </c>
      <c r="AM20" s="80" t="str">
        <f>IFERROR('Gen. Prima Directa'!AM20/'Gen. Pólizas Emitidas'!AM20,"")</f>
        <v/>
      </c>
      <c r="AN20" s="80" t="str">
        <f>IFERROR('Gen. Prima Directa'!AN20/'Gen. Pólizas Emitidas'!AN20,"")</f>
        <v/>
      </c>
      <c r="AO20" s="80" t="str">
        <f>IFERROR('Gen. Prima Directa'!AO20/'Gen. Pólizas Emitidas'!AO20,"")</f>
        <v/>
      </c>
      <c r="AP20" s="80" t="str">
        <f>IFERROR('Gen. Prima Directa'!AP20/'Gen. Pólizas Emitidas'!AP20,"")</f>
        <v/>
      </c>
      <c r="AQ20" s="80">
        <f>IFERROR('Gen. Prima Directa'!AQ20/'Gen. Pólizas Emitidas'!AQ20,"")</f>
        <v>0.18255827675257666</v>
      </c>
      <c r="AR20" s="29"/>
      <c r="AS20" s="80">
        <f>IFERROR('Gen. Prima Directa'!AS20/'Gen. Pólizas Emitidas'!AS20,"")</f>
        <v>0.17044331151798187</v>
      </c>
      <c r="AT20" s="60">
        <f t="shared" si="0"/>
        <v>7.1079147234924811E-2</v>
      </c>
    </row>
    <row r="21" spans="2:46" x14ac:dyDescent="0.2">
      <c r="B21" s="62" t="str">
        <f>'Datos Generales'!B258</f>
        <v>10. Daños Físicos a Vehículos Motorizados</v>
      </c>
      <c r="C21" s="80" t="str">
        <f>IFERROR('Gen. Prima Directa'!C21/'Gen. Pólizas Emitidas'!C21,"")</f>
        <v/>
      </c>
      <c r="D21" s="80" t="str">
        <f>IFERROR('Gen. Prima Directa'!D21/'Gen. Pólizas Emitidas'!D21,"")</f>
        <v/>
      </c>
      <c r="E21" s="80">
        <f>IFERROR('Gen. Prima Directa'!E21/'Gen. Pólizas Emitidas'!E21,"")</f>
        <v>12.834103076421963</v>
      </c>
      <c r="F21" s="80">
        <f>IFERROR('Gen. Prima Directa'!F21/'Gen. Pólizas Emitidas'!F21,"")</f>
        <v>4.7924145002767728</v>
      </c>
      <c r="G21" s="80" t="str">
        <f>IFERROR('Gen. Prima Directa'!G21/'Gen. Pólizas Emitidas'!G21,"")</f>
        <v/>
      </c>
      <c r="H21" s="80">
        <f>IFERROR('Gen. Prima Directa'!H21/'Gen. Pólizas Emitidas'!H21,"")</f>
        <v>11.362949334358218</v>
      </c>
      <c r="I21" s="80" t="str">
        <f>IFERROR('Gen. Prima Directa'!I21/'Gen. Pólizas Emitidas'!I21,"")</f>
        <v/>
      </c>
      <c r="J21" s="80" t="str">
        <f>IFERROR('Gen. Prima Directa'!J21/'Gen. Pólizas Emitidas'!J21,"")</f>
        <v/>
      </c>
      <c r="K21" s="80">
        <f>IFERROR('Gen. Prima Directa'!K21/'Gen. Pólizas Emitidas'!K21,"")</f>
        <v>11.62687175419236</v>
      </c>
      <c r="L21" s="80" t="str">
        <f>IFERROR('Gen. Prima Directa'!L21/'Gen. Pólizas Emitidas'!L21,"")</f>
        <v/>
      </c>
      <c r="M21" s="80" t="str">
        <f>IFERROR('Gen. Prima Directa'!M21/'Gen. Pólizas Emitidas'!M21,"")</f>
        <v/>
      </c>
      <c r="N21" s="80" t="str">
        <f>IFERROR('Gen. Prima Directa'!N21/'Gen. Pólizas Emitidas'!N21,"")</f>
        <v/>
      </c>
      <c r="O21" s="80">
        <f>IFERROR('Gen. Prima Directa'!O21/'Gen. Pólizas Emitidas'!O21,"")</f>
        <v>9.9347434116493361</v>
      </c>
      <c r="P21" s="80" t="str">
        <f>IFERROR('Gen. Prima Directa'!P21/'Gen. Pólizas Emitidas'!P21,"")</f>
        <v/>
      </c>
      <c r="Q21" s="80">
        <f>IFERROR('Gen. Prima Directa'!Q21/'Gen. Pólizas Emitidas'!Q21,"")</f>
        <v>14.013638944660011</v>
      </c>
      <c r="R21" s="80">
        <f>IFERROR('Gen. Prima Directa'!R21/'Gen. Pólizas Emitidas'!R21,"")</f>
        <v>96.320989527502135</v>
      </c>
      <c r="S21" s="80">
        <f>IFERROR('Gen. Prima Directa'!S21/'Gen. Pólizas Emitidas'!S21,"")</f>
        <v>27.435333974288493</v>
      </c>
      <c r="T21" s="80" t="str">
        <f>IFERROR('Gen. Prima Directa'!T21/'Gen. Pólizas Emitidas'!T21,"")</f>
        <v/>
      </c>
      <c r="U21" s="80">
        <f>IFERROR('Gen. Prima Directa'!U21/'Gen. Pólizas Emitidas'!U21,"")</f>
        <v>6.5250057776783645</v>
      </c>
      <c r="V21" s="80" t="str">
        <f>IFERROR('Gen. Prima Directa'!V21/'Gen. Pólizas Emitidas'!V21,"")</f>
        <v/>
      </c>
      <c r="W21" s="80" t="str">
        <f>IFERROR('Gen. Prima Directa'!W21/'Gen. Pólizas Emitidas'!W21,"")</f>
        <v/>
      </c>
      <c r="X21" s="80" t="str">
        <f>IFERROR('Gen. Prima Directa'!X21/'Gen. Pólizas Emitidas'!X21,"")</f>
        <v/>
      </c>
      <c r="Y21" s="80">
        <f>IFERROR('Gen. Prima Directa'!Y21/'Gen. Pólizas Emitidas'!Y21,"")</f>
        <v>13.526136755512217</v>
      </c>
      <c r="Z21" s="80">
        <f>IFERROR('Gen. Prima Directa'!Z21/'Gen. Pólizas Emitidas'!Z21,"")</f>
        <v>14.722643676634569</v>
      </c>
      <c r="AA21" s="80">
        <f>IFERROR('Gen. Prima Directa'!AA21/'Gen. Pólizas Emitidas'!AA21,"")</f>
        <v>21.877634500526394</v>
      </c>
      <c r="AB21" s="80" t="str">
        <f>IFERROR('Gen. Prima Directa'!AB21/'Gen. Pólizas Emitidas'!AB21,"")</f>
        <v/>
      </c>
      <c r="AC21" s="80" t="str">
        <f>IFERROR('Gen. Prima Directa'!AC21/'Gen. Pólizas Emitidas'!AC21,"")</f>
        <v/>
      </c>
      <c r="AD21" s="80" t="str">
        <f>IFERROR('Gen. Prima Directa'!AD21/'Gen. Pólizas Emitidas'!AD21,"")</f>
        <v/>
      </c>
      <c r="AE21" s="80" t="str">
        <f>IFERROR('Gen. Prima Directa'!AE21/'Gen. Pólizas Emitidas'!AE21,"")</f>
        <v/>
      </c>
      <c r="AF21" s="80" t="str">
        <f>IFERROR('Gen. Prima Directa'!AF21/'Gen. Pólizas Emitidas'!AF21,"")</f>
        <v/>
      </c>
      <c r="AG21" s="80">
        <f>IFERROR('Gen. Prima Directa'!AG21/'Gen. Pólizas Emitidas'!AG21,"")</f>
        <v>11.530963994614964</v>
      </c>
      <c r="AH21" s="80" t="str">
        <f>IFERROR('Gen. Prima Directa'!AH21/'Gen. Pólizas Emitidas'!AH21,"")</f>
        <v/>
      </c>
      <c r="AI21" s="80">
        <f>IFERROR('Gen. Prima Directa'!AI21/'Gen. Pólizas Emitidas'!AI21,"")</f>
        <v>12.220015243282468</v>
      </c>
      <c r="AJ21" s="80" t="str">
        <f>IFERROR('Gen. Prima Directa'!AJ21/'Gen. Pólizas Emitidas'!AJ21,"")</f>
        <v/>
      </c>
      <c r="AK21" s="80" t="str">
        <f>IFERROR('Gen. Prima Directa'!AK21/'Gen. Pólizas Emitidas'!AK21,"")</f>
        <v/>
      </c>
      <c r="AL21" s="80" t="str">
        <f>IFERROR('Gen. Prima Directa'!AL21/'Gen. Pólizas Emitidas'!AL21,"")</f>
        <v/>
      </c>
      <c r="AM21" s="80" t="str">
        <f>IFERROR('Gen. Prima Directa'!AM21/'Gen. Pólizas Emitidas'!AM21,"")</f>
        <v/>
      </c>
      <c r="AN21" s="80" t="str">
        <f>IFERROR('Gen. Prima Directa'!AN21/'Gen. Pólizas Emitidas'!AN21,"")</f>
        <v/>
      </c>
      <c r="AO21" s="80" t="str">
        <f>IFERROR('Gen. Prima Directa'!AO21/'Gen. Pólizas Emitidas'!AO21,"")</f>
        <v/>
      </c>
      <c r="AP21" s="80" t="str">
        <f>IFERROR('Gen. Prima Directa'!AP21/'Gen. Pólizas Emitidas'!AP21,"")</f>
        <v/>
      </c>
      <c r="AQ21" s="80">
        <f>IFERROR('Gen. Prima Directa'!AQ21/'Gen. Pólizas Emitidas'!AQ21,"")</f>
        <v>13.06005213001273</v>
      </c>
      <c r="AR21" s="29"/>
      <c r="AS21" s="80">
        <f>IFERROR('Gen. Prima Directa'!AS21/'Gen. Pólizas Emitidas'!AS21,"")</f>
        <v>16.222678148480032</v>
      </c>
      <c r="AT21" s="60">
        <f t="shared" si="0"/>
        <v>-0.19495091929464314</v>
      </c>
    </row>
    <row r="22" spans="2:46" x14ac:dyDescent="0.2">
      <c r="B22" s="62" t="str">
        <f>'Datos Generales'!B259</f>
        <v>11. Casco Marítimo</v>
      </c>
      <c r="C22" s="80" t="str">
        <f>IFERROR('Gen. Prima Directa'!C22/'Gen. Pólizas Emitidas'!C22,"")</f>
        <v/>
      </c>
      <c r="D22" s="80" t="str">
        <f>IFERROR('Gen. Prima Directa'!D22/'Gen. Pólizas Emitidas'!D22,"")</f>
        <v/>
      </c>
      <c r="E22" s="80">
        <f>IFERROR('Gen. Prima Directa'!E22/'Gen. Pólizas Emitidas'!E22,"")</f>
        <v>23.968738505372059</v>
      </c>
      <c r="F22" s="80" t="str">
        <f>IFERROR('Gen. Prima Directa'!F22/'Gen. Pólizas Emitidas'!F22,"")</f>
        <v/>
      </c>
      <c r="G22" s="80" t="str">
        <f>IFERROR('Gen. Prima Directa'!G22/'Gen. Pólizas Emitidas'!G22,"")</f>
        <v/>
      </c>
      <c r="H22" s="80" t="str">
        <f>IFERROR('Gen. Prima Directa'!H22/'Gen. Pólizas Emitidas'!H22,"")</f>
        <v/>
      </c>
      <c r="I22" s="80">
        <f>IFERROR('Gen. Prima Directa'!I22/'Gen. Pólizas Emitidas'!I22,"")</f>
        <v>39.624395768362881</v>
      </c>
      <c r="J22" s="80" t="str">
        <f>IFERROR('Gen. Prima Directa'!J22/'Gen. Pólizas Emitidas'!J22,"")</f>
        <v/>
      </c>
      <c r="K22" s="80" t="str">
        <f>IFERROR('Gen. Prima Directa'!K22/'Gen. Pólizas Emitidas'!K22,"")</f>
        <v/>
      </c>
      <c r="L22" s="80" t="str">
        <f>IFERROR('Gen. Prima Directa'!L22/'Gen. Pólizas Emitidas'!L22,"")</f>
        <v/>
      </c>
      <c r="M22" s="80" t="str">
        <f>IFERROR('Gen. Prima Directa'!M22/'Gen. Pólizas Emitidas'!M22,"")</f>
        <v/>
      </c>
      <c r="N22" s="80">
        <f>IFERROR('Gen. Prima Directa'!N22/'Gen. Pólizas Emitidas'!N22,"")</f>
        <v>-434.39353188283752</v>
      </c>
      <c r="O22" s="80">
        <f>IFERROR('Gen. Prima Directa'!O22/'Gen. Pólizas Emitidas'!O22,"")</f>
        <v>121.39607278962269</v>
      </c>
      <c r="P22" s="80" t="str">
        <f>IFERROR('Gen. Prima Directa'!P22/'Gen. Pólizas Emitidas'!P22,"")</f>
        <v/>
      </c>
      <c r="Q22" s="80">
        <f>IFERROR('Gen. Prima Directa'!Q22/'Gen. Pólizas Emitidas'!Q22,"")</f>
        <v>46.807955663850784</v>
      </c>
      <c r="R22" s="80" t="str">
        <f>IFERROR('Gen. Prima Directa'!R22/'Gen. Pólizas Emitidas'!R22,"")</f>
        <v/>
      </c>
      <c r="S22" s="80">
        <f>IFERROR('Gen. Prima Directa'!S22/'Gen. Pólizas Emitidas'!S22,"")</f>
        <v>2.653533264590946</v>
      </c>
      <c r="T22" s="80" t="str">
        <f>IFERROR('Gen. Prima Directa'!T22/'Gen. Pólizas Emitidas'!T22,"")</f>
        <v/>
      </c>
      <c r="U22" s="80">
        <f>IFERROR('Gen. Prima Directa'!U22/'Gen. Pólizas Emitidas'!U22,"")</f>
        <v>144.75166939511712</v>
      </c>
      <c r="V22" s="80" t="str">
        <f>IFERROR('Gen. Prima Directa'!V22/'Gen. Pólizas Emitidas'!V22,"")</f>
        <v/>
      </c>
      <c r="W22" s="80" t="str">
        <f>IFERROR('Gen. Prima Directa'!W22/'Gen. Pólizas Emitidas'!W22,"")</f>
        <v/>
      </c>
      <c r="X22" s="80" t="str">
        <f>IFERROR('Gen. Prima Directa'!X22/'Gen. Pólizas Emitidas'!X22,"")</f>
        <v/>
      </c>
      <c r="Y22" s="80">
        <f>IFERROR('Gen. Prima Directa'!Y22/'Gen. Pólizas Emitidas'!Y22,"")</f>
        <v>14.220216725628404</v>
      </c>
      <c r="Z22" s="80" t="str">
        <f>IFERROR('Gen. Prima Directa'!Z22/'Gen. Pólizas Emitidas'!Z22,"")</f>
        <v/>
      </c>
      <c r="AA22" s="80">
        <f>IFERROR('Gen. Prima Directa'!AA22/'Gen. Pólizas Emitidas'!AA22,"")</f>
        <v>957.90849868871237</v>
      </c>
      <c r="AB22" s="80" t="str">
        <f>IFERROR('Gen. Prima Directa'!AB22/'Gen. Pólizas Emitidas'!AB22,"")</f>
        <v/>
      </c>
      <c r="AC22" s="80" t="str">
        <f>IFERROR('Gen. Prima Directa'!AC22/'Gen. Pólizas Emitidas'!AC22,"")</f>
        <v/>
      </c>
      <c r="AD22" s="80" t="str">
        <f>IFERROR('Gen. Prima Directa'!AD22/'Gen. Pólizas Emitidas'!AD22,"")</f>
        <v/>
      </c>
      <c r="AE22" s="80" t="str">
        <f>IFERROR('Gen. Prima Directa'!AE22/'Gen. Pólizas Emitidas'!AE22,"")</f>
        <v/>
      </c>
      <c r="AF22" s="80" t="str">
        <f>IFERROR('Gen. Prima Directa'!AF22/'Gen. Pólizas Emitidas'!AF22,"")</f>
        <v/>
      </c>
      <c r="AG22" s="80">
        <f>IFERROR('Gen. Prima Directa'!AG22/'Gen. Pólizas Emitidas'!AG22,"")</f>
        <v>972.62039574348375</v>
      </c>
      <c r="AH22" s="80">
        <f>IFERROR('Gen. Prima Directa'!AH22/'Gen. Pólizas Emitidas'!AH22,"")</f>
        <v>1170.5321664202104</v>
      </c>
      <c r="AI22" s="80" t="str">
        <f>IFERROR('Gen. Prima Directa'!AI22/'Gen. Pólizas Emitidas'!AI22,"")</f>
        <v/>
      </c>
      <c r="AJ22" s="80" t="str">
        <f>IFERROR('Gen. Prima Directa'!AJ22/'Gen. Pólizas Emitidas'!AJ22,"")</f>
        <v/>
      </c>
      <c r="AK22" s="80" t="str">
        <f>IFERROR('Gen. Prima Directa'!AK22/'Gen. Pólizas Emitidas'!AK22,"")</f>
        <v/>
      </c>
      <c r="AL22" s="80" t="str">
        <f>IFERROR('Gen. Prima Directa'!AL22/'Gen. Pólizas Emitidas'!AL22,"")</f>
        <v/>
      </c>
      <c r="AM22" s="80" t="str">
        <f>IFERROR('Gen. Prima Directa'!AM22/'Gen. Pólizas Emitidas'!AM22,"")</f>
        <v/>
      </c>
      <c r="AN22" s="80" t="str">
        <f>IFERROR('Gen. Prima Directa'!AN22/'Gen. Pólizas Emitidas'!AN22,"")</f>
        <v/>
      </c>
      <c r="AO22" s="80" t="str">
        <f>IFERROR('Gen. Prima Directa'!AO22/'Gen. Pólizas Emitidas'!AO22,"")</f>
        <v/>
      </c>
      <c r="AP22" s="80" t="str">
        <f>IFERROR('Gen. Prima Directa'!AP22/'Gen. Pólizas Emitidas'!AP22,"")</f>
        <v/>
      </c>
      <c r="AQ22" s="80">
        <f>IFERROR('Gen. Prima Directa'!AQ22/'Gen. Pólizas Emitidas'!AQ22,"")</f>
        <v>211.68332951347415</v>
      </c>
      <c r="AR22" s="29"/>
      <c r="AS22" s="80">
        <f>IFERROR('Gen. Prima Directa'!AS22/'Gen. Pólizas Emitidas'!AS22,"")</f>
        <v>458.97020030605671</v>
      </c>
      <c r="AT22" s="60">
        <f t="shared" si="0"/>
        <v>-0.53878633215769434</v>
      </c>
    </row>
    <row r="23" spans="2:46" x14ac:dyDescent="0.2">
      <c r="B23" s="62" t="str">
        <f>'Datos Generales'!B260</f>
        <v>12. Casco Aéreo</v>
      </c>
      <c r="C23" s="80" t="str">
        <f>IFERROR('Gen. Prima Directa'!C23/'Gen. Pólizas Emitidas'!C23,"")</f>
        <v/>
      </c>
      <c r="D23" s="80" t="str">
        <f>IFERROR('Gen. Prima Directa'!D23/'Gen. Pólizas Emitidas'!D23,"")</f>
        <v/>
      </c>
      <c r="E23" s="80" t="str">
        <f>IFERROR('Gen. Prima Directa'!E23/'Gen. Pólizas Emitidas'!E23,"")</f>
        <v/>
      </c>
      <c r="F23" s="80" t="str">
        <f>IFERROR('Gen. Prima Directa'!F23/'Gen. Pólizas Emitidas'!F23,"")</f>
        <v/>
      </c>
      <c r="G23" s="80" t="str">
        <f>IFERROR('Gen. Prima Directa'!G23/'Gen. Pólizas Emitidas'!G23,"")</f>
        <v/>
      </c>
      <c r="H23" s="80" t="str">
        <f>IFERROR('Gen. Prima Directa'!H23/'Gen. Pólizas Emitidas'!H23,"")</f>
        <v/>
      </c>
      <c r="I23" s="80" t="str">
        <f>IFERROR('Gen. Prima Directa'!I23/'Gen. Pólizas Emitidas'!I23,"")</f>
        <v/>
      </c>
      <c r="J23" s="80" t="str">
        <f>IFERROR('Gen. Prima Directa'!J23/'Gen. Pólizas Emitidas'!J23,"")</f>
        <v/>
      </c>
      <c r="K23" s="80" t="str">
        <f>IFERROR('Gen. Prima Directa'!K23/'Gen. Pólizas Emitidas'!K23,"")</f>
        <v/>
      </c>
      <c r="L23" s="80" t="str">
        <f>IFERROR('Gen. Prima Directa'!L23/'Gen. Pólizas Emitidas'!L23,"")</f>
        <v/>
      </c>
      <c r="M23" s="80" t="str">
        <f>IFERROR('Gen. Prima Directa'!M23/'Gen. Pólizas Emitidas'!M23,"")</f>
        <v/>
      </c>
      <c r="N23" s="80">
        <f>IFERROR('Gen. Prima Directa'!N23/'Gen. Pólizas Emitidas'!N23,"")</f>
        <v>903.88454343645367</v>
      </c>
      <c r="O23" s="80">
        <f>IFERROR('Gen. Prima Directa'!O23/'Gen. Pólizas Emitidas'!O23,"")</f>
        <v>3820.8497634102941</v>
      </c>
      <c r="P23" s="80" t="str">
        <f>IFERROR('Gen. Prima Directa'!P23/'Gen. Pólizas Emitidas'!P23,"")</f>
        <v/>
      </c>
      <c r="Q23" s="80" t="str">
        <f>IFERROR('Gen. Prima Directa'!Q23/'Gen. Pólizas Emitidas'!Q23,"")</f>
        <v/>
      </c>
      <c r="R23" s="80" t="str">
        <f>IFERROR('Gen. Prima Directa'!R23/'Gen. Pólizas Emitidas'!R23,"")</f>
        <v/>
      </c>
      <c r="S23" s="80" t="str">
        <f>IFERROR('Gen. Prima Directa'!S23/'Gen. Pólizas Emitidas'!S23,"")</f>
        <v/>
      </c>
      <c r="T23" s="80" t="str">
        <f>IFERROR('Gen. Prima Directa'!T23/'Gen. Pólizas Emitidas'!T23,"")</f>
        <v/>
      </c>
      <c r="U23" s="80">
        <f>IFERROR('Gen. Prima Directa'!U23/'Gen. Pólizas Emitidas'!U23,"")</f>
        <v>436.83261817060117</v>
      </c>
      <c r="V23" s="80" t="str">
        <f>IFERROR('Gen. Prima Directa'!V23/'Gen. Pólizas Emitidas'!V23,"")</f>
        <v/>
      </c>
      <c r="W23" s="80">
        <f>IFERROR('Gen. Prima Directa'!W23/'Gen. Pólizas Emitidas'!W23,"")</f>
        <v>3709.8003240959965</v>
      </c>
      <c r="X23" s="80" t="str">
        <f>IFERROR('Gen. Prima Directa'!X23/'Gen. Pólizas Emitidas'!X23,"")</f>
        <v/>
      </c>
      <c r="Y23" s="80" t="str">
        <f>IFERROR('Gen. Prima Directa'!Y23/'Gen. Pólizas Emitidas'!Y23,"")</f>
        <v/>
      </c>
      <c r="Z23" s="80" t="str">
        <f>IFERROR('Gen. Prima Directa'!Z23/'Gen. Pólizas Emitidas'!Z23,"")</f>
        <v/>
      </c>
      <c r="AA23" s="80">
        <f>IFERROR('Gen. Prima Directa'!AA23/'Gen. Pólizas Emitidas'!AA23,"")</f>
        <v>176.33238838065412</v>
      </c>
      <c r="AB23" s="80" t="str">
        <f>IFERROR('Gen. Prima Directa'!AB23/'Gen. Pólizas Emitidas'!AB23,"")</f>
        <v/>
      </c>
      <c r="AC23" s="80" t="str">
        <f>IFERROR('Gen. Prima Directa'!AC23/'Gen. Pólizas Emitidas'!AC23,"")</f>
        <v/>
      </c>
      <c r="AD23" s="80">
        <f>IFERROR('Gen. Prima Directa'!AD23/'Gen. Pólizas Emitidas'!AD23,"")</f>
        <v>184.89754583326672</v>
      </c>
      <c r="AE23" s="80" t="str">
        <f>IFERROR('Gen. Prima Directa'!AE23/'Gen. Pólizas Emitidas'!AE23,"")</f>
        <v/>
      </c>
      <c r="AF23" s="80" t="str">
        <f>IFERROR('Gen. Prima Directa'!AF23/'Gen. Pólizas Emitidas'!AF23,"")</f>
        <v/>
      </c>
      <c r="AG23" s="80" t="str">
        <f>IFERROR('Gen. Prima Directa'!AG23/'Gen. Pólizas Emitidas'!AG23,"")</f>
        <v/>
      </c>
      <c r="AH23" s="80">
        <f>IFERROR('Gen. Prima Directa'!AH23/'Gen. Pólizas Emitidas'!AH23,"")</f>
        <v>2064.1597127652303</v>
      </c>
      <c r="AI23" s="80" t="str">
        <f>IFERROR('Gen. Prima Directa'!AI23/'Gen. Pólizas Emitidas'!AI23,"")</f>
        <v/>
      </c>
      <c r="AJ23" s="80" t="str">
        <f>IFERROR('Gen. Prima Directa'!AJ23/'Gen. Pólizas Emitidas'!AJ23,"")</f>
        <v/>
      </c>
      <c r="AK23" s="80" t="str">
        <f>IFERROR('Gen. Prima Directa'!AK23/'Gen. Pólizas Emitidas'!AK23,"")</f>
        <v/>
      </c>
      <c r="AL23" s="80" t="str">
        <f>IFERROR('Gen. Prima Directa'!AL23/'Gen. Pólizas Emitidas'!AL23,"")</f>
        <v/>
      </c>
      <c r="AM23" s="80" t="str">
        <f>IFERROR('Gen. Prima Directa'!AM23/'Gen. Pólizas Emitidas'!AM23,"")</f>
        <v/>
      </c>
      <c r="AN23" s="80" t="str">
        <f>IFERROR('Gen. Prima Directa'!AN23/'Gen. Pólizas Emitidas'!AN23,"")</f>
        <v/>
      </c>
      <c r="AO23" s="80" t="str">
        <f>IFERROR('Gen. Prima Directa'!AO23/'Gen. Pólizas Emitidas'!AO23,"")</f>
        <v/>
      </c>
      <c r="AP23" s="80" t="str">
        <f>IFERROR('Gen. Prima Directa'!AP23/'Gen. Pólizas Emitidas'!AP23,"")</f>
        <v/>
      </c>
      <c r="AQ23" s="80">
        <f>IFERROR('Gen. Prima Directa'!AQ23/'Gen. Pólizas Emitidas'!AQ23,"")</f>
        <v>630.68158043080462</v>
      </c>
      <c r="AR23" s="29"/>
      <c r="AS23" s="80">
        <f>IFERROR('Gen. Prima Directa'!AS23/'Gen. Pólizas Emitidas'!AS23,"")</f>
        <v>941.19416864043376</v>
      </c>
      <c r="AT23" s="60">
        <f t="shared" si="0"/>
        <v>-0.3299134212212218</v>
      </c>
    </row>
    <row r="24" spans="2:46" x14ac:dyDescent="0.2">
      <c r="B24" s="62" t="str">
        <f>'Datos Generales'!B261</f>
        <v>13. Responsabilidad Civil Hogar y Condominios</v>
      </c>
      <c r="C24" s="80" t="str">
        <f>IFERROR('Gen. Prima Directa'!C24/'Gen. Pólizas Emitidas'!C24,"")</f>
        <v/>
      </c>
      <c r="D24" s="80" t="str">
        <f>IFERROR('Gen. Prima Directa'!D24/'Gen. Pólizas Emitidas'!D24,"")</f>
        <v/>
      </c>
      <c r="E24" s="80">
        <f>IFERROR('Gen. Prima Directa'!E24/'Gen. Pólizas Emitidas'!E24,"")</f>
        <v>0.2253962010505394</v>
      </c>
      <c r="F24" s="80">
        <f>IFERROR('Gen. Prima Directa'!F24/'Gen. Pólizas Emitidas'!F24,"")</f>
        <v>0.30994466675433985</v>
      </c>
      <c r="G24" s="80" t="str">
        <f>IFERROR('Gen. Prima Directa'!G24/'Gen. Pólizas Emitidas'!G24,"")</f>
        <v/>
      </c>
      <c r="H24" s="80">
        <f>IFERROR('Gen. Prima Directa'!H24/'Gen. Pólizas Emitidas'!H24,"")</f>
        <v>4.5914211308998856E-3</v>
      </c>
      <c r="I24" s="80">
        <f>IFERROR('Gen. Prima Directa'!I24/'Gen. Pólizas Emitidas'!I24,"")</f>
        <v>24.99027321300127</v>
      </c>
      <c r="J24" s="80" t="str">
        <f>IFERROR('Gen. Prima Directa'!J24/'Gen. Pólizas Emitidas'!J24,"")</f>
        <v/>
      </c>
      <c r="K24" s="80">
        <f>IFERROR('Gen. Prima Directa'!K24/'Gen. Pólizas Emitidas'!K24,"")</f>
        <v>0.19079357767838745</v>
      </c>
      <c r="L24" s="80" t="str">
        <f>IFERROR('Gen. Prima Directa'!L24/'Gen. Pólizas Emitidas'!L24,"")</f>
        <v/>
      </c>
      <c r="M24" s="80" t="str">
        <f>IFERROR('Gen. Prima Directa'!M24/'Gen. Pólizas Emitidas'!M24,"")</f>
        <v/>
      </c>
      <c r="N24" s="80" t="str">
        <f>IFERROR('Gen. Prima Directa'!N24/'Gen. Pólizas Emitidas'!N24,"")</f>
        <v/>
      </c>
      <c r="O24" s="80">
        <f>IFERROR('Gen. Prima Directa'!O24/'Gen. Pólizas Emitidas'!O24,"")</f>
        <v>0.35847579119808803</v>
      </c>
      <c r="P24" s="80" t="str">
        <f>IFERROR('Gen. Prima Directa'!P24/'Gen. Pólizas Emitidas'!P24,"")</f>
        <v/>
      </c>
      <c r="Q24" s="80">
        <f>IFERROR('Gen. Prima Directa'!Q24/'Gen. Pólizas Emitidas'!Q24,"")</f>
        <v>0.34761805811857138</v>
      </c>
      <c r="R24" s="80" t="str">
        <f>IFERROR('Gen. Prima Directa'!R24/'Gen. Pólizas Emitidas'!R24,"")</f>
        <v/>
      </c>
      <c r="S24" s="80">
        <f>IFERROR('Gen. Prima Directa'!S24/'Gen. Pólizas Emitidas'!S24,"")</f>
        <v>2.2524402950868945</v>
      </c>
      <c r="T24" s="80" t="str">
        <f>IFERROR('Gen. Prima Directa'!T24/'Gen. Pólizas Emitidas'!T24,"")</f>
        <v/>
      </c>
      <c r="U24" s="80">
        <f>IFERROR('Gen. Prima Directa'!U24/'Gen. Pólizas Emitidas'!U24,"")</f>
        <v>0.23046531609576396</v>
      </c>
      <c r="V24" s="80" t="str">
        <f>IFERROR('Gen. Prima Directa'!V24/'Gen. Pólizas Emitidas'!V24,"")</f>
        <v/>
      </c>
      <c r="W24" s="80">
        <f>IFERROR('Gen. Prima Directa'!W24/'Gen. Pólizas Emitidas'!W24,"")</f>
        <v>0.37754581309619134</v>
      </c>
      <c r="X24" s="80" t="str">
        <f>IFERROR('Gen. Prima Directa'!X24/'Gen. Pólizas Emitidas'!X24,"")</f>
        <v/>
      </c>
      <c r="Y24" s="80">
        <f>IFERROR('Gen. Prima Directa'!Y24/'Gen. Pólizas Emitidas'!Y24,"")</f>
        <v>0.31195146951028957</v>
      </c>
      <c r="Z24" s="80">
        <f>IFERROR('Gen. Prima Directa'!Z24/'Gen. Pólizas Emitidas'!Z24,"")</f>
        <v>0.20430729217165916</v>
      </c>
      <c r="AA24" s="80">
        <f>IFERROR('Gen. Prima Directa'!AA24/'Gen. Pólizas Emitidas'!AA24,"")</f>
        <v>1.0913601414149054E-2</v>
      </c>
      <c r="AB24" s="80" t="str">
        <f>IFERROR('Gen. Prima Directa'!AB24/'Gen. Pólizas Emitidas'!AB24,"")</f>
        <v/>
      </c>
      <c r="AC24" s="80" t="str">
        <f>IFERROR('Gen. Prima Directa'!AC24/'Gen. Pólizas Emitidas'!AC24,"")</f>
        <v/>
      </c>
      <c r="AD24" s="80" t="str">
        <f>IFERROR('Gen. Prima Directa'!AD24/'Gen. Pólizas Emitidas'!AD24,"")</f>
        <v/>
      </c>
      <c r="AE24" s="80" t="str">
        <f>IFERROR('Gen. Prima Directa'!AE24/'Gen. Pólizas Emitidas'!AE24,"")</f>
        <v/>
      </c>
      <c r="AF24" s="80" t="str">
        <f>IFERROR('Gen. Prima Directa'!AF24/'Gen. Pólizas Emitidas'!AF24,"")</f>
        <v/>
      </c>
      <c r="AG24" s="80">
        <f>IFERROR('Gen. Prima Directa'!AG24/'Gen. Pólizas Emitidas'!AG24,"")</f>
        <v>0.44250489149061406</v>
      </c>
      <c r="AH24" s="80" t="str">
        <f>IFERROR('Gen. Prima Directa'!AH24/'Gen. Pólizas Emitidas'!AH24,"")</f>
        <v/>
      </c>
      <c r="AI24" s="80" t="str">
        <f>IFERROR('Gen. Prima Directa'!AI24/'Gen. Pólizas Emitidas'!AI24,"")</f>
        <v/>
      </c>
      <c r="AJ24" s="80">
        <f>IFERROR('Gen. Prima Directa'!AJ24/'Gen. Pólizas Emitidas'!AJ24,"")</f>
        <v>1.2255399457728122</v>
      </c>
      <c r="AK24" s="80" t="str">
        <f>IFERROR('Gen. Prima Directa'!AK24/'Gen. Pólizas Emitidas'!AK24,"")</f>
        <v/>
      </c>
      <c r="AL24" s="80" t="str">
        <f>IFERROR('Gen. Prima Directa'!AL24/'Gen. Pólizas Emitidas'!AL24,"")</f>
        <v/>
      </c>
      <c r="AM24" s="80" t="str">
        <f>IFERROR('Gen. Prima Directa'!AM24/'Gen. Pólizas Emitidas'!AM24,"")</f>
        <v/>
      </c>
      <c r="AN24" s="80" t="str">
        <f>IFERROR('Gen. Prima Directa'!AN24/'Gen. Pólizas Emitidas'!AN24,"")</f>
        <v/>
      </c>
      <c r="AO24" s="80" t="str">
        <f>IFERROR('Gen. Prima Directa'!AO24/'Gen. Pólizas Emitidas'!AO24,"")</f>
        <v/>
      </c>
      <c r="AP24" s="80" t="str">
        <f>IFERROR('Gen. Prima Directa'!AP24/'Gen. Pólizas Emitidas'!AP24,"")</f>
        <v/>
      </c>
      <c r="AQ24" s="80">
        <f>IFERROR('Gen. Prima Directa'!AQ24/'Gen. Pólizas Emitidas'!AQ24,"")</f>
        <v>1.226140944190711</v>
      </c>
      <c r="AR24" s="29"/>
      <c r="AS24" s="80">
        <f>IFERROR('Gen. Prima Directa'!AS24/'Gen. Pólizas Emitidas'!AS24,"")</f>
        <v>0.58174489253512274</v>
      </c>
      <c r="AT24" s="60">
        <f t="shared" si="0"/>
        <v>1.1076952456727978</v>
      </c>
    </row>
    <row r="25" spans="2:46" x14ac:dyDescent="0.2">
      <c r="B25" s="62" t="str">
        <f>'Datos Generales'!B262</f>
        <v>14. Responsabilidad Civil Profesional</v>
      </c>
      <c r="C25" s="80" t="str">
        <f>IFERROR('Gen. Prima Directa'!C25/'Gen. Pólizas Emitidas'!C25,"")</f>
        <v/>
      </c>
      <c r="D25" s="80" t="str">
        <f>IFERROR('Gen. Prima Directa'!D25/'Gen. Pólizas Emitidas'!D25,"")</f>
        <v/>
      </c>
      <c r="E25" s="80">
        <f>IFERROR('Gen. Prima Directa'!E25/'Gen. Pólizas Emitidas'!E25,"")</f>
        <v>0.8494674278979506</v>
      </c>
      <c r="F25" s="80" t="str">
        <f>IFERROR('Gen. Prima Directa'!F25/'Gen. Pólizas Emitidas'!F25,"")</f>
        <v/>
      </c>
      <c r="G25" s="80" t="str">
        <f>IFERROR('Gen. Prima Directa'!G25/'Gen. Pólizas Emitidas'!G25,"")</f>
        <v/>
      </c>
      <c r="H25" s="80">
        <f>IFERROR('Gen. Prima Directa'!H25/'Gen. Pólizas Emitidas'!H25,"")</f>
        <v>7.5750205019960983</v>
      </c>
      <c r="I25" s="80">
        <f>IFERROR('Gen. Prima Directa'!I25/'Gen. Pólizas Emitidas'!I25,"")</f>
        <v>27.435659890541817</v>
      </c>
      <c r="J25" s="80" t="str">
        <f>IFERROR('Gen. Prima Directa'!J25/'Gen. Pólizas Emitidas'!J25,"")</f>
        <v/>
      </c>
      <c r="K25" s="80">
        <f>IFERROR('Gen. Prima Directa'!K25/'Gen. Pólizas Emitidas'!K25,"")</f>
        <v>18.443043856375287</v>
      </c>
      <c r="L25" s="80" t="str">
        <f>IFERROR('Gen. Prima Directa'!L25/'Gen. Pólizas Emitidas'!L25,"")</f>
        <v/>
      </c>
      <c r="M25" s="80" t="str">
        <f>IFERROR('Gen. Prima Directa'!M25/'Gen. Pólizas Emitidas'!M25,"")</f>
        <v/>
      </c>
      <c r="N25" s="80">
        <f>IFERROR('Gen. Prima Directa'!N25/'Gen. Pólizas Emitidas'!N25,"")</f>
        <v>216.64851717953002</v>
      </c>
      <c r="O25" s="80" t="str">
        <f>IFERROR('Gen. Prima Directa'!O25/'Gen. Pólizas Emitidas'!O25,"")</f>
        <v/>
      </c>
      <c r="P25" s="80" t="str">
        <f>IFERROR('Gen. Prima Directa'!P25/'Gen. Pólizas Emitidas'!P25,"")</f>
        <v/>
      </c>
      <c r="Q25" s="80">
        <f>IFERROR('Gen. Prima Directa'!Q25/'Gen. Pólizas Emitidas'!Q25,"")</f>
        <v>1.8193551390968179</v>
      </c>
      <c r="R25" s="80" t="str">
        <f>IFERROR('Gen. Prima Directa'!R25/'Gen. Pólizas Emitidas'!R25,"")</f>
        <v/>
      </c>
      <c r="S25" s="80" t="str">
        <f>IFERROR('Gen. Prima Directa'!S25/'Gen. Pólizas Emitidas'!S25,"")</f>
        <v/>
      </c>
      <c r="T25" s="80" t="str">
        <f>IFERROR('Gen. Prima Directa'!T25/'Gen. Pólizas Emitidas'!T25,"")</f>
        <v/>
      </c>
      <c r="U25" s="80">
        <f>IFERROR('Gen. Prima Directa'!U25/'Gen. Pólizas Emitidas'!U25,"")</f>
        <v>-5.6119955143166633</v>
      </c>
      <c r="V25" s="80" t="str">
        <f>IFERROR('Gen. Prima Directa'!V25/'Gen. Pólizas Emitidas'!V25,"")</f>
        <v/>
      </c>
      <c r="W25" s="80">
        <f>IFERROR('Gen. Prima Directa'!W25/'Gen. Pólizas Emitidas'!W25,"")</f>
        <v>2277.0100769626706</v>
      </c>
      <c r="X25" s="80" t="str">
        <f>IFERROR('Gen. Prima Directa'!X25/'Gen. Pólizas Emitidas'!X25,"")</f>
        <v/>
      </c>
      <c r="Y25" s="80">
        <f>IFERROR('Gen. Prima Directa'!Y25/'Gen. Pólizas Emitidas'!Y25,"")</f>
        <v>7.7527057027179245</v>
      </c>
      <c r="Z25" s="80" t="str">
        <f>IFERROR('Gen. Prima Directa'!Z25/'Gen. Pólizas Emitidas'!Z25,"")</f>
        <v/>
      </c>
      <c r="AA25" s="80">
        <f>IFERROR('Gen. Prima Directa'!AA25/'Gen. Pólizas Emitidas'!AA25,"")</f>
        <v>8.4333101529781054</v>
      </c>
      <c r="AB25" s="80" t="str">
        <f>IFERROR('Gen. Prima Directa'!AB25/'Gen. Pólizas Emitidas'!AB25,"")</f>
        <v/>
      </c>
      <c r="AC25" s="80" t="str">
        <f>IFERROR('Gen. Prima Directa'!AC25/'Gen. Pólizas Emitidas'!AC25,"")</f>
        <v/>
      </c>
      <c r="AD25" s="80">
        <f>IFERROR('Gen. Prima Directa'!AD25/'Gen. Pólizas Emitidas'!AD25,"")</f>
        <v>210.70043404136223</v>
      </c>
      <c r="AE25" s="80">
        <f>IFERROR('Gen. Prima Directa'!AE25/'Gen. Pólizas Emitidas'!AE25,"")</f>
        <v>2216.8194053474185</v>
      </c>
      <c r="AF25" s="80" t="str">
        <f>IFERROR('Gen. Prima Directa'!AF25/'Gen. Pólizas Emitidas'!AF25,"")</f>
        <v/>
      </c>
      <c r="AG25" s="80">
        <f>IFERROR('Gen. Prima Directa'!AG25/'Gen. Pólizas Emitidas'!AG25,"")</f>
        <v>800.10831858864697</v>
      </c>
      <c r="AH25" s="80" t="str">
        <f>IFERROR('Gen. Prima Directa'!AH25/'Gen. Pólizas Emitidas'!AH25,"")</f>
        <v/>
      </c>
      <c r="AI25" s="80" t="str">
        <f>IFERROR('Gen. Prima Directa'!AI25/'Gen. Pólizas Emitidas'!AI25,"")</f>
        <v/>
      </c>
      <c r="AJ25" s="80" t="str">
        <f>IFERROR('Gen. Prima Directa'!AJ25/'Gen. Pólizas Emitidas'!AJ25,"")</f>
        <v/>
      </c>
      <c r="AK25" s="80" t="str">
        <f>IFERROR('Gen. Prima Directa'!AK25/'Gen. Pólizas Emitidas'!AK25,"")</f>
        <v/>
      </c>
      <c r="AL25" s="80" t="str">
        <f>IFERROR('Gen. Prima Directa'!AL25/'Gen. Pólizas Emitidas'!AL25,"")</f>
        <v/>
      </c>
      <c r="AM25" s="80" t="str">
        <f>IFERROR('Gen. Prima Directa'!AM25/'Gen. Pólizas Emitidas'!AM25,"")</f>
        <v/>
      </c>
      <c r="AN25" s="80" t="str">
        <f>IFERROR('Gen. Prima Directa'!AN25/'Gen. Pólizas Emitidas'!AN25,"")</f>
        <v/>
      </c>
      <c r="AO25" s="80" t="str">
        <f>IFERROR('Gen. Prima Directa'!AO25/'Gen. Pólizas Emitidas'!AO25,"")</f>
        <v/>
      </c>
      <c r="AP25" s="80" t="str">
        <f>IFERROR('Gen. Prima Directa'!AP25/'Gen. Pólizas Emitidas'!AP25,"")</f>
        <v/>
      </c>
      <c r="AQ25" s="80">
        <f>IFERROR('Gen. Prima Directa'!AQ25/'Gen. Pólizas Emitidas'!AQ25,"")</f>
        <v>21.824096225961839</v>
      </c>
      <c r="AR25" s="29"/>
      <c r="AS25" s="80">
        <f>IFERROR('Gen. Prima Directa'!AS25/'Gen. Pólizas Emitidas'!AS25,"")</f>
        <v>24.299995860091094</v>
      </c>
      <c r="AT25" s="60">
        <f t="shared" si="0"/>
        <v>-0.1018888911909458</v>
      </c>
    </row>
    <row r="26" spans="2:46" x14ac:dyDescent="0.2">
      <c r="B26" s="62" t="str">
        <f>'Datos Generales'!B263</f>
        <v>15. Responsabilidad Civil Industria, Infraestructura y Comercio</v>
      </c>
      <c r="C26" s="80" t="str">
        <f>IFERROR('Gen. Prima Directa'!C26/'Gen. Pólizas Emitidas'!C26,"")</f>
        <v/>
      </c>
      <c r="D26" s="80" t="str">
        <f>IFERROR('Gen. Prima Directa'!D26/'Gen. Pólizas Emitidas'!D26,"")</f>
        <v/>
      </c>
      <c r="E26" s="80">
        <f>IFERROR('Gen. Prima Directa'!E26/'Gen. Pólizas Emitidas'!E26,"")</f>
        <v>37.54033491296277</v>
      </c>
      <c r="F26" s="80" t="str">
        <f>IFERROR('Gen. Prima Directa'!F26/'Gen. Pólizas Emitidas'!F26,"")</f>
        <v/>
      </c>
      <c r="G26" s="80" t="str">
        <f>IFERROR('Gen. Prima Directa'!G26/'Gen. Pólizas Emitidas'!G26,"")</f>
        <v/>
      </c>
      <c r="H26" s="80">
        <f>IFERROR('Gen. Prima Directa'!H26/'Gen. Pólizas Emitidas'!H26,"")</f>
        <v>148.25134027538834</v>
      </c>
      <c r="I26" s="80">
        <f>IFERROR('Gen. Prima Directa'!I26/'Gen. Pólizas Emitidas'!I26,"")</f>
        <v>17.015463060484677</v>
      </c>
      <c r="J26" s="80" t="str">
        <f>IFERROR('Gen. Prima Directa'!J26/'Gen. Pólizas Emitidas'!J26,"")</f>
        <v/>
      </c>
      <c r="K26" s="80">
        <f>IFERROR('Gen. Prima Directa'!K26/'Gen. Pólizas Emitidas'!K26,"")</f>
        <v>15.427743890412886</v>
      </c>
      <c r="L26" s="80" t="str">
        <f>IFERROR('Gen. Prima Directa'!L26/'Gen. Pólizas Emitidas'!L26,"")</f>
        <v/>
      </c>
      <c r="M26" s="80" t="str">
        <f>IFERROR('Gen. Prima Directa'!M26/'Gen. Pólizas Emitidas'!M26,"")</f>
        <v/>
      </c>
      <c r="N26" s="80">
        <f>IFERROR('Gen. Prima Directa'!N26/'Gen. Pólizas Emitidas'!N26,"")</f>
        <v>96.895079939630591</v>
      </c>
      <c r="O26" s="80">
        <f>IFERROR('Gen. Prima Directa'!O26/'Gen. Pólizas Emitidas'!O26,"")</f>
        <v>30.016860471349819</v>
      </c>
      <c r="P26" s="80" t="str">
        <f>IFERROR('Gen. Prima Directa'!P26/'Gen. Pólizas Emitidas'!P26,"")</f>
        <v/>
      </c>
      <c r="Q26" s="80">
        <f>IFERROR('Gen. Prima Directa'!Q26/'Gen. Pólizas Emitidas'!Q26,"")</f>
        <v>33.331437975246729</v>
      </c>
      <c r="R26" s="80" t="str">
        <f>IFERROR('Gen. Prima Directa'!R26/'Gen. Pólizas Emitidas'!R26,"")</f>
        <v/>
      </c>
      <c r="S26" s="80">
        <f>IFERROR('Gen. Prima Directa'!S26/'Gen. Pólizas Emitidas'!S26,"")</f>
        <v>76.911509879161798</v>
      </c>
      <c r="T26" s="80" t="str">
        <f>IFERROR('Gen. Prima Directa'!T26/'Gen. Pólizas Emitidas'!T26,"")</f>
        <v/>
      </c>
      <c r="U26" s="80">
        <f>IFERROR('Gen. Prima Directa'!U26/'Gen. Pólizas Emitidas'!U26,"")</f>
        <v>18.371638056292664</v>
      </c>
      <c r="V26" s="80" t="str">
        <f>IFERROR('Gen. Prima Directa'!V26/'Gen. Pólizas Emitidas'!V26,"")</f>
        <v/>
      </c>
      <c r="W26" s="80">
        <f>IFERROR('Gen. Prima Directa'!W26/'Gen. Pólizas Emitidas'!W26,"")</f>
        <v>166.46435282169853</v>
      </c>
      <c r="X26" s="80" t="str">
        <f>IFERROR('Gen. Prima Directa'!X26/'Gen. Pólizas Emitidas'!X26,"")</f>
        <v/>
      </c>
      <c r="Y26" s="80">
        <f>IFERROR('Gen. Prima Directa'!Y26/'Gen. Pólizas Emitidas'!Y26,"")</f>
        <v>12.44537828525498</v>
      </c>
      <c r="Z26" s="80">
        <f>IFERROR('Gen. Prima Directa'!Z26/'Gen. Pólizas Emitidas'!Z26,"")</f>
        <v>15.795491847173038</v>
      </c>
      <c r="AA26" s="80">
        <f>IFERROR('Gen. Prima Directa'!AA26/'Gen. Pólizas Emitidas'!AA26,"")</f>
        <v>15.676169756391337</v>
      </c>
      <c r="AB26" s="80" t="str">
        <f>IFERROR('Gen. Prima Directa'!AB26/'Gen. Pólizas Emitidas'!AB26,"")</f>
        <v/>
      </c>
      <c r="AC26" s="80" t="str">
        <f>IFERROR('Gen. Prima Directa'!AC26/'Gen. Pólizas Emitidas'!AC26,"")</f>
        <v/>
      </c>
      <c r="AD26" s="80">
        <f>IFERROR('Gen. Prima Directa'!AD26/'Gen. Pólizas Emitidas'!AD26,"")</f>
        <v>176.18008903884223</v>
      </c>
      <c r="AE26" s="80">
        <f>IFERROR('Gen. Prima Directa'!AE26/'Gen. Pólizas Emitidas'!AE26,"")</f>
        <v>1479.0028079287933</v>
      </c>
      <c r="AF26" s="80" t="str">
        <f>IFERROR('Gen. Prima Directa'!AF26/'Gen. Pólizas Emitidas'!AF26,"")</f>
        <v/>
      </c>
      <c r="AG26" s="80">
        <f>IFERROR('Gen. Prima Directa'!AG26/'Gen. Pólizas Emitidas'!AG26,"")</f>
        <v>22.62893052109747</v>
      </c>
      <c r="AH26" s="80">
        <f>IFERROR('Gen. Prima Directa'!AH26/'Gen. Pólizas Emitidas'!AH26,"")</f>
        <v>146.5495502288552</v>
      </c>
      <c r="AI26" s="80">
        <f>IFERROR('Gen. Prima Directa'!AI26/'Gen. Pólizas Emitidas'!AI26,"")</f>
        <v>0.1488360004177614</v>
      </c>
      <c r="AJ26" s="80">
        <f>IFERROR('Gen. Prima Directa'!AJ26/'Gen. Pólizas Emitidas'!AJ26,"")</f>
        <v>1.8495572327396523</v>
      </c>
      <c r="AK26" s="80" t="str">
        <f>IFERROR('Gen. Prima Directa'!AK26/'Gen. Pólizas Emitidas'!AK26,"")</f>
        <v/>
      </c>
      <c r="AL26" s="80" t="str">
        <f>IFERROR('Gen. Prima Directa'!AL26/'Gen. Pólizas Emitidas'!AL26,"")</f>
        <v/>
      </c>
      <c r="AM26" s="80" t="str">
        <f>IFERROR('Gen. Prima Directa'!AM26/'Gen. Pólizas Emitidas'!AM26,"")</f>
        <v/>
      </c>
      <c r="AN26" s="80" t="str">
        <f>IFERROR('Gen. Prima Directa'!AN26/'Gen. Pólizas Emitidas'!AN26,"")</f>
        <v/>
      </c>
      <c r="AO26" s="80" t="str">
        <f>IFERROR('Gen. Prima Directa'!AO26/'Gen. Pólizas Emitidas'!AO26,"")</f>
        <v/>
      </c>
      <c r="AP26" s="80" t="str">
        <f>IFERROR('Gen. Prima Directa'!AP26/'Gen. Pólizas Emitidas'!AP26,"")</f>
        <v/>
      </c>
      <c r="AQ26" s="80">
        <f>IFERROR('Gen. Prima Directa'!AQ26/'Gen. Pólizas Emitidas'!AQ26,"")</f>
        <v>34.559555858521527</v>
      </c>
      <c r="AR26" s="29"/>
      <c r="AS26" s="80">
        <f>IFERROR('Gen. Prima Directa'!AS26/'Gen. Pólizas Emitidas'!AS26,"")</f>
        <v>36.860930241724922</v>
      </c>
      <c r="AT26" s="60">
        <f t="shared" si="0"/>
        <v>-6.2433974620595523E-2</v>
      </c>
    </row>
    <row r="27" spans="2:46" x14ac:dyDescent="0.2">
      <c r="B27" s="62" t="str">
        <f>'Datos Generales'!B264</f>
        <v>16. Responsabilidad Civil Vehículos Motorizados</v>
      </c>
      <c r="C27" s="80" t="str">
        <f>IFERROR('Gen. Prima Directa'!C27/'Gen. Pólizas Emitidas'!C27,"")</f>
        <v/>
      </c>
      <c r="D27" s="80" t="str">
        <f>IFERROR('Gen. Prima Directa'!D27/'Gen. Pólizas Emitidas'!D27,"")</f>
        <v/>
      </c>
      <c r="E27" s="80">
        <f>IFERROR('Gen. Prima Directa'!E27/'Gen. Pólizas Emitidas'!E27,"")</f>
        <v>1.5715284963335447</v>
      </c>
      <c r="F27" s="80" t="str">
        <f>IFERROR('Gen. Prima Directa'!F27/'Gen. Pólizas Emitidas'!F27,"")</f>
        <v/>
      </c>
      <c r="G27" s="80" t="str">
        <f>IFERROR('Gen. Prima Directa'!G27/'Gen. Pólizas Emitidas'!G27,"")</f>
        <v/>
      </c>
      <c r="H27" s="80">
        <f>IFERROR('Gen. Prima Directa'!H27/'Gen. Pólizas Emitidas'!H27,"")</f>
        <v>1.9712478180241808</v>
      </c>
      <c r="I27" s="80" t="str">
        <f>IFERROR('Gen. Prima Directa'!I27/'Gen. Pólizas Emitidas'!I27,"")</f>
        <v/>
      </c>
      <c r="J27" s="80" t="str">
        <f>IFERROR('Gen. Prima Directa'!J27/'Gen. Pólizas Emitidas'!J27,"")</f>
        <v/>
      </c>
      <c r="K27" s="80">
        <f>IFERROR('Gen. Prima Directa'!K27/'Gen. Pólizas Emitidas'!K27,"")</f>
        <v>1.2882239883638829</v>
      </c>
      <c r="L27" s="80" t="str">
        <f>IFERROR('Gen. Prima Directa'!L27/'Gen. Pólizas Emitidas'!L27,"")</f>
        <v/>
      </c>
      <c r="M27" s="80" t="str">
        <f>IFERROR('Gen. Prima Directa'!M27/'Gen. Pólizas Emitidas'!M27,"")</f>
        <v/>
      </c>
      <c r="N27" s="80">
        <f>IFERROR('Gen. Prima Directa'!N27/'Gen. Pólizas Emitidas'!N27,"")</f>
        <v>95.680285982846613</v>
      </c>
      <c r="O27" s="80">
        <f>IFERROR('Gen. Prima Directa'!O27/'Gen. Pólizas Emitidas'!O27,"")</f>
        <v>11.691861425171508</v>
      </c>
      <c r="P27" s="80" t="str">
        <f>IFERROR('Gen. Prima Directa'!P27/'Gen. Pólizas Emitidas'!P27,"")</f>
        <v/>
      </c>
      <c r="Q27" s="80">
        <f>IFERROR('Gen. Prima Directa'!Q27/'Gen. Pólizas Emitidas'!Q27,"")</f>
        <v>1.3380648430807118</v>
      </c>
      <c r="R27" s="80" t="str">
        <f>IFERROR('Gen. Prima Directa'!R27/'Gen. Pólizas Emitidas'!R27,"")</f>
        <v/>
      </c>
      <c r="S27" s="80">
        <f>IFERROR('Gen. Prima Directa'!S27/'Gen. Pólizas Emitidas'!S27,"")</f>
        <v>173.08835615221903</v>
      </c>
      <c r="T27" s="80" t="str">
        <f>IFERROR('Gen. Prima Directa'!T27/'Gen. Pólizas Emitidas'!T27,"")</f>
        <v/>
      </c>
      <c r="U27" s="80">
        <f>IFERROR('Gen. Prima Directa'!U27/'Gen. Pólizas Emitidas'!U27,"")</f>
        <v>4.2553332987525625</v>
      </c>
      <c r="V27" s="80" t="str">
        <f>IFERROR('Gen. Prima Directa'!V27/'Gen. Pólizas Emitidas'!V27,"")</f>
        <v/>
      </c>
      <c r="W27" s="80" t="str">
        <f>IFERROR('Gen. Prima Directa'!W27/'Gen. Pólizas Emitidas'!W27,"")</f>
        <v/>
      </c>
      <c r="X27" s="80" t="str">
        <f>IFERROR('Gen. Prima Directa'!X27/'Gen. Pólizas Emitidas'!X27,"")</f>
        <v/>
      </c>
      <c r="Y27" s="80">
        <f>IFERROR('Gen. Prima Directa'!Y27/'Gen. Pólizas Emitidas'!Y27,"")</f>
        <v>3.6582771102480365</v>
      </c>
      <c r="Z27" s="80">
        <f>IFERROR('Gen. Prima Directa'!Z27/'Gen. Pólizas Emitidas'!Z27,"")</f>
        <v>1.6344021995631959</v>
      </c>
      <c r="AA27" s="80">
        <f>IFERROR('Gen. Prima Directa'!AA27/'Gen. Pólizas Emitidas'!AA27,"")</f>
        <v>2.1741082954347144</v>
      </c>
      <c r="AB27" s="80" t="str">
        <f>IFERROR('Gen. Prima Directa'!AB27/'Gen. Pólizas Emitidas'!AB27,"")</f>
        <v/>
      </c>
      <c r="AC27" s="80" t="str">
        <f>IFERROR('Gen. Prima Directa'!AC27/'Gen. Pólizas Emitidas'!AC27,"")</f>
        <v/>
      </c>
      <c r="AD27" s="80" t="str">
        <f>IFERROR('Gen. Prima Directa'!AD27/'Gen. Pólizas Emitidas'!AD27,"")</f>
        <v/>
      </c>
      <c r="AE27" s="80" t="str">
        <f>IFERROR('Gen. Prima Directa'!AE27/'Gen. Pólizas Emitidas'!AE27,"")</f>
        <v/>
      </c>
      <c r="AF27" s="80" t="str">
        <f>IFERROR('Gen. Prima Directa'!AF27/'Gen. Pólizas Emitidas'!AF27,"")</f>
        <v/>
      </c>
      <c r="AG27" s="80">
        <f>IFERROR('Gen. Prima Directa'!AG27/'Gen. Pólizas Emitidas'!AG27,"")</f>
        <v>2.6320042986018839</v>
      </c>
      <c r="AH27" s="80" t="str">
        <f>IFERROR('Gen. Prima Directa'!AH27/'Gen. Pólizas Emitidas'!AH27,"")</f>
        <v/>
      </c>
      <c r="AI27" s="80">
        <f>IFERROR('Gen. Prima Directa'!AI27/'Gen. Pólizas Emitidas'!AI27,"")</f>
        <v>0.87985013523212596</v>
      </c>
      <c r="AJ27" s="80" t="str">
        <f>IFERROR('Gen. Prima Directa'!AJ27/'Gen. Pólizas Emitidas'!AJ27,"")</f>
        <v/>
      </c>
      <c r="AK27" s="80" t="str">
        <f>IFERROR('Gen. Prima Directa'!AK27/'Gen. Pólizas Emitidas'!AK27,"")</f>
        <v/>
      </c>
      <c r="AL27" s="80" t="str">
        <f>IFERROR('Gen. Prima Directa'!AL27/'Gen. Pólizas Emitidas'!AL27,"")</f>
        <v/>
      </c>
      <c r="AM27" s="80" t="str">
        <f>IFERROR('Gen. Prima Directa'!AM27/'Gen. Pólizas Emitidas'!AM27,"")</f>
        <v/>
      </c>
      <c r="AN27" s="80" t="str">
        <f>IFERROR('Gen. Prima Directa'!AN27/'Gen. Pólizas Emitidas'!AN27,"")</f>
        <v/>
      </c>
      <c r="AO27" s="80" t="str">
        <f>IFERROR('Gen. Prima Directa'!AO27/'Gen. Pólizas Emitidas'!AO27,"")</f>
        <v/>
      </c>
      <c r="AP27" s="80" t="str">
        <f>IFERROR('Gen. Prima Directa'!AP27/'Gen. Pólizas Emitidas'!AP27,"")</f>
        <v/>
      </c>
      <c r="AQ27" s="80">
        <f>IFERROR('Gen. Prima Directa'!AQ27/'Gen. Pólizas Emitidas'!AQ27,"")</f>
        <v>2.5058674315128169</v>
      </c>
      <c r="AR27" s="29"/>
      <c r="AS27" s="80">
        <f>IFERROR('Gen. Prima Directa'!AS27/'Gen. Pólizas Emitidas'!AS27,"")</f>
        <v>3.4184697372656943</v>
      </c>
      <c r="AT27" s="60">
        <f t="shared" si="0"/>
        <v>-0.26696223044023015</v>
      </c>
    </row>
    <row r="28" spans="2:46" x14ac:dyDescent="0.2">
      <c r="B28" s="62" t="str">
        <f>'Datos Generales'!B265</f>
        <v>17. Transporte Terrestre</v>
      </c>
      <c r="C28" s="80" t="str">
        <f>IFERROR('Gen. Prima Directa'!C28/'Gen. Pólizas Emitidas'!C28,"")</f>
        <v/>
      </c>
      <c r="D28" s="80" t="str">
        <f>IFERROR('Gen. Prima Directa'!D28/'Gen. Pólizas Emitidas'!D28,"")</f>
        <v/>
      </c>
      <c r="E28" s="80">
        <f>IFERROR('Gen. Prima Directa'!E28/'Gen. Pólizas Emitidas'!E28,"")</f>
        <v>31.392308705298955</v>
      </c>
      <c r="F28" s="80" t="str">
        <f>IFERROR('Gen. Prima Directa'!F28/'Gen. Pólizas Emitidas'!F28,"")</f>
        <v/>
      </c>
      <c r="G28" s="80" t="str">
        <f>IFERROR('Gen. Prima Directa'!G28/'Gen. Pólizas Emitidas'!G28,"")</f>
        <v/>
      </c>
      <c r="H28" s="80">
        <f>IFERROR('Gen. Prima Directa'!H28/'Gen. Pólizas Emitidas'!H28,"")</f>
        <v>20.896734002500779</v>
      </c>
      <c r="I28" s="80">
        <f>IFERROR('Gen. Prima Directa'!I28/'Gen. Pólizas Emitidas'!I28,"")</f>
        <v>122.37877568443504</v>
      </c>
      <c r="J28" s="80" t="str">
        <f>IFERROR('Gen. Prima Directa'!J28/'Gen. Pólizas Emitidas'!J28,"")</f>
        <v/>
      </c>
      <c r="K28" s="80">
        <f>IFERROR('Gen. Prima Directa'!K28/'Gen. Pólizas Emitidas'!K28,"")</f>
        <v>8.3155875214773136</v>
      </c>
      <c r="L28" s="80" t="str">
        <f>IFERROR('Gen. Prima Directa'!L28/'Gen. Pólizas Emitidas'!L28,"")</f>
        <v/>
      </c>
      <c r="M28" s="80" t="str">
        <f>IFERROR('Gen. Prima Directa'!M28/'Gen. Pólizas Emitidas'!M28,"")</f>
        <v/>
      </c>
      <c r="N28" s="80">
        <f>IFERROR('Gen. Prima Directa'!N28/'Gen. Pólizas Emitidas'!N28,"")</f>
        <v>1123.8822712191734</v>
      </c>
      <c r="O28" s="80">
        <f>IFERROR('Gen. Prima Directa'!O28/'Gen. Pólizas Emitidas'!O28,"")</f>
        <v>50.574409849119199</v>
      </c>
      <c r="P28" s="80" t="str">
        <f>IFERROR('Gen. Prima Directa'!P28/'Gen. Pólizas Emitidas'!P28,"")</f>
        <v/>
      </c>
      <c r="Q28" s="80">
        <f>IFERROR('Gen. Prima Directa'!Q28/'Gen. Pólizas Emitidas'!Q28,"")</f>
        <v>124.55877972899091</v>
      </c>
      <c r="R28" s="80" t="str">
        <f>IFERROR('Gen. Prima Directa'!R28/'Gen. Pólizas Emitidas'!R28,"")</f>
        <v/>
      </c>
      <c r="S28" s="80">
        <f>IFERROR('Gen. Prima Directa'!S28/'Gen. Pólizas Emitidas'!S28,"")</f>
        <v>25.620129587470373</v>
      </c>
      <c r="T28" s="80" t="str">
        <f>IFERROR('Gen. Prima Directa'!T28/'Gen. Pólizas Emitidas'!T28,"")</f>
        <v/>
      </c>
      <c r="U28" s="80">
        <f>IFERROR('Gen. Prima Directa'!U28/'Gen. Pólizas Emitidas'!U28,"")</f>
        <v>7.6460894343647068</v>
      </c>
      <c r="V28" s="80" t="str">
        <f>IFERROR('Gen. Prima Directa'!V28/'Gen. Pólizas Emitidas'!V28,"")</f>
        <v/>
      </c>
      <c r="W28" s="80">
        <f>IFERROR('Gen. Prima Directa'!W28/'Gen. Pólizas Emitidas'!W28,"")</f>
        <v>631.24691222843853</v>
      </c>
      <c r="X28" s="80" t="str">
        <f>IFERROR('Gen. Prima Directa'!X28/'Gen. Pólizas Emitidas'!X28,"")</f>
        <v/>
      </c>
      <c r="Y28" s="80">
        <f>IFERROR('Gen. Prima Directa'!Y28/'Gen. Pólizas Emitidas'!Y28,"")</f>
        <v>19.946894135421964</v>
      </c>
      <c r="Z28" s="80">
        <f>IFERROR('Gen. Prima Directa'!Z28/'Gen. Pólizas Emitidas'!Z28,"")</f>
        <v>13.511380916613042</v>
      </c>
      <c r="AA28" s="80">
        <f>IFERROR('Gen. Prima Directa'!AA28/'Gen. Pólizas Emitidas'!AA28,"")</f>
        <v>21.133349393493514</v>
      </c>
      <c r="AB28" s="80" t="str">
        <f>IFERROR('Gen. Prima Directa'!AB28/'Gen. Pólizas Emitidas'!AB28,"")</f>
        <v/>
      </c>
      <c r="AC28" s="80" t="str">
        <f>IFERROR('Gen. Prima Directa'!AC28/'Gen. Pólizas Emitidas'!AC28,"")</f>
        <v/>
      </c>
      <c r="AD28" s="80">
        <f>IFERROR('Gen. Prima Directa'!AD28/'Gen. Pólizas Emitidas'!AD28,"")</f>
        <v>32.944536011798334</v>
      </c>
      <c r="AE28" s="80">
        <f>IFERROR('Gen. Prima Directa'!AE28/'Gen. Pólizas Emitidas'!AE28,"")</f>
        <v>669.62592325097296</v>
      </c>
      <c r="AF28" s="80" t="str">
        <f>IFERROR('Gen. Prima Directa'!AF28/'Gen. Pólizas Emitidas'!AF28,"")</f>
        <v/>
      </c>
      <c r="AG28" s="80">
        <f>IFERROR('Gen. Prima Directa'!AG28/'Gen. Pólizas Emitidas'!AG28,"")</f>
        <v>25.719275746057928</v>
      </c>
      <c r="AH28" s="80">
        <f>IFERROR('Gen. Prima Directa'!AH28/'Gen. Pólizas Emitidas'!AH28,"")</f>
        <v>467.08989388248318</v>
      </c>
      <c r="AI28" s="80" t="str">
        <f>IFERROR('Gen. Prima Directa'!AI28/'Gen. Pólizas Emitidas'!AI28,"")</f>
        <v/>
      </c>
      <c r="AJ28" s="80" t="str">
        <f>IFERROR('Gen. Prima Directa'!AJ28/'Gen. Pólizas Emitidas'!AJ28,"")</f>
        <v/>
      </c>
      <c r="AK28" s="80" t="str">
        <f>IFERROR('Gen. Prima Directa'!AK28/'Gen. Pólizas Emitidas'!AK28,"")</f>
        <v/>
      </c>
      <c r="AL28" s="80" t="str">
        <f>IFERROR('Gen. Prima Directa'!AL28/'Gen. Pólizas Emitidas'!AL28,"")</f>
        <v/>
      </c>
      <c r="AM28" s="80" t="str">
        <f>IFERROR('Gen. Prima Directa'!AM28/'Gen. Pólizas Emitidas'!AM28,"")</f>
        <v/>
      </c>
      <c r="AN28" s="80" t="str">
        <f>IFERROR('Gen. Prima Directa'!AN28/'Gen. Pólizas Emitidas'!AN28,"")</f>
        <v/>
      </c>
      <c r="AO28" s="80" t="str">
        <f>IFERROR('Gen. Prima Directa'!AO28/'Gen. Pólizas Emitidas'!AO28,"")</f>
        <v/>
      </c>
      <c r="AP28" s="80" t="str">
        <f>IFERROR('Gen. Prima Directa'!AP28/'Gen. Pólizas Emitidas'!AP28,"")</f>
        <v/>
      </c>
      <c r="AQ28" s="80">
        <f>IFERROR('Gen. Prima Directa'!AQ28/'Gen. Pólizas Emitidas'!AQ28,"")</f>
        <v>48.485258669114828</v>
      </c>
      <c r="AR28" s="29"/>
      <c r="AS28" s="80">
        <f>IFERROR('Gen. Prima Directa'!AS28/'Gen. Pólizas Emitidas'!AS28,"")</f>
        <v>46.258449686724347</v>
      </c>
      <c r="AT28" s="60">
        <f t="shared" si="0"/>
        <v>4.8138426546308288E-2</v>
      </c>
    </row>
    <row r="29" spans="2:46" x14ac:dyDescent="0.2">
      <c r="B29" s="62" t="str">
        <f>'Datos Generales'!B266</f>
        <v>18. Transporte Marítimo</v>
      </c>
      <c r="C29" s="80" t="str">
        <f>IFERROR('Gen. Prima Directa'!C29/'Gen. Pólizas Emitidas'!C29,"")</f>
        <v/>
      </c>
      <c r="D29" s="80" t="str">
        <f>IFERROR('Gen. Prima Directa'!D29/'Gen. Pólizas Emitidas'!D29,"")</f>
        <v/>
      </c>
      <c r="E29" s="80">
        <f>IFERROR('Gen. Prima Directa'!E29/'Gen. Pólizas Emitidas'!E29,"")</f>
        <v>11.024308476244178</v>
      </c>
      <c r="F29" s="80" t="str">
        <f>IFERROR('Gen. Prima Directa'!F29/'Gen. Pólizas Emitidas'!F29,"")</f>
        <v/>
      </c>
      <c r="G29" s="80" t="str">
        <f>IFERROR('Gen. Prima Directa'!G29/'Gen. Pólizas Emitidas'!G29,"")</f>
        <v/>
      </c>
      <c r="H29" s="80">
        <f>IFERROR('Gen. Prima Directa'!H29/'Gen. Pólizas Emitidas'!H29,"")</f>
        <v>295.42245100063718</v>
      </c>
      <c r="I29" s="80">
        <f>IFERROR('Gen. Prima Directa'!I29/'Gen. Pólizas Emitidas'!I29,"")</f>
        <v>87.197294422407026</v>
      </c>
      <c r="J29" s="80" t="str">
        <f>IFERROR('Gen. Prima Directa'!J29/'Gen. Pólizas Emitidas'!J29,"")</f>
        <v/>
      </c>
      <c r="K29" s="80" t="str">
        <f>IFERROR('Gen. Prima Directa'!K29/'Gen. Pólizas Emitidas'!K29,"")</f>
        <v/>
      </c>
      <c r="L29" s="80" t="str">
        <f>IFERROR('Gen. Prima Directa'!L29/'Gen. Pólizas Emitidas'!L29,"")</f>
        <v/>
      </c>
      <c r="M29" s="80" t="str">
        <f>IFERROR('Gen. Prima Directa'!M29/'Gen. Pólizas Emitidas'!M29,"")</f>
        <v/>
      </c>
      <c r="N29" s="80">
        <f>IFERROR('Gen. Prima Directa'!N29/'Gen. Pólizas Emitidas'!N29,"")</f>
        <v>1435.7779848715822</v>
      </c>
      <c r="O29" s="80">
        <f>IFERROR('Gen. Prima Directa'!O29/'Gen. Pólizas Emitidas'!O29,"")</f>
        <v>40.223768413654255</v>
      </c>
      <c r="P29" s="80" t="str">
        <f>IFERROR('Gen. Prima Directa'!P29/'Gen. Pólizas Emitidas'!P29,"")</f>
        <v/>
      </c>
      <c r="Q29" s="80">
        <f>IFERROR('Gen. Prima Directa'!Q29/'Gen. Pólizas Emitidas'!Q29,"")</f>
        <v>50.065113020768784</v>
      </c>
      <c r="R29" s="80" t="str">
        <f>IFERROR('Gen. Prima Directa'!R29/'Gen. Pólizas Emitidas'!R29,"")</f>
        <v/>
      </c>
      <c r="S29" s="80">
        <f>IFERROR('Gen. Prima Directa'!S29/'Gen. Pólizas Emitidas'!S29,"")</f>
        <v>235.55959104289641</v>
      </c>
      <c r="T29" s="80" t="str">
        <f>IFERROR('Gen. Prima Directa'!T29/'Gen. Pólizas Emitidas'!T29,"")</f>
        <v/>
      </c>
      <c r="U29" s="80">
        <f>IFERROR('Gen. Prima Directa'!U29/'Gen. Pólizas Emitidas'!U29,"")</f>
        <v>4.2024645118663226</v>
      </c>
      <c r="V29" s="80" t="str">
        <f>IFERROR('Gen. Prima Directa'!V29/'Gen. Pólizas Emitidas'!V29,"")</f>
        <v/>
      </c>
      <c r="W29" s="80">
        <f>IFERROR('Gen. Prima Directa'!W29/'Gen. Pólizas Emitidas'!W29,"")</f>
        <v>449.74061364692494</v>
      </c>
      <c r="X29" s="80" t="str">
        <f>IFERROR('Gen. Prima Directa'!X29/'Gen. Pólizas Emitidas'!X29,"")</f>
        <v/>
      </c>
      <c r="Y29" s="80">
        <f>IFERROR('Gen. Prima Directa'!Y29/'Gen. Pólizas Emitidas'!Y29,"")</f>
        <v>3.3583604173190982</v>
      </c>
      <c r="Z29" s="80">
        <f>IFERROR('Gen. Prima Directa'!Z29/'Gen. Pólizas Emitidas'!Z29,"")</f>
        <v>-9.3267576081337644</v>
      </c>
      <c r="AA29" s="80">
        <f>IFERROR('Gen. Prima Directa'!AA29/'Gen. Pólizas Emitidas'!AA29,"")</f>
        <v>17.021168504918847</v>
      </c>
      <c r="AB29" s="80" t="str">
        <f>IFERROR('Gen. Prima Directa'!AB29/'Gen. Pólizas Emitidas'!AB29,"")</f>
        <v/>
      </c>
      <c r="AC29" s="80" t="str">
        <f>IFERROR('Gen. Prima Directa'!AC29/'Gen. Pólizas Emitidas'!AC29,"")</f>
        <v/>
      </c>
      <c r="AD29" s="80">
        <f>IFERROR('Gen. Prima Directa'!AD29/'Gen. Pólizas Emitidas'!AD29,"")</f>
        <v>23.673641603591392</v>
      </c>
      <c r="AE29" s="80">
        <f>IFERROR('Gen. Prima Directa'!AE29/'Gen. Pólizas Emitidas'!AE29,"")</f>
        <v>889.07161224787808</v>
      </c>
      <c r="AF29" s="80" t="str">
        <f>IFERROR('Gen. Prima Directa'!AF29/'Gen. Pólizas Emitidas'!AF29,"")</f>
        <v/>
      </c>
      <c r="AG29" s="80">
        <f>IFERROR('Gen. Prima Directa'!AG29/'Gen. Pólizas Emitidas'!AG29,"")</f>
        <v>546.51467172299965</v>
      </c>
      <c r="AH29" s="80">
        <f>IFERROR('Gen. Prima Directa'!AH29/'Gen. Pólizas Emitidas'!AH29,"")</f>
        <v>4669.7690002094159</v>
      </c>
      <c r="AI29" s="80" t="str">
        <f>IFERROR('Gen. Prima Directa'!AI29/'Gen. Pólizas Emitidas'!AI29,"")</f>
        <v/>
      </c>
      <c r="AJ29" s="80" t="str">
        <f>IFERROR('Gen. Prima Directa'!AJ29/'Gen. Pólizas Emitidas'!AJ29,"")</f>
        <v/>
      </c>
      <c r="AK29" s="80" t="str">
        <f>IFERROR('Gen. Prima Directa'!AK29/'Gen. Pólizas Emitidas'!AK29,"")</f>
        <v/>
      </c>
      <c r="AL29" s="80" t="str">
        <f>IFERROR('Gen. Prima Directa'!AL29/'Gen. Pólizas Emitidas'!AL29,"")</f>
        <v/>
      </c>
      <c r="AM29" s="80" t="str">
        <f>IFERROR('Gen. Prima Directa'!AM29/'Gen. Pólizas Emitidas'!AM29,"")</f>
        <v/>
      </c>
      <c r="AN29" s="80" t="str">
        <f>IFERROR('Gen. Prima Directa'!AN29/'Gen. Pólizas Emitidas'!AN29,"")</f>
        <v/>
      </c>
      <c r="AO29" s="80" t="str">
        <f>IFERROR('Gen. Prima Directa'!AO29/'Gen. Pólizas Emitidas'!AO29,"")</f>
        <v/>
      </c>
      <c r="AP29" s="80" t="str">
        <f>IFERROR('Gen. Prima Directa'!AP29/'Gen. Pólizas Emitidas'!AP29,"")</f>
        <v/>
      </c>
      <c r="AQ29" s="80">
        <f>IFERROR('Gen. Prima Directa'!AQ29/'Gen. Pólizas Emitidas'!AQ29,"")</f>
        <v>60.346597115397472</v>
      </c>
      <c r="AR29" s="29"/>
      <c r="AS29" s="80">
        <f>IFERROR('Gen. Prima Directa'!AS29/'Gen. Pólizas Emitidas'!AS29,"")</f>
        <v>61.079800869822101</v>
      </c>
      <c r="AT29" s="60">
        <f t="shared" si="0"/>
        <v>-1.2004029875396727E-2</v>
      </c>
    </row>
    <row r="30" spans="2:46" x14ac:dyDescent="0.2">
      <c r="B30" s="62" t="str">
        <f>'Datos Generales'!B267</f>
        <v>19. Transporte Aéreo</v>
      </c>
      <c r="C30" s="80" t="str">
        <f>IFERROR('Gen. Prima Directa'!C30/'Gen. Pólizas Emitidas'!C30,"")</f>
        <v/>
      </c>
      <c r="D30" s="80" t="str">
        <f>IFERROR('Gen. Prima Directa'!D30/'Gen. Pólizas Emitidas'!D30,"")</f>
        <v/>
      </c>
      <c r="E30" s="80">
        <f>IFERROR('Gen. Prima Directa'!E30/'Gen. Pólizas Emitidas'!E30,"")</f>
        <v>3.8058342222654451</v>
      </c>
      <c r="F30" s="80" t="str">
        <f>IFERROR('Gen. Prima Directa'!F30/'Gen. Pólizas Emitidas'!F30,"")</f>
        <v/>
      </c>
      <c r="G30" s="80" t="str">
        <f>IFERROR('Gen. Prima Directa'!G30/'Gen. Pólizas Emitidas'!G30,"")</f>
        <v/>
      </c>
      <c r="H30" s="80">
        <f>IFERROR('Gen. Prima Directa'!H30/'Gen. Pólizas Emitidas'!H30,"")</f>
        <v>16.444685741784706</v>
      </c>
      <c r="I30" s="80">
        <f>IFERROR('Gen. Prima Directa'!I30/'Gen. Pólizas Emitidas'!I30,"")</f>
        <v>31.94757548591588</v>
      </c>
      <c r="J30" s="80" t="str">
        <f>IFERROR('Gen. Prima Directa'!J30/'Gen. Pólizas Emitidas'!J30,"")</f>
        <v/>
      </c>
      <c r="K30" s="80" t="str">
        <f>IFERROR('Gen. Prima Directa'!K30/'Gen. Pólizas Emitidas'!K30,"")</f>
        <v/>
      </c>
      <c r="L30" s="80" t="str">
        <f>IFERROR('Gen. Prima Directa'!L30/'Gen. Pólizas Emitidas'!L30,"")</f>
        <v/>
      </c>
      <c r="M30" s="80" t="str">
        <f>IFERROR('Gen. Prima Directa'!M30/'Gen. Pólizas Emitidas'!M30,"")</f>
        <v/>
      </c>
      <c r="N30" s="80">
        <f>IFERROR('Gen. Prima Directa'!N30/'Gen. Pólizas Emitidas'!N30,"")</f>
        <v>3.023497037057953</v>
      </c>
      <c r="O30" s="80">
        <f>IFERROR('Gen. Prima Directa'!O30/'Gen. Pólizas Emitidas'!O30,"")</f>
        <v>6.7358921331924018</v>
      </c>
      <c r="P30" s="80" t="str">
        <f>IFERROR('Gen. Prima Directa'!P30/'Gen. Pólizas Emitidas'!P30,"")</f>
        <v/>
      </c>
      <c r="Q30" s="80">
        <f>IFERROR('Gen. Prima Directa'!Q30/'Gen. Pólizas Emitidas'!Q30,"")</f>
        <v>15.065746956573115</v>
      </c>
      <c r="R30" s="80" t="str">
        <f>IFERROR('Gen. Prima Directa'!R30/'Gen. Pólizas Emitidas'!R30,"")</f>
        <v/>
      </c>
      <c r="S30" s="80">
        <f>IFERROR('Gen. Prima Directa'!S30/'Gen. Pólizas Emitidas'!S30,"")</f>
        <v>28.190714690677463</v>
      </c>
      <c r="T30" s="80" t="str">
        <f>IFERROR('Gen. Prima Directa'!T30/'Gen. Pólizas Emitidas'!T30,"")</f>
        <v/>
      </c>
      <c r="U30" s="80">
        <f>IFERROR('Gen. Prima Directa'!U30/'Gen. Pólizas Emitidas'!U30,"")</f>
        <v>0.19301679212071793</v>
      </c>
      <c r="V30" s="80" t="str">
        <f>IFERROR('Gen. Prima Directa'!V30/'Gen. Pólizas Emitidas'!V30,"")</f>
        <v/>
      </c>
      <c r="W30" s="80">
        <f>IFERROR('Gen. Prima Directa'!W30/'Gen. Pólizas Emitidas'!W30,"")</f>
        <v>129.0332058543307</v>
      </c>
      <c r="X30" s="80" t="str">
        <f>IFERROR('Gen. Prima Directa'!X30/'Gen. Pólizas Emitidas'!X30,"")</f>
        <v/>
      </c>
      <c r="Y30" s="80">
        <f>IFERROR('Gen. Prima Directa'!Y30/'Gen. Pólizas Emitidas'!Y30,"")</f>
        <v>2.6846473283285079</v>
      </c>
      <c r="Z30" s="80">
        <f>IFERROR('Gen. Prima Directa'!Z30/'Gen. Pólizas Emitidas'!Z30,"")</f>
        <v>6.5998135042390196</v>
      </c>
      <c r="AA30" s="80">
        <f>IFERROR('Gen. Prima Directa'!AA30/'Gen. Pólizas Emitidas'!AA30,"")</f>
        <v>3.1699030619586894</v>
      </c>
      <c r="AB30" s="80" t="str">
        <f>IFERROR('Gen. Prima Directa'!AB30/'Gen. Pólizas Emitidas'!AB30,"")</f>
        <v/>
      </c>
      <c r="AC30" s="80" t="str">
        <f>IFERROR('Gen. Prima Directa'!AC30/'Gen. Pólizas Emitidas'!AC30,"")</f>
        <v/>
      </c>
      <c r="AD30" s="80">
        <f>IFERROR('Gen. Prima Directa'!AD30/'Gen. Pólizas Emitidas'!AD30,"")</f>
        <v>0.36198911565105002</v>
      </c>
      <c r="AE30" s="80">
        <f>IFERROR('Gen. Prima Directa'!AE30/'Gen. Pólizas Emitidas'!AE30,"")</f>
        <v>0.81647177372029112</v>
      </c>
      <c r="AF30" s="80" t="str">
        <f>IFERROR('Gen. Prima Directa'!AF30/'Gen. Pólizas Emitidas'!AF30,"")</f>
        <v/>
      </c>
      <c r="AG30" s="80">
        <f>IFERROR('Gen. Prima Directa'!AG30/'Gen. Pólizas Emitidas'!AG30,"")</f>
        <v>3359.3731129721377</v>
      </c>
      <c r="AH30" s="80" t="str">
        <f>IFERROR('Gen. Prima Directa'!AH30/'Gen. Pólizas Emitidas'!AH30,"")</f>
        <v/>
      </c>
      <c r="AI30" s="80" t="str">
        <f>IFERROR('Gen. Prima Directa'!AI30/'Gen. Pólizas Emitidas'!AI30,"")</f>
        <v/>
      </c>
      <c r="AJ30" s="80" t="str">
        <f>IFERROR('Gen. Prima Directa'!AJ30/'Gen. Pólizas Emitidas'!AJ30,"")</f>
        <v/>
      </c>
      <c r="AK30" s="80" t="str">
        <f>IFERROR('Gen. Prima Directa'!AK30/'Gen. Pólizas Emitidas'!AK30,"")</f>
        <v/>
      </c>
      <c r="AL30" s="80" t="str">
        <f>IFERROR('Gen. Prima Directa'!AL30/'Gen. Pólizas Emitidas'!AL30,"")</f>
        <v/>
      </c>
      <c r="AM30" s="80" t="str">
        <f>IFERROR('Gen. Prima Directa'!AM30/'Gen. Pólizas Emitidas'!AM30,"")</f>
        <v/>
      </c>
      <c r="AN30" s="80" t="str">
        <f>IFERROR('Gen. Prima Directa'!AN30/'Gen. Pólizas Emitidas'!AN30,"")</f>
        <v/>
      </c>
      <c r="AO30" s="80" t="str">
        <f>IFERROR('Gen. Prima Directa'!AO30/'Gen. Pólizas Emitidas'!AO30,"")</f>
        <v/>
      </c>
      <c r="AP30" s="80" t="str">
        <f>IFERROR('Gen. Prima Directa'!AP30/'Gen. Pólizas Emitidas'!AP30,"")</f>
        <v/>
      </c>
      <c r="AQ30" s="80">
        <f>IFERROR('Gen. Prima Directa'!AQ30/'Gen. Pólizas Emitidas'!AQ30,"")</f>
        <v>12.852955058298631</v>
      </c>
      <c r="AR30" s="29"/>
      <c r="AS30" s="80">
        <f>IFERROR('Gen. Prima Directa'!AS30/'Gen. Pólizas Emitidas'!AS30,"")</f>
        <v>7.7415422983418622</v>
      </c>
      <c r="AT30" s="60">
        <f t="shared" si="0"/>
        <v>0.66025768031411092</v>
      </c>
    </row>
    <row r="31" spans="2:46" x14ac:dyDescent="0.2">
      <c r="B31" s="62" t="str">
        <f>'Datos Generales'!B268</f>
        <v>20. Equipo Contratista</v>
      </c>
      <c r="C31" s="80" t="str">
        <f>IFERROR('Gen. Prima Directa'!C31/'Gen. Pólizas Emitidas'!C31,"")</f>
        <v/>
      </c>
      <c r="D31" s="80" t="str">
        <f>IFERROR('Gen. Prima Directa'!D31/'Gen. Pólizas Emitidas'!D31,"")</f>
        <v/>
      </c>
      <c r="E31" s="80">
        <f>IFERROR('Gen. Prima Directa'!E31/'Gen. Pólizas Emitidas'!E31,"")</f>
        <v>3.0320172810616808</v>
      </c>
      <c r="F31" s="80" t="str">
        <f>IFERROR('Gen. Prima Directa'!F31/'Gen. Pólizas Emitidas'!F31,"")</f>
        <v/>
      </c>
      <c r="G31" s="80" t="str">
        <f>IFERROR('Gen. Prima Directa'!G31/'Gen. Pólizas Emitidas'!G31,"")</f>
        <v/>
      </c>
      <c r="H31" s="80">
        <f>IFERROR('Gen. Prima Directa'!H31/'Gen. Pólizas Emitidas'!H31,"")</f>
        <v>28.684399339067564</v>
      </c>
      <c r="I31" s="80">
        <f>IFERROR('Gen. Prima Directa'!I31/'Gen. Pólizas Emitidas'!I31,"")</f>
        <v>42.194541769665577</v>
      </c>
      <c r="J31" s="80" t="str">
        <f>IFERROR('Gen. Prima Directa'!J31/'Gen. Pólizas Emitidas'!J31,"")</f>
        <v/>
      </c>
      <c r="K31" s="80">
        <f>IFERROR('Gen. Prima Directa'!K31/'Gen. Pólizas Emitidas'!K31,"")</f>
        <v>33.295238654799519</v>
      </c>
      <c r="L31" s="80" t="str">
        <f>IFERROR('Gen. Prima Directa'!L31/'Gen. Pólizas Emitidas'!L31,"")</f>
        <v/>
      </c>
      <c r="M31" s="80" t="str">
        <f>IFERROR('Gen. Prima Directa'!M31/'Gen. Pólizas Emitidas'!M31,"")</f>
        <v/>
      </c>
      <c r="N31" s="80">
        <f>IFERROR('Gen. Prima Directa'!N31/'Gen. Pólizas Emitidas'!N31,"")</f>
        <v>104.15118063519463</v>
      </c>
      <c r="O31" s="80">
        <f>IFERROR('Gen. Prima Directa'!O31/'Gen. Pólizas Emitidas'!O31,"")</f>
        <v>48.202469266214294</v>
      </c>
      <c r="P31" s="80" t="str">
        <f>IFERROR('Gen. Prima Directa'!P31/'Gen. Pólizas Emitidas'!P31,"")</f>
        <v/>
      </c>
      <c r="Q31" s="80">
        <f>IFERROR('Gen. Prima Directa'!Q31/'Gen. Pólizas Emitidas'!Q31,"")</f>
        <v>32.004017635216293</v>
      </c>
      <c r="R31" s="80" t="str">
        <f>IFERROR('Gen. Prima Directa'!R31/'Gen. Pólizas Emitidas'!R31,"")</f>
        <v/>
      </c>
      <c r="S31" s="80">
        <f>IFERROR('Gen. Prima Directa'!S31/'Gen. Pólizas Emitidas'!S31,"")</f>
        <v>22.620912085262379</v>
      </c>
      <c r="T31" s="80" t="str">
        <f>IFERROR('Gen. Prima Directa'!T31/'Gen. Pólizas Emitidas'!T31,"")</f>
        <v/>
      </c>
      <c r="U31" s="80">
        <f>IFERROR('Gen. Prima Directa'!U31/'Gen. Pólizas Emitidas'!U31,"")</f>
        <v>20.933606198249894</v>
      </c>
      <c r="V31" s="80" t="str">
        <f>IFERROR('Gen. Prima Directa'!V31/'Gen. Pólizas Emitidas'!V31,"")</f>
        <v/>
      </c>
      <c r="W31" s="80" t="str">
        <f>IFERROR('Gen. Prima Directa'!W31/'Gen. Pólizas Emitidas'!W31,"")</f>
        <v/>
      </c>
      <c r="X31" s="80" t="str">
        <f>IFERROR('Gen. Prima Directa'!X31/'Gen. Pólizas Emitidas'!X31,"")</f>
        <v/>
      </c>
      <c r="Y31" s="80">
        <f>IFERROR('Gen. Prima Directa'!Y31/'Gen. Pólizas Emitidas'!Y31,"")</f>
        <v>82.432025239020774</v>
      </c>
      <c r="Z31" s="80">
        <f>IFERROR('Gen. Prima Directa'!Z31/'Gen. Pólizas Emitidas'!Z31,"")</f>
        <v>78.251106143260614</v>
      </c>
      <c r="AA31" s="80">
        <f>IFERROR('Gen. Prima Directa'!AA31/'Gen. Pólizas Emitidas'!AA31,"")</f>
        <v>34.738653741536517</v>
      </c>
      <c r="AB31" s="80" t="str">
        <f>IFERROR('Gen. Prima Directa'!AB31/'Gen. Pólizas Emitidas'!AB31,"")</f>
        <v/>
      </c>
      <c r="AC31" s="80" t="str">
        <f>IFERROR('Gen. Prima Directa'!AC31/'Gen. Pólizas Emitidas'!AC31,"")</f>
        <v/>
      </c>
      <c r="AD31" s="80">
        <f>IFERROR('Gen. Prima Directa'!AD31/'Gen. Pólizas Emitidas'!AD31,"")</f>
        <v>-58.479790792715853</v>
      </c>
      <c r="AE31" s="80" t="str">
        <f>IFERROR('Gen. Prima Directa'!AE31/'Gen. Pólizas Emitidas'!AE31,"")</f>
        <v/>
      </c>
      <c r="AF31" s="80" t="str">
        <f>IFERROR('Gen. Prima Directa'!AF31/'Gen. Pólizas Emitidas'!AF31,"")</f>
        <v/>
      </c>
      <c r="AG31" s="80">
        <f>IFERROR('Gen. Prima Directa'!AG31/'Gen. Pólizas Emitidas'!AG31,"")</f>
        <v>22.214464377106928</v>
      </c>
      <c r="AH31" s="80">
        <f>IFERROR('Gen. Prima Directa'!AH31/'Gen. Pólizas Emitidas'!AH31,"")</f>
        <v>254.85542722962853</v>
      </c>
      <c r="AI31" s="80" t="str">
        <f>IFERROR('Gen. Prima Directa'!AI31/'Gen. Pólizas Emitidas'!AI31,"")</f>
        <v/>
      </c>
      <c r="AJ31" s="80" t="str">
        <f>IFERROR('Gen. Prima Directa'!AJ31/'Gen. Pólizas Emitidas'!AJ31,"")</f>
        <v/>
      </c>
      <c r="AK31" s="80" t="str">
        <f>IFERROR('Gen. Prima Directa'!AK31/'Gen. Pólizas Emitidas'!AK31,"")</f>
        <v/>
      </c>
      <c r="AL31" s="80" t="str">
        <f>IFERROR('Gen. Prima Directa'!AL31/'Gen. Pólizas Emitidas'!AL31,"")</f>
        <v/>
      </c>
      <c r="AM31" s="80" t="str">
        <f>IFERROR('Gen. Prima Directa'!AM31/'Gen. Pólizas Emitidas'!AM31,"")</f>
        <v/>
      </c>
      <c r="AN31" s="80" t="str">
        <f>IFERROR('Gen. Prima Directa'!AN31/'Gen. Pólizas Emitidas'!AN31,"")</f>
        <v/>
      </c>
      <c r="AO31" s="80" t="str">
        <f>IFERROR('Gen. Prima Directa'!AO31/'Gen. Pólizas Emitidas'!AO31,"")</f>
        <v/>
      </c>
      <c r="AP31" s="80" t="str">
        <f>IFERROR('Gen. Prima Directa'!AP31/'Gen. Pólizas Emitidas'!AP31,"")</f>
        <v/>
      </c>
      <c r="AQ31" s="80">
        <f>IFERROR('Gen. Prima Directa'!AQ31/'Gen. Pólizas Emitidas'!AQ31,"")</f>
        <v>32.996010145659326</v>
      </c>
      <c r="AR31" s="29"/>
      <c r="AS31" s="80">
        <f>IFERROR('Gen. Prima Directa'!AS31/'Gen. Pólizas Emitidas'!AS31,"")</f>
        <v>44.470602954593652</v>
      </c>
      <c r="AT31" s="60">
        <f t="shared" si="0"/>
        <v>-0.2580264724687984</v>
      </c>
    </row>
    <row r="32" spans="2:46" x14ac:dyDescent="0.2">
      <c r="B32" s="62" t="str">
        <f>'Datos Generales'!B269</f>
        <v>21. Todo Riesgo, Construcción y Montaje</v>
      </c>
      <c r="C32" s="80" t="str">
        <f>IFERROR('Gen. Prima Directa'!C32/'Gen. Pólizas Emitidas'!C32,"")</f>
        <v/>
      </c>
      <c r="D32" s="80" t="str">
        <f>IFERROR('Gen. Prima Directa'!D32/'Gen. Pólizas Emitidas'!D32,"")</f>
        <v/>
      </c>
      <c r="E32" s="80">
        <f>IFERROR('Gen. Prima Directa'!E32/'Gen. Pólizas Emitidas'!E32,"")</f>
        <v>448.17028059211145</v>
      </c>
      <c r="F32" s="80" t="str">
        <f>IFERROR('Gen. Prima Directa'!F32/'Gen. Pólizas Emitidas'!F32,"")</f>
        <v/>
      </c>
      <c r="G32" s="80" t="str">
        <f>IFERROR('Gen. Prima Directa'!G32/'Gen. Pólizas Emitidas'!G32,"")</f>
        <v/>
      </c>
      <c r="H32" s="80">
        <f>IFERROR('Gen. Prima Directa'!H32/'Gen. Pólizas Emitidas'!H32,"")</f>
        <v>59.785263639554728</v>
      </c>
      <c r="I32" s="80">
        <f>IFERROR('Gen. Prima Directa'!I32/'Gen. Pólizas Emitidas'!I32,"")</f>
        <v>99.835704688028216</v>
      </c>
      <c r="J32" s="80" t="str">
        <f>IFERROR('Gen. Prima Directa'!J32/'Gen. Pólizas Emitidas'!J32,"")</f>
        <v/>
      </c>
      <c r="K32" s="80">
        <f>IFERROR('Gen. Prima Directa'!K32/'Gen. Pólizas Emitidas'!K32,"")</f>
        <v>96.041559951562519</v>
      </c>
      <c r="L32" s="80" t="str">
        <f>IFERROR('Gen. Prima Directa'!L32/'Gen. Pólizas Emitidas'!L32,"")</f>
        <v/>
      </c>
      <c r="M32" s="80" t="str">
        <f>IFERROR('Gen. Prima Directa'!M32/'Gen. Pólizas Emitidas'!M32,"")</f>
        <v/>
      </c>
      <c r="N32" s="80">
        <f>IFERROR('Gen. Prima Directa'!N32/'Gen. Pólizas Emitidas'!N32,"")</f>
        <v>203.205937002464</v>
      </c>
      <c r="O32" s="80">
        <f>IFERROR('Gen. Prima Directa'!O32/'Gen. Pólizas Emitidas'!O32,"")</f>
        <v>41.192489344192865</v>
      </c>
      <c r="P32" s="80" t="str">
        <f>IFERROR('Gen. Prima Directa'!P32/'Gen. Pólizas Emitidas'!P32,"")</f>
        <v/>
      </c>
      <c r="Q32" s="80">
        <f>IFERROR('Gen. Prima Directa'!Q32/'Gen. Pólizas Emitidas'!Q32,"")</f>
        <v>87.938653982885668</v>
      </c>
      <c r="R32" s="80" t="str">
        <f>IFERROR('Gen. Prima Directa'!R32/'Gen. Pólizas Emitidas'!R32,"")</f>
        <v/>
      </c>
      <c r="S32" s="80">
        <f>IFERROR('Gen. Prima Directa'!S32/'Gen. Pólizas Emitidas'!S32,"")</f>
        <v>3319.8422712611805</v>
      </c>
      <c r="T32" s="80" t="str">
        <f>IFERROR('Gen. Prima Directa'!T32/'Gen. Pólizas Emitidas'!T32,"")</f>
        <v/>
      </c>
      <c r="U32" s="80">
        <f>IFERROR('Gen. Prima Directa'!U32/'Gen. Pólizas Emitidas'!U32,"")</f>
        <v>211.46977041010678</v>
      </c>
      <c r="V32" s="80" t="str">
        <f>IFERROR('Gen. Prima Directa'!V32/'Gen. Pólizas Emitidas'!V32,"")</f>
        <v/>
      </c>
      <c r="W32" s="80">
        <f>IFERROR('Gen. Prima Directa'!W32/'Gen. Pólizas Emitidas'!W32,"")</f>
        <v>155.02702033584129</v>
      </c>
      <c r="X32" s="80" t="str">
        <f>IFERROR('Gen. Prima Directa'!X32/'Gen. Pólizas Emitidas'!X32,"")</f>
        <v/>
      </c>
      <c r="Y32" s="80">
        <f>IFERROR('Gen. Prima Directa'!Y32/'Gen. Pólizas Emitidas'!Y32,"")</f>
        <v>81.519762134049472</v>
      </c>
      <c r="Z32" s="80">
        <f>IFERROR('Gen. Prima Directa'!Z32/'Gen. Pólizas Emitidas'!Z32,"")</f>
        <v>39.767958721908691</v>
      </c>
      <c r="AA32" s="80">
        <f>IFERROR('Gen. Prima Directa'!AA32/'Gen. Pólizas Emitidas'!AA32,"")</f>
        <v>74.298080917115541</v>
      </c>
      <c r="AB32" s="80" t="str">
        <f>IFERROR('Gen. Prima Directa'!AB32/'Gen. Pólizas Emitidas'!AB32,"")</f>
        <v/>
      </c>
      <c r="AC32" s="80" t="str">
        <f>IFERROR('Gen. Prima Directa'!AC32/'Gen. Pólizas Emitidas'!AC32,"")</f>
        <v/>
      </c>
      <c r="AD32" s="80">
        <f>IFERROR('Gen. Prima Directa'!AD32/'Gen. Pólizas Emitidas'!AD32,"")</f>
        <v>96.219868441074354</v>
      </c>
      <c r="AE32" s="80">
        <f>IFERROR('Gen. Prima Directa'!AE32/'Gen. Pólizas Emitidas'!AE32,"")</f>
        <v>2354.5072813973375</v>
      </c>
      <c r="AF32" s="80" t="str">
        <f>IFERROR('Gen. Prima Directa'!AF32/'Gen. Pólizas Emitidas'!AF32,"")</f>
        <v/>
      </c>
      <c r="AG32" s="80">
        <f>IFERROR('Gen. Prima Directa'!AG32/'Gen. Pólizas Emitidas'!AG32,"")</f>
        <v>537.81596081848022</v>
      </c>
      <c r="AH32" s="80">
        <f>IFERROR('Gen. Prima Directa'!AH32/'Gen. Pólizas Emitidas'!AH32,"")</f>
        <v>340.66077609351333</v>
      </c>
      <c r="AI32" s="80" t="str">
        <f>IFERROR('Gen. Prima Directa'!AI32/'Gen. Pólizas Emitidas'!AI32,"")</f>
        <v/>
      </c>
      <c r="AJ32" s="80" t="str">
        <f>IFERROR('Gen. Prima Directa'!AJ32/'Gen. Pólizas Emitidas'!AJ32,"")</f>
        <v/>
      </c>
      <c r="AK32" s="80" t="str">
        <f>IFERROR('Gen. Prima Directa'!AK32/'Gen. Pólizas Emitidas'!AK32,"")</f>
        <v/>
      </c>
      <c r="AL32" s="80" t="str">
        <f>IFERROR('Gen. Prima Directa'!AL32/'Gen. Pólizas Emitidas'!AL32,"")</f>
        <v/>
      </c>
      <c r="AM32" s="80" t="str">
        <f>IFERROR('Gen. Prima Directa'!AM32/'Gen. Pólizas Emitidas'!AM32,"")</f>
        <v/>
      </c>
      <c r="AN32" s="80" t="str">
        <f>IFERROR('Gen. Prima Directa'!AN32/'Gen. Pólizas Emitidas'!AN32,"")</f>
        <v/>
      </c>
      <c r="AO32" s="80" t="str">
        <f>IFERROR('Gen. Prima Directa'!AO32/'Gen. Pólizas Emitidas'!AO32,"")</f>
        <v/>
      </c>
      <c r="AP32" s="80" t="str">
        <f>IFERROR('Gen. Prima Directa'!AP32/'Gen. Pólizas Emitidas'!AP32,"")</f>
        <v/>
      </c>
      <c r="AQ32" s="80">
        <f>IFERROR('Gen. Prima Directa'!AQ32/'Gen. Pólizas Emitidas'!AQ32,"")</f>
        <v>161.12236043131477</v>
      </c>
      <c r="AR32" s="29"/>
      <c r="AS32" s="80">
        <f>IFERROR('Gen. Prima Directa'!AS32/'Gen. Pólizas Emitidas'!AS32,"")</f>
        <v>148.59404428246685</v>
      </c>
      <c r="AT32" s="60">
        <f t="shared" si="0"/>
        <v>8.4312370723502728E-2</v>
      </c>
    </row>
    <row r="33" spans="2:46" x14ac:dyDescent="0.2">
      <c r="B33" s="62" t="str">
        <f>'Datos Generales'!B270</f>
        <v>22. Avería de Maquinaria</v>
      </c>
      <c r="C33" s="80" t="str">
        <f>IFERROR('Gen. Prima Directa'!C33/'Gen. Pólizas Emitidas'!C33,"")</f>
        <v/>
      </c>
      <c r="D33" s="80" t="str">
        <f>IFERROR('Gen. Prima Directa'!D33/'Gen. Pólizas Emitidas'!D33,"")</f>
        <v/>
      </c>
      <c r="E33" s="80">
        <f>IFERROR('Gen. Prima Directa'!E33/'Gen. Pólizas Emitidas'!E33,"")</f>
        <v>-0.92214120233207264</v>
      </c>
      <c r="F33" s="80" t="str">
        <f>IFERROR('Gen. Prima Directa'!F33/'Gen. Pólizas Emitidas'!F33,"")</f>
        <v/>
      </c>
      <c r="G33" s="80" t="str">
        <f>IFERROR('Gen. Prima Directa'!G33/'Gen. Pólizas Emitidas'!G33,"")</f>
        <v/>
      </c>
      <c r="H33" s="80">
        <f>IFERROR('Gen. Prima Directa'!H33/'Gen. Pólizas Emitidas'!H33,"")</f>
        <v>0.99272599788848093</v>
      </c>
      <c r="I33" s="80">
        <f>IFERROR('Gen. Prima Directa'!I33/'Gen. Pólizas Emitidas'!I33,"")</f>
        <v>2.6327633685927987</v>
      </c>
      <c r="J33" s="80" t="str">
        <f>IFERROR('Gen. Prima Directa'!J33/'Gen. Pólizas Emitidas'!J33,"")</f>
        <v/>
      </c>
      <c r="K33" s="80">
        <f>IFERROR('Gen. Prima Directa'!K33/'Gen. Pólizas Emitidas'!K33,"")</f>
        <v>0.66407157510920589</v>
      </c>
      <c r="L33" s="80" t="str">
        <f>IFERROR('Gen. Prima Directa'!L33/'Gen. Pólizas Emitidas'!L33,"")</f>
        <v/>
      </c>
      <c r="M33" s="80" t="str">
        <f>IFERROR('Gen. Prima Directa'!M33/'Gen. Pólizas Emitidas'!M33,"")</f>
        <v/>
      </c>
      <c r="N33" s="80" t="str">
        <f>IFERROR('Gen. Prima Directa'!N33/'Gen. Pólizas Emitidas'!N33,"")</f>
        <v/>
      </c>
      <c r="O33" s="80" t="str">
        <f>IFERROR('Gen. Prima Directa'!O33/'Gen. Pólizas Emitidas'!O33,"")</f>
        <v/>
      </c>
      <c r="P33" s="80" t="str">
        <f>IFERROR('Gen. Prima Directa'!P33/'Gen. Pólizas Emitidas'!P33,"")</f>
        <v/>
      </c>
      <c r="Q33" s="80">
        <f>IFERROR('Gen. Prima Directa'!Q33/'Gen. Pólizas Emitidas'!Q33,"")</f>
        <v>21.009568320195349</v>
      </c>
      <c r="R33" s="80" t="str">
        <f>IFERROR('Gen. Prima Directa'!R33/'Gen. Pólizas Emitidas'!R33,"")</f>
        <v/>
      </c>
      <c r="S33" s="80" t="str">
        <f>IFERROR('Gen. Prima Directa'!S33/'Gen. Pólizas Emitidas'!S33,"")</f>
        <v/>
      </c>
      <c r="T33" s="80" t="str">
        <f>IFERROR('Gen. Prima Directa'!T33/'Gen. Pólizas Emitidas'!T33,"")</f>
        <v/>
      </c>
      <c r="U33" s="80">
        <f>IFERROR('Gen. Prima Directa'!U33/'Gen. Pólizas Emitidas'!U33,"")</f>
        <v>125.28589269451676</v>
      </c>
      <c r="V33" s="80" t="str">
        <f>IFERROR('Gen. Prima Directa'!V33/'Gen. Pólizas Emitidas'!V33,"")</f>
        <v/>
      </c>
      <c r="W33" s="80">
        <f>IFERROR('Gen. Prima Directa'!W33/'Gen. Pólizas Emitidas'!W33,"")</f>
        <v>0.26081737216064854</v>
      </c>
      <c r="X33" s="80" t="str">
        <f>IFERROR('Gen. Prima Directa'!X33/'Gen. Pólizas Emitidas'!X33,"")</f>
        <v/>
      </c>
      <c r="Y33" s="80">
        <f>IFERROR('Gen. Prima Directa'!Y33/'Gen. Pólizas Emitidas'!Y33,"")</f>
        <v>0.14378975126074015</v>
      </c>
      <c r="Z33" s="80">
        <f>IFERROR('Gen. Prima Directa'!Z33/'Gen. Pólizas Emitidas'!Z33,"")</f>
        <v>8.325970912512668</v>
      </c>
      <c r="AA33" s="80">
        <f>IFERROR('Gen. Prima Directa'!AA33/'Gen. Pólizas Emitidas'!AA33,"")</f>
        <v>0.84270877107048803</v>
      </c>
      <c r="AB33" s="80" t="str">
        <f>IFERROR('Gen. Prima Directa'!AB33/'Gen. Pólizas Emitidas'!AB33,"")</f>
        <v/>
      </c>
      <c r="AC33" s="80" t="str">
        <f>IFERROR('Gen. Prima Directa'!AC33/'Gen. Pólizas Emitidas'!AC33,"")</f>
        <v/>
      </c>
      <c r="AD33" s="80" t="str">
        <f>IFERROR('Gen. Prima Directa'!AD33/'Gen. Pólizas Emitidas'!AD33,"")</f>
        <v/>
      </c>
      <c r="AE33" s="80" t="str">
        <f>IFERROR('Gen. Prima Directa'!AE33/'Gen. Pólizas Emitidas'!AE33,"")</f>
        <v/>
      </c>
      <c r="AF33" s="80" t="str">
        <f>IFERROR('Gen. Prima Directa'!AF33/'Gen. Pólizas Emitidas'!AF33,"")</f>
        <v/>
      </c>
      <c r="AG33" s="80">
        <f>IFERROR('Gen. Prima Directa'!AG33/'Gen. Pólizas Emitidas'!AG33,"")</f>
        <v>5.0366739797197688</v>
      </c>
      <c r="AH33" s="80" t="str">
        <f>IFERROR('Gen. Prima Directa'!AH33/'Gen. Pólizas Emitidas'!AH33,"")</f>
        <v/>
      </c>
      <c r="AI33" s="80" t="str">
        <f>IFERROR('Gen. Prima Directa'!AI33/'Gen. Pólizas Emitidas'!AI33,"")</f>
        <v/>
      </c>
      <c r="AJ33" s="80" t="str">
        <f>IFERROR('Gen. Prima Directa'!AJ33/'Gen. Pólizas Emitidas'!AJ33,"")</f>
        <v/>
      </c>
      <c r="AK33" s="80" t="str">
        <f>IFERROR('Gen. Prima Directa'!AK33/'Gen. Pólizas Emitidas'!AK33,"")</f>
        <v/>
      </c>
      <c r="AL33" s="80" t="str">
        <f>IFERROR('Gen. Prima Directa'!AL33/'Gen. Pólizas Emitidas'!AL33,"")</f>
        <v/>
      </c>
      <c r="AM33" s="80" t="str">
        <f>IFERROR('Gen. Prima Directa'!AM33/'Gen. Pólizas Emitidas'!AM33,"")</f>
        <v/>
      </c>
      <c r="AN33" s="80" t="str">
        <f>IFERROR('Gen. Prima Directa'!AN33/'Gen. Pólizas Emitidas'!AN33,"")</f>
        <v/>
      </c>
      <c r="AO33" s="80" t="str">
        <f>IFERROR('Gen. Prima Directa'!AO33/'Gen. Pólizas Emitidas'!AO33,"")</f>
        <v/>
      </c>
      <c r="AP33" s="80" t="str">
        <f>IFERROR('Gen. Prima Directa'!AP33/'Gen. Pólizas Emitidas'!AP33,"")</f>
        <v/>
      </c>
      <c r="AQ33" s="80">
        <f>IFERROR('Gen. Prima Directa'!AQ33/'Gen. Pólizas Emitidas'!AQ33,"")</f>
        <v>3.2866466629903432</v>
      </c>
      <c r="AR33" s="29"/>
      <c r="AS33" s="80">
        <f>IFERROR('Gen. Prima Directa'!AS33/'Gen. Pólizas Emitidas'!AS33,"")</f>
        <v>2.3500779967916352</v>
      </c>
      <c r="AT33" s="60">
        <f t="shared" si="0"/>
        <v>0.39852663080856332</v>
      </c>
    </row>
    <row r="34" spans="2:46" x14ac:dyDescent="0.2">
      <c r="B34" s="62" t="str">
        <f>'Datos Generales'!B271</f>
        <v>23. Equipo Electrónico</v>
      </c>
      <c r="C34" s="80" t="str">
        <f>IFERROR('Gen. Prima Directa'!C34/'Gen. Pólizas Emitidas'!C34,"")</f>
        <v/>
      </c>
      <c r="D34" s="80" t="str">
        <f>IFERROR('Gen. Prima Directa'!D34/'Gen. Pólizas Emitidas'!D34,"")</f>
        <v/>
      </c>
      <c r="E34" s="80">
        <f>IFERROR('Gen. Prima Directa'!E34/'Gen. Pólizas Emitidas'!E34,"")</f>
        <v>20.871769115435654</v>
      </c>
      <c r="F34" s="80" t="str">
        <f>IFERROR('Gen. Prima Directa'!F34/'Gen. Pólizas Emitidas'!F34,"")</f>
        <v/>
      </c>
      <c r="G34" s="80" t="str">
        <f>IFERROR('Gen. Prima Directa'!G34/'Gen. Pólizas Emitidas'!G34,"")</f>
        <v/>
      </c>
      <c r="H34" s="80">
        <f>IFERROR('Gen. Prima Directa'!H34/'Gen. Pólizas Emitidas'!H34,"")</f>
        <v>2.7521228095054711</v>
      </c>
      <c r="I34" s="80">
        <f>IFERROR('Gen. Prima Directa'!I34/'Gen. Pólizas Emitidas'!I34,"")</f>
        <v>177.05296529486543</v>
      </c>
      <c r="J34" s="80" t="str">
        <f>IFERROR('Gen. Prima Directa'!J34/'Gen. Pólizas Emitidas'!J34,"")</f>
        <v/>
      </c>
      <c r="K34" s="80">
        <f>IFERROR('Gen. Prima Directa'!K34/'Gen. Pólizas Emitidas'!K34,"")</f>
        <v>9.4155335068267298</v>
      </c>
      <c r="L34" s="80" t="str">
        <f>IFERROR('Gen. Prima Directa'!L34/'Gen. Pólizas Emitidas'!L34,"")</f>
        <v/>
      </c>
      <c r="M34" s="80" t="str">
        <f>IFERROR('Gen. Prima Directa'!M34/'Gen. Pólizas Emitidas'!M34,"")</f>
        <v/>
      </c>
      <c r="N34" s="80" t="str">
        <f>IFERROR('Gen. Prima Directa'!N34/'Gen. Pólizas Emitidas'!N34,"")</f>
        <v/>
      </c>
      <c r="O34" s="80">
        <f>IFERROR('Gen. Prima Directa'!O34/'Gen. Pólizas Emitidas'!O34,"")</f>
        <v>4.5876137779561423</v>
      </c>
      <c r="P34" s="80" t="str">
        <f>IFERROR('Gen. Prima Directa'!P34/'Gen. Pólizas Emitidas'!P34,"")</f>
        <v/>
      </c>
      <c r="Q34" s="80">
        <f>IFERROR('Gen. Prima Directa'!Q34/'Gen. Pólizas Emitidas'!Q34,"")</f>
        <v>37.626765594081121</v>
      </c>
      <c r="R34" s="80" t="str">
        <f>IFERROR('Gen. Prima Directa'!R34/'Gen. Pólizas Emitidas'!R34,"")</f>
        <v/>
      </c>
      <c r="S34" s="80">
        <f>IFERROR('Gen. Prima Directa'!S34/'Gen. Pólizas Emitidas'!S34,"")</f>
        <v>0.55187443964427085</v>
      </c>
      <c r="T34" s="80" t="str">
        <f>IFERROR('Gen. Prima Directa'!T34/'Gen. Pólizas Emitidas'!T34,"")</f>
        <v/>
      </c>
      <c r="U34" s="80">
        <f>IFERROR('Gen. Prima Directa'!U34/'Gen. Pólizas Emitidas'!U34,"")</f>
        <v>30.115453943176398</v>
      </c>
      <c r="V34" s="80" t="str">
        <f>IFERROR('Gen. Prima Directa'!V34/'Gen. Pólizas Emitidas'!V34,"")</f>
        <v/>
      </c>
      <c r="W34" s="80">
        <f>IFERROR('Gen. Prima Directa'!W34/'Gen. Pólizas Emitidas'!W34,"")</f>
        <v>0.4490594755461601</v>
      </c>
      <c r="X34" s="80" t="str">
        <f>IFERROR('Gen. Prima Directa'!X34/'Gen. Pólizas Emitidas'!X34,"")</f>
        <v/>
      </c>
      <c r="Y34" s="80">
        <f>IFERROR('Gen. Prima Directa'!Y34/'Gen. Pólizas Emitidas'!Y34,"")</f>
        <v>6.3286375825987466</v>
      </c>
      <c r="Z34" s="80">
        <f>IFERROR('Gen. Prima Directa'!Z34/'Gen. Pólizas Emitidas'!Z34,"")</f>
        <v>4.2867544363529966</v>
      </c>
      <c r="AA34" s="80">
        <f>IFERROR('Gen. Prima Directa'!AA34/'Gen. Pólizas Emitidas'!AA34,"")</f>
        <v>1.0335925949907261</v>
      </c>
      <c r="AB34" s="80" t="str">
        <f>IFERROR('Gen. Prima Directa'!AB34/'Gen. Pólizas Emitidas'!AB34,"")</f>
        <v/>
      </c>
      <c r="AC34" s="80" t="str">
        <f>IFERROR('Gen. Prima Directa'!AC34/'Gen. Pólizas Emitidas'!AC34,"")</f>
        <v/>
      </c>
      <c r="AD34" s="80">
        <f>IFERROR('Gen. Prima Directa'!AD34/'Gen. Pólizas Emitidas'!AD34,"")</f>
        <v>-0.27215725790676371</v>
      </c>
      <c r="AE34" s="80" t="str">
        <f>IFERROR('Gen. Prima Directa'!AE34/'Gen. Pólizas Emitidas'!AE34,"")</f>
        <v/>
      </c>
      <c r="AF34" s="80" t="str">
        <f>IFERROR('Gen. Prima Directa'!AF34/'Gen. Pólizas Emitidas'!AF34,"")</f>
        <v/>
      </c>
      <c r="AG34" s="80">
        <f>IFERROR('Gen. Prima Directa'!AG34/'Gen. Pólizas Emitidas'!AG34,"")</f>
        <v>4.8011632990865705</v>
      </c>
      <c r="AH34" s="80">
        <f>IFERROR('Gen. Prima Directa'!AH34/'Gen. Pólizas Emitidas'!AH34,"")</f>
        <v>24.800330126753845</v>
      </c>
      <c r="AI34" s="80" t="str">
        <f>IFERROR('Gen. Prima Directa'!AI34/'Gen. Pólizas Emitidas'!AI34,"")</f>
        <v/>
      </c>
      <c r="AJ34" s="80">
        <f>IFERROR('Gen. Prima Directa'!AJ34/'Gen. Pólizas Emitidas'!AJ34,"")</f>
        <v>1.8495728524169888</v>
      </c>
      <c r="AK34" s="80" t="str">
        <f>IFERROR('Gen. Prima Directa'!AK34/'Gen. Pólizas Emitidas'!AK34,"")</f>
        <v/>
      </c>
      <c r="AL34" s="80" t="str">
        <f>IFERROR('Gen. Prima Directa'!AL34/'Gen. Pólizas Emitidas'!AL34,"")</f>
        <v/>
      </c>
      <c r="AM34" s="80" t="str">
        <f>IFERROR('Gen. Prima Directa'!AM34/'Gen. Pólizas Emitidas'!AM34,"")</f>
        <v/>
      </c>
      <c r="AN34" s="80" t="str">
        <f>IFERROR('Gen. Prima Directa'!AN34/'Gen. Pólizas Emitidas'!AN34,"")</f>
        <v/>
      </c>
      <c r="AO34" s="80" t="str">
        <f>IFERROR('Gen. Prima Directa'!AO34/'Gen. Pólizas Emitidas'!AO34,"")</f>
        <v/>
      </c>
      <c r="AP34" s="80" t="str">
        <f>IFERROR('Gen. Prima Directa'!AP34/'Gen. Pólizas Emitidas'!AP34,"")</f>
        <v/>
      </c>
      <c r="AQ34" s="80">
        <f>IFERROR('Gen. Prima Directa'!AQ34/'Gen. Pólizas Emitidas'!AQ34,"")</f>
        <v>13.776275542872135</v>
      </c>
      <c r="AR34" s="29"/>
      <c r="AS34" s="80">
        <f>IFERROR('Gen. Prima Directa'!AS34/'Gen. Pólizas Emitidas'!AS34,"")</f>
        <v>9.1353119997756558</v>
      </c>
      <c r="AT34" s="60">
        <f t="shared" si="0"/>
        <v>0.50802463486856841</v>
      </c>
    </row>
    <row r="35" spans="2:46" x14ac:dyDescent="0.2">
      <c r="B35" s="62" t="str">
        <f>'Datos Generales'!B272</f>
        <v>24. Garantía</v>
      </c>
      <c r="C35" s="80" t="str">
        <f>IFERROR('Gen. Prima Directa'!C35/'Gen. Pólizas Emitidas'!C35,"")</f>
        <v/>
      </c>
      <c r="D35" s="80">
        <f>IFERROR('Gen. Prima Directa'!D35/'Gen. Pólizas Emitidas'!D35,"")</f>
        <v>32.780770545366721</v>
      </c>
      <c r="E35" s="80">
        <f>IFERROR('Gen. Prima Directa'!E35/'Gen. Pólizas Emitidas'!E35,"")</f>
        <v>12.401277855903409</v>
      </c>
      <c r="F35" s="80" t="str">
        <f>IFERROR('Gen. Prima Directa'!F35/'Gen. Pólizas Emitidas'!F35,"")</f>
        <v/>
      </c>
      <c r="G35" s="80">
        <f>IFERROR('Gen. Prima Directa'!G35/'Gen. Pólizas Emitidas'!G35,"")</f>
        <v>34.68189732772246</v>
      </c>
      <c r="H35" s="80">
        <f>IFERROR('Gen. Prima Directa'!H35/'Gen. Pólizas Emitidas'!H35,"")</f>
        <v>5078.0802163105891</v>
      </c>
      <c r="I35" s="80">
        <f>IFERROR('Gen. Prima Directa'!I35/'Gen. Pólizas Emitidas'!I35,"")</f>
        <v>42.839939514938706</v>
      </c>
      <c r="J35" s="80" t="str">
        <f>IFERROR('Gen. Prima Directa'!J35/'Gen. Pólizas Emitidas'!J35,"")</f>
        <v/>
      </c>
      <c r="K35" s="80">
        <f>IFERROR('Gen. Prima Directa'!K35/'Gen. Pólizas Emitidas'!K35,"")</f>
        <v>6.9205037661430122</v>
      </c>
      <c r="L35" s="80" t="str">
        <f>IFERROR('Gen. Prima Directa'!L35/'Gen. Pólizas Emitidas'!L35,"")</f>
        <v/>
      </c>
      <c r="M35" s="80">
        <f>IFERROR('Gen. Prima Directa'!M35/'Gen. Pólizas Emitidas'!M35,"")</f>
        <v>13.109355904668533</v>
      </c>
      <c r="N35" s="80" t="str">
        <f>IFERROR('Gen. Prima Directa'!N35/'Gen. Pólizas Emitidas'!N35,"")</f>
        <v/>
      </c>
      <c r="O35" s="80" t="str">
        <f>IFERROR('Gen. Prima Directa'!O35/'Gen. Pólizas Emitidas'!O35,"")</f>
        <v/>
      </c>
      <c r="P35" s="80">
        <f>IFERROR('Gen. Prima Directa'!P35/'Gen. Pólizas Emitidas'!P35,"")</f>
        <v>5.8243930098240551</v>
      </c>
      <c r="Q35" s="80">
        <f>IFERROR('Gen. Prima Directa'!Q35/'Gen. Pólizas Emitidas'!Q35,"")</f>
        <v>22.927096567210231</v>
      </c>
      <c r="R35" s="80" t="str">
        <f>IFERROR('Gen. Prima Directa'!R35/'Gen. Pólizas Emitidas'!R35,"")</f>
        <v/>
      </c>
      <c r="S35" s="80">
        <f>IFERROR('Gen. Prima Directa'!S35/'Gen. Pólizas Emitidas'!S35,"")</f>
        <v>263.6461249501553</v>
      </c>
      <c r="T35" s="80" t="str">
        <f>IFERROR('Gen. Prima Directa'!T35/'Gen. Pólizas Emitidas'!T35,"")</f>
        <v/>
      </c>
      <c r="U35" s="80">
        <f>IFERROR('Gen. Prima Directa'!U35/'Gen. Pólizas Emitidas'!U35,"")</f>
        <v>54.5960224957688</v>
      </c>
      <c r="V35" s="80" t="str">
        <f>IFERROR('Gen. Prima Directa'!V35/'Gen. Pólizas Emitidas'!V35,"")</f>
        <v/>
      </c>
      <c r="W35" s="80" t="str">
        <f>IFERROR('Gen. Prima Directa'!W35/'Gen. Pólizas Emitidas'!W35,"")</f>
        <v/>
      </c>
      <c r="X35" s="80">
        <f>IFERROR('Gen. Prima Directa'!X35/'Gen. Pólizas Emitidas'!X35,"")</f>
        <v>69.737325742042202</v>
      </c>
      <c r="Y35" s="80">
        <f>IFERROR('Gen. Prima Directa'!Y35/'Gen. Pólizas Emitidas'!Y35,"")</f>
        <v>10.370724682329124</v>
      </c>
      <c r="Z35" s="80" t="str">
        <f>IFERROR('Gen. Prima Directa'!Z35/'Gen. Pólizas Emitidas'!Z35,"")</f>
        <v/>
      </c>
      <c r="AA35" s="80">
        <f>IFERROR('Gen. Prima Directa'!AA35/'Gen. Pólizas Emitidas'!AA35,"")</f>
        <v>2.8973009351164372</v>
      </c>
      <c r="AB35" s="80" t="str">
        <f>IFERROR('Gen. Prima Directa'!AB35/'Gen. Pólizas Emitidas'!AB35,"")</f>
        <v/>
      </c>
      <c r="AC35" s="80" t="str">
        <f>IFERROR('Gen. Prima Directa'!AC35/'Gen. Pólizas Emitidas'!AC35,"")</f>
        <v/>
      </c>
      <c r="AD35" s="80">
        <f>IFERROR('Gen. Prima Directa'!AD35/'Gen. Pólizas Emitidas'!AD35,"")</f>
        <v>213.29569096059532</v>
      </c>
      <c r="AE35" s="80" t="str">
        <f>IFERROR('Gen. Prima Directa'!AE35/'Gen. Pólizas Emitidas'!AE35,"")</f>
        <v/>
      </c>
      <c r="AF35" s="80">
        <f>IFERROR('Gen. Prima Directa'!AF35/'Gen. Pólizas Emitidas'!AF35,"")</f>
        <v>27.988819139791563</v>
      </c>
      <c r="AG35" s="80">
        <f>IFERROR('Gen. Prima Directa'!AG35/'Gen. Pólizas Emitidas'!AG35,"")</f>
        <v>163.73535030085159</v>
      </c>
      <c r="AH35" s="80" t="str">
        <f>IFERROR('Gen. Prima Directa'!AH35/'Gen. Pólizas Emitidas'!AH35,"")</f>
        <v/>
      </c>
      <c r="AI35" s="80" t="str">
        <f>IFERROR('Gen. Prima Directa'!AI35/'Gen. Pólizas Emitidas'!AI35,"")</f>
        <v/>
      </c>
      <c r="AJ35" s="80" t="str">
        <f>IFERROR('Gen. Prima Directa'!AJ35/'Gen. Pólizas Emitidas'!AJ35,"")</f>
        <v/>
      </c>
      <c r="AK35" s="80" t="str">
        <f>IFERROR('Gen. Prima Directa'!AK35/'Gen. Pólizas Emitidas'!AK35,"")</f>
        <v/>
      </c>
      <c r="AL35" s="80" t="str">
        <f>IFERROR('Gen. Prima Directa'!AL35/'Gen. Pólizas Emitidas'!AL35,"")</f>
        <v/>
      </c>
      <c r="AM35" s="80" t="str">
        <f>IFERROR('Gen. Prima Directa'!AM35/'Gen. Pólizas Emitidas'!AM35,"")</f>
        <v/>
      </c>
      <c r="AN35" s="80" t="str">
        <f>IFERROR('Gen. Prima Directa'!AN35/'Gen. Pólizas Emitidas'!AN35,"")</f>
        <v/>
      </c>
      <c r="AO35" s="80" t="str">
        <f>IFERROR('Gen. Prima Directa'!AO35/'Gen. Pólizas Emitidas'!AO35,"")</f>
        <v/>
      </c>
      <c r="AP35" s="80" t="str">
        <f>IFERROR('Gen. Prima Directa'!AP35/'Gen. Pólizas Emitidas'!AP35,"")</f>
        <v/>
      </c>
      <c r="AQ35" s="80">
        <f>IFERROR('Gen. Prima Directa'!AQ35/'Gen. Pólizas Emitidas'!AQ35,"")</f>
        <v>20.594451303416104</v>
      </c>
      <c r="AR35" s="29"/>
      <c r="AS35" s="80">
        <f>IFERROR('Gen. Prima Directa'!AS35/'Gen. Pólizas Emitidas'!AS35,"")</f>
        <v>17.340419680444015</v>
      </c>
      <c r="AT35" s="60">
        <f t="shared" si="0"/>
        <v>0.18765587470999234</v>
      </c>
    </row>
    <row r="36" spans="2:46" x14ac:dyDescent="0.2">
      <c r="B36" s="62" t="str">
        <f>'Datos Generales'!B273</f>
        <v>25. Fidelidad</v>
      </c>
      <c r="C36" s="80" t="str">
        <f>IFERROR('Gen. Prima Directa'!C36/'Gen. Pólizas Emitidas'!C36,"")</f>
        <v/>
      </c>
      <c r="D36" s="80" t="str">
        <f>IFERROR('Gen. Prima Directa'!D36/'Gen. Pólizas Emitidas'!D36,"")</f>
        <v/>
      </c>
      <c r="E36" s="80">
        <f>IFERROR('Gen. Prima Directa'!E36/'Gen. Pólizas Emitidas'!E36,"")</f>
        <v>1747.0454778179928</v>
      </c>
      <c r="F36" s="80" t="str">
        <f>IFERROR('Gen. Prima Directa'!F36/'Gen. Pólizas Emitidas'!F36,"")</f>
        <v/>
      </c>
      <c r="G36" s="80" t="str">
        <f>IFERROR('Gen. Prima Directa'!G36/'Gen. Pólizas Emitidas'!G36,"")</f>
        <v/>
      </c>
      <c r="H36" s="80" t="str">
        <f>IFERROR('Gen. Prima Directa'!H36/'Gen. Pólizas Emitidas'!H36,"")</f>
        <v/>
      </c>
      <c r="I36" s="80" t="str">
        <f>IFERROR('Gen. Prima Directa'!I36/'Gen. Pólizas Emitidas'!I36,"")</f>
        <v/>
      </c>
      <c r="J36" s="80" t="str">
        <f>IFERROR('Gen. Prima Directa'!J36/'Gen. Pólizas Emitidas'!J36,"")</f>
        <v/>
      </c>
      <c r="K36" s="80">
        <f>IFERROR('Gen. Prima Directa'!K36/'Gen. Pólizas Emitidas'!K36,"")</f>
        <v>26.467293331432771</v>
      </c>
      <c r="L36" s="80" t="str">
        <f>IFERROR('Gen. Prima Directa'!L36/'Gen. Pólizas Emitidas'!L36,"")</f>
        <v/>
      </c>
      <c r="M36" s="80" t="str">
        <f>IFERROR('Gen. Prima Directa'!M36/'Gen. Pólizas Emitidas'!M36,"")</f>
        <v/>
      </c>
      <c r="N36" s="80" t="str">
        <f>IFERROR('Gen. Prima Directa'!N36/'Gen. Pólizas Emitidas'!N36,"")</f>
        <v/>
      </c>
      <c r="O36" s="80" t="str">
        <f>IFERROR('Gen. Prima Directa'!O36/'Gen. Pólizas Emitidas'!O36,"")</f>
        <v/>
      </c>
      <c r="P36" s="80" t="str">
        <f>IFERROR('Gen. Prima Directa'!P36/'Gen. Pólizas Emitidas'!P36,"")</f>
        <v/>
      </c>
      <c r="Q36" s="80">
        <f>IFERROR('Gen. Prima Directa'!Q36/'Gen. Pólizas Emitidas'!Q36,"")</f>
        <v>21.080422266199069</v>
      </c>
      <c r="R36" s="80" t="str">
        <f>IFERROR('Gen. Prima Directa'!R36/'Gen. Pólizas Emitidas'!R36,"")</f>
        <v/>
      </c>
      <c r="S36" s="80">
        <f>IFERROR('Gen. Prima Directa'!S36/'Gen. Pólizas Emitidas'!S36,"")</f>
        <v>0.10205897171503638</v>
      </c>
      <c r="T36" s="80" t="str">
        <f>IFERROR('Gen. Prima Directa'!T36/'Gen. Pólizas Emitidas'!T36,"")</f>
        <v/>
      </c>
      <c r="U36" s="80" t="str">
        <f>IFERROR('Gen. Prima Directa'!U36/'Gen. Pólizas Emitidas'!U36,"")</f>
        <v/>
      </c>
      <c r="V36" s="80" t="str">
        <f>IFERROR('Gen. Prima Directa'!V36/'Gen. Pólizas Emitidas'!V36,"")</f>
        <v/>
      </c>
      <c r="W36" s="80">
        <f>IFERROR('Gen. Prima Directa'!W36/'Gen. Pólizas Emitidas'!W36,"")</f>
        <v>1329.3589301770348</v>
      </c>
      <c r="X36" s="80" t="str">
        <f>IFERROR('Gen. Prima Directa'!X36/'Gen. Pólizas Emitidas'!X36,"")</f>
        <v/>
      </c>
      <c r="Y36" s="80" t="str">
        <f>IFERROR('Gen. Prima Directa'!Y36/'Gen. Pólizas Emitidas'!Y36,"")</f>
        <v/>
      </c>
      <c r="Z36" s="80" t="str">
        <f>IFERROR('Gen. Prima Directa'!Z36/'Gen. Pólizas Emitidas'!Z36,"")</f>
        <v/>
      </c>
      <c r="AA36" s="80" t="str">
        <f>IFERROR('Gen. Prima Directa'!AA36/'Gen. Pólizas Emitidas'!AA36,"")</f>
        <v/>
      </c>
      <c r="AB36" s="80" t="str">
        <f>IFERROR('Gen. Prima Directa'!AB36/'Gen. Pólizas Emitidas'!AB36,"")</f>
        <v/>
      </c>
      <c r="AC36" s="80" t="str">
        <f>IFERROR('Gen. Prima Directa'!AC36/'Gen. Pólizas Emitidas'!AC36,"")</f>
        <v/>
      </c>
      <c r="AD36" s="80">
        <f>IFERROR('Gen. Prima Directa'!AD36/'Gen. Pólizas Emitidas'!AD36,"")</f>
        <v>2833.559287227346</v>
      </c>
      <c r="AE36" s="80" t="str">
        <f>IFERROR('Gen. Prima Directa'!AE36/'Gen. Pólizas Emitidas'!AE36,"")</f>
        <v/>
      </c>
      <c r="AF36" s="80" t="str">
        <f>IFERROR('Gen. Prima Directa'!AF36/'Gen. Pólizas Emitidas'!AF36,"")</f>
        <v/>
      </c>
      <c r="AG36" s="80" t="str">
        <f>IFERROR('Gen. Prima Directa'!AG36/'Gen. Pólizas Emitidas'!AG36,"")</f>
        <v/>
      </c>
      <c r="AH36" s="80" t="str">
        <f>IFERROR('Gen. Prima Directa'!AH36/'Gen. Pólizas Emitidas'!AH36,"")</f>
        <v/>
      </c>
      <c r="AI36" s="80" t="str">
        <f>IFERROR('Gen. Prima Directa'!AI36/'Gen. Pólizas Emitidas'!AI36,"")</f>
        <v/>
      </c>
      <c r="AJ36" s="80" t="str">
        <f>IFERROR('Gen. Prima Directa'!AJ36/'Gen. Pólizas Emitidas'!AJ36,"")</f>
        <v/>
      </c>
      <c r="AK36" s="80" t="str">
        <f>IFERROR('Gen. Prima Directa'!AK36/'Gen. Pólizas Emitidas'!AK36,"")</f>
        <v/>
      </c>
      <c r="AL36" s="80" t="str">
        <f>IFERROR('Gen. Prima Directa'!AL36/'Gen. Pólizas Emitidas'!AL36,"")</f>
        <v/>
      </c>
      <c r="AM36" s="80" t="str">
        <f>IFERROR('Gen. Prima Directa'!AM36/'Gen. Pólizas Emitidas'!AM36,"")</f>
        <v/>
      </c>
      <c r="AN36" s="80" t="str">
        <f>IFERROR('Gen. Prima Directa'!AN36/'Gen. Pólizas Emitidas'!AN36,"")</f>
        <v/>
      </c>
      <c r="AO36" s="80" t="str">
        <f>IFERROR('Gen. Prima Directa'!AO36/'Gen. Pólizas Emitidas'!AO36,"")</f>
        <v/>
      </c>
      <c r="AP36" s="80" t="str">
        <f>IFERROR('Gen. Prima Directa'!AP36/'Gen. Pólizas Emitidas'!AP36,"")</f>
        <v/>
      </c>
      <c r="AQ36" s="80">
        <f>IFERROR('Gen. Prima Directa'!AQ36/'Gen. Pólizas Emitidas'!AQ36,"")</f>
        <v>57.040572650022803</v>
      </c>
      <c r="AR36" s="29"/>
      <c r="AS36" s="80">
        <f>IFERROR('Gen. Prima Directa'!AS36/'Gen. Pólizas Emitidas'!AS36,"")</f>
        <v>34.165019024820779</v>
      </c>
      <c r="AT36" s="60">
        <f t="shared" si="0"/>
        <v>0.66956068745587416</v>
      </c>
    </row>
    <row r="37" spans="2:46" x14ac:dyDescent="0.2">
      <c r="B37" s="62" t="str">
        <f>'Datos Generales'!B274</f>
        <v>26. Seguros Extensión y Garantía</v>
      </c>
      <c r="C37" s="80" t="str">
        <f>IFERROR('Gen. Prima Directa'!C37/'Gen. Pólizas Emitidas'!C37,"")</f>
        <v/>
      </c>
      <c r="D37" s="80" t="str">
        <f>IFERROR('Gen. Prima Directa'!D37/'Gen. Pólizas Emitidas'!D37,"")</f>
        <v/>
      </c>
      <c r="E37" s="80" t="str">
        <f>IFERROR('Gen. Prima Directa'!E37/'Gen. Pólizas Emitidas'!E37,"")</f>
        <v/>
      </c>
      <c r="F37" s="80" t="str">
        <f>IFERROR('Gen. Prima Directa'!F37/'Gen. Pólizas Emitidas'!F37,"")</f>
        <v/>
      </c>
      <c r="G37" s="80" t="str">
        <f>IFERROR('Gen. Prima Directa'!G37/'Gen. Pólizas Emitidas'!G37,"")</f>
        <v/>
      </c>
      <c r="H37" s="80" t="str">
        <f>IFERROR('Gen. Prima Directa'!H37/'Gen. Pólizas Emitidas'!H37,"")</f>
        <v/>
      </c>
      <c r="I37" s="80" t="str">
        <f>IFERROR('Gen. Prima Directa'!I37/'Gen. Pólizas Emitidas'!I37,"")</f>
        <v/>
      </c>
      <c r="J37" s="80" t="str">
        <f>IFERROR('Gen. Prima Directa'!J37/'Gen. Pólizas Emitidas'!J37,"")</f>
        <v/>
      </c>
      <c r="K37" s="80">
        <f>IFERROR('Gen. Prima Directa'!K37/'Gen. Pólizas Emitidas'!K37,"")</f>
        <v>252.72035523387024</v>
      </c>
      <c r="L37" s="80" t="str">
        <f>IFERROR('Gen. Prima Directa'!L37/'Gen. Pólizas Emitidas'!L37,"")</f>
        <v/>
      </c>
      <c r="M37" s="80" t="str">
        <f>IFERROR('Gen. Prima Directa'!M37/'Gen. Pólizas Emitidas'!M37,"")</f>
        <v/>
      </c>
      <c r="N37" s="80" t="str">
        <f>IFERROR('Gen. Prima Directa'!N37/'Gen. Pólizas Emitidas'!N37,"")</f>
        <v/>
      </c>
      <c r="O37" s="80" t="str">
        <f>IFERROR('Gen. Prima Directa'!O37/'Gen. Pólizas Emitidas'!O37,"")</f>
        <v/>
      </c>
      <c r="P37" s="80" t="str">
        <f>IFERROR('Gen. Prima Directa'!P37/'Gen. Pólizas Emitidas'!P37,"")</f>
        <v/>
      </c>
      <c r="Q37" s="80">
        <f>IFERROR('Gen. Prima Directa'!Q37/'Gen. Pólizas Emitidas'!Q37,"")</f>
        <v>1.0270696518624296</v>
      </c>
      <c r="R37" s="80" t="str">
        <f>IFERROR('Gen. Prima Directa'!R37/'Gen. Pólizas Emitidas'!R37,"")</f>
        <v/>
      </c>
      <c r="S37" s="80" t="str">
        <f>IFERROR('Gen. Prima Directa'!S37/'Gen. Pólizas Emitidas'!S37,"")</f>
        <v/>
      </c>
      <c r="T37" s="80" t="str">
        <f>IFERROR('Gen. Prima Directa'!T37/'Gen. Pólizas Emitidas'!T37,"")</f>
        <v/>
      </c>
      <c r="U37" s="80" t="str">
        <f>IFERROR('Gen. Prima Directa'!U37/'Gen. Pólizas Emitidas'!U37,"")</f>
        <v/>
      </c>
      <c r="V37" s="80" t="str">
        <f>IFERROR('Gen. Prima Directa'!V37/'Gen. Pólizas Emitidas'!V37,"")</f>
        <v/>
      </c>
      <c r="W37" s="80" t="str">
        <f>IFERROR('Gen. Prima Directa'!W37/'Gen. Pólizas Emitidas'!W37,"")</f>
        <v/>
      </c>
      <c r="X37" s="80" t="str">
        <f>IFERROR('Gen. Prima Directa'!X37/'Gen. Pólizas Emitidas'!X37,"")</f>
        <v/>
      </c>
      <c r="Y37" s="80" t="str">
        <f>IFERROR('Gen. Prima Directa'!Y37/'Gen. Pólizas Emitidas'!Y37,"")</f>
        <v/>
      </c>
      <c r="Z37" s="80" t="str">
        <f>IFERROR('Gen. Prima Directa'!Z37/'Gen. Pólizas Emitidas'!Z37,"")</f>
        <v/>
      </c>
      <c r="AA37" s="80" t="str">
        <f>IFERROR('Gen. Prima Directa'!AA37/'Gen. Pólizas Emitidas'!AA37,"")</f>
        <v/>
      </c>
      <c r="AB37" s="80" t="str">
        <f>IFERROR('Gen. Prima Directa'!AB37/'Gen. Pólizas Emitidas'!AB37,"")</f>
        <v/>
      </c>
      <c r="AC37" s="80" t="str">
        <f>IFERROR('Gen. Prima Directa'!AC37/'Gen. Pólizas Emitidas'!AC37,"")</f>
        <v/>
      </c>
      <c r="AD37" s="80" t="str">
        <f>IFERROR('Gen. Prima Directa'!AD37/'Gen. Pólizas Emitidas'!AD37,"")</f>
        <v/>
      </c>
      <c r="AE37" s="80" t="str">
        <f>IFERROR('Gen. Prima Directa'!AE37/'Gen. Pólizas Emitidas'!AE37,"")</f>
        <v/>
      </c>
      <c r="AF37" s="80" t="str">
        <f>IFERROR('Gen. Prima Directa'!AF37/'Gen. Pólizas Emitidas'!AF37,"")</f>
        <v/>
      </c>
      <c r="AG37" s="80" t="str">
        <f>IFERROR('Gen. Prima Directa'!AG37/'Gen. Pólizas Emitidas'!AG37,"")</f>
        <v/>
      </c>
      <c r="AH37" s="80" t="str">
        <f>IFERROR('Gen. Prima Directa'!AH37/'Gen. Pólizas Emitidas'!AH37,"")</f>
        <v/>
      </c>
      <c r="AI37" s="80" t="str">
        <f>IFERROR('Gen. Prima Directa'!AI37/'Gen. Pólizas Emitidas'!AI37,"")</f>
        <v/>
      </c>
      <c r="AJ37" s="80" t="str">
        <f>IFERROR('Gen. Prima Directa'!AJ37/'Gen. Pólizas Emitidas'!AJ37,"")</f>
        <v/>
      </c>
      <c r="AK37" s="80" t="str">
        <f>IFERROR('Gen. Prima Directa'!AK37/'Gen. Pólizas Emitidas'!AK37,"")</f>
        <v/>
      </c>
      <c r="AL37" s="80" t="str">
        <f>IFERROR('Gen. Prima Directa'!AL37/'Gen. Pólizas Emitidas'!AL37,"")</f>
        <v/>
      </c>
      <c r="AM37" s="80" t="str">
        <f>IFERROR('Gen. Prima Directa'!AM37/'Gen. Pólizas Emitidas'!AM37,"")</f>
        <v/>
      </c>
      <c r="AN37" s="80" t="str">
        <f>IFERROR('Gen. Prima Directa'!AN37/'Gen. Pólizas Emitidas'!AN37,"")</f>
        <v/>
      </c>
      <c r="AO37" s="80" t="str">
        <f>IFERROR('Gen. Prima Directa'!AO37/'Gen. Pólizas Emitidas'!AO37,"")</f>
        <v/>
      </c>
      <c r="AP37" s="80" t="str">
        <f>IFERROR('Gen. Prima Directa'!AP37/'Gen. Pólizas Emitidas'!AP37,"")</f>
        <v/>
      </c>
      <c r="AQ37" s="80">
        <f>IFERROR('Gen. Prima Directa'!AQ37/'Gen. Pólizas Emitidas'!AQ37,"")</f>
        <v>194.86652959631317</v>
      </c>
      <c r="AR37" s="29"/>
      <c r="AS37" s="80">
        <f>IFERROR('Gen. Prima Directa'!AS37/'Gen. Pólizas Emitidas'!AS37,"")</f>
        <v>218.01041722049831</v>
      </c>
      <c r="AT37" s="60">
        <f t="shared" si="0"/>
        <v>-0.10615954925115867</v>
      </c>
    </row>
    <row r="38" spans="2:46" x14ac:dyDescent="0.2">
      <c r="B38" s="62" t="str">
        <f>'Datos Generales'!B275</f>
        <v>27. Seguros de Crédito por Ventas a Plazo</v>
      </c>
      <c r="C38" s="80" t="str">
        <f>IFERROR('Gen. Prima Directa'!C38/'Gen. Pólizas Emitidas'!C38,"")</f>
        <v/>
      </c>
      <c r="D38" s="80">
        <f>IFERROR('Gen. Prima Directa'!D38/'Gen. Pólizas Emitidas'!D38,"")</f>
        <v>570.80593656144129</v>
      </c>
      <c r="E38" s="80" t="str">
        <f>IFERROR('Gen. Prima Directa'!E38/'Gen. Pólizas Emitidas'!E38,"")</f>
        <v/>
      </c>
      <c r="F38" s="80" t="str">
        <f>IFERROR('Gen. Prima Directa'!F38/'Gen. Pólizas Emitidas'!F38,"")</f>
        <v/>
      </c>
      <c r="G38" s="80" t="str">
        <f>IFERROR('Gen. Prima Directa'!G38/'Gen. Pólizas Emitidas'!G38,"")</f>
        <v/>
      </c>
      <c r="H38" s="80" t="str">
        <f>IFERROR('Gen. Prima Directa'!H38/'Gen. Pólizas Emitidas'!H38,"")</f>
        <v/>
      </c>
      <c r="I38" s="80" t="str">
        <f>IFERROR('Gen. Prima Directa'!I38/'Gen. Pólizas Emitidas'!I38,"")</f>
        <v/>
      </c>
      <c r="J38" s="80">
        <f>IFERROR('Gen. Prima Directa'!J38/'Gen. Pólizas Emitidas'!J38,"")</f>
        <v>29160.221359105719</v>
      </c>
      <c r="K38" s="80" t="str">
        <f>IFERROR('Gen. Prima Directa'!K38/'Gen. Pólizas Emitidas'!K38,"")</f>
        <v/>
      </c>
      <c r="L38" s="80" t="str">
        <f>IFERROR('Gen. Prima Directa'!L38/'Gen. Pólizas Emitidas'!L38,"")</f>
        <v/>
      </c>
      <c r="M38" s="80">
        <f>IFERROR('Gen. Prima Directa'!M38/'Gen. Pólizas Emitidas'!M38,"")</f>
        <v>28731.157882091877</v>
      </c>
      <c r="N38" s="80" t="str">
        <f>IFERROR('Gen. Prima Directa'!N38/'Gen. Pólizas Emitidas'!N38,"")</f>
        <v/>
      </c>
      <c r="O38" s="80" t="str">
        <f>IFERROR('Gen. Prima Directa'!O38/'Gen. Pólizas Emitidas'!O38,"")</f>
        <v/>
      </c>
      <c r="P38" s="80" t="str">
        <f>IFERROR('Gen. Prima Directa'!P38/'Gen. Pólizas Emitidas'!P38,"")</f>
        <v/>
      </c>
      <c r="Q38" s="80" t="str">
        <f>IFERROR('Gen. Prima Directa'!Q38/'Gen. Pólizas Emitidas'!Q38,"")</f>
        <v/>
      </c>
      <c r="R38" s="80" t="str">
        <f>IFERROR('Gen. Prima Directa'!R38/'Gen. Pólizas Emitidas'!R38,"")</f>
        <v/>
      </c>
      <c r="S38" s="80" t="str">
        <f>IFERROR('Gen. Prima Directa'!S38/'Gen. Pólizas Emitidas'!S38,"")</f>
        <v/>
      </c>
      <c r="T38" s="80" t="str">
        <f>IFERROR('Gen. Prima Directa'!T38/'Gen. Pólizas Emitidas'!T38,"")</f>
        <v/>
      </c>
      <c r="U38" s="80" t="str">
        <f>IFERROR('Gen. Prima Directa'!U38/'Gen. Pólizas Emitidas'!U38,"")</f>
        <v/>
      </c>
      <c r="V38" s="80" t="str">
        <f>IFERROR('Gen. Prima Directa'!V38/'Gen. Pólizas Emitidas'!V38,"")</f>
        <v/>
      </c>
      <c r="W38" s="80" t="str">
        <f>IFERROR('Gen. Prima Directa'!W38/'Gen. Pólizas Emitidas'!W38,"")</f>
        <v/>
      </c>
      <c r="X38" s="80">
        <f>IFERROR('Gen. Prima Directa'!X38/'Gen. Pólizas Emitidas'!X38,"")</f>
        <v>1745.8547898146508</v>
      </c>
      <c r="Y38" s="80" t="str">
        <f>IFERROR('Gen. Prima Directa'!Y38/'Gen. Pólizas Emitidas'!Y38,"")</f>
        <v/>
      </c>
      <c r="Z38" s="80" t="str">
        <f>IFERROR('Gen. Prima Directa'!Z38/'Gen. Pólizas Emitidas'!Z38,"")</f>
        <v/>
      </c>
      <c r="AA38" s="80" t="str">
        <f>IFERROR('Gen. Prima Directa'!AA38/'Gen. Pólizas Emitidas'!AA38,"")</f>
        <v/>
      </c>
      <c r="AB38" s="80" t="str">
        <f>IFERROR('Gen. Prima Directa'!AB38/'Gen. Pólizas Emitidas'!AB38,"")</f>
        <v/>
      </c>
      <c r="AC38" s="80">
        <f>IFERROR('Gen. Prima Directa'!AC38/'Gen. Pólizas Emitidas'!AC38,"")</f>
        <v>1331.834770069167</v>
      </c>
      <c r="AD38" s="80" t="str">
        <f>IFERROR('Gen. Prima Directa'!AD38/'Gen. Pólizas Emitidas'!AD38,"")</f>
        <v/>
      </c>
      <c r="AE38" s="80" t="str">
        <f>IFERROR('Gen. Prima Directa'!AE38/'Gen. Pólizas Emitidas'!AE38,"")</f>
        <v/>
      </c>
      <c r="AF38" s="80">
        <f>IFERROR('Gen. Prima Directa'!AF38/'Gen. Pólizas Emitidas'!AF38,"")</f>
        <v>4156.2495641231417</v>
      </c>
      <c r="AG38" s="80" t="str">
        <f>IFERROR('Gen. Prima Directa'!AG38/'Gen. Pólizas Emitidas'!AG38,"")</f>
        <v/>
      </c>
      <c r="AH38" s="80" t="str">
        <f>IFERROR('Gen. Prima Directa'!AH38/'Gen. Pólizas Emitidas'!AH38,"")</f>
        <v/>
      </c>
      <c r="AI38" s="80" t="str">
        <f>IFERROR('Gen. Prima Directa'!AI38/'Gen. Pólizas Emitidas'!AI38,"")</f>
        <v/>
      </c>
      <c r="AJ38" s="80" t="str">
        <f>IFERROR('Gen. Prima Directa'!AJ38/'Gen. Pólizas Emitidas'!AJ38,"")</f>
        <v/>
      </c>
      <c r="AK38" s="80" t="str">
        <f>IFERROR('Gen. Prima Directa'!AK38/'Gen. Pólizas Emitidas'!AK38,"")</f>
        <v/>
      </c>
      <c r="AL38" s="80" t="str">
        <f>IFERROR('Gen. Prima Directa'!AL38/'Gen. Pólizas Emitidas'!AL38,"")</f>
        <v/>
      </c>
      <c r="AM38" s="80" t="str">
        <f>IFERROR('Gen. Prima Directa'!AM38/'Gen. Pólizas Emitidas'!AM38,"")</f>
        <v/>
      </c>
      <c r="AN38" s="80" t="str">
        <f>IFERROR('Gen. Prima Directa'!AN38/'Gen. Pólizas Emitidas'!AN38,"")</f>
        <v/>
      </c>
      <c r="AO38" s="80" t="str">
        <f>IFERROR('Gen. Prima Directa'!AO38/'Gen. Pólizas Emitidas'!AO38,"")</f>
        <v/>
      </c>
      <c r="AP38" s="80" t="str">
        <f>IFERROR('Gen. Prima Directa'!AP38/'Gen. Pólizas Emitidas'!AP38,"")</f>
        <v/>
      </c>
      <c r="AQ38" s="80">
        <f>IFERROR('Gen. Prima Directa'!AQ38/'Gen. Pólizas Emitidas'!AQ38,"")</f>
        <v>2324.5697848548325</v>
      </c>
      <c r="AR38" s="29"/>
      <c r="AS38" s="80">
        <f>IFERROR('Gen. Prima Directa'!AS38/'Gen. Pólizas Emitidas'!AS38,"")</f>
        <v>1005.9844327528104</v>
      </c>
      <c r="AT38" s="60">
        <f t="shared" si="0"/>
        <v>1.3107413088826827</v>
      </c>
    </row>
    <row r="39" spans="2:46" x14ac:dyDescent="0.2">
      <c r="B39" s="62" t="str">
        <f>'Datos Generales'!B276</f>
        <v>28. Seguros de Crédito a la Exportación</v>
      </c>
      <c r="C39" s="80" t="str">
        <f>IFERROR('Gen. Prima Directa'!C39/'Gen. Pólizas Emitidas'!C39,"")</f>
        <v/>
      </c>
      <c r="D39" s="80">
        <f>IFERROR('Gen. Prima Directa'!D39/'Gen. Pólizas Emitidas'!D39,"")</f>
        <v>26055.145183990215</v>
      </c>
      <c r="E39" s="80" t="str">
        <f>IFERROR('Gen. Prima Directa'!E39/'Gen. Pólizas Emitidas'!E39,"")</f>
        <v/>
      </c>
      <c r="F39" s="80" t="str">
        <f>IFERROR('Gen. Prima Directa'!F39/'Gen. Pólizas Emitidas'!F39,"")</f>
        <v/>
      </c>
      <c r="G39" s="80" t="str">
        <f>IFERROR('Gen. Prima Directa'!G39/'Gen. Pólizas Emitidas'!G39,"")</f>
        <v/>
      </c>
      <c r="H39" s="80" t="str">
        <f>IFERROR('Gen. Prima Directa'!H39/'Gen. Pólizas Emitidas'!H39,"")</f>
        <v/>
      </c>
      <c r="I39" s="80" t="str">
        <f>IFERROR('Gen. Prima Directa'!I39/'Gen. Pólizas Emitidas'!I39,"")</f>
        <v/>
      </c>
      <c r="J39" s="80">
        <f>IFERROR('Gen. Prima Directa'!J39/'Gen. Pólizas Emitidas'!J39,"")</f>
        <v>7376.8309804771397</v>
      </c>
      <c r="K39" s="80" t="str">
        <f>IFERROR('Gen. Prima Directa'!K39/'Gen. Pólizas Emitidas'!K39,"")</f>
        <v/>
      </c>
      <c r="L39" s="80" t="str">
        <f>IFERROR('Gen. Prima Directa'!L39/'Gen. Pólizas Emitidas'!L39,"")</f>
        <v/>
      </c>
      <c r="M39" s="80">
        <f>IFERROR('Gen. Prima Directa'!M39/'Gen. Pólizas Emitidas'!M39,"")</f>
        <v>27269.493858941576</v>
      </c>
      <c r="N39" s="80" t="str">
        <f>IFERROR('Gen. Prima Directa'!N39/'Gen. Pólizas Emitidas'!N39,"")</f>
        <v/>
      </c>
      <c r="O39" s="80" t="str">
        <f>IFERROR('Gen. Prima Directa'!O39/'Gen. Pólizas Emitidas'!O39,"")</f>
        <v/>
      </c>
      <c r="P39" s="80" t="str">
        <f>IFERROR('Gen. Prima Directa'!P39/'Gen. Pólizas Emitidas'!P39,"")</f>
        <v/>
      </c>
      <c r="Q39" s="80" t="str">
        <f>IFERROR('Gen. Prima Directa'!Q39/'Gen. Pólizas Emitidas'!Q39,"")</f>
        <v/>
      </c>
      <c r="R39" s="80" t="str">
        <f>IFERROR('Gen. Prima Directa'!R39/'Gen. Pólizas Emitidas'!R39,"")</f>
        <v/>
      </c>
      <c r="S39" s="80" t="str">
        <f>IFERROR('Gen. Prima Directa'!S39/'Gen. Pólizas Emitidas'!S39,"")</f>
        <v/>
      </c>
      <c r="T39" s="80" t="str">
        <f>IFERROR('Gen. Prima Directa'!T39/'Gen. Pólizas Emitidas'!T39,"")</f>
        <v/>
      </c>
      <c r="U39" s="80" t="str">
        <f>IFERROR('Gen. Prima Directa'!U39/'Gen. Pólizas Emitidas'!U39,"")</f>
        <v/>
      </c>
      <c r="V39" s="80" t="str">
        <f>IFERROR('Gen. Prima Directa'!V39/'Gen. Pólizas Emitidas'!V39,"")</f>
        <v/>
      </c>
      <c r="W39" s="80" t="str">
        <f>IFERROR('Gen. Prima Directa'!W39/'Gen. Pólizas Emitidas'!W39,"")</f>
        <v/>
      </c>
      <c r="X39" s="80" t="str">
        <f>IFERROR('Gen. Prima Directa'!X39/'Gen. Pólizas Emitidas'!X39,"")</f>
        <v/>
      </c>
      <c r="Y39" s="80" t="str">
        <f>IFERROR('Gen. Prima Directa'!Y39/'Gen. Pólizas Emitidas'!Y39,"")</f>
        <v/>
      </c>
      <c r="Z39" s="80" t="str">
        <f>IFERROR('Gen. Prima Directa'!Z39/'Gen. Pólizas Emitidas'!Z39,"")</f>
        <v/>
      </c>
      <c r="AA39" s="80" t="str">
        <f>IFERROR('Gen. Prima Directa'!AA39/'Gen. Pólizas Emitidas'!AA39,"")</f>
        <v/>
      </c>
      <c r="AB39" s="80" t="str">
        <f>IFERROR('Gen. Prima Directa'!AB39/'Gen. Pólizas Emitidas'!AB39,"")</f>
        <v/>
      </c>
      <c r="AC39" s="80">
        <f>IFERROR('Gen. Prima Directa'!AC39/'Gen. Pólizas Emitidas'!AC39,"")</f>
        <v>883.165270556633</v>
      </c>
      <c r="AD39" s="80" t="str">
        <f>IFERROR('Gen. Prima Directa'!AD39/'Gen. Pólizas Emitidas'!AD39,"")</f>
        <v/>
      </c>
      <c r="AE39" s="80" t="str">
        <f>IFERROR('Gen. Prima Directa'!AE39/'Gen. Pólizas Emitidas'!AE39,"")</f>
        <v/>
      </c>
      <c r="AF39" s="80" t="str">
        <f>IFERROR('Gen. Prima Directa'!AF39/'Gen. Pólizas Emitidas'!AF39,"")</f>
        <v/>
      </c>
      <c r="AG39" s="80" t="str">
        <f>IFERROR('Gen. Prima Directa'!AG39/'Gen. Pólizas Emitidas'!AG39,"")</f>
        <v/>
      </c>
      <c r="AH39" s="80" t="str">
        <f>IFERROR('Gen. Prima Directa'!AH39/'Gen. Pólizas Emitidas'!AH39,"")</f>
        <v/>
      </c>
      <c r="AI39" s="80" t="str">
        <f>IFERROR('Gen. Prima Directa'!AI39/'Gen. Pólizas Emitidas'!AI39,"")</f>
        <v/>
      </c>
      <c r="AJ39" s="80" t="str">
        <f>IFERROR('Gen. Prima Directa'!AJ39/'Gen. Pólizas Emitidas'!AJ39,"")</f>
        <v/>
      </c>
      <c r="AK39" s="80" t="str">
        <f>IFERROR('Gen. Prima Directa'!AK39/'Gen. Pólizas Emitidas'!AK39,"")</f>
        <v/>
      </c>
      <c r="AL39" s="80" t="str">
        <f>IFERROR('Gen. Prima Directa'!AL39/'Gen. Pólizas Emitidas'!AL39,"")</f>
        <v/>
      </c>
      <c r="AM39" s="80" t="str">
        <f>IFERROR('Gen. Prima Directa'!AM39/'Gen. Pólizas Emitidas'!AM39,"")</f>
        <v/>
      </c>
      <c r="AN39" s="80" t="str">
        <f>IFERROR('Gen. Prima Directa'!AN39/'Gen. Pólizas Emitidas'!AN39,"")</f>
        <v/>
      </c>
      <c r="AO39" s="80" t="str">
        <f>IFERROR('Gen. Prima Directa'!AO39/'Gen. Pólizas Emitidas'!AO39,"")</f>
        <v/>
      </c>
      <c r="AP39" s="80" t="str">
        <f>IFERROR('Gen. Prima Directa'!AP39/'Gen. Pólizas Emitidas'!AP39,"")</f>
        <v/>
      </c>
      <c r="AQ39" s="80">
        <f>IFERROR('Gen. Prima Directa'!AQ39/'Gen. Pólizas Emitidas'!AQ39,"")</f>
        <v>4491.7901684173376</v>
      </c>
      <c r="AR39" s="29"/>
      <c r="AS39" s="80">
        <f>IFERROR('Gen. Prima Directa'!AS39/'Gen. Pólizas Emitidas'!AS39,"")</f>
        <v>6144.4591906388168</v>
      </c>
      <c r="AT39" s="60">
        <f t="shared" si="0"/>
        <v>-0.2689689964479457</v>
      </c>
    </row>
    <row r="40" spans="2:46" x14ac:dyDescent="0.2">
      <c r="B40" s="62" t="str">
        <f>'Datos Generales'!B277</f>
        <v>29. Otros Seguros de Crédito</v>
      </c>
      <c r="C40" s="80" t="str">
        <f>IFERROR('Gen. Prima Directa'!C40/'Gen. Pólizas Emitidas'!C40,"")</f>
        <v/>
      </c>
      <c r="D40" s="80" t="str">
        <f>IFERROR('Gen. Prima Directa'!D40/'Gen. Pólizas Emitidas'!D40,"")</f>
        <v/>
      </c>
      <c r="E40" s="80" t="str">
        <f>IFERROR('Gen. Prima Directa'!E40/'Gen. Pólizas Emitidas'!E40,"")</f>
        <v/>
      </c>
      <c r="F40" s="80" t="str">
        <f>IFERROR('Gen. Prima Directa'!F40/'Gen. Pólizas Emitidas'!F40,"")</f>
        <v/>
      </c>
      <c r="G40" s="80" t="str">
        <f>IFERROR('Gen. Prima Directa'!G40/'Gen. Pólizas Emitidas'!G40,"")</f>
        <v/>
      </c>
      <c r="H40" s="80" t="str">
        <f>IFERROR('Gen. Prima Directa'!H40/'Gen. Pólizas Emitidas'!H40,"")</f>
        <v/>
      </c>
      <c r="I40" s="80" t="str">
        <f>IFERROR('Gen. Prima Directa'!I40/'Gen. Pólizas Emitidas'!I40,"")</f>
        <v/>
      </c>
      <c r="J40" s="80" t="str">
        <f>IFERROR('Gen. Prima Directa'!J40/'Gen. Pólizas Emitidas'!J40,"")</f>
        <v/>
      </c>
      <c r="K40" s="80" t="str">
        <f>IFERROR('Gen. Prima Directa'!K40/'Gen. Pólizas Emitidas'!K40,"")</f>
        <v/>
      </c>
      <c r="L40" s="80" t="str">
        <f>IFERROR('Gen. Prima Directa'!L40/'Gen. Pólizas Emitidas'!L40,"")</f>
        <v/>
      </c>
      <c r="M40" s="80" t="str">
        <f>IFERROR('Gen. Prima Directa'!M40/'Gen. Pólizas Emitidas'!M40,"")</f>
        <v/>
      </c>
      <c r="N40" s="80" t="str">
        <f>IFERROR('Gen. Prima Directa'!N40/'Gen. Pólizas Emitidas'!N40,"")</f>
        <v/>
      </c>
      <c r="O40" s="80" t="str">
        <f>IFERROR('Gen. Prima Directa'!O40/'Gen. Pólizas Emitidas'!O40,"")</f>
        <v/>
      </c>
      <c r="P40" s="80" t="str">
        <f>IFERROR('Gen. Prima Directa'!P40/'Gen. Pólizas Emitidas'!P40,"")</f>
        <v/>
      </c>
      <c r="Q40" s="80" t="str">
        <f>IFERROR('Gen. Prima Directa'!Q40/'Gen. Pólizas Emitidas'!Q40,"")</f>
        <v/>
      </c>
      <c r="R40" s="80" t="str">
        <f>IFERROR('Gen. Prima Directa'!R40/'Gen. Pólizas Emitidas'!R40,"")</f>
        <v/>
      </c>
      <c r="S40" s="80" t="str">
        <f>IFERROR('Gen. Prima Directa'!S40/'Gen. Pólizas Emitidas'!S40,"")</f>
        <v/>
      </c>
      <c r="T40" s="80" t="str">
        <f>IFERROR('Gen. Prima Directa'!T40/'Gen. Pólizas Emitidas'!T40,"")</f>
        <v/>
      </c>
      <c r="U40" s="80" t="str">
        <f>IFERROR('Gen. Prima Directa'!U40/'Gen. Pólizas Emitidas'!U40,"")</f>
        <v/>
      </c>
      <c r="V40" s="80" t="str">
        <f>IFERROR('Gen. Prima Directa'!V40/'Gen. Pólizas Emitidas'!V40,"")</f>
        <v/>
      </c>
      <c r="W40" s="80" t="str">
        <f>IFERROR('Gen. Prima Directa'!W40/'Gen. Pólizas Emitidas'!W40,"")</f>
        <v/>
      </c>
      <c r="X40" s="80" t="str">
        <f>IFERROR('Gen. Prima Directa'!X40/'Gen. Pólizas Emitidas'!X40,"")</f>
        <v/>
      </c>
      <c r="Y40" s="80" t="str">
        <f>IFERROR('Gen. Prima Directa'!Y40/'Gen. Pólizas Emitidas'!Y40,"")</f>
        <v/>
      </c>
      <c r="Z40" s="80" t="str">
        <f>IFERROR('Gen. Prima Directa'!Z40/'Gen. Pólizas Emitidas'!Z40,"")</f>
        <v/>
      </c>
      <c r="AA40" s="80" t="str">
        <f>IFERROR('Gen. Prima Directa'!AA40/'Gen. Pólizas Emitidas'!AA40,"")</f>
        <v/>
      </c>
      <c r="AB40" s="80" t="str">
        <f>IFERROR('Gen. Prima Directa'!AB40/'Gen. Pólizas Emitidas'!AB40,"")</f>
        <v/>
      </c>
      <c r="AC40" s="80" t="str">
        <f>IFERROR('Gen. Prima Directa'!AC40/'Gen. Pólizas Emitidas'!AC40,"")</f>
        <v/>
      </c>
      <c r="AD40" s="80" t="str">
        <f>IFERROR('Gen. Prima Directa'!AD40/'Gen. Pólizas Emitidas'!AD40,"")</f>
        <v/>
      </c>
      <c r="AE40" s="80" t="str">
        <f>IFERROR('Gen. Prima Directa'!AE40/'Gen. Pólizas Emitidas'!AE40,"")</f>
        <v/>
      </c>
      <c r="AF40" s="80" t="str">
        <f>IFERROR('Gen. Prima Directa'!AF40/'Gen. Pólizas Emitidas'!AF40,"")</f>
        <v/>
      </c>
      <c r="AG40" s="80" t="str">
        <f>IFERROR('Gen. Prima Directa'!AG40/'Gen. Pólizas Emitidas'!AG40,"")</f>
        <v/>
      </c>
      <c r="AH40" s="80" t="str">
        <f>IFERROR('Gen. Prima Directa'!AH40/'Gen. Pólizas Emitidas'!AH40,"")</f>
        <v/>
      </c>
      <c r="AI40" s="80" t="str">
        <f>IFERROR('Gen. Prima Directa'!AI40/'Gen. Pólizas Emitidas'!AI40,"")</f>
        <v/>
      </c>
      <c r="AJ40" s="80" t="str">
        <f>IFERROR('Gen. Prima Directa'!AJ40/'Gen. Pólizas Emitidas'!AJ40,"")</f>
        <v/>
      </c>
      <c r="AK40" s="80" t="str">
        <f>IFERROR('Gen. Prima Directa'!AK40/'Gen. Pólizas Emitidas'!AK40,"")</f>
        <v/>
      </c>
      <c r="AL40" s="80" t="str">
        <f>IFERROR('Gen. Prima Directa'!AL40/'Gen. Pólizas Emitidas'!AL40,"")</f>
        <v/>
      </c>
      <c r="AM40" s="80" t="str">
        <f>IFERROR('Gen. Prima Directa'!AM40/'Gen. Pólizas Emitidas'!AM40,"")</f>
        <v/>
      </c>
      <c r="AN40" s="80" t="str">
        <f>IFERROR('Gen. Prima Directa'!AN40/'Gen. Pólizas Emitidas'!AN40,"")</f>
        <v/>
      </c>
      <c r="AO40" s="80" t="str">
        <f>IFERROR('Gen. Prima Directa'!AO40/'Gen. Pólizas Emitidas'!AO40,"")</f>
        <v/>
      </c>
      <c r="AP40" s="80" t="str">
        <f>IFERROR('Gen. Prima Directa'!AP40/'Gen. Pólizas Emitidas'!AP40,"")</f>
        <v/>
      </c>
      <c r="AQ40" s="80" t="str">
        <f>IFERROR('Gen. Prima Directa'!AQ40/'Gen. Pólizas Emitidas'!AQ40,"")</f>
        <v/>
      </c>
      <c r="AR40" s="29"/>
      <c r="AS40" s="80" t="str">
        <f>IFERROR('Gen. Prima Directa'!AS40/'Gen. Pólizas Emitidas'!AS40,"")</f>
        <v/>
      </c>
      <c r="AT40" s="60" t="str">
        <f t="shared" si="0"/>
        <v/>
      </c>
    </row>
    <row r="41" spans="2:46" x14ac:dyDescent="0.2">
      <c r="B41" s="62" t="str">
        <f>'Datos Generales'!B278</f>
        <v>30. Salud</v>
      </c>
      <c r="C41" s="80" t="str">
        <f>IFERROR('Gen. Prima Directa'!C41/'Gen. Pólizas Emitidas'!C41,"")</f>
        <v/>
      </c>
      <c r="D41" s="80" t="str">
        <f>IFERROR('Gen. Prima Directa'!D41/'Gen. Pólizas Emitidas'!D41,"")</f>
        <v/>
      </c>
      <c r="E41" s="80">
        <f>IFERROR('Gen. Prima Directa'!E41/'Gen. Pólizas Emitidas'!E41,"")</f>
        <v>-30.934005600247254</v>
      </c>
      <c r="F41" s="80">
        <f>IFERROR('Gen. Prima Directa'!F41/'Gen. Pólizas Emitidas'!F41,"")</f>
        <v>6.0465969283375731</v>
      </c>
      <c r="G41" s="80" t="str">
        <f>IFERROR('Gen. Prima Directa'!G41/'Gen. Pólizas Emitidas'!G41,"")</f>
        <v/>
      </c>
      <c r="H41" s="80" t="str">
        <f>IFERROR('Gen. Prima Directa'!H41/'Gen. Pólizas Emitidas'!H41,"")</f>
        <v/>
      </c>
      <c r="I41" s="80" t="str">
        <f>IFERROR('Gen. Prima Directa'!I41/'Gen. Pólizas Emitidas'!I41,"")</f>
        <v/>
      </c>
      <c r="J41" s="80" t="str">
        <f>IFERROR('Gen. Prima Directa'!J41/'Gen. Pólizas Emitidas'!J41,"")</f>
        <v/>
      </c>
      <c r="K41" s="80">
        <f>IFERROR('Gen. Prima Directa'!K41/'Gen. Pólizas Emitidas'!K41,"")</f>
        <v>0.49697900452628085</v>
      </c>
      <c r="L41" s="80" t="str">
        <f>IFERROR('Gen. Prima Directa'!L41/'Gen. Pólizas Emitidas'!L41,"")</f>
        <v/>
      </c>
      <c r="M41" s="80" t="str">
        <f>IFERROR('Gen. Prima Directa'!M41/'Gen. Pólizas Emitidas'!M41,"")</f>
        <v/>
      </c>
      <c r="N41" s="80" t="str">
        <f>IFERROR('Gen. Prima Directa'!N41/'Gen. Pólizas Emitidas'!N41,"")</f>
        <v/>
      </c>
      <c r="O41" s="80" t="str">
        <f>IFERROR('Gen. Prima Directa'!O41/'Gen. Pólizas Emitidas'!O41,"")</f>
        <v/>
      </c>
      <c r="P41" s="80" t="str">
        <f>IFERROR('Gen. Prima Directa'!P41/'Gen. Pólizas Emitidas'!P41,"")</f>
        <v/>
      </c>
      <c r="Q41" s="80" t="str">
        <f>IFERROR('Gen. Prima Directa'!Q41/'Gen. Pólizas Emitidas'!Q41,"")</f>
        <v/>
      </c>
      <c r="R41" s="80" t="str">
        <f>IFERROR('Gen. Prima Directa'!R41/'Gen. Pólizas Emitidas'!R41,"")</f>
        <v/>
      </c>
      <c r="S41" s="80" t="str">
        <f>IFERROR('Gen. Prima Directa'!S41/'Gen. Pólizas Emitidas'!S41,"")</f>
        <v/>
      </c>
      <c r="T41" s="80" t="str">
        <f>IFERROR('Gen. Prima Directa'!T41/'Gen. Pólizas Emitidas'!T41,"")</f>
        <v/>
      </c>
      <c r="U41" s="80" t="str">
        <f>IFERROR('Gen. Prima Directa'!U41/'Gen. Pólizas Emitidas'!U41,"")</f>
        <v/>
      </c>
      <c r="V41" s="80" t="str">
        <f>IFERROR('Gen. Prima Directa'!V41/'Gen. Pólizas Emitidas'!V41,"")</f>
        <v/>
      </c>
      <c r="W41" s="80" t="str">
        <f>IFERROR('Gen. Prima Directa'!W41/'Gen. Pólizas Emitidas'!W41,"")</f>
        <v/>
      </c>
      <c r="X41" s="80" t="str">
        <f>IFERROR('Gen. Prima Directa'!X41/'Gen. Pólizas Emitidas'!X41,"")</f>
        <v/>
      </c>
      <c r="Y41" s="80" t="str">
        <f>IFERROR('Gen. Prima Directa'!Y41/'Gen. Pólizas Emitidas'!Y41,"")</f>
        <v/>
      </c>
      <c r="Z41" s="80" t="str">
        <f>IFERROR('Gen. Prima Directa'!Z41/'Gen. Pólizas Emitidas'!Z41,"")</f>
        <v/>
      </c>
      <c r="AA41" s="80" t="str">
        <f>IFERROR('Gen. Prima Directa'!AA41/'Gen. Pólizas Emitidas'!AA41,"")</f>
        <v/>
      </c>
      <c r="AB41" s="80" t="str">
        <f>IFERROR('Gen. Prima Directa'!AB41/'Gen. Pólizas Emitidas'!AB41,"")</f>
        <v/>
      </c>
      <c r="AC41" s="80" t="str">
        <f>IFERROR('Gen. Prima Directa'!AC41/'Gen. Pólizas Emitidas'!AC41,"")</f>
        <v/>
      </c>
      <c r="AD41" s="80" t="str">
        <f>IFERROR('Gen. Prima Directa'!AD41/'Gen. Pólizas Emitidas'!AD41,"")</f>
        <v/>
      </c>
      <c r="AE41" s="80" t="str">
        <f>IFERROR('Gen. Prima Directa'!AE41/'Gen. Pólizas Emitidas'!AE41,"")</f>
        <v/>
      </c>
      <c r="AF41" s="80" t="str">
        <f>IFERROR('Gen. Prima Directa'!AF41/'Gen. Pólizas Emitidas'!AF41,"")</f>
        <v/>
      </c>
      <c r="AG41" s="80" t="str">
        <f>IFERROR('Gen. Prima Directa'!AG41/'Gen. Pólizas Emitidas'!AG41,"")</f>
        <v/>
      </c>
      <c r="AH41" s="80" t="str">
        <f>IFERROR('Gen. Prima Directa'!AH41/'Gen. Pólizas Emitidas'!AH41,"")</f>
        <v/>
      </c>
      <c r="AI41" s="80" t="str">
        <f>IFERROR('Gen. Prima Directa'!AI41/'Gen. Pólizas Emitidas'!AI41,"")</f>
        <v/>
      </c>
      <c r="AJ41" s="80" t="str">
        <f>IFERROR('Gen. Prima Directa'!AJ41/'Gen. Pólizas Emitidas'!AJ41,"")</f>
        <v/>
      </c>
      <c r="AK41" s="80" t="str">
        <f>IFERROR('Gen. Prima Directa'!AK41/'Gen. Pólizas Emitidas'!AK41,"")</f>
        <v/>
      </c>
      <c r="AL41" s="80" t="str">
        <f>IFERROR('Gen. Prima Directa'!AL41/'Gen. Pólizas Emitidas'!AL41,"")</f>
        <v/>
      </c>
      <c r="AM41" s="80" t="str">
        <f>IFERROR('Gen. Prima Directa'!AM41/'Gen. Pólizas Emitidas'!AM41,"")</f>
        <v/>
      </c>
      <c r="AN41" s="80" t="str">
        <f>IFERROR('Gen. Prima Directa'!AN41/'Gen. Pólizas Emitidas'!AN41,"")</f>
        <v/>
      </c>
      <c r="AO41" s="80" t="str">
        <f>IFERROR('Gen. Prima Directa'!AO41/'Gen. Pólizas Emitidas'!AO41,"")</f>
        <v/>
      </c>
      <c r="AP41" s="80" t="str">
        <f>IFERROR('Gen. Prima Directa'!AP41/'Gen. Pólizas Emitidas'!AP41,"")</f>
        <v/>
      </c>
      <c r="AQ41" s="80">
        <f>IFERROR('Gen. Prima Directa'!AQ41/'Gen. Pólizas Emitidas'!AQ41,"")</f>
        <v>0.56423799767826333</v>
      </c>
      <c r="AR41" s="29"/>
      <c r="AS41" s="80">
        <f>IFERROR('Gen. Prima Directa'!AS41/'Gen. Pólizas Emitidas'!AS41,"")</f>
        <v>4.493122017190446</v>
      </c>
      <c r="AT41" s="60">
        <f t="shared" si="0"/>
        <v>-0.87442183953172903</v>
      </c>
    </row>
    <row r="42" spans="2:46" x14ac:dyDescent="0.2">
      <c r="B42" s="62" t="str">
        <f>'Datos Generales'!B279</f>
        <v>31. Accidentes Personales</v>
      </c>
      <c r="C42" s="80" t="str">
        <f>IFERROR('Gen. Prima Directa'!C42/'Gen. Pólizas Emitidas'!C42,"")</f>
        <v/>
      </c>
      <c r="D42" s="80" t="str">
        <f>IFERROR('Gen. Prima Directa'!D42/'Gen. Pólizas Emitidas'!D42,"")</f>
        <v/>
      </c>
      <c r="E42" s="80">
        <f>IFERROR('Gen. Prima Directa'!E42/'Gen. Pólizas Emitidas'!E42,"")</f>
        <v>0.23388002895833998</v>
      </c>
      <c r="F42" s="80">
        <f>IFERROR('Gen. Prima Directa'!F42/'Gen. Pólizas Emitidas'!F42,"")</f>
        <v>10.759070217466917</v>
      </c>
      <c r="G42" s="80" t="str">
        <f>IFERROR('Gen. Prima Directa'!G42/'Gen. Pólizas Emitidas'!G42,"")</f>
        <v/>
      </c>
      <c r="H42" s="80">
        <f>IFERROR('Gen. Prima Directa'!H42/'Gen. Pólizas Emitidas'!H42,"")</f>
        <v>0.25287945213836799</v>
      </c>
      <c r="I42" s="80">
        <f>IFERROR('Gen. Prima Directa'!I42/'Gen. Pólizas Emitidas'!I42,"")</f>
        <v>64.901001096453555</v>
      </c>
      <c r="J42" s="80" t="str">
        <f>IFERROR('Gen. Prima Directa'!J42/'Gen. Pólizas Emitidas'!J42,"")</f>
        <v/>
      </c>
      <c r="K42" s="80">
        <f>IFERROR('Gen. Prima Directa'!K42/'Gen. Pólizas Emitidas'!K42,"")</f>
        <v>0.35442612035144022</v>
      </c>
      <c r="L42" s="80" t="str">
        <f>IFERROR('Gen. Prima Directa'!L42/'Gen. Pólizas Emitidas'!L42,"")</f>
        <v/>
      </c>
      <c r="M42" s="80" t="str">
        <f>IFERROR('Gen. Prima Directa'!M42/'Gen. Pólizas Emitidas'!M42,"")</f>
        <v/>
      </c>
      <c r="N42" s="80">
        <f>IFERROR('Gen. Prima Directa'!N42/'Gen. Pólizas Emitidas'!N42,"")</f>
        <v>54.441061029988248</v>
      </c>
      <c r="O42" s="80">
        <f>IFERROR('Gen. Prima Directa'!O42/'Gen. Pólizas Emitidas'!O42,"")</f>
        <v>7.4044628438835742</v>
      </c>
      <c r="P42" s="80" t="str">
        <f>IFERROR('Gen. Prima Directa'!P42/'Gen. Pólizas Emitidas'!P42,"")</f>
        <v/>
      </c>
      <c r="Q42" s="80">
        <f>IFERROR('Gen. Prima Directa'!Q42/'Gen. Pólizas Emitidas'!Q42,"")</f>
        <v>0.45577237052527175</v>
      </c>
      <c r="R42" s="80" t="str">
        <f>IFERROR('Gen. Prima Directa'!R42/'Gen. Pólizas Emitidas'!R42,"")</f>
        <v/>
      </c>
      <c r="S42" s="80">
        <f>IFERROR('Gen. Prima Directa'!S42/'Gen. Pólizas Emitidas'!S42,"")</f>
        <v>14.303500501895659</v>
      </c>
      <c r="T42" s="80" t="str">
        <f>IFERROR('Gen. Prima Directa'!T42/'Gen. Pólizas Emitidas'!T42,"")</f>
        <v/>
      </c>
      <c r="U42" s="80">
        <f>IFERROR('Gen. Prima Directa'!U42/'Gen. Pólizas Emitidas'!U42,"")</f>
        <v>0.57258679432079851</v>
      </c>
      <c r="V42" s="80" t="str">
        <f>IFERROR('Gen. Prima Directa'!V42/'Gen. Pólizas Emitidas'!V42,"")</f>
        <v/>
      </c>
      <c r="W42" s="80">
        <f>IFERROR('Gen. Prima Directa'!W42/'Gen. Pólizas Emitidas'!W42,"")</f>
        <v>24.748929247258349</v>
      </c>
      <c r="X42" s="80" t="str">
        <f>IFERROR('Gen. Prima Directa'!X42/'Gen. Pólizas Emitidas'!X42,"")</f>
        <v/>
      </c>
      <c r="Y42" s="80">
        <f>IFERROR('Gen. Prima Directa'!Y42/'Gen. Pólizas Emitidas'!Y42,"")</f>
        <v>13.17410376913139</v>
      </c>
      <c r="Z42" s="80">
        <f>IFERROR('Gen. Prima Directa'!Z42/'Gen. Pólizas Emitidas'!Z42,"")</f>
        <v>0.43297466373131843</v>
      </c>
      <c r="AA42" s="80">
        <f>IFERROR('Gen. Prima Directa'!AA42/'Gen. Pólizas Emitidas'!AA42,"")</f>
        <v>1.3071611047179525</v>
      </c>
      <c r="AB42" s="80" t="str">
        <f>IFERROR('Gen. Prima Directa'!AB42/'Gen. Pólizas Emitidas'!AB42,"")</f>
        <v/>
      </c>
      <c r="AC42" s="80" t="str">
        <f>IFERROR('Gen. Prima Directa'!AC42/'Gen. Pólizas Emitidas'!AC42,"")</f>
        <v/>
      </c>
      <c r="AD42" s="80">
        <f>IFERROR('Gen. Prima Directa'!AD42/'Gen. Pólizas Emitidas'!AD42,"")</f>
        <v>46.91709702666347</v>
      </c>
      <c r="AE42" s="80" t="str">
        <f>IFERROR('Gen. Prima Directa'!AE42/'Gen. Pólizas Emitidas'!AE42,"")</f>
        <v/>
      </c>
      <c r="AF42" s="80" t="str">
        <f>IFERROR('Gen. Prima Directa'!AF42/'Gen. Pólizas Emitidas'!AF42,"")</f>
        <v/>
      </c>
      <c r="AG42" s="80">
        <f>IFERROR('Gen. Prima Directa'!AG42/'Gen. Pólizas Emitidas'!AG42,"")</f>
        <v>1.5711849996001934</v>
      </c>
      <c r="AH42" s="80">
        <f>IFERROR('Gen. Prima Directa'!AH42/'Gen. Pólizas Emitidas'!AH42,"")</f>
        <v>66.864826310129004</v>
      </c>
      <c r="AI42" s="80">
        <f>IFERROR('Gen. Prima Directa'!AI42/'Gen. Pólizas Emitidas'!AI42,"")</f>
        <v>0.19778974861396892</v>
      </c>
      <c r="AJ42" s="80">
        <f>IFERROR('Gen. Prima Directa'!AJ42/'Gen. Pólizas Emitidas'!AJ42,"")</f>
        <v>237.92862277395412</v>
      </c>
      <c r="AK42" s="80" t="str">
        <f>IFERROR('Gen. Prima Directa'!AK42/'Gen. Pólizas Emitidas'!AK42,"")</f>
        <v/>
      </c>
      <c r="AL42" s="80" t="str">
        <f>IFERROR('Gen. Prima Directa'!AL42/'Gen. Pólizas Emitidas'!AL42,"")</f>
        <v/>
      </c>
      <c r="AM42" s="80" t="str">
        <f>IFERROR('Gen. Prima Directa'!AM42/'Gen. Pólizas Emitidas'!AM42,"")</f>
        <v/>
      </c>
      <c r="AN42" s="80" t="str">
        <f>IFERROR('Gen. Prima Directa'!AN42/'Gen. Pólizas Emitidas'!AN42,"")</f>
        <v/>
      </c>
      <c r="AO42" s="80" t="str">
        <f>IFERROR('Gen. Prima Directa'!AO42/'Gen. Pólizas Emitidas'!AO42,"")</f>
        <v/>
      </c>
      <c r="AP42" s="80" t="str">
        <f>IFERROR('Gen. Prima Directa'!AP42/'Gen. Pólizas Emitidas'!AP42,"")</f>
        <v/>
      </c>
      <c r="AQ42" s="80">
        <f>IFERROR('Gen. Prima Directa'!AQ42/'Gen. Pólizas Emitidas'!AQ42,"")</f>
        <v>1.1511457458844183</v>
      </c>
      <c r="AR42" s="29"/>
      <c r="AS42" s="80">
        <f>IFERROR('Gen. Prima Directa'!AS42/'Gen. Pólizas Emitidas'!AS42,"")</f>
        <v>1.9437880130422527</v>
      </c>
      <c r="AT42" s="60">
        <f t="shared" si="0"/>
        <v>-0.40778225909380816</v>
      </c>
    </row>
    <row r="43" spans="2:46" x14ac:dyDescent="0.2">
      <c r="B43" s="62" t="str">
        <f>'Datos Generales'!B280</f>
        <v>32. SOAP</v>
      </c>
      <c r="C43" s="80" t="str">
        <f>IFERROR('Gen. Prima Directa'!C43/'Gen. Pólizas Emitidas'!C43,"")</f>
        <v/>
      </c>
      <c r="D43" s="80" t="str">
        <f>IFERROR('Gen. Prima Directa'!D43/'Gen. Pólizas Emitidas'!D43,"")</f>
        <v/>
      </c>
      <c r="E43" s="80">
        <f>IFERROR('Gen. Prima Directa'!E43/'Gen. Pólizas Emitidas'!E43,"")</f>
        <v>0.3429976351425913</v>
      </c>
      <c r="F43" s="80">
        <f>IFERROR('Gen. Prima Directa'!F43/'Gen. Pólizas Emitidas'!F43,"")</f>
        <v>0.16259069969903581</v>
      </c>
      <c r="G43" s="80" t="str">
        <f>IFERROR('Gen. Prima Directa'!G43/'Gen. Pólizas Emitidas'!G43,"")</f>
        <v/>
      </c>
      <c r="H43" s="80">
        <f>IFERROR('Gen. Prima Directa'!H43/'Gen. Pólizas Emitidas'!H43,"")</f>
        <v>0.23031930956721477</v>
      </c>
      <c r="I43" s="80">
        <f>IFERROR('Gen. Prima Directa'!I43/'Gen. Pólizas Emitidas'!I43,"")</f>
        <v>-1.7875598339310266</v>
      </c>
      <c r="J43" s="80" t="str">
        <f>IFERROR('Gen. Prima Directa'!J43/'Gen. Pólizas Emitidas'!J43,"")</f>
        <v/>
      </c>
      <c r="K43" s="80">
        <f>IFERROR('Gen. Prima Directa'!K43/'Gen. Pólizas Emitidas'!K43,"")</f>
        <v>0.23638680812316828</v>
      </c>
      <c r="L43" s="80" t="str">
        <f>IFERROR('Gen. Prima Directa'!L43/'Gen. Pólizas Emitidas'!L43,"")</f>
        <v/>
      </c>
      <c r="M43" s="80" t="str">
        <f>IFERROR('Gen. Prima Directa'!M43/'Gen. Pólizas Emitidas'!M43,"")</f>
        <v/>
      </c>
      <c r="N43" s="80" t="str">
        <f>IFERROR('Gen. Prima Directa'!N43/'Gen. Pólizas Emitidas'!N43,"")</f>
        <v/>
      </c>
      <c r="O43" s="80" t="str">
        <f>IFERROR('Gen. Prima Directa'!O43/'Gen. Pólizas Emitidas'!O43,"")</f>
        <v/>
      </c>
      <c r="P43" s="80" t="str">
        <f>IFERROR('Gen. Prima Directa'!P43/'Gen. Pólizas Emitidas'!P43,"")</f>
        <v/>
      </c>
      <c r="Q43" s="80">
        <f>IFERROR('Gen. Prima Directa'!Q43/'Gen. Pólizas Emitidas'!Q43,"")</f>
        <v>0.29941758948387759</v>
      </c>
      <c r="R43" s="80" t="str">
        <f>IFERROR('Gen. Prima Directa'!R43/'Gen. Pólizas Emitidas'!R43,"")</f>
        <v/>
      </c>
      <c r="S43" s="80">
        <f>IFERROR('Gen. Prima Directa'!S43/'Gen. Pólizas Emitidas'!S43,"")</f>
        <v>0.41821468717707216</v>
      </c>
      <c r="T43" s="80" t="str">
        <f>IFERROR('Gen. Prima Directa'!T43/'Gen. Pólizas Emitidas'!T43,"")</f>
        <v/>
      </c>
      <c r="U43" s="80">
        <f>IFERROR('Gen. Prima Directa'!U43/'Gen. Pólizas Emitidas'!U43,"")</f>
        <v>0.32911748636139848</v>
      </c>
      <c r="V43" s="80" t="str">
        <f>IFERROR('Gen. Prima Directa'!V43/'Gen. Pólizas Emitidas'!V43,"")</f>
        <v/>
      </c>
      <c r="W43" s="80" t="str">
        <f>IFERROR('Gen. Prima Directa'!W43/'Gen. Pólizas Emitidas'!W43,"")</f>
        <v/>
      </c>
      <c r="X43" s="80" t="str">
        <f>IFERROR('Gen. Prima Directa'!X43/'Gen. Pólizas Emitidas'!X43,"")</f>
        <v/>
      </c>
      <c r="Y43" s="80">
        <f>IFERROR('Gen. Prima Directa'!Y43/'Gen. Pólizas Emitidas'!Y43,"")</f>
        <v>0.32546417081829337</v>
      </c>
      <c r="Z43" s="80" t="str">
        <f>IFERROR('Gen. Prima Directa'!Z43/'Gen. Pólizas Emitidas'!Z43,"")</f>
        <v/>
      </c>
      <c r="AA43" s="80">
        <f>IFERROR('Gen. Prima Directa'!AA43/'Gen. Pólizas Emitidas'!AA43,"")</f>
        <v>0.11073019514334756</v>
      </c>
      <c r="AB43" s="80" t="str">
        <f>IFERROR('Gen. Prima Directa'!AB43/'Gen. Pólizas Emitidas'!AB43,"")</f>
        <v/>
      </c>
      <c r="AC43" s="80" t="str">
        <f>IFERROR('Gen. Prima Directa'!AC43/'Gen. Pólizas Emitidas'!AC43,"")</f>
        <v/>
      </c>
      <c r="AD43" s="80" t="str">
        <f>IFERROR('Gen. Prima Directa'!AD43/'Gen. Pólizas Emitidas'!AD43,"")</f>
        <v/>
      </c>
      <c r="AE43" s="80" t="str">
        <f>IFERROR('Gen. Prima Directa'!AE43/'Gen. Pólizas Emitidas'!AE43,"")</f>
        <v/>
      </c>
      <c r="AF43" s="80" t="str">
        <f>IFERROR('Gen. Prima Directa'!AF43/'Gen. Pólizas Emitidas'!AF43,"")</f>
        <v/>
      </c>
      <c r="AG43" s="80">
        <f>IFERROR('Gen. Prima Directa'!AG43/'Gen. Pólizas Emitidas'!AG43,"")</f>
        <v>0.19045302193515146</v>
      </c>
      <c r="AH43" s="80" t="str">
        <f>IFERROR('Gen. Prima Directa'!AH43/'Gen. Pólizas Emitidas'!AH43,"")</f>
        <v/>
      </c>
      <c r="AI43" s="80">
        <f>IFERROR('Gen. Prima Directa'!AI43/'Gen. Pólizas Emitidas'!AI43,"")</f>
        <v>0.23777287396057839</v>
      </c>
      <c r="AJ43" s="80" t="str">
        <f>IFERROR('Gen. Prima Directa'!AJ43/'Gen. Pólizas Emitidas'!AJ43,"")</f>
        <v/>
      </c>
      <c r="AK43" s="80" t="str">
        <f>IFERROR('Gen. Prima Directa'!AK43/'Gen. Pólizas Emitidas'!AK43,"")</f>
        <v/>
      </c>
      <c r="AL43" s="80" t="str">
        <f>IFERROR('Gen. Prima Directa'!AL43/'Gen. Pólizas Emitidas'!AL43,"")</f>
        <v/>
      </c>
      <c r="AM43" s="80" t="str">
        <f>IFERROR('Gen. Prima Directa'!AM43/'Gen. Pólizas Emitidas'!AM43,"")</f>
        <v/>
      </c>
      <c r="AN43" s="80" t="str">
        <f>IFERROR('Gen. Prima Directa'!AN43/'Gen. Pólizas Emitidas'!AN43,"")</f>
        <v/>
      </c>
      <c r="AO43" s="80" t="str">
        <f>IFERROR('Gen. Prima Directa'!AO43/'Gen. Pólizas Emitidas'!AO43,"")</f>
        <v/>
      </c>
      <c r="AP43" s="80" t="str">
        <f>IFERROR('Gen. Prima Directa'!AP43/'Gen. Pólizas Emitidas'!AP43,"")</f>
        <v/>
      </c>
      <c r="AQ43" s="80">
        <f>IFERROR('Gen. Prima Directa'!AQ43/'Gen. Pólizas Emitidas'!AQ43,"")</f>
        <v>0.27039538120231432</v>
      </c>
      <c r="AR43" s="29"/>
      <c r="AS43" s="80">
        <f>IFERROR('Gen. Prima Directa'!AS43/'Gen. Pólizas Emitidas'!AS43,"")</f>
        <v>0.24747038297092575</v>
      </c>
      <c r="AT43" s="60">
        <f t="shared" si="0"/>
        <v>9.2637340905889154E-2</v>
      </c>
    </row>
    <row r="44" spans="2:46" x14ac:dyDescent="0.2">
      <c r="B44" s="62" t="str">
        <f>'Datos Generales'!B281</f>
        <v>33. Seguro de Cesantía</v>
      </c>
      <c r="C44" s="80" t="str">
        <f>IFERROR('Gen. Prima Directa'!C44/'Gen. Pólizas Emitidas'!C44,"")</f>
        <v/>
      </c>
      <c r="D44" s="80" t="str">
        <f>IFERROR('Gen. Prima Directa'!D44/'Gen. Pólizas Emitidas'!D44,"")</f>
        <v/>
      </c>
      <c r="E44" s="80">
        <f>IFERROR('Gen. Prima Directa'!E44/'Gen. Pólizas Emitidas'!E44,"")</f>
        <v>8.7380899378798418</v>
      </c>
      <c r="F44" s="80">
        <f>IFERROR('Gen. Prima Directa'!F44/'Gen. Pólizas Emitidas'!F44,"")</f>
        <v>121.49197627848662</v>
      </c>
      <c r="G44" s="80" t="str">
        <f>IFERROR('Gen. Prima Directa'!G44/'Gen. Pólizas Emitidas'!G44,"")</f>
        <v/>
      </c>
      <c r="H44" s="80">
        <f>IFERROR('Gen. Prima Directa'!H44/'Gen. Pólizas Emitidas'!H44,"")</f>
        <v>3.358827395583861</v>
      </c>
      <c r="I44" s="80">
        <f>IFERROR('Gen. Prima Directa'!I44/'Gen. Pólizas Emitidas'!I44,"")</f>
        <v>1187.7914725257979</v>
      </c>
      <c r="J44" s="80" t="str">
        <f>IFERROR('Gen. Prima Directa'!J44/'Gen. Pólizas Emitidas'!J44,"")</f>
        <v/>
      </c>
      <c r="K44" s="80">
        <f>IFERROR('Gen. Prima Directa'!K44/'Gen. Pólizas Emitidas'!K44,"")</f>
        <v>0.85308466435921027</v>
      </c>
      <c r="L44" s="80" t="str">
        <f>IFERROR('Gen. Prima Directa'!L44/'Gen. Pólizas Emitidas'!L44,"")</f>
        <v/>
      </c>
      <c r="M44" s="80" t="str">
        <f>IFERROR('Gen. Prima Directa'!M44/'Gen. Pólizas Emitidas'!M44,"")</f>
        <v/>
      </c>
      <c r="N44" s="80" t="str">
        <f>IFERROR('Gen. Prima Directa'!N44/'Gen. Pólizas Emitidas'!N44,"")</f>
        <v/>
      </c>
      <c r="O44" s="80" t="str">
        <f>IFERROR('Gen. Prima Directa'!O44/'Gen. Pólizas Emitidas'!O44,"")</f>
        <v/>
      </c>
      <c r="P44" s="80" t="str">
        <f>IFERROR('Gen. Prima Directa'!P44/'Gen. Pólizas Emitidas'!P44,"")</f>
        <v/>
      </c>
      <c r="Q44" s="80" t="str">
        <f>IFERROR('Gen. Prima Directa'!Q44/'Gen. Pólizas Emitidas'!Q44,"")</f>
        <v/>
      </c>
      <c r="R44" s="80">
        <f>IFERROR('Gen. Prima Directa'!R44/'Gen. Pólizas Emitidas'!R44,"")</f>
        <v>228.03376246862965</v>
      </c>
      <c r="S44" s="80" t="str">
        <f>IFERROR('Gen. Prima Directa'!S44/'Gen. Pólizas Emitidas'!S44,"")</f>
        <v/>
      </c>
      <c r="T44" s="80" t="str">
        <f>IFERROR('Gen. Prima Directa'!T44/'Gen. Pólizas Emitidas'!T44,"")</f>
        <v/>
      </c>
      <c r="U44" s="80">
        <f>IFERROR('Gen. Prima Directa'!U44/'Gen. Pólizas Emitidas'!U44,"")</f>
        <v>-15.456264271954955</v>
      </c>
      <c r="V44" s="80" t="str">
        <f>IFERROR('Gen. Prima Directa'!V44/'Gen. Pólizas Emitidas'!V44,"")</f>
        <v/>
      </c>
      <c r="W44" s="80" t="str">
        <f>IFERROR('Gen. Prima Directa'!W44/'Gen. Pólizas Emitidas'!W44,"")</f>
        <v/>
      </c>
      <c r="X44" s="80" t="str">
        <f>IFERROR('Gen. Prima Directa'!X44/'Gen. Pólizas Emitidas'!X44,"")</f>
        <v/>
      </c>
      <c r="Y44" s="80" t="str">
        <f>IFERROR('Gen. Prima Directa'!Y44/'Gen. Pólizas Emitidas'!Y44,"")</f>
        <v/>
      </c>
      <c r="Z44" s="80" t="str">
        <f>IFERROR('Gen. Prima Directa'!Z44/'Gen. Pólizas Emitidas'!Z44,"")</f>
        <v/>
      </c>
      <c r="AA44" s="80">
        <f>IFERROR('Gen. Prima Directa'!AA44/'Gen. Pólizas Emitidas'!AA44,"")</f>
        <v>5.4986119905890982</v>
      </c>
      <c r="AB44" s="80" t="str">
        <f>IFERROR('Gen. Prima Directa'!AB44/'Gen. Pólizas Emitidas'!AB44,"")</f>
        <v/>
      </c>
      <c r="AC44" s="80" t="str">
        <f>IFERROR('Gen. Prima Directa'!AC44/'Gen. Pólizas Emitidas'!AC44,"")</f>
        <v/>
      </c>
      <c r="AD44" s="80" t="str">
        <f>IFERROR('Gen. Prima Directa'!AD44/'Gen. Pólizas Emitidas'!AD44,"")</f>
        <v/>
      </c>
      <c r="AE44" s="80" t="str">
        <f>IFERROR('Gen. Prima Directa'!AE44/'Gen. Pólizas Emitidas'!AE44,"")</f>
        <v/>
      </c>
      <c r="AF44" s="80" t="str">
        <f>IFERROR('Gen. Prima Directa'!AF44/'Gen. Pólizas Emitidas'!AF44,"")</f>
        <v/>
      </c>
      <c r="AG44" s="80">
        <f>IFERROR('Gen. Prima Directa'!AG44/'Gen. Pólizas Emitidas'!AG44,"")</f>
        <v>349.43484225873578</v>
      </c>
      <c r="AH44" s="80" t="str">
        <f>IFERROR('Gen. Prima Directa'!AH44/'Gen. Pólizas Emitidas'!AH44,"")</f>
        <v/>
      </c>
      <c r="AI44" s="80">
        <f>IFERROR('Gen. Prima Directa'!AI44/'Gen. Pólizas Emitidas'!AI44,"")</f>
        <v>0.22426337717493372</v>
      </c>
      <c r="AJ44" s="80" t="str">
        <f>IFERROR('Gen. Prima Directa'!AJ44/'Gen. Pólizas Emitidas'!AJ44,"")</f>
        <v/>
      </c>
      <c r="AK44" s="80" t="str">
        <f>IFERROR('Gen. Prima Directa'!AK44/'Gen. Pólizas Emitidas'!AK44,"")</f>
        <v/>
      </c>
      <c r="AL44" s="80" t="str">
        <f>IFERROR('Gen. Prima Directa'!AL44/'Gen. Pólizas Emitidas'!AL44,"")</f>
        <v/>
      </c>
      <c r="AM44" s="80" t="str">
        <f>IFERROR('Gen. Prima Directa'!AM44/'Gen. Pólizas Emitidas'!AM44,"")</f>
        <v/>
      </c>
      <c r="AN44" s="80" t="str">
        <f>IFERROR('Gen. Prima Directa'!AN44/'Gen. Pólizas Emitidas'!AN44,"")</f>
        <v/>
      </c>
      <c r="AO44" s="80" t="str">
        <f>IFERROR('Gen. Prima Directa'!AO44/'Gen. Pólizas Emitidas'!AO44,"")</f>
        <v/>
      </c>
      <c r="AP44" s="80" t="str">
        <f>IFERROR('Gen. Prima Directa'!AP44/'Gen. Pólizas Emitidas'!AP44,"")</f>
        <v/>
      </c>
      <c r="AQ44" s="80">
        <f>IFERROR('Gen. Prima Directa'!AQ44/'Gen. Pólizas Emitidas'!AQ44,"")</f>
        <v>16.512960723499791</v>
      </c>
      <c r="AR44" s="29"/>
      <c r="AS44" s="80">
        <f>IFERROR('Gen. Prima Directa'!AS44/'Gen. Pólizas Emitidas'!AS44,"")</f>
        <v>15.082469615153279</v>
      </c>
      <c r="AT44" s="60">
        <f t="shared" si="0"/>
        <v>9.4844620599089824E-2</v>
      </c>
    </row>
    <row r="45" spans="2:46" x14ac:dyDescent="0.2">
      <c r="B45" s="62" t="str">
        <f>'Datos Generales'!B282</f>
        <v>34. Seguro de Título</v>
      </c>
      <c r="C45" s="80" t="str">
        <f>IFERROR('Gen. Prima Directa'!C45/'Gen. Pólizas Emitidas'!C45,"")</f>
        <v/>
      </c>
      <c r="D45" s="80" t="str">
        <f>IFERROR('Gen. Prima Directa'!D45/'Gen. Pólizas Emitidas'!D45,"")</f>
        <v/>
      </c>
      <c r="E45" s="80" t="str">
        <f>IFERROR('Gen. Prima Directa'!E45/'Gen. Pólizas Emitidas'!E45,"")</f>
        <v/>
      </c>
      <c r="F45" s="80" t="str">
        <f>IFERROR('Gen. Prima Directa'!F45/'Gen. Pólizas Emitidas'!F45,"")</f>
        <v/>
      </c>
      <c r="G45" s="80" t="str">
        <f>IFERROR('Gen. Prima Directa'!G45/'Gen. Pólizas Emitidas'!G45,"")</f>
        <v/>
      </c>
      <c r="H45" s="80" t="str">
        <f>IFERROR('Gen. Prima Directa'!H45/'Gen. Pólizas Emitidas'!H45,"")</f>
        <v/>
      </c>
      <c r="I45" s="80" t="str">
        <f>IFERROR('Gen. Prima Directa'!I45/'Gen. Pólizas Emitidas'!I45,"")</f>
        <v/>
      </c>
      <c r="J45" s="80" t="str">
        <f>IFERROR('Gen. Prima Directa'!J45/'Gen. Pólizas Emitidas'!J45,"")</f>
        <v/>
      </c>
      <c r="K45" s="80" t="str">
        <f>IFERROR('Gen. Prima Directa'!K45/'Gen. Pólizas Emitidas'!K45,"")</f>
        <v/>
      </c>
      <c r="L45" s="80" t="str">
        <f>IFERROR('Gen. Prima Directa'!L45/'Gen. Pólizas Emitidas'!L45,"")</f>
        <v/>
      </c>
      <c r="M45" s="80" t="str">
        <f>IFERROR('Gen. Prima Directa'!M45/'Gen. Pólizas Emitidas'!M45,"")</f>
        <v/>
      </c>
      <c r="N45" s="80" t="str">
        <f>IFERROR('Gen. Prima Directa'!N45/'Gen. Pólizas Emitidas'!N45,"")</f>
        <v/>
      </c>
      <c r="O45" s="80" t="str">
        <f>IFERROR('Gen. Prima Directa'!O45/'Gen. Pólizas Emitidas'!O45,"")</f>
        <v/>
      </c>
      <c r="P45" s="80" t="str">
        <f>IFERROR('Gen. Prima Directa'!P45/'Gen. Pólizas Emitidas'!P45,"")</f>
        <v/>
      </c>
      <c r="Q45" s="80">
        <f>IFERROR('Gen. Prima Directa'!Q45/'Gen. Pólizas Emitidas'!Q45,"")</f>
        <v>102.30682921777291</v>
      </c>
      <c r="R45" s="80" t="str">
        <f>IFERROR('Gen. Prima Directa'!R45/'Gen. Pólizas Emitidas'!R45,"")</f>
        <v/>
      </c>
      <c r="S45" s="80" t="str">
        <f>IFERROR('Gen. Prima Directa'!S45/'Gen. Pólizas Emitidas'!S45,"")</f>
        <v/>
      </c>
      <c r="T45" s="80" t="str">
        <f>IFERROR('Gen. Prima Directa'!T45/'Gen. Pólizas Emitidas'!T45,"")</f>
        <v/>
      </c>
      <c r="U45" s="80" t="str">
        <f>IFERROR('Gen. Prima Directa'!U45/'Gen. Pólizas Emitidas'!U45,"")</f>
        <v/>
      </c>
      <c r="V45" s="80" t="str">
        <f>IFERROR('Gen. Prima Directa'!V45/'Gen. Pólizas Emitidas'!V45,"")</f>
        <v/>
      </c>
      <c r="W45" s="80" t="str">
        <f>IFERROR('Gen. Prima Directa'!W45/'Gen. Pólizas Emitidas'!W45,"")</f>
        <v/>
      </c>
      <c r="X45" s="80" t="str">
        <f>IFERROR('Gen. Prima Directa'!X45/'Gen. Pólizas Emitidas'!X45,"")</f>
        <v/>
      </c>
      <c r="Y45" s="80" t="str">
        <f>IFERROR('Gen. Prima Directa'!Y45/'Gen. Pólizas Emitidas'!Y45,"")</f>
        <v/>
      </c>
      <c r="Z45" s="80" t="str">
        <f>IFERROR('Gen. Prima Directa'!Z45/'Gen. Pólizas Emitidas'!Z45,"")</f>
        <v/>
      </c>
      <c r="AA45" s="80" t="str">
        <f>IFERROR('Gen. Prima Directa'!AA45/'Gen. Pólizas Emitidas'!AA45,"")</f>
        <v/>
      </c>
      <c r="AB45" s="80" t="str">
        <f>IFERROR('Gen. Prima Directa'!AB45/'Gen. Pólizas Emitidas'!AB45,"")</f>
        <v/>
      </c>
      <c r="AC45" s="80" t="str">
        <f>IFERROR('Gen. Prima Directa'!AC45/'Gen. Pólizas Emitidas'!AC45,"")</f>
        <v/>
      </c>
      <c r="AD45" s="80" t="str">
        <f>IFERROR('Gen. Prima Directa'!AD45/'Gen. Pólizas Emitidas'!AD45,"")</f>
        <v/>
      </c>
      <c r="AE45" s="80" t="str">
        <f>IFERROR('Gen. Prima Directa'!AE45/'Gen. Pólizas Emitidas'!AE45,"")</f>
        <v/>
      </c>
      <c r="AF45" s="80" t="str">
        <f>IFERROR('Gen. Prima Directa'!AF45/'Gen. Pólizas Emitidas'!AF45,"")</f>
        <v/>
      </c>
      <c r="AG45" s="80" t="str">
        <f>IFERROR('Gen. Prima Directa'!AG45/'Gen. Pólizas Emitidas'!AG45,"")</f>
        <v/>
      </c>
      <c r="AH45" s="80" t="str">
        <f>IFERROR('Gen. Prima Directa'!AH45/'Gen. Pólizas Emitidas'!AH45,"")</f>
        <v/>
      </c>
      <c r="AI45" s="80" t="str">
        <f>IFERROR('Gen. Prima Directa'!AI45/'Gen. Pólizas Emitidas'!AI45,"")</f>
        <v/>
      </c>
      <c r="AJ45" s="80" t="str">
        <f>IFERROR('Gen. Prima Directa'!AJ45/'Gen. Pólizas Emitidas'!AJ45,"")</f>
        <v/>
      </c>
      <c r="AK45" s="80" t="str">
        <f>IFERROR('Gen. Prima Directa'!AK45/'Gen. Pólizas Emitidas'!AK45,"")</f>
        <v/>
      </c>
      <c r="AL45" s="80" t="str">
        <f>IFERROR('Gen. Prima Directa'!AL45/'Gen. Pólizas Emitidas'!AL45,"")</f>
        <v/>
      </c>
      <c r="AM45" s="80" t="str">
        <f>IFERROR('Gen. Prima Directa'!AM45/'Gen. Pólizas Emitidas'!AM45,"")</f>
        <v/>
      </c>
      <c r="AN45" s="80" t="str">
        <f>IFERROR('Gen. Prima Directa'!AN45/'Gen. Pólizas Emitidas'!AN45,"")</f>
        <v/>
      </c>
      <c r="AO45" s="80" t="str">
        <f>IFERROR('Gen. Prima Directa'!AO45/'Gen. Pólizas Emitidas'!AO45,"")</f>
        <v/>
      </c>
      <c r="AP45" s="80" t="str">
        <f>IFERROR('Gen. Prima Directa'!AP45/'Gen. Pólizas Emitidas'!AP45,"")</f>
        <v/>
      </c>
      <c r="AQ45" s="80">
        <f>IFERROR('Gen. Prima Directa'!AQ45/'Gen. Pólizas Emitidas'!AQ45,"")</f>
        <v>102.30682921777291</v>
      </c>
      <c r="AR45" s="29"/>
      <c r="AS45" s="80">
        <f>IFERROR('Gen. Prima Directa'!AS45/'Gen. Pólizas Emitidas'!AS45,"")</f>
        <v>392.2842564805872</v>
      </c>
      <c r="AT45" s="60">
        <f t="shared" si="0"/>
        <v>-0.73920230667519604</v>
      </c>
    </row>
    <row r="46" spans="2:46" x14ac:dyDescent="0.2">
      <c r="B46" s="62" t="str">
        <f>'Datos Generales'!B283</f>
        <v>35. Seguro Agrícola</v>
      </c>
      <c r="C46" s="80" t="str">
        <f>IFERROR('Gen. Prima Directa'!C46/'Gen. Pólizas Emitidas'!C46,"")</f>
        <v/>
      </c>
      <c r="D46" s="80" t="str">
        <f>IFERROR('Gen. Prima Directa'!D46/'Gen. Pólizas Emitidas'!D46,"")</f>
        <v/>
      </c>
      <c r="E46" s="80" t="str">
        <f>IFERROR('Gen. Prima Directa'!E46/'Gen. Pólizas Emitidas'!E46,"")</f>
        <v/>
      </c>
      <c r="F46" s="80" t="str">
        <f>IFERROR('Gen. Prima Directa'!F46/'Gen. Pólizas Emitidas'!F46,"")</f>
        <v/>
      </c>
      <c r="G46" s="80" t="str">
        <f>IFERROR('Gen. Prima Directa'!G46/'Gen. Pólizas Emitidas'!G46,"")</f>
        <v/>
      </c>
      <c r="H46" s="80" t="str">
        <f>IFERROR('Gen. Prima Directa'!H46/'Gen. Pólizas Emitidas'!H46,"")</f>
        <v/>
      </c>
      <c r="I46" s="80" t="str">
        <f>IFERROR('Gen. Prima Directa'!I46/'Gen. Pólizas Emitidas'!I46,"")</f>
        <v/>
      </c>
      <c r="J46" s="80" t="str">
        <f>IFERROR('Gen. Prima Directa'!J46/'Gen. Pólizas Emitidas'!J46,"")</f>
        <v/>
      </c>
      <c r="K46" s="80" t="str">
        <f>IFERROR('Gen. Prima Directa'!K46/'Gen. Pólizas Emitidas'!K46,"")</f>
        <v/>
      </c>
      <c r="L46" s="80" t="str">
        <f>IFERROR('Gen. Prima Directa'!L46/'Gen. Pólizas Emitidas'!L46,"")</f>
        <v/>
      </c>
      <c r="M46" s="80" t="str">
        <f>IFERROR('Gen. Prima Directa'!M46/'Gen. Pólizas Emitidas'!M46,"")</f>
        <v/>
      </c>
      <c r="N46" s="80" t="str">
        <f>IFERROR('Gen. Prima Directa'!N46/'Gen. Pólizas Emitidas'!N46,"")</f>
        <v/>
      </c>
      <c r="O46" s="80" t="str">
        <f>IFERROR('Gen. Prima Directa'!O46/'Gen. Pólizas Emitidas'!O46,"")</f>
        <v/>
      </c>
      <c r="P46" s="80" t="str">
        <f>IFERROR('Gen. Prima Directa'!P46/'Gen. Pólizas Emitidas'!P46,"")</f>
        <v/>
      </c>
      <c r="Q46" s="80">
        <f>IFERROR('Gen. Prima Directa'!Q46/'Gen. Pólizas Emitidas'!Q46,"")</f>
        <v>19.153311477815357</v>
      </c>
      <c r="R46" s="80" t="str">
        <f>IFERROR('Gen. Prima Directa'!R46/'Gen. Pólizas Emitidas'!R46,"")</f>
        <v/>
      </c>
      <c r="S46" s="80" t="str">
        <f>IFERROR('Gen. Prima Directa'!S46/'Gen. Pólizas Emitidas'!S46,"")</f>
        <v/>
      </c>
      <c r="T46" s="80" t="str">
        <f>IFERROR('Gen. Prima Directa'!T46/'Gen. Pólizas Emitidas'!T46,"")</f>
        <v/>
      </c>
      <c r="U46" s="80" t="str">
        <f>IFERROR('Gen. Prima Directa'!U46/'Gen. Pólizas Emitidas'!U46,"")</f>
        <v/>
      </c>
      <c r="V46" s="80" t="str">
        <f>IFERROR('Gen. Prima Directa'!V46/'Gen. Pólizas Emitidas'!V46,"")</f>
        <v/>
      </c>
      <c r="W46" s="80" t="str">
        <f>IFERROR('Gen. Prima Directa'!W46/'Gen. Pólizas Emitidas'!W46,"")</f>
        <v/>
      </c>
      <c r="X46" s="80" t="str">
        <f>IFERROR('Gen. Prima Directa'!X46/'Gen. Pólizas Emitidas'!X46,"")</f>
        <v/>
      </c>
      <c r="Y46" s="80" t="str">
        <f>IFERROR('Gen. Prima Directa'!Y46/'Gen. Pólizas Emitidas'!Y46,"")</f>
        <v/>
      </c>
      <c r="Z46" s="80" t="str">
        <f>IFERROR('Gen. Prima Directa'!Z46/'Gen. Pólizas Emitidas'!Z46,"")</f>
        <v/>
      </c>
      <c r="AA46" s="80" t="str">
        <f>IFERROR('Gen. Prima Directa'!AA46/'Gen. Pólizas Emitidas'!AA46,"")</f>
        <v/>
      </c>
      <c r="AB46" s="80" t="str">
        <f>IFERROR('Gen. Prima Directa'!AB46/'Gen. Pólizas Emitidas'!AB46,"")</f>
        <v/>
      </c>
      <c r="AC46" s="80" t="str">
        <f>IFERROR('Gen. Prima Directa'!AC46/'Gen. Pólizas Emitidas'!AC46,"")</f>
        <v/>
      </c>
      <c r="AD46" s="80" t="str">
        <f>IFERROR('Gen. Prima Directa'!AD46/'Gen. Pólizas Emitidas'!AD46,"")</f>
        <v/>
      </c>
      <c r="AE46" s="80" t="str">
        <f>IFERROR('Gen. Prima Directa'!AE46/'Gen. Pólizas Emitidas'!AE46,"")</f>
        <v/>
      </c>
      <c r="AF46" s="80" t="str">
        <f>IFERROR('Gen. Prima Directa'!AF46/'Gen. Pólizas Emitidas'!AF46,"")</f>
        <v/>
      </c>
      <c r="AG46" s="80">
        <f>IFERROR('Gen. Prima Directa'!AG46/'Gen. Pólizas Emitidas'!AG46,"")</f>
        <v>11.253251751517423</v>
      </c>
      <c r="AH46" s="80" t="str">
        <f>IFERROR('Gen. Prima Directa'!AH46/'Gen. Pólizas Emitidas'!AH46,"")</f>
        <v/>
      </c>
      <c r="AI46" s="80" t="str">
        <f>IFERROR('Gen. Prima Directa'!AI46/'Gen. Pólizas Emitidas'!AI46,"")</f>
        <v/>
      </c>
      <c r="AJ46" s="80" t="str">
        <f>IFERROR('Gen. Prima Directa'!AJ46/'Gen. Pólizas Emitidas'!AJ46,"")</f>
        <v/>
      </c>
      <c r="AK46" s="80" t="str">
        <f>IFERROR('Gen. Prima Directa'!AK46/'Gen. Pólizas Emitidas'!AK46,"")</f>
        <v/>
      </c>
      <c r="AL46" s="80" t="str">
        <f>IFERROR('Gen. Prima Directa'!AL46/'Gen. Pólizas Emitidas'!AL46,"")</f>
        <v/>
      </c>
      <c r="AM46" s="80" t="str">
        <f>IFERROR('Gen. Prima Directa'!AM46/'Gen. Pólizas Emitidas'!AM46,"")</f>
        <v/>
      </c>
      <c r="AN46" s="80" t="str">
        <f>IFERROR('Gen. Prima Directa'!AN46/'Gen. Pólizas Emitidas'!AN46,"")</f>
        <v/>
      </c>
      <c r="AO46" s="80" t="str">
        <f>IFERROR('Gen. Prima Directa'!AO46/'Gen. Pólizas Emitidas'!AO46,"")</f>
        <v/>
      </c>
      <c r="AP46" s="80" t="str">
        <f>IFERROR('Gen. Prima Directa'!AP46/'Gen. Pólizas Emitidas'!AP46,"")</f>
        <v/>
      </c>
      <c r="AQ46" s="80">
        <f>IFERROR('Gen. Prima Directa'!AQ46/'Gen. Pólizas Emitidas'!AQ46,"")</f>
        <v>15.215143566207377</v>
      </c>
      <c r="AR46" s="29"/>
      <c r="AS46" s="80">
        <f>IFERROR('Gen. Prima Directa'!AS46/'Gen. Pólizas Emitidas'!AS46,"")</f>
        <v>11.57913806201462</v>
      </c>
      <c r="AT46" s="60">
        <f t="shared" si="0"/>
        <v>0.31401348569464593</v>
      </c>
    </row>
    <row r="47" spans="2:46" x14ac:dyDescent="0.2">
      <c r="B47" s="62" t="str">
        <f>'Datos Generales'!B284</f>
        <v>36. Seguro de Asistencia</v>
      </c>
      <c r="C47" s="80" t="str">
        <f>IFERROR('Gen. Prima Directa'!C47/'Gen. Pólizas Emitidas'!C47,"")</f>
        <v/>
      </c>
      <c r="D47" s="80" t="str">
        <f>IFERROR('Gen. Prima Directa'!D47/'Gen. Pólizas Emitidas'!D47,"")</f>
        <v/>
      </c>
      <c r="E47" s="80">
        <f>IFERROR('Gen. Prima Directa'!E47/'Gen. Pólizas Emitidas'!E47,"")</f>
        <v>0.1777245973491085</v>
      </c>
      <c r="F47" s="80" t="str">
        <f>IFERROR('Gen. Prima Directa'!F47/'Gen. Pólizas Emitidas'!F47,"")</f>
        <v/>
      </c>
      <c r="G47" s="80" t="str">
        <f>IFERROR('Gen. Prima Directa'!G47/'Gen. Pólizas Emitidas'!G47,"")</f>
        <v/>
      </c>
      <c r="H47" s="80">
        <f>IFERROR('Gen. Prima Directa'!H47/'Gen. Pólizas Emitidas'!H47,"")</f>
        <v>0.69556505143503444</v>
      </c>
      <c r="I47" s="80">
        <f>IFERROR('Gen. Prima Directa'!I47/'Gen. Pólizas Emitidas'!I47,"")</f>
        <v>0.76556866690057501</v>
      </c>
      <c r="J47" s="80" t="str">
        <f>IFERROR('Gen. Prima Directa'!J47/'Gen. Pólizas Emitidas'!J47,"")</f>
        <v/>
      </c>
      <c r="K47" s="80">
        <f>IFERROR('Gen. Prima Directa'!K47/'Gen. Pólizas Emitidas'!K47,"")</f>
        <v>0.55038983954254217</v>
      </c>
      <c r="L47" s="80" t="str">
        <f>IFERROR('Gen. Prima Directa'!L47/'Gen. Pólizas Emitidas'!L47,"")</f>
        <v/>
      </c>
      <c r="M47" s="80" t="str">
        <f>IFERROR('Gen. Prima Directa'!M47/'Gen. Pólizas Emitidas'!M47,"")</f>
        <v/>
      </c>
      <c r="N47" s="80" t="str">
        <f>IFERROR('Gen. Prima Directa'!N47/'Gen. Pólizas Emitidas'!N47,"")</f>
        <v/>
      </c>
      <c r="O47" s="80">
        <f>IFERROR('Gen. Prima Directa'!O47/'Gen. Pólizas Emitidas'!O47,"")</f>
        <v>0.24184271185279255</v>
      </c>
      <c r="P47" s="80" t="str">
        <f>IFERROR('Gen. Prima Directa'!P47/'Gen. Pólizas Emitidas'!P47,"")</f>
        <v/>
      </c>
      <c r="Q47" s="80">
        <f>IFERROR('Gen. Prima Directa'!Q47/'Gen. Pólizas Emitidas'!Q47,"")</f>
        <v>0.99693978158445651</v>
      </c>
      <c r="R47" s="80" t="str">
        <f>IFERROR('Gen. Prima Directa'!R47/'Gen. Pólizas Emitidas'!R47,"")</f>
        <v/>
      </c>
      <c r="S47" s="80">
        <f>IFERROR('Gen. Prima Directa'!S47/'Gen. Pólizas Emitidas'!S47,"")</f>
        <v>128.1747285883396</v>
      </c>
      <c r="T47" s="80" t="str">
        <f>IFERROR('Gen. Prima Directa'!T47/'Gen. Pólizas Emitidas'!T47,"")</f>
        <v/>
      </c>
      <c r="U47" s="80">
        <f>IFERROR('Gen. Prima Directa'!U47/'Gen. Pólizas Emitidas'!U47,"")</f>
        <v>0.68377127607418253</v>
      </c>
      <c r="V47" s="80" t="str">
        <f>IFERROR('Gen. Prima Directa'!V47/'Gen. Pólizas Emitidas'!V47,"")</f>
        <v/>
      </c>
      <c r="W47" s="80">
        <f>IFERROR('Gen. Prima Directa'!W47/'Gen. Pólizas Emitidas'!W47,"")</f>
        <v>9.3476030668664833E-2</v>
      </c>
      <c r="X47" s="80" t="str">
        <f>IFERROR('Gen. Prima Directa'!X47/'Gen. Pólizas Emitidas'!X47,"")</f>
        <v/>
      </c>
      <c r="Y47" s="80">
        <f>IFERROR('Gen. Prima Directa'!Y47/'Gen. Pólizas Emitidas'!Y47,"")</f>
        <v>0.61350056030948841</v>
      </c>
      <c r="Z47" s="80">
        <f>IFERROR('Gen. Prima Directa'!Z47/'Gen. Pólizas Emitidas'!Z47,"")</f>
        <v>1.2238000014105173</v>
      </c>
      <c r="AA47" s="80">
        <f>IFERROR('Gen. Prima Directa'!AA47/'Gen. Pólizas Emitidas'!AA47,"")</f>
        <v>0.26417357152945392</v>
      </c>
      <c r="AB47" s="80" t="str">
        <f>IFERROR('Gen. Prima Directa'!AB47/'Gen. Pólizas Emitidas'!AB47,"")</f>
        <v/>
      </c>
      <c r="AC47" s="80" t="str">
        <f>IFERROR('Gen. Prima Directa'!AC47/'Gen. Pólizas Emitidas'!AC47,"")</f>
        <v/>
      </c>
      <c r="AD47" s="80">
        <f>IFERROR('Gen. Prima Directa'!AD47/'Gen. Pólizas Emitidas'!AD47,"")</f>
        <v>108.08218778548195</v>
      </c>
      <c r="AE47" s="80" t="str">
        <f>IFERROR('Gen. Prima Directa'!AE47/'Gen. Pólizas Emitidas'!AE47,"")</f>
        <v/>
      </c>
      <c r="AF47" s="80" t="str">
        <f>IFERROR('Gen. Prima Directa'!AF47/'Gen. Pólizas Emitidas'!AF47,"")</f>
        <v/>
      </c>
      <c r="AG47" s="80">
        <f>IFERROR('Gen. Prima Directa'!AG47/'Gen. Pólizas Emitidas'!AG47,"")</f>
        <v>3.8019301061333652</v>
      </c>
      <c r="AH47" s="80">
        <f>IFERROR('Gen. Prima Directa'!AH47/'Gen. Pólizas Emitidas'!AH47,"")</f>
        <v>26.165198775156263</v>
      </c>
      <c r="AI47" s="80">
        <f>IFERROR('Gen. Prima Directa'!AI47/'Gen. Pólizas Emitidas'!AI47,"")</f>
        <v>0.39475704324609362</v>
      </c>
      <c r="AJ47" s="80" t="str">
        <f>IFERROR('Gen. Prima Directa'!AJ47/'Gen. Pólizas Emitidas'!AJ47,"")</f>
        <v/>
      </c>
      <c r="AK47" s="80" t="str">
        <f>IFERROR('Gen. Prima Directa'!AK47/'Gen. Pólizas Emitidas'!AK47,"")</f>
        <v/>
      </c>
      <c r="AL47" s="80" t="str">
        <f>IFERROR('Gen. Prima Directa'!AL47/'Gen. Pólizas Emitidas'!AL47,"")</f>
        <v/>
      </c>
      <c r="AM47" s="80" t="str">
        <f>IFERROR('Gen. Prima Directa'!AM47/'Gen. Pólizas Emitidas'!AM47,"")</f>
        <v/>
      </c>
      <c r="AN47" s="80" t="str">
        <f>IFERROR('Gen. Prima Directa'!AN47/'Gen. Pólizas Emitidas'!AN47,"")</f>
        <v/>
      </c>
      <c r="AO47" s="80" t="str">
        <f>IFERROR('Gen. Prima Directa'!AO47/'Gen. Pólizas Emitidas'!AO47,"")</f>
        <v/>
      </c>
      <c r="AP47" s="80" t="str">
        <f>IFERROR('Gen. Prima Directa'!AP47/'Gen. Pólizas Emitidas'!AP47,"")</f>
        <v/>
      </c>
      <c r="AQ47" s="80">
        <f>IFERROR('Gen. Prima Directa'!AQ47/'Gen. Pólizas Emitidas'!AQ47,"")</f>
        <v>0.63322105755287739</v>
      </c>
      <c r="AR47" s="29"/>
      <c r="AS47" s="80">
        <f>IFERROR('Gen. Prima Directa'!AS47/'Gen. Pólizas Emitidas'!AS47,"")</f>
        <v>0.63692904217399815</v>
      </c>
      <c r="AT47" s="60">
        <f t="shared" si="0"/>
        <v>-5.8216604607390643E-3</v>
      </c>
    </row>
    <row r="48" spans="2:46" x14ac:dyDescent="0.2">
      <c r="B48" s="62" t="str">
        <f>'Datos Generales'!B285</f>
        <v>50. Otros Seguros</v>
      </c>
      <c r="C48" s="80" t="str">
        <f>IFERROR('Gen. Prima Directa'!C48/'Gen. Pólizas Emitidas'!C48,"")</f>
        <v/>
      </c>
      <c r="D48" s="80" t="str">
        <f>IFERROR('Gen. Prima Directa'!D48/'Gen. Pólizas Emitidas'!D48,"")</f>
        <v/>
      </c>
      <c r="E48" s="80">
        <f>IFERROR('Gen. Prima Directa'!E48/'Gen. Pólizas Emitidas'!E48,"")</f>
        <v>1.0398724156673393</v>
      </c>
      <c r="F48" s="80" t="str">
        <f>IFERROR('Gen. Prima Directa'!F48/'Gen. Pólizas Emitidas'!F48,"")</f>
        <v/>
      </c>
      <c r="G48" s="80" t="str">
        <f>IFERROR('Gen. Prima Directa'!G48/'Gen. Pólizas Emitidas'!G48,"")</f>
        <v/>
      </c>
      <c r="H48" s="80">
        <f>IFERROR('Gen. Prima Directa'!H48/'Gen. Pólizas Emitidas'!H48,"")</f>
        <v>0.2744094303371768</v>
      </c>
      <c r="I48" s="80">
        <f>IFERROR('Gen. Prima Directa'!I48/'Gen. Pólizas Emitidas'!I48,"")</f>
        <v>-20.020504245446279</v>
      </c>
      <c r="J48" s="80" t="str">
        <f>IFERROR('Gen. Prima Directa'!J48/'Gen. Pólizas Emitidas'!J48,"")</f>
        <v/>
      </c>
      <c r="K48" s="80">
        <f>IFERROR('Gen. Prima Directa'!K48/'Gen. Pólizas Emitidas'!K48,"")</f>
        <v>0.87817313347346893</v>
      </c>
      <c r="L48" s="80" t="str">
        <f>IFERROR('Gen. Prima Directa'!L48/'Gen. Pólizas Emitidas'!L48,"")</f>
        <v/>
      </c>
      <c r="M48" s="80" t="str">
        <f>IFERROR('Gen. Prima Directa'!M48/'Gen. Pólizas Emitidas'!M48,"")</f>
        <v/>
      </c>
      <c r="N48" s="80">
        <f>IFERROR('Gen. Prima Directa'!N48/'Gen. Pólizas Emitidas'!N48,"")</f>
        <v>712.4344280920094</v>
      </c>
      <c r="O48" s="80">
        <f>IFERROR('Gen. Prima Directa'!O48/'Gen. Pólizas Emitidas'!O48,"")</f>
        <v>0.25541050799507153</v>
      </c>
      <c r="P48" s="80" t="str">
        <f>IFERROR('Gen. Prima Directa'!P48/'Gen. Pólizas Emitidas'!P48,"")</f>
        <v/>
      </c>
      <c r="Q48" s="80">
        <f>IFERROR('Gen. Prima Directa'!Q48/'Gen. Pólizas Emitidas'!Q48,"")</f>
        <v>77.930737255674259</v>
      </c>
      <c r="R48" s="80">
        <f>IFERROR('Gen. Prima Directa'!R48/'Gen. Pólizas Emitidas'!R48,"")</f>
        <v>1188.7488828795056</v>
      </c>
      <c r="S48" s="80">
        <f>IFERROR('Gen. Prima Directa'!S48/'Gen. Pólizas Emitidas'!S48,"")</f>
        <v>47.775762686323411</v>
      </c>
      <c r="T48" s="80" t="str">
        <f>IFERROR('Gen. Prima Directa'!T48/'Gen. Pólizas Emitidas'!T48,"")</f>
        <v/>
      </c>
      <c r="U48" s="80">
        <f>IFERROR('Gen. Prima Directa'!U48/'Gen. Pólizas Emitidas'!U48,"")</f>
        <v>-29.716170597694763</v>
      </c>
      <c r="V48" s="80" t="str">
        <f>IFERROR('Gen. Prima Directa'!V48/'Gen. Pólizas Emitidas'!V48,"")</f>
        <v/>
      </c>
      <c r="W48" s="80">
        <f>IFERROR('Gen. Prima Directa'!W48/'Gen. Pólizas Emitidas'!W48,"")</f>
        <v>1791.8333571504288</v>
      </c>
      <c r="X48" s="80" t="str">
        <f>IFERROR('Gen. Prima Directa'!X48/'Gen. Pólizas Emitidas'!X48,"")</f>
        <v/>
      </c>
      <c r="Y48" s="80">
        <f>IFERROR('Gen. Prima Directa'!Y48/'Gen. Pólizas Emitidas'!Y48,"")</f>
        <v>26.923156738426599</v>
      </c>
      <c r="Z48" s="80">
        <f>IFERROR('Gen. Prima Directa'!Z48/'Gen. Pólizas Emitidas'!Z48,"")</f>
        <v>0.59959645882583879</v>
      </c>
      <c r="AA48" s="80">
        <f>IFERROR('Gen. Prima Directa'!AA48/'Gen. Pólizas Emitidas'!AA48,"")</f>
        <v>300.23708299129407</v>
      </c>
      <c r="AB48" s="80" t="str">
        <f>IFERROR('Gen. Prima Directa'!AB48/'Gen. Pólizas Emitidas'!AB48,"")</f>
        <v/>
      </c>
      <c r="AC48" s="80" t="str">
        <f>IFERROR('Gen. Prima Directa'!AC48/'Gen. Pólizas Emitidas'!AC48,"")</f>
        <v/>
      </c>
      <c r="AD48" s="80">
        <f>IFERROR('Gen. Prima Directa'!AD48/'Gen. Pólizas Emitidas'!AD48,"")</f>
        <v>501.38614572533174</v>
      </c>
      <c r="AE48" s="80" t="str">
        <f>IFERROR('Gen. Prima Directa'!AE48/'Gen. Pólizas Emitidas'!AE48,"")</f>
        <v/>
      </c>
      <c r="AF48" s="80" t="str">
        <f>IFERROR('Gen. Prima Directa'!AF48/'Gen. Pólizas Emitidas'!AF48,"")</f>
        <v/>
      </c>
      <c r="AG48" s="80">
        <f>IFERROR('Gen. Prima Directa'!AG48/'Gen. Pólizas Emitidas'!AG48,"")</f>
        <v>26.091587189815126</v>
      </c>
      <c r="AH48" s="80">
        <f>IFERROR('Gen. Prima Directa'!AH48/'Gen. Pólizas Emitidas'!AH48,"")</f>
        <v>1343.0790579412599</v>
      </c>
      <c r="AI48" s="80">
        <f>IFERROR('Gen. Prima Directa'!AI48/'Gen. Pólizas Emitidas'!AI48,"")</f>
        <v>1.0284378344556104</v>
      </c>
      <c r="AJ48" s="80">
        <f>IFERROR('Gen. Prima Directa'!AJ48/'Gen. Pólizas Emitidas'!AJ48,"")</f>
        <v>0.86546611419467767</v>
      </c>
      <c r="AK48" s="80" t="str">
        <f>IFERROR('Gen. Prima Directa'!AK48/'Gen. Pólizas Emitidas'!AK48,"")</f>
        <v/>
      </c>
      <c r="AL48" s="80" t="str">
        <f>IFERROR('Gen. Prima Directa'!AL48/'Gen. Pólizas Emitidas'!AL48,"")</f>
        <v/>
      </c>
      <c r="AM48" s="80" t="str">
        <f>IFERROR('Gen. Prima Directa'!AM48/'Gen. Pólizas Emitidas'!AM48,"")</f>
        <v/>
      </c>
      <c r="AN48" s="80" t="str">
        <f>IFERROR('Gen. Prima Directa'!AN48/'Gen. Pólizas Emitidas'!AN48,"")</f>
        <v/>
      </c>
      <c r="AO48" s="80" t="str">
        <f>IFERROR('Gen. Prima Directa'!AO48/'Gen. Pólizas Emitidas'!AO48,"")</f>
        <v/>
      </c>
      <c r="AP48" s="80" t="str">
        <f>IFERROR('Gen. Prima Directa'!AP48/'Gen. Pólizas Emitidas'!AP48,"")</f>
        <v/>
      </c>
      <c r="AQ48" s="80">
        <f>IFERROR('Gen. Prima Directa'!AQ48/'Gen. Pólizas Emitidas'!AQ48,"")</f>
        <v>1.7409383872759945</v>
      </c>
      <c r="AR48" s="29"/>
      <c r="AS48" s="80">
        <f>IFERROR('Gen. Prima Directa'!AS48/'Gen. Pólizas Emitidas'!AS48,"")</f>
        <v>3.0161729238743114</v>
      </c>
      <c r="AT48" s="60">
        <f t="shared" si="0"/>
        <v>-0.42279888082817951</v>
      </c>
    </row>
    <row r="49" spans="2:46" x14ac:dyDescent="0.2">
      <c r="B49" s="65" t="s">
        <v>284</v>
      </c>
      <c r="C49" s="81" t="str">
        <f>IFERROR('Gen. Prima Directa'!C49/'Gen. Pólizas Emitidas'!C49,"")</f>
        <v/>
      </c>
      <c r="D49" s="81">
        <f>IFERROR('Gen. Prima Directa'!D49/'Gen. Pólizas Emitidas'!D49,"")</f>
        <v>61.585948046557377</v>
      </c>
      <c r="E49" s="81">
        <f>IFERROR('Gen. Prima Directa'!E49/'Gen. Pólizas Emitidas'!E49,"")</f>
        <v>1.7273366418814922</v>
      </c>
      <c r="F49" s="81">
        <f>IFERROR('Gen. Prima Directa'!F49/'Gen. Pólizas Emitidas'!F49,"")</f>
        <v>4.524690788992908</v>
      </c>
      <c r="G49" s="81">
        <f>IFERROR('Gen. Prima Directa'!G49/'Gen. Pólizas Emitidas'!G49,"")</f>
        <v>34.884872044381794</v>
      </c>
      <c r="H49" s="81">
        <f>IFERROR('Gen. Prima Directa'!H49/'Gen. Pólizas Emitidas'!H49,"")</f>
        <v>3.9147820869997161</v>
      </c>
      <c r="I49" s="81">
        <f>IFERROR('Gen. Prima Directa'!I49/'Gen. Pólizas Emitidas'!I49,"")</f>
        <v>18.757325092177702</v>
      </c>
      <c r="J49" s="81">
        <f>IFERROR('Gen. Prima Directa'!J49/'Gen. Pólizas Emitidas'!J49,"")</f>
        <v>11733.509056202856</v>
      </c>
      <c r="K49" s="81">
        <f>IFERROR('Gen. Prima Directa'!K49/'Gen. Pólizas Emitidas'!K49,"")</f>
        <v>1.3849091266819413</v>
      </c>
      <c r="L49" s="81" t="str">
        <f>IFERROR('Gen. Prima Directa'!L49/'Gen. Pólizas Emitidas'!L49,"")</f>
        <v/>
      </c>
      <c r="M49" s="81">
        <f>IFERROR('Gen. Prima Directa'!M49/'Gen. Pólizas Emitidas'!M49,"")</f>
        <v>87.397323087616243</v>
      </c>
      <c r="N49" s="81">
        <f>IFERROR('Gen. Prima Directa'!N49/'Gen. Pólizas Emitidas'!N49,"")</f>
        <v>156.84056021165762</v>
      </c>
      <c r="O49" s="81">
        <f>IFERROR('Gen. Prima Directa'!O49/'Gen. Pólizas Emitidas'!O49,"")</f>
        <v>7.1579532694192309</v>
      </c>
      <c r="P49" s="81">
        <f>IFERROR('Gen. Prima Directa'!P49/'Gen. Pólizas Emitidas'!P49,"")</f>
        <v>5.8243930098240551</v>
      </c>
      <c r="Q49" s="81">
        <f>IFERROR('Gen. Prima Directa'!Q49/'Gen. Pólizas Emitidas'!Q49,"")</f>
        <v>1.8922627886365975</v>
      </c>
      <c r="R49" s="81">
        <f>IFERROR('Gen. Prima Directa'!R49/'Gen. Pólizas Emitidas'!R49,"")</f>
        <v>229.05435218578</v>
      </c>
      <c r="S49" s="81">
        <f>IFERROR('Gen. Prima Directa'!S49/'Gen. Pólizas Emitidas'!S49,"")</f>
        <v>30.287592412713785</v>
      </c>
      <c r="T49" s="81" t="str">
        <f>IFERROR('Gen. Prima Directa'!T49/'Gen. Pólizas Emitidas'!T49,"")</f>
        <v/>
      </c>
      <c r="U49" s="81">
        <f>IFERROR('Gen. Prima Directa'!U49/'Gen. Pólizas Emitidas'!U49,"")</f>
        <v>10.045801807108584</v>
      </c>
      <c r="V49" s="81">
        <f>IFERROR('Gen. Prima Directa'!V49/'Gen. Pólizas Emitidas'!V49,"")</f>
        <v>6.4617282489775212</v>
      </c>
      <c r="W49" s="81">
        <f>IFERROR('Gen. Prima Directa'!W49/'Gen. Pólizas Emitidas'!W49,"")</f>
        <v>100.61147181940805</v>
      </c>
      <c r="X49" s="81">
        <f>IFERROR('Gen. Prima Directa'!X49/'Gen. Pólizas Emitidas'!X49,"")</f>
        <v>113.97503007240431</v>
      </c>
      <c r="Y49" s="81">
        <f>IFERROR('Gen. Prima Directa'!Y49/'Gen. Pólizas Emitidas'!Y49,"")</f>
        <v>6.8085682426044221</v>
      </c>
      <c r="Z49" s="81">
        <f>IFERROR('Gen. Prima Directa'!Z49/'Gen. Pólizas Emitidas'!Z49,"")</f>
        <v>5.763896960069629</v>
      </c>
      <c r="AA49" s="81">
        <f>IFERROR('Gen. Prima Directa'!AA49/'Gen. Pólizas Emitidas'!AA49,"")</f>
        <v>5.2320406623149616</v>
      </c>
      <c r="AB49" s="81" t="str">
        <f>IFERROR('Gen. Prima Directa'!AB49/'Gen. Pólizas Emitidas'!AB49,"")</f>
        <v/>
      </c>
      <c r="AC49" s="81">
        <f>IFERROR('Gen. Prima Directa'!AC49/'Gen. Pólizas Emitidas'!AC49,"")</f>
        <v>1178.5700013181618</v>
      </c>
      <c r="AD49" s="81">
        <f>IFERROR('Gen. Prima Directa'!AD49/'Gen. Pólizas Emitidas'!AD49,"")</f>
        <v>363.62715959925976</v>
      </c>
      <c r="AE49" s="81">
        <f>IFERROR('Gen. Prima Directa'!AE49/'Gen. Pólizas Emitidas'!AE49,"")</f>
        <v>1842.19333567129</v>
      </c>
      <c r="AF49" s="81">
        <f>IFERROR('Gen. Prima Directa'!AF49/'Gen. Pólizas Emitidas'!AF49,"")</f>
        <v>34.505410686726606</v>
      </c>
      <c r="AG49" s="81">
        <f>IFERROR('Gen. Prima Directa'!AG49/'Gen. Pólizas Emitidas'!AG49,"")</f>
        <v>2.7307458501961421</v>
      </c>
      <c r="AH49" s="81">
        <f>IFERROR('Gen. Prima Directa'!AH49/'Gen. Pólizas Emitidas'!AH49,"")</f>
        <v>184.00041275145486</v>
      </c>
      <c r="AI49" s="81">
        <f>IFERROR('Gen. Prima Directa'!AI49/'Gen. Pólizas Emitidas'!AI49,"")</f>
        <v>0.75171526675392464</v>
      </c>
      <c r="AJ49" s="81">
        <f>IFERROR('Gen. Prima Directa'!AJ49/'Gen. Pólizas Emitidas'!AJ49,"")</f>
        <v>2.7099042678161651</v>
      </c>
      <c r="AK49" s="81" t="str">
        <f>IFERROR('Gen. Prima Directa'!AK49/'Gen. Pólizas Emitidas'!AK49,"")</f>
        <v/>
      </c>
      <c r="AL49" s="81" t="str">
        <f>IFERROR('Gen. Prima Directa'!AL49/'Gen. Pólizas Emitidas'!AL49,"")</f>
        <v/>
      </c>
      <c r="AM49" s="81" t="str">
        <f>IFERROR('Gen. Prima Directa'!AM49/'Gen. Pólizas Emitidas'!AM49,"")</f>
        <v/>
      </c>
      <c r="AN49" s="81" t="str">
        <f>IFERROR('Gen. Prima Directa'!AN49/'Gen. Pólizas Emitidas'!AN49,"")</f>
        <v/>
      </c>
      <c r="AO49" s="81" t="str">
        <f>IFERROR('Gen. Prima Directa'!AO49/'Gen. Pólizas Emitidas'!AO49,"")</f>
        <v/>
      </c>
      <c r="AP49" s="81" t="str">
        <f>IFERROR('Gen. Prima Directa'!AP49/'Gen. Pólizas Emitidas'!AP49,"")</f>
        <v/>
      </c>
      <c r="AQ49" s="81">
        <f>IFERROR('Gen. Prima Directa'!AQ49/'Gen. Pólizas Emitidas'!AQ49,"")</f>
        <v>3.7922814896361494</v>
      </c>
      <c r="AR49" s="29"/>
      <c r="AS49" s="81">
        <f>IFERROR('Gen. Prima Directa'!AS49/'Gen. Pólizas Emitidas'!AS49,"")</f>
        <v>4.3286634589867337</v>
      </c>
      <c r="AT49" s="73">
        <f t="shared" si="0"/>
        <v>-0.12391399202841746</v>
      </c>
    </row>
    <row r="50" spans="2:46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74"/>
    </row>
    <row r="51" spans="2:46" x14ac:dyDescent="0.2">
      <c r="B51" s="69" t="str">
        <f>'Gen. Prima Directa'!B58</f>
        <v>A. Incendio y Adicionales</v>
      </c>
      <c r="C51" s="79" t="str">
        <f>IFERROR(SUM('Gen. Prima Directa'!C12:C18)/SUM('Gen. Pólizas Emitidas'!C12:C18),"")</f>
        <v/>
      </c>
      <c r="D51" s="79" t="str">
        <f>IFERROR(SUM('Gen. Prima Directa'!D12:D18)/SUM('Gen. Pólizas Emitidas'!D12:D18),"")</f>
        <v/>
      </c>
      <c r="E51" s="79">
        <f>IFERROR(SUM('Gen. Prima Directa'!E12:E18)/SUM('Gen. Pólizas Emitidas'!E12:E18),"")</f>
        <v>5.75348841765733</v>
      </c>
      <c r="F51" s="79">
        <f>IFERROR(SUM('Gen. Prima Directa'!F12:F18)/SUM('Gen. Pólizas Emitidas'!F12:F18),"")</f>
        <v>7.1292581376144968</v>
      </c>
      <c r="G51" s="79" t="str">
        <f>IFERROR(SUM('Gen. Prima Directa'!G12:G18)/SUM('Gen. Pólizas Emitidas'!G12:G18),"")</f>
        <v/>
      </c>
      <c r="H51" s="79">
        <f>IFERROR(SUM('Gen. Prima Directa'!H12:H18)/SUM('Gen. Pólizas Emitidas'!H12:H18),"")</f>
        <v>2.8523023700681085</v>
      </c>
      <c r="I51" s="79">
        <f>IFERROR(SUM('Gen. Prima Directa'!I12:I18)/SUM('Gen. Pólizas Emitidas'!I12:I18),"")</f>
        <v>12.186537782364773</v>
      </c>
      <c r="J51" s="79" t="str">
        <f>IFERROR(SUM('Gen. Prima Directa'!J12:J18)/SUM('Gen. Pólizas Emitidas'!J12:J18),"")</f>
        <v/>
      </c>
      <c r="K51" s="79">
        <f>IFERROR(SUM('Gen. Prima Directa'!K12:K18)/SUM('Gen. Pólizas Emitidas'!K12:K18),"")</f>
        <v>0.93998393314773521</v>
      </c>
      <c r="L51" s="79" t="str">
        <f>IFERROR(SUM('Gen. Prima Directa'!L12:L18)/SUM('Gen. Pólizas Emitidas'!L12:L18),"")</f>
        <v/>
      </c>
      <c r="M51" s="79" t="str">
        <f>IFERROR(SUM('Gen. Prima Directa'!M12:M18)/SUM('Gen. Pólizas Emitidas'!M12:M18),"")</f>
        <v/>
      </c>
      <c r="N51" s="79">
        <f>IFERROR(SUM('Gen. Prima Directa'!N12:N18)/SUM('Gen. Pólizas Emitidas'!N12:N18),"")</f>
        <v>206.69162441945272</v>
      </c>
      <c r="O51" s="79">
        <f>IFERROR(SUM('Gen. Prima Directa'!O12:O18)/SUM('Gen. Pólizas Emitidas'!O12:O18),"")</f>
        <v>23.130508062243223</v>
      </c>
      <c r="P51" s="79" t="str">
        <f>IFERROR(SUM('Gen. Prima Directa'!P12:P18)/SUM('Gen. Pólizas Emitidas'!P12:P18),"")</f>
        <v/>
      </c>
      <c r="Q51" s="79">
        <f>IFERROR(SUM('Gen. Prima Directa'!Q12:Q18)/SUM('Gen. Pólizas Emitidas'!Q12:Q18),"")</f>
        <v>11.247872099571318</v>
      </c>
      <c r="R51" s="79">
        <f>IFERROR(SUM('Gen. Prima Directa'!R12:R18)/SUM('Gen. Pólizas Emitidas'!R12:R18),"")</f>
        <v>42.91012766329974</v>
      </c>
      <c r="S51" s="79">
        <f>IFERROR(SUM('Gen. Prima Directa'!S12:S18)/SUM('Gen. Pólizas Emitidas'!S12:S18),"")</f>
        <v>110.08263723815189</v>
      </c>
      <c r="T51" s="79" t="str">
        <f>IFERROR(SUM('Gen. Prima Directa'!T12:T18)/SUM('Gen. Pólizas Emitidas'!T12:T18),"")</f>
        <v/>
      </c>
      <c r="U51" s="79">
        <f>IFERROR(SUM('Gen. Prima Directa'!U12:U18)/SUM('Gen. Pólizas Emitidas'!U12:U18),"")</f>
        <v>30.409737985989871</v>
      </c>
      <c r="V51" s="79">
        <f>IFERROR(SUM('Gen. Prima Directa'!V12:V18)/SUM('Gen. Pólizas Emitidas'!V12:V18),"")</f>
        <v>5.5394728997627523</v>
      </c>
      <c r="W51" s="79">
        <f>IFERROR(SUM('Gen. Prima Directa'!W12:W18)/SUM('Gen. Pólizas Emitidas'!W12:W18),"")</f>
        <v>44.542145793386567</v>
      </c>
      <c r="X51" s="79" t="str">
        <f>IFERROR(SUM('Gen. Prima Directa'!X12:X18)/SUM('Gen. Pólizas Emitidas'!X12:X18),"")</f>
        <v/>
      </c>
      <c r="Y51" s="79">
        <f>IFERROR(SUM('Gen. Prima Directa'!Y12:Y18)/SUM('Gen. Pólizas Emitidas'!Y12:Y18),"")</f>
        <v>8.6620496288708289</v>
      </c>
      <c r="Z51" s="79">
        <f>IFERROR(SUM('Gen. Prima Directa'!Z12:Z18)/SUM('Gen. Pólizas Emitidas'!Z12:Z18),"")</f>
        <v>10.514917685062132</v>
      </c>
      <c r="AA51" s="79">
        <f>IFERROR(SUM('Gen. Prima Directa'!AA12:AA18)/SUM('Gen. Pólizas Emitidas'!AA12:AA18),"")</f>
        <v>7.2289934319171598</v>
      </c>
      <c r="AB51" s="79" t="str">
        <f>IFERROR(SUM('Gen. Prima Directa'!AB12:AB18)/SUM('Gen. Pólizas Emitidas'!AB12:AB18),"")</f>
        <v/>
      </c>
      <c r="AC51" s="79" t="str">
        <f>IFERROR(SUM('Gen. Prima Directa'!AC12:AC18)/SUM('Gen. Pólizas Emitidas'!AC12:AC18),"")</f>
        <v/>
      </c>
      <c r="AD51" s="79">
        <f>IFERROR(SUM('Gen. Prima Directa'!AD12:AD18)/SUM('Gen. Pólizas Emitidas'!AD12:AD18),"")</f>
        <v>1383.4877606943303</v>
      </c>
      <c r="AE51" s="79">
        <f>IFERROR(SUM('Gen. Prima Directa'!AE12:AE18)/SUM('Gen. Pólizas Emitidas'!AE12:AE18),"")</f>
        <v>2003.8502560593045</v>
      </c>
      <c r="AF51" s="79" t="str">
        <f>IFERROR(SUM('Gen. Prima Directa'!AF12:AF18)/SUM('Gen. Pólizas Emitidas'!AF12:AF18),"")</f>
        <v/>
      </c>
      <c r="AG51" s="79">
        <f>IFERROR(SUM('Gen. Prima Directa'!AG12:AG18)/SUM('Gen. Pólizas Emitidas'!AG12:AG18),"")</f>
        <v>24.788312791883886</v>
      </c>
      <c r="AH51" s="79">
        <f>IFERROR(SUM('Gen. Prima Directa'!AH12:AH18)/SUM('Gen. Pólizas Emitidas'!AH12:AH18),"")</f>
        <v>137.45270069729472</v>
      </c>
      <c r="AI51" s="79">
        <f>IFERROR(SUM('Gen. Prima Directa'!AI12:AI18)/SUM('Gen. Pólizas Emitidas'!AI12:AI18),"")</f>
        <v>6.9218957136773813</v>
      </c>
      <c r="AJ51" s="79">
        <f>IFERROR(SUM('Gen. Prima Directa'!AJ12:AJ18)/SUM('Gen. Pólizas Emitidas'!AJ12:AJ18),"")</f>
        <v>3.9477978675189571</v>
      </c>
      <c r="AK51" s="79" t="str">
        <f>IFERROR(SUM('Gen. Prima Directa'!AK12:AK18)/SUM('Gen. Pólizas Emitidas'!AK12:AK18),"")</f>
        <v/>
      </c>
      <c r="AL51" s="79" t="str">
        <f>IFERROR(SUM('Gen. Prima Directa'!AL12:AL18)/SUM('Gen. Pólizas Emitidas'!AL12:AL18),"")</f>
        <v/>
      </c>
      <c r="AM51" s="79" t="str">
        <f>IFERROR(SUM('Gen. Prima Directa'!AM12:AM18)/SUM('Gen. Pólizas Emitidas'!AM12:AM18),"")</f>
        <v/>
      </c>
      <c r="AN51" s="79" t="str">
        <f>IFERROR(SUM('Gen. Prima Directa'!AN12:AN18)/SUM('Gen. Pólizas Emitidas'!AN12:AN18),"")</f>
        <v/>
      </c>
      <c r="AO51" s="79" t="str">
        <f>IFERROR(SUM('Gen. Prima Directa'!AO12:AO18)/SUM('Gen. Pólizas Emitidas'!AO12:AO18),"")</f>
        <v/>
      </c>
      <c r="AP51" s="79" t="str">
        <f>IFERROR(SUM('Gen. Prima Directa'!AP12:AP18)/SUM('Gen. Pólizas Emitidas'!AP12:AP18),"")</f>
        <v/>
      </c>
      <c r="AQ51" s="79">
        <f>IFERROR(SUM('Gen. Prima Directa'!AQ12:AQ18)/SUM('Gen. Pólizas Emitidas'!AQ12:AQ18),"")</f>
        <v>14.209573626710354</v>
      </c>
      <c r="AR51" s="94"/>
      <c r="AS51" s="79">
        <f>IFERROR(SUM('Gen. Prima Directa'!AS12:AS18)/SUM('Gen. Pólizas Emitidas'!AS12:AS18),"")</f>
        <v>14.824394354731034</v>
      </c>
      <c r="AT51" s="60">
        <f t="shared" si="0"/>
        <v>-4.1473581537883719E-2</v>
      </c>
    </row>
    <row r="52" spans="2:46" x14ac:dyDescent="0.2">
      <c r="B52" s="69" t="str">
        <f>'Gen. Prima Directa'!B59</f>
        <v>B. Incendio sin Terremoto</v>
      </c>
      <c r="C52" s="79" t="str">
        <f>IFERROR(SUM('Gen. Prima Directa'!C12:C14,'Gen. Prima Directa'!C17:C18)/SUM('Gen. Pólizas Emitidas'!C12:C14,'Gen. Pólizas Emitidas'!C17:C18),"")</f>
        <v/>
      </c>
      <c r="D52" s="79" t="str">
        <f>IFERROR(SUM('Gen. Prima Directa'!D12:D14,'Gen. Prima Directa'!D17:D18)/SUM('Gen. Pólizas Emitidas'!D12:D14,'Gen. Pólizas Emitidas'!D17:D18),"")</f>
        <v/>
      </c>
      <c r="E52" s="79">
        <f>IFERROR(SUM('Gen. Prima Directa'!E12:E14,'Gen. Prima Directa'!E17:E18)/SUM('Gen. Pólizas Emitidas'!E12:E14,'Gen. Pólizas Emitidas'!E17:E18),"")</f>
        <v>2.9654532043999202</v>
      </c>
      <c r="F52" s="79">
        <f>IFERROR(SUM('Gen. Prima Directa'!F12:F14,'Gen. Prima Directa'!F17:F18)/SUM('Gen. Pólizas Emitidas'!F12:F14,'Gen. Pólizas Emitidas'!F17:F18),"")</f>
        <v>4.5740116239154451</v>
      </c>
      <c r="G52" s="79" t="str">
        <f>IFERROR(SUM('Gen. Prima Directa'!G12:G14,'Gen. Prima Directa'!G17:G18)/SUM('Gen. Pólizas Emitidas'!G12:G14,'Gen. Pólizas Emitidas'!G17:G18),"")</f>
        <v/>
      </c>
      <c r="H52" s="79">
        <f>IFERROR(SUM('Gen. Prima Directa'!H12:H14,'Gen. Prima Directa'!H17:H18)/SUM('Gen. Pólizas Emitidas'!H12:H14,'Gen. Pólizas Emitidas'!H17:H18),"")</f>
        <v>1.7871071918086583</v>
      </c>
      <c r="I52" s="79">
        <f>IFERROR(SUM('Gen. Prima Directa'!I12:I14,'Gen. Prima Directa'!I17:I18)/SUM('Gen. Pólizas Emitidas'!I12:I14,'Gen. Pólizas Emitidas'!I17:I18),"")</f>
        <v>7.7971435478220847</v>
      </c>
      <c r="J52" s="79" t="str">
        <f>IFERROR(SUM('Gen. Prima Directa'!J12:J14,'Gen. Prima Directa'!J17:J18)/SUM('Gen. Pólizas Emitidas'!J12:J14,'Gen. Pólizas Emitidas'!J17:J18),"")</f>
        <v/>
      </c>
      <c r="K52" s="79">
        <f>IFERROR(SUM('Gen. Prima Directa'!K12:K14,'Gen. Prima Directa'!K17:K18)/SUM('Gen. Pólizas Emitidas'!K12:K14,'Gen. Pólizas Emitidas'!K17:K18),"")</f>
        <v>0.51203901329360568</v>
      </c>
      <c r="L52" s="79" t="str">
        <f>IFERROR(SUM('Gen. Prima Directa'!L12:L14,'Gen. Prima Directa'!L17:L18)/SUM('Gen. Pólizas Emitidas'!L12:L14,'Gen. Pólizas Emitidas'!L17:L18),"")</f>
        <v/>
      </c>
      <c r="M52" s="79" t="str">
        <f>IFERROR(SUM('Gen. Prima Directa'!M12:M14,'Gen. Prima Directa'!M17:M18)/SUM('Gen. Pólizas Emitidas'!M12:M14,'Gen. Pólizas Emitidas'!M17:M18),"")</f>
        <v/>
      </c>
      <c r="N52" s="79">
        <f>IFERROR(SUM('Gen. Prima Directa'!N12:N14,'Gen. Prima Directa'!N17:N18)/SUM('Gen. Pólizas Emitidas'!N12:N14,'Gen. Pólizas Emitidas'!N17:N18),"")</f>
        <v>373.95255914405732</v>
      </c>
      <c r="O52" s="79">
        <f>IFERROR(SUM('Gen. Prima Directa'!O12:O14,'Gen. Prima Directa'!O17:O18)/SUM('Gen. Pólizas Emitidas'!O12:O14,'Gen. Pólizas Emitidas'!O17:O18),"")</f>
        <v>16.611096357489995</v>
      </c>
      <c r="P52" s="79" t="str">
        <f>IFERROR(SUM('Gen. Prima Directa'!P12:P14,'Gen. Prima Directa'!P17:P18)/SUM('Gen. Pólizas Emitidas'!P12:P14,'Gen. Pólizas Emitidas'!P17:P18),"")</f>
        <v/>
      </c>
      <c r="Q52" s="79">
        <f>IFERROR(SUM('Gen. Prima Directa'!Q12:Q14,'Gen. Prima Directa'!Q17:Q18)/SUM('Gen. Pólizas Emitidas'!Q12:Q14,'Gen. Pólizas Emitidas'!Q17:Q18),"")</f>
        <v>6.408202868042328</v>
      </c>
      <c r="R52" s="79">
        <f>IFERROR(SUM('Gen. Prima Directa'!R12:R14,'Gen. Prima Directa'!R17:R18)/SUM('Gen. Pólizas Emitidas'!R12:R14,'Gen. Pólizas Emitidas'!R17:R18),"")</f>
        <v>42.91012766329974</v>
      </c>
      <c r="S52" s="79">
        <f>IFERROR(SUM('Gen. Prima Directa'!S12:S14,'Gen. Prima Directa'!S17:S18)/SUM('Gen. Pólizas Emitidas'!S12:S14,'Gen. Pólizas Emitidas'!S17:S18),"")</f>
        <v>6.6269710840779004</v>
      </c>
      <c r="T52" s="79" t="str">
        <f>IFERROR(SUM('Gen. Prima Directa'!T12:T14,'Gen. Prima Directa'!T17:T18)/SUM('Gen. Pólizas Emitidas'!T12:T14,'Gen. Pólizas Emitidas'!T17:T18),"")</f>
        <v/>
      </c>
      <c r="U52" s="79">
        <f>IFERROR(SUM('Gen. Prima Directa'!U12:U14,'Gen. Prima Directa'!U17:U18)/SUM('Gen. Pólizas Emitidas'!U12:U14,'Gen. Pólizas Emitidas'!U17:U18),"")</f>
        <v>15.779937840274702</v>
      </c>
      <c r="V52" s="79">
        <f>IFERROR(SUM('Gen. Prima Directa'!V12:V14,'Gen. Prima Directa'!V17:V18)/SUM('Gen. Pólizas Emitidas'!V12:V14,'Gen. Pólizas Emitidas'!V17:V18),"")</f>
        <v>1.2487746481142143</v>
      </c>
      <c r="W52" s="79">
        <f>IFERROR(SUM('Gen. Prima Directa'!W12:W14,'Gen. Prima Directa'!W17:W18)/SUM('Gen. Pólizas Emitidas'!W12:W14,'Gen. Pólizas Emitidas'!W17:W18),"")</f>
        <v>29.81192314479301</v>
      </c>
      <c r="X52" s="79" t="str">
        <f>IFERROR(SUM('Gen. Prima Directa'!X12:X14,'Gen. Prima Directa'!X17:X18)/SUM('Gen. Pólizas Emitidas'!X12:X14,'Gen. Pólizas Emitidas'!X17:X18),"")</f>
        <v/>
      </c>
      <c r="Y52" s="79">
        <f>IFERROR(SUM('Gen. Prima Directa'!Y12:Y14,'Gen. Prima Directa'!Y17:Y18)/SUM('Gen. Pólizas Emitidas'!Y12:Y14,'Gen. Pólizas Emitidas'!Y17:Y18),"")</f>
        <v>3.6489077076262686</v>
      </c>
      <c r="Z52" s="79">
        <f>IFERROR(SUM('Gen. Prima Directa'!Z12:Z14,'Gen. Prima Directa'!Z17:Z18)/SUM('Gen. Pólizas Emitidas'!Z12:Z14,'Gen. Pólizas Emitidas'!Z17:Z18),"")</f>
        <v>7.2829053109309445</v>
      </c>
      <c r="AA52" s="79">
        <f>IFERROR(SUM('Gen. Prima Directa'!AA12:AA14,'Gen. Prima Directa'!AA17:AA18)/SUM('Gen. Pólizas Emitidas'!AA12:AA14,'Gen. Pólizas Emitidas'!AA17:AA18),"")</f>
        <v>4.0111834294357536</v>
      </c>
      <c r="AB52" s="79" t="str">
        <f>IFERROR(SUM('Gen. Prima Directa'!AB12:AB14,'Gen. Prima Directa'!AB17:AB18)/SUM('Gen. Pólizas Emitidas'!AB12:AB14,'Gen. Pólizas Emitidas'!AB17:AB18),"")</f>
        <v/>
      </c>
      <c r="AC52" s="79" t="str">
        <f>IFERROR(SUM('Gen. Prima Directa'!AC12:AC14,'Gen. Prima Directa'!AC17:AC18)/SUM('Gen. Pólizas Emitidas'!AC12:AC14,'Gen. Pólizas Emitidas'!AC17:AC18),"")</f>
        <v/>
      </c>
      <c r="AD52" s="79">
        <f>IFERROR(SUM('Gen. Prima Directa'!AD12:AD14,'Gen. Prima Directa'!AD17:AD18)/SUM('Gen. Pólizas Emitidas'!AD12:AD14,'Gen. Pólizas Emitidas'!AD17:AD18),"")</f>
        <v>1768.4890962765874</v>
      </c>
      <c r="AE52" s="79">
        <f>IFERROR(SUM('Gen. Prima Directa'!AE12:AE14,'Gen. Prima Directa'!AE17:AE18)/SUM('Gen. Pólizas Emitidas'!AE12:AE14,'Gen. Pólizas Emitidas'!AE17:AE18),"")</f>
        <v>1365.1775688383104</v>
      </c>
      <c r="AF52" s="79" t="str">
        <f>IFERROR(SUM('Gen. Prima Directa'!AF12:AF14,'Gen. Prima Directa'!AF17:AF18)/SUM('Gen. Pólizas Emitidas'!AF12:AF14,'Gen. Pólizas Emitidas'!AF17:AF18),"")</f>
        <v/>
      </c>
      <c r="AG52" s="79">
        <f>IFERROR(SUM('Gen. Prima Directa'!AG12:AG14,'Gen. Prima Directa'!AG17:AG18)/SUM('Gen. Pólizas Emitidas'!AG12:AG14,'Gen. Pólizas Emitidas'!AG17:AG18),"")</f>
        <v>11.864426903153182</v>
      </c>
      <c r="AH52" s="79">
        <f>IFERROR(SUM('Gen. Prima Directa'!AH12:AH14,'Gen. Prima Directa'!AH17:AH18)/SUM('Gen. Pólizas Emitidas'!AH12:AH14,'Gen. Pólizas Emitidas'!AH17:AH18),"")</f>
        <v>79.02405540647996</v>
      </c>
      <c r="AI52" s="79">
        <f>IFERROR(SUM('Gen. Prima Directa'!AI12:AI14,'Gen. Prima Directa'!AI17:AI18)/SUM('Gen. Pólizas Emitidas'!AI12:AI14,'Gen. Pólizas Emitidas'!AI17:AI18),"")</f>
        <v>2.4822817696792749</v>
      </c>
      <c r="AJ52" s="79">
        <f>IFERROR(SUM('Gen. Prima Directa'!AJ12:AJ14,'Gen. Prima Directa'!AJ17:AJ18)/SUM('Gen. Pólizas Emitidas'!AJ12:AJ14,'Gen. Pólizas Emitidas'!AJ17:AJ18),"")</f>
        <v>1.3481560315046643</v>
      </c>
      <c r="AK52" s="79" t="str">
        <f>IFERROR(SUM('Gen. Prima Directa'!AK12:AK14,'Gen. Prima Directa'!AK17:AK18)/SUM('Gen. Pólizas Emitidas'!AK12:AK14,'Gen. Pólizas Emitidas'!AK17:AK18),"")</f>
        <v/>
      </c>
      <c r="AL52" s="79" t="str">
        <f>IFERROR(SUM('Gen. Prima Directa'!AL12:AL14,'Gen. Prima Directa'!AL17:AL18)/SUM('Gen. Pólizas Emitidas'!AL12:AL14,'Gen. Pólizas Emitidas'!AL17:AL18),"")</f>
        <v/>
      </c>
      <c r="AM52" s="79" t="str">
        <f>IFERROR(SUM('Gen. Prima Directa'!AM12:AM14,'Gen. Prima Directa'!AM17:AM18)/SUM('Gen. Pólizas Emitidas'!AM12:AM14,'Gen. Pólizas Emitidas'!AM17:AM18),"")</f>
        <v/>
      </c>
      <c r="AN52" s="79" t="str">
        <f>IFERROR(SUM('Gen. Prima Directa'!AN12:AN14,'Gen. Prima Directa'!AN17:AN18)/SUM('Gen. Pólizas Emitidas'!AN12:AN14,'Gen. Pólizas Emitidas'!AN17:AN18),"")</f>
        <v/>
      </c>
      <c r="AO52" s="79" t="str">
        <f>IFERROR(SUM('Gen. Prima Directa'!AO12:AO14,'Gen. Prima Directa'!AO17:AO18)/SUM('Gen. Pólizas Emitidas'!AO12:AO14,'Gen. Pólizas Emitidas'!AO17:AO18),"")</f>
        <v/>
      </c>
      <c r="AP52" s="79" t="str">
        <f>IFERROR(SUM('Gen. Prima Directa'!AP12:AP14,'Gen. Prima Directa'!AP17:AP18)/SUM('Gen. Pólizas Emitidas'!AP12:AP14,'Gen. Pólizas Emitidas'!AP17:AP18),"")</f>
        <v/>
      </c>
      <c r="AQ52" s="79">
        <f>IFERROR(SUM('Gen. Prima Directa'!AQ12:AQ14,'Gen. Prima Directa'!AQ17:AQ18)/SUM('Gen. Pólizas Emitidas'!AQ12:AQ14,'Gen. Pólizas Emitidas'!AQ17:AQ18),"")</f>
        <v>7.9448657322264236</v>
      </c>
      <c r="AR52" s="94"/>
      <c r="AS52" s="79">
        <f>IFERROR(SUM('Gen. Prima Directa'!AS12:AS14,'Gen. Prima Directa'!AS17:AS18)/SUM('Gen. Pólizas Emitidas'!AS12:AS14,'Gen. Pólizas Emitidas'!AS17:AS18),"")</f>
        <v>8.1275878197196576</v>
      </c>
      <c r="AT52" s="60">
        <f t="shared" si="0"/>
        <v>-2.248171186165504E-2</v>
      </c>
    </row>
    <row r="53" spans="2:46" x14ac:dyDescent="0.2">
      <c r="B53" s="69" t="str">
        <f>'Gen. Prima Directa'!B60</f>
        <v>C. Terremoto</v>
      </c>
      <c r="C53" s="79" t="str">
        <f>IFERROR(SUM('Gen. Prima Directa'!C15:C16)/SUM('Gen. Pólizas Emitidas'!C15:C16),"")</f>
        <v/>
      </c>
      <c r="D53" s="79" t="str">
        <f>IFERROR(SUM('Gen. Prima Directa'!D15:D16)/SUM('Gen. Pólizas Emitidas'!D15:D16),"")</f>
        <v/>
      </c>
      <c r="E53" s="79">
        <f>IFERROR(SUM('Gen. Prima Directa'!E15:E16)/SUM('Gen. Pólizas Emitidas'!E15:E16),"")</f>
        <v>14.320240807568442</v>
      </c>
      <c r="F53" s="79">
        <f>IFERROR(SUM('Gen. Prima Directa'!F15:F16)/SUM('Gen. Pólizas Emitidas'!F15:F16),"")</f>
        <v>20.398956736502242</v>
      </c>
      <c r="G53" s="79" t="str">
        <f>IFERROR(SUM('Gen. Prima Directa'!G15:G16)/SUM('Gen. Pólizas Emitidas'!G15:G16),"")</f>
        <v/>
      </c>
      <c r="H53" s="79">
        <f>IFERROR(SUM('Gen. Prima Directa'!H15:H16)/SUM('Gen. Pólizas Emitidas'!H15:H16),"")</f>
        <v>11.707770330051094</v>
      </c>
      <c r="I53" s="79">
        <f>IFERROR(SUM('Gen. Prima Directa'!I15:I16)/SUM('Gen. Pólizas Emitidas'!I15:I16),"")</f>
        <v>29.433994475703706</v>
      </c>
      <c r="J53" s="79" t="str">
        <f>IFERROR(SUM('Gen. Prima Directa'!J15:J16)/SUM('Gen. Pólizas Emitidas'!J15:J16),"")</f>
        <v/>
      </c>
      <c r="K53" s="79">
        <f>IFERROR(SUM('Gen. Prima Directa'!K15:K16)/SUM('Gen. Pólizas Emitidas'!K15:K16),"")</f>
        <v>2.7710024004147211</v>
      </c>
      <c r="L53" s="79" t="str">
        <f>IFERROR(SUM('Gen. Prima Directa'!L15:L16)/SUM('Gen. Pólizas Emitidas'!L15:L16),"")</f>
        <v/>
      </c>
      <c r="M53" s="79" t="str">
        <f>IFERROR(SUM('Gen. Prima Directa'!M15:M16)/SUM('Gen. Pólizas Emitidas'!M15:M16),"")</f>
        <v/>
      </c>
      <c r="N53" s="79">
        <f>IFERROR(SUM('Gen. Prima Directa'!N15:N16)/SUM('Gen. Pólizas Emitidas'!N15:N16),"")</f>
        <v>-20.029122360430279</v>
      </c>
      <c r="O53" s="79">
        <f>IFERROR(SUM('Gen. Prima Directa'!O15:O16)/SUM('Gen. Pólizas Emitidas'!O15:O16),"")</f>
        <v>48.138339524418896</v>
      </c>
      <c r="P53" s="79" t="str">
        <f>IFERROR(SUM('Gen. Prima Directa'!P15:P16)/SUM('Gen. Pólizas Emitidas'!P15:P16),"")</f>
        <v/>
      </c>
      <c r="Q53" s="79">
        <f>IFERROR(SUM('Gen. Prima Directa'!Q15:Q16)/SUM('Gen. Pólizas Emitidas'!Q15:Q16),"")</f>
        <v>43.824345453810565</v>
      </c>
      <c r="R53" s="79" t="str">
        <f>IFERROR(SUM('Gen. Prima Directa'!R15:R16)/SUM('Gen. Pólizas Emitidas'!R15:R16),"")</f>
        <v/>
      </c>
      <c r="S53" s="79">
        <f>IFERROR(SUM('Gen. Prima Directa'!S15:S16)/SUM('Gen. Pólizas Emitidas'!S15:S16),"")</f>
        <v>4981.069238350382</v>
      </c>
      <c r="T53" s="79" t="str">
        <f>IFERROR(SUM('Gen. Prima Directa'!T15:T16)/SUM('Gen. Pólizas Emitidas'!T15:T16),"")</f>
        <v/>
      </c>
      <c r="U53" s="79">
        <f>IFERROR(SUM('Gen. Prima Directa'!U15:U16)/SUM('Gen. Pólizas Emitidas'!U15:U16),"")</f>
        <v>93.084196765468164</v>
      </c>
      <c r="V53" s="79">
        <f>IFERROR(SUM('Gen. Prima Directa'!V15:V16)/SUM('Gen. Pólizas Emitidas'!V15:V16),"")</f>
        <v>9.9375056917902373</v>
      </c>
      <c r="W53" s="79">
        <f>IFERROR(SUM('Gen. Prima Directa'!W15:W16)/SUM('Gen. Pólizas Emitidas'!W15:W16),"")</f>
        <v>105.14827372467614</v>
      </c>
      <c r="X53" s="79" t="str">
        <f>IFERROR(SUM('Gen. Prima Directa'!X15:X16)/SUM('Gen. Pólizas Emitidas'!X15:X16),"")</f>
        <v/>
      </c>
      <c r="Y53" s="79">
        <f>IFERROR(SUM('Gen. Prima Directa'!Y15:Y16)/SUM('Gen. Pólizas Emitidas'!Y15:Y16),"")</f>
        <v>26.003490623188192</v>
      </c>
      <c r="Z53" s="79">
        <f>IFERROR(SUM('Gen. Prima Directa'!Z15:Z16)/SUM('Gen. Pólizas Emitidas'!Z15:Z16),"")</f>
        <v>25.94400105614821</v>
      </c>
      <c r="AA53" s="79">
        <f>IFERROR(SUM('Gen. Prima Directa'!AA15:AA16)/SUM('Gen. Pólizas Emitidas'!AA15:AA16),"")</f>
        <v>30.283982378342564</v>
      </c>
      <c r="AB53" s="79" t="str">
        <f>IFERROR(SUM('Gen. Prima Directa'!AB15:AB16)/SUM('Gen. Pólizas Emitidas'!AB15:AB16),"")</f>
        <v/>
      </c>
      <c r="AC53" s="79" t="str">
        <f>IFERROR(SUM('Gen. Prima Directa'!AC15:AC16)/SUM('Gen. Pólizas Emitidas'!AC15:AC16),"")</f>
        <v/>
      </c>
      <c r="AD53" s="79">
        <f>IFERROR(SUM('Gen. Prima Directa'!AD15:AD16)/SUM('Gen. Pólizas Emitidas'!AD15:AD16),"")</f>
        <v>964.72576836624319</v>
      </c>
      <c r="AE53" s="79">
        <f>IFERROR(SUM('Gen. Prima Directa'!AE15:AE16)/SUM('Gen. Pólizas Emitidas'!AE15:AE16),"")</f>
        <v>3323.7738096493586</v>
      </c>
      <c r="AF53" s="79" t="str">
        <f>IFERROR(SUM('Gen. Prima Directa'!AF15:AF16)/SUM('Gen. Pólizas Emitidas'!AF15:AF16),"")</f>
        <v/>
      </c>
      <c r="AG53" s="79">
        <f>IFERROR(SUM('Gen. Prima Directa'!AG15:AG16)/SUM('Gen. Pólizas Emitidas'!AG15:AG16),"")</f>
        <v>74.729907539278216</v>
      </c>
      <c r="AH53" s="79">
        <f>IFERROR(SUM('Gen. Prima Directa'!AH15:AH16)/SUM('Gen. Pólizas Emitidas'!AH15:AH16),"")</f>
        <v>359.70169212530743</v>
      </c>
      <c r="AI53" s="79">
        <f>IFERROR(SUM('Gen. Prima Directa'!AI15:AI16)/SUM('Gen. Pólizas Emitidas'!AI15:AI16),"")</f>
        <v>21.473963641226728</v>
      </c>
      <c r="AJ53" s="79">
        <f>IFERROR(SUM('Gen. Prima Directa'!AJ15:AJ16)/SUM('Gen. Pólizas Emitidas'!AJ15:AJ16),"")</f>
        <v>13.585850383990701</v>
      </c>
      <c r="AK53" s="79" t="str">
        <f>IFERROR(SUM('Gen. Prima Directa'!AK15:AK16)/SUM('Gen. Pólizas Emitidas'!AK15:AK16),"")</f>
        <v/>
      </c>
      <c r="AL53" s="79" t="str">
        <f>IFERROR(SUM('Gen. Prima Directa'!AL15:AL16)/SUM('Gen. Pólizas Emitidas'!AL15:AL16),"")</f>
        <v/>
      </c>
      <c r="AM53" s="79" t="str">
        <f>IFERROR(SUM('Gen. Prima Directa'!AM15:AM16)/SUM('Gen. Pólizas Emitidas'!AM15:AM16),"")</f>
        <v/>
      </c>
      <c r="AN53" s="79" t="str">
        <f>IFERROR(SUM('Gen. Prima Directa'!AN15:AN16)/SUM('Gen. Pólizas Emitidas'!AN15:AN16),"")</f>
        <v/>
      </c>
      <c r="AO53" s="79" t="str">
        <f>IFERROR(SUM('Gen. Prima Directa'!AO15:AO16)/SUM('Gen. Pólizas Emitidas'!AO15:AO16),"")</f>
        <v/>
      </c>
      <c r="AP53" s="79" t="str">
        <f>IFERROR(SUM('Gen. Prima Directa'!AP15:AP16)/SUM('Gen. Pólizas Emitidas'!AP15:AP16),"")</f>
        <v/>
      </c>
      <c r="AQ53" s="79">
        <f>IFERROR(SUM('Gen. Prima Directa'!AQ15:AQ16)/SUM('Gen. Pólizas Emitidas'!AQ15:AQ16),"")</f>
        <v>41.583944791682384</v>
      </c>
      <c r="AR53" s="94"/>
      <c r="AS53" s="79">
        <f>IFERROR(SUM('Gen. Prima Directa'!AS15:AS16)/SUM('Gen. Pólizas Emitidas'!AS15:AS16),"")</f>
        <v>44.202497702081928</v>
      </c>
      <c r="AT53" s="60">
        <f t="shared" si="0"/>
        <v>-5.9239930920831463E-2</v>
      </c>
    </row>
    <row r="54" spans="2:46" x14ac:dyDescent="0.2">
      <c r="B54" s="69" t="str">
        <f>'Gen. Prima Directa'!B61</f>
        <v>D. Vehículos</v>
      </c>
      <c r="C54" s="79" t="str">
        <f>IFERROR(SUM('Gen. Prima Directa'!C21,'Gen. Prima Directa'!C27)/SUM('Gen. Pólizas Emitidas'!C21,'Gen. Pólizas Emitidas'!C27),"")</f>
        <v/>
      </c>
      <c r="D54" s="79" t="str">
        <f>IFERROR(SUM('Gen. Prima Directa'!D21,'Gen. Prima Directa'!D27)/SUM('Gen. Pólizas Emitidas'!D21,'Gen. Pólizas Emitidas'!D27),"")</f>
        <v/>
      </c>
      <c r="E54" s="79">
        <f>IFERROR(SUM('Gen. Prima Directa'!E21,'Gen. Prima Directa'!E27)/SUM('Gen. Pólizas Emitidas'!E21,'Gen. Pólizas Emitidas'!E27),"")</f>
        <v>7.2257292716301791</v>
      </c>
      <c r="F54" s="79">
        <f>IFERROR(SUM('Gen. Prima Directa'!F21,'Gen. Prima Directa'!F27)/SUM('Gen. Pólizas Emitidas'!F21,'Gen. Pólizas Emitidas'!F27),"")</f>
        <v>5.5204962294921343</v>
      </c>
      <c r="G54" s="79" t="str">
        <f>IFERROR(SUM('Gen. Prima Directa'!G21,'Gen. Prima Directa'!G27)/SUM('Gen. Pólizas Emitidas'!G21,'Gen. Pólizas Emitidas'!G27),"")</f>
        <v/>
      </c>
      <c r="H54" s="79">
        <f>IFERROR(SUM('Gen. Prima Directa'!H21,'Gen. Prima Directa'!H27)/SUM('Gen. Pólizas Emitidas'!H21,'Gen. Pólizas Emitidas'!H27),"")</f>
        <v>6.6571030845052075</v>
      </c>
      <c r="I54" s="79" t="str">
        <f>IFERROR(SUM('Gen. Prima Directa'!I21,'Gen. Prima Directa'!I27)/SUM('Gen. Pólizas Emitidas'!I21,'Gen. Pólizas Emitidas'!I27),"")</f>
        <v/>
      </c>
      <c r="J54" s="79" t="str">
        <f>IFERROR(SUM('Gen. Prima Directa'!J21,'Gen. Prima Directa'!J27)/SUM('Gen. Pólizas Emitidas'!J21,'Gen. Pólizas Emitidas'!J27),"")</f>
        <v/>
      </c>
      <c r="K54" s="79">
        <f>IFERROR(SUM('Gen. Prima Directa'!K21,'Gen. Prima Directa'!K27)/SUM('Gen. Pólizas Emitidas'!K21,'Gen. Pólizas Emitidas'!K27),"")</f>
        <v>6.4392131790061713</v>
      </c>
      <c r="L54" s="79" t="str">
        <f>IFERROR(SUM('Gen. Prima Directa'!L21,'Gen. Prima Directa'!L27)/SUM('Gen. Pólizas Emitidas'!L21,'Gen. Pólizas Emitidas'!L27),"")</f>
        <v/>
      </c>
      <c r="M54" s="79" t="str">
        <f>IFERROR(SUM('Gen. Prima Directa'!M21,'Gen. Prima Directa'!M27)/SUM('Gen. Pólizas Emitidas'!M21,'Gen. Pólizas Emitidas'!M27),"")</f>
        <v/>
      </c>
      <c r="N54" s="79">
        <f>IFERROR(SUM('Gen. Prima Directa'!N21,'Gen. Prima Directa'!N27)/SUM('Gen. Pólizas Emitidas'!N21,'Gen. Pólizas Emitidas'!N27),"")</f>
        <v>95.680285982846613</v>
      </c>
      <c r="O54" s="79">
        <f>IFERROR(SUM('Gen. Prima Directa'!O21,'Gen. Prima Directa'!O27)/SUM('Gen. Pólizas Emitidas'!O21,'Gen. Pólizas Emitidas'!O27),"")</f>
        <v>9.973239247168916</v>
      </c>
      <c r="P54" s="79" t="str">
        <f>IFERROR(SUM('Gen. Prima Directa'!P21,'Gen. Prima Directa'!P27)/SUM('Gen. Pólizas Emitidas'!P21,'Gen. Pólizas Emitidas'!P27),"")</f>
        <v/>
      </c>
      <c r="Q54" s="79">
        <f>IFERROR(SUM('Gen. Prima Directa'!Q21,'Gen. Prima Directa'!Q27)/SUM('Gen. Pólizas Emitidas'!Q21,'Gen. Pólizas Emitidas'!Q27),"")</f>
        <v>7.6461785732031951</v>
      </c>
      <c r="R54" s="79">
        <f>IFERROR(SUM('Gen. Prima Directa'!R21,'Gen. Prima Directa'!R27)/SUM('Gen. Pólizas Emitidas'!R21,'Gen. Pólizas Emitidas'!R27),"")</f>
        <v>96.320989527502135</v>
      </c>
      <c r="S54" s="79">
        <f>IFERROR(SUM('Gen. Prima Directa'!S21,'Gen. Prima Directa'!S27)/SUM('Gen. Pólizas Emitidas'!S21,'Gen. Pólizas Emitidas'!S27),"")</f>
        <v>32.789798094167296</v>
      </c>
      <c r="T54" s="79" t="str">
        <f>IFERROR(SUM('Gen. Prima Directa'!T21,'Gen. Prima Directa'!T27)/SUM('Gen. Pólizas Emitidas'!T21,'Gen. Pólizas Emitidas'!T27),"")</f>
        <v/>
      </c>
      <c r="U54" s="79">
        <f>IFERROR(SUM('Gen. Prima Directa'!U21,'Gen. Prima Directa'!U27)/SUM('Gen. Pólizas Emitidas'!U21,'Gen. Pólizas Emitidas'!U27),"")</f>
        <v>5.3959111777705138</v>
      </c>
      <c r="V54" s="79" t="str">
        <f>IFERROR(SUM('Gen. Prima Directa'!V21,'Gen. Prima Directa'!V27)/SUM('Gen. Pólizas Emitidas'!V21,'Gen. Pólizas Emitidas'!V27),"")</f>
        <v/>
      </c>
      <c r="W54" s="79" t="str">
        <f>IFERROR(SUM('Gen. Prima Directa'!W21,'Gen. Prima Directa'!W27)/SUM('Gen. Pólizas Emitidas'!W21,'Gen. Pólizas Emitidas'!W27),"")</f>
        <v/>
      </c>
      <c r="X54" s="79" t="str">
        <f>IFERROR(SUM('Gen. Prima Directa'!X21,'Gen. Prima Directa'!X27)/SUM('Gen. Pólizas Emitidas'!X21,'Gen. Pólizas Emitidas'!X27),"")</f>
        <v/>
      </c>
      <c r="Y54" s="79">
        <f>IFERROR(SUM('Gen. Prima Directa'!Y21,'Gen. Prima Directa'!Y27)/SUM('Gen. Pólizas Emitidas'!Y21,'Gen. Pólizas Emitidas'!Y27),"")</f>
        <v>8.5321089102017798</v>
      </c>
      <c r="Z54" s="79">
        <f>IFERROR(SUM('Gen. Prima Directa'!Z21,'Gen. Prima Directa'!Z27)/SUM('Gen. Pólizas Emitidas'!Z21,'Gen. Pólizas Emitidas'!Z27),"")</f>
        <v>8.0895994953530259</v>
      </c>
      <c r="AA54" s="79">
        <f>IFERROR(SUM('Gen. Prima Directa'!AA21,'Gen. Prima Directa'!AA27)/SUM('Gen. Pólizas Emitidas'!AA21,'Gen. Pólizas Emitidas'!AA27),"")</f>
        <v>11.591700019970007</v>
      </c>
      <c r="AB54" s="79" t="str">
        <f>IFERROR(SUM('Gen. Prima Directa'!AB21,'Gen. Prima Directa'!AB27)/SUM('Gen. Pólizas Emitidas'!AB21,'Gen. Pólizas Emitidas'!AB27),"")</f>
        <v/>
      </c>
      <c r="AC54" s="79" t="str">
        <f>IFERROR(SUM('Gen. Prima Directa'!AC21,'Gen. Prima Directa'!AC27)/SUM('Gen. Pólizas Emitidas'!AC21,'Gen. Pólizas Emitidas'!AC27),"")</f>
        <v/>
      </c>
      <c r="AD54" s="79" t="str">
        <f>IFERROR(SUM('Gen. Prima Directa'!AD21,'Gen. Prima Directa'!AD27)/SUM('Gen. Pólizas Emitidas'!AD21,'Gen. Pólizas Emitidas'!AD27),"")</f>
        <v/>
      </c>
      <c r="AE54" s="79" t="str">
        <f>IFERROR(SUM('Gen. Prima Directa'!AE21,'Gen. Prima Directa'!AE27)/SUM('Gen. Pólizas Emitidas'!AE21,'Gen. Pólizas Emitidas'!AE27),"")</f>
        <v/>
      </c>
      <c r="AF54" s="79" t="str">
        <f>IFERROR(SUM('Gen. Prima Directa'!AF21,'Gen. Prima Directa'!AF27)/SUM('Gen. Pólizas Emitidas'!AF21,'Gen. Pólizas Emitidas'!AF27),"")</f>
        <v/>
      </c>
      <c r="AG54" s="79">
        <f>IFERROR(SUM('Gen. Prima Directa'!AG21,'Gen. Prima Directa'!AG27)/SUM('Gen. Pólizas Emitidas'!AG21,'Gen. Pólizas Emitidas'!AG27),"")</f>
        <v>7.1221345201432813</v>
      </c>
      <c r="AH54" s="79" t="str">
        <f>IFERROR(SUM('Gen. Prima Directa'!AH21,'Gen. Prima Directa'!AH27)/SUM('Gen. Pólizas Emitidas'!AH21,'Gen. Pólizas Emitidas'!AH27),"")</f>
        <v/>
      </c>
      <c r="AI54" s="79">
        <f>IFERROR(SUM('Gen. Prima Directa'!AI21,'Gen. Prima Directa'!AI27)/SUM('Gen. Pólizas Emitidas'!AI21,'Gen. Pólizas Emitidas'!AI27),"")</f>
        <v>6.7045824623593617</v>
      </c>
      <c r="AJ54" s="79" t="str">
        <f>IFERROR(SUM('Gen. Prima Directa'!AJ21,'Gen. Prima Directa'!AJ27)/SUM('Gen. Pólizas Emitidas'!AJ21,'Gen. Pólizas Emitidas'!AJ27),"")</f>
        <v/>
      </c>
      <c r="AK54" s="79" t="str">
        <f>IFERROR(SUM('Gen. Prima Directa'!AK21,'Gen. Prima Directa'!AK27)/SUM('Gen. Pólizas Emitidas'!AK21,'Gen. Pólizas Emitidas'!AK27),"")</f>
        <v/>
      </c>
      <c r="AL54" s="79" t="str">
        <f>IFERROR(SUM('Gen. Prima Directa'!AL21,'Gen. Prima Directa'!AL27)/SUM('Gen. Pólizas Emitidas'!AL21,'Gen. Pólizas Emitidas'!AL27),"")</f>
        <v/>
      </c>
      <c r="AM54" s="79" t="str">
        <f>IFERROR(SUM('Gen. Prima Directa'!AM21,'Gen. Prima Directa'!AM27)/SUM('Gen. Pólizas Emitidas'!AM21,'Gen. Pólizas Emitidas'!AM27),"")</f>
        <v/>
      </c>
      <c r="AN54" s="79" t="str">
        <f>IFERROR(SUM('Gen. Prima Directa'!AN21,'Gen. Prima Directa'!AN27)/SUM('Gen. Pólizas Emitidas'!AN21,'Gen. Pólizas Emitidas'!AN27),"")</f>
        <v/>
      </c>
      <c r="AO54" s="79" t="str">
        <f>IFERROR(SUM('Gen. Prima Directa'!AO21,'Gen. Prima Directa'!AO27)/SUM('Gen. Pólizas Emitidas'!AO21,'Gen. Pólizas Emitidas'!AO27),"")</f>
        <v/>
      </c>
      <c r="AP54" s="79" t="str">
        <f>IFERROR(SUM('Gen. Prima Directa'!AP21,'Gen. Prima Directa'!AP27)/SUM('Gen. Pólizas Emitidas'!AP21,'Gen. Pólizas Emitidas'!AP27),"")</f>
        <v/>
      </c>
      <c r="AQ54" s="79">
        <f>IFERROR(SUM('Gen. Prima Directa'!AQ21,'Gen. Prima Directa'!AQ27)/SUM('Gen. Pólizas Emitidas'!AQ21,'Gen. Pólizas Emitidas'!AQ27),"")</f>
        <v>8.2581358288426276</v>
      </c>
      <c r="AR54" s="94"/>
      <c r="AS54" s="79">
        <f>IFERROR(SUM('Gen. Prima Directa'!AS21,'Gen. Prima Directa'!AS27)/SUM('Gen. Pólizas Emitidas'!AS21,'Gen. Pólizas Emitidas'!AS27),"")</f>
        <v>9.8769425735936505</v>
      </c>
      <c r="AT54" s="60">
        <f t="shared" si="0"/>
        <v>-0.16389755561391628</v>
      </c>
    </row>
    <row r="55" spans="2:46" x14ac:dyDescent="0.2">
      <c r="B55" s="69" t="str">
        <f>'Gen. Prima Directa'!B62</f>
        <v>E. Casco</v>
      </c>
      <c r="C55" s="79" t="str">
        <f>IFERROR(SUM('Gen. Prima Directa'!C22:C23)/SUM('Gen. Pólizas Emitidas'!C22:C23),"")</f>
        <v/>
      </c>
      <c r="D55" s="79" t="str">
        <f>IFERROR(SUM('Gen. Prima Directa'!D22:D23)/SUM('Gen. Pólizas Emitidas'!D22:D23),"")</f>
        <v/>
      </c>
      <c r="E55" s="79">
        <f>IFERROR(SUM('Gen. Prima Directa'!E22:E23)/SUM('Gen. Pólizas Emitidas'!E22:E23),"")</f>
        <v>23.968738505372059</v>
      </c>
      <c r="F55" s="79" t="str">
        <f>IFERROR(SUM('Gen. Prima Directa'!F22:F23)/SUM('Gen. Pólizas Emitidas'!F22:F23),"")</f>
        <v/>
      </c>
      <c r="G55" s="79" t="str">
        <f>IFERROR(SUM('Gen. Prima Directa'!G22:G23)/SUM('Gen. Pólizas Emitidas'!G22:G23),"")</f>
        <v/>
      </c>
      <c r="H55" s="79" t="str">
        <f>IFERROR(SUM('Gen. Prima Directa'!H22:H23)/SUM('Gen. Pólizas Emitidas'!H22:H23),"")</f>
        <v/>
      </c>
      <c r="I55" s="79">
        <f>IFERROR(SUM('Gen. Prima Directa'!I22:I23)/SUM('Gen. Pólizas Emitidas'!I22:I23),"")</f>
        <v>39.624395768362881</v>
      </c>
      <c r="J55" s="79" t="str">
        <f>IFERROR(SUM('Gen. Prima Directa'!J22:J23)/SUM('Gen. Pólizas Emitidas'!J22:J23),"")</f>
        <v/>
      </c>
      <c r="K55" s="79" t="str">
        <f>IFERROR(SUM('Gen. Prima Directa'!K22:K23)/SUM('Gen. Pólizas Emitidas'!K22:K23),"")</f>
        <v/>
      </c>
      <c r="L55" s="79" t="str">
        <f>IFERROR(SUM('Gen. Prima Directa'!L22:L23)/SUM('Gen. Pólizas Emitidas'!L22:L23),"")</f>
        <v/>
      </c>
      <c r="M55" s="79" t="str">
        <f>IFERROR(SUM('Gen. Prima Directa'!M22:M23)/SUM('Gen. Pólizas Emitidas'!M22:M23),"")</f>
        <v/>
      </c>
      <c r="N55" s="79">
        <f>IFERROR(SUM('Gen. Prima Directa'!N22:N23)/SUM('Gen. Pólizas Emitidas'!N22:N23),"")</f>
        <v>-180.01009607834413</v>
      </c>
      <c r="O55" s="79">
        <f>IFERROR(SUM('Gen. Prima Directa'!O22:O23)/SUM('Gen. Pólizas Emitidas'!O22:O23),"")</f>
        <v>165.43718815415448</v>
      </c>
      <c r="P55" s="79" t="str">
        <f>IFERROR(SUM('Gen. Prima Directa'!P22:P23)/SUM('Gen. Pólizas Emitidas'!P22:P23),"")</f>
        <v/>
      </c>
      <c r="Q55" s="79">
        <f>IFERROR(SUM('Gen. Prima Directa'!Q22:Q23)/SUM('Gen. Pólizas Emitidas'!Q22:Q23),"")</f>
        <v>46.807955663850784</v>
      </c>
      <c r="R55" s="79" t="str">
        <f>IFERROR(SUM('Gen. Prima Directa'!R22:R23)/SUM('Gen. Pólizas Emitidas'!R22:R23),"")</f>
        <v/>
      </c>
      <c r="S55" s="79">
        <f>IFERROR(SUM('Gen. Prima Directa'!S22:S23)/SUM('Gen. Pólizas Emitidas'!S22:S23),"")</f>
        <v>1.326766632295473</v>
      </c>
      <c r="T55" s="79" t="str">
        <f>IFERROR(SUM('Gen. Prima Directa'!T22:T23)/SUM('Gen. Pólizas Emitidas'!T22:T23),"")</f>
        <v/>
      </c>
      <c r="U55" s="79">
        <f>IFERROR(SUM('Gen. Prima Directa'!U22:U23)/SUM('Gen. Pólizas Emitidas'!U22:U23),"")</f>
        <v>321.6692726534103</v>
      </c>
      <c r="V55" s="79" t="str">
        <f>IFERROR(SUM('Gen. Prima Directa'!V22:V23)/SUM('Gen. Pólizas Emitidas'!V22:V23),"")</f>
        <v/>
      </c>
      <c r="W55" s="79">
        <f>IFERROR(SUM('Gen. Prima Directa'!W22:W23)/SUM('Gen. Pólizas Emitidas'!W22:W23),"")</f>
        <v>3729.5595595592499</v>
      </c>
      <c r="X55" s="79" t="str">
        <f>IFERROR(SUM('Gen. Prima Directa'!X22:X23)/SUM('Gen. Pólizas Emitidas'!X22:X23),"")</f>
        <v/>
      </c>
      <c r="Y55" s="79">
        <f>IFERROR(SUM('Gen. Prima Directa'!Y22:Y23)/SUM('Gen. Pólizas Emitidas'!Y22:Y23),"")</f>
        <v>14.220216725628404</v>
      </c>
      <c r="Z55" s="79" t="str">
        <f>IFERROR(SUM('Gen. Prima Directa'!Z22:Z23)/SUM('Gen. Pólizas Emitidas'!Z22:Z23),"")</f>
        <v/>
      </c>
      <c r="AA55" s="79">
        <f>IFERROR(SUM('Gen. Prima Directa'!AA22:AA23)/SUM('Gen. Pólizas Emitidas'!AA22:AA23),"")</f>
        <v>436.85775848334021</v>
      </c>
      <c r="AB55" s="79" t="str">
        <f>IFERROR(SUM('Gen. Prima Directa'!AB22:AB23)/SUM('Gen. Pólizas Emitidas'!AB22:AB23),"")</f>
        <v/>
      </c>
      <c r="AC55" s="79" t="str">
        <f>IFERROR(SUM('Gen. Prima Directa'!AC22:AC23)/SUM('Gen. Pólizas Emitidas'!AC22:AC23),"")</f>
        <v/>
      </c>
      <c r="AD55" s="79">
        <f>IFERROR(SUM('Gen. Prima Directa'!AD22:AD23)/SUM('Gen. Pólizas Emitidas'!AD22:AD23),"")</f>
        <v>184.89754583326672</v>
      </c>
      <c r="AE55" s="79" t="str">
        <f>IFERROR(SUM('Gen. Prima Directa'!AE22:AE23)/SUM('Gen. Pólizas Emitidas'!AE22:AE23),"")</f>
        <v/>
      </c>
      <c r="AF55" s="79" t="str">
        <f>IFERROR(SUM('Gen. Prima Directa'!AF22:AF23)/SUM('Gen. Pólizas Emitidas'!AF22:AF23),"")</f>
        <v/>
      </c>
      <c r="AG55" s="79">
        <f>IFERROR(SUM('Gen. Prima Directa'!AG22:AG23)/SUM('Gen. Pólizas Emitidas'!AG22:AG23),"")</f>
        <v>972.62039574348375</v>
      </c>
      <c r="AH55" s="79">
        <f>IFERROR(SUM('Gen. Prima Directa'!AH22:AH23)/SUM('Gen. Pólizas Emitidas'!AH22:AH23),"")</f>
        <v>1248.238909580647</v>
      </c>
      <c r="AI55" s="79" t="str">
        <f>IFERROR(SUM('Gen. Prima Directa'!AI22:AI23)/SUM('Gen. Pólizas Emitidas'!AI22:AI23),"")</f>
        <v/>
      </c>
      <c r="AJ55" s="79" t="str">
        <f>IFERROR(SUM('Gen. Prima Directa'!AJ22:AJ23)/SUM('Gen. Pólizas Emitidas'!AJ22:AJ23),"")</f>
        <v/>
      </c>
      <c r="AK55" s="79" t="str">
        <f>IFERROR(SUM('Gen. Prima Directa'!AK22:AK23)/SUM('Gen. Pólizas Emitidas'!AK22:AK23),"")</f>
        <v/>
      </c>
      <c r="AL55" s="79" t="str">
        <f>IFERROR(SUM('Gen. Prima Directa'!AL22:AL23)/SUM('Gen. Pólizas Emitidas'!AL22:AL23),"")</f>
        <v/>
      </c>
      <c r="AM55" s="79" t="str">
        <f>IFERROR(SUM('Gen. Prima Directa'!AM22:AM23)/SUM('Gen. Pólizas Emitidas'!AM22:AM23),"")</f>
        <v/>
      </c>
      <c r="AN55" s="79" t="str">
        <f>IFERROR(SUM('Gen. Prima Directa'!AN22:AN23)/SUM('Gen. Pólizas Emitidas'!AN22:AN23),"")</f>
        <v/>
      </c>
      <c r="AO55" s="79" t="str">
        <f>IFERROR(SUM('Gen. Prima Directa'!AO22:AO23)/SUM('Gen. Pólizas Emitidas'!AO22:AO23),"")</f>
        <v/>
      </c>
      <c r="AP55" s="79" t="str">
        <f>IFERROR(SUM('Gen. Prima Directa'!AP22:AP23)/SUM('Gen. Pólizas Emitidas'!AP22:AP23),"")</f>
        <v/>
      </c>
      <c r="AQ55" s="79">
        <f>IFERROR(SUM('Gen. Prima Directa'!AQ22:AQ23)/SUM('Gen. Pólizas Emitidas'!AQ22:AQ23),"")</f>
        <v>324.01530026879061</v>
      </c>
      <c r="AR55" s="94"/>
      <c r="AS55" s="79">
        <f>IFERROR(SUM('Gen. Prima Directa'!AS22:AS23)/SUM('Gen. Pólizas Emitidas'!AS22:AS23),"")</f>
        <v>576.3592223699419</v>
      </c>
      <c r="AT55" s="60">
        <f t="shared" si="0"/>
        <v>-0.43782403804268766</v>
      </c>
    </row>
    <row r="56" spans="2:46" x14ac:dyDescent="0.2">
      <c r="B56" s="69" t="str">
        <f>'Gen. Prima Directa'!B63</f>
        <v>F. Transporte</v>
      </c>
      <c r="C56" s="79" t="str">
        <f>IFERROR(SUM('Gen. Prima Directa'!C28:C30)/SUM('Gen. Pólizas Emitidas'!C28:C30),"")</f>
        <v/>
      </c>
      <c r="D56" s="79" t="str">
        <f>IFERROR(SUM('Gen. Prima Directa'!D28:D30)/SUM('Gen. Pólizas Emitidas'!D28:D30),"")</f>
        <v/>
      </c>
      <c r="E56" s="79">
        <f>IFERROR(SUM('Gen. Prima Directa'!E28:E30)/SUM('Gen. Pólizas Emitidas'!E28:E30),"")</f>
        <v>18.308306504230586</v>
      </c>
      <c r="F56" s="79" t="str">
        <f>IFERROR(SUM('Gen. Prima Directa'!F28:F30)/SUM('Gen. Pólizas Emitidas'!F28:F30),"")</f>
        <v/>
      </c>
      <c r="G56" s="79" t="str">
        <f>IFERROR(SUM('Gen. Prima Directa'!G28:G30)/SUM('Gen. Pólizas Emitidas'!G28:G30),"")</f>
        <v/>
      </c>
      <c r="H56" s="79">
        <f>IFERROR(SUM('Gen. Prima Directa'!H28:H30)/SUM('Gen. Pólizas Emitidas'!H28:H30),"")</f>
        <v>32.472114604972859</v>
      </c>
      <c r="I56" s="79">
        <f>IFERROR(SUM('Gen. Prima Directa'!I28:I30)/SUM('Gen. Pólizas Emitidas'!I28:I30),"")</f>
        <v>99.273328781503196</v>
      </c>
      <c r="J56" s="79" t="str">
        <f>IFERROR(SUM('Gen. Prima Directa'!J28:J30)/SUM('Gen. Pólizas Emitidas'!J28:J30),"")</f>
        <v/>
      </c>
      <c r="K56" s="79">
        <f>IFERROR(SUM('Gen. Prima Directa'!K28:K30)/SUM('Gen. Pólizas Emitidas'!K28:K30),"")</f>
        <v>8.3155875214773136</v>
      </c>
      <c r="L56" s="79" t="str">
        <f>IFERROR(SUM('Gen. Prima Directa'!L28:L30)/SUM('Gen. Pólizas Emitidas'!L28:L30),"")</f>
        <v/>
      </c>
      <c r="M56" s="79" t="str">
        <f>IFERROR(SUM('Gen. Prima Directa'!M28:M30)/SUM('Gen. Pólizas Emitidas'!M28:M30),"")</f>
        <v/>
      </c>
      <c r="N56" s="79">
        <f>IFERROR(SUM('Gen. Prima Directa'!N28:N30)/SUM('Gen. Pólizas Emitidas'!N28:N30),"")</f>
        <v>992.07233447440137</v>
      </c>
      <c r="O56" s="79">
        <f>IFERROR(SUM('Gen. Prima Directa'!O28:O30)/SUM('Gen. Pólizas Emitidas'!O28:O30),"")</f>
        <v>49.660265725382111</v>
      </c>
      <c r="P56" s="79" t="str">
        <f>IFERROR(SUM('Gen. Prima Directa'!P28:P30)/SUM('Gen. Pólizas Emitidas'!P28:P30),"")</f>
        <v/>
      </c>
      <c r="Q56" s="79">
        <f>IFERROR(SUM('Gen. Prima Directa'!Q28:Q30)/SUM('Gen. Pólizas Emitidas'!Q28:Q30),"")</f>
        <v>99.741027636179297</v>
      </c>
      <c r="R56" s="79" t="str">
        <f>IFERROR(SUM('Gen. Prima Directa'!R28:R30)/SUM('Gen. Pólizas Emitidas'!R28:R30),"")</f>
        <v/>
      </c>
      <c r="S56" s="79">
        <f>IFERROR(SUM('Gen. Prima Directa'!S28:S30)/SUM('Gen. Pólizas Emitidas'!S28:S30),"")</f>
        <v>62.101185664937262</v>
      </c>
      <c r="T56" s="79" t="str">
        <f>IFERROR(SUM('Gen. Prima Directa'!T28:T30)/SUM('Gen. Pólizas Emitidas'!T28:T30),"")</f>
        <v/>
      </c>
      <c r="U56" s="79">
        <f>IFERROR(SUM('Gen. Prima Directa'!U28:U30)/SUM('Gen. Pólizas Emitidas'!U28:U30),"")</f>
        <v>5.6861318435414105</v>
      </c>
      <c r="V56" s="79" t="str">
        <f>IFERROR(SUM('Gen. Prima Directa'!V28:V30)/SUM('Gen. Pólizas Emitidas'!V28:V30),"")</f>
        <v/>
      </c>
      <c r="W56" s="79">
        <f>IFERROR(SUM('Gen. Prima Directa'!W28:W30)/SUM('Gen. Pólizas Emitidas'!W28:W30),"")</f>
        <v>440.32093097219553</v>
      </c>
      <c r="X56" s="79" t="str">
        <f>IFERROR(SUM('Gen. Prima Directa'!X28:X30)/SUM('Gen. Pólizas Emitidas'!X28:X30),"")</f>
        <v/>
      </c>
      <c r="Y56" s="79">
        <f>IFERROR(SUM('Gen. Prima Directa'!Y28:Y30)/SUM('Gen. Pólizas Emitidas'!Y28:Y30),"")</f>
        <v>7.8647100362736486</v>
      </c>
      <c r="Z56" s="79">
        <f>IFERROR(SUM('Gen. Prima Directa'!Z28:Z30)/SUM('Gen. Pólizas Emitidas'!Z28:Z30),"")</f>
        <v>12.58468688845625</v>
      </c>
      <c r="AA56" s="79">
        <f>IFERROR(SUM('Gen. Prima Directa'!AA28:AA30)/SUM('Gen. Pólizas Emitidas'!AA28:AA30),"")</f>
        <v>20.459611179951899</v>
      </c>
      <c r="AB56" s="79" t="str">
        <f>IFERROR(SUM('Gen. Prima Directa'!AB28:AB30)/SUM('Gen. Pólizas Emitidas'!AB28:AB30),"")</f>
        <v/>
      </c>
      <c r="AC56" s="79" t="str">
        <f>IFERROR(SUM('Gen. Prima Directa'!AC28:AC30)/SUM('Gen. Pólizas Emitidas'!AC28:AC30),"")</f>
        <v/>
      </c>
      <c r="AD56" s="79">
        <f>IFERROR(SUM('Gen. Prima Directa'!AD28:AD30)/SUM('Gen. Pólizas Emitidas'!AD28:AD30),"")</f>
        <v>20.452738355258738</v>
      </c>
      <c r="AE56" s="79">
        <f>IFERROR(SUM('Gen. Prima Directa'!AE28:AE30)/SUM('Gen. Pólizas Emitidas'!AE28:AE30),"")</f>
        <v>825.87415898749862</v>
      </c>
      <c r="AF56" s="79" t="str">
        <f>IFERROR(SUM('Gen. Prima Directa'!AF28:AF30)/SUM('Gen. Pólizas Emitidas'!AF28:AF30),"")</f>
        <v/>
      </c>
      <c r="AG56" s="79">
        <f>IFERROR(SUM('Gen. Prima Directa'!AG28:AG30)/SUM('Gen. Pólizas Emitidas'!AG28:AG30),"")</f>
        <v>91.4104516165267</v>
      </c>
      <c r="AH56" s="79">
        <f>IFERROR(SUM('Gen. Prima Directa'!AH28:AH30)/SUM('Gen. Pólizas Emitidas'!AH28:AH30),"")</f>
        <v>4389.5903931209532</v>
      </c>
      <c r="AI56" s="79" t="str">
        <f>IFERROR(SUM('Gen. Prima Directa'!AI28:AI30)/SUM('Gen. Pólizas Emitidas'!AI28:AI30),"")</f>
        <v/>
      </c>
      <c r="AJ56" s="79" t="str">
        <f>IFERROR(SUM('Gen. Prima Directa'!AJ28:AJ30)/SUM('Gen. Pólizas Emitidas'!AJ28:AJ30),"")</f>
        <v/>
      </c>
      <c r="AK56" s="79" t="str">
        <f>IFERROR(SUM('Gen. Prima Directa'!AK28:AK30)/SUM('Gen. Pólizas Emitidas'!AK28:AK30),"")</f>
        <v/>
      </c>
      <c r="AL56" s="79" t="str">
        <f>IFERROR(SUM('Gen. Prima Directa'!AL28:AL30)/SUM('Gen. Pólizas Emitidas'!AL28:AL30),"")</f>
        <v/>
      </c>
      <c r="AM56" s="79" t="str">
        <f>IFERROR(SUM('Gen. Prima Directa'!AM28:AM30)/SUM('Gen. Pólizas Emitidas'!AM28:AM30),"")</f>
        <v/>
      </c>
      <c r="AN56" s="79" t="str">
        <f>IFERROR(SUM('Gen. Prima Directa'!AN28:AN30)/SUM('Gen. Pólizas Emitidas'!AN28:AN30),"")</f>
        <v/>
      </c>
      <c r="AO56" s="79" t="str">
        <f>IFERROR(SUM('Gen. Prima Directa'!AO28:AO30)/SUM('Gen. Pólizas Emitidas'!AO28:AO30),"")</f>
        <v/>
      </c>
      <c r="AP56" s="79" t="str">
        <f>IFERROR(SUM('Gen. Prima Directa'!AP28:AP30)/SUM('Gen. Pólizas Emitidas'!AP28:AP30),"")</f>
        <v/>
      </c>
      <c r="AQ56" s="79">
        <f>IFERROR(SUM('Gen. Prima Directa'!AQ28:AQ30)/SUM('Gen. Pólizas Emitidas'!AQ28:AQ30),"")</f>
        <v>48.754133187219949</v>
      </c>
      <c r="AR56" s="94"/>
      <c r="AS56" s="79">
        <f>IFERROR(SUM('Gen. Prima Directa'!AS28:AS30)/SUM('Gen. Pólizas Emitidas'!AS28:AS30),"")</f>
        <v>46.303037518964373</v>
      </c>
      <c r="AT56" s="60">
        <f t="shared" si="0"/>
        <v>5.2935958407732464E-2</v>
      </c>
    </row>
    <row r="57" spans="2:46" x14ac:dyDescent="0.2">
      <c r="B57" s="69" t="str">
        <f>'Gen. Prima Directa'!B64</f>
        <v>G. Ingeniería</v>
      </c>
      <c r="C57" s="79" t="str">
        <f>IFERROR(SUM('Gen. Prima Directa'!C31:C34)/SUM('Gen. Pólizas Emitidas'!C31:C34),"")</f>
        <v/>
      </c>
      <c r="D57" s="79" t="str">
        <f>IFERROR(SUM('Gen. Prima Directa'!D31:D34)/SUM('Gen. Pólizas Emitidas'!D31:D34),"")</f>
        <v/>
      </c>
      <c r="E57" s="79">
        <f>IFERROR(SUM('Gen. Prima Directa'!E31:E34)/SUM('Gen. Pólizas Emitidas'!E31:E34),"")</f>
        <v>26.873398442327787</v>
      </c>
      <c r="F57" s="79" t="str">
        <f>IFERROR(SUM('Gen. Prima Directa'!F31:F34)/SUM('Gen. Pólizas Emitidas'!F31:F34),"")</f>
        <v/>
      </c>
      <c r="G57" s="79" t="str">
        <f>IFERROR(SUM('Gen. Prima Directa'!G31:G34)/SUM('Gen. Pólizas Emitidas'!G31:G34),"")</f>
        <v/>
      </c>
      <c r="H57" s="79">
        <f>IFERROR(SUM('Gen. Prima Directa'!H31:H34)/SUM('Gen. Pólizas Emitidas'!H31:H34),"")</f>
        <v>29.299954720409904</v>
      </c>
      <c r="I57" s="79">
        <f>IFERROR(SUM('Gen. Prima Directa'!I31:I34)/SUM('Gen. Pólizas Emitidas'!I31:I34),"")</f>
        <v>72.102125894032298</v>
      </c>
      <c r="J57" s="79" t="str">
        <f>IFERROR(SUM('Gen. Prima Directa'!J31:J34)/SUM('Gen. Pólizas Emitidas'!J31:J34),"")</f>
        <v/>
      </c>
      <c r="K57" s="79">
        <f>IFERROR(SUM('Gen. Prima Directa'!K31:K34)/SUM('Gen. Pólizas Emitidas'!K31:K34),"")</f>
        <v>38.545982136604884</v>
      </c>
      <c r="L57" s="79" t="str">
        <f>IFERROR(SUM('Gen. Prima Directa'!L31:L34)/SUM('Gen. Pólizas Emitidas'!L31:L34),"")</f>
        <v/>
      </c>
      <c r="M57" s="79" t="str">
        <f>IFERROR(SUM('Gen. Prima Directa'!M31:M34)/SUM('Gen. Pólizas Emitidas'!M31:M34),"")</f>
        <v/>
      </c>
      <c r="N57" s="79">
        <f>IFERROR(SUM('Gen. Prima Directa'!N31:N34)/SUM('Gen. Pólizas Emitidas'!N31:N34),"")</f>
        <v>200.56447683267015</v>
      </c>
      <c r="O57" s="79">
        <f>IFERROR(SUM('Gen. Prima Directa'!O31:O34)/SUM('Gen. Pólizas Emitidas'!O31:O34),"")</f>
        <v>42.633154837473398</v>
      </c>
      <c r="P57" s="79" t="str">
        <f>IFERROR(SUM('Gen. Prima Directa'!P31:P34)/SUM('Gen. Pólizas Emitidas'!P31:P34),"")</f>
        <v/>
      </c>
      <c r="Q57" s="79">
        <f>IFERROR(SUM('Gen. Prima Directa'!Q31:Q34)/SUM('Gen. Pólizas Emitidas'!Q31:Q34),"")</f>
        <v>47.689323961113239</v>
      </c>
      <c r="R57" s="79" t="str">
        <f>IFERROR(SUM('Gen. Prima Directa'!R31:R34)/SUM('Gen. Pólizas Emitidas'!R31:R34),"")</f>
        <v/>
      </c>
      <c r="S57" s="79">
        <f>IFERROR(SUM('Gen. Prima Directa'!S31:S34)/SUM('Gen. Pólizas Emitidas'!S31:S34),"")</f>
        <v>41.681711903197773</v>
      </c>
      <c r="T57" s="79" t="str">
        <f>IFERROR(SUM('Gen. Prima Directa'!T31:T34)/SUM('Gen. Pólizas Emitidas'!T31:T34),"")</f>
        <v/>
      </c>
      <c r="U57" s="79">
        <f>IFERROR(SUM('Gen. Prima Directa'!U31:U34)/SUM('Gen. Pólizas Emitidas'!U31:U34),"")</f>
        <v>43.537650431665931</v>
      </c>
      <c r="V57" s="79" t="str">
        <f>IFERROR(SUM('Gen. Prima Directa'!V31:V34)/SUM('Gen. Pólizas Emitidas'!V31:V34),"")</f>
        <v/>
      </c>
      <c r="W57" s="79">
        <f>IFERROR(SUM('Gen. Prima Directa'!W31:W34)/SUM('Gen. Pólizas Emitidas'!W31:W34),"")</f>
        <v>79.832655654061227</v>
      </c>
      <c r="X57" s="79" t="str">
        <f>IFERROR(SUM('Gen. Prima Directa'!X31:X34)/SUM('Gen. Pólizas Emitidas'!X31:X34),"")</f>
        <v/>
      </c>
      <c r="Y57" s="79">
        <f>IFERROR(SUM('Gen. Prima Directa'!Y31:Y34)/SUM('Gen. Pólizas Emitidas'!Y31:Y34),"")</f>
        <v>47.801260426976313</v>
      </c>
      <c r="Z57" s="79">
        <f>IFERROR(SUM('Gen. Prima Directa'!Z31:Z34)/SUM('Gen. Pólizas Emitidas'!Z31:Z34),"")</f>
        <v>17.092912102410605</v>
      </c>
      <c r="AA57" s="79">
        <f>IFERROR(SUM('Gen. Prima Directa'!AA31:AA34)/SUM('Gen. Pólizas Emitidas'!AA31:AA34),"")</f>
        <v>7.9987555503820511</v>
      </c>
      <c r="AB57" s="79" t="str">
        <f>IFERROR(SUM('Gen. Prima Directa'!AB31:AB34)/SUM('Gen. Pólizas Emitidas'!AB31:AB34),"")</f>
        <v/>
      </c>
      <c r="AC57" s="79" t="str">
        <f>IFERROR(SUM('Gen. Prima Directa'!AC31:AC34)/SUM('Gen. Pólizas Emitidas'!AC31:AC34),"")</f>
        <v/>
      </c>
      <c r="AD57" s="79">
        <f>IFERROR(SUM('Gen. Prima Directa'!AD31:AD34)/SUM('Gen. Pólizas Emitidas'!AD31:AD34),"")</f>
        <v>82.84392367049584</v>
      </c>
      <c r="AE57" s="79">
        <f>IFERROR(SUM('Gen. Prima Directa'!AE31:AE34)/SUM('Gen. Pólizas Emitidas'!AE31:AE34),"")</f>
        <v>2343.5393439036948</v>
      </c>
      <c r="AF57" s="79" t="str">
        <f>IFERROR(SUM('Gen. Prima Directa'!AF31:AF34)/SUM('Gen. Pólizas Emitidas'!AF31:AF34),"")</f>
        <v/>
      </c>
      <c r="AG57" s="79">
        <f>IFERROR(SUM('Gen. Prima Directa'!AG31:AG34)/SUM('Gen. Pólizas Emitidas'!AG31:AG34),"")</f>
        <v>53.040909981177549</v>
      </c>
      <c r="AH57" s="79">
        <f>IFERROR(SUM('Gen. Prima Directa'!AH31:AH34)/SUM('Gen. Pólizas Emitidas'!AH31:AH34),"")</f>
        <v>262.04448023500009</v>
      </c>
      <c r="AI57" s="79" t="str">
        <f>IFERROR(SUM('Gen. Prima Directa'!AI31:AI34)/SUM('Gen. Pólizas Emitidas'!AI31:AI34),"")</f>
        <v/>
      </c>
      <c r="AJ57" s="79">
        <f>IFERROR(SUM('Gen. Prima Directa'!AJ31:AJ34)/SUM('Gen. Pólizas Emitidas'!AJ31:AJ34),"")</f>
        <v>1.8495728524169888</v>
      </c>
      <c r="AK57" s="79" t="str">
        <f>IFERROR(SUM('Gen. Prima Directa'!AK31:AK34)/SUM('Gen. Pólizas Emitidas'!AK31:AK34),"")</f>
        <v/>
      </c>
      <c r="AL57" s="79" t="str">
        <f>IFERROR(SUM('Gen. Prima Directa'!AL31:AL34)/SUM('Gen. Pólizas Emitidas'!AL31:AL34),"")</f>
        <v/>
      </c>
      <c r="AM57" s="79" t="str">
        <f>IFERROR(SUM('Gen. Prima Directa'!AM31:AM34)/SUM('Gen. Pólizas Emitidas'!AM31:AM34),"")</f>
        <v/>
      </c>
      <c r="AN57" s="79" t="str">
        <f>IFERROR(SUM('Gen. Prima Directa'!AN31:AN34)/SUM('Gen. Pólizas Emitidas'!AN31:AN34),"")</f>
        <v/>
      </c>
      <c r="AO57" s="79" t="str">
        <f>IFERROR(SUM('Gen. Prima Directa'!AO31:AO34)/SUM('Gen. Pólizas Emitidas'!AO31:AO34),"")</f>
        <v/>
      </c>
      <c r="AP57" s="79" t="str">
        <f>IFERROR(SUM('Gen. Prima Directa'!AP31:AP34)/SUM('Gen. Pólizas Emitidas'!AP31:AP34),"")</f>
        <v/>
      </c>
      <c r="AQ57" s="79">
        <f>IFERROR(SUM('Gen. Prima Directa'!AQ31:AQ34)/SUM('Gen. Pólizas Emitidas'!AQ31:AQ34),"")</f>
        <v>37.125173899771987</v>
      </c>
      <c r="AR57" s="94"/>
      <c r="AS57" s="79">
        <f>IFERROR(SUM('Gen. Prima Directa'!AS31:AS34)/SUM('Gen. Pólizas Emitidas'!AS31:AS34),"")</f>
        <v>36.782512694817541</v>
      </c>
      <c r="AT57" s="60">
        <f t="shared" si="0"/>
        <v>9.3158726756241705E-3</v>
      </c>
    </row>
    <row r="58" spans="2:46" x14ac:dyDescent="0.2">
      <c r="B58" s="69" t="str">
        <f>'Gen. Prima Directa'!B65</f>
        <v>H. Seguros de Crédito</v>
      </c>
      <c r="C58" s="79" t="str">
        <f>IFERROR(SUM('Gen. Prima Directa'!C38:C40)/SUM('Gen. Pólizas Emitidas'!C38:C40),"")</f>
        <v/>
      </c>
      <c r="D58" s="79">
        <f>IFERROR(SUM('Gen. Prima Directa'!D38:D40)/SUM('Gen. Pólizas Emitidas'!D38:D40),"")</f>
        <v>750.27311436023535</v>
      </c>
      <c r="E58" s="79" t="str">
        <f>IFERROR(SUM('Gen. Prima Directa'!E38:E40)/SUM('Gen. Pólizas Emitidas'!E38:E40),"")</f>
        <v/>
      </c>
      <c r="F58" s="79" t="str">
        <f>IFERROR(SUM('Gen. Prima Directa'!F38:F40)/SUM('Gen. Pólizas Emitidas'!F38:F40),"")</f>
        <v/>
      </c>
      <c r="G58" s="79" t="str">
        <f>IFERROR(SUM('Gen. Prima Directa'!G38:G40)/SUM('Gen. Pólizas Emitidas'!G38:G40),"")</f>
        <v/>
      </c>
      <c r="H58" s="79" t="str">
        <f>IFERROR(SUM('Gen. Prima Directa'!H38:H40)/SUM('Gen. Pólizas Emitidas'!H38:H40),"")</f>
        <v/>
      </c>
      <c r="I58" s="79" t="str">
        <f>IFERROR(SUM('Gen. Prima Directa'!I38:I40)/SUM('Gen. Pólizas Emitidas'!I38:I40),"")</f>
        <v/>
      </c>
      <c r="J58" s="79">
        <f>IFERROR(SUM('Gen. Prima Directa'!J38:J40)/SUM('Gen. Pólizas Emitidas'!J38:J40),"")</f>
        <v>11733.509056202854</v>
      </c>
      <c r="K58" s="79" t="str">
        <f>IFERROR(SUM('Gen. Prima Directa'!K38:K40)/SUM('Gen. Pólizas Emitidas'!K38:K40),"")</f>
        <v/>
      </c>
      <c r="L58" s="79" t="str">
        <f>IFERROR(SUM('Gen. Prima Directa'!L38:L40)/SUM('Gen. Pólizas Emitidas'!L38:L40),"")</f>
        <v/>
      </c>
      <c r="M58" s="79">
        <f>IFERROR(SUM('Gen. Prima Directa'!M38:M40)/SUM('Gen. Pólizas Emitidas'!M38:M40),"")</f>
        <v>28465.400786973642</v>
      </c>
      <c r="N58" s="79" t="str">
        <f>IFERROR(SUM('Gen. Prima Directa'!N38:N40)/SUM('Gen. Pólizas Emitidas'!N38:N40),"")</f>
        <v/>
      </c>
      <c r="O58" s="79" t="str">
        <f>IFERROR(SUM('Gen. Prima Directa'!O38:O40)/SUM('Gen. Pólizas Emitidas'!O38:O40),"")</f>
        <v/>
      </c>
      <c r="P58" s="79" t="str">
        <f>IFERROR(SUM('Gen. Prima Directa'!P38:P40)/SUM('Gen. Pólizas Emitidas'!P38:P40),"")</f>
        <v/>
      </c>
      <c r="Q58" s="79" t="str">
        <f>IFERROR(SUM('Gen. Prima Directa'!Q38:Q40)/SUM('Gen. Pólizas Emitidas'!Q38:Q40),"")</f>
        <v/>
      </c>
      <c r="R58" s="79" t="str">
        <f>IFERROR(SUM('Gen. Prima Directa'!R38:R40)/SUM('Gen. Pólizas Emitidas'!R38:R40),"")</f>
        <v/>
      </c>
      <c r="S58" s="79" t="str">
        <f>IFERROR(SUM('Gen. Prima Directa'!S38:S40)/SUM('Gen. Pólizas Emitidas'!S38:S40),"")</f>
        <v/>
      </c>
      <c r="T58" s="79" t="str">
        <f>IFERROR(SUM('Gen. Prima Directa'!T38:T40)/SUM('Gen. Pólizas Emitidas'!T38:T40),"")</f>
        <v/>
      </c>
      <c r="U58" s="79" t="str">
        <f>IFERROR(SUM('Gen. Prima Directa'!U38:U40)/SUM('Gen. Pólizas Emitidas'!U38:U40),"")</f>
        <v/>
      </c>
      <c r="V58" s="79" t="str">
        <f>IFERROR(SUM('Gen. Prima Directa'!V38:V40)/SUM('Gen. Pólizas Emitidas'!V38:V40),"")</f>
        <v/>
      </c>
      <c r="W58" s="79" t="str">
        <f>IFERROR(SUM('Gen. Prima Directa'!W38:W40)/SUM('Gen. Pólizas Emitidas'!W38:W40),"")</f>
        <v/>
      </c>
      <c r="X58" s="79">
        <f>IFERROR(SUM('Gen. Prima Directa'!X38:X40)/SUM('Gen. Pólizas Emitidas'!X38:X40),"")</f>
        <v>1745.8547898146508</v>
      </c>
      <c r="Y58" s="79" t="str">
        <f>IFERROR(SUM('Gen. Prima Directa'!Y38:Y40)/SUM('Gen. Pólizas Emitidas'!Y38:Y40),"")</f>
        <v/>
      </c>
      <c r="Z58" s="79" t="str">
        <f>IFERROR(SUM('Gen. Prima Directa'!Z38:Z40)/SUM('Gen. Pólizas Emitidas'!Z38:Z40),"")</f>
        <v/>
      </c>
      <c r="AA58" s="79" t="str">
        <f>IFERROR(SUM('Gen. Prima Directa'!AA38:AA40)/SUM('Gen. Pólizas Emitidas'!AA38:AA40),"")</f>
        <v/>
      </c>
      <c r="AB58" s="79" t="str">
        <f>IFERROR(SUM('Gen. Prima Directa'!AB38:AB40)/SUM('Gen. Pólizas Emitidas'!AB38:AB40),"")</f>
        <v/>
      </c>
      <c r="AC58" s="79">
        <f>IFERROR(SUM('Gen. Prima Directa'!AC38:AC40)/SUM('Gen. Pólizas Emitidas'!AC38:AC40),"")</f>
        <v>1166.8827481895589</v>
      </c>
      <c r="AD58" s="79" t="str">
        <f>IFERROR(SUM('Gen. Prima Directa'!AD38:AD40)/SUM('Gen. Pólizas Emitidas'!AD38:AD40),"")</f>
        <v/>
      </c>
      <c r="AE58" s="79" t="str">
        <f>IFERROR(SUM('Gen. Prima Directa'!AE38:AE40)/SUM('Gen. Pólizas Emitidas'!AE38:AE40),"")</f>
        <v/>
      </c>
      <c r="AF58" s="79">
        <f>IFERROR(SUM('Gen. Prima Directa'!AF38:AF40)/SUM('Gen. Pólizas Emitidas'!AF38:AF40),"")</f>
        <v>4156.2495641231417</v>
      </c>
      <c r="AG58" s="79" t="str">
        <f>IFERROR(SUM('Gen. Prima Directa'!AG38:AG40)/SUM('Gen. Pólizas Emitidas'!AG38:AG40),"")</f>
        <v/>
      </c>
      <c r="AH58" s="79" t="str">
        <f>IFERROR(SUM('Gen. Prima Directa'!AH38:AH40)/SUM('Gen. Pólizas Emitidas'!AH38:AH40),"")</f>
        <v/>
      </c>
      <c r="AI58" s="79" t="str">
        <f>IFERROR(SUM('Gen. Prima Directa'!AI38:AI40)/SUM('Gen. Pólizas Emitidas'!AI38:AI40),"")</f>
        <v/>
      </c>
      <c r="AJ58" s="79" t="str">
        <f>IFERROR(SUM('Gen. Prima Directa'!AJ38:AJ40)/SUM('Gen. Pólizas Emitidas'!AJ38:AJ40),"")</f>
        <v/>
      </c>
      <c r="AK58" s="79" t="str">
        <f>IFERROR(SUM('Gen. Prima Directa'!AK38:AK40)/SUM('Gen. Pólizas Emitidas'!AK38:AK40),"")</f>
        <v/>
      </c>
      <c r="AL58" s="79" t="str">
        <f>IFERROR(SUM('Gen. Prima Directa'!AL38:AL40)/SUM('Gen. Pólizas Emitidas'!AL38:AL40),"")</f>
        <v/>
      </c>
      <c r="AM58" s="79" t="str">
        <f>IFERROR(SUM('Gen. Prima Directa'!AM38:AM40)/SUM('Gen. Pólizas Emitidas'!AM38:AM40),"")</f>
        <v/>
      </c>
      <c r="AN58" s="79" t="str">
        <f>IFERROR(SUM('Gen. Prima Directa'!AN38:AN40)/SUM('Gen. Pólizas Emitidas'!AN38:AN40),"")</f>
        <v/>
      </c>
      <c r="AO58" s="79" t="str">
        <f>IFERROR(SUM('Gen. Prima Directa'!AO38:AO40)/SUM('Gen. Pólizas Emitidas'!AO38:AO40),"")</f>
        <v/>
      </c>
      <c r="AP58" s="79" t="str">
        <f>IFERROR(SUM('Gen. Prima Directa'!AP38:AP40)/SUM('Gen. Pólizas Emitidas'!AP38:AP40),"")</f>
        <v/>
      </c>
      <c r="AQ58" s="79">
        <f>IFERROR(SUM('Gen. Prima Directa'!AQ38:AQ40)/SUM('Gen. Pólizas Emitidas'!AQ38:AQ40),"")</f>
        <v>2646.9662055500812</v>
      </c>
      <c r="AR58" s="94"/>
      <c r="AS58" s="79">
        <f>IFERROR(SUM('Gen. Prima Directa'!AS38:AS40)/SUM('Gen. Pólizas Emitidas'!AS38:AS40),"")</f>
        <v>1284.0181370873238</v>
      </c>
      <c r="AT58" s="60">
        <f t="shared" si="0"/>
        <v>1.0614710408643284</v>
      </c>
    </row>
    <row r="59" spans="2:46" x14ac:dyDescent="0.2">
      <c r="B59" s="69" t="str">
        <f>'Gen. Prima Directa'!B66</f>
        <v>I. Responsabilidad Civil (excluyendo Vehículos)</v>
      </c>
      <c r="C59" s="79" t="str">
        <f>IFERROR(SUM('Gen. Prima Directa'!C24:C26)/SUM('Gen. Pólizas Emitidas'!C24:C26),"")</f>
        <v/>
      </c>
      <c r="D59" s="79" t="str">
        <f>IFERROR(SUM('Gen. Prima Directa'!D24:D26)/SUM('Gen. Pólizas Emitidas'!D24:D26),"")</f>
        <v/>
      </c>
      <c r="E59" s="79">
        <f>IFERROR(SUM('Gen. Prima Directa'!E24:E26)/SUM('Gen. Pólizas Emitidas'!E24:E26),"")</f>
        <v>2.1832490325118799</v>
      </c>
      <c r="F59" s="79">
        <f>IFERROR(SUM('Gen. Prima Directa'!F24:F26)/SUM('Gen. Pólizas Emitidas'!F24:F26),"")</f>
        <v>0.30994466675433985</v>
      </c>
      <c r="G59" s="79" t="str">
        <f>IFERROR(SUM('Gen. Prima Directa'!G24:G26)/SUM('Gen. Pólizas Emitidas'!G24:G26),"")</f>
        <v/>
      </c>
      <c r="H59" s="79">
        <f>IFERROR(SUM('Gen. Prima Directa'!H24:H26)/SUM('Gen. Pólizas Emitidas'!H24:H26),"")</f>
        <v>9.2783164802236477</v>
      </c>
      <c r="I59" s="79">
        <f>IFERROR(SUM('Gen. Prima Directa'!I24:I26)/SUM('Gen. Pólizas Emitidas'!I24:I26),"")</f>
        <v>17.227073129242424</v>
      </c>
      <c r="J59" s="79" t="str">
        <f>IFERROR(SUM('Gen. Prima Directa'!J24:J26)/SUM('Gen. Pólizas Emitidas'!J24:J26),"")</f>
        <v/>
      </c>
      <c r="K59" s="79">
        <f>IFERROR(SUM('Gen. Prima Directa'!K24:K26)/SUM('Gen. Pólizas Emitidas'!K24:K26),"")</f>
        <v>2.8857599498142017</v>
      </c>
      <c r="L59" s="79" t="str">
        <f>IFERROR(SUM('Gen. Prima Directa'!L24:L26)/SUM('Gen. Pólizas Emitidas'!L24:L26),"")</f>
        <v/>
      </c>
      <c r="M59" s="79" t="str">
        <f>IFERROR(SUM('Gen. Prima Directa'!M24:M26)/SUM('Gen. Pólizas Emitidas'!M24:M26),"")</f>
        <v/>
      </c>
      <c r="N59" s="79">
        <f>IFERROR(SUM('Gen. Prima Directa'!N24:N26)/SUM('Gen. Pólizas Emitidas'!N24:N26),"")</f>
        <v>97.625283825239748</v>
      </c>
      <c r="O59" s="79">
        <f>IFERROR(SUM('Gen. Prima Directa'!O24:O26)/SUM('Gen. Pólizas Emitidas'!O24:O26),"")</f>
        <v>19.613133908155231</v>
      </c>
      <c r="P59" s="79" t="str">
        <f>IFERROR(SUM('Gen. Prima Directa'!P24:P26)/SUM('Gen. Pólizas Emitidas'!P24:P26),"")</f>
        <v/>
      </c>
      <c r="Q59" s="79">
        <f>IFERROR(SUM('Gen. Prima Directa'!Q24:Q26)/SUM('Gen. Pólizas Emitidas'!Q24:Q26),"")</f>
        <v>15.154768559644854</v>
      </c>
      <c r="R59" s="79" t="str">
        <f>IFERROR(SUM('Gen. Prima Directa'!R24:R26)/SUM('Gen. Pólizas Emitidas'!R24:R26),"")</f>
        <v/>
      </c>
      <c r="S59" s="79">
        <f>IFERROR(SUM('Gen. Prima Directa'!S24:S26)/SUM('Gen. Pólizas Emitidas'!S24:S26),"")</f>
        <v>44.335114610334088</v>
      </c>
      <c r="T59" s="79" t="str">
        <f>IFERROR(SUM('Gen. Prima Directa'!T24:T26)/SUM('Gen. Pólizas Emitidas'!T24:T26),"")</f>
        <v/>
      </c>
      <c r="U59" s="79">
        <f>IFERROR(SUM('Gen. Prima Directa'!U24:U26)/SUM('Gen. Pólizas Emitidas'!U24:U26),"")</f>
        <v>2.6228177289295109</v>
      </c>
      <c r="V59" s="79" t="str">
        <f>IFERROR(SUM('Gen. Prima Directa'!V24:V26)/SUM('Gen. Pólizas Emitidas'!V24:V26),"")</f>
        <v/>
      </c>
      <c r="W59" s="79">
        <f>IFERROR(SUM('Gen. Prima Directa'!W24:W26)/SUM('Gen. Pólizas Emitidas'!W24:W26),"")</f>
        <v>160.28868608371027</v>
      </c>
      <c r="X59" s="79" t="str">
        <f>IFERROR(SUM('Gen. Prima Directa'!X24:X26)/SUM('Gen. Pólizas Emitidas'!X24:X26),"")</f>
        <v/>
      </c>
      <c r="Y59" s="79">
        <f>IFERROR(SUM('Gen. Prima Directa'!Y24:Y26)/SUM('Gen. Pólizas Emitidas'!Y24:Y26),"")</f>
        <v>7.3953800687403284</v>
      </c>
      <c r="Z59" s="79">
        <f>IFERROR(SUM('Gen. Prima Directa'!Z24:Z26)/SUM('Gen. Pólizas Emitidas'!Z24:Z26),"")</f>
        <v>4.6721980349351258</v>
      </c>
      <c r="AA59" s="79">
        <f>IFERROR(SUM('Gen. Prima Directa'!AA24:AA26)/SUM('Gen. Pólizas Emitidas'!AA24:AA26),"")</f>
        <v>5.5233054475946313</v>
      </c>
      <c r="AB59" s="79" t="str">
        <f>IFERROR(SUM('Gen. Prima Directa'!AB24:AB26)/SUM('Gen. Pólizas Emitidas'!AB24:AB26),"")</f>
        <v/>
      </c>
      <c r="AC59" s="79" t="str">
        <f>IFERROR(SUM('Gen. Prima Directa'!AC24:AC26)/SUM('Gen. Pólizas Emitidas'!AC24:AC26),"")</f>
        <v/>
      </c>
      <c r="AD59" s="79">
        <f>IFERROR(SUM('Gen. Prima Directa'!AD24:AD26)/SUM('Gen. Pólizas Emitidas'!AD24:AD26),"")</f>
        <v>184.86344742682181</v>
      </c>
      <c r="AE59" s="79">
        <f>IFERROR(SUM('Gen. Prima Directa'!AE24:AE26)/SUM('Gen. Pólizas Emitidas'!AE24:AE26),"")</f>
        <v>1924.7670022025461</v>
      </c>
      <c r="AF59" s="79" t="str">
        <f>IFERROR(SUM('Gen. Prima Directa'!AF24:AF26)/SUM('Gen. Pólizas Emitidas'!AF24:AF26),"")</f>
        <v/>
      </c>
      <c r="AG59" s="79">
        <f>IFERROR(SUM('Gen. Prima Directa'!AG24:AG26)/SUM('Gen. Pólizas Emitidas'!AG24:AG26),"")</f>
        <v>10.22170397177716</v>
      </c>
      <c r="AH59" s="79">
        <f>IFERROR(SUM('Gen. Prima Directa'!AH24:AH26)/SUM('Gen. Pólizas Emitidas'!AH24:AH26),"")</f>
        <v>292.31577041459002</v>
      </c>
      <c r="AI59" s="79">
        <f>IFERROR(SUM('Gen. Prima Directa'!AI24:AI26)/SUM('Gen. Pólizas Emitidas'!AI24:AI26),"")</f>
        <v>0.1488360004177614</v>
      </c>
      <c r="AJ59" s="79">
        <f>IFERROR(SUM('Gen. Prima Directa'!AJ24:AJ26)/SUM('Gen. Pólizas Emitidas'!AJ24:AJ26),"")</f>
        <v>1.7054515457070558</v>
      </c>
      <c r="AK59" s="79" t="str">
        <f>IFERROR(SUM('Gen. Prima Directa'!AK24:AK26)/SUM('Gen. Pólizas Emitidas'!AK24:AK26),"")</f>
        <v/>
      </c>
      <c r="AL59" s="79" t="str">
        <f>IFERROR(SUM('Gen. Prima Directa'!AL24:AL26)/SUM('Gen. Pólizas Emitidas'!AL24:AL26),"")</f>
        <v/>
      </c>
      <c r="AM59" s="79" t="str">
        <f>IFERROR(SUM('Gen. Prima Directa'!AM24:AM26)/SUM('Gen. Pólizas Emitidas'!AM24:AM26),"")</f>
        <v/>
      </c>
      <c r="AN59" s="79" t="str">
        <f>IFERROR(SUM('Gen. Prima Directa'!AN24:AN26)/SUM('Gen. Pólizas Emitidas'!AN24:AN26),"")</f>
        <v/>
      </c>
      <c r="AO59" s="79" t="str">
        <f>IFERROR(SUM('Gen. Prima Directa'!AO24:AO26)/SUM('Gen. Pólizas Emitidas'!AO24:AO26),"")</f>
        <v/>
      </c>
      <c r="AP59" s="79" t="str">
        <f>IFERROR(SUM('Gen. Prima Directa'!AP24:AP26)/SUM('Gen. Pólizas Emitidas'!AP24:AP26),"")</f>
        <v/>
      </c>
      <c r="AQ59" s="79">
        <f>IFERROR(SUM('Gen. Prima Directa'!AQ24:AQ26)/SUM('Gen. Pólizas Emitidas'!AQ24:AQ26),"")</f>
        <v>13.23450014792825</v>
      </c>
      <c r="AR59" s="94"/>
      <c r="AS59" s="79">
        <f>IFERROR(SUM('Gen. Prima Directa'!AS24:AS26)/SUM('Gen. Pólizas Emitidas'!AS24:AS26),"")</f>
        <v>13.618343723352865</v>
      </c>
      <c r="AT59" s="60">
        <f t="shared" si="0"/>
        <v>-2.8185775247132061E-2</v>
      </c>
    </row>
    <row r="60" spans="2:46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</row>
    <row r="61" spans="2:46" hidden="1" x14ac:dyDescent="0.2">
      <c r="B61" s="39" t="s">
        <v>92</v>
      </c>
      <c r="C61" s="40">
        <f>INDEX(Benchmark!$D$9:$D$48,COLUMNS(Benchmark!$D$9:D48),)</f>
        <v>1</v>
      </c>
      <c r="D61" s="40">
        <f>INDEX(Benchmark!$D$9:$D$48,COLUMNS(Benchmark!$D$9:E48),)</f>
        <v>1</v>
      </c>
      <c r="E61" s="40">
        <f>INDEX(Benchmark!$D$9:$D$48,COLUMNS(Benchmark!$D$9:F48),)</f>
        <v>1</v>
      </c>
      <c r="F61" s="40">
        <f>INDEX(Benchmark!$D$9:$D$48,COLUMNS(Benchmark!$D$9:G48),)</f>
        <v>1</v>
      </c>
      <c r="G61" s="40">
        <f>INDEX(Benchmark!$D$9:$D$48,COLUMNS(Benchmark!$D$9:H48),)</f>
        <v>1</v>
      </c>
      <c r="H61" s="40">
        <f>INDEX(Benchmark!$D$9:$D$48,COLUMNS(Benchmark!$D$9:I48),)</f>
        <v>1</v>
      </c>
      <c r="I61" s="40">
        <f>INDEX(Benchmark!$D$9:$D$48,COLUMNS(Benchmark!$D$9:J48),)</f>
        <v>1</v>
      </c>
      <c r="J61" s="40">
        <f>INDEX(Benchmark!$D$9:$D$48,COLUMNS(Benchmark!$D$9:K48),)</f>
        <v>1</v>
      </c>
      <c r="K61" s="40">
        <f>INDEX(Benchmark!$D$9:$D$48,COLUMNS(Benchmark!$D$9:L48),)</f>
        <v>1</v>
      </c>
      <c r="L61" s="40">
        <f>INDEX(Benchmark!$D$9:$D$48,COLUMNS(Benchmark!$D$9:M48),)</f>
        <v>1</v>
      </c>
      <c r="M61" s="40">
        <f>INDEX(Benchmark!$D$9:$D$48,COLUMNS(Benchmark!$D$9:N48),)</f>
        <v>1</v>
      </c>
      <c r="N61" s="40">
        <f>INDEX(Benchmark!$D$9:$D$48,COLUMNS(Benchmark!$D$9:O48),)</f>
        <v>1</v>
      </c>
      <c r="O61" s="40">
        <f>INDEX(Benchmark!$D$9:$D$48,COLUMNS(Benchmark!$D$9:P48),)</f>
        <v>1</v>
      </c>
      <c r="P61" s="40">
        <f>INDEX(Benchmark!$D$9:$D$48,COLUMNS(Benchmark!$D$9:Q48),)</f>
        <v>1</v>
      </c>
      <c r="Q61" s="40">
        <f>INDEX(Benchmark!$D$9:$D$48,COLUMNS(Benchmark!$D$9:R48),)</f>
        <v>1</v>
      </c>
      <c r="R61" s="40">
        <f>INDEX(Benchmark!$D$9:$D$48,COLUMNS(Benchmark!$D$9:S48),)</f>
        <v>1</v>
      </c>
      <c r="S61" s="40">
        <f>INDEX(Benchmark!$D$9:$D$48,COLUMNS(Benchmark!$D$9:T48),)</f>
        <v>1</v>
      </c>
      <c r="T61" s="40">
        <f>INDEX(Benchmark!$D$9:$D$48,COLUMNS(Benchmark!$D$9:U48),)</f>
        <v>1</v>
      </c>
      <c r="U61" s="40">
        <f>INDEX(Benchmark!$D$9:$D$48,COLUMNS(Benchmark!$D$9:V48),)</f>
        <v>1</v>
      </c>
      <c r="V61" s="40">
        <f>INDEX(Benchmark!$D$9:$D$48,COLUMNS(Benchmark!$D$9:W48),)</f>
        <v>1</v>
      </c>
      <c r="W61" s="40">
        <f>INDEX(Benchmark!$D$9:$D$48,COLUMNS(Benchmark!$D$9:X48),)</f>
        <v>1</v>
      </c>
      <c r="X61" s="40">
        <f>INDEX(Benchmark!$D$9:$D$48,COLUMNS(Benchmark!$D$9:Y48),)</f>
        <v>1</v>
      </c>
      <c r="Y61" s="40">
        <f>INDEX(Benchmark!$D$9:$D$48,COLUMNS(Benchmark!$D$9:Z48),)</f>
        <v>1</v>
      </c>
      <c r="Z61" s="40">
        <f>INDEX(Benchmark!$D$9:$D$48,COLUMNS(Benchmark!$D$9:AA48),)</f>
        <v>1</v>
      </c>
      <c r="AA61" s="40">
        <f>INDEX(Benchmark!$D$9:$D$48,COLUMNS(Benchmark!$D$9:AB48),)</f>
        <v>1</v>
      </c>
      <c r="AB61" s="40">
        <f>INDEX(Benchmark!$D$9:$D$48,COLUMNS(Benchmark!$D$9:AC48),)</f>
        <v>1</v>
      </c>
      <c r="AC61" s="40">
        <f>INDEX(Benchmark!$D$9:$D$48,COLUMNS(Benchmark!$D$9:AD48),)</f>
        <v>1</v>
      </c>
      <c r="AD61" s="40">
        <f>INDEX(Benchmark!$D$9:$D$48,COLUMNS(Benchmark!$D$9:AE48),)</f>
        <v>1</v>
      </c>
      <c r="AE61" s="40">
        <f>INDEX(Benchmark!$D$9:$D$48,COLUMNS(Benchmark!$D$9:AF48),)</f>
        <v>1</v>
      </c>
      <c r="AF61" s="40">
        <f>INDEX(Benchmark!$D$9:$D$48,COLUMNS(Benchmark!$D$9:AG48),)</f>
        <v>1</v>
      </c>
      <c r="AG61" s="40">
        <f>INDEX(Benchmark!$D$9:$D$48,COLUMNS(Benchmark!$D$9:AH48),)</f>
        <v>1</v>
      </c>
      <c r="AH61" s="40">
        <f>INDEX(Benchmark!$D$9:$D$48,COLUMNS(Benchmark!$D$9:AI48),)</f>
        <v>1</v>
      </c>
      <c r="AI61" s="40">
        <f>INDEX(Benchmark!$D$9:$D$48,COLUMNS(Benchmark!$D$9:AJ48),)</f>
        <v>1</v>
      </c>
      <c r="AJ61" s="40">
        <f>INDEX(Benchmark!$D$9:$D$48,COLUMNS(Benchmark!$D$9:AK48),)</f>
        <v>1</v>
      </c>
      <c r="AK61" s="40">
        <f>INDEX(Benchmark!$D$9:$D$48,COLUMNS(Benchmark!$D$9:AL48),)</f>
        <v>0</v>
      </c>
      <c r="AL61" s="40">
        <f>INDEX(Benchmark!$D$9:$D$48,COLUMNS(Benchmark!$D$9:AM48),)</f>
        <v>0</v>
      </c>
      <c r="AM61" s="40">
        <f>INDEX(Benchmark!$D$9:$D$48,COLUMNS(Benchmark!$D$9:AN48),)</f>
        <v>0</v>
      </c>
      <c r="AN61" s="40">
        <f>INDEX(Benchmark!$D$9:$D$48,COLUMNS(Benchmark!$D$9:AO48),)</f>
        <v>0</v>
      </c>
      <c r="AO61" s="40">
        <f>INDEX(Benchmark!$D$9:$D$48,COLUMNS(Benchmark!$D$9:AP48),)</f>
        <v>0</v>
      </c>
      <c r="AP61" s="40">
        <f>INDEX(Benchmark!$D$9:$D$48,COLUMNS(Benchmark!$D$9:AQ48),)</f>
        <v>0</v>
      </c>
      <c r="AQ61" s="29"/>
      <c r="AR61" s="29"/>
      <c r="AS61" s="29"/>
      <c r="AT61" s="29"/>
    </row>
    <row r="62" spans="2:46" hidden="1" x14ac:dyDescent="0.2">
      <c r="B62" s="29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29"/>
      <c r="AR62" s="29"/>
      <c r="AS62" s="29"/>
      <c r="AT62" s="29"/>
    </row>
    <row r="63" spans="2:46" hidden="1" x14ac:dyDescent="0.2">
      <c r="B63" s="39" t="s">
        <v>93</v>
      </c>
      <c r="C63" s="40" t="str">
        <f>IFERROR(RANK(C65,$C$65:$AP$65,0),"")</f>
        <v/>
      </c>
      <c r="D63" s="40">
        <f t="shared" ref="D63:AP63" si="1">IFERROR(RANK(D65,$C$65:$AP$65,0),"")</f>
        <v>11</v>
      </c>
      <c r="E63" s="40">
        <f t="shared" si="1"/>
        <v>28</v>
      </c>
      <c r="F63" s="40">
        <f t="shared" si="1"/>
        <v>23</v>
      </c>
      <c r="G63" s="40">
        <f t="shared" si="1"/>
        <v>12</v>
      </c>
      <c r="H63" s="40">
        <f t="shared" si="1"/>
        <v>24</v>
      </c>
      <c r="I63" s="40">
        <f t="shared" si="1"/>
        <v>15</v>
      </c>
      <c r="J63" s="40">
        <f t="shared" si="1"/>
        <v>1</v>
      </c>
      <c r="K63" s="40">
        <f t="shared" si="1"/>
        <v>29</v>
      </c>
      <c r="L63" s="40" t="str">
        <f t="shared" si="1"/>
        <v/>
      </c>
      <c r="M63" s="40">
        <f t="shared" si="1"/>
        <v>10</v>
      </c>
      <c r="N63" s="40">
        <f t="shared" si="1"/>
        <v>7</v>
      </c>
      <c r="O63" s="40">
        <f t="shared" si="1"/>
        <v>17</v>
      </c>
      <c r="P63" s="40">
        <f t="shared" si="1"/>
        <v>20</v>
      </c>
      <c r="Q63" s="40">
        <f t="shared" si="1"/>
        <v>27</v>
      </c>
      <c r="R63" s="40">
        <f t="shared" si="1"/>
        <v>5</v>
      </c>
      <c r="S63" s="40">
        <f t="shared" si="1"/>
        <v>14</v>
      </c>
      <c r="T63" s="40" t="str">
        <f t="shared" si="1"/>
        <v/>
      </c>
      <c r="U63" s="40">
        <f t="shared" si="1"/>
        <v>16</v>
      </c>
      <c r="V63" s="40">
        <f t="shared" si="1"/>
        <v>19</v>
      </c>
      <c r="W63" s="40">
        <f t="shared" si="1"/>
        <v>9</v>
      </c>
      <c r="X63" s="40">
        <f t="shared" si="1"/>
        <v>8</v>
      </c>
      <c r="Y63" s="40">
        <f t="shared" si="1"/>
        <v>18</v>
      </c>
      <c r="Z63" s="40">
        <f t="shared" si="1"/>
        <v>21</v>
      </c>
      <c r="AA63" s="40">
        <f t="shared" si="1"/>
        <v>22</v>
      </c>
      <c r="AB63" s="40" t="str">
        <f t="shared" si="1"/>
        <v/>
      </c>
      <c r="AC63" s="40">
        <f t="shared" si="1"/>
        <v>3</v>
      </c>
      <c r="AD63" s="40">
        <f t="shared" si="1"/>
        <v>4</v>
      </c>
      <c r="AE63" s="40">
        <f t="shared" si="1"/>
        <v>2</v>
      </c>
      <c r="AF63" s="40">
        <f t="shared" si="1"/>
        <v>13</v>
      </c>
      <c r="AG63" s="40">
        <f t="shared" si="1"/>
        <v>25</v>
      </c>
      <c r="AH63" s="40">
        <f t="shared" si="1"/>
        <v>6</v>
      </c>
      <c r="AI63" s="40">
        <f t="shared" si="1"/>
        <v>30</v>
      </c>
      <c r="AJ63" s="40">
        <f t="shared" si="1"/>
        <v>26</v>
      </c>
      <c r="AK63" s="40" t="str">
        <f t="shared" si="1"/>
        <v/>
      </c>
      <c r="AL63" s="40" t="str">
        <f t="shared" si="1"/>
        <v/>
      </c>
      <c r="AM63" s="40" t="str">
        <f t="shared" si="1"/>
        <v/>
      </c>
      <c r="AN63" s="40" t="str">
        <f t="shared" si="1"/>
        <v/>
      </c>
      <c r="AO63" s="40" t="str">
        <f t="shared" si="1"/>
        <v/>
      </c>
      <c r="AP63" s="40" t="str">
        <f t="shared" si="1"/>
        <v/>
      </c>
      <c r="AQ63" s="29"/>
      <c r="AR63" s="29"/>
      <c r="AS63" s="29"/>
      <c r="AT63" s="29"/>
    </row>
    <row r="64" spans="2:46" hidden="1" x14ac:dyDescent="0.2">
      <c r="B64" s="29"/>
      <c r="C64" s="40" t="str">
        <f>C11</f>
        <v>Assurant Chile</v>
      </c>
      <c r="D64" s="40" t="str">
        <f t="shared" ref="D64:AP64" si="2">D11</f>
        <v>AVLA Crédito</v>
      </c>
      <c r="E64" s="40" t="str">
        <f t="shared" si="2"/>
        <v>BCI Seguros</v>
      </c>
      <c r="F64" s="40" t="str">
        <f t="shared" si="2"/>
        <v>BNP Paribas Cardif</v>
      </c>
      <c r="G64" s="40" t="str">
        <f t="shared" si="2"/>
        <v>Cesce Chile</v>
      </c>
      <c r="H64" s="40" t="str">
        <f t="shared" si="2"/>
        <v>Chilena Consolidada</v>
      </c>
      <c r="I64" s="40" t="str">
        <f t="shared" si="2"/>
        <v>Chubb Generales</v>
      </c>
      <c r="J64" s="40" t="str">
        <f t="shared" si="2"/>
        <v>Coface Chile</v>
      </c>
      <c r="K64" s="40" t="str">
        <f t="shared" si="2"/>
        <v>Consorcio Nacional</v>
      </c>
      <c r="L64" s="40" t="str">
        <f t="shared" si="2"/>
        <v>Contempora</v>
      </c>
      <c r="M64" s="40" t="str">
        <f t="shared" si="2"/>
        <v>Continental Crédito</v>
      </c>
      <c r="N64" s="40" t="str">
        <f t="shared" si="2"/>
        <v>Continental Generales</v>
      </c>
      <c r="O64" s="40" t="str">
        <f t="shared" si="2"/>
        <v>FID Chile</v>
      </c>
      <c r="P64" s="40" t="str">
        <f t="shared" si="2"/>
        <v>HDI Gar. y Cré.</v>
      </c>
      <c r="Q64" s="40" t="str">
        <f t="shared" si="2"/>
        <v>HDI Seguros</v>
      </c>
      <c r="R64" s="40" t="str">
        <f t="shared" si="2"/>
        <v>Huelen</v>
      </c>
      <c r="S64" s="40" t="str">
        <f t="shared" si="2"/>
        <v>Liberty Seguros</v>
      </c>
      <c r="T64" s="40" t="str">
        <f t="shared" si="2"/>
        <v>M. de Carabineros</v>
      </c>
      <c r="U64" s="40" t="str">
        <f t="shared" si="2"/>
        <v>Mapfre</v>
      </c>
      <c r="V64" s="40" t="str">
        <f t="shared" si="2"/>
        <v>MetLife Generales</v>
      </c>
      <c r="W64" s="40" t="str">
        <f t="shared" si="2"/>
        <v>Orion Seguros</v>
      </c>
      <c r="X64" s="40" t="str">
        <f t="shared" si="2"/>
        <v>Orsan Crédito</v>
      </c>
      <c r="Y64" s="40" t="str">
        <f t="shared" si="2"/>
        <v>Porvenir</v>
      </c>
      <c r="Z64" s="40" t="str">
        <f t="shared" si="2"/>
        <v>Reale Chile</v>
      </c>
      <c r="AA64" s="40" t="str">
        <f t="shared" si="2"/>
        <v>Renta Nacional</v>
      </c>
      <c r="AB64" s="40" t="str">
        <f t="shared" si="2"/>
        <v>SegChile</v>
      </c>
      <c r="AC64" s="40" t="str">
        <f t="shared" si="2"/>
        <v>Solunión Chile</v>
      </c>
      <c r="AD64" s="40" t="str">
        <f t="shared" si="2"/>
        <v>Southbridge</v>
      </c>
      <c r="AE64" s="40" t="str">
        <f t="shared" si="2"/>
        <v>Starr International</v>
      </c>
      <c r="AF64" s="40" t="str">
        <f t="shared" si="2"/>
        <v>Suaval</v>
      </c>
      <c r="AG64" s="40" t="str">
        <f t="shared" si="2"/>
        <v>Suramericana</v>
      </c>
      <c r="AH64" s="40" t="str">
        <f t="shared" si="2"/>
        <v>Unnio</v>
      </c>
      <c r="AI64" s="40" t="str">
        <f t="shared" si="2"/>
        <v>Zenit Seguros</v>
      </c>
      <c r="AJ64" s="40" t="str">
        <f t="shared" si="2"/>
        <v>Zurich Santander</v>
      </c>
      <c r="AK64" s="40" t="str">
        <f t="shared" si="2"/>
        <v/>
      </c>
      <c r="AL64" s="40" t="str">
        <f t="shared" si="2"/>
        <v/>
      </c>
      <c r="AM64" s="40" t="str">
        <f t="shared" si="2"/>
        <v/>
      </c>
      <c r="AN64" s="40" t="str">
        <f t="shared" si="2"/>
        <v/>
      </c>
      <c r="AO64" s="40" t="str">
        <f t="shared" si="2"/>
        <v/>
      </c>
      <c r="AP64" s="40" t="str">
        <f t="shared" si="2"/>
        <v/>
      </c>
      <c r="AQ64" s="29"/>
      <c r="AR64" s="29"/>
      <c r="AS64" s="29"/>
      <c r="AT64" s="29"/>
    </row>
    <row r="65" spans="2:46" hidden="1" x14ac:dyDescent="0.2">
      <c r="B65" s="29"/>
      <c r="C65" s="42" t="str">
        <f t="shared" ref="C65:AP65" si="3">IFERROR(IF(C61=1,VLOOKUP($C$81,$B$12:$AQ$49,C68+1,FALSE)+C66/1000000,""),"")</f>
        <v/>
      </c>
      <c r="D65" s="42">
        <f t="shared" si="3"/>
        <v>61.585987046557378</v>
      </c>
      <c r="E65" s="42">
        <f t="shared" si="3"/>
        <v>1.7273746418814921</v>
      </c>
      <c r="F65" s="42">
        <f t="shared" si="3"/>
        <v>4.5247277889929078</v>
      </c>
      <c r="G65" s="42">
        <f t="shared" si="3"/>
        <v>34.884908044381795</v>
      </c>
      <c r="H65" s="42">
        <f t="shared" si="3"/>
        <v>3.9148170869997161</v>
      </c>
      <c r="I65" s="42">
        <f t="shared" si="3"/>
        <v>18.757359092177701</v>
      </c>
      <c r="J65" s="42">
        <f t="shared" si="3"/>
        <v>11733.509089202857</v>
      </c>
      <c r="K65" s="42">
        <f t="shared" si="3"/>
        <v>1.3849411266819414</v>
      </c>
      <c r="L65" s="42" t="str">
        <f t="shared" si="3"/>
        <v/>
      </c>
      <c r="M65" s="42">
        <f t="shared" si="3"/>
        <v>87.397353087616239</v>
      </c>
      <c r="N65" s="42">
        <f t="shared" si="3"/>
        <v>156.84058921165763</v>
      </c>
      <c r="O65" s="42">
        <f t="shared" si="3"/>
        <v>7.1579812694192313</v>
      </c>
      <c r="P65" s="42">
        <f t="shared" si="3"/>
        <v>5.8244200098240553</v>
      </c>
      <c r="Q65" s="42">
        <f t="shared" si="3"/>
        <v>1.8922887886365976</v>
      </c>
      <c r="R65" s="42">
        <f t="shared" si="3"/>
        <v>229.05437718578</v>
      </c>
      <c r="S65" s="42">
        <f t="shared" si="3"/>
        <v>30.287616412713785</v>
      </c>
      <c r="T65" s="42" t="str">
        <f t="shared" si="3"/>
        <v/>
      </c>
      <c r="U65" s="42">
        <f t="shared" si="3"/>
        <v>10.045823807108583</v>
      </c>
      <c r="V65" s="42">
        <f t="shared" si="3"/>
        <v>6.4617492489775215</v>
      </c>
      <c r="W65" s="42">
        <f t="shared" si="3"/>
        <v>100.61149181940806</v>
      </c>
      <c r="X65" s="42">
        <f t="shared" si="3"/>
        <v>113.9750490724043</v>
      </c>
      <c r="Y65" s="42">
        <f t="shared" si="3"/>
        <v>6.8085862426044219</v>
      </c>
      <c r="Z65" s="42">
        <f t="shared" si="3"/>
        <v>5.7639139600696288</v>
      </c>
      <c r="AA65" s="42">
        <f t="shared" si="3"/>
        <v>5.2320566623149611</v>
      </c>
      <c r="AB65" s="42" t="str">
        <f t="shared" si="3"/>
        <v/>
      </c>
      <c r="AC65" s="42">
        <f t="shared" si="3"/>
        <v>1178.5700153181617</v>
      </c>
      <c r="AD65" s="42">
        <f t="shared" si="3"/>
        <v>363.62717259925978</v>
      </c>
      <c r="AE65" s="42">
        <f t="shared" si="3"/>
        <v>1842.19334767129</v>
      </c>
      <c r="AF65" s="42">
        <f t="shared" si="3"/>
        <v>34.505421686726606</v>
      </c>
      <c r="AG65" s="42">
        <f t="shared" si="3"/>
        <v>2.7307558501961422</v>
      </c>
      <c r="AH65" s="42">
        <f t="shared" si="3"/>
        <v>184.00042175145487</v>
      </c>
      <c r="AI65" s="42">
        <f t="shared" si="3"/>
        <v>0.75172326675392465</v>
      </c>
      <c r="AJ65" s="42">
        <f t="shared" si="3"/>
        <v>2.7099112678161652</v>
      </c>
      <c r="AK65" s="42" t="str">
        <f t="shared" si="3"/>
        <v/>
      </c>
      <c r="AL65" s="42" t="str">
        <f t="shared" si="3"/>
        <v/>
      </c>
      <c r="AM65" s="42" t="str">
        <f t="shared" si="3"/>
        <v/>
      </c>
      <c r="AN65" s="42" t="str">
        <f t="shared" si="3"/>
        <v/>
      </c>
      <c r="AO65" s="42" t="str">
        <f t="shared" si="3"/>
        <v/>
      </c>
      <c r="AP65" s="42" t="str">
        <f t="shared" si="3"/>
        <v/>
      </c>
      <c r="AQ65" s="29"/>
      <c r="AR65" s="29"/>
      <c r="AS65" s="29"/>
      <c r="AT65" s="29"/>
    </row>
    <row r="66" spans="2:46" hidden="1" x14ac:dyDescent="0.2">
      <c r="B66" s="29"/>
      <c r="C66" s="40">
        <v>40</v>
      </c>
      <c r="D66" s="40">
        <f>C66-1</f>
        <v>39</v>
      </c>
      <c r="E66" s="40">
        <f t="shared" ref="E66:AP66" si="4">D66-1</f>
        <v>38</v>
      </c>
      <c r="F66" s="40">
        <f t="shared" si="4"/>
        <v>37</v>
      </c>
      <c r="G66" s="40">
        <f t="shared" si="4"/>
        <v>36</v>
      </c>
      <c r="H66" s="40">
        <f t="shared" si="4"/>
        <v>35</v>
      </c>
      <c r="I66" s="40">
        <f t="shared" si="4"/>
        <v>34</v>
      </c>
      <c r="J66" s="40">
        <f t="shared" si="4"/>
        <v>33</v>
      </c>
      <c r="K66" s="40">
        <f t="shared" si="4"/>
        <v>32</v>
      </c>
      <c r="L66" s="40">
        <f t="shared" si="4"/>
        <v>31</v>
      </c>
      <c r="M66" s="40">
        <f t="shared" si="4"/>
        <v>30</v>
      </c>
      <c r="N66" s="40">
        <f t="shared" si="4"/>
        <v>29</v>
      </c>
      <c r="O66" s="40">
        <f t="shared" si="4"/>
        <v>28</v>
      </c>
      <c r="P66" s="40">
        <f t="shared" si="4"/>
        <v>27</v>
      </c>
      <c r="Q66" s="40">
        <f t="shared" si="4"/>
        <v>26</v>
      </c>
      <c r="R66" s="40">
        <f t="shared" si="4"/>
        <v>25</v>
      </c>
      <c r="S66" s="40">
        <f t="shared" si="4"/>
        <v>24</v>
      </c>
      <c r="T66" s="40">
        <f t="shared" si="4"/>
        <v>23</v>
      </c>
      <c r="U66" s="40">
        <f t="shared" si="4"/>
        <v>22</v>
      </c>
      <c r="V66" s="40">
        <f t="shared" si="4"/>
        <v>21</v>
      </c>
      <c r="W66" s="40">
        <f t="shared" si="4"/>
        <v>20</v>
      </c>
      <c r="X66" s="40">
        <f t="shared" si="4"/>
        <v>19</v>
      </c>
      <c r="Y66" s="40">
        <f t="shared" si="4"/>
        <v>18</v>
      </c>
      <c r="Z66" s="40">
        <f t="shared" si="4"/>
        <v>17</v>
      </c>
      <c r="AA66" s="40">
        <f t="shared" si="4"/>
        <v>16</v>
      </c>
      <c r="AB66" s="40">
        <f t="shared" si="4"/>
        <v>15</v>
      </c>
      <c r="AC66" s="40">
        <f t="shared" si="4"/>
        <v>14</v>
      </c>
      <c r="AD66" s="40">
        <f t="shared" si="4"/>
        <v>13</v>
      </c>
      <c r="AE66" s="40">
        <f t="shared" si="4"/>
        <v>12</v>
      </c>
      <c r="AF66" s="40">
        <f t="shared" si="4"/>
        <v>11</v>
      </c>
      <c r="AG66" s="40">
        <f t="shared" si="4"/>
        <v>10</v>
      </c>
      <c r="AH66" s="40">
        <f t="shared" si="4"/>
        <v>9</v>
      </c>
      <c r="AI66" s="40">
        <f t="shared" si="4"/>
        <v>8</v>
      </c>
      <c r="AJ66" s="40">
        <f t="shared" si="4"/>
        <v>7</v>
      </c>
      <c r="AK66" s="40">
        <f t="shared" si="4"/>
        <v>6</v>
      </c>
      <c r="AL66" s="40">
        <f t="shared" si="4"/>
        <v>5</v>
      </c>
      <c r="AM66" s="40">
        <f t="shared" si="4"/>
        <v>4</v>
      </c>
      <c r="AN66" s="40">
        <f t="shared" si="4"/>
        <v>3</v>
      </c>
      <c r="AO66" s="40">
        <f t="shared" si="4"/>
        <v>2</v>
      </c>
      <c r="AP66" s="40">
        <f t="shared" si="4"/>
        <v>1</v>
      </c>
      <c r="AQ66" s="29"/>
      <c r="AR66" s="29"/>
      <c r="AS66" s="29"/>
      <c r="AT66" s="29"/>
    </row>
    <row r="67" spans="2:46" hidden="1" x14ac:dyDescent="0.2">
      <c r="B67" s="29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29"/>
      <c r="AR67" s="29"/>
      <c r="AS67" s="29"/>
      <c r="AT67" s="29"/>
    </row>
    <row r="68" spans="2:46" hidden="1" x14ac:dyDescent="0.2">
      <c r="B68" s="39" t="s">
        <v>94</v>
      </c>
      <c r="C68" s="40">
        <v>1</v>
      </c>
      <c r="D68" s="40">
        <v>2</v>
      </c>
      <c r="E68" s="40">
        <v>3</v>
      </c>
      <c r="F68" s="40">
        <v>4</v>
      </c>
      <c r="G68" s="40">
        <v>5</v>
      </c>
      <c r="H68" s="40">
        <v>6</v>
      </c>
      <c r="I68" s="40">
        <v>7</v>
      </c>
      <c r="J68" s="40">
        <v>8</v>
      </c>
      <c r="K68" s="40">
        <v>9</v>
      </c>
      <c r="L68" s="40">
        <v>10</v>
      </c>
      <c r="M68" s="40">
        <v>11</v>
      </c>
      <c r="N68" s="40">
        <v>12</v>
      </c>
      <c r="O68" s="40">
        <v>13</v>
      </c>
      <c r="P68" s="40">
        <v>14</v>
      </c>
      <c r="Q68" s="40">
        <v>15</v>
      </c>
      <c r="R68" s="40">
        <v>16</v>
      </c>
      <c r="S68" s="40">
        <v>17</v>
      </c>
      <c r="T68" s="40">
        <v>18</v>
      </c>
      <c r="U68" s="40">
        <v>19</v>
      </c>
      <c r="V68" s="40">
        <v>20</v>
      </c>
      <c r="W68" s="40">
        <v>21</v>
      </c>
      <c r="X68" s="40">
        <v>22</v>
      </c>
      <c r="Y68" s="40">
        <v>23</v>
      </c>
      <c r="Z68" s="40">
        <v>24</v>
      </c>
      <c r="AA68" s="40">
        <v>25</v>
      </c>
      <c r="AB68" s="40">
        <v>26</v>
      </c>
      <c r="AC68" s="40">
        <v>27</v>
      </c>
      <c r="AD68" s="40">
        <v>28</v>
      </c>
      <c r="AE68" s="40">
        <v>29</v>
      </c>
      <c r="AF68" s="40">
        <v>30</v>
      </c>
      <c r="AG68" s="40">
        <v>31</v>
      </c>
      <c r="AH68" s="40">
        <v>32</v>
      </c>
      <c r="AI68" s="40">
        <v>33</v>
      </c>
      <c r="AJ68" s="40">
        <v>34</v>
      </c>
      <c r="AK68" s="40">
        <v>35</v>
      </c>
      <c r="AL68" s="40">
        <v>36</v>
      </c>
      <c r="AM68" s="40">
        <v>37</v>
      </c>
      <c r="AN68" s="40">
        <v>38</v>
      </c>
      <c r="AO68" s="40">
        <v>39</v>
      </c>
      <c r="AP68" s="40">
        <v>40</v>
      </c>
      <c r="AQ68" s="29"/>
      <c r="AR68" s="29"/>
      <c r="AS68" s="29"/>
      <c r="AT68" s="29"/>
    </row>
    <row r="69" spans="2:46" hidden="1" x14ac:dyDescent="0.2">
      <c r="B69" s="29"/>
      <c r="C69" s="40" t="str">
        <f>IFERROR(HLOOKUP(C68,$C$63:$AP$64,2,FALSE),"")</f>
        <v>Coface Chile</v>
      </c>
      <c r="D69" s="40" t="str">
        <f t="shared" ref="D69:AP69" si="5">IFERROR(HLOOKUP(D68,$C$63:$AP$64,2,FALSE),"")</f>
        <v>Starr International</v>
      </c>
      <c r="E69" s="40" t="str">
        <f t="shared" si="5"/>
        <v>Solunión Chile</v>
      </c>
      <c r="F69" s="40" t="str">
        <f t="shared" si="5"/>
        <v>Southbridge</v>
      </c>
      <c r="G69" s="40" t="str">
        <f t="shared" si="5"/>
        <v>Huelen</v>
      </c>
      <c r="H69" s="40" t="str">
        <f t="shared" si="5"/>
        <v>Unnio</v>
      </c>
      <c r="I69" s="40" t="str">
        <f t="shared" si="5"/>
        <v>Continental Generales</v>
      </c>
      <c r="J69" s="40" t="str">
        <f t="shared" si="5"/>
        <v>Orsan Crédito</v>
      </c>
      <c r="K69" s="40" t="str">
        <f t="shared" si="5"/>
        <v>Orion Seguros</v>
      </c>
      <c r="L69" s="40" t="str">
        <f t="shared" si="5"/>
        <v>Continental Crédito</v>
      </c>
      <c r="M69" s="40" t="str">
        <f t="shared" si="5"/>
        <v>AVLA Crédito</v>
      </c>
      <c r="N69" s="40" t="str">
        <f t="shared" si="5"/>
        <v>Cesce Chile</v>
      </c>
      <c r="O69" s="40" t="str">
        <f t="shared" si="5"/>
        <v>Suaval</v>
      </c>
      <c r="P69" s="40" t="str">
        <f t="shared" si="5"/>
        <v>Liberty Seguros</v>
      </c>
      <c r="Q69" s="40" t="str">
        <f t="shared" si="5"/>
        <v>Chubb Generales</v>
      </c>
      <c r="R69" s="40" t="str">
        <f t="shared" si="5"/>
        <v>Mapfre</v>
      </c>
      <c r="S69" s="40" t="str">
        <f t="shared" si="5"/>
        <v>FID Chile</v>
      </c>
      <c r="T69" s="40" t="str">
        <f t="shared" si="5"/>
        <v>Porvenir</v>
      </c>
      <c r="U69" s="40" t="str">
        <f t="shared" si="5"/>
        <v>MetLife Generales</v>
      </c>
      <c r="V69" s="40" t="str">
        <f t="shared" si="5"/>
        <v>HDI Gar. y Cré.</v>
      </c>
      <c r="W69" s="40" t="str">
        <f t="shared" si="5"/>
        <v>Reale Chile</v>
      </c>
      <c r="X69" s="40" t="str">
        <f t="shared" si="5"/>
        <v>Renta Nacional</v>
      </c>
      <c r="Y69" s="40" t="str">
        <f t="shared" si="5"/>
        <v>BNP Paribas Cardif</v>
      </c>
      <c r="Z69" s="40" t="str">
        <f t="shared" si="5"/>
        <v>Chilena Consolidada</v>
      </c>
      <c r="AA69" s="40" t="str">
        <f t="shared" si="5"/>
        <v>Suramericana</v>
      </c>
      <c r="AB69" s="40" t="str">
        <f t="shared" si="5"/>
        <v>Zurich Santander</v>
      </c>
      <c r="AC69" s="40" t="str">
        <f t="shared" si="5"/>
        <v>HDI Seguros</v>
      </c>
      <c r="AD69" s="40" t="str">
        <f t="shared" si="5"/>
        <v>BCI Seguros</v>
      </c>
      <c r="AE69" s="40" t="str">
        <f t="shared" si="5"/>
        <v>Consorcio Nacional</v>
      </c>
      <c r="AF69" s="40" t="str">
        <f t="shared" si="5"/>
        <v>Zenit Seguros</v>
      </c>
      <c r="AG69" s="40" t="str">
        <f t="shared" si="5"/>
        <v/>
      </c>
      <c r="AH69" s="40" t="str">
        <f t="shared" si="5"/>
        <v/>
      </c>
      <c r="AI69" s="40" t="str">
        <f t="shared" si="5"/>
        <v/>
      </c>
      <c r="AJ69" s="40" t="str">
        <f t="shared" si="5"/>
        <v/>
      </c>
      <c r="AK69" s="40" t="str">
        <f t="shared" si="5"/>
        <v/>
      </c>
      <c r="AL69" s="40" t="str">
        <f t="shared" si="5"/>
        <v/>
      </c>
      <c r="AM69" s="40" t="str">
        <f t="shared" si="5"/>
        <v/>
      </c>
      <c r="AN69" s="40" t="str">
        <f t="shared" si="5"/>
        <v/>
      </c>
      <c r="AO69" s="40" t="str">
        <f t="shared" si="5"/>
        <v/>
      </c>
      <c r="AP69" s="40" t="str">
        <f t="shared" si="5"/>
        <v/>
      </c>
      <c r="AQ69" s="29"/>
      <c r="AR69" s="29"/>
      <c r="AS69" s="29"/>
      <c r="AT69" s="29"/>
    </row>
    <row r="70" spans="2:46" hidden="1" x14ac:dyDescent="0.2">
      <c r="B70" s="29"/>
      <c r="C70" s="42">
        <f>IFERROR((HLOOKUP(C68,$C$63:$AP$65,3,FALSE)-HLOOKUP(C68,$C$63:$AP$66,4,FALSE)/1000000)/$C$75,"")</f>
        <v>11733.509056202856</v>
      </c>
      <c r="D70" s="42">
        <f t="shared" ref="D70:AP70" si="6">IFERROR((HLOOKUP(D68,$C$63:$AP$65,3,FALSE)-HLOOKUP(D68,$C$63:$AP$66,4,FALSE)/1000000)/$C$75,"")</f>
        <v>1842.19333567129</v>
      </c>
      <c r="E70" s="42">
        <f t="shared" si="6"/>
        <v>1178.5700013181618</v>
      </c>
      <c r="F70" s="42">
        <f t="shared" si="6"/>
        <v>363.62715959925976</v>
      </c>
      <c r="G70" s="42">
        <f t="shared" si="6"/>
        <v>229.05435218578</v>
      </c>
      <c r="H70" s="42">
        <f t="shared" si="6"/>
        <v>184.00041275145486</v>
      </c>
      <c r="I70" s="42">
        <f t="shared" si="6"/>
        <v>156.84056021165762</v>
      </c>
      <c r="J70" s="42">
        <f t="shared" si="6"/>
        <v>113.97503007240431</v>
      </c>
      <c r="K70" s="42">
        <f t="shared" si="6"/>
        <v>100.61147181940805</v>
      </c>
      <c r="L70" s="42">
        <f t="shared" si="6"/>
        <v>87.397323087616243</v>
      </c>
      <c r="M70" s="42">
        <f t="shared" si="6"/>
        <v>61.585948046557377</v>
      </c>
      <c r="N70" s="42">
        <f t="shared" si="6"/>
        <v>34.884872044381794</v>
      </c>
      <c r="O70" s="42">
        <f t="shared" si="6"/>
        <v>34.505410686726606</v>
      </c>
      <c r="P70" s="42">
        <f t="shared" si="6"/>
        <v>30.287592412713785</v>
      </c>
      <c r="Q70" s="42">
        <f t="shared" si="6"/>
        <v>18.757325092177702</v>
      </c>
      <c r="R70" s="42">
        <f t="shared" si="6"/>
        <v>10.045801807108584</v>
      </c>
      <c r="S70" s="42">
        <f t="shared" si="6"/>
        <v>7.1579532694192309</v>
      </c>
      <c r="T70" s="42">
        <f t="shared" si="6"/>
        <v>6.8085682426044221</v>
      </c>
      <c r="U70" s="42">
        <f t="shared" si="6"/>
        <v>6.4617282489775212</v>
      </c>
      <c r="V70" s="42">
        <f t="shared" si="6"/>
        <v>5.8243930098240551</v>
      </c>
      <c r="W70" s="42">
        <f t="shared" si="6"/>
        <v>5.763896960069629</v>
      </c>
      <c r="X70" s="42">
        <f t="shared" si="6"/>
        <v>5.2320406623149616</v>
      </c>
      <c r="Y70" s="42">
        <f t="shared" si="6"/>
        <v>4.524690788992908</v>
      </c>
      <c r="Z70" s="42">
        <f t="shared" si="6"/>
        <v>3.9147820869997161</v>
      </c>
      <c r="AA70" s="42">
        <f t="shared" si="6"/>
        <v>2.7307458501961421</v>
      </c>
      <c r="AB70" s="42">
        <f t="shared" si="6"/>
        <v>2.7099042678161651</v>
      </c>
      <c r="AC70" s="42">
        <f t="shared" si="6"/>
        <v>1.8922627886365975</v>
      </c>
      <c r="AD70" s="42">
        <f t="shared" si="6"/>
        <v>1.7273366418814922</v>
      </c>
      <c r="AE70" s="42">
        <f t="shared" si="6"/>
        <v>1.3849091266819413</v>
      </c>
      <c r="AF70" s="42">
        <f t="shared" si="6"/>
        <v>0.75171526675392464</v>
      </c>
      <c r="AG70" s="42" t="str">
        <f t="shared" si="6"/>
        <v/>
      </c>
      <c r="AH70" s="42" t="str">
        <f t="shared" si="6"/>
        <v/>
      </c>
      <c r="AI70" s="42" t="str">
        <f t="shared" si="6"/>
        <v/>
      </c>
      <c r="AJ70" s="42" t="str">
        <f t="shared" si="6"/>
        <v/>
      </c>
      <c r="AK70" s="42" t="str">
        <f t="shared" si="6"/>
        <v/>
      </c>
      <c r="AL70" s="42" t="str">
        <f t="shared" si="6"/>
        <v/>
      </c>
      <c r="AM70" s="42" t="str">
        <f t="shared" si="6"/>
        <v/>
      </c>
      <c r="AN70" s="42" t="str">
        <f t="shared" si="6"/>
        <v/>
      </c>
      <c r="AO70" s="42" t="str">
        <f t="shared" si="6"/>
        <v/>
      </c>
      <c r="AP70" s="42" t="str">
        <f t="shared" si="6"/>
        <v/>
      </c>
      <c r="AQ70" s="29"/>
      <c r="AR70" s="29"/>
      <c r="AS70" s="29"/>
      <c r="AT70" s="29"/>
    </row>
    <row r="71" spans="2:46" hidden="1" x14ac:dyDescent="0.2">
      <c r="B71" s="29"/>
      <c r="C71" s="42" t="str">
        <f>IF(ISNUMBER(C70),CONCATENATE(C69," - ",C68),"")</f>
        <v>Coface Chile - 1</v>
      </c>
      <c r="D71" s="42" t="str">
        <f t="shared" ref="D71:AP71" si="7">IF(ISNUMBER(D70),CONCATENATE(D69," - ",D68),"")</f>
        <v>Starr International - 2</v>
      </c>
      <c r="E71" s="42" t="str">
        <f t="shared" si="7"/>
        <v>Solunión Chile - 3</v>
      </c>
      <c r="F71" s="42" t="str">
        <f t="shared" si="7"/>
        <v>Southbridge - 4</v>
      </c>
      <c r="G71" s="42" t="str">
        <f t="shared" si="7"/>
        <v>Huelen - 5</v>
      </c>
      <c r="H71" s="42" t="str">
        <f t="shared" si="7"/>
        <v>Unnio - 6</v>
      </c>
      <c r="I71" s="42" t="str">
        <f t="shared" si="7"/>
        <v>Continental Generales - 7</v>
      </c>
      <c r="J71" s="42" t="str">
        <f t="shared" si="7"/>
        <v>Orsan Crédito - 8</v>
      </c>
      <c r="K71" s="42" t="str">
        <f t="shared" si="7"/>
        <v>Orion Seguros - 9</v>
      </c>
      <c r="L71" s="42" t="str">
        <f t="shared" si="7"/>
        <v>Continental Crédito - 10</v>
      </c>
      <c r="M71" s="42" t="str">
        <f t="shared" si="7"/>
        <v>AVLA Crédito - 11</v>
      </c>
      <c r="N71" s="42" t="str">
        <f t="shared" si="7"/>
        <v>Cesce Chile - 12</v>
      </c>
      <c r="O71" s="42" t="str">
        <f t="shared" si="7"/>
        <v>Suaval - 13</v>
      </c>
      <c r="P71" s="42" t="str">
        <f t="shared" si="7"/>
        <v>Liberty Seguros - 14</v>
      </c>
      <c r="Q71" s="42" t="str">
        <f t="shared" si="7"/>
        <v>Chubb Generales - 15</v>
      </c>
      <c r="R71" s="42" t="str">
        <f t="shared" si="7"/>
        <v>Mapfre - 16</v>
      </c>
      <c r="S71" s="42" t="str">
        <f t="shared" si="7"/>
        <v>FID Chile - 17</v>
      </c>
      <c r="T71" s="42" t="str">
        <f t="shared" si="7"/>
        <v>Porvenir - 18</v>
      </c>
      <c r="U71" s="42" t="str">
        <f t="shared" si="7"/>
        <v>MetLife Generales - 19</v>
      </c>
      <c r="V71" s="42" t="str">
        <f t="shared" si="7"/>
        <v>HDI Gar. y Cré. - 20</v>
      </c>
      <c r="W71" s="42" t="str">
        <f t="shared" si="7"/>
        <v>Reale Chile - 21</v>
      </c>
      <c r="X71" s="42" t="str">
        <f t="shared" si="7"/>
        <v>Renta Nacional - 22</v>
      </c>
      <c r="Y71" s="42" t="str">
        <f t="shared" si="7"/>
        <v>BNP Paribas Cardif - 23</v>
      </c>
      <c r="Z71" s="42" t="str">
        <f t="shared" si="7"/>
        <v>Chilena Consolidada - 24</v>
      </c>
      <c r="AA71" s="42" t="str">
        <f t="shared" si="7"/>
        <v>Suramericana - 25</v>
      </c>
      <c r="AB71" s="42" t="str">
        <f t="shared" si="7"/>
        <v>Zurich Santander - 26</v>
      </c>
      <c r="AC71" s="42" t="str">
        <f t="shared" si="7"/>
        <v>HDI Seguros - 27</v>
      </c>
      <c r="AD71" s="42" t="str">
        <f t="shared" si="7"/>
        <v>BCI Seguros - 28</v>
      </c>
      <c r="AE71" s="42" t="str">
        <f t="shared" si="7"/>
        <v>Consorcio Nacional - 29</v>
      </c>
      <c r="AF71" s="42" t="str">
        <f t="shared" si="7"/>
        <v>Zenit Seguros - 30</v>
      </c>
      <c r="AG71" s="42" t="str">
        <f t="shared" si="7"/>
        <v/>
      </c>
      <c r="AH71" s="42" t="str">
        <f t="shared" si="7"/>
        <v/>
      </c>
      <c r="AI71" s="42" t="str">
        <f t="shared" si="7"/>
        <v/>
      </c>
      <c r="AJ71" s="42" t="str">
        <f t="shared" si="7"/>
        <v/>
      </c>
      <c r="AK71" s="42" t="str">
        <f t="shared" si="7"/>
        <v/>
      </c>
      <c r="AL71" s="42" t="str">
        <f t="shared" si="7"/>
        <v/>
      </c>
      <c r="AM71" s="42" t="str">
        <f t="shared" si="7"/>
        <v/>
      </c>
      <c r="AN71" s="42" t="str">
        <f t="shared" si="7"/>
        <v/>
      </c>
      <c r="AO71" s="42" t="str">
        <f t="shared" si="7"/>
        <v/>
      </c>
      <c r="AP71" s="42" t="str">
        <f t="shared" si="7"/>
        <v/>
      </c>
      <c r="AQ71" s="29"/>
      <c r="AR71" s="29"/>
      <c r="AS71" s="29"/>
      <c r="AT71" s="29"/>
    </row>
    <row r="72" spans="2:46" hidden="1" x14ac:dyDescent="0.2">
      <c r="B72" s="29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29"/>
      <c r="AR72" s="29"/>
      <c r="AS72" s="29"/>
      <c r="AT72" s="29"/>
    </row>
    <row r="73" spans="2:46" hidden="1" x14ac:dyDescent="0.2">
      <c r="B73" s="39" t="s">
        <v>95</v>
      </c>
      <c r="C73" s="42" t="str">
        <f t="shared" ref="C73:AP73" si="8">IF($C$84=C69,C70,"")</f>
        <v/>
      </c>
      <c r="D73" s="42" t="str">
        <f t="shared" si="8"/>
        <v/>
      </c>
      <c r="E73" s="42" t="str">
        <f t="shared" si="8"/>
        <v/>
      </c>
      <c r="F73" s="42" t="str">
        <f t="shared" si="8"/>
        <v/>
      </c>
      <c r="G73" s="42" t="str">
        <f t="shared" si="8"/>
        <v/>
      </c>
      <c r="H73" s="42" t="str">
        <f t="shared" si="8"/>
        <v/>
      </c>
      <c r="I73" s="42" t="str">
        <f t="shared" si="8"/>
        <v/>
      </c>
      <c r="J73" s="42" t="str">
        <f t="shared" si="8"/>
        <v/>
      </c>
      <c r="K73" s="42" t="str">
        <f t="shared" si="8"/>
        <v/>
      </c>
      <c r="L73" s="42" t="str">
        <f t="shared" si="8"/>
        <v/>
      </c>
      <c r="M73" s="42" t="str">
        <f t="shared" si="8"/>
        <v/>
      </c>
      <c r="N73" s="42" t="str">
        <f t="shared" si="8"/>
        <v/>
      </c>
      <c r="O73" s="42" t="str">
        <f t="shared" si="8"/>
        <v/>
      </c>
      <c r="P73" s="42" t="str">
        <f t="shared" si="8"/>
        <v/>
      </c>
      <c r="Q73" s="42" t="str">
        <f t="shared" si="8"/>
        <v/>
      </c>
      <c r="R73" s="42" t="str">
        <f t="shared" si="8"/>
        <v/>
      </c>
      <c r="S73" s="42" t="str">
        <f t="shared" si="8"/>
        <v/>
      </c>
      <c r="T73" s="42" t="str">
        <f t="shared" si="8"/>
        <v/>
      </c>
      <c r="U73" s="42" t="str">
        <f t="shared" si="8"/>
        <v/>
      </c>
      <c r="V73" s="42" t="str">
        <f t="shared" si="8"/>
        <v/>
      </c>
      <c r="W73" s="42" t="str">
        <f t="shared" si="8"/>
        <v/>
      </c>
      <c r="X73" s="42" t="str">
        <f t="shared" si="8"/>
        <v/>
      </c>
      <c r="Y73" s="42" t="str">
        <f t="shared" si="8"/>
        <v/>
      </c>
      <c r="Z73" s="42" t="str">
        <f t="shared" si="8"/>
        <v/>
      </c>
      <c r="AA73" s="42" t="str">
        <f t="shared" si="8"/>
        <v/>
      </c>
      <c r="AB73" s="42" t="str">
        <f t="shared" si="8"/>
        <v/>
      </c>
      <c r="AC73" s="42" t="str">
        <f t="shared" si="8"/>
        <v/>
      </c>
      <c r="AD73" s="42" t="str">
        <f t="shared" si="8"/>
        <v/>
      </c>
      <c r="AE73" s="42" t="str">
        <f t="shared" si="8"/>
        <v/>
      </c>
      <c r="AF73" s="42" t="str">
        <f t="shared" si="8"/>
        <v/>
      </c>
      <c r="AG73" s="42" t="str">
        <f t="shared" si="8"/>
        <v/>
      </c>
      <c r="AH73" s="42" t="str">
        <f t="shared" si="8"/>
        <v/>
      </c>
      <c r="AI73" s="42" t="str">
        <f t="shared" si="8"/>
        <v/>
      </c>
      <c r="AJ73" s="42" t="str">
        <f t="shared" si="8"/>
        <v/>
      </c>
      <c r="AK73" s="42" t="str">
        <f t="shared" si="8"/>
        <v/>
      </c>
      <c r="AL73" s="42" t="str">
        <f t="shared" si="8"/>
        <v/>
      </c>
      <c r="AM73" s="42" t="str">
        <f t="shared" si="8"/>
        <v/>
      </c>
      <c r="AN73" s="42" t="str">
        <f t="shared" si="8"/>
        <v/>
      </c>
      <c r="AO73" s="42" t="str">
        <f t="shared" si="8"/>
        <v/>
      </c>
      <c r="AP73" s="42" t="str">
        <f t="shared" si="8"/>
        <v/>
      </c>
      <c r="AQ73" s="29"/>
      <c r="AR73" s="29"/>
      <c r="AS73" s="29"/>
      <c r="AT73" s="29"/>
    </row>
    <row r="74" spans="2:46" hidden="1" x14ac:dyDescent="0.2">
      <c r="B74" s="29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29"/>
      <c r="AR74" s="29"/>
      <c r="AS74" s="29"/>
      <c r="AT74" s="29"/>
    </row>
    <row r="75" spans="2:46" hidden="1" x14ac:dyDescent="0.2">
      <c r="B75" s="39" t="s">
        <v>99</v>
      </c>
      <c r="C75" s="27">
        <f>IF(MAX(C65:AP65)&lt;100000,1,IF(AND(MAX(C65:AP65)&gt;=100000,MAX(C65:AP65)&lt;100000000),1000,IF(MAX(C65:AP65)&gt;=100000000,1000000)))</f>
        <v>1</v>
      </c>
      <c r="D75" s="27">
        <v>1000000</v>
      </c>
      <c r="E75" s="27">
        <v>1000</v>
      </c>
      <c r="F75" s="27">
        <v>1</v>
      </c>
      <c r="G75" s="27" t="str">
        <f>INDEX(D76:F78,MATCH(Índice!$H$52,C76:C78,0),MATCH(C75,D75:F75,0))</f>
        <v>UF</v>
      </c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29"/>
      <c r="AR75" s="29"/>
      <c r="AS75" s="29"/>
      <c r="AT75" s="29"/>
    </row>
    <row r="76" spans="2:46" hidden="1" x14ac:dyDescent="0.2">
      <c r="B76" s="29"/>
      <c r="C76" s="27" t="str">
        <f>Índice!H53</f>
        <v>Cifras en UF al 31.03.2021</v>
      </c>
      <c r="D76" s="27" t="s">
        <v>329</v>
      </c>
      <c r="E76" s="27" t="s">
        <v>96</v>
      </c>
      <c r="F76" s="27" t="s">
        <v>21</v>
      </c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29"/>
      <c r="AR76" s="29"/>
      <c r="AS76" s="29"/>
      <c r="AT76" s="29"/>
    </row>
    <row r="77" spans="2:46" hidden="1" x14ac:dyDescent="0.2">
      <c r="B77" s="29"/>
      <c r="C77" s="27" t="str">
        <f>Índice!H54</f>
        <v>Cifras en M$ al 31.03.2021</v>
      </c>
      <c r="D77" s="27" t="s">
        <v>330</v>
      </c>
      <c r="E77" s="27" t="s">
        <v>97</v>
      </c>
      <c r="F77" s="27" t="s">
        <v>327</v>
      </c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29"/>
      <c r="AR77" s="29"/>
      <c r="AS77" s="29"/>
      <c r="AT77" s="29"/>
    </row>
    <row r="78" spans="2:46" hidden="1" x14ac:dyDescent="0.2">
      <c r="B78" s="29"/>
      <c r="C78" s="27" t="str">
        <f>Índice!H55</f>
        <v>Cifras en US$ al 31.03.2021</v>
      </c>
      <c r="D78" s="27" t="s">
        <v>331</v>
      </c>
      <c r="E78" s="27" t="s">
        <v>98</v>
      </c>
      <c r="F78" s="27" t="s">
        <v>328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29"/>
      <c r="AR78" s="29"/>
      <c r="AS78" s="29"/>
      <c r="AT78" s="29"/>
    </row>
    <row r="79" spans="2:46" x14ac:dyDescent="0.2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</row>
    <row r="80" spans="2:46" x14ac:dyDescent="0.2">
      <c r="C80" s="44" t="s">
        <v>294</v>
      </c>
      <c r="D80" s="44"/>
      <c r="E80" s="44"/>
      <c r="F80" s="44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</row>
    <row r="81" spans="1:46" x14ac:dyDescent="0.2">
      <c r="A81" s="223"/>
      <c r="C81" s="275" t="s">
        <v>284</v>
      </c>
      <c r="D81" s="276"/>
      <c r="E81" s="276"/>
      <c r="F81" s="277"/>
      <c r="G81" s="47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</row>
    <row r="82" spans="1:46" x14ac:dyDescent="0.2">
      <c r="C82" s="48"/>
      <c r="D82" s="48"/>
      <c r="E82" s="48"/>
      <c r="F82" s="48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</row>
    <row r="83" spans="1:46" x14ac:dyDescent="0.2">
      <c r="C83" s="44" t="s">
        <v>107</v>
      </c>
      <c r="D83" s="44"/>
      <c r="E83" s="44"/>
      <c r="F83" s="44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</row>
    <row r="84" spans="1:46" x14ac:dyDescent="0.2">
      <c r="A84" s="223"/>
      <c r="C84" s="275"/>
      <c r="D84" s="276"/>
      <c r="E84" s="276"/>
      <c r="F84" s="277"/>
      <c r="G84" s="47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</row>
    <row r="85" spans="1:46" x14ac:dyDescent="0.2">
      <c r="B85" s="48"/>
      <c r="C85" s="48"/>
      <c r="D85" s="48"/>
      <c r="E85" s="48"/>
      <c r="F85" s="48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</row>
    <row r="86" spans="1:46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</row>
    <row r="87" spans="1:46" x14ac:dyDescent="0.2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</row>
    <row r="88" spans="1:46" x14ac:dyDescent="0.2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</row>
    <row r="89" spans="1:46" x14ac:dyDescent="0.2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</row>
    <row r="90" spans="1:46" x14ac:dyDescent="0.2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</row>
    <row r="91" spans="1:46" x14ac:dyDescent="0.2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</row>
    <row r="92" spans="1:46" x14ac:dyDescent="0.2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</row>
    <row r="93" spans="1:46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</row>
    <row r="94" spans="1:46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</row>
    <row r="95" spans="1:46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</row>
    <row r="96" spans="1:46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</row>
    <row r="97" spans="2:46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</row>
    <row r="98" spans="2:46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</row>
    <row r="99" spans="2:46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</row>
    <row r="100" spans="2:46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</row>
    <row r="101" spans="2:46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</row>
    <row r="102" spans="2:46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</row>
    <row r="103" spans="2:46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</row>
    <row r="104" spans="2:46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</row>
    <row r="105" spans="2:46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</row>
    <row r="106" spans="2:46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</row>
    <row r="107" spans="2:46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</row>
    <row r="108" spans="2:46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</row>
    <row r="109" spans="2:46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</row>
    <row r="110" spans="2:46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</row>
    <row r="111" spans="2:46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</row>
    <row r="112" spans="2:46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</row>
    <row r="113" spans="2:46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</row>
    <row r="114" spans="2:46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76"/>
      <c r="AJ114" s="76"/>
      <c r="AK114" s="76"/>
      <c r="AL114" s="76"/>
      <c r="AM114" s="76"/>
      <c r="AN114" s="76"/>
      <c r="AO114" s="76"/>
      <c r="AP114" s="76"/>
      <c r="AQ114" s="76"/>
      <c r="AR114" s="29"/>
      <c r="AS114" s="29"/>
      <c r="AT114" s="29"/>
    </row>
    <row r="115" spans="2:46" hidden="1" x14ac:dyDescent="0.2">
      <c r="B115" s="39" t="s">
        <v>93</v>
      </c>
      <c r="C115" s="40">
        <f>IFERROR(RANK(C117,$C$117:$AM$117,0),"")</f>
        <v>19</v>
      </c>
      <c r="D115" s="40">
        <f t="shared" ref="D115:AM115" si="9">IFERROR(RANK(D117,$C$117:$AM$117,0),"")</f>
        <v>16</v>
      </c>
      <c r="E115" s="40">
        <f t="shared" si="9"/>
        <v>28</v>
      </c>
      <c r="F115" s="40">
        <f t="shared" si="9"/>
        <v>12</v>
      </c>
      <c r="G115" s="40">
        <f t="shared" si="9"/>
        <v>8</v>
      </c>
      <c r="H115" s="40">
        <f t="shared" si="9"/>
        <v>29</v>
      </c>
      <c r="I115" s="40">
        <f t="shared" si="9"/>
        <v>25</v>
      </c>
      <c r="J115" s="40">
        <f t="shared" si="9"/>
        <v>24</v>
      </c>
      <c r="K115" s="40">
        <f t="shared" si="9"/>
        <v>36</v>
      </c>
      <c r="L115" s="40">
        <f t="shared" si="9"/>
        <v>22</v>
      </c>
      <c r="M115" s="40">
        <f t="shared" si="9"/>
        <v>4</v>
      </c>
      <c r="N115" s="40">
        <f t="shared" si="9"/>
        <v>3</v>
      </c>
      <c r="O115" s="40">
        <f t="shared" si="9"/>
        <v>31</v>
      </c>
      <c r="P115" s="40">
        <f t="shared" si="9"/>
        <v>15</v>
      </c>
      <c r="Q115" s="40">
        <f t="shared" si="9"/>
        <v>13</v>
      </c>
      <c r="R115" s="40">
        <f t="shared" si="9"/>
        <v>27</v>
      </c>
      <c r="S115" s="40">
        <f t="shared" si="9"/>
        <v>11</v>
      </c>
      <c r="T115" s="40">
        <f t="shared" si="9"/>
        <v>9</v>
      </c>
      <c r="U115" s="40">
        <f t="shared" si="9"/>
        <v>23</v>
      </c>
      <c r="V115" s="40">
        <f t="shared" si="9"/>
        <v>14</v>
      </c>
      <c r="W115" s="40">
        <f t="shared" si="9"/>
        <v>6</v>
      </c>
      <c r="X115" s="40">
        <f t="shared" si="9"/>
        <v>26</v>
      </c>
      <c r="Y115" s="40">
        <f t="shared" si="9"/>
        <v>21</v>
      </c>
      <c r="Z115" s="40">
        <f t="shared" si="9"/>
        <v>17</v>
      </c>
      <c r="AA115" s="40">
        <f t="shared" si="9"/>
        <v>10</v>
      </c>
      <c r="AB115" s="40">
        <f t="shared" si="9"/>
        <v>5</v>
      </c>
      <c r="AC115" s="40">
        <f t="shared" si="9"/>
        <v>2</v>
      </c>
      <c r="AD115" s="40">
        <f t="shared" si="9"/>
        <v>1</v>
      </c>
      <c r="AE115" s="40" t="str">
        <f t="shared" si="9"/>
        <v/>
      </c>
      <c r="AF115" s="40">
        <f t="shared" si="9"/>
        <v>34</v>
      </c>
      <c r="AG115" s="40">
        <f t="shared" si="9"/>
        <v>32</v>
      </c>
      <c r="AH115" s="40">
        <f t="shared" si="9"/>
        <v>35</v>
      </c>
      <c r="AI115" s="40">
        <f t="shared" si="9"/>
        <v>18</v>
      </c>
      <c r="AJ115" s="40">
        <f>IFERROR(RANK(AJ117,$C$117:$AM$117,0),"")</f>
        <v>7</v>
      </c>
      <c r="AK115" s="40">
        <f t="shared" si="9"/>
        <v>20</v>
      </c>
      <c r="AL115" s="40">
        <f t="shared" si="9"/>
        <v>33</v>
      </c>
      <c r="AM115" s="40">
        <f t="shared" si="9"/>
        <v>30</v>
      </c>
      <c r="AN115" s="76"/>
      <c r="AO115" s="76"/>
      <c r="AP115" s="76"/>
      <c r="AQ115" s="76"/>
      <c r="AR115" s="29"/>
      <c r="AS115" s="29"/>
      <c r="AT115" s="29"/>
    </row>
    <row r="116" spans="2:46" hidden="1" x14ac:dyDescent="0.2">
      <c r="B116" s="29"/>
      <c r="C116" s="42" t="str">
        <f>B12</f>
        <v>1. Incendio Ordinario</v>
      </c>
      <c r="D116" s="42" t="str">
        <f>B13</f>
        <v>2. Pérdida de Beneficios por Incendio</v>
      </c>
      <c r="E116" s="42" t="str">
        <f>B14</f>
        <v>3. Otros Riesgos Adicionales a Incendio</v>
      </c>
      <c r="F116" s="42" t="str">
        <f>B15</f>
        <v>4. Terremoto y Maremoto</v>
      </c>
      <c r="G116" s="42" t="str">
        <f>B16</f>
        <v>5. Pérdida de Beneficios por Terremoto</v>
      </c>
      <c r="H116" s="42" t="str">
        <f>B17</f>
        <v>6. Otros Riesgos de la Naturaleza</v>
      </c>
      <c r="I116" s="42" t="str">
        <f>B18</f>
        <v>7. Terrorismo</v>
      </c>
      <c r="J116" s="42" t="str">
        <f>B19</f>
        <v>8. Robo</v>
      </c>
      <c r="K116" s="42" t="str">
        <f>B20</f>
        <v>9. Cristales</v>
      </c>
      <c r="L116" s="42" t="str">
        <f>B21</f>
        <v>10. Daños Físicos a Vehículos Motorizados</v>
      </c>
      <c r="M116" s="42" t="str">
        <f>B22</f>
        <v>11. Casco Marítimo</v>
      </c>
      <c r="N116" s="42" t="str">
        <f>B23</f>
        <v>12. Casco Aéreo</v>
      </c>
      <c r="O116" s="42" t="str">
        <f>B24</f>
        <v>13. Responsabilidad Civil Hogar y Condominios</v>
      </c>
      <c r="P116" s="42" t="str">
        <f>B25</f>
        <v>14. Responsabilidad Civil Profesional</v>
      </c>
      <c r="Q116" s="42" t="str">
        <f>B26</f>
        <v>15. Responsabilidad Civil Industria, Infraestructura y Comercio</v>
      </c>
      <c r="R116" s="42" t="str">
        <f>B27</f>
        <v>16. Responsabilidad Civil Vehículos Motorizados</v>
      </c>
      <c r="S116" s="42" t="str">
        <f>B28</f>
        <v>17. Transporte Terrestre</v>
      </c>
      <c r="T116" s="42" t="str">
        <f>B29</f>
        <v>18. Transporte Marítimo</v>
      </c>
      <c r="U116" s="42" t="str">
        <f>B30</f>
        <v>19. Transporte Aéreo</v>
      </c>
      <c r="V116" s="42" t="str">
        <f>B31</f>
        <v>20. Equipo Contratista</v>
      </c>
      <c r="W116" s="42" t="str">
        <f>B32</f>
        <v>21. Todo Riesgo, Construcción y Montaje</v>
      </c>
      <c r="X116" s="42" t="str">
        <f>B33</f>
        <v>22. Avería de Maquinaria</v>
      </c>
      <c r="Y116" s="42" t="str">
        <f>B34</f>
        <v>23. Equipo Electrónico</v>
      </c>
      <c r="Z116" s="42" t="str">
        <f>B35</f>
        <v>24. Garantía</v>
      </c>
      <c r="AA116" s="42" t="str">
        <f>B36</f>
        <v>25. Fidelidad</v>
      </c>
      <c r="AB116" s="42" t="str">
        <f>B37</f>
        <v>26. Seguros Extensión y Garantía</v>
      </c>
      <c r="AC116" s="42" t="str">
        <f>B38</f>
        <v>27. Seguros de Crédito por Ventas a Plazo</v>
      </c>
      <c r="AD116" s="42" t="str">
        <f>B39</f>
        <v>28. Seguros de Crédito a la Exportación</v>
      </c>
      <c r="AE116" s="42" t="str">
        <f>B40</f>
        <v>29. Otros Seguros de Crédito</v>
      </c>
      <c r="AF116" s="42" t="str">
        <f>B41</f>
        <v>30. Salud</v>
      </c>
      <c r="AG116" s="42" t="str">
        <f>B42</f>
        <v>31. Accidentes Personales</v>
      </c>
      <c r="AH116" s="42" t="str">
        <f>B43</f>
        <v>32. SOAP</v>
      </c>
      <c r="AI116" s="42" t="str">
        <f>B44</f>
        <v>33. Seguro de Cesantía</v>
      </c>
      <c r="AJ116" s="42" t="str">
        <f>B45</f>
        <v>34. Seguro de Título</v>
      </c>
      <c r="AK116" s="42" t="str">
        <f>B46</f>
        <v>35. Seguro Agrícola</v>
      </c>
      <c r="AL116" s="42" t="str">
        <f>B47</f>
        <v>36. Seguro de Asistencia</v>
      </c>
      <c r="AM116" s="42" t="str">
        <f>B48</f>
        <v>50. Otros Seguros</v>
      </c>
      <c r="AN116" s="77"/>
      <c r="AO116" s="77"/>
      <c r="AP116" s="77"/>
      <c r="AQ116" s="76"/>
      <c r="AR116" s="29"/>
      <c r="AS116" s="29"/>
      <c r="AT116" s="29"/>
    </row>
    <row r="117" spans="2:46" hidden="1" x14ac:dyDescent="0.2">
      <c r="B117" s="29"/>
      <c r="C117" s="42">
        <f t="shared" ref="C117:AM117" si="10">IFERROR(HLOOKUP($C$135,$C$11:$AQ$49,C120+1,FALSE)+C118/1000000,"")</f>
        <v>16.230905328440905</v>
      </c>
      <c r="D117" s="42">
        <f t="shared" si="10"/>
        <v>20.915847085380342</v>
      </c>
      <c r="E117" s="42">
        <f t="shared" si="10"/>
        <v>2.2399488919510313</v>
      </c>
      <c r="F117" s="42">
        <f t="shared" si="10"/>
        <v>39.423750150433214</v>
      </c>
      <c r="G117" s="42">
        <f t="shared" si="10"/>
        <v>97.925444080071486</v>
      </c>
      <c r="H117" s="42">
        <f t="shared" si="10"/>
        <v>2.032306477339076</v>
      </c>
      <c r="I117" s="42">
        <f t="shared" si="10"/>
        <v>5.4829729996553436</v>
      </c>
      <c r="J117" s="42">
        <f t="shared" si="10"/>
        <v>6.8280622849438126</v>
      </c>
      <c r="K117" s="42">
        <f t="shared" si="10"/>
        <v>0.18258727675257666</v>
      </c>
      <c r="L117" s="42">
        <f t="shared" si="10"/>
        <v>13.06008013001273</v>
      </c>
      <c r="M117" s="42">
        <f t="shared" si="10"/>
        <v>211.68335651347414</v>
      </c>
      <c r="N117" s="42">
        <f t="shared" si="10"/>
        <v>630.68160643080466</v>
      </c>
      <c r="O117" s="42">
        <f t="shared" si="10"/>
        <v>1.2261659441907109</v>
      </c>
      <c r="P117" s="42">
        <f t="shared" si="10"/>
        <v>21.824120225961838</v>
      </c>
      <c r="Q117" s="42">
        <f t="shared" si="10"/>
        <v>34.559578858521526</v>
      </c>
      <c r="R117" s="42">
        <f t="shared" si="10"/>
        <v>2.5058894315128168</v>
      </c>
      <c r="S117" s="42">
        <f t="shared" si="10"/>
        <v>48.485279669114824</v>
      </c>
      <c r="T117" s="42">
        <f t="shared" si="10"/>
        <v>60.346617115397471</v>
      </c>
      <c r="U117" s="42">
        <f t="shared" si="10"/>
        <v>12.852974058298631</v>
      </c>
      <c r="V117" s="42">
        <f t="shared" si="10"/>
        <v>32.996028145659324</v>
      </c>
      <c r="W117" s="42">
        <f t="shared" si="10"/>
        <v>161.12237743131479</v>
      </c>
      <c r="X117" s="42">
        <f t="shared" si="10"/>
        <v>3.2866626629903433</v>
      </c>
      <c r="Y117" s="42">
        <f t="shared" si="10"/>
        <v>13.776290542872134</v>
      </c>
      <c r="Z117" s="42">
        <f t="shared" si="10"/>
        <v>20.594465303416104</v>
      </c>
      <c r="AA117" s="42">
        <f t="shared" si="10"/>
        <v>57.040585650022805</v>
      </c>
      <c r="AB117" s="42">
        <f t="shared" si="10"/>
        <v>194.86654159631317</v>
      </c>
      <c r="AC117" s="42">
        <f t="shared" si="10"/>
        <v>2324.5697958548326</v>
      </c>
      <c r="AD117" s="42">
        <f t="shared" si="10"/>
        <v>4491.7901784173373</v>
      </c>
      <c r="AE117" s="42" t="str">
        <f t="shared" si="10"/>
        <v/>
      </c>
      <c r="AF117" s="42">
        <f t="shared" si="10"/>
        <v>0.56424599767826333</v>
      </c>
      <c r="AG117" s="42">
        <f t="shared" si="10"/>
        <v>1.1511527458844184</v>
      </c>
      <c r="AH117" s="42">
        <f t="shared" si="10"/>
        <v>0.27040138120231433</v>
      </c>
      <c r="AI117" s="42">
        <f t="shared" si="10"/>
        <v>16.512965723499793</v>
      </c>
      <c r="AJ117" s="42">
        <f t="shared" si="10"/>
        <v>102.30683321777292</v>
      </c>
      <c r="AK117" s="42">
        <f t="shared" si="10"/>
        <v>15.215146566207377</v>
      </c>
      <c r="AL117" s="42">
        <f t="shared" si="10"/>
        <v>0.63322305755287733</v>
      </c>
      <c r="AM117" s="42">
        <f t="shared" si="10"/>
        <v>1.7409393872759944</v>
      </c>
      <c r="AN117" s="76"/>
      <c r="AO117" s="76"/>
      <c r="AP117" s="76"/>
      <c r="AQ117" s="76"/>
      <c r="AR117" s="29"/>
      <c r="AS117" s="29"/>
      <c r="AT117" s="29"/>
    </row>
    <row r="118" spans="2:46" hidden="1" x14ac:dyDescent="0.2">
      <c r="B118" s="29"/>
      <c r="C118" s="40">
        <v>37</v>
      </c>
      <c r="D118" s="40">
        <f>C118-1</f>
        <v>36</v>
      </c>
      <c r="E118" s="40">
        <f t="shared" ref="E118:AE118" si="11">D118-1</f>
        <v>35</v>
      </c>
      <c r="F118" s="40">
        <f t="shared" si="11"/>
        <v>34</v>
      </c>
      <c r="G118" s="40">
        <f t="shared" si="11"/>
        <v>33</v>
      </c>
      <c r="H118" s="40">
        <f t="shared" si="11"/>
        <v>32</v>
      </c>
      <c r="I118" s="40">
        <f t="shared" si="11"/>
        <v>31</v>
      </c>
      <c r="J118" s="40">
        <f t="shared" si="11"/>
        <v>30</v>
      </c>
      <c r="K118" s="40">
        <f t="shared" si="11"/>
        <v>29</v>
      </c>
      <c r="L118" s="40">
        <f t="shared" si="11"/>
        <v>28</v>
      </c>
      <c r="M118" s="40">
        <f t="shared" si="11"/>
        <v>27</v>
      </c>
      <c r="N118" s="40">
        <f t="shared" si="11"/>
        <v>26</v>
      </c>
      <c r="O118" s="40">
        <f t="shared" si="11"/>
        <v>25</v>
      </c>
      <c r="P118" s="40">
        <f t="shared" si="11"/>
        <v>24</v>
      </c>
      <c r="Q118" s="40">
        <f t="shared" si="11"/>
        <v>23</v>
      </c>
      <c r="R118" s="40">
        <f t="shared" si="11"/>
        <v>22</v>
      </c>
      <c r="S118" s="40">
        <f t="shared" si="11"/>
        <v>21</v>
      </c>
      <c r="T118" s="40">
        <f t="shared" si="11"/>
        <v>20</v>
      </c>
      <c r="U118" s="40">
        <f t="shared" si="11"/>
        <v>19</v>
      </c>
      <c r="V118" s="40">
        <f t="shared" si="11"/>
        <v>18</v>
      </c>
      <c r="W118" s="40">
        <f t="shared" si="11"/>
        <v>17</v>
      </c>
      <c r="X118" s="40">
        <f t="shared" si="11"/>
        <v>16</v>
      </c>
      <c r="Y118" s="40">
        <f t="shared" si="11"/>
        <v>15</v>
      </c>
      <c r="Z118" s="40">
        <f t="shared" si="11"/>
        <v>14</v>
      </c>
      <c r="AA118" s="40">
        <f t="shared" si="11"/>
        <v>13</v>
      </c>
      <c r="AB118" s="40">
        <f t="shared" si="11"/>
        <v>12</v>
      </c>
      <c r="AC118" s="40">
        <f t="shared" si="11"/>
        <v>11</v>
      </c>
      <c r="AD118" s="40">
        <f t="shared" si="11"/>
        <v>10</v>
      </c>
      <c r="AE118" s="40">
        <f t="shared" si="11"/>
        <v>9</v>
      </c>
      <c r="AF118" s="40">
        <f t="shared" ref="AF118:AM118" si="12">AE118-1</f>
        <v>8</v>
      </c>
      <c r="AG118" s="40">
        <f t="shared" si="12"/>
        <v>7</v>
      </c>
      <c r="AH118" s="40">
        <f t="shared" si="12"/>
        <v>6</v>
      </c>
      <c r="AI118" s="40">
        <f t="shared" si="12"/>
        <v>5</v>
      </c>
      <c r="AJ118" s="40">
        <f t="shared" si="12"/>
        <v>4</v>
      </c>
      <c r="AK118" s="40">
        <f t="shared" si="12"/>
        <v>3</v>
      </c>
      <c r="AL118" s="40">
        <f t="shared" si="12"/>
        <v>2</v>
      </c>
      <c r="AM118" s="40">
        <f t="shared" si="12"/>
        <v>1</v>
      </c>
      <c r="AN118" s="76"/>
      <c r="AO118" s="76"/>
      <c r="AP118" s="76"/>
      <c r="AQ118" s="76"/>
      <c r="AR118" s="29"/>
      <c r="AS118" s="29"/>
      <c r="AT118" s="29"/>
    </row>
    <row r="119" spans="2:46" hidden="1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76"/>
      <c r="AJ119" s="76"/>
      <c r="AK119" s="76"/>
      <c r="AL119" s="76"/>
      <c r="AM119" s="76"/>
      <c r="AN119" s="76"/>
      <c r="AO119" s="76"/>
      <c r="AP119" s="76"/>
      <c r="AQ119" s="76"/>
      <c r="AR119" s="29"/>
      <c r="AS119" s="29"/>
      <c r="AT119" s="29"/>
    </row>
    <row r="120" spans="2:46" hidden="1" x14ac:dyDescent="0.2">
      <c r="B120" s="39" t="s">
        <v>94</v>
      </c>
      <c r="C120" s="40">
        <v>1</v>
      </c>
      <c r="D120" s="40">
        <v>2</v>
      </c>
      <c r="E120" s="40">
        <v>3</v>
      </c>
      <c r="F120" s="40">
        <v>4</v>
      </c>
      <c r="G120" s="40">
        <v>5</v>
      </c>
      <c r="H120" s="40">
        <v>6</v>
      </c>
      <c r="I120" s="40">
        <v>7</v>
      </c>
      <c r="J120" s="40">
        <v>8</v>
      </c>
      <c r="K120" s="40">
        <v>9</v>
      </c>
      <c r="L120" s="40">
        <v>10</v>
      </c>
      <c r="M120" s="40">
        <v>11</v>
      </c>
      <c r="N120" s="40">
        <v>12</v>
      </c>
      <c r="O120" s="40">
        <v>13</v>
      </c>
      <c r="P120" s="40">
        <v>14</v>
      </c>
      <c r="Q120" s="40">
        <v>15</v>
      </c>
      <c r="R120" s="40">
        <v>16</v>
      </c>
      <c r="S120" s="40">
        <v>17</v>
      </c>
      <c r="T120" s="40">
        <v>18</v>
      </c>
      <c r="U120" s="40">
        <v>19</v>
      </c>
      <c r="V120" s="40">
        <v>20</v>
      </c>
      <c r="W120" s="40">
        <v>21</v>
      </c>
      <c r="X120" s="40">
        <v>22</v>
      </c>
      <c r="Y120" s="40">
        <v>23</v>
      </c>
      <c r="Z120" s="40">
        <v>24</v>
      </c>
      <c r="AA120" s="40">
        <v>25</v>
      </c>
      <c r="AB120" s="40">
        <v>26</v>
      </c>
      <c r="AC120" s="40">
        <v>27</v>
      </c>
      <c r="AD120" s="40">
        <v>28</v>
      </c>
      <c r="AE120" s="40">
        <v>29</v>
      </c>
      <c r="AF120" s="40">
        <v>30</v>
      </c>
      <c r="AG120" s="40">
        <v>31</v>
      </c>
      <c r="AH120" s="40">
        <v>32</v>
      </c>
      <c r="AI120" s="40">
        <v>33</v>
      </c>
      <c r="AJ120" s="40">
        <v>34</v>
      </c>
      <c r="AK120" s="40">
        <v>35</v>
      </c>
      <c r="AL120" s="40">
        <v>36</v>
      </c>
      <c r="AM120" s="40">
        <v>37</v>
      </c>
      <c r="AN120" s="78"/>
      <c r="AO120" s="78"/>
      <c r="AP120" s="78"/>
      <c r="AQ120" s="76"/>
      <c r="AR120" s="29"/>
      <c r="AS120" s="29"/>
      <c r="AT120" s="29"/>
    </row>
    <row r="121" spans="2:46" hidden="1" x14ac:dyDescent="0.2">
      <c r="B121" s="29"/>
      <c r="C121" s="69" t="str">
        <f>IFERROR(HLOOKUP(C120,$C$115:$AM$116,2,FALSE),"")</f>
        <v>28. Seguros de Crédito a la Exportación</v>
      </c>
      <c r="D121" s="69" t="str">
        <f t="shared" ref="D121:AM121" si="13">IFERROR(HLOOKUP(D120,$C$115:$AM$116,2,FALSE),"")</f>
        <v>27. Seguros de Crédito por Ventas a Plazo</v>
      </c>
      <c r="E121" s="69" t="str">
        <f t="shared" si="13"/>
        <v>12. Casco Aéreo</v>
      </c>
      <c r="F121" s="69" t="str">
        <f t="shared" si="13"/>
        <v>11. Casco Marítimo</v>
      </c>
      <c r="G121" s="69" t="str">
        <f t="shared" si="13"/>
        <v>26. Seguros Extensión y Garantía</v>
      </c>
      <c r="H121" s="69" t="str">
        <f t="shared" si="13"/>
        <v>21. Todo Riesgo, Construcción y Montaje</v>
      </c>
      <c r="I121" s="69" t="str">
        <f t="shared" si="13"/>
        <v>34. Seguro de Título</v>
      </c>
      <c r="J121" s="69" t="str">
        <f t="shared" si="13"/>
        <v>5. Pérdida de Beneficios por Terremoto</v>
      </c>
      <c r="K121" s="69" t="str">
        <f t="shared" si="13"/>
        <v>18. Transporte Marítimo</v>
      </c>
      <c r="L121" s="69" t="str">
        <f t="shared" si="13"/>
        <v>25. Fidelidad</v>
      </c>
      <c r="M121" s="69" t="str">
        <f t="shared" si="13"/>
        <v>17. Transporte Terrestre</v>
      </c>
      <c r="N121" s="69" t="str">
        <f t="shared" si="13"/>
        <v>4. Terremoto y Maremoto</v>
      </c>
      <c r="O121" s="69" t="str">
        <f t="shared" si="13"/>
        <v>15. Responsabilidad Civil Industria, Infraestructura y Comercio</v>
      </c>
      <c r="P121" s="69" t="str">
        <f t="shared" si="13"/>
        <v>20. Equipo Contratista</v>
      </c>
      <c r="Q121" s="69" t="str">
        <f t="shared" si="13"/>
        <v>14. Responsabilidad Civil Profesional</v>
      </c>
      <c r="R121" s="69" t="str">
        <f t="shared" si="13"/>
        <v>2. Pérdida de Beneficios por Incendio</v>
      </c>
      <c r="S121" s="69" t="str">
        <f t="shared" si="13"/>
        <v>24. Garantía</v>
      </c>
      <c r="T121" s="69" t="str">
        <f t="shared" si="13"/>
        <v>33. Seguro de Cesantía</v>
      </c>
      <c r="U121" s="69" t="str">
        <f t="shared" si="13"/>
        <v>1. Incendio Ordinario</v>
      </c>
      <c r="V121" s="69" t="str">
        <f t="shared" si="13"/>
        <v>35. Seguro Agrícola</v>
      </c>
      <c r="W121" s="69" t="str">
        <f t="shared" si="13"/>
        <v>23. Equipo Electrónico</v>
      </c>
      <c r="X121" s="69" t="str">
        <f t="shared" si="13"/>
        <v>10. Daños Físicos a Vehículos Motorizados</v>
      </c>
      <c r="Y121" s="69" t="str">
        <f t="shared" si="13"/>
        <v>19. Transporte Aéreo</v>
      </c>
      <c r="Z121" s="69" t="str">
        <f t="shared" si="13"/>
        <v>8. Robo</v>
      </c>
      <c r="AA121" s="69" t="str">
        <f t="shared" si="13"/>
        <v>7. Terrorismo</v>
      </c>
      <c r="AB121" s="69" t="str">
        <f t="shared" si="13"/>
        <v>22. Avería de Maquinaria</v>
      </c>
      <c r="AC121" s="69" t="str">
        <f t="shared" si="13"/>
        <v>16. Responsabilidad Civil Vehículos Motorizados</v>
      </c>
      <c r="AD121" s="69" t="str">
        <f t="shared" si="13"/>
        <v>3. Otros Riesgos Adicionales a Incendio</v>
      </c>
      <c r="AE121" s="69" t="str">
        <f t="shared" si="13"/>
        <v>6. Otros Riesgos de la Naturaleza</v>
      </c>
      <c r="AF121" s="69" t="str">
        <f t="shared" si="13"/>
        <v>50. Otros Seguros</v>
      </c>
      <c r="AG121" s="69" t="str">
        <f t="shared" si="13"/>
        <v>13. Responsabilidad Civil Hogar y Condominios</v>
      </c>
      <c r="AH121" s="69" t="str">
        <f t="shared" si="13"/>
        <v>31. Accidentes Personales</v>
      </c>
      <c r="AI121" s="69" t="str">
        <f t="shared" si="13"/>
        <v>36. Seguro de Asistencia</v>
      </c>
      <c r="AJ121" s="69" t="str">
        <f t="shared" si="13"/>
        <v>30. Salud</v>
      </c>
      <c r="AK121" s="69" t="str">
        <f t="shared" si="13"/>
        <v>32. SOAP</v>
      </c>
      <c r="AL121" s="69" t="str">
        <f t="shared" si="13"/>
        <v>9. Cristales</v>
      </c>
      <c r="AM121" s="69" t="str">
        <f t="shared" si="13"/>
        <v/>
      </c>
      <c r="AN121" s="76"/>
      <c r="AO121" s="76"/>
      <c r="AP121" s="76"/>
      <c r="AQ121" s="76"/>
      <c r="AR121" s="29"/>
      <c r="AS121" s="29"/>
      <c r="AT121" s="29"/>
    </row>
    <row r="122" spans="2:46" hidden="1" x14ac:dyDescent="0.2">
      <c r="B122" s="29"/>
      <c r="C122" s="42">
        <f>IFERROR((HLOOKUP(C120,$C$115:$AM$117,3,FALSE)-HLOOKUP(C120,$C$115:$AM$118,4,FALSE)/1000000)/$C$129,"")</f>
        <v>4491.7901684173376</v>
      </c>
      <c r="D122" s="42">
        <f t="shared" ref="D122:AM122" si="14">IFERROR((HLOOKUP(D120,$C$115:$AM$117,3,FALSE)-HLOOKUP(D120,$C$115:$AM$118,4,FALSE)/1000000)/$C$129,"")</f>
        <v>2324.5697848548325</v>
      </c>
      <c r="E122" s="42">
        <f t="shared" si="14"/>
        <v>630.68158043080462</v>
      </c>
      <c r="F122" s="42">
        <f t="shared" si="14"/>
        <v>211.68332951347415</v>
      </c>
      <c r="G122" s="42">
        <f t="shared" si="14"/>
        <v>194.86652959631317</v>
      </c>
      <c r="H122" s="42">
        <f t="shared" si="14"/>
        <v>161.12236043131477</v>
      </c>
      <c r="I122" s="42">
        <f t="shared" si="14"/>
        <v>102.30682921777291</v>
      </c>
      <c r="J122" s="42">
        <f t="shared" si="14"/>
        <v>97.925411080071484</v>
      </c>
      <c r="K122" s="42">
        <f t="shared" si="14"/>
        <v>60.346597115397472</v>
      </c>
      <c r="L122" s="42">
        <f t="shared" si="14"/>
        <v>57.040572650022803</v>
      </c>
      <c r="M122" s="42">
        <f t="shared" si="14"/>
        <v>48.485258669114828</v>
      </c>
      <c r="N122" s="42">
        <f t="shared" si="14"/>
        <v>39.423716150433215</v>
      </c>
      <c r="O122" s="42">
        <f t="shared" si="14"/>
        <v>34.559555858521527</v>
      </c>
      <c r="P122" s="42">
        <f t="shared" si="14"/>
        <v>32.996010145659326</v>
      </c>
      <c r="Q122" s="42">
        <f t="shared" si="14"/>
        <v>21.824096225961839</v>
      </c>
      <c r="R122" s="42">
        <f t="shared" si="14"/>
        <v>20.915811085380341</v>
      </c>
      <c r="S122" s="42">
        <f t="shared" si="14"/>
        <v>20.594451303416104</v>
      </c>
      <c r="T122" s="42">
        <f t="shared" si="14"/>
        <v>16.512960723499791</v>
      </c>
      <c r="U122" s="42">
        <f t="shared" si="14"/>
        <v>16.230868328440906</v>
      </c>
      <c r="V122" s="42">
        <f t="shared" si="14"/>
        <v>15.215143566207377</v>
      </c>
      <c r="W122" s="42">
        <f t="shared" si="14"/>
        <v>13.776275542872135</v>
      </c>
      <c r="X122" s="42">
        <f t="shared" si="14"/>
        <v>13.06005213001273</v>
      </c>
      <c r="Y122" s="42">
        <f t="shared" si="14"/>
        <v>12.852955058298631</v>
      </c>
      <c r="Z122" s="42">
        <f t="shared" si="14"/>
        <v>6.8280322849438129</v>
      </c>
      <c r="AA122" s="42">
        <f t="shared" si="14"/>
        <v>5.4829419996553437</v>
      </c>
      <c r="AB122" s="42">
        <f t="shared" si="14"/>
        <v>3.2866466629903432</v>
      </c>
      <c r="AC122" s="42">
        <f t="shared" si="14"/>
        <v>2.5058674315128169</v>
      </c>
      <c r="AD122" s="42">
        <f t="shared" si="14"/>
        <v>2.2399138919510313</v>
      </c>
      <c r="AE122" s="42">
        <f t="shared" si="14"/>
        <v>2.032274477339076</v>
      </c>
      <c r="AF122" s="42">
        <f t="shared" si="14"/>
        <v>1.7409383872759945</v>
      </c>
      <c r="AG122" s="42">
        <f t="shared" si="14"/>
        <v>1.226140944190711</v>
      </c>
      <c r="AH122" s="42">
        <f t="shared" si="14"/>
        <v>1.1511457458844183</v>
      </c>
      <c r="AI122" s="42">
        <f t="shared" si="14"/>
        <v>0.63322105755287739</v>
      </c>
      <c r="AJ122" s="42">
        <f t="shared" si="14"/>
        <v>0.56423799767826333</v>
      </c>
      <c r="AK122" s="42">
        <f t="shared" si="14"/>
        <v>0.27039538120231432</v>
      </c>
      <c r="AL122" s="42">
        <f t="shared" si="14"/>
        <v>0.18255827675257666</v>
      </c>
      <c r="AM122" s="42" t="str">
        <f t="shared" si="14"/>
        <v/>
      </c>
      <c r="AN122" s="76"/>
      <c r="AO122" s="76"/>
      <c r="AP122" s="76"/>
      <c r="AQ122" s="76"/>
      <c r="AR122" s="29"/>
      <c r="AS122" s="29"/>
      <c r="AT122" s="29"/>
    </row>
    <row r="123" spans="2:46" hidden="1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76"/>
      <c r="AJ123" s="76"/>
      <c r="AK123" s="76"/>
      <c r="AL123" s="76"/>
      <c r="AM123" s="76"/>
      <c r="AN123" s="76"/>
      <c r="AO123" s="76"/>
      <c r="AP123" s="76"/>
      <c r="AQ123" s="76"/>
      <c r="AR123" s="29"/>
      <c r="AS123" s="29"/>
      <c r="AT123" s="29"/>
    </row>
    <row r="124" spans="2:46" hidden="1" x14ac:dyDescent="0.2">
      <c r="B124" s="39" t="s">
        <v>95</v>
      </c>
      <c r="C124" s="42" t="str">
        <f t="shared" ref="C124:AM124" si="15">IF($C$138=C121,C122,"")</f>
        <v/>
      </c>
      <c r="D124" s="42" t="str">
        <f t="shared" si="15"/>
        <v/>
      </c>
      <c r="E124" s="42" t="str">
        <f t="shared" si="15"/>
        <v/>
      </c>
      <c r="F124" s="42" t="str">
        <f t="shared" si="15"/>
        <v/>
      </c>
      <c r="G124" s="42" t="str">
        <f t="shared" si="15"/>
        <v/>
      </c>
      <c r="H124" s="42" t="str">
        <f t="shared" si="15"/>
        <v/>
      </c>
      <c r="I124" s="42" t="str">
        <f t="shared" si="15"/>
        <v/>
      </c>
      <c r="J124" s="42" t="str">
        <f t="shared" si="15"/>
        <v/>
      </c>
      <c r="K124" s="42" t="str">
        <f t="shared" si="15"/>
        <v/>
      </c>
      <c r="L124" s="42" t="str">
        <f t="shared" si="15"/>
        <v/>
      </c>
      <c r="M124" s="42" t="str">
        <f t="shared" si="15"/>
        <v/>
      </c>
      <c r="N124" s="42" t="str">
        <f t="shared" si="15"/>
        <v/>
      </c>
      <c r="O124" s="42" t="str">
        <f t="shared" si="15"/>
        <v/>
      </c>
      <c r="P124" s="42" t="str">
        <f t="shared" si="15"/>
        <v/>
      </c>
      <c r="Q124" s="42" t="str">
        <f t="shared" si="15"/>
        <v/>
      </c>
      <c r="R124" s="42" t="str">
        <f t="shared" si="15"/>
        <v/>
      </c>
      <c r="S124" s="42" t="str">
        <f t="shared" si="15"/>
        <v/>
      </c>
      <c r="T124" s="42" t="str">
        <f t="shared" si="15"/>
        <v/>
      </c>
      <c r="U124" s="42" t="str">
        <f t="shared" si="15"/>
        <v/>
      </c>
      <c r="V124" s="42" t="str">
        <f t="shared" si="15"/>
        <v/>
      </c>
      <c r="W124" s="42" t="str">
        <f t="shared" si="15"/>
        <v/>
      </c>
      <c r="X124" s="42" t="str">
        <f t="shared" si="15"/>
        <v/>
      </c>
      <c r="Y124" s="42" t="str">
        <f t="shared" si="15"/>
        <v/>
      </c>
      <c r="Z124" s="42" t="str">
        <f t="shared" si="15"/>
        <v/>
      </c>
      <c r="AA124" s="42" t="str">
        <f t="shared" si="15"/>
        <v/>
      </c>
      <c r="AB124" s="42" t="str">
        <f t="shared" si="15"/>
        <v/>
      </c>
      <c r="AC124" s="42" t="str">
        <f t="shared" si="15"/>
        <v/>
      </c>
      <c r="AD124" s="42" t="str">
        <f t="shared" si="15"/>
        <v/>
      </c>
      <c r="AE124" s="42" t="str">
        <f t="shared" si="15"/>
        <v/>
      </c>
      <c r="AF124" s="42" t="str">
        <f t="shared" si="15"/>
        <v/>
      </c>
      <c r="AG124" s="42" t="str">
        <f t="shared" si="15"/>
        <v/>
      </c>
      <c r="AH124" s="42" t="str">
        <f t="shared" si="15"/>
        <v/>
      </c>
      <c r="AI124" s="42" t="str">
        <f t="shared" si="15"/>
        <v/>
      </c>
      <c r="AJ124" s="42" t="str">
        <f t="shared" si="15"/>
        <v/>
      </c>
      <c r="AK124" s="42" t="str">
        <f t="shared" si="15"/>
        <v/>
      </c>
      <c r="AL124" s="42" t="str">
        <f t="shared" si="15"/>
        <v/>
      </c>
      <c r="AM124" s="42" t="str">
        <f t="shared" si="15"/>
        <v/>
      </c>
      <c r="AN124" s="29"/>
      <c r="AO124" s="29"/>
      <c r="AP124" s="29"/>
      <c r="AQ124" s="29"/>
      <c r="AR124" s="29"/>
      <c r="AS124" s="29"/>
      <c r="AT124" s="29"/>
    </row>
    <row r="125" spans="2:46" hidden="1" x14ac:dyDescent="0.2">
      <c r="B125" s="29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29"/>
      <c r="AR125" s="29"/>
      <c r="AS125" s="29"/>
      <c r="AT125" s="29"/>
    </row>
    <row r="126" spans="2:46" hidden="1" x14ac:dyDescent="0.2">
      <c r="B126" s="29"/>
      <c r="C126" s="40" t="str">
        <f t="shared" ref="C126:AP126" si="16">IF(C66&gt;$C$127,C64,IF(C66=$C$127,$AQ$11,IF(C66&lt;$C$127,"")))</f>
        <v>Assurant Chile</v>
      </c>
      <c r="D126" s="40" t="str">
        <f t="shared" si="16"/>
        <v>AVLA Crédito</v>
      </c>
      <c r="E126" s="40" t="str">
        <f t="shared" si="16"/>
        <v>BCI Seguros</v>
      </c>
      <c r="F126" s="40" t="str">
        <f t="shared" si="16"/>
        <v>BNP Paribas Cardif</v>
      </c>
      <c r="G126" s="40" t="str">
        <f t="shared" si="16"/>
        <v>Cesce Chile</v>
      </c>
      <c r="H126" s="40" t="str">
        <f t="shared" si="16"/>
        <v>Chilena Consolidada</v>
      </c>
      <c r="I126" s="40" t="str">
        <f t="shared" si="16"/>
        <v>Chubb Generales</v>
      </c>
      <c r="J126" s="40" t="str">
        <f t="shared" si="16"/>
        <v>Coface Chile</v>
      </c>
      <c r="K126" s="40" t="str">
        <f t="shared" si="16"/>
        <v>Consorcio Nacional</v>
      </c>
      <c r="L126" s="40" t="str">
        <f t="shared" si="16"/>
        <v>Contempora</v>
      </c>
      <c r="M126" s="40" t="str">
        <f t="shared" si="16"/>
        <v>Continental Crédito</v>
      </c>
      <c r="N126" s="40" t="str">
        <f t="shared" si="16"/>
        <v>Continental Generales</v>
      </c>
      <c r="O126" s="40" t="str">
        <f t="shared" si="16"/>
        <v>FID Chile</v>
      </c>
      <c r="P126" s="40" t="str">
        <f t="shared" si="16"/>
        <v>HDI Gar. y Cré.</v>
      </c>
      <c r="Q126" s="40" t="str">
        <f t="shared" si="16"/>
        <v>HDI Seguros</v>
      </c>
      <c r="R126" s="40" t="str">
        <f t="shared" si="16"/>
        <v>Huelen</v>
      </c>
      <c r="S126" s="40" t="str">
        <f t="shared" si="16"/>
        <v>Liberty Seguros</v>
      </c>
      <c r="T126" s="40" t="str">
        <f t="shared" si="16"/>
        <v>M. de Carabineros</v>
      </c>
      <c r="U126" s="40" t="str">
        <f t="shared" si="16"/>
        <v>Mapfre</v>
      </c>
      <c r="V126" s="40" t="str">
        <f t="shared" si="16"/>
        <v>MetLife Generales</v>
      </c>
      <c r="W126" s="40" t="str">
        <f t="shared" si="16"/>
        <v>Orion Seguros</v>
      </c>
      <c r="X126" s="40" t="str">
        <f t="shared" si="16"/>
        <v>Orsan Crédito</v>
      </c>
      <c r="Y126" s="40" t="str">
        <f t="shared" si="16"/>
        <v>Porvenir</v>
      </c>
      <c r="Z126" s="40" t="str">
        <f t="shared" si="16"/>
        <v>Reale Chile</v>
      </c>
      <c r="AA126" s="40" t="str">
        <f t="shared" si="16"/>
        <v>Renta Nacional</v>
      </c>
      <c r="AB126" s="40" t="str">
        <f t="shared" si="16"/>
        <v>SegChile</v>
      </c>
      <c r="AC126" s="40" t="str">
        <f t="shared" si="16"/>
        <v>Solunión Chile</v>
      </c>
      <c r="AD126" s="40" t="str">
        <f t="shared" si="16"/>
        <v>Southbridge</v>
      </c>
      <c r="AE126" s="40" t="str">
        <f t="shared" si="16"/>
        <v>Starr International</v>
      </c>
      <c r="AF126" s="40" t="str">
        <f t="shared" si="16"/>
        <v>Suaval</v>
      </c>
      <c r="AG126" s="40" t="str">
        <f t="shared" si="16"/>
        <v>Suramericana</v>
      </c>
      <c r="AH126" s="40" t="str">
        <f t="shared" si="16"/>
        <v>Unnio</v>
      </c>
      <c r="AI126" s="40" t="str">
        <f t="shared" si="16"/>
        <v>Zenit Seguros</v>
      </c>
      <c r="AJ126" s="40" t="str">
        <f t="shared" si="16"/>
        <v>Zurich Santander</v>
      </c>
      <c r="AK126" s="40" t="str">
        <f t="shared" si="16"/>
        <v>Mercado</v>
      </c>
      <c r="AL126" s="40" t="str">
        <f t="shared" si="16"/>
        <v/>
      </c>
      <c r="AM126" s="40" t="str">
        <f t="shared" si="16"/>
        <v/>
      </c>
      <c r="AN126" s="40" t="str">
        <f t="shared" si="16"/>
        <v/>
      </c>
      <c r="AO126" s="40" t="str">
        <f t="shared" si="16"/>
        <v/>
      </c>
      <c r="AP126" s="40" t="str">
        <f t="shared" si="16"/>
        <v/>
      </c>
      <c r="AQ126" s="29"/>
      <c r="AR126" s="29"/>
      <c r="AS126" s="29"/>
      <c r="AT126" s="29"/>
    </row>
    <row r="127" spans="2:46" hidden="1" x14ac:dyDescent="0.2">
      <c r="B127" s="39" t="s">
        <v>343</v>
      </c>
      <c r="C127" s="40">
        <f>COUNTIF(C11:AP11,"")</f>
        <v>6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29"/>
      <c r="AR127" s="29"/>
      <c r="AS127" s="29"/>
      <c r="AT127" s="29"/>
    </row>
    <row r="128" spans="2:46" hidden="1" x14ac:dyDescent="0.2">
      <c r="B128" s="29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29"/>
      <c r="AR128" s="29"/>
      <c r="AS128" s="29"/>
      <c r="AT128" s="29"/>
    </row>
    <row r="129" spans="2:46" hidden="1" x14ac:dyDescent="0.2">
      <c r="B129" s="39" t="s">
        <v>99</v>
      </c>
      <c r="C129" s="27">
        <f>IF(MAX(C117:AP117)&lt;100000,1,IF(AND(MAX(C117:AP117)&gt;=100000,MAX(C117:AP117)&lt;100000000),1000,IF(MAX(C117:AP117)&gt;=100000000,1000000)))</f>
        <v>1</v>
      </c>
      <c r="D129" s="27">
        <v>1000000</v>
      </c>
      <c r="E129" s="27">
        <v>1000</v>
      </c>
      <c r="F129" s="27">
        <v>1</v>
      </c>
      <c r="G129" s="27" t="str">
        <f>INDEX(D130:F132,MATCH(Índice!$H$52,C130:C132,0),MATCH(C129,D129:F129,0))</f>
        <v>UF</v>
      </c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29"/>
      <c r="AR129" s="29"/>
      <c r="AS129" s="29"/>
      <c r="AT129" s="29"/>
    </row>
    <row r="130" spans="2:46" hidden="1" x14ac:dyDescent="0.2">
      <c r="B130" s="29"/>
      <c r="C130" s="27" t="str">
        <f>Índice!H53</f>
        <v>Cifras en UF al 31.03.2021</v>
      </c>
      <c r="D130" s="27" t="s">
        <v>329</v>
      </c>
      <c r="E130" s="27" t="s">
        <v>96</v>
      </c>
      <c r="F130" s="27" t="s">
        <v>21</v>
      </c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29"/>
      <c r="AR130" s="29"/>
      <c r="AS130" s="29"/>
      <c r="AT130" s="29"/>
    </row>
    <row r="131" spans="2:46" hidden="1" x14ac:dyDescent="0.2">
      <c r="B131" s="29"/>
      <c r="C131" s="27" t="str">
        <f>Índice!H54</f>
        <v>Cifras en M$ al 31.03.2021</v>
      </c>
      <c r="D131" s="27" t="s">
        <v>330</v>
      </c>
      <c r="E131" s="27" t="s">
        <v>97</v>
      </c>
      <c r="F131" s="27" t="s">
        <v>327</v>
      </c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29"/>
      <c r="AR131" s="29"/>
      <c r="AS131" s="29"/>
      <c r="AT131" s="29"/>
    </row>
    <row r="132" spans="2:46" hidden="1" x14ac:dyDescent="0.2">
      <c r="B132" s="29"/>
      <c r="C132" s="27" t="str">
        <f>Índice!H55</f>
        <v>Cifras en US$ al 31.03.2021</v>
      </c>
      <c r="D132" s="27" t="s">
        <v>331</v>
      </c>
      <c r="E132" s="27" t="s">
        <v>98</v>
      </c>
      <c r="F132" s="27" t="s">
        <v>328</v>
      </c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29"/>
      <c r="AR132" s="29"/>
      <c r="AS132" s="29"/>
      <c r="AT132" s="29"/>
    </row>
    <row r="133" spans="2:46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</row>
    <row r="134" spans="2:46" x14ac:dyDescent="0.2">
      <c r="C134" s="44" t="s">
        <v>342</v>
      </c>
      <c r="D134" s="44"/>
      <c r="E134" s="44"/>
      <c r="F134" s="44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</row>
    <row r="135" spans="2:46" x14ac:dyDescent="0.2">
      <c r="C135" s="275" t="s">
        <v>298</v>
      </c>
      <c r="D135" s="276"/>
      <c r="E135" s="276"/>
      <c r="F135" s="277"/>
      <c r="G135" s="47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</row>
    <row r="136" spans="2:46" x14ac:dyDescent="0.2">
      <c r="C136" s="48"/>
      <c r="D136" s="48"/>
      <c r="E136" s="48"/>
      <c r="F136" s="48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</row>
    <row r="137" spans="2:46" x14ac:dyDescent="0.2">
      <c r="C137" s="44" t="s">
        <v>341</v>
      </c>
      <c r="D137" s="44"/>
      <c r="E137" s="44"/>
      <c r="F137" s="44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</row>
    <row r="138" spans="2:46" x14ac:dyDescent="0.2">
      <c r="C138" s="275"/>
      <c r="D138" s="276"/>
      <c r="E138" s="276"/>
      <c r="F138" s="277"/>
      <c r="G138" s="47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</row>
    <row r="139" spans="2:46" x14ac:dyDescent="0.2">
      <c r="B139" s="29"/>
      <c r="C139" s="48"/>
      <c r="D139" s="48"/>
      <c r="E139" s="48"/>
      <c r="F139" s="48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</row>
    <row r="140" spans="2:46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</row>
    <row r="141" spans="2:46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</row>
    <row r="142" spans="2:46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</row>
    <row r="143" spans="2:46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</row>
    <row r="144" spans="2:46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</row>
    <row r="145" spans="2:46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</row>
    <row r="146" spans="2:46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</row>
    <row r="147" spans="2:46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</row>
    <row r="148" spans="2:46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</row>
    <row r="149" spans="2:46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</row>
    <row r="150" spans="2:46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</row>
    <row r="151" spans="2:46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</row>
    <row r="152" spans="2:46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</row>
    <row r="153" spans="2:46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</row>
    <row r="154" spans="2:46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</row>
    <row r="155" spans="2:46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</row>
    <row r="156" spans="2:46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</row>
    <row r="157" spans="2:46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</row>
    <row r="158" spans="2:46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</row>
    <row r="159" spans="2:46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</row>
    <row r="160" spans="2:46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</row>
    <row r="161" spans="2:46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</row>
    <row r="162" spans="2:46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</row>
    <row r="163" spans="2:46" x14ac:dyDescent="0.2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</row>
    <row r="164" spans="2:46" x14ac:dyDescent="0.2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</row>
    <row r="165" spans="2:46" x14ac:dyDescent="0.2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</row>
    <row r="166" spans="2:46" x14ac:dyDescent="0.2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</row>
    <row r="167" spans="2:46" x14ac:dyDescent="0.2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</row>
  </sheetData>
  <sheetProtection algorithmName="SHA-512" hashValue="myTfLk6mee2DQFLoldp0km5c/MYYmbJhRS24csB8dK8JvfWjkxja7f1tM1QwWZrp57svVpEfWZfvbDJAe1EqxA==" saltValue="+i4CgPJCXeooFwQKl3uiHw==" spinCount="100000" sheet="1" objects="1" scenarios="1"/>
  <mergeCells count="4">
    <mergeCell ref="C81:F81"/>
    <mergeCell ref="C84:F84"/>
    <mergeCell ref="C138:F138"/>
    <mergeCell ref="C135:F135"/>
  </mergeCells>
  <conditionalFormatting sqref="A1:A1048576 B1:B79 B85:B133 B139:B1048576 D1:F80 D82:F83 D85:F134 D136:F137 D139:F1048576 C1:C1048576 G1:XFD1048576">
    <cfRule type="cellIs" dxfId="82" priority="1" operator="lessThan">
      <formula>0</formula>
    </cfRule>
  </conditionalFormatting>
  <dataValidations count="4">
    <dataValidation type="list" allowBlank="1" showInputMessage="1" showErrorMessage="1" sqref="C138" xr:uid="{00000000-0002-0000-0D00-000000000000}">
      <formula1>$B$11:$B$48</formula1>
    </dataValidation>
    <dataValidation type="list" allowBlank="1" showInputMessage="1" showErrorMessage="1" sqref="C81" xr:uid="{00000000-0002-0000-0D00-000001000000}">
      <formula1>$B$12:$B$49</formula1>
    </dataValidation>
    <dataValidation type="list" allowBlank="1" showInputMessage="1" showErrorMessage="1" sqref="C135:F135" xr:uid="{00000000-0002-0000-0D00-000002000000}">
      <formula1>$C$126:$AK$126</formula1>
    </dataValidation>
    <dataValidation type="list" allowBlank="1" showInputMessage="1" showErrorMessage="1" sqref="C84:F84" xr:uid="{00000000-0002-0000-0D00-000003000000}">
      <formula1>$B$126:$AI$126</formula1>
    </dataValidation>
  </dataValidations>
  <hyperlinks>
    <hyperlink ref="C2" location="Índice!A1" display="Volver al Índice" xr:uid="{00000000-0004-0000-0D00-000000000000}"/>
  </hyperlinks>
  <pageMargins left="0.70866141732283472" right="0.70866141732283472" top="0.74803149606299213" bottom="0.74803149606299213" header="0.31496062992125984" footer="0.31496062992125984"/>
  <pageSetup scale="71" fitToWidth="3" orientation="landscape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">
    <pageSetUpPr fitToPage="1"/>
  </sheetPr>
  <dimension ref="A2:AT174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8" width="11.42578125" style="219"/>
    <col min="19" max="19" width="11.42578125" style="219" customWidth="1"/>
    <col min="20" max="20" width="0" style="219" hidden="1" customWidth="1"/>
    <col min="21" max="30" width="11.42578125" style="219"/>
    <col min="31" max="36" width="11.42578125" style="219" customWidth="1"/>
    <col min="37" max="42" width="11.42578125" style="219" hidden="1" customWidth="1"/>
    <col min="43" max="43" width="11.42578125" style="219"/>
    <col min="44" max="44" width="2.85546875" style="224" customWidth="1"/>
    <col min="45" max="16384" width="11.42578125" style="219"/>
  </cols>
  <sheetData>
    <row r="2" spans="2:46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76"/>
      <c r="AS2" s="29"/>
      <c r="AT2" s="29"/>
    </row>
    <row r="3" spans="2:46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76"/>
      <c r="AS3" s="29"/>
      <c r="AT3" s="29"/>
    </row>
    <row r="4" spans="2:46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76"/>
      <c r="AS4" s="29"/>
      <c r="AT4" s="29"/>
    </row>
    <row r="5" spans="2:46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76"/>
      <c r="AS5" s="29"/>
      <c r="AT5" s="29"/>
    </row>
    <row r="6" spans="2:46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76"/>
      <c r="AS6" s="29"/>
      <c r="AT6" s="29"/>
    </row>
    <row r="7" spans="2:46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76"/>
      <c r="AS7" s="29"/>
      <c r="AT7" s="29"/>
    </row>
    <row r="8" spans="2:46" ht="15.75" x14ac:dyDescent="0.25">
      <c r="B8" s="28" t="s">
        <v>303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76"/>
      <c r="AS8" s="29"/>
      <c r="AT8" s="29"/>
    </row>
    <row r="9" spans="2:46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76"/>
      <c r="AS9" s="29"/>
      <c r="AT9" s="29"/>
    </row>
    <row r="10" spans="2:4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76"/>
      <c r="AS10" s="29"/>
      <c r="AT10" s="29"/>
    </row>
    <row r="11" spans="2:46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  <c r="AR11" s="208"/>
      <c r="AS11" s="174" t="str">
        <f>CONCATENATE("Mercado ",Índice!H58)</f>
        <v>Mercado 31.03.2020</v>
      </c>
      <c r="AT11" s="174" t="s">
        <v>295</v>
      </c>
    </row>
    <row r="12" spans="2:46" x14ac:dyDescent="0.2">
      <c r="B12" s="62" t="str">
        <f>'Datos Generales'!B300</f>
        <v>1. Incendio Ordinario</v>
      </c>
      <c r="C12" s="36" t="str">
        <f>IF('Datos Generales'!C300=0,"",Índice!$G$52*'Datos Generales'!C300)</f>
        <v/>
      </c>
      <c r="D12" s="36" t="str">
        <f>IF('Datos Generales'!D300=0,"",Índice!$G$52*'Datos Generales'!D300)</f>
        <v/>
      </c>
      <c r="E12" s="36">
        <f>IF('Datos Generales'!E300=0,"",Índice!$G$52*'Datos Generales'!E300)</f>
        <v>70334.382612961432</v>
      </c>
      <c r="F12" s="36">
        <f>IF('Datos Generales'!F300=0,"",Índice!$G$52*'Datos Generales'!F300)</f>
        <v>16209.414123668939</v>
      </c>
      <c r="G12" s="36" t="str">
        <f>IF('Datos Generales'!G300=0,"",Índice!$G$52*'Datos Generales'!G300)</f>
        <v/>
      </c>
      <c r="H12" s="36">
        <f>IF('Datos Generales'!H300=0,"",Índice!$G$52*'Datos Generales'!H300)</f>
        <v>17096.816882731182</v>
      </c>
      <c r="I12" s="36">
        <f>IF('Datos Generales'!I300=0,"",Índice!$G$52*'Datos Generales'!I300)</f>
        <v>64455.479665260187</v>
      </c>
      <c r="J12" s="36" t="str">
        <f>IF('Datos Generales'!J300=0,"",Índice!$G$52*'Datos Generales'!J300)</f>
        <v/>
      </c>
      <c r="K12" s="36">
        <f>IF('Datos Generales'!K300=0,"",Índice!$G$52*'Datos Generales'!K300)</f>
        <v>16165.018470972898</v>
      </c>
      <c r="L12" s="36">
        <f>IF('Datos Generales'!L300=0,"",Índice!$G$52*'Datos Generales'!L300)</f>
        <v>1980.046110243421</v>
      </c>
      <c r="M12" s="36" t="str">
        <f>IF('Datos Generales'!M300=0,"",Índice!$G$52*'Datos Generales'!M300)</f>
        <v/>
      </c>
      <c r="N12" s="36">
        <f>IF('Datos Generales'!N300=0,"",Índice!$G$52*'Datos Generales'!N300)</f>
        <v>2391.8540611135927</v>
      </c>
      <c r="O12" s="36">
        <f>IF('Datos Generales'!O300=0,"",Índice!$G$52*'Datos Generales'!O300)</f>
        <v>8197.8188636958221</v>
      </c>
      <c r="P12" s="36" t="str">
        <f>IF('Datos Generales'!P300=0,"",Índice!$G$52*'Datos Generales'!P300)</f>
        <v/>
      </c>
      <c r="Q12" s="36">
        <f>IF('Datos Generales'!Q300=0,"",Índice!$G$52*'Datos Generales'!Q300)</f>
        <v>59261.154280166171</v>
      </c>
      <c r="R12" s="36">
        <f>IF('Datos Generales'!R300=0,"",Índice!$G$52*'Datos Generales'!R300)</f>
        <v>128.73038298989923</v>
      </c>
      <c r="S12" s="36">
        <f>IF('Datos Generales'!S300=0,"",Índice!$G$52*'Datos Generales'!S300)</f>
        <v>19205.865533222408</v>
      </c>
      <c r="T12" s="36" t="str">
        <f>IF('Datos Generales'!T300=0,"",Índice!$G$52*'Datos Generales'!T300)</f>
        <v/>
      </c>
      <c r="U12" s="36">
        <f>IF('Datos Generales'!U300=0,"",Índice!$G$52*'Datos Generales'!U300)</f>
        <v>55352.669879709894</v>
      </c>
      <c r="V12" s="36">
        <f>IF('Datos Generales'!V300=0,"",Índice!$G$52*'Datos Generales'!V300)</f>
        <v>3605.5053330915671</v>
      </c>
      <c r="W12" s="36">
        <f>IF('Datos Generales'!W300=0,"",Índice!$G$52*'Datos Generales'!W300)</f>
        <v>266.9182306920585</v>
      </c>
      <c r="X12" s="36" t="str">
        <f>IF('Datos Generales'!X300=0,"",Índice!$G$52*'Datos Generales'!X300)</f>
        <v/>
      </c>
      <c r="Y12" s="36">
        <f>IF('Datos Generales'!Y300=0,"",Índice!$G$52*'Datos Generales'!Y300)</f>
        <v>1625.0509869612861</v>
      </c>
      <c r="Z12" s="36">
        <f>IF('Datos Generales'!Z300=0,"",Índice!$G$52*'Datos Generales'!Z300)</f>
        <v>2356.8818534725738</v>
      </c>
      <c r="AA12" s="36">
        <f>IF('Datos Generales'!AA300=0,"",Índice!$G$52*'Datos Generales'!AA300)</f>
        <v>31577.556143490834</v>
      </c>
      <c r="AB12" s="36" t="str">
        <f>IF('Datos Generales'!AB300=0,"",Índice!$G$52*'Datos Generales'!AB300)</f>
        <v/>
      </c>
      <c r="AC12" s="36" t="str">
        <f>IF('Datos Generales'!AC300=0,"",Índice!$G$52*'Datos Generales'!AC300)</f>
        <v/>
      </c>
      <c r="AD12" s="36">
        <f>IF('Datos Generales'!AD300=0,"",Índice!$G$52*'Datos Generales'!AD300)</f>
        <v>56546.929947062017</v>
      </c>
      <c r="AE12" s="36">
        <f>IF('Datos Generales'!AE300=0,"",Índice!$G$52*'Datos Generales'!AE300)</f>
        <v>141.93000999837727</v>
      </c>
      <c r="AF12" s="36" t="str">
        <f>IF('Datos Generales'!AF300=0,"",Índice!$G$52*'Datos Generales'!AF300)</f>
        <v/>
      </c>
      <c r="AG12" s="36">
        <f>IF('Datos Generales'!AG300=0,"",Índice!$G$52*'Datos Generales'!AG300)</f>
        <v>68236.390351072667</v>
      </c>
      <c r="AH12" s="36">
        <f>IF('Datos Generales'!AH300=0,"",Índice!$G$52*'Datos Generales'!AH300)</f>
        <v>2594.0669037383182</v>
      </c>
      <c r="AI12" s="36">
        <f>IF('Datos Generales'!AI300=0,"",Índice!$G$52*'Datos Generales'!AI300)</f>
        <v>102.67132554532661</v>
      </c>
      <c r="AJ12" s="36">
        <f>IF('Datos Generales'!AJ300=0,"",Índice!$G$52*'Datos Generales'!AJ300)</f>
        <v>9550.3043568634839</v>
      </c>
      <c r="AK12" s="36" t="str">
        <f>IF('Datos Generales'!AK300=0,"",Índice!$G$52*'Datos Generales'!AK300)</f>
        <v/>
      </c>
      <c r="AL12" s="36" t="str">
        <f>IF('Datos Generales'!AL300=0,"",Índice!$G$52*'Datos Generales'!AL300)</f>
        <v/>
      </c>
      <c r="AM12" s="36" t="str">
        <f>IF('Datos Generales'!AM300=0,"",Índice!$G$52*'Datos Generales'!AM300)</f>
        <v/>
      </c>
      <c r="AN12" s="36" t="str">
        <f>IF('Datos Generales'!AN300=0,"",Índice!$G$52*'Datos Generales'!AN300)</f>
        <v/>
      </c>
      <c r="AO12" s="36" t="str">
        <f>IF('Datos Generales'!AO300=0,"",Índice!$G$52*'Datos Generales'!AO300)</f>
        <v/>
      </c>
      <c r="AP12" s="36" t="str">
        <f>IF('Datos Generales'!AP300=0,"",Índice!$G$52*'Datos Generales'!AP300)</f>
        <v/>
      </c>
      <c r="AQ12" s="36">
        <f>Índice!$G$52*'Datos Generales'!AQ300</f>
        <v>507383.45630872436</v>
      </c>
      <c r="AR12" s="76"/>
      <c r="AS12" s="36">
        <f>Índice!$F$52*'Datos Generales'!AS300</f>
        <v>481061.60477189237</v>
      </c>
      <c r="AT12" s="60">
        <f t="shared" ref="AT12:AT66" si="0">IFERROR(AQ12/AS12-1,"")</f>
        <v>5.4716176214714141E-2</v>
      </c>
    </row>
    <row r="13" spans="2:46" x14ac:dyDescent="0.2">
      <c r="B13" s="62" t="str">
        <f>'Datos Generales'!B301</f>
        <v>2. Pérdida de Beneficios por Incendio</v>
      </c>
      <c r="C13" s="36" t="str">
        <f>IF('Datos Generales'!C301=0,"",Índice!$G$52*'Datos Generales'!C301)</f>
        <v/>
      </c>
      <c r="D13" s="36" t="str">
        <f>IF('Datos Generales'!D301=0,"",Índice!$G$52*'Datos Generales'!D301)</f>
        <v/>
      </c>
      <c r="E13" s="36">
        <f>IF('Datos Generales'!E301=0,"",Índice!$G$52*'Datos Generales'!E301)</f>
        <v>2069.7899660381763</v>
      </c>
      <c r="F13" s="36">
        <f>IF('Datos Generales'!F301=0,"",Índice!$G$52*'Datos Generales'!F301)</f>
        <v>38.272114393138644</v>
      </c>
      <c r="G13" s="36" t="str">
        <f>IF('Datos Generales'!G301=0,"",Índice!$G$52*'Datos Generales'!G301)</f>
        <v/>
      </c>
      <c r="H13" s="36">
        <f>IF('Datos Generales'!H301=0,"",Índice!$G$52*'Datos Generales'!H301)</f>
        <v>76.748346729707364</v>
      </c>
      <c r="I13" s="36">
        <f>IF('Datos Generales'!I301=0,"",Índice!$G$52*'Datos Generales'!I301)</f>
        <v>5720.575462913981</v>
      </c>
      <c r="J13" s="36" t="str">
        <f>IF('Datos Generales'!J301=0,"",Índice!$G$52*'Datos Generales'!J301)</f>
        <v/>
      </c>
      <c r="K13" s="36">
        <f>IF('Datos Generales'!K301=0,"",Índice!$G$52*'Datos Generales'!K301)</f>
        <v>688.14962661725201</v>
      </c>
      <c r="L13" s="36">
        <f>IF('Datos Generales'!L301=0,"",Índice!$G$52*'Datos Generales'!L301)</f>
        <v>804.83705094477693</v>
      </c>
      <c r="M13" s="36" t="str">
        <f>IF('Datos Generales'!M301=0,"",Índice!$G$52*'Datos Generales'!M301)</f>
        <v/>
      </c>
      <c r="N13" s="36">
        <f>IF('Datos Generales'!N301=0,"",Índice!$G$52*'Datos Generales'!N301)</f>
        <v>355.67551642690182</v>
      </c>
      <c r="O13" s="36">
        <f>IF('Datos Generales'!O301=0,"",Índice!$G$52*'Datos Generales'!O301)</f>
        <v>494.06748207249115</v>
      </c>
      <c r="P13" s="36" t="str">
        <f>IF('Datos Generales'!P301=0,"",Índice!$G$52*'Datos Generales'!P301)</f>
        <v/>
      </c>
      <c r="Q13" s="36">
        <f>IF('Datos Generales'!Q301=0,"",Índice!$G$52*'Datos Generales'!Q301)</f>
        <v>3054.9992396606608</v>
      </c>
      <c r="R13" s="36" t="str">
        <f>IF('Datos Generales'!R301=0,"",Índice!$G$52*'Datos Generales'!R301)</f>
        <v/>
      </c>
      <c r="S13" s="36">
        <f>IF('Datos Generales'!S301=0,"",Índice!$G$52*'Datos Generales'!S301)</f>
        <v>597.24910247639298</v>
      </c>
      <c r="T13" s="36" t="str">
        <f>IF('Datos Generales'!T301=0,"",Índice!$G$52*'Datos Generales'!T301)</f>
        <v/>
      </c>
      <c r="U13" s="36">
        <f>IF('Datos Generales'!U301=0,"",Índice!$G$52*'Datos Generales'!U301)</f>
        <v>10031.580447814356</v>
      </c>
      <c r="V13" s="36" t="str">
        <f>IF('Datos Generales'!V301=0,"",Índice!$G$52*'Datos Generales'!V301)</f>
        <v/>
      </c>
      <c r="W13" s="36">
        <f>IF('Datos Generales'!W301=0,"",Índice!$G$52*'Datos Generales'!W301)</f>
        <v>16.873749990219348</v>
      </c>
      <c r="X13" s="36" t="str">
        <f>IF('Datos Generales'!X301=0,"",Índice!$G$52*'Datos Generales'!X301)</f>
        <v/>
      </c>
      <c r="Y13" s="36">
        <f>IF('Datos Generales'!Y301=0,"",Índice!$G$52*'Datos Generales'!Y301)</f>
        <v>20.377774685768934</v>
      </c>
      <c r="Z13" s="36">
        <f>IF('Datos Generales'!Z301=0,"",Índice!$G$52*'Datos Generales'!Z301)</f>
        <v>785.00359077482153</v>
      </c>
      <c r="AA13" s="36">
        <f>IF('Datos Generales'!AA301=0,"",Índice!$G$52*'Datos Generales'!AA301)</f>
        <v>222.76071559668608</v>
      </c>
      <c r="AB13" s="36" t="str">
        <f>IF('Datos Generales'!AB301=0,"",Índice!$G$52*'Datos Generales'!AB301)</f>
        <v/>
      </c>
      <c r="AC13" s="36" t="str">
        <f>IF('Datos Generales'!AC301=0,"",Índice!$G$52*'Datos Generales'!AC301)</f>
        <v/>
      </c>
      <c r="AD13" s="36">
        <f>IF('Datos Generales'!AD301=0,"",Índice!$G$52*'Datos Generales'!AD301)</f>
        <v>1782.119744430727</v>
      </c>
      <c r="AE13" s="36">
        <f>IF('Datos Generales'!AE301=0,"",Índice!$G$52*'Datos Generales'!AE301)</f>
        <v>195.37489151981799</v>
      </c>
      <c r="AF13" s="36" t="str">
        <f>IF('Datos Generales'!AF301=0,"",Índice!$G$52*'Datos Generales'!AF301)</f>
        <v/>
      </c>
      <c r="AG13" s="36">
        <f>IF('Datos Generales'!AG301=0,"",Índice!$G$52*'Datos Generales'!AG301)</f>
        <v>17238.100519242031</v>
      </c>
      <c r="AH13" s="36">
        <f>IF('Datos Generales'!AH301=0,"",Índice!$G$52*'Datos Generales'!AH301)</f>
        <v>3362.1627248656823</v>
      </c>
      <c r="AI13" s="36" t="str">
        <f>IF('Datos Generales'!AI301=0,"",Índice!$G$52*'Datos Generales'!AI301)</f>
        <v/>
      </c>
      <c r="AJ13" s="36" t="str">
        <f>IF('Datos Generales'!AJ301=0,"",Índice!$G$52*'Datos Generales'!AJ301)</f>
        <v/>
      </c>
      <c r="AK13" s="36" t="str">
        <f>IF('Datos Generales'!AK301=0,"",Índice!$G$52*'Datos Generales'!AK301)</f>
        <v/>
      </c>
      <c r="AL13" s="36" t="str">
        <f>IF('Datos Generales'!AL301=0,"",Índice!$G$52*'Datos Generales'!AL301)</f>
        <v/>
      </c>
      <c r="AM13" s="36" t="str">
        <f>IF('Datos Generales'!AM301=0,"",Índice!$G$52*'Datos Generales'!AM301)</f>
        <v/>
      </c>
      <c r="AN13" s="36" t="str">
        <f>IF('Datos Generales'!AN301=0,"",Índice!$G$52*'Datos Generales'!AN301)</f>
        <v/>
      </c>
      <c r="AO13" s="36" t="str">
        <f>IF('Datos Generales'!AO301=0,"",Índice!$G$52*'Datos Generales'!AO301)</f>
        <v/>
      </c>
      <c r="AP13" s="36" t="str">
        <f>IF('Datos Generales'!AP301=0,"",Índice!$G$52*'Datos Generales'!AP301)</f>
        <v/>
      </c>
      <c r="AQ13" s="36">
        <f>Índice!$G$52*'Datos Generales'!AQ301</f>
        <v>47554.718067193586</v>
      </c>
      <c r="AR13" s="76"/>
      <c r="AS13" s="36">
        <f>Índice!$F$52*'Datos Generales'!AS301</f>
        <v>28713.983689460536</v>
      </c>
      <c r="AT13" s="60">
        <f t="shared" si="0"/>
        <v>0.65615187991656265</v>
      </c>
    </row>
    <row r="14" spans="2:46" x14ac:dyDescent="0.2">
      <c r="B14" s="62" t="str">
        <f>'Datos Generales'!B302</f>
        <v>3. Otros Riesgos Adicionales a Incendio</v>
      </c>
      <c r="C14" s="36" t="str">
        <f>IF('Datos Generales'!C302=0,"",Índice!$G$52*'Datos Generales'!C302)</f>
        <v/>
      </c>
      <c r="D14" s="36" t="str">
        <f>IF('Datos Generales'!D302=0,"",Índice!$G$52*'Datos Generales'!D302)</f>
        <v/>
      </c>
      <c r="E14" s="36">
        <f>IF('Datos Generales'!E302=0,"",Índice!$G$52*'Datos Generales'!E302)</f>
        <v>1378.9187668418567</v>
      </c>
      <c r="F14" s="36">
        <f>IF('Datos Generales'!F302=0,"",Índice!$G$52*'Datos Generales'!F302)</f>
        <v>3576.1123492376369</v>
      </c>
      <c r="G14" s="36" t="str">
        <f>IF('Datos Generales'!G302=0,"",Índice!$G$52*'Datos Generales'!G302)</f>
        <v/>
      </c>
      <c r="H14" s="36">
        <f>IF('Datos Generales'!H302=0,"",Índice!$G$52*'Datos Generales'!H302)</f>
        <v>1462.2329074185648</v>
      </c>
      <c r="I14" s="36">
        <f>IF('Datos Generales'!I302=0,"",Índice!$G$52*'Datos Generales'!I302)</f>
        <v>6027.1606139459509</v>
      </c>
      <c r="J14" s="36" t="str">
        <f>IF('Datos Generales'!J302=0,"",Índice!$G$52*'Datos Generales'!J302)</f>
        <v/>
      </c>
      <c r="K14" s="36">
        <f>IF('Datos Generales'!K302=0,"",Índice!$G$52*'Datos Generales'!K302)</f>
        <v>6882.6189148613857</v>
      </c>
      <c r="L14" s="36">
        <f>IF('Datos Generales'!L302=0,"",Índice!$G$52*'Datos Generales'!L302)</f>
        <v>358.29503003425441</v>
      </c>
      <c r="M14" s="36" t="str">
        <f>IF('Datos Generales'!M302=0,"",Índice!$G$52*'Datos Generales'!M302)</f>
        <v/>
      </c>
      <c r="N14" s="36" t="str">
        <f>IF('Datos Generales'!N302=0,"",Índice!$G$52*'Datos Generales'!N302)</f>
        <v/>
      </c>
      <c r="O14" s="36">
        <f>IF('Datos Generales'!O302=0,"",Índice!$G$52*'Datos Generales'!O302)</f>
        <v>1100.9441475473359</v>
      </c>
      <c r="P14" s="36" t="str">
        <f>IF('Datos Generales'!P302=0,"",Índice!$G$52*'Datos Generales'!P302)</f>
        <v/>
      </c>
      <c r="Q14" s="36">
        <f>IF('Datos Generales'!Q302=0,"",Índice!$G$52*'Datos Generales'!Q302)</f>
        <v>2963.0100864881747</v>
      </c>
      <c r="R14" s="36" t="str">
        <f>IF('Datos Generales'!R302=0,"",Índice!$G$52*'Datos Generales'!R302)</f>
        <v/>
      </c>
      <c r="S14" s="36">
        <f>IF('Datos Generales'!S302=0,"",Índice!$G$52*'Datos Generales'!S302)</f>
        <v>1682.8163649519968</v>
      </c>
      <c r="T14" s="36" t="str">
        <f>IF('Datos Generales'!T302=0,"",Índice!$G$52*'Datos Generales'!T302)</f>
        <v/>
      </c>
      <c r="U14" s="36">
        <f>IF('Datos Generales'!U302=0,"",Índice!$G$52*'Datos Generales'!U302)</f>
        <v>6387.3947644427908</v>
      </c>
      <c r="V14" s="36">
        <f>IF('Datos Generales'!V302=0,"",Índice!$G$52*'Datos Generales'!V302)</f>
        <v>377.85633294630304</v>
      </c>
      <c r="W14" s="36">
        <f>IF('Datos Generales'!W302=0,"",Índice!$G$52*'Datos Generales'!W302)</f>
        <v>62.017835145503781</v>
      </c>
      <c r="X14" s="36" t="str">
        <f>IF('Datos Generales'!X302=0,"",Índice!$G$52*'Datos Generales'!X302)</f>
        <v/>
      </c>
      <c r="Y14" s="36">
        <f>IF('Datos Generales'!Y302=0,"",Índice!$G$52*'Datos Generales'!Y302)</f>
        <v>157.98728821487634</v>
      </c>
      <c r="Z14" s="36">
        <f>IF('Datos Generales'!Z302=0,"",Índice!$G$52*'Datos Generales'!Z302)</f>
        <v>1773.7168890928558</v>
      </c>
      <c r="AA14" s="36">
        <f>IF('Datos Generales'!AA302=0,"",Índice!$G$52*'Datos Generales'!AA302)</f>
        <v>242.79829371007156</v>
      </c>
      <c r="AB14" s="36" t="str">
        <f>IF('Datos Generales'!AB302=0,"",Índice!$G$52*'Datos Generales'!AB302)</f>
        <v/>
      </c>
      <c r="AC14" s="36" t="str">
        <f>IF('Datos Generales'!AC302=0,"",Índice!$G$52*'Datos Generales'!AC302)</f>
        <v/>
      </c>
      <c r="AD14" s="36">
        <f>IF('Datos Generales'!AD302=0,"",Índice!$G$52*'Datos Generales'!AD302)</f>
        <v>1057.8072221691139</v>
      </c>
      <c r="AE14" s="36">
        <f>IF('Datos Generales'!AE302=0,"",Índice!$G$52*'Datos Generales'!AE302)</f>
        <v>96.275629984517664</v>
      </c>
      <c r="AF14" s="36" t="str">
        <f>IF('Datos Generales'!AF302=0,"",Índice!$G$52*'Datos Generales'!AF302)</f>
        <v/>
      </c>
      <c r="AG14" s="36">
        <f>IF('Datos Generales'!AG302=0,"",Índice!$G$52*'Datos Generales'!AG302)</f>
        <v>14726.395205677745</v>
      </c>
      <c r="AH14" s="36">
        <f>IF('Datos Generales'!AH302=0,"",Índice!$G$52*'Datos Generales'!AH302)</f>
        <v>3621.7327095942578</v>
      </c>
      <c r="AI14" s="36" t="str">
        <f>IF('Datos Generales'!AI302=0,"",Índice!$G$52*'Datos Generales'!AI302)</f>
        <v/>
      </c>
      <c r="AJ14" s="36">
        <f>IF('Datos Generales'!AJ302=0,"",Índice!$G$52*'Datos Generales'!AJ302)</f>
        <v>9329.8909976162431</v>
      </c>
      <c r="AK14" s="36" t="str">
        <f>IF('Datos Generales'!AK302=0,"",Índice!$G$52*'Datos Generales'!AK302)</f>
        <v/>
      </c>
      <c r="AL14" s="36" t="str">
        <f>IF('Datos Generales'!AL302=0,"",Índice!$G$52*'Datos Generales'!AL302)</f>
        <v/>
      </c>
      <c r="AM14" s="36" t="str">
        <f>IF('Datos Generales'!AM302=0,"",Índice!$G$52*'Datos Generales'!AM302)</f>
        <v/>
      </c>
      <c r="AN14" s="36" t="str">
        <f>IF('Datos Generales'!AN302=0,"",Índice!$G$52*'Datos Generales'!AN302)</f>
        <v/>
      </c>
      <c r="AO14" s="36" t="str">
        <f>IF('Datos Generales'!AO302=0,"",Índice!$G$52*'Datos Generales'!AO302)</f>
        <v/>
      </c>
      <c r="AP14" s="36" t="str">
        <f>IF('Datos Generales'!AP302=0,"",Índice!$G$52*'Datos Generales'!AP302)</f>
        <v/>
      </c>
      <c r="AQ14" s="36">
        <f>Índice!$G$52*'Datos Generales'!AQ302</f>
        <v>63265.982349921433</v>
      </c>
      <c r="AR14" s="76"/>
      <c r="AS14" s="36">
        <f>Índice!$F$52*'Datos Generales'!AS302</f>
        <v>55456.883233685796</v>
      </c>
      <c r="AT14" s="60">
        <f t="shared" si="0"/>
        <v>0.14081388388397942</v>
      </c>
    </row>
    <row r="15" spans="2:46" x14ac:dyDescent="0.2">
      <c r="B15" s="62" t="str">
        <f>'Datos Generales'!B303</f>
        <v>4. Terremoto y Maremoto</v>
      </c>
      <c r="C15" s="36" t="str">
        <f>IF('Datos Generales'!C303=0,"",Índice!$G$52*'Datos Generales'!C303)</f>
        <v/>
      </c>
      <c r="D15" s="36" t="str">
        <f>IF('Datos Generales'!D303=0,"",Índice!$G$52*'Datos Generales'!D303)</f>
        <v/>
      </c>
      <c r="E15" s="36">
        <f>IF('Datos Generales'!E303=0,"",Índice!$G$52*'Datos Generales'!E303)</f>
        <v>181224.61920947162</v>
      </c>
      <c r="F15" s="36">
        <f>IF('Datos Generales'!F303=0,"",Índice!$G$52*'Datos Generales'!F303)</f>
        <v>14770.994976317217</v>
      </c>
      <c r="G15" s="36" t="str">
        <f>IF('Datos Generales'!G303=0,"",Índice!$G$52*'Datos Generales'!G303)</f>
        <v/>
      </c>
      <c r="H15" s="36">
        <f>IF('Datos Generales'!H303=0,"",Índice!$G$52*'Datos Generales'!H303)</f>
        <v>58582.155941346035</v>
      </c>
      <c r="I15" s="36">
        <f>IF('Datos Generales'!I303=0,"",Índice!$G$52*'Datos Generales'!I303)</f>
        <v>88168.303409075845</v>
      </c>
      <c r="J15" s="36" t="str">
        <f>IF('Datos Generales'!J303=0,"",Índice!$G$52*'Datos Generales'!J303)</f>
        <v/>
      </c>
      <c r="K15" s="36">
        <f>IF('Datos Generales'!K303=0,"",Índice!$G$52*'Datos Generales'!K303)</f>
        <v>30027.518500740101</v>
      </c>
      <c r="L15" s="36">
        <f>IF('Datos Generales'!L303=0,"",Índice!$G$52*'Datos Generales'!L303)</f>
        <v>3514.7749072368997</v>
      </c>
      <c r="M15" s="36" t="str">
        <f>IF('Datos Generales'!M303=0,"",Índice!$G$52*'Datos Generales'!M303)</f>
        <v/>
      </c>
      <c r="N15" s="36">
        <f>IF('Datos Generales'!N303=0,"",Índice!$G$52*'Datos Generales'!N303)</f>
        <v>1826.8896133563896</v>
      </c>
      <c r="O15" s="36">
        <f>IF('Datos Generales'!O303=0,"",Índice!$G$52*'Datos Generales'!O303)</f>
        <v>3906.4092013647328</v>
      </c>
      <c r="P15" s="36" t="str">
        <f>IF('Datos Generales'!P303=0,"",Índice!$G$52*'Datos Generales'!P303)</f>
        <v/>
      </c>
      <c r="Q15" s="36">
        <f>IF('Datos Generales'!Q303=0,"",Índice!$G$52*'Datos Generales'!Q303)</f>
        <v>72267.889832102795</v>
      </c>
      <c r="R15" s="36" t="str">
        <f>IF('Datos Generales'!R303=0,"",Índice!$G$52*'Datos Generales'!R303)</f>
        <v/>
      </c>
      <c r="S15" s="36">
        <f>IF('Datos Generales'!S303=0,"",Índice!$G$52*'Datos Generales'!S303)</f>
        <v>753982.73230237898</v>
      </c>
      <c r="T15" s="36" t="str">
        <f>IF('Datos Generales'!T303=0,"",Índice!$G$52*'Datos Generales'!T303)</f>
        <v/>
      </c>
      <c r="U15" s="36">
        <f>IF('Datos Generales'!U303=0,"",Índice!$G$52*'Datos Generales'!U303)</f>
        <v>91743.769384825951</v>
      </c>
      <c r="V15" s="36">
        <f>IF('Datos Generales'!V303=0,"",Índice!$G$52*'Datos Generales'!V303)</f>
        <v>27110.094754951308</v>
      </c>
      <c r="W15" s="36">
        <f>IF('Datos Generales'!W303=0,"",Índice!$G$52*'Datos Generales'!W303)</f>
        <v>2266.3555455613364</v>
      </c>
      <c r="X15" s="36" t="str">
        <f>IF('Datos Generales'!X303=0,"",Índice!$G$52*'Datos Generales'!X303)</f>
        <v/>
      </c>
      <c r="Y15" s="36">
        <f>IF('Datos Generales'!Y303=0,"",Índice!$G$52*'Datos Generales'!Y303)</f>
        <v>3011.7262356534857</v>
      </c>
      <c r="Z15" s="36">
        <f>IF('Datos Generales'!Z303=0,"",Índice!$G$52*'Datos Generales'!Z303)</f>
        <v>7826.5963639109959</v>
      </c>
      <c r="AA15" s="36">
        <f>IF('Datos Generales'!AA303=0,"",Índice!$G$52*'Datos Generales'!AA303)</f>
        <v>29441.189708237216</v>
      </c>
      <c r="AB15" s="36" t="str">
        <f>IF('Datos Generales'!AB303=0,"",Índice!$G$52*'Datos Generales'!AB303)</f>
        <v/>
      </c>
      <c r="AC15" s="36" t="str">
        <f>IF('Datos Generales'!AC303=0,"",Índice!$G$52*'Datos Generales'!AC303)</f>
        <v/>
      </c>
      <c r="AD15" s="36">
        <f>IF('Datos Generales'!AD303=0,"",Índice!$G$52*'Datos Generales'!AD303)</f>
        <v>12023.091182547099</v>
      </c>
      <c r="AE15" s="36">
        <f>IF('Datos Generales'!AE303=0,"",Índice!$G$52*'Datos Generales'!AE303)</f>
        <v>302.97906736470469</v>
      </c>
      <c r="AF15" s="36" t="str">
        <f>IF('Datos Generales'!AF303=0,"",Índice!$G$52*'Datos Generales'!AF303)</f>
        <v/>
      </c>
      <c r="AG15" s="36">
        <f>IF('Datos Generales'!AG303=0,"",Índice!$G$52*'Datos Generales'!AG303)</f>
        <v>579114.24379234819</v>
      </c>
      <c r="AH15" s="36">
        <f>IF('Datos Generales'!AH303=0,"",Índice!$G$52*'Datos Generales'!AH303)</f>
        <v>6341.9785220295998</v>
      </c>
      <c r="AI15" s="36">
        <f>IF('Datos Generales'!AI303=0,"",Índice!$G$52*'Datos Generales'!AI303)</f>
        <v>216.60315763654557</v>
      </c>
      <c r="AJ15" s="36">
        <f>IF('Datos Generales'!AJ303=0,"",Índice!$G$52*'Datos Generales'!AJ303)</f>
        <v>25853.238518280636</v>
      </c>
      <c r="AK15" s="36" t="str">
        <f>IF('Datos Generales'!AK303=0,"",Índice!$G$52*'Datos Generales'!AK303)</f>
        <v/>
      </c>
      <c r="AL15" s="36" t="str">
        <f>IF('Datos Generales'!AL303=0,"",Índice!$G$52*'Datos Generales'!AL303)</f>
        <v/>
      </c>
      <c r="AM15" s="36" t="str">
        <f>IF('Datos Generales'!AM303=0,"",Índice!$G$52*'Datos Generales'!AM303)</f>
        <v/>
      </c>
      <c r="AN15" s="36" t="str">
        <f>IF('Datos Generales'!AN303=0,"",Índice!$G$52*'Datos Generales'!AN303)</f>
        <v/>
      </c>
      <c r="AO15" s="36" t="str">
        <f>IF('Datos Generales'!AO303=0,"",Índice!$G$52*'Datos Generales'!AO303)</f>
        <v/>
      </c>
      <c r="AP15" s="36" t="str">
        <f>IF('Datos Generales'!AP303=0,"",Índice!$G$52*'Datos Generales'!AP303)</f>
        <v/>
      </c>
      <c r="AQ15" s="36">
        <f>Índice!$G$52*'Datos Generales'!AQ303</f>
        <v>1993524.1541267377</v>
      </c>
      <c r="AR15" s="76"/>
      <c r="AS15" s="36">
        <f>Índice!$F$52*'Datos Generales'!AS303</f>
        <v>1822027.7605074018</v>
      </c>
      <c r="AT15" s="60">
        <f t="shared" si="0"/>
        <v>9.4123919150154611E-2</v>
      </c>
    </row>
    <row r="16" spans="2:46" x14ac:dyDescent="0.2">
      <c r="B16" s="62" t="str">
        <f>'Datos Generales'!B304</f>
        <v>5. Pérdida de Beneficios por Terremoto</v>
      </c>
      <c r="C16" s="36" t="str">
        <f>IF('Datos Generales'!C304=0,"",Índice!$G$52*'Datos Generales'!C304)</f>
        <v/>
      </c>
      <c r="D16" s="36" t="str">
        <f>IF('Datos Generales'!D304=0,"",Índice!$G$52*'Datos Generales'!D304)</f>
        <v/>
      </c>
      <c r="E16" s="36">
        <f>IF('Datos Generales'!E304=0,"",Índice!$G$52*'Datos Generales'!E304)</f>
        <v>175.30329374919418</v>
      </c>
      <c r="F16" s="36">
        <f>IF('Datos Generales'!F304=0,"",Índice!$G$52*'Datos Generales'!F304)</f>
        <v>35.380443527879279</v>
      </c>
      <c r="G16" s="36" t="str">
        <f>IF('Datos Generales'!G304=0,"",Índice!$G$52*'Datos Generales'!G304)</f>
        <v/>
      </c>
      <c r="H16" s="36" t="str">
        <f>IF('Datos Generales'!H304=0,"",Índice!$G$52*'Datos Generales'!H304)</f>
        <v/>
      </c>
      <c r="I16" s="36">
        <f>IF('Datos Generales'!I304=0,"",Índice!$G$52*'Datos Generales'!I304)</f>
        <v>10822.741596549318</v>
      </c>
      <c r="J16" s="36" t="str">
        <f>IF('Datos Generales'!J304=0,"",Índice!$G$52*'Datos Generales'!J304)</f>
        <v/>
      </c>
      <c r="K16" s="36">
        <f>IF('Datos Generales'!K304=0,"",Índice!$G$52*'Datos Generales'!K304)</f>
        <v>1118.4982906823222</v>
      </c>
      <c r="L16" s="36">
        <f>IF('Datos Generales'!L304=0,"",Índice!$G$52*'Datos Generales'!L304)</f>
        <v>56.302532729461738</v>
      </c>
      <c r="M16" s="36" t="str">
        <f>IF('Datos Generales'!M304=0,"",Índice!$G$52*'Datos Generales'!M304)</f>
        <v/>
      </c>
      <c r="N16" s="36">
        <f>IF('Datos Generales'!N304=0,"",Índice!$G$52*'Datos Generales'!N304)</f>
        <v>863.79311693882971</v>
      </c>
      <c r="O16" s="36">
        <f>IF('Datos Generales'!O304=0,"",Índice!$G$52*'Datos Generales'!O304)</f>
        <v>70.965004999188636</v>
      </c>
      <c r="P16" s="36" t="str">
        <f>IF('Datos Generales'!P304=0,"",Índice!$G$52*'Datos Generales'!P304)</f>
        <v/>
      </c>
      <c r="Q16" s="36">
        <f>IF('Datos Generales'!Q304=0,"",Índice!$G$52*'Datos Generales'!Q304)</f>
        <v>5785.4169296102682</v>
      </c>
      <c r="R16" s="36" t="str">
        <f>IF('Datos Generales'!R304=0,"",Índice!$G$52*'Datos Generales'!R304)</f>
        <v/>
      </c>
      <c r="S16" s="36">
        <f>IF('Datos Generales'!S304=0,"",Índice!$G$52*'Datos Generales'!S304)</f>
        <v>42.11633566107168</v>
      </c>
      <c r="T16" s="36" t="str">
        <f>IF('Datos Generales'!T304=0,"",Índice!$G$52*'Datos Generales'!T304)</f>
        <v/>
      </c>
      <c r="U16" s="36">
        <f>IF('Datos Generales'!U304=0,"",Índice!$G$52*'Datos Generales'!U304)</f>
        <v>1340.0002789611895</v>
      </c>
      <c r="V16" s="36" t="str">
        <f>IF('Datos Generales'!V304=0,"",Índice!$G$52*'Datos Generales'!V304)</f>
        <v/>
      </c>
      <c r="W16" s="36">
        <f>IF('Datos Generales'!W304=0,"",Índice!$G$52*'Datos Generales'!W304)</f>
        <v>55.96233615707829</v>
      </c>
      <c r="X16" s="36" t="str">
        <f>IF('Datos Generales'!X304=0,"",Índice!$G$52*'Datos Generales'!X304)</f>
        <v/>
      </c>
      <c r="Y16" s="36">
        <f>IF('Datos Generales'!Y304=0,"",Índice!$G$52*'Datos Generales'!Y304)</f>
        <v>21.908659261494478</v>
      </c>
      <c r="Z16" s="36">
        <f>IF('Datos Generales'!Z304=0,"",Índice!$G$52*'Datos Generales'!Z304)</f>
        <v>895.63551611392097</v>
      </c>
      <c r="AA16" s="36">
        <f>IF('Datos Generales'!AA304=0,"",Índice!$G$52*'Datos Generales'!AA304)</f>
        <v>126.85930184179023</v>
      </c>
      <c r="AB16" s="36" t="str">
        <f>IF('Datos Generales'!AB304=0,"",Índice!$G$52*'Datos Generales'!AB304)</f>
        <v/>
      </c>
      <c r="AC16" s="36" t="str">
        <f>IF('Datos Generales'!AC304=0,"",Índice!$G$52*'Datos Generales'!AC304)</f>
        <v/>
      </c>
      <c r="AD16" s="36">
        <f>IF('Datos Generales'!AD304=0,"",Índice!$G$52*'Datos Generales'!AD304)</f>
        <v>1185.4829957846243</v>
      </c>
      <c r="AE16" s="36">
        <f>IF('Datos Generales'!AE304=0,"",Índice!$G$52*'Datos Generales'!AE304)</f>
        <v>3823.1290804452633</v>
      </c>
      <c r="AF16" s="36" t="str">
        <f>IF('Datos Generales'!AF304=0,"",Índice!$G$52*'Datos Generales'!AF304)</f>
        <v/>
      </c>
      <c r="AG16" s="36">
        <f>IF('Datos Generales'!AG304=0,"",Índice!$G$52*'Datos Generales'!AG304)</f>
        <v>3229.8262582085181</v>
      </c>
      <c r="AH16" s="36">
        <f>IF('Datos Generales'!AH304=0,"",Índice!$G$52*'Datos Generales'!AH304)</f>
        <v>1120.9136863462447</v>
      </c>
      <c r="AI16" s="36" t="str">
        <f>IF('Datos Generales'!AI304=0,"",Índice!$G$52*'Datos Generales'!AI304)</f>
        <v/>
      </c>
      <c r="AJ16" s="36" t="str">
        <f>IF('Datos Generales'!AJ304=0,"",Índice!$G$52*'Datos Generales'!AJ304)</f>
        <v/>
      </c>
      <c r="AK16" s="36" t="str">
        <f>IF('Datos Generales'!AK304=0,"",Índice!$G$52*'Datos Generales'!AK304)</f>
        <v/>
      </c>
      <c r="AL16" s="36" t="str">
        <f>IF('Datos Generales'!AL304=0,"",Índice!$G$52*'Datos Generales'!AL304)</f>
        <v/>
      </c>
      <c r="AM16" s="36" t="str">
        <f>IF('Datos Generales'!AM304=0,"",Índice!$G$52*'Datos Generales'!AM304)</f>
        <v/>
      </c>
      <c r="AN16" s="36" t="str">
        <f>IF('Datos Generales'!AN304=0,"",Índice!$G$52*'Datos Generales'!AN304)</f>
        <v/>
      </c>
      <c r="AO16" s="36" t="str">
        <f>IF('Datos Generales'!AO304=0,"",Índice!$G$52*'Datos Generales'!AO304)</f>
        <v/>
      </c>
      <c r="AP16" s="36" t="str">
        <f>IF('Datos Generales'!AP304=0,"",Índice!$G$52*'Datos Generales'!AP304)</f>
        <v/>
      </c>
      <c r="AQ16" s="36">
        <f>Índice!$G$52*'Datos Generales'!AQ304</f>
        <v>30770.235657567657</v>
      </c>
      <c r="AR16" s="76"/>
      <c r="AS16" s="36">
        <f>Índice!$F$52*'Datos Generales'!AS304</f>
        <v>42959.689426963094</v>
      </c>
      <c r="AT16" s="60">
        <f t="shared" si="0"/>
        <v>-0.28374166415050672</v>
      </c>
    </row>
    <row r="17" spans="2:46" x14ac:dyDescent="0.2">
      <c r="B17" s="62" t="str">
        <f>'Datos Generales'!B305</f>
        <v>6. Otros Riesgos de la Naturaleza</v>
      </c>
      <c r="C17" s="36" t="str">
        <f>IF('Datos Generales'!C305=0,"",Índice!$G$52*'Datos Generales'!C305)</f>
        <v/>
      </c>
      <c r="D17" s="36" t="str">
        <f>IF('Datos Generales'!D305=0,"",Índice!$G$52*'Datos Generales'!D305)</f>
        <v/>
      </c>
      <c r="E17" s="36">
        <f>IF('Datos Generales'!E305=0,"",Índice!$G$52*'Datos Generales'!E305)</f>
        <v>529.3798862858938</v>
      </c>
      <c r="F17" s="36">
        <f>IF('Datos Generales'!F305=0,"",Índice!$G$52*'Datos Generales'!F305)</f>
        <v>1160.5806066861555</v>
      </c>
      <c r="G17" s="36" t="str">
        <f>IF('Datos Generales'!G305=0,"",Índice!$G$52*'Datos Generales'!G305)</f>
        <v/>
      </c>
      <c r="H17" s="36">
        <f>IF('Datos Generales'!H305=0,"",Índice!$G$52*'Datos Generales'!H305)</f>
        <v>2385.2882672665924</v>
      </c>
      <c r="I17" s="36">
        <f>IF('Datos Generales'!I305=0,"",Índice!$G$52*'Datos Generales'!I305)</f>
        <v>4913.0848787046134</v>
      </c>
      <c r="J17" s="36" t="str">
        <f>IF('Datos Generales'!J305=0,"",Índice!$G$52*'Datos Generales'!J305)</f>
        <v/>
      </c>
      <c r="K17" s="36">
        <f>IF('Datos Generales'!K305=0,"",Índice!$G$52*'Datos Generales'!K305)</f>
        <v>2430.8065686514983</v>
      </c>
      <c r="L17" s="36">
        <f>IF('Datos Generales'!L305=0,"",Índice!$G$52*'Datos Generales'!L305)</f>
        <v>95.697295811465793</v>
      </c>
      <c r="M17" s="36" t="str">
        <f>IF('Datos Generales'!M305=0,"",Índice!$G$52*'Datos Generales'!M305)</f>
        <v/>
      </c>
      <c r="N17" s="36" t="str">
        <f>IF('Datos Generales'!N305=0,"",Índice!$G$52*'Datos Generales'!N305)</f>
        <v/>
      </c>
      <c r="O17" s="36">
        <f>IF('Datos Generales'!O305=0,"",Índice!$G$52*'Datos Generales'!O305)</f>
        <v>-5.1369682429901653</v>
      </c>
      <c r="P17" s="36" t="str">
        <f>IF('Datos Generales'!P305=0,"",Índice!$G$52*'Datos Generales'!P305)</f>
        <v/>
      </c>
      <c r="Q17" s="36">
        <f>IF('Datos Generales'!Q305=0,"",Índice!$G$52*'Datos Generales'!Q305)</f>
        <v>2412.8101699724134</v>
      </c>
      <c r="R17" s="36" t="str">
        <f>IF('Datos Generales'!R305=0,"",Índice!$G$52*'Datos Generales'!R305)</f>
        <v/>
      </c>
      <c r="S17" s="36">
        <f>IF('Datos Generales'!S305=0,"",Índice!$G$52*'Datos Generales'!S305)</f>
        <v>1263.9323253762491</v>
      </c>
      <c r="T17" s="36" t="str">
        <f>IF('Datos Generales'!T305=0,"",Índice!$G$52*'Datos Generales'!T305)</f>
        <v/>
      </c>
      <c r="U17" s="36">
        <f>IF('Datos Generales'!U305=0,"",Índice!$G$52*'Datos Generales'!U305)</f>
        <v>8393.942187674882</v>
      </c>
      <c r="V17" s="36">
        <f>IF('Datos Generales'!V305=0,"",Índice!$G$52*'Datos Generales'!V305)</f>
        <v>110.12163048052426</v>
      </c>
      <c r="W17" s="36">
        <f>IF('Datos Generales'!W305=0,"",Índice!$G$52*'Datos Generales'!W305)</f>
        <v>88.451108819698206</v>
      </c>
      <c r="X17" s="36" t="str">
        <f>IF('Datos Generales'!X305=0,"",Índice!$G$52*'Datos Generales'!X305)</f>
        <v/>
      </c>
      <c r="Y17" s="36">
        <f>IF('Datos Generales'!Y305=0,"",Índice!$G$52*'Datos Generales'!Y305)</f>
        <v>216.05884312073204</v>
      </c>
      <c r="Z17" s="36">
        <f>IF('Datos Generales'!Z305=0,"",Índice!$G$52*'Datos Generales'!Z305)</f>
        <v>1711.4949360039218</v>
      </c>
      <c r="AA17" s="36">
        <f>IF('Datos Generales'!AA305=0,"",Índice!$G$52*'Datos Generales'!AA305)</f>
        <v>153.70081140284481</v>
      </c>
      <c r="AB17" s="36" t="str">
        <f>IF('Datos Generales'!AB305=0,"",Índice!$G$52*'Datos Generales'!AB305)</f>
        <v/>
      </c>
      <c r="AC17" s="36" t="str">
        <f>IF('Datos Generales'!AC305=0,"",Índice!$G$52*'Datos Generales'!AC305)</f>
        <v/>
      </c>
      <c r="AD17" s="36">
        <f>IF('Datos Generales'!AD305=0,"",Índice!$G$52*'Datos Generales'!AD305)</f>
        <v>5531.4261686687805</v>
      </c>
      <c r="AE17" s="36">
        <f>IF('Datos Generales'!AE305=0,"",Índice!$G$52*'Datos Generales'!AE305)</f>
        <v>-3347.5002525959553</v>
      </c>
      <c r="AF17" s="36" t="str">
        <f>IF('Datos Generales'!AF305=0,"",Índice!$G$52*'Datos Generales'!AF305)</f>
        <v/>
      </c>
      <c r="AG17" s="36">
        <f>IF('Datos Generales'!AG305=0,"",Índice!$G$52*'Datos Generales'!AG305)</f>
        <v>22866.822907612477</v>
      </c>
      <c r="AH17" s="36">
        <f>IF('Datos Generales'!AH305=0,"",Índice!$G$52*'Datos Generales'!AH305)</f>
        <v>1810.8663547971289</v>
      </c>
      <c r="AI17" s="36">
        <f>IF('Datos Generales'!AI305=0,"",Índice!$G$52*'Datos Generales'!AI305)</f>
        <v>3.4019657238345463E-2</v>
      </c>
      <c r="AJ17" s="36">
        <f>IF('Datos Generales'!AJ305=0,"",Índice!$G$52*'Datos Generales'!AJ305)</f>
        <v>8450.3807990332989</v>
      </c>
      <c r="AK17" s="36" t="str">
        <f>IF('Datos Generales'!AK305=0,"",Índice!$G$52*'Datos Generales'!AK305)</f>
        <v/>
      </c>
      <c r="AL17" s="36" t="str">
        <f>IF('Datos Generales'!AL305=0,"",Índice!$G$52*'Datos Generales'!AL305)</f>
        <v/>
      </c>
      <c r="AM17" s="36" t="str">
        <f>IF('Datos Generales'!AM305=0,"",Índice!$G$52*'Datos Generales'!AM305)</f>
        <v/>
      </c>
      <c r="AN17" s="36" t="str">
        <f>IF('Datos Generales'!AN305=0,"",Índice!$G$52*'Datos Generales'!AN305)</f>
        <v/>
      </c>
      <c r="AO17" s="36" t="str">
        <f>IF('Datos Generales'!AO305=0,"",Índice!$G$52*'Datos Generales'!AO305)</f>
        <v/>
      </c>
      <c r="AP17" s="36" t="str">
        <f>IF('Datos Generales'!AP305=0,"",Índice!$G$52*'Datos Generales'!AP305)</f>
        <v/>
      </c>
      <c r="AQ17" s="36">
        <f>Índice!$G$52*'Datos Generales'!AQ305</f>
        <v>61172.242545187466</v>
      </c>
      <c r="AR17" s="76"/>
      <c r="AS17" s="36">
        <f>Índice!$F$52*'Datos Generales'!AS305</f>
        <v>43794.483845768125</v>
      </c>
      <c r="AT17" s="60">
        <f t="shared" si="0"/>
        <v>0.3968024548620992</v>
      </c>
    </row>
    <row r="18" spans="2:46" x14ac:dyDescent="0.2">
      <c r="B18" s="62" t="str">
        <f>'Datos Generales'!B306</f>
        <v>7. Terrorismo</v>
      </c>
      <c r="C18" s="36" t="str">
        <f>IF('Datos Generales'!C306=0,"",Índice!$G$52*'Datos Generales'!C306)</f>
        <v/>
      </c>
      <c r="D18" s="36" t="str">
        <f>IF('Datos Generales'!D306=0,"",Índice!$G$52*'Datos Generales'!D306)</f>
        <v/>
      </c>
      <c r="E18" s="36">
        <f>IF('Datos Generales'!E306=0,"",Índice!$G$52*'Datos Generales'!E306)</f>
        <v>3348.5548619703441</v>
      </c>
      <c r="F18" s="36">
        <f>IF('Datos Generales'!F306=0,"",Índice!$G$52*'Datos Generales'!F306)</f>
        <v>266.57803411967507</v>
      </c>
      <c r="G18" s="36" t="str">
        <f>IF('Datos Generales'!G306=0,"",Índice!$G$52*'Datos Generales'!G306)</f>
        <v/>
      </c>
      <c r="H18" s="36">
        <f>IF('Datos Generales'!H306=0,"",Índice!$G$52*'Datos Generales'!H306)</f>
        <v>634.46660749514285</v>
      </c>
      <c r="I18" s="36">
        <f>IF('Datos Generales'!I306=0,"",Índice!$G$52*'Datos Generales'!I306)</f>
        <v>100203.7777468577</v>
      </c>
      <c r="J18" s="36" t="str">
        <f>IF('Datos Generales'!J306=0,"",Índice!$G$52*'Datos Generales'!J306)</f>
        <v/>
      </c>
      <c r="K18" s="36">
        <f>IF('Datos Generales'!K306=0,"",Índice!$G$52*'Datos Generales'!K306)</f>
        <v>1790.0123049100232</v>
      </c>
      <c r="L18" s="36">
        <f>IF('Datos Generales'!L306=0,"",Índice!$G$52*'Datos Generales'!L306)</f>
        <v>3.4019657238345463E-2</v>
      </c>
      <c r="M18" s="36" t="str">
        <f>IF('Datos Generales'!M306=0,"",Índice!$G$52*'Datos Generales'!M306)</f>
        <v/>
      </c>
      <c r="N18" s="36" t="str">
        <f>IF('Datos Generales'!N306=0,"",Índice!$G$52*'Datos Generales'!N306)</f>
        <v/>
      </c>
      <c r="O18" s="36">
        <f>IF('Datos Generales'!O306=0,"",Índice!$G$52*'Datos Generales'!O306)</f>
        <v>83.722376463568182</v>
      </c>
      <c r="P18" s="36" t="str">
        <f>IF('Datos Generales'!P306=0,"",Índice!$G$52*'Datos Generales'!P306)</f>
        <v/>
      </c>
      <c r="Q18" s="36">
        <f>IF('Datos Generales'!Q306=0,"",Índice!$G$52*'Datos Generales'!Q306)</f>
        <v>2391.0375893398727</v>
      </c>
      <c r="R18" s="36" t="str">
        <f>IF('Datos Generales'!R306=0,"",Índice!$G$52*'Datos Generales'!R306)</f>
        <v/>
      </c>
      <c r="S18" s="36">
        <f>IF('Datos Generales'!S306=0,"",Índice!$G$52*'Datos Generales'!S306)</f>
        <v>-0.57833417305187285</v>
      </c>
      <c r="T18" s="36" t="str">
        <f>IF('Datos Generales'!T306=0,"",Índice!$G$52*'Datos Generales'!T306)</f>
        <v/>
      </c>
      <c r="U18" s="36">
        <f>IF('Datos Generales'!U306=0,"",Índice!$G$52*'Datos Generales'!U306)</f>
        <v>4564.7576082411942</v>
      </c>
      <c r="V18" s="36" t="str">
        <f>IF('Datos Generales'!V306=0,"",Índice!$G$52*'Datos Generales'!V306)</f>
        <v/>
      </c>
      <c r="W18" s="36">
        <f>IF('Datos Generales'!W306=0,"",Índice!$G$52*'Datos Generales'!W306)</f>
        <v>78.245211648194569</v>
      </c>
      <c r="X18" s="36" t="str">
        <f>IF('Datos Generales'!X306=0,"",Índice!$G$52*'Datos Generales'!X306)</f>
        <v/>
      </c>
      <c r="Y18" s="36">
        <f>IF('Datos Generales'!Y306=0,"",Índice!$G$52*'Datos Generales'!Y306)</f>
        <v>29.869259055267317</v>
      </c>
      <c r="Z18" s="36">
        <f>IF('Datos Generales'!Z306=0,"",Índice!$G$52*'Datos Generales'!Z306)</f>
        <v>1826.5494167840063</v>
      </c>
      <c r="AA18" s="36">
        <f>IF('Datos Generales'!AA306=0,"",Índice!$G$52*'Datos Generales'!AA306)</f>
        <v>1104.3120936139321</v>
      </c>
      <c r="AB18" s="36" t="str">
        <f>IF('Datos Generales'!AB306=0,"",Índice!$G$52*'Datos Generales'!AB306)</f>
        <v/>
      </c>
      <c r="AC18" s="36" t="str">
        <f>IF('Datos Generales'!AC306=0,"",Índice!$G$52*'Datos Generales'!AC306)</f>
        <v/>
      </c>
      <c r="AD18" s="36">
        <f>IF('Datos Generales'!AD306=0,"",Índice!$G$52*'Datos Generales'!AD306)</f>
        <v>1502.7162995321958</v>
      </c>
      <c r="AE18" s="36" t="str">
        <f>IF('Datos Generales'!AE306=0,"",Índice!$G$52*'Datos Generales'!AE306)</f>
        <v/>
      </c>
      <c r="AF18" s="36" t="str">
        <f>IF('Datos Generales'!AF306=0,"",Índice!$G$52*'Datos Generales'!AF306)</f>
        <v/>
      </c>
      <c r="AG18" s="36">
        <f>IF('Datos Generales'!AG306=0,"",Índice!$G$52*'Datos Generales'!AG306)</f>
        <v>8404.6243600477228</v>
      </c>
      <c r="AH18" s="36">
        <f>IF('Datos Generales'!AH306=0,"",Índice!$G$52*'Datos Generales'!AH306)</f>
        <v>1810.8663547971289</v>
      </c>
      <c r="AI18" s="36" t="str">
        <f>IF('Datos Generales'!AI306=0,"",Índice!$G$52*'Datos Generales'!AI306)</f>
        <v/>
      </c>
      <c r="AJ18" s="36" t="str">
        <f>IF('Datos Generales'!AJ306=0,"",Índice!$G$52*'Datos Generales'!AJ306)</f>
        <v/>
      </c>
      <c r="AK18" s="36" t="str">
        <f>IF('Datos Generales'!AK306=0,"",Índice!$G$52*'Datos Generales'!AK306)</f>
        <v/>
      </c>
      <c r="AL18" s="36" t="str">
        <f>IF('Datos Generales'!AL306=0,"",Índice!$G$52*'Datos Generales'!AL306)</f>
        <v/>
      </c>
      <c r="AM18" s="36" t="str">
        <f>IF('Datos Generales'!AM306=0,"",Índice!$G$52*'Datos Generales'!AM306)</f>
        <v/>
      </c>
      <c r="AN18" s="36" t="str">
        <f>IF('Datos Generales'!AN306=0,"",Índice!$G$52*'Datos Generales'!AN306)</f>
        <v/>
      </c>
      <c r="AO18" s="36" t="str">
        <f>IF('Datos Generales'!AO306=0,"",Índice!$G$52*'Datos Generales'!AO306)</f>
        <v/>
      </c>
      <c r="AP18" s="36" t="str">
        <f>IF('Datos Generales'!AP306=0,"",Índice!$G$52*'Datos Generales'!AP306)</f>
        <v/>
      </c>
      <c r="AQ18" s="36">
        <f>Índice!$G$52*'Datos Generales'!AQ306</f>
        <v>128039.54581036016</v>
      </c>
      <c r="AR18" s="76"/>
      <c r="AS18" s="36">
        <f>Índice!$F$52*'Datos Generales'!AS306</f>
        <v>148762.23272975991</v>
      </c>
      <c r="AT18" s="60">
        <f t="shared" si="0"/>
        <v>-0.13930072531947268</v>
      </c>
    </row>
    <row r="19" spans="2:46" x14ac:dyDescent="0.2">
      <c r="B19" s="62" t="str">
        <f>'Datos Generales'!B307</f>
        <v>8. Robo</v>
      </c>
      <c r="C19" s="36" t="str">
        <f>IF('Datos Generales'!C307=0,"",Índice!$G$52*'Datos Generales'!C307)</f>
        <v/>
      </c>
      <c r="D19" s="36" t="str">
        <f>IF('Datos Generales'!D307=0,"",Índice!$G$52*'Datos Generales'!D307)</f>
        <v/>
      </c>
      <c r="E19" s="36">
        <f>IF('Datos Generales'!E307=0,"",Índice!$G$52*'Datos Generales'!E307)</f>
        <v>24790.0902099251</v>
      </c>
      <c r="F19" s="36">
        <f>IF('Datos Generales'!F307=0,"",Índice!$G$52*'Datos Generales'!F307)</f>
        <v>48006.124899089198</v>
      </c>
      <c r="G19" s="36" t="str">
        <f>IF('Datos Generales'!G307=0,"",Índice!$G$52*'Datos Generales'!G307)</f>
        <v/>
      </c>
      <c r="H19" s="36">
        <f>IF('Datos Generales'!H307=0,"",Índice!$G$52*'Datos Generales'!H307)</f>
        <v>3971.6929236051178</v>
      </c>
      <c r="I19" s="36">
        <f>IF('Datos Generales'!I307=0,"",Índice!$G$52*'Datos Generales'!I307)</f>
        <v>397747.89869082154</v>
      </c>
      <c r="J19" s="36" t="str">
        <f>IF('Datos Generales'!J307=0,"",Índice!$G$52*'Datos Generales'!J307)</f>
        <v/>
      </c>
      <c r="K19" s="36">
        <f>IF('Datos Generales'!K307=0,"",Índice!$G$52*'Datos Generales'!K307)</f>
        <v>24180.968247072524</v>
      </c>
      <c r="L19" s="36">
        <f>IF('Datos Generales'!L307=0,"",Índice!$G$52*'Datos Generales'!L307)</f>
        <v>16.397474788882512</v>
      </c>
      <c r="M19" s="36" t="str">
        <f>IF('Datos Generales'!M307=0,"",Índice!$G$52*'Datos Generales'!M307)</f>
        <v/>
      </c>
      <c r="N19" s="36">
        <f>IF('Datos Generales'!N307=0,"",Índice!$G$52*'Datos Generales'!N307)</f>
        <v>181.80104828171815</v>
      </c>
      <c r="O19" s="36">
        <f>IF('Datos Generales'!O307=0,"",Índice!$G$52*'Datos Generales'!O307)</f>
        <v>1288.7326555030029</v>
      </c>
      <c r="P19" s="36" t="str">
        <f>IF('Datos Generales'!P307=0,"",Índice!$G$52*'Datos Generales'!P307)</f>
        <v/>
      </c>
      <c r="Q19" s="36">
        <f>IF('Datos Generales'!Q307=0,"",Índice!$G$52*'Datos Generales'!Q307)</f>
        <v>5653.6587971261561</v>
      </c>
      <c r="R19" s="36" t="str">
        <f>IF('Datos Generales'!R307=0,"",Índice!$G$52*'Datos Generales'!R307)</f>
        <v/>
      </c>
      <c r="S19" s="36">
        <f>IF('Datos Generales'!S307=0,"",Índice!$G$52*'Datos Generales'!S307)</f>
        <v>2285.0663570424263</v>
      </c>
      <c r="T19" s="36" t="str">
        <f>IF('Datos Generales'!T307=0,"",Índice!$G$52*'Datos Generales'!T307)</f>
        <v/>
      </c>
      <c r="U19" s="36">
        <f>IF('Datos Generales'!U307=0,"",Índice!$G$52*'Datos Generales'!U307)</f>
        <v>2970.0861751937505</v>
      </c>
      <c r="V19" s="36">
        <f>IF('Datos Generales'!V307=0,"",Índice!$G$52*'Datos Generales'!V307)</f>
        <v>4857.734896377825</v>
      </c>
      <c r="W19" s="36">
        <f>IF('Datos Generales'!W307=0,"",Índice!$G$52*'Datos Generales'!W307)</f>
        <v>80.728646626593786</v>
      </c>
      <c r="X19" s="36" t="str">
        <f>IF('Datos Generales'!X307=0,"",Índice!$G$52*'Datos Generales'!X307)</f>
        <v/>
      </c>
      <c r="Y19" s="36">
        <f>IF('Datos Generales'!Y307=0,"",Índice!$G$52*'Datos Generales'!Y307)</f>
        <v>216.36502003587714</v>
      </c>
      <c r="Z19" s="36">
        <f>IF('Datos Generales'!Z307=0,"",Índice!$G$52*'Datos Generales'!Z307)</f>
        <v>1712.6516043500258</v>
      </c>
      <c r="AA19" s="36">
        <f>IF('Datos Generales'!AA307=0,"",Índice!$G$52*'Datos Generales'!AA307)</f>
        <v>3379.9890252585751</v>
      </c>
      <c r="AB19" s="36" t="str">
        <f>IF('Datos Generales'!AB307=0,"",Índice!$G$52*'Datos Generales'!AB307)</f>
        <v/>
      </c>
      <c r="AC19" s="36" t="str">
        <f>IF('Datos Generales'!AC307=0,"",Índice!$G$52*'Datos Generales'!AC307)</f>
        <v/>
      </c>
      <c r="AD19" s="36">
        <f>IF('Datos Generales'!AD307=0,"",Índice!$G$52*'Datos Generales'!AD307)</f>
        <v>3660.6511974749251</v>
      </c>
      <c r="AE19" s="36" t="str">
        <f>IF('Datos Generales'!AE307=0,"",Índice!$G$52*'Datos Generales'!AE307)</f>
        <v/>
      </c>
      <c r="AF19" s="36" t="str">
        <f>IF('Datos Generales'!AF307=0,"",Índice!$G$52*'Datos Generales'!AF307)</f>
        <v/>
      </c>
      <c r="AG19" s="36">
        <f>IF('Datos Generales'!AG307=0,"",Índice!$G$52*'Datos Generales'!AG307)</f>
        <v>74470.90077588633</v>
      </c>
      <c r="AH19" s="36">
        <f>IF('Datos Generales'!AH307=0,"",Índice!$G$52*'Datos Generales'!AH307)</f>
        <v>20.786010572629078</v>
      </c>
      <c r="AI19" s="36">
        <f>IF('Datos Generales'!AI307=0,"",Índice!$G$52*'Datos Generales'!AI307)</f>
        <v>-44.429672353279173</v>
      </c>
      <c r="AJ19" s="36">
        <f>IF('Datos Generales'!AJ307=0,"",Índice!$G$52*'Datos Generales'!AJ307)</f>
        <v>70306.24835642532</v>
      </c>
      <c r="AK19" s="36" t="str">
        <f>IF('Datos Generales'!AK307=0,"",Índice!$G$52*'Datos Generales'!AK307)</f>
        <v/>
      </c>
      <c r="AL19" s="36" t="str">
        <f>IF('Datos Generales'!AL307=0,"",Índice!$G$52*'Datos Generales'!AL307)</f>
        <v/>
      </c>
      <c r="AM19" s="36" t="str">
        <f>IF('Datos Generales'!AM307=0,"",Índice!$G$52*'Datos Generales'!AM307)</f>
        <v/>
      </c>
      <c r="AN19" s="36" t="str">
        <f>IF('Datos Generales'!AN307=0,"",Índice!$G$52*'Datos Generales'!AN307)</f>
        <v/>
      </c>
      <c r="AO19" s="36" t="str">
        <f>IF('Datos Generales'!AO307=0,"",Índice!$G$52*'Datos Generales'!AO307)</f>
        <v/>
      </c>
      <c r="AP19" s="36" t="str">
        <f>IF('Datos Generales'!AP307=0,"",Índice!$G$52*'Datos Generales'!AP307)</f>
        <v/>
      </c>
      <c r="AQ19" s="36">
        <f>Índice!$G$52*'Datos Generales'!AQ307</f>
        <v>669754.14333910425</v>
      </c>
      <c r="AR19" s="76"/>
      <c r="AS19" s="36">
        <f>Índice!$F$52*'Datos Generales'!AS307</f>
        <v>1041924.0729771106</v>
      </c>
      <c r="AT19" s="60">
        <f t="shared" si="0"/>
        <v>-0.3571948660084201</v>
      </c>
    </row>
    <row r="20" spans="2:46" x14ac:dyDescent="0.2">
      <c r="B20" s="62" t="str">
        <f>'Datos Generales'!B308</f>
        <v>9. Cristales</v>
      </c>
      <c r="C20" s="36" t="str">
        <f>IF('Datos Generales'!C308=0,"",Índice!$G$52*'Datos Generales'!C308)</f>
        <v/>
      </c>
      <c r="D20" s="36" t="str">
        <f>IF('Datos Generales'!D308=0,"",Índice!$G$52*'Datos Generales'!D308)</f>
        <v/>
      </c>
      <c r="E20" s="36">
        <f>IF('Datos Generales'!E308=0,"",Índice!$G$52*'Datos Generales'!E308)</f>
        <v>2113.5392452466886</v>
      </c>
      <c r="F20" s="36" t="str">
        <f>IF('Datos Generales'!F308=0,"",Índice!$G$52*'Datos Generales'!F308)</f>
        <v/>
      </c>
      <c r="G20" s="36" t="str">
        <f>IF('Datos Generales'!G308=0,"",Índice!$G$52*'Datos Generales'!G308)</f>
        <v/>
      </c>
      <c r="H20" s="36">
        <f>IF('Datos Generales'!H308=0,"",Índice!$G$52*'Datos Generales'!H308)</f>
        <v>206.80549635190206</v>
      </c>
      <c r="I20" s="36">
        <f>IF('Datos Generales'!I308=0,"",Índice!$G$52*'Datos Generales'!I308)</f>
        <v>171.69721008192954</v>
      </c>
      <c r="J20" s="36" t="str">
        <f>IF('Datos Generales'!J308=0,"",Índice!$G$52*'Datos Generales'!J308)</f>
        <v/>
      </c>
      <c r="K20" s="36">
        <f>IF('Datos Generales'!K308=0,"",Índice!$G$52*'Datos Generales'!K308)</f>
        <v>615.75579601405286</v>
      </c>
      <c r="L20" s="36" t="str">
        <f>IF('Datos Generales'!L308=0,"",Índice!$G$52*'Datos Generales'!L308)</f>
        <v/>
      </c>
      <c r="M20" s="36" t="str">
        <f>IF('Datos Generales'!M308=0,"",Índice!$G$52*'Datos Generales'!M308)</f>
        <v/>
      </c>
      <c r="N20" s="36" t="str">
        <f>IF('Datos Generales'!N308=0,"",Índice!$G$52*'Datos Generales'!N308)</f>
        <v/>
      </c>
      <c r="O20" s="36">
        <f>IF('Datos Generales'!O308=0,"",Índice!$G$52*'Datos Generales'!O308)</f>
        <v>4.1503981830781465</v>
      </c>
      <c r="P20" s="36" t="str">
        <f>IF('Datos Generales'!P308=0,"",Índice!$G$52*'Datos Generales'!P308)</f>
        <v/>
      </c>
      <c r="Q20" s="36">
        <f>IF('Datos Generales'!Q308=0,"",Índice!$G$52*'Datos Generales'!Q308)</f>
        <v>362.27532993114085</v>
      </c>
      <c r="R20" s="36" t="str">
        <f>IF('Datos Generales'!R308=0,"",Índice!$G$52*'Datos Generales'!R308)</f>
        <v/>
      </c>
      <c r="S20" s="36">
        <f>IF('Datos Generales'!S308=0,"",Índice!$G$52*'Datos Generales'!S308)</f>
        <v>274.33451597001783</v>
      </c>
      <c r="T20" s="36" t="str">
        <f>IF('Datos Generales'!T308=0,"",Índice!$G$52*'Datos Generales'!T308)</f>
        <v/>
      </c>
      <c r="U20" s="36">
        <f>IF('Datos Generales'!U308=0,"",Índice!$G$52*'Datos Generales'!U308)</f>
        <v>659.16487865018166</v>
      </c>
      <c r="V20" s="36" t="str">
        <f>IF('Datos Generales'!V308=0,"",Índice!$G$52*'Datos Generales'!V308)</f>
        <v/>
      </c>
      <c r="W20" s="36">
        <f>IF('Datos Generales'!W308=0,"",Índice!$G$52*'Datos Generales'!W308)</f>
        <v>5.9194203594721104</v>
      </c>
      <c r="X20" s="36" t="str">
        <f>IF('Datos Generales'!X308=0,"",Índice!$G$52*'Datos Generales'!X308)</f>
        <v/>
      </c>
      <c r="Y20" s="36">
        <f>IF('Datos Generales'!Y308=0,"",Índice!$G$52*'Datos Generales'!Y308)</f>
        <v>88.927384021035039</v>
      </c>
      <c r="Z20" s="36">
        <f>IF('Datos Generales'!Z308=0,"",Índice!$G$52*'Datos Generales'!Z308)</f>
        <v>92.839644603444768</v>
      </c>
      <c r="AA20" s="36">
        <f>IF('Datos Generales'!AA308=0,"",Índice!$G$52*'Datos Generales'!AA308)</f>
        <v>229.36052910092511</v>
      </c>
      <c r="AB20" s="36" t="str">
        <f>IF('Datos Generales'!AB308=0,"",Índice!$G$52*'Datos Generales'!AB308)</f>
        <v/>
      </c>
      <c r="AC20" s="36" t="str">
        <f>IF('Datos Generales'!AC308=0,"",Índice!$G$52*'Datos Generales'!AC308)</f>
        <v/>
      </c>
      <c r="AD20" s="36" t="str">
        <f>IF('Datos Generales'!AD308=0,"",Índice!$G$52*'Datos Generales'!AD308)</f>
        <v/>
      </c>
      <c r="AE20" s="36" t="str">
        <f>IF('Datos Generales'!AE308=0,"",Índice!$G$52*'Datos Generales'!AE308)</f>
        <v/>
      </c>
      <c r="AF20" s="36" t="str">
        <f>IF('Datos Generales'!AF308=0,"",Índice!$G$52*'Datos Generales'!AF308)</f>
        <v/>
      </c>
      <c r="AG20" s="36">
        <f>IF('Datos Generales'!AG308=0,"",Índice!$G$52*'Datos Generales'!AG308)</f>
        <v>2570.38922230043</v>
      </c>
      <c r="AH20" s="36" t="str">
        <f>IF('Datos Generales'!AH308=0,"",Índice!$G$52*'Datos Generales'!AH308)</f>
        <v/>
      </c>
      <c r="AI20" s="36" t="str">
        <f>IF('Datos Generales'!AI308=0,"",Índice!$G$52*'Datos Generales'!AI308)</f>
        <v/>
      </c>
      <c r="AJ20" s="36">
        <f>IF('Datos Generales'!AJ308=0,"",Índice!$G$52*'Datos Generales'!AJ308)</f>
        <v>161.83150948280937</v>
      </c>
      <c r="AK20" s="36" t="str">
        <f>IF('Datos Generales'!AK308=0,"",Índice!$G$52*'Datos Generales'!AK308)</f>
        <v/>
      </c>
      <c r="AL20" s="36" t="str">
        <f>IF('Datos Generales'!AL308=0,"",Índice!$G$52*'Datos Generales'!AL308)</f>
        <v/>
      </c>
      <c r="AM20" s="36" t="str">
        <f>IF('Datos Generales'!AM308=0,"",Índice!$G$52*'Datos Generales'!AM308)</f>
        <v/>
      </c>
      <c r="AN20" s="36" t="str">
        <f>IF('Datos Generales'!AN308=0,"",Índice!$G$52*'Datos Generales'!AN308)</f>
        <v/>
      </c>
      <c r="AO20" s="36" t="str">
        <f>IF('Datos Generales'!AO308=0,"",Índice!$G$52*'Datos Generales'!AO308)</f>
        <v/>
      </c>
      <c r="AP20" s="36" t="str">
        <f>IF('Datos Generales'!AP308=0,"",Índice!$G$52*'Datos Generales'!AP308)</f>
        <v/>
      </c>
      <c r="AQ20" s="36">
        <f>Índice!$G$52*'Datos Generales'!AQ308</f>
        <v>7556.990580297108</v>
      </c>
      <c r="AR20" s="76"/>
      <c r="AS20" s="36">
        <f>Índice!$F$52*'Datos Generales'!AS308</f>
        <v>9391.2186606782561</v>
      </c>
      <c r="AT20" s="60">
        <f t="shared" si="0"/>
        <v>-0.19531310542913882</v>
      </c>
    </row>
    <row r="21" spans="2:46" x14ac:dyDescent="0.2">
      <c r="B21" s="62" t="str">
        <f>'Datos Generales'!B309</f>
        <v>10. Daños Físicos a Vehículos Motorizados</v>
      </c>
      <c r="C21" s="36" t="str">
        <f>IF('Datos Generales'!C309=0,"",Índice!$G$52*'Datos Generales'!C309)</f>
        <v/>
      </c>
      <c r="D21" s="36" t="str">
        <f>IF('Datos Generales'!D309=0,"",Índice!$G$52*'Datos Generales'!D309)</f>
        <v/>
      </c>
      <c r="E21" s="36">
        <f>IF('Datos Generales'!E309=0,"",Índice!$G$52*'Datos Generales'!E309)</f>
        <v>1488731.3627560278</v>
      </c>
      <c r="F21" s="36">
        <f>IF('Datos Generales'!F309=0,"",Índice!$G$52*'Datos Generales'!F309)</f>
        <v>147913.08113654231</v>
      </c>
      <c r="G21" s="36" t="str">
        <f>IF('Datos Generales'!G309=0,"",Índice!$G$52*'Datos Generales'!G309)</f>
        <v/>
      </c>
      <c r="H21" s="36">
        <f>IF('Datos Generales'!H309=0,"",Índice!$G$52*'Datos Generales'!H309)</f>
        <v>669678.0753855193</v>
      </c>
      <c r="I21" s="36" t="str">
        <f>IF('Datos Generales'!I309=0,"",Índice!$G$52*'Datos Generales'!I309)</f>
        <v/>
      </c>
      <c r="J21" s="36" t="str">
        <f>IF('Datos Generales'!J309=0,"",Índice!$G$52*'Datos Generales'!J309)</f>
        <v/>
      </c>
      <c r="K21" s="36">
        <f>IF('Datos Generales'!K309=0,"",Índice!$G$52*'Datos Generales'!K309)</f>
        <v>363182.66820934473</v>
      </c>
      <c r="L21" s="36" t="str">
        <f>IF('Datos Generales'!L309=0,"",Índice!$G$52*'Datos Generales'!L309)</f>
        <v/>
      </c>
      <c r="M21" s="36" t="str">
        <f>IF('Datos Generales'!M309=0,"",Índice!$G$52*'Datos Generales'!M309)</f>
        <v/>
      </c>
      <c r="N21" s="36" t="str">
        <f>IF('Datos Generales'!N309=0,"",Índice!$G$52*'Datos Generales'!N309)</f>
        <v/>
      </c>
      <c r="O21" s="36">
        <f>IF('Datos Generales'!O309=0,"",Índice!$G$52*'Datos Generales'!O309)</f>
        <v>19036.175482917541</v>
      </c>
      <c r="P21" s="36" t="str">
        <f>IF('Datos Generales'!P309=0,"",Índice!$G$52*'Datos Generales'!P309)</f>
        <v/>
      </c>
      <c r="Q21" s="36">
        <f>IF('Datos Generales'!Q309=0,"",Índice!$G$52*'Datos Generales'!Q309)</f>
        <v>1057674.8176631422</v>
      </c>
      <c r="R21" s="36">
        <f>IF('Datos Generales'!R309=0,"",Índice!$G$52*'Datos Generales'!R309)</f>
        <v>288.96296858250639</v>
      </c>
      <c r="S21" s="36">
        <f>IF('Datos Generales'!S309=0,"",Índice!$G$52*'Datos Generales'!S309)</f>
        <v>995628.23590727197</v>
      </c>
      <c r="T21" s="36" t="str">
        <f>IF('Datos Generales'!T309=0,"",Índice!$G$52*'Datos Generales'!T309)</f>
        <v/>
      </c>
      <c r="U21" s="36">
        <f>IF('Datos Generales'!U309=0,"",Índice!$G$52*'Datos Generales'!U309)</f>
        <v>156186.55971793624</v>
      </c>
      <c r="V21" s="36" t="str">
        <f>IF('Datos Generales'!V309=0,"",Índice!$G$52*'Datos Generales'!V309)</f>
        <v/>
      </c>
      <c r="W21" s="36" t="str">
        <f>IF('Datos Generales'!W309=0,"",Índice!$G$52*'Datos Generales'!W309)</f>
        <v/>
      </c>
      <c r="X21" s="36" t="str">
        <f>IF('Datos Generales'!X309=0,"",Índice!$G$52*'Datos Generales'!X309)</f>
        <v/>
      </c>
      <c r="Y21" s="36">
        <f>IF('Datos Generales'!Y309=0,"",Índice!$G$52*'Datos Generales'!Y309)</f>
        <v>13985.991385542395</v>
      </c>
      <c r="Z21" s="36">
        <f>IF('Datos Generales'!Z309=0,"",Índice!$G$52*'Datos Generales'!Z309)</f>
        <v>250623.56330735027</v>
      </c>
      <c r="AA21" s="36">
        <f>IF('Datos Generales'!AA309=0,"",Índice!$G$52*'Datos Generales'!AA309)</f>
        <v>188869.61864304435</v>
      </c>
      <c r="AB21" s="36" t="str">
        <f>IF('Datos Generales'!AB309=0,"",Índice!$G$52*'Datos Generales'!AB309)</f>
        <v/>
      </c>
      <c r="AC21" s="36" t="str">
        <f>IF('Datos Generales'!AC309=0,"",Índice!$G$52*'Datos Generales'!AC309)</f>
        <v/>
      </c>
      <c r="AD21" s="36" t="str">
        <f>IF('Datos Generales'!AD309=0,"",Índice!$G$52*'Datos Generales'!AD309)</f>
        <v/>
      </c>
      <c r="AE21" s="36" t="str">
        <f>IF('Datos Generales'!AE309=0,"",Índice!$G$52*'Datos Generales'!AE309)</f>
        <v/>
      </c>
      <c r="AF21" s="36" t="str">
        <f>IF('Datos Generales'!AF309=0,"",Índice!$G$52*'Datos Generales'!AF309)</f>
        <v/>
      </c>
      <c r="AG21" s="36">
        <f>IF('Datos Generales'!AG309=0,"",Índice!$G$52*'Datos Generales'!AG309)</f>
        <v>488880.94718890474</v>
      </c>
      <c r="AH21" s="36" t="str">
        <f>IF('Datos Generales'!AH309=0,"",Índice!$G$52*'Datos Generales'!AH309)</f>
        <v/>
      </c>
      <c r="AI21" s="36">
        <f>IF('Datos Generales'!AI309=0,"",Índice!$G$52*'Datos Generales'!AI309)</f>
        <v>173976.3570186125</v>
      </c>
      <c r="AJ21" s="36" t="str">
        <f>IF('Datos Generales'!AJ309=0,"",Índice!$G$52*'Datos Generales'!AJ309)</f>
        <v/>
      </c>
      <c r="AK21" s="36" t="str">
        <f>IF('Datos Generales'!AK309=0,"",Índice!$G$52*'Datos Generales'!AK309)</f>
        <v/>
      </c>
      <c r="AL21" s="36" t="str">
        <f>IF('Datos Generales'!AL309=0,"",Índice!$G$52*'Datos Generales'!AL309)</f>
        <v/>
      </c>
      <c r="AM21" s="36" t="str">
        <f>IF('Datos Generales'!AM309=0,"",Índice!$G$52*'Datos Generales'!AM309)</f>
        <v/>
      </c>
      <c r="AN21" s="36" t="str">
        <f>IF('Datos Generales'!AN309=0,"",Índice!$G$52*'Datos Generales'!AN309)</f>
        <v/>
      </c>
      <c r="AO21" s="36" t="str">
        <f>IF('Datos Generales'!AO309=0,"",Índice!$G$52*'Datos Generales'!AO309)</f>
        <v/>
      </c>
      <c r="AP21" s="36" t="str">
        <f>IF('Datos Generales'!AP309=0,"",Índice!$G$52*'Datos Generales'!AP309)</f>
        <v/>
      </c>
      <c r="AQ21" s="36">
        <f>Índice!$G$52*'Datos Generales'!AQ309</f>
        <v>6014656.4167707385</v>
      </c>
      <c r="AR21" s="76"/>
      <c r="AS21" s="36">
        <f>Índice!$F$52*'Datos Generales'!AS309</f>
        <v>6026050.0058396803</v>
      </c>
      <c r="AT21" s="60">
        <f t="shared" si="0"/>
        <v>-1.8907226222650841E-3</v>
      </c>
    </row>
    <row r="22" spans="2:46" x14ac:dyDescent="0.2">
      <c r="B22" s="62" t="str">
        <f>'Datos Generales'!B310</f>
        <v>11. Casco Marítimo</v>
      </c>
      <c r="C22" s="36" t="str">
        <f>IF('Datos Generales'!C310=0,"",Índice!$G$52*'Datos Generales'!C310)</f>
        <v/>
      </c>
      <c r="D22" s="36" t="str">
        <f>IF('Datos Generales'!D310=0,"",Índice!$G$52*'Datos Generales'!D310)</f>
        <v/>
      </c>
      <c r="E22" s="36">
        <f>IF('Datos Generales'!E310=0,"",Índice!$G$52*'Datos Generales'!E310)</f>
        <v>135.02401957899315</v>
      </c>
      <c r="F22" s="36" t="str">
        <f>IF('Datos Generales'!F310=0,"",Índice!$G$52*'Datos Generales'!F310)</f>
        <v/>
      </c>
      <c r="G22" s="36" t="str">
        <f>IF('Datos Generales'!G310=0,"",Índice!$G$52*'Datos Generales'!G310)</f>
        <v/>
      </c>
      <c r="H22" s="36">
        <f>IF('Datos Generales'!H310=0,"",Índice!$G$52*'Datos Generales'!H310)</f>
        <v>-49.362522652839267</v>
      </c>
      <c r="I22" s="36">
        <f>IF('Datos Generales'!I310=0,"",Índice!$G$52*'Datos Generales'!I310)</f>
        <v>506.55269627896394</v>
      </c>
      <c r="J22" s="36" t="str">
        <f>IF('Datos Generales'!J310=0,"",Índice!$G$52*'Datos Generales'!J310)</f>
        <v/>
      </c>
      <c r="K22" s="36" t="str">
        <f>IF('Datos Generales'!K310=0,"",Índice!$G$52*'Datos Generales'!K310)</f>
        <v/>
      </c>
      <c r="L22" s="36" t="str">
        <f>IF('Datos Generales'!L310=0,"",Índice!$G$52*'Datos Generales'!L310)</f>
        <v/>
      </c>
      <c r="M22" s="36" t="str">
        <f>IF('Datos Generales'!M310=0,"",Índice!$G$52*'Datos Generales'!M310)</f>
        <v/>
      </c>
      <c r="N22" s="36" t="str">
        <f>IF('Datos Generales'!N310=0,"",Índice!$G$52*'Datos Generales'!N310)</f>
        <v/>
      </c>
      <c r="O22" s="36">
        <f>IF('Datos Generales'!O310=0,"",Índice!$G$52*'Datos Generales'!O310)</f>
        <v>764.93199300419769</v>
      </c>
      <c r="P22" s="36" t="str">
        <f>IF('Datos Generales'!P310=0,"",Índice!$G$52*'Datos Generales'!P310)</f>
        <v/>
      </c>
      <c r="Q22" s="36">
        <f>IF('Datos Generales'!Q310=0,"",Índice!$G$52*'Datos Generales'!Q310)</f>
        <v>695.1236563511128</v>
      </c>
      <c r="R22" s="36" t="str">
        <f>IF('Datos Generales'!R310=0,"",Índice!$G$52*'Datos Generales'!R310)</f>
        <v/>
      </c>
      <c r="S22" s="36">
        <f>IF('Datos Generales'!S310=0,"",Índice!$G$52*'Datos Generales'!S310)</f>
        <v>-1.020589717150364</v>
      </c>
      <c r="T22" s="36" t="str">
        <f>IF('Datos Generales'!T310=0,"",Índice!$G$52*'Datos Generales'!T310)</f>
        <v/>
      </c>
      <c r="U22" s="36">
        <f>IF('Datos Generales'!U310=0,"",Índice!$G$52*'Datos Generales'!U310)</f>
        <v>447.42653199871955</v>
      </c>
      <c r="V22" s="36" t="str">
        <f>IF('Datos Generales'!V310=0,"",Índice!$G$52*'Datos Generales'!V310)</f>
        <v/>
      </c>
      <c r="W22" s="36" t="str">
        <f>IF('Datos Generales'!W310=0,"",Índice!$G$52*'Datos Generales'!W310)</f>
        <v/>
      </c>
      <c r="X22" s="36" t="str">
        <f>IF('Datos Generales'!X310=0,"",Índice!$G$52*'Datos Generales'!X310)</f>
        <v/>
      </c>
      <c r="Y22" s="36">
        <f>IF('Datos Generales'!Y310=0,"",Índice!$G$52*'Datos Generales'!Y310)</f>
        <v>124.98822069368123</v>
      </c>
      <c r="Z22" s="36" t="str">
        <f>IF('Datos Generales'!Z310=0,"",Índice!$G$52*'Datos Generales'!Z310)</f>
        <v/>
      </c>
      <c r="AA22" s="36">
        <f>IF('Datos Generales'!AA310=0,"",Índice!$G$52*'Datos Generales'!AA310)</f>
        <v>0.51029485857518198</v>
      </c>
      <c r="AB22" s="36" t="str">
        <f>IF('Datos Generales'!AB310=0,"",Índice!$G$52*'Datos Generales'!AB310)</f>
        <v/>
      </c>
      <c r="AC22" s="36" t="str">
        <f>IF('Datos Generales'!AC310=0,"",Índice!$G$52*'Datos Generales'!AC310)</f>
        <v/>
      </c>
      <c r="AD22" s="36" t="str">
        <f>IF('Datos Generales'!AD310=0,"",Índice!$G$52*'Datos Generales'!AD310)</f>
        <v/>
      </c>
      <c r="AE22" s="36" t="str">
        <f>IF('Datos Generales'!AE310=0,"",Índice!$G$52*'Datos Generales'!AE310)</f>
        <v/>
      </c>
      <c r="AF22" s="36" t="str">
        <f>IF('Datos Generales'!AF310=0,"",Índice!$G$52*'Datos Generales'!AF310)</f>
        <v/>
      </c>
      <c r="AG22" s="36">
        <f>IF('Datos Generales'!AG310=0,"",Índice!$G$52*'Datos Generales'!AG310)</f>
        <v>314.17153459612035</v>
      </c>
      <c r="AH22" s="36">
        <f>IF('Datos Generales'!AH310=0,"",Índice!$G$52*'Datos Generales'!AH310)</f>
        <v>148.66590213156968</v>
      </c>
      <c r="AI22" s="36" t="str">
        <f>IF('Datos Generales'!AI310=0,"",Índice!$G$52*'Datos Generales'!AI310)</f>
        <v/>
      </c>
      <c r="AJ22" s="36" t="str">
        <f>IF('Datos Generales'!AJ310=0,"",Índice!$G$52*'Datos Generales'!AJ310)</f>
        <v/>
      </c>
      <c r="AK22" s="36" t="str">
        <f>IF('Datos Generales'!AK310=0,"",Índice!$G$52*'Datos Generales'!AK310)</f>
        <v/>
      </c>
      <c r="AL22" s="36" t="str">
        <f>IF('Datos Generales'!AL310=0,"",Índice!$G$52*'Datos Generales'!AL310)</f>
        <v/>
      </c>
      <c r="AM22" s="36" t="str">
        <f>IF('Datos Generales'!AM310=0,"",Índice!$G$52*'Datos Generales'!AM310)</f>
        <v/>
      </c>
      <c r="AN22" s="36" t="str">
        <f>IF('Datos Generales'!AN310=0,"",Índice!$G$52*'Datos Generales'!AN310)</f>
        <v/>
      </c>
      <c r="AO22" s="36" t="str">
        <f>IF('Datos Generales'!AO310=0,"",Índice!$G$52*'Datos Generales'!AO310)</f>
        <v/>
      </c>
      <c r="AP22" s="36" t="str">
        <f>IF('Datos Generales'!AP310=0,"",Índice!$G$52*'Datos Generales'!AP310)</f>
        <v/>
      </c>
      <c r="AQ22" s="36">
        <f>Índice!$G$52*'Datos Generales'!AQ310</f>
        <v>3087.011737121944</v>
      </c>
      <c r="AR22" s="76"/>
      <c r="AS22" s="36">
        <f>Índice!$F$52*'Datos Generales'!AS310</f>
        <v>4339.9308889670629</v>
      </c>
      <c r="AT22" s="60">
        <f t="shared" si="0"/>
        <v>-0.28869564605977482</v>
      </c>
    </row>
    <row r="23" spans="2:46" x14ac:dyDescent="0.2">
      <c r="B23" s="62" t="str">
        <f>'Datos Generales'!B311</f>
        <v>12. Casco Aéreo</v>
      </c>
      <c r="C23" s="36" t="str">
        <f>IF('Datos Generales'!C311=0,"",Índice!$G$52*'Datos Generales'!C311)</f>
        <v/>
      </c>
      <c r="D23" s="36" t="str">
        <f>IF('Datos Generales'!D311=0,"",Índice!$G$52*'Datos Generales'!D311)</f>
        <v/>
      </c>
      <c r="E23" s="36" t="str">
        <f>IF('Datos Generales'!E311=0,"",Índice!$G$52*'Datos Generales'!E311)</f>
        <v/>
      </c>
      <c r="F23" s="36" t="str">
        <f>IF('Datos Generales'!F311=0,"",Índice!$G$52*'Datos Generales'!F311)</f>
        <v/>
      </c>
      <c r="G23" s="36" t="str">
        <f>IF('Datos Generales'!G311=0,"",Índice!$G$52*'Datos Generales'!G311)</f>
        <v/>
      </c>
      <c r="H23" s="36" t="str">
        <f>IF('Datos Generales'!H311=0,"",Índice!$G$52*'Datos Generales'!H311)</f>
        <v/>
      </c>
      <c r="I23" s="36" t="str">
        <f>IF('Datos Generales'!I311=0,"",Índice!$G$52*'Datos Generales'!I311)</f>
        <v/>
      </c>
      <c r="J23" s="36" t="str">
        <f>IF('Datos Generales'!J311=0,"",Índice!$G$52*'Datos Generales'!J311)</f>
        <v/>
      </c>
      <c r="K23" s="36" t="str">
        <f>IF('Datos Generales'!K311=0,"",Índice!$G$52*'Datos Generales'!K311)</f>
        <v/>
      </c>
      <c r="L23" s="36" t="str">
        <f>IF('Datos Generales'!L311=0,"",Índice!$G$52*'Datos Generales'!L311)</f>
        <v/>
      </c>
      <c r="M23" s="36" t="str">
        <f>IF('Datos Generales'!M311=0,"",Índice!$G$52*'Datos Generales'!M311)</f>
        <v/>
      </c>
      <c r="N23" s="36" t="str">
        <f>IF('Datos Generales'!N311=0,"",Índice!$G$52*'Datos Generales'!N311)</f>
        <v/>
      </c>
      <c r="O23" s="36" t="str">
        <f>IF('Datos Generales'!O311=0,"",Índice!$G$52*'Datos Generales'!O311)</f>
        <v/>
      </c>
      <c r="P23" s="36" t="str">
        <f>IF('Datos Generales'!P311=0,"",Índice!$G$52*'Datos Generales'!P311)</f>
        <v/>
      </c>
      <c r="Q23" s="36" t="str">
        <f>IF('Datos Generales'!Q311=0,"",Índice!$G$52*'Datos Generales'!Q311)</f>
        <v/>
      </c>
      <c r="R23" s="36" t="str">
        <f>IF('Datos Generales'!R311=0,"",Índice!$G$52*'Datos Generales'!R311)</f>
        <v/>
      </c>
      <c r="S23" s="36" t="str">
        <f>IF('Datos Generales'!S311=0,"",Índice!$G$52*'Datos Generales'!S311)</f>
        <v/>
      </c>
      <c r="T23" s="36" t="str">
        <f>IF('Datos Generales'!T311=0,"",Índice!$G$52*'Datos Generales'!T311)</f>
        <v/>
      </c>
      <c r="U23" s="36">
        <f>IF('Datos Generales'!U311=0,"",Índice!$G$52*'Datos Generales'!U311)</f>
        <v>2588.2835620077994</v>
      </c>
      <c r="V23" s="36" t="str">
        <f>IF('Datos Generales'!V311=0,"",Índice!$G$52*'Datos Generales'!V311)</f>
        <v/>
      </c>
      <c r="W23" s="36" t="str">
        <f>IF('Datos Generales'!W311=0,"",Índice!$G$52*'Datos Generales'!W311)</f>
        <v/>
      </c>
      <c r="X23" s="36" t="str">
        <f>IF('Datos Generales'!X311=0,"",Índice!$G$52*'Datos Generales'!X311)</f>
        <v/>
      </c>
      <c r="Y23" s="36" t="str">
        <f>IF('Datos Generales'!Y311=0,"",Índice!$G$52*'Datos Generales'!Y311)</f>
        <v/>
      </c>
      <c r="Z23" s="36" t="str">
        <f>IF('Datos Generales'!Z311=0,"",Índice!$G$52*'Datos Generales'!Z311)</f>
        <v/>
      </c>
      <c r="AA23" s="36">
        <f>IF('Datos Generales'!AA311=0,"",Índice!$G$52*'Datos Generales'!AA311)</f>
        <v>0.10205897171503639</v>
      </c>
      <c r="AB23" s="36" t="str">
        <f>IF('Datos Generales'!AB311=0,"",Índice!$G$52*'Datos Generales'!AB311)</f>
        <v/>
      </c>
      <c r="AC23" s="36" t="str">
        <f>IF('Datos Generales'!AC311=0,"",Índice!$G$52*'Datos Generales'!AC311)</f>
        <v/>
      </c>
      <c r="AD23" s="36">
        <f>IF('Datos Generales'!AD311=0,"",Índice!$G$52*'Datos Generales'!AD311)</f>
        <v>-1302.9528722286313</v>
      </c>
      <c r="AE23" s="36" t="str">
        <f>IF('Datos Generales'!AE311=0,"",Índice!$G$52*'Datos Generales'!AE311)</f>
        <v/>
      </c>
      <c r="AF23" s="36" t="str">
        <f>IF('Datos Generales'!AF311=0,"",Índice!$G$52*'Datos Generales'!AF311)</f>
        <v/>
      </c>
      <c r="AG23" s="36" t="str">
        <f>IF('Datos Generales'!AG311=0,"",Índice!$G$52*'Datos Generales'!AG311)</f>
        <v/>
      </c>
      <c r="AH23" s="36" t="str">
        <f>IF('Datos Generales'!AH311=0,"",Índice!$G$52*'Datos Generales'!AH311)</f>
        <v/>
      </c>
      <c r="AI23" s="36" t="str">
        <f>IF('Datos Generales'!AI311=0,"",Índice!$G$52*'Datos Generales'!AI311)</f>
        <v/>
      </c>
      <c r="AJ23" s="36" t="str">
        <f>IF('Datos Generales'!AJ311=0,"",Índice!$G$52*'Datos Generales'!AJ311)</f>
        <v/>
      </c>
      <c r="AK23" s="36" t="str">
        <f>IF('Datos Generales'!AK311=0,"",Índice!$G$52*'Datos Generales'!AK311)</f>
        <v/>
      </c>
      <c r="AL23" s="36" t="str">
        <f>IF('Datos Generales'!AL311=0,"",Índice!$G$52*'Datos Generales'!AL311)</f>
        <v/>
      </c>
      <c r="AM23" s="36" t="str">
        <f>IF('Datos Generales'!AM311=0,"",Índice!$G$52*'Datos Generales'!AM311)</f>
        <v/>
      </c>
      <c r="AN23" s="36" t="str">
        <f>IF('Datos Generales'!AN311=0,"",Índice!$G$52*'Datos Generales'!AN311)</f>
        <v/>
      </c>
      <c r="AO23" s="36" t="str">
        <f>IF('Datos Generales'!AO311=0,"",Índice!$G$52*'Datos Generales'!AO311)</f>
        <v/>
      </c>
      <c r="AP23" s="36" t="str">
        <f>IF('Datos Generales'!AP311=0,"",Índice!$G$52*'Datos Generales'!AP311)</f>
        <v/>
      </c>
      <c r="AQ23" s="36">
        <f>Índice!$G$52*'Datos Generales'!AQ311</f>
        <v>1285.4327487508833</v>
      </c>
      <c r="AR23" s="76"/>
      <c r="AS23" s="36">
        <f>Índice!$F$52*'Datos Generales'!AS311</f>
        <v>8691.0166147622913</v>
      </c>
      <c r="AT23" s="60">
        <f t="shared" si="0"/>
        <v>-0.85209638806034649</v>
      </c>
    </row>
    <row r="24" spans="2:46" x14ac:dyDescent="0.2">
      <c r="B24" s="62" t="str">
        <f>'Datos Generales'!B312</f>
        <v>13. Responsabilidad Civil Hogar y Condominios</v>
      </c>
      <c r="C24" s="36" t="str">
        <f>IF('Datos Generales'!C312=0,"",Índice!$G$52*'Datos Generales'!C312)</f>
        <v/>
      </c>
      <c r="D24" s="36" t="str">
        <f>IF('Datos Generales'!D312=0,"",Índice!$G$52*'Datos Generales'!D312)</f>
        <v/>
      </c>
      <c r="E24" s="36">
        <f>IF('Datos Generales'!E312=0,"",Índice!$G$52*'Datos Generales'!E312)</f>
        <v>4944.5870813073216</v>
      </c>
      <c r="F24" s="36">
        <f>IF('Datos Generales'!F312=0,"",Índice!$G$52*'Datos Generales'!F312)</f>
        <v>575.78269875899696</v>
      </c>
      <c r="G24" s="36" t="str">
        <f>IF('Datos Generales'!G312=0,"",Índice!$G$52*'Datos Generales'!G312)</f>
        <v/>
      </c>
      <c r="H24" s="36">
        <f>IF('Datos Generales'!H312=0,"",Índice!$G$52*'Datos Generales'!H312)</f>
        <v>29.733180426313936</v>
      </c>
      <c r="I24" s="36">
        <f>IF('Datos Generales'!I312=0,"",Índice!$G$52*'Datos Generales'!I312)</f>
        <v>899.54777669633074</v>
      </c>
      <c r="J24" s="36" t="str">
        <f>IF('Datos Generales'!J312=0,"",Índice!$G$52*'Datos Generales'!J312)</f>
        <v/>
      </c>
      <c r="K24" s="36">
        <f>IF('Datos Generales'!K312=0,"",Índice!$G$52*'Datos Generales'!K312)</f>
        <v>286.4455139468688</v>
      </c>
      <c r="L24" s="36" t="str">
        <f>IF('Datos Generales'!L312=0,"",Índice!$G$52*'Datos Generales'!L312)</f>
        <v/>
      </c>
      <c r="M24" s="36" t="str">
        <f>IF('Datos Generales'!M312=0,"",Índice!$G$52*'Datos Generales'!M312)</f>
        <v/>
      </c>
      <c r="N24" s="36" t="str">
        <f>IF('Datos Generales'!N312=0,"",Índice!$G$52*'Datos Generales'!N312)</f>
        <v/>
      </c>
      <c r="O24" s="36">
        <f>IF('Datos Generales'!O312=0,"",Índice!$G$52*'Datos Generales'!O312)</f>
        <v>16.771691018504313</v>
      </c>
      <c r="P24" s="36" t="str">
        <f>IF('Datos Generales'!P312=0,"",Índice!$G$52*'Datos Generales'!P312)</f>
        <v/>
      </c>
      <c r="Q24" s="36">
        <f>IF('Datos Generales'!Q312=0,"",Índice!$G$52*'Datos Generales'!Q312)</f>
        <v>436.60828099692566</v>
      </c>
      <c r="R24" s="36" t="str">
        <f>IF('Datos Generales'!R312=0,"",Índice!$G$52*'Datos Generales'!R312)</f>
        <v/>
      </c>
      <c r="S24" s="36">
        <f>IF('Datos Generales'!S312=0,"",Índice!$G$52*'Datos Generales'!S312)</f>
        <v>636.26964932877524</v>
      </c>
      <c r="T24" s="36" t="str">
        <f>IF('Datos Generales'!T312=0,"",Índice!$G$52*'Datos Generales'!T312)</f>
        <v/>
      </c>
      <c r="U24" s="36">
        <f>IF('Datos Generales'!U312=0,"",Índice!$G$52*'Datos Generales'!U312)</f>
        <v>714.20868406182467</v>
      </c>
      <c r="V24" s="36" t="str">
        <f>IF('Datos Generales'!V312=0,"",Índice!$G$52*'Datos Generales'!V312)</f>
        <v/>
      </c>
      <c r="W24" s="36">
        <f>IF('Datos Generales'!W312=0,"",Índice!$G$52*'Datos Generales'!W312)</f>
        <v>16.601592732312586</v>
      </c>
      <c r="X24" s="36" t="str">
        <f>IF('Datos Generales'!X312=0,"",Índice!$G$52*'Datos Generales'!X312)</f>
        <v/>
      </c>
      <c r="Y24" s="36">
        <f>IF('Datos Generales'!Y312=0,"",Índice!$G$52*'Datos Generales'!Y312)</f>
        <v>42.252414290025065</v>
      </c>
      <c r="Z24" s="36">
        <f>IF('Datos Generales'!Z312=0,"",Índice!$G$52*'Datos Generales'!Z312)</f>
        <v>121.92645154223014</v>
      </c>
      <c r="AA24" s="36">
        <f>IF('Datos Generales'!AA312=0,"",Índice!$G$52*'Datos Generales'!AA312)</f>
        <v>14.730511584203585</v>
      </c>
      <c r="AB24" s="36" t="str">
        <f>IF('Datos Generales'!AB312=0,"",Índice!$G$52*'Datos Generales'!AB312)</f>
        <v/>
      </c>
      <c r="AC24" s="36" t="str">
        <f>IF('Datos Generales'!AC312=0,"",Índice!$G$52*'Datos Generales'!AC312)</f>
        <v/>
      </c>
      <c r="AD24" s="36" t="str">
        <f>IF('Datos Generales'!AD312=0,"",Índice!$G$52*'Datos Generales'!AD312)</f>
        <v/>
      </c>
      <c r="AE24" s="36" t="str">
        <f>IF('Datos Generales'!AE312=0,"",Índice!$G$52*'Datos Generales'!AE312)</f>
        <v/>
      </c>
      <c r="AF24" s="36" t="str">
        <f>IF('Datos Generales'!AF312=0,"",Índice!$G$52*'Datos Generales'!AF312)</f>
        <v/>
      </c>
      <c r="AG24" s="36">
        <f>IF('Datos Generales'!AG312=0,"",Índice!$G$52*'Datos Generales'!AG312)</f>
        <v>1388.5803494975469</v>
      </c>
      <c r="AH24" s="36">
        <f>IF('Datos Generales'!AH312=0,"",Índice!$G$52*'Datos Generales'!AH312)</f>
        <v>1235.6960098684222</v>
      </c>
      <c r="AI24" s="36" t="str">
        <f>IF('Datos Generales'!AI312=0,"",Índice!$G$52*'Datos Generales'!AI312)</f>
        <v/>
      </c>
      <c r="AJ24" s="36">
        <f>IF('Datos Generales'!AJ312=0,"",Índice!$G$52*'Datos Generales'!AJ312)</f>
        <v>801.50312453541915</v>
      </c>
      <c r="AK24" s="36" t="str">
        <f>IF('Datos Generales'!AK312=0,"",Índice!$G$52*'Datos Generales'!AK312)</f>
        <v/>
      </c>
      <c r="AL24" s="36" t="str">
        <f>IF('Datos Generales'!AL312=0,"",Índice!$G$52*'Datos Generales'!AL312)</f>
        <v/>
      </c>
      <c r="AM24" s="36" t="str">
        <f>IF('Datos Generales'!AM312=0,"",Índice!$G$52*'Datos Generales'!AM312)</f>
        <v/>
      </c>
      <c r="AN24" s="36" t="str">
        <f>IF('Datos Generales'!AN312=0,"",Índice!$G$52*'Datos Generales'!AN312)</f>
        <v/>
      </c>
      <c r="AO24" s="36" t="str">
        <f>IF('Datos Generales'!AO312=0,"",Índice!$G$52*'Datos Generales'!AO312)</f>
        <v/>
      </c>
      <c r="AP24" s="36" t="str">
        <f>IF('Datos Generales'!AP312=0,"",Índice!$G$52*'Datos Generales'!AP312)</f>
        <v/>
      </c>
      <c r="AQ24" s="36">
        <f>Índice!$G$52*'Datos Generales'!AQ312</f>
        <v>12161.245010592022</v>
      </c>
      <c r="AR24" s="76"/>
      <c r="AS24" s="36">
        <f>Índice!$F$52*'Datos Generales'!AS312</f>
        <v>9239.4918989308844</v>
      </c>
      <c r="AT24" s="60">
        <f t="shared" si="0"/>
        <v>0.31622443567478187</v>
      </c>
    </row>
    <row r="25" spans="2:46" x14ac:dyDescent="0.2">
      <c r="B25" s="62" t="str">
        <f>'Datos Generales'!B313</f>
        <v>14. Responsabilidad Civil Profesional</v>
      </c>
      <c r="C25" s="36" t="str">
        <f>IF('Datos Generales'!C313=0,"",Índice!$G$52*'Datos Generales'!C313)</f>
        <v/>
      </c>
      <c r="D25" s="36" t="str">
        <f>IF('Datos Generales'!D313=0,"",Índice!$G$52*'Datos Generales'!D313)</f>
        <v/>
      </c>
      <c r="E25" s="36">
        <f>IF('Datos Generales'!E313=0,"",Índice!$G$52*'Datos Generales'!E313)</f>
        <v>749.48706861798894</v>
      </c>
      <c r="F25" s="36" t="str">
        <f>IF('Datos Generales'!F313=0,"",Índice!$G$52*'Datos Generales'!F313)</f>
        <v/>
      </c>
      <c r="G25" s="36" t="str">
        <f>IF('Datos Generales'!G313=0,"",Índice!$G$52*'Datos Generales'!G313)</f>
        <v/>
      </c>
      <c r="H25" s="36">
        <f>IF('Datos Generales'!H313=0,"",Índice!$G$52*'Datos Generales'!H313)</f>
        <v>11776.890923113195</v>
      </c>
      <c r="I25" s="36">
        <f>IF('Datos Generales'!I313=0,"",Índice!$G$52*'Datos Generales'!I313)</f>
        <v>1283.0173530869608</v>
      </c>
      <c r="J25" s="36" t="str">
        <f>IF('Datos Generales'!J313=0,"",Índice!$G$52*'Datos Generales'!J313)</f>
        <v/>
      </c>
      <c r="K25" s="36">
        <f>IF('Datos Generales'!K313=0,"",Índice!$G$52*'Datos Generales'!K313)</f>
        <v>2758.0756712843818</v>
      </c>
      <c r="L25" s="36" t="str">
        <f>IF('Datos Generales'!L313=0,"",Índice!$G$52*'Datos Generales'!L313)</f>
        <v/>
      </c>
      <c r="M25" s="36" t="str">
        <f>IF('Datos Generales'!M313=0,"",Índice!$G$52*'Datos Generales'!M313)</f>
        <v/>
      </c>
      <c r="N25" s="36" t="str">
        <f>IF('Datos Generales'!N313=0,"",Índice!$G$52*'Datos Generales'!N313)</f>
        <v/>
      </c>
      <c r="O25" s="36" t="str">
        <f>IF('Datos Generales'!O313=0,"",Índice!$G$52*'Datos Generales'!O313)</f>
        <v/>
      </c>
      <c r="P25" s="36" t="str">
        <f>IF('Datos Generales'!P313=0,"",Índice!$G$52*'Datos Generales'!P313)</f>
        <v/>
      </c>
      <c r="Q25" s="36">
        <f>IF('Datos Generales'!Q313=0,"",Índice!$G$52*'Datos Generales'!Q313)</f>
        <v>677.67157218784166</v>
      </c>
      <c r="R25" s="36" t="str">
        <f>IF('Datos Generales'!R313=0,"",Índice!$G$52*'Datos Generales'!R313)</f>
        <v/>
      </c>
      <c r="S25" s="36" t="str">
        <f>IF('Datos Generales'!S313=0,"",Índice!$G$52*'Datos Generales'!S313)</f>
        <v/>
      </c>
      <c r="T25" s="36" t="str">
        <f>IF('Datos Generales'!T313=0,"",Índice!$G$52*'Datos Generales'!T313)</f>
        <v/>
      </c>
      <c r="U25" s="36">
        <f>IF('Datos Generales'!U313=0,"",Índice!$G$52*'Datos Generales'!U313)</f>
        <v>-6662.9199684161504</v>
      </c>
      <c r="V25" s="36" t="str">
        <f>IF('Datos Generales'!V313=0,"",Índice!$G$52*'Datos Generales'!V313)</f>
        <v/>
      </c>
      <c r="W25" s="36">
        <f>IF('Datos Generales'!W313=0,"",Índice!$G$52*'Datos Generales'!W313)</f>
        <v>76.578248443515633</v>
      </c>
      <c r="X25" s="36" t="str">
        <f>IF('Datos Generales'!X313=0,"",Índice!$G$52*'Datos Generales'!X313)</f>
        <v/>
      </c>
      <c r="Y25" s="36">
        <f>IF('Datos Generales'!Y313=0,"",Índice!$G$52*'Datos Generales'!Y313)</f>
        <v>1827.5700065011567</v>
      </c>
      <c r="Z25" s="36" t="str">
        <f>IF('Datos Generales'!Z313=0,"",Índice!$G$52*'Datos Generales'!Z313)</f>
        <v/>
      </c>
      <c r="AA25" s="36">
        <f>IF('Datos Generales'!AA313=0,"",Índice!$G$52*'Datos Generales'!AA313)</f>
        <v>3440.7481330862602</v>
      </c>
      <c r="AB25" s="36" t="str">
        <f>IF('Datos Generales'!AB313=0,"",Índice!$G$52*'Datos Generales'!AB313)</f>
        <v/>
      </c>
      <c r="AC25" s="36" t="str">
        <f>IF('Datos Generales'!AC313=0,"",Índice!$G$52*'Datos Generales'!AC313)</f>
        <v/>
      </c>
      <c r="AD25" s="36">
        <f>IF('Datos Generales'!AD313=0,"",Índice!$G$52*'Datos Generales'!AD313)</f>
        <v>18029.057550033562</v>
      </c>
      <c r="AE25" s="36">
        <f>IF('Datos Generales'!AE313=0,"",Índice!$G$52*'Datos Generales'!AE313)</f>
        <v>1090.2959948317337</v>
      </c>
      <c r="AF25" s="36" t="str">
        <f>IF('Datos Generales'!AF313=0,"",Índice!$G$52*'Datos Generales'!AF313)</f>
        <v/>
      </c>
      <c r="AG25" s="36">
        <f>IF('Datos Generales'!AG313=0,"",Índice!$G$52*'Datos Generales'!AG313)</f>
        <v>-1.6669632046789278</v>
      </c>
      <c r="AH25" s="36" t="str">
        <f>IF('Datos Generales'!AH313=0,"",Índice!$G$52*'Datos Generales'!AH313)</f>
        <v/>
      </c>
      <c r="AI25" s="36" t="str">
        <f>IF('Datos Generales'!AI313=0,"",Índice!$G$52*'Datos Generales'!AI313)</f>
        <v/>
      </c>
      <c r="AJ25" s="36" t="str">
        <f>IF('Datos Generales'!AJ313=0,"",Índice!$G$52*'Datos Generales'!AJ313)</f>
        <v/>
      </c>
      <c r="AK25" s="36" t="str">
        <f>IF('Datos Generales'!AK313=0,"",Índice!$G$52*'Datos Generales'!AK313)</f>
        <v/>
      </c>
      <c r="AL25" s="36" t="str">
        <f>IF('Datos Generales'!AL313=0,"",Índice!$G$52*'Datos Generales'!AL313)</f>
        <v/>
      </c>
      <c r="AM25" s="36" t="str">
        <f>IF('Datos Generales'!AM313=0,"",Índice!$G$52*'Datos Generales'!AM313)</f>
        <v/>
      </c>
      <c r="AN25" s="36" t="str">
        <f>IF('Datos Generales'!AN313=0,"",Índice!$G$52*'Datos Generales'!AN313)</f>
        <v/>
      </c>
      <c r="AO25" s="36" t="str">
        <f>IF('Datos Generales'!AO313=0,"",Índice!$G$52*'Datos Generales'!AO313)</f>
        <v/>
      </c>
      <c r="AP25" s="36" t="str">
        <f>IF('Datos Generales'!AP313=0,"",Índice!$G$52*'Datos Generales'!AP313)</f>
        <v/>
      </c>
      <c r="AQ25" s="36">
        <f>Índice!$G$52*'Datos Generales'!AQ313</f>
        <v>35044.805589565767</v>
      </c>
      <c r="AR25" s="76"/>
      <c r="AS25" s="36">
        <f>Índice!$F$52*'Datos Generales'!AS313</f>
        <v>39637.646140601304</v>
      </c>
      <c r="AT25" s="60">
        <f t="shared" si="0"/>
        <v>-0.11587066837278803</v>
      </c>
    </row>
    <row r="26" spans="2:46" x14ac:dyDescent="0.2">
      <c r="B26" s="62" t="str">
        <f>'Datos Generales'!B314</f>
        <v>15. Responsabilidad Civil Industria, Infraestructura y Comercio</v>
      </c>
      <c r="C26" s="36" t="str">
        <f>IF('Datos Generales'!C314=0,"",Índice!$G$52*'Datos Generales'!C314)</f>
        <v/>
      </c>
      <c r="D26" s="36" t="str">
        <f>IF('Datos Generales'!D314=0,"",Índice!$G$52*'Datos Generales'!D314)</f>
        <v/>
      </c>
      <c r="E26" s="36">
        <f>IF('Datos Generales'!E314=0,"",Índice!$G$52*'Datos Generales'!E314)</f>
        <v>22347.172643296752</v>
      </c>
      <c r="F26" s="36" t="str">
        <f>IF('Datos Generales'!F314=0,"",Índice!$G$52*'Datos Generales'!F314)</f>
        <v/>
      </c>
      <c r="G26" s="36" t="str">
        <f>IF('Datos Generales'!G314=0,"",Índice!$G$52*'Datos Generales'!G314)</f>
        <v/>
      </c>
      <c r="H26" s="36">
        <f>IF('Datos Generales'!H314=0,"",Índice!$G$52*'Datos Generales'!H314)</f>
        <v>14785.691468244182</v>
      </c>
      <c r="I26" s="36">
        <f>IF('Datos Generales'!I314=0,"",Índice!$G$52*'Datos Generales'!I314)</f>
        <v>46467.960116714647</v>
      </c>
      <c r="J26" s="36" t="str">
        <f>IF('Datos Generales'!J314=0,"",Índice!$G$52*'Datos Generales'!J314)</f>
        <v/>
      </c>
      <c r="K26" s="36">
        <f>IF('Datos Generales'!K314=0,"",Índice!$G$52*'Datos Generales'!K314)</f>
        <v>1122.2064333213018</v>
      </c>
      <c r="L26" s="36">
        <f>IF('Datos Generales'!L314=0,"",Índice!$G$52*'Datos Generales'!L314)</f>
        <v>5643.5889785836052</v>
      </c>
      <c r="M26" s="36" t="str">
        <f>IF('Datos Generales'!M314=0,"",Índice!$G$52*'Datos Generales'!M314)</f>
        <v/>
      </c>
      <c r="N26" s="36">
        <f>IF('Datos Generales'!N314=0,"",Índice!$G$52*'Datos Generales'!N314)</f>
        <v>4964.5566201062302</v>
      </c>
      <c r="O26" s="36">
        <f>IF('Datos Generales'!O314=0,"",Índice!$G$52*'Datos Generales'!O314)</f>
        <v>270.08205881522463</v>
      </c>
      <c r="P26" s="36" t="str">
        <f>IF('Datos Generales'!P314=0,"",Índice!$G$52*'Datos Generales'!P314)</f>
        <v/>
      </c>
      <c r="Q26" s="36">
        <f>IF('Datos Generales'!Q314=0,"",Índice!$G$52*'Datos Generales'!Q314)</f>
        <v>20944.406096730814</v>
      </c>
      <c r="R26" s="36" t="str">
        <f>IF('Datos Generales'!R314=0,"",Índice!$G$52*'Datos Generales'!R314)</f>
        <v/>
      </c>
      <c r="S26" s="36">
        <f>IF('Datos Generales'!S314=0,"",Índice!$G$52*'Datos Generales'!S314)</f>
        <v>1942.3523300233342</v>
      </c>
      <c r="T26" s="36" t="str">
        <f>IF('Datos Generales'!T314=0,"",Índice!$G$52*'Datos Generales'!T314)</f>
        <v/>
      </c>
      <c r="U26" s="36">
        <f>IF('Datos Generales'!U314=0,"",Índice!$G$52*'Datos Generales'!U314)</f>
        <v>1879.211846188965</v>
      </c>
      <c r="V26" s="36" t="str">
        <f>IF('Datos Generales'!V314=0,"",Índice!$G$52*'Datos Generales'!V314)</f>
        <v/>
      </c>
      <c r="W26" s="36">
        <f>IF('Datos Generales'!W314=0,"",Índice!$G$52*'Datos Generales'!W314)</f>
        <v>4090.69368462485</v>
      </c>
      <c r="X26" s="36" t="str">
        <f>IF('Datos Generales'!X314=0,"",Índice!$G$52*'Datos Generales'!X314)</f>
        <v/>
      </c>
      <c r="Y26" s="36">
        <f>IF('Datos Generales'!Y314=0,"",Índice!$G$52*'Datos Generales'!Y314)</f>
        <v>1498.7359996353093</v>
      </c>
      <c r="Z26" s="36">
        <f>IF('Datos Generales'!Z314=0,"",Índice!$G$52*'Datos Generales'!Z314)</f>
        <v>2414.4090938626159</v>
      </c>
      <c r="AA26" s="36">
        <f>IF('Datos Generales'!AA314=0,"",Índice!$G$52*'Datos Generales'!AA314)</f>
        <v>6451.453779022595</v>
      </c>
      <c r="AB26" s="36" t="str">
        <f>IF('Datos Generales'!AB314=0,"",Índice!$G$52*'Datos Generales'!AB314)</f>
        <v/>
      </c>
      <c r="AC26" s="36" t="str">
        <f>IF('Datos Generales'!AC314=0,"",Índice!$G$52*'Datos Generales'!AC314)</f>
        <v/>
      </c>
      <c r="AD26" s="36">
        <f>IF('Datos Generales'!AD314=0,"",Índice!$G$52*'Datos Generales'!AD314)</f>
        <v>20048.39636438727</v>
      </c>
      <c r="AE26" s="36">
        <f>IF('Datos Generales'!AE314=0,"",Índice!$G$52*'Datos Generales'!AE314)</f>
        <v>279.53952352748468</v>
      </c>
      <c r="AF26" s="36" t="str">
        <f>IF('Datos Generales'!AF314=0,"",Índice!$G$52*'Datos Generales'!AF314)</f>
        <v/>
      </c>
      <c r="AG26" s="36">
        <f>IF('Datos Generales'!AG314=0,"",Índice!$G$52*'Datos Generales'!AG314)</f>
        <v>21665.044496010687</v>
      </c>
      <c r="AH26" s="36">
        <f>IF('Datos Generales'!AH314=0,"",Índice!$G$52*'Datos Generales'!AH314)</f>
        <v>1143.2305814945994</v>
      </c>
      <c r="AI26" s="36">
        <f>IF('Datos Generales'!AI314=0,"",Índice!$G$52*'Datos Generales'!AI314)</f>
        <v>1.1906880033420912</v>
      </c>
      <c r="AJ26" s="36">
        <f>IF('Datos Generales'!AJ314=0,"",Índice!$G$52*'Datos Generales'!AJ314)</f>
        <v>2379.4709058788349</v>
      </c>
      <c r="AK26" s="36" t="str">
        <f>IF('Datos Generales'!AK314=0,"",Índice!$G$52*'Datos Generales'!AK314)</f>
        <v/>
      </c>
      <c r="AL26" s="36" t="str">
        <f>IF('Datos Generales'!AL314=0,"",Índice!$G$52*'Datos Generales'!AL314)</f>
        <v/>
      </c>
      <c r="AM26" s="36" t="str">
        <f>IF('Datos Generales'!AM314=0,"",Índice!$G$52*'Datos Generales'!AM314)</f>
        <v/>
      </c>
      <c r="AN26" s="36" t="str">
        <f>IF('Datos Generales'!AN314=0,"",Índice!$G$52*'Datos Generales'!AN314)</f>
        <v/>
      </c>
      <c r="AO26" s="36" t="str">
        <f>IF('Datos Generales'!AO314=0,"",Índice!$G$52*'Datos Generales'!AO314)</f>
        <v/>
      </c>
      <c r="AP26" s="36" t="str">
        <f>IF('Datos Generales'!AP314=0,"",Índice!$G$52*'Datos Generales'!AP314)</f>
        <v/>
      </c>
      <c r="AQ26" s="36">
        <f>Índice!$G$52*'Datos Generales'!AQ314</f>
        <v>180339.39370847263</v>
      </c>
      <c r="AR26" s="76"/>
      <c r="AS26" s="36">
        <f>Índice!$F$52*'Datos Generales'!AS314</f>
        <v>225883.24277750542</v>
      </c>
      <c r="AT26" s="60">
        <f t="shared" si="0"/>
        <v>-0.20162562086950997</v>
      </c>
    </row>
    <row r="27" spans="2:46" x14ac:dyDescent="0.2">
      <c r="B27" s="62" t="str">
        <f>'Datos Generales'!B315</f>
        <v>16. Responsabilidad Civil Vehículos Motorizados</v>
      </c>
      <c r="C27" s="36" t="str">
        <f>IF('Datos Generales'!C315=0,"",Índice!$G$52*'Datos Generales'!C315)</f>
        <v/>
      </c>
      <c r="D27" s="36" t="str">
        <f>IF('Datos Generales'!D315=0,"",Índice!$G$52*'Datos Generales'!D315)</f>
        <v/>
      </c>
      <c r="E27" s="36">
        <f>IF('Datos Generales'!E315=0,"",Índice!$G$52*'Datos Generales'!E315)</f>
        <v>177386.96373538559</v>
      </c>
      <c r="F27" s="36">
        <f>IF('Datos Generales'!F315=0,"",Índice!$G$52*'Datos Generales'!F315)</f>
        <v>22471.514490502905</v>
      </c>
      <c r="G27" s="36" t="str">
        <f>IF('Datos Generales'!G315=0,"",Índice!$G$52*'Datos Generales'!G315)</f>
        <v/>
      </c>
      <c r="H27" s="36">
        <f>IF('Datos Generales'!H315=0,"",Índice!$G$52*'Datos Generales'!H315)</f>
        <v>107941.20858914699</v>
      </c>
      <c r="I27" s="36">
        <f>IF('Datos Generales'!I315=0,"",Índice!$G$52*'Datos Generales'!I315)</f>
        <v>73.822656207209661</v>
      </c>
      <c r="J27" s="36" t="str">
        <f>IF('Datos Generales'!J315=0,"",Índice!$G$52*'Datos Generales'!J315)</f>
        <v/>
      </c>
      <c r="K27" s="36">
        <f>IF('Datos Generales'!K315=0,"",Índice!$G$52*'Datos Generales'!K315)</f>
        <v>40351.395843546321</v>
      </c>
      <c r="L27" s="36" t="str">
        <f>IF('Datos Generales'!L315=0,"",Índice!$G$52*'Datos Generales'!L315)</f>
        <v/>
      </c>
      <c r="M27" s="36" t="str">
        <f>IF('Datos Generales'!M315=0,"",Índice!$G$52*'Datos Generales'!M315)</f>
        <v/>
      </c>
      <c r="N27" s="36">
        <f>IF('Datos Generales'!N315=0,"",Índice!$G$52*'Datos Generales'!N315)</f>
        <v>38.272114393138644</v>
      </c>
      <c r="O27" s="36">
        <f>IF('Datos Generales'!O315=0,"",Índice!$G$52*'Datos Generales'!O315)</f>
        <v>512.19995938052932</v>
      </c>
      <c r="P27" s="36" t="str">
        <f>IF('Datos Generales'!P315=0,"",Índice!$G$52*'Datos Generales'!P315)</f>
        <v/>
      </c>
      <c r="Q27" s="36">
        <f>IF('Datos Generales'!Q315=0,"",Índice!$G$52*'Datos Generales'!Q315)</f>
        <v>98882.896515264452</v>
      </c>
      <c r="R27" s="36" t="str">
        <f>IF('Datos Generales'!R315=0,"",Índice!$G$52*'Datos Generales'!R315)</f>
        <v/>
      </c>
      <c r="S27" s="36">
        <f>IF('Datos Generales'!S315=0,"",Índice!$G$52*'Datos Generales'!S315)</f>
        <v>239407.11221758157</v>
      </c>
      <c r="T27" s="36" t="str">
        <f>IF('Datos Generales'!T315=0,"",Índice!$G$52*'Datos Generales'!T315)</f>
        <v/>
      </c>
      <c r="U27" s="36">
        <f>IF('Datos Generales'!U315=0,"",Índice!$G$52*'Datos Generales'!U315)</f>
        <v>101659.75103734441</v>
      </c>
      <c r="V27" s="36" t="str">
        <f>IF('Datos Generales'!V315=0,"",Índice!$G$52*'Datos Generales'!V315)</f>
        <v/>
      </c>
      <c r="W27" s="36" t="str">
        <f>IF('Datos Generales'!W315=0,"",Índice!$G$52*'Datos Generales'!W315)</f>
        <v/>
      </c>
      <c r="X27" s="36" t="str">
        <f>IF('Datos Generales'!X315=0,"",Índice!$G$52*'Datos Generales'!X315)</f>
        <v/>
      </c>
      <c r="Y27" s="36">
        <f>IF('Datos Generales'!Y315=0,"",Índice!$G$52*'Datos Generales'!Y315)</f>
        <v>3843.4728354737936</v>
      </c>
      <c r="Z27" s="36">
        <f>IF('Datos Generales'!Z315=0,"",Índice!$G$52*'Datos Generales'!Z315)</f>
        <v>28774.642563966314</v>
      </c>
      <c r="AA27" s="36">
        <f>IF('Datos Generales'!AA315=0,"",Índice!$G$52*'Datos Generales'!AA315)</f>
        <v>18474.170745340074</v>
      </c>
      <c r="AB27" s="36" t="str">
        <f>IF('Datos Generales'!AB315=0,"",Índice!$G$52*'Datos Generales'!AB315)</f>
        <v/>
      </c>
      <c r="AC27" s="36" t="str">
        <f>IF('Datos Generales'!AC315=0,"",Índice!$G$52*'Datos Generales'!AC315)</f>
        <v/>
      </c>
      <c r="AD27" s="36" t="str">
        <f>IF('Datos Generales'!AD315=0,"",Índice!$G$52*'Datos Generales'!AD315)</f>
        <v/>
      </c>
      <c r="AE27" s="36" t="str">
        <f>IF('Datos Generales'!AE315=0,"",Índice!$G$52*'Datos Generales'!AE315)</f>
        <v/>
      </c>
      <c r="AF27" s="36" t="str">
        <f>IF('Datos Generales'!AF315=0,"",Índice!$G$52*'Datos Generales'!AF315)</f>
        <v/>
      </c>
      <c r="AG27" s="36">
        <f>IF('Datos Generales'!AG315=0,"",Índice!$G$52*'Datos Generales'!AG315)</f>
        <v>107759.3395015508</v>
      </c>
      <c r="AH27" s="36" t="str">
        <f>IF('Datos Generales'!AH315=0,"",Índice!$G$52*'Datos Generales'!AH315)</f>
        <v/>
      </c>
      <c r="AI27" s="36">
        <f>IF('Datos Generales'!AI315=0,"",Índice!$G$52*'Datos Generales'!AI315)</f>
        <v>11861.259673064291</v>
      </c>
      <c r="AJ27" s="36" t="str">
        <f>IF('Datos Generales'!AJ315=0,"",Índice!$G$52*'Datos Generales'!AJ315)</f>
        <v/>
      </c>
      <c r="AK27" s="36" t="str">
        <f>IF('Datos Generales'!AK315=0,"",Índice!$G$52*'Datos Generales'!AK315)</f>
        <v/>
      </c>
      <c r="AL27" s="36" t="str">
        <f>IF('Datos Generales'!AL315=0,"",Índice!$G$52*'Datos Generales'!AL315)</f>
        <v/>
      </c>
      <c r="AM27" s="36" t="str">
        <f>IF('Datos Generales'!AM315=0,"",Índice!$G$52*'Datos Generales'!AM315)</f>
        <v/>
      </c>
      <c r="AN27" s="36" t="str">
        <f>IF('Datos Generales'!AN315=0,"",Índice!$G$52*'Datos Generales'!AN315)</f>
        <v/>
      </c>
      <c r="AO27" s="36" t="str">
        <f>IF('Datos Generales'!AO315=0,"",Índice!$G$52*'Datos Generales'!AO315)</f>
        <v/>
      </c>
      <c r="AP27" s="36" t="str">
        <f>IF('Datos Generales'!AP315=0,"",Índice!$G$52*'Datos Generales'!AP315)</f>
        <v/>
      </c>
      <c r="AQ27" s="36">
        <f>Índice!$G$52*'Datos Generales'!AQ315</f>
        <v>959438.02247814834</v>
      </c>
      <c r="AR27" s="76"/>
      <c r="AS27" s="36">
        <f>Índice!$F$52*'Datos Generales'!AS315</f>
        <v>1237381.9562996156</v>
      </c>
      <c r="AT27" s="60">
        <f t="shared" si="0"/>
        <v>-0.22462258513341926</v>
      </c>
    </row>
    <row r="28" spans="2:46" x14ac:dyDescent="0.2">
      <c r="B28" s="62" t="str">
        <f>'Datos Generales'!B316</f>
        <v>17. Transporte Terrestre</v>
      </c>
      <c r="C28" s="36" t="str">
        <f>IF('Datos Generales'!C316=0,"",Índice!$G$52*'Datos Generales'!C316)</f>
        <v/>
      </c>
      <c r="D28" s="36" t="str">
        <f>IF('Datos Generales'!D316=0,"",Índice!$G$52*'Datos Generales'!D316)</f>
        <v/>
      </c>
      <c r="E28" s="36">
        <f>IF('Datos Generales'!E316=0,"",Índice!$G$52*'Datos Generales'!E316)</f>
        <v>27102.882587616779</v>
      </c>
      <c r="F28" s="36" t="str">
        <f>IF('Datos Generales'!F316=0,"",Índice!$G$52*'Datos Generales'!F316)</f>
        <v/>
      </c>
      <c r="G28" s="36" t="str">
        <f>IF('Datos Generales'!G316=0,"",Índice!$G$52*'Datos Generales'!G316)</f>
        <v/>
      </c>
      <c r="H28" s="36">
        <f>IF('Datos Generales'!H316=0,"",Índice!$G$52*'Datos Generales'!H316)</f>
        <v>12951.181451666404</v>
      </c>
      <c r="I28" s="36">
        <f>IF('Datos Generales'!I316=0,"",Índice!$G$52*'Datos Generales'!I316)</f>
        <v>27640.937486498449</v>
      </c>
      <c r="J28" s="36" t="str">
        <f>IF('Datos Generales'!J316=0,"",Índice!$G$52*'Datos Generales'!J316)</f>
        <v/>
      </c>
      <c r="K28" s="36">
        <f>IF('Datos Generales'!K316=0,"",Índice!$G$52*'Datos Generales'!K316)</f>
        <v>151.79571059749745</v>
      </c>
      <c r="L28" s="36">
        <f>IF('Datos Generales'!L316=0,"",Índice!$G$52*'Datos Generales'!L316)</f>
        <v>782.82633271156749</v>
      </c>
      <c r="M28" s="36" t="str">
        <f>IF('Datos Generales'!M316=0,"",Índice!$G$52*'Datos Generales'!M316)</f>
        <v/>
      </c>
      <c r="N28" s="36">
        <f>IF('Datos Generales'!N316=0,"",Índice!$G$52*'Datos Generales'!N316)</f>
        <v>24451.968836633187</v>
      </c>
      <c r="O28" s="36">
        <f>IF('Datos Generales'!O316=0,"",Índice!$G$52*'Datos Generales'!O316)</f>
        <v>4085.2845591239534</v>
      </c>
      <c r="P28" s="36" t="str">
        <f>IF('Datos Generales'!P316=0,"",Índice!$G$52*'Datos Generales'!P316)</f>
        <v/>
      </c>
      <c r="Q28" s="36">
        <f>IF('Datos Generales'!Q316=0,"",Índice!$G$52*'Datos Generales'!Q316)</f>
        <v>40737.825130116689</v>
      </c>
      <c r="R28" s="36" t="str">
        <f>IF('Datos Generales'!R316=0,"",Índice!$G$52*'Datos Generales'!R316)</f>
        <v/>
      </c>
      <c r="S28" s="36">
        <f>IF('Datos Generales'!S316=0,"",Índice!$G$52*'Datos Generales'!S316)</f>
        <v>574.79612869908499</v>
      </c>
      <c r="T28" s="36" t="str">
        <f>IF('Datos Generales'!T316=0,"",Índice!$G$52*'Datos Generales'!T316)</f>
        <v/>
      </c>
      <c r="U28" s="36">
        <f>IF('Datos Generales'!U316=0,"",Índice!$G$52*'Datos Generales'!U316)</f>
        <v>2628.5628361780005</v>
      </c>
      <c r="V28" s="36" t="str">
        <f>IF('Datos Generales'!V316=0,"",Índice!$G$52*'Datos Generales'!V316)</f>
        <v/>
      </c>
      <c r="W28" s="36">
        <f>IF('Datos Generales'!W316=0,"",Índice!$G$52*'Datos Generales'!W316)</f>
        <v>932.64890318924085</v>
      </c>
      <c r="X28" s="36" t="str">
        <f>IF('Datos Generales'!X316=0,"",Índice!$G$52*'Datos Generales'!X316)</f>
        <v/>
      </c>
      <c r="Y28" s="36">
        <f>IF('Datos Generales'!Y316=0,"",Índice!$G$52*'Datos Generales'!Y316)</f>
        <v>1616.3079350510313</v>
      </c>
      <c r="Z28" s="36">
        <f>IF('Datos Generales'!Z316=0,"",Índice!$G$52*'Datos Generales'!Z316)</f>
        <v>1425.831874173535</v>
      </c>
      <c r="AA28" s="36">
        <f>IF('Datos Generales'!AA316=0,"",Índice!$G$52*'Datos Generales'!AA316)</f>
        <v>11381.446427374667</v>
      </c>
      <c r="AB28" s="36" t="str">
        <f>IF('Datos Generales'!AB316=0,"",Índice!$G$52*'Datos Generales'!AB316)</f>
        <v/>
      </c>
      <c r="AC28" s="36" t="str">
        <f>IF('Datos Generales'!AC316=0,"",Índice!$G$52*'Datos Generales'!AC316)</f>
        <v/>
      </c>
      <c r="AD28" s="36">
        <f>IF('Datos Generales'!AD316=0,"",Índice!$G$52*'Datos Generales'!AD316)</f>
        <v>5469.7825497528984</v>
      </c>
      <c r="AE28" s="36">
        <f>IF('Datos Generales'!AE316=0,"",Índice!$G$52*'Datos Generales'!AE316)</f>
        <v>40.177215198485989</v>
      </c>
      <c r="AF28" s="36" t="str">
        <f>IF('Datos Generales'!AF316=0,"",Índice!$G$52*'Datos Generales'!AF316)</f>
        <v/>
      </c>
      <c r="AG28" s="36">
        <f>IF('Datos Generales'!AG316=0,"",Índice!$G$52*'Datos Generales'!AG316)</f>
        <v>2104.0477608771903</v>
      </c>
      <c r="AH28" s="36">
        <f>IF('Datos Generales'!AH316=0,"",Índice!$G$52*'Datos Generales'!AH316)</f>
        <v>9.3554057405450024</v>
      </c>
      <c r="AI28" s="36" t="str">
        <f>IF('Datos Generales'!AI316=0,"",Índice!$G$52*'Datos Generales'!AI316)</f>
        <v/>
      </c>
      <c r="AJ28" s="36" t="str">
        <f>IF('Datos Generales'!AJ316=0,"",Índice!$G$52*'Datos Generales'!AJ316)</f>
        <v/>
      </c>
      <c r="AK28" s="36" t="str">
        <f>IF('Datos Generales'!AK316=0,"",Índice!$G$52*'Datos Generales'!AK316)</f>
        <v/>
      </c>
      <c r="AL28" s="36" t="str">
        <f>IF('Datos Generales'!AL316=0,"",Índice!$G$52*'Datos Generales'!AL316)</f>
        <v/>
      </c>
      <c r="AM28" s="36" t="str">
        <f>IF('Datos Generales'!AM316=0,"",Índice!$G$52*'Datos Generales'!AM316)</f>
        <v/>
      </c>
      <c r="AN28" s="36" t="str">
        <f>IF('Datos Generales'!AN316=0,"",Índice!$G$52*'Datos Generales'!AN316)</f>
        <v/>
      </c>
      <c r="AO28" s="36" t="str">
        <f>IF('Datos Generales'!AO316=0,"",Índice!$G$52*'Datos Generales'!AO316)</f>
        <v/>
      </c>
      <c r="AP28" s="36" t="str">
        <f>IF('Datos Generales'!AP316=0,"",Índice!$G$52*'Datos Generales'!AP316)</f>
        <v/>
      </c>
      <c r="AQ28" s="36">
        <f>Índice!$G$52*'Datos Generales'!AQ316</f>
        <v>164087.65913119921</v>
      </c>
      <c r="AR28" s="76"/>
      <c r="AS28" s="36">
        <f>Índice!$F$52*'Datos Generales'!AS316</f>
        <v>179848.35016816179</v>
      </c>
      <c r="AT28" s="60">
        <f t="shared" si="0"/>
        <v>-8.7633225560457051E-2</v>
      </c>
    </row>
    <row r="29" spans="2:46" x14ac:dyDescent="0.2">
      <c r="B29" s="62" t="str">
        <f>'Datos Generales'!B317</f>
        <v>18. Transporte Marítimo</v>
      </c>
      <c r="C29" s="36" t="str">
        <f>IF('Datos Generales'!C317=0,"",Índice!$G$52*'Datos Generales'!C317)</f>
        <v/>
      </c>
      <c r="D29" s="36" t="str">
        <f>IF('Datos Generales'!D317=0,"",Índice!$G$52*'Datos Generales'!D317)</f>
        <v/>
      </c>
      <c r="E29" s="36">
        <f>IF('Datos Generales'!E317=0,"",Índice!$G$52*'Datos Generales'!E317)</f>
        <v>4286.9871068901039</v>
      </c>
      <c r="F29" s="36" t="str">
        <f>IF('Datos Generales'!F317=0,"",Índice!$G$52*'Datos Generales'!F317)</f>
        <v/>
      </c>
      <c r="G29" s="36" t="str">
        <f>IF('Datos Generales'!G317=0,"",Índice!$G$52*'Datos Generales'!G317)</f>
        <v/>
      </c>
      <c r="H29" s="36">
        <f>IF('Datos Generales'!H317=0,"",Índice!$G$52*'Datos Generales'!H317)</f>
        <v>7029.9920700178982</v>
      </c>
      <c r="I29" s="36">
        <f>IF('Datos Generales'!I317=0,"",Índice!$G$52*'Datos Generales'!I317)</f>
        <v>11798.901641346403</v>
      </c>
      <c r="J29" s="36" t="str">
        <f>IF('Datos Generales'!J317=0,"",Índice!$G$52*'Datos Generales'!J317)</f>
        <v/>
      </c>
      <c r="K29" s="36" t="str">
        <f>IF('Datos Generales'!K317=0,"",Índice!$G$52*'Datos Generales'!K317)</f>
        <v/>
      </c>
      <c r="L29" s="36">
        <f>IF('Datos Generales'!L317=0,"",Índice!$G$52*'Datos Generales'!L317)</f>
        <v>390.34154715277583</v>
      </c>
      <c r="M29" s="36" t="str">
        <f>IF('Datos Generales'!M317=0,"",Índice!$G$52*'Datos Generales'!M317)</f>
        <v/>
      </c>
      <c r="N29" s="36">
        <f>IF('Datos Generales'!N317=0,"",Índice!$G$52*'Datos Generales'!N317)</f>
        <v>87.328460130832809</v>
      </c>
      <c r="O29" s="36">
        <f>IF('Datos Generales'!O317=0,"",Índice!$G$52*'Datos Generales'!O317)</f>
        <v>229.25847012921008</v>
      </c>
      <c r="P29" s="36" t="str">
        <f>IF('Datos Generales'!P317=0,"",Índice!$G$52*'Datos Generales'!P317)</f>
        <v/>
      </c>
      <c r="Q29" s="36">
        <f>IF('Datos Generales'!Q317=0,"",Índice!$G$52*'Datos Generales'!Q317)</f>
        <v>1511.2552334990205</v>
      </c>
      <c r="R29" s="36" t="str">
        <f>IF('Datos Generales'!R317=0,"",Índice!$G$52*'Datos Generales'!R317)</f>
        <v/>
      </c>
      <c r="S29" s="36">
        <f>IF('Datos Generales'!S317=0,"",Índice!$G$52*'Datos Generales'!S317)</f>
        <v>858.28193246621765</v>
      </c>
      <c r="T29" s="36" t="str">
        <f>IF('Datos Generales'!T317=0,"",Índice!$G$52*'Datos Generales'!T317)</f>
        <v/>
      </c>
      <c r="U29" s="36">
        <f>IF('Datos Generales'!U317=0,"",Índice!$G$52*'Datos Generales'!U317)</f>
        <v>674.7799013225823</v>
      </c>
      <c r="V29" s="36" t="str">
        <f>IF('Datos Generales'!V317=0,"",Índice!$G$52*'Datos Generales'!V317)</f>
        <v/>
      </c>
      <c r="W29" s="36">
        <f>IF('Datos Generales'!W317=0,"",Índice!$G$52*'Datos Generales'!W317)</f>
        <v>4988.098222915165</v>
      </c>
      <c r="X29" s="36" t="str">
        <f>IF('Datos Generales'!X317=0,"",Índice!$G$52*'Datos Generales'!X317)</f>
        <v/>
      </c>
      <c r="Y29" s="36">
        <f>IF('Datos Generales'!Y317=0,"",Índice!$G$52*'Datos Generales'!Y317)</f>
        <v>454.74075830496383</v>
      </c>
      <c r="Z29" s="36">
        <f>IF('Datos Generales'!Z317=0,"",Índice!$G$52*'Datos Generales'!Z317)</f>
        <v>-162.68200091376801</v>
      </c>
      <c r="AA29" s="36">
        <f>IF('Datos Generales'!AA317=0,"",Índice!$G$52*'Datos Generales'!AA317)</f>
        <v>519.31006774334355</v>
      </c>
      <c r="AB29" s="36" t="str">
        <f>IF('Datos Generales'!AB317=0,"",Índice!$G$52*'Datos Generales'!AB317)</f>
        <v/>
      </c>
      <c r="AC29" s="36" t="str">
        <f>IF('Datos Generales'!AC317=0,"",Índice!$G$52*'Datos Generales'!AC317)</f>
        <v/>
      </c>
      <c r="AD29" s="36">
        <f>IF('Datos Generales'!AD317=0,"",Índice!$G$52*'Datos Generales'!AD317)</f>
        <v>28281.153416066874</v>
      </c>
      <c r="AE29" s="36">
        <f>IF('Datos Generales'!AE317=0,"",Índice!$G$52*'Datos Generales'!AE317)</f>
        <v>495.63238630545504</v>
      </c>
      <c r="AF29" s="36" t="str">
        <f>IF('Datos Generales'!AF317=0,"",Índice!$G$52*'Datos Generales'!AF317)</f>
        <v/>
      </c>
      <c r="AG29" s="36">
        <f>IF('Datos Generales'!AG317=0,"",Índice!$G$52*'Datos Generales'!AG317)</f>
        <v>1754.5638220676672</v>
      </c>
      <c r="AH29" s="36">
        <f>IF('Datos Generales'!AH317=0,"",Índice!$G$52*'Datos Generales'!AH317)</f>
        <v>60.044695025679744</v>
      </c>
      <c r="AI29" s="36" t="str">
        <f>IF('Datos Generales'!AI317=0,"",Índice!$G$52*'Datos Generales'!AI317)</f>
        <v/>
      </c>
      <c r="AJ29" s="36" t="str">
        <f>IF('Datos Generales'!AJ317=0,"",Índice!$G$52*'Datos Generales'!AJ317)</f>
        <v/>
      </c>
      <c r="AK29" s="36" t="str">
        <f>IF('Datos Generales'!AK317=0,"",Índice!$G$52*'Datos Generales'!AK317)</f>
        <v/>
      </c>
      <c r="AL29" s="36" t="str">
        <f>IF('Datos Generales'!AL317=0,"",Índice!$G$52*'Datos Generales'!AL317)</f>
        <v/>
      </c>
      <c r="AM29" s="36" t="str">
        <f>IF('Datos Generales'!AM317=0,"",Índice!$G$52*'Datos Generales'!AM317)</f>
        <v/>
      </c>
      <c r="AN29" s="36" t="str">
        <f>IF('Datos Generales'!AN317=0,"",Índice!$G$52*'Datos Generales'!AN317)</f>
        <v/>
      </c>
      <c r="AO29" s="36" t="str">
        <f>IF('Datos Generales'!AO317=0,"",Índice!$G$52*'Datos Generales'!AO317)</f>
        <v/>
      </c>
      <c r="AP29" s="36" t="str">
        <f>IF('Datos Generales'!AP317=0,"",Índice!$G$52*'Datos Generales'!AP317)</f>
        <v/>
      </c>
      <c r="AQ29" s="36">
        <f>Índice!$G$52*'Datos Generales'!AQ317</f>
        <v>63257.987730470428</v>
      </c>
      <c r="AR29" s="76"/>
      <c r="AS29" s="36">
        <f>Índice!$F$52*'Datos Generales'!AS317</f>
        <v>61610.961253202215</v>
      </c>
      <c r="AT29" s="60">
        <f t="shared" si="0"/>
        <v>2.6732685933910982E-2</v>
      </c>
    </row>
    <row r="30" spans="2:46" x14ac:dyDescent="0.2">
      <c r="B30" s="62" t="str">
        <f>'Datos Generales'!B318</f>
        <v>19. Transporte Aéreo</v>
      </c>
      <c r="C30" s="36" t="str">
        <f>IF('Datos Generales'!C318=0,"",Índice!$G$52*'Datos Generales'!C318)</f>
        <v/>
      </c>
      <c r="D30" s="36" t="str">
        <f>IF('Datos Generales'!D318=0,"",Índice!$G$52*'Datos Generales'!D318)</f>
        <v/>
      </c>
      <c r="E30" s="36">
        <f>IF('Datos Generales'!E318=0,"",Índice!$G$52*'Datos Generales'!E318)</f>
        <v>1094.4123733575736</v>
      </c>
      <c r="F30" s="36" t="str">
        <f>IF('Datos Generales'!F318=0,"",Índice!$G$52*'Datos Generales'!F318)</f>
        <v/>
      </c>
      <c r="G30" s="36" t="str">
        <f>IF('Datos Generales'!G318=0,"",Índice!$G$52*'Datos Generales'!G318)</f>
        <v/>
      </c>
      <c r="H30" s="36">
        <f>IF('Datos Generales'!H318=0,"",Índice!$G$52*'Datos Generales'!H318)</f>
        <v>395.78469231091111</v>
      </c>
      <c r="I30" s="36">
        <f>IF('Datos Generales'!I318=0,"",Índice!$G$52*'Datos Generales'!I318)</f>
        <v>2466.3911301228077</v>
      </c>
      <c r="J30" s="36" t="str">
        <f>IF('Datos Generales'!J318=0,"",Índice!$G$52*'Datos Generales'!J318)</f>
        <v/>
      </c>
      <c r="K30" s="36" t="str">
        <f>IF('Datos Generales'!K318=0,"",Índice!$G$52*'Datos Generales'!K318)</f>
        <v/>
      </c>
      <c r="L30" s="36">
        <f>IF('Datos Generales'!L318=0,"",Índice!$G$52*'Datos Generales'!L318)</f>
        <v>13.914039810483294</v>
      </c>
      <c r="M30" s="36" t="str">
        <f>IF('Datos Generales'!M318=0,"",Índice!$G$52*'Datos Generales'!M318)</f>
        <v/>
      </c>
      <c r="N30" s="36">
        <f>IF('Datos Generales'!N318=0,"",Índice!$G$52*'Datos Generales'!N318)</f>
        <v>3.2318674376428191</v>
      </c>
      <c r="O30" s="36">
        <f>IF('Datos Generales'!O318=0,"",Índice!$G$52*'Datos Generales'!O318)</f>
        <v>6.0554989884254926</v>
      </c>
      <c r="P30" s="36" t="str">
        <f>IF('Datos Generales'!P318=0,"",Índice!$G$52*'Datos Generales'!P318)</f>
        <v/>
      </c>
      <c r="Q30" s="36">
        <f>IF('Datos Generales'!Q318=0,"",Índice!$G$52*'Datos Generales'!Q318)</f>
        <v>130.09116927943305</v>
      </c>
      <c r="R30" s="36" t="str">
        <f>IF('Datos Generales'!R318=0,"",Índice!$G$52*'Datos Generales'!R318)</f>
        <v/>
      </c>
      <c r="S30" s="36">
        <f>IF('Datos Generales'!S318=0,"",Índice!$G$52*'Datos Generales'!S318)</f>
        <v>135.94255032442848</v>
      </c>
      <c r="T30" s="36" t="str">
        <f>IF('Datos Generales'!T318=0,"",Índice!$G$52*'Datos Generales'!T318)</f>
        <v/>
      </c>
      <c r="U30" s="36">
        <f>IF('Datos Generales'!U318=0,"",Índice!$G$52*'Datos Generales'!U318)</f>
        <v>12.859430436094586</v>
      </c>
      <c r="V30" s="36" t="str">
        <f>IF('Datos Generales'!V318=0,"",Índice!$G$52*'Datos Generales'!V318)</f>
        <v/>
      </c>
      <c r="W30" s="36">
        <f>IF('Datos Generales'!W318=0,"",Índice!$G$52*'Datos Generales'!W318)</f>
        <v>1374.1560148284882</v>
      </c>
      <c r="X30" s="36" t="str">
        <f>IF('Datos Generales'!X318=0,"",Índice!$G$52*'Datos Generales'!X318)</f>
        <v/>
      </c>
      <c r="Y30" s="36">
        <f>IF('Datos Generales'!Y318=0,"",Índice!$G$52*'Datos Generales'!Y318)</f>
        <v>183.57007045811213</v>
      </c>
      <c r="Z30" s="36">
        <f>IF('Datos Generales'!Z318=0,"",Índice!$G$52*'Datos Generales'!Z318)</f>
        <v>-1.9731401198240368</v>
      </c>
      <c r="AA30" s="36">
        <f>IF('Datos Generales'!AA318=0,"",Índice!$G$52*'Datos Generales'!AA318)</f>
        <v>44.361633038802481</v>
      </c>
      <c r="AB30" s="36" t="str">
        <f>IF('Datos Generales'!AB318=0,"",Índice!$G$52*'Datos Generales'!AB318)</f>
        <v/>
      </c>
      <c r="AC30" s="36" t="str">
        <f>IF('Datos Generales'!AC318=0,"",Índice!$G$52*'Datos Generales'!AC318)</f>
        <v/>
      </c>
      <c r="AD30" s="36">
        <f>IF('Datos Generales'!AD318=0,"",Índice!$G$52*'Datos Generales'!AD318)</f>
        <v>148.05354830127945</v>
      </c>
      <c r="AE30" s="36">
        <f>IF('Datos Generales'!AE318=0,"",Índice!$G$52*'Datos Generales'!AE318)</f>
        <v>3.4019657238345463E-2</v>
      </c>
      <c r="AF30" s="36" t="str">
        <f>IF('Datos Generales'!AF318=0,"",Índice!$G$52*'Datos Generales'!AF318)</f>
        <v/>
      </c>
      <c r="AG30" s="36">
        <f>IF('Datos Generales'!AG318=0,"",Índice!$G$52*'Datos Generales'!AG318)</f>
        <v>135.09205889346984</v>
      </c>
      <c r="AH30" s="36" t="str">
        <f>IF('Datos Generales'!AH318=0,"",Índice!$G$52*'Datos Generales'!AH318)</f>
        <v/>
      </c>
      <c r="AI30" s="36" t="str">
        <f>IF('Datos Generales'!AI318=0,"",Índice!$G$52*'Datos Generales'!AI318)</f>
        <v/>
      </c>
      <c r="AJ30" s="36" t="str">
        <f>IF('Datos Generales'!AJ318=0,"",Índice!$G$52*'Datos Generales'!AJ318)</f>
        <v/>
      </c>
      <c r="AK30" s="36" t="str">
        <f>IF('Datos Generales'!AK318=0,"",Índice!$G$52*'Datos Generales'!AK318)</f>
        <v/>
      </c>
      <c r="AL30" s="36" t="str">
        <f>IF('Datos Generales'!AL318=0,"",Índice!$G$52*'Datos Generales'!AL318)</f>
        <v/>
      </c>
      <c r="AM30" s="36" t="str">
        <f>IF('Datos Generales'!AM318=0,"",Índice!$G$52*'Datos Generales'!AM318)</f>
        <v/>
      </c>
      <c r="AN30" s="36" t="str">
        <f>IF('Datos Generales'!AN318=0,"",Índice!$G$52*'Datos Generales'!AN318)</f>
        <v/>
      </c>
      <c r="AO30" s="36" t="str">
        <f>IF('Datos Generales'!AO318=0,"",Índice!$G$52*'Datos Generales'!AO318)</f>
        <v/>
      </c>
      <c r="AP30" s="36" t="str">
        <f>IF('Datos Generales'!AP318=0,"",Índice!$G$52*'Datos Generales'!AP318)</f>
        <v/>
      </c>
      <c r="AQ30" s="36">
        <f>Índice!$G$52*'Datos Generales'!AQ318</f>
        <v>6141.9769571253664</v>
      </c>
      <c r="AR30" s="76"/>
      <c r="AS30" s="36">
        <f>Índice!$F$52*'Datos Generales'!AS318</f>
        <v>5969.7959189382555</v>
      </c>
      <c r="AT30" s="60">
        <f t="shared" si="0"/>
        <v>2.8842030870920299E-2</v>
      </c>
    </row>
    <row r="31" spans="2:46" x14ac:dyDescent="0.2">
      <c r="B31" s="62" t="str">
        <f>'Datos Generales'!B319</f>
        <v>20. Equipo Contratista</v>
      </c>
      <c r="C31" s="36" t="str">
        <f>IF('Datos Generales'!C319=0,"",Índice!$G$52*'Datos Generales'!C319)</f>
        <v/>
      </c>
      <c r="D31" s="36" t="str">
        <f>IF('Datos Generales'!D319=0,"",Índice!$G$52*'Datos Generales'!D319)</f>
        <v/>
      </c>
      <c r="E31" s="36">
        <f>IF('Datos Generales'!E319=0,"",Índice!$G$52*'Datos Generales'!E319)</f>
        <v>-20316.573322397147</v>
      </c>
      <c r="F31" s="36" t="str">
        <f>IF('Datos Generales'!F319=0,"",Índice!$G$52*'Datos Generales'!F319)</f>
        <v/>
      </c>
      <c r="G31" s="36" t="str">
        <f>IF('Datos Generales'!G319=0,"",Índice!$G$52*'Datos Generales'!G319)</f>
        <v/>
      </c>
      <c r="H31" s="36">
        <f>IF('Datos Generales'!H319=0,"",Índice!$G$52*'Datos Generales'!H319)</f>
        <v>13880.190251531141</v>
      </c>
      <c r="I31" s="36">
        <f>IF('Datos Generales'!I319=0,"",Índice!$G$52*'Datos Generales'!I319)</f>
        <v>5873.6979401437738</v>
      </c>
      <c r="J31" s="36" t="str">
        <f>IF('Datos Generales'!J319=0,"",Índice!$G$52*'Datos Generales'!J319)</f>
        <v/>
      </c>
      <c r="K31" s="36">
        <f>IF('Datos Generales'!K319=0,"",Índice!$G$52*'Datos Generales'!K319)</f>
        <v>691.21139576870314</v>
      </c>
      <c r="L31" s="36">
        <f>IF('Datos Generales'!L319=0,"",Índice!$G$52*'Datos Generales'!L319)</f>
        <v>599.12018362450192</v>
      </c>
      <c r="M31" s="36" t="str">
        <f>IF('Datos Generales'!M319=0,"",Índice!$G$52*'Datos Generales'!M319)</f>
        <v/>
      </c>
      <c r="N31" s="36">
        <f>IF('Datos Generales'!N319=0,"",Índice!$G$52*'Datos Generales'!N319)</f>
        <v>2.2793170349691461</v>
      </c>
      <c r="O31" s="36">
        <f>IF('Datos Generales'!O319=0,"",Índice!$G$52*'Datos Generales'!O319)</f>
        <v>3170.4959759848439</v>
      </c>
      <c r="P31" s="36" t="str">
        <f>IF('Datos Generales'!P319=0,"",Índice!$G$52*'Datos Generales'!P319)</f>
        <v/>
      </c>
      <c r="Q31" s="36">
        <f>IF('Datos Generales'!Q319=0,"",Índice!$G$52*'Datos Generales'!Q319)</f>
        <v>6053.2196713905232</v>
      </c>
      <c r="R31" s="36" t="str">
        <f>IF('Datos Generales'!R319=0,"",Índice!$G$52*'Datos Generales'!R319)</f>
        <v/>
      </c>
      <c r="S31" s="36">
        <f>IF('Datos Generales'!S319=0,"",Índice!$G$52*'Datos Generales'!S319)</f>
        <v>3506.4741108707435</v>
      </c>
      <c r="T31" s="36" t="str">
        <f>IF('Datos Generales'!T319=0,"",Índice!$G$52*'Datos Generales'!T319)</f>
        <v/>
      </c>
      <c r="U31" s="36">
        <f>IF('Datos Generales'!U319=0,"",Índice!$G$52*'Datos Generales'!U319)</f>
        <v>5125.3335202146509</v>
      </c>
      <c r="V31" s="36" t="str">
        <f>IF('Datos Generales'!V319=0,"",Índice!$G$52*'Datos Generales'!V319)</f>
        <v/>
      </c>
      <c r="W31" s="36" t="str">
        <f>IF('Datos Generales'!W319=0,"",Índice!$G$52*'Datos Generales'!W319)</f>
        <v/>
      </c>
      <c r="X31" s="36" t="str">
        <f>IF('Datos Generales'!X319=0,"",Índice!$G$52*'Datos Generales'!X319)</f>
        <v/>
      </c>
      <c r="Y31" s="36">
        <f>IF('Datos Generales'!Y319=0,"",Índice!$G$52*'Datos Generales'!Y319)</f>
        <v>2215.0879221031496</v>
      </c>
      <c r="Z31" s="36">
        <f>IF('Datos Generales'!Z319=0,"",Índice!$G$52*'Datos Generales'!Z319)</f>
        <v>5608.4466726563951</v>
      </c>
      <c r="AA31" s="36">
        <f>IF('Datos Generales'!AA319=0,"",Índice!$G$52*'Datos Generales'!AA319)</f>
        <v>7588.4247435853395</v>
      </c>
      <c r="AB31" s="36" t="str">
        <f>IF('Datos Generales'!AB319=0,"",Índice!$G$52*'Datos Generales'!AB319)</f>
        <v/>
      </c>
      <c r="AC31" s="36" t="str">
        <f>IF('Datos Generales'!AC319=0,"",Índice!$G$52*'Datos Generales'!AC319)</f>
        <v/>
      </c>
      <c r="AD31" s="36">
        <f>IF('Datos Generales'!AD319=0,"",Índice!$G$52*'Datos Generales'!AD319)</f>
        <v>-430.00846749268663</v>
      </c>
      <c r="AE31" s="36" t="str">
        <f>IF('Datos Generales'!AE319=0,"",Índice!$G$52*'Datos Generales'!AE319)</f>
        <v/>
      </c>
      <c r="AF31" s="36" t="str">
        <f>IF('Datos Generales'!AF319=0,"",Índice!$G$52*'Datos Generales'!AF319)</f>
        <v/>
      </c>
      <c r="AG31" s="36">
        <f>IF('Datos Generales'!AG319=0,"",Índice!$G$52*'Datos Generales'!AG319)</f>
        <v>12619.795970507679</v>
      </c>
      <c r="AH31" s="36">
        <f>IF('Datos Generales'!AH319=0,"",Índice!$G$52*'Datos Generales'!AH319)</f>
        <v>4052.7277471468565</v>
      </c>
      <c r="AI31" s="36" t="str">
        <f>IF('Datos Generales'!AI319=0,"",Índice!$G$52*'Datos Generales'!AI319)</f>
        <v/>
      </c>
      <c r="AJ31" s="36" t="str">
        <f>IF('Datos Generales'!AJ319=0,"",Índice!$G$52*'Datos Generales'!AJ319)</f>
        <v/>
      </c>
      <c r="AK31" s="36" t="str">
        <f>IF('Datos Generales'!AK319=0,"",Índice!$G$52*'Datos Generales'!AK319)</f>
        <v/>
      </c>
      <c r="AL31" s="36" t="str">
        <f>IF('Datos Generales'!AL319=0,"",Índice!$G$52*'Datos Generales'!AL319)</f>
        <v/>
      </c>
      <c r="AM31" s="36" t="str">
        <f>IF('Datos Generales'!AM319=0,"",Índice!$G$52*'Datos Generales'!AM319)</f>
        <v/>
      </c>
      <c r="AN31" s="36" t="str">
        <f>IF('Datos Generales'!AN319=0,"",Índice!$G$52*'Datos Generales'!AN319)</f>
        <v/>
      </c>
      <c r="AO31" s="36" t="str">
        <f>IF('Datos Generales'!AO319=0,"",Índice!$G$52*'Datos Generales'!AO319)</f>
        <v/>
      </c>
      <c r="AP31" s="36" t="str">
        <f>IF('Datos Generales'!AP319=0,"",Índice!$G$52*'Datos Generales'!AP319)</f>
        <v/>
      </c>
      <c r="AQ31" s="36">
        <f>Índice!$G$52*'Datos Generales'!AQ319</f>
        <v>50239.923632673432</v>
      </c>
      <c r="AR31" s="76"/>
      <c r="AS31" s="36">
        <f>Índice!$F$52*'Datos Generales'!AS319</f>
        <v>77135.451889783217</v>
      </c>
      <c r="AT31" s="60">
        <f t="shared" si="0"/>
        <v>-0.34867920778554695</v>
      </c>
    </row>
    <row r="32" spans="2:46" x14ac:dyDescent="0.2">
      <c r="B32" s="62" t="str">
        <f>'Datos Generales'!B320</f>
        <v>21. Todo Riesgo, Construcción y Montaje</v>
      </c>
      <c r="C32" s="36" t="str">
        <f>IF('Datos Generales'!C320=0,"",Índice!$G$52*'Datos Generales'!C320)</f>
        <v/>
      </c>
      <c r="D32" s="36" t="str">
        <f>IF('Datos Generales'!D320=0,"",Índice!$G$52*'Datos Generales'!D320)</f>
        <v/>
      </c>
      <c r="E32" s="36">
        <f>IF('Datos Generales'!E320=0,"",Índice!$G$52*'Datos Generales'!E320)</f>
        <v>1095.0587468451022</v>
      </c>
      <c r="F32" s="36" t="str">
        <f>IF('Datos Generales'!F320=0,"",Índice!$G$52*'Datos Generales'!F320)</f>
        <v/>
      </c>
      <c r="G32" s="36" t="str">
        <f>IF('Datos Generales'!G320=0,"",Índice!$G$52*'Datos Generales'!G320)</f>
        <v/>
      </c>
      <c r="H32" s="36">
        <f>IF('Datos Generales'!H320=0,"",Índice!$G$52*'Datos Generales'!H320)</f>
        <v>22286.957849984879</v>
      </c>
      <c r="I32" s="36">
        <f>IF('Datos Generales'!I320=0,"",Índice!$G$52*'Datos Generales'!I320)</f>
        <v>10690.337090577679</v>
      </c>
      <c r="J32" s="36" t="str">
        <f>IF('Datos Generales'!J320=0,"",Índice!$G$52*'Datos Generales'!J320)</f>
        <v/>
      </c>
      <c r="K32" s="36">
        <f>IF('Datos Generales'!K320=0,"",Índice!$G$52*'Datos Generales'!K320)</f>
        <v>4702.435161084778</v>
      </c>
      <c r="L32" s="36">
        <f>IF('Datos Generales'!L320=0,"",Índice!$G$52*'Datos Generales'!L320)</f>
        <v>1537.3142909435931</v>
      </c>
      <c r="M32" s="36" t="str">
        <f>IF('Datos Generales'!M320=0,"",Índice!$G$52*'Datos Generales'!M320)</f>
        <v/>
      </c>
      <c r="N32" s="36">
        <f>IF('Datos Generales'!N320=0,"",Índice!$G$52*'Datos Generales'!N320)</f>
        <v>491.48198812237689</v>
      </c>
      <c r="O32" s="36">
        <f>IF('Datos Generales'!O320=0,"",Índice!$G$52*'Datos Generales'!O320)</f>
        <v>453.58408995886003</v>
      </c>
      <c r="P32" s="36" t="str">
        <f>IF('Datos Generales'!P320=0,"",Índice!$G$52*'Datos Generales'!P320)</f>
        <v/>
      </c>
      <c r="Q32" s="36">
        <f>IF('Datos Generales'!Q320=0,"",Índice!$G$52*'Datos Generales'!Q320)</f>
        <v>1983.2439580238254</v>
      </c>
      <c r="R32" s="36" t="str">
        <f>IF('Datos Generales'!R320=0,"",Índice!$G$52*'Datos Generales'!R320)</f>
        <v/>
      </c>
      <c r="S32" s="36">
        <f>IF('Datos Generales'!S320=0,"",Índice!$G$52*'Datos Generales'!S320)</f>
        <v>1255.0531948370408</v>
      </c>
      <c r="T32" s="36" t="str">
        <f>IF('Datos Generales'!T320=0,"",Índice!$G$52*'Datos Generales'!T320)</f>
        <v/>
      </c>
      <c r="U32" s="36">
        <f>IF('Datos Generales'!U320=0,"",Índice!$G$52*'Datos Generales'!U320)</f>
        <v>3150.7645747866036</v>
      </c>
      <c r="V32" s="36" t="str">
        <f>IF('Datos Generales'!V320=0,"",Índice!$G$52*'Datos Generales'!V320)</f>
        <v/>
      </c>
      <c r="W32" s="36">
        <f>IF('Datos Generales'!W320=0,"",Índice!$G$52*'Datos Generales'!W320)</f>
        <v>922.34094704602217</v>
      </c>
      <c r="X32" s="36" t="str">
        <f>IF('Datos Generales'!X320=0,"",Índice!$G$52*'Datos Generales'!X320)</f>
        <v/>
      </c>
      <c r="Y32" s="36">
        <f>IF('Datos Generales'!Y320=0,"",Índice!$G$52*'Datos Generales'!Y320)</f>
        <v>687.6393317586768</v>
      </c>
      <c r="Z32" s="36">
        <f>IF('Datos Generales'!Z320=0,"",Índice!$G$52*'Datos Generales'!Z320)</f>
        <v>316.31477300213612</v>
      </c>
      <c r="AA32" s="36">
        <f>IF('Datos Generales'!AA320=0,"",Índice!$G$52*'Datos Generales'!AA320)</f>
        <v>1546.7037163413765</v>
      </c>
      <c r="AB32" s="36" t="str">
        <f>IF('Datos Generales'!AB320=0,"",Índice!$G$52*'Datos Generales'!AB320)</f>
        <v/>
      </c>
      <c r="AC32" s="36" t="str">
        <f>IF('Datos Generales'!AC320=0,"",Índice!$G$52*'Datos Generales'!AC320)</f>
        <v/>
      </c>
      <c r="AD32" s="36">
        <f>IF('Datos Generales'!AD320=0,"",Índice!$G$52*'Datos Generales'!AD320)</f>
        <v>10604.301377421903</v>
      </c>
      <c r="AE32" s="36">
        <f>IF('Datos Generales'!AE320=0,"",Índice!$G$52*'Datos Generales'!AE320)</f>
        <v>6.3276562463322561</v>
      </c>
      <c r="AF32" s="36" t="str">
        <f>IF('Datos Generales'!AF320=0,"",Índice!$G$52*'Datos Generales'!AF320)</f>
        <v/>
      </c>
      <c r="AG32" s="36">
        <f>IF('Datos Generales'!AG320=0,"",Índice!$G$52*'Datos Generales'!AG320)</f>
        <v>2617.3703689465847</v>
      </c>
      <c r="AH32" s="36">
        <f>IF('Datos Generales'!AH320=0,"",Índice!$G$52*'Datos Generales'!AH320)</f>
        <v>2195.9348550779614</v>
      </c>
      <c r="AI32" s="36" t="str">
        <f>IF('Datos Generales'!AI320=0,"",Índice!$G$52*'Datos Generales'!AI320)</f>
        <v/>
      </c>
      <c r="AJ32" s="36" t="str">
        <f>IF('Datos Generales'!AJ320=0,"",Índice!$G$52*'Datos Generales'!AJ320)</f>
        <v/>
      </c>
      <c r="AK32" s="36" t="str">
        <f>IF('Datos Generales'!AK320=0,"",Índice!$G$52*'Datos Generales'!AK320)</f>
        <v/>
      </c>
      <c r="AL32" s="36" t="str">
        <f>IF('Datos Generales'!AL320=0,"",Índice!$G$52*'Datos Generales'!AL320)</f>
        <v/>
      </c>
      <c r="AM32" s="36" t="str">
        <f>IF('Datos Generales'!AM320=0,"",Índice!$G$52*'Datos Generales'!AM320)</f>
        <v/>
      </c>
      <c r="AN32" s="36" t="str">
        <f>IF('Datos Generales'!AN320=0,"",Índice!$G$52*'Datos Generales'!AN320)</f>
        <v/>
      </c>
      <c r="AO32" s="36" t="str">
        <f>IF('Datos Generales'!AO320=0,"",Índice!$G$52*'Datos Generales'!AO320)</f>
        <v/>
      </c>
      <c r="AP32" s="36" t="str">
        <f>IF('Datos Generales'!AP320=0,"",Índice!$G$52*'Datos Generales'!AP320)</f>
        <v/>
      </c>
      <c r="AQ32" s="36">
        <f>Índice!$G$52*'Datos Generales'!AQ320</f>
        <v>66543.163971005735</v>
      </c>
      <c r="AR32" s="76"/>
      <c r="AS32" s="36">
        <f>Índice!$F$52*'Datos Generales'!AS320</f>
        <v>59262.396030976182</v>
      </c>
      <c r="AT32" s="60">
        <f t="shared" si="0"/>
        <v>0.12285645582443094</v>
      </c>
    </row>
    <row r="33" spans="2:46" x14ac:dyDescent="0.2">
      <c r="B33" s="62" t="str">
        <f>'Datos Generales'!B321</f>
        <v>22. Avería de Maquinaria</v>
      </c>
      <c r="C33" s="36" t="str">
        <f>IF('Datos Generales'!C321=0,"",Índice!$G$52*'Datos Generales'!C321)</f>
        <v/>
      </c>
      <c r="D33" s="36" t="str">
        <f>IF('Datos Generales'!D321=0,"",Índice!$G$52*'Datos Generales'!D321)</f>
        <v/>
      </c>
      <c r="E33" s="36">
        <f>IF('Datos Generales'!E321=0,"",Índice!$G$52*'Datos Generales'!E321)</f>
        <v>-29.392983853930481</v>
      </c>
      <c r="F33" s="36" t="str">
        <f>IF('Datos Generales'!F321=0,"",Índice!$G$52*'Datos Generales'!F321)</f>
        <v/>
      </c>
      <c r="G33" s="36" t="str">
        <f>IF('Datos Generales'!G321=0,"",Índice!$G$52*'Datos Generales'!G321)</f>
        <v/>
      </c>
      <c r="H33" s="36">
        <f>IF('Datos Generales'!H321=0,"",Índice!$G$52*'Datos Generales'!H321)</f>
        <v>102.2971093157048</v>
      </c>
      <c r="I33" s="36">
        <f>IF('Datos Generales'!I321=0,"",Índice!$G$52*'Datos Generales'!I321)</f>
        <v>130.73754276696161</v>
      </c>
      <c r="J33" s="36" t="str">
        <f>IF('Datos Generales'!J321=0,"",Índice!$G$52*'Datos Generales'!J321)</f>
        <v/>
      </c>
      <c r="K33" s="36">
        <f>IF('Datos Generales'!K321=0,"",Índice!$G$52*'Datos Generales'!K321)</f>
        <v>65.828036756198472</v>
      </c>
      <c r="L33" s="36" t="str">
        <f>IF('Datos Generales'!L321=0,"",Índice!$G$52*'Datos Generales'!L321)</f>
        <v/>
      </c>
      <c r="M33" s="36" t="str">
        <f>IF('Datos Generales'!M321=0,"",Índice!$G$52*'Datos Generales'!M321)</f>
        <v/>
      </c>
      <c r="N33" s="36" t="str">
        <f>IF('Datos Generales'!N321=0,"",Índice!$G$52*'Datos Generales'!N321)</f>
        <v/>
      </c>
      <c r="O33" s="36" t="str">
        <f>IF('Datos Generales'!O321=0,"",Índice!$G$52*'Datos Generales'!O321)</f>
        <v/>
      </c>
      <c r="P33" s="36" t="str">
        <f>IF('Datos Generales'!P321=0,"",Índice!$G$52*'Datos Generales'!P321)</f>
        <v/>
      </c>
      <c r="Q33" s="36">
        <f>IF('Datos Generales'!Q321=0,"",Índice!$G$52*'Datos Generales'!Q321)</f>
        <v>23.711701095126788</v>
      </c>
      <c r="R33" s="36" t="str">
        <f>IF('Datos Generales'!R321=0,"",Índice!$G$52*'Datos Generales'!R321)</f>
        <v/>
      </c>
      <c r="S33" s="36">
        <f>IF('Datos Generales'!S321=0,"",Índice!$G$52*'Datos Generales'!S321)</f>
        <v>5.0349092712751284</v>
      </c>
      <c r="T33" s="36" t="str">
        <f>IF('Datos Generales'!T321=0,"",Índice!$G$52*'Datos Generales'!T321)</f>
        <v/>
      </c>
      <c r="U33" s="36">
        <f>IF('Datos Generales'!U321=0,"",Índice!$G$52*'Datos Generales'!U321)</f>
        <v>250.55477556041433</v>
      </c>
      <c r="V33" s="36" t="str">
        <f>IF('Datos Generales'!V321=0,"",Índice!$G$52*'Datos Generales'!V321)</f>
        <v/>
      </c>
      <c r="W33" s="36">
        <f>IF('Datos Generales'!W321=0,"",Índice!$G$52*'Datos Generales'!W321)</f>
        <v>2.1092187487774186</v>
      </c>
      <c r="X33" s="36" t="str">
        <f>IF('Datos Generales'!X321=0,"",Índice!$G$52*'Datos Generales'!X321)</f>
        <v/>
      </c>
      <c r="Y33" s="36">
        <f>IF('Datos Generales'!Y321=0,"",Índice!$G$52*'Datos Generales'!Y321)</f>
        <v>2.0071597770623821</v>
      </c>
      <c r="Z33" s="36">
        <f>IF('Datos Generales'!Z321=0,"",Índice!$G$52*'Datos Generales'!Z321)</f>
        <v>1145.6119575012835</v>
      </c>
      <c r="AA33" s="36">
        <f>IF('Datos Generales'!AA321=0,"",Índice!$G$52*'Datos Generales'!AA321)</f>
        <v>179.07947570265051</v>
      </c>
      <c r="AB33" s="36" t="str">
        <f>IF('Datos Generales'!AB321=0,"",Índice!$G$52*'Datos Generales'!AB321)</f>
        <v/>
      </c>
      <c r="AC33" s="36" t="str">
        <f>IF('Datos Generales'!AC321=0,"",Índice!$G$52*'Datos Generales'!AC321)</f>
        <v/>
      </c>
      <c r="AD33" s="36" t="str">
        <f>IF('Datos Generales'!AD321=0,"",Índice!$G$52*'Datos Generales'!AD321)</f>
        <v/>
      </c>
      <c r="AE33" s="36" t="str">
        <f>IF('Datos Generales'!AE321=0,"",Índice!$G$52*'Datos Generales'!AE321)</f>
        <v/>
      </c>
      <c r="AF33" s="36" t="str">
        <f>IF('Datos Generales'!AF321=0,"",Índice!$G$52*'Datos Generales'!AF321)</f>
        <v/>
      </c>
      <c r="AG33" s="36">
        <f>IF('Datos Generales'!AG321=0,"",Índice!$G$52*'Datos Generales'!AG321)</f>
        <v>622.32158986105355</v>
      </c>
      <c r="AH33" s="36" t="str">
        <f>IF('Datos Generales'!AH321=0,"",Índice!$G$52*'Datos Generales'!AH321)</f>
        <v/>
      </c>
      <c r="AI33" s="36" t="str">
        <f>IF('Datos Generales'!AI321=0,"",Índice!$G$52*'Datos Generales'!AI321)</f>
        <v/>
      </c>
      <c r="AJ33" s="36" t="str">
        <f>IF('Datos Generales'!AJ321=0,"",Índice!$G$52*'Datos Generales'!AJ321)</f>
        <v/>
      </c>
      <c r="AK33" s="36" t="str">
        <f>IF('Datos Generales'!AK321=0,"",Índice!$G$52*'Datos Generales'!AK321)</f>
        <v/>
      </c>
      <c r="AL33" s="36" t="str">
        <f>IF('Datos Generales'!AL321=0,"",Índice!$G$52*'Datos Generales'!AL321)</f>
        <v/>
      </c>
      <c r="AM33" s="36" t="str">
        <f>IF('Datos Generales'!AM321=0,"",Índice!$G$52*'Datos Generales'!AM321)</f>
        <v/>
      </c>
      <c r="AN33" s="36" t="str">
        <f>IF('Datos Generales'!AN321=0,"",Índice!$G$52*'Datos Generales'!AN321)</f>
        <v/>
      </c>
      <c r="AO33" s="36" t="str">
        <f>IF('Datos Generales'!AO321=0,"",Índice!$G$52*'Datos Generales'!AO321)</f>
        <v/>
      </c>
      <c r="AP33" s="36" t="str">
        <f>IF('Datos Generales'!AP321=0,"",Índice!$G$52*'Datos Generales'!AP321)</f>
        <v/>
      </c>
      <c r="AQ33" s="36">
        <f>Índice!$G$52*'Datos Generales'!AQ321</f>
        <v>2499.9004925025779</v>
      </c>
      <c r="AR33" s="76"/>
      <c r="AS33" s="36">
        <f>Índice!$F$52*'Datos Generales'!AS321</f>
        <v>1641.194707501995</v>
      </c>
      <c r="AT33" s="60">
        <f t="shared" si="0"/>
        <v>0.52321993306180525</v>
      </c>
    </row>
    <row r="34" spans="2:46" x14ac:dyDescent="0.2">
      <c r="B34" s="62" t="str">
        <f>'Datos Generales'!B322</f>
        <v>23. Equipo Electrónico</v>
      </c>
      <c r="C34" s="36" t="str">
        <f>IF('Datos Generales'!C322=0,"",Índice!$G$52*'Datos Generales'!C322)</f>
        <v/>
      </c>
      <c r="D34" s="36" t="str">
        <f>IF('Datos Generales'!D322=0,"",Índice!$G$52*'Datos Generales'!D322)</f>
        <v/>
      </c>
      <c r="E34" s="36">
        <f>IF('Datos Generales'!E322=0,"",Índice!$G$52*'Datos Generales'!E322)</f>
        <v>2468.4323095571085</v>
      </c>
      <c r="F34" s="36" t="str">
        <f>IF('Datos Generales'!F322=0,"",Índice!$G$52*'Datos Generales'!F322)</f>
        <v/>
      </c>
      <c r="G34" s="36" t="str">
        <f>IF('Datos Generales'!G322=0,"",Índice!$G$52*'Datos Generales'!G322)</f>
        <v/>
      </c>
      <c r="H34" s="36">
        <f>IF('Datos Generales'!H322=0,"",Índice!$G$52*'Datos Generales'!H322)</f>
        <v>484.84815496089954</v>
      </c>
      <c r="I34" s="36">
        <f>IF('Datos Generales'!I322=0,"",Índice!$G$52*'Datos Generales'!I322)</f>
        <v>51887.2234754686</v>
      </c>
      <c r="J34" s="36" t="str">
        <f>IF('Datos Generales'!J322=0,"",Índice!$G$52*'Datos Generales'!J322)</f>
        <v/>
      </c>
      <c r="K34" s="36">
        <f>IF('Datos Generales'!K322=0,"",Índice!$G$52*'Datos Generales'!K322)</f>
        <v>224.22356085793496</v>
      </c>
      <c r="L34" s="36">
        <f>IF('Datos Generales'!L322=0,"",Índice!$G$52*'Datos Generales'!L322)</f>
        <v>6.7018724759540564</v>
      </c>
      <c r="M34" s="36" t="str">
        <f>IF('Datos Generales'!M322=0,"",Índice!$G$52*'Datos Generales'!M322)</f>
        <v/>
      </c>
      <c r="N34" s="36" t="str">
        <f>IF('Datos Generales'!N322=0,"",Índice!$G$52*'Datos Generales'!N322)</f>
        <v/>
      </c>
      <c r="O34" s="36">
        <f>IF('Datos Generales'!O322=0,"",Índice!$G$52*'Datos Generales'!O322)</f>
        <v>49.532620939030991</v>
      </c>
      <c r="P34" s="36" t="str">
        <f>IF('Datos Generales'!P322=0,"",Índice!$G$52*'Datos Generales'!P322)</f>
        <v/>
      </c>
      <c r="Q34" s="36">
        <f>IF('Datos Generales'!Q322=0,"",Índice!$G$52*'Datos Generales'!Q322)</f>
        <v>1425.2195203432448</v>
      </c>
      <c r="R34" s="36" t="str">
        <f>IF('Datos Generales'!R322=0,"",Índice!$G$52*'Datos Generales'!R322)</f>
        <v/>
      </c>
      <c r="S34" s="36">
        <f>IF('Datos Generales'!S322=0,"",Índice!$G$52*'Datos Generales'!S322)</f>
        <v>168.70348024495516</v>
      </c>
      <c r="T34" s="36" t="str">
        <f>IF('Datos Generales'!T322=0,"",Índice!$G$52*'Datos Generales'!T322)</f>
        <v/>
      </c>
      <c r="U34" s="36">
        <f>IF('Datos Generales'!U322=0,"",Índice!$G$52*'Datos Generales'!U322)</f>
        <v>782.38407716746894</v>
      </c>
      <c r="V34" s="36" t="str">
        <f>IF('Datos Generales'!V322=0,"",Índice!$G$52*'Datos Generales'!V322)</f>
        <v/>
      </c>
      <c r="W34" s="36">
        <f>IF('Datos Generales'!W322=0,"",Índice!$G$52*'Datos Generales'!W322)</f>
        <v>5.9194203594721104</v>
      </c>
      <c r="X34" s="36" t="str">
        <f>IF('Datos Generales'!X322=0,"",Índice!$G$52*'Datos Generales'!X322)</f>
        <v/>
      </c>
      <c r="Y34" s="36">
        <f>IF('Datos Generales'!Y322=0,"",Índice!$G$52*'Datos Generales'!Y322)</f>
        <v>217.04541318064406</v>
      </c>
      <c r="Z34" s="36">
        <f>IF('Datos Generales'!Z322=0,"",Índice!$G$52*'Datos Generales'!Z322)</f>
        <v>1346.0897976068534</v>
      </c>
      <c r="AA34" s="36">
        <f>IF('Datos Generales'!AA322=0,"",Índice!$G$52*'Datos Generales'!AA322)</f>
        <v>648.65280456353298</v>
      </c>
      <c r="AB34" s="36" t="str">
        <f>IF('Datos Generales'!AB322=0,"",Índice!$G$52*'Datos Generales'!AB322)</f>
        <v/>
      </c>
      <c r="AC34" s="36" t="str">
        <f>IF('Datos Generales'!AC322=0,"",Índice!$G$52*'Datos Generales'!AC322)</f>
        <v/>
      </c>
      <c r="AD34" s="36">
        <f>IF('Datos Generales'!AD322=0,"",Índice!$G$52*'Datos Generales'!AD322)</f>
        <v>2.1772580632541096</v>
      </c>
      <c r="AE34" s="36" t="str">
        <f>IF('Datos Generales'!AE322=0,"",Índice!$G$52*'Datos Generales'!AE322)</f>
        <v/>
      </c>
      <c r="AF34" s="36" t="str">
        <f>IF('Datos Generales'!AF322=0,"",Índice!$G$52*'Datos Generales'!AF322)</f>
        <v/>
      </c>
      <c r="AG34" s="36">
        <f>IF('Datos Generales'!AG322=0,"",Índice!$G$52*'Datos Generales'!AG322)</f>
        <v>1065.8018416201251</v>
      </c>
      <c r="AH34" s="36">
        <f>IF('Datos Generales'!AH322=0,"",Índice!$G$52*'Datos Generales'!AH322)</f>
        <v>22.316895148354625</v>
      </c>
      <c r="AI34" s="36" t="str">
        <f>IF('Datos Generales'!AI322=0,"",Índice!$G$52*'Datos Generales'!AI322)</f>
        <v/>
      </c>
      <c r="AJ34" s="36">
        <f>IF('Datos Generales'!AJ322=0,"",Índice!$G$52*'Datos Generales'!AJ322)</f>
        <v>727.91860592887792</v>
      </c>
      <c r="AK34" s="36" t="str">
        <f>IF('Datos Generales'!AK322=0,"",Índice!$G$52*'Datos Generales'!AK322)</f>
        <v/>
      </c>
      <c r="AL34" s="36" t="str">
        <f>IF('Datos Generales'!AL322=0,"",Índice!$G$52*'Datos Generales'!AL322)</f>
        <v/>
      </c>
      <c r="AM34" s="36" t="str">
        <f>IF('Datos Generales'!AM322=0,"",Índice!$G$52*'Datos Generales'!AM322)</f>
        <v/>
      </c>
      <c r="AN34" s="36" t="str">
        <f>IF('Datos Generales'!AN322=0,"",Índice!$G$52*'Datos Generales'!AN322)</f>
        <v/>
      </c>
      <c r="AO34" s="36" t="str">
        <f>IF('Datos Generales'!AO322=0,"",Índice!$G$52*'Datos Generales'!AO322)</f>
        <v/>
      </c>
      <c r="AP34" s="36" t="str">
        <f>IF('Datos Generales'!AP322=0,"",Índice!$G$52*'Datos Generales'!AP322)</f>
        <v/>
      </c>
      <c r="AQ34" s="36">
        <f>Índice!$G$52*'Datos Generales'!AQ322</f>
        <v>61533.19110848631</v>
      </c>
      <c r="AR34" s="76"/>
      <c r="AS34" s="36">
        <f>Índice!$F$52*'Datos Generales'!AS322</f>
        <v>48454.408188699279</v>
      </c>
      <c r="AT34" s="60">
        <f t="shared" si="0"/>
        <v>0.2699193614924249</v>
      </c>
    </row>
    <row r="35" spans="2:46" x14ac:dyDescent="0.2">
      <c r="B35" s="62" t="str">
        <f>'Datos Generales'!B323</f>
        <v>24. Garantía</v>
      </c>
      <c r="C35" s="36" t="str">
        <f>IF('Datos Generales'!C323=0,"",Índice!$G$52*'Datos Generales'!C323)</f>
        <v/>
      </c>
      <c r="D35" s="36">
        <f>IF('Datos Generales'!D323=0,"",Índice!$G$52*'Datos Generales'!D323)</f>
        <v>37224.342969854843</v>
      </c>
      <c r="E35" s="36">
        <f>IF('Datos Generales'!E323=0,"",Índice!$G$52*'Datos Generales'!E323)</f>
        <v>1039.8448431472675</v>
      </c>
      <c r="F35" s="36" t="str">
        <f>IF('Datos Generales'!F323=0,"",Índice!$G$52*'Datos Generales'!F323)</f>
        <v/>
      </c>
      <c r="G35" s="36">
        <f>IF('Datos Generales'!G323=0,"",Índice!$G$52*'Datos Generales'!G323)</f>
        <v>4110.6632234237586</v>
      </c>
      <c r="H35" s="36">
        <f>IF('Datos Generales'!H323=0,"",Índice!$G$52*'Datos Generales'!H323)</f>
        <v>736.21940229503412</v>
      </c>
      <c r="I35" s="36">
        <f>IF('Datos Generales'!I323=0,"",Índice!$G$52*'Datos Generales'!I323)</f>
        <v>1092.983547753563</v>
      </c>
      <c r="J35" s="36" t="str">
        <f>IF('Datos Generales'!J323=0,"",Índice!$G$52*'Datos Generales'!J323)</f>
        <v/>
      </c>
      <c r="K35" s="36">
        <f>IF('Datos Generales'!K323=0,"",Índice!$G$52*'Datos Generales'!K323)</f>
        <v>14675.093562562321</v>
      </c>
      <c r="L35" s="36">
        <f>IF('Datos Generales'!L323=0,"",Índice!$G$52*'Datos Generales'!L323)</f>
        <v>6937.1184057572154</v>
      </c>
      <c r="M35" s="36">
        <f>IF('Datos Generales'!M323=0,"",Índice!$G$52*'Datos Generales'!M323)</f>
        <v>22067.565080454791</v>
      </c>
      <c r="N35" s="36" t="str">
        <f>IF('Datos Generales'!N323=0,"",Índice!$G$52*'Datos Generales'!N323)</f>
        <v/>
      </c>
      <c r="O35" s="36" t="str">
        <f>IF('Datos Generales'!O323=0,"",Índice!$G$52*'Datos Generales'!O323)</f>
        <v/>
      </c>
      <c r="P35" s="36">
        <f>IF('Datos Generales'!P323=0,"",Índice!$G$52*'Datos Generales'!P323)</f>
        <v>2269.8255505996476</v>
      </c>
      <c r="Q35" s="36">
        <f>IF('Datos Generales'!Q323=0,"",Índice!$G$52*'Datos Generales'!Q323)</f>
        <v>8089.8064519640748</v>
      </c>
      <c r="R35" s="36" t="str">
        <f>IF('Datos Generales'!R323=0,"",Índice!$G$52*'Datos Generales'!R323)</f>
        <v/>
      </c>
      <c r="S35" s="36">
        <f>IF('Datos Generales'!S323=0,"",Índice!$G$52*'Datos Generales'!S323)</f>
        <v>6112.9581895010579</v>
      </c>
      <c r="T35" s="36" t="str">
        <f>IF('Datos Generales'!T323=0,"",Índice!$G$52*'Datos Generales'!T323)</f>
        <v/>
      </c>
      <c r="U35" s="36">
        <f>IF('Datos Generales'!U323=0,"",Índice!$G$52*'Datos Generales'!U323)</f>
        <v>215.20835168977339</v>
      </c>
      <c r="V35" s="36" t="str">
        <f>IF('Datos Generales'!V323=0,"",Índice!$G$52*'Datos Generales'!V323)</f>
        <v/>
      </c>
      <c r="W35" s="36" t="str">
        <f>IF('Datos Generales'!W323=0,"",Índice!$G$52*'Datos Generales'!W323)</f>
        <v/>
      </c>
      <c r="X35" s="36">
        <f>IF('Datos Generales'!X323=0,"",Índice!$G$52*'Datos Generales'!X323)</f>
        <v>5993.6512515661807</v>
      </c>
      <c r="Y35" s="36">
        <f>IF('Datos Generales'!Y323=0,"",Índice!$G$52*'Datos Generales'!Y323)</f>
        <v>4464.9099142466503</v>
      </c>
      <c r="Z35" s="36" t="str">
        <f>IF('Datos Generales'!Z323=0,"",Índice!$G$52*'Datos Generales'!Z323)</f>
        <v/>
      </c>
      <c r="AA35" s="36">
        <f>IF('Datos Generales'!AA323=0,"",Índice!$G$52*'Datos Generales'!AA323)</f>
        <v>5472.9123582188267</v>
      </c>
      <c r="AB35" s="36" t="str">
        <f>IF('Datos Generales'!AB323=0,"",Índice!$G$52*'Datos Generales'!AB323)</f>
        <v/>
      </c>
      <c r="AC35" s="36" t="str">
        <f>IF('Datos Generales'!AC323=0,"",Índice!$G$52*'Datos Generales'!AC323)</f>
        <v/>
      </c>
      <c r="AD35" s="36">
        <f>IF('Datos Generales'!AD323=0,"",Índice!$G$52*'Datos Generales'!AD323)</f>
        <v>623.34217957820397</v>
      </c>
      <c r="AE35" s="36" t="str">
        <f>IF('Datos Generales'!AE323=0,"",Índice!$G$52*'Datos Generales'!AE323)</f>
        <v/>
      </c>
      <c r="AF35" s="36">
        <f>IF('Datos Generales'!AF323=0,"",Índice!$G$52*'Datos Generales'!AF323)</f>
        <v>9285.9035808070621</v>
      </c>
      <c r="AG35" s="36">
        <f>IF('Datos Generales'!AG323=0,"",Índice!$G$52*'Datos Generales'!AG323)</f>
        <v>2247.1004195644327</v>
      </c>
      <c r="AH35" s="36">
        <f>IF('Datos Generales'!AH323=0,"",Índice!$G$52*'Datos Generales'!AH323)</f>
        <v>-24.664251497800461</v>
      </c>
      <c r="AI35" s="36" t="str">
        <f>IF('Datos Generales'!AI323=0,"",Índice!$G$52*'Datos Generales'!AI323)</f>
        <v/>
      </c>
      <c r="AJ35" s="36" t="str">
        <f>IF('Datos Generales'!AJ323=0,"",Índice!$G$52*'Datos Generales'!AJ323)</f>
        <v/>
      </c>
      <c r="AK35" s="36" t="str">
        <f>IF('Datos Generales'!AK323=0,"",Índice!$G$52*'Datos Generales'!AK323)</f>
        <v/>
      </c>
      <c r="AL35" s="36" t="str">
        <f>IF('Datos Generales'!AL323=0,"",Índice!$G$52*'Datos Generales'!AL323)</f>
        <v/>
      </c>
      <c r="AM35" s="36" t="str">
        <f>IF('Datos Generales'!AM323=0,"",Índice!$G$52*'Datos Generales'!AM323)</f>
        <v/>
      </c>
      <c r="AN35" s="36" t="str">
        <f>IF('Datos Generales'!AN323=0,"",Índice!$G$52*'Datos Generales'!AN323)</f>
        <v/>
      </c>
      <c r="AO35" s="36" t="str">
        <f>IF('Datos Generales'!AO323=0,"",Índice!$G$52*'Datos Generales'!AO323)</f>
        <v/>
      </c>
      <c r="AP35" s="36" t="str">
        <f>IF('Datos Generales'!AP323=0,"",Índice!$G$52*'Datos Generales'!AP323)</f>
        <v/>
      </c>
      <c r="AQ35" s="36">
        <f>Índice!$G$52*'Datos Generales'!AQ323</f>
        <v>132634.78503148691</v>
      </c>
      <c r="AR35" s="76"/>
      <c r="AS35" s="36">
        <f>Índice!$F$52*'Datos Generales'!AS323</f>
        <v>123662.48610890619</v>
      </c>
      <c r="AT35" s="60">
        <f t="shared" si="0"/>
        <v>7.2554735109231716E-2</v>
      </c>
    </row>
    <row r="36" spans="2:46" x14ac:dyDescent="0.2">
      <c r="B36" s="62" t="str">
        <f>'Datos Generales'!B324</f>
        <v>25. Fidelidad</v>
      </c>
      <c r="C36" s="36" t="str">
        <f>IF('Datos Generales'!C324=0,"",Índice!$G$52*'Datos Generales'!C324)</f>
        <v/>
      </c>
      <c r="D36" s="36" t="str">
        <f>IF('Datos Generales'!D324=0,"",Índice!$G$52*'Datos Generales'!D324)</f>
        <v/>
      </c>
      <c r="E36" s="36">
        <f>IF('Datos Generales'!E324=0,"",Índice!$G$52*'Datos Generales'!E324)</f>
        <v>3494.0909556359857</v>
      </c>
      <c r="F36" s="36" t="str">
        <f>IF('Datos Generales'!F324=0,"",Índice!$G$52*'Datos Generales'!F324)</f>
        <v/>
      </c>
      <c r="G36" s="36" t="str">
        <f>IF('Datos Generales'!G324=0,"",Índice!$G$52*'Datos Generales'!G324)</f>
        <v/>
      </c>
      <c r="H36" s="36">
        <f>IF('Datos Generales'!H324=0,"",Índice!$G$52*'Datos Generales'!H324)</f>
        <v>-1.7350025191556186</v>
      </c>
      <c r="I36" s="36" t="str">
        <f>IF('Datos Generales'!I324=0,"",Índice!$G$52*'Datos Generales'!I324)</f>
        <v/>
      </c>
      <c r="J36" s="36" t="str">
        <f>IF('Datos Generales'!J324=0,"",Índice!$G$52*'Datos Generales'!J324)</f>
        <v/>
      </c>
      <c r="K36" s="36">
        <f>IF('Datos Generales'!K324=0,"",Índice!$G$52*'Datos Generales'!K324)</f>
        <v>10.580113401125439</v>
      </c>
      <c r="L36" s="36" t="str">
        <f>IF('Datos Generales'!L324=0,"",Índice!$G$52*'Datos Generales'!L324)</f>
        <v/>
      </c>
      <c r="M36" s="36" t="str">
        <f>IF('Datos Generales'!M324=0,"",Índice!$G$52*'Datos Generales'!M324)</f>
        <v/>
      </c>
      <c r="N36" s="36" t="str">
        <f>IF('Datos Generales'!N324=0,"",Índice!$G$52*'Datos Generales'!N324)</f>
        <v/>
      </c>
      <c r="O36" s="36" t="str">
        <f>IF('Datos Generales'!O324=0,"",Índice!$G$52*'Datos Generales'!O324)</f>
        <v/>
      </c>
      <c r="P36" s="36" t="str">
        <f>IF('Datos Generales'!P324=0,"",Índice!$G$52*'Datos Generales'!P324)</f>
        <v/>
      </c>
      <c r="Q36" s="36">
        <f>IF('Datos Generales'!Q324=0,"",Índice!$G$52*'Datos Generales'!Q324)</f>
        <v>33159.504224731136</v>
      </c>
      <c r="R36" s="36" t="str">
        <f>IF('Datos Generales'!R324=0,"",Índice!$G$52*'Datos Generales'!R324)</f>
        <v/>
      </c>
      <c r="S36" s="36">
        <f>IF('Datos Generales'!S324=0,"",Índice!$G$52*'Datos Generales'!S324)</f>
        <v>-0.7144128020052547</v>
      </c>
      <c r="T36" s="36" t="str">
        <f>IF('Datos Generales'!T324=0,"",Índice!$G$52*'Datos Generales'!T324)</f>
        <v/>
      </c>
      <c r="U36" s="36" t="str">
        <f>IF('Datos Generales'!U324=0,"",Índice!$G$52*'Datos Generales'!U324)</f>
        <v/>
      </c>
      <c r="V36" s="36" t="str">
        <f>IF('Datos Generales'!V324=0,"",Índice!$G$52*'Datos Generales'!V324)</f>
        <v/>
      </c>
      <c r="W36" s="36" t="str">
        <f>IF('Datos Generales'!W324=0,"",Índice!$G$52*'Datos Generales'!W324)</f>
        <v/>
      </c>
      <c r="X36" s="36" t="str">
        <f>IF('Datos Generales'!X324=0,"",Índice!$G$52*'Datos Generales'!X324)</f>
        <v/>
      </c>
      <c r="Y36" s="36" t="str">
        <f>IF('Datos Generales'!Y324=0,"",Índice!$G$52*'Datos Generales'!Y324)</f>
        <v/>
      </c>
      <c r="Z36" s="36" t="str">
        <f>IF('Datos Generales'!Z324=0,"",Índice!$G$52*'Datos Generales'!Z324)</f>
        <v/>
      </c>
      <c r="AA36" s="36" t="str">
        <f>IF('Datos Generales'!AA324=0,"",Índice!$G$52*'Datos Generales'!AA324)</f>
        <v/>
      </c>
      <c r="AB36" s="36" t="str">
        <f>IF('Datos Generales'!AB324=0,"",Índice!$G$52*'Datos Generales'!AB324)</f>
        <v/>
      </c>
      <c r="AC36" s="36" t="str">
        <f>IF('Datos Generales'!AC324=0,"",Índice!$G$52*'Datos Generales'!AC324)</f>
        <v/>
      </c>
      <c r="AD36" s="36">
        <f>IF('Datos Generales'!AD324=0,"",Índice!$G$52*'Datos Generales'!AD324)</f>
        <v>34665.724548958882</v>
      </c>
      <c r="AE36" s="36" t="str">
        <f>IF('Datos Generales'!AE324=0,"",Índice!$G$52*'Datos Generales'!AE324)</f>
        <v/>
      </c>
      <c r="AF36" s="36" t="str">
        <f>IF('Datos Generales'!AF324=0,"",Índice!$G$52*'Datos Generales'!AF324)</f>
        <v/>
      </c>
      <c r="AG36" s="36">
        <f>IF('Datos Generales'!AG324=0,"",Índice!$G$52*'Datos Generales'!AG324)</f>
        <v>-2.2793170349691461</v>
      </c>
      <c r="AH36" s="36" t="str">
        <f>IF('Datos Generales'!AH324=0,"",Índice!$G$52*'Datos Generales'!AH324)</f>
        <v/>
      </c>
      <c r="AI36" s="36" t="str">
        <f>IF('Datos Generales'!AI324=0,"",Índice!$G$52*'Datos Generales'!AI324)</f>
        <v/>
      </c>
      <c r="AJ36" s="36" t="str">
        <f>IF('Datos Generales'!AJ324=0,"",Índice!$G$52*'Datos Generales'!AJ324)</f>
        <v/>
      </c>
      <c r="AK36" s="36" t="str">
        <f>IF('Datos Generales'!AK324=0,"",Índice!$G$52*'Datos Generales'!AK324)</f>
        <v/>
      </c>
      <c r="AL36" s="36" t="str">
        <f>IF('Datos Generales'!AL324=0,"",Índice!$G$52*'Datos Generales'!AL324)</f>
        <v/>
      </c>
      <c r="AM36" s="36" t="str">
        <f>IF('Datos Generales'!AM324=0,"",Índice!$G$52*'Datos Generales'!AM324)</f>
        <v/>
      </c>
      <c r="AN36" s="36" t="str">
        <f>IF('Datos Generales'!AN324=0,"",Índice!$G$52*'Datos Generales'!AN324)</f>
        <v/>
      </c>
      <c r="AO36" s="36" t="str">
        <f>IF('Datos Generales'!AO324=0,"",Índice!$G$52*'Datos Generales'!AO324)</f>
        <v/>
      </c>
      <c r="AP36" s="36" t="str">
        <f>IF('Datos Generales'!AP324=0,"",Índice!$G$52*'Datos Generales'!AP324)</f>
        <v/>
      </c>
      <c r="AQ36" s="36">
        <f>Índice!$G$52*'Datos Generales'!AQ324</f>
        <v>71325.171110370997</v>
      </c>
      <c r="AR36" s="76"/>
      <c r="AS36" s="36">
        <f>Índice!$F$52*'Datos Generales'!AS324</f>
        <v>72233.163364858279</v>
      </c>
      <c r="AT36" s="60">
        <f t="shared" si="0"/>
        <v>-1.2570296138089687E-2</v>
      </c>
    </row>
    <row r="37" spans="2:46" x14ac:dyDescent="0.2">
      <c r="B37" s="62" t="str">
        <f>'Datos Generales'!B325</f>
        <v>26. Seguros Extensión y Garantía</v>
      </c>
      <c r="C37" s="36" t="str">
        <f>IF('Datos Generales'!C325=0,"",Índice!$G$52*'Datos Generales'!C325)</f>
        <v/>
      </c>
      <c r="D37" s="36" t="str">
        <f>IF('Datos Generales'!D325=0,"",Índice!$G$52*'Datos Generales'!D325)</f>
        <v/>
      </c>
      <c r="E37" s="36" t="str">
        <f>IF('Datos Generales'!E325=0,"",Índice!$G$52*'Datos Generales'!E325)</f>
        <v/>
      </c>
      <c r="F37" s="36" t="str">
        <f>IF('Datos Generales'!F325=0,"",Índice!$G$52*'Datos Generales'!F325)</f>
        <v/>
      </c>
      <c r="G37" s="36" t="str">
        <f>IF('Datos Generales'!G325=0,"",Índice!$G$52*'Datos Generales'!G325)</f>
        <v/>
      </c>
      <c r="H37" s="36">
        <f>IF('Datos Generales'!H325=0,"",Índice!$G$52*'Datos Generales'!H325)</f>
        <v>194.42234111714433</v>
      </c>
      <c r="I37" s="36" t="str">
        <f>IF('Datos Generales'!I325=0,"",Índice!$G$52*'Datos Generales'!I325)</f>
        <v/>
      </c>
      <c r="J37" s="36" t="str">
        <f>IF('Datos Generales'!J325=0,"",Índice!$G$52*'Datos Generales'!J325)</f>
        <v/>
      </c>
      <c r="K37" s="36">
        <f>IF('Datos Generales'!K325=0,"",Índice!$G$52*'Datos Generales'!K325)</f>
        <v>16932.263800669305</v>
      </c>
      <c r="L37" s="36" t="str">
        <f>IF('Datos Generales'!L325=0,"",Índice!$G$52*'Datos Generales'!L325)</f>
        <v/>
      </c>
      <c r="M37" s="36" t="str">
        <f>IF('Datos Generales'!M325=0,"",Índice!$G$52*'Datos Generales'!M325)</f>
        <v/>
      </c>
      <c r="N37" s="36" t="str">
        <f>IF('Datos Generales'!N325=0,"",Índice!$G$52*'Datos Generales'!N325)</f>
        <v/>
      </c>
      <c r="O37" s="36" t="str">
        <f>IF('Datos Generales'!O325=0,"",Índice!$G$52*'Datos Generales'!O325)</f>
        <v/>
      </c>
      <c r="P37" s="36" t="str">
        <f>IF('Datos Generales'!P325=0,"",Índice!$G$52*'Datos Generales'!P325)</f>
        <v/>
      </c>
      <c r="Q37" s="36">
        <f>IF('Datos Generales'!Q325=0,"",Índice!$G$52*'Datos Generales'!Q325)</f>
        <v>21.568462689111023</v>
      </c>
      <c r="R37" s="36" t="str">
        <f>IF('Datos Generales'!R325=0,"",Índice!$G$52*'Datos Generales'!R325)</f>
        <v/>
      </c>
      <c r="S37" s="36" t="str">
        <f>IF('Datos Generales'!S325=0,"",Índice!$G$52*'Datos Generales'!S325)</f>
        <v/>
      </c>
      <c r="T37" s="36" t="str">
        <f>IF('Datos Generales'!T325=0,"",Índice!$G$52*'Datos Generales'!T325)</f>
        <v/>
      </c>
      <c r="U37" s="36" t="str">
        <f>IF('Datos Generales'!U325=0,"",Índice!$G$52*'Datos Generales'!U325)</f>
        <v/>
      </c>
      <c r="V37" s="36" t="str">
        <f>IF('Datos Generales'!V325=0,"",Índice!$G$52*'Datos Generales'!V325)</f>
        <v/>
      </c>
      <c r="W37" s="36" t="str">
        <f>IF('Datos Generales'!W325=0,"",Índice!$G$52*'Datos Generales'!W325)</f>
        <v/>
      </c>
      <c r="X37" s="36" t="str">
        <f>IF('Datos Generales'!X325=0,"",Índice!$G$52*'Datos Generales'!X325)</f>
        <v/>
      </c>
      <c r="Y37" s="36" t="str">
        <f>IF('Datos Generales'!Y325=0,"",Índice!$G$52*'Datos Generales'!Y325)</f>
        <v/>
      </c>
      <c r="Z37" s="36" t="str">
        <f>IF('Datos Generales'!Z325=0,"",Índice!$G$52*'Datos Generales'!Z325)</f>
        <v/>
      </c>
      <c r="AA37" s="36" t="str">
        <f>IF('Datos Generales'!AA325=0,"",Índice!$G$52*'Datos Generales'!AA325)</f>
        <v/>
      </c>
      <c r="AB37" s="36" t="str">
        <f>IF('Datos Generales'!AB325=0,"",Índice!$G$52*'Datos Generales'!AB325)</f>
        <v/>
      </c>
      <c r="AC37" s="36" t="str">
        <f>IF('Datos Generales'!AC325=0,"",Índice!$G$52*'Datos Generales'!AC325)</f>
        <v/>
      </c>
      <c r="AD37" s="36" t="str">
        <f>IF('Datos Generales'!AD325=0,"",Índice!$G$52*'Datos Generales'!AD325)</f>
        <v/>
      </c>
      <c r="AE37" s="36" t="str">
        <f>IF('Datos Generales'!AE325=0,"",Índice!$G$52*'Datos Generales'!AE325)</f>
        <v/>
      </c>
      <c r="AF37" s="36" t="str">
        <f>IF('Datos Generales'!AF325=0,"",Índice!$G$52*'Datos Generales'!AF325)</f>
        <v/>
      </c>
      <c r="AG37" s="36" t="str">
        <f>IF('Datos Generales'!AG325=0,"",Índice!$G$52*'Datos Generales'!AG325)</f>
        <v/>
      </c>
      <c r="AH37" s="36" t="str">
        <f>IF('Datos Generales'!AH325=0,"",Índice!$G$52*'Datos Generales'!AH325)</f>
        <v/>
      </c>
      <c r="AI37" s="36" t="str">
        <f>IF('Datos Generales'!AI325=0,"",Índice!$G$52*'Datos Generales'!AI325)</f>
        <v/>
      </c>
      <c r="AJ37" s="36" t="str">
        <f>IF('Datos Generales'!AJ325=0,"",Índice!$G$52*'Datos Generales'!AJ325)</f>
        <v/>
      </c>
      <c r="AK37" s="36" t="str">
        <f>IF('Datos Generales'!AK325=0,"",Índice!$G$52*'Datos Generales'!AK325)</f>
        <v/>
      </c>
      <c r="AL37" s="36" t="str">
        <f>IF('Datos Generales'!AL325=0,"",Índice!$G$52*'Datos Generales'!AL325)</f>
        <v/>
      </c>
      <c r="AM37" s="36" t="str">
        <f>IF('Datos Generales'!AM325=0,"",Índice!$G$52*'Datos Generales'!AM325)</f>
        <v/>
      </c>
      <c r="AN37" s="36" t="str">
        <f>IF('Datos Generales'!AN325=0,"",Índice!$G$52*'Datos Generales'!AN325)</f>
        <v/>
      </c>
      <c r="AO37" s="36" t="str">
        <f>IF('Datos Generales'!AO325=0,"",Índice!$G$52*'Datos Generales'!AO325)</f>
        <v/>
      </c>
      <c r="AP37" s="36" t="str">
        <f>IF('Datos Generales'!AP325=0,"",Índice!$G$52*'Datos Generales'!AP325)</f>
        <v/>
      </c>
      <c r="AQ37" s="36">
        <f>Índice!$G$52*'Datos Generales'!AQ325</f>
        <v>17148.254604475558</v>
      </c>
      <c r="AR37" s="76"/>
      <c r="AS37" s="36">
        <f>Índice!$F$52*'Datos Generales'!AS325</f>
        <v>46872.23970240714</v>
      </c>
      <c r="AT37" s="60">
        <f t="shared" si="0"/>
        <v>-0.63414902480977653</v>
      </c>
    </row>
    <row r="38" spans="2:46" x14ac:dyDescent="0.2">
      <c r="B38" s="62" t="str">
        <f>'Datos Generales'!B326</f>
        <v>27. Seguros de Crédito por Ventas a Plazo</v>
      </c>
      <c r="C38" s="36" t="str">
        <f>IF('Datos Generales'!C326=0,"",Índice!$G$52*'Datos Generales'!C326)</f>
        <v/>
      </c>
      <c r="D38" s="36">
        <f>IF('Datos Generales'!D326=0,"",Índice!$G$52*'Datos Generales'!D326)</f>
        <v>20323.275194873102</v>
      </c>
      <c r="E38" s="36" t="str">
        <f>IF('Datos Generales'!E326=0,"",Índice!$G$52*'Datos Generales'!E326)</f>
        <v/>
      </c>
      <c r="F38" s="36" t="str">
        <f>IF('Datos Generales'!F326=0,"",Índice!$G$52*'Datos Generales'!F326)</f>
        <v/>
      </c>
      <c r="G38" s="36">
        <f>IF('Datos Generales'!G326=0,"",Índice!$G$52*'Datos Generales'!G326)</f>
        <v>36.537111873983029</v>
      </c>
      <c r="H38" s="36" t="str">
        <f>IF('Datos Generales'!H326=0,"",Índice!$G$52*'Datos Generales'!H326)</f>
        <v/>
      </c>
      <c r="I38" s="36" t="str">
        <f>IF('Datos Generales'!I326=0,"",Índice!$G$52*'Datos Generales'!I326)</f>
        <v/>
      </c>
      <c r="J38" s="36">
        <f>IF('Datos Generales'!J326=0,"",Índice!$G$52*'Datos Generales'!J326)</f>
        <v>24333.070134585167</v>
      </c>
      <c r="K38" s="36" t="str">
        <f>IF('Datos Generales'!K326=0,"",Índice!$G$52*'Datos Generales'!K326)</f>
        <v/>
      </c>
      <c r="L38" s="36" t="str">
        <f>IF('Datos Generales'!L326=0,"",Índice!$G$52*'Datos Generales'!L326)</f>
        <v/>
      </c>
      <c r="M38" s="36">
        <f>IF('Datos Generales'!M326=0,"",Índice!$G$52*'Datos Generales'!M326)</f>
        <v>92973.852151250045</v>
      </c>
      <c r="N38" s="36" t="str">
        <f>IF('Datos Generales'!N326=0,"",Índice!$G$52*'Datos Generales'!N326)</f>
        <v/>
      </c>
      <c r="O38" s="36" t="str">
        <f>IF('Datos Generales'!O326=0,"",Índice!$G$52*'Datos Generales'!O326)</f>
        <v/>
      </c>
      <c r="P38" s="36" t="str">
        <f>IF('Datos Generales'!P326=0,"",Índice!$G$52*'Datos Generales'!P326)</f>
        <v/>
      </c>
      <c r="Q38" s="36" t="str">
        <f>IF('Datos Generales'!Q326=0,"",Índice!$G$52*'Datos Generales'!Q326)</f>
        <v/>
      </c>
      <c r="R38" s="36" t="str">
        <f>IF('Datos Generales'!R326=0,"",Índice!$G$52*'Datos Generales'!R326)</f>
        <v/>
      </c>
      <c r="S38" s="36" t="str">
        <f>IF('Datos Generales'!S326=0,"",Índice!$G$52*'Datos Generales'!S326)</f>
        <v/>
      </c>
      <c r="T38" s="36" t="str">
        <f>IF('Datos Generales'!T326=0,"",Índice!$G$52*'Datos Generales'!T326)</f>
        <v/>
      </c>
      <c r="U38" s="36" t="str">
        <f>IF('Datos Generales'!U326=0,"",Índice!$G$52*'Datos Generales'!U326)</f>
        <v/>
      </c>
      <c r="V38" s="36" t="str">
        <f>IF('Datos Generales'!V326=0,"",Índice!$G$52*'Datos Generales'!V326)</f>
        <v/>
      </c>
      <c r="W38" s="36" t="str">
        <f>IF('Datos Generales'!W326=0,"",Índice!$G$52*'Datos Generales'!W326)</f>
        <v/>
      </c>
      <c r="X38" s="36">
        <f>IF('Datos Generales'!X326=0,"",Índice!$G$52*'Datos Generales'!X326)</f>
        <v>3669.1220921272734</v>
      </c>
      <c r="Y38" s="36" t="str">
        <f>IF('Datos Generales'!Y326=0,"",Índice!$G$52*'Datos Generales'!Y326)</f>
        <v/>
      </c>
      <c r="Z38" s="36" t="str">
        <f>IF('Datos Generales'!Z326=0,"",Índice!$G$52*'Datos Generales'!Z326)</f>
        <v/>
      </c>
      <c r="AA38" s="36" t="str">
        <f>IF('Datos Generales'!AA326=0,"",Índice!$G$52*'Datos Generales'!AA326)</f>
        <v/>
      </c>
      <c r="AB38" s="36" t="str">
        <f>IF('Datos Generales'!AB326=0,"",Índice!$G$52*'Datos Generales'!AB326)</f>
        <v/>
      </c>
      <c r="AC38" s="36">
        <f>IF('Datos Generales'!AC326=0,"",Índice!$G$52*'Datos Generales'!AC326)</f>
        <v>13078.653107338483</v>
      </c>
      <c r="AD38" s="36" t="str">
        <f>IF('Datos Generales'!AD326=0,"",Índice!$G$52*'Datos Generales'!AD326)</f>
        <v/>
      </c>
      <c r="AE38" s="36" t="str">
        <f>IF('Datos Generales'!AE326=0,"",Índice!$G$52*'Datos Generales'!AE326)</f>
        <v/>
      </c>
      <c r="AF38" s="36">
        <f>IF('Datos Generales'!AF326=0,"",Índice!$G$52*'Datos Generales'!AF326)</f>
        <v>2493.7429345424375</v>
      </c>
      <c r="AG38" s="36" t="str">
        <f>IF('Datos Generales'!AG326=0,"",Índice!$G$52*'Datos Generales'!AG326)</f>
        <v/>
      </c>
      <c r="AH38" s="36" t="str">
        <f>IF('Datos Generales'!AH326=0,"",Índice!$G$52*'Datos Generales'!AH326)</f>
        <v/>
      </c>
      <c r="AI38" s="36" t="str">
        <f>IF('Datos Generales'!AI326=0,"",Índice!$G$52*'Datos Generales'!AI326)</f>
        <v/>
      </c>
      <c r="AJ38" s="36" t="str">
        <f>IF('Datos Generales'!AJ326=0,"",Índice!$G$52*'Datos Generales'!AJ326)</f>
        <v/>
      </c>
      <c r="AK38" s="36" t="str">
        <f>IF('Datos Generales'!AK326=0,"",Índice!$G$52*'Datos Generales'!AK326)</f>
        <v/>
      </c>
      <c r="AL38" s="36" t="str">
        <f>IF('Datos Generales'!AL326=0,"",Índice!$G$52*'Datos Generales'!AL326)</f>
        <v/>
      </c>
      <c r="AM38" s="36" t="str">
        <f>IF('Datos Generales'!AM326=0,"",Índice!$G$52*'Datos Generales'!AM326)</f>
        <v/>
      </c>
      <c r="AN38" s="36" t="str">
        <f>IF('Datos Generales'!AN326=0,"",Índice!$G$52*'Datos Generales'!AN326)</f>
        <v/>
      </c>
      <c r="AO38" s="36" t="str">
        <f>IF('Datos Generales'!AO326=0,"",Índice!$G$52*'Datos Generales'!AO326)</f>
        <v/>
      </c>
      <c r="AP38" s="36" t="str">
        <f>IF('Datos Generales'!AP326=0,"",Índice!$G$52*'Datos Generales'!AP326)</f>
        <v/>
      </c>
      <c r="AQ38" s="36">
        <f>Índice!$G$52*'Datos Generales'!AQ326</f>
        <v>156908.25272659049</v>
      </c>
      <c r="AR38" s="76"/>
      <c r="AS38" s="36">
        <f>Índice!$F$52*'Datos Generales'!AS326</f>
        <v>164882.86022604807</v>
      </c>
      <c r="AT38" s="60">
        <f t="shared" si="0"/>
        <v>-4.8365290901217328E-2</v>
      </c>
    </row>
    <row r="39" spans="2:46" x14ac:dyDescent="0.2">
      <c r="B39" s="62" t="str">
        <f>'Datos Generales'!B327</f>
        <v>28. Seguros de Crédito a la Exportación</v>
      </c>
      <c r="C39" s="36" t="str">
        <f>IF('Datos Generales'!C327=0,"",Índice!$G$52*'Datos Generales'!C327)</f>
        <v/>
      </c>
      <c r="D39" s="36">
        <f>IF('Datos Generales'!D327=0,"",Índice!$G$52*'Datos Generales'!D327)</f>
        <v>5211.0290367980433</v>
      </c>
      <c r="E39" s="36" t="str">
        <f>IF('Datos Generales'!E327=0,"",Índice!$G$52*'Datos Generales'!E327)</f>
        <v/>
      </c>
      <c r="F39" s="36" t="str">
        <f>IF('Datos Generales'!F327=0,"",Índice!$G$52*'Datos Generales'!F327)</f>
        <v/>
      </c>
      <c r="G39" s="36">
        <f>IF('Datos Generales'!G327=0,"",Índice!$G$52*'Datos Generales'!G327)</f>
        <v>3.2999067521195098</v>
      </c>
      <c r="H39" s="36" t="str">
        <f>IF('Datos Generales'!H327=0,"",Índice!$G$52*'Datos Generales'!H327)</f>
        <v/>
      </c>
      <c r="I39" s="36" t="str">
        <f>IF('Datos Generales'!I327=0,"",Índice!$G$52*'Datos Generales'!I327)</f>
        <v/>
      </c>
      <c r="J39" s="36">
        <f>IF('Datos Generales'!J327=0,"",Índice!$G$52*'Datos Generales'!J327)</f>
        <v>23872.069759348349</v>
      </c>
      <c r="K39" s="36" t="str">
        <f>IF('Datos Generales'!K327=0,"",Índice!$G$52*'Datos Generales'!K327)</f>
        <v/>
      </c>
      <c r="L39" s="36" t="str">
        <f>IF('Datos Generales'!L327=0,"",Índice!$G$52*'Datos Generales'!L327)</f>
        <v/>
      </c>
      <c r="M39" s="36">
        <f>IF('Datos Generales'!M327=0,"",Índice!$G$52*'Datos Generales'!M327)</f>
        <v>18814.469376695244</v>
      </c>
      <c r="N39" s="36" t="str">
        <f>IF('Datos Generales'!N327=0,"",Índice!$G$52*'Datos Generales'!N327)</f>
        <v/>
      </c>
      <c r="O39" s="36" t="str">
        <f>IF('Datos Generales'!O327=0,"",Índice!$G$52*'Datos Generales'!O327)</f>
        <v/>
      </c>
      <c r="P39" s="36" t="str">
        <f>IF('Datos Generales'!P327=0,"",Índice!$G$52*'Datos Generales'!P327)</f>
        <v/>
      </c>
      <c r="Q39" s="36" t="str">
        <f>IF('Datos Generales'!Q327=0,"",Índice!$G$52*'Datos Generales'!Q327)</f>
        <v/>
      </c>
      <c r="R39" s="36" t="str">
        <f>IF('Datos Generales'!R327=0,"",Índice!$G$52*'Datos Generales'!R327)</f>
        <v/>
      </c>
      <c r="S39" s="36" t="str">
        <f>IF('Datos Generales'!S327=0,"",Índice!$G$52*'Datos Generales'!S327)</f>
        <v/>
      </c>
      <c r="T39" s="36" t="str">
        <f>IF('Datos Generales'!T327=0,"",Índice!$G$52*'Datos Generales'!T327)</f>
        <v/>
      </c>
      <c r="U39" s="36" t="str">
        <f>IF('Datos Generales'!U327=0,"",Índice!$G$52*'Datos Generales'!U327)</f>
        <v/>
      </c>
      <c r="V39" s="36" t="str">
        <f>IF('Datos Generales'!V327=0,"",Índice!$G$52*'Datos Generales'!V327)</f>
        <v/>
      </c>
      <c r="W39" s="36" t="str">
        <f>IF('Datos Generales'!W327=0,"",Índice!$G$52*'Datos Generales'!W327)</f>
        <v/>
      </c>
      <c r="X39" s="36" t="str">
        <f>IF('Datos Generales'!X327=0,"",Índice!$G$52*'Datos Generales'!X327)</f>
        <v/>
      </c>
      <c r="Y39" s="36" t="str">
        <f>IF('Datos Generales'!Y327=0,"",Índice!$G$52*'Datos Generales'!Y327)</f>
        <v/>
      </c>
      <c r="Z39" s="36" t="str">
        <f>IF('Datos Generales'!Z327=0,"",Índice!$G$52*'Datos Generales'!Z327)</f>
        <v/>
      </c>
      <c r="AA39" s="36" t="str">
        <f>IF('Datos Generales'!AA327=0,"",Índice!$G$52*'Datos Generales'!AA327)</f>
        <v/>
      </c>
      <c r="AB39" s="36" t="str">
        <f>IF('Datos Generales'!AB327=0,"",Índice!$G$52*'Datos Generales'!AB327)</f>
        <v/>
      </c>
      <c r="AC39" s="36">
        <f>IF('Datos Generales'!AC327=0,"",Índice!$G$52*'Datos Generales'!AC327)</f>
        <v>4905.2943771970322</v>
      </c>
      <c r="AD39" s="36" t="str">
        <f>IF('Datos Generales'!AD327=0,"",Índice!$G$52*'Datos Generales'!AD327)</f>
        <v/>
      </c>
      <c r="AE39" s="36" t="str">
        <f>IF('Datos Generales'!AE327=0,"",Índice!$G$52*'Datos Generales'!AE327)</f>
        <v/>
      </c>
      <c r="AF39" s="36" t="str">
        <f>IF('Datos Generales'!AF327=0,"",Índice!$G$52*'Datos Generales'!AF327)</f>
        <v/>
      </c>
      <c r="AG39" s="36" t="str">
        <f>IF('Datos Generales'!AG327=0,"",Índice!$G$52*'Datos Generales'!AG327)</f>
        <v/>
      </c>
      <c r="AH39" s="36" t="str">
        <f>IF('Datos Generales'!AH327=0,"",Índice!$G$52*'Datos Generales'!AH327)</f>
        <v/>
      </c>
      <c r="AI39" s="36" t="str">
        <f>IF('Datos Generales'!AI327=0,"",Índice!$G$52*'Datos Generales'!AI327)</f>
        <v/>
      </c>
      <c r="AJ39" s="36" t="str">
        <f>IF('Datos Generales'!AJ327=0,"",Índice!$G$52*'Datos Generales'!AJ327)</f>
        <v/>
      </c>
      <c r="AK39" s="36" t="str">
        <f>IF('Datos Generales'!AK327=0,"",Índice!$G$52*'Datos Generales'!AK327)</f>
        <v/>
      </c>
      <c r="AL39" s="36" t="str">
        <f>IF('Datos Generales'!AL327=0,"",Índice!$G$52*'Datos Generales'!AL327)</f>
        <v/>
      </c>
      <c r="AM39" s="36" t="str">
        <f>IF('Datos Generales'!AM327=0,"",Índice!$G$52*'Datos Generales'!AM327)</f>
        <v/>
      </c>
      <c r="AN39" s="36" t="str">
        <f>IF('Datos Generales'!AN327=0,"",Índice!$G$52*'Datos Generales'!AN327)</f>
        <v/>
      </c>
      <c r="AO39" s="36" t="str">
        <f>IF('Datos Generales'!AO327=0,"",Índice!$G$52*'Datos Generales'!AO327)</f>
        <v/>
      </c>
      <c r="AP39" s="36" t="str">
        <f>IF('Datos Generales'!AP327=0,"",Índice!$G$52*'Datos Generales'!AP327)</f>
        <v/>
      </c>
      <c r="AQ39" s="36">
        <f>Índice!$G$52*'Datos Generales'!AQ327</f>
        <v>52806.162456790786</v>
      </c>
      <c r="AR39" s="76"/>
      <c r="AS39" s="36">
        <f>Índice!$F$52*'Datos Generales'!AS327</f>
        <v>56246.533783070248</v>
      </c>
      <c r="AT39" s="60">
        <f t="shared" si="0"/>
        <v>-6.1165926055962383E-2</v>
      </c>
    </row>
    <row r="40" spans="2:46" x14ac:dyDescent="0.2">
      <c r="B40" s="62" t="str">
        <f>'Datos Generales'!B328</f>
        <v>29. Otros Seguros de Crédito</v>
      </c>
      <c r="C40" s="36" t="str">
        <f>IF('Datos Generales'!C328=0,"",Índice!$G$52*'Datos Generales'!C328)</f>
        <v/>
      </c>
      <c r="D40" s="36" t="str">
        <f>IF('Datos Generales'!D328=0,"",Índice!$G$52*'Datos Generales'!D328)</f>
        <v/>
      </c>
      <c r="E40" s="36" t="str">
        <f>IF('Datos Generales'!E328=0,"",Índice!$G$52*'Datos Generales'!E328)</f>
        <v/>
      </c>
      <c r="F40" s="36" t="str">
        <f>IF('Datos Generales'!F328=0,"",Índice!$G$52*'Datos Generales'!F328)</f>
        <v/>
      </c>
      <c r="G40" s="36" t="str">
        <f>IF('Datos Generales'!G328=0,"",Índice!$G$52*'Datos Generales'!G328)</f>
        <v/>
      </c>
      <c r="H40" s="36" t="str">
        <f>IF('Datos Generales'!H328=0,"",Índice!$G$52*'Datos Generales'!H328)</f>
        <v/>
      </c>
      <c r="I40" s="36" t="str">
        <f>IF('Datos Generales'!I328=0,"",Índice!$G$52*'Datos Generales'!I328)</f>
        <v/>
      </c>
      <c r="J40" s="36" t="str">
        <f>IF('Datos Generales'!J328=0,"",Índice!$G$52*'Datos Generales'!J328)</f>
        <v/>
      </c>
      <c r="K40" s="36" t="str">
        <f>IF('Datos Generales'!K328=0,"",Índice!$G$52*'Datos Generales'!K328)</f>
        <v/>
      </c>
      <c r="L40" s="36" t="str">
        <f>IF('Datos Generales'!L328=0,"",Índice!$G$52*'Datos Generales'!L328)</f>
        <v/>
      </c>
      <c r="M40" s="36" t="str">
        <f>IF('Datos Generales'!M328=0,"",Índice!$G$52*'Datos Generales'!M328)</f>
        <v/>
      </c>
      <c r="N40" s="36" t="str">
        <f>IF('Datos Generales'!N328=0,"",Índice!$G$52*'Datos Generales'!N328)</f>
        <v/>
      </c>
      <c r="O40" s="36" t="str">
        <f>IF('Datos Generales'!O328=0,"",Índice!$G$52*'Datos Generales'!O328)</f>
        <v/>
      </c>
      <c r="P40" s="36" t="str">
        <f>IF('Datos Generales'!P328=0,"",Índice!$G$52*'Datos Generales'!P328)</f>
        <v/>
      </c>
      <c r="Q40" s="36" t="str">
        <f>IF('Datos Generales'!Q328=0,"",Índice!$G$52*'Datos Generales'!Q328)</f>
        <v/>
      </c>
      <c r="R40" s="36" t="str">
        <f>IF('Datos Generales'!R328=0,"",Índice!$G$52*'Datos Generales'!R328)</f>
        <v/>
      </c>
      <c r="S40" s="36" t="str">
        <f>IF('Datos Generales'!S328=0,"",Índice!$G$52*'Datos Generales'!S328)</f>
        <v/>
      </c>
      <c r="T40" s="36" t="str">
        <f>IF('Datos Generales'!T328=0,"",Índice!$G$52*'Datos Generales'!T328)</f>
        <v/>
      </c>
      <c r="U40" s="36" t="str">
        <f>IF('Datos Generales'!U328=0,"",Índice!$G$52*'Datos Generales'!U328)</f>
        <v/>
      </c>
      <c r="V40" s="36" t="str">
        <f>IF('Datos Generales'!V328=0,"",Índice!$G$52*'Datos Generales'!V328)</f>
        <v/>
      </c>
      <c r="W40" s="36" t="str">
        <f>IF('Datos Generales'!W328=0,"",Índice!$G$52*'Datos Generales'!W328)</f>
        <v/>
      </c>
      <c r="X40" s="36" t="str">
        <f>IF('Datos Generales'!X328=0,"",Índice!$G$52*'Datos Generales'!X328)</f>
        <v/>
      </c>
      <c r="Y40" s="36" t="str">
        <f>IF('Datos Generales'!Y328=0,"",Índice!$G$52*'Datos Generales'!Y328)</f>
        <v/>
      </c>
      <c r="Z40" s="36" t="str">
        <f>IF('Datos Generales'!Z328=0,"",Índice!$G$52*'Datos Generales'!Z328)</f>
        <v/>
      </c>
      <c r="AA40" s="36" t="str">
        <f>IF('Datos Generales'!AA328=0,"",Índice!$G$52*'Datos Generales'!AA328)</f>
        <v/>
      </c>
      <c r="AB40" s="36" t="str">
        <f>IF('Datos Generales'!AB328=0,"",Índice!$G$52*'Datos Generales'!AB328)</f>
        <v/>
      </c>
      <c r="AC40" s="36" t="str">
        <f>IF('Datos Generales'!AC328=0,"",Índice!$G$52*'Datos Generales'!AC328)</f>
        <v/>
      </c>
      <c r="AD40" s="36" t="str">
        <f>IF('Datos Generales'!AD328=0,"",Índice!$G$52*'Datos Generales'!AD328)</f>
        <v/>
      </c>
      <c r="AE40" s="36" t="str">
        <f>IF('Datos Generales'!AE328=0,"",Índice!$G$52*'Datos Generales'!AE328)</f>
        <v/>
      </c>
      <c r="AF40" s="36" t="str">
        <f>IF('Datos Generales'!AF328=0,"",Índice!$G$52*'Datos Generales'!AF328)</f>
        <v/>
      </c>
      <c r="AG40" s="36" t="str">
        <f>IF('Datos Generales'!AG328=0,"",Índice!$G$52*'Datos Generales'!AG328)</f>
        <v/>
      </c>
      <c r="AH40" s="36" t="str">
        <f>IF('Datos Generales'!AH328=0,"",Índice!$G$52*'Datos Generales'!AH328)</f>
        <v/>
      </c>
      <c r="AI40" s="36" t="str">
        <f>IF('Datos Generales'!AI328=0,"",Índice!$G$52*'Datos Generales'!AI328)</f>
        <v/>
      </c>
      <c r="AJ40" s="36" t="str">
        <f>IF('Datos Generales'!AJ328=0,"",Índice!$G$52*'Datos Generales'!AJ328)</f>
        <v/>
      </c>
      <c r="AK40" s="36" t="str">
        <f>IF('Datos Generales'!AK328=0,"",Índice!$G$52*'Datos Generales'!AK328)</f>
        <v/>
      </c>
      <c r="AL40" s="36" t="str">
        <f>IF('Datos Generales'!AL328=0,"",Índice!$G$52*'Datos Generales'!AL328)</f>
        <v/>
      </c>
      <c r="AM40" s="36" t="str">
        <f>IF('Datos Generales'!AM328=0,"",Índice!$G$52*'Datos Generales'!AM328)</f>
        <v/>
      </c>
      <c r="AN40" s="36" t="str">
        <f>IF('Datos Generales'!AN328=0,"",Índice!$G$52*'Datos Generales'!AN328)</f>
        <v/>
      </c>
      <c r="AO40" s="36" t="str">
        <f>IF('Datos Generales'!AO328=0,"",Índice!$G$52*'Datos Generales'!AO328)</f>
        <v/>
      </c>
      <c r="AP40" s="36" t="str">
        <f>IF('Datos Generales'!AP328=0,"",Índice!$G$52*'Datos Generales'!AP328)</f>
        <v/>
      </c>
      <c r="AQ40" s="36">
        <f>Índice!$G$52*'Datos Generales'!AQ328</f>
        <v>0</v>
      </c>
      <c r="AR40" s="76"/>
      <c r="AS40" s="36">
        <f>Índice!$F$52*'Datos Generales'!AS328</f>
        <v>0</v>
      </c>
      <c r="AT40" s="60" t="str">
        <f t="shared" si="0"/>
        <v/>
      </c>
    </row>
    <row r="41" spans="2:46" x14ac:dyDescent="0.2">
      <c r="B41" s="62" t="str">
        <f>'Datos Generales'!B329</f>
        <v>30. Salud</v>
      </c>
      <c r="C41" s="36" t="str">
        <f>IF('Datos Generales'!C329=0,"",Índice!$G$52*'Datos Generales'!C329)</f>
        <v/>
      </c>
      <c r="D41" s="36" t="str">
        <f>IF('Datos Generales'!D329=0,"",Índice!$G$52*'Datos Generales'!D329)</f>
        <v/>
      </c>
      <c r="E41" s="36">
        <f>IF('Datos Generales'!E329=0,"",Índice!$G$52*'Datos Generales'!E329)</f>
        <v>-12249.866217697911</v>
      </c>
      <c r="F41" s="36">
        <f>IF('Datos Generales'!F329=0,"",Índice!$G$52*'Datos Generales'!F329)</f>
        <v>13725.77502732629</v>
      </c>
      <c r="G41" s="36" t="str">
        <f>IF('Datos Generales'!G329=0,"",Índice!$G$52*'Datos Generales'!G329)</f>
        <v/>
      </c>
      <c r="H41" s="36" t="str">
        <f>IF('Datos Generales'!H329=0,"",Índice!$G$52*'Datos Generales'!H329)</f>
        <v/>
      </c>
      <c r="I41" s="36" t="str">
        <f>IF('Datos Generales'!I329=0,"",Índice!$G$52*'Datos Generales'!I329)</f>
        <v/>
      </c>
      <c r="J41" s="36" t="str">
        <f>IF('Datos Generales'!J329=0,"",Índice!$G$52*'Datos Generales'!J329)</f>
        <v/>
      </c>
      <c r="K41" s="36">
        <f>IF('Datos Generales'!K329=0,"",Índice!$G$52*'Datos Generales'!K329)</f>
        <v>2698.0990155731788</v>
      </c>
      <c r="L41" s="36" t="str">
        <f>IF('Datos Generales'!L329=0,"",Índice!$G$52*'Datos Generales'!L329)</f>
        <v/>
      </c>
      <c r="M41" s="36" t="str">
        <f>IF('Datos Generales'!M329=0,"",Índice!$G$52*'Datos Generales'!M329)</f>
        <v/>
      </c>
      <c r="N41" s="36" t="str">
        <f>IF('Datos Generales'!N329=0,"",Índice!$G$52*'Datos Generales'!N329)</f>
        <v/>
      </c>
      <c r="O41" s="36" t="str">
        <f>IF('Datos Generales'!O329=0,"",Índice!$G$52*'Datos Generales'!O329)</f>
        <v/>
      </c>
      <c r="P41" s="36" t="str">
        <f>IF('Datos Generales'!P329=0,"",Índice!$G$52*'Datos Generales'!P329)</f>
        <v/>
      </c>
      <c r="Q41" s="36" t="str">
        <f>IF('Datos Generales'!Q329=0,"",Índice!$G$52*'Datos Generales'!Q329)</f>
        <v/>
      </c>
      <c r="R41" s="36" t="str">
        <f>IF('Datos Generales'!R329=0,"",Índice!$G$52*'Datos Generales'!R329)</f>
        <v/>
      </c>
      <c r="S41" s="36" t="str">
        <f>IF('Datos Generales'!S329=0,"",Índice!$G$52*'Datos Generales'!S329)</f>
        <v/>
      </c>
      <c r="T41" s="36" t="str">
        <f>IF('Datos Generales'!T329=0,"",Índice!$G$52*'Datos Generales'!T329)</f>
        <v/>
      </c>
      <c r="U41" s="36" t="str">
        <f>IF('Datos Generales'!U329=0,"",Índice!$G$52*'Datos Generales'!U329)</f>
        <v/>
      </c>
      <c r="V41" s="36">
        <f>IF('Datos Generales'!V329=0,"",Índice!$G$52*'Datos Generales'!V329)</f>
        <v>317.64153963443158</v>
      </c>
      <c r="W41" s="36" t="str">
        <f>IF('Datos Generales'!W329=0,"",Índice!$G$52*'Datos Generales'!W329)</f>
        <v/>
      </c>
      <c r="X41" s="36" t="str">
        <f>IF('Datos Generales'!X329=0,"",Índice!$G$52*'Datos Generales'!X329)</f>
        <v/>
      </c>
      <c r="Y41" s="36" t="str">
        <f>IF('Datos Generales'!Y329=0,"",Índice!$G$52*'Datos Generales'!Y329)</f>
        <v/>
      </c>
      <c r="Z41" s="36" t="str">
        <f>IF('Datos Generales'!Z329=0,"",Índice!$G$52*'Datos Generales'!Z329)</f>
        <v/>
      </c>
      <c r="AA41" s="36" t="str">
        <f>IF('Datos Generales'!AA329=0,"",Índice!$G$52*'Datos Generales'!AA329)</f>
        <v/>
      </c>
      <c r="AB41" s="36">
        <f>IF('Datos Generales'!AB329=0,"",Índice!$G$52*'Datos Generales'!AB329)</f>
        <v>123.25321817452561</v>
      </c>
      <c r="AC41" s="36" t="str">
        <f>IF('Datos Generales'!AC329=0,"",Índice!$G$52*'Datos Generales'!AC329)</f>
        <v/>
      </c>
      <c r="AD41" s="36" t="str">
        <f>IF('Datos Generales'!AD329=0,"",Índice!$G$52*'Datos Generales'!AD329)</f>
        <v/>
      </c>
      <c r="AE41" s="36" t="str">
        <f>IF('Datos Generales'!AE329=0,"",Índice!$G$52*'Datos Generales'!AE329)</f>
        <v/>
      </c>
      <c r="AF41" s="36" t="str">
        <f>IF('Datos Generales'!AF329=0,"",Índice!$G$52*'Datos Generales'!AF329)</f>
        <v/>
      </c>
      <c r="AG41" s="36" t="str">
        <f>IF('Datos Generales'!AG329=0,"",Índice!$G$52*'Datos Generales'!AG329)</f>
        <v/>
      </c>
      <c r="AH41" s="36" t="str">
        <f>IF('Datos Generales'!AH329=0,"",Índice!$G$52*'Datos Generales'!AH329)</f>
        <v/>
      </c>
      <c r="AI41" s="36" t="str">
        <f>IF('Datos Generales'!AI329=0,"",Índice!$G$52*'Datos Generales'!AI329)</f>
        <v/>
      </c>
      <c r="AJ41" s="36" t="str">
        <f>IF('Datos Generales'!AJ329=0,"",Índice!$G$52*'Datos Generales'!AJ329)</f>
        <v/>
      </c>
      <c r="AK41" s="36" t="str">
        <f>IF('Datos Generales'!AK329=0,"",Índice!$G$52*'Datos Generales'!AK329)</f>
        <v/>
      </c>
      <c r="AL41" s="36" t="str">
        <f>IF('Datos Generales'!AL329=0,"",Índice!$G$52*'Datos Generales'!AL329)</f>
        <v/>
      </c>
      <c r="AM41" s="36" t="str">
        <f>IF('Datos Generales'!AM329=0,"",Índice!$G$52*'Datos Generales'!AM329)</f>
        <v/>
      </c>
      <c r="AN41" s="36" t="str">
        <f>IF('Datos Generales'!AN329=0,"",Índice!$G$52*'Datos Generales'!AN329)</f>
        <v/>
      </c>
      <c r="AO41" s="36" t="str">
        <f>IF('Datos Generales'!AO329=0,"",Índice!$G$52*'Datos Generales'!AO329)</f>
        <v/>
      </c>
      <c r="AP41" s="36" t="str">
        <f>IF('Datos Generales'!AP329=0,"",Índice!$G$52*'Datos Generales'!AP329)</f>
        <v/>
      </c>
      <c r="AQ41" s="36">
        <f>Índice!$G$52*'Datos Generales'!AQ329</f>
        <v>4614.9025830105156</v>
      </c>
      <c r="AR41" s="76"/>
      <c r="AS41" s="36">
        <f>Índice!$F$52*'Datos Generales'!AS329</f>
        <v>42568.920456572021</v>
      </c>
      <c r="AT41" s="60">
        <f t="shared" si="0"/>
        <v>-0.89158986101800375</v>
      </c>
    </row>
    <row r="42" spans="2:46" x14ac:dyDescent="0.2">
      <c r="B42" s="62" t="str">
        <f>'Datos Generales'!B330</f>
        <v>31. Accidentes Personales</v>
      </c>
      <c r="C42" s="36" t="str">
        <f>IF('Datos Generales'!C330=0,"",Índice!$G$52*'Datos Generales'!C330)</f>
        <v/>
      </c>
      <c r="D42" s="36" t="str">
        <f>IF('Datos Generales'!D330=0,"",Índice!$G$52*'Datos Generales'!D330)</f>
        <v/>
      </c>
      <c r="E42" s="36">
        <f>IF('Datos Generales'!E330=0,"",Índice!$G$52*'Datos Generales'!E330)</f>
        <v>38377.609350234758</v>
      </c>
      <c r="F42" s="36">
        <f>IF('Datos Generales'!F330=0,"",Índice!$G$52*'Datos Generales'!F330)</f>
        <v>80724.019953209368</v>
      </c>
      <c r="G42" s="36" t="str">
        <f>IF('Datos Generales'!G330=0,"",Índice!$G$52*'Datos Generales'!G330)</f>
        <v/>
      </c>
      <c r="H42" s="36">
        <f>IF('Datos Generales'!H330=0,"",Índice!$G$52*'Datos Generales'!H330)</f>
        <v>12511.783558775933</v>
      </c>
      <c r="I42" s="36">
        <f>IF('Datos Generales'!I330=0,"",Índice!$G$52*'Datos Generales'!I330)</f>
        <v>106331.26232999953</v>
      </c>
      <c r="J42" s="36" t="str">
        <f>IF('Datos Generales'!J330=0,"",Índice!$G$52*'Datos Generales'!J330)</f>
        <v/>
      </c>
      <c r="K42" s="36">
        <f>IF('Datos Generales'!K330=0,"",Índice!$G$52*'Datos Generales'!K330)</f>
        <v>11542.393425769278</v>
      </c>
      <c r="L42" s="36">
        <f>IF('Datos Generales'!L330=0,"",Índice!$G$52*'Datos Generales'!L330)</f>
        <v>658.00821030407792</v>
      </c>
      <c r="M42" s="36" t="str">
        <f>IF('Datos Generales'!M330=0,"",Índice!$G$52*'Datos Generales'!M330)</f>
        <v/>
      </c>
      <c r="N42" s="36">
        <f>IF('Datos Generales'!N330=0,"",Índice!$G$52*'Datos Generales'!N330)</f>
        <v>4119.202157390584</v>
      </c>
      <c r="O42" s="36">
        <f>IF('Datos Generales'!O330=0,"",Índice!$G$52*'Datos Generales'!O330)</f>
        <v>731.62674856785748</v>
      </c>
      <c r="P42" s="36" t="str">
        <f>IF('Datos Generales'!P330=0,"",Índice!$G$52*'Datos Generales'!P330)</f>
        <v/>
      </c>
      <c r="Q42" s="36">
        <f>IF('Datos Generales'!Q330=0,"",Índice!$G$52*'Datos Generales'!Q330)</f>
        <v>24230.500868011557</v>
      </c>
      <c r="R42" s="36" t="str">
        <f>IF('Datos Generales'!R330=0,"",Índice!$G$52*'Datos Generales'!R330)</f>
        <v/>
      </c>
      <c r="S42" s="36">
        <f>IF('Datos Generales'!S330=0,"",Índice!$G$52*'Datos Generales'!S330)</f>
        <v>11715.791618713125</v>
      </c>
      <c r="T42" s="36" t="str">
        <f>IF('Datos Generales'!T330=0,"",Índice!$G$52*'Datos Generales'!T330)</f>
        <v/>
      </c>
      <c r="U42" s="36">
        <f>IF('Datos Generales'!U330=0,"",Índice!$G$52*'Datos Generales'!U330)</f>
        <v>8704.6777368899311</v>
      </c>
      <c r="V42" s="36">
        <f>IF('Datos Generales'!V330=0,"",Índice!$G$52*'Datos Generales'!V330)</f>
        <v>710.12632519322324</v>
      </c>
      <c r="W42" s="36">
        <f>IF('Datos Generales'!W330=0,"",Índice!$G$52*'Datos Generales'!W330)</f>
        <v>1251.8213273993981</v>
      </c>
      <c r="X42" s="36" t="str">
        <f>IF('Datos Generales'!X330=0,"",Índice!$G$52*'Datos Generales'!X330)</f>
        <v/>
      </c>
      <c r="Y42" s="36">
        <f>IF('Datos Generales'!Y330=0,"",Índice!$G$52*'Datos Generales'!Y330)</f>
        <v>3219.8584986376832</v>
      </c>
      <c r="Z42" s="36">
        <f>IF('Datos Generales'!Z330=0,"",Índice!$G$52*'Datos Generales'!Z330)</f>
        <v>4025.8522179285637</v>
      </c>
      <c r="AA42" s="36">
        <f>IF('Datos Generales'!AA330=0,"",Índice!$G$52*'Datos Generales'!AA330)</f>
        <v>3721.9206001611856</v>
      </c>
      <c r="AB42" s="36">
        <f>IF('Datos Generales'!AB330=0,"",Índice!$G$52*'Datos Generales'!AB330)</f>
        <v>1082.2673557234841</v>
      </c>
      <c r="AC42" s="36" t="str">
        <f>IF('Datos Generales'!AC330=0,"",Índice!$G$52*'Datos Generales'!AC330)</f>
        <v/>
      </c>
      <c r="AD42" s="36">
        <f>IF('Datos Generales'!AD330=0,"",Índice!$G$52*'Datos Generales'!AD330)</f>
        <v>37121.229388765416</v>
      </c>
      <c r="AE42" s="36" t="str">
        <f>IF('Datos Generales'!AE330=0,"",Índice!$G$52*'Datos Generales'!AE330)</f>
        <v/>
      </c>
      <c r="AF42" s="36" t="str">
        <f>IF('Datos Generales'!AF330=0,"",Índice!$G$52*'Datos Generales'!AF330)</f>
        <v/>
      </c>
      <c r="AG42" s="36">
        <f>IF('Datos Generales'!AG330=0,"",Índice!$G$52*'Datos Generales'!AG330)</f>
        <v>65136.144967284999</v>
      </c>
      <c r="AH42" s="36">
        <f>IF('Datos Generales'!AH330=0,"",Índice!$G$52*'Datos Generales'!AH330)</f>
        <v>166.56024183893939</v>
      </c>
      <c r="AI42" s="36">
        <f>IF('Datos Generales'!AI330=0,"",Índice!$G$52*'Datos Generales'!AI330)</f>
        <v>1499.2462944938845</v>
      </c>
      <c r="AJ42" s="36">
        <f>IF('Datos Generales'!AJ330=0,"",Índice!$G$52*'Datos Generales'!AJ330)</f>
        <v>1665.5003594176787</v>
      </c>
      <c r="AK42" s="36" t="str">
        <f>IF('Datos Generales'!AK330=0,"",Índice!$G$52*'Datos Generales'!AK330)</f>
        <v/>
      </c>
      <c r="AL42" s="36" t="str">
        <f>IF('Datos Generales'!AL330=0,"",Índice!$G$52*'Datos Generales'!AL330)</f>
        <v/>
      </c>
      <c r="AM42" s="36" t="str">
        <f>IF('Datos Generales'!AM330=0,"",Índice!$G$52*'Datos Generales'!AM330)</f>
        <v/>
      </c>
      <c r="AN42" s="36" t="str">
        <f>IF('Datos Generales'!AN330=0,"",Índice!$G$52*'Datos Generales'!AN330)</f>
        <v/>
      </c>
      <c r="AO42" s="36" t="str">
        <f>IF('Datos Generales'!AO330=0,"",Índice!$G$52*'Datos Generales'!AO330)</f>
        <v/>
      </c>
      <c r="AP42" s="36" t="str">
        <f>IF('Datos Generales'!AP330=0,"",Índice!$G$52*'Datos Generales'!AP330)</f>
        <v/>
      </c>
      <c r="AQ42" s="36">
        <f>Índice!$G$52*'Datos Generales'!AQ330</f>
        <v>419247.40353471047</v>
      </c>
      <c r="AR42" s="76"/>
      <c r="AS42" s="36">
        <f>Índice!$F$52*'Datos Generales'!AS330</f>
        <v>615725.87215787696</v>
      </c>
      <c r="AT42" s="60">
        <f t="shared" si="0"/>
        <v>-0.31910055676982807</v>
      </c>
    </row>
    <row r="43" spans="2:46" x14ac:dyDescent="0.2">
      <c r="B43" s="62" t="str">
        <f>'Datos Generales'!B331</f>
        <v>32. SOAP</v>
      </c>
      <c r="C43" s="36" t="str">
        <f>IF('Datos Generales'!C331=0,"",Índice!$G$52*'Datos Generales'!C331)</f>
        <v/>
      </c>
      <c r="D43" s="36" t="str">
        <f>IF('Datos Generales'!D331=0,"",Índice!$G$52*'Datos Generales'!D331)</f>
        <v/>
      </c>
      <c r="E43" s="36">
        <f>IF('Datos Generales'!E331=0,"",Índice!$G$52*'Datos Generales'!E331)</f>
        <v>354013.69019046589</v>
      </c>
      <c r="F43" s="36">
        <f>IF('Datos Generales'!F331=0,"",Índice!$G$52*'Datos Generales'!F331)</f>
        <v>25376.180864827315</v>
      </c>
      <c r="G43" s="36" t="str">
        <f>IF('Datos Generales'!G331=0,"",Índice!$G$52*'Datos Generales'!G331)</f>
        <v/>
      </c>
      <c r="H43" s="36">
        <f>IF('Datos Generales'!H331=0,"",Índice!$G$52*'Datos Generales'!H331)</f>
        <v>357.13836168815067</v>
      </c>
      <c r="I43" s="36">
        <f>IF('Datos Generales'!I331=0,"",Índice!$G$52*'Datos Generales'!I331)</f>
        <v>-292.569052249771</v>
      </c>
      <c r="J43" s="36" t="str">
        <f>IF('Datos Generales'!J331=0,"",Índice!$G$52*'Datos Generales'!J331)</f>
        <v/>
      </c>
      <c r="K43" s="36">
        <f>IF('Datos Generales'!K331=0,"",Índice!$G$52*'Datos Generales'!K331)</f>
        <v>49629.883139075428</v>
      </c>
      <c r="L43" s="36" t="str">
        <f>IF('Datos Generales'!L331=0,"",Índice!$G$52*'Datos Generales'!L331)</f>
        <v/>
      </c>
      <c r="M43" s="36" t="str">
        <f>IF('Datos Generales'!M331=0,"",Índice!$G$52*'Datos Generales'!M331)</f>
        <v/>
      </c>
      <c r="N43" s="36" t="str">
        <f>IF('Datos Generales'!N331=0,"",Índice!$G$52*'Datos Generales'!N331)</f>
        <v/>
      </c>
      <c r="O43" s="36" t="str">
        <f>IF('Datos Generales'!O331=0,"",Índice!$G$52*'Datos Generales'!O331)</f>
        <v/>
      </c>
      <c r="P43" s="36" t="str">
        <f>IF('Datos Generales'!P331=0,"",Índice!$G$52*'Datos Generales'!P331)</f>
        <v/>
      </c>
      <c r="Q43" s="36">
        <f>IF('Datos Generales'!Q331=0,"",Índice!$G$52*'Datos Generales'!Q331)</f>
        <v>277500.52135124721</v>
      </c>
      <c r="R43" s="36" t="str">
        <f>IF('Datos Generales'!R331=0,"",Índice!$G$52*'Datos Generales'!R331)</f>
        <v/>
      </c>
      <c r="S43" s="36">
        <f>IF('Datos Generales'!S331=0,"",Índice!$G$52*'Datos Generales'!S331)</f>
        <v>11414.751671811007</v>
      </c>
      <c r="T43" s="36" t="str">
        <f>IF('Datos Generales'!T331=0,"",Índice!$G$52*'Datos Generales'!T331)</f>
        <v/>
      </c>
      <c r="U43" s="36">
        <f>IF('Datos Generales'!U331=0,"",Índice!$G$52*'Datos Generales'!U331)</f>
        <v>5709.8592708839024</v>
      </c>
      <c r="V43" s="36" t="str">
        <f>IF('Datos Generales'!V331=0,"",Índice!$G$52*'Datos Generales'!V331)</f>
        <v/>
      </c>
      <c r="W43" s="36" t="str">
        <f>IF('Datos Generales'!W331=0,"",Índice!$G$52*'Datos Generales'!W331)</f>
        <v/>
      </c>
      <c r="X43" s="36" t="str">
        <f>IF('Datos Generales'!X331=0,"",Índice!$G$52*'Datos Generales'!X331)</f>
        <v/>
      </c>
      <c r="Y43" s="36">
        <f>IF('Datos Generales'!Y331=0,"",Índice!$G$52*'Datos Generales'!Y331)</f>
        <v>2343.3420298917122</v>
      </c>
      <c r="Z43" s="36" t="str">
        <f>IF('Datos Generales'!Z331=0,"",Índice!$G$52*'Datos Generales'!Z331)</f>
        <v/>
      </c>
      <c r="AA43" s="36">
        <f>IF('Datos Generales'!AA331=0,"",Índice!$G$52*'Datos Generales'!AA331)</f>
        <v>3091.8085087925506</v>
      </c>
      <c r="AB43" s="36" t="str">
        <f>IF('Datos Generales'!AB331=0,"",Índice!$G$52*'Datos Generales'!AB331)</f>
        <v/>
      </c>
      <c r="AC43" s="36" t="str">
        <f>IF('Datos Generales'!AC331=0,"",Índice!$G$52*'Datos Generales'!AC331)</f>
        <v/>
      </c>
      <c r="AD43" s="36" t="str">
        <f>IF('Datos Generales'!AD331=0,"",Índice!$G$52*'Datos Generales'!AD331)</f>
        <v/>
      </c>
      <c r="AE43" s="36" t="str">
        <f>IF('Datos Generales'!AE331=0,"",Índice!$G$52*'Datos Generales'!AE331)</f>
        <v/>
      </c>
      <c r="AF43" s="36" t="str">
        <f>IF('Datos Generales'!AF331=0,"",Índice!$G$52*'Datos Generales'!AF331)</f>
        <v/>
      </c>
      <c r="AG43" s="36">
        <f>IF('Datos Generales'!AG331=0,"",Índice!$G$52*'Datos Generales'!AG331)</f>
        <v>162743.44041474047</v>
      </c>
      <c r="AH43" s="36" t="str">
        <f>IF('Datos Generales'!AH331=0,"",Índice!$G$52*'Datos Generales'!AH331)</f>
        <v/>
      </c>
      <c r="AI43" s="36">
        <f>IF('Datos Generales'!AI331=0,"",Índice!$G$52*'Datos Generales'!AI331)</f>
        <v>73232.14299686646</v>
      </c>
      <c r="AJ43" s="36" t="str">
        <f>IF('Datos Generales'!AJ331=0,"",Índice!$G$52*'Datos Generales'!AJ331)</f>
        <v/>
      </c>
      <c r="AK43" s="36" t="str">
        <f>IF('Datos Generales'!AK331=0,"",Índice!$G$52*'Datos Generales'!AK331)</f>
        <v/>
      </c>
      <c r="AL43" s="36" t="str">
        <f>IF('Datos Generales'!AL331=0,"",Índice!$G$52*'Datos Generales'!AL331)</f>
        <v/>
      </c>
      <c r="AM43" s="36" t="str">
        <f>IF('Datos Generales'!AM331=0,"",Índice!$G$52*'Datos Generales'!AM331)</f>
        <v/>
      </c>
      <c r="AN43" s="36" t="str">
        <f>IF('Datos Generales'!AN331=0,"",Índice!$G$52*'Datos Generales'!AN331)</f>
        <v/>
      </c>
      <c r="AO43" s="36" t="str">
        <f>IF('Datos Generales'!AO331=0,"",Índice!$G$52*'Datos Generales'!AO331)</f>
        <v/>
      </c>
      <c r="AP43" s="36" t="str">
        <f>IF('Datos Generales'!AP331=0,"",Índice!$G$52*'Datos Generales'!AP331)</f>
        <v/>
      </c>
      <c r="AQ43" s="36">
        <f>Índice!$G$52*'Datos Generales'!AQ331</f>
        <v>965120.18974804028</v>
      </c>
      <c r="AR43" s="76"/>
      <c r="AS43" s="36">
        <f>Índice!$F$52*'Datos Generales'!AS331</f>
        <v>705437.12623428798</v>
      </c>
      <c r="AT43" s="60">
        <f t="shared" si="0"/>
        <v>0.36811652499773184</v>
      </c>
    </row>
    <row r="44" spans="2:46" x14ac:dyDescent="0.2">
      <c r="B44" s="62" t="str">
        <f>'Datos Generales'!B332</f>
        <v>33. Seguro de Cesantía</v>
      </c>
      <c r="C44" s="36" t="str">
        <f>IF('Datos Generales'!C332=0,"",Índice!$G$52*'Datos Generales'!C332)</f>
        <v/>
      </c>
      <c r="D44" s="36" t="str">
        <f>IF('Datos Generales'!D332=0,"",Índice!$G$52*'Datos Generales'!D332)</f>
        <v/>
      </c>
      <c r="E44" s="36">
        <f>IF('Datos Generales'!E332=0,"",Índice!$G$52*'Datos Generales'!E332)</f>
        <v>368417.64708483859</v>
      </c>
      <c r="F44" s="36">
        <f>IF('Datos Generales'!F332=0,"",Índice!$G$52*'Datos Generales'!F332)</f>
        <v>622903.6321767444</v>
      </c>
      <c r="G44" s="36" t="str">
        <f>IF('Datos Generales'!G332=0,"",Índice!$G$52*'Datos Generales'!G332)</f>
        <v/>
      </c>
      <c r="H44" s="36">
        <f>IF('Datos Generales'!H332=0,"",Índice!$G$52*'Datos Generales'!H332)</f>
        <v>651.612514743269</v>
      </c>
      <c r="I44" s="36">
        <f>IF('Datos Generales'!I332=0,"",Índice!$G$52*'Datos Generales'!I332)</f>
        <v>123198.44652637187</v>
      </c>
      <c r="J44" s="36" t="str">
        <f>IF('Datos Generales'!J332=0,"",Índice!$G$52*'Datos Generales'!J332)</f>
        <v/>
      </c>
      <c r="K44" s="36">
        <f>IF('Datos Generales'!K332=0,"",Índice!$G$52*'Datos Generales'!K332)</f>
        <v>10094.550833362535</v>
      </c>
      <c r="L44" s="36" t="str">
        <f>IF('Datos Generales'!L332=0,"",Índice!$G$52*'Datos Generales'!L332)</f>
        <v/>
      </c>
      <c r="M44" s="36" t="str">
        <f>IF('Datos Generales'!M332=0,"",Índice!$G$52*'Datos Generales'!M332)</f>
        <v/>
      </c>
      <c r="N44" s="36" t="str">
        <f>IF('Datos Generales'!N332=0,"",Índice!$G$52*'Datos Generales'!N332)</f>
        <v/>
      </c>
      <c r="O44" s="36" t="str">
        <f>IF('Datos Generales'!O332=0,"",Índice!$G$52*'Datos Generales'!O332)</f>
        <v/>
      </c>
      <c r="P44" s="36" t="str">
        <f>IF('Datos Generales'!P332=0,"",Índice!$G$52*'Datos Generales'!P332)</f>
        <v/>
      </c>
      <c r="Q44" s="36">
        <f>IF('Datos Generales'!Q332=0,"",Índice!$G$52*'Datos Generales'!Q332)</f>
        <v>15885.138750873031</v>
      </c>
      <c r="R44" s="36">
        <f>IF('Datos Generales'!R332=0,"",Índice!$G$52*'Datos Generales'!R332)</f>
        <v>684.10128740588891</v>
      </c>
      <c r="S44" s="36" t="str">
        <f>IF('Datos Generales'!S332=0,"",Índice!$G$52*'Datos Generales'!S332)</f>
        <v/>
      </c>
      <c r="T44" s="36" t="str">
        <f>IF('Datos Generales'!T332=0,"",Índice!$G$52*'Datos Generales'!T332)</f>
        <v/>
      </c>
      <c r="U44" s="36">
        <f>IF('Datos Generales'!U332=0,"",Índice!$G$52*'Datos Generales'!U332)</f>
        <v>-3199.4467042946758</v>
      </c>
      <c r="V44" s="36">
        <f>IF('Datos Generales'!V332=0,"",Índice!$G$52*'Datos Generales'!V332)</f>
        <v>2862.005724147527</v>
      </c>
      <c r="W44" s="36" t="str">
        <f>IF('Datos Generales'!W332=0,"",Índice!$G$52*'Datos Generales'!W332)</f>
        <v/>
      </c>
      <c r="X44" s="36" t="str">
        <f>IF('Datos Generales'!X332=0,"",Índice!$G$52*'Datos Generales'!X332)</f>
        <v/>
      </c>
      <c r="Y44" s="36" t="str">
        <f>IF('Datos Generales'!Y332=0,"",Índice!$G$52*'Datos Generales'!Y332)</f>
        <v/>
      </c>
      <c r="Z44" s="36" t="str">
        <f>IF('Datos Generales'!Z332=0,"",Índice!$G$52*'Datos Generales'!Z332)</f>
        <v/>
      </c>
      <c r="AA44" s="36">
        <f>IF('Datos Generales'!AA332=0,"",Índice!$G$52*'Datos Generales'!AA332)</f>
        <v>252.93615156709851</v>
      </c>
      <c r="AB44" s="36">
        <f>IF('Datos Generales'!AB332=0,"",Índice!$G$52*'Datos Generales'!AB332)</f>
        <v>576.39505258928716</v>
      </c>
      <c r="AC44" s="36" t="str">
        <f>IF('Datos Generales'!AC332=0,"",Índice!$G$52*'Datos Generales'!AC332)</f>
        <v/>
      </c>
      <c r="AD44" s="36" t="str">
        <f>IF('Datos Generales'!AD332=0,"",Índice!$G$52*'Datos Generales'!AD332)</f>
        <v/>
      </c>
      <c r="AE44" s="36" t="str">
        <f>IF('Datos Generales'!AE332=0,"",Índice!$G$52*'Datos Generales'!AE332)</f>
        <v/>
      </c>
      <c r="AF44" s="36" t="str">
        <f>IF('Datos Generales'!AF332=0,"",Índice!$G$52*'Datos Generales'!AF332)</f>
        <v/>
      </c>
      <c r="AG44" s="36">
        <f>IF('Datos Generales'!AG332=0,"",Índice!$G$52*'Datos Generales'!AG332)</f>
        <v>30626.808782650794</v>
      </c>
      <c r="AH44" s="36" t="str">
        <f>IF('Datos Generales'!AH332=0,"",Índice!$G$52*'Datos Generales'!AH332)</f>
        <v/>
      </c>
      <c r="AI44" s="36">
        <f>IF('Datos Generales'!AI332=0,"",Índice!$G$52*'Datos Generales'!AI332)</f>
        <v>1685.4358785593492</v>
      </c>
      <c r="AJ44" s="36">
        <f>IF('Datos Generales'!AJ332=0,"",Índice!$G$52*'Datos Generales'!AJ332)</f>
        <v>26394.185088027567</v>
      </c>
      <c r="AK44" s="36" t="str">
        <f>IF('Datos Generales'!AK332=0,"",Índice!$G$52*'Datos Generales'!AK332)</f>
        <v/>
      </c>
      <c r="AL44" s="36" t="str">
        <f>IF('Datos Generales'!AL332=0,"",Índice!$G$52*'Datos Generales'!AL332)</f>
        <v/>
      </c>
      <c r="AM44" s="36" t="str">
        <f>IF('Datos Generales'!AM332=0,"",Índice!$G$52*'Datos Generales'!AM332)</f>
        <v/>
      </c>
      <c r="AN44" s="36" t="str">
        <f>IF('Datos Generales'!AN332=0,"",Índice!$G$52*'Datos Generales'!AN332)</f>
        <v/>
      </c>
      <c r="AO44" s="36" t="str">
        <f>IF('Datos Generales'!AO332=0,"",Índice!$G$52*'Datos Generales'!AO332)</f>
        <v/>
      </c>
      <c r="AP44" s="36" t="str">
        <f>IF('Datos Generales'!AP332=0,"",Índice!$G$52*'Datos Generales'!AP332)</f>
        <v/>
      </c>
      <c r="AQ44" s="36">
        <f>Índice!$G$52*'Datos Generales'!AQ332</f>
        <v>1201033.4491475865</v>
      </c>
      <c r="AR44" s="76"/>
      <c r="AS44" s="36">
        <f>Índice!$F$52*'Datos Generales'!AS332</f>
        <v>1203528.1105384885</v>
      </c>
      <c r="AT44" s="60">
        <f t="shared" si="0"/>
        <v>-2.0727902980063329E-3</v>
      </c>
    </row>
    <row r="45" spans="2:46" x14ac:dyDescent="0.2">
      <c r="B45" s="62" t="str">
        <f>'Datos Generales'!B333</f>
        <v>34. Seguro de Título</v>
      </c>
      <c r="C45" s="36" t="str">
        <f>IF('Datos Generales'!C333=0,"",Índice!$G$52*'Datos Generales'!C333)</f>
        <v/>
      </c>
      <c r="D45" s="36" t="str">
        <f>IF('Datos Generales'!D333=0,"",Índice!$G$52*'Datos Generales'!D333)</f>
        <v/>
      </c>
      <c r="E45" s="36" t="str">
        <f>IF('Datos Generales'!E333=0,"",Índice!$G$52*'Datos Generales'!E333)</f>
        <v/>
      </c>
      <c r="F45" s="36" t="str">
        <f>IF('Datos Generales'!F333=0,"",Índice!$G$52*'Datos Generales'!F333)</f>
        <v/>
      </c>
      <c r="G45" s="36" t="str">
        <f>IF('Datos Generales'!G333=0,"",Índice!$G$52*'Datos Generales'!G333)</f>
        <v/>
      </c>
      <c r="H45" s="36" t="str">
        <f>IF('Datos Generales'!H333=0,"",Índice!$G$52*'Datos Generales'!H333)</f>
        <v/>
      </c>
      <c r="I45" s="36" t="str">
        <f>IF('Datos Generales'!I333=0,"",Índice!$G$52*'Datos Generales'!I333)</f>
        <v/>
      </c>
      <c r="J45" s="36" t="str">
        <f>IF('Datos Generales'!J333=0,"",Índice!$G$52*'Datos Generales'!J333)</f>
        <v/>
      </c>
      <c r="K45" s="36" t="str">
        <f>IF('Datos Generales'!K333=0,"",Índice!$G$52*'Datos Generales'!K333)</f>
        <v/>
      </c>
      <c r="L45" s="36" t="str">
        <f>IF('Datos Generales'!L333=0,"",Índice!$G$52*'Datos Generales'!L333)</f>
        <v/>
      </c>
      <c r="M45" s="36" t="str">
        <f>IF('Datos Generales'!M333=0,"",Índice!$G$52*'Datos Generales'!M333)</f>
        <v/>
      </c>
      <c r="N45" s="36" t="str">
        <f>IF('Datos Generales'!N333=0,"",Índice!$G$52*'Datos Generales'!N333)</f>
        <v/>
      </c>
      <c r="O45" s="36" t="str">
        <f>IF('Datos Generales'!O333=0,"",Índice!$G$52*'Datos Generales'!O333)</f>
        <v/>
      </c>
      <c r="P45" s="36" t="str">
        <f>IF('Datos Generales'!P333=0,"",Índice!$G$52*'Datos Generales'!P333)</f>
        <v/>
      </c>
      <c r="Q45" s="36">
        <f>IF('Datos Generales'!Q333=0,"",Índice!$G$52*'Datos Generales'!Q333)</f>
        <v>107.40005790145663</v>
      </c>
      <c r="R45" s="36" t="str">
        <f>IF('Datos Generales'!R333=0,"",Índice!$G$52*'Datos Generales'!R333)</f>
        <v/>
      </c>
      <c r="S45" s="36" t="str">
        <f>IF('Datos Generales'!S333=0,"",Índice!$G$52*'Datos Generales'!S333)</f>
        <v/>
      </c>
      <c r="T45" s="36" t="str">
        <f>IF('Datos Generales'!T333=0,"",Índice!$G$52*'Datos Generales'!T333)</f>
        <v/>
      </c>
      <c r="U45" s="36" t="str">
        <f>IF('Datos Generales'!U333=0,"",Índice!$G$52*'Datos Generales'!U333)</f>
        <v/>
      </c>
      <c r="V45" s="36" t="str">
        <f>IF('Datos Generales'!V333=0,"",Índice!$G$52*'Datos Generales'!V333)</f>
        <v/>
      </c>
      <c r="W45" s="36" t="str">
        <f>IF('Datos Generales'!W333=0,"",Índice!$G$52*'Datos Generales'!W333)</f>
        <v/>
      </c>
      <c r="X45" s="36" t="str">
        <f>IF('Datos Generales'!X333=0,"",Índice!$G$52*'Datos Generales'!X333)</f>
        <v/>
      </c>
      <c r="Y45" s="36" t="str">
        <f>IF('Datos Generales'!Y333=0,"",Índice!$G$52*'Datos Generales'!Y333)</f>
        <v/>
      </c>
      <c r="Z45" s="36" t="str">
        <f>IF('Datos Generales'!Z333=0,"",Índice!$G$52*'Datos Generales'!Z333)</f>
        <v/>
      </c>
      <c r="AA45" s="36" t="str">
        <f>IF('Datos Generales'!AA333=0,"",Índice!$G$52*'Datos Generales'!AA333)</f>
        <v/>
      </c>
      <c r="AB45" s="36" t="str">
        <f>IF('Datos Generales'!AB333=0,"",Índice!$G$52*'Datos Generales'!AB333)</f>
        <v/>
      </c>
      <c r="AC45" s="36" t="str">
        <f>IF('Datos Generales'!AC333=0,"",Índice!$G$52*'Datos Generales'!AC333)</f>
        <v/>
      </c>
      <c r="AD45" s="36" t="str">
        <f>IF('Datos Generales'!AD333=0,"",Índice!$G$52*'Datos Generales'!AD333)</f>
        <v/>
      </c>
      <c r="AE45" s="36" t="str">
        <f>IF('Datos Generales'!AE333=0,"",Índice!$G$52*'Datos Generales'!AE333)</f>
        <v/>
      </c>
      <c r="AF45" s="36" t="str">
        <f>IF('Datos Generales'!AF333=0,"",Índice!$G$52*'Datos Generales'!AF333)</f>
        <v/>
      </c>
      <c r="AG45" s="36" t="str">
        <f>IF('Datos Generales'!AG333=0,"",Índice!$G$52*'Datos Generales'!AG333)</f>
        <v/>
      </c>
      <c r="AH45" s="36" t="str">
        <f>IF('Datos Generales'!AH333=0,"",Índice!$G$52*'Datos Generales'!AH333)</f>
        <v/>
      </c>
      <c r="AI45" s="36" t="str">
        <f>IF('Datos Generales'!AI333=0,"",Índice!$G$52*'Datos Generales'!AI333)</f>
        <v/>
      </c>
      <c r="AJ45" s="36" t="str">
        <f>IF('Datos Generales'!AJ333=0,"",Índice!$G$52*'Datos Generales'!AJ333)</f>
        <v/>
      </c>
      <c r="AK45" s="36" t="str">
        <f>IF('Datos Generales'!AK333=0,"",Índice!$G$52*'Datos Generales'!AK333)</f>
        <v/>
      </c>
      <c r="AL45" s="36" t="str">
        <f>IF('Datos Generales'!AL333=0,"",Índice!$G$52*'Datos Generales'!AL333)</f>
        <v/>
      </c>
      <c r="AM45" s="36" t="str">
        <f>IF('Datos Generales'!AM333=0,"",Índice!$G$52*'Datos Generales'!AM333)</f>
        <v/>
      </c>
      <c r="AN45" s="36" t="str">
        <f>IF('Datos Generales'!AN333=0,"",Índice!$G$52*'Datos Generales'!AN333)</f>
        <v/>
      </c>
      <c r="AO45" s="36" t="str">
        <f>IF('Datos Generales'!AO333=0,"",Índice!$G$52*'Datos Generales'!AO333)</f>
        <v/>
      </c>
      <c r="AP45" s="36" t="str">
        <f>IF('Datos Generales'!AP333=0,"",Índice!$G$52*'Datos Generales'!AP333)</f>
        <v/>
      </c>
      <c r="AQ45" s="36">
        <f>Índice!$G$52*'Datos Generales'!AQ333</f>
        <v>107.40005790145663</v>
      </c>
      <c r="AR45" s="76"/>
      <c r="AS45" s="36">
        <f>Índice!$F$52*'Datos Generales'!AS333</f>
        <v>353.10828304331926</v>
      </c>
      <c r="AT45" s="60">
        <f t="shared" si="0"/>
        <v>-0.69584384434198954</v>
      </c>
    </row>
    <row r="46" spans="2:46" x14ac:dyDescent="0.2">
      <c r="B46" s="62" t="str">
        <f>'Datos Generales'!B334</f>
        <v>35. Seguro Agrícola</v>
      </c>
      <c r="C46" s="36" t="str">
        <f>IF('Datos Generales'!C334=0,"",Índice!$G$52*'Datos Generales'!C334)</f>
        <v/>
      </c>
      <c r="D46" s="36" t="str">
        <f>IF('Datos Generales'!D334=0,"",Índice!$G$52*'Datos Generales'!D334)</f>
        <v/>
      </c>
      <c r="E46" s="36" t="str">
        <f>IF('Datos Generales'!E334=0,"",Índice!$G$52*'Datos Generales'!E334)</f>
        <v/>
      </c>
      <c r="F46" s="36" t="str">
        <f>IF('Datos Generales'!F334=0,"",Índice!$G$52*'Datos Generales'!F334)</f>
        <v/>
      </c>
      <c r="G46" s="36" t="str">
        <f>IF('Datos Generales'!G334=0,"",Índice!$G$52*'Datos Generales'!G334)</f>
        <v/>
      </c>
      <c r="H46" s="36" t="str">
        <f>IF('Datos Generales'!H334=0,"",Índice!$G$52*'Datos Generales'!H334)</f>
        <v/>
      </c>
      <c r="I46" s="36" t="str">
        <f>IF('Datos Generales'!I334=0,"",Índice!$G$52*'Datos Generales'!I334)</f>
        <v/>
      </c>
      <c r="J46" s="36" t="str">
        <f>IF('Datos Generales'!J334=0,"",Índice!$G$52*'Datos Generales'!J334)</f>
        <v/>
      </c>
      <c r="K46" s="36" t="str">
        <f>IF('Datos Generales'!K334=0,"",Índice!$G$52*'Datos Generales'!K334)</f>
        <v/>
      </c>
      <c r="L46" s="36" t="str">
        <f>IF('Datos Generales'!L334=0,"",Índice!$G$52*'Datos Generales'!L334)</f>
        <v/>
      </c>
      <c r="M46" s="36" t="str">
        <f>IF('Datos Generales'!M334=0,"",Índice!$G$52*'Datos Generales'!M334)</f>
        <v/>
      </c>
      <c r="N46" s="36" t="str">
        <f>IF('Datos Generales'!N334=0,"",Índice!$G$52*'Datos Generales'!N334)</f>
        <v/>
      </c>
      <c r="O46" s="36" t="str">
        <f>IF('Datos Generales'!O334=0,"",Índice!$G$52*'Datos Generales'!O334)</f>
        <v/>
      </c>
      <c r="P46" s="36" t="str">
        <f>IF('Datos Generales'!P334=0,"",Índice!$G$52*'Datos Generales'!P334)</f>
        <v/>
      </c>
      <c r="Q46" s="36">
        <f>IF('Datos Generales'!Q334=0,"",Índice!$G$52*'Datos Generales'!Q334)</f>
        <v>3206.0124981416766</v>
      </c>
      <c r="R46" s="36" t="str">
        <f>IF('Datos Generales'!R334=0,"",Índice!$G$52*'Datos Generales'!R334)</f>
        <v/>
      </c>
      <c r="S46" s="36" t="str">
        <f>IF('Datos Generales'!S334=0,"",Índice!$G$52*'Datos Generales'!S334)</f>
        <v/>
      </c>
      <c r="T46" s="36" t="str">
        <f>IF('Datos Generales'!T334=0,"",Índice!$G$52*'Datos Generales'!T334)</f>
        <v/>
      </c>
      <c r="U46" s="36" t="str">
        <f>IF('Datos Generales'!U334=0,"",Índice!$G$52*'Datos Generales'!U334)</f>
        <v/>
      </c>
      <c r="V46" s="36" t="str">
        <f>IF('Datos Generales'!V334=0,"",Índice!$G$52*'Datos Generales'!V334)</f>
        <v/>
      </c>
      <c r="W46" s="36" t="str">
        <f>IF('Datos Generales'!W334=0,"",Índice!$G$52*'Datos Generales'!W334)</f>
        <v/>
      </c>
      <c r="X46" s="36" t="str">
        <f>IF('Datos Generales'!X334=0,"",Índice!$G$52*'Datos Generales'!X334)</f>
        <v/>
      </c>
      <c r="Y46" s="36" t="str">
        <f>IF('Datos Generales'!Y334=0,"",Índice!$G$52*'Datos Generales'!Y334)</f>
        <v/>
      </c>
      <c r="Z46" s="36" t="str">
        <f>IF('Datos Generales'!Z334=0,"",Índice!$G$52*'Datos Generales'!Z334)</f>
        <v/>
      </c>
      <c r="AA46" s="36" t="str">
        <f>IF('Datos Generales'!AA334=0,"",Índice!$G$52*'Datos Generales'!AA334)</f>
        <v/>
      </c>
      <c r="AB46" s="36" t="str">
        <f>IF('Datos Generales'!AB334=0,"",Índice!$G$52*'Datos Generales'!AB334)</f>
        <v/>
      </c>
      <c r="AC46" s="36" t="str">
        <f>IF('Datos Generales'!AC334=0,"",Índice!$G$52*'Datos Generales'!AC334)</f>
        <v/>
      </c>
      <c r="AD46" s="36" t="str">
        <f>IF('Datos Generales'!AD334=0,"",Índice!$G$52*'Datos Generales'!AD334)</f>
        <v/>
      </c>
      <c r="AE46" s="36" t="str">
        <f>IF('Datos Generales'!AE334=0,"",Índice!$G$52*'Datos Generales'!AE334)</f>
        <v/>
      </c>
      <c r="AF46" s="36" t="str">
        <f>IF('Datos Generales'!AF334=0,"",Índice!$G$52*'Datos Generales'!AF334)</f>
        <v/>
      </c>
      <c r="AG46" s="36">
        <f>IF('Datos Generales'!AG334=0,"",Índice!$G$52*'Datos Generales'!AG334)</f>
        <v>1142.414109720879</v>
      </c>
      <c r="AH46" s="36" t="str">
        <f>IF('Datos Generales'!AH334=0,"",Índice!$G$52*'Datos Generales'!AH334)</f>
        <v/>
      </c>
      <c r="AI46" s="36" t="str">
        <f>IF('Datos Generales'!AI334=0,"",Índice!$G$52*'Datos Generales'!AI334)</f>
        <v/>
      </c>
      <c r="AJ46" s="36" t="str">
        <f>IF('Datos Generales'!AJ334=0,"",Índice!$G$52*'Datos Generales'!AJ334)</f>
        <v/>
      </c>
      <c r="AK46" s="36" t="str">
        <f>IF('Datos Generales'!AK334=0,"",Índice!$G$52*'Datos Generales'!AK334)</f>
        <v/>
      </c>
      <c r="AL46" s="36" t="str">
        <f>IF('Datos Generales'!AL334=0,"",Índice!$G$52*'Datos Generales'!AL334)</f>
        <v/>
      </c>
      <c r="AM46" s="36" t="str">
        <f>IF('Datos Generales'!AM334=0,"",Índice!$G$52*'Datos Generales'!AM334)</f>
        <v/>
      </c>
      <c r="AN46" s="36" t="str">
        <f>IF('Datos Generales'!AN334=0,"",Índice!$G$52*'Datos Generales'!AN334)</f>
        <v/>
      </c>
      <c r="AO46" s="36" t="str">
        <f>IF('Datos Generales'!AO334=0,"",Índice!$G$52*'Datos Generales'!AO334)</f>
        <v/>
      </c>
      <c r="AP46" s="36" t="str">
        <f>IF('Datos Generales'!AP334=0,"",Índice!$G$52*'Datos Generales'!AP334)</f>
        <v/>
      </c>
      <c r="AQ46" s="36">
        <f>Índice!$G$52*'Datos Generales'!AQ334</f>
        <v>4348.4266078625551</v>
      </c>
      <c r="AR46" s="76"/>
      <c r="AS46" s="36">
        <f>Índice!$F$52*'Datos Generales'!AS334</f>
        <v>2299.8546024716884</v>
      </c>
      <c r="AT46" s="60">
        <f t="shared" si="0"/>
        <v>0.89073978989334179</v>
      </c>
    </row>
    <row r="47" spans="2:46" x14ac:dyDescent="0.2">
      <c r="B47" s="62" t="str">
        <f>'Datos Generales'!B335</f>
        <v>36. Seguro de Asistencia</v>
      </c>
      <c r="C47" s="36" t="str">
        <f>IF('Datos Generales'!C335=0,"",Índice!$G$52*'Datos Generales'!C335)</f>
        <v/>
      </c>
      <c r="D47" s="36" t="str">
        <f>IF('Datos Generales'!D335=0,"",Índice!$G$52*'Datos Generales'!D335)</f>
        <v/>
      </c>
      <c r="E47" s="36">
        <f>IF('Datos Generales'!E335=0,"",Índice!$G$52*'Datos Generales'!E335)</f>
        <v>38777.884637301126</v>
      </c>
      <c r="F47" s="36" t="str">
        <f>IF('Datos Generales'!F335=0,"",Índice!$G$52*'Datos Generales'!F335)</f>
        <v/>
      </c>
      <c r="G47" s="36" t="str">
        <f>IF('Datos Generales'!G335=0,"",Índice!$G$52*'Datos Generales'!G335)</f>
        <v/>
      </c>
      <c r="H47" s="36">
        <f>IF('Datos Generales'!H335=0,"",Índice!$G$52*'Datos Generales'!H335)</f>
        <v>45101.016269220687</v>
      </c>
      <c r="I47" s="36">
        <f>IF('Datos Generales'!I335=0,"",Índice!$G$52*'Datos Generales'!I335)</f>
        <v>2289.7950893985562</v>
      </c>
      <c r="J47" s="36" t="str">
        <f>IF('Datos Generales'!J335=0,"",Índice!$G$52*'Datos Generales'!J335)</f>
        <v/>
      </c>
      <c r="K47" s="36">
        <f>IF('Datos Generales'!K335=0,"",Índice!$G$52*'Datos Generales'!K335)</f>
        <v>20846.565562513333</v>
      </c>
      <c r="L47" s="36">
        <f>IF('Datos Generales'!L335=0,"",Índice!$G$52*'Datos Generales'!L335)</f>
        <v>11.804821061705876</v>
      </c>
      <c r="M47" s="36" t="str">
        <f>IF('Datos Generales'!M335=0,"",Índice!$G$52*'Datos Generales'!M335)</f>
        <v/>
      </c>
      <c r="N47" s="36" t="str">
        <f>IF('Datos Generales'!N335=0,"",Índice!$G$52*'Datos Generales'!N335)</f>
        <v/>
      </c>
      <c r="O47" s="36">
        <f>IF('Datos Generales'!O335=0,"",Índice!$G$52*'Datos Generales'!O335)</f>
        <v>48.852227794264088</v>
      </c>
      <c r="P47" s="36" t="str">
        <f>IF('Datos Generales'!P335=0,"",Índice!$G$52*'Datos Generales'!P335)</f>
        <v/>
      </c>
      <c r="Q47" s="36">
        <f>IF('Datos Generales'!Q335=0,"",Índice!$G$52*'Datos Generales'!Q335)</f>
        <v>52356.286509470905</v>
      </c>
      <c r="R47" s="36" t="str">
        <f>IF('Datos Generales'!R335=0,"",Índice!$G$52*'Datos Generales'!R335)</f>
        <v/>
      </c>
      <c r="S47" s="36">
        <f>IF('Datos Generales'!S335=0,"",Índice!$G$52*'Datos Generales'!S335)</f>
        <v>388.02821046056835</v>
      </c>
      <c r="T47" s="36" t="str">
        <f>IF('Datos Generales'!T335=0,"",Índice!$G$52*'Datos Generales'!T335)</f>
        <v/>
      </c>
      <c r="U47" s="36">
        <f>IF('Datos Generales'!U335=0,"",Índice!$G$52*'Datos Generales'!U335)</f>
        <v>21956.660997857784</v>
      </c>
      <c r="V47" s="36" t="str">
        <f>IF('Datos Generales'!V335=0,"",Índice!$G$52*'Datos Generales'!V335)</f>
        <v/>
      </c>
      <c r="W47" s="36">
        <f>IF('Datos Generales'!W335=0,"",Índice!$G$52*'Datos Generales'!W335)</f>
        <v>20.377774685768934</v>
      </c>
      <c r="X47" s="36" t="str">
        <f>IF('Datos Generales'!X335=0,"",Índice!$G$52*'Datos Generales'!X335)</f>
        <v/>
      </c>
      <c r="Y47" s="36">
        <f>IF('Datos Generales'!Y335=0,"",Índice!$G$52*'Datos Generales'!Y335)</f>
        <v>1638.7949284855777</v>
      </c>
      <c r="Z47" s="36">
        <f>IF('Datos Generales'!Z335=0,"",Índice!$G$52*'Datos Generales'!Z335)</f>
        <v>22521.829563558418</v>
      </c>
      <c r="AA47" s="36">
        <f>IF('Datos Generales'!AA335=0,"",Índice!$G$52*'Datos Generales'!AA335)</f>
        <v>3357.910267710889</v>
      </c>
      <c r="AB47" s="36" t="str">
        <f>IF('Datos Generales'!AB335=0,"",Índice!$G$52*'Datos Generales'!AB335)</f>
        <v/>
      </c>
      <c r="AC47" s="36" t="str">
        <f>IF('Datos Generales'!AC335=0,"",Índice!$G$52*'Datos Generales'!AC335)</f>
        <v/>
      </c>
      <c r="AD47" s="36">
        <f>IF('Datos Generales'!AD335=0,"",Índice!$G$52*'Datos Generales'!AD335)</f>
        <v>2778.6575639135808</v>
      </c>
      <c r="AE47" s="36" t="str">
        <f>IF('Datos Generales'!AE335=0,"",Índice!$G$52*'Datos Generales'!AE335)</f>
        <v/>
      </c>
      <c r="AF47" s="36" t="str">
        <f>IF('Datos Generales'!AF335=0,"",Índice!$G$52*'Datos Generales'!AF335)</f>
        <v/>
      </c>
      <c r="AG47" s="36">
        <f>IF('Datos Generales'!AG335=0,"",Índice!$G$52*'Datos Generales'!AG335)</f>
        <v>43360.910801479316</v>
      </c>
      <c r="AH47" s="36">
        <f>IF('Datos Generales'!AH335=0,"",Índice!$G$52*'Datos Generales'!AH335)</f>
        <v>654.12996937890659</v>
      </c>
      <c r="AI47" s="36">
        <f>IF('Datos Generales'!AI335=0,"",Índice!$G$52*'Datos Generales'!AI335)</f>
        <v>5121.1831220315726</v>
      </c>
      <c r="AJ47" s="36">
        <f>IF('Datos Generales'!AJ335=0,"",Índice!$G$52*'Datos Generales'!AJ335)</f>
        <v>1009.7714661485701</v>
      </c>
      <c r="AK47" s="36" t="str">
        <f>IF('Datos Generales'!AK335=0,"",Índice!$G$52*'Datos Generales'!AK335)</f>
        <v/>
      </c>
      <c r="AL47" s="36" t="str">
        <f>IF('Datos Generales'!AL335=0,"",Índice!$G$52*'Datos Generales'!AL335)</f>
        <v/>
      </c>
      <c r="AM47" s="36" t="str">
        <f>IF('Datos Generales'!AM335=0,"",Índice!$G$52*'Datos Generales'!AM335)</f>
        <v/>
      </c>
      <c r="AN47" s="36" t="str">
        <f>IF('Datos Generales'!AN335=0,"",Índice!$G$52*'Datos Generales'!AN335)</f>
        <v/>
      </c>
      <c r="AO47" s="36" t="str">
        <f>IF('Datos Generales'!AO335=0,"",Índice!$G$52*'Datos Generales'!AO335)</f>
        <v/>
      </c>
      <c r="AP47" s="36" t="str">
        <f>IF('Datos Generales'!AP335=0,"",Índice!$G$52*'Datos Generales'!AP335)</f>
        <v/>
      </c>
      <c r="AQ47" s="36">
        <f>Índice!$G$52*'Datos Generales'!AQ335</f>
        <v>262240.45978247153</v>
      </c>
      <c r="AR47" s="76"/>
      <c r="AS47" s="36">
        <f>Índice!$F$52*'Datos Generales'!AS335</f>
        <v>251479.53699384493</v>
      </c>
      <c r="AT47" s="60">
        <f t="shared" si="0"/>
        <v>4.2790450933946067E-2</v>
      </c>
    </row>
    <row r="48" spans="2:46" x14ac:dyDescent="0.2">
      <c r="B48" s="62" t="str">
        <f>'Datos Generales'!B336</f>
        <v>50. Otros Seguros</v>
      </c>
      <c r="C48" s="36">
        <f>IF('Datos Generales'!C336=0,"",Índice!$G$52*'Datos Generales'!C336)</f>
        <v>64869.430854536375</v>
      </c>
      <c r="D48" s="36" t="str">
        <f>IF('Datos Generales'!D336=0,"",Índice!$G$52*'Datos Generales'!D336)</f>
        <v/>
      </c>
      <c r="E48" s="36">
        <f>IF('Datos Generales'!E336=0,"",Índice!$G$52*'Datos Generales'!E336)</f>
        <v>55218.224194303955</v>
      </c>
      <c r="F48" s="36">
        <f>IF('Datos Generales'!F336=0,"",Índice!$G$52*'Datos Generales'!F336)</f>
        <v>1852.9146511437241</v>
      </c>
      <c r="G48" s="36" t="str">
        <f>IF('Datos Generales'!G336=0,"",Índice!$G$52*'Datos Generales'!G336)</f>
        <v/>
      </c>
      <c r="H48" s="36">
        <f>IF('Datos Generales'!H336=0,"",Índice!$G$52*'Datos Generales'!H336)</f>
        <v>62.970385548177454</v>
      </c>
      <c r="I48" s="36">
        <f>IF('Datos Generales'!I336=0,"",Índice!$G$52*'Datos Generales'!I336)</f>
        <v>-50649.316187879682</v>
      </c>
      <c r="J48" s="36" t="str">
        <f>IF('Datos Generales'!J336=0,"",Índice!$G$52*'Datos Generales'!J336)</f>
        <v/>
      </c>
      <c r="K48" s="36">
        <f>IF('Datos Generales'!K336=0,"",Índice!$G$52*'Datos Generales'!K336)</f>
        <v>10300.131622053856</v>
      </c>
      <c r="L48" s="36">
        <f>IF('Datos Generales'!L336=0,"",Índice!$G$52*'Datos Generales'!L336)</f>
        <v>-13.063548379524658</v>
      </c>
      <c r="M48" s="36" t="str">
        <f>IF('Datos Generales'!M336=0,"",Índice!$G$52*'Datos Generales'!M336)</f>
        <v/>
      </c>
      <c r="N48" s="36">
        <f>IF('Datos Generales'!N336=0,"",Índice!$G$52*'Datos Generales'!N336)</f>
        <v>322.81252753466009</v>
      </c>
      <c r="O48" s="36">
        <f>IF('Datos Generales'!O336=0,"",Índice!$G$52*'Datos Generales'!O336)</f>
        <v>5580.5165340637132</v>
      </c>
      <c r="P48" s="36" t="str">
        <f>IF('Datos Generales'!P336=0,"",Índice!$G$52*'Datos Generales'!P336)</f>
        <v/>
      </c>
      <c r="Q48" s="36">
        <f>IF('Datos Generales'!Q336=0,"",Índice!$G$52*'Datos Generales'!Q336)</f>
        <v>775.58014571979982</v>
      </c>
      <c r="R48" s="36">
        <f>IF('Datos Generales'!R336=0,"",Índice!$G$52*'Datos Generales'!R336)</f>
        <v>1188.7488828795056</v>
      </c>
      <c r="S48" s="36">
        <f>IF('Datos Generales'!S336=0,"",Índice!$G$52*'Datos Generales'!S336)</f>
        <v>1357.2482451810306</v>
      </c>
      <c r="T48" s="36" t="str">
        <f>IF('Datos Generales'!T336=0,"",Índice!$G$52*'Datos Generales'!T336)</f>
        <v/>
      </c>
      <c r="U48" s="36">
        <f>IF('Datos Generales'!U336=0,"",Índice!$G$52*'Datos Generales'!U336)</f>
        <v>206.73745703742537</v>
      </c>
      <c r="V48" s="36">
        <f>IF('Datos Generales'!V336=0,"",Índice!$G$52*'Datos Generales'!V336)</f>
        <v>294.33807442616495</v>
      </c>
      <c r="W48" s="36">
        <f>IF('Datos Generales'!W336=0,"",Índice!$G$52*'Datos Generales'!W336)</f>
        <v>19.085027710711806</v>
      </c>
      <c r="X48" s="36" t="str">
        <f>IF('Datos Generales'!X336=0,"",Índice!$G$52*'Datos Generales'!X336)</f>
        <v/>
      </c>
      <c r="Y48" s="36">
        <f>IF('Datos Generales'!Y336=0,"",Índice!$G$52*'Datos Generales'!Y336)</f>
        <v>57.595279704518866</v>
      </c>
      <c r="Z48" s="36">
        <f>IF('Datos Generales'!Z336=0,"",Índice!$G$52*'Datos Generales'!Z336)</f>
        <v>15.75110130135395</v>
      </c>
      <c r="AA48" s="36">
        <f>IF('Datos Generales'!AA336=0,"",Índice!$G$52*'Datos Generales'!AA336)</f>
        <v>625.11120175459791</v>
      </c>
      <c r="AB48" s="36" t="str">
        <f>IF('Datos Generales'!AB336=0,"",Índice!$G$52*'Datos Generales'!AB336)</f>
        <v/>
      </c>
      <c r="AC48" s="36" t="str">
        <f>IF('Datos Generales'!AC336=0,"",Índice!$G$52*'Datos Generales'!AC336)</f>
        <v/>
      </c>
      <c r="AD48" s="36">
        <f>IF('Datos Generales'!AD336=0,"",Índice!$G$52*'Datos Generales'!AD336)</f>
        <v>23063.762703365261</v>
      </c>
      <c r="AE48" s="36" t="str">
        <f>IF('Datos Generales'!AE336=0,"",Índice!$G$52*'Datos Generales'!AE336)</f>
        <v/>
      </c>
      <c r="AF48" s="36" t="str">
        <f>IF('Datos Generales'!AF336=0,"",Índice!$G$52*'Datos Generales'!AF336)</f>
        <v/>
      </c>
      <c r="AG48" s="36">
        <f>IF('Datos Generales'!AG336=0,"",Índice!$G$52*'Datos Generales'!AG336)</f>
        <v>22647.702295340296</v>
      </c>
      <c r="AH48" s="36">
        <f>IF('Datos Generales'!AH336=0,"",Índice!$G$52*'Datos Generales'!AH336)</f>
        <v>8.3007963661562929</v>
      </c>
      <c r="AI48" s="36">
        <f>IF('Datos Generales'!AI336=0,"",Índice!$G$52*'Datos Generales'!AI336)</f>
        <v>32427.67335821985</v>
      </c>
      <c r="AJ48" s="36">
        <f>IF('Datos Generales'!AJ336=0,"",Índice!$G$52*'Datos Generales'!AJ336)</f>
        <v>87439.772449316675</v>
      </c>
      <c r="AK48" s="36" t="str">
        <f>IF('Datos Generales'!AK336=0,"",Índice!$G$52*'Datos Generales'!AK336)</f>
        <v/>
      </c>
      <c r="AL48" s="36" t="str">
        <f>IF('Datos Generales'!AL336=0,"",Índice!$G$52*'Datos Generales'!AL336)</f>
        <v/>
      </c>
      <c r="AM48" s="36" t="str">
        <f>IF('Datos Generales'!AM336=0,"",Índice!$G$52*'Datos Generales'!AM336)</f>
        <v/>
      </c>
      <c r="AN48" s="36" t="str">
        <f>IF('Datos Generales'!AN336=0,"",Índice!$G$52*'Datos Generales'!AN336)</f>
        <v/>
      </c>
      <c r="AO48" s="36" t="str">
        <f>IF('Datos Generales'!AO336=0,"",Índice!$G$52*'Datos Generales'!AO336)</f>
        <v/>
      </c>
      <c r="AP48" s="36" t="str">
        <f>IF('Datos Generales'!AP336=0,"",Índice!$G$52*'Datos Generales'!AP336)</f>
        <v/>
      </c>
      <c r="AQ48" s="36">
        <f>Índice!$G$52*'Datos Generales'!AQ336</f>
        <v>257672.02805124858</v>
      </c>
      <c r="AR48" s="76"/>
      <c r="AS48" s="36">
        <f>Índice!$F$52*'Datos Generales'!AS336</f>
        <v>539982.25716549659</v>
      </c>
      <c r="AT48" s="60">
        <f t="shared" si="0"/>
        <v>-0.52281389873098016</v>
      </c>
    </row>
    <row r="49" spans="2:46" x14ac:dyDescent="0.2">
      <c r="B49" s="65" t="s">
        <v>284</v>
      </c>
      <c r="C49" s="66">
        <f>Índice!$G$52*'Datos Generales'!C337</f>
        <v>64869.430854536375</v>
      </c>
      <c r="D49" s="66">
        <f>Índice!$G$52*'Datos Generales'!D337</f>
        <v>62758.647201525993</v>
      </c>
      <c r="E49" s="66">
        <f>Índice!$G$52*'Datos Generales'!E337</f>
        <v>2843050.10721295</v>
      </c>
      <c r="F49" s="66">
        <f>Índice!$G$52*'Datos Generales'!F337</f>
        <v>999606.3585460952</v>
      </c>
      <c r="G49" s="66">
        <f>Índice!$G$52*'Datos Generales'!G337</f>
        <v>4150.5002420498613</v>
      </c>
      <c r="H49" s="66">
        <f>Índice!$G$52*'Datos Generales'!H337</f>
        <v>1005323.1238073985</v>
      </c>
      <c r="I49" s="66">
        <f>Índice!$G$52*'Datos Generales'!I337</f>
        <v>1019920.4484335139</v>
      </c>
      <c r="J49" s="66">
        <f>Índice!$G$52*'Datos Generales'!J337</f>
        <v>48205.139893933519</v>
      </c>
      <c r="K49" s="66">
        <f>Índice!$G$52*'Datos Generales'!K337</f>
        <v>634165.19333201111</v>
      </c>
      <c r="L49" s="66">
        <f>Índice!$G$52*'Datos Generales'!L337</f>
        <v>23394.059555492357</v>
      </c>
      <c r="M49" s="66">
        <f>Índice!$G$52*'Datos Generales'!M337</f>
        <v>133855.88660840006</v>
      </c>
      <c r="N49" s="66">
        <f>Índice!$G$52*'Datos Generales'!N337</f>
        <v>40101.147244901054</v>
      </c>
      <c r="O49" s="66">
        <f>Índice!$G$52*'Datos Generales'!O337</f>
        <v>50097.041072272383</v>
      </c>
      <c r="P49" s="66">
        <f>Índice!$G$52*'Datos Generales'!P337</f>
        <v>2269.8255505996476</v>
      </c>
      <c r="Q49" s="66">
        <f>Índice!$G$52*'Datos Generales'!Q337</f>
        <v>1800660.6617435687</v>
      </c>
      <c r="R49" s="66">
        <f>Índice!$G$52*'Datos Generales'!R337</f>
        <v>2290.5435218578</v>
      </c>
      <c r="S49" s="66">
        <f>Índice!$G$52*'Datos Generales'!S337</f>
        <v>2054438.8338469735</v>
      </c>
      <c r="T49" s="66">
        <f>Índice!$G$52*'Datos Generales'!T337</f>
        <v>0</v>
      </c>
      <c r="U49" s="66">
        <f>Índice!$G$52*'Datos Generales'!U337</f>
        <v>484474.82324236596</v>
      </c>
      <c r="V49" s="66">
        <f>Índice!$G$52*'Datos Generales'!V337</f>
        <v>40245.424611248876</v>
      </c>
      <c r="W49" s="66">
        <f>Índice!$G$52*'Datos Generales'!W337</f>
        <v>16621.902467683878</v>
      </c>
      <c r="X49" s="66">
        <f>Índice!$G$52*'Datos Generales'!X337</f>
        <v>9662.7733436934541</v>
      </c>
      <c r="Y49" s="66">
        <f>Índice!$G$52*'Datos Generales'!Y337</f>
        <v>43812.181554745963</v>
      </c>
      <c r="Z49" s="66">
        <f>Índice!$G$52*'Datos Generales'!Z337</f>
        <v>337156.98404852295</v>
      </c>
      <c r="AA49" s="66">
        <f>Índice!$G$52*'Datos Generales'!AA337</f>
        <v>322160.43874471547</v>
      </c>
      <c r="AB49" s="66">
        <f>Índice!$G$52*'Datos Generales'!AB337</f>
        <v>1781.915626487297</v>
      </c>
      <c r="AC49" s="66">
        <f>Índice!$G$52*'Datos Generales'!AC337</f>
        <v>17983.947484535514</v>
      </c>
      <c r="AD49" s="66">
        <f>Índice!$G$52*'Datos Generales'!AD337</f>
        <v>262392.90186655655</v>
      </c>
      <c r="AE49" s="66">
        <f>Índice!$G$52*'Datos Generales'!AE337</f>
        <v>3124.1952224834558</v>
      </c>
      <c r="AF49" s="66">
        <f>Índice!$G$52*'Datos Generales'!AF337</f>
        <v>11779.646515349501</v>
      </c>
      <c r="AG49" s="66">
        <f>Índice!$G$52*'Datos Generales'!AG337</f>
        <v>1759685.3453862711</v>
      </c>
      <c r="AH49" s="66">
        <f>Índice!$G$52*'Datos Generales'!AH337</f>
        <v>30355.67211446118</v>
      </c>
      <c r="AI49" s="66">
        <f>Índice!$G$52*'Datos Generales'!AI337</f>
        <v>300079.36786033708</v>
      </c>
      <c r="AJ49" s="66">
        <f>Índice!$G$52*'Datos Generales'!AJ337</f>
        <v>244070.0165369554</v>
      </c>
      <c r="AK49" s="66">
        <f>Índice!$G$52*'Datos Generales'!AK337</f>
        <v>0</v>
      </c>
      <c r="AL49" s="66">
        <f>Índice!$G$52*'Datos Generales'!AL337</f>
        <v>0</v>
      </c>
      <c r="AM49" s="66">
        <f>Índice!$G$52*'Datos Generales'!AM337</f>
        <v>0</v>
      </c>
      <c r="AN49" s="66">
        <f>Índice!$G$52*'Datos Generales'!AN337</f>
        <v>0</v>
      </c>
      <c r="AO49" s="66">
        <f>Índice!$G$52*'Datos Generales'!AO337</f>
        <v>0</v>
      </c>
      <c r="AP49" s="66">
        <f>Índice!$G$52*'Datos Generales'!AP337</f>
        <v>0</v>
      </c>
      <c r="AQ49" s="66">
        <f>Índice!$G$52*'Datos Generales'!AQ337</f>
        <v>14674544.485294495</v>
      </c>
      <c r="AR49" s="76"/>
      <c r="AS49" s="66">
        <f>Índice!$F$52*'Datos Generales'!AS337</f>
        <v>15484509.848077418</v>
      </c>
      <c r="AT49" s="73">
        <f>IFERROR(AQ49/AS49-1,"")</f>
        <v>-5.2308104727221361E-2</v>
      </c>
    </row>
    <row r="50" spans="2:46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76"/>
      <c r="AS50" s="29"/>
      <c r="AT50" s="74"/>
    </row>
    <row r="51" spans="2:46" x14ac:dyDescent="0.2">
      <c r="B51" s="62" t="str">
        <f>'Datos Generales'!B288</f>
        <v>Comercialización Individual</v>
      </c>
      <c r="C51" s="36" t="str">
        <f>IF('Datos Generales'!C339=0,"",Índice!$G$52*'Datos Generales'!C339)</f>
        <v/>
      </c>
      <c r="D51" s="36">
        <f>IF('Datos Generales'!D339=0,"",Índice!$G$52*'Datos Generales'!D339)</f>
        <v>62758.647201525993</v>
      </c>
      <c r="E51" s="36">
        <f>IF('Datos Generales'!E339=0,"",Índice!$G$52*'Datos Generales'!E339)</f>
        <v>1625521.3427422633</v>
      </c>
      <c r="F51" s="36">
        <f>IF('Datos Generales'!F339=0,"",Índice!$G$52*'Datos Generales'!F339)</f>
        <v>1180.9924010291627</v>
      </c>
      <c r="G51" s="36">
        <f>IF('Datos Generales'!G339=0,"",Índice!$G$52*'Datos Generales'!G339)</f>
        <v>4150.5002420498613</v>
      </c>
      <c r="H51" s="36">
        <f>IF('Datos Generales'!H339=0,"",Índice!$G$52*'Datos Generales'!H339)</f>
        <v>293493.97869076714</v>
      </c>
      <c r="I51" s="36">
        <f>IF('Datos Generales'!I339=0,"",Índice!$G$52*'Datos Generales'!I339)</f>
        <v>85510.17749075772</v>
      </c>
      <c r="J51" s="36">
        <f>IF('Datos Generales'!J339=0,"",Índice!$G$52*'Datos Generales'!J339)</f>
        <v>48205.139893933519</v>
      </c>
      <c r="K51" s="36">
        <f>IF('Datos Generales'!K339=0,"",Índice!$G$52*'Datos Generales'!K339)</f>
        <v>242263.13048205516</v>
      </c>
      <c r="L51" s="36">
        <f>IF('Datos Generales'!L339=0,"",Índice!$G$52*'Datos Generales'!L339)</f>
        <v>376.73368425743769</v>
      </c>
      <c r="M51" s="36">
        <f>IF('Datos Generales'!M339=0,"",Índice!$G$52*'Datos Generales'!M339)</f>
        <v>501.04151180635199</v>
      </c>
      <c r="N51" s="36">
        <f>IF('Datos Generales'!N339=0,"",Índice!$G$52*'Datos Generales'!N339)</f>
        <v>36.707210160174753</v>
      </c>
      <c r="O51" s="36">
        <f>IF('Datos Generales'!O339=0,"",Índice!$G$52*'Datos Generales'!O339)</f>
        <v>5152.6513049770419</v>
      </c>
      <c r="P51" s="36">
        <f>IF('Datos Generales'!P339=0,"",Índice!$G$52*'Datos Generales'!P339)</f>
        <v>1097.610221137978</v>
      </c>
      <c r="Q51" s="36">
        <f>IF('Datos Generales'!Q339=0,"",Índice!$G$52*'Datos Generales'!Q339)</f>
        <v>1100167.2066153265</v>
      </c>
      <c r="R51" s="36" t="str">
        <f>IF('Datos Generales'!R339=0,"",Índice!$G$52*'Datos Generales'!R339)</f>
        <v/>
      </c>
      <c r="S51" s="36">
        <f>IF('Datos Generales'!S339=0,"",Índice!$G$52*'Datos Generales'!S339)</f>
        <v>263996.31635151425</v>
      </c>
      <c r="T51" s="36" t="str">
        <f>IF('Datos Generales'!T339=0,"",Índice!$G$52*'Datos Generales'!T339)</f>
        <v/>
      </c>
      <c r="U51" s="36">
        <f>IF('Datos Generales'!U339=0,"",Índice!$G$52*'Datos Generales'!U339)</f>
        <v>144513.36071008552</v>
      </c>
      <c r="V51" s="36">
        <f>IF('Datos Generales'!V339=0,"",Índice!$G$52*'Datos Generales'!V339)</f>
        <v>12.927469750571277</v>
      </c>
      <c r="W51" s="36">
        <f>IF('Datos Generales'!W339=0,"",Índice!$G$52*'Datos Generales'!W339)</f>
        <v>1268.4229201317105</v>
      </c>
      <c r="X51" s="36">
        <f>IF('Datos Generales'!X339=0,"",Índice!$G$52*'Datos Generales'!X339)</f>
        <v>9662.7733436934541</v>
      </c>
      <c r="Y51" s="36">
        <f>IF('Datos Generales'!Y339=0,"",Índice!$G$52*'Datos Generales'!Y339)</f>
        <v>12293.6835362209</v>
      </c>
      <c r="Z51" s="36">
        <f>IF('Datos Generales'!Z339=0,"",Índice!$G$52*'Datos Generales'!Z339)</f>
        <v>124728.10639443684</v>
      </c>
      <c r="AA51" s="36">
        <f>IF('Datos Generales'!AA339=0,"",Índice!$G$52*'Datos Generales'!AA339)</f>
        <v>91810.890168557205</v>
      </c>
      <c r="AB51" s="36" t="str">
        <f>IF('Datos Generales'!AB339=0,"",Índice!$G$52*'Datos Generales'!AB339)</f>
        <v/>
      </c>
      <c r="AC51" s="36" t="str">
        <f>IF('Datos Generales'!AC339=0,"",Índice!$G$52*'Datos Generales'!AC339)</f>
        <v/>
      </c>
      <c r="AD51" s="36">
        <f>IF('Datos Generales'!AD339=0,"",Índice!$G$52*'Datos Generales'!AD339)</f>
        <v>3220.2327148673048</v>
      </c>
      <c r="AE51" s="36" t="str">
        <f>IF('Datos Generales'!AE339=0,"",Índice!$G$52*'Datos Generales'!AE339)</f>
        <v/>
      </c>
      <c r="AF51" s="36">
        <f>IF('Datos Generales'!AF339=0,"",Índice!$G$52*'Datos Generales'!AF339)</f>
        <v>11779.646515349501</v>
      </c>
      <c r="AG51" s="36">
        <f>IF('Datos Generales'!AG339=0,"",Índice!$G$52*'Datos Generales'!AG339)</f>
        <v>203651.73804727849</v>
      </c>
      <c r="AH51" s="36" t="str">
        <f>IF('Datos Generales'!AH339=0,"",Índice!$G$52*'Datos Generales'!AH339)</f>
        <v/>
      </c>
      <c r="AI51" s="36">
        <f>IF('Datos Generales'!AI339=0,"",Índice!$G$52*'Datos Generales'!AI339)</f>
        <v>106643.90298001992</v>
      </c>
      <c r="AJ51" s="36" t="str">
        <f>IF('Datos Generales'!AJ339=0,"",Índice!$G$52*'Datos Generales'!AJ339)</f>
        <v/>
      </c>
      <c r="AK51" s="36" t="str">
        <f>IF('Datos Generales'!AK339=0,"",Índice!$G$52*'Datos Generales'!AK339)</f>
        <v/>
      </c>
      <c r="AL51" s="36" t="str">
        <f>IF('Datos Generales'!AL339=0,"",Índice!$G$52*'Datos Generales'!AL339)</f>
        <v/>
      </c>
      <c r="AM51" s="36" t="str">
        <f>IF('Datos Generales'!AM339=0,"",Índice!$G$52*'Datos Generales'!AM339)</f>
        <v/>
      </c>
      <c r="AN51" s="36" t="str">
        <f>IF('Datos Generales'!AN339=0,"",Índice!$G$52*'Datos Generales'!AN339)</f>
        <v/>
      </c>
      <c r="AO51" s="36" t="str">
        <f>IF('Datos Generales'!AO339=0,"",Índice!$G$52*'Datos Generales'!AO339)</f>
        <v/>
      </c>
      <c r="AP51" s="36" t="str">
        <f>IF('Datos Generales'!AP339=0,"",Índice!$G$52*'Datos Generales'!AP339)</f>
        <v/>
      </c>
      <c r="AQ51" s="36">
        <f>IF('Datos Generales'!AQ339=0,"",Índice!$G$52*'Datos Generales'!AQ339)</f>
        <v>4443997.8608439527</v>
      </c>
      <c r="AR51" s="209"/>
      <c r="AS51" s="36">
        <f>IF('Datos Generales'!AS339=0,"",Índice!$F$52*'Datos Generales'!AS339)</f>
        <v>6771542.7873664312</v>
      </c>
      <c r="AT51" s="60">
        <f t="shared" si="0"/>
        <v>-0.34372446569560855</v>
      </c>
    </row>
    <row r="52" spans="2:46" x14ac:dyDescent="0.2">
      <c r="B52" s="62" t="str">
        <f>'Datos Generales'!B289</f>
        <v>Comercialización Colectiva</v>
      </c>
      <c r="C52" s="36" t="str">
        <f>IF('Datos Generales'!C340=0,"",Índice!$G$52*'Datos Generales'!C340)</f>
        <v/>
      </c>
      <c r="D52" s="36" t="str">
        <f>IF('Datos Generales'!D340=0,"",Índice!$G$52*'Datos Generales'!D340)</f>
        <v/>
      </c>
      <c r="E52" s="36">
        <f>IF('Datos Generales'!E340=0,"",Índice!$G$52*'Datos Generales'!E340)</f>
        <v>53129.315180897829</v>
      </c>
      <c r="F52" s="36" t="str">
        <f>IF('Datos Generales'!F340=0,"",Índice!$G$52*'Datos Generales'!F340)</f>
        <v/>
      </c>
      <c r="G52" s="36" t="str">
        <f>IF('Datos Generales'!G340=0,"",Índice!$G$52*'Datos Generales'!G340)</f>
        <v/>
      </c>
      <c r="H52" s="36">
        <f>IF('Datos Generales'!H340=0,"",Índice!$G$52*'Datos Generales'!H340)</f>
        <v>40.211234855724335</v>
      </c>
      <c r="I52" s="36">
        <f>IF('Datos Generales'!I340=0,"",Índice!$G$52*'Datos Generales'!I340)</f>
        <v>18496.419601173951</v>
      </c>
      <c r="J52" s="36" t="str">
        <f>IF('Datos Generales'!J340=0,"",Índice!$G$52*'Datos Generales'!J340)</f>
        <v/>
      </c>
      <c r="K52" s="36">
        <f>IF('Datos Generales'!K340=0,"",Índice!$G$52*'Datos Generales'!K340)</f>
        <v>253.8887019697722</v>
      </c>
      <c r="L52" s="36" t="str">
        <f>IF('Datos Generales'!L340=0,"",Índice!$G$52*'Datos Generales'!L340)</f>
        <v/>
      </c>
      <c r="M52" s="36" t="str">
        <f>IF('Datos Generales'!M340=0,"",Índice!$G$52*'Datos Generales'!M340)</f>
        <v/>
      </c>
      <c r="N52" s="36" t="str">
        <f>IF('Datos Generales'!N340=0,"",Índice!$G$52*'Datos Generales'!N340)</f>
        <v/>
      </c>
      <c r="O52" s="36">
        <f>IF('Datos Generales'!O340=0,"",Índice!$G$52*'Datos Generales'!O340)</f>
        <v>1203.5134141209473</v>
      </c>
      <c r="P52" s="36" t="str">
        <f>IF('Datos Generales'!P340=0,"",Índice!$G$52*'Datos Generales'!P340)</f>
        <v/>
      </c>
      <c r="Q52" s="36">
        <f>IF('Datos Generales'!Q340=0,"",Índice!$G$52*'Datos Generales'!Q340)</f>
        <v>16722.090358250807</v>
      </c>
      <c r="R52" s="36">
        <f>IF('Datos Generales'!R340=0,"",Índice!$G$52*'Datos Generales'!R340)</f>
        <v>2290.5435218578</v>
      </c>
      <c r="S52" s="36">
        <f>IF('Datos Generales'!S340=0,"",Índice!$G$52*'Datos Generales'!S340)</f>
        <v>9683.3212166654139</v>
      </c>
      <c r="T52" s="36" t="str">
        <f>IF('Datos Generales'!T340=0,"",Índice!$G$52*'Datos Generales'!T340)</f>
        <v/>
      </c>
      <c r="U52" s="36">
        <f>IF('Datos Generales'!U340=0,"",Índice!$G$52*'Datos Generales'!U340)</f>
        <v>26002.925010129355</v>
      </c>
      <c r="V52" s="36">
        <f>IF('Datos Generales'!V340=0,"",Índice!$G$52*'Datos Generales'!V340)</f>
        <v>377.14192014429779</v>
      </c>
      <c r="W52" s="36" t="str">
        <f>IF('Datos Generales'!W340=0,"",Índice!$G$52*'Datos Generales'!W340)</f>
        <v/>
      </c>
      <c r="X52" s="36" t="str">
        <f>IF('Datos Generales'!X340=0,"",Índice!$G$52*'Datos Generales'!X340)</f>
        <v/>
      </c>
      <c r="Y52" s="36" t="str">
        <f>IF('Datos Generales'!Y340=0,"",Índice!$G$52*'Datos Generales'!Y340)</f>
        <v/>
      </c>
      <c r="Z52" s="36">
        <f>IF('Datos Generales'!Z340=0,"",Índice!$G$52*'Datos Generales'!Z340)</f>
        <v>146112.82891480357</v>
      </c>
      <c r="AA52" s="36" t="str">
        <f>IF('Datos Generales'!AA340=0,"",Índice!$G$52*'Datos Generales'!AA340)</f>
        <v/>
      </c>
      <c r="AB52" s="36" t="str">
        <f>IF('Datos Generales'!AB340=0,"",Índice!$G$52*'Datos Generales'!AB340)</f>
        <v/>
      </c>
      <c r="AC52" s="36" t="str">
        <f>IF('Datos Generales'!AC340=0,"",Índice!$G$52*'Datos Generales'!AC340)</f>
        <v/>
      </c>
      <c r="AD52" s="36">
        <f>IF('Datos Generales'!AD340=0,"",Índice!$G$52*'Datos Generales'!AD340)</f>
        <v>39071.03202372395</v>
      </c>
      <c r="AE52" s="36" t="str">
        <f>IF('Datos Generales'!AE340=0,"",Índice!$G$52*'Datos Generales'!AE340)</f>
        <v/>
      </c>
      <c r="AF52" s="36" t="str">
        <f>IF('Datos Generales'!AF340=0,"",Índice!$G$52*'Datos Generales'!AF340)</f>
        <v/>
      </c>
      <c r="AG52" s="36">
        <f>IF('Datos Generales'!AG340=0,"",Índice!$G$52*'Datos Generales'!AG340)</f>
        <v>188047.36352759352</v>
      </c>
      <c r="AH52" s="36" t="str">
        <f>IF('Datos Generales'!AH340=0,"",Índice!$G$52*'Datos Generales'!AH340)</f>
        <v/>
      </c>
      <c r="AI52" s="36">
        <f>IF('Datos Generales'!AI340=0,"",Índice!$G$52*'Datos Generales'!AI340)</f>
        <v>-581.70211911846911</v>
      </c>
      <c r="AJ52" s="36" t="str">
        <f>IF('Datos Generales'!AJ340=0,"",Índice!$G$52*'Datos Generales'!AJ340)</f>
        <v/>
      </c>
      <c r="AK52" s="36" t="str">
        <f>IF('Datos Generales'!AK340=0,"",Índice!$G$52*'Datos Generales'!AK340)</f>
        <v/>
      </c>
      <c r="AL52" s="36" t="str">
        <f>IF('Datos Generales'!AL340=0,"",Índice!$G$52*'Datos Generales'!AL340)</f>
        <v/>
      </c>
      <c r="AM52" s="36" t="str">
        <f>IF('Datos Generales'!AM340=0,"",Índice!$G$52*'Datos Generales'!AM340)</f>
        <v/>
      </c>
      <c r="AN52" s="36" t="str">
        <f>IF('Datos Generales'!AN340=0,"",Índice!$G$52*'Datos Generales'!AN340)</f>
        <v/>
      </c>
      <c r="AO52" s="36" t="str">
        <f>IF('Datos Generales'!AO340=0,"",Índice!$G$52*'Datos Generales'!AO340)</f>
        <v/>
      </c>
      <c r="AP52" s="36" t="str">
        <f>IF('Datos Generales'!AP340=0,"",Índice!$G$52*'Datos Generales'!AP340)</f>
        <v/>
      </c>
      <c r="AQ52" s="36">
        <f>IF('Datos Generales'!AQ340=0,"",Índice!$G$52*'Datos Generales'!AQ340)</f>
        <v>500848.89250706846</v>
      </c>
      <c r="AR52" s="209"/>
      <c r="AS52" s="36">
        <f>IF('Datos Generales'!AS340=0,"",Índice!$F$52*'Datos Generales'!AS340)</f>
        <v>535441.3643729199</v>
      </c>
      <c r="AT52" s="60">
        <f t="shared" si="0"/>
        <v>-6.4605527640480775E-2</v>
      </c>
    </row>
    <row r="53" spans="2:46" x14ac:dyDescent="0.2">
      <c r="B53" s="62" t="str">
        <f>'Datos Generales'!B290</f>
        <v>Comercialización Masiva - Cartera Hipotecaria</v>
      </c>
      <c r="C53" s="36" t="str">
        <f>IF('Datos Generales'!C341=0,"",Índice!$G$52*'Datos Generales'!C341)</f>
        <v/>
      </c>
      <c r="D53" s="36" t="str">
        <f>IF('Datos Generales'!D341=0,"",Índice!$G$52*'Datos Generales'!D341)</f>
        <v/>
      </c>
      <c r="E53" s="36">
        <f>IF('Datos Generales'!E341=0,"",Índice!$G$52*'Datos Generales'!E341)</f>
        <v>92884.278393741479</v>
      </c>
      <c r="F53" s="36">
        <f>IF('Datos Generales'!F341=0,"",Índice!$G$52*'Datos Generales'!F341)</f>
        <v>180326.77241563721</v>
      </c>
      <c r="G53" s="36" t="str">
        <f>IF('Datos Generales'!G341=0,"",Índice!$G$52*'Datos Generales'!G341)</f>
        <v/>
      </c>
      <c r="H53" s="36" t="str">
        <f>IF('Datos Generales'!H341=0,"",Índice!$G$52*'Datos Generales'!H341)</f>
        <v/>
      </c>
      <c r="I53" s="36" t="str">
        <f>IF('Datos Generales'!I341=0,"",Índice!$G$52*'Datos Generales'!I341)</f>
        <v/>
      </c>
      <c r="J53" s="36" t="str">
        <f>IF('Datos Generales'!J341=0,"",Índice!$G$52*'Datos Generales'!J341)</f>
        <v/>
      </c>
      <c r="K53" s="36">
        <f>IF('Datos Generales'!K341=0,"",Índice!$G$52*'Datos Generales'!K341)</f>
        <v>8891.9559499870229</v>
      </c>
      <c r="L53" s="36" t="str">
        <f>IF('Datos Generales'!L341=0,"",Índice!$G$52*'Datos Generales'!L341)</f>
        <v/>
      </c>
      <c r="M53" s="36" t="str">
        <f>IF('Datos Generales'!M341=0,"",Índice!$G$52*'Datos Generales'!M341)</f>
        <v/>
      </c>
      <c r="N53" s="36" t="str">
        <f>IF('Datos Generales'!N341=0,"",Índice!$G$52*'Datos Generales'!N341)</f>
        <v/>
      </c>
      <c r="O53" s="36" t="str">
        <f>IF('Datos Generales'!O341=0,"",Índice!$G$52*'Datos Generales'!O341)</f>
        <v/>
      </c>
      <c r="P53" s="36" t="str">
        <f>IF('Datos Generales'!P341=0,"",Índice!$G$52*'Datos Generales'!P341)</f>
        <v/>
      </c>
      <c r="Q53" s="36">
        <f>IF('Datos Generales'!Q341=0,"",Índice!$G$52*'Datos Generales'!Q341)</f>
        <v>1343.5723429712157</v>
      </c>
      <c r="R53" s="36" t="str">
        <f>IF('Datos Generales'!R341=0,"",Índice!$G$52*'Datos Generales'!R341)</f>
        <v/>
      </c>
      <c r="S53" s="36">
        <f>IF('Datos Generales'!S341=0,"",Índice!$G$52*'Datos Generales'!S341)</f>
        <v>819631.31536664523</v>
      </c>
      <c r="T53" s="36" t="str">
        <f>IF('Datos Generales'!T341=0,"",Índice!$G$52*'Datos Generales'!T341)</f>
        <v/>
      </c>
      <c r="U53" s="36">
        <f>IF('Datos Generales'!U341=0,"",Índice!$G$52*'Datos Generales'!U341)</f>
        <v>44857.503562708611</v>
      </c>
      <c r="V53" s="36">
        <f>IF('Datos Generales'!V341=0,"",Índice!$G$52*'Datos Generales'!V341)</f>
        <v>1531.9051654426962</v>
      </c>
      <c r="W53" s="36" t="str">
        <f>IF('Datos Generales'!W341=0,"",Índice!$G$52*'Datos Generales'!W341)</f>
        <v/>
      </c>
      <c r="X53" s="36" t="str">
        <f>IF('Datos Generales'!X341=0,"",Índice!$G$52*'Datos Generales'!X341)</f>
        <v/>
      </c>
      <c r="Y53" s="36" t="str">
        <f>IF('Datos Generales'!Y341=0,"",Índice!$G$52*'Datos Generales'!Y341)</f>
        <v/>
      </c>
      <c r="Z53" s="36" t="str">
        <f>IF('Datos Generales'!Z341=0,"",Índice!$G$52*'Datos Generales'!Z341)</f>
        <v/>
      </c>
      <c r="AA53" s="36" t="str">
        <f>IF('Datos Generales'!AA341=0,"",Índice!$G$52*'Datos Generales'!AA341)</f>
        <v/>
      </c>
      <c r="AB53" s="36" t="str">
        <f>IF('Datos Generales'!AB341=0,"",Índice!$G$52*'Datos Generales'!AB341)</f>
        <v/>
      </c>
      <c r="AC53" s="36" t="str">
        <f>IF('Datos Generales'!AC341=0,"",Índice!$G$52*'Datos Generales'!AC341)</f>
        <v/>
      </c>
      <c r="AD53" s="36">
        <f>IF('Datos Generales'!AD341=0,"",Índice!$G$52*'Datos Generales'!AD341)</f>
        <v>8420.3754613490764</v>
      </c>
      <c r="AE53" s="36" t="str">
        <f>IF('Datos Generales'!AE341=0,"",Índice!$G$52*'Datos Generales'!AE341)</f>
        <v/>
      </c>
      <c r="AF53" s="36" t="str">
        <f>IF('Datos Generales'!AF341=0,"",Índice!$G$52*'Datos Generales'!AF341)</f>
        <v/>
      </c>
      <c r="AG53" s="36">
        <f>IF('Datos Generales'!AG341=0,"",Índice!$G$52*'Datos Generales'!AG341)</f>
        <v>419457.67903610069</v>
      </c>
      <c r="AH53" s="36" t="str">
        <f>IF('Datos Generales'!AH341=0,"",Índice!$G$52*'Datos Generales'!AH341)</f>
        <v/>
      </c>
      <c r="AI53" s="36" t="str">
        <f>IF('Datos Generales'!AI341=0,"",Índice!$G$52*'Datos Generales'!AI341)</f>
        <v/>
      </c>
      <c r="AJ53" s="36">
        <f>IF('Datos Generales'!AJ341=0,"",Índice!$G$52*'Datos Generales'!AJ341)</f>
        <v>27386.572509327343</v>
      </c>
      <c r="AK53" s="36" t="str">
        <f>IF('Datos Generales'!AK341=0,"",Índice!$G$52*'Datos Generales'!AK341)</f>
        <v/>
      </c>
      <c r="AL53" s="36" t="str">
        <f>IF('Datos Generales'!AL341=0,"",Índice!$G$52*'Datos Generales'!AL341)</f>
        <v/>
      </c>
      <c r="AM53" s="36" t="str">
        <f>IF('Datos Generales'!AM341=0,"",Índice!$G$52*'Datos Generales'!AM341)</f>
        <v/>
      </c>
      <c r="AN53" s="36" t="str">
        <f>IF('Datos Generales'!AN341=0,"",Índice!$G$52*'Datos Generales'!AN341)</f>
        <v/>
      </c>
      <c r="AO53" s="36" t="str">
        <f>IF('Datos Generales'!AO341=0,"",Índice!$G$52*'Datos Generales'!AO341)</f>
        <v/>
      </c>
      <c r="AP53" s="36" t="str">
        <f>IF('Datos Generales'!AP341=0,"",Índice!$G$52*'Datos Generales'!AP341)</f>
        <v/>
      </c>
      <c r="AQ53" s="36">
        <f>IF('Datos Generales'!AQ341=0,"",Índice!$G$52*'Datos Generales'!AQ341)</f>
        <v>1604731.9302039105</v>
      </c>
      <c r="AR53" s="209"/>
      <c r="AS53" s="36">
        <f>IF('Datos Generales'!AS341=0,"",Índice!$F$52*'Datos Generales'!AS341)</f>
        <v>780797.59531091223</v>
      </c>
      <c r="AT53" s="60">
        <f t="shared" si="0"/>
        <v>1.05524701899845</v>
      </c>
    </row>
    <row r="54" spans="2:46" x14ac:dyDescent="0.2">
      <c r="B54" s="62" t="str">
        <f>'Datos Generales'!B291</f>
        <v>Comercialización Masiva - Cartera de Consumo</v>
      </c>
      <c r="C54" s="36" t="str">
        <f>IF('Datos Generales'!C342=0,"",Índice!$G$52*'Datos Generales'!C342)</f>
        <v/>
      </c>
      <c r="D54" s="36" t="str">
        <f>IF('Datos Generales'!D342=0,"",Índice!$G$52*'Datos Generales'!D342)</f>
        <v/>
      </c>
      <c r="E54" s="36">
        <f>IF('Datos Generales'!E342=0,"",Índice!$G$52*'Datos Generales'!E342)</f>
        <v>158347.04609017185</v>
      </c>
      <c r="F54" s="36">
        <f>IF('Datos Generales'!F342=0,"",Índice!$G$52*'Datos Generales'!F342)</f>
        <v>437653.12672968698</v>
      </c>
      <c r="G54" s="36" t="str">
        <f>IF('Datos Generales'!G342=0,"",Índice!$G$52*'Datos Generales'!G342)</f>
        <v/>
      </c>
      <c r="H54" s="36" t="str">
        <f>IF('Datos Generales'!H342=0,"",Índice!$G$52*'Datos Generales'!H342)</f>
        <v/>
      </c>
      <c r="I54" s="36" t="str">
        <f>IF('Datos Generales'!I342=0,"",Índice!$G$52*'Datos Generales'!I342)</f>
        <v/>
      </c>
      <c r="J54" s="36" t="str">
        <f>IF('Datos Generales'!J342=0,"",Índice!$G$52*'Datos Generales'!J342)</f>
        <v/>
      </c>
      <c r="K54" s="36" t="str">
        <f>IF('Datos Generales'!K342=0,"",Índice!$G$52*'Datos Generales'!K342)</f>
        <v/>
      </c>
      <c r="L54" s="36" t="str">
        <f>IF('Datos Generales'!L342=0,"",Índice!$G$52*'Datos Generales'!L342)</f>
        <v/>
      </c>
      <c r="M54" s="36" t="str">
        <f>IF('Datos Generales'!M342=0,"",Índice!$G$52*'Datos Generales'!M342)</f>
        <v/>
      </c>
      <c r="N54" s="36" t="str">
        <f>IF('Datos Generales'!N342=0,"",Índice!$G$52*'Datos Generales'!N342)</f>
        <v/>
      </c>
      <c r="O54" s="36" t="str">
        <f>IF('Datos Generales'!O342=0,"",Índice!$G$52*'Datos Generales'!O342)</f>
        <v/>
      </c>
      <c r="P54" s="36" t="str">
        <f>IF('Datos Generales'!P342=0,"",Índice!$G$52*'Datos Generales'!P342)</f>
        <v/>
      </c>
      <c r="Q54" s="36">
        <f>IF('Datos Generales'!Q342=0,"",Índice!$G$52*'Datos Generales'!Q342)</f>
        <v>15885.138750873031</v>
      </c>
      <c r="R54" s="36" t="str">
        <f>IF('Datos Generales'!R342=0,"",Índice!$G$52*'Datos Generales'!R342)</f>
        <v/>
      </c>
      <c r="S54" s="36" t="str">
        <f>IF('Datos Generales'!S342=0,"",Índice!$G$52*'Datos Generales'!S342)</f>
        <v/>
      </c>
      <c r="T54" s="36" t="str">
        <f>IF('Datos Generales'!T342=0,"",Índice!$G$52*'Datos Generales'!T342)</f>
        <v/>
      </c>
      <c r="U54" s="36" t="str">
        <f>IF('Datos Generales'!U342=0,"",Índice!$G$52*'Datos Generales'!U342)</f>
        <v/>
      </c>
      <c r="V54" s="36">
        <f>IF('Datos Generales'!V342=0,"",Índice!$G$52*'Datos Generales'!V342)</f>
        <v>1155.409618785927</v>
      </c>
      <c r="W54" s="36" t="str">
        <f>IF('Datos Generales'!W342=0,"",Índice!$G$52*'Datos Generales'!W342)</f>
        <v/>
      </c>
      <c r="X54" s="36" t="str">
        <f>IF('Datos Generales'!X342=0,"",Índice!$G$52*'Datos Generales'!X342)</f>
        <v/>
      </c>
      <c r="Y54" s="36" t="str">
        <f>IF('Datos Generales'!Y342=0,"",Índice!$G$52*'Datos Generales'!Y342)</f>
        <v/>
      </c>
      <c r="Z54" s="36" t="str">
        <f>IF('Datos Generales'!Z342=0,"",Índice!$G$52*'Datos Generales'!Z342)</f>
        <v/>
      </c>
      <c r="AA54" s="36">
        <f>IF('Datos Generales'!AA342=0,"",Índice!$G$52*'Datos Generales'!AA342)</f>
        <v>15.683061986877259</v>
      </c>
      <c r="AB54" s="36">
        <f>IF('Datos Generales'!AB342=0,"",Índice!$G$52*'Datos Generales'!AB342)</f>
        <v>576.39505258928716</v>
      </c>
      <c r="AC54" s="36" t="str">
        <f>IF('Datos Generales'!AC342=0,"",Índice!$G$52*'Datos Generales'!AC342)</f>
        <v/>
      </c>
      <c r="AD54" s="36" t="str">
        <f>IF('Datos Generales'!AD342=0,"",Índice!$G$52*'Datos Generales'!AD342)</f>
        <v/>
      </c>
      <c r="AE54" s="36" t="str">
        <f>IF('Datos Generales'!AE342=0,"",Índice!$G$52*'Datos Generales'!AE342)</f>
        <v/>
      </c>
      <c r="AF54" s="36" t="str">
        <f>IF('Datos Generales'!AF342=0,"",Índice!$G$52*'Datos Generales'!AF342)</f>
        <v/>
      </c>
      <c r="AG54" s="36">
        <f>IF('Datos Generales'!AG342=0,"",Índice!$G$52*'Datos Generales'!AG342)</f>
        <v>26.739450589339533</v>
      </c>
      <c r="AH54" s="36" t="str">
        <f>IF('Datos Generales'!AH342=0,"",Índice!$G$52*'Datos Generales'!AH342)</f>
        <v/>
      </c>
      <c r="AI54" s="36">
        <f>IF('Datos Generales'!AI342=0,"",Índice!$G$52*'Datos Generales'!AI342)</f>
        <v>-86.852184929495962</v>
      </c>
      <c r="AJ54" s="36">
        <f>IF('Datos Generales'!AJ342=0,"",Índice!$G$52*'Datos Generales'!AJ342)</f>
        <v>67395.560502769717</v>
      </c>
      <c r="AK54" s="36" t="str">
        <f>IF('Datos Generales'!AK342=0,"",Índice!$G$52*'Datos Generales'!AK342)</f>
        <v/>
      </c>
      <c r="AL54" s="36" t="str">
        <f>IF('Datos Generales'!AL342=0,"",Índice!$G$52*'Datos Generales'!AL342)</f>
        <v/>
      </c>
      <c r="AM54" s="36" t="str">
        <f>IF('Datos Generales'!AM342=0,"",Índice!$G$52*'Datos Generales'!AM342)</f>
        <v/>
      </c>
      <c r="AN54" s="36" t="str">
        <f>IF('Datos Generales'!AN342=0,"",Índice!$G$52*'Datos Generales'!AN342)</f>
        <v/>
      </c>
      <c r="AO54" s="36" t="str">
        <f>IF('Datos Generales'!AO342=0,"",Índice!$G$52*'Datos Generales'!AO342)</f>
        <v/>
      </c>
      <c r="AP54" s="36" t="str">
        <f>IF('Datos Generales'!AP342=0,"",Índice!$G$52*'Datos Generales'!AP342)</f>
        <v/>
      </c>
      <c r="AQ54" s="36">
        <f>IF('Datos Generales'!AQ342=0,"",Índice!$G$52*'Datos Generales'!AQ342)</f>
        <v>680968.24707252346</v>
      </c>
      <c r="AR54" s="209"/>
      <c r="AS54" s="36">
        <f>IF('Datos Generales'!AS342=0,"",Índice!$F$52*'Datos Generales'!AS342)</f>
        <v>1842438.9438782327</v>
      </c>
      <c r="AT54" s="60">
        <f t="shared" si="0"/>
        <v>-0.6303984729941049</v>
      </c>
    </row>
    <row r="55" spans="2:46" x14ac:dyDescent="0.2">
      <c r="B55" s="62" t="str">
        <f>'Datos Generales'!B292</f>
        <v>Comercialización Masiva - Otras Carteras</v>
      </c>
      <c r="C55" s="36">
        <f>IF('Datos Generales'!C343=0,"",Índice!$G$52*'Datos Generales'!C343)</f>
        <v>64869.430854536375</v>
      </c>
      <c r="D55" s="36" t="str">
        <f>IF('Datos Generales'!D343=0,"",Índice!$G$52*'Datos Generales'!D343)</f>
        <v/>
      </c>
      <c r="E55" s="36">
        <f>IF('Datos Generales'!E343=0,"",Índice!$G$52*'Datos Generales'!E343)</f>
        <v>763985.49810051254</v>
      </c>
      <c r="F55" s="36">
        <f>IF('Datos Generales'!F343=0,"",Índice!$G$52*'Datos Generales'!F343)</f>
        <v>380445.4669997418</v>
      </c>
      <c r="G55" s="36" t="str">
        <f>IF('Datos Generales'!G343=0,"",Índice!$G$52*'Datos Generales'!G343)</f>
        <v/>
      </c>
      <c r="H55" s="36">
        <f>IF('Datos Generales'!H343=0,"",Índice!$G$52*'Datos Generales'!H343)</f>
        <v>323995.5951347808</v>
      </c>
      <c r="I55" s="36">
        <f>IF('Datos Generales'!I343=0,"",Índice!$G$52*'Datos Generales'!I343)</f>
        <v>570295.77030199592</v>
      </c>
      <c r="J55" s="36" t="str">
        <f>IF('Datos Generales'!J343=0,"",Índice!$G$52*'Datos Generales'!J343)</f>
        <v/>
      </c>
      <c r="K55" s="36">
        <f>IF('Datos Generales'!K343=0,"",Índice!$G$52*'Datos Generales'!K343)</f>
        <v>331481.68874939322</v>
      </c>
      <c r="L55" s="36" t="str">
        <f>IF('Datos Generales'!L343=0,"",Índice!$G$52*'Datos Generales'!L343)</f>
        <v/>
      </c>
      <c r="M55" s="36" t="str">
        <f>IF('Datos Generales'!M343=0,"",Índice!$G$52*'Datos Generales'!M343)</f>
        <v/>
      </c>
      <c r="N55" s="36" t="str">
        <f>IF('Datos Generales'!N343=0,"",Índice!$G$52*'Datos Generales'!N343)</f>
        <v/>
      </c>
      <c r="O55" s="36">
        <f>IF('Datos Generales'!O343=0,"",Índice!$G$52*'Datos Generales'!O343)</f>
        <v>19947.596119990056</v>
      </c>
      <c r="P55" s="36" t="str">
        <f>IF('Datos Generales'!P343=0,"",Índice!$G$52*'Datos Generales'!P343)</f>
        <v/>
      </c>
      <c r="Q55" s="36">
        <f>IF('Datos Generales'!Q343=0,"",Índice!$G$52*'Datos Generales'!Q343)</f>
        <v>227220.28442474632</v>
      </c>
      <c r="R55" s="36" t="str">
        <f>IF('Datos Generales'!R343=0,"",Índice!$G$52*'Datos Generales'!R343)</f>
        <v/>
      </c>
      <c r="S55" s="36">
        <f>IF('Datos Generales'!S343=0,"",Índice!$G$52*'Datos Generales'!S343)</f>
        <v>374725.87810688774</v>
      </c>
      <c r="T55" s="36" t="str">
        <f>IF('Datos Generales'!T343=0,"",Índice!$G$52*'Datos Generales'!T343)</f>
        <v/>
      </c>
      <c r="U55" s="36">
        <f>IF('Datos Generales'!U343=0,"",Índice!$G$52*'Datos Generales'!U343)</f>
        <v>164579.68543383738</v>
      </c>
      <c r="V55" s="36">
        <f>IF('Datos Generales'!V343=0,"",Índice!$G$52*'Datos Generales'!V343)</f>
        <v>37168.040437125383</v>
      </c>
      <c r="W55" s="36" t="str">
        <f>IF('Datos Generales'!W343=0,"",Índice!$G$52*'Datos Generales'!W343)</f>
        <v/>
      </c>
      <c r="X55" s="36" t="str">
        <f>IF('Datos Generales'!X343=0,"",Índice!$G$52*'Datos Generales'!X343)</f>
        <v/>
      </c>
      <c r="Y55" s="36" t="str">
        <f>IF('Datos Generales'!Y343=0,"",Índice!$G$52*'Datos Generales'!Y343)</f>
        <v/>
      </c>
      <c r="Z55" s="36">
        <f>IF('Datos Generales'!Z343=0,"",Índice!$G$52*'Datos Generales'!Z343)</f>
        <v>53294.140420217613</v>
      </c>
      <c r="AA55" s="36" t="str">
        <f>IF('Datos Generales'!AA343=0,"",Índice!$G$52*'Datos Generales'!AA343)</f>
        <v/>
      </c>
      <c r="AB55" s="36">
        <f>IF('Datos Generales'!AB343=0,"",Índice!$G$52*'Datos Generales'!AB343)</f>
        <v>1205.5205738980098</v>
      </c>
      <c r="AC55" s="36" t="str">
        <f>IF('Datos Generales'!AC343=0,"",Índice!$G$52*'Datos Generales'!AC343)</f>
        <v/>
      </c>
      <c r="AD55" s="36">
        <f>IF('Datos Generales'!AD343=0,"",Índice!$G$52*'Datos Generales'!AD343)</f>
        <v>25066.43188567218</v>
      </c>
      <c r="AE55" s="36" t="str">
        <f>IF('Datos Generales'!AE343=0,"",Índice!$G$52*'Datos Generales'!AE343)</f>
        <v/>
      </c>
      <c r="AF55" s="36" t="str">
        <f>IF('Datos Generales'!AF343=0,"",Índice!$G$52*'Datos Generales'!AF343)</f>
        <v/>
      </c>
      <c r="AG55" s="36">
        <f>IF('Datos Generales'!AG343=0,"",Índice!$G$52*'Datos Generales'!AG343)</f>
        <v>663009.71227194497</v>
      </c>
      <c r="AH55" s="36" t="str">
        <f>IF('Datos Generales'!AH343=0,"",Índice!$G$52*'Datos Generales'!AH343)</f>
        <v/>
      </c>
      <c r="AI55" s="36">
        <f>IF('Datos Generales'!AI343=0,"",Índice!$G$52*'Datos Generales'!AI343)</f>
        <v>181491.57145982093</v>
      </c>
      <c r="AJ55" s="36">
        <f>IF('Datos Generales'!AJ343=0,"",Índice!$G$52*'Datos Generales'!AJ343)</f>
        <v>149287.88352485833</v>
      </c>
      <c r="AK55" s="36" t="str">
        <f>IF('Datos Generales'!AK343=0,"",Índice!$G$52*'Datos Generales'!AK343)</f>
        <v/>
      </c>
      <c r="AL55" s="36" t="str">
        <f>IF('Datos Generales'!AL343=0,"",Índice!$G$52*'Datos Generales'!AL343)</f>
        <v/>
      </c>
      <c r="AM55" s="36" t="str">
        <f>IF('Datos Generales'!AM343=0,"",Índice!$G$52*'Datos Generales'!AM343)</f>
        <v/>
      </c>
      <c r="AN55" s="36" t="str">
        <f>IF('Datos Generales'!AN343=0,"",Índice!$G$52*'Datos Generales'!AN343)</f>
        <v/>
      </c>
      <c r="AO55" s="36" t="str">
        <f>IF('Datos Generales'!AO343=0,"",Índice!$G$52*'Datos Generales'!AO343)</f>
        <v/>
      </c>
      <c r="AP55" s="36" t="str">
        <f>IF('Datos Generales'!AP343=0,"",Índice!$G$52*'Datos Generales'!AP343)</f>
        <v/>
      </c>
      <c r="AQ55" s="36">
        <f>IF('Datos Generales'!AQ343=0,"",Índice!$G$52*'Datos Generales'!AQ343)</f>
        <v>4332070.1947999597</v>
      </c>
      <c r="AR55" s="209"/>
      <c r="AS55" s="36">
        <f>IF('Datos Generales'!AS343=0,"",Índice!$F$52*'Datos Generales'!AS343)</f>
        <v>3415170.8228632896</v>
      </c>
      <c r="AT55" s="60">
        <f t="shared" si="0"/>
        <v>0.26847833373322705</v>
      </c>
    </row>
    <row r="56" spans="2:46" x14ac:dyDescent="0.2">
      <c r="B56" s="62" t="str">
        <f>'Datos Generales'!B293</f>
        <v>Comercialización Industria, Infraestructura y Comercio</v>
      </c>
      <c r="C56" s="36" t="str">
        <f>IF('Datos Generales'!C344=0,"",Índice!$G$52*'Datos Generales'!C344)</f>
        <v/>
      </c>
      <c r="D56" s="36" t="str">
        <f>IF('Datos Generales'!D344=0,"",Índice!$G$52*'Datos Generales'!D344)</f>
        <v/>
      </c>
      <c r="E56" s="36">
        <f>IF('Datos Generales'!E344=0,"",Índice!$G$52*'Datos Generales'!E344)</f>
        <v>149182.6267053629</v>
      </c>
      <c r="F56" s="36" t="str">
        <f>IF('Datos Generales'!F344=0,"",Índice!$G$52*'Datos Generales'!F344)</f>
        <v/>
      </c>
      <c r="G56" s="36" t="str">
        <f>IF('Datos Generales'!G344=0,"",Índice!$G$52*'Datos Generales'!G344)</f>
        <v/>
      </c>
      <c r="H56" s="36">
        <f>IF('Datos Generales'!H344=0,"",Índice!$G$52*'Datos Generales'!H344)</f>
        <v>387793.33874699479</v>
      </c>
      <c r="I56" s="36">
        <f>IF('Datos Generales'!I344=0,"",Índice!$G$52*'Datos Generales'!I344)</f>
        <v>345618.08103958634</v>
      </c>
      <c r="J56" s="36" t="str">
        <f>IF('Datos Generales'!J344=0,"",Índice!$G$52*'Datos Generales'!J344)</f>
        <v/>
      </c>
      <c r="K56" s="36">
        <f>IF('Datos Generales'!K344=0,"",Índice!$G$52*'Datos Generales'!K344)</f>
        <v>51274.529448605994</v>
      </c>
      <c r="L56" s="36">
        <f>IF('Datos Generales'!L344=0,"",Índice!$G$52*'Datos Generales'!L344)</f>
        <v>23017.32587123492</v>
      </c>
      <c r="M56" s="36">
        <f>IF('Datos Generales'!M344=0,"",Índice!$G$52*'Datos Generales'!M344)</f>
        <v>133354.84509659372</v>
      </c>
      <c r="N56" s="36">
        <f>IF('Datos Generales'!N344=0,"",Índice!$G$52*'Datos Generales'!N344)</f>
        <v>40064.440034740874</v>
      </c>
      <c r="O56" s="36">
        <f>IF('Datos Generales'!O344=0,"",Índice!$G$52*'Datos Generales'!O344)</f>
        <v>23793.280233184341</v>
      </c>
      <c r="P56" s="36">
        <f>IF('Datos Generales'!P344=0,"",Índice!$G$52*'Datos Generales'!P344)</f>
        <v>1172.2153294616696</v>
      </c>
      <c r="Q56" s="36">
        <f>IF('Datos Generales'!Q344=0,"",Índice!$G$52*'Datos Generales'!Q344)</f>
        <v>439322.36925140087</v>
      </c>
      <c r="R56" s="36" t="str">
        <f>IF('Datos Generales'!R344=0,"",Índice!$G$52*'Datos Generales'!R344)</f>
        <v/>
      </c>
      <c r="S56" s="36">
        <f>IF('Datos Generales'!S344=0,"",Índice!$G$52*'Datos Generales'!S344)</f>
        <v>586402.00280526094</v>
      </c>
      <c r="T56" s="36" t="str">
        <f>IF('Datos Generales'!T344=0,"",Índice!$G$52*'Datos Generales'!T344)</f>
        <v/>
      </c>
      <c r="U56" s="36">
        <f>IF('Datos Generales'!U344=0,"",Índice!$G$52*'Datos Generales'!U344)</f>
        <v>104521.34852560508</v>
      </c>
      <c r="V56" s="36" t="str">
        <f>IF('Datos Generales'!V344=0,"",Índice!$G$52*'Datos Generales'!V344)</f>
        <v/>
      </c>
      <c r="W56" s="36">
        <f>IF('Datos Generales'!W344=0,"",Índice!$G$52*'Datos Generales'!W344)</f>
        <v>15353.479547552168</v>
      </c>
      <c r="X56" s="36" t="str">
        <f>IF('Datos Generales'!X344=0,"",Índice!$G$52*'Datos Generales'!X344)</f>
        <v/>
      </c>
      <c r="Y56" s="36">
        <f>IF('Datos Generales'!Y344=0,"",Índice!$G$52*'Datos Generales'!Y344)</f>
        <v>31518.498018525068</v>
      </c>
      <c r="Z56" s="36">
        <f>IF('Datos Generales'!Z344=0,"",Índice!$G$52*'Datos Generales'!Z344)</f>
        <v>13021.908319064923</v>
      </c>
      <c r="AA56" s="36">
        <f>IF('Datos Generales'!AA344=0,"",Índice!$G$52*'Datos Generales'!AA344)</f>
        <v>230333.86551417143</v>
      </c>
      <c r="AB56" s="36" t="str">
        <f>IF('Datos Generales'!AB344=0,"",Índice!$G$52*'Datos Generales'!AB344)</f>
        <v/>
      </c>
      <c r="AC56" s="36">
        <f>IF('Datos Generales'!AC344=0,"",Índice!$G$52*'Datos Generales'!AC344)</f>
        <v>17983.947484535514</v>
      </c>
      <c r="AD56" s="36">
        <f>IF('Datos Generales'!AD344=0,"",Índice!$G$52*'Datos Generales'!AD344)</f>
        <v>186614.82978094404</v>
      </c>
      <c r="AE56" s="36">
        <f>IF('Datos Generales'!AE344=0,"",Índice!$G$52*'Datos Generales'!AE344)</f>
        <v>3124.1952224834558</v>
      </c>
      <c r="AF56" s="36" t="str">
        <f>IF('Datos Generales'!AF344=0,"",Índice!$G$52*'Datos Generales'!AF344)</f>
        <v/>
      </c>
      <c r="AG56" s="36">
        <f>IF('Datos Generales'!AG344=0,"",Índice!$G$52*'Datos Generales'!AG344)</f>
        <v>285492.11305276415</v>
      </c>
      <c r="AH56" s="36">
        <f>IF('Datos Generales'!AH344=0,"",Índice!$G$52*'Datos Generales'!AH344)</f>
        <v>30355.67211446118</v>
      </c>
      <c r="AI56" s="36">
        <f>IF('Datos Generales'!AI344=0,"",Índice!$G$52*'Datos Generales'!AI344)</f>
        <v>12612.447724544198</v>
      </c>
      <c r="AJ56" s="36" t="str">
        <f>IF('Datos Generales'!AJ344=0,"",Índice!$G$52*'Datos Generales'!AJ344)</f>
        <v/>
      </c>
      <c r="AK56" s="36" t="str">
        <f>IF('Datos Generales'!AK344=0,"",Índice!$G$52*'Datos Generales'!AK344)</f>
        <v/>
      </c>
      <c r="AL56" s="36" t="str">
        <f>IF('Datos Generales'!AL344=0,"",Índice!$G$52*'Datos Generales'!AL344)</f>
        <v/>
      </c>
      <c r="AM56" s="36" t="str">
        <f>IF('Datos Generales'!AM344=0,"",Índice!$G$52*'Datos Generales'!AM344)</f>
        <v/>
      </c>
      <c r="AN56" s="36" t="str">
        <f>IF('Datos Generales'!AN344=0,"",Índice!$G$52*'Datos Generales'!AN344)</f>
        <v/>
      </c>
      <c r="AO56" s="36" t="str">
        <f>IF('Datos Generales'!AO344=0,"",Índice!$G$52*'Datos Generales'!AO344)</f>
        <v/>
      </c>
      <c r="AP56" s="36" t="str">
        <f>IF('Datos Generales'!AP344=0,"",Índice!$G$52*'Datos Generales'!AP344)</f>
        <v/>
      </c>
      <c r="AQ56" s="36">
        <f>IF('Datos Generales'!AQ344=0,"",Índice!$G$52*'Datos Generales'!AQ344)</f>
        <v>3111927.3598670787</v>
      </c>
      <c r="AR56" s="209"/>
      <c r="AS56" s="36">
        <f>IF('Datos Generales'!AS344=0,"",Índice!$F$52*'Datos Generales'!AS344)</f>
        <v>2139118.3342856327</v>
      </c>
      <c r="AT56" s="60">
        <f t="shared" si="0"/>
        <v>0.45477101943793108</v>
      </c>
    </row>
    <row r="57" spans="2:46" x14ac:dyDescent="0.2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76"/>
      <c r="AS57" s="76"/>
      <c r="AT57" s="210"/>
    </row>
    <row r="58" spans="2:46" x14ac:dyDescent="0.2">
      <c r="B58" s="69" t="str">
        <f>'Gen. Prima Directa'!B58</f>
        <v>A. Incendio y Adicionales</v>
      </c>
      <c r="C58" s="59" t="str">
        <f>IF(SUM(C12:C18)=0,"",SUM(C12:C18))</f>
        <v/>
      </c>
      <c r="D58" s="59" t="str">
        <f t="shared" ref="D58:AP58" si="1">IF(SUM(D12:D18)=0,"",SUM(D12:D18))</f>
        <v/>
      </c>
      <c r="E58" s="59">
        <f t="shared" si="1"/>
        <v>259060.94859731852</v>
      </c>
      <c r="F58" s="59">
        <f t="shared" si="1"/>
        <v>36057.332647950643</v>
      </c>
      <c r="G58" s="59" t="str">
        <f t="shared" si="1"/>
        <v/>
      </c>
      <c r="H58" s="59">
        <f t="shared" si="1"/>
        <v>80237.708952987217</v>
      </c>
      <c r="I58" s="59">
        <f t="shared" si="1"/>
        <v>280311.12337330758</v>
      </c>
      <c r="J58" s="59" t="str">
        <f t="shared" si="1"/>
        <v/>
      </c>
      <c r="K58" s="59">
        <f t="shared" si="1"/>
        <v>59102.622677435473</v>
      </c>
      <c r="L58" s="59">
        <f t="shared" si="1"/>
        <v>6809.9869466575183</v>
      </c>
      <c r="M58" s="59" t="str">
        <f t="shared" si="1"/>
        <v/>
      </c>
      <c r="N58" s="59">
        <f t="shared" si="1"/>
        <v>5438.2123078357135</v>
      </c>
      <c r="O58" s="59">
        <f t="shared" si="1"/>
        <v>13848.790107900148</v>
      </c>
      <c r="P58" s="59" t="str">
        <f t="shared" si="1"/>
        <v/>
      </c>
      <c r="Q58" s="59">
        <f t="shared" si="1"/>
        <v>148136.31812734035</v>
      </c>
      <c r="R58" s="59">
        <f t="shared" si="1"/>
        <v>128.73038298989923</v>
      </c>
      <c r="S58" s="59">
        <f t="shared" si="1"/>
        <v>776774.13362989388</v>
      </c>
      <c r="T58" s="59" t="str">
        <f t="shared" si="1"/>
        <v/>
      </c>
      <c r="U58" s="59">
        <f t="shared" si="1"/>
        <v>177814.11455167024</v>
      </c>
      <c r="V58" s="59">
        <f t="shared" si="1"/>
        <v>31203.5780514697</v>
      </c>
      <c r="W58" s="59">
        <f t="shared" si="1"/>
        <v>2834.8240180140892</v>
      </c>
      <c r="X58" s="59" t="str">
        <f t="shared" si="1"/>
        <v/>
      </c>
      <c r="Y58" s="59">
        <f t="shared" si="1"/>
        <v>5082.9790469529107</v>
      </c>
      <c r="Z58" s="59">
        <f t="shared" si="1"/>
        <v>17175.878566153096</v>
      </c>
      <c r="AA58" s="59">
        <f t="shared" si="1"/>
        <v>62869.177067893368</v>
      </c>
      <c r="AB58" s="59" t="str">
        <f t="shared" si="1"/>
        <v/>
      </c>
      <c r="AC58" s="59" t="str">
        <f t="shared" si="1"/>
        <v/>
      </c>
      <c r="AD58" s="59">
        <f t="shared" si="1"/>
        <v>79629.573560194563</v>
      </c>
      <c r="AE58" s="59">
        <f t="shared" si="1"/>
        <v>1212.1884267167261</v>
      </c>
      <c r="AF58" s="59" t="str">
        <f t="shared" si="1"/>
        <v/>
      </c>
      <c r="AG58" s="59">
        <f t="shared" si="1"/>
        <v>713816.40339420934</v>
      </c>
      <c r="AH58" s="59">
        <f t="shared" si="1"/>
        <v>20662.587256168365</v>
      </c>
      <c r="AI58" s="59">
        <f t="shared" si="1"/>
        <v>319.30850283911053</v>
      </c>
      <c r="AJ58" s="59">
        <f t="shared" si="1"/>
        <v>53183.814671793662</v>
      </c>
      <c r="AK58" s="59" t="str">
        <f t="shared" si="1"/>
        <v/>
      </c>
      <c r="AL58" s="59" t="str">
        <f t="shared" si="1"/>
        <v/>
      </c>
      <c r="AM58" s="59" t="str">
        <f t="shared" si="1"/>
        <v/>
      </c>
      <c r="AN58" s="59" t="str">
        <f t="shared" si="1"/>
        <v/>
      </c>
      <c r="AO58" s="59" t="str">
        <f t="shared" si="1"/>
        <v/>
      </c>
      <c r="AP58" s="59" t="str">
        <f t="shared" si="1"/>
        <v/>
      </c>
      <c r="AQ58" s="59">
        <f>IF(SUM(AQ12:AQ18)=0,"",SUM(AQ12:AQ18))</f>
        <v>2831710.3348656921</v>
      </c>
      <c r="AR58" s="70"/>
      <c r="AS58" s="59">
        <f>IF(SUM(AS12:AS18)=0,"",SUM(AS12:AS18))</f>
        <v>2622776.6382049317</v>
      </c>
      <c r="AT58" s="60">
        <f t="shared" si="0"/>
        <v>7.9661261892189916E-2</v>
      </c>
    </row>
    <row r="59" spans="2:46" x14ac:dyDescent="0.2">
      <c r="B59" s="69" t="str">
        <f>'Gen. Prima Directa'!B59</f>
        <v>B. Incendio sin Terremoto</v>
      </c>
      <c r="C59" s="59" t="str">
        <f>IF(SUM(C12:C14,C17:C18)=0,"",SUM(C12:C14,C17:C18))</f>
        <v/>
      </c>
      <c r="D59" s="59" t="str">
        <f t="shared" ref="D59:AP59" si="2">IF(SUM(D12:D14,D17:D18)=0,"",SUM(D12:D14,D17:D18))</f>
        <v/>
      </c>
      <c r="E59" s="59">
        <f t="shared" si="2"/>
        <v>77661.026094097717</v>
      </c>
      <c r="F59" s="59">
        <f t="shared" si="2"/>
        <v>21250.957228105544</v>
      </c>
      <c r="G59" s="59" t="str">
        <f t="shared" si="2"/>
        <v/>
      </c>
      <c r="H59" s="59">
        <f t="shared" si="2"/>
        <v>21655.553011641186</v>
      </c>
      <c r="I59" s="59">
        <f t="shared" si="2"/>
        <v>181320.07836768241</v>
      </c>
      <c r="J59" s="59" t="str">
        <f t="shared" si="2"/>
        <v/>
      </c>
      <c r="K59" s="59">
        <f t="shared" si="2"/>
        <v>27956.605886013058</v>
      </c>
      <c r="L59" s="59">
        <f t="shared" si="2"/>
        <v>3238.9095066911564</v>
      </c>
      <c r="M59" s="59" t="str">
        <f t="shared" si="2"/>
        <v/>
      </c>
      <c r="N59" s="59">
        <f t="shared" si="2"/>
        <v>2747.5295775404948</v>
      </c>
      <c r="O59" s="59">
        <f t="shared" si="2"/>
        <v>9871.4159015362256</v>
      </c>
      <c r="P59" s="59" t="str">
        <f t="shared" si="2"/>
        <v/>
      </c>
      <c r="Q59" s="59">
        <f t="shared" si="2"/>
        <v>70083.011365627288</v>
      </c>
      <c r="R59" s="59">
        <f t="shared" si="2"/>
        <v>128.73038298989923</v>
      </c>
      <c r="S59" s="59">
        <f t="shared" si="2"/>
        <v>22749.284991853991</v>
      </c>
      <c r="T59" s="59" t="str">
        <f t="shared" si="2"/>
        <v/>
      </c>
      <c r="U59" s="59">
        <f t="shared" si="2"/>
        <v>84730.344887883126</v>
      </c>
      <c r="V59" s="59">
        <f t="shared" si="2"/>
        <v>4093.4832965183946</v>
      </c>
      <c r="W59" s="59">
        <f t="shared" si="2"/>
        <v>512.50613629567442</v>
      </c>
      <c r="X59" s="59" t="str">
        <f t="shared" si="2"/>
        <v/>
      </c>
      <c r="Y59" s="59">
        <f t="shared" si="2"/>
        <v>2049.3441520379306</v>
      </c>
      <c r="Z59" s="59">
        <f t="shared" si="2"/>
        <v>8453.6466861281788</v>
      </c>
      <c r="AA59" s="59">
        <f t="shared" si="2"/>
        <v>33301.128057814371</v>
      </c>
      <c r="AB59" s="59" t="str">
        <f t="shared" si="2"/>
        <v/>
      </c>
      <c r="AC59" s="59" t="str">
        <f t="shared" si="2"/>
        <v/>
      </c>
      <c r="AD59" s="59">
        <f t="shared" si="2"/>
        <v>66420.999381862828</v>
      </c>
      <c r="AE59" s="59">
        <f t="shared" si="2"/>
        <v>-2913.9197210932425</v>
      </c>
      <c r="AF59" s="59" t="str">
        <f t="shared" si="2"/>
        <v/>
      </c>
      <c r="AG59" s="59">
        <f t="shared" si="2"/>
        <v>131472.33334365263</v>
      </c>
      <c r="AH59" s="59">
        <f t="shared" si="2"/>
        <v>13199.695047792515</v>
      </c>
      <c r="AI59" s="59">
        <f t="shared" si="2"/>
        <v>102.70534520256496</v>
      </c>
      <c r="AJ59" s="59">
        <f t="shared" si="2"/>
        <v>27330.57615351303</v>
      </c>
      <c r="AK59" s="59" t="str">
        <f t="shared" si="2"/>
        <v/>
      </c>
      <c r="AL59" s="59" t="str">
        <f t="shared" si="2"/>
        <v/>
      </c>
      <c r="AM59" s="59" t="str">
        <f t="shared" si="2"/>
        <v/>
      </c>
      <c r="AN59" s="59" t="str">
        <f t="shared" si="2"/>
        <v/>
      </c>
      <c r="AO59" s="59" t="str">
        <f t="shared" si="2"/>
        <v/>
      </c>
      <c r="AP59" s="59" t="str">
        <f t="shared" si="2"/>
        <v/>
      </c>
      <c r="AQ59" s="59">
        <f>IF(SUM(AQ12:AQ14,AQ17:AQ18)=0,"",SUM(AQ12:AQ14,AQ17:AQ18))</f>
        <v>807415.94508138706</v>
      </c>
      <c r="AR59" s="70"/>
      <c r="AS59" s="59">
        <f>IF(SUM(AS12:AS14,AS17:AS18)=0,"",SUM(AS12:AS14,AS17:AS18))</f>
        <v>757789.18827056675</v>
      </c>
      <c r="AT59" s="60">
        <f t="shared" si="0"/>
        <v>6.548886890835548E-2</v>
      </c>
    </row>
    <row r="60" spans="2:46" x14ac:dyDescent="0.2">
      <c r="B60" s="69" t="str">
        <f>'Gen. Prima Directa'!B60</f>
        <v>C. Terremoto</v>
      </c>
      <c r="C60" s="59" t="str">
        <f>IF(SUM(C15:C16)=0,"",SUM(C15:C16))</f>
        <v/>
      </c>
      <c r="D60" s="59" t="str">
        <f t="shared" ref="D60:AP60" si="3">IF(SUM(D15:D16)=0,"",SUM(D15:D16))</f>
        <v/>
      </c>
      <c r="E60" s="59">
        <f t="shared" si="3"/>
        <v>181399.92250322082</v>
      </c>
      <c r="F60" s="59">
        <f t="shared" si="3"/>
        <v>14806.375419845097</v>
      </c>
      <c r="G60" s="59" t="str">
        <f t="shared" si="3"/>
        <v/>
      </c>
      <c r="H60" s="59">
        <f t="shared" si="3"/>
        <v>58582.155941346035</v>
      </c>
      <c r="I60" s="59">
        <f t="shared" si="3"/>
        <v>98991.045005625158</v>
      </c>
      <c r="J60" s="59" t="str">
        <f t="shared" si="3"/>
        <v/>
      </c>
      <c r="K60" s="59">
        <f t="shared" si="3"/>
        <v>31146.016791422422</v>
      </c>
      <c r="L60" s="59">
        <f t="shared" si="3"/>
        <v>3571.0774399663615</v>
      </c>
      <c r="M60" s="59" t="str">
        <f t="shared" si="3"/>
        <v/>
      </c>
      <c r="N60" s="59">
        <f t="shared" si="3"/>
        <v>2690.6827302952192</v>
      </c>
      <c r="O60" s="59">
        <f t="shared" si="3"/>
        <v>3977.3742063639215</v>
      </c>
      <c r="P60" s="59" t="str">
        <f t="shared" si="3"/>
        <v/>
      </c>
      <c r="Q60" s="59">
        <f t="shared" si="3"/>
        <v>78053.306761713058</v>
      </c>
      <c r="R60" s="59" t="str">
        <f t="shared" si="3"/>
        <v/>
      </c>
      <c r="S60" s="59">
        <f t="shared" si="3"/>
        <v>754024.84863804001</v>
      </c>
      <c r="T60" s="59" t="str">
        <f t="shared" si="3"/>
        <v/>
      </c>
      <c r="U60" s="59">
        <f t="shared" si="3"/>
        <v>93083.769663787141</v>
      </c>
      <c r="V60" s="59">
        <f t="shared" si="3"/>
        <v>27110.094754951308</v>
      </c>
      <c r="W60" s="59">
        <f t="shared" si="3"/>
        <v>2322.3178817184148</v>
      </c>
      <c r="X60" s="59" t="str">
        <f t="shared" si="3"/>
        <v/>
      </c>
      <c r="Y60" s="59">
        <f t="shared" si="3"/>
        <v>3033.6348949149801</v>
      </c>
      <c r="Z60" s="59">
        <f t="shared" si="3"/>
        <v>8722.2318800249177</v>
      </c>
      <c r="AA60" s="59">
        <f t="shared" si="3"/>
        <v>29568.049010079005</v>
      </c>
      <c r="AB60" s="59" t="str">
        <f t="shared" si="3"/>
        <v/>
      </c>
      <c r="AC60" s="59" t="str">
        <f t="shared" si="3"/>
        <v/>
      </c>
      <c r="AD60" s="59">
        <f t="shared" si="3"/>
        <v>13208.574178331724</v>
      </c>
      <c r="AE60" s="59">
        <f t="shared" si="3"/>
        <v>4126.1081478099677</v>
      </c>
      <c r="AF60" s="59" t="str">
        <f t="shared" si="3"/>
        <v/>
      </c>
      <c r="AG60" s="59">
        <f t="shared" si="3"/>
        <v>582344.07005055668</v>
      </c>
      <c r="AH60" s="59">
        <f t="shared" si="3"/>
        <v>7462.8922083758443</v>
      </c>
      <c r="AI60" s="59">
        <f t="shared" si="3"/>
        <v>216.60315763654557</v>
      </c>
      <c r="AJ60" s="59">
        <f t="shared" si="3"/>
        <v>25853.238518280636</v>
      </c>
      <c r="AK60" s="59" t="str">
        <f t="shared" si="3"/>
        <v/>
      </c>
      <c r="AL60" s="59" t="str">
        <f t="shared" si="3"/>
        <v/>
      </c>
      <c r="AM60" s="59" t="str">
        <f t="shared" si="3"/>
        <v/>
      </c>
      <c r="AN60" s="59" t="str">
        <f t="shared" si="3"/>
        <v/>
      </c>
      <c r="AO60" s="59" t="str">
        <f t="shared" si="3"/>
        <v/>
      </c>
      <c r="AP60" s="59" t="str">
        <f t="shared" si="3"/>
        <v/>
      </c>
      <c r="AQ60" s="59">
        <f>IF(SUM(AQ15:AQ16)=0,"",SUM(AQ15:AQ16))</f>
        <v>2024294.3897843054</v>
      </c>
      <c r="AR60" s="70"/>
      <c r="AS60" s="59">
        <f>IF(SUM(AS15:AS16)=0,"",SUM(AS15:AS16))</f>
        <v>1864987.4499343648</v>
      </c>
      <c r="AT60" s="60">
        <f t="shared" si="0"/>
        <v>8.5419845509173253E-2</v>
      </c>
    </row>
    <row r="61" spans="2:46" x14ac:dyDescent="0.2">
      <c r="B61" s="69" t="str">
        <f>'Gen. Prima Directa'!B61</f>
        <v>D. Vehículos</v>
      </c>
      <c r="C61" s="59" t="str">
        <f>IF(SUM(C21,C27)=0,"",SUM(C21,C27))</f>
        <v/>
      </c>
      <c r="D61" s="59" t="str">
        <f t="shared" ref="D61:AP61" si="4">IF(SUM(D21,D27)=0,"",SUM(D21,D27))</f>
        <v/>
      </c>
      <c r="E61" s="59">
        <f t="shared" si="4"/>
        <v>1666118.3264914134</v>
      </c>
      <c r="F61" s="59">
        <f t="shared" si="4"/>
        <v>170384.59562704523</v>
      </c>
      <c r="G61" s="59" t="str">
        <f t="shared" si="4"/>
        <v/>
      </c>
      <c r="H61" s="59">
        <f t="shared" si="4"/>
        <v>777619.28397466626</v>
      </c>
      <c r="I61" s="59">
        <f t="shared" si="4"/>
        <v>73.822656207209661</v>
      </c>
      <c r="J61" s="59" t="str">
        <f t="shared" si="4"/>
        <v/>
      </c>
      <c r="K61" s="59">
        <f t="shared" si="4"/>
        <v>403534.06405289104</v>
      </c>
      <c r="L61" s="59" t="str">
        <f t="shared" si="4"/>
        <v/>
      </c>
      <c r="M61" s="59" t="str">
        <f t="shared" si="4"/>
        <v/>
      </c>
      <c r="N61" s="59">
        <f t="shared" si="4"/>
        <v>38.272114393138644</v>
      </c>
      <c r="O61" s="59">
        <f t="shared" si="4"/>
        <v>19548.375442298071</v>
      </c>
      <c r="P61" s="59" t="str">
        <f t="shared" si="4"/>
        <v/>
      </c>
      <c r="Q61" s="59">
        <f t="shared" si="4"/>
        <v>1156557.7141784066</v>
      </c>
      <c r="R61" s="59">
        <f t="shared" si="4"/>
        <v>288.96296858250639</v>
      </c>
      <c r="S61" s="59">
        <f t="shared" si="4"/>
        <v>1235035.3481248536</v>
      </c>
      <c r="T61" s="59" t="str">
        <f t="shared" si="4"/>
        <v/>
      </c>
      <c r="U61" s="59">
        <f t="shared" si="4"/>
        <v>257846.31075528066</v>
      </c>
      <c r="V61" s="59" t="str">
        <f t="shared" si="4"/>
        <v/>
      </c>
      <c r="W61" s="59" t="str">
        <f t="shared" si="4"/>
        <v/>
      </c>
      <c r="X61" s="59" t="str">
        <f t="shared" si="4"/>
        <v/>
      </c>
      <c r="Y61" s="59">
        <f t="shared" si="4"/>
        <v>17829.464221016187</v>
      </c>
      <c r="Z61" s="59">
        <f t="shared" si="4"/>
        <v>279398.2058713166</v>
      </c>
      <c r="AA61" s="59">
        <f t="shared" si="4"/>
        <v>207343.78938838444</v>
      </c>
      <c r="AB61" s="59" t="str">
        <f t="shared" si="4"/>
        <v/>
      </c>
      <c r="AC61" s="59" t="str">
        <f t="shared" si="4"/>
        <v/>
      </c>
      <c r="AD61" s="59" t="str">
        <f t="shared" si="4"/>
        <v/>
      </c>
      <c r="AE61" s="59" t="str">
        <f t="shared" si="4"/>
        <v/>
      </c>
      <c r="AF61" s="59" t="str">
        <f t="shared" si="4"/>
        <v/>
      </c>
      <c r="AG61" s="59">
        <f t="shared" si="4"/>
        <v>596640.28669045551</v>
      </c>
      <c r="AH61" s="59" t="str">
        <f t="shared" si="4"/>
        <v/>
      </c>
      <c r="AI61" s="59">
        <f t="shared" si="4"/>
        <v>185837.61669167678</v>
      </c>
      <c r="AJ61" s="59" t="str">
        <f t="shared" si="4"/>
        <v/>
      </c>
      <c r="AK61" s="59" t="str">
        <f t="shared" si="4"/>
        <v/>
      </c>
      <c r="AL61" s="59" t="str">
        <f t="shared" si="4"/>
        <v/>
      </c>
      <c r="AM61" s="59" t="str">
        <f t="shared" si="4"/>
        <v/>
      </c>
      <c r="AN61" s="59" t="str">
        <f t="shared" si="4"/>
        <v/>
      </c>
      <c r="AO61" s="59" t="str">
        <f t="shared" si="4"/>
        <v/>
      </c>
      <c r="AP61" s="59" t="str">
        <f t="shared" si="4"/>
        <v/>
      </c>
      <c r="AQ61" s="59">
        <f>IF(SUM(AQ21,AQ27)=0,"",SUM(AQ21,AQ27))</f>
        <v>6974094.4392488869</v>
      </c>
      <c r="AR61" s="70"/>
      <c r="AS61" s="59">
        <f>IF(SUM(AS21,AS27)=0,"",SUM(AS21,AS27))</f>
        <v>7263431.9621392954</v>
      </c>
      <c r="AT61" s="60">
        <f t="shared" si="0"/>
        <v>-3.9834822491431443E-2</v>
      </c>
    </row>
    <row r="62" spans="2:46" x14ac:dyDescent="0.2">
      <c r="B62" s="69" t="str">
        <f>'Gen. Prima Directa'!B62</f>
        <v>E. Casco</v>
      </c>
      <c r="C62" s="59" t="str">
        <f>IF(SUM(C22:C23)=0,"",SUM(C22:C23))</f>
        <v/>
      </c>
      <c r="D62" s="59" t="str">
        <f t="shared" ref="D62:AP62" si="5">IF(SUM(D22:D23)=0,"",SUM(D22:D23))</f>
        <v/>
      </c>
      <c r="E62" s="59">
        <f t="shared" si="5"/>
        <v>135.02401957899315</v>
      </c>
      <c r="F62" s="59" t="str">
        <f t="shared" si="5"/>
        <v/>
      </c>
      <c r="G62" s="59" t="str">
        <f t="shared" si="5"/>
        <v/>
      </c>
      <c r="H62" s="59">
        <f t="shared" si="5"/>
        <v>-49.362522652839267</v>
      </c>
      <c r="I62" s="59">
        <f t="shared" si="5"/>
        <v>506.55269627896394</v>
      </c>
      <c r="J62" s="59" t="str">
        <f t="shared" si="5"/>
        <v/>
      </c>
      <c r="K62" s="59" t="str">
        <f t="shared" si="5"/>
        <v/>
      </c>
      <c r="L62" s="59" t="str">
        <f t="shared" si="5"/>
        <v/>
      </c>
      <c r="M62" s="59" t="str">
        <f t="shared" si="5"/>
        <v/>
      </c>
      <c r="N62" s="59" t="str">
        <f t="shared" si="5"/>
        <v/>
      </c>
      <c r="O62" s="59">
        <f t="shared" si="5"/>
        <v>764.93199300419769</v>
      </c>
      <c r="P62" s="59" t="str">
        <f t="shared" si="5"/>
        <v/>
      </c>
      <c r="Q62" s="59">
        <f t="shared" si="5"/>
        <v>695.1236563511128</v>
      </c>
      <c r="R62" s="59" t="str">
        <f t="shared" si="5"/>
        <v/>
      </c>
      <c r="S62" s="59">
        <f t="shared" si="5"/>
        <v>-1.020589717150364</v>
      </c>
      <c r="T62" s="59" t="str">
        <f t="shared" si="5"/>
        <v/>
      </c>
      <c r="U62" s="59">
        <f t="shared" si="5"/>
        <v>3035.7100940065188</v>
      </c>
      <c r="V62" s="59" t="str">
        <f t="shared" si="5"/>
        <v/>
      </c>
      <c r="W62" s="59" t="str">
        <f t="shared" si="5"/>
        <v/>
      </c>
      <c r="X62" s="59" t="str">
        <f t="shared" si="5"/>
        <v/>
      </c>
      <c r="Y62" s="59">
        <f t="shared" si="5"/>
        <v>124.98822069368123</v>
      </c>
      <c r="Z62" s="59" t="str">
        <f t="shared" si="5"/>
        <v/>
      </c>
      <c r="AA62" s="59">
        <f t="shared" si="5"/>
        <v>0.61235383029021839</v>
      </c>
      <c r="AB62" s="59" t="str">
        <f t="shared" si="5"/>
        <v/>
      </c>
      <c r="AC62" s="59" t="str">
        <f t="shared" si="5"/>
        <v/>
      </c>
      <c r="AD62" s="59">
        <f t="shared" si="5"/>
        <v>-1302.9528722286313</v>
      </c>
      <c r="AE62" s="59" t="str">
        <f t="shared" si="5"/>
        <v/>
      </c>
      <c r="AF62" s="59" t="str">
        <f t="shared" si="5"/>
        <v/>
      </c>
      <c r="AG62" s="59">
        <f t="shared" si="5"/>
        <v>314.17153459612035</v>
      </c>
      <c r="AH62" s="59">
        <f t="shared" si="5"/>
        <v>148.66590213156968</v>
      </c>
      <c r="AI62" s="59" t="str">
        <f t="shared" si="5"/>
        <v/>
      </c>
      <c r="AJ62" s="59" t="str">
        <f t="shared" si="5"/>
        <v/>
      </c>
      <c r="AK62" s="59" t="str">
        <f t="shared" si="5"/>
        <v/>
      </c>
      <c r="AL62" s="59" t="str">
        <f t="shared" si="5"/>
        <v/>
      </c>
      <c r="AM62" s="59" t="str">
        <f t="shared" si="5"/>
        <v/>
      </c>
      <c r="AN62" s="59" t="str">
        <f t="shared" si="5"/>
        <v/>
      </c>
      <c r="AO62" s="59" t="str">
        <f t="shared" si="5"/>
        <v/>
      </c>
      <c r="AP62" s="59" t="str">
        <f t="shared" si="5"/>
        <v/>
      </c>
      <c r="AQ62" s="59">
        <f>IF(SUM(AQ22:AQ23)=0,"",SUM(AQ22:AQ23))</f>
        <v>4372.4444858728275</v>
      </c>
      <c r="AR62" s="70"/>
      <c r="AS62" s="59">
        <f>IF(SUM(AS22:AS23)=0,"",SUM(AS22:AS23))</f>
        <v>13030.947503729354</v>
      </c>
      <c r="AT62" s="60">
        <f t="shared" si="0"/>
        <v>-0.66445690272165792</v>
      </c>
    </row>
    <row r="63" spans="2:46" x14ac:dyDescent="0.2">
      <c r="B63" s="69" t="str">
        <f>'Gen. Prima Directa'!B63</f>
        <v>F. Transporte</v>
      </c>
      <c r="C63" s="59" t="str">
        <f>IF(SUM(C28:C30)=0,"",SUM(C28:C30))</f>
        <v/>
      </c>
      <c r="D63" s="59" t="str">
        <f t="shared" ref="D63:AP63" si="6">IF(SUM(D28:D30)=0,"",SUM(D28:D30))</f>
        <v/>
      </c>
      <c r="E63" s="59">
        <f t="shared" si="6"/>
        <v>32484.282067864457</v>
      </c>
      <c r="F63" s="59" t="str">
        <f t="shared" si="6"/>
        <v/>
      </c>
      <c r="G63" s="59" t="str">
        <f t="shared" si="6"/>
        <v/>
      </c>
      <c r="H63" s="59">
        <f t="shared" si="6"/>
        <v>20376.958213995211</v>
      </c>
      <c r="I63" s="59">
        <f t="shared" si="6"/>
        <v>41906.230257967662</v>
      </c>
      <c r="J63" s="59" t="str">
        <f t="shared" si="6"/>
        <v/>
      </c>
      <c r="K63" s="59">
        <f t="shared" si="6"/>
        <v>151.79571059749745</v>
      </c>
      <c r="L63" s="59">
        <f t="shared" si="6"/>
        <v>1187.0819196748266</v>
      </c>
      <c r="M63" s="59" t="str">
        <f t="shared" si="6"/>
        <v/>
      </c>
      <c r="N63" s="59">
        <f t="shared" si="6"/>
        <v>24542.529164201664</v>
      </c>
      <c r="O63" s="59">
        <f t="shared" si="6"/>
        <v>4320.5985282415895</v>
      </c>
      <c r="P63" s="59" t="str">
        <f t="shared" si="6"/>
        <v/>
      </c>
      <c r="Q63" s="59">
        <f t="shared" si="6"/>
        <v>42379.17153289514</v>
      </c>
      <c r="R63" s="59" t="str">
        <f t="shared" si="6"/>
        <v/>
      </c>
      <c r="S63" s="59">
        <f t="shared" si="6"/>
        <v>1569.0206114897312</v>
      </c>
      <c r="T63" s="59" t="str">
        <f t="shared" si="6"/>
        <v/>
      </c>
      <c r="U63" s="59">
        <f t="shared" si="6"/>
        <v>3316.2021679366771</v>
      </c>
      <c r="V63" s="59" t="str">
        <f t="shared" si="6"/>
        <v/>
      </c>
      <c r="W63" s="59">
        <f t="shared" si="6"/>
        <v>7294.9031409328936</v>
      </c>
      <c r="X63" s="59" t="str">
        <f t="shared" si="6"/>
        <v/>
      </c>
      <c r="Y63" s="59">
        <f t="shared" si="6"/>
        <v>2254.6187638141073</v>
      </c>
      <c r="Z63" s="59">
        <f t="shared" si="6"/>
        <v>1261.1767331399431</v>
      </c>
      <c r="AA63" s="59">
        <f t="shared" si="6"/>
        <v>11945.118128156813</v>
      </c>
      <c r="AB63" s="59" t="str">
        <f t="shared" si="6"/>
        <v/>
      </c>
      <c r="AC63" s="59" t="str">
        <f t="shared" si="6"/>
        <v/>
      </c>
      <c r="AD63" s="59">
        <f t="shared" si="6"/>
        <v>33898.989514121051</v>
      </c>
      <c r="AE63" s="59">
        <f t="shared" si="6"/>
        <v>535.84362116117939</v>
      </c>
      <c r="AF63" s="59" t="str">
        <f t="shared" si="6"/>
        <v/>
      </c>
      <c r="AG63" s="59">
        <f t="shared" si="6"/>
        <v>3993.7036418383273</v>
      </c>
      <c r="AH63" s="59">
        <f t="shared" si="6"/>
        <v>69.400100766224739</v>
      </c>
      <c r="AI63" s="59" t="str">
        <f t="shared" si="6"/>
        <v/>
      </c>
      <c r="AJ63" s="59" t="str">
        <f t="shared" si="6"/>
        <v/>
      </c>
      <c r="AK63" s="59" t="str">
        <f t="shared" si="6"/>
        <v/>
      </c>
      <c r="AL63" s="59" t="str">
        <f t="shared" si="6"/>
        <v/>
      </c>
      <c r="AM63" s="59" t="str">
        <f t="shared" si="6"/>
        <v/>
      </c>
      <c r="AN63" s="59" t="str">
        <f t="shared" si="6"/>
        <v/>
      </c>
      <c r="AO63" s="59" t="str">
        <f t="shared" si="6"/>
        <v/>
      </c>
      <c r="AP63" s="59" t="str">
        <f t="shared" si="6"/>
        <v/>
      </c>
      <c r="AQ63" s="59">
        <f>IF(SUM(AQ28:AQ30)=0,"",SUM(AQ28:AQ30))</f>
        <v>233487.62381879499</v>
      </c>
      <c r="AR63" s="70"/>
      <c r="AS63" s="59">
        <f>IF(SUM(AS28:AS30)=0,"",SUM(AS28:AS30))</f>
        <v>247429.10734030229</v>
      </c>
      <c r="AT63" s="60">
        <f t="shared" si="0"/>
        <v>-5.6345365633691746E-2</v>
      </c>
    </row>
    <row r="64" spans="2:46" x14ac:dyDescent="0.2">
      <c r="B64" s="69" t="str">
        <f>'Gen. Prima Directa'!B64</f>
        <v>G. Ingeniería</v>
      </c>
      <c r="C64" s="59" t="str">
        <f>IF(SUM(C31:C34)=0,"",SUM(C31:C34))</f>
        <v/>
      </c>
      <c r="D64" s="59" t="str">
        <f t="shared" ref="D64:AP64" si="7">IF(SUM(D31:D34)=0,"",SUM(D31:D34))</f>
        <v/>
      </c>
      <c r="E64" s="59">
        <f t="shared" si="7"/>
        <v>-16782.475249848867</v>
      </c>
      <c r="F64" s="59" t="str">
        <f t="shared" si="7"/>
        <v/>
      </c>
      <c r="G64" s="59" t="str">
        <f t="shared" si="7"/>
        <v/>
      </c>
      <c r="H64" s="59">
        <f t="shared" si="7"/>
        <v>36754.293365792626</v>
      </c>
      <c r="I64" s="59">
        <f t="shared" si="7"/>
        <v>68581.996048957022</v>
      </c>
      <c r="J64" s="59" t="str">
        <f t="shared" si="7"/>
        <v/>
      </c>
      <c r="K64" s="59">
        <f t="shared" si="7"/>
        <v>5683.6981544676146</v>
      </c>
      <c r="L64" s="59">
        <f t="shared" si="7"/>
        <v>2143.1363470440492</v>
      </c>
      <c r="M64" s="59" t="str">
        <f t="shared" si="7"/>
        <v/>
      </c>
      <c r="N64" s="59">
        <f t="shared" si="7"/>
        <v>493.76130515734604</v>
      </c>
      <c r="O64" s="59">
        <f t="shared" si="7"/>
        <v>3673.612686882735</v>
      </c>
      <c r="P64" s="59" t="str">
        <f t="shared" si="7"/>
        <v/>
      </c>
      <c r="Q64" s="59">
        <f t="shared" si="7"/>
        <v>9485.394850852721</v>
      </c>
      <c r="R64" s="59" t="str">
        <f t="shared" si="7"/>
        <v/>
      </c>
      <c r="S64" s="59">
        <f t="shared" si="7"/>
        <v>4935.265695224015</v>
      </c>
      <c r="T64" s="59" t="str">
        <f t="shared" si="7"/>
        <v/>
      </c>
      <c r="U64" s="59">
        <f t="shared" si="7"/>
        <v>9309.0369477291388</v>
      </c>
      <c r="V64" s="59" t="str">
        <f t="shared" si="7"/>
        <v/>
      </c>
      <c r="W64" s="59">
        <f t="shared" si="7"/>
        <v>930.3695861542717</v>
      </c>
      <c r="X64" s="59" t="str">
        <f t="shared" si="7"/>
        <v/>
      </c>
      <c r="Y64" s="59">
        <f t="shared" si="7"/>
        <v>3121.7798268195329</v>
      </c>
      <c r="Z64" s="59">
        <f t="shared" si="7"/>
        <v>8416.4632007666678</v>
      </c>
      <c r="AA64" s="59">
        <f t="shared" si="7"/>
        <v>9962.8607401929003</v>
      </c>
      <c r="AB64" s="59" t="str">
        <f t="shared" si="7"/>
        <v/>
      </c>
      <c r="AC64" s="59" t="str">
        <f t="shared" si="7"/>
        <v/>
      </c>
      <c r="AD64" s="59">
        <f t="shared" si="7"/>
        <v>10176.470167992469</v>
      </c>
      <c r="AE64" s="59">
        <f t="shared" si="7"/>
        <v>6.3276562463322561</v>
      </c>
      <c r="AF64" s="59" t="str">
        <f t="shared" si="7"/>
        <v/>
      </c>
      <c r="AG64" s="59">
        <f t="shared" si="7"/>
        <v>16925.289770935444</v>
      </c>
      <c r="AH64" s="59">
        <f t="shared" si="7"/>
        <v>6270.9794973731732</v>
      </c>
      <c r="AI64" s="59" t="str">
        <f t="shared" si="7"/>
        <v/>
      </c>
      <c r="AJ64" s="59">
        <f t="shared" si="7"/>
        <v>727.91860592887792</v>
      </c>
      <c r="AK64" s="59" t="str">
        <f t="shared" si="7"/>
        <v/>
      </c>
      <c r="AL64" s="59" t="str">
        <f t="shared" si="7"/>
        <v/>
      </c>
      <c r="AM64" s="59" t="str">
        <f t="shared" si="7"/>
        <v/>
      </c>
      <c r="AN64" s="59" t="str">
        <f t="shared" si="7"/>
        <v/>
      </c>
      <c r="AO64" s="59" t="str">
        <f t="shared" si="7"/>
        <v/>
      </c>
      <c r="AP64" s="59" t="str">
        <f t="shared" si="7"/>
        <v/>
      </c>
      <c r="AQ64" s="59">
        <f>IF(SUM(AQ31:AQ34)=0,"",SUM(AQ31:AQ34))</f>
        <v>180816.17920466803</v>
      </c>
      <c r="AR64" s="70"/>
      <c r="AS64" s="59">
        <f>IF(SUM(AS31:AS34)=0,"",SUM(AS31:AS34))</f>
        <v>186493.45081696069</v>
      </c>
      <c r="AT64" s="60">
        <f t="shared" si="0"/>
        <v>-3.044220366679129E-2</v>
      </c>
    </row>
    <row r="65" spans="2:46" x14ac:dyDescent="0.2">
      <c r="B65" s="69" t="str">
        <f>'Gen. Prima Directa'!B65</f>
        <v>H. Seguros de Crédito</v>
      </c>
      <c r="C65" s="59" t="str">
        <f>IF(SUM(C38:C40)=0,"",SUM(C38:C40))</f>
        <v/>
      </c>
      <c r="D65" s="59">
        <f t="shared" ref="D65:AP65" si="8">IF(SUM(D38:D40)=0,"",SUM(D38:D40))</f>
        <v>25534.304231671143</v>
      </c>
      <c r="E65" s="59" t="str">
        <f t="shared" si="8"/>
        <v/>
      </c>
      <c r="F65" s="59" t="str">
        <f t="shared" si="8"/>
        <v/>
      </c>
      <c r="G65" s="59">
        <f t="shared" si="8"/>
        <v>39.837018626102541</v>
      </c>
      <c r="H65" s="59" t="str">
        <f t="shared" si="8"/>
        <v/>
      </c>
      <c r="I65" s="59" t="str">
        <f t="shared" si="8"/>
        <v/>
      </c>
      <c r="J65" s="59">
        <f t="shared" si="8"/>
        <v>48205.139893933519</v>
      </c>
      <c r="K65" s="59" t="str">
        <f t="shared" si="8"/>
        <v/>
      </c>
      <c r="L65" s="59" t="str">
        <f t="shared" si="8"/>
        <v/>
      </c>
      <c r="M65" s="59">
        <f t="shared" si="8"/>
        <v>111788.32152794529</v>
      </c>
      <c r="N65" s="59" t="str">
        <f t="shared" si="8"/>
        <v/>
      </c>
      <c r="O65" s="59" t="str">
        <f t="shared" si="8"/>
        <v/>
      </c>
      <c r="P65" s="59" t="str">
        <f t="shared" si="8"/>
        <v/>
      </c>
      <c r="Q65" s="59" t="str">
        <f t="shared" si="8"/>
        <v/>
      </c>
      <c r="R65" s="59" t="str">
        <f t="shared" si="8"/>
        <v/>
      </c>
      <c r="S65" s="59" t="str">
        <f t="shared" si="8"/>
        <v/>
      </c>
      <c r="T65" s="59" t="str">
        <f t="shared" si="8"/>
        <v/>
      </c>
      <c r="U65" s="59" t="str">
        <f t="shared" si="8"/>
        <v/>
      </c>
      <c r="V65" s="59" t="str">
        <f t="shared" si="8"/>
        <v/>
      </c>
      <c r="W65" s="59" t="str">
        <f t="shared" si="8"/>
        <v/>
      </c>
      <c r="X65" s="59">
        <f t="shared" si="8"/>
        <v>3669.1220921272734</v>
      </c>
      <c r="Y65" s="59" t="str">
        <f t="shared" si="8"/>
        <v/>
      </c>
      <c r="Z65" s="59" t="str">
        <f t="shared" si="8"/>
        <v/>
      </c>
      <c r="AA65" s="59" t="str">
        <f t="shared" si="8"/>
        <v/>
      </c>
      <c r="AB65" s="59" t="str">
        <f t="shared" si="8"/>
        <v/>
      </c>
      <c r="AC65" s="59">
        <f t="shared" si="8"/>
        <v>17983.947484535514</v>
      </c>
      <c r="AD65" s="59" t="str">
        <f t="shared" si="8"/>
        <v/>
      </c>
      <c r="AE65" s="59" t="str">
        <f t="shared" si="8"/>
        <v/>
      </c>
      <c r="AF65" s="59">
        <f t="shared" si="8"/>
        <v>2493.7429345424375</v>
      </c>
      <c r="AG65" s="59" t="str">
        <f t="shared" si="8"/>
        <v/>
      </c>
      <c r="AH65" s="59" t="str">
        <f t="shared" si="8"/>
        <v/>
      </c>
      <c r="AI65" s="59" t="str">
        <f t="shared" si="8"/>
        <v/>
      </c>
      <c r="AJ65" s="59" t="str">
        <f t="shared" si="8"/>
        <v/>
      </c>
      <c r="AK65" s="59" t="str">
        <f t="shared" si="8"/>
        <v/>
      </c>
      <c r="AL65" s="59" t="str">
        <f t="shared" si="8"/>
        <v/>
      </c>
      <c r="AM65" s="59" t="str">
        <f t="shared" si="8"/>
        <v/>
      </c>
      <c r="AN65" s="59" t="str">
        <f t="shared" si="8"/>
        <v/>
      </c>
      <c r="AO65" s="59" t="str">
        <f t="shared" si="8"/>
        <v/>
      </c>
      <c r="AP65" s="59" t="str">
        <f t="shared" si="8"/>
        <v/>
      </c>
      <c r="AQ65" s="59">
        <f>IF(SUM(AQ38:AQ40)=0,"",SUM(AQ38:AQ40))</f>
        <v>209714.41518338129</v>
      </c>
      <c r="AR65" s="70"/>
      <c r="AS65" s="59">
        <f>IF(SUM(AS38:AS40)=0,"",SUM(AS38:AS40))</f>
        <v>221129.39400911832</v>
      </c>
      <c r="AT65" s="60">
        <f t="shared" si="0"/>
        <v>-5.162126399743272E-2</v>
      </c>
    </row>
    <row r="66" spans="2:46" x14ac:dyDescent="0.2">
      <c r="B66" s="69" t="str">
        <f>'Gen. Prima Directa'!B66</f>
        <v>I. Responsabilidad Civil (excluyendo Vehículos)</v>
      </c>
      <c r="C66" s="59" t="str">
        <f>IF(SUM(C24:C26)=0,"",SUM(C24:C26))</f>
        <v/>
      </c>
      <c r="D66" s="59" t="str">
        <f t="shared" ref="D66:AP66" si="9">IF(SUM(D24:D26)=0,"",SUM(D24:D26))</f>
        <v/>
      </c>
      <c r="E66" s="59">
        <f t="shared" si="9"/>
        <v>28041.246793222061</v>
      </c>
      <c r="F66" s="59">
        <f t="shared" si="9"/>
        <v>575.78269875899696</v>
      </c>
      <c r="G66" s="59" t="str">
        <f t="shared" si="9"/>
        <v/>
      </c>
      <c r="H66" s="59">
        <f t="shared" si="9"/>
        <v>26592.315571783693</v>
      </c>
      <c r="I66" s="59">
        <f t="shared" si="9"/>
        <v>48650.525246497935</v>
      </c>
      <c r="J66" s="59" t="str">
        <f t="shared" si="9"/>
        <v/>
      </c>
      <c r="K66" s="59">
        <f t="shared" si="9"/>
        <v>4166.7276185525525</v>
      </c>
      <c r="L66" s="59">
        <f t="shared" si="9"/>
        <v>5643.5889785836052</v>
      </c>
      <c r="M66" s="59" t="str">
        <f t="shared" si="9"/>
        <v/>
      </c>
      <c r="N66" s="59">
        <f t="shared" si="9"/>
        <v>4964.5566201062302</v>
      </c>
      <c r="O66" s="59">
        <f t="shared" si="9"/>
        <v>286.85374983372895</v>
      </c>
      <c r="P66" s="59" t="str">
        <f t="shared" si="9"/>
        <v/>
      </c>
      <c r="Q66" s="59">
        <f t="shared" si="9"/>
        <v>22058.68594991558</v>
      </c>
      <c r="R66" s="59" t="str">
        <f t="shared" si="9"/>
        <v/>
      </c>
      <c r="S66" s="59">
        <f t="shared" si="9"/>
        <v>2578.6219793521095</v>
      </c>
      <c r="T66" s="59" t="str">
        <f t="shared" si="9"/>
        <v/>
      </c>
      <c r="U66" s="59">
        <f t="shared" si="9"/>
        <v>-4069.4994381653605</v>
      </c>
      <c r="V66" s="59" t="str">
        <f t="shared" si="9"/>
        <v/>
      </c>
      <c r="W66" s="59">
        <f t="shared" si="9"/>
        <v>4183.8735258006782</v>
      </c>
      <c r="X66" s="59" t="str">
        <f t="shared" si="9"/>
        <v/>
      </c>
      <c r="Y66" s="59">
        <f t="shared" si="9"/>
        <v>3368.5584204264915</v>
      </c>
      <c r="Z66" s="59">
        <f t="shared" si="9"/>
        <v>2536.335545404846</v>
      </c>
      <c r="AA66" s="59">
        <f t="shared" si="9"/>
        <v>9906.9324236930588</v>
      </c>
      <c r="AB66" s="59" t="str">
        <f t="shared" si="9"/>
        <v/>
      </c>
      <c r="AC66" s="59" t="str">
        <f t="shared" si="9"/>
        <v/>
      </c>
      <c r="AD66" s="59">
        <f t="shared" si="9"/>
        <v>38077.453914420832</v>
      </c>
      <c r="AE66" s="59">
        <f t="shared" si="9"/>
        <v>1369.8355183592184</v>
      </c>
      <c r="AF66" s="59" t="str">
        <f t="shared" si="9"/>
        <v/>
      </c>
      <c r="AG66" s="59">
        <f t="shared" si="9"/>
        <v>23051.957882303555</v>
      </c>
      <c r="AH66" s="59">
        <f t="shared" si="9"/>
        <v>2378.9265913630215</v>
      </c>
      <c r="AI66" s="59">
        <f t="shared" si="9"/>
        <v>1.1906880033420912</v>
      </c>
      <c r="AJ66" s="59">
        <f t="shared" si="9"/>
        <v>3180.9740304142542</v>
      </c>
      <c r="AK66" s="59" t="str">
        <f t="shared" si="9"/>
        <v/>
      </c>
      <c r="AL66" s="59" t="str">
        <f t="shared" si="9"/>
        <v/>
      </c>
      <c r="AM66" s="59" t="str">
        <f t="shared" si="9"/>
        <v/>
      </c>
      <c r="AN66" s="59" t="str">
        <f t="shared" si="9"/>
        <v/>
      </c>
      <c r="AO66" s="59" t="str">
        <f t="shared" si="9"/>
        <v/>
      </c>
      <c r="AP66" s="59" t="str">
        <f t="shared" si="9"/>
        <v/>
      </c>
      <c r="AQ66" s="59">
        <f>IF(SUM(AQ24:AQ26)=0,"",SUM(AQ24:AQ26))</f>
        <v>227545.44430863042</v>
      </c>
      <c r="AR66" s="70"/>
      <c r="AS66" s="59">
        <f>IF(SUM(AS24:AS26)=0,"",SUM(AS24:AS26))</f>
        <v>274760.3808170376</v>
      </c>
      <c r="AT66" s="60">
        <f t="shared" si="0"/>
        <v>-0.17184041006205875</v>
      </c>
    </row>
    <row r="67" spans="2:46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76"/>
      <c r="AS67" s="29"/>
      <c r="AT67" s="29"/>
    </row>
    <row r="68" spans="2:46" hidden="1" x14ac:dyDescent="0.2">
      <c r="B68" s="39" t="s">
        <v>92</v>
      </c>
      <c r="C68" s="40">
        <f>INDEX(Benchmark!$D$9:$D$48,COLUMNS(Benchmark!$D$9:D48),)</f>
        <v>1</v>
      </c>
      <c r="D68" s="40">
        <f>INDEX(Benchmark!$D$9:$D$48,COLUMNS(Benchmark!$D$9:E48),)</f>
        <v>1</v>
      </c>
      <c r="E68" s="40">
        <f>INDEX(Benchmark!$D$9:$D$48,COLUMNS(Benchmark!$D$9:F48),)</f>
        <v>1</v>
      </c>
      <c r="F68" s="40">
        <f>INDEX(Benchmark!$D$9:$D$48,COLUMNS(Benchmark!$D$9:G48),)</f>
        <v>1</v>
      </c>
      <c r="G68" s="40">
        <f>INDEX(Benchmark!$D$9:$D$48,COLUMNS(Benchmark!$D$9:H48),)</f>
        <v>1</v>
      </c>
      <c r="H68" s="40">
        <f>INDEX(Benchmark!$D$9:$D$48,COLUMNS(Benchmark!$D$9:I48),)</f>
        <v>1</v>
      </c>
      <c r="I68" s="40">
        <f>INDEX(Benchmark!$D$9:$D$48,COLUMNS(Benchmark!$D$9:J48),)</f>
        <v>1</v>
      </c>
      <c r="J68" s="40">
        <f>INDEX(Benchmark!$D$9:$D$48,COLUMNS(Benchmark!$D$9:K48),)</f>
        <v>1</v>
      </c>
      <c r="K68" s="40">
        <f>INDEX(Benchmark!$D$9:$D$48,COLUMNS(Benchmark!$D$9:L48),)</f>
        <v>1</v>
      </c>
      <c r="L68" s="40">
        <f>INDEX(Benchmark!$D$9:$D$48,COLUMNS(Benchmark!$D$9:M48),)</f>
        <v>1</v>
      </c>
      <c r="M68" s="40">
        <f>INDEX(Benchmark!$D$9:$D$48,COLUMNS(Benchmark!$D$9:N48),)</f>
        <v>1</v>
      </c>
      <c r="N68" s="40">
        <f>INDEX(Benchmark!$D$9:$D$48,COLUMNS(Benchmark!$D$9:O48),)</f>
        <v>1</v>
      </c>
      <c r="O68" s="40">
        <f>INDEX(Benchmark!$D$9:$D$48,COLUMNS(Benchmark!$D$9:P48),)</f>
        <v>1</v>
      </c>
      <c r="P68" s="40">
        <f>INDEX(Benchmark!$D$9:$D$48,COLUMNS(Benchmark!$D$9:Q48),)</f>
        <v>1</v>
      </c>
      <c r="Q68" s="40">
        <f>INDEX(Benchmark!$D$9:$D$48,COLUMNS(Benchmark!$D$9:R48),)</f>
        <v>1</v>
      </c>
      <c r="R68" s="40">
        <f>INDEX(Benchmark!$D$9:$D$48,COLUMNS(Benchmark!$D$9:S48),)</f>
        <v>1</v>
      </c>
      <c r="S68" s="40">
        <f>INDEX(Benchmark!$D$9:$D$48,COLUMNS(Benchmark!$D$9:T48),)</f>
        <v>1</v>
      </c>
      <c r="T68" s="40">
        <f>INDEX(Benchmark!$D$9:$D$48,COLUMNS(Benchmark!$D$9:U48),)</f>
        <v>1</v>
      </c>
      <c r="U68" s="40">
        <f>INDEX(Benchmark!$D$9:$D$48,COLUMNS(Benchmark!$D$9:V48),)</f>
        <v>1</v>
      </c>
      <c r="V68" s="40">
        <f>INDEX(Benchmark!$D$9:$D$48,COLUMNS(Benchmark!$D$9:W48),)</f>
        <v>1</v>
      </c>
      <c r="W68" s="40">
        <f>INDEX(Benchmark!$D$9:$D$48,COLUMNS(Benchmark!$D$9:X48),)</f>
        <v>1</v>
      </c>
      <c r="X68" s="40">
        <f>INDEX(Benchmark!$D$9:$D$48,COLUMNS(Benchmark!$D$9:Y48),)</f>
        <v>1</v>
      </c>
      <c r="Y68" s="40">
        <f>INDEX(Benchmark!$D$9:$D$48,COLUMNS(Benchmark!$D$9:Z48),)</f>
        <v>1</v>
      </c>
      <c r="Z68" s="40">
        <f>INDEX(Benchmark!$D$9:$D$48,COLUMNS(Benchmark!$D$9:AA48),)</f>
        <v>1</v>
      </c>
      <c r="AA68" s="40">
        <f>INDEX(Benchmark!$D$9:$D$48,COLUMNS(Benchmark!$D$9:AB48),)</f>
        <v>1</v>
      </c>
      <c r="AB68" s="40">
        <f>INDEX(Benchmark!$D$9:$D$48,COLUMNS(Benchmark!$D$9:AC48),)</f>
        <v>1</v>
      </c>
      <c r="AC68" s="40">
        <f>INDEX(Benchmark!$D$9:$D$48,COLUMNS(Benchmark!$D$9:AD48),)</f>
        <v>1</v>
      </c>
      <c r="AD68" s="40">
        <f>INDEX(Benchmark!$D$9:$D$48,COLUMNS(Benchmark!$D$9:AE48),)</f>
        <v>1</v>
      </c>
      <c r="AE68" s="40">
        <f>INDEX(Benchmark!$D$9:$D$48,COLUMNS(Benchmark!$D$9:AF48),)</f>
        <v>1</v>
      </c>
      <c r="AF68" s="40">
        <f>INDEX(Benchmark!$D$9:$D$48,COLUMNS(Benchmark!$D$9:AG48),)</f>
        <v>1</v>
      </c>
      <c r="AG68" s="40">
        <f>INDEX(Benchmark!$D$9:$D$48,COLUMNS(Benchmark!$D$9:AH48),)</f>
        <v>1</v>
      </c>
      <c r="AH68" s="40">
        <f>INDEX(Benchmark!$D$9:$D$48,COLUMNS(Benchmark!$D$9:AI48),)</f>
        <v>1</v>
      </c>
      <c r="AI68" s="40">
        <f>INDEX(Benchmark!$D$9:$D$48,COLUMNS(Benchmark!$D$9:AJ48),)</f>
        <v>1</v>
      </c>
      <c r="AJ68" s="40">
        <f>INDEX(Benchmark!$D$9:$D$48,COLUMNS(Benchmark!$D$9:AK48),)</f>
        <v>1</v>
      </c>
      <c r="AK68" s="40">
        <f>INDEX(Benchmark!$D$9:$D$48,COLUMNS(Benchmark!$D$9:AL48),)</f>
        <v>0</v>
      </c>
      <c r="AL68" s="40">
        <f>INDEX(Benchmark!$D$9:$D$48,COLUMNS(Benchmark!$D$9:AM48),)</f>
        <v>0</v>
      </c>
      <c r="AM68" s="40">
        <f>INDEX(Benchmark!$D$9:$D$48,COLUMNS(Benchmark!$D$9:AN48),)</f>
        <v>0</v>
      </c>
      <c r="AN68" s="40">
        <f>INDEX(Benchmark!$D$9:$D$48,COLUMNS(Benchmark!$D$9:AO48),)</f>
        <v>0</v>
      </c>
      <c r="AO68" s="40">
        <f>INDEX(Benchmark!$D$9:$D$48,COLUMNS(Benchmark!$D$9:AP48),)</f>
        <v>0</v>
      </c>
      <c r="AP68" s="40">
        <f>INDEX(Benchmark!$D$9:$D$48,COLUMNS(Benchmark!$D$9:AQ48),)</f>
        <v>0</v>
      </c>
      <c r="AQ68" s="29"/>
      <c r="AR68" s="76"/>
      <c r="AS68" s="29"/>
      <c r="AT68" s="29"/>
    </row>
    <row r="69" spans="2:46" hidden="1" x14ac:dyDescent="0.2">
      <c r="B69" s="29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29"/>
      <c r="AR69" s="76"/>
      <c r="AS69" s="29"/>
      <c r="AT69" s="29"/>
    </row>
    <row r="70" spans="2:46" hidden="1" x14ac:dyDescent="0.2">
      <c r="B70" s="39" t="s">
        <v>93</v>
      </c>
      <c r="C70" s="40">
        <f>IFERROR(RANK(C72,$C$72:$AP$72,0),"")</f>
        <v>16</v>
      </c>
      <c r="D70" s="40">
        <f t="shared" ref="D70:AP70" si="10">IFERROR(RANK(D72,$C$72:$AP$72,0),"")</f>
        <v>17</v>
      </c>
      <c r="E70" s="40">
        <f t="shared" si="10"/>
        <v>1</v>
      </c>
      <c r="F70" s="40">
        <f t="shared" si="10"/>
        <v>7</v>
      </c>
      <c r="G70" s="40">
        <f t="shared" si="10"/>
        <v>29</v>
      </c>
      <c r="H70" s="40">
        <f t="shared" si="10"/>
        <v>6</v>
      </c>
      <c r="I70" s="40">
        <f t="shared" si="10"/>
        <v>5</v>
      </c>
      <c r="J70" s="40">
        <f t="shared" si="10"/>
        <v>19</v>
      </c>
      <c r="K70" s="40">
        <f t="shared" si="10"/>
        <v>8</v>
      </c>
      <c r="L70" s="40">
        <f t="shared" si="10"/>
        <v>24</v>
      </c>
      <c r="M70" s="40">
        <f t="shared" si="10"/>
        <v>15</v>
      </c>
      <c r="N70" s="40">
        <f t="shared" si="10"/>
        <v>22</v>
      </c>
      <c r="O70" s="40">
        <f t="shared" si="10"/>
        <v>18</v>
      </c>
      <c r="P70" s="40">
        <f t="shared" si="10"/>
        <v>32</v>
      </c>
      <c r="Q70" s="40">
        <f t="shared" si="10"/>
        <v>3</v>
      </c>
      <c r="R70" s="40">
        <f t="shared" si="10"/>
        <v>31</v>
      </c>
      <c r="S70" s="40">
        <f t="shared" si="10"/>
        <v>2</v>
      </c>
      <c r="T70" s="40">
        <f t="shared" si="10"/>
        <v>34</v>
      </c>
      <c r="U70" s="40">
        <f t="shared" si="10"/>
        <v>9</v>
      </c>
      <c r="V70" s="40">
        <f t="shared" si="10"/>
        <v>21</v>
      </c>
      <c r="W70" s="40">
        <f t="shared" si="10"/>
        <v>26</v>
      </c>
      <c r="X70" s="40">
        <f t="shared" si="10"/>
        <v>28</v>
      </c>
      <c r="Y70" s="40">
        <f t="shared" si="10"/>
        <v>20</v>
      </c>
      <c r="Z70" s="40">
        <f t="shared" si="10"/>
        <v>10</v>
      </c>
      <c r="AA70" s="40">
        <f t="shared" si="10"/>
        <v>11</v>
      </c>
      <c r="AB70" s="40">
        <f t="shared" si="10"/>
        <v>33</v>
      </c>
      <c r="AC70" s="40">
        <f t="shared" si="10"/>
        <v>25</v>
      </c>
      <c r="AD70" s="40">
        <f t="shared" si="10"/>
        <v>13</v>
      </c>
      <c r="AE70" s="40">
        <f t="shared" si="10"/>
        <v>30</v>
      </c>
      <c r="AF70" s="40">
        <f t="shared" si="10"/>
        <v>27</v>
      </c>
      <c r="AG70" s="40">
        <f t="shared" si="10"/>
        <v>4</v>
      </c>
      <c r="AH70" s="40">
        <f t="shared" si="10"/>
        <v>23</v>
      </c>
      <c r="AI70" s="40">
        <f t="shared" si="10"/>
        <v>12</v>
      </c>
      <c r="AJ70" s="40">
        <f t="shared" si="10"/>
        <v>14</v>
      </c>
      <c r="AK70" s="40" t="str">
        <f t="shared" si="10"/>
        <v/>
      </c>
      <c r="AL70" s="40" t="str">
        <f t="shared" si="10"/>
        <v/>
      </c>
      <c r="AM70" s="40" t="str">
        <f t="shared" si="10"/>
        <v/>
      </c>
      <c r="AN70" s="40" t="str">
        <f t="shared" si="10"/>
        <v/>
      </c>
      <c r="AO70" s="40" t="str">
        <f t="shared" si="10"/>
        <v/>
      </c>
      <c r="AP70" s="40" t="str">
        <f t="shared" si="10"/>
        <v/>
      </c>
      <c r="AQ70" s="29"/>
      <c r="AR70" s="76"/>
      <c r="AS70" s="29"/>
      <c r="AT70" s="29"/>
    </row>
    <row r="71" spans="2:46" hidden="1" x14ac:dyDescent="0.2">
      <c r="B71" s="29"/>
      <c r="C71" s="40" t="str">
        <f>C11</f>
        <v>Assurant Chile</v>
      </c>
      <c r="D71" s="40" t="str">
        <f t="shared" ref="D71:AP71" si="11">D11</f>
        <v>AVLA Crédito</v>
      </c>
      <c r="E71" s="40" t="str">
        <f t="shared" si="11"/>
        <v>BCI Seguros</v>
      </c>
      <c r="F71" s="40" t="str">
        <f t="shared" si="11"/>
        <v>BNP Paribas Cardif</v>
      </c>
      <c r="G71" s="40" t="str">
        <f t="shared" si="11"/>
        <v>Cesce Chile</v>
      </c>
      <c r="H71" s="40" t="str">
        <f t="shared" si="11"/>
        <v>Chilena Consolidada</v>
      </c>
      <c r="I71" s="40" t="str">
        <f t="shared" si="11"/>
        <v>Chubb Generales</v>
      </c>
      <c r="J71" s="40" t="str">
        <f t="shared" si="11"/>
        <v>Coface Chile</v>
      </c>
      <c r="K71" s="40" t="str">
        <f t="shared" si="11"/>
        <v>Consorcio Nacional</v>
      </c>
      <c r="L71" s="40" t="str">
        <f t="shared" si="11"/>
        <v>Contempora</v>
      </c>
      <c r="M71" s="40" t="str">
        <f t="shared" si="11"/>
        <v>Continental Crédito</v>
      </c>
      <c r="N71" s="40" t="str">
        <f t="shared" si="11"/>
        <v>Continental Generales</v>
      </c>
      <c r="O71" s="40" t="str">
        <f t="shared" si="11"/>
        <v>FID Chile</v>
      </c>
      <c r="P71" s="40" t="str">
        <f t="shared" si="11"/>
        <v>HDI Gar. y Cré.</v>
      </c>
      <c r="Q71" s="40" t="str">
        <f t="shared" si="11"/>
        <v>HDI Seguros</v>
      </c>
      <c r="R71" s="40" t="str">
        <f t="shared" si="11"/>
        <v>Huelen</v>
      </c>
      <c r="S71" s="40" t="str">
        <f t="shared" si="11"/>
        <v>Liberty Seguros</v>
      </c>
      <c r="T71" s="40" t="str">
        <f t="shared" si="11"/>
        <v>M. de Carabineros</v>
      </c>
      <c r="U71" s="40" t="str">
        <f t="shared" si="11"/>
        <v>Mapfre</v>
      </c>
      <c r="V71" s="40" t="str">
        <f t="shared" si="11"/>
        <v>MetLife Generales</v>
      </c>
      <c r="W71" s="40" t="str">
        <f t="shared" si="11"/>
        <v>Orion Seguros</v>
      </c>
      <c r="X71" s="40" t="str">
        <f t="shared" si="11"/>
        <v>Orsan Crédito</v>
      </c>
      <c r="Y71" s="40" t="str">
        <f t="shared" si="11"/>
        <v>Porvenir</v>
      </c>
      <c r="Z71" s="40" t="str">
        <f t="shared" si="11"/>
        <v>Reale Chile</v>
      </c>
      <c r="AA71" s="40" t="str">
        <f t="shared" si="11"/>
        <v>Renta Nacional</v>
      </c>
      <c r="AB71" s="40" t="str">
        <f t="shared" si="11"/>
        <v>SegChile</v>
      </c>
      <c r="AC71" s="40" t="str">
        <f t="shared" si="11"/>
        <v>Solunión Chile</v>
      </c>
      <c r="AD71" s="40" t="str">
        <f t="shared" si="11"/>
        <v>Southbridge</v>
      </c>
      <c r="AE71" s="40" t="str">
        <f t="shared" si="11"/>
        <v>Starr International</v>
      </c>
      <c r="AF71" s="40" t="str">
        <f t="shared" si="11"/>
        <v>Suaval</v>
      </c>
      <c r="AG71" s="40" t="str">
        <f t="shared" si="11"/>
        <v>Suramericana</v>
      </c>
      <c r="AH71" s="40" t="str">
        <f t="shared" si="11"/>
        <v>Unnio</v>
      </c>
      <c r="AI71" s="40" t="str">
        <f t="shared" si="11"/>
        <v>Zenit Seguros</v>
      </c>
      <c r="AJ71" s="40" t="str">
        <f t="shared" si="11"/>
        <v>Zurich Santander</v>
      </c>
      <c r="AK71" s="40" t="str">
        <f t="shared" si="11"/>
        <v/>
      </c>
      <c r="AL71" s="40" t="str">
        <f t="shared" si="11"/>
        <v/>
      </c>
      <c r="AM71" s="40" t="str">
        <f t="shared" si="11"/>
        <v/>
      </c>
      <c r="AN71" s="40" t="str">
        <f t="shared" si="11"/>
        <v/>
      </c>
      <c r="AO71" s="40" t="str">
        <f t="shared" si="11"/>
        <v/>
      </c>
      <c r="AP71" s="40" t="str">
        <f t="shared" si="11"/>
        <v/>
      </c>
      <c r="AQ71" s="29"/>
      <c r="AR71" s="76"/>
      <c r="AS71" s="29"/>
      <c r="AT71" s="29"/>
    </row>
    <row r="72" spans="2:46" hidden="1" x14ac:dyDescent="0.2">
      <c r="B72" s="29"/>
      <c r="C72" s="42">
        <f t="shared" ref="C72:AP72" si="12">IFERROR(IF(C68=1,VLOOKUP($C$88,$B$12:$AQ$49,C75+1,FALSE)+C73/1000000,""),"")</f>
        <v>64869.430894536374</v>
      </c>
      <c r="D72" s="42">
        <f t="shared" si="12"/>
        <v>62758.647240525992</v>
      </c>
      <c r="E72" s="42">
        <f t="shared" si="12"/>
        <v>2843050.1072509498</v>
      </c>
      <c r="F72" s="42">
        <f t="shared" si="12"/>
        <v>999606.35858309525</v>
      </c>
      <c r="G72" s="42">
        <f t="shared" si="12"/>
        <v>4150.5002780498617</v>
      </c>
      <c r="H72" s="42">
        <f t="shared" si="12"/>
        <v>1005323.1238423985</v>
      </c>
      <c r="I72" s="42">
        <f t="shared" si="12"/>
        <v>1019920.4484675139</v>
      </c>
      <c r="J72" s="42">
        <f t="shared" si="12"/>
        <v>48205.139926933516</v>
      </c>
      <c r="K72" s="42">
        <f t="shared" si="12"/>
        <v>634165.19336401112</v>
      </c>
      <c r="L72" s="42">
        <f t="shared" si="12"/>
        <v>23394.059586492356</v>
      </c>
      <c r="M72" s="42">
        <f t="shared" si="12"/>
        <v>133855.88663840006</v>
      </c>
      <c r="N72" s="42">
        <f t="shared" si="12"/>
        <v>40101.147273901057</v>
      </c>
      <c r="O72" s="42">
        <f t="shared" si="12"/>
        <v>50097.041100272385</v>
      </c>
      <c r="P72" s="42">
        <f t="shared" si="12"/>
        <v>2269.8255775996477</v>
      </c>
      <c r="Q72" s="42">
        <f t="shared" si="12"/>
        <v>1800660.6617695687</v>
      </c>
      <c r="R72" s="42">
        <f t="shared" si="12"/>
        <v>2290.5435468577998</v>
      </c>
      <c r="S72" s="42">
        <f t="shared" si="12"/>
        <v>2054438.8338709734</v>
      </c>
      <c r="T72" s="42">
        <f t="shared" si="12"/>
        <v>2.3E-5</v>
      </c>
      <c r="U72" s="42">
        <f t="shared" si="12"/>
        <v>484474.82326436596</v>
      </c>
      <c r="V72" s="42">
        <f t="shared" si="12"/>
        <v>40245.424632248876</v>
      </c>
      <c r="W72" s="42">
        <f t="shared" si="12"/>
        <v>16621.902487683878</v>
      </c>
      <c r="X72" s="42">
        <f t="shared" si="12"/>
        <v>9662.7733626934532</v>
      </c>
      <c r="Y72" s="42">
        <f t="shared" si="12"/>
        <v>43812.181572745962</v>
      </c>
      <c r="Z72" s="42">
        <f t="shared" si="12"/>
        <v>337156.98406552296</v>
      </c>
      <c r="AA72" s="42">
        <f t="shared" si="12"/>
        <v>322160.43876071548</v>
      </c>
      <c r="AB72" s="42">
        <f t="shared" si="12"/>
        <v>1781.9156414872971</v>
      </c>
      <c r="AC72" s="42">
        <f t="shared" si="12"/>
        <v>17983.947498535515</v>
      </c>
      <c r="AD72" s="42">
        <f t="shared" si="12"/>
        <v>262392.90187955654</v>
      </c>
      <c r="AE72" s="42">
        <f t="shared" si="12"/>
        <v>3124.1952344834558</v>
      </c>
      <c r="AF72" s="42">
        <f t="shared" si="12"/>
        <v>11779.646526349501</v>
      </c>
      <c r="AG72" s="42">
        <f t="shared" si="12"/>
        <v>1759685.3453962712</v>
      </c>
      <c r="AH72" s="42">
        <f t="shared" si="12"/>
        <v>30355.67212346118</v>
      </c>
      <c r="AI72" s="42">
        <f t="shared" si="12"/>
        <v>300079.36786833708</v>
      </c>
      <c r="AJ72" s="42">
        <f t="shared" si="12"/>
        <v>244070.0165439554</v>
      </c>
      <c r="AK72" s="42" t="str">
        <f t="shared" si="12"/>
        <v/>
      </c>
      <c r="AL72" s="42" t="str">
        <f t="shared" si="12"/>
        <v/>
      </c>
      <c r="AM72" s="42" t="str">
        <f t="shared" si="12"/>
        <v/>
      </c>
      <c r="AN72" s="42" t="str">
        <f t="shared" si="12"/>
        <v/>
      </c>
      <c r="AO72" s="42" t="str">
        <f t="shared" si="12"/>
        <v/>
      </c>
      <c r="AP72" s="42" t="str">
        <f t="shared" si="12"/>
        <v/>
      </c>
      <c r="AQ72" s="29"/>
      <c r="AR72" s="76"/>
      <c r="AS72" s="29"/>
      <c r="AT72" s="29"/>
    </row>
    <row r="73" spans="2:46" hidden="1" x14ac:dyDescent="0.2">
      <c r="B73" s="29"/>
      <c r="C73" s="40">
        <v>40</v>
      </c>
      <c r="D73" s="40">
        <f>C73-1</f>
        <v>39</v>
      </c>
      <c r="E73" s="40">
        <f t="shared" ref="E73:AP73" si="13">D73-1</f>
        <v>38</v>
      </c>
      <c r="F73" s="40">
        <f t="shared" si="13"/>
        <v>37</v>
      </c>
      <c r="G73" s="40">
        <f t="shared" si="13"/>
        <v>36</v>
      </c>
      <c r="H73" s="40">
        <f t="shared" si="13"/>
        <v>35</v>
      </c>
      <c r="I73" s="40">
        <f t="shared" si="13"/>
        <v>34</v>
      </c>
      <c r="J73" s="40">
        <f t="shared" si="13"/>
        <v>33</v>
      </c>
      <c r="K73" s="40">
        <f t="shared" si="13"/>
        <v>32</v>
      </c>
      <c r="L73" s="40">
        <f t="shared" si="13"/>
        <v>31</v>
      </c>
      <c r="M73" s="40">
        <f t="shared" si="13"/>
        <v>30</v>
      </c>
      <c r="N73" s="40">
        <f t="shared" si="13"/>
        <v>29</v>
      </c>
      <c r="O73" s="40">
        <f t="shared" si="13"/>
        <v>28</v>
      </c>
      <c r="P73" s="40">
        <f t="shared" si="13"/>
        <v>27</v>
      </c>
      <c r="Q73" s="40">
        <f t="shared" si="13"/>
        <v>26</v>
      </c>
      <c r="R73" s="40">
        <f t="shared" si="13"/>
        <v>25</v>
      </c>
      <c r="S73" s="40">
        <f t="shared" si="13"/>
        <v>24</v>
      </c>
      <c r="T73" s="40">
        <f t="shared" si="13"/>
        <v>23</v>
      </c>
      <c r="U73" s="40">
        <f t="shared" si="13"/>
        <v>22</v>
      </c>
      <c r="V73" s="40">
        <f t="shared" si="13"/>
        <v>21</v>
      </c>
      <c r="W73" s="40">
        <f t="shared" si="13"/>
        <v>20</v>
      </c>
      <c r="X73" s="40">
        <f t="shared" si="13"/>
        <v>19</v>
      </c>
      <c r="Y73" s="40">
        <f t="shared" si="13"/>
        <v>18</v>
      </c>
      <c r="Z73" s="40">
        <f t="shared" si="13"/>
        <v>17</v>
      </c>
      <c r="AA73" s="40">
        <f t="shared" si="13"/>
        <v>16</v>
      </c>
      <c r="AB73" s="40">
        <f t="shared" si="13"/>
        <v>15</v>
      </c>
      <c r="AC73" s="40">
        <f t="shared" si="13"/>
        <v>14</v>
      </c>
      <c r="AD73" s="40">
        <f t="shared" si="13"/>
        <v>13</v>
      </c>
      <c r="AE73" s="40">
        <f t="shared" si="13"/>
        <v>12</v>
      </c>
      <c r="AF73" s="40">
        <f t="shared" si="13"/>
        <v>11</v>
      </c>
      <c r="AG73" s="40">
        <f t="shared" si="13"/>
        <v>10</v>
      </c>
      <c r="AH73" s="40">
        <f t="shared" si="13"/>
        <v>9</v>
      </c>
      <c r="AI73" s="40">
        <f t="shared" si="13"/>
        <v>8</v>
      </c>
      <c r="AJ73" s="40">
        <f t="shared" si="13"/>
        <v>7</v>
      </c>
      <c r="AK73" s="40">
        <f t="shared" si="13"/>
        <v>6</v>
      </c>
      <c r="AL73" s="40">
        <f t="shared" si="13"/>
        <v>5</v>
      </c>
      <c r="AM73" s="40">
        <f t="shared" si="13"/>
        <v>4</v>
      </c>
      <c r="AN73" s="40">
        <f t="shared" si="13"/>
        <v>3</v>
      </c>
      <c r="AO73" s="40">
        <f t="shared" si="13"/>
        <v>2</v>
      </c>
      <c r="AP73" s="40">
        <f t="shared" si="13"/>
        <v>1</v>
      </c>
      <c r="AQ73" s="29"/>
      <c r="AR73" s="76"/>
      <c r="AS73" s="29"/>
      <c r="AT73" s="29"/>
    </row>
    <row r="74" spans="2:46" hidden="1" x14ac:dyDescent="0.2">
      <c r="B74" s="29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29"/>
      <c r="AR74" s="76"/>
      <c r="AS74" s="29"/>
      <c r="AT74" s="29"/>
    </row>
    <row r="75" spans="2:46" hidden="1" x14ac:dyDescent="0.2">
      <c r="B75" s="39" t="s">
        <v>94</v>
      </c>
      <c r="C75" s="40">
        <v>1</v>
      </c>
      <c r="D75" s="40">
        <v>2</v>
      </c>
      <c r="E75" s="40">
        <v>3</v>
      </c>
      <c r="F75" s="40">
        <v>4</v>
      </c>
      <c r="G75" s="40">
        <v>5</v>
      </c>
      <c r="H75" s="40">
        <v>6</v>
      </c>
      <c r="I75" s="40">
        <v>7</v>
      </c>
      <c r="J75" s="40">
        <v>8</v>
      </c>
      <c r="K75" s="40">
        <v>9</v>
      </c>
      <c r="L75" s="40">
        <v>10</v>
      </c>
      <c r="M75" s="40">
        <v>11</v>
      </c>
      <c r="N75" s="40">
        <v>12</v>
      </c>
      <c r="O75" s="40">
        <v>13</v>
      </c>
      <c r="P75" s="40">
        <v>14</v>
      </c>
      <c r="Q75" s="40">
        <v>15</v>
      </c>
      <c r="R75" s="40">
        <v>16</v>
      </c>
      <c r="S75" s="40">
        <v>17</v>
      </c>
      <c r="T75" s="40">
        <v>18</v>
      </c>
      <c r="U75" s="40">
        <v>19</v>
      </c>
      <c r="V75" s="40">
        <v>20</v>
      </c>
      <c r="W75" s="40">
        <v>21</v>
      </c>
      <c r="X75" s="40">
        <v>22</v>
      </c>
      <c r="Y75" s="40">
        <v>23</v>
      </c>
      <c r="Z75" s="40">
        <v>24</v>
      </c>
      <c r="AA75" s="40">
        <v>25</v>
      </c>
      <c r="AB75" s="40">
        <v>26</v>
      </c>
      <c r="AC75" s="40">
        <v>27</v>
      </c>
      <c r="AD75" s="40">
        <v>28</v>
      </c>
      <c r="AE75" s="40">
        <v>29</v>
      </c>
      <c r="AF75" s="40">
        <v>30</v>
      </c>
      <c r="AG75" s="40">
        <v>31</v>
      </c>
      <c r="AH75" s="40">
        <v>32</v>
      </c>
      <c r="AI75" s="40">
        <v>33</v>
      </c>
      <c r="AJ75" s="40">
        <v>34</v>
      </c>
      <c r="AK75" s="40">
        <v>35</v>
      </c>
      <c r="AL75" s="40">
        <v>36</v>
      </c>
      <c r="AM75" s="40">
        <v>37</v>
      </c>
      <c r="AN75" s="40">
        <v>38</v>
      </c>
      <c r="AO75" s="40">
        <v>39</v>
      </c>
      <c r="AP75" s="40">
        <v>40</v>
      </c>
      <c r="AQ75" s="29"/>
      <c r="AR75" s="76"/>
      <c r="AS75" s="29"/>
      <c r="AT75" s="29"/>
    </row>
    <row r="76" spans="2:46" hidden="1" x14ac:dyDescent="0.2">
      <c r="B76" s="29"/>
      <c r="C76" s="40" t="str">
        <f>IFERROR(HLOOKUP(C75,$C$70:$AP$71,2,FALSE),"")</f>
        <v>BCI Seguros</v>
      </c>
      <c r="D76" s="40" t="str">
        <f t="shared" ref="D76:AP76" si="14">IFERROR(HLOOKUP(D75,$C$70:$AP$71,2,FALSE),"")</f>
        <v>Liberty Seguros</v>
      </c>
      <c r="E76" s="40" t="str">
        <f t="shared" si="14"/>
        <v>HDI Seguros</v>
      </c>
      <c r="F76" s="40" t="str">
        <f t="shared" si="14"/>
        <v>Suramericana</v>
      </c>
      <c r="G76" s="40" t="str">
        <f t="shared" si="14"/>
        <v>Chubb Generales</v>
      </c>
      <c r="H76" s="40" t="str">
        <f t="shared" si="14"/>
        <v>Chilena Consolidada</v>
      </c>
      <c r="I76" s="40" t="str">
        <f t="shared" si="14"/>
        <v>BNP Paribas Cardif</v>
      </c>
      <c r="J76" s="40" t="str">
        <f t="shared" si="14"/>
        <v>Consorcio Nacional</v>
      </c>
      <c r="K76" s="40" t="str">
        <f t="shared" si="14"/>
        <v>Mapfre</v>
      </c>
      <c r="L76" s="40" t="str">
        <f t="shared" si="14"/>
        <v>Reale Chile</v>
      </c>
      <c r="M76" s="40" t="str">
        <f t="shared" si="14"/>
        <v>Renta Nacional</v>
      </c>
      <c r="N76" s="40" t="str">
        <f t="shared" si="14"/>
        <v>Zenit Seguros</v>
      </c>
      <c r="O76" s="40" t="str">
        <f t="shared" si="14"/>
        <v>Southbridge</v>
      </c>
      <c r="P76" s="40" t="str">
        <f t="shared" si="14"/>
        <v>Zurich Santander</v>
      </c>
      <c r="Q76" s="40" t="str">
        <f t="shared" si="14"/>
        <v>Continental Crédito</v>
      </c>
      <c r="R76" s="40" t="str">
        <f t="shared" si="14"/>
        <v>Assurant Chile</v>
      </c>
      <c r="S76" s="40" t="str">
        <f t="shared" si="14"/>
        <v>AVLA Crédito</v>
      </c>
      <c r="T76" s="40" t="str">
        <f t="shared" si="14"/>
        <v>FID Chile</v>
      </c>
      <c r="U76" s="40" t="str">
        <f t="shared" si="14"/>
        <v>Coface Chile</v>
      </c>
      <c r="V76" s="40" t="str">
        <f t="shared" si="14"/>
        <v>Porvenir</v>
      </c>
      <c r="W76" s="40" t="str">
        <f t="shared" si="14"/>
        <v>MetLife Generales</v>
      </c>
      <c r="X76" s="40" t="str">
        <f t="shared" si="14"/>
        <v>Continental Generales</v>
      </c>
      <c r="Y76" s="40" t="str">
        <f t="shared" si="14"/>
        <v>Unnio</v>
      </c>
      <c r="Z76" s="40" t="str">
        <f t="shared" si="14"/>
        <v>Contempora</v>
      </c>
      <c r="AA76" s="40" t="str">
        <f t="shared" si="14"/>
        <v>Solunión Chile</v>
      </c>
      <c r="AB76" s="40" t="str">
        <f t="shared" si="14"/>
        <v>Orion Seguros</v>
      </c>
      <c r="AC76" s="40" t="str">
        <f t="shared" si="14"/>
        <v>Suaval</v>
      </c>
      <c r="AD76" s="40" t="str">
        <f t="shared" si="14"/>
        <v>Orsan Crédito</v>
      </c>
      <c r="AE76" s="40" t="str">
        <f t="shared" si="14"/>
        <v>Cesce Chile</v>
      </c>
      <c r="AF76" s="40" t="str">
        <f t="shared" si="14"/>
        <v>Starr International</v>
      </c>
      <c r="AG76" s="40" t="str">
        <f t="shared" si="14"/>
        <v>Huelen</v>
      </c>
      <c r="AH76" s="40" t="str">
        <f t="shared" si="14"/>
        <v>HDI Gar. y Cré.</v>
      </c>
      <c r="AI76" s="40" t="str">
        <f t="shared" si="14"/>
        <v>SegChile</v>
      </c>
      <c r="AJ76" s="40" t="str">
        <f t="shared" si="14"/>
        <v>M. de Carabineros</v>
      </c>
      <c r="AK76" s="40" t="str">
        <f t="shared" si="14"/>
        <v/>
      </c>
      <c r="AL76" s="40" t="str">
        <f t="shared" si="14"/>
        <v/>
      </c>
      <c r="AM76" s="40" t="str">
        <f t="shared" si="14"/>
        <v/>
      </c>
      <c r="AN76" s="40" t="str">
        <f t="shared" si="14"/>
        <v/>
      </c>
      <c r="AO76" s="40" t="str">
        <f t="shared" si="14"/>
        <v/>
      </c>
      <c r="AP76" s="40" t="str">
        <f t="shared" si="14"/>
        <v/>
      </c>
      <c r="AQ76" s="29"/>
      <c r="AR76" s="76"/>
      <c r="AS76" s="29"/>
      <c r="AT76" s="29"/>
    </row>
    <row r="77" spans="2:46" hidden="1" x14ac:dyDescent="0.2">
      <c r="B77" s="29"/>
      <c r="C77" s="42">
        <f>IFERROR((HLOOKUP(C75,$C$70:$AP$72,3,FALSE)-HLOOKUP(C75,$C$70:$AP$73,4,FALSE)/1000000)/$C$82,"")</f>
        <v>2843.05010721295</v>
      </c>
      <c r="D77" s="42">
        <f t="shared" ref="D77:AP77" si="15">IFERROR((HLOOKUP(D75,$C$70:$AP$72,3,FALSE)-HLOOKUP(D75,$C$70:$AP$73,4,FALSE)/1000000)/$C$82,"")</f>
        <v>2054.4388338469735</v>
      </c>
      <c r="E77" s="42">
        <f t="shared" si="15"/>
        <v>1800.6606617435687</v>
      </c>
      <c r="F77" s="42">
        <f t="shared" si="15"/>
        <v>1759.6853453862711</v>
      </c>
      <c r="G77" s="42">
        <f t="shared" si="15"/>
        <v>1019.9204484335139</v>
      </c>
      <c r="H77" s="42">
        <f t="shared" si="15"/>
        <v>1005.3231238073985</v>
      </c>
      <c r="I77" s="42">
        <f t="shared" si="15"/>
        <v>999.60635854609518</v>
      </c>
      <c r="J77" s="42">
        <f t="shared" si="15"/>
        <v>634.16519333201109</v>
      </c>
      <c r="K77" s="42">
        <f t="shared" si="15"/>
        <v>484.47482324236597</v>
      </c>
      <c r="L77" s="42">
        <f t="shared" si="15"/>
        <v>337.15698404852293</v>
      </c>
      <c r="M77" s="42">
        <f t="shared" si="15"/>
        <v>322.16043874471546</v>
      </c>
      <c r="N77" s="42">
        <f t="shared" si="15"/>
        <v>300.07936786033707</v>
      </c>
      <c r="O77" s="42">
        <f t="shared" si="15"/>
        <v>262.39290186655654</v>
      </c>
      <c r="P77" s="42">
        <f t="shared" si="15"/>
        <v>244.07001653695539</v>
      </c>
      <c r="Q77" s="42">
        <f t="shared" si="15"/>
        <v>133.85588660840006</v>
      </c>
      <c r="R77" s="42">
        <f t="shared" si="15"/>
        <v>64.869430854536375</v>
      </c>
      <c r="S77" s="42">
        <f t="shared" si="15"/>
        <v>62.758647201525996</v>
      </c>
      <c r="T77" s="42">
        <f t="shared" si="15"/>
        <v>50.097041072272383</v>
      </c>
      <c r="U77" s="42">
        <f t="shared" si="15"/>
        <v>48.20513989393352</v>
      </c>
      <c r="V77" s="42">
        <f t="shared" si="15"/>
        <v>43.812181554745962</v>
      </c>
      <c r="W77" s="42">
        <f t="shared" si="15"/>
        <v>40.245424611248879</v>
      </c>
      <c r="X77" s="42">
        <f t="shared" si="15"/>
        <v>40.101147244901057</v>
      </c>
      <c r="Y77" s="42">
        <f t="shared" si="15"/>
        <v>30.355672114461179</v>
      </c>
      <c r="Z77" s="42">
        <f t="shared" si="15"/>
        <v>23.394059555492358</v>
      </c>
      <c r="AA77" s="42">
        <f t="shared" si="15"/>
        <v>17.983947484535513</v>
      </c>
      <c r="AB77" s="42">
        <f t="shared" si="15"/>
        <v>16.621902467683878</v>
      </c>
      <c r="AC77" s="42">
        <f t="shared" si="15"/>
        <v>11.779646515349501</v>
      </c>
      <c r="AD77" s="42">
        <f t="shared" si="15"/>
        <v>9.6627733436934538</v>
      </c>
      <c r="AE77" s="42">
        <f t="shared" si="15"/>
        <v>4.1505002420498611</v>
      </c>
      <c r="AF77" s="42">
        <f t="shared" si="15"/>
        <v>3.1241952224834559</v>
      </c>
      <c r="AG77" s="42">
        <f t="shared" si="15"/>
        <v>2.2905435218578001</v>
      </c>
      <c r="AH77" s="42">
        <f t="shared" si="15"/>
        <v>2.2698255505996476</v>
      </c>
      <c r="AI77" s="42">
        <f t="shared" si="15"/>
        <v>1.7819156264872971</v>
      </c>
      <c r="AJ77" s="42">
        <f t="shared" si="15"/>
        <v>0</v>
      </c>
      <c r="AK77" s="42" t="str">
        <f t="shared" si="15"/>
        <v/>
      </c>
      <c r="AL77" s="42" t="str">
        <f t="shared" si="15"/>
        <v/>
      </c>
      <c r="AM77" s="42" t="str">
        <f t="shared" si="15"/>
        <v/>
      </c>
      <c r="AN77" s="42" t="str">
        <f t="shared" si="15"/>
        <v/>
      </c>
      <c r="AO77" s="42" t="str">
        <f t="shared" si="15"/>
        <v/>
      </c>
      <c r="AP77" s="42" t="str">
        <f t="shared" si="15"/>
        <v/>
      </c>
      <c r="AQ77" s="29"/>
      <c r="AR77" s="76"/>
      <c r="AS77" s="29"/>
      <c r="AT77" s="29"/>
    </row>
    <row r="78" spans="2:46" hidden="1" x14ac:dyDescent="0.2">
      <c r="B78" s="29"/>
      <c r="C78" s="42" t="str">
        <f>IF(ISNUMBER(C77),CONCATENATE(C76," - ",C75),"")</f>
        <v>BCI Seguros - 1</v>
      </c>
      <c r="D78" s="42" t="str">
        <f t="shared" ref="D78:AP78" si="16">IF(ISNUMBER(D77),CONCATENATE(D76," - ",D75),"")</f>
        <v>Liberty Seguros - 2</v>
      </c>
      <c r="E78" s="42" t="str">
        <f t="shared" si="16"/>
        <v>HDI Seguros - 3</v>
      </c>
      <c r="F78" s="42" t="str">
        <f t="shared" si="16"/>
        <v>Suramericana - 4</v>
      </c>
      <c r="G78" s="42" t="str">
        <f t="shared" si="16"/>
        <v>Chubb Generales - 5</v>
      </c>
      <c r="H78" s="42" t="str">
        <f t="shared" si="16"/>
        <v>Chilena Consolidada - 6</v>
      </c>
      <c r="I78" s="42" t="str">
        <f t="shared" si="16"/>
        <v>BNP Paribas Cardif - 7</v>
      </c>
      <c r="J78" s="42" t="str">
        <f t="shared" si="16"/>
        <v>Consorcio Nacional - 8</v>
      </c>
      <c r="K78" s="42" t="str">
        <f t="shared" si="16"/>
        <v>Mapfre - 9</v>
      </c>
      <c r="L78" s="42" t="str">
        <f t="shared" si="16"/>
        <v>Reale Chile - 10</v>
      </c>
      <c r="M78" s="42" t="str">
        <f t="shared" si="16"/>
        <v>Renta Nacional - 11</v>
      </c>
      <c r="N78" s="42" t="str">
        <f t="shared" si="16"/>
        <v>Zenit Seguros - 12</v>
      </c>
      <c r="O78" s="42" t="str">
        <f t="shared" si="16"/>
        <v>Southbridge - 13</v>
      </c>
      <c r="P78" s="42" t="str">
        <f t="shared" si="16"/>
        <v>Zurich Santander - 14</v>
      </c>
      <c r="Q78" s="42" t="str">
        <f t="shared" si="16"/>
        <v>Continental Crédito - 15</v>
      </c>
      <c r="R78" s="42" t="str">
        <f t="shared" si="16"/>
        <v>Assurant Chile - 16</v>
      </c>
      <c r="S78" s="42" t="str">
        <f t="shared" si="16"/>
        <v>AVLA Crédito - 17</v>
      </c>
      <c r="T78" s="42" t="str">
        <f t="shared" si="16"/>
        <v>FID Chile - 18</v>
      </c>
      <c r="U78" s="42" t="str">
        <f t="shared" si="16"/>
        <v>Coface Chile - 19</v>
      </c>
      <c r="V78" s="42" t="str">
        <f t="shared" si="16"/>
        <v>Porvenir - 20</v>
      </c>
      <c r="W78" s="42" t="str">
        <f t="shared" si="16"/>
        <v>MetLife Generales - 21</v>
      </c>
      <c r="X78" s="42" t="str">
        <f t="shared" si="16"/>
        <v>Continental Generales - 22</v>
      </c>
      <c r="Y78" s="42" t="str">
        <f t="shared" si="16"/>
        <v>Unnio - 23</v>
      </c>
      <c r="Z78" s="42" t="str">
        <f t="shared" si="16"/>
        <v>Contempora - 24</v>
      </c>
      <c r="AA78" s="42" t="str">
        <f t="shared" si="16"/>
        <v>Solunión Chile - 25</v>
      </c>
      <c r="AB78" s="42" t="str">
        <f t="shared" si="16"/>
        <v>Orion Seguros - 26</v>
      </c>
      <c r="AC78" s="42" t="str">
        <f t="shared" si="16"/>
        <v>Suaval - 27</v>
      </c>
      <c r="AD78" s="42" t="str">
        <f t="shared" si="16"/>
        <v>Orsan Crédito - 28</v>
      </c>
      <c r="AE78" s="42" t="str">
        <f t="shared" si="16"/>
        <v>Cesce Chile - 29</v>
      </c>
      <c r="AF78" s="42" t="str">
        <f t="shared" si="16"/>
        <v>Starr International - 30</v>
      </c>
      <c r="AG78" s="42" t="str">
        <f t="shared" si="16"/>
        <v>Huelen - 31</v>
      </c>
      <c r="AH78" s="42" t="str">
        <f t="shared" si="16"/>
        <v>HDI Gar. y Cré. - 32</v>
      </c>
      <c r="AI78" s="42" t="str">
        <f t="shared" si="16"/>
        <v>SegChile - 33</v>
      </c>
      <c r="AJ78" s="42" t="str">
        <f t="shared" si="16"/>
        <v>M. de Carabineros - 34</v>
      </c>
      <c r="AK78" s="42" t="str">
        <f t="shared" si="16"/>
        <v/>
      </c>
      <c r="AL78" s="42" t="str">
        <f t="shared" si="16"/>
        <v/>
      </c>
      <c r="AM78" s="42" t="str">
        <f t="shared" si="16"/>
        <v/>
      </c>
      <c r="AN78" s="42" t="str">
        <f t="shared" si="16"/>
        <v/>
      </c>
      <c r="AO78" s="42" t="str">
        <f t="shared" si="16"/>
        <v/>
      </c>
      <c r="AP78" s="42" t="str">
        <f t="shared" si="16"/>
        <v/>
      </c>
      <c r="AQ78" s="29"/>
      <c r="AR78" s="76"/>
      <c r="AS78" s="29"/>
      <c r="AT78" s="29"/>
    </row>
    <row r="79" spans="2:46" hidden="1" x14ac:dyDescent="0.2">
      <c r="B79" s="29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29"/>
      <c r="AR79" s="76"/>
      <c r="AS79" s="29"/>
      <c r="AT79" s="29"/>
    </row>
    <row r="80" spans="2:46" hidden="1" x14ac:dyDescent="0.2">
      <c r="B80" s="39" t="s">
        <v>95</v>
      </c>
      <c r="C80" s="42" t="str">
        <f t="shared" ref="C80:AP80" si="17">IF($C$91=C76,C77,"")</f>
        <v/>
      </c>
      <c r="D80" s="42" t="str">
        <f t="shared" si="17"/>
        <v/>
      </c>
      <c r="E80" s="42" t="str">
        <f t="shared" si="17"/>
        <v/>
      </c>
      <c r="F80" s="42" t="str">
        <f t="shared" si="17"/>
        <v/>
      </c>
      <c r="G80" s="42" t="str">
        <f t="shared" si="17"/>
        <v/>
      </c>
      <c r="H80" s="42" t="str">
        <f t="shared" si="17"/>
        <v/>
      </c>
      <c r="I80" s="42" t="str">
        <f t="shared" si="17"/>
        <v/>
      </c>
      <c r="J80" s="42" t="str">
        <f t="shared" si="17"/>
        <v/>
      </c>
      <c r="K80" s="42" t="str">
        <f t="shared" si="17"/>
        <v/>
      </c>
      <c r="L80" s="42" t="str">
        <f t="shared" si="17"/>
        <v/>
      </c>
      <c r="M80" s="42" t="str">
        <f t="shared" si="17"/>
        <v/>
      </c>
      <c r="N80" s="42" t="str">
        <f t="shared" si="17"/>
        <v/>
      </c>
      <c r="O80" s="42" t="str">
        <f t="shared" si="17"/>
        <v/>
      </c>
      <c r="P80" s="42" t="str">
        <f t="shared" si="17"/>
        <v/>
      </c>
      <c r="Q80" s="42" t="str">
        <f t="shared" si="17"/>
        <v/>
      </c>
      <c r="R80" s="42" t="str">
        <f t="shared" si="17"/>
        <v/>
      </c>
      <c r="S80" s="42" t="str">
        <f t="shared" si="17"/>
        <v/>
      </c>
      <c r="T80" s="42" t="str">
        <f t="shared" si="17"/>
        <v/>
      </c>
      <c r="U80" s="42" t="str">
        <f t="shared" si="17"/>
        <v/>
      </c>
      <c r="V80" s="42" t="str">
        <f t="shared" si="17"/>
        <v/>
      </c>
      <c r="W80" s="42" t="str">
        <f t="shared" si="17"/>
        <v/>
      </c>
      <c r="X80" s="42" t="str">
        <f t="shared" si="17"/>
        <v/>
      </c>
      <c r="Y80" s="42" t="str">
        <f t="shared" si="17"/>
        <v/>
      </c>
      <c r="Z80" s="42" t="str">
        <f t="shared" si="17"/>
        <v/>
      </c>
      <c r="AA80" s="42" t="str">
        <f t="shared" si="17"/>
        <v/>
      </c>
      <c r="AB80" s="42" t="str">
        <f t="shared" si="17"/>
        <v/>
      </c>
      <c r="AC80" s="42" t="str">
        <f t="shared" si="17"/>
        <v/>
      </c>
      <c r="AD80" s="42" t="str">
        <f t="shared" si="17"/>
        <v/>
      </c>
      <c r="AE80" s="42" t="str">
        <f t="shared" si="17"/>
        <v/>
      </c>
      <c r="AF80" s="42" t="str">
        <f t="shared" si="17"/>
        <v/>
      </c>
      <c r="AG80" s="42" t="str">
        <f t="shared" si="17"/>
        <v/>
      </c>
      <c r="AH80" s="42" t="str">
        <f t="shared" si="17"/>
        <v/>
      </c>
      <c r="AI80" s="42" t="str">
        <f t="shared" si="17"/>
        <v/>
      </c>
      <c r="AJ80" s="42" t="str">
        <f t="shared" si="17"/>
        <v/>
      </c>
      <c r="AK80" s="42" t="str">
        <f t="shared" si="17"/>
        <v/>
      </c>
      <c r="AL80" s="42" t="str">
        <f t="shared" si="17"/>
        <v/>
      </c>
      <c r="AM80" s="42" t="str">
        <f t="shared" si="17"/>
        <v/>
      </c>
      <c r="AN80" s="42" t="str">
        <f t="shared" si="17"/>
        <v/>
      </c>
      <c r="AO80" s="42" t="str">
        <f t="shared" si="17"/>
        <v/>
      </c>
      <c r="AP80" s="42" t="str">
        <f t="shared" si="17"/>
        <v/>
      </c>
      <c r="AQ80" s="29"/>
      <c r="AR80" s="76"/>
      <c r="AS80" s="29"/>
      <c r="AT80" s="29"/>
    </row>
    <row r="81" spans="1:46" hidden="1" x14ac:dyDescent="0.2">
      <c r="B81" s="29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29"/>
      <c r="AR81" s="76"/>
      <c r="AS81" s="29"/>
      <c r="AT81" s="29"/>
    </row>
    <row r="82" spans="1:46" hidden="1" x14ac:dyDescent="0.2">
      <c r="B82" s="39" t="s">
        <v>99</v>
      </c>
      <c r="C82" s="27">
        <f>IF(MAX(C72:AP72)&lt;100000,1,IF(AND(MAX(C72:AP72)&gt;=100000,MAX(C72:AP72)&lt;100000000),1000,IF(MAX(C72:AP72)&gt;=100000000,1000000)))</f>
        <v>1000</v>
      </c>
      <c r="D82" s="27">
        <v>1000000</v>
      </c>
      <c r="E82" s="27">
        <v>1000</v>
      </c>
      <c r="F82" s="27">
        <v>1</v>
      </c>
      <c r="G82" s="27" t="str">
        <f>INDEX(D83:F85,MATCH(Índice!$H$52,C83:C85,0),MATCH(C82,D82:F82,0))</f>
        <v>Miles de UF</v>
      </c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29"/>
      <c r="AR82" s="76"/>
      <c r="AS82" s="29"/>
      <c r="AT82" s="29"/>
    </row>
    <row r="83" spans="1:46" hidden="1" x14ac:dyDescent="0.2">
      <c r="B83" s="29"/>
      <c r="C83" s="27" t="str">
        <f>Índice!H53</f>
        <v>Cifras en UF al 31.03.2021</v>
      </c>
      <c r="D83" s="27" t="s">
        <v>329</v>
      </c>
      <c r="E83" s="27" t="s">
        <v>96</v>
      </c>
      <c r="F83" s="27" t="s">
        <v>21</v>
      </c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29"/>
      <c r="AR83" s="76"/>
      <c r="AS83" s="29"/>
      <c r="AT83" s="29"/>
    </row>
    <row r="84" spans="1:46" hidden="1" x14ac:dyDescent="0.2">
      <c r="B84" s="29"/>
      <c r="C84" s="27" t="str">
        <f>Índice!H54</f>
        <v>Cifras en M$ al 31.03.2021</v>
      </c>
      <c r="D84" s="27" t="s">
        <v>330</v>
      </c>
      <c r="E84" s="27" t="s">
        <v>97</v>
      </c>
      <c r="F84" s="27" t="s">
        <v>327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29"/>
      <c r="AR84" s="76"/>
      <c r="AS84" s="29"/>
      <c r="AT84" s="29"/>
    </row>
    <row r="85" spans="1:46" hidden="1" x14ac:dyDescent="0.2">
      <c r="B85" s="29"/>
      <c r="C85" s="27" t="str">
        <f>Índice!H55</f>
        <v>Cifras en US$ al 31.03.2021</v>
      </c>
      <c r="D85" s="27" t="s">
        <v>331</v>
      </c>
      <c r="E85" s="27" t="s">
        <v>98</v>
      </c>
      <c r="F85" s="27" t="s">
        <v>328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29"/>
      <c r="AR85" s="76"/>
      <c r="AS85" s="29"/>
      <c r="AT85" s="29"/>
    </row>
    <row r="86" spans="1:46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76"/>
      <c r="AS86" s="29"/>
      <c r="AT86" s="29"/>
    </row>
    <row r="87" spans="1:46" x14ac:dyDescent="0.2">
      <c r="C87" s="44" t="s">
        <v>294</v>
      </c>
      <c r="D87" s="44"/>
      <c r="E87" s="44"/>
      <c r="F87" s="44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76"/>
      <c r="AS87" s="29"/>
      <c r="AT87" s="29"/>
    </row>
    <row r="88" spans="1:46" x14ac:dyDescent="0.2">
      <c r="A88" s="223"/>
      <c r="C88" s="275" t="s">
        <v>284</v>
      </c>
      <c r="D88" s="276"/>
      <c r="E88" s="276"/>
      <c r="F88" s="277"/>
      <c r="G88" s="47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76"/>
      <c r="AS88" s="29"/>
      <c r="AT88" s="29"/>
    </row>
    <row r="89" spans="1:46" x14ac:dyDescent="0.2">
      <c r="C89" s="48"/>
      <c r="D89" s="48"/>
      <c r="E89" s="48"/>
      <c r="F89" s="48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76"/>
      <c r="AS89" s="29"/>
      <c r="AT89" s="29"/>
    </row>
    <row r="90" spans="1:46" x14ac:dyDescent="0.2">
      <c r="C90" s="44" t="s">
        <v>107</v>
      </c>
      <c r="D90" s="44"/>
      <c r="E90" s="44"/>
      <c r="F90" s="44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76"/>
      <c r="AS90" s="29"/>
      <c r="AT90" s="29"/>
    </row>
    <row r="91" spans="1:46" x14ac:dyDescent="0.2">
      <c r="A91" s="223"/>
      <c r="C91" s="275"/>
      <c r="D91" s="276"/>
      <c r="E91" s="276"/>
      <c r="F91" s="277"/>
      <c r="G91" s="47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76"/>
      <c r="AS91" s="29"/>
      <c r="AT91" s="29"/>
    </row>
    <row r="92" spans="1:46" x14ac:dyDescent="0.2">
      <c r="B92" s="48"/>
      <c r="C92" s="48"/>
      <c r="D92" s="48"/>
      <c r="E92" s="48"/>
      <c r="F92" s="48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76"/>
      <c r="AS92" s="29"/>
      <c r="AT92" s="29"/>
    </row>
    <row r="93" spans="1:46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76"/>
      <c r="AS93" s="29"/>
      <c r="AT93" s="29"/>
    </row>
    <row r="94" spans="1:46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76"/>
      <c r="AS94" s="29"/>
      <c r="AT94" s="29"/>
    </row>
    <row r="95" spans="1:46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76"/>
      <c r="AS95" s="29"/>
      <c r="AT95" s="29"/>
    </row>
    <row r="96" spans="1:46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76"/>
      <c r="AS96" s="29"/>
      <c r="AT96" s="29"/>
    </row>
    <row r="97" spans="2:46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76"/>
      <c r="AS97" s="29"/>
      <c r="AT97" s="29"/>
    </row>
    <row r="98" spans="2:46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76"/>
      <c r="AS98" s="29"/>
      <c r="AT98" s="29"/>
    </row>
    <row r="99" spans="2:46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76"/>
      <c r="AS99" s="29"/>
      <c r="AT99" s="29"/>
    </row>
    <row r="100" spans="2:46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76"/>
      <c r="AS100" s="29"/>
      <c r="AT100" s="29"/>
    </row>
    <row r="101" spans="2:46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76"/>
      <c r="AS101" s="29"/>
      <c r="AT101" s="29"/>
    </row>
    <row r="102" spans="2:46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76"/>
      <c r="AS102" s="29"/>
      <c r="AT102" s="29"/>
    </row>
    <row r="103" spans="2:46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76"/>
      <c r="AS103" s="29"/>
      <c r="AT103" s="29"/>
    </row>
    <row r="104" spans="2:46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76"/>
      <c r="AS104" s="29"/>
      <c r="AT104" s="29"/>
    </row>
    <row r="105" spans="2:46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76"/>
      <c r="AS105" s="29"/>
      <c r="AT105" s="29"/>
    </row>
    <row r="106" spans="2:46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76"/>
      <c r="AS106" s="29"/>
      <c r="AT106" s="29"/>
    </row>
    <row r="107" spans="2:46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76"/>
      <c r="AS107" s="29"/>
      <c r="AT107" s="29"/>
    </row>
    <row r="108" spans="2:46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76"/>
      <c r="AS108" s="29"/>
      <c r="AT108" s="29"/>
    </row>
    <row r="109" spans="2:46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76"/>
      <c r="AS109" s="29"/>
      <c r="AT109" s="29"/>
    </row>
    <row r="110" spans="2:46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76"/>
      <c r="AS110" s="29"/>
      <c r="AT110" s="29"/>
    </row>
    <row r="111" spans="2:46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76"/>
      <c r="AS111" s="29"/>
      <c r="AT111" s="29"/>
    </row>
    <row r="112" spans="2:46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76"/>
      <c r="AS112" s="29"/>
      <c r="AT112" s="29"/>
    </row>
    <row r="113" spans="2:46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76"/>
      <c r="AS113" s="29"/>
      <c r="AT113" s="29"/>
    </row>
    <row r="114" spans="2:46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76"/>
      <c r="AS114" s="29"/>
      <c r="AT114" s="29"/>
    </row>
    <row r="115" spans="2:46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76"/>
      <c r="AS115" s="29"/>
      <c r="AT115" s="29"/>
    </row>
    <row r="116" spans="2:46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76"/>
      <c r="AS116" s="29"/>
      <c r="AT116" s="29"/>
    </row>
    <row r="117" spans="2:46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76"/>
      <c r="AS117" s="29"/>
      <c r="AT117" s="29"/>
    </row>
    <row r="118" spans="2:46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76"/>
      <c r="AS118" s="29"/>
      <c r="AT118" s="29"/>
    </row>
    <row r="119" spans="2:46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76"/>
      <c r="AS119" s="29"/>
      <c r="AT119" s="29"/>
    </row>
    <row r="120" spans="2:46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76"/>
      <c r="AS120" s="29"/>
      <c r="AT120" s="29"/>
    </row>
    <row r="121" spans="2:46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29"/>
      <c r="AT121" s="29"/>
    </row>
    <row r="122" spans="2:46" hidden="1" x14ac:dyDescent="0.2">
      <c r="B122" s="39" t="s">
        <v>93</v>
      </c>
      <c r="C122" s="40">
        <f>IFERROR(RANK(C124,$C$124:$AM$124,0),"")</f>
        <v>7</v>
      </c>
      <c r="D122" s="40">
        <f t="shared" ref="D122:AM122" si="18">IFERROR(RANK(D124,$C$124:$AM$124,0),"")</f>
        <v>24</v>
      </c>
      <c r="E122" s="40">
        <f t="shared" si="18"/>
        <v>18</v>
      </c>
      <c r="F122" s="40">
        <f t="shared" si="18"/>
        <v>2</v>
      </c>
      <c r="G122" s="40">
        <f t="shared" si="18"/>
        <v>26</v>
      </c>
      <c r="H122" s="40">
        <f t="shared" si="18"/>
        <v>21</v>
      </c>
      <c r="I122" s="40">
        <f t="shared" si="18"/>
        <v>15</v>
      </c>
      <c r="J122" s="40">
        <f t="shared" si="18"/>
        <v>6</v>
      </c>
      <c r="K122" s="40">
        <f t="shared" si="18"/>
        <v>29</v>
      </c>
      <c r="L122" s="40">
        <f t="shared" si="18"/>
        <v>1</v>
      </c>
      <c r="M122" s="40">
        <f t="shared" si="18"/>
        <v>33</v>
      </c>
      <c r="N122" s="40">
        <f t="shared" si="18"/>
        <v>35</v>
      </c>
      <c r="O122" s="40">
        <f t="shared" si="18"/>
        <v>28</v>
      </c>
      <c r="P122" s="40">
        <f t="shared" si="18"/>
        <v>25</v>
      </c>
      <c r="Q122" s="40">
        <f t="shared" si="18"/>
        <v>11</v>
      </c>
      <c r="R122" s="40">
        <f t="shared" si="18"/>
        <v>5</v>
      </c>
      <c r="S122" s="40">
        <f t="shared" si="18"/>
        <v>12</v>
      </c>
      <c r="T122" s="40">
        <f t="shared" si="18"/>
        <v>19</v>
      </c>
      <c r="U122" s="40">
        <f t="shared" si="18"/>
        <v>30</v>
      </c>
      <c r="V122" s="40">
        <f t="shared" si="18"/>
        <v>23</v>
      </c>
      <c r="W122" s="40">
        <f t="shared" si="18"/>
        <v>17</v>
      </c>
      <c r="X122" s="40">
        <f t="shared" si="18"/>
        <v>34</v>
      </c>
      <c r="Y122" s="40">
        <f t="shared" si="18"/>
        <v>20</v>
      </c>
      <c r="Z122" s="40">
        <f t="shared" si="18"/>
        <v>14</v>
      </c>
      <c r="AA122" s="40">
        <f t="shared" si="18"/>
        <v>16</v>
      </c>
      <c r="AB122" s="40">
        <f t="shared" si="18"/>
        <v>27</v>
      </c>
      <c r="AC122" s="40">
        <f t="shared" si="18"/>
        <v>13</v>
      </c>
      <c r="AD122" s="40">
        <f t="shared" si="18"/>
        <v>22</v>
      </c>
      <c r="AE122" s="40">
        <f t="shared" si="18"/>
        <v>37</v>
      </c>
      <c r="AF122" s="40">
        <f t="shared" si="18"/>
        <v>31</v>
      </c>
      <c r="AG122" s="40">
        <f t="shared" si="18"/>
        <v>8</v>
      </c>
      <c r="AH122" s="40">
        <f t="shared" si="18"/>
        <v>4</v>
      </c>
      <c r="AI122" s="40">
        <f t="shared" si="18"/>
        <v>3</v>
      </c>
      <c r="AJ122" s="40">
        <f t="shared" si="18"/>
        <v>36</v>
      </c>
      <c r="AK122" s="40">
        <f t="shared" si="18"/>
        <v>32</v>
      </c>
      <c r="AL122" s="40">
        <f t="shared" si="18"/>
        <v>9</v>
      </c>
      <c r="AM122" s="40">
        <f t="shared" si="18"/>
        <v>10</v>
      </c>
      <c r="AN122" s="76"/>
      <c r="AO122" s="76"/>
      <c r="AP122" s="76"/>
      <c r="AQ122" s="76"/>
      <c r="AR122" s="76"/>
      <c r="AS122" s="29"/>
      <c r="AT122" s="29"/>
    </row>
    <row r="123" spans="2:46" hidden="1" x14ac:dyDescent="0.2">
      <c r="B123" s="29"/>
      <c r="C123" s="42" t="str">
        <f>B12</f>
        <v>1. Incendio Ordinario</v>
      </c>
      <c r="D123" s="42" t="str">
        <f>B13</f>
        <v>2. Pérdida de Beneficios por Incendio</v>
      </c>
      <c r="E123" s="42" t="str">
        <f>B14</f>
        <v>3. Otros Riesgos Adicionales a Incendio</v>
      </c>
      <c r="F123" s="42" t="str">
        <f>B15</f>
        <v>4. Terremoto y Maremoto</v>
      </c>
      <c r="G123" s="42" t="str">
        <f>B16</f>
        <v>5. Pérdida de Beneficios por Terremoto</v>
      </c>
      <c r="H123" s="42" t="str">
        <f>B17</f>
        <v>6. Otros Riesgos de la Naturaleza</v>
      </c>
      <c r="I123" s="42" t="str">
        <f>B18</f>
        <v>7. Terrorismo</v>
      </c>
      <c r="J123" s="42" t="str">
        <f>B19</f>
        <v>8. Robo</v>
      </c>
      <c r="K123" s="42" t="str">
        <f>B20</f>
        <v>9. Cristales</v>
      </c>
      <c r="L123" s="42" t="str">
        <f>B21</f>
        <v>10. Daños Físicos a Vehículos Motorizados</v>
      </c>
      <c r="M123" s="42" t="str">
        <f>B22</f>
        <v>11. Casco Marítimo</v>
      </c>
      <c r="N123" s="42" t="str">
        <f>B23</f>
        <v>12. Casco Aéreo</v>
      </c>
      <c r="O123" s="42" t="str">
        <f>B24</f>
        <v>13. Responsabilidad Civil Hogar y Condominios</v>
      </c>
      <c r="P123" s="42" t="str">
        <f>B25</f>
        <v>14. Responsabilidad Civil Profesional</v>
      </c>
      <c r="Q123" s="42" t="str">
        <f>B26</f>
        <v>15. Responsabilidad Civil Industria, Infraestructura y Comercio</v>
      </c>
      <c r="R123" s="42" t="str">
        <f>B27</f>
        <v>16. Responsabilidad Civil Vehículos Motorizados</v>
      </c>
      <c r="S123" s="42" t="str">
        <f>B28</f>
        <v>17. Transporte Terrestre</v>
      </c>
      <c r="T123" s="42" t="str">
        <f>B29</f>
        <v>18. Transporte Marítimo</v>
      </c>
      <c r="U123" s="42" t="str">
        <f>B30</f>
        <v>19. Transporte Aéreo</v>
      </c>
      <c r="V123" s="42" t="str">
        <f>B31</f>
        <v>20. Equipo Contratista</v>
      </c>
      <c r="W123" s="42" t="str">
        <f>B32</f>
        <v>21. Todo Riesgo, Construcción y Montaje</v>
      </c>
      <c r="X123" s="42" t="str">
        <f>B33</f>
        <v>22. Avería de Maquinaria</v>
      </c>
      <c r="Y123" s="42" t="str">
        <f>B34</f>
        <v>23. Equipo Electrónico</v>
      </c>
      <c r="Z123" s="42" t="str">
        <f>B35</f>
        <v>24. Garantía</v>
      </c>
      <c r="AA123" s="42" t="str">
        <f>B36</f>
        <v>25. Fidelidad</v>
      </c>
      <c r="AB123" s="42" t="str">
        <f>B37</f>
        <v>26. Seguros Extensión y Garantía</v>
      </c>
      <c r="AC123" s="42" t="str">
        <f>B38</f>
        <v>27. Seguros de Crédito por Ventas a Plazo</v>
      </c>
      <c r="AD123" s="42" t="str">
        <f>B39</f>
        <v>28. Seguros de Crédito a la Exportación</v>
      </c>
      <c r="AE123" s="42" t="str">
        <f>B40</f>
        <v>29. Otros Seguros de Crédito</v>
      </c>
      <c r="AF123" s="42" t="str">
        <f>B41</f>
        <v>30. Salud</v>
      </c>
      <c r="AG123" s="42" t="str">
        <f>B42</f>
        <v>31. Accidentes Personales</v>
      </c>
      <c r="AH123" s="42" t="str">
        <f>B43</f>
        <v>32. SOAP</v>
      </c>
      <c r="AI123" s="42" t="str">
        <f>B44</f>
        <v>33. Seguro de Cesantía</v>
      </c>
      <c r="AJ123" s="42" t="str">
        <f>B45</f>
        <v>34. Seguro de Título</v>
      </c>
      <c r="AK123" s="42" t="str">
        <f>B46</f>
        <v>35. Seguro Agrícola</v>
      </c>
      <c r="AL123" s="42" t="str">
        <f>B47</f>
        <v>36. Seguro de Asistencia</v>
      </c>
      <c r="AM123" s="42" t="str">
        <f>B48</f>
        <v>50. Otros Seguros</v>
      </c>
      <c r="AN123" s="77"/>
      <c r="AO123" s="77"/>
      <c r="AP123" s="77"/>
      <c r="AQ123" s="76"/>
      <c r="AR123" s="76"/>
      <c r="AS123" s="29"/>
      <c r="AT123" s="29"/>
    </row>
    <row r="124" spans="2:46" hidden="1" x14ac:dyDescent="0.2">
      <c r="B124" s="29"/>
      <c r="C124" s="42">
        <f t="shared" ref="C124:AM124" si="19">IFERROR(HLOOKUP($C$142,$C$11:$AQ$49,C127+1,FALSE)+C125/1000000,"")</f>
        <v>507383.45634572435</v>
      </c>
      <c r="D124" s="42">
        <f t="shared" si="19"/>
        <v>47554.718103193583</v>
      </c>
      <c r="E124" s="42">
        <f t="shared" si="19"/>
        <v>63265.98238492143</v>
      </c>
      <c r="F124" s="42">
        <f t="shared" si="19"/>
        <v>1993524.1541607378</v>
      </c>
      <c r="G124" s="42">
        <f t="shared" si="19"/>
        <v>30770.235690567657</v>
      </c>
      <c r="H124" s="42">
        <f t="shared" si="19"/>
        <v>61172.24257718747</v>
      </c>
      <c r="I124" s="42">
        <f t="shared" si="19"/>
        <v>128039.54584136016</v>
      </c>
      <c r="J124" s="42">
        <f t="shared" si="19"/>
        <v>669754.14336910425</v>
      </c>
      <c r="K124" s="42">
        <f t="shared" si="19"/>
        <v>7556.9906092971078</v>
      </c>
      <c r="L124" s="42">
        <f t="shared" si="19"/>
        <v>6014656.4167987388</v>
      </c>
      <c r="M124" s="42">
        <f t="shared" si="19"/>
        <v>3087.011764121944</v>
      </c>
      <c r="N124" s="42">
        <f t="shared" si="19"/>
        <v>1285.4327747508833</v>
      </c>
      <c r="O124" s="42">
        <f t="shared" si="19"/>
        <v>12161.245035592021</v>
      </c>
      <c r="P124" s="42">
        <f t="shared" si="19"/>
        <v>35044.805613565768</v>
      </c>
      <c r="Q124" s="42">
        <f t="shared" si="19"/>
        <v>180339.39373147264</v>
      </c>
      <c r="R124" s="42">
        <f t="shared" si="19"/>
        <v>959438.02250014839</v>
      </c>
      <c r="S124" s="42">
        <f t="shared" si="19"/>
        <v>164087.65915219922</v>
      </c>
      <c r="T124" s="42">
        <f t="shared" si="19"/>
        <v>63257.987750470427</v>
      </c>
      <c r="U124" s="42">
        <f t="shared" si="19"/>
        <v>6141.9769761253665</v>
      </c>
      <c r="V124" s="42">
        <f t="shared" si="19"/>
        <v>50239.923650673431</v>
      </c>
      <c r="W124" s="42">
        <f t="shared" si="19"/>
        <v>66543.163988005734</v>
      </c>
      <c r="X124" s="42">
        <f t="shared" si="19"/>
        <v>2499.9005085025778</v>
      </c>
      <c r="Y124" s="42">
        <f t="shared" si="19"/>
        <v>61533.191123486307</v>
      </c>
      <c r="Z124" s="42">
        <f t="shared" si="19"/>
        <v>132634.7850454869</v>
      </c>
      <c r="AA124" s="42">
        <f t="shared" si="19"/>
        <v>71325.171123370994</v>
      </c>
      <c r="AB124" s="42">
        <f t="shared" si="19"/>
        <v>17148.254616475559</v>
      </c>
      <c r="AC124" s="42">
        <f t="shared" si="19"/>
        <v>156908.25273759049</v>
      </c>
      <c r="AD124" s="42">
        <f t="shared" si="19"/>
        <v>52806.162466790789</v>
      </c>
      <c r="AE124" s="42">
        <f t="shared" si="19"/>
        <v>9.0000000000000002E-6</v>
      </c>
      <c r="AF124" s="42">
        <f t="shared" si="19"/>
        <v>4614.9025910105156</v>
      </c>
      <c r="AG124" s="42">
        <f t="shared" si="19"/>
        <v>419247.40354171046</v>
      </c>
      <c r="AH124" s="42">
        <f t="shared" si="19"/>
        <v>965120.18975404033</v>
      </c>
      <c r="AI124" s="42">
        <f t="shared" si="19"/>
        <v>1201033.4491525865</v>
      </c>
      <c r="AJ124" s="42">
        <f t="shared" si="19"/>
        <v>107.40006190145664</v>
      </c>
      <c r="AK124" s="42">
        <f t="shared" si="19"/>
        <v>4348.4266108625552</v>
      </c>
      <c r="AL124" s="42">
        <f t="shared" si="19"/>
        <v>262240.45978447155</v>
      </c>
      <c r="AM124" s="42">
        <f t="shared" si="19"/>
        <v>257672.02805224858</v>
      </c>
      <c r="AN124" s="76"/>
      <c r="AO124" s="76"/>
      <c r="AP124" s="76"/>
      <c r="AQ124" s="76"/>
      <c r="AR124" s="76"/>
      <c r="AS124" s="29"/>
      <c r="AT124" s="29"/>
    </row>
    <row r="125" spans="2:46" hidden="1" x14ac:dyDescent="0.2">
      <c r="B125" s="29"/>
      <c r="C125" s="40">
        <v>37</v>
      </c>
      <c r="D125" s="40">
        <f>C125-1</f>
        <v>36</v>
      </c>
      <c r="E125" s="40">
        <f t="shared" ref="E125:AM125" si="20">D125-1</f>
        <v>35</v>
      </c>
      <c r="F125" s="40">
        <f t="shared" si="20"/>
        <v>34</v>
      </c>
      <c r="G125" s="40">
        <f t="shared" si="20"/>
        <v>33</v>
      </c>
      <c r="H125" s="40">
        <f t="shared" si="20"/>
        <v>32</v>
      </c>
      <c r="I125" s="40">
        <f t="shared" si="20"/>
        <v>31</v>
      </c>
      <c r="J125" s="40">
        <f t="shared" si="20"/>
        <v>30</v>
      </c>
      <c r="K125" s="40">
        <f t="shared" si="20"/>
        <v>29</v>
      </c>
      <c r="L125" s="40">
        <f t="shared" si="20"/>
        <v>28</v>
      </c>
      <c r="M125" s="40">
        <f t="shared" si="20"/>
        <v>27</v>
      </c>
      <c r="N125" s="40">
        <f t="shared" si="20"/>
        <v>26</v>
      </c>
      <c r="O125" s="40">
        <f t="shared" si="20"/>
        <v>25</v>
      </c>
      <c r="P125" s="40">
        <f t="shared" si="20"/>
        <v>24</v>
      </c>
      <c r="Q125" s="40">
        <f t="shared" si="20"/>
        <v>23</v>
      </c>
      <c r="R125" s="40">
        <f t="shared" si="20"/>
        <v>22</v>
      </c>
      <c r="S125" s="40">
        <f t="shared" si="20"/>
        <v>21</v>
      </c>
      <c r="T125" s="40">
        <f t="shared" si="20"/>
        <v>20</v>
      </c>
      <c r="U125" s="40">
        <f t="shared" si="20"/>
        <v>19</v>
      </c>
      <c r="V125" s="40">
        <f t="shared" si="20"/>
        <v>18</v>
      </c>
      <c r="W125" s="40">
        <f t="shared" si="20"/>
        <v>17</v>
      </c>
      <c r="X125" s="40">
        <f t="shared" si="20"/>
        <v>16</v>
      </c>
      <c r="Y125" s="40">
        <f t="shared" si="20"/>
        <v>15</v>
      </c>
      <c r="Z125" s="40">
        <f t="shared" si="20"/>
        <v>14</v>
      </c>
      <c r="AA125" s="40">
        <f t="shared" si="20"/>
        <v>13</v>
      </c>
      <c r="AB125" s="40">
        <f t="shared" si="20"/>
        <v>12</v>
      </c>
      <c r="AC125" s="40">
        <f t="shared" si="20"/>
        <v>11</v>
      </c>
      <c r="AD125" s="40">
        <f t="shared" si="20"/>
        <v>10</v>
      </c>
      <c r="AE125" s="40">
        <f t="shared" si="20"/>
        <v>9</v>
      </c>
      <c r="AF125" s="40">
        <f t="shared" si="20"/>
        <v>8</v>
      </c>
      <c r="AG125" s="40">
        <f t="shared" si="20"/>
        <v>7</v>
      </c>
      <c r="AH125" s="40">
        <f t="shared" si="20"/>
        <v>6</v>
      </c>
      <c r="AI125" s="40">
        <f t="shared" si="20"/>
        <v>5</v>
      </c>
      <c r="AJ125" s="40">
        <f t="shared" si="20"/>
        <v>4</v>
      </c>
      <c r="AK125" s="40">
        <f t="shared" si="20"/>
        <v>3</v>
      </c>
      <c r="AL125" s="40">
        <f t="shared" si="20"/>
        <v>2</v>
      </c>
      <c r="AM125" s="40">
        <f t="shared" si="20"/>
        <v>1</v>
      </c>
      <c r="AN125" s="76"/>
      <c r="AO125" s="76"/>
      <c r="AP125" s="76"/>
      <c r="AQ125" s="76"/>
      <c r="AR125" s="76"/>
      <c r="AS125" s="29"/>
      <c r="AT125" s="29"/>
    </row>
    <row r="126" spans="2:46" hidden="1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76"/>
      <c r="AJ126" s="76"/>
      <c r="AK126" s="76"/>
      <c r="AL126" s="76"/>
      <c r="AM126" s="76"/>
      <c r="AN126" s="76"/>
      <c r="AO126" s="76"/>
      <c r="AP126" s="76"/>
      <c r="AQ126" s="76"/>
      <c r="AR126" s="76"/>
      <c r="AS126" s="29"/>
      <c r="AT126" s="29"/>
    </row>
    <row r="127" spans="2:46" hidden="1" x14ac:dyDescent="0.2">
      <c r="B127" s="39" t="s">
        <v>94</v>
      </c>
      <c r="C127" s="40">
        <v>1</v>
      </c>
      <c r="D127" s="40">
        <v>2</v>
      </c>
      <c r="E127" s="40">
        <v>3</v>
      </c>
      <c r="F127" s="40">
        <v>4</v>
      </c>
      <c r="G127" s="40">
        <v>5</v>
      </c>
      <c r="H127" s="40">
        <v>6</v>
      </c>
      <c r="I127" s="40">
        <v>7</v>
      </c>
      <c r="J127" s="40">
        <v>8</v>
      </c>
      <c r="K127" s="40">
        <v>9</v>
      </c>
      <c r="L127" s="40">
        <v>10</v>
      </c>
      <c r="M127" s="40">
        <v>11</v>
      </c>
      <c r="N127" s="40">
        <v>12</v>
      </c>
      <c r="O127" s="40">
        <v>13</v>
      </c>
      <c r="P127" s="40">
        <v>14</v>
      </c>
      <c r="Q127" s="40">
        <v>15</v>
      </c>
      <c r="R127" s="40">
        <v>16</v>
      </c>
      <c r="S127" s="40">
        <v>17</v>
      </c>
      <c r="T127" s="40">
        <v>18</v>
      </c>
      <c r="U127" s="40">
        <v>19</v>
      </c>
      <c r="V127" s="40">
        <v>20</v>
      </c>
      <c r="W127" s="40">
        <v>21</v>
      </c>
      <c r="X127" s="40">
        <v>22</v>
      </c>
      <c r="Y127" s="40">
        <v>23</v>
      </c>
      <c r="Z127" s="40">
        <v>24</v>
      </c>
      <c r="AA127" s="40">
        <v>25</v>
      </c>
      <c r="AB127" s="40">
        <v>26</v>
      </c>
      <c r="AC127" s="40">
        <v>27</v>
      </c>
      <c r="AD127" s="40">
        <v>28</v>
      </c>
      <c r="AE127" s="40">
        <v>29</v>
      </c>
      <c r="AF127" s="40">
        <v>30</v>
      </c>
      <c r="AG127" s="40">
        <v>31</v>
      </c>
      <c r="AH127" s="40">
        <v>32</v>
      </c>
      <c r="AI127" s="40">
        <v>33</v>
      </c>
      <c r="AJ127" s="40">
        <v>34</v>
      </c>
      <c r="AK127" s="40">
        <v>35</v>
      </c>
      <c r="AL127" s="40">
        <v>36</v>
      </c>
      <c r="AM127" s="40">
        <v>37</v>
      </c>
      <c r="AN127" s="78"/>
      <c r="AO127" s="78"/>
      <c r="AP127" s="78"/>
      <c r="AQ127" s="76"/>
      <c r="AR127" s="76"/>
      <c r="AS127" s="29"/>
      <c r="AT127" s="29"/>
    </row>
    <row r="128" spans="2:46" hidden="1" x14ac:dyDescent="0.2">
      <c r="B128" s="29"/>
      <c r="C128" s="69" t="str">
        <f>IFERROR(HLOOKUP(C127,$C$122:$AM$123,2,FALSE),"")</f>
        <v>10. Daños Físicos a Vehículos Motorizados</v>
      </c>
      <c r="D128" s="69" t="str">
        <f t="shared" ref="D128:AM128" si="21">IFERROR(HLOOKUP(D127,$C$122:$AM$123,2,FALSE),"")</f>
        <v>4. Terremoto y Maremoto</v>
      </c>
      <c r="E128" s="69" t="str">
        <f t="shared" si="21"/>
        <v>33. Seguro de Cesantía</v>
      </c>
      <c r="F128" s="69" t="str">
        <f t="shared" si="21"/>
        <v>32. SOAP</v>
      </c>
      <c r="G128" s="69" t="str">
        <f t="shared" si="21"/>
        <v>16. Responsabilidad Civil Vehículos Motorizados</v>
      </c>
      <c r="H128" s="69" t="str">
        <f t="shared" si="21"/>
        <v>8. Robo</v>
      </c>
      <c r="I128" s="69" t="str">
        <f t="shared" si="21"/>
        <v>1. Incendio Ordinario</v>
      </c>
      <c r="J128" s="69" t="str">
        <f t="shared" si="21"/>
        <v>31. Accidentes Personales</v>
      </c>
      <c r="K128" s="69" t="str">
        <f t="shared" si="21"/>
        <v>36. Seguro de Asistencia</v>
      </c>
      <c r="L128" s="69" t="str">
        <f t="shared" si="21"/>
        <v>50. Otros Seguros</v>
      </c>
      <c r="M128" s="69" t="str">
        <f t="shared" si="21"/>
        <v>15. Responsabilidad Civil Industria, Infraestructura y Comercio</v>
      </c>
      <c r="N128" s="69" t="str">
        <f t="shared" si="21"/>
        <v>17. Transporte Terrestre</v>
      </c>
      <c r="O128" s="69" t="str">
        <f t="shared" si="21"/>
        <v>27. Seguros de Crédito por Ventas a Plazo</v>
      </c>
      <c r="P128" s="69" t="str">
        <f t="shared" si="21"/>
        <v>24. Garantía</v>
      </c>
      <c r="Q128" s="69" t="str">
        <f t="shared" si="21"/>
        <v>7. Terrorismo</v>
      </c>
      <c r="R128" s="69" t="str">
        <f t="shared" si="21"/>
        <v>25. Fidelidad</v>
      </c>
      <c r="S128" s="69" t="str">
        <f t="shared" si="21"/>
        <v>21. Todo Riesgo, Construcción y Montaje</v>
      </c>
      <c r="T128" s="69" t="str">
        <f t="shared" si="21"/>
        <v>3. Otros Riesgos Adicionales a Incendio</v>
      </c>
      <c r="U128" s="69" t="str">
        <f t="shared" si="21"/>
        <v>18. Transporte Marítimo</v>
      </c>
      <c r="V128" s="69" t="str">
        <f t="shared" si="21"/>
        <v>23. Equipo Electrónico</v>
      </c>
      <c r="W128" s="69" t="str">
        <f t="shared" si="21"/>
        <v>6. Otros Riesgos de la Naturaleza</v>
      </c>
      <c r="X128" s="69" t="str">
        <f t="shared" si="21"/>
        <v>28. Seguros de Crédito a la Exportación</v>
      </c>
      <c r="Y128" s="69" t="str">
        <f t="shared" si="21"/>
        <v>20. Equipo Contratista</v>
      </c>
      <c r="Z128" s="69" t="str">
        <f t="shared" si="21"/>
        <v>2. Pérdida de Beneficios por Incendio</v>
      </c>
      <c r="AA128" s="69" t="str">
        <f t="shared" si="21"/>
        <v>14. Responsabilidad Civil Profesional</v>
      </c>
      <c r="AB128" s="69" t="str">
        <f t="shared" si="21"/>
        <v>5. Pérdida de Beneficios por Terremoto</v>
      </c>
      <c r="AC128" s="69" t="str">
        <f t="shared" si="21"/>
        <v>26. Seguros Extensión y Garantía</v>
      </c>
      <c r="AD128" s="69" t="str">
        <f t="shared" si="21"/>
        <v>13. Responsabilidad Civil Hogar y Condominios</v>
      </c>
      <c r="AE128" s="69" t="str">
        <f t="shared" si="21"/>
        <v>9. Cristales</v>
      </c>
      <c r="AF128" s="69" t="str">
        <f t="shared" si="21"/>
        <v>19. Transporte Aéreo</v>
      </c>
      <c r="AG128" s="69" t="str">
        <f t="shared" si="21"/>
        <v>30. Salud</v>
      </c>
      <c r="AH128" s="69" t="str">
        <f t="shared" si="21"/>
        <v>35. Seguro Agrícola</v>
      </c>
      <c r="AI128" s="69" t="str">
        <f t="shared" si="21"/>
        <v>11. Casco Marítimo</v>
      </c>
      <c r="AJ128" s="69" t="str">
        <f t="shared" si="21"/>
        <v>22. Avería de Maquinaria</v>
      </c>
      <c r="AK128" s="69" t="str">
        <f t="shared" si="21"/>
        <v>12. Casco Aéreo</v>
      </c>
      <c r="AL128" s="69" t="str">
        <f t="shared" si="21"/>
        <v>34. Seguro de Título</v>
      </c>
      <c r="AM128" s="69" t="str">
        <f t="shared" si="21"/>
        <v>29. Otros Seguros de Crédito</v>
      </c>
      <c r="AN128" s="76"/>
      <c r="AO128" s="76"/>
      <c r="AP128" s="76"/>
      <c r="AQ128" s="76"/>
      <c r="AR128" s="76"/>
      <c r="AS128" s="29"/>
      <c r="AT128" s="29"/>
    </row>
    <row r="129" spans="2:46" hidden="1" x14ac:dyDescent="0.2">
      <c r="B129" s="29"/>
      <c r="C129" s="42">
        <f>IFERROR((HLOOKUP(C127,$C$122:$AM$124,3,FALSE)-HLOOKUP(C127,$C$122:$AM$125,4,FALSE)/1000000)/$C$136,"")</f>
        <v>6014.6564167707384</v>
      </c>
      <c r="D129" s="42">
        <f t="shared" ref="D129:AM129" si="22">IFERROR((HLOOKUP(D127,$C$122:$AM$124,3,FALSE)-HLOOKUP(D127,$C$122:$AM$125,4,FALSE)/1000000)/$C$136,"")</f>
        <v>1993.5241541267378</v>
      </c>
      <c r="E129" s="42">
        <f t="shared" si="22"/>
        <v>1201.0334491475865</v>
      </c>
      <c r="F129" s="42">
        <f t="shared" si="22"/>
        <v>965.12018974804027</v>
      </c>
      <c r="G129" s="42">
        <f t="shared" si="22"/>
        <v>959.43802247814835</v>
      </c>
      <c r="H129" s="42">
        <f t="shared" si="22"/>
        <v>669.7541433391043</v>
      </c>
      <c r="I129" s="42">
        <f t="shared" si="22"/>
        <v>507.38345630872436</v>
      </c>
      <c r="J129" s="42">
        <f t="shared" si="22"/>
        <v>419.24740353471049</v>
      </c>
      <c r="K129" s="42">
        <f t="shared" si="22"/>
        <v>262.24045978247153</v>
      </c>
      <c r="L129" s="42">
        <f t="shared" si="22"/>
        <v>257.67202805124856</v>
      </c>
      <c r="M129" s="42">
        <f t="shared" si="22"/>
        <v>180.33939370847264</v>
      </c>
      <c r="N129" s="42">
        <f t="shared" si="22"/>
        <v>164.08765913119922</v>
      </c>
      <c r="O129" s="42">
        <f t="shared" si="22"/>
        <v>156.90825272659049</v>
      </c>
      <c r="P129" s="42">
        <f t="shared" si="22"/>
        <v>132.63478503148693</v>
      </c>
      <c r="Q129" s="42">
        <f t="shared" si="22"/>
        <v>128.03954581036015</v>
      </c>
      <c r="R129" s="42">
        <f t="shared" si="22"/>
        <v>71.325171110371002</v>
      </c>
      <c r="S129" s="42">
        <f t="shared" si="22"/>
        <v>66.54316397100574</v>
      </c>
      <c r="T129" s="42">
        <f t="shared" si="22"/>
        <v>63.26598234992143</v>
      </c>
      <c r="U129" s="42">
        <f t="shared" si="22"/>
        <v>63.257987730470425</v>
      </c>
      <c r="V129" s="42">
        <f t="shared" si="22"/>
        <v>61.533191108486307</v>
      </c>
      <c r="W129" s="42">
        <f t="shared" si="22"/>
        <v>61.172242545187466</v>
      </c>
      <c r="X129" s="42">
        <f t="shared" si="22"/>
        <v>52.806162456790787</v>
      </c>
      <c r="Y129" s="42">
        <f t="shared" si="22"/>
        <v>50.239923632673431</v>
      </c>
      <c r="Z129" s="42">
        <f t="shared" si="22"/>
        <v>47.554718067193583</v>
      </c>
      <c r="AA129" s="42">
        <f t="shared" si="22"/>
        <v>35.044805589565769</v>
      </c>
      <c r="AB129" s="42">
        <f t="shared" si="22"/>
        <v>30.770235657567657</v>
      </c>
      <c r="AC129" s="42">
        <f t="shared" si="22"/>
        <v>17.148254604475557</v>
      </c>
      <c r="AD129" s="42">
        <f t="shared" si="22"/>
        <v>12.161245010592022</v>
      </c>
      <c r="AE129" s="42">
        <f t="shared" si="22"/>
        <v>7.556990580297108</v>
      </c>
      <c r="AF129" s="42">
        <f t="shared" si="22"/>
        <v>6.1419769571253662</v>
      </c>
      <c r="AG129" s="42">
        <f t="shared" si="22"/>
        <v>4.6149025830105153</v>
      </c>
      <c r="AH129" s="42">
        <f t="shared" si="22"/>
        <v>4.3484266078625549</v>
      </c>
      <c r="AI129" s="42">
        <f t="shared" si="22"/>
        <v>3.0870117371219439</v>
      </c>
      <c r="AJ129" s="42">
        <f t="shared" si="22"/>
        <v>2.4999004925025781</v>
      </c>
      <c r="AK129" s="42">
        <f t="shared" si="22"/>
        <v>1.2854327487508834</v>
      </c>
      <c r="AL129" s="42">
        <f t="shared" si="22"/>
        <v>0.10740005790145664</v>
      </c>
      <c r="AM129" s="42">
        <f t="shared" si="22"/>
        <v>0</v>
      </c>
      <c r="AN129" s="76"/>
      <c r="AO129" s="76"/>
      <c r="AP129" s="76"/>
      <c r="AQ129" s="76"/>
      <c r="AR129" s="76"/>
      <c r="AS129" s="29"/>
      <c r="AT129" s="29"/>
    </row>
    <row r="130" spans="2:46" hidden="1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29"/>
      <c r="AT130" s="29"/>
    </row>
    <row r="131" spans="2:46" hidden="1" x14ac:dyDescent="0.2">
      <c r="B131" s="39" t="s">
        <v>95</v>
      </c>
      <c r="C131" s="42" t="str">
        <f t="shared" ref="C131:AM131" si="23">IF($C$145=C128,C129,"")</f>
        <v/>
      </c>
      <c r="D131" s="42" t="str">
        <f t="shared" si="23"/>
        <v/>
      </c>
      <c r="E131" s="42" t="str">
        <f t="shared" si="23"/>
        <v/>
      </c>
      <c r="F131" s="42" t="str">
        <f t="shared" si="23"/>
        <v/>
      </c>
      <c r="G131" s="42" t="str">
        <f t="shared" si="23"/>
        <v/>
      </c>
      <c r="H131" s="42" t="str">
        <f t="shared" si="23"/>
        <v/>
      </c>
      <c r="I131" s="42" t="str">
        <f t="shared" si="23"/>
        <v/>
      </c>
      <c r="J131" s="42" t="str">
        <f t="shared" si="23"/>
        <v/>
      </c>
      <c r="K131" s="42" t="str">
        <f t="shared" si="23"/>
        <v/>
      </c>
      <c r="L131" s="42" t="str">
        <f t="shared" si="23"/>
        <v/>
      </c>
      <c r="M131" s="42" t="str">
        <f t="shared" si="23"/>
        <v/>
      </c>
      <c r="N131" s="42" t="str">
        <f t="shared" si="23"/>
        <v/>
      </c>
      <c r="O131" s="42" t="str">
        <f t="shared" si="23"/>
        <v/>
      </c>
      <c r="P131" s="42" t="str">
        <f t="shared" si="23"/>
        <v/>
      </c>
      <c r="Q131" s="42" t="str">
        <f t="shared" si="23"/>
        <v/>
      </c>
      <c r="R131" s="42" t="str">
        <f t="shared" si="23"/>
        <v/>
      </c>
      <c r="S131" s="42" t="str">
        <f t="shared" si="23"/>
        <v/>
      </c>
      <c r="T131" s="42" t="str">
        <f t="shared" si="23"/>
        <v/>
      </c>
      <c r="U131" s="42" t="str">
        <f t="shared" si="23"/>
        <v/>
      </c>
      <c r="V131" s="42" t="str">
        <f t="shared" si="23"/>
        <v/>
      </c>
      <c r="W131" s="42" t="str">
        <f t="shared" si="23"/>
        <v/>
      </c>
      <c r="X131" s="42" t="str">
        <f t="shared" si="23"/>
        <v/>
      </c>
      <c r="Y131" s="42" t="str">
        <f t="shared" si="23"/>
        <v/>
      </c>
      <c r="Z131" s="42" t="str">
        <f t="shared" si="23"/>
        <v/>
      </c>
      <c r="AA131" s="42" t="str">
        <f t="shared" si="23"/>
        <v/>
      </c>
      <c r="AB131" s="42" t="str">
        <f t="shared" si="23"/>
        <v/>
      </c>
      <c r="AC131" s="42" t="str">
        <f t="shared" si="23"/>
        <v/>
      </c>
      <c r="AD131" s="42" t="str">
        <f t="shared" si="23"/>
        <v/>
      </c>
      <c r="AE131" s="42" t="str">
        <f t="shared" si="23"/>
        <v/>
      </c>
      <c r="AF131" s="42" t="str">
        <f t="shared" si="23"/>
        <v/>
      </c>
      <c r="AG131" s="42" t="str">
        <f t="shared" si="23"/>
        <v/>
      </c>
      <c r="AH131" s="42" t="str">
        <f t="shared" si="23"/>
        <v/>
      </c>
      <c r="AI131" s="42" t="str">
        <f t="shared" si="23"/>
        <v/>
      </c>
      <c r="AJ131" s="42" t="str">
        <f t="shared" si="23"/>
        <v/>
      </c>
      <c r="AK131" s="42" t="str">
        <f t="shared" si="23"/>
        <v/>
      </c>
      <c r="AL131" s="42" t="str">
        <f t="shared" si="23"/>
        <v/>
      </c>
      <c r="AM131" s="42" t="str">
        <f t="shared" si="23"/>
        <v/>
      </c>
      <c r="AN131" s="29"/>
      <c r="AO131" s="29"/>
      <c r="AP131" s="29"/>
      <c r="AQ131" s="29"/>
      <c r="AR131" s="76"/>
      <c r="AS131" s="29"/>
      <c r="AT131" s="29"/>
    </row>
    <row r="132" spans="2:46" hidden="1" x14ac:dyDescent="0.2">
      <c r="B132" s="29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29"/>
      <c r="AR132" s="76"/>
      <c r="AS132" s="29"/>
      <c r="AT132" s="29"/>
    </row>
    <row r="133" spans="2:46" hidden="1" x14ac:dyDescent="0.2">
      <c r="B133" s="29"/>
      <c r="C133" s="40" t="str">
        <f t="shared" ref="C133:AP133" si="24">IF(C73&gt;$C$134,C71,IF(C73=$C$134,$AQ$11,IF(C73&lt;$C$134,"")))</f>
        <v>Assurant Chile</v>
      </c>
      <c r="D133" s="40" t="str">
        <f t="shared" si="24"/>
        <v>AVLA Crédito</v>
      </c>
      <c r="E133" s="40" t="str">
        <f t="shared" si="24"/>
        <v>BCI Seguros</v>
      </c>
      <c r="F133" s="40" t="str">
        <f t="shared" si="24"/>
        <v>BNP Paribas Cardif</v>
      </c>
      <c r="G133" s="40" t="str">
        <f t="shared" si="24"/>
        <v>Cesce Chile</v>
      </c>
      <c r="H133" s="40" t="str">
        <f t="shared" si="24"/>
        <v>Chilena Consolidada</v>
      </c>
      <c r="I133" s="40" t="str">
        <f t="shared" si="24"/>
        <v>Chubb Generales</v>
      </c>
      <c r="J133" s="40" t="str">
        <f t="shared" si="24"/>
        <v>Coface Chile</v>
      </c>
      <c r="K133" s="40" t="str">
        <f t="shared" si="24"/>
        <v>Consorcio Nacional</v>
      </c>
      <c r="L133" s="40" t="str">
        <f t="shared" si="24"/>
        <v>Contempora</v>
      </c>
      <c r="M133" s="40" t="str">
        <f t="shared" si="24"/>
        <v>Continental Crédito</v>
      </c>
      <c r="N133" s="40" t="str">
        <f t="shared" si="24"/>
        <v>Continental Generales</v>
      </c>
      <c r="O133" s="40" t="str">
        <f t="shared" si="24"/>
        <v>FID Chile</v>
      </c>
      <c r="P133" s="40" t="str">
        <f t="shared" si="24"/>
        <v>HDI Gar. y Cré.</v>
      </c>
      <c r="Q133" s="40" t="str">
        <f t="shared" si="24"/>
        <v>HDI Seguros</v>
      </c>
      <c r="R133" s="40" t="str">
        <f t="shared" si="24"/>
        <v>Huelen</v>
      </c>
      <c r="S133" s="40" t="str">
        <f t="shared" si="24"/>
        <v>Liberty Seguros</v>
      </c>
      <c r="T133" s="40" t="str">
        <f t="shared" si="24"/>
        <v>M. de Carabineros</v>
      </c>
      <c r="U133" s="40" t="str">
        <f t="shared" si="24"/>
        <v>Mapfre</v>
      </c>
      <c r="V133" s="40" t="str">
        <f t="shared" si="24"/>
        <v>MetLife Generales</v>
      </c>
      <c r="W133" s="40" t="str">
        <f t="shared" si="24"/>
        <v>Orion Seguros</v>
      </c>
      <c r="X133" s="40" t="str">
        <f t="shared" si="24"/>
        <v>Orsan Crédito</v>
      </c>
      <c r="Y133" s="40" t="str">
        <f t="shared" si="24"/>
        <v>Porvenir</v>
      </c>
      <c r="Z133" s="40" t="str">
        <f t="shared" si="24"/>
        <v>Reale Chile</v>
      </c>
      <c r="AA133" s="40" t="str">
        <f t="shared" si="24"/>
        <v>Renta Nacional</v>
      </c>
      <c r="AB133" s="40" t="str">
        <f t="shared" si="24"/>
        <v>SegChile</v>
      </c>
      <c r="AC133" s="40" t="str">
        <f t="shared" si="24"/>
        <v>Solunión Chile</v>
      </c>
      <c r="AD133" s="40" t="str">
        <f t="shared" si="24"/>
        <v>Southbridge</v>
      </c>
      <c r="AE133" s="40" t="str">
        <f t="shared" si="24"/>
        <v>Starr International</v>
      </c>
      <c r="AF133" s="40" t="str">
        <f t="shared" si="24"/>
        <v>Suaval</v>
      </c>
      <c r="AG133" s="40" t="str">
        <f t="shared" si="24"/>
        <v>Suramericana</v>
      </c>
      <c r="AH133" s="40" t="str">
        <f t="shared" si="24"/>
        <v>Unnio</v>
      </c>
      <c r="AI133" s="40" t="str">
        <f t="shared" si="24"/>
        <v>Zenit Seguros</v>
      </c>
      <c r="AJ133" s="40" t="str">
        <f t="shared" si="24"/>
        <v>Zurich Santander</v>
      </c>
      <c r="AK133" s="40" t="str">
        <f t="shared" si="24"/>
        <v>Mercado</v>
      </c>
      <c r="AL133" s="40" t="str">
        <f t="shared" si="24"/>
        <v/>
      </c>
      <c r="AM133" s="40" t="str">
        <f t="shared" si="24"/>
        <v/>
      </c>
      <c r="AN133" s="40" t="str">
        <f t="shared" si="24"/>
        <v/>
      </c>
      <c r="AO133" s="40" t="str">
        <f t="shared" si="24"/>
        <v/>
      </c>
      <c r="AP133" s="40" t="str">
        <f t="shared" si="24"/>
        <v/>
      </c>
      <c r="AQ133" s="29"/>
      <c r="AR133" s="76"/>
      <c r="AS133" s="29"/>
      <c r="AT133" s="29"/>
    </row>
    <row r="134" spans="2:46" hidden="1" x14ac:dyDescent="0.2">
      <c r="B134" s="39" t="s">
        <v>343</v>
      </c>
      <c r="C134" s="40">
        <f>COUNTIF(C11:AP11,"")</f>
        <v>6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29"/>
      <c r="AR134" s="76"/>
      <c r="AS134" s="29"/>
      <c r="AT134" s="29"/>
    </row>
    <row r="135" spans="2:46" hidden="1" x14ac:dyDescent="0.2">
      <c r="B135" s="29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29"/>
      <c r="AR135" s="76"/>
      <c r="AS135" s="29"/>
      <c r="AT135" s="29"/>
    </row>
    <row r="136" spans="2:46" hidden="1" x14ac:dyDescent="0.2">
      <c r="B136" s="39" t="s">
        <v>99</v>
      </c>
      <c r="C136" s="27">
        <f>IF(MAX(C124:AP124)&lt;100000,1,IF(AND(MAX(C124:AP124)&gt;=100000,MAX(C124:AP124)&lt;100000000),1000,IF(MAX(C124:AP124)&gt;=100000000,1000000)))</f>
        <v>1000</v>
      </c>
      <c r="D136" s="27">
        <v>1000000</v>
      </c>
      <c r="E136" s="27">
        <v>1000</v>
      </c>
      <c r="F136" s="27">
        <v>1</v>
      </c>
      <c r="G136" s="27" t="str">
        <f>INDEX(D137:F139,MATCH(Índice!$H$52,C137:C139,0),MATCH(C136,D136:F136,0))</f>
        <v>Miles de UF</v>
      </c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29"/>
      <c r="AR136" s="76"/>
      <c r="AS136" s="29"/>
      <c r="AT136" s="29"/>
    </row>
    <row r="137" spans="2:46" hidden="1" x14ac:dyDescent="0.2">
      <c r="B137" s="29"/>
      <c r="C137" s="27" t="str">
        <f>Índice!H53</f>
        <v>Cifras en UF al 31.03.2021</v>
      </c>
      <c r="D137" s="27" t="s">
        <v>329</v>
      </c>
      <c r="E137" s="27" t="s">
        <v>96</v>
      </c>
      <c r="F137" s="27" t="s">
        <v>21</v>
      </c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29"/>
      <c r="AR137" s="76"/>
      <c r="AS137" s="29"/>
      <c r="AT137" s="29"/>
    </row>
    <row r="138" spans="2:46" hidden="1" x14ac:dyDescent="0.2">
      <c r="B138" s="29"/>
      <c r="C138" s="27" t="str">
        <f>Índice!H54</f>
        <v>Cifras en M$ al 31.03.2021</v>
      </c>
      <c r="D138" s="27" t="s">
        <v>330</v>
      </c>
      <c r="E138" s="27" t="s">
        <v>97</v>
      </c>
      <c r="F138" s="27" t="s">
        <v>327</v>
      </c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29"/>
      <c r="AR138" s="76"/>
      <c r="AS138" s="29"/>
      <c r="AT138" s="29"/>
    </row>
    <row r="139" spans="2:46" hidden="1" x14ac:dyDescent="0.2">
      <c r="B139" s="29"/>
      <c r="C139" s="27" t="str">
        <f>Índice!H55</f>
        <v>Cifras en US$ al 31.03.2021</v>
      </c>
      <c r="D139" s="27" t="s">
        <v>331</v>
      </c>
      <c r="E139" s="27" t="s">
        <v>98</v>
      </c>
      <c r="F139" s="27" t="s">
        <v>328</v>
      </c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29"/>
      <c r="AR139" s="76"/>
      <c r="AS139" s="29"/>
      <c r="AT139" s="29"/>
    </row>
    <row r="140" spans="2:46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76"/>
      <c r="AS140" s="29"/>
      <c r="AT140" s="29"/>
    </row>
    <row r="141" spans="2:46" x14ac:dyDescent="0.2">
      <c r="C141" s="44" t="s">
        <v>342</v>
      </c>
      <c r="D141" s="44"/>
      <c r="E141" s="44"/>
      <c r="F141" s="44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76"/>
      <c r="AS141" s="29"/>
      <c r="AT141" s="29"/>
    </row>
    <row r="142" spans="2:46" x14ac:dyDescent="0.2">
      <c r="C142" s="275" t="s">
        <v>298</v>
      </c>
      <c r="D142" s="276"/>
      <c r="E142" s="276"/>
      <c r="F142" s="277"/>
      <c r="G142" s="47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76"/>
      <c r="AS142" s="29"/>
      <c r="AT142" s="29"/>
    </row>
    <row r="143" spans="2:46" x14ac:dyDescent="0.2">
      <c r="C143" s="48"/>
      <c r="D143" s="48"/>
      <c r="E143" s="48"/>
      <c r="F143" s="48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76"/>
      <c r="AS143" s="29"/>
      <c r="AT143" s="29"/>
    </row>
    <row r="144" spans="2:46" x14ac:dyDescent="0.2">
      <c r="C144" s="44" t="s">
        <v>341</v>
      </c>
      <c r="D144" s="44"/>
      <c r="E144" s="44"/>
      <c r="F144" s="44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76"/>
      <c r="AS144" s="29"/>
      <c r="AT144" s="29"/>
    </row>
    <row r="145" spans="2:46" x14ac:dyDescent="0.2">
      <c r="C145" s="275"/>
      <c r="D145" s="276"/>
      <c r="E145" s="276"/>
      <c r="F145" s="277"/>
      <c r="G145" s="47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76"/>
      <c r="AS145" s="29"/>
      <c r="AT145" s="29"/>
    </row>
    <row r="146" spans="2:46" x14ac:dyDescent="0.2">
      <c r="B146" s="29"/>
      <c r="C146" s="48"/>
      <c r="D146" s="48"/>
      <c r="E146" s="48"/>
      <c r="F146" s="48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76"/>
      <c r="AS146" s="29"/>
      <c r="AT146" s="29"/>
    </row>
    <row r="147" spans="2:46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76"/>
      <c r="AS147" s="29"/>
      <c r="AT147" s="29"/>
    </row>
    <row r="148" spans="2:46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76"/>
      <c r="AS148" s="29"/>
      <c r="AT148" s="29"/>
    </row>
    <row r="149" spans="2:46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76"/>
      <c r="AS149" s="29"/>
      <c r="AT149" s="29"/>
    </row>
    <row r="150" spans="2:46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76"/>
      <c r="AS150" s="29"/>
      <c r="AT150" s="29"/>
    </row>
    <row r="151" spans="2:46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76"/>
      <c r="AS151" s="29"/>
      <c r="AT151" s="29"/>
    </row>
    <row r="152" spans="2:46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76"/>
      <c r="AS152" s="29"/>
      <c r="AT152" s="29"/>
    </row>
    <row r="153" spans="2:46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76"/>
      <c r="AS153" s="29"/>
      <c r="AT153" s="29"/>
    </row>
    <row r="154" spans="2:46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76"/>
      <c r="AS154" s="29"/>
      <c r="AT154" s="29"/>
    </row>
    <row r="155" spans="2:46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76"/>
      <c r="AS155" s="29"/>
      <c r="AT155" s="29"/>
    </row>
    <row r="156" spans="2:46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76"/>
      <c r="AS156" s="29"/>
      <c r="AT156" s="29"/>
    </row>
    <row r="157" spans="2:46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76"/>
      <c r="AS157" s="29"/>
      <c r="AT157" s="29"/>
    </row>
    <row r="158" spans="2:46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76"/>
      <c r="AS158" s="29"/>
      <c r="AT158" s="29"/>
    </row>
    <row r="159" spans="2:46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76"/>
      <c r="AS159" s="29"/>
      <c r="AT159" s="29"/>
    </row>
    <row r="160" spans="2:46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76"/>
      <c r="AS160" s="29"/>
      <c r="AT160" s="29"/>
    </row>
    <row r="161" spans="2:46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76"/>
      <c r="AS161" s="29"/>
      <c r="AT161" s="29"/>
    </row>
    <row r="162" spans="2:46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76"/>
      <c r="AS162" s="29"/>
      <c r="AT162" s="29"/>
    </row>
    <row r="163" spans="2:46" x14ac:dyDescent="0.2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76"/>
      <c r="AS163" s="29"/>
      <c r="AT163" s="29"/>
    </row>
    <row r="164" spans="2:46" x14ac:dyDescent="0.2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76"/>
      <c r="AS164" s="29"/>
      <c r="AT164" s="29"/>
    </row>
    <row r="165" spans="2:46" x14ac:dyDescent="0.2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76"/>
      <c r="AS165" s="29"/>
      <c r="AT165" s="29"/>
    </row>
    <row r="166" spans="2:46" x14ac:dyDescent="0.2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76"/>
      <c r="AS166" s="29"/>
      <c r="AT166" s="29"/>
    </row>
    <row r="167" spans="2:46" x14ac:dyDescent="0.2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76"/>
      <c r="AS167" s="29"/>
      <c r="AT167" s="29"/>
    </row>
    <row r="168" spans="2:46" x14ac:dyDescent="0.2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76"/>
      <c r="AS168" s="29"/>
      <c r="AT168" s="29"/>
    </row>
    <row r="169" spans="2:46" x14ac:dyDescent="0.2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76"/>
      <c r="AS169" s="29"/>
      <c r="AT169" s="29"/>
    </row>
    <row r="170" spans="2:46" x14ac:dyDescent="0.2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76"/>
      <c r="AS170" s="29"/>
      <c r="AT170" s="29"/>
    </row>
    <row r="171" spans="2:46" x14ac:dyDescent="0.2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76"/>
      <c r="AS171" s="29"/>
      <c r="AT171" s="29"/>
    </row>
    <row r="172" spans="2:46" x14ac:dyDescent="0.2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76"/>
      <c r="AS172" s="29"/>
      <c r="AT172" s="29"/>
    </row>
    <row r="173" spans="2:46" x14ac:dyDescent="0.2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76"/>
      <c r="AS173" s="29"/>
      <c r="AT173" s="29"/>
    </row>
    <row r="174" spans="2:46" x14ac:dyDescent="0.2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76"/>
      <c r="AS174" s="29"/>
      <c r="AT174" s="29"/>
    </row>
  </sheetData>
  <sheetProtection algorithmName="SHA-512" hashValue="0Evzi+0lYUdOb6m8ZwfLvLnVyp5Bhmnx/prRYXaQWvipX30+oKVuMNB2viIGsU8bjmwaVdp1zXWJSeqiKWIX0A==" saltValue="kbgLaYio5fIoCuTqOrREEQ==" spinCount="100000" sheet="1" objects="1" scenarios="1"/>
  <mergeCells count="4">
    <mergeCell ref="C88:F88"/>
    <mergeCell ref="C91:F91"/>
    <mergeCell ref="C142:F142"/>
    <mergeCell ref="C145:F145"/>
  </mergeCells>
  <conditionalFormatting sqref="A1:A1048576 B92:B140 B146:B1048576 B1:C86 C87:C1048576 D1:F87 D89:F90 D92:F141 D143:F144 D146:F1048576 G1:XFD1048576 D49:AQ49">
    <cfRule type="cellIs" dxfId="81" priority="2" operator="lessThan">
      <formula>0</formula>
    </cfRule>
  </conditionalFormatting>
  <dataValidations count="4">
    <dataValidation type="list" allowBlank="1" showInputMessage="1" showErrorMessage="1" sqref="C145" xr:uid="{00000000-0002-0000-0E00-000000000000}">
      <formula1>$B$11:$B$48</formula1>
    </dataValidation>
    <dataValidation type="list" allowBlank="1" showInputMessage="1" showErrorMessage="1" sqref="C88" xr:uid="{00000000-0002-0000-0E00-000001000000}">
      <formula1>$B$12:$B$49</formula1>
    </dataValidation>
    <dataValidation type="list" allowBlank="1" showInputMessage="1" showErrorMessage="1" sqref="C142:F142" xr:uid="{00000000-0002-0000-0E00-000002000000}">
      <formula1>$C$133:$AK$133</formula1>
    </dataValidation>
    <dataValidation type="list" allowBlank="1" showInputMessage="1" showErrorMessage="1" sqref="C91:F91" xr:uid="{00000000-0002-0000-0E00-000003000000}">
      <formula1>$B$133:$AI133</formula1>
    </dataValidation>
  </dataValidations>
  <hyperlinks>
    <hyperlink ref="C2" location="Índice!A1" display="Volver al Índice" xr:uid="{00000000-0004-0000-0E00-000000000000}"/>
  </hyperlinks>
  <pageMargins left="0.70866141732283472" right="0.70866141732283472" top="0.74803149606299213" bottom="0.74803149606299213" header="0.31496062992125984" footer="0.31496062992125984"/>
  <pageSetup scale="71" fitToWidth="3" orientation="landscape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A2:AT157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43" width="11.42578125" style="219" customWidth="1"/>
    <col min="44" max="44" width="2.85546875" style="219" customWidth="1"/>
    <col min="45" max="16384" width="11.42578125" style="219"/>
  </cols>
  <sheetData>
    <row r="2" spans="2:46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2:46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</row>
    <row r="4" spans="2:46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</row>
    <row r="6" spans="2:46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2:46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</row>
    <row r="8" spans="2:46" ht="15.75" x14ac:dyDescent="0.25">
      <c r="B8" s="28" t="s">
        <v>304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</row>
    <row r="9" spans="2:46" x14ac:dyDescent="0.2">
      <c r="B9" s="30" t="str">
        <f>Índice!H56</f>
        <v>Cifras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</row>
    <row r="10" spans="2:4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spans="2:46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  <c r="AR11" s="31"/>
      <c r="AS11" s="174" t="str">
        <f>CONCATENATE("Mercado ",Índice!H58)</f>
        <v>Mercado 31.03.2020</v>
      </c>
      <c r="AT11" s="174" t="s">
        <v>305</v>
      </c>
    </row>
    <row r="12" spans="2:46" x14ac:dyDescent="0.2">
      <c r="B12" s="62" t="str">
        <f>'Datos Generales'!B249</f>
        <v>1. Incendio Ordinario</v>
      </c>
      <c r="C12" s="64">
        <f>IFERROR('Datos Generales'!C300/'Datos Generales'!C249,"")</f>
        <v>0</v>
      </c>
      <c r="D12" s="64" t="str">
        <f>IFERROR('Datos Generales'!D300/'Datos Generales'!D249,"")</f>
        <v/>
      </c>
      <c r="E12" s="64">
        <f>IFERROR('Datos Generales'!E300/'Datos Generales'!E249,"")</f>
        <v>0.47710291922981862</v>
      </c>
      <c r="F12" s="64">
        <f>IFERROR('Datos Generales'!F300/'Datos Generales'!F249,"")</f>
        <v>1</v>
      </c>
      <c r="G12" s="64" t="str">
        <f>IFERROR('Datos Generales'!G300/'Datos Generales'!G249,"")</f>
        <v/>
      </c>
      <c r="H12" s="64">
        <f>IFERROR('Datos Generales'!H300/'Datos Generales'!H249,"")</f>
        <v>0.1915232469512195</v>
      </c>
      <c r="I12" s="64">
        <f>IFERROR('Datos Generales'!I300/'Datos Generales'!I249,"")</f>
        <v>0.44897599376295189</v>
      </c>
      <c r="J12" s="64" t="str">
        <f>IFERROR('Datos Generales'!J300/'Datos Generales'!J249,"")</f>
        <v/>
      </c>
      <c r="K12" s="64">
        <f>IFERROR('Datos Generales'!K300/'Datos Generales'!K249,"")</f>
        <v>0.4481536428687975</v>
      </c>
      <c r="L12" s="64">
        <f>IFERROR('Datos Generales'!L300/'Datos Generales'!L249,"")</f>
        <v>0.11883789876022934</v>
      </c>
      <c r="M12" s="64" t="str">
        <f>IFERROR('Datos Generales'!M300/'Datos Generales'!M249,"")</f>
        <v/>
      </c>
      <c r="N12" s="64">
        <f>IFERROR('Datos Generales'!N300/'Datos Generales'!N249,"")</f>
        <v>3.2806391059012591E-2</v>
      </c>
      <c r="O12" s="64">
        <f>IFERROR('Datos Generales'!O300/'Datos Generales'!O249,"")</f>
        <v>0.17640633933401709</v>
      </c>
      <c r="P12" s="64" t="str">
        <f>IFERROR('Datos Generales'!P300/'Datos Generales'!P249,"")</f>
        <v/>
      </c>
      <c r="Q12" s="64">
        <f>IFERROR('Datos Generales'!Q300/'Datos Generales'!Q249,"")</f>
        <v>0.32226374645702244</v>
      </c>
      <c r="R12" s="64">
        <f>IFERROR('Datos Generales'!R300/'Datos Generales'!R249,"")</f>
        <v>1</v>
      </c>
      <c r="S12" s="64">
        <f>IFERROR('Datos Generales'!S300/'Datos Generales'!S249,"")</f>
        <v>0.43819157259416563</v>
      </c>
      <c r="T12" s="64" t="str">
        <f>IFERROR('Datos Generales'!T300/'Datos Generales'!T249,"")</f>
        <v/>
      </c>
      <c r="U12" s="64">
        <f>IFERROR('Datos Generales'!U300/'Datos Generales'!U249,"")</f>
        <v>0.15641669537851963</v>
      </c>
      <c r="V12" s="64">
        <f>IFERROR('Datos Generales'!V300/'Datos Generales'!V249,"")</f>
        <v>1</v>
      </c>
      <c r="W12" s="64">
        <f>IFERROR('Datos Generales'!W300/'Datos Generales'!W249,"")</f>
        <v>1.2302163462292286E-2</v>
      </c>
      <c r="X12" s="64" t="str">
        <f>IFERROR('Datos Generales'!X300/'Datos Generales'!X249,"")</f>
        <v/>
      </c>
      <c r="Y12" s="64">
        <f>IFERROR('Datos Generales'!Y300/'Datos Generales'!Y249,"")</f>
        <v>0.20704691150400284</v>
      </c>
      <c r="Z12" s="64">
        <f>IFERROR('Datos Generales'!Z300/'Datos Generales'!Z249,"")</f>
        <v>0.12683743095616895</v>
      </c>
      <c r="AA12" s="64">
        <f>IFERROR('Datos Generales'!AA300/'Datos Generales'!AA249,"")</f>
        <v>0.24436626652183596</v>
      </c>
      <c r="AB12" s="64" t="str">
        <f>IFERROR('Datos Generales'!AB300/'Datos Generales'!AB249,"")</f>
        <v/>
      </c>
      <c r="AC12" s="64" t="str">
        <f>IFERROR('Datos Generales'!AC300/'Datos Generales'!AC249,"")</f>
        <v/>
      </c>
      <c r="AD12" s="64">
        <f>IFERROR('Datos Generales'!AD300/'Datos Generales'!AD249,"")</f>
        <v>5.3950242869310688E-2</v>
      </c>
      <c r="AE12" s="64">
        <f>IFERROR('Datos Generales'!AE300/'Datos Generales'!AE249,"")</f>
        <v>6.1121398935796156E-3</v>
      </c>
      <c r="AF12" s="64" t="str">
        <f>IFERROR('Datos Generales'!AF300/'Datos Generales'!AF249,"")</f>
        <v/>
      </c>
      <c r="AG12" s="64">
        <f>IFERROR('Datos Generales'!AG300/'Datos Generales'!AG249,"")</f>
        <v>0.24832831549419093</v>
      </c>
      <c r="AH12" s="64">
        <f>IFERROR('Datos Generales'!AH300/'Datos Generales'!AH249,"")</f>
        <v>0.10126400726691297</v>
      </c>
      <c r="AI12" s="64">
        <f>IFERROR('Datos Generales'!AI300/'Datos Generales'!AI249,"")</f>
        <v>0.70120817843866168</v>
      </c>
      <c r="AJ12" s="64">
        <f>IFERROR('Datos Generales'!AJ300/'Datos Generales'!AJ249,"")</f>
        <v>0.64378230618581767</v>
      </c>
      <c r="AK12" s="64" t="str">
        <f>IFERROR('Datos Generales'!AK300/'Datos Generales'!AK249,"")</f>
        <v/>
      </c>
      <c r="AL12" s="64" t="str">
        <f>IFERROR('Datos Generales'!AL300/'Datos Generales'!AL249,"")</f>
        <v/>
      </c>
      <c r="AM12" s="64" t="str">
        <f>IFERROR('Datos Generales'!AM300/'Datos Generales'!AM249,"")</f>
        <v/>
      </c>
      <c r="AN12" s="64" t="str">
        <f>IFERROR('Datos Generales'!AN300/'Datos Generales'!AN249,"")</f>
        <v/>
      </c>
      <c r="AO12" s="64" t="str">
        <f>IFERROR('Datos Generales'!AO300/'Datos Generales'!AO249,"")</f>
        <v/>
      </c>
      <c r="AP12" s="64" t="str">
        <f>IFERROR('Datos Generales'!AP300/'Datos Generales'!AP249,"")</f>
        <v/>
      </c>
      <c r="AQ12" s="64">
        <f>IFERROR('Datos Generales'!AQ300/'Datos Generales'!AQ249,"")</f>
        <v>0.18664486126065979</v>
      </c>
      <c r="AR12" s="29"/>
      <c r="AS12" s="64">
        <f>IFERROR('Datos Generales'!AS300/'Datos Generales'!AS249,"")</f>
        <v>0.23142165771111928</v>
      </c>
      <c r="AT12" s="60">
        <f>IFERROR(AQ12-AS12,"")</f>
        <v>-4.4776796450459483E-2</v>
      </c>
    </row>
    <row r="13" spans="2:46" x14ac:dyDescent="0.2">
      <c r="B13" s="62" t="str">
        <f>'Datos Generales'!B250</f>
        <v>2. Pérdida de Beneficios por Incendio</v>
      </c>
      <c r="C13" s="64" t="str">
        <f>IFERROR('Datos Generales'!C301/'Datos Generales'!C250,"")</f>
        <v/>
      </c>
      <c r="D13" s="64" t="str">
        <f>IFERROR('Datos Generales'!D301/'Datos Generales'!D250,"")</f>
        <v/>
      </c>
      <c r="E13" s="64">
        <f>IFERROR('Datos Generales'!E301/'Datos Generales'!E250,"")</f>
        <v>0.22835127385188186</v>
      </c>
      <c r="F13" s="64">
        <f>IFERROR('Datos Generales'!F301/'Datos Generales'!F250,"")</f>
        <v>1</v>
      </c>
      <c r="G13" s="64" t="str">
        <f>IFERROR('Datos Generales'!G301/'Datos Generales'!G250,"")</f>
        <v/>
      </c>
      <c r="H13" s="64">
        <f>IFERROR('Datos Generales'!H301/'Datos Generales'!H250,"")</f>
        <v>2.8797549144753638E-2</v>
      </c>
      <c r="I13" s="64">
        <f>IFERROR('Datos Generales'!I301/'Datos Generales'!I250,"")</f>
        <v>0.37286245188299361</v>
      </c>
      <c r="J13" s="64" t="str">
        <f>IFERROR('Datos Generales'!J301/'Datos Generales'!J250,"")</f>
        <v/>
      </c>
      <c r="K13" s="64">
        <f>IFERROR('Datos Generales'!K301/'Datos Generales'!K250,"")</f>
        <v>0.16801083083465534</v>
      </c>
      <c r="L13" s="64">
        <f>IFERROR('Datos Generales'!L301/'Datos Generales'!L250,"")</f>
        <v>0.14518029406711014</v>
      </c>
      <c r="M13" s="64" t="str">
        <f>IFERROR('Datos Generales'!M301/'Datos Generales'!M250,"")</f>
        <v/>
      </c>
      <c r="N13" s="64">
        <f>IFERROR('Datos Generales'!N301/'Datos Generales'!N250,"")</f>
        <v>2.3383559713626878E-2</v>
      </c>
      <c r="O13" s="64">
        <f>IFERROR('Datos Generales'!O301/'Datos Generales'!O250,"")</f>
        <v>0.16005951396925111</v>
      </c>
      <c r="P13" s="64" t="str">
        <f>IFERROR('Datos Generales'!P301/'Datos Generales'!P250,"")</f>
        <v/>
      </c>
      <c r="Q13" s="64">
        <f>IFERROR('Datos Generales'!Q301/'Datos Generales'!Q250,"")</f>
        <v>8.9371391720001955E-2</v>
      </c>
      <c r="R13" s="64" t="str">
        <f>IFERROR('Datos Generales'!R301/'Datos Generales'!R250,"")</f>
        <v/>
      </c>
      <c r="S13" s="64">
        <f>IFERROR('Datos Generales'!S301/'Datos Generales'!S250,"")</f>
        <v>0.13962588280206145</v>
      </c>
      <c r="T13" s="64" t="str">
        <f>IFERROR('Datos Generales'!T301/'Datos Generales'!T250,"")</f>
        <v/>
      </c>
      <c r="U13" s="64">
        <f>IFERROR('Datos Generales'!U301/'Datos Generales'!U250,"")</f>
        <v>0.14992465024903043</v>
      </c>
      <c r="V13" s="64" t="str">
        <f>IFERROR('Datos Generales'!V301/'Datos Generales'!V250,"")</f>
        <v/>
      </c>
      <c r="W13" s="64">
        <f>IFERROR('Datos Generales'!W301/'Datos Generales'!W250,"")</f>
        <v>7.8850311585908685E-3</v>
      </c>
      <c r="X13" s="64" t="str">
        <f>IFERROR('Datos Generales'!X301/'Datos Generales'!X250,"")</f>
        <v/>
      </c>
      <c r="Y13" s="64">
        <f>IFERROR('Datos Generales'!Y301/'Datos Generales'!Y250,"")</f>
        <v>7.3813924830560693E-2</v>
      </c>
      <c r="Z13" s="64">
        <f>IFERROR('Datos Generales'!Z301/'Datos Generales'!Z250,"")</f>
        <v>4.5626571966401443E-2</v>
      </c>
      <c r="AA13" s="64">
        <f>IFERROR('Datos Generales'!AA301/'Datos Generales'!AA250,"")</f>
        <v>0.1068346086701147</v>
      </c>
      <c r="AB13" s="64" t="str">
        <f>IFERROR('Datos Generales'!AB301/'Datos Generales'!AB250,"")</f>
        <v/>
      </c>
      <c r="AC13" s="64" t="str">
        <f>IFERROR('Datos Generales'!AC301/'Datos Generales'!AC250,"")</f>
        <v/>
      </c>
      <c r="AD13" s="64">
        <f>IFERROR('Datos Generales'!AD301/'Datos Generales'!AD250,"")</f>
        <v>0.19214052281588473</v>
      </c>
      <c r="AE13" s="64">
        <f>IFERROR('Datos Generales'!AE301/'Datos Generales'!AE250,"")</f>
        <v>5.9494765848781975E-3</v>
      </c>
      <c r="AF13" s="64" t="str">
        <f>IFERROR('Datos Generales'!AF301/'Datos Generales'!AF250,"")</f>
        <v/>
      </c>
      <c r="AG13" s="64">
        <f>IFERROR('Datos Generales'!AG301/'Datos Generales'!AG250,"")</f>
        <v>0.17440697806893604</v>
      </c>
      <c r="AH13" s="64">
        <f>IFERROR('Datos Generales'!AH301/'Datos Generales'!AH250,"")</f>
        <v>5.3026189561518534E-2</v>
      </c>
      <c r="AI13" s="64" t="str">
        <f>IFERROR('Datos Generales'!AI301/'Datos Generales'!AI250,"")</f>
        <v/>
      </c>
      <c r="AJ13" s="64" t="str">
        <f>IFERROR('Datos Generales'!AJ301/'Datos Generales'!AJ250,"")</f>
        <v/>
      </c>
      <c r="AK13" s="64" t="str">
        <f>IFERROR('Datos Generales'!AK301/'Datos Generales'!AK250,"")</f>
        <v/>
      </c>
      <c r="AL13" s="64" t="str">
        <f>IFERROR('Datos Generales'!AL301/'Datos Generales'!AL250,"")</f>
        <v/>
      </c>
      <c r="AM13" s="64" t="str">
        <f>IFERROR('Datos Generales'!AM301/'Datos Generales'!AM250,"")</f>
        <v/>
      </c>
      <c r="AN13" s="64" t="str">
        <f>IFERROR('Datos Generales'!AN301/'Datos Generales'!AN250,"")</f>
        <v/>
      </c>
      <c r="AO13" s="64" t="str">
        <f>IFERROR('Datos Generales'!AO301/'Datos Generales'!AO250,"")</f>
        <v/>
      </c>
      <c r="AP13" s="64" t="str">
        <f>IFERROR('Datos Generales'!AP301/'Datos Generales'!AP250,"")</f>
        <v/>
      </c>
      <c r="AQ13" s="64">
        <f>IFERROR('Datos Generales'!AQ301/'Datos Generales'!AQ250,"")</f>
        <v>0.1230449907398931</v>
      </c>
      <c r="AR13" s="29"/>
      <c r="AS13" s="64">
        <f>IFERROR('Datos Generales'!AS301/'Datos Generales'!AS250,"")</f>
        <v>7.8928748941837615E-2</v>
      </c>
      <c r="AT13" s="60">
        <f t="shared" ref="AT13:AT47" si="0">IFERROR(AQ13-AS13,"")</f>
        <v>4.4116241798055483E-2</v>
      </c>
    </row>
    <row r="14" spans="2:46" x14ac:dyDescent="0.2">
      <c r="B14" s="62" t="str">
        <f>'Datos Generales'!B251</f>
        <v>3. Otros Riesgos Adicionales a Incendio</v>
      </c>
      <c r="C14" s="64" t="str">
        <f>IFERROR('Datos Generales'!C302/'Datos Generales'!C251,"")</f>
        <v/>
      </c>
      <c r="D14" s="64" t="str">
        <f>IFERROR('Datos Generales'!D302/'Datos Generales'!D251,"")</f>
        <v/>
      </c>
      <c r="E14" s="64">
        <f>IFERROR('Datos Generales'!E302/'Datos Generales'!E251,"")</f>
        <v>0.28873154156842351</v>
      </c>
      <c r="F14" s="64">
        <f>IFERROR('Datos Generales'!F302/'Datos Generales'!F251,"")</f>
        <v>0.95952643925771086</v>
      </c>
      <c r="G14" s="64" t="str">
        <f>IFERROR('Datos Generales'!G302/'Datos Generales'!G251,"")</f>
        <v/>
      </c>
      <c r="H14" s="64">
        <f>IFERROR('Datos Generales'!H302/'Datos Generales'!H251,"")</f>
        <v>0.50069894226736866</v>
      </c>
      <c r="I14" s="64">
        <f>IFERROR('Datos Generales'!I302/'Datos Generales'!I251,"")</f>
        <v>0.20383938330552839</v>
      </c>
      <c r="J14" s="64" t="str">
        <f>IFERROR('Datos Generales'!J302/'Datos Generales'!J251,"")</f>
        <v/>
      </c>
      <c r="K14" s="64">
        <f>IFERROR('Datos Generales'!K302/'Datos Generales'!K251,"")</f>
        <v>0.67738652077397232</v>
      </c>
      <c r="L14" s="64">
        <f>IFERROR('Datos Generales'!L302/'Datos Generales'!L251,"")</f>
        <v>0.15095745900699462</v>
      </c>
      <c r="M14" s="64" t="str">
        <f>IFERROR('Datos Generales'!M302/'Datos Generales'!M251,"")</f>
        <v/>
      </c>
      <c r="N14" s="64" t="str">
        <f>IFERROR('Datos Generales'!N302/'Datos Generales'!N251,"")</f>
        <v/>
      </c>
      <c r="O14" s="64">
        <f>IFERROR('Datos Generales'!O302/'Datos Generales'!O251,"")</f>
        <v>0.13863209931544992</v>
      </c>
      <c r="P14" s="64" t="str">
        <f>IFERROR('Datos Generales'!P302/'Datos Generales'!P251,"")</f>
        <v/>
      </c>
      <c r="Q14" s="64">
        <f>IFERROR('Datos Generales'!Q302/'Datos Generales'!Q251,"")</f>
        <v>0.33129830807619742</v>
      </c>
      <c r="R14" s="64" t="str">
        <f>IFERROR('Datos Generales'!R302/'Datos Generales'!R251,"")</f>
        <v/>
      </c>
      <c r="S14" s="64">
        <f>IFERROR('Datos Generales'!S302/'Datos Generales'!S251,"")</f>
        <v>0.62163520747983014</v>
      </c>
      <c r="T14" s="64" t="str">
        <f>IFERROR('Datos Generales'!T302/'Datos Generales'!T251,"")</f>
        <v/>
      </c>
      <c r="U14" s="64">
        <f>IFERROR('Datos Generales'!U302/'Datos Generales'!U251,"")</f>
        <v>0.47891929670621186</v>
      </c>
      <c r="V14" s="64">
        <f>IFERROR('Datos Generales'!V302/'Datos Generales'!V251,"")</f>
        <v>1</v>
      </c>
      <c r="W14" s="64">
        <f>IFERROR('Datos Generales'!W302/'Datos Generales'!W251,"")</f>
        <v>0.1422329718342826</v>
      </c>
      <c r="X14" s="64" t="str">
        <f>IFERROR('Datos Generales'!X302/'Datos Generales'!X251,"")</f>
        <v/>
      </c>
      <c r="Y14" s="64">
        <f>IFERROR('Datos Generales'!Y302/'Datos Generales'!Y251,"")</f>
        <v>0.22390434405284221</v>
      </c>
      <c r="Z14" s="64">
        <f>IFERROR('Datos Generales'!Z302/'Datos Generales'!Z251,"")</f>
        <v>9.2574573863636364E-2</v>
      </c>
      <c r="AA14" s="64">
        <f>IFERROR('Datos Generales'!AA302/'Datos Generales'!AA251,"")</f>
        <v>0.23554455445544553</v>
      </c>
      <c r="AB14" s="64" t="str">
        <f>IFERROR('Datos Generales'!AB302/'Datos Generales'!AB251,"")</f>
        <v/>
      </c>
      <c r="AC14" s="64" t="str">
        <f>IFERROR('Datos Generales'!AC302/'Datos Generales'!AC251,"")</f>
        <v/>
      </c>
      <c r="AD14" s="64">
        <f>IFERROR('Datos Generales'!AD302/'Datos Generales'!AD251,"")</f>
        <v>3.1269075554026998E-2</v>
      </c>
      <c r="AE14" s="64">
        <f>IFERROR('Datos Generales'!AE302/'Datos Generales'!AE251,"")</f>
        <v>6.5452745661731884E-3</v>
      </c>
      <c r="AF14" s="64" t="str">
        <f>IFERROR('Datos Generales'!AF302/'Datos Generales'!AF251,"")</f>
        <v/>
      </c>
      <c r="AG14" s="64">
        <f>IFERROR('Datos Generales'!AG302/'Datos Generales'!AG251,"")</f>
        <v>0.28692908020484376</v>
      </c>
      <c r="AH14" s="64">
        <f>IFERROR('Datos Generales'!AH302/'Datos Generales'!AH251,"")</f>
        <v>7.0700617484821884E-2</v>
      </c>
      <c r="AI14" s="64" t="str">
        <f>IFERROR('Datos Generales'!AI302/'Datos Generales'!AI251,"")</f>
        <v/>
      </c>
      <c r="AJ14" s="64">
        <f>IFERROR('Datos Generales'!AJ302/'Datos Generales'!AJ251,"")</f>
        <v>0.52683041151362175</v>
      </c>
      <c r="AK14" s="64" t="str">
        <f>IFERROR('Datos Generales'!AK302/'Datos Generales'!AK251,"")</f>
        <v/>
      </c>
      <c r="AL14" s="64" t="str">
        <f>IFERROR('Datos Generales'!AL302/'Datos Generales'!AL251,"")</f>
        <v/>
      </c>
      <c r="AM14" s="64" t="str">
        <f>IFERROR('Datos Generales'!AM302/'Datos Generales'!AM251,"")</f>
        <v/>
      </c>
      <c r="AN14" s="64" t="str">
        <f>IFERROR('Datos Generales'!AN302/'Datos Generales'!AN251,"")</f>
        <v/>
      </c>
      <c r="AO14" s="64" t="str">
        <f>IFERROR('Datos Generales'!AO302/'Datos Generales'!AO251,"")</f>
        <v/>
      </c>
      <c r="AP14" s="64" t="str">
        <f>IFERROR('Datos Generales'!AP302/'Datos Generales'!AP251,"")</f>
        <v/>
      </c>
      <c r="AQ14" s="64">
        <f>IFERROR('Datos Generales'!AQ302/'Datos Generales'!AQ251,"")</f>
        <v>0.22842746712520298</v>
      </c>
      <c r="AR14" s="29"/>
      <c r="AS14" s="64">
        <f>IFERROR('Datos Generales'!AS302/'Datos Generales'!AS251,"")</f>
        <v>0.4064705128533716</v>
      </c>
      <c r="AT14" s="60">
        <f t="shared" si="0"/>
        <v>-0.17804304572816862</v>
      </c>
    </row>
    <row r="15" spans="2:46" x14ac:dyDescent="0.2">
      <c r="B15" s="62" t="str">
        <f>'Datos Generales'!B252</f>
        <v>4. Terremoto y Maremoto</v>
      </c>
      <c r="C15" s="64">
        <f>IFERROR('Datos Generales'!C303/'Datos Generales'!C252,"")</f>
        <v>0</v>
      </c>
      <c r="D15" s="64" t="str">
        <f>IFERROR('Datos Generales'!D303/'Datos Generales'!D252,"")</f>
        <v/>
      </c>
      <c r="E15" s="64">
        <f>IFERROR('Datos Generales'!E303/'Datos Generales'!E252,"")</f>
        <v>0.57395308265699452</v>
      </c>
      <c r="F15" s="64">
        <f>IFERROR('Datos Generales'!F303/'Datos Generales'!F252,"")</f>
        <v>0.8052186491598976</v>
      </c>
      <c r="G15" s="64" t="str">
        <f>IFERROR('Datos Generales'!G303/'Datos Generales'!G252,"")</f>
        <v/>
      </c>
      <c r="H15" s="64">
        <f>IFERROR('Datos Generales'!H303/'Datos Generales'!H252,"")</f>
        <v>0.65245778654284436</v>
      </c>
      <c r="I15" s="64">
        <f>IFERROR('Datos Generales'!I303/'Datos Generales'!I252,"")</f>
        <v>0.25761640658050849</v>
      </c>
      <c r="J15" s="64" t="str">
        <f>IFERROR('Datos Generales'!J303/'Datos Generales'!J252,"")</f>
        <v/>
      </c>
      <c r="K15" s="64">
        <f>IFERROR('Datos Generales'!K303/'Datos Generales'!K252,"")</f>
        <v>0.41959197488491135</v>
      </c>
      <c r="L15" s="64">
        <f>IFERROR('Datos Generales'!L303/'Datos Generales'!L252,"")</f>
        <v>0.13046151981180085</v>
      </c>
      <c r="M15" s="64" t="str">
        <f>IFERROR('Datos Generales'!M303/'Datos Generales'!M252,"")</f>
        <v/>
      </c>
      <c r="N15" s="64">
        <f>IFERROR('Datos Generales'!N303/'Datos Generales'!N252,"")</f>
        <v>-7.1740414082768461E-2</v>
      </c>
      <c r="O15" s="64">
        <f>IFERROR('Datos Generales'!O303/'Datos Generales'!O252,"")</f>
        <v>9.6768810960862012E-2</v>
      </c>
      <c r="P15" s="64" t="str">
        <f>IFERROR('Datos Generales'!P303/'Datos Generales'!P252,"")</f>
        <v/>
      </c>
      <c r="Q15" s="64">
        <f>IFERROR('Datos Generales'!Q303/'Datos Generales'!Q252,"")</f>
        <v>0.36846033458234967</v>
      </c>
      <c r="R15" s="64" t="str">
        <f>IFERROR('Datos Generales'!R303/'Datos Generales'!R252,"")</f>
        <v/>
      </c>
      <c r="S15" s="64">
        <f>IFERROR('Datos Generales'!S303/'Datos Generales'!S252,"")</f>
        <v>0.90181963053190883</v>
      </c>
      <c r="T15" s="64" t="str">
        <f>IFERROR('Datos Generales'!T303/'Datos Generales'!T252,"")</f>
        <v/>
      </c>
      <c r="U15" s="64">
        <f>IFERROR('Datos Generales'!U303/'Datos Generales'!U252,"")</f>
        <v>0.15943969046983203</v>
      </c>
      <c r="V15" s="64">
        <f>IFERROR('Datos Generales'!V303/'Datos Generales'!V252,"")</f>
        <v>0.85305137180598822</v>
      </c>
      <c r="W15" s="64">
        <f>IFERROR('Datos Generales'!W303/'Datos Generales'!W252,"")</f>
        <v>4.8753588697077008E-2</v>
      </c>
      <c r="X15" s="64" t="str">
        <f>IFERROR('Datos Generales'!X303/'Datos Generales'!X252,"")</f>
        <v/>
      </c>
      <c r="Y15" s="64">
        <f>IFERROR('Datos Generales'!Y303/'Datos Generales'!Y252,"")</f>
        <v>0.1441821604930229</v>
      </c>
      <c r="Z15" s="64">
        <f>IFERROR('Datos Generales'!Z303/'Datos Generales'!Z252,"")</f>
        <v>0.13920143763008858</v>
      </c>
      <c r="AA15" s="64">
        <f>IFERROR('Datos Generales'!AA303/'Datos Generales'!AA252,"")</f>
        <v>0.20665189200728498</v>
      </c>
      <c r="AB15" s="64" t="str">
        <f>IFERROR('Datos Generales'!AB303/'Datos Generales'!AB252,"")</f>
        <v/>
      </c>
      <c r="AC15" s="64" t="str">
        <f>IFERROR('Datos Generales'!AC303/'Datos Generales'!AC252,"")</f>
        <v/>
      </c>
      <c r="AD15" s="64">
        <f>IFERROR('Datos Generales'!AD303/'Datos Generales'!AD252,"")</f>
        <v>2.1256205310009584E-2</v>
      </c>
      <c r="AE15" s="64">
        <f>IFERROR('Datos Generales'!AE303/'Datos Generales'!AE252,"")</f>
        <v>7.097002460761689E-3</v>
      </c>
      <c r="AF15" s="64" t="str">
        <f>IFERROR('Datos Generales'!AF303/'Datos Generales'!AF252,"")</f>
        <v/>
      </c>
      <c r="AG15" s="64">
        <f>IFERROR('Datos Generales'!AG303/'Datos Generales'!AG252,"")</f>
        <v>0.66245856065916275</v>
      </c>
      <c r="AH15" s="64">
        <f>IFERROR('Datos Generales'!AH303/'Datos Generales'!AH252,"")</f>
        <v>3.8268252813805893E-2</v>
      </c>
      <c r="AI15" s="64">
        <f>IFERROR('Datos Generales'!AI303/'Datos Generales'!AI252,"")</f>
        <v>0.56037669424397119</v>
      </c>
      <c r="AJ15" s="64">
        <f>IFERROR('Datos Generales'!AJ303/'Datos Generales'!AJ252,"")</f>
        <v>0.19783275576251844</v>
      </c>
      <c r="AK15" s="64" t="str">
        <f>IFERROR('Datos Generales'!AK303/'Datos Generales'!AK252,"")</f>
        <v/>
      </c>
      <c r="AL15" s="64" t="str">
        <f>IFERROR('Datos Generales'!AL303/'Datos Generales'!AL252,"")</f>
        <v/>
      </c>
      <c r="AM15" s="64" t="str">
        <f>IFERROR('Datos Generales'!AM303/'Datos Generales'!AM252,"")</f>
        <v/>
      </c>
      <c r="AN15" s="64" t="str">
        <f>IFERROR('Datos Generales'!AN303/'Datos Generales'!AN252,"")</f>
        <v/>
      </c>
      <c r="AO15" s="64" t="str">
        <f>IFERROR('Datos Generales'!AO303/'Datos Generales'!AO252,"")</f>
        <v/>
      </c>
      <c r="AP15" s="64" t="str">
        <f>IFERROR('Datos Generales'!AP303/'Datos Generales'!AP252,"")</f>
        <v/>
      </c>
      <c r="AQ15" s="64">
        <f>IFERROR('Datos Generales'!AQ303/'Datos Generales'!AQ252,"")</f>
        <v>0.43637433912475926</v>
      </c>
      <c r="AR15" s="29"/>
      <c r="AS15" s="64">
        <f>IFERROR('Datos Generales'!AS303/'Datos Generales'!AS252,"")</f>
        <v>0.47884975335022689</v>
      </c>
      <c r="AT15" s="60">
        <f t="shared" si="0"/>
        <v>-4.2475414225467634E-2</v>
      </c>
    </row>
    <row r="16" spans="2:46" x14ac:dyDescent="0.2">
      <c r="B16" s="62" t="str">
        <f>'Datos Generales'!B253</f>
        <v>5. Pérdida de Beneficios por Terremoto</v>
      </c>
      <c r="C16" s="64" t="str">
        <f>IFERROR('Datos Generales'!C304/'Datos Generales'!C253,"")</f>
        <v/>
      </c>
      <c r="D16" s="64" t="str">
        <f>IFERROR('Datos Generales'!D304/'Datos Generales'!D253,"")</f>
        <v/>
      </c>
      <c r="E16" s="64">
        <f>IFERROR('Datos Generales'!E304/'Datos Generales'!E253,"")</f>
        <v>0.64703666499246615</v>
      </c>
      <c r="F16" s="64">
        <f>IFERROR('Datos Generales'!F304/'Datos Generales'!F253,"")</f>
        <v>1</v>
      </c>
      <c r="G16" s="64" t="str">
        <f>IFERROR('Datos Generales'!G304/'Datos Generales'!G253,"")</f>
        <v/>
      </c>
      <c r="H16" s="64" t="str">
        <f>IFERROR('Datos Generales'!H304/'Datos Generales'!H253,"")</f>
        <v/>
      </c>
      <c r="I16" s="64">
        <f>IFERROR('Datos Generales'!I304/'Datos Generales'!I253,"")</f>
        <v>0.34415232482288377</v>
      </c>
      <c r="J16" s="64" t="str">
        <f>IFERROR('Datos Generales'!J304/'Datos Generales'!J253,"")</f>
        <v/>
      </c>
      <c r="K16" s="64">
        <f>IFERROR('Datos Generales'!K304/'Datos Generales'!K253,"")</f>
        <v>0.3055349044680693</v>
      </c>
      <c r="L16" s="64">
        <f>IFERROR('Datos Generales'!L304/'Datos Generales'!L253,"")</f>
        <v>0.13373737373737374</v>
      </c>
      <c r="M16" s="64" t="str">
        <f>IFERROR('Datos Generales'!M304/'Datos Generales'!M253,"")</f>
        <v/>
      </c>
      <c r="N16" s="64">
        <f>IFERROR('Datos Generales'!N304/'Datos Generales'!N253,"")</f>
        <v>4.6602843414005633E-2</v>
      </c>
      <c r="O16" s="64">
        <f>IFERROR('Datos Generales'!O304/'Datos Generales'!O253,"")</f>
        <v>2.123976703457826E-2</v>
      </c>
      <c r="P16" s="64" t="str">
        <f>IFERROR('Datos Generales'!P304/'Datos Generales'!P253,"")</f>
        <v/>
      </c>
      <c r="Q16" s="64">
        <f>IFERROR('Datos Generales'!Q304/'Datos Generales'!Q253,"")</f>
        <v>0.12251580247162615</v>
      </c>
      <c r="R16" s="64" t="str">
        <f>IFERROR('Datos Generales'!R304/'Datos Generales'!R253,"")</f>
        <v/>
      </c>
      <c r="S16" s="64">
        <f>IFERROR('Datos Generales'!S304/'Datos Generales'!S253,"")</f>
        <v>7.3469629981306192E-3</v>
      </c>
      <c r="T16" s="64" t="str">
        <f>IFERROR('Datos Generales'!T304/'Datos Generales'!T253,"")</f>
        <v/>
      </c>
      <c r="U16" s="64">
        <f>IFERROR('Datos Generales'!U304/'Datos Generales'!U253,"")</f>
        <v>1.5473232082375152E-2</v>
      </c>
      <c r="V16" s="64" t="str">
        <f>IFERROR('Datos Generales'!V304/'Datos Generales'!V253,"")</f>
        <v/>
      </c>
      <c r="W16" s="64">
        <f>IFERROR('Datos Generales'!W304/'Datos Generales'!W253,"")</f>
        <v>1.7799370259362252E-2</v>
      </c>
      <c r="X16" s="64" t="str">
        <f>IFERROR('Datos Generales'!X304/'Datos Generales'!X253,"")</f>
        <v/>
      </c>
      <c r="Y16" s="64">
        <f>IFERROR('Datos Generales'!Y304/'Datos Generales'!Y253,"")</f>
        <v>4.7573317574056292E-2</v>
      </c>
      <c r="Z16" s="64">
        <f>IFERROR('Datos Generales'!Z304/'Datos Generales'!Z253,"")</f>
        <v>6.7978713240705119E-2</v>
      </c>
      <c r="AA16" s="64">
        <f>IFERROR('Datos Generales'!AA304/'Datos Generales'!AA253,"")</f>
        <v>8.9866248945656105E-2</v>
      </c>
      <c r="AB16" s="64" t="str">
        <f>IFERROR('Datos Generales'!AB304/'Datos Generales'!AB253,"")</f>
        <v/>
      </c>
      <c r="AC16" s="64" t="str">
        <f>IFERROR('Datos Generales'!AC304/'Datos Generales'!AC253,"")</f>
        <v/>
      </c>
      <c r="AD16" s="64">
        <f>IFERROR('Datos Generales'!AD304/'Datos Generales'!AD253,"")</f>
        <v>0.18365271102116537</v>
      </c>
      <c r="AE16" s="64">
        <f>IFERROR('Datos Generales'!AE304/'Datos Generales'!AE253,"")</f>
        <v>6.7046465384085319E-2</v>
      </c>
      <c r="AF16" s="64" t="str">
        <f>IFERROR('Datos Generales'!AF304/'Datos Generales'!AF253,"")</f>
        <v/>
      </c>
      <c r="AG16" s="64">
        <f>IFERROR('Datos Generales'!AG304/'Datos Generales'!AG253,"")</f>
        <v>3.4826346971512753E-2</v>
      </c>
      <c r="AH16" s="64">
        <f>IFERROR('Datos Generales'!AH304/'Datos Generales'!AH253,"")</f>
        <v>1.7678436910477328E-2</v>
      </c>
      <c r="AI16" s="64" t="str">
        <f>IFERROR('Datos Generales'!AI304/'Datos Generales'!AI253,"")</f>
        <v/>
      </c>
      <c r="AJ16" s="64" t="str">
        <f>IFERROR('Datos Generales'!AJ304/'Datos Generales'!AJ253,"")</f>
        <v/>
      </c>
      <c r="AK16" s="64" t="str">
        <f>IFERROR('Datos Generales'!AK304/'Datos Generales'!AK253,"")</f>
        <v/>
      </c>
      <c r="AL16" s="64" t="str">
        <f>IFERROR('Datos Generales'!AL304/'Datos Generales'!AL253,"")</f>
        <v/>
      </c>
      <c r="AM16" s="64" t="str">
        <f>IFERROR('Datos Generales'!AM304/'Datos Generales'!AM253,"")</f>
        <v/>
      </c>
      <c r="AN16" s="64" t="str">
        <f>IFERROR('Datos Generales'!AN304/'Datos Generales'!AN253,"")</f>
        <v/>
      </c>
      <c r="AO16" s="64" t="str">
        <f>IFERROR('Datos Generales'!AO304/'Datos Generales'!AO253,"")</f>
        <v/>
      </c>
      <c r="AP16" s="64" t="str">
        <f>IFERROR('Datos Generales'!AP304/'Datos Generales'!AP253,"")</f>
        <v/>
      </c>
      <c r="AQ16" s="64">
        <f>IFERROR('Datos Generales'!AQ304/'Datos Generales'!AQ253,"")</f>
        <v>7.0722744500749973E-2</v>
      </c>
      <c r="AR16" s="29"/>
      <c r="AS16" s="64">
        <f>IFERROR('Datos Generales'!AS304/'Datos Generales'!AS253,"")</f>
        <v>0.12138409353390088</v>
      </c>
      <c r="AT16" s="60">
        <f t="shared" si="0"/>
        <v>-5.0661349033150907E-2</v>
      </c>
    </row>
    <row r="17" spans="2:46" x14ac:dyDescent="0.2">
      <c r="B17" s="62" t="str">
        <f>'Datos Generales'!B254</f>
        <v>6. Otros Riesgos de la Naturaleza</v>
      </c>
      <c r="C17" s="64" t="str">
        <f>IFERROR('Datos Generales'!C305/'Datos Generales'!C254,"")</f>
        <v/>
      </c>
      <c r="D17" s="64" t="str">
        <f>IFERROR('Datos Generales'!D305/'Datos Generales'!D254,"")</f>
        <v/>
      </c>
      <c r="E17" s="64">
        <f>IFERROR('Datos Generales'!E305/'Datos Generales'!E254,"")</f>
        <v>0.74174174174174179</v>
      </c>
      <c r="F17" s="64">
        <f>IFERROR('Datos Generales'!F305/'Datos Generales'!F254,"")</f>
        <v>1</v>
      </c>
      <c r="G17" s="64" t="str">
        <f>IFERROR('Datos Generales'!G305/'Datos Generales'!G254,"")</f>
        <v/>
      </c>
      <c r="H17" s="64">
        <f>IFERROR('Datos Generales'!H305/'Datos Generales'!H254,"")</f>
        <v>0.50106838370339668</v>
      </c>
      <c r="I17" s="64">
        <f>IFERROR('Datos Generales'!I305/'Datos Generales'!I254,"")</f>
        <v>0.18047231539011382</v>
      </c>
      <c r="J17" s="64" t="str">
        <f>IFERROR('Datos Generales'!J305/'Datos Generales'!J254,"")</f>
        <v/>
      </c>
      <c r="K17" s="64">
        <f>IFERROR('Datos Generales'!K305/'Datos Generales'!K254,"")</f>
        <v>0.55446658596393206</v>
      </c>
      <c r="L17" s="64">
        <f>IFERROR('Datos Generales'!L305/'Datos Generales'!L254,"")</f>
        <v>0.14708496732026144</v>
      </c>
      <c r="M17" s="64" t="str">
        <f>IFERROR('Datos Generales'!M305/'Datos Generales'!M254,"")</f>
        <v/>
      </c>
      <c r="N17" s="64" t="str">
        <f>IFERROR('Datos Generales'!N305/'Datos Generales'!N254,"")</f>
        <v/>
      </c>
      <c r="O17" s="64" t="str">
        <f>IFERROR('Datos Generales'!O305/'Datos Generales'!O254,"")</f>
        <v/>
      </c>
      <c r="P17" s="64" t="str">
        <f>IFERROR('Datos Generales'!P305/'Datos Generales'!P254,"")</f>
        <v/>
      </c>
      <c r="Q17" s="64">
        <f>IFERROR('Datos Generales'!Q305/'Datos Generales'!Q254,"")</f>
        <v>0.47423038861697292</v>
      </c>
      <c r="R17" s="64" t="str">
        <f>IFERROR('Datos Generales'!R305/'Datos Generales'!R254,"")</f>
        <v/>
      </c>
      <c r="S17" s="64">
        <f>IFERROR('Datos Generales'!S305/'Datos Generales'!S254,"")</f>
        <v>0.70060343201961151</v>
      </c>
      <c r="T17" s="64" t="str">
        <f>IFERROR('Datos Generales'!T305/'Datos Generales'!T254,"")</f>
        <v/>
      </c>
      <c r="U17" s="64">
        <f>IFERROR('Datos Generales'!U305/'Datos Generales'!U254,"")</f>
        <v>0.43446290377961488</v>
      </c>
      <c r="V17" s="64">
        <f>IFERROR('Datos Generales'!V305/'Datos Generales'!V254,"")</f>
        <v>1</v>
      </c>
      <c r="W17" s="64">
        <f>IFERROR('Datos Generales'!W305/'Datos Generales'!W254,"")</f>
        <v>0.13562858633281169</v>
      </c>
      <c r="X17" s="64" t="str">
        <f>IFERROR('Datos Generales'!X305/'Datos Generales'!X254,"")</f>
        <v/>
      </c>
      <c r="Y17" s="64">
        <f>IFERROR('Datos Generales'!Y305/'Datos Generales'!Y254,"")</f>
        <v>0.14942123094297008</v>
      </c>
      <c r="Z17" s="64">
        <f>IFERROR('Datos Generales'!Z305/'Datos Generales'!Z254,"")</f>
        <v>8.9759121053223173E-2</v>
      </c>
      <c r="AA17" s="64">
        <f>IFERROR('Datos Generales'!AA305/'Datos Generales'!AA254,"")</f>
        <v>0.30483773024762162</v>
      </c>
      <c r="AB17" s="64" t="str">
        <f>IFERROR('Datos Generales'!AB305/'Datos Generales'!AB254,"")</f>
        <v/>
      </c>
      <c r="AC17" s="64" t="str">
        <f>IFERROR('Datos Generales'!AC305/'Datos Generales'!AC254,"")</f>
        <v/>
      </c>
      <c r="AD17" s="64">
        <f>IFERROR('Datos Generales'!AD305/'Datos Generales'!AD254,"")</f>
        <v>0.13768409251029698</v>
      </c>
      <c r="AE17" s="64">
        <f>IFERROR('Datos Generales'!AE305/'Datos Generales'!AE254,"")</f>
        <v>-0.27143353672665482</v>
      </c>
      <c r="AF17" s="64" t="str">
        <f>IFERROR('Datos Generales'!AF305/'Datos Generales'!AF254,"")</f>
        <v/>
      </c>
      <c r="AG17" s="64">
        <f>IFERROR('Datos Generales'!AG305/'Datos Generales'!AG254,"")</f>
        <v>0.465706567414224</v>
      </c>
      <c r="AH17" s="64">
        <f>IFERROR('Datos Generales'!AH305/'Datos Generales'!AH254,"")</f>
        <v>7.0700523579680541E-2</v>
      </c>
      <c r="AI17" s="64">
        <f>IFERROR('Datos Generales'!AI305/'Datos Generales'!AI254,"")</f>
        <v>1</v>
      </c>
      <c r="AJ17" s="64">
        <f>IFERROR('Datos Generales'!AJ305/'Datos Generales'!AJ254,"")</f>
        <v>0.5440001576831095</v>
      </c>
      <c r="AK17" s="64" t="str">
        <f>IFERROR('Datos Generales'!AK305/'Datos Generales'!AK254,"")</f>
        <v/>
      </c>
      <c r="AL17" s="64" t="str">
        <f>IFERROR('Datos Generales'!AL305/'Datos Generales'!AL254,"")</f>
        <v/>
      </c>
      <c r="AM17" s="64" t="str">
        <f>IFERROR('Datos Generales'!AM305/'Datos Generales'!AM254,"")</f>
        <v/>
      </c>
      <c r="AN17" s="64" t="str">
        <f>IFERROR('Datos Generales'!AN305/'Datos Generales'!AN254,"")</f>
        <v/>
      </c>
      <c r="AO17" s="64" t="str">
        <f>IFERROR('Datos Generales'!AO305/'Datos Generales'!AO254,"")</f>
        <v/>
      </c>
      <c r="AP17" s="64" t="str">
        <f>IFERROR('Datos Generales'!AP305/'Datos Generales'!AP254,"")</f>
        <v/>
      </c>
      <c r="AQ17" s="64">
        <f>IFERROR('Datos Generales'!AQ305/'Datos Generales'!AQ254,"")</f>
        <v>0.26638215341020366</v>
      </c>
      <c r="AR17" s="29"/>
      <c r="AS17" s="64">
        <f>IFERROR('Datos Generales'!AS305/'Datos Generales'!AS254,"")</f>
        <v>0.27767003981217753</v>
      </c>
      <c r="AT17" s="60">
        <f t="shared" si="0"/>
        <v>-1.1287886401973868E-2</v>
      </c>
    </row>
    <row r="18" spans="2:46" x14ac:dyDescent="0.2">
      <c r="B18" s="62" t="str">
        <f>'Datos Generales'!B255</f>
        <v>7. Terrorismo</v>
      </c>
      <c r="C18" s="64" t="str">
        <f>IFERROR('Datos Generales'!C306/'Datos Generales'!C255,"")</f>
        <v/>
      </c>
      <c r="D18" s="64" t="str">
        <f>IFERROR('Datos Generales'!D306/'Datos Generales'!D255,"")</f>
        <v/>
      </c>
      <c r="E18" s="64">
        <f>IFERROR('Datos Generales'!E306/'Datos Generales'!E255,"")</f>
        <v>8.5622873128875343E-2</v>
      </c>
      <c r="F18" s="64">
        <f>IFERROR('Datos Generales'!F306/'Datos Generales'!F255,"")</f>
        <v>1</v>
      </c>
      <c r="G18" s="64" t="str">
        <f>IFERROR('Datos Generales'!G306/'Datos Generales'!G255,"")</f>
        <v/>
      </c>
      <c r="H18" s="64">
        <f>IFERROR('Datos Generales'!H306/'Datos Generales'!H255,"")</f>
        <v>4.4289819278539026E-2</v>
      </c>
      <c r="I18" s="64">
        <f>IFERROR('Datos Generales'!I306/'Datos Generales'!I255,"")</f>
        <v>0.57827321423382805</v>
      </c>
      <c r="J18" s="64" t="str">
        <f>IFERROR('Datos Generales'!J306/'Datos Generales'!J255,"")</f>
        <v/>
      </c>
      <c r="K18" s="64">
        <f>IFERROR('Datos Generales'!K306/'Datos Generales'!K255,"")</f>
        <v>0.37576592918458002</v>
      </c>
      <c r="L18" s="64">
        <f>IFERROR('Datos Generales'!L306/'Datos Generales'!L255,"")</f>
        <v>8.3333333333333329E-2</v>
      </c>
      <c r="M18" s="64" t="str">
        <f>IFERROR('Datos Generales'!M306/'Datos Generales'!M255,"")</f>
        <v/>
      </c>
      <c r="N18" s="64">
        <f>IFERROR('Datos Generales'!N306/'Datos Generales'!N255,"")</f>
        <v>0</v>
      </c>
      <c r="O18" s="64">
        <f>IFERROR('Datos Generales'!O306/'Datos Generales'!O255,"")</f>
        <v>0.23453731058801106</v>
      </c>
      <c r="P18" s="64" t="str">
        <f>IFERROR('Datos Generales'!P306/'Datos Generales'!P255,"")</f>
        <v/>
      </c>
      <c r="Q18" s="64">
        <f>IFERROR('Datos Generales'!Q306/'Datos Generales'!Q255,"")</f>
        <v>0.32220266255913743</v>
      </c>
      <c r="R18" s="64" t="str">
        <f>IFERROR('Datos Generales'!R306/'Datos Generales'!R255,"")</f>
        <v/>
      </c>
      <c r="S18" s="64">
        <f>IFERROR('Datos Generales'!S306/'Datos Generales'!S255,"")</f>
        <v>-5.1483949121744399E-3</v>
      </c>
      <c r="T18" s="64" t="str">
        <f>IFERROR('Datos Generales'!T306/'Datos Generales'!T255,"")</f>
        <v/>
      </c>
      <c r="U18" s="64">
        <f>IFERROR('Datos Generales'!U306/'Datos Generales'!U255,"")</f>
        <v>0.1669906585788993</v>
      </c>
      <c r="V18" s="64" t="str">
        <f>IFERROR('Datos Generales'!V306/'Datos Generales'!V255,"")</f>
        <v/>
      </c>
      <c r="W18" s="64">
        <f>IFERROR('Datos Generales'!W306/'Datos Generales'!W255,"")</f>
        <v>2.3732430262769595E-3</v>
      </c>
      <c r="X18" s="64" t="str">
        <f>IFERROR('Datos Generales'!X306/'Datos Generales'!X255,"")</f>
        <v/>
      </c>
      <c r="Y18" s="64">
        <f>IFERROR('Datos Generales'!Y306/'Datos Generales'!Y255,"")</f>
        <v>0.34512578616352202</v>
      </c>
      <c r="Z18" s="64">
        <f>IFERROR('Datos Generales'!Z306/'Datos Generales'!Z255,"")</f>
        <v>9.6193364949288457E-2</v>
      </c>
      <c r="AA18" s="64">
        <f>IFERROR('Datos Generales'!AA306/'Datos Generales'!AA255,"")</f>
        <v>0.29859629111781588</v>
      </c>
      <c r="AB18" s="64" t="str">
        <f>IFERROR('Datos Generales'!AB306/'Datos Generales'!AB255,"")</f>
        <v/>
      </c>
      <c r="AC18" s="64" t="str">
        <f>IFERROR('Datos Generales'!AC306/'Datos Generales'!AC255,"")</f>
        <v/>
      </c>
      <c r="AD18" s="64">
        <f>IFERROR('Datos Generales'!AD306/'Datos Generales'!AD255,"")</f>
        <v>0.16218776505318505</v>
      </c>
      <c r="AE18" s="64">
        <f>IFERROR('Datos Generales'!AE306/'Datos Generales'!AE255,"")</f>
        <v>0</v>
      </c>
      <c r="AF18" s="64" t="str">
        <f>IFERROR('Datos Generales'!AF306/'Datos Generales'!AF255,"")</f>
        <v/>
      </c>
      <c r="AG18" s="64">
        <f>IFERROR('Datos Generales'!AG306/'Datos Generales'!AG255,"")</f>
        <v>7.0523680835327035E-2</v>
      </c>
      <c r="AH18" s="64">
        <f>IFERROR('Datos Generales'!AH306/'Datos Generales'!AH255,"")</f>
        <v>7.0700523579680541E-2</v>
      </c>
      <c r="AI18" s="64" t="str">
        <f>IFERROR('Datos Generales'!AI306/'Datos Generales'!AI255,"")</f>
        <v/>
      </c>
      <c r="AJ18" s="64" t="str">
        <f>IFERROR('Datos Generales'!AJ306/'Datos Generales'!AJ255,"")</f>
        <v/>
      </c>
      <c r="AK18" s="64" t="str">
        <f>IFERROR('Datos Generales'!AK306/'Datos Generales'!AK255,"")</f>
        <v/>
      </c>
      <c r="AL18" s="64" t="str">
        <f>IFERROR('Datos Generales'!AL306/'Datos Generales'!AL255,"")</f>
        <v/>
      </c>
      <c r="AM18" s="64" t="str">
        <f>IFERROR('Datos Generales'!AM306/'Datos Generales'!AM255,"")</f>
        <v/>
      </c>
      <c r="AN18" s="64" t="str">
        <f>IFERROR('Datos Generales'!AN306/'Datos Generales'!AN255,"")</f>
        <v/>
      </c>
      <c r="AO18" s="64" t="str">
        <f>IFERROR('Datos Generales'!AO306/'Datos Generales'!AO255,"")</f>
        <v/>
      </c>
      <c r="AP18" s="64" t="str">
        <f>IFERROR('Datos Generales'!AP306/'Datos Generales'!AP255,"")</f>
        <v/>
      </c>
      <c r="AQ18" s="64">
        <f>IFERROR('Datos Generales'!AQ306/'Datos Generales'!AQ255,"")</f>
        <v>0.22638989107135424</v>
      </c>
      <c r="AR18" s="29"/>
      <c r="AS18" s="64">
        <f>IFERROR('Datos Generales'!AS306/'Datos Generales'!AS255,"")</f>
        <v>0.24071164091816458</v>
      </c>
      <c r="AT18" s="60">
        <f t="shared" si="0"/>
        <v>-1.4321749846810339E-2</v>
      </c>
    </row>
    <row r="19" spans="2:46" x14ac:dyDescent="0.2">
      <c r="B19" s="62" t="str">
        <f>'Datos Generales'!B256</f>
        <v>8. Robo</v>
      </c>
      <c r="C19" s="64" t="str">
        <f>IFERROR('Datos Generales'!C307/'Datos Generales'!C256,"")</f>
        <v/>
      </c>
      <c r="D19" s="64" t="str">
        <f>IFERROR('Datos Generales'!D307/'Datos Generales'!D256,"")</f>
        <v/>
      </c>
      <c r="E19" s="64">
        <f>IFERROR('Datos Generales'!E307/'Datos Generales'!E256,"")</f>
        <v>0.5977097195427642</v>
      </c>
      <c r="F19" s="64">
        <f>IFERROR('Datos Generales'!F307/'Datos Generales'!F256,"")</f>
        <v>1</v>
      </c>
      <c r="G19" s="64" t="str">
        <f>IFERROR('Datos Generales'!G307/'Datos Generales'!G256,"")</f>
        <v/>
      </c>
      <c r="H19" s="64">
        <f>IFERROR('Datos Generales'!H307/'Datos Generales'!H256,"")</f>
        <v>0.61259110395164207</v>
      </c>
      <c r="I19" s="64">
        <f>IFERROR('Datos Generales'!I307/'Datos Generales'!I256,"")</f>
        <v>0.97781814486739282</v>
      </c>
      <c r="J19" s="64" t="str">
        <f>IFERROR('Datos Generales'!J307/'Datos Generales'!J256,"")</f>
        <v/>
      </c>
      <c r="K19" s="64">
        <f>IFERROR('Datos Generales'!K307/'Datos Generales'!K256,"")</f>
        <v>0.90338939105855554</v>
      </c>
      <c r="L19" s="64">
        <f>IFERROR('Datos Generales'!L307/'Datos Generales'!L256,"")</f>
        <v>0.14996888612321096</v>
      </c>
      <c r="M19" s="64" t="str">
        <f>IFERROR('Datos Generales'!M307/'Datos Generales'!M256,"")</f>
        <v/>
      </c>
      <c r="N19" s="64">
        <f>IFERROR('Datos Generales'!N307/'Datos Generales'!N256,"")</f>
        <v>0.14999017654158128</v>
      </c>
      <c r="O19" s="64">
        <f>IFERROR('Datos Generales'!O307/'Datos Generales'!O256,"")</f>
        <v>0.34939081191260157</v>
      </c>
      <c r="P19" s="64" t="str">
        <f>IFERROR('Datos Generales'!P307/'Datos Generales'!P256,"")</f>
        <v/>
      </c>
      <c r="Q19" s="64">
        <f>IFERROR('Datos Generales'!Q307/'Datos Generales'!Q256,"")</f>
        <v>0.51271862302587534</v>
      </c>
      <c r="R19" s="64" t="str">
        <f>IFERROR('Datos Generales'!R307/'Datos Generales'!R256,"")</f>
        <v/>
      </c>
      <c r="S19" s="64">
        <f>IFERROR('Datos Generales'!S307/'Datos Generales'!S256,"")</f>
        <v>1.115097284016203</v>
      </c>
      <c r="T19" s="64" t="str">
        <f>IFERROR('Datos Generales'!T307/'Datos Generales'!T256,"")</f>
        <v/>
      </c>
      <c r="U19" s="64">
        <f>IFERROR('Datos Generales'!U307/'Datos Generales'!U256,"")</f>
        <v>0.9112115392643928</v>
      </c>
      <c r="V19" s="64">
        <f>IFERROR('Datos Generales'!V307/'Datos Generales'!V256,"")</f>
        <v>1</v>
      </c>
      <c r="W19" s="64">
        <f>IFERROR('Datos Generales'!W307/'Datos Generales'!W256,"")</f>
        <v>0.18517362465860321</v>
      </c>
      <c r="X19" s="64" t="str">
        <f>IFERROR('Datos Generales'!X307/'Datos Generales'!X256,"")</f>
        <v/>
      </c>
      <c r="Y19" s="64">
        <f>IFERROR('Datos Generales'!Y307/'Datos Generales'!Y256,"")</f>
        <v>0.38086112940894662</v>
      </c>
      <c r="Z19" s="64">
        <f>IFERROR('Datos Generales'!Z307/'Datos Generales'!Z256,"")</f>
        <v>0.24362659698025552</v>
      </c>
      <c r="AA19" s="64">
        <f>IFERROR('Datos Generales'!AA307/'Datos Generales'!AA256,"")</f>
        <v>0.31446712075557692</v>
      </c>
      <c r="AB19" s="64" t="str">
        <f>IFERROR('Datos Generales'!AB307/'Datos Generales'!AB256,"")</f>
        <v/>
      </c>
      <c r="AC19" s="64" t="str">
        <f>IFERROR('Datos Generales'!AC307/'Datos Generales'!AC256,"")</f>
        <v/>
      </c>
      <c r="AD19" s="64">
        <f>IFERROR('Datos Generales'!AD307/'Datos Generales'!AD256,"")</f>
        <v>0.1403172930722868</v>
      </c>
      <c r="AE19" s="64" t="str">
        <f>IFERROR('Datos Generales'!AE307/'Datos Generales'!AE256,"")</f>
        <v/>
      </c>
      <c r="AF19" s="64" t="str">
        <f>IFERROR('Datos Generales'!AF307/'Datos Generales'!AF256,"")</f>
        <v/>
      </c>
      <c r="AG19" s="64">
        <f>IFERROR('Datos Generales'!AG307/'Datos Generales'!AG256,"")</f>
        <v>1.0019209486383096</v>
      </c>
      <c r="AH19" s="64">
        <f>IFERROR('Datos Generales'!AH307/'Datos Generales'!AH256,"")</f>
        <v>0.30009823182711198</v>
      </c>
      <c r="AI19" s="64">
        <f>IFERROR('Datos Generales'!AI307/'Datos Generales'!AI256,"")</f>
        <v>1</v>
      </c>
      <c r="AJ19" s="64">
        <f>IFERROR('Datos Generales'!AJ307/'Datos Generales'!AJ256,"")</f>
        <v>0.95091634419387938</v>
      </c>
      <c r="AK19" s="64" t="str">
        <f>IFERROR('Datos Generales'!AK307/'Datos Generales'!AK256,"")</f>
        <v/>
      </c>
      <c r="AL19" s="64" t="str">
        <f>IFERROR('Datos Generales'!AL307/'Datos Generales'!AL256,"")</f>
        <v/>
      </c>
      <c r="AM19" s="64" t="str">
        <f>IFERROR('Datos Generales'!AM307/'Datos Generales'!AM256,"")</f>
        <v/>
      </c>
      <c r="AN19" s="64" t="str">
        <f>IFERROR('Datos Generales'!AN307/'Datos Generales'!AN256,"")</f>
        <v/>
      </c>
      <c r="AO19" s="64" t="str">
        <f>IFERROR('Datos Generales'!AO307/'Datos Generales'!AO256,"")</f>
        <v/>
      </c>
      <c r="AP19" s="64" t="str">
        <f>IFERROR('Datos Generales'!AP307/'Datos Generales'!AP256,"")</f>
        <v/>
      </c>
      <c r="AQ19" s="64">
        <f>IFERROR('Datos Generales'!AQ307/'Datos Generales'!AQ256,"")</f>
        <v>0.8943596555042912</v>
      </c>
      <c r="AR19" s="29"/>
      <c r="AS19" s="64">
        <f>IFERROR('Datos Generales'!AS307/'Datos Generales'!AS256,"")</f>
        <v>0.94028553375241286</v>
      </c>
      <c r="AT19" s="60">
        <f t="shared" si="0"/>
        <v>-4.5925878248121665E-2</v>
      </c>
    </row>
    <row r="20" spans="2:46" x14ac:dyDescent="0.2">
      <c r="B20" s="62" t="str">
        <f>'Datos Generales'!B257</f>
        <v>9. Cristales</v>
      </c>
      <c r="C20" s="64" t="str">
        <f>IFERROR('Datos Generales'!C308/'Datos Generales'!C257,"")</f>
        <v/>
      </c>
      <c r="D20" s="64" t="str">
        <f>IFERROR('Datos Generales'!D308/'Datos Generales'!D257,"")</f>
        <v/>
      </c>
      <c r="E20" s="64">
        <f>IFERROR('Datos Generales'!E308/'Datos Generales'!E257,"")</f>
        <v>0.88870928519318526</v>
      </c>
      <c r="F20" s="64" t="str">
        <f>IFERROR('Datos Generales'!F308/'Datos Generales'!F257,"")</f>
        <v/>
      </c>
      <c r="G20" s="64" t="str">
        <f>IFERROR('Datos Generales'!G308/'Datos Generales'!G257,"")</f>
        <v/>
      </c>
      <c r="H20" s="64">
        <f>IFERROR('Datos Generales'!H308/'Datos Generales'!H257,"")</f>
        <v>0.52888463546198017</v>
      </c>
      <c r="I20" s="64">
        <f>IFERROR('Datos Generales'!I308/'Datos Generales'!I257,"")</f>
        <v>8.6124810156823259E-2</v>
      </c>
      <c r="J20" s="64" t="str">
        <f>IFERROR('Datos Generales'!J308/'Datos Generales'!J257,"")</f>
        <v/>
      </c>
      <c r="K20" s="64">
        <f>IFERROR('Datos Generales'!K308/'Datos Generales'!K257,"")</f>
        <v>0.37508289124668437</v>
      </c>
      <c r="L20" s="64" t="str">
        <f>IFERROR('Datos Generales'!L308/'Datos Generales'!L257,"")</f>
        <v/>
      </c>
      <c r="M20" s="64" t="str">
        <f>IFERROR('Datos Generales'!M308/'Datos Generales'!M257,"")</f>
        <v/>
      </c>
      <c r="N20" s="64" t="str">
        <f>IFERROR('Datos Generales'!N308/'Datos Generales'!N257,"")</f>
        <v/>
      </c>
      <c r="O20" s="64">
        <f>IFERROR('Datos Generales'!O308/'Datos Generales'!O257,"")</f>
        <v>0.34560906515580736</v>
      </c>
      <c r="P20" s="64" t="str">
        <f>IFERROR('Datos Generales'!P308/'Datos Generales'!P257,"")</f>
        <v/>
      </c>
      <c r="Q20" s="64">
        <f>IFERROR('Datos Generales'!Q308/'Datos Generales'!Q257,"")</f>
        <v>0.60089154722943239</v>
      </c>
      <c r="R20" s="64" t="str">
        <f>IFERROR('Datos Generales'!R308/'Datos Generales'!R257,"")</f>
        <v/>
      </c>
      <c r="S20" s="64">
        <f>IFERROR('Datos Generales'!S308/'Datos Generales'!S257,"")</f>
        <v>0.93107031520609629</v>
      </c>
      <c r="T20" s="64" t="str">
        <f>IFERROR('Datos Generales'!T308/'Datos Generales'!T257,"")</f>
        <v/>
      </c>
      <c r="U20" s="64">
        <f>IFERROR('Datos Generales'!U308/'Datos Generales'!U257,"")</f>
        <v>0.73878064589926407</v>
      </c>
      <c r="V20" s="64" t="str">
        <f>IFERROR('Datos Generales'!V308/'Datos Generales'!V257,"")</f>
        <v/>
      </c>
      <c r="W20" s="64">
        <f>IFERROR('Datos Generales'!W308/'Datos Generales'!W257,"")</f>
        <v>0.17809621289662231</v>
      </c>
      <c r="X20" s="64" t="str">
        <f>IFERROR('Datos Generales'!X308/'Datos Generales'!X257,"")</f>
        <v/>
      </c>
      <c r="Y20" s="64">
        <f>IFERROR('Datos Generales'!Y308/'Datos Generales'!Y257,"")</f>
        <v>0.46183745583038871</v>
      </c>
      <c r="Z20" s="64">
        <f>IFERROR('Datos Generales'!Z308/'Datos Generales'!Z257,"")</f>
        <v>0.23398782474491983</v>
      </c>
      <c r="AA20" s="64">
        <f>IFERROR('Datos Generales'!AA308/'Datos Generales'!AA257,"")</f>
        <v>0.38762720634738113</v>
      </c>
      <c r="AB20" s="64" t="str">
        <f>IFERROR('Datos Generales'!AB308/'Datos Generales'!AB257,"")</f>
        <v/>
      </c>
      <c r="AC20" s="64" t="str">
        <f>IFERROR('Datos Generales'!AC308/'Datos Generales'!AC257,"")</f>
        <v/>
      </c>
      <c r="AD20" s="64" t="str">
        <f>IFERROR('Datos Generales'!AD308/'Datos Generales'!AD257,"")</f>
        <v/>
      </c>
      <c r="AE20" s="64" t="str">
        <f>IFERROR('Datos Generales'!AE308/'Datos Generales'!AE257,"")</f>
        <v/>
      </c>
      <c r="AF20" s="64" t="str">
        <f>IFERROR('Datos Generales'!AF308/'Datos Generales'!AF257,"")</f>
        <v/>
      </c>
      <c r="AG20" s="64">
        <f>IFERROR('Datos Generales'!AG308/'Datos Generales'!AG257,"")</f>
        <v>1.017863397548161</v>
      </c>
      <c r="AH20" s="64" t="str">
        <f>IFERROR('Datos Generales'!AH308/'Datos Generales'!AH257,"")</f>
        <v/>
      </c>
      <c r="AI20" s="64" t="str">
        <f>IFERROR('Datos Generales'!AI308/'Datos Generales'!AI257,"")</f>
        <v/>
      </c>
      <c r="AJ20" s="64">
        <f>IFERROR('Datos Generales'!AJ308/'Datos Generales'!AJ257,"")</f>
        <v>1</v>
      </c>
      <c r="AK20" s="64" t="str">
        <f>IFERROR('Datos Generales'!AK308/'Datos Generales'!AK257,"")</f>
        <v/>
      </c>
      <c r="AL20" s="64" t="str">
        <f>IFERROR('Datos Generales'!AL308/'Datos Generales'!AL257,"")</f>
        <v/>
      </c>
      <c r="AM20" s="64" t="str">
        <f>IFERROR('Datos Generales'!AM308/'Datos Generales'!AM257,"")</f>
        <v/>
      </c>
      <c r="AN20" s="64" t="str">
        <f>IFERROR('Datos Generales'!AN308/'Datos Generales'!AN257,"")</f>
        <v/>
      </c>
      <c r="AO20" s="64" t="str">
        <f>IFERROR('Datos Generales'!AO308/'Datos Generales'!AO257,"")</f>
        <v/>
      </c>
      <c r="AP20" s="64" t="str">
        <f>IFERROR('Datos Generales'!AP308/'Datos Generales'!AP257,"")</f>
        <v/>
      </c>
      <c r="AQ20" s="64">
        <f>IFERROR('Datos Generales'!AQ308/'Datos Generales'!AQ257,"")</f>
        <v>0.62415109819865633</v>
      </c>
      <c r="AR20" s="29"/>
      <c r="AS20" s="64">
        <f>IFERROR('Datos Generales'!AS308/'Datos Generales'!AS257,"")</f>
        <v>0.77314260380921673</v>
      </c>
      <c r="AT20" s="60">
        <f t="shared" si="0"/>
        <v>-0.1489915056105604</v>
      </c>
    </row>
    <row r="21" spans="2:46" x14ac:dyDescent="0.2">
      <c r="B21" s="62" t="str">
        <f>'Datos Generales'!B258</f>
        <v>10. Daños Físicos a Vehículos Motorizados</v>
      </c>
      <c r="C21" s="64" t="str">
        <f>IFERROR('Datos Generales'!C309/'Datos Generales'!C258,"")</f>
        <v/>
      </c>
      <c r="D21" s="64" t="str">
        <f>IFERROR('Datos Generales'!D309/'Datos Generales'!D258,"")</f>
        <v/>
      </c>
      <c r="E21" s="64">
        <f>IFERROR('Datos Generales'!E309/'Datos Generales'!E258,"")</f>
        <v>0.99910495676963795</v>
      </c>
      <c r="F21" s="64">
        <f>IFERROR('Datos Generales'!F309/'Datos Generales'!F258,"")</f>
        <v>1</v>
      </c>
      <c r="G21" s="64" t="str">
        <f>IFERROR('Datos Generales'!G309/'Datos Generales'!G258,"")</f>
        <v/>
      </c>
      <c r="H21" s="64">
        <f>IFERROR('Datos Generales'!H309/'Datos Generales'!H258,"")</f>
        <v>0.98215568066966685</v>
      </c>
      <c r="I21" s="64" t="str">
        <f>IFERROR('Datos Generales'!I309/'Datos Generales'!I258,"")</f>
        <v/>
      </c>
      <c r="J21" s="64" t="str">
        <f>IFERROR('Datos Generales'!J309/'Datos Generales'!J258,"")</f>
        <v/>
      </c>
      <c r="K21" s="64">
        <f>IFERROR('Datos Generales'!K309/'Datos Generales'!K258,"")</f>
        <v>0.98830887881622942</v>
      </c>
      <c r="L21" s="64" t="str">
        <f>IFERROR('Datos Generales'!L309/'Datos Generales'!L258,"")</f>
        <v/>
      </c>
      <c r="M21" s="64" t="str">
        <f>IFERROR('Datos Generales'!M309/'Datos Generales'!M258,"")</f>
        <v/>
      </c>
      <c r="N21" s="64" t="str">
        <f>IFERROR('Datos Generales'!N309/'Datos Generales'!N258,"")</f>
        <v/>
      </c>
      <c r="O21" s="64">
        <f>IFERROR('Datos Generales'!O309/'Datos Generales'!O258,"")</f>
        <v>0.15112560166497327</v>
      </c>
      <c r="P21" s="64" t="str">
        <f>IFERROR('Datos Generales'!P309/'Datos Generales'!P258,"")</f>
        <v/>
      </c>
      <c r="Q21" s="64">
        <f>IFERROR('Datos Generales'!Q309/'Datos Generales'!Q258,"")</f>
        <v>0.96214717575969444</v>
      </c>
      <c r="R21" s="64">
        <f>IFERROR('Datos Generales'!R309/'Datos Generales'!R258,"")</f>
        <v>1</v>
      </c>
      <c r="S21" s="64">
        <f>IFERROR('Datos Generales'!S309/'Datos Generales'!S258,"")</f>
        <v>0.99999996583096495</v>
      </c>
      <c r="T21" s="64" t="str">
        <f>IFERROR('Datos Generales'!T309/'Datos Generales'!T258,"")</f>
        <v/>
      </c>
      <c r="U21" s="64">
        <f>IFERROR('Datos Generales'!U309/'Datos Generales'!U258,"")</f>
        <v>0.9917391576714456</v>
      </c>
      <c r="V21" s="64" t="str">
        <f>IFERROR('Datos Generales'!V309/'Datos Generales'!V258,"")</f>
        <v/>
      </c>
      <c r="W21" s="64" t="str">
        <f>IFERROR('Datos Generales'!W309/'Datos Generales'!W258,"")</f>
        <v/>
      </c>
      <c r="X21" s="64" t="str">
        <f>IFERROR('Datos Generales'!X309/'Datos Generales'!X258,"")</f>
        <v/>
      </c>
      <c r="Y21" s="64">
        <f>IFERROR('Datos Generales'!Y309/'Datos Generales'!Y258,"")</f>
        <v>0.49999878379824675</v>
      </c>
      <c r="Z21" s="64">
        <f>IFERROR('Datos Generales'!Z309/'Datos Generales'!Z258,"")</f>
        <v>1</v>
      </c>
      <c r="AA21" s="64">
        <f>IFERROR('Datos Generales'!AA309/'Datos Generales'!AA258,"")</f>
        <v>1</v>
      </c>
      <c r="AB21" s="64" t="str">
        <f>IFERROR('Datos Generales'!AB309/'Datos Generales'!AB258,"")</f>
        <v/>
      </c>
      <c r="AC21" s="64" t="str">
        <f>IFERROR('Datos Generales'!AC309/'Datos Generales'!AC258,"")</f>
        <v/>
      </c>
      <c r="AD21" s="64" t="str">
        <f>IFERROR('Datos Generales'!AD309/'Datos Generales'!AD258,"")</f>
        <v/>
      </c>
      <c r="AE21" s="64" t="str">
        <f>IFERROR('Datos Generales'!AE309/'Datos Generales'!AE258,"")</f>
        <v/>
      </c>
      <c r="AF21" s="64" t="str">
        <f>IFERROR('Datos Generales'!AF309/'Datos Generales'!AF258,"")</f>
        <v/>
      </c>
      <c r="AG21" s="64">
        <f>IFERROR('Datos Generales'!AG309/'Datos Generales'!AG258,"")</f>
        <v>1.0087613615615794</v>
      </c>
      <c r="AH21" s="64" t="str">
        <f>IFERROR('Datos Generales'!AH309/'Datos Generales'!AH258,"")</f>
        <v/>
      </c>
      <c r="AI21" s="64">
        <f>IFERROR('Datos Generales'!AI309/'Datos Generales'!AI258,"")</f>
        <v>1</v>
      </c>
      <c r="AJ21" s="64" t="str">
        <f>IFERROR('Datos Generales'!AJ309/'Datos Generales'!AJ258,"")</f>
        <v/>
      </c>
      <c r="AK21" s="64" t="str">
        <f>IFERROR('Datos Generales'!AK309/'Datos Generales'!AK258,"")</f>
        <v/>
      </c>
      <c r="AL21" s="64" t="str">
        <f>IFERROR('Datos Generales'!AL309/'Datos Generales'!AL258,"")</f>
        <v/>
      </c>
      <c r="AM21" s="64" t="str">
        <f>IFERROR('Datos Generales'!AM309/'Datos Generales'!AM258,"")</f>
        <v/>
      </c>
      <c r="AN21" s="64" t="str">
        <f>IFERROR('Datos Generales'!AN309/'Datos Generales'!AN258,"")</f>
        <v/>
      </c>
      <c r="AO21" s="64" t="str">
        <f>IFERROR('Datos Generales'!AO309/'Datos Generales'!AO258,"")</f>
        <v/>
      </c>
      <c r="AP21" s="64" t="str">
        <f>IFERROR('Datos Generales'!AP309/'Datos Generales'!AP258,"")</f>
        <v/>
      </c>
      <c r="AQ21" s="64">
        <f>IFERROR('Datos Generales'!AQ309/'Datos Generales'!AQ258,"")</f>
        <v>0.97135423371188467</v>
      </c>
      <c r="AR21" s="29"/>
      <c r="AS21" s="64">
        <f>IFERROR('Datos Generales'!AS309/'Datos Generales'!AS258,"")</f>
        <v>0.98902866273704149</v>
      </c>
      <c r="AT21" s="60">
        <f t="shared" si="0"/>
        <v>-1.7674429025156813E-2</v>
      </c>
    </row>
    <row r="22" spans="2:46" x14ac:dyDescent="0.2">
      <c r="B22" s="62" t="str">
        <f>'Datos Generales'!B259</f>
        <v>11. Casco Marítimo</v>
      </c>
      <c r="C22" s="64" t="str">
        <f>IFERROR('Datos Generales'!C310/'Datos Generales'!C259,"")</f>
        <v/>
      </c>
      <c r="D22" s="64" t="str">
        <f>IFERROR('Datos Generales'!D310/'Datos Generales'!D259,"")</f>
        <v/>
      </c>
      <c r="E22" s="64">
        <f>IFERROR('Datos Generales'!E310/'Datos Generales'!E259,"")</f>
        <v>0.6259265100141933</v>
      </c>
      <c r="F22" s="64" t="str">
        <f>IFERROR('Datos Generales'!F310/'Datos Generales'!F259,"")</f>
        <v/>
      </c>
      <c r="G22" s="64" t="str">
        <f>IFERROR('Datos Generales'!G310/'Datos Generales'!G259,"")</f>
        <v/>
      </c>
      <c r="H22" s="64">
        <f>IFERROR('Datos Generales'!H310/'Datos Generales'!H259,"")</f>
        <v>0.4763624425476034</v>
      </c>
      <c r="I22" s="64">
        <f>IFERROR('Datos Generales'!I310/'Datos Generales'!I259,"")</f>
        <v>0.39949559991414468</v>
      </c>
      <c r="J22" s="64" t="str">
        <f>IFERROR('Datos Generales'!J310/'Datos Generales'!J259,"")</f>
        <v/>
      </c>
      <c r="K22" s="64" t="str">
        <f>IFERROR('Datos Generales'!K310/'Datos Generales'!K259,"")</f>
        <v/>
      </c>
      <c r="L22" s="64" t="str">
        <f>IFERROR('Datos Generales'!L310/'Datos Generales'!L259,"")</f>
        <v/>
      </c>
      <c r="M22" s="64" t="str">
        <f>IFERROR('Datos Generales'!M310/'Datos Generales'!M259,"")</f>
        <v/>
      </c>
      <c r="N22" s="64">
        <f>IFERROR('Datos Generales'!N310/'Datos Generales'!N259,"")</f>
        <v>0</v>
      </c>
      <c r="O22" s="64">
        <f>IFERROR('Datos Generales'!O310/'Datos Generales'!O259,"")</f>
        <v>7.5917184936085735E-2</v>
      </c>
      <c r="P22" s="64" t="str">
        <f>IFERROR('Datos Generales'!P310/'Datos Generales'!P259,"")</f>
        <v/>
      </c>
      <c r="Q22" s="64">
        <f>IFERROR('Datos Generales'!Q310/'Datos Generales'!Q259,"")</f>
        <v>0.15000550600154169</v>
      </c>
      <c r="R22" s="64" t="str">
        <f>IFERROR('Datos Generales'!R310/'Datos Generales'!R259,"")</f>
        <v/>
      </c>
      <c r="S22" s="64">
        <f>IFERROR('Datos Generales'!S310/'Datos Generales'!S259,"")</f>
        <v>-0.38461538461538464</v>
      </c>
      <c r="T22" s="64" t="str">
        <f>IFERROR('Datos Generales'!T310/'Datos Generales'!T259,"")</f>
        <v/>
      </c>
      <c r="U22" s="64">
        <f>IFERROR('Datos Generales'!U310/'Datos Generales'!U259,"")</f>
        <v>4.4797013532431172E-2</v>
      </c>
      <c r="V22" s="64" t="str">
        <f>IFERROR('Datos Generales'!V310/'Datos Generales'!V259,"")</f>
        <v/>
      </c>
      <c r="W22" s="64">
        <f>IFERROR('Datos Generales'!W310/'Datos Generales'!W259,"")</f>
        <v>0</v>
      </c>
      <c r="X22" s="64" t="str">
        <f>IFERROR('Datos Generales'!X310/'Datos Generales'!X259,"")</f>
        <v/>
      </c>
      <c r="Y22" s="64">
        <f>IFERROR('Datos Generales'!Y310/'Datos Generales'!Y259,"")</f>
        <v>0.36622807017543857</v>
      </c>
      <c r="Z22" s="64" t="str">
        <f>IFERROR('Datos Generales'!Z310/'Datos Generales'!Z259,"")</f>
        <v/>
      </c>
      <c r="AA22" s="64">
        <f>IFERROR('Datos Generales'!AA310/'Datos Generales'!AA259,"")</f>
        <v>1.3317943709491254E-4</v>
      </c>
      <c r="AB22" s="64" t="str">
        <f>IFERROR('Datos Generales'!AB310/'Datos Generales'!AB259,"")</f>
        <v/>
      </c>
      <c r="AC22" s="64" t="str">
        <f>IFERROR('Datos Generales'!AC310/'Datos Generales'!AC259,"")</f>
        <v/>
      </c>
      <c r="AD22" s="64" t="str">
        <f>IFERROR('Datos Generales'!AD310/'Datos Generales'!AD259,"")</f>
        <v/>
      </c>
      <c r="AE22" s="64" t="str">
        <f>IFERROR('Datos Generales'!AE310/'Datos Generales'!AE259,"")</f>
        <v/>
      </c>
      <c r="AF22" s="64" t="str">
        <f>IFERROR('Datos Generales'!AF310/'Datos Generales'!AF259,"")</f>
        <v/>
      </c>
      <c r="AG22" s="64">
        <f>IFERROR('Datos Generales'!AG310/'Datos Generales'!AG259,"")</f>
        <v>3.0473167279044789E-3</v>
      </c>
      <c r="AH22" s="64">
        <f>IFERROR('Datos Generales'!AH310/'Datos Generales'!AH259,"")</f>
        <v>6.0479573958076719E-3</v>
      </c>
      <c r="AI22" s="64" t="str">
        <f>IFERROR('Datos Generales'!AI310/'Datos Generales'!AI259,"")</f>
        <v/>
      </c>
      <c r="AJ22" s="64" t="str">
        <f>IFERROR('Datos Generales'!AJ310/'Datos Generales'!AJ259,"")</f>
        <v/>
      </c>
      <c r="AK22" s="64" t="str">
        <f>IFERROR('Datos Generales'!AK310/'Datos Generales'!AK259,"")</f>
        <v/>
      </c>
      <c r="AL22" s="64" t="str">
        <f>IFERROR('Datos Generales'!AL310/'Datos Generales'!AL259,"")</f>
        <v/>
      </c>
      <c r="AM22" s="64" t="str">
        <f>IFERROR('Datos Generales'!AM310/'Datos Generales'!AM259,"")</f>
        <v/>
      </c>
      <c r="AN22" s="64" t="str">
        <f>IFERROR('Datos Generales'!AN310/'Datos Generales'!AN259,"")</f>
        <v/>
      </c>
      <c r="AO22" s="64" t="str">
        <f>IFERROR('Datos Generales'!AO310/'Datos Generales'!AO259,"")</f>
        <v/>
      </c>
      <c r="AP22" s="64" t="str">
        <f>IFERROR('Datos Generales'!AP310/'Datos Generales'!AP259,"")</f>
        <v/>
      </c>
      <c r="AQ22" s="64">
        <f>IFERROR('Datos Generales'!AQ310/'Datos Generales'!AQ259,"")</f>
        <v>2.6709083154545756E-2</v>
      </c>
      <c r="AR22" s="29"/>
      <c r="AS22" s="64">
        <f>IFERROR('Datos Generales'!AS310/'Datos Generales'!AS259,"")</f>
        <v>2.1888428290887479E-2</v>
      </c>
      <c r="AT22" s="60">
        <f t="shared" si="0"/>
        <v>4.8206548636582774E-3</v>
      </c>
    </row>
    <row r="23" spans="2:46" x14ac:dyDescent="0.2">
      <c r="B23" s="62" t="str">
        <f>'Datos Generales'!B260</f>
        <v>12. Casco Aéreo</v>
      </c>
      <c r="C23" s="64" t="str">
        <f>IFERROR('Datos Generales'!C311/'Datos Generales'!C260,"")</f>
        <v/>
      </c>
      <c r="D23" s="64" t="str">
        <f>IFERROR('Datos Generales'!D311/'Datos Generales'!D260,"")</f>
        <v/>
      </c>
      <c r="E23" s="64" t="str">
        <f>IFERROR('Datos Generales'!E311/'Datos Generales'!E260,"")</f>
        <v/>
      </c>
      <c r="F23" s="64" t="str">
        <f>IFERROR('Datos Generales'!F311/'Datos Generales'!F260,"")</f>
        <v/>
      </c>
      <c r="G23" s="64" t="str">
        <f>IFERROR('Datos Generales'!G311/'Datos Generales'!G260,"")</f>
        <v/>
      </c>
      <c r="H23" s="64" t="str">
        <f>IFERROR('Datos Generales'!H311/'Datos Generales'!H260,"")</f>
        <v/>
      </c>
      <c r="I23" s="64" t="str">
        <f>IFERROR('Datos Generales'!I311/'Datos Generales'!I260,"")</f>
        <v/>
      </c>
      <c r="J23" s="64" t="str">
        <f>IFERROR('Datos Generales'!J311/'Datos Generales'!J260,"")</f>
        <v/>
      </c>
      <c r="K23" s="64" t="str">
        <f>IFERROR('Datos Generales'!K311/'Datos Generales'!K260,"")</f>
        <v/>
      </c>
      <c r="L23" s="64" t="str">
        <f>IFERROR('Datos Generales'!L311/'Datos Generales'!L260,"")</f>
        <v/>
      </c>
      <c r="M23" s="64" t="str">
        <f>IFERROR('Datos Generales'!M311/'Datos Generales'!M260,"")</f>
        <v/>
      </c>
      <c r="N23" s="64">
        <f>IFERROR('Datos Generales'!N311/'Datos Generales'!N260,"")</f>
        <v>0</v>
      </c>
      <c r="O23" s="64">
        <f>IFERROR('Datos Generales'!O311/'Datos Generales'!O260,"")</f>
        <v>0</v>
      </c>
      <c r="P23" s="64" t="str">
        <f>IFERROR('Datos Generales'!P311/'Datos Generales'!P260,"")</f>
        <v/>
      </c>
      <c r="Q23" s="64" t="str">
        <f>IFERROR('Datos Generales'!Q311/'Datos Generales'!Q260,"")</f>
        <v/>
      </c>
      <c r="R23" s="64" t="str">
        <f>IFERROR('Datos Generales'!R311/'Datos Generales'!R260,"")</f>
        <v/>
      </c>
      <c r="S23" s="64" t="str">
        <f>IFERROR('Datos Generales'!S311/'Datos Generales'!S260,"")</f>
        <v/>
      </c>
      <c r="T23" s="64" t="str">
        <f>IFERROR('Datos Generales'!T311/'Datos Generales'!T260,"")</f>
        <v/>
      </c>
      <c r="U23" s="64">
        <f>IFERROR('Datos Generales'!U311/'Datos Generales'!U260,"")</f>
        <v>5.5897312694189932E-2</v>
      </c>
      <c r="V23" s="64" t="str">
        <f>IFERROR('Datos Generales'!V311/'Datos Generales'!V260,"")</f>
        <v/>
      </c>
      <c r="W23" s="64">
        <f>IFERROR('Datos Generales'!W311/'Datos Generales'!W260,"")</f>
        <v>0</v>
      </c>
      <c r="X23" s="64" t="str">
        <f>IFERROR('Datos Generales'!X311/'Datos Generales'!X260,"")</f>
        <v/>
      </c>
      <c r="Y23" s="64" t="str">
        <f>IFERROR('Datos Generales'!Y311/'Datos Generales'!Y260,"")</f>
        <v/>
      </c>
      <c r="Z23" s="64" t="str">
        <f>IFERROR('Datos Generales'!Z311/'Datos Generales'!Z260,"")</f>
        <v/>
      </c>
      <c r="AA23" s="64">
        <f>IFERROR('Datos Generales'!AA311/'Datos Generales'!AA260,"")</f>
        <v>7.234843003906815E-5</v>
      </c>
      <c r="AB23" s="64" t="str">
        <f>IFERROR('Datos Generales'!AB311/'Datos Generales'!AB260,"")</f>
        <v/>
      </c>
      <c r="AC23" s="64" t="str">
        <f>IFERROR('Datos Generales'!AC311/'Datos Generales'!AC260,"")</f>
        <v/>
      </c>
      <c r="AD23" s="64">
        <f>IFERROR('Datos Generales'!AD311/'Datos Generales'!AD260,"")</f>
        <v>-0.14681023148485325</v>
      </c>
      <c r="AE23" s="64" t="str">
        <f>IFERROR('Datos Generales'!AE311/'Datos Generales'!AE260,"")</f>
        <v/>
      </c>
      <c r="AF23" s="64" t="str">
        <f>IFERROR('Datos Generales'!AF311/'Datos Generales'!AF260,"")</f>
        <v/>
      </c>
      <c r="AG23" s="64" t="str">
        <f>IFERROR('Datos Generales'!AG311/'Datos Generales'!AG260,"")</f>
        <v/>
      </c>
      <c r="AH23" s="64">
        <f>IFERROR('Datos Generales'!AH311/'Datos Generales'!AH260,"")</f>
        <v>0</v>
      </c>
      <c r="AI23" s="64" t="str">
        <f>IFERROR('Datos Generales'!AI311/'Datos Generales'!AI260,"")</f>
        <v/>
      </c>
      <c r="AJ23" s="64" t="str">
        <f>IFERROR('Datos Generales'!AJ311/'Datos Generales'!AJ260,"")</f>
        <v/>
      </c>
      <c r="AK23" s="64" t="str">
        <f>IFERROR('Datos Generales'!AK311/'Datos Generales'!AK260,"")</f>
        <v/>
      </c>
      <c r="AL23" s="64" t="str">
        <f>IFERROR('Datos Generales'!AL311/'Datos Generales'!AL260,"")</f>
        <v/>
      </c>
      <c r="AM23" s="64" t="str">
        <f>IFERROR('Datos Generales'!AM311/'Datos Generales'!AM260,"")</f>
        <v/>
      </c>
      <c r="AN23" s="64" t="str">
        <f>IFERROR('Datos Generales'!AN311/'Datos Generales'!AN260,"")</f>
        <v/>
      </c>
      <c r="AO23" s="64" t="str">
        <f>IFERROR('Datos Generales'!AO311/'Datos Generales'!AO260,"")</f>
        <v/>
      </c>
      <c r="AP23" s="64" t="str">
        <f>IFERROR('Datos Generales'!AP311/'Datos Generales'!AP260,"")</f>
        <v/>
      </c>
      <c r="AQ23" s="64">
        <f>IFERROR('Datos Generales'!AQ311/'Datos Generales'!AQ260,"")</f>
        <v>1.0190822029976147E-2</v>
      </c>
      <c r="AR23" s="29"/>
      <c r="AS23" s="64">
        <f>IFERROR('Datos Generales'!AS311/'Datos Generales'!AS260,"")</f>
        <v>6.6431881401366535E-2</v>
      </c>
      <c r="AT23" s="60">
        <f t="shared" si="0"/>
        <v>-5.6241059371390387E-2</v>
      </c>
    </row>
    <row r="24" spans="2:46" x14ac:dyDescent="0.2">
      <c r="B24" s="62" t="str">
        <f>'Datos Generales'!B261</f>
        <v>13. Responsabilidad Civil Hogar y Condominios</v>
      </c>
      <c r="C24" s="64" t="str">
        <f>IFERROR('Datos Generales'!C312/'Datos Generales'!C261,"")</f>
        <v/>
      </c>
      <c r="D24" s="64" t="str">
        <f>IFERROR('Datos Generales'!D312/'Datos Generales'!D261,"")</f>
        <v/>
      </c>
      <c r="E24" s="64">
        <f>IFERROR('Datos Generales'!E312/'Datos Generales'!E261,"")</f>
        <v>0.96934794352445297</v>
      </c>
      <c r="F24" s="64">
        <f>IFERROR('Datos Generales'!F312/'Datos Generales'!F261,"")</f>
        <v>0.85726586638302182</v>
      </c>
      <c r="G24" s="64" t="str">
        <f>IFERROR('Datos Generales'!G312/'Datos Generales'!G261,"")</f>
        <v/>
      </c>
      <c r="H24" s="64">
        <f>IFERROR('Datos Generales'!H312/'Datos Generales'!H261,"")</f>
        <v>0.97762863534675615</v>
      </c>
      <c r="I24" s="64">
        <f>IFERROR('Datos Generales'!I312/'Datos Generales'!I261,"")</f>
        <v>0.29996596710153151</v>
      </c>
      <c r="J24" s="64" t="str">
        <f>IFERROR('Datos Generales'!J312/'Datos Generales'!J261,"")</f>
        <v/>
      </c>
      <c r="K24" s="64">
        <f>IFERROR('Datos Generales'!K312/'Datos Generales'!K261,"")</f>
        <v>0.44682657609849291</v>
      </c>
      <c r="L24" s="64" t="str">
        <f>IFERROR('Datos Generales'!L312/'Datos Generales'!L261,"")</f>
        <v/>
      </c>
      <c r="M24" s="64" t="str">
        <f>IFERROR('Datos Generales'!M312/'Datos Generales'!M261,"")</f>
        <v/>
      </c>
      <c r="N24" s="64" t="str">
        <f>IFERROR('Datos Generales'!N312/'Datos Generales'!N261,"")</f>
        <v/>
      </c>
      <c r="O24" s="64">
        <f>IFERROR('Datos Generales'!O312/'Datos Generales'!O261,"")</f>
        <v>0.34915014164305946</v>
      </c>
      <c r="P24" s="64" t="str">
        <f>IFERROR('Datos Generales'!P312/'Datos Generales'!P261,"")</f>
        <v/>
      </c>
      <c r="Q24" s="64">
        <f>IFERROR('Datos Generales'!Q312/'Datos Generales'!Q261,"")</f>
        <v>1</v>
      </c>
      <c r="R24" s="64" t="str">
        <f>IFERROR('Datos Generales'!R312/'Datos Generales'!R261,"")</f>
        <v/>
      </c>
      <c r="S24" s="64">
        <f>IFERROR('Datos Generales'!S312/'Datos Generales'!S261,"")</f>
        <v>1.0052674012362268</v>
      </c>
      <c r="T24" s="64" t="str">
        <f>IFERROR('Datos Generales'!T312/'Datos Generales'!T261,"")</f>
        <v/>
      </c>
      <c r="U24" s="64">
        <f>IFERROR('Datos Generales'!U312/'Datos Generales'!U261,"")</f>
        <v>1.0012877378738017</v>
      </c>
      <c r="V24" s="64" t="str">
        <f>IFERROR('Datos Generales'!V312/'Datos Generales'!V261,"")</f>
        <v/>
      </c>
      <c r="W24" s="64">
        <f>IFERROR('Datos Generales'!W312/'Datos Generales'!W261,"")</f>
        <v>0.18711656441717792</v>
      </c>
      <c r="X24" s="64" t="str">
        <f>IFERROR('Datos Generales'!X312/'Datos Generales'!X261,"")</f>
        <v/>
      </c>
      <c r="Y24" s="64">
        <f>IFERROR('Datos Generales'!Y312/'Datos Generales'!Y261,"")</f>
        <v>0.49979879275653921</v>
      </c>
      <c r="Z24" s="64">
        <f>IFERROR('Datos Generales'!Z312/'Datos Generales'!Z261,"")</f>
        <v>0.55359901143033674</v>
      </c>
      <c r="AA24" s="64">
        <f>IFERROR('Datos Generales'!AA312/'Datos Generales'!AA261,"")</f>
        <v>0.42999006951340618</v>
      </c>
      <c r="AB24" s="64" t="str">
        <f>IFERROR('Datos Generales'!AB312/'Datos Generales'!AB261,"")</f>
        <v/>
      </c>
      <c r="AC24" s="64" t="str">
        <f>IFERROR('Datos Generales'!AC312/'Datos Generales'!AC261,"")</f>
        <v/>
      </c>
      <c r="AD24" s="64" t="str">
        <f>IFERROR('Datos Generales'!AD312/'Datos Generales'!AD261,"")</f>
        <v/>
      </c>
      <c r="AE24" s="64" t="str">
        <f>IFERROR('Datos Generales'!AE312/'Datos Generales'!AE261,"")</f>
        <v/>
      </c>
      <c r="AF24" s="64" t="str">
        <f>IFERROR('Datos Generales'!AF312/'Datos Generales'!AF261,"")</f>
        <v/>
      </c>
      <c r="AG24" s="64">
        <f>IFERROR('Datos Generales'!AG312/'Datos Generales'!AG261,"")</f>
        <v>1</v>
      </c>
      <c r="AH24" s="64">
        <f>IFERROR('Datos Generales'!AH312/'Datos Generales'!AH261,"")</f>
        <v>2.7345952689085185E-2</v>
      </c>
      <c r="AI24" s="64" t="str">
        <f>IFERROR('Datos Generales'!AI312/'Datos Generales'!AI261,"")</f>
        <v/>
      </c>
      <c r="AJ24" s="64">
        <f>IFERROR('Datos Generales'!AJ312/'Datos Generales'!AJ261,"")</f>
        <v>1</v>
      </c>
      <c r="AK24" s="64" t="str">
        <f>IFERROR('Datos Generales'!AK312/'Datos Generales'!AK261,"")</f>
        <v/>
      </c>
      <c r="AL24" s="64" t="str">
        <f>IFERROR('Datos Generales'!AL312/'Datos Generales'!AL261,"")</f>
        <v/>
      </c>
      <c r="AM24" s="64" t="str">
        <f>IFERROR('Datos Generales'!AM312/'Datos Generales'!AM261,"")</f>
        <v/>
      </c>
      <c r="AN24" s="64" t="str">
        <f>IFERROR('Datos Generales'!AN312/'Datos Generales'!AN261,"")</f>
        <v/>
      </c>
      <c r="AO24" s="64" t="str">
        <f>IFERROR('Datos Generales'!AO312/'Datos Generales'!AO261,"")</f>
        <v/>
      </c>
      <c r="AP24" s="64" t="str">
        <f>IFERROR('Datos Generales'!AP312/'Datos Generales'!AP261,"")</f>
        <v/>
      </c>
      <c r="AQ24" s="64">
        <f>IFERROR('Datos Generales'!AQ312/'Datos Generales'!AQ261,"")</f>
        <v>0.2058466513648943</v>
      </c>
      <c r="AR24" s="29"/>
      <c r="AS24" s="64">
        <f>IFERROR('Datos Generales'!AS312/'Datos Generales'!AS261,"")</f>
        <v>0.34208618377101901</v>
      </c>
      <c r="AT24" s="60"/>
    </row>
    <row r="25" spans="2:46" x14ac:dyDescent="0.2">
      <c r="B25" s="62" t="str">
        <f>'Datos Generales'!B262</f>
        <v>14. Responsabilidad Civil Profesional</v>
      </c>
      <c r="C25" s="64" t="str">
        <f>IFERROR('Datos Generales'!C313/'Datos Generales'!C262,"")</f>
        <v/>
      </c>
      <c r="D25" s="64" t="str">
        <f>IFERROR('Datos Generales'!D313/'Datos Generales'!D262,"")</f>
        <v/>
      </c>
      <c r="E25" s="64">
        <f>IFERROR('Datos Generales'!E313/'Datos Generales'!E262,"")</f>
        <v>0.98361460844718274</v>
      </c>
      <c r="F25" s="64" t="str">
        <f>IFERROR('Datos Generales'!F313/'Datos Generales'!F262,"")</f>
        <v/>
      </c>
      <c r="G25" s="64" t="str">
        <f>IFERROR('Datos Generales'!G313/'Datos Generales'!G262,"")</f>
        <v/>
      </c>
      <c r="H25" s="64">
        <f>IFERROR('Datos Generales'!H313/'Datos Generales'!H262,"")</f>
        <v>0.45392725971013503</v>
      </c>
      <c r="I25" s="64">
        <f>IFERROR('Datos Generales'!I313/'Datos Generales'!I262,"")</f>
        <v>0.41021569117982964</v>
      </c>
      <c r="J25" s="64" t="str">
        <f>IFERROR('Datos Generales'!J313/'Datos Generales'!J262,"")</f>
        <v/>
      </c>
      <c r="K25" s="64">
        <f>IFERROR('Datos Generales'!K313/'Datos Generales'!K262,"")</f>
        <v>0.43855008492637909</v>
      </c>
      <c r="L25" s="64" t="str">
        <f>IFERROR('Datos Generales'!L313/'Datos Generales'!L262,"")</f>
        <v/>
      </c>
      <c r="M25" s="64" t="str">
        <f>IFERROR('Datos Generales'!M313/'Datos Generales'!M262,"")</f>
        <v/>
      </c>
      <c r="N25" s="64">
        <f>IFERROR('Datos Generales'!N313/'Datos Generales'!N262,"")</f>
        <v>0</v>
      </c>
      <c r="O25" s="64" t="str">
        <f>IFERROR('Datos Generales'!O313/'Datos Generales'!O262,"")</f>
        <v/>
      </c>
      <c r="P25" s="64" t="str">
        <f>IFERROR('Datos Generales'!P313/'Datos Generales'!P262,"")</f>
        <v/>
      </c>
      <c r="Q25" s="64">
        <f>IFERROR('Datos Generales'!Q313/'Datos Generales'!Q262,"")</f>
        <v>0.40137822644018617</v>
      </c>
      <c r="R25" s="64" t="str">
        <f>IFERROR('Datos Generales'!R313/'Datos Generales'!R262,"")</f>
        <v/>
      </c>
      <c r="S25" s="64" t="str">
        <f>IFERROR('Datos Generales'!S313/'Datos Generales'!S262,"")</f>
        <v/>
      </c>
      <c r="T25" s="64" t="str">
        <f>IFERROR('Datos Generales'!T313/'Datos Generales'!T262,"")</f>
        <v/>
      </c>
      <c r="U25" s="64">
        <f>IFERROR('Datos Generales'!U313/'Datos Generales'!U262,"")</f>
        <v>1.893562920566169</v>
      </c>
      <c r="V25" s="64" t="str">
        <f>IFERROR('Datos Generales'!V313/'Datos Generales'!V262,"")</f>
        <v/>
      </c>
      <c r="W25" s="64">
        <f>IFERROR('Datos Generales'!W313/'Datos Generales'!W262,"")</f>
        <v>2.1019408636539783E-3</v>
      </c>
      <c r="X25" s="64" t="str">
        <f>IFERROR('Datos Generales'!X313/'Datos Generales'!X262,"")</f>
        <v/>
      </c>
      <c r="Y25" s="64">
        <f>IFERROR('Datos Generales'!Y313/'Datos Generales'!Y262,"")</f>
        <v>0.23787405131111683</v>
      </c>
      <c r="Z25" s="64" t="str">
        <f>IFERROR('Datos Generales'!Z313/'Datos Generales'!Z262,"")</f>
        <v/>
      </c>
      <c r="AA25" s="64">
        <f>IFERROR('Datos Generales'!AA313/'Datos Generales'!AA262,"")</f>
        <v>0.36855914291961228</v>
      </c>
      <c r="AB25" s="64" t="str">
        <f>IFERROR('Datos Generales'!AB313/'Datos Generales'!AB262,"")</f>
        <v/>
      </c>
      <c r="AC25" s="64" t="str">
        <f>IFERROR('Datos Generales'!AC313/'Datos Generales'!AC262,"")</f>
        <v/>
      </c>
      <c r="AD25" s="64">
        <f>IFERROR('Datos Generales'!AD313/'Datos Generales'!AD262,"")</f>
        <v>0.52495247830940661</v>
      </c>
      <c r="AE25" s="64">
        <f>IFERROR('Datos Generales'!AE313/'Datos Generales'!AE262,"")</f>
        <v>1.6959619499990475E-2</v>
      </c>
      <c r="AF25" s="64" t="str">
        <f>IFERROR('Datos Generales'!AF313/'Datos Generales'!AF262,"")</f>
        <v/>
      </c>
      <c r="AG25" s="64">
        <f>IFERROR('Datos Generales'!AG313/'Datos Generales'!AG262,"")</f>
        <v>-1.0417109570985161E-3</v>
      </c>
      <c r="AH25" s="64" t="str">
        <f>IFERROR('Datos Generales'!AH313/'Datos Generales'!AH262,"")</f>
        <v/>
      </c>
      <c r="AI25" s="64" t="str">
        <f>IFERROR('Datos Generales'!AI313/'Datos Generales'!AI262,"")</f>
        <v/>
      </c>
      <c r="AJ25" s="64" t="str">
        <f>IFERROR('Datos Generales'!AJ313/'Datos Generales'!AJ262,"")</f>
        <v/>
      </c>
      <c r="AK25" s="64" t="str">
        <f>IFERROR('Datos Generales'!AK313/'Datos Generales'!AK262,"")</f>
        <v/>
      </c>
      <c r="AL25" s="64" t="str">
        <f>IFERROR('Datos Generales'!AL313/'Datos Generales'!AL262,"")</f>
        <v/>
      </c>
      <c r="AM25" s="64" t="str">
        <f>IFERROR('Datos Generales'!AM313/'Datos Generales'!AM262,"")</f>
        <v/>
      </c>
      <c r="AN25" s="64" t="str">
        <f>IFERROR('Datos Generales'!AN313/'Datos Generales'!AN262,"")</f>
        <v/>
      </c>
      <c r="AO25" s="64" t="str">
        <f>IFERROR('Datos Generales'!AO313/'Datos Generales'!AO262,"")</f>
        <v/>
      </c>
      <c r="AP25" s="64" t="str">
        <f>IFERROR('Datos Generales'!AP313/'Datos Generales'!AP262,"")</f>
        <v/>
      </c>
      <c r="AQ25" s="64">
        <f>IFERROR('Datos Generales'!AQ313/'Datos Generales'!AQ262,"")</f>
        <v>0.18579023079719972</v>
      </c>
      <c r="AR25" s="29"/>
      <c r="AS25" s="64">
        <f>IFERROR('Datos Generales'!AS313/'Datos Generales'!AS262,"")</f>
        <v>0.22138696137637967</v>
      </c>
      <c r="AT25" s="60">
        <f t="shared" si="0"/>
        <v>-3.5596730579179947E-2</v>
      </c>
    </row>
    <row r="26" spans="2:46" x14ac:dyDescent="0.2">
      <c r="B26" s="62" t="str">
        <f>'Datos Generales'!B263</f>
        <v>15. Responsabilidad Civil Industria, Infraestructura y Comercio</v>
      </c>
      <c r="C26" s="64" t="str">
        <f>IFERROR('Datos Generales'!C314/'Datos Generales'!C263,"")</f>
        <v/>
      </c>
      <c r="D26" s="64" t="str">
        <f>IFERROR('Datos Generales'!D314/'Datos Generales'!D263,"")</f>
        <v/>
      </c>
      <c r="E26" s="64">
        <f>IFERROR('Datos Generales'!E314/'Datos Generales'!E263,"")</f>
        <v>0.46253637714927076</v>
      </c>
      <c r="F26" s="64" t="str">
        <f>IFERROR('Datos Generales'!F314/'Datos Generales'!F263,"")</f>
        <v/>
      </c>
      <c r="G26" s="64" t="str">
        <f>IFERROR('Datos Generales'!G314/'Datos Generales'!G263,"")</f>
        <v/>
      </c>
      <c r="H26" s="64">
        <f>IFERROR('Datos Generales'!H314/'Datos Generales'!H263,"")</f>
        <v>0.20606187612069513</v>
      </c>
      <c r="I26" s="64">
        <f>IFERROR('Datos Generales'!I314/'Datos Generales'!I263,"")</f>
        <v>0.27579533339794532</v>
      </c>
      <c r="J26" s="64" t="str">
        <f>IFERROR('Datos Generales'!J314/'Datos Generales'!J263,"")</f>
        <v/>
      </c>
      <c r="K26" s="64">
        <f>IFERROR('Datos Generales'!K314/'Datos Generales'!K263,"")</f>
        <v>0.24327593200339245</v>
      </c>
      <c r="L26" s="64">
        <f>IFERROR('Datos Generales'!L314/'Datos Generales'!L263,"")</f>
        <v>0.26351345984919122</v>
      </c>
      <c r="M26" s="64" t="str">
        <f>IFERROR('Datos Generales'!M314/'Datos Generales'!M263,"")</f>
        <v/>
      </c>
      <c r="N26" s="64">
        <f>IFERROR('Datos Generales'!N314/'Datos Generales'!N263,"")</f>
        <v>0.10477794674512879</v>
      </c>
      <c r="O26" s="64">
        <f>IFERROR('Datos Generales'!O314/'Datos Generales'!O263,"")</f>
        <v>3.6280961520884746E-2</v>
      </c>
      <c r="P26" s="64" t="str">
        <f>IFERROR('Datos Generales'!P314/'Datos Generales'!P263,"")</f>
        <v/>
      </c>
      <c r="Q26" s="64">
        <f>IFERROR('Datos Generales'!Q314/'Datos Generales'!Q263,"")</f>
        <v>0.36876051195307896</v>
      </c>
      <c r="R26" s="64" t="str">
        <f>IFERROR('Datos Generales'!R314/'Datos Generales'!R263,"")</f>
        <v/>
      </c>
      <c r="S26" s="64">
        <f>IFERROR('Datos Generales'!S314/'Datos Generales'!S263,"")</f>
        <v>6.957128878999938E-2</v>
      </c>
      <c r="T26" s="64" t="str">
        <f>IFERROR('Datos Generales'!T314/'Datos Generales'!T263,"")</f>
        <v/>
      </c>
      <c r="U26" s="64">
        <f>IFERROR('Datos Generales'!U314/'Datos Generales'!U263,"")</f>
        <v>0.12818138783693472</v>
      </c>
      <c r="V26" s="64" t="str">
        <f>IFERROR('Datos Generales'!V314/'Datos Generales'!V263,"")</f>
        <v/>
      </c>
      <c r="W26" s="64">
        <f>IFERROR('Datos Generales'!W314/'Datos Generales'!W263,"")</f>
        <v>4.0888505924574318E-2</v>
      </c>
      <c r="X26" s="64" t="str">
        <f>IFERROR('Datos Generales'!X314/'Datos Generales'!X263,"")</f>
        <v/>
      </c>
      <c r="Y26" s="64">
        <f>IFERROR('Datos Generales'!Y314/'Datos Generales'!Y263,"")</f>
        <v>0.38846808398070665</v>
      </c>
      <c r="Z26" s="64">
        <f>IFERROR('Datos Generales'!Z314/'Datos Generales'!Z263,"")</f>
        <v>0.35301227591969919</v>
      </c>
      <c r="AA26" s="64">
        <f>IFERROR('Datos Generales'!AA314/'Datos Generales'!AA263,"")</f>
        <v>0.29671614047934208</v>
      </c>
      <c r="AB26" s="64" t="str">
        <f>IFERROR('Datos Generales'!AB314/'Datos Generales'!AB263,"")</f>
        <v/>
      </c>
      <c r="AC26" s="64" t="str">
        <f>IFERROR('Datos Generales'!AC314/'Datos Generales'!AC263,"")</f>
        <v/>
      </c>
      <c r="AD26" s="64">
        <f>IFERROR('Datos Generales'!AD314/'Datos Generales'!AD263,"")</f>
        <v>0.23462866857373776</v>
      </c>
      <c r="AE26" s="64">
        <f>IFERROR('Datos Generales'!AE314/'Datos Generales'!AE263,"")</f>
        <v>9.9476528527016172E-3</v>
      </c>
      <c r="AF26" s="64" t="str">
        <f>IFERROR('Datos Generales'!AF314/'Datos Generales'!AF263,"")</f>
        <v/>
      </c>
      <c r="AG26" s="64">
        <f>IFERROR('Datos Generales'!AG314/'Datos Generales'!AG263,"")</f>
        <v>0.40810089625464757</v>
      </c>
      <c r="AH26" s="64">
        <f>IFERROR('Datos Generales'!AH314/'Datos Generales'!AH263,"")</f>
        <v>2.5164461983727904E-2</v>
      </c>
      <c r="AI26" s="64">
        <f>IFERROR('Datos Generales'!AI314/'Datos Generales'!AI263,"")</f>
        <v>1</v>
      </c>
      <c r="AJ26" s="64">
        <f>IFERROR('Datos Generales'!AJ314/'Datos Generales'!AJ263,"")</f>
        <v>0.59068337668479542</v>
      </c>
      <c r="AK26" s="64" t="str">
        <f>IFERROR('Datos Generales'!AK314/'Datos Generales'!AK263,"")</f>
        <v/>
      </c>
      <c r="AL26" s="64" t="str">
        <f>IFERROR('Datos Generales'!AL314/'Datos Generales'!AL263,"")</f>
        <v/>
      </c>
      <c r="AM26" s="64" t="str">
        <f>IFERROR('Datos Generales'!AM314/'Datos Generales'!AM263,"")</f>
        <v/>
      </c>
      <c r="AN26" s="64" t="str">
        <f>IFERROR('Datos Generales'!AN314/'Datos Generales'!AN263,"")</f>
        <v/>
      </c>
      <c r="AO26" s="64" t="str">
        <f>IFERROR('Datos Generales'!AO314/'Datos Generales'!AO263,"")</f>
        <v/>
      </c>
      <c r="AP26" s="64" t="str">
        <f>IFERROR('Datos Generales'!AP314/'Datos Generales'!AP263,"")</f>
        <v/>
      </c>
      <c r="AQ26" s="64">
        <f>IFERROR('Datos Generales'!AQ314/'Datos Generales'!AQ263,"")</f>
        <v>0.22063425707762638</v>
      </c>
      <c r="AR26" s="29"/>
      <c r="AS26" s="64">
        <f>IFERROR('Datos Generales'!AS314/'Datos Generales'!AS263,"")</f>
        <v>0.27049152114550584</v>
      </c>
      <c r="AT26" s="60">
        <f t="shared" si="0"/>
        <v>-4.9857264067879464E-2</v>
      </c>
    </row>
    <row r="27" spans="2:46" x14ac:dyDescent="0.2">
      <c r="B27" s="62" t="str">
        <f>'Datos Generales'!B264</f>
        <v>16. Responsabilidad Civil Vehículos Motorizados</v>
      </c>
      <c r="C27" s="64" t="str">
        <f>IFERROR('Datos Generales'!C315/'Datos Generales'!C264,"")</f>
        <v/>
      </c>
      <c r="D27" s="64" t="str">
        <f>IFERROR('Datos Generales'!D315/'Datos Generales'!D264,"")</f>
        <v/>
      </c>
      <c r="E27" s="64">
        <f>IFERROR('Datos Generales'!E315/'Datos Generales'!E264,"")</f>
        <v>0.98015331316978171</v>
      </c>
      <c r="F27" s="64">
        <f>IFERROR('Datos Generales'!F315/'Datos Generales'!F264,"")</f>
        <v>1</v>
      </c>
      <c r="G27" s="64" t="str">
        <f>IFERROR('Datos Generales'!G315/'Datos Generales'!G264,"")</f>
        <v/>
      </c>
      <c r="H27" s="64">
        <f>IFERROR('Datos Generales'!H315/'Datos Generales'!H264,"")</f>
        <v>0.90866229991946945</v>
      </c>
      <c r="I27" s="64">
        <f>IFERROR('Datos Generales'!I315/'Datos Generales'!I264,"")</f>
        <v>0.20182291666666666</v>
      </c>
      <c r="J27" s="64" t="str">
        <f>IFERROR('Datos Generales'!J315/'Datos Generales'!J264,"")</f>
        <v/>
      </c>
      <c r="K27" s="64">
        <f>IFERROR('Datos Generales'!K315/'Datos Generales'!K264,"")</f>
        <v>0.98404939328624308</v>
      </c>
      <c r="L27" s="64" t="str">
        <f>IFERROR('Datos Generales'!L315/'Datos Generales'!L264,"")</f>
        <v/>
      </c>
      <c r="M27" s="64" t="str">
        <f>IFERROR('Datos Generales'!M315/'Datos Generales'!M264,"")</f>
        <v/>
      </c>
      <c r="N27" s="64">
        <f>IFERROR('Datos Generales'!N315/'Datos Generales'!N264,"")</f>
        <v>0.2</v>
      </c>
      <c r="O27" s="64">
        <f>IFERROR('Datos Generales'!O315/'Datos Generales'!O264,"")</f>
        <v>0.15425439270529173</v>
      </c>
      <c r="P27" s="64" t="str">
        <f>IFERROR('Datos Generales'!P315/'Datos Generales'!P264,"")</f>
        <v/>
      </c>
      <c r="Q27" s="64">
        <f>IFERROR('Datos Generales'!Q315/'Datos Generales'!Q264,"")</f>
        <v>0.93329201979838783</v>
      </c>
      <c r="R27" s="64" t="str">
        <f>IFERROR('Datos Generales'!R315/'Datos Generales'!R264,"")</f>
        <v/>
      </c>
      <c r="S27" s="64">
        <f>IFERROR('Datos Generales'!S315/'Datos Generales'!S264,"")</f>
        <v>0.99866406139243857</v>
      </c>
      <c r="T27" s="64" t="str">
        <f>IFERROR('Datos Generales'!T315/'Datos Generales'!T264,"")</f>
        <v/>
      </c>
      <c r="U27" s="64">
        <f>IFERROR('Datos Generales'!U315/'Datos Generales'!U264,"")</f>
        <v>0.99987285207845022</v>
      </c>
      <c r="V27" s="64" t="str">
        <f>IFERROR('Datos Generales'!V315/'Datos Generales'!V264,"")</f>
        <v/>
      </c>
      <c r="W27" s="64" t="str">
        <f>IFERROR('Datos Generales'!W315/'Datos Generales'!W264,"")</f>
        <v/>
      </c>
      <c r="X27" s="64" t="str">
        <f>IFERROR('Datos Generales'!X315/'Datos Generales'!X264,"")</f>
        <v/>
      </c>
      <c r="Y27" s="64">
        <f>IFERROR('Datos Generales'!Y315/'Datos Generales'!Y264,"")</f>
        <v>0.49581111623110175</v>
      </c>
      <c r="Z27" s="64">
        <f>IFERROR('Datos Generales'!Z315/'Datos Generales'!Z264,"")</f>
        <v>1.0064947891751928</v>
      </c>
      <c r="AA27" s="64">
        <f>IFERROR('Datos Generales'!AA315/'Datos Generales'!AA264,"")</f>
        <v>0.90119369447860298</v>
      </c>
      <c r="AB27" s="64" t="str">
        <f>IFERROR('Datos Generales'!AB315/'Datos Generales'!AB264,"")</f>
        <v/>
      </c>
      <c r="AC27" s="64" t="str">
        <f>IFERROR('Datos Generales'!AC315/'Datos Generales'!AC264,"")</f>
        <v/>
      </c>
      <c r="AD27" s="64" t="str">
        <f>IFERROR('Datos Generales'!AD315/'Datos Generales'!AD264,"")</f>
        <v/>
      </c>
      <c r="AE27" s="64" t="str">
        <f>IFERROR('Datos Generales'!AE315/'Datos Generales'!AE264,"")</f>
        <v/>
      </c>
      <c r="AF27" s="64" t="str">
        <f>IFERROR('Datos Generales'!AF315/'Datos Generales'!AF264,"")</f>
        <v/>
      </c>
      <c r="AG27" s="64">
        <f>IFERROR('Datos Generales'!AG315/'Datos Generales'!AG264,"")</f>
        <v>0.99209875506923728</v>
      </c>
      <c r="AH27" s="64" t="str">
        <f>IFERROR('Datos Generales'!AH315/'Datos Generales'!AH264,"")</f>
        <v/>
      </c>
      <c r="AI27" s="64">
        <f>IFERROR('Datos Generales'!AI315/'Datos Generales'!AI264,"")</f>
        <v>1</v>
      </c>
      <c r="AJ27" s="64" t="str">
        <f>IFERROR('Datos Generales'!AJ315/'Datos Generales'!AJ264,"")</f>
        <v/>
      </c>
      <c r="AK27" s="64" t="str">
        <f>IFERROR('Datos Generales'!AK315/'Datos Generales'!AK264,"")</f>
        <v/>
      </c>
      <c r="AL27" s="64" t="str">
        <f>IFERROR('Datos Generales'!AL315/'Datos Generales'!AL264,"")</f>
        <v/>
      </c>
      <c r="AM27" s="64" t="str">
        <f>IFERROR('Datos Generales'!AM315/'Datos Generales'!AM264,"")</f>
        <v/>
      </c>
      <c r="AN27" s="64" t="str">
        <f>IFERROR('Datos Generales'!AN315/'Datos Generales'!AN264,"")</f>
        <v/>
      </c>
      <c r="AO27" s="64" t="str">
        <f>IFERROR('Datos Generales'!AO315/'Datos Generales'!AO264,"")</f>
        <v/>
      </c>
      <c r="AP27" s="64" t="str">
        <f>IFERROR('Datos Generales'!AP315/'Datos Generales'!AP264,"")</f>
        <v/>
      </c>
      <c r="AQ27" s="64">
        <f>IFERROR('Datos Generales'!AQ315/'Datos Generales'!AQ264,"")</f>
        <v>0.96737556647847589</v>
      </c>
      <c r="AR27" s="29"/>
      <c r="AS27" s="64">
        <f>IFERROR('Datos Generales'!AS315/'Datos Generales'!AS264,"")</f>
        <v>0.98088615375028654</v>
      </c>
      <c r="AT27" s="60">
        <f t="shared" si="0"/>
        <v>-1.3510587271810648E-2</v>
      </c>
    </row>
    <row r="28" spans="2:46" x14ac:dyDescent="0.2">
      <c r="B28" s="62" t="str">
        <f>'Datos Generales'!B265</f>
        <v>17. Transporte Terrestre</v>
      </c>
      <c r="C28" s="64" t="str">
        <f>IFERROR('Datos Generales'!C316/'Datos Generales'!C265,"")</f>
        <v/>
      </c>
      <c r="D28" s="64" t="str">
        <f>IFERROR('Datos Generales'!D316/'Datos Generales'!D265,"")</f>
        <v/>
      </c>
      <c r="E28" s="64">
        <f>IFERROR('Datos Generales'!E316/'Datos Generales'!E265,"")</f>
        <v>0.40007442236045432</v>
      </c>
      <c r="F28" s="64" t="str">
        <f>IFERROR('Datos Generales'!F316/'Datos Generales'!F265,"")</f>
        <v/>
      </c>
      <c r="G28" s="64" t="str">
        <f>IFERROR('Datos Generales'!G316/'Datos Generales'!G265,"")</f>
        <v/>
      </c>
      <c r="H28" s="64">
        <f>IFERROR('Datos Generales'!H316/'Datos Generales'!H265,"")</f>
        <v>0.44716493785803135</v>
      </c>
      <c r="I28" s="64">
        <f>IFERROR('Datos Generales'!I316/'Datos Generales'!I265,"")</f>
        <v>0.20256844640406285</v>
      </c>
      <c r="J28" s="64" t="str">
        <f>IFERROR('Datos Generales'!J316/'Datos Generales'!J265,"")</f>
        <v/>
      </c>
      <c r="K28" s="64">
        <f>IFERROR('Datos Generales'!K316/'Datos Generales'!K265,"")</f>
        <v>0.39683386695126288</v>
      </c>
      <c r="L28" s="64">
        <f>IFERROR('Datos Generales'!L316/'Datos Generales'!L265,"")</f>
        <v>0.15000554103297892</v>
      </c>
      <c r="M28" s="64" t="str">
        <f>IFERROR('Datos Generales'!M316/'Datos Generales'!M265,"")</f>
        <v/>
      </c>
      <c r="N28" s="64">
        <f>IFERROR('Datos Generales'!N316/'Datos Generales'!N265,"")</f>
        <v>0.9459434560706681</v>
      </c>
      <c r="O28" s="64">
        <f>IFERROR('Datos Generales'!O316/'Datos Generales'!O265,"")</f>
        <v>0.23969644225855902</v>
      </c>
      <c r="P28" s="64" t="str">
        <f>IFERROR('Datos Generales'!P316/'Datos Generales'!P265,"")</f>
        <v/>
      </c>
      <c r="Q28" s="64">
        <f>IFERROR('Datos Generales'!Q316/'Datos Generales'!Q265,"")</f>
        <v>0.73331173674534933</v>
      </c>
      <c r="R28" s="64" t="str">
        <f>IFERROR('Datos Generales'!R316/'Datos Generales'!R265,"")</f>
        <v/>
      </c>
      <c r="S28" s="64">
        <f>IFERROR('Datos Generales'!S316/'Datos Generales'!S265,"")</f>
        <v>1.959417694831363E-2</v>
      </c>
      <c r="T28" s="64" t="str">
        <f>IFERROR('Datos Generales'!T316/'Datos Generales'!T265,"")</f>
        <v/>
      </c>
      <c r="U28" s="64">
        <f>IFERROR('Datos Generales'!U316/'Datos Generales'!U265,"")</f>
        <v>0.34655112869297666</v>
      </c>
      <c r="V28" s="64" t="str">
        <f>IFERROR('Datos Generales'!V316/'Datos Generales'!V265,"")</f>
        <v/>
      </c>
      <c r="W28" s="64">
        <f>IFERROR('Datos Generales'!W316/'Datos Generales'!W265,"")</f>
        <v>1.3554778312750242E-2</v>
      </c>
      <c r="X28" s="64" t="str">
        <f>IFERROR('Datos Generales'!X316/'Datos Generales'!X265,"")</f>
        <v/>
      </c>
      <c r="Y28" s="64">
        <f>IFERROR('Datos Generales'!Y316/'Datos Generales'!Y265,"")</f>
        <v>0.25086859641156156</v>
      </c>
      <c r="Z28" s="64">
        <f>IFERROR('Datos Generales'!Z316/'Datos Generales'!Z265,"")</f>
        <v>0.21624633673174556</v>
      </c>
      <c r="AA28" s="64">
        <f>IFERROR('Datos Generales'!AA316/'Datos Generales'!AA265,"")</f>
        <v>0.49590592825146673</v>
      </c>
      <c r="AB28" s="64" t="str">
        <f>IFERROR('Datos Generales'!AB316/'Datos Generales'!AB265,"")</f>
        <v/>
      </c>
      <c r="AC28" s="64" t="str">
        <f>IFERROR('Datos Generales'!AC316/'Datos Generales'!AC265,"")</f>
        <v/>
      </c>
      <c r="AD28" s="64">
        <f>IFERROR('Datos Generales'!AD316/'Datos Generales'!AD265,"")</f>
        <v>0.8138727328868709</v>
      </c>
      <c r="AE28" s="64">
        <f>IFERROR('Datos Generales'!AE316/'Datos Generales'!AE265,"")</f>
        <v>2.9999745980135648E-2</v>
      </c>
      <c r="AF28" s="64" t="str">
        <f>IFERROR('Datos Generales'!AF316/'Datos Generales'!AF265,"")</f>
        <v/>
      </c>
      <c r="AG28" s="64">
        <f>IFERROR('Datos Generales'!AG316/'Datos Generales'!AG265,"")</f>
        <v>0.19953220524897972</v>
      </c>
      <c r="AH28" s="64">
        <f>IFERROR('Datos Generales'!AH316/'Datos Generales'!AH265,"")</f>
        <v>2.0029133284777859E-2</v>
      </c>
      <c r="AI28" s="64" t="str">
        <f>IFERROR('Datos Generales'!AI316/'Datos Generales'!AI265,"")</f>
        <v/>
      </c>
      <c r="AJ28" s="64" t="str">
        <f>IFERROR('Datos Generales'!AJ316/'Datos Generales'!AJ265,"")</f>
        <v/>
      </c>
      <c r="AK28" s="64" t="str">
        <f>IFERROR('Datos Generales'!AK316/'Datos Generales'!AK265,"")</f>
        <v/>
      </c>
      <c r="AL28" s="64" t="str">
        <f>IFERROR('Datos Generales'!AL316/'Datos Generales'!AL265,"")</f>
        <v/>
      </c>
      <c r="AM28" s="64" t="str">
        <f>IFERROR('Datos Generales'!AM316/'Datos Generales'!AM265,"")</f>
        <v/>
      </c>
      <c r="AN28" s="64" t="str">
        <f>IFERROR('Datos Generales'!AN316/'Datos Generales'!AN265,"")</f>
        <v/>
      </c>
      <c r="AO28" s="64" t="str">
        <f>IFERROR('Datos Generales'!AO316/'Datos Generales'!AO265,"")</f>
        <v/>
      </c>
      <c r="AP28" s="64" t="str">
        <f>IFERROR('Datos Generales'!AP316/'Datos Generales'!AP265,"")</f>
        <v/>
      </c>
      <c r="AQ28" s="64">
        <f>IFERROR('Datos Generales'!AQ316/'Datos Generales'!AQ265,"")</f>
        <v>0.32949852384450368</v>
      </c>
      <c r="AR28" s="29"/>
      <c r="AS28" s="64">
        <f>IFERROR('Datos Generales'!AS316/'Datos Generales'!AS265,"")</f>
        <v>0.40600487391578821</v>
      </c>
      <c r="AT28" s="60">
        <f t="shared" si="0"/>
        <v>-7.6506350071284535E-2</v>
      </c>
    </row>
    <row r="29" spans="2:46" x14ac:dyDescent="0.2">
      <c r="B29" s="62" t="str">
        <f>'Datos Generales'!B266</f>
        <v>18. Transporte Marítimo</v>
      </c>
      <c r="C29" s="64" t="str">
        <f>IFERROR('Datos Generales'!C317/'Datos Generales'!C266,"")</f>
        <v/>
      </c>
      <c r="D29" s="64" t="str">
        <f>IFERROR('Datos Generales'!D317/'Datos Generales'!D266,"")</f>
        <v/>
      </c>
      <c r="E29" s="64">
        <f>IFERROR('Datos Generales'!E317/'Datos Generales'!E266,"")</f>
        <v>0.16182553431384508</v>
      </c>
      <c r="F29" s="64" t="str">
        <f>IFERROR('Datos Generales'!F317/'Datos Generales'!F266,"")</f>
        <v/>
      </c>
      <c r="G29" s="64" t="str">
        <f>IFERROR('Datos Generales'!G317/'Datos Generales'!G266,"")</f>
        <v/>
      </c>
      <c r="H29" s="64">
        <f>IFERROR('Datos Generales'!H317/'Datos Generales'!H266,"")</f>
        <v>0.37181881648457632</v>
      </c>
      <c r="I29" s="64">
        <f>IFERROR('Datos Generales'!I317/'Datos Generales'!I266,"")</f>
        <v>0.18434973221328538</v>
      </c>
      <c r="J29" s="64" t="str">
        <f>IFERROR('Datos Generales'!J317/'Datos Generales'!J266,"")</f>
        <v/>
      </c>
      <c r="K29" s="64" t="str">
        <f>IFERROR('Datos Generales'!K317/'Datos Generales'!K266,"")</f>
        <v/>
      </c>
      <c r="L29" s="64">
        <f>IFERROR('Datos Generales'!L317/'Datos Generales'!L266,"")</f>
        <v>0.15000065365458276</v>
      </c>
      <c r="M29" s="64" t="str">
        <f>IFERROR('Datos Generales'!M317/'Datos Generales'!M266,"")</f>
        <v/>
      </c>
      <c r="N29" s="64">
        <f>IFERROR('Datos Generales'!N317/'Datos Generales'!N266,"")</f>
        <v>5.5293722320828523E-3</v>
      </c>
      <c r="O29" s="64">
        <f>IFERROR('Datos Generales'!O317/'Datos Generales'!O266,"")</f>
        <v>0.29997774315602049</v>
      </c>
      <c r="P29" s="64" t="str">
        <f>IFERROR('Datos Generales'!P317/'Datos Generales'!P266,"")</f>
        <v/>
      </c>
      <c r="Q29" s="64">
        <f>IFERROR('Datos Generales'!Q317/'Datos Generales'!Q266,"")</f>
        <v>0.21408365180262454</v>
      </c>
      <c r="R29" s="64" t="str">
        <f>IFERROR('Datos Generales'!R317/'Datos Generales'!R266,"")</f>
        <v/>
      </c>
      <c r="S29" s="64">
        <f>IFERROR('Datos Generales'!S317/'Datos Generales'!S266,"")</f>
        <v>1.4574349168570611E-2</v>
      </c>
      <c r="T29" s="64" t="str">
        <f>IFERROR('Datos Generales'!T317/'Datos Generales'!T266,"")</f>
        <v/>
      </c>
      <c r="U29" s="64">
        <f>IFERROR('Datos Generales'!U317/'Datos Generales'!U266,"")</f>
        <v>0.26452662603523464</v>
      </c>
      <c r="V29" s="64" t="str">
        <f>IFERROR('Datos Generales'!V317/'Datos Generales'!V266,"")</f>
        <v/>
      </c>
      <c r="W29" s="64">
        <f>IFERROR('Datos Generales'!W317/'Datos Generales'!W266,"")</f>
        <v>8.095661137745612E-2</v>
      </c>
      <c r="X29" s="64" t="str">
        <f>IFERROR('Datos Generales'!X317/'Datos Generales'!X266,"")</f>
        <v/>
      </c>
      <c r="Y29" s="64">
        <f>IFERROR('Datos Generales'!Y317/'Datos Generales'!Y266,"")</f>
        <v>0.2493657189761958</v>
      </c>
      <c r="Z29" s="64">
        <f>IFERROR('Datos Generales'!Z317/'Datos Generales'!Z266,"")</f>
        <v>0.91802649260894609</v>
      </c>
      <c r="AA29" s="64">
        <f>IFERROR('Datos Generales'!AA317/'Datos Generales'!AA266,"")</f>
        <v>0.42374528092382857</v>
      </c>
      <c r="AB29" s="64" t="str">
        <f>IFERROR('Datos Generales'!AB317/'Datos Generales'!AB266,"")</f>
        <v/>
      </c>
      <c r="AC29" s="64" t="str">
        <f>IFERROR('Datos Generales'!AC317/'Datos Generales'!AC266,"")</f>
        <v/>
      </c>
      <c r="AD29" s="64">
        <f>IFERROR('Datos Generales'!AD317/'Datos Generales'!AD266,"")</f>
        <v>0.67876490813234691</v>
      </c>
      <c r="AE29" s="64">
        <f>IFERROR('Datos Generales'!AE317/'Datos Generales'!AE266,"")</f>
        <v>3.0970657698660538E-2</v>
      </c>
      <c r="AF29" s="64" t="str">
        <f>IFERROR('Datos Generales'!AF317/'Datos Generales'!AF266,"")</f>
        <v/>
      </c>
      <c r="AG29" s="64">
        <f>IFERROR('Datos Generales'!AG317/'Datos Generales'!AG266,"")</f>
        <v>6.1739626964565107E-2</v>
      </c>
      <c r="AH29" s="64">
        <f>IFERROR('Datos Generales'!AH317/'Datos Generales'!AH266,"")</f>
        <v>9.1844088805168251E-4</v>
      </c>
      <c r="AI29" s="64" t="str">
        <f>IFERROR('Datos Generales'!AI317/'Datos Generales'!AI266,"")</f>
        <v/>
      </c>
      <c r="AJ29" s="64" t="str">
        <f>IFERROR('Datos Generales'!AJ317/'Datos Generales'!AJ266,"")</f>
        <v/>
      </c>
      <c r="AK29" s="64" t="str">
        <f>IFERROR('Datos Generales'!AK317/'Datos Generales'!AK266,"")</f>
        <v/>
      </c>
      <c r="AL29" s="64" t="str">
        <f>IFERROR('Datos Generales'!AL317/'Datos Generales'!AL266,"")</f>
        <v/>
      </c>
      <c r="AM29" s="64" t="str">
        <f>IFERROR('Datos Generales'!AM317/'Datos Generales'!AM266,"")</f>
        <v/>
      </c>
      <c r="AN29" s="64" t="str">
        <f>IFERROR('Datos Generales'!AN317/'Datos Generales'!AN266,"")</f>
        <v/>
      </c>
      <c r="AO29" s="64" t="str">
        <f>IFERROR('Datos Generales'!AO317/'Datos Generales'!AO266,"")</f>
        <v/>
      </c>
      <c r="AP29" s="64" t="str">
        <f>IFERROR('Datos Generales'!AP317/'Datos Generales'!AP266,"")</f>
        <v/>
      </c>
      <c r="AQ29" s="64">
        <f>IFERROR('Datos Generales'!AQ317/'Datos Generales'!AQ266,"")</f>
        <v>0.15316254922821299</v>
      </c>
      <c r="AR29" s="29"/>
      <c r="AS29" s="64">
        <f>IFERROR('Datos Generales'!AS317/'Datos Generales'!AS266,"")</f>
        <v>0.15332059140330453</v>
      </c>
      <c r="AT29" s="60">
        <f t="shared" si="0"/>
        <v>-1.580421750915495E-4</v>
      </c>
    </row>
    <row r="30" spans="2:46" x14ac:dyDescent="0.2">
      <c r="B30" s="62" t="str">
        <f>'Datos Generales'!B267</f>
        <v>19. Transporte Aéreo</v>
      </c>
      <c r="C30" s="64" t="str">
        <f>IFERROR('Datos Generales'!C318/'Datos Generales'!C267,"")</f>
        <v/>
      </c>
      <c r="D30" s="64" t="str">
        <f>IFERROR('Datos Generales'!D318/'Datos Generales'!D267,"")</f>
        <v/>
      </c>
      <c r="E30" s="64">
        <f>IFERROR('Datos Generales'!E318/'Datos Generales'!E267,"")</f>
        <v>0.38859696804976745</v>
      </c>
      <c r="F30" s="64" t="str">
        <f>IFERROR('Datos Generales'!F318/'Datos Generales'!F267,"")</f>
        <v/>
      </c>
      <c r="G30" s="64" t="str">
        <f>IFERROR('Datos Generales'!G318/'Datos Generales'!G267,"")</f>
        <v/>
      </c>
      <c r="H30" s="64">
        <f>IFERROR('Datos Generales'!H318/'Datos Generales'!H267,"")</f>
        <v>0.49117622224098623</v>
      </c>
      <c r="I30" s="64">
        <f>IFERROR('Datos Generales'!I318/'Datos Generales'!I267,"")</f>
        <v>0.30757449769209882</v>
      </c>
      <c r="J30" s="64" t="str">
        <f>IFERROR('Datos Generales'!J318/'Datos Generales'!J267,"")</f>
        <v/>
      </c>
      <c r="K30" s="64" t="str">
        <f>IFERROR('Datos Generales'!K318/'Datos Generales'!K267,"")</f>
        <v/>
      </c>
      <c r="L30" s="64">
        <f>IFERROR('Datos Generales'!L318/'Datos Generales'!L267,"")</f>
        <v>0.14981684981684981</v>
      </c>
      <c r="M30" s="64" t="str">
        <f>IFERROR('Datos Generales'!M318/'Datos Generales'!M267,"")</f>
        <v/>
      </c>
      <c r="N30" s="64">
        <f>IFERROR('Datos Generales'!N318/'Datos Generales'!N267,"")</f>
        <v>0.13361462728551335</v>
      </c>
      <c r="O30" s="64">
        <f>IFERROR('Datos Generales'!O318/'Datos Generales'!O267,"")</f>
        <v>0.29966329966329969</v>
      </c>
      <c r="P30" s="64" t="str">
        <f>IFERROR('Datos Generales'!P318/'Datos Generales'!P267,"")</f>
        <v/>
      </c>
      <c r="Q30" s="64">
        <f>IFERROR('Datos Generales'!Q318/'Datos Generales'!Q267,"")</f>
        <v>0.17989368208119677</v>
      </c>
      <c r="R30" s="64" t="str">
        <f>IFERROR('Datos Generales'!R318/'Datos Generales'!R267,"")</f>
        <v/>
      </c>
      <c r="S30" s="64">
        <f>IFERROR('Datos Generales'!S318/'Datos Generales'!S267,"")</f>
        <v>0.10260097054972142</v>
      </c>
      <c r="T30" s="64" t="str">
        <f>IFERROR('Datos Generales'!T318/'Datos Generales'!T267,"")</f>
        <v/>
      </c>
      <c r="U30" s="64">
        <f>IFERROR('Datos Generales'!U318/'Datos Generales'!U267,"")</f>
        <v>0.35064935064935066</v>
      </c>
      <c r="V30" s="64" t="str">
        <f>IFERROR('Datos Generales'!V318/'Datos Generales'!V267,"")</f>
        <v/>
      </c>
      <c r="W30" s="64">
        <f>IFERROR('Datos Generales'!W318/'Datos Generales'!W267,"")</f>
        <v>0.14999480125958053</v>
      </c>
      <c r="X30" s="64" t="str">
        <f>IFERROR('Datos Generales'!X318/'Datos Generales'!X267,"")</f>
        <v/>
      </c>
      <c r="Y30" s="64">
        <f>IFERROR('Datos Generales'!Y318/'Datos Generales'!Y267,"")</f>
        <v>0.24333709131905298</v>
      </c>
      <c r="Z30" s="64">
        <f>IFERROR('Datos Generales'!Z318/'Datos Generales'!Z267,"")</f>
        <v>-4.9828178694158079E-2</v>
      </c>
      <c r="AA30" s="64">
        <f>IFERROR('Datos Generales'!AA318/'Datos Generales'!AA267,"")</f>
        <v>0.49980835569183596</v>
      </c>
      <c r="AB30" s="64" t="str">
        <f>IFERROR('Datos Generales'!AB318/'Datos Generales'!AB267,"")</f>
        <v/>
      </c>
      <c r="AC30" s="64" t="str">
        <f>IFERROR('Datos Generales'!AC318/'Datos Generales'!AC267,"")</f>
        <v/>
      </c>
      <c r="AD30" s="64">
        <f>IFERROR('Datos Generales'!AD318/'Datos Generales'!AD267,"")</f>
        <v>1</v>
      </c>
      <c r="AE30" s="64">
        <f>IFERROR('Datos Generales'!AE318/'Datos Generales'!AE267,"")</f>
        <v>4.1666666666666664E-2</v>
      </c>
      <c r="AF30" s="64" t="str">
        <f>IFERROR('Datos Generales'!AF318/'Datos Generales'!AF267,"")</f>
        <v/>
      </c>
      <c r="AG30" s="64">
        <f>IFERROR('Datos Generales'!AG318/'Datos Generales'!AG267,"")</f>
        <v>4.0213472677927652E-2</v>
      </c>
      <c r="AH30" s="64" t="str">
        <f>IFERROR('Datos Generales'!AH318/'Datos Generales'!AH267,"")</f>
        <v/>
      </c>
      <c r="AI30" s="64" t="str">
        <f>IFERROR('Datos Generales'!AI318/'Datos Generales'!AI267,"")</f>
        <v/>
      </c>
      <c r="AJ30" s="64" t="str">
        <f>IFERROR('Datos Generales'!AJ318/'Datos Generales'!AJ267,"")</f>
        <v/>
      </c>
      <c r="AK30" s="64" t="str">
        <f>IFERROR('Datos Generales'!AK318/'Datos Generales'!AK267,"")</f>
        <v/>
      </c>
      <c r="AL30" s="64" t="str">
        <f>IFERROR('Datos Generales'!AL318/'Datos Generales'!AL267,"")</f>
        <v/>
      </c>
      <c r="AM30" s="64" t="str">
        <f>IFERROR('Datos Generales'!AM318/'Datos Generales'!AM267,"")</f>
        <v/>
      </c>
      <c r="AN30" s="64" t="str">
        <f>IFERROR('Datos Generales'!AN318/'Datos Generales'!AN267,"")</f>
        <v/>
      </c>
      <c r="AO30" s="64" t="str">
        <f>IFERROR('Datos Generales'!AO318/'Datos Generales'!AO267,"")</f>
        <v/>
      </c>
      <c r="AP30" s="64" t="str">
        <f>IFERROR('Datos Generales'!AP318/'Datos Generales'!AP267,"")</f>
        <v/>
      </c>
      <c r="AQ30" s="64">
        <f>IFERROR('Datos Generales'!AQ318/'Datos Generales'!AQ267,"")</f>
        <v>0.22403420907642443</v>
      </c>
      <c r="AR30" s="29"/>
      <c r="AS30" s="64">
        <f>IFERROR('Datos Generales'!AS318/'Datos Generales'!AS267,"")</f>
        <v>0.30722621629160407</v>
      </c>
      <c r="AT30" s="60">
        <f t="shared" si="0"/>
        <v>-8.3192007215179636E-2</v>
      </c>
    </row>
    <row r="31" spans="2:46" x14ac:dyDescent="0.2">
      <c r="B31" s="62" t="str">
        <f>'Datos Generales'!B268</f>
        <v>20. Equipo Contratista</v>
      </c>
      <c r="C31" s="64" t="str">
        <f>IFERROR('Datos Generales'!C319/'Datos Generales'!C268,"")</f>
        <v/>
      </c>
      <c r="D31" s="64" t="str">
        <f>IFERROR('Datos Generales'!D319/'Datos Generales'!D268,"")</f>
        <v/>
      </c>
      <c r="E31" s="64">
        <f>IFERROR('Datos Generales'!E319/'Datos Generales'!E268,"")</f>
        <v>-4.8310588349498857</v>
      </c>
      <c r="F31" s="64" t="str">
        <f>IFERROR('Datos Generales'!F319/'Datos Generales'!F268,"")</f>
        <v/>
      </c>
      <c r="G31" s="64" t="str">
        <f>IFERROR('Datos Generales'!G319/'Datos Generales'!G268,"")</f>
        <v/>
      </c>
      <c r="H31" s="64">
        <f>IFERROR('Datos Generales'!H319/'Datos Generales'!H268,"")</f>
        <v>0.25987827909183847</v>
      </c>
      <c r="I31" s="64">
        <f>IFERROR('Datos Generales'!I319/'Datos Generales'!I268,"")</f>
        <v>0.20000741386021167</v>
      </c>
      <c r="J31" s="64" t="str">
        <f>IFERROR('Datos Generales'!J319/'Datos Generales'!J268,"")</f>
        <v/>
      </c>
      <c r="K31" s="64">
        <f>IFERROR('Datos Generales'!K319/'Datos Generales'!K268,"")</f>
        <v>0.40706014344672836</v>
      </c>
      <c r="L31" s="64">
        <f>IFERROR('Datos Generales'!L319/'Datos Generales'!L268,"")</f>
        <v>0.15292901926049426</v>
      </c>
      <c r="M31" s="64" t="str">
        <f>IFERROR('Datos Generales'!M319/'Datos Generales'!M268,"")</f>
        <v/>
      </c>
      <c r="N31" s="64">
        <f>IFERROR('Datos Generales'!N319/'Datos Generales'!N268,"")</f>
        <v>1.0942348521966357E-2</v>
      </c>
      <c r="O31" s="64">
        <f>IFERROR('Datos Generales'!O319/'Datos Generales'!O268,"")</f>
        <v>0.32723659308209008</v>
      </c>
      <c r="P31" s="64" t="str">
        <f>IFERROR('Datos Generales'!P319/'Datos Generales'!P268,"")</f>
        <v/>
      </c>
      <c r="Q31" s="64">
        <f>IFERROR('Datos Generales'!Q319/'Datos Generales'!Q268,"")</f>
        <v>0.27896661957985602</v>
      </c>
      <c r="R31" s="64" t="str">
        <f>IFERROR('Datos Generales'!R319/'Datos Generales'!R268,"")</f>
        <v/>
      </c>
      <c r="S31" s="64">
        <f>IFERROR('Datos Generales'!S319/'Datos Generales'!S268,"")</f>
        <v>0.82016025717536778</v>
      </c>
      <c r="T31" s="64" t="str">
        <f>IFERROR('Datos Generales'!T319/'Datos Generales'!T268,"")</f>
        <v/>
      </c>
      <c r="U31" s="64">
        <f>IFERROR('Datos Generales'!U319/'Datos Generales'!U268,"")</f>
        <v>0.10335060439571747</v>
      </c>
      <c r="V31" s="64" t="str">
        <f>IFERROR('Datos Generales'!V319/'Datos Generales'!V268,"")</f>
        <v/>
      </c>
      <c r="W31" s="64">
        <f>IFERROR('Datos Generales'!W319/'Datos Generales'!W268,"")</f>
        <v>0</v>
      </c>
      <c r="X31" s="64" t="str">
        <f>IFERROR('Datos Generales'!X319/'Datos Generales'!X268,"")</f>
        <v/>
      </c>
      <c r="Y31" s="64">
        <f>IFERROR('Datos Generales'!Y319/'Datos Generales'!Y268,"")</f>
        <v>0.3784745230704844</v>
      </c>
      <c r="Z31" s="64">
        <f>IFERROR('Datos Generales'!Z319/'Datos Generales'!Z268,"")</f>
        <v>0.17740699689003195</v>
      </c>
      <c r="AA31" s="64">
        <f>IFERROR('Datos Generales'!AA319/'Datos Generales'!AA268,"")</f>
        <v>0.45988054568807868</v>
      </c>
      <c r="AB31" s="64" t="str">
        <f>IFERROR('Datos Generales'!AB319/'Datos Generales'!AB268,"")</f>
        <v/>
      </c>
      <c r="AC31" s="64" t="str">
        <f>IFERROR('Datos Generales'!AC319/'Datos Generales'!AC268,"")</f>
        <v/>
      </c>
      <c r="AD31" s="64">
        <f>IFERROR('Datos Generales'!AD319/'Datos Generales'!AD268,"")</f>
        <v>0.61275935621485356</v>
      </c>
      <c r="AE31" s="64">
        <f>IFERROR('Datos Generales'!AE319/'Datos Generales'!AE268,"")</f>
        <v>0</v>
      </c>
      <c r="AF31" s="64" t="str">
        <f>IFERROR('Datos Generales'!AF319/'Datos Generales'!AF268,"")</f>
        <v/>
      </c>
      <c r="AG31" s="64">
        <f>IFERROR('Datos Generales'!AG319/'Datos Generales'!AG268,"")</f>
        <v>0.77607806053708461</v>
      </c>
      <c r="AH31" s="64">
        <f>IFERROR('Datos Generales'!AH319/'Datos Generales'!AH268,"")</f>
        <v>6.625860707253857E-2</v>
      </c>
      <c r="AI31" s="64" t="str">
        <f>IFERROR('Datos Generales'!AI319/'Datos Generales'!AI268,"")</f>
        <v/>
      </c>
      <c r="AJ31" s="64" t="str">
        <f>IFERROR('Datos Generales'!AJ319/'Datos Generales'!AJ268,"")</f>
        <v/>
      </c>
      <c r="AK31" s="64" t="str">
        <f>IFERROR('Datos Generales'!AK319/'Datos Generales'!AK268,"")</f>
        <v/>
      </c>
      <c r="AL31" s="64" t="str">
        <f>IFERROR('Datos Generales'!AL319/'Datos Generales'!AL268,"")</f>
        <v/>
      </c>
      <c r="AM31" s="64" t="str">
        <f>IFERROR('Datos Generales'!AM319/'Datos Generales'!AM268,"")</f>
        <v/>
      </c>
      <c r="AN31" s="64" t="str">
        <f>IFERROR('Datos Generales'!AN319/'Datos Generales'!AN268,"")</f>
        <v/>
      </c>
      <c r="AO31" s="64" t="str">
        <f>IFERROR('Datos Generales'!AO319/'Datos Generales'!AO268,"")</f>
        <v/>
      </c>
      <c r="AP31" s="64" t="str">
        <f>IFERROR('Datos Generales'!AP319/'Datos Generales'!AP268,"")</f>
        <v/>
      </c>
      <c r="AQ31" s="64">
        <f>IFERROR('Datos Generales'!AQ319/'Datos Generales'!AQ268,"")</f>
        <v>0.16251531843864614</v>
      </c>
      <c r="AR31" s="29"/>
      <c r="AS31" s="64">
        <f>IFERROR('Datos Generales'!AS319/'Datos Generales'!AS268,"")</f>
        <v>0.23839015711925765</v>
      </c>
      <c r="AT31" s="60">
        <f t="shared" si="0"/>
        <v>-7.5874838680611512E-2</v>
      </c>
    </row>
    <row r="32" spans="2:46" x14ac:dyDescent="0.2">
      <c r="B32" s="62" t="str">
        <f>'Datos Generales'!B269</f>
        <v>21. Todo Riesgo, Construcción y Montaje</v>
      </c>
      <c r="C32" s="64" t="str">
        <f>IFERROR('Datos Generales'!C320/'Datos Generales'!C269,"")</f>
        <v/>
      </c>
      <c r="D32" s="64" t="str">
        <f>IFERROR('Datos Generales'!D320/'Datos Generales'!D269,"")</f>
        <v/>
      </c>
      <c r="E32" s="64">
        <f>IFERROR('Datos Generales'!E320/'Datos Generales'!E269,"")</f>
        <v>1.7705788746161289E-2</v>
      </c>
      <c r="F32" s="64" t="str">
        <f>IFERROR('Datos Generales'!F320/'Datos Generales'!F269,"")</f>
        <v/>
      </c>
      <c r="G32" s="64" t="str">
        <f>IFERROR('Datos Generales'!G320/'Datos Generales'!G269,"")</f>
        <v/>
      </c>
      <c r="H32" s="64">
        <f>IFERROR('Datos Generales'!H320/'Datos Generales'!H269,"")</f>
        <v>0.69033975354643184</v>
      </c>
      <c r="I32" s="64">
        <f>IFERROR('Datos Generales'!I320/'Datos Generales'!I269,"")</f>
        <v>0.47171496551154746</v>
      </c>
      <c r="J32" s="64" t="str">
        <f>IFERROR('Datos Generales'!J320/'Datos Generales'!J269,"")</f>
        <v/>
      </c>
      <c r="K32" s="64">
        <f>IFERROR('Datos Generales'!K320/'Datos Generales'!K269,"")</f>
        <v>0.26610055943355909</v>
      </c>
      <c r="L32" s="64">
        <f>IFERROR('Datos Generales'!L320/'Datos Generales'!L269,"")</f>
        <v>0.15000398337604398</v>
      </c>
      <c r="M32" s="64" t="str">
        <f>IFERROR('Datos Generales'!M320/'Datos Generales'!M269,"")</f>
        <v/>
      </c>
      <c r="N32" s="64">
        <f>IFERROR('Datos Generales'!N320/'Datos Generales'!N269,"")</f>
        <v>3.3132053490137439E-2</v>
      </c>
      <c r="O32" s="64">
        <f>IFERROR('Datos Generales'!O320/'Datos Generales'!O269,"")</f>
        <v>0.17205202983456783</v>
      </c>
      <c r="P32" s="64" t="str">
        <f>IFERROR('Datos Generales'!P320/'Datos Generales'!P269,"")</f>
        <v/>
      </c>
      <c r="Q32" s="64">
        <f>IFERROR('Datos Generales'!Q320/'Datos Generales'!Q269,"")</f>
        <v>7.1595507549846185E-2</v>
      </c>
      <c r="R32" s="64" t="str">
        <f>IFERROR('Datos Generales'!R320/'Datos Generales'!R269,"")</f>
        <v/>
      </c>
      <c r="S32" s="64">
        <f>IFERROR('Datos Generales'!S320/'Datos Generales'!S269,"")</f>
        <v>0.18902301559649951</v>
      </c>
      <c r="T32" s="64" t="str">
        <f>IFERROR('Datos Generales'!T320/'Datos Generales'!T269,"")</f>
        <v/>
      </c>
      <c r="U32" s="64">
        <f>IFERROR('Datos Generales'!U320/'Datos Generales'!U269,"")</f>
        <v>4.6128054459553286E-2</v>
      </c>
      <c r="V32" s="64" t="str">
        <f>IFERROR('Datos Generales'!V320/'Datos Generales'!V269,"")</f>
        <v/>
      </c>
      <c r="W32" s="64">
        <f>IFERROR('Datos Generales'!W320/'Datos Generales'!W269,"")</f>
        <v>4.8766800011511784E-2</v>
      </c>
      <c r="X32" s="64" t="str">
        <f>IFERROR('Datos Generales'!X320/'Datos Generales'!X269,"")</f>
        <v/>
      </c>
      <c r="Y32" s="64">
        <f>IFERROR('Datos Generales'!Y320/'Datos Generales'!Y269,"")</f>
        <v>5.2392838720881706E-2</v>
      </c>
      <c r="Z32" s="64">
        <f>IFERROR('Datos Generales'!Z320/'Datos Generales'!Z269,"")</f>
        <v>7.9540107958288059E-2</v>
      </c>
      <c r="AA32" s="64">
        <f>IFERROR('Datos Generales'!AA320/'Datos Generales'!AA269,"")</f>
        <v>0.17347954990327269</v>
      </c>
      <c r="AB32" s="64" t="str">
        <f>IFERROR('Datos Generales'!AB320/'Datos Generales'!AB269,"")</f>
        <v/>
      </c>
      <c r="AC32" s="64" t="str">
        <f>IFERROR('Datos Generales'!AC320/'Datos Generales'!AC269,"")</f>
        <v/>
      </c>
      <c r="AD32" s="64">
        <f>IFERROR('Datos Generales'!AD320/'Datos Generales'!AD269,"")</f>
        <v>0.82863955849983517</v>
      </c>
      <c r="AE32" s="64">
        <f>IFERROR('Datos Generales'!AE320/'Datos Generales'!AE269,"")</f>
        <v>5.3749302848424079E-4</v>
      </c>
      <c r="AF32" s="64" t="str">
        <f>IFERROR('Datos Generales'!AF320/'Datos Generales'!AF269,"")</f>
        <v/>
      </c>
      <c r="AG32" s="64">
        <f>IFERROR('Datos Generales'!AG320/'Datos Generales'!AG269,"")</f>
        <v>2.862744397635595E-2</v>
      </c>
      <c r="AH32" s="64">
        <f>IFERROR('Datos Generales'!AH320/'Datos Generales'!AH269,"")</f>
        <v>0.20793884473766441</v>
      </c>
      <c r="AI32" s="64" t="str">
        <f>IFERROR('Datos Generales'!AI320/'Datos Generales'!AI269,"")</f>
        <v/>
      </c>
      <c r="AJ32" s="64" t="str">
        <f>IFERROR('Datos Generales'!AJ320/'Datos Generales'!AJ269,"")</f>
        <v/>
      </c>
      <c r="AK32" s="64" t="str">
        <f>IFERROR('Datos Generales'!AK320/'Datos Generales'!AK269,"")</f>
        <v/>
      </c>
      <c r="AL32" s="64" t="str">
        <f>IFERROR('Datos Generales'!AL320/'Datos Generales'!AL269,"")</f>
        <v/>
      </c>
      <c r="AM32" s="64" t="str">
        <f>IFERROR('Datos Generales'!AM320/'Datos Generales'!AM269,"")</f>
        <v/>
      </c>
      <c r="AN32" s="64" t="str">
        <f>IFERROR('Datos Generales'!AN320/'Datos Generales'!AN269,"")</f>
        <v/>
      </c>
      <c r="AO32" s="64" t="str">
        <f>IFERROR('Datos Generales'!AO320/'Datos Generales'!AO269,"")</f>
        <v/>
      </c>
      <c r="AP32" s="64" t="str">
        <f>IFERROR('Datos Generales'!AP320/'Datos Generales'!AP269,"")</f>
        <v/>
      </c>
      <c r="AQ32" s="64">
        <f>IFERROR('Datos Generales'!AQ320/'Datos Generales'!AQ269,"")</f>
        <v>0.15251022825062588</v>
      </c>
      <c r="AR32" s="29"/>
      <c r="AS32" s="64">
        <f>IFERROR('Datos Generales'!AS320/'Datos Generales'!AS269,"")</f>
        <v>0.17812452112232846</v>
      </c>
      <c r="AT32" s="60">
        <f t="shared" si="0"/>
        <v>-2.5614292871702582E-2</v>
      </c>
    </row>
    <row r="33" spans="2:46" x14ac:dyDescent="0.2">
      <c r="B33" s="62" t="str">
        <f>'Datos Generales'!B270</f>
        <v>22. Avería de Maquinaria</v>
      </c>
      <c r="C33" s="64" t="str">
        <f>IFERROR('Datos Generales'!C321/'Datos Generales'!C270,"")</f>
        <v/>
      </c>
      <c r="D33" s="64" t="str">
        <f>IFERROR('Datos Generales'!D321/'Datos Generales'!D270,"")</f>
        <v/>
      </c>
      <c r="E33" s="64">
        <f>IFERROR('Datos Generales'!E321/'Datos Generales'!E270,"")</f>
        <v>4.7645307157825077E-2</v>
      </c>
      <c r="F33" s="64" t="str">
        <f>IFERROR('Datos Generales'!F321/'Datos Generales'!F270,"")</f>
        <v/>
      </c>
      <c r="G33" s="64" t="str">
        <f>IFERROR('Datos Generales'!G321/'Datos Generales'!G270,"")</f>
        <v/>
      </c>
      <c r="H33" s="64">
        <f>IFERROR('Datos Generales'!H321/'Datos Generales'!H270,"")</f>
        <v>0.49069843342036551</v>
      </c>
      <c r="I33" s="64">
        <f>IFERROR('Datos Generales'!I321/'Datos Generales'!I270,"")</f>
        <v>0.17423830250272035</v>
      </c>
      <c r="J33" s="64" t="str">
        <f>IFERROR('Datos Generales'!J321/'Datos Generales'!J270,"")</f>
        <v/>
      </c>
      <c r="K33" s="64">
        <f>IFERROR('Datos Generales'!K321/'Datos Generales'!K270,"")</f>
        <v>0.57299378146283686</v>
      </c>
      <c r="L33" s="64" t="str">
        <f>IFERROR('Datos Generales'!L321/'Datos Generales'!L270,"")</f>
        <v/>
      </c>
      <c r="M33" s="64" t="str">
        <f>IFERROR('Datos Generales'!M321/'Datos Generales'!M270,"")</f>
        <v/>
      </c>
      <c r="N33" s="64" t="str">
        <f>IFERROR('Datos Generales'!N321/'Datos Generales'!N270,"")</f>
        <v/>
      </c>
      <c r="O33" s="64" t="str">
        <f>IFERROR('Datos Generales'!O321/'Datos Generales'!O270,"")</f>
        <v/>
      </c>
      <c r="P33" s="64" t="str">
        <f>IFERROR('Datos Generales'!P321/'Datos Generales'!P270,"")</f>
        <v/>
      </c>
      <c r="Q33" s="64">
        <f>IFERROR('Datos Generales'!Q321/'Datos Generales'!Q270,"")</f>
        <v>8.0615313439740918E-2</v>
      </c>
      <c r="R33" s="64" t="str">
        <f>IFERROR('Datos Generales'!R321/'Datos Generales'!R270,"")</f>
        <v/>
      </c>
      <c r="S33" s="64">
        <f>IFERROR('Datos Generales'!S321/'Datos Generales'!S270,"")</f>
        <v>0.66968325791855199</v>
      </c>
      <c r="T33" s="64" t="str">
        <f>IFERROR('Datos Generales'!T321/'Datos Generales'!T270,"")</f>
        <v/>
      </c>
      <c r="U33" s="64">
        <f>IFERROR('Datos Generales'!U321/'Datos Generales'!U270,"")</f>
        <v>0.49996605797298216</v>
      </c>
      <c r="V33" s="64" t="str">
        <f>IFERROR('Datos Generales'!V321/'Datos Generales'!V270,"")</f>
        <v/>
      </c>
      <c r="W33" s="64">
        <f>IFERROR('Datos Generales'!W321/'Datos Generales'!W270,"")</f>
        <v>0.15856777493606139</v>
      </c>
      <c r="X33" s="64" t="str">
        <f>IFERROR('Datos Generales'!X321/'Datos Generales'!X270,"")</f>
        <v/>
      </c>
      <c r="Y33" s="64">
        <f>IFERROR('Datos Generales'!Y321/'Datos Generales'!Y270,"")</f>
        <v>0.18611987381703471</v>
      </c>
      <c r="Z33" s="64">
        <f>IFERROR('Datos Generales'!Z321/'Datos Generales'!Z270,"")</f>
        <v>0.1834599983656125</v>
      </c>
      <c r="AA33" s="64">
        <f>IFERROR('Datos Generales'!AA321/'Datos Generales'!AA270,"")</f>
        <v>0.36829217099279365</v>
      </c>
      <c r="AB33" s="64" t="str">
        <f>IFERROR('Datos Generales'!AB321/'Datos Generales'!AB270,"")</f>
        <v/>
      </c>
      <c r="AC33" s="64" t="str">
        <f>IFERROR('Datos Generales'!AC321/'Datos Generales'!AC270,"")</f>
        <v/>
      </c>
      <c r="AD33" s="64" t="str">
        <f>IFERROR('Datos Generales'!AD321/'Datos Generales'!AD270,"")</f>
        <v/>
      </c>
      <c r="AE33" s="64" t="str">
        <f>IFERROR('Datos Generales'!AE321/'Datos Generales'!AE270,"")</f>
        <v/>
      </c>
      <c r="AF33" s="64" t="str">
        <f>IFERROR('Datos Generales'!AF321/'Datos Generales'!AF270,"")</f>
        <v/>
      </c>
      <c r="AG33" s="64">
        <f>IFERROR('Datos Generales'!AG321/'Datos Generales'!AG270,"")</f>
        <v>0.17803752871102113</v>
      </c>
      <c r="AH33" s="64" t="str">
        <f>IFERROR('Datos Generales'!AH321/'Datos Generales'!AH270,"")</f>
        <v/>
      </c>
      <c r="AI33" s="64" t="str">
        <f>IFERROR('Datos Generales'!AI321/'Datos Generales'!AI270,"")</f>
        <v/>
      </c>
      <c r="AJ33" s="64" t="str">
        <f>IFERROR('Datos Generales'!AJ321/'Datos Generales'!AJ270,"")</f>
        <v/>
      </c>
      <c r="AK33" s="64" t="str">
        <f>IFERROR('Datos Generales'!AK321/'Datos Generales'!AK270,"")</f>
        <v/>
      </c>
      <c r="AL33" s="64" t="str">
        <f>IFERROR('Datos Generales'!AL321/'Datos Generales'!AL270,"")</f>
        <v/>
      </c>
      <c r="AM33" s="64" t="str">
        <f>IFERROR('Datos Generales'!AM321/'Datos Generales'!AM270,"")</f>
        <v/>
      </c>
      <c r="AN33" s="64" t="str">
        <f>IFERROR('Datos Generales'!AN321/'Datos Generales'!AN270,"")</f>
        <v/>
      </c>
      <c r="AO33" s="64" t="str">
        <f>IFERROR('Datos Generales'!AO321/'Datos Generales'!AO270,"")</f>
        <v/>
      </c>
      <c r="AP33" s="64" t="str">
        <f>IFERROR('Datos Generales'!AP321/'Datos Generales'!AP270,"")</f>
        <v/>
      </c>
      <c r="AQ33" s="64">
        <f>IFERROR('Datos Generales'!AQ321/'Datos Generales'!AQ270,"")</f>
        <v>0.21719687050178968</v>
      </c>
      <c r="AR33" s="29"/>
      <c r="AS33" s="64">
        <f>IFERROR('Datos Generales'!AS321/'Datos Generales'!AS270,"")</f>
        <v>0.25722193297344698</v>
      </c>
      <c r="AT33" s="60">
        <f t="shared" si="0"/>
        <v>-4.0025062471657297E-2</v>
      </c>
    </row>
    <row r="34" spans="2:46" x14ac:dyDescent="0.2">
      <c r="B34" s="62" t="str">
        <f>'Datos Generales'!B271</f>
        <v>23. Equipo Electrónico</v>
      </c>
      <c r="C34" s="64" t="str">
        <f>IFERROR('Datos Generales'!C322/'Datos Generales'!C271,"")</f>
        <v/>
      </c>
      <c r="D34" s="64" t="str">
        <f>IFERROR('Datos Generales'!D322/'Datos Generales'!D271,"")</f>
        <v/>
      </c>
      <c r="E34" s="64">
        <f>IFERROR('Datos Generales'!E322/'Datos Generales'!E271,"")</f>
        <v>0.10960756145494864</v>
      </c>
      <c r="F34" s="64" t="str">
        <f>IFERROR('Datos Generales'!F322/'Datos Generales'!F271,"")</f>
        <v/>
      </c>
      <c r="G34" s="64" t="str">
        <f>IFERROR('Datos Generales'!G322/'Datos Generales'!G271,"")</f>
        <v/>
      </c>
      <c r="H34" s="64">
        <f>IFERROR('Datos Generales'!H322/'Datos Generales'!H271,"")</f>
        <v>0.49907203137584483</v>
      </c>
      <c r="I34" s="64">
        <f>IFERROR('Datos Generales'!I322/'Datos Generales'!I271,"")</f>
        <v>0.89620935817455016</v>
      </c>
      <c r="J34" s="64" t="str">
        <f>IFERROR('Datos Generales'!J322/'Datos Generales'!J271,"")</f>
        <v/>
      </c>
      <c r="K34" s="64">
        <f>IFERROR('Datos Generales'!K322/'Datos Generales'!K271,"")</f>
        <v>0.18460633560205025</v>
      </c>
      <c r="L34" s="64">
        <f>IFERROR('Datos Generales'!L322/'Datos Generales'!L271,"")</f>
        <v>0.15038167938931299</v>
      </c>
      <c r="M34" s="64" t="str">
        <f>IFERROR('Datos Generales'!M322/'Datos Generales'!M271,"")</f>
        <v/>
      </c>
      <c r="N34" s="64" t="str">
        <f>IFERROR('Datos Generales'!N322/'Datos Generales'!N271,"")</f>
        <v/>
      </c>
      <c r="O34" s="64">
        <f>IFERROR('Datos Generales'!O322/'Datos Generales'!O271,"")</f>
        <v>0.39989014007140894</v>
      </c>
      <c r="P34" s="64" t="str">
        <f>IFERROR('Datos Generales'!P322/'Datos Generales'!P271,"")</f>
        <v/>
      </c>
      <c r="Q34" s="64">
        <f>IFERROR('Datos Generales'!Q322/'Datos Generales'!Q271,"")</f>
        <v>0.22817958507851263</v>
      </c>
      <c r="R34" s="64" t="str">
        <f>IFERROR('Datos Generales'!R322/'Datos Generales'!R271,"")</f>
        <v/>
      </c>
      <c r="S34" s="64">
        <f>IFERROR('Datos Generales'!S322/'Datos Generales'!S271,"")</f>
        <v>4.2457191780821919</v>
      </c>
      <c r="T34" s="64" t="str">
        <f>IFERROR('Datos Generales'!T322/'Datos Generales'!T271,"")</f>
        <v/>
      </c>
      <c r="U34" s="64">
        <f>IFERROR('Datos Generales'!U322/'Datos Generales'!U271,"")</f>
        <v>0.34183536966021583</v>
      </c>
      <c r="V34" s="64" t="str">
        <f>IFERROR('Datos Generales'!V322/'Datos Generales'!V271,"")</f>
        <v/>
      </c>
      <c r="W34" s="64">
        <f>IFERROR('Datos Generales'!W322/'Datos Generales'!W271,"")</f>
        <v>0.18831168831168832</v>
      </c>
      <c r="X34" s="64" t="str">
        <f>IFERROR('Datos Generales'!X322/'Datos Generales'!X271,"")</f>
        <v/>
      </c>
      <c r="Y34" s="64">
        <f>IFERROR('Datos Generales'!Y322/'Datos Generales'!Y271,"")</f>
        <v>0.32976688892334727</v>
      </c>
      <c r="Z34" s="64">
        <f>IFERROR('Datos Generales'!Z322/'Datos Generales'!Z271,"")</f>
        <v>0.19711952812470421</v>
      </c>
      <c r="AA34" s="64">
        <f>IFERROR('Datos Generales'!AA322/'Datos Generales'!AA271,"")</f>
        <v>0.26446315380667712</v>
      </c>
      <c r="AB34" s="64" t="str">
        <f>IFERROR('Datos Generales'!AB322/'Datos Generales'!AB271,"")</f>
        <v/>
      </c>
      <c r="AC34" s="64" t="str">
        <f>IFERROR('Datos Generales'!AC322/'Datos Generales'!AC271,"")</f>
        <v/>
      </c>
      <c r="AD34" s="64">
        <f>IFERROR('Datos Generales'!AD322/'Datos Generales'!AD271,"")</f>
        <v>-8</v>
      </c>
      <c r="AE34" s="64" t="str">
        <f>IFERROR('Datos Generales'!AE322/'Datos Generales'!AE271,"")</f>
        <v/>
      </c>
      <c r="AF34" s="64" t="str">
        <f>IFERROR('Datos Generales'!AF322/'Datos Generales'!AF271,"")</f>
        <v/>
      </c>
      <c r="AG34" s="64">
        <f>IFERROR('Datos Generales'!AG322/'Datos Generales'!AG271,"")</f>
        <v>0.40361500109506449</v>
      </c>
      <c r="AH34" s="64">
        <f>IFERROR('Datos Generales'!AH322/'Datos Generales'!AH271,"")</f>
        <v>0.29995427526291724</v>
      </c>
      <c r="AI34" s="64" t="str">
        <f>IFERROR('Datos Generales'!AI322/'Datos Generales'!AI271,"")</f>
        <v/>
      </c>
      <c r="AJ34" s="64">
        <f>IFERROR('Datos Generales'!AJ322/'Datos Generales'!AJ271,"")</f>
        <v>0.54209419573864359</v>
      </c>
      <c r="AK34" s="64" t="str">
        <f>IFERROR('Datos Generales'!AK322/'Datos Generales'!AK271,"")</f>
        <v/>
      </c>
      <c r="AL34" s="64" t="str">
        <f>IFERROR('Datos Generales'!AL322/'Datos Generales'!AL271,"")</f>
        <v/>
      </c>
      <c r="AM34" s="64" t="str">
        <f>IFERROR('Datos Generales'!AM322/'Datos Generales'!AM271,"")</f>
        <v/>
      </c>
      <c r="AN34" s="64" t="str">
        <f>IFERROR('Datos Generales'!AN322/'Datos Generales'!AN271,"")</f>
        <v/>
      </c>
      <c r="AO34" s="64" t="str">
        <f>IFERROR('Datos Generales'!AO322/'Datos Generales'!AO271,"")</f>
        <v/>
      </c>
      <c r="AP34" s="64" t="str">
        <f>IFERROR('Datos Generales'!AP322/'Datos Generales'!AP271,"")</f>
        <v/>
      </c>
      <c r="AQ34" s="64">
        <f>IFERROR('Datos Generales'!AQ322/'Datos Generales'!AQ271,"")</f>
        <v>0.58394636131599187</v>
      </c>
      <c r="AR34" s="29"/>
      <c r="AS34" s="64">
        <f>IFERROR('Datos Generales'!AS322/'Datos Generales'!AS271,"")</f>
        <v>0.68910979423278906</v>
      </c>
      <c r="AT34" s="60">
        <f t="shared" si="0"/>
        <v>-0.10516343291679719</v>
      </c>
    </row>
    <row r="35" spans="2:46" x14ac:dyDescent="0.2">
      <c r="B35" s="62" t="str">
        <f>'Datos Generales'!B272</f>
        <v>24. Garantía</v>
      </c>
      <c r="C35" s="64" t="str">
        <f>IFERROR('Datos Generales'!C323/'Datos Generales'!C272,"")</f>
        <v/>
      </c>
      <c r="D35" s="64">
        <f>IFERROR('Datos Generales'!D323/'Datos Generales'!D272,"")</f>
        <v>0.33447842108722198</v>
      </c>
      <c r="E35" s="64">
        <f>IFERROR('Datos Generales'!E323/'Datos Generales'!E272,"")</f>
        <v>0.156728624535316</v>
      </c>
      <c r="F35" s="64" t="str">
        <f>IFERROR('Datos Generales'!F323/'Datos Generales'!F272,"")</f>
        <v/>
      </c>
      <c r="G35" s="64">
        <f>IFERROR('Datos Generales'!G323/'Datos Generales'!G272,"")</f>
        <v>0.12069730181117873</v>
      </c>
      <c r="H35" s="64">
        <f>IFERROR('Datos Generales'!H323/'Datos Generales'!H272,"")</f>
        <v>0.14497986855944636</v>
      </c>
      <c r="I35" s="64">
        <f>IFERROR('Datos Generales'!I323/'Datos Generales'!I272,"")</f>
        <v>4.7867149589312132E-2</v>
      </c>
      <c r="J35" s="64" t="str">
        <f>IFERROR('Datos Generales'!J323/'Datos Generales'!J272,"")</f>
        <v/>
      </c>
      <c r="K35" s="64">
        <f>IFERROR('Datos Generales'!K323/'Datos Generales'!K272,"")</f>
        <v>0.72546147429601626</v>
      </c>
      <c r="L35" s="64">
        <f>IFERROR('Datos Generales'!L323/'Datos Generales'!L272,"")</f>
        <v>0.34786740044968661</v>
      </c>
      <c r="M35" s="64">
        <f>IFERROR('Datos Generales'!M323/'Datos Generales'!M272,"")</f>
        <v>0.40060559798323397</v>
      </c>
      <c r="N35" s="64" t="str">
        <f>IFERROR('Datos Generales'!N323/'Datos Generales'!N272,"")</f>
        <v/>
      </c>
      <c r="O35" s="64" t="str">
        <f>IFERROR('Datos Generales'!O323/'Datos Generales'!O272,"")</f>
        <v/>
      </c>
      <c r="P35" s="64">
        <f>IFERROR('Datos Generales'!P323/'Datos Generales'!P272,"")</f>
        <v>0.15342922516183183</v>
      </c>
      <c r="Q35" s="64">
        <f>IFERROR('Datos Generales'!Q323/'Datos Generales'!Q272,"")</f>
        <v>0.14982978613476855</v>
      </c>
      <c r="R35" s="64" t="str">
        <f>IFERROR('Datos Generales'!R323/'Datos Generales'!R272,"")</f>
        <v/>
      </c>
      <c r="S35" s="64">
        <f>IFERROR('Datos Generales'!S323/'Datos Generales'!S272,"")</f>
        <v>0.24931423980863926</v>
      </c>
      <c r="T35" s="64" t="str">
        <f>IFERROR('Datos Generales'!T323/'Datos Generales'!T272,"")</f>
        <v/>
      </c>
      <c r="U35" s="64">
        <f>IFERROR('Datos Generales'!U323/'Datos Generales'!U272,"")</f>
        <v>3.8122166901088466E-3</v>
      </c>
      <c r="V35" s="64" t="str">
        <f>IFERROR('Datos Generales'!V323/'Datos Generales'!V272,"")</f>
        <v/>
      </c>
      <c r="W35" s="64" t="str">
        <f>IFERROR('Datos Generales'!W323/'Datos Generales'!W272,"")</f>
        <v/>
      </c>
      <c r="X35" s="64">
        <f>IFERROR('Datos Generales'!X323/'Datos Generales'!X272,"")</f>
        <v>0.2588737986191007</v>
      </c>
      <c r="Y35" s="64">
        <f>IFERROR('Datos Generales'!Y323/'Datos Generales'!Y272,"")</f>
        <v>5.5818770281592503E-2</v>
      </c>
      <c r="Z35" s="64" t="str">
        <f>IFERROR('Datos Generales'!Z323/'Datos Generales'!Z272,"")</f>
        <v/>
      </c>
      <c r="AA35" s="64">
        <f>IFERROR('Datos Generales'!AA323/'Datos Generales'!AA272,"")</f>
        <v>0.88559270717502114</v>
      </c>
      <c r="AB35" s="64" t="str">
        <f>IFERROR('Datos Generales'!AB323/'Datos Generales'!AB272,"")</f>
        <v/>
      </c>
      <c r="AC35" s="64">
        <f>IFERROR('Datos Generales'!AC323/'Datos Generales'!AC272,"")</f>
        <v>0</v>
      </c>
      <c r="AD35" s="64">
        <f>IFERROR('Datos Generales'!AD323/'Datos Generales'!AD272,"")</f>
        <v>0.32471468065499398</v>
      </c>
      <c r="AE35" s="64" t="str">
        <f>IFERROR('Datos Generales'!AE323/'Datos Generales'!AE272,"")</f>
        <v/>
      </c>
      <c r="AF35" s="64">
        <f>IFERROR('Datos Generales'!AF323/'Datos Generales'!AF272,"")</f>
        <v>0.2622702731787841</v>
      </c>
      <c r="AG35" s="64">
        <f>IFERROR('Datos Generales'!AG323/'Datos Generales'!AG272,"")</f>
        <v>4.2357958189047071E-2</v>
      </c>
      <c r="AH35" s="64">
        <f>IFERROR('Datos Generales'!AH323/'Datos Generales'!AH272,"")</f>
        <v>-0.80022075055187636</v>
      </c>
      <c r="AI35" s="64" t="str">
        <f>IFERROR('Datos Generales'!AI323/'Datos Generales'!AI272,"")</f>
        <v/>
      </c>
      <c r="AJ35" s="64" t="str">
        <f>IFERROR('Datos Generales'!AJ323/'Datos Generales'!AJ272,"")</f>
        <v/>
      </c>
      <c r="AK35" s="64" t="str">
        <f>IFERROR('Datos Generales'!AK323/'Datos Generales'!AK272,"")</f>
        <v/>
      </c>
      <c r="AL35" s="64" t="str">
        <f>IFERROR('Datos Generales'!AL323/'Datos Generales'!AL272,"")</f>
        <v/>
      </c>
      <c r="AM35" s="64" t="str">
        <f>IFERROR('Datos Generales'!AM323/'Datos Generales'!AM272,"")</f>
        <v/>
      </c>
      <c r="AN35" s="64" t="str">
        <f>IFERROR('Datos Generales'!AN323/'Datos Generales'!AN272,"")</f>
        <v/>
      </c>
      <c r="AO35" s="64" t="str">
        <f>IFERROR('Datos Generales'!AO323/'Datos Generales'!AO272,"")</f>
        <v/>
      </c>
      <c r="AP35" s="64" t="str">
        <f>IFERROR('Datos Generales'!AP323/'Datos Generales'!AP272,"")</f>
        <v/>
      </c>
      <c r="AQ35" s="64">
        <f>IFERROR('Datos Generales'!AQ323/'Datos Generales'!AQ272,"")</f>
        <v>0.21206877157529164</v>
      </c>
      <c r="AR35" s="29"/>
      <c r="AS35" s="64">
        <f>IFERROR('Datos Generales'!AS323/'Datos Generales'!AS272,"")</f>
        <v>0.23965650638912023</v>
      </c>
      <c r="AT35" s="60">
        <f t="shared" si="0"/>
        <v>-2.758773481382859E-2</v>
      </c>
    </row>
    <row r="36" spans="2:46" x14ac:dyDescent="0.2">
      <c r="B36" s="62" t="str">
        <f>'Datos Generales'!B273</f>
        <v>25. Fidelidad</v>
      </c>
      <c r="C36" s="64" t="str">
        <f>IFERROR('Datos Generales'!C324/'Datos Generales'!C273,"")</f>
        <v/>
      </c>
      <c r="D36" s="64" t="str">
        <f>IFERROR('Datos Generales'!D324/'Datos Generales'!D273,"")</f>
        <v/>
      </c>
      <c r="E36" s="64">
        <f>IFERROR('Datos Generales'!E324/'Datos Generales'!E273,"")</f>
        <v>1</v>
      </c>
      <c r="F36" s="64" t="str">
        <f>IFERROR('Datos Generales'!F324/'Datos Generales'!F273,"")</f>
        <v/>
      </c>
      <c r="G36" s="64" t="str">
        <f>IFERROR('Datos Generales'!G324/'Datos Generales'!G273,"")</f>
        <v/>
      </c>
      <c r="H36" s="64">
        <f>IFERROR('Datos Generales'!H324/'Datos Generales'!H273,"")</f>
        <v>0.75</v>
      </c>
      <c r="I36" s="64" t="str">
        <f>IFERROR('Datos Generales'!I324/'Datos Generales'!I273,"")</f>
        <v/>
      </c>
      <c r="J36" s="64" t="str">
        <f>IFERROR('Datos Generales'!J324/'Datos Generales'!J273,"")</f>
        <v/>
      </c>
      <c r="K36" s="64">
        <f>IFERROR('Datos Generales'!K324/'Datos Generales'!K273,"")</f>
        <v>0.39974293059125965</v>
      </c>
      <c r="L36" s="64" t="str">
        <f>IFERROR('Datos Generales'!L324/'Datos Generales'!L273,"")</f>
        <v/>
      </c>
      <c r="M36" s="64" t="str">
        <f>IFERROR('Datos Generales'!M324/'Datos Generales'!M273,"")</f>
        <v/>
      </c>
      <c r="N36" s="64" t="str">
        <f>IFERROR('Datos Generales'!N324/'Datos Generales'!N273,"")</f>
        <v/>
      </c>
      <c r="O36" s="64" t="str">
        <f>IFERROR('Datos Generales'!O324/'Datos Generales'!O273,"")</f>
        <v/>
      </c>
      <c r="P36" s="64" t="str">
        <f>IFERROR('Datos Generales'!P324/'Datos Generales'!P273,"")</f>
        <v/>
      </c>
      <c r="Q36" s="64">
        <f>IFERROR('Datos Generales'!Q324/'Datos Generales'!Q273,"")</f>
        <v>1</v>
      </c>
      <c r="R36" s="64" t="str">
        <f>IFERROR('Datos Generales'!R324/'Datos Generales'!R273,"")</f>
        <v/>
      </c>
      <c r="S36" s="64">
        <f>IFERROR('Datos Generales'!S324/'Datos Generales'!S273,"")</f>
        <v>-2.3333333333333335</v>
      </c>
      <c r="T36" s="64" t="str">
        <f>IFERROR('Datos Generales'!T324/'Datos Generales'!T273,"")</f>
        <v/>
      </c>
      <c r="U36" s="64" t="str">
        <f>IFERROR('Datos Generales'!U324/'Datos Generales'!U273,"")</f>
        <v/>
      </c>
      <c r="V36" s="64" t="str">
        <f>IFERROR('Datos Generales'!V324/'Datos Generales'!V273,"")</f>
        <v/>
      </c>
      <c r="W36" s="64">
        <f>IFERROR('Datos Generales'!W324/'Datos Generales'!W273,"")</f>
        <v>0</v>
      </c>
      <c r="X36" s="64" t="str">
        <f>IFERROR('Datos Generales'!X324/'Datos Generales'!X273,"")</f>
        <v/>
      </c>
      <c r="Y36" s="64" t="str">
        <f>IFERROR('Datos Generales'!Y324/'Datos Generales'!Y273,"")</f>
        <v/>
      </c>
      <c r="Z36" s="64" t="str">
        <f>IFERROR('Datos Generales'!Z324/'Datos Generales'!Z273,"")</f>
        <v/>
      </c>
      <c r="AA36" s="64" t="str">
        <f>IFERROR('Datos Generales'!AA324/'Datos Generales'!AA273,"")</f>
        <v/>
      </c>
      <c r="AB36" s="64" t="str">
        <f>IFERROR('Datos Generales'!AB324/'Datos Generales'!AB273,"")</f>
        <v/>
      </c>
      <c r="AC36" s="64" t="str">
        <f>IFERROR('Datos Generales'!AC324/'Datos Generales'!AC273,"")</f>
        <v/>
      </c>
      <c r="AD36" s="64">
        <f>IFERROR('Datos Generales'!AD324/'Datos Generales'!AD273,"")</f>
        <v>0.71964623319427579</v>
      </c>
      <c r="AE36" s="64" t="str">
        <f>IFERROR('Datos Generales'!AE324/'Datos Generales'!AE273,"")</f>
        <v/>
      </c>
      <c r="AF36" s="64" t="str">
        <f>IFERROR('Datos Generales'!AF324/'Datos Generales'!AF273,"")</f>
        <v/>
      </c>
      <c r="AG36" s="64">
        <f>IFERROR('Datos Generales'!AG324/'Datos Generales'!AG273,"")</f>
        <v>1</v>
      </c>
      <c r="AH36" s="64" t="str">
        <f>IFERROR('Datos Generales'!AH324/'Datos Generales'!AH273,"")</f>
        <v/>
      </c>
      <c r="AI36" s="64" t="str">
        <f>IFERROR('Datos Generales'!AI324/'Datos Generales'!AI273,"")</f>
        <v/>
      </c>
      <c r="AJ36" s="64" t="str">
        <f>IFERROR('Datos Generales'!AJ324/'Datos Generales'!AJ273,"")</f>
        <v/>
      </c>
      <c r="AK36" s="64" t="str">
        <f>IFERROR('Datos Generales'!AK324/'Datos Generales'!AK273,"")</f>
        <v/>
      </c>
      <c r="AL36" s="64" t="str">
        <f>IFERROR('Datos Generales'!AL324/'Datos Generales'!AL273,"")</f>
        <v/>
      </c>
      <c r="AM36" s="64" t="str">
        <f>IFERROR('Datos Generales'!AM324/'Datos Generales'!AM273,"")</f>
        <v/>
      </c>
      <c r="AN36" s="64" t="str">
        <f>IFERROR('Datos Generales'!AN324/'Datos Generales'!AN273,"")</f>
        <v/>
      </c>
      <c r="AO36" s="64" t="str">
        <f>IFERROR('Datos Generales'!AO324/'Datos Generales'!AO273,"")</f>
        <v/>
      </c>
      <c r="AP36" s="64" t="str">
        <f>IFERROR('Datos Generales'!AP324/'Datos Generales'!AP273,"")</f>
        <v/>
      </c>
      <c r="AQ36" s="64">
        <f>IFERROR('Datos Generales'!AQ324/'Datos Generales'!AQ273,"")</f>
        <v>0.77956903686968704</v>
      </c>
      <c r="AR36" s="29"/>
      <c r="AS36" s="64">
        <f>IFERROR('Datos Generales'!AS324/'Datos Generales'!AS273,"")</f>
        <v>0.70686837958392434</v>
      </c>
      <c r="AT36" s="60">
        <f t="shared" si="0"/>
        <v>7.2700657285762693E-2</v>
      </c>
    </row>
    <row r="37" spans="2:46" x14ac:dyDescent="0.2">
      <c r="B37" s="62" t="str">
        <f>'Datos Generales'!B274</f>
        <v>26. Seguros Extensión y Garantía</v>
      </c>
      <c r="C37" s="64" t="str">
        <f>IFERROR('Datos Generales'!C325/'Datos Generales'!C274,"")</f>
        <v/>
      </c>
      <c r="D37" s="64" t="str">
        <f>IFERROR('Datos Generales'!D325/'Datos Generales'!D274,"")</f>
        <v/>
      </c>
      <c r="E37" s="64" t="str">
        <f>IFERROR('Datos Generales'!E325/'Datos Generales'!E274,"")</f>
        <v/>
      </c>
      <c r="F37" s="64" t="str">
        <f>IFERROR('Datos Generales'!F325/'Datos Generales'!F274,"")</f>
        <v/>
      </c>
      <c r="G37" s="64" t="str">
        <f>IFERROR('Datos Generales'!G325/'Datos Generales'!G274,"")</f>
        <v/>
      </c>
      <c r="H37" s="64">
        <f>IFERROR('Datos Generales'!H325/'Datos Generales'!H274,"")</f>
        <v>1</v>
      </c>
      <c r="I37" s="64" t="str">
        <f>IFERROR('Datos Generales'!I325/'Datos Generales'!I274,"")</f>
        <v/>
      </c>
      <c r="J37" s="64" t="str">
        <f>IFERROR('Datos Generales'!J325/'Datos Generales'!J274,"")</f>
        <v/>
      </c>
      <c r="K37" s="64">
        <f>IFERROR('Datos Generales'!K325/'Datos Generales'!K274,"")</f>
        <v>1</v>
      </c>
      <c r="L37" s="64" t="str">
        <f>IFERROR('Datos Generales'!L325/'Datos Generales'!L274,"")</f>
        <v/>
      </c>
      <c r="M37" s="64" t="str">
        <f>IFERROR('Datos Generales'!M325/'Datos Generales'!M274,"")</f>
        <v/>
      </c>
      <c r="N37" s="64" t="str">
        <f>IFERROR('Datos Generales'!N325/'Datos Generales'!N274,"")</f>
        <v/>
      </c>
      <c r="O37" s="64" t="str">
        <f>IFERROR('Datos Generales'!O325/'Datos Generales'!O274,"")</f>
        <v/>
      </c>
      <c r="P37" s="64" t="str">
        <f>IFERROR('Datos Generales'!P325/'Datos Generales'!P274,"")</f>
        <v/>
      </c>
      <c r="Q37" s="64">
        <f>IFERROR('Datos Generales'!Q325/'Datos Generales'!Q274,"")</f>
        <v>1</v>
      </c>
      <c r="R37" s="64" t="str">
        <f>IFERROR('Datos Generales'!R325/'Datos Generales'!R274,"")</f>
        <v/>
      </c>
      <c r="S37" s="64" t="str">
        <f>IFERROR('Datos Generales'!S325/'Datos Generales'!S274,"")</f>
        <v/>
      </c>
      <c r="T37" s="64" t="str">
        <f>IFERROR('Datos Generales'!T325/'Datos Generales'!T274,"")</f>
        <v/>
      </c>
      <c r="U37" s="64" t="str">
        <f>IFERROR('Datos Generales'!U325/'Datos Generales'!U274,"")</f>
        <v/>
      </c>
      <c r="V37" s="64" t="str">
        <f>IFERROR('Datos Generales'!V325/'Datos Generales'!V274,"")</f>
        <v/>
      </c>
      <c r="W37" s="64" t="str">
        <f>IFERROR('Datos Generales'!W325/'Datos Generales'!W274,"")</f>
        <v/>
      </c>
      <c r="X37" s="64" t="str">
        <f>IFERROR('Datos Generales'!X325/'Datos Generales'!X274,"")</f>
        <v/>
      </c>
      <c r="Y37" s="64" t="str">
        <f>IFERROR('Datos Generales'!Y325/'Datos Generales'!Y274,"")</f>
        <v/>
      </c>
      <c r="Z37" s="64" t="str">
        <f>IFERROR('Datos Generales'!Z325/'Datos Generales'!Z274,"")</f>
        <v/>
      </c>
      <c r="AA37" s="64" t="str">
        <f>IFERROR('Datos Generales'!AA325/'Datos Generales'!AA274,"")</f>
        <v/>
      </c>
      <c r="AB37" s="64" t="str">
        <f>IFERROR('Datos Generales'!AB325/'Datos Generales'!AB274,"")</f>
        <v/>
      </c>
      <c r="AC37" s="64" t="str">
        <f>IFERROR('Datos Generales'!AC325/'Datos Generales'!AC274,"")</f>
        <v/>
      </c>
      <c r="AD37" s="64" t="str">
        <f>IFERROR('Datos Generales'!AD325/'Datos Generales'!AD274,"")</f>
        <v/>
      </c>
      <c r="AE37" s="64" t="str">
        <f>IFERROR('Datos Generales'!AE325/'Datos Generales'!AE274,"")</f>
        <v/>
      </c>
      <c r="AF37" s="64" t="str">
        <f>IFERROR('Datos Generales'!AF325/'Datos Generales'!AF274,"")</f>
        <v/>
      </c>
      <c r="AG37" s="64" t="str">
        <f>IFERROR('Datos Generales'!AG325/'Datos Generales'!AG274,"")</f>
        <v/>
      </c>
      <c r="AH37" s="64" t="str">
        <f>IFERROR('Datos Generales'!AH325/'Datos Generales'!AH274,"")</f>
        <v/>
      </c>
      <c r="AI37" s="64" t="str">
        <f>IFERROR('Datos Generales'!AI325/'Datos Generales'!AI274,"")</f>
        <v/>
      </c>
      <c r="AJ37" s="64" t="str">
        <f>IFERROR('Datos Generales'!AJ325/'Datos Generales'!AJ274,"")</f>
        <v/>
      </c>
      <c r="AK37" s="64" t="str">
        <f>IFERROR('Datos Generales'!AK325/'Datos Generales'!AK274,"")</f>
        <v/>
      </c>
      <c r="AL37" s="64" t="str">
        <f>IFERROR('Datos Generales'!AL325/'Datos Generales'!AL274,"")</f>
        <v/>
      </c>
      <c r="AM37" s="64" t="str">
        <f>IFERROR('Datos Generales'!AM325/'Datos Generales'!AM274,"")</f>
        <v/>
      </c>
      <c r="AN37" s="64" t="str">
        <f>IFERROR('Datos Generales'!AN325/'Datos Generales'!AN274,"")</f>
        <v/>
      </c>
      <c r="AO37" s="64" t="str">
        <f>IFERROR('Datos Generales'!AO325/'Datos Generales'!AO274,"")</f>
        <v/>
      </c>
      <c r="AP37" s="64" t="str">
        <f>IFERROR('Datos Generales'!AP325/'Datos Generales'!AP274,"")</f>
        <v/>
      </c>
      <c r="AQ37" s="64">
        <f>IFERROR('Datos Generales'!AQ325/'Datos Generales'!AQ274,"")</f>
        <v>1</v>
      </c>
      <c r="AR37" s="29"/>
      <c r="AS37" s="64">
        <f>IFERROR('Datos Generales'!AS325/'Datos Generales'!AS274,"")</f>
        <v>1</v>
      </c>
      <c r="AT37" s="60">
        <f t="shared" si="0"/>
        <v>0</v>
      </c>
    </row>
    <row r="38" spans="2:46" x14ac:dyDescent="0.2">
      <c r="B38" s="62" t="str">
        <f>'Datos Generales'!B275</f>
        <v>27. Seguros de Crédito por Ventas a Plazo</v>
      </c>
      <c r="C38" s="64" t="str">
        <f>IFERROR('Datos Generales'!C326/'Datos Generales'!C275,"")</f>
        <v/>
      </c>
      <c r="D38" s="64">
        <f>IFERROR('Datos Generales'!D326/'Datos Generales'!D275,"")</f>
        <v>0.25251437358557238</v>
      </c>
      <c r="E38" s="64" t="str">
        <f>IFERROR('Datos Generales'!E326/'Datos Generales'!E275,"")</f>
        <v/>
      </c>
      <c r="F38" s="64" t="str">
        <f>IFERROR('Datos Generales'!F326/'Datos Generales'!F275,"")</f>
        <v/>
      </c>
      <c r="G38" s="64">
        <f>IFERROR('Datos Generales'!G326/'Datos Generales'!G275,"")</f>
        <v>0.19988833054159688</v>
      </c>
      <c r="H38" s="64" t="str">
        <f>IFERROR('Datos Generales'!H326/'Datos Generales'!H275,"")</f>
        <v/>
      </c>
      <c r="I38" s="64" t="str">
        <f>IFERROR('Datos Generales'!I326/'Datos Generales'!I275,"")</f>
        <v/>
      </c>
      <c r="J38" s="64">
        <f>IFERROR('Datos Generales'!J326/'Datos Generales'!J275,"")</f>
        <v>0.41723054559369449</v>
      </c>
      <c r="K38" s="64" t="str">
        <f>IFERROR('Datos Generales'!K326/'Datos Generales'!K275,"")</f>
        <v/>
      </c>
      <c r="L38" s="64" t="str">
        <f>IFERROR('Datos Generales'!L326/'Datos Generales'!L275,"")</f>
        <v/>
      </c>
      <c r="M38" s="64">
        <f>IFERROR('Datos Generales'!M326/'Datos Generales'!M275,"")</f>
        <v>0.35955487973022182</v>
      </c>
      <c r="N38" s="64" t="str">
        <f>IFERROR('Datos Generales'!N326/'Datos Generales'!N275,"")</f>
        <v/>
      </c>
      <c r="O38" s="64" t="str">
        <f>IFERROR('Datos Generales'!O326/'Datos Generales'!O275,"")</f>
        <v/>
      </c>
      <c r="P38" s="64" t="str">
        <f>IFERROR('Datos Generales'!P326/'Datos Generales'!P275,"")</f>
        <v/>
      </c>
      <c r="Q38" s="64" t="str">
        <f>IFERROR('Datos Generales'!Q326/'Datos Generales'!Q275,"")</f>
        <v/>
      </c>
      <c r="R38" s="64" t="str">
        <f>IFERROR('Datos Generales'!R326/'Datos Generales'!R275,"")</f>
        <v/>
      </c>
      <c r="S38" s="64" t="str">
        <f>IFERROR('Datos Generales'!S326/'Datos Generales'!S275,"")</f>
        <v/>
      </c>
      <c r="T38" s="64" t="str">
        <f>IFERROR('Datos Generales'!T326/'Datos Generales'!T275,"")</f>
        <v/>
      </c>
      <c r="U38" s="64" t="str">
        <f>IFERROR('Datos Generales'!U326/'Datos Generales'!U275,"")</f>
        <v/>
      </c>
      <c r="V38" s="64" t="str">
        <f>IFERROR('Datos Generales'!V326/'Datos Generales'!V275,"")</f>
        <v/>
      </c>
      <c r="W38" s="64" t="str">
        <f>IFERROR('Datos Generales'!W326/'Datos Generales'!W275,"")</f>
        <v/>
      </c>
      <c r="X38" s="64">
        <f>IFERROR('Datos Generales'!X326/'Datos Generales'!X275,"")</f>
        <v>0.23351325370070863</v>
      </c>
      <c r="Y38" s="64" t="str">
        <f>IFERROR('Datos Generales'!Y326/'Datos Generales'!Y275,"")</f>
        <v/>
      </c>
      <c r="Z38" s="64" t="str">
        <f>IFERROR('Datos Generales'!Z326/'Datos Generales'!Z275,"")</f>
        <v/>
      </c>
      <c r="AA38" s="64" t="str">
        <f>IFERROR('Datos Generales'!AA326/'Datos Generales'!AA275,"")</f>
        <v/>
      </c>
      <c r="AB38" s="64" t="str">
        <f>IFERROR('Datos Generales'!AB326/'Datos Generales'!AB275,"")</f>
        <v/>
      </c>
      <c r="AC38" s="64">
        <f>IFERROR('Datos Generales'!AC326/'Datos Generales'!AC275,"")</f>
        <v>0.22837271579167473</v>
      </c>
      <c r="AD38" s="64" t="str">
        <f>IFERROR('Datos Generales'!AD326/'Datos Generales'!AD275,"")</f>
        <v/>
      </c>
      <c r="AE38" s="64" t="str">
        <f>IFERROR('Datos Generales'!AE326/'Datos Generales'!AE275,"")</f>
        <v/>
      </c>
      <c r="AF38" s="64">
        <f>IFERROR('Datos Generales'!AF326/'Datos Generales'!AF275,"")</f>
        <v>0.29999918148184529</v>
      </c>
      <c r="AG38" s="64" t="str">
        <f>IFERROR('Datos Generales'!AG326/'Datos Generales'!AG275,"")</f>
        <v/>
      </c>
      <c r="AH38" s="64" t="str">
        <f>IFERROR('Datos Generales'!AH326/'Datos Generales'!AH275,"")</f>
        <v/>
      </c>
      <c r="AI38" s="64" t="str">
        <f>IFERROR('Datos Generales'!AI326/'Datos Generales'!AI275,"")</f>
        <v/>
      </c>
      <c r="AJ38" s="64" t="str">
        <f>IFERROR('Datos Generales'!AJ326/'Datos Generales'!AJ275,"")</f>
        <v/>
      </c>
      <c r="AK38" s="64" t="str">
        <f>IFERROR('Datos Generales'!AK326/'Datos Generales'!AK275,"")</f>
        <v/>
      </c>
      <c r="AL38" s="64" t="str">
        <f>IFERROR('Datos Generales'!AL326/'Datos Generales'!AL275,"")</f>
        <v/>
      </c>
      <c r="AM38" s="64" t="str">
        <f>IFERROR('Datos Generales'!AM326/'Datos Generales'!AM275,"")</f>
        <v/>
      </c>
      <c r="AN38" s="64" t="str">
        <f>IFERROR('Datos Generales'!AN326/'Datos Generales'!AN275,"")</f>
        <v/>
      </c>
      <c r="AO38" s="64" t="str">
        <f>IFERROR('Datos Generales'!AO326/'Datos Generales'!AO275,"")</f>
        <v/>
      </c>
      <c r="AP38" s="64" t="str">
        <f>IFERROR('Datos Generales'!AP326/'Datos Generales'!AP275,"")</f>
        <v/>
      </c>
      <c r="AQ38" s="64">
        <f>IFERROR('Datos Generales'!AQ326/'Datos Generales'!AQ275,"")</f>
        <v>0.32766946906867139</v>
      </c>
      <c r="AR38" s="29"/>
      <c r="AS38" s="64">
        <f>IFERROR('Datos Generales'!AS326/'Datos Generales'!AS275,"")</f>
        <v>0.3472499994292565</v>
      </c>
      <c r="AT38" s="60">
        <f t="shared" si="0"/>
        <v>-1.9580530360585102E-2</v>
      </c>
    </row>
    <row r="39" spans="2:46" x14ac:dyDescent="0.2">
      <c r="B39" s="62" t="str">
        <f>'Datos Generales'!B276</f>
        <v>28. Seguros de Crédito a la Exportación</v>
      </c>
      <c r="C39" s="64" t="str">
        <f>IFERROR('Datos Generales'!C327/'Datos Generales'!C276,"")</f>
        <v/>
      </c>
      <c r="D39" s="64">
        <f>IFERROR('Datos Generales'!D327/'Datos Generales'!D276,"")</f>
        <v>0.2</v>
      </c>
      <c r="E39" s="64" t="str">
        <f>IFERROR('Datos Generales'!E327/'Datos Generales'!E276,"")</f>
        <v/>
      </c>
      <c r="F39" s="64" t="str">
        <f>IFERROR('Datos Generales'!F327/'Datos Generales'!F276,"")</f>
        <v/>
      </c>
      <c r="G39" s="64">
        <f>IFERROR('Datos Generales'!G327/'Datos Generales'!G276,"")</f>
        <v>0.19958847736625515</v>
      </c>
      <c r="H39" s="64" t="str">
        <f>IFERROR('Datos Generales'!H327/'Datos Generales'!H276,"")</f>
        <v/>
      </c>
      <c r="I39" s="64" t="str">
        <f>IFERROR('Datos Generales'!I327/'Datos Generales'!I276,"")</f>
        <v/>
      </c>
      <c r="J39" s="64">
        <f>IFERROR('Datos Generales'!J327/'Datos Generales'!J276,"")</f>
        <v>0.40451092451701193</v>
      </c>
      <c r="K39" s="64" t="str">
        <f>IFERROR('Datos Generales'!K327/'Datos Generales'!K276,"")</f>
        <v/>
      </c>
      <c r="L39" s="64" t="str">
        <f>IFERROR('Datos Generales'!L327/'Datos Generales'!L276,"")</f>
        <v/>
      </c>
      <c r="M39" s="64">
        <f>IFERROR('Datos Generales'!M327/'Datos Generales'!M276,"")</f>
        <v>0.34497283803685347</v>
      </c>
      <c r="N39" s="64" t="str">
        <f>IFERROR('Datos Generales'!N327/'Datos Generales'!N276,"")</f>
        <v/>
      </c>
      <c r="O39" s="64" t="str">
        <f>IFERROR('Datos Generales'!O327/'Datos Generales'!O276,"")</f>
        <v/>
      </c>
      <c r="P39" s="64" t="str">
        <f>IFERROR('Datos Generales'!P327/'Datos Generales'!P276,"")</f>
        <v/>
      </c>
      <c r="Q39" s="64" t="str">
        <f>IFERROR('Datos Generales'!Q327/'Datos Generales'!Q276,"")</f>
        <v/>
      </c>
      <c r="R39" s="64" t="str">
        <f>IFERROR('Datos Generales'!R327/'Datos Generales'!R276,"")</f>
        <v/>
      </c>
      <c r="S39" s="64" t="str">
        <f>IFERROR('Datos Generales'!S327/'Datos Generales'!S276,"")</f>
        <v/>
      </c>
      <c r="T39" s="64" t="str">
        <f>IFERROR('Datos Generales'!T327/'Datos Generales'!T276,"")</f>
        <v/>
      </c>
      <c r="U39" s="64" t="str">
        <f>IFERROR('Datos Generales'!U327/'Datos Generales'!U276,"")</f>
        <v/>
      </c>
      <c r="V39" s="64" t="str">
        <f>IFERROR('Datos Generales'!V327/'Datos Generales'!V276,"")</f>
        <v/>
      </c>
      <c r="W39" s="64" t="str">
        <f>IFERROR('Datos Generales'!W327/'Datos Generales'!W276,"")</f>
        <v/>
      </c>
      <c r="X39" s="64" t="str">
        <f>IFERROR('Datos Generales'!X327/'Datos Generales'!X276,"")</f>
        <v/>
      </c>
      <c r="Y39" s="64" t="str">
        <f>IFERROR('Datos Generales'!Y327/'Datos Generales'!Y276,"")</f>
        <v/>
      </c>
      <c r="Z39" s="64" t="str">
        <f>IFERROR('Datos Generales'!Z327/'Datos Generales'!Z276,"")</f>
        <v/>
      </c>
      <c r="AA39" s="64" t="str">
        <f>IFERROR('Datos Generales'!AA327/'Datos Generales'!AA276,"")</f>
        <v/>
      </c>
      <c r="AB39" s="64" t="str">
        <f>IFERROR('Datos Generales'!AB327/'Datos Generales'!AB276,"")</f>
        <v/>
      </c>
      <c r="AC39" s="64">
        <f>IFERROR('Datos Generales'!AC327/'Datos Generales'!AC276,"")</f>
        <v>0.22216880761651189</v>
      </c>
      <c r="AD39" s="64" t="str">
        <f>IFERROR('Datos Generales'!AD327/'Datos Generales'!AD276,"")</f>
        <v/>
      </c>
      <c r="AE39" s="64" t="str">
        <f>IFERROR('Datos Generales'!AE327/'Datos Generales'!AE276,"")</f>
        <v/>
      </c>
      <c r="AF39" s="64" t="str">
        <f>IFERROR('Datos Generales'!AF327/'Datos Generales'!AF276,"")</f>
        <v/>
      </c>
      <c r="AG39" s="64" t="str">
        <f>IFERROR('Datos Generales'!AG327/'Datos Generales'!AG276,"")</f>
        <v/>
      </c>
      <c r="AH39" s="64" t="str">
        <f>IFERROR('Datos Generales'!AH327/'Datos Generales'!AH276,"")</f>
        <v/>
      </c>
      <c r="AI39" s="64" t="str">
        <f>IFERROR('Datos Generales'!AI327/'Datos Generales'!AI276,"")</f>
        <v/>
      </c>
      <c r="AJ39" s="64" t="str">
        <f>IFERROR('Datos Generales'!AJ327/'Datos Generales'!AJ276,"")</f>
        <v/>
      </c>
      <c r="AK39" s="64" t="str">
        <f>IFERROR('Datos Generales'!AK327/'Datos Generales'!AK276,"")</f>
        <v/>
      </c>
      <c r="AL39" s="64" t="str">
        <f>IFERROR('Datos Generales'!AL327/'Datos Generales'!AL276,"")</f>
        <v/>
      </c>
      <c r="AM39" s="64" t="str">
        <f>IFERROR('Datos Generales'!AM327/'Datos Generales'!AM276,"")</f>
        <v/>
      </c>
      <c r="AN39" s="64" t="str">
        <f>IFERROR('Datos Generales'!AN327/'Datos Generales'!AN276,"")</f>
        <v/>
      </c>
      <c r="AO39" s="64" t="str">
        <f>IFERROR('Datos Generales'!AO327/'Datos Generales'!AO276,"")</f>
        <v/>
      </c>
      <c r="AP39" s="64" t="str">
        <f>IFERROR('Datos Generales'!AP327/'Datos Generales'!AP276,"")</f>
        <v/>
      </c>
      <c r="AQ39" s="64">
        <f>IFERROR('Datos Generales'!AQ327/'Datos Generales'!AQ276,"")</f>
        <v>0.32655974367092933</v>
      </c>
      <c r="AR39" s="29"/>
      <c r="AS39" s="64">
        <f>IFERROR('Datos Generales'!AS327/'Datos Generales'!AS276,"")</f>
        <v>0.33903796742638054</v>
      </c>
      <c r="AT39" s="60">
        <f t="shared" si="0"/>
        <v>-1.2478223755451212E-2</v>
      </c>
    </row>
    <row r="40" spans="2:46" x14ac:dyDescent="0.2">
      <c r="B40" s="62" t="str">
        <f>'Datos Generales'!B277</f>
        <v>29. Otros Seguros de Crédito</v>
      </c>
      <c r="C40" s="64" t="str">
        <f>IFERROR('Datos Generales'!C328/'Datos Generales'!C277,"")</f>
        <v/>
      </c>
      <c r="D40" s="64" t="str">
        <f>IFERROR('Datos Generales'!D328/'Datos Generales'!D277,"")</f>
        <v/>
      </c>
      <c r="E40" s="64" t="str">
        <f>IFERROR('Datos Generales'!E328/'Datos Generales'!E277,"")</f>
        <v/>
      </c>
      <c r="F40" s="64" t="str">
        <f>IFERROR('Datos Generales'!F328/'Datos Generales'!F277,"")</f>
        <v/>
      </c>
      <c r="G40" s="64" t="str">
        <f>IFERROR('Datos Generales'!G328/'Datos Generales'!G277,"")</f>
        <v/>
      </c>
      <c r="H40" s="64" t="str">
        <f>IFERROR('Datos Generales'!H328/'Datos Generales'!H277,"")</f>
        <v/>
      </c>
      <c r="I40" s="64" t="str">
        <f>IFERROR('Datos Generales'!I328/'Datos Generales'!I277,"")</f>
        <v/>
      </c>
      <c r="J40" s="64" t="str">
        <f>IFERROR('Datos Generales'!J328/'Datos Generales'!J277,"")</f>
        <v/>
      </c>
      <c r="K40" s="64" t="str">
        <f>IFERROR('Datos Generales'!K328/'Datos Generales'!K277,"")</f>
        <v/>
      </c>
      <c r="L40" s="64" t="str">
        <f>IFERROR('Datos Generales'!L328/'Datos Generales'!L277,"")</f>
        <v/>
      </c>
      <c r="M40" s="64" t="str">
        <f>IFERROR('Datos Generales'!M328/'Datos Generales'!M277,"")</f>
        <v/>
      </c>
      <c r="N40" s="64" t="str">
        <f>IFERROR('Datos Generales'!N328/'Datos Generales'!N277,"")</f>
        <v/>
      </c>
      <c r="O40" s="64" t="str">
        <f>IFERROR('Datos Generales'!O328/'Datos Generales'!O277,"")</f>
        <v/>
      </c>
      <c r="P40" s="64" t="str">
        <f>IFERROR('Datos Generales'!P328/'Datos Generales'!P277,"")</f>
        <v/>
      </c>
      <c r="Q40" s="64" t="str">
        <f>IFERROR('Datos Generales'!Q328/'Datos Generales'!Q277,"")</f>
        <v/>
      </c>
      <c r="R40" s="64" t="str">
        <f>IFERROR('Datos Generales'!R328/'Datos Generales'!R277,"")</f>
        <v/>
      </c>
      <c r="S40" s="64" t="str">
        <f>IFERROR('Datos Generales'!S328/'Datos Generales'!S277,"")</f>
        <v/>
      </c>
      <c r="T40" s="64" t="str">
        <f>IFERROR('Datos Generales'!T328/'Datos Generales'!T277,"")</f>
        <v/>
      </c>
      <c r="U40" s="64" t="str">
        <f>IFERROR('Datos Generales'!U328/'Datos Generales'!U277,"")</f>
        <v/>
      </c>
      <c r="V40" s="64" t="str">
        <f>IFERROR('Datos Generales'!V328/'Datos Generales'!V277,"")</f>
        <v/>
      </c>
      <c r="W40" s="64" t="str">
        <f>IFERROR('Datos Generales'!W328/'Datos Generales'!W277,"")</f>
        <v/>
      </c>
      <c r="X40" s="64" t="str">
        <f>IFERROR('Datos Generales'!X328/'Datos Generales'!X277,"")</f>
        <v/>
      </c>
      <c r="Y40" s="64" t="str">
        <f>IFERROR('Datos Generales'!Y328/'Datos Generales'!Y277,"")</f>
        <v/>
      </c>
      <c r="Z40" s="64" t="str">
        <f>IFERROR('Datos Generales'!Z328/'Datos Generales'!Z277,"")</f>
        <v/>
      </c>
      <c r="AA40" s="64" t="str">
        <f>IFERROR('Datos Generales'!AA328/'Datos Generales'!AA277,"")</f>
        <v/>
      </c>
      <c r="AB40" s="64" t="str">
        <f>IFERROR('Datos Generales'!AB328/'Datos Generales'!AB277,"")</f>
        <v/>
      </c>
      <c r="AC40" s="64" t="str">
        <f>IFERROR('Datos Generales'!AC328/'Datos Generales'!AC277,"")</f>
        <v/>
      </c>
      <c r="AD40" s="64" t="str">
        <f>IFERROR('Datos Generales'!AD328/'Datos Generales'!AD277,"")</f>
        <v/>
      </c>
      <c r="AE40" s="64" t="str">
        <f>IFERROR('Datos Generales'!AE328/'Datos Generales'!AE277,"")</f>
        <v/>
      </c>
      <c r="AF40" s="64" t="str">
        <f>IFERROR('Datos Generales'!AF328/'Datos Generales'!AF277,"")</f>
        <v/>
      </c>
      <c r="AG40" s="64" t="str">
        <f>IFERROR('Datos Generales'!AG328/'Datos Generales'!AG277,"")</f>
        <v/>
      </c>
      <c r="AH40" s="64" t="str">
        <f>IFERROR('Datos Generales'!AH328/'Datos Generales'!AH277,"")</f>
        <v/>
      </c>
      <c r="AI40" s="64" t="str">
        <f>IFERROR('Datos Generales'!AI328/'Datos Generales'!AI277,"")</f>
        <v/>
      </c>
      <c r="AJ40" s="64" t="str">
        <f>IFERROR('Datos Generales'!AJ328/'Datos Generales'!AJ277,"")</f>
        <v/>
      </c>
      <c r="AK40" s="64" t="str">
        <f>IFERROR('Datos Generales'!AK328/'Datos Generales'!AK277,"")</f>
        <v/>
      </c>
      <c r="AL40" s="64" t="str">
        <f>IFERROR('Datos Generales'!AL328/'Datos Generales'!AL277,"")</f>
        <v/>
      </c>
      <c r="AM40" s="64" t="str">
        <f>IFERROR('Datos Generales'!AM328/'Datos Generales'!AM277,"")</f>
        <v/>
      </c>
      <c r="AN40" s="64" t="str">
        <f>IFERROR('Datos Generales'!AN328/'Datos Generales'!AN277,"")</f>
        <v/>
      </c>
      <c r="AO40" s="64" t="str">
        <f>IFERROR('Datos Generales'!AO328/'Datos Generales'!AO277,"")</f>
        <v/>
      </c>
      <c r="AP40" s="64" t="str">
        <f>IFERROR('Datos Generales'!AP328/'Datos Generales'!AP277,"")</f>
        <v/>
      </c>
      <c r="AQ40" s="64" t="str">
        <f>IFERROR('Datos Generales'!AQ328/'Datos Generales'!AQ277,"")</f>
        <v/>
      </c>
      <c r="AR40" s="29"/>
      <c r="AS40" s="64" t="str">
        <f>IFERROR('Datos Generales'!AS328/'Datos Generales'!AS277,"")</f>
        <v/>
      </c>
      <c r="AT40" s="60" t="str">
        <f t="shared" si="0"/>
        <v/>
      </c>
    </row>
    <row r="41" spans="2:46" x14ac:dyDescent="0.2">
      <c r="B41" s="62" t="str">
        <f>'Datos Generales'!B278</f>
        <v>30. Salud</v>
      </c>
      <c r="C41" s="64" t="str">
        <f>IFERROR('Datos Generales'!C329/'Datos Generales'!C278,"")</f>
        <v/>
      </c>
      <c r="D41" s="64" t="str">
        <f>IFERROR('Datos Generales'!D329/'Datos Generales'!D278,"")</f>
        <v/>
      </c>
      <c r="E41" s="64">
        <f>IFERROR('Datos Generales'!E329/'Datos Generales'!E278,"")</f>
        <v>1</v>
      </c>
      <c r="F41" s="64">
        <f>IFERROR('Datos Generales'!F329/'Datos Generales'!F278,"")</f>
        <v>1</v>
      </c>
      <c r="G41" s="64" t="str">
        <f>IFERROR('Datos Generales'!G329/'Datos Generales'!G278,"")</f>
        <v/>
      </c>
      <c r="H41" s="64" t="str">
        <f>IFERROR('Datos Generales'!H329/'Datos Generales'!H278,"")</f>
        <v/>
      </c>
      <c r="I41" s="64" t="str">
        <f>IFERROR('Datos Generales'!I329/'Datos Generales'!I278,"")</f>
        <v/>
      </c>
      <c r="J41" s="64" t="str">
        <f>IFERROR('Datos Generales'!J329/'Datos Generales'!J278,"")</f>
        <v/>
      </c>
      <c r="K41" s="64">
        <f>IFERROR('Datos Generales'!K329/'Datos Generales'!K278,"")</f>
        <v>1</v>
      </c>
      <c r="L41" s="64" t="str">
        <f>IFERROR('Datos Generales'!L329/'Datos Generales'!L278,"")</f>
        <v/>
      </c>
      <c r="M41" s="64" t="str">
        <f>IFERROR('Datos Generales'!M329/'Datos Generales'!M278,"")</f>
        <v/>
      </c>
      <c r="N41" s="64" t="str">
        <f>IFERROR('Datos Generales'!N329/'Datos Generales'!N278,"")</f>
        <v/>
      </c>
      <c r="O41" s="64" t="str">
        <f>IFERROR('Datos Generales'!O329/'Datos Generales'!O278,"")</f>
        <v/>
      </c>
      <c r="P41" s="64" t="str">
        <f>IFERROR('Datos Generales'!P329/'Datos Generales'!P278,"")</f>
        <v/>
      </c>
      <c r="Q41" s="64" t="str">
        <f>IFERROR('Datos Generales'!Q329/'Datos Generales'!Q278,"")</f>
        <v/>
      </c>
      <c r="R41" s="64" t="str">
        <f>IFERROR('Datos Generales'!R329/'Datos Generales'!R278,"")</f>
        <v/>
      </c>
      <c r="S41" s="64" t="str">
        <f>IFERROR('Datos Generales'!S329/'Datos Generales'!S278,"")</f>
        <v/>
      </c>
      <c r="T41" s="64" t="str">
        <f>IFERROR('Datos Generales'!T329/'Datos Generales'!T278,"")</f>
        <v/>
      </c>
      <c r="U41" s="64" t="str">
        <f>IFERROR('Datos Generales'!U329/'Datos Generales'!U278,"")</f>
        <v/>
      </c>
      <c r="V41" s="64">
        <f>IFERROR('Datos Generales'!V329/'Datos Generales'!V278,"")</f>
        <v>1</v>
      </c>
      <c r="W41" s="64" t="str">
        <f>IFERROR('Datos Generales'!W329/'Datos Generales'!W278,"")</f>
        <v/>
      </c>
      <c r="X41" s="64" t="str">
        <f>IFERROR('Datos Generales'!X329/'Datos Generales'!X278,"")</f>
        <v/>
      </c>
      <c r="Y41" s="64" t="str">
        <f>IFERROR('Datos Generales'!Y329/'Datos Generales'!Y278,"")</f>
        <v/>
      </c>
      <c r="Z41" s="64" t="str">
        <f>IFERROR('Datos Generales'!Z329/'Datos Generales'!Z278,"")</f>
        <v/>
      </c>
      <c r="AA41" s="64" t="str">
        <f>IFERROR('Datos Generales'!AA329/'Datos Generales'!AA278,"")</f>
        <v/>
      </c>
      <c r="AB41" s="64">
        <f>IFERROR('Datos Generales'!AB329/'Datos Generales'!AB278,"")</f>
        <v>1</v>
      </c>
      <c r="AC41" s="64" t="str">
        <f>IFERROR('Datos Generales'!AC329/'Datos Generales'!AC278,"")</f>
        <v/>
      </c>
      <c r="AD41" s="64" t="str">
        <f>IFERROR('Datos Generales'!AD329/'Datos Generales'!AD278,"")</f>
        <v/>
      </c>
      <c r="AE41" s="64" t="str">
        <f>IFERROR('Datos Generales'!AE329/'Datos Generales'!AE278,"")</f>
        <v/>
      </c>
      <c r="AF41" s="64" t="str">
        <f>IFERROR('Datos Generales'!AF329/'Datos Generales'!AF278,"")</f>
        <v/>
      </c>
      <c r="AG41" s="64" t="str">
        <f>IFERROR('Datos Generales'!AG329/'Datos Generales'!AG278,"")</f>
        <v/>
      </c>
      <c r="AH41" s="64" t="str">
        <f>IFERROR('Datos Generales'!AH329/'Datos Generales'!AH278,"")</f>
        <v/>
      </c>
      <c r="AI41" s="64" t="str">
        <f>IFERROR('Datos Generales'!AI329/'Datos Generales'!AI278,"")</f>
        <v/>
      </c>
      <c r="AJ41" s="64" t="str">
        <f>IFERROR('Datos Generales'!AJ329/'Datos Generales'!AJ278,"")</f>
        <v/>
      </c>
      <c r="AK41" s="64" t="str">
        <f>IFERROR('Datos Generales'!AK329/'Datos Generales'!AK278,"")</f>
        <v/>
      </c>
      <c r="AL41" s="64" t="str">
        <f>IFERROR('Datos Generales'!AL329/'Datos Generales'!AL278,"")</f>
        <v/>
      </c>
      <c r="AM41" s="64" t="str">
        <f>IFERROR('Datos Generales'!AM329/'Datos Generales'!AM278,"")</f>
        <v/>
      </c>
      <c r="AN41" s="64" t="str">
        <f>IFERROR('Datos Generales'!AN329/'Datos Generales'!AN278,"")</f>
        <v/>
      </c>
      <c r="AO41" s="64" t="str">
        <f>IFERROR('Datos Generales'!AO329/'Datos Generales'!AO278,"")</f>
        <v/>
      </c>
      <c r="AP41" s="64" t="str">
        <f>IFERROR('Datos Generales'!AP329/'Datos Generales'!AP278,"")</f>
        <v/>
      </c>
      <c r="AQ41" s="64">
        <f>IFERROR('Datos Generales'!AQ329/'Datos Generales'!AQ278,"")</f>
        <v>1</v>
      </c>
      <c r="AR41" s="29"/>
      <c r="AS41" s="64">
        <f>IFERROR('Datos Generales'!AS329/'Datos Generales'!AS278,"")</f>
        <v>0.9930029259156844</v>
      </c>
      <c r="AT41" s="60">
        <f t="shared" si="0"/>
        <v>6.9970740843156021E-3</v>
      </c>
    </row>
    <row r="42" spans="2:46" x14ac:dyDescent="0.2">
      <c r="B42" s="62" t="str">
        <f>'Datos Generales'!B279</f>
        <v>31. Accidentes Personales</v>
      </c>
      <c r="C42" s="64" t="str">
        <f>IFERROR('Datos Generales'!C330/'Datos Generales'!C279,"")</f>
        <v/>
      </c>
      <c r="D42" s="64" t="str">
        <f>IFERROR('Datos Generales'!D330/'Datos Generales'!D279,"")</f>
        <v/>
      </c>
      <c r="E42" s="64">
        <f>IFERROR('Datos Generales'!E330/'Datos Generales'!E279,"")</f>
        <v>0.99174411776082816</v>
      </c>
      <c r="F42" s="64">
        <f>IFERROR('Datos Generales'!F330/'Datos Generales'!F279,"")</f>
        <v>0.99985083544790243</v>
      </c>
      <c r="G42" s="64" t="str">
        <f>IFERROR('Datos Generales'!G330/'Datos Generales'!G279,"")</f>
        <v/>
      </c>
      <c r="H42" s="64">
        <f>IFERROR('Datos Generales'!H330/'Datos Generales'!H279,"")</f>
        <v>0.99954069846446525</v>
      </c>
      <c r="I42" s="64">
        <f>IFERROR('Datos Generales'!I330/'Datos Generales'!I279,"")</f>
        <v>0.95475576710015186</v>
      </c>
      <c r="J42" s="64" t="str">
        <f>IFERROR('Datos Generales'!J330/'Datos Generales'!J279,"")</f>
        <v/>
      </c>
      <c r="K42" s="64">
        <f>IFERROR('Datos Generales'!K330/'Datos Generales'!K279,"")</f>
        <v>0.95190079398479366</v>
      </c>
      <c r="L42" s="64">
        <f>IFERROR('Datos Generales'!L330/'Datos Generales'!L279,"")</f>
        <v>0.32804735333525553</v>
      </c>
      <c r="M42" s="64" t="str">
        <f>IFERROR('Datos Generales'!M330/'Datos Generales'!M279,"")</f>
        <v/>
      </c>
      <c r="N42" s="64">
        <f>IFERROR('Datos Generales'!N330/'Datos Generales'!N279,"")</f>
        <v>0.24566077011566545</v>
      </c>
      <c r="O42" s="64">
        <f>IFERROR('Datos Generales'!O330/'Datos Generales'!O279,"")</f>
        <v>0.3503861318387696</v>
      </c>
      <c r="P42" s="64" t="str">
        <f>IFERROR('Datos Generales'!P330/'Datos Generales'!P279,"")</f>
        <v/>
      </c>
      <c r="Q42" s="64">
        <f>IFERROR('Datos Generales'!Q330/'Datos Generales'!Q279,"")</f>
        <v>0.98932954779062465</v>
      </c>
      <c r="R42" s="64" t="str">
        <f>IFERROR('Datos Generales'!R330/'Datos Generales'!R279,"")</f>
        <v/>
      </c>
      <c r="S42" s="64">
        <f>IFERROR('Datos Generales'!S330/'Datos Generales'!S279,"")</f>
        <v>1.0001045457053495</v>
      </c>
      <c r="T42" s="64" t="str">
        <f>IFERROR('Datos Generales'!T330/'Datos Generales'!T279,"")</f>
        <v/>
      </c>
      <c r="U42" s="64">
        <f>IFERROR('Datos Generales'!U330/'Datos Generales'!U279,"")</f>
        <v>0.99818598173498163</v>
      </c>
      <c r="V42" s="64">
        <f>IFERROR('Datos Generales'!V330/'Datos Generales'!V279,"")</f>
        <v>1</v>
      </c>
      <c r="W42" s="64">
        <f>IFERROR('Datos Generales'!W330/'Datos Generales'!W279,"")</f>
        <v>0.22087697710015305</v>
      </c>
      <c r="X42" s="64" t="str">
        <f>IFERROR('Datos Generales'!X330/'Datos Generales'!X279,"")</f>
        <v/>
      </c>
      <c r="Y42" s="64">
        <f>IFERROR('Datos Generales'!Y330/'Datos Generales'!Y279,"")</f>
        <v>0.24416399879268491</v>
      </c>
      <c r="Z42" s="64">
        <f>IFERROR('Datos Generales'!Z330/'Datos Generales'!Z279,"")</f>
        <v>0.52463602347892391</v>
      </c>
      <c r="AA42" s="64">
        <f>IFERROR('Datos Generales'!AA330/'Datos Generales'!AA279,"")</f>
        <v>0.37200564443462147</v>
      </c>
      <c r="AB42" s="64">
        <f>IFERROR('Datos Generales'!AB330/'Datos Generales'!AB279,"")</f>
        <v>1</v>
      </c>
      <c r="AC42" s="64" t="str">
        <f>IFERROR('Datos Generales'!AC330/'Datos Generales'!AC279,"")</f>
        <v/>
      </c>
      <c r="AD42" s="64">
        <f>IFERROR('Datos Generales'!AD330/'Datos Generales'!AD279,"")</f>
        <v>0.99774148714384991</v>
      </c>
      <c r="AE42" s="64" t="str">
        <f>IFERROR('Datos Generales'!AE330/'Datos Generales'!AE279,"")</f>
        <v/>
      </c>
      <c r="AF42" s="64" t="str">
        <f>IFERROR('Datos Generales'!AF330/'Datos Generales'!AF279,"")</f>
        <v/>
      </c>
      <c r="AG42" s="64">
        <f>IFERROR('Datos Generales'!AG330/'Datos Generales'!AG279,"")</f>
        <v>0.999582868040644</v>
      </c>
      <c r="AH42" s="64">
        <f>IFERROR('Datos Generales'!AH330/'Datos Generales'!AH279,"")</f>
        <v>0.11861901877649909</v>
      </c>
      <c r="AI42" s="64">
        <f>IFERROR('Datos Generales'!AI330/'Datos Generales'!AI279,"")</f>
        <v>1</v>
      </c>
      <c r="AJ42" s="64">
        <f>IFERROR('Datos Generales'!AJ330/'Datos Generales'!AJ279,"")</f>
        <v>1</v>
      </c>
      <c r="AK42" s="64" t="str">
        <f>IFERROR('Datos Generales'!AK330/'Datos Generales'!AK279,"")</f>
        <v/>
      </c>
      <c r="AL42" s="64" t="str">
        <f>IFERROR('Datos Generales'!AL330/'Datos Generales'!AL279,"")</f>
        <v/>
      </c>
      <c r="AM42" s="64" t="str">
        <f>IFERROR('Datos Generales'!AM330/'Datos Generales'!AM279,"")</f>
        <v/>
      </c>
      <c r="AN42" s="64" t="str">
        <f>IFERROR('Datos Generales'!AN330/'Datos Generales'!AN279,"")</f>
        <v/>
      </c>
      <c r="AO42" s="64" t="str">
        <f>IFERROR('Datos Generales'!AO330/'Datos Generales'!AO279,"")</f>
        <v/>
      </c>
      <c r="AP42" s="64" t="str">
        <f>IFERROR('Datos Generales'!AP330/'Datos Generales'!AP279,"")</f>
        <v/>
      </c>
      <c r="AQ42" s="64">
        <f>IFERROR('Datos Generales'!AQ330/'Datos Generales'!AQ279,"")</f>
        <v>0.89871141982286085</v>
      </c>
      <c r="AR42" s="29"/>
      <c r="AS42" s="64">
        <f>IFERROR('Datos Generales'!AS330/'Datos Generales'!AS279,"")</f>
        <v>0.94921671624913928</v>
      </c>
      <c r="AT42" s="60">
        <f t="shared" si="0"/>
        <v>-5.0505296426278434E-2</v>
      </c>
    </row>
    <row r="43" spans="2:46" x14ac:dyDescent="0.2">
      <c r="B43" s="62" t="str">
        <f>'Datos Generales'!B280</f>
        <v>32. SOAP</v>
      </c>
      <c r="C43" s="64" t="str">
        <f>IFERROR('Datos Generales'!C331/'Datos Generales'!C280,"")</f>
        <v/>
      </c>
      <c r="D43" s="64" t="str">
        <f>IFERROR('Datos Generales'!D331/'Datos Generales'!D280,"")</f>
        <v/>
      </c>
      <c r="E43" s="64">
        <f>IFERROR('Datos Generales'!E331/'Datos Generales'!E280,"")</f>
        <v>1</v>
      </c>
      <c r="F43" s="64">
        <f>IFERROR('Datos Generales'!F331/'Datos Generales'!F280,"")</f>
        <v>1</v>
      </c>
      <c r="G43" s="64" t="str">
        <f>IFERROR('Datos Generales'!G331/'Datos Generales'!G280,"")</f>
        <v/>
      </c>
      <c r="H43" s="64">
        <f>IFERROR('Datos Generales'!H331/'Datos Generales'!H280,"")</f>
        <v>0.39995428223102714</v>
      </c>
      <c r="I43" s="64">
        <f>IFERROR('Datos Generales'!I331/'Datos Generales'!I280,"")</f>
        <v>0.98005698005698005</v>
      </c>
      <c r="J43" s="64" t="str">
        <f>IFERROR('Datos Generales'!J331/'Datos Generales'!J280,"")</f>
        <v/>
      </c>
      <c r="K43" s="64">
        <f>IFERROR('Datos Generales'!K331/'Datos Generales'!K280,"")</f>
        <v>1</v>
      </c>
      <c r="L43" s="64" t="str">
        <f>IFERROR('Datos Generales'!L331/'Datos Generales'!L280,"")</f>
        <v/>
      </c>
      <c r="M43" s="64" t="str">
        <f>IFERROR('Datos Generales'!M331/'Datos Generales'!M280,"")</f>
        <v/>
      </c>
      <c r="N43" s="64" t="str">
        <f>IFERROR('Datos Generales'!N331/'Datos Generales'!N280,"")</f>
        <v/>
      </c>
      <c r="O43" s="64" t="str">
        <f>IFERROR('Datos Generales'!O331/'Datos Generales'!O280,"")</f>
        <v/>
      </c>
      <c r="P43" s="64" t="str">
        <f>IFERROR('Datos Generales'!P331/'Datos Generales'!P280,"")</f>
        <v/>
      </c>
      <c r="Q43" s="64">
        <f>IFERROR('Datos Generales'!Q331/'Datos Generales'!Q280,"")</f>
        <v>1</v>
      </c>
      <c r="R43" s="64" t="str">
        <f>IFERROR('Datos Generales'!R331/'Datos Generales'!R280,"")</f>
        <v/>
      </c>
      <c r="S43" s="64">
        <f>IFERROR('Datos Generales'!S331/'Datos Generales'!S280,"")</f>
        <v>1</v>
      </c>
      <c r="T43" s="64" t="str">
        <f>IFERROR('Datos Generales'!T331/'Datos Generales'!T280,"")</f>
        <v/>
      </c>
      <c r="U43" s="64">
        <f>IFERROR('Datos Generales'!U331/'Datos Generales'!U280,"")</f>
        <v>1</v>
      </c>
      <c r="V43" s="64" t="str">
        <f>IFERROR('Datos Generales'!V331/'Datos Generales'!V280,"")</f>
        <v/>
      </c>
      <c r="W43" s="64" t="str">
        <f>IFERROR('Datos Generales'!W331/'Datos Generales'!W280,"")</f>
        <v/>
      </c>
      <c r="X43" s="64" t="str">
        <f>IFERROR('Datos Generales'!X331/'Datos Generales'!X280,"")</f>
        <v/>
      </c>
      <c r="Y43" s="64">
        <f>IFERROR('Datos Generales'!Y331/'Datos Generales'!Y280,"")</f>
        <v>1</v>
      </c>
      <c r="Z43" s="64" t="str">
        <f>IFERROR('Datos Generales'!Z331/'Datos Generales'!Z280,"")</f>
        <v/>
      </c>
      <c r="AA43" s="64">
        <f>IFERROR('Datos Generales'!AA331/'Datos Generales'!AA280,"")</f>
        <v>1</v>
      </c>
      <c r="AB43" s="64" t="str">
        <f>IFERROR('Datos Generales'!AB331/'Datos Generales'!AB280,"")</f>
        <v/>
      </c>
      <c r="AC43" s="64" t="str">
        <f>IFERROR('Datos Generales'!AC331/'Datos Generales'!AC280,"")</f>
        <v/>
      </c>
      <c r="AD43" s="64" t="str">
        <f>IFERROR('Datos Generales'!AD331/'Datos Generales'!AD280,"")</f>
        <v/>
      </c>
      <c r="AE43" s="64" t="str">
        <f>IFERROR('Datos Generales'!AE331/'Datos Generales'!AE280,"")</f>
        <v/>
      </c>
      <c r="AF43" s="64" t="str">
        <f>IFERROR('Datos Generales'!AF331/'Datos Generales'!AF280,"")</f>
        <v/>
      </c>
      <c r="AG43" s="64">
        <f>IFERROR('Datos Generales'!AG331/'Datos Generales'!AG280,"")</f>
        <v>1</v>
      </c>
      <c r="AH43" s="64" t="str">
        <f>IFERROR('Datos Generales'!AH331/'Datos Generales'!AH280,"")</f>
        <v/>
      </c>
      <c r="AI43" s="64">
        <f>IFERROR('Datos Generales'!AI331/'Datos Generales'!AI280,"")</f>
        <v>1</v>
      </c>
      <c r="AJ43" s="64" t="str">
        <f>IFERROR('Datos Generales'!AJ331/'Datos Generales'!AJ280,"")</f>
        <v/>
      </c>
      <c r="AK43" s="64" t="str">
        <f>IFERROR('Datos Generales'!AK331/'Datos Generales'!AK280,"")</f>
        <v/>
      </c>
      <c r="AL43" s="64" t="str">
        <f>IFERROR('Datos Generales'!AL331/'Datos Generales'!AL280,"")</f>
        <v/>
      </c>
      <c r="AM43" s="64" t="str">
        <f>IFERROR('Datos Generales'!AM331/'Datos Generales'!AM280,"")</f>
        <v/>
      </c>
      <c r="AN43" s="64" t="str">
        <f>IFERROR('Datos Generales'!AN331/'Datos Generales'!AN280,"")</f>
        <v/>
      </c>
      <c r="AO43" s="64" t="str">
        <f>IFERROR('Datos Generales'!AO331/'Datos Generales'!AO280,"")</f>
        <v/>
      </c>
      <c r="AP43" s="64" t="str">
        <f>IFERROR('Datos Generales'!AP331/'Datos Generales'!AP280,"")</f>
        <v/>
      </c>
      <c r="AQ43" s="64">
        <f>IFERROR('Datos Generales'!AQ331/'Datos Generales'!AQ280,"")</f>
        <v>0.99945129587708126</v>
      </c>
      <c r="AR43" s="29"/>
      <c r="AS43" s="64">
        <f>IFERROR('Datos Generales'!AS331/'Datos Generales'!AS280,"")</f>
        <v>0.99866771435712653</v>
      </c>
      <c r="AT43" s="60">
        <f t="shared" si="0"/>
        <v>7.8358151995472358E-4</v>
      </c>
    </row>
    <row r="44" spans="2:46" x14ac:dyDescent="0.2">
      <c r="B44" s="62" t="str">
        <f>'Datos Generales'!B281</f>
        <v>33. Seguro de Cesantía</v>
      </c>
      <c r="C44" s="64" t="str">
        <f>IFERROR('Datos Generales'!C332/'Datos Generales'!C281,"")</f>
        <v/>
      </c>
      <c r="D44" s="64" t="str">
        <f>IFERROR('Datos Generales'!D332/'Datos Generales'!D281,"")</f>
        <v/>
      </c>
      <c r="E44" s="64">
        <f>IFERROR('Datos Generales'!E332/'Datos Generales'!E281,"")</f>
        <v>0.8060847550934308</v>
      </c>
      <c r="F44" s="64">
        <f>IFERROR('Datos Generales'!F332/'Datos Generales'!F281,"")</f>
        <v>0.99963296054688933</v>
      </c>
      <c r="G44" s="64" t="str">
        <f>IFERROR('Datos Generales'!G332/'Datos Generales'!G281,"")</f>
        <v/>
      </c>
      <c r="H44" s="64">
        <f>IFERROR('Datos Generales'!H332/'Datos Generales'!H281,"")</f>
        <v>1</v>
      </c>
      <c r="I44" s="64">
        <f>IFERROR('Datos Generales'!I332/'Datos Generales'!I281,"")</f>
        <v>0.77985415003113912</v>
      </c>
      <c r="J44" s="64" t="str">
        <f>IFERROR('Datos Generales'!J332/'Datos Generales'!J281,"")</f>
        <v/>
      </c>
      <c r="K44" s="64">
        <f>IFERROR('Datos Generales'!K332/'Datos Generales'!K281,"")</f>
        <v>1</v>
      </c>
      <c r="L44" s="64" t="str">
        <f>IFERROR('Datos Generales'!L332/'Datos Generales'!L281,"")</f>
        <v/>
      </c>
      <c r="M44" s="64" t="str">
        <f>IFERROR('Datos Generales'!M332/'Datos Generales'!M281,"")</f>
        <v/>
      </c>
      <c r="N44" s="64" t="str">
        <f>IFERROR('Datos Generales'!N332/'Datos Generales'!N281,"")</f>
        <v/>
      </c>
      <c r="O44" s="64" t="str">
        <f>IFERROR('Datos Generales'!O332/'Datos Generales'!O281,"")</f>
        <v/>
      </c>
      <c r="P44" s="64" t="str">
        <f>IFERROR('Datos Generales'!P332/'Datos Generales'!P281,"")</f>
        <v/>
      </c>
      <c r="Q44" s="64">
        <f>IFERROR('Datos Generales'!Q332/'Datos Generales'!Q281,"")</f>
        <v>1</v>
      </c>
      <c r="R44" s="64">
        <f>IFERROR('Datos Generales'!R332/'Datos Generales'!R281,"")</f>
        <v>1</v>
      </c>
      <c r="S44" s="64" t="str">
        <f>IFERROR('Datos Generales'!S332/'Datos Generales'!S281,"")</f>
        <v/>
      </c>
      <c r="T44" s="64" t="str">
        <f>IFERROR('Datos Generales'!T332/'Datos Generales'!T281,"")</f>
        <v/>
      </c>
      <c r="U44" s="64">
        <f>IFERROR('Datos Generales'!U332/'Datos Generales'!U281,"")</f>
        <v>1</v>
      </c>
      <c r="V44" s="64">
        <f>IFERROR('Datos Generales'!V332/'Datos Generales'!V281,"")</f>
        <v>1</v>
      </c>
      <c r="W44" s="64" t="str">
        <f>IFERROR('Datos Generales'!W332/'Datos Generales'!W281,"")</f>
        <v/>
      </c>
      <c r="X44" s="64" t="str">
        <f>IFERROR('Datos Generales'!X332/'Datos Generales'!X281,"")</f>
        <v/>
      </c>
      <c r="Y44" s="64" t="str">
        <f>IFERROR('Datos Generales'!Y332/'Datos Generales'!Y281,"")</f>
        <v/>
      </c>
      <c r="Z44" s="64" t="str">
        <f>IFERROR('Datos Generales'!Z332/'Datos Generales'!Z281,"")</f>
        <v/>
      </c>
      <c r="AA44" s="64">
        <f>IFERROR('Datos Generales'!AA332/'Datos Generales'!AA281,"")</f>
        <v>1</v>
      </c>
      <c r="AB44" s="64">
        <f>IFERROR('Datos Generales'!AB332/'Datos Generales'!AB281,"")</f>
        <v>0.2047195572847442</v>
      </c>
      <c r="AC44" s="64" t="str">
        <f>IFERROR('Datos Generales'!AC332/'Datos Generales'!AC281,"")</f>
        <v/>
      </c>
      <c r="AD44" s="64" t="str">
        <f>IFERROR('Datos Generales'!AD332/'Datos Generales'!AD281,"")</f>
        <v/>
      </c>
      <c r="AE44" s="64" t="str">
        <f>IFERROR('Datos Generales'!AE332/'Datos Generales'!AE281,"")</f>
        <v/>
      </c>
      <c r="AF44" s="64" t="str">
        <f>IFERROR('Datos Generales'!AF332/'Datos Generales'!AF281,"")</f>
        <v/>
      </c>
      <c r="AG44" s="64">
        <f>IFERROR('Datos Generales'!AG332/'Datos Generales'!AG281,"")</f>
        <v>0.99598516202620435</v>
      </c>
      <c r="AH44" s="64" t="str">
        <f>IFERROR('Datos Generales'!AH332/'Datos Generales'!AH281,"")</f>
        <v/>
      </c>
      <c r="AI44" s="64">
        <f>IFERROR('Datos Generales'!AI332/'Datos Generales'!AI281,"")</f>
        <v>0.56362912400455067</v>
      </c>
      <c r="AJ44" s="64">
        <f>IFERROR('Datos Generales'!AJ332/'Datos Generales'!AJ281,"")</f>
        <v>0.36094201627621458</v>
      </c>
      <c r="AK44" s="64" t="str">
        <f>IFERROR('Datos Generales'!AK332/'Datos Generales'!AK281,"")</f>
        <v/>
      </c>
      <c r="AL44" s="64" t="str">
        <f>IFERROR('Datos Generales'!AL332/'Datos Generales'!AL281,"")</f>
        <v/>
      </c>
      <c r="AM44" s="64" t="str">
        <f>IFERROR('Datos Generales'!AM332/'Datos Generales'!AM281,"")</f>
        <v/>
      </c>
      <c r="AN44" s="64" t="str">
        <f>IFERROR('Datos Generales'!AN332/'Datos Generales'!AN281,"")</f>
        <v/>
      </c>
      <c r="AO44" s="64" t="str">
        <f>IFERROR('Datos Generales'!AO332/'Datos Generales'!AO281,"")</f>
        <v/>
      </c>
      <c r="AP44" s="64" t="str">
        <f>IFERROR('Datos Generales'!AP332/'Datos Generales'!AP281,"")</f>
        <v/>
      </c>
      <c r="AQ44" s="64">
        <f>IFERROR('Datos Generales'!AQ332/'Datos Generales'!AQ281,"")</f>
        <v>0.8734361433778991</v>
      </c>
      <c r="AR44" s="29"/>
      <c r="AS44" s="64">
        <f>IFERROR('Datos Generales'!AS332/'Datos Generales'!AS281,"")</f>
        <v>0.88591891291103986</v>
      </c>
      <c r="AT44" s="60">
        <f t="shared" si="0"/>
        <v>-1.2482769533140758E-2</v>
      </c>
    </row>
    <row r="45" spans="2:46" x14ac:dyDescent="0.2">
      <c r="B45" s="62" t="str">
        <f>'Datos Generales'!B282</f>
        <v>34. Seguro de Título</v>
      </c>
      <c r="C45" s="64" t="str">
        <f>IFERROR('Datos Generales'!C333/'Datos Generales'!C282,"")</f>
        <v/>
      </c>
      <c r="D45" s="64" t="str">
        <f>IFERROR('Datos Generales'!D333/'Datos Generales'!D282,"")</f>
        <v/>
      </c>
      <c r="E45" s="64" t="str">
        <f>IFERROR('Datos Generales'!E333/'Datos Generales'!E282,"")</f>
        <v/>
      </c>
      <c r="F45" s="64" t="str">
        <f>IFERROR('Datos Generales'!F333/'Datos Generales'!F282,"")</f>
        <v/>
      </c>
      <c r="G45" s="64" t="str">
        <f>IFERROR('Datos Generales'!G333/'Datos Generales'!G282,"")</f>
        <v/>
      </c>
      <c r="H45" s="64" t="str">
        <f>IFERROR('Datos Generales'!H333/'Datos Generales'!H282,"")</f>
        <v/>
      </c>
      <c r="I45" s="64" t="str">
        <f>IFERROR('Datos Generales'!I333/'Datos Generales'!I282,"")</f>
        <v/>
      </c>
      <c r="J45" s="64" t="str">
        <f>IFERROR('Datos Generales'!J333/'Datos Generales'!J282,"")</f>
        <v/>
      </c>
      <c r="K45" s="64" t="str">
        <f>IFERROR('Datos Generales'!K333/'Datos Generales'!K282,"")</f>
        <v/>
      </c>
      <c r="L45" s="64" t="str">
        <f>IFERROR('Datos Generales'!L333/'Datos Generales'!L282,"")</f>
        <v/>
      </c>
      <c r="M45" s="64" t="str">
        <f>IFERROR('Datos Generales'!M333/'Datos Generales'!M282,"")</f>
        <v/>
      </c>
      <c r="N45" s="64" t="str">
        <f>IFERROR('Datos Generales'!N333/'Datos Generales'!N282,"")</f>
        <v/>
      </c>
      <c r="O45" s="64" t="str">
        <f>IFERROR('Datos Generales'!O333/'Datos Generales'!O282,"")</f>
        <v/>
      </c>
      <c r="P45" s="64" t="str">
        <f>IFERROR('Datos Generales'!P333/'Datos Generales'!P282,"")</f>
        <v/>
      </c>
      <c r="Q45" s="64">
        <f>IFERROR('Datos Generales'!Q333/'Datos Generales'!Q282,"")</f>
        <v>0.14996912260700204</v>
      </c>
      <c r="R45" s="64" t="str">
        <f>IFERROR('Datos Generales'!R333/'Datos Generales'!R282,"")</f>
        <v/>
      </c>
      <c r="S45" s="64" t="str">
        <f>IFERROR('Datos Generales'!S333/'Datos Generales'!S282,"")</f>
        <v/>
      </c>
      <c r="T45" s="64" t="str">
        <f>IFERROR('Datos Generales'!T333/'Datos Generales'!T282,"")</f>
        <v/>
      </c>
      <c r="U45" s="64" t="str">
        <f>IFERROR('Datos Generales'!U333/'Datos Generales'!U282,"")</f>
        <v/>
      </c>
      <c r="V45" s="64" t="str">
        <f>IFERROR('Datos Generales'!V333/'Datos Generales'!V282,"")</f>
        <v/>
      </c>
      <c r="W45" s="64" t="str">
        <f>IFERROR('Datos Generales'!W333/'Datos Generales'!W282,"")</f>
        <v/>
      </c>
      <c r="X45" s="64" t="str">
        <f>IFERROR('Datos Generales'!X333/'Datos Generales'!X282,"")</f>
        <v/>
      </c>
      <c r="Y45" s="64" t="str">
        <f>IFERROR('Datos Generales'!Y333/'Datos Generales'!Y282,"")</f>
        <v/>
      </c>
      <c r="Z45" s="64" t="str">
        <f>IFERROR('Datos Generales'!Z333/'Datos Generales'!Z282,"")</f>
        <v/>
      </c>
      <c r="AA45" s="64" t="str">
        <f>IFERROR('Datos Generales'!AA333/'Datos Generales'!AA282,"")</f>
        <v/>
      </c>
      <c r="AB45" s="64" t="str">
        <f>IFERROR('Datos Generales'!AB333/'Datos Generales'!AB282,"")</f>
        <v/>
      </c>
      <c r="AC45" s="64" t="str">
        <f>IFERROR('Datos Generales'!AC333/'Datos Generales'!AC282,"")</f>
        <v/>
      </c>
      <c r="AD45" s="64" t="str">
        <f>IFERROR('Datos Generales'!AD333/'Datos Generales'!AD282,"")</f>
        <v/>
      </c>
      <c r="AE45" s="64" t="str">
        <f>IFERROR('Datos Generales'!AE333/'Datos Generales'!AE282,"")</f>
        <v/>
      </c>
      <c r="AF45" s="64" t="str">
        <f>IFERROR('Datos Generales'!AF333/'Datos Generales'!AF282,"")</f>
        <v/>
      </c>
      <c r="AG45" s="64" t="str">
        <f>IFERROR('Datos Generales'!AG333/'Datos Generales'!AG282,"")</f>
        <v/>
      </c>
      <c r="AH45" s="64" t="str">
        <f>IFERROR('Datos Generales'!AH333/'Datos Generales'!AH282,"")</f>
        <v/>
      </c>
      <c r="AI45" s="64" t="str">
        <f>IFERROR('Datos Generales'!AI333/'Datos Generales'!AI282,"")</f>
        <v/>
      </c>
      <c r="AJ45" s="64" t="str">
        <f>IFERROR('Datos Generales'!AJ333/'Datos Generales'!AJ282,"")</f>
        <v/>
      </c>
      <c r="AK45" s="64" t="str">
        <f>IFERROR('Datos Generales'!AK333/'Datos Generales'!AK282,"")</f>
        <v/>
      </c>
      <c r="AL45" s="64" t="str">
        <f>IFERROR('Datos Generales'!AL333/'Datos Generales'!AL282,"")</f>
        <v/>
      </c>
      <c r="AM45" s="64" t="str">
        <f>IFERROR('Datos Generales'!AM333/'Datos Generales'!AM282,"")</f>
        <v/>
      </c>
      <c r="AN45" s="64" t="str">
        <f>IFERROR('Datos Generales'!AN333/'Datos Generales'!AN282,"")</f>
        <v/>
      </c>
      <c r="AO45" s="64" t="str">
        <f>IFERROR('Datos Generales'!AO333/'Datos Generales'!AO282,"")</f>
        <v/>
      </c>
      <c r="AP45" s="64" t="str">
        <f>IFERROR('Datos Generales'!AP333/'Datos Generales'!AP282,"")</f>
        <v/>
      </c>
      <c r="AQ45" s="64">
        <f>IFERROR('Datos Generales'!AQ333/'Datos Generales'!AQ282,"")</f>
        <v>0.14996912260700204</v>
      </c>
      <c r="AR45" s="29"/>
      <c r="AS45" s="64">
        <f>IFERROR('Datos Generales'!AS333/'Datos Generales'!AS282,"")</f>
        <v>0.15002228495023029</v>
      </c>
      <c r="AT45" s="60">
        <f t="shared" si="0"/>
        <v>-5.3162343228246867E-5</v>
      </c>
    </row>
    <row r="46" spans="2:46" x14ac:dyDescent="0.2">
      <c r="B46" s="62" t="str">
        <f>'Datos Generales'!B283</f>
        <v>35. Seguro Agrícola</v>
      </c>
      <c r="C46" s="64" t="str">
        <f>IFERROR('Datos Generales'!C334/'Datos Generales'!C283,"")</f>
        <v/>
      </c>
      <c r="D46" s="64" t="str">
        <f>IFERROR('Datos Generales'!D334/'Datos Generales'!D283,"")</f>
        <v/>
      </c>
      <c r="E46" s="64" t="str">
        <f>IFERROR('Datos Generales'!E334/'Datos Generales'!E283,"")</f>
        <v/>
      </c>
      <c r="F46" s="64" t="str">
        <f>IFERROR('Datos Generales'!F334/'Datos Generales'!F283,"")</f>
        <v/>
      </c>
      <c r="G46" s="64" t="str">
        <f>IFERROR('Datos Generales'!G334/'Datos Generales'!G283,"")</f>
        <v/>
      </c>
      <c r="H46" s="64" t="str">
        <f>IFERROR('Datos Generales'!H334/'Datos Generales'!H283,"")</f>
        <v/>
      </c>
      <c r="I46" s="64" t="str">
        <f>IFERROR('Datos Generales'!I334/'Datos Generales'!I283,"")</f>
        <v/>
      </c>
      <c r="J46" s="64" t="str">
        <f>IFERROR('Datos Generales'!J334/'Datos Generales'!J283,"")</f>
        <v/>
      </c>
      <c r="K46" s="64" t="str">
        <f>IFERROR('Datos Generales'!K334/'Datos Generales'!K283,"")</f>
        <v/>
      </c>
      <c r="L46" s="64" t="str">
        <f>IFERROR('Datos Generales'!L334/'Datos Generales'!L283,"")</f>
        <v/>
      </c>
      <c r="M46" s="64" t="str">
        <f>IFERROR('Datos Generales'!M334/'Datos Generales'!M283,"")</f>
        <v/>
      </c>
      <c r="N46" s="64" t="str">
        <f>IFERROR('Datos Generales'!N334/'Datos Generales'!N283,"")</f>
        <v/>
      </c>
      <c r="O46" s="64" t="str">
        <f>IFERROR('Datos Generales'!O334/'Datos Generales'!O283,"")</f>
        <v/>
      </c>
      <c r="P46" s="64" t="str">
        <f>IFERROR('Datos Generales'!P334/'Datos Generales'!P283,"")</f>
        <v/>
      </c>
      <c r="Q46" s="64">
        <f>IFERROR('Datos Generales'!Q334/'Datos Generales'!Q283,"")</f>
        <v>0.20046329483887848</v>
      </c>
      <c r="R46" s="64" t="str">
        <f>IFERROR('Datos Generales'!R334/'Datos Generales'!R283,"")</f>
        <v/>
      </c>
      <c r="S46" s="64" t="str">
        <f>IFERROR('Datos Generales'!S334/'Datos Generales'!S283,"")</f>
        <v/>
      </c>
      <c r="T46" s="64" t="str">
        <f>IFERROR('Datos Generales'!T334/'Datos Generales'!T283,"")</f>
        <v/>
      </c>
      <c r="U46" s="64" t="str">
        <f>IFERROR('Datos Generales'!U334/'Datos Generales'!U283,"")</f>
        <v/>
      </c>
      <c r="V46" s="64" t="str">
        <f>IFERROR('Datos Generales'!V334/'Datos Generales'!V283,"")</f>
        <v/>
      </c>
      <c r="W46" s="64" t="str">
        <f>IFERROR('Datos Generales'!W334/'Datos Generales'!W283,"")</f>
        <v/>
      </c>
      <c r="X46" s="64" t="str">
        <f>IFERROR('Datos Generales'!X334/'Datos Generales'!X283,"")</f>
        <v/>
      </c>
      <c r="Y46" s="64" t="str">
        <f>IFERROR('Datos Generales'!Y334/'Datos Generales'!Y283,"")</f>
        <v/>
      </c>
      <c r="Z46" s="64" t="str">
        <f>IFERROR('Datos Generales'!Z334/'Datos Generales'!Z283,"")</f>
        <v/>
      </c>
      <c r="AA46" s="64" t="str">
        <f>IFERROR('Datos Generales'!AA334/'Datos Generales'!AA283,"")</f>
        <v/>
      </c>
      <c r="AB46" s="64" t="str">
        <f>IFERROR('Datos Generales'!AB334/'Datos Generales'!AB283,"")</f>
        <v/>
      </c>
      <c r="AC46" s="64" t="str">
        <f>IFERROR('Datos Generales'!AC334/'Datos Generales'!AC283,"")</f>
        <v/>
      </c>
      <c r="AD46" s="64" t="str">
        <f>IFERROR('Datos Generales'!AD334/'Datos Generales'!AD283,"")</f>
        <v/>
      </c>
      <c r="AE46" s="64" t="str">
        <f>IFERROR('Datos Generales'!AE334/'Datos Generales'!AE283,"")</f>
        <v/>
      </c>
      <c r="AF46" s="64" t="str">
        <f>IFERROR('Datos Generales'!AF334/'Datos Generales'!AF283,"")</f>
        <v/>
      </c>
      <c r="AG46" s="64">
        <f>IFERROR('Datos Generales'!AG334/'Datos Generales'!AG283,"")</f>
        <v>0.12231153911995134</v>
      </c>
      <c r="AH46" s="64" t="str">
        <f>IFERROR('Datos Generales'!AH334/'Datos Generales'!AH283,"")</f>
        <v/>
      </c>
      <c r="AI46" s="64" t="str">
        <f>IFERROR('Datos Generales'!AI334/'Datos Generales'!AI283,"")</f>
        <v/>
      </c>
      <c r="AJ46" s="64" t="str">
        <f>IFERROR('Datos Generales'!AJ334/'Datos Generales'!AJ283,"")</f>
        <v/>
      </c>
      <c r="AK46" s="64" t="str">
        <f>IFERROR('Datos Generales'!AK334/'Datos Generales'!AK283,"")</f>
        <v/>
      </c>
      <c r="AL46" s="64" t="str">
        <f>IFERROR('Datos Generales'!AL334/'Datos Generales'!AL283,"")</f>
        <v/>
      </c>
      <c r="AM46" s="64" t="str">
        <f>IFERROR('Datos Generales'!AM334/'Datos Generales'!AM283,"")</f>
        <v/>
      </c>
      <c r="AN46" s="64" t="str">
        <f>IFERROR('Datos Generales'!AN334/'Datos Generales'!AN283,"")</f>
        <v/>
      </c>
      <c r="AO46" s="64" t="str">
        <f>IFERROR('Datos Generales'!AO334/'Datos Generales'!AO283,"")</f>
        <v/>
      </c>
      <c r="AP46" s="64" t="str">
        <f>IFERROR('Datos Generales'!AP334/'Datos Generales'!AP283,"")</f>
        <v/>
      </c>
      <c r="AQ46" s="64">
        <f>IFERROR('Datos Generales'!AQ334/'Datos Generales'!AQ283,"")</f>
        <v>0.17164922703393745</v>
      </c>
      <c r="AR46" s="29"/>
      <c r="AS46" s="64">
        <f>IFERROR('Datos Generales'!AS334/'Datos Generales'!AS283,"")</f>
        <v>0.20002068025886818</v>
      </c>
      <c r="AT46" s="60">
        <f t="shared" si="0"/>
        <v>-2.8371453224930732E-2</v>
      </c>
    </row>
    <row r="47" spans="2:46" x14ac:dyDescent="0.2">
      <c r="B47" s="62" t="str">
        <f>'Datos Generales'!B284</f>
        <v>36. Seguro de Asistencia</v>
      </c>
      <c r="C47" s="64" t="str">
        <f>IFERROR('Datos Generales'!C335/'Datos Generales'!C284,"")</f>
        <v/>
      </c>
      <c r="D47" s="64" t="str">
        <f>IFERROR('Datos Generales'!D335/'Datos Generales'!D284,"")</f>
        <v/>
      </c>
      <c r="E47" s="64">
        <f>IFERROR('Datos Generales'!E335/'Datos Generales'!E284,"")</f>
        <v>0.9981969059291057</v>
      </c>
      <c r="F47" s="64" t="str">
        <f>IFERROR('Datos Generales'!F335/'Datos Generales'!F284,"")</f>
        <v/>
      </c>
      <c r="G47" s="64" t="str">
        <f>IFERROR('Datos Generales'!G335/'Datos Generales'!G284,"")</f>
        <v/>
      </c>
      <c r="H47" s="64">
        <f>IFERROR('Datos Generales'!H335/'Datos Generales'!H284,"")</f>
        <v>1.0000128232496075</v>
      </c>
      <c r="I47" s="64">
        <f>IFERROR('Datos Generales'!I335/'Datos Generales'!I284,"")</f>
        <v>0.34722229387093945</v>
      </c>
      <c r="J47" s="64" t="str">
        <f>IFERROR('Datos Generales'!J335/'Datos Generales'!J284,"")</f>
        <v/>
      </c>
      <c r="K47" s="64">
        <f>IFERROR('Datos Generales'!K335/'Datos Generales'!K284,"")</f>
        <v>1</v>
      </c>
      <c r="L47" s="64">
        <f>IFERROR('Datos Generales'!L335/'Datos Generales'!L284,"")</f>
        <v>2.5328467153284673</v>
      </c>
      <c r="M47" s="64" t="str">
        <f>IFERROR('Datos Generales'!M335/'Datos Generales'!M284,"")</f>
        <v/>
      </c>
      <c r="N47" s="64" t="str">
        <f>IFERROR('Datos Generales'!N335/'Datos Generales'!N284,"")</f>
        <v/>
      </c>
      <c r="O47" s="64">
        <f>IFERROR('Datos Generales'!O335/'Datos Generales'!O284,"")</f>
        <v>1</v>
      </c>
      <c r="P47" s="64" t="str">
        <f>IFERROR('Datos Generales'!P335/'Datos Generales'!P284,"")</f>
        <v/>
      </c>
      <c r="Q47" s="64">
        <f>IFERROR('Datos Generales'!Q335/'Datos Generales'!Q284,"")</f>
        <v>1</v>
      </c>
      <c r="R47" s="64" t="str">
        <f>IFERROR('Datos Generales'!R335/'Datos Generales'!R284,"")</f>
        <v/>
      </c>
      <c r="S47" s="64">
        <f>IFERROR('Datos Generales'!S335/'Datos Generales'!S284,"")</f>
        <v>1.009112624966823</v>
      </c>
      <c r="T47" s="64" t="str">
        <f>IFERROR('Datos Generales'!T335/'Datos Generales'!T284,"")</f>
        <v/>
      </c>
      <c r="U47" s="64">
        <f>IFERROR('Datos Generales'!U335/'Datos Generales'!U284,"")</f>
        <v>0.99987916137997701</v>
      </c>
      <c r="V47" s="64" t="str">
        <f>IFERROR('Datos Generales'!V335/'Datos Generales'!V284,"")</f>
        <v/>
      </c>
      <c r="W47" s="64">
        <f>IFERROR('Datos Generales'!W335/'Datos Generales'!W284,"")</f>
        <v>1</v>
      </c>
      <c r="X47" s="64" t="str">
        <f>IFERROR('Datos Generales'!X335/'Datos Generales'!X284,"")</f>
        <v/>
      </c>
      <c r="Y47" s="64">
        <f>IFERROR('Datos Generales'!Y335/'Datos Generales'!Y284,"")</f>
        <v>1.1116187838929272</v>
      </c>
      <c r="Z47" s="64">
        <f>IFERROR('Datos Generales'!Z335/'Datos Generales'!Z284,"")</f>
        <v>1.0000105737465956</v>
      </c>
      <c r="AA47" s="64">
        <f>IFERROR('Datos Generales'!AA335/'Datos Generales'!AA284,"")</f>
        <v>1</v>
      </c>
      <c r="AB47" s="64" t="str">
        <f>IFERROR('Datos Generales'!AB335/'Datos Generales'!AB284,"")</f>
        <v/>
      </c>
      <c r="AC47" s="64" t="str">
        <f>IFERROR('Datos Generales'!AC335/'Datos Generales'!AC284,"")</f>
        <v/>
      </c>
      <c r="AD47" s="64">
        <f>IFERROR('Datos Generales'!AD335/'Datos Generales'!AD284,"")</f>
        <v>7.720344285879023E-2</v>
      </c>
      <c r="AE47" s="64" t="str">
        <f>IFERROR('Datos Generales'!AE335/'Datos Generales'!AE284,"")</f>
        <v/>
      </c>
      <c r="AF47" s="64" t="str">
        <f>IFERROR('Datos Generales'!AF335/'Datos Generales'!AF284,"")</f>
        <v/>
      </c>
      <c r="AG47" s="64">
        <f>IFERROR('Datos Generales'!AG335/'Datos Generales'!AG284,"")</f>
        <v>0.99999764629640819</v>
      </c>
      <c r="AH47" s="64">
        <f>IFERROR('Datos Generales'!AH335/'Datos Generales'!AH284,"")</f>
        <v>1</v>
      </c>
      <c r="AI47" s="64">
        <f>IFERROR('Datos Generales'!AI335/'Datos Generales'!AI284,"")</f>
        <v>1</v>
      </c>
      <c r="AJ47" s="64">
        <f>IFERROR('Datos Generales'!AJ335/'Datos Generales'!AJ284,"")</f>
        <v>1</v>
      </c>
      <c r="AK47" s="64" t="str">
        <f>IFERROR('Datos Generales'!AK335/'Datos Generales'!AK284,"")</f>
        <v/>
      </c>
      <c r="AL47" s="64" t="str">
        <f>IFERROR('Datos Generales'!AL335/'Datos Generales'!AL284,"")</f>
        <v/>
      </c>
      <c r="AM47" s="64" t="str">
        <f>IFERROR('Datos Generales'!AM335/'Datos Generales'!AM284,"")</f>
        <v/>
      </c>
      <c r="AN47" s="64" t="str">
        <f>IFERROR('Datos Generales'!AN335/'Datos Generales'!AN284,"")</f>
        <v/>
      </c>
      <c r="AO47" s="64" t="str">
        <f>IFERROR('Datos Generales'!AO335/'Datos Generales'!AO284,"")</f>
        <v/>
      </c>
      <c r="AP47" s="64" t="str">
        <f>IFERROR('Datos Generales'!AP335/'Datos Generales'!AP284,"")</f>
        <v/>
      </c>
      <c r="AQ47" s="64">
        <f>IFERROR('Datos Generales'!AQ335/'Datos Generales'!AQ284,"")</f>
        <v>0.87514195445355236</v>
      </c>
      <c r="AR47" s="29"/>
      <c r="AS47" s="64">
        <f>IFERROR('Datos Generales'!AS335/'Datos Generales'!AS284,"")</f>
        <v>0.85192655190411559</v>
      </c>
      <c r="AT47" s="60">
        <f t="shared" si="0"/>
        <v>2.321540254943677E-2</v>
      </c>
    </row>
    <row r="48" spans="2:46" x14ac:dyDescent="0.2">
      <c r="B48" s="62" t="str">
        <f>'Datos Generales'!B285</f>
        <v>50. Otros Seguros</v>
      </c>
      <c r="C48" s="64">
        <f>IFERROR('Datos Generales'!C336/'Datos Generales'!C285,"")</f>
        <v>1</v>
      </c>
      <c r="D48" s="64" t="str">
        <f>IFERROR('Datos Generales'!D336/'Datos Generales'!D285,"")</f>
        <v/>
      </c>
      <c r="E48" s="64">
        <f>IFERROR('Datos Generales'!E336/'Datos Generales'!E285,"")</f>
        <v>0.7049579903103006</v>
      </c>
      <c r="F48" s="64">
        <f>IFERROR('Datos Generales'!F336/'Datos Generales'!F285,"")</f>
        <v>1</v>
      </c>
      <c r="G48" s="64" t="str">
        <f>IFERROR('Datos Generales'!G336/'Datos Generales'!G285,"")</f>
        <v/>
      </c>
      <c r="H48" s="64">
        <f>IFERROR('Datos Generales'!H336/'Datos Generales'!H285,"")</f>
        <v>0.79956803455723546</v>
      </c>
      <c r="I48" s="64">
        <f>IFERROR('Datos Generales'!I336/'Datos Generales'!I285,"")</f>
        <v>0.73265918141179198</v>
      </c>
      <c r="J48" s="64" t="str">
        <f>IFERROR('Datos Generales'!J336/'Datos Generales'!J285,"")</f>
        <v/>
      </c>
      <c r="K48" s="64">
        <f>IFERROR('Datos Generales'!K336/'Datos Generales'!K285,"")</f>
        <v>0.96432165925623936</v>
      </c>
      <c r="L48" s="64">
        <f>IFERROR('Datos Generales'!L336/'Datos Generales'!L285,"")</f>
        <v>1</v>
      </c>
      <c r="M48" s="64" t="str">
        <f>IFERROR('Datos Generales'!M336/'Datos Generales'!M285,"")</f>
        <v/>
      </c>
      <c r="N48" s="64">
        <f>IFERROR('Datos Generales'!N336/'Datos Generales'!N285,"")</f>
        <v>1.1618254213132338E-2</v>
      </c>
      <c r="O48" s="64">
        <f>IFERROR('Datos Generales'!O336/'Datos Generales'!O285,"")</f>
        <v>0.99978058680839132</v>
      </c>
      <c r="P48" s="64" t="str">
        <f>IFERROR('Datos Generales'!P336/'Datos Generales'!P285,"")</f>
        <v/>
      </c>
      <c r="Q48" s="64">
        <f>IFERROR('Datos Generales'!Q336/'Datos Generales'!Q285,"")</f>
        <v>0.24273591635523473</v>
      </c>
      <c r="R48" s="64">
        <f>IFERROR('Datos Generales'!R336/'Datos Generales'!R285,"")</f>
        <v>1</v>
      </c>
      <c r="S48" s="64">
        <f>IFERROR('Datos Generales'!S336/'Datos Generales'!S285,"")</f>
        <v>2.345889313491039E-2</v>
      </c>
      <c r="T48" s="64" t="str">
        <f>IFERROR('Datos Generales'!T336/'Datos Generales'!T285,"")</f>
        <v/>
      </c>
      <c r="U48" s="64">
        <f>IFERROR('Datos Generales'!U336/'Datos Generales'!U285,"")</f>
        <v>-0.347853463079565</v>
      </c>
      <c r="V48" s="64">
        <f>IFERROR('Datos Generales'!V336/'Datos Generales'!V285,"")</f>
        <v>1</v>
      </c>
      <c r="W48" s="64">
        <f>IFERROR('Datos Generales'!W336/'Datos Generales'!W285,"")</f>
        <v>6.2653632626348695E-4</v>
      </c>
      <c r="X48" s="64" t="str">
        <f>IFERROR('Datos Generales'!X336/'Datos Generales'!X285,"")</f>
        <v/>
      </c>
      <c r="Y48" s="64">
        <f>IFERROR('Datos Generales'!Y336/'Datos Generales'!Y285,"")</f>
        <v>0.42784938084407381</v>
      </c>
      <c r="Z48" s="64">
        <f>IFERROR('Datos Generales'!Z336/'Datos Generales'!Z285,"")</f>
        <v>0.23454913880445796</v>
      </c>
      <c r="AA48" s="64">
        <f>IFERROR('Datos Generales'!AA336/'Datos Generales'!AA285,"")</f>
        <v>1.4359024852248565E-2</v>
      </c>
      <c r="AB48" s="64" t="str">
        <f>IFERROR('Datos Generales'!AB336/'Datos Generales'!AB285,"")</f>
        <v/>
      </c>
      <c r="AC48" s="64" t="str">
        <f>IFERROR('Datos Generales'!AC336/'Datos Generales'!AC285,"")</f>
        <v/>
      </c>
      <c r="AD48" s="64">
        <f>IFERROR('Datos Generales'!AD336/'Datos Generales'!AD285,"")</f>
        <v>1</v>
      </c>
      <c r="AE48" s="64" t="str">
        <f>IFERROR('Datos Generales'!AE336/'Datos Generales'!AE285,"")</f>
        <v/>
      </c>
      <c r="AF48" s="64" t="str">
        <f>IFERROR('Datos Generales'!AF336/'Datos Generales'!AF285,"")</f>
        <v/>
      </c>
      <c r="AG48" s="64">
        <f>IFERROR('Datos Generales'!AG336/'Datos Generales'!AG285,"")</f>
        <v>0.90511766649309122</v>
      </c>
      <c r="AH48" s="64">
        <f>IFERROR('Datos Generales'!AH336/'Datos Generales'!AH285,"")</f>
        <v>1.0300704585080021E-3</v>
      </c>
      <c r="AI48" s="64">
        <f>IFERROR('Datos Generales'!AI336/'Datos Generales'!AI285,"")</f>
        <v>1</v>
      </c>
      <c r="AJ48" s="64">
        <f>IFERROR('Datos Generales'!AJ336/'Datos Generales'!AJ285,"")</f>
        <v>1</v>
      </c>
      <c r="AK48" s="64" t="str">
        <f>IFERROR('Datos Generales'!AK336/'Datos Generales'!AK285,"")</f>
        <v/>
      </c>
      <c r="AL48" s="64" t="str">
        <f>IFERROR('Datos Generales'!AL336/'Datos Generales'!AL285,"")</f>
        <v/>
      </c>
      <c r="AM48" s="64" t="str">
        <f>IFERROR('Datos Generales'!AM336/'Datos Generales'!AM285,"")</f>
        <v/>
      </c>
      <c r="AN48" s="64" t="str">
        <f>IFERROR('Datos Generales'!AN336/'Datos Generales'!AN285,"")</f>
        <v/>
      </c>
      <c r="AO48" s="64" t="str">
        <f>IFERROR('Datos Generales'!AO336/'Datos Generales'!AO285,"")</f>
        <v/>
      </c>
      <c r="AP48" s="64" t="str">
        <f>IFERROR('Datos Generales'!AP336/'Datos Generales'!AP285,"")</f>
        <v/>
      </c>
      <c r="AQ48" s="64">
        <f>IFERROR('Datos Generales'!AQ336/'Datos Generales'!AQ285,"")</f>
        <v>0.59621083647304862</v>
      </c>
      <c r="AR48" s="29"/>
      <c r="AS48" s="64">
        <f>IFERROR('Datos Generales'!AS336/'Datos Generales'!AS285,"")</f>
        <v>0.70366098151143208</v>
      </c>
      <c r="AT48" s="60"/>
    </row>
    <row r="49" spans="2:46" x14ac:dyDescent="0.2">
      <c r="B49" s="65" t="s">
        <v>284</v>
      </c>
      <c r="C49" s="68">
        <f>IFERROR('Datos Generales'!C337/'Datos Generales'!C286,"")</f>
        <v>0.93458884789776298</v>
      </c>
      <c r="D49" s="68">
        <f>IFERROR('Datos Generales'!D337/'Datos Generales'!D286,"")</f>
        <v>0.28810903807061888</v>
      </c>
      <c r="E49" s="68">
        <f>IFERROR('Datos Generales'!E337/'Datos Generales'!E286,"")</f>
        <v>0.82737925158529413</v>
      </c>
      <c r="F49" s="68">
        <f>IFERROR('Datos Generales'!F337/'Datos Generales'!F286,"")</f>
        <v>0.99595428301505251</v>
      </c>
      <c r="G49" s="68">
        <f>IFERROR('Datos Generales'!G337/'Datos Generales'!G286,"")</f>
        <v>0.12115792348370119</v>
      </c>
      <c r="H49" s="68">
        <f>IFERROR('Datos Generales'!H337/'Datos Generales'!H286,"")</f>
        <v>0.76805364828083289</v>
      </c>
      <c r="I49" s="68">
        <f>IFERROR('Datos Generales'!I337/'Datos Generales'!I286,"")</f>
        <v>0.53788223040929772</v>
      </c>
      <c r="J49" s="68">
        <f>IFERROR('Datos Generales'!J337/'Datos Generales'!J286,"")</f>
        <v>0.41083310766654352</v>
      </c>
      <c r="K49" s="68">
        <f>IFERROR('Datos Generales'!K337/'Datos Generales'!K286,"")</f>
        <v>0.84840448723912021</v>
      </c>
      <c r="L49" s="68">
        <f>IFERROR('Datos Generales'!L337/'Datos Generales'!L286,"")</f>
        <v>0.1979496984393459</v>
      </c>
      <c r="M49" s="68">
        <f>IFERROR('Datos Generales'!M337/'Datos Generales'!M286,"")</f>
        <v>0.36353638571751551</v>
      </c>
      <c r="N49" s="68">
        <f>IFERROR('Datos Generales'!N337/'Datos Generales'!N286,"")</f>
        <v>0.13485283454717556</v>
      </c>
      <c r="O49" s="68">
        <f>IFERROR('Datos Generales'!O337/'Datos Generales'!O286,"")</f>
        <v>0.17043624816669384</v>
      </c>
      <c r="P49" s="68">
        <f>IFERROR('Datos Generales'!P337/'Datos Generales'!P286,"")</f>
        <v>0.15342922516183183</v>
      </c>
      <c r="Q49" s="68">
        <f>IFERROR('Datos Generales'!Q337/'Datos Generales'!Q286,"")</f>
        <v>0.76302671920906795</v>
      </c>
      <c r="R49" s="68">
        <f>IFERROR('Datos Generales'!R337/'Datos Generales'!R286,"")</f>
        <v>1</v>
      </c>
      <c r="S49" s="68">
        <f>IFERROR('Datos Generales'!S337/'Datos Generales'!S286,"")</f>
        <v>0.86788180284681327</v>
      </c>
      <c r="T49" s="68" t="str">
        <f>IFERROR('Datos Generales'!T337/'Datos Generales'!T286,"")</f>
        <v/>
      </c>
      <c r="U49" s="68">
        <f>IFERROR('Datos Generales'!U337/'Datos Generales'!U286,"")</f>
        <v>0.28596686392875664</v>
      </c>
      <c r="V49" s="68">
        <f>IFERROR('Datos Generales'!V337/'Datos Generales'!V286,"")</f>
        <v>0.89602584300299937</v>
      </c>
      <c r="W49" s="68">
        <f>IFERROR('Datos Generales'!W337/'Datos Generales'!W286,"")</f>
        <v>3.4105866908261846E-2</v>
      </c>
      <c r="X49" s="68">
        <f>IFERROR('Datos Generales'!X337/'Datos Generales'!X286,"")</f>
        <v>0.24862093655520368</v>
      </c>
      <c r="Y49" s="68">
        <f>IFERROR('Datos Generales'!Y337/'Datos Generales'!Y286,"")</f>
        <v>0.21272263546677198</v>
      </c>
      <c r="Z49" s="68">
        <f>IFERROR('Datos Generales'!Z337/'Datos Generales'!Z286,"")</f>
        <v>0.6226541743608508</v>
      </c>
      <c r="AA49" s="68">
        <f>IFERROR('Datos Generales'!AA337/'Datos Generales'!AA286,"")</f>
        <v>0.49070407594223331</v>
      </c>
      <c r="AB49" s="68">
        <f>IFERROR('Datos Generales'!AB337/'Datos Generales'!AB286,"")</f>
        <v>0.44314624612937614</v>
      </c>
      <c r="AC49" s="68">
        <f>IFERROR('Datos Generales'!AC337/'Datos Generales'!AC286,"")</f>
        <v>0.224398903462041</v>
      </c>
      <c r="AD49" s="68">
        <f>IFERROR('Datos Generales'!AD337/'Datos Generales'!AD286,"")</f>
        <v>0.12648531894697349</v>
      </c>
      <c r="AE49" s="68">
        <f>IFERROR('Datos Generales'!AE337/'Datos Generales'!AE286,"")</f>
        <v>1.0216328972133957E-2</v>
      </c>
      <c r="AF49" s="68">
        <f>IFERROR('Datos Generales'!AF337/'Datos Generales'!AF286,"")</f>
        <v>0.26944395377447977</v>
      </c>
      <c r="AG49" s="68">
        <f>IFERROR('Datos Generales'!AG337/'Datos Generales'!AG286,"")</f>
        <v>0.59955036689197394</v>
      </c>
      <c r="AH49" s="68">
        <f>IFERROR('Datos Generales'!AH337/'Datos Generales'!AH286,"")</f>
        <v>4.4134860568794419E-2</v>
      </c>
      <c r="AI49" s="68">
        <f>IFERROR('Datos Generales'!AI337/'Datos Generales'!AI286,"")</f>
        <v>0.99496492093646738</v>
      </c>
      <c r="AJ49" s="68">
        <f>IFERROR('Datos Generales'!AJ337/'Datos Generales'!AJ286,"")</f>
        <v>0.57799402121432863</v>
      </c>
      <c r="AK49" s="68" t="str">
        <f>IFERROR('Datos Generales'!AK337/'Datos Generales'!AK286,"")</f>
        <v/>
      </c>
      <c r="AL49" s="68" t="str">
        <f>IFERROR('Datos Generales'!AL337/'Datos Generales'!AL286,"")</f>
        <v/>
      </c>
      <c r="AM49" s="68" t="str">
        <f>IFERROR('Datos Generales'!AM337/'Datos Generales'!AM286,"")</f>
        <v/>
      </c>
      <c r="AN49" s="68" t="str">
        <f>IFERROR('Datos Generales'!AN337/'Datos Generales'!AN286,"")</f>
        <v/>
      </c>
      <c r="AO49" s="68" t="str">
        <f>IFERROR('Datos Generales'!AO337/'Datos Generales'!AO286,"")</f>
        <v/>
      </c>
      <c r="AP49" s="68" t="str">
        <f>IFERROR('Datos Generales'!AP337/'Datos Generales'!AP286,"")</f>
        <v/>
      </c>
      <c r="AQ49" s="68">
        <f>IFERROR('Datos Generales'!AQ337/'Datos Generales'!AQ286,"")</f>
        <v>0.58284887800666152</v>
      </c>
      <c r="AR49" s="29"/>
      <c r="AS49" s="68">
        <f>IFERROR('Datos Generales'!AS337/'Datos Generales'!AS286,"")</f>
        <v>0.64266204104283153</v>
      </c>
      <c r="AT49" s="73">
        <f>IFERROR(AQ49-AS49,"")</f>
        <v>-5.9813163036170014E-2</v>
      </c>
    </row>
    <row r="50" spans="2:46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74"/>
    </row>
    <row r="51" spans="2:46" x14ac:dyDescent="0.2">
      <c r="B51" s="69" t="str">
        <f>'Gen. Prima Directa'!B58</f>
        <v>A. Incendio y Adicionales</v>
      </c>
      <c r="C51" s="60">
        <f>IFERROR(SUM('Datos Generales'!C300:C306)/SUM('Datos Generales'!C249:C255),"")</f>
        <v>0</v>
      </c>
      <c r="D51" s="60" t="str">
        <f>IFERROR(SUM('Datos Generales'!D300:D306)/SUM('Datos Generales'!D249:D255),"")</f>
        <v/>
      </c>
      <c r="E51" s="60">
        <f>IFERROR(SUM('Datos Generales'!E300:E306)/SUM('Datos Generales'!E249:E255),"")</f>
        <v>0.50098759537056814</v>
      </c>
      <c r="F51" s="60">
        <f>IFERROR(SUM('Datos Generales'!F300:F306)/SUM('Datos Generales'!F249:F255),"")</f>
        <v>0.90638990012494003</v>
      </c>
      <c r="G51" s="60" t="str">
        <f>IFERROR(SUM('Datos Generales'!G300:G306)/SUM('Datos Generales'!G249:G255),"")</f>
        <v/>
      </c>
      <c r="H51" s="60">
        <f>IFERROR(SUM('Datos Generales'!H300:H306)/SUM('Datos Generales'!H249:H255),"")</f>
        <v>0.39385168498798523</v>
      </c>
      <c r="I51" s="60">
        <f>IFERROR(SUM('Datos Generales'!I300:I306)/SUM('Datos Generales'!I249:I255),"")</f>
        <v>0.36753915692531242</v>
      </c>
      <c r="J51" s="60" t="str">
        <f>IFERROR(SUM('Datos Generales'!J300:J306)/SUM('Datos Generales'!J249:J255),"")</f>
        <v/>
      </c>
      <c r="K51" s="60">
        <f>IFERROR(SUM('Datos Generales'!K300:K306)/SUM('Datos Generales'!K249:K255),"")</f>
        <v>0.43877630139017171</v>
      </c>
      <c r="L51" s="60">
        <f>IFERROR(SUM('Datos Generales'!L300:L306)/SUM('Datos Generales'!L249:L255),"")</f>
        <v>0.12948702108955704</v>
      </c>
      <c r="M51" s="60" t="str">
        <f>IFERROR(SUM('Datos Generales'!M300:M306)/SUM('Datos Generales'!M249:M255),"")</f>
        <v/>
      </c>
      <c r="N51" s="60">
        <f>IFERROR(SUM('Datos Generales'!N300:N306)/SUM('Datos Generales'!N249:N255),"")</f>
        <v>3.2283132696792206E-2</v>
      </c>
      <c r="O51" s="60">
        <f>IFERROR(SUM('Datos Generales'!O300:O306)/SUM('Datos Generales'!O249:O255),"")</f>
        <v>0.13635253730433416</v>
      </c>
      <c r="P51" s="60" t="str">
        <f>IFERROR(SUM('Datos Generales'!P300:P306)/SUM('Datos Generales'!P249:P255),"")</f>
        <v/>
      </c>
      <c r="Q51" s="60">
        <f>IFERROR(SUM('Datos Generales'!Q300:Q306)/SUM('Datos Generales'!Q249:Q255),"")</f>
        <v>0.30677514652622262</v>
      </c>
      <c r="R51" s="60">
        <f>IFERROR(SUM('Datos Generales'!R300:R306)/SUM('Datos Generales'!R249:R255),"")</f>
        <v>1</v>
      </c>
      <c r="S51" s="60">
        <f>IFERROR(SUM('Datos Generales'!S300:S306)/SUM('Datos Generales'!S249:S255),"")</f>
        <v>0.86835860422472366</v>
      </c>
      <c r="T51" s="60" t="str">
        <f>IFERROR(SUM('Datos Generales'!T300:T306)/SUM('Datos Generales'!T249:T255),"")</f>
        <v/>
      </c>
      <c r="U51" s="60">
        <f>IFERROR(SUM('Datos Generales'!U300:U306)/SUM('Datos Generales'!U249:U255),"")</f>
        <v>0.1555954086240581</v>
      </c>
      <c r="V51" s="60">
        <f>IFERROR(SUM('Datos Generales'!V300:V306)/SUM('Datos Generales'!V249:V255),"")</f>
        <v>0.86981944946263479</v>
      </c>
      <c r="W51" s="60">
        <f>IFERROR(SUM('Datos Generales'!W300:W306)/SUM('Datos Generales'!W249:W255),"")</f>
        <v>2.6364388506849034E-2</v>
      </c>
      <c r="X51" s="60" t="str">
        <f>IFERROR(SUM('Datos Generales'!X300:X306)/SUM('Datos Generales'!X249:X255),"")</f>
        <v/>
      </c>
      <c r="Y51" s="60">
        <f>IFERROR(SUM('Datos Generales'!Y300:Y306)/SUM('Datos Generales'!Y249:Y255),"")</f>
        <v>0.16028686062478545</v>
      </c>
      <c r="Z51" s="60">
        <f>IFERROR(SUM('Datos Generales'!Z300:Z306)/SUM('Datos Generales'!Z249:Z255),"")</f>
        <v>0.1057609080907521</v>
      </c>
      <c r="AA51" s="60">
        <f>IFERROR(SUM('Datos Generales'!AA300:AA306)/SUM('Datos Generales'!AA249:AA255),"")</f>
        <v>0.22419657309012703</v>
      </c>
      <c r="AB51" s="60" t="str">
        <f>IFERROR(SUM('Datos Generales'!AB300:AB306)/SUM('Datos Generales'!AB249:AB255),"")</f>
        <v/>
      </c>
      <c r="AC51" s="60" t="str">
        <f>IFERROR(SUM('Datos Generales'!AC300:AC306)/SUM('Datos Generales'!AC249:AC255),"")</f>
        <v/>
      </c>
      <c r="AD51" s="60">
        <f>IFERROR(SUM('Datos Generales'!AD300:AD306)/SUM('Datos Generales'!AD249:AD255),"")</f>
        <v>4.64920208453787E-2</v>
      </c>
      <c r="AE51" s="60">
        <f>IFERROR(SUM('Datos Generales'!AE300:AE306)/SUM('Datos Generales'!AE249:AE255),"")</f>
        <v>6.57532224282854E-3</v>
      </c>
      <c r="AF51" s="60" t="str">
        <f>IFERROR(SUM('Datos Generales'!AF300:AF306)/SUM('Datos Generales'!AF249:AF255),"")</f>
        <v/>
      </c>
      <c r="AG51" s="60">
        <f>IFERROR(SUM('Datos Generales'!AG300:AG306)/SUM('Datos Generales'!AG249:AG255),"")</f>
        <v>0.45753014949881049</v>
      </c>
      <c r="AH51" s="60">
        <f>IFERROR(SUM('Datos Generales'!AH300:AH306)/SUM('Datos Generales'!AH249:AH255),"")</f>
        <v>4.9125840825423352E-2</v>
      </c>
      <c r="AI51" s="60">
        <f>IFERROR(SUM('Datos Generales'!AI300:AI306)/SUM('Datos Generales'!AI249:AI255),"")</f>
        <v>0.59909363630561052</v>
      </c>
      <c r="AJ51" s="60">
        <f>IFERROR(SUM('Datos Generales'!AJ300:AJ306)/SUM('Datos Generales'!AJ249:AJ255),"")</f>
        <v>0.29751479461106195</v>
      </c>
      <c r="AK51" s="60" t="str">
        <f>IFERROR(SUM('Datos Generales'!AK300:AK306)/SUM('Datos Generales'!AK249:AK255),"")</f>
        <v/>
      </c>
      <c r="AL51" s="60" t="str">
        <f>IFERROR(SUM('Datos Generales'!AL300:AL306)/SUM('Datos Generales'!AL249:AL255),"")</f>
        <v/>
      </c>
      <c r="AM51" s="60" t="str">
        <f>IFERROR(SUM('Datos Generales'!AM300:AM306)/SUM('Datos Generales'!AM249:AM255),"")</f>
        <v/>
      </c>
      <c r="AN51" s="60" t="str">
        <f>IFERROR(SUM('Datos Generales'!AN300:AN306)/SUM('Datos Generales'!AN249:AN255),"")</f>
        <v/>
      </c>
      <c r="AO51" s="60" t="str">
        <f>IFERROR(SUM('Datos Generales'!AO300:AO306)/SUM('Datos Generales'!AO249:AO255),"")</f>
        <v/>
      </c>
      <c r="AP51" s="60" t="str">
        <f>IFERROR(SUM('Datos Generales'!AP300:AP306)/SUM('Datos Generales'!AP249:AP255),"")</f>
        <v/>
      </c>
      <c r="AQ51" s="60">
        <f>IFERROR(SUM('Datos Generales'!AQ300:AQ306)/SUM('Datos Generales'!AQ249:AQ255),"")</f>
        <v>0.30844622922787468</v>
      </c>
      <c r="AR51" s="70"/>
      <c r="AS51" s="60">
        <f>IFERROR(SUM('Datos Generales'!AS300:AS306)/SUM('Datos Generales'!AS249:AS255),"")</f>
        <v>0.34907006596066331</v>
      </c>
      <c r="AT51" s="60">
        <f t="shared" ref="AT51:AT59" si="1">IFERROR(AQ51-AS51,"")</f>
        <v>-4.0623836732788632E-2</v>
      </c>
    </row>
    <row r="52" spans="2:46" x14ac:dyDescent="0.2">
      <c r="B52" s="69" t="str">
        <f>'Gen. Prima Directa'!B59</f>
        <v>B. Incendio sin Terremoto</v>
      </c>
      <c r="C52" s="60">
        <f>IFERROR(SUM('Datos Generales'!C300:C302,'Datos Generales'!C305:C306)/SUM('Datos Generales'!C249:C251,'Datos Generales'!C254:C255),"")</f>
        <v>0</v>
      </c>
      <c r="D52" s="60" t="str">
        <f>IFERROR(SUM('Datos Generales'!D300:D302,'Datos Generales'!D305:D306)/SUM('Datos Generales'!D249:D251,'Datos Generales'!D254:D255),"")</f>
        <v/>
      </c>
      <c r="E52" s="60">
        <f>IFERROR(SUM('Datos Generales'!E300:E302,'Datos Generales'!E305:E306)/SUM('Datos Generales'!E249:E251,'Datos Generales'!E254:E255),"")</f>
        <v>0.38621675819774265</v>
      </c>
      <c r="F52" s="60">
        <f>IFERROR(SUM('Datos Generales'!F300:F302,'Datos Generales'!F305:F306)/SUM('Datos Generales'!F249:F251,'Datos Generales'!F254:F255),"")</f>
        <v>0.9929518471596771</v>
      </c>
      <c r="G52" s="60" t="str">
        <f>IFERROR(SUM('Datos Generales'!G300:G302,'Datos Generales'!G305:G306)/SUM('Datos Generales'!G249:G251,'Datos Generales'!G254:G255),"")</f>
        <v/>
      </c>
      <c r="H52" s="60">
        <f>IFERROR(SUM('Datos Generales'!H300:H302,'Datos Generales'!H305:H306)/SUM('Datos Generales'!H249:H251,'Datos Generales'!H254:H255),"")</f>
        <v>0.19006301495429512</v>
      </c>
      <c r="I52" s="60">
        <f>IFERROR(SUM('Datos Generales'!I300:I302,'Datos Generales'!I305:I306)/SUM('Datos Generales'!I249:I251,'Datos Generales'!I254:I255),"")</f>
        <v>0.46614709306907037</v>
      </c>
      <c r="J52" s="60" t="str">
        <f>IFERROR(SUM('Datos Generales'!J300:J302,'Datos Generales'!J305:J306)/SUM('Datos Generales'!J249:J251,'Datos Generales'!J254:J255),"")</f>
        <v/>
      </c>
      <c r="K52" s="60">
        <f>IFERROR(SUM('Datos Generales'!K300:K302,'Datos Generales'!K305:K306)/SUM('Datos Generales'!K249:K251,'Datos Generales'!K254:K255),"")</f>
        <v>0.47006151918935385</v>
      </c>
      <c r="L52" s="60">
        <f>IFERROR(SUM('Datos Generales'!L300:L302,'Datos Generales'!L305:L306)/SUM('Datos Generales'!L249:L251,'Datos Generales'!L254:L255),"")</f>
        <v>0.12837550850897148</v>
      </c>
      <c r="M52" s="60" t="str">
        <f>IFERROR(SUM('Datos Generales'!M300:M302,'Datos Generales'!M305:M306)/SUM('Datos Generales'!M249:M251,'Datos Generales'!M254:M255),"")</f>
        <v/>
      </c>
      <c r="N52" s="60">
        <f>IFERROR(SUM('Datos Generales'!N300:N302,'Datos Generales'!N305:N306)/SUM('Datos Generales'!N249:N251,'Datos Generales'!N254:N255),"")</f>
        <v>1.5665816096435459E-2</v>
      </c>
      <c r="O52" s="60">
        <f>IFERROR(SUM('Datos Generales'!O300:O302,'Datos Generales'!O305:O306)/SUM('Datos Generales'!O249:O251,'Datos Generales'!O254:O255),"")</f>
        <v>0.17061911227117202</v>
      </c>
      <c r="P52" s="60" t="str">
        <f>IFERROR(SUM('Datos Generales'!P300:P302,'Datos Generales'!P305:P306)/SUM('Datos Generales'!P249:P251,'Datos Generales'!P254:P255),"")</f>
        <v/>
      </c>
      <c r="Q52" s="60">
        <f>IFERROR(SUM('Datos Generales'!Q300:Q302,'Datos Generales'!Q305:Q306)/SUM('Datos Generales'!Q249:Q251,'Datos Generales'!Q254:Q255),"")</f>
        <v>0.29259064942280755</v>
      </c>
      <c r="R52" s="60">
        <f>IFERROR(SUM('Datos Generales'!R300:R302,'Datos Generales'!R305:R306)/SUM('Datos Generales'!R249:R251,'Datos Generales'!R254:R255),"")</f>
        <v>1</v>
      </c>
      <c r="S52" s="60">
        <f>IFERROR(SUM('Datos Generales'!S300:S302,'Datos Generales'!S305:S306)/SUM('Datos Generales'!S249:S251,'Datos Generales'!S254:S255),"")</f>
        <v>0.43142302307727048</v>
      </c>
      <c r="T52" s="60" t="str">
        <f>IFERROR(SUM('Datos Generales'!T300:T302,'Datos Generales'!T305:T306)/SUM('Datos Generales'!T249:T251,'Datos Generales'!T254:T255),"")</f>
        <v/>
      </c>
      <c r="U52" s="60">
        <f>IFERROR(SUM('Datos Generales'!U300:U302,'Datos Generales'!U305:U306)/SUM('Datos Generales'!U249:U251,'Datos Generales'!U254:U255),"")</f>
        <v>0.1762340164627515</v>
      </c>
      <c r="V52" s="60">
        <f>IFERROR(SUM('Datos Generales'!V300:V302,'Datos Generales'!V305:V306)/SUM('Datos Generales'!V249:V251,'Datos Generales'!V254:V255),"")</f>
        <v>1</v>
      </c>
      <c r="W52" s="60">
        <f>IFERROR(SUM('Datos Generales'!W300:W302,'Datos Generales'!W305:W306)/SUM('Datos Generales'!W249:W251,'Datos Generales'!W254:W255),"")</f>
        <v>8.8523759800634965E-3</v>
      </c>
      <c r="X52" s="60" t="str">
        <f>IFERROR(SUM('Datos Generales'!X300:X302,'Datos Generales'!X305:X306)/SUM('Datos Generales'!X249:X251,'Datos Generales'!X254:X255),"")</f>
        <v/>
      </c>
      <c r="Y52" s="60">
        <f>IFERROR(SUM('Datos Generales'!Y300:Y302,'Datos Generales'!Y305:Y306)/SUM('Datos Generales'!Y249:Y251,'Datos Generales'!Y254:Y255),"")</f>
        <v>0.19775782545179982</v>
      </c>
      <c r="Z52" s="60">
        <f>IFERROR(SUM('Datos Generales'!Z300:Z302,'Datos Generales'!Z305:Z306)/SUM('Datos Generales'!Z249:Z251,'Datos Generales'!Z254:Z255),"")</f>
        <v>9.0896786991553499E-2</v>
      </c>
      <c r="AA52" s="60">
        <f>IFERROR(SUM('Datos Generales'!AA300:AA302,'Datos Generales'!AA305:AA306)/SUM('Datos Generales'!AA249:AA251,'Datos Generales'!AA254:AA255),"")</f>
        <v>0.24389161601781151</v>
      </c>
      <c r="AB52" s="60" t="str">
        <f>IFERROR(SUM('Datos Generales'!AB300:AB302,'Datos Generales'!AB305:AB306)/SUM('Datos Generales'!AB249:AB251,'Datos Generales'!AB254:AB255),"")</f>
        <v/>
      </c>
      <c r="AC52" s="60" t="str">
        <f>IFERROR(SUM('Datos Generales'!AC300:AC302,'Datos Generales'!AC305:AC306)/SUM('Datos Generales'!AC249:AC251,'Datos Generales'!AC254:AC255),"")</f>
        <v/>
      </c>
      <c r="AD52" s="60">
        <f>IFERROR(SUM('Datos Generales'!AD300:AD302,'Datos Generales'!AD305:AD306)/SUM('Datos Generales'!AD249:AD251,'Datos Generales'!AD254:AD255),"")</f>
        <v>5.822953267402315E-2</v>
      </c>
      <c r="AE52" s="60">
        <f>IFERROR(SUM('Datos Generales'!AE300:AE302,'Datos Generales'!AE305:AE306)/SUM('Datos Generales'!AE249:AE251,'Datos Generales'!AE254:AE255),"")</f>
        <v>-3.4426807363174404E-2</v>
      </c>
      <c r="AF52" s="60" t="str">
        <f>IFERROR(SUM('Datos Generales'!AF300:AF302,'Datos Generales'!AF305:AF306)/SUM('Datos Generales'!AF249:AF251,'Datos Generales'!AF254:AF255),"")</f>
        <v/>
      </c>
      <c r="AG52" s="60">
        <f>IFERROR(SUM('Datos Generales'!AG300:AG302,'Datos Generales'!AG305:AG306)/SUM('Datos Generales'!AG249:AG251,'Datos Generales'!AG254:AG255),"")</f>
        <v>0.22162441459133866</v>
      </c>
      <c r="AH52" s="60">
        <f>IFERROR(SUM('Datos Generales'!AH300:AH302,'Datos Generales'!AH305:AH306)/SUM('Datos Generales'!AH249:AH251,'Datos Generales'!AH254:AH255),"")</f>
        <v>6.8936808014822049E-2</v>
      </c>
      <c r="AI52" s="60">
        <f>IFERROR(SUM('Datos Generales'!AI300:AI302,'Datos Generales'!AI305:AI306)/SUM('Datos Generales'!AI249:AI251,'Datos Generales'!AI254:AI255),"")</f>
        <v>0.70127758420441344</v>
      </c>
      <c r="AJ52" s="60">
        <f>IFERROR(SUM('Datos Generales'!AJ300:AJ302,'Datos Generales'!AJ305:AJ306)/SUM('Datos Generales'!AJ249:AJ251,'Datos Generales'!AJ254:AJ255),"")</f>
        <v>0.56846395516685067</v>
      </c>
      <c r="AK52" s="60" t="str">
        <f>IFERROR(SUM('Datos Generales'!AK300:AK302,'Datos Generales'!AK305:AK306)/SUM('Datos Generales'!AK249:AK251,'Datos Generales'!AK254:AK255),"")</f>
        <v/>
      </c>
      <c r="AL52" s="60" t="str">
        <f>IFERROR(SUM('Datos Generales'!AL300:AL302,'Datos Generales'!AL305:AL306)/SUM('Datos Generales'!AL249:AL251,'Datos Generales'!AL254:AL255),"")</f>
        <v/>
      </c>
      <c r="AM52" s="60" t="str">
        <f>IFERROR(SUM('Datos Generales'!AM300:AM302,'Datos Generales'!AM305:AM306)/SUM('Datos Generales'!AM249:AM251,'Datos Generales'!AM254:AM255),"")</f>
        <v/>
      </c>
      <c r="AN52" s="60" t="str">
        <f>IFERROR(SUM('Datos Generales'!AN300:AN302,'Datos Generales'!AN305:AN306)/SUM('Datos Generales'!AN249:AN251,'Datos Generales'!AN254:AN255),"")</f>
        <v/>
      </c>
      <c r="AO52" s="60" t="str">
        <f>IFERROR(SUM('Datos Generales'!AO300:AO302,'Datos Generales'!AO305:AO306)/SUM('Datos Generales'!AO249:AO251,'Datos Generales'!AO254:AO255),"")</f>
        <v/>
      </c>
      <c r="AP52" s="60" t="str">
        <f>IFERROR(SUM('Datos Generales'!AP300:AP302,'Datos Generales'!AP305:AP306)/SUM('Datos Generales'!AP249:AP251,'Datos Generales'!AP254:AP255),"")</f>
        <v/>
      </c>
      <c r="AQ52" s="60">
        <f>IFERROR(SUM('Datos Generales'!AQ300:AQ302,'Datos Generales'!AQ305:AQ306)/SUM('Datos Generales'!AQ249:AQ251,'Datos Generales'!AQ254:AQ255),"")</f>
        <v>0.19329578854600293</v>
      </c>
      <c r="AR52" s="70"/>
      <c r="AS52" s="60">
        <f>IFERROR(SUM('Datos Generales'!AS300:AS302,'Datos Generales'!AS305:AS306)/SUM('Datos Generales'!AS249:AS251,'Datos Generales'!AS254:AS255),"")</f>
        <v>0.22588973471406926</v>
      </c>
      <c r="AT52" s="60">
        <f t="shared" si="1"/>
        <v>-3.2593946168066323E-2</v>
      </c>
    </row>
    <row r="53" spans="2:46" x14ac:dyDescent="0.2">
      <c r="B53" s="69" t="str">
        <f>'Gen. Prima Directa'!B60</f>
        <v>C. Terremoto</v>
      </c>
      <c r="C53" s="60">
        <f>IFERROR(SUM('Datos Generales'!C303:C304)/SUM('Datos Generales'!C252:C253),"")</f>
        <v>0</v>
      </c>
      <c r="D53" s="60" t="str">
        <f>IFERROR(SUM('Datos Generales'!D303:D304)/SUM('Datos Generales'!D252:D253),"")</f>
        <v/>
      </c>
      <c r="E53" s="60">
        <f>IFERROR(SUM('Datos Generales'!E303:E304)/SUM('Datos Generales'!E252:E253),"")</f>
        <v>0.57401573938553874</v>
      </c>
      <c r="F53" s="60">
        <f>IFERROR(SUM('Datos Generales'!F303:F304)/SUM('Datos Generales'!F252:F253),"")</f>
        <v>0.8055936030799985</v>
      </c>
      <c r="G53" s="60" t="str">
        <f>IFERROR(SUM('Datos Generales'!G303:G304)/SUM('Datos Generales'!G252:G253),"")</f>
        <v/>
      </c>
      <c r="H53" s="60">
        <f>IFERROR(SUM('Datos Generales'!H303:H304)/SUM('Datos Generales'!H252:H253),"")</f>
        <v>0.65245778654284436</v>
      </c>
      <c r="I53" s="60">
        <f>IFERROR(SUM('Datos Generales'!I303:I304)/SUM('Datos Generales'!I252:I253),"")</f>
        <v>0.26489867814620205</v>
      </c>
      <c r="J53" s="60" t="str">
        <f>IFERROR(SUM('Datos Generales'!J303:J304)/SUM('Datos Generales'!J252:J253),"")</f>
        <v/>
      </c>
      <c r="K53" s="60">
        <f>IFERROR(SUM('Datos Generales'!K303:K304)/SUM('Datos Generales'!K252:K253),"")</f>
        <v>0.4140414000698262</v>
      </c>
      <c r="L53" s="60">
        <f>IFERROR(SUM('Datos Generales'!L303:L304)/SUM('Datos Generales'!L252:L253),"")</f>
        <v>0.13051192213869914</v>
      </c>
      <c r="M53" s="60" t="str">
        <f>IFERROR(SUM('Datos Generales'!M303:M304)/SUM('Datos Generales'!M252:M253),"")</f>
        <v/>
      </c>
      <c r="N53" s="60">
        <f>IFERROR(SUM('Datos Generales'!N303:N304)/SUM('Datos Generales'!N252:N253),"")</f>
        <v>-0.38826162939108921</v>
      </c>
      <c r="O53" s="60">
        <f>IFERROR(SUM('Datos Generales'!O303:O304)/SUM('Datos Generales'!O252:O253),"")</f>
        <v>9.0995412636963216E-2</v>
      </c>
      <c r="P53" s="60" t="str">
        <f>IFERROR(SUM('Datos Generales'!P303:P304)/SUM('Datos Generales'!P252:P253),"")</f>
        <v/>
      </c>
      <c r="Q53" s="60">
        <f>IFERROR(SUM('Datos Generales'!Q303:Q304)/SUM('Datos Generales'!Q252:Q253),"")</f>
        <v>0.3207363591998279</v>
      </c>
      <c r="R53" s="60" t="str">
        <f>IFERROR(SUM('Datos Generales'!R303:R304)/SUM('Datos Generales'!R252:R253),"")</f>
        <v/>
      </c>
      <c r="S53" s="60">
        <f>IFERROR(SUM('Datos Generales'!S303:S304)/SUM('Datos Generales'!S252:S253),"")</f>
        <v>0.89572846338856682</v>
      </c>
      <c r="T53" s="60" t="str">
        <f>IFERROR(SUM('Datos Generales'!T303:T304)/SUM('Datos Generales'!T252:T253),"")</f>
        <v/>
      </c>
      <c r="U53" s="60">
        <f>IFERROR(SUM('Datos Generales'!U303:U304)/SUM('Datos Generales'!U252:U253),"")</f>
        <v>0.14060677891771914</v>
      </c>
      <c r="V53" s="60">
        <f>IFERROR(SUM('Datos Generales'!V303:V304)/SUM('Datos Generales'!V252:V253),"")</f>
        <v>0.85305137180598822</v>
      </c>
      <c r="W53" s="60">
        <f>IFERROR(SUM('Datos Generales'!W303:W304)/SUM('Datos Generales'!W252:W253),"")</f>
        <v>4.6792637000621029E-2</v>
      </c>
      <c r="X53" s="60" t="str">
        <f>IFERROR(SUM('Datos Generales'!X303:X304)/SUM('Datos Generales'!X252:X253),"")</f>
        <v/>
      </c>
      <c r="Y53" s="60">
        <f>IFERROR(SUM('Datos Generales'!Y303:Y304)/SUM('Datos Generales'!Y252:Y253),"")</f>
        <v>0.14209817622640608</v>
      </c>
      <c r="Z53" s="60">
        <f>IFERROR(SUM('Datos Generales'!Z303:Z304)/SUM('Datos Generales'!Z252:Z253),"")</f>
        <v>0.12568020733302843</v>
      </c>
      <c r="AA53" s="60">
        <f>IFERROR(SUM('Datos Generales'!AA303:AA304)/SUM('Datos Generales'!AA252:AA253),"")</f>
        <v>0.20550607004097135</v>
      </c>
      <c r="AB53" s="60" t="str">
        <f>IFERROR(SUM('Datos Generales'!AB303:AB304)/SUM('Datos Generales'!AB252:AB253),"")</f>
        <v/>
      </c>
      <c r="AC53" s="60" t="str">
        <f>IFERROR(SUM('Datos Generales'!AC303:AC304)/SUM('Datos Generales'!AC252:AC253),"")</f>
        <v/>
      </c>
      <c r="AD53" s="60">
        <f>IFERROR(SUM('Datos Generales'!AD303:AD304)/SUM('Datos Generales'!AD252:AD253),"")</f>
        <v>2.3088587632305219E-2</v>
      </c>
      <c r="AE53" s="60">
        <f>IFERROR(SUM('Datos Generales'!AE303:AE304)/SUM('Datos Generales'!AE252:AE253),"")</f>
        <v>4.1379752695879665E-2</v>
      </c>
      <c r="AF53" s="60" t="str">
        <f>IFERROR(SUM('Datos Generales'!AF303:AF304)/SUM('Datos Generales'!AF252:AF253),"")</f>
        <v/>
      </c>
      <c r="AG53" s="60">
        <f>IFERROR(SUM('Datos Generales'!AG303:AG304)/SUM('Datos Generales'!AG252:AG253),"")</f>
        <v>0.60226066544785184</v>
      </c>
      <c r="AH53" s="60">
        <f>IFERROR(SUM('Datos Generales'!AH303:AH304)/SUM('Datos Generales'!AH252:AH253),"")</f>
        <v>3.2570562251613644E-2</v>
      </c>
      <c r="AI53" s="60">
        <f>IFERROR(SUM('Datos Generales'!AI303:AI304)/SUM('Datos Generales'!AI252:AI253),"")</f>
        <v>0.56037669424397119</v>
      </c>
      <c r="AJ53" s="60">
        <f>IFERROR(SUM('Datos Generales'!AJ303:AJ304)/SUM('Datos Generales'!AJ252:AJ253),"")</f>
        <v>0.19783275576251844</v>
      </c>
      <c r="AK53" s="60" t="str">
        <f>IFERROR(SUM('Datos Generales'!AK303:AK304)/SUM('Datos Generales'!AK252:AK253),"")</f>
        <v/>
      </c>
      <c r="AL53" s="60" t="str">
        <f>IFERROR(SUM('Datos Generales'!AL303:AL304)/SUM('Datos Generales'!AL252:AL253),"")</f>
        <v/>
      </c>
      <c r="AM53" s="60" t="str">
        <f>IFERROR(SUM('Datos Generales'!AM303:AM304)/SUM('Datos Generales'!AM252:AM253),"")</f>
        <v/>
      </c>
      <c r="AN53" s="60" t="str">
        <f>IFERROR(SUM('Datos Generales'!AN303:AN304)/SUM('Datos Generales'!AN252:AN253),"")</f>
        <v/>
      </c>
      <c r="AO53" s="60" t="str">
        <f>IFERROR(SUM('Datos Generales'!AO303:AO304)/SUM('Datos Generales'!AO252:AO253),"")</f>
        <v/>
      </c>
      <c r="AP53" s="60" t="str">
        <f>IFERROR(SUM('Datos Generales'!AP303:AP304)/SUM('Datos Generales'!AP252:AP253),"")</f>
        <v/>
      </c>
      <c r="AQ53" s="60">
        <f>IFERROR(SUM('Datos Generales'!AQ303:AQ304)/SUM('Datos Generales'!AQ252:AQ253),"")</f>
        <v>0.40457863400588878</v>
      </c>
      <c r="AR53" s="70"/>
      <c r="AS53" s="60">
        <f>IFERROR(SUM('Datos Generales'!AS303:AS304)/SUM('Datos Generales'!AS252:AS253),"")</f>
        <v>0.44843021396282395</v>
      </c>
      <c r="AT53" s="60">
        <f t="shared" si="1"/>
        <v>-4.3851579956935172E-2</v>
      </c>
    </row>
    <row r="54" spans="2:46" x14ac:dyDescent="0.2">
      <c r="B54" s="69" t="str">
        <f>'Gen. Prima Directa'!B61</f>
        <v>D. Vehículos</v>
      </c>
      <c r="C54" s="60" t="str">
        <f>IFERROR(SUM('Datos Generales'!C309,'Datos Generales'!C315)/SUM('Datos Generales'!C258,'Datos Generales'!C264),"")</f>
        <v/>
      </c>
      <c r="D54" s="60" t="str">
        <f>IFERROR(SUM('Datos Generales'!D309,'Datos Generales'!D315)/SUM('Datos Generales'!D258,'Datos Generales'!D264),"")</f>
        <v/>
      </c>
      <c r="E54" s="60">
        <f>IFERROR(SUM('Datos Generales'!E309,'Datos Generales'!E315)/SUM('Datos Generales'!E258,'Datos Generales'!E264),"")</f>
        <v>0.99705243993636883</v>
      </c>
      <c r="F54" s="60">
        <f>IFERROR(SUM('Datos Generales'!F309,'Datos Generales'!F315)/SUM('Datos Generales'!F258,'Datos Generales'!F264),"")</f>
        <v>1</v>
      </c>
      <c r="G54" s="60" t="str">
        <f>IFERROR(SUM('Datos Generales'!G309,'Datos Generales'!G315)/SUM('Datos Generales'!G258,'Datos Generales'!G264),"")</f>
        <v/>
      </c>
      <c r="H54" s="60">
        <f>IFERROR(SUM('Datos Generales'!H309,'Datos Generales'!H315)/SUM('Datos Generales'!H258,'Datos Generales'!H264),"")</f>
        <v>0.97125138493341168</v>
      </c>
      <c r="I54" s="60">
        <f>IFERROR(SUM('Datos Generales'!I309,'Datos Generales'!I315)/SUM('Datos Generales'!I258,'Datos Generales'!I264),"")</f>
        <v>0.20182291666666666</v>
      </c>
      <c r="J54" s="60" t="str">
        <f>IFERROR(SUM('Datos Generales'!J309,'Datos Generales'!J315)/SUM('Datos Generales'!J258,'Datos Generales'!J264),"")</f>
        <v/>
      </c>
      <c r="K54" s="60">
        <f>IFERROR(SUM('Datos Generales'!K309,'Datos Generales'!K315)/SUM('Datos Generales'!K258,'Datos Generales'!K264),"")</f>
        <v>0.9878812929197095</v>
      </c>
      <c r="L54" s="60" t="str">
        <f>IFERROR(SUM('Datos Generales'!L309,'Datos Generales'!L315)/SUM('Datos Generales'!L258,'Datos Generales'!L264),"")</f>
        <v/>
      </c>
      <c r="M54" s="60" t="str">
        <f>IFERROR(SUM('Datos Generales'!M309,'Datos Generales'!M315)/SUM('Datos Generales'!M258,'Datos Generales'!M264),"")</f>
        <v/>
      </c>
      <c r="N54" s="60">
        <f>IFERROR(SUM('Datos Generales'!N309,'Datos Generales'!N315)/SUM('Datos Generales'!N258,'Datos Generales'!N264),"")</f>
        <v>0.2</v>
      </c>
      <c r="O54" s="60">
        <f>IFERROR(SUM('Datos Generales'!O309,'Datos Generales'!O315)/SUM('Datos Generales'!O258,'Datos Generales'!O264),"")</f>
        <v>0.15120596108621362</v>
      </c>
      <c r="P54" s="60" t="str">
        <f>IFERROR(SUM('Datos Generales'!P309,'Datos Generales'!P315)/SUM('Datos Generales'!P258,'Datos Generales'!P264),"")</f>
        <v/>
      </c>
      <c r="Q54" s="60">
        <f>IFERROR(SUM('Datos Generales'!Q309,'Datos Generales'!Q315)/SUM('Datos Generales'!Q258,'Datos Generales'!Q264),"")</f>
        <v>0.95961055955981955</v>
      </c>
      <c r="R54" s="60">
        <f>IFERROR(SUM('Datos Generales'!R309,'Datos Generales'!R315)/SUM('Datos Generales'!R258,'Datos Generales'!R264),"")</f>
        <v>1</v>
      </c>
      <c r="S54" s="60">
        <f>IFERROR(SUM('Datos Generales'!S309,'Datos Generales'!S315)/SUM('Datos Generales'!S258,'Datos Generales'!S264),"")</f>
        <v>0.99974072642589795</v>
      </c>
      <c r="T54" s="60" t="str">
        <f>IFERROR(SUM('Datos Generales'!T309,'Datos Generales'!T315)/SUM('Datos Generales'!T258,'Datos Generales'!T264),"")</f>
        <v/>
      </c>
      <c r="U54" s="60">
        <f>IFERROR(SUM('Datos Generales'!U309,'Datos Generales'!U315)/SUM('Datos Generales'!U258,'Datos Generales'!U264),"")</f>
        <v>0.99493013544973685</v>
      </c>
      <c r="V54" s="60" t="str">
        <f>IFERROR(SUM('Datos Generales'!V309,'Datos Generales'!V315)/SUM('Datos Generales'!V258,'Datos Generales'!V264),"")</f>
        <v/>
      </c>
      <c r="W54" s="60" t="str">
        <f>IFERROR(SUM('Datos Generales'!W309,'Datos Generales'!W315)/SUM('Datos Generales'!W258,'Datos Generales'!W264),"")</f>
        <v/>
      </c>
      <c r="X54" s="60" t="str">
        <f>IFERROR(SUM('Datos Generales'!X309,'Datos Generales'!X315)/SUM('Datos Generales'!X258,'Datos Generales'!X264),"")</f>
        <v/>
      </c>
      <c r="Y54" s="60">
        <f>IFERROR(SUM('Datos Generales'!Y309,'Datos Generales'!Y315)/SUM('Datos Generales'!Y258,'Datos Generales'!Y264),"")</f>
        <v>0.49909008405890121</v>
      </c>
      <c r="Z54" s="60">
        <f>IFERROR(SUM('Datos Generales'!Z309,'Datos Generales'!Z315)/SUM('Datos Generales'!Z258,'Datos Generales'!Z264),"")</f>
        <v>1.0006650105977688</v>
      </c>
      <c r="AA54" s="60">
        <f>IFERROR(SUM('Datos Generales'!AA309,'Datos Generales'!AA315)/SUM('Datos Generales'!AA258,'Datos Generales'!AA264),"")</f>
        <v>0.99032572344623215</v>
      </c>
      <c r="AB54" s="60" t="str">
        <f>IFERROR(SUM('Datos Generales'!AB309,'Datos Generales'!AB315)/SUM('Datos Generales'!AB258,'Datos Generales'!AB264),"")</f>
        <v/>
      </c>
      <c r="AC54" s="60" t="str">
        <f>IFERROR(SUM('Datos Generales'!AC309,'Datos Generales'!AC315)/SUM('Datos Generales'!AC258,'Datos Generales'!AC264),"")</f>
        <v/>
      </c>
      <c r="AD54" s="60" t="str">
        <f>IFERROR(SUM('Datos Generales'!AD309,'Datos Generales'!AD315)/SUM('Datos Generales'!AD258,'Datos Generales'!AD264),"")</f>
        <v/>
      </c>
      <c r="AE54" s="60" t="str">
        <f>IFERROR(SUM('Datos Generales'!AE309,'Datos Generales'!AE315)/SUM('Datos Generales'!AE258,'Datos Generales'!AE264),"")</f>
        <v/>
      </c>
      <c r="AF54" s="60" t="str">
        <f>IFERROR(SUM('Datos Generales'!AF309,'Datos Generales'!AF315)/SUM('Datos Generales'!AF258,'Datos Generales'!AF264),"")</f>
        <v/>
      </c>
      <c r="AG54" s="60">
        <f>IFERROR(SUM('Datos Generales'!AG309,'Datos Generales'!AG315)/SUM('Datos Generales'!AG258,'Datos Generales'!AG264),"")</f>
        <v>1.0057106340280388</v>
      </c>
      <c r="AH54" s="60" t="str">
        <f>IFERROR(SUM('Datos Generales'!AH309,'Datos Generales'!AH315)/SUM('Datos Generales'!AH258,'Datos Generales'!AH264),"")</f>
        <v/>
      </c>
      <c r="AI54" s="60">
        <f>IFERROR(SUM('Datos Generales'!AI309,'Datos Generales'!AI315)/SUM('Datos Generales'!AI258,'Datos Generales'!AI264),"")</f>
        <v>1</v>
      </c>
      <c r="AJ54" s="60" t="str">
        <f>IFERROR(SUM('Datos Generales'!AJ309,'Datos Generales'!AJ315)/SUM('Datos Generales'!AJ258,'Datos Generales'!AJ264),"")</f>
        <v/>
      </c>
      <c r="AK54" s="60" t="str">
        <f>IFERROR(SUM('Datos Generales'!AK309,'Datos Generales'!AK315)/SUM('Datos Generales'!AK258,'Datos Generales'!AK264),"")</f>
        <v/>
      </c>
      <c r="AL54" s="60" t="str">
        <f>IFERROR(SUM('Datos Generales'!AL309,'Datos Generales'!AL315)/SUM('Datos Generales'!AL258,'Datos Generales'!AL264),"")</f>
        <v/>
      </c>
      <c r="AM54" s="60" t="str">
        <f>IFERROR(SUM('Datos Generales'!AM309,'Datos Generales'!AM315)/SUM('Datos Generales'!AM258,'Datos Generales'!AM264),"")</f>
        <v/>
      </c>
      <c r="AN54" s="60" t="str">
        <f>IFERROR(SUM('Datos Generales'!AN309,'Datos Generales'!AN315)/SUM('Datos Generales'!AN258,'Datos Generales'!AN264),"")</f>
        <v/>
      </c>
      <c r="AO54" s="60" t="str">
        <f>IFERROR(SUM('Datos Generales'!AO309,'Datos Generales'!AO315)/SUM('Datos Generales'!AO258,'Datos Generales'!AO264),"")</f>
        <v/>
      </c>
      <c r="AP54" s="60" t="str">
        <f>IFERROR(SUM('Datos Generales'!AP309,'Datos Generales'!AP315)/SUM('Datos Generales'!AP258,'Datos Generales'!AP264),"")</f>
        <v/>
      </c>
      <c r="AQ54" s="60">
        <f>IFERROR(SUM('Datos Generales'!AQ309,'Datos Generales'!AQ315)/SUM('Datos Generales'!AQ258,'Datos Generales'!AQ264),"")</f>
        <v>0.97080494132099748</v>
      </c>
      <c r="AR54" s="70"/>
      <c r="AS54" s="60">
        <f>IFERROR(SUM('Datos Generales'!AS309,'Datos Generales'!AS315)/SUM('Datos Generales'!AS258,'Datos Generales'!AS264),"")</f>
        <v>0.9876319834447167</v>
      </c>
      <c r="AT54" s="60">
        <f t="shared" si="1"/>
        <v>-1.6827042123719216E-2</v>
      </c>
    </row>
    <row r="55" spans="2:46" x14ac:dyDescent="0.2">
      <c r="B55" s="69" t="str">
        <f>'Gen. Prima Directa'!B62</f>
        <v>E. Casco</v>
      </c>
      <c r="C55" s="60" t="str">
        <f>IFERROR(SUM('Datos Generales'!C310:C311)/SUM('Datos Generales'!C259:C260),"")</f>
        <v/>
      </c>
      <c r="D55" s="60" t="str">
        <f>IFERROR(SUM('Datos Generales'!D310:D311)/SUM('Datos Generales'!D259:D260),"")</f>
        <v/>
      </c>
      <c r="E55" s="60">
        <f>IFERROR(SUM('Datos Generales'!E310:E311)/SUM('Datos Generales'!E259:E260),"")</f>
        <v>0.6259265100141933</v>
      </c>
      <c r="F55" s="60" t="str">
        <f>IFERROR(SUM('Datos Generales'!F310:F311)/SUM('Datos Generales'!F259:F260),"")</f>
        <v/>
      </c>
      <c r="G55" s="60" t="str">
        <f>IFERROR(SUM('Datos Generales'!G310:G311)/SUM('Datos Generales'!G259:G260),"")</f>
        <v/>
      </c>
      <c r="H55" s="60">
        <f>IFERROR(SUM('Datos Generales'!H310:H311)/SUM('Datos Generales'!H259:H260),"")</f>
        <v>0.4763624425476034</v>
      </c>
      <c r="I55" s="60">
        <f>IFERROR(SUM('Datos Generales'!I310:I311)/SUM('Datos Generales'!I259:I260),"")</f>
        <v>0.39949559991414468</v>
      </c>
      <c r="J55" s="60" t="str">
        <f>IFERROR(SUM('Datos Generales'!J310:J311)/SUM('Datos Generales'!J259:J260),"")</f>
        <v/>
      </c>
      <c r="K55" s="60" t="str">
        <f>IFERROR(SUM('Datos Generales'!K310:K311)/SUM('Datos Generales'!K259:K260),"")</f>
        <v/>
      </c>
      <c r="L55" s="60" t="str">
        <f>IFERROR(SUM('Datos Generales'!L310:L311)/SUM('Datos Generales'!L259:L260),"")</f>
        <v/>
      </c>
      <c r="M55" s="60" t="str">
        <f>IFERROR(SUM('Datos Generales'!M310:M311)/SUM('Datos Generales'!M259:M260),"")</f>
        <v/>
      </c>
      <c r="N55" s="60">
        <f>IFERROR(SUM('Datos Generales'!N310:N311)/SUM('Datos Generales'!N259:N260),"")</f>
        <v>0</v>
      </c>
      <c r="O55" s="60">
        <f>IFERROR(SUM('Datos Generales'!O310:O311)/SUM('Datos Generales'!O259:O260),"")</f>
        <v>5.5044052378142971E-2</v>
      </c>
      <c r="P55" s="60" t="str">
        <f>IFERROR(SUM('Datos Generales'!P310:P311)/SUM('Datos Generales'!P259:P260),"")</f>
        <v/>
      </c>
      <c r="Q55" s="60">
        <f>IFERROR(SUM('Datos Generales'!Q310:Q311)/SUM('Datos Generales'!Q259:Q260),"")</f>
        <v>0.15000550600154169</v>
      </c>
      <c r="R55" s="60" t="str">
        <f>IFERROR(SUM('Datos Generales'!R310:R311)/SUM('Datos Generales'!R259:R260),"")</f>
        <v/>
      </c>
      <c r="S55" s="60">
        <f>IFERROR(SUM('Datos Generales'!S310:S311)/SUM('Datos Generales'!S259:S260),"")</f>
        <v>-0.38461538461538464</v>
      </c>
      <c r="T55" s="60" t="str">
        <f>IFERROR(SUM('Datos Generales'!T310:T311)/SUM('Datos Generales'!T259:T260),"")</f>
        <v/>
      </c>
      <c r="U55" s="60">
        <f>IFERROR(SUM('Datos Generales'!U310:U311)/SUM('Datos Generales'!U259:U260),"")</f>
        <v>5.3927795713285959E-2</v>
      </c>
      <c r="V55" s="60" t="str">
        <f>IFERROR(SUM('Datos Generales'!V310:V311)/SUM('Datos Generales'!V259:V260),"")</f>
        <v/>
      </c>
      <c r="W55" s="60">
        <f>IFERROR(SUM('Datos Generales'!W310:W311)/SUM('Datos Generales'!W259:W260),"")</f>
        <v>0</v>
      </c>
      <c r="X55" s="60" t="str">
        <f>IFERROR(SUM('Datos Generales'!X310:X311)/SUM('Datos Generales'!X259:X260),"")</f>
        <v/>
      </c>
      <c r="Y55" s="60">
        <f>IFERROR(SUM('Datos Generales'!Y310:Y311)/SUM('Datos Generales'!Y259:Y260),"")</f>
        <v>0.36622807017543857</v>
      </c>
      <c r="Z55" s="60" t="str">
        <f>IFERROR(SUM('Datos Generales'!Z310:Z311)/SUM('Datos Generales'!Z259:Z260),"")</f>
        <v/>
      </c>
      <c r="AA55" s="60">
        <f>IFERROR(SUM('Datos Generales'!AA310:AA311)/SUM('Datos Generales'!AA259:AA260),"")</f>
        <v>1.1681030007268197E-4</v>
      </c>
      <c r="AB55" s="60" t="str">
        <f>IFERROR(SUM('Datos Generales'!AB310:AB311)/SUM('Datos Generales'!AB259:AB260),"")</f>
        <v/>
      </c>
      <c r="AC55" s="60" t="str">
        <f>IFERROR(SUM('Datos Generales'!AC310:AC311)/SUM('Datos Generales'!AC259:AC260),"")</f>
        <v/>
      </c>
      <c r="AD55" s="60">
        <f>IFERROR(SUM('Datos Generales'!AD310:AD311)/SUM('Datos Generales'!AD259:AD260),"")</f>
        <v>-0.14681023148485325</v>
      </c>
      <c r="AE55" s="60" t="str">
        <f>IFERROR(SUM('Datos Generales'!AE310:AE311)/SUM('Datos Generales'!AE259:AE260),"")</f>
        <v/>
      </c>
      <c r="AF55" s="60" t="str">
        <f>IFERROR(SUM('Datos Generales'!AF310:AF311)/SUM('Datos Generales'!AF259:AF260),"")</f>
        <v/>
      </c>
      <c r="AG55" s="60">
        <f>IFERROR(SUM('Datos Generales'!AG310:AG311)/SUM('Datos Generales'!AG259:AG260),"")</f>
        <v>3.0473167279044789E-3</v>
      </c>
      <c r="AH55" s="60">
        <f>IFERROR(SUM('Datos Generales'!AH310:AH311)/SUM('Datos Generales'!AH259:AH260),"")</f>
        <v>5.1782834405131361E-3</v>
      </c>
      <c r="AI55" s="60" t="str">
        <f>IFERROR(SUM('Datos Generales'!AI310:AI311)/SUM('Datos Generales'!AI259:AI260),"")</f>
        <v/>
      </c>
      <c r="AJ55" s="60" t="str">
        <f>IFERROR(SUM('Datos Generales'!AJ310:AJ311)/SUM('Datos Generales'!AJ259:AJ260),"")</f>
        <v/>
      </c>
      <c r="AK55" s="60" t="str">
        <f>IFERROR(SUM('Datos Generales'!AK310:AK311)/SUM('Datos Generales'!AK259:AK260),"")</f>
        <v/>
      </c>
      <c r="AL55" s="60" t="str">
        <f>IFERROR(SUM('Datos Generales'!AL310:AL311)/SUM('Datos Generales'!AL259:AL260),"")</f>
        <v/>
      </c>
      <c r="AM55" s="60" t="str">
        <f>IFERROR(SUM('Datos Generales'!AM310:AM311)/SUM('Datos Generales'!AM259:AM260),"")</f>
        <v/>
      </c>
      <c r="AN55" s="60" t="str">
        <f>IFERROR(SUM('Datos Generales'!AN310:AN311)/SUM('Datos Generales'!AN259:AN260),"")</f>
        <v/>
      </c>
      <c r="AO55" s="60" t="str">
        <f>IFERROR(SUM('Datos Generales'!AO310:AO311)/SUM('Datos Generales'!AO259:AO260),"")</f>
        <v/>
      </c>
      <c r="AP55" s="60" t="str">
        <f>IFERROR(SUM('Datos Generales'!AP310:AP311)/SUM('Datos Generales'!AP259:AP260),"")</f>
        <v/>
      </c>
      <c r="AQ55" s="60">
        <f>IFERROR(SUM('Datos Generales'!AQ310:AQ311)/SUM('Datos Generales'!AQ259:AQ260),"")</f>
        <v>1.8089224900913688E-2</v>
      </c>
      <c r="AR55" s="70"/>
      <c r="AS55" s="60">
        <f>IFERROR(SUM('Datos Generales'!AS310:AS311)/SUM('Datos Generales'!AS259:AS260),"")</f>
        <v>3.95955737348185E-2</v>
      </c>
      <c r="AT55" s="60">
        <f t="shared" si="1"/>
        <v>-2.1506348833904811E-2</v>
      </c>
    </row>
    <row r="56" spans="2:46" x14ac:dyDescent="0.2">
      <c r="B56" s="69" t="str">
        <f>'Gen. Prima Directa'!B63</f>
        <v>F. Transporte</v>
      </c>
      <c r="C56" s="60" t="str">
        <f>IFERROR(SUM('Datos Generales'!C316:C318)/SUM('Datos Generales'!C265:C267),"")</f>
        <v/>
      </c>
      <c r="D56" s="60" t="str">
        <f>IFERROR(SUM('Datos Generales'!D316:D318)/SUM('Datos Generales'!D265:D267),"")</f>
        <v/>
      </c>
      <c r="E56" s="60">
        <f>IFERROR(SUM('Datos Generales'!E316:E318)/SUM('Datos Generales'!E265:E267),"")</f>
        <v>0.33470892597563612</v>
      </c>
      <c r="F56" s="60" t="str">
        <f>IFERROR(SUM('Datos Generales'!F316:F318)/SUM('Datos Generales'!F265:F267),"")</f>
        <v/>
      </c>
      <c r="G56" s="60" t="str">
        <f>IFERROR(SUM('Datos Generales'!G316:G318)/SUM('Datos Generales'!G265:G267),"")</f>
        <v/>
      </c>
      <c r="H56" s="60">
        <f>IFERROR(SUM('Datos Generales'!H316:H318)/SUM('Datos Generales'!H265:H267),"")</f>
        <v>0.41862691857974255</v>
      </c>
      <c r="I56" s="60">
        <f>IFERROR(SUM('Datos Generales'!I316:I318)/SUM('Datos Generales'!I265:I267),"")</f>
        <v>0.20101418968039561</v>
      </c>
      <c r="J56" s="60" t="str">
        <f>IFERROR(SUM('Datos Generales'!J316:J318)/SUM('Datos Generales'!J265:J267),"")</f>
        <v/>
      </c>
      <c r="K56" s="60">
        <f>IFERROR(SUM('Datos Generales'!K316:K318)/SUM('Datos Generales'!K265:K267),"")</f>
        <v>0.39683386695126288</v>
      </c>
      <c r="L56" s="60">
        <f>IFERROR(SUM('Datos Generales'!L316:L318)/SUM('Datos Generales'!L265:L267),"")</f>
        <v>0.1500017195130339</v>
      </c>
      <c r="M56" s="60" t="str">
        <f>IFERROR(SUM('Datos Generales'!M316:M318)/SUM('Datos Generales'!M265:M267),"")</f>
        <v/>
      </c>
      <c r="N56" s="60">
        <f>IFERROR(SUM('Datos Generales'!N316:N318)/SUM('Datos Generales'!N265:N267),"")</f>
        <v>0.5890154499576663</v>
      </c>
      <c r="O56" s="60">
        <f>IFERROR(SUM('Datos Generales'!O316:O318)/SUM('Datos Generales'!O265:O267),"")</f>
        <v>0.24234855004570166</v>
      </c>
      <c r="P56" s="60" t="str">
        <f>IFERROR(SUM('Datos Generales'!P316:P318)/SUM('Datos Generales'!P265:P267),"")</f>
        <v/>
      </c>
      <c r="Q56" s="60">
        <f>IFERROR(SUM('Datos Generales'!Q316:Q318)/SUM('Datos Generales'!Q265:Q267),"")</f>
        <v>0.66912136749933127</v>
      </c>
      <c r="R56" s="60" t="str">
        <f>IFERROR(SUM('Datos Generales'!R316:R318)/SUM('Datos Generales'!R265:R267),"")</f>
        <v/>
      </c>
      <c r="S56" s="60">
        <f>IFERROR(SUM('Datos Generales'!S316:S318)/SUM('Datos Generales'!S265:S267),"")</f>
        <v>1.7521185853126866E-2</v>
      </c>
      <c r="T56" s="60" t="str">
        <f>IFERROR(SUM('Datos Generales'!T316:T318)/SUM('Datos Generales'!T265:T267),"")</f>
        <v/>
      </c>
      <c r="U56" s="60">
        <f>IFERROR(SUM('Datos Generales'!U316:U318)/SUM('Datos Generales'!U265:U267),"")</f>
        <v>0.3259970971647192</v>
      </c>
      <c r="V56" s="60" t="str">
        <f>IFERROR(SUM('Datos Generales'!V316:V318)/SUM('Datos Generales'!V265:V267),"")</f>
        <v/>
      </c>
      <c r="W56" s="60">
        <f>IFERROR(SUM('Datos Generales'!W316:W318)/SUM('Datos Generales'!W265:W267),"")</f>
        <v>5.2262591052877998E-2</v>
      </c>
      <c r="X56" s="60" t="str">
        <f>IFERROR(SUM('Datos Generales'!X316:X318)/SUM('Datos Generales'!X265:X267),"")</f>
        <v/>
      </c>
      <c r="Y56" s="60">
        <f>IFERROR(SUM('Datos Generales'!Y316:Y318)/SUM('Datos Generales'!Y265:Y267),"")</f>
        <v>0.249934946165595</v>
      </c>
      <c r="Z56" s="60">
        <f>IFERROR(SUM('Datos Generales'!Z316:Z318)/SUM('Datos Generales'!Z265:Z267),"")</f>
        <v>0.19535123912505073</v>
      </c>
      <c r="AA56" s="60">
        <f>IFERROR(SUM('Datos Generales'!AA316:AA318)/SUM('Datos Generales'!AA265:AA267),"")</f>
        <v>0.49227568357992169</v>
      </c>
      <c r="AB56" s="60" t="str">
        <f>IFERROR(SUM('Datos Generales'!AB316:AB318)/SUM('Datos Generales'!AB265:AB267),"")</f>
        <v/>
      </c>
      <c r="AC56" s="60" t="str">
        <f>IFERROR(SUM('Datos Generales'!AC316:AC318)/SUM('Datos Generales'!AC265:AC267),"")</f>
        <v/>
      </c>
      <c r="AD56" s="60">
        <f>IFERROR(SUM('Datos Generales'!AD316:AD318)/SUM('Datos Generales'!AD265:AD267),"")</f>
        <v>0.69845358656887158</v>
      </c>
      <c r="AE56" s="60">
        <f>IFERROR(SUM('Datos Generales'!AE316:AE318)/SUM('Datos Generales'!AE265:AE267),"")</f>
        <v>3.0896187554432682E-2</v>
      </c>
      <c r="AF56" s="60" t="str">
        <f>IFERROR(SUM('Datos Generales'!AF316:AF318)/SUM('Datos Generales'!AF265:AF267),"")</f>
        <v/>
      </c>
      <c r="AG56" s="60">
        <f>IFERROR(SUM('Datos Generales'!AG316:AG318)/SUM('Datos Generales'!AG265:AG267),"")</f>
        <v>9.4362402296965783E-2</v>
      </c>
      <c r="AH56" s="60">
        <f>IFERROR(SUM('Datos Generales'!AH316:AH318)/SUM('Datos Generales'!AH265:AH267),"")</f>
        <v>1.0540102766001969E-3</v>
      </c>
      <c r="AI56" s="60" t="str">
        <f>IFERROR(SUM('Datos Generales'!AI316:AI318)/SUM('Datos Generales'!AI265:AI267),"")</f>
        <v/>
      </c>
      <c r="AJ56" s="60" t="str">
        <f>IFERROR(SUM('Datos Generales'!AJ316:AJ318)/SUM('Datos Generales'!AJ265:AJ267),"")</f>
        <v/>
      </c>
      <c r="AK56" s="60" t="str">
        <f>IFERROR(SUM('Datos Generales'!AK316:AK318)/SUM('Datos Generales'!AK265:AK267),"")</f>
        <v/>
      </c>
      <c r="AL56" s="60" t="str">
        <f>IFERROR(SUM('Datos Generales'!AL316:AL318)/SUM('Datos Generales'!AL265:AL267),"")</f>
        <v/>
      </c>
      <c r="AM56" s="60" t="str">
        <f>IFERROR(SUM('Datos Generales'!AM316:AM318)/SUM('Datos Generales'!AM265:AM267),"")</f>
        <v/>
      </c>
      <c r="AN56" s="60" t="str">
        <f>IFERROR(SUM('Datos Generales'!AN316:AN318)/SUM('Datos Generales'!AN265:AN267),"")</f>
        <v/>
      </c>
      <c r="AO56" s="60" t="str">
        <f>IFERROR(SUM('Datos Generales'!AO316:AO318)/SUM('Datos Generales'!AO265:AO267),"")</f>
        <v/>
      </c>
      <c r="AP56" s="60" t="str">
        <f>IFERROR(SUM('Datos Generales'!AP316:AP318)/SUM('Datos Generales'!AP265:AP267),"")</f>
        <v/>
      </c>
      <c r="AQ56" s="60">
        <f>IFERROR(SUM('Datos Generales'!AQ316:AQ318)/SUM('Datos Generales'!AQ265:AQ267),"")</f>
        <v>0.24880941837640219</v>
      </c>
      <c r="AR56" s="70"/>
      <c r="AS56" s="60">
        <f>IFERROR(SUM('Datos Generales'!AS316:AS318)/SUM('Datos Generales'!AS265:AS267),"")</f>
        <v>0.28629470246826594</v>
      </c>
      <c r="AT56" s="60">
        <f t="shared" si="1"/>
        <v>-3.7485284091863746E-2</v>
      </c>
    </row>
    <row r="57" spans="2:46" x14ac:dyDescent="0.2">
      <c r="B57" s="69" t="str">
        <f>'Gen. Prima Directa'!B64</f>
        <v>G. Ingeniería</v>
      </c>
      <c r="C57" s="60" t="str">
        <f>IFERROR(SUM('Datos Generales'!C319:C322)/SUM('Datos Generales'!C268:C271),"")</f>
        <v/>
      </c>
      <c r="D57" s="60" t="str">
        <f>IFERROR(SUM('Datos Generales'!D319:D322)/SUM('Datos Generales'!D268:D271),"")</f>
        <v/>
      </c>
      <c r="E57" s="60">
        <f>IFERROR(SUM('Datos Generales'!E319:E322)/SUM('Datos Generales'!E268:E271),"")</f>
        <v>-0.19080397530038118</v>
      </c>
      <c r="F57" s="60" t="str">
        <f>IFERROR(SUM('Datos Generales'!F319:F322)/SUM('Datos Generales'!F268:F271),"")</f>
        <v/>
      </c>
      <c r="G57" s="60" t="str">
        <f>IFERROR(SUM('Datos Generales'!G319:G322)/SUM('Datos Generales'!G268:G271),"")</f>
        <v/>
      </c>
      <c r="H57" s="60">
        <f>IFERROR(SUM('Datos Generales'!H319:H322)/SUM('Datos Generales'!H268:H271),"")</f>
        <v>0.42307409153635656</v>
      </c>
      <c r="I57" s="60">
        <f>IFERROR(SUM('Datos Generales'!I319:I322)/SUM('Datos Generales'!I268:I271),"")</f>
        <v>0.61966029757927132</v>
      </c>
      <c r="J57" s="60" t="str">
        <f>IFERROR(SUM('Datos Generales'!J319:J322)/SUM('Datos Generales'!J268:J271),"")</f>
        <v/>
      </c>
      <c r="K57" s="60">
        <f>IFERROR(SUM('Datos Generales'!K319:K322)/SUM('Datos Generales'!K268:K271),"")</f>
        <v>0.27458550278741978</v>
      </c>
      <c r="L57" s="60">
        <f>IFERROR(SUM('Datos Generales'!L319:L322)/SUM('Datos Generales'!L268:L271),"")</f>
        <v>0.15081154840563057</v>
      </c>
      <c r="M57" s="60" t="str">
        <f>IFERROR(SUM('Datos Generales'!M319:M322)/SUM('Datos Generales'!M268:M271),"")</f>
        <v/>
      </c>
      <c r="N57" s="60">
        <f>IFERROR(SUM('Datos Generales'!N319:N322)/SUM('Datos Generales'!N268:N271),"")</f>
        <v>3.2824776215267568E-2</v>
      </c>
      <c r="O57" s="60">
        <f>IFERROR(SUM('Datos Generales'!O319:O322)/SUM('Datos Generales'!O268:O271),"")</f>
        <v>0.29509581015051978</v>
      </c>
      <c r="P57" s="60" t="str">
        <f>IFERROR(SUM('Datos Generales'!P319:P322)/SUM('Datos Generales'!P268:P271),"")</f>
        <v/>
      </c>
      <c r="Q57" s="60">
        <f>IFERROR(SUM('Datos Generales'!Q319:Q322)/SUM('Datos Generales'!Q268:Q271),"")</f>
        <v>0.16956500850497863</v>
      </c>
      <c r="R57" s="60" t="str">
        <f>IFERROR(SUM('Datos Generales'!R319:R322)/SUM('Datos Generales'!R268:R271),"")</f>
        <v/>
      </c>
      <c r="S57" s="60">
        <f>IFERROR(SUM('Datos Generales'!S319:S322)/SUM('Datos Generales'!S268:S271),"")</f>
        <v>0.45020388909922604</v>
      </c>
      <c r="T57" s="60" t="str">
        <f>IFERROR(SUM('Datos Generales'!T319:T322)/SUM('Datos Generales'!T268:T271),"")</f>
        <v/>
      </c>
      <c r="U57" s="60">
        <f>IFERROR(SUM('Datos Generales'!U319:U322)/SUM('Datos Generales'!U268:U271),"")</f>
        <v>7.7134121934361422E-2</v>
      </c>
      <c r="V57" s="60" t="str">
        <f>IFERROR(SUM('Datos Generales'!V319:V322)/SUM('Datos Generales'!V268:V271),"")</f>
        <v/>
      </c>
      <c r="W57" s="60">
        <f>IFERROR(SUM('Datos Generales'!W319:W322)/SUM('Datos Generales'!W268:W271),"")</f>
        <v>4.7958838311655289E-2</v>
      </c>
      <c r="X57" s="60" t="str">
        <f>IFERROR(SUM('Datos Generales'!X319:X322)/SUM('Datos Generales'!X268:X271),"")</f>
        <v/>
      </c>
      <c r="Y57" s="60">
        <f>IFERROR(SUM('Datos Generales'!Y319:Y322)/SUM('Datos Generales'!Y268:Y271),"")</f>
        <v>0.15889897644844406</v>
      </c>
      <c r="Z57" s="60">
        <f>IFERROR(SUM('Datos Generales'!Z319:Z322)/SUM('Datos Generales'!Z268:Z271),"")</f>
        <v>0.17295220465125383</v>
      </c>
      <c r="AA57" s="60">
        <f>IFERROR(SUM('Datos Generales'!AA319:AA322)/SUM('Datos Generales'!AA268:AA271),"")</f>
        <v>0.35135439936845086</v>
      </c>
      <c r="AB57" s="60" t="str">
        <f>IFERROR(SUM('Datos Generales'!AB319:AB322)/SUM('Datos Generales'!AB268:AB271),"")</f>
        <v/>
      </c>
      <c r="AC57" s="60" t="str">
        <f>IFERROR(SUM('Datos Generales'!AC319:AC322)/SUM('Datos Generales'!AC268:AC271),"")</f>
        <v/>
      </c>
      <c r="AD57" s="60">
        <f>IFERROR(SUM('Datos Generales'!AD319:AD322)/SUM('Datos Generales'!AD268:AD271),"")</f>
        <v>0.84136346249043692</v>
      </c>
      <c r="AE57" s="60">
        <f>IFERROR(SUM('Datos Generales'!AE319:AE322)/SUM('Datos Generales'!AE268:AE271),"")</f>
        <v>5.4000853561878882E-4</v>
      </c>
      <c r="AF57" s="60" t="str">
        <f>IFERROR(SUM('Datos Generales'!AF319:AF322)/SUM('Datos Generales'!AF268:AF271),"")</f>
        <v/>
      </c>
      <c r="AG57" s="60">
        <f>IFERROR(SUM('Datos Generales'!AG319:AG322)/SUM('Datos Generales'!AG268:AG271),"")</f>
        <v>0.1486946794015212</v>
      </c>
      <c r="AH57" s="60">
        <f>IFERROR(SUM('Datos Generales'!AH319:AH322)/SUM('Datos Generales'!AH268:AH271),"")</f>
        <v>8.7339319134822679E-2</v>
      </c>
      <c r="AI57" s="60" t="str">
        <f>IFERROR(SUM('Datos Generales'!AI319:AI322)/SUM('Datos Generales'!AI268:AI271),"")</f>
        <v/>
      </c>
      <c r="AJ57" s="60">
        <f>IFERROR(SUM('Datos Generales'!AJ319:AJ322)/SUM('Datos Generales'!AJ268:AJ271),"")</f>
        <v>0.54209419573864359</v>
      </c>
      <c r="AK57" s="60" t="str">
        <f>IFERROR(SUM('Datos Generales'!AK319:AK322)/SUM('Datos Generales'!AK268:AK271),"")</f>
        <v/>
      </c>
      <c r="AL57" s="60" t="str">
        <f>IFERROR(SUM('Datos Generales'!AL319:AL322)/SUM('Datos Generales'!AL268:AL271),"")</f>
        <v/>
      </c>
      <c r="AM57" s="60" t="str">
        <f>IFERROR(SUM('Datos Generales'!AM319:AM322)/SUM('Datos Generales'!AM268:AM271),"")</f>
        <v/>
      </c>
      <c r="AN57" s="60" t="str">
        <f>IFERROR(SUM('Datos Generales'!AN319:AN322)/SUM('Datos Generales'!AN268:AN271),"")</f>
        <v/>
      </c>
      <c r="AO57" s="60" t="str">
        <f>IFERROR(SUM('Datos Generales'!AO319:AO322)/SUM('Datos Generales'!AO268:AO271),"")</f>
        <v/>
      </c>
      <c r="AP57" s="60" t="str">
        <f>IFERROR(SUM('Datos Generales'!AP319:AP322)/SUM('Datos Generales'!AP268:AP271),"")</f>
        <v/>
      </c>
      <c r="AQ57" s="60">
        <f>IFERROR(SUM('Datos Generales'!AQ319:AQ322)/SUM('Datos Generales'!AQ268:AQ271),"")</f>
        <v>0.2096799836202615</v>
      </c>
      <c r="AR57" s="70"/>
      <c r="AS57" s="60">
        <f>IFERROR(SUM('Datos Generales'!AS319:AS322)/SUM('Datos Generales'!AS268:AS271),"")</f>
        <v>0.25443700261357544</v>
      </c>
      <c r="AT57" s="60">
        <f t="shared" si="1"/>
        <v>-4.4757018993313941E-2</v>
      </c>
    </row>
    <row r="58" spans="2:46" x14ac:dyDescent="0.2">
      <c r="B58" s="69" t="str">
        <f>'Gen. Prima Directa'!B65</f>
        <v>H. Seguros de Crédito</v>
      </c>
      <c r="C58" s="60" t="str">
        <f>IFERROR(SUM('Datos Generales'!C326:C328)/SUM('Datos Generales'!C275:C277),"")</f>
        <v/>
      </c>
      <c r="D58" s="60">
        <f>IFERROR(SUM('Datos Generales'!D326:D328)/SUM('Datos Generales'!D275:D277),"")</f>
        <v>0.23967144822767822</v>
      </c>
      <c r="E58" s="60" t="str">
        <f>IFERROR(SUM('Datos Generales'!E326:E328)/SUM('Datos Generales'!E275:E277),"")</f>
        <v/>
      </c>
      <c r="F58" s="60" t="str">
        <f>IFERROR(SUM('Datos Generales'!F326:F328)/SUM('Datos Generales'!F275:F277),"")</f>
        <v/>
      </c>
      <c r="G58" s="60">
        <f>IFERROR(SUM('Datos Generales'!G326:G328)/SUM('Datos Generales'!G275:G277),"")</f>
        <v>0.19986345792797405</v>
      </c>
      <c r="H58" s="60" t="str">
        <f>IFERROR(SUM('Datos Generales'!H326:H328)/SUM('Datos Generales'!H275:H277),"")</f>
        <v/>
      </c>
      <c r="I58" s="60" t="str">
        <f>IFERROR(SUM('Datos Generales'!I326:I328)/SUM('Datos Generales'!I275:I277),"")</f>
        <v/>
      </c>
      <c r="J58" s="60">
        <f>IFERROR(SUM('Datos Generales'!J326:J328)/SUM('Datos Generales'!J275:J277),"")</f>
        <v>0.41083310766654352</v>
      </c>
      <c r="K58" s="60" t="str">
        <f>IFERROR(SUM('Datos Generales'!K326:K328)/SUM('Datos Generales'!K275:K277),"")</f>
        <v/>
      </c>
      <c r="L58" s="60" t="str">
        <f>IFERROR(SUM('Datos Generales'!L326:L328)/SUM('Datos Generales'!L275:L277),"")</f>
        <v/>
      </c>
      <c r="M58" s="60">
        <f>IFERROR(SUM('Datos Generales'!M326:M328)/SUM('Datos Generales'!M275:M277),"")</f>
        <v>0.35701498673467713</v>
      </c>
      <c r="N58" s="60" t="str">
        <f>IFERROR(SUM('Datos Generales'!N326:N328)/SUM('Datos Generales'!N275:N277),"")</f>
        <v/>
      </c>
      <c r="O58" s="60" t="str">
        <f>IFERROR(SUM('Datos Generales'!O326:O328)/SUM('Datos Generales'!O275:O277),"")</f>
        <v/>
      </c>
      <c r="P58" s="60" t="str">
        <f>IFERROR(SUM('Datos Generales'!P326:P328)/SUM('Datos Generales'!P275:P277),"")</f>
        <v/>
      </c>
      <c r="Q58" s="60" t="str">
        <f>IFERROR(SUM('Datos Generales'!Q326:Q328)/SUM('Datos Generales'!Q275:Q277),"")</f>
        <v/>
      </c>
      <c r="R58" s="60" t="str">
        <f>IFERROR(SUM('Datos Generales'!R326:R328)/SUM('Datos Generales'!R275:R277),"")</f>
        <v/>
      </c>
      <c r="S58" s="60" t="str">
        <f>IFERROR(SUM('Datos Generales'!S326:S328)/SUM('Datos Generales'!S275:S277),"")</f>
        <v/>
      </c>
      <c r="T58" s="60" t="str">
        <f>IFERROR(SUM('Datos Generales'!T326:T328)/SUM('Datos Generales'!T275:T277),"")</f>
        <v/>
      </c>
      <c r="U58" s="60" t="str">
        <f>IFERROR(SUM('Datos Generales'!U326:U328)/SUM('Datos Generales'!U275:U277),"")</f>
        <v/>
      </c>
      <c r="V58" s="60" t="str">
        <f>IFERROR(SUM('Datos Generales'!V326:V328)/SUM('Datos Generales'!V275:V277),"")</f>
        <v/>
      </c>
      <c r="W58" s="60" t="str">
        <f>IFERROR(SUM('Datos Generales'!W326:W328)/SUM('Datos Generales'!W275:W277),"")</f>
        <v/>
      </c>
      <c r="X58" s="60">
        <f>IFERROR(SUM('Datos Generales'!X326:X328)/SUM('Datos Generales'!X275:X277),"")</f>
        <v>0.23351325370070863</v>
      </c>
      <c r="Y58" s="60" t="str">
        <f>IFERROR(SUM('Datos Generales'!Y326:Y328)/SUM('Datos Generales'!Y275:Y277),"")</f>
        <v/>
      </c>
      <c r="Z58" s="60" t="str">
        <f>IFERROR(SUM('Datos Generales'!Z326:Z328)/SUM('Datos Generales'!Z275:Z277),"")</f>
        <v/>
      </c>
      <c r="AA58" s="60" t="str">
        <f>IFERROR(SUM('Datos Generales'!AA326:AA328)/SUM('Datos Generales'!AA275:AA277),"")</f>
        <v/>
      </c>
      <c r="AB58" s="60" t="str">
        <f>IFERROR(SUM('Datos Generales'!AB326:AB328)/SUM('Datos Generales'!AB275:AB277),"")</f>
        <v/>
      </c>
      <c r="AC58" s="60">
        <f>IFERROR(SUM('Datos Generales'!AC326:AC328)/SUM('Datos Generales'!AC275:AC277),"")</f>
        <v>0.22664643586459882</v>
      </c>
      <c r="AD58" s="60" t="str">
        <f>IFERROR(SUM('Datos Generales'!AD326:AD328)/SUM('Datos Generales'!AD275:AD277),"")</f>
        <v/>
      </c>
      <c r="AE58" s="60" t="str">
        <f>IFERROR(SUM('Datos Generales'!AE326:AE328)/SUM('Datos Generales'!AE275:AE277),"")</f>
        <v/>
      </c>
      <c r="AF58" s="60">
        <f>IFERROR(SUM('Datos Generales'!AF326:AF328)/SUM('Datos Generales'!AF275:AF277),"")</f>
        <v>0.29999918148184529</v>
      </c>
      <c r="AG58" s="60" t="str">
        <f>IFERROR(SUM('Datos Generales'!AG326:AG328)/SUM('Datos Generales'!AG275:AG277),"")</f>
        <v/>
      </c>
      <c r="AH58" s="60" t="str">
        <f>IFERROR(SUM('Datos Generales'!AH326:AH328)/SUM('Datos Generales'!AH275:AH277),"")</f>
        <v/>
      </c>
      <c r="AI58" s="60" t="str">
        <f>IFERROR(SUM('Datos Generales'!AI326:AI328)/SUM('Datos Generales'!AI275:AI277),"")</f>
        <v/>
      </c>
      <c r="AJ58" s="60" t="str">
        <f>IFERROR(SUM('Datos Generales'!AJ326:AJ328)/SUM('Datos Generales'!AJ275:AJ277),"")</f>
        <v/>
      </c>
      <c r="AK58" s="60" t="str">
        <f>IFERROR(SUM('Datos Generales'!AK326:AK328)/SUM('Datos Generales'!AK275:AK277),"")</f>
        <v/>
      </c>
      <c r="AL58" s="60" t="str">
        <f>IFERROR(SUM('Datos Generales'!AL326:AL328)/SUM('Datos Generales'!AL275:AL277),"")</f>
        <v/>
      </c>
      <c r="AM58" s="60" t="str">
        <f>IFERROR(SUM('Datos Generales'!AM326:AM328)/SUM('Datos Generales'!AM275:AM277),"")</f>
        <v/>
      </c>
      <c r="AN58" s="60" t="str">
        <f>IFERROR(SUM('Datos Generales'!AN326:AN328)/SUM('Datos Generales'!AN275:AN277),"")</f>
        <v/>
      </c>
      <c r="AO58" s="60" t="str">
        <f>IFERROR(SUM('Datos Generales'!AO326:AO328)/SUM('Datos Generales'!AO275:AO277),"")</f>
        <v/>
      </c>
      <c r="AP58" s="60" t="str">
        <f>IFERROR(SUM('Datos Generales'!AP326:AP328)/SUM('Datos Generales'!AP275:AP277),"")</f>
        <v/>
      </c>
      <c r="AQ58" s="60">
        <f>IFERROR(SUM('Datos Generales'!AQ326:AQ328)/SUM('Datos Generales'!AQ275:AQ277),"")</f>
        <v>0.32738932997190279</v>
      </c>
      <c r="AR58" s="70"/>
      <c r="AS58" s="60">
        <f>IFERROR(SUM('Datos Generales'!AS326:AS328)/SUM('Datos Generales'!AS275:AS277),"")</f>
        <v>0.34512369052653674</v>
      </c>
      <c r="AT58" s="60">
        <f t="shared" si="1"/>
        <v>-1.7734360554633954E-2</v>
      </c>
    </row>
    <row r="59" spans="2:46" x14ac:dyDescent="0.2">
      <c r="B59" s="69" t="str">
        <f>'Gen. Prima Directa'!B66</f>
        <v>I. Responsabilidad Civil (excluyendo Vehículos)</v>
      </c>
      <c r="C59" s="60" t="str">
        <f>IFERROR(SUM('Datos Generales'!C312:C314)/SUM('Datos Generales'!C261:C263),"")</f>
        <v/>
      </c>
      <c r="D59" s="60" t="str">
        <f>IFERROR(SUM('Datos Generales'!D312:D314)/SUM('Datos Generales'!D261:D263),"")</f>
        <v/>
      </c>
      <c r="E59" s="60">
        <f>IFERROR(SUM('Datos Generales'!E312:E314)/SUM('Datos Generales'!E261:E263),"")</f>
        <v>0.5175827142973759</v>
      </c>
      <c r="F59" s="60">
        <f>IFERROR(SUM('Datos Generales'!F312:F314)/SUM('Datos Generales'!F261:F263),"")</f>
        <v>0.85726586638302182</v>
      </c>
      <c r="G59" s="60" t="str">
        <f>IFERROR(SUM('Datos Generales'!G312:G314)/SUM('Datos Generales'!G261:G263),"")</f>
        <v/>
      </c>
      <c r="H59" s="60">
        <f>IFERROR(SUM('Datos Generales'!H312:H314)/SUM('Datos Generales'!H261:H263),"")</f>
        <v>0.27210397718945928</v>
      </c>
      <c r="I59" s="60">
        <f>IFERROR(SUM('Datos Generales'!I312:I314)/SUM('Datos Generales'!I261:I263),"")</f>
        <v>0.27861816924999128</v>
      </c>
      <c r="J59" s="60" t="str">
        <f>IFERROR(SUM('Datos Generales'!J312:J314)/SUM('Datos Generales'!J261:J263),"")</f>
        <v/>
      </c>
      <c r="K59" s="60">
        <f>IFERROR(SUM('Datos Generales'!K312:K314)/SUM('Datos Generales'!K261:K263),"")</f>
        <v>0.36097316573584237</v>
      </c>
      <c r="L59" s="60">
        <f>IFERROR(SUM('Datos Generales'!L312:L314)/SUM('Datos Generales'!L261:L263),"")</f>
        <v>0.26351345984919122</v>
      </c>
      <c r="M59" s="60" t="str">
        <f>IFERROR(SUM('Datos Generales'!M312:M314)/SUM('Datos Generales'!M261:M263),"")</f>
        <v/>
      </c>
      <c r="N59" s="60">
        <f>IFERROR(SUM('Datos Generales'!N312:N314)/SUM('Datos Generales'!N261:N263),"")</f>
        <v>0.10336013213596916</v>
      </c>
      <c r="O59" s="60">
        <f>IFERROR(SUM('Datos Generales'!O312:O314)/SUM('Datos Generales'!O261:O263),"")</f>
        <v>3.8286897453594392E-2</v>
      </c>
      <c r="P59" s="60" t="str">
        <f>IFERROR(SUM('Datos Generales'!P312:P314)/SUM('Datos Generales'!P261:P263),"")</f>
        <v/>
      </c>
      <c r="Q59" s="60">
        <f>IFERROR(SUM('Datos Generales'!Q312:Q314)/SUM('Datos Generales'!Q261:Q263),"")</f>
        <v>0.37437261510019393</v>
      </c>
      <c r="R59" s="60" t="str">
        <f>IFERROR(SUM('Datos Generales'!R312:R314)/SUM('Datos Generales'!R261:R263),"")</f>
        <v/>
      </c>
      <c r="S59" s="60">
        <f>IFERROR(SUM('Datos Generales'!S312:S314)/SUM('Datos Generales'!S261:S263),"")</f>
        <v>9.0313771187955305E-2</v>
      </c>
      <c r="T59" s="60" t="str">
        <f>IFERROR(SUM('Datos Generales'!T312:T314)/SUM('Datos Generales'!T261:T263),"")</f>
        <v/>
      </c>
      <c r="U59" s="60">
        <f>IFERROR(SUM('Datos Generales'!U312:U314)/SUM('Datos Generales'!U261:U263),"")</f>
        <v>-0.34326889138226407</v>
      </c>
      <c r="V59" s="60" t="str">
        <f>IFERROR(SUM('Datos Generales'!V312:V314)/SUM('Datos Generales'!V261:V263),"")</f>
        <v/>
      </c>
      <c r="W59" s="60">
        <f>IFERROR(SUM('Datos Generales'!W312:W314)/SUM('Datos Generales'!W261:W263),"")</f>
        <v>3.0636283808610415E-2</v>
      </c>
      <c r="X59" s="60" t="str">
        <f>IFERROR(SUM('Datos Generales'!X312:X314)/SUM('Datos Generales'!X261:X263),"")</f>
        <v/>
      </c>
      <c r="Y59" s="60">
        <f>IFERROR(SUM('Datos Generales'!Y312:Y314)/SUM('Datos Generales'!Y261:Y263),"")</f>
        <v>0.28975506979194099</v>
      </c>
      <c r="Z59" s="60">
        <f>IFERROR(SUM('Datos Generales'!Z312:Z314)/SUM('Datos Generales'!Z261:Z263),"")</f>
        <v>0.35927003922551298</v>
      </c>
      <c r="AA59" s="60">
        <f>IFERROR(SUM('Datos Generales'!AA312:AA314)/SUM('Datos Generales'!AA261:AA263),"")</f>
        <v>0.31842003689233978</v>
      </c>
      <c r="AB59" s="60" t="str">
        <f>IFERROR(SUM('Datos Generales'!AB312:AB314)/SUM('Datos Generales'!AB261:AB263),"")</f>
        <v/>
      </c>
      <c r="AC59" s="60" t="str">
        <f>IFERROR(SUM('Datos Generales'!AC312:AC314)/SUM('Datos Generales'!AC261:AC263),"")</f>
        <v/>
      </c>
      <c r="AD59" s="60">
        <f>IFERROR(SUM('Datos Generales'!AD312:AD314)/SUM('Datos Generales'!AD261:AD263),"")</f>
        <v>0.31786436838799015</v>
      </c>
      <c r="AE59" s="60">
        <f>IFERROR(SUM('Datos Generales'!AE312:AE314)/SUM('Datos Generales'!AE261:AE263),"")</f>
        <v>1.4826854332581667E-2</v>
      </c>
      <c r="AF59" s="60" t="str">
        <f>IFERROR(SUM('Datos Generales'!AF312:AF314)/SUM('Datos Generales'!AF261:AF263),"")</f>
        <v/>
      </c>
      <c r="AG59" s="60">
        <f>IFERROR(SUM('Datos Generales'!AG312:AG314)/SUM('Datos Generales'!AG261:AG263),"")</f>
        <v>0.41108224047213304</v>
      </c>
      <c r="AH59" s="60">
        <f>IFERROR(SUM('Datos Generales'!AH312:AH314)/SUM('Datos Generales'!AH261:AH263),"")</f>
        <v>2.6252284423274163E-2</v>
      </c>
      <c r="AI59" s="60">
        <f>IFERROR(SUM('Datos Generales'!AI312:AI314)/SUM('Datos Generales'!AI261:AI263),"")</f>
        <v>1</v>
      </c>
      <c r="AJ59" s="60">
        <f>IFERROR(SUM('Datos Generales'!AJ312:AJ314)/SUM('Datos Generales'!AJ261:AJ263),"")</f>
        <v>0.65860873975150025</v>
      </c>
      <c r="AK59" s="60" t="str">
        <f>IFERROR(SUM('Datos Generales'!AK312:AK314)/SUM('Datos Generales'!AK261:AK263),"")</f>
        <v/>
      </c>
      <c r="AL59" s="60" t="str">
        <f>IFERROR(SUM('Datos Generales'!AL312:AL314)/SUM('Datos Generales'!AL261:AL263),"")</f>
        <v/>
      </c>
      <c r="AM59" s="60" t="str">
        <f>IFERROR(SUM('Datos Generales'!AM312:AM314)/SUM('Datos Generales'!AM261:AM263),"")</f>
        <v/>
      </c>
      <c r="AN59" s="60" t="str">
        <f>IFERROR(SUM('Datos Generales'!AN312:AN314)/SUM('Datos Generales'!AN261:AN263),"")</f>
        <v/>
      </c>
      <c r="AO59" s="60" t="str">
        <f>IFERROR(SUM('Datos Generales'!AO312:AO314)/SUM('Datos Generales'!AO261:AO263),"")</f>
        <v/>
      </c>
      <c r="AP59" s="60" t="str">
        <f>IFERROR(SUM('Datos Generales'!AP312:AP314)/SUM('Datos Generales'!AP261:AP263),"")</f>
        <v/>
      </c>
      <c r="AQ59" s="60">
        <f>IFERROR(SUM('Datos Generales'!AQ312:AQ314)/SUM('Datos Generales'!AQ261:AQ263),"")</f>
        <v>0.21364307650558145</v>
      </c>
      <c r="AR59" s="70"/>
      <c r="AS59" s="60">
        <f>IFERROR(SUM('Datos Generales'!AS312:AS314)/SUM('Datos Generales'!AS261:AS263),"")</f>
        <v>0.26390441006191845</v>
      </c>
      <c r="AT59" s="60">
        <f t="shared" si="1"/>
        <v>-5.0261333556336996E-2</v>
      </c>
    </row>
    <row r="60" spans="2:46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</row>
    <row r="61" spans="2:46" hidden="1" x14ac:dyDescent="0.2">
      <c r="B61" s="39" t="s">
        <v>92</v>
      </c>
      <c r="C61" s="40">
        <f>INDEX(Benchmark!$D$9:$D$48,COLUMNS(Benchmark!$D$9:D48),)</f>
        <v>1</v>
      </c>
      <c r="D61" s="40">
        <f>INDEX(Benchmark!$D$9:$D$48,COLUMNS(Benchmark!$D$9:E48),)</f>
        <v>1</v>
      </c>
      <c r="E61" s="40">
        <f>INDEX(Benchmark!$D$9:$D$48,COLUMNS(Benchmark!$D$9:F48),)</f>
        <v>1</v>
      </c>
      <c r="F61" s="40">
        <f>INDEX(Benchmark!$D$9:$D$48,COLUMNS(Benchmark!$D$9:G48),)</f>
        <v>1</v>
      </c>
      <c r="G61" s="40">
        <f>INDEX(Benchmark!$D$9:$D$48,COLUMNS(Benchmark!$D$9:H48),)</f>
        <v>1</v>
      </c>
      <c r="H61" s="40">
        <f>INDEX(Benchmark!$D$9:$D$48,COLUMNS(Benchmark!$D$9:I48),)</f>
        <v>1</v>
      </c>
      <c r="I61" s="40">
        <f>INDEX(Benchmark!$D$9:$D$48,COLUMNS(Benchmark!$D$9:J48),)</f>
        <v>1</v>
      </c>
      <c r="J61" s="40">
        <f>INDEX(Benchmark!$D$9:$D$48,COLUMNS(Benchmark!$D$9:K48),)</f>
        <v>1</v>
      </c>
      <c r="K61" s="40">
        <f>INDEX(Benchmark!$D$9:$D$48,COLUMNS(Benchmark!$D$9:L48),)</f>
        <v>1</v>
      </c>
      <c r="L61" s="40">
        <f>INDEX(Benchmark!$D$9:$D$48,COLUMNS(Benchmark!$D$9:M48),)</f>
        <v>1</v>
      </c>
      <c r="M61" s="40">
        <f>INDEX(Benchmark!$D$9:$D$48,COLUMNS(Benchmark!$D$9:N48),)</f>
        <v>1</v>
      </c>
      <c r="N61" s="40">
        <f>INDEX(Benchmark!$D$9:$D$48,COLUMNS(Benchmark!$D$9:O48),)</f>
        <v>1</v>
      </c>
      <c r="O61" s="40">
        <f>INDEX(Benchmark!$D$9:$D$48,COLUMNS(Benchmark!$D$9:P48),)</f>
        <v>1</v>
      </c>
      <c r="P61" s="40">
        <f>INDEX(Benchmark!$D$9:$D$48,COLUMNS(Benchmark!$D$9:Q48),)</f>
        <v>1</v>
      </c>
      <c r="Q61" s="40">
        <f>INDEX(Benchmark!$D$9:$D$48,COLUMNS(Benchmark!$D$9:R48),)</f>
        <v>1</v>
      </c>
      <c r="R61" s="40">
        <f>INDEX(Benchmark!$D$9:$D$48,COLUMNS(Benchmark!$D$9:S48),)</f>
        <v>1</v>
      </c>
      <c r="S61" s="40">
        <f>INDEX(Benchmark!$D$9:$D$48,COLUMNS(Benchmark!$D$9:T48),)</f>
        <v>1</v>
      </c>
      <c r="T61" s="40">
        <f>INDEX(Benchmark!$D$9:$D$48,COLUMNS(Benchmark!$D$9:U48),)</f>
        <v>1</v>
      </c>
      <c r="U61" s="40">
        <f>INDEX(Benchmark!$D$9:$D$48,COLUMNS(Benchmark!$D$9:V48),)</f>
        <v>1</v>
      </c>
      <c r="V61" s="40">
        <f>INDEX(Benchmark!$D$9:$D$48,COLUMNS(Benchmark!$D$9:W48),)</f>
        <v>1</v>
      </c>
      <c r="W61" s="40">
        <f>INDEX(Benchmark!$D$9:$D$48,COLUMNS(Benchmark!$D$9:X48),)</f>
        <v>1</v>
      </c>
      <c r="X61" s="40">
        <f>INDEX(Benchmark!$D$9:$D$48,COLUMNS(Benchmark!$D$9:Y48),)</f>
        <v>1</v>
      </c>
      <c r="Y61" s="40">
        <f>INDEX(Benchmark!$D$9:$D$48,COLUMNS(Benchmark!$D$9:Z48),)</f>
        <v>1</v>
      </c>
      <c r="Z61" s="40">
        <f>INDEX(Benchmark!$D$9:$D$48,COLUMNS(Benchmark!$D$9:AA48),)</f>
        <v>1</v>
      </c>
      <c r="AA61" s="40">
        <f>INDEX(Benchmark!$D$9:$D$48,COLUMNS(Benchmark!$D$9:AB48),)</f>
        <v>1</v>
      </c>
      <c r="AB61" s="40">
        <f>INDEX(Benchmark!$D$9:$D$48,COLUMNS(Benchmark!$D$9:AC48),)</f>
        <v>1</v>
      </c>
      <c r="AC61" s="40">
        <f>INDEX(Benchmark!$D$9:$D$48,COLUMNS(Benchmark!$D$9:AD48),)</f>
        <v>1</v>
      </c>
      <c r="AD61" s="40">
        <f>INDEX(Benchmark!$D$9:$D$48,COLUMNS(Benchmark!$D$9:AE48),)</f>
        <v>1</v>
      </c>
      <c r="AE61" s="40">
        <f>INDEX(Benchmark!$D$9:$D$48,COLUMNS(Benchmark!$D$9:AF48),)</f>
        <v>1</v>
      </c>
      <c r="AF61" s="40">
        <f>INDEX(Benchmark!$D$9:$D$48,COLUMNS(Benchmark!$D$9:AG48),)</f>
        <v>1</v>
      </c>
      <c r="AG61" s="40">
        <f>INDEX(Benchmark!$D$9:$D$48,COLUMNS(Benchmark!$D$9:AH48),)</f>
        <v>1</v>
      </c>
      <c r="AH61" s="40">
        <f>INDEX(Benchmark!$D$9:$D$48,COLUMNS(Benchmark!$D$9:AI48),)</f>
        <v>1</v>
      </c>
      <c r="AI61" s="40">
        <f>INDEX(Benchmark!$D$9:$D$48,COLUMNS(Benchmark!$D$9:AJ48),)</f>
        <v>1</v>
      </c>
      <c r="AJ61" s="40">
        <f>INDEX(Benchmark!$D$9:$D$48,COLUMNS(Benchmark!$D$9:AK48),)</f>
        <v>1</v>
      </c>
      <c r="AK61" s="40">
        <f>INDEX(Benchmark!$D$9:$D$48,COLUMNS(Benchmark!$D$9:AL48),)</f>
        <v>0</v>
      </c>
      <c r="AL61" s="40">
        <f>INDEX(Benchmark!$D$9:$D$48,COLUMNS(Benchmark!$D$9:AM48),)</f>
        <v>0</v>
      </c>
      <c r="AM61" s="40">
        <f>INDEX(Benchmark!$D$9:$D$48,COLUMNS(Benchmark!$D$9:AN48),)</f>
        <v>0</v>
      </c>
      <c r="AN61" s="40">
        <f>INDEX(Benchmark!$D$9:$D$48,COLUMNS(Benchmark!$D$9:AO48),)</f>
        <v>0</v>
      </c>
      <c r="AO61" s="40">
        <f>INDEX(Benchmark!$D$9:$D$48,COLUMNS(Benchmark!$D$9:AP48),)</f>
        <v>0</v>
      </c>
      <c r="AP61" s="40">
        <f>INDEX(Benchmark!$D$9:$D$48,COLUMNS(Benchmark!$D$9:AQ48),)</f>
        <v>0</v>
      </c>
      <c r="AQ61" s="29"/>
      <c r="AR61" s="29"/>
      <c r="AS61" s="29"/>
      <c r="AT61" s="29"/>
    </row>
    <row r="62" spans="2:46" hidden="1" x14ac:dyDescent="0.2">
      <c r="B62" s="29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29"/>
      <c r="AR62" s="29"/>
      <c r="AS62" s="29"/>
      <c r="AT62" s="29"/>
    </row>
    <row r="63" spans="2:46" hidden="1" x14ac:dyDescent="0.2">
      <c r="B63" s="39" t="s">
        <v>93</v>
      </c>
      <c r="C63" s="40">
        <f>IFERROR(RANK(C65,$C$65:$AP$65,0),"")</f>
        <v>4</v>
      </c>
      <c r="D63" s="40">
        <f t="shared" ref="D63:AP63" si="2">IFERROR(RANK(D65,$C$65:$AP$65,0),"")</f>
        <v>19</v>
      </c>
      <c r="E63" s="40">
        <f t="shared" si="2"/>
        <v>8</v>
      </c>
      <c r="F63" s="40">
        <f t="shared" si="2"/>
        <v>2</v>
      </c>
      <c r="G63" s="40">
        <f t="shared" si="2"/>
        <v>30</v>
      </c>
      <c r="H63" s="40">
        <f t="shared" si="2"/>
        <v>9</v>
      </c>
      <c r="I63" s="40">
        <f t="shared" si="2"/>
        <v>14</v>
      </c>
      <c r="J63" s="40">
        <f t="shared" si="2"/>
        <v>17</v>
      </c>
      <c r="K63" s="40">
        <f t="shared" si="2"/>
        <v>7</v>
      </c>
      <c r="L63" s="40">
        <f t="shared" si="2"/>
        <v>25</v>
      </c>
      <c r="M63" s="40">
        <f t="shared" si="2"/>
        <v>18</v>
      </c>
      <c r="N63" s="40">
        <f t="shared" si="2"/>
        <v>28</v>
      </c>
      <c r="O63" s="40">
        <f t="shared" si="2"/>
        <v>26</v>
      </c>
      <c r="P63" s="40">
        <f t="shared" si="2"/>
        <v>27</v>
      </c>
      <c r="Q63" s="40">
        <f t="shared" si="2"/>
        <v>10</v>
      </c>
      <c r="R63" s="40">
        <f t="shared" si="2"/>
        <v>1</v>
      </c>
      <c r="S63" s="40">
        <f t="shared" si="2"/>
        <v>6</v>
      </c>
      <c r="T63" s="40" t="str">
        <f t="shared" si="2"/>
        <v/>
      </c>
      <c r="U63" s="40">
        <f t="shared" si="2"/>
        <v>20</v>
      </c>
      <c r="V63" s="40">
        <f t="shared" si="2"/>
        <v>5</v>
      </c>
      <c r="W63" s="40">
        <f t="shared" si="2"/>
        <v>32</v>
      </c>
      <c r="X63" s="40">
        <f t="shared" si="2"/>
        <v>22</v>
      </c>
      <c r="Y63" s="40">
        <f t="shared" si="2"/>
        <v>24</v>
      </c>
      <c r="Z63" s="40">
        <f t="shared" si="2"/>
        <v>11</v>
      </c>
      <c r="AA63" s="40">
        <f t="shared" si="2"/>
        <v>15</v>
      </c>
      <c r="AB63" s="40">
        <f t="shared" si="2"/>
        <v>16</v>
      </c>
      <c r="AC63" s="40">
        <f t="shared" si="2"/>
        <v>23</v>
      </c>
      <c r="AD63" s="40">
        <f t="shared" si="2"/>
        <v>29</v>
      </c>
      <c r="AE63" s="40">
        <f t="shared" si="2"/>
        <v>33</v>
      </c>
      <c r="AF63" s="40">
        <f t="shared" si="2"/>
        <v>21</v>
      </c>
      <c r="AG63" s="40">
        <f t="shared" si="2"/>
        <v>12</v>
      </c>
      <c r="AH63" s="40">
        <f t="shared" si="2"/>
        <v>31</v>
      </c>
      <c r="AI63" s="40">
        <f t="shared" si="2"/>
        <v>3</v>
      </c>
      <c r="AJ63" s="40">
        <f t="shared" si="2"/>
        <v>13</v>
      </c>
      <c r="AK63" s="40" t="str">
        <f t="shared" si="2"/>
        <v/>
      </c>
      <c r="AL63" s="40" t="str">
        <f t="shared" si="2"/>
        <v/>
      </c>
      <c r="AM63" s="40" t="str">
        <f t="shared" si="2"/>
        <v/>
      </c>
      <c r="AN63" s="40" t="str">
        <f t="shared" si="2"/>
        <v/>
      </c>
      <c r="AO63" s="40" t="str">
        <f t="shared" si="2"/>
        <v/>
      </c>
      <c r="AP63" s="40" t="str">
        <f t="shared" si="2"/>
        <v/>
      </c>
      <c r="AQ63" s="29"/>
      <c r="AR63" s="29"/>
      <c r="AS63" s="29"/>
      <c r="AT63" s="29"/>
    </row>
    <row r="64" spans="2:46" hidden="1" x14ac:dyDescent="0.2">
      <c r="B64" s="29"/>
      <c r="C64" s="40" t="str">
        <f>C11</f>
        <v>Assurant Chile</v>
      </c>
      <c r="D64" s="40" t="str">
        <f t="shared" ref="D64:AP64" si="3">D11</f>
        <v>AVLA Crédito</v>
      </c>
      <c r="E64" s="40" t="str">
        <f t="shared" si="3"/>
        <v>BCI Seguros</v>
      </c>
      <c r="F64" s="40" t="str">
        <f t="shared" si="3"/>
        <v>BNP Paribas Cardif</v>
      </c>
      <c r="G64" s="40" t="str">
        <f t="shared" si="3"/>
        <v>Cesce Chile</v>
      </c>
      <c r="H64" s="40" t="str">
        <f t="shared" si="3"/>
        <v>Chilena Consolidada</v>
      </c>
      <c r="I64" s="40" t="str">
        <f t="shared" si="3"/>
        <v>Chubb Generales</v>
      </c>
      <c r="J64" s="40" t="str">
        <f t="shared" si="3"/>
        <v>Coface Chile</v>
      </c>
      <c r="K64" s="40" t="str">
        <f t="shared" si="3"/>
        <v>Consorcio Nacional</v>
      </c>
      <c r="L64" s="40" t="str">
        <f t="shared" si="3"/>
        <v>Contempora</v>
      </c>
      <c r="M64" s="40" t="str">
        <f t="shared" si="3"/>
        <v>Continental Crédito</v>
      </c>
      <c r="N64" s="40" t="str">
        <f t="shared" si="3"/>
        <v>Continental Generales</v>
      </c>
      <c r="O64" s="40" t="str">
        <f t="shared" si="3"/>
        <v>FID Chile</v>
      </c>
      <c r="P64" s="40" t="str">
        <f t="shared" si="3"/>
        <v>HDI Gar. y Cré.</v>
      </c>
      <c r="Q64" s="40" t="str">
        <f t="shared" si="3"/>
        <v>HDI Seguros</v>
      </c>
      <c r="R64" s="40" t="str">
        <f t="shared" si="3"/>
        <v>Huelen</v>
      </c>
      <c r="S64" s="40" t="str">
        <f t="shared" si="3"/>
        <v>Liberty Seguros</v>
      </c>
      <c r="T64" s="40" t="str">
        <f t="shared" si="3"/>
        <v>M. de Carabineros</v>
      </c>
      <c r="U64" s="40" t="str">
        <f t="shared" si="3"/>
        <v>Mapfre</v>
      </c>
      <c r="V64" s="40" t="str">
        <f t="shared" si="3"/>
        <v>MetLife Generales</v>
      </c>
      <c r="W64" s="40" t="str">
        <f t="shared" si="3"/>
        <v>Orion Seguros</v>
      </c>
      <c r="X64" s="40" t="str">
        <f t="shared" si="3"/>
        <v>Orsan Crédito</v>
      </c>
      <c r="Y64" s="40" t="str">
        <f t="shared" si="3"/>
        <v>Porvenir</v>
      </c>
      <c r="Z64" s="40" t="str">
        <f t="shared" si="3"/>
        <v>Reale Chile</v>
      </c>
      <c r="AA64" s="40" t="str">
        <f t="shared" si="3"/>
        <v>Renta Nacional</v>
      </c>
      <c r="AB64" s="40" t="str">
        <f t="shared" si="3"/>
        <v>SegChile</v>
      </c>
      <c r="AC64" s="40" t="str">
        <f t="shared" si="3"/>
        <v>Solunión Chile</v>
      </c>
      <c r="AD64" s="40" t="str">
        <f t="shared" si="3"/>
        <v>Southbridge</v>
      </c>
      <c r="AE64" s="40" t="str">
        <f t="shared" si="3"/>
        <v>Starr International</v>
      </c>
      <c r="AF64" s="40" t="str">
        <f t="shared" si="3"/>
        <v>Suaval</v>
      </c>
      <c r="AG64" s="40" t="str">
        <f t="shared" si="3"/>
        <v>Suramericana</v>
      </c>
      <c r="AH64" s="40" t="str">
        <f t="shared" si="3"/>
        <v>Unnio</v>
      </c>
      <c r="AI64" s="40" t="str">
        <f t="shared" si="3"/>
        <v>Zenit Seguros</v>
      </c>
      <c r="AJ64" s="40" t="str">
        <f t="shared" si="3"/>
        <v>Zurich Santander</v>
      </c>
      <c r="AK64" s="40" t="str">
        <f t="shared" si="3"/>
        <v/>
      </c>
      <c r="AL64" s="40" t="str">
        <f t="shared" si="3"/>
        <v/>
      </c>
      <c r="AM64" s="40" t="str">
        <f t="shared" si="3"/>
        <v/>
      </c>
      <c r="AN64" s="40" t="str">
        <f t="shared" si="3"/>
        <v/>
      </c>
      <c r="AO64" s="40" t="str">
        <f t="shared" si="3"/>
        <v/>
      </c>
      <c r="AP64" s="40" t="str">
        <f t="shared" si="3"/>
        <v/>
      </c>
      <c r="AQ64" s="29"/>
      <c r="AR64" s="29"/>
      <c r="AS64" s="29"/>
      <c r="AT64" s="29"/>
    </row>
    <row r="65" spans="1:46" hidden="1" x14ac:dyDescent="0.2">
      <c r="B65" s="29"/>
      <c r="C65" s="43">
        <f t="shared" ref="C65:AP65" si="4">IFERROR(IF(C61=1,VLOOKUP($C$76,$B$12:$AQ$49,C68+1,FALSE)+C66/1000000,""),"")</f>
        <v>0.93462884789776302</v>
      </c>
      <c r="D65" s="43">
        <f t="shared" si="4"/>
        <v>0.28814803807061889</v>
      </c>
      <c r="E65" s="43">
        <f t="shared" si="4"/>
        <v>0.82741725158529411</v>
      </c>
      <c r="F65" s="43">
        <f t="shared" si="4"/>
        <v>0.99599128301505246</v>
      </c>
      <c r="G65" s="43">
        <f t="shared" si="4"/>
        <v>0.12119392348370119</v>
      </c>
      <c r="H65" s="43">
        <f t="shared" si="4"/>
        <v>0.7680886482808329</v>
      </c>
      <c r="I65" s="43">
        <f t="shared" si="4"/>
        <v>0.5379162304092977</v>
      </c>
      <c r="J65" s="43">
        <f t="shared" si="4"/>
        <v>0.41086610766654352</v>
      </c>
      <c r="K65" s="43">
        <f t="shared" si="4"/>
        <v>0.84843648723912024</v>
      </c>
      <c r="L65" s="43">
        <f t="shared" si="4"/>
        <v>0.1979806984393459</v>
      </c>
      <c r="M65" s="43">
        <f t="shared" si="4"/>
        <v>0.36356638571751548</v>
      </c>
      <c r="N65" s="43">
        <f t="shared" si="4"/>
        <v>0.13488183454717556</v>
      </c>
      <c r="O65" s="43">
        <f t="shared" si="4"/>
        <v>0.17046424816669384</v>
      </c>
      <c r="P65" s="43">
        <f t="shared" si="4"/>
        <v>0.15345622516183183</v>
      </c>
      <c r="Q65" s="43">
        <f t="shared" si="4"/>
        <v>0.76305271920906792</v>
      </c>
      <c r="R65" s="43">
        <f t="shared" si="4"/>
        <v>1.0000249999999999</v>
      </c>
      <c r="S65" s="43">
        <f t="shared" si="4"/>
        <v>0.86790580284681329</v>
      </c>
      <c r="T65" s="43" t="str">
        <f t="shared" si="4"/>
        <v/>
      </c>
      <c r="U65" s="43">
        <f t="shared" si="4"/>
        <v>0.28598886392875666</v>
      </c>
      <c r="V65" s="43">
        <f t="shared" si="4"/>
        <v>0.89604684300299942</v>
      </c>
      <c r="W65" s="43">
        <f t="shared" si="4"/>
        <v>3.4125866908261845E-2</v>
      </c>
      <c r="X65" s="43">
        <f t="shared" si="4"/>
        <v>0.24863993655520367</v>
      </c>
      <c r="Y65" s="43">
        <f t="shared" si="4"/>
        <v>0.21274063546677197</v>
      </c>
      <c r="Z65" s="43">
        <f t="shared" si="4"/>
        <v>0.62267117436085084</v>
      </c>
      <c r="AA65" s="43">
        <f t="shared" si="4"/>
        <v>0.49072007594223332</v>
      </c>
      <c r="AB65" s="43">
        <f t="shared" si="4"/>
        <v>0.44316124612937613</v>
      </c>
      <c r="AC65" s="43">
        <f t="shared" si="4"/>
        <v>0.22441290346204099</v>
      </c>
      <c r="AD65" s="43">
        <f t="shared" si="4"/>
        <v>0.1264983189469735</v>
      </c>
      <c r="AE65" s="43">
        <f t="shared" si="4"/>
        <v>1.0228328972133957E-2</v>
      </c>
      <c r="AF65" s="43">
        <f t="shared" si="4"/>
        <v>0.26945495377447976</v>
      </c>
      <c r="AG65" s="43">
        <f t="shared" si="4"/>
        <v>0.59956036689197389</v>
      </c>
      <c r="AH65" s="43">
        <f t="shared" si="4"/>
        <v>4.4143860568794421E-2</v>
      </c>
      <c r="AI65" s="43">
        <f t="shared" si="4"/>
        <v>0.99497292093646739</v>
      </c>
      <c r="AJ65" s="43">
        <f t="shared" si="4"/>
        <v>0.57800102121432861</v>
      </c>
      <c r="AK65" s="43" t="str">
        <f t="shared" si="4"/>
        <v/>
      </c>
      <c r="AL65" s="43" t="str">
        <f t="shared" si="4"/>
        <v/>
      </c>
      <c r="AM65" s="43" t="str">
        <f t="shared" si="4"/>
        <v/>
      </c>
      <c r="AN65" s="43" t="str">
        <f t="shared" si="4"/>
        <v/>
      </c>
      <c r="AO65" s="43" t="str">
        <f t="shared" si="4"/>
        <v/>
      </c>
      <c r="AP65" s="43" t="str">
        <f t="shared" si="4"/>
        <v/>
      </c>
      <c r="AQ65" s="29"/>
      <c r="AR65" s="29"/>
      <c r="AS65" s="29"/>
      <c r="AT65" s="29"/>
    </row>
    <row r="66" spans="1:46" hidden="1" x14ac:dyDescent="0.2">
      <c r="B66" s="29"/>
      <c r="C66" s="40">
        <v>40</v>
      </c>
      <c r="D66" s="40">
        <f>C66-1</f>
        <v>39</v>
      </c>
      <c r="E66" s="40">
        <f t="shared" ref="E66:AP66" si="5">D66-1</f>
        <v>38</v>
      </c>
      <c r="F66" s="40">
        <f t="shared" si="5"/>
        <v>37</v>
      </c>
      <c r="G66" s="40">
        <f t="shared" si="5"/>
        <v>36</v>
      </c>
      <c r="H66" s="40">
        <f t="shared" si="5"/>
        <v>35</v>
      </c>
      <c r="I66" s="40">
        <f t="shared" si="5"/>
        <v>34</v>
      </c>
      <c r="J66" s="40">
        <f t="shared" si="5"/>
        <v>33</v>
      </c>
      <c r="K66" s="40">
        <f t="shared" si="5"/>
        <v>32</v>
      </c>
      <c r="L66" s="40">
        <f t="shared" si="5"/>
        <v>31</v>
      </c>
      <c r="M66" s="40">
        <f t="shared" si="5"/>
        <v>30</v>
      </c>
      <c r="N66" s="40">
        <f t="shared" si="5"/>
        <v>29</v>
      </c>
      <c r="O66" s="40">
        <f t="shared" si="5"/>
        <v>28</v>
      </c>
      <c r="P66" s="40">
        <f t="shared" si="5"/>
        <v>27</v>
      </c>
      <c r="Q66" s="40">
        <f t="shared" si="5"/>
        <v>26</v>
      </c>
      <c r="R66" s="40">
        <f t="shared" si="5"/>
        <v>25</v>
      </c>
      <c r="S66" s="40">
        <f t="shared" si="5"/>
        <v>24</v>
      </c>
      <c r="T66" s="40">
        <f t="shared" si="5"/>
        <v>23</v>
      </c>
      <c r="U66" s="40">
        <f t="shared" si="5"/>
        <v>22</v>
      </c>
      <c r="V66" s="40">
        <f t="shared" si="5"/>
        <v>21</v>
      </c>
      <c r="W66" s="40">
        <f t="shared" si="5"/>
        <v>20</v>
      </c>
      <c r="X66" s="40">
        <f t="shared" si="5"/>
        <v>19</v>
      </c>
      <c r="Y66" s="40">
        <f t="shared" si="5"/>
        <v>18</v>
      </c>
      <c r="Z66" s="40">
        <f t="shared" si="5"/>
        <v>17</v>
      </c>
      <c r="AA66" s="40">
        <f t="shared" si="5"/>
        <v>16</v>
      </c>
      <c r="AB66" s="40">
        <f t="shared" si="5"/>
        <v>15</v>
      </c>
      <c r="AC66" s="40">
        <f t="shared" si="5"/>
        <v>14</v>
      </c>
      <c r="AD66" s="40">
        <f t="shared" si="5"/>
        <v>13</v>
      </c>
      <c r="AE66" s="40">
        <f t="shared" si="5"/>
        <v>12</v>
      </c>
      <c r="AF66" s="40">
        <f t="shared" si="5"/>
        <v>11</v>
      </c>
      <c r="AG66" s="40">
        <f t="shared" si="5"/>
        <v>10</v>
      </c>
      <c r="AH66" s="40">
        <f t="shared" si="5"/>
        <v>9</v>
      </c>
      <c r="AI66" s="40">
        <f t="shared" si="5"/>
        <v>8</v>
      </c>
      <c r="AJ66" s="40">
        <f t="shared" si="5"/>
        <v>7</v>
      </c>
      <c r="AK66" s="40">
        <f t="shared" si="5"/>
        <v>6</v>
      </c>
      <c r="AL66" s="40">
        <f t="shared" si="5"/>
        <v>5</v>
      </c>
      <c r="AM66" s="40">
        <f t="shared" si="5"/>
        <v>4</v>
      </c>
      <c r="AN66" s="40">
        <f t="shared" si="5"/>
        <v>3</v>
      </c>
      <c r="AO66" s="40">
        <f t="shared" si="5"/>
        <v>2</v>
      </c>
      <c r="AP66" s="40">
        <f t="shared" si="5"/>
        <v>1</v>
      </c>
      <c r="AQ66" s="29"/>
      <c r="AR66" s="29"/>
      <c r="AS66" s="29"/>
      <c r="AT66" s="29"/>
    </row>
    <row r="67" spans="1:46" hidden="1" x14ac:dyDescent="0.2">
      <c r="B67" s="29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29"/>
      <c r="AR67" s="29"/>
      <c r="AS67" s="29"/>
      <c r="AT67" s="29"/>
    </row>
    <row r="68" spans="1:46" hidden="1" x14ac:dyDescent="0.2">
      <c r="B68" s="39" t="s">
        <v>94</v>
      </c>
      <c r="C68" s="40">
        <v>1</v>
      </c>
      <c r="D68" s="40">
        <v>2</v>
      </c>
      <c r="E68" s="40">
        <v>3</v>
      </c>
      <c r="F68" s="40">
        <v>4</v>
      </c>
      <c r="G68" s="40">
        <v>5</v>
      </c>
      <c r="H68" s="40">
        <v>6</v>
      </c>
      <c r="I68" s="40">
        <v>7</v>
      </c>
      <c r="J68" s="40">
        <v>8</v>
      </c>
      <c r="K68" s="40">
        <v>9</v>
      </c>
      <c r="L68" s="40">
        <v>10</v>
      </c>
      <c r="M68" s="40">
        <v>11</v>
      </c>
      <c r="N68" s="40">
        <v>12</v>
      </c>
      <c r="O68" s="40">
        <v>13</v>
      </c>
      <c r="P68" s="40">
        <v>14</v>
      </c>
      <c r="Q68" s="40">
        <v>15</v>
      </c>
      <c r="R68" s="40">
        <v>16</v>
      </c>
      <c r="S68" s="40">
        <v>17</v>
      </c>
      <c r="T68" s="40">
        <v>18</v>
      </c>
      <c r="U68" s="40">
        <v>19</v>
      </c>
      <c r="V68" s="40">
        <v>20</v>
      </c>
      <c r="W68" s="40">
        <v>21</v>
      </c>
      <c r="X68" s="40">
        <v>22</v>
      </c>
      <c r="Y68" s="40">
        <v>23</v>
      </c>
      <c r="Z68" s="40">
        <v>24</v>
      </c>
      <c r="AA68" s="40">
        <v>25</v>
      </c>
      <c r="AB68" s="40">
        <v>26</v>
      </c>
      <c r="AC68" s="40">
        <v>27</v>
      </c>
      <c r="AD68" s="40">
        <v>28</v>
      </c>
      <c r="AE68" s="40">
        <v>29</v>
      </c>
      <c r="AF68" s="40">
        <v>30</v>
      </c>
      <c r="AG68" s="40">
        <v>31</v>
      </c>
      <c r="AH68" s="40">
        <v>32</v>
      </c>
      <c r="AI68" s="40">
        <v>33</v>
      </c>
      <c r="AJ68" s="40">
        <v>34</v>
      </c>
      <c r="AK68" s="40">
        <v>35</v>
      </c>
      <c r="AL68" s="40">
        <v>36</v>
      </c>
      <c r="AM68" s="40">
        <v>37</v>
      </c>
      <c r="AN68" s="40">
        <v>38</v>
      </c>
      <c r="AO68" s="40">
        <v>39</v>
      </c>
      <c r="AP68" s="40">
        <v>40</v>
      </c>
      <c r="AQ68" s="29"/>
      <c r="AR68" s="29"/>
      <c r="AS68" s="29"/>
      <c r="AT68" s="29"/>
    </row>
    <row r="69" spans="1:46" hidden="1" x14ac:dyDescent="0.2">
      <c r="B69" s="29"/>
      <c r="C69" s="40" t="str">
        <f>IFERROR(HLOOKUP(C68,$C$63:$AP$64,2,FALSE),"")</f>
        <v>Huelen</v>
      </c>
      <c r="D69" s="40" t="str">
        <f t="shared" ref="D69:AP69" si="6">IFERROR(HLOOKUP(D68,$C$63:$AP$64,2,FALSE),"")</f>
        <v>BNP Paribas Cardif</v>
      </c>
      <c r="E69" s="40" t="str">
        <f t="shared" si="6"/>
        <v>Zenit Seguros</v>
      </c>
      <c r="F69" s="40" t="str">
        <f t="shared" si="6"/>
        <v>Assurant Chile</v>
      </c>
      <c r="G69" s="40" t="str">
        <f t="shared" si="6"/>
        <v>MetLife Generales</v>
      </c>
      <c r="H69" s="40" t="str">
        <f t="shared" si="6"/>
        <v>Liberty Seguros</v>
      </c>
      <c r="I69" s="40" t="str">
        <f t="shared" si="6"/>
        <v>Consorcio Nacional</v>
      </c>
      <c r="J69" s="40" t="str">
        <f t="shared" si="6"/>
        <v>BCI Seguros</v>
      </c>
      <c r="K69" s="40" t="str">
        <f t="shared" si="6"/>
        <v>Chilena Consolidada</v>
      </c>
      <c r="L69" s="40" t="str">
        <f t="shared" si="6"/>
        <v>HDI Seguros</v>
      </c>
      <c r="M69" s="40" t="str">
        <f t="shared" si="6"/>
        <v>Reale Chile</v>
      </c>
      <c r="N69" s="40" t="str">
        <f t="shared" si="6"/>
        <v>Suramericana</v>
      </c>
      <c r="O69" s="40" t="str">
        <f t="shared" si="6"/>
        <v>Zurich Santander</v>
      </c>
      <c r="P69" s="40" t="str">
        <f t="shared" si="6"/>
        <v>Chubb Generales</v>
      </c>
      <c r="Q69" s="40" t="str">
        <f t="shared" si="6"/>
        <v>Renta Nacional</v>
      </c>
      <c r="R69" s="40" t="str">
        <f t="shared" si="6"/>
        <v>SegChile</v>
      </c>
      <c r="S69" s="40" t="str">
        <f t="shared" si="6"/>
        <v>Coface Chile</v>
      </c>
      <c r="T69" s="40" t="str">
        <f t="shared" si="6"/>
        <v>Continental Crédito</v>
      </c>
      <c r="U69" s="40" t="str">
        <f t="shared" si="6"/>
        <v>AVLA Crédito</v>
      </c>
      <c r="V69" s="40" t="str">
        <f t="shared" si="6"/>
        <v>Mapfre</v>
      </c>
      <c r="W69" s="40" t="str">
        <f t="shared" si="6"/>
        <v>Suaval</v>
      </c>
      <c r="X69" s="40" t="str">
        <f t="shared" si="6"/>
        <v>Orsan Crédito</v>
      </c>
      <c r="Y69" s="40" t="str">
        <f t="shared" si="6"/>
        <v>Solunión Chile</v>
      </c>
      <c r="Z69" s="40" t="str">
        <f t="shared" si="6"/>
        <v>Porvenir</v>
      </c>
      <c r="AA69" s="40" t="str">
        <f t="shared" si="6"/>
        <v>Contempora</v>
      </c>
      <c r="AB69" s="40" t="str">
        <f t="shared" si="6"/>
        <v>FID Chile</v>
      </c>
      <c r="AC69" s="40" t="str">
        <f t="shared" si="6"/>
        <v>HDI Gar. y Cré.</v>
      </c>
      <c r="AD69" s="40" t="str">
        <f t="shared" si="6"/>
        <v>Continental Generales</v>
      </c>
      <c r="AE69" s="40" t="str">
        <f t="shared" si="6"/>
        <v>Southbridge</v>
      </c>
      <c r="AF69" s="40" t="str">
        <f t="shared" si="6"/>
        <v>Cesce Chile</v>
      </c>
      <c r="AG69" s="40" t="str">
        <f t="shared" si="6"/>
        <v>Unnio</v>
      </c>
      <c r="AH69" s="40" t="str">
        <f t="shared" si="6"/>
        <v>Orion Seguros</v>
      </c>
      <c r="AI69" s="40" t="str">
        <f t="shared" si="6"/>
        <v>Starr International</v>
      </c>
      <c r="AJ69" s="40" t="str">
        <f t="shared" si="6"/>
        <v/>
      </c>
      <c r="AK69" s="40" t="str">
        <f t="shared" si="6"/>
        <v/>
      </c>
      <c r="AL69" s="40" t="str">
        <f t="shared" si="6"/>
        <v/>
      </c>
      <c r="AM69" s="40" t="str">
        <f t="shared" si="6"/>
        <v/>
      </c>
      <c r="AN69" s="40" t="str">
        <f t="shared" si="6"/>
        <v/>
      </c>
      <c r="AO69" s="40" t="str">
        <f t="shared" si="6"/>
        <v/>
      </c>
      <c r="AP69" s="40" t="str">
        <f t="shared" si="6"/>
        <v/>
      </c>
      <c r="AQ69" s="29"/>
      <c r="AR69" s="29"/>
      <c r="AS69" s="29"/>
      <c r="AT69" s="29"/>
    </row>
    <row r="70" spans="1:46" hidden="1" x14ac:dyDescent="0.2">
      <c r="B70" s="29"/>
      <c r="C70" s="43">
        <f>IFERROR(HLOOKUP(C68,$C$63:$AP$65,3,FALSE)-HLOOKUP(C68,$C$63:$AP$66,4,FALSE)/1000000,"")</f>
        <v>0.99999999999999989</v>
      </c>
      <c r="D70" s="43">
        <f t="shared" ref="D70:AP70" si="7">IFERROR(HLOOKUP(D68,$C$63:$AP$65,3,FALSE)-HLOOKUP(D68,$C$63:$AP$66,4,FALSE)/1000000,"")</f>
        <v>0.99595428301505251</v>
      </c>
      <c r="E70" s="43">
        <f t="shared" si="7"/>
        <v>0.99496492093646738</v>
      </c>
      <c r="F70" s="43">
        <f t="shared" si="7"/>
        <v>0.93458884789776298</v>
      </c>
      <c r="G70" s="43">
        <f t="shared" si="7"/>
        <v>0.89602584300299937</v>
      </c>
      <c r="H70" s="43">
        <f t="shared" si="7"/>
        <v>0.86788180284681327</v>
      </c>
      <c r="I70" s="43">
        <f t="shared" si="7"/>
        <v>0.84840448723912021</v>
      </c>
      <c r="J70" s="43">
        <f t="shared" si="7"/>
        <v>0.82737925158529413</v>
      </c>
      <c r="K70" s="43">
        <f t="shared" si="7"/>
        <v>0.76805364828083289</v>
      </c>
      <c r="L70" s="43">
        <f t="shared" si="7"/>
        <v>0.76302671920906795</v>
      </c>
      <c r="M70" s="43">
        <f t="shared" si="7"/>
        <v>0.6226541743608508</v>
      </c>
      <c r="N70" s="43">
        <f t="shared" si="7"/>
        <v>0.59955036689197394</v>
      </c>
      <c r="O70" s="43">
        <f t="shared" si="7"/>
        <v>0.57799402121432863</v>
      </c>
      <c r="P70" s="43">
        <f t="shared" si="7"/>
        <v>0.53788223040929772</v>
      </c>
      <c r="Q70" s="43">
        <f t="shared" si="7"/>
        <v>0.49070407594223331</v>
      </c>
      <c r="R70" s="43">
        <f t="shared" si="7"/>
        <v>0.44314624612937614</v>
      </c>
      <c r="S70" s="43">
        <f t="shared" si="7"/>
        <v>0.41083310766654352</v>
      </c>
      <c r="T70" s="43">
        <f t="shared" si="7"/>
        <v>0.36353638571751551</v>
      </c>
      <c r="U70" s="43">
        <f t="shared" si="7"/>
        <v>0.28810903807061888</v>
      </c>
      <c r="V70" s="43">
        <f t="shared" si="7"/>
        <v>0.28596686392875664</v>
      </c>
      <c r="W70" s="43">
        <f t="shared" si="7"/>
        <v>0.26944395377447977</v>
      </c>
      <c r="X70" s="43">
        <f t="shared" si="7"/>
        <v>0.24862093655520368</v>
      </c>
      <c r="Y70" s="43">
        <f t="shared" si="7"/>
        <v>0.224398903462041</v>
      </c>
      <c r="Z70" s="43">
        <f t="shared" si="7"/>
        <v>0.21272263546677198</v>
      </c>
      <c r="AA70" s="43">
        <f t="shared" si="7"/>
        <v>0.1979496984393459</v>
      </c>
      <c r="AB70" s="43">
        <f t="shared" si="7"/>
        <v>0.17043624816669384</v>
      </c>
      <c r="AC70" s="43">
        <f t="shared" si="7"/>
        <v>0.15342922516183183</v>
      </c>
      <c r="AD70" s="43">
        <f t="shared" si="7"/>
        <v>0.13485283454717556</v>
      </c>
      <c r="AE70" s="43">
        <f t="shared" si="7"/>
        <v>0.12648531894697349</v>
      </c>
      <c r="AF70" s="43">
        <f t="shared" si="7"/>
        <v>0.12115792348370119</v>
      </c>
      <c r="AG70" s="43">
        <f t="shared" si="7"/>
        <v>4.4134860568794419E-2</v>
      </c>
      <c r="AH70" s="43">
        <f t="shared" si="7"/>
        <v>3.4105866908261846E-2</v>
      </c>
      <c r="AI70" s="43">
        <f t="shared" si="7"/>
        <v>1.0216328972133957E-2</v>
      </c>
      <c r="AJ70" s="43" t="str">
        <f t="shared" si="7"/>
        <v/>
      </c>
      <c r="AK70" s="43" t="str">
        <f t="shared" si="7"/>
        <v/>
      </c>
      <c r="AL70" s="43" t="str">
        <f t="shared" si="7"/>
        <v/>
      </c>
      <c r="AM70" s="43" t="str">
        <f t="shared" si="7"/>
        <v/>
      </c>
      <c r="AN70" s="43" t="str">
        <f t="shared" si="7"/>
        <v/>
      </c>
      <c r="AO70" s="43" t="str">
        <f t="shared" si="7"/>
        <v/>
      </c>
      <c r="AP70" s="43" t="str">
        <f t="shared" si="7"/>
        <v/>
      </c>
      <c r="AQ70" s="29"/>
      <c r="AR70" s="29"/>
      <c r="AS70" s="29"/>
      <c r="AT70" s="29"/>
    </row>
    <row r="71" spans="1:46" hidden="1" x14ac:dyDescent="0.2">
      <c r="B71" s="29"/>
      <c r="C71" s="42" t="str">
        <f>IF(ISNUMBER(C70),CONCATENATE(C69," - ",C68),"")</f>
        <v>Huelen - 1</v>
      </c>
      <c r="D71" s="42" t="str">
        <f t="shared" ref="D71:AP71" si="8">IF(ISNUMBER(D70),CONCATENATE(D69," - ",D68),"")</f>
        <v>BNP Paribas Cardif - 2</v>
      </c>
      <c r="E71" s="42" t="str">
        <f t="shared" si="8"/>
        <v>Zenit Seguros - 3</v>
      </c>
      <c r="F71" s="42" t="str">
        <f t="shared" si="8"/>
        <v>Assurant Chile - 4</v>
      </c>
      <c r="G71" s="42" t="str">
        <f t="shared" si="8"/>
        <v>MetLife Generales - 5</v>
      </c>
      <c r="H71" s="42" t="str">
        <f t="shared" si="8"/>
        <v>Liberty Seguros - 6</v>
      </c>
      <c r="I71" s="42" t="str">
        <f t="shared" si="8"/>
        <v>Consorcio Nacional - 7</v>
      </c>
      <c r="J71" s="42" t="str">
        <f t="shared" si="8"/>
        <v>BCI Seguros - 8</v>
      </c>
      <c r="K71" s="42" t="str">
        <f t="shared" si="8"/>
        <v>Chilena Consolidada - 9</v>
      </c>
      <c r="L71" s="42" t="str">
        <f t="shared" si="8"/>
        <v>HDI Seguros - 10</v>
      </c>
      <c r="M71" s="42" t="str">
        <f t="shared" si="8"/>
        <v>Reale Chile - 11</v>
      </c>
      <c r="N71" s="42" t="str">
        <f t="shared" si="8"/>
        <v>Suramericana - 12</v>
      </c>
      <c r="O71" s="42" t="str">
        <f t="shared" si="8"/>
        <v>Zurich Santander - 13</v>
      </c>
      <c r="P71" s="42" t="str">
        <f t="shared" si="8"/>
        <v>Chubb Generales - 14</v>
      </c>
      <c r="Q71" s="42" t="str">
        <f t="shared" si="8"/>
        <v>Renta Nacional - 15</v>
      </c>
      <c r="R71" s="42" t="str">
        <f t="shared" si="8"/>
        <v>SegChile - 16</v>
      </c>
      <c r="S71" s="42" t="str">
        <f t="shared" si="8"/>
        <v>Coface Chile - 17</v>
      </c>
      <c r="T71" s="42" t="str">
        <f t="shared" si="8"/>
        <v>Continental Crédito - 18</v>
      </c>
      <c r="U71" s="42" t="str">
        <f t="shared" si="8"/>
        <v>AVLA Crédito - 19</v>
      </c>
      <c r="V71" s="42" t="str">
        <f t="shared" si="8"/>
        <v>Mapfre - 20</v>
      </c>
      <c r="W71" s="42" t="str">
        <f t="shared" si="8"/>
        <v>Suaval - 21</v>
      </c>
      <c r="X71" s="42" t="str">
        <f t="shared" si="8"/>
        <v>Orsan Crédito - 22</v>
      </c>
      <c r="Y71" s="42" t="str">
        <f t="shared" si="8"/>
        <v>Solunión Chile - 23</v>
      </c>
      <c r="Z71" s="42" t="str">
        <f t="shared" si="8"/>
        <v>Porvenir - 24</v>
      </c>
      <c r="AA71" s="42" t="str">
        <f t="shared" si="8"/>
        <v>Contempora - 25</v>
      </c>
      <c r="AB71" s="42" t="str">
        <f t="shared" si="8"/>
        <v>FID Chile - 26</v>
      </c>
      <c r="AC71" s="42" t="str">
        <f t="shared" si="8"/>
        <v>HDI Gar. y Cré. - 27</v>
      </c>
      <c r="AD71" s="42" t="str">
        <f t="shared" si="8"/>
        <v>Continental Generales - 28</v>
      </c>
      <c r="AE71" s="42" t="str">
        <f t="shared" si="8"/>
        <v>Southbridge - 29</v>
      </c>
      <c r="AF71" s="42" t="str">
        <f t="shared" si="8"/>
        <v>Cesce Chile - 30</v>
      </c>
      <c r="AG71" s="42" t="str">
        <f t="shared" si="8"/>
        <v>Unnio - 31</v>
      </c>
      <c r="AH71" s="42" t="str">
        <f t="shared" si="8"/>
        <v>Orion Seguros - 32</v>
      </c>
      <c r="AI71" s="42" t="str">
        <f t="shared" si="8"/>
        <v>Starr International - 33</v>
      </c>
      <c r="AJ71" s="42" t="str">
        <f t="shared" si="8"/>
        <v/>
      </c>
      <c r="AK71" s="42" t="str">
        <f t="shared" si="8"/>
        <v/>
      </c>
      <c r="AL71" s="42" t="str">
        <f t="shared" si="8"/>
        <v/>
      </c>
      <c r="AM71" s="42" t="str">
        <f t="shared" si="8"/>
        <v/>
      </c>
      <c r="AN71" s="42" t="str">
        <f t="shared" si="8"/>
        <v/>
      </c>
      <c r="AO71" s="42" t="str">
        <f t="shared" si="8"/>
        <v/>
      </c>
      <c r="AP71" s="42" t="str">
        <f t="shared" si="8"/>
        <v/>
      </c>
      <c r="AQ71" s="29"/>
      <c r="AR71" s="29"/>
      <c r="AS71" s="29"/>
      <c r="AT71" s="29"/>
    </row>
    <row r="72" spans="1:46" hidden="1" x14ac:dyDescent="0.2">
      <c r="B72" s="29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29"/>
      <c r="AR72" s="29"/>
      <c r="AS72" s="29"/>
      <c r="AT72" s="29"/>
    </row>
    <row r="73" spans="1:46" hidden="1" x14ac:dyDescent="0.2">
      <c r="B73" s="39" t="s">
        <v>95</v>
      </c>
      <c r="C73" s="42" t="str">
        <f t="shared" ref="C73:AP73" si="9">IF($C$79=C69,C70,"")</f>
        <v/>
      </c>
      <c r="D73" s="42" t="str">
        <f t="shared" si="9"/>
        <v/>
      </c>
      <c r="E73" s="42" t="str">
        <f t="shared" si="9"/>
        <v/>
      </c>
      <c r="F73" s="42" t="str">
        <f t="shared" si="9"/>
        <v/>
      </c>
      <c r="G73" s="42" t="str">
        <f t="shared" si="9"/>
        <v/>
      </c>
      <c r="H73" s="42" t="str">
        <f t="shared" si="9"/>
        <v/>
      </c>
      <c r="I73" s="42" t="str">
        <f t="shared" si="9"/>
        <v/>
      </c>
      <c r="J73" s="42" t="str">
        <f t="shared" si="9"/>
        <v/>
      </c>
      <c r="K73" s="42" t="str">
        <f t="shared" si="9"/>
        <v/>
      </c>
      <c r="L73" s="42" t="str">
        <f t="shared" si="9"/>
        <v/>
      </c>
      <c r="M73" s="42" t="str">
        <f t="shared" si="9"/>
        <v/>
      </c>
      <c r="N73" s="42" t="str">
        <f t="shared" si="9"/>
        <v/>
      </c>
      <c r="O73" s="42" t="str">
        <f t="shared" si="9"/>
        <v/>
      </c>
      <c r="P73" s="42" t="str">
        <f t="shared" si="9"/>
        <v/>
      </c>
      <c r="Q73" s="42" t="str">
        <f t="shared" si="9"/>
        <v/>
      </c>
      <c r="R73" s="42" t="str">
        <f t="shared" si="9"/>
        <v/>
      </c>
      <c r="S73" s="42" t="str">
        <f t="shared" si="9"/>
        <v/>
      </c>
      <c r="T73" s="42" t="str">
        <f t="shared" si="9"/>
        <v/>
      </c>
      <c r="U73" s="42" t="str">
        <f t="shared" si="9"/>
        <v/>
      </c>
      <c r="V73" s="42" t="str">
        <f t="shared" si="9"/>
        <v/>
      </c>
      <c r="W73" s="42" t="str">
        <f t="shared" si="9"/>
        <v/>
      </c>
      <c r="X73" s="42" t="str">
        <f t="shared" si="9"/>
        <v/>
      </c>
      <c r="Y73" s="42" t="str">
        <f t="shared" si="9"/>
        <v/>
      </c>
      <c r="Z73" s="42" t="str">
        <f t="shared" si="9"/>
        <v/>
      </c>
      <c r="AA73" s="42" t="str">
        <f t="shared" si="9"/>
        <v/>
      </c>
      <c r="AB73" s="42" t="str">
        <f t="shared" si="9"/>
        <v/>
      </c>
      <c r="AC73" s="42" t="str">
        <f t="shared" si="9"/>
        <v/>
      </c>
      <c r="AD73" s="42" t="str">
        <f t="shared" si="9"/>
        <v/>
      </c>
      <c r="AE73" s="42" t="str">
        <f t="shared" si="9"/>
        <v/>
      </c>
      <c r="AF73" s="42" t="str">
        <f t="shared" si="9"/>
        <v/>
      </c>
      <c r="AG73" s="42" t="str">
        <f t="shared" si="9"/>
        <v/>
      </c>
      <c r="AH73" s="42" t="str">
        <f t="shared" si="9"/>
        <v/>
      </c>
      <c r="AI73" s="42" t="str">
        <f t="shared" si="9"/>
        <v/>
      </c>
      <c r="AJ73" s="42" t="str">
        <f t="shared" si="9"/>
        <v/>
      </c>
      <c r="AK73" s="42" t="str">
        <f t="shared" si="9"/>
        <v/>
      </c>
      <c r="AL73" s="42" t="str">
        <f t="shared" si="9"/>
        <v/>
      </c>
      <c r="AM73" s="42" t="str">
        <f t="shared" si="9"/>
        <v/>
      </c>
      <c r="AN73" s="42" t="str">
        <f t="shared" si="9"/>
        <v/>
      </c>
      <c r="AO73" s="42" t="str">
        <f t="shared" si="9"/>
        <v/>
      </c>
      <c r="AP73" s="42" t="str">
        <f t="shared" si="9"/>
        <v/>
      </c>
      <c r="AQ73" s="29"/>
      <c r="AR73" s="29"/>
      <c r="AS73" s="29"/>
      <c r="AT73" s="29"/>
    </row>
    <row r="74" spans="1:46" x14ac:dyDescent="0.2">
      <c r="B74" s="29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29"/>
      <c r="AR74" s="29"/>
      <c r="AS74" s="29"/>
      <c r="AT74" s="29"/>
    </row>
    <row r="75" spans="1:46" x14ac:dyDescent="0.2">
      <c r="C75" s="44" t="s">
        <v>294</v>
      </c>
      <c r="D75" s="44"/>
      <c r="E75" s="44"/>
      <c r="F75" s="44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</row>
    <row r="76" spans="1:46" x14ac:dyDescent="0.2">
      <c r="A76" s="223"/>
      <c r="C76" s="275" t="s">
        <v>284</v>
      </c>
      <c r="D76" s="276"/>
      <c r="E76" s="276"/>
      <c r="F76" s="277"/>
      <c r="G76" s="47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</row>
    <row r="77" spans="1:46" x14ac:dyDescent="0.2">
      <c r="C77" s="48"/>
      <c r="D77" s="48"/>
      <c r="E77" s="48"/>
      <c r="F77" s="48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</row>
    <row r="78" spans="1:46" x14ac:dyDescent="0.2">
      <c r="C78" s="44" t="s">
        <v>107</v>
      </c>
      <c r="D78" s="44"/>
      <c r="E78" s="44"/>
      <c r="F78" s="44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</row>
    <row r="79" spans="1:46" x14ac:dyDescent="0.2">
      <c r="A79" s="223"/>
      <c r="C79" s="275"/>
      <c r="D79" s="276"/>
      <c r="E79" s="276"/>
      <c r="F79" s="277"/>
      <c r="G79" s="47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</row>
    <row r="80" spans="1:46" x14ac:dyDescent="0.2">
      <c r="B80" s="48"/>
      <c r="C80" s="48"/>
      <c r="D80" s="48"/>
      <c r="E80" s="48"/>
      <c r="F80" s="48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</row>
    <row r="81" spans="2:46" x14ac:dyDescent="0.2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</row>
    <row r="82" spans="2:46" x14ac:dyDescent="0.2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</row>
    <row r="83" spans="2:46" x14ac:dyDescent="0.2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</row>
    <row r="84" spans="2:46" x14ac:dyDescent="0.2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</row>
    <row r="85" spans="2:46" x14ac:dyDescent="0.2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</row>
    <row r="86" spans="2:46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</row>
    <row r="87" spans="2:46" x14ac:dyDescent="0.2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</row>
    <row r="88" spans="2:46" x14ac:dyDescent="0.2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</row>
    <row r="89" spans="2:46" x14ac:dyDescent="0.2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</row>
    <row r="90" spans="2:46" x14ac:dyDescent="0.2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</row>
    <row r="91" spans="2:46" x14ac:dyDescent="0.2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</row>
    <row r="92" spans="2:46" x14ac:dyDescent="0.2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</row>
    <row r="93" spans="2:46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</row>
    <row r="94" spans="2:46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</row>
    <row r="95" spans="2:46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</row>
    <row r="96" spans="2:46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</row>
    <row r="97" spans="2:46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</row>
    <row r="98" spans="2:46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</row>
    <row r="99" spans="2:46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</row>
    <row r="100" spans="2:46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</row>
    <row r="101" spans="2:46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</row>
    <row r="102" spans="2:46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</row>
    <row r="103" spans="2:46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</row>
    <row r="104" spans="2:46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</row>
    <row r="105" spans="2:46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</row>
    <row r="106" spans="2:46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</row>
    <row r="107" spans="2:46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</row>
    <row r="108" spans="2:46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</row>
    <row r="109" spans="2:46" hidden="1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76"/>
      <c r="AJ109" s="76"/>
      <c r="AK109" s="76"/>
      <c r="AL109" s="76"/>
      <c r="AM109" s="76"/>
      <c r="AN109" s="76"/>
      <c r="AO109" s="76"/>
      <c r="AP109" s="76"/>
      <c r="AQ109" s="76"/>
      <c r="AR109" s="29"/>
      <c r="AS109" s="29"/>
      <c r="AT109" s="29"/>
    </row>
    <row r="110" spans="2:46" hidden="1" x14ac:dyDescent="0.2">
      <c r="B110" s="39" t="s">
        <v>93</v>
      </c>
      <c r="C110" s="40">
        <f>IFERROR(RANK(C112,$C$112:$AM$112,0),"")</f>
        <v>26</v>
      </c>
      <c r="D110" s="40">
        <f t="shared" ref="D110:AM110" si="10">IFERROR(RANK(D112,$C$112:$AM$112,0),"")</f>
        <v>33</v>
      </c>
      <c r="E110" s="40">
        <f t="shared" si="10"/>
        <v>19</v>
      </c>
      <c r="F110" s="40">
        <f t="shared" si="10"/>
        <v>14</v>
      </c>
      <c r="G110" s="40">
        <f t="shared" si="10"/>
        <v>34</v>
      </c>
      <c r="H110" s="40">
        <f t="shared" si="10"/>
        <v>18</v>
      </c>
      <c r="I110" s="40">
        <f t="shared" si="10"/>
        <v>20</v>
      </c>
      <c r="J110" s="40">
        <f t="shared" si="10"/>
        <v>7</v>
      </c>
      <c r="K110" s="40">
        <f t="shared" si="10"/>
        <v>11</v>
      </c>
      <c r="L110" s="40">
        <f t="shared" si="10"/>
        <v>4</v>
      </c>
      <c r="M110" s="40">
        <f t="shared" si="10"/>
        <v>35</v>
      </c>
      <c r="N110" s="40">
        <f t="shared" si="10"/>
        <v>36</v>
      </c>
      <c r="O110" s="40">
        <f t="shared" si="10"/>
        <v>25</v>
      </c>
      <c r="P110" s="40">
        <f t="shared" si="10"/>
        <v>27</v>
      </c>
      <c r="Q110" s="40">
        <f t="shared" si="10"/>
        <v>22</v>
      </c>
      <c r="R110" s="40">
        <f t="shared" si="10"/>
        <v>5</v>
      </c>
      <c r="S110" s="40">
        <f t="shared" si="10"/>
        <v>15</v>
      </c>
      <c r="T110" s="40">
        <f t="shared" si="10"/>
        <v>30</v>
      </c>
      <c r="U110" s="40">
        <f t="shared" si="10"/>
        <v>21</v>
      </c>
      <c r="V110" s="40">
        <f t="shared" si="10"/>
        <v>29</v>
      </c>
      <c r="W110" s="40">
        <f t="shared" si="10"/>
        <v>31</v>
      </c>
      <c r="X110" s="40">
        <f t="shared" si="10"/>
        <v>23</v>
      </c>
      <c r="Y110" s="40">
        <f t="shared" si="10"/>
        <v>13</v>
      </c>
      <c r="Z110" s="40">
        <f t="shared" si="10"/>
        <v>24</v>
      </c>
      <c r="AA110" s="40">
        <f t="shared" si="10"/>
        <v>10</v>
      </c>
      <c r="AB110" s="40">
        <f t="shared" si="10"/>
        <v>1</v>
      </c>
      <c r="AC110" s="40">
        <f t="shared" si="10"/>
        <v>16</v>
      </c>
      <c r="AD110" s="40">
        <f t="shared" si="10"/>
        <v>17</v>
      </c>
      <c r="AE110" s="40" t="str">
        <f t="shared" si="10"/>
        <v/>
      </c>
      <c r="AF110" s="40">
        <f t="shared" si="10"/>
        <v>2</v>
      </c>
      <c r="AG110" s="40">
        <f t="shared" si="10"/>
        <v>6</v>
      </c>
      <c r="AH110" s="40">
        <f t="shared" si="10"/>
        <v>3</v>
      </c>
      <c r="AI110" s="40">
        <f t="shared" si="10"/>
        <v>9</v>
      </c>
      <c r="AJ110" s="40">
        <f t="shared" si="10"/>
        <v>32</v>
      </c>
      <c r="AK110" s="40">
        <f t="shared" si="10"/>
        <v>28</v>
      </c>
      <c r="AL110" s="40">
        <f t="shared" si="10"/>
        <v>8</v>
      </c>
      <c r="AM110" s="40">
        <f t="shared" si="10"/>
        <v>12</v>
      </c>
      <c r="AN110" s="76"/>
      <c r="AO110" s="76"/>
      <c r="AP110" s="76"/>
      <c r="AQ110" s="76"/>
      <c r="AR110" s="29"/>
      <c r="AS110" s="29"/>
      <c r="AT110" s="29"/>
    </row>
    <row r="111" spans="2:46" hidden="1" x14ac:dyDescent="0.2">
      <c r="B111" s="29"/>
      <c r="C111" s="42" t="str">
        <f>B12</f>
        <v>1. Incendio Ordinario</v>
      </c>
      <c r="D111" s="42" t="str">
        <f>B13</f>
        <v>2. Pérdida de Beneficios por Incendio</v>
      </c>
      <c r="E111" s="42" t="str">
        <f>B14</f>
        <v>3. Otros Riesgos Adicionales a Incendio</v>
      </c>
      <c r="F111" s="42" t="str">
        <f>B15</f>
        <v>4. Terremoto y Maremoto</v>
      </c>
      <c r="G111" s="42" t="str">
        <f>B16</f>
        <v>5. Pérdida de Beneficios por Terremoto</v>
      </c>
      <c r="H111" s="42" t="str">
        <f>B17</f>
        <v>6. Otros Riesgos de la Naturaleza</v>
      </c>
      <c r="I111" s="42" t="str">
        <f>B18</f>
        <v>7. Terrorismo</v>
      </c>
      <c r="J111" s="42" t="str">
        <f>B19</f>
        <v>8. Robo</v>
      </c>
      <c r="K111" s="42" t="str">
        <f>B20</f>
        <v>9. Cristales</v>
      </c>
      <c r="L111" s="42" t="str">
        <f>B21</f>
        <v>10. Daños Físicos a Vehículos Motorizados</v>
      </c>
      <c r="M111" s="42" t="str">
        <f>B22</f>
        <v>11. Casco Marítimo</v>
      </c>
      <c r="N111" s="42" t="str">
        <f>B23</f>
        <v>12. Casco Aéreo</v>
      </c>
      <c r="O111" s="42" t="str">
        <f>B24</f>
        <v>13. Responsabilidad Civil Hogar y Condominios</v>
      </c>
      <c r="P111" s="42" t="str">
        <f>B25</f>
        <v>14. Responsabilidad Civil Profesional</v>
      </c>
      <c r="Q111" s="42" t="str">
        <f>B26</f>
        <v>15. Responsabilidad Civil Industria, Infraestructura y Comercio</v>
      </c>
      <c r="R111" s="42" t="str">
        <f>B27</f>
        <v>16. Responsabilidad Civil Vehículos Motorizados</v>
      </c>
      <c r="S111" s="42" t="str">
        <f>B28</f>
        <v>17. Transporte Terrestre</v>
      </c>
      <c r="T111" s="42" t="str">
        <f>B29</f>
        <v>18. Transporte Marítimo</v>
      </c>
      <c r="U111" s="42" t="str">
        <f>B30</f>
        <v>19. Transporte Aéreo</v>
      </c>
      <c r="V111" s="42" t="str">
        <f>B31</f>
        <v>20. Equipo Contratista</v>
      </c>
      <c r="W111" s="42" t="str">
        <f>B32</f>
        <v>21. Todo Riesgo, Construcción y Montaje</v>
      </c>
      <c r="X111" s="42" t="str">
        <f>B33</f>
        <v>22. Avería de Maquinaria</v>
      </c>
      <c r="Y111" s="42" t="str">
        <f>B34</f>
        <v>23. Equipo Electrónico</v>
      </c>
      <c r="Z111" s="42" t="str">
        <f>B35</f>
        <v>24. Garantía</v>
      </c>
      <c r="AA111" s="42" t="str">
        <f>B36</f>
        <v>25. Fidelidad</v>
      </c>
      <c r="AB111" s="42" t="str">
        <f>B37</f>
        <v>26. Seguros Extensión y Garantía</v>
      </c>
      <c r="AC111" s="42" t="str">
        <f>B38</f>
        <v>27. Seguros de Crédito por Ventas a Plazo</v>
      </c>
      <c r="AD111" s="42" t="str">
        <f>B39</f>
        <v>28. Seguros de Crédito a la Exportación</v>
      </c>
      <c r="AE111" s="42" t="str">
        <f>B40</f>
        <v>29. Otros Seguros de Crédito</v>
      </c>
      <c r="AF111" s="42" t="str">
        <f>B41</f>
        <v>30. Salud</v>
      </c>
      <c r="AG111" s="42" t="str">
        <f>B42</f>
        <v>31. Accidentes Personales</v>
      </c>
      <c r="AH111" s="42" t="str">
        <f>B43</f>
        <v>32. SOAP</v>
      </c>
      <c r="AI111" s="42" t="str">
        <f>B44</f>
        <v>33. Seguro de Cesantía</v>
      </c>
      <c r="AJ111" s="42" t="str">
        <f>B45</f>
        <v>34. Seguro de Título</v>
      </c>
      <c r="AK111" s="42" t="str">
        <f>B46</f>
        <v>35. Seguro Agrícola</v>
      </c>
      <c r="AL111" s="42" t="str">
        <f>B47</f>
        <v>36. Seguro de Asistencia</v>
      </c>
      <c r="AM111" s="42" t="str">
        <f>B48</f>
        <v>50. Otros Seguros</v>
      </c>
      <c r="AN111" s="77"/>
      <c r="AO111" s="77"/>
      <c r="AP111" s="77"/>
      <c r="AQ111" s="76"/>
      <c r="AR111" s="29"/>
      <c r="AS111" s="29"/>
      <c r="AT111" s="29"/>
    </row>
    <row r="112" spans="2:46" hidden="1" x14ac:dyDescent="0.2">
      <c r="B112" s="29"/>
      <c r="C112" s="43">
        <f t="shared" ref="C112:AM112" si="11">IFERROR(HLOOKUP($C$125,$C$11:$AQ$49,C115+1,FALSE)+C113/1000000,"")</f>
        <v>0.1866818612606598</v>
      </c>
      <c r="D112" s="43">
        <f t="shared" si="11"/>
        <v>0.12308099073989309</v>
      </c>
      <c r="E112" s="43">
        <f t="shared" si="11"/>
        <v>0.22846246712520299</v>
      </c>
      <c r="F112" s="43">
        <f t="shared" si="11"/>
        <v>0.43640833912475924</v>
      </c>
      <c r="G112" s="43">
        <f t="shared" si="11"/>
        <v>7.0755744500749979E-2</v>
      </c>
      <c r="H112" s="43">
        <f t="shared" si="11"/>
        <v>0.26641415341020364</v>
      </c>
      <c r="I112" s="43">
        <f t="shared" si="11"/>
        <v>0.22642089107135424</v>
      </c>
      <c r="J112" s="43">
        <f t="shared" si="11"/>
        <v>0.89438965550429117</v>
      </c>
      <c r="K112" s="43">
        <f t="shared" si="11"/>
        <v>0.62418009819865627</v>
      </c>
      <c r="L112" s="43">
        <f t="shared" si="11"/>
        <v>0.9713822337118847</v>
      </c>
      <c r="M112" s="43">
        <f t="shared" si="11"/>
        <v>2.6736083154545755E-2</v>
      </c>
      <c r="N112" s="43">
        <f t="shared" si="11"/>
        <v>1.0216822029976147E-2</v>
      </c>
      <c r="O112" s="43">
        <f t="shared" si="11"/>
        <v>0.2058716513648943</v>
      </c>
      <c r="P112" s="43">
        <f t="shared" si="11"/>
        <v>0.18581423079719972</v>
      </c>
      <c r="Q112" s="43">
        <f t="shared" si="11"/>
        <v>0.22065725707762637</v>
      </c>
      <c r="R112" s="43">
        <f t="shared" si="11"/>
        <v>0.96739756647847586</v>
      </c>
      <c r="S112" s="43">
        <f t="shared" si="11"/>
        <v>0.32951952384450367</v>
      </c>
      <c r="T112" s="43">
        <f t="shared" si="11"/>
        <v>0.15318254922821298</v>
      </c>
      <c r="U112" s="43">
        <f t="shared" si="11"/>
        <v>0.22405320907642443</v>
      </c>
      <c r="V112" s="43">
        <f t="shared" si="11"/>
        <v>0.16253331843864613</v>
      </c>
      <c r="W112" s="43">
        <f t="shared" si="11"/>
        <v>0.15252722825062587</v>
      </c>
      <c r="X112" s="43">
        <f t="shared" si="11"/>
        <v>0.21721287050178967</v>
      </c>
      <c r="Y112" s="43">
        <f t="shared" si="11"/>
        <v>0.58396136131599186</v>
      </c>
      <c r="Z112" s="43">
        <f t="shared" si="11"/>
        <v>0.21208277157529162</v>
      </c>
      <c r="AA112" s="43">
        <f t="shared" si="11"/>
        <v>0.77958203686968708</v>
      </c>
      <c r="AB112" s="43">
        <f t="shared" si="11"/>
        <v>1.0000119999999999</v>
      </c>
      <c r="AC112" s="43">
        <f t="shared" si="11"/>
        <v>0.32768046906867138</v>
      </c>
      <c r="AD112" s="43">
        <f t="shared" si="11"/>
        <v>0.32656974367092934</v>
      </c>
      <c r="AE112" s="43" t="str">
        <f t="shared" si="11"/>
        <v/>
      </c>
      <c r="AF112" s="43">
        <f t="shared" si="11"/>
        <v>1.000008</v>
      </c>
      <c r="AG112" s="43">
        <f t="shared" si="11"/>
        <v>0.89871841982286083</v>
      </c>
      <c r="AH112" s="43">
        <f t="shared" si="11"/>
        <v>0.99945729587708121</v>
      </c>
      <c r="AI112" s="43">
        <f t="shared" si="11"/>
        <v>0.87344114337789913</v>
      </c>
      <c r="AJ112" s="43">
        <f t="shared" si="11"/>
        <v>0.14997312260700205</v>
      </c>
      <c r="AK112" s="43">
        <f t="shared" si="11"/>
        <v>0.17165222703393745</v>
      </c>
      <c r="AL112" s="43">
        <f t="shared" si="11"/>
        <v>0.87514395445355231</v>
      </c>
      <c r="AM112" s="43">
        <f t="shared" si="11"/>
        <v>0.59621183647304865</v>
      </c>
      <c r="AN112" s="76"/>
      <c r="AO112" s="76"/>
      <c r="AP112" s="76"/>
      <c r="AQ112" s="76"/>
      <c r="AR112" s="29"/>
      <c r="AS112" s="29"/>
      <c r="AT112" s="29"/>
    </row>
    <row r="113" spans="2:46" hidden="1" x14ac:dyDescent="0.2">
      <c r="B113" s="29"/>
      <c r="C113" s="40">
        <v>37</v>
      </c>
      <c r="D113" s="40">
        <f>C113-1</f>
        <v>36</v>
      </c>
      <c r="E113" s="40">
        <f t="shared" ref="E113:AM113" si="12">D113-1</f>
        <v>35</v>
      </c>
      <c r="F113" s="40">
        <f t="shared" si="12"/>
        <v>34</v>
      </c>
      <c r="G113" s="40">
        <f t="shared" si="12"/>
        <v>33</v>
      </c>
      <c r="H113" s="40">
        <f t="shared" si="12"/>
        <v>32</v>
      </c>
      <c r="I113" s="40">
        <f t="shared" si="12"/>
        <v>31</v>
      </c>
      <c r="J113" s="40">
        <f t="shared" si="12"/>
        <v>30</v>
      </c>
      <c r="K113" s="40">
        <f t="shared" si="12"/>
        <v>29</v>
      </c>
      <c r="L113" s="40">
        <f t="shared" si="12"/>
        <v>28</v>
      </c>
      <c r="M113" s="40">
        <f t="shared" si="12"/>
        <v>27</v>
      </c>
      <c r="N113" s="40">
        <f t="shared" si="12"/>
        <v>26</v>
      </c>
      <c r="O113" s="40">
        <f t="shared" si="12"/>
        <v>25</v>
      </c>
      <c r="P113" s="40">
        <f t="shared" si="12"/>
        <v>24</v>
      </c>
      <c r="Q113" s="40">
        <f t="shared" si="12"/>
        <v>23</v>
      </c>
      <c r="R113" s="40">
        <f t="shared" si="12"/>
        <v>22</v>
      </c>
      <c r="S113" s="40">
        <f t="shared" si="12"/>
        <v>21</v>
      </c>
      <c r="T113" s="40">
        <f t="shared" si="12"/>
        <v>20</v>
      </c>
      <c r="U113" s="40">
        <f t="shared" si="12"/>
        <v>19</v>
      </c>
      <c r="V113" s="40">
        <f t="shared" si="12"/>
        <v>18</v>
      </c>
      <c r="W113" s="40">
        <f t="shared" si="12"/>
        <v>17</v>
      </c>
      <c r="X113" s="40">
        <f t="shared" si="12"/>
        <v>16</v>
      </c>
      <c r="Y113" s="40">
        <f t="shared" si="12"/>
        <v>15</v>
      </c>
      <c r="Z113" s="40">
        <f t="shared" si="12"/>
        <v>14</v>
      </c>
      <c r="AA113" s="40">
        <f t="shared" si="12"/>
        <v>13</v>
      </c>
      <c r="AB113" s="40">
        <f t="shared" si="12"/>
        <v>12</v>
      </c>
      <c r="AC113" s="40">
        <f t="shared" si="12"/>
        <v>11</v>
      </c>
      <c r="AD113" s="40">
        <f t="shared" si="12"/>
        <v>10</v>
      </c>
      <c r="AE113" s="40">
        <f t="shared" si="12"/>
        <v>9</v>
      </c>
      <c r="AF113" s="40">
        <f t="shared" si="12"/>
        <v>8</v>
      </c>
      <c r="AG113" s="40">
        <f t="shared" si="12"/>
        <v>7</v>
      </c>
      <c r="AH113" s="40">
        <f t="shared" si="12"/>
        <v>6</v>
      </c>
      <c r="AI113" s="40">
        <f t="shared" si="12"/>
        <v>5</v>
      </c>
      <c r="AJ113" s="40">
        <f t="shared" si="12"/>
        <v>4</v>
      </c>
      <c r="AK113" s="40">
        <f t="shared" si="12"/>
        <v>3</v>
      </c>
      <c r="AL113" s="40">
        <f t="shared" si="12"/>
        <v>2</v>
      </c>
      <c r="AM113" s="40">
        <f t="shared" si="12"/>
        <v>1</v>
      </c>
      <c r="AN113" s="76"/>
      <c r="AO113" s="76"/>
      <c r="AP113" s="76"/>
      <c r="AQ113" s="76"/>
      <c r="AR113" s="29"/>
      <c r="AS113" s="29"/>
      <c r="AT113" s="29"/>
    </row>
    <row r="114" spans="2:46" hidden="1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76"/>
      <c r="AJ114" s="76"/>
      <c r="AK114" s="76"/>
      <c r="AL114" s="76"/>
      <c r="AM114" s="76"/>
      <c r="AN114" s="76"/>
      <c r="AO114" s="76"/>
      <c r="AP114" s="76"/>
      <c r="AQ114" s="76"/>
      <c r="AR114" s="29"/>
      <c r="AS114" s="29"/>
      <c r="AT114" s="29"/>
    </row>
    <row r="115" spans="2:46" hidden="1" x14ac:dyDescent="0.2">
      <c r="B115" s="39" t="s">
        <v>94</v>
      </c>
      <c r="C115" s="40">
        <v>1</v>
      </c>
      <c r="D115" s="40">
        <v>2</v>
      </c>
      <c r="E115" s="40">
        <v>3</v>
      </c>
      <c r="F115" s="40">
        <v>4</v>
      </c>
      <c r="G115" s="40">
        <v>5</v>
      </c>
      <c r="H115" s="40">
        <v>6</v>
      </c>
      <c r="I115" s="40">
        <v>7</v>
      </c>
      <c r="J115" s="40">
        <v>8</v>
      </c>
      <c r="K115" s="40">
        <v>9</v>
      </c>
      <c r="L115" s="40">
        <v>10</v>
      </c>
      <c r="M115" s="40">
        <v>11</v>
      </c>
      <c r="N115" s="40">
        <v>12</v>
      </c>
      <c r="O115" s="40">
        <v>13</v>
      </c>
      <c r="P115" s="40">
        <v>14</v>
      </c>
      <c r="Q115" s="40">
        <v>15</v>
      </c>
      <c r="R115" s="40">
        <v>16</v>
      </c>
      <c r="S115" s="40">
        <v>17</v>
      </c>
      <c r="T115" s="40">
        <v>18</v>
      </c>
      <c r="U115" s="40">
        <v>19</v>
      </c>
      <c r="V115" s="40">
        <v>20</v>
      </c>
      <c r="W115" s="40">
        <v>21</v>
      </c>
      <c r="X115" s="40">
        <v>22</v>
      </c>
      <c r="Y115" s="40">
        <v>23</v>
      </c>
      <c r="Z115" s="40">
        <v>24</v>
      </c>
      <c r="AA115" s="40">
        <v>25</v>
      </c>
      <c r="AB115" s="40">
        <v>26</v>
      </c>
      <c r="AC115" s="40">
        <v>27</v>
      </c>
      <c r="AD115" s="40">
        <v>28</v>
      </c>
      <c r="AE115" s="40">
        <v>29</v>
      </c>
      <c r="AF115" s="40">
        <v>30</v>
      </c>
      <c r="AG115" s="40">
        <v>31</v>
      </c>
      <c r="AH115" s="40">
        <v>32</v>
      </c>
      <c r="AI115" s="40">
        <v>33</v>
      </c>
      <c r="AJ115" s="40">
        <v>34</v>
      </c>
      <c r="AK115" s="40">
        <v>35</v>
      </c>
      <c r="AL115" s="40">
        <v>36</v>
      </c>
      <c r="AM115" s="40">
        <v>37</v>
      </c>
      <c r="AN115" s="78"/>
      <c r="AO115" s="78"/>
      <c r="AP115" s="78"/>
      <c r="AQ115" s="76"/>
      <c r="AR115" s="29"/>
      <c r="AS115" s="29"/>
      <c r="AT115" s="29"/>
    </row>
    <row r="116" spans="2:46" hidden="1" x14ac:dyDescent="0.2">
      <c r="B116" s="29"/>
      <c r="C116" s="69" t="str">
        <f>IFERROR(HLOOKUP(C115,$C$110:$AM$111,2,FALSE),"")</f>
        <v>26. Seguros Extensión y Garantía</v>
      </c>
      <c r="D116" s="69" t="str">
        <f t="shared" ref="D116:AM116" si="13">IFERROR(HLOOKUP(D115,$C$110:$AM$111,2,FALSE),"")</f>
        <v>30. Salud</v>
      </c>
      <c r="E116" s="69" t="str">
        <f t="shared" si="13"/>
        <v>32. SOAP</v>
      </c>
      <c r="F116" s="69" t="str">
        <f t="shared" si="13"/>
        <v>10. Daños Físicos a Vehículos Motorizados</v>
      </c>
      <c r="G116" s="69" t="str">
        <f t="shared" si="13"/>
        <v>16. Responsabilidad Civil Vehículos Motorizados</v>
      </c>
      <c r="H116" s="69" t="str">
        <f t="shared" si="13"/>
        <v>31. Accidentes Personales</v>
      </c>
      <c r="I116" s="69" t="str">
        <f t="shared" si="13"/>
        <v>8. Robo</v>
      </c>
      <c r="J116" s="69" t="str">
        <f t="shared" si="13"/>
        <v>36. Seguro de Asistencia</v>
      </c>
      <c r="K116" s="69" t="str">
        <f t="shared" si="13"/>
        <v>33. Seguro de Cesantía</v>
      </c>
      <c r="L116" s="69" t="str">
        <f t="shared" si="13"/>
        <v>25. Fidelidad</v>
      </c>
      <c r="M116" s="69" t="str">
        <f t="shared" si="13"/>
        <v>9. Cristales</v>
      </c>
      <c r="N116" s="69" t="str">
        <f t="shared" si="13"/>
        <v>50. Otros Seguros</v>
      </c>
      <c r="O116" s="69" t="str">
        <f t="shared" si="13"/>
        <v>23. Equipo Electrónico</v>
      </c>
      <c r="P116" s="69" t="str">
        <f t="shared" si="13"/>
        <v>4. Terremoto y Maremoto</v>
      </c>
      <c r="Q116" s="69" t="str">
        <f t="shared" si="13"/>
        <v>17. Transporte Terrestre</v>
      </c>
      <c r="R116" s="69" t="str">
        <f t="shared" si="13"/>
        <v>27. Seguros de Crédito por Ventas a Plazo</v>
      </c>
      <c r="S116" s="69" t="str">
        <f t="shared" si="13"/>
        <v>28. Seguros de Crédito a la Exportación</v>
      </c>
      <c r="T116" s="69" t="str">
        <f t="shared" si="13"/>
        <v>6. Otros Riesgos de la Naturaleza</v>
      </c>
      <c r="U116" s="69" t="str">
        <f t="shared" si="13"/>
        <v>3. Otros Riesgos Adicionales a Incendio</v>
      </c>
      <c r="V116" s="69" t="str">
        <f t="shared" si="13"/>
        <v>7. Terrorismo</v>
      </c>
      <c r="W116" s="69" t="str">
        <f t="shared" si="13"/>
        <v>19. Transporte Aéreo</v>
      </c>
      <c r="X116" s="69" t="str">
        <f t="shared" si="13"/>
        <v>15. Responsabilidad Civil Industria, Infraestructura y Comercio</v>
      </c>
      <c r="Y116" s="69" t="str">
        <f t="shared" si="13"/>
        <v>22. Avería de Maquinaria</v>
      </c>
      <c r="Z116" s="69" t="str">
        <f t="shared" si="13"/>
        <v>24. Garantía</v>
      </c>
      <c r="AA116" s="69" t="str">
        <f t="shared" si="13"/>
        <v>13. Responsabilidad Civil Hogar y Condominios</v>
      </c>
      <c r="AB116" s="69" t="str">
        <f t="shared" si="13"/>
        <v>1. Incendio Ordinario</v>
      </c>
      <c r="AC116" s="69" t="str">
        <f t="shared" si="13"/>
        <v>14. Responsabilidad Civil Profesional</v>
      </c>
      <c r="AD116" s="69" t="str">
        <f t="shared" si="13"/>
        <v>35. Seguro Agrícola</v>
      </c>
      <c r="AE116" s="69" t="str">
        <f t="shared" si="13"/>
        <v>20. Equipo Contratista</v>
      </c>
      <c r="AF116" s="69" t="str">
        <f t="shared" si="13"/>
        <v>18. Transporte Marítimo</v>
      </c>
      <c r="AG116" s="69" t="str">
        <f t="shared" si="13"/>
        <v>21. Todo Riesgo, Construcción y Montaje</v>
      </c>
      <c r="AH116" s="69" t="str">
        <f t="shared" si="13"/>
        <v>34. Seguro de Título</v>
      </c>
      <c r="AI116" s="69" t="str">
        <f t="shared" si="13"/>
        <v>2. Pérdida de Beneficios por Incendio</v>
      </c>
      <c r="AJ116" s="69" t="str">
        <f t="shared" si="13"/>
        <v>5. Pérdida de Beneficios por Terremoto</v>
      </c>
      <c r="AK116" s="69" t="str">
        <f t="shared" si="13"/>
        <v>11. Casco Marítimo</v>
      </c>
      <c r="AL116" s="69" t="str">
        <f t="shared" si="13"/>
        <v>12. Casco Aéreo</v>
      </c>
      <c r="AM116" s="69" t="str">
        <f t="shared" si="13"/>
        <v/>
      </c>
      <c r="AN116" s="76"/>
      <c r="AO116" s="76"/>
      <c r="AP116" s="76"/>
      <c r="AQ116" s="76"/>
      <c r="AR116" s="29"/>
      <c r="AS116" s="29"/>
      <c r="AT116" s="29"/>
    </row>
    <row r="117" spans="2:46" hidden="1" x14ac:dyDescent="0.2">
      <c r="B117" s="29"/>
      <c r="C117" s="43">
        <f>IFERROR(HLOOKUP(C115,$C$110:$AM$112,3,FALSE)-HLOOKUP(C115,$C$110:$AM$113,4,FALSE)/1000000,"")</f>
        <v>0.99999999999999989</v>
      </c>
      <c r="D117" s="43">
        <f t="shared" ref="D117:AM117" si="14">IFERROR(HLOOKUP(D115,$C$110:$AM$112,3,FALSE)-HLOOKUP(D115,$C$110:$AM$113,4,FALSE)/1000000,"")</f>
        <v>1</v>
      </c>
      <c r="E117" s="43">
        <f t="shared" si="14"/>
        <v>0.99945129587708126</v>
      </c>
      <c r="F117" s="43">
        <f t="shared" si="14"/>
        <v>0.97135423371188467</v>
      </c>
      <c r="G117" s="43">
        <f t="shared" si="14"/>
        <v>0.96737556647847589</v>
      </c>
      <c r="H117" s="43">
        <f t="shared" si="14"/>
        <v>0.89871141982286085</v>
      </c>
      <c r="I117" s="43">
        <f t="shared" si="14"/>
        <v>0.8943596555042912</v>
      </c>
      <c r="J117" s="43">
        <f t="shared" si="14"/>
        <v>0.87514195445355236</v>
      </c>
      <c r="K117" s="43">
        <f t="shared" si="14"/>
        <v>0.8734361433778991</v>
      </c>
      <c r="L117" s="43">
        <f t="shared" si="14"/>
        <v>0.77956903686968704</v>
      </c>
      <c r="M117" s="43">
        <f t="shared" si="14"/>
        <v>0.62415109819865633</v>
      </c>
      <c r="N117" s="43">
        <f t="shared" si="14"/>
        <v>0.59621083647304862</v>
      </c>
      <c r="O117" s="43">
        <f t="shared" si="14"/>
        <v>0.58394636131599187</v>
      </c>
      <c r="P117" s="43">
        <f t="shared" si="14"/>
        <v>0.43637433912475926</v>
      </c>
      <c r="Q117" s="43">
        <f t="shared" si="14"/>
        <v>0.32949852384450368</v>
      </c>
      <c r="R117" s="43">
        <f t="shared" si="14"/>
        <v>0.32766946906867139</v>
      </c>
      <c r="S117" s="43">
        <f t="shared" si="14"/>
        <v>0.32655974367092933</v>
      </c>
      <c r="T117" s="43">
        <f t="shared" si="14"/>
        <v>0.26638215341020366</v>
      </c>
      <c r="U117" s="43">
        <f t="shared" si="14"/>
        <v>0.22842746712520298</v>
      </c>
      <c r="V117" s="43">
        <f t="shared" si="14"/>
        <v>0.22638989107135424</v>
      </c>
      <c r="W117" s="43">
        <f t="shared" si="14"/>
        <v>0.22403420907642443</v>
      </c>
      <c r="X117" s="43">
        <f t="shared" si="14"/>
        <v>0.22063425707762638</v>
      </c>
      <c r="Y117" s="43">
        <f t="shared" si="14"/>
        <v>0.21719687050178968</v>
      </c>
      <c r="Z117" s="43">
        <f t="shared" si="14"/>
        <v>0.21206877157529164</v>
      </c>
      <c r="AA117" s="43">
        <f t="shared" si="14"/>
        <v>0.2058466513648943</v>
      </c>
      <c r="AB117" s="43">
        <f t="shared" si="14"/>
        <v>0.18664486126065979</v>
      </c>
      <c r="AC117" s="43">
        <f t="shared" si="14"/>
        <v>0.18579023079719972</v>
      </c>
      <c r="AD117" s="43">
        <f t="shared" si="14"/>
        <v>0.17164922703393745</v>
      </c>
      <c r="AE117" s="43">
        <f t="shared" si="14"/>
        <v>0.16251531843864614</v>
      </c>
      <c r="AF117" s="43">
        <f t="shared" si="14"/>
        <v>0.15316254922821299</v>
      </c>
      <c r="AG117" s="43">
        <f t="shared" si="14"/>
        <v>0.15251022825062588</v>
      </c>
      <c r="AH117" s="43">
        <f t="shared" si="14"/>
        <v>0.14996912260700204</v>
      </c>
      <c r="AI117" s="43">
        <f t="shared" si="14"/>
        <v>0.1230449907398931</v>
      </c>
      <c r="AJ117" s="43">
        <f t="shared" si="14"/>
        <v>7.0722744500749973E-2</v>
      </c>
      <c r="AK117" s="43">
        <f t="shared" si="14"/>
        <v>2.6709083154545756E-2</v>
      </c>
      <c r="AL117" s="43">
        <f t="shared" si="14"/>
        <v>1.0190822029976147E-2</v>
      </c>
      <c r="AM117" s="43" t="str">
        <f t="shared" si="14"/>
        <v/>
      </c>
      <c r="AN117" s="76"/>
      <c r="AO117" s="76"/>
      <c r="AP117" s="76"/>
      <c r="AQ117" s="76"/>
      <c r="AR117" s="29"/>
      <c r="AS117" s="29"/>
      <c r="AT117" s="29"/>
    </row>
    <row r="118" spans="2:46" hidden="1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76"/>
      <c r="AJ118" s="76"/>
      <c r="AK118" s="76"/>
      <c r="AL118" s="76"/>
      <c r="AM118" s="76"/>
      <c r="AN118" s="76"/>
      <c r="AO118" s="76"/>
      <c r="AP118" s="76"/>
      <c r="AQ118" s="76"/>
      <c r="AR118" s="29"/>
      <c r="AS118" s="29"/>
      <c r="AT118" s="29"/>
    </row>
    <row r="119" spans="2:46" hidden="1" x14ac:dyDescent="0.2">
      <c r="B119" s="39" t="s">
        <v>95</v>
      </c>
      <c r="C119" s="42" t="str">
        <f t="shared" ref="C119:AM119" si="15">IF($C$128=C116,C117,"")</f>
        <v/>
      </c>
      <c r="D119" s="42" t="str">
        <f t="shared" si="15"/>
        <v/>
      </c>
      <c r="E119" s="42" t="str">
        <f t="shared" si="15"/>
        <v/>
      </c>
      <c r="F119" s="42" t="str">
        <f t="shared" si="15"/>
        <v/>
      </c>
      <c r="G119" s="42" t="str">
        <f t="shared" si="15"/>
        <v/>
      </c>
      <c r="H119" s="42" t="str">
        <f t="shared" si="15"/>
        <v/>
      </c>
      <c r="I119" s="42" t="str">
        <f t="shared" si="15"/>
        <v/>
      </c>
      <c r="J119" s="42" t="str">
        <f t="shared" si="15"/>
        <v/>
      </c>
      <c r="K119" s="42" t="str">
        <f t="shared" si="15"/>
        <v/>
      </c>
      <c r="L119" s="42" t="str">
        <f t="shared" si="15"/>
        <v/>
      </c>
      <c r="M119" s="42" t="str">
        <f t="shared" si="15"/>
        <v/>
      </c>
      <c r="N119" s="42" t="str">
        <f t="shared" si="15"/>
        <v/>
      </c>
      <c r="O119" s="42" t="str">
        <f t="shared" si="15"/>
        <v/>
      </c>
      <c r="P119" s="42" t="str">
        <f t="shared" si="15"/>
        <v/>
      </c>
      <c r="Q119" s="42" t="str">
        <f t="shared" si="15"/>
        <v/>
      </c>
      <c r="R119" s="42" t="str">
        <f t="shared" si="15"/>
        <v/>
      </c>
      <c r="S119" s="42" t="str">
        <f t="shared" si="15"/>
        <v/>
      </c>
      <c r="T119" s="42" t="str">
        <f t="shared" si="15"/>
        <v/>
      </c>
      <c r="U119" s="42" t="str">
        <f t="shared" si="15"/>
        <v/>
      </c>
      <c r="V119" s="42" t="str">
        <f t="shared" si="15"/>
        <v/>
      </c>
      <c r="W119" s="42" t="str">
        <f t="shared" si="15"/>
        <v/>
      </c>
      <c r="X119" s="42" t="str">
        <f t="shared" si="15"/>
        <v/>
      </c>
      <c r="Y119" s="42" t="str">
        <f t="shared" si="15"/>
        <v/>
      </c>
      <c r="Z119" s="42" t="str">
        <f t="shared" si="15"/>
        <v/>
      </c>
      <c r="AA119" s="42" t="str">
        <f t="shared" si="15"/>
        <v/>
      </c>
      <c r="AB119" s="42" t="str">
        <f t="shared" si="15"/>
        <v/>
      </c>
      <c r="AC119" s="42" t="str">
        <f t="shared" si="15"/>
        <v/>
      </c>
      <c r="AD119" s="42" t="str">
        <f t="shared" si="15"/>
        <v/>
      </c>
      <c r="AE119" s="42" t="str">
        <f t="shared" si="15"/>
        <v/>
      </c>
      <c r="AF119" s="42" t="str">
        <f t="shared" si="15"/>
        <v/>
      </c>
      <c r="AG119" s="42" t="str">
        <f t="shared" si="15"/>
        <v/>
      </c>
      <c r="AH119" s="42" t="str">
        <f t="shared" si="15"/>
        <v/>
      </c>
      <c r="AI119" s="42" t="str">
        <f t="shared" si="15"/>
        <v/>
      </c>
      <c r="AJ119" s="42" t="str">
        <f t="shared" si="15"/>
        <v/>
      </c>
      <c r="AK119" s="42" t="str">
        <f t="shared" si="15"/>
        <v/>
      </c>
      <c r="AL119" s="42" t="str">
        <f t="shared" si="15"/>
        <v/>
      </c>
      <c r="AM119" s="42" t="str">
        <f t="shared" si="15"/>
        <v/>
      </c>
      <c r="AN119" s="29"/>
      <c r="AO119" s="29"/>
      <c r="AP119" s="29"/>
      <c r="AQ119" s="29"/>
      <c r="AR119" s="29"/>
      <c r="AS119" s="29"/>
      <c r="AT119" s="29"/>
    </row>
    <row r="120" spans="2:46" hidden="1" x14ac:dyDescent="0.2">
      <c r="B120" s="29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29"/>
      <c r="AR120" s="29"/>
      <c r="AS120" s="29"/>
      <c r="AT120" s="29"/>
    </row>
    <row r="121" spans="2:46" hidden="1" x14ac:dyDescent="0.2">
      <c r="B121" s="29"/>
      <c r="C121" s="40" t="str">
        <f t="shared" ref="C121:AP121" si="16">IF(C66&gt;$C$122,C64,IF(C66=$C$122,$AQ$11,IF(C66&lt;$C$122,"")))</f>
        <v>Assurant Chile</v>
      </c>
      <c r="D121" s="40" t="str">
        <f t="shared" si="16"/>
        <v>AVLA Crédito</v>
      </c>
      <c r="E121" s="40" t="str">
        <f t="shared" si="16"/>
        <v>BCI Seguros</v>
      </c>
      <c r="F121" s="40" t="str">
        <f t="shared" si="16"/>
        <v>BNP Paribas Cardif</v>
      </c>
      <c r="G121" s="40" t="str">
        <f t="shared" si="16"/>
        <v>Cesce Chile</v>
      </c>
      <c r="H121" s="40" t="str">
        <f t="shared" si="16"/>
        <v>Chilena Consolidada</v>
      </c>
      <c r="I121" s="40" t="str">
        <f t="shared" si="16"/>
        <v>Chubb Generales</v>
      </c>
      <c r="J121" s="40" t="str">
        <f t="shared" si="16"/>
        <v>Coface Chile</v>
      </c>
      <c r="K121" s="40" t="str">
        <f t="shared" si="16"/>
        <v>Consorcio Nacional</v>
      </c>
      <c r="L121" s="40" t="str">
        <f t="shared" si="16"/>
        <v>Contempora</v>
      </c>
      <c r="M121" s="40" t="str">
        <f t="shared" si="16"/>
        <v>Continental Crédito</v>
      </c>
      <c r="N121" s="40" t="str">
        <f t="shared" si="16"/>
        <v>Continental Generales</v>
      </c>
      <c r="O121" s="40" t="str">
        <f t="shared" si="16"/>
        <v>FID Chile</v>
      </c>
      <c r="P121" s="40" t="str">
        <f t="shared" si="16"/>
        <v>HDI Gar. y Cré.</v>
      </c>
      <c r="Q121" s="40" t="str">
        <f t="shared" si="16"/>
        <v>HDI Seguros</v>
      </c>
      <c r="R121" s="40" t="str">
        <f t="shared" si="16"/>
        <v>Huelen</v>
      </c>
      <c r="S121" s="40" t="str">
        <f t="shared" si="16"/>
        <v>Liberty Seguros</v>
      </c>
      <c r="T121" s="40" t="str">
        <f t="shared" si="16"/>
        <v>M. de Carabineros</v>
      </c>
      <c r="U121" s="40" t="str">
        <f t="shared" si="16"/>
        <v>Mapfre</v>
      </c>
      <c r="V121" s="40" t="str">
        <f t="shared" si="16"/>
        <v>MetLife Generales</v>
      </c>
      <c r="W121" s="40" t="str">
        <f t="shared" si="16"/>
        <v>Orion Seguros</v>
      </c>
      <c r="X121" s="40" t="str">
        <f t="shared" si="16"/>
        <v>Orsan Crédito</v>
      </c>
      <c r="Y121" s="40" t="str">
        <f t="shared" si="16"/>
        <v>Porvenir</v>
      </c>
      <c r="Z121" s="40" t="str">
        <f t="shared" si="16"/>
        <v>Reale Chile</v>
      </c>
      <c r="AA121" s="40" t="str">
        <f t="shared" si="16"/>
        <v>Renta Nacional</v>
      </c>
      <c r="AB121" s="40" t="str">
        <f t="shared" si="16"/>
        <v>SegChile</v>
      </c>
      <c r="AC121" s="40" t="str">
        <f t="shared" si="16"/>
        <v>Solunión Chile</v>
      </c>
      <c r="AD121" s="40" t="str">
        <f t="shared" si="16"/>
        <v>Southbridge</v>
      </c>
      <c r="AE121" s="40" t="str">
        <f t="shared" si="16"/>
        <v>Starr International</v>
      </c>
      <c r="AF121" s="40" t="str">
        <f t="shared" si="16"/>
        <v>Suaval</v>
      </c>
      <c r="AG121" s="40" t="str">
        <f t="shared" si="16"/>
        <v>Suramericana</v>
      </c>
      <c r="AH121" s="40" t="str">
        <f t="shared" si="16"/>
        <v>Unnio</v>
      </c>
      <c r="AI121" s="40" t="str">
        <f t="shared" si="16"/>
        <v>Zenit Seguros</v>
      </c>
      <c r="AJ121" s="40" t="str">
        <f t="shared" si="16"/>
        <v>Zurich Santander</v>
      </c>
      <c r="AK121" s="40" t="str">
        <f t="shared" si="16"/>
        <v>Mercado</v>
      </c>
      <c r="AL121" s="40" t="str">
        <f t="shared" si="16"/>
        <v/>
      </c>
      <c r="AM121" s="40" t="str">
        <f t="shared" si="16"/>
        <v/>
      </c>
      <c r="AN121" s="40" t="str">
        <f t="shared" si="16"/>
        <v/>
      </c>
      <c r="AO121" s="40" t="str">
        <f t="shared" si="16"/>
        <v/>
      </c>
      <c r="AP121" s="40" t="str">
        <f t="shared" si="16"/>
        <v/>
      </c>
      <c r="AQ121" s="29"/>
      <c r="AR121" s="29"/>
      <c r="AS121" s="29"/>
      <c r="AT121" s="29"/>
    </row>
    <row r="122" spans="2:46" hidden="1" x14ac:dyDescent="0.2">
      <c r="B122" s="39" t="s">
        <v>343</v>
      </c>
      <c r="C122" s="40">
        <f>COUNTIF(C11:AP11,"")</f>
        <v>6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29"/>
      <c r="AR122" s="29"/>
      <c r="AS122" s="29"/>
      <c r="AT122" s="29"/>
    </row>
    <row r="123" spans="2:46" x14ac:dyDescent="0.2">
      <c r="B123" s="29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29"/>
      <c r="AR123" s="29"/>
      <c r="AS123" s="29"/>
      <c r="AT123" s="29"/>
    </row>
    <row r="124" spans="2:46" x14ac:dyDescent="0.2">
      <c r="C124" s="44" t="s">
        <v>342</v>
      </c>
      <c r="D124" s="44"/>
      <c r="E124" s="44"/>
      <c r="F124" s="44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</row>
    <row r="125" spans="2:46" x14ac:dyDescent="0.2">
      <c r="C125" s="275" t="s">
        <v>298</v>
      </c>
      <c r="D125" s="276"/>
      <c r="E125" s="276"/>
      <c r="F125" s="277"/>
      <c r="G125" s="47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</row>
    <row r="126" spans="2:46" x14ac:dyDescent="0.2">
      <c r="C126" s="48"/>
      <c r="D126" s="48"/>
      <c r="E126" s="48"/>
      <c r="F126" s="48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</row>
    <row r="127" spans="2:46" x14ac:dyDescent="0.2">
      <c r="C127" s="44" t="s">
        <v>341</v>
      </c>
      <c r="D127" s="44"/>
      <c r="E127" s="44"/>
      <c r="F127" s="44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</row>
    <row r="128" spans="2:46" x14ac:dyDescent="0.2">
      <c r="C128" s="275"/>
      <c r="D128" s="276"/>
      <c r="E128" s="276"/>
      <c r="F128" s="277"/>
      <c r="G128" s="47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</row>
    <row r="129" spans="2:46" x14ac:dyDescent="0.2">
      <c r="B129" s="29"/>
      <c r="C129" s="48"/>
      <c r="D129" s="48"/>
      <c r="E129" s="48"/>
      <c r="F129" s="48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</row>
    <row r="130" spans="2:46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</row>
    <row r="131" spans="2:46" x14ac:dyDescent="0.2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</row>
    <row r="132" spans="2:46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</row>
    <row r="133" spans="2:46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</row>
    <row r="134" spans="2:46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</row>
    <row r="135" spans="2:46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</row>
    <row r="136" spans="2:46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</row>
    <row r="137" spans="2:46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</row>
    <row r="138" spans="2:46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</row>
    <row r="139" spans="2:46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</row>
    <row r="140" spans="2:46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</row>
    <row r="141" spans="2:46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</row>
    <row r="142" spans="2:46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</row>
    <row r="143" spans="2:46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</row>
    <row r="144" spans="2:46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</row>
    <row r="145" spans="2:46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</row>
    <row r="146" spans="2:46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</row>
    <row r="147" spans="2:46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</row>
    <row r="148" spans="2:46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</row>
    <row r="149" spans="2:46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</row>
    <row r="150" spans="2:46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</row>
    <row r="151" spans="2:46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</row>
    <row r="152" spans="2:46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</row>
    <row r="153" spans="2:46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</row>
    <row r="154" spans="2:46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</row>
    <row r="155" spans="2:46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</row>
    <row r="156" spans="2:46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</row>
    <row r="157" spans="2:46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</row>
  </sheetData>
  <sheetProtection algorithmName="SHA-512" hashValue="LTtqwWlk7wk5TEJUmN4oCqem6mAxLI7rH2qy5IKIyS0cJmhlnaOFtbmHr0pEfTyvrcAeC03grQE/HJDuzxI6XQ==" saltValue="D45zXdcDD52rOL8y9tvZFQ==" spinCount="100000" sheet="1" objects="1" scenarios="1"/>
  <mergeCells count="4">
    <mergeCell ref="C76:F76"/>
    <mergeCell ref="C79:F79"/>
    <mergeCell ref="C125:F125"/>
    <mergeCell ref="C128:F128"/>
  </mergeCells>
  <conditionalFormatting sqref="A1:A1048576 B1:B74 B80:B123 B129:B1048576 C1:C1048576 D1:F75 D77:F78 D80:F124 D126:F127 D129:F1048576 G1:XFD1048576">
    <cfRule type="cellIs" dxfId="80" priority="1" operator="lessThan">
      <formula>0</formula>
    </cfRule>
  </conditionalFormatting>
  <dataValidations count="4">
    <dataValidation type="list" allowBlank="1" showInputMessage="1" showErrorMessage="1" sqref="C128" xr:uid="{00000000-0002-0000-0F00-000000000000}">
      <formula1>$B$11:$B$48</formula1>
    </dataValidation>
    <dataValidation type="list" allowBlank="1" showInputMessage="1" showErrorMessage="1" sqref="C76" xr:uid="{00000000-0002-0000-0F00-000001000000}">
      <formula1>$B$12:$B$49</formula1>
    </dataValidation>
    <dataValidation type="list" allowBlank="1" showInputMessage="1" showErrorMessage="1" sqref="C125:F125" xr:uid="{00000000-0002-0000-0F00-000002000000}">
      <formula1>$C$121:$AK$121</formula1>
    </dataValidation>
    <dataValidation type="list" allowBlank="1" showInputMessage="1" showErrorMessage="1" sqref="C79:F79" xr:uid="{00000000-0002-0000-0F00-000003000000}">
      <formula1>$B$121:$AI$121</formula1>
    </dataValidation>
  </dataValidations>
  <hyperlinks>
    <hyperlink ref="C2" location="Índice!A1" display="Volver al Índice" xr:uid="{00000000-0004-0000-0F00-000000000000}"/>
  </hyperlinks>
  <pageMargins left="0.70866141732283472" right="0.70866141732283472" top="0.74803149606299213" bottom="0.74803149606299213" header="0.31496062992125984" footer="0.31496062992125984"/>
  <pageSetup scale="71" fitToWidth="3" orientation="landscape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T174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43" width="11.42578125" style="219" customWidth="1"/>
    <col min="44" max="44" width="2.85546875" style="219" customWidth="1"/>
    <col min="45" max="16384" width="11.42578125" style="219"/>
  </cols>
  <sheetData>
    <row r="2" spans="2:46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2:46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</row>
    <row r="4" spans="2:46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</row>
    <row r="6" spans="2:46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2:46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</row>
    <row r="8" spans="2:46" ht="15.75" x14ac:dyDescent="0.25">
      <c r="B8" s="28" t="s">
        <v>306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</row>
    <row r="9" spans="2:46" x14ac:dyDescent="0.2">
      <c r="B9" s="30" t="str">
        <f>Índice!H56</f>
        <v>Cifras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</row>
    <row r="10" spans="2:4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spans="2:46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  <c r="AR11" s="31"/>
      <c r="AS11" s="174" t="str">
        <f>CONCATENATE("Mercado ",Índice!H58)</f>
        <v>Mercado 31.03.2020</v>
      </c>
      <c r="AT11" s="174" t="s">
        <v>295</v>
      </c>
    </row>
    <row r="12" spans="2:46" x14ac:dyDescent="0.2">
      <c r="B12" s="62" t="str">
        <f>'Datos Generales'!B249</f>
        <v>1. Incendio Ordinario</v>
      </c>
      <c r="C12" s="36" t="str">
        <f>IF('Datos Generales'!C351=0,"",'Datos Generales'!C351)</f>
        <v/>
      </c>
      <c r="D12" s="36" t="str">
        <f>IF('Datos Generales'!D351=0,"",'Datos Generales'!D351)</f>
        <v/>
      </c>
      <c r="E12" s="36">
        <f>IF('Datos Generales'!E351=0,"",'Datos Generales'!E351)</f>
        <v>32972</v>
      </c>
      <c r="F12" s="36">
        <f>IF('Datos Generales'!F351=0,"",'Datos Generales'!F351)</f>
        <v>2790</v>
      </c>
      <c r="G12" s="36" t="str">
        <f>IF('Datos Generales'!G351=0,"",'Datos Generales'!G351)</f>
        <v/>
      </c>
      <c r="H12" s="36">
        <f>IF('Datos Generales'!H351=0,"",'Datos Generales'!H351)</f>
        <v>13855.999999999998</v>
      </c>
      <c r="I12" s="36">
        <f>IF('Datos Generales'!I351=0,"",'Datos Generales'!I351)</f>
        <v>12893</v>
      </c>
      <c r="J12" s="36" t="str">
        <f>IF('Datos Generales'!J351=0,"",'Datos Generales'!J351)</f>
        <v/>
      </c>
      <c r="K12" s="36">
        <f>IF('Datos Generales'!K351=0,"",'Datos Generales'!K351)</f>
        <v>29611</v>
      </c>
      <c r="L12" s="36" t="str">
        <f>IF('Datos Generales'!L351=0,"",'Datos Generales'!L351)</f>
        <v/>
      </c>
      <c r="M12" s="36" t="str">
        <f>IF('Datos Generales'!M351=0,"",'Datos Generales'!M351)</f>
        <v/>
      </c>
      <c r="N12" s="36">
        <f>IF('Datos Generales'!N351=0,"",'Datos Generales'!N351)</f>
        <v>238</v>
      </c>
      <c r="O12" s="36">
        <f>IF('Datos Generales'!O351=0,"",'Datos Generales'!O351)</f>
        <v>1769</v>
      </c>
      <c r="P12" s="36" t="str">
        <f>IF('Datos Generales'!P351=0,"",'Datos Generales'!P351)</f>
        <v/>
      </c>
      <c r="Q12" s="36">
        <f>IF('Datos Generales'!Q351=0,"",'Datos Generales'!Q351)</f>
        <v>8798</v>
      </c>
      <c r="R12" s="36">
        <f>IF('Datos Generales'!R351=0,"",'Datos Generales'!R351)</f>
        <v>3</v>
      </c>
      <c r="S12" s="36">
        <f>IF('Datos Generales'!S351=0,"",'Datos Generales'!S351)</f>
        <v>6777</v>
      </c>
      <c r="T12" s="36" t="str">
        <f>IF('Datos Generales'!T351=0,"",'Datos Generales'!T351)</f>
        <v/>
      </c>
      <c r="U12" s="36">
        <f>IF('Datos Generales'!U351=0,"",'Datos Generales'!U351)</f>
        <v>16775</v>
      </c>
      <c r="V12" s="36">
        <f>IF('Datos Generales'!V351=0,"",'Datos Generales'!V351)</f>
        <v>3278</v>
      </c>
      <c r="W12" s="36">
        <f>IF('Datos Generales'!W351=0,"",'Datos Generales'!W351)</f>
        <v>493</v>
      </c>
      <c r="X12" s="36" t="str">
        <f>IF('Datos Generales'!X351=0,"",'Datos Generales'!X351)</f>
        <v/>
      </c>
      <c r="Y12" s="36">
        <f>IF('Datos Generales'!Y351=0,"",'Datos Generales'!Y351)</f>
        <v>980</v>
      </c>
      <c r="Z12" s="36">
        <f>IF('Datos Generales'!Z351=0,"",'Datos Generales'!Z351)</f>
        <v>3188</v>
      </c>
      <c r="AA12" s="36">
        <f>IF('Datos Generales'!AA351=0,"",'Datos Generales'!AA351)</f>
        <v>7497.0000000000009</v>
      </c>
      <c r="AB12" s="36" t="str">
        <f>IF('Datos Generales'!AB351=0,"",'Datos Generales'!AB351)</f>
        <v/>
      </c>
      <c r="AC12" s="36" t="str">
        <f>IF('Datos Generales'!AC351=0,"",'Datos Generales'!AC351)</f>
        <v/>
      </c>
      <c r="AD12" s="36">
        <f>IF('Datos Generales'!AD351=0,"",'Datos Generales'!AD351)</f>
        <v>500</v>
      </c>
      <c r="AE12" s="36">
        <f>IF('Datos Generales'!AE351=0,"",'Datos Generales'!AE351)</f>
        <v>15</v>
      </c>
      <c r="AF12" s="36" t="str">
        <f>IF('Datos Generales'!AF351=0,"",'Datos Generales'!AF351)</f>
        <v/>
      </c>
      <c r="AG12" s="36">
        <f>IF('Datos Generales'!AG351=0,"",'Datos Generales'!AG351)</f>
        <v>13558</v>
      </c>
      <c r="AH12" s="36">
        <f>IF('Datos Generales'!AH351=0,"",'Datos Generales'!AH351)</f>
        <v>544</v>
      </c>
      <c r="AI12" s="36">
        <f>IF('Datos Generales'!AI351=0,"",'Datos Generales'!AI351)</f>
        <v>57</v>
      </c>
      <c r="AJ12" s="36">
        <f>IF('Datos Generales'!AJ351=0,"",'Datos Generales'!AJ351)</f>
        <v>10894</v>
      </c>
      <c r="AK12" s="36" t="str">
        <f>IF('Datos Generales'!AK351=0,"",'Datos Generales'!AK351)</f>
        <v/>
      </c>
      <c r="AL12" s="36" t="str">
        <f>IF('Datos Generales'!AL351=0,"",'Datos Generales'!AL351)</f>
        <v/>
      </c>
      <c r="AM12" s="36" t="str">
        <f>IF('Datos Generales'!AM351=0,"",'Datos Generales'!AM351)</f>
        <v/>
      </c>
      <c r="AN12" s="36" t="str">
        <f>IF('Datos Generales'!AN351=0,"",'Datos Generales'!AN351)</f>
        <v/>
      </c>
      <c r="AO12" s="36" t="str">
        <f>IF('Datos Generales'!AO351=0,"",'Datos Generales'!AO351)</f>
        <v/>
      </c>
      <c r="AP12" s="36" t="str">
        <f>IF('Datos Generales'!AP351=0,"",'Datos Generales'!AP351)</f>
        <v/>
      </c>
      <c r="AQ12" s="36">
        <f>IF('Datos Generales'!AQ351=0,"",'Datos Generales'!AQ351)</f>
        <v>167486</v>
      </c>
      <c r="AR12" s="29"/>
      <c r="AS12" s="36">
        <f>'Datos Generales'!AS351</f>
        <v>145489</v>
      </c>
      <c r="AT12" s="60">
        <f t="shared" ref="AT12:AT66" si="0">IFERROR(AQ12/AS12-1,"")</f>
        <v>0.15119356102523218</v>
      </c>
    </row>
    <row r="13" spans="2:46" x14ac:dyDescent="0.2">
      <c r="B13" s="62" t="str">
        <f>'Datos Generales'!B250</f>
        <v>2. Pérdida de Beneficios por Incendio</v>
      </c>
      <c r="C13" s="36" t="str">
        <f>IF('Datos Generales'!C352=0,"",'Datos Generales'!C352)</f>
        <v/>
      </c>
      <c r="D13" s="36" t="str">
        <f>IF('Datos Generales'!D352=0,"",'Datos Generales'!D352)</f>
        <v/>
      </c>
      <c r="E13" s="36">
        <f>IF('Datos Generales'!E352=0,"",'Datos Generales'!E352)</f>
        <v>6747</v>
      </c>
      <c r="F13" s="36" t="str">
        <f>IF('Datos Generales'!F352=0,"",'Datos Generales'!F352)</f>
        <v/>
      </c>
      <c r="G13" s="36" t="str">
        <f>IF('Datos Generales'!G352=0,"",'Datos Generales'!G352)</f>
        <v/>
      </c>
      <c r="H13" s="36">
        <f>IF('Datos Generales'!H352=0,"",'Datos Generales'!H352)</f>
        <v>188</v>
      </c>
      <c r="I13" s="36">
        <f>IF('Datos Generales'!I352=0,"",'Datos Generales'!I352)</f>
        <v>120</v>
      </c>
      <c r="J13" s="36" t="str">
        <f>IF('Datos Generales'!J352=0,"",'Datos Generales'!J352)</f>
        <v/>
      </c>
      <c r="K13" s="36">
        <f>IF('Datos Generales'!K352=0,"",'Datos Generales'!K352)</f>
        <v>220</v>
      </c>
      <c r="L13" s="36" t="str">
        <f>IF('Datos Generales'!L352=0,"",'Datos Generales'!L352)</f>
        <v/>
      </c>
      <c r="M13" s="36" t="str">
        <f>IF('Datos Generales'!M352=0,"",'Datos Generales'!M352)</f>
        <v/>
      </c>
      <c r="N13" s="36">
        <f>IF('Datos Generales'!N352=0,"",'Datos Generales'!N352)</f>
        <v>122</v>
      </c>
      <c r="O13" s="36">
        <f>IF('Datos Generales'!O352=0,"",'Datos Generales'!O352)</f>
        <v>77</v>
      </c>
      <c r="P13" s="36" t="str">
        <f>IF('Datos Generales'!P352=0,"",'Datos Generales'!P352)</f>
        <v/>
      </c>
      <c r="Q13" s="36">
        <f>IF('Datos Generales'!Q352=0,"",'Datos Generales'!Q352)</f>
        <v>3467.9999999999995</v>
      </c>
      <c r="R13" s="36" t="str">
        <f>IF('Datos Generales'!R352=0,"",'Datos Generales'!R352)</f>
        <v/>
      </c>
      <c r="S13" s="36">
        <f>IF('Datos Generales'!S352=0,"",'Datos Generales'!S352)</f>
        <v>9</v>
      </c>
      <c r="T13" s="36" t="str">
        <f>IF('Datos Generales'!T352=0,"",'Datos Generales'!T352)</f>
        <v/>
      </c>
      <c r="U13" s="36">
        <f>IF('Datos Generales'!U352=0,"",'Datos Generales'!U352)</f>
        <v>1903</v>
      </c>
      <c r="V13" s="36" t="str">
        <f>IF('Datos Generales'!V352=0,"",'Datos Generales'!V352)</f>
        <v/>
      </c>
      <c r="W13" s="36">
        <f>IF('Datos Generales'!W352=0,"",'Datos Generales'!W352)</f>
        <v>24</v>
      </c>
      <c r="X13" s="36" t="str">
        <f>IF('Datos Generales'!X352=0,"",'Datos Generales'!X352)</f>
        <v/>
      </c>
      <c r="Y13" s="36">
        <f>IF('Datos Generales'!Y352=0,"",'Datos Generales'!Y352)</f>
        <v>39</v>
      </c>
      <c r="Z13" s="36">
        <f>IF('Datos Generales'!Z352=0,"",'Datos Generales'!Z352)</f>
        <v>221</v>
      </c>
      <c r="AA13" s="36">
        <f>IF('Datos Generales'!AA352=0,"",'Datos Generales'!AA352)</f>
        <v>4512</v>
      </c>
      <c r="AB13" s="36" t="str">
        <f>IF('Datos Generales'!AB352=0,"",'Datos Generales'!AB352)</f>
        <v/>
      </c>
      <c r="AC13" s="36" t="str">
        <f>IF('Datos Generales'!AC352=0,"",'Datos Generales'!AC352)</f>
        <v/>
      </c>
      <c r="AD13" s="36">
        <f>IF('Datos Generales'!AD352=0,"",'Datos Generales'!AD352)</f>
        <v>43</v>
      </c>
      <c r="AE13" s="36">
        <f>IF('Datos Generales'!AE352=0,"",'Datos Generales'!AE352)</f>
        <v>15</v>
      </c>
      <c r="AF13" s="36" t="str">
        <f>IF('Datos Generales'!AF352=0,"",'Datos Generales'!AF352)</f>
        <v/>
      </c>
      <c r="AG13" s="36">
        <f>IF('Datos Generales'!AG352=0,"",'Datos Generales'!AG352)</f>
        <v>523</v>
      </c>
      <c r="AH13" s="36">
        <f>IF('Datos Generales'!AH352=0,"",'Datos Generales'!AH352)</f>
        <v>247</v>
      </c>
      <c r="AI13" s="36" t="str">
        <f>IF('Datos Generales'!AI352=0,"",'Datos Generales'!AI352)</f>
        <v/>
      </c>
      <c r="AJ13" s="36" t="str">
        <f>IF('Datos Generales'!AJ352=0,"",'Datos Generales'!AJ352)</f>
        <v/>
      </c>
      <c r="AK13" s="36" t="str">
        <f>IF('Datos Generales'!AK352=0,"",'Datos Generales'!AK352)</f>
        <v/>
      </c>
      <c r="AL13" s="36" t="str">
        <f>IF('Datos Generales'!AL352=0,"",'Datos Generales'!AL352)</f>
        <v/>
      </c>
      <c r="AM13" s="36" t="str">
        <f>IF('Datos Generales'!AM352=0,"",'Datos Generales'!AM352)</f>
        <v/>
      </c>
      <c r="AN13" s="36" t="str">
        <f>IF('Datos Generales'!AN352=0,"",'Datos Generales'!AN352)</f>
        <v/>
      </c>
      <c r="AO13" s="36" t="str">
        <f>IF('Datos Generales'!AO352=0,"",'Datos Generales'!AO352)</f>
        <v/>
      </c>
      <c r="AP13" s="36" t="str">
        <f>IF('Datos Generales'!AP352=0,"",'Datos Generales'!AP352)</f>
        <v/>
      </c>
      <c r="AQ13" s="36">
        <f>IF('Datos Generales'!AQ352=0,"",'Datos Generales'!AQ352)</f>
        <v>18478</v>
      </c>
      <c r="AR13" s="29"/>
      <c r="AS13" s="36">
        <f>'Datos Generales'!AS352</f>
        <v>16690</v>
      </c>
      <c r="AT13" s="60">
        <f t="shared" si="0"/>
        <v>0.10713001797483512</v>
      </c>
    </row>
    <row r="14" spans="2:46" x14ac:dyDescent="0.2">
      <c r="B14" s="62" t="str">
        <f>'Datos Generales'!B251</f>
        <v>3. Otros Riesgos Adicionales a Incendio</v>
      </c>
      <c r="C14" s="36" t="str">
        <f>IF('Datos Generales'!C353=0,"",'Datos Generales'!C353)</f>
        <v/>
      </c>
      <c r="D14" s="36" t="str">
        <f>IF('Datos Generales'!D353=0,"",'Datos Generales'!D353)</f>
        <v/>
      </c>
      <c r="E14" s="36">
        <f>IF('Datos Generales'!E353=0,"",'Datos Generales'!E353)</f>
        <v>10490</v>
      </c>
      <c r="F14" s="36">
        <f>IF('Datos Generales'!F353=0,"",'Datos Generales'!F353)</f>
        <v>1889</v>
      </c>
      <c r="G14" s="36" t="str">
        <f>IF('Datos Generales'!G353=0,"",'Datos Generales'!G353)</f>
        <v/>
      </c>
      <c r="H14" s="36">
        <f>IF('Datos Generales'!H353=0,"",'Datos Generales'!H353)</f>
        <v>13706.000000000002</v>
      </c>
      <c r="I14" s="36">
        <f>IF('Datos Generales'!I353=0,"",'Datos Generales'!I353)</f>
        <v>12277.000000000002</v>
      </c>
      <c r="J14" s="36" t="str">
        <f>IF('Datos Generales'!J353=0,"",'Datos Generales'!J353)</f>
        <v/>
      </c>
      <c r="K14" s="36">
        <f>IF('Datos Generales'!K353=0,"",'Datos Generales'!K353)</f>
        <v>31682</v>
      </c>
      <c r="L14" s="36" t="str">
        <f>IF('Datos Generales'!L353=0,"",'Datos Generales'!L353)</f>
        <v/>
      </c>
      <c r="M14" s="36" t="str">
        <f>IF('Datos Generales'!M353=0,"",'Datos Generales'!M353)</f>
        <v/>
      </c>
      <c r="N14" s="36">
        <f>IF('Datos Generales'!N353=0,"",'Datos Generales'!N353)</f>
        <v>57</v>
      </c>
      <c r="O14" s="36">
        <f>IF('Datos Generales'!O353=0,"",'Datos Generales'!O353)</f>
        <v>1573.9999999999995</v>
      </c>
      <c r="P14" s="36" t="str">
        <f>IF('Datos Generales'!P353=0,"",'Datos Generales'!P353)</f>
        <v/>
      </c>
      <c r="Q14" s="36">
        <f>IF('Datos Generales'!Q353=0,"",'Datos Generales'!Q353)</f>
        <v>8541</v>
      </c>
      <c r="R14" s="36" t="str">
        <f>IF('Datos Generales'!R353=0,"",'Datos Generales'!R353)</f>
        <v/>
      </c>
      <c r="S14" s="36">
        <f>IF('Datos Generales'!S353=0,"",'Datos Generales'!S353)</f>
        <v>1163</v>
      </c>
      <c r="T14" s="36" t="str">
        <f>IF('Datos Generales'!T353=0,"",'Datos Generales'!T353)</f>
        <v/>
      </c>
      <c r="U14" s="36">
        <f>IF('Datos Generales'!U353=0,"",'Datos Generales'!U353)</f>
        <v>4168</v>
      </c>
      <c r="V14" s="36" t="str">
        <f>IF('Datos Generales'!V353=0,"",'Datos Generales'!V353)</f>
        <v/>
      </c>
      <c r="W14" s="36">
        <f>IF('Datos Generales'!W353=0,"",'Datos Generales'!W353)</f>
        <v>473</v>
      </c>
      <c r="X14" s="36" t="str">
        <f>IF('Datos Generales'!X353=0,"",'Datos Generales'!X353)</f>
        <v/>
      </c>
      <c r="Y14" s="36">
        <f>IF('Datos Generales'!Y353=0,"",'Datos Generales'!Y353)</f>
        <v>603</v>
      </c>
      <c r="Z14" s="36">
        <f>IF('Datos Generales'!Z353=0,"",'Datos Generales'!Z353)</f>
        <v>3147.0000000000005</v>
      </c>
      <c r="AA14" s="36">
        <f>IF('Datos Generales'!AA353=0,"",'Datos Generales'!AA353)</f>
        <v>7482</v>
      </c>
      <c r="AB14" s="36" t="str">
        <f>IF('Datos Generales'!AB353=0,"",'Datos Generales'!AB353)</f>
        <v/>
      </c>
      <c r="AC14" s="36" t="str">
        <f>IF('Datos Generales'!AC353=0,"",'Datos Generales'!AC353)</f>
        <v/>
      </c>
      <c r="AD14" s="36">
        <f>IF('Datos Generales'!AD353=0,"",'Datos Generales'!AD353)</f>
        <v>62</v>
      </c>
      <c r="AE14" s="36">
        <f>IF('Datos Generales'!AE353=0,"",'Datos Generales'!AE353)</f>
        <v>15</v>
      </c>
      <c r="AF14" s="36" t="str">
        <f>IF('Datos Generales'!AF353=0,"",'Datos Generales'!AF353)</f>
        <v/>
      </c>
      <c r="AG14" s="36">
        <f>IF('Datos Generales'!AG353=0,"",'Datos Generales'!AG353)</f>
        <v>11691</v>
      </c>
      <c r="AH14" s="36">
        <f>IF('Datos Generales'!AH353=0,"",'Datos Generales'!AH353)</f>
        <v>544</v>
      </c>
      <c r="AI14" s="36" t="str">
        <f>IF('Datos Generales'!AI353=0,"",'Datos Generales'!AI353)</f>
        <v/>
      </c>
      <c r="AJ14" s="36">
        <f>IF('Datos Generales'!AJ353=0,"",'Datos Generales'!AJ353)</f>
        <v>14084.999999999998</v>
      </c>
      <c r="AK14" s="36" t="str">
        <f>IF('Datos Generales'!AK353=0,"",'Datos Generales'!AK353)</f>
        <v/>
      </c>
      <c r="AL14" s="36" t="str">
        <f>IF('Datos Generales'!AL353=0,"",'Datos Generales'!AL353)</f>
        <v/>
      </c>
      <c r="AM14" s="36" t="str">
        <f>IF('Datos Generales'!AM353=0,"",'Datos Generales'!AM353)</f>
        <v/>
      </c>
      <c r="AN14" s="36" t="str">
        <f>IF('Datos Generales'!AN353=0,"",'Datos Generales'!AN353)</f>
        <v/>
      </c>
      <c r="AO14" s="36" t="str">
        <f>IF('Datos Generales'!AO353=0,"",'Datos Generales'!AO353)</f>
        <v/>
      </c>
      <c r="AP14" s="36" t="str">
        <f>IF('Datos Generales'!AP353=0,"",'Datos Generales'!AP353)</f>
        <v/>
      </c>
      <c r="AQ14" s="36">
        <f>IF('Datos Generales'!AQ353=0,"",'Datos Generales'!AQ353)</f>
        <v>123649</v>
      </c>
      <c r="AR14" s="29"/>
      <c r="AS14" s="36">
        <f>'Datos Generales'!AS353</f>
        <v>91209</v>
      </c>
      <c r="AT14" s="60">
        <f t="shared" si="0"/>
        <v>0.35566665570283629</v>
      </c>
    </row>
    <row r="15" spans="2:46" x14ac:dyDescent="0.2">
      <c r="B15" s="62" t="str">
        <f>'Datos Generales'!B252</f>
        <v>4. Terremoto y Maremoto</v>
      </c>
      <c r="C15" s="36" t="str">
        <f>IF('Datos Generales'!C354=0,"",'Datos Generales'!C354)</f>
        <v/>
      </c>
      <c r="D15" s="36" t="str">
        <f>IF('Datos Generales'!D354=0,"",'Datos Generales'!D354)</f>
        <v/>
      </c>
      <c r="E15" s="36">
        <f>IF('Datos Generales'!E354=0,"",'Datos Generales'!E354)</f>
        <v>22017.000000000004</v>
      </c>
      <c r="F15" s="36">
        <f>IF('Datos Generales'!F354=0,"",'Datos Generales'!F354)</f>
        <v>901</v>
      </c>
      <c r="G15" s="36" t="str">
        <f>IF('Datos Generales'!G354=0,"",'Datos Generales'!G354)</f>
        <v/>
      </c>
      <c r="H15" s="36">
        <f>IF('Datos Generales'!H354=0,"",'Datos Generales'!H354)</f>
        <v>7669</v>
      </c>
      <c r="I15" s="36">
        <f>IF('Datos Generales'!I354=0,"",'Datos Generales'!I354)</f>
        <v>12573</v>
      </c>
      <c r="J15" s="36" t="str">
        <f>IF('Datos Generales'!J354=0,"",'Datos Generales'!J354)</f>
        <v/>
      </c>
      <c r="K15" s="36">
        <f>IF('Datos Generales'!K354=0,"",'Datos Generales'!K354)</f>
        <v>27092</v>
      </c>
      <c r="L15" s="36" t="str">
        <f>IF('Datos Generales'!L354=0,"",'Datos Generales'!L354)</f>
        <v/>
      </c>
      <c r="M15" s="36" t="str">
        <f>IF('Datos Generales'!M354=0,"",'Datos Generales'!M354)</f>
        <v/>
      </c>
      <c r="N15" s="36">
        <f>IF('Datos Generales'!N354=0,"",'Datos Generales'!N354)</f>
        <v>229</v>
      </c>
      <c r="O15" s="36">
        <f>IF('Datos Generales'!O354=0,"",'Datos Generales'!O354)</f>
        <v>843</v>
      </c>
      <c r="P15" s="36" t="str">
        <f>IF('Datos Generales'!P354=0,"",'Datos Generales'!P354)</f>
        <v/>
      </c>
      <c r="Q15" s="36">
        <f>IF('Datos Generales'!Q354=0,"",'Datos Generales'!Q354)</f>
        <v>5296</v>
      </c>
      <c r="R15" s="36" t="str">
        <f>IF('Datos Generales'!R354=0,"",'Datos Generales'!R354)</f>
        <v/>
      </c>
      <c r="S15" s="36">
        <f>IF('Datos Generales'!S354=0,"",'Datos Generales'!S354)</f>
        <v>166.99999999999997</v>
      </c>
      <c r="T15" s="36" t="str">
        <f>IF('Datos Generales'!T354=0,"",'Datos Generales'!T354)</f>
        <v/>
      </c>
      <c r="U15" s="36">
        <f>IF('Datos Generales'!U354=0,"",'Datos Generales'!U354)</f>
        <v>6559</v>
      </c>
      <c r="V15" s="36">
        <f>IF('Datos Generales'!V354=0,"",'Datos Generales'!V354)</f>
        <v>3198</v>
      </c>
      <c r="W15" s="36">
        <f>IF('Datos Generales'!W354=0,"",'Datos Generales'!W354)</f>
        <v>446</v>
      </c>
      <c r="X15" s="36" t="str">
        <f>IF('Datos Generales'!X354=0,"",'Datos Generales'!X354)</f>
        <v/>
      </c>
      <c r="Y15" s="36">
        <f>IF('Datos Generales'!Y354=0,"",'Datos Generales'!Y354)</f>
        <v>802</v>
      </c>
      <c r="Z15" s="36">
        <f>IF('Datos Generales'!Z354=0,"",'Datos Generales'!Z354)</f>
        <v>2478</v>
      </c>
      <c r="AA15" s="36">
        <f>IF('Datos Generales'!AA354=0,"",'Datos Generales'!AA354)</f>
        <v>4675</v>
      </c>
      <c r="AB15" s="36" t="str">
        <f>IF('Datos Generales'!AB354=0,"",'Datos Generales'!AB354)</f>
        <v/>
      </c>
      <c r="AC15" s="36" t="str">
        <f>IF('Datos Generales'!AC354=0,"",'Datos Generales'!AC354)</f>
        <v/>
      </c>
      <c r="AD15" s="36">
        <f>IF('Datos Generales'!AD354=0,"",'Datos Generales'!AD354)</f>
        <v>554</v>
      </c>
      <c r="AE15" s="36">
        <f>IF('Datos Generales'!AE354=0,"",'Datos Generales'!AE354)</f>
        <v>15</v>
      </c>
      <c r="AF15" s="36" t="str">
        <f>IF('Datos Generales'!AF354=0,"",'Datos Generales'!AF354)</f>
        <v/>
      </c>
      <c r="AG15" s="36">
        <f>IF('Datos Generales'!AG354=0,"",'Datos Generales'!AG354)</f>
        <v>10338.000000000002</v>
      </c>
      <c r="AH15" s="36">
        <f>IF('Datos Generales'!AH354=0,"",'Datos Generales'!AH354)</f>
        <v>390</v>
      </c>
      <c r="AI15" s="36">
        <f>IF('Datos Generales'!AI354=0,"",'Datos Generales'!AI354)</f>
        <v>18.000000000000004</v>
      </c>
      <c r="AJ15" s="36">
        <f>IF('Datos Generales'!AJ354=0,"",'Datos Generales'!AJ354)</f>
        <v>9619</v>
      </c>
      <c r="AK15" s="36" t="str">
        <f>IF('Datos Generales'!AK354=0,"",'Datos Generales'!AK354)</f>
        <v/>
      </c>
      <c r="AL15" s="36" t="str">
        <f>IF('Datos Generales'!AL354=0,"",'Datos Generales'!AL354)</f>
        <v/>
      </c>
      <c r="AM15" s="36" t="str">
        <f>IF('Datos Generales'!AM354=0,"",'Datos Generales'!AM354)</f>
        <v/>
      </c>
      <c r="AN15" s="36" t="str">
        <f>IF('Datos Generales'!AN354=0,"",'Datos Generales'!AN354)</f>
        <v/>
      </c>
      <c r="AO15" s="36" t="str">
        <f>IF('Datos Generales'!AO354=0,"",'Datos Generales'!AO354)</f>
        <v/>
      </c>
      <c r="AP15" s="36" t="str">
        <f>IF('Datos Generales'!AP354=0,"",'Datos Generales'!AP354)</f>
        <v/>
      </c>
      <c r="AQ15" s="36">
        <f>IF('Datos Generales'!AQ354=0,"",'Datos Generales'!AQ354)</f>
        <v>115879</v>
      </c>
      <c r="AR15" s="29"/>
      <c r="AS15" s="36">
        <f>'Datos Generales'!AS354</f>
        <v>90615</v>
      </c>
      <c r="AT15" s="60">
        <f t="shared" si="0"/>
        <v>0.27880593720686431</v>
      </c>
    </row>
    <row r="16" spans="2:46" x14ac:dyDescent="0.2">
      <c r="B16" s="62" t="str">
        <f>'Datos Generales'!B253</f>
        <v>5. Pérdida de Beneficios por Terremoto</v>
      </c>
      <c r="C16" s="36" t="str">
        <f>IF('Datos Generales'!C355=0,"",'Datos Generales'!C355)</f>
        <v/>
      </c>
      <c r="D16" s="36" t="str">
        <f>IF('Datos Generales'!D355=0,"",'Datos Generales'!D355)</f>
        <v/>
      </c>
      <c r="E16" s="36">
        <f>IF('Datos Generales'!E355=0,"",'Datos Generales'!E355)</f>
        <v>51</v>
      </c>
      <c r="F16" s="36" t="str">
        <f>IF('Datos Generales'!F355=0,"",'Datos Generales'!F355)</f>
        <v/>
      </c>
      <c r="G16" s="36" t="str">
        <f>IF('Datos Generales'!G355=0,"",'Datos Generales'!G355)</f>
        <v/>
      </c>
      <c r="H16" s="36" t="str">
        <f>IF('Datos Generales'!H355=0,"",'Datos Generales'!H355)</f>
        <v/>
      </c>
      <c r="I16" s="36">
        <f>IF('Datos Generales'!I355=0,"",'Datos Generales'!I355)</f>
        <v>123</v>
      </c>
      <c r="J16" s="36" t="str">
        <f>IF('Datos Generales'!J355=0,"",'Datos Generales'!J355)</f>
        <v/>
      </c>
      <c r="K16" s="36">
        <f>IF('Datos Generales'!K355=0,"",'Datos Generales'!K355)</f>
        <v>55</v>
      </c>
      <c r="L16" s="36" t="str">
        <f>IF('Datos Generales'!L355=0,"",'Datos Generales'!L355)</f>
        <v/>
      </c>
      <c r="M16" s="36" t="str">
        <f>IF('Datos Generales'!M355=0,"",'Datos Generales'!M355)</f>
        <v/>
      </c>
      <c r="N16" s="36">
        <f>IF('Datos Generales'!N355=0,"",'Datos Generales'!N355)</f>
        <v>117</v>
      </c>
      <c r="O16" s="36">
        <f>IF('Datos Generales'!O355=0,"",'Datos Generales'!O355)</f>
        <v>65</v>
      </c>
      <c r="P16" s="36" t="str">
        <f>IF('Datos Generales'!P355=0,"",'Datos Generales'!P355)</f>
        <v/>
      </c>
      <c r="Q16" s="36">
        <f>IF('Datos Generales'!Q355=0,"",'Datos Generales'!Q355)</f>
        <v>257</v>
      </c>
      <c r="R16" s="36" t="str">
        <f>IF('Datos Generales'!R355=0,"",'Datos Generales'!R355)</f>
        <v/>
      </c>
      <c r="S16" s="36">
        <f>IF('Datos Generales'!S355=0,"",'Datos Generales'!S355)</f>
        <v>2</v>
      </c>
      <c r="T16" s="36" t="str">
        <f>IF('Datos Generales'!T355=0,"",'Datos Generales'!T355)</f>
        <v/>
      </c>
      <c r="U16" s="36">
        <f>IF('Datos Generales'!U355=0,"",'Datos Generales'!U355)</f>
        <v>553</v>
      </c>
      <c r="V16" s="36" t="str">
        <f>IF('Datos Generales'!V355=0,"",'Datos Generales'!V355)</f>
        <v/>
      </c>
      <c r="W16" s="36">
        <f>IF('Datos Generales'!W355=0,"",'Datos Generales'!W355)</f>
        <v>26</v>
      </c>
      <c r="X16" s="36" t="str">
        <f>IF('Datos Generales'!X355=0,"",'Datos Generales'!X355)</f>
        <v/>
      </c>
      <c r="Y16" s="36">
        <f>IF('Datos Generales'!Y355=0,"",'Datos Generales'!Y355)</f>
        <v>19</v>
      </c>
      <c r="Z16" s="36">
        <f>IF('Datos Generales'!Z355=0,"",'Datos Generales'!Z355)</f>
        <v>197</v>
      </c>
      <c r="AA16" s="36">
        <f>IF('Datos Generales'!AA355=0,"",'Datos Generales'!AA355)</f>
        <v>76</v>
      </c>
      <c r="AB16" s="36" t="str">
        <f>IF('Datos Generales'!AB355=0,"",'Datos Generales'!AB355)</f>
        <v/>
      </c>
      <c r="AC16" s="36" t="str">
        <f>IF('Datos Generales'!AC355=0,"",'Datos Generales'!AC355)</f>
        <v/>
      </c>
      <c r="AD16" s="36">
        <f>IF('Datos Generales'!AD355=0,"",'Datos Generales'!AD355)</f>
        <v>39</v>
      </c>
      <c r="AE16" s="36">
        <f>IF('Datos Generales'!AE355=0,"",'Datos Generales'!AE355)</f>
        <v>15</v>
      </c>
      <c r="AF16" s="36" t="str">
        <f>IF('Datos Generales'!AF355=0,"",'Datos Generales'!AF355)</f>
        <v/>
      </c>
      <c r="AG16" s="36">
        <f>IF('Datos Generales'!AG355=0,"",'Datos Generales'!AG355)</f>
        <v>2601</v>
      </c>
      <c r="AH16" s="36">
        <f>IF('Datos Generales'!AH355=0,"",'Datos Generales'!AH355)</f>
        <v>247</v>
      </c>
      <c r="AI16" s="36" t="str">
        <f>IF('Datos Generales'!AI355=0,"",'Datos Generales'!AI355)</f>
        <v/>
      </c>
      <c r="AJ16" s="36" t="str">
        <f>IF('Datos Generales'!AJ355=0,"",'Datos Generales'!AJ355)</f>
        <v/>
      </c>
      <c r="AK16" s="36" t="str">
        <f>IF('Datos Generales'!AK355=0,"",'Datos Generales'!AK355)</f>
        <v/>
      </c>
      <c r="AL16" s="36" t="str">
        <f>IF('Datos Generales'!AL355=0,"",'Datos Generales'!AL355)</f>
        <v/>
      </c>
      <c r="AM16" s="36" t="str">
        <f>IF('Datos Generales'!AM355=0,"",'Datos Generales'!AM355)</f>
        <v/>
      </c>
      <c r="AN16" s="36" t="str">
        <f>IF('Datos Generales'!AN355=0,"",'Datos Generales'!AN355)</f>
        <v/>
      </c>
      <c r="AO16" s="36" t="str">
        <f>IF('Datos Generales'!AO355=0,"",'Datos Generales'!AO355)</f>
        <v/>
      </c>
      <c r="AP16" s="36" t="str">
        <f>IF('Datos Generales'!AP355=0,"",'Datos Generales'!AP355)</f>
        <v/>
      </c>
      <c r="AQ16" s="36">
        <f>IF('Datos Generales'!AQ355=0,"",'Datos Generales'!AQ355)</f>
        <v>4443</v>
      </c>
      <c r="AR16" s="29"/>
      <c r="AS16" s="36">
        <f>'Datos Generales'!AS355</f>
        <v>3473</v>
      </c>
      <c r="AT16" s="60">
        <f t="shared" si="0"/>
        <v>0.27929743737402823</v>
      </c>
    </row>
    <row r="17" spans="2:46" x14ac:dyDescent="0.2">
      <c r="B17" s="62" t="str">
        <f>'Datos Generales'!B254</f>
        <v>6. Otros Riesgos de la Naturaleza</v>
      </c>
      <c r="C17" s="36" t="str">
        <f>IF('Datos Generales'!C356=0,"",'Datos Generales'!C356)</f>
        <v/>
      </c>
      <c r="D17" s="36" t="str">
        <f>IF('Datos Generales'!D356=0,"",'Datos Generales'!D356)</f>
        <v/>
      </c>
      <c r="E17" s="36">
        <f>IF('Datos Generales'!E356=0,"",'Datos Generales'!E356)</f>
        <v>10265</v>
      </c>
      <c r="F17" s="36" t="str">
        <f>IF('Datos Generales'!F356=0,"",'Datos Generales'!F356)</f>
        <v/>
      </c>
      <c r="G17" s="36" t="str">
        <f>IF('Datos Generales'!G356=0,"",'Datos Generales'!G356)</f>
        <v/>
      </c>
      <c r="H17" s="36">
        <f>IF('Datos Generales'!H356=0,"",'Datos Generales'!H356)</f>
        <v>13716.000000000002</v>
      </c>
      <c r="I17" s="36">
        <f>IF('Datos Generales'!I356=0,"",'Datos Generales'!I356)</f>
        <v>12223</v>
      </c>
      <c r="J17" s="36" t="str">
        <f>IF('Datos Generales'!J356=0,"",'Datos Generales'!J356)</f>
        <v/>
      </c>
      <c r="K17" s="36">
        <f>IF('Datos Generales'!K356=0,"",'Datos Generales'!K356)</f>
        <v>29297</v>
      </c>
      <c r="L17" s="36" t="str">
        <f>IF('Datos Generales'!L356=0,"",'Datos Generales'!L356)</f>
        <v/>
      </c>
      <c r="M17" s="36" t="str">
        <f>IF('Datos Generales'!M356=0,"",'Datos Generales'!M356)</f>
        <v/>
      </c>
      <c r="N17" s="36" t="str">
        <f>IF('Datos Generales'!N356=0,"",'Datos Generales'!N356)</f>
        <v/>
      </c>
      <c r="O17" s="36" t="str">
        <f>IF('Datos Generales'!O356=0,"",'Datos Generales'!O356)</f>
        <v/>
      </c>
      <c r="P17" s="36" t="str">
        <f>IF('Datos Generales'!P356=0,"",'Datos Generales'!P356)</f>
        <v/>
      </c>
      <c r="Q17" s="36">
        <f>IF('Datos Generales'!Q356=0,"",'Datos Generales'!Q356)</f>
        <v>8097.0000000000009</v>
      </c>
      <c r="R17" s="36" t="str">
        <f>IF('Datos Generales'!R356=0,"",'Datos Generales'!R356)</f>
        <v/>
      </c>
      <c r="S17" s="36">
        <f>IF('Datos Generales'!S356=0,"",'Datos Generales'!S356)</f>
        <v>8</v>
      </c>
      <c r="T17" s="36" t="str">
        <f>IF('Datos Generales'!T356=0,"",'Datos Generales'!T356)</f>
        <v/>
      </c>
      <c r="U17" s="36">
        <f>IF('Datos Generales'!U356=0,"",'Datos Generales'!U356)</f>
        <v>3467</v>
      </c>
      <c r="V17" s="36" t="str">
        <f>IF('Datos Generales'!V356=0,"",'Datos Generales'!V356)</f>
        <v/>
      </c>
      <c r="W17" s="36">
        <f>IF('Datos Generales'!W356=0,"",'Datos Generales'!W356)</f>
        <v>473</v>
      </c>
      <c r="X17" s="36" t="str">
        <f>IF('Datos Generales'!X356=0,"",'Datos Generales'!X356)</f>
        <v/>
      </c>
      <c r="Y17" s="36">
        <f>IF('Datos Generales'!Y356=0,"",'Datos Generales'!Y356)</f>
        <v>911</v>
      </c>
      <c r="Z17" s="36">
        <f>IF('Datos Generales'!Z356=0,"",'Datos Generales'!Z356)</f>
        <v>3161</v>
      </c>
      <c r="AA17" s="36">
        <f>IF('Datos Generales'!AA356=0,"",'Datos Generales'!AA356)</f>
        <v>7441</v>
      </c>
      <c r="AB17" s="36" t="str">
        <f>IF('Datos Generales'!AB356=0,"",'Datos Generales'!AB356)</f>
        <v/>
      </c>
      <c r="AC17" s="36" t="str">
        <f>IF('Datos Generales'!AC356=0,"",'Datos Generales'!AC356)</f>
        <v/>
      </c>
      <c r="AD17" s="36">
        <f>IF('Datos Generales'!AD356=0,"",'Datos Generales'!AD356)</f>
        <v>12</v>
      </c>
      <c r="AE17" s="36">
        <f>IF('Datos Generales'!AE356=0,"",'Datos Generales'!AE356)</f>
        <v>15</v>
      </c>
      <c r="AF17" s="36" t="str">
        <f>IF('Datos Generales'!AF356=0,"",'Datos Generales'!AF356)</f>
        <v/>
      </c>
      <c r="AG17" s="36">
        <f>IF('Datos Generales'!AG356=0,"",'Datos Generales'!AG356)</f>
        <v>12682</v>
      </c>
      <c r="AH17" s="36">
        <f>IF('Datos Generales'!AH356=0,"",'Datos Generales'!AH356)</f>
        <v>544</v>
      </c>
      <c r="AI17" s="36">
        <f>IF('Datos Generales'!AI356=0,"",'Datos Generales'!AI356)</f>
        <v>2</v>
      </c>
      <c r="AJ17" s="36">
        <f>IF('Datos Generales'!AJ356=0,"",'Datos Generales'!AJ356)</f>
        <v>10683</v>
      </c>
      <c r="AK17" s="36" t="str">
        <f>IF('Datos Generales'!AK356=0,"",'Datos Generales'!AK356)</f>
        <v/>
      </c>
      <c r="AL17" s="36" t="str">
        <f>IF('Datos Generales'!AL356=0,"",'Datos Generales'!AL356)</f>
        <v/>
      </c>
      <c r="AM17" s="36" t="str">
        <f>IF('Datos Generales'!AM356=0,"",'Datos Generales'!AM356)</f>
        <v/>
      </c>
      <c r="AN17" s="36" t="str">
        <f>IF('Datos Generales'!AN356=0,"",'Datos Generales'!AN356)</f>
        <v/>
      </c>
      <c r="AO17" s="36" t="str">
        <f>IF('Datos Generales'!AO356=0,"",'Datos Generales'!AO356)</f>
        <v/>
      </c>
      <c r="AP17" s="36" t="str">
        <f>IF('Datos Generales'!AP356=0,"",'Datos Generales'!AP356)</f>
        <v/>
      </c>
      <c r="AQ17" s="36">
        <f>IF('Datos Generales'!AQ356=0,"",'Datos Generales'!AQ356)</f>
        <v>112997</v>
      </c>
      <c r="AR17" s="29"/>
      <c r="AS17" s="36">
        <f>'Datos Generales'!AS356</f>
        <v>87948</v>
      </c>
      <c r="AT17" s="60">
        <f t="shared" si="0"/>
        <v>0.28481602765270386</v>
      </c>
    </row>
    <row r="18" spans="2:46" x14ac:dyDescent="0.2">
      <c r="B18" s="62" t="str">
        <f>'Datos Generales'!B255</f>
        <v>7. Terrorismo</v>
      </c>
      <c r="C18" s="36" t="str">
        <f>IF('Datos Generales'!C357=0,"",'Datos Generales'!C357)</f>
        <v/>
      </c>
      <c r="D18" s="36" t="str">
        <f>IF('Datos Generales'!D357=0,"",'Datos Generales'!D357)</f>
        <v/>
      </c>
      <c r="E18" s="36">
        <f>IF('Datos Generales'!E357=0,"",'Datos Generales'!E357)</f>
        <v>7334</v>
      </c>
      <c r="F18" s="36" t="str">
        <f>IF('Datos Generales'!F357=0,"",'Datos Generales'!F357)</f>
        <v/>
      </c>
      <c r="G18" s="36" t="str">
        <f>IF('Datos Generales'!G357=0,"",'Datos Generales'!G357)</f>
        <v/>
      </c>
      <c r="H18" s="36">
        <f>IF('Datos Generales'!H357=0,"",'Datos Generales'!H357)</f>
        <v>22290</v>
      </c>
      <c r="I18" s="36">
        <f>IF('Datos Generales'!I357=0,"",'Datos Generales'!I357)</f>
        <v>12373.999999999998</v>
      </c>
      <c r="J18" s="36" t="str">
        <f>IF('Datos Generales'!J357=0,"",'Datos Generales'!J357)</f>
        <v/>
      </c>
      <c r="K18" s="36">
        <f>IF('Datos Generales'!K357=0,"",'Datos Generales'!K357)</f>
        <v>25342.000000000004</v>
      </c>
      <c r="L18" s="36" t="str">
        <f>IF('Datos Generales'!L357=0,"",'Datos Generales'!L357)</f>
        <v/>
      </c>
      <c r="M18" s="36" t="str">
        <f>IF('Datos Generales'!M357=0,"",'Datos Generales'!M357)</f>
        <v/>
      </c>
      <c r="N18" s="36">
        <f>IF('Datos Generales'!N357=0,"",'Datos Generales'!N357)</f>
        <v>52</v>
      </c>
      <c r="O18" s="36">
        <f>IF('Datos Generales'!O357=0,"",'Datos Generales'!O357)</f>
        <v>63</v>
      </c>
      <c r="P18" s="36" t="str">
        <f>IF('Datos Generales'!P357=0,"",'Datos Generales'!P357)</f>
        <v/>
      </c>
      <c r="Q18" s="36">
        <f>IF('Datos Generales'!Q357=0,"",'Datos Generales'!Q357)</f>
        <v>8473.9999999999982</v>
      </c>
      <c r="R18" s="36" t="str">
        <f>IF('Datos Generales'!R357=0,"",'Datos Generales'!R357)</f>
        <v/>
      </c>
      <c r="S18" s="36" t="str">
        <f>IF('Datos Generales'!S357=0,"",'Datos Generales'!S357)</f>
        <v/>
      </c>
      <c r="T18" s="36" t="str">
        <f>IF('Datos Generales'!T357=0,"",'Datos Generales'!T357)</f>
        <v/>
      </c>
      <c r="U18" s="36">
        <f>IF('Datos Generales'!U357=0,"",'Datos Generales'!U357)</f>
        <v>4155</v>
      </c>
      <c r="V18" s="36" t="str">
        <f>IF('Datos Generales'!V357=0,"",'Datos Generales'!V357)</f>
        <v/>
      </c>
      <c r="W18" s="36">
        <f>IF('Datos Generales'!W357=0,"",'Datos Generales'!W357)</f>
        <v>479</v>
      </c>
      <c r="X18" s="36" t="str">
        <f>IF('Datos Generales'!X357=0,"",'Datos Generales'!X357)</f>
        <v/>
      </c>
      <c r="Y18" s="36">
        <f>IF('Datos Generales'!Y357=0,"",'Datos Generales'!Y357)</f>
        <v>307</v>
      </c>
      <c r="Z18" s="36">
        <f>IF('Datos Generales'!Z357=0,"",'Datos Generales'!Z357)</f>
        <v>3053</v>
      </c>
      <c r="AA18" s="36">
        <f>IF('Datos Generales'!AA357=0,"",'Datos Generales'!AA357)</f>
        <v>7108</v>
      </c>
      <c r="AB18" s="36" t="str">
        <f>IF('Datos Generales'!AB357=0,"",'Datos Generales'!AB357)</f>
        <v/>
      </c>
      <c r="AC18" s="36" t="str">
        <f>IF('Datos Generales'!AC357=0,"",'Datos Generales'!AC357)</f>
        <v/>
      </c>
      <c r="AD18" s="36">
        <f>IF('Datos Generales'!AD357=0,"",'Datos Generales'!AD357)</f>
        <v>28</v>
      </c>
      <c r="AE18" s="36">
        <f>IF('Datos Generales'!AE357=0,"",'Datos Generales'!AE357)</f>
        <v>2</v>
      </c>
      <c r="AF18" s="36" t="str">
        <f>IF('Datos Generales'!AF357=0,"",'Datos Generales'!AF357)</f>
        <v/>
      </c>
      <c r="AG18" s="36">
        <f>IF('Datos Generales'!AG357=0,"",'Datos Generales'!AG357)</f>
        <v>11546.000000000002</v>
      </c>
      <c r="AH18" s="36">
        <f>IF('Datos Generales'!AH357=0,"",'Datos Generales'!AH357)</f>
        <v>544</v>
      </c>
      <c r="AI18" s="36" t="str">
        <f>IF('Datos Generales'!AI357=0,"",'Datos Generales'!AI357)</f>
        <v/>
      </c>
      <c r="AJ18" s="36" t="str">
        <f>IF('Datos Generales'!AJ357=0,"",'Datos Generales'!AJ357)</f>
        <v/>
      </c>
      <c r="AK18" s="36" t="str">
        <f>IF('Datos Generales'!AK357=0,"",'Datos Generales'!AK357)</f>
        <v/>
      </c>
      <c r="AL18" s="36" t="str">
        <f>IF('Datos Generales'!AL357=0,"",'Datos Generales'!AL357)</f>
        <v/>
      </c>
      <c r="AM18" s="36" t="str">
        <f>IF('Datos Generales'!AM357=0,"",'Datos Generales'!AM357)</f>
        <v/>
      </c>
      <c r="AN18" s="36" t="str">
        <f>IF('Datos Generales'!AN357=0,"",'Datos Generales'!AN357)</f>
        <v/>
      </c>
      <c r="AO18" s="36" t="str">
        <f>IF('Datos Generales'!AO357=0,"",'Datos Generales'!AO357)</f>
        <v/>
      </c>
      <c r="AP18" s="36" t="str">
        <f>IF('Datos Generales'!AP357=0,"",'Datos Generales'!AP357)</f>
        <v/>
      </c>
      <c r="AQ18" s="36">
        <f>IF('Datos Generales'!AQ357=0,"",'Datos Generales'!AQ357)</f>
        <v>103151</v>
      </c>
      <c r="AR18" s="29"/>
      <c r="AS18" s="36">
        <f>'Datos Generales'!AS357</f>
        <v>71417</v>
      </c>
      <c r="AT18" s="60">
        <f t="shared" si="0"/>
        <v>0.44434798437346856</v>
      </c>
    </row>
    <row r="19" spans="2:46" x14ac:dyDescent="0.2">
      <c r="B19" s="62" t="str">
        <f>'Datos Generales'!B256</f>
        <v>8. Robo</v>
      </c>
      <c r="C19" s="36" t="str">
        <f>IF('Datos Generales'!C358=0,"",'Datos Generales'!C358)</f>
        <v/>
      </c>
      <c r="D19" s="36" t="str">
        <f>IF('Datos Generales'!D358=0,"",'Datos Generales'!D358)</f>
        <v/>
      </c>
      <c r="E19" s="36">
        <f>IF('Datos Generales'!E358=0,"",'Datos Generales'!E358)</f>
        <v>67750</v>
      </c>
      <c r="F19" s="36">
        <f>IF('Datos Generales'!F358=0,"",'Datos Generales'!F358)</f>
        <v>12232.000000000002</v>
      </c>
      <c r="G19" s="36" t="str">
        <f>IF('Datos Generales'!G358=0,"",'Datos Generales'!G358)</f>
        <v/>
      </c>
      <c r="H19" s="36">
        <f>IF('Datos Generales'!H358=0,"",'Datos Generales'!H358)</f>
        <v>2509</v>
      </c>
      <c r="I19" s="36">
        <f>IF('Datos Generales'!I358=0,"",'Datos Generales'!I358)</f>
        <v>1762</v>
      </c>
      <c r="J19" s="36" t="str">
        <f>IF('Datos Generales'!J358=0,"",'Datos Generales'!J358)</f>
        <v/>
      </c>
      <c r="K19" s="36">
        <f>IF('Datos Generales'!K358=0,"",'Datos Generales'!K358)</f>
        <v>7223.9999999999991</v>
      </c>
      <c r="L19" s="36" t="str">
        <f>IF('Datos Generales'!L358=0,"",'Datos Generales'!L358)</f>
        <v/>
      </c>
      <c r="M19" s="36" t="str">
        <f>IF('Datos Generales'!M358=0,"",'Datos Generales'!M358)</f>
        <v/>
      </c>
      <c r="N19" s="36">
        <f>IF('Datos Generales'!N358=0,"",'Datos Generales'!N358)</f>
        <v>2</v>
      </c>
      <c r="O19" s="36">
        <f>IF('Datos Generales'!O358=0,"",'Datos Generales'!O358)</f>
        <v>175</v>
      </c>
      <c r="P19" s="36" t="str">
        <f>IF('Datos Generales'!P358=0,"",'Datos Generales'!P358)</f>
        <v/>
      </c>
      <c r="Q19" s="36">
        <f>IF('Datos Generales'!Q358=0,"",'Datos Generales'!Q358)</f>
        <v>895.00000000000011</v>
      </c>
      <c r="R19" s="36" t="str">
        <f>IF('Datos Generales'!R358=0,"",'Datos Generales'!R358)</f>
        <v/>
      </c>
      <c r="S19" s="36">
        <f>IF('Datos Generales'!S358=0,"",'Datos Generales'!S358)</f>
        <v>68</v>
      </c>
      <c r="T19" s="36" t="str">
        <f>IF('Datos Generales'!T358=0,"",'Datos Generales'!T358)</f>
        <v/>
      </c>
      <c r="U19" s="36">
        <f>IF('Datos Generales'!U358=0,"",'Datos Generales'!U358)</f>
        <v>1794</v>
      </c>
      <c r="V19" s="36">
        <f>IF('Datos Generales'!V358=0,"",'Datos Generales'!V358)</f>
        <v>475</v>
      </c>
      <c r="W19" s="36">
        <f>IF('Datos Generales'!W358=0,"",'Datos Generales'!W358)</f>
        <v>171</v>
      </c>
      <c r="X19" s="36" t="str">
        <f>IF('Datos Generales'!X358=0,"",'Datos Generales'!X358)</f>
        <v/>
      </c>
      <c r="Y19" s="36">
        <f>IF('Datos Generales'!Y358=0,"",'Datos Generales'!Y358)</f>
        <v>303</v>
      </c>
      <c r="Z19" s="36">
        <f>IF('Datos Generales'!Z358=0,"",'Datos Generales'!Z358)</f>
        <v>956</v>
      </c>
      <c r="AA19" s="36">
        <f>IF('Datos Generales'!AA358=0,"",'Datos Generales'!AA358)</f>
        <v>3677</v>
      </c>
      <c r="AB19" s="36" t="str">
        <f>IF('Datos Generales'!AB358=0,"",'Datos Generales'!AB358)</f>
        <v/>
      </c>
      <c r="AC19" s="36" t="str">
        <f>IF('Datos Generales'!AC358=0,"",'Datos Generales'!AC358)</f>
        <v/>
      </c>
      <c r="AD19" s="36">
        <f>IF('Datos Generales'!AD358=0,"",'Datos Generales'!AD358)</f>
        <v>54.000000000000007</v>
      </c>
      <c r="AE19" s="36" t="str">
        <f>IF('Datos Generales'!AE358=0,"",'Datos Generales'!AE358)</f>
        <v/>
      </c>
      <c r="AF19" s="36" t="str">
        <f>IF('Datos Generales'!AF358=0,"",'Datos Generales'!AF358)</f>
        <v/>
      </c>
      <c r="AG19" s="36">
        <f>IF('Datos Generales'!AG358=0,"",'Datos Generales'!AG358)</f>
        <v>4236</v>
      </c>
      <c r="AH19" s="36">
        <f>IF('Datos Generales'!AH358=0,"",'Datos Generales'!AH358)</f>
        <v>4</v>
      </c>
      <c r="AI19" s="36" t="str">
        <f>IF('Datos Generales'!AI358=0,"",'Datos Generales'!AI358)</f>
        <v/>
      </c>
      <c r="AJ19" s="36">
        <f>IF('Datos Generales'!AJ358=0,"",'Datos Generales'!AJ358)</f>
        <v>5388</v>
      </c>
      <c r="AK19" s="36" t="str">
        <f>IF('Datos Generales'!AK358=0,"",'Datos Generales'!AK358)</f>
        <v/>
      </c>
      <c r="AL19" s="36" t="str">
        <f>IF('Datos Generales'!AL358=0,"",'Datos Generales'!AL358)</f>
        <v/>
      </c>
      <c r="AM19" s="36" t="str">
        <f>IF('Datos Generales'!AM358=0,"",'Datos Generales'!AM358)</f>
        <v/>
      </c>
      <c r="AN19" s="36" t="str">
        <f>IF('Datos Generales'!AN358=0,"",'Datos Generales'!AN358)</f>
        <v/>
      </c>
      <c r="AO19" s="36" t="str">
        <f>IF('Datos Generales'!AO358=0,"",'Datos Generales'!AO358)</f>
        <v/>
      </c>
      <c r="AP19" s="36" t="str">
        <f>IF('Datos Generales'!AP358=0,"",'Datos Generales'!AP358)</f>
        <v/>
      </c>
      <c r="AQ19" s="36">
        <f>IF('Datos Generales'!AQ358=0,"",'Datos Generales'!AQ358)</f>
        <v>109675</v>
      </c>
      <c r="AR19" s="29"/>
      <c r="AS19" s="36">
        <f>'Datos Generales'!AS358</f>
        <v>87841</v>
      </c>
      <c r="AT19" s="60">
        <f t="shared" si="0"/>
        <v>0.24856274404890644</v>
      </c>
    </row>
    <row r="20" spans="2:46" x14ac:dyDescent="0.2">
      <c r="B20" s="62" t="str">
        <f>'Datos Generales'!B257</f>
        <v>9. Cristales</v>
      </c>
      <c r="C20" s="36" t="str">
        <f>IF('Datos Generales'!C359=0,"",'Datos Generales'!C359)</f>
        <v/>
      </c>
      <c r="D20" s="36" t="str">
        <f>IF('Datos Generales'!D359=0,"",'Datos Generales'!D359)</f>
        <v/>
      </c>
      <c r="E20" s="36">
        <f>IF('Datos Generales'!E359=0,"",'Datos Generales'!E359)</f>
        <v>22302.999999999996</v>
      </c>
      <c r="F20" s="36" t="str">
        <f>IF('Datos Generales'!F359=0,"",'Datos Generales'!F359)</f>
        <v/>
      </c>
      <c r="G20" s="36" t="str">
        <f>IF('Datos Generales'!G359=0,"",'Datos Generales'!G359)</f>
        <v/>
      </c>
      <c r="H20" s="36">
        <f>IF('Datos Generales'!H359=0,"",'Datos Generales'!H359)</f>
        <v>6456</v>
      </c>
      <c r="I20" s="36">
        <f>IF('Datos Generales'!I359=0,"",'Datos Generales'!I359)</f>
        <v>8240</v>
      </c>
      <c r="J20" s="36" t="str">
        <f>IF('Datos Generales'!J359=0,"",'Datos Generales'!J359)</f>
        <v/>
      </c>
      <c r="K20" s="36">
        <f>IF('Datos Generales'!K359=0,"",'Datos Generales'!K359)</f>
        <v>6733</v>
      </c>
      <c r="L20" s="36" t="str">
        <f>IF('Datos Generales'!L359=0,"",'Datos Generales'!L359)</f>
        <v/>
      </c>
      <c r="M20" s="36" t="str">
        <f>IF('Datos Generales'!M359=0,"",'Datos Generales'!M359)</f>
        <v/>
      </c>
      <c r="N20" s="36" t="str">
        <f>IF('Datos Generales'!N359=0,"",'Datos Generales'!N359)</f>
        <v/>
      </c>
      <c r="O20" s="36">
        <f>IF('Datos Generales'!O359=0,"",'Datos Generales'!O359)</f>
        <v>80</v>
      </c>
      <c r="P20" s="36" t="str">
        <f>IF('Datos Generales'!P359=0,"",'Datos Generales'!P359)</f>
        <v/>
      </c>
      <c r="Q20" s="36">
        <f>IF('Datos Generales'!Q359=0,"",'Datos Generales'!Q359)</f>
        <v>1993</v>
      </c>
      <c r="R20" s="36" t="str">
        <f>IF('Datos Generales'!R359=0,"",'Datos Generales'!R359)</f>
        <v/>
      </c>
      <c r="S20" s="36">
        <f>IF('Datos Generales'!S359=0,"",'Datos Generales'!S359)</f>
        <v>514</v>
      </c>
      <c r="T20" s="36" t="str">
        <f>IF('Datos Generales'!T359=0,"",'Datos Generales'!T359)</f>
        <v/>
      </c>
      <c r="U20" s="36">
        <f>IF('Datos Generales'!U359=0,"",'Datos Generales'!U359)</f>
        <v>6029.9999999999991</v>
      </c>
      <c r="V20" s="36" t="str">
        <f>IF('Datos Generales'!V359=0,"",'Datos Generales'!V359)</f>
        <v/>
      </c>
      <c r="W20" s="36">
        <f>IF('Datos Generales'!W359=0,"",'Datos Generales'!W359)</f>
        <v>367</v>
      </c>
      <c r="X20" s="36" t="str">
        <f>IF('Datos Generales'!X359=0,"",'Datos Generales'!X359)</f>
        <v/>
      </c>
      <c r="Y20" s="36">
        <f>IF('Datos Generales'!Y359=0,"",'Datos Generales'!Y359)</f>
        <v>623</v>
      </c>
      <c r="Z20" s="36">
        <f>IF('Datos Generales'!Z359=0,"",'Datos Generales'!Z359)</f>
        <v>1919</v>
      </c>
      <c r="AA20" s="36">
        <f>IF('Datos Generales'!AA359=0,"",'Datos Generales'!AA359)</f>
        <v>3965</v>
      </c>
      <c r="AB20" s="36" t="str">
        <f>IF('Datos Generales'!AB359=0,"",'Datos Generales'!AB359)</f>
        <v/>
      </c>
      <c r="AC20" s="36" t="str">
        <f>IF('Datos Generales'!AC359=0,"",'Datos Generales'!AC359)</f>
        <v/>
      </c>
      <c r="AD20" s="36" t="str">
        <f>IF('Datos Generales'!AD359=0,"",'Datos Generales'!AD359)</f>
        <v/>
      </c>
      <c r="AE20" s="36" t="str">
        <f>IF('Datos Generales'!AE359=0,"",'Datos Generales'!AE359)</f>
        <v/>
      </c>
      <c r="AF20" s="36" t="str">
        <f>IF('Datos Generales'!AF359=0,"",'Datos Generales'!AF359)</f>
        <v/>
      </c>
      <c r="AG20" s="36">
        <f>IF('Datos Generales'!AG359=0,"",'Datos Generales'!AG359)</f>
        <v>6540</v>
      </c>
      <c r="AH20" s="36" t="str">
        <f>IF('Datos Generales'!AH359=0,"",'Datos Generales'!AH359)</f>
        <v/>
      </c>
      <c r="AI20" s="36" t="str">
        <f>IF('Datos Generales'!AI359=0,"",'Datos Generales'!AI359)</f>
        <v/>
      </c>
      <c r="AJ20" s="36">
        <f>IF('Datos Generales'!AJ359=0,"",'Datos Generales'!AJ359)</f>
        <v>559</v>
      </c>
      <c r="AK20" s="36" t="str">
        <f>IF('Datos Generales'!AK359=0,"",'Datos Generales'!AK359)</f>
        <v/>
      </c>
      <c r="AL20" s="36" t="str">
        <f>IF('Datos Generales'!AL359=0,"",'Datos Generales'!AL359)</f>
        <v/>
      </c>
      <c r="AM20" s="36" t="str">
        <f>IF('Datos Generales'!AM359=0,"",'Datos Generales'!AM359)</f>
        <v/>
      </c>
      <c r="AN20" s="36" t="str">
        <f>IF('Datos Generales'!AN359=0,"",'Datos Generales'!AN359)</f>
        <v/>
      </c>
      <c r="AO20" s="36" t="str">
        <f>IF('Datos Generales'!AO359=0,"",'Datos Generales'!AO359)</f>
        <v/>
      </c>
      <c r="AP20" s="36" t="str">
        <f>IF('Datos Generales'!AP359=0,"",'Datos Generales'!AP359)</f>
        <v/>
      </c>
      <c r="AQ20" s="36">
        <f>IF('Datos Generales'!AQ359=0,"",'Datos Generales'!AQ359)</f>
        <v>66322</v>
      </c>
      <c r="AR20" s="29"/>
      <c r="AS20" s="36">
        <f>'Datos Generales'!AS359</f>
        <v>71266</v>
      </c>
      <c r="AT20" s="60">
        <f t="shared" si="0"/>
        <v>-6.9373894984985807E-2</v>
      </c>
    </row>
    <row r="21" spans="2:46" x14ac:dyDescent="0.2">
      <c r="B21" s="62" t="str">
        <f>'Datos Generales'!B258</f>
        <v>10. Daños Físicos a Vehículos Motorizados</v>
      </c>
      <c r="C21" s="36" t="str">
        <f>IF('Datos Generales'!C360=0,"",'Datos Generales'!C360)</f>
        <v/>
      </c>
      <c r="D21" s="36" t="str">
        <f>IF('Datos Generales'!D360=0,"",'Datos Generales'!D360)</f>
        <v/>
      </c>
      <c r="E21" s="36">
        <f>IF('Datos Generales'!E360=0,"",'Datos Generales'!E360)</f>
        <v>116102</v>
      </c>
      <c r="F21" s="36">
        <f>IF('Datos Generales'!F360=0,"",'Datos Generales'!F360)</f>
        <v>30864</v>
      </c>
      <c r="G21" s="36" t="str">
        <f>IF('Datos Generales'!G360=0,"",'Datos Generales'!G360)</f>
        <v/>
      </c>
      <c r="H21" s="36">
        <f>IF('Datos Generales'!H360=0,"",'Datos Generales'!H360)</f>
        <v>60005.999999999993</v>
      </c>
      <c r="I21" s="36" t="str">
        <f>IF('Datos Generales'!I360=0,"",'Datos Generales'!I360)</f>
        <v/>
      </c>
      <c r="J21" s="36" t="str">
        <f>IF('Datos Generales'!J360=0,"",'Datos Generales'!J360)</f>
        <v/>
      </c>
      <c r="K21" s="36">
        <f>IF('Datos Generales'!K360=0,"",'Datos Generales'!K360)</f>
        <v>31606</v>
      </c>
      <c r="L21" s="36" t="str">
        <f>IF('Datos Generales'!L360=0,"",'Datos Generales'!L360)</f>
        <v/>
      </c>
      <c r="M21" s="36" t="str">
        <f>IF('Datos Generales'!M360=0,"",'Datos Generales'!M360)</f>
        <v/>
      </c>
      <c r="N21" s="36" t="str">
        <f>IF('Datos Generales'!N360=0,"",'Datos Generales'!N360)</f>
        <v/>
      </c>
      <c r="O21" s="36">
        <f>IF('Datos Generales'!O360=0,"",'Datos Generales'!O360)</f>
        <v>12678.999999999998</v>
      </c>
      <c r="P21" s="36" t="str">
        <f>IF('Datos Generales'!P360=0,"",'Datos Generales'!P360)</f>
        <v/>
      </c>
      <c r="Q21" s="36">
        <f>IF('Datos Generales'!Q360=0,"",'Datos Generales'!Q360)</f>
        <v>78444</v>
      </c>
      <c r="R21" s="36">
        <f>IF('Datos Generales'!R360=0,"",'Datos Generales'!R360)</f>
        <v>3</v>
      </c>
      <c r="S21" s="36">
        <f>IF('Datos Generales'!S360=0,"",'Datos Generales'!S360)</f>
        <v>36289.999999999993</v>
      </c>
      <c r="T21" s="36" t="str">
        <f>IF('Datos Generales'!T360=0,"",'Datos Generales'!T360)</f>
        <v/>
      </c>
      <c r="U21" s="36">
        <f>IF('Datos Generales'!U360=0,"",'Datos Generales'!U360)</f>
        <v>24136.000000000004</v>
      </c>
      <c r="V21" s="36" t="str">
        <f>IF('Datos Generales'!V360=0,"",'Datos Generales'!V360)</f>
        <v/>
      </c>
      <c r="W21" s="36" t="str">
        <f>IF('Datos Generales'!W360=0,"",'Datos Generales'!W360)</f>
        <v/>
      </c>
      <c r="X21" s="36" t="str">
        <f>IF('Datos Generales'!X360=0,"",'Datos Generales'!X360)</f>
        <v/>
      </c>
      <c r="Y21" s="36">
        <f>IF('Datos Generales'!Y360=0,"",'Datos Generales'!Y360)</f>
        <v>2068</v>
      </c>
      <c r="Z21" s="36">
        <f>IF('Datos Generales'!Z360=0,"",'Datos Generales'!Z360)</f>
        <v>17023</v>
      </c>
      <c r="AA21" s="36">
        <f>IF('Datos Generales'!AA360=0,"",'Datos Generales'!AA360)</f>
        <v>8633</v>
      </c>
      <c r="AB21" s="36" t="str">
        <f>IF('Datos Generales'!AB360=0,"",'Datos Generales'!AB360)</f>
        <v/>
      </c>
      <c r="AC21" s="36" t="str">
        <f>IF('Datos Generales'!AC360=0,"",'Datos Generales'!AC360)</f>
        <v/>
      </c>
      <c r="AD21" s="36" t="str">
        <f>IF('Datos Generales'!AD360=0,"",'Datos Generales'!AD360)</f>
        <v/>
      </c>
      <c r="AE21" s="36" t="str">
        <f>IF('Datos Generales'!AE360=0,"",'Datos Generales'!AE360)</f>
        <v/>
      </c>
      <c r="AF21" s="36" t="str">
        <f>IF('Datos Generales'!AF360=0,"",'Datos Generales'!AF360)</f>
        <v/>
      </c>
      <c r="AG21" s="36">
        <f>IF('Datos Generales'!AG360=0,"",'Datos Generales'!AG360)</f>
        <v>42029</v>
      </c>
      <c r="AH21" s="36" t="str">
        <f>IF('Datos Generales'!AH360=0,"",'Datos Generales'!AH360)</f>
        <v/>
      </c>
      <c r="AI21" s="36">
        <f>IF('Datos Generales'!AI360=0,"",'Datos Generales'!AI360)</f>
        <v>14237</v>
      </c>
      <c r="AJ21" s="36" t="str">
        <f>IF('Datos Generales'!AJ360=0,"",'Datos Generales'!AJ360)</f>
        <v/>
      </c>
      <c r="AK21" s="36" t="str">
        <f>IF('Datos Generales'!AK360=0,"",'Datos Generales'!AK360)</f>
        <v/>
      </c>
      <c r="AL21" s="36" t="str">
        <f>IF('Datos Generales'!AL360=0,"",'Datos Generales'!AL360)</f>
        <v/>
      </c>
      <c r="AM21" s="36" t="str">
        <f>IF('Datos Generales'!AM360=0,"",'Datos Generales'!AM360)</f>
        <v/>
      </c>
      <c r="AN21" s="36" t="str">
        <f>IF('Datos Generales'!AN360=0,"",'Datos Generales'!AN360)</f>
        <v/>
      </c>
      <c r="AO21" s="36" t="str">
        <f>IF('Datos Generales'!AO360=0,"",'Datos Generales'!AO360)</f>
        <v/>
      </c>
      <c r="AP21" s="36" t="str">
        <f>IF('Datos Generales'!AP360=0,"",'Datos Generales'!AP360)</f>
        <v/>
      </c>
      <c r="AQ21" s="36">
        <f>IF('Datos Generales'!AQ360=0,"",'Datos Generales'!AQ360)</f>
        <v>474120</v>
      </c>
      <c r="AR21" s="29"/>
      <c r="AS21" s="36">
        <f>'Datos Generales'!AS360</f>
        <v>375579</v>
      </c>
      <c r="AT21" s="60">
        <f t="shared" si="0"/>
        <v>0.26237089933143221</v>
      </c>
    </row>
    <row r="22" spans="2:46" x14ac:dyDescent="0.2">
      <c r="B22" s="62" t="str">
        <f>'Datos Generales'!B259</f>
        <v>11. Casco Marítimo</v>
      </c>
      <c r="C22" s="36" t="str">
        <f>IF('Datos Generales'!C361=0,"",'Datos Generales'!C361)</f>
        <v/>
      </c>
      <c r="D22" s="36" t="str">
        <f>IF('Datos Generales'!D361=0,"",'Datos Generales'!D361)</f>
        <v/>
      </c>
      <c r="E22" s="36">
        <f>IF('Datos Generales'!E361=0,"",'Datos Generales'!E361)</f>
        <v>9.0000000000000018</v>
      </c>
      <c r="F22" s="36" t="str">
        <f>IF('Datos Generales'!F361=0,"",'Datos Generales'!F361)</f>
        <v/>
      </c>
      <c r="G22" s="36" t="str">
        <f>IF('Datos Generales'!G361=0,"",'Datos Generales'!G361)</f>
        <v/>
      </c>
      <c r="H22" s="36" t="str">
        <f>IF('Datos Generales'!H361=0,"",'Datos Generales'!H361)</f>
        <v/>
      </c>
      <c r="I22" s="36">
        <f>IF('Datos Generales'!I361=0,"",'Datos Generales'!I361)</f>
        <v>32</v>
      </c>
      <c r="J22" s="36" t="str">
        <f>IF('Datos Generales'!J361=0,"",'Datos Generales'!J361)</f>
        <v/>
      </c>
      <c r="K22" s="36" t="str">
        <f>IF('Datos Generales'!K361=0,"",'Datos Generales'!K361)</f>
        <v/>
      </c>
      <c r="L22" s="36" t="str">
        <f>IF('Datos Generales'!L361=0,"",'Datos Generales'!L361)</f>
        <v/>
      </c>
      <c r="M22" s="36" t="str">
        <f>IF('Datos Generales'!M361=0,"",'Datos Generales'!M361)</f>
        <v/>
      </c>
      <c r="N22" s="36">
        <f>IF('Datos Generales'!N361=0,"",'Datos Generales'!N361)</f>
        <v>98</v>
      </c>
      <c r="O22" s="36">
        <f>IF('Datos Generales'!O361=0,"",'Datos Generales'!O361)</f>
        <v>82.999999999999986</v>
      </c>
      <c r="P22" s="36" t="str">
        <f>IF('Datos Generales'!P361=0,"",'Datos Generales'!P361)</f>
        <v/>
      </c>
      <c r="Q22" s="36">
        <f>IF('Datos Generales'!Q361=0,"",'Datos Generales'!Q361)</f>
        <v>99</v>
      </c>
      <c r="R22" s="36" t="str">
        <f>IF('Datos Generales'!R361=0,"",'Datos Generales'!R361)</f>
        <v/>
      </c>
      <c r="S22" s="36">
        <f>IF('Datos Generales'!S361=0,"",'Datos Generales'!S361)</f>
        <v>1</v>
      </c>
      <c r="T22" s="36" t="str">
        <f>IF('Datos Generales'!T361=0,"",'Datos Generales'!T361)</f>
        <v/>
      </c>
      <c r="U22" s="36">
        <f>IF('Datos Generales'!U361=0,"",'Datos Generales'!U361)</f>
        <v>69</v>
      </c>
      <c r="V22" s="36" t="str">
        <f>IF('Datos Generales'!V361=0,"",'Datos Generales'!V361)</f>
        <v/>
      </c>
      <c r="W22" s="36" t="str">
        <f>IF('Datos Generales'!W361=0,"",'Datos Generales'!W361)</f>
        <v/>
      </c>
      <c r="X22" s="36" t="str">
        <f>IF('Datos Generales'!X361=0,"",'Datos Generales'!X361)</f>
        <v/>
      </c>
      <c r="Y22" s="36">
        <f>IF('Datos Generales'!Y361=0,"",'Datos Generales'!Y361)</f>
        <v>24</v>
      </c>
      <c r="Z22" s="36" t="str">
        <f>IF('Datos Generales'!Z361=0,"",'Datos Generales'!Z361)</f>
        <v/>
      </c>
      <c r="AA22" s="36">
        <f>IF('Datos Generales'!AA361=0,"",'Datos Generales'!AA361)</f>
        <v>4</v>
      </c>
      <c r="AB22" s="36" t="str">
        <f>IF('Datos Generales'!AB361=0,"",'Datos Generales'!AB361)</f>
        <v/>
      </c>
      <c r="AC22" s="36" t="str">
        <f>IF('Datos Generales'!AC361=0,"",'Datos Generales'!AC361)</f>
        <v/>
      </c>
      <c r="AD22" s="36" t="str">
        <f>IF('Datos Generales'!AD361=0,"",'Datos Generales'!AD361)</f>
        <v/>
      </c>
      <c r="AE22" s="36" t="str">
        <f>IF('Datos Generales'!AE361=0,"",'Datos Generales'!AE361)</f>
        <v/>
      </c>
      <c r="AF22" s="36" t="str">
        <f>IF('Datos Generales'!AF361=0,"",'Datos Generales'!AF361)</f>
        <v/>
      </c>
      <c r="AG22" s="36">
        <f>IF('Datos Generales'!AG361=0,"",'Datos Generales'!AG361)</f>
        <v>106</v>
      </c>
      <c r="AH22" s="36">
        <f>IF('Datos Generales'!AH361=0,"",'Datos Generales'!AH361)</f>
        <v>21</v>
      </c>
      <c r="AI22" s="36" t="str">
        <f>IF('Datos Generales'!AI361=0,"",'Datos Generales'!AI361)</f>
        <v/>
      </c>
      <c r="AJ22" s="36" t="str">
        <f>IF('Datos Generales'!AJ361=0,"",'Datos Generales'!AJ361)</f>
        <v/>
      </c>
      <c r="AK22" s="36" t="str">
        <f>IF('Datos Generales'!AK361=0,"",'Datos Generales'!AK361)</f>
        <v/>
      </c>
      <c r="AL22" s="36" t="str">
        <f>IF('Datos Generales'!AL361=0,"",'Datos Generales'!AL361)</f>
        <v/>
      </c>
      <c r="AM22" s="36" t="str">
        <f>IF('Datos Generales'!AM361=0,"",'Datos Generales'!AM361)</f>
        <v/>
      </c>
      <c r="AN22" s="36" t="str">
        <f>IF('Datos Generales'!AN361=0,"",'Datos Generales'!AN361)</f>
        <v/>
      </c>
      <c r="AO22" s="36" t="str">
        <f>IF('Datos Generales'!AO361=0,"",'Datos Generales'!AO361)</f>
        <v/>
      </c>
      <c r="AP22" s="36" t="str">
        <f>IF('Datos Generales'!AP361=0,"",'Datos Generales'!AP361)</f>
        <v/>
      </c>
      <c r="AQ22" s="36">
        <f>IF('Datos Generales'!AQ361=0,"",'Datos Generales'!AQ361)</f>
        <v>546</v>
      </c>
      <c r="AR22" s="29"/>
      <c r="AS22" s="36">
        <f>'Datos Generales'!AS361</f>
        <v>432</v>
      </c>
      <c r="AT22" s="60">
        <f t="shared" si="0"/>
        <v>0.26388888888888884</v>
      </c>
    </row>
    <row r="23" spans="2:46" x14ac:dyDescent="0.2">
      <c r="B23" s="62" t="str">
        <f>'Datos Generales'!B260</f>
        <v>12. Casco Aéreo</v>
      </c>
      <c r="C23" s="36" t="str">
        <f>IF('Datos Generales'!C362=0,"",'Datos Generales'!C362)</f>
        <v/>
      </c>
      <c r="D23" s="36" t="str">
        <f>IF('Datos Generales'!D362=0,"",'Datos Generales'!D362)</f>
        <v/>
      </c>
      <c r="E23" s="36" t="str">
        <f>IF('Datos Generales'!E362=0,"",'Datos Generales'!E362)</f>
        <v/>
      </c>
      <c r="F23" s="36" t="str">
        <f>IF('Datos Generales'!F362=0,"",'Datos Generales'!F362)</f>
        <v/>
      </c>
      <c r="G23" s="36" t="str">
        <f>IF('Datos Generales'!G362=0,"",'Datos Generales'!G362)</f>
        <v/>
      </c>
      <c r="H23" s="36" t="str">
        <f>IF('Datos Generales'!H362=0,"",'Datos Generales'!H362)</f>
        <v/>
      </c>
      <c r="I23" s="36" t="str">
        <f>IF('Datos Generales'!I362=0,"",'Datos Generales'!I362)</f>
        <v/>
      </c>
      <c r="J23" s="36" t="str">
        <f>IF('Datos Generales'!J362=0,"",'Datos Generales'!J362)</f>
        <v/>
      </c>
      <c r="K23" s="36" t="str">
        <f>IF('Datos Generales'!K362=0,"",'Datos Generales'!K362)</f>
        <v/>
      </c>
      <c r="L23" s="36" t="str">
        <f>IF('Datos Generales'!L362=0,"",'Datos Generales'!L362)</f>
        <v/>
      </c>
      <c r="M23" s="36" t="str">
        <f>IF('Datos Generales'!M362=0,"",'Datos Generales'!M362)</f>
        <v/>
      </c>
      <c r="N23" s="36">
        <f>IF('Datos Generales'!N362=0,"",'Datos Generales'!N362)</f>
        <v>23</v>
      </c>
      <c r="O23" s="36">
        <f>IF('Datos Generales'!O362=0,"",'Datos Generales'!O362)</f>
        <v>1</v>
      </c>
      <c r="P23" s="36" t="str">
        <f>IF('Datos Generales'!P362=0,"",'Datos Generales'!P362)</f>
        <v/>
      </c>
      <c r="Q23" s="36" t="str">
        <f>IF('Datos Generales'!Q362=0,"",'Datos Generales'!Q362)</f>
        <v/>
      </c>
      <c r="R23" s="36" t="str">
        <f>IF('Datos Generales'!R362=0,"",'Datos Generales'!R362)</f>
        <v/>
      </c>
      <c r="S23" s="36">
        <f>IF('Datos Generales'!S362=0,"",'Datos Generales'!S362)</f>
        <v>1</v>
      </c>
      <c r="T23" s="36" t="str">
        <f>IF('Datos Generales'!T362=0,"",'Datos Generales'!T362)</f>
        <v/>
      </c>
      <c r="U23" s="36">
        <f>IF('Datos Generales'!U362=0,"",'Datos Generales'!U362)</f>
        <v>106</v>
      </c>
      <c r="V23" s="36" t="str">
        <f>IF('Datos Generales'!V362=0,"",'Datos Generales'!V362)</f>
        <v/>
      </c>
      <c r="W23" s="36">
        <f>IF('Datos Generales'!W362=0,"",'Datos Generales'!W362)</f>
        <v>11</v>
      </c>
      <c r="X23" s="36" t="str">
        <f>IF('Datos Generales'!X362=0,"",'Datos Generales'!X362)</f>
        <v/>
      </c>
      <c r="Y23" s="36" t="str">
        <f>IF('Datos Generales'!Y362=0,"",'Datos Generales'!Y362)</f>
        <v/>
      </c>
      <c r="Z23" s="36" t="str">
        <f>IF('Datos Generales'!Z362=0,"",'Datos Generales'!Z362)</f>
        <v/>
      </c>
      <c r="AA23" s="36">
        <f>IF('Datos Generales'!AA362=0,"",'Datos Generales'!AA362)</f>
        <v>8</v>
      </c>
      <c r="AB23" s="36" t="str">
        <f>IF('Datos Generales'!AB362=0,"",'Datos Generales'!AB362)</f>
        <v/>
      </c>
      <c r="AC23" s="36" t="str">
        <f>IF('Datos Generales'!AC362=0,"",'Datos Generales'!AC362)</f>
        <v/>
      </c>
      <c r="AD23" s="36">
        <f>IF('Datos Generales'!AD362=0,"",'Datos Generales'!AD362)</f>
        <v>48</v>
      </c>
      <c r="AE23" s="36" t="str">
        <f>IF('Datos Generales'!AE362=0,"",'Datos Generales'!AE362)</f>
        <v/>
      </c>
      <c r="AF23" s="36" t="str">
        <f>IF('Datos Generales'!AF362=0,"",'Datos Generales'!AF362)</f>
        <v/>
      </c>
      <c r="AG23" s="36" t="str">
        <f>IF('Datos Generales'!AG362=0,"",'Datos Generales'!AG362)</f>
        <v/>
      </c>
      <c r="AH23" s="36">
        <f>IF('Datos Generales'!AH362=0,"",'Datos Generales'!AH362)</f>
        <v>2</v>
      </c>
      <c r="AI23" s="36" t="str">
        <f>IF('Datos Generales'!AI362=0,"",'Datos Generales'!AI362)</f>
        <v/>
      </c>
      <c r="AJ23" s="36" t="str">
        <f>IF('Datos Generales'!AJ362=0,"",'Datos Generales'!AJ362)</f>
        <v/>
      </c>
      <c r="AK23" s="36" t="str">
        <f>IF('Datos Generales'!AK362=0,"",'Datos Generales'!AK362)</f>
        <v/>
      </c>
      <c r="AL23" s="36" t="str">
        <f>IF('Datos Generales'!AL362=0,"",'Datos Generales'!AL362)</f>
        <v/>
      </c>
      <c r="AM23" s="36" t="str">
        <f>IF('Datos Generales'!AM362=0,"",'Datos Generales'!AM362)</f>
        <v/>
      </c>
      <c r="AN23" s="36" t="str">
        <f>IF('Datos Generales'!AN362=0,"",'Datos Generales'!AN362)</f>
        <v/>
      </c>
      <c r="AO23" s="36" t="str">
        <f>IF('Datos Generales'!AO362=0,"",'Datos Generales'!AO362)</f>
        <v/>
      </c>
      <c r="AP23" s="36" t="str">
        <f>IF('Datos Generales'!AP362=0,"",'Datos Generales'!AP362)</f>
        <v/>
      </c>
      <c r="AQ23" s="36">
        <f>IF('Datos Generales'!AQ362=0,"",'Datos Generales'!AQ362)</f>
        <v>200</v>
      </c>
      <c r="AR23" s="29"/>
      <c r="AS23" s="36">
        <f>'Datos Generales'!AS362</f>
        <v>139</v>
      </c>
      <c r="AT23" s="60">
        <f t="shared" si="0"/>
        <v>0.43884892086330929</v>
      </c>
    </row>
    <row r="24" spans="2:46" x14ac:dyDescent="0.2">
      <c r="B24" s="62" t="str">
        <f>'Datos Generales'!B261</f>
        <v>13. Responsabilidad Civil Hogar y Condominios</v>
      </c>
      <c r="C24" s="36" t="str">
        <f>IF('Datos Generales'!C363=0,"",'Datos Generales'!C363)</f>
        <v/>
      </c>
      <c r="D24" s="36" t="str">
        <f>IF('Datos Generales'!D363=0,"",'Datos Generales'!D363)</f>
        <v/>
      </c>
      <c r="E24" s="36">
        <f>IF('Datos Generales'!E363=0,"",'Datos Generales'!E363)</f>
        <v>22631</v>
      </c>
      <c r="F24" s="36">
        <f>IF('Datos Generales'!F363=0,"",'Datos Generales'!F363)</f>
        <v>2167</v>
      </c>
      <c r="G24" s="36" t="str">
        <f>IF('Datos Generales'!G363=0,"",'Datos Generales'!G363)</f>
        <v/>
      </c>
      <c r="H24" s="36">
        <f>IF('Datos Generales'!H363=0,"",'Datos Generales'!H363)</f>
        <v>6624</v>
      </c>
      <c r="I24" s="36">
        <f>IF('Datos Generales'!I363=0,"",'Datos Generales'!I363)</f>
        <v>120</v>
      </c>
      <c r="J24" s="36" t="str">
        <f>IF('Datos Generales'!J363=0,"",'Datos Generales'!J363)</f>
        <v/>
      </c>
      <c r="K24" s="36">
        <f>IF('Datos Generales'!K363=0,"",'Datos Generales'!K363)</f>
        <v>3360</v>
      </c>
      <c r="L24" s="36" t="str">
        <f>IF('Datos Generales'!L363=0,"",'Datos Generales'!L363)</f>
        <v/>
      </c>
      <c r="M24" s="36" t="str">
        <f>IF('Datos Generales'!M363=0,"",'Datos Generales'!M363)</f>
        <v/>
      </c>
      <c r="N24" s="36" t="str">
        <f>IF('Datos Generales'!N363=0,"",'Datos Generales'!N363)</f>
        <v/>
      </c>
      <c r="O24" s="36">
        <f>IF('Datos Generales'!O363=0,"",'Datos Generales'!O363)</f>
        <v>134</v>
      </c>
      <c r="P24" s="36" t="str">
        <f>IF('Datos Generales'!P363=0,"",'Datos Generales'!P363)</f>
        <v/>
      </c>
      <c r="Q24" s="36">
        <f>IF('Datos Generales'!Q363=0,"",'Datos Generales'!Q363)</f>
        <v>1256</v>
      </c>
      <c r="R24" s="36" t="str">
        <f>IF('Datos Generales'!R363=0,"",'Datos Generales'!R363)</f>
        <v/>
      </c>
      <c r="S24" s="36">
        <f>IF('Datos Generales'!S363=0,"",'Datos Generales'!S363)</f>
        <v>281</v>
      </c>
      <c r="T24" s="36" t="str">
        <f>IF('Datos Generales'!T363=0,"",'Datos Generales'!T363)</f>
        <v/>
      </c>
      <c r="U24" s="36">
        <f>IF('Datos Generales'!U363=0,"",'Datos Generales'!U363)</f>
        <v>3094.9999999999995</v>
      </c>
      <c r="V24" s="36" t="str">
        <f>IF('Datos Generales'!V363=0,"",'Datos Generales'!V363)</f>
        <v/>
      </c>
      <c r="W24" s="36">
        <f>IF('Datos Generales'!W363=0,"",'Datos Generales'!W363)</f>
        <v>235</v>
      </c>
      <c r="X24" s="36" t="str">
        <f>IF('Datos Generales'!X363=0,"",'Datos Generales'!X363)</f>
        <v/>
      </c>
      <c r="Y24" s="36">
        <f>IF('Datos Generales'!Y363=0,"",'Datos Generales'!Y363)</f>
        <v>271</v>
      </c>
      <c r="Z24" s="36">
        <f>IF('Datos Generales'!Z363=0,"",'Datos Generales'!Z363)</f>
        <v>1077.9999999999998</v>
      </c>
      <c r="AA24" s="36">
        <f>IF('Datos Generales'!AA363=0,"",'Datos Generales'!AA363)</f>
        <v>3139.0000000000005</v>
      </c>
      <c r="AB24" s="36" t="str">
        <f>IF('Datos Generales'!AB363=0,"",'Datos Generales'!AB363)</f>
        <v/>
      </c>
      <c r="AC24" s="36" t="str">
        <f>IF('Datos Generales'!AC363=0,"",'Datos Generales'!AC363)</f>
        <v/>
      </c>
      <c r="AD24" s="36" t="str">
        <f>IF('Datos Generales'!AD363=0,"",'Datos Generales'!AD363)</f>
        <v/>
      </c>
      <c r="AE24" s="36" t="str">
        <f>IF('Datos Generales'!AE363=0,"",'Datos Generales'!AE363)</f>
        <v/>
      </c>
      <c r="AF24" s="36" t="str">
        <f>IF('Datos Generales'!AF363=0,"",'Datos Generales'!AF363)</f>
        <v/>
      </c>
      <c r="AG24" s="36">
        <f>IF('Datos Generales'!AG363=0,"",'Datos Generales'!AG363)</f>
        <v>3138</v>
      </c>
      <c r="AH24" s="36" t="str">
        <f>IF('Datos Generales'!AH363=0,"",'Datos Generales'!AH363)</f>
        <v/>
      </c>
      <c r="AI24" s="36" t="str">
        <f>IF('Datos Generales'!AI363=0,"",'Datos Generales'!AI363)</f>
        <v/>
      </c>
      <c r="AJ24" s="36">
        <f>IF('Datos Generales'!AJ363=0,"",'Datos Generales'!AJ363)</f>
        <v>654</v>
      </c>
      <c r="AK24" s="36" t="str">
        <f>IF('Datos Generales'!AK363=0,"",'Datos Generales'!AK363)</f>
        <v/>
      </c>
      <c r="AL24" s="36" t="str">
        <f>IF('Datos Generales'!AL363=0,"",'Datos Generales'!AL363)</f>
        <v/>
      </c>
      <c r="AM24" s="36" t="str">
        <f>IF('Datos Generales'!AM363=0,"",'Datos Generales'!AM363)</f>
        <v/>
      </c>
      <c r="AN24" s="36" t="str">
        <f>IF('Datos Generales'!AN363=0,"",'Datos Generales'!AN363)</f>
        <v/>
      </c>
      <c r="AO24" s="36" t="str">
        <f>IF('Datos Generales'!AO363=0,"",'Datos Generales'!AO363)</f>
        <v/>
      </c>
      <c r="AP24" s="36" t="str">
        <f>IF('Datos Generales'!AP363=0,"",'Datos Generales'!AP363)</f>
        <v/>
      </c>
      <c r="AQ24" s="36">
        <f>IF('Datos Generales'!AQ363=0,"",'Datos Generales'!AQ363)</f>
        <v>48183</v>
      </c>
      <c r="AR24" s="29"/>
      <c r="AS24" s="36">
        <f>'Datos Generales'!AS363</f>
        <v>46428</v>
      </c>
      <c r="AT24" s="60">
        <f t="shared" si="0"/>
        <v>3.7800465236495162E-2</v>
      </c>
    </row>
    <row r="25" spans="2:46" x14ac:dyDescent="0.2">
      <c r="B25" s="62" t="str">
        <f>'Datos Generales'!B262</f>
        <v>14. Responsabilidad Civil Profesional</v>
      </c>
      <c r="C25" s="36" t="str">
        <f>IF('Datos Generales'!C364=0,"",'Datos Generales'!C364)</f>
        <v/>
      </c>
      <c r="D25" s="36" t="str">
        <f>IF('Datos Generales'!D364=0,"",'Datos Generales'!D364)</f>
        <v/>
      </c>
      <c r="E25" s="36">
        <f>IF('Datos Generales'!E364=0,"",'Datos Generales'!E364)</f>
        <v>897</v>
      </c>
      <c r="F25" s="36" t="str">
        <f>IF('Datos Generales'!F364=0,"",'Datos Generales'!F364)</f>
        <v/>
      </c>
      <c r="G25" s="36" t="str">
        <f>IF('Datos Generales'!G364=0,"",'Datos Generales'!G364)</f>
        <v/>
      </c>
      <c r="H25" s="36">
        <f>IF('Datos Generales'!H364=0,"",'Datos Generales'!H364)</f>
        <v>3425</v>
      </c>
      <c r="I25" s="36">
        <f>IF('Datos Generales'!I364=0,"",'Datos Generales'!I364)</f>
        <v>114</v>
      </c>
      <c r="J25" s="36" t="str">
        <f>IF('Datos Generales'!J364=0,"",'Datos Generales'!J364)</f>
        <v/>
      </c>
      <c r="K25" s="36">
        <f>IF('Datos Generales'!K364=0,"",'Datos Generales'!K364)</f>
        <v>341</v>
      </c>
      <c r="L25" s="36" t="str">
        <f>IF('Datos Generales'!L364=0,"",'Datos Generales'!L364)</f>
        <v/>
      </c>
      <c r="M25" s="36" t="str">
        <f>IF('Datos Generales'!M364=0,"",'Datos Generales'!M364)</f>
        <v/>
      </c>
      <c r="N25" s="36">
        <f>IF('Datos Generales'!N364=0,"",'Datos Generales'!N364)</f>
        <v>3</v>
      </c>
      <c r="O25" s="36" t="str">
        <f>IF('Datos Generales'!O364=0,"",'Datos Generales'!O364)</f>
        <v/>
      </c>
      <c r="P25" s="36" t="str">
        <f>IF('Datos Generales'!P364=0,"",'Datos Generales'!P364)</f>
        <v/>
      </c>
      <c r="Q25" s="36">
        <f>IF('Datos Generales'!Q364=0,"",'Datos Generales'!Q364)</f>
        <v>928</v>
      </c>
      <c r="R25" s="36" t="str">
        <f>IF('Datos Generales'!R364=0,"",'Datos Generales'!R364)</f>
        <v/>
      </c>
      <c r="S25" s="36" t="str">
        <f>IF('Datos Generales'!S364=0,"",'Datos Generales'!S364)</f>
        <v/>
      </c>
      <c r="T25" s="36" t="str">
        <f>IF('Datos Generales'!T364=0,"",'Datos Generales'!T364)</f>
        <v/>
      </c>
      <c r="U25" s="36">
        <f>IF('Datos Generales'!U364=0,"",'Datos Generales'!U364)</f>
        <v>627</v>
      </c>
      <c r="V25" s="36" t="str">
        <f>IF('Datos Generales'!V364=0,"",'Datos Generales'!V364)</f>
        <v/>
      </c>
      <c r="W25" s="36">
        <f>IF('Datos Generales'!W364=0,"",'Datos Generales'!W364)</f>
        <v>16</v>
      </c>
      <c r="X25" s="36" t="str">
        <f>IF('Datos Generales'!X364=0,"",'Datos Generales'!X364)</f>
        <v/>
      </c>
      <c r="Y25" s="36">
        <f>IF('Datos Generales'!Y364=0,"",'Datos Generales'!Y364)</f>
        <v>991</v>
      </c>
      <c r="Z25" s="36" t="str">
        <f>IF('Datos Generales'!Z364=0,"",'Datos Generales'!Z364)</f>
        <v/>
      </c>
      <c r="AA25" s="36">
        <f>IF('Datos Generales'!AA364=0,"",'Datos Generales'!AA364)</f>
        <v>1107</v>
      </c>
      <c r="AB25" s="36" t="str">
        <f>IF('Datos Generales'!AB364=0,"",'Datos Generales'!AB364)</f>
        <v/>
      </c>
      <c r="AC25" s="36" t="str">
        <f>IF('Datos Generales'!AC364=0,"",'Datos Generales'!AC364)</f>
        <v/>
      </c>
      <c r="AD25" s="36">
        <f>IF('Datos Generales'!AD364=0,"",'Datos Generales'!AD364)</f>
        <v>163</v>
      </c>
      <c r="AE25" s="36">
        <f>IF('Datos Generales'!AE364=0,"",'Datos Generales'!AE364)</f>
        <v>29</v>
      </c>
      <c r="AF25" s="36" t="str">
        <f>IF('Datos Generales'!AF364=0,"",'Datos Generales'!AF364)</f>
        <v/>
      </c>
      <c r="AG25" s="36">
        <f>IF('Datos Generales'!AG364=0,"",'Datos Generales'!AG364)</f>
        <v>2</v>
      </c>
      <c r="AH25" s="36" t="str">
        <f>IF('Datos Generales'!AH364=0,"",'Datos Generales'!AH364)</f>
        <v/>
      </c>
      <c r="AI25" s="36" t="str">
        <f>IF('Datos Generales'!AI364=0,"",'Datos Generales'!AI364)</f>
        <v/>
      </c>
      <c r="AJ25" s="36" t="str">
        <f>IF('Datos Generales'!AJ364=0,"",'Datos Generales'!AJ364)</f>
        <v/>
      </c>
      <c r="AK25" s="36" t="str">
        <f>IF('Datos Generales'!AK364=0,"",'Datos Generales'!AK364)</f>
        <v/>
      </c>
      <c r="AL25" s="36" t="str">
        <f>IF('Datos Generales'!AL364=0,"",'Datos Generales'!AL364)</f>
        <v/>
      </c>
      <c r="AM25" s="36" t="str">
        <f>IF('Datos Generales'!AM364=0,"",'Datos Generales'!AM364)</f>
        <v/>
      </c>
      <c r="AN25" s="36" t="str">
        <f>IF('Datos Generales'!AN364=0,"",'Datos Generales'!AN364)</f>
        <v/>
      </c>
      <c r="AO25" s="36" t="str">
        <f>IF('Datos Generales'!AO364=0,"",'Datos Generales'!AO364)</f>
        <v/>
      </c>
      <c r="AP25" s="36" t="str">
        <f>IF('Datos Generales'!AP364=0,"",'Datos Generales'!AP364)</f>
        <v/>
      </c>
      <c r="AQ25" s="36">
        <f>IF('Datos Generales'!AQ364=0,"",'Datos Generales'!AQ364)</f>
        <v>8643</v>
      </c>
      <c r="AR25" s="29"/>
      <c r="AS25" s="36">
        <f>'Datos Generales'!AS364</f>
        <v>7368</v>
      </c>
      <c r="AT25" s="60">
        <f t="shared" si="0"/>
        <v>0.1730456026058631</v>
      </c>
    </row>
    <row r="26" spans="2:46" x14ac:dyDescent="0.2">
      <c r="B26" s="62" t="str">
        <f>'Datos Generales'!B263</f>
        <v>15. Responsabilidad Civil Industria, Infraestructura y Comercio</v>
      </c>
      <c r="C26" s="36" t="str">
        <f>IF('Datos Generales'!C365=0,"",'Datos Generales'!C365)</f>
        <v/>
      </c>
      <c r="D26" s="36" t="str">
        <f>IF('Datos Generales'!D365=0,"",'Datos Generales'!D365)</f>
        <v/>
      </c>
      <c r="E26" s="36">
        <f>IF('Datos Generales'!E365=0,"",'Datos Generales'!E365)</f>
        <v>1286.9999999999998</v>
      </c>
      <c r="F26" s="36" t="str">
        <f>IF('Datos Generales'!F365=0,"",'Datos Generales'!F365)</f>
        <v/>
      </c>
      <c r="G26" s="36" t="str">
        <f>IF('Datos Generales'!G365=0,"",'Datos Generales'!G365)</f>
        <v/>
      </c>
      <c r="H26" s="36">
        <f>IF('Datos Generales'!H365=0,"",'Datos Generales'!H365)</f>
        <v>484</v>
      </c>
      <c r="I26" s="36">
        <f>IF('Datos Generales'!I365=0,"",'Datos Generales'!I365)</f>
        <v>9902</v>
      </c>
      <c r="J26" s="36" t="str">
        <f>IF('Datos Generales'!J365=0,"",'Datos Generales'!J365)</f>
        <v/>
      </c>
      <c r="K26" s="36">
        <f>IF('Datos Generales'!K365=0,"",'Datos Generales'!K365)</f>
        <v>299</v>
      </c>
      <c r="L26" s="36" t="str">
        <f>IF('Datos Generales'!L365=0,"",'Datos Generales'!L365)</f>
        <v/>
      </c>
      <c r="M26" s="36" t="str">
        <f>IF('Datos Generales'!M365=0,"",'Datos Generales'!M365)</f>
        <v/>
      </c>
      <c r="N26" s="36">
        <f>IF('Datos Generales'!N365=0,"",'Datos Generales'!N365)</f>
        <v>489.00000000000006</v>
      </c>
      <c r="O26" s="36">
        <f>IF('Datos Generales'!O365=0,"",'Datos Generales'!O365)</f>
        <v>247.99999999999997</v>
      </c>
      <c r="P26" s="36" t="str">
        <f>IF('Datos Generales'!P365=0,"",'Datos Generales'!P365)</f>
        <v/>
      </c>
      <c r="Q26" s="36">
        <f>IF('Datos Generales'!Q365=0,"",'Datos Generales'!Q365)</f>
        <v>1703.9999999999998</v>
      </c>
      <c r="R26" s="36" t="str">
        <f>IF('Datos Generales'!R365=0,"",'Datos Generales'!R365)</f>
        <v/>
      </c>
      <c r="S26" s="36">
        <f>IF('Datos Generales'!S365=0,"",'Datos Generales'!S365)</f>
        <v>363</v>
      </c>
      <c r="T26" s="36" t="str">
        <f>IF('Datos Generales'!T365=0,"",'Datos Generales'!T365)</f>
        <v/>
      </c>
      <c r="U26" s="36">
        <f>IF('Datos Generales'!U365=0,"",'Datos Generales'!U365)</f>
        <v>798</v>
      </c>
      <c r="V26" s="36" t="str">
        <f>IF('Datos Generales'!V365=0,"",'Datos Generales'!V365)</f>
        <v/>
      </c>
      <c r="W26" s="36">
        <f>IF('Datos Generales'!W365=0,"",'Datos Generales'!W365)</f>
        <v>601</v>
      </c>
      <c r="X26" s="36" t="str">
        <f>IF('Datos Generales'!X365=0,"",'Datos Generales'!X365)</f>
        <v/>
      </c>
      <c r="Y26" s="36">
        <f>IF('Datos Generales'!Y365=0,"",'Datos Generales'!Y365)</f>
        <v>310</v>
      </c>
      <c r="Z26" s="36">
        <f>IF('Datos Generales'!Z365=0,"",'Datos Generales'!Z365)</f>
        <v>433</v>
      </c>
      <c r="AA26" s="36">
        <f>IF('Datos Generales'!AA365=0,"",'Datos Generales'!AA365)</f>
        <v>1387</v>
      </c>
      <c r="AB26" s="36" t="str">
        <f>IF('Datos Generales'!AB365=0,"",'Datos Generales'!AB365)</f>
        <v/>
      </c>
      <c r="AC26" s="36" t="str">
        <f>IF('Datos Generales'!AC365=0,"",'Datos Generales'!AC365)</f>
        <v/>
      </c>
      <c r="AD26" s="36">
        <f>IF('Datos Generales'!AD365=0,"",'Datos Generales'!AD365)</f>
        <v>485</v>
      </c>
      <c r="AE26" s="36">
        <f>IF('Datos Generales'!AE365=0,"",'Datos Generales'!AE365)</f>
        <v>19</v>
      </c>
      <c r="AF26" s="36" t="str">
        <f>IF('Datos Generales'!AF365=0,"",'Datos Generales'!AF365)</f>
        <v/>
      </c>
      <c r="AG26" s="36">
        <f>IF('Datos Generales'!AG365=0,"",'Datos Generales'!AG365)</f>
        <v>2346</v>
      </c>
      <c r="AH26" s="36">
        <f>IF('Datos Generales'!AH365=0,"",'Datos Generales'!AH365)</f>
        <v>310</v>
      </c>
      <c r="AI26" s="36">
        <f>IF('Datos Generales'!AI365=0,"",'Datos Generales'!AI365)</f>
        <v>8</v>
      </c>
      <c r="AJ26" s="36">
        <f>IF('Datos Generales'!AJ365=0,"",'Datos Generales'!AJ365)</f>
        <v>2178</v>
      </c>
      <c r="AK26" s="36" t="str">
        <f>IF('Datos Generales'!AK365=0,"",'Datos Generales'!AK365)</f>
        <v/>
      </c>
      <c r="AL26" s="36" t="str">
        <f>IF('Datos Generales'!AL365=0,"",'Datos Generales'!AL365)</f>
        <v/>
      </c>
      <c r="AM26" s="36" t="str">
        <f>IF('Datos Generales'!AM365=0,"",'Datos Generales'!AM365)</f>
        <v/>
      </c>
      <c r="AN26" s="36" t="str">
        <f>IF('Datos Generales'!AN365=0,"",'Datos Generales'!AN365)</f>
        <v/>
      </c>
      <c r="AO26" s="36" t="str">
        <f>IF('Datos Generales'!AO365=0,"",'Datos Generales'!AO365)</f>
        <v/>
      </c>
      <c r="AP26" s="36" t="str">
        <f>IF('Datos Generales'!AP365=0,"",'Datos Generales'!AP365)</f>
        <v/>
      </c>
      <c r="AQ26" s="36">
        <f>IF('Datos Generales'!AQ365=0,"",'Datos Generales'!AQ365)</f>
        <v>23651</v>
      </c>
      <c r="AR26" s="29"/>
      <c r="AS26" s="36">
        <f>'Datos Generales'!AS365</f>
        <v>22655</v>
      </c>
      <c r="AT26" s="60">
        <f t="shared" si="0"/>
        <v>4.3963804899580738E-2</v>
      </c>
    </row>
    <row r="27" spans="2:46" x14ac:dyDescent="0.2">
      <c r="B27" s="62" t="str">
        <f>'Datos Generales'!B264</f>
        <v>16. Responsabilidad Civil Vehículos Motorizados</v>
      </c>
      <c r="C27" s="36" t="str">
        <f>IF('Datos Generales'!C366=0,"",'Datos Generales'!C366)</f>
        <v/>
      </c>
      <c r="D27" s="36" t="str">
        <f>IF('Datos Generales'!D366=0,"",'Datos Generales'!D366)</f>
        <v/>
      </c>
      <c r="E27" s="36">
        <f>IF('Datos Generales'!E366=0,"",'Datos Generales'!E366)</f>
        <v>115161</v>
      </c>
      <c r="F27" s="36" t="str">
        <f>IF('Datos Generales'!F366=0,"",'Datos Generales'!F366)</f>
        <v/>
      </c>
      <c r="G27" s="36" t="str">
        <f>IF('Datos Generales'!G366=0,"",'Datos Generales'!G366)</f>
        <v/>
      </c>
      <c r="H27" s="36">
        <f>IF('Datos Generales'!H366=0,"",'Datos Generales'!H366)</f>
        <v>60262</v>
      </c>
      <c r="I27" s="36" t="str">
        <f>IF('Datos Generales'!I366=0,"",'Datos Generales'!I366)</f>
        <v/>
      </c>
      <c r="J27" s="36" t="str">
        <f>IF('Datos Generales'!J366=0,"",'Datos Generales'!J366)</f>
        <v/>
      </c>
      <c r="K27" s="36">
        <f>IF('Datos Generales'!K366=0,"",'Datos Generales'!K366)</f>
        <v>31830.999999999996</v>
      </c>
      <c r="L27" s="36" t="str">
        <f>IF('Datos Generales'!L366=0,"",'Datos Generales'!L366)</f>
        <v/>
      </c>
      <c r="M27" s="36" t="str">
        <f>IF('Datos Generales'!M366=0,"",'Datos Generales'!M366)</f>
        <v/>
      </c>
      <c r="N27" s="36">
        <f>IF('Datos Generales'!N366=0,"",'Datos Generales'!N366)</f>
        <v>2</v>
      </c>
      <c r="O27" s="36">
        <f>IF('Datos Generales'!O366=0,"",'Datos Generales'!O366)</f>
        <v>284.00000000000006</v>
      </c>
      <c r="P27" s="36" t="str">
        <f>IF('Datos Generales'!P366=0,"",'Datos Generales'!P366)</f>
        <v/>
      </c>
      <c r="Q27" s="36">
        <f>IF('Datos Generales'!Q366=0,"",'Datos Generales'!Q366)</f>
        <v>79182</v>
      </c>
      <c r="R27" s="36" t="str">
        <f>IF('Datos Generales'!R366=0,"",'Datos Generales'!R366)</f>
        <v/>
      </c>
      <c r="S27" s="36">
        <f>IF('Datos Generales'!S366=0,"",'Datos Generales'!S366)</f>
        <v>1385</v>
      </c>
      <c r="T27" s="36" t="str">
        <f>IF('Datos Generales'!T366=0,"",'Datos Generales'!T366)</f>
        <v/>
      </c>
      <c r="U27" s="36">
        <f>IF('Datos Generales'!U366=0,"",'Datos Generales'!U366)</f>
        <v>23893</v>
      </c>
      <c r="V27" s="36" t="str">
        <f>IF('Datos Generales'!V366=0,"",'Datos Generales'!V366)</f>
        <v/>
      </c>
      <c r="W27" s="36" t="str">
        <f>IF('Datos Generales'!W366=0,"",'Datos Generales'!W366)</f>
        <v/>
      </c>
      <c r="X27" s="36" t="str">
        <f>IF('Datos Generales'!X366=0,"",'Datos Generales'!X366)</f>
        <v/>
      </c>
      <c r="Y27" s="36">
        <f>IF('Datos Generales'!Y366=0,"",'Datos Generales'!Y366)</f>
        <v>2119</v>
      </c>
      <c r="Z27" s="36">
        <f>IF('Datos Generales'!Z366=0,"",'Datos Generales'!Z366)</f>
        <v>17492</v>
      </c>
      <c r="AA27" s="36">
        <f>IF('Datos Generales'!AA366=0,"",'Datos Generales'!AA366)</f>
        <v>9429</v>
      </c>
      <c r="AB27" s="36" t="str">
        <f>IF('Datos Generales'!AB366=0,"",'Datos Generales'!AB366)</f>
        <v/>
      </c>
      <c r="AC27" s="36" t="str">
        <f>IF('Datos Generales'!AC366=0,"",'Datos Generales'!AC366)</f>
        <v/>
      </c>
      <c r="AD27" s="36" t="str">
        <f>IF('Datos Generales'!AD366=0,"",'Datos Generales'!AD366)</f>
        <v/>
      </c>
      <c r="AE27" s="36" t="str">
        <f>IF('Datos Generales'!AE366=0,"",'Datos Generales'!AE366)</f>
        <v/>
      </c>
      <c r="AF27" s="36" t="str">
        <f>IF('Datos Generales'!AF366=0,"",'Datos Generales'!AF366)</f>
        <v/>
      </c>
      <c r="AG27" s="36">
        <f>IF('Datos Generales'!AG366=0,"",'Datos Generales'!AG366)</f>
        <v>41268</v>
      </c>
      <c r="AH27" s="36" t="str">
        <f>IF('Datos Generales'!AH366=0,"",'Datos Generales'!AH366)</f>
        <v/>
      </c>
      <c r="AI27" s="36">
        <f>IF('Datos Generales'!AI366=0,"",'Datos Generales'!AI366)</f>
        <v>13481</v>
      </c>
      <c r="AJ27" s="36" t="str">
        <f>IF('Datos Generales'!AJ366=0,"",'Datos Generales'!AJ366)</f>
        <v/>
      </c>
      <c r="AK27" s="36" t="str">
        <f>IF('Datos Generales'!AK366=0,"",'Datos Generales'!AK366)</f>
        <v/>
      </c>
      <c r="AL27" s="36" t="str">
        <f>IF('Datos Generales'!AL366=0,"",'Datos Generales'!AL366)</f>
        <v/>
      </c>
      <c r="AM27" s="36" t="str">
        <f>IF('Datos Generales'!AM366=0,"",'Datos Generales'!AM366)</f>
        <v/>
      </c>
      <c r="AN27" s="36" t="str">
        <f>IF('Datos Generales'!AN366=0,"",'Datos Generales'!AN366)</f>
        <v/>
      </c>
      <c r="AO27" s="36" t="str">
        <f>IF('Datos Generales'!AO366=0,"",'Datos Generales'!AO366)</f>
        <v/>
      </c>
      <c r="AP27" s="36" t="str">
        <f>IF('Datos Generales'!AP366=0,"",'Datos Generales'!AP366)</f>
        <v/>
      </c>
      <c r="AQ27" s="36">
        <f>IF('Datos Generales'!AQ366=0,"",'Datos Generales'!AQ366)</f>
        <v>395789</v>
      </c>
      <c r="AR27" s="29"/>
      <c r="AS27" s="36">
        <f>'Datos Generales'!AS366</f>
        <v>369023</v>
      </c>
      <c r="AT27" s="60">
        <f t="shared" si="0"/>
        <v>7.2532064397070162E-2</v>
      </c>
    </row>
    <row r="28" spans="2:46" x14ac:dyDescent="0.2">
      <c r="B28" s="62" t="str">
        <f>'Datos Generales'!B265</f>
        <v>17. Transporte Terrestre</v>
      </c>
      <c r="C28" s="36" t="str">
        <f>IF('Datos Generales'!C367=0,"",'Datos Generales'!C367)</f>
        <v/>
      </c>
      <c r="D28" s="36" t="str">
        <f>IF('Datos Generales'!D367=0,"",'Datos Generales'!D367)</f>
        <v/>
      </c>
      <c r="E28" s="36">
        <f>IF('Datos Generales'!E367=0,"",'Datos Generales'!E367)</f>
        <v>2158</v>
      </c>
      <c r="F28" s="36" t="str">
        <f>IF('Datos Generales'!F367=0,"",'Datos Generales'!F367)</f>
        <v/>
      </c>
      <c r="G28" s="36" t="str">
        <f>IF('Datos Generales'!G367=0,"",'Datos Generales'!G367)</f>
        <v/>
      </c>
      <c r="H28" s="36">
        <f>IF('Datos Generales'!H367=0,"",'Datos Generales'!H367)</f>
        <v>1386</v>
      </c>
      <c r="I28" s="36">
        <f>IF('Datos Generales'!I367=0,"",'Datos Generales'!I367)</f>
        <v>1115</v>
      </c>
      <c r="J28" s="36" t="str">
        <f>IF('Datos Generales'!J367=0,"",'Datos Generales'!J367)</f>
        <v/>
      </c>
      <c r="K28" s="36">
        <f>IF('Datos Generales'!K367=0,"",'Datos Generales'!K367)</f>
        <v>46</v>
      </c>
      <c r="L28" s="36" t="str">
        <f>IF('Datos Generales'!L367=0,"",'Datos Generales'!L367)</f>
        <v/>
      </c>
      <c r="M28" s="36" t="str">
        <f>IF('Datos Generales'!M367=0,"",'Datos Generales'!M367)</f>
        <v/>
      </c>
      <c r="N28" s="36">
        <f>IF('Datos Generales'!N367=0,"",'Datos Generales'!N367)</f>
        <v>23</v>
      </c>
      <c r="O28" s="36">
        <f>IF('Datos Generales'!O367=0,"",'Datos Generales'!O367)</f>
        <v>337</v>
      </c>
      <c r="P28" s="36" t="str">
        <f>IF('Datos Generales'!P367=0,"",'Datos Generales'!P367)</f>
        <v/>
      </c>
      <c r="Q28" s="36">
        <f>IF('Datos Generales'!Q367=0,"",'Datos Generales'!Q367)</f>
        <v>446</v>
      </c>
      <c r="R28" s="36" t="str">
        <f>IF('Datos Generales'!R367=0,"",'Datos Generales'!R367)</f>
        <v/>
      </c>
      <c r="S28" s="36">
        <f>IF('Datos Generales'!S367=0,"",'Datos Generales'!S367)</f>
        <v>1145</v>
      </c>
      <c r="T28" s="36" t="str">
        <f>IF('Datos Generales'!T367=0,"",'Datos Generales'!T367)</f>
        <v/>
      </c>
      <c r="U28" s="36">
        <f>IF('Datos Generales'!U367=0,"",'Datos Generales'!U367)</f>
        <v>992</v>
      </c>
      <c r="V28" s="36" t="str">
        <f>IF('Datos Generales'!V367=0,"",'Datos Generales'!V367)</f>
        <v/>
      </c>
      <c r="W28" s="36">
        <f>IF('Datos Generales'!W367=0,"",'Datos Generales'!W367)</f>
        <v>109</v>
      </c>
      <c r="X28" s="36" t="str">
        <f>IF('Datos Generales'!X367=0,"",'Datos Generales'!X367)</f>
        <v/>
      </c>
      <c r="Y28" s="36">
        <f>IF('Datos Generales'!Y367=0,"",'Datos Generales'!Y367)</f>
        <v>323</v>
      </c>
      <c r="Z28" s="36">
        <f>IF('Datos Generales'!Z367=0,"",'Datos Generales'!Z367)</f>
        <v>488</v>
      </c>
      <c r="AA28" s="36">
        <f>IF('Datos Generales'!AA367=0,"",'Datos Generales'!AA367)</f>
        <v>1086</v>
      </c>
      <c r="AB28" s="36" t="str">
        <f>IF('Datos Generales'!AB367=0,"",'Datos Generales'!AB367)</f>
        <v/>
      </c>
      <c r="AC28" s="36" t="str">
        <f>IF('Datos Generales'!AC367=0,"",'Datos Generales'!AC367)</f>
        <v/>
      </c>
      <c r="AD28" s="36">
        <f>IF('Datos Generales'!AD367=0,"",'Datos Generales'!AD367)</f>
        <v>204</v>
      </c>
      <c r="AE28" s="36">
        <f>IF('Datos Generales'!AE367=0,"",'Datos Generales'!AE367)</f>
        <v>2</v>
      </c>
      <c r="AF28" s="36" t="str">
        <f>IF('Datos Generales'!AF367=0,"",'Datos Generales'!AF367)</f>
        <v/>
      </c>
      <c r="AG28" s="36">
        <f>IF('Datos Generales'!AG367=0,"",'Datos Generales'!AG367)</f>
        <v>410.00000000000006</v>
      </c>
      <c r="AH28" s="36">
        <f>IF('Datos Generales'!AH367=0,"",'Datos Generales'!AH367)</f>
        <v>1</v>
      </c>
      <c r="AI28" s="36" t="str">
        <f>IF('Datos Generales'!AI367=0,"",'Datos Generales'!AI367)</f>
        <v/>
      </c>
      <c r="AJ28" s="36" t="str">
        <f>IF('Datos Generales'!AJ367=0,"",'Datos Generales'!AJ367)</f>
        <v/>
      </c>
      <c r="AK28" s="36" t="str">
        <f>IF('Datos Generales'!AK367=0,"",'Datos Generales'!AK367)</f>
        <v/>
      </c>
      <c r="AL28" s="36" t="str">
        <f>IF('Datos Generales'!AL367=0,"",'Datos Generales'!AL367)</f>
        <v/>
      </c>
      <c r="AM28" s="36" t="str">
        <f>IF('Datos Generales'!AM367=0,"",'Datos Generales'!AM367)</f>
        <v/>
      </c>
      <c r="AN28" s="36" t="str">
        <f>IF('Datos Generales'!AN367=0,"",'Datos Generales'!AN367)</f>
        <v/>
      </c>
      <c r="AO28" s="36" t="str">
        <f>IF('Datos Generales'!AO367=0,"",'Datos Generales'!AO367)</f>
        <v/>
      </c>
      <c r="AP28" s="36" t="str">
        <f>IF('Datos Generales'!AP367=0,"",'Datos Generales'!AP367)</f>
        <v/>
      </c>
      <c r="AQ28" s="36">
        <f>IF('Datos Generales'!AQ367=0,"",'Datos Generales'!AQ367)</f>
        <v>10271</v>
      </c>
      <c r="AR28" s="29"/>
      <c r="AS28" s="36">
        <f>'Datos Generales'!AS367</f>
        <v>9576</v>
      </c>
      <c r="AT28" s="60">
        <f t="shared" si="0"/>
        <v>7.2577276524644851E-2</v>
      </c>
    </row>
    <row r="29" spans="2:46" x14ac:dyDescent="0.2">
      <c r="B29" s="62" t="str">
        <f>'Datos Generales'!B266</f>
        <v>18. Transporte Marítimo</v>
      </c>
      <c r="C29" s="36" t="str">
        <f>IF('Datos Generales'!C368=0,"",'Datos Generales'!C368)</f>
        <v/>
      </c>
      <c r="D29" s="36" t="str">
        <f>IF('Datos Generales'!D368=0,"",'Datos Generales'!D368)</f>
        <v/>
      </c>
      <c r="E29" s="36">
        <f>IF('Datos Generales'!E368=0,"",'Datos Generales'!E368)</f>
        <v>2403</v>
      </c>
      <c r="F29" s="36" t="str">
        <f>IF('Datos Generales'!F368=0,"",'Datos Generales'!F368)</f>
        <v/>
      </c>
      <c r="G29" s="36" t="str">
        <f>IF('Datos Generales'!G368=0,"",'Datos Generales'!G368)</f>
        <v/>
      </c>
      <c r="H29" s="36">
        <f>IF('Datos Generales'!H368=0,"",'Datos Generales'!H368)</f>
        <v>64</v>
      </c>
      <c r="I29" s="36">
        <f>IF('Datos Generales'!I368=0,"",'Datos Generales'!I368)</f>
        <v>734</v>
      </c>
      <c r="J29" s="36" t="str">
        <f>IF('Datos Generales'!J368=0,"",'Datos Generales'!J368)</f>
        <v/>
      </c>
      <c r="K29" s="36" t="str">
        <f>IF('Datos Generales'!K368=0,"",'Datos Generales'!K368)</f>
        <v/>
      </c>
      <c r="L29" s="36" t="str">
        <f>IF('Datos Generales'!L368=0,"",'Datos Generales'!L368)</f>
        <v/>
      </c>
      <c r="M29" s="36" t="str">
        <f>IF('Datos Generales'!M368=0,"",'Datos Generales'!M368)</f>
        <v/>
      </c>
      <c r="N29" s="36">
        <f>IF('Datos Generales'!N368=0,"",'Datos Generales'!N368)</f>
        <v>11</v>
      </c>
      <c r="O29" s="36">
        <f>IF('Datos Generales'!O368=0,"",'Datos Generales'!O368)</f>
        <v>19</v>
      </c>
      <c r="P29" s="36" t="str">
        <f>IF('Datos Generales'!P368=0,"",'Datos Generales'!P368)</f>
        <v/>
      </c>
      <c r="Q29" s="36">
        <f>IF('Datos Generales'!Q368=0,"",'Datos Generales'!Q368)</f>
        <v>141</v>
      </c>
      <c r="R29" s="36" t="str">
        <f>IF('Datos Generales'!R368=0,"",'Datos Generales'!R368)</f>
        <v/>
      </c>
      <c r="S29" s="36">
        <f>IF('Datos Generales'!S368=0,"",'Datos Generales'!S368)</f>
        <v>250</v>
      </c>
      <c r="T29" s="36" t="str">
        <f>IF('Datos Generales'!T368=0,"",'Datos Generales'!T368)</f>
        <v/>
      </c>
      <c r="U29" s="36">
        <f>IF('Datos Generales'!U368=0,"",'Datos Generales'!U368)</f>
        <v>607</v>
      </c>
      <c r="V29" s="36" t="str">
        <f>IF('Datos Generales'!V368=0,"",'Datos Generales'!V368)</f>
        <v/>
      </c>
      <c r="W29" s="36">
        <f>IF('Datos Generales'!W368=0,"",'Datos Generales'!W368)</f>
        <v>137</v>
      </c>
      <c r="X29" s="36" t="str">
        <f>IF('Datos Generales'!X368=0,"",'Datos Generales'!X368)</f>
        <v/>
      </c>
      <c r="Y29" s="36">
        <f>IF('Datos Generales'!Y368=0,"",'Datos Generales'!Y368)</f>
        <v>543</v>
      </c>
      <c r="Z29" s="36">
        <f>IF('Datos Generales'!Z368=0,"",'Datos Generales'!Z368)</f>
        <v>19</v>
      </c>
      <c r="AA29" s="36">
        <f>IF('Datos Generales'!AA368=0,"",'Datos Generales'!AA368)</f>
        <v>72</v>
      </c>
      <c r="AB29" s="36" t="str">
        <f>IF('Datos Generales'!AB368=0,"",'Datos Generales'!AB368)</f>
        <v/>
      </c>
      <c r="AC29" s="36" t="str">
        <f>IF('Datos Generales'!AC368=0,"",'Datos Generales'!AC368)</f>
        <v/>
      </c>
      <c r="AD29" s="36">
        <f>IF('Datos Generales'!AD368=0,"",'Datos Generales'!AD368)</f>
        <v>1760</v>
      </c>
      <c r="AE29" s="36">
        <f>IF('Datos Generales'!AE368=0,"",'Datos Generales'!AE368)</f>
        <v>18</v>
      </c>
      <c r="AF29" s="36" t="str">
        <f>IF('Datos Generales'!AF368=0,"",'Datos Generales'!AF368)</f>
        <v/>
      </c>
      <c r="AG29" s="36">
        <f>IF('Datos Generales'!AG368=0,"",'Datos Generales'!AG368)</f>
        <v>52</v>
      </c>
      <c r="AH29" s="36">
        <f>IF('Datos Generales'!AH368=0,"",'Datos Generales'!AH368)</f>
        <v>14</v>
      </c>
      <c r="AI29" s="36" t="str">
        <f>IF('Datos Generales'!AI368=0,"",'Datos Generales'!AI368)</f>
        <v/>
      </c>
      <c r="AJ29" s="36" t="str">
        <f>IF('Datos Generales'!AJ368=0,"",'Datos Generales'!AJ368)</f>
        <v/>
      </c>
      <c r="AK29" s="36" t="str">
        <f>IF('Datos Generales'!AK368=0,"",'Datos Generales'!AK368)</f>
        <v/>
      </c>
      <c r="AL29" s="36" t="str">
        <f>IF('Datos Generales'!AL368=0,"",'Datos Generales'!AL368)</f>
        <v/>
      </c>
      <c r="AM29" s="36" t="str">
        <f>IF('Datos Generales'!AM368=0,"",'Datos Generales'!AM368)</f>
        <v/>
      </c>
      <c r="AN29" s="36" t="str">
        <f>IF('Datos Generales'!AN368=0,"",'Datos Generales'!AN368)</f>
        <v/>
      </c>
      <c r="AO29" s="36" t="str">
        <f>IF('Datos Generales'!AO368=0,"",'Datos Generales'!AO368)</f>
        <v/>
      </c>
      <c r="AP29" s="36" t="str">
        <f>IF('Datos Generales'!AP368=0,"",'Datos Generales'!AP368)</f>
        <v/>
      </c>
      <c r="AQ29" s="36">
        <f>IF('Datos Generales'!AQ368=0,"",'Datos Generales'!AQ368)</f>
        <v>6844</v>
      </c>
      <c r="AR29" s="29"/>
      <c r="AS29" s="36">
        <f>'Datos Generales'!AS368</f>
        <v>6579</v>
      </c>
      <c r="AT29" s="60">
        <f t="shared" si="0"/>
        <v>4.0279677762577792E-2</v>
      </c>
    </row>
    <row r="30" spans="2:46" x14ac:dyDescent="0.2">
      <c r="B30" s="62" t="str">
        <f>'Datos Generales'!B267</f>
        <v>19. Transporte Aéreo</v>
      </c>
      <c r="C30" s="36" t="str">
        <f>IF('Datos Generales'!C369=0,"",'Datos Generales'!C369)</f>
        <v/>
      </c>
      <c r="D30" s="36" t="str">
        <f>IF('Datos Generales'!D369=0,"",'Datos Generales'!D369)</f>
        <v/>
      </c>
      <c r="E30" s="36">
        <f>IF('Datos Generales'!E369=0,"",'Datos Generales'!E369)</f>
        <v>740</v>
      </c>
      <c r="F30" s="36" t="str">
        <f>IF('Datos Generales'!F369=0,"",'Datos Generales'!F369)</f>
        <v/>
      </c>
      <c r="G30" s="36" t="str">
        <f>IF('Datos Generales'!G369=0,"",'Datos Generales'!G369)</f>
        <v/>
      </c>
      <c r="H30" s="36">
        <f>IF('Datos Generales'!H369=0,"",'Datos Generales'!H369)</f>
        <v>49</v>
      </c>
      <c r="I30" s="36">
        <f>IF('Datos Generales'!I369=0,"",'Datos Generales'!I369)</f>
        <v>251</v>
      </c>
      <c r="J30" s="36" t="str">
        <f>IF('Datos Generales'!J369=0,"",'Datos Generales'!J369)</f>
        <v/>
      </c>
      <c r="K30" s="36" t="str">
        <f>IF('Datos Generales'!K369=0,"",'Datos Generales'!K369)</f>
        <v/>
      </c>
      <c r="L30" s="36" t="str">
        <f>IF('Datos Generales'!L369=0,"",'Datos Generales'!L369)</f>
        <v/>
      </c>
      <c r="M30" s="36" t="str">
        <f>IF('Datos Generales'!M369=0,"",'Datos Generales'!M369)</f>
        <v/>
      </c>
      <c r="N30" s="36">
        <f>IF('Datos Generales'!N369=0,"",'Datos Generales'!N369)</f>
        <v>8</v>
      </c>
      <c r="O30" s="36">
        <f>IF('Datos Generales'!O369=0,"",'Datos Generales'!O369)</f>
        <v>3</v>
      </c>
      <c r="P30" s="36" t="str">
        <f>IF('Datos Generales'!P369=0,"",'Datos Generales'!P369)</f>
        <v/>
      </c>
      <c r="Q30" s="36">
        <f>IF('Datos Generales'!Q369=0,"",'Datos Generales'!Q369)</f>
        <v>48</v>
      </c>
      <c r="R30" s="36" t="str">
        <f>IF('Datos Generales'!R369=0,"",'Datos Generales'!R369)</f>
        <v/>
      </c>
      <c r="S30" s="36">
        <f>IF('Datos Generales'!S369=0,"",'Datos Generales'!S369)</f>
        <v>47</v>
      </c>
      <c r="T30" s="36" t="str">
        <f>IF('Datos Generales'!T369=0,"",'Datos Generales'!T369)</f>
        <v/>
      </c>
      <c r="U30" s="36">
        <f>IF('Datos Generales'!U369=0,"",'Datos Generales'!U369)</f>
        <v>190</v>
      </c>
      <c r="V30" s="36" t="str">
        <f>IF('Datos Generales'!V369=0,"",'Datos Generales'!V369)</f>
        <v/>
      </c>
      <c r="W30" s="36">
        <f>IF('Datos Generales'!W369=0,"",'Datos Generales'!W369)</f>
        <v>71</v>
      </c>
      <c r="X30" s="36" t="str">
        <f>IF('Datos Generales'!X369=0,"",'Datos Generales'!X369)</f>
        <v/>
      </c>
      <c r="Y30" s="36">
        <f>IF('Datos Generales'!Y369=0,"",'Datos Generales'!Y369)</f>
        <v>281</v>
      </c>
      <c r="Z30" s="36">
        <f>IF('Datos Generales'!Z369=0,"",'Datos Generales'!Z369)</f>
        <v>6</v>
      </c>
      <c r="AA30" s="36">
        <f>IF('Datos Generales'!AA369=0,"",'Datos Generales'!AA369)</f>
        <v>28</v>
      </c>
      <c r="AB30" s="36" t="str">
        <f>IF('Datos Generales'!AB369=0,"",'Datos Generales'!AB369)</f>
        <v/>
      </c>
      <c r="AC30" s="36" t="str">
        <f>IF('Datos Generales'!AC369=0,"",'Datos Generales'!AC369)</f>
        <v/>
      </c>
      <c r="AD30" s="36">
        <f>IF('Datos Generales'!AD369=0,"",'Datos Generales'!AD369)</f>
        <v>409</v>
      </c>
      <c r="AE30" s="36">
        <f>IF('Datos Generales'!AE369=0,"",'Datos Generales'!AE369)</f>
        <v>1</v>
      </c>
      <c r="AF30" s="36" t="str">
        <f>IF('Datos Generales'!AF369=0,"",'Datos Generales'!AF369)</f>
        <v/>
      </c>
      <c r="AG30" s="36">
        <f>IF('Datos Generales'!AG369=0,"",'Datos Generales'!AG369)</f>
        <v>1</v>
      </c>
      <c r="AH30" s="36" t="str">
        <f>IF('Datos Generales'!AH369=0,"",'Datos Generales'!AH369)</f>
        <v/>
      </c>
      <c r="AI30" s="36" t="str">
        <f>IF('Datos Generales'!AI369=0,"",'Datos Generales'!AI369)</f>
        <v/>
      </c>
      <c r="AJ30" s="36" t="str">
        <f>IF('Datos Generales'!AJ369=0,"",'Datos Generales'!AJ369)</f>
        <v/>
      </c>
      <c r="AK30" s="36" t="str">
        <f>IF('Datos Generales'!AK369=0,"",'Datos Generales'!AK369)</f>
        <v/>
      </c>
      <c r="AL30" s="36" t="str">
        <f>IF('Datos Generales'!AL369=0,"",'Datos Generales'!AL369)</f>
        <v/>
      </c>
      <c r="AM30" s="36" t="str">
        <f>IF('Datos Generales'!AM369=0,"",'Datos Generales'!AM369)</f>
        <v/>
      </c>
      <c r="AN30" s="36" t="str">
        <f>IF('Datos Generales'!AN369=0,"",'Datos Generales'!AN369)</f>
        <v/>
      </c>
      <c r="AO30" s="36" t="str">
        <f>IF('Datos Generales'!AO369=0,"",'Datos Generales'!AO369)</f>
        <v/>
      </c>
      <c r="AP30" s="36" t="str">
        <f>IF('Datos Generales'!AP369=0,"",'Datos Generales'!AP369)</f>
        <v/>
      </c>
      <c r="AQ30" s="36">
        <f>IF('Datos Generales'!AQ369=0,"",'Datos Generales'!AQ369)</f>
        <v>2133</v>
      </c>
      <c r="AR30" s="29"/>
      <c r="AS30" s="36">
        <f>'Datos Generales'!AS369</f>
        <v>2510</v>
      </c>
      <c r="AT30" s="60">
        <f t="shared" si="0"/>
        <v>-0.150199203187251</v>
      </c>
    </row>
    <row r="31" spans="2:46" x14ac:dyDescent="0.2">
      <c r="B31" s="62" t="str">
        <f>'Datos Generales'!B268</f>
        <v>20. Equipo Contratista</v>
      </c>
      <c r="C31" s="36" t="str">
        <f>IF('Datos Generales'!C370=0,"",'Datos Generales'!C370)</f>
        <v/>
      </c>
      <c r="D31" s="36" t="str">
        <f>IF('Datos Generales'!D370=0,"",'Datos Generales'!D370)</f>
        <v/>
      </c>
      <c r="E31" s="36">
        <f>IF('Datos Generales'!E370=0,"",'Datos Generales'!E370)</f>
        <v>1387</v>
      </c>
      <c r="F31" s="36" t="str">
        <f>IF('Datos Generales'!F370=0,"",'Datos Generales'!F370)</f>
        <v/>
      </c>
      <c r="G31" s="36" t="str">
        <f>IF('Datos Generales'!G370=0,"",'Datos Generales'!G370)</f>
        <v/>
      </c>
      <c r="H31" s="36">
        <f>IF('Datos Generales'!H370=0,"",'Datos Generales'!H370)</f>
        <v>1862</v>
      </c>
      <c r="I31" s="36">
        <f>IF('Datos Generales'!I370=0,"",'Datos Generales'!I370)</f>
        <v>696</v>
      </c>
      <c r="J31" s="36" t="str">
        <f>IF('Datos Generales'!J370=0,"",'Datos Generales'!J370)</f>
        <v/>
      </c>
      <c r="K31" s="36">
        <f>IF('Datos Generales'!K370=0,"",'Datos Generales'!K370)</f>
        <v>51</v>
      </c>
      <c r="L31" s="36" t="str">
        <f>IF('Datos Generales'!L370=0,"",'Datos Generales'!L370)</f>
        <v/>
      </c>
      <c r="M31" s="36" t="str">
        <f>IF('Datos Generales'!M370=0,"",'Datos Generales'!M370)</f>
        <v/>
      </c>
      <c r="N31" s="36">
        <f>IF('Datos Generales'!N370=0,"",'Datos Generales'!N370)</f>
        <v>2</v>
      </c>
      <c r="O31" s="36">
        <f>IF('Datos Generales'!O370=0,"",'Datos Generales'!O370)</f>
        <v>201</v>
      </c>
      <c r="P31" s="36" t="str">
        <f>IF('Datos Generales'!P370=0,"",'Datos Generales'!P370)</f>
        <v/>
      </c>
      <c r="Q31" s="36">
        <f>IF('Datos Generales'!Q370=0,"",'Datos Generales'!Q370)</f>
        <v>678</v>
      </c>
      <c r="R31" s="36" t="str">
        <f>IF('Datos Generales'!R370=0,"",'Datos Generales'!R370)</f>
        <v/>
      </c>
      <c r="S31" s="36">
        <f>IF('Datos Generales'!S370=0,"",'Datos Generales'!S370)</f>
        <v>189</v>
      </c>
      <c r="T31" s="36" t="str">
        <f>IF('Datos Generales'!T370=0,"",'Datos Generales'!T370)</f>
        <v/>
      </c>
      <c r="U31" s="36">
        <f>IF('Datos Generales'!U370=0,"",'Datos Generales'!U370)</f>
        <v>2369</v>
      </c>
      <c r="V31" s="36" t="str">
        <f>IF('Datos Generales'!V370=0,"",'Datos Generales'!V370)</f>
        <v/>
      </c>
      <c r="W31" s="36" t="str">
        <f>IF('Datos Generales'!W370=0,"",'Datos Generales'!W370)</f>
        <v/>
      </c>
      <c r="X31" s="36" t="str">
        <f>IF('Datos Generales'!X370=0,"",'Datos Generales'!X370)</f>
        <v/>
      </c>
      <c r="Y31" s="36">
        <f>IF('Datos Generales'!Y370=0,"",'Datos Generales'!Y370)</f>
        <v>71.000000000000014</v>
      </c>
      <c r="Z31" s="36">
        <f>IF('Datos Generales'!Z370=0,"",'Datos Generales'!Z370)</f>
        <v>404</v>
      </c>
      <c r="AA31" s="36">
        <f>IF('Datos Generales'!AA370=0,"",'Datos Generales'!AA370)</f>
        <v>475</v>
      </c>
      <c r="AB31" s="36" t="str">
        <f>IF('Datos Generales'!AB370=0,"",'Datos Generales'!AB370)</f>
        <v/>
      </c>
      <c r="AC31" s="36" t="str">
        <f>IF('Datos Generales'!AC370=0,"",'Datos Generales'!AC370)</f>
        <v/>
      </c>
      <c r="AD31" s="36">
        <f>IF('Datos Generales'!AD370=0,"",'Datos Generales'!AD370)</f>
        <v>12</v>
      </c>
      <c r="AE31" s="36" t="str">
        <f>IF('Datos Generales'!AE370=0,"",'Datos Generales'!AE370)</f>
        <v/>
      </c>
      <c r="AF31" s="36" t="str">
        <f>IF('Datos Generales'!AF370=0,"",'Datos Generales'!AF370)</f>
        <v/>
      </c>
      <c r="AG31" s="36">
        <f>IF('Datos Generales'!AG370=0,"",'Datos Generales'!AG370)</f>
        <v>732</v>
      </c>
      <c r="AH31" s="36">
        <f>IF('Datos Generales'!AH370=0,"",'Datos Generales'!AH370)</f>
        <v>240</v>
      </c>
      <c r="AI31" s="36" t="str">
        <f>IF('Datos Generales'!AI370=0,"",'Datos Generales'!AI370)</f>
        <v/>
      </c>
      <c r="AJ31" s="36" t="str">
        <f>IF('Datos Generales'!AJ370=0,"",'Datos Generales'!AJ370)</f>
        <v/>
      </c>
      <c r="AK31" s="36" t="str">
        <f>IF('Datos Generales'!AK370=0,"",'Datos Generales'!AK370)</f>
        <v/>
      </c>
      <c r="AL31" s="36" t="str">
        <f>IF('Datos Generales'!AL370=0,"",'Datos Generales'!AL370)</f>
        <v/>
      </c>
      <c r="AM31" s="36" t="str">
        <f>IF('Datos Generales'!AM370=0,"",'Datos Generales'!AM370)</f>
        <v/>
      </c>
      <c r="AN31" s="36" t="str">
        <f>IF('Datos Generales'!AN370=0,"",'Datos Generales'!AN370)</f>
        <v/>
      </c>
      <c r="AO31" s="36" t="str">
        <f>IF('Datos Generales'!AO370=0,"",'Datos Generales'!AO370)</f>
        <v/>
      </c>
      <c r="AP31" s="36" t="str">
        <f>IF('Datos Generales'!AP370=0,"",'Datos Generales'!AP370)</f>
        <v/>
      </c>
      <c r="AQ31" s="36">
        <f>IF('Datos Generales'!AQ370=0,"",'Datos Generales'!AQ370)</f>
        <v>9369</v>
      </c>
      <c r="AR31" s="29"/>
      <c r="AS31" s="36">
        <f>'Datos Generales'!AS370</f>
        <v>7276</v>
      </c>
      <c r="AT31" s="60">
        <f t="shared" si="0"/>
        <v>0.28765805387575583</v>
      </c>
    </row>
    <row r="32" spans="2:46" x14ac:dyDescent="0.2">
      <c r="B32" s="62" t="str">
        <f>'Datos Generales'!B269</f>
        <v>21. Todo Riesgo, Construcción y Montaje</v>
      </c>
      <c r="C32" s="36" t="str">
        <f>IF('Datos Generales'!C371=0,"",'Datos Generales'!C371)</f>
        <v/>
      </c>
      <c r="D32" s="36" t="str">
        <f>IF('Datos Generales'!D371=0,"",'Datos Generales'!D371)</f>
        <v/>
      </c>
      <c r="E32" s="36">
        <f>IF('Datos Generales'!E371=0,"",'Datos Generales'!E371)</f>
        <v>138</v>
      </c>
      <c r="F32" s="36" t="str">
        <f>IF('Datos Generales'!F371=0,"",'Datos Generales'!F371)</f>
        <v/>
      </c>
      <c r="G32" s="36" t="str">
        <f>IF('Datos Generales'!G371=0,"",'Datos Generales'!G371)</f>
        <v/>
      </c>
      <c r="H32" s="36">
        <f>IF('Datos Generales'!H371=0,"",'Datos Generales'!H371)</f>
        <v>540</v>
      </c>
      <c r="I32" s="36">
        <f>IF('Datos Generales'!I371=0,"",'Datos Generales'!I371)</f>
        <v>227</v>
      </c>
      <c r="J32" s="36" t="str">
        <f>IF('Datos Generales'!J371=0,"",'Datos Generales'!J371)</f>
        <v/>
      </c>
      <c r="K32" s="36">
        <f>IF('Datos Generales'!K371=0,"",'Datos Generales'!K371)</f>
        <v>184</v>
      </c>
      <c r="L32" s="36" t="str">
        <f>IF('Datos Generales'!L371=0,"",'Datos Generales'!L371)</f>
        <v/>
      </c>
      <c r="M32" s="36" t="str">
        <f>IF('Datos Generales'!M371=0,"",'Datos Generales'!M371)</f>
        <v/>
      </c>
      <c r="N32" s="36">
        <f>IF('Datos Generales'!N371=0,"",'Datos Generales'!N371)</f>
        <v>73</v>
      </c>
      <c r="O32" s="36">
        <f>IF('Datos Generales'!O371=0,"",'Datos Generales'!O371)</f>
        <v>64</v>
      </c>
      <c r="P32" s="36" t="str">
        <f>IF('Datos Generales'!P371=0,"",'Datos Generales'!P371)</f>
        <v/>
      </c>
      <c r="Q32" s="36">
        <f>IF('Datos Generales'!Q371=0,"",'Datos Generales'!Q371)</f>
        <v>315</v>
      </c>
      <c r="R32" s="36" t="str">
        <f>IF('Datos Generales'!R371=0,"",'Datos Generales'!R371)</f>
        <v/>
      </c>
      <c r="S32" s="36">
        <f>IF('Datos Generales'!S371=0,"",'Datos Generales'!S371)</f>
        <v>2</v>
      </c>
      <c r="T32" s="36" t="str">
        <f>IF('Datos Generales'!T371=0,"",'Datos Generales'!T371)</f>
        <v/>
      </c>
      <c r="U32" s="36">
        <f>IF('Datos Generales'!U371=0,"",'Datos Generales'!U371)</f>
        <v>323</v>
      </c>
      <c r="V32" s="36" t="str">
        <f>IF('Datos Generales'!V371=0,"",'Datos Generales'!V371)</f>
        <v/>
      </c>
      <c r="W32" s="36">
        <f>IF('Datos Generales'!W371=0,"",'Datos Generales'!W371)</f>
        <v>122</v>
      </c>
      <c r="X32" s="36" t="str">
        <f>IF('Datos Generales'!X371=0,"",'Datos Generales'!X371)</f>
        <v/>
      </c>
      <c r="Y32" s="36">
        <f>IF('Datos Generales'!Y371=0,"",'Datos Generales'!Y371)</f>
        <v>161</v>
      </c>
      <c r="Z32" s="36">
        <f>IF('Datos Generales'!Z371=0,"",'Datos Generales'!Z371)</f>
        <v>100</v>
      </c>
      <c r="AA32" s="36">
        <f>IF('Datos Generales'!AA371=0,"",'Datos Generales'!AA371)</f>
        <v>120</v>
      </c>
      <c r="AB32" s="36" t="str">
        <f>IF('Datos Generales'!AB371=0,"",'Datos Generales'!AB371)</f>
        <v/>
      </c>
      <c r="AC32" s="36" t="str">
        <f>IF('Datos Generales'!AC371=0,"",'Datos Generales'!AC371)</f>
        <v/>
      </c>
      <c r="AD32" s="36">
        <f>IF('Datos Generales'!AD371=0,"",'Datos Generales'!AD371)</f>
        <v>133</v>
      </c>
      <c r="AE32" s="36">
        <f>IF('Datos Generales'!AE371=0,"",'Datos Generales'!AE371)</f>
        <v>5</v>
      </c>
      <c r="AF32" s="36" t="str">
        <f>IF('Datos Generales'!AF371=0,"",'Datos Generales'!AF371)</f>
        <v/>
      </c>
      <c r="AG32" s="36">
        <f>IF('Datos Generales'!AG371=0,"",'Datos Generales'!AG371)</f>
        <v>170</v>
      </c>
      <c r="AH32" s="36">
        <f>IF('Datos Generales'!AH371=0,"",'Datos Generales'!AH371)</f>
        <v>31</v>
      </c>
      <c r="AI32" s="36" t="str">
        <f>IF('Datos Generales'!AI371=0,"",'Datos Generales'!AI371)</f>
        <v/>
      </c>
      <c r="AJ32" s="36" t="str">
        <f>IF('Datos Generales'!AJ371=0,"",'Datos Generales'!AJ371)</f>
        <v/>
      </c>
      <c r="AK32" s="36" t="str">
        <f>IF('Datos Generales'!AK371=0,"",'Datos Generales'!AK371)</f>
        <v/>
      </c>
      <c r="AL32" s="36" t="str">
        <f>IF('Datos Generales'!AL371=0,"",'Datos Generales'!AL371)</f>
        <v/>
      </c>
      <c r="AM32" s="36" t="str">
        <f>IF('Datos Generales'!AM371=0,"",'Datos Generales'!AM371)</f>
        <v/>
      </c>
      <c r="AN32" s="36" t="str">
        <f>IF('Datos Generales'!AN371=0,"",'Datos Generales'!AN371)</f>
        <v/>
      </c>
      <c r="AO32" s="36" t="str">
        <f>IF('Datos Generales'!AO371=0,"",'Datos Generales'!AO371)</f>
        <v/>
      </c>
      <c r="AP32" s="36" t="str">
        <f>IF('Datos Generales'!AP371=0,"",'Datos Generales'!AP371)</f>
        <v/>
      </c>
      <c r="AQ32" s="36">
        <f>IF('Datos Generales'!AQ371=0,"",'Datos Generales'!AQ371)</f>
        <v>2708</v>
      </c>
      <c r="AR32" s="29"/>
      <c r="AS32" s="36">
        <f>'Datos Generales'!AS371</f>
        <v>2239</v>
      </c>
      <c r="AT32" s="60">
        <f t="shared" si="0"/>
        <v>0.20946851272889688</v>
      </c>
    </row>
    <row r="33" spans="2:46" x14ac:dyDescent="0.2">
      <c r="B33" s="62" t="str">
        <f>'Datos Generales'!B270</f>
        <v>22. Avería de Maquinaria</v>
      </c>
      <c r="C33" s="36" t="str">
        <f>IF('Datos Generales'!C372=0,"",'Datos Generales'!C372)</f>
        <v/>
      </c>
      <c r="D33" s="36" t="str">
        <f>IF('Datos Generales'!D372=0,"",'Datos Generales'!D372)</f>
        <v/>
      </c>
      <c r="E33" s="36">
        <f>IF('Datos Generales'!E372=0,"",'Datos Generales'!E372)</f>
        <v>669</v>
      </c>
      <c r="F33" s="36" t="str">
        <f>IF('Datos Generales'!F372=0,"",'Datos Generales'!F372)</f>
        <v/>
      </c>
      <c r="G33" s="36" t="str">
        <f>IF('Datos Generales'!G372=0,"",'Datos Generales'!G372)</f>
        <v/>
      </c>
      <c r="H33" s="36">
        <f>IF('Datos Generales'!H372=0,"",'Datos Generales'!H372)</f>
        <v>210</v>
      </c>
      <c r="I33" s="36">
        <f>IF('Datos Generales'!I372=0,"",'Datos Generales'!I372)</f>
        <v>285</v>
      </c>
      <c r="J33" s="36" t="str">
        <f>IF('Datos Generales'!J372=0,"",'Datos Generales'!J372)</f>
        <v/>
      </c>
      <c r="K33" s="36">
        <f>IF('Datos Generales'!K372=0,"",'Datos Generales'!K372)</f>
        <v>173.00000000000003</v>
      </c>
      <c r="L33" s="36" t="str">
        <f>IF('Datos Generales'!L372=0,"",'Datos Generales'!L372)</f>
        <v/>
      </c>
      <c r="M33" s="36" t="str">
        <f>IF('Datos Generales'!M372=0,"",'Datos Generales'!M372)</f>
        <v/>
      </c>
      <c r="N33" s="36" t="str">
        <f>IF('Datos Generales'!N372=0,"",'Datos Generales'!N372)</f>
        <v/>
      </c>
      <c r="O33" s="36" t="str">
        <f>IF('Datos Generales'!O372=0,"",'Datos Generales'!O372)</f>
        <v/>
      </c>
      <c r="P33" s="36" t="str">
        <f>IF('Datos Generales'!P372=0,"",'Datos Generales'!P372)</f>
        <v/>
      </c>
      <c r="Q33" s="36">
        <f>IF('Datos Generales'!Q372=0,"",'Datos Generales'!Q372)</f>
        <v>14</v>
      </c>
      <c r="R33" s="36" t="str">
        <f>IF('Datos Generales'!R372=0,"",'Datos Generales'!R372)</f>
        <v/>
      </c>
      <c r="S33" s="36" t="str">
        <f>IF('Datos Generales'!S372=0,"",'Datos Generales'!S372)</f>
        <v/>
      </c>
      <c r="T33" s="36" t="str">
        <f>IF('Datos Generales'!T372=0,"",'Datos Generales'!T372)</f>
        <v/>
      </c>
      <c r="U33" s="36">
        <f>IF('Datos Generales'!U372=0,"",'Datos Generales'!U372)</f>
        <v>4</v>
      </c>
      <c r="V33" s="36" t="str">
        <f>IF('Datos Generales'!V372=0,"",'Datos Generales'!V372)</f>
        <v/>
      </c>
      <c r="W33" s="36">
        <f>IF('Datos Generales'!W372=0,"",'Datos Generales'!W372)</f>
        <v>51</v>
      </c>
      <c r="X33" s="36" t="str">
        <f>IF('Datos Generales'!X372=0,"",'Datos Generales'!X372)</f>
        <v/>
      </c>
      <c r="Y33" s="36">
        <f>IF('Datos Generales'!Y372=0,"",'Datos Generales'!Y372)</f>
        <v>75</v>
      </c>
      <c r="Z33" s="36">
        <f>IF('Datos Generales'!Z372=0,"",'Datos Generales'!Z372)</f>
        <v>750</v>
      </c>
      <c r="AA33" s="36">
        <f>IF('Datos Generales'!AA372=0,"",'Datos Generales'!AA372)</f>
        <v>577.00000000000011</v>
      </c>
      <c r="AB33" s="36" t="str">
        <f>IF('Datos Generales'!AB372=0,"",'Datos Generales'!AB372)</f>
        <v/>
      </c>
      <c r="AC33" s="36" t="str">
        <f>IF('Datos Generales'!AC372=0,"",'Datos Generales'!AC372)</f>
        <v/>
      </c>
      <c r="AD33" s="36" t="str">
        <f>IF('Datos Generales'!AD372=0,"",'Datos Generales'!AD372)</f>
        <v/>
      </c>
      <c r="AE33" s="36" t="str">
        <f>IF('Datos Generales'!AE372=0,"",'Datos Generales'!AE372)</f>
        <v/>
      </c>
      <c r="AF33" s="36" t="str">
        <f>IF('Datos Generales'!AF372=0,"",'Datos Generales'!AF372)</f>
        <v/>
      </c>
      <c r="AG33" s="36">
        <f>IF('Datos Generales'!AG372=0,"",'Datos Generales'!AG372)</f>
        <v>694.00000000000011</v>
      </c>
      <c r="AH33" s="36" t="str">
        <f>IF('Datos Generales'!AH372=0,"",'Datos Generales'!AH372)</f>
        <v/>
      </c>
      <c r="AI33" s="36" t="str">
        <f>IF('Datos Generales'!AI372=0,"",'Datos Generales'!AI372)</f>
        <v/>
      </c>
      <c r="AJ33" s="36" t="str">
        <f>IF('Datos Generales'!AJ372=0,"",'Datos Generales'!AJ372)</f>
        <v/>
      </c>
      <c r="AK33" s="36" t="str">
        <f>IF('Datos Generales'!AK372=0,"",'Datos Generales'!AK372)</f>
        <v/>
      </c>
      <c r="AL33" s="36" t="str">
        <f>IF('Datos Generales'!AL372=0,"",'Datos Generales'!AL372)</f>
        <v/>
      </c>
      <c r="AM33" s="36" t="str">
        <f>IF('Datos Generales'!AM372=0,"",'Datos Generales'!AM372)</f>
        <v/>
      </c>
      <c r="AN33" s="36" t="str">
        <f>IF('Datos Generales'!AN372=0,"",'Datos Generales'!AN372)</f>
        <v/>
      </c>
      <c r="AO33" s="36" t="str">
        <f>IF('Datos Generales'!AO372=0,"",'Datos Generales'!AO372)</f>
        <v/>
      </c>
      <c r="AP33" s="36" t="str">
        <f>IF('Datos Generales'!AP372=0,"",'Datos Generales'!AP372)</f>
        <v/>
      </c>
      <c r="AQ33" s="36">
        <f>IF('Datos Generales'!AQ372=0,"",'Datos Generales'!AQ372)</f>
        <v>3502</v>
      </c>
      <c r="AR33" s="29"/>
      <c r="AS33" s="36">
        <f>'Datos Generales'!AS372</f>
        <v>2715</v>
      </c>
      <c r="AT33" s="60">
        <f t="shared" si="0"/>
        <v>0.28987108655616933</v>
      </c>
    </row>
    <row r="34" spans="2:46" x14ac:dyDescent="0.2">
      <c r="B34" s="62" t="str">
        <f>'Datos Generales'!B271</f>
        <v>23. Equipo Electrónico</v>
      </c>
      <c r="C34" s="36" t="str">
        <f>IF('Datos Generales'!C373=0,"",'Datos Generales'!C373)</f>
        <v/>
      </c>
      <c r="D34" s="36" t="str">
        <f>IF('Datos Generales'!D373=0,"",'Datos Generales'!D373)</f>
        <v/>
      </c>
      <c r="E34" s="36">
        <f>IF('Datos Generales'!E373=0,"",'Datos Generales'!E373)</f>
        <v>1079.0000000000002</v>
      </c>
      <c r="F34" s="36" t="str">
        <f>IF('Datos Generales'!F373=0,"",'Datos Generales'!F373)</f>
        <v/>
      </c>
      <c r="G34" s="36" t="str">
        <f>IF('Datos Generales'!G373=0,"",'Datos Generales'!G373)</f>
        <v/>
      </c>
      <c r="H34" s="36">
        <f>IF('Datos Generales'!H373=0,"",'Datos Generales'!H373)</f>
        <v>353</v>
      </c>
      <c r="I34" s="36">
        <f>IF('Datos Generales'!I373=0,"",'Datos Generales'!I373)</f>
        <v>326.99999999999994</v>
      </c>
      <c r="J34" s="36" t="str">
        <f>IF('Datos Generales'!J373=0,"",'Datos Generales'!J373)</f>
        <v/>
      </c>
      <c r="K34" s="36">
        <f>IF('Datos Generales'!K373=0,"",'Datos Generales'!K373)</f>
        <v>129</v>
      </c>
      <c r="L34" s="36" t="str">
        <f>IF('Datos Generales'!L373=0,"",'Datos Generales'!L373)</f>
        <v/>
      </c>
      <c r="M34" s="36" t="str">
        <f>IF('Datos Generales'!M373=0,"",'Datos Generales'!M373)</f>
        <v/>
      </c>
      <c r="N34" s="36" t="str">
        <f>IF('Datos Generales'!N373=0,"",'Datos Generales'!N373)</f>
        <v/>
      </c>
      <c r="O34" s="36">
        <f>IF('Datos Generales'!O373=0,"",'Datos Generales'!O373)</f>
        <v>27</v>
      </c>
      <c r="P34" s="36" t="str">
        <f>IF('Datos Generales'!P373=0,"",'Datos Generales'!P373)</f>
        <v/>
      </c>
      <c r="Q34" s="36">
        <f>IF('Datos Generales'!Q373=0,"",'Datos Generales'!Q373)</f>
        <v>165.99999999999997</v>
      </c>
      <c r="R34" s="36" t="str">
        <f>IF('Datos Generales'!R373=0,"",'Datos Generales'!R373)</f>
        <v/>
      </c>
      <c r="S34" s="36">
        <f>IF('Datos Generales'!S373=0,"",'Datos Generales'!S373)</f>
        <v>72</v>
      </c>
      <c r="T34" s="36" t="str">
        <f>IF('Datos Generales'!T373=0,"",'Datos Generales'!T373)</f>
        <v/>
      </c>
      <c r="U34" s="36">
        <f>IF('Datos Generales'!U373=0,"",'Datos Generales'!U373)</f>
        <v>76</v>
      </c>
      <c r="V34" s="36" t="str">
        <f>IF('Datos Generales'!V373=0,"",'Datos Generales'!V373)</f>
        <v/>
      </c>
      <c r="W34" s="36">
        <f>IF('Datos Generales'!W373=0,"",'Datos Generales'!W373)</f>
        <v>70</v>
      </c>
      <c r="X34" s="36" t="str">
        <f>IF('Datos Generales'!X373=0,"",'Datos Generales'!X373)</f>
        <v/>
      </c>
      <c r="Y34" s="36">
        <f>IF('Datos Generales'!Y373=0,"",'Datos Generales'!Y373)</f>
        <v>104</v>
      </c>
      <c r="Z34" s="36">
        <f>IF('Datos Generales'!Z373=0,"",'Datos Generales'!Z373)</f>
        <v>1593</v>
      </c>
      <c r="AA34" s="36">
        <f>IF('Datos Generales'!AA373=0,"",'Datos Generales'!AA373)</f>
        <v>2373</v>
      </c>
      <c r="AB34" s="36" t="str">
        <f>IF('Datos Generales'!AB373=0,"",'Datos Generales'!AB373)</f>
        <v/>
      </c>
      <c r="AC34" s="36" t="str">
        <f>IF('Datos Generales'!AC373=0,"",'Datos Generales'!AC373)</f>
        <v/>
      </c>
      <c r="AD34" s="36">
        <f>IF('Datos Generales'!AD373=0,"",'Datos Generales'!AD373)</f>
        <v>1</v>
      </c>
      <c r="AE34" s="36" t="str">
        <f>IF('Datos Generales'!AE373=0,"",'Datos Generales'!AE373)</f>
        <v/>
      </c>
      <c r="AF34" s="36" t="str">
        <f>IF('Datos Generales'!AF373=0,"",'Datos Generales'!AF373)</f>
        <v/>
      </c>
      <c r="AG34" s="36">
        <f>IF('Datos Generales'!AG373=0,"",'Datos Generales'!AG373)</f>
        <v>549.99999999999989</v>
      </c>
      <c r="AH34" s="36">
        <f>IF('Datos Generales'!AH373=0,"",'Datos Generales'!AH373)</f>
        <v>3</v>
      </c>
      <c r="AI34" s="36" t="str">
        <f>IF('Datos Generales'!AI373=0,"",'Datos Generales'!AI373)</f>
        <v/>
      </c>
      <c r="AJ34" s="36">
        <f>IF('Datos Generales'!AJ373=0,"",'Datos Generales'!AJ373)</f>
        <v>726</v>
      </c>
      <c r="AK34" s="36" t="str">
        <f>IF('Datos Generales'!AK373=0,"",'Datos Generales'!AK373)</f>
        <v/>
      </c>
      <c r="AL34" s="36" t="str">
        <f>IF('Datos Generales'!AL373=0,"",'Datos Generales'!AL373)</f>
        <v/>
      </c>
      <c r="AM34" s="36" t="str">
        <f>IF('Datos Generales'!AM373=0,"",'Datos Generales'!AM373)</f>
        <v/>
      </c>
      <c r="AN34" s="36" t="str">
        <f>IF('Datos Generales'!AN373=0,"",'Datos Generales'!AN373)</f>
        <v/>
      </c>
      <c r="AO34" s="36" t="str">
        <f>IF('Datos Generales'!AO373=0,"",'Datos Generales'!AO373)</f>
        <v/>
      </c>
      <c r="AP34" s="36" t="str">
        <f>IF('Datos Generales'!AP373=0,"",'Datos Generales'!AP373)</f>
        <v/>
      </c>
      <c r="AQ34" s="36">
        <f>IF('Datos Generales'!AQ373=0,"",'Datos Generales'!AQ373)</f>
        <v>7649</v>
      </c>
      <c r="AR34" s="29"/>
      <c r="AS34" s="36">
        <f>'Datos Generales'!AS373</f>
        <v>7697</v>
      </c>
      <c r="AT34" s="60">
        <f t="shared" si="0"/>
        <v>-6.2361959204885187E-3</v>
      </c>
    </row>
    <row r="35" spans="2:46" x14ac:dyDescent="0.2">
      <c r="B35" s="62" t="str">
        <f>'Datos Generales'!B272</f>
        <v>24. Garantía</v>
      </c>
      <c r="C35" s="36" t="str">
        <f>IF('Datos Generales'!C374=0,"",'Datos Generales'!C374)</f>
        <v/>
      </c>
      <c r="D35" s="36">
        <f>IF('Datos Generales'!D374=0,"",'Datos Generales'!D374)</f>
        <v>3395</v>
      </c>
      <c r="E35" s="36">
        <f>IF('Datos Generales'!E374=0,"",'Datos Generales'!E374)</f>
        <v>535</v>
      </c>
      <c r="F35" s="36" t="str">
        <f>IF('Datos Generales'!F374=0,"",'Datos Generales'!F374)</f>
        <v/>
      </c>
      <c r="G35" s="36">
        <f>IF('Datos Generales'!G374=0,"",'Datos Generales'!G374)</f>
        <v>982</v>
      </c>
      <c r="H35" s="36">
        <f>IF('Datos Generales'!H374=0,"",'Datos Generales'!H374)</f>
        <v>1</v>
      </c>
      <c r="I35" s="36">
        <f>IF('Datos Generales'!I374=0,"",'Datos Generales'!I374)</f>
        <v>533</v>
      </c>
      <c r="J35" s="36" t="str">
        <f>IF('Datos Generales'!J374=0,"",'Datos Generales'!J374)</f>
        <v/>
      </c>
      <c r="K35" s="36">
        <f>IF('Datos Generales'!K374=0,"",'Datos Generales'!K374)</f>
        <v>2923</v>
      </c>
      <c r="L35" s="36" t="str">
        <f>IF('Datos Generales'!L374=0,"",'Datos Generales'!L374)</f>
        <v/>
      </c>
      <c r="M35" s="36">
        <f>IF('Datos Generales'!M374=0,"",'Datos Generales'!M374)</f>
        <v>4202</v>
      </c>
      <c r="N35" s="36" t="str">
        <f>IF('Datos Generales'!N374=0,"",'Datos Generales'!N374)</f>
        <v/>
      </c>
      <c r="O35" s="36" t="str">
        <f>IF('Datos Generales'!O374=0,"",'Datos Generales'!O374)</f>
        <v/>
      </c>
      <c r="P35" s="36">
        <f>IF('Datos Generales'!P374=0,"",'Datos Generales'!P374)</f>
        <v>2540</v>
      </c>
      <c r="Q35" s="36">
        <f>IF('Datos Generales'!Q374=0,"",'Datos Generales'!Q374)</f>
        <v>2355</v>
      </c>
      <c r="R35" s="36" t="str">
        <f>IF('Datos Generales'!R374=0,"",'Datos Generales'!R374)</f>
        <v/>
      </c>
      <c r="S35" s="36">
        <f>IF('Datos Generales'!S374=0,"",'Datos Generales'!S374)</f>
        <v>93</v>
      </c>
      <c r="T35" s="36" t="str">
        <f>IF('Datos Generales'!T374=0,"",'Datos Generales'!T374)</f>
        <v/>
      </c>
      <c r="U35" s="36">
        <f>IF('Datos Generales'!U374=0,"",'Datos Generales'!U374)</f>
        <v>1034</v>
      </c>
      <c r="V35" s="36" t="str">
        <f>IF('Datos Generales'!V374=0,"",'Datos Generales'!V374)</f>
        <v/>
      </c>
      <c r="W35" s="36" t="str">
        <f>IF('Datos Generales'!W374=0,"",'Datos Generales'!W374)</f>
        <v/>
      </c>
      <c r="X35" s="36">
        <f>IF('Datos Generales'!X374=0,"",'Datos Generales'!X374)</f>
        <v>332</v>
      </c>
      <c r="Y35" s="36">
        <f>IF('Datos Generales'!Y374=0,"",'Datos Generales'!Y374)</f>
        <v>7713</v>
      </c>
      <c r="Z35" s="36" t="str">
        <f>IF('Datos Generales'!Z374=0,"",'Datos Generales'!Z374)</f>
        <v/>
      </c>
      <c r="AA35" s="36">
        <f>IF('Datos Generales'!AA374=0,"",'Datos Generales'!AA374)</f>
        <v>2133</v>
      </c>
      <c r="AB35" s="36" t="str">
        <f>IF('Datos Generales'!AB374=0,"",'Datos Generales'!AB374)</f>
        <v/>
      </c>
      <c r="AC35" s="36" t="str">
        <f>IF('Datos Generales'!AC374=0,"",'Datos Generales'!AC374)</f>
        <v/>
      </c>
      <c r="AD35" s="36">
        <f>IF('Datos Generales'!AD374=0,"",'Datos Generales'!AD374)</f>
        <v>9</v>
      </c>
      <c r="AE35" s="36" t="str">
        <f>IF('Datos Generales'!AE374=0,"",'Datos Generales'!AE374)</f>
        <v/>
      </c>
      <c r="AF35" s="36">
        <f>IF('Datos Generales'!AF374=0,"",'Datos Generales'!AF374)</f>
        <v>1265</v>
      </c>
      <c r="AG35" s="36">
        <f>IF('Datos Generales'!AG374=0,"",'Datos Generales'!AG374)</f>
        <v>324</v>
      </c>
      <c r="AH35" s="36" t="str">
        <f>IF('Datos Generales'!AH374=0,"",'Datos Generales'!AH374)</f>
        <v/>
      </c>
      <c r="AI35" s="36" t="str">
        <f>IF('Datos Generales'!AI374=0,"",'Datos Generales'!AI374)</f>
        <v/>
      </c>
      <c r="AJ35" s="36" t="str">
        <f>IF('Datos Generales'!AJ374=0,"",'Datos Generales'!AJ374)</f>
        <v/>
      </c>
      <c r="AK35" s="36" t="str">
        <f>IF('Datos Generales'!AK374=0,"",'Datos Generales'!AK374)</f>
        <v/>
      </c>
      <c r="AL35" s="36" t="str">
        <f>IF('Datos Generales'!AL374=0,"",'Datos Generales'!AL374)</f>
        <v/>
      </c>
      <c r="AM35" s="36" t="str">
        <f>IF('Datos Generales'!AM374=0,"",'Datos Generales'!AM374)</f>
        <v/>
      </c>
      <c r="AN35" s="36" t="str">
        <f>IF('Datos Generales'!AN374=0,"",'Datos Generales'!AN374)</f>
        <v/>
      </c>
      <c r="AO35" s="36" t="str">
        <f>IF('Datos Generales'!AO374=0,"",'Datos Generales'!AO374)</f>
        <v/>
      </c>
      <c r="AP35" s="36" t="str">
        <f>IF('Datos Generales'!AP374=0,"",'Datos Generales'!AP374)</f>
        <v/>
      </c>
      <c r="AQ35" s="36">
        <f>IF('Datos Generales'!AQ374=0,"",'Datos Generales'!AQ374)</f>
        <v>30369</v>
      </c>
      <c r="AR35" s="29"/>
      <c r="AS35" s="36">
        <f>'Datos Generales'!AS374</f>
        <v>29757</v>
      </c>
      <c r="AT35" s="60">
        <f t="shared" si="0"/>
        <v>2.0566589373928856E-2</v>
      </c>
    </row>
    <row r="36" spans="2:46" x14ac:dyDescent="0.2">
      <c r="B36" s="62" t="str">
        <f>'Datos Generales'!B273</f>
        <v>25. Fidelidad</v>
      </c>
      <c r="C36" s="36" t="str">
        <f>IF('Datos Generales'!C375=0,"",'Datos Generales'!C375)</f>
        <v/>
      </c>
      <c r="D36" s="36" t="str">
        <f>IF('Datos Generales'!D375=0,"",'Datos Generales'!D375)</f>
        <v/>
      </c>
      <c r="E36" s="36">
        <f>IF('Datos Generales'!E375=0,"",'Datos Generales'!E375)</f>
        <v>2</v>
      </c>
      <c r="F36" s="36" t="str">
        <f>IF('Datos Generales'!F375=0,"",'Datos Generales'!F375)</f>
        <v/>
      </c>
      <c r="G36" s="36" t="str">
        <f>IF('Datos Generales'!G375=0,"",'Datos Generales'!G375)</f>
        <v/>
      </c>
      <c r="H36" s="36" t="str">
        <f>IF('Datos Generales'!H375=0,"",'Datos Generales'!H375)</f>
        <v/>
      </c>
      <c r="I36" s="36">
        <f>IF('Datos Generales'!I375=0,"",'Datos Generales'!I375)</f>
        <v>3</v>
      </c>
      <c r="J36" s="36" t="str">
        <f>IF('Datos Generales'!J375=0,"",'Datos Generales'!J375)</f>
        <v/>
      </c>
      <c r="K36" s="36">
        <f>IF('Datos Generales'!K375=0,"",'Datos Generales'!K375)</f>
        <v>1</v>
      </c>
      <c r="L36" s="36" t="str">
        <f>IF('Datos Generales'!L375=0,"",'Datos Generales'!L375)</f>
        <v/>
      </c>
      <c r="M36" s="36" t="str">
        <f>IF('Datos Generales'!M375=0,"",'Datos Generales'!M375)</f>
        <v/>
      </c>
      <c r="N36" s="36" t="str">
        <f>IF('Datos Generales'!N375=0,"",'Datos Generales'!N375)</f>
        <v/>
      </c>
      <c r="O36" s="36" t="str">
        <f>IF('Datos Generales'!O375=0,"",'Datos Generales'!O375)</f>
        <v/>
      </c>
      <c r="P36" s="36" t="str">
        <f>IF('Datos Generales'!P375=0,"",'Datos Generales'!P375)</f>
        <v/>
      </c>
      <c r="Q36" s="36">
        <f>IF('Datos Generales'!Q375=0,"",'Datos Generales'!Q375)</f>
        <v>1573</v>
      </c>
      <c r="R36" s="36" t="str">
        <f>IF('Datos Generales'!R375=0,"",'Datos Generales'!R375)</f>
        <v/>
      </c>
      <c r="S36" s="36">
        <f>IF('Datos Generales'!S375=0,"",'Datos Generales'!S375)</f>
        <v>3</v>
      </c>
      <c r="T36" s="36" t="str">
        <f>IF('Datos Generales'!T375=0,"",'Datos Generales'!T375)</f>
        <v/>
      </c>
      <c r="U36" s="36" t="str">
        <f>IF('Datos Generales'!U375=0,"",'Datos Generales'!U375)</f>
        <v/>
      </c>
      <c r="V36" s="36" t="str">
        <f>IF('Datos Generales'!V375=0,"",'Datos Generales'!V375)</f>
        <v/>
      </c>
      <c r="W36" s="36">
        <f>IF('Datos Generales'!W375=0,"",'Datos Generales'!W375)</f>
        <v>5</v>
      </c>
      <c r="X36" s="36" t="str">
        <f>IF('Datos Generales'!X375=0,"",'Datos Generales'!X375)</f>
        <v/>
      </c>
      <c r="Y36" s="36" t="str">
        <f>IF('Datos Generales'!Y375=0,"",'Datos Generales'!Y375)</f>
        <v/>
      </c>
      <c r="Z36" s="36" t="str">
        <f>IF('Datos Generales'!Z375=0,"",'Datos Generales'!Z375)</f>
        <v/>
      </c>
      <c r="AA36" s="36" t="str">
        <f>IF('Datos Generales'!AA375=0,"",'Datos Generales'!AA375)</f>
        <v/>
      </c>
      <c r="AB36" s="36" t="str">
        <f>IF('Datos Generales'!AB375=0,"",'Datos Generales'!AB375)</f>
        <v/>
      </c>
      <c r="AC36" s="36" t="str">
        <f>IF('Datos Generales'!AC375=0,"",'Datos Generales'!AC375)</f>
        <v/>
      </c>
      <c r="AD36" s="36">
        <f>IF('Datos Generales'!AD375=0,"",'Datos Generales'!AD375)</f>
        <v>17</v>
      </c>
      <c r="AE36" s="36" t="str">
        <f>IF('Datos Generales'!AE375=0,"",'Datos Generales'!AE375)</f>
        <v/>
      </c>
      <c r="AF36" s="36" t="str">
        <f>IF('Datos Generales'!AF375=0,"",'Datos Generales'!AF375)</f>
        <v/>
      </c>
      <c r="AG36" s="36" t="str">
        <f>IF('Datos Generales'!AG375=0,"",'Datos Generales'!AG375)</f>
        <v/>
      </c>
      <c r="AH36" s="36" t="str">
        <f>IF('Datos Generales'!AH375=0,"",'Datos Generales'!AH375)</f>
        <v/>
      </c>
      <c r="AI36" s="36" t="str">
        <f>IF('Datos Generales'!AI375=0,"",'Datos Generales'!AI375)</f>
        <v/>
      </c>
      <c r="AJ36" s="36" t="str">
        <f>IF('Datos Generales'!AJ375=0,"",'Datos Generales'!AJ375)</f>
        <v/>
      </c>
      <c r="AK36" s="36" t="str">
        <f>IF('Datos Generales'!AK375=0,"",'Datos Generales'!AK375)</f>
        <v/>
      </c>
      <c r="AL36" s="36" t="str">
        <f>IF('Datos Generales'!AL375=0,"",'Datos Generales'!AL375)</f>
        <v/>
      </c>
      <c r="AM36" s="36" t="str">
        <f>IF('Datos Generales'!AM375=0,"",'Datos Generales'!AM375)</f>
        <v/>
      </c>
      <c r="AN36" s="36" t="str">
        <f>IF('Datos Generales'!AN375=0,"",'Datos Generales'!AN375)</f>
        <v/>
      </c>
      <c r="AO36" s="36" t="str">
        <f>IF('Datos Generales'!AO375=0,"",'Datos Generales'!AO375)</f>
        <v/>
      </c>
      <c r="AP36" s="36" t="str">
        <f>IF('Datos Generales'!AP375=0,"",'Datos Generales'!AP375)</f>
        <v/>
      </c>
      <c r="AQ36" s="36">
        <f>IF('Datos Generales'!AQ375=0,"",'Datos Generales'!AQ375)</f>
        <v>1604</v>
      </c>
      <c r="AR36" s="29"/>
      <c r="AS36" s="36">
        <f>'Datos Generales'!AS375</f>
        <v>2991</v>
      </c>
      <c r="AT36" s="60">
        <f t="shared" si="0"/>
        <v>-0.46372450685389499</v>
      </c>
    </row>
    <row r="37" spans="2:46" x14ac:dyDescent="0.2">
      <c r="B37" s="62" t="str">
        <f>'Datos Generales'!B274</f>
        <v>26. Seguros Extensión y Garantía</v>
      </c>
      <c r="C37" s="36" t="str">
        <f>IF('Datos Generales'!C376=0,"",'Datos Generales'!C376)</f>
        <v/>
      </c>
      <c r="D37" s="36" t="str">
        <f>IF('Datos Generales'!D376=0,"",'Datos Generales'!D376)</f>
        <v/>
      </c>
      <c r="E37" s="36" t="str">
        <f>IF('Datos Generales'!E376=0,"",'Datos Generales'!E376)</f>
        <v/>
      </c>
      <c r="F37" s="36" t="str">
        <f>IF('Datos Generales'!F376=0,"",'Datos Generales'!F376)</f>
        <v/>
      </c>
      <c r="G37" s="36" t="str">
        <f>IF('Datos Generales'!G376=0,"",'Datos Generales'!G376)</f>
        <v/>
      </c>
      <c r="H37" s="36" t="str">
        <f>IF('Datos Generales'!H376=0,"",'Datos Generales'!H376)</f>
        <v/>
      </c>
      <c r="I37" s="36" t="str">
        <f>IF('Datos Generales'!I376=0,"",'Datos Generales'!I376)</f>
        <v/>
      </c>
      <c r="J37" s="36" t="str">
        <f>IF('Datos Generales'!J376=0,"",'Datos Generales'!J376)</f>
        <v/>
      </c>
      <c r="K37" s="36">
        <f>IF('Datos Generales'!K376=0,"",'Datos Generales'!K376)</f>
        <v>67</v>
      </c>
      <c r="L37" s="36" t="str">
        <f>IF('Datos Generales'!L376=0,"",'Datos Generales'!L376)</f>
        <v/>
      </c>
      <c r="M37" s="36" t="str">
        <f>IF('Datos Generales'!M376=0,"",'Datos Generales'!M376)</f>
        <v/>
      </c>
      <c r="N37" s="36" t="str">
        <f>IF('Datos Generales'!N376=0,"",'Datos Generales'!N376)</f>
        <v/>
      </c>
      <c r="O37" s="36" t="str">
        <f>IF('Datos Generales'!O376=0,"",'Datos Generales'!O376)</f>
        <v/>
      </c>
      <c r="P37" s="36" t="str">
        <f>IF('Datos Generales'!P376=0,"",'Datos Generales'!P376)</f>
        <v/>
      </c>
      <c r="Q37" s="36">
        <f>IF('Datos Generales'!Q376=0,"",'Datos Generales'!Q376)</f>
        <v>21</v>
      </c>
      <c r="R37" s="36" t="str">
        <f>IF('Datos Generales'!R376=0,"",'Datos Generales'!R376)</f>
        <v/>
      </c>
      <c r="S37" s="36" t="str">
        <f>IF('Datos Generales'!S376=0,"",'Datos Generales'!S376)</f>
        <v/>
      </c>
      <c r="T37" s="36" t="str">
        <f>IF('Datos Generales'!T376=0,"",'Datos Generales'!T376)</f>
        <v/>
      </c>
      <c r="U37" s="36" t="str">
        <f>IF('Datos Generales'!U376=0,"",'Datos Generales'!U376)</f>
        <v/>
      </c>
      <c r="V37" s="36" t="str">
        <f>IF('Datos Generales'!V376=0,"",'Datos Generales'!V376)</f>
        <v/>
      </c>
      <c r="W37" s="36" t="str">
        <f>IF('Datos Generales'!W376=0,"",'Datos Generales'!W376)</f>
        <v/>
      </c>
      <c r="X37" s="36" t="str">
        <f>IF('Datos Generales'!X376=0,"",'Datos Generales'!X376)</f>
        <v/>
      </c>
      <c r="Y37" s="36" t="str">
        <f>IF('Datos Generales'!Y376=0,"",'Datos Generales'!Y376)</f>
        <v/>
      </c>
      <c r="Z37" s="36" t="str">
        <f>IF('Datos Generales'!Z376=0,"",'Datos Generales'!Z376)</f>
        <v/>
      </c>
      <c r="AA37" s="36" t="str">
        <f>IF('Datos Generales'!AA376=0,"",'Datos Generales'!AA376)</f>
        <v/>
      </c>
      <c r="AB37" s="36" t="str">
        <f>IF('Datos Generales'!AB376=0,"",'Datos Generales'!AB376)</f>
        <v/>
      </c>
      <c r="AC37" s="36" t="str">
        <f>IF('Datos Generales'!AC376=0,"",'Datos Generales'!AC376)</f>
        <v/>
      </c>
      <c r="AD37" s="36" t="str">
        <f>IF('Datos Generales'!AD376=0,"",'Datos Generales'!AD376)</f>
        <v/>
      </c>
      <c r="AE37" s="36" t="str">
        <f>IF('Datos Generales'!AE376=0,"",'Datos Generales'!AE376)</f>
        <v/>
      </c>
      <c r="AF37" s="36" t="str">
        <f>IF('Datos Generales'!AF376=0,"",'Datos Generales'!AF376)</f>
        <v/>
      </c>
      <c r="AG37" s="36" t="str">
        <f>IF('Datos Generales'!AG376=0,"",'Datos Generales'!AG376)</f>
        <v/>
      </c>
      <c r="AH37" s="36" t="str">
        <f>IF('Datos Generales'!AH376=0,"",'Datos Generales'!AH376)</f>
        <v/>
      </c>
      <c r="AI37" s="36" t="str">
        <f>IF('Datos Generales'!AI376=0,"",'Datos Generales'!AI376)</f>
        <v/>
      </c>
      <c r="AJ37" s="36" t="str">
        <f>IF('Datos Generales'!AJ376=0,"",'Datos Generales'!AJ376)</f>
        <v/>
      </c>
      <c r="AK37" s="36" t="str">
        <f>IF('Datos Generales'!AK376=0,"",'Datos Generales'!AK376)</f>
        <v/>
      </c>
      <c r="AL37" s="36" t="str">
        <f>IF('Datos Generales'!AL376=0,"",'Datos Generales'!AL376)</f>
        <v/>
      </c>
      <c r="AM37" s="36" t="str">
        <f>IF('Datos Generales'!AM376=0,"",'Datos Generales'!AM376)</f>
        <v/>
      </c>
      <c r="AN37" s="36" t="str">
        <f>IF('Datos Generales'!AN376=0,"",'Datos Generales'!AN376)</f>
        <v/>
      </c>
      <c r="AO37" s="36" t="str">
        <f>IF('Datos Generales'!AO376=0,"",'Datos Generales'!AO376)</f>
        <v/>
      </c>
      <c r="AP37" s="36" t="str">
        <f>IF('Datos Generales'!AP376=0,"",'Datos Generales'!AP376)</f>
        <v/>
      </c>
      <c r="AQ37" s="36">
        <f>IF('Datos Generales'!AQ376=0,"",'Datos Generales'!AQ376)</f>
        <v>88</v>
      </c>
      <c r="AR37" s="29"/>
      <c r="AS37" s="36">
        <f>'Datos Generales'!AS376</f>
        <v>215</v>
      </c>
      <c r="AT37" s="60">
        <f t="shared" si="0"/>
        <v>-0.59069767441860466</v>
      </c>
    </row>
    <row r="38" spans="2:46" x14ac:dyDescent="0.2">
      <c r="B38" s="62" t="str">
        <f>'Datos Generales'!B275</f>
        <v>27. Seguros de Crédito por Ventas a Plazo</v>
      </c>
      <c r="C38" s="36" t="str">
        <f>IF('Datos Generales'!C377=0,"",'Datos Generales'!C377)</f>
        <v/>
      </c>
      <c r="D38" s="36">
        <f>IF('Datos Generales'!D377=0,"",'Datos Generales'!D377)</f>
        <v>141</v>
      </c>
      <c r="E38" s="36" t="str">
        <f>IF('Datos Generales'!E377=0,"",'Datos Generales'!E377)</f>
        <v/>
      </c>
      <c r="F38" s="36" t="str">
        <f>IF('Datos Generales'!F377=0,"",'Datos Generales'!F377)</f>
        <v/>
      </c>
      <c r="G38" s="36" t="str">
        <f>IF('Datos Generales'!G377=0,"",'Datos Generales'!G377)</f>
        <v/>
      </c>
      <c r="H38" s="36" t="str">
        <f>IF('Datos Generales'!H377=0,"",'Datos Generales'!H377)</f>
        <v/>
      </c>
      <c r="I38" s="36" t="str">
        <f>IF('Datos Generales'!I377=0,"",'Datos Generales'!I377)</f>
        <v/>
      </c>
      <c r="J38" s="36">
        <f>IF('Datos Generales'!J377=0,"",'Datos Generales'!J377)</f>
        <v>2</v>
      </c>
      <c r="K38" s="36" t="str">
        <f>IF('Datos Generales'!K377=0,"",'Datos Generales'!K377)</f>
        <v/>
      </c>
      <c r="L38" s="36" t="str">
        <f>IF('Datos Generales'!L377=0,"",'Datos Generales'!L377)</f>
        <v/>
      </c>
      <c r="M38" s="36">
        <f>IF('Datos Generales'!M377=0,"",'Datos Generales'!M377)</f>
        <v>9</v>
      </c>
      <c r="N38" s="36" t="str">
        <f>IF('Datos Generales'!N377=0,"",'Datos Generales'!N377)</f>
        <v/>
      </c>
      <c r="O38" s="36" t="str">
        <f>IF('Datos Generales'!O377=0,"",'Datos Generales'!O377)</f>
        <v/>
      </c>
      <c r="P38" s="36" t="str">
        <f>IF('Datos Generales'!P377=0,"",'Datos Generales'!P377)</f>
        <v/>
      </c>
      <c r="Q38" s="36" t="str">
        <f>IF('Datos Generales'!Q377=0,"",'Datos Generales'!Q377)</f>
        <v/>
      </c>
      <c r="R38" s="36" t="str">
        <f>IF('Datos Generales'!R377=0,"",'Datos Generales'!R377)</f>
        <v/>
      </c>
      <c r="S38" s="36" t="str">
        <f>IF('Datos Generales'!S377=0,"",'Datos Generales'!S377)</f>
        <v/>
      </c>
      <c r="T38" s="36" t="str">
        <f>IF('Datos Generales'!T377=0,"",'Datos Generales'!T377)</f>
        <v/>
      </c>
      <c r="U38" s="36" t="str">
        <f>IF('Datos Generales'!U377=0,"",'Datos Generales'!U377)</f>
        <v/>
      </c>
      <c r="V38" s="36" t="str">
        <f>IF('Datos Generales'!V377=0,"",'Datos Generales'!V377)</f>
        <v/>
      </c>
      <c r="W38" s="36" t="str">
        <f>IF('Datos Generales'!W377=0,"",'Datos Generales'!W377)</f>
        <v/>
      </c>
      <c r="X38" s="36">
        <f>IF('Datos Generales'!X377=0,"",'Datos Generales'!X377)</f>
        <v>9</v>
      </c>
      <c r="Y38" s="36" t="str">
        <f>IF('Datos Generales'!Y377=0,"",'Datos Generales'!Y377)</f>
        <v/>
      </c>
      <c r="Z38" s="36" t="str">
        <f>IF('Datos Generales'!Z377=0,"",'Datos Generales'!Z377)</f>
        <v/>
      </c>
      <c r="AA38" s="36" t="str">
        <f>IF('Datos Generales'!AA377=0,"",'Datos Generales'!AA377)</f>
        <v/>
      </c>
      <c r="AB38" s="36" t="str">
        <f>IF('Datos Generales'!AB377=0,"",'Datos Generales'!AB377)</f>
        <v/>
      </c>
      <c r="AC38" s="36">
        <f>IF('Datos Generales'!AC377=0,"",'Datos Generales'!AC377)</f>
        <v>43</v>
      </c>
      <c r="AD38" s="36" t="str">
        <f>IF('Datos Generales'!AD377=0,"",'Datos Generales'!AD377)</f>
        <v/>
      </c>
      <c r="AE38" s="36" t="str">
        <f>IF('Datos Generales'!AE377=0,"",'Datos Generales'!AE377)</f>
        <v/>
      </c>
      <c r="AF38" s="36">
        <f>IF('Datos Generales'!AF377=0,"",'Datos Generales'!AF377)</f>
        <v>2</v>
      </c>
      <c r="AG38" s="36" t="str">
        <f>IF('Datos Generales'!AG377=0,"",'Datos Generales'!AG377)</f>
        <v/>
      </c>
      <c r="AH38" s="36" t="str">
        <f>IF('Datos Generales'!AH377=0,"",'Datos Generales'!AH377)</f>
        <v/>
      </c>
      <c r="AI38" s="36" t="str">
        <f>IF('Datos Generales'!AI377=0,"",'Datos Generales'!AI377)</f>
        <v/>
      </c>
      <c r="AJ38" s="36" t="str">
        <f>IF('Datos Generales'!AJ377=0,"",'Datos Generales'!AJ377)</f>
        <v/>
      </c>
      <c r="AK38" s="36" t="str">
        <f>IF('Datos Generales'!AK377=0,"",'Datos Generales'!AK377)</f>
        <v/>
      </c>
      <c r="AL38" s="36" t="str">
        <f>IF('Datos Generales'!AL377=0,"",'Datos Generales'!AL377)</f>
        <v/>
      </c>
      <c r="AM38" s="36" t="str">
        <f>IF('Datos Generales'!AM377=0,"",'Datos Generales'!AM377)</f>
        <v/>
      </c>
      <c r="AN38" s="36" t="str">
        <f>IF('Datos Generales'!AN377=0,"",'Datos Generales'!AN377)</f>
        <v/>
      </c>
      <c r="AO38" s="36" t="str">
        <f>IF('Datos Generales'!AO377=0,"",'Datos Generales'!AO377)</f>
        <v/>
      </c>
      <c r="AP38" s="36" t="str">
        <f>IF('Datos Generales'!AP377=0,"",'Datos Generales'!AP377)</f>
        <v/>
      </c>
      <c r="AQ38" s="36">
        <f>IF('Datos Generales'!AQ377=0,"",'Datos Generales'!AQ377)</f>
        <v>206</v>
      </c>
      <c r="AR38" s="29"/>
      <c r="AS38" s="36">
        <f>'Datos Generales'!AS377</f>
        <v>472</v>
      </c>
      <c r="AT38" s="60">
        <f t="shared" si="0"/>
        <v>-0.56355932203389836</v>
      </c>
    </row>
    <row r="39" spans="2:46" x14ac:dyDescent="0.2">
      <c r="B39" s="62" t="str">
        <f>'Datos Generales'!B276</f>
        <v>28. Seguros de Crédito a la Exportación</v>
      </c>
      <c r="C39" s="36" t="str">
        <f>IF('Datos Generales'!C378=0,"",'Datos Generales'!C378)</f>
        <v/>
      </c>
      <c r="D39" s="36">
        <f>IF('Datos Generales'!D378=0,"",'Datos Generales'!D378)</f>
        <v>1</v>
      </c>
      <c r="E39" s="36" t="str">
        <f>IF('Datos Generales'!E378=0,"",'Datos Generales'!E378)</f>
        <v/>
      </c>
      <c r="F39" s="36" t="str">
        <f>IF('Datos Generales'!F378=0,"",'Datos Generales'!F378)</f>
        <v/>
      </c>
      <c r="G39" s="36" t="str">
        <f>IF('Datos Generales'!G378=0,"",'Datos Generales'!G378)</f>
        <v/>
      </c>
      <c r="H39" s="36" t="str">
        <f>IF('Datos Generales'!H378=0,"",'Datos Generales'!H378)</f>
        <v/>
      </c>
      <c r="I39" s="36" t="str">
        <f>IF('Datos Generales'!I378=0,"",'Datos Generales'!I378)</f>
        <v/>
      </c>
      <c r="J39" s="36">
        <f>IF('Datos Generales'!J378=0,"",'Datos Generales'!J378)</f>
        <v>8</v>
      </c>
      <c r="K39" s="36" t="str">
        <f>IF('Datos Generales'!K378=0,"",'Datos Generales'!K378)</f>
        <v/>
      </c>
      <c r="L39" s="36" t="str">
        <f>IF('Datos Generales'!L378=0,"",'Datos Generales'!L378)</f>
        <v/>
      </c>
      <c r="M39" s="36">
        <f>IF('Datos Generales'!M378=0,"",'Datos Generales'!M378)</f>
        <v>2</v>
      </c>
      <c r="N39" s="36" t="str">
        <f>IF('Datos Generales'!N378=0,"",'Datos Generales'!N378)</f>
        <v/>
      </c>
      <c r="O39" s="36" t="str">
        <f>IF('Datos Generales'!O378=0,"",'Datos Generales'!O378)</f>
        <v/>
      </c>
      <c r="P39" s="36" t="str">
        <f>IF('Datos Generales'!P378=0,"",'Datos Generales'!P378)</f>
        <v/>
      </c>
      <c r="Q39" s="36" t="str">
        <f>IF('Datos Generales'!Q378=0,"",'Datos Generales'!Q378)</f>
        <v/>
      </c>
      <c r="R39" s="36" t="str">
        <f>IF('Datos Generales'!R378=0,"",'Datos Generales'!R378)</f>
        <v/>
      </c>
      <c r="S39" s="36" t="str">
        <f>IF('Datos Generales'!S378=0,"",'Datos Generales'!S378)</f>
        <v/>
      </c>
      <c r="T39" s="36" t="str">
        <f>IF('Datos Generales'!T378=0,"",'Datos Generales'!T378)</f>
        <v/>
      </c>
      <c r="U39" s="36" t="str">
        <f>IF('Datos Generales'!U378=0,"",'Datos Generales'!U378)</f>
        <v/>
      </c>
      <c r="V39" s="36" t="str">
        <f>IF('Datos Generales'!V378=0,"",'Datos Generales'!V378)</f>
        <v/>
      </c>
      <c r="W39" s="36" t="str">
        <f>IF('Datos Generales'!W378=0,"",'Datos Generales'!W378)</f>
        <v/>
      </c>
      <c r="X39" s="36" t="str">
        <f>IF('Datos Generales'!X378=0,"",'Datos Generales'!X378)</f>
        <v/>
      </c>
      <c r="Y39" s="36" t="str">
        <f>IF('Datos Generales'!Y378=0,"",'Datos Generales'!Y378)</f>
        <v/>
      </c>
      <c r="Z39" s="36" t="str">
        <f>IF('Datos Generales'!Z378=0,"",'Datos Generales'!Z378)</f>
        <v/>
      </c>
      <c r="AA39" s="36" t="str">
        <f>IF('Datos Generales'!AA378=0,"",'Datos Generales'!AA378)</f>
        <v/>
      </c>
      <c r="AB39" s="36" t="str">
        <f>IF('Datos Generales'!AB378=0,"",'Datos Generales'!AB378)</f>
        <v/>
      </c>
      <c r="AC39" s="36">
        <f>IF('Datos Generales'!AC378=0,"",'Datos Generales'!AC378)</f>
        <v>25</v>
      </c>
      <c r="AD39" s="36" t="str">
        <f>IF('Datos Generales'!AD378=0,"",'Datos Generales'!AD378)</f>
        <v/>
      </c>
      <c r="AE39" s="36" t="str">
        <f>IF('Datos Generales'!AE378=0,"",'Datos Generales'!AE378)</f>
        <v/>
      </c>
      <c r="AF39" s="36" t="str">
        <f>IF('Datos Generales'!AF378=0,"",'Datos Generales'!AF378)</f>
        <v/>
      </c>
      <c r="AG39" s="36" t="str">
        <f>IF('Datos Generales'!AG378=0,"",'Datos Generales'!AG378)</f>
        <v/>
      </c>
      <c r="AH39" s="36" t="str">
        <f>IF('Datos Generales'!AH378=0,"",'Datos Generales'!AH378)</f>
        <v/>
      </c>
      <c r="AI39" s="36" t="str">
        <f>IF('Datos Generales'!AI378=0,"",'Datos Generales'!AI378)</f>
        <v/>
      </c>
      <c r="AJ39" s="36" t="str">
        <f>IF('Datos Generales'!AJ378=0,"",'Datos Generales'!AJ378)</f>
        <v/>
      </c>
      <c r="AK39" s="36" t="str">
        <f>IF('Datos Generales'!AK378=0,"",'Datos Generales'!AK378)</f>
        <v/>
      </c>
      <c r="AL39" s="36" t="str">
        <f>IF('Datos Generales'!AL378=0,"",'Datos Generales'!AL378)</f>
        <v/>
      </c>
      <c r="AM39" s="36" t="str">
        <f>IF('Datos Generales'!AM378=0,"",'Datos Generales'!AM378)</f>
        <v/>
      </c>
      <c r="AN39" s="36" t="str">
        <f>IF('Datos Generales'!AN378=0,"",'Datos Generales'!AN378)</f>
        <v/>
      </c>
      <c r="AO39" s="36" t="str">
        <f>IF('Datos Generales'!AO378=0,"",'Datos Generales'!AO378)</f>
        <v/>
      </c>
      <c r="AP39" s="36" t="str">
        <f>IF('Datos Generales'!AP378=0,"",'Datos Generales'!AP378)</f>
        <v/>
      </c>
      <c r="AQ39" s="36">
        <f>IF('Datos Generales'!AQ378=0,"",'Datos Generales'!AQ378)</f>
        <v>36</v>
      </c>
      <c r="AR39" s="29"/>
      <c r="AS39" s="36">
        <f>'Datos Generales'!AS378</f>
        <v>27</v>
      </c>
      <c r="AT39" s="60">
        <f t="shared" si="0"/>
        <v>0.33333333333333326</v>
      </c>
    </row>
    <row r="40" spans="2:46" x14ac:dyDescent="0.2">
      <c r="B40" s="62" t="str">
        <f>'Datos Generales'!B277</f>
        <v>29. Otros Seguros de Crédito</v>
      </c>
      <c r="C40" s="36" t="str">
        <f>IF('Datos Generales'!C379=0,"",'Datos Generales'!C379)</f>
        <v/>
      </c>
      <c r="D40" s="36" t="str">
        <f>IF('Datos Generales'!D379=0,"",'Datos Generales'!D379)</f>
        <v/>
      </c>
      <c r="E40" s="36" t="str">
        <f>IF('Datos Generales'!E379=0,"",'Datos Generales'!E379)</f>
        <v/>
      </c>
      <c r="F40" s="36" t="str">
        <f>IF('Datos Generales'!F379=0,"",'Datos Generales'!F379)</f>
        <v/>
      </c>
      <c r="G40" s="36" t="str">
        <f>IF('Datos Generales'!G379=0,"",'Datos Generales'!G379)</f>
        <v/>
      </c>
      <c r="H40" s="36" t="str">
        <f>IF('Datos Generales'!H379=0,"",'Datos Generales'!H379)</f>
        <v/>
      </c>
      <c r="I40" s="36" t="str">
        <f>IF('Datos Generales'!I379=0,"",'Datos Generales'!I379)</f>
        <v/>
      </c>
      <c r="J40" s="36" t="str">
        <f>IF('Datos Generales'!J379=0,"",'Datos Generales'!J379)</f>
        <v/>
      </c>
      <c r="K40" s="36" t="str">
        <f>IF('Datos Generales'!K379=0,"",'Datos Generales'!K379)</f>
        <v/>
      </c>
      <c r="L40" s="36" t="str">
        <f>IF('Datos Generales'!L379=0,"",'Datos Generales'!L379)</f>
        <v/>
      </c>
      <c r="M40" s="36" t="str">
        <f>IF('Datos Generales'!M379=0,"",'Datos Generales'!M379)</f>
        <v/>
      </c>
      <c r="N40" s="36" t="str">
        <f>IF('Datos Generales'!N379=0,"",'Datos Generales'!N379)</f>
        <v/>
      </c>
      <c r="O40" s="36" t="str">
        <f>IF('Datos Generales'!O379=0,"",'Datos Generales'!O379)</f>
        <v/>
      </c>
      <c r="P40" s="36" t="str">
        <f>IF('Datos Generales'!P379=0,"",'Datos Generales'!P379)</f>
        <v/>
      </c>
      <c r="Q40" s="36" t="str">
        <f>IF('Datos Generales'!Q379=0,"",'Datos Generales'!Q379)</f>
        <v/>
      </c>
      <c r="R40" s="36" t="str">
        <f>IF('Datos Generales'!R379=0,"",'Datos Generales'!R379)</f>
        <v/>
      </c>
      <c r="S40" s="36" t="str">
        <f>IF('Datos Generales'!S379=0,"",'Datos Generales'!S379)</f>
        <v/>
      </c>
      <c r="T40" s="36" t="str">
        <f>IF('Datos Generales'!T379=0,"",'Datos Generales'!T379)</f>
        <v/>
      </c>
      <c r="U40" s="36" t="str">
        <f>IF('Datos Generales'!U379=0,"",'Datos Generales'!U379)</f>
        <v/>
      </c>
      <c r="V40" s="36" t="str">
        <f>IF('Datos Generales'!V379=0,"",'Datos Generales'!V379)</f>
        <v/>
      </c>
      <c r="W40" s="36" t="str">
        <f>IF('Datos Generales'!W379=0,"",'Datos Generales'!W379)</f>
        <v/>
      </c>
      <c r="X40" s="36" t="str">
        <f>IF('Datos Generales'!X379=0,"",'Datos Generales'!X379)</f>
        <v/>
      </c>
      <c r="Y40" s="36" t="str">
        <f>IF('Datos Generales'!Y379=0,"",'Datos Generales'!Y379)</f>
        <v/>
      </c>
      <c r="Z40" s="36" t="str">
        <f>IF('Datos Generales'!Z379=0,"",'Datos Generales'!Z379)</f>
        <v/>
      </c>
      <c r="AA40" s="36" t="str">
        <f>IF('Datos Generales'!AA379=0,"",'Datos Generales'!AA379)</f>
        <v/>
      </c>
      <c r="AB40" s="36" t="str">
        <f>IF('Datos Generales'!AB379=0,"",'Datos Generales'!AB379)</f>
        <v/>
      </c>
      <c r="AC40" s="36" t="str">
        <f>IF('Datos Generales'!AC379=0,"",'Datos Generales'!AC379)</f>
        <v/>
      </c>
      <c r="AD40" s="36" t="str">
        <f>IF('Datos Generales'!AD379=0,"",'Datos Generales'!AD379)</f>
        <v/>
      </c>
      <c r="AE40" s="36" t="str">
        <f>IF('Datos Generales'!AE379=0,"",'Datos Generales'!AE379)</f>
        <v/>
      </c>
      <c r="AF40" s="36" t="str">
        <f>IF('Datos Generales'!AF379=0,"",'Datos Generales'!AF379)</f>
        <v/>
      </c>
      <c r="AG40" s="36" t="str">
        <f>IF('Datos Generales'!AG379=0,"",'Datos Generales'!AG379)</f>
        <v/>
      </c>
      <c r="AH40" s="36" t="str">
        <f>IF('Datos Generales'!AH379=0,"",'Datos Generales'!AH379)</f>
        <v/>
      </c>
      <c r="AI40" s="36" t="str">
        <f>IF('Datos Generales'!AI379=0,"",'Datos Generales'!AI379)</f>
        <v/>
      </c>
      <c r="AJ40" s="36" t="str">
        <f>IF('Datos Generales'!AJ379=0,"",'Datos Generales'!AJ379)</f>
        <v/>
      </c>
      <c r="AK40" s="36" t="str">
        <f>IF('Datos Generales'!AK379=0,"",'Datos Generales'!AK379)</f>
        <v/>
      </c>
      <c r="AL40" s="36" t="str">
        <f>IF('Datos Generales'!AL379=0,"",'Datos Generales'!AL379)</f>
        <v/>
      </c>
      <c r="AM40" s="36" t="str">
        <f>IF('Datos Generales'!AM379=0,"",'Datos Generales'!AM379)</f>
        <v/>
      </c>
      <c r="AN40" s="36" t="str">
        <f>IF('Datos Generales'!AN379=0,"",'Datos Generales'!AN379)</f>
        <v/>
      </c>
      <c r="AO40" s="36" t="str">
        <f>IF('Datos Generales'!AO379=0,"",'Datos Generales'!AO379)</f>
        <v/>
      </c>
      <c r="AP40" s="36" t="str">
        <f>IF('Datos Generales'!AP379=0,"",'Datos Generales'!AP379)</f>
        <v/>
      </c>
      <c r="AQ40" s="36" t="str">
        <f>IF('Datos Generales'!AQ379=0,"",'Datos Generales'!AQ379)</f>
        <v/>
      </c>
      <c r="AR40" s="29"/>
      <c r="AS40" s="36" t="str">
        <f>'Datos Generales'!AS379</f>
        <v/>
      </c>
      <c r="AT40" s="60" t="str">
        <f t="shared" si="0"/>
        <v/>
      </c>
    </row>
    <row r="41" spans="2:46" x14ac:dyDescent="0.2">
      <c r="B41" s="62" t="str">
        <f>'Datos Generales'!B278</f>
        <v>30. Salud</v>
      </c>
      <c r="C41" s="36" t="str">
        <f>IF('Datos Generales'!C380=0,"",'Datos Generales'!C380)</f>
        <v/>
      </c>
      <c r="D41" s="36" t="str">
        <f>IF('Datos Generales'!D380=0,"",'Datos Generales'!D380)</f>
        <v/>
      </c>
      <c r="E41" s="36">
        <f>IF('Datos Generales'!E380=0,"",'Datos Generales'!E380)</f>
        <v>395.99999999999994</v>
      </c>
      <c r="F41" s="36">
        <f>IF('Datos Generales'!F380=0,"",'Datos Generales'!F380)</f>
        <v>2270</v>
      </c>
      <c r="G41" s="36" t="str">
        <f>IF('Datos Generales'!G380=0,"",'Datos Generales'!G380)</f>
        <v/>
      </c>
      <c r="H41" s="36" t="str">
        <f>IF('Datos Generales'!H380=0,"",'Datos Generales'!H380)</f>
        <v/>
      </c>
      <c r="I41" s="36">
        <f>IF('Datos Generales'!I380=0,"",'Datos Generales'!I380)</f>
        <v>83</v>
      </c>
      <c r="J41" s="36" t="str">
        <f>IF('Datos Generales'!J380=0,"",'Datos Generales'!J380)</f>
        <v/>
      </c>
      <c r="K41" s="36">
        <f>IF('Datos Generales'!K380=0,"",'Datos Generales'!K380)</f>
        <v>5429</v>
      </c>
      <c r="L41" s="36" t="str">
        <f>IF('Datos Generales'!L380=0,"",'Datos Generales'!L380)</f>
        <v/>
      </c>
      <c r="M41" s="36" t="str">
        <f>IF('Datos Generales'!M380=0,"",'Datos Generales'!M380)</f>
        <v/>
      </c>
      <c r="N41" s="36" t="str">
        <f>IF('Datos Generales'!N380=0,"",'Datos Generales'!N380)</f>
        <v/>
      </c>
      <c r="O41" s="36" t="str">
        <f>IF('Datos Generales'!O380=0,"",'Datos Generales'!O380)</f>
        <v/>
      </c>
      <c r="P41" s="36" t="str">
        <f>IF('Datos Generales'!P380=0,"",'Datos Generales'!P380)</f>
        <v/>
      </c>
      <c r="Q41" s="36" t="str">
        <f>IF('Datos Generales'!Q380=0,"",'Datos Generales'!Q380)</f>
        <v/>
      </c>
      <c r="R41" s="36" t="str">
        <f>IF('Datos Generales'!R380=0,"",'Datos Generales'!R380)</f>
        <v/>
      </c>
      <c r="S41" s="36" t="str">
        <f>IF('Datos Generales'!S380=0,"",'Datos Generales'!S380)</f>
        <v/>
      </c>
      <c r="T41" s="36" t="str">
        <f>IF('Datos Generales'!T380=0,"",'Datos Generales'!T380)</f>
        <v/>
      </c>
      <c r="U41" s="36" t="str">
        <f>IF('Datos Generales'!U380=0,"",'Datos Generales'!U380)</f>
        <v/>
      </c>
      <c r="V41" s="36" t="str">
        <f>IF('Datos Generales'!V380=0,"",'Datos Generales'!V380)</f>
        <v/>
      </c>
      <c r="W41" s="36" t="str">
        <f>IF('Datos Generales'!W380=0,"",'Datos Generales'!W380)</f>
        <v/>
      </c>
      <c r="X41" s="36" t="str">
        <f>IF('Datos Generales'!X380=0,"",'Datos Generales'!X380)</f>
        <v/>
      </c>
      <c r="Y41" s="36" t="str">
        <f>IF('Datos Generales'!Y380=0,"",'Datos Generales'!Y380)</f>
        <v/>
      </c>
      <c r="Z41" s="36" t="str">
        <f>IF('Datos Generales'!Z380=0,"",'Datos Generales'!Z380)</f>
        <v/>
      </c>
      <c r="AA41" s="36" t="str">
        <f>IF('Datos Generales'!AA380=0,"",'Datos Generales'!AA380)</f>
        <v/>
      </c>
      <c r="AB41" s="36" t="str">
        <f>IF('Datos Generales'!AB380=0,"",'Datos Generales'!AB380)</f>
        <v/>
      </c>
      <c r="AC41" s="36" t="str">
        <f>IF('Datos Generales'!AC380=0,"",'Datos Generales'!AC380)</f>
        <v/>
      </c>
      <c r="AD41" s="36" t="str">
        <f>IF('Datos Generales'!AD380=0,"",'Datos Generales'!AD380)</f>
        <v/>
      </c>
      <c r="AE41" s="36" t="str">
        <f>IF('Datos Generales'!AE380=0,"",'Datos Generales'!AE380)</f>
        <v/>
      </c>
      <c r="AF41" s="36" t="str">
        <f>IF('Datos Generales'!AF380=0,"",'Datos Generales'!AF380)</f>
        <v/>
      </c>
      <c r="AG41" s="36">
        <f>IF('Datos Generales'!AG380=0,"",'Datos Generales'!AG380)</f>
        <v>1</v>
      </c>
      <c r="AH41" s="36" t="str">
        <f>IF('Datos Generales'!AH380=0,"",'Datos Generales'!AH380)</f>
        <v/>
      </c>
      <c r="AI41" s="36" t="str">
        <f>IF('Datos Generales'!AI380=0,"",'Datos Generales'!AI380)</f>
        <v/>
      </c>
      <c r="AJ41" s="36" t="str">
        <f>IF('Datos Generales'!AJ380=0,"",'Datos Generales'!AJ380)</f>
        <v/>
      </c>
      <c r="AK41" s="36" t="str">
        <f>IF('Datos Generales'!AK380=0,"",'Datos Generales'!AK380)</f>
        <v/>
      </c>
      <c r="AL41" s="36" t="str">
        <f>IF('Datos Generales'!AL380=0,"",'Datos Generales'!AL380)</f>
        <v/>
      </c>
      <c r="AM41" s="36" t="str">
        <f>IF('Datos Generales'!AM380=0,"",'Datos Generales'!AM380)</f>
        <v/>
      </c>
      <c r="AN41" s="36" t="str">
        <f>IF('Datos Generales'!AN380=0,"",'Datos Generales'!AN380)</f>
        <v/>
      </c>
      <c r="AO41" s="36" t="str">
        <f>IF('Datos Generales'!AO380=0,"",'Datos Generales'!AO380)</f>
        <v/>
      </c>
      <c r="AP41" s="36" t="str">
        <f>IF('Datos Generales'!AP380=0,"",'Datos Generales'!AP380)</f>
        <v/>
      </c>
      <c r="AQ41" s="36">
        <f>IF('Datos Generales'!AQ380=0,"",'Datos Generales'!AQ380)</f>
        <v>8179</v>
      </c>
      <c r="AR41" s="29"/>
      <c r="AS41" s="36">
        <f>'Datos Generales'!AS380</f>
        <v>9541</v>
      </c>
      <c r="AT41" s="60">
        <f t="shared" si="0"/>
        <v>-0.14275233204066662</v>
      </c>
    </row>
    <row r="42" spans="2:46" x14ac:dyDescent="0.2">
      <c r="B42" s="62" t="str">
        <f>'Datos Generales'!B279</f>
        <v>31. Accidentes Personales</v>
      </c>
      <c r="C42" s="36" t="str">
        <f>IF('Datos Generales'!C381=0,"",'Datos Generales'!C381)</f>
        <v/>
      </c>
      <c r="D42" s="36" t="str">
        <f>IF('Datos Generales'!D381=0,"",'Datos Generales'!D381)</f>
        <v/>
      </c>
      <c r="E42" s="36">
        <f>IF('Datos Generales'!E381=0,"",'Datos Generales'!E381)</f>
        <v>165457</v>
      </c>
      <c r="F42" s="36">
        <f>IF('Datos Generales'!F381=0,"",'Datos Generales'!F381)</f>
        <v>7504</v>
      </c>
      <c r="G42" s="36" t="str">
        <f>IF('Datos Generales'!G381=0,"",'Datos Generales'!G381)</f>
        <v/>
      </c>
      <c r="H42" s="36">
        <f>IF('Datos Generales'!H381=0,"",'Datos Generales'!H381)</f>
        <v>49500</v>
      </c>
      <c r="I42" s="36">
        <f>IF('Datos Generales'!I381=0,"",'Datos Generales'!I381)</f>
        <v>1716</v>
      </c>
      <c r="J42" s="36" t="str">
        <f>IF('Datos Generales'!J381=0,"",'Datos Generales'!J381)</f>
        <v/>
      </c>
      <c r="K42" s="36">
        <f>IF('Datos Generales'!K381=0,"",'Datos Generales'!K381)</f>
        <v>34212</v>
      </c>
      <c r="L42" s="36" t="str">
        <f>IF('Datos Generales'!L381=0,"",'Datos Generales'!L381)</f>
        <v/>
      </c>
      <c r="M42" s="36" t="str">
        <f>IF('Datos Generales'!M381=0,"",'Datos Generales'!M381)</f>
        <v/>
      </c>
      <c r="N42" s="36">
        <f>IF('Datos Generales'!N381=0,"",'Datos Generales'!N381)</f>
        <v>308</v>
      </c>
      <c r="O42" s="36">
        <f>IF('Datos Generales'!O381=0,"",'Datos Generales'!O381)</f>
        <v>282</v>
      </c>
      <c r="P42" s="36" t="str">
        <f>IF('Datos Generales'!P381=0,"",'Datos Generales'!P381)</f>
        <v/>
      </c>
      <c r="Q42" s="36">
        <f>IF('Datos Generales'!Q381=0,"",'Datos Generales'!Q381)</f>
        <v>53736.999999999993</v>
      </c>
      <c r="R42" s="36" t="str">
        <f>IF('Datos Generales'!R381=0,"",'Datos Generales'!R381)</f>
        <v/>
      </c>
      <c r="S42" s="36">
        <f>IF('Datos Generales'!S381=0,"",'Datos Generales'!S381)</f>
        <v>819</v>
      </c>
      <c r="T42" s="36" t="str">
        <f>IF('Datos Generales'!T381=0,"",'Datos Generales'!T381)</f>
        <v/>
      </c>
      <c r="U42" s="36">
        <f>IF('Datos Generales'!U381=0,"",'Datos Generales'!U381)</f>
        <v>15229.999999999998</v>
      </c>
      <c r="V42" s="36" t="str">
        <f>IF('Datos Generales'!V381=0,"",'Datos Generales'!V381)</f>
        <v/>
      </c>
      <c r="W42" s="36">
        <f>IF('Datos Generales'!W381=0,"",'Datos Generales'!W381)</f>
        <v>229</v>
      </c>
      <c r="X42" s="36" t="str">
        <f>IF('Datos Generales'!X381=0,"",'Datos Generales'!X381)</f>
        <v/>
      </c>
      <c r="Y42" s="36">
        <f>IF('Datos Generales'!Y381=0,"",'Datos Generales'!Y381)</f>
        <v>1000.9999999999999</v>
      </c>
      <c r="Z42" s="36">
        <f>IF('Datos Generales'!Z381=0,"",'Datos Generales'!Z381)</f>
        <v>17723</v>
      </c>
      <c r="AA42" s="36">
        <f>IF('Datos Generales'!AA381=0,"",'Datos Generales'!AA381)</f>
        <v>7654</v>
      </c>
      <c r="AB42" s="36" t="str">
        <f>IF('Datos Generales'!AB381=0,"",'Datos Generales'!AB381)</f>
        <v/>
      </c>
      <c r="AC42" s="36" t="str">
        <f>IF('Datos Generales'!AC381=0,"",'Datos Generales'!AC381)</f>
        <v/>
      </c>
      <c r="AD42" s="36">
        <f>IF('Datos Generales'!AD381=0,"",'Datos Generales'!AD381)</f>
        <v>793</v>
      </c>
      <c r="AE42" s="36" t="str">
        <f>IF('Datos Generales'!AE381=0,"",'Datos Generales'!AE381)</f>
        <v/>
      </c>
      <c r="AF42" s="36" t="str">
        <f>IF('Datos Generales'!AF381=0,"",'Datos Generales'!AF381)</f>
        <v/>
      </c>
      <c r="AG42" s="36">
        <f>IF('Datos Generales'!AG381=0,"",'Datos Generales'!AG381)</f>
        <v>41474.000000000007</v>
      </c>
      <c r="AH42" s="36">
        <f>IF('Datos Generales'!AH381=0,"",'Datos Generales'!AH381)</f>
        <v>21</v>
      </c>
      <c r="AI42" s="36">
        <f>IF('Datos Generales'!AI381=0,"",'Datos Generales'!AI381)</f>
        <v>7580.0000000000009</v>
      </c>
      <c r="AJ42" s="36">
        <f>IF('Datos Generales'!AJ381=0,"",'Datos Generales'!AJ381)</f>
        <v>7</v>
      </c>
      <c r="AK42" s="36" t="str">
        <f>IF('Datos Generales'!AK381=0,"",'Datos Generales'!AK381)</f>
        <v/>
      </c>
      <c r="AL42" s="36" t="str">
        <f>IF('Datos Generales'!AL381=0,"",'Datos Generales'!AL381)</f>
        <v/>
      </c>
      <c r="AM42" s="36" t="str">
        <f>IF('Datos Generales'!AM381=0,"",'Datos Generales'!AM381)</f>
        <v/>
      </c>
      <c r="AN42" s="36" t="str">
        <f>IF('Datos Generales'!AN381=0,"",'Datos Generales'!AN381)</f>
        <v/>
      </c>
      <c r="AO42" s="36" t="str">
        <f>IF('Datos Generales'!AO381=0,"",'Datos Generales'!AO381)</f>
        <v/>
      </c>
      <c r="AP42" s="36" t="str">
        <f>IF('Datos Generales'!AP381=0,"",'Datos Generales'!AP381)</f>
        <v/>
      </c>
      <c r="AQ42" s="36">
        <f>IF('Datos Generales'!AQ381=0,"",'Datos Generales'!AQ381)</f>
        <v>405247</v>
      </c>
      <c r="AR42" s="29"/>
      <c r="AS42" s="36">
        <f>'Datos Generales'!AS381</f>
        <v>333713</v>
      </c>
      <c r="AT42" s="60">
        <f t="shared" si="0"/>
        <v>0.21435784641293565</v>
      </c>
    </row>
    <row r="43" spans="2:46" x14ac:dyDescent="0.2">
      <c r="B43" s="62" t="str">
        <f>'Datos Generales'!B280</f>
        <v>32. SOAP</v>
      </c>
      <c r="C43" s="36" t="str">
        <f>IF('Datos Generales'!C382=0,"",'Datos Generales'!C382)</f>
        <v/>
      </c>
      <c r="D43" s="36" t="str">
        <f>IF('Datos Generales'!D382=0,"",'Datos Generales'!D382)</f>
        <v/>
      </c>
      <c r="E43" s="36">
        <f>IF('Datos Generales'!E382=0,"",'Datos Generales'!E382)</f>
        <v>1032117</v>
      </c>
      <c r="F43" s="36">
        <f>IF('Datos Generales'!F382=0,"",'Datos Generales'!F382)</f>
        <v>156074</v>
      </c>
      <c r="G43" s="36" t="str">
        <f>IF('Datos Generales'!G382=0,"",'Datos Generales'!G382)</f>
        <v/>
      </c>
      <c r="H43" s="36">
        <f>IF('Datos Generales'!H382=0,"",'Datos Generales'!H382)</f>
        <v>3877</v>
      </c>
      <c r="I43" s="36">
        <f>IF('Datos Generales'!I382=0,"",'Datos Generales'!I382)</f>
        <v>167</v>
      </c>
      <c r="J43" s="36" t="str">
        <f>IF('Datos Generales'!J382=0,"",'Datos Generales'!J382)</f>
        <v/>
      </c>
      <c r="K43" s="36">
        <f>IF('Datos Generales'!K382=0,"",'Datos Generales'!K382)</f>
        <v>209952</v>
      </c>
      <c r="L43" s="36" t="str">
        <f>IF('Datos Generales'!L382=0,"",'Datos Generales'!L382)</f>
        <v/>
      </c>
      <c r="M43" s="36" t="str">
        <f>IF('Datos Generales'!M382=0,"",'Datos Generales'!M382)</f>
        <v/>
      </c>
      <c r="N43" s="36" t="str">
        <f>IF('Datos Generales'!N382=0,"",'Datos Generales'!N382)</f>
        <v/>
      </c>
      <c r="O43" s="36" t="str">
        <f>IF('Datos Generales'!O382=0,"",'Datos Generales'!O382)</f>
        <v/>
      </c>
      <c r="P43" s="36" t="str">
        <f>IF('Datos Generales'!P382=0,"",'Datos Generales'!P382)</f>
        <v/>
      </c>
      <c r="Q43" s="36">
        <f>IF('Datos Generales'!Q382=0,"",'Datos Generales'!Q382)</f>
        <v>926801</v>
      </c>
      <c r="R43" s="36" t="str">
        <f>IF('Datos Generales'!R382=0,"",'Datos Generales'!R382)</f>
        <v/>
      </c>
      <c r="S43" s="36">
        <f>IF('Datos Generales'!S382=0,"",'Datos Generales'!S382)</f>
        <v>27294</v>
      </c>
      <c r="T43" s="36" t="str">
        <f>IF('Datos Generales'!T382=0,"",'Datos Generales'!T382)</f>
        <v/>
      </c>
      <c r="U43" s="36">
        <f>IF('Datos Generales'!U382=0,"",'Datos Generales'!U382)</f>
        <v>17349</v>
      </c>
      <c r="V43" s="36" t="str">
        <f>IF('Datos Generales'!V382=0,"",'Datos Generales'!V382)</f>
        <v/>
      </c>
      <c r="W43" s="36" t="str">
        <f>IF('Datos Generales'!W382=0,"",'Datos Generales'!W382)</f>
        <v/>
      </c>
      <c r="X43" s="36" t="str">
        <f>IF('Datos Generales'!X382=0,"",'Datos Generales'!X382)</f>
        <v/>
      </c>
      <c r="Y43" s="36">
        <f>IF('Datos Generales'!Y382=0,"",'Datos Generales'!Y382)</f>
        <v>7200</v>
      </c>
      <c r="Z43" s="36" t="str">
        <f>IF('Datos Generales'!Z382=0,"",'Datos Generales'!Z382)</f>
        <v/>
      </c>
      <c r="AA43" s="36">
        <f>IF('Datos Generales'!AA382=0,"",'Datos Generales'!AA382)</f>
        <v>27922</v>
      </c>
      <c r="AB43" s="36" t="str">
        <f>IF('Datos Generales'!AB382=0,"",'Datos Generales'!AB382)</f>
        <v/>
      </c>
      <c r="AC43" s="36" t="str">
        <f>IF('Datos Generales'!AC382=0,"",'Datos Generales'!AC382)</f>
        <v/>
      </c>
      <c r="AD43" s="36" t="str">
        <f>IF('Datos Generales'!AD382=0,"",'Datos Generales'!AD382)</f>
        <v/>
      </c>
      <c r="AE43" s="36" t="str">
        <f>IF('Datos Generales'!AE382=0,"",'Datos Generales'!AE382)</f>
        <v/>
      </c>
      <c r="AF43" s="36" t="str">
        <f>IF('Datos Generales'!AF382=0,"",'Datos Generales'!AF382)</f>
        <v/>
      </c>
      <c r="AG43" s="36">
        <f>IF('Datos Generales'!AG382=0,"",'Datos Generales'!AG382)</f>
        <v>854507</v>
      </c>
      <c r="AH43" s="36" t="str">
        <f>IF('Datos Generales'!AH382=0,"",'Datos Generales'!AH382)</f>
        <v/>
      </c>
      <c r="AI43" s="36">
        <f>IF('Datos Generales'!AI382=0,"",'Datos Generales'!AI382)</f>
        <v>307992</v>
      </c>
      <c r="AJ43" s="36" t="str">
        <f>IF('Datos Generales'!AJ382=0,"",'Datos Generales'!AJ382)</f>
        <v/>
      </c>
      <c r="AK43" s="36" t="str">
        <f>IF('Datos Generales'!AK382=0,"",'Datos Generales'!AK382)</f>
        <v/>
      </c>
      <c r="AL43" s="36" t="str">
        <f>IF('Datos Generales'!AL382=0,"",'Datos Generales'!AL382)</f>
        <v/>
      </c>
      <c r="AM43" s="36" t="str">
        <f>IF('Datos Generales'!AM382=0,"",'Datos Generales'!AM382)</f>
        <v/>
      </c>
      <c r="AN43" s="36" t="str">
        <f>IF('Datos Generales'!AN382=0,"",'Datos Generales'!AN382)</f>
        <v/>
      </c>
      <c r="AO43" s="36" t="str">
        <f>IF('Datos Generales'!AO382=0,"",'Datos Generales'!AO382)</f>
        <v/>
      </c>
      <c r="AP43" s="36" t="str">
        <f>IF('Datos Generales'!AP382=0,"",'Datos Generales'!AP382)</f>
        <v/>
      </c>
      <c r="AQ43" s="36">
        <f>IF('Datos Generales'!AQ382=0,"",'Datos Generales'!AQ382)</f>
        <v>3571252</v>
      </c>
      <c r="AR43" s="29"/>
      <c r="AS43" s="36">
        <f>'Datos Generales'!AS382</f>
        <v>2854395</v>
      </c>
      <c r="AT43" s="60">
        <f t="shared" si="0"/>
        <v>0.25114148532350988</v>
      </c>
    </row>
    <row r="44" spans="2:46" x14ac:dyDescent="0.2">
      <c r="B44" s="62" t="str">
        <f>'Datos Generales'!B281</f>
        <v>33. Seguro de Cesantía</v>
      </c>
      <c r="C44" s="36" t="str">
        <f>IF('Datos Generales'!C383=0,"",'Datos Generales'!C383)</f>
        <v/>
      </c>
      <c r="D44" s="36" t="str">
        <f>IF('Datos Generales'!D383=0,"",'Datos Generales'!D383)</f>
        <v/>
      </c>
      <c r="E44" s="36">
        <f>IF('Datos Generales'!E383=0,"",'Datos Generales'!E383)</f>
        <v>52305</v>
      </c>
      <c r="F44" s="36">
        <f>IF('Datos Generales'!F383=0,"",'Datos Generales'!F383)</f>
        <v>5129</v>
      </c>
      <c r="G44" s="36" t="str">
        <f>IF('Datos Generales'!G383=0,"",'Datos Generales'!G383)</f>
        <v/>
      </c>
      <c r="H44" s="36">
        <f>IF('Datos Generales'!H383=0,"",'Datos Generales'!H383)</f>
        <v>194</v>
      </c>
      <c r="I44" s="36">
        <f>IF('Datos Generales'!I383=0,"",'Datos Generales'!I383)</f>
        <v>133</v>
      </c>
      <c r="J44" s="36" t="str">
        <f>IF('Datos Generales'!J383=0,"",'Datos Generales'!J383)</f>
        <v/>
      </c>
      <c r="K44" s="36">
        <f>IF('Datos Generales'!K383=0,"",'Datos Generales'!K383)</f>
        <v>11833</v>
      </c>
      <c r="L44" s="36" t="str">
        <f>IF('Datos Generales'!L383=0,"",'Datos Generales'!L383)</f>
        <v/>
      </c>
      <c r="M44" s="36" t="str">
        <f>IF('Datos Generales'!M383=0,"",'Datos Generales'!M383)</f>
        <v/>
      </c>
      <c r="N44" s="36" t="str">
        <f>IF('Datos Generales'!N383=0,"",'Datos Generales'!N383)</f>
        <v/>
      </c>
      <c r="O44" s="36" t="str">
        <f>IF('Datos Generales'!O383=0,"",'Datos Generales'!O383)</f>
        <v/>
      </c>
      <c r="P44" s="36" t="str">
        <f>IF('Datos Generales'!P383=0,"",'Datos Generales'!P383)</f>
        <v/>
      </c>
      <c r="Q44" s="36" t="str">
        <f>IF('Datos Generales'!Q383=0,"",'Datos Generales'!Q383)</f>
        <v/>
      </c>
      <c r="R44" s="36">
        <f>IF('Datos Generales'!R383=0,"",'Datos Generales'!R383)</f>
        <v>3</v>
      </c>
      <c r="S44" s="36" t="str">
        <f>IF('Datos Generales'!S383=0,"",'Datos Generales'!S383)</f>
        <v/>
      </c>
      <c r="T44" s="36" t="str">
        <f>IF('Datos Generales'!T383=0,"",'Datos Generales'!T383)</f>
        <v/>
      </c>
      <c r="U44" s="36">
        <f>IF('Datos Generales'!U383=0,"",'Datos Generales'!U383)</f>
        <v>207</v>
      </c>
      <c r="V44" s="36" t="str">
        <f>IF('Datos Generales'!V383=0,"",'Datos Generales'!V383)</f>
        <v/>
      </c>
      <c r="W44" s="36" t="str">
        <f>IF('Datos Generales'!W383=0,"",'Datos Generales'!W383)</f>
        <v/>
      </c>
      <c r="X44" s="36" t="str">
        <f>IF('Datos Generales'!X383=0,"",'Datos Generales'!X383)</f>
        <v/>
      </c>
      <c r="Y44" s="36" t="str">
        <f>IF('Datos Generales'!Y383=0,"",'Datos Generales'!Y383)</f>
        <v/>
      </c>
      <c r="Z44" s="36" t="str">
        <f>IF('Datos Generales'!Z383=0,"",'Datos Generales'!Z383)</f>
        <v/>
      </c>
      <c r="AA44" s="36">
        <f>IF('Datos Generales'!AA383=0,"",'Datos Generales'!AA383)</f>
        <v>46</v>
      </c>
      <c r="AB44" s="36" t="str">
        <f>IF('Datos Generales'!AB383=0,"",'Datos Generales'!AB383)</f>
        <v/>
      </c>
      <c r="AC44" s="36" t="str">
        <f>IF('Datos Generales'!AC383=0,"",'Datos Generales'!AC383)</f>
        <v/>
      </c>
      <c r="AD44" s="36" t="str">
        <f>IF('Datos Generales'!AD383=0,"",'Datos Generales'!AD383)</f>
        <v/>
      </c>
      <c r="AE44" s="36" t="str">
        <f>IF('Datos Generales'!AE383=0,"",'Datos Generales'!AE383)</f>
        <v/>
      </c>
      <c r="AF44" s="36" t="str">
        <f>IF('Datos Generales'!AF383=0,"",'Datos Generales'!AF383)</f>
        <v/>
      </c>
      <c r="AG44" s="36">
        <f>IF('Datos Generales'!AG383=0,"",'Datos Generales'!AG383)</f>
        <v>88</v>
      </c>
      <c r="AH44" s="36" t="str">
        <f>IF('Datos Generales'!AH383=0,"",'Datos Generales'!AH383)</f>
        <v/>
      </c>
      <c r="AI44" s="36">
        <f>IF('Datos Generales'!AI383=0,"",'Datos Generales'!AI383)</f>
        <v>13334</v>
      </c>
      <c r="AJ44" s="36" t="str">
        <f>IF('Datos Generales'!AJ383=0,"",'Datos Generales'!AJ383)</f>
        <v/>
      </c>
      <c r="AK44" s="36" t="str">
        <f>IF('Datos Generales'!AK383=0,"",'Datos Generales'!AK383)</f>
        <v/>
      </c>
      <c r="AL44" s="36" t="str">
        <f>IF('Datos Generales'!AL383=0,"",'Datos Generales'!AL383)</f>
        <v/>
      </c>
      <c r="AM44" s="36" t="str">
        <f>IF('Datos Generales'!AM383=0,"",'Datos Generales'!AM383)</f>
        <v/>
      </c>
      <c r="AN44" s="36" t="str">
        <f>IF('Datos Generales'!AN383=0,"",'Datos Generales'!AN383)</f>
        <v/>
      </c>
      <c r="AO44" s="36" t="str">
        <f>IF('Datos Generales'!AO383=0,"",'Datos Generales'!AO383)</f>
        <v/>
      </c>
      <c r="AP44" s="36" t="str">
        <f>IF('Datos Generales'!AP383=0,"",'Datos Generales'!AP383)</f>
        <v/>
      </c>
      <c r="AQ44" s="36">
        <f>IF('Datos Generales'!AQ383=0,"",'Datos Generales'!AQ383)</f>
        <v>83272</v>
      </c>
      <c r="AR44" s="29"/>
      <c r="AS44" s="36">
        <f>'Datos Generales'!AS383</f>
        <v>90072.000000000015</v>
      </c>
      <c r="AT44" s="60">
        <f t="shared" si="0"/>
        <v>-7.5495159428013325E-2</v>
      </c>
    </row>
    <row r="45" spans="2:46" x14ac:dyDescent="0.2">
      <c r="B45" s="62" t="str">
        <f>'Datos Generales'!B282</f>
        <v>34. Seguro de Título</v>
      </c>
      <c r="C45" s="36" t="str">
        <f>IF('Datos Generales'!C384=0,"",'Datos Generales'!C384)</f>
        <v/>
      </c>
      <c r="D45" s="36" t="str">
        <f>IF('Datos Generales'!D384=0,"",'Datos Generales'!D384)</f>
        <v/>
      </c>
      <c r="E45" s="36" t="str">
        <f>IF('Datos Generales'!E384=0,"",'Datos Generales'!E384)</f>
        <v/>
      </c>
      <c r="F45" s="36" t="str">
        <f>IF('Datos Generales'!F384=0,"",'Datos Generales'!F384)</f>
        <v/>
      </c>
      <c r="G45" s="36" t="str">
        <f>IF('Datos Generales'!G384=0,"",'Datos Generales'!G384)</f>
        <v/>
      </c>
      <c r="H45" s="36" t="str">
        <f>IF('Datos Generales'!H384=0,"",'Datos Generales'!H384)</f>
        <v/>
      </c>
      <c r="I45" s="36" t="str">
        <f>IF('Datos Generales'!I384=0,"",'Datos Generales'!I384)</f>
        <v/>
      </c>
      <c r="J45" s="36" t="str">
        <f>IF('Datos Generales'!J384=0,"",'Datos Generales'!J384)</f>
        <v/>
      </c>
      <c r="K45" s="36" t="str">
        <f>IF('Datos Generales'!K384=0,"",'Datos Generales'!K384)</f>
        <v/>
      </c>
      <c r="L45" s="36" t="str">
        <f>IF('Datos Generales'!L384=0,"",'Datos Generales'!L384)</f>
        <v/>
      </c>
      <c r="M45" s="36" t="str">
        <f>IF('Datos Generales'!M384=0,"",'Datos Generales'!M384)</f>
        <v/>
      </c>
      <c r="N45" s="36" t="str">
        <f>IF('Datos Generales'!N384=0,"",'Datos Generales'!N384)</f>
        <v/>
      </c>
      <c r="O45" s="36" t="str">
        <f>IF('Datos Generales'!O384=0,"",'Datos Generales'!O384)</f>
        <v/>
      </c>
      <c r="P45" s="36" t="str">
        <f>IF('Datos Generales'!P384=0,"",'Datos Generales'!P384)</f>
        <v/>
      </c>
      <c r="Q45" s="36">
        <f>IF('Datos Generales'!Q384=0,"",'Datos Generales'!Q384)</f>
        <v>7</v>
      </c>
      <c r="R45" s="36" t="str">
        <f>IF('Datos Generales'!R384=0,"",'Datos Generales'!R384)</f>
        <v/>
      </c>
      <c r="S45" s="36" t="str">
        <f>IF('Datos Generales'!S384=0,"",'Datos Generales'!S384)</f>
        <v/>
      </c>
      <c r="T45" s="36" t="str">
        <f>IF('Datos Generales'!T384=0,"",'Datos Generales'!T384)</f>
        <v/>
      </c>
      <c r="U45" s="36" t="str">
        <f>IF('Datos Generales'!U384=0,"",'Datos Generales'!U384)</f>
        <v/>
      </c>
      <c r="V45" s="36" t="str">
        <f>IF('Datos Generales'!V384=0,"",'Datos Generales'!V384)</f>
        <v/>
      </c>
      <c r="W45" s="36" t="str">
        <f>IF('Datos Generales'!W384=0,"",'Datos Generales'!W384)</f>
        <v/>
      </c>
      <c r="X45" s="36" t="str">
        <f>IF('Datos Generales'!X384=0,"",'Datos Generales'!X384)</f>
        <v/>
      </c>
      <c r="Y45" s="36" t="str">
        <f>IF('Datos Generales'!Y384=0,"",'Datos Generales'!Y384)</f>
        <v/>
      </c>
      <c r="Z45" s="36" t="str">
        <f>IF('Datos Generales'!Z384=0,"",'Datos Generales'!Z384)</f>
        <v/>
      </c>
      <c r="AA45" s="36" t="str">
        <f>IF('Datos Generales'!AA384=0,"",'Datos Generales'!AA384)</f>
        <v/>
      </c>
      <c r="AB45" s="36" t="str">
        <f>IF('Datos Generales'!AB384=0,"",'Datos Generales'!AB384)</f>
        <v/>
      </c>
      <c r="AC45" s="36" t="str">
        <f>IF('Datos Generales'!AC384=0,"",'Datos Generales'!AC384)</f>
        <v/>
      </c>
      <c r="AD45" s="36" t="str">
        <f>IF('Datos Generales'!AD384=0,"",'Datos Generales'!AD384)</f>
        <v/>
      </c>
      <c r="AE45" s="36" t="str">
        <f>IF('Datos Generales'!AE384=0,"",'Datos Generales'!AE384)</f>
        <v/>
      </c>
      <c r="AF45" s="36" t="str">
        <f>IF('Datos Generales'!AF384=0,"",'Datos Generales'!AF384)</f>
        <v/>
      </c>
      <c r="AG45" s="36" t="str">
        <f>IF('Datos Generales'!AG384=0,"",'Datos Generales'!AG384)</f>
        <v/>
      </c>
      <c r="AH45" s="36" t="str">
        <f>IF('Datos Generales'!AH384=0,"",'Datos Generales'!AH384)</f>
        <v/>
      </c>
      <c r="AI45" s="36" t="str">
        <f>IF('Datos Generales'!AI384=0,"",'Datos Generales'!AI384)</f>
        <v/>
      </c>
      <c r="AJ45" s="36" t="str">
        <f>IF('Datos Generales'!AJ384=0,"",'Datos Generales'!AJ384)</f>
        <v/>
      </c>
      <c r="AK45" s="36" t="str">
        <f>IF('Datos Generales'!AK384=0,"",'Datos Generales'!AK384)</f>
        <v/>
      </c>
      <c r="AL45" s="36" t="str">
        <f>IF('Datos Generales'!AL384=0,"",'Datos Generales'!AL384)</f>
        <v/>
      </c>
      <c r="AM45" s="36" t="str">
        <f>IF('Datos Generales'!AM384=0,"",'Datos Generales'!AM384)</f>
        <v/>
      </c>
      <c r="AN45" s="36" t="str">
        <f>IF('Datos Generales'!AN384=0,"",'Datos Generales'!AN384)</f>
        <v/>
      </c>
      <c r="AO45" s="36" t="str">
        <f>IF('Datos Generales'!AO384=0,"",'Datos Generales'!AO384)</f>
        <v/>
      </c>
      <c r="AP45" s="36" t="str">
        <f>IF('Datos Generales'!AP384=0,"",'Datos Generales'!AP384)</f>
        <v/>
      </c>
      <c r="AQ45" s="36">
        <f>IF('Datos Generales'!AQ384=0,"",'Datos Generales'!AQ384)</f>
        <v>7</v>
      </c>
      <c r="AR45" s="29"/>
      <c r="AS45" s="36">
        <f>'Datos Generales'!AS384</f>
        <v>6</v>
      </c>
      <c r="AT45" s="60">
        <f t="shared" si="0"/>
        <v>0.16666666666666674</v>
      </c>
    </row>
    <row r="46" spans="2:46" x14ac:dyDescent="0.2">
      <c r="B46" s="62" t="str">
        <f>'Datos Generales'!B283</f>
        <v>35. Seguro Agrícola</v>
      </c>
      <c r="C46" s="36" t="str">
        <f>IF('Datos Generales'!C385=0,"",'Datos Generales'!C385)</f>
        <v/>
      </c>
      <c r="D46" s="36" t="str">
        <f>IF('Datos Generales'!D385=0,"",'Datos Generales'!D385)</f>
        <v/>
      </c>
      <c r="E46" s="36" t="str">
        <f>IF('Datos Generales'!E385=0,"",'Datos Generales'!E385)</f>
        <v/>
      </c>
      <c r="F46" s="36" t="str">
        <f>IF('Datos Generales'!F385=0,"",'Datos Generales'!F385)</f>
        <v/>
      </c>
      <c r="G46" s="36" t="str">
        <f>IF('Datos Generales'!G385=0,"",'Datos Generales'!G385)</f>
        <v/>
      </c>
      <c r="H46" s="36" t="str">
        <f>IF('Datos Generales'!H385=0,"",'Datos Generales'!H385)</f>
        <v/>
      </c>
      <c r="I46" s="36" t="str">
        <f>IF('Datos Generales'!I385=0,"",'Datos Generales'!I385)</f>
        <v/>
      </c>
      <c r="J46" s="36" t="str">
        <f>IF('Datos Generales'!J385=0,"",'Datos Generales'!J385)</f>
        <v/>
      </c>
      <c r="K46" s="36" t="str">
        <f>IF('Datos Generales'!K385=0,"",'Datos Generales'!K385)</f>
        <v/>
      </c>
      <c r="L46" s="36" t="str">
        <f>IF('Datos Generales'!L385=0,"",'Datos Generales'!L385)</f>
        <v/>
      </c>
      <c r="M46" s="36" t="str">
        <f>IF('Datos Generales'!M385=0,"",'Datos Generales'!M385)</f>
        <v/>
      </c>
      <c r="N46" s="36" t="str">
        <f>IF('Datos Generales'!N385=0,"",'Datos Generales'!N385)</f>
        <v/>
      </c>
      <c r="O46" s="36" t="str">
        <f>IF('Datos Generales'!O385=0,"",'Datos Generales'!O385)</f>
        <v/>
      </c>
      <c r="P46" s="36" t="str">
        <f>IF('Datos Generales'!P385=0,"",'Datos Generales'!P385)</f>
        <v/>
      </c>
      <c r="Q46" s="36">
        <f>IF('Datos Generales'!Q385=0,"",'Datos Generales'!Q385)</f>
        <v>835</v>
      </c>
      <c r="R46" s="36" t="str">
        <f>IF('Datos Generales'!R385=0,"",'Datos Generales'!R385)</f>
        <v/>
      </c>
      <c r="S46" s="36" t="str">
        <f>IF('Datos Generales'!S385=0,"",'Datos Generales'!S385)</f>
        <v/>
      </c>
      <c r="T46" s="36" t="str">
        <f>IF('Datos Generales'!T385=0,"",'Datos Generales'!T385)</f>
        <v/>
      </c>
      <c r="U46" s="36" t="str">
        <f>IF('Datos Generales'!U385=0,"",'Datos Generales'!U385)</f>
        <v/>
      </c>
      <c r="V46" s="36" t="str">
        <f>IF('Datos Generales'!V385=0,"",'Datos Generales'!V385)</f>
        <v/>
      </c>
      <c r="W46" s="36" t="str">
        <f>IF('Datos Generales'!W385=0,"",'Datos Generales'!W385)</f>
        <v/>
      </c>
      <c r="X46" s="36" t="str">
        <f>IF('Datos Generales'!X385=0,"",'Datos Generales'!X385)</f>
        <v/>
      </c>
      <c r="Y46" s="36" t="str">
        <f>IF('Datos Generales'!Y385=0,"",'Datos Generales'!Y385)</f>
        <v/>
      </c>
      <c r="Z46" s="36" t="str">
        <f>IF('Datos Generales'!Z385=0,"",'Datos Generales'!Z385)</f>
        <v/>
      </c>
      <c r="AA46" s="36" t="str">
        <f>IF('Datos Generales'!AA385=0,"",'Datos Generales'!AA385)</f>
        <v/>
      </c>
      <c r="AB46" s="36" t="str">
        <f>IF('Datos Generales'!AB385=0,"",'Datos Generales'!AB385)</f>
        <v/>
      </c>
      <c r="AC46" s="36" t="str">
        <f>IF('Datos Generales'!AC385=0,"",'Datos Generales'!AC385)</f>
        <v/>
      </c>
      <c r="AD46" s="36" t="str">
        <f>IF('Datos Generales'!AD385=0,"",'Datos Generales'!AD385)</f>
        <v/>
      </c>
      <c r="AE46" s="36" t="str">
        <f>IF('Datos Generales'!AE385=0,"",'Datos Generales'!AE385)</f>
        <v/>
      </c>
      <c r="AF46" s="36" t="str">
        <f>IF('Datos Generales'!AF385=0,"",'Datos Generales'!AF385)</f>
        <v/>
      </c>
      <c r="AG46" s="36">
        <f>IF('Datos Generales'!AG385=0,"",'Datos Generales'!AG385)</f>
        <v>830</v>
      </c>
      <c r="AH46" s="36" t="str">
        <f>IF('Datos Generales'!AH385=0,"",'Datos Generales'!AH385)</f>
        <v/>
      </c>
      <c r="AI46" s="36" t="str">
        <f>IF('Datos Generales'!AI385=0,"",'Datos Generales'!AI385)</f>
        <v/>
      </c>
      <c r="AJ46" s="36" t="str">
        <f>IF('Datos Generales'!AJ385=0,"",'Datos Generales'!AJ385)</f>
        <v/>
      </c>
      <c r="AK46" s="36" t="str">
        <f>IF('Datos Generales'!AK385=0,"",'Datos Generales'!AK385)</f>
        <v/>
      </c>
      <c r="AL46" s="36" t="str">
        <f>IF('Datos Generales'!AL385=0,"",'Datos Generales'!AL385)</f>
        <v/>
      </c>
      <c r="AM46" s="36" t="str">
        <f>IF('Datos Generales'!AM385=0,"",'Datos Generales'!AM385)</f>
        <v/>
      </c>
      <c r="AN46" s="36" t="str">
        <f>IF('Datos Generales'!AN385=0,"",'Datos Generales'!AN385)</f>
        <v/>
      </c>
      <c r="AO46" s="36" t="str">
        <f>IF('Datos Generales'!AO385=0,"",'Datos Generales'!AO385)</f>
        <v/>
      </c>
      <c r="AP46" s="36" t="str">
        <f>IF('Datos Generales'!AP385=0,"",'Datos Generales'!AP385)</f>
        <v/>
      </c>
      <c r="AQ46" s="36">
        <f>IF('Datos Generales'!AQ385=0,"",'Datos Generales'!AQ385)</f>
        <v>1665</v>
      </c>
      <c r="AR46" s="29"/>
      <c r="AS46" s="36">
        <f>'Datos Generales'!AS385</f>
        <v>993</v>
      </c>
      <c r="AT46" s="60">
        <f t="shared" si="0"/>
        <v>0.67673716012084584</v>
      </c>
    </row>
    <row r="47" spans="2:46" x14ac:dyDescent="0.2">
      <c r="B47" s="62" t="str">
        <f>'Datos Generales'!B284</f>
        <v>36. Seguro de Asistencia</v>
      </c>
      <c r="C47" s="36" t="str">
        <f>IF('Datos Generales'!C386=0,"",'Datos Generales'!C386)</f>
        <v/>
      </c>
      <c r="D47" s="36" t="str">
        <f>IF('Datos Generales'!D386=0,"",'Datos Generales'!D386)</f>
        <v/>
      </c>
      <c r="E47" s="36">
        <f>IF('Datos Generales'!E386=0,"",'Datos Generales'!E386)</f>
        <v>218585</v>
      </c>
      <c r="F47" s="36" t="str">
        <f>IF('Datos Generales'!F386=0,"",'Datos Generales'!F386)</f>
        <v/>
      </c>
      <c r="G47" s="36" t="str">
        <f>IF('Datos Generales'!G386=0,"",'Datos Generales'!G386)</f>
        <v/>
      </c>
      <c r="H47" s="36">
        <f>IF('Datos Generales'!H386=0,"",'Datos Generales'!H386)</f>
        <v>64840</v>
      </c>
      <c r="I47" s="36">
        <f>IF('Datos Generales'!I386=0,"",'Datos Generales'!I386)</f>
        <v>8614</v>
      </c>
      <c r="J47" s="36" t="str">
        <f>IF('Datos Generales'!J386=0,"",'Datos Generales'!J386)</f>
        <v/>
      </c>
      <c r="K47" s="36">
        <f>IF('Datos Generales'!K386=0,"",'Datos Generales'!K386)</f>
        <v>37876.000000000007</v>
      </c>
      <c r="L47" s="36" t="str">
        <f>IF('Datos Generales'!L386=0,"",'Datos Generales'!L386)</f>
        <v/>
      </c>
      <c r="M47" s="36" t="str">
        <f>IF('Datos Generales'!M386=0,"",'Datos Generales'!M386)</f>
        <v/>
      </c>
      <c r="N47" s="36" t="str">
        <f>IF('Datos Generales'!N386=0,"",'Datos Generales'!N386)</f>
        <v/>
      </c>
      <c r="O47" s="36">
        <f>IF('Datos Generales'!O386=0,"",'Datos Generales'!O386)</f>
        <v>201.99999999999997</v>
      </c>
      <c r="P47" s="36" t="str">
        <f>IF('Datos Generales'!P386=0,"",'Datos Generales'!P386)</f>
        <v/>
      </c>
      <c r="Q47" s="36">
        <f>IF('Datos Generales'!Q386=0,"",'Datos Generales'!Q386)</f>
        <v>52517</v>
      </c>
      <c r="R47" s="36" t="str">
        <f>IF('Datos Generales'!R386=0,"",'Datos Generales'!R386)</f>
        <v/>
      </c>
      <c r="S47" s="36">
        <f>IF('Datos Generales'!S386=0,"",'Datos Generales'!S386)</f>
        <v>3</v>
      </c>
      <c r="T47" s="36" t="str">
        <f>IF('Datos Generales'!T386=0,"",'Datos Generales'!T386)</f>
        <v/>
      </c>
      <c r="U47" s="36">
        <f>IF('Datos Generales'!U386=0,"",'Datos Generales'!U386)</f>
        <v>32115.000000000004</v>
      </c>
      <c r="V47" s="36" t="str">
        <f>IF('Datos Generales'!V386=0,"",'Datos Generales'!V386)</f>
        <v/>
      </c>
      <c r="W47" s="36">
        <f>IF('Datos Generales'!W386=0,"",'Datos Generales'!W386)</f>
        <v>218</v>
      </c>
      <c r="X47" s="36" t="str">
        <f>IF('Datos Generales'!X386=0,"",'Datos Generales'!X386)</f>
        <v/>
      </c>
      <c r="Y47" s="36">
        <f>IF('Datos Generales'!Y386=0,"",'Datos Generales'!Y386)</f>
        <v>2403</v>
      </c>
      <c r="Z47" s="36">
        <f>IF('Datos Generales'!Z386=0,"",'Datos Generales'!Z386)</f>
        <v>18403</v>
      </c>
      <c r="AA47" s="36">
        <f>IF('Datos Generales'!AA386=0,"",'Datos Generales'!AA386)</f>
        <v>12711</v>
      </c>
      <c r="AB47" s="36" t="str">
        <f>IF('Datos Generales'!AB386=0,"",'Datos Generales'!AB386)</f>
        <v/>
      </c>
      <c r="AC47" s="36" t="str">
        <f>IF('Datos Generales'!AC386=0,"",'Datos Generales'!AC386)</f>
        <v/>
      </c>
      <c r="AD47" s="36">
        <f>IF('Datos Generales'!AD386=0,"",'Datos Generales'!AD386)</f>
        <v>333</v>
      </c>
      <c r="AE47" s="36" t="str">
        <f>IF('Datos Generales'!AE386=0,"",'Datos Generales'!AE386)</f>
        <v/>
      </c>
      <c r="AF47" s="36" t="str">
        <f>IF('Datos Generales'!AF386=0,"",'Datos Generales'!AF386)</f>
        <v/>
      </c>
      <c r="AG47" s="36">
        <f>IF('Datos Generales'!AG386=0,"",'Datos Generales'!AG386)</f>
        <v>11405</v>
      </c>
      <c r="AH47" s="36">
        <f>IF('Datos Generales'!AH386=0,"",'Datos Generales'!AH386)</f>
        <v>25</v>
      </c>
      <c r="AI47" s="36">
        <f>IF('Datos Generales'!AI386=0,"",'Datos Generales'!AI386)</f>
        <v>12973</v>
      </c>
      <c r="AJ47" s="36" t="str">
        <f>IF('Datos Generales'!AJ386=0,"",'Datos Generales'!AJ386)</f>
        <v/>
      </c>
      <c r="AK47" s="36" t="str">
        <f>IF('Datos Generales'!AK386=0,"",'Datos Generales'!AK386)</f>
        <v/>
      </c>
      <c r="AL47" s="36" t="str">
        <f>IF('Datos Generales'!AL386=0,"",'Datos Generales'!AL386)</f>
        <v/>
      </c>
      <c r="AM47" s="36" t="str">
        <f>IF('Datos Generales'!AM386=0,"",'Datos Generales'!AM386)</f>
        <v/>
      </c>
      <c r="AN47" s="36" t="str">
        <f>IF('Datos Generales'!AN386=0,"",'Datos Generales'!AN386)</f>
        <v/>
      </c>
      <c r="AO47" s="36" t="str">
        <f>IF('Datos Generales'!AO386=0,"",'Datos Generales'!AO386)</f>
        <v/>
      </c>
      <c r="AP47" s="36" t="str">
        <f>IF('Datos Generales'!AP386=0,"",'Datos Generales'!AP386)</f>
        <v/>
      </c>
      <c r="AQ47" s="36">
        <f>IF('Datos Generales'!AQ386=0,"",'Datos Generales'!AQ386)</f>
        <v>473223</v>
      </c>
      <c r="AR47" s="29"/>
      <c r="AS47" s="36">
        <f>'Datos Generales'!AS386</f>
        <v>463457</v>
      </c>
      <c r="AT47" s="60">
        <f t="shared" si="0"/>
        <v>2.1072073568853211E-2</v>
      </c>
    </row>
    <row r="48" spans="2:46" x14ac:dyDescent="0.2">
      <c r="B48" s="62" t="str">
        <f>'Datos Generales'!B285</f>
        <v>50. Otros Seguros</v>
      </c>
      <c r="C48" s="36" t="str">
        <f>IF('Datos Generales'!C387=0,"",'Datos Generales'!C387)</f>
        <v/>
      </c>
      <c r="D48" s="36" t="str">
        <f>IF('Datos Generales'!D387=0,"",'Datos Generales'!D387)</f>
        <v/>
      </c>
      <c r="E48" s="36">
        <f>IF('Datos Generales'!E387=0,"",'Datos Generales'!E387)</f>
        <v>75324.999999999985</v>
      </c>
      <c r="F48" s="36" t="str">
        <f>IF('Datos Generales'!F387=0,"",'Datos Generales'!F387)</f>
        <v/>
      </c>
      <c r="G48" s="36" t="str">
        <f>IF('Datos Generales'!G387=0,"",'Datos Generales'!G387)</f>
        <v/>
      </c>
      <c r="H48" s="36">
        <f>IF('Datos Generales'!H387=0,"",'Datos Generales'!H387)</f>
        <v>287.00000000000006</v>
      </c>
      <c r="I48" s="36">
        <f>IF('Datos Generales'!I387=0,"",'Datos Generales'!I387)</f>
        <v>3453</v>
      </c>
      <c r="J48" s="36" t="str">
        <f>IF('Datos Generales'!J387=0,"",'Datos Generales'!J387)</f>
        <v/>
      </c>
      <c r="K48" s="36">
        <f>IF('Datos Generales'!K387=0,"",'Datos Generales'!K387)</f>
        <v>12163</v>
      </c>
      <c r="L48" s="36" t="str">
        <f>IF('Datos Generales'!L387=0,"",'Datos Generales'!L387)</f>
        <v/>
      </c>
      <c r="M48" s="36" t="str">
        <f>IF('Datos Generales'!M387=0,"",'Datos Generales'!M387)</f>
        <v/>
      </c>
      <c r="N48" s="36">
        <f>IF('Datos Generales'!N387=0,"",'Datos Generales'!N387)</f>
        <v>39</v>
      </c>
      <c r="O48" s="36">
        <f>IF('Datos Generales'!O387=0,"",'Datos Generales'!O387)</f>
        <v>21854</v>
      </c>
      <c r="P48" s="36" t="str">
        <f>IF('Datos Generales'!P387=0,"",'Datos Generales'!P387)</f>
        <v/>
      </c>
      <c r="Q48" s="36">
        <f>IF('Datos Generales'!Q387=0,"",'Datos Generales'!Q387)</f>
        <v>40.999999999999993</v>
      </c>
      <c r="R48" s="36">
        <f>IF('Datos Generales'!R387=0,"",'Datos Generales'!R387)</f>
        <v>1</v>
      </c>
      <c r="S48" s="36">
        <f>IF('Datos Generales'!S387=0,"",'Datos Generales'!S387)</f>
        <v>1211</v>
      </c>
      <c r="T48" s="36" t="str">
        <f>IF('Datos Generales'!T387=0,"",'Datos Generales'!T387)</f>
        <v/>
      </c>
      <c r="U48" s="36">
        <f>IF('Datos Generales'!U387=0,"",'Datos Generales'!U387)</f>
        <v>20</v>
      </c>
      <c r="V48" s="36" t="str">
        <f>IF('Datos Generales'!V387=0,"",'Datos Generales'!V387)</f>
        <v/>
      </c>
      <c r="W48" s="36">
        <f>IF('Datos Generales'!W387=0,"",'Datos Generales'!W387)</f>
        <v>17</v>
      </c>
      <c r="X48" s="36" t="str">
        <f>IF('Datos Generales'!X387=0,"",'Datos Generales'!X387)</f>
        <v/>
      </c>
      <c r="Y48" s="36">
        <f>IF('Datos Generales'!Y387=0,"",'Datos Generales'!Y387)</f>
        <v>5</v>
      </c>
      <c r="Z48" s="36">
        <f>IF('Datos Generales'!Z387=0,"",'Datos Generales'!Z387)</f>
        <v>112</v>
      </c>
      <c r="AA48" s="36">
        <f>IF('Datos Generales'!AA387=0,"",'Datos Generales'!AA387)</f>
        <v>145</v>
      </c>
      <c r="AB48" s="36" t="str">
        <f>IF('Datos Generales'!AB387=0,"",'Datos Generales'!AB387)</f>
        <v/>
      </c>
      <c r="AC48" s="36" t="str">
        <f>IF('Datos Generales'!AC387=0,"",'Datos Generales'!AC387)</f>
        <v/>
      </c>
      <c r="AD48" s="36">
        <f>IF('Datos Generales'!AD387=0,"",'Datos Generales'!AD387)</f>
        <v>46</v>
      </c>
      <c r="AE48" s="36" t="str">
        <f>IF('Datos Generales'!AE387=0,"",'Datos Generales'!AE387)</f>
        <v/>
      </c>
      <c r="AF48" s="36" t="str">
        <f>IF('Datos Generales'!AF387=0,"",'Datos Generales'!AF387)</f>
        <v/>
      </c>
      <c r="AG48" s="36">
        <f>IF('Datos Generales'!AG387=0,"",'Datos Generales'!AG387)</f>
        <v>959.00000000000011</v>
      </c>
      <c r="AH48" s="36">
        <f>IF('Datos Generales'!AH387=0,"",'Datos Generales'!AH387)</f>
        <v>6</v>
      </c>
      <c r="AI48" s="36">
        <f>IF('Datos Generales'!AI387=0,"",'Datos Generales'!AI387)</f>
        <v>31531</v>
      </c>
      <c r="AJ48" s="36">
        <f>IF('Datos Generales'!AJ387=0,"",'Datos Generales'!AJ387)</f>
        <v>101032</v>
      </c>
      <c r="AK48" s="36" t="str">
        <f>IF('Datos Generales'!AK387=0,"",'Datos Generales'!AK387)</f>
        <v/>
      </c>
      <c r="AL48" s="36" t="str">
        <f>IF('Datos Generales'!AL387=0,"",'Datos Generales'!AL387)</f>
        <v/>
      </c>
      <c r="AM48" s="36" t="str">
        <f>IF('Datos Generales'!AM387=0,"",'Datos Generales'!AM387)</f>
        <v/>
      </c>
      <c r="AN48" s="36" t="str">
        <f>IF('Datos Generales'!AN387=0,"",'Datos Generales'!AN387)</f>
        <v/>
      </c>
      <c r="AO48" s="36" t="str">
        <f>IF('Datos Generales'!AO387=0,"",'Datos Generales'!AO387)</f>
        <v/>
      </c>
      <c r="AP48" s="36" t="str">
        <f>IF('Datos Generales'!AP387=0,"",'Datos Generales'!AP387)</f>
        <v/>
      </c>
      <c r="AQ48" s="36">
        <f>IF('Datos Generales'!AQ387=0,"",'Datos Generales'!AQ387)</f>
        <v>248247</v>
      </c>
      <c r="AR48" s="29"/>
      <c r="AS48" s="36">
        <f>'Datos Generales'!AS387</f>
        <v>254425</v>
      </c>
      <c r="AT48" s="60">
        <f t="shared" si="0"/>
        <v>-2.4282204971995625E-2</v>
      </c>
    </row>
    <row r="49" spans="2:46" x14ac:dyDescent="0.2">
      <c r="B49" s="65" t="s">
        <v>284</v>
      </c>
      <c r="C49" s="66" t="str">
        <f>IF('Datos Generales'!C388=0,"",'Datos Generales'!C388)</f>
        <v/>
      </c>
      <c r="D49" s="66">
        <f>IF('Datos Generales'!D388=0,"",'Datos Generales'!D388)</f>
        <v>3537</v>
      </c>
      <c r="E49" s="66">
        <f>IF('Datos Generales'!E388=0,"",'Datos Generales'!E388)</f>
        <v>1989312</v>
      </c>
      <c r="F49" s="66">
        <f>IF('Datos Generales'!F388=0,"",'Datos Generales'!F388)</f>
        <v>221820</v>
      </c>
      <c r="G49" s="66">
        <f>IF('Datos Generales'!G388=0,"",'Datos Generales'!G388)</f>
        <v>982</v>
      </c>
      <c r="H49" s="66">
        <f>IF('Datos Generales'!H388=0,"",'Datos Generales'!H388)</f>
        <v>334354</v>
      </c>
      <c r="I49" s="66">
        <f>IF('Datos Generales'!I388=0,"",'Datos Generales'!I388)</f>
        <v>101090</v>
      </c>
      <c r="J49" s="66">
        <f>IF('Datos Generales'!J388=0,"",'Datos Generales'!J388)</f>
        <v>10</v>
      </c>
      <c r="K49" s="66">
        <f>IF('Datos Generales'!K388=0,"",'Datos Generales'!K388)</f>
        <v>539732</v>
      </c>
      <c r="L49" s="66" t="str">
        <f>IF('Datos Generales'!L388=0,"",'Datos Generales'!L388)</f>
        <v/>
      </c>
      <c r="M49" s="66">
        <f>IF('Datos Generales'!M388=0,"",'Datos Generales'!M388)</f>
        <v>4213</v>
      </c>
      <c r="N49" s="66">
        <f>IF('Datos Generales'!N388=0,"",'Datos Generales'!N388)</f>
        <v>1896</v>
      </c>
      <c r="O49" s="66">
        <f>IF('Datos Generales'!O388=0,"",'Datos Generales'!O388)</f>
        <v>41064</v>
      </c>
      <c r="P49" s="66">
        <f>IF('Datos Generales'!P388=0,"",'Datos Generales'!P388)</f>
        <v>2540</v>
      </c>
      <c r="Q49" s="66">
        <f>IF('Datos Generales'!Q388=0,"",'Datos Generales'!Q388)</f>
        <v>1247127</v>
      </c>
      <c r="R49" s="66">
        <f>IF('Datos Generales'!R388=0,"",'Datos Generales'!R388)</f>
        <v>10</v>
      </c>
      <c r="S49" s="66">
        <f>IF('Datos Generales'!S388=0,"",'Datos Generales'!S388)</f>
        <v>78157</v>
      </c>
      <c r="T49" s="66" t="str">
        <f>IF('Datos Generales'!T388=0,"",'Datos Generales'!T388)</f>
        <v/>
      </c>
      <c r="U49" s="66">
        <f>IF('Datos Generales'!U388=0,"",'Datos Generales'!U388)</f>
        <v>168644</v>
      </c>
      <c r="V49" s="66">
        <f>IF('Datos Generales'!V388=0,"",'Datos Generales'!V388)</f>
        <v>6951</v>
      </c>
      <c r="W49" s="66">
        <f>IF('Datos Generales'!W388=0,"",'Datos Generales'!W388)</f>
        <v>4844</v>
      </c>
      <c r="X49" s="66">
        <f>IF('Datos Generales'!X388=0,"",'Datos Generales'!X388)</f>
        <v>341</v>
      </c>
      <c r="Y49" s="66">
        <f>IF('Datos Generales'!Y388=0,"",'Datos Generales'!Y388)</f>
        <v>30250</v>
      </c>
      <c r="Z49" s="66">
        <f>IF('Datos Generales'!Z388=0,"",'Datos Generales'!Z388)</f>
        <v>93944</v>
      </c>
      <c r="AA49" s="66">
        <f>IF('Datos Generales'!AA388=0,"",'Datos Generales'!AA388)</f>
        <v>125482</v>
      </c>
      <c r="AB49" s="66" t="str">
        <f>IF('Datos Generales'!AB388=0,"",'Datos Generales'!AB388)</f>
        <v/>
      </c>
      <c r="AC49" s="66">
        <f>IF('Datos Generales'!AC388=0,"",'Datos Generales'!AC388)</f>
        <v>68</v>
      </c>
      <c r="AD49" s="66">
        <f>IF('Datos Generales'!AD388=0,"",'Datos Generales'!AD388)</f>
        <v>5705</v>
      </c>
      <c r="AE49" s="66">
        <f>IF('Datos Generales'!AE388=0,"",'Datos Generales'!AE388)</f>
        <v>166</v>
      </c>
      <c r="AF49" s="66">
        <f>IF('Datos Generales'!AF388=0,"",'Datos Generales'!AF388)</f>
        <v>1267</v>
      </c>
      <c r="AG49" s="66">
        <f>IF('Datos Generales'!AG388=0,"",'Datos Generales'!AG388)</f>
        <v>1074801</v>
      </c>
      <c r="AH49" s="66">
        <f>IF('Datos Generales'!AH388=0,"",'Datos Generales'!AH388)</f>
        <v>3738</v>
      </c>
      <c r="AI49" s="66">
        <f>IF('Datos Generales'!AI388=0,"",'Datos Generales'!AI388)</f>
        <v>401213</v>
      </c>
      <c r="AJ49" s="66">
        <f>IF('Datos Generales'!AJ388=0,"",'Datos Generales'!AJ388)</f>
        <v>155825</v>
      </c>
      <c r="AK49" s="66" t="str">
        <f>IF('Datos Generales'!AK388=0,"",'Datos Generales'!AK388)</f>
        <v/>
      </c>
      <c r="AL49" s="66" t="str">
        <f>IF('Datos Generales'!AL388=0,"",'Datos Generales'!AL388)</f>
        <v/>
      </c>
      <c r="AM49" s="66" t="str">
        <f>IF('Datos Generales'!AM388=0,"",'Datos Generales'!AM388)</f>
        <v/>
      </c>
      <c r="AN49" s="66" t="str">
        <f>IF('Datos Generales'!AN388=0,"",'Datos Generales'!AN388)</f>
        <v/>
      </c>
      <c r="AO49" s="66" t="str">
        <f>IF('Datos Generales'!AO388=0,"",'Datos Generales'!AO388)</f>
        <v/>
      </c>
      <c r="AP49" s="66" t="str">
        <f>IF('Datos Generales'!AP388=0,"",'Datos Generales'!AP388)</f>
        <v/>
      </c>
      <c r="AQ49" s="66">
        <f>IF('Datos Generales'!AQ388=0,"",'Datos Generales'!AQ388)</f>
        <v>6639083</v>
      </c>
      <c r="AR49" s="29"/>
      <c r="AS49" s="66">
        <f>'Datos Generales'!AS388</f>
        <v>5566228</v>
      </c>
      <c r="AT49" s="73">
        <f t="shared" si="0"/>
        <v>0.19274363177361753</v>
      </c>
    </row>
    <row r="50" spans="2:46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74"/>
    </row>
    <row r="51" spans="2:46" x14ac:dyDescent="0.2">
      <c r="B51" s="62" t="str">
        <f>'Datos Generales'!B288</f>
        <v>Comercialización Individual</v>
      </c>
      <c r="C51" s="36" t="str">
        <f>IF('Datos Generales'!C390=0,"",'Datos Generales'!C390)</f>
        <v/>
      </c>
      <c r="D51" s="36">
        <f>IF('Datos Generales'!D390=0,"",'Datos Generales'!D390)</f>
        <v>3537</v>
      </c>
      <c r="E51" s="36">
        <f>IF('Datos Generales'!E390=0,"",'Datos Generales'!E390)</f>
        <v>1559522</v>
      </c>
      <c r="F51" s="36">
        <f>IF('Datos Generales'!F390=0,"",'Datos Generales'!F390)</f>
        <v>30864</v>
      </c>
      <c r="G51" s="36">
        <f>IF('Datos Generales'!G390=0,"",'Datos Generales'!G390)</f>
        <v>973</v>
      </c>
      <c r="H51" s="36">
        <f>IF('Datos Generales'!H390=0,"",'Datos Generales'!H390)</f>
        <v>131200</v>
      </c>
      <c r="I51" s="36">
        <f>IF('Datos Generales'!I390=0,"",'Datos Generales'!I390)</f>
        <v>11253</v>
      </c>
      <c r="J51" s="36">
        <f>IF('Datos Generales'!J390=0,"",'Datos Generales'!J390)</f>
        <v>10</v>
      </c>
      <c r="K51" s="36">
        <f>IF('Datos Generales'!K390=0,"",'Datos Generales'!K390)</f>
        <v>279510</v>
      </c>
      <c r="L51" s="36" t="str">
        <f>IF('Datos Generales'!L390=0,"",'Datos Generales'!L390)</f>
        <v/>
      </c>
      <c r="M51" s="36">
        <f>IF('Datos Generales'!M390=0,"",'Datos Generales'!M390)</f>
        <v>207</v>
      </c>
      <c r="N51" s="36">
        <f>IF('Datos Generales'!N390=0,"",'Datos Generales'!N390)</f>
        <v>187</v>
      </c>
      <c r="O51" s="36">
        <f>IF('Datos Generales'!O390=0,"",'Datos Generales'!O390)</f>
        <v>3965.9999999999995</v>
      </c>
      <c r="P51" s="36">
        <f>IF('Datos Generales'!P390=0,"",'Datos Generales'!P390)</f>
        <v>2488</v>
      </c>
      <c r="Q51" s="36">
        <f>IF('Datos Generales'!Q390=0,"",'Datos Generales'!Q390)</f>
        <v>917721</v>
      </c>
      <c r="R51" s="36" t="str">
        <f>IF('Datos Generales'!R390=0,"",'Datos Generales'!R390)</f>
        <v/>
      </c>
      <c r="S51" s="36">
        <f>IF('Datos Generales'!S390=0,"",'Datos Generales'!S390)</f>
        <v>40524</v>
      </c>
      <c r="T51" s="36" t="str">
        <f>IF('Datos Generales'!T390=0,"",'Datos Generales'!T390)</f>
        <v/>
      </c>
      <c r="U51" s="36">
        <f>IF('Datos Generales'!U390=0,"",'Datos Generales'!U390)</f>
        <v>60419</v>
      </c>
      <c r="V51" s="36" t="str">
        <f>IF('Datos Generales'!V390=0,"",'Datos Generales'!V390)</f>
        <v/>
      </c>
      <c r="W51" s="36">
        <f>IF('Datos Generales'!W390=0,"",'Datos Generales'!W390)</f>
        <v>463.99999999999994</v>
      </c>
      <c r="X51" s="36">
        <f>IF('Datos Generales'!X390=0,"",'Datos Generales'!X390)</f>
        <v>341</v>
      </c>
      <c r="Y51" s="36">
        <f>IF('Datos Generales'!Y390=0,"",'Datos Generales'!Y390)</f>
        <v>14407.999999999998</v>
      </c>
      <c r="Z51" s="36">
        <f>IF('Datos Generales'!Z390=0,"",'Datos Generales'!Z390)</f>
        <v>75125.999999999985</v>
      </c>
      <c r="AA51" s="36">
        <f>IF('Datos Generales'!AA390=0,"",'Datos Generales'!AA390)</f>
        <v>85061</v>
      </c>
      <c r="AB51" s="36" t="str">
        <f>IF('Datos Generales'!AB390=0,"",'Datos Generales'!AB390)</f>
        <v/>
      </c>
      <c r="AC51" s="36" t="str">
        <f>IF('Datos Generales'!AC390=0,"",'Datos Generales'!AC390)</f>
        <v/>
      </c>
      <c r="AD51" s="36">
        <f>IF('Datos Generales'!AD390=0,"",'Datos Generales'!AD390)</f>
        <v>78</v>
      </c>
      <c r="AE51" s="36" t="str">
        <f>IF('Datos Generales'!AE390=0,"",'Datos Generales'!AE390)</f>
        <v/>
      </c>
      <c r="AF51" s="36">
        <f>IF('Datos Generales'!AF390=0,"",'Datos Generales'!AF390)</f>
        <v>1267</v>
      </c>
      <c r="AG51" s="36">
        <f>IF('Datos Generales'!AG390=0,"",'Datos Generales'!AG390)</f>
        <v>890228.99999999988</v>
      </c>
      <c r="AH51" s="36" t="str">
        <f>IF('Datos Generales'!AH390=0,"",'Datos Generales'!AH390)</f>
        <v/>
      </c>
      <c r="AI51" s="36">
        <f>IF('Datos Generales'!AI390=0,"",'Datos Generales'!AI390)</f>
        <v>321487</v>
      </c>
      <c r="AJ51" s="36" t="str">
        <f>IF('Datos Generales'!AJ390=0,"",'Datos Generales'!AJ390)</f>
        <v/>
      </c>
      <c r="AK51" s="36" t="str">
        <f>IF('Datos Generales'!AK390=0,"",'Datos Generales'!AK390)</f>
        <v/>
      </c>
      <c r="AL51" s="36" t="str">
        <f>IF('Datos Generales'!AL390=0,"",'Datos Generales'!AL390)</f>
        <v/>
      </c>
      <c r="AM51" s="36" t="str">
        <f>IF('Datos Generales'!AM390=0,"",'Datos Generales'!AM390)</f>
        <v/>
      </c>
      <c r="AN51" s="36" t="str">
        <f>IF('Datos Generales'!AN390=0,"",'Datos Generales'!AN390)</f>
        <v/>
      </c>
      <c r="AO51" s="36" t="str">
        <f>IF('Datos Generales'!AO390=0,"",'Datos Generales'!AO390)</f>
        <v/>
      </c>
      <c r="AP51" s="36" t="str">
        <f>IF('Datos Generales'!AP390=0,"",'Datos Generales'!AP390)</f>
        <v/>
      </c>
      <c r="AQ51" s="36">
        <f>IF('Datos Generales'!AQ390=0,"",'Datos Generales'!AQ390)</f>
        <v>4430842</v>
      </c>
      <c r="AR51" s="70"/>
      <c r="AS51" s="59">
        <f>IF('Datos Generales'!AS390=0,"",'Datos Generales'!AS390)</f>
        <v>3586952</v>
      </c>
      <c r="AT51" s="60">
        <f t="shared" si="0"/>
        <v>0.23526659960880436</v>
      </c>
    </row>
    <row r="52" spans="2:46" x14ac:dyDescent="0.2">
      <c r="B52" s="62" t="str">
        <f>'Datos Generales'!B289</f>
        <v>Comercialización Colectiva</v>
      </c>
      <c r="C52" s="36" t="str">
        <f>IF('Datos Generales'!C391=0,"",'Datos Generales'!C391)</f>
        <v/>
      </c>
      <c r="D52" s="36" t="str">
        <f>IF('Datos Generales'!D391=0,"",'Datos Generales'!D391)</f>
        <v/>
      </c>
      <c r="E52" s="36">
        <f>IF('Datos Generales'!E391=0,"",'Datos Generales'!E391)</f>
        <v>3523.0000000000005</v>
      </c>
      <c r="F52" s="36" t="str">
        <f>IF('Datos Generales'!F391=0,"",'Datos Generales'!F391)</f>
        <v/>
      </c>
      <c r="G52" s="36">
        <f>IF('Datos Generales'!G391=0,"",'Datos Generales'!G391)</f>
        <v>9</v>
      </c>
      <c r="H52" s="36">
        <f>IF('Datos Generales'!H391=0,"",'Datos Generales'!H391)</f>
        <v>17251</v>
      </c>
      <c r="I52" s="36">
        <f>IF('Datos Generales'!I391=0,"",'Datos Generales'!I391)</f>
        <v>456.99999999999994</v>
      </c>
      <c r="J52" s="36" t="str">
        <f>IF('Datos Generales'!J391=0,"",'Datos Generales'!J391)</f>
        <v/>
      </c>
      <c r="K52" s="36">
        <f>IF('Datos Generales'!K391=0,"",'Datos Generales'!K391)</f>
        <v>20</v>
      </c>
      <c r="L52" s="36" t="str">
        <f>IF('Datos Generales'!L391=0,"",'Datos Generales'!L391)</f>
        <v/>
      </c>
      <c r="M52" s="36">
        <f>IF('Datos Generales'!M391=0,"",'Datos Generales'!M391)</f>
        <v>4006</v>
      </c>
      <c r="N52" s="36" t="str">
        <f>IF('Datos Generales'!N391=0,"",'Datos Generales'!N391)</f>
        <v/>
      </c>
      <c r="O52" s="36">
        <f>IF('Datos Generales'!O391=0,"",'Datos Generales'!O391)</f>
        <v>262</v>
      </c>
      <c r="P52" s="36" t="str">
        <f>IF('Datos Generales'!P391=0,"",'Datos Generales'!P391)</f>
        <v/>
      </c>
      <c r="Q52" s="36">
        <f>IF('Datos Generales'!Q391=0,"",'Datos Generales'!Q391)</f>
        <v>2369</v>
      </c>
      <c r="R52" s="36">
        <f>IF('Datos Generales'!R391=0,"",'Datos Generales'!R391)</f>
        <v>10</v>
      </c>
      <c r="S52" s="36">
        <f>IF('Datos Generales'!S391=0,"",'Datos Generales'!S391)</f>
        <v>68</v>
      </c>
      <c r="T52" s="36" t="str">
        <f>IF('Datos Generales'!T391=0,"",'Datos Generales'!T391)</f>
        <v/>
      </c>
      <c r="U52" s="36">
        <f>IF('Datos Generales'!U391=0,"",'Datos Generales'!U391)</f>
        <v>2318</v>
      </c>
      <c r="V52" s="36" t="str">
        <f>IF('Datos Generales'!V391=0,"",'Datos Generales'!V391)</f>
        <v/>
      </c>
      <c r="W52" s="36" t="str">
        <f>IF('Datos Generales'!W391=0,"",'Datos Generales'!W391)</f>
        <v/>
      </c>
      <c r="X52" s="36" t="str">
        <f>IF('Datos Generales'!X391=0,"",'Datos Generales'!X391)</f>
        <v/>
      </c>
      <c r="Y52" s="36" t="str">
        <f>IF('Datos Generales'!Y391=0,"",'Datos Generales'!Y391)</f>
        <v/>
      </c>
      <c r="Z52" s="36">
        <f>IF('Datos Generales'!Z391=0,"",'Datos Generales'!Z391)</f>
        <v>9660</v>
      </c>
      <c r="AA52" s="36" t="str">
        <f>IF('Datos Generales'!AA391=0,"",'Datos Generales'!AA391)</f>
        <v/>
      </c>
      <c r="AB52" s="36" t="str">
        <f>IF('Datos Generales'!AB391=0,"",'Datos Generales'!AB391)</f>
        <v/>
      </c>
      <c r="AC52" s="36" t="str">
        <f>IF('Datos Generales'!AC391=0,"",'Datos Generales'!AC391)</f>
        <v/>
      </c>
      <c r="AD52" s="36">
        <f>IF('Datos Generales'!AD391=0,"",'Datos Generales'!AD391)</f>
        <v>1026</v>
      </c>
      <c r="AE52" s="36" t="str">
        <f>IF('Datos Generales'!AE391=0,"",'Datos Generales'!AE391)</f>
        <v/>
      </c>
      <c r="AF52" s="36" t="str">
        <f>IF('Datos Generales'!AF391=0,"",'Datos Generales'!AF391)</f>
        <v/>
      </c>
      <c r="AG52" s="36">
        <f>IF('Datos Generales'!AG391=0,"",'Datos Generales'!AG391)</f>
        <v>92674</v>
      </c>
      <c r="AH52" s="36" t="str">
        <f>IF('Datos Generales'!AH391=0,"",'Datos Generales'!AH391)</f>
        <v/>
      </c>
      <c r="AI52" s="36">
        <f>IF('Datos Generales'!AI391=0,"",'Datos Generales'!AI391)</f>
        <v>261</v>
      </c>
      <c r="AJ52" s="36" t="str">
        <f>IF('Datos Generales'!AJ391=0,"",'Datos Generales'!AJ391)</f>
        <v/>
      </c>
      <c r="AK52" s="36" t="str">
        <f>IF('Datos Generales'!AK391=0,"",'Datos Generales'!AK391)</f>
        <v/>
      </c>
      <c r="AL52" s="36" t="str">
        <f>IF('Datos Generales'!AL391=0,"",'Datos Generales'!AL391)</f>
        <v/>
      </c>
      <c r="AM52" s="36" t="str">
        <f>IF('Datos Generales'!AM391=0,"",'Datos Generales'!AM391)</f>
        <v/>
      </c>
      <c r="AN52" s="36" t="str">
        <f>IF('Datos Generales'!AN391=0,"",'Datos Generales'!AN391)</f>
        <v/>
      </c>
      <c r="AO52" s="36" t="str">
        <f>IF('Datos Generales'!AO391=0,"",'Datos Generales'!AO391)</f>
        <v/>
      </c>
      <c r="AP52" s="36" t="str">
        <f>IF('Datos Generales'!AP391=0,"",'Datos Generales'!AP391)</f>
        <v/>
      </c>
      <c r="AQ52" s="36">
        <f>IF('Datos Generales'!AQ391=0,"",'Datos Generales'!AQ391)</f>
        <v>133914</v>
      </c>
      <c r="AR52" s="70"/>
      <c r="AS52" s="59">
        <f>IF('Datos Generales'!AS391=0,"",'Datos Generales'!AS391)</f>
        <v>99147</v>
      </c>
      <c r="AT52" s="60">
        <f t="shared" si="0"/>
        <v>0.35066113952010647</v>
      </c>
    </row>
    <row r="53" spans="2:46" x14ac:dyDescent="0.2">
      <c r="B53" s="62" t="str">
        <f>'Datos Generales'!B290</f>
        <v>Comercialización Masiva - Cartera Hipotecaria</v>
      </c>
      <c r="C53" s="36" t="str">
        <f>IF('Datos Generales'!C392=0,"",'Datos Generales'!C392)</f>
        <v/>
      </c>
      <c r="D53" s="36" t="str">
        <f>IF('Datos Generales'!D392=0,"",'Datos Generales'!D392)</f>
        <v/>
      </c>
      <c r="E53" s="36">
        <f>IF('Datos Generales'!E392=0,"",'Datos Generales'!E392)</f>
        <v>69384.000000000015</v>
      </c>
      <c r="F53" s="36" t="str">
        <f>IF('Datos Generales'!F392=0,"",'Datos Generales'!F392)</f>
        <v/>
      </c>
      <c r="G53" s="36" t="str">
        <f>IF('Datos Generales'!G392=0,"",'Datos Generales'!G392)</f>
        <v/>
      </c>
      <c r="H53" s="36" t="str">
        <f>IF('Datos Generales'!H392=0,"",'Datos Generales'!H392)</f>
        <v/>
      </c>
      <c r="I53" s="36" t="str">
        <f>IF('Datos Generales'!I392=0,"",'Datos Generales'!I392)</f>
        <v/>
      </c>
      <c r="J53" s="36" t="str">
        <f>IF('Datos Generales'!J392=0,"",'Datos Generales'!J392)</f>
        <v/>
      </c>
      <c r="K53" s="36">
        <f>IF('Datos Generales'!K392=0,"",'Datos Generales'!K392)</f>
        <v>87417</v>
      </c>
      <c r="L53" s="36" t="str">
        <f>IF('Datos Generales'!L392=0,"",'Datos Generales'!L392)</f>
        <v/>
      </c>
      <c r="M53" s="36" t="str">
        <f>IF('Datos Generales'!M392=0,"",'Datos Generales'!M392)</f>
        <v/>
      </c>
      <c r="N53" s="36" t="str">
        <f>IF('Datos Generales'!N392=0,"",'Datos Generales'!N392)</f>
        <v/>
      </c>
      <c r="O53" s="36" t="str">
        <f>IF('Datos Generales'!O392=0,"",'Datos Generales'!O392)</f>
        <v/>
      </c>
      <c r="P53" s="36" t="str">
        <f>IF('Datos Generales'!P392=0,"",'Datos Generales'!P392)</f>
        <v/>
      </c>
      <c r="Q53" s="36">
        <f>IF('Datos Generales'!Q392=0,"",'Datos Generales'!Q392)</f>
        <v>339.99999999999994</v>
      </c>
      <c r="R53" s="36" t="str">
        <f>IF('Datos Generales'!R392=0,"",'Datos Generales'!R392)</f>
        <v/>
      </c>
      <c r="S53" s="36">
        <f>IF('Datos Generales'!S392=0,"",'Datos Generales'!S392)</f>
        <v>206</v>
      </c>
      <c r="T53" s="36" t="str">
        <f>IF('Datos Generales'!T392=0,"",'Datos Generales'!T392)</f>
        <v/>
      </c>
      <c r="U53" s="36">
        <f>IF('Datos Generales'!U392=0,"",'Datos Generales'!U392)</f>
        <v>1032</v>
      </c>
      <c r="V53" s="36" t="str">
        <f>IF('Datos Generales'!V392=0,"",'Datos Generales'!V392)</f>
        <v/>
      </c>
      <c r="W53" s="36" t="str">
        <f>IF('Datos Generales'!W392=0,"",'Datos Generales'!W392)</f>
        <v/>
      </c>
      <c r="X53" s="36" t="str">
        <f>IF('Datos Generales'!X392=0,"",'Datos Generales'!X392)</f>
        <v/>
      </c>
      <c r="Y53" s="36" t="str">
        <f>IF('Datos Generales'!Y392=0,"",'Datos Generales'!Y392)</f>
        <v/>
      </c>
      <c r="Z53" s="36" t="str">
        <f>IF('Datos Generales'!Z392=0,"",'Datos Generales'!Z392)</f>
        <v/>
      </c>
      <c r="AA53" s="36">
        <f>IF('Datos Generales'!AA392=0,"",'Datos Generales'!AA392)</f>
        <v>5</v>
      </c>
      <c r="AB53" s="36" t="str">
        <f>IF('Datos Generales'!AB392=0,"",'Datos Generales'!AB392)</f>
        <v/>
      </c>
      <c r="AC53" s="36" t="str">
        <f>IF('Datos Generales'!AC392=0,"",'Datos Generales'!AC392)</f>
        <v/>
      </c>
      <c r="AD53" s="36">
        <f>IF('Datos Generales'!AD392=0,"",'Datos Generales'!AD392)</f>
        <v>335</v>
      </c>
      <c r="AE53" s="36" t="str">
        <f>IF('Datos Generales'!AE392=0,"",'Datos Generales'!AE392)</f>
        <v/>
      </c>
      <c r="AF53" s="36" t="str">
        <f>IF('Datos Generales'!AF392=0,"",'Datos Generales'!AF392)</f>
        <v/>
      </c>
      <c r="AG53" s="36">
        <f>IF('Datos Generales'!AG392=0,"",'Datos Generales'!AG392)</f>
        <v>3587</v>
      </c>
      <c r="AH53" s="36" t="str">
        <f>IF('Datos Generales'!AH392=0,"",'Datos Generales'!AH392)</f>
        <v/>
      </c>
      <c r="AI53" s="36" t="str">
        <f>IF('Datos Generales'!AI392=0,"",'Datos Generales'!AI392)</f>
        <v/>
      </c>
      <c r="AJ53" s="36">
        <f>IF('Datos Generales'!AJ392=0,"",'Datos Generales'!AJ392)</f>
        <v>3449.0000000000005</v>
      </c>
      <c r="AK53" s="36" t="str">
        <f>IF('Datos Generales'!AK392=0,"",'Datos Generales'!AK392)</f>
        <v/>
      </c>
      <c r="AL53" s="36" t="str">
        <f>IF('Datos Generales'!AL392=0,"",'Datos Generales'!AL392)</f>
        <v/>
      </c>
      <c r="AM53" s="36" t="str">
        <f>IF('Datos Generales'!AM392=0,"",'Datos Generales'!AM392)</f>
        <v/>
      </c>
      <c r="AN53" s="36" t="str">
        <f>IF('Datos Generales'!AN392=0,"",'Datos Generales'!AN392)</f>
        <v/>
      </c>
      <c r="AO53" s="36" t="str">
        <f>IF('Datos Generales'!AO392=0,"",'Datos Generales'!AO392)</f>
        <v/>
      </c>
      <c r="AP53" s="36" t="str">
        <f>IF('Datos Generales'!AP392=0,"",'Datos Generales'!AP392)</f>
        <v/>
      </c>
      <c r="AQ53" s="36">
        <f>IF('Datos Generales'!AQ392=0,"",'Datos Generales'!AQ392)</f>
        <v>165755</v>
      </c>
      <c r="AR53" s="70"/>
      <c r="AS53" s="59">
        <f>IF('Datos Generales'!AS392=0,"",'Datos Generales'!AS392)</f>
        <v>132118.00000000003</v>
      </c>
      <c r="AT53" s="60">
        <f t="shared" si="0"/>
        <v>0.25459816224889842</v>
      </c>
    </row>
    <row r="54" spans="2:46" x14ac:dyDescent="0.2">
      <c r="B54" s="62" t="str">
        <f>'Datos Generales'!B291</f>
        <v>Comercialización Masiva - Cartera de Consumo</v>
      </c>
      <c r="C54" s="36" t="str">
        <f>IF('Datos Generales'!C393=0,"",'Datos Generales'!C393)</f>
        <v/>
      </c>
      <c r="D54" s="36" t="str">
        <f>IF('Datos Generales'!D393=0,"",'Datos Generales'!D393)</f>
        <v/>
      </c>
      <c r="E54" s="36">
        <f>IF('Datos Generales'!E393=0,"",'Datos Generales'!E393)</f>
        <v>11122</v>
      </c>
      <c r="F54" s="36">
        <f>IF('Datos Generales'!F393=0,"",'Datos Generales'!F393)</f>
        <v>9907</v>
      </c>
      <c r="G54" s="36" t="str">
        <f>IF('Datos Generales'!G393=0,"",'Datos Generales'!G393)</f>
        <v/>
      </c>
      <c r="H54" s="36" t="str">
        <f>IF('Datos Generales'!H393=0,"",'Datos Generales'!H393)</f>
        <v/>
      </c>
      <c r="I54" s="36" t="str">
        <f>IF('Datos Generales'!I393=0,"",'Datos Generales'!I393)</f>
        <v/>
      </c>
      <c r="J54" s="36" t="str">
        <f>IF('Datos Generales'!J393=0,"",'Datos Generales'!J393)</f>
        <v/>
      </c>
      <c r="K54" s="36" t="str">
        <f>IF('Datos Generales'!K393=0,"",'Datos Generales'!K393)</f>
        <v/>
      </c>
      <c r="L54" s="36" t="str">
        <f>IF('Datos Generales'!L393=0,"",'Datos Generales'!L393)</f>
        <v/>
      </c>
      <c r="M54" s="36" t="str">
        <f>IF('Datos Generales'!M393=0,"",'Datos Generales'!M393)</f>
        <v/>
      </c>
      <c r="N54" s="36" t="str">
        <f>IF('Datos Generales'!N393=0,"",'Datos Generales'!N393)</f>
        <v/>
      </c>
      <c r="O54" s="36" t="str">
        <f>IF('Datos Generales'!O393=0,"",'Datos Generales'!O393)</f>
        <v/>
      </c>
      <c r="P54" s="36" t="str">
        <f>IF('Datos Generales'!P393=0,"",'Datos Generales'!P393)</f>
        <v/>
      </c>
      <c r="Q54" s="36" t="str">
        <f>IF('Datos Generales'!Q393=0,"",'Datos Generales'!Q393)</f>
        <v/>
      </c>
      <c r="R54" s="36" t="str">
        <f>IF('Datos Generales'!R393=0,"",'Datos Generales'!R393)</f>
        <v/>
      </c>
      <c r="S54" s="36" t="str">
        <f>IF('Datos Generales'!S393=0,"",'Datos Generales'!S393)</f>
        <v/>
      </c>
      <c r="T54" s="36" t="str">
        <f>IF('Datos Generales'!T393=0,"",'Datos Generales'!T393)</f>
        <v/>
      </c>
      <c r="U54" s="36" t="str">
        <f>IF('Datos Generales'!U393=0,"",'Datos Generales'!U393)</f>
        <v/>
      </c>
      <c r="V54" s="36" t="str">
        <f>IF('Datos Generales'!V393=0,"",'Datos Generales'!V393)</f>
        <v/>
      </c>
      <c r="W54" s="36" t="str">
        <f>IF('Datos Generales'!W393=0,"",'Datos Generales'!W393)</f>
        <v/>
      </c>
      <c r="X54" s="36" t="str">
        <f>IF('Datos Generales'!X393=0,"",'Datos Generales'!X393)</f>
        <v/>
      </c>
      <c r="Y54" s="36" t="str">
        <f>IF('Datos Generales'!Y393=0,"",'Datos Generales'!Y393)</f>
        <v/>
      </c>
      <c r="Z54" s="36" t="str">
        <f>IF('Datos Generales'!Z393=0,"",'Datos Generales'!Z393)</f>
        <v/>
      </c>
      <c r="AA54" s="36" t="str">
        <f>IF('Datos Generales'!AA393=0,"",'Datos Generales'!AA393)</f>
        <v/>
      </c>
      <c r="AB54" s="36" t="str">
        <f>IF('Datos Generales'!AB393=0,"",'Datos Generales'!AB393)</f>
        <v/>
      </c>
      <c r="AC54" s="36" t="str">
        <f>IF('Datos Generales'!AC393=0,"",'Datos Generales'!AC393)</f>
        <v/>
      </c>
      <c r="AD54" s="36" t="str">
        <f>IF('Datos Generales'!AD393=0,"",'Datos Generales'!AD393)</f>
        <v/>
      </c>
      <c r="AE54" s="36" t="str">
        <f>IF('Datos Generales'!AE393=0,"",'Datos Generales'!AE393)</f>
        <v/>
      </c>
      <c r="AF54" s="36" t="str">
        <f>IF('Datos Generales'!AF393=0,"",'Datos Generales'!AF393)</f>
        <v/>
      </c>
      <c r="AG54" s="36">
        <f>IF('Datos Generales'!AG393=0,"",'Datos Generales'!AG393)</f>
        <v>16.999999999999996</v>
      </c>
      <c r="AH54" s="36" t="str">
        <f>IF('Datos Generales'!AH393=0,"",'Datos Generales'!AH393)</f>
        <v/>
      </c>
      <c r="AI54" s="36" t="str">
        <f>IF('Datos Generales'!AI393=0,"",'Datos Generales'!AI393)</f>
        <v/>
      </c>
      <c r="AJ54" s="36" t="str">
        <f>IF('Datos Generales'!AJ393=0,"",'Datos Generales'!AJ393)</f>
        <v/>
      </c>
      <c r="AK54" s="36" t="str">
        <f>IF('Datos Generales'!AK393=0,"",'Datos Generales'!AK393)</f>
        <v/>
      </c>
      <c r="AL54" s="36" t="str">
        <f>IF('Datos Generales'!AL393=0,"",'Datos Generales'!AL393)</f>
        <v/>
      </c>
      <c r="AM54" s="36" t="str">
        <f>IF('Datos Generales'!AM393=0,"",'Datos Generales'!AM393)</f>
        <v/>
      </c>
      <c r="AN54" s="36" t="str">
        <f>IF('Datos Generales'!AN393=0,"",'Datos Generales'!AN393)</f>
        <v/>
      </c>
      <c r="AO54" s="36" t="str">
        <f>IF('Datos Generales'!AO393=0,"",'Datos Generales'!AO393)</f>
        <v/>
      </c>
      <c r="AP54" s="36" t="str">
        <f>IF('Datos Generales'!AP393=0,"",'Datos Generales'!AP393)</f>
        <v/>
      </c>
      <c r="AQ54" s="36">
        <f>IF('Datos Generales'!AQ393=0,"",'Datos Generales'!AQ393)</f>
        <v>21046</v>
      </c>
      <c r="AR54" s="70"/>
      <c r="AS54" s="59">
        <f>IF('Datos Generales'!AS393=0,"",'Datos Generales'!AS393)</f>
        <v>67366</v>
      </c>
      <c r="AT54" s="60">
        <f t="shared" si="0"/>
        <v>-0.68758721016536528</v>
      </c>
    </row>
    <row r="55" spans="2:46" x14ac:dyDescent="0.2">
      <c r="B55" s="62" t="str">
        <f>'Datos Generales'!B292</f>
        <v>Comercialización Masiva - Otras Carteras</v>
      </c>
      <c r="C55" s="36" t="str">
        <f>IF('Datos Generales'!C394=0,"",'Datos Generales'!C394)</f>
        <v/>
      </c>
      <c r="D55" s="36" t="str">
        <f>IF('Datos Generales'!D394=0,"",'Datos Generales'!D394)</f>
        <v/>
      </c>
      <c r="E55" s="36">
        <f>IF('Datos Generales'!E394=0,"",'Datos Generales'!E394)</f>
        <v>324538</v>
      </c>
      <c r="F55" s="36">
        <f>IF('Datos Generales'!F394=0,"",'Datos Generales'!F394)</f>
        <v>181049</v>
      </c>
      <c r="G55" s="36" t="str">
        <f>IF('Datos Generales'!G394=0,"",'Datos Generales'!G394)</f>
        <v/>
      </c>
      <c r="H55" s="36">
        <f>IF('Datos Generales'!H394=0,"",'Datos Generales'!H394)</f>
        <v>101528</v>
      </c>
      <c r="I55" s="36">
        <f>IF('Datos Generales'!I394=0,"",'Datos Generales'!I394)</f>
        <v>19972</v>
      </c>
      <c r="J55" s="36" t="str">
        <f>IF('Datos Generales'!J394=0,"",'Datos Generales'!J394)</f>
        <v/>
      </c>
      <c r="K55" s="36">
        <f>IF('Datos Generales'!K394=0,"",'Datos Generales'!K394)</f>
        <v>141363.99999999997</v>
      </c>
      <c r="L55" s="36" t="str">
        <f>IF('Datos Generales'!L394=0,"",'Datos Generales'!L394)</f>
        <v/>
      </c>
      <c r="M55" s="36" t="str">
        <f>IF('Datos Generales'!M394=0,"",'Datos Generales'!M394)</f>
        <v/>
      </c>
      <c r="N55" s="36" t="str">
        <f>IF('Datos Generales'!N394=0,"",'Datos Generales'!N394)</f>
        <v/>
      </c>
      <c r="O55" s="36">
        <f>IF('Datos Generales'!O394=0,"",'Datos Generales'!O394)</f>
        <v>32797</v>
      </c>
      <c r="P55" s="36" t="str">
        <f>IF('Datos Generales'!P394=0,"",'Datos Generales'!P394)</f>
        <v/>
      </c>
      <c r="Q55" s="36">
        <f>IF('Datos Generales'!Q394=0,"",'Datos Generales'!Q394)</f>
        <v>67134</v>
      </c>
      <c r="R55" s="36" t="str">
        <f>IF('Datos Generales'!R394=0,"",'Datos Generales'!R394)</f>
        <v/>
      </c>
      <c r="S55" s="36">
        <f>IF('Datos Generales'!S394=0,"",'Datos Generales'!S394)</f>
        <v>9002</v>
      </c>
      <c r="T55" s="36" t="str">
        <f>IF('Datos Generales'!T394=0,"",'Datos Generales'!T394)</f>
        <v/>
      </c>
      <c r="U55" s="36">
        <f>IF('Datos Generales'!U394=0,"",'Datos Generales'!U394)</f>
        <v>10208</v>
      </c>
      <c r="V55" s="36">
        <f>IF('Datos Generales'!V394=0,"",'Datos Generales'!V394)</f>
        <v>6951.0000000000009</v>
      </c>
      <c r="W55" s="36" t="str">
        <f>IF('Datos Generales'!W394=0,"",'Datos Generales'!W394)</f>
        <v/>
      </c>
      <c r="X55" s="36" t="str">
        <f>IF('Datos Generales'!X394=0,"",'Datos Generales'!X394)</f>
        <v/>
      </c>
      <c r="Y55" s="36" t="str">
        <f>IF('Datos Generales'!Y394=0,"",'Datos Generales'!Y394)</f>
        <v/>
      </c>
      <c r="Z55" s="36">
        <f>IF('Datos Generales'!Z394=0,"",'Datos Generales'!Z394)</f>
        <v>32</v>
      </c>
      <c r="AA55" s="36" t="str">
        <f>IF('Datos Generales'!AA394=0,"",'Datos Generales'!AA394)</f>
        <v/>
      </c>
      <c r="AB55" s="36" t="str">
        <f>IF('Datos Generales'!AB394=0,"",'Datos Generales'!AB394)</f>
        <v/>
      </c>
      <c r="AC55" s="36" t="str">
        <f>IF('Datos Generales'!AC394=0,"",'Datos Generales'!AC394)</f>
        <v/>
      </c>
      <c r="AD55" s="36">
        <f>IF('Datos Generales'!AD394=0,"",'Datos Generales'!AD394)</f>
        <v>149.00000000000003</v>
      </c>
      <c r="AE55" s="36" t="str">
        <f>IF('Datos Generales'!AE394=0,"",'Datos Generales'!AE394)</f>
        <v/>
      </c>
      <c r="AF55" s="36" t="str">
        <f>IF('Datos Generales'!AF394=0,"",'Datos Generales'!AF394)</f>
        <v/>
      </c>
      <c r="AG55" s="36">
        <f>IF('Datos Generales'!AG394=0,"",'Datos Generales'!AG394)</f>
        <v>56646</v>
      </c>
      <c r="AH55" s="36" t="str">
        <f>IF('Datos Generales'!AH394=0,"",'Datos Generales'!AH394)</f>
        <v/>
      </c>
      <c r="AI55" s="36">
        <f>IF('Datos Generales'!AI394=0,"",'Datos Generales'!AI394)</f>
        <v>77163.999999999985</v>
      </c>
      <c r="AJ55" s="36">
        <f>IF('Datos Generales'!AJ394=0,"",'Datos Generales'!AJ394)</f>
        <v>152376</v>
      </c>
      <c r="AK55" s="36" t="str">
        <f>IF('Datos Generales'!AK394=0,"",'Datos Generales'!AK394)</f>
        <v/>
      </c>
      <c r="AL55" s="36" t="str">
        <f>IF('Datos Generales'!AL394=0,"",'Datos Generales'!AL394)</f>
        <v/>
      </c>
      <c r="AM55" s="36" t="str">
        <f>IF('Datos Generales'!AM394=0,"",'Datos Generales'!AM394)</f>
        <v/>
      </c>
      <c r="AN55" s="36" t="str">
        <f>IF('Datos Generales'!AN394=0,"",'Datos Generales'!AN394)</f>
        <v/>
      </c>
      <c r="AO55" s="36" t="str">
        <f>IF('Datos Generales'!AO394=0,"",'Datos Generales'!AO394)</f>
        <v/>
      </c>
      <c r="AP55" s="36" t="str">
        <f>IF('Datos Generales'!AP394=0,"",'Datos Generales'!AP394)</f>
        <v/>
      </c>
      <c r="AQ55" s="36">
        <f>IF('Datos Generales'!AQ394=0,"",'Datos Generales'!AQ394)</f>
        <v>1180910</v>
      </c>
      <c r="AR55" s="70"/>
      <c r="AS55" s="59">
        <f>IF('Datos Generales'!AS394=0,"",'Datos Generales'!AS394)</f>
        <v>1185747</v>
      </c>
      <c r="AT55" s="60">
        <f t="shared" si="0"/>
        <v>-4.0792850414127502E-3</v>
      </c>
    </row>
    <row r="56" spans="2:46" x14ac:dyDescent="0.2">
      <c r="B56" s="62" t="str">
        <f>'Datos Generales'!B293</f>
        <v>Comercialización Industria, Infraestructura y Comercio</v>
      </c>
      <c r="C56" s="36" t="str">
        <f>IF('Datos Generales'!C395=0,"",'Datos Generales'!C395)</f>
        <v/>
      </c>
      <c r="D56" s="36" t="str">
        <f>IF('Datos Generales'!D395=0,"",'Datos Generales'!D395)</f>
        <v/>
      </c>
      <c r="E56" s="36">
        <f>IF('Datos Generales'!E395=0,"",'Datos Generales'!E395)</f>
        <v>21222.999999999996</v>
      </c>
      <c r="F56" s="36" t="str">
        <f>IF('Datos Generales'!F395=0,"",'Datos Generales'!F395)</f>
        <v/>
      </c>
      <c r="G56" s="36" t="str">
        <f>IF('Datos Generales'!G395=0,"",'Datos Generales'!G395)</f>
        <v/>
      </c>
      <c r="H56" s="36">
        <f>IF('Datos Generales'!H395=0,"",'Datos Generales'!H395)</f>
        <v>84375</v>
      </c>
      <c r="I56" s="36">
        <f>IF('Datos Generales'!I395=0,"",'Datos Generales'!I395)</f>
        <v>69408</v>
      </c>
      <c r="J56" s="36" t="str">
        <f>IF('Datos Generales'!J395=0,"",'Datos Generales'!J395)</f>
        <v/>
      </c>
      <c r="K56" s="36">
        <f>IF('Datos Generales'!K395=0,"",'Datos Generales'!K395)</f>
        <v>31421.000000000004</v>
      </c>
      <c r="L56" s="36" t="str">
        <f>IF('Datos Generales'!L395=0,"",'Datos Generales'!L395)</f>
        <v/>
      </c>
      <c r="M56" s="36" t="str">
        <f>IF('Datos Generales'!M395=0,"",'Datos Generales'!M395)</f>
        <v/>
      </c>
      <c r="N56" s="36">
        <f>IF('Datos Generales'!N395=0,"",'Datos Generales'!N395)</f>
        <v>1708.9999999999998</v>
      </c>
      <c r="O56" s="36">
        <f>IF('Datos Generales'!O395=0,"",'Datos Generales'!O395)</f>
        <v>4038.9999999999995</v>
      </c>
      <c r="P56" s="36">
        <f>IF('Datos Generales'!P395=0,"",'Datos Generales'!P395)</f>
        <v>52</v>
      </c>
      <c r="Q56" s="36">
        <f>IF('Datos Generales'!Q395=0,"",'Datos Generales'!Q395)</f>
        <v>259563</v>
      </c>
      <c r="R56" s="36" t="str">
        <f>IF('Datos Generales'!R395=0,"",'Datos Generales'!R395)</f>
        <v/>
      </c>
      <c r="S56" s="36">
        <f>IF('Datos Generales'!S395=0,"",'Datos Generales'!S395)</f>
        <v>28357</v>
      </c>
      <c r="T56" s="36" t="str">
        <f>IF('Datos Generales'!T395=0,"",'Datos Generales'!T395)</f>
        <v/>
      </c>
      <c r="U56" s="36">
        <f>IF('Datos Generales'!U395=0,"",'Datos Generales'!U395)</f>
        <v>94667</v>
      </c>
      <c r="V56" s="36" t="str">
        <f>IF('Datos Generales'!V395=0,"",'Datos Generales'!V395)</f>
        <v/>
      </c>
      <c r="W56" s="36">
        <f>IF('Datos Generales'!W395=0,"",'Datos Generales'!W395)</f>
        <v>4380</v>
      </c>
      <c r="X56" s="36" t="str">
        <f>IF('Datos Generales'!X395=0,"",'Datos Generales'!X395)</f>
        <v/>
      </c>
      <c r="Y56" s="36">
        <f>IF('Datos Generales'!Y395=0,"",'Datos Generales'!Y395)</f>
        <v>15841.999999999998</v>
      </c>
      <c r="Z56" s="36">
        <f>IF('Datos Generales'!Z395=0,"",'Datos Generales'!Z395)</f>
        <v>9126</v>
      </c>
      <c r="AA56" s="36">
        <f>IF('Datos Generales'!AA395=0,"",'Datos Generales'!AA395)</f>
        <v>40416.000000000007</v>
      </c>
      <c r="AB56" s="36" t="str">
        <f>IF('Datos Generales'!AB395=0,"",'Datos Generales'!AB395)</f>
        <v/>
      </c>
      <c r="AC56" s="36">
        <f>IF('Datos Generales'!AC395=0,"",'Datos Generales'!AC395)</f>
        <v>68</v>
      </c>
      <c r="AD56" s="36">
        <f>IF('Datos Generales'!AD395=0,"",'Datos Generales'!AD395)</f>
        <v>4117</v>
      </c>
      <c r="AE56" s="36">
        <f>IF('Datos Generales'!AE395=0,"",'Datos Generales'!AE395)</f>
        <v>166</v>
      </c>
      <c r="AF56" s="36" t="str">
        <f>IF('Datos Generales'!AF395=0,"",'Datos Generales'!AF395)</f>
        <v/>
      </c>
      <c r="AG56" s="36">
        <f>IF('Datos Generales'!AG395=0,"",'Datos Generales'!AG395)</f>
        <v>31648.000000000004</v>
      </c>
      <c r="AH56" s="36">
        <f>IF('Datos Generales'!AH395=0,"",'Datos Generales'!AH395)</f>
        <v>3738</v>
      </c>
      <c r="AI56" s="36">
        <f>IF('Datos Generales'!AI395=0,"",'Datos Generales'!AI395)</f>
        <v>2301</v>
      </c>
      <c r="AJ56" s="36" t="str">
        <f>IF('Datos Generales'!AJ395=0,"",'Datos Generales'!AJ395)</f>
        <v/>
      </c>
      <c r="AK56" s="36" t="str">
        <f>IF('Datos Generales'!AK395=0,"",'Datos Generales'!AK395)</f>
        <v/>
      </c>
      <c r="AL56" s="36" t="str">
        <f>IF('Datos Generales'!AL395=0,"",'Datos Generales'!AL395)</f>
        <v/>
      </c>
      <c r="AM56" s="36" t="str">
        <f>IF('Datos Generales'!AM395=0,"",'Datos Generales'!AM395)</f>
        <v/>
      </c>
      <c r="AN56" s="36" t="str">
        <f>IF('Datos Generales'!AN395=0,"",'Datos Generales'!AN395)</f>
        <v/>
      </c>
      <c r="AO56" s="36" t="str">
        <f>IF('Datos Generales'!AO395=0,"",'Datos Generales'!AO395)</f>
        <v/>
      </c>
      <c r="AP56" s="36" t="str">
        <f>IF('Datos Generales'!AP395=0,"",'Datos Generales'!AP395)</f>
        <v/>
      </c>
      <c r="AQ56" s="36">
        <f>IF('Datos Generales'!AQ395=0,"",'Datos Generales'!AQ395)</f>
        <v>706616</v>
      </c>
      <c r="AR56" s="70"/>
      <c r="AS56" s="59">
        <f>IF('Datos Generales'!AS395=0,"",'Datos Generales'!AS395)</f>
        <v>494898</v>
      </c>
      <c r="AT56" s="60">
        <f t="shared" si="0"/>
        <v>0.42780128430504871</v>
      </c>
    </row>
    <row r="57" spans="2:46" x14ac:dyDescent="0.2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76"/>
      <c r="AT57" s="210"/>
    </row>
    <row r="58" spans="2:46" x14ac:dyDescent="0.2">
      <c r="B58" s="69" t="str">
        <f>'Gen. Prima Directa'!B58</f>
        <v>A. Incendio y Adicionales</v>
      </c>
      <c r="C58" s="59" t="str">
        <f>IF(SUM(C12:C18)=0,"",SUM(C12:C18))</f>
        <v/>
      </c>
      <c r="D58" s="59" t="str">
        <f t="shared" ref="D58:AP58" si="1">IF(SUM(D12:D18)=0,"",SUM(D12:D18))</f>
        <v/>
      </c>
      <c r="E58" s="59">
        <f t="shared" si="1"/>
        <v>89876</v>
      </c>
      <c r="F58" s="59">
        <f t="shared" si="1"/>
        <v>5580</v>
      </c>
      <c r="G58" s="59" t="str">
        <f t="shared" si="1"/>
        <v/>
      </c>
      <c r="H58" s="59">
        <f t="shared" si="1"/>
        <v>71425</v>
      </c>
      <c r="I58" s="59">
        <f t="shared" si="1"/>
        <v>62583</v>
      </c>
      <c r="J58" s="59" t="str">
        <f t="shared" si="1"/>
        <v/>
      </c>
      <c r="K58" s="59">
        <f t="shared" si="1"/>
        <v>143299</v>
      </c>
      <c r="L58" s="59" t="str">
        <f t="shared" si="1"/>
        <v/>
      </c>
      <c r="M58" s="59" t="str">
        <f t="shared" si="1"/>
        <v/>
      </c>
      <c r="N58" s="59">
        <f t="shared" si="1"/>
        <v>815</v>
      </c>
      <c r="O58" s="59">
        <f t="shared" si="1"/>
        <v>4391</v>
      </c>
      <c r="P58" s="59" t="str">
        <f t="shared" si="1"/>
        <v/>
      </c>
      <c r="Q58" s="59">
        <f t="shared" si="1"/>
        <v>42931</v>
      </c>
      <c r="R58" s="59">
        <f t="shared" si="1"/>
        <v>3</v>
      </c>
      <c r="S58" s="59">
        <f t="shared" si="1"/>
        <v>8126</v>
      </c>
      <c r="T58" s="59" t="str">
        <f t="shared" si="1"/>
        <v/>
      </c>
      <c r="U58" s="59">
        <f t="shared" si="1"/>
        <v>37580</v>
      </c>
      <c r="V58" s="59">
        <f t="shared" si="1"/>
        <v>6476</v>
      </c>
      <c r="W58" s="59">
        <f t="shared" si="1"/>
        <v>2414</v>
      </c>
      <c r="X58" s="59" t="str">
        <f t="shared" si="1"/>
        <v/>
      </c>
      <c r="Y58" s="59">
        <f t="shared" si="1"/>
        <v>3661</v>
      </c>
      <c r="Z58" s="59">
        <f t="shared" si="1"/>
        <v>15445</v>
      </c>
      <c r="AA58" s="59">
        <f t="shared" si="1"/>
        <v>38791</v>
      </c>
      <c r="AB58" s="59" t="str">
        <f t="shared" si="1"/>
        <v/>
      </c>
      <c r="AC58" s="59" t="str">
        <f t="shared" si="1"/>
        <v/>
      </c>
      <c r="AD58" s="59">
        <f t="shared" si="1"/>
        <v>1238</v>
      </c>
      <c r="AE58" s="59">
        <f t="shared" si="1"/>
        <v>92</v>
      </c>
      <c r="AF58" s="59" t="str">
        <f t="shared" si="1"/>
        <v/>
      </c>
      <c r="AG58" s="59">
        <f t="shared" si="1"/>
        <v>62939</v>
      </c>
      <c r="AH58" s="59">
        <f t="shared" si="1"/>
        <v>3060</v>
      </c>
      <c r="AI58" s="59">
        <f t="shared" si="1"/>
        <v>77</v>
      </c>
      <c r="AJ58" s="59">
        <f t="shared" si="1"/>
        <v>45281</v>
      </c>
      <c r="AK58" s="59" t="str">
        <f t="shared" si="1"/>
        <v/>
      </c>
      <c r="AL58" s="59" t="str">
        <f t="shared" si="1"/>
        <v/>
      </c>
      <c r="AM58" s="59" t="str">
        <f t="shared" si="1"/>
        <v/>
      </c>
      <c r="AN58" s="59" t="str">
        <f t="shared" si="1"/>
        <v/>
      </c>
      <c r="AO58" s="59" t="str">
        <f t="shared" si="1"/>
        <v/>
      </c>
      <c r="AP58" s="59" t="str">
        <f t="shared" si="1"/>
        <v/>
      </c>
      <c r="AQ58" s="59">
        <f>IF(SUM(AQ12:AQ18)=0,"",SUM(AQ12:AQ18))</f>
        <v>646083</v>
      </c>
      <c r="AR58" s="70"/>
      <c r="AS58" s="59">
        <f>IF(SUM(AS12:AS18)=0,"",SUM(AS12:AS18))</f>
        <v>506841</v>
      </c>
      <c r="AT58" s="60">
        <f t="shared" si="0"/>
        <v>0.27472520968114256</v>
      </c>
    </row>
    <row r="59" spans="2:46" x14ac:dyDescent="0.2">
      <c r="B59" s="69" t="str">
        <f>'Gen. Prima Directa'!B59</f>
        <v>B. Incendio sin Terremoto</v>
      </c>
      <c r="C59" s="59" t="str">
        <f>IF(SUM(C12:C14,C17:C18)=0,"",SUM(C12:C14,C17:C18))</f>
        <v/>
      </c>
      <c r="D59" s="59" t="str">
        <f t="shared" ref="D59:AP59" si="2">IF(SUM(D12:D14,D17:D18)=0,"",SUM(D12:D14,D17:D18))</f>
        <v/>
      </c>
      <c r="E59" s="59">
        <f t="shared" si="2"/>
        <v>67808</v>
      </c>
      <c r="F59" s="59">
        <f t="shared" si="2"/>
        <v>4679</v>
      </c>
      <c r="G59" s="59" t="str">
        <f t="shared" si="2"/>
        <v/>
      </c>
      <c r="H59" s="59">
        <f t="shared" si="2"/>
        <v>63756</v>
      </c>
      <c r="I59" s="59">
        <f t="shared" si="2"/>
        <v>49887</v>
      </c>
      <c r="J59" s="59" t="str">
        <f t="shared" si="2"/>
        <v/>
      </c>
      <c r="K59" s="59">
        <f t="shared" si="2"/>
        <v>116152</v>
      </c>
      <c r="L59" s="59" t="str">
        <f t="shared" si="2"/>
        <v/>
      </c>
      <c r="M59" s="59" t="str">
        <f t="shared" si="2"/>
        <v/>
      </c>
      <c r="N59" s="59">
        <f t="shared" si="2"/>
        <v>469</v>
      </c>
      <c r="O59" s="59">
        <f t="shared" si="2"/>
        <v>3482.9999999999995</v>
      </c>
      <c r="P59" s="59" t="str">
        <f t="shared" si="2"/>
        <v/>
      </c>
      <c r="Q59" s="59">
        <f t="shared" si="2"/>
        <v>37378</v>
      </c>
      <c r="R59" s="59">
        <f t="shared" si="2"/>
        <v>3</v>
      </c>
      <c r="S59" s="59">
        <f t="shared" si="2"/>
        <v>7957</v>
      </c>
      <c r="T59" s="59" t="str">
        <f t="shared" si="2"/>
        <v/>
      </c>
      <c r="U59" s="59">
        <f t="shared" si="2"/>
        <v>30468</v>
      </c>
      <c r="V59" s="59">
        <f t="shared" si="2"/>
        <v>3278</v>
      </c>
      <c r="W59" s="59">
        <f t="shared" si="2"/>
        <v>1942</v>
      </c>
      <c r="X59" s="59" t="str">
        <f t="shared" si="2"/>
        <v/>
      </c>
      <c r="Y59" s="59">
        <f t="shared" si="2"/>
        <v>2840</v>
      </c>
      <c r="Z59" s="59">
        <f t="shared" si="2"/>
        <v>12770</v>
      </c>
      <c r="AA59" s="59">
        <f t="shared" si="2"/>
        <v>34040</v>
      </c>
      <c r="AB59" s="59" t="str">
        <f t="shared" si="2"/>
        <v/>
      </c>
      <c r="AC59" s="59" t="str">
        <f t="shared" si="2"/>
        <v/>
      </c>
      <c r="AD59" s="59">
        <f t="shared" si="2"/>
        <v>645</v>
      </c>
      <c r="AE59" s="59">
        <f t="shared" si="2"/>
        <v>62</v>
      </c>
      <c r="AF59" s="59" t="str">
        <f t="shared" si="2"/>
        <v/>
      </c>
      <c r="AG59" s="59">
        <f t="shared" si="2"/>
        <v>50000</v>
      </c>
      <c r="AH59" s="59">
        <f t="shared" si="2"/>
        <v>2423</v>
      </c>
      <c r="AI59" s="59">
        <f t="shared" si="2"/>
        <v>59</v>
      </c>
      <c r="AJ59" s="59">
        <f t="shared" si="2"/>
        <v>35662</v>
      </c>
      <c r="AK59" s="59" t="str">
        <f t="shared" si="2"/>
        <v/>
      </c>
      <c r="AL59" s="59" t="str">
        <f t="shared" si="2"/>
        <v/>
      </c>
      <c r="AM59" s="59" t="str">
        <f t="shared" si="2"/>
        <v/>
      </c>
      <c r="AN59" s="59" t="str">
        <f t="shared" si="2"/>
        <v/>
      </c>
      <c r="AO59" s="59" t="str">
        <f t="shared" si="2"/>
        <v/>
      </c>
      <c r="AP59" s="59" t="str">
        <f t="shared" si="2"/>
        <v/>
      </c>
      <c r="AQ59" s="59">
        <f>IF(SUM(AQ12:AQ14,AQ17:AQ18)=0,"",SUM(AQ12:AQ14,AQ17:AQ18))</f>
        <v>525761</v>
      </c>
      <c r="AR59" s="70"/>
      <c r="AS59" s="59">
        <f>IF(SUM(AS12:AS14,AS17:AS18)=0,"",SUM(AS12:AS14,AS17:AS18))</f>
        <v>412753</v>
      </c>
      <c r="AT59" s="60">
        <f t="shared" si="0"/>
        <v>0.27379086281626064</v>
      </c>
    </row>
    <row r="60" spans="2:46" x14ac:dyDescent="0.2">
      <c r="B60" s="69" t="str">
        <f>'Gen. Prima Directa'!B60</f>
        <v>C. Terremoto</v>
      </c>
      <c r="C60" s="59" t="str">
        <f>IF(SUM(C15:C16)=0,"",SUM(C15:C16))</f>
        <v/>
      </c>
      <c r="D60" s="59" t="str">
        <f t="shared" ref="D60:AP60" si="3">IF(SUM(D15:D16)=0,"",SUM(D15:D16))</f>
        <v/>
      </c>
      <c r="E60" s="59">
        <f t="shared" si="3"/>
        <v>22068.000000000004</v>
      </c>
      <c r="F60" s="59">
        <f t="shared" si="3"/>
        <v>901</v>
      </c>
      <c r="G60" s="59" t="str">
        <f t="shared" si="3"/>
        <v/>
      </c>
      <c r="H60" s="59">
        <f t="shared" si="3"/>
        <v>7669</v>
      </c>
      <c r="I60" s="59">
        <f t="shared" si="3"/>
        <v>12696</v>
      </c>
      <c r="J60" s="59" t="str">
        <f t="shared" si="3"/>
        <v/>
      </c>
      <c r="K60" s="59">
        <f t="shared" si="3"/>
        <v>27147</v>
      </c>
      <c r="L60" s="59" t="str">
        <f t="shared" si="3"/>
        <v/>
      </c>
      <c r="M60" s="59" t="str">
        <f t="shared" si="3"/>
        <v/>
      </c>
      <c r="N60" s="59">
        <f t="shared" si="3"/>
        <v>346</v>
      </c>
      <c r="O60" s="59">
        <f t="shared" si="3"/>
        <v>908</v>
      </c>
      <c r="P60" s="59" t="str">
        <f t="shared" si="3"/>
        <v/>
      </c>
      <c r="Q60" s="59">
        <f t="shared" si="3"/>
        <v>5553</v>
      </c>
      <c r="R60" s="59" t="str">
        <f t="shared" si="3"/>
        <v/>
      </c>
      <c r="S60" s="59">
        <f t="shared" si="3"/>
        <v>168.99999999999997</v>
      </c>
      <c r="T60" s="59" t="str">
        <f t="shared" si="3"/>
        <v/>
      </c>
      <c r="U60" s="59">
        <f t="shared" si="3"/>
        <v>7112</v>
      </c>
      <c r="V60" s="59">
        <f t="shared" si="3"/>
        <v>3198</v>
      </c>
      <c r="W60" s="59">
        <f t="shared" si="3"/>
        <v>472</v>
      </c>
      <c r="X60" s="59" t="str">
        <f t="shared" si="3"/>
        <v/>
      </c>
      <c r="Y60" s="59">
        <f t="shared" si="3"/>
        <v>821</v>
      </c>
      <c r="Z60" s="59">
        <f t="shared" si="3"/>
        <v>2675</v>
      </c>
      <c r="AA60" s="59">
        <f t="shared" si="3"/>
        <v>4751</v>
      </c>
      <c r="AB60" s="59" t="str">
        <f t="shared" si="3"/>
        <v/>
      </c>
      <c r="AC60" s="59" t="str">
        <f t="shared" si="3"/>
        <v/>
      </c>
      <c r="AD60" s="59">
        <f t="shared" si="3"/>
        <v>593</v>
      </c>
      <c r="AE60" s="59">
        <f t="shared" si="3"/>
        <v>30</v>
      </c>
      <c r="AF60" s="59" t="str">
        <f t="shared" si="3"/>
        <v/>
      </c>
      <c r="AG60" s="59">
        <f t="shared" si="3"/>
        <v>12939.000000000002</v>
      </c>
      <c r="AH60" s="59">
        <f t="shared" si="3"/>
        <v>637</v>
      </c>
      <c r="AI60" s="59">
        <f t="shared" si="3"/>
        <v>18.000000000000004</v>
      </c>
      <c r="AJ60" s="59">
        <f t="shared" si="3"/>
        <v>9619</v>
      </c>
      <c r="AK60" s="59" t="str">
        <f t="shared" si="3"/>
        <v/>
      </c>
      <c r="AL60" s="59" t="str">
        <f t="shared" si="3"/>
        <v/>
      </c>
      <c r="AM60" s="59" t="str">
        <f t="shared" si="3"/>
        <v/>
      </c>
      <c r="AN60" s="59" t="str">
        <f t="shared" si="3"/>
        <v/>
      </c>
      <c r="AO60" s="59" t="str">
        <f t="shared" si="3"/>
        <v/>
      </c>
      <c r="AP60" s="59" t="str">
        <f t="shared" si="3"/>
        <v/>
      </c>
      <c r="AQ60" s="59">
        <f>IF(SUM(AQ15:AQ16)=0,"",SUM(AQ15:AQ16))</f>
        <v>120322</v>
      </c>
      <c r="AR60" s="70"/>
      <c r="AS60" s="59">
        <f>IF(SUM(AS15:AS16)=0,"",SUM(AS15:AS16))</f>
        <v>94088</v>
      </c>
      <c r="AT60" s="60">
        <f t="shared" si="0"/>
        <v>0.27882407958506938</v>
      </c>
    </row>
    <row r="61" spans="2:46" x14ac:dyDescent="0.2">
      <c r="B61" s="69" t="str">
        <f>'Gen. Prima Directa'!B61</f>
        <v>D. Vehículos</v>
      </c>
      <c r="C61" s="59" t="str">
        <f>IF(SUM(C21,C27)=0,"",SUM(C21,C27))</f>
        <v/>
      </c>
      <c r="D61" s="59" t="str">
        <f t="shared" ref="D61:AP61" si="4">IF(SUM(D21,D27)=0,"",SUM(D21,D27))</f>
        <v/>
      </c>
      <c r="E61" s="59">
        <f t="shared" si="4"/>
        <v>231263</v>
      </c>
      <c r="F61" s="59">
        <f t="shared" si="4"/>
        <v>30864</v>
      </c>
      <c r="G61" s="59" t="str">
        <f t="shared" si="4"/>
        <v/>
      </c>
      <c r="H61" s="59">
        <f t="shared" si="4"/>
        <v>120268</v>
      </c>
      <c r="I61" s="59" t="str">
        <f t="shared" si="4"/>
        <v/>
      </c>
      <c r="J61" s="59" t="str">
        <f t="shared" si="4"/>
        <v/>
      </c>
      <c r="K61" s="59">
        <f t="shared" si="4"/>
        <v>63437</v>
      </c>
      <c r="L61" s="59" t="str">
        <f t="shared" si="4"/>
        <v/>
      </c>
      <c r="M61" s="59" t="str">
        <f t="shared" si="4"/>
        <v/>
      </c>
      <c r="N61" s="59">
        <f t="shared" si="4"/>
        <v>2</v>
      </c>
      <c r="O61" s="59">
        <f t="shared" si="4"/>
        <v>12962.999999999998</v>
      </c>
      <c r="P61" s="59" t="str">
        <f t="shared" si="4"/>
        <v/>
      </c>
      <c r="Q61" s="59">
        <f t="shared" si="4"/>
        <v>157626</v>
      </c>
      <c r="R61" s="59">
        <f t="shared" si="4"/>
        <v>3</v>
      </c>
      <c r="S61" s="59">
        <f t="shared" si="4"/>
        <v>37674.999999999993</v>
      </c>
      <c r="T61" s="59" t="str">
        <f t="shared" si="4"/>
        <v/>
      </c>
      <c r="U61" s="59">
        <f t="shared" si="4"/>
        <v>48029</v>
      </c>
      <c r="V61" s="59" t="str">
        <f t="shared" si="4"/>
        <v/>
      </c>
      <c r="W61" s="59" t="str">
        <f t="shared" si="4"/>
        <v/>
      </c>
      <c r="X61" s="59" t="str">
        <f t="shared" si="4"/>
        <v/>
      </c>
      <c r="Y61" s="59">
        <f t="shared" si="4"/>
        <v>4187</v>
      </c>
      <c r="Z61" s="59">
        <f t="shared" si="4"/>
        <v>34515</v>
      </c>
      <c r="AA61" s="59">
        <f t="shared" si="4"/>
        <v>18062</v>
      </c>
      <c r="AB61" s="59" t="str">
        <f t="shared" si="4"/>
        <v/>
      </c>
      <c r="AC61" s="59" t="str">
        <f t="shared" si="4"/>
        <v/>
      </c>
      <c r="AD61" s="59" t="str">
        <f t="shared" si="4"/>
        <v/>
      </c>
      <c r="AE61" s="59" t="str">
        <f t="shared" si="4"/>
        <v/>
      </c>
      <c r="AF61" s="59" t="str">
        <f t="shared" si="4"/>
        <v/>
      </c>
      <c r="AG61" s="59">
        <f t="shared" si="4"/>
        <v>83297</v>
      </c>
      <c r="AH61" s="59" t="str">
        <f t="shared" si="4"/>
        <v/>
      </c>
      <c r="AI61" s="59">
        <f t="shared" si="4"/>
        <v>27718</v>
      </c>
      <c r="AJ61" s="59" t="str">
        <f t="shared" si="4"/>
        <v/>
      </c>
      <c r="AK61" s="59" t="str">
        <f t="shared" si="4"/>
        <v/>
      </c>
      <c r="AL61" s="59" t="str">
        <f t="shared" si="4"/>
        <v/>
      </c>
      <c r="AM61" s="59" t="str">
        <f t="shared" si="4"/>
        <v/>
      </c>
      <c r="AN61" s="59" t="str">
        <f t="shared" si="4"/>
        <v/>
      </c>
      <c r="AO61" s="59" t="str">
        <f t="shared" si="4"/>
        <v/>
      </c>
      <c r="AP61" s="59" t="str">
        <f t="shared" si="4"/>
        <v/>
      </c>
      <c r="AQ61" s="59">
        <f>IF(SUM(AQ21,AQ27)=0,"",SUM(AQ21,AQ27))</f>
        <v>869909</v>
      </c>
      <c r="AR61" s="70"/>
      <c r="AS61" s="59">
        <f>IF(SUM(AS21,AS27)=0,"",SUM(AS21,AS27))</f>
        <v>744602</v>
      </c>
      <c r="AT61" s="60">
        <f t="shared" si="0"/>
        <v>0.16828721921241141</v>
      </c>
    </row>
    <row r="62" spans="2:46" x14ac:dyDescent="0.2">
      <c r="B62" s="69" t="str">
        <f>'Gen. Prima Directa'!B62</f>
        <v>E. Casco</v>
      </c>
      <c r="C62" s="59" t="str">
        <f>IF(SUM(C22:C23)=0,"",SUM(C22:C23))</f>
        <v/>
      </c>
      <c r="D62" s="59" t="str">
        <f t="shared" ref="D62:AP62" si="5">IF(SUM(D22:D23)=0,"",SUM(D22:D23))</f>
        <v/>
      </c>
      <c r="E62" s="59">
        <f t="shared" si="5"/>
        <v>9.0000000000000018</v>
      </c>
      <c r="F62" s="59" t="str">
        <f t="shared" si="5"/>
        <v/>
      </c>
      <c r="G62" s="59" t="str">
        <f t="shared" si="5"/>
        <v/>
      </c>
      <c r="H62" s="59" t="str">
        <f t="shared" si="5"/>
        <v/>
      </c>
      <c r="I62" s="59">
        <f t="shared" si="5"/>
        <v>32</v>
      </c>
      <c r="J62" s="59" t="str">
        <f t="shared" si="5"/>
        <v/>
      </c>
      <c r="K62" s="59" t="str">
        <f t="shared" si="5"/>
        <v/>
      </c>
      <c r="L62" s="59" t="str">
        <f t="shared" si="5"/>
        <v/>
      </c>
      <c r="M62" s="59" t="str">
        <f t="shared" si="5"/>
        <v/>
      </c>
      <c r="N62" s="59">
        <f t="shared" si="5"/>
        <v>121</v>
      </c>
      <c r="O62" s="59">
        <f t="shared" si="5"/>
        <v>83.999999999999986</v>
      </c>
      <c r="P62" s="59" t="str">
        <f t="shared" si="5"/>
        <v/>
      </c>
      <c r="Q62" s="59">
        <f t="shared" si="5"/>
        <v>99</v>
      </c>
      <c r="R62" s="59" t="str">
        <f t="shared" si="5"/>
        <v/>
      </c>
      <c r="S62" s="59">
        <f t="shared" si="5"/>
        <v>2</v>
      </c>
      <c r="T62" s="59" t="str">
        <f t="shared" si="5"/>
        <v/>
      </c>
      <c r="U62" s="59">
        <f t="shared" si="5"/>
        <v>175</v>
      </c>
      <c r="V62" s="59" t="str">
        <f t="shared" si="5"/>
        <v/>
      </c>
      <c r="W62" s="59">
        <f t="shared" si="5"/>
        <v>11</v>
      </c>
      <c r="X62" s="59" t="str">
        <f t="shared" si="5"/>
        <v/>
      </c>
      <c r="Y62" s="59">
        <f t="shared" si="5"/>
        <v>24</v>
      </c>
      <c r="Z62" s="59" t="str">
        <f t="shared" si="5"/>
        <v/>
      </c>
      <c r="AA62" s="59">
        <f t="shared" si="5"/>
        <v>12</v>
      </c>
      <c r="AB62" s="59" t="str">
        <f t="shared" si="5"/>
        <v/>
      </c>
      <c r="AC62" s="59" t="str">
        <f t="shared" si="5"/>
        <v/>
      </c>
      <c r="AD62" s="59">
        <f t="shared" si="5"/>
        <v>48</v>
      </c>
      <c r="AE62" s="59" t="str">
        <f t="shared" si="5"/>
        <v/>
      </c>
      <c r="AF62" s="59" t="str">
        <f t="shared" si="5"/>
        <v/>
      </c>
      <c r="AG62" s="59">
        <f t="shared" si="5"/>
        <v>106</v>
      </c>
      <c r="AH62" s="59">
        <f t="shared" si="5"/>
        <v>23</v>
      </c>
      <c r="AI62" s="59" t="str">
        <f t="shared" si="5"/>
        <v/>
      </c>
      <c r="AJ62" s="59" t="str">
        <f t="shared" si="5"/>
        <v/>
      </c>
      <c r="AK62" s="59" t="str">
        <f t="shared" si="5"/>
        <v/>
      </c>
      <c r="AL62" s="59" t="str">
        <f t="shared" si="5"/>
        <v/>
      </c>
      <c r="AM62" s="59" t="str">
        <f t="shared" si="5"/>
        <v/>
      </c>
      <c r="AN62" s="59" t="str">
        <f t="shared" si="5"/>
        <v/>
      </c>
      <c r="AO62" s="59" t="str">
        <f t="shared" si="5"/>
        <v/>
      </c>
      <c r="AP62" s="59" t="str">
        <f t="shared" si="5"/>
        <v/>
      </c>
      <c r="AQ62" s="59">
        <f>IF(SUM(AQ22:AQ23)=0,"",SUM(AQ22:AQ23))</f>
        <v>746</v>
      </c>
      <c r="AR62" s="70"/>
      <c r="AS62" s="59">
        <f>IF(SUM(AS22:AS23)=0,"",SUM(AS22:AS23))</f>
        <v>571</v>
      </c>
      <c r="AT62" s="60">
        <f t="shared" si="0"/>
        <v>0.30647985989492121</v>
      </c>
    </row>
    <row r="63" spans="2:46" x14ac:dyDescent="0.2">
      <c r="B63" s="69" t="str">
        <f>'Gen. Prima Directa'!B63</f>
        <v>F. Transporte</v>
      </c>
      <c r="C63" s="59" t="str">
        <f>IF(SUM(C28:C30)=0,"",SUM(C28:C30))</f>
        <v/>
      </c>
      <c r="D63" s="59" t="str">
        <f t="shared" ref="D63:AP63" si="6">IF(SUM(D28:D30)=0,"",SUM(D28:D30))</f>
        <v/>
      </c>
      <c r="E63" s="59">
        <f t="shared" si="6"/>
        <v>5301</v>
      </c>
      <c r="F63" s="59" t="str">
        <f t="shared" si="6"/>
        <v/>
      </c>
      <c r="G63" s="59" t="str">
        <f t="shared" si="6"/>
        <v/>
      </c>
      <c r="H63" s="59">
        <f t="shared" si="6"/>
        <v>1499</v>
      </c>
      <c r="I63" s="59">
        <f t="shared" si="6"/>
        <v>2100</v>
      </c>
      <c r="J63" s="59" t="str">
        <f t="shared" si="6"/>
        <v/>
      </c>
      <c r="K63" s="59">
        <f t="shared" si="6"/>
        <v>46</v>
      </c>
      <c r="L63" s="59" t="str">
        <f t="shared" si="6"/>
        <v/>
      </c>
      <c r="M63" s="59" t="str">
        <f t="shared" si="6"/>
        <v/>
      </c>
      <c r="N63" s="59">
        <f t="shared" si="6"/>
        <v>42</v>
      </c>
      <c r="O63" s="59">
        <f t="shared" si="6"/>
        <v>359</v>
      </c>
      <c r="P63" s="59" t="str">
        <f t="shared" si="6"/>
        <v/>
      </c>
      <c r="Q63" s="59">
        <f t="shared" si="6"/>
        <v>635</v>
      </c>
      <c r="R63" s="59" t="str">
        <f t="shared" si="6"/>
        <v/>
      </c>
      <c r="S63" s="59">
        <f t="shared" si="6"/>
        <v>1442</v>
      </c>
      <c r="T63" s="59" t="str">
        <f t="shared" si="6"/>
        <v/>
      </c>
      <c r="U63" s="59">
        <f t="shared" si="6"/>
        <v>1789</v>
      </c>
      <c r="V63" s="59" t="str">
        <f t="shared" si="6"/>
        <v/>
      </c>
      <c r="W63" s="59">
        <f t="shared" si="6"/>
        <v>317</v>
      </c>
      <c r="X63" s="59" t="str">
        <f t="shared" si="6"/>
        <v/>
      </c>
      <c r="Y63" s="59">
        <f t="shared" si="6"/>
        <v>1147</v>
      </c>
      <c r="Z63" s="59">
        <f t="shared" si="6"/>
        <v>513</v>
      </c>
      <c r="AA63" s="59">
        <f t="shared" si="6"/>
        <v>1186</v>
      </c>
      <c r="AB63" s="59" t="str">
        <f t="shared" si="6"/>
        <v/>
      </c>
      <c r="AC63" s="59" t="str">
        <f t="shared" si="6"/>
        <v/>
      </c>
      <c r="AD63" s="59">
        <f t="shared" si="6"/>
        <v>2373</v>
      </c>
      <c r="AE63" s="59">
        <f t="shared" si="6"/>
        <v>21</v>
      </c>
      <c r="AF63" s="59" t="str">
        <f t="shared" si="6"/>
        <v/>
      </c>
      <c r="AG63" s="59">
        <f t="shared" si="6"/>
        <v>463.00000000000006</v>
      </c>
      <c r="AH63" s="59">
        <f t="shared" si="6"/>
        <v>15</v>
      </c>
      <c r="AI63" s="59" t="str">
        <f t="shared" si="6"/>
        <v/>
      </c>
      <c r="AJ63" s="59" t="str">
        <f t="shared" si="6"/>
        <v/>
      </c>
      <c r="AK63" s="59" t="str">
        <f t="shared" si="6"/>
        <v/>
      </c>
      <c r="AL63" s="59" t="str">
        <f t="shared" si="6"/>
        <v/>
      </c>
      <c r="AM63" s="59" t="str">
        <f t="shared" si="6"/>
        <v/>
      </c>
      <c r="AN63" s="59" t="str">
        <f t="shared" si="6"/>
        <v/>
      </c>
      <c r="AO63" s="59" t="str">
        <f t="shared" si="6"/>
        <v/>
      </c>
      <c r="AP63" s="59" t="str">
        <f t="shared" si="6"/>
        <v/>
      </c>
      <c r="AQ63" s="59">
        <f>IF(SUM(AQ28:AQ30)=0,"",SUM(AQ28:AQ30))</f>
        <v>19248</v>
      </c>
      <c r="AR63" s="70"/>
      <c r="AS63" s="59">
        <f>IF(SUM(AS28:AS30)=0,"",SUM(AS28:AS30))</f>
        <v>18665</v>
      </c>
      <c r="AT63" s="60">
        <f t="shared" si="0"/>
        <v>3.1234931690329537E-2</v>
      </c>
    </row>
    <row r="64" spans="2:46" x14ac:dyDescent="0.2">
      <c r="B64" s="69" t="str">
        <f>'Gen. Prima Directa'!B64</f>
        <v>G. Ingeniería</v>
      </c>
      <c r="C64" s="59" t="str">
        <f>IF(SUM(C31:C34)=0,"",SUM(C31:C34))</f>
        <v/>
      </c>
      <c r="D64" s="59" t="str">
        <f t="shared" ref="D64:AP64" si="7">IF(SUM(D31:D34)=0,"",SUM(D31:D34))</f>
        <v/>
      </c>
      <c r="E64" s="59">
        <f t="shared" si="7"/>
        <v>3273</v>
      </c>
      <c r="F64" s="59" t="str">
        <f t="shared" si="7"/>
        <v/>
      </c>
      <c r="G64" s="59" t="str">
        <f t="shared" si="7"/>
        <v/>
      </c>
      <c r="H64" s="59">
        <f t="shared" si="7"/>
        <v>2965</v>
      </c>
      <c r="I64" s="59">
        <f t="shared" si="7"/>
        <v>1535</v>
      </c>
      <c r="J64" s="59" t="str">
        <f t="shared" si="7"/>
        <v/>
      </c>
      <c r="K64" s="59">
        <f t="shared" si="7"/>
        <v>537</v>
      </c>
      <c r="L64" s="59" t="str">
        <f t="shared" si="7"/>
        <v/>
      </c>
      <c r="M64" s="59" t="str">
        <f t="shared" si="7"/>
        <v/>
      </c>
      <c r="N64" s="59">
        <f t="shared" si="7"/>
        <v>75</v>
      </c>
      <c r="O64" s="59">
        <f t="shared" si="7"/>
        <v>292</v>
      </c>
      <c r="P64" s="59" t="str">
        <f t="shared" si="7"/>
        <v/>
      </c>
      <c r="Q64" s="59">
        <f t="shared" si="7"/>
        <v>1173</v>
      </c>
      <c r="R64" s="59" t="str">
        <f t="shared" si="7"/>
        <v/>
      </c>
      <c r="S64" s="59">
        <f t="shared" si="7"/>
        <v>263</v>
      </c>
      <c r="T64" s="59" t="str">
        <f t="shared" si="7"/>
        <v/>
      </c>
      <c r="U64" s="59">
        <f t="shared" si="7"/>
        <v>2772</v>
      </c>
      <c r="V64" s="59" t="str">
        <f t="shared" si="7"/>
        <v/>
      </c>
      <c r="W64" s="59">
        <f t="shared" si="7"/>
        <v>243</v>
      </c>
      <c r="X64" s="59" t="str">
        <f t="shared" si="7"/>
        <v/>
      </c>
      <c r="Y64" s="59">
        <f t="shared" si="7"/>
        <v>411</v>
      </c>
      <c r="Z64" s="59">
        <f t="shared" si="7"/>
        <v>2847</v>
      </c>
      <c r="AA64" s="59">
        <f t="shared" si="7"/>
        <v>3545</v>
      </c>
      <c r="AB64" s="59" t="str">
        <f t="shared" si="7"/>
        <v/>
      </c>
      <c r="AC64" s="59" t="str">
        <f t="shared" si="7"/>
        <v/>
      </c>
      <c r="AD64" s="59">
        <f t="shared" si="7"/>
        <v>146</v>
      </c>
      <c r="AE64" s="59">
        <f t="shared" si="7"/>
        <v>5</v>
      </c>
      <c r="AF64" s="59" t="str">
        <f t="shared" si="7"/>
        <v/>
      </c>
      <c r="AG64" s="59">
        <f t="shared" si="7"/>
        <v>2146</v>
      </c>
      <c r="AH64" s="59">
        <f t="shared" si="7"/>
        <v>274</v>
      </c>
      <c r="AI64" s="59" t="str">
        <f t="shared" si="7"/>
        <v/>
      </c>
      <c r="AJ64" s="59">
        <f t="shared" si="7"/>
        <v>726</v>
      </c>
      <c r="AK64" s="59" t="str">
        <f t="shared" si="7"/>
        <v/>
      </c>
      <c r="AL64" s="59" t="str">
        <f t="shared" si="7"/>
        <v/>
      </c>
      <c r="AM64" s="59" t="str">
        <f t="shared" si="7"/>
        <v/>
      </c>
      <c r="AN64" s="59" t="str">
        <f t="shared" si="7"/>
        <v/>
      </c>
      <c r="AO64" s="59" t="str">
        <f t="shared" si="7"/>
        <v/>
      </c>
      <c r="AP64" s="59" t="str">
        <f t="shared" si="7"/>
        <v/>
      </c>
      <c r="AQ64" s="59">
        <f>IF(SUM(AQ31:AQ34)=0,"",SUM(AQ31:AQ34))</f>
        <v>23228</v>
      </c>
      <c r="AR64" s="70"/>
      <c r="AS64" s="59">
        <f>IF(SUM(AS31:AS34)=0,"",SUM(AS31:AS34))</f>
        <v>19927</v>
      </c>
      <c r="AT64" s="60">
        <f t="shared" si="0"/>
        <v>0.16565463943393377</v>
      </c>
    </row>
    <row r="65" spans="2:46" x14ac:dyDescent="0.2">
      <c r="B65" s="69" t="str">
        <f>'Gen. Prima Directa'!B65</f>
        <v>H. Seguros de Crédito</v>
      </c>
      <c r="C65" s="59" t="str">
        <f>IF(SUM(C38:C40)=0,"",SUM(C38:C40))</f>
        <v/>
      </c>
      <c r="D65" s="59">
        <f t="shared" ref="D65:AP65" si="8">IF(SUM(D38:D40)=0,"",SUM(D38:D40))</f>
        <v>142</v>
      </c>
      <c r="E65" s="59" t="str">
        <f t="shared" si="8"/>
        <v/>
      </c>
      <c r="F65" s="59" t="str">
        <f t="shared" si="8"/>
        <v/>
      </c>
      <c r="G65" s="59" t="str">
        <f t="shared" si="8"/>
        <v/>
      </c>
      <c r="H65" s="59" t="str">
        <f t="shared" si="8"/>
        <v/>
      </c>
      <c r="I65" s="59" t="str">
        <f t="shared" si="8"/>
        <v/>
      </c>
      <c r="J65" s="59">
        <f t="shared" si="8"/>
        <v>10</v>
      </c>
      <c r="K65" s="59" t="str">
        <f t="shared" si="8"/>
        <v/>
      </c>
      <c r="L65" s="59" t="str">
        <f t="shared" si="8"/>
        <v/>
      </c>
      <c r="M65" s="59">
        <f t="shared" si="8"/>
        <v>11</v>
      </c>
      <c r="N65" s="59" t="str">
        <f t="shared" si="8"/>
        <v/>
      </c>
      <c r="O65" s="59" t="str">
        <f t="shared" si="8"/>
        <v/>
      </c>
      <c r="P65" s="59" t="str">
        <f t="shared" si="8"/>
        <v/>
      </c>
      <c r="Q65" s="59" t="str">
        <f t="shared" si="8"/>
        <v/>
      </c>
      <c r="R65" s="59" t="str">
        <f t="shared" si="8"/>
        <v/>
      </c>
      <c r="S65" s="59" t="str">
        <f t="shared" si="8"/>
        <v/>
      </c>
      <c r="T65" s="59" t="str">
        <f t="shared" si="8"/>
        <v/>
      </c>
      <c r="U65" s="59" t="str">
        <f t="shared" si="8"/>
        <v/>
      </c>
      <c r="V65" s="59" t="str">
        <f t="shared" si="8"/>
        <v/>
      </c>
      <c r="W65" s="59" t="str">
        <f t="shared" si="8"/>
        <v/>
      </c>
      <c r="X65" s="59">
        <f t="shared" si="8"/>
        <v>9</v>
      </c>
      <c r="Y65" s="59" t="str">
        <f t="shared" si="8"/>
        <v/>
      </c>
      <c r="Z65" s="59" t="str">
        <f t="shared" si="8"/>
        <v/>
      </c>
      <c r="AA65" s="59" t="str">
        <f t="shared" si="8"/>
        <v/>
      </c>
      <c r="AB65" s="59" t="str">
        <f t="shared" si="8"/>
        <v/>
      </c>
      <c r="AC65" s="59">
        <f t="shared" si="8"/>
        <v>68</v>
      </c>
      <c r="AD65" s="59" t="str">
        <f t="shared" si="8"/>
        <v/>
      </c>
      <c r="AE65" s="59" t="str">
        <f t="shared" si="8"/>
        <v/>
      </c>
      <c r="AF65" s="59">
        <f t="shared" si="8"/>
        <v>2</v>
      </c>
      <c r="AG65" s="59" t="str">
        <f t="shared" si="8"/>
        <v/>
      </c>
      <c r="AH65" s="59" t="str">
        <f t="shared" si="8"/>
        <v/>
      </c>
      <c r="AI65" s="59" t="str">
        <f t="shared" si="8"/>
        <v/>
      </c>
      <c r="AJ65" s="59" t="str">
        <f t="shared" si="8"/>
        <v/>
      </c>
      <c r="AK65" s="59" t="str">
        <f t="shared" si="8"/>
        <v/>
      </c>
      <c r="AL65" s="59" t="str">
        <f t="shared" si="8"/>
        <v/>
      </c>
      <c r="AM65" s="59" t="str">
        <f t="shared" si="8"/>
        <v/>
      </c>
      <c r="AN65" s="59" t="str">
        <f t="shared" si="8"/>
        <v/>
      </c>
      <c r="AO65" s="59" t="str">
        <f t="shared" si="8"/>
        <v/>
      </c>
      <c r="AP65" s="59" t="str">
        <f t="shared" si="8"/>
        <v/>
      </c>
      <c r="AQ65" s="59">
        <f>IF(SUM(AQ38:AQ40)=0,"",SUM(AQ38:AQ40))</f>
        <v>242</v>
      </c>
      <c r="AR65" s="70"/>
      <c r="AS65" s="59">
        <f>IF(SUM(AS38:AS40)=0,"",SUM(AS38:AS40))</f>
        <v>499</v>
      </c>
      <c r="AT65" s="60">
        <f t="shared" si="0"/>
        <v>-0.51503006012024044</v>
      </c>
    </row>
    <row r="66" spans="2:46" x14ac:dyDescent="0.2">
      <c r="B66" s="69" t="str">
        <f>'Gen. Prima Directa'!B66</f>
        <v>I. Responsabilidad Civil (excluyendo Vehículos)</v>
      </c>
      <c r="C66" s="59" t="str">
        <f>IF(SUM(C24:C26)=0,"",SUM(C24:C26))</f>
        <v/>
      </c>
      <c r="D66" s="59" t="str">
        <f t="shared" ref="D66:AP66" si="9">IF(SUM(D24:D26)=0,"",SUM(D24:D26))</f>
        <v/>
      </c>
      <c r="E66" s="59">
        <f t="shared" si="9"/>
        <v>24815</v>
      </c>
      <c r="F66" s="59">
        <f t="shared" si="9"/>
        <v>2167</v>
      </c>
      <c r="G66" s="59" t="str">
        <f t="shared" si="9"/>
        <v/>
      </c>
      <c r="H66" s="59">
        <f t="shared" si="9"/>
        <v>10533</v>
      </c>
      <c r="I66" s="59">
        <f t="shared" si="9"/>
        <v>10136</v>
      </c>
      <c r="J66" s="59" t="str">
        <f t="shared" si="9"/>
        <v/>
      </c>
      <c r="K66" s="59">
        <f t="shared" si="9"/>
        <v>4000</v>
      </c>
      <c r="L66" s="59" t="str">
        <f t="shared" si="9"/>
        <v/>
      </c>
      <c r="M66" s="59" t="str">
        <f t="shared" si="9"/>
        <v/>
      </c>
      <c r="N66" s="59">
        <f t="shared" si="9"/>
        <v>492.00000000000006</v>
      </c>
      <c r="O66" s="59">
        <f t="shared" si="9"/>
        <v>382</v>
      </c>
      <c r="P66" s="59" t="str">
        <f t="shared" si="9"/>
        <v/>
      </c>
      <c r="Q66" s="59">
        <f t="shared" si="9"/>
        <v>3888</v>
      </c>
      <c r="R66" s="59" t="str">
        <f t="shared" si="9"/>
        <v/>
      </c>
      <c r="S66" s="59">
        <f t="shared" si="9"/>
        <v>644</v>
      </c>
      <c r="T66" s="59" t="str">
        <f t="shared" si="9"/>
        <v/>
      </c>
      <c r="U66" s="59">
        <f t="shared" si="9"/>
        <v>4520</v>
      </c>
      <c r="V66" s="59" t="str">
        <f t="shared" si="9"/>
        <v/>
      </c>
      <c r="W66" s="59">
        <f t="shared" si="9"/>
        <v>852</v>
      </c>
      <c r="X66" s="59" t="str">
        <f t="shared" si="9"/>
        <v/>
      </c>
      <c r="Y66" s="59">
        <f t="shared" si="9"/>
        <v>1572</v>
      </c>
      <c r="Z66" s="59">
        <f t="shared" si="9"/>
        <v>1510.9999999999998</v>
      </c>
      <c r="AA66" s="59">
        <f t="shared" si="9"/>
        <v>5633</v>
      </c>
      <c r="AB66" s="59" t="str">
        <f t="shared" si="9"/>
        <v/>
      </c>
      <c r="AC66" s="59" t="str">
        <f t="shared" si="9"/>
        <v/>
      </c>
      <c r="AD66" s="59">
        <f t="shared" si="9"/>
        <v>648</v>
      </c>
      <c r="AE66" s="59">
        <f t="shared" si="9"/>
        <v>48</v>
      </c>
      <c r="AF66" s="59" t="str">
        <f t="shared" si="9"/>
        <v/>
      </c>
      <c r="AG66" s="59">
        <f t="shared" si="9"/>
        <v>5486</v>
      </c>
      <c r="AH66" s="59">
        <f t="shared" si="9"/>
        <v>310</v>
      </c>
      <c r="AI66" s="59">
        <f t="shared" si="9"/>
        <v>8</v>
      </c>
      <c r="AJ66" s="59">
        <f t="shared" si="9"/>
        <v>2832</v>
      </c>
      <c r="AK66" s="59" t="str">
        <f t="shared" si="9"/>
        <v/>
      </c>
      <c r="AL66" s="59" t="str">
        <f t="shared" si="9"/>
        <v/>
      </c>
      <c r="AM66" s="59" t="str">
        <f t="shared" si="9"/>
        <v/>
      </c>
      <c r="AN66" s="59" t="str">
        <f t="shared" si="9"/>
        <v/>
      </c>
      <c r="AO66" s="59" t="str">
        <f t="shared" si="9"/>
        <v/>
      </c>
      <c r="AP66" s="59" t="str">
        <f t="shared" si="9"/>
        <v/>
      </c>
      <c r="AQ66" s="59">
        <f>IF(SUM(AQ24:AQ26)=0,"",SUM(AQ24:AQ26))</f>
        <v>80477</v>
      </c>
      <c r="AR66" s="70"/>
      <c r="AS66" s="59">
        <f>IF(SUM(AS24:AS26)=0,"",SUM(AS24:AS26))</f>
        <v>76451</v>
      </c>
      <c r="AT66" s="60">
        <f t="shared" si="0"/>
        <v>5.2661181671920687E-2</v>
      </c>
    </row>
    <row r="67" spans="2:46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</row>
    <row r="68" spans="2:46" hidden="1" x14ac:dyDescent="0.2">
      <c r="B68" s="39" t="s">
        <v>92</v>
      </c>
      <c r="C68" s="40">
        <f>INDEX(Benchmark!$D$9:$D$48,COLUMNS(Benchmark!$D$9:D48),)</f>
        <v>1</v>
      </c>
      <c r="D68" s="40">
        <f>INDEX(Benchmark!$D$9:$D$48,COLUMNS(Benchmark!$D$9:E48),)</f>
        <v>1</v>
      </c>
      <c r="E68" s="40">
        <f>INDEX(Benchmark!$D$9:$D$48,COLUMNS(Benchmark!$D$9:F48),)</f>
        <v>1</v>
      </c>
      <c r="F68" s="40">
        <f>INDEX(Benchmark!$D$9:$D$48,COLUMNS(Benchmark!$D$9:G48),)</f>
        <v>1</v>
      </c>
      <c r="G68" s="40">
        <f>INDEX(Benchmark!$D$9:$D$48,COLUMNS(Benchmark!$D$9:H48),)</f>
        <v>1</v>
      </c>
      <c r="H68" s="40">
        <f>INDEX(Benchmark!$D$9:$D$48,COLUMNS(Benchmark!$D$9:I48),)</f>
        <v>1</v>
      </c>
      <c r="I68" s="40">
        <f>INDEX(Benchmark!$D$9:$D$48,COLUMNS(Benchmark!$D$9:J48),)</f>
        <v>1</v>
      </c>
      <c r="J68" s="40">
        <f>INDEX(Benchmark!$D$9:$D$48,COLUMNS(Benchmark!$D$9:K48),)</f>
        <v>1</v>
      </c>
      <c r="K68" s="40">
        <f>INDEX(Benchmark!$D$9:$D$48,COLUMNS(Benchmark!$D$9:L48),)</f>
        <v>1</v>
      </c>
      <c r="L68" s="40">
        <f>INDEX(Benchmark!$D$9:$D$48,COLUMNS(Benchmark!$D$9:M48),)</f>
        <v>1</v>
      </c>
      <c r="M68" s="40">
        <f>INDEX(Benchmark!$D$9:$D$48,COLUMNS(Benchmark!$D$9:N48),)</f>
        <v>1</v>
      </c>
      <c r="N68" s="40">
        <f>INDEX(Benchmark!$D$9:$D$48,COLUMNS(Benchmark!$D$9:O48),)</f>
        <v>1</v>
      </c>
      <c r="O68" s="40">
        <f>INDEX(Benchmark!$D$9:$D$48,COLUMNS(Benchmark!$D$9:P48),)</f>
        <v>1</v>
      </c>
      <c r="P68" s="40">
        <f>INDEX(Benchmark!$D$9:$D$48,COLUMNS(Benchmark!$D$9:Q48),)</f>
        <v>1</v>
      </c>
      <c r="Q68" s="40">
        <f>INDEX(Benchmark!$D$9:$D$48,COLUMNS(Benchmark!$D$9:R48),)</f>
        <v>1</v>
      </c>
      <c r="R68" s="40">
        <f>INDEX(Benchmark!$D$9:$D$48,COLUMNS(Benchmark!$D$9:S48),)</f>
        <v>1</v>
      </c>
      <c r="S68" s="40">
        <f>INDEX(Benchmark!$D$9:$D$48,COLUMNS(Benchmark!$D$9:T48),)</f>
        <v>1</v>
      </c>
      <c r="T68" s="40">
        <f>INDEX(Benchmark!$D$9:$D$48,COLUMNS(Benchmark!$D$9:U48),)</f>
        <v>1</v>
      </c>
      <c r="U68" s="40">
        <f>INDEX(Benchmark!$D$9:$D$48,COLUMNS(Benchmark!$D$9:V48),)</f>
        <v>1</v>
      </c>
      <c r="V68" s="40">
        <f>INDEX(Benchmark!$D$9:$D$48,COLUMNS(Benchmark!$D$9:W48),)</f>
        <v>1</v>
      </c>
      <c r="W68" s="40">
        <f>INDEX(Benchmark!$D$9:$D$48,COLUMNS(Benchmark!$D$9:X48),)</f>
        <v>1</v>
      </c>
      <c r="X68" s="40">
        <f>INDEX(Benchmark!$D$9:$D$48,COLUMNS(Benchmark!$D$9:Y48),)</f>
        <v>1</v>
      </c>
      <c r="Y68" s="40">
        <f>INDEX(Benchmark!$D$9:$D$48,COLUMNS(Benchmark!$D$9:Z48),)</f>
        <v>1</v>
      </c>
      <c r="Z68" s="40">
        <f>INDEX(Benchmark!$D$9:$D$48,COLUMNS(Benchmark!$D$9:AA48),)</f>
        <v>1</v>
      </c>
      <c r="AA68" s="40">
        <f>INDEX(Benchmark!$D$9:$D$48,COLUMNS(Benchmark!$D$9:AB48),)</f>
        <v>1</v>
      </c>
      <c r="AB68" s="40">
        <f>INDEX(Benchmark!$D$9:$D$48,COLUMNS(Benchmark!$D$9:AC48),)</f>
        <v>1</v>
      </c>
      <c r="AC68" s="40">
        <f>INDEX(Benchmark!$D$9:$D$48,COLUMNS(Benchmark!$D$9:AD48),)</f>
        <v>1</v>
      </c>
      <c r="AD68" s="40">
        <f>INDEX(Benchmark!$D$9:$D$48,COLUMNS(Benchmark!$D$9:AE48),)</f>
        <v>1</v>
      </c>
      <c r="AE68" s="40">
        <f>INDEX(Benchmark!$D$9:$D$48,COLUMNS(Benchmark!$D$9:AF48),)</f>
        <v>1</v>
      </c>
      <c r="AF68" s="40">
        <f>INDEX(Benchmark!$D$9:$D$48,COLUMNS(Benchmark!$D$9:AG48),)</f>
        <v>1</v>
      </c>
      <c r="AG68" s="40">
        <f>INDEX(Benchmark!$D$9:$D$48,COLUMNS(Benchmark!$D$9:AH48),)</f>
        <v>1</v>
      </c>
      <c r="AH68" s="40">
        <f>INDEX(Benchmark!$D$9:$D$48,COLUMNS(Benchmark!$D$9:AI48),)</f>
        <v>1</v>
      </c>
      <c r="AI68" s="40">
        <f>INDEX(Benchmark!$D$9:$D$48,COLUMNS(Benchmark!$D$9:AJ48),)</f>
        <v>1</v>
      </c>
      <c r="AJ68" s="40">
        <f>INDEX(Benchmark!$D$9:$D$48,COLUMNS(Benchmark!$D$9:AK48),)</f>
        <v>1</v>
      </c>
      <c r="AK68" s="40">
        <f>INDEX(Benchmark!$D$9:$D$48,COLUMNS(Benchmark!$D$9:AL48),)</f>
        <v>0</v>
      </c>
      <c r="AL68" s="40">
        <f>INDEX(Benchmark!$D$9:$D$48,COLUMNS(Benchmark!$D$9:AM48),)</f>
        <v>0</v>
      </c>
      <c r="AM68" s="40">
        <f>INDEX(Benchmark!$D$9:$D$48,COLUMNS(Benchmark!$D$9:AN48),)</f>
        <v>0</v>
      </c>
      <c r="AN68" s="40">
        <f>INDEX(Benchmark!$D$9:$D$48,COLUMNS(Benchmark!$D$9:AO48),)</f>
        <v>0</v>
      </c>
      <c r="AO68" s="40">
        <f>INDEX(Benchmark!$D$9:$D$48,COLUMNS(Benchmark!$D$9:AP48),)</f>
        <v>0</v>
      </c>
      <c r="AP68" s="40">
        <f>INDEX(Benchmark!$D$9:$D$48,COLUMNS(Benchmark!$D$9:AQ48),)</f>
        <v>0</v>
      </c>
      <c r="AQ68" s="29"/>
      <c r="AR68" s="29"/>
      <c r="AS68" s="29"/>
      <c r="AT68" s="29"/>
    </row>
    <row r="69" spans="2:46" hidden="1" x14ac:dyDescent="0.2">
      <c r="B69" s="29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29"/>
      <c r="AR69" s="29"/>
      <c r="AS69" s="29"/>
      <c r="AT69" s="29"/>
    </row>
    <row r="70" spans="2:46" hidden="1" x14ac:dyDescent="0.2">
      <c r="B70" s="39" t="s">
        <v>93</v>
      </c>
      <c r="C70" s="40" t="str">
        <f>IFERROR(RANK(C72,$C$72:$AP$72,0),"")</f>
        <v/>
      </c>
      <c r="D70" s="40">
        <f t="shared" ref="D70:AP70" si="10">IFERROR(RANK(D72,$C$72:$AP$72,0),"")</f>
        <v>21</v>
      </c>
      <c r="E70" s="40">
        <f t="shared" si="10"/>
        <v>1</v>
      </c>
      <c r="F70" s="40">
        <f t="shared" si="10"/>
        <v>7</v>
      </c>
      <c r="G70" s="40">
        <f t="shared" si="10"/>
        <v>25</v>
      </c>
      <c r="H70" s="40">
        <f t="shared" si="10"/>
        <v>6</v>
      </c>
      <c r="I70" s="40">
        <f t="shared" si="10"/>
        <v>11</v>
      </c>
      <c r="J70" s="40">
        <f t="shared" si="10"/>
        <v>29</v>
      </c>
      <c r="K70" s="40">
        <f t="shared" si="10"/>
        <v>4</v>
      </c>
      <c r="L70" s="40" t="str">
        <f t="shared" si="10"/>
        <v/>
      </c>
      <c r="M70" s="40">
        <f t="shared" si="10"/>
        <v>19</v>
      </c>
      <c r="N70" s="40">
        <f t="shared" si="10"/>
        <v>23</v>
      </c>
      <c r="O70" s="40">
        <f t="shared" si="10"/>
        <v>14</v>
      </c>
      <c r="P70" s="40">
        <f t="shared" si="10"/>
        <v>22</v>
      </c>
      <c r="Q70" s="40">
        <f t="shared" si="10"/>
        <v>2</v>
      </c>
      <c r="R70" s="40">
        <f t="shared" si="10"/>
        <v>30</v>
      </c>
      <c r="S70" s="40">
        <f t="shared" si="10"/>
        <v>13</v>
      </c>
      <c r="T70" s="40" t="str">
        <f t="shared" si="10"/>
        <v/>
      </c>
      <c r="U70" s="40">
        <f t="shared" si="10"/>
        <v>8</v>
      </c>
      <c r="V70" s="40">
        <f t="shared" si="10"/>
        <v>16</v>
      </c>
      <c r="W70" s="40">
        <f t="shared" si="10"/>
        <v>18</v>
      </c>
      <c r="X70" s="40">
        <f t="shared" si="10"/>
        <v>26</v>
      </c>
      <c r="Y70" s="40">
        <f t="shared" si="10"/>
        <v>15</v>
      </c>
      <c r="Z70" s="40">
        <f t="shared" si="10"/>
        <v>12</v>
      </c>
      <c r="AA70" s="40">
        <f t="shared" si="10"/>
        <v>10</v>
      </c>
      <c r="AB70" s="40" t="str">
        <f t="shared" si="10"/>
        <v/>
      </c>
      <c r="AC70" s="40">
        <f t="shared" si="10"/>
        <v>28</v>
      </c>
      <c r="AD70" s="40">
        <f t="shared" si="10"/>
        <v>17</v>
      </c>
      <c r="AE70" s="40">
        <f t="shared" si="10"/>
        <v>27</v>
      </c>
      <c r="AF70" s="40">
        <f t="shared" si="10"/>
        <v>24</v>
      </c>
      <c r="AG70" s="40">
        <f t="shared" si="10"/>
        <v>3</v>
      </c>
      <c r="AH70" s="40">
        <f t="shared" si="10"/>
        <v>20</v>
      </c>
      <c r="AI70" s="40">
        <f t="shared" si="10"/>
        <v>5</v>
      </c>
      <c r="AJ70" s="40">
        <f t="shared" si="10"/>
        <v>9</v>
      </c>
      <c r="AK70" s="40" t="str">
        <f t="shared" si="10"/>
        <v/>
      </c>
      <c r="AL70" s="40" t="str">
        <f t="shared" si="10"/>
        <v/>
      </c>
      <c r="AM70" s="40" t="str">
        <f t="shared" si="10"/>
        <v/>
      </c>
      <c r="AN70" s="40" t="str">
        <f t="shared" si="10"/>
        <v/>
      </c>
      <c r="AO70" s="40" t="str">
        <f t="shared" si="10"/>
        <v/>
      </c>
      <c r="AP70" s="40" t="str">
        <f t="shared" si="10"/>
        <v/>
      </c>
      <c r="AQ70" s="29"/>
      <c r="AR70" s="29"/>
      <c r="AS70" s="29"/>
      <c r="AT70" s="29"/>
    </row>
    <row r="71" spans="2:46" hidden="1" x14ac:dyDescent="0.2">
      <c r="B71" s="29"/>
      <c r="C71" s="40" t="str">
        <f>C11</f>
        <v>Assurant Chile</v>
      </c>
      <c r="D71" s="40" t="str">
        <f t="shared" ref="D71:AP71" si="11">D11</f>
        <v>AVLA Crédito</v>
      </c>
      <c r="E71" s="40" t="str">
        <f t="shared" si="11"/>
        <v>BCI Seguros</v>
      </c>
      <c r="F71" s="40" t="str">
        <f t="shared" si="11"/>
        <v>BNP Paribas Cardif</v>
      </c>
      <c r="G71" s="40" t="str">
        <f t="shared" si="11"/>
        <v>Cesce Chile</v>
      </c>
      <c r="H71" s="40" t="str">
        <f t="shared" si="11"/>
        <v>Chilena Consolidada</v>
      </c>
      <c r="I71" s="40" t="str">
        <f t="shared" si="11"/>
        <v>Chubb Generales</v>
      </c>
      <c r="J71" s="40" t="str">
        <f t="shared" si="11"/>
        <v>Coface Chile</v>
      </c>
      <c r="K71" s="40" t="str">
        <f t="shared" si="11"/>
        <v>Consorcio Nacional</v>
      </c>
      <c r="L71" s="40" t="str">
        <f t="shared" si="11"/>
        <v>Contempora</v>
      </c>
      <c r="M71" s="40" t="str">
        <f t="shared" si="11"/>
        <v>Continental Crédito</v>
      </c>
      <c r="N71" s="40" t="str">
        <f t="shared" si="11"/>
        <v>Continental Generales</v>
      </c>
      <c r="O71" s="40" t="str">
        <f t="shared" si="11"/>
        <v>FID Chile</v>
      </c>
      <c r="P71" s="40" t="str">
        <f t="shared" si="11"/>
        <v>HDI Gar. y Cré.</v>
      </c>
      <c r="Q71" s="40" t="str">
        <f t="shared" si="11"/>
        <v>HDI Seguros</v>
      </c>
      <c r="R71" s="40" t="str">
        <f t="shared" si="11"/>
        <v>Huelen</v>
      </c>
      <c r="S71" s="40" t="str">
        <f t="shared" si="11"/>
        <v>Liberty Seguros</v>
      </c>
      <c r="T71" s="40" t="str">
        <f t="shared" si="11"/>
        <v>M. de Carabineros</v>
      </c>
      <c r="U71" s="40" t="str">
        <f t="shared" si="11"/>
        <v>Mapfre</v>
      </c>
      <c r="V71" s="40" t="str">
        <f t="shared" si="11"/>
        <v>MetLife Generales</v>
      </c>
      <c r="W71" s="40" t="str">
        <f t="shared" si="11"/>
        <v>Orion Seguros</v>
      </c>
      <c r="X71" s="40" t="str">
        <f t="shared" si="11"/>
        <v>Orsan Crédito</v>
      </c>
      <c r="Y71" s="40" t="str">
        <f t="shared" si="11"/>
        <v>Porvenir</v>
      </c>
      <c r="Z71" s="40" t="str">
        <f t="shared" si="11"/>
        <v>Reale Chile</v>
      </c>
      <c r="AA71" s="40" t="str">
        <f t="shared" si="11"/>
        <v>Renta Nacional</v>
      </c>
      <c r="AB71" s="40" t="str">
        <f t="shared" si="11"/>
        <v>SegChile</v>
      </c>
      <c r="AC71" s="40" t="str">
        <f t="shared" si="11"/>
        <v>Solunión Chile</v>
      </c>
      <c r="AD71" s="40" t="str">
        <f t="shared" si="11"/>
        <v>Southbridge</v>
      </c>
      <c r="AE71" s="40" t="str">
        <f t="shared" si="11"/>
        <v>Starr International</v>
      </c>
      <c r="AF71" s="40" t="str">
        <f t="shared" si="11"/>
        <v>Suaval</v>
      </c>
      <c r="AG71" s="40" t="str">
        <f t="shared" si="11"/>
        <v>Suramericana</v>
      </c>
      <c r="AH71" s="40" t="str">
        <f t="shared" si="11"/>
        <v>Unnio</v>
      </c>
      <c r="AI71" s="40" t="str">
        <f t="shared" si="11"/>
        <v>Zenit Seguros</v>
      </c>
      <c r="AJ71" s="40" t="str">
        <f t="shared" si="11"/>
        <v>Zurich Santander</v>
      </c>
      <c r="AK71" s="40" t="str">
        <f t="shared" si="11"/>
        <v/>
      </c>
      <c r="AL71" s="40" t="str">
        <f t="shared" si="11"/>
        <v/>
      </c>
      <c r="AM71" s="40" t="str">
        <f t="shared" si="11"/>
        <v/>
      </c>
      <c r="AN71" s="40" t="str">
        <f t="shared" si="11"/>
        <v/>
      </c>
      <c r="AO71" s="40" t="str">
        <f t="shared" si="11"/>
        <v/>
      </c>
      <c r="AP71" s="40" t="str">
        <f t="shared" si="11"/>
        <v/>
      </c>
      <c r="AQ71" s="29"/>
      <c r="AR71" s="29"/>
      <c r="AS71" s="29"/>
      <c r="AT71" s="29"/>
    </row>
    <row r="72" spans="2:46" hidden="1" x14ac:dyDescent="0.2">
      <c r="B72" s="29"/>
      <c r="C72" s="42" t="str">
        <f t="shared" ref="C72:AP72" si="12">IFERROR(IF(C68=1,VLOOKUP($C$88,$B$12:$AQ$49,C75+1,FALSE)+C73/1000000,""),"")</f>
        <v/>
      </c>
      <c r="D72" s="42">
        <f t="shared" si="12"/>
        <v>3537.000039</v>
      </c>
      <c r="E72" s="42">
        <f t="shared" si="12"/>
        <v>1989312.0000380001</v>
      </c>
      <c r="F72" s="42">
        <f t="shared" si="12"/>
        <v>221820.00003699999</v>
      </c>
      <c r="G72" s="42">
        <f t="shared" si="12"/>
        <v>982.00003600000002</v>
      </c>
      <c r="H72" s="42">
        <f t="shared" si="12"/>
        <v>334354.00003499998</v>
      </c>
      <c r="I72" s="42">
        <f t="shared" si="12"/>
        <v>101090.000034</v>
      </c>
      <c r="J72" s="42">
        <f t="shared" si="12"/>
        <v>10.000033</v>
      </c>
      <c r="K72" s="42">
        <f t="shared" si="12"/>
        <v>539732.00003200001</v>
      </c>
      <c r="L72" s="42" t="str">
        <f t="shared" si="12"/>
        <v/>
      </c>
      <c r="M72" s="42">
        <f t="shared" si="12"/>
        <v>4213.0000300000002</v>
      </c>
      <c r="N72" s="42">
        <f t="shared" si="12"/>
        <v>1896.000029</v>
      </c>
      <c r="O72" s="42">
        <f t="shared" si="12"/>
        <v>41064.000028000002</v>
      </c>
      <c r="P72" s="42">
        <f t="shared" si="12"/>
        <v>2540.000027</v>
      </c>
      <c r="Q72" s="42">
        <f t="shared" si="12"/>
        <v>1247127.000026</v>
      </c>
      <c r="R72" s="42">
        <f t="shared" si="12"/>
        <v>10.000025000000001</v>
      </c>
      <c r="S72" s="42">
        <f t="shared" si="12"/>
        <v>78157.000023999994</v>
      </c>
      <c r="T72" s="42" t="str">
        <f t="shared" si="12"/>
        <v/>
      </c>
      <c r="U72" s="42">
        <f t="shared" si="12"/>
        <v>168644.00002199999</v>
      </c>
      <c r="V72" s="42">
        <f t="shared" si="12"/>
        <v>6951.0000209999998</v>
      </c>
      <c r="W72" s="42">
        <f t="shared" si="12"/>
        <v>4844.0000200000004</v>
      </c>
      <c r="X72" s="42">
        <f t="shared" si="12"/>
        <v>341.00001900000001</v>
      </c>
      <c r="Y72" s="42">
        <f t="shared" si="12"/>
        <v>30250.000017999999</v>
      </c>
      <c r="Z72" s="42">
        <f t="shared" si="12"/>
        <v>93944.000016999998</v>
      </c>
      <c r="AA72" s="42">
        <f t="shared" si="12"/>
        <v>125482.00001600001</v>
      </c>
      <c r="AB72" s="42" t="str">
        <f t="shared" si="12"/>
        <v/>
      </c>
      <c r="AC72" s="42">
        <f t="shared" si="12"/>
        <v>68.000013999999993</v>
      </c>
      <c r="AD72" s="42">
        <f t="shared" si="12"/>
        <v>5705.0000129999999</v>
      </c>
      <c r="AE72" s="42">
        <f t="shared" si="12"/>
        <v>166.000012</v>
      </c>
      <c r="AF72" s="42">
        <f t="shared" si="12"/>
        <v>1267.0000110000001</v>
      </c>
      <c r="AG72" s="42">
        <f t="shared" si="12"/>
        <v>1074801.0000100001</v>
      </c>
      <c r="AH72" s="42">
        <f t="shared" si="12"/>
        <v>3738.0000089999999</v>
      </c>
      <c r="AI72" s="42">
        <f t="shared" si="12"/>
        <v>401213.000008</v>
      </c>
      <c r="AJ72" s="42">
        <f t="shared" si="12"/>
        <v>155825.000007</v>
      </c>
      <c r="AK72" s="42" t="str">
        <f t="shared" si="12"/>
        <v/>
      </c>
      <c r="AL72" s="42" t="str">
        <f t="shared" si="12"/>
        <v/>
      </c>
      <c r="AM72" s="42" t="str">
        <f t="shared" si="12"/>
        <v/>
      </c>
      <c r="AN72" s="42" t="str">
        <f t="shared" si="12"/>
        <v/>
      </c>
      <c r="AO72" s="42" t="str">
        <f t="shared" si="12"/>
        <v/>
      </c>
      <c r="AP72" s="42" t="str">
        <f t="shared" si="12"/>
        <v/>
      </c>
      <c r="AQ72" s="29"/>
      <c r="AR72" s="29"/>
      <c r="AS72" s="29"/>
      <c r="AT72" s="29"/>
    </row>
    <row r="73" spans="2:46" hidden="1" x14ac:dyDescent="0.2">
      <c r="B73" s="29"/>
      <c r="C73" s="40">
        <v>40</v>
      </c>
      <c r="D73" s="40">
        <f>C73-1</f>
        <v>39</v>
      </c>
      <c r="E73" s="40">
        <f t="shared" ref="E73:AP73" si="13">D73-1</f>
        <v>38</v>
      </c>
      <c r="F73" s="40">
        <f t="shared" si="13"/>
        <v>37</v>
      </c>
      <c r="G73" s="40">
        <f t="shared" si="13"/>
        <v>36</v>
      </c>
      <c r="H73" s="40">
        <f t="shared" si="13"/>
        <v>35</v>
      </c>
      <c r="I73" s="40">
        <f t="shared" si="13"/>
        <v>34</v>
      </c>
      <c r="J73" s="40">
        <f t="shared" si="13"/>
        <v>33</v>
      </c>
      <c r="K73" s="40">
        <f t="shared" si="13"/>
        <v>32</v>
      </c>
      <c r="L73" s="40">
        <f t="shared" si="13"/>
        <v>31</v>
      </c>
      <c r="M73" s="40">
        <f t="shared" si="13"/>
        <v>30</v>
      </c>
      <c r="N73" s="40">
        <f t="shared" si="13"/>
        <v>29</v>
      </c>
      <c r="O73" s="40">
        <f t="shared" si="13"/>
        <v>28</v>
      </c>
      <c r="P73" s="40">
        <f t="shared" si="13"/>
        <v>27</v>
      </c>
      <c r="Q73" s="40">
        <f t="shared" si="13"/>
        <v>26</v>
      </c>
      <c r="R73" s="40">
        <f t="shared" si="13"/>
        <v>25</v>
      </c>
      <c r="S73" s="40">
        <f t="shared" si="13"/>
        <v>24</v>
      </c>
      <c r="T73" s="40">
        <f t="shared" si="13"/>
        <v>23</v>
      </c>
      <c r="U73" s="40">
        <f t="shared" si="13"/>
        <v>22</v>
      </c>
      <c r="V73" s="40">
        <f t="shared" si="13"/>
        <v>21</v>
      </c>
      <c r="W73" s="40">
        <f t="shared" si="13"/>
        <v>20</v>
      </c>
      <c r="X73" s="40">
        <f t="shared" si="13"/>
        <v>19</v>
      </c>
      <c r="Y73" s="40">
        <f t="shared" si="13"/>
        <v>18</v>
      </c>
      <c r="Z73" s="40">
        <f t="shared" si="13"/>
        <v>17</v>
      </c>
      <c r="AA73" s="40">
        <f t="shared" si="13"/>
        <v>16</v>
      </c>
      <c r="AB73" s="40">
        <f t="shared" si="13"/>
        <v>15</v>
      </c>
      <c r="AC73" s="40">
        <f t="shared" si="13"/>
        <v>14</v>
      </c>
      <c r="AD73" s="40">
        <f t="shared" si="13"/>
        <v>13</v>
      </c>
      <c r="AE73" s="40">
        <f t="shared" si="13"/>
        <v>12</v>
      </c>
      <c r="AF73" s="40">
        <f t="shared" si="13"/>
        <v>11</v>
      </c>
      <c r="AG73" s="40">
        <f t="shared" si="13"/>
        <v>10</v>
      </c>
      <c r="AH73" s="40">
        <f t="shared" si="13"/>
        <v>9</v>
      </c>
      <c r="AI73" s="40">
        <f t="shared" si="13"/>
        <v>8</v>
      </c>
      <c r="AJ73" s="40">
        <f t="shared" si="13"/>
        <v>7</v>
      </c>
      <c r="AK73" s="40">
        <f t="shared" si="13"/>
        <v>6</v>
      </c>
      <c r="AL73" s="40">
        <f t="shared" si="13"/>
        <v>5</v>
      </c>
      <c r="AM73" s="40">
        <f t="shared" si="13"/>
        <v>4</v>
      </c>
      <c r="AN73" s="40">
        <f t="shared" si="13"/>
        <v>3</v>
      </c>
      <c r="AO73" s="40">
        <f t="shared" si="13"/>
        <v>2</v>
      </c>
      <c r="AP73" s="40">
        <f t="shared" si="13"/>
        <v>1</v>
      </c>
      <c r="AQ73" s="29"/>
      <c r="AR73" s="29"/>
      <c r="AS73" s="29"/>
      <c r="AT73" s="29"/>
    </row>
    <row r="74" spans="2:46" hidden="1" x14ac:dyDescent="0.2">
      <c r="B74" s="29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29"/>
      <c r="AR74" s="29"/>
      <c r="AS74" s="29"/>
      <c r="AT74" s="29"/>
    </row>
    <row r="75" spans="2:46" hidden="1" x14ac:dyDescent="0.2">
      <c r="B75" s="39" t="s">
        <v>94</v>
      </c>
      <c r="C75" s="40">
        <v>1</v>
      </c>
      <c r="D75" s="40">
        <v>2</v>
      </c>
      <c r="E75" s="40">
        <v>3</v>
      </c>
      <c r="F75" s="40">
        <v>4</v>
      </c>
      <c r="G75" s="40">
        <v>5</v>
      </c>
      <c r="H75" s="40">
        <v>6</v>
      </c>
      <c r="I75" s="40">
        <v>7</v>
      </c>
      <c r="J75" s="40">
        <v>8</v>
      </c>
      <c r="K75" s="40">
        <v>9</v>
      </c>
      <c r="L75" s="40">
        <v>10</v>
      </c>
      <c r="M75" s="40">
        <v>11</v>
      </c>
      <c r="N75" s="40">
        <v>12</v>
      </c>
      <c r="O75" s="40">
        <v>13</v>
      </c>
      <c r="P75" s="40">
        <v>14</v>
      </c>
      <c r="Q75" s="40">
        <v>15</v>
      </c>
      <c r="R75" s="40">
        <v>16</v>
      </c>
      <c r="S75" s="40">
        <v>17</v>
      </c>
      <c r="T75" s="40">
        <v>18</v>
      </c>
      <c r="U75" s="40">
        <v>19</v>
      </c>
      <c r="V75" s="40">
        <v>20</v>
      </c>
      <c r="W75" s="40">
        <v>21</v>
      </c>
      <c r="X75" s="40">
        <v>22</v>
      </c>
      <c r="Y75" s="40">
        <v>23</v>
      </c>
      <c r="Z75" s="40">
        <v>24</v>
      </c>
      <c r="AA75" s="40">
        <v>25</v>
      </c>
      <c r="AB75" s="40">
        <v>26</v>
      </c>
      <c r="AC75" s="40">
        <v>27</v>
      </c>
      <c r="AD75" s="40">
        <v>28</v>
      </c>
      <c r="AE75" s="40">
        <v>29</v>
      </c>
      <c r="AF75" s="40">
        <v>30</v>
      </c>
      <c r="AG75" s="40">
        <v>31</v>
      </c>
      <c r="AH75" s="40">
        <v>32</v>
      </c>
      <c r="AI75" s="40">
        <v>33</v>
      </c>
      <c r="AJ75" s="40">
        <v>34</v>
      </c>
      <c r="AK75" s="40">
        <v>35</v>
      </c>
      <c r="AL75" s="40">
        <v>36</v>
      </c>
      <c r="AM75" s="40">
        <v>37</v>
      </c>
      <c r="AN75" s="40">
        <v>38</v>
      </c>
      <c r="AO75" s="40">
        <v>39</v>
      </c>
      <c r="AP75" s="40">
        <v>40</v>
      </c>
      <c r="AQ75" s="29"/>
      <c r="AR75" s="29"/>
      <c r="AS75" s="29"/>
      <c r="AT75" s="29"/>
    </row>
    <row r="76" spans="2:46" hidden="1" x14ac:dyDescent="0.2">
      <c r="B76" s="29"/>
      <c r="C76" s="40" t="str">
        <f>IFERROR(HLOOKUP(C75,$C$70:$AP$71,2,FALSE),"")</f>
        <v>BCI Seguros</v>
      </c>
      <c r="D76" s="40" t="str">
        <f t="shared" ref="D76:AP76" si="14">IFERROR(HLOOKUP(D75,$C$70:$AP$71,2,FALSE),"")</f>
        <v>HDI Seguros</v>
      </c>
      <c r="E76" s="40" t="str">
        <f t="shared" si="14"/>
        <v>Suramericana</v>
      </c>
      <c r="F76" s="40" t="str">
        <f t="shared" si="14"/>
        <v>Consorcio Nacional</v>
      </c>
      <c r="G76" s="40" t="str">
        <f t="shared" si="14"/>
        <v>Zenit Seguros</v>
      </c>
      <c r="H76" s="40" t="str">
        <f t="shared" si="14"/>
        <v>Chilena Consolidada</v>
      </c>
      <c r="I76" s="40" t="str">
        <f t="shared" si="14"/>
        <v>BNP Paribas Cardif</v>
      </c>
      <c r="J76" s="40" t="str">
        <f t="shared" si="14"/>
        <v>Mapfre</v>
      </c>
      <c r="K76" s="40" t="str">
        <f t="shared" si="14"/>
        <v>Zurich Santander</v>
      </c>
      <c r="L76" s="40" t="str">
        <f t="shared" si="14"/>
        <v>Renta Nacional</v>
      </c>
      <c r="M76" s="40" t="str">
        <f t="shared" si="14"/>
        <v>Chubb Generales</v>
      </c>
      <c r="N76" s="40" t="str">
        <f t="shared" si="14"/>
        <v>Reale Chile</v>
      </c>
      <c r="O76" s="40" t="str">
        <f t="shared" si="14"/>
        <v>Liberty Seguros</v>
      </c>
      <c r="P76" s="40" t="str">
        <f t="shared" si="14"/>
        <v>FID Chile</v>
      </c>
      <c r="Q76" s="40" t="str">
        <f t="shared" si="14"/>
        <v>Porvenir</v>
      </c>
      <c r="R76" s="40" t="str">
        <f t="shared" si="14"/>
        <v>MetLife Generales</v>
      </c>
      <c r="S76" s="40" t="str">
        <f t="shared" si="14"/>
        <v>Southbridge</v>
      </c>
      <c r="T76" s="40" t="str">
        <f t="shared" si="14"/>
        <v>Orion Seguros</v>
      </c>
      <c r="U76" s="40" t="str">
        <f t="shared" si="14"/>
        <v>Continental Crédito</v>
      </c>
      <c r="V76" s="40" t="str">
        <f t="shared" si="14"/>
        <v>Unnio</v>
      </c>
      <c r="W76" s="40" t="str">
        <f t="shared" si="14"/>
        <v>AVLA Crédito</v>
      </c>
      <c r="X76" s="40" t="str">
        <f t="shared" si="14"/>
        <v>HDI Gar. y Cré.</v>
      </c>
      <c r="Y76" s="40" t="str">
        <f t="shared" si="14"/>
        <v>Continental Generales</v>
      </c>
      <c r="Z76" s="40" t="str">
        <f t="shared" si="14"/>
        <v>Suaval</v>
      </c>
      <c r="AA76" s="40" t="str">
        <f t="shared" si="14"/>
        <v>Cesce Chile</v>
      </c>
      <c r="AB76" s="40" t="str">
        <f t="shared" si="14"/>
        <v>Orsan Crédito</v>
      </c>
      <c r="AC76" s="40" t="str">
        <f t="shared" si="14"/>
        <v>Starr International</v>
      </c>
      <c r="AD76" s="40" t="str">
        <f t="shared" si="14"/>
        <v>Solunión Chile</v>
      </c>
      <c r="AE76" s="40" t="str">
        <f t="shared" si="14"/>
        <v>Coface Chile</v>
      </c>
      <c r="AF76" s="40" t="str">
        <f t="shared" si="14"/>
        <v>Huelen</v>
      </c>
      <c r="AG76" s="40" t="str">
        <f t="shared" si="14"/>
        <v/>
      </c>
      <c r="AH76" s="40" t="str">
        <f t="shared" si="14"/>
        <v/>
      </c>
      <c r="AI76" s="40" t="str">
        <f t="shared" si="14"/>
        <v/>
      </c>
      <c r="AJ76" s="40" t="str">
        <f t="shared" si="14"/>
        <v/>
      </c>
      <c r="AK76" s="40" t="str">
        <f t="shared" si="14"/>
        <v/>
      </c>
      <c r="AL76" s="40" t="str">
        <f t="shared" si="14"/>
        <v/>
      </c>
      <c r="AM76" s="40" t="str">
        <f t="shared" si="14"/>
        <v/>
      </c>
      <c r="AN76" s="40" t="str">
        <f t="shared" si="14"/>
        <v/>
      </c>
      <c r="AO76" s="40" t="str">
        <f t="shared" si="14"/>
        <v/>
      </c>
      <c r="AP76" s="40" t="str">
        <f t="shared" si="14"/>
        <v/>
      </c>
      <c r="AQ76" s="29"/>
      <c r="AR76" s="29"/>
      <c r="AS76" s="29"/>
      <c r="AT76" s="29"/>
    </row>
    <row r="77" spans="2:46" hidden="1" x14ac:dyDescent="0.2">
      <c r="B77" s="29"/>
      <c r="C77" s="42">
        <f>IFERROR((HLOOKUP(C75,$C$70:$AP$72,3,FALSE)-HLOOKUP(C75,$C$70:$AP$73,4,FALSE)/1000000)/$C$82,"")</f>
        <v>1989.3119999999999</v>
      </c>
      <c r="D77" s="42">
        <f t="shared" ref="D77:AP77" si="15">IFERROR((HLOOKUP(D75,$C$70:$AP$72,3,FALSE)-HLOOKUP(D75,$C$70:$AP$73,4,FALSE)/1000000)/$C$82,"")</f>
        <v>1247.127</v>
      </c>
      <c r="E77" s="42">
        <f t="shared" si="15"/>
        <v>1074.8009999999999</v>
      </c>
      <c r="F77" s="42">
        <f t="shared" si="15"/>
        <v>539.73199999999997</v>
      </c>
      <c r="G77" s="42">
        <f t="shared" si="15"/>
        <v>401.21300000000002</v>
      </c>
      <c r="H77" s="42">
        <f t="shared" si="15"/>
        <v>334.35399999999998</v>
      </c>
      <c r="I77" s="42">
        <f t="shared" si="15"/>
        <v>221.82</v>
      </c>
      <c r="J77" s="42">
        <f t="shared" si="15"/>
        <v>168.64400000000001</v>
      </c>
      <c r="K77" s="42">
        <f t="shared" si="15"/>
        <v>155.82499999999999</v>
      </c>
      <c r="L77" s="42">
        <f t="shared" si="15"/>
        <v>125.482</v>
      </c>
      <c r="M77" s="42">
        <f t="shared" si="15"/>
        <v>101.09</v>
      </c>
      <c r="N77" s="42">
        <f t="shared" si="15"/>
        <v>93.944000000000003</v>
      </c>
      <c r="O77" s="42">
        <f t="shared" si="15"/>
        <v>78.156999999999996</v>
      </c>
      <c r="P77" s="42">
        <f t="shared" si="15"/>
        <v>41.064</v>
      </c>
      <c r="Q77" s="42">
        <f t="shared" si="15"/>
        <v>30.25</v>
      </c>
      <c r="R77" s="42">
        <f t="shared" si="15"/>
        <v>6.9509999999999996</v>
      </c>
      <c r="S77" s="42">
        <f t="shared" si="15"/>
        <v>5.7050000000000001</v>
      </c>
      <c r="T77" s="42">
        <f t="shared" si="15"/>
        <v>4.8440000000000003</v>
      </c>
      <c r="U77" s="42">
        <f t="shared" si="15"/>
        <v>4.2130000000000001</v>
      </c>
      <c r="V77" s="42">
        <f t="shared" si="15"/>
        <v>3.738</v>
      </c>
      <c r="W77" s="42">
        <f t="shared" si="15"/>
        <v>3.5369999999999999</v>
      </c>
      <c r="X77" s="42">
        <f t="shared" si="15"/>
        <v>2.54</v>
      </c>
      <c r="Y77" s="42">
        <f t="shared" si="15"/>
        <v>1.8959999999999999</v>
      </c>
      <c r="Z77" s="42">
        <f t="shared" si="15"/>
        <v>1.2669999999999999</v>
      </c>
      <c r="AA77" s="42">
        <f t="shared" si="15"/>
        <v>0.98199999999999998</v>
      </c>
      <c r="AB77" s="42">
        <f t="shared" si="15"/>
        <v>0.34100000000000003</v>
      </c>
      <c r="AC77" s="42">
        <f t="shared" si="15"/>
        <v>0.16600000000000001</v>
      </c>
      <c r="AD77" s="42">
        <f t="shared" si="15"/>
        <v>6.8000000000000005E-2</v>
      </c>
      <c r="AE77" s="42">
        <f t="shared" si="15"/>
        <v>0.01</v>
      </c>
      <c r="AF77" s="42">
        <f t="shared" si="15"/>
        <v>0.01</v>
      </c>
      <c r="AG77" s="42" t="str">
        <f t="shared" si="15"/>
        <v/>
      </c>
      <c r="AH77" s="42" t="str">
        <f t="shared" si="15"/>
        <v/>
      </c>
      <c r="AI77" s="42" t="str">
        <f t="shared" si="15"/>
        <v/>
      </c>
      <c r="AJ77" s="42" t="str">
        <f t="shared" si="15"/>
        <v/>
      </c>
      <c r="AK77" s="42" t="str">
        <f t="shared" si="15"/>
        <v/>
      </c>
      <c r="AL77" s="42" t="str">
        <f t="shared" si="15"/>
        <v/>
      </c>
      <c r="AM77" s="42" t="str">
        <f t="shared" si="15"/>
        <v/>
      </c>
      <c r="AN77" s="42" t="str">
        <f t="shared" si="15"/>
        <v/>
      </c>
      <c r="AO77" s="42" t="str">
        <f t="shared" si="15"/>
        <v/>
      </c>
      <c r="AP77" s="42" t="str">
        <f t="shared" si="15"/>
        <v/>
      </c>
      <c r="AQ77" s="29"/>
      <c r="AR77" s="29"/>
      <c r="AS77" s="29"/>
      <c r="AT77" s="29"/>
    </row>
    <row r="78" spans="2:46" hidden="1" x14ac:dyDescent="0.2">
      <c r="B78" s="29"/>
      <c r="C78" s="42" t="str">
        <f>IF(ISNUMBER(C77),CONCATENATE(C76," - ",C75),"")</f>
        <v>BCI Seguros - 1</v>
      </c>
      <c r="D78" s="42" t="str">
        <f t="shared" ref="D78:AP78" si="16">IF(ISNUMBER(D77),CONCATENATE(D76," - ",D75),"")</f>
        <v>HDI Seguros - 2</v>
      </c>
      <c r="E78" s="42" t="str">
        <f t="shared" si="16"/>
        <v>Suramericana - 3</v>
      </c>
      <c r="F78" s="42" t="str">
        <f t="shared" si="16"/>
        <v>Consorcio Nacional - 4</v>
      </c>
      <c r="G78" s="42" t="str">
        <f t="shared" si="16"/>
        <v>Zenit Seguros - 5</v>
      </c>
      <c r="H78" s="42" t="str">
        <f t="shared" si="16"/>
        <v>Chilena Consolidada - 6</v>
      </c>
      <c r="I78" s="42" t="str">
        <f t="shared" si="16"/>
        <v>BNP Paribas Cardif - 7</v>
      </c>
      <c r="J78" s="42" t="str">
        <f t="shared" si="16"/>
        <v>Mapfre - 8</v>
      </c>
      <c r="K78" s="42" t="str">
        <f t="shared" si="16"/>
        <v>Zurich Santander - 9</v>
      </c>
      <c r="L78" s="42" t="str">
        <f t="shared" si="16"/>
        <v>Renta Nacional - 10</v>
      </c>
      <c r="M78" s="42" t="str">
        <f t="shared" si="16"/>
        <v>Chubb Generales - 11</v>
      </c>
      <c r="N78" s="42" t="str">
        <f t="shared" si="16"/>
        <v>Reale Chile - 12</v>
      </c>
      <c r="O78" s="42" t="str">
        <f t="shared" si="16"/>
        <v>Liberty Seguros - 13</v>
      </c>
      <c r="P78" s="42" t="str">
        <f t="shared" si="16"/>
        <v>FID Chile - 14</v>
      </c>
      <c r="Q78" s="42" t="str">
        <f t="shared" si="16"/>
        <v>Porvenir - 15</v>
      </c>
      <c r="R78" s="42" t="str">
        <f t="shared" si="16"/>
        <v>MetLife Generales - 16</v>
      </c>
      <c r="S78" s="42" t="str">
        <f t="shared" si="16"/>
        <v>Southbridge - 17</v>
      </c>
      <c r="T78" s="42" t="str">
        <f t="shared" si="16"/>
        <v>Orion Seguros - 18</v>
      </c>
      <c r="U78" s="42" t="str">
        <f t="shared" si="16"/>
        <v>Continental Crédito - 19</v>
      </c>
      <c r="V78" s="42" t="str">
        <f t="shared" si="16"/>
        <v>Unnio - 20</v>
      </c>
      <c r="W78" s="42" t="str">
        <f t="shared" si="16"/>
        <v>AVLA Crédito - 21</v>
      </c>
      <c r="X78" s="42" t="str">
        <f t="shared" si="16"/>
        <v>HDI Gar. y Cré. - 22</v>
      </c>
      <c r="Y78" s="42" t="str">
        <f t="shared" si="16"/>
        <v>Continental Generales - 23</v>
      </c>
      <c r="Z78" s="42" t="str">
        <f t="shared" si="16"/>
        <v>Suaval - 24</v>
      </c>
      <c r="AA78" s="42" t="str">
        <f t="shared" si="16"/>
        <v>Cesce Chile - 25</v>
      </c>
      <c r="AB78" s="42" t="str">
        <f t="shared" si="16"/>
        <v>Orsan Crédito - 26</v>
      </c>
      <c r="AC78" s="42" t="str">
        <f t="shared" si="16"/>
        <v>Starr International - 27</v>
      </c>
      <c r="AD78" s="42" t="str">
        <f t="shared" si="16"/>
        <v>Solunión Chile - 28</v>
      </c>
      <c r="AE78" s="42" t="str">
        <f t="shared" si="16"/>
        <v>Coface Chile - 29</v>
      </c>
      <c r="AF78" s="42" t="str">
        <f t="shared" si="16"/>
        <v>Huelen - 30</v>
      </c>
      <c r="AG78" s="42" t="str">
        <f t="shared" si="16"/>
        <v/>
      </c>
      <c r="AH78" s="42" t="str">
        <f t="shared" si="16"/>
        <v/>
      </c>
      <c r="AI78" s="42" t="str">
        <f t="shared" si="16"/>
        <v/>
      </c>
      <c r="AJ78" s="42" t="str">
        <f t="shared" si="16"/>
        <v/>
      </c>
      <c r="AK78" s="42" t="str">
        <f t="shared" si="16"/>
        <v/>
      </c>
      <c r="AL78" s="42" t="str">
        <f t="shared" si="16"/>
        <v/>
      </c>
      <c r="AM78" s="42" t="str">
        <f t="shared" si="16"/>
        <v/>
      </c>
      <c r="AN78" s="42" t="str">
        <f t="shared" si="16"/>
        <v/>
      </c>
      <c r="AO78" s="42" t="str">
        <f t="shared" si="16"/>
        <v/>
      </c>
      <c r="AP78" s="42" t="str">
        <f t="shared" si="16"/>
        <v/>
      </c>
      <c r="AQ78" s="29"/>
      <c r="AR78" s="29"/>
      <c r="AS78" s="29"/>
      <c r="AT78" s="29"/>
    </row>
    <row r="79" spans="2:46" hidden="1" x14ac:dyDescent="0.2">
      <c r="B79" s="29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29"/>
      <c r="AR79" s="29"/>
      <c r="AS79" s="29"/>
      <c r="AT79" s="29"/>
    </row>
    <row r="80" spans="2:46" hidden="1" x14ac:dyDescent="0.2">
      <c r="B80" s="39" t="s">
        <v>95</v>
      </c>
      <c r="C80" s="42" t="str">
        <f t="shared" ref="C80:AP80" si="17">IF($C$91=C76,C77,"")</f>
        <v/>
      </c>
      <c r="D80" s="42" t="str">
        <f t="shared" si="17"/>
        <v/>
      </c>
      <c r="E80" s="42" t="str">
        <f t="shared" si="17"/>
        <v/>
      </c>
      <c r="F80" s="42" t="str">
        <f t="shared" si="17"/>
        <v/>
      </c>
      <c r="G80" s="42" t="str">
        <f t="shared" si="17"/>
        <v/>
      </c>
      <c r="H80" s="42" t="str">
        <f t="shared" si="17"/>
        <v/>
      </c>
      <c r="I80" s="42" t="str">
        <f t="shared" si="17"/>
        <v/>
      </c>
      <c r="J80" s="42" t="str">
        <f t="shared" si="17"/>
        <v/>
      </c>
      <c r="K80" s="42" t="str">
        <f t="shared" si="17"/>
        <v/>
      </c>
      <c r="L80" s="42" t="str">
        <f t="shared" si="17"/>
        <v/>
      </c>
      <c r="M80" s="42" t="str">
        <f t="shared" si="17"/>
        <v/>
      </c>
      <c r="N80" s="42" t="str">
        <f t="shared" si="17"/>
        <v/>
      </c>
      <c r="O80" s="42" t="str">
        <f t="shared" si="17"/>
        <v/>
      </c>
      <c r="P80" s="42" t="str">
        <f t="shared" si="17"/>
        <v/>
      </c>
      <c r="Q80" s="42" t="str">
        <f t="shared" si="17"/>
        <v/>
      </c>
      <c r="R80" s="42" t="str">
        <f t="shared" si="17"/>
        <v/>
      </c>
      <c r="S80" s="42" t="str">
        <f t="shared" si="17"/>
        <v/>
      </c>
      <c r="T80" s="42" t="str">
        <f t="shared" si="17"/>
        <v/>
      </c>
      <c r="U80" s="42" t="str">
        <f t="shared" si="17"/>
        <v/>
      </c>
      <c r="V80" s="42" t="str">
        <f t="shared" si="17"/>
        <v/>
      </c>
      <c r="W80" s="42" t="str">
        <f t="shared" si="17"/>
        <v/>
      </c>
      <c r="X80" s="42" t="str">
        <f t="shared" si="17"/>
        <v/>
      </c>
      <c r="Y80" s="42" t="str">
        <f t="shared" si="17"/>
        <v/>
      </c>
      <c r="Z80" s="42" t="str">
        <f t="shared" si="17"/>
        <v/>
      </c>
      <c r="AA80" s="42" t="str">
        <f t="shared" si="17"/>
        <v/>
      </c>
      <c r="AB80" s="42" t="str">
        <f t="shared" si="17"/>
        <v/>
      </c>
      <c r="AC80" s="42" t="str">
        <f t="shared" si="17"/>
        <v/>
      </c>
      <c r="AD80" s="42" t="str">
        <f t="shared" si="17"/>
        <v/>
      </c>
      <c r="AE80" s="42" t="str">
        <f t="shared" si="17"/>
        <v/>
      </c>
      <c r="AF80" s="42" t="str">
        <f t="shared" si="17"/>
        <v/>
      </c>
      <c r="AG80" s="42" t="str">
        <f t="shared" si="17"/>
        <v/>
      </c>
      <c r="AH80" s="42" t="str">
        <f t="shared" si="17"/>
        <v/>
      </c>
      <c r="AI80" s="42" t="str">
        <f t="shared" si="17"/>
        <v/>
      </c>
      <c r="AJ80" s="42" t="str">
        <f t="shared" si="17"/>
        <v/>
      </c>
      <c r="AK80" s="42" t="str">
        <f t="shared" si="17"/>
        <v/>
      </c>
      <c r="AL80" s="42" t="str">
        <f t="shared" si="17"/>
        <v/>
      </c>
      <c r="AM80" s="42" t="str">
        <f t="shared" si="17"/>
        <v/>
      </c>
      <c r="AN80" s="42" t="str">
        <f t="shared" si="17"/>
        <v/>
      </c>
      <c r="AO80" s="42" t="str">
        <f t="shared" si="17"/>
        <v/>
      </c>
      <c r="AP80" s="42" t="str">
        <f t="shared" si="17"/>
        <v/>
      </c>
      <c r="AQ80" s="29"/>
      <c r="AR80" s="29"/>
      <c r="AS80" s="29"/>
      <c r="AT80" s="29"/>
    </row>
    <row r="81" spans="1:46" hidden="1" x14ac:dyDescent="0.2">
      <c r="B81" s="29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29"/>
      <c r="AR81" s="29"/>
      <c r="AS81" s="29"/>
      <c r="AT81" s="29"/>
    </row>
    <row r="82" spans="1:46" hidden="1" x14ac:dyDescent="0.2">
      <c r="B82" s="39" t="s">
        <v>99</v>
      </c>
      <c r="C82" s="27">
        <f>IF(MAX(C72:AP72)&lt;100000,1,IF(AND(MAX(C72:AP72)&gt;=100000,MAX(C72:AP72)&lt;100000000),1000,IF(MAX(C72:AP72)&gt;=100000000,1000000)))</f>
        <v>1000</v>
      </c>
      <c r="D82" s="27">
        <v>1000000</v>
      </c>
      <c r="E82" s="27">
        <v>1000</v>
      </c>
      <c r="F82" s="27">
        <v>1</v>
      </c>
      <c r="G82" s="27" t="str">
        <f>INDEX(D83:F85,MATCH(Índice!$H$52,C83:C85,0),MATCH(C82,D82:F82,0))</f>
        <v>Miles de Pólizas</v>
      </c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29"/>
      <c r="AR82" s="29"/>
      <c r="AS82" s="29"/>
      <c r="AT82" s="29"/>
    </row>
    <row r="83" spans="1:46" hidden="1" x14ac:dyDescent="0.2">
      <c r="B83" s="29"/>
      <c r="C83" s="27" t="str">
        <f>Índice!H53</f>
        <v>Cifras en UF al 31.03.2021</v>
      </c>
      <c r="D83" s="27" t="s">
        <v>336</v>
      </c>
      <c r="E83" s="27" t="s">
        <v>337</v>
      </c>
      <c r="F83" s="27" t="s">
        <v>338</v>
      </c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29"/>
      <c r="AR83" s="29"/>
      <c r="AS83" s="29"/>
      <c r="AT83" s="29"/>
    </row>
    <row r="84" spans="1:46" hidden="1" x14ac:dyDescent="0.2">
      <c r="B84" s="29"/>
      <c r="C84" s="27" t="str">
        <f>Índice!H54</f>
        <v>Cifras en M$ al 31.03.2021</v>
      </c>
      <c r="D84" s="27" t="s">
        <v>336</v>
      </c>
      <c r="E84" s="27" t="s">
        <v>337</v>
      </c>
      <c r="F84" s="27" t="s">
        <v>338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29"/>
      <c r="AR84" s="29"/>
      <c r="AS84" s="29"/>
      <c r="AT84" s="29"/>
    </row>
    <row r="85" spans="1:46" hidden="1" x14ac:dyDescent="0.2">
      <c r="B85" s="29"/>
      <c r="C85" s="27" t="str">
        <f>Índice!H55</f>
        <v>Cifras en US$ al 31.03.2021</v>
      </c>
      <c r="D85" s="27" t="s">
        <v>336</v>
      </c>
      <c r="E85" s="27" t="s">
        <v>337</v>
      </c>
      <c r="F85" s="27" t="s">
        <v>338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29"/>
      <c r="AR85" s="29"/>
      <c r="AS85" s="29"/>
      <c r="AT85" s="29"/>
    </row>
    <row r="86" spans="1:46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</row>
    <row r="87" spans="1:46" x14ac:dyDescent="0.2">
      <c r="C87" s="44" t="s">
        <v>294</v>
      </c>
      <c r="D87" s="44"/>
      <c r="E87" s="44"/>
      <c r="F87" s="44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</row>
    <row r="88" spans="1:46" x14ac:dyDescent="0.2">
      <c r="A88" s="223"/>
      <c r="C88" s="275" t="s">
        <v>284</v>
      </c>
      <c r="D88" s="276"/>
      <c r="E88" s="276"/>
      <c r="F88" s="277"/>
      <c r="G88" s="47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</row>
    <row r="89" spans="1:46" x14ac:dyDescent="0.2">
      <c r="C89" s="48"/>
      <c r="D89" s="48"/>
      <c r="E89" s="48"/>
      <c r="F89" s="48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</row>
    <row r="90" spans="1:46" x14ac:dyDescent="0.2">
      <c r="C90" s="44" t="s">
        <v>107</v>
      </c>
      <c r="D90" s="44"/>
      <c r="E90" s="44"/>
      <c r="F90" s="44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</row>
    <row r="91" spans="1:46" x14ac:dyDescent="0.2">
      <c r="A91" s="223"/>
      <c r="C91" s="275"/>
      <c r="D91" s="276"/>
      <c r="E91" s="276"/>
      <c r="F91" s="277"/>
      <c r="G91" s="47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</row>
    <row r="92" spans="1:46" x14ac:dyDescent="0.2">
      <c r="B92" s="48"/>
      <c r="C92" s="48"/>
      <c r="D92" s="48"/>
      <c r="E92" s="48"/>
      <c r="F92" s="48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</row>
    <row r="93" spans="1:46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</row>
    <row r="94" spans="1:46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</row>
    <row r="95" spans="1:46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</row>
    <row r="96" spans="1:46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</row>
    <row r="97" spans="2:46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</row>
    <row r="98" spans="2:46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</row>
    <row r="99" spans="2:46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</row>
    <row r="100" spans="2:46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</row>
    <row r="101" spans="2:46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</row>
    <row r="102" spans="2:46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</row>
    <row r="103" spans="2:46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</row>
    <row r="104" spans="2:46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</row>
    <row r="105" spans="2:46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</row>
    <row r="106" spans="2:46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</row>
    <row r="107" spans="2:46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</row>
    <row r="108" spans="2:46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</row>
    <row r="109" spans="2:46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</row>
    <row r="110" spans="2:46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</row>
    <row r="111" spans="2:46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</row>
    <row r="112" spans="2:46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</row>
    <row r="113" spans="2:46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</row>
    <row r="114" spans="2:46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</row>
    <row r="115" spans="2:46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</row>
    <row r="116" spans="2:46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</row>
    <row r="117" spans="2:46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</row>
    <row r="118" spans="2:46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</row>
    <row r="119" spans="2:46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</row>
    <row r="120" spans="2:46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</row>
    <row r="121" spans="2:46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76"/>
      <c r="AJ121" s="76"/>
      <c r="AK121" s="76"/>
      <c r="AL121" s="76"/>
      <c r="AM121" s="76"/>
      <c r="AN121" s="76"/>
      <c r="AO121" s="76"/>
      <c r="AP121" s="76"/>
      <c r="AQ121" s="76"/>
      <c r="AR121" s="29"/>
      <c r="AS121" s="29"/>
      <c r="AT121" s="29"/>
    </row>
    <row r="122" spans="2:46" hidden="1" x14ac:dyDescent="0.2">
      <c r="B122" s="39" t="s">
        <v>93</v>
      </c>
      <c r="C122" s="40">
        <f>IFERROR(RANK(C124,$C$124:$AM$124,0),"")</f>
        <v>7</v>
      </c>
      <c r="D122" s="40">
        <f t="shared" ref="D122:AM122" si="18">IFERROR(RANK(D124,$C$124:$AM$124,0),"")</f>
        <v>18</v>
      </c>
      <c r="E122" s="40">
        <f t="shared" si="18"/>
        <v>8</v>
      </c>
      <c r="F122" s="40">
        <f t="shared" si="18"/>
        <v>9</v>
      </c>
      <c r="G122" s="40">
        <f t="shared" si="18"/>
        <v>25</v>
      </c>
      <c r="H122" s="40">
        <f t="shared" si="18"/>
        <v>10</v>
      </c>
      <c r="I122" s="40">
        <f t="shared" si="18"/>
        <v>12</v>
      </c>
      <c r="J122" s="40">
        <f t="shared" si="18"/>
        <v>11</v>
      </c>
      <c r="K122" s="40">
        <f t="shared" si="18"/>
        <v>14</v>
      </c>
      <c r="L122" s="40">
        <f t="shared" si="18"/>
        <v>2</v>
      </c>
      <c r="M122" s="40">
        <f t="shared" si="18"/>
        <v>31</v>
      </c>
      <c r="N122" s="40">
        <f t="shared" si="18"/>
        <v>33</v>
      </c>
      <c r="O122" s="40">
        <f t="shared" si="18"/>
        <v>15</v>
      </c>
      <c r="P122" s="40">
        <f t="shared" si="18"/>
        <v>21</v>
      </c>
      <c r="Q122" s="40">
        <f t="shared" si="18"/>
        <v>17</v>
      </c>
      <c r="R122" s="40">
        <f t="shared" si="18"/>
        <v>5</v>
      </c>
      <c r="S122" s="40">
        <f t="shared" si="18"/>
        <v>19</v>
      </c>
      <c r="T122" s="40">
        <f t="shared" si="18"/>
        <v>24</v>
      </c>
      <c r="U122" s="40">
        <f t="shared" si="18"/>
        <v>28</v>
      </c>
      <c r="V122" s="40">
        <f t="shared" si="18"/>
        <v>20</v>
      </c>
      <c r="W122" s="40">
        <f t="shared" si="18"/>
        <v>27</v>
      </c>
      <c r="X122" s="40">
        <f t="shared" si="18"/>
        <v>26</v>
      </c>
      <c r="Y122" s="40">
        <f t="shared" si="18"/>
        <v>23</v>
      </c>
      <c r="Z122" s="40">
        <f t="shared" si="18"/>
        <v>16</v>
      </c>
      <c r="AA122" s="40">
        <f t="shared" si="18"/>
        <v>30</v>
      </c>
      <c r="AB122" s="40">
        <f t="shared" si="18"/>
        <v>34</v>
      </c>
      <c r="AC122" s="40">
        <f t="shared" si="18"/>
        <v>32</v>
      </c>
      <c r="AD122" s="40">
        <f t="shared" si="18"/>
        <v>35</v>
      </c>
      <c r="AE122" s="40" t="str">
        <f t="shared" si="18"/>
        <v/>
      </c>
      <c r="AF122" s="40">
        <f t="shared" si="18"/>
        <v>22</v>
      </c>
      <c r="AG122" s="40">
        <f t="shared" si="18"/>
        <v>4</v>
      </c>
      <c r="AH122" s="40">
        <f t="shared" si="18"/>
        <v>1</v>
      </c>
      <c r="AI122" s="40">
        <f t="shared" si="18"/>
        <v>13</v>
      </c>
      <c r="AJ122" s="40">
        <f t="shared" si="18"/>
        <v>36</v>
      </c>
      <c r="AK122" s="40">
        <f t="shared" si="18"/>
        <v>29</v>
      </c>
      <c r="AL122" s="40">
        <f t="shared" si="18"/>
        <v>3</v>
      </c>
      <c r="AM122" s="40">
        <f t="shared" si="18"/>
        <v>6</v>
      </c>
      <c r="AN122" s="76"/>
      <c r="AO122" s="76"/>
      <c r="AP122" s="76"/>
      <c r="AQ122" s="76"/>
      <c r="AR122" s="29"/>
      <c r="AS122" s="29"/>
      <c r="AT122" s="29"/>
    </row>
    <row r="123" spans="2:46" hidden="1" x14ac:dyDescent="0.2">
      <c r="B123" s="29"/>
      <c r="C123" s="42" t="str">
        <f>B12</f>
        <v>1. Incendio Ordinario</v>
      </c>
      <c r="D123" s="42" t="str">
        <f>B13</f>
        <v>2. Pérdida de Beneficios por Incendio</v>
      </c>
      <c r="E123" s="42" t="str">
        <f>B14</f>
        <v>3. Otros Riesgos Adicionales a Incendio</v>
      </c>
      <c r="F123" s="42" t="str">
        <f>B15</f>
        <v>4. Terremoto y Maremoto</v>
      </c>
      <c r="G123" s="42" t="str">
        <f>B16</f>
        <v>5. Pérdida de Beneficios por Terremoto</v>
      </c>
      <c r="H123" s="42" t="str">
        <f>B17</f>
        <v>6. Otros Riesgos de la Naturaleza</v>
      </c>
      <c r="I123" s="42" t="str">
        <f>B18</f>
        <v>7. Terrorismo</v>
      </c>
      <c r="J123" s="42" t="str">
        <f>B19</f>
        <v>8. Robo</v>
      </c>
      <c r="K123" s="42" t="str">
        <f>B20</f>
        <v>9. Cristales</v>
      </c>
      <c r="L123" s="42" t="str">
        <f>B21</f>
        <v>10. Daños Físicos a Vehículos Motorizados</v>
      </c>
      <c r="M123" s="42" t="str">
        <f>B22</f>
        <v>11. Casco Marítimo</v>
      </c>
      <c r="N123" s="42" t="str">
        <f>B23</f>
        <v>12. Casco Aéreo</v>
      </c>
      <c r="O123" s="42" t="str">
        <f>B24</f>
        <v>13. Responsabilidad Civil Hogar y Condominios</v>
      </c>
      <c r="P123" s="42" t="str">
        <f>B25</f>
        <v>14. Responsabilidad Civil Profesional</v>
      </c>
      <c r="Q123" s="42" t="str">
        <f>B26</f>
        <v>15. Responsabilidad Civil Industria, Infraestructura y Comercio</v>
      </c>
      <c r="R123" s="42" t="str">
        <f>B27</f>
        <v>16. Responsabilidad Civil Vehículos Motorizados</v>
      </c>
      <c r="S123" s="42" t="str">
        <f>B28</f>
        <v>17. Transporte Terrestre</v>
      </c>
      <c r="T123" s="42" t="str">
        <f>B29</f>
        <v>18. Transporte Marítimo</v>
      </c>
      <c r="U123" s="42" t="str">
        <f>B30</f>
        <v>19. Transporte Aéreo</v>
      </c>
      <c r="V123" s="42" t="str">
        <f>B31</f>
        <v>20. Equipo Contratista</v>
      </c>
      <c r="W123" s="42" t="str">
        <f>B32</f>
        <v>21. Todo Riesgo, Construcción y Montaje</v>
      </c>
      <c r="X123" s="42" t="str">
        <f>B33</f>
        <v>22. Avería de Maquinaria</v>
      </c>
      <c r="Y123" s="42" t="str">
        <f>B34</f>
        <v>23. Equipo Electrónico</v>
      </c>
      <c r="Z123" s="42" t="str">
        <f>B35</f>
        <v>24. Garantía</v>
      </c>
      <c r="AA123" s="42" t="str">
        <f>B36</f>
        <v>25. Fidelidad</v>
      </c>
      <c r="AB123" s="42" t="str">
        <f>B37</f>
        <v>26. Seguros Extensión y Garantía</v>
      </c>
      <c r="AC123" s="42" t="str">
        <f>B38</f>
        <v>27. Seguros de Crédito por Ventas a Plazo</v>
      </c>
      <c r="AD123" s="42" t="str">
        <f>B39</f>
        <v>28. Seguros de Crédito a la Exportación</v>
      </c>
      <c r="AE123" s="42" t="str">
        <f>B40</f>
        <v>29. Otros Seguros de Crédito</v>
      </c>
      <c r="AF123" s="42" t="str">
        <f>B41</f>
        <v>30. Salud</v>
      </c>
      <c r="AG123" s="42" t="str">
        <f>B42</f>
        <v>31. Accidentes Personales</v>
      </c>
      <c r="AH123" s="42" t="str">
        <f>B43</f>
        <v>32. SOAP</v>
      </c>
      <c r="AI123" s="42" t="str">
        <f>B44</f>
        <v>33. Seguro de Cesantía</v>
      </c>
      <c r="AJ123" s="42" t="str">
        <f>B45</f>
        <v>34. Seguro de Título</v>
      </c>
      <c r="AK123" s="42" t="str">
        <f>B46</f>
        <v>35. Seguro Agrícola</v>
      </c>
      <c r="AL123" s="42" t="str">
        <f>B47</f>
        <v>36. Seguro de Asistencia</v>
      </c>
      <c r="AM123" s="42" t="str">
        <f>B48</f>
        <v>50. Otros Seguros</v>
      </c>
      <c r="AN123" s="77"/>
      <c r="AO123" s="77"/>
      <c r="AP123" s="77"/>
      <c r="AQ123" s="76"/>
      <c r="AR123" s="29"/>
      <c r="AS123" s="29"/>
      <c r="AT123" s="29"/>
    </row>
    <row r="124" spans="2:46" hidden="1" x14ac:dyDescent="0.2">
      <c r="B124" s="29"/>
      <c r="C124" s="42">
        <f t="shared" ref="C124:AM124" si="19">IFERROR(HLOOKUP($C$142,$C$11:$AQ$49,C127+1,FALSE)+C125/1000000,"")</f>
        <v>167486.00003699999</v>
      </c>
      <c r="D124" s="42">
        <f t="shared" si="19"/>
        <v>18478.000036000001</v>
      </c>
      <c r="E124" s="42">
        <f t="shared" si="19"/>
        <v>123649.000035</v>
      </c>
      <c r="F124" s="42">
        <f t="shared" si="19"/>
        <v>115879.000034</v>
      </c>
      <c r="G124" s="42">
        <f t="shared" si="19"/>
        <v>4443.0000330000003</v>
      </c>
      <c r="H124" s="42">
        <f t="shared" si="19"/>
        <v>112997.000032</v>
      </c>
      <c r="I124" s="42">
        <f t="shared" si="19"/>
        <v>103151.000031</v>
      </c>
      <c r="J124" s="42">
        <f t="shared" si="19"/>
        <v>109675.00003</v>
      </c>
      <c r="K124" s="42">
        <f t="shared" si="19"/>
        <v>66322.000029000003</v>
      </c>
      <c r="L124" s="42">
        <f t="shared" si="19"/>
        <v>474120.00002799998</v>
      </c>
      <c r="M124" s="42">
        <f t="shared" si="19"/>
        <v>546.00002700000005</v>
      </c>
      <c r="N124" s="42">
        <f t="shared" si="19"/>
        <v>200.00002599999999</v>
      </c>
      <c r="O124" s="42">
        <f t="shared" si="19"/>
        <v>48183.000025000001</v>
      </c>
      <c r="P124" s="42">
        <f t="shared" si="19"/>
        <v>8643.0000240000008</v>
      </c>
      <c r="Q124" s="42">
        <f t="shared" si="19"/>
        <v>23651.000023000001</v>
      </c>
      <c r="R124" s="42">
        <f t="shared" si="19"/>
        <v>395789.00002199999</v>
      </c>
      <c r="S124" s="42">
        <f t="shared" si="19"/>
        <v>10271.000021</v>
      </c>
      <c r="T124" s="42">
        <f t="shared" si="19"/>
        <v>6844.0000200000004</v>
      </c>
      <c r="U124" s="42">
        <f t="shared" si="19"/>
        <v>2133.0000190000001</v>
      </c>
      <c r="V124" s="42">
        <f t="shared" si="19"/>
        <v>9369.0000180000006</v>
      </c>
      <c r="W124" s="42">
        <f t="shared" si="19"/>
        <v>2708.0000169999998</v>
      </c>
      <c r="X124" s="42">
        <f t="shared" si="19"/>
        <v>3502.000016</v>
      </c>
      <c r="Y124" s="42">
        <f t="shared" si="19"/>
        <v>7649.0000149999996</v>
      </c>
      <c r="Z124" s="42">
        <f t="shared" si="19"/>
        <v>30369.000014000001</v>
      </c>
      <c r="AA124" s="42">
        <f t="shared" si="19"/>
        <v>1604.0000130000001</v>
      </c>
      <c r="AB124" s="42">
        <f t="shared" si="19"/>
        <v>88.000011999999998</v>
      </c>
      <c r="AC124" s="42">
        <f t="shared" si="19"/>
        <v>206.000011</v>
      </c>
      <c r="AD124" s="42">
        <f t="shared" si="19"/>
        <v>36.000010000000003</v>
      </c>
      <c r="AE124" s="42" t="str">
        <f t="shared" si="19"/>
        <v/>
      </c>
      <c r="AF124" s="42">
        <f t="shared" si="19"/>
        <v>8179.000008</v>
      </c>
      <c r="AG124" s="42">
        <f t="shared" si="19"/>
        <v>405247.000007</v>
      </c>
      <c r="AH124" s="42">
        <f t="shared" si="19"/>
        <v>3571252.000006</v>
      </c>
      <c r="AI124" s="42">
        <f t="shared" si="19"/>
        <v>83272.000004999994</v>
      </c>
      <c r="AJ124" s="42">
        <f t="shared" si="19"/>
        <v>7.0000039999999997</v>
      </c>
      <c r="AK124" s="42">
        <f t="shared" si="19"/>
        <v>1665.0000030000001</v>
      </c>
      <c r="AL124" s="42">
        <f t="shared" si="19"/>
        <v>473223.00000200002</v>
      </c>
      <c r="AM124" s="42">
        <f t="shared" si="19"/>
        <v>248247.00000100001</v>
      </c>
      <c r="AN124" s="76"/>
      <c r="AO124" s="76"/>
      <c r="AP124" s="76"/>
      <c r="AQ124" s="76"/>
      <c r="AR124" s="29"/>
      <c r="AS124" s="29"/>
      <c r="AT124" s="29"/>
    </row>
    <row r="125" spans="2:46" hidden="1" x14ac:dyDescent="0.2">
      <c r="B125" s="29"/>
      <c r="C125" s="40">
        <v>37</v>
      </c>
      <c r="D125" s="40">
        <f t="shared" ref="D125:AM125" si="20">C125-1</f>
        <v>36</v>
      </c>
      <c r="E125" s="40">
        <f t="shared" si="20"/>
        <v>35</v>
      </c>
      <c r="F125" s="40">
        <f t="shared" si="20"/>
        <v>34</v>
      </c>
      <c r="G125" s="40">
        <f t="shared" si="20"/>
        <v>33</v>
      </c>
      <c r="H125" s="40">
        <f t="shared" si="20"/>
        <v>32</v>
      </c>
      <c r="I125" s="40">
        <f t="shared" si="20"/>
        <v>31</v>
      </c>
      <c r="J125" s="40">
        <f t="shared" si="20"/>
        <v>30</v>
      </c>
      <c r="K125" s="40">
        <f t="shared" si="20"/>
        <v>29</v>
      </c>
      <c r="L125" s="40">
        <f t="shared" si="20"/>
        <v>28</v>
      </c>
      <c r="M125" s="40">
        <f t="shared" si="20"/>
        <v>27</v>
      </c>
      <c r="N125" s="40">
        <f t="shared" si="20"/>
        <v>26</v>
      </c>
      <c r="O125" s="40">
        <f t="shared" si="20"/>
        <v>25</v>
      </c>
      <c r="P125" s="40">
        <f t="shared" si="20"/>
        <v>24</v>
      </c>
      <c r="Q125" s="40">
        <f t="shared" si="20"/>
        <v>23</v>
      </c>
      <c r="R125" s="40">
        <f t="shared" si="20"/>
        <v>22</v>
      </c>
      <c r="S125" s="40">
        <f t="shared" si="20"/>
        <v>21</v>
      </c>
      <c r="T125" s="40">
        <f t="shared" si="20"/>
        <v>20</v>
      </c>
      <c r="U125" s="40">
        <f t="shared" si="20"/>
        <v>19</v>
      </c>
      <c r="V125" s="40">
        <f t="shared" si="20"/>
        <v>18</v>
      </c>
      <c r="W125" s="40">
        <f t="shared" si="20"/>
        <v>17</v>
      </c>
      <c r="X125" s="40">
        <f t="shared" si="20"/>
        <v>16</v>
      </c>
      <c r="Y125" s="40">
        <f t="shared" si="20"/>
        <v>15</v>
      </c>
      <c r="Z125" s="40">
        <f t="shared" si="20"/>
        <v>14</v>
      </c>
      <c r="AA125" s="40">
        <f t="shared" si="20"/>
        <v>13</v>
      </c>
      <c r="AB125" s="40">
        <f t="shared" si="20"/>
        <v>12</v>
      </c>
      <c r="AC125" s="40">
        <f t="shared" si="20"/>
        <v>11</v>
      </c>
      <c r="AD125" s="40">
        <f t="shared" si="20"/>
        <v>10</v>
      </c>
      <c r="AE125" s="40">
        <f t="shared" si="20"/>
        <v>9</v>
      </c>
      <c r="AF125" s="40">
        <f t="shared" si="20"/>
        <v>8</v>
      </c>
      <c r="AG125" s="40">
        <f t="shared" si="20"/>
        <v>7</v>
      </c>
      <c r="AH125" s="40">
        <f t="shared" si="20"/>
        <v>6</v>
      </c>
      <c r="AI125" s="40">
        <f t="shared" si="20"/>
        <v>5</v>
      </c>
      <c r="AJ125" s="40">
        <f t="shared" si="20"/>
        <v>4</v>
      </c>
      <c r="AK125" s="40">
        <f t="shared" si="20"/>
        <v>3</v>
      </c>
      <c r="AL125" s="40">
        <f t="shared" si="20"/>
        <v>2</v>
      </c>
      <c r="AM125" s="40">
        <f t="shared" si="20"/>
        <v>1</v>
      </c>
      <c r="AN125" s="76"/>
      <c r="AO125" s="76"/>
      <c r="AP125" s="76"/>
      <c r="AQ125" s="76"/>
      <c r="AR125" s="29"/>
      <c r="AS125" s="29"/>
      <c r="AT125" s="29"/>
    </row>
    <row r="126" spans="2:46" hidden="1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76"/>
      <c r="AJ126" s="76"/>
      <c r="AK126" s="76"/>
      <c r="AL126" s="76"/>
      <c r="AM126" s="76"/>
      <c r="AN126" s="76"/>
      <c r="AO126" s="76"/>
      <c r="AP126" s="76"/>
      <c r="AQ126" s="76"/>
      <c r="AR126" s="29"/>
      <c r="AS126" s="29"/>
      <c r="AT126" s="29"/>
    </row>
    <row r="127" spans="2:46" hidden="1" x14ac:dyDescent="0.2">
      <c r="B127" s="39" t="s">
        <v>94</v>
      </c>
      <c r="C127" s="40">
        <v>1</v>
      </c>
      <c r="D127" s="40">
        <v>2</v>
      </c>
      <c r="E127" s="40">
        <v>3</v>
      </c>
      <c r="F127" s="40">
        <v>4</v>
      </c>
      <c r="G127" s="40">
        <v>5</v>
      </c>
      <c r="H127" s="40">
        <v>6</v>
      </c>
      <c r="I127" s="40">
        <v>7</v>
      </c>
      <c r="J127" s="40">
        <v>8</v>
      </c>
      <c r="K127" s="40">
        <v>9</v>
      </c>
      <c r="L127" s="40">
        <v>10</v>
      </c>
      <c r="M127" s="40">
        <v>11</v>
      </c>
      <c r="N127" s="40">
        <v>12</v>
      </c>
      <c r="O127" s="40">
        <v>13</v>
      </c>
      <c r="P127" s="40">
        <v>14</v>
      </c>
      <c r="Q127" s="40">
        <v>15</v>
      </c>
      <c r="R127" s="40">
        <v>16</v>
      </c>
      <c r="S127" s="40">
        <v>17</v>
      </c>
      <c r="T127" s="40">
        <v>18</v>
      </c>
      <c r="U127" s="40">
        <v>19</v>
      </c>
      <c r="V127" s="40">
        <v>20</v>
      </c>
      <c r="W127" s="40">
        <v>21</v>
      </c>
      <c r="X127" s="40">
        <v>22</v>
      </c>
      <c r="Y127" s="40">
        <v>23</v>
      </c>
      <c r="Z127" s="40">
        <v>24</v>
      </c>
      <c r="AA127" s="40">
        <v>25</v>
      </c>
      <c r="AB127" s="40">
        <v>26</v>
      </c>
      <c r="AC127" s="40">
        <v>27</v>
      </c>
      <c r="AD127" s="40">
        <v>28</v>
      </c>
      <c r="AE127" s="40">
        <v>29</v>
      </c>
      <c r="AF127" s="40">
        <v>30</v>
      </c>
      <c r="AG127" s="40">
        <v>31</v>
      </c>
      <c r="AH127" s="40">
        <v>32</v>
      </c>
      <c r="AI127" s="40">
        <v>33</v>
      </c>
      <c r="AJ127" s="40">
        <v>34</v>
      </c>
      <c r="AK127" s="40">
        <v>35</v>
      </c>
      <c r="AL127" s="40">
        <v>36</v>
      </c>
      <c r="AM127" s="40">
        <v>37</v>
      </c>
      <c r="AN127" s="78"/>
      <c r="AO127" s="78"/>
      <c r="AP127" s="78"/>
      <c r="AQ127" s="76"/>
      <c r="AR127" s="29"/>
      <c r="AS127" s="29"/>
      <c r="AT127" s="29"/>
    </row>
    <row r="128" spans="2:46" hidden="1" x14ac:dyDescent="0.2">
      <c r="B128" s="29"/>
      <c r="C128" s="69" t="str">
        <f>IFERROR(HLOOKUP(C127,$C$122:$AM$123,2,FALSE),"")</f>
        <v>32. SOAP</v>
      </c>
      <c r="D128" s="69" t="str">
        <f t="shared" ref="D128:AM128" si="21">IFERROR(HLOOKUP(D127,$C$122:$AM$123,2,FALSE),"")</f>
        <v>10. Daños Físicos a Vehículos Motorizados</v>
      </c>
      <c r="E128" s="69" t="str">
        <f t="shared" si="21"/>
        <v>36. Seguro de Asistencia</v>
      </c>
      <c r="F128" s="69" t="str">
        <f t="shared" si="21"/>
        <v>31. Accidentes Personales</v>
      </c>
      <c r="G128" s="69" t="str">
        <f t="shared" si="21"/>
        <v>16. Responsabilidad Civil Vehículos Motorizados</v>
      </c>
      <c r="H128" s="69" t="str">
        <f t="shared" si="21"/>
        <v>50. Otros Seguros</v>
      </c>
      <c r="I128" s="69" t="str">
        <f t="shared" si="21"/>
        <v>1. Incendio Ordinario</v>
      </c>
      <c r="J128" s="69" t="str">
        <f t="shared" si="21"/>
        <v>3. Otros Riesgos Adicionales a Incendio</v>
      </c>
      <c r="K128" s="69" t="str">
        <f t="shared" si="21"/>
        <v>4. Terremoto y Maremoto</v>
      </c>
      <c r="L128" s="69" t="str">
        <f t="shared" si="21"/>
        <v>6. Otros Riesgos de la Naturaleza</v>
      </c>
      <c r="M128" s="69" t="str">
        <f t="shared" si="21"/>
        <v>8. Robo</v>
      </c>
      <c r="N128" s="69" t="str">
        <f t="shared" si="21"/>
        <v>7. Terrorismo</v>
      </c>
      <c r="O128" s="69" t="str">
        <f t="shared" si="21"/>
        <v>33. Seguro de Cesantía</v>
      </c>
      <c r="P128" s="69" t="str">
        <f t="shared" si="21"/>
        <v>9. Cristales</v>
      </c>
      <c r="Q128" s="69" t="str">
        <f t="shared" si="21"/>
        <v>13. Responsabilidad Civil Hogar y Condominios</v>
      </c>
      <c r="R128" s="69" t="str">
        <f t="shared" si="21"/>
        <v>24. Garantía</v>
      </c>
      <c r="S128" s="69" t="str">
        <f t="shared" si="21"/>
        <v>15. Responsabilidad Civil Industria, Infraestructura y Comercio</v>
      </c>
      <c r="T128" s="69" t="str">
        <f t="shared" si="21"/>
        <v>2. Pérdida de Beneficios por Incendio</v>
      </c>
      <c r="U128" s="69" t="str">
        <f t="shared" si="21"/>
        <v>17. Transporte Terrestre</v>
      </c>
      <c r="V128" s="69" t="str">
        <f t="shared" si="21"/>
        <v>20. Equipo Contratista</v>
      </c>
      <c r="W128" s="69" t="str">
        <f t="shared" si="21"/>
        <v>14. Responsabilidad Civil Profesional</v>
      </c>
      <c r="X128" s="69" t="str">
        <f t="shared" si="21"/>
        <v>30. Salud</v>
      </c>
      <c r="Y128" s="69" t="str">
        <f t="shared" si="21"/>
        <v>23. Equipo Electrónico</v>
      </c>
      <c r="Z128" s="69" t="str">
        <f t="shared" si="21"/>
        <v>18. Transporte Marítimo</v>
      </c>
      <c r="AA128" s="69" t="str">
        <f t="shared" si="21"/>
        <v>5. Pérdida de Beneficios por Terremoto</v>
      </c>
      <c r="AB128" s="69" t="str">
        <f t="shared" si="21"/>
        <v>22. Avería de Maquinaria</v>
      </c>
      <c r="AC128" s="69" t="str">
        <f t="shared" si="21"/>
        <v>21. Todo Riesgo, Construcción y Montaje</v>
      </c>
      <c r="AD128" s="69" t="str">
        <f t="shared" si="21"/>
        <v>19. Transporte Aéreo</v>
      </c>
      <c r="AE128" s="69" t="str">
        <f t="shared" si="21"/>
        <v>35. Seguro Agrícola</v>
      </c>
      <c r="AF128" s="69" t="str">
        <f t="shared" si="21"/>
        <v>25. Fidelidad</v>
      </c>
      <c r="AG128" s="69" t="str">
        <f t="shared" si="21"/>
        <v>11. Casco Marítimo</v>
      </c>
      <c r="AH128" s="69" t="str">
        <f t="shared" si="21"/>
        <v>27. Seguros de Crédito por Ventas a Plazo</v>
      </c>
      <c r="AI128" s="69" t="str">
        <f t="shared" si="21"/>
        <v>12. Casco Aéreo</v>
      </c>
      <c r="AJ128" s="69" t="str">
        <f t="shared" si="21"/>
        <v>26. Seguros Extensión y Garantía</v>
      </c>
      <c r="AK128" s="69" t="str">
        <f t="shared" si="21"/>
        <v>28. Seguros de Crédito a la Exportación</v>
      </c>
      <c r="AL128" s="69" t="str">
        <f t="shared" si="21"/>
        <v>34. Seguro de Título</v>
      </c>
      <c r="AM128" s="69" t="str">
        <f t="shared" si="21"/>
        <v/>
      </c>
      <c r="AN128" s="76"/>
      <c r="AO128" s="76"/>
      <c r="AP128" s="76"/>
      <c r="AQ128" s="76"/>
      <c r="AR128" s="29"/>
      <c r="AS128" s="29"/>
      <c r="AT128" s="29"/>
    </row>
    <row r="129" spans="2:46" hidden="1" x14ac:dyDescent="0.2">
      <c r="B129" s="29"/>
      <c r="C129" s="42">
        <f>IFERROR((HLOOKUP(C127,$C$122:$AM$124,3,FALSE)-HLOOKUP(C127,$C$122:$AM$125,4,FALSE)/1000000)/$C$136,"")</f>
        <v>3571.252</v>
      </c>
      <c r="D129" s="42">
        <f t="shared" ref="D129:AM129" si="22">IFERROR((HLOOKUP(D127,$C$122:$AM$124,3,FALSE)-HLOOKUP(D127,$C$122:$AM$125,4,FALSE)/1000000)/$C$136,"")</f>
        <v>474.12</v>
      </c>
      <c r="E129" s="42">
        <f t="shared" si="22"/>
        <v>473.22300000000001</v>
      </c>
      <c r="F129" s="42">
        <f t="shared" si="22"/>
        <v>405.24700000000001</v>
      </c>
      <c r="G129" s="42">
        <f t="shared" si="22"/>
        <v>395.78899999999999</v>
      </c>
      <c r="H129" s="42">
        <f t="shared" si="22"/>
        <v>248.24700000000001</v>
      </c>
      <c r="I129" s="42">
        <f t="shared" si="22"/>
        <v>167.48599999999999</v>
      </c>
      <c r="J129" s="42">
        <f t="shared" si="22"/>
        <v>123.649</v>
      </c>
      <c r="K129" s="42">
        <f t="shared" si="22"/>
        <v>115.879</v>
      </c>
      <c r="L129" s="42">
        <f t="shared" si="22"/>
        <v>112.997</v>
      </c>
      <c r="M129" s="42">
        <f t="shared" si="22"/>
        <v>109.675</v>
      </c>
      <c r="N129" s="42">
        <f t="shared" si="22"/>
        <v>103.151</v>
      </c>
      <c r="O129" s="42">
        <f t="shared" si="22"/>
        <v>83.272000000000006</v>
      </c>
      <c r="P129" s="42">
        <f t="shared" si="22"/>
        <v>66.322000000000003</v>
      </c>
      <c r="Q129" s="42">
        <f t="shared" si="22"/>
        <v>48.183</v>
      </c>
      <c r="R129" s="42">
        <f t="shared" si="22"/>
        <v>30.369</v>
      </c>
      <c r="S129" s="42">
        <f t="shared" si="22"/>
        <v>23.651</v>
      </c>
      <c r="T129" s="42">
        <f t="shared" si="22"/>
        <v>18.478000000000002</v>
      </c>
      <c r="U129" s="42">
        <f t="shared" si="22"/>
        <v>10.271000000000001</v>
      </c>
      <c r="V129" s="42">
        <f t="shared" si="22"/>
        <v>9.3689999999999998</v>
      </c>
      <c r="W129" s="42">
        <f t="shared" si="22"/>
        <v>8.6430000000000007</v>
      </c>
      <c r="X129" s="42">
        <f t="shared" si="22"/>
        <v>8.1790000000000003</v>
      </c>
      <c r="Y129" s="42">
        <f t="shared" si="22"/>
        <v>7.649</v>
      </c>
      <c r="Z129" s="42">
        <f t="shared" si="22"/>
        <v>6.8440000000000003</v>
      </c>
      <c r="AA129" s="42">
        <f t="shared" si="22"/>
        <v>4.4429999999999996</v>
      </c>
      <c r="AB129" s="42">
        <f t="shared" si="22"/>
        <v>3.5019999999999998</v>
      </c>
      <c r="AC129" s="42">
        <f t="shared" si="22"/>
        <v>2.7080000000000002</v>
      </c>
      <c r="AD129" s="42">
        <f t="shared" si="22"/>
        <v>2.133</v>
      </c>
      <c r="AE129" s="42">
        <f t="shared" si="22"/>
        <v>1.665</v>
      </c>
      <c r="AF129" s="42">
        <f t="shared" si="22"/>
        <v>1.6040000000000001</v>
      </c>
      <c r="AG129" s="42">
        <f t="shared" si="22"/>
        <v>0.54600000000000004</v>
      </c>
      <c r="AH129" s="42">
        <f t="shared" si="22"/>
        <v>0.20599999999999999</v>
      </c>
      <c r="AI129" s="42">
        <f t="shared" si="22"/>
        <v>0.2</v>
      </c>
      <c r="AJ129" s="42">
        <f t="shared" si="22"/>
        <v>8.7999999999999995E-2</v>
      </c>
      <c r="AK129" s="42">
        <f t="shared" si="22"/>
        <v>3.5999999999999997E-2</v>
      </c>
      <c r="AL129" s="42">
        <f t="shared" si="22"/>
        <v>7.0000000000000001E-3</v>
      </c>
      <c r="AM129" s="42" t="str">
        <f t="shared" si="22"/>
        <v/>
      </c>
      <c r="AN129" s="76"/>
      <c r="AO129" s="76"/>
      <c r="AP129" s="76"/>
      <c r="AQ129" s="76"/>
      <c r="AR129" s="29"/>
      <c r="AS129" s="29"/>
      <c r="AT129" s="29"/>
    </row>
    <row r="130" spans="2:46" hidden="1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76"/>
      <c r="AJ130" s="76"/>
      <c r="AK130" s="76"/>
      <c r="AL130" s="76"/>
      <c r="AM130" s="76"/>
      <c r="AN130" s="76"/>
      <c r="AO130" s="76"/>
      <c r="AP130" s="76"/>
      <c r="AQ130" s="76"/>
      <c r="AR130" s="29"/>
      <c r="AS130" s="29"/>
      <c r="AT130" s="29"/>
    </row>
    <row r="131" spans="2:46" hidden="1" x14ac:dyDescent="0.2">
      <c r="B131" s="39" t="s">
        <v>95</v>
      </c>
      <c r="C131" s="42" t="str">
        <f t="shared" ref="C131:AM131" si="23">IF($C$145=C128,C129,"")</f>
        <v/>
      </c>
      <c r="D131" s="42" t="str">
        <f t="shared" si="23"/>
        <v/>
      </c>
      <c r="E131" s="42" t="str">
        <f t="shared" si="23"/>
        <v/>
      </c>
      <c r="F131" s="42" t="str">
        <f t="shared" si="23"/>
        <v/>
      </c>
      <c r="G131" s="42" t="str">
        <f t="shared" si="23"/>
        <v/>
      </c>
      <c r="H131" s="42" t="str">
        <f t="shared" si="23"/>
        <v/>
      </c>
      <c r="I131" s="42" t="str">
        <f t="shared" si="23"/>
        <v/>
      </c>
      <c r="J131" s="42" t="str">
        <f t="shared" si="23"/>
        <v/>
      </c>
      <c r="K131" s="42" t="str">
        <f t="shared" si="23"/>
        <v/>
      </c>
      <c r="L131" s="42" t="str">
        <f t="shared" si="23"/>
        <v/>
      </c>
      <c r="M131" s="42" t="str">
        <f t="shared" si="23"/>
        <v/>
      </c>
      <c r="N131" s="42" t="str">
        <f t="shared" si="23"/>
        <v/>
      </c>
      <c r="O131" s="42" t="str">
        <f t="shared" si="23"/>
        <v/>
      </c>
      <c r="P131" s="42" t="str">
        <f t="shared" si="23"/>
        <v/>
      </c>
      <c r="Q131" s="42" t="str">
        <f t="shared" si="23"/>
        <v/>
      </c>
      <c r="R131" s="42" t="str">
        <f t="shared" si="23"/>
        <v/>
      </c>
      <c r="S131" s="42" t="str">
        <f t="shared" si="23"/>
        <v/>
      </c>
      <c r="T131" s="42" t="str">
        <f t="shared" si="23"/>
        <v/>
      </c>
      <c r="U131" s="42" t="str">
        <f t="shared" si="23"/>
        <v/>
      </c>
      <c r="V131" s="42" t="str">
        <f t="shared" si="23"/>
        <v/>
      </c>
      <c r="W131" s="42" t="str">
        <f t="shared" si="23"/>
        <v/>
      </c>
      <c r="X131" s="42" t="str">
        <f t="shared" si="23"/>
        <v/>
      </c>
      <c r="Y131" s="42" t="str">
        <f t="shared" si="23"/>
        <v/>
      </c>
      <c r="Z131" s="42" t="str">
        <f t="shared" si="23"/>
        <v/>
      </c>
      <c r="AA131" s="42" t="str">
        <f t="shared" si="23"/>
        <v/>
      </c>
      <c r="AB131" s="42" t="str">
        <f t="shared" si="23"/>
        <v/>
      </c>
      <c r="AC131" s="42" t="str">
        <f t="shared" si="23"/>
        <v/>
      </c>
      <c r="AD131" s="42" t="str">
        <f t="shared" si="23"/>
        <v/>
      </c>
      <c r="AE131" s="42" t="str">
        <f t="shared" si="23"/>
        <v/>
      </c>
      <c r="AF131" s="42" t="str">
        <f t="shared" si="23"/>
        <v/>
      </c>
      <c r="AG131" s="42" t="str">
        <f t="shared" si="23"/>
        <v/>
      </c>
      <c r="AH131" s="42" t="str">
        <f t="shared" si="23"/>
        <v/>
      </c>
      <c r="AI131" s="42" t="str">
        <f t="shared" si="23"/>
        <v/>
      </c>
      <c r="AJ131" s="42" t="str">
        <f t="shared" si="23"/>
        <v/>
      </c>
      <c r="AK131" s="42" t="str">
        <f t="shared" si="23"/>
        <v/>
      </c>
      <c r="AL131" s="42" t="str">
        <f t="shared" si="23"/>
        <v/>
      </c>
      <c r="AM131" s="42" t="str">
        <f t="shared" si="23"/>
        <v/>
      </c>
      <c r="AN131" s="29"/>
      <c r="AO131" s="29"/>
      <c r="AP131" s="29"/>
      <c r="AQ131" s="29"/>
      <c r="AR131" s="29"/>
      <c r="AS131" s="29"/>
      <c r="AT131" s="29"/>
    </row>
    <row r="132" spans="2:46" hidden="1" x14ac:dyDescent="0.2">
      <c r="B132" s="29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29"/>
      <c r="AR132" s="29"/>
      <c r="AS132" s="29"/>
      <c r="AT132" s="29"/>
    </row>
    <row r="133" spans="2:46" hidden="1" x14ac:dyDescent="0.2">
      <c r="B133" s="29"/>
      <c r="C133" s="40" t="str">
        <f t="shared" ref="C133:AP133" si="24">IF(C73&gt;$C$134,C71,IF(C73=$C$134,$AQ$11,IF(C73&lt;$C$134,"")))</f>
        <v>Assurant Chile</v>
      </c>
      <c r="D133" s="40" t="str">
        <f t="shared" si="24"/>
        <v>AVLA Crédito</v>
      </c>
      <c r="E133" s="40" t="str">
        <f t="shared" si="24"/>
        <v>BCI Seguros</v>
      </c>
      <c r="F133" s="40" t="str">
        <f t="shared" si="24"/>
        <v>BNP Paribas Cardif</v>
      </c>
      <c r="G133" s="40" t="str">
        <f t="shared" si="24"/>
        <v>Cesce Chile</v>
      </c>
      <c r="H133" s="40" t="str">
        <f t="shared" si="24"/>
        <v>Chilena Consolidada</v>
      </c>
      <c r="I133" s="40" t="str">
        <f t="shared" si="24"/>
        <v>Chubb Generales</v>
      </c>
      <c r="J133" s="40" t="str">
        <f t="shared" si="24"/>
        <v>Coface Chile</v>
      </c>
      <c r="K133" s="40" t="str">
        <f t="shared" si="24"/>
        <v>Consorcio Nacional</v>
      </c>
      <c r="L133" s="40" t="str">
        <f t="shared" si="24"/>
        <v>Contempora</v>
      </c>
      <c r="M133" s="40" t="str">
        <f t="shared" si="24"/>
        <v>Continental Crédito</v>
      </c>
      <c r="N133" s="40" t="str">
        <f t="shared" si="24"/>
        <v>Continental Generales</v>
      </c>
      <c r="O133" s="40" t="str">
        <f t="shared" si="24"/>
        <v>FID Chile</v>
      </c>
      <c r="P133" s="40" t="str">
        <f t="shared" si="24"/>
        <v>HDI Gar. y Cré.</v>
      </c>
      <c r="Q133" s="40" t="str">
        <f t="shared" si="24"/>
        <v>HDI Seguros</v>
      </c>
      <c r="R133" s="40" t="str">
        <f t="shared" si="24"/>
        <v>Huelen</v>
      </c>
      <c r="S133" s="40" t="str">
        <f t="shared" si="24"/>
        <v>Liberty Seguros</v>
      </c>
      <c r="T133" s="40" t="str">
        <f t="shared" si="24"/>
        <v>M. de Carabineros</v>
      </c>
      <c r="U133" s="40" t="str">
        <f t="shared" si="24"/>
        <v>Mapfre</v>
      </c>
      <c r="V133" s="40" t="str">
        <f t="shared" si="24"/>
        <v>MetLife Generales</v>
      </c>
      <c r="W133" s="40" t="str">
        <f t="shared" si="24"/>
        <v>Orion Seguros</v>
      </c>
      <c r="X133" s="40" t="str">
        <f t="shared" si="24"/>
        <v>Orsan Crédito</v>
      </c>
      <c r="Y133" s="40" t="str">
        <f t="shared" si="24"/>
        <v>Porvenir</v>
      </c>
      <c r="Z133" s="40" t="str">
        <f t="shared" si="24"/>
        <v>Reale Chile</v>
      </c>
      <c r="AA133" s="40" t="str">
        <f t="shared" si="24"/>
        <v>Renta Nacional</v>
      </c>
      <c r="AB133" s="40" t="str">
        <f t="shared" si="24"/>
        <v>SegChile</v>
      </c>
      <c r="AC133" s="40" t="str">
        <f t="shared" si="24"/>
        <v>Solunión Chile</v>
      </c>
      <c r="AD133" s="40" t="str">
        <f t="shared" si="24"/>
        <v>Southbridge</v>
      </c>
      <c r="AE133" s="40" t="str">
        <f t="shared" si="24"/>
        <v>Starr International</v>
      </c>
      <c r="AF133" s="40" t="str">
        <f t="shared" si="24"/>
        <v>Suaval</v>
      </c>
      <c r="AG133" s="40" t="str">
        <f t="shared" si="24"/>
        <v>Suramericana</v>
      </c>
      <c r="AH133" s="40" t="str">
        <f t="shared" si="24"/>
        <v>Unnio</v>
      </c>
      <c r="AI133" s="40" t="str">
        <f t="shared" si="24"/>
        <v>Zenit Seguros</v>
      </c>
      <c r="AJ133" s="40" t="str">
        <f t="shared" si="24"/>
        <v>Zurich Santander</v>
      </c>
      <c r="AK133" s="40" t="str">
        <f t="shared" si="24"/>
        <v>Mercado</v>
      </c>
      <c r="AL133" s="40" t="str">
        <f t="shared" si="24"/>
        <v/>
      </c>
      <c r="AM133" s="40" t="str">
        <f t="shared" si="24"/>
        <v/>
      </c>
      <c r="AN133" s="40" t="str">
        <f t="shared" si="24"/>
        <v/>
      </c>
      <c r="AO133" s="40" t="str">
        <f t="shared" si="24"/>
        <v/>
      </c>
      <c r="AP133" s="40" t="str">
        <f t="shared" si="24"/>
        <v/>
      </c>
      <c r="AQ133" s="29"/>
      <c r="AR133" s="29"/>
      <c r="AS133" s="29"/>
      <c r="AT133" s="29"/>
    </row>
    <row r="134" spans="2:46" hidden="1" x14ac:dyDescent="0.2">
      <c r="B134" s="39" t="s">
        <v>343</v>
      </c>
      <c r="C134" s="40">
        <f>COUNTIF(C11:AP11,"")</f>
        <v>6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29"/>
      <c r="AR134" s="29"/>
      <c r="AS134" s="29"/>
      <c r="AT134" s="29"/>
    </row>
    <row r="135" spans="2:46" hidden="1" x14ac:dyDescent="0.2">
      <c r="B135" s="29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29"/>
      <c r="AR135" s="29"/>
      <c r="AS135" s="29"/>
      <c r="AT135" s="29"/>
    </row>
    <row r="136" spans="2:46" hidden="1" x14ac:dyDescent="0.2">
      <c r="B136" s="39" t="s">
        <v>99</v>
      </c>
      <c r="C136" s="27">
        <f>IF(MAX(C124:AP124)&lt;100000,1,IF(AND(MAX(C124:AP124)&gt;=100000,MAX(C124:AP124)&lt;100000000),1000,IF(MAX(C124:AP124)&gt;=100000000,1000000)))</f>
        <v>1000</v>
      </c>
      <c r="D136" s="27">
        <v>1000000</v>
      </c>
      <c r="E136" s="27">
        <v>1000</v>
      </c>
      <c r="F136" s="27">
        <v>1</v>
      </c>
      <c r="G136" s="27" t="str">
        <f>INDEX(D137:F139,MATCH(Índice!$H$52,C137:C139,0),MATCH(C136,D136:F136,0))</f>
        <v>Miles de Pólizas</v>
      </c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29"/>
      <c r="AR136" s="29"/>
      <c r="AS136" s="29"/>
      <c r="AT136" s="29"/>
    </row>
    <row r="137" spans="2:46" hidden="1" x14ac:dyDescent="0.2">
      <c r="B137" s="29"/>
      <c r="C137" s="27" t="str">
        <f>Índice!H53</f>
        <v>Cifras en UF al 31.03.2021</v>
      </c>
      <c r="D137" s="27" t="s">
        <v>336</v>
      </c>
      <c r="E137" s="27" t="s">
        <v>337</v>
      </c>
      <c r="F137" s="27" t="s">
        <v>338</v>
      </c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29"/>
      <c r="AR137" s="29"/>
      <c r="AS137" s="29"/>
      <c r="AT137" s="29"/>
    </row>
    <row r="138" spans="2:46" hidden="1" x14ac:dyDescent="0.2">
      <c r="B138" s="29"/>
      <c r="C138" s="27" t="str">
        <f>Índice!H54</f>
        <v>Cifras en M$ al 31.03.2021</v>
      </c>
      <c r="D138" s="27" t="s">
        <v>336</v>
      </c>
      <c r="E138" s="27" t="s">
        <v>337</v>
      </c>
      <c r="F138" s="27" t="s">
        <v>338</v>
      </c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29"/>
      <c r="AR138" s="29"/>
      <c r="AS138" s="29"/>
      <c r="AT138" s="29"/>
    </row>
    <row r="139" spans="2:46" hidden="1" x14ac:dyDescent="0.2">
      <c r="B139" s="29"/>
      <c r="C139" s="27" t="str">
        <f>Índice!H55</f>
        <v>Cifras en US$ al 31.03.2021</v>
      </c>
      <c r="D139" s="27" t="s">
        <v>336</v>
      </c>
      <c r="E139" s="27" t="s">
        <v>337</v>
      </c>
      <c r="F139" s="27" t="s">
        <v>338</v>
      </c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29"/>
      <c r="AR139" s="29"/>
      <c r="AS139" s="29"/>
      <c r="AT139" s="29"/>
    </row>
    <row r="140" spans="2:46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</row>
    <row r="141" spans="2:46" x14ac:dyDescent="0.2">
      <c r="C141" s="44" t="s">
        <v>342</v>
      </c>
      <c r="D141" s="44"/>
      <c r="E141" s="44"/>
      <c r="F141" s="44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</row>
    <row r="142" spans="2:46" x14ac:dyDescent="0.2">
      <c r="C142" s="275" t="s">
        <v>298</v>
      </c>
      <c r="D142" s="276"/>
      <c r="E142" s="276"/>
      <c r="F142" s="277"/>
      <c r="G142" s="47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</row>
    <row r="143" spans="2:46" x14ac:dyDescent="0.2">
      <c r="C143" s="48"/>
      <c r="D143" s="48"/>
      <c r="E143" s="48"/>
      <c r="F143" s="48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</row>
    <row r="144" spans="2:46" x14ac:dyDescent="0.2">
      <c r="C144" s="44" t="s">
        <v>341</v>
      </c>
      <c r="D144" s="44"/>
      <c r="E144" s="44"/>
      <c r="F144" s="44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</row>
    <row r="145" spans="2:46" x14ac:dyDescent="0.2">
      <c r="C145" s="275"/>
      <c r="D145" s="276"/>
      <c r="E145" s="276"/>
      <c r="F145" s="277"/>
      <c r="G145" s="47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</row>
    <row r="146" spans="2:46" x14ac:dyDescent="0.2">
      <c r="B146" s="29"/>
      <c r="C146" s="48"/>
      <c r="D146" s="48"/>
      <c r="E146" s="48"/>
      <c r="F146" s="48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</row>
    <row r="147" spans="2:46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</row>
    <row r="148" spans="2:46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</row>
    <row r="149" spans="2:46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</row>
    <row r="150" spans="2:46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</row>
    <row r="151" spans="2:46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</row>
    <row r="152" spans="2:46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</row>
    <row r="153" spans="2:46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</row>
    <row r="154" spans="2:46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</row>
    <row r="155" spans="2:46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</row>
    <row r="156" spans="2:46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</row>
    <row r="157" spans="2:46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</row>
    <row r="158" spans="2:46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</row>
    <row r="159" spans="2:46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</row>
    <row r="160" spans="2:46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</row>
    <row r="161" spans="2:46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</row>
    <row r="162" spans="2:46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</row>
    <row r="163" spans="2:46" x14ac:dyDescent="0.2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</row>
    <row r="164" spans="2:46" x14ac:dyDescent="0.2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</row>
    <row r="165" spans="2:46" x14ac:dyDescent="0.2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</row>
    <row r="166" spans="2:46" x14ac:dyDescent="0.2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</row>
    <row r="167" spans="2:46" x14ac:dyDescent="0.2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</row>
    <row r="168" spans="2:46" x14ac:dyDescent="0.2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</row>
    <row r="169" spans="2:46" x14ac:dyDescent="0.2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</row>
    <row r="170" spans="2:46" x14ac:dyDescent="0.2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</row>
    <row r="171" spans="2:46" x14ac:dyDescent="0.2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</row>
    <row r="172" spans="2:46" x14ac:dyDescent="0.2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</row>
    <row r="173" spans="2:46" x14ac:dyDescent="0.2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</row>
    <row r="174" spans="2:46" x14ac:dyDescent="0.2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</row>
  </sheetData>
  <sheetProtection algorithmName="SHA-512" hashValue="0dnVYLwvWw5Xk//CuZXq+8XMTu3VbpP6W9XtK0q8KySrwWy+5K19F6yL3MTE7spGdMc6N64COT2BnGnPRmD5hQ==" saltValue="u9fQl+ATBSIt+STOrG6ggA==" spinCount="100000" sheet="1" objects="1" scenarios="1"/>
  <mergeCells count="4">
    <mergeCell ref="C88:F88"/>
    <mergeCell ref="C91:F91"/>
    <mergeCell ref="C142:F142"/>
    <mergeCell ref="C145:F145"/>
  </mergeCells>
  <conditionalFormatting sqref="A1:A1048576 B1:B86 B92:B140 B146:B1048576 C1:C1048576 D1:F87 D89:F90 D92:F141 D143:F144 D146:F1048576 G1:XFD1048576">
    <cfRule type="cellIs" dxfId="79" priority="3" operator="lessThan">
      <formula>0</formula>
    </cfRule>
  </conditionalFormatting>
  <dataValidations count="4">
    <dataValidation type="list" allowBlank="1" showInputMessage="1" showErrorMessage="1" sqref="C145" xr:uid="{00000000-0002-0000-1000-000000000000}">
      <formula1>$B$11:$B$48</formula1>
    </dataValidation>
    <dataValidation type="list" allowBlank="1" showInputMessage="1" showErrorMessage="1" sqref="C88" xr:uid="{00000000-0002-0000-1000-000001000000}">
      <formula1>$B$12:$B$49</formula1>
    </dataValidation>
    <dataValidation type="list" allowBlank="1" showInputMessage="1" showErrorMessage="1" sqref="C91:F91" xr:uid="{00000000-0002-0000-1000-000002000000}">
      <formula1>$B$133:$AI$133</formula1>
    </dataValidation>
    <dataValidation type="list" allowBlank="1" showInputMessage="1" showErrorMessage="1" sqref="C142:F142" xr:uid="{00000000-0002-0000-1000-000003000000}">
      <formula1>$C$133:$AK$133</formula1>
    </dataValidation>
  </dataValidations>
  <hyperlinks>
    <hyperlink ref="C2" location="Índice!A1" display="Volver al Índice" xr:uid="{00000000-0004-0000-1000-000000000000}"/>
  </hyperlinks>
  <pageMargins left="0.70866141732283472" right="0.70866141732283472" top="0.74803149606299213" bottom="0.74803149606299213" header="0.31496062992125984" footer="0.31496062992125984"/>
  <pageSetup scale="71" fitToWidth="3" orientation="landscape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AT174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43" width="11.42578125" style="219" customWidth="1"/>
    <col min="44" max="44" width="2.85546875" style="224" customWidth="1"/>
    <col min="45" max="16384" width="11.42578125" style="219"/>
  </cols>
  <sheetData>
    <row r="2" spans="2:46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76"/>
      <c r="AS2" s="29"/>
      <c r="AT2" s="29"/>
    </row>
    <row r="3" spans="2:46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76"/>
      <c r="AS3" s="29"/>
      <c r="AT3" s="29"/>
    </row>
    <row r="4" spans="2:46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76"/>
      <c r="AS4" s="29"/>
      <c r="AT4" s="29"/>
    </row>
    <row r="5" spans="2:46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76"/>
      <c r="AS5" s="29"/>
      <c r="AT5" s="29"/>
    </row>
    <row r="6" spans="2:46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76"/>
      <c r="AS6" s="29"/>
      <c r="AT6" s="29"/>
    </row>
    <row r="7" spans="2:46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76"/>
      <c r="AS7" s="29"/>
      <c r="AT7" s="29"/>
    </row>
    <row r="8" spans="2:46" ht="15.75" x14ac:dyDescent="0.25">
      <c r="B8" s="28" t="s">
        <v>309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76"/>
      <c r="AS8" s="29"/>
      <c r="AT8" s="29"/>
    </row>
    <row r="9" spans="2:46" x14ac:dyDescent="0.2">
      <c r="B9" s="30" t="str">
        <f>Índice!H56</f>
        <v>Cifras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76"/>
      <c r="AS9" s="29"/>
      <c r="AT9" s="29"/>
    </row>
    <row r="10" spans="2:4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76"/>
      <c r="AS10" s="29"/>
      <c r="AT10" s="29"/>
    </row>
    <row r="11" spans="2:46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  <c r="AR11" s="208"/>
      <c r="AS11" s="174" t="str">
        <f>CONCATENATE("Mercado ",Índice!H58)</f>
        <v>Mercado 31.03.2020</v>
      </c>
      <c r="AT11" s="174" t="s">
        <v>295</v>
      </c>
    </row>
    <row r="12" spans="2:46" x14ac:dyDescent="0.2">
      <c r="B12" s="62" t="str">
        <f>'Datos Generales'!B249</f>
        <v>1. Incendio Ordinario</v>
      </c>
      <c r="C12" s="36">
        <f>IF('Datos Generales'!C402=0,"",'Datos Generales'!C402)</f>
        <v>1</v>
      </c>
      <c r="D12" s="36" t="str">
        <f>IF('Datos Generales'!D402=0,"",'Datos Generales'!D402)</f>
        <v/>
      </c>
      <c r="E12" s="36">
        <f>IF('Datos Generales'!E402=0,"",'Datos Generales'!E402)</f>
        <v>119762.00000000001</v>
      </c>
      <c r="F12" s="36">
        <f>IF('Datos Generales'!F402=0,"",'Datos Generales'!F402)</f>
        <v>43429</v>
      </c>
      <c r="G12" s="36" t="str">
        <f>IF('Datos Generales'!G402=0,"",'Datos Generales'!G402)</f>
        <v/>
      </c>
      <c r="H12" s="36">
        <f>IF('Datos Generales'!H402=0,"",'Datos Generales'!H402)</f>
        <v>37308</v>
      </c>
      <c r="I12" s="36">
        <f>IF('Datos Generales'!I402=0,"",'Datos Generales'!I402)</f>
        <v>38186.000000000007</v>
      </c>
      <c r="J12" s="36" t="str">
        <f>IF('Datos Generales'!J402=0,"",'Datos Generales'!J402)</f>
        <v/>
      </c>
      <c r="K12" s="36">
        <f>IF('Datos Generales'!K402=0,"",'Datos Generales'!K402)</f>
        <v>70396</v>
      </c>
      <c r="L12" s="36" t="str">
        <f>IF('Datos Generales'!L402=0,"",'Datos Generales'!L402)</f>
        <v/>
      </c>
      <c r="M12" s="36" t="str">
        <f>IF('Datos Generales'!M402=0,"",'Datos Generales'!M402)</f>
        <v/>
      </c>
      <c r="N12" s="36">
        <f>IF('Datos Generales'!N402=0,"",'Datos Generales'!N402)</f>
        <v>679</v>
      </c>
      <c r="O12" s="36">
        <f>IF('Datos Generales'!O402=0,"",'Datos Generales'!O402)</f>
        <v>1634.0000000000002</v>
      </c>
      <c r="P12" s="36" t="str">
        <f>IF('Datos Generales'!P402=0,"",'Datos Generales'!P402)</f>
        <v/>
      </c>
      <c r="Q12" s="36">
        <f>IF('Datos Generales'!Q402=0,"",'Datos Generales'!Q402)</f>
        <v>30848</v>
      </c>
      <c r="R12" s="36">
        <f>IF('Datos Generales'!R402=0,"",'Datos Generales'!R402)</f>
        <v>12</v>
      </c>
      <c r="S12" s="36">
        <f>IF('Datos Generales'!S402=0,"",'Datos Generales'!S402)</f>
        <v>33996.000000000007</v>
      </c>
      <c r="T12" s="36" t="str">
        <f>IF('Datos Generales'!T402=0,"",'Datos Generales'!T402)</f>
        <v/>
      </c>
      <c r="U12" s="36">
        <f>IF('Datos Generales'!U402=0,"",'Datos Generales'!U402)</f>
        <v>47921</v>
      </c>
      <c r="V12" s="36">
        <f>IF('Datos Generales'!V402=0,"",'Datos Generales'!V402)</f>
        <v>10</v>
      </c>
      <c r="W12" s="36">
        <f>IF('Datos Generales'!W402=0,"",'Datos Generales'!W402)</f>
        <v>1877</v>
      </c>
      <c r="X12" s="36" t="str">
        <f>IF('Datos Generales'!X402=0,"",'Datos Generales'!X402)</f>
        <v/>
      </c>
      <c r="Y12" s="36">
        <f>IF('Datos Generales'!Y402=0,"",'Datos Generales'!Y402)</f>
        <v>3165</v>
      </c>
      <c r="Z12" s="36">
        <f>IF('Datos Generales'!Z402=0,"",'Datos Generales'!Z402)</f>
        <v>9080</v>
      </c>
      <c r="AA12" s="36">
        <f>IF('Datos Generales'!AA402=0,"",'Datos Generales'!AA402)</f>
        <v>25242</v>
      </c>
      <c r="AB12" s="36" t="str">
        <f>IF('Datos Generales'!AB402=0,"",'Datos Generales'!AB402)</f>
        <v/>
      </c>
      <c r="AC12" s="36" t="str">
        <f>IF('Datos Generales'!AC402=0,"",'Datos Generales'!AC402)</f>
        <v/>
      </c>
      <c r="AD12" s="36">
        <f>IF('Datos Generales'!AD402=0,"",'Datos Generales'!AD402)</f>
        <v>1206.9999999999998</v>
      </c>
      <c r="AE12" s="36">
        <f>IF('Datos Generales'!AE402=0,"",'Datos Generales'!AE402)</f>
        <v>68</v>
      </c>
      <c r="AF12" s="36" t="str">
        <f>IF('Datos Generales'!AF402=0,"",'Datos Generales'!AF402)</f>
        <v/>
      </c>
      <c r="AG12" s="36">
        <f>IF('Datos Generales'!AG402=0,"",'Datos Generales'!AG402)</f>
        <v>81003.000000000015</v>
      </c>
      <c r="AH12" s="36">
        <f>IF('Datos Generales'!AH402=0,"",'Datos Generales'!AH402)</f>
        <v>1607</v>
      </c>
      <c r="AI12" s="36">
        <f>IF('Datos Generales'!AI402=0,"",'Datos Generales'!AI402)</f>
        <v>718</v>
      </c>
      <c r="AJ12" s="36">
        <f>IF('Datos Generales'!AJ402=0,"",'Datos Generales'!AJ402)</f>
        <v>150901</v>
      </c>
      <c r="AK12" s="36" t="str">
        <f>IF('Datos Generales'!AK402=0,"",'Datos Generales'!AK402)</f>
        <v/>
      </c>
      <c r="AL12" s="36" t="str">
        <f>IF('Datos Generales'!AL402=0,"",'Datos Generales'!AL402)</f>
        <v/>
      </c>
      <c r="AM12" s="36" t="str">
        <f>IF('Datos Generales'!AM402=0,"",'Datos Generales'!AM402)</f>
        <v/>
      </c>
      <c r="AN12" s="36" t="str">
        <f>IF('Datos Generales'!AN402=0,"",'Datos Generales'!AN402)</f>
        <v/>
      </c>
      <c r="AO12" s="36" t="str">
        <f>IF('Datos Generales'!AO402=0,"",'Datos Generales'!AO402)</f>
        <v/>
      </c>
      <c r="AP12" s="36" t="str">
        <f>IF('Datos Generales'!AP402=0,"",'Datos Generales'!AP402)</f>
        <v/>
      </c>
      <c r="AQ12" s="36">
        <f>IF('Datos Generales'!AQ402=0,"",'Datos Generales'!AQ402)</f>
        <v>699050</v>
      </c>
      <c r="AR12" s="76"/>
      <c r="AS12" s="36">
        <f>'Datos Generales'!AS402</f>
        <v>689802</v>
      </c>
      <c r="AT12" s="60">
        <f t="shared" ref="AT12:AT66" si="0">IFERROR(AQ12/AS12-1,"")</f>
        <v>1.3406745703839595E-2</v>
      </c>
    </row>
    <row r="13" spans="2:46" x14ac:dyDescent="0.2">
      <c r="B13" s="62" t="str">
        <f>'Datos Generales'!B250</f>
        <v>2. Pérdida de Beneficios por Incendio</v>
      </c>
      <c r="C13" s="36" t="str">
        <f>IF('Datos Generales'!C403=0,"",'Datos Generales'!C403)</f>
        <v/>
      </c>
      <c r="D13" s="36" t="str">
        <f>IF('Datos Generales'!D403=0,"",'Datos Generales'!D403)</f>
        <v/>
      </c>
      <c r="E13" s="36">
        <f>IF('Datos Generales'!E403=0,"",'Datos Generales'!E403)</f>
        <v>15978</v>
      </c>
      <c r="F13" s="36" t="str">
        <f>IF('Datos Generales'!F403=0,"",'Datos Generales'!F403)</f>
        <v/>
      </c>
      <c r="G13" s="36" t="str">
        <f>IF('Datos Generales'!G403=0,"",'Datos Generales'!G403)</f>
        <v/>
      </c>
      <c r="H13" s="36">
        <f>IF('Datos Generales'!H403=0,"",'Datos Generales'!H403)</f>
        <v>186</v>
      </c>
      <c r="I13" s="36">
        <f>IF('Datos Generales'!I403=0,"",'Datos Generales'!I403)</f>
        <v>382</v>
      </c>
      <c r="J13" s="36" t="str">
        <f>IF('Datos Generales'!J403=0,"",'Datos Generales'!J403)</f>
        <v/>
      </c>
      <c r="K13" s="36">
        <f>IF('Datos Generales'!K403=0,"",'Datos Generales'!K403)</f>
        <v>771</v>
      </c>
      <c r="L13" s="36" t="str">
        <f>IF('Datos Generales'!L403=0,"",'Datos Generales'!L403)</f>
        <v/>
      </c>
      <c r="M13" s="36" t="str">
        <f>IF('Datos Generales'!M403=0,"",'Datos Generales'!M403)</f>
        <v/>
      </c>
      <c r="N13" s="36">
        <f>IF('Datos Generales'!N403=0,"",'Datos Generales'!N403)</f>
        <v>241</v>
      </c>
      <c r="O13" s="36">
        <f>IF('Datos Generales'!O403=0,"",'Datos Generales'!O403)</f>
        <v>67</v>
      </c>
      <c r="P13" s="36" t="str">
        <f>IF('Datos Generales'!P403=0,"",'Datos Generales'!P403)</f>
        <v/>
      </c>
      <c r="Q13" s="36">
        <f>IF('Datos Generales'!Q403=0,"",'Datos Generales'!Q403)</f>
        <v>12787</v>
      </c>
      <c r="R13" s="36" t="str">
        <f>IF('Datos Generales'!R403=0,"",'Datos Generales'!R403)</f>
        <v/>
      </c>
      <c r="S13" s="36">
        <f>IF('Datos Generales'!S403=0,"",'Datos Generales'!S403)</f>
        <v>223.99999999999997</v>
      </c>
      <c r="T13" s="36" t="str">
        <f>IF('Datos Generales'!T403=0,"",'Datos Generales'!T403)</f>
        <v/>
      </c>
      <c r="U13" s="36">
        <f>IF('Datos Generales'!U403=0,"",'Datos Generales'!U403)</f>
        <v>1234.9999999999998</v>
      </c>
      <c r="V13" s="36" t="str">
        <f>IF('Datos Generales'!V403=0,"",'Datos Generales'!V403)</f>
        <v/>
      </c>
      <c r="W13" s="36">
        <f>IF('Datos Generales'!W403=0,"",'Datos Generales'!W403)</f>
        <v>89</v>
      </c>
      <c r="X13" s="36" t="str">
        <f>IF('Datos Generales'!X403=0,"",'Datos Generales'!X403)</f>
        <v/>
      </c>
      <c r="Y13" s="36">
        <f>IF('Datos Generales'!Y403=0,"",'Datos Generales'!Y403)</f>
        <v>161.99999999999997</v>
      </c>
      <c r="Z13" s="36">
        <f>IF('Datos Generales'!Z403=0,"",'Datos Generales'!Z403)</f>
        <v>601.00000000000011</v>
      </c>
      <c r="AA13" s="36">
        <f>IF('Datos Generales'!AA403=0,"",'Datos Generales'!AA403)</f>
        <v>14540</v>
      </c>
      <c r="AB13" s="36" t="str">
        <f>IF('Datos Generales'!AB403=0,"",'Datos Generales'!AB403)</f>
        <v/>
      </c>
      <c r="AC13" s="36" t="str">
        <f>IF('Datos Generales'!AC403=0,"",'Datos Generales'!AC403)</f>
        <v/>
      </c>
      <c r="AD13" s="36">
        <f>IF('Datos Generales'!AD403=0,"",'Datos Generales'!AD403)</f>
        <v>294</v>
      </c>
      <c r="AE13" s="36">
        <f>IF('Datos Generales'!AE403=0,"",'Datos Generales'!AE403)</f>
        <v>58</v>
      </c>
      <c r="AF13" s="36" t="str">
        <f>IF('Datos Generales'!AF403=0,"",'Datos Generales'!AF403)</f>
        <v/>
      </c>
      <c r="AG13" s="36">
        <f>IF('Datos Generales'!AG403=0,"",'Datos Generales'!AG403)</f>
        <v>58036</v>
      </c>
      <c r="AH13" s="36">
        <f>IF('Datos Generales'!AH403=0,"",'Datos Generales'!AH403)</f>
        <v>556</v>
      </c>
      <c r="AI13" s="36" t="str">
        <f>IF('Datos Generales'!AI403=0,"",'Datos Generales'!AI403)</f>
        <v/>
      </c>
      <c r="AJ13" s="36" t="str">
        <f>IF('Datos Generales'!AJ403=0,"",'Datos Generales'!AJ403)</f>
        <v/>
      </c>
      <c r="AK13" s="36" t="str">
        <f>IF('Datos Generales'!AK403=0,"",'Datos Generales'!AK403)</f>
        <v/>
      </c>
      <c r="AL13" s="36" t="str">
        <f>IF('Datos Generales'!AL403=0,"",'Datos Generales'!AL403)</f>
        <v/>
      </c>
      <c r="AM13" s="36" t="str">
        <f>IF('Datos Generales'!AM403=0,"",'Datos Generales'!AM403)</f>
        <v/>
      </c>
      <c r="AN13" s="36" t="str">
        <f>IF('Datos Generales'!AN403=0,"",'Datos Generales'!AN403)</f>
        <v/>
      </c>
      <c r="AO13" s="36" t="str">
        <f>IF('Datos Generales'!AO403=0,"",'Datos Generales'!AO403)</f>
        <v/>
      </c>
      <c r="AP13" s="36" t="str">
        <f>IF('Datos Generales'!AP403=0,"",'Datos Generales'!AP403)</f>
        <v/>
      </c>
      <c r="AQ13" s="36">
        <f>IF('Datos Generales'!AQ403=0,"",'Datos Generales'!AQ403)</f>
        <v>106207</v>
      </c>
      <c r="AR13" s="76"/>
      <c r="AS13" s="36">
        <f>'Datos Generales'!AS403</f>
        <v>49467</v>
      </c>
      <c r="AT13" s="60">
        <f t="shared" si="0"/>
        <v>1.1470273111367173</v>
      </c>
    </row>
    <row r="14" spans="2:46" x14ac:dyDescent="0.2">
      <c r="B14" s="62" t="str">
        <f>'Datos Generales'!B251</f>
        <v>3. Otros Riesgos Adicionales a Incendio</v>
      </c>
      <c r="C14" s="36" t="str">
        <f>IF('Datos Generales'!C404=0,"",'Datos Generales'!C404)</f>
        <v/>
      </c>
      <c r="D14" s="36" t="str">
        <f>IF('Datos Generales'!D404=0,"",'Datos Generales'!D404)</f>
        <v/>
      </c>
      <c r="E14" s="36">
        <f>IF('Datos Generales'!E404=0,"",'Datos Generales'!E404)</f>
        <v>27258</v>
      </c>
      <c r="F14" s="36">
        <f>IF('Datos Generales'!F404=0,"",'Datos Generales'!F404)</f>
        <v>15846</v>
      </c>
      <c r="G14" s="36" t="str">
        <f>IF('Datos Generales'!G404=0,"",'Datos Generales'!G404)</f>
        <v/>
      </c>
      <c r="H14" s="36">
        <f>IF('Datos Generales'!H404=0,"",'Datos Generales'!H404)</f>
        <v>28487</v>
      </c>
      <c r="I14" s="36">
        <f>IF('Datos Generales'!I404=0,"",'Datos Generales'!I404)</f>
        <v>36614.000000000007</v>
      </c>
      <c r="J14" s="36" t="str">
        <f>IF('Datos Generales'!J404=0,"",'Datos Generales'!J404)</f>
        <v/>
      </c>
      <c r="K14" s="36">
        <f>IF('Datos Generales'!K404=0,"",'Datos Generales'!K404)</f>
        <v>76138</v>
      </c>
      <c r="L14" s="36" t="str">
        <f>IF('Datos Generales'!L404=0,"",'Datos Generales'!L404)</f>
        <v/>
      </c>
      <c r="M14" s="36" t="str">
        <f>IF('Datos Generales'!M404=0,"",'Datos Generales'!M404)</f>
        <v/>
      </c>
      <c r="N14" s="36">
        <f>IF('Datos Generales'!N404=0,"",'Datos Generales'!N404)</f>
        <v>246</v>
      </c>
      <c r="O14" s="36">
        <f>IF('Datos Generales'!O404=0,"",'Datos Generales'!O404)</f>
        <v>1462</v>
      </c>
      <c r="P14" s="36" t="str">
        <f>IF('Datos Generales'!P404=0,"",'Datos Generales'!P404)</f>
        <v/>
      </c>
      <c r="Q14" s="36">
        <f>IF('Datos Generales'!Q404=0,"",'Datos Generales'!Q404)</f>
        <v>29978</v>
      </c>
      <c r="R14" s="36" t="str">
        <f>IF('Datos Generales'!R404=0,"",'Datos Generales'!R404)</f>
        <v/>
      </c>
      <c r="S14" s="36">
        <f>IF('Datos Generales'!S404=0,"",'Datos Generales'!S404)</f>
        <v>29579</v>
      </c>
      <c r="T14" s="36" t="str">
        <f>IF('Datos Generales'!T404=0,"",'Datos Generales'!T404)</f>
        <v/>
      </c>
      <c r="U14" s="36">
        <f>IF('Datos Generales'!U404=0,"",'Datos Generales'!U404)</f>
        <v>10348</v>
      </c>
      <c r="V14" s="36">
        <f>IF('Datos Generales'!V404=0,"",'Datos Generales'!V404)</f>
        <v>4</v>
      </c>
      <c r="W14" s="36">
        <f>IF('Datos Generales'!W404=0,"",'Datos Generales'!W404)</f>
        <v>1807</v>
      </c>
      <c r="X14" s="36" t="str">
        <f>IF('Datos Generales'!X404=0,"",'Datos Generales'!X404)</f>
        <v/>
      </c>
      <c r="Y14" s="36">
        <f>IF('Datos Generales'!Y404=0,"",'Datos Generales'!Y404)</f>
        <v>1841.0000000000002</v>
      </c>
      <c r="Z14" s="36">
        <f>IF('Datos Generales'!Z404=0,"",'Datos Generales'!Z404)</f>
        <v>9013</v>
      </c>
      <c r="AA14" s="36">
        <f>IF('Datos Generales'!AA404=0,"",'Datos Generales'!AA404)</f>
        <v>25182</v>
      </c>
      <c r="AB14" s="36" t="str">
        <f>IF('Datos Generales'!AB404=0,"",'Datos Generales'!AB404)</f>
        <v/>
      </c>
      <c r="AC14" s="36" t="str">
        <f>IF('Datos Generales'!AC404=0,"",'Datos Generales'!AC404)</f>
        <v/>
      </c>
      <c r="AD14" s="36">
        <f>IF('Datos Generales'!AD404=0,"",'Datos Generales'!AD404)</f>
        <v>119.00000000000001</v>
      </c>
      <c r="AE14" s="36">
        <f>IF('Datos Generales'!AE404=0,"",'Datos Generales'!AE404)</f>
        <v>68</v>
      </c>
      <c r="AF14" s="36" t="str">
        <f>IF('Datos Generales'!AF404=0,"",'Datos Generales'!AF404)</f>
        <v/>
      </c>
      <c r="AG14" s="36">
        <f>IF('Datos Generales'!AG404=0,"",'Datos Generales'!AG404)</f>
        <v>74446</v>
      </c>
      <c r="AH14" s="36">
        <f>IF('Datos Generales'!AH404=0,"",'Datos Generales'!AH404)</f>
        <v>1611</v>
      </c>
      <c r="AI14" s="36" t="str">
        <f>IF('Datos Generales'!AI404=0,"",'Datos Generales'!AI404)</f>
        <v/>
      </c>
      <c r="AJ14" s="36">
        <f>IF('Datos Generales'!AJ404=0,"",'Datos Generales'!AJ404)</f>
        <v>154916</v>
      </c>
      <c r="AK14" s="36" t="str">
        <f>IF('Datos Generales'!AK404=0,"",'Datos Generales'!AK404)</f>
        <v/>
      </c>
      <c r="AL14" s="36" t="str">
        <f>IF('Datos Generales'!AL404=0,"",'Datos Generales'!AL404)</f>
        <v/>
      </c>
      <c r="AM14" s="36" t="str">
        <f>IF('Datos Generales'!AM404=0,"",'Datos Generales'!AM404)</f>
        <v/>
      </c>
      <c r="AN14" s="36" t="str">
        <f>IF('Datos Generales'!AN404=0,"",'Datos Generales'!AN404)</f>
        <v/>
      </c>
      <c r="AO14" s="36" t="str">
        <f>IF('Datos Generales'!AO404=0,"",'Datos Generales'!AO404)</f>
        <v/>
      </c>
      <c r="AP14" s="36" t="str">
        <f>IF('Datos Generales'!AP404=0,"",'Datos Generales'!AP404)</f>
        <v/>
      </c>
      <c r="AQ14" s="36">
        <f>IF('Datos Generales'!AQ404=0,"",'Datos Generales'!AQ404)</f>
        <v>524963</v>
      </c>
      <c r="AR14" s="76"/>
      <c r="AS14" s="36">
        <f>'Datos Generales'!AS404</f>
        <v>466952</v>
      </c>
      <c r="AT14" s="60">
        <f t="shared" si="0"/>
        <v>0.12423332590930114</v>
      </c>
    </row>
    <row r="15" spans="2:46" x14ac:dyDescent="0.2">
      <c r="B15" s="62" t="str">
        <f>'Datos Generales'!B252</f>
        <v>4. Terremoto y Maremoto</v>
      </c>
      <c r="C15" s="36">
        <f>IF('Datos Generales'!C405=0,"",'Datos Generales'!C405)</f>
        <v>1</v>
      </c>
      <c r="D15" s="36" t="str">
        <f>IF('Datos Generales'!D405=0,"",'Datos Generales'!D405)</f>
        <v/>
      </c>
      <c r="E15" s="36">
        <f>IF('Datos Generales'!E405=0,"",'Datos Generales'!E405)</f>
        <v>70974</v>
      </c>
      <c r="F15" s="36">
        <f>IF('Datos Generales'!F405=0,"",'Datos Generales'!F405)</f>
        <v>39121</v>
      </c>
      <c r="G15" s="36" t="str">
        <f>IF('Datos Generales'!G405=0,"",'Datos Generales'!G405)</f>
        <v/>
      </c>
      <c r="H15" s="36">
        <f>IF('Datos Generales'!H405=0,"",'Datos Generales'!H405)</f>
        <v>15550</v>
      </c>
      <c r="I15" s="36">
        <f>IF('Datos Generales'!I405=0,"",'Datos Generales'!I405)</f>
        <v>38257.999999999993</v>
      </c>
      <c r="J15" s="36" t="str">
        <f>IF('Datos Generales'!J405=0,"",'Datos Generales'!J405)</f>
        <v/>
      </c>
      <c r="K15" s="36">
        <f>IF('Datos Generales'!K405=0,"",'Datos Generales'!K405)</f>
        <v>59839.999999999993</v>
      </c>
      <c r="L15" s="36" t="str">
        <f>IF('Datos Generales'!L405=0,"",'Datos Generales'!L405)</f>
        <v/>
      </c>
      <c r="M15" s="36" t="str">
        <f>IF('Datos Generales'!M405=0,"",'Datos Generales'!M405)</f>
        <v/>
      </c>
      <c r="N15" s="36">
        <f>IF('Datos Generales'!N405=0,"",'Datos Generales'!N405)</f>
        <v>666</v>
      </c>
      <c r="O15" s="36">
        <f>IF('Datos Generales'!O405=0,"",'Datos Generales'!O405)</f>
        <v>748</v>
      </c>
      <c r="P15" s="36" t="str">
        <f>IF('Datos Generales'!P405=0,"",'Datos Generales'!P405)</f>
        <v/>
      </c>
      <c r="Q15" s="36">
        <f>IF('Datos Generales'!Q405=0,"",'Datos Generales'!Q405)</f>
        <v>18127</v>
      </c>
      <c r="R15" s="36" t="str">
        <f>IF('Datos Generales'!R405=0,"",'Datos Generales'!R405)</f>
        <v/>
      </c>
      <c r="S15" s="36">
        <f>IF('Datos Generales'!S405=0,"",'Datos Generales'!S405)</f>
        <v>19234.000000000004</v>
      </c>
      <c r="T15" s="36" t="str">
        <f>IF('Datos Generales'!T405=0,"",'Datos Generales'!T405)</f>
        <v/>
      </c>
      <c r="U15" s="36">
        <f>IF('Datos Generales'!U405=0,"",'Datos Generales'!U405)</f>
        <v>17524</v>
      </c>
      <c r="V15" s="36">
        <f>IF('Datos Generales'!V405=0,"",'Datos Generales'!V405)</f>
        <v>5</v>
      </c>
      <c r="W15" s="36">
        <f>IF('Datos Generales'!W405=0,"",'Datos Generales'!W405)</f>
        <v>1692</v>
      </c>
      <c r="X15" s="36" t="str">
        <f>IF('Datos Generales'!X405=0,"",'Datos Generales'!X405)</f>
        <v/>
      </c>
      <c r="Y15" s="36">
        <f>IF('Datos Generales'!Y405=0,"",'Datos Generales'!Y405)</f>
        <v>2546.9999999999995</v>
      </c>
      <c r="Z15" s="36">
        <f>IF('Datos Generales'!Z405=0,"",'Datos Generales'!Z405)</f>
        <v>6977</v>
      </c>
      <c r="AA15" s="36">
        <f>IF('Datos Generales'!AA405=0,"",'Datos Generales'!AA405)</f>
        <v>15296.999999999998</v>
      </c>
      <c r="AB15" s="36" t="str">
        <f>IF('Datos Generales'!AB405=0,"",'Datos Generales'!AB405)</f>
        <v/>
      </c>
      <c r="AC15" s="36" t="str">
        <f>IF('Datos Generales'!AC405=0,"",'Datos Generales'!AC405)</f>
        <v/>
      </c>
      <c r="AD15" s="36">
        <f>IF('Datos Generales'!AD405=0,"",'Datos Generales'!AD405)</f>
        <v>1213</v>
      </c>
      <c r="AE15" s="36">
        <f>IF('Datos Generales'!AE405=0,"",'Datos Generales'!AE405)</f>
        <v>68</v>
      </c>
      <c r="AF15" s="36" t="str">
        <f>IF('Datos Generales'!AF405=0,"",'Datos Generales'!AF405)</f>
        <v/>
      </c>
      <c r="AG15" s="36">
        <f>IF('Datos Generales'!AG405=0,"",'Datos Generales'!AG405)</f>
        <v>60417.000000000007</v>
      </c>
      <c r="AH15" s="36">
        <f>IF('Datos Generales'!AH405=0,"",'Datos Generales'!AH405)</f>
        <v>1164</v>
      </c>
      <c r="AI15" s="36">
        <f>IF('Datos Generales'!AI405=0,"",'Datos Generales'!AI405)</f>
        <v>34</v>
      </c>
      <c r="AJ15" s="36">
        <f>IF('Datos Generales'!AJ405=0,"",'Datos Generales'!AJ405)</f>
        <v>120634</v>
      </c>
      <c r="AK15" s="36" t="str">
        <f>IF('Datos Generales'!AK405=0,"",'Datos Generales'!AK405)</f>
        <v/>
      </c>
      <c r="AL15" s="36" t="str">
        <f>IF('Datos Generales'!AL405=0,"",'Datos Generales'!AL405)</f>
        <v/>
      </c>
      <c r="AM15" s="36" t="str">
        <f>IF('Datos Generales'!AM405=0,"",'Datos Generales'!AM405)</f>
        <v/>
      </c>
      <c r="AN15" s="36" t="str">
        <f>IF('Datos Generales'!AN405=0,"",'Datos Generales'!AN405)</f>
        <v/>
      </c>
      <c r="AO15" s="36" t="str">
        <f>IF('Datos Generales'!AO405=0,"",'Datos Generales'!AO405)</f>
        <v/>
      </c>
      <c r="AP15" s="36" t="str">
        <f>IF('Datos Generales'!AP405=0,"",'Datos Generales'!AP405)</f>
        <v/>
      </c>
      <c r="AQ15" s="36">
        <f>IF('Datos Generales'!AQ405=0,"",'Datos Generales'!AQ405)</f>
        <v>490091</v>
      </c>
      <c r="AR15" s="76"/>
      <c r="AS15" s="36">
        <f>'Datos Generales'!AS405</f>
        <v>420054</v>
      </c>
      <c r="AT15" s="60">
        <f t="shared" si="0"/>
        <v>0.16673332476300673</v>
      </c>
    </row>
    <row r="16" spans="2:46" x14ac:dyDescent="0.2">
      <c r="B16" s="62" t="str">
        <f>'Datos Generales'!B253</f>
        <v>5. Pérdida de Beneficios por Terremoto</v>
      </c>
      <c r="C16" s="36" t="str">
        <f>IF('Datos Generales'!C406=0,"",'Datos Generales'!C406)</f>
        <v/>
      </c>
      <c r="D16" s="36" t="str">
        <f>IF('Datos Generales'!D406=0,"",'Datos Generales'!D406)</f>
        <v/>
      </c>
      <c r="E16" s="36">
        <f>IF('Datos Generales'!E406=0,"",'Datos Generales'!E406)</f>
        <v>138</v>
      </c>
      <c r="F16" s="36" t="str">
        <f>IF('Datos Generales'!F406=0,"",'Datos Generales'!F406)</f>
        <v/>
      </c>
      <c r="G16" s="36" t="str">
        <f>IF('Datos Generales'!G406=0,"",'Datos Generales'!G406)</f>
        <v/>
      </c>
      <c r="H16" s="36" t="str">
        <f>IF('Datos Generales'!H406=0,"",'Datos Generales'!H406)</f>
        <v/>
      </c>
      <c r="I16" s="36">
        <f>IF('Datos Generales'!I406=0,"",'Datos Generales'!I406)</f>
        <v>379</v>
      </c>
      <c r="J16" s="36" t="str">
        <f>IF('Datos Generales'!J406=0,"",'Datos Generales'!J406)</f>
        <v/>
      </c>
      <c r="K16" s="36">
        <f>IF('Datos Generales'!K406=0,"",'Datos Generales'!K406)</f>
        <v>168.99999999999997</v>
      </c>
      <c r="L16" s="36" t="str">
        <f>IF('Datos Generales'!L406=0,"",'Datos Generales'!L406)</f>
        <v/>
      </c>
      <c r="M16" s="36" t="str">
        <f>IF('Datos Generales'!M406=0,"",'Datos Generales'!M406)</f>
        <v/>
      </c>
      <c r="N16" s="36">
        <f>IF('Datos Generales'!N406=0,"",'Datos Generales'!N406)</f>
        <v>233</v>
      </c>
      <c r="O16" s="36">
        <f>IF('Datos Generales'!O406=0,"",'Datos Generales'!O406)</f>
        <v>55</v>
      </c>
      <c r="P16" s="36" t="str">
        <f>IF('Datos Generales'!P406=0,"",'Datos Generales'!P406)</f>
        <v/>
      </c>
      <c r="Q16" s="36">
        <f>IF('Datos Generales'!Q406=0,"",'Datos Generales'!Q406)</f>
        <v>789</v>
      </c>
      <c r="R16" s="36" t="str">
        <f>IF('Datos Generales'!R406=0,"",'Datos Generales'!R406)</f>
        <v/>
      </c>
      <c r="S16" s="36">
        <f>IF('Datos Generales'!S406=0,"",'Datos Generales'!S406)</f>
        <v>144</v>
      </c>
      <c r="T16" s="36" t="str">
        <f>IF('Datos Generales'!T406=0,"",'Datos Generales'!T406)</f>
        <v/>
      </c>
      <c r="U16" s="36">
        <f>IF('Datos Generales'!U406=0,"",'Datos Generales'!U406)</f>
        <v>680</v>
      </c>
      <c r="V16" s="36" t="str">
        <f>IF('Datos Generales'!V406=0,"",'Datos Generales'!V406)</f>
        <v/>
      </c>
      <c r="W16" s="36">
        <f>IF('Datos Generales'!W406=0,"",'Datos Generales'!W406)</f>
        <v>105</v>
      </c>
      <c r="X16" s="36" t="str">
        <f>IF('Datos Generales'!X406=0,"",'Datos Generales'!X406)</f>
        <v/>
      </c>
      <c r="Y16" s="36">
        <f>IF('Datos Generales'!Y406=0,"",'Datos Generales'!Y406)</f>
        <v>69</v>
      </c>
      <c r="Z16" s="36">
        <f>IF('Datos Generales'!Z406=0,"",'Datos Generales'!Z406)</f>
        <v>517</v>
      </c>
      <c r="AA16" s="36">
        <f>IF('Datos Generales'!AA406=0,"",'Datos Generales'!AA406)</f>
        <v>253</v>
      </c>
      <c r="AB16" s="36" t="str">
        <f>IF('Datos Generales'!AB406=0,"",'Datos Generales'!AB406)</f>
        <v/>
      </c>
      <c r="AC16" s="36" t="str">
        <f>IF('Datos Generales'!AC406=0,"",'Datos Generales'!AC406)</f>
        <v/>
      </c>
      <c r="AD16" s="36">
        <f>IF('Datos Generales'!AD406=0,"",'Datos Generales'!AD406)</f>
        <v>261</v>
      </c>
      <c r="AE16" s="36">
        <f>IF('Datos Generales'!AE406=0,"",'Datos Generales'!AE406)</f>
        <v>58</v>
      </c>
      <c r="AF16" s="36" t="str">
        <f>IF('Datos Generales'!AF406=0,"",'Datos Generales'!AF406)</f>
        <v/>
      </c>
      <c r="AG16" s="36">
        <f>IF('Datos Generales'!AG406=0,"",'Datos Generales'!AG406)</f>
        <v>47910</v>
      </c>
      <c r="AH16" s="36">
        <f>IF('Datos Generales'!AH406=0,"",'Datos Generales'!AH406)</f>
        <v>552</v>
      </c>
      <c r="AI16" s="36" t="str">
        <f>IF('Datos Generales'!AI406=0,"",'Datos Generales'!AI406)</f>
        <v/>
      </c>
      <c r="AJ16" s="36" t="str">
        <f>IF('Datos Generales'!AJ406=0,"",'Datos Generales'!AJ406)</f>
        <v/>
      </c>
      <c r="AK16" s="36" t="str">
        <f>IF('Datos Generales'!AK406=0,"",'Datos Generales'!AK406)</f>
        <v/>
      </c>
      <c r="AL16" s="36" t="str">
        <f>IF('Datos Generales'!AL406=0,"",'Datos Generales'!AL406)</f>
        <v/>
      </c>
      <c r="AM16" s="36" t="str">
        <f>IF('Datos Generales'!AM406=0,"",'Datos Generales'!AM406)</f>
        <v/>
      </c>
      <c r="AN16" s="36" t="str">
        <f>IF('Datos Generales'!AN406=0,"",'Datos Generales'!AN406)</f>
        <v/>
      </c>
      <c r="AO16" s="36" t="str">
        <f>IF('Datos Generales'!AO406=0,"",'Datos Generales'!AO406)</f>
        <v/>
      </c>
      <c r="AP16" s="36" t="str">
        <f>IF('Datos Generales'!AP406=0,"",'Datos Generales'!AP406)</f>
        <v/>
      </c>
      <c r="AQ16" s="36">
        <f>IF('Datos Generales'!AQ406=0,"",'Datos Generales'!AQ406)</f>
        <v>52312</v>
      </c>
      <c r="AR16" s="76"/>
      <c r="AS16" s="36">
        <f>'Datos Generales'!AS406</f>
        <v>11791</v>
      </c>
      <c r="AT16" s="60">
        <f t="shared" si="0"/>
        <v>3.4366041896361628</v>
      </c>
    </row>
    <row r="17" spans="2:46" x14ac:dyDescent="0.2">
      <c r="B17" s="62" t="str">
        <f>'Datos Generales'!B254</f>
        <v>6. Otros Riesgos de la Naturaleza</v>
      </c>
      <c r="C17" s="36" t="str">
        <f>IF('Datos Generales'!C407=0,"",'Datos Generales'!C407)</f>
        <v/>
      </c>
      <c r="D17" s="36" t="str">
        <f>IF('Datos Generales'!D407=0,"",'Datos Generales'!D407)</f>
        <v/>
      </c>
      <c r="E17" s="36">
        <f>IF('Datos Generales'!E407=0,"",'Datos Generales'!E407)</f>
        <v>27020.999999999996</v>
      </c>
      <c r="F17" s="36">
        <f>IF('Datos Generales'!F407=0,"",'Datos Generales'!F407)</f>
        <v>256</v>
      </c>
      <c r="G17" s="36" t="str">
        <f>IF('Datos Generales'!G407=0,"",'Datos Generales'!G407)</f>
        <v/>
      </c>
      <c r="H17" s="36">
        <f>IF('Datos Generales'!H407=0,"",'Datos Generales'!H407)</f>
        <v>28444.999999999996</v>
      </c>
      <c r="I17" s="36">
        <f>IF('Datos Generales'!I407=0,"",'Datos Generales'!I407)</f>
        <v>36576</v>
      </c>
      <c r="J17" s="36" t="str">
        <f>IF('Datos Generales'!J407=0,"",'Datos Generales'!J407)</f>
        <v/>
      </c>
      <c r="K17" s="36">
        <f>IF('Datos Generales'!K407=0,"",'Datos Generales'!K407)</f>
        <v>70584</v>
      </c>
      <c r="L17" s="36" t="str">
        <f>IF('Datos Generales'!L407=0,"",'Datos Generales'!L407)</f>
        <v/>
      </c>
      <c r="M17" s="36" t="str">
        <f>IF('Datos Generales'!M407=0,"",'Datos Generales'!M407)</f>
        <v/>
      </c>
      <c r="N17" s="36" t="str">
        <f>IF('Datos Generales'!N407=0,"",'Datos Generales'!N407)</f>
        <v/>
      </c>
      <c r="O17" s="36" t="str">
        <f>IF('Datos Generales'!O407=0,"",'Datos Generales'!O407)</f>
        <v/>
      </c>
      <c r="P17" s="36" t="str">
        <f>IF('Datos Generales'!P407=0,"",'Datos Generales'!P407)</f>
        <v/>
      </c>
      <c r="Q17" s="36">
        <f>IF('Datos Generales'!Q407=0,"",'Datos Generales'!Q407)</f>
        <v>29938.000000000004</v>
      </c>
      <c r="R17" s="36" t="str">
        <f>IF('Datos Generales'!R407=0,"",'Datos Generales'!R407)</f>
        <v/>
      </c>
      <c r="S17" s="36">
        <f>IF('Datos Generales'!S407=0,"",'Datos Generales'!S407)</f>
        <v>29544.999999999996</v>
      </c>
      <c r="T17" s="36" t="str">
        <f>IF('Datos Generales'!T407=0,"",'Datos Generales'!T407)</f>
        <v/>
      </c>
      <c r="U17" s="36">
        <f>IF('Datos Generales'!U407=0,"",'Datos Generales'!U407)</f>
        <v>7496</v>
      </c>
      <c r="V17" s="36">
        <f>IF('Datos Generales'!V407=0,"",'Datos Generales'!V407)</f>
        <v>4</v>
      </c>
      <c r="W17" s="36">
        <f>IF('Datos Generales'!W407=0,"",'Datos Generales'!W407)</f>
        <v>1805</v>
      </c>
      <c r="X17" s="36" t="str">
        <f>IF('Datos Generales'!X407=0,"",'Datos Generales'!X407)</f>
        <v/>
      </c>
      <c r="Y17" s="36">
        <f>IF('Datos Generales'!Y407=0,"",'Datos Generales'!Y407)</f>
        <v>3062.0000000000005</v>
      </c>
      <c r="Z17" s="36">
        <f>IF('Datos Generales'!Z407=0,"",'Datos Generales'!Z407)</f>
        <v>9051</v>
      </c>
      <c r="AA17" s="36">
        <f>IF('Datos Generales'!AA407=0,"",'Datos Generales'!AA407)</f>
        <v>25104.000000000004</v>
      </c>
      <c r="AB17" s="36" t="str">
        <f>IF('Datos Generales'!AB407=0,"",'Datos Generales'!AB407)</f>
        <v/>
      </c>
      <c r="AC17" s="36" t="str">
        <f>IF('Datos Generales'!AC407=0,"",'Datos Generales'!AC407)</f>
        <v/>
      </c>
      <c r="AD17" s="36">
        <f>IF('Datos Generales'!AD407=0,"",'Datos Generales'!AD407)</f>
        <v>20</v>
      </c>
      <c r="AE17" s="36">
        <f>IF('Datos Generales'!AE407=0,"",'Datos Generales'!AE407)</f>
        <v>68</v>
      </c>
      <c r="AF17" s="36" t="str">
        <f>IF('Datos Generales'!AF407=0,"",'Datos Generales'!AF407)</f>
        <v/>
      </c>
      <c r="AG17" s="36">
        <f>IF('Datos Generales'!AG407=0,"",'Datos Generales'!AG407)</f>
        <v>70363.000000000015</v>
      </c>
      <c r="AH17" s="36">
        <f>IF('Datos Generales'!AH407=0,"",'Datos Generales'!AH407)</f>
        <v>1604</v>
      </c>
      <c r="AI17" s="36">
        <f>IF('Datos Generales'!AI407=0,"",'Datos Generales'!AI407)</f>
        <v>13</v>
      </c>
      <c r="AJ17" s="36">
        <f>IF('Datos Generales'!AJ407=0,"",'Datos Generales'!AJ407)</f>
        <v>149186</v>
      </c>
      <c r="AK17" s="36" t="str">
        <f>IF('Datos Generales'!AK407=0,"",'Datos Generales'!AK407)</f>
        <v/>
      </c>
      <c r="AL17" s="36" t="str">
        <f>IF('Datos Generales'!AL407=0,"",'Datos Generales'!AL407)</f>
        <v/>
      </c>
      <c r="AM17" s="36" t="str">
        <f>IF('Datos Generales'!AM407=0,"",'Datos Generales'!AM407)</f>
        <v/>
      </c>
      <c r="AN17" s="36" t="str">
        <f>IF('Datos Generales'!AN407=0,"",'Datos Generales'!AN407)</f>
        <v/>
      </c>
      <c r="AO17" s="36" t="str">
        <f>IF('Datos Generales'!AO407=0,"",'Datos Generales'!AO407)</f>
        <v/>
      </c>
      <c r="AP17" s="36" t="str">
        <f>IF('Datos Generales'!AP407=0,"",'Datos Generales'!AP407)</f>
        <v/>
      </c>
      <c r="AQ17" s="36">
        <f>IF('Datos Generales'!AQ407=0,"",'Datos Generales'!AQ407)</f>
        <v>490141</v>
      </c>
      <c r="AR17" s="76"/>
      <c r="AS17" s="36">
        <f>'Datos Generales'!AS407</f>
        <v>465981</v>
      </c>
      <c r="AT17" s="60">
        <f t="shared" si="0"/>
        <v>5.1847607520478345E-2</v>
      </c>
    </row>
    <row r="18" spans="2:46" x14ac:dyDescent="0.2">
      <c r="B18" s="62" t="str">
        <f>'Datos Generales'!B255</f>
        <v>7. Terrorismo</v>
      </c>
      <c r="C18" s="36" t="str">
        <f>IF('Datos Generales'!C408=0,"",'Datos Generales'!C408)</f>
        <v/>
      </c>
      <c r="D18" s="36" t="str">
        <f>IF('Datos Generales'!D408=0,"",'Datos Generales'!D408)</f>
        <v/>
      </c>
      <c r="E18" s="36">
        <f>IF('Datos Generales'!E408=0,"",'Datos Generales'!E408)</f>
        <v>17586</v>
      </c>
      <c r="F18" s="36">
        <f>IF('Datos Generales'!F408=0,"",'Datos Generales'!F408)</f>
        <v>60</v>
      </c>
      <c r="G18" s="36" t="str">
        <f>IF('Datos Generales'!G408=0,"",'Datos Generales'!G408)</f>
        <v/>
      </c>
      <c r="H18" s="36">
        <f>IF('Datos Generales'!H408=0,"",'Datos Generales'!H408)</f>
        <v>21650</v>
      </c>
      <c r="I18" s="36">
        <f>IF('Datos Generales'!I408=0,"",'Datos Generales'!I408)</f>
        <v>38525.999999999993</v>
      </c>
      <c r="J18" s="36" t="str">
        <f>IF('Datos Generales'!J408=0,"",'Datos Generales'!J408)</f>
        <v/>
      </c>
      <c r="K18" s="36">
        <f>IF('Datos Generales'!K408=0,"",'Datos Generales'!K408)</f>
        <v>56611.000000000007</v>
      </c>
      <c r="L18" s="36" t="str">
        <f>IF('Datos Generales'!L408=0,"",'Datos Generales'!L408)</f>
        <v/>
      </c>
      <c r="M18" s="36" t="str">
        <f>IF('Datos Generales'!M408=0,"",'Datos Generales'!M408)</f>
        <v/>
      </c>
      <c r="N18" s="36">
        <f>IF('Datos Generales'!N408=0,"",'Datos Generales'!N408)</f>
        <v>196</v>
      </c>
      <c r="O18" s="36">
        <f>IF('Datos Generales'!O408=0,"",'Datos Generales'!O408)</f>
        <v>62</v>
      </c>
      <c r="P18" s="36" t="str">
        <f>IF('Datos Generales'!P408=0,"",'Datos Generales'!P408)</f>
        <v/>
      </c>
      <c r="Q18" s="36">
        <f>IF('Datos Generales'!Q408=0,"",'Datos Generales'!Q408)</f>
        <v>29753</v>
      </c>
      <c r="R18" s="36" t="str">
        <f>IF('Datos Generales'!R408=0,"",'Datos Generales'!R408)</f>
        <v/>
      </c>
      <c r="S18" s="36">
        <f>IF('Datos Generales'!S408=0,"",'Datos Generales'!S408)</f>
        <v>3</v>
      </c>
      <c r="T18" s="36" t="str">
        <f>IF('Datos Generales'!T408=0,"",'Datos Generales'!T408)</f>
        <v/>
      </c>
      <c r="U18" s="36">
        <f>IF('Datos Generales'!U408=0,"",'Datos Generales'!U408)</f>
        <v>10369</v>
      </c>
      <c r="V18" s="36" t="str">
        <f>IF('Datos Generales'!V408=0,"",'Datos Generales'!V408)</f>
        <v/>
      </c>
      <c r="W18" s="36">
        <f>IF('Datos Generales'!W408=0,"",'Datos Generales'!W408)</f>
        <v>1837</v>
      </c>
      <c r="X18" s="36" t="str">
        <f>IF('Datos Generales'!X408=0,"",'Datos Generales'!X408)</f>
        <v/>
      </c>
      <c r="Y18" s="36">
        <f>IF('Datos Generales'!Y408=0,"",'Datos Generales'!Y408)</f>
        <v>874</v>
      </c>
      <c r="Z18" s="36">
        <f>IF('Datos Generales'!Z408=0,"",'Datos Generales'!Z408)</f>
        <v>8837</v>
      </c>
      <c r="AA18" s="36">
        <f>IF('Datos Generales'!AA408=0,"",'Datos Generales'!AA408)</f>
        <v>23919</v>
      </c>
      <c r="AB18" s="36" t="str">
        <f>IF('Datos Generales'!AB408=0,"",'Datos Generales'!AB408)</f>
        <v/>
      </c>
      <c r="AC18" s="36" t="str">
        <f>IF('Datos Generales'!AC408=0,"",'Datos Generales'!AC408)</f>
        <v/>
      </c>
      <c r="AD18" s="36">
        <f>IF('Datos Generales'!AD408=0,"",'Datos Generales'!AD408)</f>
        <v>98</v>
      </c>
      <c r="AE18" s="36">
        <f>IF('Datos Generales'!AE408=0,"",'Datos Generales'!AE408)</f>
        <v>2</v>
      </c>
      <c r="AF18" s="36" t="str">
        <f>IF('Datos Generales'!AF408=0,"",'Datos Generales'!AF408)</f>
        <v/>
      </c>
      <c r="AG18" s="36">
        <f>IF('Datos Generales'!AG408=0,"",'Datos Generales'!AG408)</f>
        <v>67455.000000000015</v>
      </c>
      <c r="AH18" s="36">
        <f>IF('Datos Generales'!AH408=0,"",'Datos Generales'!AH408)</f>
        <v>1604</v>
      </c>
      <c r="AI18" s="36" t="str">
        <f>IF('Datos Generales'!AI408=0,"",'Datos Generales'!AI408)</f>
        <v/>
      </c>
      <c r="AJ18" s="36" t="str">
        <f>IF('Datos Generales'!AJ408=0,"",'Datos Generales'!AJ408)</f>
        <v/>
      </c>
      <c r="AK18" s="36" t="str">
        <f>IF('Datos Generales'!AK408=0,"",'Datos Generales'!AK408)</f>
        <v/>
      </c>
      <c r="AL18" s="36" t="str">
        <f>IF('Datos Generales'!AL408=0,"",'Datos Generales'!AL408)</f>
        <v/>
      </c>
      <c r="AM18" s="36" t="str">
        <f>IF('Datos Generales'!AM408=0,"",'Datos Generales'!AM408)</f>
        <v/>
      </c>
      <c r="AN18" s="36" t="str">
        <f>IF('Datos Generales'!AN408=0,"",'Datos Generales'!AN408)</f>
        <v/>
      </c>
      <c r="AO18" s="36" t="str">
        <f>IF('Datos Generales'!AO408=0,"",'Datos Generales'!AO408)</f>
        <v/>
      </c>
      <c r="AP18" s="36" t="str">
        <f>IF('Datos Generales'!AP408=0,"",'Datos Generales'!AP408)</f>
        <v/>
      </c>
      <c r="AQ18" s="36">
        <f>IF('Datos Generales'!AQ408=0,"",'Datos Generales'!AQ408)</f>
        <v>279442</v>
      </c>
      <c r="AR18" s="76"/>
      <c r="AS18" s="36">
        <f>'Datos Generales'!AS408</f>
        <v>256890</v>
      </c>
      <c r="AT18" s="60">
        <f t="shared" si="0"/>
        <v>8.7788547627389191E-2</v>
      </c>
    </row>
    <row r="19" spans="2:46" x14ac:dyDescent="0.2">
      <c r="B19" s="62" t="str">
        <f>'Datos Generales'!B256</f>
        <v>8. Robo</v>
      </c>
      <c r="C19" s="36" t="str">
        <f>IF('Datos Generales'!C409=0,"",'Datos Generales'!C409)</f>
        <v/>
      </c>
      <c r="D19" s="36" t="str">
        <f>IF('Datos Generales'!D409=0,"",'Datos Generales'!D409)</f>
        <v/>
      </c>
      <c r="E19" s="36">
        <f>IF('Datos Generales'!E409=0,"",'Datos Generales'!E409)</f>
        <v>215831.00000000003</v>
      </c>
      <c r="F19" s="36">
        <f>IF('Datos Generales'!F409=0,"",'Datos Generales'!F409)</f>
        <v>176263</v>
      </c>
      <c r="G19" s="36" t="str">
        <f>IF('Datos Generales'!G409=0,"",'Datos Generales'!G409)</f>
        <v/>
      </c>
      <c r="H19" s="36">
        <f>IF('Datos Generales'!H409=0,"",'Datos Generales'!H409)</f>
        <v>8673</v>
      </c>
      <c r="I19" s="36">
        <f>IF('Datos Generales'!I409=0,"",'Datos Generales'!I409)</f>
        <v>4242</v>
      </c>
      <c r="J19" s="36" t="str">
        <f>IF('Datos Generales'!J409=0,"",'Datos Generales'!J409)</f>
        <v/>
      </c>
      <c r="K19" s="36">
        <f>IF('Datos Generales'!K409=0,"",'Datos Generales'!K409)</f>
        <v>25228</v>
      </c>
      <c r="L19" s="36" t="str">
        <f>IF('Datos Generales'!L409=0,"",'Datos Generales'!L409)</f>
        <v/>
      </c>
      <c r="M19" s="36" t="str">
        <f>IF('Datos Generales'!M409=0,"",'Datos Generales'!M409)</f>
        <v/>
      </c>
      <c r="N19" s="36">
        <f>IF('Datos Generales'!N409=0,"",'Datos Generales'!N409)</f>
        <v>2</v>
      </c>
      <c r="O19" s="36">
        <f>IF('Datos Generales'!O409=0,"",'Datos Generales'!O409)</f>
        <v>154</v>
      </c>
      <c r="P19" s="36" t="str">
        <f>IF('Datos Generales'!P409=0,"",'Datos Generales'!P409)</f>
        <v/>
      </c>
      <c r="Q19" s="36">
        <f>IF('Datos Generales'!Q409=0,"",'Datos Generales'!Q409)</f>
        <v>3625</v>
      </c>
      <c r="R19" s="36" t="str">
        <f>IF('Datos Generales'!R409=0,"",'Datos Generales'!R409)</f>
        <v/>
      </c>
      <c r="S19" s="36">
        <f>IF('Datos Generales'!S409=0,"",'Datos Generales'!S409)</f>
        <v>4590</v>
      </c>
      <c r="T19" s="36" t="str">
        <f>IF('Datos Generales'!T409=0,"",'Datos Generales'!T409)</f>
        <v/>
      </c>
      <c r="U19" s="36">
        <f>IF('Datos Generales'!U409=0,"",'Datos Generales'!U409)</f>
        <v>6579.0000000000009</v>
      </c>
      <c r="V19" s="36">
        <f>IF('Datos Generales'!V409=0,"",'Datos Generales'!V409)</f>
        <v>11.999999999999998</v>
      </c>
      <c r="W19" s="36">
        <f>IF('Datos Generales'!W409=0,"",'Datos Generales'!W409)</f>
        <v>691</v>
      </c>
      <c r="X19" s="36" t="str">
        <f>IF('Datos Generales'!X409=0,"",'Datos Generales'!X409)</f>
        <v/>
      </c>
      <c r="Y19" s="36">
        <f>IF('Datos Generales'!Y409=0,"",'Datos Generales'!Y409)</f>
        <v>991</v>
      </c>
      <c r="Z19" s="36">
        <f>IF('Datos Generales'!Z409=0,"",'Datos Generales'!Z409)</f>
        <v>2599</v>
      </c>
      <c r="AA19" s="36">
        <f>IF('Datos Generales'!AA409=0,"",'Datos Generales'!AA409)</f>
        <v>12307</v>
      </c>
      <c r="AB19" s="36" t="str">
        <f>IF('Datos Generales'!AB409=0,"",'Datos Generales'!AB409)</f>
        <v/>
      </c>
      <c r="AC19" s="36" t="str">
        <f>IF('Datos Generales'!AC409=0,"",'Datos Generales'!AC409)</f>
        <v/>
      </c>
      <c r="AD19" s="36">
        <f>IF('Datos Generales'!AD409=0,"",'Datos Generales'!AD409)</f>
        <v>68</v>
      </c>
      <c r="AE19" s="36" t="str">
        <f>IF('Datos Generales'!AE409=0,"",'Datos Generales'!AE409)</f>
        <v/>
      </c>
      <c r="AF19" s="36" t="str">
        <f>IF('Datos Generales'!AF409=0,"",'Datos Generales'!AF409)</f>
        <v/>
      </c>
      <c r="AG19" s="36">
        <f>IF('Datos Generales'!AG409=0,"",'Datos Generales'!AG409)</f>
        <v>27077</v>
      </c>
      <c r="AH19" s="36">
        <f>IF('Datos Generales'!AH409=0,"",'Datos Generales'!AH409)</f>
        <v>13</v>
      </c>
      <c r="AI19" s="36" t="str">
        <f>IF('Datos Generales'!AI409=0,"",'Datos Generales'!AI409)</f>
        <v/>
      </c>
      <c r="AJ19" s="36">
        <f>IF('Datos Generales'!AJ409=0,"",'Datos Generales'!AJ409)</f>
        <v>46623</v>
      </c>
      <c r="AK19" s="36" t="str">
        <f>IF('Datos Generales'!AK409=0,"",'Datos Generales'!AK409)</f>
        <v/>
      </c>
      <c r="AL19" s="36" t="str">
        <f>IF('Datos Generales'!AL409=0,"",'Datos Generales'!AL409)</f>
        <v/>
      </c>
      <c r="AM19" s="36" t="str">
        <f>IF('Datos Generales'!AM409=0,"",'Datos Generales'!AM409)</f>
        <v/>
      </c>
      <c r="AN19" s="36" t="str">
        <f>IF('Datos Generales'!AN409=0,"",'Datos Generales'!AN409)</f>
        <v/>
      </c>
      <c r="AO19" s="36" t="str">
        <f>IF('Datos Generales'!AO409=0,"",'Datos Generales'!AO409)</f>
        <v/>
      </c>
      <c r="AP19" s="36" t="str">
        <f>IF('Datos Generales'!AP409=0,"",'Datos Generales'!AP409)</f>
        <v/>
      </c>
      <c r="AQ19" s="36">
        <f>IF('Datos Generales'!AQ409=0,"",'Datos Generales'!AQ409)</f>
        <v>535568</v>
      </c>
      <c r="AR19" s="76"/>
      <c r="AS19" s="36">
        <f>'Datos Generales'!AS409</f>
        <v>589374</v>
      </c>
      <c r="AT19" s="60">
        <f t="shared" si="0"/>
        <v>-9.1293474092851046E-2</v>
      </c>
    </row>
    <row r="20" spans="2:46" x14ac:dyDescent="0.2">
      <c r="B20" s="62" t="str">
        <f>'Datos Generales'!B257</f>
        <v>9. Cristales</v>
      </c>
      <c r="C20" s="36" t="str">
        <f>IF('Datos Generales'!C410=0,"",'Datos Generales'!C410)</f>
        <v/>
      </c>
      <c r="D20" s="36" t="str">
        <f>IF('Datos Generales'!D410=0,"",'Datos Generales'!D410)</f>
        <v/>
      </c>
      <c r="E20" s="36">
        <f>IF('Datos Generales'!E410=0,"",'Datos Generales'!E410)</f>
        <v>75833</v>
      </c>
      <c r="F20" s="36" t="str">
        <f>IF('Datos Generales'!F410=0,"",'Datos Generales'!F410)</f>
        <v/>
      </c>
      <c r="G20" s="36" t="str">
        <f>IF('Datos Generales'!G410=0,"",'Datos Generales'!G410)</f>
        <v/>
      </c>
      <c r="H20" s="36">
        <f>IF('Datos Generales'!H410=0,"",'Datos Generales'!H410)</f>
        <v>12126</v>
      </c>
      <c r="I20" s="36">
        <f>IF('Datos Generales'!I410=0,"",'Datos Generales'!I410)</f>
        <v>8110.9999999999991</v>
      </c>
      <c r="J20" s="36" t="str">
        <f>IF('Datos Generales'!J410=0,"",'Datos Generales'!J410)</f>
        <v/>
      </c>
      <c r="K20" s="36">
        <f>IF('Datos Generales'!K410=0,"",'Datos Generales'!K410)</f>
        <v>24222</v>
      </c>
      <c r="L20" s="36" t="str">
        <f>IF('Datos Generales'!L410=0,"",'Datos Generales'!L410)</f>
        <v/>
      </c>
      <c r="M20" s="36" t="str">
        <f>IF('Datos Generales'!M410=0,"",'Datos Generales'!M410)</f>
        <v/>
      </c>
      <c r="N20" s="36" t="str">
        <f>IF('Datos Generales'!N410=0,"",'Datos Generales'!N410)</f>
        <v/>
      </c>
      <c r="O20" s="36">
        <f>IF('Datos Generales'!O410=0,"",'Datos Generales'!O410)</f>
        <v>71.000000000000014</v>
      </c>
      <c r="P20" s="36" t="str">
        <f>IF('Datos Generales'!P410=0,"",'Datos Generales'!P410)</f>
        <v/>
      </c>
      <c r="Q20" s="36">
        <f>IF('Datos Generales'!Q410=0,"",'Datos Generales'!Q410)</f>
        <v>7513</v>
      </c>
      <c r="R20" s="36" t="str">
        <f>IF('Datos Generales'!R410=0,"",'Datos Generales'!R410)</f>
        <v/>
      </c>
      <c r="S20" s="36">
        <f>IF('Datos Generales'!S410=0,"",'Datos Generales'!S410)</f>
        <v>17045</v>
      </c>
      <c r="T20" s="36" t="str">
        <f>IF('Datos Generales'!T410=0,"",'Datos Generales'!T410)</f>
        <v/>
      </c>
      <c r="U20" s="36">
        <f>IF('Datos Generales'!U410=0,"",'Datos Generales'!U410)</f>
        <v>21578</v>
      </c>
      <c r="V20" s="36" t="str">
        <f>IF('Datos Generales'!V410=0,"",'Datos Generales'!V410)</f>
        <v/>
      </c>
      <c r="W20" s="36">
        <f>IF('Datos Generales'!W410=0,"",'Datos Generales'!W410)</f>
        <v>1369</v>
      </c>
      <c r="X20" s="36" t="str">
        <f>IF('Datos Generales'!X410=0,"",'Datos Generales'!X410)</f>
        <v/>
      </c>
      <c r="Y20" s="36">
        <f>IF('Datos Generales'!Y410=0,"",'Datos Generales'!Y410)</f>
        <v>2053</v>
      </c>
      <c r="Z20" s="36">
        <f>IF('Datos Generales'!Z410=0,"",'Datos Generales'!Z410)</f>
        <v>5465</v>
      </c>
      <c r="AA20" s="36">
        <f>IF('Datos Generales'!AA410=0,"",'Datos Generales'!AA410)</f>
        <v>12405.000000000002</v>
      </c>
      <c r="AB20" s="36" t="str">
        <f>IF('Datos Generales'!AB410=0,"",'Datos Generales'!AB410)</f>
        <v/>
      </c>
      <c r="AC20" s="36" t="str">
        <f>IF('Datos Generales'!AC410=0,"",'Datos Generales'!AC410)</f>
        <v/>
      </c>
      <c r="AD20" s="36">
        <f>IF('Datos Generales'!AD410=0,"",'Datos Generales'!AD410)</f>
        <v>21</v>
      </c>
      <c r="AE20" s="36" t="str">
        <f>IF('Datos Generales'!AE410=0,"",'Datos Generales'!AE410)</f>
        <v/>
      </c>
      <c r="AF20" s="36" t="str">
        <f>IF('Datos Generales'!AF410=0,"",'Datos Generales'!AF410)</f>
        <v/>
      </c>
      <c r="AG20" s="36">
        <f>IF('Datos Generales'!AG410=0,"",'Datos Generales'!AG410)</f>
        <v>74576.000000000015</v>
      </c>
      <c r="AH20" s="36" t="str">
        <f>IF('Datos Generales'!AH410=0,"",'Datos Generales'!AH410)</f>
        <v/>
      </c>
      <c r="AI20" s="36" t="str">
        <f>IF('Datos Generales'!AI410=0,"",'Datos Generales'!AI410)</f>
        <v/>
      </c>
      <c r="AJ20" s="36">
        <f>IF('Datos Generales'!AJ410=0,"",'Datos Generales'!AJ410)</f>
        <v>52354</v>
      </c>
      <c r="AK20" s="36" t="str">
        <f>IF('Datos Generales'!AK410=0,"",'Datos Generales'!AK410)</f>
        <v/>
      </c>
      <c r="AL20" s="36" t="str">
        <f>IF('Datos Generales'!AL410=0,"",'Datos Generales'!AL410)</f>
        <v/>
      </c>
      <c r="AM20" s="36" t="str">
        <f>IF('Datos Generales'!AM410=0,"",'Datos Generales'!AM410)</f>
        <v/>
      </c>
      <c r="AN20" s="36" t="str">
        <f>IF('Datos Generales'!AN410=0,"",'Datos Generales'!AN410)</f>
        <v/>
      </c>
      <c r="AO20" s="36" t="str">
        <f>IF('Datos Generales'!AO410=0,"",'Datos Generales'!AO410)</f>
        <v/>
      </c>
      <c r="AP20" s="36" t="str">
        <f>IF('Datos Generales'!AP410=0,"",'Datos Generales'!AP410)</f>
        <v/>
      </c>
      <c r="AQ20" s="36">
        <f>IF('Datos Generales'!AQ410=0,"",'Datos Generales'!AQ410)</f>
        <v>314742</v>
      </c>
      <c r="AR20" s="76"/>
      <c r="AS20" s="36">
        <f>'Datos Generales'!AS410</f>
        <v>348801</v>
      </c>
      <c r="AT20" s="60">
        <f t="shared" si="0"/>
        <v>-9.7645935648120297E-2</v>
      </c>
    </row>
    <row r="21" spans="2:46" x14ac:dyDescent="0.2">
      <c r="B21" s="62" t="str">
        <f>'Datos Generales'!B258</f>
        <v>10. Daños Físicos a Vehículos Motorizados</v>
      </c>
      <c r="C21" s="36" t="str">
        <f>IF('Datos Generales'!C411=0,"",'Datos Generales'!C411)</f>
        <v/>
      </c>
      <c r="D21" s="36" t="str">
        <f>IF('Datos Generales'!D411=0,"",'Datos Generales'!D411)</f>
        <v/>
      </c>
      <c r="E21" s="36">
        <f>IF('Datos Generales'!E411=0,"",'Datos Generales'!E411)</f>
        <v>410722</v>
      </c>
      <c r="F21" s="36">
        <f>IF('Datos Generales'!F411=0,"",'Datos Generales'!F411)</f>
        <v>52882</v>
      </c>
      <c r="G21" s="36" t="str">
        <f>IF('Datos Generales'!G411=0,"",'Datos Generales'!G411)</f>
        <v/>
      </c>
      <c r="H21" s="36">
        <f>IF('Datos Generales'!H411=0,"",'Datos Generales'!H411)</f>
        <v>142103.99999999997</v>
      </c>
      <c r="I21" s="36" t="str">
        <f>IF('Datos Generales'!I411=0,"",'Datos Generales'!I411)</f>
        <v/>
      </c>
      <c r="J21" s="36" t="str">
        <f>IF('Datos Generales'!J411=0,"",'Datos Generales'!J411)</f>
        <v/>
      </c>
      <c r="K21" s="36">
        <f>IF('Datos Generales'!K411=0,"",'Datos Generales'!K411)</f>
        <v>107087.00000000001</v>
      </c>
      <c r="L21" s="36" t="str">
        <f>IF('Datos Generales'!L411=0,"",'Datos Generales'!L411)</f>
        <v/>
      </c>
      <c r="M21" s="36" t="str">
        <f>IF('Datos Generales'!M411=0,"",'Datos Generales'!M411)</f>
        <v/>
      </c>
      <c r="N21" s="36" t="str">
        <f>IF('Datos Generales'!N411=0,"",'Datos Generales'!N411)</f>
        <v/>
      </c>
      <c r="O21" s="36">
        <f>IF('Datos Generales'!O411=0,"",'Datos Generales'!O411)</f>
        <v>11993</v>
      </c>
      <c r="P21" s="36" t="str">
        <f>IF('Datos Generales'!P411=0,"",'Datos Generales'!P411)</f>
        <v/>
      </c>
      <c r="Q21" s="36">
        <f>IF('Datos Generales'!Q411=0,"",'Datos Generales'!Q411)</f>
        <v>257209</v>
      </c>
      <c r="R21" s="36">
        <f>IF('Datos Generales'!R411=0,"",'Datos Generales'!R411)</f>
        <v>12</v>
      </c>
      <c r="S21" s="36">
        <f>IF('Datos Generales'!S411=0,"",'Datos Generales'!S411)</f>
        <v>130494</v>
      </c>
      <c r="T21" s="36" t="str">
        <f>IF('Datos Generales'!T411=0,"",'Datos Generales'!T411)</f>
        <v/>
      </c>
      <c r="U21" s="36">
        <f>IF('Datos Generales'!U411=0,"",'Datos Generales'!U411)</f>
        <v>73501</v>
      </c>
      <c r="V21" s="36" t="str">
        <f>IF('Datos Generales'!V411=0,"",'Datos Generales'!V411)</f>
        <v/>
      </c>
      <c r="W21" s="36" t="str">
        <f>IF('Datos Generales'!W411=0,"",'Datos Generales'!W411)</f>
        <v/>
      </c>
      <c r="X21" s="36" t="str">
        <f>IF('Datos Generales'!X411=0,"",'Datos Generales'!X411)</f>
        <v/>
      </c>
      <c r="Y21" s="36">
        <f>IF('Datos Generales'!Y411=0,"",'Datos Generales'!Y411)</f>
        <v>5173.9999999999991</v>
      </c>
      <c r="Z21" s="36">
        <f>IF('Datos Generales'!Z411=0,"",'Datos Generales'!Z411)</f>
        <v>44318</v>
      </c>
      <c r="AA21" s="36">
        <f>IF('Datos Generales'!AA411=0,"",'Datos Generales'!AA411)</f>
        <v>30514.000000000004</v>
      </c>
      <c r="AB21" s="36" t="str">
        <f>IF('Datos Generales'!AB411=0,"",'Datos Generales'!AB411)</f>
        <v/>
      </c>
      <c r="AC21" s="36" t="str">
        <f>IF('Datos Generales'!AC411=0,"",'Datos Generales'!AC411)</f>
        <v/>
      </c>
      <c r="AD21" s="36" t="str">
        <f>IF('Datos Generales'!AD411=0,"",'Datos Generales'!AD411)</f>
        <v/>
      </c>
      <c r="AE21" s="36" t="str">
        <f>IF('Datos Generales'!AE411=0,"",'Datos Generales'!AE411)</f>
        <v/>
      </c>
      <c r="AF21" s="36" t="str">
        <f>IF('Datos Generales'!AF411=0,"",'Datos Generales'!AF411)</f>
        <v/>
      </c>
      <c r="AG21" s="36">
        <f>IF('Datos Generales'!AG411=0,"",'Datos Generales'!AG411)</f>
        <v>114746.00000000001</v>
      </c>
      <c r="AH21" s="36" t="str">
        <f>IF('Datos Generales'!AH411=0,"",'Datos Generales'!AH411)</f>
        <v/>
      </c>
      <c r="AI21" s="36">
        <f>IF('Datos Generales'!AI411=0,"",'Datos Generales'!AI411)</f>
        <v>47263.999999999993</v>
      </c>
      <c r="AJ21" s="36" t="str">
        <f>IF('Datos Generales'!AJ411=0,"",'Datos Generales'!AJ411)</f>
        <v/>
      </c>
      <c r="AK21" s="36" t="str">
        <f>IF('Datos Generales'!AK411=0,"",'Datos Generales'!AK411)</f>
        <v/>
      </c>
      <c r="AL21" s="36" t="str">
        <f>IF('Datos Generales'!AL411=0,"",'Datos Generales'!AL411)</f>
        <v/>
      </c>
      <c r="AM21" s="36" t="str">
        <f>IF('Datos Generales'!AM411=0,"",'Datos Generales'!AM411)</f>
        <v/>
      </c>
      <c r="AN21" s="36" t="str">
        <f>IF('Datos Generales'!AN411=0,"",'Datos Generales'!AN411)</f>
        <v/>
      </c>
      <c r="AO21" s="36" t="str">
        <f>IF('Datos Generales'!AO411=0,"",'Datos Generales'!AO411)</f>
        <v/>
      </c>
      <c r="AP21" s="36" t="str">
        <f>IF('Datos Generales'!AP411=0,"",'Datos Generales'!AP411)</f>
        <v/>
      </c>
      <c r="AQ21" s="36">
        <f>IF('Datos Generales'!AQ411=0,"",'Datos Generales'!AQ411)</f>
        <v>1428020</v>
      </c>
      <c r="AR21" s="76"/>
      <c r="AS21" s="36">
        <f>'Datos Generales'!AS411</f>
        <v>1328007</v>
      </c>
      <c r="AT21" s="60">
        <f t="shared" si="0"/>
        <v>7.5310597007395286E-2</v>
      </c>
    </row>
    <row r="22" spans="2:46" x14ac:dyDescent="0.2">
      <c r="B22" s="62" t="str">
        <f>'Datos Generales'!B259</f>
        <v>11. Casco Marítimo</v>
      </c>
      <c r="C22" s="36" t="str">
        <f>IF('Datos Generales'!C412=0,"",'Datos Generales'!C412)</f>
        <v/>
      </c>
      <c r="D22" s="36" t="str">
        <f>IF('Datos Generales'!D412=0,"",'Datos Generales'!D412)</f>
        <v/>
      </c>
      <c r="E22" s="36">
        <f>IF('Datos Generales'!E412=0,"",'Datos Generales'!E412)</f>
        <v>16</v>
      </c>
      <c r="F22" s="36" t="str">
        <f>IF('Datos Generales'!F412=0,"",'Datos Generales'!F412)</f>
        <v/>
      </c>
      <c r="G22" s="36" t="str">
        <f>IF('Datos Generales'!G412=0,"",'Datos Generales'!G412)</f>
        <v/>
      </c>
      <c r="H22" s="36">
        <f>IF('Datos Generales'!H412=0,"",'Datos Generales'!H412)</f>
        <v>3</v>
      </c>
      <c r="I22" s="36">
        <f>IF('Datos Generales'!I412=0,"",'Datos Generales'!I412)</f>
        <v>45</v>
      </c>
      <c r="J22" s="36" t="str">
        <f>IF('Datos Generales'!J412=0,"",'Datos Generales'!J412)</f>
        <v/>
      </c>
      <c r="K22" s="36" t="str">
        <f>IF('Datos Generales'!K412=0,"",'Datos Generales'!K412)</f>
        <v/>
      </c>
      <c r="L22" s="36" t="str">
        <f>IF('Datos Generales'!L412=0,"",'Datos Generales'!L412)</f>
        <v/>
      </c>
      <c r="M22" s="36" t="str">
        <f>IF('Datos Generales'!M412=0,"",'Datos Generales'!M412)</f>
        <v/>
      </c>
      <c r="N22" s="36">
        <f>IF('Datos Generales'!N412=0,"",'Datos Generales'!N412)</f>
        <v>198</v>
      </c>
      <c r="O22" s="36">
        <f>IF('Datos Generales'!O412=0,"",'Datos Generales'!O412)</f>
        <v>75.000000000000014</v>
      </c>
      <c r="P22" s="36" t="str">
        <f>IF('Datos Generales'!P412=0,"",'Datos Generales'!P412)</f>
        <v/>
      </c>
      <c r="Q22" s="36">
        <f>IF('Datos Generales'!Q412=0,"",'Datos Generales'!Q412)</f>
        <v>286</v>
      </c>
      <c r="R22" s="36" t="str">
        <f>IF('Datos Generales'!R412=0,"",'Datos Generales'!R412)</f>
        <v/>
      </c>
      <c r="S22" s="36">
        <f>IF('Datos Generales'!S412=0,"",'Datos Generales'!S412)</f>
        <v>3</v>
      </c>
      <c r="T22" s="36" t="str">
        <f>IF('Datos Generales'!T412=0,"",'Datos Generales'!T412)</f>
        <v/>
      </c>
      <c r="U22" s="36">
        <f>IF('Datos Generales'!U412=0,"",'Datos Generales'!U412)</f>
        <v>171</v>
      </c>
      <c r="V22" s="36" t="str">
        <f>IF('Datos Generales'!V412=0,"",'Datos Generales'!V412)</f>
        <v/>
      </c>
      <c r="W22" s="36">
        <f>IF('Datos Generales'!W412=0,"",'Datos Generales'!W412)</f>
        <v>6</v>
      </c>
      <c r="X22" s="36" t="str">
        <f>IF('Datos Generales'!X412=0,"",'Datos Generales'!X412)</f>
        <v/>
      </c>
      <c r="Y22" s="36">
        <f>IF('Datos Generales'!Y412=0,"",'Datos Generales'!Y412)</f>
        <v>44</v>
      </c>
      <c r="Z22" s="36" t="str">
        <f>IF('Datos Generales'!Z412=0,"",'Datos Generales'!Z412)</f>
        <v/>
      </c>
      <c r="AA22" s="36">
        <f>IF('Datos Generales'!AA412=0,"",'Datos Generales'!AA412)</f>
        <v>10</v>
      </c>
      <c r="AB22" s="36" t="str">
        <f>IF('Datos Generales'!AB412=0,"",'Datos Generales'!AB412)</f>
        <v/>
      </c>
      <c r="AC22" s="36" t="str">
        <f>IF('Datos Generales'!AC412=0,"",'Datos Generales'!AC412)</f>
        <v/>
      </c>
      <c r="AD22" s="36" t="str">
        <f>IF('Datos Generales'!AD412=0,"",'Datos Generales'!AD412)</f>
        <v/>
      </c>
      <c r="AE22" s="36" t="str">
        <f>IF('Datos Generales'!AE412=0,"",'Datos Generales'!AE412)</f>
        <v/>
      </c>
      <c r="AF22" s="36" t="str">
        <f>IF('Datos Generales'!AF412=0,"",'Datos Generales'!AF412)</f>
        <v/>
      </c>
      <c r="AG22" s="36">
        <f>IF('Datos Generales'!AG412=0,"",'Datos Generales'!AG412)</f>
        <v>329</v>
      </c>
      <c r="AH22" s="36">
        <f>IF('Datos Generales'!AH412=0,"",'Datos Generales'!AH412)</f>
        <v>62</v>
      </c>
      <c r="AI22" s="36" t="str">
        <f>IF('Datos Generales'!AI412=0,"",'Datos Generales'!AI412)</f>
        <v/>
      </c>
      <c r="AJ22" s="36" t="str">
        <f>IF('Datos Generales'!AJ412=0,"",'Datos Generales'!AJ412)</f>
        <v/>
      </c>
      <c r="AK22" s="36" t="str">
        <f>IF('Datos Generales'!AK412=0,"",'Datos Generales'!AK412)</f>
        <v/>
      </c>
      <c r="AL22" s="36" t="str">
        <f>IF('Datos Generales'!AL412=0,"",'Datos Generales'!AL412)</f>
        <v/>
      </c>
      <c r="AM22" s="36" t="str">
        <f>IF('Datos Generales'!AM412=0,"",'Datos Generales'!AM412)</f>
        <v/>
      </c>
      <c r="AN22" s="36" t="str">
        <f>IF('Datos Generales'!AN412=0,"",'Datos Generales'!AN412)</f>
        <v/>
      </c>
      <c r="AO22" s="36" t="str">
        <f>IF('Datos Generales'!AO412=0,"",'Datos Generales'!AO412)</f>
        <v/>
      </c>
      <c r="AP22" s="36" t="str">
        <f>IF('Datos Generales'!AP412=0,"",'Datos Generales'!AP412)</f>
        <v/>
      </c>
      <c r="AQ22" s="36">
        <f>IF('Datos Generales'!AQ412=0,"",'Datos Generales'!AQ412)</f>
        <v>1248</v>
      </c>
      <c r="AR22" s="76"/>
      <c r="AS22" s="36">
        <f>'Datos Generales'!AS412</f>
        <v>1346</v>
      </c>
      <c r="AT22" s="60">
        <f t="shared" si="0"/>
        <v>-7.2808320950965788E-2</v>
      </c>
    </row>
    <row r="23" spans="2:46" x14ac:dyDescent="0.2">
      <c r="B23" s="62" t="str">
        <f>'Datos Generales'!B260</f>
        <v>12. Casco Aéreo</v>
      </c>
      <c r="C23" s="36" t="str">
        <f>IF('Datos Generales'!C413=0,"",'Datos Generales'!C413)</f>
        <v/>
      </c>
      <c r="D23" s="36" t="str">
        <f>IF('Datos Generales'!D413=0,"",'Datos Generales'!D413)</f>
        <v/>
      </c>
      <c r="E23" s="36">
        <f>IF('Datos Generales'!E413=0,"",'Datos Generales'!E413)</f>
        <v>1</v>
      </c>
      <c r="F23" s="36" t="str">
        <f>IF('Datos Generales'!F413=0,"",'Datos Generales'!F413)</f>
        <v/>
      </c>
      <c r="G23" s="36" t="str">
        <f>IF('Datos Generales'!G413=0,"",'Datos Generales'!G413)</f>
        <v/>
      </c>
      <c r="H23" s="36" t="str">
        <f>IF('Datos Generales'!H413=0,"",'Datos Generales'!H413)</f>
        <v/>
      </c>
      <c r="I23" s="36" t="str">
        <f>IF('Datos Generales'!I413=0,"",'Datos Generales'!I413)</f>
        <v/>
      </c>
      <c r="J23" s="36" t="str">
        <f>IF('Datos Generales'!J413=0,"",'Datos Generales'!J413)</f>
        <v/>
      </c>
      <c r="K23" s="36" t="str">
        <f>IF('Datos Generales'!K413=0,"",'Datos Generales'!K413)</f>
        <v/>
      </c>
      <c r="L23" s="36" t="str">
        <f>IF('Datos Generales'!L413=0,"",'Datos Generales'!L413)</f>
        <v/>
      </c>
      <c r="M23" s="36" t="str">
        <f>IF('Datos Generales'!M413=0,"",'Datos Generales'!M413)</f>
        <v/>
      </c>
      <c r="N23" s="36">
        <f>IF('Datos Generales'!N413=0,"",'Datos Generales'!N413)</f>
        <v>61</v>
      </c>
      <c r="O23" s="36">
        <f>IF('Datos Generales'!O413=0,"",'Datos Generales'!O413)</f>
        <v>1</v>
      </c>
      <c r="P23" s="36" t="str">
        <f>IF('Datos Generales'!P413=0,"",'Datos Generales'!P413)</f>
        <v/>
      </c>
      <c r="Q23" s="36" t="str">
        <f>IF('Datos Generales'!Q413=0,"",'Datos Generales'!Q413)</f>
        <v/>
      </c>
      <c r="R23" s="36" t="str">
        <f>IF('Datos Generales'!R413=0,"",'Datos Generales'!R413)</f>
        <v/>
      </c>
      <c r="S23" s="36" t="str">
        <f>IF('Datos Generales'!S413=0,"",'Datos Generales'!S413)</f>
        <v/>
      </c>
      <c r="T23" s="36" t="str">
        <f>IF('Datos Generales'!T413=0,"",'Datos Generales'!T413)</f>
        <v/>
      </c>
      <c r="U23" s="36">
        <f>IF('Datos Generales'!U413=0,"",'Datos Generales'!U413)</f>
        <v>104</v>
      </c>
      <c r="V23" s="36" t="str">
        <f>IF('Datos Generales'!V413=0,"",'Datos Generales'!V413)</f>
        <v/>
      </c>
      <c r="W23" s="36">
        <f>IF('Datos Generales'!W413=0,"",'Datos Generales'!W413)</f>
        <v>51</v>
      </c>
      <c r="X23" s="36" t="str">
        <f>IF('Datos Generales'!X413=0,"",'Datos Generales'!X413)</f>
        <v/>
      </c>
      <c r="Y23" s="36" t="str">
        <f>IF('Datos Generales'!Y413=0,"",'Datos Generales'!Y413)</f>
        <v/>
      </c>
      <c r="Z23" s="36" t="str">
        <f>IF('Datos Generales'!Z413=0,"",'Datos Generales'!Z413)</f>
        <v/>
      </c>
      <c r="AA23" s="36">
        <f>IF('Datos Generales'!AA413=0,"",'Datos Generales'!AA413)</f>
        <v>44</v>
      </c>
      <c r="AB23" s="36" t="str">
        <f>IF('Datos Generales'!AB413=0,"",'Datos Generales'!AB413)</f>
        <v/>
      </c>
      <c r="AC23" s="36" t="str">
        <f>IF('Datos Generales'!AC413=0,"",'Datos Generales'!AC413)</f>
        <v/>
      </c>
      <c r="AD23" s="36">
        <f>IF('Datos Generales'!AD413=0,"",'Datos Generales'!AD413)</f>
        <v>110</v>
      </c>
      <c r="AE23" s="36" t="str">
        <f>IF('Datos Generales'!AE413=0,"",'Datos Generales'!AE413)</f>
        <v/>
      </c>
      <c r="AF23" s="36" t="str">
        <f>IF('Datos Generales'!AF413=0,"",'Datos Generales'!AF413)</f>
        <v/>
      </c>
      <c r="AG23" s="36" t="str">
        <f>IF('Datos Generales'!AG413=0,"",'Datos Generales'!AG413)</f>
        <v/>
      </c>
      <c r="AH23" s="36">
        <f>IF('Datos Generales'!AH413=0,"",'Datos Generales'!AH413)</f>
        <v>4</v>
      </c>
      <c r="AI23" s="36" t="str">
        <f>IF('Datos Generales'!AI413=0,"",'Datos Generales'!AI413)</f>
        <v/>
      </c>
      <c r="AJ23" s="36" t="str">
        <f>IF('Datos Generales'!AJ413=0,"",'Datos Generales'!AJ413)</f>
        <v/>
      </c>
      <c r="AK23" s="36" t="str">
        <f>IF('Datos Generales'!AK413=0,"",'Datos Generales'!AK413)</f>
        <v/>
      </c>
      <c r="AL23" s="36" t="str">
        <f>IF('Datos Generales'!AL413=0,"",'Datos Generales'!AL413)</f>
        <v/>
      </c>
      <c r="AM23" s="36" t="str">
        <f>IF('Datos Generales'!AM413=0,"",'Datos Generales'!AM413)</f>
        <v/>
      </c>
      <c r="AN23" s="36" t="str">
        <f>IF('Datos Generales'!AN413=0,"",'Datos Generales'!AN413)</f>
        <v/>
      </c>
      <c r="AO23" s="36" t="str">
        <f>IF('Datos Generales'!AO413=0,"",'Datos Generales'!AO413)</f>
        <v/>
      </c>
      <c r="AP23" s="36" t="str">
        <f>IF('Datos Generales'!AP413=0,"",'Datos Generales'!AP413)</f>
        <v/>
      </c>
      <c r="AQ23" s="36">
        <f>IF('Datos Generales'!AQ413=0,"",'Datos Generales'!AQ413)</f>
        <v>376</v>
      </c>
      <c r="AR23" s="76"/>
      <c r="AS23" s="36">
        <f>'Datos Generales'!AS413</f>
        <v>412</v>
      </c>
      <c r="AT23" s="60">
        <f t="shared" si="0"/>
        <v>-8.737864077669899E-2</v>
      </c>
    </row>
    <row r="24" spans="2:46" x14ac:dyDescent="0.2">
      <c r="B24" s="62" t="str">
        <f>'Datos Generales'!B261</f>
        <v>13. Responsabilidad Civil Hogar y Condominios</v>
      </c>
      <c r="C24" s="36" t="str">
        <f>IF('Datos Generales'!C414=0,"",'Datos Generales'!C414)</f>
        <v/>
      </c>
      <c r="D24" s="36" t="str">
        <f>IF('Datos Generales'!D414=0,"",'Datos Generales'!D414)</f>
        <v/>
      </c>
      <c r="E24" s="36">
        <f>IF('Datos Generales'!E414=0,"",'Datos Generales'!E414)</f>
        <v>74982</v>
      </c>
      <c r="F24" s="36">
        <f>IF('Datos Generales'!F414=0,"",'Datos Generales'!F414)</f>
        <v>15716</v>
      </c>
      <c r="G24" s="36" t="str">
        <f>IF('Datos Generales'!G414=0,"",'Datos Generales'!G414)</f>
        <v/>
      </c>
      <c r="H24" s="36">
        <f>IF('Datos Generales'!H414=0,"",'Datos Generales'!H414)</f>
        <v>12089.999999999998</v>
      </c>
      <c r="I24" s="36">
        <f>IF('Datos Generales'!I414=0,"",'Datos Generales'!I414)</f>
        <v>120</v>
      </c>
      <c r="J24" s="36" t="str">
        <f>IF('Datos Generales'!J414=0,"",'Datos Generales'!J414)</f>
        <v/>
      </c>
      <c r="K24" s="36">
        <f>IF('Datos Generales'!K414=0,"",'Datos Generales'!K414)</f>
        <v>11378</v>
      </c>
      <c r="L24" s="36" t="str">
        <f>IF('Datos Generales'!L414=0,"",'Datos Generales'!L414)</f>
        <v/>
      </c>
      <c r="M24" s="36" t="str">
        <f>IF('Datos Generales'!M414=0,"",'Datos Generales'!M414)</f>
        <v/>
      </c>
      <c r="N24" s="36" t="str">
        <f>IF('Datos Generales'!N414=0,"",'Datos Generales'!N414)</f>
        <v/>
      </c>
      <c r="O24" s="36">
        <f>IF('Datos Generales'!O414=0,"",'Datos Generales'!O414)</f>
        <v>119</v>
      </c>
      <c r="P24" s="36" t="str">
        <f>IF('Datos Generales'!P414=0,"",'Datos Generales'!P414)</f>
        <v/>
      </c>
      <c r="Q24" s="36">
        <f>IF('Datos Generales'!Q414=0,"",'Datos Generales'!Q414)</f>
        <v>4484</v>
      </c>
      <c r="R24" s="36" t="str">
        <f>IF('Datos Generales'!R414=0,"",'Datos Generales'!R414)</f>
        <v/>
      </c>
      <c r="S24" s="36">
        <f>IF('Datos Generales'!S414=0,"",'Datos Generales'!S414)</f>
        <v>14950.000000000002</v>
      </c>
      <c r="T24" s="36" t="str">
        <f>IF('Datos Generales'!T414=0,"",'Datos Generales'!T414)</f>
        <v/>
      </c>
      <c r="U24" s="36">
        <f>IF('Datos Generales'!U414=0,"",'Datos Generales'!U414)</f>
        <v>11261.000000000002</v>
      </c>
      <c r="V24" s="36" t="str">
        <f>IF('Datos Generales'!V414=0,"",'Datos Generales'!V414)</f>
        <v/>
      </c>
      <c r="W24" s="36">
        <f>IF('Datos Generales'!W414=0,"",'Datos Generales'!W414)</f>
        <v>820</v>
      </c>
      <c r="X24" s="36" t="str">
        <f>IF('Datos Generales'!X414=0,"",'Datos Generales'!X414)</f>
        <v/>
      </c>
      <c r="Y24" s="36">
        <f>IF('Datos Generales'!Y414=0,"",'Datos Generales'!Y414)</f>
        <v>942</v>
      </c>
      <c r="Z24" s="36">
        <f>IF('Datos Generales'!Z414=0,"",'Datos Generales'!Z414)</f>
        <v>3060</v>
      </c>
      <c r="AA24" s="36">
        <f>IF('Datos Generales'!AA414=0,"",'Datos Generales'!AA414)</f>
        <v>9529</v>
      </c>
      <c r="AB24" s="36" t="str">
        <f>IF('Datos Generales'!AB414=0,"",'Datos Generales'!AB414)</f>
        <v/>
      </c>
      <c r="AC24" s="36" t="str">
        <f>IF('Datos Generales'!AC414=0,"",'Datos Generales'!AC414)</f>
        <v/>
      </c>
      <c r="AD24" s="36">
        <f>IF('Datos Generales'!AD414=0,"",'Datos Generales'!AD414)</f>
        <v>18</v>
      </c>
      <c r="AE24" s="36" t="str">
        <f>IF('Datos Generales'!AE414=0,"",'Datos Generales'!AE414)</f>
        <v/>
      </c>
      <c r="AF24" s="36" t="str">
        <f>IF('Datos Generales'!AF414=0,"",'Datos Generales'!AF414)</f>
        <v/>
      </c>
      <c r="AG24" s="36">
        <f>IF('Datos Generales'!AG414=0,"",'Datos Generales'!AG414)</f>
        <v>33368</v>
      </c>
      <c r="AH24" s="36" t="str">
        <f>IF('Datos Generales'!AH414=0,"",'Datos Generales'!AH414)</f>
        <v/>
      </c>
      <c r="AI24" s="36" t="str">
        <f>IF('Datos Generales'!AI414=0,"",'Datos Generales'!AI414)</f>
        <v/>
      </c>
      <c r="AJ24" s="36">
        <f>IF('Datos Generales'!AJ414=0,"",'Datos Generales'!AJ414)</f>
        <v>52465</v>
      </c>
      <c r="AK24" s="36" t="str">
        <f>IF('Datos Generales'!AK414=0,"",'Datos Generales'!AK414)</f>
        <v/>
      </c>
      <c r="AL24" s="36" t="str">
        <f>IF('Datos Generales'!AL414=0,"",'Datos Generales'!AL414)</f>
        <v/>
      </c>
      <c r="AM24" s="36" t="str">
        <f>IF('Datos Generales'!AM414=0,"",'Datos Generales'!AM414)</f>
        <v/>
      </c>
      <c r="AN24" s="36" t="str">
        <f>IF('Datos Generales'!AN414=0,"",'Datos Generales'!AN414)</f>
        <v/>
      </c>
      <c r="AO24" s="36" t="str">
        <f>IF('Datos Generales'!AO414=0,"",'Datos Generales'!AO414)</f>
        <v/>
      </c>
      <c r="AP24" s="36" t="str">
        <f>IF('Datos Generales'!AP414=0,"",'Datos Generales'!AP414)</f>
        <v/>
      </c>
      <c r="AQ24" s="36">
        <f>IF('Datos Generales'!AQ414=0,"",'Datos Generales'!AQ414)</f>
        <v>245302</v>
      </c>
      <c r="AR24" s="76"/>
      <c r="AS24" s="36">
        <f>'Datos Generales'!AS414</f>
        <v>230525</v>
      </c>
      <c r="AT24" s="60">
        <f t="shared" si="0"/>
        <v>6.410150742869547E-2</v>
      </c>
    </row>
    <row r="25" spans="2:46" x14ac:dyDescent="0.2">
      <c r="B25" s="62" t="str">
        <f>'Datos Generales'!B262</f>
        <v>14. Responsabilidad Civil Profesional</v>
      </c>
      <c r="C25" s="36" t="str">
        <f>IF('Datos Generales'!C415=0,"",'Datos Generales'!C415)</f>
        <v/>
      </c>
      <c r="D25" s="36" t="str">
        <f>IF('Datos Generales'!D415=0,"",'Datos Generales'!D415)</f>
        <v/>
      </c>
      <c r="E25" s="36">
        <f>IF('Datos Generales'!E415=0,"",'Datos Generales'!E415)</f>
        <v>3018</v>
      </c>
      <c r="F25" s="36" t="str">
        <f>IF('Datos Generales'!F415=0,"",'Datos Generales'!F415)</f>
        <v/>
      </c>
      <c r="G25" s="36" t="str">
        <f>IF('Datos Generales'!G415=0,"",'Datos Generales'!G415)</f>
        <v/>
      </c>
      <c r="H25" s="36">
        <f>IF('Datos Generales'!H415=0,"",'Datos Generales'!H415)</f>
        <v>6947</v>
      </c>
      <c r="I25" s="36">
        <f>IF('Datos Generales'!I415=0,"",'Datos Generales'!I415)</f>
        <v>114</v>
      </c>
      <c r="J25" s="36" t="str">
        <f>IF('Datos Generales'!J415=0,"",'Datos Generales'!J415)</f>
        <v/>
      </c>
      <c r="K25" s="36">
        <f>IF('Datos Generales'!K415=0,"",'Datos Generales'!K415)</f>
        <v>736</v>
      </c>
      <c r="L25" s="36" t="str">
        <f>IF('Datos Generales'!L415=0,"",'Datos Generales'!L415)</f>
        <v/>
      </c>
      <c r="M25" s="36" t="str">
        <f>IF('Datos Generales'!M415=0,"",'Datos Generales'!M415)</f>
        <v/>
      </c>
      <c r="N25" s="36">
        <f>IF('Datos Generales'!N415=0,"",'Datos Generales'!N415)</f>
        <v>12</v>
      </c>
      <c r="O25" s="36" t="str">
        <f>IF('Datos Generales'!O415=0,"",'Datos Generales'!O415)</f>
        <v/>
      </c>
      <c r="P25" s="36" t="str">
        <f>IF('Datos Generales'!P415=0,"",'Datos Generales'!P415)</f>
        <v/>
      </c>
      <c r="Q25" s="36">
        <f>IF('Datos Generales'!Q415=0,"",'Datos Generales'!Q415)</f>
        <v>3036</v>
      </c>
      <c r="R25" s="36" t="str">
        <f>IF('Datos Generales'!R415=0,"",'Datos Generales'!R415)</f>
        <v/>
      </c>
      <c r="S25" s="36">
        <f>IF('Datos Generales'!S415=0,"",'Datos Generales'!S415)</f>
        <v>7</v>
      </c>
      <c r="T25" s="36" t="str">
        <f>IF('Datos Generales'!T415=0,"",'Datos Generales'!T415)</f>
        <v/>
      </c>
      <c r="U25" s="36">
        <f>IF('Datos Generales'!U415=0,"",'Datos Generales'!U415)</f>
        <v>2035.0000000000002</v>
      </c>
      <c r="V25" s="36" t="str">
        <f>IF('Datos Generales'!V415=0,"",'Datos Generales'!V415)</f>
        <v/>
      </c>
      <c r="W25" s="36">
        <f>IF('Datos Generales'!W415=0,"",'Datos Generales'!W415)</f>
        <v>36</v>
      </c>
      <c r="X25" s="36" t="str">
        <f>IF('Datos Generales'!X415=0,"",'Datos Generales'!X415)</f>
        <v/>
      </c>
      <c r="Y25" s="36">
        <f>IF('Datos Generales'!Y415=0,"",'Datos Generales'!Y415)</f>
        <v>5759</v>
      </c>
      <c r="Z25" s="36" t="str">
        <f>IF('Datos Generales'!Z415=0,"",'Datos Generales'!Z415)</f>
        <v/>
      </c>
      <c r="AA25" s="36">
        <f>IF('Datos Generales'!AA415=0,"",'Datos Generales'!AA415)</f>
        <v>4263</v>
      </c>
      <c r="AB25" s="36" t="str">
        <f>IF('Datos Generales'!AB415=0,"",'Datos Generales'!AB415)</f>
        <v/>
      </c>
      <c r="AC25" s="36" t="str">
        <f>IF('Datos Generales'!AC415=0,"",'Datos Generales'!AC415)</f>
        <v/>
      </c>
      <c r="AD25" s="36">
        <f>IF('Datos Generales'!AD415=0,"",'Datos Generales'!AD415)</f>
        <v>725</v>
      </c>
      <c r="AE25" s="36">
        <f>IF('Datos Generales'!AE415=0,"",'Datos Generales'!AE415)</f>
        <v>132</v>
      </c>
      <c r="AF25" s="36" t="str">
        <f>IF('Datos Generales'!AF415=0,"",'Datos Generales'!AF415)</f>
        <v/>
      </c>
      <c r="AG25" s="36">
        <f>IF('Datos Generales'!AG415=0,"",'Datos Generales'!AG415)</f>
        <v>5</v>
      </c>
      <c r="AH25" s="36" t="str">
        <f>IF('Datos Generales'!AH415=0,"",'Datos Generales'!AH415)</f>
        <v/>
      </c>
      <c r="AI25" s="36" t="str">
        <f>IF('Datos Generales'!AI415=0,"",'Datos Generales'!AI415)</f>
        <v/>
      </c>
      <c r="AJ25" s="36" t="str">
        <f>IF('Datos Generales'!AJ415=0,"",'Datos Generales'!AJ415)</f>
        <v/>
      </c>
      <c r="AK25" s="36" t="str">
        <f>IF('Datos Generales'!AK415=0,"",'Datos Generales'!AK415)</f>
        <v/>
      </c>
      <c r="AL25" s="36" t="str">
        <f>IF('Datos Generales'!AL415=0,"",'Datos Generales'!AL415)</f>
        <v/>
      </c>
      <c r="AM25" s="36" t="str">
        <f>IF('Datos Generales'!AM415=0,"",'Datos Generales'!AM415)</f>
        <v/>
      </c>
      <c r="AN25" s="36" t="str">
        <f>IF('Datos Generales'!AN415=0,"",'Datos Generales'!AN415)</f>
        <v/>
      </c>
      <c r="AO25" s="36" t="str">
        <f>IF('Datos Generales'!AO415=0,"",'Datos Generales'!AO415)</f>
        <v/>
      </c>
      <c r="AP25" s="36" t="str">
        <f>IF('Datos Generales'!AP415=0,"",'Datos Generales'!AP415)</f>
        <v/>
      </c>
      <c r="AQ25" s="36">
        <f>IF('Datos Generales'!AQ415=0,"",'Datos Generales'!AQ415)</f>
        <v>26825</v>
      </c>
      <c r="AR25" s="76"/>
      <c r="AS25" s="36">
        <f>'Datos Generales'!AS415</f>
        <v>26944</v>
      </c>
      <c r="AT25" s="60">
        <f t="shared" si="0"/>
        <v>-4.4165676959619926E-3</v>
      </c>
    </row>
    <row r="26" spans="2:46" x14ac:dyDescent="0.2">
      <c r="B26" s="62" t="str">
        <f>'Datos Generales'!B263</f>
        <v>15. Responsabilidad Civil Industria, Infraestructura y Comercio</v>
      </c>
      <c r="C26" s="36" t="str">
        <f>IF('Datos Generales'!C416=0,"",'Datos Generales'!C416)</f>
        <v/>
      </c>
      <c r="D26" s="36" t="str">
        <f>IF('Datos Generales'!D416=0,"",'Datos Generales'!D416)</f>
        <v/>
      </c>
      <c r="E26" s="36">
        <f>IF('Datos Generales'!E416=0,"",'Datos Generales'!E416)</f>
        <v>4497.9999999999991</v>
      </c>
      <c r="F26" s="36" t="str">
        <f>IF('Datos Generales'!F416=0,"",'Datos Generales'!F416)</f>
        <v/>
      </c>
      <c r="G26" s="36" t="str">
        <f>IF('Datos Generales'!G416=0,"",'Datos Generales'!G416)</f>
        <v/>
      </c>
      <c r="H26" s="36">
        <f>IF('Datos Generales'!H416=0,"",'Datos Generales'!H416)</f>
        <v>1061</v>
      </c>
      <c r="I26" s="36">
        <f>IF('Datos Generales'!I416=0,"",'Datos Generales'!I416)</f>
        <v>17761</v>
      </c>
      <c r="J26" s="36" t="str">
        <f>IF('Datos Generales'!J416=0,"",'Datos Generales'!J416)</f>
        <v/>
      </c>
      <c r="K26" s="36">
        <f>IF('Datos Generales'!K416=0,"",'Datos Generales'!K416)</f>
        <v>1242.9999999999998</v>
      </c>
      <c r="L26" s="36" t="str">
        <f>IF('Datos Generales'!L416=0,"",'Datos Generales'!L416)</f>
        <v/>
      </c>
      <c r="M26" s="36" t="str">
        <f>IF('Datos Generales'!M416=0,"",'Datos Generales'!M416)</f>
        <v/>
      </c>
      <c r="N26" s="36">
        <f>IF('Datos Generales'!N416=0,"",'Datos Generales'!N416)</f>
        <v>1769</v>
      </c>
      <c r="O26" s="36">
        <f>IF('Datos Generales'!O416=0,"",'Datos Generales'!O416)</f>
        <v>209</v>
      </c>
      <c r="P26" s="36" t="str">
        <f>IF('Datos Generales'!P416=0,"",'Datos Generales'!P416)</f>
        <v/>
      </c>
      <c r="Q26" s="36">
        <f>IF('Datos Generales'!Q416=0,"",'Datos Generales'!Q416)</f>
        <v>5755</v>
      </c>
      <c r="R26" s="36" t="str">
        <f>IF('Datos Generales'!R416=0,"",'Datos Generales'!R416)</f>
        <v/>
      </c>
      <c r="S26" s="36">
        <f>IF('Datos Generales'!S416=0,"",'Datos Generales'!S416)</f>
        <v>2304.0000000000005</v>
      </c>
      <c r="T26" s="36" t="str">
        <f>IF('Datos Generales'!T416=0,"",'Datos Generales'!T416)</f>
        <v/>
      </c>
      <c r="U26" s="36">
        <f>IF('Datos Generales'!U416=0,"",'Datos Generales'!U416)</f>
        <v>699</v>
      </c>
      <c r="V26" s="36" t="str">
        <f>IF('Datos Generales'!V416=0,"",'Datos Generales'!V416)</f>
        <v/>
      </c>
      <c r="W26" s="36">
        <f>IF('Datos Generales'!W416=0,"",'Datos Generales'!W416)</f>
        <v>1952</v>
      </c>
      <c r="X26" s="36" t="str">
        <f>IF('Datos Generales'!X416=0,"",'Datos Generales'!X416)</f>
        <v/>
      </c>
      <c r="Y26" s="36">
        <f>IF('Datos Generales'!Y416=0,"",'Datos Generales'!Y416)</f>
        <v>702.00000000000011</v>
      </c>
      <c r="Z26" s="36">
        <f>IF('Datos Generales'!Z416=0,"",'Datos Generales'!Z416)</f>
        <v>940</v>
      </c>
      <c r="AA26" s="36">
        <f>IF('Datos Generales'!AA416=0,"",'Datos Generales'!AA416)</f>
        <v>4688</v>
      </c>
      <c r="AB26" s="36" t="str">
        <f>IF('Datos Generales'!AB416=0,"",'Datos Generales'!AB416)</f>
        <v/>
      </c>
      <c r="AC26" s="36" t="str">
        <f>IF('Datos Generales'!AC416=0,"",'Datos Generales'!AC416)</f>
        <v/>
      </c>
      <c r="AD26" s="36">
        <f>IF('Datos Generales'!AD416=0,"",'Datos Generales'!AD416)</f>
        <v>1428</v>
      </c>
      <c r="AE26" s="36">
        <f>IF('Datos Generales'!AE416=0,"",'Datos Generales'!AE416)</f>
        <v>92</v>
      </c>
      <c r="AF26" s="36" t="str">
        <f>IF('Datos Generales'!AF416=0,"",'Datos Generales'!AF416)</f>
        <v/>
      </c>
      <c r="AG26" s="36">
        <f>IF('Datos Generales'!AG416=0,"",'Datos Generales'!AG416)</f>
        <v>7346</v>
      </c>
      <c r="AH26" s="36">
        <f>IF('Datos Generales'!AH416=0,"",'Datos Generales'!AH416)</f>
        <v>1155</v>
      </c>
      <c r="AI26" s="36">
        <f>IF('Datos Generales'!AI416=0,"",'Datos Generales'!AI416)</f>
        <v>645</v>
      </c>
      <c r="AJ26" s="36">
        <f>IF('Datos Generales'!AJ416=0,"",'Datos Generales'!AJ416)</f>
        <v>23910</v>
      </c>
      <c r="AK26" s="36" t="str">
        <f>IF('Datos Generales'!AK416=0,"",'Datos Generales'!AK416)</f>
        <v/>
      </c>
      <c r="AL26" s="36" t="str">
        <f>IF('Datos Generales'!AL416=0,"",'Datos Generales'!AL416)</f>
        <v/>
      </c>
      <c r="AM26" s="36" t="str">
        <f>IF('Datos Generales'!AM416=0,"",'Datos Generales'!AM416)</f>
        <v/>
      </c>
      <c r="AN26" s="36" t="str">
        <f>IF('Datos Generales'!AN416=0,"",'Datos Generales'!AN416)</f>
        <v/>
      </c>
      <c r="AO26" s="36" t="str">
        <f>IF('Datos Generales'!AO416=0,"",'Datos Generales'!AO416)</f>
        <v/>
      </c>
      <c r="AP26" s="36" t="str">
        <f>IF('Datos Generales'!AP416=0,"",'Datos Generales'!AP416)</f>
        <v/>
      </c>
      <c r="AQ26" s="36">
        <f>IF('Datos Generales'!AQ416=0,"",'Datos Generales'!AQ416)</f>
        <v>78157</v>
      </c>
      <c r="AR26" s="76"/>
      <c r="AS26" s="36">
        <f>'Datos Generales'!AS416</f>
        <v>69967</v>
      </c>
      <c r="AT26" s="60">
        <f t="shared" si="0"/>
        <v>0.11705518315777441</v>
      </c>
    </row>
    <row r="27" spans="2:46" x14ac:dyDescent="0.2">
      <c r="B27" s="62" t="str">
        <f>'Datos Generales'!B264</f>
        <v>16. Responsabilidad Civil Vehículos Motorizados</v>
      </c>
      <c r="C27" s="36" t="str">
        <f>IF('Datos Generales'!C417=0,"",'Datos Generales'!C417)</f>
        <v/>
      </c>
      <c r="D27" s="36" t="str">
        <f>IF('Datos Generales'!D417=0,"",'Datos Generales'!D417)</f>
        <v/>
      </c>
      <c r="E27" s="36">
        <f>IF('Datos Generales'!E417=0,"",'Datos Generales'!E417)</f>
        <v>406392.00000000006</v>
      </c>
      <c r="F27" s="36">
        <f>IF('Datos Generales'!F417=0,"",'Datos Generales'!F417)</f>
        <v>38</v>
      </c>
      <c r="G27" s="36" t="str">
        <f>IF('Datos Generales'!G417=0,"",'Datos Generales'!G417)</f>
        <v/>
      </c>
      <c r="H27" s="36">
        <f>IF('Datos Generales'!H417=0,"",'Datos Generales'!H417)</f>
        <v>127579</v>
      </c>
      <c r="I27" s="36" t="str">
        <f>IF('Datos Generales'!I417=0,"",'Datos Generales'!I417)</f>
        <v/>
      </c>
      <c r="J27" s="36" t="str">
        <f>IF('Datos Generales'!J417=0,"",'Datos Generales'!J417)</f>
        <v/>
      </c>
      <c r="K27" s="36">
        <f>IF('Datos Generales'!K417=0,"",'Datos Generales'!K417)</f>
        <v>107860.00000000001</v>
      </c>
      <c r="L27" s="36" t="str">
        <f>IF('Datos Generales'!L417=0,"",'Datos Generales'!L417)</f>
        <v/>
      </c>
      <c r="M27" s="36" t="str">
        <f>IF('Datos Generales'!M417=0,"",'Datos Generales'!M417)</f>
        <v/>
      </c>
      <c r="N27" s="36">
        <f>IF('Datos Generales'!N417=0,"",'Datos Generales'!N417)</f>
        <v>17</v>
      </c>
      <c r="O27" s="36">
        <f>IF('Datos Generales'!O417=0,"",'Datos Generales'!O417)</f>
        <v>257</v>
      </c>
      <c r="P27" s="36" t="str">
        <f>IF('Datos Generales'!P417=0,"",'Datos Generales'!P417)</f>
        <v/>
      </c>
      <c r="Q27" s="36">
        <f>IF('Datos Generales'!Q417=0,"",'Datos Generales'!Q417)</f>
        <v>260391.00000000003</v>
      </c>
      <c r="R27" s="36" t="str">
        <f>IF('Datos Generales'!R417=0,"",'Datos Generales'!R417)</f>
        <v/>
      </c>
      <c r="S27" s="36">
        <f>IF('Datos Generales'!S417=0,"",'Datos Generales'!S417)</f>
        <v>131766</v>
      </c>
      <c r="T27" s="36" t="str">
        <f>IF('Datos Generales'!T417=0,"",'Datos Generales'!T417)</f>
        <v/>
      </c>
      <c r="U27" s="36">
        <f>IF('Datos Generales'!U417=0,"",'Datos Generales'!U417)</f>
        <v>70814</v>
      </c>
      <c r="V27" s="36" t="str">
        <f>IF('Datos Generales'!V417=0,"",'Datos Generales'!V417)</f>
        <v/>
      </c>
      <c r="W27" s="36" t="str">
        <f>IF('Datos Generales'!W417=0,"",'Datos Generales'!W417)</f>
        <v/>
      </c>
      <c r="X27" s="36" t="str">
        <f>IF('Datos Generales'!X417=0,"",'Datos Generales'!X417)</f>
        <v/>
      </c>
      <c r="Y27" s="36">
        <f>IF('Datos Generales'!Y417=0,"",'Datos Generales'!Y417)</f>
        <v>5287</v>
      </c>
      <c r="Z27" s="36">
        <f>IF('Datos Generales'!Z417=0,"",'Datos Generales'!Z417)</f>
        <v>45328.999999999993</v>
      </c>
      <c r="AA27" s="36">
        <f>IF('Datos Generales'!AA417=0,"",'Datos Generales'!AA417)</f>
        <v>32472</v>
      </c>
      <c r="AB27" s="36" t="str">
        <f>IF('Datos Generales'!AB417=0,"",'Datos Generales'!AB417)</f>
        <v/>
      </c>
      <c r="AC27" s="36" t="str">
        <f>IF('Datos Generales'!AC417=0,"",'Datos Generales'!AC417)</f>
        <v/>
      </c>
      <c r="AD27" s="36" t="str">
        <f>IF('Datos Generales'!AD417=0,"",'Datos Generales'!AD417)</f>
        <v/>
      </c>
      <c r="AE27" s="36" t="str">
        <f>IF('Datos Generales'!AE417=0,"",'Datos Generales'!AE417)</f>
        <v/>
      </c>
      <c r="AF27" s="36" t="str">
        <f>IF('Datos Generales'!AF417=0,"",'Datos Generales'!AF417)</f>
        <v/>
      </c>
      <c r="AG27" s="36">
        <f>IF('Datos Generales'!AG417=0,"",'Datos Generales'!AG417)</f>
        <v>110996.99999999999</v>
      </c>
      <c r="AH27" s="36" t="str">
        <f>IF('Datos Generales'!AH417=0,"",'Datos Generales'!AH417)</f>
        <v/>
      </c>
      <c r="AI27" s="36">
        <f>IF('Datos Generales'!AI417=0,"",'Datos Generales'!AI417)</f>
        <v>44913</v>
      </c>
      <c r="AJ27" s="36" t="str">
        <f>IF('Datos Generales'!AJ417=0,"",'Datos Generales'!AJ417)</f>
        <v/>
      </c>
      <c r="AK27" s="36" t="str">
        <f>IF('Datos Generales'!AK417=0,"",'Datos Generales'!AK417)</f>
        <v/>
      </c>
      <c r="AL27" s="36" t="str">
        <f>IF('Datos Generales'!AL417=0,"",'Datos Generales'!AL417)</f>
        <v/>
      </c>
      <c r="AM27" s="36" t="str">
        <f>IF('Datos Generales'!AM417=0,"",'Datos Generales'!AM417)</f>
        <v/>
      </c>
      <c r="AN27" s="36" t="str">
        <f>IF('Datos Generales'!AN417=0,"",'Datos Generales'!AN417)</f>
        <v/>
      </c>
      <c r="AO27" s="36" t="str">
        <f>IF('Datos Generales'!AO417=0,"",'Datos Generales'!AO417)</f>
        <v/>
      </c>
      <c r="AP27" s="36" t="str">
        <f>IF('Datos Generales'!AP417=0,"",'Datos Generales'!AP417)</f>
        <v/>
      </c>
      <c r="AQ27" s="36">
        <f>IF('Datos Generales'!AQ417=0,"",'Datos Generales'!AQ417)</f>
        <v>1344112</v>
      </c>
      <c r="AR27" s="76"/>
      <c r="AS27" s="36">
        <f>'Datos Generales'!AS417</f>
        <v>1320301</v>
      </c>
      <c r="AT27" s="60">
        <f t="shared" si="0"/>
        <v>1.8034523945676062E-2</v>
      </c>
    </row>
    <row r="28" spans="2:46" x14ac:dyDescent="0.2">
      <c r="B28" s="62" t="str">
        <f>'Datos Generales'!B265</f>
        <v>17. Transporte Terrestre</v>
      </c>
      <c r="C28" s="36" t="str">
        <f>IF('Datos Generales'!C418=0,"",'Datos Generales'!C418)</f>
        <v/>
      </c>
      <c r="D28" s="36" t="str">
        <f>IF('Datos Generales'!D418=0,"",'Datos Generales'!D418)</f>
        <v/>
      </c>
      <c r="E28" s="36">
        <f>IF('Datos Generales'!E418=0,"",'Datos Generales'!E418)</f>
        <v>2863.0000000000005</v>
      </c>
      <c r="F28" s="36" t="str">
        <f>IF('Datos Generales'!F418=0,"",'Datos Generales'!F418)</f>
        <v/>
      </c>
      <c r="G28" s="36" t="str">
        <f>IF('Datos Generales'!G418=0,"",'Datos Generales'!G418)</f>
        <v/>
      </c>
      <c r="H28" s="36">
        <f>IF('Datos Generales'!H418=0,"",'Datos Generales'!H418)</f>
        <v>703.00000000000011</v>
      </c>
      <c r="I28" s="36">
        <f>IF('Datos Generales'!I418=0,"",'Datos Generales'!I418)</f>
        <v>2239</v>
      </c>
      <c r="J28" s="36" t="str">
        <f>IF('Datos Generales'!J418=0,"",'Datos Generales'!J418)</f>
        <v/>
      </c>
      <c r="K28" s="36">
        <f>IF('Datos Generales'!K418=0,"",'Datos Generales'!K418)</f>
        <v>142</v>
      </c>
      <c r="L28" s="36" t="str">
        <f>IF('Datos Generales'!L418=0,"",'Datos Generales'!L418)</f>
        <v/>
      </c>
      <c r="M28" s="36" t="str">
        <f>IF('Datos Generales'!M418=0,"",'Datos Generales'!M418)</f>
        <v/>
      </c>
      <c r="N28" s="36">
        <f>IF('Datos Generales'!N418=0,"",'Datos Generales'!N418)</f>
        <v>96</v>
      </c>
      <c r="O28" s="36">
        <f>IF('Datos Generales'!O418=0,"",'Datos Generales'!O418)</f>
        <v>303</v>
      </c>
      <c r="P28" s="36" t="str">
        <f>IF('Datos Generales'!P418=0,"",'Datos Generales'!P418)</f>
        <v/>
      </c>
      <c r="Q28" s="36">
        <f>IF('Datos Generales'!Q418=0,"",'Datos Generales'!Q418)</f>
        <v>1163</v>
      </c>
      <c r="R28" s="36" t="str">
        <f>IF('Datos Generales'!R418=0,"",'Datos Generales'!R418)</f>
        <v/>
      </c>
      <c r="S28" s="36">
        <f>IF('Datos Generales'!S418=0,"",'Datos Generales'!S418)</f>
        <v>3112</v>
      </c>
      <c r="T28" s="36" t="str">
        <f>IF('Datos Generales'!T418=0,"",'Datos Generales'!T418)</f>
        <v/>
      </c>
      <c r="U28" s="36">
        <f>IF('Datos Generales'!U418=0,"",'Datos Generales'!U418)</f>
        <v>1047</v>
      </c>
      <c r="V28" s="36" t="str">
        <f>IF('Datos Generales'!V418=0,"",'Datos Generales'!V418)</f>
        <v/>
      </c>
      <c r="W28" s="36">
        <f>IF('Datos Generales'!W418=0,"",'Datos Generales'!W418)</f>
        <v>306</v>
      </c>
      <c r="X28" s="36" t="str">
        <f>IF('Datos Generales'!X418=0,"",'Datos Generales'!X418)</f>
        <v/>
      </c>
      <c r="Y28" s="36">
        <f>IF('Datos Generales'!Y418=0,"",'Datos Generales'!Y418)</f>
        <v>327</v>
      </c>
      <c r="Z28" s="36">
        <f>IF('Datos Generales'!Z418=0,"",'Datos Generales'!Z418)</f>
        <v>916</v>
      </c>
      <c r="AA28" s="36">
        <f>IF('Datos Generales'!AA418=0,"",'Datos Generales'!AA418)</f>
        <v>2553</v>
      </c>
      <c r="AB28" s="36" t="str">
        <f>IF('Datos Generales'!AB418=0,"",'Datos Generales'!AB418)</f>
        <v/>
      </c>
      <c r="AC28" s="36" t="str">
        <f>IF('Datos Generales'!AC418=0,"",'Datos Generales'!AC418)</f>
        <v/>
      </c>
      <c r="AD28" s="36">
        <f>IF('Datos Generales'!AD418=0,"",'Datos Generales'!AD418)</f>
        <v>341</v>
      </c>
      <c r="AE28" s="36">
        <f>IF('Datos Generales'!AE418=0,"",'Datos Generales'!AE418)</f>
        <v>16</v>
      </c>
      <c r="AF28" s="36" t="str">
        <f>IF('Datos Generales'!AF418=0,"",'Datos Generales'!AF418)</f>
        <v/>
      </c>
      <c r="AG28" s="36">
        <f>IF('Datos Generales'!AG418=0,"",'Datos Generales'!AG418)</f>
        <v>1211.9999999999998</v>
      </c>
      <c r="AH28" s="36">
        <f>IF('Datos Generales'!AH418=0,"",'Datos Generales'!AH418)</f>
        <v>2</v>
      </c>
      <c r="AI28" s="36" t="str">
        <f>IF('Datos Generales'!AI418=0,"",'Datos Generales'!AI418)</f>
        <v/>
      </c>
      <c r="AJ28" s="36" t="str">
        <f>IF('Datos Generales'!AJ418=0,"",'Datos Generales'!AJ418)</f>
        <v/>
      </c>
      <c r="AK28" s="36" t="str">
        <f>IF('Datos Generales'!AK418=0,"",'Datos Generales'!AK418)</f>
        <v/>
      </c>
      <c r="AL28" s="36" t="str">
        <f>IF('Datos Generales'!AL418=0,"",'Datos Generales'!AL418)</f>
        <v/>
      </c>
      <c r="AM28" s="36" t="str">
        <f>IF('Datos Generales'!AM418=0,"",'Datos Generales'!AM418)</f>
        <v/>
      </c>
      <c r="AN28" s="36" t="str">
        <f>IF('Datos Generales'!AN418=0,"",'Datos Generales'!AN418)</f>
        <v/>
      </c>
      <c r="AO28" s="36" t="str">
        <f>IF('Datos Generales'!AO418=0,"",'Datos Generales'!AO418)</f>
        <v/>
      </c>
      <c r="AP28" s="36" t="str">
        <f>IF('Datos Generales'!AP418=0,"",'Datos Generales'!AP418)</f>
        <v/>
      </c>
      <c r="AQ28" s="36">
        <f>IF('Datos Generales'!AQ418=0,"",'Datos Generales'!AQ418)</f>
        <v>17341</v>
      </c>
      <c r="AR28" s="76"/>
      <c r="AS28" s="36">
        <f>'Datos Generales'!AS418</f>
        <v>18490</v>
      </c>
      <c r="AT28" s="60">
        <f t="shared" si="0"/>
        <v>-6.2141698215251506E-2</v>
      </c>
    </row>
    <row r="29" spans="2:46" x14ac:dyDescent="0.2">
      <c r="B29" s="62" t="str">
        <f>'Datos Generales'!B266</f>
        <v>18. Transporte Marítimo</v>
      </c>
      <c r="C29" s="36" t="str">
        <f>IF('Datos Generales'!C419=0,"",'Datos Generales'!C419)</f>
        <v/>
      </c>
      <c r="D29" s="36" t="str">
        <f>IF('Datos Generales'!D419=0,"",'Datos Generales'!D419)</f>
        <v/>
      </c>
      <c r="E29" s="36">
        <f>IF('Datos Generales'!E419=0,"",'Datos Generales'!E419)</f>
        <v>1298</v>
      </c>
      <c r="F29" s="36" t="str">
        <f>IF('Datos Generales'!F419=0,"",'Datos Generales'!F419)</f>
        <v/>
      </c>
      <c r="G29" s="36" t="str">
        <f>IF('Datos Generales'!G419=0,"",'Datos Generales'!G419)</f>
        <v/>
      </c>
      <c r="H29" s="36">
        <f>IF('Datos Generales'!H419=0,"",'Datos Generales'!H419)</f>
        <v>118</v>
      </c>
      <c r="I29" s="36">
        <f>IF('Datos Generales'!I419=0,"",'Datos Generales'!I419)</f>
        <v>854.00000000000011</v>
      </c>
      <c r="J29" s="36" t="str">
        <f>IF('Datos Generales'!J419=0,"",'Datos Generales'!J419)</f>
        <v/>
      </c>
      <c r="K29" s="36" t="str">
        <f>IF('Datos Generales'!K419=0,"",'Datos Generales'!K419)</f>
        <v/>
      </c>
      <c r="L29" s="36" t="str">
        <f>IF('Datos Generales'!L419=0,"",'Datos Generales'!L419)</f>
        <v/>
      </c>
      <c r="M29" s="36" t="str">
        <f>IF('Datos Generales'!M419=0,"",'Datos Generales'!M419)</f>
        <v/>
      </c>
      <c r="N29" s="36">
        <f>IF('Datos Generales'!N419=0,"",'Datos Generales'!N419)</f>
        <v>53</v>
      </c>
      <c r="O29" s="36">
        <f>IF('Datos Generales'!O419=0,"",'Datos Generales'!O419)</f>
        <v>8</v>
      </c>
      <c r="P29" s="36" t="str">
        <f>IF('Datos Generales'!P419=0,"",'Datos Generales'!P419)</f>
        <v/>
      </c>
      <c r="Q29" s="36">
        <f>IF('Datos Generales'!Q419=0,"",'Datos Generales'!Q419)</f>
        <v>132</v>
      </c>
      <c r="R29" s="36" t="str">
        <f>IF('Datos Generales'!R419=0,"",'Datos Generales'!R419)</f>
        <v/>
      </c>
      <c r="S29" s="36">
        <f>IF('Datos Generales'!S419=0,"",'Datos Generales'!S419)</f>
        <v>155</v>
      </c>
      <c r="T29" s="36" t="str">
        <f>IF('Datos Generales'!T419=0,"",'Datos Generales'!T419)</f>
        <v/>
      </c>
      <c r="U29" s="36">
        <f>IF('Datos Generales'!U419=0,"",'Datos Generales'!U419)</f>
        <v>1188</v>
      </c>
      <c r="V29" s="36" t="str">
        <f>IF('Datos Generales'!V419=0,"",'Datos Generales'!V419)</f>
        <v/>
      </c>
      <c r="W29" s="36">
        <f>IF('Datos Generales'!W419=0,"",'Datos Generales'!W419)</f>
        <v>383</v>
      </c>
      <c r="X29" s="36" t="str">
        <f>IF('Datos Generales'!X419=0,"",'Datos Generales'!X419)</f>
        <v/>
      </c>
      <c r="Y29" s="36">
        <f>IF('Datos Generales'!Y419=0,"",'Datos Generales'!Y419)</f>
        <v>220</v>
      </c>
      <c r="Z29" s="36">
        <f>IF('Datos Generales'!Z419=0,"",'Datos Generales'!Z419)</f>
        <v>17</v>
      </c>
      <c r="AA29" s="36">
        <f>IF('Datos Generales'!AA419=0,"",'Datos Generales'!AA419)</f>
        <v>94</v>
      </c>
      <c r="AB29" s="36" t="str">
        <f>IF('Datos Generales'!AB419=0,"",'Datos Generales'!AB419)</f>
        <v/>
      </c>
      <c r="AC29" s="36" t="str">
        <f>IF('Datos Generales'!AC419=0,"",'Datos Generales'!AC419)</f>
        <v/>
      </c>
      <c r="AD29" s="36">
        <f>IF('Datos Generales'!AD419=0,"",'Datos Generales'!AD419)</f>
        <v>185</v>
      </c>
      <c r="AE29" s="36">
        <f>IF('Datos Generales'!AE419=0,"",'Datos Generales'!AE419)</f>
        <v>56</v>
      </c>
      <c r="AF29" s="36" t="str">
        <f>IF('Datos Generales'!AF419=0,"",'Datos Generales'!AF419)</f>
        <v/>
      </c>
      <c r="AG29" s="36">
        <f>IF('Datos Generales'!AG419=0,"",'Datos Generales'!AG419)</f>
        <v>5</v>
      </c>
      <c r="AH29" s="36">
        <f>IF('Datos Generales'!AH419=0,"",'Datos Generales'!AH419)</f>
        <v>48</v>
      </c>
      <c r="AI29" s="36" t="str">
        <f>IF('Datos Generales'!AI419=0,"",'Datos Generales'!AI419)</f>
        <v/>
      </c>
      <c r="AJ29" s="36" t="str">
        <f>IF('Datos Generales'!AJ419=0,"",'Datos Generales'!AJ419)</f>
        <v/>
      </c>
      <c r="AK29" s="36" t="str">
        <f>IF('Datos Generales'!AK419=0,"",'Datos Generales'!AK419)</f>
        <v/>
      </c>
      <c r="AL29" s="36" t="str">
        <f>IF('Datos Generales'!AL419=0,"",'Datos Generales'!AL419)</f>
        <v/>
      </c>
      <c r="AM29" s="36" t="str">
        <f>IF('Datos Generales'!AM419=0,"",'Datos Generales'!AM419)</f>
        <v/>
      </c>
      <c r="AN29" s="36" t="str">
        <f>IF('Datos Generales'!AN419=0,"",'Datos Generales'!AN419)</f>
        <v/>
      </c>
      <c r="AO29" s="36" t="str">
        <f>IF('Datos Generales'!AO419=0,"",'Datos Generales'!AO419)</f>
        <v/>
      </c>
      <c r="AP29" s="36" t="str">
        <f>IF('Datos Generales'!AP419=0,"",'Datos Generales'!AP419)</f>
        <v/>
      </c>
      <c r="AQ29" s="36">
        <f>IF('Datos Generales'!AQ419=0,"",'Datos Generales'!AQ419)</f>
        <v>4814</v>
      </c>
      <c r="AR29" s="76"/>
      <c r="AS29" s="36">
        <f>'Datos Generales'!AS419</f>
        <v>4607</v>
      </c>
      <c r="AT29" s="60">
        <f t="shared" si="0"/>
        <v>4.4931625786846174E-2</v>
      </c>
    </row>
    <row r="30" spans="2:46" x14ac:dyDescent="0.2">
      <c r="B30" s="62" t="str">
        <f>'Datos Generales'!B267</f>
        <v>19. Transporte Aéreo</v>
      </c>
      <c r="C30" s="36" t="str">
        <f>IF('Datos Generales'!C420=0,"",'Datos Generales'!C420)</f>
        <v/>
      </c>
      <c r="D30" s="36" t="str">
        <f>IF('Datos Generales'!D420=0,"",'Datos Generales'!D420)</f>
        <v/>
      </c>
      <c r="E30" s="36">
        <f>IF('Datos Generales'!E420=0,"",'Datos Generales'!E420)</f>
        <v>445</v>
      </c>
      <c r="F30" s="36" t="str">
        <f>IF('Datos Generales'!F420=0,"",'Datos Generales'!F420)</f>
        <v/>
      </c>
      <c r="G30" s="36" t="str">
        <f>IF('Datos Generales'!G420=0,"",'Datos Generales'!G420)</f>
        <v/>
      </c>
      <c r="H30" s="36">
        <f>IF('Datos Generales'!H420=0,"",'Datos Generales'!H420)</f>
        <v>27</v>
      </c>
      <c r="I30" s="36">
        <f>IF('Datos Generales'!I420=0,"",'Datos Generales'!I420)</f>
        <v>252</v>
      </c>
      <c r="J30" s="36" t="str">
        <f>IF('Datos Generales'!J420=0,"",'Datos Generales'!J420)</f>
        <v/>
      </c>
      <c r="K30" s="36" t="str">
        <f>IF('Datos Generales'!K420=0,"",'Datos Generales'!K420)</f>
        <v/>
      </c>
      <c r="L30" s="36" t="str">
        <f>IF('Datos Generales'!L420=0,"",'Datos Generales'!L420)</f>
        <v/>
      </c>
      <c r="M30" s="36" t="str">
        <f>IF('Datos Generales'!M420=0,"",'Datos Generales'!M420)</f>
        <v/>
      </c>
      <c r="N30" s="36">
        <f>IF('Datos Generales'!N420=0,"",'Datos Generales'!N420)</f>
        <v>41</v>
      </c>
      <c r="O30" s="36" t="str">
        <f>IF('Datos Generales'!O420=0,"",'Datos Generales'!O420)</f>
        <v/>
      </c>
      <c r="P30" s="36" t="str">
        <f>IF('Datos Generales'!P420=0,"",'Datos Generales'!P420)</f>
        <v/>
      </c>
      <c r="Q30" s="36">
        <f>IF('Datos Generales'!Q420=0,"",'Datos Generales'!Q420)</f>
        <v>52</v>
      </c>
      <c r="R30" s="36" t="str">
        <f>IF('Datos Generales'!R420=0,"",'Datos Generales'!R420)</f>
        <v/>
      </c>
      <c r="S30" s="36">
        <f>IF('Datos Generales'!S420=0,"",'Datos Generales'!S420)</f>
        <v>57</v>
      </c>
      <c r="T30" s="36" t="str">
        <f>IF('Datos Generales'!T420=0,"",'Datos Generales'!T420)</f>
        <v/>
      </c>
      <c r="U30" s="36">
        <f>IF('Datos Generales'!U420=0,"",'Datos Generales'!U420)</f>
        <v>263</v>
      </c>
      <c r="V30" s="36" t="str">
        <f>IF('Datos Generales'!V420=0,"",'Datos Generales'!V420)</f>
        <v/>
      </c>
      <c r="W30" s="36">
        <f>IF('Datos Generales'!W420=0,"",'Datos Generales'!W420)</f>
        <v>270</v>
      </c>
      <c r="X30" s="36" t="str">
        <f>IF('Datos Generales'!X420=0,"",'Datos Generales'!X420)</f>
        <v/>
      </c>
      <c r="Y30" s="36">
        <f>IF('Datos Generales'!Y420=0,"",'Datos Generales'!Y420)</f>
        <v>88</v>
      </c>
      <c r="Z30" s="36">
        <f>IF('Datos Generales'!Z420=0,"",'Datos Generales'!Z420)</f>
        <v>5</v>
      </c>
      <c r="AA30" s="36">
        <f>IF('Datos Generales'!AA420=0,"",'Datos Generales'!AA420)</f>
        <v>44</v>
      </c>
      <c r="AB30" s="36" t="str">
        <f>IF('Datos Generales'!AB420=0,"",'Datos Generales'!AB420)</f>
        <v/>
      </c>
      <c r="AC30" s="36" t="str">
        <f>IF('Datos Generales'!AC420=0,"",'Datos Generales'!AC420)</f>
        <v/>
      </c>
      <c r="AD30" s="36">
        <f>IF('Datos Generales'!AD420=0,"",'Datos Generales'!AD420)</f>
        <v>3</v>
      </c>
      <c r="AE30" s="36">
        <f>IF('Datos Generales'!AE420=0,"",'Datos Generales'!AE420)</f>
        <v>1</v>
      </c>
      <c r="AF30" s="36" t="str">
        <f>IF('Datos Generales'!AF420=0,"",'Datos Generales'!AF420)</f>
        <v/>
      </c>
      <c r="AG30" s="36" t="str">
        <f>IF('Datos Generales'!AG420=0,"",'Datos Generales'!AG420)</f>
        <v/>
      </c>
      <c r="AH30" s="36" t="str">
        <f>IF('Datos Generales'!AH420=0,"",'Datos Generales'!AH420)</f>
        <v/>
      </c>
      <c r="AI30" s="36" t="str">
        <f>IF('Datos Generales'!AI420=0,"",'Datos Generales'!AI420)</f>
        <v/>
      </c>
      <c r="AJ30" s="36" t="str">
        <f>IF('Datos Generales'!AJ420=0,"",'Datos Generales'!AJ420)</f>
        <v/>
      </c>
      <c r="AK30" s="36" t="str">
        <f>IF('Datos Generales'!AK420=0,"",'Datos Generales'!AK420)</f>
        <v/>
      </c>
      <c r="AL30" s="36" t="str">
        <f>IF('Datos Generales'!AL420=0,"",'Datos Generales'!AL420)</f>
        <v/>
      </c>
      <c r="AM30" s="36" t="str">
        <f>IF('Datos Generales'!AM420=0,"",'Datos Generales'!AM420)</f>
        <v/>
      </c>
      <c r="AN30" s="36" t="str">
        <f>IF('Datos Generales'!AN420=0,"",'Datos Generales'!AN420)</f>
        <v/>
      </c>
      <c r="AO30" s="36" t="str">
        <f>IF('Datos Generales'!AO420=0,"",'Datos Generales'!AO420)</f>
        <v/>
      </c>
      <c r="AP30" s="36" t="str">
        <f>IF('Datos Generales'!AP420=0,"",'Datos Generales'!AP420)</f>
        <v/>
      </c>
      <c r="AQ30" s="36">
        <f>IF('Datos Generales'!AQ420=0,"",'Datos Generales'!AQ420)</f>
        <v>1548</v>
      </c>
      <c r="AR30" s="76"/>
      <c r="AS30" s="36">
        <f>'Datos Generales'!AS420</f>
        <v>1683</v>
      </c>
      <c r="AT30" s="60">
        <f t="shared" si="0"/>
        <v>-8.0213903743315496E-2</v>
      </c>
    </row>
    <row r="31" spans="2:46" x14ac:dyDescent="0.2">
      <c r="B31" s="62" t="str">
        <f>'Datos Generales'!B268</f>
        <v>20. Equipo Contratista</v>
      </c>
      <c r="C31" s="36" t="str">
        <f>IF('Datos Generales'!C421=0,"",'Datos Generales'!C421)</f>
        <v/>
      </c>
      <c r="D31" s="36" t="str">
        <f>IF('Datos Generales'!D421=0,"",'Datos Generales'!D421)</f>
        <v/>
      </c>
      <c r="E31" s="36">
        <f>IF('Datos Generales'!E421=0,"",'Datos Generales'!E421)</f>
        <v>5997.9999999999991</v>
      </c>
      <c r="F31" s="36" t="str">
        <f>IF('Datos Generales'!F421=0,"",'Datos Generales'!F421)</f>
        <v/>
      </c>
      <c r="G31" s="36" t="str">
        <f>IF('Datos Generales'!G421=0,"",'Datos Generales'!G421)</f>
        <v/>
      </c>
      <c r="H31" s="36">
        <f>IF('Datos Generales'!H421=0,"",'Datos Generales'!H421)</f>
        <v>52.000000000000007</v>
      </c>
      <c r="I31" s="36">
        <f>IF('Datos Generales'!I421=0,"",'Datos Generales'!I421)</f>
        <v>2081</v>
      </c>
      <c r="J31" s="36" t="str">
        <f>IF('Datos Generales'!J421=0,"",'Datos Generales'!J421)</f>
        <v/>
      </c>
      <c r="K31" s="36">
        <f>IF('Datos Generales'!K421=0,"",'Datos Generales'!K421)</f>
        <v>149</v>
      </c>
      <c r="L31" s="36" t="str">
        <f>IF('Datos Generales'!L421=0,"",'Datos Generales'!L421)</f>
        <v/>
      </c>
      <c r="M31" s="36" t="str">
        <f>IF('Datos Generales'!M421=0,"",'Datos Generales'!M421)</f>
        <v/>
      </c>
      <c r="N31" s="36">
        <f>IF('Datos Generales'!N421=0,"",'Datos Generales'!N421)</f>
        <v>15</v>
      </c>
      <c r="O31" s="36">
        <f>IF('Datos Generales'!O421=0,"",'Datos Generales'!O421)</f>
        <v>184</v>
      </c>
      <c r="P31" s="36" t="str">
        <f>IF('Datos Generales'!P421=0,"",'Datos Generales'!P421)</f>
        <v/>
      </c>
      <c r="Q31" s="36">
        <f>IF('Datos Generales'!Q421=0,"",'Datos Generales'!Q421)</f>
        <v>2639.9999999999995</v>
      </c>
      <c r="R31" s="36" t="str">
        <f>IF('Datos Generales'!R421=0,"",'Datos Generales'!R421)</f>
        <v/>
      </c>
      <c r="S31" s="36">
        <f>IF('Datos Generales'!S421=0,"",'Datos Generales'!S421)</f>
        <v>1323</v>
      </c>
      <c r="T31" s="36" t="str">
        <f>IF('Datos Generales'!T421=0,"",'Datos Generales'!T421)</f>
        <v/>
      </c>
      <c r="U31" s="36">
        <f>IF('Datos Generales'!U421=0,"",'Datos Generales'!U421)</f>
        <v>647</v>
      </c>
      <c r="V31" s="36" t="str">
        <f>IF('Datos Generales'!V421=0,"",'Datos Generales'!V421)</f>
        <v/>
      </c>
      <c r="W31" s="36">
        <f>IF('Datos Generales'!W421=0,"",'Datos Generales'!W421)</f>
        <v>2</v>
      </c>
      <c r="X31" s="36" t="str">
        <f>IF('Datos Generales'!X421=0,"",'Datos Generales'!X421)</f>
        <v/>
      </c>
      <c r="Y31" s="36">
        <f>IF('Datos Generales'!Y421=0,"",'Datos Generales'!Y421)</f>
        <v>132</v>
      </c>
      <c r="Z31" s="36">
        <f>IF('Datos Generales'!Z421=0,"",'Datos Generales'!Z421)</f>
        <v>855</v>
      </c>
      <c r="AA31" s="36">
        <f>IF('Datos Generales'!AA421=0,"",'Datos Generales'!AA421)</f>
        <v>1814</v>
      </c>
      <c r="AB31" s="36" t="str">
        <f>IF('Datos Generales'!AB421=0,"",'Datos Generales'!AB421)</f>
        <v/>
      </c>
      <c r="AC31" s="36" t="str">
        <f>IF('Datos Generales'!AC421=0,"",'Datos Generales'!AC421)</f>
        <v/>
      </c>
      <c r="AD31" s="36">
        <f>IF('Datos Generales'!AD421=0,"",'Datos Generales'!AD421)</f>
        <v>28</v>
      </c>
      <c r="AE31" s="36">
        <f>IF('Datos Generales'!AE421=0,"",'Datos Generales'!AE421)</f>
        <v>2</v>
      </c>
      <c r="AF31" s="36" t="str">
        <f>IF('Datos Generales'!AF421=0,"",'Datos Generales'!AF421)</f>
        <v/>
      </c>
      <c r="AG31" s="36">
        <f>IF('Datos Generales'!AG421=0,"",'Datos Generales'!AG421)</f>
        <v>2199.9999999999995</v>
      </c>
      <c r="AH31" s="36">
        <f>IF('Datos Generales'!AH421=0,"",'Datos Generales'!AH421)</f>
        <v>2025</v>
      </c>
      <c r="AI31" s="36" t="str">
        <f>IF('Datos Generales'!AI421=0,"",'Datos Generales'!AI421)</f>
        <v/>
      </c>
      <c r="AJ31" s="36" t="str">
        <f>IF('Datos Generales'!AJ421=0,"",'Datos Generales'!AJ421)</f>
        <v/>
      </c>
      <c r="AK31" s="36" t="str">
        <f>IF('Datos Generales'!AK421=0,"",'Datos Generales'!AK421)</f>
        <v/>
      </c>
      <c r="AL31" s="36" t="str">
        <f>IF('Datos Generales'!AL421=0,"",'Datos Generales'!AL421)</f>
        <v/>
      </c>
      <c r="AM31" s="36" t="str">
        <f>IF('Datos Generales'!AM421=0,"",'Datos Generales'!AM421)</f>
        <v/>
      </c>
      <c r="AN31" s="36" t="str">
        <f>IF('Datos Generales'!AN421=0,"",'Datos Generales'!AN421)</f>
        <v/>
      </c>
      <c r="AO31" s="36" t="str">
        <f>IF('Datos Generales'!AO421=0,"",'Datos Generales'!AO421)</f>
        <v/>
      </c>
      <c r="AP31" s="36" t="str">
        <f>IF('Datos Generales'!AP421=0,"",'Datos Generales'!AP421)</f>
        <v/>
      </c>
      <c r="AQ31" s="36">
        <f>IF('Datos Generales'!AQ421=0,"",'Datos Generales'!AQ421)</f>
        <v>20147</v>
      </c>
      <c r="AR31" s="76"/>
      <c r="AS31" s="36">
        <f>'Datos Generales'!AS421</f>
        <v>20725</v>
      </c>
      <c r="AT31" s="60">
        <f t="shared" si="0"/>
        <v>-2.7889022919179718E-2</v>
      </c>
    </row>
    <row r="32" spans="2:46" x14ac:dyDescent="0.2">
      <c r="B32" s="62" t="str">
        <f>'Datos Generales'!B269</f>
        <v>21. Todo Riesgo, Construcción y Montaje</v>
      </c>
      <c r="C32" s="36" t="str">
        <f>IF('Datos Generales'!C422=0,"",'Datos Generales'!C422)</f>
        <v/>
      </c>
      <c r="D32" s="36" t="str">
        <f>IF('Datos Generales'!D422=0,"",'Datos Generales'!D422)</f>
        <v/>
      </c>
      <c r="E32" s="36">
        <f>IF('Datos Generales'!E422=0,"",'Datos Generales'!E422)</f>
        <v>204.00000000000003</v>
      </c>
      <c r="F32" s="36" t="str">
        <f>IF('Datos Generales'!F422=0,"",'Datos Generales'!F422)</f>
        <v/>
      </c>
      <c r="G32" s="36" t="str">
        <f>IF('Datos Generales'!G422=0,"",'Datos Generales'!G422)</f>
        <v/>
      </c>
      <c r="H32" s="36">
        <f>IF('Datos Generales'!H422=0,"",'Datos Generales'!H422)</f>
        <v>94</v>
      </c>
      <c r="I32" s="36">
        <f>IF('Datos Generales'!I422=0,"",'Datos Generales'!I422)</f>
        <v>381</v>
      </c>
      <c r="J32" s="36" t="str">
        <f>IF('Datos Generales'!J422=0,"",'Datos Generales'!J422)</f>
        <v/>
      </c>
      <c r="K32" s="36">
        <f>IF('Datos Generales'!K422=0,"",'Datos Generales'!K422)</f>
        <v>564</v>
      </c>
      <c r="L32" s="36" t="str">
        <f>IF('Datos Generales'!L422=0,"",'Datos Generales'!L422)</f>
        <v/>
      </c>
      <c r="M32" s="36" t="str">
        <f>IF('Datos Generales'!M422=0,"",'Datos Generales'!M422)</f>
        <v/>
      </c>
      <c r="N32" s="36">
        <f>IF('Datos Generales'!N422=0,"",'Datos Generales'!N422)</f>
        <v>316</v>
      </c>
      <c r="O32" s="36">
        <f>IF('Datos Generales'!O422=0,"",'Datos Generales'!O422)</f>
        <v>51.000000000000007</v>
      </c>
      <c r="P32" s="36" t="str">
        <f>IF('Datos Generales'!P422=0,"",'Datos Generales'!P422)</f>
        <v/>
      </c>
      <c r="Q32" s="36">
        <f>IF('Datos Generales'!Q422=0,"",'Datos Generales'!Q422)</f>
        <v>543</v>
      </c>
      <c r="R32" s="36" t="str">
        <f>IF('Datos Generales'!R422=0,"",'Datos Generales'!R422)</f>
        <v/>
      </c>
      <c r="S32" s="36">
        <f>IF('Datos Generales'!S422=0,"",'Datos Generales'!S422)</f>
        <v>78</v>
      </c>
      <c r="T32" s="36" t="str">
        <f>IF('Datos Generales'!T422=0,"",'Datos Generales'!T422)</f>
        <v/>
      </c>
      <c r="U32" s="36">
        <f>IF('Datos Generales'!U422=0,"",'Datos Generales'!U422)</f>
        <v>618</v>
      </c>
      <c r="V32" s="36" t="str">
        <f>IF('Datos Generales'!V422=0,"",'Datos Generales'!V422)</f>
        <v/>
      </c>
      <c r="W32" s="36">
        <f>IF('Datos Generales'!W422=0,"",'Datos Generales'!W422)</f>
        <v>386</v>
      </c>
      <c r="X32" s="36" t="str">
        <f>IF('Datos Generales'!X422=0,"",'Datos Generales'!X422)</f>
        <v/>
      </c>
      <c r="Y32" s="36">
        <f>IF('Datos Generales'!Y422=0,"",'Datos Generales'!Y422)</f>
        <v>233</v>
      </c>
      <c r="Z32" s="36">
        <f>IF('Datos Generales'!Z422=0,"",'Datos Generales'!Z422)</f>
        <v>114</v>
      </c>
      <c r="AA32" s="36">
        <f>IF('Datos Generales'!AA422=0,"",'Datos Generales'!AA422)</f>
        <v>284.00000000000006</v>
      </c>
      <c r="AB32" s="36" t="str">
        <f>IF('Datos Generales'!AB422=0,"",'Datos Generales'!AB422)</f>
        <v/>
      </c>
      <c r="AC32" s="36" t="str">
        <f>IF('Datos Generales'!AC422=0,"",'Datos Generales'!AC422)</f>
        <v/>
      </c>
      <c r="AD32" s="36">
        <f>IF('Datos Generales'!AD422=0,"",'Datos Generales'!AD422)</f>
        <v>241</v>
      </c>
      <c r="AE32" s="36">
        <f>IF('Datos Generales'!AE422=0,"",'Datos Generales'!AE422)</f>
        <v>26</v>
      </c>
      <c r="AF32" s="36" t="str">
        <f>IF('Datos Generales'!AF422=0,"",'Datos Generales'!AF422)</f>
        <v/>
      </c>
      <c r="AG32" s="36">
        <f>IF('Datos Generales'!AG422=0,"",'Datos Generales'!AG422)</f>
        <v>305</v>
      </c>
      <c r="AH32" s="36">
        <f>IF('Datos Generales'!AH422=0,"",'Datos Generales'!AH422)</f>
        <v>123</v>
      </c>
      <c r="AI32" s="36" t="str">
        <f>IF('Datos Generales'!AI422=0,"",'Datos Generales'!AI422)</f>
        <v/>
      </c>
      <c r="AJ32" s="36" t="str">
        <f>IF('Datos Generales'!AJ422=0,"",'Datos Generales'!AJ422)</f>
        <v/>
      </c>
      <c r="AK32" s="36" t="str">
        <f>IF('Datos Generales'!AK422=0,"",'Datos Generales'!AK422)</f>
        <v/>
      </c>
      <c r="AL32" s="36" t="str">
        <f>IF('Datos Generales'!AL422=0,"",'Datos Generales'!AL422)</f>
        <v/>
      </c>
      <c r="AM32" s="36" t="str">
        <f>IF('Datos Generales'!AM422=0,"",'Datos Generales'!AM422)</f>
        <v/>
      </c>
      <c r="AN32" s="36" t="str">
        <f>IF('Datos Generales'!AN422=0,"",'Datos Generales'!AN422)</f>
        <v/>
      </c>
      <c r="AO32" s="36" t="str">
        <f>IF('Datos Generales'!AO422=0,"",'Datos Generales'!AO422)</f>
        <v/>
      </c>
      <c r="AP32" s="36" t="str">
        <f>IF('Datos Generales'!AP422=0,"",'Datos Generales'!AP422)</f>
        <v/>
      </c>
      <c r="AQ32" s="36">
        <f>IF('Datos Generales'!AQ422=0,"",'Datos Generales'!AQ422)</f>
        <v>4561</v>
      </c>
      <c r="AR32" s="76"/>
      <c r="AS32" s="36">
        <f>'Datos Generales'!AS422</f>
        <v>5399</v>
      </c>
      <c r="AT32" s="60">
        <f t="shared" si="0"/>
        <v>-0.15521392850527871</v>
      </c>
    </row>
    <row r="33" spans="2:46" x14ac:dyDescent="0.2">
      <c r="B33" s="62" t="str">
        <f>'Datos Generales'!B270</f>
        <v>22. Avería de Maquinaria</v>
      </c>
      <c r="C33" s="36" t="str">
        <f>IF('Datos Generales'!C423=0,"",'Datos Generales'!C423)</f>
        <v/>
      </c>
      <c r="D33" s="36" t="str">
        <f>IF('Datos Generales'!D423=0,"",'Datos Generales'!D423)</f>
        <v/>
      </c>
      <c r="E33" s="36">
        <f>IF('Datos Generales'!E423=0,"",'Datos Generales'!E423)</f>
        <v>1646</v>
      </c>
      <c r="F33" s="36" t="str">
        <f>IF('Datos Generales'!F423=0,"",'Datos Generales'!F423)</f>
        <v/>
      </c>
      <c r="G33" s="36" t="str">
        <f>IF('Datos Generales'!G423=0,"",'Datos Generales'!G423)</f>
        <v/>
      </c>
      <c r="H33" s="36">
        <f>IF('Datos Generales'!H423=0,"",'Datos Generales'!H423)</f>
        <v>1</v>
      </c>
      <c r="I33" s="36">
        <f>IF('Datos Generales'!I423=0,"",'Datos Generales'!I423)</f>
        <v>759</v>
      </c>
      <c r="J33" s="36" t="str">
        <f>IF('Datos Generales'!J423=0,"",'Datos Generales'!J423)</f>
        <v/>
      </c>
      <c r="K33" s="36">
        <f>IF('Datos Generales'!K423=0,"",'Datos Generales'!K423)</f>
        <v>570.00000000000011</v>
      </c>
      <c r="L33" s="36" t="str">
        <f>IF('Datos Generales'!L423=0,"",'Datos Generales'!L423)</f>
        <v/>
      </c>
      <c r="M33" s="36" t="str">
        <f>IF('Datos Generales'!M423=0,"",'Datos Generales'!M423)</f>
        <v/>
      </c>
      <c r="N33" s="36">
        <f>IF('Datos Generales'!N423=0,"",'Datos Generales'!N423)</f>
        <v>1</v>
      </c>
      <c r="O33" s="36" t="str">
        <f>IF('Datos Generales'!O423=0,"",'Datos Generales'!O423)</f>
        <v/>
      </c>
      <c r="P33" s="36" t="str">
        <f>IF('Datos Generales'!P423=0,"",'Datos Generales'!P423)</f>
        <v/>
      </c>
      <c r="Q33" s="36">
        <f>IF('Datos Generales'!Q423=0,"",'Datos Generales'!Q423)</f>
        <v>101</v>
      </c>
      <c r="R33" s="36" t="str">
        <f>IF('Datos Generales'!R423=0,"",'Datos Generales'!R423)</f>
        <v/>
      </c>
      <c r="S33" s="36">
        <f>IF('Datos Generales'!S423=0,"",'Datos Generales'!S423)</f>
        <v>259</v>
      </c>
      <c r="T33" s="36" t="str">
        <f>IF('Datos Generales'!T423=0,"",'Datos Generales'!T423)</f>
        <v/>
      </c>
      <c r="U33" s="36">
        <f>IF('Datos Generales'!U423=0,"",'Datos Generales'!U423)</f>
        <v>11</v>
      </c>
      <c r="V33" s="36" t="str">
        <f>IF('Datos Generales'!V423=0,"",'Datos Generales'!V423)</f>
        <v/>
      </c>
      <c r="W33" s="36">
        <f>IF('Datos Generales'!W423=0,"",'Datos Generales'!W423)</f>
        <v>309</v>
      </c>
      <c r="X33" s="36" t="str">
        <f>IF('Datos Generales'!X423=0,"",'Datos Generales'!X423)</f>
        <v/>
      </c>
      <c r="Y33" s="36">
        <f>IF('Datos Generales'!Y423=0,"",'Datos Generales'!Y423)</f>
        <v>171</v>
      </c>
      <c r="Z33" s="36">
        <f>IF('Datos Generales'!Z423=0,"",'Datos Generales'!Z423)</f>
        <v>1963.9999999999998</v>
      </c>
      <c r="AA33" s="36">
        <f>IF('Datos Generales'!AA423=0,"",'Datos Generales'!AA423)</f>
        <v>2365</v>
      </c>
      <c r="AB33" s="36" t="str">
        <f>IF('Datos Generales'!AB423=0,"",'Datos Generales'!AB423)</f>
        <v/>
      </c>
      <c r="AC33" s="36" t="str">
        <f>IF('Datos Generales'!AC423=0,"",'Datos Generales'!AC423)</f>
        <v/>
      </c>
      <c r="AD33" s="36">
        <f>IF('Datos Generales'!AD423=0,"",'Datos Generales'!AD423)</f>
        <v>1</v>
      </c>
      <c r="AE33" s="36" t="str">
        <f>IF('Datos Generales'!AE423=0,"",'Datos Generales'!AE423)</f>
        <v/>
      </c>
      <c r="AF33" s="36" t="str">
        <f>IF('Datos Generales'!AF423=0,"",'Datos Generales'!AF423)</f>
        <v/>
      </c>
      <c r="AG33" s="36">
        <f>IF('Datos Generales'!AG423=0,"",'Datos Generales'!AG423)</f>
        <v>2136.9999999999995</v>
      </c>
      <c r="AH33" s="36" t="str">
        <f>IF('Datos Generales'!AH423=0,"",'Datos Generales'!AH423)</f>
        <v/>
      </c>
      <c r="AI33" s="36" t="str">
        <f>IF('Datos Generales'!AI423=0,"",'Datos Generales'!AI423)</f>
        <v/>
      </c>
      <c r="AJ33" s="36" t="str">
        <f>IF('Datos Generales'!AJ423=0,"",'Datos Generales'!AJ423)</f>
        <v/>
      </c>
      <c r="AK33" s="36" t="str">
        <f>IF('Datos Generales'!AK423=0,"",'Datos Generales'!AK423)</f>
        <v/>
      </c>
      <c r="AL33" s="36" t="str">
        <f>IF('Datos Generales'!AL423=0,"",'Datos Generales'!AL423)</f>
        <v/>
      </c>
      <c r="AM33" s="36" t="str">
        <f>IF('Datos Generales'!AM423=0,"",'Datos Generales'!AM423)</f>
        <v/>
      </c>
      <c r="AN33" s="36" t="str">
        <f>IF('Datos Generales'!AN423=0,"",'Datos Generales'!AN423)</f>
        <v/>
      </c>
      <c r="AO33" s="36" t="str">
        <f>IF('Datos Generales'!AO423=0,"",'Datos Generales'!AO423)</f>
        <v/>
      </c>
      <c r="AP33" s="36" t="str">
        <f>IF('Datos Generales'!AP423=0,"",'Datos Generales'!AP423)</f>
        <v/>
      </c>
      <c r="AQ33" s="36">
        <f>IF('Datos Generales'!AQ423=0,"",'Datos Generales'!AQ423)</f>
        <v>10295</v>
      </c>
      <c r="AR33" s="76"/>
      <c r="AS33" s="36">
        <f>'Datos Generales'!AS423</f>
        <v>7898</v>
      </c>
      <c r="AT33" s="60">
        <f t="shared" si="0"/>
        <v>0.30349455558369209</v>
      </c>
    </row>
    <row r="34" spans="2:46" x14ac:dyDescent="0.2">
      <c r="B34" s="62" t="str">
        <f>'Datos Generales'!B271</f>
        <v>23. Equipo Electrónico</v>
      </c>
      <c r="C34" s="36" t="str">
        <f>IF('Datos Generales'!C424=0,"",'Datos Generales'!C424)</f>
        <v/>
      </c>
      <c r="D34" s="36" t="str">
        <f>IF('Datos Generales'!D424=0,"",'Datos Generales'!D424)</f>
        <v/>
      </c>
      <c r="E34" s="36">
        <f>IF('Datos Generales'!E424=0,"",'Datos Generales'!E424)</f>
        <v>3561</v>
      </c>
      <c r="F34" s="36" t="str">
        <f>IF('Datos Generales'!F424=0,"",'Datos Generales'!F424)</f>
        <v/>
      </c>
      <c r="G34" s="36" t="str">
        <f>IF('Datos Generales'!G424=0,"",'Datos Generales'!G424)</f>
        <v/>
      </c>
      <c r="H34" s="36">
        <f>IF('Datos Generales'!H424=0,"",'Datos Generales'!H424)</f>
        <v>26</v>
      </c>
      <c r="I34" s="36">
        <f>IF('Datos Generales'!I424=0,"",'Datos Generales'!I424)</f>
        <v>836</v>
      </c>
      <c r="J34" s="36" t="str">
        <f>IF('Datos Generales'!J424=0,"",'Datos Generales'!J424)</f>
        <v/>
      </c>
      <c r="K34" s="36">
        <f>IF('Datos Generales'!K424=0,"",'Datos Generales'!K424)</f>
        <v>374</v>
      </c>
      <c r="L34" s="36" t="str">
        <f>IF('Datos Generales'!L424=0,"",'Datos Generales'!L424)</f>
        <v/>
      </c>
      <c r="M34" s="36" t="str">
        <f>IF('Datos Generales'!M424=0,"",'Datos Generales'!M424)</f>
        <v/>
      </c>
      <c r="N34" s="36">
        <f>IF('Datos Generales'!N424=0,"",'Datos Generales'!N424)</f>
        <v>3</v>
      </c>
      <c r="O34" s="36">
        <f>IF('Datos Generales'!O424=0,"",'Datos Generales'!O424)</f>
        <v>26.000000000000004</v>
      </c>
      <c r="P34" s="36" t="str">
        <f>IF('Datos Generales'!P424=0,"",'Datos Generales'!P424)</f>
        <v/>
      </c>
      <c r="Q34" s="36">
        <f>IF('Datos Generales'!Q424=0,"",'Datos Generales'!Q424)</f>
        <v>904.99999999999989</v>
      </c>
      <c r="R34" s="36" t="str">
        <f>IF('Datos Generales'!R424=0,"",'Datos Generales'!R424)</f>
        <v/>
      </c>
      <c r="S34" s="36">
        <f>IF('Datos Generales'!S424=0,"",'Datos Generales'!S424)</f>
        <v>660</v>
      </c>
      <c r="T34" s="36" t="str">
        <f>IF('Datos Generales'!T424=0,"",'Datos Generales'!T424)</f>
        <v/>
      </c>
      <c r="U34" s="36">
        <f>IF('Datos Generales'!U424=0,"",'Datos Generales'!U424)</f>
        <v>225</v>
      </c>
      <c r="V34" s="36" t="str">
        <f>IF('Datos Generales'!V424=0,"",'Datos Generales'!V424)</f>
        <v/>
      </c>
      <c r="W34" s="36">
        <f>IF('Datos Generales'!W424=0,"",'Datos Generales'!W424)</f>
        <v>360</v>
      </c>
      <c r="X34" s="36" t="str">
        <f>IF('Datos Generales'!X424=0,"",'Datos Generales'!X424)</f>
        <v/>
      </c>
      <c r="Y34" s="36">
        <f>IF('Datos Generales'!Y424=0,"",'Datos Generales'!Y424)</f>
        <v>300</v>
      </c>
      <c r="Z34" s="36">
        <f>IF('Datos Generales'!Z424=0,"",'Datos Generales'!Z424)</f>
        <v>4300</v>
      </c>
      <c r="AA34" s="36">
        <f>IF('Datos Generales'!AA424=0,"",'Datos Generales'!AA424)</f>
        <v>8895.9999999999982</v>
      </c>
      <c r="AB34" s="36" t="str">
        <f>IF('Datos Generales'!AB424=0,"",'Datos Generales'!AB424)</f>
        <v/>
      </c>
      <c r="AC34" s="36" t="str">
        <f>IF('Datos Generales'!AC424=0,"",'Datos Generales'!AC424)</f>
        <v/>
      </c>
      <c r="AD34" s="36">
        <f>IF('Datos Generales'!AD424=0,"",'Datos Generales'!AD424)</f>
        <v>25</v>
      </c>
      <c r="AE34" s="36" t="str">
        <f>IF('Datos Generales'!AE424=0,"",'Datos Generales'!AE424)</f>
        <v/>
      </c>
      <c r="AF34" s="36" t="str">
        <f>IF('Datos Generales'!AF424=0,"",'Datos Generales'!AF424)</f>
        <v/>
      </c>
      <c r="AG34" s="36">
        <f>IF('Datos Generales'!AG424=0,"",'Datos Generales'!AG424)</f>
        <v>2476</v>
      </c>
      <c r="AH34" s="36">
        <f>IF('Datos Generales'!AH424=0,"",'Datos Generales'!AH424)</f>
        <v>6</v>
      </c>
      <c r="AI34" s="36" t="str">
        <f>IF('Datos Generales'!AI424=0,"",'Datos Generales'!AI424)</f>
        <v/>
      </c>
      <c r="AJ34" s="36">
        <f>IF('Datos Generales'!AJ424=0,"",'Datos Generales'!AJ424)</f>
        <v>8029.9999999999991</v>
      </c>
      <c r="AK34" s="36" t="str">
        <f>IF('Datos Generales'!AK424=0,"",'Datos Generales'!AK424)</f>
        <v/>
      </c>
      <c r="AL34" s="36" t="str">
        <f>IF('Datos Generales'!AL424=0,"",'Datos Generales'!AL424)</f>
        <v/>
      </c>
      <c r="AM34" s="36" t="str">
        <f>IF('Datos Generales'!AM424=0,"",'Datos Generales'!AM424)</f>
        <v/>
      </c>
      <c r="AN34" s="36" t="str">
        <f>IF('Datos Generales'!AN424=0,"",'Datos Generales'!AN424)</f>
        <v/>
      </c>
      <c r="AO34" s="36" t="str">
        <f>IF('Datos Generales'!AO424=0,"",'Datos Generales'!AO424)</f>
        <v/>
      </c>
      <c r="AP34" s="36" t="str">
        <f>IF('Datos Generales'!AP424=0,"",'Datos Generales'!AP424)</f>
        <v/>
      </c>
      <c r="AQ34" s="36">
        <f>IF('Datos Generales'!AQ424=0,"",'Datos Generales'!AQ424)</f>
        <v>31009</v>
      </c>
      <c r="AR34" s="76"/>
      <c r="AS34" s="36">
        <f>'Datos Generales'!AS424</f>
        <v>28370</v>
      </c>
      <c r="AT34" s="60">
        <f t="shared" si="0"/>
        <v>9.3020796616143819E-2</v>
      </c>
    </row>
    <row r="35" spans="2:46" x14ac:dyDescent="0.2">
      <c r="B35" s="62" t="str">
        <f>'Datos Generales'!B272</f>
        <v>24. Garantía</v>
      </c>
      <c r="C35" s="36" t="str">
        <f>IF('Datos Generales'!C425=0,"",'Datos Generales'!C425)</f>
        <v/>
      </c>
      <c r="D35" s="36">
        <f>IF('Datos Generales'!D425=0,"",'Datos Generales'!D425)</f>
        <v>18901</v>
      </c>
      <c r="E35" s="36">
        <f>IF('Datos Generales'!E425=0,"",'Datos Generales'!E425)</f>
        <v>1415</v>
      </c>
      <c r="F35" s="36" t="str">
        <f>IF('Datos Generales'!F425=0,"",'Datos Generales'!F425)</f>
        <v/>
      </c>
      <c r="G35" s="36">
        <f>IF('Datos Generales'!G425=0,"",'Datos Generales'!G425)</f>
        <v>1086</v>
      </c>
      <c r="H35" s="36">
        <f>IF('Datos Generales'!H425=0,"",'Datos Generales'!H425)</f>
        <v>162</v>
      </c>
      <c r="I35" s="36">
        <f>IF('Datos Generales'!I425=0,"",'Datos Generales'!I425)</f>
        <v>1419</v>
      </c>
      <c r="J35" s="36" t="str">
        <f>IF('Datos Generales'!J425=0,"",'Datos Generales'!J425)</f>
        <v/>
      </c>
      <c r="K35" s="36">
        <f>IF('Datos Generales'!K425=0,"",'Datos Generales'!K425)</f>
        <v>11478</v>
      </c>
      <c r="L35" s="36" t="str">
        <f>IF('Datos Generales'!L425=0,"",'Datos Generales'!L425)</f>
        <v/>
      </c>
      <c r="M35" s="36">
        <f>IF('Datos Generales'!M425=0,"",'Datos Generales'!M425)</f>
        <v>21773</v>
      </c>
      <c r="N35" s="36" t="str">
        <f>IF('Datos Generales'!N425=0,"",'Datos Generales'!N425)</f>
        <v/>
      </c>
      <c r="O35" s="36" t="str">
        <f>IF('Datos Generales'!O425=0,"",'Datos Generales'!O425)</f>
        <v/>
      </c>
      <c r="P35" s="36">
        <f>IF('Datos Generales'!P425=0,"",'Datos Generales'!P425)</f>
        <v>12002</v>
      </c>
      <c r="Q35" s="36">
        <f>IF('Datos Generales'!Q425=0,"",'Datos Generales'!Q425)</f>
        <v>7774</v>
      </c>
      <c r="R35" s="36" t="str">
        <f>IF('Datos Generales'!R425=0,"",'Datos Generales'!R425)</f>
        <v/>
      </c>
      <c r="S35" s="36">
        <f>IF('Datos Generales'!S425=0,"",'Datos Generales'!S425)</f>
        <v>1117.9999999999998</v>
      </c>
      <c r="T35" s="36" t="str">
        <f>IF('Datos Generales'!T425=0,"",'Datos Generales'!T425)</f>
        <v/>
      </c>
      <c r="U35" s="36">
        <f>IF('Datos Generales'!U425=0,"",'Datos Generales'!U425)</f>
        <v>3338</v>
      </c>
      <c r="V35" s="36" t="str">
        <f>IF('Datos Generales'!V425=0,"",'Datos Generales'!V425)</f>
        <v/>
      </c>
      <c r="W35" s="36" t="str">
        <f>IF('Datos Generales'!W425=0,"",'Datos Generales'!W425)</f>
        <v/>
      </c>
      <c r="X35" s="36">
        <f>IF('Datos Generales'!X425=0,"",'Datos Generales'!X425)</f>
        <v>1701</v>
      </c>
      <c r="Y35" s="36">
        <f>IF('Datos Generales'!Y425=0,"",'Datos Generales'!Y425)</f>
        <v>24840</v>
      </c>
      <c r="Z35" s="36" t="str">
        <f>IF('Datos Generales'!Z425=0,"",'Datos Generales'!Z425)</f>
        <v/>
      </c>
      <c r="AA35" s="36">
        <f>IF('Datos Generales'!AA425=0,"",'Datos Generales'!AA425)</f>
        <v>5686.9999999999991</v>
      </c>
      <c r="AB35" s="36" t="str">
        <f>IF('Datos Generales'!AB425=0,"",'Datos Generales'!AB425)</f>
        <v/>
      </c>
      <c r="AC35" s="36">
        <f>IF('Datos Generales'!AC425=0,"",'Datos Generales'!AC425)</f>
        <v>3</v>
      </c>
      <c r="AD35" s="36">
        <f>IF('Datos Generales'!AD425=0,"",'Datos Generales'!AD425)</f>
        <v>228</v>
      </c>
      <c r="AE35" s="36" t="str">
        <f>IF('Datos Generales'!AE425=0,"",'Datos Generales'!AE425)</f>
        <v/>
      </c>
      <c r="AF35" s="36">
        <f>IF('Datos Generales'!AF425=0,"",'Datos Generales'!AF425)</f>
        <v>4637</v>
      </c>
      <c r="AG35" s="36">
        <f>IF('Datos Generales'!AG425=0,"",'Datos Generales'!AG425)</f>
        <v>1589</v>
      </c>
      <c r="AH35" s="36">
        <f>IF('Datos Generales'!AH425=0,"",'Datos Generales'!AH425)</f>
        <v>1</v>
      </c>
      <c r="AI35" s="36" t="str">
        <f>IF('Datos Generales'!AI425=0,"",'Datos Generales'!AI425)</f>
        <v/>
      </c>
      <c r="AJ35" s="36" t="str">
        <f>IF('Datos Generales'!AJ425=0,"",'Datos Generales'!AJ425)</f>
        <v/>
      </c>
      <c r="AK35" s="36" t="str">
        <f>IF('Datos Generales'!AK425=0,"",'Datos Generales'!AK425)</f>
        <v/>
      </c>
      <c r="AL35" s="36" t="str">
        <f>IF('Datos Generales'!AL425=0,"",'Datos Generales'!AL425)</f>
        <v/>
      </c>
      <c r="AM35" s="36" t="str">
        <f>IF('Datos Generales'!AM425=0,"",'Datos Generales'!AM425)</f>
        <v/>
      </c>
      <c r="AN35" s="36" t="str">
        <f>IF('Datos Generales'!AN425=0,"",'Datos Generales'!AN425)</f>
        <v/>
      </c>
      <c r="AO35" s="36" t="str">
        <f>IF('Datos Generales'!AO425=0,"",'Datos Generales'!AO425)</f>
        <v/>
      </c>
      <c r="AP35" s="36" t="str">
        <f>IF('Datos Generales'!AP425=0,"",'Datos Generales'!AP425)</f>
        <v/>
      </c>
      <c r="AQ35" s="36">
        <f>IF('Datos Generales'!AQ425=0,"",'Datos Generales'!AQ425)</f>
        <v>119152</v>
      </c>
      <c r="AR35" s="76"/>
      <c r="AS35" s="36">
        <f>'Datos Generales'!AS425</f>
        <v>123053</v>
      </c>
      <c r="AT35" s="60">
        <f t="shared" si="0"/>
        <v>-3.1701787034854934E-2</v>
      </c>
    </row>
    <row r="36" spans="2:46" x14ac:dyDescent="0.2">
      <c r="B36" s="62" t="str">
        <f>'Datos Generales'!B273</f>
        <v>25. Fidelidad</v>
      </c>
      <c r="C36" s="36" t="str">
        <f>IF('Datos Generales'!C426=0,"",'Datos Generales'!C426)</f>
        <v/>
      </c>
      <c r="D36" s="36" t="str">
        <f>IF('Datos Generales'!D426=0,"",'Datos Generales'!D426)</f>
        <v/>
      </c>
      <c r="E36" s="36">
        <f>IF('Datos Generales'!E426=0,"",'Datos Generales'!E426)</f>
        <v>1</v>
      </c>
      <c r="F36" s="36" t="str">
        <f>IF('Datos Generales'!F426=0,"",'Datos Generales'!F426)</f>
        <v/>
      </c>
      <c r="G36" s="36" t="str">
        <f>IF('Datos Generales'!G426=0,"",'Datos Generales'!G426)</f>
        <v/>
      </c>
      <c r="H36" s="36">
        <f>IF('Datos Generales'!H426=0,"",'Datos Generales'!H426)</f>
        <v>4</v>
      </c>
      <c r="I36" s="36" t="str">
        <f>IF('Datos Generales'!I426=0,"",'Datos Generales'!I426)</f>
        <v/>
      </c>
      <c r="J36" s="36" t="str">
        <f>IF('Datos Generales'!J426=0,"",'Datos Generales'!J426)</f>
        <v/>
      </c>
      <c r="K36" s="36">
        <f>IF('Datos Generales'!K426=0,"",'Datos Generales'!K426)</f>
        <v>4</v>
      </c>
      <c r="L36" s="36" t="str">
        <f>IF('Datos Generales'!L426=0,"",'Datos Generales'!L426)</f>
        <v/>
      </c>
      <c r="M36" s="36" t="str">
        <f>IF('Datos Generales'!M426=0,"",'Datos Generales'!M426)</f>
        <v/>
      </c>
      <c r="N36" s="36">
        <f>IF('Datos Generales'!N426=0,"",'Datos Generales'!N426)</f>
        <v>5</v>
      </c>
      <c r="O36" s="36" t="str">
        <f>IF('Datos Generales'!O426=0,"",'Datos Generales'!O426)</f>
        <v/>
      </c>
      <c r="P36" s="36" t="str">
        <f>IF('Datos Generales'!P426=0,"",'Datos Generales'!P426)</f>
        <v/>
      </c>
      <c r="Q36" s="36">
        <f>IF('Datos Generales'!Q426=0,"",'Datos Generales'!Q426)</f>
        <v>25763</v>
      </c>
      <c r="R36" s="36" t="str">
        <f>IF('Datos Generales'!R426=0,"",'Datos Generales'!R426)</f>
        <v/>
      </c>
      <c r="S36" s="36">
        <f>IF('Datos Generales'!S426=0,"",'Datos Generales'!S426)</f>
        <v>4</v>
      </c>
      <c r="T36" s="36" t="str">
        <f>IF('Datos Generales'!T426=0,"",'Datos Generales'!T426)</f>
        <v/>
      </c>
      <c r="U36" s="36" t="str">
        <f>IF('Datos Generales'!U426=0,"",'Datos Generales'!U426)</f>
        <v/>
      </c>
      <c r="V36" s="36" t="str">
        <f>IF('Datos Generales'!V426=0,"",'Datos Generales'!V426)</f>
        <v/>
      </c>
      <c r="W36" s="36">
        <f>IF('Datos Generales'!W426=0,"",'Datos Generales'!W426)</f>
        <v>14</v>
      </c>
      <c r="X36" s="36" t="str">
        <f>IF('Datos Generales'!X426=0,"",'Datos Generales'!X426)</f>
        <v/>
      </c>
      <c r="Y36" s="36" t="str">
        <f>IF('Datos Generales'!Y426=0,"",'Datos Generales'!Y426)</f>
        <v/>
      </c>
      <c r="Z36" s="36" t="str">
        <f>IF('Datos Generales'!Z426=0,"",'Datos Generales'!Z426)</f>
        <v/>
      </c>
      <c r="AA36" s="36" t="str">
        <f>IF('Datos Generales'!AA426=0,"",'Datos Generales'!AA426)</f>
        <v/>
      </c>
      <c r="AB36" s="36" t="str">
        <f>IF('Datos Generales'!AB426=0,"",'Datos Generales'!AB426)</f>
        <v/>
      </c>
      <c r="AC36" s="36" t="str">
        <f>IF('Datos Generales'!AC426=0,"",'Datos Generales'!AC426)</f>
        <v/>
      </c>
      <c r="AD36" s="36">
        <f>IF('Datos Generales'!AD426=0,"",'Datos Generales'!AD426)</f>
        <v>62</v>
      </c>
      <c r="AE36" s="36" t="str">
        <f>IF('Datos Generales'!AE426=0,"",'Datos Generales'!AE426)</f>
        <v/>
      </c>
      <c r="AF36" s="36" t="str">
        <f>IF('Datos Generales'!AF426=0,"",'Datos Generales'!AF426)</f>
        <v/>
      </c>
      <c r="AG36" s="36">
        <f>IF('Datos Generales'!AG426=0,"",'Datos Generales'!AG426)</f>
        <v>2</v>
      </c>
      <c r="AH36" s="36">
        <f>IF('Datos Generales'!AH426=0,"",'Datos Generales'!AH426)</f>
        <v>1</v>
      </c>
      <c r="AI36" s="36" t="str">
        <f>IF('Datos Generales'!AI426=0,"",'Datos Generales'!AI426)</f>
        <v/>
      </c>
      <c r="AJ36" s="36" t="str">
        <f>IF('Datos Generales'!AJ426=0,"",'Datos Generales'!AJ426)</f>
        <v/>
      </c>
      <c r="AK36" s="36" t="str">
        <f>IF('Datos Generales'!AK426=0,"",'Datos Generales'!AK426)</f>
        <v/>
      </c>
      <c r="AL36" s="36" t="str">
        <f>IF('Datos Generales'!AL426=0,"",'Datos Generales'!AL426)</f>
        <v/>
      </c>
      <c r="AM36" s="36" t="str">
        <f>IF('Datos Generales'!AM426=0,"",'Datos Generales'!AM426)</f>
        <v/>
      </c>
      <c r="AN36" s="36" t="str">
        <f>IF('Datos Generales'!AN426=0,"",'Datos Generales'!AN426)</f>
        <v/>
      </c>
      <c r="AO36" s="36" t="str">
        <f>IF('Datos Generales'!AO426=0,"",'Datos Generales'!AO426)</f>
        <v/>
      </c>
      <c r="AP36" s="36" t="str">
        <f>IF('Datos Generales'!AP426=0,"",'Datos Generales'!AP426)</f>
        <v/>
      </c>
      <c r="AQ36" s="36">
        <f>IF('Datos Generales'!AQ426=0,"",'Datos Generales'!AQ426)</f>
        <v>25860</v>
      </c>
      <c r="AR36" s="76"/>
      <c r="AS36" s="36">
        <f>'Datos Generales'!AS426</f>
        <v>25836</v>
      </c>
      <c r="AT36" s="60">
        <f t="shared" si="0"/>
        <v>9.2893636785884581E-4</v>
      </c>
    </row>
    <row r="37" spans="2:46" x14ac:dyDescent="0.2">
      <c r="B37" s="62" t="str">
        <f>'Datos Generales'!B274</f>
        <v>26. Seguros Extensión y Garantía</v>
      </c>
      <c r="C37" s="36" t="str">
        <f>IF('Datos Generales'!C427=0,"",'Datos Generales'!C427)</f>
        <v/>
      </c>
      <c r="D37" s="36" t="str">
        <f>IF('Datos Generales'!D427=0,"",'Datos Generales'!D427)</f>
        <v/>
      </c>
      <c r="E37" s="36" t="str">
        <f>IF('Datos Generales'!E427=0,"",'Datos Generales'!E427)</f>
        <v/>
      </c>
      <c r="F37" s="36" t="str">
        <f>IF('Datos Generales'!F427=0,"",'Datos Generales'!F427)</f>
        <v/>
      </c>
      <c r="G37" s="36" t="str">
        <f>IF('Datos Generales'!G427=0,"",'Datos Generales'!G427)</f>
        <v/>
      </c>
      <c r="H37" s="36">
        <f>IF('Datos Generales'!H427=0,"",'Datos Generales'!H427)</f>
        <v>11</v>
      </c>
      <c r="I37" s="36" t="str">
        <f>IF('Datos Generales'!I427=0,"",'Datos Generales'!I427)</f>
        <v/>
      </c>
      <c r="J37" s="36" t="str">
        <f>IF('Datos Generales'!J427=0,"",'Datos Generales'!J427)</f>
        <v/>
      </c>
      <c r="K37" s="36">
        <f>IF('Datos Generales'!K427=0,"",'Datos Generales'!K427)</f>
        <v>1736</v>
      </c>
      <c r="L37" s="36" t="str">
        <f>IF('Datos Generales'!L427=0,"",'Datos Generales'!L427)</f>
        <v/>
      </c>
      <c r="M37" s="36" t="str">
        <f>IF('Datos Generales'!M427=0,"",'Datos Generales'!M427)</f>
        <v/>
      </c>
      <c r="N37" s="36" t="str">
        <f>IF('Datos Generales'!N427=0,"",'Datos Generales'!N427)</f>
        <v/>
      </c>
      <c r="O37" s="36" t="str">
        <f>IF('Datos Generales'!O427=0,"",'Datos Generales'!O427)</f>
        <v/>
      </c>
      <c r="P37" s="36" t="str">
        <f>IF('Datos Generales'!P427=0,"",'Datos Generales'!P427)</f>
        <v/>
      </c>
      <c r="Q37" s="36">
        <f>IF('Datos Generales'!Q427=0,"",'Datos Generales'!Q427)</f>
        <v>61</v>
      </c>
      <c r="R37" s="36" t="str">
        <f>IF('Datos Generales'!R427=0,"",'Datos Generales'!R427)</f>
        <v/>
      </c>
      <c r="S37" s="36" t="str">
        <f>IF('Datos Generales'!S427=0,"",'Datos Generales'!S427)</f>
        <v/>
      </c>
      <c r="T37" s="36" t="str">
        <f>IF('Datos Generales'!T427=0,"",'Datos Generales'!T427)</f>
        <v/>
      </c>
      <c r="U37" s="36" t="str">
        <f>IF('Datos Generales'!U427=0,"",'Datos Generales'!U427)</f>
        <v/>
      </c>
      <c r="V37" s="36" t="str">
        <f>IF('Datos Generales'!V427=0,"",'Datos Generales'!V427)</f>
        <v/>
      </c>
      <c r="W37" s="36" t="str">
        <f>IF('Datos Generales'!W427=0,"",'Datos Generales'!W427)</f>
        <v/>
      </c>
      <c r="X37" s="36" t="str">
        <f>IF('Datos Generales'!X427=0,"",'Datos Generales'!X427)</f>
        <v/>
      </c>
      <c r="Y37" s="36" t="str">
        <f>IF('Datos Generales'!Y427=0,"",'Datos Generales'!Y427)</f>
        <v/>
      </c>
      <c r="Z37" s="36" t="str">
        <f>IF('Datos Generales'!Z427=0,"",'Datos Generales'!Z427)</f>
        <v/>
      </c>
      <c r="AA37" s="36" t="str">
        <f>IF('Datos Generales'!AA427=0,"",'Datos Generales'!AA427)</f>
        <v/>
      </c>
      <c r="AB37" s="36" t="str">
        <f>IF('Datos Generales'!AB427=0,"",'Datos Generales'!AB427)</f>
        <v/>
      </c>
      <c r="AC37" s="36" t="str">
        <f>IF('Datos Generales'!AC427=0,"",'Datos Generales'!AC427)</f>
        <v/>
      </c>
      <c r="AD37" s="36" t="str">
        <f>IF('Datos Generales'!AD427=0,"",'Datos Generales'!AD427)</f>
        <v/>
      </c>
      <c r="AE37" s="36" t="str">
        <f>IF('Datos Generales'!AE427=0,"",'Datos Generales'!AE427)</f>
        <v/>
      </c>
      <c r="AF37" s="36" t="str">
        <f>IF('Datos Generales'!AF427=0,"",'Datos Generales'!AF427)</f>
        <v/>
      </c>
      <c r="AG37" s="36" t="str">
        <f>IF('Datos Generales'!AG427=0,"",'Datos Generales'!AG427)</f>
        <v/>
      </c>
      <c r="AH37" s="36" t="str">
        <f>IF('Datos Generales'!AH427=0,"",'Datos Generales'!AH427)</f>
        <v/>
      </c>
      <c r="AI37" s="36" t="str">
        <f>IF('Datos Generales'!AI427=0,"",'Datos Generales'!AI427)</f>
        <v/>
      </c>
      <c r="AJ37" s="36" t="str">
        <f>IF('Datos Generales'!AJ427=0,"",'Datos Generales'!AJ427)</f>
        <v/>
      </c>
      <c r="AK37" s="36" t="str">
        <f>IF('Datos Generales'!AK427=0,"",'Datos Generales'!AK427)</f>
        <v/>
      </c>
      <c r="AL37" s="36" t="str">
        <f>IF('Datos Generales'!AL427=0,"",'Datos Generales'!AL427)</f>
        <v/>
      </c>
      <c r="AM37" s="36" t="str">
        <f>IF('Datos Generales'!AM427=0,"",'Datos Generales'!AM427)</f>
        <v/>
      </c>
      <c r="AN37" s="36" t="str">
        <f>IF('Datos Generales'!AN427=0,"",'Datos Generales'!AN427)</f>
        <v/>
      </c>
      <c r="AO37" s="36" t="str">
        <f>IF('Datos Generales'!AO427=0,"",'Datos Generales'!AO427)</f>
        <v/>
      </c>
      <c r="AP37" s="36" t="str">
        <f>IF('Datos Generales'!AP427=0,"",'Datos Generales'!AP427)</f>
        <v/>
      </c>
      <c r="AQ37" s="36">
        <f>IF('Datos Generales'!AQ427=0,"",'Datos Generales'!AQ427)</f>
        <v>1808</v>
      </c>
      <c r="AR37" s="76"/>
      <c r="AS37" s="36">
        <f>'Datos Generales'!AS427</f>
        <v>2127</v>
      </c>
      <c r="AT37" s="60">
        <f t="shared" si="0"/>
        <v>-0.14997649271274094</v>
      </c>
    </row>
    <row r="38" spans="2:46" x14ac:dyDescent="0.2">
      <c r="B38" s="62" t="str">
        <f>'Datos Generales'!B275</f>
        <v>27. Seguros de Crédito por Ventas a Plazo</v>
      </c>
      <c r="C38" s="36" t="str">
        <f>IF('Datos Generales'!C428=0,"",'Datos Generales'!C428)</f>
        <v/>
      </c>
      <c r="D38" s="36">
        <f>IF('Datos Generales'!D428=0,"",'Datos Generales'!D428)</f>
        <v>3207</v>
      </c>
      <c r="E38" s="36" t="str">
        <f>IF('Datos Generales'!E428=0,"",'Datos Generales'!E428)</f>
        <v/>
      </c>
      <c r="F38" s="36" t="str">
        <f>IF('Datos Generales'!F428=0,"",'Datos Generales'!F428)</f>
        <v/>
      </c>
      <c r="G38" s="36" t="str">
        <f>IF('Datos Generales'!G428=0,"",'Datos Generales'!G428)</f>
        <v/>
      </c>
      <c r="H38" s="36" t="str">
        <f>IF('Datos Generales'!H428=0,"",'Datos Generales'!H428)</f>
        <v/>
      </c>
      <c r="I38" s="36" t="str">
        <f>IF('Datos Generales'!I428=0,"",'Datos Generales'!I428)</f>
        <v/>
      </c>
      <c r="J38" s="36">
        <f>IF('Datos Generales'!J428=0,"",'Datos Generales'!J428)</f>
        <v>140</v>
      </c>
      <c r="K38" s="36" t="str">
        <f>IF('Datos Generales'!K428=0,"",'Datos Generales'!K428)</f>
        <v/>
      </c>
      <c r="L38" s="36" t="str">
        <f>IF('Datos Generales'!L428=0,"",'Datos Generales'!L428)</f>
        <v/>
      </c>
      <c r="M38" s="36">
        <f>IF('Datos Generales'!M428=0,"",'Datos Generales'!M428)</f>
        <v>390</v>
      </c>
      <c r="N38" s="36" t="str">
        <f>IF('Datos Generales'!N428=0,"",'Datos Generales'!N428)</f>
        <v/>
      </c>
      <c r="O38" s="36" t="str">
        <f>IF('Datos Generales'!O428=0,"",'Datos Generales'!O428)</f>
        <v/>
      </c>
      <c r="P38" s="36" t="str">
        <f>IF('Datos Generales'!P428=0,"",'Datos Generales'!P428)</f>
        <v/>
      </c>
      <c r="Q38" s="36" t="str">
        <f>IF('Datos Generales'!Q428=0,"",'Datos Generales'!Q428)</f>
        <v/>
      </c>
      <c r="R38" s="36" t="str">
        <f>IF('Datos Generales'!R428=0,"",'Datos Generales'!R428)</f>
        <v/>
      </c>
      <c r="S38" s="36" t="str">
        <f>IF('Datos Generales'!S428=0,"",'Datos Generales'!S428)</f>
        <v/>
      </c>
      <c r="T38" s="36" t="str">
        <f>IF('Datos Generales'!T428=0,"",'Datos Generales'!T428)</f>
        <v/>
      </c>
      <c r="U38" s="36" t="str">
        <f>IF('Datos Generales'!U428=0,"",'Datos Generales'!U428)</f>
        <v/>
      </c>
      <c r="V38" s="36" t="str">
        <f>IF('Datos Generales'!V428=0,"",'Datos Generales'!V428)</f>
        <v/>
      </c>
      <c r="W38" s="36" t="str">
        <f>IF('Datos Generales'!W428=0,"",'Datos Generales'!W428)</f>
        <v/>
      </c>
      <c r="X38" s="36">
        <f>IF('Datos Generales'!X428=0,"",'Datos Generales'!X428)</f>
        <v>42</v>
      </c>
      <c r="Y38" s="36" t="str">
        <f>IF('Datos Generales'!Y428=0,"",'Datos Generales'!Y428)</f>
        <v/>
      </c>
      <c r="Z38" s="36" t="str">
        <f>IF('Datos Generales'!Z428=0,"",'Datos Generales'!Z428)</f>
        <v/>
      </c>
      <c r="AA38" s="36" t="str">
        <f>IF('Datos Generales'!AA428=0,"",'Datos Generales'!AA428)</f>
        <v/>
      </c>
      <c r="AB38" s="36" t="str">
        <f>IF('Datos Generales'!AB428=0,"",'Datos Generales'!AB428)</f>
        <v/>
      </c>
      <c r="AC38" s="36">
        <f>IF('Datos Generales'!AC428=0,"",'Datos Generales'!AC428)</f>
        <v>207</v>
      </c>
      <c r="AD38" s="36" t="str">
        <f>IF('Datos Generales'!AD428=0,"",'Datos Generales'!AD428)</f>
        <v/>
      </c>
      <c r="AE38" s="36" t="str">
        <f>IF('Datos Generales'!AE428=0,"",'Datos Generales'!AE428)</f>
        <v/>
      </c>
      <c r="AF38" s="36">
        <f>IF('Datos Generales'!AF428=0,"",'Datos Generales'!AF428)</f>
        <v>39</v>
      </c>
      <c r="AG38" s="36" t="str">
        <f>IF('Datos Generales'!AG428=0,"",'Datos Generales'!AG428)</f>
        <v/>
      </c>
      <c r="AH38" s="36" t="str">
        <f>IF('Datos Generales'!AH428=0,"",'Datos Generales'!AH428)</f>
        <v/>
      </c>
      <c r="AI38" s="36" t="str">
        <f>IF('Datos Generales'!AI428=0,"",'Datos Generales'!AI428)</f>
        <v/>
      </c>
      <c r="AJ38" s="36" t="str">
        <f>IF('Datos Generales'!AJ428=0,"",'Datos Generales'!AJ428)</f>
        <v/>
      </c>
      <c r="AK38" s="36" t="str">
        <f>IF('Datos Generales'!AK428=0,"",'Datos Generales'!AK428)</f>
        <v/>
      </c>
      <c r="AL38" s="36" t="str">
        <f>IF('Datos Generales'!AL428=0,"",'Datos Generales'!AL428)</f>
        <v/>
      </c>
      <c r="AM38" s="36" t="str">
        <f>IF('Datos Generales'!AM428=0,"",'Datos Generales'!AM428)</f>
        <v/>
      </c>
      <c r="AN38" s="36" t="str">
        <f>IF('Datos Generales'!AN428=0,"",'Datos Generales'!AN428)</f>
        <v/>
      </c>
      <c r="AO38" s="36" t="str">
        <f>IF('Datos Generales'!AO428=0,"",'Datos Generales'!AO428)</f>
        <v/>
      </c>
      <c r="AP38" s="36" t="str">
        <f>IF('Datos Generales'!AP428=0,"",'Datos Generales'!AP428)</f>
        <v/>
      </c>
      <c r="AQ38" s="36">
        <f>IF('Datos Generales'!AQ428=0,"",'Datos Generales'!AQ428)</f>
        <v>4025</v>
      </c>
      <c r="AR38" s="76"/>
      <c r="AS38" s="36">
        <f>'Datos Generales'!AS428</f>
        <v>4128</v>
      </c>
      <c r="AT38" s="60">
        <f t="shared" si="0"/>
        <v>-2.4951550387596888E-2</v>
      </c>
    </row>
    <row r="39" spans="2:46" x14ac:dyDescent="0.2">
      <c r="B39" s="62" t="str">
        <f>'Datos Generales'!B276</f>
        <v>28. Seguros de Crédito a la Exportación</v>
      </c>
      <c r="C39" s="36" t="str">
        <f>IF('Datos Generales'!C429=0,"",'Datos Generales'!C429)</f>
        <v/>
      </c>
      <c r="D39" s="36">
        <f>IF('Datos Generales'!D429=0,"",'Datos Generales'!D429)</f>
        <v>54</v>
      </c>
      <c r="E39" s="36" t="str">
        <f>IF('Datos Generales'!E429=0,"",'Datos Generales'!E429)</f>
        <v/>
      </c>
      <c r="F39" s="36" t="str">
        <f>IF('Datos Generales'!F429=0,"",'Datos Generales'!F429)</f>
        <v/>
      </c>
      <c r="G39" s="36" t="str">
        <f>IF('Datos Generales'!G429=0,"",'Datos Generales'!G429)</f>
        <v/>
      </c>
      <c r="H39" s="36" t="str">
        <f>IF('Datos Generales'!H429=0,"",'Datos Generales'!H429)</f>
        <v/>
      </c>
      <c r="I39" s="36" t="str">
        <f>IF('Datos Generales'!I429=0,"",'Datos Generales'!I429)</f>
        <v/>
      </c>
      <c r="J39" s="36">
        <f>IF('Datos Generales'!J429=0,"",'Datos Generales'!J429)</f>
        <v>224</v>
      </c>
      <c r="K39" s="36" t="str">
        <f>IF('Datos Generales'!K429=0,"",'Datos Generales'!K429)</f>
        <v/>
      </c>
      <c r="L39" s="36" t="str">
        <f>IF('Datos Generales'!L429=0,"",'Datos Generales'!L429)</f>
        <v/>
      </c>
      <c r="M39" s="36">
        <f>IF('Datos Generales'!M429=0,"",'Datos Generales'!M429)</f>
        <v>224</v>
      </c>
      <c r="N39" s="36" t="str">
        <f>IF('Datos Generales'!N429=0,"",'Datos Generales'!N429)</f>
        <v/>
      </c>
      <c r="O39" s="36" t="str">
        <f>IF('Datos Generales'!O429=0,"",'Datos Generales'!O429)</f>
        <v/>
      </c>
      <c r="P39" s="36" t="str">
        <f>IF('Datos Generales'!P429=0,"",'Datos Generales'!P429)</f>
        <v/>
      </c>
      <c r="Q39" s="36" t="str">
        <f>IF('Datos Generales'!Q429=0,"",'Datos Generales'!Q429)</f>
        <v/>
      </c>
      <c r="R39" s="36" t="str">
        <f>IF('Datos Generales'!R429=0,"",'Datos Generales'!R429)</f>
        <v/>
      </c>
      <c r="S39" s="36" t="str">
        <f>IF('Datos Generales'!S429=0,"",'Datos Generales'!S429)</f>
        <v/>
      </c>
      <c r="T39" s="36" t="str">
        <f>IF('Datos Generales'!T429=0,"",'Datos Generales'!T429)</f>
        <v/>
      </c>
      <c r="U39" s="36" t="str">
        <f>IF('Datos Generales'!U429=0,"",'Datos Generales'!U429)</f>
        <v/>
      </c>
      <c r="V39" s="36" t="str">
        <f>IF('Datos Generales'!V429=0,"",'Datos Generales'!V429)</f>
        <v/>
      </c>
      <c r="W39" s="36" t="str">
        <f>IF('Datos Generales'!W429=0,"",'Datos Generales'!W429)</f>
        <v/>
      </c>
      <c r="X39" s="36" t="str">
        <f>IF('Datos Generales'!X429=0,"",'Datos Generales'!X429)</f>
        <v/>
      </c>
      <c r="Y39" s="36" t="str">
        <f>IF('Datos Generales'!Y429=0,"",'Datos Generales'!Y429)</f>
        <v/>
      </c>
      <c r="Z39" s="36" t="str">
        <f>IF('Datos Generales'!Z429=0,"",'Datos Generales'!Z429)</f>
        <v/>
      </c>
      <c r="AA39" s="36" t="str">
        <f>IF('Datos Generales'!AA429=0,"",'Datos Generales'!AA429)</f>
        <v/>
      </c>
      <c r="AB39" s="36" t="str">
        <f>IF('Datos Generales'!AB429=0,"",'Datos Generales'!AB429)</f>
        <v/>
      </c>
      <c r="AC39" s="36">
        <f>IF('Datos Generales'!AC429=0,"",'Datos Generales'!AC429)</f>
        <v>97</v>
      </c>
      <c r="AD39" s="36" t="str">
        <f>IF('Datos Generales'!AD429=0,"",'Datos Generales'!AD429)</f>
        <v/>
      </c>
      <c r="AE39" s="36" t="str">
        <f>IF('Datos Generales'!AE429=0,"",'Datos Generales'!AE429)</f>
        <v/>
      </c>
      <c r="AF39" s="36" t="str">
        <f>IF('Datos Generales'!AF429=0,"",'Datos Generales'!AF429)</f>
        <v/>
      </c>
      <c r="AG39" s="36" t="str">
        <f>IF('Datos Generales'!AG429=0,"",'Datos Generales'!AG429)</f>
        <v/>
      </c>
      <c r="AH39" s="36" t="str">
        <f>IF('Datos Generales'!AH429=0,"",'Datos Generales'!AH429)</f>
        <v/>
      </c>
      <c r="AI39" s="36" t="str">
        <f>IF('Datos Generales'!AI429=0,"",'Datos Generales'!AI429)</f>
        <v/>
      </c>
      <c r="AJ39" s="36" t="str">
        <f>IF('Datos Generales'!AJ429=0,"",'Datos Generales'!AJ429)</f>
        <v/>
      </c>
      <c r="AK39" s="36" t="str">
        <f>IF('Datos Generales'!AK429=0,"",'Datos Generales'!AK429)</f>
        <v/>
      </c>
      <c r="AL39" s="36" t="str">
        <f>IF('Datos Generales'!AL429=0,"",'Datos Generales'!AL429)</f>
        <v/>
      </c>
      <c r="AM39" s="36" t="str">
        <f>IF('Datos Generales'!AM429=0,"",'Datos Generales'!AM429)</f>
        <v/>
      </c>
      <c r="AN39" s="36" t="str">
        <f>IF('Datos Generales'!AN429=0,"",'Datos Generales'!AN429)</f>
        <v/>
      </c>
      <c r="AO39" s="36" t="str">
        <f>IF('Datos Generales'!AO429=0,"",'Datos Generales'!AO429)</f>
        <v/>
      </c>
      <c r="AP39" s="36" t="str">
        <f>IF('Datos Generales'!AP429=0,"",'Datos Generales'!AP429)</f>
        <v/>
      </c>
      <c r="AQ39" s="36">
        <f>IF('Datos Generales'!AQ429=0,"",'Datos Generales'!AQ429)</f>
        <v>599</v>
      </c>
      <c r="AR39" s="76"/>
      <c r="AS39" s="36">
        <f>'Datos Generales'!AS429</f>
        <v>633</v>
      </c>
      <c r="AT39" s="60">
        <f t="shared" si="0"/>
        <v>-5.3712480252764649E-2</v>
      </c>
    </row>
    <row r="40" spans="2:46" x14ac:dyDescent="0.2">
      <c r="B40" s="62" t="str">
        <f>'Datos Generales'!B277</f>
        <v>29. Otros Seguros de Crédito</v>
      </c>
      <c r="C40" s="36" t="str">
        <f>IF('Datos Generales'!C430=0,"",'Datos Generales'!C430)</f>
        <v/>
      </c>
      <c r="D40" s="36" t="str">
        <f>IF('Datos Generales'!D430=0,"",'Datos Generales'!D430)</f>
        <v/>
      </c>
      <c r="E40" s="36" t="str">
        <f>IF('Datos Generales'!E430=0,"",'Datos Generales'!E430)</f>
        <v/>
      </c>
      <c r="F40" s="36" t="str">
        <f>IF('Datos Generales'!F430=0,"",'Datos Generales'!F430)</f>
        <v/>
      </c>
      <c r="G40" s="36" t="str">
        <f>IF('Datos Generales'!G430=0,"",'Datos Generales'!G430)</f>
        <v/>
      </c>
      <c r="H40" s="36" t="str">
        <f>IF('Datos Generales'!H430=0,"",'Datos Generales'!H430)</f>
        <v/>
      </c>
      <c r="I40" s="36" t="str">
        <f>IF('Datos Generales'!I430=0,"",'Datos Generales'!I430)</f>
        <v/>
      </c>
      <c r="J40" s="36" t="str">
        <f>IF('Datos Generales'!J430=0,"",'Datos Generales'!J430)</f>
        <v/>
      </c>
      <c r="K40" s="36" t="str">
        <f>IF('Datos Generales'!K430=0,"",'Datos Generales'!K430)</f>
        <v/>
      </c>
      <c r="L40" s="36" t="str">
        <f>IF('Datos Generales'!L430=0,"",'Datos Generales'!L430)</f>
        <v/>
      </c>
      <c r="M40" s="36" t="str">
        <f>IF('Datos Generales'!M430=0,"",'Datos Generales'!M430)</f>
        <v/>
      </c>
      <c r="N40" s="36" t="str">
        <f>IF('Datos Generales'!N430=0,"",'Datos Generales'!N430)</f>
        <v/>
      </c>
      <c r="O40" s="36" t="str">
        <f>IF('Datos Generales'!O430=0,"",'Datos Generales'!O430)</f>
        <v/>
      </c>
      <c r="P40" s="36" t="str">
        <f>IF('Datos Generales'!P430=0,"",'Datos Generales'!P430)</f>
        <v/>
      </c>
      <c r="Q40" s="36" t="str">
        <f>IF('Datos Generales'!Q430=0,"",'Datos Generales'!Q430)</f>
        <v/>
      </c>
      <c r="R40" s="36" t="str">
        <f>IF('Datos Generales'!R430=0,"",'Datos Generales'!R430)</f>
        <v/>
      </c>
      <c r="S40" s="36" t="str">
        <f>IF('Datos Generales'!S430=0,"",'Datos Generales'!S430)</f>
        <v/>
      </c>
      <c r="T40" s="36" t="str">
        <f>IF('Datos Generales'!T430=0,"",'Datos Generales'!T430)</f>
        <v/>
      </c>
      <c r="U40" s="36" t="str">
        <f>IF('Datos Generales'!U430=0,"",'Datos Generales'!U430)</f>
        <v/>
      </c>
      <c r="V40" s="36" t="str">
        <f>IF('Datos Generales'!V430=0,"",'Datos Generales'!V430)</f>
        <v/>
      </c>
      <c r="W40" s="36" t="str">
        <f>IF('Datos Generales'!W430=0,"",'Datos Generales'!W430)</f>
        <v/>
      </c>
      <c r="X40" s="36" t="str">
        <f>IF('Datos Generales'!X430=0,"",'Datos Generales'!X430)</f>
        <v/>
      </c>
      <c r="Y40" s="36" t="str">
        <f>IF('Datos Generales'!Y430=0,"",'Datos Generales'!Y430)</f>
        <v/>
      </c>
      <c r="Z40" s="36" t="str">
        <f>IF('Datos Generales'!Z430=0,"",'Datos Generales'!Z430)</f>
        <v/>
      </c>
      <c r="AA40" s="36" t="str">
        <f>IF('Datos Generales'!AA430=0,"",'Datos Generales'!AA430)</f>
        <v/>
      </c>
      <c r="AB40" s="36" t="str">
        <f>IF('Datos Generales'!AB430=0,"",'Datos Generales'!AB430)</f>
        <v/>
      </c>
      <c r="AC40" s="36" t="str">
        <f>IF('Datos Generales'!AC430=0,"",'Datos Generales'!AC430)</f>
        <v/>
      </c>
      <c r="AD40" s="36" t="str">
        <f>IF('Datos Generales'!AD430=0,"",'Datos Generales'!AD430)</f>
        <v/>
      </c>
      <c r="AE40" s="36" t="str">
        <f>IF('Datos Generales'!AE430=0,"",'Datos Generales'!AE430)</f>
        <v/>
      </c>
      <c r="AF40" s="36" t="str">
        <f>IF('Datos Generales'!AF430=0,"",'Datos Generales'!AF430)</f>
        <v/>
      </c>
      <c r="AG40" s="36" t="str">
        <f>IF('Datos Generales'!AG430=0,"",'Datos Generales'!AG430)</f>
        <v/>
      </c>
      <c r="AH40" s="36" t="str">
        <f>IF('Datos Generales'!AH430=0,"",'Datos Generales'!AH430)</f>
        <v/>
      </c>
      <c r="AI40" s="36" t="str">
        <f>IF('Datos Generales'!AI430=0,"",'Datos Generales'!AI430)</f>
        <v/>
      </c>
      <c r="AJ40" s="36" t="str">
        <f>IF('Datos Generales'!AJ430=0,"",'Datos Generales'!AJ430)</f>
        <v/>
      </c>
      <c r="AK40" s="36" t="str">
        <f>IF('Datos Generales'!AK430=0,"",'Datos Generales'!AK430)</f>
        <v/>
      </c>
      <c r="AL40" s="36" t="str">
        <f>IF('Datos Generales'!AL430=0,"",'Datos Generales'!AL430)</f>
        <v/>
      </c>
      <c r="AM40" s="36" t="str">
        <f>IF('Datos Generales'!AM430=0,"",'Datos Generales'!AM430)</f>
        <v/>
      </c>
      <c r="AN40" s="36" t="str">
        <f>IF('Datos Generales'!AN430=0,"",'Datos Generales'!AN430)</f>
        <v/>
      </c>
      <c r="AO40" s="36" t="str">
        <f>IF('Datos Generales'!AO430=0,"",'Datos Generales'!AO430)</f>
        <v/>
      </c>
      <c r="AP40" s="36" t="str">
        <f>IF('Datos Generales'!AP430=0,"",'Datos Generales'!AP430)</f>
        <v/>
      </c>
      <c r="AQ40" s="36" t="str">
        <f>IF('Datos Generales'!AQ430=0,"",'Datos Generales'!AQ430)</f>
        <v/>
      </c>
      <c r="AR40" s="76"/>
      <c r="AS40" s="36" t="str">
        <f>'Datos Generales'!AS430</f>
        <v/>
      </c>
      <c r="AT40" s="60" t="str">
        <f t="shared" si="0"/>
        <v/>
      </c>
    </row>
    <row r="41" spans="2:46" x14ac:dyDescent="0.2">
      <c r="B41" s="62" t="str">
        <f>'Datos Generales'!B278</f>
        <v>30. Salud</v>
      </c>
      <c r="C41" s="36" t="str">
        <f>IF('Datos Generales'!C431=0,"",'Datos Generales'!C431)</f>
        <v/>
      </c>
      <c r="D41" s="36" t="str">
        <f>IF('Datos Generales'!D431=0,"",'Datos Generales'!D431)</f>
        <v/>
      </c>
      <c r="E41" s="36">
        <f>IF('Datos Generales'!E431=0,"",'Datos Generales'!E431)</f>
        <v>687</v>
      </c>
      <c r="F41" s="36">
        <f>IF('Datos Generales'!F431=0,"",'Datos Generales'!F431)</f>
        <v>31895.000000000004</v>
      </c>
      <c r="G41" s="36" t="str">
        <f>IF('Datos Generales'!G431=0,"",'Datos Generales'!G431)</f>
        <v/>
      </c>
      <c r="H41" s="36" t="str">
        <f>IF('Datos Generales'!H431=0,"",'Datos Generales'!H431)</f>
        <v/>
      </c>
      <c r="I41" s="36">
        <f>IF('Datos Generales'!I431=0,"",'Datos Generales'!I431)</f>
        <v>93</v>
      </c>
      <c r="J41" s="36" t="str">
        <f>IF('Datos Generales'!J431=0,"",'Datos Generales'!J431)</f>
        <v/>
      </c>
      <c r="K41" s="36">
        <f>IF('Datos Generales'!K431=0,"",'Datos Generales'!K431)</f>
        <v>15979</v>
      </c>
      <c r="L41" s="36" t="str">
        <f>IF('Datos Generales'!L431=0,"",'Datos Generales'!L431)</f>
        <v/>
      </c>
      <c r="M41" s="36" t="str">
        <f>IF('Datos Generales'!M431=0,"",'Datos Generales'!M431)</f>
        <v/>
      </c>
      <c r="N41" s="36" t="str">
        <f>IF('Datos Generales'!N431=0,"",'Datos Generales'!N431)</f>
        <v/>
      </c>
      <c r="O41" s="36" t="str">
        <f>IF('Datos Generales'!O431=0,"",'Datos Generales'!O431)</f>
        <v/>
      </c>
      <c r="P41" s="36" t="str">
        <f>IF('Datos Generales'!P431=0,"",'Datos Generales'!P431)</f>
        <v/>
      </c>
      <c r="Q41" s="36" t="str">
        <f>IF('Datos Generales'!Q431=0,"",'Datos Generales'!Q431)</f>
        <v/>
      </c>
      <c r="R41" s="36" t="str">
        <f>IF('Datos Generales'!R431=0,"",'Datos Generales'!R431)</f>
        <v/>
      </c>
      <c r="S41" s="36" t="str">
        <f>IF('Datos Generales'!S431=0,"",'Datos Generales'!S431)</f>
        <v/>
      </c>
      <c r="T41" s="36" t="str">
        <f>IF('Datos Generales'!T431=0,"",'Datos Generales'!T431)</f>
        <v/>
      </c>
      <c r="U41" s="36" t="str">
        <f>IF('Datos Generales'!U431=0,"",'Datos Generales'!U431)</f>
        <v/>
      </c>
      <c r="V41" s="36">
        <f>IF('Datos Generales'!V431=0,"",'Datos Generales'!V431)</f>
        <v>6</v>
      </c>
      <c r="W41" s="36" t="str">
        <f>IF('Datos Generales'!W431=0,"",'Datos Generales'!W431)</f>
        <v/>
      </c>
      <c r="X41" s="36" t="str">
        <f>IF('Datos Generales'!X431=0,"",'Datos Generales'!X431)</f>
        <v/>
      </c>
      <c r="Y41" s="36" t="str">
        <f>IF('Datos Generales'!Y431=0,"",'Datos Generales'!Y431)</f>
        <v/>
      </c>
      <c r="Z41" s="36" t="str">
        <f>IF('Datos Generales'!Z431=0,"",'Datos Generales'!Z431)</f>
        <v/>
      </c>
      <c r="AA41" s="36" t="str">
        <f>IF('Datos Generales'!AA431=0,"",'Datos Generales'!AA431)</f>
        <v/>
      </c>
      <c r="AB41" s="36">
        <f>IF('Datos Generales'!AB431=0,"",'Datos Generales'!AB431)</f>
        <v>3</v>
      </c>
      <c r="AC41" s="36" t="str">
        <f>IF('Datos Generales'!AC431=0,"",'Datos Generales'!AC431)</f>
        <v/>
      </c>
      <c r="AD41" s="36" t="str">
        <f>IF('Datos Generales'!AD431=0,"",'Datos Generales'!AD431)</f>
        <v/>
      </c>
      <c r="AE41" s="36" t="str">
        <f>IF('Datos Generales'!AE431=0,"",'Datos Generales'!AE431)</f>
        <v/>
      </c>
      <c r="AF41" s="36" t="str">
        <f>IF('Datos Generales'!AF431=0,"",'Datos Generales'!AF431)</f>
        <v/>
      </c>
      <c r="AG41" s="36">
        <f>IF('Datos Generales'!AG431=0,"",'Datos Generales'!AG431)</f>
        <v>2</v>
      </c>
      <c r="AH41" s="36" t="str">
        <f>IF('Datos Generales'!AH431=0,"",'Datos Generales'!AH431)</f>
        <v/>
      </c>
      <c r="AI41" s="36" t="str">
        <f>IF('Datos Generales'!AI431=0,"",'Datos Generales'!AI431)</f>
        <v/>
      </c>
      <c r="AJ41" s="36" t="str">
        <f>IF('Datos Generales'!AJ431=0,"",'Datos Generales'!AJ431)</f>
        <v/>
      </c>
      <c r="AK41" s="36" t="str">
        <f>IF('Datos Generales'!AK431=0,"",'Datos Generales'!AK431)</f>
        <v/>
      </c>
      <c r="AL41" s="36" t="str">
        <f>IF('Datos Generales'!AL431=0,"",'Datos Generales'!AL431)</f>
        <v/>
      </c>
      <c r="AM41" s="36" t="str">
        <f>IF('Datos Generales'!AM431=0,"",'Datos Generales'!AM431)</f>
        <v/>
      </c>
      <c r="AN41" s="36" t="str">
        <f>IF('Datos Generales'!AN431=0,"",'Datos Generales'!AN431)</f>
        <v/>
      </c>
      <c r="AO41" s="36" t="str">
        <f>IF('Datos Generales'!AO431=0,"",'Datos Generales'!AO431)</f>
        <v/>
      </c>
      <c r="AP41" s="36" t="str">
        <f>IF('Datos Generales'!AP431=0,"",'Datos Generales'!AP431)</f>
        <v/>
      </c>
      <c r="AQ41" s="36">
        <f>IF('Datos Generales'!AQ431=0,"",'Datos Generales'!AQ431)</f>
        <v>48665</v>
      </c>
      <c r="AR41" s="76"/>
      <c r="AS41" s="36">
        <f>'Datos Generales'!AS431</f>
        <v>30153</v>
      </c>
      <c r="AT41" s="60">
        <f t="shared" si="0"/>
        <v>0.61393559513149598</v>
      </c>
    </row>
    <row r="42" spans="2:46" x14ac:dyDescent="0.2">
      <c r="B42" s="62" t="str">
        <f>'Datos Generales'!B279</f>
        <v>31. Accidentes Personales</v>
      </c>
      <c r="C42" s="36" t="str">
        <f>IF('Datos Generales'!C432=0,"",'Datos Generales'!C432)</f>
        <v/>
      </c>
      <c r="D42" s="36" t="str">
        <f>IF('Datos Generales'!D432=0,"",'Datos Generales'!D432)</f>
        <v/>
      </c>
      <c r="E42" s="36">
        <f>IF('Datos Generales'!E432=0,"",'Datos Generales'!E432)</f>
        <v>522530.00000000006</v>
      </c>
      <c r="F42" s="36">
        <f>IF('Datos Generales'!F432=0,"",'Datos Generales'!F432)</f>
        <v>295294</v>
      </c>
      <c r="G42" s="36" t="str">
        <f>IF('Datos Generales'!G432=0,"",'Datos Generales'!G432)</f>
        <v/>
      </c>
      <c r="H42" s="36">
        <f>IF('Datos Generales'!H432=0,"",'Datos Generales'!H432)</f>
        <v>127286.00000000001</v>
      </c>
      <c r="I42" s="36">
        <f>IF('Datos Generales'!I432=0,"",'Datos Generales'!I432)</f>
        <v>3190.0000000000005</v>
      </c>
      <c r="J42" s="36" t="str">
        <f>IF('Datos Generales'!J432=0,"",'Datos Generales'!J432)</f>
        <v/>
      </c>
      <c r="K42" s="36">
        <f>IF('Datos Generales'!K432=0,"",'Datos Generales'!K432)</f>
        <v>114259</v>
      </c>
      <c r="L42" s="36" t="str">
        <f>IF('Datos Generales'!L432=0,"",'Datos Generales'!L432)</f>
        <v/>
      </c>
      <c r="M42" s="36" t="str">
        <f>IF('Datos Generales'!M432=0,"",'Datos Generales'!M432)</f>
        <v/>
      </c>
      <c r="N42" s="36">
        <f>IF('Datos Generales'!N432=0,"",'Datos Generales'!N432)</f>
        <v>1241</v>
      </c>
      <c r="O42" s="36">
        <f>IF('Datos Generales'!O432=0,"",'Datos Generales'!O432)</f>
        <v>255</v>
      </c>
      <c r="P42" s="36" t="str">
        <f>IF('Datos Generales'!P432=0,"",'Datos Generales'!P432)</f>
        <v/>
      </c>
      <c r="Q42" s="36">
        <f>IF('Datos Generales'!Q432=0,"",'Datos Generales'!Q432)</f>
        <v>177066.00000000003</v>
      </c>
      <c r="R42" s="36" t="str">
        <f>IF('Datos Generales'!R432=0,"",'Datos Generales'!R432)</f>
        <v/>
      </c>
      <c r="S42" s="36">
        <f>IF('Datos Generales'!S432=0,"",'Datos Generales'!S432)</f>
        <v>16062.999999999998</v>
      </c>
      <c r="T42" s="36" t="str">
        <f>IF('Datos Generales'!T432=0,"",'Datos Generales'!T432)</f>
        <v/>
      </c>
      <c r="U42" s="36">
        <f>IF('Datos Generales'!U432=0,"",'Datos Generales'!U432)</f>
        <v>47843</v>
      </c>
      <c r="V42" s="36">
        <f>IF('Datos Generales'!V432=0,"",'Datos Generales'!V432)</f>
        <v>13.999999999999998</v>
      </c>
      <c r="W42" s="36">
        <f>IF('Datos Generales'!W432=0,"",'Datos Generales'!W432)</f>
        <v>623</v>
      </c>
      <c r="X42" s="36" t="str">
        <f>IF('Datos Generales'!X432=0,"",'Datos Generales'!X432)</f>
        <v/>
      </c>
      <c r="Y42" s="36">
        <f>IF('Datos Generales'!Y432=0,"",'Datos Generales'!Y432)</f>
        <v>3058</v>
      </c>
      <c r="Z42" s="36">
        <f>IF('Datos Generales'!Z432=0,"",'Datos Generales'!Z432)</f>
        <v>46559</v>
      </c>
      <c r="AA42" s="36">
        <f>IF('Datos Generales'!AA432=0,"",'Datos Generales'!AA432)</f>
        <v>25877.000000000004</v>
      </c>
      <c r="AB42" s="36">
        <f>IF('Datos Generales'!AB432=0,"",'Datos Generales'!AB432)</f>
        <v>17</v>
      </c>
      <c r="AC42" s="36" t="str">
        <f>IF('Datos Generales'!AC432=0,"",'Datos Generales'!AC432)</f>
        <v/>
      </c>
      <c r="AD42" s="36">
        <f>IF('Datos Generales'!AD432=0,"",'Datos Generales'!AD432)</f>
        <v>1860</v>
      </c>
      <c r="AE42" s="36">
        <f>IF('Datos Generales'!AE432=0,"",'Datos Generales'!AE432)</f>
        <v>4</v>
      </c>
      <c r="AF42" s="36" t="str">
        <f>IF('Datos Generales'!AF432=0,"",'Datos Generales'!AF432)</f>
        <v/>
      </c>
      <c r="AG42" s="36">
        <f>IF('Datos Generales'!AG432=0,"",'Datos Generales'!AG432)</f>
        <v>145281</v>
      </c>
      <c r="AH42" s="36">
        <f>IF('Datos Generales'!AH432=0,"",'Datos Generales'!AH432)</f>
        <v>98</v>
      </c>
      <c r="AI42" s="36">
        <f>IF('Datos Generales'!AI432=0,"",'Datos Generales'!AI432)</f>
        <v>25806</v>
      </c>
      <c r="AJ42" s="36">
        <f>IF('Datos Generales'!AJ432=0,"",'Datos Generales'!AJ432)</f>
        <v>11005</v>
      </c>
      <c r="AK42" s="36" t="str">
        <f>IF('Datos Generales'!AK432=0,"",'Datos Generales'!AK432)</f>
        <v/>
      </c>
      <c r="AL42" s="36" t="str">
        <f>IF('Datos Generales'!AL432=0,"",'Datos Generales'!AL432)</f>
        <v/>
      </c>
      <c r="AM42" s="36" t="str">
        <f>IF('Datos Generales'!AM432=0,"",'Datos Generales'!AM432)</f>
        <v/>
      </c>
      <c r="AN42" s="36" t="str">
        <f>IF('Datos Generales'!AN432=0,"",'Datos Generales'!AN432)</f>
        <v/>
      </c>
      <c r="AO42" s="36" t="str">
        <f>IF('Datos Generales'!AO432=0,"",'Datos Generales'!AO432)</f>
        <v/>
      </c>
      <c r="AP42" s="36" t="str">
        <f>IF('Datos Generales'!AP432=0,"",'Datos Generales'!AP432)</f>
        <v/>
      </c>
      <c r="AQ42" s="36">
        <f>IF('Datos Generales'!AQ432=0,"",'Datos Generales'!AQ432)</f>
        <v>1565229</v>
      </c>
      <c r="AR42" s="76"/>
      <c r="AS42" s="36">
        <f>'Datos Generales'!AS432</f>
        <v>1398408</v>
      </c>
      <c r="AT42" s="60">
        <f t="shared" si="0"/>
        <v>0.11929351090668816</v>
      </c>
    </row>
    <row r="43" spans="2:46" x14ac:dyDescent="0.2">
      <c r="B43" s="62" t="str">
        <f>'Datos Generales'!B280</f>
        <v>32. SOAP</v>
      </c>
      <c r="C43" s="36" t="str">
        <f>IF('Datos Generales'!C433=0,"",'Datos Generales'!C433)</f>
        <v/>
      </c>
      <c r="D43" s="36" t="str">
        <f>IF('Datos Generales'!D433=0,"",'Datos Generales'!D433)</f>
        <v/>
      </c>
      <c r="E43" s="36">
        <f>IF('Datos Generales'!E433=0,"",'Datos Generales'!E433)</f>
        <v>1266525</v>
      </c>
      <c r="F43" s="36">
        <f>IF('Datos Generales'!F433=0,"",'Datos Generales'!F433)</f>
        <v>323194</v>
      </c>
      <c r="G43" s="36" t="str">
        <f>IF('Datos Generales'!G433=0,"",'Datos Generales'!G433)</f>
        <v/>
      </c>
      <c r="H43" s="36">
        <f>IF('Datos Generales'!H433=0,"",'Datos Generales'!H433)</f>
        <v>68877</v>
      </c>
      <c r="I43" s="36">
        <f>IF('Datos Generales'!I433=0,"",'Datos Generales'!I433)</f>
        <v>13</v>
      </c>
      <c r="J43" s="36" t="str">
        <f>IF('Datos Generales'!J433=0,"",'Datos Generales'!J433)</f>
        <v/>
      </c>
      <c r="K43" s="36">
        <f>IF('Datos Generales'!K433=0,"",'Datos Generales'!K433)</f>
        <v>235596.99999999997</v>
      </c>
      <c r="L43" s="36" t="str">
        <f>IF('Datos Generales'!L433=0,"",'Datos Generales'!L433)</f>
        <v/>
      </c>
      <c r="M43" s="36" t="str">
        <f>IF('Datos Generales'!M433=0,"",'Datos Generales'!M433)</f>
        <v/>
      </c>
      <c r="N43" s="36" t="str">
        <f>IF('Datos Generales'!N433=0,"",'Datos Generales'!N433)</f>
        <v/>
      </c>
      <c r="O43" s="36" t="str">
        <f>IF('Datos Generales'!O433=0,"",'Datos Generales'!O433)</f>
        <v/>
      </c>
      <c r="P43" s="36" t="str">
        <f>IF('Datos Generales'!P433=0,"",'Datos Generales'!P433)</f>
        <v/>
      </c>
      <c r="Q43" s="36">
        <f>IF('Datos Generales'!Q433=0,"",'Datos Generales'!Q433)</f>
        <v>152306</v>
      </c>
      <c r="R43" s="36" t="str">
        <f>IF('Datos Generales'!R433=0,"",'Datos Generales'!R433)</f>
        <v/>
      </c>
      <c r="S43" s="36">
        <f>IF('Datos Generales'!S433=0,"",'Datos Generales'!S433)</f>
        <v>65363</v>
      </c>
      <c r="T43" s="36" t="str">
        <f>IF('Datos Generales'!T433=0,"",'Datos Generales'!T433)</f>
        <v/>
      </c>
      <c r="U43" s="36">
        <f>IF('Datos Generales'!U433=0,"",'Datos Generales'!U433)</f>
        <v>84668</v>
      </c>
      <c r="V43" s="36" t="str">
        <f>IF('Datos Generales'!V433=0,"",'Datos Generales'!V433)</f>
        <v/>
      </c>
      <c r="W43" s="36" t="str">
        <f>IF('Datos Generales'!W433=0,"",'Datos Generales'!W433)</f>
        <v/>
      </c>
      <c r="X43" s="36" t="str">
        <f>IF('Datos Generales'!X433=0,"",'Datos Generales'!X433)</f>
        <v/>
      </c>
      <c r="Y43" s="36">
        <f>IF('Datos Generales'!Y433=0,"",'Datos Generales'!Y433)</f>
        <v>103</v>
      </c>
      <c r="Z43" s="36" t="str">
        <f>IF('Datos Generales'!Z433=0,"",'Datos Generales'!Z433)</f>
        <v/>
      </c>
      <c r="AA43" s="36">
        <f>IF('Datos Generales'!AA433=0,"",'Datos Generales'!AA433)</f>
        <v>27922</v>
      </c>
      <c r="AB43" s="36" t="str">
        <f>IF('Datos Generales'!AB433=0,"",'Datos Generales'!AB433)</f>
        <v/>
      </c>
      <c r="AC43" s="36" t="str">
        <f>IF('Datos Generales'!AC433=0,"",'Datos Generales'!AC433)</f>
        <v/>
      </c>
      <c r="AD43" s="36" t="str">
        <f>IF('Datos Generales'!AD433=0,"",'Datos Generales'!AD433)</f>
        <v/>
      </c>
      <c r="AE43" s="36" t="str">
        <f>IF('Datos Generales'!AE433=0,"",'Datos Generales'!AE433)</f>
        <v/>
      </c>
      <c r="AF43" s="36" t="str">
        <f>IF('Datos Generales'!AF433=0,"",'Datos Generales'!AF433)</f>
        <v/>
      </c>
      <c r="AG43" s="36">
        <f>IF('Datos Generales'!AG433=0,"",'Datos Generales'!AG433)</f>
        <v>1703496</v>
      </c>
      <c r="AH43" s="36" t="str">
        <f>IF('Datos Generales'!AH433=0,"",'Datos Generales'!AH433)</f>
        <v/>
      </c>
      <c r="AI43" s="36">
        <f>IF('Datos Generales'!AI433=0,"",'Datos Generales'!AI433)</f>
        <v>307990</v>
      </c>
      <c r="AJ43" s="36" t="str">
        <f>IF('Datos Generales'!AJ433=0,"",'Datos Generales'!AJ433)</f>
        <v/>
      </c>
      <c r="AK43" s="36" t="str">
        <f>IF('Datos Generales'!AK433=0,"",'Datos Generales'!AK433)</f>
        <v/>
      </c>
      <c r="AL43" s="36" t="str">
        <f>IF('Datos Generales'!AL433=0,"",'Datos Generales'!AL433)</f>
        <v/>
      </c>
      <c r="AM43" s="36" t="str">
        <f>IF('Datos Generales'!AM433=0,"",'Datos Generales'!AM433)</f>
        <v/>
      </c>
      <c r="AN43" s="36" t="str">
        <f>IF('Datos Generales'!AN433=0,"",'Datos Generales'!AN433)</f>
        <v/>
      </c>
      <c r="AO43" s="36" t="str">
        <f>IF('Datos Generales'!AO433=0,"",'Datos Generales'!AO433)</f>
        <v/>
      </c>
      <c r="AP43" s="36" t="str">
        <f>IF('Datos Generales'!AP433=0,"",'Datos Generales'!AP433)</f>
        <v/>
      </c>
      <c r="AQ43" s="36">
        <f>IF('Datos Generales'!AQ433=0,"",'Datos Generales'!AQ433)</f>
        <v>4236054</v>
      </c>
      <c r="AR43" s="76"/>
      <c r="AS43" s="36">
        <f>'Datos Generales'!AS433</f>
        <v>3725632</v>
      </c>
      <c r="AT43" s="60">
        <f t="shared" si="0"/>
        <v>0.13700279576726837</v>
      </c>
    </row>
    <row r="44" spans="2:46" x14ac:dyDescent="0.2">
      <c r="B44" s="62" t="str">
        <f>'Datos Generales'!B281</f>
        <v>33. Seguro de Cesantía</v>
      </c>
      <c r="C44" s="36" t="str">
        <f>IF('Datos Generales'!C434=0,"",'Datos Generales'!C434)</f>
        <v/>
      </c>
      <c r="D44" s="36" t="str">
        <f>IF('Datos Generales'!D434=0,"",'Datos Generales'!D434)</f>
        <v/>
      </c>
      <c r="E44" s="36">
        <f>IF('Datos Generales'!E434=0,"",'Datos Generales'!E434)</f>
        <v>349852</v>
      </c>
      <c r="F44" s="36">
        <f>IF('Datos Generales'!F434=0,"",'Datos Generales'!F434)</f>
        <v>147551</v>
      </c>
      <c r="G44" s="36" t="str">
        <f>IF('Datos Generales'!G434=0,"",'Datos Generales'!G434)</f>
        <v/>
      </c>
      <c r="H44" s="36">
        <f>IF('Datos Generales'!H434=0,"",'Datos Generales'!H434)</f>
        <v>825</v>
      </c>
      <c r="I44" s="36">
        <f>IF('Datos Generales'!I434=0,"",'Datos Generales'!I434)</f>
        <v>133</v>
      </c>
      <c r="J44" s="36" t="str">
        <f>IF('Datos Generales'!J434=0,"",'Datos Generales'!J434)</f>
        <v/>
      </c>
      <c r="K44" s="36">
        <f>IF('Datos Generales'!K434=0,"",'Datos Generales'!K434)</f>
        <v>30380</v>
      </c>
      <c r="L44" s="36" t="str">
        <f>IF('Datos Generales'!L434=0,"",'Datos Generales'!L434)</f>
        <v/>
      </c>
      <c r="M44" s="36" t="str">
        <f>IF('Datos Generales'!M434=0,"",'Datos Generales'!M434)</f>
        <v/>
      </c>
      <c r="N44" s="36" t="str">
        <f>IF('Datos Generales'!N434=0,"",'Datos Generales'!N434)</f>
        <v/>
      </c>
      <c r="O44" s="36" t="str">
        <f>IF('Datos Generales'!O434=0,"",'Datos Generales'!O434)</f>
        <v/>
      </c>
      <c r="P44" s="36" t="str">
        <f>IF('Datos Generales'!P434=0,"",'Datos Generales'!P434)</f>
        <v/>
      </c>
      <c r="Q44" s="36">
        <f>IF('Datos Generales'!Q434=0,"",'Datos Generales'!Q434)</f>
        <v>2</v>
      </c>
      <c r="R44" s="36" t="str">
        <f>IF('Datos Generales'!R434=0,"",'Datos Generales'!R434)</f>
        <v/>
      </c>
      <c r="S44" s="36" t="str">
        <f>IF('Datos Generales'!S434=0,"",'Datos Generales'!S434)</f>
        <v/>
      </c>
      <c r="T44" s="36" t="str">
        <f>IF('Datos Generales'!T434=0,"",'Datos Generales'!T434)</f>
        <v/>
      </c>
      <c r="U44" s="36">
        <f>IF('Datos Generales'!U434=0,"",'Datos Generales'!U434)</f>
        <v>2216</v>
      </c>
      <c r="V44" s="36">
        <f>IF('Datos Generales'!V434=0,"",'Datos Generales'!V434)</f>
        <v>3</v>
      </c>
      <c r="W44" s="36" t="str">
        <f>IF('Datos Generales'!W434=0,"",'Datos Generales'!W434)</f>
        <v/>
      </c>
      <c r="X44" s="36" t="str">
        <f>IF('Datos Generales'!X434=0,"",'Datos Generales'!X434)</f>
        <v/>
      </c>
      <c r="Y44" s="36" t="str">
        <f>IF('Datos Generales'!Y434=0,"",'Datos Generales'!Y434)</f>
        <v/>
      </c>
      <c r="Z44" s="36" t="str">
        <f>IF('Datos Generales'!Z434=0,"",'Datos Generales'!Z434)</f>
        <v/>
      </c>
      <c r="AA44" s="36">
        <f>IF('Datos Generales'!AA434=0,"",'Datos Generales'!AA434)</f>
        <v>22</v>
      </c>
      <c r="AB44" s="36">
        <f>IF('Datos Generales'!AB434=0,"",'Datos Generales'!AB434)</f>
        <v>16</v>
      </c>
      <c r="AC44" s="36" t="str">
        <f>IF('Datos Generales'!AC434=0,"",'Datos Generales'!AC434)</f>
        <v/>
      </c>
      <c r="AD44" s="36">
        <f>IF('Datos Generales'!AD434=0,"",'Datos Generales'!AD434)</f>
        <v>5</v>
      </c>
      <c r="AE44" s="36" t="str">
        <f>IF('Datos Generales'!AE434=0,"",'Datos Generales'!AE434)</f>
        <v/>
      </c>
      <c r="AF44" s="36" t="str">
        <f>IF('Datos Generales'!AF434=0,"",'Datos Generales'!AF434)</f>
        <v/>
      </c>
      <c r="AG44" s="36">
        <f>IF('Datos Generales'!AG434=0,"",'Datos Generales'!AG434)</f>
        <v>249</v>
      </c>
      <c r="AH44" s="36" t="str">
        <f>IF('Datos Generales'!AH434=0,"",'Datos Generales'!AH434)</f>
        <v/>
      </c>
      <c r="AI44" s="36">
        <f>IF('Datos Generales'!AI434=0,"",'Datos Generales'!AI434)</f>
        <v>27817.999999999996</v>
      </c>
      <c r="AJ44" s="36">
        <f>IF('Datos Generales'!AJ434=0,"",'Datos Generales'!AJ434)</f>
        <v>3912</v>
      </c>
      <c r="AK44" s="36" t="str">
        <f>IF('Datos Generales'!AK434=0,"",'Datos Generales'!AK434)</f>
        <v/>
      </c>
      <c r="AL44" s="36" t="str">
        <f>IF('Datos Generales'!AL434=0,"",'Datos Generales'!AL434)</f>
        <v/>
      </c>
      <c r="AM44" s="36" t="str">
        <f>IF('Datos Generales'!AM434=0,"",'Datos Generales'!AM434)</f>
        <v/>
      </c>
      <c r="AN44" s="36" t="str">
        <f>IF('Datos Generales'!AN434=0,"",'Datos Generales'!AN434)</f>
        <v/>
      </c>
      <c r="AO44" s="36" t="str">
        <f>IF('Datos Generales'!AO434=0,"",'Datos Generales'!AO434)</f>
        <v/>
      </c>
      <c r="AP44" s="36" t="str">
        <f>IF('Datos Generales'!AP434=0,"",'Datos Generales'!AP434)</f>
        <v/>
      </c>
      <c r="AQ44" s="36">
        <f>IF('Datos Generales'!AQ434=0,"",'Datos Generales'!AQ434)</f>
        <v>562984</v>
      </c>
      <c r="AR44" s="76"/>
      <c r="AS44" s="36">
        <f>'Datos Generales'!AS434</f>
        <v>670756</v>
      </c>
      <c r="AT44" s="60">
        <f t="shared" si="0"/>
        <v>-0.16067243528198039</v>
      </c>
    </row>
    <row r="45" spans="2:46" x14ac:dyDescent="0.2">
      <c r="B45" s="62" t="str">
        <f>'Datos Generales'!B282</f>
        <v>34. Seguro de Título</v>
      </c>
      <c r="C45" s="36" t="str">
        <f>IF('Datos Generales'!C435=0,"",'Datos Generales'!C435)</f>
        <v/>
      </c>
      <c r="D45" s="36" t="str">
        <f>IF('Datos Generales'!D435=0,"",'Datos Generales'!D435)</f>
        <v/>
      </c>
      <c r="E45" s="36" t="str">
        <f>IF('Datos Generales'!E435=0,"",'Datos Generales'!E435)</f>
        <v/>
      </c>
      <c r="F45" s="36" t="str">
        <f>IF('Datos Generales'!F435=0,"",'Datos Generales'!F435)</f>
        <v/>
      </c>
      <c r="G45" s="36" t="str">
        <f>IF('Datos Generales'!G435=0,"",'Datos Generales'!G435)</f>
        <v/>
      </c>
      <c r="H45" s="36" t="str">
        <f>IF('Datos Generales'!H435=0,"",'Datos Generales'!H435)</f>
        <v/>
      </c>
      <c r="I45" s="36" t="str">
        <f>IF('Datos Generales'!I435=0,"",'Datos Generales'!I435)</f>
        <v/>
      </c>
      <c r="J45" s="36" t="str">
        <f>IF('Datos Generales'!J435=0,"",'Datos Generales'!J435)</f>
        <v/>
      </c>
      <c r="K45" s="36" t="str">
        <f>IF('Datos Generales'!K435=0,"",'Datos Generales'!K435)</f>
        <v/>
      </c>
      <c r="L45" s="36" t="str">
        <f>IF('Datos Generales'!L435=0,"",'Datos Generales'!L435)</f>
        <v/>
      </c>
      <c r="M45" s="36" t="str">
        <f>IF('Datos Generales'!M435=0,"",'Datos Generales'!M435)</f>
        <v/>
      </c>
      <c r="N45" s="36" t="str">
        <f>IF('Datos Generales'!N435=0,"",'Datos Generales'!N435)</f>
        <v/>
      </c>
      <c r="O45" s="36" t="str">
        <f>IF('Datos Generales'!O435=0,"",'Datos Generales'!O435)</f>
        <v/>
      </c>
      <c r="P45" s="36" t="str">
        <f>IF('Datos Generales'!P435=0,"",'Datos Generales'!P435)</f>
        <v/>
      </c>
      <c r="Q45" s="36">
        <f>IF('Datos Generales'!Q435=0,"",'Datos Generales'!Q435)</f>
        <v>24</v>
      </c>
      <c r="R45" s="36" t="str">
        <f>IF('Datos Generales'!R435=0,"",'Datos Generales'!R435)</f>
        <v/>
      </c>
      <c r="S45" s="36" t="str">
        <f>IF('Datos Generales'!S435=0,"",'Datos Generales'!S435)</f>
        <v/>
      </c>
      <c r="T45" s="36" t="str">
        <f>IF('Datos Generales'!T435=0,"",'Datos Generales'!T435)</f>
        <v/>
      </c>
      <c r="U45" s="36" t="str">
        <f>IF('Datos Generales'!U435=0,"",'Datos Generales'!U435)</f>
        <v/>
      </c>
      <c r="V45" s="36" t="str">
        <f>IF('Datos Generales'!V435=0,"",'Datos Generales'!V435)</f>
        <v/>
      </c>
      <c r="W45" s="36" t="str">
        <f>IF('Datos Generales'!W435=0,"",'Datos Generales'!W435)</f>
        <v/>
      </c>
      <c r="X45" s="36" t="str">
        <f>IF('Datos Generales'!X435=0,"",'Datos Generales'!X435)</f>
        <v/>
      </c>
      <c r="Y45" s="36" t="str">
        <f>IF('Datos Generales'!Y435=0,"",'Datos Generales'!Y435)</f>
        <v/>
      </c>
      <c r="Z45" s="36" t="str">
        <f>IF('Datos Generales'!Z435=0,"",'Datos Generales'!Z435)</f>
        <v/>
      </c>
      <c r="AA45" s="36" t="str">
        <f>IF('Datos Generales'!AA435=0,"",'Datos Generales'!AA435)</f>
        <v/>
      </c>
      <c r="AB45" s="36" t="str">
        <f>IF('Datos Generales'!AB435=0,"",'Datos Generales'!AB435)</f>
        <v/>
      </c>
      <c r="AC45" s="36" t="str">
        <f>IF('Datos Generales'!AC435=0,"",'Datos Generales'!AC435)</f>
        <v/>
      </c>
      <c r="AD45" s="36" t="str">
        <f>IF('Datos Generales'!AD435=0,"",'Datos Generales'!AD435)</f>
        <v/>
      </c>
      <c r="AE45" s="36" t="str">
        <f>IF('Datos Generales'!AE435=0,"",'Datos Generales'!AE435)</f>
        <v/>
      </c>
      <c r="AF45" s="36" t="str">
        <f>IF('Datos Generales'!AF435=0,"",'Datos Generales'!AF435)</f>
        <v/>
      </c>
      <c r="AG45" s="36" t="str">
        <f>IF('Datos Generales'!AG435=0,"",'Datos Generales'!AG435)</f>
        <v/>
      </c>
      <c r="AH45" s="36" t="str">
        <f>IF('Datos Generales'!AH435=0,"",'Datos Generales'!AH435)</f>
        <v/>
      </c>
      <c r="AI45" s="36" t="str">
        <f>IF('Datos Generales'!AI435=0,"",'Datos Generales'!AI435)</f>
        <v/>
      </c>
      <c r="AJ45" s="36" t="str">
        <f>IF('Datos Generales'!AJ435=0,"",'Datos Generales'!AJ435)</f>
        <v/>
      </c>
      <c r="AK45" s="36" t="str">
        <f>IF('Datos Generales'!AK435=0,"",'Datos Generales'!AK435)</f>
        <v/>
      </c>
      <c r="AL45" s="36" t="str">
        <f>IF('Datos Generales'!AL435=0,"",'Datos Generales'!AL435)</f>
        <v/>
      </c>
      <c r="AM45" s="36" t="str">
        <f>IF('Datos Generales'!AM435=0,"",'Datos Generales'!AM435)</f>
        <v/>
      </c>
      <c r="AN45" s="36" t="str">
        <f>IF('Datos Generales'!AN435=0,"",'Datos Generales'!AN435)</f>
        <v/>
      </c>
      <c r="AO45" s="36" t="str">
        <f>IF('Datos Generales'!AO435=0,"",'Datos Generales'!AO435)</f>
        <v/>
      </c>
      <c r="AP45" s="36" t="str">
        <f>IF('Datos Generales'!AP435=0,"",'Datos Generales'!AP435)</f>
        <v/>
      </c>
      <c r="AQ45" s="36">
        <f>IF('Datos Generales'!AQ435=0,"",'Datos Generales'!AQ435)</f>
        <v>24</v>
      </c>
      <c r="AR45" s="76"/>
      <c r="AS45" s="36">
        <f>'Datos Generales'!AS435</f>
        <v>24</v>
      </c>
      <c r="AT45" s="60">
        <f t="shared" si="0"/>
        <v>0</v>
      </c>
    </row>
    <row r="46" spans="2:46" x14ac:dyDescent="0.2">
      <c r="B46" s="62" t="str">
        <f>'Datos Generales'!B283</f>
        <v>35. Seguro Agrícola</v>
      </c>
      <c r="C46" s="36" t="str">
        <f>IF('Datos Generales'!C436=0,"",'Datos Generales'!C436)</f>
        <v/>
      </c>
      <c r="D46" s="36" t="str">
        <f>IF('Datos Generales'!D436=0,"",'Datos Generales'!D436)</f>
        <v/>
      </c>
      <c r="E46" s="36" t="str">
        <f>IF('Datos Generales'!E436=0,"",'Datos Generales'!E436)</f>
        <v/>
      </c>
      <c r="F46" s="36" t="str">
        <f>IF('Datos Generales'!F436=0,"",'Datos Generales'!F436)</f>
        <v/>
      </c>
      <c r="G46" s="36" t="str">
        <f>IF('Datos Generales'!G436=0,"",'Datos Generales'!G436)</f>
        <v/>
      </c>
      <c r="H46" s="36" t="str">
        <f>IF('Datos Generales'!H436=0,"",'Datos Generales'!H436)</f>
        <v/>
      </c>
      <c r="I46" s="36" t="str">
        <f>IF('Datos Generales'!I436=0,"",'Datos Generales'!I436)</f>
        <v/>
      </c>
      <c r="J46" s="36" t="str">
        <f>IF('Datos Generales'!J436=0,"",'Datos Generales'!J436)</f>
        <v/>
      </c>
      <c r="K46" s="36" t="str">
        <f>IF('Datos Generales'!K436=0,"",'Datos Generales'!K436)</f>
        <v/>
      </c>
      <c r="L46" s="36" t="str">
        <f>IF('Datos Generales'!L436=0,"",'Datos Generales'!L436)</f>
        <v/>
      </c>
      <c r="M46" s="36" t="str">
        <f>IF('Datos Generales'!M436=0,"",'Datos Generales'!M436)</f>
        <v/>
      </c>
      <c r="N46" s="36" t="str">
        <f>IF('Datos Generales'!N436=0,"",'Datos Generales'!N436)</f>
        <v/>
      </c>
      <c r="O46" s="36" t="str">
        <f>IF('Datos Generales'!O436=0,"",'Datos Generales'!O436)</f>
        <v/>
      </c>
      <c r="P46" s="36" t="str">
        <f>IF('Datos Generales'!P436=0,"",'Datos Generales'!P436)</f>
        <v/>
      </c>
      <c r="Q46" s="36">
        <f>IF('Datos Generales'!Q436=0,"",'Datos Generales'!Q436)</f>
        <v>3715</v>
      </c>
      <c r="R46" s="36" t="str">
        <f>IF('Datos Generales'!R436=0,"",'Datos Generales'!R436)</f>
        <v/>
      </c>
      <c r="S46" s="36" t="str">
        <f>IF('Datos Generales'!S436=0,"",'Datos Generales'!S436)</f>
        <v/>
      </c>
      <c r="T46" s="36" t="str">
        <f>IF('Datos Generales'!T436=0,"",'Datos Generales'!T436)</f>
        <v/>
      </c>
      <c r="U46" s="36" t="str">
        <f>IF('Datos Generales'!U436=0,"",'Datos Generales'!U436)</f>
        <v/>
      </c>
      <c r="V46" s="36" t="str">
        <f>IF('Datos Generales'!V436=0,"",'Datos Generales'!V436)</f>
        <v/>
      </c>
      <c r="W46" s="36" t="str">
        <f>IF('Datos Generales'!W436=0,"",'Datos Generales'!W436)</f>
        <v/>
      </c>
      <c r="X46" s="36" t="str">
        <f>IF('Datos Generales'!X436=0,"",'Datos Generales'!X436)</f>
        <v/>
      </c>
      <c r="Y46" s="36" t="str">
        <f>IF('Datos Generales'!Y436=0,"",'Datos Generales'!Y436)</f>
        <v/>
      </c>
      <c r="Z46" s="36" t="str">
        <f>IF('Datos Generales'!Z436=0,"",'Datos Generales'!Z436)</f>
        <v/>
      </c>
      <c r="AA46" s="36" t="str">
        <f>IF('Datos Generales'!AA436=0,"",'Datos Generales'!AA436)</f>
        <v/>
      </c>
      <c r="AB46" s="36" t="str">
        <f>IF('Datos Generales'!AB436=0,"",'Datos Generales'!AB436)</f>
        <v/>
      </c>
      <c r="AC46" s="36" t="str">
        <f>IF('Datos Generales'!AC436=0,"",'Datos Generales'!AC436)</f>
        <v/>
      </c>
      <c r="AD46" s="36" t="str">
        <f>IF('Datos Generales'!AD436=0,"",'Datos Generales'!AD436)</f>
        <v/>
      </c>
      <c r="AE46" s="36" t="str">
        <f>IF('Datos Generales'!AE436=0,"",'Datos Generales'!AE436)</f>
        <v/>
      </c>
      <c r="AF46" s="36" t="str">
        <f>IF('Datos Generales'!AF436=0,"",'Datos Generales'!AF436)</f>
        <v/>
      </c>
      <c r="AG46" s="36">
        <f>IF('Datos Generales'!AG436=0,"",'Datos Generales'!AG436)</f>
        <v>1480</v>
      </c>
      <c r="AH46" s="36" t="str">
        <f>IF('Datos Generales'!AH436=0,"",'Datos Generales'!AH436)</f>
        <v/>
      </c>
      <c r="AI46" s="36" t="str">
        <f>IF('Datos Generales'!AI436=0,"",'Datos Generales'!AI436)</f>
        <v/>
      </c>
      <c r="AJ46" s="36" t="str">
        <f>IF('Datos Generales'!AJ436=0,"",'Datos Generales'!AJ436)</f>
        <v/>
      </c>
      <c r="AK46" s="36" t="str">
        <f>IF('Datos Generales'!AK436=0,"",'Datos Generales'!AK436)</f>
        <v/>
      </c>
      <c r="AL46" s="36" t="str">
        <f>IF('Datos Generales'!AL436=0,"",'Datos Generales'!AL436)</f>
        <v/>
      </c>
      <c r="AM46" s="36" t="str">
        <f>IF('Datos Generales'!AM436=0,"",'Datos Generales'!AM436)</f>
        <v/>
      </c>
      <c r="AN46" s="36" t="str">
        <f>IF('Datos Generales'!AN436=0,"",'Datos Generales'!AN436)</f>
        <v/>
      </c>
      <c r="AO46" s="36" t="str">
        <f>IF('Datos Generales'!AO436=0,"",'Datos Generales'!AO436)</f>
        <v/>
      </c>
      <c r="AP46" s="36" t="str">
        <f>IF('Datos Generales'!AP436=0,"",'Datos Generales'!AP436)</f>
        <v/>
      </c>
      <c r="AQ46" s="36">
        <f>IF('Datos Generales'!AQ436=0,"",'Datos Generales'!AQ436)</f>
        <v>5195</v>
      </c>
      <c r="AR46" s="76"/>
      <c r="AS46" s="36">
        <f>'Datos Generales'!AS436</f>
        <v>5316</v>
      </c>
      <c r="AT46" s="60">
        <f t="shared" si="0"/>
        <v>-2.2761474793077552E-2</v>
      </c>
    </row>
    <row r="47" spans="2:46" x14ac:dyDescent="0.2">
      <c r="B47" s="62" t="str">
        <f>'Datos Generales'!B284</f>
        <v>36. Seguro de Asistencia</v>
      </c>
      <c r="C47" s="36" t="str">
        <f>IF('Datos Generales'!C437=0,"",'Datos Generales'!C437)</f>
        <v/>
      </c>
      <c r="D47" s="36" t="str">
        <f>IF('Datos Generales'!D437=0,"",'Datos Generales'!D437)</f>
        <v/>
      </c>
      <c r="E47" s="36">
        <f>IF('Datos Generales'!E437=0,"",'Datos Generales'!E437)</f>
        <v>741546</v>
      </c>
      <c r="F47" s="36" t="str">
        <f>IF('Datos Generales'!F437=0,"",'Datos Generales'!F437)</f>
        <v/>
      </c>
      <c r="G47" s="36" t="str">
        <f>IF('Datos Generales'!G437=0,"",'Datos Generales'!G437)</f>
        <v/>
      </c>
      <c r="H47" s="36">
        <f>IF('Datos Generales'!H437=0,"",'Datos Generales'!H437)</f>
        <v>202648</v>
      </c>
      <c r="I47" s="36">
        <f>IF('Datos Generales'!I437=0,"",'Datos Generales'!I437)</f>
        <v>8614</v>
      </c>
      <c r="J47" s="36" t="str">
        <f>IF('Datos Generales'!J437=0,"",'Datos Generales'!J437)</f>
        <v/>
      </c>
      <c r="K47" s="36">
        <f>IF('Datos Generales'!K437=0,"",'Datos Generales'!K437)</f>
        <v>130521.00000000001</v>
      </c>
      <c r="L47" s="36" t="str">
        <f>IF('Datos Generales'!L437=0,"",'Datos Generales'!L437)</f>
        <v/>
      </c>
      <c r="M47" s="36" t="str">
        <f>IF('Datos Generales'!M437=0,"",'Datos Generales'!M437)</f>
        <v/>
      </c>
      <c r="N47" s="36" t="str">
        <f>IF('Datos Generales'!N437=0,"",'Datos Generales'!N437)</f>
        <v/>
      </c>
      <c r="O47" s="36">
        <f>IF('Datos Generales'!O437=0,"",'Datos Generales'!O437)</f>
        <v>179</v>
      </c>
      <c r="P47" s="36" t="str">
        <f>IF('Datos Generales'!P437=0,"",'Datos Generales'!P437)</f>
        <v/>
      </c>
      <c r="Q47" s="36">
        <f>IF('Datos Generales'!Q437=0,"",'Datos Generales'!Q437)</f>
        <v>170096.99999999997</v>
      </c>
      <c r="R47" s="36" t="str">
        <f>IF('Datos Generales'!R437=0,"",'Datos Generales'!R437)</f>
        <v/>
      </c>
      <c r="S47" s="36" t="str">
        <f>IF('Datos Generales'!S437=0,"",'Datos Generales'!S437)</f>
        <v/>
      </c>
      <c r="T47" s="36" t="str">
        <f>IF('Datos Generales'!T437=0,"",'Datos Generales'!T437)</f>
        <v/>
      </c>
      <c r="U47" s="36">
        <f>IF('Datos Generales'!U437=0,"",'Datos Generales'!U437)</f>
        <v>100925.00000000001</v>
      </c>
      <c r="V47" s="36">
        <f>IF('Datos Generales'!V437=0,"",'Datos Generales'!V437)</f>
        <v>3</v>
      </c>
      <c r="W47" s="36">
        <f>IF('Datos Generales'!W437=0,"",'Datos Generales'!W437)</f>
        <v>692</v>
      </c>
      <c r="X47" s="36" t="str">
        <f>IF('Datos Generales'!X437=0,"",'Datos Generales'!X437)</f>
        <v/>
      </c>
      <c r="Y47" s="36">
        <f>IF('Datos Generales'!Y437=0,"",'Datos Generales'!Y437)</f>
        <v>6401</v>
      </c>
      <c r="Z47" s="36">
        <f>IF('Datos Generales'!Z437=0,"",'Datos Generales'!Z437)</f>
        <v>48225</v>
      </c>
      <c r="AA47" s="36">
        <f>IF('Datos Generales'!AA437=0,"",'Datos Generales'!AA437)</f>
        <v>43550</v>
      </c>
      <c r="AB47" s="36" t="str">
        <f>IF('Datos Generales'!AB437=0,"",'Datos Generales'!AB437)</f>
        <v/>
      </c>
      <c r="AC47" s="36" t="str">
        <f>IF('Datos Generales'!AC437=0,"",'Datos Generales'!AC437)</f>
        <v/>
      </c>
      <c r="AD47" s="36">
        <f>IF('Datos Generales'!AD437=0,"",'Datos Generales'!AD437)</f>
        <v>990</v>
      </c>
      <c r="AE47" s="36" t="str">
        <f>IF('Datos Generales'!AE437=0,"",'Datos Generales'!AE437)</f>
        <v/>
      </c>
      <c r="AF47" s="36" t="str">
        <f>IF('Datos Generales'!AF437=0,"",'Datos Generales'!AF437)</f>
        <v/>
      </c>
      <c r="AG47" s="36">
        <f>IF('Datos Generales'!AG437=0,"",'Datos Generales'!AG437)</f>
        <v>61388.000000000007</v>
      </c>
      <c r="AH47" s="36">
        <f>IF('Datos Generales'!AH437=0,"",'Datos Generales'!AH437)</f>
        <v>82</v>
      </c>
      <c r="AI47" s="36">
        <f>IF('Datos Generales'!AI437=0,"",'Datos Generales'!AI437)</f>
        <v>43039</v>
      </c>
      <c r="AJ47" s="36">
        <f>IF('Datos Generales'!AJ437=0,"",'Datos Generales'!AJ437)</f>
        <v>13388</v>
      </c>
      <c r="AK47" s="36" t="str">
        <f>IF('Datos Generales'!AK437=0,"",'Datos Generales'!AK437)</f>
        <v/>
      </c>
      <c r="AL47" s="36" t="str">
        <f>IF('Datos Generales'!AL437=0,"",'Datos Generales'!AL437)</f>
        <v/>
      </c>
      <c r="AM47" s="36" t="str">
        <f>IF('Datos Generales'!AM437=0,"",'Datos Generales'!AM437)</f>
        <v/>
      </c>
      <c r="AN47" s="36" t="str">
        <f>IF('Datos Generales'!AN437=0,"",'Datos Generales'!AN437)</f>
        <v/>
      </c>
      <c r="AO47" s="36" t="str">
        <f>IF('Datos Generales'!AO437=0,"",'Datos Generales'!AO437)</f>
        <v/>
      </c>
      <c r="AP47" s="36" t="str">
        <f>IF('Datos Generales'!AP437=0,"",'Datos Generales'!AP437)</f>
        <v/>
      </c>
      <c r="AQ47" s="36">
        <f>IF('Datos Generales'!AQ437=0,"",'Datos Generales'!AQ437)</f>
        <v>1572288</v>
      </c>
      <c r="AR47" s="76"/>
      <c r="AS47" s="36">
        <f>'Datos Generales'!AS437</f>
        <v>1762110</v>
      </c>
      <c r="AT47" s="60">
        <f t="shared" si="0"/>
        <v>-0.10772426238997568</v>
      </c>
    </row>
    <row r="48" spans="2:46" x14ac:dyDescent="0.2">
      <c r="B48" s="62" t="str">
        <f>'Datos Generales'!B285</f>
        <v>50. Otros Seguros</v>
      </c>
      <c r="C48" s="36">
        <f>IF('Datos Generales'!C438=0,"",'Datos Generales'!C438)</f>
        <v>4</v>
      </c>
      <c r="D48" s="36" t="str">
        <f>IF('Datos Generales'!D438=0,"",'Datos Generales'!D438)</f>
        <v/>
      </c>
      <c r="E48" s="36">
        <f>IF('Datos Generales'!E438=0,"",'Datos Generales'!E438)</f>
        <v>223852.99999999997</v>
      </c>
      <c r="F48" s="36" t="str">
        <f>IF('Datos Generales'!F438=0,"",'Datos Generales'!F438)</f>
        <v/>
      </c>
      <c r="G48" s="36" t="str">
        <f>IF('Datos Generales'!G438=0,"",'Datos Generales'!G438)</f>
        <v/>
      </c>
      <c r="H48" s="36">
        <f>IF('Datos Generales'!H438=0,"",'Datos Generales'!H438)</f>
        <v>828</v>
      </c>
      <c r="I48" s="36">
        <f>IF('Datos Generales'!I438=0,"",'Datos Generales'!I438)</f>
        <v>14883</v>
      </c>
      <c r="J48" s="36" t="str">
        <f>IF('Datos Generales'!J438=0,"",'Datos Generales'!J438)</f>
        <v/>
      </c>
      <c r="K48" s="36">
        <f>IF('Datos Generales'!K438=0,"",'Datos Generales'!K438)</f>
        <v>31582</v>
      </c>
      <c r="L48" s="36" t="str">
        <f>IF('Datos Generales'!L438=0,"",'Datos Generales'!L438)</f>
        <v/>
      </c>
      <c r="M48" s="36" t="str">
        <f>IF('Datos Generales'!M438=0,"",'Datos Generales'!M438)</f>
        <v/>
      </c>
      <c r="N48" s="36">
        <f>IF('Datos Generales'!N438=0,"",'Datos Generales'!N438)</f>
        <v>94</v>
      </c>
      <c r="O48" s="36">
        <f>IF('Datos Generales'!O438=0,"",'Datos Generales'!O438)</f>
        <v>21852.999999999996</v>
      </c>
      <c r="P48" s="36" t="str">
        <f>IF('Datos Generales'!P438=0,"",'Datos Generales'!P438)</f>
        <v/>
      </c>
      <c r="Q48" s="36">
        <f>IF('Datos Generales'!Q438=0,"",'Datos Generales'!Q438)</f>
        <v>875</v>
      </c>
      <c r="R48" s="36">
        <f>IF('Datos Generales'!R438=0,"",'Datos Generales'!R438)</f>
        <v>1</v>
      </c>
      <c r="S48" s="36">
        <f>IF('Datos Generales'!S438=0,"",'Datos Generales'!S438)</f>
        <v>20909.000000000004</v>
      </c>
      <c r="T48" s="36" t="str">
        <f>IF('Datos Generales'!T438=0,"",'Datos Generales'!T438)</f>
        <v/>
      </c>
      <c r="U48" s="36">
        <f>IF('Datos Generales'!U438=0,"",'Datos Generales'!U438)</f>
        <v>57</v>
      </c>
      <c r="V48" s="36">
        <f>IF('Datos Generales'!V438=0,"",'Datos Generales'!V438)</f>
        <v>16</v>
      </c>
      <c r="W48" s="36">
        <f>IF('Datos Generales'!W438=0,"",'Datos Generales'!W438)</f>
        <v>151</v>
      </c>
      <c r="X48" s="36" t="str">
        <f>IF('Datos Generales'!X438=0,"",'Datos Generales'!X438)</f>
        <v/>
      </c>
      <c r="Y48" s="36">
        <f>IF('Datos Generales'!Y438=0,"",'Datos Generales'!Y438)</f>
        <v>11</v>
      </c>
      <c r="Z48" s="36">
        <f>IF('Datos Generales'!Z438=0,"",'Datos Generales'!Z438)</f>
        <v>326</v>
      </c>
      <c r="AA48" s="36">
        <f>IF('Datos Generales'!AA438=0,"",'Datos Generales'!AA438)</f>
        <v>495</v>
      </c>
      <c r="AB48" s="36" t="str">
        <f>IF('Datos Generales'!AB438=0,"",'Datos Generales'!AB438)</f>
        <v/>
      </c>
      <c r="AC48" s="36" t="str">
        <f>IF('Datos Generales'!AC438=0,"",'Datos Generales'!AC438)</f>
        <v/>
      </c>
      <c r="AD48" s="36">
        <f>IF('Datos Generales'!AD438=0,"",'Datos Generales'!AD438)</f>
        <v>20</v>
      </c>
      <c r="AE48" s="36" t="str">
        <f>IF('Datos Generales'!AE438=0,"",'Datos Generales'!AE438)</f>
        <v/>
      </c>
      <c r="AF48" s="36" t="str">
        <f>IF('Datos Generales'!AF438=0,"",'Datos Generales'!AF438)</f>
        <v/>
      </c>
      <c r="AG48" s="36">
        <f>IF('Datos Generales'!AG438=0,"",'Datos Generales'!AG438)</f>
        <v>3393.0000000000005</v>
      </c>
      <c r="AH48" s="36">
        <f>IF('Datos Generales'!AH438=0,"",'Datos Generales'!AH438)</f>
        <v>11</v>
      </c>
      <c r="AI48" s="36">
        <f>IF('Datos Generales'!AI438=0,"",'Datos Generales'!AI438)</f>
        <v>23586.000000000004</v>
      </c>
      <c r="AJ48" s="36">
        <f>IF('Datos Generales'!AJ438=0,"",'Datos Generales'!AJ438)</f>
        <v>764772</v>
      </c>
      <c r="AK48" s="36" t="str">
        <f>IF('Datos Generales'!AK438=0,"",'Datos Generales'!AK438)</f>
        <v/>
      </c>
      <c r="AL48" s="36" t="str">
        <f>IF('Datos Generales'!AL438=0,"",'Datos Generales'!AL438)</f>
        <v/>
      </c>
      <c r="AM48" s="36" t="str">
        <f>IF('Datos Generales'!AM438=0,"",'Datos Generales'!AM438)</f>
        <v/>
      </c>
      <c r="AN48" s="36" t="str">
        <f>IF('Datos Generales'!AN438=0,"",'Datos Generales'!AN438)</f>
        <v/>
      </c>
      <c r="AO48" s="36" t="str">
        <f>IF('Datos Generales'!AO438=0,"",'Datos Generales'!AO438)</f>
        <v/>
      </c>
      <c r="AP48" s="36" t="str">
        <f>IF('Datos Generales'!AP438=0,"",'Datos Generales'!AP438)</f>
        <v/>
      </c>
      <c r="AQ48" s="36">
        <f>IF('Datos Generales'!AQ438=0,"",'Datos Generales'!AQ438)</f>
        <v>1107720</v>
      </c>
      <c r="AR48" s="76"/>
      <c r="AS48" s="36">
        <f>'Datos Generales'!AS438</f>
        <v>1047965.0000000001</v>
      </c>
      <c r="AT48" s="60">
        <f t="shared" si="0"/>
        <v>5.7020034066023184E-2</v>
      </c>
    </row>
    <row r="49" spans="2:46" x14ac:dyDescent="0.2">
      <c r="B49" s="65" t="s">
        <v>284</v>
      </c>
      <c r="C49" s="66">
        <f>IF('Datos Generales'!C439=0,"",'Datos Generales'!C439)</f>
        <v>6</v>
      </c>
      <c r="D49" s="66">
        <f>IF('Datos Generales'!D439=0,"",'Datos Generales'!D439)</f>
        <v>22162</v>
      </c>
      <c r="E49" s="66">
        <f>IF('Datos Generales'!E439=0,"",'Datos Generales'!E439)</f>
        <v>4592434</v>
      </c>
      <c r="F49" s="66">
        <f>IF('Datos Generales'!F439=0,"",'Datos Generales'!F439)</f>
        <v>1141545</v>
      </c>
      <c r="G49" s="66">
        <f>IF('Datos Generales'!G439=0,"",'Datos Generales'!G439)</f>
        <v>1086</v>
      </c>
      <c r="H49" s="66">
        <f>IF('Datos Generales'!H439=0,"",'Datos Generales'!H439)</f>
        <v>843871</v>
      </c>
      <c r="I49" s="66">
        <f>IF('Datos Generales'!I439=0,"",'Datos Generales'!I439)</f>
        <v>255061</v>
      </c>
      <c r="J49" s="66">
        <f>IF('Datos Generales'!J439=0,"",'Datos Generales'!J439)</f>
        <v>364</v>
      </c>
      <c r="K49" s="66">
        <f>IF('Datos Generales'!K439=0,"",'Datos Generales'!K439)</f>
        <v>1185598</v>
      </c>
      <c r="L49" s="66" t="str">
        <f>IF('Datos Generales'!L439=0,"",'Datos Generales'!L439)</f>
        <v/>
      </c>
      <c r="M49" s="66">
        <f>IF('Datos Generales'!M439=0,"",'Datos Generales'!M439)</f>
        <v>22387</v>
      </c>
      <c r="N49" s="66">
        <f>IF('Datos Generales'!N439=0,"",'Datos Generales'!N439)</f>
        <v>6185</v>
      </c>
      <c r="O49" s="66">
        <f>IF('Datos Generales'!O439=0,"",'Datos Generales'!O439)</f>
        <v>39766</v>
      </c>
      <c r="P49" s="66">
        <f>IF('Datos Generales'!P439=0,"",'Datos Generales'!P439)</f>
        <v>12002</v>
      </c>
      <c r="Q49" s="66">
        <f>IF('Datos Generales'!Q439=0,"",'Datos Generales'!Q439)</f>
        <v>1237738</v>
      </c>
      <c r="R49" s="66">
        <f>IF('Datos Generales'!R439=0,"",'Datos Generales'!R439)</f>
        <v>25</v>
      </c>
      <c r="S49" s="66">
        <f>IF('Datos Generales'!S439=0,"",'Datos Generales'!S439)</f>
        <v>522985</v>
      </c>
      <c r="T49" s="66" t="str">
        <f>IF('Datos Generales'!T439=0,"",'Datos Generales'!T439)</f>
        <v/>
      </c>
      <c r="U49" s="66">
        <f>IF('Datos Generales'!U439=0,"",'Datos Generales'!U439)</f>
        <v>525361</v>
      </c>
      <c r="V49" s="66">
        <f>IF('Datos Generales'!V439=0,"",'Datos Generales'!V439)</f>
        <v>77</v>
      </c>
      <c r="W49" s="66">
        <f>IF('Datos Generales'!W439=0,"",'Datos Generales'!W439)</f>
        <v>17633</v>
      </c>
      <c r="X49" s="66">
        <f>IF('Datos Generales'!X439=0,"",'Datos Generales'!X439)</f>
        <v>1743</v>
      </c>
      <c r="Y49" s="66">
        <f>IF('Datos Generales'!Y439=0,"",'Datos Generales'!Y439)</f>
        <v>68556</v>
      </c>
      <c r="Z49" s="66">
        <f>IF('Datos Generales'!Z439=0,"",'Datos Generales'!Z439)</f>
        <v>249068</v>
      </c>
      <c r="AA49" s="66">
        <f>IF('Datos Generales'!AA439=0,"",'Datos Generales'!AA439)</f>
        <v>355372</v>
      </c>
      <c r="AB49" s="66">
        <f>IF('Datos Generales'!AB439=0,"",'Datos Generales'!AB439)</f>
        <v>36</v>
      </c>
      <c r="AC49" s="66">
        <f>IF('Datos Generales'!AC439=0,"",'Datos Generales'!AC439)</f>
        <v>307</v>
      </c>
      <c r="AD49" s="66">
        <f>IF('Datos Generales'!AD439=0,"",'Datos Generales'!AD439)</f>
        <v>9571</v>
      </c>
      <c r="AE49" s="66">
        <f>IF('Datos Generales'!AE439=0,"",'Datos Generales'!AE439)</f>
        <v>719</v>
      </c>
      <c r="AF49" s="66">
        <f>IF('Datos Generales'!AF439=0,"",'Datos Generales'!AF439)</f>
        <v>4676</v>
      </c>
      <c r="AG49" s="66">
        <f>IF('Datos Generales'!AG439=0,"",'Datos Generales'!AG439)</f>
        <v>2753289</v>
      </c>
      <c r="AH49" s="66">
        <f>IF('Datos Generales'!AH439=0,"",'Datos Generales'!AH439)</f>
        <v>12329</v>
      </c>
      <c r="AI49" s="66">
        <f>IF('Datos Generales'!AI439=0,"",'Datos Generales'!AI439)</f>
        <v>521826</v>
      </c>
      <c r="AJ49" s="66">
        <f>IF('Datos Generales'!AJ439=0,"",'Datos Generales'!AJ439)</f>
        <v>1552096</v>
      </c>
      <c r="AK49" s="66" t="str">
        <f>IF('Datos Generales'!AK439=0,"",'Datos Generales'!AK439)</f>
        <v/>
      </c>
      <c r="AL49" s="66" t="str">
        <f>IF('Datos Generales'!AL439=0,"",'Datos Generales'!AL439)</f>
        <v/>
      </c>
      <c r="AM49" s="66" t="str">
        <f>IF('Datos Generales'!AM439=0,"",'Datos Generales'!AM439)</f>
        <v/>
      </c>
      <c r="AN49" s="66" t="str">
        <f>IF('Datos Generales'!AN439=0,"",'Datos Generales'!AN439)</f>
        <v/>
      </c>
      <c r="AO49" s="66" t="str">
        <f>IF('Datos Generales'!AO439=0,"",'Datos Generales'!AO439)</f>
        <v/>
      </c>
      <c r="AP49" s="66" t="str">
        <f>IF('Datos Generales'!AP439=0,"",'Datos Generales'!AP439)</f>
        <v/>
      </c>
      <c r="AQ49" s="66">
        <f>IF('Datos Generales'!AQ439=0,"",'Datos Generales'!AQ439)</f>
        <v>15955874</v>
      </c>
      <c r="AR49" s="76"/>
      <c r="AS49" s="66">
        <f>'Datos Generales'!AS439</f>
        <v>15159927</v>
      </c>
      <c r="AT49" s="73">
        <f t="shared" si="0"/>
        <v>5.2503353083428461E-2</v>
      </c>
    </row>
    <row r="50" spans="2:46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76"/>
      <c r="AS50" s="29"/>
      <c r="AT50" s="74"/>
    </row>
    <row r="51" spans="2:46" x14ac:dyDescent="0.2">
      <c r="B51" s="62" t="str">
        <f>'Datos Generales'!B288</f>
        <v>Comercialización Individual</v>
      </c>
      <c r="C51" s="36" t="str">
        <f>IF('Datos Generales'!C441=0,"",'Datos Generales'!C441)</f>
        <v/>
      </c>
      <c r="D51" s="36">
        <f>IF('Datos Generales'!D441=0,"",'Datos Generales'!D441)</f>
        <v>22162</v>
      </c>
      <c r="E51" s="36">
        <f>IF('Datos Generales'!E441=0,"",'Datos Generales'!E441)</f>
        <v>2899036</v>
      </c>
      <c r="F51" s="36">
        <f>IF('Datos Generales'!F441=0,"",'Datos Generales'!F441)</f>
        <v>52919.999999999993</v>
      </c>
      <c r="G51" s="36">
        <f>IF('Datos Generales'!G441=0,"",'Datos Generales'!G441)</f>
        <v>982</v>
      </c>
      <c r="H51" s="36">
        <f>IF('Datos Generales'!H441=0,"",'Datos Generales'!H441)</f>
        <v>472852.00000000006</v>
      </c>
      <c r="I51" s="36">
        <f>IF('Datos Generales'!I441=0,"",'Datos Generales'!I441)</f>
        <v>42108.999999999993</v>
      </c>
      <c r="J51" s="36">
        <f>IF('Datos Generales'!J441=0,"",'Datos Generales'!J441)</f>
        <v>364</v>
      </c>
      <c r="K51" s="36">
        <f>IF('Datos Generales'!K441=0,"",'Datos Generales'!K441)</f>
        <v>556377</v>
      </c>
      <c r="L51" s="36" t="str">
        <f>IF('Datos Generales'!L441=0,"",'Datos Generales'!L441)</f>
        <v/>
      </c>
      <c r="M51" s="36">
        <f>IF('Datos Generales'!M441=0,"",'Datos Generales'!M441)</f>
        <v>1950.9999999999998</v>
      </c>
      <c r="N51" s="36">
        <f>IF('Datos Generales'!N441=0,"",'Datos Generales'!N441)</f>
        <v>194</v>
      </c>
      <c r="O51" s="36">
        <f>IF('Datos Generales'!O441=0,"",'Datos Generales'!O441)</f>
        <v>3729</v>
      </c>
      <c r="P51" s="36">
        <f>IF('Datos Generales'!P441=0,"",'Datos Generales'!P441)</f>
        <v>8938</v>
      </c>
      <c r="Q51" s="36">
        <f>IF('Datos Generales'!Q441=0,"",'Datos Generales'!Q441)</f>
        <v>810214</v>
      </c>
      <c r="R51" s="36" t="str">
        <f>IF('Datos Generales'!R441=0,"",'Datos Generales'!R441)</f>
        <v/>
      </c>
      <c r="S51" s="36">
        <f>IF('Datos Generales'!S441=0,"",'Datos Generales'!S441)</f>
        <v>279009</v>
      </c>
      <c r="T51" s="36" t="str">
        <f>IF('Datos Generales'!T441=0,"",'Datos Generales'!T441)</f>
        <v/>
      </c>
      <c r="U51" s="36">
        <f>IF('Datos Generales'!U441=0,"",'Datos Generales'!U441)</f>
        <v>266417.00000000006</v>
      </c>
      <c r="V51" s="36">
        <f>IF('Datos Generales'!V441=0,"",'Datos Generales'!V441)</f>
        <v>16</v>
      </c>
      <c r="W51" s="36">
        <f>IF('Datos Generales'!W441=0,"",'Datos Generales'!W441)</f>
        <v>1443</v>
      </c>
      <c r="X51" s="36">
        <f>IF('Datos Generales'!X441=0,"",'Datos Generales'!X441)</f>
        <v>1743</v>
      </c>
      <c r="Y51" s="36">
        <f>IF('Datos Generales'!Y441=0,"",'Datos Generales'!Y441)</f>
        <v>45584</v>
      </c>
      <c r="Z51" s="36">
        <f>IF('Datos Generales'!Z441=0,"",'Datos Generales'!Z441)</f>
        <v>199006</v>
      </c>
      <c r="AA51" s="36">
        <f>IF('Datos Generales'!AA441=0,"",'Datos Generales'!AA441)</f>
        <v>221451.00000000003</v>
      </c>
      <c r="AB51" s="36" t="str">
        <f>IF('Datos Generales'!AB441=0,"",'Datos Generales'!AB441)</f>
        <v/>
      </c>
      <c r="AC51" s="36" t="str">
        <f>IF('Datos Generales'!AC441=0,"",'Datos Generales'!AC441)</f>
        <v/>
      </c>
      <c r="AD51" s="36">
        <f>IF('Datos Generales'!AD441=0,"",'Datos Generales'!AD441)</f>
        <v>145.00000000000003</v>
      </c>
      <c r="AE51" s="36" t="str">
        <f>IF('Datos Generales'!AE441=0,"",'Datos Generales'!AE441)</f>
        <v/>
      </c>
      <c r="AF51" s="36">
        <f>IF('Datos Generales'!AF441=0,"",'Datos Generales'!AF441)</f>
        <v>4675.9999999999991</v>
      </c>
      <c r="AG51" s="36">
        <f>IF('Datos Generales'!AG441=0,"",'Datos Generales'!AG441)</f>
        <v>2034049.0000000002</v>
      </c>
      <c r="AH51" s="36" t="str">
        <f>IF('Datos Generales'!AH441=0,"",'Datos Generales'!AH441)</f>
        <v/>
      </c>
      <c r="AI51" s="36">
        <f>IF('Datos Generales'!AI441=0,"",'Datos Generales'!AI441)</f>
        <v>347991</v>
      </c>
      <c r="AJ51" s="36" t="str">
        <f>IF('Datos Generales'!AJ441=0,"",'Datos Generales'!AJ441)</f>
        <v/>
      </c>
      <c r="AK51" s="36" t="str">
        <f>IF('Datos Generales'!AK441=0,"",'Datos Generales'!AK441)</f>
        <v/>
      </c>
      <c r="AL51" s="36" t="str">
        <f>IF('Datos Generales'!AL441=0,"",'Datos Generales'!AL441)</f>
        <v/>
      </c>
      <c r="AM51" s="36" t="str">
        <f>IF('Datos Generales'!AM441=0,"",'Datos Generales'!AM441)</f>
        <v/>
      </c>
      <c r="AN51" s="36" t="str">
        <f>IF('Datos Generales'!AN441=0,"",'Datos Generales'!AN441)</f>
        <v/>
      </c>
      <c r="AO51" s="36" t="str">
        <f>IF('Datos Generales'!AO441=0,"",'Datos Generales'!AO441)</f>
        <v/>
      </c>
      <c r="AP51" s="36" t="str">
        <f>IF('Datos Generales'!AP441=0,"",'Datos Generales'!AP441)</f>
        <v/>
      </c>
      <c r="AQ51" s="36">
        <f>IF('Datos Generales'!AQ441=0,"",'Datos Generales'!AQ441)</f>
        <v>8273358</v>
      </c>
      <c r="AR51" s="209"/>
      <c r="AS51" s="36">
        <f>IF('Datos Generales'!AS441=0,"",'Datos Generales'!AS441)</f>
        <v>7424773</v>
      </c>
      <c r="AT51" s="60">
        <f t="shared" si="0"/>
        <v>0.11429103623774095</v>
      </c>
    </row>
    <row r="52" spans="2:46" x14ac:dyDescent="0.2">
      <c r="B52" s="62" t="str">
        <f>'Datos Generales'!B289</f>
        <v>Comercialización Colectiva</v>
      </c>
      <c r="C52" s="36" t="str">
        <f>IF('Datos Generales'!C442=0,"",'Datos Generales'!C442)</f>
        <v/>
      </c>
      <c r="D52" s="36" t="str">
        <f>IF('Datos Generales'!D442=0,"",'Datos Generales'!D442)</f>
        <v/>
      </c>
      <c r="E52" s="36">
        <f>IF('Datos Generales'!E442=0,"",'Datos Generales'!E442)</f>
        <v>13453</v>
      </c>
      <c r="F52" s="36" t="str">
        <f>IF('Datos Generales'!F442=0,"",'Datos Generales'!F442)</f>
        <v/>
      </c>
      <c r="G52" s="36">
        <f>IF('Datos Generales'!G442=0,"",'Datos Generales'!G442)</f>
        <v>104</v>
      </c>
      <c r="H52" s="36">
        <f>IF('Datos Generales'!H442=0,"",'Datos Generales'!H442)</f>
        <v>11478</v>
      </c>
      <c r="I52" s="36">
        <f>IF('Datos Generales'!I442=0,"",'Datos Generales'!I442)</f>
        <v>2710</v>
      </c>
      <c r="J52" s="36" t="str">
        <f>IF('Datos Generales'!J442=0,"",'Datos Generales'!J442)</f>
        <v/>
      </c>
      <c r="K52" s="36">
        <f>IF('Datos Generales'!K442=0,"",'Datos Generales'!K442)</f>
        <v>65</v>
      </c>
      <c r="L52" s="36" t="str">
        <f>IF('Datos Generales'!L442=0,"",'Datos Generales'!L442)</f>
        <v/>
      </c>
      <c r="M52" s="36">
        <f>IF('Datos Generales'!M442=0,"",'Datos Generales'!M442)</f>
        <v>20436</v>
      </c>
      <c r="N52" s="36" t="str">
        <f>IF('Datos Generales'!N442=0,"",'Datos Generales'!N442)</f>
        <v/>
      </c>
      <c r="O52" s="36">
        <f>IF('Datos Generales'!O442=0,"",'Datos Generales'!O442)</f>
        <v>234</v>
      </c>
      <c r="P52" s="36" t="str">
        <f>IF('Datos Generales'!P442=0,"",'Datos Generales'!P442)</f>
        <v/>
      </c>
      <c r="Q52" s="36">
        <f>IF('Datos Generales'!Q442=0,"",'Datos Generales'!Q442)</f>
        <v>13493</v>
      </c>
      <c r="R52" s="36">
        <f>IF('Datos Generales'!R442=0,"",'Datos Generales'!R442)</f>
        <v>25</v>
      </c>
      <c r="S52" s="36">
        <f>IF('Datos Generales'!S442=0,"",'Datos Generales'!S442)</f>
        <v>212</v>
      </c>
      <c r="T52" s="36" t="str">
        <f>IF('Datos Generales'!T442=0,"",'Datos Generales'!T442)</f>
        <v/>
      </c>
      <c r="U52" s="36">
        <f>IF('Datos Generales'!U442=0,"",'Datos Generales'!U442)</f>
        <v>584.00000000000011</v>
      </c>
      <c r="V52" s="36">
        <f>IF('Datos Generales'!V442=0,"",'Datos Generales'!V442)</f>
        <v>13.000000000000002</v>
      </c>
      <c r="W52" s="36" t="str">
        <f>IF('Datos Generales'!W442=0,"",'Datos Generales'!W442)</f>
        <v/>
      </c>
      <c r="X52" s="36" t="str">
        <f>IF('Datos Generales'!X442=0,"",'Datos Generales'!X442)</f>
        <v/>
      </c>
      <c r="Y52" s="36" t="str">
        <f>IF('Datos Generales'!Y442=0,"",'Datos Generales'!Y442)</f>
        <v/>
      </c>
      <c r="Z52" s="36">
        <f>IF('Datos Generales'!Z442=0,"",'Datos Generales'!Z442)</f>
        <v>23523</v>
      </c>
      <c r="AA52" s="36" t="str">
        <f>IF('Datos Generales'!AA442=0,"",'Datos Generales'!AA442)</f>
        <v/>
      </c>
      <c r="AB52" s="36" t="str">
        <f>IF('Datos Generales'!AB442=0,"",'Datos Generales'!AB442)</f>
        <v/>
      </c>
      <c r="AC52" s="36" t="str">
        <f>IF('Datos Generales'!AC442=0,"",'Datos Generales'!AC442)</f>
        <v/>
      </c>
      <c r="AD52" s="36">
        <f>IF('Datos Generales'!AD442=0,"",'Datos Generales'!AD442)</f>
        <v>2555</v>
      </c>
      <c r="AE52" s="36" t="str">
        <f>IF('Datos Generales'!AE442=0,"",'Datos Generales'!AE442)</f>
        <v/>
      </c>
      <c r="AF52" s="36" t="str">
        <f>IF('Datos Generales'!AF442=0,"",'Datos Generales'!AF442)</f>
        <v/>
      </c>
      <c r="AG52" s="36">
        <f>IF('Datos Generales'!AG442=0,"",'Datos Generales'!AG442)</f>
        <v>191816</v>
      </c>
      <c r="AH52" s="36" t="str">
        <f>IF('Datos Generales'!AH442=0,"",'Datos Generales'!AH442)</f>
        <v/>
      </c>
      <c r="AI52" s="36">
        <f>IF('Datos Generales'!AI442=0,"",'Datos Generales'!AI442)</f>
        <v>5133</v>
      </c>
      <c r="AJ52" s="36" t="str">
        <f>IF('Datos Generales'!AJ442=0,"",'Datos Generales'!AJ442)</f>
        <v/>
      </c>
      <c r="AK52" s="36" t="str">
        <f>IF('Datos Generales'!AK442=0,"",'Datos Generales'!AK442)</f>
        <v/>
      </c>
      <c r="AL52" s="36" t="str">
        <f>IF('Datos Generales'!AL442=0,"",'Datos Generales'!AL442)</f>
        <v/>
      </c>
      <c r="AM52" s="36" t="str">
        <f>IF('Datos Generales'!AM442=0,"",'Datos Generales'!AM442)</f>
        <v/>
      </c>
      <c r="AN52" s="36" t="str">
        <f>IF('Datos Generales'!AN442=0,"",'Datos Generales'!AN442)</f>
        <v/>
      </c>
      <c r="AO52" s="36" t="str">
        <f>IF('Datos Generales'!AO442=0,"",'Datos Generales'!AO442)</f>
        <v/>
      </c>
      <c r="AP52" s="36" t="str">
        <f>IF('Datos Generales'!AP442=0,"",'Datos Generales'!AP442)</f>
        <v/>
      </c>
      <c r="AQ52" s="36">
        <f>IF('Datos Generales'!AQ442=0,"",'Datos Generales'!AQ442)</f>
        <v>285834</v>
      </c>
      <c r="AR52" s="209"/>
      <c r="AS52" s="36">
        <f>IF('Datos Generales'!AS442=0,"",'Datos Generales'!AS442)</f>
        <v>301232</v>
      </c>
      <c r="AT52" s="60">
        <f t="shared" si="0"/>
        <v>-5.1116747224730474E-2</v>
      </c>
    </row>
    <row r="53" spans="2:46" x14ac:dyDescent="0.2">
      <c r="B53" s="62" t="str">
        <f>'Datos Generales'!B290</f>
        <v>Comercialización Masiva - Cartera Hipotecaria</v>
      </c>
      <c r="C53" s="36">
        <f>IF('Datos Generales'!C443=0,"",'Datos Generales'!C443)</f>
        <v>2</v>
      </c>
      <c r="D53" s="36" t="str">
        <f>IF('Datos Generales'!D443=0,"",'Datos Generales'!D443)</f>
        <v/>
      </c>
      <c r="E53" s="36">
        <f>IF('Datos Generales'!E443=0,"",'Datos Generales'!E443)</f>
        <v>188678</v>
      </c>
      <c r="F53" s="36">
        <f>IF('Datos Generales'!F443=0,"",'Datos Generales'!F443)</f>
        <v>2298</v>
      </c>
      <c r="G53" s="36" t="str">
        <f>IF('Datos Generales'!G443=0,"",'Datos Generales'!G443)</f>
        <v/>
      </c>
      <c r="H53" s="36" t="str">
        <f>IF('Datos Generales'!H443=0,"",'Datos Generales'!H443)</f>
        <v/>
      </c>
      <c r="I53" s="36" t="str">
        <f>IF('Datos Generales'!I443=0,"",'Datos Generales'!I443)</f>
        <v/>
      </c>
      <c r="J53" s="36" t="str">
        <f>IF('Datos Generales'!J443=0,"",'Datos Generales'!J443)</f>
        <v/>
      </c>
      <c r="K53" s="36">
        <f>IF('Datos Generales'!K443=0,"",'Datos Generales'!K443)</f>
        <v>138093</v>
      </c>
      <c r="L53" s="36" t="str">
        <f>IF('Datos Generales'!L443=0,"",'Datos Generales'!L443)</f>
        <v/>
      </c>
      <c r="M53" s="36" t="str">
        <f>IF('Datos Generales'!M443=0,"",'Datos Generales'!M443)</f>
        <v/>
      </c>
      <c r="N53" s="36" t="str">
        <f>IF('Datos Generales'!N443=0,"",'Datos Generales'!N443)</f>
        <v/>
      </c>
      <c r="O53" s="36" t="str">
        <f>IF('Datos Generales'!O443=0,"",'Datos Generales'!O443)</f>
        <v/>
      </c>
      <c r="P53" s="36" t="str">
        <f>IF('Datos Generales'!P443=0,"",'Datos Generales'!P443)</f>
        <v/>
      </c>
      <c r="Q53" s="36">
        <f>IF('Datos Generales'!Q443=0,"",'Datos Generales'!Q443)</f>
        <v>2288</v>
      </c>
      <c r="R53" s="36" t="str">
        <f>IF('Datos Generales'!R443=0,"",'Datos Generales'!R443)</f>
        <v/>
      </c>
      <c r="S53" s="36">
        <f>IF('Datos Generales'!S443=0,"",'Datos Generales'!S443)</f>
        <v>2597</v>
      </c>
      <c r="T53" s="36" t="str">
        <f>IF('Datos Generales'!T443=0,"",'Datos Generales'!T443)</f>
        <v/>
      </c>
      <c r="U53" s="36">
        <f>IF('Datos Generales'!U443=0,"",'Datos Generales'!U443)</f>
        <v>190530</v>
      </c>
      <c r="V53" s="36">
        <f>IF('Datos Generales'!V443=0,"",'Datos Generales'!V443)</f>
        <v>1</v>
      </c>
      <c r="W53" s="36" t="str">
        <f>IF('Datos Generales'!W443=0,"",'Datos Generales'!W443)</f>
        <v/>
      </c>
      <c r="X53" s="36" t="str">
        <f>IF('Datos Generales'!X443=0,"",'Datos Generales'!X443)</f>
        <v/>
      </c>
      <c r="Y53" s="36" t="str">
        <f>IF('Datos Generales'!Y443=0,"",'Datos Generales'!Y443)</f>
        <v/>
      </c>
      <c r="Z53" s="36" t="str">
        <f>IF('Datos Generales'!Z443=0,"",'Datos Generales'!Z443)</f>
        <v/>
      </c>
      <c r="AA53" s="36">
        <f>IF('Datos Generales'!AA443=0,"",'Datos Generales'!AA443)</f>
        <v>5</v>
      </c>
      <c r="AB53" s="36" t="str">
        <f>IF('Datos Generales'!AB443=0,"",'Datos Generales'!AB443)</f>
        <v/>
      </c>
      <c r="AC53" s="36" t="str">
        <f>IF('Datos Generales'!AC443=0,"",'Datos Generales'!AC443)</f>
        <v/>
      </c>
      <c r="AD53" s="36">
        <f>IF('Datos Generales'!AD443=0,"",'Datos Generales'!AD443)</f>
        <v>738</v>
      </c>
      <c r="AE53" s="36" t="str">
        <f>IF('Datos Generales'!AE443=0,"",'Datos Generales'!AE443)</f>
        <v/>
      </c>
      <c r="AF53" s="36" t="str">
        <f>IF('Datos Generales'!AF443=0,"",'Datos Generales'!AF443)</f>
        <v/>
      </c>
      <c r="AG53" s="36">
        <f>IF('Datos Generales'!AG443=0,"",'Datos Generales'!AG443)</f>
        <v>203560.00000000003</v>
      </c>
      <c r="AH53" s="36" t="str">
        <f>IF('Datos Generales'!AH443=0,"",'Datos Generales'!AH443)</f>
        <v/>
      </c>
      <c r="AI53" s="36" t="str">
        <f>IF('Datos Generales'!AI443=0,"",'Datos Generales'!AI443)</f>
        <v/>
      </c>
      <c r="AJ53" s="36">
        <f>IF('Datos Generales'!AJ443=0,"",'Datos Generales'!AJ443)</f>
        <v>314088</v>
      </c>
      <c r="AK53" s="36" t="str">
        <f>IF('Datos Generales'!AK443=0,"",'Datos Generales'!AK443)</f>
        <v/>
      </c>
      <c r="AL53" s="36" t="str">
        <f>IF('Datos Generales'!AL443=0,"",'Datos Generales'!AL443)</f>
        <v/>
      </c>
      <c r="AM53" s="36" t="str">
        <f>IF('Datos Generales'!AM443=0,"",'Datos Generales'!AM443)</f>
        <v/>
      </c>
      <c r="AN53" s="36" t="str">
        <f>IF('Datos Generales'!AN443=0,"",'Datos Generales'!AN443)</f>
        <v/>
      </c>
      <c r="AO53" s="36" t="str">
        <f>IF('Datos Generales'!AO443=0,"",'Datos Generales'!AO443)</f>
        <v/>
      </c>
      <c r="AP53" s="36" t="str">
        <f>IF('Datos Generales'!AP443=0,"",'Datos Generales'!AP443)</f>
        <v/>
      </c>
      <c r="AQ53" s="36">
        <f>IF('Datos Generales'!AQ443=0,"",'Datos Generales'!AQ443)</f>
        <v>1042878</v>
      </c>
      <c r="AR53" s="209"/>
      <c r="AS53" s="36">
        <f>IF('Datos Generales'!AS443=0,"",'Datos Generales'!AS443)</f>
        <v>784778</v>
      </c>
      <c r="AT53" s="60">
        <f t="shared" si="0"/>
        <v>0.32888281781599393</v>
      </c>
    </row>
    <row r="54" spans="2:46" x14ac:dyDescent="0.2">
      <c r="B54" s="62" t="str">
        <f>'Datos Generales'!B291</f>
        <v>Comercialización Masiva - Cartera de Consumo</v>
      </c>
      <c r="C54" s="36" t="str">
        <f>IF('Datos Generales'!C444=0,"",'Datos Generales'!C444)</f>
        <v/>
      </c>
      <c r="D54" s="36" t="str">
        <f>IF('Datos Generales'!D444=0,"",'Datos Generales'!D444)</f>
        <v/>
      </c>
      <c r="E54" s="36">
        <f>IF('Datos Generales'!E444=0,"",'Datos Generales'!E444)</f>
        <v>192606</v>
      </c>
      <c r="F54" s="36">
        <f>IF('Datos Generales'!F444=0,"",'Datos Generales'!F444)</f>
        <v>305417.00000000006</v>
      </c>
      <c r="G54" s="36" t="str">
        <f>IF('Datos Generales'!G444=0,"",'Datos Generales'!G444)</f>
        <v/>
      </c>
      <c r="H54" s="36">
        <f>IF('Datos Generales'!H444=0,"",'Datos Generales'!H444)</f>
        <v>18</v>
      </c>
      <c r="I54" s="36" t="str">
        <f>IF('Datos Generales'!I444=0,"",'Datos Generales'!I444)</f>
        <v/>
      </c>
      <c r="J54" s="36" t="str">
        <f>IF('Datos Generales'!J444=0,"",'Datos Generales'!J444)</f>
        <v/>
      </c>
      <c r="K54" s="36" t="str">
        <f>IF('Datos Generales'!K444=0,"",'Datos Generales'!K444)</f>
        <v/>
      </c>
      <c r="L54" s="36" t="str">
        <f>IF('Datos Generales'!L444=0,"",'Datos Generales'!L444)</f>
        <v/>
      </c>
      <c r="M54" s="36" t="str">
        <f>IF('Datos Generales'!M444=0,"",'Datos Generales'!M444)</f>
        <v/>
      </c>
      <c r="N54" s="36" t="str">
        <f>IF('Datos Generales'!N444=0,"",'Datos Generales'!N444)</f>
        <v/>
      </c>
      <c r="O54" s="36" t="str">
        <f>IF('Datos Generales'!O444=0,"",'Datos Generales'!O444)</f>
        <v/>
      </c>
      <c r="P54" s="36" t="str">
        <f>IF('Datos Generales'!P444=0,"",'Datos Generales'!P444)</f>
        <v/>
      </c>
      <c r="Q54" s="36">
        <f>IF('Datos Generales'!Q444=0,"",'Datos Generales'!Q444)</f>
        <v>2</v>
      </c>
      <c r="R54" s="36" t="str">
        <f>IF('Datos Generales'!R444=0,"",'Datos Generales'!R444)</f>
        <v/>
      </c>
      <c r="S54" s="36" t="str">
        <f>IF('Datos Generales'!S444=0,"",'Datos Generales'!S444)</f>
        <v/>
      </c>
      <c r="T54" s="36" t="str">
        <f>IF('Datos Generales'!T444=0,"",'Datos Generales'!T444)</f>
        <v/>
      </c>
      <c r="U54" s="36">
        <f>IF('Datos Generales'!U444=0,"",'Datos Generales'!U444)</f>
        <v>2544</v>
      </c>
      <c r="V54" s="36">
        <f>IF('Datos Generales'!V444=0,"",'Datos Generales'!V444)</f>
        <v>2</v>
      </c>
      <c r="W54" s="36" t="str">
        <f>IF('Datos Generales'!W444=0,"",'Datos Generales'!W444)</f>
        <v/>
      </c>
      <c r="X54" s="36" t="str">
        <f>IF('Datos Generales'!X444=0,"",'Datos Generales'!X444)</f>
        <v/>
      </c>
      <c r="Y54" s="36" t="str">
        <f>IF('Datos Generales'!Y444=0,"",'Datos Generales'!Y444)</f>
        <v/>
      </c>
      <c r="Z54" s="36" t="str">
        <f>IF('Datos Generales'!Z444=0,"",'Datos Generales'!Z444)</f>
        <v/>
      </c>
      <c r="AA54" s="36" t="str">
        <f>IF('Datos Generales'!AA444=0,"",'Datos Generales'!AA444)</f>
        <v/>
      </c>
      <c r="AB54" s="36">
        <f>IF('Datos Generales'!AB444=0,"",'Datos Generales'!AB444)</f>
        <v>16</v>
      </c>
      <c r="AC54" s="36" t="str">
        <f>IF('Datos Generales'!AC444=0,"",'Datos Generales'!AC444)</f>
        <v/>
      </c>
      <c r="AD54" s="36" t="str">
        <f>IF('Datos Generales'!AD444=0,"",'Datos Generales'!AD444)</f>
        <v/>
      </c>
      <c r="AE54" s="36" t="str">
        <f>IF('Datos Generales'!AE444=0,"",'Datos Generales'!AE444)</f>
        <v/>
      </c>
      <c r="AF54" s="36" t="str">
        <f>IF('Datos Generales'!AF444=0,"",'Datos Generales'!AF444)</f>
        <v/>
      </c>
      <c r="AG54" s="36">
        <f>IF('Datos Generales'!AG444=0,"",'Datos Generales'!AG444)</f>
        <v>1625</v>
      </c>
      <c r="AH54" s="36" t="str">
        <f>IF('Datos Generales'!AH444=0,"",'Datos Generales'!AH444)</f>
        <v/>
      </c>
      <c r="AI54" s="36">
        <f>IF('Datos Generales'!AI444=0,"",'Datos Generales'!AI444)</f>
        <v>63</v>
      </c>
      <c r="AJ54" s="36">
        <f>IF('Datos Generales'!AJ444=0,"",'Datos Generales'!AJ444)</f>
        <v>1922</v>
      </c>
      <c r="AK54" s="36" t="str">
        <f>IF('Datos Generales'!AK444=0,"",'Datos Generales'!AK444)</f>
        <v/>
      </c>
      <c r="AL54" s="36" t="str">
        <f>IF('Datos Generales'!AL444=0,"",'Datos Generales'!AL444)</f>
        <v/>
      </c>
      <c r="AM54" s="36" t="str">
        <f>IF('Datos Generales'!AM444=0,"",'Datos Generales'!AM444)</f>
        <v/>
      </c>
      <c r="AN54" s="36" t="str">
        <f>IF('Datos Generales'!AN444=0,"",'Datos Generales'!AN444)</f>
        <v/>
      </c>
      <c r="AO54" s="36" t="str">
        <f>IF('Datos Generales'!AO444=0,"",'Datos Generales'!AO444)</f>
        <v/>
      </c>
      <c r="AP54" s="36" t="str">
        <f>IF('Datos Generales'!AP444=0,"",'Datos Generales'!AP444)</f>
        <v/>
      </c>
      <c r="AQ54" s="36">
        <f>IF('Datos Generales'!AQ444=0,"",'Datos Generales'!AQ444)</f>
        <v>504215.00000000006</v>
      </c>
      <c r="AR54" s="209"/>
      <c r="AS54" s="36">
        <f>IF('Datos Generales'!AS444=0,"",'Datos Generales'!AS444)</f>
        <v>435150</v>
      </c>
      <c r="AT54" s="60">
        <f t="shared" si="0"/>
        <v>0.15871538549925335</v>
      </c>
    </row>
    <row r="55" spans="2:46" x14ac:dyDescent="0.2">
      <c r="B55" s="62" t="str">
        <f>'Datos Generales'!B292</f>
        <v>Comercialización Masiva - Otras Carteras</v>
      </c>
      <c r="C55" s="36">
        <f>IF('Datos Generales'!C445=0,"",'Datos Generales'!C445)</f>
        <v>4</v>
      </c>
      <c r="D55" s="36" t="str">
        <f>IF('Datos Generales'!D445=0,"",'Datos Generales'!D445)</f>
        <v/>
      </c>
      <c r="E55" s="36">
        <f>IF('Datos Generales'!E445=0,"",'Datos Generales'!E445)</f>
        <v>1250944</v>
      </c>
      <c r="F55" s="36">
        <f>IF('Datos Generales'!F445=0,"",'Datos Generales'!F445)</f>
        <v>780910.00000000012</v>
      </c>
      <c r="G55" s="36" t="str">
        <f>IF('Datos Generales'!G445=0,"",'Datos Generales'!G445)</f>
        <v/>
      </c>
      <c r="H55" s="36">
        <f>IF('Datos Generales'!H445=0,"",'Datos Generales'!H445)</f>
        <v>313450</v>
      </c>
      <c r="I55" s="36">
        <f>IF('Datos Generales'!I445=0,"",'Datos Generales'!I445)</f>
        <v>35742</v>
      </c>
      <c r="J55" s="36" t="str">
        <f>IF('Datos Generales'!J445=0,"",'Datos Generales'!J445)</f>
        <v/>
      </c>
      <c r="K55" s="36">
        <f>IF('Datos Generales'!K445=0,"",'Datos Generales'!K445)</f>
        <v>430972.00000000006</v>
      </c>
      <c r="L55" s="36" t="str">
        <f>IF('Datos Generales'!L445=0,"",'Datos Generales'!L445)</f>
        <v/>
      </c>
      <c r="M55" s="36" t="str">
        <f>IF('Datos Generales'!M445=0,"",'Datos Generales'!M445)</f>
        <v/>
      </c>
      <c r="N55" s="36" t="str">
        <f>IF('Datos Generales'!N445=0,"",'Datos Generales'!N445)</f>
        <v/>
      </c>
      <c r="O55" s="36">
        <f>IF('Datos Generales'!O445=0,"",'Datos Generales'!O445)</f>
        <v>32201</v>
      </c>
      <c r="P55" s="36" t="str">
        <f>IF('Datos Generales'!P445=0,"",'Datos Generales'!P445)</f>
        <v/>
      </c>
      <c r="Q55" s="36">
        <f>IF('Datos Generales'!Q445=0,"",'Datos Generales'!Q445)</f>
        <v>168271</v>
      </c>
      <c r="R55" s="36" t="str">
        <f>IF('Datos Generales'!R445=0,"",'Datos Generales'!R445)</f>
        <v/>
      </c>
      <c r="S55" s="36">
        <f>IF('Datos Generales'!S445=0,"",'Datos Generales'!S445)</f>
        <v>79818.999999999985</v>
      </c>
      <c r="T55" s="36" t="str">
        <f>IF('Datos Generales'!T445=0,"",'Datos Generales'!T445)</f>
        <v/>
      </c>
      <c r="U55" s="36" t="str">
        <f>IF('Datos Generales'!U445=0,"",'Datos Generales'!U445)</f>
        <v/>
      </c>
      <c r="V55" s="36">
        <f>IF('Datos Generales'!V445=0,"",'Datos Generales'!V445)</f>
        <v>45.000000000000007</v>
      </c>
      <c r="W55" s="36" t="str">
        <f>IF('Datos Generales'!W445=0,"",'Datos Generales'!W445)</f>
        <v/>
      </c>
      <c r="X55" s="36" t="str">
        <f>IF('Datos Generales'!X445=0,"",'Datos Generales'!X445)</f>
        <v/>
      </c>
      <c r="Y55" s="36" t="str">
        <f>IF('Datos Generales'!Y445=0,"",'Datos Generales'!Y445)</f>
        <v/>
      </c>
      <c r="Z55" s="36">
        <f>IF('Datos Generales'!Z445=0,"",'Datos Generales'!Z445)</f>
        <v>28</v>
      </c>
      <c r="AA55" s="36" t="str">
        <f>IF('Datos Generales'!AA445=0,"",'Datos Generales'!AA445)</f>
        <v/>
      </c>
      <c r="AB55" s="36">
        <f>IF('Datos Generales'!AB445=0,"",'Datos Generales'!AB445)</f>
        <v>20</v>
      </c>
      <c r="AC55" s="36" t="str">
        <f>IF('Datos Generales'!AC445=0,"",'Datos Generales'!AC445)</f>
        <v/>
      </c>
      <c r="AD55" s="36">
        <f>IF('Datos Generales'!AD445=0,"",'Datos Generales'!AD445)</f>
        <v>294</v>
      </c>
      <c r="AE55" s="36" t="str">
        <f>IF('Datos Generales'!AE445=0,"",'Datos Generales'!AE445)</f>
        <v/>
      </c>
      <c r="AF55" s="36" t="str">
        <f>IF('Datos Generales'!AF445=0,"",'Datos Generales'!AF445)</f>
        <v/>
      </c>
      <c r="AG55" s="36">
        <f>IF('Datos Generales'!AG445=0,"",'Datos Generales'!AG445)</f>
        <v>221020</v>
      </c>
      <c r="AH55" s="36" t="str">
        <f>IF('Datos Generales'!AH445=0,"",'Datos Generales'!AH445)</f>
        <v/>
      </c>
      <c r="AI55" s="36">
        <f>IF('Datos Generales'!AI445=0,"",'Datos Generales'!AI445)</f>
        <v>160932</v>
      </c>
      <c r="AJ55" s="36">
        <f>IF('Datos Generales'!AJ445=0,"",'Datos Generales'!AJ445)</f>
        <v>1236086</v>
      </c>
      <c r="AK55" s="36" t="str">
        <f>IF('Datos Generales'!AK445=0,"",'Datos Generales'!AK445)</f>
        <v/>
      </c>
      <c r="AL55" s="36" t="str">
        <f>IF('Datos Generales'!AL445=0,"",'Datos Generales'!AL445)</f>
        <v/>
      </c>
      <c r="AM55" s="36" t="str">
        <f>IF('Datos Generales'!AM445=0,"",'Datos Generales'!AM445)</f>
        <v/>
      </c>
      <c r="AN55" s="36" t="str">
        <f>IF('Datos Generales'!AN445=0,"",'Datos Generales'!AN445)</f>
        <v/>
      </c>
      <c r="AO55" s="36" t="str">
        <f>IF('Datos Generales'!AO445=0,"",'Datos Generales'!AO445)</f>
        <v/>
      </c>
      <c r="AP55" s="36" t="str">
        <f>IF('Datos Generales'!AP445=0,"",'Datos Generales'!AP445)</f>
        <v/>
      </c>
      <c r="AQ55" s="36">
        <f>IF('Datos Generales'!AQ445=0,"",'Datos Generales'!AQ445)</f>
        <v>4710738</v>
      </c>
      <c r="AR55" s="209"/>
      <c r="AS55" s="36">
        <f>IF('Datos Generales'!AS445=0,"",'Datos Generales'!AS445)</f>
        <v>4997303</v>
      </c>
      <c r="AT55" s="60">
        <f t="shared" si="0"/>
        <v>-5.7343931316552132E-2</v>
      </c>
    </row>
    <row r="56" spans="2:46" x14ac:dyDescent="0.2">
      <c r="B56" s="62" t="str">
        <f>'Datos Generales'!B293</f>
        <v>Comercialización Industria, Infraestructura y Comercio</v>
      </c>
      <c r="C56" s="36" t="str">
        <f>IF('Datos Generales'!C446=0,"",'Datos Generales'!C446)</f>
        <v/>
      </c>
      <c r="D56" s="36" t="str">
        <f>IF('Datos Generales'!D446=0,"",'Datos Generales'!D446)</f>
        <v/>
      </c>
      <c r="E56" s="36">
        <f>IF('Datos Generales'!E446=0,"",'Datos Generales'!E446)</f>
        <v>47717</v>
      </c>
      <c r="F56" s="36" t="str">
        <f>IF('Datos Generales'!F446=0,"",'Datos Generales'!F446)</f>
        <v/>
      </c>
      <c r="G56" s="36" t="str">
        <f>IF('Datos Generales'!G446=0,"",'Datos Generales'!G446)</f>
        <v/>
      </c>
      <c r="H56" s="36">
        <f>IF('Datos Generales'!H446=0,"",'Datos Generales'!H446)</f>
        <v>46073.000000000007</v>
      </c>
      <c r="I56" s="36">
        <f>IF('Datos Generales'!I446=0,"",'Datos Generales'!I446)</f>
        <v>174500</v>
      </c>
      <c r="J56" s="36" t="str">
        <f>IF('Datos Generales'!J446=0,"",'Datos Generales'!J446)</f>
        <v/>
      </c>
      <c r="K56" s="36">
        <f>IF('Datos Generales'!K446=0,"",'Datos Generales'!K446)</f>
        <v>60091</v>
      </c>
      <c r="L56" s="36" t="str">
        <f>IF('Datos Generales'!L446=0,"",'Datos Generales'!L446)</f>
        <v/>
      </c>
      <c r="M56" s="36" t="str">
        <f>IF('Datos Generales'!M446=0,"",'Datos Generales'!M446)</f>
        <v/>
      </c>
      <c r="N56" s="36">
        <f>IF('Datos Generales'!N446=0,"",'Datos Generales'!N446)</f>
        <v>5991</v>
      </c>
      <c r="O56" s="36">
        <f>IF('Datos Generales'!O446=0,"",'Datos Generales'!O446)</f>
        <v>3602</v>
      </c>
      <c r="P56" s="36">
        <f>IF('Datos Generales'!P446=0,"",'Datos Generales'!P446)</f>
        <v>3064</v>
      </c>
      <c r="Q56" s="36">
        <f>IF('Datos Generales'!Q446=0,"",'Datos Generales'!Q446)</f>
        <v>243470.00000000003</v>
      </c>
      <c r="R56" s="36" t="str">
        <f>IF('Datos Generales'!R446=0,"",'Datos Generales'!R446)</f>
        <v/>
      </c>
      <c r="S56" s="36">
        <f>IF('Datos Generales'!S446=0,"",'Datos Generales'!S446)</f>
        <v>161348</v>
      </c>
      <c r="T56" s="36" t="str">
        <f>IF('Datos Generales'!T446=0,"",'Datos Generales'!T446)</f>
        <v/>
      </c>
      <c r="U56" s="36">
        <f>IF('Datos Generales'!U446=0,"",'Datos Generales'!U446)</f>
        <v>65286</v>
      </c>
      <c r="V56" s="36" t="str">
        <f>IF('Datos Generales'!V446=0,"",'Datos Generales'!V446)</f>
        <v/>
      </c>
      <c r="W56" s="36">
        <f>IF('Datos Generales'!W446=0,"",'Datos Generales'!W446)</f>
        <v>16190.000000000002</v>
      </c>
      <c r="X56" s="36" t="str">
        <f>IF('Datos Generales'!X446=0,"",'Datos Generales'!X446)</f>
        <v/>
      </c>
      <c r="Y56" s="36">
        <f>IF('Datos Generales'!Y446=0,"",'Datos Generales'!Y446)</f>
        <v>22972.000000000004</v>
      </c>
      <c r="Z56" s="36">
        <f>IF('Datos Generales'!Z446=0,"",'Datos Generales'!Z446)</f>
        <v>26511.000000000004</v>
      </c>
      <c r="AA56" s="36">
        <f>IF('Datos Generales'!AA446=0,"",'Datos Generales'!AA446)</f>
        <v>133916</v>
      </c>
      <c r="AB56" s="36" t="str">
        <f>IF('Datos Generales'!AB446=0,"",'Datos Generales'!AB446)</f>
        <v/>
      </c>
      <c r="AC56" s="36">
        <f>IF('Datos Generales'!AC446=0,"",'Datos Generales'!AC446)</f>
        <v>307</v>
      </c>
      <c r="AD56" s="36">
        <f>IF('Datos Generales'!AD446=0,"",'Datos Generales'!AD446)</f>
        <v>5839</v>
      </c>
      <c r="AE56" s="36">
        <f>IF('Datos Generales'!AE446=0,"",'Datos Generales'!AE446)</f>
        <v>719.00000000000011</v>
      </c>
      <c r="AF56" s="36" t="str">
        <f>IF('Datos Generales'!AF446=0,"",'Datos Generales'!AF446)</f>
        <v/>
      </c>
      <c r="AG56" s="36">
        <f>IF('Datos Generales'!AG446=0,"",'Datos Generales'!AG446)</f>
        <v>101219</v>
      </c>
      <c r="AH56" s="36">
        <f>IF('Datos Generales'!AH446=0,"",'Datos Generales'!AH446)</f>
        <v>12329</v>
      </c>
      <c r="AI56" s="36">
        <f>IF('Datos Generales'!AI446=0,"",'Datos Generales'!AI446)</f>
        <v>7707</v>
      </c>
      <c r="AJ56" s="36" t="str">
        <f>IF('Datos Generales'!AJ446=0,"",'Datos Generales'!AJ446)</f>
        <v/>
      </c>
      <c r="AK56" s="36" t="str">
        <f>IF('Datos Generales'!AK446=0,"",'Datos Generales'!AK446)</f>
        <v/>
      </c>
      <c r="AL56" s="36" t="str">
        <f>IF('Datos Generales'!AL446=0,"",'Datos Generales'!AL446)</f>
        <v/>
      </c>
      <c r="AM56" s="36" t="str">
        <f>IF('Datos Generales'!AM446=0,"",'Datos Generales'!AM446)</f>
        <v/>
      </c>
      <c r="AN56" s="36" t="str">
        <f>IF('Datos Generales'!AN446=0,"",'Datos Generales'!AN446)</f>
        <v/>
      </c>
      <c r="AO56" s="36" t="str">
        <f>IF('Datos Generales'!AO446=0,"",'Datos Generales'!AO446)</f>
        <v/>
      </c>
      <c r="AP56" s="36" t="str">
        <f>IF('Datos Generales'!AP446=0,"",'Datos Generales'!AP446)</f>
        <v/>
      </c>
      <c r="AQ56" s="36">
        <f>IF('Datos Generales'!AQ446=0,"",'Datos Generales'!AQ446)</f>
        <v>1138851</v>
      </c>
      <c r="AR56" s="209"/>
      <c r="AS56" s="36">
        <f>IF('Datos Generales'!AS446=0,"",'Datos Generales'!AS446)</f>
        <v>1216691</v>
      </c>
      <c r="AT56" s="60">
        <f t="shared" si="0"/>
        <v>-6.3976802655727694E-2</v>
      </c>
    </row>
    <row r="57" spans="2:46" x14ac:dyDescent="0.2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76"/>
      <c r="AS57" s="76"/>
      <c r="AT57" s="210"/>
    </row>
    <row r="58" spans="2:46" x14ac:dyDescent="0.2">
      <c r="B58" s="69" t="str">
        <f>'Gen. Prima Directa'!B58</f>
        <v>A. Incendio y Adicionales</v>
      </c>
      <c r="C58" s="59">
        <f>IF(SUM(C12:C18)=0,"",SUM(C12:C18))</f>
        <v>2</v>
      </c>
      <c r="D58" s="59" t="str">
        <f t="shared" ref="D58:AQ58" si="1">IF(SUM(D12:D18)=0,"",SUM(D12:D18))</f>
        <v/>
      </c>
      <c r="E58" s="59">
        <f t="shared" si="1"/>
        <v>278717</v>
      </c>
      <c r="F58" s="59">
        <f t="shared" si="1"/>
        <v>98712</v>
      </c>
      <c r="G58" s="59" t="str">
        <f t="shared" si="1"/>
        <v/>
      </c>
      <c r="H58" s="59">
        <f t="shared" si="1"/>
        <v>131626</v>
      </c>
      <c r="I58" s="59">
        <f t="shared" si="1"/>
        <v>188921</v>
      </c>
      <c r="J58" s="59" t="str">
        <f t="shared" si="1"/>
        <v/>
      </c>
      <c r="K58" s="59">
        <f t="shared" si="1"/>
        <v>334509</v>
      </c>
      <c r="L58" s="59" t="str">
        <f t="shared" si="1"/>
        <v/>
      </c>
      <c r="M58" s="59" t="str">
        <f t="shared" si="1"/>
        <v/>
      </c>
      <c r="N58" s="59">
        <f t="shared" si="1"/>
        <v>2261</v>
      </c>
      <c r="O58" s="59">
        <f t="shared" si="1"/>
        <v>4028</v>
      </c>
      <c r="P58" s="59" t="str">
        <f t="shared" si="1"/>
        <v/>
      </c>
      <c r="Q58" s="59">
        <f t="shared" si="1"/>
        <v>152220</v>
      </c>
      <c r="R58" s="59">
        <f t="shared" si="1"/>
        <v>12</v>
      </c>
      <c r="S58" s="59">
        <f t="shared" si="1"/>
        <v>112725.00000000001</v>
      </c>
      <c r="T58" s="59" t="str">
        <f t="shared" si="1"/>
        <v/>
      </c>
      <c r="U58" s="59">
        <f t="shared" si="1"/>
        <v>95573</v>
      </c>
      <c r="V58" s="59">
        <f t="shared" si="1"/>
        <v>23</v>
      </c>
      <c r="W58" s="59">
        <f t="shared" si="1"/>
        <v>9212</v>
      </c>
      <c r="X58" s="59" t="str">
        <f t="shared" si="1"/>
        <v/>
      </c>
      <c r="Y58" s="59">
        <f t="shared" si="1"/>
        <v>11720</v>
      </c>
      <c r="Z58" s="59">
        <f t="shared" si="1"/>
        <v>44076</v>
      </c>
      <c r="AA58" s="59">
        <f t="shared" si="1"/>
        <v>129537</v>
      </c>
      <c r="AB58" s="59" t="str">
        <f t="shared" si="1"/>
        <v/>
      </c>
      <c r="AC58" s="59" t="str">
        <f t="shared" si="1"/>
        <v/>
      </c>
      <c r="AD58" s="59">
        <f t="shared" si="1"/>
        <v>3212</v>
      </c>
      <c r="AE58" s="59">
        <f t="shared" si="1"/>
        <v>390</v>
      </c>
      <c r="AF58" s="59" t="str">
        <f t="shared" si="1"/>
        <v/>
      </c>
      <c r="AG58" s="59">
        <f t="shared" si="1"/>
        <v>459630</v>
      </c>
      <c r="AH58" s="59">
        <f t="shared" si="1"/>
        <v>8698</v>
      </c>
      <c r="AI58" s="59">
        <f t="shared" si="1"/>
        <v>765</v>
      </c>
      <c r="AJ58" s="59">
        <f t="shared" si="1"/>
        <v>575637</v>
      </c>
      <c r="AK58" s="59" t="str">
        <f t="shared" si="1"/>
        <v/>
      </c>
      <c r="AL58" s="59" t="str">
        <f t="shared" si="1"/>
        <v/>
      </c>
      <c r="AM58" s="59" t="str">
        <f t="shared" si="1"/>
        <v/>
      </c>
      <c r="AN58" s="59" t="str">
        <f t="shared" si="1"/>
        <v/>
      </c>
      <c r="AO58" s="59" t="str">
        <f t="shared" si="1"/>
        <v/>
      </c>
      <c r="AP58" s="59" t="str">
        <f t="shared" si="1"/>
        <v/>
      </c>
      <c r="AQ58" s="59">
        <f t="shared" si="1"/>
        <v>2642206</v>
      </c>
      <c r="AR58" s="70"/>
      <c r="AS58" s="59">
        <f>IF(SUM(AS12:AS18)=0,"",SUM(AS12:AS18))</f>
        <v>2360937</v>
      </c>
      <c r="AT58" s="60">
        <f t="shared" si="0"/>
        <v>0.11913447923430409</v>
      </c>
    </row>
    <row r="59" spans="2:46" x14ac:dyDescent="0.2">
      <c r="B59" s="69" t="str">
        <f>'Gen. Prima Directa'!B59</f>
        <v>B. Incendio sin Terremoto</v>
      </c>
      <c r="C59" s="59">
        <f>IF(SUM(C12:C14,C17:C18)=0,"",SUM(C12:C14,C17:C18))</f>
        <v>1</v>
      </c>
      <c r="D59" s="59" t="str">
        <f t="shared" ref="D59:AQ59" si="2">IF(SUM(D12:D14,D17:D18)=0,"",SUM(D12:D14,D17:D18))</f>
        <v/>
      </c>
      <c r="E59" s="59">
        <f t="shared" si="2"/>
        <v>207605</v>
      </c>
      <c r="F59" s="59">
        <f t="shared" si="2"/>
        <v>59591</v>
      </c>
      <c r="G59" s="59" t="str">
        <f t="shared" si="2"/>
        <v/>
      </c>
      <c r="H59" s="59">
        <f t="shared" si="2"/>
        <v>116076</v>
      </c>
      <c r="I59" s="59">
        <f t="shared" si="2"/>
        <v>150284</v>
      </c>
      <c r="J59" s="59" t="str">
        <f t="shared" si="2"/>
        <v/>
      </c>
      <c r="K59" s="59">
        <f t="shared" si="2"/>
        <v>274500</v>
      </c>
      <c r="L59" s="59" t="str">
        <f t="shared" si="2"/>
        <v/>
      </c>
      <c r="M59" s="59" t="str">
        <f t="shared" si="2"/>
        <v/>
      </c>
      <c r="N59" s="59">
        <f t="shared" si="2"/>
        <v>1362</v>
      </c>
      <c r="O59" s="59">
        <f t="shared" si="2"/>
        <v>3225</v>
      </c>
      <c r="P59" s="59" t="str">
        <f t="shared" si="2"/>
        <v/>
      </c>
      <c r="Q59" s="59">
        <f t="shared" si="2"/>
        <v>133304</v>
      </c>
      <c r="R59" s="59">
        <f t="shared" si="2"/>
        <v>12</v>
      </c>
      <c r="S59" s="59">
        <f t="shared" si="2"/>
        <v>93347</v>
      </c>
      <c r="T59" s="59" t="str">
        <f t="shared" si="2"/>
        <v/>
      </c>
      <c r="U59" s="59">
        <f t="shared" si="2"/>
        <v>77369</v>
      </c>
      <c r="V59" s="59">
        <f t="shared" si="2"/>
        <v>18</v>
      </c>
      <c r="W59" s="59">
        <f t="shared" si="2"/>
        <v>7415</v>
      </c>
      <c r="X59" s="59" t="str">
        <f t="shared" si="2"/>
        <v/>
      </c>
      <c r="Y59" s="59">
        <f t="shared" si="2"/>
        <v>9104</v>
      </c>
      <c r="Z59" s="59">
        <f t="shared" si="2"/>
        <v>36582</v>
      </c>
      <c r="AA59" s="59">
        <f t="shared" si="2"/>
        <v>113987</v>
      </c>
      <c r="AB59" s="59" t="str">
        <f t="shared" si="2"/>
        <v/>
      </c>
      <c r="AC59" s="59" t="str">
        <f t="shared" si="2"/>
        <v/>
      </c>
      <c r="AD59" s="59">
        <f t="shared" si="2"/>
        <v>1737.9999999999998</v>
      </c>
      <c r="AE59" s="59">
        <f t="shared" si="2"/>
        <v>264</v>
      </c>
      <c r="AF59" s="59" t="str">
        <f t="shared" si="2"/>
        <v/>
      </c>
      <c r="AG59" s="59">
        <f t="shared" si="2"/>
        <v>351303</v>
      </c>
      <c r="AH59" s="59">
        <f t="shared" si="2"/>
        <v>6982</v>
      </c>
      <c r="AI59" s="59">
        <f t="shared" si="2"/>
        <v>731</v>
      </c>
      <c r="AJ59" s="59">
        <f t="shared" si="2"/>
        <v>455003</v>
      </c>
      <c r="AK59" s="59" t="str">
        <f t="shared" si="2"/>
        <v/>
      </c>
      <c r="AL59" s="59" t="str">
        <f t="shared" si="2"/>
        <v/>
      </c>
      <c r="AM59" s="59" t="str">
        <f t="shared" si="2"/>
        <v/>
      </c>
      <c r="AN59" s="59" t="str">
        <f t="shared" si="2"/>
        <v/>
      </c>
      <c r="AO59" s="59" t="str">
        <f t="shared" si="2"/>
        <v/>
      </c>
      <c r="AP59" s="59" t="str">
        <f t="shared" si="2"/>
        <v/>
      </c>
      <c r="AQ59" s="59">
        <f t="shared" si="2"/>
        <v>2099803</v>
      </c>
      <c r="AR59" s="70"/>
      <c r="AS59" s="59">
        <f>IF(SUM(AS12:AS14,AS17:AS18)=0,"",SUM(AS12:AS14,AS17:AS18))</f>
        <v>1929092</v>
      </c>
      <c r="AT59" s="60">
        <f t="shared" si="0"/>
        <v>8.8492928279211069E-2</v>
      </c>
    </row>
    <row r="60" spans="2:46" x14ac:dyDescent="0.2">
      <c r="B60" s="69" t="str">
        <f>'Gen. Prima Directa'!B60</f>
        <v>C. Terremoto</v>
      </c>
      <c r="C60" s="59">
        <f>IF(SUM(C15:C16)=0,"",SUM(C15:C16))</f>
        <v>1</v>
      </c>
      <c r="D60" s="59" t="str">
        <f t="shared" ref="D60:AQ60" si="3">IF(SUM(D15:D16)=0,"",SUM(D15:D16))</f>
        <v/>
      </c>
      <c r="E60" s="59">
        <f t="shared" si="3"/>
        <v>71112</v>
      </c>
      <c r="F60" s="59">
        <f t="shared" si="3"/>
        <v>39121</v>
      </c>
      <c r="G60" s="59" t="str">
        <f t="shared" si="3"/>
        <v/>
      </c>
      <c r="H60" s="59">
        <f t="shared" si="3"/>
        <v>15550</v>
      </c>
      <c r="I60" s="59">
        <f t="shared" si="3"/>
        <v>38636.999999999993</v>
      </c>
      <c r="J60" s="59" t="str">
        <f t="shared" si="3"/>
        <v/>
      </c>
      <c r="K60" s="59">
        <f t="shared" si="3"/>
        <v>60008.999999999993</v>
      </c>
      <c r="L60" s="59" t="str">
        <f t="shared" si="3"/>
        <v/>
      </c>
      <c r="M60" s="59" t="str">
        <f t="shared" si="3"/>
        <v/>
      </c>
      <c r="N60" s="59">
        <f t="shared" si="3"/>
        <v>899</v>
      </c>
      <c r="O60" s="59">
        <f t="shared" si="3"/>
        <v>803</v>
      </c>
      <c r="P60" s="59" t="str">
        <f t="shared" si="3"/>
        <v/>
      </c>
      <c r="Q60" s="59">
        <f t="shared" si="3"/>
        <v>18916</v>
      </c>
      <c r="R60" s="59" t="str">
        <f t="shared" si="3"/>
        <v/>
      </c>
      <c r="S60" s="59">
        <f t="shared" si="3"/>
        <v>19378.000000000004</v>
      </c>
      <c r="T60" s="59" t="str">
        <f t="shared" si="3"/>
        <v/>
      </c>
      <c r="U60" s="59">
        <f t="shared" si="3"/>
        <v>18204</v>
      </c>
      <c r="V60" s="59">
        <f t="shared" si="3"/>
        <v>5</v>
      </c>
      <c r="W60" s="59">
        <f t="shared" si="3"/>
        <v>1797</v>
      </c>
      <c r="X60" s="59" t="str">
        <f t="shared" si="3"/>
        <v/>
      </c>
      <c r="Y60" s="59">
        <f t="shared" si="3"/>
        <v>2615.9999999999995</v>
      </c>
      <c r="Z60" s="59">
        <f t="shared" si="3"/>
        <v>7494</v>
      </c>
      <c r="AA60" s="59">
        <f t="shared" si="3"/>
        <v>15549.999999999998</v>
      </c>
      <c r="AB60" s="59" t="str">
        <f t="shared" si="3"/>
        <v/>
      </c>
      <c r="AC60" s="59" t="str">
        <f t="shared" si="3"/>
        <v/>
      </c>
      <c r="AD60" s="59">
        <f t="shared" si="3"/>
        <v>1474</v>
      </c>
      <c r="AE60" s="59">
        <f t="shared" si="3"/>
        <v>126</v>
      </c>
      <c r="AF60" s="59" t="str">
        <f t="shared" si="3"/>
        <v/>
      </c>
      <c r="AG60" s="59">
        <f t="shared" si="3"/>
        <v>108327</v>
      </c>
      <c r="AH60" s="59">
        <f t="shared" si="3"/>
        <v>1716</v>
      </c>
      <c r="AI60" s="59">
        <f t="shared" si="3"/>
        <v>34</v>
      </c>
      <c r="AJ60" s="59">
        <f t="shared" si="3"/>
        <v>120634</v>
      </c>
      <c r="AK60" s="59" t="str">
        <f t="shared" si="3"/>
        <v/>
      </c>
      <c r="AL60" s="59" t="str">
        <f t="shared" si="3"/>
        <v/>
      </c>
      <c r="AM60" s="59" t="str">
        <f t="shared" si="3"/>
        <v/>
      </c>
      <c r="AN60" s="59" t="str">
        <f t="shared" si="3"/>
        <v/>
      </c>
      <c r="AO60" s="59" t="str">
        <f t="shared" si="3"/>
        <v/>
      </c>
      <c r="AP60" s="59" t="str">
        <f t="shared" si="3"/>
        <v/>
      </c>
      <c r="AQ60" s="59">
        <f t="shared" si="3"/>
        <v>542403</v>
      </c>
      <c r="AR60" s="70"/>
      <c r="AS60" s="59">
        <f>IF(SUM(AS15:AS16)=0,"",SUM(AS15:AS16))</f>
        <v>431845</v>
      </c>
      <c r="AT60" s="60">
        <f t="shared" si="0"/>
        <v>0.25601315286734816</v>
      </c>
    </row>
    <row r="61" spans="2:46" x14ac:dyDescent="0.2">
      <c r="B61" s="69" t="str">
        <f>'Gen. Prima Directa'!B61</f>
        <v>D. Vehículos</v>
      </c>
      <c r="C61" s="59" t="str">
        <f>IF(SUM(C21,C27)=0,"",SUM(C21,C27))</f>
        <v/>
      </c>
      <c r="D61" s="59" t="str">
        <f t="shared" ref="D61:AQ61" si="4">IF(SUM(D21,D27)=0,"",SUM(D21,D27))</f>
        <v/>
      </c>
      <c r="E61" s="59">
        <f t="shared" si="4"/>
        <v>817114</v>
      </c>
      <c r="F61" s="59">
        <f t="shared" si="4"/>
        <v>52920</v>
      </c>
      <c r="G61" s="59" t="str">
        <f t="shared" si="4"/>
        <v/>
      </c>
      <c r="H61" s="59">
        <f t="shared" si="4"/>
        <v>269683</v>
      </c>
      <c r="I61" s="59" t="str">
        <f t="shared" si="4"/>
        <v/>
      </c>
      <c r="J61" s="59" t="str">
        <f t="shared" si="4"/>
        <v/>
      </c>
      <c r="K61" s="59">
        <f t="shared" si="4"/>
        <v>214947.00000000003</v>
      </c>
      <c r="L61" s="59" t="str">
        <f t="shared" si="4"/>
        <v/>
      </c>
      <c r="M61" s="59" t="str">
        <f t="shared" si="4"/>
        <v/>
      </c>
      <c r="N61" s="59">
        <f t="shared" si="4"/>
        <v>17</v>
      </c>
      <c r="O61" s="59">
        <f t="shared" si="4"/>
        <v>12250</v>
      </c>
      <c r="P61" s="59" t="str">
        <f t="shared" si="4"/>
        <v/>
      </c>
      <c r="Q61" s="59">
        <f t="shared" si="4"/>
        <v>517600</v>
      </c>
      <c r="R61" s="59">
        <f t="shared" si="4"/>
        <v>12</v>
      </c>
      <c r="S61" s="59">
        <f t="shared" si="4"/>
        <v>262260</v>
      </c>
      <c r="T61" s="59" t="str">
        <f t="shared" si="4"/>
        <v/>
      </c>
      <c r="U61" s="59">
        <f t="shared" si="4"/>
        <v>144315</v>
      </c>
      <c r="V61" s="59" t="str">
        <f t="shared" si="4"/>
        <v/>
      </c>
      <c r="W61" s="59" t="str">
        <f t="shared" si="4"/>
        <v/>
      </c>
      <c r="X61" s="59" t="str">
        <f t="shared" si="4"/>
        <v/>
      </c>
      <c r="Y61" s="59">
        <f t="shared" si="4"/>
        <v>10461</v>
      </c>
      <c r="Z61" s="59">
        <f t="shared" si="4"/>
        <v>89647</v>
      </c>
      <c r="AA61" s="59">
        <f t="shared" si="4"/>
        <v>62986</v>
      </c>
      <c r="AB61" s="59" t="str">
        <f t="shared" si="4"/>
        <v/>
      </c>
      <c r="AC61" s="59" t="str">
        <f t="shared" si="4"/>
        <v/>
      </c>
      <c r="AD61" s="59" t="str">
        <f t="shared" si="4"/>
        <v/>
      </c>
      <c r="AE61" s="59" t="str">
        <f t="shared" si="4"/>
        <v/>
      </c>
      <c r="AF61" s="59" t="str">
        <f t="shared" si="4"/>
        <v/>
      </c>
      <c r="AG61" s="59">
        <f t="shared" si="4"/>
        <v>225743</v>
      </c>
      <c r="AH61" s="59" t="str">
        <f t="shared" si="4"/>
        <v/>
      </c>
      <c r="AI61" s="59">
        <f t="shared" si="4"/>
        <v>92177</v>
      </c>
      <c r="AJ61" s="59" t="str">
        <f t="shared" si="4"/>
        <v/>
      </c>
      <c r="AK61" s="59" t="str">
        <f t="shared" si="4"/>
        <v/>
      </c>
      <c r="AL61" s="59" t="str">
        <f t="shared" si="4"/>
        <v/>
      </c>
      <c r="AM61" s="59" t="str">
        <f t="shared" si="4"/>
        <v/>
      </c>
      <c r="AN61" s="59" t="str">
        <f t="shared" si="4"/>
        <v/>
      </c>
      <c r="AO61" s="59" t="str">
        <f t="shared" si="4"/>
        <v/>
      </c>
      <c r="AP61" s="59" t="str">
        <f t="shared" si="4"/>
        <v/>
      </c>
      <c r="AQ61" s="59">
        <f t="shared" si="4"/>
        <v>2772132</v>
      </c>
      <c r="AR61" s="70"/>
      <c r="AS61" s="59">
        <f>IF(SUM(AS21,AS27)=0,"",SUM(AS21,AS27))</f>
        <v>2648308</v>
      </c>
      <c r="AT61" s="60">
        <f t="shared" si="0"/>
        <v>4.6755890931115207E-2</v>
      </c>
    </row>
    <row r="62" spans="2:46" x14ac:dyDescent="0.2">
      <c r="B62" s="69" t="str">
        <f>'Gen. Prima Directa'!B62</f>
        <v>E. Casco</v>
      </c>
      <c r="C62" s="59" t="str">
        <f>IF(SUM(C22:C23)=0,"",SUM(C22:C23))</f>
        <v/>
      </c>
      <c r="D62" s="59" t="str">
        <f t="shared" ref="D62:AQ62" si="5">IF(SUM(D22:D23)=0,"",SUM(D22:D23))</f>
        <v/>
      </c>
      <c r="E62" s="59">
        <f t="shared" si="5"/>
        <v>17</v>
      </c>
      <c r="F62" s="59" t="str">
        <f t="shared" si="5"/>
        <v/>
      </c>
      <c r="G62" s="59" t="str">
        <f t="shared" si="5"/>
        <v/>
      </c>
      <c r="H62" s="59">
        <f t="shared" si="5"/>
        <v>3</v>
      </c>
      <c r="I62" s="59">
        <f t="shared" si="5"/>
        <v>45</v>
      </c>
      <c r="J62" s="59" t="str">
        <f t="shared" si="5"/>
        <v/>
      </c>
      <c r="K62" s="59" t="str">
        <f t="shared" si="5"/>
        <v/>
      </c>
      <c r="L62" s="59" t="str">
        <f t="shared" si="5"/>
        <v/>
      </c>
      <c r="M62" s="59" t="str">
        <f t="shared" si="5"/>
        <v/>
      </c>
      <c r="N62" s="59">
        <f t="shared" si="5"/>
        <v>259</v>
      </c>
      <c r="O62" s="59">
        <f t="shared" si="5"/>
        <v>76.000000000000014</v>
      </c>
      <c r="P62" s="59" t="str">
        <f t="shared" si="5"/>
        <v/>
      </c>
      <c r="Q62" s="59">
        <f t="shared" si="5"/>
        <v>286</v>
      </c>
      <c r="R62" s="59" t="str">
        <f t="shared" si="5"/>
        <v/>
      </c>
      <c r="S62" s="59">
        <f t="shared" si="5"/>
        <v>3</v>
      </c>
      <c r="T62" s="59" t="str">
        <f t="shared" si="5"/>
        <v/>
      </c>
      <c r="U62" s="59">
        <f t="shared" si="5"/>
        <v>275</v>
      </c>
      <c r="V62" s="59" t="str">
        <f t="shared" si="5"/>
        <v/>
      </c>
      <c r="W62" s="59">
        <f t="shared" si="5"/>
        <v>57</v>
      </c>
      <c r="X62" s="59" t="str">
        <f t="shared" si="5"/>
        <v/>
      </c>
      <c r="Y62" s="59">
        <f t="shared" si="5"/>
        <v>44</v>
      </c>
      <c r="Z62" s="59" t="str">
        <f t="shared" si="5"/>
        <v/>
      </c>
      <c r="AA62" s="59">
        <f t="shared" si="5"/>
        <v>54</v>
      </c>
      <c r="AB62" s="59" t="str">
        <f t="shared" si="5"/>
        <v/>
      </c>
      <c r="AC62" s="59" t="str">
        <f t="shared" si="5"/>
        <v/>
      </c>
      <c r="AD62" s="59">
        <f t="shared" si="5"/>
        <v>110</v>
      </c>
      <c r="AE62" s="59" t="str">
        <f t="shared" si="5"/>
        <v/>
      </c>
      <c r="AF62" s="59" t="str">
        <f t="shared" si="5"/>
        <v/>
      </c>
      <c r="AG62" s="59">
        <f t="shared" si="5"/>
        <v>329</v>
      </c>
      <c r="AH62" s="59">
        <f t="shared" si="5"/>
        <v>66</v>
      </c>
      <c r="AI62" s="59" t="str">
        <f t="shared" si="5"/>
        <v/>
      </c>
      <c r="AJ62" s="59" t="str">
        <f t="shared" si="5"/>
        <v/>
      </c>
      <c r="AK62" s="59" t="str">
        <f t="shared" si="5"/>
        <v/>
      </c>
      <c r="AL62" s="59" t="str">
        <f t="shared" si="5"/>
        <v/>
      </c>
      <c r="AM62" s="59" t="str">
        <f t="shared" si="5"/>
        <v/>
      </c>
      <c r="AN62" s="59" t="str">
        <f t="shared" si="5"/>
        <v/>
      </c>
      <c r="AO62" s="59" t="str">
        <f t="shared" si="5"/>
        <v/>
      </c>
      <c r="AP62" s="59" t="str">
        <f t="shared" si="5"/>
        <v/>
      </c>
      <c r="AQ62" s="59">
        <f t="shared" si="5"/>
        <v>1624</v>
      </c>
      <c r="AR62" s="70"/>
      <c r="AS62" s="59">
        <f>IF(SUM(AS22:AS23)=0,"",SUM(AS22:AS23))</f>
        <v>1758</v>
      </c>
      <c r="AT62" s="60">
        <f t="shared" si="0"/>
        <v>-7.6222980659840678E-2</v>
      </c>
    </row>
    <row r="63" spans="2:46" x14ac:dyDescent="0.2">
      <c r="B63" s="69" t="str">
        <f>'Gen. Prima Directa'!B63</f>
        <v>F. Transporte</v>
      </c>
      <c r="C63" s="59" t="str">
        <f>IF(SUM(C28:C30)=0,"",SUM(C28:C30))</f>
        <v/>
      </c>
      <c r="D63" s="59" t="str">
        <f t="shared" ref="D63:AQ63" si="6">IF(SUM(D28:D30)=0,"",SUM(D28:D30))</f>
        <v/>
      </c>
      <c r="E63" s="59">
        <f t="shared" si="6"/>
        <v>4606</v>
      </c>
      <c r="F63" s="59" t="str">
        <f t="shared" si="6"/>
        <v/>
      </c>
      <c r="G63" s="59" t="str">
        <f t="shared" si="6"/>
        <v/>
      </c>
      <c r="H63" s="59">
        <f t="shared" si="6"/>
        <v>848.00000000000011</v>
      </c>
      <c r="I63" s="59">
        <f t="shared" si="6"/>
        <v>3345</v>
      </c>
      <c r="J63" s="59" t="str">
        <f t="shared" si="6"/>
        <v/>
      </c>
      <c r="K63" s="59">
        <f t="shared" si="6"/>
        <v>142</v>
      </c>
      <c r="L63" s="59" t="str">
        <f t="shared" si="6"/>
        <v/>
      </c>
      <c r="M63" s="59" t="str">
        <f t="shared" si="6"/>
        <v/>
      </c>
      <c r="N63" s="59">
        <f t="shared" si="6"/>
        <v>190</v>
      </c>
      <c r="O63" s="59">
        <f t="shared" si="6"/>
        <v>311</v>
      </c>
      <c r="P63" s="59" t="str">
        <f t="shared" si="6"/>
        <v/>
      </c>
      <c r="Q63" s="59">
        <f t="shared" si="6"/>
        <v>1347</v>
      </c>
      <c r="R63" s="59" t="str">
        <f t="shared" si="6"/>
        <v/>
      </c>
      <c r="S63" s="59">
        <f t="shared" si="6"/>
        <v>3324</v>
      </c>
      <c r="T63" s="59" t="str">
        <f t="shared" si="6"/>
        <v/>
      </c>
      <c r="U63" s="59">
        <f t="shared" si="6"/>
        <v>2498</v>
      </c>
      <c r="V63" s="59" t="str">
        <f t="shared" si="6"/>
        <v/>
      </c>
      <c r="W63" s="59">
        <f t="shared" si="6"/>
        <v>959</v>
      </c>
      <c r="X63" s="59" t="str">
        <f t="shared" si="6"/>
        <v/>
      </c>
      <c r="Y63" s="59">
        <f t="shared" si="6"/>
        <v>635</v>
      </c>
      <c r="Z63" s="59">
        <f t="shared" si="6"/>
        <v>938</v>
      </c>
      <c r="AA63" s="59">
        <f t="shared" si="6"/>
        <v>2691</v>
      </c>
      <c r="AB63" s="59" t="str">
        <f t="shared" si="6"/>
        <v/>
      </c>
      <c r="AC63" s="59" t="str">
        <f t="shared" si="6"/>
        <v/>
      </c>
      <c r="AD63" s="59">
        <f t="shared" si="6"/>
        <v>529</v>
      </c>
      <c r="AE63" s="59">
        <f t="shared" si="6"/>
        <v>73</v>
      </c>
      <c r="AF63" s="59" t="str">
        <f t="shared" si="6"/>
        <v/>
      </c>
      <c r="AG63" s="59">
        <f t="shared" si="6"/>
        <v>1216.9999999999998</v>
      </c>
      <c r="AH63" s="59">
        <f t="shared" si="6"/>
        <v>50</v>
      </c>
      <c r="AI63" s="59" t="str">
        <f t="shared" si="6"/>
        <v/>
      </c>
      <c r="AJ63" s="59" t="str">
        <f t="shared" si="6"/>
        <v/>
      </c>
      <c r="AK63" s="59" t="str">
        <f t="shared" si="6"/>
        <v/>
      </c>
      <c r="AL63" s="59" t="str">
        <f t="shared" si="6"/>
        <v/>
      </c>
      <c r="AM63" s="59" t="str">
        <f t="shared" si="6"/>
        <v/>
      </c>
      <c r="AN63" s="59" t="str">
        <f t="shared" si="6"/>
        <v/>
      </c>
      <c r="AO63" s="59" t="str">
        <f t="shared" si="6"/>
        <v/>
      </c>
      <c r="AP63" s="59" t="str">
        <f t="shared" si="6"/>
        <v/>
      </c>
      <c r="AQ63" s="59">
        <f t="shared" si="6"/>
        <v>23703</v>
      </c>
      <c r="AR63" s="70"/>
      <c r="AS63" s="59">
        <f>IF(SUM(AS28:AS30)=0,"",SUM(AS28:AS30))</f>
        <v>24780</v>
      </c>
      <c r="AT63" s="60">
        <f t="shared" si="0"/>
        <v>-4.3462469733656195E-2</v>
      </c>
    </row>
    <row r="64" spans="2:46" x14ac:dyDescent="0.2">
      <c r="B64" s="69" t="str">
        <f>'Gen. Prima Directa'!B64</f>
        <v>G. Ingeniería</v>
      </c>
      <c r="C64" s="59" t="str">
        <f>IF(SUM(C31:C34)=0,"",SUM(C31:C34))</f>
        <v/>
      </c>
      <c r="D64" s="59" t="str">
        <f t="shared" ref="D64:AQ64" si="7">IF(SUM(D31:D34)=0,"",SUM(D31:D34))</f>
        <v/>
      </c>
      <c r="E64" s="59">
        <f t="shared" si="7"/>
        <v>11409</v>
      </c>
      <c r="F64" s="59" t="str">
        <f t="shared" si="7"/>
        <v/>
      </c>
      <c r="G64" s="59" t="str">
        <f t="shared" si="7"/>
        <v/>
      </c>
      <c r="H64" s="59">
        <f t="shared" si="7"/>
        <v>173</v>
      </c>
      <c r="I64" s="59">
        <f t="shared" si="7"/>
        <v>4057</v>
      </c>
      <c r="J64" s="59" t="str">
        <f t="shared" si="7"/>
        <v/>
      </c>
      <c r="K64" s="59">
        <f t="shared" si="7"/>
        <v>1657</v>
      </c>
      <c r="L64" s="59" t="str">
        <f t="shared" si="7"/>
        <v/>
      </c>
      <c r="M64" s="59" t="str">
        <f t="shared" si="7"/>
        <v/>
      </c>
      <c r="N64" s="59">
        <f t="shared" si="7"/>
        <v>335</v>
      </c>
      <c r="O64" s="59">
        <f t="shared" si="7"/>
        <v>261</v>
      </c>
      <c r="P64" s="59" t="str">
        <f t="shared" si="7"/>
        <v/>
      </c>
      <c r="Q64" s="59">
        <f t="shared" si="7"/>
        <v>4188.9999999999991</v>
      </c>
      <c r="R64" s="59" t="str">
        <f t="shared" si="7"/>
        <v/>
      </c>
      <c r="S64" s="59">
        <f t="shared" si="7"/>
        <v>2320</v>
      </c>
      <c r="T64" s="59" t="str">
        <f t="shared" si="7"/>
        <v/>
      </c>
      <c r="U64" s="59">
        <f t="shared" si="7"/>
        <v>1501</v>
      </c>
      <c r="V64" s="59" t="str">
        <f t="shared" si="7"/>
        <v/>
      </c>
      <c r="W64" s="59">
        <f t="shared" si="7"/>
        <v>1057</v>
      </c>
      <c r="X64" s="59" t="str">
        <f t="shared" si="7"/>
        <v/>
      </c>
      <c r="Y64" s="59">
        <f t="shared" si="7"/>
        <v>836</v>
      </c>
      <c r="Z64" s="59">
        <f t="shared" si="7"/>
        <v>7233</v>
      </c>
      <c r="AA64" s="59">
        <f t="shared" si="7"/>
        <v>13358.999999999998</v>
      </c>
      <c r="AB64" s="59" t="str">
        <f t="shared" si="7"/>
        <v/>
      </c>
      <c r="AC64" s="59" t="str">
        <f t="shared" si="7"/>
        <v/>
      </c>
      <c r="AD64" s="59">
        <f t="shared" si="7"/>
        <v>295</v>
      </c>
      <c r="AE64" s="59">
        <f t="shared" si="7"/>
        <v>28</v>
      </c>
      <c r="AF64" s="59" t="str">
        <f t="shared" si="7"/>
        <v/>
      </c>
      <c r="AG64" s="59">
        <f t="shared" si="7"/>
        <v>7117.9999999999991</v>
      </c>
      <c r="AH64" s="59">
        <f t="shared" si="7"/>
        <v>2154</v>
      </c>
      <c r="AI64" s="59" t="str">
        <f t="shared" si="7"/>
        <v/>
      </c>
      <c r="AJ64" s="59">
        <f t="shared" si="7"/>
        <v>8029.9999999999991</v>
      </c>
      <c r="AK64" s="59" t="str">
        <f t="shared" si="7"/>
        <v/>
      </c>
      <c r="AL64" s="59" t="str">
        <f t="shared" si="7"/>
        <v/>
      </c>
      <c r="AM64" s="59" t="str">
        <f t="shared" si="7"/>
        <v/>
      </c>
      <c r="AN64" s="59" t="str">
        <f t="shared" si="7"/>
        <v/>
      </c>
      <c r="AO64" s="59" t="str">
        <f t="shared" si="7"/>
        <v/>
      </c>
      <c r="AP64" s="59" t="str">
        <f t="shared" si="7"/>
        <v/>
      </c>
      <c r="AQ64" s="59">
        <f t="shared" si="7"/>
        <v>66012</v>
      </c>
      <c r="AR64" s="70"/>
      <c r="AS64" s="59">
        <f>IF(SUM(AS31:AS34)=0,"",SUM(AS31:AS34))</f>
        <v>62392</v>
      </c>
      <c r="AT64" s="60">
        <f t="shared" si="0"/>
        <v>5.8020259007565134E-2</v>
      </c>
    </row>
    <row r="65" spans="2:46" x14ac:dyDescent="0.2">
      <c r="B65" s="69" t="str">
        <f>'Gen. Prima Directa'!B65</f>
        <v>H. Seguros de Crédito</v>
      </c>
      <c r="C65" s="59" t="str">
        <f>IF(SUM(C38:C40)=0,"",SUM(C38:C40))</f>
        <v/>
      </c>
      <c r="D65" s="59">
        <f t="shared" ref="D65:AQ65" si="8">IF(SUM(D38:D40)=0,"",SUM(D38:D40))</f>
        <v>3261</v>
      </c>
      <c r="E65" s="59" t="str">
        <f t="shared" si="8"/>
        <v/>
      </c>
      <c r="F65" s="59" t="str">
        <f t="shared" si="8"/>
        <v/>
      </c>
      <c r="G65" s="59" t="str">
        <f t="shared" si="8"/>
        <v/>
      </c>
      <c r="H65" s="59" t="str">
        <f t="shared" si="8"/>
        <v/>
      </c>
      <c r="I65" s="59" t="str">
        <f t="shared" si="8"/>
        <v/>
      </c>
      <c r="J65" s="59">
        <f t="shared" si="8"/>
        <v>364</v>
      </c>
      <c r="K65" s="59" t="str">
        <f t="shared" si="8"/>
        <v/>
      </c>
      <c r="L65" s="59" t="str">
        <f t="shared" si="8"/>
        <v/>
      </c>
      <c r="M65" s="59">
        <f t="shared" si="8"/>
        <v>614</v>
      </c>
      <c r="N65" s="59" t="str">
        <f t="shared" si="8"/>
        <v/>
      </c>
      <c r="O65" s="59" t="str">
        <f t="shared" si="8"/>
        <v/>
      </c>
      <c r="P65" s="59" t="str">
        <f t="shared" si="8"/>
        <v/>
      </c>
      <c r="Q65" s="59" t="str">
        <f t="shared" si="8"/>
        <v/>
      </c>
      <c r="R65" s="59" t="str">
        <f t="shared" si="8"/>
        <v/>
      </c>
      <c r="S65" s="59" t="str">
        <f t="shared" si="8"/>
        <v/>
      </c>
      <c r="T65" s="59" t="str">
        <f t="shared" si="8"/>
        <v/>
      </c>
      <c r="U65" s="59" t="str">
        <f t="shared" si="8"/>
        <v/>
      </c>
      <c r="V65" s="59" t="str">
        <f t="shared" si="8"/>
        <v/>
      </c>
      <c r="W65" s="59" t="str">
        <f t="shared" si="8"/>
        <v/>
      </c>
      <c r="X65" s="59">
        <f t="shared" si="8"/>
        <v>42</v>
      </c>
      <c r="Y65" s="59" t="str">
        <f t="shared" si="8"/>
        <v/>
      </c>
      <c r="Z65" s="59" t="str">
        <f t="shared" si="8"/>
        <v/>
      </c>
      <c r="AA65" s="59" t="str">
        <f t="shared" si="8"/>
        <v/>
      </c>
      <c r="AB65" s="59" t="str">
        <f t="shared" si="8"/>
        <v/>
      </c>
      <c r="AC65" s="59">
        <f t="shared" si="8"/>
        <v>304</v>
      </c>
      <c r="AD65" s="59" t="str">
        <f t="shared" si="8"/>
        <v/>
      </c>
      <c r="AE65" s="59" t="str">
        <f t="shared" si="8"/>
        <v/>
      </c>
      <c r="AF65" s="59">
        <f t="shared" si="8"/>
        <v>39</v>
      </c>
      <c r="AG65" s="59" t="str">
        <f t="shared" si="8"/>
        <v/>
      </c>
      <c r="AH65" s="59" t="str">
        <f t="shared" si="8"/>
        <v/>
      </c>
      <c r="AI65" s="59" t="str">
        <f t="shared" si="8"/>
        <v/>
      </c>
      <c r="AJ65" s="59" t="str">
        <f t="shared" si="8"/>
        <v/>
      </c>
      <c r="AK65" s="59" t="str">
        <f t="shared" si="8"/>
        <v/>
      </c>
      <c r="AL65" s="59" t="str">
        <f t="shared" si="8"/>
        <v/>
      </c>
      <c r="AM65" s="59" t="str">
        <f t="shared" si="8"/>
        <v/>
      </c>
      <c r="AN65" s="59" t="str">
        <f t="shared" si="8"/>
        <v/>
      </c>
      <c r="AO65" s="59" t="str">
        <f t="shared" si="8"/>
        <v/>
      </c>
      <c r="AP65" s="59" t="str">
        <f t="shared" si="8"/>
        <v/>
      </c>
      <c r="AQ65" s="59">
        <f t="shared" si="8"/>
        <v>4624</v>
      </c>
      <c r="AR65" s="70"/>
      <c r="AS65" s="59">
        <f>IF(SUM(AS38:AS40)=0,"",SUM(AS38:AS40))</f>
        <v>4761</v>
      </c>
      <c r="AT65" s="60">
        <f t="shared" si="0"/>
        <v>-2.8775467338794325E-2</v>
      </c>
    </row>
    <row r="66" spans="2:46" x14ac:dyDescent="0.2">
      <c r="B66" s="69" t="str">
        <f>'Gen. Prima Directa'!B66</f>
        <v>I. Responsabilidad Civil (excluyendo Vehículos)</v>
      </c>
      <c r="C66" s="59" t="str">
        <f>IF(SUM(C24:C26)=0,"",SUM(C24:C26))</f>
        <v/>
      </c>
      <c r="D66" s="59" t="str">
        <f t="shared" ref="D66:AQ66" si="9">IF(SUM(D24:D26)=0,"",SUM(D24:D26))</f>
        <v/>
      </c>
      <c r="E66" s="59">
        <f t="shared" si="9"/>
        <v>82498</v>
      </c>
      <c r="F66" s="59">
        <f t="shared" si="9"/>
        <v>15716</v>
      </c>
      <c r="G66" s="59" t="str">
        <f t="shared" si="9"/>
        <v/>
      </c>
      <c r="H66" s="59">
        <f t="shared" si="9"/>
        <v>20098</v>
      </c>
      <c r="I66" s="59">
        <f t="shared" si="9"/>
        <v>17995</v>
      </c>
      <c r="J66" s="59" t="str">
        <f t="shared" si="9"/>
        <v/>
      </c>
      <c r="K66" s="59">
        <f t="shared" si="9"/>
        <v>13357</v>
      </c>
      <c r="L66" s="59" t="str">
        <f t="shared" si="9"/>
        <v/>
      </c>
      <c r="M66" s="59" t="str">
        <f t="shared" si="9"/>
        <v/>
      </c>
      <c r="N66" s="59">
        <f t="shared" si="9"/>
        <v>1781</v>
      </c>
      <c r="O66" s="59">
        <f t="shared" si="9"/>
        <v>328</v>
      </c>
      <c r="P66" s="59" t="str">
        <f t="shared" si="9"/>
        <v/>
      </c>
      <c r="Q66" s="59">
        <f t="shared" si="9"/>
        <v>13275</v>
      </c>
      <c r="R66" s="59" t="str">
        <f t="shared" si="9"/>
        <v/>
      </c>
      <c r="S66" s="59">
        <f t="shared" si="9"/>
        <v>17261.000000000004</v>
      </c>
      <c r="T66" s="59" t="str">
        <f t="shared" si="9"/>
        <v/>
      </c>
      <c r="U66" s="59">
        <f t="shared" si="9"/>
        <v>13995.000000000002</v>
      </c>
      <c r="V66" s="59" t="str">
        <f t="shared" si="9"/>
        <v/>
      </c>
      <c r="W66" s="59">
        <f t="shared" si="9"/>
        <v>2808</v>
      </c>
      <c r="X66" s="59" t="str">
        <f t="shared" si="9"/>
        <v/>
      </c>
      <c r="Y66" s="59">
        <f t="shared" si="9"/>
        <v>7403</v>
      </c>
      <c r="Z66" s="59">
        <f t="shared" si="9"/>
        <v>4000</v>
      </c>
      <c r="AA66" s="59">
        <f t="shared" si="9"/>
        <v>18480</v>
      </c>
      <c r="AB66" s="59" t="str">
        <f t="shared" si="9"/>
        <v/>
      </c>
      <c r="AC66" s="59" t="str">
        <f t="shared" si="9"/>
        <v/>
      </c>
      <c r="AD66" s="59">
        <f t="shared" si="9"/>
        <v>2171</v>
      </c>
      <c r="AE66" s="59">
        <f t="shared" si="9"/>
        <v>224</v>
      </c>
      <c r="AF66" s="59" t="str">
        <f t="shared" si="9"/>
        <v/>
      </c>
      <c r="AG66" s="59">
        <f t="shared" si="9"/>
        <v>40719</v>
      </c>
      <c r="AH66" s="59">
        <f t="shared" si="9"/>
        <v>1155</v>
      </c>
      <c r="AI66" s="59">
        <f t="shared" si="9"/>
        <v>645</v>
      </c>
      <c r="AJ66" s="59">
        <f t="shared" si="9"/>
        <v>76375</v>
      </c>
      <c r="AK66" s="59" t="str">
        <f t="shared" si="9"/>
        <v/>
      </c>
      <c r="AL66" s="59" t="str">
        <f t="shared" si="9"/>
        <v/>
      </c>
      <c r="AM66" s="59" t="str">
        <f t="shared" si="9"/>
        <v/>
      </c>
      <c r="AN66" s="59" t="str">
        <f t="shared" si="9"/>
        <v/>
      </c>
      <c r="AO66" s="59" t="str">
        <f t="shared" si="9"/>
        <v/>
      </c>
      <c r="AP66" s="59" t="str">
        <f t="shared" si="9"/>
        <v/>
      </c>
      <c r="AQ66" s="59">
        <f t="shared" si="9"/>
        <v>350284</v>
      </c>
      <c r="AR66" s="70"/>
      <c r="AS66" s="59">
        <f>IF(SUM(AS24:AS26)=0,"",SUM(AS24:AS26))</f>
        <v>327436</v>
      </c>
      <c r="AT66" s="60">
        <f t="shared" si="0"/>
        <v>6.9778521604221933E-2</v>
      </c>
    </row>
    <row r="67" spans="2:46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76"/>
      <c r="AS67" s="29"/>
      <c r="AT67" s="29"/>
    </row>
    <row r="68" spans="2:46" hidden="1" x14ac:dyDescent="0.2">
      <c r="B68" s="39" t="s">
        <v>92</v>
      </c>
      <c r="C68" s="40">
        <f>INDEX(Benchmark!$D$9:$D$48,COLUMNS(Benchmark!$D$9:D48),)</f>
        <v>1</v>
      </c>
      <c r="D68" s="40">
        <f>INDEX(Benchmark!$D$9:$D$48,COLUMNS(Benchmark!$D$9:E48),)</f>
        <v>1</v>
      </c>
      <c r="E68" s="40">
        <f>INDEX(Benchmark!$D$9:$D$48,COLUMNS(Benchmark!$D$9:F48),)</f>
        <v>1</v>
      </c>
      <c r="F68" s="40">
        <f>INDEX(Benchmark!$D$9:$D$48,COLUMNS(Benchmark!$D$9:G48),)</f>
        <v>1</v>
      </c>
      <c r="G68" s="40">
        <f>INDEX(Benchmark!$D$9:$D$48,COLUMNS(Benchmark!$D$9:H48),)</f>
        <v>1</v>
      </c>
      <c r="H68" s="40">
        <f>INDEX(Benchmark!$D$9:$D$48,COLUMNS(Benchmark!$D$9:I48),)</f>
        <v>1</v>
      </c>
      <c r="I68" s="40">
        <f>INDEX(Benchmark!$D$9:$D$48,COLUMNS(Benchmark!$D$9:J48),)</f>
        <v>1</v>
      </c>
      <c r="J68" s="40">
        <f>INDEX(Benchmark!$D$9:$D$48,COLUMNS(Benchmark!$D$9:K48),)</f>
        <v>1</v>
      </c>
      <c r="K68" s="40">
        <f>INDEX(Benchmark!$D$9:$D$48,COLUMNS(Benchmark!$D$9:L48),)</f>
        <v>1</v>
      </c>
      <c r="L68" s="40">
        <f>INDEX(Benchmark!$D$9:$D$48,COLUMNS(Benchmark!$D$9:M48),)</f>
        <v>1</v>
      </c>
      <c r="M68" s="40">
        <f>INDEX(Benchmark!$D$9:$D$48,COLUMNS(Benchmark!$D$9:N48),)</f>
        <v>1</v>
      </c>
      <c r="N68" s="40">
        <f>INDEX(Benchmark!$D$9:$D$48,COLUMNS(Benchmark!$D$9:O48),)</f>
        <v>1</v>
      </c>
      <c r="O68" s="40">
        <f>INDEX(Benchmark!$D$9:$D$48,COLUMNS(Benchmark!$D$9:P48),)</f>
        <v>1</v>
      </c>
      <c r="P68" s="40">
        <f>INDEX(Benchmark!$D$9:$D$48,COLUMNS(Benchmark!$D$9:Q48),)</f>
        <v>1</v>
      </c>
      <c r="Q68" s="40">
        <f>INDEX(Benchmark!$D$9:$D$48,COLUMNS(Benchmark!$D$9:R48),)</f>
        <v>1</v>
      </c>
      <c r="R68" s="40">
        <f>INDEX(Benchmark!$D$9:$D$48,COLUMNS(Benchmark!$D$9:S48),)</f>
        <v>1</v>
      </c>
      <c r="S68" s="40">
        <f>INDEX(Benchmark!$D$9:$D$48,COLUMNS(Benchmark!$D$9:T48),)</f>
        <v>1</v>
      </c>
      <c r="T68" s="40">
        <f>INDEX(Benchmark!$D$9:$D$48,COLUMNS(Benchmark!$D$9:U48),)</f>
        <v>1</v>
      </c>
      <c r="U68" s="40">
        <f>INDEX(Benchmark!$D$9:$D$48,COLUMNS(Benchmark!$D$9:V48),)</f>
        <v>1</v>
      </c>
      <c r="V68" s="40">
        <f>INDEX(Benchmark!$D$9:$D$48,COLUMNS(Benchmark!$D$9:W48),)</f>
        <v>1</v>
      </c>
      <c r="W68" s="40">
        <f>INDEX(Benchmark!$D$9:$D$48,COLUMNS(Benchmark!$D$9:X48),)</f>
        <v>1</v>
      </c>
      <c r="X68" s="40">
        <f>INDEX(Benchmark!$D$9:$D$48,COLUMNS(Benchmark!$D$9:Y48),)</f>
        <v>1</v>
      </c>
      <c r="Y68" s="40">
        <f>INDEX(Benchmark!$D$9:$D$48,COLUMNS(Benchmark!$D$9:Z48),)</f>
        <v>1</v>
      </c>
      <c r="Z68" s="40">
        <f>INDEX(Benchmark!$D$9:$D$48,COLUMNS(Benchmark!$D$9:AA48),)</f>
        <v>1</v>
      </c>
      <c r="AA68" s="40">
        <f>INDEX(Benchmark!$D$9:$D$48,COLUMNS(Benchmark!$D$9:AB48),)</f>
        <v>1</v>
      </c>
      <c r="AB68" s="40">
        <f>INDEX(Benchmark!$D$9:$D$48,COLUMNS(Benchmark!$D$9:AC48),)</f>
        <v>1</v>
      </c>
      <c r="AC68" s="40">
        <f>INDEX(Benchmark!$D$9:$D$48,COLUMNS(Benchmark!$D$9:AD48),)</f>
        <v>1</v>
      </c>
      <c r="AD68" s="40">
        <f>INDEX(Benchmark!$D$9:$D$48,COLUMNS(Benchmark!$D$9:AE48),)</f>
        <v>1</v>
      </c>
      <c r="AE68" s="40">
        <f>INDEX(Benchmark!$D$9:$D$48,COLUMNS(Benchmark!$D$9:AF48),)</f>
        <v>1</v>
      </c>
      <c r="AF68" s="40">
        <f>INDEX(Benchmark!$D$9:$D$48,COLUMNS(Benchmark!$D$9:AG48),)</f>
        <v>1</v>
      </c>
      <c r="AG68" s="40">
        <f>INDEX(Benchmark!$D$9:$D$48,COLUMNS(Benchmark!$D$9:AH48),)</f>
        <v>1</v>
      </c>
      <c r="AH68" s="40">
        <f>INDEX(Benchmark!$D$9:$D$48,COLUMNS(Benchmark!$D$9:AI48),)</f>
        <v>1</v>
      </c>
      <c r="AI68" s="40">
        <f>INDEX(Benchmark!$D$9:$D$48,COLUMNS(Benchmark!$D$9:AJ48),)</f>
        <v>1</v>
      </c>
      <c r="AJ68" s="40">
        <f>INDEX(Benchmark!$D$9:$D$48,COLUMNS(Benchmark!$D$9:AK48),)</f>
        <v>1</v>
      </c>
      <c r="AK68" s="40">
        <f>INDEX(Benchmark!$D$9:$D$48,COLUMNS(Benchmark!$D$9:AL48),)</f>
        <v>0</v>
      </c>
      <c r="AL68" s="40">
        <f>INDEX(Benchmark!$D$9:$D$48,COLUMNS(Benchmark!$D$9:AM48),)</f>
        <v>0</v>
      </c>
      <c r="AM68" s="40">
        <f>INDEX(Benchmark!$D$9:$D$48,COLUMNS(Benchmark!$D$9:AN48),)</f>
        <v>0</v>
      </c>
      <c r="AN68" s="40">
        <f>INDEX(Benchmark!$D$9:$D$48,COLUMNS(Benchmark!$D$9:AO48),)</f>
        <v>0</v>
      </c>
      <c r="AO68" s="40">
        <f>INDEX(Benchmark!$D$9:$D$48,COLUMNS(Benchmark!$D$9:AP48),)</f>
        <v>0</v>
      </c>
      <c r="AP68" s="40">
        <f>INDEX(Benchmark!$D$9:$D$48,COLUMNS(Benchmark!$D$9:AQ48),)</f>
        <v>0</v>
      </c>
      <c r="AQ68" s="29"/>
      <c r="AR68" s="76"/>
      <c r="AS68" s="29"/>
      <c r="AT68" s="29"/>
    </row>
    <row r="69" spans="2:46" hidden="1" x14ac:dyDescent="0.2">
      <c r="B69" s="29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29"/>
      <c r="AR69" s="76"/>
      <c r="AS69" s="29"/>
      <c r="AT69" s="29"/>
    </row>
    <row r="70" spans="2:46" hidden="1" x14ac:dyDescent="0.2">
      <c r="B70" s="39" t="s">
        <v>93</v>
      </c>
      <c r="C70" s="40">
        <f>IFERROR(RANK(C72,$C$72:$AP$72,0),"")</f>
        <v>32</v>
      </c>
      <c r="D70" s="40">
        <f t="shared" ref="D70:AP70" si="10">IFERROR(RANK(D72,$C$72:$AP$72,0),"")</f>
        <v>17</v>
      </c>
      <c r="E70" s="40">
        <f t="shared" si="10"/>
        <v>1</v>
      </c>
      <c r="F70" s="40">
        <f t="shared" si="10"/>
        <v>6</v>
      </c>
      <c r="G70" s="40">
        <f t="shared" si="10"/>
        <v>25</v>
      </c>
      <c r="H70" s="40">
        <f t="shared" si="10"/>
        <v>7</v>
      </c>
      <c r="I70" s="40">
        <f t="shared" si="10"/>
        <v>12</v>
      </c>
      <c r="J70" s="40">
        <f t="shared" si="10"/>
        <v>27</v>
      </c>
      <c r="K70" s="40">
        <f t="shared" si="10"/>
        <v>5</v>
      </c>
      <c r="L70" s="40" t="str">
        <f t="shared" si="10"/>
        <v/>
      </c>
      <c r="M70" s="40">
        <f t="shared" si="10"/>
        <v>16</v>
      </c>
      <c r="N70" s="40">
        <f t="shared" si="10"/>
        <v>22</v>
      </c>
      <c r="O70" s="40">
        <f t="shared" si="10"/>
        <v>15</v>
      </c>
      <c r="P70" s="40">
        <f t="shared" si="10"/>
        <v>20</v>
      </c>
      <c r="Q70" s="40">
        <f t="shared" si="10"/>
        <v>4</v>
      </c>
      <c r="R70" s="40">
        <f t="shared" si="10"/>
        <v>31</v>
      </c>
      <c r="S70" s="40">
        <f t="shared" si="10"/>
        <v>9</v>
      </c>
      <c r="T70" s="40" t="str">
        <f t="shared" si="10"/>
        <v/>
      </c>
      <c r="U70" s="40">
        <f t="shared" si="10"/>
        <v>8</v>
      </c>
      <c r="V70" s="40">
        <f t="shared" si="10"/>
        <v>29</v>
      </c>
      <c r="W70" s="40">
        <f t="shared" si="10"/>
        <v>18</v>
      </c>
      <c r="X70" s="40">
        <f t="shared" si="10"/>
        <v>24</v>
      </c>
      <c r="Y70" s="40">
        <f t="shared" si="10"/>
        <v>14</v>
      </c>
      <c r="Z70" s="40">
        <f t="shared" si="10"/>
        <v>13</v>
      </c>
      <c r="AA70" s="40">
        <f t="shared" si="10"/>
        <v>11</v>
      </c>
      <c r="AB70" s="40">
        <f t="shared" si="10"/>
        <v>30</v>
      </c>
      <c r="AC70" s="40">
        <f t="shared" si="10"/>
        <v>28</v>
      </c>
      <c r="AD70" s="40">
        <f t="shared" si="10"/>
        <v>21</v>
      </c>
      <c r="AE70" s="40">
        <f t="shared" si="10"/>
        <v>26</v>
      </c>
      <c r="AF70" s="40">
        <f t="shared" si="10"/>
        <v>23</v>
      </c>
      <c r="AG70" s="40">
        <f t="shared" si="10"/>
        <v>2</v>
      </c>
      <c r="AH70" s="40">
        <f t="shared" si="10"/>
        <v>19</v>
      </c>
      <c r="AI70" s="40">
        <f t="shared" si="10"/>
        <v>10</v>
      </c>
      <c r="AJ70" s="40">
        <f t="shared" si="10"/>
        <v>3</v>
      </c>
      <c r="AK70" s="40" t="str">
        <f t="shared" si="10"/>
        <v/>
      </c>
      <c r="AL70" s="40" t="str">
        <f t="shared" si="10"/>
        <v/>
      </c>
      <c r="AM70" s="40" t="str">
        <f t="shared" si="10"/>
        <v/>
      </c>
      <c r="AN70" s="40" t="str">
        <f t="shared" si="10"/>
        <v/>
      </c>
      <c r="AO70" s="40" t="str">
        <f t="shared" si="10"/>
        <v/>
      </c>
      <c r="AP70" s="40" t="str">
        <f t="shared" si="10"/>
        <v/>
      </c>
      <c r="AQ70" s="29"/>
      <c r="AR70" s="76"/>
      <c r="AS70" s="29"/>
      <c r="AT70" s="29"/>
    </row>
    <row r="71" spans="2:46" hidden="1" x14ac:dyDescent="0.2">
      <c r="B71" s="29"/>
      <c r="C71" s="40" t="str">
        <f>C11</f>
        <v>Assurant Chile</v>
      </c>
      <c r="D71" s="40" t="str">
        <f t="shared" ref="D71:AP71" si="11">D11</f>
        <v>AVLA Crédito</v>
      </c>
      <c r="E71" s="40" t="str">
        <f t="shared" si="11"/>
        <v>BCI Seguros</v>
      </c>
      <c r="F71" s="40" t="str">
        <f t="shared" si="11"/>
        <v>BNP Paribas Cardif</v>
      </c>
      <c r="G71" s="40" t="str">
        <f t="shared" si="11"/>
        <v>Cesce Chile</v>
      </c>
      <c r="H71" s="40" t="str">
        <f t="shared" si="11"/>
        <v>Chilena Consolidada</v>
      </c>
      <c r="I71" s="40" t="str">
        <f t="shared" si="11"/>
        <v>Chubb Generales</v>
      </c>
      <c r="J71" s="40" t="str">
        <f t="shared" si="11"/>
        <v>Coface Chile</v>
      </c>
      <c r="K71" s="40" t="str">
        <f t="shared" si="11"/>
        <v>Consorcio Nacional</v>
      </c>
      <c r="L71" s="40" t="str">
        <f t="shared" si="11"/>
        <v>Contempora</v>
      </c>
      <c r="M71" s="40" t="str">
        <f t="shared" si="11"/>
        <v>Continental Crédito</v>
      </c>
      <c r="N71" s="40" t="str">
        <f t="shared" si="11"/>
        <v>Continental Generales</v>
      </c>
      <c r="O71" s="40" t="str">
        <f t="shared" si="11"/>
        <v>FID Chile</v>
      </c>
      <c r="P71" s="40" t="str">
        <f t="shared" si="11"/>
        <v>HDI Gar. y Cré.</v>
      </c>
      <c r="Q71" s="40" t="str">
        <f t="shared" si="11"/>
        <v>HDI Seguros</v>
      </c>
      <c r="R71" s="40" t="str">
        <f t="shared" si="11"/>
        <v>Huelen</v>
      </c>
      <c r="S71" s="40" t="str">
        <f t="shared" si="11"/>
        <v>Liberty Seguros</v>
      </c>
      <c r="T71" s="40" t="str">
        <f t="shared" si="11"/>
        <v>M. de Carabineros</v>
      </c>
      <c r="U71" s="40" t="str">
        <f t="shared" si="11"/>
        <v>Mapfre</v>
      </c>
      <c r="V71" s="40" t="str">
        <f t="shared" si="11"/>
        <v>MetLife Generales</v>
      </c>
      <c r="W71" s="40" t="str">
        <f t="shared" si="11"/>
        <v>Orion Seguros</v>
      </c>
      <c r="X71" s="40" t="str">
        <f t="shared" si="11"/>
        <v>Orsan Crédito</v>
      </c>
      <c r="Y71" s="40" t="str">
        <f t="shared" si="11"/>
        <v>Porvenir</v>
      </c>
      <c r="Z71" s="40" t="str">
        <f t="shared" si="11"/>
        <v>Reale Chile</v>
      </c>
      <c r="AA71" s="40" t="str">
        <f t="shared" si="11"/>
        <v>Renta Nacional</v>
      </c>
      <c r="AB71" s="40" t="str">
        <f t="shared" si="11"/>
        <v>SegChile</v>
      </c>
      <c r="AC71" s="40" t="str">
        <f t="shared" si="11"/>
        <v>Solunión Chile</v>
      </c>
      <c r="AD71" s="40" t="str">
        <f t="shared" si="11"/>
        <v>Southbridge</v>
      </c>
      <c r="AE71" s="40" t="str">
        <f t="shared" si="11"/>
        <v>Starr International</v>
      </c>
      <c r="AF71" s="40" t="str">
        <f t="shared" si="11"/>
        <v>Suaval</v>
      </c>
      <c r="AG71" s="40" t="str">
        <f t="shared" si="11"/>
        <v>Suramericana</v>
      </c>
      <c r="AH71" s="40" t="str">
        <f t="shared" si="11"/>
        <v>Unnio</v>
      </c>
      <c r="AI71" s="40" t="str">
        <f t="shared" si="11"/>
        <v>Zenit Seguros</v>
      </c>
      <c r="AJ71" s="40" t="str">
        <f t="shared" si="11"/>
        <v>Zurich Santander</v>
      </c>
      <c r="AK71" s="40" t="str">
        <f t="shared" si="11"/>
        <v/>
      </c>
      <c r="AL71" s="40" t="str">
        <f t="shared" si="11"/>
        <v/>
      </c>
      <c r="AM71" s="40" t="str">
        <f t="shared" si="11"/>
        <v/>
      </c>
      <c r="AN71" s="40" t="str">
        <f t="shared" si="11"/>
        <v/>
      </c>
      <c r="AO71" s="40" t="str">
        <f t="shared" si="11"/>
        <v/>
      </c>
      <c r="AP71" s="40" t="str">
        <f t="shared" si="11"/>
        <v/>
      </c>
      <c r="AQ71" s="29"/>
      <c r="AR71" s="76"/>
      <c r="AS71" s="29"/>
      <c r="AT71" s="29"/>
    </row>
    <row r="72" spans="2:46" hidden="1" x14ac:dyDescent="0.2">
      <c r="B72" s="29"/>
      <c r="C72" s="42">
        <f t="shared" ref="C72:AP72" si="12">IFERROR(IF(C68=1,VLOOKUP($C$88,$B$12:$AQ$49,C75+1,FALSE)+C73/1000000,""),"")</f>
        <v>6.0000400000000003</v>
      </c>
      <c r="D72" s="42">
        <f t="shared" si="12"/>
        <v>22162.000038999999</v>
      </c>
      <c r="E72" s="42">
        <f t="shared" si="12"/>
        <v>4592434.0000379998</v>
      </c>
      <c r="F72" s="42">
        <f t="shared" si="12"/>
        <v>1141545.000037</v>
      </c>
      <c r="G72" s="42">
        <f t="shared" si="12"/>
        <v>1086.0000359999999</v>
      </c>
      <c r="H72" s="42">
        <f t="shared" si="12"/>
        <v>843871.00003500003</v>
      </c>
      <c r="I72" s="42">
        <f t="shared" si="12"/>
        <v>255061.000034</v>
      </c>
      <c r="J72" s="42">
        <f t="shared" si="12"/>
        <v>364.00003299999997</v>
      </c>
      <c r="K72" s="42">
        <f t="shared" si="12"/>
        <v>1185598.000032</v>
      </c>
      <c r="L72" s="42" t="str">
        <f t="shared" si="12"/>
        <v/>
      </c>
      <c r="M72" s="42">
        <f t="shared" si="12"/>
        <v>22387.000029999999</v>
      </c>
      <c r="N72" s="42">
        <f t="shared" si="12"/>
        <v>6185.0000289999998</v>
      </c>
      <c r="O72" s="42">
        <f t="shared" si="12"/>
        <v>39766.000028000002</v>
      </c>
      <c r="P72" s="42">
        <f t="shared" si="12"/>
        <v>12002.000027</v>
      </c>
      <c r="Q72" s="42">
        <f t="shared" si="12"/>
        <v>1237738.000026</v>
      </c>
      <c r="R72" s="42">
        <f t="shared" si="12"/>
        <v>25.000025000000001</v>
      </c>
      <c r="S72" s="42">
        <f t="shared" si="12"/>
        <v>522985.00002400001</v>
      </c>
      <c r="T72" s="42" t="str">
        <f t="shared" si="12"/>
        <v/>
      </c>
      <c r="U72" s="42">
        <f t="shared" si="12"/>
        <v>525361.00002200005</v>
      </c>
      <c r="V72" s="42">
        <f t="shared" si="12"/>
        <v>77.000021000000004</v>
      </c>
      <c r="W72" s="42">
        <f t="shared" si="12"/>
        <v>17633.000019999999</v>
      </c>
      <c r="X72" s="42">
        <f t="shared" si="12"/>
        <v>1743.0000190000001</v>
      </c>
      <c r="Y72" s="42">
        <f t="shared" si="12"/>
        <v>68556.000018000006</v>
      </c>
      <c r="Z72" s="42">
        <f t="shared" si="12"/>
        <v>249068.00001700001</v>
      </c>
      <c r="AA72" s="42">
        <f t="shared" si="12"/>
        <v>355372.00001600001</v>
      </c>
      <c r="AB72" s="42">
        <f t="shared" si="12"/>
        <v>36.000014999999998</v>
      </c>
      <c r="AC72" s="42">
        <f t="shared" si="12"/>
        <v>307.00001400000002</v>
      </c>
      <c r="AD72" s="42">
        <f t="shared" si="12"/>
        <v>9571.0000130000008</v>
      </c>
      <c r="AE72" s="42">
        <f t="shared" si="12"/>
        <v>719.00001199999997</v>
      </c>
      <c r="AF72" s="42">
        <f t="shared" si="12"/>
        <v>4676.0000110000001</v>
      </c>
      <c r="AG72" s="42">
        <f t="shared" si="12"/>
        <v>2753289.0000100001</v>
      </c>
      <c r="AH72" s="42">
        <f t="shared" si="12"/>
        <v>12329.000008999999</v>
      </c>
      <c r="AI72" s="42">
        <f t="shared" si="12"/>
        <v>521826.000008</v>
      </c>
      <c r="AJ72" s="42">
        <f t="shared" si="12"/>
        <v>1552096.0000070001</v>
      </c>
      <c r="AK72" s="42" t="str">
        <f t="shared" si="12"/>
        <v/>
      </c>
      <c r="AL72" s="42" t="str">
        <f t="shared" si="12"/>
        <v/>
      </c>
      <c r="AM72" s="42" t="str">
        <f t="shared" si="12"/>
        <v/>
      </c>
      <c r="AN72" s="42" t="str">
        <f t="shared" si="12"/>
        <v/>
      </c>
      <c r="AO72" s="42" t="str">
        <f t="shared" si="12"/>
        <v/>
      </c>
      <c r="AP72" s="42" t="str">
        <f t="shared" si="12"/>
        <v/>
      </c>
      <c r="AQ72" s="29"/>
      <c r="AR72" s="76"/>
      <c r="AS72" s="29"/>
      <c r="AT72" s="29"/>
    </row>
    <row r="73" spans="2:46" hidden="1" x14ac:dyDescent="0.2">
      <c r="B73" s="29"/>
      <c r="C73" s="40">
        <v>40</v>
      </c>
      <c r="D73" s="40">
        <f>C73-1</f>
        <v>39</v>
      </c>
      <c r="E73" s="40">
        <f t="shared" ref="E73:AP73" si="13">D73-1</f>
        <v>38</v>
      </c>
      <c r="F73" s="40">
        <f t="shared" si="13"/>
        <v>37</v>
      </c>
      <c r="G73" s="40">
        <f t="shared" si="13"/>
        <v>36</v>
      </c>
      <c r="H73" s="40">
        <f t="shared" si="13"/>
        <v>35</v>
      </c>
      <c r="I73" s="40">
        <f t="shared" si="13"/>
        <v>34</v>
      </c>
      <c r="J73" s="40">
        <f t="shared" si="13"/>
        <v>33</v>
      </c>
      <c r="K73" s="40">
        <f t="shared" si="13"/>
        <v>32</v>
      </c>
      <c r="L73" s="40">
        <f t="shared" si="13"/>
        <v>31</v>
      </c>
      <c r="M73" s="40">
        <f t="shared" si="13"/>
        <v>30</v>
      </c>
      <c r="N73" s="40">
        <f t="shared" si="13"/>
        <v>29</v>
      </c>
      <c r="O73" s="40">
        <f t="shared" si="13"/>
        <v>28</v>
      </c>
      <c r="P73" s="40">
        <f t="shared" si="13"/>
        <v>27</v>
      </c>
      <c r="Q73" s="40">
        <f t="shared" si="13"/>
        <v>26</v>
      </c>
      <c r="R73" s="40">
        <f t="shared" si="13"/>
        <v>25</v>
      </c>
      <c r="S73" s="40">
        <f t="shared" si="13"/>
        <v>24</v>
      </c>
      <c r="T73" s="40">
        <f t="shared" si="13"/>
        <v>23</v>
      </c>
      <c r="U73" s="40">
        <f t="shared" si="13"/>
        <v>22</v>
      </c>
      <c r="V73" s="40">
        <f t="shared" si="13"/>
        <v>21</v>
      </c>
      <c r="W73" s="40">
        <f t="shared" si="13"/>
        <v>20</v>
      </c>
      <c r="X73" s="40">
        <f t="shared" si="13"/>
        <v>19</v>
      </c>
      <c r="Y73" s="40">
        <f t="shared" si="13"/>
        <v>18</v>
      </c>
      <c r="Z73" s="40">
        <f t="shared" si="13"/>
        <v>17</v>
      </c>
      <c r="AA73" s="40">
        <f t="shared" si="13"/>
        <v>16</v>
      </c>
      <c r="AB73" s="40">
        <f t="shared" si="13"/>
        <v>15</v>
      </c>
      <c r="AC73" s="40">
        <f t="shared" si="13"/>
        <v>14</v>
      </c>
      <c r="AD73" s="40">
        <f t="shared" si="13"/>
        <v>13</v>
      </c>
      <c r="AE73" s="40">
        <f t="shared" si="13"/>
        <v>12</v>
      </c>
      <c r="AF73" s="40">
        <f t="shared" si="13"/>
        <v>11</v>
      </c>
      <c r="AG73" s="40">
        <f t="shared" si="13"/>
        <v>10</v>
      </c>
      <c r="AH73" s="40">
        <f t="shared" si="13"/>
        <v>9</v>
      </c>
      <c r="AI73" s="40">
        <f t="shared" si="13"/>
        <v>8</v>
      </c>
      <c r="AJ73" s="40">
        <f t="shared" si="13"/>
        <v>7</v>
      </c>
      <c r="AK73" s="40">
        <f t="shared" si="13"/>
        <v>6</v>
      </c>
      <c r="AL73" s="40">
        <f t="shared" si="13"/>
        <v>5</v>
      </c>
      <c r="AM73" s="40">
        <f t="shared" si="13"/>
        <v>4</v>
      </c>
      <c r="AN73" s="40">
        <f t="shared" si="13"/>
        <v>3</v>
      </c>
      <c r="AO73" s="40">
        <f t="shared" si="13"/>
        <v>2</v>
      </c>
      <c r="AP73" s="40">
        <f t="shared" si="13"/>
        <v>1</v>
      </c>
      <c r="AQ73" s="29"/>
      <c r="AR73" s="76"/>
      <c r="AS73" s="29"/>
      <c r="AT73" s="29"/>
    </row>
    <row r="74" spans="2:46" hidden="1" x14ac:dyDescent="0.2">
      <c r="B74" s="29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29"/>
      <c r="AR74" s="76"/>
      <c r="AS74" s="29"/>
      <c r="AT74" s="29"/>
    </row>
    <row r="75" spans="2:46" hidden="1" x14ac:dyDescent="0.2">
      <c r="B75" s="39" t="s">
        <v>94</v>
      </c>
      <c r="C75" s="40">
        <v>1</v>
      </c>
      <c r="D75" s="40">
        <v>2</v>
      </c>
      <c r="E75" s="40">
        <v>3</v>
      </c>
      <c r="F75" s="40">
        <v>4</v>
      </c>
      <c r="G75" s="40">
        <v>5</v>
      </c>
      <c r="H75" s="40">
        <v>6</v>
      </c>
      <c r="I75" s="40">
        <v>7</v>
      </c>
      <c r="J75" s="40">
        <v>8</v>
      </c>
      <c r="K75" s="40">
        <v>9</v>
      </c>
      <c r="L75" s="40">
        <v>10</v>
      </c>
      <c r="M75" s="40">
        <v>11</v>
      </c>
      <c r="N75" s="40">
        <v>12</v>
      </c>
      <c r="O75" s="40">
        <v>13</v>
      </c>
      <c r="P75" s="40">
        <v>14</v>
      </c>
      <c r="Q75" s="40">
        <v>15</v>
      </c>
      <c r="R75" s="40">
        <v>16</v>
      </c>
      <c r="S75" s="40">
        <v>17</v>
      </c>
      <c r="T75" s="40">
        <v>18</v>
      </c>
      <c r="U75" s="40">
        <v>19</v>
      </c>
      <c r="V75" s="40">
        <v>20</v>
      </c>
      <c r="W75" s="40">
        <v>21</v>
      </c>
      <c r="X75" s="40">
        <v>22</v>
      </c>
      <c r="Y75" s="40">
        <v>23</v>
      </c>
      <c r="Z75" s="40">
        <v>24</v>
      </c>
      <c r="AA75" s="40">
        <v>25</v>
      </c>
      <c r="AB75" s="40">
        <v>26</v>
      </c>
      <c r="AC75" s="40">
        <v>27</v>
      </c>
      <c r="AD75" s="40">
        <v>28</v>
      </c>
      <c r="AE75" s="40">
        <v>29</v>
      </c>
      <c r="AF75" s="40">
        <v>30</v>
      </c>
      <c r="AG75" s="40">
        <v>31</v>
      </c>
      <c r="AH75" s="40">
        <v>32</v>
      </c>
      <c r="AI75" s="40">
        <v>33</v>
      </c>
      <c r="AJ75" s="40">
        <v>34</v>
      </c>
      <c r="AK75" s="40">
        <v>35</v>
      </c>
      <c r="AL75" s="40">
        <v>36</v>
      </c>
      <c r="AM75" s="40">
        <v>37</v>
      </c>
      <c r="AN75" s="40">
        <v>38</v>
      </c>
      <c r="AO75" s="40">
        <v>39</v>
      </c>
      <c r="AP75" s="40">
        <v>40</v>
      </c>
      <c r="AQ75" s="29"/>
      <c r="AR75" s="76"/>
      <c r="AS75" s="29"/>
      <c r="AT75" s="29"/>
    </row>
    <row r="76" spans="2:46" hidden="1" x14ac:dyDescent="0.2">
      <c r="B76" s="29"/>
      <c r="C76" s="40" t="str">
        <f>IFERROR(HLOOKUP(C75,$C$70:$AP$71,2,FALSE),"")</f>
        <v>BCI Seguros</v>
      </c>
      <c r="D76" s="40" t="str">
        <f t="shared" ref="D76:AP76" si="14">IFERROR(HLOOKUP(D75,$C$70:$AP$71,2,FALSE),"")</f>
        <v>Suramericana</v>
      </c>
      <c r="E76" s="40" t="str">
        <f t="shared" si="14"/>
        <v>Zurich Santander</v>
      </c>
      <c r="F76" s="40" t="str">
        <f t="shared" si="14"/>
        <v>HDI Seguros</v>
      </c>
      <c r="G76" s="40" t="str">
        <f t="shared" si="14"/>
        <v>Consorcio Nacional</v>
      </c>
      <c r="H76" s="40" t="str">
        <f t="shared" si="14"/>
        <v>BNP Paribas Cardif</v>
      </c>
      <c r="I76" s="40" t="str">
        <f t="shared" si="14"/>
        <v>Chilena Consolidada</v>
      </c>
      <c r="J76" s="40" t="str">
        <f t="shared" si="14"/>
        <v>Mapfre</v>
      </c>
      <c r="K76" s="40" t="str">
        <f t="shared" si="14"/>
        <v>Liberty Seguros</v>
      </c>
      <c r="L76" s="40" t="str">
        <f t="shared" si="14"/>
        <v>Zenit Seguros</v>
      </c>
      <c r="M76" s="40" t="str">
        <f t="shared" si="14"/>
        <v>Renta Nacional</v>
      </c>
      <c r="N76" s="40" t="str">
        <f t="shared" si="14"/>
        <v>Chubb Generales</v>
      </c>
      <c r="O76" s="40" t="str">
        <f t="shared" si="14"/>
        <v>Reale Chile</v>
      </c>
      <c r="P76" s="40" t="str">
        <f t="shared" si="14"/>
        <v>Porvenir</v>
      </c>
      <c r="Q76" s="40" t="str">
        <f t="shared" si="14"/>
        <v>FID Chile</v>
      </c>
      <c r="R76" s="40" t="str">
        <f t="shared" si="14"/>
        <v>Continental Crédito</v>
      </c>
      <c r="S76" s="40" t="str">
        <f t="shared" si="14"/>
        <v>AVLA Crédito</v>
      </c>
      <c r="T76" s="40" t="str">
        <f t="shared" si="14"/>
        <v>Orion Seguros</v>
      </c>
      <c r="U76" s="40" t="str">
        <f t="shared" si="14"/>
        <v>Unnio</v>
      </c>
      <c r="V76" s="40" t="str">
        <f t="shared" si="14"/>
        <v>HDI Gar. y Cré.</v>
      </c>
      <c r="W76" s="40" t="str">
        <f t="shared" si="14"/>
        <v>Southbridge</v>
      </c>
      <c r="X76" s="40" t="str">
        <f t="shared" si="14"/>
        <v>Continental Generales</v>
      </c>
      <c r="Y76" s="40" t="str">
        <f t="shared" si="14"/>
        <v>Suaval</v>
      </c>
      <c r="Z76" s="40" t="str">
        <f t="shared" si="14"/>
        <v>Orsan Crédito</v>
      </c>
      <c r="AA76" s="40" t="str">
        <f t="shared" si="14"/>
        <v>Cesce Chile</v>
      </c>
      <c r="AB76" s="40" t="str">
        <f t="shared" si="14"/>
        <v>Starr International</v>
      </c>
      <c r="AC76" s="40" t="str">
        <f t="shared" si="14"/>
        <v>Coface Chile</v>
      </c>
      <c r="AD76" s="40" t="str">
        <f t="shared" si="14"/>
        <v>Solunión Chile</v>
      </c>
      <c r="AE76" s="40" t="str">
        <f t="shared" si="14"/>
        <v>MetLife Generales</v>
      </c>
      <c r="AF76" s="40" t="str">
        <f t="shared" si="14"/>
        <v>SegChile</v>
      </c>
      <c r="AG76" s="40" t="str">
        <f t="shared" si="14"/>
        <v>Huelen</v>
      </c>
      <c r="AH76" s="40" t="str">
        <f t="shared" si="14"/>
        <v>Assurant Chile</v>
      </c>
      <c r="AI76" s="40" t="str">
        <f t="shared" si="14"/>
        <v/>
      </c>
      <c r="AJ76" s="40" t="str">
        <f t="shared" si="14"/>
        <v/>
      </c>
      <c r="AK76" s="40" t="str">
        <f t="shared" si="14"/>
        <v/>
      </c>
      <c r="AL76" s="40" t="str">
        <f t="shared" si="14"/>
        <v/>
      </c>
      <c r="AM76" s="40" t="str">
        <f t="shared" si="14"/>
        <v/>
      </c>
      <c r="AN76" s="40" t="str">
        <f t="shared" si="14"/>
        <v/>
      </c>
      <c r="AO76" s="40" t="str">
        <f t="shared" si="14"/>
        <v/>
      </c>
      <c r="AP76" s="40" t="str">
        <f t="shared" si="14"/>
        <v/>
      </c>
      <c r="AQ76" s="29"/>
      <c r="AR76" s="76"/>
      <c r="AS76" s="29"/>
      <c r="AT76" s="29"/>
    </row>
    <row r="77" spans="2:46" hidden="1" x14ac:dyDescent="0.2">
      <c r="B77" s="29"/>
      <c r="C77" s="42">
        <f>IFERROR((HLOOKUP(C75,$C$70:$AP$72,3,FALSE)-HLOOKUP(C75,$C$70:$AP$73,4,FALSE)/1000000)/$C$82,"")</f>
        <v>4592.4340000000002</v>
      </c>
      <c r="D77" s="42">
        <f t="shared" ref="D77:AP77" si="15">IFERROR((HLOOKUP(D75,$C$70:$AP$72,3,FALSE)-HLOOKUP(D75,$C$70:$AP$73,4,FALSE)/1000000)/$C$82,"")</f>
        <v>2753.2890000000002</v>
      </c>
      <c r="E77" s="42">
        <f t="shared" si="15"/>
        <v>1552.096</v>
      </c>
      <c r="F77" s="42">
        <f t="shared" si="15"/>
        <v>1237.7380000000001</v>
      </c>
      <c r="G77" s="42">
        <f t="shared" si="15"/>
        <v>1185.598</v>
      </c>
      <c r="H77" s="42">
        <f t="shared" si="15"/>
        <v>1141.5450000000001</v>
      </c>
      <c r="I77" s="42">
        <f t="shared" si="15"/>
        <v>843.87099999999998</v>
      </c>
      <c r="J77" s="42">
        <f t="shared" si="15"/>
        <v>525.36099999999999</v>
      </c>
      <c r="K77" s="42">
        <f t="shared" si="15"/>
        <v>522.98500000000001</v>
      </c>
      <c r="L77" s="42">
        <f t="shared" si="15"/>
        <v>521.82600000000002</v>
      </c>
      <c r="M77" s="42">
        <f t="shared" si="15"/>
        <v>355.37200000000001</v>
      </c>
      <c r="N77" s="42">
        <f t="shared" si="15"/>
        <v>255.06100000000001</v>
      </c>
      <c r="O77" s="42">
        <f t="shared" si="15"/>
        <v>249.06800000000001</v>
      </c>
      <c r="P77" s="42">
        <f t="shared" si="15"/>
        <v>68.555999999999997</v>
      </c>
      <c r="Q77" s="42">
        <f t="shared" si="15"/>
        <v>39.765999999999998</v>
      </c>
      <c r="R77" s="42">
        <f t="shared" si="15"/>
        <v>22.387</v>
      </c>
      <c r="S77" s="42">
        <f t="shared" si="15"/>
        <v>22.161999999999999</v>
      </c>
      <c r="T77" s="42">
        <f t="shared" si="15"/>
        <v>17.632999999999999</v>
      </c>
      <c r="U77" s="42">
        <f t="shared" si="15"/>
        <v>12.329000000000001</v>
      </c>
      <c r="V77" s="42">
        <f t="shared" si="15"/>
        <v>12.002000000000001</v>
      </c>
      <c r="W77" s="42">
        <f t="shared" si="15"/>
        <v>9.5709999999999997</v>
      </c>
      <c r="X77" s="42">
        <f t="shared" si="15"/>
        <v>6.1849999999999996</v>
      </c>
      <c r="Y77" s="42">
        <f t="shared" si="15"/>
        <v>4.6760000000000002</v>
      </c>
      <c r="Z77" s="42">
        <f t="shared" si="15"/>
        <v>1.7430000000000001</v>
      </c>
      <c r="AA77" s="42">
        <f t="shared" si="15"/>
        <v>1.0860000000000001</v>
      </c>
      <c r="AB77" s="42">
        <f t="shared" si="15"/>
        <v>0.71899999999999997</v>
      </c>
      <c r="AC77" s="42">
        <f t="shared" si="15"/>
        <v>0.36399999999999999</v>
      </c>
      <c r="AD77" s="42">
        <f t="shared" si="15"/>
        <v>0.307</v>
      </c>
      <c r="AE77" s="42">
        <f t="shared" si="15"/>
        <v>7.6999999999999999E-2</v>
      </c>
      <c r="AF77" s="42">
        <f t="shared" si="15"/>
        <v>3.5999999999999997E-2</v>
      </c>
      <c r="AG77" s="42">
        <f t="shared" si="15"/>
        <v>2.5000000000000001E-2</v>
      </c>
      <c r="AH77" s="42">
        <f t="shared" si="15"/>
        <v>6.0000000000000001E-3</v>
      </c>
      <c r="AI77" s="42" t="str">
        <f t="shared" si="15"/>
        <v/>
      </c>
      <c r="AJ77" s="42" t="str">
        <f t="shared" si="15"/>
        <v/>
      </c>
      <c r="AK77" s="42" t="str">
        <f t="shared" si="15"/>
        <v/>
      </c>
      <c r="AL77" s="42" t="str">
        <f t="shared" si="15"/>
        <v/>
      </c>
      <c r="AM77" s="42" t="str">
        <f t="shared" si="15"/>
        <v/>
      </c>
      <c r="AN77" s="42" t="str">
        <f t="shared" si="15"/>
        <v/>
      </c>
      <c r="AO77" s="42" t="str">
        <f t="shared" si="15"/>
        <v/>
      </c>
      <c r="AP77" s="42" t="str">
        <f t="shared" si="15"/>
        <v/>
      </c>
      <c r="AQ77" s="29"/>
      <c r="AR77" s="76"/>
      <c r="AS77" s="29"/>
      <c r="AT77" s="29"/>
    </row>
    <row r="78" spans="2:46" hidden="1" x14ac:dyDescent="0.2">
      <c r="B78" s="29"/>
      <c r="C78" s="42" t="str">
        <f>IF(ISNUMBER(C77),CONCATENATE(C76," - ",C75),"")</f>
        <v>BCI Seguros - 1</v>
      </c>
      <c r="D78" s="42" t="str">
        <f t="shared" ref="D78:AP78" si="16">IF(ISNUMBER(D77),CONCATENATE(D76," - ",D75),"")</f>
        <v>Suramericana - 2</v>
      </c>
      <c r="E78" s="42" t="str">
        <f t="shared" si="16"/>
        <v>Zurich Santander - 3</v>
      </c>
      <c r="F78" s="42" t="str">
        <f t="shared" si="16"/>
        <v>HDI Seguros - 4</v>
      </c>
      <c r="G78" s="42" t="str">
        <f t="shared" si="16"/>
        <v>Consorcio Nacional - 5</v>
      </c>
      <c r="H78" s="42" t="str">
        <f t="shared" si="16"/>
        <v>BNP Paribas Cardif - 6</v>
      </c>
      <c r="I78" s="42" t="str">
        <f t="shared" si="16"/>
        <v>Chilena Consolidada - 7</v>
      </c>
      <c r="J78" s="42" t="str">
        <f t="shared" si="16"/>
        <v>Mapfre - 8</v>
      </c>
      <c r="K78" s="42" t="str">
        <f t="shared" si="16"/>
        <v>Liberty Seguros - 9</v>
      </c>
      <c r="L78" s="42" t="str">
        <f t="shared" si="16"/>
        <v>Zenit Seguros - 10</v>
      </c>
      <c r="M78" s="42" t="str">
        <f t="shared" si="16"/>
        <v>Renta Nacional - 11</v>
      </c>
      <c r="N78" s="42" t="str">
        <f t="shared" si="16"/>
        <v>Chubb Generales - 12</v>
      </c>
      <c r="O78" s="42" t="str">
        <f t="shared" si="16"/>
        <v>Reale Chile - 13</v>
      </c>
      <c r="P78" s="42" t="str">
        <f t="shared" si="16"/>
        <v>Porvenir - 14</v>
      </c>
      <c r="Q78" s="42" t="str">
        <f t="shared" si="16"/>
        <v>FID Chile - 15</v>
      </c>
      <c r="R78" s="42" t="str">
        <f t="shared" si="16"/>
        <v>Continental Crédito - 16</v>
      </c>
      <c r="S78" s="42" t="str">
        <f t="shared" si="16"/>
        <v>AVLA Crédito - 17</v>
      </c>
      <c r="T78" s="42" t="str">
        <f t="shared" si="16"/>
        <v>Orion Seguros - 18</v>
      </c>
      <c r="U78" s="42" t="str">
        <f t="shared" si="16"/>
        <v>Unnio - 19</v>
      </c>
      <c r="V78" s="42" t="str">
        <f t="shared" si="16"/>
        <v>HDI Gar. y Cré. - 20</v>
      </c>
      <c r="W78" s="42" t="str">
        <f t="shared" si="16"/>
        <v>Southbridge - 21</v>
      </c>
      <c r="X78" s="42" t="str">
        <f t="shared" si="16"/>
        <v>Continental Generales - 22</v>
      </c>
      <c r="Y78" s="42" t="str">
        <f t="shared" si="16"/>
        <v>Suaval - 23</v>
      </c>
      <c r="Z78" s="42" t="str">
        <f t="shared" si="16"/>
        <v>Orsan Crédito - 24</v>
      </c>
      <c r="AA78" s="42" t="str">
        <f t="shared" si="16"/>
        <v>Cesce Chile - 25</v>
      </c>
      <c r="AB78" s="42" t="str">
        <f t="shared" si="16"/>
        <v>Starr International - 26</v>
      </c>
      <c r="AC78" s="42" t="str">
        <f t="shared" si="16"/>
        <v>Coface Chile - 27</v>
      </c>
      <c r="AD78" s="42" t="str">
        <f t="shared" si="16"/>
        <v>Solunión Chile - 28</v>
      </c>
      <c r="AE78" s="42" t="str">
        <f t="shared" si="16"/>
        <v>MetLife Generales - 29</v>
      </c>
      <c r="AF78" s="42" t="str">
        <f t="shared" si="16"/>
        <v>SegChile - 30</v>
      </c>
      <c r="AG78" s="42" t="str">
        <f t="shared" si="16"/>
        <v>Huelen - 31</v>
      </c>
      <c r="AH78" s="42" t="str">
        <f t="shared" si="16"/>
        <v>Assurant Chile - 32</v>
      </c>
      <c r="AI78" s="42" t="str">
        <f t="shared" si="16"/>
        <v/>
      </c>
      <c r="AJ78" s="42" t="str">
        <f t="shared" si="16"/>
        <v/>
      </c>
      <c r="AK78" s="42" t="str">
        <f t="shared" si="16"/>
        <v/>
      </c>
      <c r="AL78" s="42" t="str">
        <f t="shared" si="16"/>
        <v/>
      </c>
      <c r="AM78" s="42" t="str">
        <f t="shared" si="16"/>
        <v/>
      </c>
      <c r="AN78" s="42" t="str">
        <f t="shared" si="16"/>
        <v/>
      </c>
      <c r="AO78" s="42" t="str">
        <f t="shared" si="16"/>
        <v/>
      </c>
      <c r="AP78" s="42" t="str">
        <f t="shared" si="16"/>
        <v/>
      </c>
      <c r="AQ78" s="29"/>
      <c r="AR78" s="76"/>
      <c r="AS78" s="29"/>
      <c r="AT78" s="29"/>
    </row>
    <row r="79" spans="2:46" hidden="1" x14ac:dyDescent="0.2">
      <c r="B79" s="29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29"/>
      <c r="AR79" s="76"/>
      <c r="AS79" s="29"/>
      <c r="AT79" s="29"/>
    </row>
    <row r="80" spans="2:46" hidden="1" x14ac:dyDescent="0.2">
      <c r="B80" s="39" t="s">
        <v>95</v>
      </c>
      <c r="C80" s="42" t="str">
        <f t="shared" ref="C80:AP80" si="17">IF($C$91=C76,C77,"")</f>
        <v/>
      </c>
      <c r="D80" s="42" t="str">
        <f t="shared" si="17"/>
        <v/>
      </c>
      <c r="E80" s="42" t="str">
        <f t="shared" si="17"/>
        <v/>
      </c>
      <c r="F80" s="42" t="str">
        <f t="shared" si="17"/>
        <v/>
      </c>
      <c r="G80" s="42" t="str">
        <f t="shared" si="17"/>
        <v/>
      </c>
      <c r="H80" s="42" t="str">
        <f t="shared" si="17"/>
        <v/>
      </c>
      <c r="I80" s="42" t="str">
        <f t="shared" si="17"/>
        <v/>
      </c>
      <c r="J80" s="42" t="str">
        <f t="shared" si="17"/>
        <v/>
      </c>
      <c r="K80" s="42" t="str">
        <f t="shared" si="17"/>
        <v/>
      </c>
      <c r="L80" s="42" t="str">
        <f t="shared" si="17"/>
        <v/>
      </c>
      <c r="M80" s="42" t="str">
        <f t="shared" si="17"/>
        <v/>
      </c>
      <c r="N80" s="42" t="str">
        <f t="shared" si="17"/>
        <v/>
      </c>
      <c r="O80" s="42" t="str">
        <f t="shared" si="17"/>
        <v/>
      </c>
      <c r="P80" s="42" t="str">
        <f t="shared" si="17"/>
        <v/>
      </c>
      <c r="Q80" s="42" t="str">
        <f t="shared" si="17"/>
        <v/>
      </c>
      <c r="R80" s="42" t="str">
        <f t="shared" si="17"/>
        <v/>
      </c>
      <c r="S80" s="42" t="str">
        <f t="shared" si="17"/>
        <v/>
      </c>
      <c r="T80" s="42" t="str">
        <f t="shared" si="17"/>
        <v/>
      </c>
      <c r="U80" s="42" t="str">
        <f t="shared" si="17"/>
        <v/>
      </c>
      <c r="V80" s="42" t="str">
        <f t="shared" si="17"/>
        <v/>
      </c>
      <c r="W80" s="42" t="str">
        <f t="shared" si="17"/>
        <v/>
      </c>
      <c r="X80" s="42" t="str">
        <f t="shared" si="17"/>
        <v/>
      </c>
      <c r="Y80" s="42" t="str">
        <f t="shared" si="17"/>
        <v/>
      </c>
      <c r="Z80" s="42" t="str">
        <f t="shared" si="17"/>
        <v/>
      </c>
      <c r="AA80" s="42" t="str">
        <f t="shared" si="17"/>
        <v/>
      </c>
      <c r="AB80" s="42" t="str">
        <f t="shared" si="17"/>
        <v/>
      </c>
      <c r="AC80" s="42" t="str">
        <f t="shared" si="17"/>
        <v/>
      </c>
      <c r="AD80" s="42" t="str">
        <f t="shared" si="17"/>
        <v/>
      </c>
      <c r="AE80" s="42" t="str">
        <f t="shared" si="17"/>
        <v/>
      </c>
      <c r="AF80" s="42" t="str">
        <f t="shared" si="17"/>
        <v/>
      </c>
      <c r="AG80" s="42" t="str">
        <f t="shared" si="17"/>
        <v/>
      </c>
      <c r="AH80" s="42" t="str">
        <f t="shared" si="17"/>
        <v/>
      </c>
      <c r="AI80" s="42" t="str">
        <f t="shared" si="17"/>
        <v/>
      </c>
      <c r="AJ80" s="42" t="str">
        <f t="shared" si="17"/>
        <v/>
      </c>
      <c r="AK80" s="42" t="str">
        <f t="shared" si="17"/>
        <v/>
      </c>
      <c r="AL80" s="42" t="str">
        <f t="shared" si="17"/>
        <v/>
      </c>
      <c r="AM80" s="42" t="str">
        <f t="shared" si="17"/>
        <v/>
      </c>
      <c r="AN80" s="42" t="str">
        <f t="shared" si="17"/>
        <v/>
      </c>
      <c r="AO80" s="42" t="str">
        <f t="shared" si="17"/>
        <v/>
      </c>
      <c r="AP80" s="42" t="str">
        <f t="shared" si="17"/>
        <v/>
      </c>
      <c r="AQ80" s="29"/>
      <c r="AR80" s="76"/>
      <c r="AS80" s="29"/>
      <c r="AT80" s="29"/>
    </row>
    <row r="81" spans="1:46" hidden="1" x14ac:dyDescent="0.2">
      <c r="B81" s="29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29"/>
      <c r="AR81" s="76"/>
      <c r="AS81" s="29"/>
      <c r="AT81" s="29"/>
    </row>
    <row r="82" spans="1:46" hidden="1" x14ac:dyDescent="0.2">
      <c r="B82" s="39" t="s">
        <v>99</v>
      </c>
      <c r="C82" s="27">
        <f>IF(MAX(C72:AP72)&lt;100000,1,IF(AND(MAX(C72:AP72)&gt;=100000,MAX(C72:AP72)&lt;100000000),1000,IF(MAX(C72:AP72)&gt;=100000000,1000000)))</f>
        <v>1000</v>
      </c>
      <c r="D82" s="27">
        <v>1000000</v>
      </c>
      <c r="E82" s="27">
        <v>1000</v>
      </c>
      <c r="F82" s="27">
        <v>1</v>
      </c>
      <c r="G82" s="27" t="str">
        <f>INDEX(D83:F85,MATCH(Índice!$H$52,C83:C85,0),MATCH(C82,D82:F82,0))</f>
        <v>Miles de Pólizas</v>
      </c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29"/>
      <c r="AR82" s="76"/>
      <c r="AS82" s="29"/>
      <c r="AT82" s="29"/>
    </row>
    <row r="83" spans="1:46" hidden="1" x14ac:dyDescent="0.2">
      <c r="B83" s="29"/>
      <c r="C83" s="27" t="str">
        <f>Índice!H53</f>
        <v>Cifras en UF al 31.03.2021</v>
      </c>
      <c r="D83" s="27" t="s">
        <v>336</v>
      </c>
      <c r="E83" s="27" t="s">
        <v>337</v>
      </c>
      <c r="F83" s="27" t="s">
        <v>338</v>
      </c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29"/>
      <c r="AR83" s="76"/>
      <c r="AS83" s="29"/>
      <c r="AT83" s="29"/>
    </row>
    <row r="84" spans="1:46" hidden="1" x14ac:dyDescent="0.2">
      <c r="B84" s="29"/>
      <c r="C84" s="27" t="str">
        <f>Índice!H54</f>
        <v>Cifras en M$ al 31.03.2021</v>
      </c>
      <c r="D84" s="27" t="s">
        <v>336</v>
      </c>
      <c r="E84" s="27" t="s">
        <v>337</v>
      </c>
      <c r="F84" s="27" t="s">
        <v>338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29"/>
      <c r="AR84" s="76"/>
      <c r="AS84" s="29"/>
      <c r="AT84" s="29"/>
    </row>
    <row r="85" spans="1:46" hidden="1" x14ac:dyDescent="0.2">
      <c r="B85" s="29"/>
      <c r="C85" s="27" t="str">
        <f>Índice!H55</f>
        <v>Cifras en US$ al 31.03.2021</v>
      </c>
      <c r="D85" s="27" t="s">
        <v>336</v>
      </c>
      <c r="E85" s="27" t="s">
        <v>337</v>
      </c>
      <c r="F85" s="27" t="s">
        <v>338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29"/>
      <c r="AR85" s="76"/>
      <c r="AS85" s="29"/>
      <c r="AT85" s="29"/>
    </row>
    <row r="86" spans="1:46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76"/>
      <c r="AS86" s="29"/>
      <c r="AT86" s="29"/>
    </row>
    <row r="87" spans="1:46" x14ac:dyDescent="0.2">
      <c r="C87" s="44" t="s">
        <v>294</v>
      </c>
      <c r="D87" s="44"/>
      <c r="E87" s="44"/>
      <c r="F87" s="44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76"/>
      <c r="AS87" s="29"/>
      <c r="AT87" s="29"/>
    </row>
    <row r="88" spans="1:46" x14ac:dyDescent="0.2">
      <c r="A88" s="223"/>
      <c r="C88" s="275" t="s">
        <v>284</v>
      </c>
      <c r="D88" s="276"/>
      <c r="E88" s="276"/>
      <c r="F88" s="277"/>
      <c r="G88" s="47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76"/>
      <c r="AS88" s="29"/>
      <c r="AT88" s="29"/>
    </row>
    <row r="89" spans="1:46" x14ac:dyDescent="0.2">
      <c r="C89" s="48"/>
      <c r="D89" s="48"/>
      <c r="E89" s="48"/>
      <c r="F89" s="48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76"/>
      <c r="AS89" s="29"/>
      <c r="AT89" s="29"/>
    </row>
    <row r="90" spans="1:46" x14ac:dyDescent="0.2">
      <c r="C90" s="44" t="s">
        <v>107</v>
      </c>
      <c r="D90" s="44"/>
      <c r="E90" s="44"/>
      <c r="F90" s="44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76"/>
      <c r="AS90" s="29"/>
      <c r="AT90" s="29"/>
    </row>
    <row r="91" spans="1:46" x14ac:dyDescent="0.2">
      <c r="A91" s="223"/>
      <c r="C91" s="275"/>
      <c r="D91" s="276"/>
      <c r="E91" s="276"/>
      <c r="F91" s="277"/>
      <c r="G91" s="47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76"/>
      <c r="AS91" s="29"/>
      <c r="AT91" s="29"/>
    </row>
    <row r="92" spans="1:46" x14ac:dyDescent="0.2">
      <c r="B92" s="48"/>
      <c r="C92" s="48"/>
      <c r="D92" s="48"/>
      <c r="E92" s="48"/>
      <c r="F92" s="48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76"/>
      <c r="AS92" s="29"/>
      <c r="AT92" s="29"/>
    </row>
    <row r="93" spans="1:46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76"/>
      <c r="AS93" s="29"/>
      <c r="AT93" s="29"/>
    </row>
    <row r="94" spans="1:46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76"/>
      <c r="AS94" s="29"/>
      <c r="AT94" s="29"/>
    </row>
    <row r="95" spans="1:46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76"/>
      <c r="AS95" s="29"/>
      <c r="AT95" s="29"/>
    </row>
    <row r="96" spans="1:46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76"/>
      <c r="AS96" s="29"/>
      <c r="AT96" s="29"/>
    </row>
    <row r="97" spans="2:46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76"/>
      <c r="AS97" s="29"/>
      <c r="AT97" s="29"/>
    </row>
    <row r="98" spans="2:46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76"/>
      <c r="AS98" s="29"/>
      <c r="AT98" s="29"/>
    </row>
    <row r="99" spans="2:46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76"/>
      <c r="AS99" s="29"/>
      <c r="AT99" s="29"/>
    </row>
    <row r="100" spans="2:46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76"/>
      <c r="AS100" s="29"/>
      <c r="AT100" s="29"/>
    </row>
    <row r="101" spans="2:46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76"/>
      <c r="AS101" s="29"/>
      <c r="AT101" s="29"/>
    </row>
    <row r="102" spans="2:46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76"/>
      <c r="AS102" s="29"/>
      <c r="AT102" s="29"/>
    </row>
    <row r="103" spans="2:46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76"/>
      <c r="AS103" s="29"/>
      <c r="AT103" s="29"/>
    </row>
    <row r="104" spans="2:46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76"/>
      <c r="AS104" s="29"/>
      <c r="AT104" s="29"/>
    </row>
    <row r="105" spans="2:46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76"/>
      <c r="AS105" s="29"/>
      <c r="AT105" s="29"/>
    </row>
    <row r="106" spans="2:46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76"/>
      <c r="AS106" s="29"/>
      <c r="AT106" s="29"/>
    </row>
    <row r="107" spans="2:46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76"/>
      <c r="AS107" s="29"/>
      <c r="AT107" s="29"/>
    </row>
    <row r="108" spans="2:46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76"/>
      <c r="AS108" s="29"/>
      <c r="AT108" s="29"/>
    </row>
    <row r="109" spans="2:46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76"/>
      <c r="AS109" s="29"/>
      <c r="AT109" s="29"/>
    </row>
    <row r="110" spans="2:46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76"/>
      <c r="AS110" s="29"/>
      <c r="AT110" s="29"/>
    </row>
    <row r="111" spans="2:46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76"/>
      <c r="AS111" s="29"/>
      <c r="AT111" s="29"/>
    </row>
    <row r="112" spans="2:46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76"/>
      <c r="AS112" s="29"/>
      <c r="AT112" s="29"/>
    </row>
    <row r="113" spans="2:46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76"/>
      <c r="AS113" s="29"/>
      <c r="AT113" s="29"/>
    </row>
    <row r="114" spans="2:46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76"/>
      <c r="AS114" s="29"/>
      <c r="AT114" s="29"/>
    </row>
    <row r="115" spans="2:46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76"/>
      <c r="AS115" s="29"/>
      <c r="AT115" s="29"/>
    </row>
    <row r="116" spans="2:46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76"/>
      <c r="AS116" s="29"/>
      <c r="AT116" s="29"/>
    </row>
    <row r="117" spans="2:46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76"/>
      <c r="AS117" s="29"/>
      <c r="AT117" s="29"/>
    </row>
    <row r="118" spans="2:46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76"/>
      <c r="AS118" s="29"/>
      <c r="AT118" s="29"/>
    </row>
    <row r="119" spans="2:46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76"/>
      <c r="AS119" s="29"/>
      <c r="AT119" s="29"/>
    </row>
    <row r="120" spans="2:46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76"/>
      <c r="AS120" s="29"/>
      <c r="AT120" s="29"/>
    </row>
    <row r="121" spans="2:46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29"/>
      <c r="AT121" s="29"/>
    </row>
    <row r="122" spans="2:46" hidden="1" x14ac:dyDescent="0.2">
      <c r="B122" s="39" t="s">
        <v>93</v>
      </c>
      <c r="C122" s="40">
        <f>IFERROR(RANK(C124,$C$124:$AM$124,0),"")</f>
        <v>7</v>
      </c>
      <c r="D122" s="40">
        <f t="shared" ref="D122:AM122" si="18">IFERROR(RANK(D124,$C$124:$AM$124,0),"")</f>
        <v>17</v>
      </c>
      <c r="E122" s="40">
        <f t="shared" si="18"/>
        <v>10</v>
      </c>
      <c r="F122" s="40">
        <f t="shared" si="18"/>
        <v>12</v>
      </c>
      <c r="G122" s="40">
        <f t="shared" si="18"/>
        <v>19</v>
      </c>
      <c r="H122" s="40">
        <f t="shared" si="18"/>
        <v>11</v>
      </c>
      <c r="I122" s="40">
        <f t="shared" si="18"/>
        <v>14</v>
      </c>
      <c r="J122" s="40">
        <f t="shared" si="18"/>
        <v>9</v>
      </c>
      <c r="K122" s="40">
        <f t="shared" si="18"/>
        <v>13</v>
      </c>
      <c r="L122" s="40">
        <f t="shared" si="18"/>
        <v>4</v>
      </c>
      <c r="M122" s="40">
        <f t="shared" si="18"/>
        <v>33</v>
      </c>
      <c r="N122" s="40">
        <f t="shared" si="18"/>
        <v>35</v>
      </c>
      <c r="O122" s="40">
        <f t="shared" si="18"/>
        <v>15</v>
      </c>
      <c r="P122" s="40">
        <f t="shared" si="18"/>
        <v>22</v>
      </c>
      <c r="Q122" s="40">
        <f t="shared" si="18"/>
        <v>18</v>
      </c>
      <c r="R122" s="40">
        <f t="shared" si="18"/>
        <v>5</v>
      </c>
      <c r="S122" s="40">
        <f t="shared" si="18"/>
        <v>25</v>
      </c>
      <c r="T122" s="40">
        <f t="shared" si="18"/>
        <v>28</v>
      </c>
      <c r="U122" s="40">
        <f t="shared" si="18"/>
        <v>32</v>
      </c>
      <c r="V122" s="40">
        <f t="shared" si="18"/>
        <v>24</v>
      </c>
      <c r="W122" s="40">
        <f t="shared" si="18"/>
        <v>29</v>
      </c>
      <c r="X122" s="40">
        <f t="shared" si="18"/>
        <v>26</v>
      </c>
      <c r="Y122" s="40">
        <f t="shared" si="18"/>
        <v>21</v>
      </c>
      <c r="Z122" s="40">
        <f t="shared" si="18"/>
        <v>16</v>
      </c>
      <c r="AA122" s="40">
        <f t="shared" si="18"/>
        <v>23</v>
      </c>
      <c r="AB122" s="40">
        <f t="shared" si="18"/>
        <v>31</v>
      </c>
      <c r="AC122" s="40">
        <f t="shared" si="18"/>
        <v>30</v>
      </c>
      <c r="AD122" s="40">
        <f t="shared" si="18"/>
        <v>34</v>
      </c>
      <c r="AE122" s="40" t="str">
        <f t="shared" si="18"/>
        <v/>
      </c>
      <c r="AF122" s="40">
        <f t="shared" si="18"/>
        <v>20</v>
      </c>
      <c r="AG122" s="40">
        <f t="shared" si="18"/>
        <v>3</v>
      </c>
      <c r="AH122" s="40">
        <f t="shared" si="18"/>
        <v>1</v>
      </c>
      <c r="AI122" s="40">
        <f t="shared" si="18"/>
        <v>8</v>
      </c>
      <c r="AJ122" s="40">
        <f t="shared" si="18"/>
        <v>36</v>
      </c>
      <c r="AK122" s="40">
        <f t="shared" si="18"/>
        <v>27</v>
      </c>
      <c r="AL122" s="40">
        <f t="shared" si="18"/>
        <v>2</v>
      </c>
      <c r="AM122" s="40">
        <f t="shared" si="18"/>
        <v>6</v>
      </c>
      <c r="AN122" s="76"/>
      <c r="AO122" s="76"/>
      <c r="AP122" s="76"/>
      <c r="AQ122" s="76"/>
      <c r="AR122" s="76"/>
      <c r="AS122" s="29"/>
      <c r="AT122" s="29"/>
    </row>
    <row r="123" spans="2:46" hidden="1" x14ac:dyDescent="0.2">
      <c r="B123" s="29"/>
      <c r="C123" s="42" t="str">
        <f>B12</f>
        <v>1. Incendio Ordinario</v>
      </c>
      <c r="D123" s="42" t="str">
        <f>B13</f>
        <v>2. Pérdida de Beneficios por Incendio</v>
      </c>
      <c r="E123" s="42" t="str">
        <f>B14</f>
        <v>3. Otros Riesgos Adicionales a Incendio</v>
      </c>
      <c r="F123" s="42" t="str">
        <f>B15</f>
        <v>4. Terremoto y Maremoto</v>
      </c>
      <c r="G123" s="42" t="str">
        <f>B16</f>
        <v>5. Pérdida de Beneficios por Terremoto</v>
      </c>
      <c r="H123" s="42" t="str">
        <f>B17</f>
        <v>6. Otros Riesgos de la Naturaleza</v>
      </c>
      <c r="I123" s="42" t="str">
        <f>B18</f>
        <v>7. Terrorismo</v>
      </c>
      <c r="J123" s="42" t="str">
        <f>B19</f>
        <v>8. Robo</v>
      </c>
      <c r="K123" s="42" t="str">
        <f>B20</f>
        <v>9. Cristales</v>
      </c>
      <c r="L123" s="42" t="str">
        <f>B21</f>
        <v>10. Daños Físicos a Vehículos Motorizados</v>
      </c>
      <c r="M123" s="42" t="str">
        <f>B22</f>
        <v>11. Casco Marítimo</v>
      </c>
      <c r="N123" s="42" t="str">
        <f>B23</f>
        <v>12. Casco Aéreo</v>
      </c>
      <c r="O123" s="42" t="str">
        <f>B24</f>
        <v>13. Responsabilidad Civil Hogar y Condominios</v>
      </c>
      <c r="P123" s="42" t="str">
        <f>B25</f>
        <v>14. Responsabilidad Civil Profesional</v>
      </c>
      <c r="Q123" s="42" t="str">
        <f>B26</f>
        <v>15. Responsabilidad Civil Industria, Infraestructura y Comercio</v>
      </c>
      <c r="R123" s="42" t="str">
        <f>B27</f>
        <v>16. Responsabilidad Civil Vehículos Motorizados</v>
      </c>
      <c r="S123" s="42" t="str">
        <f>B28</f>
        <v>17. Transporte Terrestre</v>
      </c>
      <c r="T123" s="42" t="str">
        <f>B29</f>
        <v>18. Transporte Marítimo</v>
      </c>
      <c r="U123" s="42" t="str">
        <f>B30</f>
        <v>19. Transporte Aéreo</v>
      </c>
      <c r="V123" s="42" t="str">
        <f>B31</f>
        <v>20. Equipo Contratista</v>
      </c>
      <c r="W123" s="42" t="str">
        <f>B32</f>
        <v>21. Todo Riesgo, Construcción y Montaje</v>
      </c>
      <c r="X123" s="42" t="str">
        <f>B33</f>
        <v>22. Avería de Maquinaria</v>
      </c>
      <c r="Y123" s="42" t="str">
        <f>B34</f>
        <v>23. Equipo Electrónico</v>
      </c>
      <c r="Z123" s="42" t="str">
        <f>B35</f>
        <v>24. Garantía</v>
      </c>
      <c r="AA123" s="42" t="str">
        <f>B36</f>
        <v>25. Fidelidad</v>
      </c>
      <c r="AB123" s="42" t="str">
        <f>B37</f>
        <v>26. Seguros Extensión y Garantía</v>
      </c>
      <c r="AC123" s="42" t="str">
        <f>B38</f>
        <v>27. Seguros de Crédito por Ventas a Plazo</v>
      </c>
      <c r="AD123" s="42" t="str">
        <f>B39</f>
        <v>28. Seguros de Crédito a la Exportación</v>
      </c>
      <c r="AE123" s="42" t="str">
        <f>B40</f>
        <v>29. Otros Seguros de Crédito</v>
      </c>
      <c r="AF123" s="42" t="str">
        <f>B41</f>
        <v>30. Salud</v>
      </c>
      <c r="AG123" s="42" t="str">
        <f>B42</f>
        <v>31. Accidentes Personales</v>
      </c>
      <c r="AH123" s="42" t="str">
        <f>B43</f>
        <v>32. SOAP</v>
      </c>
      <c r="AI123" s="42" t="str">
        <f>B44</f>
        <v>33. Seguro de Cesantía</v>
      </c>
      <c r="AJ123" s="42" t="str">
        <f>B45</f>
        <v>34. Seguro de Título</v>
      </c>
      <c r="AK123" s="42" t="str">
        <f>B46</f>
        <v>35. Seguro Agrícola</v>
      </c>
      <c r="AL123" s="42" t="str">
        <f>B47</f>
        <v>36. Seguro de Asistencia</v>
      </c>
      <c r="AM123" s="42" t="str">
        <f>B48</f>
        <v>50. Otros Seguros</v>
      </c>
      <c r="AN123" s="77"/>
      <c r="AO123" s="77"/>
      <c r="AP123" s="77"/>
      <c r="AQ123" s="76"/>
      <c r="AR123" s="76"/>
      <c r="AS123" s="29"/>
      <c r="AT123" s="29"/>
    </row>
    <row r="124" spans="2:46" hidden="1" x14ac:dyDescent="0.2">
      <c r="B124" s="29"/>
      <c r="C124" s="42">
        <f t="shared" ref="C124:AM124" si="19">IFERROR(HLOOKUP($C$142,$C$11:$AQ$49,C127+1,FALSE)+C125/1000000,"")</f>
        <v>699050.00003700005</v>
      </c>
      <c r="D124" s="42">
        <f t="shared" si="19"/>
        <v>106207.000036</v>
      </c>
      <c r="E124" s="42">
        <f t="shared" si="19"/>
        <v>524963.00003500003</v>
      </c>
      <c r="F124" s="42">
        <f t="shared" si="19"/>
        <v>490091.00003400003</v>
      </c>
      <c r="G124" s="42">
        <f t="shared" si="19"/>
        <v>52312.000032999997</v>
      </c>
      <c r="H124" s="42">
        <f t="shared" si="19"/>
        <v>490141.00003200001</v>
      </c>
      <c r="I124" s="42">
        <f t="shared" si="19"/>
        <v>279442.000031</v>
      </c>
      <c r="J124" s="42">
        <f t="shared" si="19"/>
        <v>535568.00003</v>
      </c>
      <c r="K124" s="42">
        <f t="shared" si="19"/>
        <v>314742.00002899999</v>
      </c>
      <c r="L124" s="42">
        <f t="shared" si="19"/>
        <v>1428020.000028</v>
      </c>
      <c r="M124" s="42">
        <f t="shared" si="19"/>
        <v>1248.000027</v>
      </c>
      <c r="N124" s="42">
        <f t="shared" si="19"/>
        <v>376.00002599999999</v>
      </c>
      <c r="O124" s="42">
        <f t="shared" si="19"/>
        <v>245302.00002499999</v>
      </c>
      <c r="P124" s="42">
        <f t="shared" si="19"/>
        <v>26825.000024000001</v>
      </c>
      <c r="Q124" s="42">
        <f t="shared" si="19"/>
        <v>78157.000023000001</v>
      </c>
      <c r="R124" s="42">
        <f t="shared" si="19"/>
        <v>1344112.0000219999</v>
      </c>
      <c r="S124" s="42">
        <f t="shared" si="19"/>
        <v>17341.000021</v>
      </c>
      <c r="T124" s="42">
        <f t="shared" si="19"/>
        <v>4814.0000200000004</v>
      </c>
      <c r="U124" s="42">
        <f t="shared" si="19"/>
        <v>1548.0000190000001</v>
      </c>
      <c r="V124" s="42">
        <f t="shared" si="19"/>
        <v>20147.000017999999</v>
      </c>
      <c r="W124" s="42">
        <f t="shared" si="19"/>
        <v>4561.0000170000003</v>
      </c>
      <c r="X124" s="42">
        <f t="shared" si="19"/>
        <v>10295.000016</v>
      </c>
      <c r="Y124" s="42">
        <f t="shared" si="19"/>
        <v>31009.000015000001</v>
      </c>
      <c r="Z124" s="42">
        <f t="shared" si="19"/>
        <v>119152.000014</v>
      </c>
      <c r="AA124" s="42">
        <f t="shared" si="19"/>
        <v>25860.000013000001</v>
      </c>
      <c r="AB124" s="42">
        <f t="shared" si="19"/>
        <v>1808.000012</v>
      </c>
      <c r="AC124" s="42">
        <f t="shared" si="19"/>
        <v>4025.0000110000001</v>
      </c>
      <c r="AD124" s="42">
        <f t="shared" si="19"/>
        <v>599.00000999999997</v>
      </c>
      <c r="AE124" s="42" t="str">
        <f t="shared" si="19"/>
        <v/>
      </c>
      <c r="AF124" s="42">
        <f t="shared" si="19"/>
        <v>48665.000008000003</v>
      </c>
      <c r="AG124" s="42">
        <f t="shared" si="19"/>
        <v>1565229.0000070001</v>
      </c>
      <c r="AH124" s="42">
        <f t="shared" si="19"/>
        <v>4236054.0000059996</v>
      </c>
      <c r="AI124" s="42">
        <f t="shared" si="19"/>
        <v>562984.00000500004</v>
      </c>
      <c r="AJ124" s="42">
        <f t="shared" si="19"/>
        <v>24.000004000000001</v>
      </c>
      <c r="AK124" s="42">
        <f t="shared" si="19"/>
        <v>5195.0000030000001</v>
      </c>
      <c r="AL124" s="42">
        <f t="shared" si="19"/>
        <v>1572288.000002</v>
      </c>
      <c r="AM124" s="42">
        <f t="shared" si="19"/>
        <v>1107720.000001</v>
      </c>
      <c r="AN124" s="76"/>
      <c r="AO124" s="76"/>
      <c r="AP124" s="76"/>
      <c r="AQ124" s="76"/>
      <c r="AR124" s="76"/>
      <c r="AS124" s="29"/>
      <c r="AT124" s="29"/>
    </row>
    <row r="125" spans="2:46" hidden="1" x14ac:dyDescent="0.2">
      <c r="B125" s="29"/>
      <c r="C125" s="40">
        <v>37</v>
      </c>
      <c r="D125" s="40">
        <f>C125-1</f>
        <v>36</v>
      </c>
      <c r="E125" s="40">
        <f t="shared" ref="E125:AM125" si="20">D125-1</f>
        <v>35</v>
      </c>
      <c r="F125" s="40">
        <f t="shared" si="20"/>
        <v>34</v>
      </c>
      <c r="G125" s="40">
        <f t="shared" si="20"/>
        <v>33</v>
      </c>
      <c r="H125" s="40">
        <f t="shared" si="20"/>
        <v>32</v>
      </c>
      <c r="I125" s="40">
        <f t="shared" si="20"/>
        <v>31</v>
      </c>
      <c r="J125" s="40">
        <f t="shared" si="20"/>
        <v>30</v>
      </c>
      <c r="K125" s="40">
        <f t="shared" si="20"/>
        <v>29</v>
      </c>
      <c r="L125" s="40">
        <f t="shared" si="20"/>
        <v>28</v>
      </c>
      <c r="M125" s="40">
        <f t="shared" si="20"/>
        <v>27</v>
      </c>
      <c r="N125" s="40">
        <f t="shared" si="20"/>
        <v>26</v>
      </c>
      <c r="O125" s="40">
        <f t="shared" si="20"/>
        <v>25</v>
      </c>
      <c r="P125" s="40">
        <f t="shared" si="20"/>
        <v>24</v>
      </c>
      <c r="Q125" s="40">
        <f t="shared" si="20"/>
        <v>23</v>
      </c>
      <c r="R125" s="40">
        <f t="shared" si="20"/>
        <v>22</v>
      </c>
      <c r="S125" s="40">
        <f t="shared" si="20"/>
        <v>21</v>
      </c>
      <c r="T125" s="40">
        <f t="shared" si="20"/>
        <v>20</v>
      </c>
      <c r="U125" s="40">
        <f t="shared" si="20"/>
        <v>19</v>
      </c>
      <c r="V125" s="40">
        <f t="shared" si="20"/>
        <v>18</v>
      </c>
      <c r="W125" s="40">
        <f t="shared" si="20"/>
        <v>17</v>
      </c>
      <c r="X125" s="40">
        <f t="shared" si="20"/>
        <v>16</v>
      </c>
      <c r="Y125" s="40">
        <f t="shared" si="20"/>
        <v>15</v>
      </c>
      <c r="Z125" s="40">
        <f t="shared" si="20"/>
        <v>14</v>
      </c>
      <c r="AA125" s="40">
        <f t="shared" si="20"/>
        <v>13</v>
      </c>
      <c r="AB125" s="40">
        <f t="shared" si="20"/>
        <v>12</v>
      </c>
      <c r="AC125" s="40">
        <f t="shared" si="20"/>
        <v>11</v>
      </c>
      <c r="AD125" s="40">
        <f t="shared" si="20"/>
        <v>10</v>
      </c>
      <c r="AE125" s="40">
        <f t="shared" si="20"/>
        <v>9</v>
      </c>
      <c r="AF125" s="40">
        <f t="shared" si="20"/>
        <v>8</v>
      </c>
      <c r="AG125" s="40">
        <f t="shared" si="20"/>
        <v>7</v>
      </c>
      <c r="AH125" s="40">
        <f t="shared" si="20"/>
        <v>6</v>
      </c>
      <c r="AI125" s="40">
        <f t="shared" si="20"/>
        <v>5</v>
      </c>
      <c r="AJ125" s="40">
        <f t="shared" si="20"/>
        <v>4</v>
      </c>
      <c r="AK125" s="40">
        <f t="shared" si="20"/>
        <v>3</v>
      </c>
      <c r="AL125" s="40">
        <f t="shared" si="20"/>
        <v>2</v>
      </c>
      <c r="AM125" s="40">
        <f t="shared" si="20"/>
        <v>1</v>
      </c>
      <c r="AN125" s="76"/>
      <c r="AO125" s="76"/>
      <c r="AP125" s="76"/>
      <c r="AQ125" s="76"/>
      <c r="AR125" s="76"/>
      <c r="AS125" s="29"/>
      <c r="AT125" s="29"/>
    </row>
    <row r="126" spans="2:46" hidden="1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76"/>
      <c r="AJ126" s="76"/>
      <c r="AK126" s="76"/>
      <c r="AL126" s="76"/>
      <c r="AM126" s="76"/>
      <c r="AN126" s="76"/>
      <c r="AO126" s="76"/>
      <c r="AP126" s="76"/>
      <c r="AQ126" s="76"/>
      <c r="AR126" s="76"/>
      <c r="AS126" s="29"/>
      <c r="AT126" s="29"/>
    </row>
    <row r="127" spans="2:46" hidden="1" x14ac:dyDescent="0.2">
      <c r="B127" s="39" t="s">
        <v>94</v>
      </c>
      <c r="C127" s="40">
        <v>1</v>
      </c>
      <c r="D127" s="40">
        <v>2</v>
      </c>
      <c r="E127" s="40">
        <v>3</v>
      </c>
      <c r="F127" s="40">
        <v>4</v>
      </c>
      <c r="G127" s="40">
        <v>5</v>
      </c>
      <c r="H127" s="40">
        <v>6</v>
      </c>
      <c r="I127" s="40">
        <v>7</v>
      </c>
      <c r="J127" s="40">
        <v>8</v>
      </c>
      <c r="K127" s="40">
        <v>9</v>
      </c>
      <c r="L127" s="40">
        <v>10</v>
      </c>
      <c r="M127" s="40">
        <v>11</v>
      </c>
      <c r="N127" s="40">
        <v>12</v>
      </c>
      <c r="O127" s="40">
        <v>13</v>
      </c>
      <c r="P127" s="40">
        <v>14</v>
      </c>
      <c r="Q127" s="40">
        <v>15</v>
      </c>
      <c r="R127" s="40">
        <v>16</v>
      </c>
      <c r="S127" s="40">
        <v>17</v>
      </c>
      <c r="T127" s="40">
        <v>18</v>
      </c>
      <c r="U127" s="40">
        <v>19</v>
      </c>
      <c r="V127" s="40">
        <v>20</v>
      </c>
      <c r="W127" s="40">
        <v>21</v>
      </c>
      <c r="X127" s="40">
        <v>22</v>
      </c>
      <c r="Y127" s="40">
        <v>23</v>
      </c>
      <c r="Z127" s="40">
        <v>24</v>
      </c>
      <c r="AA127" s="40">
        <v>25</v>
      </c>
      <c r="AB127" s="40">
        <v>26</v>
      </c>
      <c r="AC127" s="40">
        <v>27</v>
      </c>
      <c r="AD127" s="40">
        <v>28</v>
      </c>
      <c r="AE127" s="40">
        <v>29</v>
      </c>
      <c r="AF127" s="40">
        <v>30</v>
      </c>
      <c r="AG127" s="40">
        <v>31</v>
      </c>
      <c r="AH127" s="40">
        <v>32</v>
      </c>
      <c r="AI127" s="40">
        <v>33</v>
      </c>
      <c r="AJ127" s="40">
        <v>34</v>
      </c>
      <c r="AK127" s="40">
        <v>35</v>
      </c>
      <c r="AL127" s="40">
        <v>36</v>
      </c>
      <c r="AM127" s="40">
        <v>37</v>
      </c>
      <c r="AN127" s="78"/>
      <c r="AO127" s="78"/>
      <c r="AP127" s="78"/>
      <c r="AQ127" s="76"/>
      <c r="AR127" s="76"/>
      <c r="AS127" s="29"/>
      <c r="AT127" s="29"/>
    </row>
    <row r="128" spans="2:46" hidden="1" x14ac:dyDescent="0.2">
      <c r="B128" s="29"/>
      <c r="C128" s="69" t="str">
        <f>IFERROR(HLOOKUP(C127,$C$122:$AM$123,2,FALSE),"")</f>
        <v>32. SOAP</v>
      </c>
      <c r="D128" s="69" t="str">
        <f t="shared" ref="D128:AM128" si="21">IFERROR(HLOOKUP(D127,$C$122:$AM$123,2,FALSE),"")</f>
        <v>36. Seguro de Asistencia</v>
      </c>
      <c r="E128" s="69" t="str">
        <f t="shared" si="21"/>
        <v>31. Accidentes Personales</v>
      </c>
      <c r="F128" s="69" t="str">
        <f t="shared" si="21"/>
        <v>10. Daños Físicos a Vehículos Motorizados</v>
      </c>
      <c r="G128" s="69" t="str">
        <f t="shared" si="21"/>
        <v>16. Responsabilidad Civil Vehículos Motorizados</v>
      </c>
      <c r="H128" s="69" t="str">
        <f t="shared" si="21"/>
        <v>50. Otros Seguros</v>
      </c>
      <c r="I128" s="69" t="str">
        <f t="shared" si="21"/>
        <v>1. Incendio Ordinario</v>
      </c>
      <c r="J128" s="69" t="str">
        <f t="shared" si="21"/>
        <v>33. Seguro de Cesantía</v>
      </c>
      <c r="K128" s="69" t="str">
        <f t="shared" si="21"/>
        <v>8. Robo</v>
      </c>
      <c r="L128" s="69" t="str">
        <f t="shared" si="21"/>
        <v>3. Otros Riesgos Adicionales a Incendio</v>
      </c>
      <c r="M128" s="69" t="str">
        <f t="shared" si="21"/>
        <v>6. Otros Riesgos de la Naturaleza</v>
      </c>
      <c r="N128" s="69" t="str">
        <f t="shared" si="21"/>
        <v>4. Terremoto y Maremoto</v>
      </c>
      <c r="O128" s="69" t="str">
        <f t="shared" si="21"/>
        <v>9. Cristales</v>
      </c>
      <c r="P128" s="69" t="str">
        <f t="shared" si="21"/>
        <v>7. Terrorismo</v>
      </c>
      <c r="Q128" s="69" t="str">
        <f t="shared" si="21"/>
        <v>13. Responsabilidad Civil Hogar y Condominios</v>
      </c>
      <c r="R128" s="69" t="str">
        <f t="shared" si="21"/>
        <v>24. Garantía</v>
      </c>
      <c r="S128" s="69" t="str">
        <f t="shared" si="21"/>
        <v>2. Pérdida de Beneficios por Incendio</v>
      </c>
      <c r="T128" s="69" t="str">
        <f t="shared" si="21"/>
        <v>15. Responsabilidad Civil Industria, Infraestructura y Comercio</v>
      </c>
      <c r="U128" s="69" t="str">
        <f t="shared" si="21"/>
        <v>5. Pérdida de Beneficios por Terremoto</v>
      </c>
      <c r="V128" s="69" t="str">
        <f t="shared" si="21"/>
        <v>30. Salud</v>
      </c>
      <c r="W128" s="69" t="str">
        <f t="shared" si="21"/>
        <v>23. Equipo Electrónico</v>
      </c>
      <c r="X128" s="69" t="str">
        <f t="shared" si="21"/>
        <v>14. Responsabilidad Civil Profesional</v>
      </c>
      <c r="Y128" s="69" t="str">
        <f t="shared" si="21"/>
        <v>25. Fidelidad</v>
      </c>
      <c r="Z128" s="69" t="str">
        <f t="shared" si="21"/>
        <v>20. Equipo Contratista</v>
      </c>
      <c r="AA128" s="69" t="str">
        <f t="shared" si="21"/>
        <v>17. Transporte Terrestre</v>
      </c>
      <c r="AB128" s="69" t="str">
        <f t="shared" si="21"/>
        <v>22. Avería de Maquinaria</v>
      </c>
      <c r="AC128" s="69" t="str">
        <f t="shared" si="21"/>
        <v>35. Seguro Agrícola</v>
      </c>
      <c r="AD128" s="69" t="str">
        <f t="shared" si="21"/>
        <v>18. Transporte Marítimo</v>
      </c>
      <c r="AE128" s="69" t="str">
        <f t="shared" si="21"/>
        <v>21. Todo Riesgo, Construcción y Montaje</v>
      </c>
      <c r="AF128" s="69" t="str">
        <f t="shared" si="21"/>
        <v>27. Seguros de Crédito por Ventas a Plazo</v>
      </c>
      <c r="AG128" s="69" t="str">
        <f t="shared" si="21"/>
        <v>26. Seguros Extensión y Garantía</v>
      </c>
      <c r="AH128" s="69" t="str">
        <f t="shared" si="21"/>
        <v>19. Transporte Aéreo</v>
      </c>
      <c r="AI128" s="69" t="str">
        <f t="shared" si="21"/>
        <v>11. Casco Marítimo</v>
      </c>
      <c r="AJ128" s="69" t="str">
        <f t="shared" si="21"/>
        <v>28. Seguros de Crédito a la Exportación</v>
      </c>
      <c r="AK128" s="69" t="str">
        <f t="shared" si="21"/>
        <v>12. Casco Aéreo</v>
      </c>
      <c r="AL128" s="69" t="str">
        <f t="shared" si="21"/>
        <v>34. Seguro de Título</v>
      </c>
      <c r="AM128" s="69" t="str">
        <f t="shared" si="21"/>
        <v/>
      </c>
      <c r="AN128" s="76"/>
      <c r="AO128" s="76"/>
      <c r="AP128" s="76"/>
      <c r="AQ128" s="76"/>
      <c r="AR128" s="76"/>
      <c r="AS128" s="29"/>
      <c r="AT128" s="29"/>
    </row>
    <row r="129" spans="2:46" hidden="1" x14ac:dyDescent="0.2">
      <c r="B129" s="29"/>
      <c r="C129" s="42">
        <f>IFERROR((HLOOKUP(C127,$C$122:$AM$124,3,FALSE)-HLOOKUP(C127,$C$122:$AM$125,4,FALSE)/1000000)/$C$136,"")</f>
        <v>4236.0540000000001</v>
      </c>
      <c r="D129" s="42">
        <f t="shared" ref="D129:AM129" si="22">IFERROR((HLOOKUP(D127,$C$122:$AM$124,3,FALSE)-HLOOKUP(D127,$C$122:$AM$125,4,FALSE)/1000000)/$C$136,"")</f>
        <v>1572.288</v>
      </c>
      <c r="E129" s="42">
        <f t="shared" si="22"/>
        <v>1565.229</v>
      </c>
      <c r="F129" s="42">
        <f t="shared" si="22"/>
        <v>1428.02</v>
      </c>
      <c r="G129" s="42">
        <f t="shared" si="22"/>
        <v>1344.1120000000001</v>
      </c>
      <c r="H129" s="42">
        <f t="shared" si="22"/>
        <v>1107.72</v>
      </c>
      <c r="I129" s="42">
        <f t="shared" si="22"/>
        <v>699.05</v>
      </c>
      <c r="J129" s="42">
        <f t="shared" si="22"/>
        <v>562.98400000000004</v>
      </c>
      <c r="K129" s="42">
        <f t="shared" si="22"/>
        <v>535.56799999999998</v>
      </c>
      <c r="L129" s="42">
        <f t="shared" si="22"/>
        <v>524.96299999999997</v>
      </c>
      <c r="M129" s="42">
        <f t="shared" si="22"/>
        <v>490.14100000000002</v>
      </c>
      <c r="N129" s="42">
        <f t="shared" si="22"/>
        <v>490.09100000000001</v>
      </c>
      <c r="O129" s="42">
        <f t="shared" si="22"/>
        <v>314.74200000000002</v>
      </c>
      <c r="P129" s="42">
        <f t="shared" si="22"/>
        <v>279.44200000000001</v>
      </c>
      <c r="Q129" s="42">
        <f t="shared" si="22"/>
        <v>245.30199999999999</v>
      </c>
      <c r="R129" s="42">
        <f t="shared" si="22"/>
        <v>119.152</v>
      </c>
      <c r="S129" s="42">
        <f t="shared" si="22"/>
        <v>106.20699999999999</v>
      </c>
      <c r="T129" s="42">
        <f t="shared" si="22"/>
        <v>78.156999999999996</v>
      </c>
      <c r="U129" s="42">
        <f t="shared" si="22"/>
        <v>52.311999999999998</v>
      </c>
      <c r="V129" s="42">
        <f t="shared" si="22"/>
        <v>48.664999999999999</v>
      </c>
      <c r="W129" s="42">
        <f t="shared" si="22"/>
        <v>31.009</v>
      </c>
      <c r="X129" s="42">
        <f t="shared" si="22"/>
        <v>26.824999999999999</v>
      </c>
      <c r="Y129" s="42">
        <f t="shared" si="22"/>
        <v>25.86</v>
      </c>
      <c r="Z129" s="42">
        <f t="shared" si="22"/>
        <v>20.146999999999998</v>
      </c>
      <c r="AA129" s="42">
        <f t="shared" si="22"/>
        <v>17.341000000000001</v>
      </c>
      <c r="AB129" s="42">
        <f t="shared" si="22"/>
        <v>10.295</v>
      </c>
      <c r="AC129" s="42">
        <f t="shared" si="22"/>
        <v>5.1950000000000003</v>
      </c>
      <c r="AD129" s="42">
        <f t="shared" si="22"/>
        <v>4.8140000000000001</v>
      </c>
      <c r="AE129" s="42">
        <f t="shared" si="22"/>
        <v>4.5609999999999999</v>
      </c>
      <c r="AF129" s="42">
        <f t="shared" si="22"/>
        <v>4.0250000000000004</v>
      </c>
      <c r="AG129" s="42">
        <f t="shared" si="22"/>
        <v>1.8080000000000001</v>
      </c>
      <c r="AH129" s="42">
        <f t="shared" si="22"/>
        <v>1.548</v>
      </c>
      <c r="AI129" s="42">
        <f t="shared" si="22"/>
        <v>1.248</v>
      </c>
      <c r="AJ129" s="42">
        <f t="shared" si="22"/>
        <v>0.59899999999999998</v>
      </c>
      <c r="AK129" s="42">
        <f t="shared" si="22"/>
        <v>0.376</v>
      </c>
      <c r="AL129" s="42">
        <f t="shared" si="22"/>
        <v>2.4E-2</v>
      </c>
      <c r="AM129" s="42" t="str">
        <f t="shared" si="22"/>
        <v/>
      </c>
      <c r="AN129" s="76"/>
      <c r="AO129" s="76"/>
      <c r="AP129" s="76"/>
      <c r="AQ129" s="76"/>
      <c r="AR129" s="76"/>
      <c r="AS129" s="29"/>
      <c r="AT129" s="29"/>
    </row>
    <row r="130" spans="2:46" hidden="1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29"/>
      <c r="AT130" s="29"/>
    </row>
    <row r="131" spans="2:46" hidden="1" x14ac:dyDescent="0.2">
      <c r="B131" s="39" t="s">
        <v>95</v>
      </c>
      <c r="C131" s="42" t="str">
        <f t="shared" ref="C131:AM131" si="23">IF($C$145=C128,C129,"")</f>
        <v/>
      </c>
      <c r="D131" s="42" t="str">
        <f t="shared" si="23"/>
        <v/>
      </c>
      <c r="E131" s="42" t="str">
        <f t="shared" si="23"/>
        <v/>
      </c>
      <c r="F131" s="42" t="str">
        <f t="shared" si="23"/>
        <v/>
      </c>
      <c r="G131" s="42" t="str">
        <f t="shared" si="23"/>
        <v/>
      </c>
      <c r="H131" s="42" t="str">
        <f t="shared" si="23"/>
        <v/>
      </c>
      <c r="I131" s="42" t="str">
        <f t="shared" si="23"/>
        <v/>
      </c>
      <c r="J131" s="42" t="str">
        <f t="shared" si="23"/>
        <v/>
      </c>
      <c r="K131" s="42" t="str">
        <f t="shared" si="23"/>
        <v/>
      </c>
      <c r="L131" s="42" t="str">
        <f t="shared" si="23"/>
        <v/>
      </c>
      <c r="M131" s="42" t="str">
        <f t="shared" si="23"/>
        <v/>
      </c>
      <c r="N131" s="42" t="str">
        <f t="shared" si="23"/>
        <v/>
      </c>
      <c r="O131" s="42" t="str">
        <f t="shared" si="23"/>
        <v/>
      </c>
      <c r="P131" s="42" t="str">
        <f t="shared" si="23"/>
        <v/>
      </c>
      <c r="Q131" s="42" t="str">
        <f t="shared" si="23"/>
        <v/>
      </c>
      <c r="R131" s="42" t="str">
        <f t="shared" si="23"/>
        <v/>
      </c>
      <c r="S131" s="42" t="str">
        <f t="shared" si="23"/>
        <v/>
      </c>
      <c r="T131" s="42" t="str">
        <f t="shared" si="23"/>
        <v/>
      </c>
      <c r="U131" s="42" t="str">
        <f t="shared" si="23"/>
        <v/>
      </c>
      <c r="V131" s="42" t="str">
        <f t="shared" si="23"/>
        <v/>
      </c>
      <c r="W131" s="42" t="str">
        <f t="shared" si="23"/>
        <v/>
      </c>
      <c r="X131" s="42" t="str">
        <f t="shared" si="23"/>
        <v/>
      </c>
      <c r="Y131" s="42" t="str">
        <f t="shared" si="23"/>
        <v/>
      </c>
      <c r="Z131" s="42" t="str">
        <f t="shared" si="23"/>
        <v/>
      </c>
      <c r="AA131" s="42" t="str">
        <f t="shared" si="23"/>
        <v/>
      </c>
      <c r="AB131" s="42" t="str">
        <f t="shared" si="23"/>
        <v/>
      </c>
      <c r="AC131" s="42" t="str">
        <f t="shared" si="23"/>
        <v/>
      </c>
      <c r="AD131" s="42" t="str">
        <f t="shared" si="23"/>
        <v/>
      </c>
      <c r="AE131" s="42" t="str">
        <f t="shared" si="23"/>
        <v/>
      </c>
      <c r="AF131" s="42" t="str">
        <f t="shared" si="23"/>
        <v/>
      </c>
      <c r="AG131" s="42" t="str">
        <f t="shared" si="23"/>
        <v/>
      </c>
      <c r="AH131" s="42" t="str">
        <f t="shared" si="23"/>
        <v/>
      </c>
      <c r="AI131" s="42" t="str">
        <f t="shared" si="23"/>
        <v/>
      </c>
      <c r="AJ131" s="42" t="str">
        <f t="shared" si="23"/>
        <v/>
      </c>
      <c r="AK131" s="42" t="str">
        <f t="shared" si="23"/>
        <v/>
      </c>
      <c r="AL131" s="42" t="str">
        <f t="shared" si="23"/>
        <v/>
      </c>
      <c r="AM131" s="42" t="str">
        <f t="shared" si="23"/>
        <v/>
      </c>
      <c r="AN131" s="29"/>
      <c r="AO131" s="29"/>
      <c r="AP131" s="29"/>
      <c r="AQ131" s="29"/>
      <c r="AR131" s="76"/>
      <c r="AS131" s="29"/>
      <c r="AT131" s="29"/>
    </row>
    <row r="132" spans="2:46" hidden="1" x14ac:dyDescent="0.2">
      <c r="B132" s="29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29"/>
      <c r="AR132" s="76"/>
      <c r="AS132" s="29"/>
      <c r="AT132" s="29"/>
    </row>
    <row r="133" spans="2:46" hidden="1" x14ac:dyDescent="0.2">
      <c r="B133" s="29"/>
      <c r="C133" s="40" t="str">
        <f t="shared" ref="C133:AP133" si="24">IF(C73&gt;$C$134,C71,IF(C73=$C$134,$AQ$11,IF(C73&lt;$C$134,"")))</f>
        <v>Assurant Chile</v>
      </c>
      <c r="D133" s="40" t="str">
        <f t="shared" si="24"/>
        <v>AVLA Crédito</v>
      </c>
      <c r="E133" s="40" t="str">
        <f t="shared" si="24"/>
        <v>BCI Seguros</v>
      </c>
      <c r="F133" s="40" t="str">
        <f t="shared" si="24"/>
        <v>BNP Paribas Cardif</v>
      </c>
      <c r="G133" s="40" t="str">
        <f t="shared" si="24"/>
        <v>Cesce Chile</v>
      </c>
      <c r="H133" s="40" t="str">
        <f t="shared" si="24"/>
        <v>Chilena Consolidada</v>
      </c>
      <c r="I133" s="40" t="str">
        <f t="shared" si="24"/>
        <v>Chubb Generales</v>
      </c>
      <c r="J133" s="40" t="str">
        <f t="shared" si="24"/>
        <v>Coface Chile</v>
      </c>
      <c r="K133" s="40" t="str">
        <f t="shared" si="24"/>
        <v>Consorcio Nacional</v>
      </c>
      <c r="L133" s="40" t="str">
        <f t="shared" si="24"/>
        <v>Contempora</v>
      </c>
      <c r="M133" s="40" t="str">
        <f t="shared" si="24"/>
        <v>Continental Crédito</v>
      </c>
      <c r="N133" s="40" t="str">
        <f t="shared" si="24"/>
        <v>Continental Generales</v>
      </c>
      <c r="O133" s="40" t="str">
        <f t="shared" si="24"/>
        <v>FID Chile</v>
      </c>
      <c r="P133" s="40" t="str">
        <f t="shared" si="24"/>
        <v>HDI Gar. y Cré.</v>
      </c>
      <c r="Q133" s="40" t="str">
        <f t="shared" si="24"/>
        <v>HDI Seguros</v>
      </c>
      <c r="R133" s="40" t="str">
        <f t="shared" si="24"/>
        <v>Huelen</v>
      </c>
      <c r="S133" s="40" t="str">
        <f t="shared" si="24"/>
        <v>Liberty Seguros</v>
      </c>
      <c r="T133" s="40" t="str">
        <f t="shared" si="24"/>
        <v>M. de Carabineros</v>
      </c>
      <c r="U133" s="40" t="str">
        <f t="shared" si="24"/>
        <v>Mapfre</v>
      </c>
      <c r="V133" s="40" t="str">
        <f t="shared" si="24"/>
        <v>MetLife Generales</v>
      </c>
      <c r="W133" s="40" t="str">
        <f t="shared" si="24"/>
        <v>Orion Seguros</v>
      </c>
      <c r="X133" s="40" t="str">
        <f t="shared" si="24"/>
        <v>Orsan Crédito</v>
      </c>
      <c r="Y133" s="40" t="str">
        <f t="shared" si="24"/>
        <v>Porvenir</v>
      </c>
      <c r="Z133" s="40" t="str">
        <f t="shared" si="24"/>
        <v>Reale Chile</v>
      </c>
      <c r="AA133" s="40" t="str">
        <f t="shared" si="24"/>
        <v>Renta Nacional</v>
      </c>
      <c r="AB133" s="40" t="str">
        <f t="shared" si="24"/>
        <v>SegChile</v>
      </c>
      <c r="AC133" s="40" t="str">
        <f t="shared" si="24"/>
        <v>Solunión Chile</v>
      </c>
      <c r="AD133" s="40" t="str">
        <f t="shared" si="24"/>
        <v>Southbridge</v>
      </c>
      <c r="AE133" s="40" t="str">
        <f t="shared" si="24"/>
        <v>Starr International</v>
      </c>
      <c r="AF133" s="40" t="str">
        <f t="shared" si="24"/>
        <v>Suaval</v>
      </c>
      <c r="AG133" s="40" t="str">
        <f t="shared" si="24"/>
        <v>Suramericana</v>
      </c>
      <c r="AH133" s="40" t="str">
        <f t="shared" si="24"/>
        <v>Unnio</v>
      </c>
      <c r="AI133" s="40" t="str">
        <f t="shared" si="24"/>
        <v>Zenit Seguros</v>
      </c>
      <c r="AJ133" s="40" t="str">
        <f t="shared" si="24"/>
        <v>Zurich Santander</v>
      </c>
      <c r="AK133" s="40" t="str">
        <f t="shared" si="24"/>
        <v>Mercado</v>
      </c>
      <c r="AL133" s="40" t="str">
        <f t="shared" si="24"/>
        <v/>
      </c>
      <c r="AM133" s="40" t="str">
        <f t="shared" si="24"/>
        <v/>
      </c>
      <c r="AN133" s="40" t="str">
        <f t="shared" si="24"/>
        <v/>
      </c>
      <c r="AO133" s="40" t="str">
        <f t="shared" si="24"/>
        <v/>
      </c>
      <c r="AP133" s="40" t="str">
        <f t="shared" si="24"/>
        <v/>
      </c>
      <c r="AQ133" s="29"/>
      <c r="AR133" s="76"/>
      <c r="AS133" s="29"/>
      <c r="AT133" s="29"/>
    </row>
    <row r="134" spans="2:46" hidden="1" x14ac:dyDescent="0.2">
      <c r="B134" s="39" t="s">
        <v>343</v>
      </c>
      <c r="C134" s="40">
        <f>COUNTIF(C11:AP11,"")</f>
        <v>6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29"/>
      <c r="AR134" s="76"/>
      <c r="AS134" s="29"/>
      <c r="AT134" s="29"/>
    </row>
    <row r="135" spans="2:46" hidden="1" x14ac:dyDescent="0.2">
      <c r="B135" s="29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29"/>
      <c r="AR135" s="76"/>
      <c r="AS135" s="29"/>
      <c r="AT135" s="29"/>
    </row>
    <row r="136" spans="2:46" hidden="1" x14ac:dyDescent="0.2">
      <c r="B136" s="39" t="s">
        <v>99</v>
      </c>
      <c r="C136" s="27">
        <f>IF(MAX(C124:AP124)&lt;100000,1,IF(AND(MAX(C124:AP124)&gt;=100000,MAX(C124:AP124)&lt;100000000),1000,IF(MAX(C124:AP124)&gt;=100000000,1000000)))</f>
        <v>1000</v>
      </c>
      <c r="D136" s="27">
        <v>1000000</v>
      </c>
      <c r="E136" s="27">
        <v>1000</v>
      </c>
      <c r="F136" s="27">
        <v>1</v>
      </c>
      <c r="G136" s="27" t="str">
        <f>INDEX(D137:F139,MATCH(Índice!$H$52,C137:C139,0),MATCH(C136,D136:F136,0))</f>
        <v>Miles de Pólizas</v>
      </c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29"/>
      <c r="AR136" s="76"/>
      <c r="AS136" s="29"/>
      <c r="AT136" s="29"/>
    </row>
    <row r="137" spans="2:46" hidden="1" x14ac:dyDescent="0.2">
      <c r="B137" s="29"/>
      <c r="C137" s="27" t="str">
        <f>Índice!H53</f>
        <v>Cifras en UF al 31.03.2021</v>
      </c>
      <c r="D137" s="27" t="s">
        <v>336</v>
      </c>
      <c r="E137" s="27" t="s">
        <v>337</v>
      </c>
      <c r="F137" s="27" t="s">
        <v>338</v>
      </c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29"/>
      <c r="AR137" s="76"/>
      <c r="AS137" s="29"/>
      <c r="AT137" s="29"/>
    </row>
    <row r="138" spans="2:46" hidden="1" x14ac:dyDescent="0.2">
      <c r="B138" s="29"/>
      <c r="C138" s="27" t="str">
        <f>Índice!H54</f>
        <v>Cifras en M$ al 31.03.2021</v>
      </c>
      <c r="D138" s="27" t="s">
        <v>336</v>
      </c>
      <c r="E138" s="27" t="s">
        <v>337</v>
      </c>
      <c r="F138" s="27" t="s">
        <v>338</v>
      </c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29"/>
      <c r="AR138" s="76"/>
      <c r="AS138" s="29"/>
      <c r="AT138" s="29"/>
    </row>
    <row r="139" spans="2:46" hidden="1" x14ac:dyDescent="0.2">
      <c r="B139" s="29"/>
      <c r="C139" s="27" t="str">
        <f>Índice!H55</f>
        <v>Cifras en US$ al 31.03.2021</v>
      </c>
      <c r="D139" s="27" t="s">
        <v>336</v>
      </c>
      <c r="E139" s="27" t="s">
        <v>337</v>
      </c>
      <c r="F139" s="27" t="s">
        <v>338</v>
      </c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29"/>
      <c r="AR139" s="76"/>
      <c r="AS139" s="29"/>
      <c r="AT139" s="29"/>
    </row>
    <row r="140" spans="2:46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76"/>
      <c r="AS140" s="29"/>
      <c r="AT140" s="29"/>
    </row>
    <row r="141" spans="2:46" x14ac:dyDescent="0.2">
      <c r="C141" s="44" t="s">
        <v>342</v>
      </c>
      <c r="D141" s="44"/>
      <c r="E141" s="44"/>
      <c r="F141" s="44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76"/>
      <c r="AS141" s="29"/>
      <c r="AT141" s="29"/>
    </row>
    <row r="142" spans="2:46" x14ac:dyDescent="0.2">
      <c r="C142" s="275" t="s">
        <v>298</v>
      </c>
      <c r="D142" s="276"/>
      <c r="E142" s="276"/>
      <c r="F142" s="277"/>
      <c r="G142" s="47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76"/>
      <c r="AS142" s="29"/>
      <c r="AT142" s="29"/>
    </row>
    <row r="143" spans="2:46" x14ac:dyDescent="0.2">
      <c r="C143" s="48"/>
      <c r="D143" s="48"/>
      <c r="E143" s="48"/>
      <c r="F143" s="48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76"/>
      <c r="AS143" s="29"/>
      <c r="AT143" s="29"/>
    </row>
    <row r="144" spans="2:46" x14ac:dyDescent="0.2">
      <c r="C144" s="44" t="s">
        <v>341</v>
      </c>
      <c r="D144" s="44"/>
      <c r="E144" s="44"/>
      <c r="F144" s="44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76"/>
      <c r="AS144" s="29"/>
      <c r="AT144" s="29"/>
    </row>
    <row r="145" spans="2:46" x14ac:dyDescent="0.2">
      <c r="C145" s="275"/>
      <c r="D145" s="276"/>
      <c r="E145" s="276"/>
      <c r="F145" s="277"/>
      <c r="G145" s="47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76"/>
      <c r="AS145" s="29"/>
      <c r="AT145" s="29"/>
    </row>
    <row r="146" spans="2:46" x14ac:dyDescent="0.2">
      <c r="B146" s="29"/>
      <c r="C146" s="48"/>
      <c r="D146" s="48"/>
      <c r="E146" s="48"/>
      <c r="F146" s="48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76"/>
      <c r="AS146" s="29"/>
      <c r="AT146" s="29"/>
    </row>
    <row r="147" spans="2:46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76"/>
      <c r="AS147" s="29"/>
      <c r="AT147" s="29"/>
    </row>
    <row r="148" spans="2:46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76"/>
      <c r="AS148" s="29"/>
      <c r="AT148" s="29"/>
    </row>
    <row r="149" spans="2:46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76"/>
      <c r="AS149" s="29"/>
      <c r="AT149" s="29"/>
    </row>
    <row r="150" spans="2:46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76"/>
      <c r="AS150" s="29"/>
      <c r="AT150" s="29"/>
    </row>
    <row r="151" spans="2:46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76"/>
      <c r="AS151" s="29"/>
      <c r="AT151" s="29"/>
    </row>
    <row r="152" spans="2:46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76"/>
      <c r="AS152" s="29"/>
      <c r="AT152" s="29"/>
    </row>
    <row r="153" spans="2:46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76"/>
      <c r="AS153" s="29"/>
      <c r="AT153" s="29"/>
    </row>
    <row r="154" spans="2:46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76"/>
      <c r="AS154" s="29"/>
      <c r="AT154" s="29"/>
    </row>
    <row r="155" spans="2:46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76"/>
      <c r="AS155" s="29"/>
      <c r="AT155" s="29"/>
    </row>
    <row r="156" spans="2:46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76"/>
      <c r="AS156" s="29"/>
      <c r="AT156" s="29"/>
    </row>
    <row r="157" spans="2:46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76"/>
      <c r="AS157" s="29"/>
      <c r="AT157" s="29"/>
    </row>
    <row r="158" spans="2:46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76"/>
      <c r="AS158" s="29"/>
      <c r="AT158" s="29"/>
    </row>
    <row r="159" spans="2:46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76"/>
      <c r="AS159" s="29"/>
      <c r="AT159" s="29"/>
    </row>
    <row r="160" spans="2:46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76"/>
      <c r="AS160" s="29"/>
      <c r="AT160" s="29"/>
    </row>
    <row r="161" spans="2:46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76"/>
      <c r="AS161" s="29"/>
      <c r="AT161" s="29"/>
    </row>
    <row r="162" spans="2:46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76"/>
      <c r="AS162" s="29"/>
      <c r="AT162" s="29"/>
    </row>
    <row r="163" spans="2:46" x14ac:dyDescent="0.2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76"/>
      <c r="AS163" s="29"/>
      <c r="AT163" s="29"/>
    </row>
    <row r="164" spans="2:46" x14ac:dyDescent="0.2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76"/>
      <c r="AS164" s="29"/>
      <c r="AT164" s="29"/>
    </row>
    <row r="165" spans="2:46" x14ac:dyDescent="0.2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76"/>
      <c r="AS165" s="29"/>
      <c r="AT165" s="29"/>
    </row>
    <row r="166" spans="2:46" x14ac:dyDescent="0.2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76"/>
      <c r="AS166" s="29"/>
      <c r="AT166" s="29"/>
    </row>
    <row r="167" spans="2:46" x14ac:dyDescent="0.2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76"/>
      <c r="AS167" s="29"/>
      <c r="AT167" s="29"/>
    </row>
    <row r="168" spans="2:46" x14ac:dyDescent="0.2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76"/>
      <c r="AS168" s="29"/>
      <c r="AT168" s="29"/>
    </row>
    <row r="169" spans="2:46" x14ac:dyDescent="0.2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76"/>
      <c r="AS169" s="29"/>
      <c r="AT169" s="29"/>
    </row>
    <row r="170" spans="2:46" x14ac:dyDescent="0.2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76"/>
      <c r="AS170" s="29"/>
      <c r="AT170" s="29"/>
    </row>
    <row r="171" spans="2:46" x14ac:dyDescent="0.2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76"/>
      <c r="AS171" s="29"/>
      <c r="AT171" s="29"/>
    </row>
    <row r="172" spans="2:46" x14ac:dyDescent="0.2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76"/>
      <c r="AS172" s="29"/>
      <c r="AT172" s="29"/>
    </row>
    <row r="173" spans="2:46" x14ac:dyDescent="0.2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76"/>
      <c r="AS173" s="29"/>
      <c r="AT173" s="29"/>
    </row>
    <row r="174" spans="2:46" x14ac:dyDescent="0.2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76"/>
      <c r="AS174" s="29"/>
      <c r="AT174" s="29"/>
    </row>
  </sheetData>
  <sheetProtection algorithmName="SHA-512" hashValue="taxF8eBCFNNf+uBsS3kp/HxmByfvVpAQQF5jVb+Do5VWkHm2/RKFwU9k/ZeIUH1yzGnfzBVT35kds1WKgAXjcw==" saltValue="6R7SokS3EUqhU0gkue6rjg==" spinCount="100000" sheet="1" objects="1" scenarios="1"/>
  <mergeCells count="4">
    <mergeCell ref="C88:F88"/>
    <mergeCell ref="C91:F91"/>
    <mergeCell ref="C142:F142"/>
    <mergeCell ref="C145:F145"/>
  </mergeCells>
  <conditionalFormatting sqref="A1:A1048576 B1:B86 B92:B140 B146:B1048576 C1:C1048576 D1:F87 D89:F90 D92:F141 D143:F144 D146:F1048576 G1:XFD1048576">
    <cfRule type="cellIs" dxfId="78" priority="2" operator="lessThan">
      <formula>0</formula>
    </cfRule>
  </conditionalFormatting>
  <dataValidations count="4">
    <dataValidation type="list" allowBlank="1" showInputMessage="1" showErrorMessage="1" sqref="C145" xr:uid="{00000000-0002-0000-1100-000000000000}">
      <formula1>$B$11:$B$48</formula1>
    </dataValidation>
    <dataValidation type="list" allowBlank="1" showInputMessage="1" showErrorMessage="1" sqref="C88" xr:uid="{00000000-0002-0000-1100-000001000000}">
      <formula1>$B$12:$B$49</formula1>
    </dataValidation>
    <dataValidation type="list" allowBlank="1" showInputMessage="1" showErrorMessage="1" sqref="C91:F91" xr:uid="{00000000-0002-0000-1100-000002000000}">
      <formula1>$B$133:$AI$133</formula1>
    </dataValidation>
    <dataValidation type="list" allowBlank="1" showInputMessage="1" showErrorMessage="1" sqref="C142:F142" xr:uid="{00000000-0002-0000-1100-000003000000}">
      <formula1>$C$133:$AK$133</formula1>
    </dataValidation>
  </dataValidations>
  <hyperlinks>
    <hyperlink ref="C2" location="Índice!A1" display="Volver al Índice" xr:uid="{00000000-0004-0000-1100-000000000000}"/>
  </hyperlinks>
  <pageMargins left="0.70866141732283472" right="0.70866141732283472" top="0.74803149606299213" bottom="0.74803149606299213" header="0.31496062992125984" footer="0.31496062992125984"/>
  <pageSetup scale="71" fitToWidth="3" orientation="landscape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AW174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43" width="11.42578125" style="219" customWidth="1"/>
    <col min="44" max="44" width="2.85546875" style="219" customWidth="1"/>
    <col min="45" max="46" width="11.42578125" style="219" customWidth="1"/>
    <col min="47" max="47" width="2.85546875" style="219" customWidth="1"/>
    <col min="48" max="16384" width="11.42578125" style="219"/>
  </cols>
  <sheetData>
    <row r="2" spans="2:49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</row>
    <row r="3" spans="2:49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</row>
    <row r="4" spans="2:49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</row>
    <row r="5" spans="2:49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</row>
    <row r="6" spans="2:49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</row>
    <row r="7" spans="2:49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</row>
    <row r="8" spans="2:49" ht="15.75" x14ac:dyDescent="0.25">
      <c r="B8" s="28" t="s">
        <v>310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</row>
    <row r="9" spans="2:49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</row>
    <row r="10" spans="2:49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</row>
    <row r="11" spans="2:49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  <c r="AR11" s="31"/>
      <c r="AS11" s="174" t="str">
        <f>CONCATENATE("Mercado ",Índice!H58)</f>
        <v>Mercado 31.03.2020</v>
      </c>
      <c r="AT11" s="174" t="s">
        <v>295</v>
      </c>
      <c r="AU11" s="31"/>
      <c r="AV11" s="174" t="s">
        <v>297</v>
      </c>
      <c r="AW11" s="174" t="str">
        <f>CONCATENATE("Part. (%) ",Índice!H58)</f>
        <v>Part. (%) 31.03.2020</v>
      </c>
    </row>
    <row r="12" spans="2:49" x14ac:dyDescent="0.2">
      <c r="B12" s="62" t="str">
        <f>'Datos Generales'!B249</f>
        <v>1. Incendio Ordinario</v>
      </c>
      <c r="C12" s="36">
        <f>IF('Datos Generales'!C453=0,"",Índice!$G$52*'Datos Generales'!C453)</f>
        <v>-1587.0510298260542</v>
      </c>
      <c r="D12" s="36" t="str">
        <f>IF('Datos Generales'!D453=0,"",Índice!$G$52*'Datos Generales'!D453)</f>
        <v/>
      </c>
      <c r="E12" s="36">
        <f>IF('Datos Generales'!E453=0,"",Índice!$G$52*'Datos Generales'!E453)</f>
        <v>61595.685218833154</v>
      </c>
      <c r="F12" s="36">
        <f>IF('Datos Generales'!F453=0,"",Índice!$G$52*'Datos Generales'!F453)</f>
        <v>14762.013786806294</v>
      </c>
      <c r="G12" s="36" t="str">
        <f>IF('Datos Generales'!G453=0,"",Índice!$G$52*'Datos Generales'!G453)</f>
        <v/>
      </c>
      <c r="H12" s="36">
        <f>IF('Datos Generales'!H453=0,"",Índice!$G$52*'Datos Generales'!H453)</f>
        <v>19034.950775256959</v>
      </c>
      <c r="I12" s="36">
        <f>IF('Datos Generales'!I453=0,"",Índice!$G$52*'Datos Generales'!I453)</f>
        <v>145606.61641509697</v>
      </c>
      <c r="J12" s="36" t="str">
        <f>IF('Datos Generales'!J453=0,"",Índice!$G$52*'Datos Generales'!J453)</f>
        <v/>
      </c>
      <c r="K12" s="36">
        <f>IF('Datos Generales'!K453=0,"",Índice!$G$52*'Datos Generales'!K453)</f>
        <v>5981.6763322182824</v>
      </c>
      <c r="L12" s="36">
        <f>IF('Datos Generales'!L453=0,"",Índice!$G$52*'Datos Generales'!L453)</f>
        <v>17026.021976018183</v>
      </c>
      <c r="M12" s="36" t="str">
        <f>IF('Datos Generales'!M453=0,"",Índice!$G$52*'Datos Generales'!M453)</f>
        <v/>
      </c>
      <c r="N12" s="36">
        <f>IF('Datos Generales'!N453=0,"",Índice!$G$52*'Datos Generales'!N453)</f>
        <v>-295740.84097273089</v>
      </c>
      <c r="O12" s="36">
        <f>IF('Datos Generales'!O453=0,"",Índice!$G$52*'Datos Generales'!O453)</f>
        <v>23884.79311115549</v>
      </c>
      <c r="P12" s="36" t="str">
        <f>IF('Datos Generales'!P453=0,"",Índice!$G$52*'Datos Generales'!P453)</f>
        <v/>
      </c>
      <c r="Q12" s="36">
        <f>IF('Datos Generales'!Q453=0,"",Índice!$G$52*'Datos Generales'!Q453)</f>
        <v>132452.50770800386</v>
      </c>
      <c r="R12" s="36">
        <f>IF('Datos Generales'!R453=0,"",Índice!$G$52*'Datos Generales'!R453)</f>
        <v>-5.7153024160420376</v>
      </c>
      <c r="S12" s="36">
        <f>IF('Datos Generales'!S453=0,"",Índice!$G$52*'Datos Generales'!S453)</f>
        <v>127402.28959097146</v>
      </c>
      <c r="T12" s="36" t="str">
        <f>IF('Datos Generales'!T453=0,"",Índice!$G$52*'Datos Generales'!T453)</f>
        <v/>
      </c>
      <c r="U12" s="36">
        <f>IF('Datos Generales'!U453=0,"",Índice!$G$52*'Datos Generales'!U453)</f>
        <v>79386.537128883821</v>
      </c>
      <c r="V12" s="36">
        <f>IF('Datos Generales'!V453=0,"",Índice!$G$52*'Datos Generales'!V453)</f>
        <v>-2607.7087862908947</v>
      </c>
      <c r="W12" s="36">
        <f>IF('Datos Generales'!W453=0,"",Índice!$G$52*'Datos Generales'!W453)</f>
        <v>65993.916604892642</v>
      </c>
      <c r="X12" s="36" t="str">
        <f>IF('Datos Generales'!X453=0,"",Índice!$G$52*'Datos Generales'!X453)</f>
        <v/>
      </c>
      <c r="Y12" s="36">
        <f>IF('Datos Generales'!Y453=0,"",Índice!$G$52*'Datos Generales'!Y453)</f>
        <v>24488.301830563738</v>
      </c>
      <c r="Z12" s="36">
        <f>IF('Datos Generales'!Z453=0,"",Índice!$G$52*'Datos Generales'!Z453)</f>
        <v>191535.02476801147</v>
      </c>
      <c r="AA12" s="36">
        <f>IF('Datos Generales'!AA453=0,"",Índice!$G$52*'Datos Generales'!AA453)</f>
        <v>27539.082632726844</v>
      </c>
      <c r="AB12" s="36" t="str">
        <f>IF('Datos Generales'!AB453=0,"",Índice!$G$52*'Datos Generales'!AB453)</f>
        <v/>
      </c>
      <c r="AC12" s="36" t="str">
        <f>IF('Datos Generales'!AC453=0,"",Índice!$G$52*'Datos Generales'!AC453)</f>
        <v/>
      </c>
      <c r="AD12" s="36">
        <f>IF('Datos Generales'!AD453=0,"",Índice!$G$52*'Datos Generales'!AD453)</f>
        <v>172791.18019974302</v>
      </c>
      <c r="AE12" s="36">
        <f>IF('Datos Generales'!AE453=0,"",Índice!$G$52*'Datos Generales'!AE453)</f>
        <v>14435.152920060271</v>
      </c>
      <c r="AF12" s="36" t="str">
        <f>IF('Datos Generales'!AF453=0,"",Índice!$G$52*'Datos Generales'!AF453)</f>
        <v/>
      </c>
      <c r="AG12" s="36">
        <f>IF('Datos Generales'!AG453=0,"",Índice!$G$52*'Datos Generales'!AG453)</f>
        <v>114324.55501437842</v>
      </c>
      <c r="AH12" s="36">
        <f>IF('Datos Generales'!AH453=0,"",Índice!$G$52*'Datos Generales'!AH453)</f>
        <v>26800.005579223787</v>
      </c>
      <c r="AI12" s="36">
        <f>IF('Datos Generales'!AI453=0,"",Índice!$G$52*'Datos Generales'!AI453)</f>
        <v>695.32777429454291</v>
      </c>
      <c r="AJ12" s="36">
        <f>IF('Datos Generales'!AJ453=0,"",Índice!$G$52*'Datos Generales'!AJ453)</f>
        <v>7495.1768630950337</v>
      </c>
      <c r="AK12" s="36" t="str">
        <f>IF('Datos Generales'!AK453=0,"",Índice!$G$52*'Datos Generales'!AK453)</f>
        <v/>
      </c>
      <c r="AL12" s="36" t="str">
        <f>IF('Datos Generales'!AL453=0,"",Índice!$G$52*'Datos Generales'!AL453)</f>
        <v/>
      </c>
      <c r="AM12" s="36" t="str">
        <f>IF('Datos Generales'!AM453=0,"",Índice!$G$52*'Datos Generales'!AM453)</f>
        <v/>
      </c>
      <c r="AN12" s="36" t="str">
        <f>IF('Datos Generales'!AN453=0,"",Índice!$G$52*'Datos Generales'!AN453)</f>
        <v/>
      </c>
      <c r="AO12" s="36" t="str">
        <f>IF('Datos Generales'!AO453=0,"",Índice!$G$52*'Datos Generales'!AO453)</f>
        <v/>
      </c>
      <c r="AP12" s="36" t="str">
        <f>IF('Datos Generales'!AP453=0,"",Índice!$G$52*'Datos Generales'!AP453)</f>
        <v/>
      </c>
      <c r="AQ12" s="36">
        <f>Índice!$G$52*'Datos Generales'!AQ453</f>
        <v>973289.50013897032</v>
      </c>
      <c r="AR12" s="29"/>
      <c r="AS12" s="36">
        <f>Índice!$F$52*'Datos Generales'!AS453</f>
        <v>2525037.8865465671</v>
      </c>
      <c r="AT12" s="63">
        <f t="shared" ref="AT12:AT66" si="0">IFERROR(AQ12/AS12-1,"")</f>
        <v>-0.61454459541986728</v>
      </c>
      <c r="AU12" s="29"/>
      <c r="AV12" s="64">
        <f>IFERROR(AQ12/$AQ$49,"")</f>
        <v>9.6900274284923316E-2</v>
      </c>
      <c r="AW12" s="64">
        <f>IFERROR(AS12/$AS$49,"")</f>
        <v>0.16993898282221567</v>
      </c>
    </row>
    <row r="13" spans="2:49" x14ac:dyDescent="0.2">
      <c r="B13" s="62" t="str">
        <f>'Datos Generales'!B250</f>
        <v>2. Pérdida de Beneficios por Incendio</v>
      </c>
      <c r="C13" s="36" t="str">
        <f>IF('Datos Generales'!C454=0,"",Índice!$G$52*'Datos Generales'!C454)</f>
        <v/>
      </c>
      <c r="D13" s="36" t="str">
        <f>IF('Datos Generales'!D454=0,"",Índice!$G$52*'Datos Generales'!D454)</f>
        <v/>
      </c>
      <c r="E13" s="36">
        <f>IF('Datos Generales'!E454=0,"",Índice!$G$52*'Datos Generales'!E454)</f>
        <v>-8391.7649296116288</v>
      </c>
      <c r="F13" s="36">
        <f>IF('Datos Generales'!F454=0,"",Índice!$G$52*'Datos Generales'!F454)</f>
        <v>6.2255972746172201</v>
      </c>
      <c r="G13" s="36" t="str">
        <f>IF('Datos Generales'!G454=0,"",Índice!$G$52*'Datos Generales'!G454)</f>
        <v/>
      </c>
      <c r="H13" s="36">
        <f>IF('Datos Generales'!H454=0,"",Índice!$G$52*'Datos Generales'!H454)</f>
        <v>-2051.1812135288014</v>
      </c>
      <c r="I13" s="36">
        <f>IF('Datos Generales'!I454=0,"",Índice!$G$52*'Datos Generales'!I454)</f>
        <v>12789.009745611211</v>
      </c>
      <c r="J13" s="36" t="str">
        <f>IF('Datos Generales'!J454=0,"",Índice!$G$52*'Datos Generales'!J454)</f>
        <v/>
      </c>
      <c r="K13" s="36" t="str">
        <f>IF('Datos Generales'!K454=0,"",Índice!$G$52*'Datos Generales'!K454)</f>
        <v/>
      </c>
      <c r="L13" s="36">
        <f>IF('Datos Generales'!L454=0,"",Índice!$G$52*'Datos Generales'!L454)</f>
        <v>7732.1237757601102</v>
      </c>
      <c r="M13" s="36" t="str">
        <f>IF('Datos Generales'!M454=0,"",Índice!$G$52*'Datos Generales'!M454)</f>
        <v/>
      </c>
      <c r="N13" s="36">
        <f>IF('Datos Generales'!N454=0,"",Índice!$G$52*'Datos Generales'!N454)</f>
        <v>374.28426893627676</v>
      </c>
      <c r="O13" s="36">
        <f>IF('Datos Generales'!O454=0,"",Índice!$G$52*'Datos Generales'!O454)</f>
        <v>660.45762562523885</v>
      </c>
      <c r="P13" s="36" t="str">
        <f>IF('Datos Generales'!P454=0,"",Índice!$G$52*'Datos Generales'!P454)</f>
        <v/>
      </c>
      <c r="Q13" s="36">
        <f>IF('Datos Generales'!Q454=0,"",Índice!$G$52*'Datos Generales'!Q454)</f>
        <v>5362.178373908012</v>
      </c>
      <c r="R13" s="36" t="str">
        <f>IF('Datos Generales'!R454=0,"",Índice!$G$52*'Datos Generales'!R454)</f>
        <v/>
      </c>
      <c r="S13" s="36">
        <f>IF('Datos Generales'!S454=0,"",Índice!$G$52*'Datos Generales'!S454)</f>
        <v>-27594.602713339824</v>
      </c>
      <c r="T13" s="36" t="str">
        <f>IF('Datos Generales'!T454=0,"",Índice!$G$52*'Datos Generales'!T454)</f>
        <v/>
      </c>
      <c r="U13" s="36">
        <f>IF('Datos Generales'!U454=0,"",Índice!$G$52*'Datos Generales'!U454)</f>
        <v>21372.883679647777</v>
      </c>
      <c r="V13" s="36" t="str">
        <f>IF('Datos Generales'!V454=0,"",Índice!$G$52*'Datos Generales'!V454)</f>
        <v/>
      </c>
      <c r="W13" s="36" t="str">
        <f>IF('Datos Generales'!W454=0,"",Índice!$G$52*'Datos Generales'!W454)</f>
        <v/>
      </c>
      <c r="X13" s="36" t="str">
        <f>IF('Datos Generales'!X454=0,"",Índice!$G$52*'Datos Generales'!X454)</f>
        <v/>
      </c>
      <c r="Y13" s="36">
        <f>IF('Datos Generales'!Y454=0,"",Índice!$G$52*'Datos Generales'!Y454)</f>
        <v>54.295372952399362</v>
      </c>
      <c r="Z13" s="36">
        <f>IF('Datos Generales'!Z454=0,"",Índice!$G$52*'Datos Generales'!Z454)</f>
        <v>-6746.8464628231486</v>
      </c>
      <c r="AA13" s="36">
        <f>IF('Datos Generales'!AA454=0,"",Índice!$G$52*'Datos Generales'!AA454)</f>
        <v>-2.4494153211608731</v>
      </c>
      <c r="AB13" s="36" t="str">
        <f>IF('Datos Generales'!AB454=0,"",Índice!$G$52*'Datos Generales'!AB454)</f>
        <v/>
      </c>
      <c r="AC13" s="36" t="str">
        <f>IF('Datos Generales'!AC454=0,"",Índice!$G$52*'Datos Generales'!AC454)</f>
        <v/>
      </c>
      <c r="AD13" s="36">
        <f>IF('Datos Generales'!AD454=0,"",Índice!$G$52*'Datos Generales'!AD454)</f>
        <v>-3802.3770895298726</v>
      </c>
      <c r="AE13" s="36">
        <f>IF('Datos Generales'!AE454=0,"",Índice!$G$52*'Datos Generales'!AE454)</f>
        <v>-3101.1298948758572</v>
      </c>
      <c r="AF13" s="36" t="str">
        <f>IF('Datos Generales'!AF454=0,"",Índice!$G$52*'Datos Generales'!AF454)</f>
        <v/>
      </c>
      <c r="AG13" s="36">
        <f>IF('Datos Generales'!AG454=0,"",Índice!$G$52*'Datos Generales'!AG454)</f>
        <v>-920.16368898276812</v>
      </c>
      <c r="AH13" s="36">
        <f>IF('Datos Generales'!AH454=0,"",Índice!$G$52*'Datos Generales'!AH454)</f>
        <v>2563.8914677679059</v>
      </c>
      <c r="AI13" s="36" t="str">
        <f>IF('Datos Generales'!AI454=0,"",Índice!$G$52*'Datos Generales'!AI454)</f>
        <v/>
      </c>
      <c r="AJ13" s="36" t="str">
        <f>IF('Datos Generales'!AJ454=0,"",Índice!$G$52*'Datos Generales'!AJ454)</f>
        <v/>
      </c>
      <c r="AK13" s="36" t="str">
        <f>IF('Datos Generales'!AK454=0,"",Índice!$G$52*'Datos Generales'!AK454)</f>
        <v/>
      </c>
      <c r="AL13" s="36" t="str">
        <f>IF('Datos Generales'!AL454=0,"",Índice!$G$52*'Datos Generales'!AL454)</f>
        <v/>
      </c>
      <c r="AM13" s="36" t="str">
        <f>IF('Datos Generales'!AM454=0,"",Índice!$G$52*'Datos Generales'!AM454)</f>
        <v/>
      </c>
      <c r="AN13" s="36" t="str">
        <f>IF('Datos Generales'!AN454=0,"",Índice!$G$52*'Datos Generales'!AN454)</f>
        <v/>
      </c>
      <c r="AO13" s="36" t="str">
        <f>IF('Datos Generales'!AO454=0,"",Índice!$G$52*'Datos Generales'!AO454)</f>
        <v/>
      </c>
      <c r="AP13" s="36" t="str">
        <f>IF('Datos Generales'!AP454=0,"",Índice!$G$52*'Datos Generales'!AP454)</f>
        <v/>
      </c>
      <c r="AQ13" s="36">
        <f>Índice!$G$52*'Datos Generales'!AQ454</f>
        <v>-1695.1655005295161</v>
      </c>
      <c r="AR13" s="29"/>
      <c r="AS13" s="36">
        <f>Índice!$F$52*'Datos Generales'!AS454</f>
        <v>663165.83951861458</v>
      </c>
      <c r="AT13" s="63">
        <f t="shared" si="0"/>
        <v>-1.0025561713217315</v>
      </c>
      <c r="AU13" s="29"/>
      <c r="AV13" s="64">
        <f t="shared" ref="AV13:AV49" si="1">IFERROR(AQ13/$AQ$49,"")</f>
        <v>-1.6876993118306055E-4</v>
      </c>
      <c r="AW13" s="64">
        <f t="shared" ref="AW13:AW49" si="2">IFERROR(AS13/$AS$49,"")</f>
        <v>4.4632093962110021E-2</v>
      </c>
    </row>
    <row r="14" spans="2:49" x14ac:dyDescent="0.2">
      <c r="B14" s="62" t="str">
        <f>'Datos Generales'!B251</f>
        <v>3. Otros Riesgos Adicionales a Incendio</v>
      </c>
      <c r="C14" s="36" t="str">
        <f>IF('Datos Generales'!C455=0,"",Índice!$G$52*'Datos Generales'!C455)</f>
        <v/>
      </c>
      <c r="D14" s="36" t="str">
        <f>IF('Datos Generales'!D455=0,"",Índice!$G$52*'Datos Generales'!D455)</f>
        <v/>
      </c>
      <c r="E14" s="36">
        <f>IF('Datos Generales'!E455=0,"",Índice!$G$52*'Datos Generales'!E455)</f>
        <v>3648.4721601835977</v>
      </c>
      <c r="F14" s="36">
        <f>IF('Datos Generales'!F455=0,"",Índice!$G$52*'Datos Generales'!F455)</f>
        <v>231.43572819246418</v>
      </c>
      <c r="G14" s="36" t="str">
        <f>IF('Datos Generales'!G455=0,"",Índice!$G$52*'Datos Generales'!G455)</f>
        <v/>
      </c>
      <c r="H14" s="36">
        <f>IF('Datos Generales'!H455=0,"",Índice!$G$52*'Datos Generales'!H455)</f>
        <v>3631.1221349920415</v>
      </c>
      <c r="I14" s="36">
        <f>IF('Datos Generales'!I455=0,"",Índice!$G$52*'Datos Generales'!I455)</f>
        <v>16933.318410043692</v>
      </c>
      <c r="J14" s="36" t="str">
        <f>IF('Datos Generales'!J455=0,"",Índice!$G$52*'Datos Generales'!J455)</f>
        <v/>
      </c>
      <c r="K14" s="36">
        <f>IF('Datos Generales'!K455=0,"",Índice!$G$52*'Datos Generales'!K455)</f>
        <v>6325.1047720393799</v>
      </c>
      <c r="L14" s="36">
        <f>IF('Datos Generales'!L455=0,"",Índice!$G$52*'Datos Generales'!L455)</f>
        <v>-513.96898155692327</v>
      </c>
      <c r="M14" s="36" t="str">
        <f>IF('Datos Generales'!M455=0,"",Índice!$G$52*'Datos Generales'!M455)</f>
        <v/>
      </c>
      <c r="N14" s="36" t="str">
        <f>IF('Datos Generales'!N455=0,"",Índice!$G$52*'Datos Generales'!N455)</f>
        <v/>
      </c>
      <c r="O14" s="36">
        <f>IF('Datos Generales'!O455=0,"",Índice!$G$52*'Datos Generales'!O455)</f>
        <v>3124.7055173420308</v>
      </c>
      <c r="P14" s="36" t="str">
        <f>IF('Datos Generales'!P455=0,"",Índice!$G$52*'Datos Generales'!P455)</f>
        <v/>
      </c>
      <c r="Q14" s="36">
        <f>IF('Datos Generales'!Q455=0,"",Índice!$G$52*'Datos Generales'!Q455)</f>
        <v>-3078.5068228123578</v>
      </c>
      <c r="R14" s="36" t="str">
        <f>IF('Datos Generales'!R455=0,"",Índice!$G$52*'Datos Generales'!R455)</f>
        <v/>
      </c>
      <c r="S14" s="36">
        <f>IF('Datos Generales'!S455=0,"",Índice!$G$52*'Datos Generales'!S455)</f>
        <v>1302.4765970272945</v>
      </c>
      <c r="T14" s="36" t="str">
        <f>IF('Datos Generales'!T455=0,"",Índice!$G$52*'Datos Generales'!T455)</f>
        <v/>
      </c>
      <c r="U14" s="36">
        <f>IF('Datos Generales'!U455=0,"",Índice!$G$52*'Datos Generales'!U455)</f>
        <v>8162.7105774258489</v>
      </c>
      <c r="V14" s="36">
        <f>IF('Datos Generales'!V455=0,"",Índice!$G$52*'Datos Generales'!V455)</f>
        <v>-48.648109850834011</v>
      </c>
      <c r="W14" s="36">
        <f>IF('Datos Generales'!W455=0,"",Índice!$G$52*'Datos Generales'!W455)</f>
        <v>1033.3811082719817</v>
      </c>
      <c r="X14" s="36" t="str">
        <f>IF('Datos Generales'!X455=0,"",Índice!$G$52*'Datos Generales'!X455)</f>
        <v/>
      </c>
      <c r="Y14" s="36">
        <f>IF('Datos Generales'!Y455=0,"",Índice!$G$52*'Datos Generales'!Y455)</f>
        <v>43.238984349937084</v>
      </c>
      <c r="Z14" s="36">
        <f>IF('Datos Generales'!Z455=0,"",Índice!$G$52*'Datos Generales'!Z455)</f>
        <v>2791.3468960634837</v>
      </c>
      <c r="AA14" s="36">
        <f>IF('Datos Generales'!AA455=0,"",Índice!$G$52*'Datos Generales'!AA455)</f>
        <v>13190.781897596069</v>
      </c>
      <c r="AB14" s="36" t="str">
        <f>IF('Datos Generales'!AB455=0,"",Índice!$G$52*'Datos Generales'!AB455)</f>
        <v/>
      </c>
      <c r="AC14" s="36" t="str">
        <f>IF('Datos Generales'!AC455=0,"",Índice!$G$52*'Datos Generales'!AC455)</f>
        <v/>
      </c>
      <c r="AD14" s="36">
        <f>IF('Datos Generales'!AD455=0,"",Índice!$G$52*'Datos Generales'!AD455)</f>
        <v>3679.8382841573521</v>
      </c>
      <c r="AE14" s="36">
        <f>IF('Datos Generales'!AE455=0,"",Índice!$G$52*'Datos Generales'!AE455)</f>
        <v>46084.864756553638</v>
      </c>
      <c r="AF14" s="36" t="str">
        <f>IF('Datos Generales'!AF455=0,"",Índice!$G$52*'Datos Generales'!AF455)</f>
        <v/>
      </c>
      <c r="AG14" s="36">
        <f>IF('Datos Generales'!AG455=0,"",Índice!$G$52*'Datos Generales'!AG455)</f>
        <v>26346.421489264929</v>
      </c>
      <c r="AH14" s="36">
        <f>IF('Datos Generales'!AH455=0,"",Índice!$G$52*'Datos Generales'!AH455)</f>
        <v>2592.4679798481161</v>
      </c>
      <c r="AI14" s="36" t="str">
        <f>IF('Datos Generales'!AI455=0,"",Índice!$G$52*'Datos Generales'!AI455)</f>
        <v/>
      </c>
      <c r="AJ14" s="36">
        <f>IF('Datos Generales'!AJ455=0,"",Índice!$G$52*'Datos Generales'!AJ455)</f>
        <v>9900.5707477894885</v>
      </c>
      <c r="AK14" s="36" t="str">
        <f>IF('Datos Generales'!AK455=0,"",Índice!$G$52*'Datos Generales'!AK455)</f>
        <v/>
      </c>
      <c r="AL14" s="36" t="str">
        <f>IF('Datos Generales'!AL455=0,"",Índice!$G$52*'Datos Generales'!AL455)</f>
        <v/>
      </c>
      <c r="AM14" s="36" t="str">
        <f>IF('Datos Generales'!AM455=0,"",Índice!$G$52*'Datos Generales'!AM455)</f>
        <v/>
      </c>
      <c r="AN14" s="36" t="str">
        <f>IF('Datos Generales'!AN455=0,"",Índice!$G$52*'Datos Generales'!AN455)</f>
        <v/>
      </c>
      <c r="AO14" s="36" t="str">
        <f>IF('Datos Generales'!AO455=0,"",Índice!$G$52*'Datos Generales'!AO455)</f>
        <v/>
      </c>
      <c r="AP14" s="36" t="str">
        <f>IF('Datos Generales'!AP455=0,"",Índice!$G$52*'Datos Generales'!AP455)</f>
        <v/>
      </c>
      <c r="AQ14" s="36">
        <f>Índice!$G$52*'Datos Generales'!AQ455</f>
        <v>145381.13412692121</v>
      </c>
      <c r="AR14" s="29"/>
      <c r="AS14" s="36">
        <f>Índice!$F$52*'Datos Generales'!AS455</f>
        <v>369625.94482167298</v>
      </c>
      <c r="AT14" s="63">
        <f t="shared" si="0"/>
        <v>-0.60668038549874859</v>
      </c>
      <c r="AU14" s="29"/>
      <c r="AV14" s="64">
        <f t="shared" si="1"/>
        <v>1.4474081730811257E-2</v>
      </c>
      <c r="AW14" s="64">
        <f t="shared" si="2"/>
        <v>2.4876401824451239E-2</v>
      </c>
    </row>
    <row r="15" spans="2:49" x14ac:dyDescent="0.2">
      <c r="B15" s="62" t="str">
        <f>'Datos Generales'!B252</f>
        <v>4. Terremoto y Maremoto</v>
      </c>
      <c r="C15" s="36">
        <f>IF('Datos Generales'!C456=0,"",Índice!$G$52*'Datos Generales'!C456)</f>
        <v>-14685.367499048301</v>
      </c>
      <c r="D15" s="36" t="str">
        <f>IF('Datos Generales'!D456=0,"",Índice!$G$52*'Datos Generales'!D456)</f>
        <v/>
      </c>
      <c r="E15" s="36">
        <f>IF('Datos Generales'!E456=0,"",Índice!$G$52*'Datos Generales'!E456)</f>
        <v>6177.8676955118208</v>
      </c>
      <c r="F15" s="36">
        <f>IF('Datos Generales'!F456=0,"",Índice!$G$52*'Datos Generales'!F456)</f>
        <v>62.426071032363922</v>
      </c>
      <c r="G15" s="36" t="str">
        <f>IF('Datos Generales'!G456=0,"",Índice!$G$52*'Datos Generales'!G456)</f>
        <v/>
      </c>
      <c r="H15" s="36">
        <f>IF('Datos Generales'!H456=0,"",Índice!$G$52*'Datos Generales'!H456)</f>
        <v>929.82527163845816</v>
      </c>
      <c r="I15" s="36">
        <f>IF('Datos Generales'!I456=0,"",Índice!$G$52*'Datos Generales'!I456)</f>
        <v>5061.1044073486546</v>
      </c>
      <c r="J15" s="36" t="str">
        <f>IF('Datos Generales'!J456=0,"",Índice!$G$52*'Datos Generales'!J456)</f>
        <v/>
      </c>
      <c r="K15" s="36">
        <f>IF('Datos Generales'!K456=0,"",Índice!$G$52*'Datos Generales'!K456)</f>
        <v>2717.6943381424658</v>
      </c>
      <c r="L15" s="36">
        <f>IF('Datos Generales'!L456=0,"",Índice!$G$52*'Datos Generales'!L456)</f>
        <v>1947.455278609086</v>
      </c>
      <c r="M15" s="36" t="str">
        <f>IF('Datos Generales'!M456=0,"",Índice!$G$52*'Datos Generales'!M456)</f>
        <v/>
      </c>
      <c r="N15" s="36">
        <f>IF('Datos Generales'!N456=0,"",Índice!$G$52*'Datos Generales'!N456)</f>
        <v>325.97635565782622</v>
      </c>
      <c r="O15" s="36">
        <f>IF('Datos Generales'!O456=0,"",Índice!$G$52*'Datos Generales'!O456)</f>
        <v>10013.924245707656</v>
      </c>
      <c r="P15" s="36" t="str">
        <f>IF('Datos Generales'!P456=0,"",Índice!$G$52*'Datos Generales'!P456)</f>
        <v/>
      </c>
      <c r="Q15" s="36">
        <f>IF('Datos Generales'!Q456=0,"",Índice!$G$52*'Datos Generales'!Q456)</f>
        <v>-31.570241917184589</v>
      </c>
      <c r="R15" s="36" t="str">
        <f>IF('Datos Generales'!R456=0,"",Índice!$G$52*'Datos Generales'!R456)</f>
        <v/>
      </c>
      <c r="S15" s="36">
        <f>IF('Datos Generales'!S456=0,"",Índice!$G$52*'Datos Generales'!S456)</f>
        <v>91684.949397460849</v>
      </c>
      <c r="T15" s="36" t="str">
        <f>IF('Datos Generales'!T456=0,"",Índice!$G$52*'Datos Generales'!T456)</f>
        <v/>
      </c>
      <c r="U15" s="36">
        <f>IF('Datos Generales'!U456=0,"",Índice!$G$52*'Datos Generales'!U456)</f>
        <v>8696.6490977816811</v>
      </c>
      <c r="V15" s="36">
        <f>IF('Datos Generales'!V456=0,"",Índice!$G$52*'Datos Generales'!V456)</f>
        <v>531.42106572019452</v>
      </c>
      <c r="W15" s="36">
        <f>IF('Datos Generales'!W456=0,"",Índice!$G$52*'Datos Generales'!W456)</f>
        <v>5.2390272147052013</v>
      </c>
      <c r="X15" s="36" t="str">
        <f>IF('Datos Generales'!X456=0,"",Índice!$G$52*'Datos Generales'!X456)</f>
        <v/>
      </c>
      <c r="Y15" s="36">
        <f>IF('Datos Generales'!Y456=0,"",Índice!$G$52*'Datos Generales'!Y456)</f>
        <v>2073.0558531330576</v>
      </c>
      <c r="Z15" s="36">
        <f>IF('Datos Generales'!Z456=0,"",Índice!$G$52*'Datos Generales'!Z456)</f>
        <v>-774.08328080131264</v>
      </c>
      <c r="AA15" s="36">
        <f>IF('Datos Generales'!AA456=0,"",Índice!$G$52*'Datos Generales'!AA456)</f>
        <v>3331.4089547222179</v>
      </c>
      <c r="AB15" s="36" t="str">
        <f>IF('Datos Generales'!AB456=0,"",Índice!$G$52*'Datos Generales'!AB456)</f>
        <v/>
      </c>
      <c r="AC15" s="36" t="str">
        <f>IF('Datos Generales'!AC456=0,"",Índice!$G$52*'Datos Generales'!AC456)</f>
        <v/>
      </c>
      <c r="AD15" s="36">
        <f>IF('Datos Generales'!AD456=0,"",Índice!$G$52*'Datos Generales'!AD456)</f>
        <v>-8905.8359701402678</v>
      </c>
      <c r="AE15" s="36">
        <f>IF('Datos Generales'!AE456=0,"",Índice!$G$52*'Datos Generales'!AE456)</f>
        <v>-6827.8812863648882</v>
      </c>
      <c r="AF15" s="36" t="str">
        <f>IF('Datos Generales'!AF456=0,"",Índice!$G$52*'Datos Generales'!AF456)</f>
        <v/>
      </c>
      <c r="AG15" s="36">
        <f>IF('Datos Generales'!AG456=0,"",Índice!$G$52*'Datos Generales'!AG456)</f>
        <v>32455.501437840816</v>
      </c>
      <c r="AH15" s="36" t="str">
        <f>IF('Datos Generales'!AH456=0,"",Índice!$G$52*'Datos Generales'!AH456)</f>
        <v/>
      </c>
      <c r="AI15" s="36" t="str">
        <f>IF('Datos Generales'!AI456=0,"",Índice!$G$52*'Datos Generales'!AI456)</f>
        <v/>
      </c>
      <c r="AJ15" s="36">
        <f>IF('Datos Generales'!AJ456=0,"",Índice!$G$52*'Datos Generales'!AJ456)</f>
        <v>11942.430575234983</v>
      </c>
      <c r="AK15" s="36" t="str">
        <f>IF('Datos Generales'!AK456=0,"",Índice!$G$52*'Datos Generales'!AK456)</f>
        <v/>
      </c>
      <c r="AL15" s="36" t="str">
        <f>IF('Datos Generales'!AL456=0,"",Índice!$G$52*'Datos Generales'!AL456)</f>
        <v/>
      </c>
      <c r="AM15" s="36" t="str">
        <f>IF('Datos Generales'!AM456=0,"",Índice!$G$52*'Datos Generales'!AM456)</f>
        <v/>
      </c>
      <c r="AN15" s="36" t="str">
        <f>IF('Datos Generales'!AN456=0,"",Índice!$G$52*'Datos Generales'!AN456)</f>
        <v/>
      </c>
      <c r="AO15" s="36" t="str">
        <f>IF('Datos Generales'!AO456=0,"",Índice!$G$52*'Datos Generales'!AO456)</f>
        <v/>
      </c>
      <c r="AP15" s="36" t="str">
        <f>IF('Datos Generales'!AP456=0,"",Índice!$G$52*'Datos Generales'!AP456)</f>
        <v/>
      </c>
      <c r="AQ15" s="36">
        <f>Índice!$G$52*'Datos Generales'!AQ456</f>
        <v>146732.19079448489</v>
      </c>
      <c r="AR15" s="29"/>
      <c r="AS15" s="36">
        <f>Índice!$F$52*'Datos Generales'!AS456</f>
        <v>-8983.2103970072876</v>
      </c>
      <c r="AT15" s="63">
        <f t="shared" si="0"/>
        <v>-17.334048108610258</v>
      </c>
      <c r="AU15" s="29"/>
      <c r="AV15" s="64">
        <f t="shared" si="1"/>
        <v>1.4608592338028022E-2</v>
      </c>
      <c r="AW15" s="64">
        <f t="shared" si="2"/>
        <v>-6.0458405217565315E-4</v>
      </c>
    </row>
    <row r="16" spans="2:49" x14ac:dyDescent="0.2">
      <c r="B16" s="62" t="str">
        <f>'Datos Generales'!B253</f>
        <v>5. Pérdida de Beneficios por Terremoto</v>
      </c>
      <c r="C16" s="36" t="str">
        <f>IF('Datos Generales'!C457=0,"",Índice!$G$52*'Datos Generales'!C457)</f>
        <v/>
      </c>
      <c r="D16" s="36" t="str">
        <f>IF('Datos Generales'!D457=0,"",Índice!$G$52*'Datos Generales'!D457)</f>
        <v/>
      </c>
      <c r="E16" s="36" t="str">
        <f>IF('Datos Generales'!E457=0,"",Índice!$G$52*'Datos Generales'!E457)</f>
        <v/>
      </c>
      <c r="F16" s="36">
        <f>IF('Datos Generales'!F457=0,"",Índice!$G$52*'Datos Generales'!F457)</f>
        <v>5.9194203594721104</v>
      </c>
      <c r="G16" s="36" t="str">
        <f>IF('Datos Generales'!G457=0,"",Índice!$G$52*'Datos Generales'!G457)</f>
        <v/>
      </c>
      <c r="H16" s="36" t="str">
        <f>IF('Datos Generales'!H457=0,"",Índice!$G$52*'Datos Generales'!H457)</f>
        <v/>
      </c>
      <c r="I16" s="36" t="str">
        <f>IF('Datos Generales'!I457=0,"",Índice!$G$52*'Datos Generales'!I457)</f>
        <v/>
      </c>
      <c r="J16" s="36" t="str">
        <f>IF('Datos Generales'!J457=0,"",Índice!$G$52*'Datos Generales'!J457)</f>
        <v/>
      </c>
      <c r="K16" s="36" t="str">
        <f>IF('Datos Generales'!K457=0,"",Índice!$G$52*'Datos Generales'!K457)</f>
        <v/>
      </c>
      <c r="L16" s="36">
        <f>IF('Datos Generales'!L457=0,"",Índice!$G$52*'Datos Generales'!L457)</f>
        <v>-24.017878010271897</v>
      </c>
      <c r="M16" s="36" t="str">
        <f>IF('Datos Generales'!M457=0,"",Índice!$G$52*'Datos Generales'!M457)</f>
        <v/>
      </c>
      <c r="N16" s="36" t="str">
        <f>IF('Datos Generales'!N457=0,"",Índice!$G$52*'Datos Generales'!N457)</f>
        <v/>
      </c>
      <c r="O16" s="36">
        <f>IF('Datos Generales'!O457=0,"",Índice!$G$52*'Datos Generales'!O457)</f>
        <v>677.26333630098145</v>
      </c>
      <c r="P16" s="36" t="str">
        <f>IF('Datos Generales'!P457=0,"",Índice!$G$52*'Datos Generales'!P457)</f>
        <v/>
      </c>
      <c r="Q16" s="36" t="str">
        <f>IF('Datos Generales'!Q457=0,"",Índice!$G$52*'Datos Generales'!Q457)</f>
        <v/>
      </c>
      <c r="R16" s="36" t="str">
        <f>IF('Datos Generales'!R457=0,"",Índice!$G$52*'Datos Generales'!R457)</f>
        <v/>
      </c>
      <c r="S16" s="36">
        <f>IF('Datos Generales'!S457=0,"",Índice!$G$52*'Datos Generales'!S457)</f>
        <v>-388.1302694322834</v>
      </c>
      <c r="T16" s="36" t="str">
        <f>IF('Datos Generales'!T457=0,"",Índice!$G$52*'Datos Generales'!T457)</f>
        <v/>
      </c>
      <c r="U16" s="36" t="str">
        <f>IF('Datos Generales'!U457=0,"",Índice!$G$52*'Datos Generales'!U457)</f>
        <v/>
      </c>
      <c r="V16" s="36" t="str">
        <f>IF('Datos Generales'!V457=0,"",Índice!$G$52*'Datos Generales'!V457)</f>
        <v/>
      </c>
      <c r="W16" s="36" t="str">
        <f>IF('Datos Generales'!W457=0,"",Índice!$G$52*'Datos Generales'!W457)</f>
        <v/>
      </c>
      <c r="X16" s="36" t="str">
        <f>IF('Datos Generales'!X457=0,"",Índice!$G$52*'Datos Generales'!X457)</f>
        <v/>
      </c>
      <c r="Y16" s="36">
        <f>IF('Datos Generales'!Y457=0,"",Índice!$G$52*'Datos Generales'!Y457)</f>
        <v>92.805624946206422</v>
      </c>
      <c r="Z16" s="36">
        <f>IF('Datos Generales'!Z457=0,"",Índice!$G$52*'Datos Generales'!Z457)</f>
        <v>-233.88514351362505</v>
      </c>
      <c r="AA16" s="36" t="str">
        <f>IF('Datos Generales'!AA457=0,"",Índice!$G$52*'Datos Generales'!AA457)</f>
        <v/>
      </c>
      <c r="AB16" s="36" t="str">
        <f>IF('Datos Generales'!AB457=0,"",Índice!$G$52*'Datos Generales'!AB457)</f>
        <v/>
      </c>
      <c r="AC16" s="36" t="str">
        <f>IF('Datos Generales'!AC457=0,"",Índice!$G$52*'Datos Generales'!AC457)</f>
        <v/>
      </c>
      <c r="AD16" s="36" t="str">
        <f>IF('Datos Generales'!AD457=0,"",Índice!$G$52*'Datos Generales'!AD457)</f>
        <v/>
      </c>
      <c r="AE16" s="36">
        <f>IF('Datos Generales'!AE457=0,"",Índice!$G$52*'Datos Generales'!AE457)</f>
        <v>-248.649674755067</v>
      </c>
      <c r="AF16" s="36" t="str">
        <f>IF('Datos Generales'!AF457=0,"",Índice!$G$52*'Datos Generales'!AF457)</f>
        <v/>
      </c>
      <c r="AG16" s="36">
        <f>IF('Datos Generales'!AG457=0,"",Índice!$G$52*'Datos Generales'!AG457)</f>
        <v>1799.6058482512367</v>
      </c>
      <c r="AH16" s="36" t="str">
        <f>IF('Datos Generales'!AH457=0,"",Índice!$G$52*'Datos Generales'!AH457)</f>
        <v/>
      </c>
      <c r="AI16" s="36" t="str">
        <f>IF('Datos Generales'!AI457=0,"",Índice!$G$52*'Datos Generales'!AI457)</f>
        <v/>
      </c>
      <c r="AJ16" s="36" t="str">
        <f>IF('Datos Generales'!AJ457=0,"",Índice!$G$52*'Datos Generales'!AJ457)</f>
        <v/>
      </c>
      <c r="AK16" s="36" t="str">
        <f>IF('Datos Generales'!AK457=0,"",Índice!$G$52*'Datos Generales'!AK457)</f>
        <v/>
      </c>
      <c r="AL16" s="36" t="str">
        <f>IF('Datos Generales'!AL457=0,"",Índice!$G$52*'Datos Generales'!AL457)</f>
        <v/>
      </c>
      <c r="AM16" s="36" t="str">
        <f>IF('Datos Generales'!AM457=0,"",Índice!$G$52*'Datos Generales'!AM457)</f>
        <v/>
      </c>
      <c r="AN16" s="36" t="str">
        <f>IF('Datos Generales'!AN457=0,"",Índice!$G$52*'Datos Generales'!AN457)</f>
        <v/>
      </c>
      <c r="AO16" s="36" t="str">
        <f>IF('Datos Generales'!AO457=0,"",Índice!$G$52*'Datos Generales'!AO457)</f>
        <v/>
      </c>
      <c r="AP16" s="36" t="str">
        <f>IF('Datos Generales'!AP457=0,"",Índice!$G$52*'Datos Generales'!AP457)</f>
        <v/>
      </c>
      <c r="AQ16" s="36">
        <f>Índice!$G$52*'Datos Generales'!AQ457</f>
        <v>1680.9112641466493</v>
      </c>
      <c r="AR16" s="29"/>
      <c r="AS16" s="36">
        <f>Índice!$F$52*'Datos Generales'!AS457</f>
        <v>-10888.484501770437</v>
      </c>
      <c r="AT16" s="63">
        <f t="shared" si="0"/>
        <v>-1.1543751349302409</v>
      </c>
      <c r="AU16" s="29"/>
      <c r="AV16" s="64">
        <f t="shared" si="1"/>
        <v>1.6735078568213334E-4</v>
      </c>
      <c r="AW16" s="64">
        <f t="shared" si="2"/>
        <v>-7.3281196712539028E-4</v>
      </c>
    </row>
    <row r="17" spans="2:49" x14ac:dyDescent="0.2">
      <c r="B17" s="62" t="str">
        <f>'Datos Generales'!B254</f>
        <v>6. Otros Riesgos de la Naturaleza</v>
      </c>
      <c r="C17" s="36">
        <f>IF('Datos Generales'!C458=0,"",Índice!$G$52*'Datos Generales'!C458)</f>
        <v>348.12315251998911</v>
      </c>
      <c r="D17" s="36" t="str">
        <f>IF('Datos Generales'!D458=0,"",Índice!$G$52*'Datos Generales'!D458)</f>
        <v/>
      </c>
      <c r="E17" s="36">
        <f>IF('Datos Generales'!E458=0,"",Índice!$G$52*'Datos Generales'!E458)</f>
        <v>3175.7350031995488</v>
      </c>
      <c r="F17" s="36">
        <f>IF('Datos Generales'!F458=0,"",Índice!$G$52*'Datos Generales'!F458)</f>
        <v>3490.9271275128199</v>
      </c>
      <c r="G17" s="36" t="str">
        <f>IF('Datos Generales'!G458=0,"",Índice!$G$52*'Datos Generales'!G458)</f>
        <v/>
      </c>
      <c r="H17" s="36">
        <f>IF('Datos Generales'!H458=0,"",Índice!$G$52*'Datos Generales'!H458)</f>
        <v>4668.0072679595723</v>
      </c>
      <c r="I17" s="36">
        <f>IF('Datos Generales'!I458=0,"",Índice!$G$52*'Datos Generales'!I458)</f>
        <v>1108.3604328252952</v>
      </c>
      <c r="J17" s="36" t="str">
        <f>IF('Datos Generales'!J458=0,"",Índice!$G$52*'Datos Generales'!J458)</f>
        <v/>
      </c>
      <c r="K17" s="36">
        <f>IF('Datos Generales'!K458=0,"",Índice!$G$52*'Datos Generales'!K458)</f>
        <v>8709.1683316453928</v>
      </c>
      <c r="L17" s="36">
        <f>IF('Datos Generales'!L458=0,"",Índice!$G$52*'Datos Generales'!L458)</f>
        <v>374.89662276656702</v>
      </c>
      <c r="M17" s="36" t="str">
        <f>IF('Datos Generales'!M458=0,"",Índice!$G$52*'Datos Generales'!M458)</f>
        <v/>
      </c>
      <c r="N17" s="36" t="str">
        <f>IF('Datos Generales'!N458=0,"",Índice!$G$52*'Datos Generales'!N458)</f>
        <v/>
      </c>
      <c r="O17" s="36">
        <f>IF('Datos Generales'!O458=0,"",Índice!$G$52*'Datos Generales'!O458)</f>
        <v>5.1029485857518191</v>
      </c>
      <c r="P17" s="36" t="str">
        <f>IF('Datos Generales'!P458=0,"",Índice!$G$52*'Datos Generales'!P458)</f>
        <v/>
      </c>
      <c r="Q17" s="36">
        <f>IF('Datos Generales'!Q458=0,"",Índice!$G$52*'Datos Generales'!Q458)</f>
        <v>-1368.7809089848297</v>
      </c>
      <c r="R17" s="36" t="str">
        <f>IF('Datos Generales'!R458=0,"",Índice!$G$52*'Datos Generales'!R458)</f>
        <v/>
      </c>
      <c r="S17" s="36">
        <f>IF('Datos Generales'!S458=0,"",Índice!$G$52*'Datos Generales'!S458)</f>
        <v>75.523639069126929</v>
      </c>
      <c r="T17" s="36" t="str">
        <f>IF('Datos Generales'!T458=0,"",Índice!$G$52*'Datos Generales'!T458)</f>
        <v/>
      </c>
      <c r="U17" s="36">
        <f>IF('Datos Generales'!U458=0,"",Índice!$G$52*'Datos Generales'!U458)</f>
        <v>266.54401446243668</v>
      </c>
      <c r="V17" s="36">
        <f>IF('Datos Generales'!V458=0,"",Índice!$G$52*'Datos Generales'!V458)</f>
        <v>4.7287323561300196</v>
      </c>
      <c r="W17" s="36">
        <f>IF('Datos Generales'!W458=0,"",Índice!$G$52*'Datos Generales'!W458)</f>
        <v>867.97753477914614</v>
      </c>
      <c r="X17" s="36" t="str">
        <f>IF('Datos Generales'!X458=0,"",Índice!$G$52*'Datos Generales'!X458)</f>
        <v/>
      </c>
      <c r="Y17" s="36">
        <f>IF('Datos Generales'!Y458=0,"",Índice!$G$52*'Datos Generales'!Y458)</f>
        <v>596.97694521848621</v>
      </c>
      <c r="Z17" s="36">
        <f>IF('Datos Generales'!Z458=0,"",Índice!$G$52*'Datos Generales'!Z458)</f>
        <v>5557.2811081699228</v>
      </c>
      <c r="AA17" s="36">
        <f>IF('Datos Generales'!AA458=0,"",Índice!$G$52*'Datos Generales'!AA458)</f>
        <v>14028.958212634425</v>
      </c>
      <c r="AB17" s="36" t="str">
        <f>IF('Datos Generales'!AB458=0,"",Índice!$G$52*'Datos Generales'!AB458)</f>
        <v/>
      </c>
      <c r="AC17" s="36" t="str">
        <f>IF('Datos Generales'!AC458=0,"",Índice!$G$52*'Datos Generales'!AC458)</f>
        <v/>
      </c>
      <c r="AD17" s="36">
        <f>IF('Datos Generales'!AD458=0,"",Índice!$G$52*'Datos Generales'!AD458)</f>
        <v>-6905.7863014406994</v>
      </c>
      <c r="AE17" s="36">
        <f>IF('Datos Generales'!AE458=0,"",Índice!$G$52*'Datos Generales'!AE458)</f>
        <v>3952.0295617213542</v>
      </c>
      <c r="AF17" s="36" t="str">
        <f>IF('Datos Generales'!AF458=0,"",Índice!$G$52*'Datos Generales'!AF458)</f>
        <v/>
      </c>
      <c r="AG17" s="36">
        <f>IF('Datos Generales'!AG458=0,"",Índice!$G$52*'Datos Generales'!AG458)</f>
        <v>20781.928213760475</v>
      </c>
      <c r="AH17" s="36">
        <f>IF('Datos Generales'!AH458=0,"",Índice!$G$52*'Datos Generales'!AH458)</f>
        <v>25543.183362210355</v>
      </c>
      <c r="AI17" s="36" t="str">
        <f>IF('Datos Generales'!AI458=0,"",Índice!$G$52*'Datos Generales'!AI458)</f>
        <v/>
      </c>
      <c r="AJ17" s="36">
        <f>IF('Datos Generales'!AJ458=0,"",Índice!$G$52*'Datos Generales'!AJ458)</f>
        <v>10884.113058207295</v>
      </c>
      <c r="AK17" s="36" t="str">
        <f>IF('Datos Generales'!AK458=0,"",Índice!$G$52*'Datos Generales'!AK458)</f>
        <v/>
      </c>
      <c r="AL17" s="36" t="str">
        <f>IF('Datos Generales'!AL458=0,"",Índice!$G$52*'Datos Generales'!AL458)</f>
        <v/>
      </c>
      <c r="AM17" s="36" t="str">
        <f>IF('Datos Generales'!AM458=0,"",Índice!$G$52*'Datos Generales'!AM458)</f>
        <v/>
      </c>
      <c r="AN17" s="36" t="str">
        <f>IF('Datos Generales'!AN458=0,"",Índice!$G$52*'Datos Generales'!AN458)</f>
        <v/>
      </c>
      <c r="AO17" s="36" t="str">
        <f>IF('Datos Generales'!AO458=0,"",Índice!$G$52*'Datos Generales'!AO458)</f>
        <v/>
      </c>
      <c r="AP17" s="36" t="str">
        <f>IF('Datos Generales'!AP458=0,"",Índice!$G$52*'Datos Generales'!AP458)</f>
        <v/>
      </c>
      <c r="AQ17" s="36">
        <f>Índice!$G$52*'Datos Generales'!AQ458</f>
        <v>96164.998059178557</v>
      </c>
      <c r="AR17" s="29"/>
      <c r="AS17" s="36">
        <f>Índice!$F$52*'Datos Generales'!AS458</f>
        <v>15894.967525087892</v>
      </c>
      <c r="AT17" s="63">
        <f t="shared" si="0"/>
        <v>5.0500279668641106</v>
      </c>
      <c r="AU17" s="29"/>
      <c r="AV17" s="64">
        <f t="shared" si="1"/>
        <v>9.5741448841408418E-3</v>
      </c>
      <c r="AW17" s="64">
        <f t="shared" si="2"/>
        <v>1.0697560728088393E-3</v>
      </c>
    </row>
    <row r="18" spans="2:49" x14ac:dyDescent="0.2">
      <c r="B18" s="62" t="str">
        <f>'Datos Generales'!B255</f>
        <v>7. Terrorismo</v>
      </c>
      <c r="C18" s="36" t="str">
        <f>IF('Datos Generales'!C459=0,"",Índice!$G$52*'Datos Generales'!C459)</f>
        <v/>
      </c>
      <c r="D18" s="36" t="str">
        <f>IF('Datos Generales'!D459=0,"",Índice!$G$52*'Datos Generales'!D459)</f>
        <v/>
      </c>
      <c r="E18" s="36">
        <f>IF('Datos Generales'!E459=0,"",Índice!$G$52*'Datos Generales'!E459)</f>
        <v>-8.4028553378713298</v>
      </c>
      <c r="F18" s="36" t="str">
        <f>IF('Datos Generales'!F459=0,"",Índice!$G$52*'Datos Generales'!F459)</f>
        <v/>
      </c>
      <c r="G18" s="36" t="str">
        <f>IF('Datos Generales'!G459=0,"",Índice!$G$52*'Datos Generales'!G459)</f>
        <v/>
      </c>
      <c r="H18" s="36">
        <f>IF('Datos Generales'!H459=0,"",Índice!$G$52*'Datos Generales'!H459)</f>
        <v>-1228.8240391062766</v>
      </c>
      <c r="I18" s="36">
        <f>IF('Datos Generales'!I459=0,"",Índice!$G$52*'Datos Generales'!I459)</f>
        <v>68602.135686042107</v>
      </c>
      <c r="J18" s="36" t="str">
        <f>IF('Datos Generales'!J459=0,"",Índice!$G$52*'Datos Generales'!J459)</f>
        <v/>
      </c>
      <c r="K18" s="36">
        <f>IF('Datos Generales'!K459=0,"",Índice!$G$52*'Datos Generales'!K459)</f>
        <v>-69.332061451748061</v>
      </c>
      <c r="L18" s="36">
        <f>IF('Datos Generales'!L459=0,"",Índice!$G$52*'Datos Generales'!L459)</f>
        <v>-8.8110912247314754</v>
      </c>
      <c r="M18" s="36" t="str">
        <f>IF('Datos Generales'!M459=0,"",Índice!$G$52*'Datos Generales'!M459)</f>
        <v/>
      </c>
      <c r="N18" s="36">
        <f>IF('Datos Generales'!N459=0,"",Índice!$G$52*'Datos Generales'!N459)</f>
        <v>6309.5577886814563</v>
      </c>
      <c r="O18" s="36">
        <f>IF('Datos Generales'!O459=0,"",Índice!$G$52*'Datos Generales'!O459)</f>
        <v>75.69373735531866</v>
      </c>
      <c r="P18" s="36" t="str">
        <f>IF('Datos Generales'!P459=0,"",Índice!$G$52*'Datos Generales'!P459)</f>
        <v/>
      </c>
      <c r="Q18" s="36">
        <f>IF('Datos Generales'!Q459=0,"",Índice!$G$52*'Datos Generales'!Q459)</f>
        <v>7767.9804944893267</v>
      </c>
      <c r="R18" s="36" t="str">
        <f>IF('Datos Generales'!R459=0,"",Índice!$G$52*'Datos Generales'!R459)</f>
        <v/>
      </c>
      <c r="S18" s="36" t="str">
        <f>IF('Datos Generales'!S459=0,"",Índice!$G$52*'Datos Generales'!S459)</f>
        <v/>
      </c>
      <c r="T18" s="36" t="str">
        <f>IF('Datos Generales'!T459=0,"",Índice!$G$52*'Datos Generales'!T459)</f>
        <v/>
      </c>
      <c r="U18" s="36">
        <f>IF('Datos Generales'!U459=0,"",Índice!$G$52*'Datos Generales'!U459)</f>
        <v>-877.70715674931296</v>
      </c>
      <c r="V18" s="36" t="str">
        <f>IF('Datos Generales'!V459=0,"",Índice!$G$52*'Datos Generales'!V459)</f>
        <v/>
      </c>
      <c r="W18" s="36">
        <f>IF('Datos Generales'!W459=0,"",Índice!$G$52*'Datos Generales'!W459)</f>
        <v>-1.0546093743887093</v>
      </c>
      <c r="X18" s="36" t="str">
        <f>IF('Datos Generales'!X459=0,"",Índice!$G$52*'Datos Generales'!X459)</f>
        <v/>
      </c>
      <c r="Y18" s="36">
        <f>IF('Datos Generales'!Y459=0,"",Índice!$G$52*'Datos Generales'!Y459)</f>
        <v>-4.8307913278450556</v>
      </c>
      <c r="Z18" s="36">
        <f>IF('Datos Generales'!Z459=0,"",Índice!$G$52*'Datos Generales'!Z459)</f>
        <v>-2670.9173094397406</v>
      </c>
      <c r="AA18" s="36">
        <f>IF('Datos Generales'!AA459=0,"",Índice!$G$52*'Datos Generales'!AA459)</f>
        <v>-830.99816736106459</v>
      </c>
      <c r="AB18" s="36" t="str">
        <f>IF('Datos Generales'!AB459=0,"",Índice!$G$52*'Datos Generales'!AB459)</f>
        <v/>
      </c>
      <c r="AC18" s="36" t="str">
        <f>IF('Datos Generales'!AC459=0,"",Índice!$G$52*'Datos Generales'!AC459)</f>
        <v/>
      </c>
      <c r="AD18" s="36">
        <f>IF('Datos Generales'!AD459=0,"",Índice!$G$52*'Datos Generales'!AD459)</f>
        <v>25524.472550729264</v>
      </c>
      <c r="AE18" s="36">
        <f>IF('Datos Generales'!AE459=0,"",Índice!$G$52*'Datos Generales'!AE459)</f>
        <v>-177.75270907035505</v>
      </c>
      <c r="AF18" s="36" t="str">
        <f>IF('Datos Generales'!AF459=0,"",Índice!$G$52*'Datos Generales'!AF459)</f>
        <v/>
      </c>
      <c r="AG18" s="36">
        <f>IF('Datos Generales'!AG459=0,"",Índice!$G$52*'Datos Generales'!AG459)</f>
        <v>-1975.623554802436</v>
      </c>
      <c r="AH18" s="36" t="str">
        <f>IF('Datos Generales'!AH459=0,"",Índice!$G$52*'Datos Generales'!AH459)</f>
        <v/>
      </c>
      <c r="AI18" s="36" t="str">
        <f>IF('Datos Generales'!AI459=0,"",Índice!$G$52*'Datos Generales'!AI459)</f>
        <v/>
      </c>
      <c r="AJ18" s="36" t="str">
        <f>IF('Datos Generales'!AJ459=0,"",Índice!$G$52*'Datos Generales'!AJ459)</f>
        <v/>
      </c>
      <c r="AK18" s="36" t="str">
        <f>IF('Datos Generales'!AK459=0,"",Índice!$G$52*'Datos Generales'!AK459)</f>
        <v/>
      </c>
      <c r="AL18" s="36" t="str">
        <f>IF('Datos Generales'!AL459=0,"",Índice!$G$52*'Datos Generales'!AL459)</f>
        <v/>
      </c>
      <c r="AM18" s="36" t="str">
        <f>IF('Datos Generales'!AM459=0,"",Índice!$G$52*'Datos Generales'!AM459)</f>
        <v/>
      </c>
      <c r="AN18" s="36" t="str">
        <f>IF('Datos Generales'!AN459=0,"",Índice!$G$52*'Datos Generales'!AN459)</f>
        <v/>
      </c>
      <c r="AO18" s="36" t="str">
        <f>IF('Datos Generales'!AO459=0,"",Índice!$G$52*'Datos Generales'!AO459)</f>
        <v/>
      </c>
      <c r="AP18" s="36" t="str">
        <f>IF('Datos Generales'!AP459=0,"",Índice!$G$52*'Datos Generales'!AP459)</f>
        <v/>
      </c>
      <c r="AQ18" s="36">
        <f>Índice!$G$52*'Datos Generales'!AQ459</f>
        <v>100425.58591205171</v>
      </c>
      <c r="AR18" s="29"/>
      <c r="AS18" s="36">
        <f>Índice!$F$52*'Datos Generales'!AS459</f>
        <v>-118563.1305717361</v>
      </c>
      <c r="AT18" s="63">
        <f t="shared" si="0"/>
        <v>-1.8470220500064281</v>
      </c>
      <c r="AU18" s="29"/>
      <c r="AV18" s="64">
        <f t="shared" si="1"/>
        <v>9.9983271356697788E-3</v>
      </c>
      <c r="AW18" s="64">
        <f t="shared" si="2"/>
        <v>-7.9794833641625013E-3</v>
      </c>
    </row>
    <row r="19" spans="2:49" x14ac:dyDescent="0.2">
      <c r="B19" s="62" t="str">
        <f>'Datos Generales'!B256</f>
        <v>8. Robo</v>
      </c>
      <c r="C19" s="36" t="str">
        <f>IF('Datos Generales'!C460=0,"",Índice!$G$52*'Datos Generales'!C460)</f>
        <v/>
      </c>
      <c r="D19" s="36" t="str">
        <f>IF('Datos Generales'!D460=0,"",Índice!$G$52*'Datos Generales'!D460)</f>
        <v/>
      </c>
      <c r="E19" s="36">
        <f>IF('Datos Generales'!E460=0,"",Índice!$G$52*'Datos Generales'!E460)</f>
        <v>33537.666734592582</v>
      </c>
      <c r="F19" s="36">
        <f>IF('Datos Generales'!F460=0,"",Índice!$G$52*'Datos Generales'!F460)</f>
        <v>-7855.4110135918745</v>
      </c>
      <c r="G19" s="36" t="str">
        <f>IF('Datos Generales'!G460=0,"",Índice!$G$52*'Datos Generales'!G460)</f>
        <v/>
      </c>
      <c r="H19" s="36">
        <f>IF('Datos Generales'!H460=0,"",Índice!$G$52*'Datos Generales'!H460)</f>
        <v>5264.7800952346288</v>
      </c>
      <c r="I19" s="36">
        <f>IF('Datos Generales'!I460=0,"",Índice!$G$52*'Datos Generales'!I460)</f>
        <v>49796.273282628172</v>
      </c>
      <c r="J19" s="36" t="str">
        <f>IF('Datos Generales'!J460=0,"",Índice!$G$52*'Datos Generales'!J460)</f>
        <v/>
      </c>
      <c r="K19" s="36">
        <f>IF('Datos Generales'!K460=0,"",Índice!$G$52*'Datos Generales'!K460)</f>
        <v>7179.3043456369969</v>
      </c>
      <c r="L19" s="36">
        <f>IF('Datos Generales'!L460=0,"",Índice!$G$52*'Datos Generales'!L460)</f>
        <v>-152.78228065740947</v>
      </c>
      <c r="M19" s="36" t="str">
        <f>IF('Datos Generales'!M460=0,"",Índice!$G$52*'Datos Generales'!M460)</f>
        <v/>
      </c>
      <c r="N19" s="36">
        <f>IF('Datos Generales'!N460=0,"",Índice!$G$52*'Datos Generales'!N460)</f>
        <v>-33.033087178433448</v>
      </c>
      <c r="O19" s="36">
        <f>IF('Datos Generales'!O460=0,"",Índice!$G$52*'Datos Generales'!O460)</f>
        <v>1402.4263499935535</v>
      </c>
      <c r="P19" s="36" t="str">
        <f>IF('Datos Generales'!P460=0,"",Índice!$G$52*'Datos Generales'!P460)</f>
        <v/>
      </c>
      <c r="Q19" s="36">
        <f>IF('Datos Generales'!Q460=0,"",Índice!$G$52*'Datos Generales'!Q460)</f>
        <v>7505.4848192382524</v>
      </c>
      <c r="R19" s="36" t="str">
        <f>IF('Datos Generales'!R460=0,"",Índice!$G$52*'Datos Generales'!R460)</f>
        <v/>
      </c>
      <c r="S19" s="36">
        <f>IF('Datos Generales'!S460=0,"",Índice!$G$52*'Datos Generales'!S460)</f>
        <v>521.11310957697583</v>
      </c>
      <c r="T19" s="36" t="str">
        <f>IF('Datos Generales'!T460=0,"",Índice!$G$52*'Datos Generales'!T460)</f>
        <v/>
      </c>
      <c r="U19" s="36">
        <f>IF('Datos Generales'!U460=0,"",Índice!$G$52*'Datos Generales'!U460)</f>
        <v>683.69305151902881</v>
      </c>
      <c r="V19" s="36">
        <f>IF('Datos Generales'!V460=0,"",Índice!$G$52*'Datos Generales'!V460)</f>
        <v>569.01278696856616</v>
      </c>
      <c r="W19" s="36">
        <f>IF('Datos Generales'!W460=0,"",Índice!$G$52*'Datos Generales'!W460)</f>
        <v>4334.6826663382635</v>
      </c>
      <c r="X19" s="36" t="str">
        <f>IF('Datos Generales'!X460=0,"",Índice!$G$52*'Datos Generales'!X460)</f>
        <v/>
      </c>
      <c r="Y19" s="36">
        <f>IF('Datos Generales'!Y460=0,"",Índice!$G$52*'Datos Generales'!Y460)</f>
        <v>3694.3306581408874</v>
      </c>
      <c r="Z19" s="36">
        <f>IF('Datos Generales'!Z460=0,"",Índice!$G$52*'Datos Generales'!Z460)</f>
        <v>2041.5876701875879</v>
      </c>
      <c r="AA19" s="36">
        <f>IF('Datos Generales'!AA460=0,"",Índice!$G$52*'Datos Generales'!AA460)</f>
        <v>8085.1117392651831</v>
      </c>
      <c r="AB19" s="36" t="str">
        <f>IF('Datos Generales'!AB460=0,"",Índice!$G$52*'Datos Generales'!AB460)</f>
        <v/>
      </c>
      <c r="AC19" s="36" t="str">
        <f>IF('Datos Generales'!AC460=0,"",Índice!$G$52*'Datos Generales'!AC460)</f>
        <v/>
      </c>
      <c r="AD19" s="36">
        <f>IF('Datos Generales'!AD460=0,"",Índice!$G$52*'Datos Generales'!AD460)</f>
        <v>1232.8043390031628</v>
      </c>
      <c r="AE19" s="36">
        <f>IF('Datos Generales'!AE460=0,"",Índice!$G$52*'Datos Generales'!AE460)</f>
        <v>-385.54477548216914</v>
      </c>
      <c r="AF19" s="36" t="str">
        <f>IF('Datos Generales'!AF460=0,"",Índice!$G$52*'Datos Generales'!AF460)</f>
        <v/>
      </c>
      <c r="AG19" s="36">
        <f>IF('Datos Generales'!AG460=0,"",Índice!$G$52*'Datos Generales'!AG460)</f>
        <v>1566.5711961685702</v>
      </c>
      <c r="AH19" s="36">
        <f>IF('Datos Generales'!AH460=0,"",Índice!$G$52*'Datos Generales'!AH460)</f>
        <v>4858.6874467804992</v>
      </c>
      <c r="AI19" s="36">
        <f>IF('Datos Generales'!AI460=0,"",Índice!$G$52*'Datos Generales'!AI460)</f>
        <v>505.6001458762903</v>
      </c>
      <c r="AJ19" s="36">
        <f>IF('Datos Generales'!AJ460=0,"",Índice!$G$52*'Datos Generales'!AJ460)</f>
        <v>16241.018385243362</v>
      </c>
      <c r="AK19" s="36" t="str">
        <f>IF('Datos Generales'!AK460=0,"",Índice!$G$52*'Datos Generales'!AK460)</f>
        <v/>
      </c>
      <c r="AL19" s="36" t="str">
        <f>IF('Datos Generales'!AL460=0,"",Índice!$G$52*'Datos Generales'!AL460)</f>
        <v/>
      </c>
      <c r="AM19" s="36" t="str">
        <f>IF('Datos Generales'!AM460=0,"",Índice!$G$52*'Datos Generales'!AM460)</f>
        <v/>
      </c>
      <c r="AN19" s="36" t="str">
        <f>IF('Datos Generales'!AN460=0,"",Índice!$G$52*'Datos Generales'!AN460)</f>
        <v/>
      </c>
      <c r="AO19" s="36" t="str">
        <f>IF('Datos Generales'!AO460=0,"",Índice!$G$52*'Datos Generales'!AO460)</f>
        <v/>
      </c>
      <c r="AP19" s="36" t="str">
        <f>IF('Datos Generales'!AP460=0,"",Índice!$G$52*'Datos Generales'!AP460)</f>
        <v/>
      </c>
      <c r="AQ19" s="36">
        <f>Índice!$G$52*'Datos Generales'!AQ460</f>
        <v>140593.37766548267</v>
      </c>
      <c r="AR19" s="29"/>
      <c r="AS19" s="36">
        <f>Índice!$F$52*'Datos Generales'!AS460</f>
        <v>298327.38512441312</v>
      </c>
      <c r="AT19" s="63">
        <f t="shared" si="0"/>
        <v>-0.52872788528330972</v>
      </c>
      <c r="AU19" s="29"/>
      <c r="AV19" s="64">
        <f t="shared" si="1"/>
        <v>1.3997414804622733E-2</v>
      </c>
      <c r="AW19" s="64">
        <f t="shared" si="2"/>
        <v>2.0077897700533847E-2</v>
      </c>
    </row>
    <row r="20" spans="2:49" x14ac:dyDescent="0.2">
      <c r="B20" s="62" t="str">
        <f>'Datos Generales'!B257</f>
        <v>9. Cristales</v>
      </c>
      <c r="C20" s="36" t="str">
        <f>IF('Datos Generales'!C461=0,"",Índice!$G$52*'Datos Generales'!C461)</f>
        <v/>
      </c>
      <c r="D20" s="36" t="str">
        <f>IF('Datos Generales'!D461=0,"",Índice!$G$52*'Datos Generales'!D461)</f>
        <v/>
      </c>
      <c r="E20" s="36">
        <f>IF('Datos Generales'!E461=0,"",Índice!$G$52*'Datos Generales'!E461)</f>
        <v>1836.1429601252196</v>
      </c>
      <c r="F20" s="36" t="str">
        <f>IF('Datos Generales'!F461=0,"",Índice!$G$52*'Datos Generales'!F461)</f>
        <v/>
      </c>
      <c r="G20" s="36" t="str">
        <f>IF('Datos Generales'!G461=0,"",Índice!$G$52*'Datos Generales'!G461)</f>
        <v/>
      </c>
      <c r="H20" s="36">
        <f>IF('Datos Generales'!H461=0,"",Índice!$G$52*'Datos Generales'!H461)</f>
        <v>706.72435946938867</v>
      </c>
      <c r="I20" s="36">
        <f>IF('Datos Generales'!I461=0,"",Índice!$G$52*'Datos Generales'!I461)</f>
        <v>2593.2844516218365</v>
      </c>
      <c r="J20" s="36" t="str">
        <f>IF('Datos Generales'!J461=0,"",Índice!$G$52*'Datos Generales'!J461)</f>
        <v/>
      </c>
      <c r="K20" s="36">
        <f>IF('Datos Generales'!K461=0,"",Índice!$G$52*'Datos Generales'!K461)</f>
        <v>377.89035260354143</v>
      </c>
      <c r="L20" s="36">
        <f>IF('Datos Generales'!L461=0,"",Índice!$G$52*'Datos Generales'!L461)</f>
        <v>0.10205897171503639</v>
      </c>
      <c r="M20" s="36" t="str">
        <f>IF('Datos Generales'!M461=0,"",Índice!$G$52*'Datos Generales'!M461)</f>
        <v/>
      </c>
      <c r="N20" s="36" t="str">
        <f>IF('Datos Generales'!N461=0,"",Índice!$G$52*'Datos Generales'!N461)</f>
        <v/>
      </c>
      <c r="O20" s="36">
        <f>IF('Datos Generales'!O461=0,"",Índice!$G$52*'Datos Generales'!O461)</f>
        <v>24.732290812277153</v>
      </c>
      <c r="P20" s="36" t="str">
        <f>IF('Datos Generales'!P461=0,"",Índice!$G$52*'Datos Generales'!P461)</f>
        <v/>
      </c>
      <c r="Q20" s="36">
        <f>IF('Datos Generales'!Q461=0,"",Índice!$G$52*'Datos Generales'!Q461)</f>
        <v>-7.2461869917675834</v>
      </c>
      <c r="R20" s="36" t="str">
        <f>IF('Datos Generales'!R461=0,"",Índice!$G$52*'Datos Generales'!R461)</f>
        <v/>
      </c>
      <c r="S20" s="36">
        <f>IF('Datos Generales'!S461=0,"",Índice!$G$52*'Datos Generales'!S461)</f>
        <v>257.15458906465335</v>
      </c>
      <c r="T20" s="36" t="str">
        <f>IF('Datos Generales'!T461=0,"",Índice!$G$52*'Datos Generales'!T461)</f>
        <v/>
      </c>
      <c r="U20" s="36">
        <f>IF('Datos Generales'!U461=0,"",Índice!$G$52*'Datos Generales'!U461)</f>
        <v>170.88073830820926</v>
      </c>
      <c r="V20" s="36" t="str">
        <f>IF('Datos Generales'!V461=0,"",Índice!$G$52*'Datos Generales'!V461)</f>
        <v/>
      </c>
      <c r="W20" s="36">
        <f>IF('Datos Generales'!W461=0,"",Índice!$G$52*'Datos Generales'!W461)</f>
        <v>-18.234536279753168</v>
      </c>
      <c r="X20" s="36" t="str">
        <f>IF('Datos Generales'!X461=0,"",Índice!$G$52*'Datos Generales'!X461)</f>
        <v/>
      </c>
      <c r="Y20" s="36">
        <f>IF('Datos Generales'!Y461=0,"",Índice!$G$52*'Datos Generales'!Y461)</f>
        <v>264.60489399985101</v>
      </c>
      <c r="Z20" s="36">
        <f>IF('Datos Generales'!Z461=0,"",Índice!$G$52*'Datos Generales'!Z461)</f>
        <v>543.56608335428382</v>
      </c>
      <c r="AA20" s="36">
        <f>IF('Datos Generales'!AA461=0,"",Índice!$G$52*'Datos Generales'!AA461)</f>
        <v>276.10353814641178</v>
      </c>
      <c r="AB20" s="36" t="str">
        <f>IF('Datos Generales'!AB461=0,"",Índice!$G$52*'Datos Generales'!AB461)</f>
        <v/>
      </c>
      <c r="AC20" s="36" t="str">
        <f>IF('Datos Generales'!AC461=0,"",Índice!$G$52*'Datos Generales'!AC461)</f>
        <v/>
      </c>
      <c r="AD20" s="36">
        <f>IF('Datos Generales'!AD461=0,"",Índice!$G$52*'Datos Generales'!AD461)</f>
        <v>299.81523924153856</v>
      </c>
      <c r="AE20" s="36" t="str">
        <f>IF('Datos Generales'!AE461=0,"",Índice!$G$52*'Datos Generales'!AE461)</f>
        <v/>
      </c>
      <c r="AF20" s="36" t="str">
        <f>IF('Datos Generales'!AF461=0,"",Índice!$G$52*'Datos Generales'!AF461)</f>
        <v/>
      </c>
      <c r="AG20" s="36">
        <f>IF('Datos Generales'!AG461=0,"",Índice!$G$52*'Datos Generales'!AG461)</f>
        <v>895.39737851325265</v>
      </c>
      <c r="AH20" s="36">
        <f>IF('Datos Generales'!AH461=0,"",Índice!$G$52*'Datos Generales'!AH461)</f>
        <v>192.51724031179697</v>
      </c>
      <c r="AI20" s="36" t="str">
        <f>IF('Datos Generales'!AI461=0,"",Índice!$G$52*'Datos Generales'!AI461)</f>
        <v/>
      </c>
      <c r="AJ20" s="36">
        <f>IF('Datos Generales'!AJ461=0,"",Índice!$G$52*'Datos Generales'!AJ461)</f>
        <v>160.94699839461239</v>
      </c>
      <c r="AK20" s="36" t="str">
        <f>IF('Datos Generales'!AK461=0,"",Índice!$G$52*'Datos Generales'!AK461)</f>
        <v/>
      </c>
      <c r="AL20" s="36" t="str">
        <f>IF('Datos Generales'!AL461=0,"",Índice!$G$52*'Datos Generales'!AL461)</f>
        <v/>
      </c>
      <c r="AM20" s="36" t="str">
        <f>IF('Datos Generales'!AM461=0,"",Índice!$G$52*'Datos Generales'!AM461)</f>
        <v/>
      </c>
      <c r="AN20" s="36" t="str">
        <f>IF('Datos Generales'!AN461=0,"",Índice!$G$52*'Datos Generales'!AN461)</f>
        <v/>
      </c>
      <c r="AO20" s="36" t="str">
        <f>IF('Datos Generales'!AO461=0,"",Índice!$G$52*'Datos Generales'!AO461)</f>
        <v/>
      </c>
      <c r="AP20" s="36" t="str">
        <f>IF('Datos Generales'!AP461=0,"",Índice!$G$52*'Datos Generales'!AP461)</f>
        <v/>
      </c>
      <c r="AQ20" s="36">
        <f>Índice!$G$52*'Datos Generales'!AQ461</f>
        <v>8574.3824496670677</v>
      </c>
      <c r="AR20" s="29"/>
      <c r="AS20" s="36">
        <f>Índice!$F$52*'Datos Generales'!AS461</f>
        <v>8276.0060858551769</v>
      </c>
      <c r="AT20" s="63">
        <f t="shared" si="0"/>
        <v>3.6053183228303309E-2</v>
      </c>
      <c r="AU20" s="29"/>
      <c r="AV20" s="64">
        <f t="shared" si="1"/>
        <v>8.5366174306610509E-4</v>
      </c>
      <c r="AW20" s="64">
        <f t="shared" si="2"/>
        <v>5.5698810047726303E-4</v>
      </c>
    </row>
    <row r="21" spans="2:49" x14ac:dyDescent="0.2">
      <c r="B21" s="62" t="str">
        <f>'Datos Generales'!B258</f>
        <v>10. Daños Físicos a Vehículos Motorizados</v>
      </c>
      <c r="C21" s="36" t="str">
        <f>IF('Datos Generales'!C462=0,"",Índice!$G$52*'Datos Generales'!C462)</f>
        <v/>
      </c>
      <c r="D21" s="36" t="str">
        <f>IF('Datos Generales'!D462=0,"",Índice!$G$52*'Datos Generales'!D462)</f>
        <v/>
      </c>
      <c r="E21" s="36">
        <f>IF('Datos Generales'!E462=0,"",Índice!$G$52*'Datos Generales'!E462)</f>
        <v>1027635.1881644252</v>
      </c>
      <c r="F21" s="36">
        <f>IF('Datos Generales'!F462=0,"",Índice!$G$52*'Datos Generales'!F462)</f>
        <v>-21177.06653258386</v>
      </c>
      <c r="G21" s="36" t="str">
        <f>IF('Datos Generales'!G462=0,"",Índice!$G$52*'Datos Generales'!G462)</f>
        <v/>
      </c>
      <c r="H21" s="36">
        <f>IF('Datos Generales'!H462=0,"",Índice!$G$52*'Datos Generales'!H462)</f>
        <v>411006.65186357987</v>
      </c>
      <c r="I21" s="36" t="str">
        <f>IF('Datos Generales'!I462=0,"",Índice!$G$52*'Datos Generales'!I462)</f>
        <v/>
      </c>
      <c r="J21" s="36" t="str">
        <f>IF('Datos Generales'!J462=0,"",Índice!$G$52*'Datos Generales'!J462)</f>
        <v/>
      </c>
      <c r="K21" s="36">
        <f>IF('Datos Generales'!K462=0,"",Índice!$G$52*'Datos Generales'!K462)</f>
        <v>172093.36899047007</v>
      </c>
      <c r="L21" s="36" t="str">
        <f>IF('Datos Generales'!L462=0,"",Índice!$G$52*'Datos Generales'!L462)</f>
        <v/>
      </c>
      <c r="M21" s="36" t="str">
        <f>IF('Datos Generales'!M462=0,"",Índice!$G$52*'Datos Generales'!M462)</f>
        <v/>
      </c>
      <c r="N21" s="36" t="str">
        <f>IF('Datos Generales'!N462=0,"",Índice!$G$52*'Datos Generales'!N462)</f>
        <v/>
      </c>
      <c r="O21" s="36">
        <f>IF('Datos Generales'!O462=0,"",Índice!$G$52*'Datos Generales'!O462)</f>
        <v>87758.026342781392</v>
      </c>
      <c r="P21" s="36" t="str">
        <f>IF('Datos Generales'!P462=0,"",Índice!$G$52*'Datos Generales'!P462)</f>
        <v/>
      </c>
      <c r="Q21" s="36">
        <f>IF('Datos Generales'!Q462=0,"",Índice!$G$52*'Datos Generales'!Q462)</f>
        <v>657076.99022649275</v>
      </c>
      <c r="R21" s="36">
        <f>IF('Datos Generales'!R462=0,"",Índice!$G$52*'Datos Generales'!R462)</f>
        <v>-9.2873664260683118</v>
      </c>
      <c r="S21" s="36">
        <f>IF('Datos Generales'!S462=0,"",Índice!$G$52*'Datos Generales'!S462)</f>
        <v>679043.85712152196</v>
      </c>
      <c r="T21" s="36" t="str">
        <f>IF('Datos Generales'!T462=0,"",Índice!$G$52*'Datos Generales'!T462)</f>
        <v/>
      </c>
      <c r="U21" s="36">
        <f>IF('Datos Generales'!U462=0,"",Índice!$G$52*'Datos Generales'!U462)</f>
        <v>193881.25846876844</v>
      </c>
      <c r="V21" s="36" t="str">
        <f>IF('Datos Generales'!V462=0,"",Índice!$G$52*'Datos Generales'!V462)</f>
        <v/>
      </c>
      <c r="W21" s="36" t="str">
        <f>IF('Datos Generales'!W462=0,"",Índice!$G$52*'Datos Generales'!W462)</f>
        <v/>
      </c>
      <c r="X21" s="36" t="str">
        <f>IF('Datos Generales'!X462=0,"",Índice!$G$52*'Datos Generales'!X462)</f>
        <v/>
      </c>
      <c r="Y21" s="36">
        <f>IF('Datos Generales'!Y462=0,"",Índice!$G$52*'Datos Generales'!Y462)</f>
        <v>15374.503695725465</v>
      </c>
      <c r="Z21" s="36">
        <f>IF('Datos Generales'!Z462=0,"",Índice!$G$52*'Datos Generales'!Z462)</f>
        <v>284447.2333003456</v>
      </c>
      <c r="AA21" s="36">
        <f>IF('Datos Generales'!AA462=0,"",Índice!$G$52*'Datos Generales'!AA462)</f>
        <v>133057.07103678648</v>
      </c>
      <c r="AB21" s="36" t="str">
        <f>IF('Datos Generales'!AB462=0,"",Índice!$G$52*'Datos Generales'!AB462)</f>
        <v/>
      </c>
      <c r="AC21" s="36" t="str">
        <f>IF('Datos Generales'!AC462=0,"",Índice!$G$52*'Datos Generales'!AC462)</f>
        <v/>
      </c>
      <c r="AD21" s="36">
        <f>IF('Datos Generales'!AD462=0,"",Índice!$G$52*'Datos Generales'!AD462)</f>
        <v>-7.7564818503427659</v>
      </c>
      <c r="AE21" s="36" t="str">
        <f>IF('Datos Generales'!AE462=0,"",Índice!$G$52*'Datos Generales'!AE462)</f>
        <v/>
      </c>
      <c r="AF21" s="36" t="str">
        <f>IF('Datos Generales'!AF462=0,"",Índice!$G$52*'Datos Generales'!AF462)</f>
        <v/>
      </c>
      <c r="AG21" s="36">
        <f>IF('Datos Generales'!AG462=0,"",Índice!$G$52*'Datos Generales'!AG462)</f>
        <v>475045.56082595646</v>
      </c>
      <c r="AH21" s="36" t="str">
        <f>IF('Datos Generales'!AH462=0,"",Índice!$G$52*'Datos Generales'!AH462)</f>
        <v/>
      </c>
      <c r="AI21" s="36">
        <f>IF('Datos Generales'!AI462=0,"",Índice!$G$52*'Datos Generales'!AI462)</f>
        <v>93137.044447022388</v>
      </c>
      <c r="AJ21" s="36" t="str">
        <f>IF('Datos Generales'!AJ462=0,"",Índice!$G$52*'Datos Generales'!AJ462)</f>
        <v/>
      </c>
      <c r="AK21" s="36" t="str">
        <f>IF('Datos Generales'!AK462=0,"",Índice!$G$52*'Datos Generales'!AK462)</f>
        <v/>
      </c>
      <c r="AL21" s="36" t="str">
        <f>IF('Datos Generales'!AL462=0,"",Índice!$G$52*'Datos Generales'!AL462)</f>
        <v/>
      </c>
      <c r="AM21" s="36" t="str">
        <f>IF('Datos Generales'!AM462=0,"",Índice!$G$52*'Datos Generales'!AM462)</f>
        <v/>
      </c>
      <c r="AN21" s="36" t="str">
        <f>IF('Datos Generales'!AN462=0,"",Índice!$G$52*'Datos Generales'!AN462)</f>
        <v/>
      </c>
      <c r="AO21" s="36" t="str">
        <f>IF('Datos Generales'!AO462=0,"",Índice!$G$52*'Datos Generales'!AO462)</f>
        <v/>
      </c>
      <c r="AP21" s="36" t="str">
        <f>IF('Datos Generales'!AP462=0,"",Índice!$G$52*'Datos Generales'!AP462)</f>
        <v/>
      </c>
      <c r="AQ21" s="36">
        <f>Índice!$G$52*'Datos Generales'!AQ462</f>
        <v>4208362.6441030158</v>
      </c>
      <c r="AR21" s="29"/>
      <c r="AS21" s="36">
        <f>Índice!$F$52*'Datos Generales'!AS462</f>
        <v>4584683.0452774484</v>
      </c>
      <c r="AT21" s="63">
        <f t="shared" si="0"/>
        <v>-8.2082097597143466E-2</v>
      </c>
      <c r="AU21" s="29"/>
      <c r="AV21" s="64">
        <f t="shared" si="1"/>
        <v>0.41898273272832098</v>
      </c>
      <c r="AW21" s="64">
        <f t="shared" si="2"/>
        <v>0.30855631015591861</v>
      </c>
    </row>
    <row r="22" spans="2:49" x14ac:dyDescent="0.2">
      <c r="B22" s="62" t="str">
        <f>'Datos Generales'!B259</f>
        <v>11. Casco Marítimo</v>
      </c>
      <c r="C22" s="36" t="str">
        <f>IF('Datos Generales'!C463=0,"",Índice!$G$52*'Datos Generales'!C463)</f>
        <v/>
      </c>
      <c r="D22" s="36" t="str">
        <f>IF('Datos Generales'!D463=0,"",Índice!$G$52*'Datos Generales'!D463)</f>
        <v/>
      </c>
      <c r="E22" s="36">
        <f>IF('Datos Generales'!E463=0,"",Índice!$G$52*'Datos Generales'!E463)</f>
        <v>33.781519637677043</v>
      </c>
      <c r="F22" s="36" t="str">
        <f>IF('Datos Generales'!F463=0,"",Índice!$G$52*'Datos Generales'!F463)</f>
        <v/>
      </c>
      <c r="G22" s="36" t="str">
        <f>IF('Datos Generales'!G463=0,"",Índice!$G$52*'Datos Generales'!G463)</f>
        <v/>
      </c>
      <c r="H22" s="36">
        <f>IF('Datos Generales'!H463=0,"",Índice!$G$52*'Datos Generales'!H463)</f>
        <v>-8.8110912247314754</v>
      </c>
      <c r="I22" s="36">
        <f>IF('Datos Generales'!I463=0,"",Índice!$G$52*'Datos Generales'!I463)</f>
        <v>0.7144128020052547</v>
      </c>
      <c r="J22" s="36" t="str">
        <f>IF('Datos Generales'!J463=0,"",Índice!$G$52*'Datos Generales'!J463)</f>
        <v/>
      </c>
      <c r="K22" s="36" t="str">
        <f>IF('Datos Generales'!K463=0,"",Índice!$G$52*'Datos Generales'!K463)</f>
        <v/>
      </c>
      <c r="L22" s="36" t="str">
        <f>IF('Datos Generales'!L463=0,"",Índice!$G$52*'Datos Generales'!L463)</f>
        <v/>
      </c>
      <c r="M22" s="36" t="str">
        <f>IF('Datos Generales'!M463=0,"",Índice!$G$52*'Datos Generales'!M463)</f>
        <v/>
      </c>
      <c r="N22" s="36">
        <f>IF('Datos Generales'!N463=0,"",Índice!$G$52*'Datos Generales'!N463)</f>
        <v>6732.5922264402825</v>
      </c>
      <c r="O22" s="36">
        <f>IF('Datos Generales'!O463=0,"",Índice!$G$52*'Datos Generales'!O463)</f>
        <v>21204.860592547586</v>
      </c>
      <c r="P22" s="36" t="str">
        <f>IF('Datos Generales'!P463=0,"",Índice!$G$52*'Datos Generales'!P463)</f>
        <v/>
      </c>
      <c r="Q22" s="36">
        <f>IF('Datos Generales'!Q463=0,"",Índice!$G$52*'Datos Generales'!Q463)</f>
        <v>13382.040410590049</v>
      </c>
      <c r="R22" s="36" t="str">
        <f>IF('Datos Generales'!R463=0,"",Índice!$G$52*'Datos Generales'!R463)</f>
        <v/>
      </c>
      <c r="S22" s="36">
        <f>IF('Datos Generales'!S463=0,"",Índice!$G$52*'Datos Generales'!S463)</f>
        <v>-6552.492161020481</v>
      </c>
      <c r="T22" s="36" t="str">
        <f>IF('Datos Generales'!T463=0,"",Índice!$G$52*'Datos Generales'!T463)</f>
        <v/>
      </c>
      <c r="U22" s="36">
        <f>IF('Datos Generales'!U463=0,"",Índice!$G$52*'Datos Generales'!U463)</f>
        <v>19366.20017778673</v>
      </c>
      <c r="V22" s="36" t="str">
        <f>IF('Datos Generales'!V463=0,"",Índice!$G$52*'Datos Generales'!V463)</f>
        <v/>
      </c>
      <c r="W22" s="36">
        <f>IF('Datos Generales'!W463=0,"",Índice!$G$52*'Datos Generales'!W463)</f>
        <v>-5927.8232148099823</v>
      </c>
      <c r="X22" s="36" t="str">
        <f>IF('Datos Generales'!X463=0,"",Índice!$G$52*'Datos Generales'!X463)</f>
        <v/>
      </c>
      <c r="Y22" s="36">
        <f>IF('Datos Generales'!Y463=0,"",Índice!$G$52*'Datos Generales'!Y463)</f>
        <v>582.17839431980588</v>
      </c>
      <c r="Z22" s="36" t="str">
        <f>IF('Datos Generales'!Z463=0,"",Índice!$G$52*'Datos Generales'!Z463)</f>
        <v/>
      </c>
      <c r="AA22" s="36">
        <f>IF('Datos Generales'!AA463=0,"",Índice!$G$52*'Datos Generales'!AA463)</f>
        <v>4217.2468095514951</v>
      </c>
      <c r="AB22" s="36" t="str">
        <f>IF('Datos Generales'!AB463=0,"",Índice!$G$52*'Datos Generales'!AB463)</f>
        <v/>
      </c>
      <c r="AC22" s="36" t="str">
        <f>IF('Datos Generales'!AC463=0,"",Índice!$G$52*'Datos Generales'!AC463)</f>
        <v/>
      </c>
      <c r="AD22" s="36" t="str">
        <f>IF('Datos Generales'!AD463=0,"",Índice!$G$52*'Datos Generales'!AD463)</f>
        <v/>
      </c>
      <c r="AE22" s="36" t="str">
        <f>IF('Datos Generales'!AE463=0,"",Índice!$G$52*'Datos Generales'!AE463)</f>
        <v/>
      </c>
      <c r="AF22" s="36" t="str">
        <f>IF('Datos Generales'!AF463=0,"",Índice!$G$52*'Datos Generales'!AF463)</f>
        <v/>
      </c>
      <c r="AG22" s="36">
        <f>IF('Datos Generales'!AG463=0,"",Índice!$G$52*'Datos Generales'!AG463)</f>
        <v>-36597.768922839001</v>
      </c>
      <c r="AH22" s="36">
        <f>IF('Datos Generales'!AH463=0,"",Índice!$G$52*'Datos Generales'!AH463)</f>
        <v>18855.395024352973</v>
      </c>
      <c r="AI22" s="36" t="str">
        <f>IF('Datos Generales'!AI463=0,"",Índice!$G$52*'Datos Generales'!AI463)</f>
        <v/>
      </c>
      <c r="AJ22" s="36" t="str">
        <f>IF('Datos Generales'!AJ463=0,"",Índice!$G$52*'Datos Generales'!AJ463)</f>
        <v/>
      </c>
      <c r="AK22" s="36" t="str">
        <f>IF('Datos Generales'!AK463=0,"",Índice!$G$52*'Datos Generales'!AK463)</f>
        <v/>
      </c>
      <c r="AL22" s="36" t="str">
        <f>IF('Datos Generales'!AL463=0,"",Índice!$G$52*'Datos Generales'!AL463)</f>
        <v/>
      </c>
      <c r="AM22" s="36" t="str">
        <f>IF('Datos Generales'!AM463=0,"",Índice!$G$52*'Datos Generales'!AM463)</f>
        <v/>
      </c>
      <c r="AN22" s="36" t="str">
        <f>IF('Datos Generales'!AN463=0,"",Índice!$G$52*'Datos Generales'!AN463)</f>
        <v/>
      </c>
      <c r="AO22" s="36" t="str">
        <f>IF('Datos Generales'!AO463=0,"",Índice!$G$52*'Datos Generales'!AO463)</f>
        <v/>
      </c>
      <c r="AP22" s="36" t="str">
        <f>IF('Datos Generales'!AP463=0,"",Índice!$G$52*'Datos Generales'!AP463)</f>
        <v/>
      </c>
      <c r="AQ22" s="36">
        <f>Índice!$G$52*'Datos Generales'!AQ463</f>
        <v>35288.114178134412</v>
      </c>
      <c r="AR22" s="29"/>
      <c r="AS22" s="36">
        <f>Índice!$F$52*'Datos Generales'!AS463</f>
        <v>251576.88829707255</v>
      </c>
      <c r="AT22" s="63">
        <f t="shared" si="0"/>
        <v>-0.85973228933309354</v>
      </c>
      <c r="AU22" s="29"/>
      <c r="AV22" s="64">
        <f t="shared" si="1"/>
        <v>3.5132691171236058E-3</v>
      </c>
      <c r="AW22" s="64">
        <f t="shared" si="2"/>
        <v>1.693151644439464E-2</v>
      </c>
    </row>
    <row r="23" spans="2:49" x14ac:dyDescent="0.2">
      <c r="B23" s="62" t="str">
        <f>'Datos Generales'!B260</f>
        <v>12. Casco Aéreo</v>
      </c>
      <c r="C23" s="36" t="str">
        <f>IF('Datos Generales'!C464=0,"",Índice!$G$52*'Datos Generales'!C464)</f>
        <v/>
      </c>
      <c r="D23" s="36" t="str">
        <f>IF('Datos Generales'!D464=0,"",Índice!$G$52*'Datos Generales'!D464)</f>
        <v/>
      </c>
      <c r="E23" s="36">
        <f>IF('Datos Generales'!E464=0,"",Índice!$G$52*'Datos Generales'!E464)</f>
        <v>92.63552666001469</v>
      </c>
      <c r="F23" s="36" t="str">
        <f>IF('Datos Generales'!F464=0,"",Índice!$G$52*'Datos Generales'!F464)</f>
        <v/>
      </c>
      <c r="G23" s="36" t="str">
        <f>IF('Datos Generales'!G464=0,"",Índice!$G$52*'Datos Generales'!G464)</f>
        <v/>
      </c>
      <c r="H23" s="36" t="str">
        <f>IF('Datos Generales'!H464=0,"",Índice!$G$52*'Datos Generales'!H464)</f>
        <v/>
      </c>
      <c r="I23" s="36" t="str">
        <f>IF('Datos Generales'!I464=0,"",Índice!$G$52*'Datos Generales'!I464)</f>
        <v/>
      </c>
      <c r="J23" s="36" t="str">
        <f>IF('Datos Generales'!J464=0,"",Índice!$G$52*'Datos Generales'!J464)</f>
        <v/>
      </c>
      <c r="K23" s="36" t="str">
        <f>IF('Datos Generales'!K464=0,"",Índice!$G$52*'Datos Generales'!K464)</f>
        <v/>
      </c>
      <c r="L23" s="36" t="str">
        <f>IF('Datos Generales'!L464=0,"",Índice!$G$52*'Datos Generales'!L464)</f>
        <v/>
      </c>
      <c r="M23" s="36" t="str">
        <f>IF('Datos Generales'!M464=0,"",Índice!$G$52*'Datos Generales'!M464)</f>
        <v/>
      </c>
      <c r="N23" s="36">
        <f>IF('Datos Generales'!N464=0,"",Índice!$G$52*'Datos Generales'!N464)</f>
        <v>13255.55532497788</v>
      </c>
      <c r="O23" s="36">
        <f>IF('Datos Generales'!O464=0,"",Índice!$G$52*'Datos Generales'!O464)</f>
        <v>165.30151452112059</v>
      </c>
      <c r="P23" s="36" t="str">
        <f>IF('Datos Generales'!P464=0,"",Índice!$G$52*'Datos Generales'!P464)</f>
        <v/>
      </c>
      <c r="Q23" s="36">
        <f>IF('Datos Generales'!Q464=0,"",Índice!$G$52*'Datos Generales'!Q464)</f>
        <v>7.1441280200525474</v>
      </c>
      <c r="R23" s="36" t="str">
        <f>IF('Datos Generales'!R464=0,"",Índice!$G$52*'Datos Generales'!R464)</f>
        <v/>
      </c>
      <c r="S23" s="36">
        <f>IF('Datos Generales'!S464=0,"",Índice!$G$52*'Datos Generales'!S464)</f>
        <v>1423.8927537109494</v>
      </c>
      <c r="T23" s="36" t="str">
        <f>IF('Datos Generales'!T464=0,"",Índice!$G$52*'Datos Generales'!T464)</f>
        <v/>
      </c>
      <c r="U23" s="36">
        <f>IF('Datos Generales'!U464=0,"",Índice!$G$52*'Datos Generales'!U464)</f>
        <v>27394.873305693498</v>
      </c>
      <c r="V23" s="36" t="str">
        <f>IF('Datos Generales'!V464=0,"",Índice!$G$52*'Datos Generales'!V464)</f>
        <v/>
      </c>
      <c r="W23" s="36">
        <f>IF('Datos Generales'!W464=0,"",Índice!$G$52*'Datos Generales'!W464)</f>
        <v>18182.009928977164</v>
      </c>
      <c r="X23" s="36" t="str">
        <f>IF('Datos Generales'!X464=0,"",Índice!$G$52*'Datos Generales'!X464)</f>
        <v/>
      </c>
      <c r="Y23" s="36" t="str">
        <f>IF('Datos Generales'!Y464=0,"",Índice!$G$52*'Datos Generales'!Y464)</f>
        <v/>
      </c>
      <c r="Z23" s="36" t="str">
        <f>IF('Datos Generales'!Z464=0,"",Índice!$G$52*'Datos Generales'!Z464)</f>
        <v/>
      </c>
      <c r="AA23" s="36">
        <f>IF('Datos Generales'!AA464=0,"",Índice!$G$52*'Datos Generales'!AA464)</f>
        <v>2552.8350791654434</v>
      </c>
      <c r="AB23" s="36" t="str">
        <f>IF('Datos Generales'!AB464=0,"",Índice!$G$52*'Datos Generales'!AB464)</f>
        <v/>
      </c>
      <c r="AC23" s="36" t="str">
        <f>IF('Datos Generales'!AC464=0,"",Índice!$G$52*'Datos Generales'!AC464)</f>
        <v/>
      </c>
      <c r="AD23" s="36">
        <f>IF('Datos Generales'!AD464=0,"",Índice!$G$52*'Datos Generales'!AD464)</f>
        <v>4302.5000705907887</v>
      </c>
      <c r="AE23" s="36" t="str">
        <f>IF('Datos Generales'!AE464=0,"",Índice!$G$52*'Datos Generales'!AE464)</f>
        <v/>
      </c>
      <c r="AF23" s="36" t="str">
        <f>IF('Datos Generales'!AF464=0,"",Índice!$G$52*'Datos Generales'!AF464)</f>
        <v/>
      </c>
      <c r="AG23" s="36" t="str">
        <f>IF('Datos Generales'!AG464=0,"",Índice!$G$52*'Datos Generales'!AG464)</f>
        <v/>
      </c>
      <c r="AH23" s="36">
        <f>IF('Datos Generales'!AH464=0,"",Índice!$G$52*'Datos Generales'!AH464)</f>
        <v>-5899.0085651291029</v>
      </c>
      <c r="AI23" s="36" t="str">
        <f>IF('Datos Generales'!AI464=0,"",Índice!$G$52*'Datos Generales'!AI464)</f>
        <v/>
      </c>
      <c r="AJ23" s="36" t="str">
        <f>IF('Datos Generales'!AJ464=0,"",Índice!$G$52*'Datos Generales'!AJ464)</f>
        <v/>
      </c>
      <c r="AK23" s="36" t="str">
        <f>IF('Datos Generales'!AK464=0,"",Índice!$G$52*'Datos Generales'!AK464)</f>
        <v/>
      </c>
      <c r="AL23" s="36" t="str">
        <f>IF('Datos Generales'!AL464=0,"",Índice!$G$52*'Datos Generales'!AL464)</f>
        <v/>
      </c>
      <c r="AM23" s="36" t="str">
        <f>IF('Datos Generales'!AM464=0,"",Índice!$G$52*'Datos Generales'!AM464)</f>
        <v/>
      </c>
      <c r="AN23" s="36" t="str">
        <f>IF('Datos Generales'!AN464=0,"",Índice!$G$52*'Datos Generales'!AN464)</f>
        <v/>
      </c>
      <c r="AO23" s="36" t="str">
        <f>IF('Datos Generales'!AO464=0,"",Índice!$G$52*'Datos Generales'!AO464)</f>
        <v/>
      </c>
      <c r="AP23" s="36" t="str">
        <f>IF('Datos Generales'!AP464=0,"",Índice!$G$52*'Datos Generales'!AP464)</f>
        <v/>
      </c>
      <c r="AQ23" s="36">
        <f>Índice!$G$52*'Datos Generales'!AQ464</f>
        <v>61477.739067187809</v>
      </c>
      <c r="AR23" s="29"/>
      <c r="AS23" s="36">
        <f>Índice!$F$52*'Datos Generales'!AS464</f>
        <v>253417.09106333222</v>
      </c>
      <c r="AT23" s="63">
        <f t="shared" si="0"/>
        <v>-0.75740492162849538</v>
      </c>
      <c r="AU23" s="29"/>
      <c r="AV23" s="64">
        <f t="shared" si="1"/>
        <v>6.1206966449107378E-3</v>
      </c>
      <c r="AW23" s="64">
        <f t="shared" si="2"/>
        <v>1.7055364956906464E-2</v>
      </c>
    </row>
    <row r="24" spans="2:49" x14ac:dyDescent="0.2">
      <c r="B24" s="62" t="str">
        <f>'Datos Generales'!B261</f>
        <v>13. Responsabilidad Civil Hogar y Condominios</v>
      </c>
      <c r="C24" s="36" t="str">
        <f>IF('Datos Generales'!C465=0,"",Índice!$G$52*'Datos Generales'!C465)</f>
        <v/>
      </c>
      <c r="D24" s="36" t="str">
        <f>IF('Datos Generales'!D465=0,"",Índice!$G$52*'Datos Generales'!D465)</f>
        <v/>
      </c>
      <c r="E24" s="36">
        <f>IF('Datos Generales'!E465=0,"",Índice!$G$52*'Datos Generales'!E465)</f>
        <v>504.51151684466322</v>
      </c>
      <c r="F24" s="36">
        <f>IF('Datos Generales'!F465=0,"",Índice!$G$52*'Datos Generales'!F465)</f>
        <v>124.81812240748951</v>
      </c>
      <c r="G24" s="36" t="str">
        <f>IF('Datos Generales'!G465=0,"",Índice!$G$52*'Datos Generales'!G465)</f>
        <v/>
      </c>
      <c r="H24" s="36">
        <f>IF('Datos Generales'!H465=0,"",Índice!$G$52*'Datos Generales'!H465)</f>
        <v>-293.31748470901459</v>
      </c>
      <c r="I24" s="36">
        <f>IF('Datos Generales'!I465=0,"",Índice!$G$52*'Datos Generales'!I465)</f>
        <v>113.55761586159716</v>
      </c>
      <c r="J24" s="36" t="str">
        <f>IF('Datos Generales'!J465=0,"",Índice!$G$52*'Datos Generales'!J465)</f>
        <v/>
      </c>
      <c r="K24" s="36">
        <f>IF('Datos Generales'!K465=0,"",Índice!$G$52*'Datos Generales'!K465)</f>
        <v>886.00795311546926</v>
      </c>
      <c r="L24" s="36" t="str">
        <f>IF('Datos Generales'!L465=0,"",Índice!$G$52*'Datos Generales'!L465)</f>
        <v/>
      </c>
      <c r="M24" s="36" t="str">
        <f>IF('Datos Generales'!M465=0,"",Índice!$G$52*'Datos Generales'!M465)</f>
        <v/>
      </c>
      <c r="N24" s="36" t="str">
        <f>IF('Datos Generales'!N465=0,"",Índice!$G$52*'Datos Generales'!N465)</f>
        <v/>
      </c>
      <c r="O24" s="36">
        <f>IF('Datos Generales'!O465=0,"",Índice!$G$52*'Datos Generales'!O465)</f>
        <v>9.7296219701668019</v>
      </c>
      <c r="P24" s="36" t="str">
        <f>IF('Datos Generales'!P465=0,"",Índice!$G$52*'Datos Generales'!P465)</f>
        <v/>
      </c>
      <c r="Q24" s="36" t="str">
        <f>IF('Datos Generales'!Q465=0,"",Índice!$G$52*'Datos Generales'!Q465)</f>
        <v/>
      </c>
      <c r="R24" s="36" t="str">
        <f>IF('Datos Generales'!R465=0,"",Índice!$G$52*'Datos Generales'!R465)</f>
        <v/>
      </c>
      <c r="S24" s="36">
        <f>IF('Datos Generales'!S465=0,"",Índice!$G$52*'Datos Generales'!S465)</f>
        <v>62.970385548177454</v>
      </c>
      <c r="T24" s="36" t="str">
        <f>IF('Datos Generales'!T465=0,"",Índice!$G$52*'Datos Generales'!T465)</f>
        <v/>
      </c>
      <c r="U24" s="36">
        <f>IF('Datos Generales'!U465=0,"",Índice!$G$52*'Datos Generales'!U465)</f>
        <v>17.962379021846406</v>
      </c>
      <c r="V24" s="36" t="str">
        <f>IF('Datos Generales'!V465=0,"",Índice!$G$52*'Datos Generales'!V465)</f>
        <v/>
      </c>
      <c r="W24" s="36">
        <f>IF('Datos Generales'!W465=0,"",Índice!$G$52*'Datos Generales'!W465)</f>
        <v>-10.614133058363784</v>
      </c>
      <c r="X24" s="36" t="str">
        <f>IF('Datos Generales'!X465=0,"",Índice!$G$52*'Datos Generales'!X465)</f>
        <v/>
      </c>
      <c r="Y24" s="36">
        <f>IF('Datos Generales'!Y465=0,"",Índice!$G$52*'Datos Generales'!Y465)</f>
        <v>60.112734340156436</v>
      </c>
      <c r="Z24" s="36">
        <f>IF('Datos Generales'!Z465=0,"",Índice!$G$52*'Datos Generales'!Z465)</f>
        <v>105.80113401125439</v>
      </c>
      <c r="AA24" s="36">
        <f>IF('Datos Generales'!AA465=0,"",Índice!$G$52*'Datos Generales'!AA465)</f>
        <v>32.284654719189845</v>
      </c>
      <c r="AB24" s="36" t="str">
        <f>IF('Datos Generales'!AB465=0,"",Índice!$G$52*'Datos Generales'!AB465)</f>
        <v/>
      </c>
      <c r="AC24" s="36" t="str">
        <f>IF('Datos Generales'!AC465=0,"",Índice!$G$52*'Datos Generales'!AC465)</f>
        <v/>
      </c>
      <c r="AD24" s="36" t="str">
        <f>IF('Datos Generales'!AD465=0,"",Índice!$G$52*'Datos Generales'!AD465)</f>
        <v/>
      </c>
      <c r="AE24" s="36" t="str">
        <f>IF('Datos Generales'!AE465=0,"",Índice!$G$52*'Datos Generales'!AE465)</f>
        <v/>
      </c>
      <c r="AF24" s="36" t="str">
        <f>IF('Datos Generales'!AF465=0,"",Índice!$G$52*'Datos Generales'!AF465)</f>
        <v/>
      </c>
      <c r="AG24" s="36">
        <f>IF('Datos Generales'!AG465=0,"",Índice!$G$52*'Datos Generales'!AG465)</f>
        <v>124.27380789167597</v>
      </c>
      <c r="AH24" s="36">
        <f>IF('Datos Generales'!AH465=0,"",Índice!$G$52*'Datos Generales'!AH465)</f>
        <v>-1362.8614886253577</v>
      </c>
      <c r="AI24" s="36" t="str">
        <f>IF('Datos Generales'!AI465=0,"",Índice!$G$52*'Datos Generales'!AI465)</f>
        <v/>
      </c>
      <c r="AJ24" s="36">
        <f>IF('Datos Generales'!AJ465=0,"",Índice!$G$52*'Datos Generales'!AJ465)</f>
        <v>90.356209625045551</v>
      </c>
      <c r="AK24" s="36" t="str">
        <f>IF('Datos Generales'!AK465=0,"",Índice!$G$52*'Datos Generales'!AK465)</f>
        <v/>
      </c>
      <c r="AL24" s="36" t="str">
        <f>IF('Datos Generales'!AL465=0,"",Índice!$G$52*'Datos Generales'!AL465)</f>
        <v/>
      </c>
      <c r="AM24" s="36" t="str">
        <f>IF('Datos Generales'!AM465=0,"",Índice!$G$52*'Datos Generales'!AM465)</f>
        <v/>
      </c>
      <c r="AN24" s="36" t="str">
        <f>IF('Datos Generales'!AN465=0,"",Índice!$G$52*'Datos Generales'!AN465)</f>
        <v/>
      </c>
      <c r="AO24" s="36" t="str">
        <f>IF('Datos Generales'!AO465=0,"",Índice!$G$52*'Datos Generales'!AO465)</f>
        <v/>
      </c>
      <c r="AP24" s="36" t="str">
        <f>IF('Datos Generales'!AP465=0,"",Índice!$G$52*'Datos Generales'!AP465)</f>
        <v/>
      </c>
      <c r="AQ24" s="36">
        <f>Índice!$G$52*'Datos Generales'!AQ465</f>
        <v>465.59302896399601</v>
      </c>
      <c r="AR24" s="29"/>
      <c r="AS24" s="36">
        <f>Índice!$F$52*'Datos Generales'!AS465</f>
        <v>2092.2062309030243</v>
      </c>
      <c r="AT24" s="63">
        <f t="shared" si="0"/>
        <v>-0.77746312859271061</v>
      </c>
      <c r="AU24" s="29"/>
      <c r="AV24" s="64">
        <f t="shared" si="1"/>
        <v>4.6354237054152536E-5</v>
      </c>
      <c r="AW24" s="64">
        <f t="shared" si="2"/>
        <v>1.4080873820877007E-4</v>
      </c>
    </row>
    <row r="25" spans="2:49" x14ac:dyDescent="0.2">
      <c r="B25" s="62" t="str">
        <f>'Datos Generales'!B262</f>
        <v>14. Responsabilidad Civil Profesional</v>
      </c>
      <c r="C25" s="36" t="str">
        <f>IF('Datos Generales'!C466=0,"",Índice!$G$52*'Datos Generales'!C466)</f>
        <v/>
      </c>
      <c r="D25" s="36" t="str">
        <f>IF('Datos Generales'!D466=0,"",Índice!$G$52*'Datos Generales'!D466)</f>
        <v/>
      </c>
      <c r="E25" s="36">
        <f>IF('Datos Generales'!E466=0,"",Índice!$G$52*'Datos Generales'!E466)</f>
        <v>-87.158361844641078</v>
      </c>
      <c r="F25" s="36" t="str">
        <f>IF('Datos Generales'!F466=0,"",Índice!$G$52*'Datos Generales'!F466)</f>
        <v/>
      </c>
      <c r="G25" s="36" t="str">
        <f>IF('Datos Generales'!G466=0,"",Índice!$G$52*'Datos Generales'!G466)</f>
        <v/>
      </c>
      <c r="H25" s="36">
        <f>IF('Datos Generales'!H466=0,"",Índice!$G$52*'Datos Generales'!H466)</f>
        <v>6786.6154421347746</v>
      </c>
      <c r="I25" s="36">
        <f>IF('Datos Generales'!I466=0,"",Índice!$G$52*'Datos Generales'!I466)</f>
        <v>15930.180777056599</v>
      </c>
      <c r="J25" s="36" t="str">
        <f>IF('Datos Generales'!J466=0,"",Índice!$G$52*'Datos Generales'!J466)</f>
        <v/>
      </c>
      <c r="K25" s="36">
        <f>IF('Datos Generales'!K466=0,"",Índice!$G$52*'Datos Generales'!K466)</f>
        <v>245.31574834570912</v>
      </c>
      <c r="L25" s="36">
        <f>IF('Datos Generales'!L466=0,"",Índice!$G$52*'Datos Generales'!L466)</f>
        <v>27.657981334774863</v>
      </c>
      <c r="M25" s="36" t="str">
        <f>IF('Datos Generales'!M466=0,"",Índice!$G$52*'Datos Generales'!M466)</f>
        <v/>
      </c>
      <c r="N25" s="36">
        <f>IF('Datos Generales'!N466=0,"",Índice!$G$52*'Datos Generales'!N466)</f>
        <v>86.307870413682437</v>
      </c>
      <c r="O25" s="36">
        <f>IF('Datos Generales'!O466=0,"",Índice!$G$52*'Datos Generales'!O466)</f>
        <v>32.14857609023646</v>
      </c>
      <c r="P25" s="36" t="str">
        <f>IF('Datos Generales'!P466=0,"",Índice!$G$52*'Datos Generales'!P466)</f>
        <v/>
      </c>
      <c r="Q25" s="36">
        <f>IF('Datos Generales'!Q466=0,"",Índice!$G$52*'Datos Generales'!Q466)</f>
        <v>-1418.6197068390059</v>
      </c>
      <c r="R25" s="36" t="str">
        <f>IF('Datos Generales'!R466=0,"",Índice!$G$52*'Datos Generales'!R466)</f>
        <v/>
      </c>
      <c r="S25" s="36" t="str">
        <f>IF('Datos Generales'!S466=0,"",Índice!$G$52*'Datos Generales'!S466)</f>
        <v/>
      </c>
      <c r="T25" s="36" t="str">
        <f>IF('Datos Generales'!T466=0,"",Índice!$G$52*'Datos Generales'!T466)</f>
        <v/>
      </c>
      <c r="U25" s="36">
        <f>IF('Datos Generales'!U466=0,"",Índice!$G$52*'Datos Generales'!U466)</f>
        <v>4122.5360837999415</v>
      </c>
      <c r="V25" s="36" t="str">
        <f>IF('Datos Generales'!V466=0,"",Índice!$G$52*'Datos Generales'!V466)</f>
        <v/>
      </c>
      <c r="W25" s="36">
        <f>IF('Datos Generales'!W466=0,"",Índice!$G$52*'Datos Generales'!W466)</f>
        <v>-7075.2041944876592</v>
      </c>
      <c r="X25" s="36" t="str">
        <f>IF('Datos Generales'!X466=0,"",Índice!$G$52*'Datos Generales'!X466)</f>
        <v/>
      </c>
      <c r="Y25" s="36">
        <f>IF('Datos Generales'!Y466=0,"",Índice!$G$52*'Datos Generales'!Y466)</f>
        <v>27027.052771632505</v>
      </c>
      <c r="Z25" s="36" t="str">
        <f>IF('Datos Generales'!Z466=0,"",Índice!$G$52*'Datos Generales'!Z466)</f>
        <v/>
      </c>
      <c r="AA25" s="36">
        <f>IF('Datos Generales'!AA466=0,"",Índice!$G$52*'Datos Generales'!AA466)</f>
        <v>-121.17801908298654</v>
      </c>
      <c r="AB25" s="36" t="str">
        <f>IF('Datos Generales'!AB466=0,"",Índice!$G$52*'Datos Generales'!AB466)</f>
        <v/>
      </c>
      <c r="AC25" s="36" t="str">
        <f>IF('Datos Generales'!AC466=0,"",Índice!$G$52*'Datos Generales'!AC466)</f>
        <v/>
      </c>
      <c r="AD25" s="36">
        <f>IF('Datos Generales'!AD466=0,"",Índice!$G$52*'Datos Generales'!AD466)</f>
        <v>52073.54913816302</v>
      </c>
      <c r="AE25" s="36">
        <f>IF('Datos Generales'!AE466=0,"",Índice!$G$52*'Datos Generales'!AE466)</f>
        <v>3218.8719285777711</v>
      </c>
      <c r="AF25" s="36" t="str">
        <f>IF('Datos Generales'!AF466=0,"",Índice!$G$52*'Datos Generales'!AF466)</f>
        <v/>
      </c>
      <c r="AG25" s="36" t="str">
        <f>IF('Datos Generales'!AG466=0,"",Índice!$G$52*'Datos Generales'!AG466)</f>
        <v/>
      </c>
      <c r="AH25" s="36" t="str">
        <f>IF('Datos Generales'!AH466=0,"",Índice!$G$52*'Datos Generales'!AH466)</f>
        <v/>
      </c>
      <c r="AI25" s="36" t="str">
        <f>IF('Datos Generales'!AI466=0,"",Índice!$G$52*'Datos Generales'!AI466)</f>
        <v/>
      </c>
      <c r="AJ25" s="36" t="str">
        <f>IF('Datos Generales'!AJ466=0,"",Índice!$G$52*'Datos Generales'!AJ466)</f>
        <v/>
      </c>
      <c r="AK25" s="36" t="str">
        <f>IF('Datos Generales'!AK466=0,"",Índice!$G$52*'Datos Generales'!AK466)</f>
        <v/>
      </c>
      <c r="AL25" s="36" t="str">
        <f>IF('Datos Generales'!AL466=0,"",Índice!$G$52*'Datos Generales'!AL466)</f>
        <v/>
      </c>
      <c r="AM25" s="36" t="str">
        <f>IF('Datos Generales'!AM466=0,"",Índice!$G$52*'Datos Generales'!AM466)</f>
        <v/>
      </c>
      <c r="AN25" s="36" t="str">
        <f>IF('Datos Generales'!AN466=0,"",Índice!$G$52*'Datos Generales'!AN466)</f>
        <v/>
      </c>
      <c r="AO25" s="36" t="str">
        <f>IF('Datos Generales'!AO466=0,"",Índice!$G$52*'Datos Generales'!AO466)</f>
        <v/>
      </c>
      <c r="AP25" s="36" t="str">
        <f>IF('Datos Generales'!AP466=0,"",Índice!$G$52*'Datos Generales'!AP466)</f>
        <v/>
      </c>
      <c r="AQ25" s="36">
        <f>Índice!$G$52*'Datos Generales'!AQ466</f>
        <v>100848.07603529473</v>
      </c>
      <c r="AR25" s="29"/>
      <c r="AS25" s="36">
        <f>Índice!$F$52*'Datos Generales'!AS466</f>
        <v>79787.726672228921</v>
      </c>
      <c r="AT25" s="63">
        <f t="shared" si="0"/>
        <v>0.2639547489500802</v>
      </c>
      <c r="AU25" s="29"/>
      <c r="AV25" s="64">
        <f t="shared" si="1"/>
        <v>1.0040390066400125E-2</v>
      </c>
      <c r="AW25" s="64">
        <f t="shared" si="2"/>
        <v>5.3698382842563702E-3</v>
      </c>
    </row>
    <row r="26" spans="2:49" x14ac:dyDescent="0.2">
      <c r="B26" s="62" t="str">
        <f>'Datos Generales'!B263</f>
        <v>15. Responsabilidad Civil Industria, Infraestructura y Comercio</v>
      </c>
      <c r="C26" s="36" t="str">
        <f>IF('Datos Generales'!C467=0,"",Índice!$G$52*'Datos Generales'!C467)</f>
        <v/>
      </c>
      <c r="D26" s="36" t="str">
        <f>IF('Datos Generales'!D467=0,"",Índice!$G$52*'Datos Generales'!D467)</f>
        <v/>
      </c>
      <c r="E26" s="36">
        <f>IF('Datos Generales'!E467=0,"",Índice!$G$52*'Datos Generales'!E467)</f>
        <v>9530.5729556652423</v>
      </c>
      <c r="F26" s="36" t="str">
        <f>IF('Datos Generales'!F467=0,"",Índice!$G$52*'Datos Generales'!F467)</f>
        <v/>
      </c>
      <c r="G26" s="36" t="str">
        <f>IF('Datos Generales'!G467=0,"",Índice!$G$52*'Datos Generales'!G467)</f>
        <v/>
      </c>
      <c r="H26" s="36">
        <f>IF('Datos Generales'!H467=0,"",Índice!$G$52*'Datos Generales'!H467)</f>
        <v>63862.483019938583</v>
      </c>
      <c r="I26" s="36">
        <f>IF('Datos Generales'!I467=0,"",Índice!$G$52*'Datos Generales'!I467)</f>
        <v>87610.857305568308</v>
      </c>
      <c r="J26" s="36" t="str">
        <f>IF('Datos Generales'!J467=0,"",Índice!$G$52*'Datos Generales'!J467)</f>
        <v/>
      </c>
      <c r="K26" s="36">
        <f>IF('Datos Generales'!K467=0,"",Índice!$G$52*'Datos Generales'!K467)</f>
        <v>1861.2494671671186</v>
      </c>
      <c r="L26" s="36">
        <f>IF('Datos Generales'!L467=0,"",Índice!$G$52*'Datos Generales'!L467)</f>
        <v>9272.3297375689635</v>
      </c>
      <c r="M26" s="36" t="str">
        <f>IF('Datos Generales'!M467=0,"",Índice!$G$52*'Datos Generales'!M467)</f>
        <v/>
      </c>
      <c r="N26" s="36">
        <f>IF('Datos Generales'!N467=0,"",Índice!$G$52*'Datos Generales'!N467)</f>
        <v>121449.73408534921</v>
      </c>
      <c r="O26" s="36">
        <f>IF('Datos Generales'!O467=0,"",Índice!$G$52*'Datos Generales'!O467)</f>
        <v>2480.6453665056747</v>
      </c>
      <c r="P26" s="36" t="str">
        <f>IF('Datos Generales'!P467=0,"",Índice!$G$52*'Datos Generales'!P467)</f>
        <v/>
      </c>
      <c r="Q26" s="36">
        <f>IF('Datos Generales'!Q467=0,"",Índice!$G$52*'Datos Generales'!Q467)</f>
        <v>23570.485497930415</v>
      </c>
      <c r="R26" s="36" t="str">
        <f>IF('Datos Generales'!R467=0,"",Índice!$G$52*'Datos Generales'!R467)</f>
        <v/>
      </c>
      <c r="S26" s="36">
        <f>IF('Datos Generales'!S467=0,"",Índice!$G$52*'Datos Generales'!S467)</f>
        <v>43342.472147256129</v>
      </c>
      <c r="T26" s="36" t="str">
        <f>IF('Datos Generales'!T467=0,"",Índice!$G$52*'Datos Generales'!T467)</f>
        <v/>
      </c>
      <c r="U26" s="36">
        <f>IF('Datos Generales'!U467=0,"",Índice!$G$52*'Datos Generales'!U467)</f>
        <v>-1784.6031794091264</v>
      </c>
      <c r="V26" s="36" t="str">
        <f>IF('Datos Generales'!V467=0,"",Índice!$G$52*'Datos Generales'!V467)</f>
        <v/>
      </c>
      <c r="W26" s="36">
        <f>IF('Datos Generales'!W467=0,"",Índice!$G$52*'Datos Generales'!W467)</f>
        <v>37623.90384411921</v>
      </c>
      <c r="X26" s="36" t="str">
        <f>IF('Datos Generales'!X467=0,"",Índice!$G$52*'Datos Generales'!X467)</f>
        <v/>
      </c>
      <c r="Y26" s="36">
        <f>IF('Datos Generales'!Y467=0,"",Índice!$G$52*'Datos Generales'!Y467)</f>
        <v>-617.62687716216192</v>
      </c>
      <c r="Z26" s="36">
        <f>IF('Datos Generales'!Z467=0,"",Índice!$G$52*'Datos Generales'!Z467)</f>
        <v>4264.3300151693657</v>
      </c>
      <c r="AA26" s="36">
        <f>IF('Datos Generales'!AA467=0,"",Índice!$G$52*'Datos Generales'!AA467)</f>
        <v>5847.740941670917</v>
      </c>
      <c r="AB26" s="36" t="str">
        <f>IF('Datos Generales'!AB467=0,"",Índice!$G$52*'Datos Generales'!AB467)</f>
        <v/>
      </c>
      <c r="AC26" s="36" t="str">
        <f>IF('Datos Generales'!AC467=0,"",Índice!$G$52*'Datos Generales'!AC467)</f>
        <v/>
      </c>
      <c r="AD26" s="36">
        <f>IF('Datos Generales'!AD467=0,"",Índice!$G$52*'Datos Generales'!AD467)</f>
        <v>23548.270661753777</v>
      </c>
      <c r="AE26" s="36">
        <f>IF('Datos Generales'!AE467=0,"",Índice!$G$52*'Datos Generales'!AE467)</f>
        <v>3811.6304362987025</v>
      </c>
      <c r="AF26" s="36" t="str">
        <f>IF('Datos Generales'!AF467=0,"",Índice!$G$52*'Datos Generales'!AF467)</f>
        <v/>
      </c>
      <c r="AG26" s="36">
        <f>IF('Datos Generales'!AG467=0,"",Índice!$G$52*'Datos Generales'!AG467)</f>
        <v>-23170.992662980527</v>
      </c>
      <c r="AH26" s="36">
        <f>IF('Datos Generales'!AH467=0,"",Índice!$G$52*'Datos Generales'!AH467)</f>
        <v>48420.416284937768</v>
      </c>
      <c r="AI26" s="36">
        <f>IF('Datos Generales'!AI467=0,"",Índice!$G$52*'Datos Generales'!AI467)</f>
        <v>188.94517630177072</v>
      </c>
      <c r="AJ26" s="36">
        <f>IF('Datos Generales'!AJ467=0,"",Índice!$G$52*'Datos Generales'!AJ467)</f>
        <v>1671.2837011481977</v>
      </c>
      <c r="AK26" s="36" t="str">
        <f>IF('Datos Generales'!AK467=0,"",Índice!$G$52*'Datos Generales'!AK467)</f>
        <v/>
      </c>
      <c r="AL26" s="36" t="str">
        <f>IF('Datos Generales'!AL467=0,"",Índice!$G$52*'Datos Generales'!AL467)</f>
        <v/>
      </c>
      <c r="AM26" s="36" t="str">
        <f>IF('Datos Generales'!AM467=0,"",Índice!$G$52*'Datos Generales'!AM467)</f>
        <v/>
      </c>
      <c r="AN26" s="36" t="str">
        <f>IF('Datos Generales'!AN467=0,"",Índice!$G$52*'Datos Generales'!AN467)</f>
        <v/>
      </c>
      <c r="AO26" s="36" t="str">
        <f>IF('Datos Generales'!AO467=0,"",Índice!$G$52*'Datos Generales'!AO467)</f>
        <v/>
      </c>
      <c r="AP26" s="36" t="str">
        <f>IF('Datos Generales'!AP467=0,"",Índice!$G$52*'Datos Generales'!AP467)</f>
        <v/>
      </c>
      <c r="AQ26" s="36">
        <f>Índice!$G$52*'Datos Generales'!AQ467</f>
        <v>462784.12792479753</v>
      </c>
      <c r="AR26" s="29"/>
      <c r="AS26" s="36">
        <f>Índice!$F$52*'Datos Generales'!AS467</f>
        <v>531905.29491080681</v>
      </c>
      <c r="AT26" s="63">
        <f t="shared" si="0"/>
        <v>-0.12995013895772545</v>
      </c>
      <c r="AU26" s="29"/>
      <c r="AV26" s="64">
        <f t="shared" si="1"/>
        <v>4.6074584102899413E-2</v>
      </c>
      <c r="AW26" s="64">
        <f t="shared" si="2"/>
        <v>3.5798054855533015E-2</v>
      </c>
    </row>
    <row r="27" spans="2:49" x14ac:dyDescent="0.2">
      <c r="B27" s="62" t="str">
        <f>'Datos Generales'!B264</f>
        <v>16. Responsabilidad Civil Vehículos Motorizados</v>
      </c>
      <c r="C27" s="36" t="str">
        <f>IF('Datos Generales'!C468=0,"",Índice!$G$52*'Datos Generales'!C468)</f>
        <v/>
      </c>
      <c r="D27" s="36" t="str">
        <f>IF('Datos Generales'!D468=0,"",Índice!$G$52*'Datos Generales'!D468)</f>
        <v/>
      </c>
      <c r="E27" s="36">
        <f>IF('Datos Generales'!E468=0,"",Índice!$G$52*'Datos Generales'!E468)</f>
        <v>35281.140148400555</v>
      </c>
      <c r="F27" s="36">
        <f>IF('Datos Generales'!F468=0,"",Índice!$G$52*'Datos Generales'!F468)</f>
        <v>-8391.7309099543909</v>
      </c>
      <c r="G27" s="36" t="str">
        <f>IF('Datos Generales'!G468=0,"",Índice!$G$52*'Datos Generales'!G468)</f>
        <v/>
      </c>
      <c r="H27" s="36">
        <f>IF('Datos Generales'!H468=0,"",Índice!$G$52*'Datos Generales'!H468)</f>
        <v>29403.325829730937</v>
      </c>
      <c r="I27" s="36">
        <f>IF('Datos Generales'!I468=0,"",Índice!$G$52*'Datos Generales'!I468)</f>
        <v>5.1029485857518191</v>
      </c>
      <c r="J27" s="36" t="str">
        <f>IF('Datos Generales'!J468=0,"",Índice!$G$52*'Datos Generales'!J468)</f>
        <v/>
      </c>
      <c r="K27" s="36">
        <f>IF('Datos Generales'!K468=0,"",Índice!$G$52*'Datos Generales'!K468)</f>
        <v>14683.020142698855</v>
      </c>
      <c r="L27" s="36" t="str">
        <f>IF('Datos Generales'!L468=0,"",Índice!$G$52*'Datos Generales'!L468)</f>
        <v/>
      </c>
      <c r="M27" s="36" t="str">
        <f>IF('Datos Generales'!M468=0,"",Índice!$G$52*'Datos Generales'!M468)</f>
        <v/>
      </c>
      <c r="N27" s="36">
        <f>IF('Datos Generales'!N468=0,"",Índice!$G$52*'Datos Generales'!N468)</f>
        <v>12.553253520949475</v>
      </c>
      <c r="O27" s="36">
        <f>IF('Datos Generales'!O468=0,"",Índice!$G$52*'Datos Generales'!O468)</f>
        <v>4275.2163054856364</v>
      </c>
      <c r="P27" s="36" t="str">
        <f>IF('Datos Generales'!P468=0,"",Índice!$G$52*'Datos Generales'!P468)</f>
        <v/>
      </c>
      <c r="Q27" s="36">
        <f>IF('Datos Generales'!Q468=0,"",Índice!$G$52*'Datos Generales'!Q468)</f>
        <v>73459.836562762706</v>
      </c>
      <c r="R27" s="36" t="str">
        <f>IF('Datos Generales'!R468=0,"",Índice!$G$52*'Datos Generales'!R468)</f>
        <v/>
      </c>
      <c r="S27" s="36">
        <f>IF('Datos Generales'!S468=0,"",Índice!$G$52*'Datos Generales'!S468)</f>
        <v>76880.342999792148</v>
      </c>
      <c r="T27" s="36" t="str">
        <f>IF('Datos Generales'!T468=0,"",Índice!$G$52*'Datos Generales'!T468)</f>
        <v/>
      </c>
      <c r="U27" s="36">
        <f>IF('Datos Generales'!U468=0,"",Índice!$G$52*'Datos Generales'!U468)</f>
        <v>20058.602261558775</v>
      </c>
      <c r="V27" s="36" t="str">
        <f>IF('Datos Generales'!V468=0,"",Índice!$G$52*'Datos Generales'!V468)</f>
        <v/>
      </c>
      <c r="W27" s="36" t="str">
        <f>IF('Datos Generales'!W468=0,"",Índice!$G$52*'Datos Generales'!W468)</f>
        <v/>
      </c>
      <c r="X27" s="36" t="str">
        <f>IF('Datos Generales'!X468=0,"",Índice!$G$52*'Datos Generales'!X468)</f>
        <v/>
      </c>
      <c r="Y27" s="36">
        <f>IF('Datos Generales'!Y468=0,"",Índice!$G$52*'Datos Generales'!Y468)</f>
        <v>2161.1667653803725</v>
      </c>
      <c r="Z27" s="36">
        <f>IF('Datos Generales'!Z468=0,"",Índice!$G$52*'Datos Generales'!Z468)</f>
        <v>42240.677508277833</v>
      </c>
      <c r="AA27" s="36">
        <f>IF('Datos Generales'!AA468=0,"",Índice!$G$52*'Datos Generales'!AA468)</f>
        <v>8045.0706026956505</v>
      </c>
      <c r="AB27" s="36" t="str">
        <f>IF('Datos Generales'!AB468=0,"",Índice!$G$52*'Datos Generales'!AB468)</f>
        <v/>
      </c>
      <c r="AC27" s="36" t="str">
        <f>IF('Datos Generales'!AC468=0,"",Índice!$G$52*'Datos Generales'!AC468)</f>
        <v/>
      </c>
      <c r="AD27" s="36">
        <f>IF('Datos Generales'!AD468=0,"",Índice!$G$52*'Datos Generales'!AD468)</f>
        <v>-17.622182449462951</v>
      </c>
      <c r="AE27" s="36" t="str">
        <f>IF('Datos Generales'!AE468=0,"",Índice!$G$52*'Datos Generales'!AE468)</f>
        <v/>
      </c>
      <c r="AF27" s="36" t="str">
        <f>IF('Datos Generales'!AF468=0,"",Índice!$G$52*'Datos Generales'!AF468)</f>
        <v/>
      </c>
      <c r="AG27" s="36">
        <f>IF('Datos Generales'!AG468=0,"",Índice!$G$52*'Datos Generales'!AG468)</f>
        <v>54352.219799644634</v>
      </c>
      <c r="AH27" s="36" t="str">
        <f>IF('Datos Generales'!AH468=0,"",Índice!$G$52*'Datos Generales'!AH468)</f>
        <v/>
      </c>
      <c r="AI27" s="36">
        <f>IF('Datos Generales'!AI468=0,"",Índice!$G$52*'Datos Generales'!AI468)</f>
        <v>7097.8272665511595</v>
      </c>
      <c r="AJ27" s="36" t="str">
        <f>IF('Datos Generales'!AJ468=0,"",Índice!$G$52*'Datos Generales'!AJ468)</f>
        <v/>
      </c>
      <c r="AK27" s="36" t="str">
        <f>IF('Datos Generales'!AK468=0,"",Índice!$G$52*'Datos Generales'!AK468)</f>
        <v/>
      </c>
      <c r="AL27" s="36" t="str">
        <f>IF('Datos Generales'!AL468=0,"",Índice!$G$52*'Datos Generales'!AL468)</f>
        <v/>
      </c>
      <c r="AM27" s="36" t="str">
        <f>IF('Datos Generales'!AM468=0,"",Índice!$G$52*'Datos Generales'!AM468)</f>
        <v/>
      </c>
      <c r="AN27" s="36" t="str">
        <f>IF('Datos Generales'!AN468=0,"",Índice!$G$52*'Datos Generales'!AN468)</f>
        <v/>
      </c>
      <c r="AO27" s="36" t="str">
        <f>IF('Datos Generales'!AO468=0,"",Índice!$G$52*'Datos Generales'!AO468)</f>
        <v/>
      </c>
      <c r="AP27" s="36" t="str">
        <f>IF('Datos Generales'!AP468=0,"",Índice!$G$52*'Datos Generales'!AP468)</f>
        <v/>
      </c>
      <c r="AQ27" s="36">
        <f>Índice!$G$52*'Datos Generales'!AQ468</f>
        <v>359546.74930268212</v>
      </c>
      <c r="AR27" s="29"/>
      <c r="AS27" s="36">
        <f>Índice!$F$52*'Datos Generales'!AS468</f>
        <v>485041.04329545348</v>
      </c>
      <c r="AT27" s="63">
        <f t="shared" si="0"/>
        <v>-0.25872922658285002</v>
      </c>
      <c r="AU27" s="29"/>
      <c r="AV27" s="64">
        <f t="shared" si="1"/>
        <v>3.5796316122497812E-2</v>
      </c>
      <c r="AW27" s="64">
        <f t="shared" si="2"/>
        <v>3.2644017724973454E-2</v>
      </c>
    </row>
    <row r="28" spans="2:49" x14ac:dyDescent="0.2">
      <c r="B28" s="62" t="str">
        <f>'Datos Generales'!B265</f>
        <v>17. Transporte Terrestre</v>
      </c>
      <c r="C28" s="36" t="str">
        <f>IF('Datos Generales'!C469=0,"",Índice!$G$52*'Datos Generales'!C469)</f>
        <v/>
      </c>
      <c r="D28" s="36" t="str">
        <f>IF('Datos Generales'!D469=0,"",Índice!$G$52*'Datos Generales'!D469)</f>
        <v/>
      </c>
      <c r="E28" s="36">
        <f>IF('Datos Generales'!E469=0,"",Índice!$G$52*'Datos Generales'!E469)</f>
        <v>43238.678173021937</v>
      </c>
      <c r="F28" s="36" t="str">
        <f>IF('Datos Generales'!F469=0,"",Índice!$G$52*'Datos Generales'!F469)</f>
        <v/>
      </c>
      <c r="G28" s="36" t="str">
        <f>IF('Datos Generales'!G469=0,"",Índice!$G$52*'Datos Generales'!G469)</f>
        <v/>
      </c>
      <c r="H28" s="36">
        <f>IF('Datos Generales'!H469=0,"",Índice!$G$52*'Datos Generales'!H469)</f>
        <v>13160.572441968419</v>
      </c>
      <c r="I28" s="36">
        <f>IF('Datos Generales'!I469=0,"",Índice!$G$52*'Datos Generales'!I469)</f>
        <v>52545.810019945726</v>
      </c>
      <c r="J28" s="36" t="str">
        <f>IF('Datos Generales'!J469=0,"",Índice!$G$52*'Datos Generales'!J469)</f>
        <v/>
      </c>
      <c r="K28" s="36">
        <f>IF('Datos Generales'!K469=0,"",Índice!$G$52*'Datos Generales'!K469)</f>
        <v>0.54431451581352741</v>
      </c>
      <c r="L28" s="36">
        <f>IF('Datos Generales'!L469=0,"",Índice!$G$52*'Datos Generales'!L469)</f>
        <v>5424.4003269969462</v>
      </c>
      <c r="M28" s="36" t="str">
        <f>IF('Datos Generales'!M469=0,"",Índice!$G$52*'Datos Generales'!M469)</f>
        <v/>
      </c>
      <c r="N28" s="36">
        <f>IF('Datos Generales'!N469=0,"",Índice!$G$52*'Datos Generales'!N469)</f>
        <v>9773.7114459476979</v>
      </c>
      <c r="O28" s="36">
        <f>IF('Datos Generales'!O469=0,"",Índice!$G$52*'Datos Generales'!O469)</f>
        <v>5341.5624616215746</v>
      </c>
      <c r="P28" s="36" t="str">
        <f>IF('Datos Generales'!P469=0,"",Índice!$G$52*'Datos Generales'!P469)</f>
        <v/>
      </c>
      <c r="Q28" s="36">
        <f>IF('Datos Generales'!Q469=0,"",Índice!$G$52*'Datos Generales'!Q469)</f>
        <v>32072.712254594953</v>
      </c>
      <c r="R28" s="36" t="str">
        <f>IF('Datos Generales'!R469=0,"",Índice!$G$52*'Datos Generales'!R469)</f>
        <v/>
      </c>
      <c r="S28" s="36">
        <f>IF('Datos Generales'!S469=0,"",Índice!$G$52*'Datos Generales'!S469)</f>
        <v>32652.305154964644</v>
      </c>
      <c r="T28" s="36" t="str">
        <f>IF('Datos Generales'!T469=0,"",Índice!$G$52*'Datos Generales'!T469)</f>
        <v/>
      </c>
      <c r="U28" s="36">
        <f>IF('Datos Generales'!U469=0,"",Índice!$G$52*'Datos Generales'!U469)</f>
        <v>1648.6946487419361</v>
      </c>
      <c r="V28" s="36" t="str">
        <f>IF('Datos Generales'!V469=0,"",Índice!$G$52*'Datos Generales'!V469)</f>
        <v/>
      </c>
      <c r="W28" s="36">
        <f>IF('Datos Generales'!W469=0,"",Índice!$G$52*'Datos Generales'!W469)</f>
        <v>11874.357241101054</v>
      </c>
      <c r="X28" s="36" t="str">
        <f>IF('Datos Generales'!X469=0,"",Índice!$G$52*'Datos Generales'!X469)</f>
        <v/>
      </c>
      <c r="Y28" s="36">
        <f>IF('Datos Generales'!Y469=0,"",Índice!$G$52*'Datos Generales'!Y469)</f>
        <v>2022.7067604203062</v>
      </c>
      <c r="Z28" s="36">
        <f>IF('Datos Generales'!Z469=0,"",Índice!$G$52*'Datos Generales'!Z469)</f>
        <v>6595.9352633138487</v>
      </c>
      <c r="AA28" s="36">
        <f>IF('Datos Generales'!AA469=0,"",Índice!$G$52*'Datos Generales'!AA469)</f>
        <v>10559.905724725862</v>
      </c>
      <c r="AB28" s="36" t="str">
        <f>IF('Datos Generales'!AB469=0,"",Índice!$G$52*'Datos Generales'!AB469)</f>
        <v/>
      </c>
      <c r="AC28" s="36" t="str">
        <f>IF('Datos Generales'!AC469=0,"",Índice!$G$52*'Datos Generales'!AC469)</f>
        <v/>
      </c>
      <c r="AD28" s="36">
        <f>IF('Datos Generales'!AD469=0,"",Índice!$G$52*'Datos Generales'!AD469)</f>
        <v>13846.238633607272</v>
      </c>
      <c r="AE28" s="36">
        <f>IF('Datos Generales'!AE469=0,"",Índice!$G$52*'Datos Generales'!AE469)</f>
        <v>868.21567237981458</v>
      </c>
      <c r="AF28" s="36" t="str">
        <f>IF('Datos Generales'!AF469=0,"",Índice!$G$52*'Datos Generales'!AF469)</f>
        <v/>
      </c>
      <c r="AG28" s="36">
        <f>IF('Datos Generales'!AG469=0,"",Índice!$G$52*'Datos Generales'!AG469)</f>
        <v>4292.7364289633842</v>
      </c>
      <c r="AH28" s="36">
        <f>IF('Datos Generales'!AH469=0,"",Índice!$G$52*'Datos Generales'!AH469)</f>
        <v>9.3213860833066562</v>
      </c>
      <c r="AI28" s="36" t="str">
        <f>IF('Datos Generales'!AI469=0,"",Índice!$G$52*'Datos Generales'!AI469)</f>
        <v/>
      </c>
      <c r="AJ28" s="36" t="str">
        <f>IF('Datos Generales'!AJ469=0,"",Índice!$G$52*'Datos Generales'!AJ469)</f>
        <v/>
      </c>
      <c r="AK28" s="36" t="str">
        <f>IF('Datos Generales'!AK469=0,"",Índice!$G$52*'Datos Generales'!AK469)</f>
        <v/>
      </c>
      <c r="AL28" s="36" t="str">
        <f>IF('Datos Generales'!AL469=0,"",Índice!$G$52*'Datos Generales'!AL469)</f>
        <v/>
      </c>
      <c r="AM28" s="36" t="str">
        <f>IF('Datos Generales'!AM469=0,"",Índice!$G$52*'Datos Generales'!AM469)</f>
        <v/>
      </c>
      <c r="AN28" s="36" t="str">
        <f>IF('Datos Generales'!AN469=0,"",Índice!$G$52*'Datos Generales'!AN469)</f>
        <v/>
      </c>
      <c r="AO28" s="36" t="str">
        <f>IF('Datos Generales'!AO469=0,"",Índice!$G$52*'Datos Generales'!AO469)</f>
        <v/>
      </c>
      <c r="AP28" s="36" t="str">
        <f>IF('Datos Generales'!AP469=0,"",Índice!$G$52*'Datos Generales'!AP469)</f>
        <v/>
      </c>
      <c r="AQ28" s="36">
        <f>Índice!$G$52*'Datos Generales'!AQ469</f>
        <v>245928.4083529145</v>
      </c>
      <c r="AR28" s="29"/>
      <c r="AS28" s="36">
        <f>Índice!$F$52*'Datos Generales'!AS469</f>
        <v>251372.31435938718</v>
      </c>
      <c r="AT28" s="63">
        <f t="shared" si="0"/>
        <v>-2.1656744579633846E-2</v>
      </c>
      <c r="AU28" s="29"/>
      <c r="AV28" s="64">
        <f t="shared" si="1"/>
        <v>2.4484524101461506E-2</v>
      </c>
      <c r="AW28" s="64">
        <f t="shared" si="2"/>
        <v>1.6917748299739299E-2</v>
      </c>
    </row>
    <row r="29" spans="2:49" x14ac:dyDescent="0.2">
      <c r="B29" s="62" t="str">
        <f>'Datos Generales'!B266</f>
        <v>18. Transporte Marítimo</v>
      </c>
      <c r="C29" s="36" t="str">
        <f>IF('Datos Generales'!C470=0,"",Índice!$G$52*'Datos Generales'!C470)</f>
        <v/>
      </c>
      <c r="D29" s="36" t="str">
        <f>IF('Datos Generales'!D470=0,"",Índice!$G$52*'Datos Generales'!D470)</f>
        <v/>
      </c>
      <c r="E29" s="36">
        <f>IF('Datos Generales'!E470=0,"",Índice!$G$52*'Datos Generales'!E470)</f>
        <v>120528.14157076243</v>
      </c>
      <c r="F29" s="36" t="str">
        <f>IF('Datos Generales'!F470=0,"",Índice!$G$52*'Datos Generales'!F470)</f>
        <v/>
      </c>
      <c r="G29" s="36" t="str">
        <f>IF('Datos Generales'!G470=0,"",Índice!$G$52*'Datos Generales'!G470)</f>
        <v/>
      </c>
      <c r="H29" s="36">
        <f>IF('Datos Generales'!H470=0,"",Índice!$G$52*'Datos Generales'!H470)</f>
        <v>23160.888824780737</v>
      </c>
      <c r="I29" s="36">
        <f>IF('Datos Generales'!I470=0,"",Índice!$G$52*'Datos Generales'!I470)</f>
        <v>17039.833956856954</v>
      </c>
      <c r="J29" s="36" t="str">
        <f>IF('Datos Generales'!J470=0,"",Índice!$G$52*'Datos Generales'!J470)</f>
        <v/>
      </c>
      <c r="K29" s="36" t="str">
        <f>IF('Datos Generales'!K470=0,"",Índice!$G$52*'Datos Generales'!K470)</f>
        <v/>
      </c>
      <c r="L29" s="36">
        <f>IF('Datos Generales'!L470=0,"",Índice!$G$52*'Datos Generales'!L470)</f>
        <v>266.9182306920585</v>
      </c>
      <c r="M29" s="36" t="str">
        <f>IF('Datos Generales'!M470=0,"",Índice!$G$52*'Datos Generales'!M470)</f>
        <v/>
      </c>
      <c r="N29" s="36">
        <f>IF('Datos Generales'!N470=0,"",Índice!$G$52*'Datos Generales'!N470)</f>
        <v>11191.684779299176</v>
      </c>
      <c r="O29" s="36">
        <f>IF('Datos Generales'!O470=0,"",Índice!$G$52*'Datos Generales'!O470)</f>
        <v>3827.9258521158699</v>
      </c>
      <c r="P29" s="36" t="str">
        <f>IF('Datos Generales'!P470=0,"",Índice!$G$52*'Datos Generales'!P470)</f>
        <v/>
      </c>
      <c r="Q29" s="36">
        <f>IF('Datos Generales'!Q470=0,"",Índice!$G$52*'Datos Generales'!Q470)</f>
        <v>1480.4674436983178</v>
      </c>
      <c r="R29" s="36" t="str">
        <f>IF('Datos Generales'!R470=0,"",Índice!$G$52*'Datos Generales'!R470)</f>
        <v/>
      </c>
      <c r="S29" s="36">
        <f>IF('Datos Generales'!S470=0,"",Índice!$G$52*'Datos Generales'!S470)</f>
        <v>3332.293465810415</v>
      </c>
      <c r="T29" s="36" t="str">
        <f>IF('Datos Generales'!T470=0,"",Índice!$G$52*'Datos Generales'!T470)</f>
        <v/>
      </c>
      <c r="U29" s="36">
        <f>IF('Datos Generales'!U470=0,"",Índice!$G$52*'Datos Generales'!U470)</f>
        <v>21050.989682858552</v>
      </c>
      <c r="V29" s="36" t="str">
        <f>IF('Datos Generales'!V470=0,"",Índice!$G$52*'Datos Generales'!V470)</f>
        <v/>
      </c>
      <c r="W29" s="36">
        <f>IF('Datos Generales'!W470=0,"",Índice!$G$52*'Datos Generales'!W470)</f>
        <v>4770.1342789890859</v>
      </c>
      <c r="X29" s="36" t="str">
        <f>IF('Datos Generales'!X470=0,"",Índice!$G$52*'Datos Generales'!X470)</f>
        <v/>
      </c>
      <c r="Y29" s="36">
        <f>IF('Datos Generales'!Y470=0,"",Índice!$G$52*'Datos Generales'!Y470)</f>
        <v>-422.76228050091908</v>
      </c>
      <c r="Z29" s="36">
        <f>IF('Datos Generales'!Z470=0,"",Índice!$G$52*'Datos Generales'!Z470)</f>
        <v>43.545161265082193</v>
      </c>
      <c r="AA29" s="36">
        <f>IF('Datos Generales'!AA470=0,"",Índice!$G$52*'Datos Generales'!AA470)</f>
        <v>36.605151188459722</v>
      </c>
      <c r="AB29" s="36" t="str">
        <f>IF('Datos Generales'!AB470=0,"",Índice!$G$52*'Datos Generales'!AB470)</f>
        <v/>
      </c>
      <c r="AC29" s="36" t="str">
        <f>IF('Datos Generales'!AC470=0,"",Índice!$G$52*'Datos Generales'!AC470)</f>
        <v/>
      </c>
      <c r="AD29" s="36">
        <f>IF('Datos Generales'!AD470=0,"",Índice!$G$52*'Datos Generales'!AD470)</f>
        <v>13383.299137907867</v>
      </c>
      <c r="AE29" s="36">
        <f>IF('Datos Generales'!AE470=0,"",Índice!$G$52*'Datos Generales'!AE470)</f>
        <v>998.71507754610775</v>
      </c>
      <c r="AF29" s="36" t="str">
        <f>IF('Datos Generales'!AF470=0,"",Índice!$G$52*'Datos Generales'!AF470)</f>
        <v/>
      </c>
      <c r="AG29" s="36">
        <f>IF('Datos Generales'!AG470=0,"",Índice!$G$52*'Datos Generales'!AG470)</f>
        <v>1000.1779228073566</v>
      </c>
      <c r="AH29" s="36">
        <f>IF('Datos Generales'!AH470=0,"",Índice!$G$52*'Datos Generales'!AH470)</f>
        <v>3175.3948066271655</v>
      </c>
      <c r="AI29" s="36" t="str">
        <f>IF('Datos Generales'!AI470=0,"",Índice!$G$52*'Datos Generales'!AI470)</f>
        <v/>
      </c>
      <c r="AJ29" s="36" t="str">
        <f>IF('Datos Generales'!AJ470=0,"",Índice!$G$52*'Datos Generales'!AJ470)</f>
        <v/>
      </c>
      <c r="AK29" s="36" t="str">
        <f>IF('Datos Generales'!AK470=0,"",Índice!$G$52*'Datos Generales'!AK470)</f>
        <v/>
      </c>
      <c r="AL29" s="36" t="str">
        <f>IF('Datos Generales'!AL470=0,"",Índice!$G$52*'Datos Generales'!AL470)</f>
        <v/>
      </c>
      <c r="AM29" s="36" t="str">
        <f>IF('Datos Generales'!AM470=0,"",Índice!$G$52*'Datos Generales'!AM470)</f>
        <v/>
      </c>
      <c r="AN29" s="36" t="str">
        <f>IF('Datos Generales'!AN470=0,"",Índice!$G$52*'Datos Generales'!AN470)</f>
        <v/>
      </c>
      <c r="AO29" s="36" t="str">
        <f>IF('Datos Generales'!AO470=0,"",Índice!$G$52*'Datos Generales'!AO470)</f>
        <v/>
      </c>
      <c r="AP29" s="36" t="str">
        <f>IF('Datos Generales'!AP470=0,"",Índice!$G$52*'Datos Generales'!AP470)</f>
        <v/>
      </c>
      <c r="AQ29" s="36">
        <f>Índice!$G$52*'Datos Generales'!AQ470</f>
        <v>224864.25306270469</v>
      </c>
      <c r="AR29" s="29"/>
      <c r="AS29" s="36">
        <f>Índice!$F$52*'Datos Generales'!AS470</f>
        <v>330719.17950055702</v>
      </c>
      <c r="AT29" s="63">
        <f t="shared" si="0"/>
        <v>-0.32007495482333836</v>
      </c>
      <c r="AU29" s="29"/>
      <c r="AV29" s="64">
        <f t="shared" si="1"/>
        <v>2.2387386071193935E-2</v>
      </c>
      <c r="AW29" s="64">
        <f t="shared" si="2"/>
        <v>2.2257915916259238E-2</v>
      </c>
    </row>
    <row r="30" spans="2:49" x14ac:dyDescent="0.2">
      <c r="B30" s="62" t="str">
        <f>'Datos Generales'!B267</f>
        <v>19. Transporte Aéreo</v>
      </c>
      <c r="C30" s="36" t="str">
        <f>IF('Datos Generales'!C471=0,"",Índice!$G$52*'Datos Generales'!C471)</f>
        <v/>
      </c>
      <c r="D30" s="36" t="str">
        <f>IF('Datos Generales'!D471=0,"",Índice!$G$52*'Datos Generales'!D471)</f>
        <v/>
      </c>
      <c r="E30" s="36">
        <f>IF('Datos Generales'!E471=0,"",Índice!$G$52*'Datos Generales'!E471)</f>
        <v>203.70970754321263</v>
      </c>
      <c r="F30" s="36" t="str">
        <f>IF('Datos Generales'!F471=0,"",Índice!$G$52*'Datos Generales'!F471)</f>
        <v/>
      </c>
      <c r="G30" s="36" t="str">
        <f>IF('Datos Generales'!G471=0,"",Índice!$G$52*'Datos Generales'!G471)</f>
        <v/>
      </c>
      <c r="H30" s="36">
        <f>IF('Datos Generales'!H471=0,"",Índice!$G$52*'Datos Generales'!H471)</f>
        <v>762.17640076789178</v>
      </c>
      <c r="I30" s="36">
        <f>IF('Datos Generales'!I471=0,"",Índice!$G$52*'Datos Generales'!I471)</f>
        <v>1076.2458763922971</v>
      </c>
      <c r="J30" s="36" t="str">
        <f>IF('Datos Generales'!J471=0,"",Índice!$G$52*'Datos Generales'!J471)</f>
        <v/>
      </c>
      <c r="K30" s="36" t="str">
        <f>IF('Datos Generales'!K471=0,"",Índice!$G$52*'Datos Generales'!K471)</f>
        <v/>
      </c>
      <c r="L30" s="36">
        <f>IF('Datos Generales'!L471=0,"",Índice!$G$52*'Datos Generales'!L471)</f>
        <v>12.179037291327676</v>
      </c>
      <c r="M30" s="36" t="str">
        <f>IF('Datos Generales'!M471=0,"",Índice!$G$52*'Datos Generales'!M471)</f>
        <v/>
      </c>
      <c r="N30" s="36">
        <f>IF('Datos Generales'!N471=0,"",Índice!$G$52*'Datos Generales'!N471)</f>
        <v>4.9328502995600925</v>
      </c>
      <c r="O30" s="36">
        <f>IF('Datos Generales'!O471=0,"",Índice!$G$52*'Datos Generales'!O471)</f>
        <v>4.0823588686014558</v>
      </c>
      <c r="P30" s="36" t="str">
        <f>IF('Datos Generales'!P471=0,"",Índice!$G$52*'Datos Generales'!P471)</f>
        <v/>
      </c>
      <c r="Q30" s="36">
        <f>IF('Datos Generales'!Q471=0,"",Índice!$G$52*'Datos Generales'!Q471)</f>
        <v>67.052744416778907</v>
      </c>
      <c r="R30" s="36" t="str">
        <f>IF('Datos Generales'!R471=0,"",Índice!$G$52*'Datos Generales'!R471)</f>
        <v/>
      </c>
      <c r="S30" s="36">
        <f>IF('Datos Generales'!S471=0,"",Índice!$G$52*'Datos Generales'!S471)</f>
        <v>-124.88616172196619</v>
      </c>
      <c r="T30" s="36" t="str">
        <f>IF('Datos Generales'!T471=0,"",Índice!$G$52*'Datos Generales'!T471)</f>
        <v/>
      </c>
      <c r="U30" s="36">
        <f>IF('Datos Generales'!U471=0,"",Índice!$G$52*'Datos Generales'!U471)</f>
        <v>-20.717971258152389</v>
      </c>
      <c r="V30" s="36" t="str">
        <f>IF('Datos Generales'!V471=0,"",Índice!$G$52*'Datos Generales'!V471)</f>
        <v/>
      </c>
      <c r="W30" s="36">
        <f>IF('Datos Generales'!W471=0,"",Índice!$G$52*'Datos Generales'!W471)</f>
        <v>-448.17496445796314</v>
      </c>
      <c r="X30" s="36" t="str">
        <f>IF('Datos Generales'!X471=0,"",Índice!$G$52*'Datos Generales'!X471)</f>
        <v/>
      </c>
      <c r="Y30" s="36">
        <f>IF('Datos Generales'!Y471=0,"",Índice!$G$52*'Datos Generales'!Y471)</f>
        <v>-567.51592205007898</v>
      </c>
      <c r="Z30" s="36">
        <f>IF('Datos Generales'!Z471=0,"",Índice!$G$52*'Datos Generales'!Z471)</f>
        <v>-0.88451108819698199</v>
      </c>
      <c r="AA30" s="36">
        <f>IF('Datos Generales'!AA471=0,"",Índice!$G$52*'Datos Generales'!AA471)</f>
        <v>-0.13607862895338185</v>
      </c>
      <c r="AB30" s="36" t="str">
        <f>IF('Datos Generales'!AB471=0,"",Índice!$G$52*'Datos Generales'!AB471)</f>
        <v/>
      </c>
      <c r="AC30" s="36" t="str">
        <f>IF('Datos Generales'!AC471=0,"",Índice!$G$52*'Datos Generales'!AC471)</f>
        <v/>
      </c>
      <c r="AD30" s="36">
        <f>IF('Datos Generales'!AD471=0,"",Índice!$G$52*'Datos Generales'!AD471)</f>
        <v>-186.59781995232487</v>
      </c>
      <c r="AE30" s="36">
        <f>IF('Datos Generales'!AE471=0,"",Índice!$G$52*'Datos Generales'!AE471)</f>
        <v>-486.14090193595666</v>
      </c>
      <c r="AF30" s="36" t="str">
        <f>IF('Datos Generales'!AF471=0,"",Índice!$G$52*'Datos Generales'!AF471)</f>
        <v/>
      </c>
      <c r="AG30" s="36">
        <f>IF('Datos Generales'!AG471=0,"",Índice!$G$52*'Datos Generales'!AG471)</f>
        <v>3437.6183246203323</v>
      </c>
      <c r="AH30" s="36" t="str">
        <f>IF('Datos Generales'!AH471=0,"",Índice!$G$52*'Datos Generales'!AH471)</f>
        <v/>
      </c>
      <c r="AI30" s="36" t="str">
        <f>IF('Datos Generales'!AI471=0,"",Índice!$G$52*'Datos Generales'!AI471)</f>
        <v/>
      </c>
      <c r="AJ30" s="36" t="str">
        <f>IF('Datos Generales'!AJ471=0,"",Índice!$G$52*'Datos Generales'!AJ471)</f>
        <v/>
      </c>
      <c r="AK30" s="36" t="str">
        <f>IF('Datos Generales'!AK471=0,"",Índice!$G$52*'Datos Generales'!AK471)</f>
        <v/>
      </c>
      <c r="AL30" s="36" t="str">
        <f>IF('Datos Generales'!AL471=0,"",Índice!$G$52*'Datos Generales'!AL471)</f>
        <v/>
      </c>
      <c r="AM30" s="36" t="str">
        <f>IF('Datos Generales'!AM471=0,"",Índice!$G$52*'Datos Generales'!AM471)</f>
        <v/>
      </c>
      <c r="AN30" s="36" t="str">
        <f>IF('Datos Generales'!AN471=0,"",Índice!$G$52*'Datos Generales'!AN471)</f>
        <v/>
      </c>
      <c r="AO30" s="36" t="str">
        <f>IF('Datos Generales'!AO471=0,"",Índice!$G$52*'Datos Generales'!AO471)</f>
        <v/>
      </c>
      <c r="AP30" s="36" t="str">
        <f>IF('Datos Generales'!AP471=0,"",Índice!$G$52*'Datos Generales'!AP471)</f>
        <v/>
      </c>
      <c r="AQ30" s="36">
        <f>Índice!$G$52*'Datos Generales'!AQ471</f>
        <v>3732.9429691064092</v>
      </c>
      <c r="AR30" s="29"/>
      <c r="AS30" s="36">
        <f>Índice!$F$52*'Datos Generales'!AS471</f>
        <v>5398.8855653613991</v>
      </c>
      <c r="AT30" s="63">
        <f t="shared" si="0"/>
        <v>-0.30857157020394677</v>
      </c>
      <c r="AU30" s="29"/>
      <c r="AV30" s="64">
        <f t="shared" si="1"/>
        <v>3.716501591199111E-4</v>
      </c>
      <c r="AW30" s="64">
        <f t="shared" si="2"/>
        <v>3.6335340797831575E-4</v>
      </c>
    </row>
    <row r="31" spans="2:49" x14ac:dyDescent="0.2">
      <c r="B31" s="62" t="str">
        <f>'Datos Generales'!B268</f>
        <v>20. Equipo Contratista</v>
      </c>
      <c r="C31" s="36" t="str">
        <f>IF('Datos Generales'!C472=0,"",Índice!$G$52*'Datos Generales'!C472)</f>
        <v/>
      </c>
      <c r="D31" s="36" t="str">
        <f>IF('Datos Generales'!D472=0,"",Índice!$G$52*'Datos Generales'!D472)</f>
        <v/>
      </c>
      <c r="E31" s="36">
        <f>IF('Datos Generales'!E472=0,"",Índice!$G$52*'Datos Generales'!E472)</f>
        <v>39621.94635304172</v>
      </c>
      <c r="F31" s="36" t="str">
        <f>IF('Datos Generales'!F472=0,"",Índice!$G$52*'Datos Generales'!F472)</f>
        <v/>
      </c>
      <c r="G31" s="36" t="str">
        <f>IF('Datos Generales'!G472=0,"",Índice!$G$52*'Datos Generales'!G472)</f>
        <v/>
      </c>
      <c r="H31" s="36">
        <f>IF('Datos Generales'!H472=0,"",Índice!$G$52*'Datos Generales'!H472)</f>
        <v>10795.729988702073</v>
      </c>
      <c r="I31" s="36">
        <f>IF('Datos Generales'!I472=0,"",Índice!$G$52*'Datos Generales'!I472)</f>
        <v>28040.634439391772</v>
      </c>
      <c r="J31" s="36" t="str">
        <f>IF('Datos Generales'!J472=0,"",Índice!$G$52*'Datos Generales'!J472)</f>
        <v/>
      </c>
      <c r="K31" s="36">
        <f>IF('Datos Generales'!K472=0,"",Índice!$G$52*'Datos Generales'!K472)</f>
        <v>-18.914929424520079</v>
      </c>
      <c r="L31" s="36">
        <f>IF('Datos Generales'!L472=0,"",Índice!$G$52*'Datos Generales'!L472)</f>
        <v>-1768.0696259912904</v>
      </c>
      <c r="M31" s="36" t="str">
        <f>IF('Datos Generales'!M472=0,"",Índice!$G$52*'Datos Generales'!M472)</f>
        <v/>
      </c>
      <c r="N31" s="36">
        <f>IF('Datos Generales'!N472=0,"",Índice!$G$52*'Datos Generales'!N472)</f>
        <v>3664.9376742869567</v>
      </c>
      <c r="O31" s="36">
        <f>IF('Datos Generales'!O472=0,"",Índice!$G$52*'Datos Generales'!O472)</f>
        <v>2171.4747215235907</v>
      </c>
      <c r="P31" s="36" t="str">
        <f>IF('Datos Generales'!P472=0,"",Índice!$G$52*'Datos Generales'!P472)</f>
        <v/>
      </c>
      <c r="Q31" s="36">
        <f>IF('Datos Generales'!Q472=0,"",Índice!$G$52*'Datos Generales'!Q472)</f>
        <v>26316.041935351088</v>
      </c>
      <c r="R31" s="36" t="str">
        <f>IF('Datos Generales'!R472=0,"",Índice!$G$52*'Datos Generales'!R472)</f>
        <v/>
      </c>
      <c r="S31" s="36">
        <f>IF('Datos Generales'!S472=0,"",Índice!$G$52*'Datos Generales'!S472)</f>
        <v>23573.173050852245</v>
      </c>
      <c r="T31" s="36" t="str">
        <f>IF('Datos Generales'!T472=0,"",Índice!$G$52*'Datos Generales'!T472)</f>
        <v/>
      </c>
      <c r="U31" s="36">
        <f>IF('Datos Generales'!U472=0,"",Índice!$G$52*'Datos Generales'!U472)</f>
        <v>94171.582223640464</v>
      </c>
      <c r="V31" s="36" t="str">
        <f>IF('Datos Generales'!V472=0,"",Índice!$G$52*'Datos Generales'!V472)</f>
        <v/>
      </c>
      <c r="W31" s="36">
        <f>IF('Datos Generales'!W472=0,"",Índice!$G$52*'Datos Generales'!W472)</f>
        <v>1345.9196993206615</v>
      </c>
      <c r="X31" s="36" t="str">
        <f>IF('Datos Generales'!X472=0,"",Índice!$G$52*'Datos Generales'!X472)</f>
        <v/>
      </c>
      <c r="Y31" s="36">
        <f>IF('Datos Generales'!Y472=0,"",Índice!$G$52*'Datos Generales'!Y472)</f>
        <v>5293.662784229984</v>
      </c>
      <c r="Z31" s="36">
        <f>IF('Datos Generales'!Z472=0,"",Índice!$G$52*'Datos Generales'!Z472)</f>
        <v>7302.455504839807</v>
      </c>
      <c r="AA31" s="36">
        <f>IF('Datos Generales'!AA472=0,"",Índice!$G$52*'Datos Generales'!AA472)</f>
        <v>502.5723963820775</v>
      </c>
      <c r="AB31" s="36" t="str">
        <f>IF('Datos Generales'!AB472=0,"",Índice!$G$52*'Datos Generales'!AB472)</f>
        <v/>
      </c>
      <c r="AC31" s="36" t="str">
        <f>IF('Datos Generales'!AC472=0,"",Índice!$G$52*'Datos Generales'!AC472)</f>
        <v/>
      </c>
      <c r="AD31" s="36">
        <f>IF('Datos Generales'!AD472=0,"",Índice!$G$52*'Datos Generales'!AD472)</f>
        <v>660.0153700811403</v>
      </c>
      <c r="AE31" s="36">
        <f>IF('Datos Generales'!AE472=0,"",Índice!$G$52*'Datos Generales'!AE472)</f>
        <v>255.79380277511953</v>
      </c>
      <c r="AF31" s="36" t="str">
        <f>IF('Datos Generales'!AF472=0,"",Índice!$G$52*'Datos Generales'!AF472)</f>
        <v/>
      </c>
      <c r="AG31" s="36">
        <f>IF('Datos Generales'!AG472=0,"",Índice!$G$52*'Datos Generales'!AG472)</f>
        <v>14064.576793762973</v>
      </c>
      <c r="AH31" s="36">
        <f>IF('Datos Generales'!AH472=0,"",Índice!$G$52*'Datos Generales'!AH472)</f>
        <v>54827.338332635365</v>
      </c>
      <c r="AI31" s="36" t="str">
        <f>IF('Datos Generales'!AI472=0,"",Índice!$G$52*'Datos Generales'!AI472)</f>
        <v/>
      </c>
      <c r="AJ31" s="36" t="str">
        <f>IF('Datos Generales'!AJ472=0,"",Índice!$G$52*'Datos Generales'!AJ472)</f>
        <v/>
      </c>
      <c r="AK31" s="36" t="str">
        <f>IF('Datos Generales'!AK472=0,"",Índice!$G$52*'Datos Generales'!AK472)</f>
        <v/>
      </c>
      <c r="AL31" s="36" t="str">
        <f>IF('Datos Generales'!AL472=0,"",Índice!$G$52*'Datos Generales'!AL472)</f>
        <v/>
      </c>
      <c r="AM31" s="36" t="str">
        <f>IF('Datos Generales'!AM472=0,"",Índice!$G$52*'Datos Generales'!AM472)</f>
        <v/>
      </c>
      <c r="AN31" s="36" t="str">
        <f>IF('Datos Generales'!AN472=0,"",Índice!$G$52*'Datos Generales'!AN472)</f>
        <v/>
      </c>
      <c r="AO31" s="36" t="str">
        <f>IF('Datos Generales'!AO472=0,"",Índice!$G$52*'Datos Generales'!AO472)</f>
        <v/>
      </c>
      <c r="AP31" s="36" t="str">
        <f>IF('Datos Generales'!AP472=0,"",Índice!$G$52*'Datos Generales'!AP472)</f>
        <v/>
      </c>
      <c r="AQ31" s="36">
        <f>Índice!$G$52*'Datos Generales'!AQ472</f>
        <v>310820.87051540124</v>
      </c>
      <c r="AR31" s="29"/>
      <c r="AS31" s="36">
        <f>Índice!$F$52*'Datos Generales'!AS472</f>
        <v>370195.29028102499</v>
      </c>
      <c r="AT31" s="63">
        <f t="shared" si="0"/>
        <v>-0.16038675078916065</v>
      </c>
      <c r="AU31" s="29"/>
      <c r="AV31" s="64">
        <f t="shared" si="1"/>
        <v>3.0945189074905823E-2</v>
      </c>
      <c r="AW31" s="64">
        <f t="shared" si="2"/>
        <v>2.4914719660691333E-2</v>
      </c>
    </row>
    <row r="32" spans="2:49" x14ac:dyDescent="0.2">
      <c r="B32" s="62" t="str">
        <f>'Datos Generales'!B269</f>
        <v>21. Todo Riesgo, Construcción y Montaje</v>
      </c>
      <c r="C32" s="36" t="str">
        <f>IF('Datos Generales'!C473=0,"",Índice!$G$52*'Datos Generales'!C473)</f>
        <v/>
      </c>
      <c r="D32" s="36" t="str">
        <f>IF('Datos Generales'!D473=0,"",Índice!$G$52*'Datos Generales'!D473)</f>
        <v/>
      </c>
      <c r="E32" s="36">
        <f>IF('Datos Generales'!E473=0,"",Índice!$G$52*'Datos Generales'!E473)</f>
        <v>-28706.909426404767</v>
      </c>
      <c r="F32" s="36" t="str">
        <f>IF('Datos Generales'!F473=0,"",Índice!$G$52*'Datos Generales'!F473)</f>
        <v/>
      </c>
      <c r="G32" s="36" t="str">
        <f>IF('Datos Generales'!G473=0,"",Índice!$G$52*'Datos Generales'!G473)</f>
        <v/>
      </c>
      <c r="H32" s="36">
        <f>IF('Datos Generales'!H473=0,"",Índice!$G$52*'Datos Generales'!H473)</f>
        <v>5561.0232704661412</v>
      </c>
      <c r="I32" s="36">
        <f>IF('Datos Generales'!I473=0,"",Índice!$G$52*'Datos Generales'!I473)</f>
        <v>11448.533191448683</v>
      </c>
      <c r="J32" s="36" t="str">
        <f>IF('Datos Generales'!J473=0,"",Índice!$G$52*'Datos Generales'!J473)</f>
        <v/>
      </c>
      <c r="K32" s="36">
        <f>IF('Datos Generales'!K473=0,"",Índice!$G$52*'Datos Generales'!K473)</f>
        <v>-7567.0603988396579</v>
      </c>
      <c r="L32" s="36">
        <f>IF('Datos Generales'!L473=0,"",Índice!$G$52*'Datos Generales'!L473)</f>
        <v>7025.6715735486287</v>
      </c>
      <c r="M32" s="36" t="str">
        <f>IF('Datos Generales'!M473=0,"",Índice!$G$52*'Datos Generales'!M473)</f>
        <v/>
      </c>
      <c r="N32" s="36">
        <f>IF('Datos Generales'!N473=0,"",Índice!$G$52*'Datos Generales'!N473)</f>
        <v>-17287.565100866585</v>
      </c>
      <c r="O32" s="36">
        <f>IF('Datos Generales'!O473=0,"",Índice!$G$52*'Datos Generales'!O473)</f>
        <v>141.24961685361038</v>
      </c>
      <c r="P32" s="36" t="str">
        <f>IF('Datos Generales'!P473=0,"",Índice!$G$52*'Datos Generales'!P473)</f>
        <v/>
      </c>
      <c r="Q32" s="36">
        <f>IF('Datos Generales'!Q473=0,"",Índice!$G$52*'Datos Generales'!Q473)</f>
        <v>39282.634291746457</v>
      </c>
      <c r="R32" s="36" t="str">
        <f>IF('Datos Generales'!R473=0,"",Índice!$G$52*'Datos Generales'!R473)</f>
        <v/>
      </c>
      <c r="S32" s="36">
        <f>IF('Datos Generales'!S473=0,"",Índice!$G$52*'Datos Generales'!S473)</f>
        <v>176.86819798215805</v>
      </c>
      <c r="T32" s="36" t="str">
        <f>IF('Datos Generales'!T473=0,"",Índice!$G$52*'Datos Generales'!T473)</f>
        <v/>
      </c>
      <c r="U32" s="36">
        <f>IF('Datos Generales'!U473=0,"",Índice!$G$52*'Datos Generales'!U473)</f>
        <v>21342.470106076697</v>
      </c>
      <c r="V32" s="36" t="str">
        <f>IF('Datos Generales'!V473=0,"",Índice!$G$52*'Datos Generales'!V473)</f>
        <v/>
      </c>
      <c r="W32" s="36">
        <f>IF('Datos Generales'!W473=0,"",Índice!$G$52*'Datos Generales'!W473)</f>
        <v>-1084.4786334439766</v>
      </c>
      <c r="X32" s="36" t="str">
        <f>IF('Datos Generales'!X473=0,"",Índice!$G$52*'Datos Generales'!X473)</f>
        <v/>
      </c>
      <c r="Y32" s="36">
        <f>IF('Datos Generales'!Y473=0,"",Índice!$G$52*'Datos Generales'!Y473)</f>
        <v>7000.1908502771075</v>
      </c>
      <c r="Z32" s="36">
        <f>IF('Datos Generales'!Z473=0,"",Índice!$G$52*'Datos Generales'!Z473)</f>
        <v>-153.63277208836811</v>
      </c>
      <c r="AA32" s="36">
        <f>IF('Datos Generales'!AA473=0,"",Índice!$G$52*'Datos Generales'!AA473)</f>
        <v>6511.6345526772284</v>
      </c>
      <c r="AB32" s="36" t="str">
        <f>IF('Datos Generales'!AB473=0,"",Índice!$G$52*'Datos Generales'!AB473)</f>
        <v/>
      </c>
      <c r="AC32" s="36" t="str">
        <f>IF('Datos Generales'!AC473=0,"",Índice!$G$52*'Datos Generales'!AC473)</f>
        <v/>
      </c>
      <c r="AD32" s="36">
        <f>IF('Datos Generales'!AD473=0,"",Índice!$G$52*'Datos Generales'!AD473)</f>
        <v>25104.806059037033</v>
      </c>
      <c r="AE32" s="36">
        <f>IF('Datos Generales'!AE473=0,"",Índice!$G$52*'Datos Generales'!AE473)</f>
        <v>-2485.8503740631413</v>
      </c>
      <c r="AF32" s="36" t="str">
        <f>IF('Datos Generales'!AF473=0,"",Índice!$G$52*'Datos Generales'!AF473)</f>
        <v/>
      </c>
      <c r="AG32" s="36">
        <f>IF('Datos Generales'!AG473=0,"",Índice!$G$52*'Datos Generales'!AG473)</f>
        <v>34742.404856374109</v>
      </c>
      <c r="AH32" s="36">
        <f>IF('Datos Generales'!AH473=0,"",Índice!$G$52*'Datos Generales'!AH473)</f>
        <v>1474.8201805967526</v>
      </c>
      <c r="AI32" s="36" t="str">
        <f>IF('Datos Generales'!AI473=0,"",Índice!$G$52*'Datos Generales'!AI473)</f>
        <v/>
      </c>
      <c r="AJ32" s="36" t="str">
        <f>IF('Datos Generales'!AJ473=0,"",Índice!$G$52*'Datos Generales'!AJ473)</f>
        <v/>
      </c>
      <c r="AK32" s="36" t="str">
        <f>IF('Datos Generales'!AK473=0,"",Índice!$G$52*'Datos Generales'!AK473)</f>
        <v/>
      </c>
      <c r="AL32" s="36" t="str">
        <f>IF('Datos Generales'!AL473=0,"",Índice!$G$52*'Datos Generales'!AL473)</f>
        <v/>
      </c>
      <c r="AM32" s="36" t="str">
        <f>IF('Datos Generales'!AM473=0,"",Índice!$G$52*'Datos Generales'!AM473)</f>
        <v/>
      </c>
      <c r="AN32" s="36" t="str">
        <f>IF('Datos Generales'!AN473=0,"",Índice!$G$52*'Datos Generales'!AN473)</f>
        <v/>
      </c>
      <c r="AO32" s="36" t="str">
        <f>IF('Datos Generales'!AO473=0,"",Índice!$G$52*'Datos Generales'!AO473)</f>
        <v/>
      </c>
      <c r="AP32" s="36" t="str">
        <f>IF('Datos Generales'!AP473=0,"",Índice!$G$52*'Datos Generales'!AP473)</f>
        <v/>
      </c>
      <c r="AQ32" s="36">
        <f>Índice!$G$52*'Datos Generales'!AQ473</f>
        <v>102526.81004137812</v>
      </c>
      <c r="AR32" s="29"/>
      <c r="AS32" s="36">
        <f>Índice!$F$52*'Datos Generales'!AS473</f>
        <v>861890.22832797049</v>
      </c>
      <c r="AT32" s="63">
        <f t="shared" si="0"/>
        <v>-0.88104423664220477</v>
      </c>
      <c r="AU32" s="29"/>
      <c r="AV32" s="64">
        <f t="shared" si="1"/>
        <v>1.0207524085227701E-2</v>
      </c>
      <c r="AW32" s="64">
        <f t="shared" si="2"/>
        <v>5.8006554866701136E-2</v>
      </c>
    </row>
    <row r="33" spans="2:49" x14ac:dyDescent="0.2">
      <c r="B33" s="62" t="str">
        <f>'Datos Generales'!B270</f>
        <v>22. Avería de Maquinaria</v>
      </c>
      <c r="C33" s="36" t="str">
        <f>IF('Datos Generales'!C474=0,"",Índice!$G$52*'Datos Generales'!C474)</f>
        <v/>
      </c>
      <c r="D33" s="36" t="str">
        <f>IF('Datos Generales'!D474=0,"",Índice!$G$52*'Datos Generales'!D474)</f>
        <v/>
      </c>
      <c r="E33" s="36">
        <f>IF('Datos Generales'!E474=0,"",Índice!$G$52*'Datos Generales'!E474)</f>
        <v>1241.8195481713244</v>
      </c>
      <c r="F33" s="36" t="str">
        <f>IF('Datos Generales'!F474=0,"",Índice!$G$52*'Datos Generales'!F474)</f>
        <v/>
      </c>
      <c r="G33" s="36" t="str">
        <f>IF('Datos Generales'!G474=0,"",Índice!$G$52*'Datos Generales'!G474)</f>
        <v/>
      </c>
      <c r="H33" s="36">
        <f>IF('Datos Generales'!H474=0,"",Índice!$G$52*'Datos Generales'!H474)</f>
        <v>-1.2927469750571277</v>
      </c>
      <c r="I33" s="36">
        <f>IF('Datos Generales'!I474=0,"",Índice!$G$52*'Datos Generales'!I474)</f>
        <v>281.92089953416883</v>
      </c>
      <c r="J33" s="36" t="str">
        <f>IF('Datos Generales'!J474=0,"",Índice!$G$52*'Datos Generales'!J474)</f>
        <v/>
      </c>
      <c r="K33" s="36">
        <f>IF('Datos Generales'!K474=0,"",Índice!$G$52*'Datos Generales'!K474)</f>
        <v>937.51371417432426</v>
      </c>
      <c r="L33" s="36">
        <f>IF('Datos Generales'!L474=0,"",Índice!$G$52*'Datos Generales'!L474)</f>
        <v>-11.464624489322421</v>
      </c>
      <c r="M33" s="36" t="str">
        <f>IF('Datos Generales'!M474=0,"",Índice!$G$52*'Datos Generales'!M474)</f>
        <v/>
      </c>
      <c r="N33" s="36">
        <f>IF('Datos Generales'!N474=0,"",Índice!$G$52*'Datos Generales'!N474)</f>
        <v>-70.862946027473598</v>
      </c>
      <c r="O33" s="36">
        <f>IF('Datos Generales'!O474=0,"",Índice!$G$52*'Datos Generales'!O474)</f>
        <v>0.13607862895338185</v>
      </c>
      <c r="P33" s="36" t="str">
        <f>IF('Datos Generales'!P474=0,"",Índice!$G$52*'Datos Generales'!P474)</f>
        <v/>
      </c>
      <c r="Q33" s="36" t="str">
        <f>IF('Datos Generales'!Q474=0,"",Índice!$G$52*'Datos Generales'!Q474)</f>
        <v/>
      </c>
      <c r="R33" s="36" t="str">
        <f>IF('Datos Generales'!R474=0,"",Índice!$G$52*'Datos Generales'!R474)</f>
        <v/>
      </c>
      <c r="S33" s="36">
        <f>IF('Datos Generales'!S474=0,"",Índice!$G$52*'Datos Generales'!S474)</f>
        <v>1741.0580181440441</v>
      </c>
      <c r="T33" s="36" t="str">
        <f>IF('Datos Generales'!T474=0,"",Índice!$G$52*'Datos Generales'!T474)</f>
        <v/>
      </c>
      <c r="U33" s="36">
        <f>IF('Datos Generales'!U474=0,"",Índice!$G$52*'Datos Generales'!U474)</f>
        <v>2991.6886575400999</v>
      </c>
      <c r="V33" s="36" t="str">
        <f>IF('Datos Generales'!V474=0,"",Índice!$G$52*'Datos Generales'!V474)</f>
        <v/>
      </c>
      <c r="W33" s="36" t="str">
        <f>IF('Datos Generales'!W474=0,"",Índice!$G$52*'Datos Generales'!W474)</f>
        <v/>
      </c>
      <c r="X33" s="36" t="str">
        <f>IF('Datos Generales'!X474=0,"",Índice!$G$52*'Datos Generales'!X474)</f>
        <v/>
      </c>
      <c r="Y33" s="36">
        <f>IF('Datos Generales'!Y474=0,"",Índice!$G$52*'Datos Generales'!Y474)</f>
        <v>442.08544581229927</v>
      </c>
      <c r="Z33" s="36">
        <f>IF('Datos Generales'!Z474=0,"",Índice!$G$52*'Datos Generales'!Z474)</f>
        <v>-575.06828595699176</v>
      </c>
      <c r="AA33" s="36">
        <f>IF('Datos Generales'!AA474=0,"",Índice!$G$52*'Datos Generales'!AA474)</f>
        <v>239.12417072833026</v>
      </c>
      <c r="AB33" s="36" t="str">
        <f>IF('Datos Generales'!AB474=0,"",Índice!$G$52*'Datos Generales'!AB474)</f>
        <v/>
      </c>
      <c r="AC33" s="36" t="str">
        <f>IF('Datos Generales'!AC474=0,"",Índice!$G$52*'Datos Generales'!AC474)</f>
        <v/>
      </c>
      <c r="AD33" s="36" t="str">
        <f>IF('Datos Generales'!AD474=0,"",Índice!$G$52*'Datos Generales'!AD474)</f>
        <v/>
      </c>
      <c r="AE33" s="36" t="str">
        <f>IF('Datos Generales'!AE474=0,"",Índice!$G$52*'Datos Generales'!AE474)</f>
        <v/>
      </c>
      <c r="AF33" s="36" t="str">
        <f>IF('Datos Generales'!AF474=0,"",Índice!$G$52*'Datos Generales'!AF474)</f>
        <v/>
      </c>
      <c r="AG33" s="36">
        <f>IF('Datos Generales'!AG474=0,"",Índice!$G$52*'Datos Generales'!AG474)</f>
        <v>1473.7315515651255</v>
      </c>
      <c r="AH33" s="36">
        <f>IF('Datos Generales'!AH474=0,"",Índice!$G$52*'Datos Generales'!AH474)</f>
        <v>-178.8413381019821</v>
      </c>
      <c r="AI33" s="36" t="str">
        <f>IF('Datos Generales'!AI474=0,"",Índice!$G$52*'Datos Generales'!AI474)</f>
        <v/>
      </c>
      <c r="AJ33" s="36" t="str">
        <f>IF('Datos Generales'!AJ474=0,"",Índice!$G$52*'Datos Generales'!AJ474)</f>
        <v/>
      </c>
      <c r="AK33" s="36" t="str">
        <f>IF('Datos Generales'!AK474=0,"",Índice!$G$52*'Datos Generales'!AK474)</f>
        <v/>
      </c>
      <c r="AL33" s="36" t="str">
        <f>IF('Datos Generales'!AL474=0,"",Índice!$G$52*'Datos Generales'!AL474)</f>
        <v/>
      </c>
      <c r="AM33" s="36" t="str">
        <f>IF('Datos Generales'!AM474=0,"",Índice!$G$52*'Datos Generales'!AM474)</f>
        <v/>
      </c>
      <c r="AN33" s="36" t="str">
        <f>IF('Datos Generales'!AN474=0,"",Índice!$G$52*'Datos Generales'!AN474)</f>
        <v/>
      </c>
      <c r="AO33" s="36" t="str">
        <f>IF('Datos Generales'!AO474=0,"",Índice!$G$52*'Datos Generales'!AO474)</f>
        <v/>
      </c>
      <c r="AP33" s="36" t="str">
        <f>IF('Datos Generales'!AP474=0,"",Índice!$G$52*'Datos Generales'!AP474)</f>
        <v/>
      </c>
      <c r="AQ33" s="36">
        <f>Índice!$G$52*'Datos Generales'!AQ474</f>
        <v>8511.5481427478426</v>
      </c>
      <c r="AR33" s="29"/>
      <c r="AS33" s="36">
        <f>Índice!$F$52*'Datos Generales'!AS474</f>
        <v>-19453.12101144647</v>
      </c>
      <c r="AT33" s="63">
        <f t="shared" si="0"/>
        <v>-1.4375415203421362</v>
      </c>
      <c r="AU33" s="29"/>
      <c r="AV33" s="64">
        <f t="shared" si="1"/>
        <v>8.474059871228769E-4</v>
      </c>
      <c r="AW33" s="64">
        <f t="shared" si="2"/>
        <v>-1.3092253447032458E-3</v>
      </c>
    </row>
    <row r="34" spans="2:49" x14ac:dyDescent="0.2">
      <c r="B34" s="62" t="str">
        <f>'Datos Generales'!B271</f>
        <v>23. Equipo Electrónico</v>
      </c>
      <c r="C34" s="36" t="str">
        <f>IF('Datos Generales'!C475=0,"",Índice!$G$52*'Datos Generales'!C475)</f>
        <v/>
      </c>
      <c r="D34" s="36" t="str">
        <f>IF('Datos Generales'!D475=0,"",Índice!$G$52*'Datos Generales'!D475)</f>
        <v/>
      </c>
      <c r="E34" s="36">
        <f>IF('Datos Generales'!E475=0,"",Índice!$G$52*'Datos Generales'!E475)</f>
        <v>-2537.0159385496131</v>
      </c>
      <c r="F34" s="36" t="str">
        <f>IF('Datos Generales'!F475=0,"",Índice!$G$52*'Datos Generales'!F475)</f>
        <v/>
      </c>
      <c r="G34" s="36" t="str">
        <f>IF('Datos Generales'!G475=0,"",Índice!$G$52*'Datos Generales'!G475)</f>
        <v/>
      </c>
      <c r="H34" s="36">
        <f>IF('Datos Generales'!H475=0,"",Índice!$G$52*'Datos Generales'!H475)</f>
        <v>-548.87314988346566</v>
      </c>
      <c r="I34" s="36">
        <f>IF('Datos Generales'!I475=0,"",Índice!$G$52*'Datos Generales'!I475)</f>
        <v>42864.461943400136</v>
      </c>
      <c r="J34" s="36" t="str">
        <f>IF('Datos Generales'!J475=0,"",Índice!$G$52*'Datos Generales'!J475)</f>
        <v/>
      </c>
      <c r="K34" s="36">
        <f>IF('Datos Generales'!K475=0,"",Índice!$G$52*'Datos Generales'!K475)</f>
        <v>481.31011060811159</v>
      </c>
      <c r="L34" s="36">
        <f>IF('Datos Generales'!L475=0,"",Índice!$G$52*'Datos Generales'!L475)</f>
        <v>6058.5607575769436</v>
      </c>
      <c r="M34" s="36" t="str">
        <f>IF('Datos Generales'!M475=0,"",Índice!$G$52*'Datos Generales'!M475)</f>
        <v/>
      </c>
      <c r="N34" s="36">
        <f>IF('Datos Generales'!N475=0,"",Índice!$G$52*'Datos Generales'!N475)</f>
        <v>-1.0886290316270548</v>
      </c>
      <c r="O34" s="36">
        <f>IF('Datos Generales'!O475=0,"",Índice!$G$52*'Datos Generales'!O475)</f>
        <v>139.82079124959986</v>
      </c>
      <c r="P34" s="36" t="str">
        <f>IF('Datos Generales'!P475=0,"",Índice!$G$52*'Datos Generales'!P475)</f>
        <v/>
      </c>
      <c r="Q34" s="36">
        <f>IF('Datos Generales'!Q475=0,"",Índice!$G$52*'Datos Generales'!Q475)</f>
        <v>-1344.6269523456044</v>
      </c>
      <c r="R34" s="36" t="str">
        <f>IF('Datos Generales'!R475=0,"",Índice!$G$52*'Datos Generales'!R475)</f>
        <v/>
      </c>
      <c r="S34" s="36">
        <f>IF('Datos Generales'!S475=0,"",Índice!$G$52*'Datos Generales'!S475)</f>
        <v>-1120.8796666890064</v>
      </c>
      <c r="T34" s="36" t="str">
        <f>IF('Datos Generales'!T475=0,"",Índice!$G$52*'Datos Generales'!T475)</f>
        <v/>
      </c>
      <c r="U34" s="36">
        <f>IF('Datos Generales'!U475=0,"",Índice!$G$52*'Datos Generales'!U475)</f>
        <v>62.153913774457159</v>
      </c>
      <c r="V34" s="36" t="str">
        <f>IF('Datos Generales'!V475=0,"",Índice!$G$52*'Datos Generales'!V475)</f>
        <v/>
      </c>
      <c r="W34" s="36" t="str">
        <f>IF('Datos Generales'!W475=0,"",Índice!$G$52*'Datos Generales'!W475)</f>
        <v/>
      </c>
      <c r="X34" s="36" t="str">
        <f>IF('Datos Generales'!X475=0,"",Índice!$G$52*'Datos Generales'!X475)</f>
        <v/>
      </c>
      <c r="Y34" s="36">
        <f>IF('Datos Generales'!Y475=0,"",Índice!$G$52*'Datos Generales'!Y475)</f>
        <v>1928.6083884990426</v>
      </c>
      <c r="Z34" s="36">
        <f>IF('Datos Generales'!Z475=0,"",Índice!$G$52*'Datos Generales'!Z475)</f>
        <v>-705.90788769566836</v>
      </c>
      <c r="AA34" s="36">
        <f>IF('Datos Generales'!AA475=0,"",Índice!$G$52*'Datos Generales'!AA475)</f>
        <v>636.50778692944357</v>
      </c>
      <c r="AB34" s="36" t="str">
        <f>IF('Datos Generales'!AB475=0,"",Índice!$G$52*'Datos Generales'!AB475)</f>
        <v/>
      </c>
      <c r="AC34" s="36" t="str">
        <f>IF('Datos Generales'!AC475=0,"",Índice!$G$52*'Datos Generales'!AC475)</f>
        <v/>
      </c>
      <c r="AD34" s="36">
        <f>IF('Datos Generales'!AD475=0,"",Índice!$G$52*'Datos Generales'!AD475)</f>
        <v>35.652600785786042</v>
      </c>
      <c r="AE34" s="36" t="str">
        <f>IF('Datos Generales'!AE475=0,"",Índice!$G$52*'Datos Generales'!AE475)</f>
        <v/>
      </c>
      <c r="AF34" s="36" t="str">
        <f>IF('Datos Generales'!AF475=0,"",Índice!$G$52*'Datos Generales'!AF475)</f>
        <v/>
      </c>
      <c r="AG34" s="36">
        <f>IF('Datos Generales'!AG475=0,"",Índice!$G$52*'Datos Generales'!AG475)</f>
        <v>-759.62492647501585</v>
      </c>
      <c r="AH34" s="36" t="str">
        <f>IF('Datos Generales'!AH475=0,"",Índice!$G$52*'Datos Generales'!AH475)</f>
        <v/>
      </c>
      <c r="AI34" s="36" t="str">
        <f>IF('Datos Generales'!AI475=0,"",Índice!$G$52*'Datos Generales'!AI475)</f>
        <v/>
      </c>
      <c r="AJ34" s="36">
        <f>IF('Datos Generales'!AJ475=0,"",Índice!$G$52*'Datos Generales'!AJ475)</f>
        <v>-5.2390272147052013</v>
      </c>
      <c r="AK34" s="36" t="str">
        <f>IF('Datos Generales'!AK475=0,"",Índice!$G$52*'Datos Generales'!AK475)</f>
        <v/>
      </c>
      <c r="AL34" s="36" t="str">
        <f>IF('Datos Generales'!AL475=0,"",Índice!$G$52*'Datos Generales'!AL475)</f>
        <v/>
      </c>
      <c r="AM34" s="36" t="str">
        <f>IF('Datos Generales'!AM475=0,"",Índice!$G$52*'Datos Generales'!AM475)</f>
        <v/>
      </c>
      <c r="AN34" s="36" t="str">
        <f>IF('Datos Generales'!AN475=0,"",Índice!$G$52*'Datos Generales'!AN475)</f>
        <v/>
      </c>
      <c r="AO34" s="36" t="str">
        <f>IF('Datos Generales'!AO475=0,"",Índice!$G$52*'Datos Generales'!AO475)</f>
        <v/>
      </c>
      <c r="AP34" s="36" t="str">
        <f>IF('Datos Generales'!AP475=0,"",Índice!$G$52*'Datos Generales'!AP475)</f>
        <v/>
      </c>
      <c r="AQ34" s="36">
        <f>Índice!$G$52*'Datos Generales'!AQ475</f>
        <v>45183.820114938819</v>
      </c>
      <c r="AR34" s="29"/>
      <c r="AS34" s="36">
        <f>Índice!$F$52*'Datos Generales'!AS475</f>
        <v>25672.073428898933</v>
      </c>
      <c r="AT34" s="63">
        <f t="shared" si="0"/>
        <v>0.76003781852990504</v>
      </c>
      <c r="AU34" s="29"/>
      <c r="AV34" s="64">
        <f t="shared" si="1"/>
        <v>4.4984812450489312E-3</v>
      </c>
      <c r="AW34" s="64">
        <f t="shared" si="2"/>
        <v>1.727770529182457E-3</v>
      </c>
    </row>
    <row r="35" spans="2:49" x14ac:dyDescent="0.2">
      <c r="B35" s="62" t="str">
        <f>'Datos Generales'!B272</f>
        <v>24. Garantía</v>
      </c>
      <c r="C35" s="36" t="str">
        <f>IF('Datos Generales'!C476=0,"",Índice!$G$52*'Datos Generales'!C476)</f>
        <v/>
      </c>
      <c r="D35" s="36">
        <f>IF('Datos Generales'!D476=0,"",Índice!$G$52*'Datos Generales'!D476)</f>
        <v>75287.100392348715</v>
      </c>
      <c r="E35" s="36">
        <f>IF('Datos Generales'!E476=0,"",Índice!$G$52*'Datos Generales'!E476)</f>
        <v>13178.84099790541</v>
      </c>
      <c r="F35" s="36" t="str">
        <f>IF('Datos Generales'!F476=0,"",Índice!$G$52*'Datos Generales'!F476)</f>
        <v/>
      </c>
      <c r="G35" s="36">
        <f>IF('Datos Generales'!G476=0,"",Índice!$G$52*'Datos Generales'!G476)</f>
        <v>63921.030850045776</v>
      </c>
      <c r="H35" s="36">
        <f>IF('Datos Generales'!H476=0,"",Índice!$G$52*'Datos Generales'!H476)</f>
        <v>-300.93788793040397</v>
      </c>
      <c r="I35" s="36">
        <f>IF('Datos Generales'!I476=0,"",Índice!$G$52*'Datos Generales'!I476)</f>
        <v>-36.469072559506337</v>
      </c>
      <c r="J35" s="36" t="str">
        <f>IF('Datos Generales'!J476=0,"",Índice!$G$52*'Datos Generales'!J476)</f>
        <v/>
      </c>
      <c r="K35" s="36">
        <f>IF('Datos Generales'!K476=0,"",Índice!$G$52*'Datos Generales'!K476)</f>
        <v>2471.6641769947514</v>
      </c>
      <c r="L35" s="36">
        <f>IF('Datos Generales'!L476=0,"",Índice!$G$52*'Datos Generales'!L476)</f>
        <v>14243.248033578764</v>
      </c>
      <c r="M35" s="36">
        <f>IF('Datos Generales'!M476=0,"",Índice!$G$52*'Datos Generales'!M476)</f>
        <v>79627.226203845115</v>
      </c>
      <c r="N35" s="36" t="str">
        <f>IF('Datos Generales'!N476=0,"",Índice!$G$52*'Datos Generales'!N476)</f>
        <v/>
      </c>
      <c r="O35" s="36" t="str">
        <f>IF('Datos Generales'!O476=0,"",Índice!$G$52*'Datos Generales'!O476)</f>
        <v/>
      </c>
      <c r="P35" s="36">
        <f>IF('Datos Generales'!P476=0,"",Índice!$G$52*'Datos Generales'!P476)</f>
        <v>43832.729427717924</v>
      </c>
      <c r="Q35" s="36">
        <f>IF('Datos Generales'!Q476=0,"",Índice!$G$52*'Datos Generales'!Q476)</f>
        <v>11004.576664488275</v>
      </c>
      <c r="R35" s="36" t="str">
        <f>IF('Datos Generales'!R476=0,"",Índice!$G$52*'Datos Generales'!R476)</f>
        <v/>
      </c>
      <c r="S35" s="36">
        <f>IF('Datos Generales'!S476=0,"",Índice!$G$52*'Datos Generales'!S476)</f>
        <v>45492.140268489944</v>
      </c>
      <c r="T35" s="36" t="str">
        <f>IF('Datos Generales'!T476=0,"",Índice!$G$52*'Datos Generales'!T476)</f>
        <v/>
      </c>
      <c r="U35" s="36">
        <f>IF('Datos Generales'!U476=0,"",Índice!$G$52*'Datos Generales'!U476)</f>
        <v>99307.325758970052</v>
      </c>
      <c r="V35" s="36" t="str">
        <f>IF('Datos Generales'!V476=0,"",Índice!$G$52*'Datos Generales'!V476)</f>
        <v/>
      </c>
      <c r="W35" s="36" t="str">
        <f>IF('Datos Generales'!W476=0,"",Índice!$G$52*'Datos Generales'!W476)</f>
        <v/>
      </c>
      <c r="X35" s="36">
        <f>IF('Datos Generales'!X476=0,"",Índice!$G$52*'Datos Generales'!X476)</f>
        <v>84579.705845631732</v>
      </c>
      <c r="Y35" s="36">
        <f>IF('Datos Generales'!Y476=0,"",Índice!$G$52*'Datos Generales'!Y476)</f>
        <v>12008.292631648419</v>
      </c>
      <c r="Z35" s="36" t="str">
        <f>IF('Datos Generales'!Z476=0,"",Índice!$G$52*'Datos Generales'!Z476)</f>
        <v/>
      </c>
      <c r="AA35" s="36">
        <f>IF('Datos Generales'!AA476=0,"",Índice!$G$52*'Datos Generales'!AA476)</f>
        <v>4418.5411214307851</v>
      </c>
      <c r="AB35" s="36" t="str">
        <f>IF('Datos Generales'!AB476=0,"",Índice!$G$52*'Datos Generales'!AB476)</f>
        <v/>
      </c>
      <c r="AC35" s="36">
        <f>IF('Datos Generales'!AC476=0,"",Índice!$G$52*'Datos Generales'!AC476)</f>
        <v>1554.9024537358177</v>
      </c>
      <c r="AD35" s="36">
        <f>IF('Datos Generales'!AD476=0,"",Índice!$G$52*'Datos Generales'!AD476)</f>
        <v>8909.2039162068631</v>
      </c>
      <c r="AE35" s="36" t="str">
        <f>IF('Datos Generales'!AE476=0,"",Índice!$G$52*'Datos Generales'!AE476)</f>
        <v/>
      </c>
      <c r="AF35" s="36">
        <f>IF('Datos Generales'!AF476=0,"",Índice!$G$52*'Datos Generales'!AF476)</f>
        <v>-20435.506044102403</v>
      </c>
      <c r="AG35" s="36">
        <f>IF('Datos Generales'!AG476=0,"",Índice!$G$52*'Datos Generales'!AG476)</f>
        <v>60185.502386989254</v>
      </c>
      <c r="AH35" s="36">
        <f>IF('Datos Generales'!AH476=0,"",Índice!$G$52*'Datos Generales'!AH476)</f>
        <v>-47.865657734352069</v>
      </c>
      <c r="AI35" s="36" t="str">
        <f>IF('Datos Generales'!AI476=0,"",Índice!$G$52*'Datos Generales'!AI476)</f>
        <v/>
      </c>
      <c r="AJ35" s="36" t="str">
        <f>IF('Datos Generales'!AJ476=0,"",Índice!$G$52*'Datos Generales'!AJ476)</f>
        <v/>
      </c>
      <c r="AK35" s="36" t="str">
        <f>IF('Datos Generales'!AK476=0,"",Índice!$G$52*'Datos Generales'!AK476)</f>
        <v/>
      </c>
      <c r="AL35" s="36" t="str">
        <f>IF('Datos Generales'!AL476=0,"",Índice!$G$52*'Datos Generales'!AL476)</f>
        <v/>
      </c>
      <c r="AM35" s="36" t="str">
        <f>IF('Datos Generales'!AM476=0,"",Índice!$G$52*'Datos Generales'!AM476)</f>
        <v/>
      </c>
      <c r="AN35" s="36" t="str">
        <f>IF('Datos Generales'!AN476=0,"",Índice!$G$52*'Datos Generales'!AN476)</f>
        <v/>
      </c>
      <c r="AO35" s="36" t="str">
        <f>IF('Datos Generales'!AO476=0,"",Índice!$G$52*'Datos Generales'!AO476)</f>
        <v/>
      </c>
      <c r="AP35" s="36" t="str">
        <f>IF('Datos Generales'!AP476=0,"",Índice!$G$52*'Datos Generales'!AP476)</f>
        <v/>
      </c>
      <c r="AQ35" s="36">
        <f>Índice!$G$52*'Datos Generales'!AQ476</f>
        <v>599201.25246770098</v>
      </c>
      <c r="AR35" s="29"/>
      <c r="AS35" s="36">
        <f>Índice!$F$52*'Datos Generales'!AS476</f>
        <v>569177.99982935551</v>
      </c>
      <c r="AT35" s="63">
        <f t="shared" si="0"/>
        <v>5.2748441871166341E-2</v>
      </c>
      <c r="AU35" s="29"/>
      <c r="AV35" s="64">
        <f t="shared" si="1"/>
        <v>5.9656212984625194E-2</v>
      </c>
      <c r="AW35" s="64">
        <f t="shared" si="2"/>
        <v>3.8306565953381826E-2</v>
      </c>
    </row>
    <row r="36" spans="2:49" x14ac:dyDescent="0.2">
      <c r="B36" s="62" t="str">
        <f>'Datos Generales'!B273</f>
        <v>25. Fidelidad</v>
      </c>
      <c r="C36" s="36" t="str">
        <f>IF('Datos Generales'!C477=0,"",Índice!$G$52*'Datos Generales'!C477)</f>
        <v/>
      </c>
      <c r="D36" s="36" t="str">
        <f>IF('Datos Generales'!D477=0,"",Índice!$G$52*'Datos Generales'!D477)</f>
        <v/>
      </c>
      <c r="E36" s="36">
        <f>IF('Datos Generales'!E477=0,"",Índice!$G$52*'Datos Generales'!E477)</f>
        <v>1579.9749411204784</v>
      </c>
      <c r="F36" s="36" t="str">
        <f>IF('Datos Generales'!F477=0,"",Índice!$G$52*'Datos Generales'!F477)</f>
        <v/>
      </c>
      <c r="G36" s="36" t="str">
        <f>IF('Datos Generales'!G477=0,"",Índice!$G$52*'Datos Generales'!G477)</f>
        <v/>
      </c>
      <c r="H36" s="36">
        <f>IF('Datos Generales'!H477=0,"",Índice!$G$52*'Datos Generales'!H477)</f>
        <v>-3.4019657238345463E-2</v>
      </c>
      <c r="I36" s="36" t="str">
        <f>IF('Datos Generales'!I477=0,"",Índice!$G$52*'Datos Generales'!I477)</f>
        <v/>
      </c>
      <c r="J36" s="36" t="str">
        <f>IF('Datos Generales'!J477=0,"",Índice!$G$52*'Datos Generales'!J477)</f>
        <v/>
      </c>
      <c r="K36" s="36" t="str">
        <f>IF('Datos Generales'!K477=0,"",Índice!$G$52*'Datos Generales'!K477)</f>
        <v/>
      </c>
      <c r="L36" s="36">
        <f>IF('Datos Generales'!L477=0,"",Índice!$G$52*'Datos Generales'!L477)</f>
        <v>-28.984747967070334</v>
      </c>
      <c r="M36" s="36" t="str">
        <f>IF('Datos Generales'!M477=0,"",Índice!$G$52*'Datos Generales'!M477)</f>
        <v/>
      </c>
      <c r="N36" s="36">
        <f>IF('Datos Generales'!N477=0,"",Índice!$G$52*'Datos Generales'!N477)</f>
        <v>-1078.6952917134579</v>
      </c>
      <c r="O36" s="36" t="str">
        <f>IF('Datos Generales'!O477=0,"",Índice!$G$52*'Datos Generales'!O477)</f>
        <v/>
      </c>
      <c r="P36" s="36" t="str">
        <f>IF('Datos Generales'!P477=0,"",Índice!$G$52*'Datos Generales'!P477)</f>
        <v/>
      </c>
      <c r="Q36" s="36">
        <f>IF('Datos Generales'!Q477=0,"",Índice!$G$52*'Datos Generales'!Q477)</f>
        <v>1337.891060212412</v>
      </c>
      <c r="R36" s="36" t="str">
        <f>IF('Datos Generales'!R477=0,"",Índice!$G$52*'Datos Generales'!R477)</f>
        <v/>
      </c>
      <c r="S36" s="36" t="str">
        <f>IF('Datos Generales'!S477=0,"",Índice!$G$52*'Datos Generales'!S477)</f>
        <v/>
      </c>
      <c r="T36" s="36" t="str">
        <f>IF('Datos Generales'!T477=0,"",Índice!$G$52*'Datos Generales'!T477)</f>
        <v/>
      </c>
      <c r="U36" s="36" t="str">
        <f>IF('Datos Generales'!U477=0,"",Índice!$G$52*'Datos Generales'!U477)</f>
        <v/>
      </c>
      <c r="V36" s="36" t="str">
        <f>IF('Datos Generales'!V477=0,"",Índice!$G$52*'Datos Generales'!V477)</f>
        <v/>
      </c>
      <c r="W36" s="36">
        <f>IF('Datos Generales'!W477=0,"",Índice!$G$52*'Datos Generales'!W477)</f>
        <v>530.94479051885764</v>
      </c>
      <c r="X36" s="36" t="str">
        <f>IF('Datos Generales'!X477=0,"",Índice!$G$52*'Datos Generales'!X477)</f>
        <v/>
      </c>
      <c r="Y36" s="36" t="str">
        <f>IF('Datos Generales'!Y477=0,"",Índice!$G$52*'Datos Generales'!Y477)</f>
        <v/>
      </c>
      <c r="Z36" s="36" t="str">
        <f>IF('Datos Generales'!Z477=0,"",Índice!$G$52*'Datos Generales'!Z477)</f>
        <v/>
      </c>
      <c r="AA36" s="36" t="str">
        <f>IF('Datos Generales'!AA477=0,"",Índice!$G$52*'Datos Generales'!AA477)</f>
        <v/>
      </c>
      <c r="AB36" s="36" t="str">
        <f>IF('Datos Generales'!AB477=0,"",Índice!$G$52*'Datos Generales'!AB477)</f>
        <v/>
      </c>
      <c r="AC36" s="36" t="str">
        <f>IF('Datos Generales'!AC477=0,"",Índice!$G$52*'Datos Generales'!AC477)</f>
        <v/>
      </c>
      <c r="AD36" s="36">
        <f>IF('Datos Generales'!AD477=0,"",Índice!$G$52*'Datos Generales'!AD477)</f>
        <v>-6552.4241217060044</v>
      </c>
      <c r="AE36" s="36" t="str">
        <f>IF('Datos Generales'!AE477=0,"",Índice!$G$52*'Datos Generales'!AE477)</f>
        <v/>
      </c>
      <c r="AF36" s="36" t="str">
        <f>IF('Datos Generales'!AF477=0,"",Índice!$G$52*'Datos Generales'!AF477)</f>
        <v/>
      </c>
      <c r="AG36" s="36" t="str">
        <f>IF('Datos Generales'!AG477=0,"",Índice!$G$52*'Datos Generales'!AG477)</f>
        <v/>
      </c>
      <c r="AH36" s="36">
        <f>IF('Datos Generales'!AH477=0,"",Índice!$G$52*'Datos Generales'!AH477)</f>
        <v>-6.8039314476690924</v>
      </c>
      <c r="AI36" s="36" t="str">
        <f>IF('Datos Generales'!AI477=0,"",Índice!$G$52*'Datos Generales'!AI477)</f>
        <v/>
      </c>
      <c r="AJ36" s="36" t="str">
        <f>IF('Datos Generales'!AJ477=0,"",Índice!$G$52*'Datos Generales'!AJ477)</f>
        <v/>
      </c>
      <c r="AK36" s="36" t="str">
        <f>IF('Datos Generales'!AK477=0,"",Índice!$G$52*'Datos Generales'!AK477)</f>
        <v/>
      </c>
      <c r="AL36" s="36" t="str">
        <f>IF('Datos Generales'!AL477=0,"",Índice!$G$52*'Datos Generales'!AL477)</f>
        <v/>
      </c>
      <c r="AM36" s="36" t="str">
        <f>IF('Datos Generales'!AM477=0,"",Índice!$G$52*'Datos Generales'!AM477)</f>
        <v/>
      </c>
      <c r="AN36" s="36" t="str">
        <f>IF('Datos Generales'!AN477=0,"",Índice!$G$52*'Datos Generales'!AN477)</f>
        <v/>
      </c>
      <c r="AO36" s="36" t="str">
        <f>IF('Datos Generales'!AO477=0,"",Índice!$G$52*'Datos Generales'!AO477)</f>
        <v/>
      </c>
      <c r="AP36" s="36" t="str">
        <f>IF('Datos Generales'!AP477=0,"",Índice!$G$52*'Datos Generales'!AP477)</f>
        <v/>
      </c>
      <c r="AQ36" s="36">
        <f>Índice!$G$52*'Datos Generales'!AQ477</f>
        <v>-4218.1313206396926</v>
      </c>
      <c r="AR36" s="29"/>
      <c r="AS36" s="36">
        <f>Índice!$F$52*'Datos Generales'!AS477</f>
        <v>28224.063220999349</v>
      </c>
      <c r="AT36" s="63">
        <f t="shared" si="0"/>
        <v>-1.1494515969444579</v>
      </c>
      <c r="AU36" s="29"/>
      <c r="AV36" s="64">
        <f t="shared" si="1"/>
        <v>-4.1995529786507583E-4</v>
      </c>
      <c r="AW36" s="64">
        <f t="shared" si="2"/>
        <v>1.8995234172293606E-3</v>
      </c>
    </row>
    <row r="37" spans="2:49" x14ac:dyDescent="0.2">
      <c r="B37" s="62" t="str">
        <f>'Datos Generales'!B274</f>
        <v>26. Seguros Extensión y Garantía</v>
      </c>
      <c r="C37" s="36" t="str">
        <f>IF('Datos Generales'!C478=0,"",Índice!$G$52*'Datos Generales'!C478)</f>
        <v/>
      </c>
      <c r="D37" s="36" t="str">
        <f>IF('Datos Generales'!D478=0,"",Índice!$G$52*'Datos Generales'!D478)</f>
        <v/>
      </c>
      <c r="E37" s="36" t="str">
        <f>IF('Datos Generales'!E478=0,"",Índice!$G$52*'Datos Generales'!E478)</f>
        <v/>
      </c>
      <c r="F37" s="36" t="str">
        <f>IF('Datos Generales'!F478=0,"",Índice!$G$52*'Datos Generales'!F478)</f>
        <v/>
      </c>
      <c r="G37" s="36" t="str">
        <f>IF('Datos Generales'!G478=0,"",Índice!$G$52*'Datos Generales'!G478)</f>
        <v/>
      </c>
      <c r="H37" s="36">
        <f>IF('Datos Generales'!H478=0,"",Índice!$G$52*'Datos Generales'!H478)</f>
        <v>-29.46102316840717</v>
      </c>
      <c r="I37" s="36" t="str">
        <f>IF('Datos Generales'!I478=0,"",Índice!$G$52*'Datos Generales'!I478)</f>
        <v/>
      </c>
      <c r="J37" s="36" t="str">
        <f>IF('Datos Generales'!J478=0,"",Índice!$G$52*'Datos Generales'!J478)</f>
        <v/>
      </c>
      <c r="K37" s="36">
        <f>IF('Datos Generales'!K478=0,"",Índice!$G$52*'Datos Generales'!K478)</f>
        <v>-10.716192030078821</v>
      </c>
      <c r="L37" s="36" t="str">
        <f>IF('Datos Generales'!L478=0,"",Índice!$G$52*'Datos Generales'!L478)</f>
        <v/>
      </c>
      <c r="M37" s="36" t="str">
        <f>IF('Datos Generales'!M478=0,"",Índice!$G$52*'Datos Generales'!M478)</f>
        <v/>
      </c>
      <c r="N37" s="36" t="str">
        <f>IF('Datos Generales'!N478=0,"",Índice!$G$52*'Datos Generales'!N478)</f>
        <v/>
      </c>
      <c r="O37" s="36" t="str">
        <f>IF('Datos Generales'!O478=0,"",Índice!$G$52*'Datos Generales'!O478)</f>
        <v/>
      </c>
      <c r="P37" s="36" t="str">
        <f>IF('Datos Generales'!P478=0,"",Índice!$G$52*'Datos Generales'!P478)</f>
        <v/>
      </c>
      <c r="Q37" s="36">
        <f>IF('Datos Generales'!Q478=0,"",Índice!$G$52*'Datos Generales'!Q478)</f>
        <v>-191.70076853807669</v>
      </c>
      <c r="R37" s="36" t="str">
        <f>IF('Datos Generales'!R478=0,"",Índice!$G$52*'Datos Generales'!R478)</f>
        <v/>
      </c>
      <c r="S37" s="36" t="str">
        <f>IF('Datos Generales'!S478=0,"",Índice!$G$52*'Datos Generales'!S478)</f>
        <v/>
      </c>
      <c r="T37" s="36" t="str">
        <f>IF('Datos Generales'!T478=0,"",Índice!$G$52*'Datos Generales'!T478)</f>
        <v/>
      </c>
      <c r="U37" s="36" t="str">
        <f>IF('Datos Generales'!U478=0,"",Índice!$G$52*'Datos Generales'!U478)</f>
        <v/>
      </c>
      <c r="V37" s="36" t="str">
        <f>IF('Datos Generales'!V478=0,"",Índice!$G$52*'Datos Generales'!V478)</f>
        <v/>
      </c>
      <c r="W37" s="36" t="str">
        <f>IF('Datos Generales'!W478=0,"",Índice!$G$52*'Datos Generales'!W478)</f>
        <v/>
      </c>
      <c r="X37" s="36" t="str">
        <f>IF('Datos Generales'!X478=0,"",Índice!$G$52*'Datos Generales'!X478)</f>
        <v/>
      </c>
      <c r="Y37" s="36" t="str">
        <f>IF('Datos Generales'!Y478=0,"",Índice!$G$52*'Datos Generales'!Y478)</f>
        <v/>
      </c>
      <c r="Z37" s="36" t="str">
        <f>IF('Datos Generales'!Z478=0,"",Índice!$G$52*'Datos Generales'!Z478)</f>
        <v/>
      </c>
      <c r="AA37" s="36" t="str">
        <f>IF('Datos Generales'!AA478=0,"",Índice!$G$52*'Datos Generales'!AA478)</f>
        <v/>
      </c>
      <c r="AB37" s="36" t="str">
        <f>IF('Datos Generales'!AB478=0,"",Índice!$G$52*'Datos Generales'!AB478)</f>
        <v/>
      </c>
      <c r="AC37" s="36" t="str">
        <f>IF('Datos Generales'!AC478=0,"",Índice!$G$52*'Datos Generales'!AC478)</f>
        <v/>
      </c>
      <c r="AD37" s="36" t="str">
        <f>IF('Datos Generales'!AD478=0,"",Índice!$G$52*'Datos Generales'!AD478)</f>
        <v/>
      </c>
      <c r="AE37" s="36" t="str">
        <f>IF('Datos Generales'!AE478=0,"",Índice!$G$52*'Datos Generales'!AE478)</f>
        <v/>
      </c>
      <c r="AF37" s="36" t="str">
        <f>IF('Datos Generales'!AF478=0,"",Índice!$G$52*'Datos Generales'!AF478)</f>
        <v/>
      </c>
      <c r="AG37" s="36" t="str">
        <f>IF('Datos Generales'!AG478=0,"",Índice!$G$52*'Datos Generales'!AG478)</f>
        <v/>
      </c>
      <c r="AH37" s="36" t="str">
        <f>IF('Datos Generales'!AH478=0,"",Índice!$G$52*'Datos Generales'!AH478)</f>
        <v/>
      </c>
      <c r="AI37" s="36" t="str">
        <f>IF('Datos Generales'!AI478=0,"",Índice!$G$52*'Datos Generales'!AI478)</f>
        <v/>
      </c>
      <c r="AJ37" s="36" t="str">
        <f>IF('Datos Generales'!AJ478=0,"",Índice!$G$52*'Datos Generales'!AJ478)</f>
        <v/>
      </c>
      <c r="AK37" s="36" t="str">
        <f>IF('Datos Generales'!AK478=0,"",Índice!$G$52*'Datos Generales'!AK478)</f>
        <v/>
      </c>
      <c r="AL37" s="36" t="str">
        <f>IF('Datos Generales'!AL478=0,"",Índice!$G$52*'Datos Generales'!AL478)</f>
        <v/>
      </c>
      <c r="AM37" s="36" t="str">
        <f>IF('Datos Generales'!AM478=0,"",Índice!$G$52*'Datos Generales'!AM478)</f>
        <v/>
      </c>
      <c r="AN37" s="36" t="str">
        <f>IF('Datos Generales'!AN478=0,"",Índice!$G$52*'Datos Generales'!AN478)</f>
        <v/>
      </c>
      <c r="AO37" s="36" t="str">
        <f>IF('Datos Generales'!AO478=0,"",Índice!$G$52*'Datos Generales'!AO478)</f>
        <v/>
      </c>
      <c r="AP37" s="36" t="str">
        <f>IF('Datos Generales'!AP478=0,"",Índice!$G$52*'Datos Generales'!AP478)</f>
        <v/>
      </c>
      <c r="AQ37" s="36">
        <f>Índice!$G$52*'Datos Generales'!AQ478</f>
        <v>-231.87798373656267</v>
      </c>
      <c r="AR37" s="29"/>
      <c r="AS37" s="36">
        <f>Índice!$F$52*'Datos Generales'!AS478</f>
        <v>18065.870185673833</v>
      </c>
      <c r="AT37" s="63">
        <f t="shared" si="0"/>
        <v>-1.0128351405912592</v>
      </c>
      <c r="AU37" s="29"/>
      <c r="AV37" s="64">
        <f t="shared" si="1"/>
        <v>-2.3085670010310074E-5</v>
      </c>
      <c r="AW37" s="64">
        <f t="shared" si="2"/>
        <v>1.2158612033146556E-3</v>
      </c>
    </row>
    <row r="38" spans="2:49" x14ac:dyDescent="0.2">
      <c r="B38" s="62" t="str">
        <f>'Datos Generales'!B275</f>
        <v>27. Seguros de Crédito por Ventas a Plazo</v>
      </c>
      <c r="C38" s="36" t="str">
        <f>IF('Datos Generales'!C479=0,"",Índice!$G$52*'Datos Generales'!C479)</f>
        <v/>
      </c>
      <c r="D38" s="36">
        <f>IF('Datos Generales'!D479=0,"",Índice!$G$52*'Datos Generales'!D479)</f>
        <v>84271.045495508224</v>
      </c>
      <c r="E38" s="36" t="str">
        <f>IF('Datos Generales'!E479=0,"",Índice!$G$52*'Datos Generales'!E479)</f>
        <v/>
      </c>
      <c r="F38" s="36" t="str">
        <f>IF('Datos Generales'!F479=0,"",Índice!$G$52*'Datos Generales'!F479)</f>
        <v/>
      </c>
      <c r="G38" s="36">
        <f>IF('Datos Generales'!G479=0,"",Índice!$G$52*'Datos Generales'!G479)</f>
        <v>372.78740401778958</v>
      </c>
      <c r="H38" s="36" t="str">
        <f>IF('Datos Generales'!H479=0,"",Índice!$G$52*'Datos Generales'!H479)</f>
        <v/>
      </c>
      <c r="I38" s="36" t="str">
        <f>IF('Datos Generales'!I479=0,"",Índice!$G$52*'Datos Generales'!I479)</f>
        <v/>
      </c>
      <c r="J38" s="36">
        <f>IF('Datos Generales'!J479=0,"",Índice!$G$52*'Datos Generales'!J479)</f>
        <v>-10938.47647047417</v>
      </c>
      <c r="K38" s="36" t="str">
        <f>IF('Datos Generales'!K479=0,"",Índice!$G$52*'Datos Generales'!K479)</f>
        <v/>
      </c>
      <c r="L38" s="36" t="str">
        <f>IF('Datos Generales'!L479=0,"",Índice!$G$52*'Datos Generales'!L479)</f>
        <v/>
      </c>
      <c r="M38" s="36">
        <f>IF('Datos Generales'!M479=0,"",Índice!$G$52*'Datos Generales'!M479)</f>
        <v>-26334.85480580389</v>
      </c>
      <c r="N38" s="36" t="str">
        <f>IF('Datos Generales'!N479=0,"",Índice!$G$52*'Datos Generales'!N479)</f>
        <v/>
      </c>
      <c r="O38" s="36" t="str">
        <f>IF('Datos Generales'!O479=0,"",Índice!$G$52*'Datos Generales'!O479)</f>
        <v/>
      </c>
      <c r="P38" s="36">
        <f>IF('Datos Generales'!P479=0,"",Índice!$G$52*'Datos Generales'!P479)</f>
        <v>-8215.6451640887135</v>
      </c>
      <c r="Q38" s="36" t="str">
        <f>IF('Datos Generales'!Q479=0,"",Índice!$G$52*'Datos Generales'!Q479)</f>
        <v/>
      </c>
      <c r="R38" s="36" t="str">
        <f>IF('Datos Generales'!R479=0,"",Índice!$G$52*'Datos Generales'!R479)</f>
        <v/>
      </c>
      <c r="S38" s="36" t="str">
        <f>IF('Datos Generales'!S479=0,"",Índice!$G$52*'Datos Generales'!S479)</f>
        <v/>
      </c>
      <c r="T38" s="36" t="str">
        <f>IF('Datos Generales'!T479=0,"",Índice!$G$52*'Datos Generales'!T479)</f>
        <v/>
      </c>
      <c r="U38" s="36" t="str">
        <f>IF('Datos Generales'!U479=0,"",Índice!$G$52*'Datos Generales'!U479)</f>
        <v/>
      </c>
      <c r="V38" s="36" t="str">
        <f>IF('Datos Generales'!V479=0,"",Índice!$G$52*'Datos Generales'!V479)</f>
        <v/>
      </c>
      <c r="W38" s="36" t="str">
        <f>IF('Datos Generales'!W479=0,"",Índice!$G$52*'Datos Generales'!W479)</f>
        <v/>
      </c>
      <c r="X38" s="36">
        <f>IF('Datos Generales'!X479=0,"",Índice!$G$52*'Datos Generales'!X479)</f>
        <v>6646.2163167121234</v>
      </c>
      <c r="Y38" s="36" t="str">
        <f>IF('Datos Generales'!Y479=0,"",Índice!$G$52*'Datos Generales'!Y479)</f>
        <v/>
      </c>
      <c r="Z38" s="36" t="str">
        <f>IF('Datos Generales'!Z479=0,"",Índice!$G$52*'Datos Generales'!Z479)</f>
        <v/>
      </c>
      <c r="AA38" s="36" t="str">
        <f>IF('Datos Generales'!AA479=0,"",Índice!$G$52*'Datos Generales'!AA479)</f>
        <v/>
      </c>
      <c r="AB38" s="36" t="str">
        <f>IF('Datos Generales'!AB479=0,"",Índice!$G$52*'Datos Generales'!AB479)</f>
        <v/>
      </c>
      <c r="AC38" s="36">
        <f>IF('Datos Generales'!AC479=0,"",Índice!$G$52*'Datos Generales'!AC479)</f>
        <v>-9031.572623293192</v>
      </c>
      <c r="AD38" s="36" t="str">
        <f>IF('Datos Generales'!AD479=0,"",Índice!$G$52*'Datos Generales'!AD479)</f>
        <v/>
      </c>
      <c r="AE38" s="36" t="str">
        <f>IF('Datos Generales'!AE479=0,"",Índice!$G$52*'Datos Generales'!AE479)</f>
        <v/>
      </c>
      <c r="AF38" s="36">
        <f>IF('Datos Generales'!AF479=0,"",Índice!$G$52*'Datos Generales'!AF479)</f>
        <v>4102.9747808878928</v>
      </c>
      <c r="AG38" s="36" t="str">
        <f>IF('Datos Generales'!AG479=0,"",Índice!$G$52*'Datos Generales'!AG479)</f>
        <v/>
      </c>
      <c r="AH38" s="36" t="str">
        <f>IF('Datos Generales'!AH479=0,"",Índice!$G$52*'Datos Generales'!AH479)</f>
        <v/>
      </c>
      <c r="AI38" s="36" t="str">
        <f>IF('Datos Generales'!AI479=0,"",Índice!$G$52*'Datos Generales'!AI479)</f>
        <v/>
      </c>
      <c r="AJ38" s="36" t="str">
        <f>IF('Datos Generales'!AJ479=0,"",Índice!$G$52*'Datos Generales'!AJ479)</f>
        <v/>
      </c>
      <c r="AK38" s="36" t="str">
        <f>IF('Datos Generales'!AK479=0,"",Índice!$G$52*'Datos Generales'!AK479)</f>
        <v/>
      </c>
      <c r="AL38" s="36" t="str">
        <f>IF('Datos Generales'!AL479=0,"",Índice!$G$52*'Datos Generales'!AL479)</f>
        <v/>
      </c>
      <c r="AM38" s="36" t="str">
        <f>IF('Datos Generales'!AM479=0,"",Índice!$G$52*'Datos Generales'!AM479)</f>
        <v/>
      </c>
      <c r="AN38" s="36" t="str">
        <f>IF('Datos Generales'!AN479=0,"",Índice!$G$52*'Datos Generales'!AN479)</f>
        <v/>
      </c>
      <c r="AO38" s="36" t="str">
        <f>IF('Datos Generales'!AO479=0,"",Índice!$G$52*'Datos Generales'!AO479)</f>
        <v/>
      </c>
      <c r="AP38" s="36" t="str">
        <f>IF('Datos Generales'!AP479=0,"",Índice!$G$52*'Datos Generales'!AP479)</f>
        <v/>
      </c>
      <c r="AQ38" s="36">
        <f>Índice!$G$52*'Datos Generales'!AQ479</f>
        <v>40872.474933466059</v>
      </c>
      <c r="AR38" s="29"/>
      <c r="AS38" s="36">
        <f>Índice!$F$52*'Datos Generales'!AS479</f>
        <v>659643.6536671439</v>
      </c>
      <c r="AT38" s="63">
        <f t="shared" si="0"/>
        <v>-0.93803855353379884</v>
      </c>
      <c r="AU38" s="29"/>
      <c r="AV38" s="64">
        <f t="shared" si="1"/>
        <v>4.0692456162231376E-3</v>
      </c>
      <c r="AW38" s="64">
        <f t="shared" si="2"/>
        <v>4.4395045368067591E-2</v>
      </c>
    </row>
    <row r="39" spans="2:49" x14ac:dyDescent="0.2">
      <c r="B39" s="62" t="str">
        <f>'Datos Generales'!B276</f>
        <v>28. Seguros de Crédito a la Exportación</v>
      </c>
      <c r="C39" s="36" t="str">
        <f>IF('Datos Generales'!C480=0,"",Índice!$G$52*'Datos Generales'!C480)</f>
        <v/>
      </c>
      <c r="D39" s="36">
        <f>IF('Datos Generales'!D480=0,"",Índice!$G$52*'Datos Generales'!D480)</f>
        <v>41967.397601682205</v>
      </c>
      <c r="E39" s="36" t="str">
        <f>IF('Datos Generales'!E480=0,"",Índice!$G$52*'Datos Generales'!E480)</f>
        <v/>
      </c>
      <c r="F39" s="36" t="str">
        <f>IF('Datos Generales'!F480=0,"",Índice!$G$52*'Datos Generales'!F480)</f>
        <v/>
      </c>
      <c r="G39" s="36" t="str">
        <f>IF('Datos Generales'!G480=0,"",Índice!$G$52*'Datos Generales'!G480)</f>
        <v/>
      </c>
      <c r="H39" s="36" t="str">
        <f>IF('Datos Generales'!H480=0,"",Índice!$G$52*'Datos Generales'!H480)</f>
        <v/>
      </c>
      <c r="I39" s="36" t="str">
        <f>IF('Datos Generales'!I480=0,"",Índice!$G$52*'Datos Generales'!I480)</f>
        <v/>
      </c>
      <c r="J39" s="36">
        <f>IF('Datos Generales'!J480=0,"",Índice!$G$52*'Datos Generales'!J480)</f>
        <v>828.58277169714211</v>
      </c>
      <c r="K39" s="36" t="str">
        <f>IF('Datos Generales'!K480=0,"",Índice!$G$52*'Datos Generales'!K480)</f>
        <v/>
      </c>
      <c r="L39" s="36" t="str">
        <f>IF('Datos Generales'!L480=0,"",Índice!$G$52*'Datos Generales'!L480)</f>
        <v/>
      </c>
      <c r="M39" s="36">
        <f>IF('Datos Generales'!M480=0,"",Índice!$G$52*'Datos Generales'!M480)</f>
        <v>-5029.6022047459464</v>
      </c>
      <c r="N39" s="36" t="str">
        <f>IF('Datos Generales'!N480=0,"",Índice!$G$52*'Datos Generales'!N480)</f>
        <v/>
      </c>
      <c r="O39" s="36" t="str">
        <f>IF('Datos Generales'!O480=0,"",Índice!$G$52*'Datos Generales'!O480)</f>
        <v/>
      </c>
      <c r="P39" s="36">
        <f>IF('Datos Generales'!P480=0,"",Índice!$G$52*'Datos Generales'!P480)</f>
        <v>-1.4628452612488549</v>
      </c>
      <c r="Q39" s="36" t="str">
        <f>IF('Datos Generales'!Q480=0,"",Índice!$G$52*'Datos Generales'!Q480)</f>
        <v/>
      </c>
      <c r="R39" s="36" t="str">
        <f>IF('Datos Generales'!R480=0,"",Índice!$G$52*'Datos Generales'!R480)</f>
        <v/>
      </c>
      <c r="S39" s="36" t="str">
        <f>IF('Datos Generales'!S480=0,"",Índice!$G$52*'Datos Generales'!S480)</f>
        <v/>
      </c>
      <c r="T39" s="36" t="str">
        <f>IF('Datos Generales'!T480=0,"",Índice!$G$52*'Datos Generales'!T480)</f>
        <v/>
      </c>
      <c r="U39" s="36" t="str">
        <f>IF('Datos Generales'!U480=0,"",Índice!$G$52*'Datos Generales'!U480)</f>
        <v/>
      </c>
      <c r="V39" s="36" t="str">
        <f>IF('Datos Generales'!V480=0,"",Índice!$G$52*'Datos Generales'!V480)</f>
        <v/>
      </c>
      <c r="W39" s="36" t="str">
        <f>IF('Datos Generales'!W480=0,"",Índice!$G$52*'Datos Generales'!W480)</f>
        <v/>
      </c>
      <c r="X39" s="36">
        <f>IF('Datos Generales'!X480=0,"",Índice!$G$52*'Datos Generales'!X480)</f>
        <v>2.9597101797360552</v>
      </c>
      <c r="Y39" s="36" t="str">
        <f>IF('Datos Generales'!Y480=0,"",Índice!$G$52*'Datos Generales'!Y480)</f>
        <v/>
      </c>
      <c r="Z39" s="36" t="str">
        <f>IF('Datos Generales'!Z480=0,"",Índice!$G$52*'Datos Generales'!Z480)</f>
        <v/>
      </c>
      <c r="AA39" s="36" t="str">
        <f>IF('Datos Generales'!AA480=0,"",Índice!$G$52*'Datos Generales'!AA480)</f>
        <v/>
      </c>
      <c r="AB39" s="36" t="str">
        <f>IF('Datos Generales'!AB480=0,"",Índice!$G$52*'Datos Generales'!AB480)</f>
        <v/>
      </c>
      <c r="AC39" s="36">
        <f>IF('Datos Generales'!AC480=0,"",Índice!$G$52*'Datos Generales'!AC480)</f>
        <v>1569.4628670338295</v>
      </c>
      <c r="AD39" s="36" t="str">
        <f>IF('Datos Generales'!AD480=0,"",Índice!$G$52*'Datos Generales'!AD480)</f>
        <v/>
      </c>
      <c r="AE39" s="36" t="str">
        <f>IF('Datos Generales'!AE480=0,"",Índice!$G$52*'Datos Generales'!AE480)</f>
        <v/>
      </c>
      <c r="AF39" s="36" t="str">
        <f>IF('Datos Generales'!AF480=0,"",Índice!$G$52*'Datos Generales'!AF480)</f>
        <v/>
      </c>
      <c r="AG39" s="36" t="str">
        <f>IF('Datos Generales'!AG480=0,"",Índice!$G$52*'Datos Generales'!AG480)</f>
        <v/>
      </c>
      <c r="AH39" s="36" t="str">
        <f>IF('Datos Generales'!AH480=0,"",Índice!$G$52*'Datos Generales'!AH480)</f>
        <v/>
      </c>
      <c r="AI39" s="36" t="str">
        <f>IF('Datos Generales'!AI480=0,"",Índice!$G$52*'Datos Generales'!AI480)</f>
        <v/>
      </c>
      <c r="AJ39" s="36" t="str">
        <f>IF('Datos Generales'!AJ480=0,"",Índice!$G$52*'Datos Generales'!AJ480)</f>
        <v/>
      </c>
      <c r="AK39" s="36" t="str">
        <f>IF('Datos Generales'!AK480=0,"",Índice!$G$52*'Datos Generales'!AK480)</f>
        <v/>
      </c>
      <c r="AL39" s="36" t="str">
        <f>IF('Datos Generales'!AL480=0,"",Índice!$G$52*'Datos Generales'!AL480)</f>
        <v/>
      </c>
      <c r="AM39" s="36" t="str">
        <f>IF('Datos Generales'!AM480=0,"",Índice!$G$52*'Datos Generales'!AM480)</f>
        <v/>
      </c>
      <c r="AN39" s="36" t="str">
        <f>IF('Datos Generales'!AN480=0,"",Índice!$G$52*'Datos Generales'!AN480)</f>
        <v/>
      </c>
      <c r="AO39" s="36" t="str">
        <f>IF('Datos Generales'!AO480=0,"",Índice!$G$52*'Datos Generales'!AO480)</f>
        <v/>
      </c>
      <c r="AP39" s="36" t="str">
        <f>IF('Datos Generales'!AP480=0,"",Índice!$G$52*'Datos Generales'!AP480)</f>
        <v/>
      </c>
      <c r="AQ39" s="36">
        <f>Índice!$G$52*'Datos Generales'!AQ480</f>
        <v>39337.33790058572</v>
      </c>
      <c r="AR39" s="29"/>
      <c r="AS39" s="36">
        <f>Índice!$F$52*'Datos Generales'!AS480</f>
        <v>197630.55879787926</v>
      </c>
      <c r="AT39" s="63">
        <f t="shared" si="0"/>
        <v>-0.80095518557523881</v>
      </c>
      <c r="AU39" s="29"/>
      <c r="AV39" s="64">
        <f t="shared" si="1"/>
        <v>3.9164080488500097E-3</v>
      </c>
      <c r="AW39" s="64">
        <f t="shared" si="2"/>
        <v>1.330084444104372E-2</v>
      </c>
    </row>
    <row r="40" spans="2:49" x14ac:dyDescent="0.2">
      <c r="B40" s="62" t="str">
        <f>'Datos Generales'!B277</f>
        <v>29. Otros Seguros de Crédito</v>
      </c>
      <c r="C40" s="36" t="str">
        <f>IF('Datos Generales'!C481=0,"",Índice!$G$52*'Datos Generales'!C481)</f>
        <v/>
      </c>
      <c r="D40" s="36" t="str">
        <f>IF('Datos Generales'!D481=0,"",Índice!$G$52*'Datos Generales'!D481)</f>
        <v/>
      </c>
      <c r="E40" s="36" t="str">
        <f>IF('Datos Generales'!E481=0,"",Índice!$G$52*'Datos Generales'!E481)</f>
        <v/>
      </c>
      <c r="F40" s="36" t="str">
        <f>IF('Datos Generales'!F481=0,"",Índice!$G$52*'Datos Generales'!F481)</f>
        <v/>
      </c>
      <c r="G40" s="36" t="str">
        <f>IF('Datos Generales'!G481=0,"",Índice!$G$52*'Datos Generales'!G481)</f>
        <v/>
      </c>
      <c r="H40" s="36" t="str">
        <f>IF('Datos Generales'!H481=0,"",Índice!$G$52*'Datos Generales'!H481)</f>
        <v/>
      </c>
      <c r="I40" s="36" t="str">
        <f>IF('Datos Generales'!I481=0,"",Índice!$G$52*'Datos Generales'!I481)</f>
        <v/>
      </c>
      <c r="J40" s="36" t="str">
        <f>IF('Datos Generales'!J481=0,"",Índice!$G$52*'Datos Generales'!J481)</f>
        <v/>
      </c>
      <c r="K40" s="36" t="str">
        <f>IF('Datos Generales'!K481=0,"",Índice!$G$52*'Datos Generales'!K481)</f>
        <v/>
      </c>
      <c r="L40" s="36" t="str">
        <f>IF('Datos Generales'!L481=0,"",Índice!$G$52*'Datos Generales'!L481)</f>
        <v/>
      </c>
      <c r="M40" s="36" t="str">
        <f>IF('Datos Generales'!M481=0,"",Índice!$G$52*'Datos Generales'!M481)</f>
        <v/>
      </c>
      <c r="N40" s="36" t="str">
        <f>IF('Datos Generales'!N481=0,"",Índice!$G$52*'Datos Generales'!N481)</f>
        <v/>
      </c>
      <c r="O40" s="36" t="str">
        <f>IF('Datos Generales'!O481=0,"",Índice!$G$52*'Datos Generales'!O481)</f>
        <v/>
      </c>
      <c r="P40" s="36" t="str">
        <f>IF('Datos Generales'!P481=0,"",Índice!$G$52*'Datos Generales'!P481)</f>
        <v/>
      </c>
      <c r="Q40" s="36" t="str">
        <f>IF('Datos Generales'!Q481=0,"",Índice!$G$52*'Datos Generales'!Q481)</f>
        <v/>
      </c>
      <c r="R40" s="36" t="str">
        <f>IF('Datos Generales'!R481=0,"",Índice!$G$52*'Datos Generales'!R481)</f>
        <v/>
      </c>
      <c r="S40" s="36" t="str">
        <f>IF('Datos Generales'!S481=0,"",Índice!$G$52*'Datos Generales'!S481)</f>
        <v/>
      </c>
      <c r="T40" s="36" t="str">
        <f>IF('Datos Generales'!T481=0,"",Índice!$G$52*'Datos Generales'!T481)</f>
        <v/>
      </c>
      <c r="U40" s="36" t="str">
        <f>IF('Datos Generales'!U481=0,"",Índice!$G$52*'Datos Generales'!U481)</f>
        <v/>
      </c>
      <c r="V40" s="36" t="str">
        <f>IF('Datos Generales'!V481=0,"",Índice!$G$52*'Datos Generales'!V481)</f>
        <v/>
      </c>
      <c r="W40" s="36" t="str">
        <f>IF('Datos Generales'!W481=0,"",Índice!$G$52*'Datos Generales'!W481)</f>
        <v/>
      </c>
      <c r="X40" s="36" t="str">
        <f>IF('Datos Generales'!X481=0,"",Índice!$G$52*'Datos Generales'!X481)</f>
        <v/>
      </c>
      <c r="Y40" s="36" t="str">
        <f>IF('Datos Generales'!Y481=0,"",Índice!$G$52*'Datos Generales'!Y481)</f>
        <v/>
      </c>
      <c r="Z40" s="36" t="str">
        <f>IF('Datos Generales'!Z481=0,"",Índice!$G$52*'Datos Generales'!Z481)</f>
        <v/>
      </c>
      <c r="AA40" s="36" t="str">
        <f>IF('Datos Generales'!AA481=0,"",Índice!$G$52*'Datos Generales'!AA481)</f>
        <v/>
      </c>
      <c r="AB40" s="36" t="str">
        <f>IF('Datos Generales'!AB481=0,"",Índice!$G$52*'Datos Generales'!AB481)</f>
        <v/>
      </c>
      <c r="AC40" s="36" t="str">
        <f>IF('Datos Generales'!AC481=0,"",Índice!$G$52*'Datos Generales'!AC481)</f>
        <v/>
      </c>
      <c r="AD40" s="36" t="str">
        <f>IF('Datos Generales'!AD481=0,"",Índice!$G$52*'Datos Generales'!AD481)</f>
        <v/>
      </c>
      <c r="AE40" s="36" t="str">
        <f>IF('Datos Generales'!AE481=0,"",Índice!$G$52*'Datos Generales'!AE481)</f>
        <v/>
      </c>
      <c r="AF40" s="36" t="str">
        <f>IF('Datos Generales'!AF481=0,"",Índice!$G$52*'Datos Generales'!AF481)</f>
        <v/>
      </c>
      <c r="AG40" s="36" t="str">
        <f>IF('Datos Generales'!AG481=0,"",Índice!$G$52*'Datos Generales'!AG481)</f>
        <v/>
      </c>
      <c r="AH40" s="36" t="str">
        <f>IF('Datos Generales'!AH481=0,"",Índice!$G$52*'Datos Generales'!AH481)</f>
        <v/>
      </c>
      <c r="AI40" s="36" t="str">
        <f>IF('Datos Generales'!AI481=0,"",Índice!$G$52*'Datos Generales'!AI481)</f>
        <v/>
      </c>
      <c r="AJ40" s="36" t="str">
        <f>IF('Datos Generales'!AJ481=0,"",Índice!$G$52*'Datos Generales'!AJ481)</f>
        <v/>
      </c>
      <c r="AK40" s="36" t="str">
        <f>IF('Datos Generales'!AK481=0,"",Índice!$G$52*'Datos Generales'!AK481)</f>
        <v/>
      </c>
      <c r="AL40" s="36" t="str">
        <f>IF('Datos Generales'!AL481=0,"",Índice!$G$52*'Datos Generales'!AL481)</f>
        <v/>
      </c>
      <c r="AM40" s="36" t="str">
        <f>IF('Datos Generales'!AM481=0,"",Índice!$G$52*'Datos Generales'!AM481)</f>
        <v/>
      </c>
      <c r="AN40" s="36" t="str">
        <f>IF('Datos Generales'!AN481=0,"",Índice!$G$52*'Datos Generales'!AN481)</f>
        <v/>
      </c>
      <c r="AO40" s="36" t="str">
        <f>IF('Datos Generales'!AO481=0,"",Índice!$G$52*'Datos Generales'!AO481)</f>
        <v/>
      </c>
      <c r="AP40" s="36" t="str">
        <f>IF('Datos Generales'!AP481=0,"",Índice!$G$52*'Datos Generales'!AP481)</f>
        <v/>
      </c>
      <c r="AQ40" s="36">
        <f>Índice!$G$52*'Datos Generales'!AQ481</f>
        <v>0</v>
      </c>
      <c r="AR40" s="29"/>
      <c r="AS40" s="36">
        <f>Índice!$F$52*'Datos Generales'!AS481</f>
        <v>0</v>
      </c>
      <c r="AT40" s="63" t="str">
        <f t="shared" si="0"/>
        <v/>
      </c>
      <c r="AU40" s="29"/>
      <c r="AV40" s="64">
        <f t="shared" si="1"/>
        <v>0</v>
      </c>
      <c r="AW40" s="64">
        <f t="shared" si="2"/>
        <v>0</v>
      </c>
    </row>
    <row r="41" spans="2:49" x14ac:dyDescent="0.2">
      <c r="B41" s="62" t="str">
        <f>'Datos Generales'!B278</f>
        <v>30. Salud</v>
      </c>
      <c r="C41" s="36">
        <f>IF('Datos Generales'!C482=0,"",Índice!$G$52*'Datos Generales'!C482)</f>
        <v>-0.20411794343007278</v>
      </c>
      <c r="D41" s="36" t="str">
        <f>IF('Datos Generales'!D482=0,"",Índice!$G$52*'Datos Generales'!D482)</f>
        <v/>
      </c>
      <c r="E41" s="36">
        <f>IF('Datos Generales'!E482=0,"",Índice!$G$52*'Datos Generales'!E482)</f>
        <v>53140.745785729916</v>
      </c>
      <c r="F41" s="36">
        <f>IF('Datos Generales'!F482=0,"",Índice!$G$52*'Datos Generales'!F482)</f>
        <v>6889.8310821959149</v>
      </c>
      <c r="G41" s="36" t="str">
        <f>IF('Datos Generales'!G482=0,"",Índice!$G$52*'Datos Generales'!G482)</f>
        <v/>
      </c>
      <c r="H41" s="36" t="str">
        <f>IF('Datos Generales'!H482=0,"",Índice!$G$52*'Datos Generales'!H482)</f>
        <v/>
      </c>
      <c r="I41" s="36" t="str">
        <f>IF('Datos Generales'!I482=0,"",Índice!$G$52*'Datos Generales'!I482)</f>
        <v/>
      </c>
      <c r="J41" s="36" t="str">
        <f>IF('Datos Generales'!J482=0,"",Índice!$G$52*'Datos Generales'!J482)</f>
        <v/>
      </c>
      <c r="K41" s="36">
        <f>IF('Datos Generales'!K482=0,"",Índice!$G$52*'Datos Generales'!K482)</f>
        <v>-66.134213671343574</v>
      </c>
      <c r="L41" s="36" t="str">
        <f>IF('Datos Generales'!L482=0,"",Índice!$G$52*'Datos Generales'!L482)</f>
        <v/>
      </c>
      <c r="M41" s="36" t="str">
        <f>IF('Datos Generales'!M482=0,"",Índice!$G$52*'Datos Generales'!M482)</f>
        <v/>
      </c>
      <c r="N41" s="36" t="str">
        <f>IF('Datos Generales'!N482=0,"",Índice!$G$52*'Datos Generales'!N482)</f>
        <v/>
      </c>
      <c r="O41" s="36" t="str">
        <f>IF('Datos Generales'!O482=0,"",Índice!$G$52*'Datos Generales'!O482)</f>
        <v/>
      </c>
      <c r="P41" s="36" t="str">
        <f>IF('Datos Generales'!P482=0,"",Índice!$G$52*'Datos Generales'!P482)</f>
        <v/>
      </c>
      <c r="Q41" s="36" t="str">
        <f>IF('Datos Generales'!Q482=0,"",Índice!$G$52*'Datos Generales'!Q482)</f>
        <v/>
      </c>
      <c r="R41" s="36" t="str">
        <f>IF('Datos Generales'!R482=0,"",Índice!$G$52*'Datos Generales'!R482)</f>
        <v/>
      </c>
      <c r="S41" s="36" t="str">
        <f>IF('Datos Generales'!S482=0,"",Índice!$G$52*'Datos Generales'!S482)</f>
        <v/>
      </c>
      <c r="T41" s="36" t="str">
        <f>IF('Datos Generales'!T482=0,"",Índice!$G$52*'Datos Generales'!T482)</f>
        <v/>
      </c>
      <c r="U41" s="36" t="str">
        <f>IF('Datos Generales'!U482=0,"",Índice!$G$52*'Datos Generales'!U482)</f>
        <v/>
      </c>
      <c r="V41" s="36">
        <f>IF('Datos Generales'!V482=0,"",Índice!$G$52*'Datos Generales'!V482)</f>
        <v>-323.45890102218868</v>
      </c>
      <c r="W41" s="36" t="str">
        <f>IF('Datos Generales'!W482=0,"",Índice!$G$52*'Datos Generales'!W482)</f>
        <v/>
      </c>
      <c r="X41" s="36" t="str">
        <f>IF('Datos Generales'!X482=0,"",Índice!$G$52*'Datos Generales'!X482)</f>
        <v/>
      </c>
      <c r="Y41" s="36" t="str">
        <f>IF('Datos Generales'!Y482=0,"",Índice!$G$52*'Datos Generales'!Y482)</f>
        <v/>
      </c>
      <c r="Z41" s="36" t="str">
        <f>IF('Datos Generales'!Z482=0,"",Índice!$G$52*'Datos Generales'!Z482)</f>
        <v/>
      </c>
      <c r="AA41" s="36" t="str">
        <f>IF('Datos Generales'!AA482=0,"",Índice!$G$52*'Datos Generales'!AA482)</f>
        <v/>
      </c>
      <c r="AB41" s="36">
        <f>IF('Datos Generales'!AB482=0,"",Índice!$G$52*'Datos Generales'!AB482)</f>
        <v>54.873707125451233</v>
      </c>
      <c r="AC41" s="36" t="str">
        <f>IF('Datos Generales'!AC482=0,"",Índice!$G$52*'Datos Generales'!AC482)</f>
        <v/>
      </c>
      <c r="AD41" s="36" t="str">
        <f>IF('Datos Generales'!AD482=0,"",Índice!$G$52*'Datos Generales'!AD482)</f>
        <v/>
      </c>
      <c r="AE41" s="36" t="str">
        <f>IF('Datos Generales'!AE482=0,"",Índice!$G$52*'Datos Generales'!AE482)</f>
        <v/>
      </c>
      <c r="AF41" s="36" t="str">
        <f>IF('Datos Generales'!AF482=0,"",Índice!$G$52*'Datos Generales'!AF482)</f>
        <v/>
      </c>
      <c r="AG41" s="36" t="str">
        <f>IF('Datos Generales'!AG482=0,"",Índice!$G$52*'Datos Generales'!AG482)</f>
        <v/>
      </c>
      <c r="AH41" s="36" t="str">
        <f>IF('Datos Generales'!AH482=0,"",Índice!$G$52*'Datos Generales'!AH482)</f>
        <v/>
      </c>
      <c r="AI41" s="36" t="str">
        <f>IF('Datos Generales'!AI482=0,"",Índice!$G$52*'Datos Generales'!AI482)</f>
        <v/>
      </c>
      <c r="AJ41" s="36" t="str">
        <f>IF('Datos Generales'!AJ482=0,"",Índice!$G$52*'Datos Generales'!AJ482)</f>
        <v/>
      </c>
      <c r="AK41" s="36" t="str">
        <f>IF('Datos Generales'!AK482=0,"",Índice!$G$52*'Datos Generales'!AK482)</f>
        <v/>
      </c>
      <c r="AL41" s="36" t="str">
        <f>IF('Datos Generales'!AL482=0,"",Índice!$G$52*'Datos Generales'!AL482)</f>
        <v/>
      </c>
      <c r="AM41" s="36" t="str">
        <f>IF('Datos Generales'!AM482=0,"",Índice!$G$52*'Datos Generales'!AM482)</f>
        <v/>
      </c>
      <c r="AN41" s="36" t="str">
        <f>IF('Datos Generales'!AN482=0,"",Índice!$G$52*'Datos Generales'!AN482)</f>
        <v/>
      </c>
      <c r="AO41" s="36" t="str">
        <f>IF('Datos Generales'!AO482=0,"",Índice!$G$52*'Datos Generales'!AO482)</f>
        <v/>
      </c>
      <c r="AP41" s="36" t="str">
        <f>IF('Datos Generales'!AP482=0,"",Índice!$G$52*'Datos Generales'!AP482)</f>
        <v/>
      </c>
      <c r="AQ41" s="36">
        <f>Índice!$G$52*'Datos Generales'!AQ482</f>
        <v>59695.65334241432</v>
      </c>
      <c r="AR41" s="29"/>
      <c r="AS41" s="36">
        <f>Índice!$F$52*'Datos Generales'!AS482</f>
        <v>8269.965234674688</v>
      </c>
      <c r="AT41" s="63">
        <f t="shared" si="0"/>
        <v>6.2183681126154751</v>
      </c>
      <c r="AU41" s="29"/>
      <c r="AV41" s="64">
        <f t="shared" si="1"/>
        <v>5.943272974455913E-3</v>
      </c>
      <c r="AW41" s="64">
        <f t="shared" si="2"/>
        <v>5.5658154178344613E-4</v>
      </c>
    </row>
    <row r="42" spans="2:49" x14ac:dyDescent="0.2">
      <c r="B42" s="62" t="str">
        <f>'Datos Generales'!B279</f>
        <v>31. Accidentes Personales</v>
      </c>
      <c r="C42" s="36" t="str">
        <f>IF('Datos Generales'!C483=0,"",Índice!$G$52*'Datos Generales'!C483)</f>
        <v/>
      </c>
      <c r="D42" s="36" t="str">
        <f>IF('Datos Generales'!D483=0,"",Índice!$G$52*'Datos Generales'!D483)</f>
        <v/>
      </c>
      <c r="E42" s="36">
        <f>IF('Datos Generales'!E483=0,"",Índice!$G$52*'Datos Generales'!E483)</f>
        <v>-25727.910101014571</v>
      </c>
      <c r="F42" s="36">
        <f>IF('Datos Generales'!F483=0,"",Índice!$G$52*'Datos Generales'!F483)</f>
        <v>23288.734696682437</v>
      </c>
      <c r="G42" s="36" t="str">
        <f>IF('Datos Generales'!G483=0,"",Índice!$G$52*'Datos Generales'!G483)</f>
        <v/>
      </c>
      <c r="H42" s="36">
        <f>IF('Datos Generales'!H483=0,"",Índice!$G$52*'Datos Generales'!H483)</f>
        <v>2725.3147413638549</v>
      </c>
      <c r="I42" s="36">
        <f>IF('Datos Generales'!I483=0,"",Índice!$G$52*'Datos Generales'!I483)</f>
        <v>26647.291337880855</v>
      </c>
      <c r="J42" s="36" t="str">
        <f>IF('Datos Generales'!J483=0,"",Índice!$G$52*'Datos Generales'!J483)</f>
        <v/>
      </c>
      <c r="K42" s="36">
        <f>IF('Datos Generales'!K483=0,"",Índice!$G$52*'Datos Generales'!K483)</f>
        <v>-65.794017098960126</v>
      </c>
      <c r="L42" s="36">
        <f>IF('Datos Generales'!L483=0,"",Índice!$G$52*'Datos Generales'!L483)</f>
        <v>1960.1446107589888</v>
      </c>
      <c r="M42" s="36" t="str">
        <f>IF('Datos Generales'!M483=0,"",Índice!$G$52*'Datos Generales'!M483)</f>
        <v/>
      </c>
      <c r="N42" s="36">
        <f>IF('Datos Generales'!N483=0,"",Índice!$G$52*'Datos Generales'!N483)</f>
        <v>5888.0542354983563</v>
      </c>
      <c r="O42" s="36">
        <f>IF('Datos Generales'!O483=0,"",Índice!$G$52*'Datos Generales'!O483)</f>
        <v>364.14641107924984</v>
      </c>
      <c r="P42" s="36" t="str">
        <f>IF('Datos Generales'!P483=0,"",Índice!$G$52*'Datos Generales'!P483)</f>
        <v/>
      </c>
      <c r="Q42" s="36">
        <f>IF('Datos Generales'!Q483=0,"",Índice!$G$52*'Datos Generales'!Q483)</f>
        <v>-708.25524404511418</v>
      </c>
      <c r="R42" s="36" t="str">
        <f>IF('Datos Generales'!R483=0,"",Índice!$G$52*'Datos Generales'!R483)</f>
        <v/>
      </c>
      <c r="S42" s="36">
        <f>IF('Datos Generales'!S483=0,"",Índice!$G$52*'Datos Generales'!S483)</f>
        <v>15922.35625589178</v>
      </c>
      <c r="T42" s="36" t="str">
        <f>IF('Datos Generales'!T483=0,"",Índice!$G$52*'Datos Generales'!T483)</f>
        <v/>
      </c>
      <c r="U42" s="36">
        <f>IF('Datos Generales'!U483=0,"",Índice!$G$52*'Datos Generales'!U483)</f>
        <v>4005.100227013173</v>
      </c>
      <c r="V42" s="36">
        <f>IF('Datos Generales'!V483=0,"",Índice!$G$52*'Datos Generales'!V483)</f>
        <v>-651.23829851364724</v>
      </c>
      <c r="W42" s="36">
        <f>IF('Datos Generales'!W483=0,"",Índice!$G$52*'Datos Generales'!W483)</f>
        <v>2032.9466772490482</v>
      </c>
      <c r="X42" s="36" t="str">
        <f>IF('Datos Generales'!X483=0,"",Índice!$G$52*'Datos Generales'!X483)</f>
        <v/>
      </c>
      <c r="Y42" s="36">
        <f>IF('Datos Generales'!Y483=0,"",Índice!$G$52*'Datos Generales'!Y483)</f>
        <v>1554.0859819620975</v>
      </c>
      <c r="Z42" s="36">
        <f>IF('Datos Generales'!Z483=0,"",Índice!$G$52*'Datos Generales'!Z483)</f>
        <v>1033.5512065581736</v>
      </c>
      <c r="AA42" s="36">
        <f>IF('Datos Generales'!AA483=0,"",Índice!$G$52*'Datos Generales'!AA483)</f>
        <v>2562.7347994218021</v>
      </c>
      <c r="AB42" s="36">
        <f>IF('Datos Generales'!AB483=0,"",Índice!$G$52*'Datos Generales'!AB483)</f>
        <v>-134.30960677698789</v>
      </c>
      <c r="AC42" s="36" t="str">
        <f>IF('Datos Generales'!AC483=0,"",Índice!$G$52*'Datos Generales'!AC483)</f>
        <v/>
      </c>
      <c r="AD42" s="36">
        <f>IF('Datos Generales'!AD483=0,"",Índice!$G$52*'Datos Generales'!AD483)</f>
        <v>5171.2260378291785</v>
      </c>
      <c r="AE42" s="36">
        <f>IF('Datos Generales'!AE483=0,"",Índice!$G$52*'Datos Generales'!AE483)</f>
        <v>162.81807954272139</v>
      </c>
      <c r="AF42" s="36" t="str">
        <f>IF('Datos Generales'!AF483=0,"",Índice!$G$52*'Datos Generales'!AF483)</f>
        <v/>
      </c>
      <c r="AG42" s="36">
        <f>IF('Datos Generales'!AG483=0,"",Índice!$G$52*'Datos Generales'!AG483)</f>
        <v>16649.18623278903</v>
      </c>
      <c r="AH42" s="36">
        <f>IF('Datos Generales'!AH483=0,"",Índice!$G$52*'Datos Generales'!AH483)</f>
        <v>103.38573834733187</v>
      </c>
      <c r="AI42" s="36">
        <f>IF('Datos Generales'!AI483=0,"",Índice!$G$52*'Datos Generales'!AI483)</f>
        <v>-3564.8178230345061</v>
      </c>
      <c r="AJ42" s="36">
        <f>IF('Datos Generales'!AJ483=0,"",Índice!$G$52*'Datos Generales'!AJ483)</f>
        <v>1923.607498885006</v>
      </c>
      <c r="AK42" s="36" t="str">
        <f>IF('Datos Generales'!AK483=0,"",Índice!$G$52*'Datos Generales'!AK483)</f>
        <v/>
      </c>
      <c r="AL42" s="36" t="str">
        <f>IF('Datos Generales'!AL483=0,"",Índice!$G$52*'Datos Generales'!AL483)</f>
        <v/>
      </c>
      <c r="AM42" s="36" t="str">
        <f>IF('Datos Generales'!AM483=0,"",Índice!$G$52*'Datos Generales'!AM483)</f>
        <v/>
      </c>
      <c r="AN42" s="36" t="str">
        <f>IF('Datos Generales'!AN483=0,"",Índice!$G$52*'Datos Generales'!AN483)</f>
        <v/>
      </c>
      <c r="AO42" s="36" t="str">
        <f>IF('Datos Generales'!AO483=0,"",Índice!$G$52*'Datos Generales'!AO483)</f>
        <v/>
      </c>
      <c r="AP42" s="36" t="str">
        <f>IF('Datos Generales'!AP483=0,"",Índice!$G$52*'Datos Generales'!AP483)</f>
        <v/>
      </c>
      <c r="AQ42" s="36">
        <f>Índice!$G$52*'Datos Generales'!AQ483</f>
        <v>81142.359678269306</v>
      </c>
      <c r="AR42" s="29"/>
      <c r="AS42" s="36">
        <f>Índice!$F$52*'Datos Generales'!AS483</f>
        <v>191363.29205460905</v>
      </c>
      <c r="AT42" s="63">
        <f t="shared" si="0"/>
        <v>-0.57597740503380424</v>
      </c>
      <c r="AU42" s="29"/>
      <c r="AV42" s="64">
        <f t="shared" si="1"/>
        <v>8.0784976184655501E-3</v>
      </c>
      <c r="AW42" s="64">
        <f t="shared" si="2"/>
        <v>1.2879047627181457E-2</v>
      </c>
    </row>
    <row r="43" spans="2:49" x14ac:dyDescent="0.2">
      <c r="B43" s="62" t="str">
        <f>'Datos Generales'!B280</f>
        <v>32. SOAP</v>
      </c>
      <c r="C43" s="36" t="str">
        <f>IF('Datos Generales'!C484=0,"",Índice!$G$52*'Datos Generales'!C484)</f>
        <v/>
      </c>
      <c r="D43" s="36" t="str">
        <f>IF('Datos Generales'!D484=0,"",Índice!$G$52*'Datos Generales'!D484)</f>
        <v/>
      </c>
      <c r="E43" s="36">
        <f>IF('Datos Generales'!E484=0,"",Índice!$G$52*'Datos Generales'!E484)</f>
        <v>46579.850769371558</v>
      </c>
      <c r="F43" s="36">
        <f>IF('Datos Generales'!F484=0,"",Índice!$G$52*'Datos Generales'!F484)</f>
        <v>4591.7011767739641</v>
      </c>
      <c r="G43" s="36" t="str">
        <f>IF('Datos Generales'!G484=0,"",Índice!$G$52*'Datos Generales'!G484)</f>
        <v/>
      </c>
      <c r="H43" s="36">
        <f>IF('Datos Generales'!H484=0,"",Índice!$G$52*'Datos Generales'!H484)</f>
        <v>598.50782979421172</v>
      </c>
      <c r="I43" s="36">
        <f>IF('Datos Generales'!I484=0,"",Índice!$G$52*'Datos Generales'!I484)</f>
        <v>2307.2811932190662</v>
      </c>
      <c r="J43" s="36" t="str">
        <f>IF('Datos Generales'!J484=0,"",Índice!$G$52*'Datos Generales'!J484)</f>
        <v/>
      </c>
      <c r="K43" s="36">
        <f>IF('Datos Generales'!K484=0,"",Índice!$G$52*'Datos Generales'!K484)</f>
        <v>11518.579665702437</v>
      </c>
      <c r="L43" s="36" t="str">
        <f>IF('Datos Generales'!L484=0,"",Índice!$G$52*'Datos Generales'!L484)</f>
        <v/>
      </c>
      <c r="M43" s="36" t="str">
        <f>IF('Datos Generales'!M484=0,"",Índice!$G$52*'Datos Generales'!M484)</f>
        <v/>
      </c>
      <c r="N43" s="36" t="str">
        <f>IF('Datos Generales'!N484=0,"",Índice!$G$52*'Datos Generales'!N484)</f>
        <v/>
      </c>
      <c r="O43" s="36" t="str">
        <f>IF('Datos Generales'!O484=0,"",Índice!$G$52*'Datos Generales'!O484)</f>
        <v/>
      </c>
      <c r="P43" s="36" t="str">
        <f>IF('Datos Generales'!P484=0,"",Índice!$G$52*'Datos Generales'!P484)</f>
        <v/>
      </c>
      <c r="Q43" s="36">
        <f>IF('Datos Generales'!Q484=0,"",Índice!$G$52*'Datos Generales'!Q484)</f>
        <v>42174.951530493352</v>
      </c>
      <c r="R43" s="36" t="str">
        <f>IF('Datos Generales'!R484=0,"",Índice!$G$52*'Datos Generales'!R484)</f>
        <v/>
      </c>
      <c r="S43" s="36">
        <f>IF('Datos Generales'!S484=0,"",Índice!$G$52*'Datos Generales'!S484)</f>
        <v>722.91771631484107</v>
      </c>
      <c r="T43" s="36" t="str">
        <f>IF('Datos Generales'!T484=0,"",Índice!$G$52*'Datos Generales'!T484)</f>
        <v/>
      </c>
      <c r="U43" s="36">
        <f>IF('Datos Generales'!U484=0,"",Índice!$G$52*'Datos Generales'!U484)</f>
        <v>1357.1461862093156</v>
      </c>
      <c r="V43" s="36" t="str">
        <f>IF('Datos Generales'!V484=0,"",Índice!$G$52*'Datos Generales'!V484)</f>
        <v/>
      </c>
      <c r="W43" s="36" t="str">
        <f>IF('Datos Generales'!W484=0,"",Índice!$G$52*'Datos Generales'!W484)</f>
        <v/>
      </c>
      <c r="X43" s="36" t="str">
        <f>IF('Datos Generales'!X484=0,"",Índice!$G$52*'Datos Generales'!X484)</f>
        <v/>
      </c>
      <c r="Y43" s="36">
        <f>IF('Datos Generales'!Y484=0,"",Índice!$G$52*'Datos Generales'!Y484)</f>
        <v>-8.096678422726221</v>
      </c>
      <c r="Z43" s="36" t="str">
        <f>IF('Datos Generales'!Z484=0,"",Índice!$G$52*'Datos Generales'!Z484)</f>
        <v/>
      </c>
      <c r="AA43" s="36">
        <f>IF('Datos Generales'!AA484=0,"",Índice!$G$52*'Datos Generales'!AA484)</f>
        <v>462.93949569940509</v>
      </c>
      <c r="AB43" s="36" t="str">
        <f>IF('Datos Generales'!AB484=0,"",Índice!$G$52*'Datos Generales'!AB484)</f>
        <v/>
      </c>
      <c r="AC43" s="36" t="str">
        <f>IF('Datos Generales'!AC484=0,"",Índice!$G$52*'Datos Generales'!AC484)</f>
        <v/>
      </c>
      <c r="AD43" s="36" t="str">
        <f>IF('Datos Generales'!AD484=0,"",Índice!$G$52*'Datos Generales'!AD484)</f>
        <v/>
      </c>
      <c r="AE43" s="36" t="str">
        <f>IF('Datos Generales'!AE484=0,"",Índice!$G$52*'Datos Generales'!AE484)</f>
        <v/>
      </c>
      <c r="AF43" s="36" t="str">
        <f>IF('Datos Generales'!AF484=0,"",Índice!$G$52*'Datos Generales'!AF484)</f>
        <v/>
      </c>
      <c r="AG43" s="36">
        <f>IF('Datos Generales'!AG484=0,"",Índice!$G$52*'Datos Generales'!AG484)</f>
        <v>51420.813974730881</v>
      </c>
      <c r="AH43" s="36" t="str">
        <f>IF('Datos Generales'!AH484=0,"",Índice!$G$52*'Datos Generales'!AH484)</f>
        <v/>
      </c>
      <c r="AI43" s="36">
        <f>IF('Datos Generales'!AI484=0,"",Índice!$G$52*'Datos Generales'!AI484)</f>
        <v>11896.470018305978</v>
      </c>
      <c r="AJ43" s="36" t="str">
        <f>IF('Datos Generales'!AJ484=0,"",Índice!$G$52*'Datos Generales'!AJ484)</f>
        <v/>
      </c>
      <c r="AK43" s="36" t="str">
        <f>IF('Datos Generales'!AK484=0,"",Índice!$G$52*'Datos Generales'!AK484)</f>
        <v/>
      </c>
      <c r="AL43" s="36" t="str">
        <f>IF('Datos Generales'!AL484=0,"",Índice!$G$52*'Datos Generales'!AL484)</f>
        <v/>
      </c>
      <c r="AM43" s="36" t="str">
        <f>IF('Datos Generales'!AM484=0,"",Índice!$G$52*'Datos Generales'!AM484)</f>
        <v/>
      </c>
      <c r="AN43" s="36" t="str">
        <f>IF('Datos Generales'!AN484=0,"",Índice!$G$52*'Datos Generales'!AN484)</f>
        <v/>
      </c>
      <c r="AO43" s="36" t="str">
        <f>IF('Datos Generales'!AO484=0,"",Índice!$G$52*'Datos Generales'!AO484)</f>
        <v/>
      </c>
      <c r="AP43" s="36" t="str">
        <f>IF('Datos Generales'!AP484=0,"",Índice!$G$52*'Datos Generales'!AP484)</f>
        <v/>
      </c>
      <c r="AQ43" s="36">
        <f>Índice!$G$52*'Datos Generales'!AQ484</f>
        <v>173623.06287819229</v>
      </c>
      <c r="AR43" s="29"/>
      <c r="AS43" s="36">
        <f>Índice!$F$52*'Datos Generales'!AS484</f>
        <v>322339.43154392036</v>
      </c>
      <c r="AT43" s="63">
        <f t="shared" si="0"/>
        <v>-0.46136573472694953</v>
      </c>
      <c r="AU43" s="29"/>
      <c r="AV43" s="64">
        <f t="shared" si="1"/>
        <v>1.7285835727892988E-2</v>
      </c>
      <c r="AW43" s="64">
        <f t="shared" si="2"/>
        <v>2.1693945826287635E-2</v>
      </c>
    </row>
    <row r="44" spans="2:49" x14ac:dyDescent="0.2">
      <c r="B44" s="62" t="str">
        <f>'Datos Generales'!B281</f>
        <v>33. Seguro de Cesantía</v>
      </c>
      <c r="C44" s="36" t="str">
        <f>IF('Datos Generales'!C485=0,"",Índice!$G$52*'Datos Generales'!C485)</f>
        <v/>
      </c>
      <c r="D44" s="36" t="str">
        <f>IF('Datos Generales'!D485=0,"",Índice!$G$52*'Datos Generales'!D485)</f>
        <v/>
      </c>
      <c r="E44" s="36">
        <f>IF('Datos Generales'!E485=0,"",Índice!$G$52*'Datos Generales'!E485)</f>
        <v>-1778.8198376786077</v>
      </c>
      <c r="F44" s="36">
        <f>IF('Datos Generales'!F485=0,"",Índice!$G$52*'Datos Generales'!F485)</f>
        <v>245622.29947708387</v>
      </c>
      <c r="G44" s="36" t="str">
        <f>IF('Datos Generales'!G485=0,"",Índice!$G$52*'Datos Generales'!G485)</f>
        <v/>
      </c>
      <c r="H44" s="36">
        <f>IF('Datos Generales'!H485=0,"",Índice!$G$52*'Datos Generales'!H485)</f>
        <v>275.66128260231329</v>
      </c>
      <c r="I44" s="36">
        <f>IF('Datos Generales'!I485=0,"",Índice!$G$52*'Datos Generales'!I485)</f>
        <v>16854.733001823115</v>
      </c>
      <c r="J44" s="36" t="str">
        <f>IF('Datos Generales'!J485=0,"",Índice!$G$52*'Datos Generales'!J485)</f>
        <v/>
      </c>
      <c r="K44" s="36">
        <f>IF('Datos Generales'!K485=0,"",Índice!$G$52*'Datos Generales'!K485)</f>
        <v>1590.3509365781738</v>
      </c>
      <c r="L44" s="36" t="str">
        <f>IF('Datos Generales'!L485=0,"",Índice!$G$52*'Datos Generales'!L485)</f>
        <v/>
      </c>
      <c r="M44" s="36" t="str">
        <f>IF('Datos Generales'!M485=0,"",Índice!$G$52*'Datos Generales'!M485)</f>
        <v/>
      </c>
      <c r="N44" s="36" t="str">
        <f>IF('Datos Generales'!N485=0,"",Índice!$G$52*'Datos Generales'!N485)</f>
        <v/>
      </c>
      <c r="O44" s="36" t="str">
        <f>IF('Datos Generales'!O485=0,"",Índice!$G$52*'Datos Generales'!O485)</f>
        <v/>
      </c>
      <c r="P44" s="36" t="str">
        <f>IF('Datos Generales'!P485=0,"",Índice!$G$52*'Datos Generales'!P485)</f>
        <v/>
      </c>
      <c r="Q44" s="36">
        <f>IF('Datos Generales'!Q485=0,"",Índice!$G$52*'Datos Generales'!Q485)</f>
        <v>886.48422831680602</v>
      </c>
      <c r="R44" s="36">
        <f>IF('Datos Generales'!R485=0,"",Índice!$G$52*'Datos Generales'!R485)</f>
        <v>-61.677638573120326</v>
      </c>
      <c r="S44" s="36" t="str">
        <f>IF('Datos Generales'!S485=0,"",Índice!$G$52*'Datos Generales'!S485)</f>
        <v/>
      </c>
      <c r="T44" s="36" t="str">
        <f>IF('Datos Generales'!T485=0,"",Índice!$G$52*'Datos Generales'!T485)</f>
        <v/>
      </c>
      <c r="U44" s="36">
        <f>IF('Datos Generales'!U485=0,"",Índice!$G$52*'Datos Generales'!U485)</f>
        <v>-1572.4906165280424</v>
      </c>
      <c r="V44" s="36">
        <f>IF('Datos Generales'!V485=0,"",Índice!$G$52*'Datos Generales'!V485)</f>
        <v>1348.0629377266773</v>
      </c>
      <c r="W44" s="36" t="str">
        <f>IF('Datos Generales'!W485=0,"",Índice!$G$52*'Datos Generales'!W485)</f>
        <v/>
      </c>
      <c r="X44" s="36" t="str">
        <f>IF('Datos Generales'!X485=0,"",Índice!$G$52*'Datos Generales'!X485)</f>
        <v/>
      </c>
      <c r="Y44" s="36" t="str">
        <f>IF('Datos Generales'!Y485=0,"",Índice!$G$52*'Datos Generales'!Y485)</f>
        <v/>
      </c>
      <c r="Z44" s="36" t="str">
        <f>IF('Datos Generales'!Z485=0,"",Índice!$G$52*'Datos Generales'!Z485)</f>
        <v/>
      </c>
      <c r="AA44" s="36">
        <f>IF('Datos Generales'!AA485=0,"",Índice!$G$52*'Datos Generales'!AA485)</f>
        <v>-2.9256905224977099</v>
      </c>
      <c r="AB44" s="36">
        <f>IF('Datos Generales'!AB485=0,"",Índice!$G$52*'Datos Generales'!AB485)</f>
        <v>80.252371425256953</v>
      </c>
      <c r="AC44" s="36" t="str">
        <f>IF('Datos Generales'!AC485=0,"",Índice!$G$52*'Datos Generales'!AC485)</f>
        <v/>
      </c>
      <c r="AD44" s="36">
        <f>IF('Datos Generales'!AD485=0,"",Índice!$G$52*'Datos Generales'!AD485)</f>
        <v>-478.18030214218385</v>
      </c>
      <c r="AE44" s="36" t="str">
        <f>IF('Datos Generales'!AE485=0,"",Índice!$G$52*'Datos Generales'!AE485)</f>
        <v/>
      </c>
      <c r="AF44" s="36" t="str">
        <f>IF('Datos Generales'!AF485=0,"",Índice!$G$52*'Datos Generales'!AF485)</f>
        <v/>
      </c>
      <c r="AG44" s="36">
        <f>IF('Datos Generales'!AG485=0,"",Índice!$G$52*'Datos Generales'!AG485)</f>
        <v>34130.731419228658</v>
      </c>
      <c r="AH44" s="36" t="str">
        <f>IF('Datos Generales'!AH485=0,"",Índice!$G$52*'Datos Generales'!AH485)</f>
        <v/>
      </c>
      <c r="AI44" s="36">
        <f>IF('Datos Generales'!AI485=0,"",Índice!$G$52*'Datos Generales'!AI485)</f>
        <v>7995.1637655269969</v>
      </c>
      <c r="AJ44" s="36">
        <f>IF('Datos Generales'!AJ485=0,"",Índice!$G$52*'Datos Generales'!AJ485)</f>
        <v>40817.873383598511</v>
      </c>
      <c r="AK44" s="36" t="str">
        <f>IF('Datos Generales'!AK485=0,"",Índice!$G$52*'Datos Generales'!AK485)</f>
        <v/>
      </c>
      <c r="AL44" s="36" t="str">
        <f>IF('Datos Generales'!AL485=0,"",Índice!$G$52*'Datos Generales'!AL485)</f>
        <v/>
      </c>
      <c r="AM44" s="36" t="str">
        <f>IF('Datos Generales'!AM485=0,"",Índice!$G$52*'Datos Generales'!AM485)</f>
        <v/>
      </c>
      <c r="AN44" s="36" t="str">
        <f>IF('Datos Generales'!AN485=0,"",Índice!$G$52*'Datos Generales'!AN485)</f>
        <v/>
      </c>
      <c r="AO44" s="36" t="str">
        <f>IF('Datos Generales'!AO485=0,"",Índice!$G$52*'Datos Generales'!AO485)</f>
        <v/>
      </c>
      <c r="AP44" s="36" t="str">
        <f>IF('Datos Generales'!AP485=0,"",Índice!$G$52*'Datos Generales'!AP485)</f>
        <v/>
      </c>
      <c r="AQ44" s="36">
        <f>Índice!$G$52*'Datos Generales'!AQ485</f>
        <v>345707.51871846593</v>
      </c>
      <c r="AR44" s="29"/>
      <c r="AS44" s="36">
        <f>Índice!$F$52*'Datos Generales'!AS485</f>
        <v>581702.47182791762</v>
      </c>
      <c r="AT44" s="63">
        <f t="shared" si="0"/>
        <v>-0.40569700927670282</v>
      </c>
      <c r="AU44" s="29"/>
      <c r="AV44" s="64">
        <f t="shared" si="1"/>
        <v>3.4418488416238395E-2</v>
      </c>
      <c r="AW44" s="64">
        <f t="shared" si="2"/>
        <v>3.9149482427293394E-2</v>
      </c>
    </row>
    <row r="45" spans="2:49" x14ac:dyDescent="0.2">
      <c r="B45" s="62" t="str">
        <f>'Datos Generales'!B282</f>
        <v>34. Seguro de Título</v>
      </c>
      <c r="C45" s="36" t="str">
        <f>IF('Datos Generales'!C486=0,"",Índice!$G$52*'Datos Generales'!C486)</f>
        <v/>
      </c>
      <c r="D45" s="36" t="str">
        <f>IF('Datos Generales'!D486=0,"",Índice!$G$52*'Datos Generales'!D486)</f>
        <v/>
      </c>
      <c r="E45" s="36" t="str">
        <f>IF('Datos Generales'!E486=0,"",Índice!$G$52*'Datos Generales'!E486)</f>
        <v/>
      </c>
      <c r="F45" s="36" t="str">
        <f>IF('Datos Generales'!F486=0,"",Índice!$G$52*'Datos Generales'!F486)</f>
        <v/>
      </c>
      <c r="G45" s="36" t="str">
        <f>IF('Datos Generales'!G486=0,"",Índice!$G$52*'Datos Generales'!G486)</f>
        <v/>
      </c>
      <c r="H45" s="36" t="str">
        <f>IF('Datos Generales'!H486=0,"",Índice!$G$52*'Datos Generales'!H486)</f>
        <v/>
      </c>
      <c r="I45" s="36" t="str">
        <f>IF('Datos Generales'!I486=0,"",Índice!$G$52*'Datos Generales'!I486)</f>
        <v/>
      </c>
      <c r="J45" s="36" t="str">
        <f>IF('Datos Generales'!J486=0,"",Índice!$G$52*'Datos Generales'!J486)</f>
        <v/>
      </c>
      <c r="K45" s="36" t="str">
        <f>IF('Datos Generales'!K486=0,"",Índice!$G$52*'Datos Generales'!K486)</f>
        <v/>
      </c>
      <c r="L45" s="36" t="str">
        <f>IF('Datos Generales'!L486=0,"",Índice!$G$52*'Datos Generales'!L486)</f>
        <v/>
      </c>
      <c r="M45" s="36" t="str">
        <f>IF('Datos Generales'!M486=0,"",Índice!$G$52*'Datos Generales'!M486)</f>
        <v/>
      </c>
      <c r="N45" s="36" t="str">
        <f>IF('Datos Generales'!N486=0,"",Índice!$G$52*'Datos Generales'!N486)</f>
        <v/>
      </c>
      <c r="O45" s="36" t="str">
        <f>IF('Datos Generales'!O486=0,"",Índice!$G$52*'Datos Generales'!O486)</f>
        <v/>
      </c>
      <c r="P45" s="36" t="str">
        <f>IF('Datos Generales'!P486=0,"",Índice!$G$52*'Datos Generales'!P486)</f>
        <v/>
      </c>
      <c r="Q45" s="36">
        <f>IF('Datos Generales'!Q486=0,"",Índice!$G$52*'Datos Generales'!Q486)</f>
        <v>330.63704869947958</v>
      </c>
      <c r="R45" s="36" t="str">
        <f>IF('Datos Generales'!R486=0,"",Índice!$G$52*'Datos Generales'!R486)</f>
        <v/>
      </c>
      <c r="S45" s="36" t="str">
        <f>IF('Datos Generales'!S486=0,"",Índice!$G$52*'Datos Generales'!S486)</f>
        <v/>
      </c>
      <c r="T45" s="36" t="str">
        <f>IF('Datos Generales'!T486=0,"",Índice!$G$52*'Datos Generales'!T486)</f>
        <v/>
      </c>
      <c r="U45" s="36" t="str">
        <f>IF('Datos Generales'!U486=0,"",Índice!$G$52*'Datos Generales'!U486)</f>
        <v/>
      </c>
      <c r="V45" s="36" t="str">
        <f>IF('Datos Generales'!V486=0,"",Índice!$G$52*'Datos Generales'!V486)</f>
        <v/>
      </c>
      <c r="W45" s="36" t="str">
        <f>IF('Datos Generales'!W486=0,"",Índice!$G$52*'Datos Generales'!W486)</f>
        <v/>
      </c>
      <c r="X45" s="36" t="str">
        <f>IF('Datos Generales'!X486=0,"",Índice!$G$52*'Datos Generales'!X486)</f>
        <v/>
      </c>
      <c r="Y45" s="36" t="str">
        <f>IF('Datos Generales'!Y486=0,"",Índice!$G$52*'Datos Generales'!Y486)</f>
        <v/>
      </c>
      <c r="Z45" s="36" t="str">
        <f>IF('Datos Generales'!Z486=0,"",Índice!$G$52*'Datos Generales'!Z486)</f>
        <v/>
      </c>
      <c r="AA45" s="36" t="str">
        <f>IF('Datos Generales'!AA486=0,"",Índice!$G$52*'Datos Generales'!AA486)</f>
        <v/>
      </c>
      <c r="AB45" s="36" t="str">
        <f>IF('Datos Generales'!AB486=0,"",Índice!$G$52*'Datos Generales'!AB486)</f>
        <v/>
      </c>
      <c r="AC45" s="36" t="str">
        <f>IF('Datos Generales'!AC486=0,"",Índice!$G$52*'Datos Generales'!AC486)</f>
        <v/>
      </c>
      <c r="AD45" s="36" t="str">
        <f>IF('Datos Generales'!AD486=0,"",Índice!$G$52*'Datos Generales'!AD486)</f>
        <v/>
      </c>
      <c r="AE45" s="36" t="str">
        <f>IF('Datos Generales'!AE486=0,"",Índice!$G$52*'Datos Generales'!AE486)</f>
        <v/>
      </c>
      <c r="AF45" s="36" t="str">
        <f>IF('Datos Generales'!AF486=0,"",Índice!$G$52*'Datos Generales'!AF486)</f>
        <v/>
      </c>
      <c r="AG45" s="36" t="str">
        <f>IF('Datos Generales'!AG486=0,"",Índice!$G$52*'Datos Generales'!AG486)</f>
        <v/>
      </c>
      <c r="AH45" s="36" t="str">
        <f>IF('Datos Generales'!AH486=0,"",Índice!$G$52*'Datos Generales'!AH486)</f>
        <v/>
      </c>
      <c r="AI45" s="36" t="str">
        <f>IF('Datos Generales'!AI486=0,"",Índice!$G$52*'Datos Generales'!AI486)</f>
        <v/>
      </c>
      <c r="AJ45" s="36" t="str">
        <f>IF('Datos Generales'!AJ486=0,"",Índice!$G$52*'Datos Generales'!AJ486)</f>
        <v/>
      </c>
      <c r="AK45" s="36" t="str">
        <f>IF('Datos Generales'!AK486=0,"",Índice!$G$52*'Datos Generales'!AK486)</f>
        <v/>
      </c>
      <c r="AL45" s="36" t="str">
        <f>IF('Datos Generales'!AL486=0,"",Índice!$G$52*'Datos Generales'!AL486)</f>
        <v/>
      </c>
      <c r="AM45" s="36" t="str">
        <f>IF('Datos Generales'!AM486=0,"",Índice!$G$52*'Datos Generales'!AM486)</f>
        <v/>
      </c>
      <c r="AN45" s="36" t="str">
        <f>IF('Datos Generales'!AN486=0,"",Índice!$G$52*'Datos Generales'!AN486)</f>
        <v/>
      </c>
      <c r="AO45" s="36" t="str">
        <f>IF('Datos Generales'!AO486=0,"",Índice!$G$52*'Datos Generales'!AO486)</f>
        <v/>
      </c>
      <c r="AP45" s="36" t="str">
        <f>IF('Datos Generales'!AP486=0,"",Índice!$G$52*'Datos Generales'!AP486)</f>
        <v/>
      </c>
      <c r="AQ45" s="36">
        <f>Índice!$G$52*'Datos Generales'!AQ486</f>
        <v>330.63704869947958</v>
      </c>
      <c r="AR45" s="29"/>
      <c r="AS45" s="36">
        <f>Índice!$F$52*'Datos Generales'!AS486</f>
        <v>0</v>
      </c>
      <c r="AT45" s="63" t="str">
        <f t="shared" si="0"/>
        <v/>
      </c>
      <c r="AU45" s="29"/>
      <c r="AV45" s="64">
        <f t="shared" si="1"/>
        <v>3.2918079053727058E-5</v>
      </c>
      <c r="AW45" s="64">
        <f t="shared" si="2"/>
        <v>0</v>
      </c>
    </row>
    <row r="46" spans="2:49" x14ac:dyDescent="0.2">
      <c r="B46" s="62" t="str">
        <f>'Datos Generales'!B283</f>
        <v>35. Seguro Agrícola</v>
      </c>
      <c r="C46" s="36" t="str">
        <f>IF('Datos Generales'!C487=0,"",Índice!$G$52*'Datos Generales'!C487)</f>
        <v/>
      </c>
      <c r="D46" s="36" t="str">
        <f>IF('Datos Generales'!D487=0,"",Índice!$G$52*'Datos Generales'!D487)</f>
        <v/>
      </c>
      <c r="E46" s="36" t="str">
        <f>IF('Datos Generales'!E487=0,"",Índice!$G$52*'Datos Generales'!E487)</f>
        <v/>
      </c>
      <c r="F46" s="36" t="str">
        <f>IF('Datos Generales'!F487=0,"",Índice!$G$52*'Datos Generales'!F487)</f>
        <v/>
      </c>
      <c r="G46" s="36" t="str">
        <f>IF('Datos Generales'!G487=0,"",Índice!$G$52*'Datos Generales'!G487)</f>
        <v/>
      </c>
      <c r="H46" s="36" t="str">
        <f>IF('Datos Generales'!H487=0,"",Índice!$G$52*'Datos Generales'!H487)</f>
        <v/>
      </c>
      <c r="I46" s="36" t="str">
        <f>IF('Datos Generales'!I487=0,"",Índice!$G$52*'Datos Generales'!I487)</f>
        <v/>
      </c>
      <c r="J46" s="36" t="str">
        <f>IF('Datos Generales'!J487=0,"",Índice!$G$52*'Datos Generales'!J487)</f>
        <v/>
      </c>
      <c r="K46" s="36" t="str">
        <f>IF('Datos Generales'!K487=0,"",Índice!$G$52*'Datos Generales'!K487)</f>
        <v/>
      </c>
      <c r="L46" s="36" t="str">
        <f>IF('Datos Generales'!L487=0,"",Índice!$G$52*'Datos Generales'!L487)</f>
        <v/>
      </c>
      <c r="M46" s="36" t="str">
        <f>IF('Datos Generales'!M487=0,"",Índice!$G$52*'Datos Generales'!M487)</f>
        <v/>
      </c>
      <c r="N46" s="36" t="str">
        <f>IF('Datos Generales'!N487=0,"",Índice!$G$52*'Datos Generales'!N487)</f>
        <v/>
      </c>
      <c r="O46" s="36" t="str">
        <f>IF('Datos Generales'!O487=0,"",Índice!$G$52*'Datos Generales'!O487)</f>
        <v/>
      </c>
      <c r="P46" s="36" t="str">
        <f>IF('Datos Generales'!P487=0,"",Índice!$G$52*'Datos Generales'!P487)</f>
        <v/>
      </c>
      <c r="Q46" s="36">
        <f>IF('Datos Generales'!Q487=0,"",Índice!$G$52*'Datos Generales'!Q487)</f>
        <v>222868.76202807509</v>
      </c>
      <c r="R46" s="36" t="str">
        <f>IF('Datos Generales'!R487=0,"",Índice!$G$52*'Datos Generales'!R487)</f>
        <v/>
      </c>
      <c r="S46" s="36" t="str">
        <f>IF('Datos Generales'!S487=0,"",Índice!$G$52*'Datos Generales'!S487)</f>
        <v/>
      </c>
      <c r="T46" s="36" t="str">
        <f>IF('Datos Generales'!T487=0,"",Índice!$G$52*'Datos Generales'!T487)</f>
        <v/>
      </c>
      <c r="U46" s="36">
        <f>IF('Datos Generales'!U487=0,"",Índice!$G$52*'Datos Generales'!U487)</f>
        <v>-468.55273914373208</v>
      </c>
      <c r="V46" s="36" t="str">
        <f>IF('Datos Generales'!V487=0,"",Índice!$G$52*'Datos Generales'!V487)</f>
        <v/>
      </c>
      <c r="W46" s="36" t="str">
        <f>IF('Datos Generales'!W487=0,"",Índice!$G$52*'Datos Generales'!W487)</f>
        <v/>
      </c>
      <c r="X46" s="36" t="str">
        <f>IF('Datos Generales'!X487=0,"",Índice!$G$52*'Datos Generales'!X487)</f>
        <v/>
      </c>
      <c r="Y46" s="36" t="str">
        <f>IF('Datos Generales'!Y487=0,"",Índice!$G$52*'Datos Generales'!Y487)</f>
        <v/>
      </c>
      <c r="Z46" s="36" t="str">
        <f>IF('Datos Generales'!Z487=0,"",Índice!$G$52*'Datos Generales'!Z487)</f>
        <v/>
      </c>
      <c r="AA46" s="36" t="str">
        <f>IF('Datos Generales'!AA487=0,"",Índice!$G$52*'Datos Generales'!AA487)</f>
        <v/>
      </c>
      <c r="AB46" s="36" t="str">
        <f>IF('Datos Generales'!AB487=0,"",Índice!$G$52*'Datos Generales'!AB487)</f>
        <v/>
      </c>
      <c r="AC46" s="36" t="str">
        <f>IF('Datos Generales'!AC487=0,"",Índice!$G$52*'Datos Generales'!AC487)</f>
        <v/>
      </c>
      <c r="AD46" s="36" t="str">
        <f>IF('Datos Generales'!AD487=0,"",Índice!$G$52*'Datos Generales'!AD487)</f>
        <v/>
      </c>
      <c r="AE46" s="36" t="str">
        <f>IF('Datos Generales'!AE487=0,"",Índice!$G$52*'Datos Generales'!AE487)</f>
        <v/>
      </c>
      <c r="AF46" s="36" t="str">
        <f>IF('Datos Generales'!AF487=0,"",Índice!$G$52*'Datos Generales'!AF487)</f>
        <v/>
      </c>
      <c r="AG46" s="36">
        <f>IF('Datos Generales'!AG487=0,"",Índice!$G$52*'Datos Generales'!AG487)</f>
        <v>5654.883504786736</v>
      </c>
      <c r="AH46" s="36" t="str">
        <f>IF('Datos Generales'!AH487=0,"",Índice!$G$52*'Datos Generales'!AH487)</f>
        <v/>
      </c>
      <c r="AI46" s="36" t="str">
        <f>IF('Datos Generales'!AI487=0,"",Índice!$G$52*'Datos Generales'!AI487)</f>
        <v/>
      </c>
      <c r="AJ46" s="36" t="str">
        <f>IF('Datos Generales'!AJ487=0,"",Índice!$G$52*'Datos Generales'!AJ487)</f>
        <v/>
      </c>
      <c r="AK46" s="36" t="str">
        <f>IF('Datos Generales'!AK487=0,"",Índice!$G$52*'Datos Generales'!AK487)</f>
        <v/>
      </c>
      <c r="AL46" s="36" t="str">
        <f>IF('Datos Generales'!AL487=0,"",Índice!$G$52*'Datos Generales'!AL487)</f>
        <v/>
      </c>
      <c r="AM46" s="36" t="str">
        <f>IF('Datos Generales'!AM487=0,"",Índice!$G$52*'Datos Generales'!AM487)</f>
        <v/>
      </c>
      <c r="AN46" s="36" t="str">
        <f>IF('Datos Generales'!AN487=0,"",Índice!$G$52*'Datos Generales'!AN487)</f>
        <v/>
      </c>
      <c r="AO46" s="36" t="str">
        <f>IF('Datos Generales'!AO487=0,"",Índice!$G$52*'Datos Generales'!AO487)</f>
        <v/>
      </c>
      <c r="AP46" s="36" t="str">
        <f>IF('Datos Generales'!AP487=0,"",Índice!$G$52*'Datos Generales'!AP487)</f>
        <v/>
      </c>
      <c r="AQ46" s="36">
        <f>Índice!$G$52*'Datos Generales'!AQ487</f>
        <v>228055.0927937181</v>
      </c>
      <c r="AR46" s="29"/>
      <c r="AS46" s="36">
        <f>Índice!$F$52*'Datos Generales'!AS487</f>
        <v>28522.288343090611</v>
      </c>
      <c r="AT46" s="63">
        <f t="shared" si="0"/>
        <v>6.9956800818530169</v>
      </c>
      <c r="AU46" s="29"/>
      <c r="AV46" s="64">
        <f t="shared" si="1"/>
        <v>2.2705064670511282E-2</v>
      </c>
      <c r="AW46" s="64">
        <f t="shared" si="2"/>
        <v>1.9195944324684761E-3</v>
      </c>
    </row>
    <row r="47" spans="2:49" x14ac:dyDescent="0.2">
      <c r="B47" s="62" t="str">
        <f>'Datos Generales'!B284</f>
        <v>36. Seguro de Asistencia</v>
      </c>
      <c r="C47" s="36" t="str">
        <f>IF('Datos Generales'!C488=0,"",Índice!$G$52*'Datos Generales'!C488)</f>
        <v/>
      </c>
      <c r="D47" s="36" t="str">
        <f>IF('Datos Generales'!D488=0,"",Índice!$G$52*'Datos Generales'!D488)</f>
        <v/>
      </c>
      <c r="E47" s="36">
        <f>IF('Datos Generales'!E488=0,"",Índice!$G$52*'Datos Generales'!E488)</f>
        <v>-2475.9166341495443</v>
      </c>
      <c r="F47" s="36" t="str">
        <f>IF('Datos Generales'!F488=0,"",Índice!$G$52*'Datos Generales'!F488)</f>
        <v/>
      </c>
      <c r="G47" s="36" t="str">
        <f>IF('Datos Generales'!G488=0,"",Índice!$G$52*'Datos Generales'!G488)</f>
        <v/>
      </c>
      <c r="H47" s="36">
        <f>IF('Datos Generales'!H488=0,"",Índice!$G$52*'Datos Generales'!H488)</f>
        <v>854.81192742790643</v>
      </c>
      <c r="I47" s="36">
        <f>IF('Datos Generales'!I488=0,"",Índice!$G$52*'Datos Generales'!I488)</f>
        <v>1454.1362289958386</v>
      </c>
      <c r="J47" s="36" t="str">
        <f>IF('Datos Generales'!J488=0,"",Índice!$G$52*'Datos Generales'!J488)</f>
        <v/>
      </c>
      <c r="K47" s="36">
        <f>IF('Datos Generales'!K488=0,"",Índice!$G$52*'Datos Generales'!K488)</f>
        <v>35316.860788500817</v>
      </c>
      <c r="L47" s="36">
        <f>IF('Datos Generales'!L488=0,"",Índice!$G$52*'Datos Generales'!L488)</f>
        <v>0.78245211648194568</v>
      </c>
      <c r="M47" s="36" t="str">
        <f>IF('Datos Generales'!M488=0,"",Índice!$G$52*'Datos Generales'!M488)</f>
        <v/>
      </c>
      <c r="N47" s="36" t="str">
        <f>IF('Datos Generales'!N488=0,"",Índice!$G$52*'Datos Generales'!N488)</f>
        <v/>
      </c>
      <c r="O47" s="36">
        <f>IF('Datos Generales'!O488=0,"",Índice!$G$52*'Datos Generales'!O488)</f>
        <v>10.069818542550257</v>
      </c>
      <c r="P47" s="36" t="str">
        <f>IF('Datos Generales'!P488=0,"",Índice!$G$52*'Datos Generales'!P488)</f>
        <v/>
      </c>
      <c r="Q47" s="36">
        <f>IF('Datos Generales'!Q488=0,"",Índice!$G$52*'Datos Generales'!Q488)</f>
        <v>4044.8351866675607</v>
      </c>
      <c r="R47" s="36" t="str">
        <f>IF('Datos Generales'!R488=0,"",Índice!$G$52*'Datos Generales'!R488)</f>
        <v/>
      </c>
      <c r="S47" s="36">
        <f>IF('Datos Generales'!S488=0,"",Índice!$G$52*'Datos Generales'!S488)</f>
        <v>0.68039314476690926</v>
      </c>
      <c r="T47" s="36" t="str">
        <f>IF('Datos Generales'!T488=0,"",Índice!$G$52*'Datos Generales'!T488)</f>
        <v/>
      </c>
      <c r="U47" s="36">
        <f>IF('Datos Generales'!U488=0,"",Índice!$G$52*'Datos Generales'!U488)</f>
        <v>3019.9589927051652</v>
      </c>
      <c r="V47" s="36" t="str">
        <f>IF('Datos Generales'!V488=0,"",Índice!$G$52*'Datos Generales'!V488)</f>
        <v/>
      </c>
      <c r="W47" s="36" t="str">
        <f>IF('Datos Generales'!W488=0,"",Índice!$G$52*'Datos Generales'!W488)</f>
        <v/>
      </c>
      <c r="X47" s="36" t="str">
        <f>IF('Datos Generales'!X488=0,"",Índice!$G$52*'Datos Generales'!X488)</f>
        <v/>
      </c>
      <c r="Y47" s="36">
        <f>IF('Datos Generales'!Y488=0,"",Índice!$G$52*'Datos Generales'!Y488)</f>
        <v>1468.9007602372803</v>
      </c>
      <c r="Z47" s="36">
        <f>IF('Datos Generales'!Z488=0,"",Índice!$G$52*'Datos Generales'!Z488)</f>
        <v>20318.546462516973</v>
      </c>
      <c r="AA47" s="36" t="str">
        <f>IF('Datos Generales'!AA488=0,"",Índice!$G$52*'Datos Generales'!AA488)</f>
        <v/>
      </c>
      <c r="AB47" s="36" t="str">
        <f>IF('Datos Generales'!AB488=0,"",Índice!$G$52*'Datos Generales'!AB488)</f>
        <v/>
      </c>
      <c r="AC47" s="36" t="str">
        <f>IF('Datos Generales'!AC488=0,"",Índice!$G$52*'Datos Generales'!AC488)</f>
        <v/>
      </c>
      <c r="AD47" s="36">
        <f>IF('Datos Generales'!AD488=0,"",Índice!$G$52*'Datos Generales'!AD488)</f>
        <v>872.87636542146788</v>
      </c>
      <c r="AE47" s="36" t="str">
        <f>IF('Datos Generales'!AE488=0,"",Índice!$G$52*'Datos Generales'!AE488)</f>
        <v/>
      </c>
      <c r="AF47" s="36" t="str">
        <f>IF('Datos Generales'!AF488=0,"",Índice!$G$52*'Datos Generales'!AF488)</f>
        <v/>
      </c>
      <c r="AG47" s="36">
        <f>IF('Datos Generales'!AG488=0,"",Índice!$G$52*'Datos Generales'!AG488)</f>
        <v>45044.13540231817</v>
      </c>
      <c r="AH47" s="36">
        <f>IF('Datos Generales'!AH488=0,"",Índice!$G$52*'Datos Generales'!AH488)</f>
        <v>-62.52813000407896</v>
      </c>
      <c r="AI47" s="36">
        <f>IF('Datos Generales'!AI488=0,"",Índice!$G$52*'Datos Generales'!AI488)</f>
        <v>5734.5235223817026</v>
      </c>
      <c r="AJ47" s="36" t="str">
        <f>IF('Datos Generales'!AJ488=0,"",Índice!$G$52*'Datos Generales'!AJ488)</f>
        <v/>
      </c>
      <c r="AK47" s="36" t="str">
        <f>IF('Datos Generales'!AK488=0,"",Índice!$G$52*'Datos Generales'!AK488)</f>
        <v/>
      </c>
      <c r="AL47" s="36" t="str">
        <f>IF('Datos Generales'!AL488=0,"",Índice!$G$52*'Datos Generales'!AL488)</f>
        <v/>
      </c>
      <c r="AM47" s="36" t="str">
        <f>IF('Datos Generales'!AM488=0,"",Índice!$G$52*'Datos Generales'!AM488)</f>
        <v/>
      </c>
      <c r="AN47" s="36" t="str">
        <f>IF('Datos Generales'!AN488=0,"",Índice!$G$52*'Datos Generales'!AN488)</f>
        <v/>
      </c>
      <c r="AO47" s="36" t="str">
        <f>IF('Datos Generales'!AO488=0,"",Índice!$G$52*'Datos Generales'!AO488)</f>
        <v/>
      </c>
      <c r="AP47" s="36" t="str">
        <f>IF('Datos Generales'!AP488=0,"",Índice!$G$52*'Datos Generales'!AP488)</f>
        <v/>
      </c>
      <c r="AQ47" s="36">
        <f>Índice!$G$52*'Datos Generales'!AQ488</f>
        <v>115602.67353682306</v>
      </c>
      <c r="AR47" s="29"/>
      <c r="AS47" s="36">
        <f>Índice!$F$52*'Datos Generales'!AS488</f>
        <v>214138.46820661693</v>
      </c>
      <c r="AT47" s="63">
        <f t="shared" si="0"/>
        <v>-0.46014989971217646</v>
      </c>
      <c r="AU47" s="29"/>
      <c r="AV47" s="64">
        <f t="shared" si="1"/>
        <v>1.1509351300090202E-2</v>
      </c>
      <c r="AW47" s="64">
        <f>IFERROR(AS47/$AS$49,"")</f>
        <v>1.4411852457354697E-2</v>
      </c>
    </row>
    <row r="48" spans="2:49" x14ac:dyDescent="0.2">
      <c r="B48" s="62" t="str">
        <f>'Datos Generales'!B285</f>
        <v>50. Otros Seguros</v>
      </c>
      <c r="C48" s="36">
        <f>IF('Datos Generales'!C489=0,"",Índice!$G$52*'Datos Generales'!C489)</f>
        <v>18303.460105318056</v>
      </c>
      <c r="D48" s="36" t="str">
        <f>IF('Datos Generales'!D489=0,"",Índice!$G$52*'Datos Generales'!D489)</f>
        <v/>
      </c>
      <c r="E48" s="36">
        <f>IF('Datos Generales'!E489=0,"",Índice!$G$52*'Datos Generales'!E489)</f>
        <v>4298.7238886373325</v>
      </c>
      <c r="F48" s="36">
        <f>IF('Datos Generales'!F489=0,"",Índice!$G$52*'Datos Generales'!F489)</f>
        <v>8.6750125957780924</v>
      </c>
      <c r="G48" s="36" t="str">
        <f>IF('Datos Generales'!G489=0,"",Índice!$G$52*'Datos Generales'!G489)</f>
        <v/>
      </c>
      <c r="H48" s="36">
        <f>IF('Datos Generales'!H489=0,"",Índice!$G$52*'Datos Generales'!H489)</f>
        <v>-1.0886290316270548</v>
      </c>
      <c r="I48" s="36">
        <f>IF('Datos Generales'!I489=0,"",Índice!$G$52*'Datos Generales'!I489)</f>
        <v>-98501.910373852224</v>
      </c>
      <c r="J48" s="36" t="str">
        <f>IF('Datos Generales'!J489=0,"",Índice!$G$52*'Datos Generales'!J489)</f>
        <v/>
      </c>
      <c r="K48" s="36">
        <f>IF('Datos Generales'!K489=0,"",Índice!$G$52*'Datos Generales'!K489)</f>
        <v>30.923868429656025</v>
      </c>
      <c r="L48" s="36">
        <f>IF('Datos Generales'!L489=0,"",Índice!$G$52*'Datos Generales'!L489)</f>
        <v>10.069818542550257</v>
      </c>
      <c r="M48" s="36" t="str">
        <f>IF('Datos Generales'!M489=0,"",Índice!$G$52*'Datos Generales'!M489)</f>
        <v/>
      </c>
      <c r="N48" s="36">
        <f>IF('Datos Generales'!N489=0,"",Índice!$G$52*'Datos Generales'!N489)</f>
        <v>7164.3697161093633</v>
      </c>
      <c r="O48" s="36">
        <f>IF('Datos Generales'!O489=0,"",Índice!$G$52*'Datos Generales'!O489)</f>
        <v>7061.9025085074663</v>
      </c>
      <c r="P48" s="36" t="str">
        <f>IF('Datos Generales'!P489=0,"",Índice!$G$52*'Datos Generales'!P489)</f>
        <v/>
      </c>
      <c r="Q48" s="36">
        <f>IF('Datos Generales'!Q489=0,"",Índice!$G$52*'Datos Generales'!Q489)</f>
        <v>115013.01081791081</v>
      </c>
      <c r="R48" s="36">
        <f>IF('Datos Generales'!R489=0,"",Índice!$G$52*'Datos Generales'!R489)</f>
        <v>16.465514103359205</v>
      </c>
      <c r="S48" s="36">
        <f>IF('Datos Generales'!S489=0,"",Índice!$G$52*'Datos Generales'!S489)</f>
        <v>-41226.721624288948</v>
      </c>
      <c r="T48" s="36" t="str">
        <f>IF('Datos Generales'!T489=0,"",Índice!$G$52*'Datos Generales'!T489)</f>
        <v/>
      </c>
      <c r="U48" s="36">
        <f>IF('Datos Generales'!U489=0,"",Índice!$G$52*'Datos Generales'!U489)</f>
        <v>-53.955176380015907</v>
      </c>
      <c r="V48" s="36">
        <f>IF('Datos Generales'!V489=0,"",Índice!$G$52*'Datos Generales'!V489)</f>
        <v>5.0349092712751284</v>
      </c>
      <c r="W48" s="36">
        <f>IF('Datos Generales'!W489=0,"",Índice!$G$52*'Datos Generales'!W489)</f>
        <v>294119.02185320726</v>
      </c>
      <c r="X48" s="36" t="str">
        <f>IF('Datos Generales'!X489=0,"",Índice!$G$52*'Datos Generales'!X489)</f>
        <v/>
      </c>
      <c r="Y48" s="36">
        <f>IF('Datos Generales'!Y489=0,"",Índice!$G$52*'Datos Generales'!Y489)</f>
        <v>1658.5263296838179</v>
      </c>
      <c r="Z48" s="36">
        <f>IF('Datos Generales'!Z489=0,"",Índice!$G$52*'Datos Generales'!Z489)</f>
        <v>-2.8916708652593646</v>
      </c>
      <c r="AA48" s="36">
        <f>IF('Datos Generales'!AA489=0,"",Índice!$G$52*'Datos Generales'!AA489)</f>
        <v>-1213.2430360911142</v>
      </c>
      <c r="AB48" s="36" t="str">
        <f>IF('Datos Generales'!AB489=0,"",Índice!$G$52*'Datos Generales'!AB489)</f>
        <v/>
      </c>
      <c r="AC48" s="36" t="str">
        <f>IF('Datos Generales'!AC489=0,"",Índice!$G$52*'Datos Generales'!AC489)</f>
        <v/>
      </c>
      <c r="AD48" s="36">
        <f>IF('Datos Generales'!AD489=0,"",Índice!$G$52*'Datos Generales'!AD489)</f>
        <v>3770.1604741251595</v>
      </c>
      <c r="AE48" s="36" t="str">
        <f>IF('Datos Generales'!AE489=0,"",Índice!$G$52*'Datos Generales'!AE489)</f>
        <v/>
      </c>
      <c r="AF48" s="36" t="str">
        <f>IF('Datos Generales'!AF489=0,"",Índice!$G$52*'Datos Generales'!AF489)</f>
        <v/>
      </c>
      <c r="AG48" s="36">
        <f>IF('Datos Generales'!AG489=0,"",Índice!$G$52*'Datos Generales'!AG489)</f>
        <v>9464.0305061070394</v>
      </c>
      <c r="AH48" s="36">
        <f>IF('Datos Generales'!AH489=0,"",Índice!$G$52*'Datos Generales'!AH489)</f>
        <v>118.32036787496553</v>
      </c>
      <c r="AI48" s="36">
        <f>IF('Datos Generales'!AI489=0,"",Índice!$G$52*'Datos Generales'!AI489)</f>
        <v>-209.69716721716142</v>
      </c>
      <c r="AJ48" s="36">
        <f>IF('Datos Generales'!AJ489=0,"",Índice!$G$52*'Datos Generales'!AJ489)</f>
        <v>263799.00233953184</v>
      </c>
      <c r="AK48" s="36" t="str">
        <f>IF('Datos Generales'!AK489=0,"",Índice!$G$52*'Datos Generales'!AK489)</f>
        <v/>
      </c>
      <c r="AL48" s="36" t="str">
        <f>IF('Datos Generales'!AL489=0,"",Índice!$G$52*'Datos Generales'!AL489)</f>
        <v/>
      </c>
      <c r="AM48" s="36" t="str">
        <f>IF('Datos Generales'!AM489=0,"",Índice!$G$52*'Datos Generales'!AM489)</f>
        <v/>
      </c>
      <c r="AN48" s="36" t="str">
        <f>IF('Datos Generales'!AN489=0,"",Índice!$G$52*'Datos Generales'!AN489)</f>
        <v/>
      </c>
      <c r="AO48" s="36" t="str">
        <f>IF('Datos Generales'!AO489=0,"",Índice!$G$52*'Datos Generales'!AO489)</f>
        <v/>
      </c>
      <c r="AP48" s="36" t="str">
        <f>IF('Datos Generales'!AP489=0,"",Índice!$G$52*'Datos Generales'!AP489)</f>
        <v/>
      </c>
      <c r="AQ48" s="36">
        <f>Índice!$G$52*'Datos Generales'!AQ489</f>
        <v>583632.1903522294</v>
      </c>
      <c r="AR48" s="29"/>
      <c r="AS48" s="36">
        <f>Índice!$F$52*'Datos Generales'!AS489</f>
        <v>283227.70501296269</v>
      </c>
      <c r="AT48" s="63">
        <f t="shared" si="0"/>
        <v>1.0606465399474883</v>
      </c>
      <c r="AU48" s="29"/>
      <c r="AV48" s="64">
        <f t="shared" si="1"/>
        <v>5.8106164012420324E-2</v>
      </c>
      <c r="AW48" s="64">
        <f t="shared" si="2"/>
        <v>1.9061665709420944E-2</v>
      </c>
    </row>
    <row r="49" spans="2:49" x14ac:dyDescent="0.2">
      <c r="B49" s="65" t="s">
        <v>284</v>
      </c>
      <c r="C49" s="66">
        <f>Índice!$G$52*'Datos Generales'!C490</f>
        <v>2378.9606110202599</v>
      </c>
      <c r="D49" s="66">
        <f>Índice!$G$52*'Datos Generales'!D490</f>
        <v>201525.54348953915</v>
      </c>
      <c r="E49" s="66">
        <f>Índice!$G$52*'Datos Generales'!E490</f>
        <v>1436947.9332547933</v>
      </c>
      <c r="F49" s="66">
        <f>Índice!$G$52*'Datos Generales'!F490</f>
        <v>261660.79884278736</v>
      </c>
      <c r="G49" s="66">
        <f>Índice!$G$52*'Datos Generales'!G490</f>
        <v>64293.818254063568</v>
      </c>
      <c r="H49" s="66">
        <f>Índice!$G$52*'Datos Generales'!H490</f>
        <v>598725.35148259369</v>
      </c>
      <c r="I49" s="66">
        <f>Índice!$G$52*'Datos Generales'!I490</f>
        <v>508173.01853356912</v>
      </c>
      <c r="J49" s="66">
        <f>Índice!$G$52*'Datos Generales'!J490</f>
        <v>-10109.893698777028</v>
      </c>
      <c r="K49" s="66">
        <f>Índice!$G$52*'Datos Generales'!K490</f>
        <v>265609.59653707105</v>
      </c>
      <c r="L49" s="66">
        <f>Índice!$G$52*'Datos Generales'!L490</f>
        <v>68874.463042235075</v>
      </c>
      <c r="M49" s="66">
        <f>Índice!$G$52*'Datos Generales'!M490</f>
        <v>48262.769193295273</v>
      </c>
      <c r="N49" s="66">
        <f>Índice!$G$52*'Datos Generales'!N490</f>
        <v>-127977.8341521298</v>
      </c>
      <c r="O49" s="66">
        <f>Índice!$G$52*'Datos Generales'!O490</f>
        <v>174857.39810177119</v>
      </c>
      <c r="P49" s="66">
        <f>Índice!$G$52*'Datos Generales'!P490</f>
        <v>35615.621418367962</v>
      </c>
      <c r="Q49" s="66">
        <f>Índice!$G$52*'Datos Generales'!Q490</f>
        <v>1409315.3986236327</v>
      </c>
      <c r="R49" s="66">
        <f>Índice!$G$52*'Datos Generales'!R490</f>
        <v>-60.214793311871468</v>
      </c>
      <c r="S49" s="66">
        <f>Índice!$G$52*'Datos Generales'!S490</f>
        <v>1068603.122256102</v>
      </c>
      <c r="T49" s="66">
        <f>Índice!$G$52*'Datos Generales'!T490</f>
        <v>0</v>
      </c>
      <c r="U49" s="66">
        <f>Índice!$G$52*'Datos Generales'!U490</f>
        <v>627760.41452271957</v>
      </c>
      <c r="V49" s="66">
        <f>Índice!$G$52*'Datos Generales'!V490</f>
        <v>-1172.7936636347215</v>
      </c>
      <c r="W49" s="66">
        <f>Índice!$G$52*'Datos Generales'!W490</f>
        <v>428148.85096906696</v>
      </c>
      <c r="X49" s="66">
        <f>Índice!$G$52*'Datos Generales'!X490</f>
        <v>91228.881872523591</v>
      </c>
      <c r="Y49" s="66">
        <f>Índice!$G$52*'Datos Generales'!Y490</f>
        <v>108268.8519080095</v>
      </c>
      <c r="Z49" s="66">
        <f>Índice!$G$52*'Datos Generales'!Z490</f>
        <v>556956.76475781237</v>
      </c>
      <c r="AA49" s="66">
        <f>Índice!$G$52*'Datos Generales'!AA490</f>
        <v>243963.33089185596</v>
      </c>
      <c r="AB49" s="66">
        <f>Índice!$G$52*'Datos Generales'!AB490</f>
        <v>0.81647177372029112</v>
      </c>
      <c r="AC49" s="66">
        <f>Índice!$G$52*'Datos Generales'!AC490</f>
        <v>-5907.207302523545</v>
      </c>
      <c r="AD49" s="66">
        <f>Índice!$G$52*'Datos Generales'!AD490</f>
        <v>328349.32880917256</v>
      </c>
      <c r="AE49" s="66">
        <f>Índice!$G$52*'Datos Generales'!AE490</f>
        <v>60075.142618908059</v>
      </c>
      <c r="AF49" s="66">
        <f>Índice!$G$52*'Datos Generales'!AF490</f>
        <v>-16332.531263214512</v>
      </c>
      <c r="AG49" s="66">
        <f>Índice!$G$52*'Datos Generales'!AG490</f>
        <v>945828.39056063385</v>
      </c>
      <c r="AH49" s="66">
        <f>Índice!$G$52*'Datos Generales'!AH490</f>
        <v>181977.23608655555</v>
      </c>
      <c r="AI49" s="66">
        <f>Índice!$G$52*'Datos Generales'!AI490</f>
        <v>123476.38712600915</v>
      </c>
      <c r="AJ49" s="66">
        <f>Índice!$G$52*'Datos Generales'!AJ490</f>
        <v>364921.14073353866</v>
      </c>
      <c r="AK49" s="66">
        <f>Índice!$G$52*'Datos Generales'!AK490</f>
        <v>0</v>
      </c>
      <c r="AL49" s="66">
        <f>Índice!$G$52*'Datos Generales'!AL490</f>
        <v>0</v>
      </c>
      <c r="AM49" s="66">
        <f>Índice!$G$52*'Datos Generales'!AM490</f>
        <v>0</v>
      </c>
      <c r="AN49" s="66">
        <f>Índice!$G$52*'Datos Generales'!AN490</f>
        <v>0</v>
      </c>
      <c r="AO49" s="66">
        <f>Índice!$G$52*'Datos Generales'!AO490</f>
        <v>0</v>
      </c>
      <c r="AP49" s="66">
        <f>Índice!$G$52*'Datos Generales'!AP490</f>
        <v>0</v>
      </c>
      <c r="AQ49" s="66">
        <f>Índice!$G$52*'Datos Generales'!AQ490</f>
        <v>10044238.85609583</v>
      </c>
      <c r="AR49" s="29"/>
      <c r="AS49" s="66">
        <f>Índice!$F$52*'Datos Generales'!AS490</f>
        <v>14858497.118275534</v>
      </c>
      <c r="AT49" s="67">
        <f t="shared" si="0"/>
        <v>-0.32400707984512789</v>
      </c>
      <c r="AU49" s="29"/>
      <c r="AV49" s="68">
        <f t="shared" si="1"/>
        <v>1</v>
      </c>
      <c r="AW49" s="68">
        <f t="shared" si="2"/>
        <v>1</v>
      </c>
    </row>
    <row r="50" spans="2:49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</row>
    <row r="51" spans="2:49" x14ac:dyDescent="0.2">
      <c r="B51" s="62" t="str">
        <f>'Datos Generales'!B288</f>
        <v>Comercialización Individual</v>
      </c>
      <c r="C51" s="36" t="str">
        <f>IF('Datos Generales'!C492=0,"",Índice!$G$52*'Datos Generales'!C492)</f>
        <v/>
      </c>
      <c r="D51" s="36">
        <f>IF('Datos Generales'!D492=0,"",Índice!$G$52*'Datos Generales'!D492)</f>
        <v>201525.54348953915</v>
      </c>
      <c r="E51" s="36">
        <f>IF('Datos Generales'!E492=0,"",Índice!$G$52*'Datos Generales'!E492)</f>
        <v>845242.70814161841</v>
      </c>
      <c r="F51" s="36">
        <f>IF('Datos Generales'!F492=0,"",Índice!$G$52*'Datos Generales'!F492)</f>
        <v>-1434.6429653982666</v>
      </c>
      <c r="G51" s="36">
        <f>IF('Datos Generales'!G492=0,"",Índice!$G$52*'Datos Generales'!G492)</f>
        <v>64293.818254063568</v>
      </c>
      <c r="H51" s="36">
        <f>IF('Datos Generales'!H492=0,"",Índice!$G$52*'Datos Generales'!H492)</f>
        <v>115480.27081007948</v>
      </c>
      <c r="I51" s="36">
        <f>IF('Datos Generales'!I492=0,"",Índice!$G$52*'Datos Generales'!I492)</f>
        <v>431212.52522132342</v>
      </c>
      <c r="J51" s="36">
        <f>IF('Datos Generales'!J492=0,"",Índice!$G$52*'Datos Generales'!J492)</f>
        <v>-10109.893698777028</v>
      </c>
      <c r="K51" s="36">
        <f>IF('Datos Generales'!K492=0,"",Índice!$G$52*'Datos Generales'!K492)</f>
        <v>101943.57703768392</v>
      </c>
      <c r="L51" s="36">
        <f>IF('Datos Generales'!L492=0,"",Índice!$G$52*'Datos Generales'!L492)</f>
        <v>78.483349248862979</v>
      </c>
      <c r="M51" s="36">
        <f>IF('Datos Generales'!M492=0,"",Índice!$G$52*'Datos Generales'!M492)</f>
        <v>-5637.2273026800349</v>
      </c>
      <c r="N51" s="36" t="str">
        <f>IF('Datos Generales'!N492=0,"",Índice!$G$52*'Datos Generales'!N492)</f>
        <v/>
      </c>
      <c r="O51" s="36">
        <f>IF('Datos Generales'!O492=0,"",Índice!$G$52*'Datos Generales'!O492)</f>
        <v>19552.25368322324</v>
      </c>
      <c r="P51" s="36">
        <f>IF('Datos Generales'!P492=0,"",Índice!$G$52*'Datos Generales'!P492)</f>
        <v>-4007.3795440481422</v>
      </c>
      <c r="Q51" s="36">
        <f>IF('Datos Generales'!Q492=0,"",Índice!$G$52*'Datos Generales'!Q492)</f>
        <v>754318.1321030918</v>
      </c>
      <c r="R51" s="36" t="str">
        <f>IF('Datos Generales'!R492=0,"",Índice!$G$52*'Datos Generales'!R492)</f>
        <v/>
      </c>
      <c r="S51" s="36">
        <f>IF('Datos Generales'!S492=0,"",Índice!$G$52*'Datos Generales'!S492)</f>
        <v>214085.15868639218</v>
      </c>
      <c r="T51" s="36" t="str">
        <f>IF('Datos Generales'!T492=0,"",Índice!$G$52*'Datos Generales'!T492)</f>
        <v/>
      </c>
      <c r="U51" s="36">
        <f>IF('Datos Generales'!U492=0,"",Índice!$G$52*'Datos Generales'!U492)</f>
        <v>145637.67636215559</v>
      </c>
      <c r="V51" s="36">
        <f>IF('Datos Generales'!V492=0,"",Índice!$G$52*'Datos Generales'!V492)</f>
        <v>-0.74843245924360025</v>
      </c>
      <c r="W51" s="36">
        <f>IF('Datos Generales'!W492=0,"",Índice!$G$52*'Datos Generales'!W492)</f>
        <v>2022.3325441906843</v>
      </c>
      <c r="X51" s="36">
        <f>IF('Datos Generales'!X492=0,"",Índice!$G$52*'Datos Generales'!X492)</f>
        <v>91228.881872523591</v>
      </c>
      <c r="Y51" s="36">
        <f>IF('Datos Generales'!Y492=0,"",Índice!$G$52*'Datos Generales'!Y492)</f>
        <v>31767.760047110423</v>
      </c>
      <c r="Z51" s="36">
        <f>IF('Datos Generales'!Z492=0,"",Índice!$G$52*'Datos Generales'!Z492)</f>
        <v>175480.36606511977</v>
      </c>
      <c r="AA51" s="36">
        <f>IF('Datos Generales'!AA492=0,"",Índice!$G$52*'Datos Generales'!AA492)</f>
        <v>120511.67605665907</v>
      </c>
      <c r="AB51" s="36" t="str">
        <f>IF('Datos Generales'!AB492=0,"",Índice!$G$52*'Datos Generales'!AB492)</f>
        <v/>
      </c>
      <c r="AC51" s="36" t="str">
        <f>IF('Datos Generales'!AC492=0,"",Índice!$G$52*'Datos Generales'!AC492)</f>
        <v/>
      </c>
      <c r="AD51" s="36">
        <f>IF('Datos Generales'!AD492=0,"",Índice!$G$52*'Datos Generales'!AD492)</f>
        <v>842.90504739448556</v>
      </c>
      <c r="AE51" s="36" t="str">
        <f>IF('Datos Generales'!AE492=0,"",Índice!$G$52*'Datos Generales'!AE492)</f>
        <v/>
      </c>
      <c r="AF51" s="36">
        <f>IF('Datos Generales'!AF492=0,"",Índice!$G$52*'Datos Generales'!AF492)</f>
        <v>-16332.531263214512</v>
      </c>
      <c r="AG51" s="36">
        <f>IF('Datos Generales'!AG492=0,"",Índice!$G$52*'Datos Generales'!AG492)</f>
        <v>75600.693592771786</v>
      </c>
      <c r="AH51" s="36" t="str">
        <f>IF('Datos Generales'!AH492=0,"",Índice!$G$52*'Datos Generales'!AH492)</f>
        <v/>
      </c>
      <c r="AI51" s="36">
        <f>IF('Datos Generales'!AI492=0,"",Índice!$G$52*'Datos Generales'!AI492)</f>
        <v>31854.612232039919</v>
      </c>
      <c r="AJ51" s="36" t="str">
        <f>IF('Datos Generales'!AJ492=0,"",Índice!$G$52*'Datos Generales'!AJ492)</f>
        <v/>
      </c>
      <c r="AK51" s="36" t="str">
        <f>IF('Datos Generales'!AK492=0,"",Índice!$G$52*'Datos Generales'!AK492)</f>
        <v/>
      </c>
      <c r="AL51" s="36" t="str">
        <f>IF('Datos Generales'!AL492=0,"",Índice!$G$52*'Datos Generales'!AL492)</f>
        <v/>
      </c>
      <c r="AM51" s="36" t="str">
        <f>IF('Datos Generales'!AM492=0,"",Índice!$G$52*'Datos Generales'!AM492)</f>
        <v/>
      </c>
      <c r="AN51" s="36" t="str">
        <f>IF('Datos Generales'!AN492=0,"",Índice!$G$52*'Datos Generales'!AN492)</f>
        <v/>
      </c>
      <c r="AO51" s="36" t="str">
        <f>IF('Datos Generales'!AO492=0,"",Índice!$G$52*'Datos Generales'!AO492)</f>
        <v/>
      </c>
      <c r="AP51" s="36" t="str">
        <f>IF('Datos Generales'!AP492=0,"",Índice!$G$52*'Datos Generales'!AP492)</f>
        <v/>
      </c>
      <c r="AQ51" s="36">
        <f>IF('Datos Generales'!AQ492=0,"",Índice!$G$52*'Datos Generales'!AQ492)</f>
        <v>3385156.9513896522</v>
      </c>
      <c r="AR51" s="29"/>
      <c r="AS51" s="36">
        <f>IF('Datos Generales'!AS492=0,"",Índice!$F$52*'Datos Generales'!AS492)</f>
        <v>3666437.3116353694</v>
      </c>
      <c r="AT51" s="60">
        <f t="shared" si="0"/>
        <v>-7.6717624314229904E-2</v>
      </c>
      <c r="AU51" s="29"/>
      <c r="AV51" s="60">
        <f>IFERROR(AQ51/SUM($AQ$51:$AQ$56),"")</f>
        <v>0.33702473625815926</v>
      </c>
      <c r="AW51" s="60">
        <f>IFERROR(AS51/SUM($AS$51:$AS$56),"")</f>
        <v>0.24675694200093448</v>
      </c>
    </row>
    <row r="52" spans="2:49" x14ac:dyDescent="0.2">
      <c r="B52" s="62" t="str">
        <f>'Datos Generales'!B289</f>
        <v>Comercialización Colectiva</v>
      </c>
      <c r="C52" s="36" t="str">
        <f>IF('Datos Generales'!C493=0,"",Índice!$G$52*'Datos Generales'!C493)</f>
        <v/>
      </c>
      <c r="D52" s="36" t="str">
        <f>IF('Datos Generales'!D493=0,"",Índice!$G$52*'Datos Generales'!D493)</f>
        <v/>
      </c>
      <c r="E52" s="36">
        <f>IF('Datos Generales'!E493=0,"",Índice!$G$52*'Datos Generales'!E493)</f>
        <v>38588.633284084215</v>
      </c>
      <c r="F52" s="36" t="str">
        <f>IF('Datos Generales'!F493=0,"",Índice!$G$52*'Datos Generales'!F493)</f>
        <v/>
      </c>
      <c r="G52" s="36" t="str">
        <f>IF('Datos Generales'!G493=0,"",Índice!$G$52*'Datos Generales'!G493)</f>
        <v/>
      </c>
      <c r="H52" s="36">
        <f>IF('Datos Generales'!H493=0,"",Índice!$G$52*'Datos Generales'!H493)</f>
        <v>-1376.2652335772657</v>
      </c>
      <c r="I52" s="36">
        <f>IF('Datos Generales'!I493=0,"",Índice!$G$52*'Datos Generales'!I493)</f>
        <v>12.349135577519403</v>
      </c>
      <c r="J52" s="36" t="str">
        <f>IF('Datos Generales'!J493=0,"",Índice!$G$52*'Datos Generales'!J493)</f>
        <v/>
      </c>
      <c r="K52" s="36">
        <f>IF('Datos Generales'!K493=0,"",Índice!$G$52*'Datos Generales'!K493)</f>
        <v>-19.357184968618569</v>
      </c>
      <c r="L52" s="36">
        <f>IF('Datos Generales'!L493=0,"",Índice!$G$52*'Datos Generales'!L493)</f>
        <v>-34.461912782443953</v>
      </c>
      <c r="M52" s="36" t="str">
        <f>IF('Datos Generales'!M493=0,"",Índice!$G$52*'Datos Generales'!M493)</f>
        <v/>
      </c>
      <c r="N52" s="36" t="str">
        <f>IF('Datos Generales'!N493=0,"",Índice!$G$52*'Datos Generales'!N493)</f>
        <v/>
      </c>
      <c r="O52" s="36">
        <f>IF('Datos Generales'!O493=0,"",Índice!$G$52*'Datos Generales'!O493)</f>
        <v>14129.656398059928</v>
      </c>
      <c r="P52" s="36" t="str">
        <f>IF('Datos Generales'!P493=0,"",Índice!$G$52*'Datos Generales'!P493)</f>
        <v/>
      </c>
      <c r="Q52" s="36">
        <f>IF('Datos Generales'!Q493=0,"",Índice!$G$52*'Datos Generales'!Q493)</f>
        <v>20869.869027721601</v>
      </c>
      <c r="R52" s="36">
        <f>IF('Datos Generales'!R493=0,"",Índice!$G$52*'Datos Generales'!R493)</f>
        <v>-60.214793311871468</v>
      </c>
      <c r="S52" s="36">
        <f>IF('Datos Generales'!S493=0,"",Índice!$G$52*'Datos Generales'!S493)</f>
        <v>3251.4627602121059</v>
      </c>
      <c r="T52" s="36" t="str">
        <f>IF('Datos Generales'!T493=0,"",Índice!$G$52*'Datos Generales'!T493)</f>
        <v/>
      </c>
      <c r="U52" s="36">
        <f>IF('Datos Generales'!U493=0,"",Índice!$G$52*'Datos Generales'!U493)</f>
        <v>28784.338166279242</v>
      </c>
      <c r="V52" s="36">
        <f>IF('Datos Generales'!V493=0,"",Índice!$G$52*'Datos Generales'!V493)</f>
        <v>-112.5370261444468</v>
      </c>
      <c r="W52" s="36" t="str">
        <f>IF('Datos Generales'!W493=0,"",Índice!$G$52*'Datos Generales'!W493)</f>
        <v/>
      </c>
      <c r="X52" s="36" t="str">
        <f>IF('Datos Generales'!X493=0,"",Índice!$G$52*'Datos Generales'!X493)</f>
        <v/>
      </c>
      <c r="Y52" s="36" t="str">
        <f>IF('Datos Generales'!Y493=0,"",Índice!$G$52*'Datos Generales'!Y493)</f>
        <v/>
      </c>
      <c r="Z52" s="36">
        <f>IF('Datos Generales'!Z493=0,"",Índice!$G$52*'Datos Generales'!Z493)</f>
        <v>230018.8094684871</v>
      </c>
      <c r="AA52" s="36" t="str">
        <f>IF('Datos Generales'!AA493=0,"",Índice!$G$52*'Datos Generales'!AA493)</f>
        <v/>
      </c>
      <c r="AB52" s="36" t="str">
        <f>IF('Datos Generales'!AB493=0,"",Índice!$G$52*'Datos Generales'!AB493)</f>
        <v/>
      </c>
      <c r="AC52" s="36" t="str">
        <f>IF('Datos Generales'!AC493=0,"",Índice!$G$52*'Datos Generales'!AC493)</f>
        <v/>
      </c>
      <c r="AD52" s="36">
        <f>IF('Datos Generales'!AD493=0,"",Índice!$G$52*'Datos Generales'!AD493)</f>
        <v>6044.1024032506466</v>
      </c>
      <c r="AE52" s="36" t="str">
        <f>IF('Datos Generales'!AE493=0,"",Índice!$G$52*'Datos Generales'!AE493)</f>
        <v/>
      </c>
      <c r="AF52" s="36" t="str">
        <f>IF('Datos Generales'!AF493=0,"",Índice!$G$52*'Datos Generales'!AF493)</f>
        <v/>
      </c>
      <c r="AG52" s="36">
        <f>IF('Datos Generales'!AG493=0,"",Índice!$G$52*'Datos Generales'!AG493)</f>
        <v>171227.09243855285</v>
      </c>
      <c r="AH52" s="36" t="str">
        <f>IF('Datos Generales'!AH493=0,"",Índice!$G$52*'Datos Generales'!AH493)</f>
        <v/>
      </c>
      <c r="AI52" s="36">
        <f>IF('Datos Generales'!AI493=0,"",Índice!$G$52*'Datos Generales'!AI493)</f>
        <v>461.81684701053968</v>
      </c>
      <c r="AJ52" s="36" t="str">
        <f>IF('Datos Generales'!AJ493=0,"",Índice!$G$52*'Datos Generales'!AJ493)</f>
        <v/>
      </c>
      <c r="AK52" s="36" t="str">
        <f>IF('Datos Generales'!AK493=0,"",Índice!$G$52*'Datos Generales'!AK493)</f>
        <v/>
      </c>
      <c r="AL52" s="36" t="str">
        <f>IF('Datos Generales'!AL493=0,"",Índice!$G$52*'Datos Generales'!AL493)</f>
        <v/>
      </c>
      <c r="AM52" s="36" t="str">
        <f>IF('Datos Generales'!AM493=0,"",Índice!$G$52*'Datos Generales'!AM493)</f>
        <v/>
      </c>
      <c r="AN52" s="36" t="str">
        <f>IF('Datos Generales'!AN493=0,"",Índice!$G$52*'Datos Generales'!AN493)</f>
        <v/>
      </c>
      <c r="AO52" s="36" t="str">
        <f>IF('Datos Generales'!AO493=0,"",Índice!$G$52*'Datos Generales'!AO493)</f>
        <v/>
      </c>
      <c r="AP52" s="36" t="str">
        <f>IF('Datos Generales'!AP493=0,"",Índice!$G$52*'Datos Generales'!AP493)</f>
        <v/>
      </c>
      <c r="AQ52" s="36">
        <f>IF('Datos Generales'!AQ493=0,"",Índice!$G$52*'Datos Generales'!AQ493)</f>
        <v>511785.2937784511</v>
      </c>
      <c r="AR52" s="29"/>
      <c r="AS52" s="36">
        <f>IF('Datos Generales'!AS493=0,"",Índice!$F$52*'Datos Generales'!AS493)</f>
        <v>333696.68554480019</v>
      </c>
      <c r="AT52" s="60">
        <f t="shared" si="0"/>
        <v>0.53368407883015001</v>
      </c>
      <c r="AU52" s="29"/>
      <c r="AV52" s="60">
        <f t="shared" ref="AV52:AV56" si="3">IFERROR(AQ52/SUM($AQ$51:$AQ$56),"")</f>
        <v>5.0953118609664443E-2</v>
      </c>
      <c r="AW52" s="60">
        <f t="shared" ref="AW52:AW56" si="4">IFERROR(AS52/SUM($AS$51:$AS$56),"")</f>
        <v>2.2458306710869333E-2</v>
      </c>
    </row>
    <row r="53" spans="2:49" x14ac:dyDescent="0.2">
      <c r="B53" s="62" t="str">
        <f>'Datos Generales'!B290</f>
        <v>Comercialización Masiva - Cartera Hipotecaria</v>
      </c>
      <c r="C53" s="36">
        <f>IF('Datos Generales'!C494=0,"",Índice!$G$52*'Datos Generales'!C494)</f>
        <v>-15924.295376354366</v>
      </c>
      <c r="D53" s="36" t="str">
        <f>IF('Datos Generales'!D494=0,"",Índice!$G$52*'Datos Generales'!D494)</f>
        <v/>
      </c>
      <c r="E53" s="36">
        <f>IF('Datos Generales'!E494=0,"",Índice!$G$52*'Datos Generales'!E494)</f>
        <v>21408.706378719755</v>
      </c>
      <c r="F53" s="36">
        <f>IF('Datos Generales'!F494=0,"",Índice!$G$52*'Datos Generales'!F494)</f>
        <v>101891.25480485134</v>
      </c>
      <c r="G53" s="36" t="str">
        <f>IF('Datos Generales'!G494=0,"",Índice!$G$52*'Datos Generales'!G494)</f>
        <v/>
      </c>
      <c r="H53" s="36" t="str">
        <f>IF('Datos Generales'!H494=0,"",Índice!$G$52*'Datos Generales'!H494)</f>
        <v/>
      </c>
      <c r="I53" s="36" t="str">
        <f>IF('Datos Generales'!I494=0,"",Índice!$G$52*'Datos Generales'!I494)</f>
        <v/>
      </c>
      <c r="J53" s="36" t="str">
        <f>IF('Datos Generales'!J494=0,"",Índice!$G$52*'Datos Generales'!J494)</f>
        <v/>
      </c>
      <c r="K53" s="36">
        <f>IF('Datos Generales'!K494=0,"",Índice!$G$52*'Datos Generales'!K494)</f>
        <v>7662.9277929373156</v>
      </c>
      <c r="L53" s="36" t="str">
        <f>IF('Datos Generales'!L494=0,"",Índice!$G$52*'Datos Generales'!L494)</f>
        <v/>
      </c>
      <c r="M53" s="36" t="str">
        <f>IF('Datos Generales'!M494=0,"",Índice!$G$52*'Datos Generales'!M494)</f>
        <v/>
      </c>
      <c r="N53" s="36" t="str">
        <f>IF('Datos Generales'!N494=0,"",Índice!$G$52*'Datos Generales'!N494)</f>
        <v/>
      </c>
      <c r="O53" s="36" t="str">
        <f>IF('Datos Generales'!O494=0,"",Índice!$G$52*'Datos Generales'!O494)</f>
        <v/>
      </c>
      <c r="P53" s="36" t="str">
        <f>IF('Datos Generales'!P494=0,"",Índice!$G$52*'Datos Generales'!P494)</f>
        <v/>
      </c>
      <c r="Q53" s="36">
        <f>IF('Datos Generales'!Q494=0,"",Índice!$G$52*'Datos Generales'!Q494)</f>
        <v>1064.3389963588761</v>
      </c>
      <c r="R53" s="36" t="str">
        <f>IF('Datos Generales'!R494=0,"",Índice!$G$52*'Datos Generales'!R494)</f>
        <v/>
      </c>
      <c r="S53" s="36">
        <f>IF('Datos Generales'!S494=0,"",Índice!$G$52*'Datos Generales'!S494)</f>
        <v>173123.55225096166</v>
      </c>
      <c r="T53" s="36" t="str">
        <f>IF('Datos Generales'!T494=0,"",Índice!$G$52*'Datos Generales'!T494)</f>
        <v/>
      </c>
      <c r="U53" s="36">
        <f>IF('Datos Generales'!U494=0,"",Índice!$G$52*'Datos Generales'!U494)</f>
        <v>22486.245002087107</v>
      </c>
      <c r="V53" s="36">
        <f>IF('Datos Generales'!V494=0,"",Índice!$G$52*'Datos Generales'!V494)</f>
        <v>425.6199317089401</v>
      </c>
      <c r="W53" s="36" t="str">
        <f>IF('Datos Generales'!W494=0,"",Índice!$G$52*'Datos Generales'!W494)</f>
        <v/>
      </c>
      <c r="X53" s="36" t="str">
        <f>IF('Datos Generales'!X494=0,"",Índice!$G$52*'Datos Generales'!X494)</f>
        <v/>
      </c>
      <c r="Y53" s="36" t="str">
        <f>IF('Datos Generales'!Y494=0,"",Índice!$G$52*'Datos Generales'!Y494)</f>
        <v/>
      </c>
      <c r="Z53" s="36" t="str">
        <f>IF('Datos Generales'!Z494=0,"",Índice!$G$52*'Datos Generales'!Z494)</f>
        <v/>
      </c>
      <c r="AA53" s="36" t="str">
        <f>IF('Datos Generales'!AA494=0,"",Índice!$G$52*'Datos Generales'!AA494)</f>
        <v/>
      </c>
      <c r="AB53" s="36" t="str">
        <f>IF('Datos Generales'!AB494=0,"",Índice!$G$52*'Datos Generales'!AB494)</f>
        <v/>
      </c>
      <c r="AC53" s="36" t="str">
        <f>IF('Datos Generales'!AC494=0,"",Índice!$G$52*'Datos Generales'!AC494)</f>
        <v/>
      </c>
      <c r="AD53" s="36">
        <f>IF('Datos Generales'!AD494=0,"",Índice!$G$52*'Datos Generales'!AD494)</f>
        <v>985.88966676725147</v>
      </c>
      <c r="AE53" s="36" t="str">
        <f>IF('Datos Generales'!AE494=0,"",Índice!$G$52*'Datos Generales'!AE494)</f>
        <v/>
      </c>
      <c r="AF53" s="36" t="str">
        <f>IF('Datos Generales'!AF494=0,"",Índice!$G$52*'Datos Generales'!AF494)</f>
        <v/>
      </c>
      <c r="AG53" s="36">
        <f>IF('Datos Generales'!AG494=0,"",Índice!$G$52*'Datos Generales'!AG494)</f>
        <v>63522.592624470279</v>
      </c>
      <c r="AH53" s="36" t="str">
        <f>IF('Datos Generales'!AH494=0,"",Índice!$G$52*'Datos Generales'!AH494)</f>
        <v/>
      </c>
      <c r="AI53" s="36">
        <f>IF('Datos Generales'!AI494=0,"",Índice!$G$52*'Datos Generales'!AI494)</f>
        <v>-20.649931943675696</v>
      </c>
      <c r="AJ53" s="36">
        <f>IF('Datos Generales'!AJ494=0,"",Índice!$G$52*'Datos Generales'!AJ494)</f>
        <v>31034.738492595792</v>
      </c>
      <c r="AK53" s="36" t="str">
        <f>IF('Datos Generales'!AK494=0,"",Índice!$G$52*'Datos Generales'!AK494)</f>
        <v/>
      </c>
      <c r="AL53" s="36" t="str">
        <f>IF('Datos Generales'!AL494=0,"",Índice!$G$52*'Datos Generales'!AL494)</f>
        <v/>
      </c>
      <c r="AM53" s="36" t="str">
        <f>IF('Datos Generales'!AM494=0,"",Índice!$G$52*'Datos Generales'!AM494)</f>
        <v/>
      </c>
      <c r="AN53" s="36" t="str">
        <f>IF('Datos Generales'!AN494=0,"",Índice!$G$52*'Datos Generales'!AN494)</f>
        <v/>
      </c>
      <c r="AO53" s="36" t="str">
        <f>IF('Datos Generales'!AO494=0,"",Índice!$G$52*'Datos Generales'!AO494)</f>
        <v/>
      </c>
      <c r="AP53" s="36" t="str">
        <f>IF('Datos Generales'!AP494=0,"",Índice!$G$52*'Datos Generales'!AP494)</f>
        <v/>
      </c>
      <c r="AQ53" s="36">
        <f>IF('Datos Generales'!AQ494=0,"",Índice!$G$52*'Datos Generales'!AQ494)</f>
        <v>407660.92063316028</v>
      </c>
      <c r="AR53" s="29"/>
      <c r="AS53" s="36">
        <f>IF('Datos Generales'!AS494=0,"",Índice!$F$52*'Datos Generales'!AS494)</f>
        <v>385874.64694416919</v>
      </c>
      <c r="AT53" s="60">
        <f t="shared" si="0"/>
        <v>5.6459458690851116E-2</v>
      </c>
      <c r="AU53" s="29"/>
      <c r="AV53" s="60">
        <f t="shared" si="3"/>
        <v>4.0586541844905615E-2</v>
      </c>
      <c r="AW53" s="60">
        <f t="shared" si="4"/>
        <v>2.5969964786650868E-2</v>
      </c>
    </row>
    <row r="54" spans="2:49" x14ac:dyDescent="0.2">
      <c r="B54" s="62" t="str">
        <f>'Datos Generales'!B291</f>
        <v>Comercialización Masiva - Cartera de Consumo</v>
      </c>
      <c r="C54" s="36" t="str">
        <f>IF('Datos Generales'!C495=0,"",Índice!$G$52*'Datos Generales'!C495)</f>
        <v/>
      </c>
      <c r="D54" s="36" t="str">
        <f>IF('Datos Generales'!D495=0,"",Índice!$G$52*'Datos Generales'!D495)</f>
        <v/>
      </c>
      <c r="E54" s="36">
        <f>IF('Datos Generales'!E495=0,"",Índice!$G$52*'Datos Generales'!E495)</f>
        <v>-551.76482074872501</v>
      </c>
      <c r="F54" s="36">
        <f>IF('Datos Generales'!F495=0,"",Índice!$G$52*'Datos Generales'!F495)</f>
        <v>151897.73554955525</v>
      </c>
      <c r="G54" s="36" t="str">
        <f>IF('Datos Generales'!G495=0,"",Índice!$G$52*'Datos Generales'!G495)</f>
        <v/>
      </c>
      <c r="H54" s="36">
        <f>IF('Datos Generales'!H495=0,"",Índice!$G$52*'Datos Generales'!H495)</f>
        <v>-18.846890110043386</v>
      </c>
      <c r="I54" s="36" t="str">
        <f>IF('Datos Generales'!I495=0,"",Índice!$G$52*'Datos Generales'!I495)</f>
        <v/>
      </c>
      <c r="J54" s="36" t="str">
        <f>IF('Datos Generales'!J495=0,"",Índice!$G$52*'Datos Generales'!J495)</f>
        <v/>
      </c>
      <c r="K54" s="36">
        <f>IF('Datos Generales'!K495=0,"",Índice!$G$52*'Datos Generales'!K495)</f>
        <v>3.4019657238345463E-2</v>
      </c>
      <c r="L54" s="36" t="str">
        <f>IF('Datos Generales'!L495=0,"",Índice!$G$52*'Datos Generales'!L495)</f>
        <v/>
      </c>
      <c r="M54" s="36" t="str">
        <f>IF('Datos Generales'!M495=0,"",Índice!$G$52*'Datos Generales'!M495)</f>
        <v/>
      </c>
      <c r="N54" s="36" t="str">
        <f>IF('Datos Generales'!N495=0,"",Índice!$G$52*'Datos Generales'!N495)</f>
        <v/>
      </c>
      <c r="O54" s="36">
        <f>IF('Datos Generales'!O495=0,"",Índice!$G$52*'Datos Generales'!O495)</f>
        <v>6.429715218047293</v>
      </c>
      <c r="P54" s="36" t="str">
        <f>IF('Datos Generales'!P495=0,"",Índice!$G$52*'Datos Generales'!P495)</f>
        <v/>
      </c>
      <c r="Q54" s="36">
        <f>IF('Datos Generales'!Q495=0,"",Índice!$G$52*'Datos Generales'!Q495)</f>
        <v>881.68745664619939</v>
      </c>
      <c r="R54" s="36" t="str">
        <f>IF('Datos Generales'!R495=0,"",Índice!$G$52*'Datos Generales'!R495)</f>
        <v/>
      </c>
      <c r="S54" s="36" t="str">
        <f>IF('Datos Generales'!S495=0,"",Índice!$G$52*'Datos Generales'!S495)</f>
        <v/>
      </c>
      <c r="T54" s="36" t="str">
        <f>IF('Datos Generales'!T495=0,"",Índice!$G$52*'Datos Generales'!T495)</f>
        <v/>
      </c>
      <c r="U54" s="36" t="str">
        <f>IF('Datos Generales'!U495=0,"",Índice!$G$52*'Datos Generales'!U495)</f>
        <v/>
      </c>
      <c r="V54" s="36">
        <f>IF('Datos Generales'!V495=0,"",Índice!$G$52*'Datos Generales'!V495)</f>
        <v>898.45914766470366</v>
      </c>
      <c r="W54" s="36" t="str">
        <f>IF('Datos Generales'!W495=0,"",Índice!$G$52*'Datos Generales'!W495)</f>
        <v/>
      </c>
      <c r="X54" s="36" t="str">
        <f>IF('Datos Generales'!X495=0,"",Índice!$G$52*'Datos Generales'!X495)</f>
        <v/>
      </c>
      <c r="Y54" s="36" t="str">
        <f>IF('Datos Generales'!Y495=0,"",Índice!$G$52*'Datos Generales'!Y495)</f>
        <v/>
      </c>
      <c r="Z54" s="36" t="str">
        <f>IF('Datos Generales'!Z495=0,"",Índice!$G$52*'Datos Generales'!Z495)</f>
        <v/>
      </c>
      <c r="AA54" s="36">
        <f>IF('Datos Generales'!AA495=0,"",Índice!$G$52*'Datos Generales'!AA495)</f>
        <v>695.46385292349635</v>
      </c>
      <c r="AB54" s="36">
        <f>IF('Datos Generales'!AB495=0,"",Índice!$G$52*'Datos Generales'!AB495)</f>
        <v>80.252371425256953</v>
      </c>
      <c r="AC54" s="36" t="str">
        <f>IF('Datos Generales'!AC495=0,"",Índice!$G$52*'Datos Generales'!AC495)</f>
        <v/>
      </c>
      <c r="AD54" s="36" t="str">
        <f>IF('Datos Generales'!AD495=0,"",Índice!$G$52*'Datos Generales'!AD495)</f>
        <v/>
      </c>
      <c r="AE54" s="36" t="str">
        <f>IF('Datos Generales'!AE495=0,"",Índice!$G$52*'Datos Generales'!AE495)</f>
        <v/>
      </c>
      <c r="AF54" s="36" t="str">
        <f>IF('Datos Generales'!AF495=0,"",Índice!$G$52*'Datos Generales'!AF495)</f>
        <v/>
      </c>
      <c r="AG54" s="36">
        <f>IF('Datos Generales'!AG495=0,"",Índice!$G$52*'Datos Generales'!AG495)</f>
        <v>135.70441272376004</v>
      </c>
      <c r="AH54" s="36" t="str">
        <f>IF('Datos Generales'!AH495=0,"",Índice!$G$52*'Datos Generales'!AH495)</f>
        <v/>
      </c>
      <c r="AI54" s="36">
        <f>IF('Datos Generales'!AI495=0,"",Índice!$G$52*'Datos Generales'!AI495)</f>
        <v>18.37061490870655</v>
      </c>
      <c r="AJ54" s="36">
        <f>IF('Datos Generales'!AJ495=0,"",Índice!$G$52*'Datos Generales'!AJ495)</f>
        <v>24020.157327306868</v>
      </c>
      <c r="AK54" s="36" t="str">
        <f>IF('Datos Generales'!AK495=0,"",Índice!$G$52*'Datos Generales'!AK495)</f>
        <v/>
      </c>
      <c r="AL54" s="36" t="str">
        <f>IF('Datos Generales'!AL495=0,"",Índice!$G$52*'Datos Generales'!AL495)</f>
        <v/>
      </c>
      <c r="AM54" s="36" t="str">
        <f>IF('Datos Generales'!AM495=0,"",Índice!$G$52*'Datos Generales'!AM495)</f>
        <v/>
      </c>
      <c r="AN54" s="36" t="str">
        <f>IF('Datos Generales'!AN495=0,"",Índice!$G$52*'Datos Generales'!AN495)</f>
        <v/>
      </c>
      <c r="AO54" s="36" t="str">
        <f>IF('Datos Generales'!AO495=0,"",Índice!$G$52*'Datos Generales'!AO495)</f>
        <v/>
      </c>
      <c r="AP54" s="36" t="str">
        <f>IF('Datos Generales'!AP495=0,"",Índice!$G$52*'Datos Generales'!AP495)</f>
        <v/>
      </c>
      <c r="AQ54" s="36">
        <f>IF('Datos Generales'!AQ495=0,"",Índice!$G$52*'Datos Generales'!AQ495)</f>
        <v>178063.68275717075</v>
      </c>
      <c r="AR54" s="29"/>
      <c r="AS54" s="36">
        <f>IF('Datos Generales'!AS495=0,"",Índice!$F$52*'Datos Generales'!AS495)</f>
        <v>706872.36320987949</v>
      </c>
      <c r="AT54" s="60">
        <f t="shared" si="0"/>
        <v>-0.74809641453714415</v>
      </c>
      <c r="AU54" s="29"/>
      <c r="AV54" s="60">
        <f t="shared" si="3"/>
        <v>1.7727941888708097E-2</v>
      </c>
      <c r="AW54" s="60">
        <f t="shared" si="4"/>
        <v>4.7573611084828091E-2</v>
      </c>
    </row>
    <row r="55" spans="2:49" x14ac:dyDescent="0.2">
      <c r="B55" s="62" t="str">
        <f>'Datos Generales'!B292</f>
        <v>Comercialización Masiva - Otras Carteras</v>
      </c>
      <c r="C55" s="36">
        <f>IF('Datos Generales'!C496=0,"",Índice!$G$52*'Datos Generales'!C496)</f>
        <v>18303.255987374625</v>
      </c>
      <c r="D55" s="36" t="str">
        <f>IF('Datos Generales'!D496=0,"",Índice!$G$52*'Datos Generales'!D496)</f>
        <v/>
      </c>
      <c r="E55" s="36">
        <f>IF('Datos Generales'!E496=0,"",Índice!$G$52*'Datos Generales'!E496)</f>
        <v>327800.28556100291</v>
      </c>
      <c r="F55" s="36">
        <f>IF('Datos Generales'!F496=0,"",Índice!$G$52*'Datos Generales'!F496)</f>
        <v>9306.4514537790237</v>
      </c>
      <c r="G55" s="36" t="str">
        <f>IF('Datos Generales'!G496=0,"",Índice!$G$52*'Datos Generales'!G496)</f>
        <v/>
      </c>
      <c r="H55" s="36">
        <f>IF('Datos Generales'!H496=0,"",Índice!$G$52*'Datos Generales'!H496)</f>
        <v>-161568.8437092721</v>
      </c>
      <c r="I55" s="36">
        <f>IF('Datos Generales'!I496=0,"",Índice!$G$52*'Datos Generales'!I496)</f>
        <v>-33076.156064497191</v>
      </c>
      <c r="J55" s="36" t="str">
        <f>IF('Datos Generales'!J496=0,"",Índice!$G$52*'Datos Generales'!J496)</f>
        <v/>
      </c>
      <c r="K55" s="36">
        <f>IF('Datos Generales'!K496=0,"",Índice!$G$52*'Datos Generales'!K496)</f>
        <v>129615.84662849888</v>
      </c>
      <c r="L55" s="36" t="str">
        <f>IF('Datos Generales'!L496=0,"",Índice!$G$52*'Datos Generales'!L496)</f>
        <v/>
      </c>
      <c r="M55" s="36" t="str">
        <f>IF('Datos Generales'!M496=0,"",Índice!$G$52*'Datos Generales'!M496)</f>
        <v/>
      </c>
      <c r="N55" s="36" t="str">
        <f>IF('Datos Generales'!N496=0,"",Índice!$G$52*'Datos Generales'!N496)</f>
        <v/>
      </c>
      <c r="O55" s="36">
        <f>IF('Datos Generales'!O496=0,"",Índice!$G$52*'Datos Generales'!O496)</f>
        <v>57030.179178132712</v>
      </c>
      <c r="P55" s="36" t="str">
        <f>IF('Datos Generales'!P496=0,"",Índice!$G$52*'Datos Generales'!P496)</f>
        <v/>
      </c>
      <c r="Q55" s="36">
        <f>IF('Datos Generales'!Q496=0,"",Índice!$G$52*'Datos Generales'!Q496)</f>
        <v>93927.933438499444</v>
      </c>
      <c r="R55" s="36" t="str">
        <f>IF('Datos Generales'!R496=0,"",Índice!$G$52*'Datos Generales'!R496)</f>
        <v/>
      </c>
      <c r="S55" s="36">
        <f>IF('Datos Generales'!S496=0,"",Índice!$G$52*'Datos Generales'!S496)</f>
        <v>224811.62465295699</v>
      </c>
      <c r="T55" s="36" t="str">
        <f>IF('Datos Generales'!T496=0,"",Índice!$G$52*'Datos Generales'!T496)</f>
        <v/>
      </c>
      <c r="U55" s="36">
        <f>IF('Datos Generales'!U496=0,"",Índice!$G$52*'Datos Generales'!U496)</f>
        <v>53555.853643352202</v>
      </c>
      <c r="V55" s="36">
        <f>IF('Datos Generales'!V496=0,"",Índice!$G$52*'Datos Generales'!V496)</f>
        <v>-2383.5872844046748</v>
      </c>
      <c r="W55" s="36" t="str">
        <f>IF('Datos Generales'!W496=0,"",Índice!$G$52*'Datos Generales'!W496)</f>
        <v/>
      </c>
      <c r="X55" s="36" t="str">
        <f>IF('Datos Generales'!X496=0,"",Índice!$G$52*'Datos Generales'!X496)</f>
        <v/>
      </c>
      <c r="Y55" s="36" t="str">
        <f>IF('Datos Generales'!Y496=0,"",Índice!$G$52*'Datos Generales'!Y496)</f>
        <v/>
      </c>
      <c r="Z55" s="36">
        <f>IF('Datos Generales'!Z496=0,"",Índice!$G$52*'Datos Generales'!Z496)</f>
        <v>10486.389245433797</v>
      </c>
      <c r="AA55" s="36" t="str">
        <f>IF('Datos Generales'!AA496=0,"",Índice!$G$52*'Datos Generales'!AA496)</f>
        <v/>
      </c>
      <c r="AB55" s="36">
        <f>IF('Datos Generales'!AB496=0,"",Índice!$G$52*'Datos Generales'!AB496)</f>
        <v>-79.435899651536658</v>
      </c>
      <c r="AC55" s="36" t="str">
        <f>IF('Datos Generales'!AC496=0,"",Índice!$G$52*'Datos Generales'!AC496)</f>
        <v/>
      </c>
      <c r="AD55" s="36">
        <f>IF('Datos Generales'!AD496=0,"",Índice!$G$52*'Datos Generales'!AD496)</f>
        <v>4933.5987320193353</v>
      </c>
      <c r="AE55" s="36" t="str">
        <f>IF('Datos Generales'!AE496=0,"",Índice!$G$52*'Datos Generales'!AE496)</f>
        <v/>
      </c>
      <c r="AF55" s="36" t="str">
        <f>IF('Datos Generales'!AF496=0,"",Índice!$G$52*'Datos Generales'!AF496)</f>
        <v/>
      </c>
      <c r="AG55" s="36">
        <f>IF('Datos Generales'!AG496=0,"",Índice!$G$52*'Datos Generales'!AG496)</f>
        <v>317005.03184750216</v>
      </c>
      <c r="AH55" s="36" t="str">
        <f>IF('Datos Generales'!AH496=0,"",Índice!$G$52*'Datos Generales'!AH496)</f>
        <v/>
      </c>
      <c r="AI55" s="36">
        <f>IF('Datos Generales'!AI496=0,"",Índice!$G$52*'Datos Generales'!AI496)</f>
        <v>81423.02185048566</v>
      </c>
      <c r="AJ55" s="36">
        <f>IF('Datos Generales'!AJ496=0,"",Índice!$G$52*'Datos Generales'!AJ496)</f>
        <v>309866.24491363601</v>
      </c>
      <c r="AK55" s="36" t="str">
        <f>IF('Datos Generales'!AK496=0,"",Índice!$G$52*'Datos Generales'!AK496)</f>
        <v/>
      </c>
      <c r="AL55" s="36" t="str">
        <f>IF('Datos Generales'!AL496=0,"",Índice!$G$52*'Datos Generales'!AL496)</f>
        <v/>
      </c>
      <c r="AM55" s="36" t="str">
        <f>IF('Datos Generales'!AM496=0,"",Índice!$G$52*'Datos Generales'!AM496)</f>
        <v/>
      </c>
      <c r="AN55" s="36" t="str">
        <f>IF('Datos Generales'!AN496=0,"",Índice!$G$52*'Datos Generales'!AN496)</f>
        <v/>
      </c>
      <c r="AO55" s="36" t="str">
        <f>IF('Datos Generales'!AO496=0,"",Índice!$G$52*'Datos Generales'!AO496)</f>
        <v/>
      </c>
      <c r="AP55" s="36" t="str">
        <f>IF('Datos Generales'!AP496=0,"",Índice!$G$52*'Datos Generales'!AP496)</f>
        <v/>
      </c>
      <c r="AQ55" s="36">
        <f>IF('Datos Generales'!AQ496=0,"",Índice!$G$52*'Datos Generales'!AQ496)</f>
        <v>1440957.6941748483</v>
      </c>
      <c r="AR55" s="29"/>
      <c r="AS55" s="36">
        <f>IF('Datos Generales'!AS496=0,"",Índice!$F$52*'Datos Generales'!AS496)</f>
        <v>7952129.9144399548</v>
      </c>
      <c r="AT55" s="60">
        <f t="shared" si="0"/>
        <v>-0.81879600689643273</v>
      </c>
      <c r="AU55" s="29"/>
      <c r="AV55" s="60">
        <f t="shared" si="3"/>
        <v>0.1434611138603433</v>
      </c>
      <c r="AW55" s="60">
        <f t="shared" si="4"/>
        <v>0.53519072966397496</v>
      </c>
    </row>
    <row r="56" spans="2:49" x14ac:dyDescent="0.2">
      <c r="B56" s="62" t="str">
        <f>'Datos Generales'!B293</f>
        <v>Comercialización Industria, Infraestructura y Comercio</v>
      </c>
      <c r="C56" s="36" t="str">
        <f>IF('Datos Generales'!C497=0,"",Índice!$G$52*'Datos Generales'!C497)</f>
        <v/>
      </c>
      <c r="D56" s="36" t="str">
        <f>IF('Datos Generales'!D497=0,"",Índice!$G$52*'Datos Generales'!D497)</f>
        <v/>
      </c>
      <c r="E56" s="36">
        <f>IF('Datos Generales'!E497=0,"",Índice!$G$52*'Datos Generales'!E497)</f>
        <v>204459.36471011682</v>
      </c>
      <c r="F56" s="36" t="str">
        <f>IF('Datos Generales'!F497=0,"",Índice!$G$52*'Datos Generales'!F497)</f>
        <v/>
      </c>
      <c r="G56" s="36" t="str">
        <f>IF('Datos Generales'!G497=0,"",Índice!$G$52*'Datos Generales'!G497)</f>
        <v/>
      </c>
      <c r="H56" s="36">
        <f>IF('Datos Generales'!H497=0,"",Índice!$G$52*'Datos Generales'!H497)</f>
        <v>646209.03650547366</v>
      </c>
      <c r="I56" s="36">
        <f>IF('Datos Generales'!I497=0,"",Índice!$G$52*'Datos Generales'!I497)</f>
        <v>110024.30024116536</v>
      </c>
      <c r="J56" s="36" t="str">
        <f>IF('Datos Generales'!J497=0,"",Índice!$G$52*'Datos Generales'!J497)</f>
        <v/>
      </c>
      <c r="K56" s="36">
        <f>IF('Datos Generales'!K497=0,"",Índice!$G$52*'Datos Generales'!K497)</f>
        <v>26406.568243262325</v>
      </c>
      <c r="L56" s="36">
        <f>IF('Datos Generales'!L497=0,"",Índice!$G$52*'Datos Generales'!L497)</f>
        <v>68830.441605768647</v>
      </c>
      <c r="M56" s="36">
        <f>IF('Datos Generales'!M497=0,"",Índice!$G$52*'Datos Generales'!M497)</f>
        <v>53899.996495975305</v>
      </c>
      <c r="N56" s="36">
        <f>IF('Datos Generales'!N497=0,"",Índice!$G$52*'Datos Generales'!N497)</f>
        <v>-127977.8341521298</v>
      </c>
      <c r="O56" s="36">
        <f>IF('Datos Generales'!O497=0,"",Índice!$G$52*'Datos Generales'!O497)</f>
        <v>84138.879127137247</v>
      </c>
      <c r="P56" s="36">
        <f>IF('Datos Generales'!P497=0,"",Índice!$G$52*'Datos Generales'!P497)</f>
        <v>39623.000962416103</v>
      </c>
      <c r="Q56" s="36">
        <f>IF('Datos Generales'!Q497=0,"",Índice!$G$52*'Datos Generales'!Q497)</f>
        <v>538253.43760131486</v>
      </c>
      <c r="R56" s="36" t="str">
        <f>IF('Datos Generales'!R497=0,"",Índice!$G$52*'Datos Generales'!R497)</f>
        <v/>
      </c>
      <c r="S56" s="36">
        <f>IF('Datos Generales'!S497=0,"",Índice!$G$52*'Datos Generales'!S497)</f>
        <v>453331.32390557916</v>
      </c>
      <c r="T56" s="36" t="str">
        <f>IF('Datos Generales'!T497=0,"",Índice!$G$52*'Datos Generales'!T497)</f>
        <v/>
      </c>
      <c r="U56" s="36">
        <f>IF('Datos Generales'!U497=0,"",Índice!$G$52*'Datos Generales'!U497)</f>
        <v>377296.30134884542</v>
      </c>
      <c r="V56" s="36" t="str">
        <f>IF('Datos Generales'!V497=0,"",Índice!$G$52*'Datos Generales'!V497)</f>
        <v/>
      </c>
      <c r="W56" s="36">
        <f>IF('Datos Generales'!W497=0,"",Índice!$G$52*'Datos Generales'!W497)</f>
        <v>426126.51842487627</v>
      </c>
      <c r="X56" s="36" t="str">
        <f>IF('Datos Generales'!X497=0,"",Índice!$G$52*'Datos Generales'!X497)</f>
        <v/>
      </c>
      <c r="Y56" s="36">
        <f>IF('Datos Generales'!Y497=0,"",Índice!$G$52*'Datos Generales'!Y497)</f>
        <v>76501.091860899076</v>
      </c>
      <c r="Z56" s="36">
        <f>IF('Datos Generales'!Z497=0,"",Índice!$G$52*'Datos Generales'!Z497)</f>
        <v>140971.19997877174</v>
      </c>
      <c r="AA56" s="36">
        <f>IF('Datos Generales'!AA497=0,"",Índice!$G$52*'Datos Generales'!AA497)</f>
        <v>122756.19098227339</v>
      </c>
      <c r="AB56" s="36" t="str">
        <f>IF('Datos Generales'!AB497=0,"",Índice!$G$52*'Datos Generales'!AB497)</f>
        <v/>
      </c>
      <c r="AC56" s="36">
        <f>IF('Datos Generales'!AC497=0,"",Índice!$G$52*'Datos Generales'!AC497)</f>
        <v>-5907.207302523545</v>
      </c>
      <c r="AD56" s="36">
        <f>IF('Datos Generales'!AD497=0,"",Índice!$G$52*'Datos Generales'!AD497)</f>
        <v>315542.83295974083</v>
      </c>
      <c r="AE56" s="36">
        <f>IF('Datos Generales'!AE497=0,"",Índice!$G$52*'Datos Generales'!AE497)</f>
        <v>60075.142618908059</v>
      </c>
      <c r="AF56" s="36" t="str">
        <f>IF('Datos Generales'!AF497=0,"",Índice!$G$52*'Datos Generales'!AF497)</f>
        <v/>
      </c>
      <c r="AG56" s="36">
        <f>IF('Datos Generales'!AG497=0,"",Índice!$G$52*'Datos Generales'!AG497)</f>
        <v>318337.27564461296</v>
      </c>
      <c r="AH56" s="36">
        <f>IF('Datos Generales'!AH497=0,"",Índice!$G$52*'Datos Generales'!AH497)</f>
        <v>181977.23608655555</v>
      </c>
      <c r="AI56" s="36">
        <f>IF('Datos Generales'!AI497=0,"",Índice!$G$52*'Datos Generales'!AI497)</f>
        <v>9739.2155135080156</v>
      </c>
      <c r="AJ56" s="36" t="str">
        <f>IF('Datos Generales'!AJ497=0,"",Índice!$G$52*'Datos Generales'!AJ497)</f>
        <v/>
      </c>
      <c r="AK56" s="36" t="str">
        <f>IF('Datos Generales'!AK497=0,"",Índice!$G$52*'Datos Generales'!AK497)</f>
        <v/>
      </c>
      <c r="AL56" s="36" t="str">
        <f>IF('Datos Generales'!AL497=0,"",Índice!$G$52*'Datos Generales'!AL497)</f>
        <v/>
      </c>
      <c r="AM56" s="36" t="str">
        <f>IF('Datos Generales'!AM497=0,"",Índice!$G$52*'Datos Generales'!AM497)</f>
        <v/>
      </c>
      <c r="AN56" s="36" t="str">
        <f>IF('Datos Generales'!AN497=0,"",Índice!$G$52*'Datos Generales'!AN497)</f>
        <v/>
      </c>
      <c r="AO56" s="36" t="str">
        <f>IF('Datos Generales'!AO497=0,"",Índice!$G$52*'Datos Generales'!AO497)</f>
        <v/>
      </c>
      <c r="AP56" s="36" t="str">
        <f>IF('Datos Generales'!AP497=0,"",Índice!$G$52*'Datos Generales'!AP497)</f>
        <v/>
      </c>
      <c r="AQ56" s="36">
        <f>IF('Datos Generales'!AQ497=0,"",Índice!$G$52*'Datos Generales'!AQ497)</f>
        <v>4120614.3133625477</v>
      </c>
      <c r="AR56" s="29"/>
      <c r="AS56" s="36">
        <f>IF('Datos Generales'!AS497=0,"",Índice!$F$52*'Datos Generales'!AS497)</f>
        <v>1813486.196501368</v>
      </c>
      <c r="AT56" s="60">
        <f t="shared" si="0"/>
        <v>1.2722060533530173</v>
      </c>
      <c r="AU56" s="29"/>
      <c r="AV56" s="60">
        <f t="shared" si="3"/>
        <v>0.41024654753821932</v>
      </c>
      <c r="AW56" s="60">
        <f t="shared" si="4"/>
        <v>0.12205044575274239</v>
      </c>
    </row>
    <row r="57" spans="2:49" x14ac:dyDescent="0.2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76"/>
      <c r="AT57" s="210"/>
      <c r="AU57" s="29"/>
      <c r="AV57" s="210"/>
      <c r="AW57" s="210"/>
    </row>
    <row r="58" spans="2:49" x14ac:dyDescent="0.2">
      <c r="B58" s="69" t="str">
        <f>'Gen. Prima Directa'!B58</f>
        <v>A. Incendio y Adicionales</v>
      </c>
      <c r="C58" s="59">
        <f>IF(SUM(C12:C18)=0,"",SUM(C12:C18))</f>
        <v>-15924.295376354366</v>
      </c>
      <c r="D58" s="59" t="str">
        <f t="shared" ref="D58:AQ58" si="5">IF(SUM(D12:D18)=0,"",SUM(D12:D18))</f>
        <v/>
      </c>
      <c r="E58" s="59">
        <f t="shared" si="5"/>
        <v>66197.592292778616</v>
      </c>
      <c r="F58" s="59">
        <f t="shared" si="5"/>
        <v>18558.947731178032</v>
      </c>
      <c r="G58" s="59" t="str">
        <f t="shared" si="5"/>
        <v/>
      </c>
      <c r="H58" s="59">
        <f t="shared" si="5"/>
        <v>24983.900197211955</v>
      </c>
      <c r="I58" s="59">
        <f t="shared" si="5"/>
        <v>250100.54509696789</v>
      </c>
      <c r="J58" s="59" t="str">
        <f t="shared" si="5"/>
        <v/>
      </c>
      <c r="K58" s="59">
        <f t="shared" si="5"/>
        <v>23664.311712593775</v>
      </c>
      <c r="L58" s="59">
        <f t="shared" si="5"/>
        <v>26533.699702362017</v>
      </c>
      <c r="M58" s="59" t="str">
        <f t="shared" si="5"/>
        <v/>
      </c>
      <c r="N58" s="59">
        <f t="shared" si="5"/>
        <v>-288731.0225594553</v>
      </c>
      <c r="O58" s="59">
        <f t="shared" si="5"/>
        <v>38441.940522072466</v>
      </c>
      <c r="P58" s="59" t="str">
        <f t="shared" si="5"/>
        <v/>
      </c>
      <c r="Q58" s="59">
        <f t="shared" si="5"/>
        <v>141103.80860268683</v>
      </c>
      <c r="R58" s="59">
        <f t="shared" si="5"/>
        <v>-5.7153024160420376</v>
      </c>
      <c r="S58" s="59">
        <f t="shared" si="5"/>
        <v>192482.50624175661</v>
      </c>
      <c r="T58" s="59" t="str">
        <f t="shared" si="5"/>
        <v/>
      </c>
      <c r="U58" s="59">
        <f t="shared" si="5"/>
        <v>117007.61734145226</v>
      </c>
      <c r="V58" s="59">
        <f t="shared" si="5"/>
        <v>-2120.2070980654039</v>
      </c>
      <c r="W58" s="59">
        <f t="shared" si="5"/>
        <v>67899.459665784074</v>
      </c>
      <c r="X58" s="59" t="str">
        <f t="shared" si="5"/>
        <v/>
      </c>
      <c r="Y58" s="59">
        <f t="shared" si="5"/>
        <v>27343.843819835976</v>
      </c>
      <c r="Z58" s="59">
        <f t="shared" si="5"/>
        <v>189457.92057566706</v>
      </c>
      <c r="AA58" s="59">
        <f t="shared" si="5"/>
        <v>57256.784114997332</v>
      </c>
      <c r="AB58" s="59" t="str">
        <f t="shared" si="5"/>
        <v/>
      </c>
      <c r="AC58" s="59" t="str">
        <f t="shared" si="5"/>
        <v/>
      </c>
      <c r="AD58" s="59">
        <f t="shared" si="5"/>
        <v>182381.49167351879</v>
      </c>
      <c r="AE58" s="59">
        <f t="shared" si="5"/>
        <v>54116.633673269098</v>
      </c>
      <c r="AF58" s="59" t="str">
        <f t="shared" si="5"/>
        <v/>
      </c>
      <c r="AG58" s="59">
        <f t="shared" si="5"/>
        <v>192812.22475971066</v>
      </c>
      <c r="AH58" s="59">
        <f t="shared" si="5"/>
        <v>57499.548389050164</v>
      </c>
      <c r="AI58" s="59">
        <f t="shared" si="5"/>
        <v>695.32777429454291</v>
      </c>
      <c r="AJ58" s="59">
        <f t="shared" si="5"/>
        <v>40222.2912443268</v>
      </c>
      <c r="AK58" s="59" t="str">
        <f t="shared" si="5"/>
        <v/>
      </c>
      <c r="AL58" s="59" t="str">
        <f t="shared" si="5"/>
        <v/>
      </c>
      <c r="AM58" s="59" t="str">
        <f t="shared" si="5"/>
        <v/>
      </c>
      <c r="AN58" s="59" t="str">
        <f t="shared" si="5"/>
        <v/>
      </c>
      <c r="AO58" s="59" t="str">
        <f t="shared" si="5"/>
        <v/>
      </c>
      <c r="AP58" s="59" t="str">
        <f t="shared" si="5"/>
        <v/>
      </c>
      <c r="AQ58" s="59">
        <f t="shared" si="5"/>
        <v>1461979.1547952238</v>
      </c>
      <c r="AR58" s="70"/>
      <c r="AS58" s="59">
        <f>IF(SUM(AS12:AS18)=0,"",SUM(AS12:AS18))</f>
        <v>3435289.8129414287</v>
      </c>
      <c r="AT58" s="60">
        <f t="shared" si="0"/>
        <v>-0.5744233428901242</v>
      </c>
      <c r="AU58" s="29"/>
      <c r="AV58" s="60">
        <f>IFERROR(AQ58/$AQ$49,"")</f>
        <v>0.1455540012280723</v>
      </c>
      <c r="AW58" s="60">
        <f>IFERROR(AS58/$AS$49,"")</f>
        <v>0.23120035529812222</v>
      </c>
    </row>
    <row r="59" spans="2:49" x14ac:dyDescent="0.2">
      <c r="B59" s="69" t="str">
        <f>'Gen. Prima Directa'!B59</f>
        <v>B. Incendio sin Terremoto</v>
      </c>
      <c r="C59" s="59">
        <f>IF(SUM(C12:C14,C17:C18)=0,"",SUM(C12:C14,C17:C18))</f>
        <v>-1238.9278773060651</v>
      </c>
      <c r="D59" s="59" t="str">
        <f t="shared" ref="D59:AQ59" si="6">IF(SUM(D12:D14,D17:D18)=0,"",SUM(D12:D14,D17:D18))</f>
        <v/>
      </c>
      <c r="E59" s="59">
        <f t="shared" si="6"/>
        <v>60019.724597266802</v>
      </c>
      <c r="F59" s="59">
        <f t="shared" si="6"/>
        <v>18490.602239786196</v>
      </c>
      <c r="G59" s="59" t="str">
        <f t="shared" si="6"/>
        <v/>
      </c>
      <c r="H59" s="59">
        <f t="shared" si="6"/>
        <v>24054.074925573495</v>
      </c>
      <c r="I59" s="59">
        <f t="shared" si="6"/>
        <v>245039.44068961925</v>
      </c>
      <c r="J59" s="59" t="str">
        <f t="shared" si="6"/>
        <v/>
      </c>
      <c r="K59" s="59">
        <f t="shared" si="6"/>
        <v>20946.617374451307</v>
      </c>
      <c r="L59" s="59">
        <f t="shared" si="6"/>
        <v>24610.262301763203</v>
      </c>
      <c r="M59" s="59" t="str">
        <f t="shared" si="6"/>
        <v/>
      </c>
      <c r="N59" s="59">
        <f t="shared" si="6"/>
        <v>-289056.99891511316</v>
      </c>
      <c r="O59" s="59">
        <f t="shared" si="6"/>
        <v>27750.75294006383</v>
      </c>
      <c r="P59" s="59" t="str">
        <f t="shared" si="6"/>
        <v/>
      </c>
      <c r="Q59" s="59">
        <f t="shared" si="6"/>
        <v>141135.37884460401</v>
      </c>
      <c r="R59" s="59">
        <f t="shared" si="6"/>
        <v>-5.7153024160420376</v>
      </c>
      <c r="S59" s="59">
        <f t="shared" si="6"/>
        <v>101185.68711372807</v>
      </c>
      <c r="T59" s="59" t="str">
        <f t="shared" si="6"/>
        <v/>
      </c>
      <c r="U59" s="59">
        <f t="shared" si="6"/>
        <v>108310.96824367058</v>
      </c>
      <c r="V59" s="59">
        <f t="shared" si="6"/>
        <v>-2651.6281637855986</v>
      </c>
      <c r="W59" s="59">
        <f t="shared" si="6"/>
        <v>67894.220638569372</v>
      </c>
      <c r="X59" s="59" t="str">
        <f t="shared" si="6"/>
        <v/>
      </c>
      <c r="Y59" s="59">
        <f t="shared" si="6"/>
        <v>25177.982341756713</v>
      </c>
      <c r="Z59" s="59">
        <f t="shared" si="6"/>
        <v>190465.88899998198</v>
      </c>
      <c r="AA59" s="59">
        <f t="shared" si="6"/>
        <v>53925.375160275114</v>
      </c>
      <c r="AB59" s="59" t="str">
        <f t="shared" si="6"/>
        <v/>
      </c>
      <c r="AC59" s="59" t="str">
        <f t="shared" si="6"/>
        <v/>
      </c>
      <c r="AD59" s="59">
        <f t="shared" si="6"/>
        <v>191287.32764365905</v>
      </c>
      <c r="AE59" s="59">
        <f t="shared" si="6"/>
        <v>61193.164634389053</v>
      </c>
      <c r="AF59" s="59" t="str">
        <f t="shared" si="6"/>
        <v/>
      </c>
      <c r="AG59" s="59">
        <f t="shared" si="6"/>
        <v>158557.11747361859</v>
      </c>
      <c r="AH59" s="59">
        <f t="shared" si="6"/>
        <v>57499.548389050164</v>
      </c>
      <c r="AI59" s="59">
        <f t="shared" si="6"/>
        <v>695.32777429454291</v>
      </c>
      <c r="AJ59" s="59">
        <f t="shared" si="6"/>
        <v>28279.860669091817</v>
      </c>
      <c r="AK59" s="59" t="str">
        <f t="shared" si="6"/>
        <v/>
      </c>
      <c r="AL59" s="59" t="str">
        <f t="shared" si="6"/>
        <v/>
      </c>
      <c r="AM59" s="59" t="str">
        <f t="shared" si="6"/>
        <v/>
      </c>
      <c r="AN59" s="59" t="str">
        <f t="shared" si="6"/>
        <v/>
      </c>
      <c r="AO59" s="59" t="str">
        <f t="shared" si="6"/>
        <v/>
      </c>
      <c r="AP59" s="59" t="str">
        <f t="shared" si="6"/>
        <v/>
      </c>
      <c r="AQ59" s="59">
        <f t="shared" si="6"/>
        <v>1313566.0527365922</v>
      </c>
      <c r="AR59" s="70"/>
      <c r="AS59" s="59">
        <f>IF(SUM(AS12:AS14,AS17:AS18)=0,"",SUM(AS12:AS14,AS17:AS18))</f>
        <v>3455161.5078402064</v>
      </c>
      <c r="AT59" s="60">
        <f t="shared" si="0"/>
        <v>-0.61982499233221322</v>
      </c>
      <c r="AU59" s="29"/>
      <c r="AV59" s="60">
        <f t="shared" ref="AV59:AV66" si="7">IFERROR(AQ59/$AQ$49,"")</f>
        <v>0.13077805810436213</v>
      </c>
      <c r="AW59" s="60">
        <f t="shared" ref="AW59:AW66" si="8">IFERROR(AS59/$AS$49,"")</f>
        <v>0.23253775131742327</v>
      </c>
    </row>
    <row r="60" spans="2:49" x14ac:dyDescent="0.2">
      <c r="B60" s="69" t="str">
        <f>'Gen. Prima Directa'!B60</f>
        <v>C. Terremoto</v>
      </c>
      <c r="C60" s="59">
        <f>IF(SUM(C15:C16)=0,"",SUM(C15:C16))</f>
        <v>-14685.367499048301</v>
      </c>
      <c r="D60" s="59" t="str">
        <f t="shared" ref="D60:AQ60" si="9">IF(SUM(D15:D16)=0,"",SUM(D15:D16))</f>
        <v/>
      </c>
      <c r="E60" s="59">
        <f t="shared" si="9"/>
        <v>6177.8676955118208</v>
      </c>
      <c r="F60" s="59">
        <f t="shared" si="9"/>
        <v>68.345491391836035</v>
      </c>
      <c r="G60" s="59" t="str">
        <f t="shared" si="9"/>
        <v/>
      </c>
      <c r="H60" s="59">
        <f t="shared" si="9"/>
        <v>929.82527163845816</v>
      </c>
      <c r="I60" s="59">
        <f t="shared" si="9"/>
        <v>5061.1044073486546</v>
      </c>
      <c r="J60" s="59" t="str">
        <f t="shared" si="9"/>
        <v/>
      </c>
      <c r="K60" s="59">
        <f t="shared" si="9"/>
        <v>2717.6943381424658</v>
      </c>
      <c r="L60" s="59">
        <f t="shared" si="9"/>
        <v>1923.4374005988141</v>
      </c>
      <c r="M60" s="59" t="str">
        <f t="shared" si="9"/>
        <v/>
      </c>
      <c r="N60" s="59">
        <f t="shared" si="9"/>
        <v>325.97635565782622</v>
      </c>
      <c r="O60" s="59">
        <f t="shared" si="9"/>
        <v>10691.187582008637</v>
      </c>
      <c r="P60" s="59" t="str">
        <f t="shared" si="9"/>
        <v/>
      </c>
      <c r="Q60" s="59">
        <f t="shared" si="9"/>
        <v>-31.570241917184589</v>
      </c>
      <c r="R60" s="59" t="str">
        <f t="shared" si="9"/>
        <v/>
      </c>
      <c r="S60" s="59">
        <f t="shared" si="9"/>
        <v>91296.819128028568</v>
      </c>
      <c r="T60" s="59" t="str">
        <f t="shared" si="9"/>
        <v/>
      </c>
      <c r="U60" s="59">
        <f t="shared" si="9"/>
        <v>8696.6490977816811</v>
      </c>
      <c r="V60" s="59">
        <f t="shared" si="9"/>
        <v>531.42106572019452</v>
      </c>
      <c r="W60" s="59">
        <f t="shared" si="9"/>
        <v>5.2390272147052013</v>
      </c>
      <c r="X60" s="59" t="str">
        <f t="shared" si="9"/>
        <v/>
      </c>
      <c r="Y60" s="59">
        <f t="shared" si="9"/>
        <v>2165.8614780792641</v>
      </c>
      <c r="Z60" s="59">
        <f t="shared" si="9"/>
        <v>-1007.9684243149377</v>
      </c>
      <c r="AA60" s="59">
        <f t="shared" si="9"/>
        <v>3331.4089547222179</v>
      </c>
      <c r="AB60" s="59" t="str">
        <f t="shared" si="9"/>
        <v/>
      </c>
      <c r="AC60" s="59" t="str">
        <f t="shared" si="9"/>
        <v/>
      </c>
      <c r="AD60" s="59">
        <f t="shared" si="9"/>
        <v>-8905.8359701402678</v>
      </c>
      <c r="AE60" s="59">
        <f t="shared" si="9"/>
        <v>-7076.5309611199555</v>
      </c>
      <c r="AF60" s="59" t="str">
        <f t="shared" si="9"/>
        <v/>
      </c>
      <c r="AG60" s="59">
        <f t="shared" si="9"/>
        <v>34255.107286092054</v>
      </c>
      <c r="AH60" s="59" t="str">
        <f t="shared" si="9"/>
        <v/>
      </c>
      <c r="AI60" s="59" t="str">
        <f t="shared" si="9"/>
        <v/>
      </c>
      <c r="AJ60" s="59">
        <f t="shared" si="9"/>
        <v>11942.430575234983</v>
      </c>
      <c r="AK60" s="59" t="str">
        <f t="shared" si="9"/>
        <v/>
      </c>
      <c r="AL60" s="59" t="str">
        <f t="shared" si="9"/>
        <v/>
      </c>
      <c r="AM60" s="59" t="str">
        <f t="shared" si="9"/>
        <v/>
      </c>
      <c r="AN60" s="59" t="str">
        <f t="shared" si="9"/>
        <v/>
      </c>
      <c r="AO60" s="59" t="str">
        <f t="shared" si="9"/>
        <v/>
      </c>
      <c r="AP60" s="59" t="str">
        <f t="shared" si="9"/>
        <v/>
      </c>
      <c r="AQ60" s="59">
        <f t="shared" si="9"/>
        <v>148413.10205863154</v>
      </c>
      <c r="AR60" s="70"/>
      <c r="AS60" s="59">
        <f>IF(SUM(AS15:AS16)=0,"",SUM(AS15:AS16))</f>
        <v>-19871.694898777725</v>
      </c>
      <c r="AT60" s="60">
        <f t="shared" si="0"/>
        <v>-8.468567870763767</v>
      </c>
      <c r="AU60" s="29"/>
      <c r="AV60" s="60">
        <f t="shared" si="7"/>
        <v>1.4775943123710156E-2</v>
      </c>
      <c r="AW60" s="60">
        <f t="shared" si="8"/>
        <v>-1.3373960193010434E-3</v>
      </c>
    </row>
    <row r="61" spans="2:49" x14ac:dyDescent="0.2">
      <c r="B61" s="69" t="str">
        <f>'Gen. Prima Directa'!B61</f>
        <v>D. Vehículos</v>
      </c>
      <c r="C61" s="59" t="str">
        <f>IF(SUM(C21,C27)=0,"",SUM(C21,C27))</f>
        <v/>
      </c>
      <c r="D61" s="59" t="str">
        <f t="shared" ref="D61:AQ61" si="10">IF(SUM(D21,D27)=0,"",SUM(D21,D27))</f>
        <v/>
      </c>
      <c r="E61" s="59">
        <f t="shared" si="10"/>
        <v>1062916.3283128256</v>
      </c>
      <c r="F61" s="59">
        <f t="shared" si="10"/>
        <v>-29568.797442538249</v>
      </c>
      <c r="G61" s="59" t="str">
        <f t="shared" si="10"/>
        <v/>
      </c>
      <c r="H61" s="59">
        <f t="shared" si="10"/>
        <v>440409.97769331082</v>
      </c>
      <c r="I61" s="59">
        <f t="shared" si="10"/>
        <v>5.1029485857518191</v>
      </c>
      <c r="J61" s="59" t="str">
        <f t="shared" si="10"/>
        <v/>
      </c>
      <c r="K61" s="59">
        <f t="shared" si="10"/>
        <v>186776.38913316894</v>
      </c>
      <c r="L61" s="59" t="str">
        <f t="shared" si="10"/>
        <v/>
      </c>
      <c r="M61" s="59" t="str">
        <f t="shared" si="10"/>
        <v/>
      </c>
      <c r="N61" s="59">
        <f t="shared" si="10"/>
        <v>12.553253520949475</v>
      </c>
      <c r="O61" s="59">
        <f t="shared" si="10"/>
        <v>92033.242648267027</v>
      </c>
      <c r="P61" s="59" t="str">
        <f t="shared" si="10"/>
        <v/>
      </c>
      <c r="Q61" s="59">
        <f t="shared" si="10"/>
        <v>730536.82678925549</v>
      </c>
      <c r="R61" s="59">
        <f t="shared" si="10"/>
        <v>-9.2873664260683118</v>
      </c>
      <c r="S61" s="59">
        <f t="shared" si="10"/>
        <v>755924.20012131415</v>
      </c>
      <c r="T61" s="59" t="str">
        <f t="shared" si="10"/>
        <v/>
      </c>
      <c r="U61" s="59">
        <f t="shared" si="10"/>
        <v>213939.86073032723</v>
      </c>
      <c r="V61" s="59" t="str">
        <f t="shared" si="10"/>
        <v/>
      </c>
      <c r="W61" s="59" t="str">
        <f t="shared" si="10"/>
        <v/>
      </c>
      <c r="X61" s="59" t="str">
        <f t="shared" si="10"/>
        <v/>
      </c>
      <c r="Y61" s="59">
        <f t="shared" si="10"/>
        <v>17535.670461105838</v>
      </c>
      <c r="Z61" s="59">
        <f t="shared" si="10"/>
        <v>326687.91080862342</v>
      </c>
      <c r="AA61" s="59">
        <f t="shared" si="10"/>
        <v>141102.14163948214</v>
      </c>
      <c r="AB61" s="59" t="str">
        <f t="shared" si="10"/>
        <v/>
      </c>
      <c r="AC61" s="59" t="str">
        <f>IF(SUM(AC21,AC27)=0,"",SUM(AC21,AC27))</f>
        <v/>
      </c>
      <c r="AD61" s="59">
        <f t="shared" si="10"/>
        <v>-25.378664299805717</v>
      </c>
      <c r="AE61" s="59" t="str">
        <f t="shared" si="10"/>
        <v/>
      </c>
      <c r="AF61" s="59" t="str">
        <f t="shared" si="10"/>
        <v/>
      </c>
      <c r="AG61" s="59">
        <f t="shared" si="10"/>
        <v>529397.78062560107</v>
      </c>
      <c r="AH61" s="59" t="str">
        <f t="shared" si="10"/>
        <v/>
      </c>
      <c r="AI61" s="59">
        <f t="shared" si="10"/>
        <v>100234.87171357355</v>
      </c>
      <c r="AJ61" s="59" t="str">
        <f t="shared" si="10"/>
        <v/>
      </c>
      <c r="AK61" s="59" t="str">
        <f t="shared" si="10"/>
        <v/>
      </c>
      <c r="AL61" s="59" t="str">
        <f t="shared" si="10"/>
        <v/>
      </c>
      <c r="AM61" s="59" t="str">
        <f t="shared" si="10"/>
        <v/>
      </c>
      <c r="AN61" s="59" t="str">
        <f t="shared" si="10"/>
        <v/>
      </c>
      <c r="AO61" s="59" t="str">
        <f t="shared" si="10"/>
        <v/>
      </c>
      <c r="AP61" s="59" t="str">
        <f t="shared" si="10"/>
        <v/>
      </c>
      <c r="AQ61" s="59">
        <f t="shared" si="10"/>
        <v>4567909.3934056982</v>
      </c>
      <c r="AR61" s="70"/>
      <c r="AS61" s="59">
        <f>IF(SUM(AS21,AS27)=0,"",SUM(AS21,AS27))</f>
        <v>5069724.0885729017</v>
      </c>
      <c r="AT61" s="60">
        <f t="shared" si="0"/>
        <v>-9.8982644104496309E-2</v>
      </c>
      <c r="AU61" s="29"/>
      <c r="AV61" s="60">
        <f t="shared" si="7"/>
        <v>0.45477904885081882</v>
      </c>
      <c r="AW61" s="60">
        <f t="shared" si="8"/>
        <v>0.34120032788089205</v>
      </c>
    </row>
    <row r="62" spans="2:49" x14ac:dyDescent="0.2">
      <c r="B62" s="69" t="str">
        <f>'Gen. Prima Directa'!B62</f>
        <v>E. Casco</v>
      </c>
      <c r="C62" s="59" t="str">
        <f>IF(SUM(C22:C23)=0,"",SUM(C22:C23))</f>
        <v/>
      </c>
      <c r="D62" s="59" t="str">
        <f t="shared" ref="D62:AQ62" si="11">IF(SUM(D22:D23)=0,"",SUM(D22:D23))</f>
        <v/>
      </c>
      <c r="E62" s="59">
        <f t="shared" si="11"/>
        <v>126.41704629769174</v>
      </c>
      <c r="F62" s="59" t="str">
        <f t="shared" si="11"/>
        <v/>
      </c>
      <c r="G62" s="59" t="str">
        <f t="shared" si="11"/>
        <v/>
      </c>
      <c r="H62" s="59">
        <f t="shared" si="11"/>
        <v>-8.8110912247314754</v>
      </c>
      <c r="I62" s="59">
        <f t="shared" si="11"/>
        <v>0.7144128020052547</v>
      </c>
      <c r="J62" s="59" t="str">
        <f t="shared" si="11"/>
        <v/>
      </c>
      <c r="K62" s="59" t="str">
        <f t="shared" si="11"/>
        <v/>
      </c>
      <c r="L62" s="59" t="str">
        <f t="shared" si="11"/>
        <v/>
      </c>
      <c r="M62" s="59" t="str">
        <f t="shared" si="11"/>
        <v/>
      </c>
      <c r="N62" s="59">
        <f t="shared" si="11"/>
        <v>19988.147551418162</v>
      </c>
      <c r="O62" s="59">
        <f t="shared" si="11"/>
        <v>21370.162107068707</v>
      </c>
      <c r="P62" s="59" t="str">
        <f t="shared" si="11"/>
        <v/>
      </c>
      <c r="Q62" s="59">
        <f t="shared" si="11"/>
        <v>13389.184538610101</v>
      </c>
      <c r="R62" s="59" t="str">
        <f t="shared" si="11"/>
        <v/>
      </c>
      <c r="S62" s="59">
        <f t="shared" si="11"/>
        <v>-5128.5994073095317</v>
      </c>
      <c r="T62" s="59" t="str">
        <f t="shared" si="11"/>
        <v/>
      </c>
      <c r="U62" s="59">
        <f t="shared" si="11"/>
        <v>46761.073483480228</v>
      </c>
      <c r="V62" s="59" t="str">
        <f t="shared" si="11"/>
        <v/>
      </c>
      <c r="W62" s="59">
        <f t="shared" si="11"/>
        <v>12254.186714167183</v>
      </c>
      <c r="X62" s="59" t="str">
        <f t="shared" si="11"/>
        <v/>
      </c>
      <c r="Y62" s="59">
        <f t="shared" si="11"/>
        <v>582.17839431980588</v>
      </c>
      <c r="Z62" s="59" t="str">
        <f t="shared" si="11"/>
        <v/>
      </c>
      <c r="AA62" s="59">
        <f t="shared" si="11"/>
        <v>6770.0818887169389</v>
      </c>
      <c r="AB62" s="59" t="str">
        <f t="shared" si="11"/>
        <v/>
      </c>
      <c r="AC62" s="59" t="str">
        <f t="shared" si="11"/>
        <v/>
      </c>
      <c r="AD62" s="59">
        <f t="shared" si="11"/>
        <v>4302.5000705907887</v>
      </c>
      <c r="AE62" s="59" t="str">
        <f t="shared" si="11"/>
        <v/>
      </c>
      <c r="AF62" s="59" t="str">
        <f t="shared" si="11"/>
        <v/>
      </c>
      <c r="AG62" s="59">
        <f t="shared" si="11"/>
        <v>-36597.768922839001</v>
      </c>
      <c r="AH62" s="59">
        <f t="shared" si="11"/>
        <v>12956.38645922387</v>
      </c>
      <c r="AI62" s="59" t="str">
        <f t="shared" si="11"/>
        <v/>
      </c>
      <c r="AJ62" s="59" t="str">
        <f t="shared" si="11"/>
        <v/>
      </c>
      <c r="AK62" s="59" t="str">
        <f t="shared" si="11"/>
        <v/>
      </c>
      <c r="AL62" s="59" t="str">
        <f t="shared" si="11"/>
        <v/>
      </c>
      <c r="AM62" s="59" t="str">
        <f t="shared" si="11"/>
        <v/>
      </c>
      <c r="AN62" s="59" t="str">
        <f t="shared" si="11"/>
        <v/>
      </c>
      <c r="AO62" s="59" t="str">
        <f t="shared" si="11"/>
        <v/>
      </c>
      <c r="AP62" s="59" t="str">
        <f t="shared" si="11"/>
        <v/>
      </c>
      <c r="AQ62" s="59">
        <f t="shared" si="11"/>
        <v>96765.853245322214</v>
      </c>
      <c r="AR62" s="70"/>
      <c r="AS62" s="59">
        <f>IF(SUM(AS22:AS23)=0,"",SUM(AS22:AS23))</f>
        <v>504993.97936040477</v>
      </c>
      <c r="AT62" s="60">
        <f t="shared" si="0"/>
        <v>-0.80838216454009992</v>
      </c>
      <c r="AU62" s="29"/>
      <c r="AV62" s="60">
        <f t="shared" si="7"/>
        <v>9.6339657620343432E-3</v>
      </c>
      <c r="AW62" s="60">
        <f t="shared" si="8"/>
        <v>3.39868814013011E-2</v>
      </c>
    </row>
    <row r="63" spans="2:49" x14ac:dyDescent="0.2">
      <c r="B63" s="69" t="str">
        <f>'Gen. Prima Directa'!B63</f>
        <v>F. Transporte</v>
      </c>
      <c r="C63" s="59" t="str">
        <f>IF(SUM(C28:C30)=0,"",SUM(C28:C30))</f>
        <v/>
      </c>
      <c r="D63" s="59" t="str">
        <f t="shared" ref="D63:AQ63" si="12">IF(SUM(D28:D30)=0,"",SUM(D28:D30))</f>
        <v/>
      </c>
      <c r="E63" s="59">
        <f t="shared" si="12"/>
        <v>163970.5294513276</v>
      </c>
      <c r="F63" s="59" t="str">
        <f t="shared" si="12"/>
        <v/>
      </c>
      <c r="G63" s="59" t="str">
        <f t="shared" si="12"/>
        <v/>
      </c>
      <c r="H63" s="59">
        <f t="shared" si="12"/>
        <v>37083.637667517054</v>
      </c>
      <c r="I63" s="59">
        <f t="shared" si="12"/>
        <v>70661.889853194967</v>
      </c>
      <c r="J63" s="59" t="str">
        <f t="shared" si="12"/>
        <v/>
      </c>
      <c r="K63" s="59">
        <f t="shared" si="12"/>
        <v>0.54431451581352741</v>
      </c>
      <c r="L63" s="59">
        <f t="shared" si="12"/>
        <v>5703.497594980332</v>
      </c>
      <c r="M63" s="59" t="str">
        <f t="shared" si="12"/>
        <v/>
      </c>
      <c r="N63" s="59">
        <f t="shared" si="12"/>
        <v>20970.329075546433</v>
      </c>
      <c r="O63" s="59">
        <f t="shared" si="12"/>
        <v>9173.5706726060471</v>
      </c>
      <c r="P63" s="59" t="str">
        <f t="shared" si="12"/>
        <v/>
      </c>
      <c r="Q63" s="59">
        <f t="shared" si="12"/>
        <v>33620.232442710054</v>
      </c>
      <c r="R63" s="59" t="str">
        <f t="shared" si="12"/>
        <v/>
      </c>
      <c r="S63" s="59">
        <f t="shared" si="12"/>
        <v>35859.712459053095</v>
      </c>
      <c r="T63" s="59" t="str">
        <f t="shared" si="12"/>
        <v/>
      </c>
      <c r="U63" s="59">
        <f t="shared" si="12"/>
        <v>22678.966360342336</v>
      </c>
      <c r="V63" s="59" t="str">
        <f t="shared" si="12"/>
        <v/>
      </c>
      <c r="W63" s="59">
        <f t="shared" si="12"/>
        <v>16196.316555632175</v>
      </c>
      <c r="X63" s="59" t="str">
        <f t="shared" si="12"/>
        <v/>
      </c>
      <c r="Y63" s="59">
        <f t="shared" si="12"/>
        <v>1032.428557869308</v>
      </c>
      <c r="Z63" s="59">
        <f t="shared" si="12"/>
        <v>6638.5959134907343</v>
      </c>
      <c r="AA63" s="59">
        <f t="shared" si="12"/>
        <v>10596.374797285369</v>
      </c>
      <c r="AB63" s="59" t="str">
        <f t="shared" si="12"/>
        <v/>
      </c>
      <c r="AC63" s="59" t="str">
        <f t="shared" si="12"/>
        <v/>
      </c>
      <c r="AD63" s="59">
        <f t="shared" si="12"/>
        <v>27042.939951562817</v>
      </c>
      <c r="AE63" s="59">
        <f t="shared" si="12"/>
        <v>1380.7898479899657</v>
      </c>
      <c r="AF63" s="59" t="str">
        <f t="shared" si="12"/>
        <v/>
      </c>
      <c r="AG63" s="59">
        <f t="shared" si="12"/>
        <v>8730.5326763910725</v>
      </c>
      <c r="AH63" s="59">
        <f t="shared" si="12"/>
        <v>3184.7161927104721</v>
      </c>
      <c r="AI63" s="59" t="str">
        <f t="shared" si="12"/>
        <v/>
      </c>
      <c r="AJ63" s="59" t="str">
        <f t="shared" si="12"/>
        <v/>
      </c>
      <c r="AK63" s="59" t="str">
        <f t="shared" si="12"/>
        <v/>
      </c>
      <c r="AL63" s="59" t="str">
        <f t="shared" si="12"/>
        <v/>
      </c>
      <c r="AM63" s="59" t="str">
        <f t="shared" si="12"/>
        <v/>
      </c>
      <c r="AN63" s="59" t="str">
        <f t="shared" si="12"/>
        <v/>
      </c>
      <c r="AO63" s="59" t="str">
        <f t="shared" si="12"/>
        <v/>
      </c>
      <c r="AP63" s="59" t="str">
        <f t="shared" si="12"/>
        <v/>
      </c>
      <c r="AQ63" s="59">
        <f t="shared" si="12"/>
        <v>474525.60438472562</v>
      </c>
      <c r="AR63" s="70"/>
      <c r="AS63" s="59">
        <f>IF(SUM(AS28:AS30)=0,"",SUM(AS28:AS30))</f>
        <v>587490.37942530552</v>
      </c>
      <c r="AT63" s="60">
        <f t="shared" si="0"/>
        <v>-0.19228361688421902</v>
      </c>
      <c r="AU63" s="29"/>
      <c r="AV63" s="60">
        <f t="shared" si="7"/>
        <v>4.7243560331775354E-2</v>
      </c>
      <c r="AW63" s="60">
        <f t="shared" si="8"/>
        <v>3.9539017623976845E-2</v>
      </c>
    </row>
    <row r="64" spans="2:49" x14ac:dyDescent="0.2">
      <c r="B64" s="69" t="str">
        <f>'Gen. Prima Directa'!B64</f>
        <v>G. Ingeniería</v>
      </c>
      <c r="C64" s="59" t="str">
        <f>IF(SUM(C31:C34)=0,"",SUM(C31:C34))</f>
        <v/>
      </c>
      <c r="D64" s="59" t="str">
        <f t="shared" ref="D64:AQ64" si="13">IF(SUM(D31:D34)=0,"",SUM(D31:D34))</f>
        <v/>
      </c>
      <c r="E64" s="59">
        <f t="shared" si="13"/>
        <v>9619.8405362586636</v>
      </c>
      <c r="F64" s="59" t="str">
        <f t="shared" si="13"/>
        <v/>
      </c>
      <c r="G64" s="59" t="str">
        <f t="shared" si="13"/>
        <v/>
      </c>
      <c r="H64" s="59">
        <f t="shared" si="13"/>
        <v>15806.58736230969</v>
      </c>
      <c r="I64" s="59">
        <f t="shared" si="13"/>
        <v>82635.550473774754</v>
      </c>
      <c r="J64" s="59" t="str">
        <f t="shared" si="13"/>
        <v/>
      </c>
      <c r="K64" s="59">
        <f t="shared" si="13"/>
        <v>-6167.1515034817421</v>
      </c>
      <c r="L64" s="59">
        <f t="shared" si="13"/>
        <v>11304.698080644961</v>
      </c>
      <c r="M64" s="59" t="str">
        <f t="shared" si="13"/>
        <v/>
      </c>
      <c r="N64" s="59">
        <f t="shared" si="13"/>
        <v>-13694.579001638727</v>
      </c>
      <c r="O64" s="59">
        <f t="shared" si="13"/>
        <v>2452.6812082557544</v>
      </c>
      <c r="P64" s="59" t="str">
        <f t="shared" si="13"/>
        <v/>
      </c>
      <c r="Q64" s="59">
        <f t="shared" si="13"/>
        <v>64254.049274751938</v>
      </c>
      <c r="R64" s="59" t="str">
        <f t="shared" si="13"/>
        <v/>
      </c>
      <c r="S64" s="59">
        <f t="shared" si="13"/>
        <v>24370.219600289445</v>
      </c>
      <c r="T64" s="59" t="str">
        <f t="shared" si="13"/>
        <v/>
      </c>
      <c r="U64" s="59">
        <f t="shared" si="13"/>
        <v>118567.89490103172</v>
      </c>
      <c r="V64" s="59" t="str">
        <f t="shared" si="13"/>
        <v/>
      </c>
      <c r="W64" s="59">
        <f t="shared" si="13"/>
        <v>261.44106587668489</v>
      </c>
      <c r="X64" s="59" t="str">
        <f t="shared" si="13"/>
        <v/>
      </c>
      <c r="Y64" s="59">
        <f t="shared" si="13"/>
        <v>14664.547468818433</v>
      </c>
      <c r="Z64" s="59">
        <f t="shared" si="13"/>
        <v>5867.8465590987789</v>
      </c>
      <c r="AA64" s="59">
        <f t="shared" si="13"/>
        <v>7889.8389067170801</v>
      </c>
      <c r="AB64" s="59" t="str">
        <f t="shared" si="13"/>
        <v/>
      </c>
      <c r="AC64" s="59" t="str">
        <f t="shared" si="13"/>
        <v/>
      </c>
      <c r="AD64" s="59">
        <f t="shared" si="13"/>
        <v>25800.474029903959</v>
      </c>
      <c r="AE64" s="59">
        <f t="shared" si="13"/>
        <v>-2230.0565712880216</v>
      </c>
      <c r="AF64" s="59" t="str">
        <f t="shared" si="13"/>
        <v/>
      </c>
      <c r="AG64" s="59">
        <f t="shared" si="13"/>
        <v>49521.088275227194</v>
      </c>
      <c r="AH64" s="59">
        <f t="shared" si="13"/>
        <v>56123.317175130134</v>
      </c>
      <c r="AI64" s="59" t="str">
        <f t="shared" si="13"/>
        <v/>
      </c>
      <c r="AJ64" s="59">
        <f t="shared" si="13"/>
        <v>-5.2390272147052013</v>
      </c>
      <c r="AK64" s="59" t="str">
        <f t="shared" si="13"/>
        <v/>
      </c>
      <c r="AL64" s="59" t="str">
        <f t="shared" si="13"/>
        <v/>
      </c>
      <c r="AM64" s="59" t="str">
        <f t="shared" si="13"/>
        <v/>
      </c>
      <c r="AN64" s="59" t="str">
        <f t="shared" si="13"/>
        <v/>
      </c>
      <c r="AO64" s="59" t="str">
        <f t="shared" si="13"/>
        <v/>
      </c>
      <c r="AP64" s="59" t="str">
        <f t="shared" si="13"/>
        <v/>
      </c>
      <c r="AQ64" s="59">
        <f t="shared" si="13"/>
        <v>467043.04881446605</v>
      </c>
      <c r="AR64" s="70"/>
      <c r="AS64" s="59">
        <f>IF(SUM(AS31:AS34)=0,"",SUM(AS31:AS34))</f>
        <v>1238304.4710264481</v>
      </c>
      <c r="AT64" s="60">
        <f t="shared" si="0"/>
        <v>-0.62283666114253189</v>
      </c>
      <c r="AU64" s="29"/>
      <c r="AV64" s="60">
        <f t="shared" si="7"/>
        <v>4.6498600392305335E-2</v>
      </c>
      <c r="AW64" s="60">
        <f t="shared" si="8"/>
        <v>8.3339819711871696E-2</v>
      </c>
    </row>
    <row r="65" spans="2:49" x14ac:dyDescent="0.2">
      <c r="B65" s="69" t="str">
        <f>'Gen. Prima Directa'!B65</f>
        <v>H. Seguros de Crédito</v>
      </c>
      <c r="C65" s="59" t="str">
        <f>IF(SUM(C38:C40)=0,"",SUM(C38:C40))</f>
        <v/>
      </c>
      <c r="D65" s="59">
        <f t="shared" ref="D65:AQ65" si="14">IF(SUM(D38:D40)=0,"",SUM(D38:D40))</f>
        <v>126238.44309719044</v>
      </c>
      <c r="E65" s="59" t="str">
        <f t="shared" si="14"/>
        <v/>
      </c>
      <c r="F65" s="59" t="str">
        <f t="shared" si="14"/>
        <v/>
      </c>
      <c r="G65" s="59">
        <f t="shared" si="14"/>
        <v>372.78740401778958</v>
      </c>
      <c r="H65" s="59" t="str">
        <f t="shared" si="14"/>
        <v/>
      </c>
      <c r="I65" s="59" t="str">
        <f t="shared" si="14"/>
        <v/>
      </c>
      <c r="J65" s="59">
        <f t="shared" si="14"/>
        <v>-10109.893698777028</v>
      </c>
      <c r="K65" s="59" t="str">
        <f t="shared" si="14"/>
        <v/>
      </c>
      <c r="L65" s="59" t="str">
        <f t="shared" si="14"/>
        <v/>
      </c>
      <c r="M65" s="59">
        <f t="shared" si="14"/>
        <v>-31364.457010549835</v>
      </c>
      <c r="N65" s="59" t="str">
        <f t="shared" si="14"/>
        <v/>
      </c>
      <c r="O65" s="59" t="str">
        <f t="shared" si="14"/>
        <v/>
      </c>
      <c r="P65" s="59">
        <f t="shared" si="14"/>
        <v>-8217.1080093499622</v>
      </c>
      <c r="Q65" s="59" t="str">
        <f t="shared" si="14"/>
        <v/>
      </c>
      <c r="R65" s="59" t="str">
        <f t="shared" si="14"/>
        <v/>
      </c>
      <c r="S65" s="59" t="str">
        <f t="shared" si="14"/>
        <v/>
      </c>
      <c r="T65" s="59" t="str">
        <f t="shared" si="14"/>
        <v/>
      </c>
      <c r="U65" s="59" t="str">
        <f t="shared" si="14"/>
        <v/>
      </c>
      <c r="V65" s="59" t="str">
        <f t="shared" si="14"/>
        <v/>
      </c>
      <c r="W65" s="59" t="str">
        <f t="shared" si="14"/>
        <v/>
      </c>
      <c r="X65" s="59">
        <f t="shared" si="14"/>
        <v>6649.1760268918597</v>
      </c>
      <c r="Y65" s="59" t="str">
        <f t="shared" si="14"/>
        <v/>
      </c>
      <c r="Z65" s="59" t="str">
        <f t="shared" si="14"/>
        <v/>
      </c>
      <c r="AA65" s="59" t="str">
        <f t="shared" si="14"/>
        <v/>
      </c>
      <c r="AB65" s="59" t="str">
        <f t="shared" si="14"/>
        <v/>
      </c>
      <c r="AC65" s="59">
        <f t="shared" si="14"/>
        <v>-7462.1097562593623</v>
      </c>
      <c r="AD65" s="59" t="str">
        <f t="shared" si="14"/>
        <v/>
      </c>
      <c r="AE65" s="59" t="str">
        <f t="shared" si="14"/>
        <v/>
      </c>
      <c r="AF65" s="59">
        <f t="shared" si="14"/>
        <v>4102.9747808878928</v>
      </c>
      <c r="AG65" s="59" t="str">
        <f t="shared" si="14"/>
        <v/>
      </c>
      <c r="AH65" s="59" t="str">
        <f t="shared" si="14"/>
        <v/>
      </c>
      <c r="AI65" s="59" t="str">
        <f t="shared" si="14"/>
        <v/>
      </c>
      <c r="AJ65" s="59" t="str">
        <f t="shared" si="14"/>
        <v/>
      </c>
      <c r="AK65" s="59" t="str">
        <f t="shared" si="14"/>
        <v/>
      </c>
      <c r="AL65" s="59" t="str">
        <f t="shared" si="14"/>
        <v/>
      </c>
      <c r="AM65" s="59" t="str">
        <f t="shared" si="14"/>
        <v/>
      </c>
      <c r="AN65" s="59" t="str">
        <f t="shared" si="14"/>
        <v/>
      </c>
      <c r="AO65" s="59" t="str">
        <f t="shared" si="14"/>
        <v/>
      </c>
      <c r="AP65" s="59" t="str">
        <f t="shared" si="14"/>
        <v/>
      </c>
      <c r="AQ65" s="59">
        <f t="shared" si="14"/>
        <v>80209.812834051787</v>
      </c>
      <c r="AR65" s="70"/>
      <c r="AS65" s="59">
        <f>IF(SUM(AS38:AS40)=0,"",SUM(AS38:AS40))</f>
        <v>857274.21246502316</v>
      </c>
      <c r="AT65" s="60">
        <f t="shared" si="0"/>
        <v>-0.90643622347694919</v>
      </c>
      <c r="AU65" s="29"/>
      <c r="AV65" s="60">
        <f t="shared" si="7"/>
        <v>7.9856536650731481E-3</v>
      </c>
      <c r="AW65" s="60">
        <f t="shared" si="8"/>
        <v>5.7695889809111306E-2</v>
      </c>
    </row>
    <row r="66" spans="2:49" x14ac:dyDescent="0.2">
      <c r="B66" s="69" t="str">
        <f>'Gen. Prima Directa'!B66</f>
        <v>I. Responsabilidad Civil (excluyendo Vehículos)</v>
      </c>
      <c r="C66" s="59" t="str">
        <f>IF(SUM(C24:C26)=0,"",SUM(C24:C26))</f>
        <v/>
      </c>
      <c r="D66" s="59" t="str">
        <f t="shared" ref="D66:AQ66" si="15">IF(SUM(D24:D26)=0,"",SUM(D24:D26))</f>
        <v/>
      </c>
      <c r="E66" s="59">
        <f t="shared" si="15"/>
        <v>9947.9261106652648</v>
      </c>
      <c r="F66" s="59">
        <f t="shared" si="15"/>
        <v>124.81812240748951</v>
      </c>
      <c r="G66" s="59" t="str">
        <f t="shared" si="15"/>
        <v/>
      </c>
      <c r="H66" s="59">
        <f t="shared" si="15"/>
        <v>70355.780977364338</v>
      </c>
      <c r="I66" s="59">
        <f t="shared" si="15"/>
        <v>103654.5956984865</v>
      </c>
      <c r="J66" s="59" t="str">
        <f t="shared" si="15"/>
        <v/>
      </c>
      <c r="K66" s="59">
        <f t="shared" si="15"/>
        <v>2992.573168628297</v>
      </c>
      <c r="L66" s="59">
        <f t="shared" si="15"/>
        <v>9299.9877189037379</v>
      </c>
      <c r="M66" s="59" t="str">
        <f t="shared" si="15"/>
        <v/>
      </c>
      <c r="N66" s="59">
        <f t="shared" si="15"/>
        <v>121536.04195576289</v>
      </c>
      <c r="O66" s="59">
        <f t="shared" si="15"/>
        <v>2522.5235645660778</v>
      </c>
      <c r="P66" s="59" t="str">
        <f t="shared" si="15"/>
        <v/>
      </c>
      <c r="Q66" s="59">
        <f t="shared" si="15"/>
        <v>22151.865791091408</v>
      </c>
      <c r="R66" s="59" t="str">
        <f t="shared" si="15"/>
        <v/>
      </c>
      <c r="S66" s="59">
        <f t="shared" si="15"/>
        <v>43405.442532804307</v>
      </c>
      <c r="T66" s="59" t="str">
        <f t="shared" si="15"/>
        <v/>
      </c>
      <c r="U66" s="59">
        <f t="shared" si="15"/>
        <v>2355.8952834126617</v>
      </c>
      <c r="V66" s="59" t="str">
        <f t="shared" si="15"/>
        <v/>
      </c>
      <c r="W66" s="59">
        <f t="shared" si="15"/>
        <v>30538.085516573185</v>
      </c>
      <c r="X66" s="59" t="str">
        <f t="shared" si="15"/>
        <v/>
      </c>
      <c r="Y66" s="59">
        <f t="shared" si="15"/>
        <v>26469.5386288105</v>
      </c>
      <c r="Z66" s="59">
        <f t="shared" si="15"/>
        <v>4370.13114918062</v>
      </c>
      <c r="AA66" s="59">
        <f t="shared" si="15"/>
        <v>5758.8475773071204</v>
      </c>
      <c r="AB66" s="59" t="str">
        <f t="shared" si="15"/>
        <v/>
      </c>
      <c r="AC66" s="59" t="str">
        <f t="shared" si="15"/>
        <v/>
      </c>
      <c r="AD66" s="59">
        <f t="shared" si="15"/>
        <v>75621.81979991679</v>
      </c>
      <c r="AE66" s="59">
        <f t="shared" si="15"/>
        <v>7030.5023648764736</v>
      </c>
      <c r="AF66" s="59" t="str">
        <f t="shared" si="15"/>
        <v/>
      </c>
      <c r="AG66" s="59">
        <f t="shared" si="15"/>
        <v>-23046.71885508885</v>
      </c>
      <c r="AH66" s="59">
        <f t="shared" si="15"/>
        <v>47057.554796312412</v>
      </c>
      <c r="AI66" s="59">
        <f t="shared" si="15"/>
        <v>188.94517630177072</v>
      </c>
      <c r="AJ66" s="59">
        <f t="shared" si="15"/>
        <v>1761.6399107732432</v>
      </c>
      <c r="AK66" s="59" t="str">
        <f t="shared" si="15"/>
        <v/>
      </c>
      <c r="AL66" s="59" t="str">
        <f t="shared" si="15"/>
        <v/>
      </c>
      <c r="AM66" s="59" t="str">
        <f t="shared" si="15"/>
        <v/>
      </c>
      <c r="AN66" s="59" t="str">
        <f t="shared" si="15"/>
        <v/>
      </c>
      <c r="AO66" s="59" t="str">
        <f t="shared" si="15"/>
        <v/>
      </c>
      <c r="AP66" s="59" t="str">
        <f t="shared" si="15"/>
        <v/>
      </c>
      <c r="AQ66" s="59">
        <f t="shared" si="15"/>
        <v>564097.79698905628</v>
      </c>
      <c r="AR66" s="70"/>
      <c r="AS66" s="59">
        <f>IF(SUM(AS24:AS26)=0,"",SUM(AS24:AS26))</f>
        <v>613785.22781393875</v>
      </c>
      <c r="AT66" s="60">
        <f t="shared" si="0"/>
        <v>-8.0952470951198285E-2</v>
      </c>
      <c r="AU66" s="29"/>
      <c r="AV66" s="60">
        <f t="shared" si="7"/>
        <v>5.6161328406353697E-2</v>
      </c>
      <c r="AW66" s="60">
        <f t="shared" si="8"/>
        <v>4.1308701877998157E-2</v>
      </c>
    </row>
    <row r="67" spans="2:49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</row>
    <row r="68" spans="2:49" hidden="1" x14ac:dyDescent="0.2">
      <c r="B68" s="39" t="s">
        <v>92</v>
      </c>
      <c r="C68" s="40">
        <f>INDEX(Benchmark!$D$9:$D$48,COLUMNS(Benchmark!$D$9:D48),)</f>
        <v>1</v>
      </c>
      <c r="D68" s="40">
        <f>INDEX(Benchmark!$D$9:$D$48,COLUMNS(Benchmark!$D$9:E48),)</f>
        <v>1</v>
      </c>
      <c r="E68" s="40">
        <f>INDEX(Benchmark!$D$9:$D$48,COLUMNS(Benchmark!$D$9:F48),)</f>
        <v>1</v>
      </c>
      <c r="F68" s="40">
        <f>INDEX(Benchmark!$D$9:$D$48,COLUMNS(Benchmark!$D$9:G48),)</f>
        <v>1</v>
      </c>
      <c r="G68" s="40">
        <f>INDEX(Benchmark!$D$9:$D$48,COLUMNS(Benchmark!$D$9:H48),)</f>
        <v>1</v>
      </c>
      <c r="H68" s="40">
        <f>INDEX(Benchmark!$D$9:$D$48,COLUMNS(Benchmark!$D$9:I48),)</f>
        <v>1</v>
      </c>
      <c r="I68" s="40">
        <f>INDEX(Benchmark!$D$9:$D$48,COLUMNS(Benchmark!$D$9:J48),)</f>
        <v>1</v>
      </c>
      <c r="J68" s="40">
        <f>INDEX(Benchmark!$D$9:$D$48,COLUMNS(Benchmark!$D$9:K48),)</f>
        <v>1</v>
      </c>
      <c r="K68" s="40">
        <f>INDEX(Benchmark!$D$9:$D$48,COLUMNS(Benchmark!$D$9:L48),)</f>
        <v>1</v>
      </c>
      <c r="L68" s="40">
        <f>INDEX(Benchmark!$D$9:$D$48,COLUMNS(Benchmark!$D$9:M48),)</f>
        <v>1</v>
      </c>
      <c r="M68" s="40">
        <f>INDEX(Benchmark!$D$9:$D$48,COLUMNS(Benchmark!$D$9:N48),)</f>
        <v>1</v>
      </c>
      <c r="N68" s="40">
        <f>INDEX(Benchmark!$D$9:$D$48,COLUMNS(Benchmark!$D$9:O48),)</f>
        <v>1</v>
      </c>
      <c r="O68" s="40">
        <f>INDEX(Benchmark!$D$9:$D$48,COLUMNS(Benchmark!$D$9:P48),)</f>
        <v>1</v>
      </c>
      <c r="P68" s="40">
        <f>INDEX(Benchmark!$D$9:$D$48,COLUMNS(Benchmark!$D$9:Q48),)</f>
        <v>1</v>
      </c>
      <c r="Q68" s="40">
        <f>INDEX(Benchmark!$D$9:$D$48,COLUMNS(Benchmark!$D$9:R48),)</f>
        <v>1</v>
      </c>
      <c r="R68" s="40">
        <f>INDEX(Benchmark!$D$9:$D$48,COLUMNS(Benchmark!$D$9:S48),)</f>
        <v>1</v>
      </c>
      <c r="S68" s="40">
        <f>INDEX(Benchmark!$D$9:$D$48,COLUMNS(Benchmark!$D$9:T48),)</f>
        <v>1</v>
      </c>
      <c r="T68" s="40">
        <f>INDEX(Benchmark!$D$9:$D$48,COLUMNS(Benchmark!$D$9:U48),)</f>
        <v>1</v>
      </c>
      <c r="U68" s="40">
        <f>INDEX(Benchmark!$D$9:$D$48,COLUMNS(Benchmark!$D$9:V48),)</f>
        <v>1</v>
      </c>
      <c r="V68" s="40">
        <f>INDEX(Benchmark!$D$9:$D$48,COLUMNS(Benchmark!$D$9:W48),)</f>
        <v>1</v>
      </c>
      <c r="W68" s="40">
        <f>INDEX(Benchmark!$D$9:$D$48,COLUMNS(Benchmark!$D$9:X48),)</f>
        <v>1</v>
      </c>
      <c r="X68" s="40">
        <f>INDEX(Benchmark!$D$9:$D$48,COLUMNS(Benchmark!$D$9:Y48),)</f>
        <v>1</v>
      </c>
      <c r="Y68" s="40">
        <f>INDEX(Benchmark!$D$9:$D$48,COLUMNS(Benchmark!$D$9:Z48),)</f>
        <v>1</v>
      </c>
      <c r="Z68" s="40">
        <f>INDEX(Benchmark!$D$9:$D$48,COLUMNS(Benchmark!$D$9:AA48),)</f>
        <v>1</v>
      </c>
      <c r="AA68" s="40">
        <f>INDEX(Benchmark!$D$9:$D$48,COLUMNS(Benchmark!$D$9:AB48),)</f>
        <v>1</v>
      </c>
      <c r="AB68" s="40">
        <f>INDEX(Benchmark!$D$9:$D$48,COLUMNS(Benchmark!$D$9:AC48),)</f>
        <v>1</v>
      </c>
      <c r="AC68" s="40">
        <f>INDEX(Benchmark!$D$9:$D$48,COLUMNS(Benchmark!$D$9:AD48),)</f>
        <v>1</v>
      </c>
      <c r="AD68" s="40">
        <f>INDEX(Benchmark!$D$9:$D$48,COLUMNS(Benchmark!$D$9:AE48),)</f>
        <v>1</v>
      </c>
      <c r="AE68" s="40">
        <f>INDEX(Benchmark!$D$9:$D$48,COLUMNS(Benchmark!$D$9:AF48),)</f>
        <v>1</v>
      </c>
      <c r="AF68" s="40">
        <f>INDEX(Benchmark!$D$9:$D$48,COLUMNS(Benchmark!$D$9:AG48),)</f>
        <v>1</v>
      </c>
      <c r="AG68" s="40">
        <f>INDEX(Benchmark!$D$9:$D$48,COLUMNS(Benchmark!$D$9:AH48),)</f>
        <v>1</v>
      </c>
      <c r="AH68" s="40">
        <f>INDEX(Benchmark!$D$9:$D$48,COLUMNS(Benchmark!$D$9:AI48),)</f>
        <v>1</v>
      </c>
      <c r="AI68" s="40">
        <f>INDEX(Benchmark!$D$9:$D$48,COLUMNS(Benchmark!$D$9:AJ48),)</f>
        <v>1</v>
      </c>
      <c r="AJ68" s="40">
        <f>INDEX(Benchmark!$D$9:$D$48,COLUMNS(Benchmark!$D$9:AK48),)</f>
        <v>1</v>
      </c>
      <c r="AK68" s="40">
        <f>INDEX(Benchmark!$D$9:$D$48,COLUMNS(Benchmark!$D$9:AL48),)</f>
        <v>0</v>
      </c>
      <c r="AL68" s="40">
        <f>INDEX(Benchmark!$D$9:$D$48,COLUMNS(Benchmark!$D$9:AM48),)</f>
        <v>0</v>
      </c>
      <c r="AM68" s="40">
        <f>INDEX(Benchmark!$D$9:$D$48,COLUMNS(Benchmark!$D$9:AN48),)</f>
        <v>0</v>
      </c>
      <c r="AN68" s="40">
        <f>INDEX(Benchmark!$D$9:$D$48,COLUMNS(Benchmark!$D$9:AO48),)</f>
        <v>0</v>
      </c>
      <c r="AO68" s="40">
        <f>INDEX(Benchmark!$D$9:$D$48,COLUMNS(Benchmark!$D$9:AP48),)</f>
        <v>0</v>
      </c>
      <c r="AP68" s="40">
        <f>INDEX(Benchmark!$D$9:$D$48,COLUMNS(Benchmark!$D$9:AQ48),)</f>
        <v>0</v>
      </c>
      <c r="AQ68" s="29"/>
      <c r="AR68" s="29"/>
      <c r="AS68" s="29"/>
      <c r="AT68" s="29"/>
      <c r="AU68" s="29"/>
      <c r="AV68" s="29"/>
      <c r="AW68" s="29"/>
    </row>
    <row r="69" spans="2:49" hidden="1" x14ac:dyDescent="0.2">
      <c r="B69" s="29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29"/>
      <c r="AR69" s="29"/>
      <c r="AS69" s="29"/>
      <c r="AT69" s="29"/>
      <c r="AU69" s="29"/>
      <c r="AV69" s="29"/>
      <c r="AW69" s="29"/>
    </row>
    <row r="70" spans="2:49" hidden="1" x14ac:dyDescent="0.2">
      <c r="B70" s="39" t="s">
        <v>93</v>
      </c>
      <c r="C70" s="40">
        <f>IFERROR(RANK(C72,$C$72:$AP$72,0),"")</f>
        <v>22</v>
      </c>
      <c r="D70" s="40">
        <f t="shared" ref="D70:AP70" si="16">IFERROR(RANK(D72,$C$72:$AP$72,0),"")</f>
        <v>13</v>
      </c>
      <c r="E70" s="40">
        <f t="shared" si="16"/>
        <v>1</v>
      </c>
      <c r="F70" s="40">
        <f t="shared" si="16"/>
        <v>11</v>
      </c>
      <c r="G70" s="40">
        <f t="shared" si="16"/>
        <v>18</v>
      </c>
      <c r="H70" s="40">
        <f t="shared" si="16"/>
        <v>5</v>
      </c>
      <c r="I70" s="40">
        <f t="shared" si="16"/>
        <v>7</v>
      </c>
      <c r="J70" s="40">
        <f t="shared" si="16"/>
        <v>28</v>
      </c>
      <c r="K70" s="40">
        <f t="shared" si="16"/>
        <v>10</v>
      </c>
      <c r="L70" s="40">
        <f t="shared" si="16"/>
        <v>17</v>
      </c>
      <c r="M70" s="40">
        <f t="shared" si="16"/>
        <v>19</v>
      </c>
      <c r="N70" s="40">
        <f t="shared" si="16"/>
        <v>31</v>
      </c>
      <c r="O70" s="40">
        <f t="shared" si="16"/>
        <v>14</v>
      </c>
      <c r="P70" s="40">
        <f t="shared" si="16"/>
        <v>20</v>
      </c>
      <c r="Q70" s="40">
        <f t="shared" si="16"/>
        <v>2</v>
      </c>
      <c r="R70" s="40">
        <f t="shared" si="16"/>
        <v>25</v>
      </c>
      <c r="S70" s="40">
        <f t="shared" si="16"/>
        <v>3</v>
      </c>
      <c r="T70" s="40">
        <f t="shared" si="16"/>
        <v>24</v>
      </c>
      <c r="U70" s="40">
        <f t="shared" si="16"/>
        <v>4</v>
      </c>
      <c r="V70" s="40">
        <f t="shared" si="16"/>
        <v>26</v>
      </c>
      <c r="W70" s="40">
        <f t="shared" si="16"/>
        <v>8</v>
      </c>
      <c r="X70" s="40">
        <f t="shared" si="16"/>
        <v>16</v>
      </c>
      <c r="Y70" s="40">
        <f>IFERROR(RANK(Y72,$C$72:$AP$72,0),"")</f>
        <v>15</v>
      </c>
      <c r="Z70" s="40">
        <f t="shared" si="16"/>
        <v>6</v>
      </c>
      <c r="AA70" s="40">
        <f t="shared" si="16"/>
        <v>12</v>
      </c>
      <c r="AB70" s="40">
        <f t="shared" si="16"/>
        <v>23</v>
      </c>
      <c r="AC70" s="40">
        <f t="shared" si="16"/>
        <v>27</v>
      </c>
      <c r="AD70" s="40">
        <f t="shared" si="16"/>
        <v>9</v>
      </c>
      <c r="AE70" s="40">
        <f>IFERROR(RANK(AE72,$C$72:$AP$72,0),"")</f>
        <v>29</v>
      </c>
      <c r="AF70" s="40">
        <f t="shared" si="16"/>
        <v>21</v>
      </c>
      <c r="AG70" s="40">
        <f t="shared" si="16"/>
        <v>34</v>
      </c>
      <c r="AH70" s="40">
        <f t="shared" si="16"/>
        <v>32</v>
      </c>
      <c r="AI70" s="40">
        <f t="shared" si="16"/>
        <v>30</v>
      </c>
      <c r="AJ70" s="40">
        <f t="shared" si="16"/>
        <v>33</v>
      </c>
      <c r="AK70" s="40" t="str">
        <f t="shared" si="16"/>
        <v/>
      </c>
      <c r="AL70" s="40" t="str">
        <f t="shared" si="16"/>
        <v/>
      </c>
      <c r="AM70" s="40" t="str">
        <f t="shared" si="16"/>
        <v/>
      </c>
      <c r="AN70" s="40" t="str">
        <f t="shared" si="16"/>
        <v/>
      </c>
      <c r="AO70" s="40" t="str">
        <f t="shared" si="16"/>
        <v/>
      </c>
      <c r="AP70" s="40" t="str">
        <f t="shared" si="16"/>
        <v/>
      </c>
      <c r="AQ70" s="29"/>
      <c r="AR70" s="29"/>
      <c r="AS70" s="29"/>
      <c r="AT70" s="29"/>
      <c r="AU70" s="29"/>
      <c r="AV70" s="29"/>
      <c r="AW70" s="29"/>
    </row>
    <row r="71" spans="2:49" hidden="1" x14ac:dyDescent="0.2">
      <c r="B71" s="29"/>
      <c r="C71" s="40" t="str">
        <f>C11</f>
        <v>Assurant Chile</v>
      </c>
      <c r="D71" s="40" t="str">
        <f t="shared" ref="D71:AP71" si="17">D11</f>
        <v>AVLA Crédito</v>
      </c>
      <c r="E71" s="40" t="str">
        <f t="shared" si="17"/>
        <v>BCI Seguros</v>
      </c>
      <c r="F71" s="40" t="str">
        <f t="shared" si="17"/>
        <v>BNP Paribas Cardif</v>
      </c>
      <c r="G71" s="40" t="str">
        <f t="shared" si="17"/>
        <v>Cesce Chile</v>
      </c>
      <c r="H71" s="40" t="str">
        <f t="shared" si="17"/>
        <v>Chilena Consolidada</v>
      </c>
      <c r="I71" s="40" t="str">
        <f t="shared" si="17"/>
        <v>Chubb Generales</v>
      </c>
      <c r="J71" s="40" t="str">
        <f t="shared" si="17"/>
        <v>Coface Chile</v>
      </c>
      <c r="K71" s="40" t="str">
        <f t="shared" si="17"/>
        <v>Consorcio Nacional</v>
      </c>
      <c r="L71" s="40" t="str">
        <f t="shared" si="17"/>
        <v>Contempora</v>
      </c>
      <c r="M71" s="40" t="str">
        <f t="shared" si="17"/>
        <v>Continental Crédito</v>
      </c>
      <c r="N71" s="40" t="str">
        <f t="shared" si="17"/>
        <v>Continental Generales</v>
      </c>
      <c r="O71" s="40" t="str">
        <f t="shared" si="17"/>
        <v>FID Chile</v>
      </c>
      <c r="P71" s="40" t="str">
        <f t="shared" si="17"/>
        <v>HDI Gar. y Cré.</v>
      </c>
      <c r="Q71" s="40" t="str">
        <f t="shared" si="17"/>
        <v>HDI Seguros</v>
      </c>
      <c r="R71" s="40" t="str">
        <f t="shared" si="17"/>
        <v>Huelen</v>
      </c>
      <c r="S71" s="40" t="str">
        <f t="shared" si="17"/>
        <v>Liberty Seguros</v>
      </c>
      <c r="T71" s="40" t="str">
        <f t="shared" si="17"/>
        <v>M. de Carabineros</v>
      </c>
      <c r="U71" s="40" t="str">
        <f t="shared" si="17"/>
        <v>Mapfre</v>
      </c>
      <c r="V71" s="40" t="str">
        <f t="shared" si="17"/>
        <v>MetLife Generales</v>
      </c>
      <c r="W71" s="40" t="str">
        <f t="shared" si="17"/>
        <v>Orion Seguros</v>
      </c>
      <c r="X71" s="40" t="str">
        <f t="shared" si="17"/>
        <v>Orsan Crédito</v>
      </c>
      <c r="Y71" s="40" t="str">
        <f t="shared" si="17"/>
        <v>Porvenir</v>
      </c>
      <c r="Z71" s="40" t="str">
        <f t="shared" si="17"/>
        <v>Reale Chile</v>
      </c>
      <c r="AA71" s="40" t="str">
        <f t="shared" si="17"/>
        <v>Renta Nacional</v>
      </c>
      <c r="AB71" s="40" t="str">
        <f t="shared" si="17"/>
        <v>SegChile</v>
      </c>
      <c r="AC71" s="40" t="str">
        <f t="shared" si="17"/>
        <v>Solunión Chile</v>
      </c>
      <c r="AD71" s="40" t="str">
        <f t="shared" si="17"/>
        <v>Southbridge</v>
      </c>
      <c r="AE71" s="40" t="str">
        <f t="shared" si="17"/>
        <v>Starr International</v>
      </c>
      <c r="AF71" s="40" t="str">
        <f t="shared" si="17"/>
        <v>Suaval</v>
      </c>
      <c r="AG71" s="40" t="str">
        <f t="shared" si="17"/>
        <v>Suramericana</v>
      </c>
      <c r="AH71" s="40" t="str">
        <f t="shared" si="17"/>
        <v>Unnio</v>
      </c>
      <c r="AI71" s="40" t="str">
        <f t="shared" si="17"/>
        <v>Zenit Seguros</v>
      </c>
      <c r="AJ71" s="40" t="str">
        <f t="shared" si="17"/>
        <v>Zurich Santander</v>
      </c>
      <c r="AK71" s="40" t="str">
        <f t="shared" si="17"/>
        <v/>
      </c>
      <c r="AL71" s="40" t="str">
        <f t="shared" si="17"/>
        <v/>
      </c>
      <c r="AM71" s="40" t="str">
        <f t="shared" si="17"/>
        <v/>
      </c>
      <c r="AN71" s="40" t="str">
        <f t="shared" si="17"/>
        <v/>
      </c>
      <c r="AO71" s="40" t="str">
        <f t="shared" si="17"/>
        <v/>
      </c>
      <c r="AP71" s="40" t="str">
        <f t="shared" si="17"/>
        <v/>
      </c>
      <c r="AQ71" s="29"/>
      <c r="AR71" s="29"/>
      <c r="AS71" s="29"/>
      <c r="AT71" s="29"/>
      <c r="AU71" s="29"/>
      <c r="AV71" s="29"/>
      <c r="AW71" s="29"/>
    </row>
    <row r="72" spans="2:49" hidden="1" x14ac:dyDescent="0.2">
      <c r="B72" s="29"/>
      <c r="C72" s="42">
        <f t="shared" ref="C72:AC72" si="18">IFERROR(IF(C68=1,(VLOOKUP($C$88,$B$12:$AQ$49,C75+1,FALSE)+C73/1000000)*(1),""),"")</f>
        <v>2378.9606510202598</v>
      </c>
      <c r="D72" s="42">
        <f t="shared" si="18"/>
        <v>201525.54352853916</v>
      </c>
      <c r="E72" s="42">
        <f t="shared" si="18"/>
        <v>1436947.9332927933</v>
      </c>
      <c r="F72" s="42">
        <f t="shared" si="18"/>
        <v>261660.79887978735</v>
      </c>
      <c r="G72" s="42">
        <f t="shared" si="18"/>
        <v>64293.818290063566</v>
      </c>
      <c r="H72" s="42">
        <f t="shared" si="18"/>
        <v>598725.35151759372</v>
      </c>
      <c r="I72" s="42">
        <f t="shared" si="18"/>
        <v>508173.01856756915</v>
      </c>
      <c r="J72" s="42">
        <f t="shared" si="18"/>
        <v>-10109.893665777028</v>
      </c>
      <c r="K72" s="42">
        <f t="shared" si="18"/>
        <v>265609.59656907106</v>
      </c>
      <c r="L72" s="42">
        <f t="shared" si="18"/>
        <v>68874.463073235078</v>
      </c>
      <c r="M72" s="42">
        <f t="shared" si="18"/>
        <v>48262.769223295276</v>
      </c>
      <c r="N72" s="42">
        <f t="shared" si="18"/>
        <v>-127977.8341231298</v>
      </c>
      <c r="O72" s="42">
        <f t="shared" si="18"/>
        <v>174857.3981297712</v>
      </c>
      <c r="P72" s="42">
        <f t="shared" si="18"/>
        <v>35615.621445367964</v>
      </c>
      <c r="Q72" s="42">
        <f t="shared" si="18"/>
        <v>1409315.3986496327</v>
      </c>
      <c r="R72" s="42">
        <f t="shared" si="18"/>
        <v>-60.214768311871467</v>
      </c>
      <c r="S72" s="42">
        <f t="shared" si="18"/>
        <v>1068603.122280102</v>
      </c>
      <c r="T72" s="42">
        <f t="shared" si="18"/>
        <v>2.3E-5</v>
      </c>
      <c r="U72" s="42">
        <f t="shared" si="18"/>
        <v>627760.41454471962</v>
      </c>
      <c r="V72" s="42">
        <f t="shared" si="18"/>
        <v>-1172.7936426347214</v>
      </c>
      <c r="W72" s="42">
        <f t="shared" si="18"/>
        <v>428148.85098906694</v>
      </c>
      <c r="X72" s="42">
        <f t="shared" si="18"/>
        <v>91228.88189152359</v>
      </c>
      <c r="Y72" s="42">
        <f t="shared" si="18"/>
        <v>108268.85192600951</v>
      </c>
      <c r="Z72" s="42">
        <f>IFERROR(IF(Z68=1,(VLOOKUP($C$88,$B$12:$AQ$49,Z75+1,FALSE)+Z73/1000000)*(1),""),"")</f>
        <v>556956.76477481239</v>
      </c>
      <c r="AA72" s="42">
        <f t="shared" si="18"/>
        <v>243963.33090785597</v>
      </c>
      <c r="AB72" s="42">
        <f t="shared" si="18"/>
        <v>0.8164867737202911</v>
      </c>
      <c r="AC72" s="42">
        <f t="shared" si="18"/>
        <v>-5907.2072885235448</v>
      </c>
      <c r="AD72" s="42">
        <f>IFERROR(IF(AD68=1,(VLOOKUP($C$88,$B$12:$AQ$49,AD75+1,FALSE)+AD73/1000000)*(1),""),"")</f>
        <v>328349.32882217254</v>
      </c>
      <c r="AE72" s="42">
        <f>IFERROR(IF(AE68=1,(VLOOKUP($C$88,$B$12:$AQ$49,AE75+1,FALSE)+AE73/1000000)*(-1),""),"")</f>
        <v>-60075.142630908056</v>
      </c>
      <c r="AF72" s="42">
        <f t="shared" ref="AF72:AP72" si="19">IFERROR(IF(AF68=1,(VLOOKUP($C$88,$B$12:$AQ$49,AF75+1,FALSE)+AF73/1000000)*(-1),""),"")</f>
        <v>16332.531252214512</v>
      </c>
      <c r="AG72" s="42">
        <f t="shared" si="19"/>
        <v>-945828.39057063381</v>
      </c>
      <c r="AH72" s="42">
        <f t="shared" si="19"/>
        <v>-181977.23609555556</v>
      </c>
      <c r="AI72" s="42">
        <f t="shared" si="19"/>
        <v>-123476.38713400916</v>
      </c>
      <c r="AJ72" s="42">
        <f t="shared" si="19"/>
        <v>-364921.14074053866</v>
      </c>
      <c r="AK72" s="42" t="str">
        <f t="shared" si="19"/>
        <v/>
      </c>
      <c r="AL72" s="42" t="str">
        <f t="shared" si="19"/>
        <v/>
      </c>
      <c r="AM72" s="42" t="str">
        <f t="shared" si="19"/>
        <v/>
      </c>
      <c r="AN72" s="42" t="str">
        <f t="shared" si="19"/>
        <v/>
      </c>
      <c r="AO72" s="42" t="str">
        <f t="shared" si="19"/>
        <v/>
      </c>
      <c r="AP72" s="42" t="str">
        <f t="shared" si="19"/>
        <v/>
      </c>
      <c r="AQ72" s="29"/>
      <c r="AR72" s="29"/>
      <c r="AS72" s="29"/>
      <c r="AT72" s="29"/>
      <c r="AU72" s="29"/>
      <c r="AV72" s="29"/>
      <c r="AW72" s="29"/>
    </row>
    <row r="73" spans="2:49" hidden="1" x14ac:dyDescent="0.2">
      <c r="B73" s="29"/>
      <c r="C73" s="40">
        <v>40</v>
      </c>
      <c r="D73" s="40">
        <f>C73-1</f>
        <v>39</v>
      </c>
      <c r="E73" s="40">
        <f t="shared" ref="E73:AP73" si="20">D73-1</f>
        <v>38</v>
      </c>
      <c r="F73" s="40">
        <f t="shared" si="20"/>
        <v>37</v>
      </c>
      <c r="G73" s="40">
        <f t="shared" si="20"/>
        <v>36</v>
      </c>
      <c r="H73" s="40">
        <f t="shared" si="20"/>
        <v>35</v>
      </c>
      <c r="I73" s="40">
        <f t="shared" si="20"/>
        <v>34</v>
      </c>
      <c r="J73" s="40">
        <f t="shared" si="20"/>
        <v>33</v>
      </c>
      <c r="K73" s="40">
        <f t="shared" si="20"/>
        <v>32</v>
      </c>
      <c r="L73" s="40">
        <f t="shared" si="20"/>
        <v>31</v>
      </c>
      <c r="M73" s="40">
        <f t="shared" si="20"/>
        <v>30</v>
      </c>
      <c r="N73" s="40">
        <f t="shared" si="20"/>
        <v>29</v>
      </c>
      <c r="O73" s="40">
        <f t="shared" si="20"/>
        <v>28</v>
      </c>
      <c r="P73" s="40">
        <f t="shared" si="20"/>
        <v>27</v>
      </c>
      <c r="Q73" s="40">
        <f t="shared" si="20"/>
        <v>26</v>
      </c>
      <c r="R73" s="40">
        <f t="shared" si="20"/>
        <v>25</v>
      </c>
      <c r="S73" s="40">
        <f t="shared" si="20"/>
        <v>24</v>
      </c>
      <c r="T73" s="40">
        <f t="shared" si="20"/>
        <v>23</v>
      </c>
      <c r="U73" s="40">
        <f t="shared" si="20"/>
        <v>22</v>
      </c>
      <c r="V73" s="40">
        <f t="shared" si="20"/>
        <v>21</v>
      </c>
      <c r="W73" s="40">
        <f t="shared" si="20"/>
        <v>20</v>
      </c>
      <c r="X73" s="40">
        <f t="shared" si="20"/>
        <v>19</v>
      </c>
      <c r="Y73" s="40">
        <f t="shared" si="20"/>
        <v>18</v>
      </c>
      <c r="Z73" s="40">
        <f t="shared" si="20"/>
        <v>17</v>
      </c>
      <c r="AA73" s="40">
        <f t="shared" si="20"/>
        <v>16</v>
      </c>
      <c r="AB73" s="40">
        <f t="shared" si="20"/>
        <v>15</v>
      </c>
      <c r="AC73" s="40">
        <f t="shared" si="20"/>
        <v>14</v>
      </c>
      <c r="AD73" s="40">
        <f t="shared" si="20"/>
        <v>13</v>
      </c>
      <c r="AE73" s="40">
        <f t="shared" si="20"/>
        <v>12</v>
      </c>
      <c r="AF73" s="40">
        <f t="shared" si="20"/>
        <v>11</v>
      </c>
      <c r="AG73" s="40">
        <f t="shared" si="20"/>
        <v>10</v>
      </c>
      <c r="AH73" s="40">
        <f t="shared" si="20"/>
        <v>9</v>
      </c>
      <c r="AI73" s="40">
        <f t="shared" si="20"/>
        <v>8</v>
      </c>
      <c r="AJ73" s="40">
        <f t="shared" si="20"/>
        <v>7</v>
      </c>
      <c r="AK73" s="40">
        <f t="shared" si="20"/>
        <v>6</v>
      </c>
      <c r="AL73" s="40">
        <f t="shared" si="20"/>
        <v>5</v>
      </c>
      <c r="AM73" s="40">
        <f t="shared" si="20"/>
        <v>4</v>
      </c>
      <c r="AN73" s="40">
        <f t="shared" si="20"/>
        <v>3</v>
      </c>
      <c r="AO73" s="40">
        <f t="shared" si="20"/>
        <v>2</v>
      </c>
      <c r="AP73" s="40">
        <f t="shared" si="20"/>
        <v>1</v>
      </c>
      <c r="AQ73" s="29"/>
      <c r="AR73" s="29"/>
      <c r="AS73" s="29"/>
      <c r="AT73" s="29"/>
      <c r="AU73" s="29"/>
      <c r="AV73" s="29"/>
      <c r="AW73" s="29"/>
    </row>
    <row r="74" spans="2:49" hidden="1" x14ac:dyDescent="0.2">
      <c r="B74" s="29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29"/>
      <c r="AR74" s="29"/>
      <c r="AS74" s="29"/>
      <c r="AT74" s="29"/>
      <c r="AU74" s="29"/>
      <c r="AV74" s="29"/>
      <c r="AW74" s="29"/>
    </row>
    <row r="75" spans="2:49" hidden="1" x14ac:dyDescent="0.2">
      <c r="B75" s="39" t="s">
        <v>94</v>
      </c>
      <c r="C75" s="40">
        <v>1</v>
      </c>
      <c r="D75" s="40">
        <v>2</v>
      </c>
      <c r="E75" s="40">
        <v>3</v>
      </c>
      <c r="F75" s="40">
        <v>4</v>
      </c>
      <c r="G75" s="40">
        <v>5</v>
      </c>
      <c r="H75" s="40">
        <v>6</v>
      </c>
      <c r="I75" s="40">
        <v>7</v>
      </c>
      <c r="J75" s="40">
        <v>8</v>
      </c>
      <c r="K75" s="40">
        <v>9</v>
      </c>
      <c r="L75" s="40">
        <v>10</v>
      </c>
      <c r="M75" s="40">
        <v>11</v>
      </c>
      <c r="N75" s="40">
        <v>12</v>
      </c>
      <c r="O75" s="40">
        <v>13</v>
      </c>
      <c r="P75" s="40">
        <v>14</v>
      </c>
      <c r="Q75" s="40">
        <v>15</v>
      </c>
      <c r="R75" s="40">
        <v>16</v>
      </c>
      <c r="S75" s="40">
        <v>17</v>
      </c>
      <c r="T75" s="40">
        <v>18</v>
      </c>
      <c r="U75" s="40">
        <v>19</v>
      </c>
      <c r="V75" s="40">
        <v>20</v>
      </c>
      <c r="W75" s="40">
        <v>21</v>
      </c>
      <c r="X75" s="40">
        <v>22</v>
      </c>
      <c r="Y75" s="40">
        <v>23</v>
      </c>
      <c r="Z75" s="40">
        <v>24</v>
      </c>
      <c r="AA75" s="40">
        <v>25</v>
      </c>
      <c r="AB75" s="40">
        <v>26</v>
      </c>
      <c r="AC75" s="40">
        <v>27</v>
      </c>
      <c r="AD75" s="40">
        <v>28</v>
      </c>
      <c r="AE75" s="40">
        <v>29</v>
      </c>
      <c r="AF75" s="40">
        <v>30</v>
      </c>
      <c r="AG75" s="40">
        <v>31</v>
      </c>
      <c r="AH75" s="40">
        <v>32</v>
      </c>
      <c r="AI75" s="40">
        <v>33</v>
      </c>
      <c r="AJ75" s="40">
        <v>34</v>
      </c>
      <c r="AK75" s="40">
        <v>35</v>
      </c>
      <c r="AL75" s="40">
        <v>36</v>
      </c>
      <c r="AM75" s="40">
        <v>37</v>
      </c>
      <c r="AN75" s="40">
        <v>38</v>
      </c>
      <c r="AO75" s="40">
        <v>39</v>
      </c>
      <c r="AP75" s="40">
        <v>40</v>
      </c>
      <c r="AQ75" s="29"/>
      <c r="AR75" s="29"/>
      <c r="AS75" s="29"/>
      <c r="AT75" s="29"/>
      <c r="AU75" s="29"/>
      <c r="AV75" s="29"/>
      <c r="AW75" s="29"/>
    </row>
    <row r="76" spans="2:49" hidden="1" x14ac:dyDescent="0.2">
      <c r="B76" s="29"/>
      <c r="C76" s="40" t="str">
        <f>IFERROR(HLOOKUP(C75,$C$70:$AP$71,2,FALSE),"")</f>
        <v>BCI Seguros</v>
      </c>
      <c r="D76" s="40" t="str">
        <f t="shared" ref="D76:AP76" si="21">IFERROR(HLOOKUP(D75,$C$70:$AP$71,2,FALSE),"")</f>
        <v>HDI Seguros</v>
      </c>
      <c r="E76" s="40" t="str">
        <f t="shared" si="21"/>
        <v>Liberty Seguros</v>
      </c>
      <c r="F76" s="40" t="str">
        <f t="shared" si="21"/>
        <v>Mapfre</v>
      </c>
      <c r="G76" s="40" t="str">
        <f t="shared" si="21"/>
        <v>Chilena Consolidada</v>
      </c>
      <c r="H76" s="40" t="str">
        <f t="shared" si="21"/>
        <v>Reale Chile</v>
      </c>
      <c r="I76" s="40" t="str">
        <f t="shared" si="21"/>
        <v>Chubb Generales</v>
      </c>
      <c r="J76" s="40" t="str">
        <f t="shared" si="21"/>
        <v>Orion Seguros</v>
      </c>
      <c r="K76" s="40" t="str">
        <f t="shared" si="21"/>
        <v>Southbridge</v>
      </c>
      <c r="L76" s="40" t="str">
        <f t="shared" si="21"/>
        <v>Consorcio Nacional</v>
      </c>
      <c r="M76" s="40" t="str">
        <f t="shared" si="21"/>
        <v>BNP Paribas Cardif</v>
      </c>
      <c r="N76" s="40" t="str">
        <f t="shared" si="21"/>
        <v>Renta Nacional</v>
      </c>
      <c r="O76" s="40" t="str">
        <f t="shared" si="21"/>
        <v>AVLA Crédito</v>
      </c>
      <c r="P76" s="40" t="str">
        <f t="shared" si="21"/>
        <v>FID Chile</v>
      </c>
      <c r="Q76" s="40" t="str">
        <f t="shared" si="21"/>
        <v>Porvenir</v>
      </c>
      <c r="R76" s="40" t="str">
        <f t="shared" si="21"/>
        <v>Orsan Crédito</v>
      </c>
      <c r="S76" s="40" t="str">
        <f t="shared" si="21"/>
        <v>Contempora</v>
      </c>
      <c r="T76" s="40" t="str">
        <f t="shared" si="21"/>
        <v>Cesce Chile</v>
      </c>
      <c r="U76" s="40" t="str">
        <f t="shared" si="21"/>
        <v>Continental Crédito</v>
      </c>
      <c r="V76" s="40" t="str">
        <f t="shared" si="21"/>
        <v>HDI Gar. y Cré.</v>
      </c>
      <c r="W76" s="40" t="str">
        <f t="shared" si="21"/>
        <v>Suaval</v>
      </c>
      <c r="X76" s="40" t="str">
        <f t="shared" si="21"/>
        <v>Assurant Chile</v>
      </c>
      <c r="Y76" s="40" t="str">
        <f t="shared" si="21"/>
        <v>SegChile</v>
      </c>
      <c r="Z76" s="40" t="str">
        <f t="shared" si="21"/>
        <v>M. de Carabineros</v>
      </c>
      <c r="AA76" s="40" t="str">
        <f t="shared" si="21"/>
        <v>Huelen</v>
      </c>
      <c r="AB76" s="40" t="str">
        <f t="shared" si="21"/>
        <v>MetLife Generales</v>
      </c>
      <c r="AC76" s="40" t="str">
        <f t="shared" si="21"/>
        <v>Solunión Chile</v>
      </c>
      <c r="AD76" s="40" t="str">
        <f t="shared" si="21"/>
        <v>Coface Chile</v>
      </c>
      <c r="AE76" s="40" t="str">
        <f t="shared" si="21"/>
        <v>Starr International</v>
      </c>
      <c r="AF76" s="40" t="str">
        <f t="shared" si="21"/>
        <v>Zenit Seguros</v>
      </c>
      <c r="AG76" s="40" t="str">
        <f>IFERROR(HLOOKUP(AG75,$C$70:$AP$71,2,FALSE),"")</f>
        <v>Continental Generales</v>
      </c>
      <c r="AH76" s="40" t="str">
        <f t="shared" si="21"/>
        <v>Unnio</v>
      </c>
      <c r="AI76" s="40" t="str">
        <f t="shared" si="21"/>
        <v>Zurich Santander</v>
      </c>
      <c r="AJ76" s="40" t="str">
        <f t="shared" si="21"/>
        <v>Suramericana</v>
      </c>
      <c r="AK76" s="40" t="str">
        <f t="shared" si="21"/>
        <v/>
      </c>
      <c r="AL76" s="40" t="str">
        <f t="shared" si="21"/>
        <v/>
      </c>
      <c r="AM76" s="40" t="str">
        <f t="shared" si="21"/>
        <v/>
      </c>
      <c r="AN76" s="40" t="str">
        <f t="shared" si="21"/>
        <v/>
      </c>
      <c r="AO76" s="40" t="str">
        <f t="shared" si="21"/>
        <v/>
      </c>
      <c r="AP76" s="40" t="str">
        <f t="shared" si="21"/>
        <v/>
      </c>
      <c r="AQ76" s="29"/>
      <c r="AR76" s="29"/>
      <c r="AS76" s="29"/>
      <c r="AT76" s="29"/>
      <c r="AU76" s="29"/>
      <c r="AV76" s="29"/>
      <c r="AW76" s="29"/>
    </row>
    <row r="77" spans="2:49" hidden="1" x14ac:dyDescent="0.2">
      <c r="B77" s="29"/>
      <c r="C77" s="42">
        <f>IFERROR((HLOOKUP(C75,$C$70:$AP$72,3,FALSE)-HLOOKUP(C75,$C$70:$AP$73,4,FALSE)/1000000)/$C$82,"")</f>
        <v>1436.9479332547933</v>
      </c>
      <c r="D77" s="42">
        <f t="shared" ref="D77:AP77" si="22">IFERROR((HLOOKUP(D75,$C$70:$AP$72,3,FALSE)-HLOOKUP(D75,$C$70:$AP$73,4,FALSE)/1000000)/$C$82,"")</f>
        <v>1409.3153986236327</v>
      </c>
      <c r="E77" s="42">
        <f t="shared" si="22"/>
        <v>1068.6031222561021</v>
      </c>
      <c r="F77" s="42">
        <f t="shared" si="22"/>
        <v>627.76041452271954</v>
      </c>
      <c r="G77" s="42">
        <f t="shared" si="22"/>
        <v>598.72535148259374</v>
      </c>
      <c r="H77" s="42">
        <f t="shared" si="22"/>
        <v>556.95676475781238</v>
      </c>
      <c r="I77" s="42">
        <f t="shared" si="22"/>
        <v>508.17301853356912</v>
      </c>
      <c r="J77" s="42">
        <f t="shared" si="22"/>
        <v>428.14885096906698</v>
      </c>
      <c r="K77" s="42">
        <f t="shared" si="22"/>
        <v>328.34932880917256</v>
      </c>
      <c r="L77" s="42">
        <f t="shared" si="22"/>
        <v>265.60959653707107</v>
      </c>
      <c r="M77" s="42">
        <f t="shared" si="22"/>
        <v>261.66079884278736</v>
      </c>
      <c r="N77" s="42">
        <f t="shared" si="22"/>
        <v>243.96333089185597</v>
      </c>
      <c r="O77" s="42">
        <f t="shared" si="22"/>
        <v>201.52554348953916</v>
      </c>
      <c r="P77" s="42">
        <f t="shared" si="22"/>
        <v>174.8573981017712</v>
      </c>
      <c r="Q77" s="42">
        <f t="shared" si="22"/>
        <v>108.26885190800949</v>
      </c>
      <c r="R77" s="42">
        <f t="shared" si="22"/>
        <v>91.228881872523587</v>
      </c>
      <c r="S77" s="42">
        <f t="shared" si="22"/>
        <v>68.874463042235078</v>
      </c>
      <c r="T77" s="42">
        <f t="shared" si="22"/>
        <v>64.293818254063567</v>
      </c>
      <c r="U77" s="42">
        <f t="shared" si="22"/>
        <v>48.26276919329527</v>
      </c>
      <c r="V77" s="42">
        <f t="shared" si="22"/>
        <v>35.615621418367965</v>
      </c>
      <c r="W77" s="42">
        <f t="shared" si="22"/>
        <v>16.332531241214511</v>
      </c>
      <c r="X77" s="42">
        <f t="shared" si="22"/>
        <v>2.3789606110202599</v>
      </c>
      <c r="Y77" s="42">
        <f t="shared" si="22"/>
        <v>8.1647177372029111E-4</v>
      </c>
      <c r="Z77" s="42">
        <f t="shared" si="22"/>
        <v>0</v>
      </c>
      <c r="AA77" s="42">
        <f t="shared" si="22"/>
        <v>-6.0214793311871469E-2</v>
      </c>
      <c r="AB77" s="42">
        <f t="shared" si="22"/>
        <v>-1.1727936636347216</v>
      </c>
      <c r="AC77" s="42">
        <f t="shared" si="22"/>
        <v>-5.9072073025235445</v>
      </c>
      <c r="AD77" s="42">
        <f t="shared" si="22"/>
        <v>-10.109893698777029</v>
      </c>
      <c r="AE77" s="42">
        <f t="shared" si="22"/>
        <v>-60.075142642908055</v>
      </c>
      <c r="AF77" s="42">
        <f t="shared" si="22"/>
        <v>-123.47638714200916</v>
      </c>
      <c r="AG77" s="42">
        <f t="shared" si="22"/>
        <v>-127.9778341521298</v>
      </c>
      <c r="AH77" s="42">
        <f t="shared" si="22"/>
        <v>-181.97723610455557</v>
      </c>
      <c r="AI77" s="42">
        <f t="shared" si="22"/>
        <v>-364.92114074753863</v>
      </c>
      <c r="AJ77" s="42">
        <f t="shared" si="22"/>
        <v>-945.82839058063382</v>
      </c>
      <c r="AK77" s="42" t="str">
        <f t="shared" si="22"/>
        <v/>
      </c>
      <c r="AL77" s="42" t="str">
        <f t="shared" si="22"/>
        <v/>
      </c>
      <c r="AM77" s="42" t="str">
        <f t="shared" si="22"/>
        <v/>
      </c>
      <c r="AN77" s="42" t="str">
        <f t="shared" si="22"/>
        <v/>
      </c>
      <c r="AO77" s="42" t="str">
        <f t="shared" si="22"/>
        <v/>
      </c>
      <c r="AP77" s="42" t="str">
        <f t="shared" si="22"/>
        <v/>
      </c>
      <c r="AQ77" s="29"/>
      <c r="AR77" s="29"/>
      <c r="AS77" s="29"/>
      <c r="AT77" s="29"/>
      <c r="AU77" s="29"/>
      <c r="AV77" s="29"/>
      <c r="AW77" s="29"/>
    </row>
    <row r="78" spans="2:49" hidden="1" x14ac:dyDescent="0.2">
      <c r="B78" s="29"/>
      <c r="C78" s="42" t="str">
        <f>IF(ISNUMBER(C77),CONCATENATE(C76," - ",C75),"")</f>
        <v>BCI Seguros - 1</v>
      </c>
      <c r="D78" s="42" t="str">
        <f t="shared" ref="D78:AP78" si="23">IF(ISNUMBER(D77),CONCATENATE(D76," - ",D75),"")</f>
        <v>HDI Seguros - 2</v>
      </c>
      <c r="E78" s="42" t="str">
        <f t="shared" si="23"/>
        <v>Liberty Seguros - 3</v>
      </c>
      <c r="F78" s="42" t="str">
        <f t="shared" si="23"/>
        <v>Mapfre - 4</v>
      </c>
      <c r="G78" s="42" t="str">
        <f t="shared" si="23"/>
        <v>Chilena Consolidada - 5</v>
      </c>
      <c r="H78" s="42" t="str">
        <f t="shared" si="23"/>
        <v>Reale Chile - 6</v>
      </c>
      <c r="I78" s="42" t="str">
        <f t="shared" si="23"/>
        <v>Chubb Generales - 7</v>
      </c>
      <c r="J78" s="42" t="str">
        <f t="shared" si="23"/>
        <v>Orion Seguros - 8</v>
      </c>
      <c r="K78" s="42" t="str">
        <f t="shared" si="23"/>
        <v>Southbridge - 9</v>
      </c>
      <c r="L78" s="42" t="str">
        <f t="shared" si="23"/>
        <v>Consorcio Nacional - 10</v>
      </c>
      <c r="M78" s="42" t="str">
        <f t="shared" si="23"/>
        <v>BNP Paribas Cardif - 11</v>
      </c>
      <c r="N78" s="42" t="str">
        <f t="shared" si="23"/>
        <v>Renta Nacional - 12</v>
      </c>
      <c r="O78" s="42" t="str">
        <f t="shared" si="23"/>
        <v>AVLA Crédito - 13</v>
      </c>
      <c r="P78" s="42" t="str">
        <f t="shared" si="23"/>
        <v>FID Chile - 14</v>
      </c>
      <c r="Q78" s="42" t="str">
        <f t="shared" si="23"/>
        <v>Porvenir - 15</v>
      </c>
      <c r="R78" s="42" t="str">
        <f t="shared" si="23"/>
        <v>Orsan Crédito - 16</v>
      </c>
      <c r="S78" s="42" t="str">
        <f t="shared" si="23"/>
        <v>Contempora - 17</v>
      </c>
      <c r="T78" s="42" t="str">
        <f t="shared" si="23"/>
        <v>Cesce Chile - 18</v>
      </c>
      <c r="U78" s="42" t="str">
        <f t="shared" si="23"/>
        <v>Continental Crédito - 19</v>
      </c>
      <c r="V78" s="42" t="str">
        <f t="shared" si="23"/>
        <v>HDI Gar. y Cré. - 20</v>
      </c>
      <c r="W78" s="42" t="str">
        <f t="shared" si="23"/>
        <v>Suaval - 21</v>
      </c>
      <c r="X78" s="42" t="str">
        <f t="shared" si="23"/>
        <v>Assurant Chile - 22</v>
      </c>
      <c r="Y78" s="42" t="str">
        <f t="shared" si="23"/>
        <v>SegChile - 23</v>
      </c>
      <c r="Z78" s="42" t="str">
        <f t="shared" si="23"/>
        <v>M. de Carabineros - 24</v>
      </c>
      <c r="AA78" s="42" t="str">
        <f t="shared" si="23"/>
        <v>Huelen - 25</v>
      </c>
      <c r="AB78" s="42" t="str">
        <f t="shared" si="23"/>
        <v>MetLife Generales - 26</v>
      </c>
      <c r="AC78" s="42" t="str">
        <f t="shared" si="23"/>
        <v>Solunión Chile - 27</v>
      </c>
      <c r="AD78" s="42" t="str">
        <f t="shared" si="23"/>
        <v>Coface Chile - 28</v>
      </c>
      <c r="AE78" s="42" t="str">
        <f t="shared" si="23"/>
        <v>Starr International - 29</v>
      </c>
      <c r="AF78" s="42" t="str">
        <f t="shared" si="23"/>
        <v>Zenit Seguros - 30</v>
      </c>
      <c r="AG78" s="42" t="str">
        <f t="shared" si="23"/>
        <v>Continental Generales - 31</v>
      </c>
      <c r="AH78" s="42" t="str">
        <f t="shared" si="23"/>
        <v>Unnio - 32</v>
      </c>
      <c r="AI78" s="42" t="str">
        <f t="shared" si="23"/>
        <v>Zurich Santander - 33</v>
      </c>
      <c r="AJ78" s="42" t="str">
        <f t="shared" si="23"/>
        <v>Suramericana - 34</v>
      </c>
      <c r="AK78" s="42" t="str">
        <f t="shared" si="23"/>
        <v/>
      </c>
      <c r="AL78" s="42" t="str">
        <f t="shared" si="23"/>
        <v/>
      </c>
      <c r="AM78" s="42" t="str">
        <f t="shared" si="23"/>
        <v/>
      </c>
      <c r="AN78" s="42" t="str">
        <f t="shared" si="23"/>
        <v/>
      </c>
      <c r="AO78" s="42" t="str">
        <f t="shared" si="23"/>
        <v/>
      </c>
      <c r="AP78" s="42" t="str">
        <f t="shared" si="23"/>
        <v/>
      </c>
      <c r="AQ78" s="29"/>
      <c r="AR78" s="29"/>
      <c r="AS78" s="29"/>
      <c r="AT78" s="29"/>
      <c r="AU78" s="29"/>
      <c r="AV78" s="29"/>
      <c r="AW78" s="29"/>
    </row>
    <row r="79" spans="2:49" hidden="1" x14ac:dyDescent="0.2">
      <c r="B79" s="29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29"/>
      <c r="AR79" s="29"/>
      <c r="AS79" s="29"/>
      <c r="AT79" s="29"/>
      <c r="AU79" s="29"/>
      <c r="AV79" s="29"/>
      <c r="AW79" s="29"/>
    </row>
    <row r="80" spans="2:49" hidden="1" x14ac:dyDescent="0.2">
      <c r="B80" s="39" t="s">
        <v>95</v>
      </c>
      <c r="C80" s="42" t="str">
        <f t="shared" ref="C80:AP80" si="24">IF($C$91=C76,C77,"")</f>
        <v/>
      </c>
      <c r="D80" s="42" t="str">
        <f t="shared" si="24"/>
        <v/>
      </c>
      <c r="E80" s="42" t="str">
        <f t="shared" si="24"/>
        <v/>
      </c>
      <c r="F80" s="42" t="str">
        <f t="shared" si="24"/>
        <v/>
      </c>
      <c r="G80" s="42" t="str">
        <f t="shared" si="24"/>
        <v/>
      </c>
      <c r="H80" s="42" t="str">
        <f t="shared" si="24"/>
        <v/>
      </c>
      <c r="I80" s="42" t="str">
        <f t="shared" si="24"/>
        <v/>
      </c>
      <c r="J80" s="42" t="str">
        <f t="shared" si="24"/>
        <v/>
      </c>
      <c r="K80" s="42" t="str">
        <f t="shared" si="24"/>
        <v/>
      </c>
      <c r="L80" s="42" t="str">
        <f t="shared" si="24"/>
        <v/>
      </c>
      <c r="M80" s="42" t="str">
        <f t="shared" si="24"/>
        <v/>
      </c>
      <c r="N80" s="42" t="str">
        <f t="shared" si="24"/>
        <v/>
      </c>
      <c r="O80" s="42" t="str">
        <f t="shared" si="24"/>
        <v/>
      </c>
      <c r="P80" s="42" t="str">
        <f t="shared" si="24"/>
        <v/>
      </c>
      <c r="Q80" s="42" t="str">
        <f t="shared" si="24"/>
        <v/>
      </c>
      <c r="R80" s="42" t="str">
        <f t="shared" si="24"/>
        <v/>
      </c>
      <c r="S80" s="42" t="str">
        <f t="shared" si="24"/>
        <v/>
      </c>
      <c r="T80" s="42" t="str">
        <f t="shared" si="24"/>
        <v/>
      </c>
      <c r="U80" s="42" t="str">
        <f t="shared" si="24"/>
        <v/>
      </c>
      <c r="V80" s="42" t="str">
        <f t="shared" si="24"/>
        <v/>
      </c>
      <c r="W80" s="42" t="str">
        <f t="shared" si="24"/>
        <v/>
      </c>
      <c r="X80" s="42" t="str">
        <f t="shared" si="24"/>
        <v/>
      </c>
      <c r="Y80" s="42" t="str">
        <f t="shared" si="24"/>
        <v/>
      </c>
      <c r="Z80" s="42" t="str">
        <f t="shared" si="24"/>
        <v/>
      </c>
      <c r="AA80" s="42" t="str">
        <f t="shared" si="24"/>
        <v/>
      </c>
      <c r="AB80" s="42" t="str">
        <f t="shared" si="24"/>
        <v/>
      </c>
      <c r="AC80" s="42" t="str">
        <f t="shared" si="24"/>
        <v/>
      </c>
      <c r="AD80" s="42" t="str">
        <f t="shared" si="24"/>
        <v/>
      </c>
      <c r="AE80" s="42" t="str">
        <f t="shared" si="24"/>
        <v/>
      </c>
      <c r="AF80" s="42" t="str">
        <f t="shared" si="24"/>
        <v/>
      </c>
      <c r="AG80" s="42" t="str">
        <f t="shared" si="24"/>
        <v/>
      </c>
      <c r="AH80" s="42" t="str">
        <f t="shared" si="24"/>
        <v/>
      </c>
      <c r="AI80" s="42" t="str">
        <f t="shared" si="24"/>
        <v/>
      </c>
      <c r="AJ80" s="42" t="str">
        <f t="shared" si="24"/>
        <v/>
      </c>
      <c r="AK80" s="42" t="str">
        <f t="shared" si="24"/>
        <v/>
      </c>
      <c r="AL80" s="42" t="str">
        <f t="shared" si="24"/>
        <v/>
      </c>
      <c r="AM80" s="42" t="str">
        <f t="shared" si="24"/>
        <v/>
      </c>
      <c r="AN80" s="42" t="str">
        <f t="shared" si="24"/>
        <v/>
      </c>
      <c r="AO80" s="42" t="str">
        <f t="shared" si="24"/>
        <v/>
      </c>
      <c r="AP80" s="42" t="str">
        <f t="shared" si="24"/>
        <v/>
      </c>
      <c r="AQ80" s="29"/>
      <c r="AR80" s="29"/>
      <c r="AS80" s="29"/>
      <c r="AT80" s="29"/>
      <c r="AU80" s="29"/>
      <c r="AV80" s="29"/>
      <c r="AW80" s="29"/>
    </row>
    <row r="81" spans="1:49" hidden="1" x14ac:dyDescent="0.2">
      <c r="B81" s="29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29"/>
      <c r="AR81" s="29"/>
      <c r="AS81" s="29"/>
      <c r="AT81" s="29"/>
      <c r="AU81" s="29"/>
      <c r="AV81" s="29"/>
      <c r="AW81" s="29"/>
    </row>
    <row r="82" spans="1:49" hidden="1" x14ac:dyDescent="0.2">
      <c r="B82" s="39" t="s">
        <v>99</v>
      </c>
      <c r="C82" s="27">
        <f>IF(MAX(C72:AP72)&lt;100000,1,IF(AND(MAX(C72:AP72)&gt;=100000,MAX(C72:AP72)&lt;100000000),1000,IF(MAX(C72:AP72)&gt;=100000000,1000000)))</f>
        <v>1000</v>
      </c>
      <c r="D82" s="27">
        <v>1000000</v>
      </c>
      <c r="E82" s="27">
        <v>1000</v>
      </c>
      <c r="F82" s="27">
        <v>1</v>
      </c>
      <c r="G82" s="27" t="str">
        <f>INDEX(D83:F85,MATCH(Índice!$H$52,C83:C85,0),MATCH(C82,D82:F82,0))</f>
        <v>Miles de UF</v>
      </c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29"/>
      <c r="AR82" s="29"/>
      <c r="AS82" s="29"/>
      <c r="AT82" s="29"/>
      <c r="AU82" s="29"/>
      <c r="AV82" s="29"/>
      <c r="AW82" s="29"/>
    </row>
    <row r="83" spans="1:49" hidden="1" x14ac:dyDescent="0.2">
      <c r="B83" s="29"/>
      <c r="C83" s="27" t="str">
        <f>Índice!H53</f>
        <v>Cifras en UF al 31.03.2021</v>
      </c>
      <c r="D83" s="27" t="s">
        <v>329</v>
      </c>
      <c r="E83" s="27" t="s">
        <v>96</v>
      </c>
      <c r="F83" s="27" t="s">
        <v>21</v>
      </c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29"/>
      <c r="AR83" s="29"/>
      <c r="AS83" s="29"/>
      <c r="AT83" s="29"/>
      <c r="AU83" s="29"/>
      <c r="AV83" s="29"/>
      <c r="AW83" s="29"/>
    </row>
    <row r="84" spans="1:49" hidden="1" x14ac:dyDescent="0.2">
      <c r="B84" s="29"/>
      <c r="C84" s="27" t="str">
        <f>Índice!H54</f>
        <v>Cifras en M$ al 31.03.2021</v>
      </c>
      <c r="D84" s="27" t="s">
        <v>330</v>
      </c>
      <c r="E84" s="27" t="s">
        <v>97</v>
      </c>
      <c r="F84" s="27" t="s">
        <v>327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29"/>
      <c r="AR84" s="29"/>
      <c r="AS84" s="29"/>
      <c r="AT84" s="29"/>
      <c r="AU84" s="29"/>
      <c r="AV84" s="29"/>
      <c r="AW84" s="29"/>
    </row>
    <row r="85" spans="1:49" hidden="1" x14ac:dyDescent="0.2">
      <c r="B85" s="29"/>
      <c r="C85" s="27" t="str">
        <f>Índice!H55</f>
        <v>Cifras en US$ al 31.03.2021</v>
      </c>
      <c r="D85" s="27" t="s">
        <v>331</v>
      </c>
      <c r="E85" s="27" t="s">
        <v>98</v>
      </c>
      <c r="F85" s="27" t="s">
        <v>328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29"/>
      <c r="AR85" s="29"/>
      <c r="AS85" s="29"/>
      <c r="AT85" s="29"/>
      <c r="AU85" s="29"/>
      <c r="AV85" s="29"/>
      <c r="AW85" s="29"/>
    </row>
    <row r="86" spans="1:49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</row>
    <row r="87" spans="1:49" x14ac:dyDescent="0.2">
      <c r="C87" s="44" t="s">
        <v>294</v>
      </c>
      <c r="D87" s="44"/>
      <c r="E87" s="44"/>
      <c r="F87" s="44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</row>
    <row r="88" spans="1:49" x14ac:dyDescent="0.2">
      <c r="A88" s="223"/>
      <c r="C88" s="275" t="s">
        <v>284</v>
      </c>
      <c r="D88" s="276"/>
      <c r="E88" s="276"/>
      <c r="F88" s="277"/>
      <c r="G88" s="47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</row>
    <row r="89" spans="1:49" x14ac:dyDescent="0.2">
      <c r="C89" s="48"/>
      <c r="D89" s="48"/>
      <c r="E89" s="48"/>
      <c r="F89" s="48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</row>
    <row r="90" spans="1:49" x14ac:dyDescent="0.2">
      <c r="C90" s="44" t="s">
        <v>107</v>
      </c>
      <c r="D90" s="44"/>
      <c r="E90" s="44"/>
      <c r="F90" s="44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</row>
    <row r="91" spans="1:49" x14ac:dyDescent="0.2">
      <c r="A91" s="223"/>
      <c r="C91" s="275"/>
      <c r="D91" s="276"/>
      <c r="E91" s="276"/>
      <c r="F91" s="277"/>
      <c r="G91" s="47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</row>
    <row r="92" spans="1:49" x14ac:dyDescent="0.2">
      <c r="B92" s="48"/>
      <c r="C92" s="48"/>
      <c r="D92" s="48"/>
      <c r="E92" s="48"/>
      <c r="F92" s="48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</row>
    <row r="93" spans="1:49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</row>
    <row r="94" spans="1:49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</row>
    <row r="95" spans="1:49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</row>
    <row r="96" spans="1:49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</row>
    <row r="97" spans="2:49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</row>
    <row r="98" spans="2:49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</row>
    <row r="99" spans="2:49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</row>
    <row r="100" spans="2:49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</row>
    <row r="101" spans="2:49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</row>
    <row r="102" spans="2:49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</row>
    <row r="103" spans="2:49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</row>
    <row r="104" spans="2:49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</row>
    <row r="105" spans="2:49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</row>
    <row r="106" spans="2:49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</row>
    <row r="107" spans="2:49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</row>
    <row r="108" spans="2:49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</row>
    <row r="109" spans="2:49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</row>
    <row r="110" spans="2:49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</row>
    <row r="111" spans="2:49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</row>
    <row r="112" spans="2:49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</row>
    <row r="113" spans="2:49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</row>
    <row r="114" spans="2:49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</row>
    <row r="115" spans="2:49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</row>
    <row r="116" spans="2:49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</row>
    <row r="117" spans="2:49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</row>
    <row r="118" spans="2:49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</row>
    <row r="119" spans="2:49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</row>
    <row r="120" spans="2:49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</row>
    <row r="121" spans="2:49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76"/>
      <c r="AJ121" s="76"/>
      <c r="AK121" s="76"/>
      <c r="AL121" s="76"/>
      <c r="AM121" s="76"/>
      <c r="AN121" s="76"/>
      <c r="AO121" s="76"/>
      <c r="AP121" s="76"/>
      <c r="AQ121" s="76"/>
      <c r="AR121" s="29"/>
      <c r="AS121" s="29"/>
      <c r="AT121" s="29"/>
      <c r="AU121" s="29"/>
      <c r="AV121" s="29"/>
      <c r="AW121" s="29"/>
    </row>
    <row r="122" spans="2:49" hidden="1" x14ac:dyDescent="0.2">
      <c r="B122" s="39" t="s">
        <v>93</v>
      </c>
      <c r="C122" s="40">
        <f>IFERROR(RANK(C124,$C$124:$AM$124,0),"")</f>
        <v>2</v>
      </c>
      <c r="D122" s="40">
        <f t="shared" ref="D122:AM122" si="25">IFERROR(RANK(D124,$C$124:$AM$124,0),"")</f>
        <v>29</v>
      </c>
      <c r="E122" s="40">
        <f t="shared" si="25"/>
        <v>10</v>
      </c>
      <c r="F122" s="40">
        <f t="shared" si="25"/>
        <v>9</v>
      </c>
      <c r="G122" s="40">
        <f t="shared" si="25"/>
        <v>24</v>
      </c>
      <c r="H122" s="40">
        <f t="shared" si="25"/>
        <v>15</v>
      </c>
      <c r="I122" s="40">
        <f t="shared" si="25"/>
        <v>14</v>
      </c>
      <c r="J122" s="40">
        <f t="shared" si="25"/>
        <v>11</v>
      </c>
      <c r="K122" s="40">
        <f t="shared" si="25"/>
        <v>21</v>
      </c>
      <c r="L122" s="40">
        <f t="shared" si="25"/>
        <v>1</v>
      </c>
      <c r="M122" s="40">
        <f t="shared" si="25"/>
        <v>20</v>
      </c>
      <c r="N122" s="40">
        <f t="shared" si="25"/>
        <v>16</v>
      </c>
      <c r="O122" s="40">
        <f t="shared" si="25"/>
        <v>25</v>
      </c>
      <c r="P122" s="40">
        <f t="shared" si="25"/>
        <v>13</v>
      </c>
      <c r="Q122" s="40">
        <f t="shared" si="25"/>
        <v>4</v>
      </c>
      <c r="R122" s="40">
        <f t="shared" si="25"/>
        <v>5</v>
      </c>
      <c r="S122" s="40">
        <f t="shared" si="25"/>
        <v>7</v>
      </c>
      <c r="T122" s="40">
        <f t="shared" si="25"/>
        <v>8</v>
      </c>
      <c r="U122" s="40">
        <f t="shared" si="25"/>
        <v>23</v>
      </c>
      <c r="V122" s="40">
        <f t="shared" si="25"/>
        <v>6</v>
      </c>
      <c r="W122" s="40">
        <f t="shared" si="25"/>
        <v>12</v>
      </c>
      <c r="X122" s="40">
        <f t="shared" si="25"/>
        <v>22</v>
      </c>
      <c r="Y122" s="40">
        <f t="shared" si="25"/>
        <v>17</v>
      </c>
      <c r="Z122" s="40">
        <f t="shared" si="25"/>
        <v>3</v>
      </c>
      <c r="AA122" s="40">
        <f t="shared" si="25"/>
        <v>30</v>
      </c>
      <c r="AB122" s="40">
        <f t="shared" si="25"/>
        <v>27</v>
      </c>
      <c r="AC122" s="40">
        <f t="shared" si="25"/>
        <v>18</v>
      </c>
      <c r="AD122" s="40">
        <f t="shared" si="25"/>
        <v>19</v>
      </c>
      <c r="AE122" s="40">
        <f t="shared" si="25"/>
        <v>26</v>
      </c>
      <c r="AF122" s="40">
        <f t="shared" si="25"/>
        <v>31</v>
      </c>
      <c r="AG122" s="40">
        <f t="shared" si="25"/>
        <v>32</v>
      </c>
      <c r="AH122" s="40">
        <f t="shared" si="25"/>
        <v>34</v>
      </c>
      <c r="AI122" s="40">
        <f t="shared" si="25"/>
        <v>36</v>
      </c>
      <c r="AJ122" s="40">
        <f t="shared" si="25"/>
        <v>28</v>
      </c>
      <c r="AK122" s="40">
        <f t="shared" si="25"/>
        <v>35</v>
      </c>
      <c r="AL122" s="40">
        <f t="shared" si="25"/>
        <v>33</v>
      </c>
      <c r="AM122" s="40">
        <f t="shared" si="25"/>
        <v>37</v>
      </c>
      <c r="AN122" s="76"/>
      <c r="AO122" s="76"/>
      <c r="AP122" s="76"/>
      <c r="AQ122" s="76"/>
      <c r="AR122" s="29"/>
      <c r="AS122" s="29"/>
      <c r="AT122" s="29"/>
      <c r="AU122" s="29"/>
      <c r="AV122" s="29"/>
      <c r="AW122" s="29"/>
    </row>
    <row r="123" spans="2:49" hidden="1" x14ac:dyDescent="0.2">
      <c r="B123" s="29"/>
      <c r="C123" s="42" t="str">
        <f>B12</f>
        <v>1. Incendio Ordinario</v>
      </c>
      <c r="D123" s="42" t="str">
        <f>B13</f>
        <v>2. Pérdida de Beneficios por Incendio</v>
      </c>
      <c r="E123" s="42" t="str">
        <f>B14</f>
        <v>3. Otros Riesgos Adicionales a Incendio</v>
      </c>
      <c r="F123" s="42" t="str">
        <f>B15</f>
        <v>4. Terremoto y Maremoto</v>
      </c>
      <c r="G123" s="42" t="str">
        <f>B16</f>
        <v>5. Pérdida de Beneficios por Terremoto</v>
      </c>
      <c r="H123" s="42" t="str">
        <f>B17</f>
        <v>6. Otros Riesgos de la Naturaleza</v>
      </c>
      <c r="I123" s="42" t="str">
        <f>B18</f>
        <v>7. Terrorismo</v>
      </c>
      <c r="J123" s="42" t="str">
        <f>B19</f>
        <v>8. Robo</v>
      </c>
      <c r="K123" s="42" t="str">
        <f>B20</f>
        <v>9. Cristales</v>
      </c>
      <c r="L123" s="42" t="str">
        <f>B21</f>
        <v>10. Daños Físicos a Vehículos Motorizados</v>
      </c>
      <c r="M123" s="42" t="str">
        <f>B22</f>
        <v>11. Casco Marítimo</v>
      </c>
      <c r="N123" s="42" t="str">
        <f>B23</f>
        <v>12. Casco Aéreo</v>
      </c>
      <c r="O123" s="42" t="str">
        <f>B24</f>
        <v>13. Responsabilidad Civil Hogar y Condominios</v>
      </c>
      <c r="P123" s="42" t="str">
        <f>B25</f>
        <v>14. Responsabilidad Civil Profesional</v>
      </c>
      <c r="Q123" s="42" t="str">
        <f>B26</f>
        <v>15. Responsabilidad Civil Industria, Infraestructura y Comercio</v>
      </c>
      <c r="R123" s="42" t="str">
        <f>B27</f>
        <v>16. Responsabilidad Civil Vehículos Motorizados</v>
      </c>
      <c r="S123" s="42" t="str">
        <f>B28</f>
        <v>17. Transporte Terrestre</v>
      </c>
      <c r="T123" s="42" t="str">
        <f>B29</f>
        <v>18. Transporte Marítimo</v>
      </c>
      <c r="U123" s="42" t="str">
        <f>B30</f>
        <v>19. Transporte Aéreo</v>
      </c>
      <c r="V123" s="42" t="str">
        <f>B31</f>
        <v>20. Equipo Contratista</v>
      </c>
      <c r="W123" s="42" t="str">
        <f>B32</f>
        <v>21. Todo Riesgo, Construcción y Montaje</v>
      </c>
      <c r="X123" s="42" t="str">
        <f>B33</f>
        <v>22. Avería de Maquinaria</v>
      </c>
      <c r="Y123" s="42" t="str">
        <f>B34</f>
        <v>23. Equipo Electrónico</v>
      </c>
      <c r="Z123" s="42" t="str">
        <f>B35</f>
        <v>24. Garantía</v>
      </c>
      <c r="AA123" s="42" t="str">
        <f>B36</f>
        <v>25. Fidelidad</v>
      </c>
      <c r="AB123" s="42" t="str">
        <f>B37</f>
        <v>26. Seguros Extensión y Garantía</v>
      </c>
      <c r="AC123" s="42" t="str">
        <f>B38</f>
        <v>27. Seguros de Crédito por Ventas a Plazo</v>
      </c>
      <c r="AD123" s="42" t="str">
        <f>B39</f>
        <v>28. Seguros de Crédito a la Exportación</v>
      </c>
      <c r="AE123" s="42" t="str">
        <f>B40</f>
        <v>29. Otros Seguros de Crédito</v>
      </c>
      <c r="AF123" s="42" t="str">
        <f>B41</f>
        <v>30. Salud</v>
      </c>
      <c r="AG123" s="42" t="str">
        <f>B42</f>
        <v>31. Accidentes Personales</v>
      </c>
      <c r="AH123" s="42" t="str">
        <f>B43</f>
        <v>32. SOAP</v>
      </c>
      <c r="AI123" s="42" t="str">
        <f>B44</f>
        <v>33. Seguro de Cesantía</v>
      </c>
      <c r="AJ123" s="42" t="str">
        <f>B45</f>
        <v>34. Seguro de Título</v>
      </c>
      <c r="AK123" s="42" t="str">
        <f>B46</f>
        <v>35. Seguro Agrícola</v>
      </c>
      <c r="AL123" s="42" t="str">
        <f>B47</f>
        <v>36. Seguro de Asistencia</v>
      </c>
      <c r="AM123" s="42" t="str">
        <f>B48</f>
        <v>50. Otros Seguros</v>
      </c>
      <c r="AN123" s="77"/>
      <c r="AO123" s="77"/>
      <c r="AP123" s="77"/>
      <c r="AQ123" s="76"/>
      <c r="AR123" s="29"/>
      <c r="AS123" s="29"/>
      <c r="AT123" s="29"/>
      <c r="AU123" s="29"/>
      <c r="AV123" s="29"/>
      <c r="AW123" s="29"/>
    </row>
    <row r="124" spans="2:49" hidden="1" x14ac:dyDescent="0.2">
      <c r="B124" s="29"/>
      <c r="C124" s="42">
        <f t="shared" ref="C124:AD124" si="26">IFERROR((HLOOKUP($C$142,$C$11:$AQ$49,C127+1,FALSE)+C125/1000000)*(1),"")</f>
        <v>973289.50017597037</v>
      </c>
      <c r="D124" s="42">
        <f t="shared" si="26"/>
        <v>-1695.1654645295162</v>
      </c>
      <c r="E124" s="42">
        <f t="shared" si="26"/>
        <v>145381.13416192122</v>
      </c>
      <c r="F124" s="42">
        <f t="shared" si="26"/>
        <v>146732.19082848489</v>
      </c>
      <c r="G124" s="42">
        <f t="shared" si="26"/>
        <v>1680.9112971466493</v>
      </c>
      <c r="H124" s="42">
        <f t="shared" si="26"/>
        <v>96164.998091178553</v>
      </c>
      <c r="I124" s="42">
        <f t="shared" si="26"/>
        <v>100425.58594305172</v>
      </c>
      <c r="J124" s="42">
        <f t="shared" si="26"/>
        <v>140593.37769548266</v>
      </c>
      <c r="K124" s="42">
        <f t="shared" si="26"/>
        <v>8574.3824786670684</v>
      </c>
      <c r="L124" s="42">
        <f t="shared" si="26"/>
        <v>4208362.644131016</v>
      </c>
      <c r="M124" s="42">
        <f t="shared" si="26"/>
        <v>35288.114205134414</v>
      </c>
      <c r="N124" s="42">
        <f t="shared" si="26"/>
        <v>61477.739093187811</v>
      </c>
      <c r="O124" s="42">
        <f t="shared" si="26"/>
        <v>465.593053963996</v>
      </c>
      <c r="P124" s="42">
        <f t="shared" si="26"/>
        <v>100848.07605929472</v>
      </c>
      <c r="Q124" s="42">
        <f t="shared" si="26"/>
        <v>462784.12794779753</v>
      </c>
      <c r="R124" s="42">
        <f t="shared" si="26"/>
        <v>359546.74932468211</v>
      </c>
      <c r="S124" s="42">
        <f t="shared" si="26"/>
        <v>245928.40837391451</v>
      </c>
      <c r="T124" s="42">
        <f t="shared" si="26"/>
        <v>224864.2530827047</v>
      </c>
      <c r="U124" s="42">
        <f t="shared" si="26"/>
        <v>3732.9429881064093</v>
      </c>
      <c r="V124" s="42">
        <f t="shared" si="26"/>
        <v>310820.87053340126</v>
      </c>
      <c r="W124" s="42">
        <f t="shared" si="26"/>
        <v>102526.81005837812</v>
      </c>
      <c r="X124" s="42">
        <f t="shared" si="26"/>
        <v>8511.5481587478425</v>
      </c>
      <c r="Y124" s="42">
        <f t="shared" si="26"/>
        <v>45183.820129938817</v>
      </c>
      <c r="Z124" s="42">
        <f t="shared" si="26"/>
        <v>599201.25248170097</v>
      </c>
      <c r="AA124" s="42">
        <f t="shared" si="26"/>
        <v>-4218.1313076396927</v>
      </c>
      <c r="AB124" s="42">
        <f t="shared" si="26"/>
        <v>-231.87797173656267</v>
      </c>
      <c r="AC124" s="42">
        <f t="shared" si="26"/>
        <v>40872.474944466056</v>
      </c>
      <c r="AD124" s="42">
        <f t="shared" si="26"/>
        <v>39337.337910585724</v>
      </c>
      <c r="AE124" s="42">
        <f t="shared" ref="AE124:AM124" si="27">IFERROR((HLOOKUP($C$142,$C$11:$AQ$49,AE127+1,FALSE)+AE125/1000000)*(-1),"")</f>
        <v>-9.0000000000000002E-6</v>
      </c>
      <c r="AF124" s="42">
        <f t="shared" si="27"/>
        <v>-59695.653350414323</v>
      </c>
      <c r="AG124" s="42">
        <f t="shared" si="27"/>
        <v>-81142.359685269301</v>
      </c>
      <c r="AH124" s="42">
        <f t="shared" si="27"/>
        <v>-173623.06288419227</v>
      </c>
      <c r="AI124" s="42">
        <f t="shared" si="27"/>
        <v>-345707.51872346591</v>
      </c>
      <c r="AJ124" s="42">
        <f t="shared" si="27"/>
        <v>-330.63705269947957</v>
      </c>
      <c r="AK124" s="42">
        <f t="shared" si="27"/>
        <v>-228055.09279671809</v>
      </c>
      <c r="AL124" s="42">
        <f t="shared" si="27"/>
        <v>-115602.67353882306</v>
      </c>
      <c r="AM124" s="42">
        <f t="shared" si="27"/>
        <v>-583632.19035322941</v>
      </c>
      <c r="AN124" s="76"/>
      <c r="AO124" s="76"/>
      <c r="AP124" s="76"/>
      <c r="AQ124" s="76"/>
      <c r="AR124" s="29"/>
      <c r="AS124" s="29"/>
      <c r="AT124" s="29"/>
      <c r="AU124" s="29"/>
      <c r="AV124" s="29"/>
      <c r="AW124" s="29"/>
    </row>
    <row r="125" spans="2:49" hidden="1" x14ac:dyDescent="0.2">
      <c r="B125" s="29"/>
      <c r="C125" s="40">
        <v>37</v>
      </c>
      <c r="D125" s="40">
        <f>C125-1</f>
        <v>36</v>
      </c>
      <c r="E125" s="40">
        <f t="shared" ref="E125:AM125" si="28">D125-1</f>
        <v>35</v>
      </c>
      <c r="F125" s="40">
        <f t="shared" si="28"/>
        <v>34</v>
      </c>
      <c r="G125" s="40">
        <f t="shared" si="28"/>
        <v>33</v>
      </c>
      <c r="H125" s="40">
        <f t="shared" si="28"/>
        <v>32</v>
      </c>
      <c r="I125" s="40">
        <f t="shared" si="28"/>
        <v>31</v>
      </c>
      <c r="J125" s="40">
        <f t="shared" si="28"/>
        <v>30</v>
      </c>
      <c r="K125" s="40">
        <f t="shared" si="28"/>
        <v>29</v>
      </c>
      <c r="L125" s="40">
        <f t="shared" si="28"/>
        <v>28</v>
      </c>
      <c r="M125" s="40">
        <f t="shared" si="28"/>
        <v>27</v>
      </c>
      <c r="N125" s="40">
        <f t="shared" si="28"/>
        <v>26</v>
      </c>
      <c r="O125" s="40">
        <f t="shared" si="28"/>
        <v>25</v>
      </c>
      <c r="P125" s="40">
        <f t="shared" si="28"/>
        <v>24</v>
      </c>
      <c r="Q125" s="40">
        <f t="shared" si="28"/>
        <v>23</v>
      </c>
      <c r="R125" s="40">
        <f t="shared" si="28"/>
        <v>22</v>
      </c>
      <c r="S125" s="40">
        <f t="shared" si="28"/>
        <v>21</v>
      </c>
      <c r="T125" s="40">
        <f t="shared" si="28"/>
        <v>20</v>
      </c>
      <c r="U125" s="40">
        <f t="shared" si="28"/>
        <v>19</v>
      </c>
      <c r="V125" s="40">
        <f t="shared" si="28"/>
        <v>18</v>
      </c>
      <c r="W125" s="40">
        <f t="shared" si="28"/>
        <v>17</v>
      </c>
      <c r="X125" s="40">
        <f t="shared" si="28"/>
        <v>16</v>
      </c>
      <c r="Y125" s="40">
        <f t="shared" si="28"/>
        <v>15</v>
      </c>
      <c r="Z125" s="40">
        <f t="shared" si="28"/>
        <v>14</v>
      </c>
      <c r="AA125" s="40">
        <f t="shared" si="28"/>
        <v>13</v>
      </c>
      <c r="AB125" s="40">
        <f t="shared" si="28"/>
        <v>12</v>
      </c>
      <c r="AC125" s="40">
        <f t="shared" si="28"/>
        <v>11</v>
      </c>
      <c r="AD125" s="40">
        <f t="shared" si="28"/>
        <v>10</v>
      </c>
      <c r="AE125" s="40">
        <f t="shared" si="28"/>
        <v>9</v>
      </c>
      <c r="AF125" s="40">
        <f t="shared" si="28"/>
        <v>8</v>
      </c>
      <c r="AG125" s="40">
        <f t="shared" si="28"/>
        <v>7</v>
      </c>
      <c r="AH125" s="40">
        <f t="shared" si="28"/>
        <v>6</v>
      </c>
      <c r="AI125" s="40">
        <f t="shared" si="28"/>
        <v>5</v>
      </c>
      <c r="AJ125" s="40">
        <f t="shared" si="28"/>
        <v>4</v>
      </c>
      <c r="AK125" s="40">
        <f t="shared" si="28"/>
        <v>3</v>
      </c>
      <c r="AL125" s="40">
        <f t="shared" si="28"/>
        <v>2</v>
      </c>
      <c r="AM125" s="40">
        <f t="shared" si="28"/>
        <v>1</v>
      </c>
      <c r="AN125" s="76"/>
      <c r="AO125" s="76"/>
      <c r="AP125" s="76"/>
      <c r="AQ125" s="76"/>
      <c r="AR125" s="29"/>
      <c r="AS125" s="29"/>
      <c r="AT125" s="29"/>
      <c r="AU125" s="29"/>
      <c r="AV125" s="29"/>
      <c r="AW125" s="29"/>
    </row>
    <row r="126" spans="2:49" hidden="1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76"/>
      <c r="AJ126" s="76"/>
      <c r="AK126" s="76"/>
      <c r="AL126" s="76"/>
      <c r="AM126" s="76"/>
      <c r="AN126" s="76"/>
      <c r="AO126" s="76"/>
      <c r="AP126" s="76"/>
      <c r="AQ126" s="76"/>
      <c r="AR126" s="29"/>
      <c r="AS126" s="29"/>
      <c r="AT126" s="29"/>
      <c r="AU126" s="29"/>
      <c r="AV126" s="29"/>
      <c r="AW126" s="29"/>
    </row>
    <row r="127" spans="2:49" hidden="1" x14ac:dyDescent="0.2">
      <c r="B127" s="39" t="s">
        <v>94</v>
      </c>
      <c r="C127" s="40">
        <v>1</v>
      </c>
      <c r="D127" s="40">
        <v>2</v>
      </c>
      <c r="E127" s="40">
        <v>3</v>
      </c>
      <c r="F127" s="40">
        <v>4</v>
      </c>
      <c r="G127" s="40">
        <v>5</v>
      </c>
      <c r="H127" s="40">
        <v>6</v>
      </c>
      <c r="I127" s="40">
        <v>7</v>
      </c>
      <c r="J127" s="40">
        <v>8</v>
      </c>
      <c r="K127" s="40">
        <v>9</v>
      </c>
      <c r="L127" s="40">
        <v>10</v>
      </c>
      <c r="M127" s="40">
        <v>11</v>
      </c>
      <c r="N127" s="40">
        <v>12</v>
      </c>
      <c r="O127" s="40">
        <v>13</v>
      </c>
      <c r="P127" s="40">
        <v>14</v>
      </c>
      <c r="Q127" s="40">
        <v>15</v>
      </c>
      <c r="R127" s="40">
        <v>16</v>
      </c>
      <c r="S127" s="40">
        <v>17</v>
      </c>
      <c r="T127" s="40">
        <v>18</v>
      </c>
      <c r="U127" s="40">
        <v>19</v>
      </c>
      <c r="V127" s="40">
        <v>20</v>
      </c>
      <c r="W127" s="40">
        <v>21</v>
      </c>
      <c r="X127" s="40">
        <v>22</v>
      </c>
      <c r="Y127" s="40">
        <v>23</v>
      </c>
      <c r="Z127" s="40">
        <v>24</v>
      </c>
      <c r="AA127" s="40">
        <v>25</v>
      </c>
      <c r="AB127" s="40">
        <v>26</v>
      </c>
      <c r="AC127" s="40">
        <v>27</v>
      </c>
      <c r="AD127" s="40">
        <v>28</v>
      </c>
      <c r="AE127" s="40">
        <v>29</v>
      </c>
      <c r="AF127" s="40">
        <v>30</v>
      </c>
      <c r="AG127" s="40">
        <v>31</v>
      </c>
      <c r="AH127" s="40">
        <v>32</v>
      </c>
      <c r="AI127" s="40">
        <v>33</v>
      </c>
      <c r="AJ127" s="40">
        <v>34</v>
      </c>
      <c r="AK127" s="40">
        <v>35</v>
      </c>
      <c r="AL127" s="40">
        <v>36</v>
      </c>
      <c r="AM127" s="40">
        <v>37</v>
      </c>
      <c r="AN127" s="78"/>
      <c r="AO127" s="78"/>
      <c r="AP127" s="78"/>
      <c r="AQ127" s="76"/>
      <c r="AR127" s="29"/>
      <c r="AS127" s="29"/>
      <c r="AT127" s="29"/>
      <c r="AU127" s="29"/>
      <c r="AV127" s="29"/>
      <c r="AW127" s="29"/>
    </row>
    <row r="128" spans="2:49" hidden="1" x14ac:dyDescent="0.2">
      <c r="B128" s="29"/>
      <c r="C128" s="69" t="str">
        <f>IFERROR(HLOOKUP(C127,$C$122:$AM$123,2,FALSE),"")</f>
        <v>10. Daños Físicos a Vehículos Motorizados</v>
      </c>
      <c r="D128" s="69" t="str">
        <f t="shared" ref="D128:AM128" si="29">IFERROR(HLOOKUP(D127,$C$122:$AM$123,2,FALSE),"")</f>
        <v>1. Incendio Ordinario</v>
      </c>
      <c r="E128" s="69" t="str">
        <f t="shared" si="29"/>
        <v>24. Garantía</v>
      </c>
      <c r="F128" s="69" t="str">
        <f t="shared" si="29"/>
        <v>15. Responsabilidad Civil Industria, Infraestructura y Comercio</v>
      </c>
      <c r="G128" s="69" t="str">
        <f t="shared" si="29"/>
        <v>16. Responsabilidad Civil Vehículos Motorizados</v>
      </c>
      <c r="H128" s="69" t="str">
        <f t="shared" si="29"/>
        <v>20. Equipo Contratista</v>
      </c>
      <c r="I128" s="69" t="str">
        <f t="shared" si="29"/>
        <v>17. Transporte Terrestre</v>
      </c>
      <c r="J128" s="69" t="str">
        <f t="shared" si="29"/>
        <v>18. Transporte Marítimo</v>
      </c>
      <c r="K128" s="69" t="str">
        <f t="shared" si="29"/>
        <v>4. Terremoto y Maremoto</v>
      </c>
      <c r="L128" s="69" t="str">
        <f t="shared" si="29"/>
        <v>3. Otros Riesgos Adicionales a Incendio</v>
      </c>
      <c r="M128" s="69" t="str">
        <f t="shared" si="29"/>
        <v>8. Robo</v>
      </c>
      <c r="N128" s="69" t="str">
        <f t="shared" si="29"/>
        <v>21. Todo Riesgo, Construcción y Montaje</v>
      </c>
      <c r="O128" s="69" t="str">
        <f t="shared" si="29"/>
        <v>14. Responsabilidad Civil Profesional</v>
      </c>
      <c r="P128" s="69" t="str">
        <f t="shared" si="29"/>
        <v>7. Terrorismo</v>
      </c>
      <c r="Q128" s="69" t="str">
        <f t="shared" si="29"/>
        <v>6. Otros Riesgos de la Naturaleza</v>
      </c>
      <c r="R128" s="69" t="str">
        <f t="shared" si="29"/>
        <v>12. Casco Aéreo</v>
      </c>
      <c r="S128" s="69" t="str">
        <f t="shared" si="29"/>
        <v>23. Equipo Electrónico</v>
      </c>
      <c r="T128" s="69" t="str">
        <f t="shared" si="29"/>
        <v>27. Seguros de Crédito por Ventas a Plazo</v>
      </c>
      <c r="U128" s="69" t="str">
        <f t="shared" si="29"/>
        <v>28. Seguros de Crédito a la Exportación</v>
      </c>
      <c r="V128" s="69" t="str">
        <f t="shared" si="29"/>
        <v>11. Casco Marítimo</v>
      </c>
      <c r="W128" s="69" t="str">
        <f t="shared" si="29"/>
        <v>9. Cristales</v>
      </c>
      <c r="X128" s="69" t="str">
        <f t="shared" si="29"/>
        <v>22. Avería de Maquinaria</v>
      </c>
      <c r="Y128" s="69" t="str">
        <f t="shared" si="29"/>
        <v>19. Transporte Aéreo</v>
      </c>
      <c r="Z128" s="69" t="str">
        <f t="shared" si="29"/>
        <v>5. Pérdida de Beneficios por Terremoto</v>
      </c>
      <c r="AA128" s="69" t="str">
        <f t="shared" si="29"/>
        <v>13. Responsabilidad Civil Hogar y Condominios</v>
      </c>
      <c r="AB128" s="69" t="str">
        <f t="shared" si="29"/>
        <v>29. Otros Seguros de Crédito</v>
      </c>
      <c r="AC128" s="69" t="str">
        <f t="shared" si="29"/>
        <v>26. Seguros Extensión y Garantía</v>
      </c>
      <c r="AD128" s="69" t="str">
        <f t="shared" si="29"/>
        <v>34. Seguro de Título</v>
      </c>
      <c r="AE128" s="69" t="str">
        <f t="shared" si="29"/>
        <v>2. Pérdida de Beneficios por Incendio</v>
      </c>
      <c r="AF128" s="69" t="str">
        <f t="shared" si="29"/>
        <v>25. Fidelidad</v>
      </c>
      <c r="AG128" s="69" t="str">
        <f t="shared" si="29"/>
        <v>30. Salud</v>
      </c>
      <c r="AH128" s="69" t="str">
        <f t="shared" si="29"/>
        <v>31. Accidentes Personales</v>
      </c>
      <c r="AI128" s="69" t="str">
        <f t="shared" si="29"/>
        <v>36. Seguro de Asistencia</v>
      </c>
      <c r="AJ128" s="69" t="str">
        <f t="shared" si="29"/>
        <v>32. SOAP</v>
      </c>
      <c r="AK128" s="69" t="str">
        <f t="shared" si="29"/>
        <v>35. Seguro Agrícola</v>
      </c>
      <c r="AL128" s="69" t="str">
        <f t="shared" si="29"/>
        <v>33. Seguro de Cesantía</v>
      </c>
      <c r="AM128" s="69" t="str">
        <f t="shared" si="29"/>
        <v>50. Otros Seguros</v>
      </c>
      <c r="AN128" s="76"/>
      <c r="AO128" s="76"/>
      <c r="AP128" s="76"/>
      <c r="AQ128" s="76"/>
      <c r="AR128" s="29"/>
      <c r="AS128" s="29"/>
      <c r="AT128" s="29"/>
      <c r="AU128" s="29"/>
      <c r="AV128" s="29"/>
      <c r="AW128" s="29"/>
    </row>
    <row r="129" spans="2:49" hidden="1" x14ac:dyDescent="0.2">
      <c r="B129" s="29"/>
      <c r="C129" s="42">
        <f>IFERROR((HLOOKUP(C127,$C$122:$AM$124,3,FALSE)-HLOOKUP(C127,$C$122:$AM$125,4,FALSE)/1000000)/$C$136,"")</f>
        <v>4208.3626441030156</v>
      </c>
      <c r="D129" s="42">
        <f t="shared" ref="D129:AM129" si="30">IFERROR((HLOOKUP(D127,$C$122:$AM$124,3,FALSE)-HLOOKUP(D127,$C$122:$AM$125,4,FALSE)/1000000)/$C$136,"")</f>
        <v>973.28950013897031</v>
      </c>
      <c r="E129" s="42">
        <f t="shared" si="30"/>
        <v>599.20125246770101</v>
      </c>
      <c r="F129" s="42">
        <f t="shared" si="30"/>
        <v>462.78412792479753</v>
      </c>
      <c r="G129" s="42">
        <f t="shared" si="30"/>
        <v>359.54674930268214</v>
      </c>
      <c r="H129" s="42">
        <f t="shared" si="30"/>
        <v>310.82087051540123</v>
      </c>
      <c r="I129" s="42">
        <f t="shared" si="30"/>
        <v>245.92840835291449</v>
      </c>
      <c r="J129" s="42">
        <f t="shared" si="30"/>
        <v>224.86425306270471</v>
      </c>
      <c r="K129" s="42">
        <f t="shared" si="30"/>
        <v>146.73219079448489</v>
      </c>
      <c r="L129" s="42">
        <f t="shared" si="30"/>
        <v>145.38113412692121</v>
      </c>
      <c r="M129" s="42">
        <f t="shared" si="30"/>
        <v>140.59337766548268</v>
      </c>
      <c r="N129" s="42">
        <f t="shared" si="30"/>
        <v>102.52681004137813</v>
      </c>
      <c r="O129" s="42">
        <f t="shared" si="30"/>
        <v>100.84807603529472</v>
      </c>
      <c r="P129" s="42">
        <f t="shared" si="30"/>
        <v>100.42558591205172</v>
      </c>
      <c r="Q129" s="42">
        <f t="shared" si="30"/>
        <v>96.164998059178558</v>
      </c>
      <c r="R129" s="42">
        <f t="shared" si="30"/>
        <v>61.477739067187812</v>
      </c>
      <c r="S129" s="42">
        <f t="shared" si="30"/>
        <v>45.183820114938818</v>
      </c>
      <c r="T129" s="42">
        <f t="shared" si="30"/>
        <v>40.872474933466059</v>
      </c>
      <c r="U129" s="42">
        <f t="shared" si="30"/>
        <v>39.337337900585723</v>
      </c>
      <c r="V129" s="42">
        <f t="shared" si="30"/>
        <v>35.288114178134414</v>
      </c>
      <c r="W129" s="42">
        <f t="shared" si="30"/>
        <v>8.574382449667068</v>
      </c>
      <c r="X129" s="42">
        <f t="shared" si="30"/>
        <v>8.5115481427478432</v>
      </c>
      <c r="Y129" s="42">
        <f t="shared" si="30"/>
        <v>3.7329429691064093</v>
      </c>
      <c r="Z129" s="42">
        <f t="shared" si="30"/>
        <v>1.6809112641466493</v>
      </c>
      <c r="AA129" s="42">
        <f t="shared" si="30"/>
        <v>0.46559302896399601</v>
      </c>
      <c r="AB129" s="42">
        <f t="shared" si="30"/>
        <v>-1.7999999999999999E-8</v>
      </c>
      <c r="AC129" s="42">
        <f t="shared" si="30"/>
        <v>-0.23187798373656268</v>
      </c>
      <c r="AD129" s="42">
        <f t="shared" si="30"/>
        <v>-0.33063705669947957</v>
      </c>
      <c r="AE129" s="42">
        <f t="shared" si="30"/>
        <v>-1.6951655005295161</v>
      </c>
      <c r="AF129" s="42">
        <f t="shared" si="30"/>
        <v>-4.2181313206396922</v>
      </c>
      <c r="AG129" s="42">
        <f t="shared" si="30"/>
        <v>-59.695653358414326</v>
      </c>
      <c r="AH129" s="42">
        <f t="shared" si="30"/>
        <v>-81.142359692269295</v>
      </c>
      <c r="AI129" s="42">
        <f t="shared" si="30"/>
        <v>-115.60267354082306</v>
      </c>
      <c r="AJ129" s="42">
        <f t="shared" si="30"/>
        <v>-173.62306289019227</v>
      </c>
      <c r="AK129" s="42">
        <f t="shared" si="30"/>
        <v>-228.0550927997181</v>
      </c>
      <c r="AL129" s="42">
        <f t="shared" si="30"/>
        <v>-345.70751872846591</v>
      </c>
      <c r="AM129" s="42">
        <f t="shared" si="30"/>
        <v>-583.63219035422946</v>
      </c>
      <c r="AN129" s="76"/>
      <c r="AO129" s="76"/>
      <c r="AP129" s="76"/>
      <c r="AQ129" s="76"/>
      <c r="AR129" s="29"/>
      <c r="AS129" s="29"/>
      <c r="AT129" s="29"/>
      <c r="AU129" s="29"/>
      <c r="AV129" s="29"/>
      <c r="AW129" s="29"/>
    </row>
    <row r="130" spans="2:49" hidden="1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76"/>
      <c r="AJ130" s="76"/>
      <c r="AK130" s="76"/>
      <c r="AL130" s="76"/>
      <c r="AM130" s="76"/>
      <c r="AN130" s="76"/>
      <c r="AO130" s="76"/>
      <c r="AP130" s="76"/>
      <c r="AQ130" s="76"/>
      <c r="AR130" s="29"/>
      <c r="AS130" s="29"/>
      <c r="AT130" s="29"/>
      <c r="AU130" s="29"/>
      <c r="AV130" s="29"/>
      <c r="AW130" s="29"/>
    </row>
    <row r="131" spans="2:49" hidden="1" x14ac:dyDescent="0.2">
      <c r="B131" s="39" t="s">
        <v>95</v>
      </c>
      <c r="C131" s="42" t="str">
        <f t="shared" ref="C131:AM131" si="31">IF($C$145=C128,C129,"")</f>
        <v/>
      </c>
      <c r="D131" s="42" t="str">
        <f t="shared" si="31"/>
        <v/>
      </c>
      <c r="E131" s="42" t="str">
        <f t="shared" si="31"/>
        <v/>
      </c>
      <c r="F131" s="42" t="str">
        <f t="shared" si="31"/>
        <v/>
      </c>
      <c r="G131" s="42" t="str">
        <f t="shared" si="31"/>
        <v/>
      </c>
      <c r="H131" s="42" t="str">
        <f t="shared" si="31"/>
        <v/>
      </c>
      <c r="I131" s="42" t="str">
        <f t="shared" si="31"/>
        <v/>
      </c>
      <c r="J131" s="42" t="str">
        <f t="shared" si="31"/>
        <v/>
      </c>
      <c r="K131" s="42" t="str">
        <f t="shared" si="31"/>
        <v/>
      </c>
      <c r="L131" s="42" t="str">
        <f t="shared" si="31"/>
        <v/>
      </c>
      <c r="M131" s="42" t="str">
        <f t="shared" si="31"/>
        <v/>
      </c>
      <c r="N131" s="42" t="str">
        <f t="shared" si="31"/>
        <v/>
      </c>
      <c r="O131" s="42" t="str">
        <f t="shared" si="31"/>
        <v/>
      </c>
      <c r="P131" s="42" t="str">
        <f t="shared" si="31"/>
        <v/>
      </c>
      <c r="Q131" s="42" t="str">
        <f t="shared" si="31"/>
        <v/>
      </c>
      <c r="R131" s="42" t="str">
        <f t="shared" si="31"/>
        <v/>
      </c>
      <c r="S131" s="42" t="str">
        <f t="shared" si="31"/>
        <v/>
      </c>
      <c r="T131" s="42" t="str">
        <f t="shared" si="31"/>
        <v/>
      </c>
      <c r="U131" s="42" t="str">
        <f t="shared" si="31"/>
        <v/>
      </c>
      <c r="V131" s="42" t="str">
        <f t="shared" si="31"/>
        <v/>
      </c>
      <c r="W131" s="42" t="str">
        <f t="shared" si="31"/>
        <v/>
      </c>
      <c r="X131" s="42" t="str">
        <f t="shared" si="31"/>
        <v/>
      </c>
      <c r="Y131" s="42" t="str">
        <f t="shared" si="31"/>
        <v/>
      </c>
      <c r="Z131" s="42" t="str">
        <f t="shared" si="31"/>
        <v/>
      </c>
      <c r="AA131" s="42" t="str">
        <f t="shared" si="31"/>
        <v/>
      </c>
      <c r="AB131" s="42" t="str">
        <f t="shared" si="31"/>
        <v/>
      </c>
      <c r="AC131" s="42" t="str">
        <f t="shared" si="31"/>
        <v/>
      </c>
      <c r="AD131" s="42" t="str">
        <f t="shared" si="31"/>
        <v/>
      </c>
      <c r="AE131" s="42" t="str">
        <f t="shared" si="31"/>
        <v/>
      </c>
      <c r="AF131" s="42" t="str">
        <f t="shared" si="31"/>
        <v/>
      </c>
      <c r="AG131" s="42" t="str">
        <f t="shared" si="31"/>
        <v/>
      </c>
      <c r="AH131" s="42" t="str">
        <f t="shared" si="31"/>
        <v/>
      </c>
      <c r="AI131" s="42" t="str">
        <f t="shared" si="31"/>
        <v/>
      </c>
      <c r="AJ131" s="42" t="str">
        <f t="shared" si="31"/>
        <v/>
      </c>
      <c r="AK131" s="42" t="str">
        <f t="shared" si="31"/>
        <v/>
      </c>
      <c r="AL131" s="42" t="str">
        <f t="shared" si="31"/>
        <v/>
      </c>
      <c r="AM131" s="42" t="str">
        <f t="shared" si="31"/>
        <v/>
      </c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</row>
    <row r="132" spans="2:49" hidden="1" x14ac:dyDescent="0.2">
      <c r="B132" s="29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29"/>
      <c r="AR132" s="29"/>
      <c r="AS132" s="29"/>
      <c r="AT132" s="29"/>
      <c r="AU132" s="29"/>
      <c r="AV132" s="29"/>
      <c r="AW132" s="29"/>
    </row>
    <row r="133" spans="2:49" hidden="1" x14ac:dyDescent="0.2">
      <c r="B133" s="29"/>
      <c r="C133" s="40" t="str">
        <f t="shared" ref="C133:AP133" si="32">IF(C73&gt;$C$134,C71,IF(C73=$C$134,$AQ$11,IF(C73&lt;$C$134,"")))</f>
        <v>Assurant Chile</v>
      </c>
      <c r="D133" s="40" t="str">
        <f t="shared" si="32"/>
        <v>AVLA Crédito</v>
      </c>
      <c r="E133" s="40" t="str">
        <f t="shared" si="32"/>
        <v>BCI Seguros</v>
      </c>
      <c r="F133" s="40" t="str">
        <f t="shared" si="32"/>
        <v>BNP Paribas Cardif</v>
      </c>
      <c r="G133" s="40" t="str">
        <f t="shared" si="32"/>
        <v>Cesce Chile</v>
      </c>
      <c r="H133" s="40" t="str">
        <f t="shared" si="32"/>
        <v>Chilena Consolidada</v>
      </c>
      <c r="I133" s="40" t="str">
        <f t="shared" si="32"/>
        <v>Chubb Generales</v>
      </c>
      <c r="J133" s="40" t="str">
        <f t="shared" si="32"/>
        <v>Coface Chile</v>
      </c>
      <c r="K133" s="40" t="str">
        <f t="shared" si="32"/>
        <v>Consorcio Nacional</v>
      </c>
      <c r="L133" s="40" t="str">
        <f t="shared" si="32"/>
        <v>Contempora</v>
      </c>
      <c r="M133" s="40" t="str">
        <f t="shared" si="32"/>
        <v>Continental Crédito</v>
      </c>
      <c r="N133" s="40" t="str">
        <f t="shared" si="32"/>
        <v>Continental Generales</v>
      </c>
      <c r="O133" s="40" t="str">
        <f t="shared" si="32"/>
        <v>FID Chile</v>
      </c>
      <c r="P133" s="40" t="str">
        <f t="shared" si="32"/>
        <v>HDI Gar. y Cré.</v>
      </c>
      <c r="Q133" s="40" t="str">
        <f t="shared" si="32"/>
        <v>HDI Seguros</v>
      </c>
      <c r="R133" s="40" t="str">
        <f t="shared" si="32"/>
        <v>Huelen</v>
      </c>
      <c r="S133" s="40" t="str">
        <f t="shared" si="32"/>
        <v>Liberty Seguros</v>
      </c>
      <c r="T133" s="40" t="str">
        <f t="shared" si="32"/>
        <v>M. de Carabineros</v>
      </c>
      <c r="U133" s="40" t="str">
        <f t="shared" si="32"/>
        <v>Mapfre</v>
      </c>
      <c r="V133" s="40" t="str">
        <f t="shared" si="32"/>
        <v>MetLife Generales</v>
      </c>
      <c r="W133" s="40" t="str">
        <f t="shared" si="32"/>
        <v>Orion Seguros</v>
      </c>
      <c r="X133" s="40" t="str">
        <f t="shared" si="32"/>
        <v>Orsan Crédito</v>
      </c>
      <c r="Y133" s="40" t="str">
        <f t="shared" si="32"/>
        <v>Porvenir</v>
      </c>
      <c r="Z133" s="40" t="str">
        <f t="shared" si="32"/>
        <v>Reale Chile</v>
      </c>
      <c r="AA133" s="40" t="str">
        <f t="shared" si="32"/>
        <v>Renta Nacional</v>
      </c>
      <c r="AB133" s="40" t="str">
        <f t="shared" si="32"/>
        <v>SegChile</v>
      </c>
      <c r="AC133" s="40" t="str">
        <f t="shared" si="32"/>
        <v>Solunión Chile</v>
      </c>
      <c r="AD133" s="40" t="str">
        <f t="shared" si="32"/>
        <v>Southbridge</v>
      </c>
      <c r="AE133" s="40" t="str">
        <f t="shared" si="32"/>
        <v>Starr International</v>
      </c>
      <c r="AF133" s="40" t="str">
        <f t="shared" si="32"/>
        <v>Suaval</v>
      </c>
      <c r="AG133" s="40" t="str">
        <f t="shared" si="32"/>
        <v>Suramericana</v>
      </c>
      <c r="AH133" s="40" t="str">
        <f t="shared" si="32"/>
        <v>Unnio</v>
      </c>
      <c r="AI133" s="40" t="str">
        <f t="shared" si="32"/>
        <v>Zenit Seguros</v>
      </c>
      <c r="AJ133" s="40" t="str">
        <f t="shared" si="32"/>
        <v>Zurich Santander</v>
      </c>
      <c r="AK133" s="40" t="str">
        <f t="shared" si="32"/>
        <v>Mercado</v>
      </c>
      <c r="AL133" s="40" t="str">
        <f t="shared" si="32"/>
        <v/>
      </c>
      <c r="AM133" s="40" t="str">
        <f t="shared" si="32"/>
        <v/>
      </c>
      <c r="AN133" s="40" t="str">
        <f t="shared" si="32"/>
        <v/>
      </c>
      <c r="AO133" s="40" t="str">
        <f t="shared" si="32"/>
        <v/>
      </c>
      <c r="AP133" s="40" t="str">
        <f t="shared" si="32"/>
        <v/>
      </c>
      <c r="AQ133" s="29"/>
      <c r="AR133" s="29"/>
      <c r="AS133" s="29"/>
      <c r="AT133" s="29"/>
      <c r="AU133" s="29"/>
      <c r="AV133" s="29"/>
      <c r="AW133" s="29"/>
    </row>
    <row r="134" spans="2:49" hidden="1" x14ac:dyDescent="0.2">
      <c r="B134" s="39" t="s">
        <v>343</v>
      </c>
      <c r="C134" s="40">
        <f>COUNTIF(C11:AP11,"")</f>
        <v>6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29"/>
      <c r="AR134" s="29"/>
      <c r="AS134" s="29"/>
      <c r="AT134" s="29"/>
      <c r="AU134" s="29"/>
      <c r="AV134" s="29"/>
      <c r="AW134" s="29"/>
    </row>
    <row r="135" spans="2:49" hidden="1" x14ac:dyDescent="0.2">
      <c r="B135" s="29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29"/>
      <c r="AR135" s="29"/>
      <c r="AS135" s="29"/>
      <c r="AT135" s="29"/>
      <c r="AU135" s="29"/>
      <c r="AV135" s="29"/>
      <c r="AW135" s="29"/>
    </row>
    <row r="136" spans="2:49" hidden="1" x14ac:dyDescent="0.2">
      <c r="B136" s="39" t="s">
        <v>99</v>
      </c>
      <c r="C136" s="27">
        <f>IF(MAX(C124:AP124)&lt;100000,1,IF(AND(MAX(C124:AP124)&gt;=100000,MAX(C124:AP124)&lt;100000000),1000,IF(MAX(C124:AP124)&gt;=100000000,1000000)))</f>
        <v>1000</v>
      </c>
      <c r="D136" s="27">
        <v>1000000</v>
      </c>
      <c r="E136" s="27">
        <v>1000</v>
      </c>
      <c r="F136" s="27">
        <v>1</v>
      </c>
      <c r="G136" s="27" t="str">
        <f>INDEX(D137:F139,MATCH(Índice!$H$52,C137:C139,0),MATCH(C136,D136:F136,0))</f>
        <v>Miles de UF</v>
      </c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29"/>
      <c r="AR136" s="29"/>
      <c r="AS136" s="29"/>
      <c r="AT136" s="29"/>
      <c r="AU136" s="29"/>
      <c r="AV136" s="29"/>
      <c r="AW136" s="29"/>
    </row>
    <row r="137" spans="2:49" hidden="1" x14ac:dyDescent="0.2">
      <c r="B137" s="29"/>
      <c r="C137" s="27" t="str">
        <f>Índice!H53</f>
        <v>Cifras en UF al 31.03.2021</v>
      </c>
      <c r="D137" s="27" t="s">
        <v>329</v>
      </c>
      <c r="E137" s="27" t="s">
        <v>96</v>
      </c>
      <c r="F137" s="27" t="s">
        <v>21</v>
      </c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29"/>
      <c r="AR137" s="29"/>
      <c r="AS137" s="29"/>
      <c r="AT137" s="29"/>
      <c r="AU137" s="29"/>
      <c r="AV137" s="29"/>
      <c r="AW137" s="29"/>
    </row>
    <row r="138" spans="2:49" hidden="1" x14ac:dyDescent="0.2">
      <c r="B138" s="29"/>
      <c r="C138" s="27" t="str">
        <f>Índice!H54</f>
        <v>Cifras en M$ al 31.03.2021</v>
      </c>
      <c r="D138" s="27" t="s">
        <v>330</v>
      </c>
      <c r="E138" s="27" t="s">
        <v>97</v>
      </c>
      <c r="F138" s="27" t="s">
        <v>327</v>
      </c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29"/>
      <c r="AR138" s="29"/>
      <c r="AS138" s="29"/>
      <c r="AT138" s="29"/>
      <c r="AU138" s="29"/>
      <c r="AV138" s="29"/>
      <c r="AW138" s="29"/>
    </row>
    <row r="139" spans="2:49" hidden="1" x14ac:dyDescent="0.2">
      <c r="B139" s="29"/>
      <c r="C139" s="27" t="str">
        <f>Índice!H55</f>
        <v>Cifras en US$ al 31.03.2021</v>
      </c>
      <c r="D139" s="27" t="s">
        <v>331</v>
      </c>
      <c r="E139" s="27" t="s">
        <v>98</v>
      </c>
      <c r="F139" s="27" t="s">
        <v>328</v>
      </c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29"/>
      <c r="AR139" s="29"/>
      <c r="AS139" s="29"/>
      <c r="AT139" s="29"/>
      <c r="AU139" s="29"/>
      <c r="AV139" s="29"/>
      <c r="AW139" s="29"/>
    </row>
    <row r="140" spans="2:49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</row>
    <row r="141" spans="2:49" x14ac:dyDescent="0.2">
      <c r="C141" s="44" t="s">
        <v>342</v>
      </c>
      <c r="D141" s="44"/>
      <c r="E141" s="44"/>
      <c r="F141" s="44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</row>
    <row r="142" spans="2:49" x14ac:dyDescent="0.2">
      <c r="C142" s="275" t="s">
        <v>298</v>
      </c>
      <c r="D142" s="276"/>
      <c r="E142" s="276"/>
      <c r="F142" s="277"/>
      <c r="G142" s="47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</row>
    <row r="143" spans="2:49" x14ac:dyDescent="0.2">
      <c r="C143" s="48"/>
      <c r="D143" s="48"/>
      <c r="E143" s="48"/>
      <c r="F143" s="48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</row>
    <row r="144" spans="2:49" x14ac:dyDescent="0.2">
      <c r="C144" s="44" t="s">
        <v>341</v>
      </c>
      <c r="D144" s="44"/>
      <c r="E144" s="44"/>
      <c r="F144" s="44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</row>
    <row r="145" spans="2:49" x14ac:dyDescent="0.2">
      <c r="C145" s="275"/>
      <c r="D145" s="276"/>
      <c r="E145" s="276"/>
      <c r="F145" s="277"/>
      <c r="G145" s="47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</row>
    <row r="146" spans="2:49" x14ac:dyDescent="0.2">
      <c r="B146" s="29"/>
      <c r="C146" s="48"/>
      <c r="D146" s="48"/>
      <c r="E146" s="48"/>
      <c r="F146" s="48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</row>
    <row r="147" spans="2:49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</row>
    <row r="148" spans="2:49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</row>
    <row r="149" spans="2:49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</row>
    <row r="150" spans="2:49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</row>
    <row r="151" spans="2:49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</row>
    <row r="152" spans="2:49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</row>
    <row r="153" spans="2:49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</row>
    <row r="154" spans="2:49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</row>
    <row r="155" spans="2:49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</row>
    <row r="156" spans="2:49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</row>
    <row r="157" spans="2:49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</row>
    <row r="158" spans="2:49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</row>
    <row r="159" spans="2:49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</row>
    <row r="160" spans="2:49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</row>
    <row r="161" spans="2:49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</row>
    <row r="162" spans="2:49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</row>
    <row r="163" spans="2:49" x14ac:dyDescent="0.2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</row>
    <row r="164" spans="2:49" x14ac:dyDescent="0.2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</row>
    <row r="165" spans="2:49" x14ac:dyDescent="0.2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</row>
    <row r="166" spans="2:49" x14ac:dyDescent="0.2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</row>
    <row r="167" spans="2:49" x14ac:dyDescent="0.2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</row>
    <row r="168" spans="2:49" x14ac:dyDescent="0.2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</row>
    <row r="169" spans="2:49" x14ac:dyDescent="0.2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</row>
    <row r="170" spans="2:49" x14ac:dyDescent="0.2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</row>
    <row r="171" spans="2:49" x14ac:dyDescent="0.2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</row>
    <row r="172" spans="2:49" x14ac:dyDescent="0.2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</row>
    <row r="173" spans="2:49" x14ac:dyDescent="0.2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</row>
    <row r="174" spans="2:49" x14ac:dyDescent="0.2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</row>
  </sheetData>
  <sheetProtection algorithmName="SHA-512" hashValue="NnWXqu7ziy0I1X4AO7exJFdOmmh9vbplJDOnuI1II0U3aFF5qs6LqKRIHauLlMVQLTr2GzlHHramlTs8UMTlfA==" saltValue="lI6bMbXerhJdmvAKmrqW3A==" spinCount="100000" sheet="1" objects="1" scenarios="1"/>
  <mergeCells count="4">
    <mergeCell ref="C88:F88"/>
    <mergeCell ref="C91:F91"/>
    <mergeCell ref="C142:F142"/>
    <mergeCell ref="C145:F145"/>
  </mergeCells>
  <conditionalFormatting sqref="A1:A1048576 B92:B140 B146:B1048576 B1:C86 C87:C1048576 D1:F87 D89:F90 D92:F141 D143:F144 D146:F1048576 D49:AQ49 G1:XFD1048576 E73:AP73">
    <cfRule type="cellIs" dxfId="77" priority="3" operator="lessThan">
      <formula>0</formula>
    </cfRule>
  </conditionalFormatting>
  <dataValidations count="4">
    <dataValidation type="list" allowBlank="1" showInputMessage="1" showErrorMessage="1" sqref="C145" xr:uid="{00000000-0002-0000-1200-000000000000}">
      <formula1>$B$11:$B$48</formula1>
    </dataValidation>
    <dataValidation type="list" allowBlank="1" showInputMessage="1" showErrorMessage="1" sqref="C88" xr:uid="{00000000-0002-0000-1200-000001000000}">
      <formula1>$B$12:$B$49</formula1>
    </dataValidation>
    <dataValidation type="list" allowBlank="1" showInputMessage="1" showErrorMessage="1" sqref="C91:F91" xr:uid="{00000000-0002-0000-1200-000002000000}">
      <formula1>$B$133:$AI$133</formula1>
    </dataValidation>
    <dataValidation type="list" allowBlank="1" showInputMessage="1" showErrorMessage="1" sqref="C142:F142" xr:uid="{00000000-0002-0000-1200-000003000000}">
      <formula1>$C$133:$AK$133</formula1>
    </dataValidation>
  </dataValidations>
  <hyperlinks>
    <hyperlink ref="C2" location="Índice!A1" display="Volver al Índice" xr:uid="{00000000-0004-0000-1200-000000000000}"/>
  </hyperlinks>
  <pageMargins left="0.70866141732283472" right="0.70866141732283472" top="0.74803149606299213" bottom="0.74803149606299213" header="0.31496062992125984" footer="0.31496062992125984"/>
  <pageSetup scale="68" fitToWidth="3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2:G93"/>
  <sheetViews>
    <sheetView workbookViewId="0"/>
  </sheetViews>
  <sheetFormatPr baseColWidth="10" defaultColWidth="11.42578125" defaultRowHeight="11.25" x14ac:dyDescent="0.2"/>
  <cols>
    <col min="1" max="1" width="2.85546875" style="18" customWidth="1"/>
    <col min="2" max="2" width="4.28515625" style="115" customWidth="1"/>
    <col min="3" max="3" width="28.5703125" style="18" customWidth="1"/>
    <col min="4" max="6" width="11.42578125" style="115" customWidth="1"/>
    <col min="7" max="7" width="11.42578125" style="18" hidden="1" customWidth="1"/>
    <col min="8" max="16384" width="11.42578125" style="18"/>
  </cols>
  <sheetData>
    <row r="2" spans="2:7" x14ac:dyDescent="0.2">
      <c r="C2" s="89" t="s">
        <v>368</v>
      </c>
    </row>
    <row r="3" spans="2:7" x14ac:dyDescent="0.2">
      <c r="C3" s="88" t="s">
        <v>416</v>
      </c>
    </row>
    <row r="4" spans="2:7" x14ac:dyDescent="0.2">
      <c r="C4" s="88" t="s">
        <v>434</v>
      </c>
    </row>
    <row r="6" spans="2:7" ht="12.75" x14ac:dyDescent="0.2">
      <c r="C6" s="17" t="s">
        <v>0</v>
      </c>
      <c r="D6" s="116"/>
    </row>
    <row r="8" spans="2:7" x14ac:dyDescent="0.2">
      <c r="B8" s="20"/>
      <c r="C8" s="19" t="s">
        <v>24</v>
      </c>
      <c r="D8" s="75" t="s">
        <v>25</v>
      </c>
      <c r="E8" s="20" t="s">
        <v>25</v>
      </c>
      <c r="F8" s="20" t="s">
        <v>26</v>
      </c>
    </row>
    <row r="9" spans="2:7" x14ac:dyDescent="0.2">
      <c r="B9" s="21">
        <v>1</v>
      </c>
      <c r="C9" s="22" t="str">
        <f>INDEX('Datos Generales'!$C$7:$AP$7,,ROWS('Datos Generales'!$C$7:AP7))</f>
        <v>Assurant Chile</v>
      </c>
      <c r="D9" s="21">
        <f>HLOOKUP($D$8,$E$8:$F$48,G9,FALSE)</f>
        <v>1</v>
      </c>
      <c r="E9" s="21">
        <v>1</v>
      </c>
      <c r="F9" s="16">
        <v>1</v>
      </c>
      <c r="G9" s="18">
        <v>2</v>
      </c>
    </row>
    <row r="10" spans="2:7" x14ac:dyDescent="0.2">
      <c r="B10" s="21">
        <v>2</v>
      </c>
      <c r="C10" s="22" t="str">
        <f>INDEX('Datos Generales'!$C$7:$AP$7,,ROWS('Datos Generales'!$C$7:AP8))</f>
        <v>AVLA Crédito</v>
      </c>
      <c r="D10" s="21">
        <f t="shared" ref="D10:D48" si="0">HLOOKUP($D$8,$E$8:$F$48,G10,FALSE)</f>
        <v>1</v>
      </c>
      <c r="E10" s="21">
        <v>1</v>
      </c>
      <c r="F10" s="16">
        <v>1</v>
      </c>
      <c r="G10" s="18">
        <v>3</v>
      </c>
    </row>
    <row r="11" spans="2:7" x14ac:dyDescent="0.2">
      <c r="B11" s="21">
        <v>3</v>
      </c>
      <c r="C11" s="22" t="str">
        <f>INDEX('Datos Generales'!$C$7:$AP$7,,ROWS('Datos Generales'!$C$7:AP9))</f>
        <v>BCI Seguros</v>
      </c>
      <c r="D11" s="21">
        <f t="shared" si="0"/>
        <v>1</v>
      </c>
      <c r="E11" s="21">
        <v>1</v>
      </c>
      <c r="F11" s="16">
        <v>1</v>
      </c>
      <c r="G11" s="18">
        <v>4</v>
      </c>
    </row>
    <row r="12" spans="2:7" x14ac:dyDescent="0.2">
      <c r="B12" s="21">
        <v>4</v>
      </c>
      <c r="C12" s="22" t="str">
        <f>INDEX('Datos Generales'!$C$7:$AP$7,,ROWS('Datos Generales'!$C$7:AP10))</f>
        <v>BNP Paribas Cardif</v>
      </c>
      <c r="D12" s="21">
        <f t="shared" si="0"/>
        <v>1</v>
      </c>
      <c r="E12" s="21">
        <v>1</v>
      </c>
      <c r="F12" s="16">
        <v>1</v>
      </c>
      <c r="G12" s="18">
        <v>5</v>
      </c>
    </row>
    <row r="13" spans="2:7" x14ac:dyDescent="0.2">
      <c r="B13" s="21">
        <v>5</v>
      </c>
      <c r="C13" s="22" t="str">
        <f>INDEX('Datos Generales'!$C$7:$AP$7,,ROWS('Datos Generales'!$C$7:AP11))</f>
        <v>Cesce Chile</v>
      </c>
      <c r="D13" s="21">
        <f t="shared" si="0"/>
        <v>1</v>
      </c>
      <c r="E13" s="21">
        <v>1</v>
      </c>
      <c r="F13" s="16">
        <v>1</v>
      </c>
      <c r="G13" s="18">
        <v>6</v>
      </c>
    </row>
    <row r="14" spans="2:7" x14ac:dyDescent="0.2">
      <c r="B14" s="21">
        <v>6</v>
      </c>
      <c r="C14" s="22" t="str">
        <f>INDEX('Datos Generales'!$C$7:$AP$7,,ROWS('Datos Generales'!$C$7:AP12))</f>
        <v>Chilena Consolidada</v>
      </c>
      <c r="D14" s="21">
        <f t="shared" si="0"/>
        <v>1</v>
      </c>
      <c r="E14" s="21">
        <v>1</v>
      </c>
      <c r="F14" s="16"/>
      <c r="G14" s="18">
        <v>7</v>
      </c>
    </row>
    <row r="15" spans="2:7" x14ac:dyDescent="0.2">
      <c r="B15" s="21">
        <v>7</v>
      </c>
      <c r="C15" s="22" t="str">
        <f>INDEX('Datos Generales'!$C$7:$AP$7,,ROWS('Datos Generales'!$C$7:AP13))</f>
        <v>Chubb Generales</v>
      </c>
      <c r="D15" s="21">
        <f t="shared" si="0"/>
        <v>1</v>
      </c>
      <c r="E15" s="21">
        <v>1</v>
      </c>
      <c r="F15" s="16"/>
      <c r="G15" s="18">
        <v>8</v>
      </c>
    </row>
    <row r="16" spans="2:7" x14ac:dyDescent="0.2">
      <c r="B16" s="21">
        <v>8</v>
      </c>
      <c r="C16" s="22" t="str">
        <f>INDEX('Datos Generales'!$C$7:$AP$7,,ROWS('Datos Generales'!$C$7:AP14))</f>
        <v>Coface Chile</v>
      </c>
      <c r="D16" s="21">
        <f t="shared" si="0"/>
        <v>1</v>
      </c>
      <c r="E16" s="21">
        <v>1</v>
      </c>
      <c r="F16" s="16"/>
      <c r="G16" s="18">
        <v>9</v>
      </c>
    </row>
    <row r="17" spans="2:7" x14ac:dyDescent="0.2">
      <c r="B17" s="21">
        <v>9</v>
      </c>
      <c r="C17" s="22" t="str">
        <f>INDEX('Datos Generales'!$C$7:$AP$7,,ROWS('Datos Generales'!$C$7:AP15))</f>
        <v>Consorcio Nacional</v>
      </c>
      <c r="D17" s="21">
        <f t="shared" si="0"/>
        <v>1</v>
      </c>
      <c r="E17" s="21">
        <v>1</v>
      </c>
      <c r="F17" s="16"/>
      <c r="G17" s="18">
        <v>10</v>
      </c>
    </row>
    <row r="18" spans="2:7" x14ac:dyDescent="0.2">
      <c r="B18" s="21">
        <v>10</v>
      </c>
      <c r="C18" s="22" t="str">
        <f>INDEX('Datos Generales'!$C$7:$AP$7,,ROWS('Datos Generales'!$C$7:AP16))</f>
        <v>Contempora</v>
      </c>
      <c r="D18" s="21">
        <f t="shared" si="0"/>
        <v>1</v>
      </c>
      <c r="E18" s="21">
        <v>1</v>
      </c>
      <c r="F18" s="16"/>
      <c r="G18" s="18">
        <v>11</v>
      </c>
    </row>
    <row r="19" spans="2:7" x14ac:dyDescent="0.2">
      <c r="B19" s="21">
        <v>11</v>
      </c>
      <c r="C19" s="22" t="str">
        <f>INDEX('Datos Generales'!$C$7:$AP$7,,ROWS('Datos Generales'!$C$7:AP17))</f>
        <v>Continental Crédito</v>
      </c>
      <c r="D19" s="21">
        <f t="shared" si="0"/>
        <v>1</v>
      </c>
      <c r="E19" s="21">
        <v>1</v>
      </c>
      <c r="F19" s="16"/>
      <c r="G19" s="18">
        <v>12</v>
      </c>
    </row>
    <row r="20" spans="2:7" x14ac:dyDescent="0.2">
      <c r="B20" s="21">
        <v>12</v>
      </c>
      <c r="C20" s="22" t="str">
        <f>INDEX('Datos Generales'!$C$7:$AP$7,,ROWS('Datos Generales'!$C$7:AP18))</f>
        <v>Continental Generales</v>
      </c>
      <c r="D20" s="21">
        <f t="shared" si="0"/>
        <v>1</v>
      </c>
      <c r="E20" s="21">
        <v>1</v>
      </c>
      <c r="F20" s="16"/>
      <c r="G20" s="18">
        <v>13</v>
      </c>
    </row>
    <row r="21" spans="2:7" x14ac:dyDescent="0.2">
      <c r="B21" s="21">
        <v>13</v>
      </c>
      <c r="C21" s="22" t="str">
        <f>INDEX('Datos Generales'!$C$7:$AP$7,,ROWS('Datos Generales'!$C$7:AP19))</f>
        <v>FID Chile</v>
      </c>
      <c r="D21" s="21">
        <f t="shared" si="0"/>
        <v>1</v>
      </c>
      <c r="E21" s="21">
        <v>1</v>
      </c>
      <c r="F21" s="16"/>
      <c r="G21" s="18">
        <v>14</v>
      </c>
    </row>
    <row r="22" spans="2:7" x14ac:dyDescent="0.2">
      <c r="B22" s="21">
        <v>14</v>
      </c>
      <c r="C22" s="22" t="str">
        <f>INDEX('Datos Generales'!$C$7:$AP$7,,ROWS('Datos Generales'!$C$7:AP20))</f>
        <v>HDI Gar. y Cré.</v>
      </c>
      <c r="D22" s="21">
        <f t="shared" si="0"/>
        <v>1</v>
      </c>
      <c r="E22" s="21">
        <v>1</v>
      </c>
      <c r="F22" s="16"/>
      <c r="G22" s="18">
        <v>15</v>
      </c>
    </row>
    <row r="23" spans="2:7" x14ac:dyDescent="0.2">
      <c r="B23" s="21">
        <v>15</v>
      </c>
      <c r="C23" s="22" t="str">
        <f>INDEX('Datos Generales'!$C$7:$AP$7,,ROWS('Datos Generales'!$C$7:AP21))</f>
        <v>HDI Seguros</v>
      </c>
      <c r="D23" s="21">
        <f t="shared" si="0"/>
        <v>1</v>
      </c>
      <c r="E23" s="21">
        <v>1</v>
      </c>
      <c r="F23" s="16"/>
      <c r="G23" s="18">
        <v>16</v>
      </c>
    </row>
    <row r="24" spans="2:7" x14ac:dyDescent="0.2">
      <c r="B24" s="21">
        <v>16</v>
      </c>
      <c r="C24" s="22" t="str">
        <f>INDEX('Datos Generales'!$C$7:$AP$7,,ROWS('Datos Generales'!$C$7:AP22))</f>
        <v>Huelen</v>
      </c>
      <c r="D24" s="21">
        <f t="shared" si="0"/>
        <v>1</v>
      </c>
      <c r="E24" s="21">
        <v>1</v>
      </c>
      <c r="F24" s="16"/>
      <c r="G24" s="18">
        <v>17</v>
      </c>
    </row>
    <row r="25" spans="2:7" x14ac:dyDescent="0.2">
      <c r="B25" s="21">
        <v>17</v>
      </c>
      <c r="C25" s="22" t="str">
        <f>INDEX('Datos Generales'!$C$7:$AP$7,,ROWS('Datos Generales'!$C$7:AP23))</f>
        <v>Liberty Seguros</v>
      </c>
      <c r="D25" s="21">
        <f t="shared" si="0"/>
        <v>1</v>
      </c>
      <c r="E25" s="21">
        <v>1</v>
      </c>
      <c r="F25" s="16"/>
      <c r="G25" s="18">
        <v>18</v>
      </c>
    </row>
    <row r="26" spans="2:7" hidden="1" x14ac:dyDescent="0.2">
      <c r="B26" s="21">
        <v>18</v>
      </c>
      <c r="C26" s="22" t="str">
        <f>INDEX('Datos Generales'!$C$7:$AP$7,,ROWS('Datos Generales'!$C$7:AP24))</f>
        <v>M. de Carabineros</v>
      </c>
      <c r="D26" s="21">
        <f t="shared" si="0"/>
        <v>1</v>
      </c>
      <c r="E26" s="21">
        <v>1</v>
      </c>
      <c r="F26" s="16"/>
      <c r="G26" s="18">
        <v>19</v>
      </c>
    </row>
    <row r="27" spans="2:7" x14ac:dyDescent="0.2">
      <c r="B27" s="21">
        <v>19</v>
      </c>
      <c r="C27" s="22" t="str">
        <f>INDEX('Datos Generales'!$C$7:$AP$7,,ROWS('Datos Generales'!$C$7:AP25))</f>
        <v>Mapfre</v>
      </c>
      <c r="D27" s="21">
        <f t="shared" si="0"/>
        <v>1</v>
      </c>
      <c r="E27" s="21">
        <v>1</v>
      </c>
      <c r="F27" s="16"/>
      <c r="G27" s="18">
        <v>20</v>
      </c>
    </row>
    <row r="28" spans="2:7" x14ac:dyDescent="0.2">
      <c r="B28" s="21">
        <v>20</v>
      </c>
      <c r="C28" s="22" t="str">
        <f>INDEX('Datos Generales'!$C$7:$AP$7,,ROWS('Datos Generales'!$C$7:AP26))</f>
        <v>MetLife Generales</v>
      </c>
      <c r="D28" s="21">
        <f t="shared" si="0"/>
        <v>1</v>
      </c>
      <c r="E28" s="21">
        <v>1</v>
      </c>
      <c r="F28" s="16"/>
      <c r="G28" s="18">
        <v>21</v>
      </c>
    </row>
    <row r="29" spans="2:7" x14ac:dyDescent="0.2">
      <c r="B29" s="21">
        <v>21</v>
      </c>
      <c r="C29" s="22" t="str">
        <f>INDEX('Datos Generales'!$C$7:$AP$7,,ROWS('Datos Generales'!$C$7:AP27))</f>
        <v>Orion Seguros</v>
      </c>
      <c r="D29" s="21">
        <f t="shared" si="0"/>
        <v>1</v>
      </c>
      <c r="E29" s="21">
        <v>1</v>
      </c>
      <c r="F29" s="16"/>
      <c r="G29" s="18">
        <v>22</v>
      </c>
    </row>
    <row r="30" spans="2:7" x14ac:dyDescent="0.2">
      <c r="B30" s="21">
        <v>22</v>
      </c>
      <c r="C30" s="22" t="str">
        <f>INDEX('Datos Generales'!$C$7:$AP$7,,ROWS('Datos Generales'!$C$7:AP28))</f>
        <v>Orsan Crédito</v>
      </c>
      <c r="D30" s="21">
        <f t="shared" si="0"/>
        <v>1</v>
      </c>
      <c r="E30" s="21">
        <v>1</v>
      </c>
      <c r="F30" s="16"/>
      <c r="G30" s="18">
        <v>23</v>
      </c>
    </row>
    <row r="31" spans="2:7" x14ac:dyDescent="0.2">
      <c r="B31" s="21">
        <v>23</v>
      </c>
      <c r="C31" s="22" t="str">
        <f>INDEX('Datos Generales'!$C$7:$AP$7,,ROWS('Datos Generales'!$C$7:AP29))</f>
        <v>Porvenir</v>
      </c>
      <c r="D31" s="21">
        <f t="shared" si="0"/>
        <v>1</v>
      </c>
      <c r="E31" s="21">
        <v>1</v>
      </c>
      <c r="F31" s="16"/>
      <c r="G31" s="18">
        <v>24</v>
      </c>
    </row>
    <row r="32" spans="2:7" x14ac:dyDescent="0.2">
      <c r="B32" s="21">
        <v>24</v>
      </c>
      <c r="C32" s="22" t="str">
        <f>INDEX('Datos Generales'!$C$7:$AP$7,,ROWS('Datos Generales'!$C$7:AP30))</f>
        <v>Reale Chile</v>
      </c>
      <c r="D32" s="21">
        <f t="shared" si="0"/>
        <v>1</v>
      </c>
      <c r="E32" s="21">
        <v>1</v>
      </c>
      <c r="F32" s="16"/>
      <c r="G32" s="18">
        <v>25</v>
      </c>
    </row>
    <row r="33" spans="2:7" x14ac:dyDescent="0.2">
      <c r="B33" s="21">
        <v>25</v>
      </c>
      <c r="C33" s="22" t="str">
        <f>INDEX('Datos Generales'!$C$7:$AP$7,,ROWS('Datos Generales'!$C$7:AP31))</f>
        <v>Renta Nacional</v>
      </c>
      <c r="D33" s="21">
        <f t="shared" si="0"/>
        <v>1</v>
      </c>
      <c r="E33" s="21">
        <v>1</v>
      </c>
      <c r="F33" s="16"/>
      <c r="G33" s="18">
        <v>26</v>
      </c>
    </row>
    <row r="34" spans="2:7" x14ac:dyDescent="0.2">
      <c r="B34" s="21">
        <v>26</v>
      </c>
      <c r="C34" s="22" t="str">
        <f>INDEX('Datos Generales'!$C$7:$AP$7,,ROWS('Datos Generales'!$C$7:AP32))</f>
        <v>SegChile</v>
      </c>
      <c r="D34" s="21">
        <f t="shared" si="0"/>
        <v>1</v>
      </c>
      <c r="E34" s="21">
        <v>1</v>
      </c>
      <c r="F34" s="16"/>
      <c r="G34" s="18">
        <v>27</v>
      </c>
    </row>
    <row r="35" spans="2:7" x14ac:dyDescent="0.2">
      <c r="B35" s="21">
        <v>27</v>
      </c>
      <c r="C35" s="22" t="str">
        <f>INDEX('Datos Generales'!$C$7:$AP$7,,ROWS('Datos Generales'!$C$7:AP33))</f>
        <v>Solunión Chile</v>
      </c>
      <c r="D35" s="21">
        <f t="shared" si="0"/>
        <v>1</v>
      </c>
      <c r="E35" s="21">
        <v>1</v>
      </c>
      <c r="F35" s="16"/>
      <c r="G35" s="18">
        <v>28</v>
      </c>
    </row>
    <row r="36" spans="2:7" x14ac:dyDescent="0.2">
      <c r="B36" s="21">
        <v>28</v>
      </c>
      <c r="C36" s="22" t="str">
        <f>INDEX('Datos Generales'!$C$7:$AP$7,,ROWS('Datos Generales'!$C$7:AP34))</f>
        <v>Southbridge</v>
      </c>
      <c r="D36" s="21">
        <f t="shared" si="0"/>
        <v>1</v>
      </c>
      <c r="E36" s="21">
        <v>1</v>
      </c>
      <c r="F36" s="16"/>
      <c r="G36" s="18">
        <v>29</v>
      </c>
    </row>
    <row r="37" spans="2:7" x14ac:dyDescent="0.2">
      <c r="B37" s="21">
        <v>29</v>
      </c>
      <c r="C37" s="22" t="str">
        <f>INDEX('Datos Generales'!$C$7:$AP$7,,ROWS('Datos Generales'!$C$7:AP35))</f>
        <v>Starr International</v>
      </c>
      <c r="D37" s="21">
        <f t="shared" si="0"/>
        <v>1</v>
      </c>
      <c r="E37" s="21">
        <v>1</v>
      </c>
      <c r="F37" s="16"/>
      <c r="G37" s="18">
        <v>30</v>
      </c>
    </row>
    <row r="38" spans="2:7" x14ac:dyDescent="0.2">
      <c r="B38" s="21">
        <v>30</v>
      </c>
      <c r="C38" s="22" t="str">
        <f>INDEX('Datos Generales'!$C$7:$AP$7,,ROWS('Datos Generales'!$C$7:AP36))</f>
        <v>Suaval</v>
      </c>
      <c r="D38" s="21">
        <v>1</v>
      </c>
      <c r="E38" s="21">
        <v>1</v>
      </c>
      <c r="F38" s="16"/>
      <c r="G38" s="18">
        <v>31</v>
      </c>
    </row>
    <row r="39" spans="2:7" x14ac:dyDescent="0.2">
      <c r="B39" s="21">
        <v>31</v>
      </c>
      <c r="C39" s="22" t="str">
        <f>INDEX('Datos Generales'!$C$7:$AP$7,,ROWS('Datos Generales'!$C$7:AP37))</f>
        <v>Suramericana</v>
      </c>
      <c r="D39" s="21">
        <f t="shared" si="0"/>
        <v>1</v>
      </c>
      <c r="E39" s="21">
        <v>1</v>
      </c>
      <c r="F39" s="16"/>
      <c r="G39" s="18">
        <v>32</v>
      </c>
    </row>
    <row r="40" spans="2:7" x14ac:dyDescent="0.2">
      <c r="B40" s="21">
        <v>32</v>
      </c>
      <c r="C40" s="22" t="str">
        <f>INDEX('Datos Generales'!$C$7:$AP$7,,ROWS('Datos Generales'!$C$7:AP38))</f>
        <v>Unnio</v>
      </c>
      <c r="D40" s="21">
        <f t="shared" si="0"/>
        <v>1</v>
      </c>
      <c r="E40" s="21">
        <v>1</v>
      </c>
      <c r="F40" s="16"/>
      <c r="G40" s="18">
        <v>33</v>
      </c>
    </row>
    <row r="41" spans="2:7" x14ac:dyDescent="0.2">
      <c r="B41" s="21">
        <v>33</v>
      </c>
      <c r="C41" s="22" t="str">
        <f>INDEX('Datos Generales'!$C$7:$AP$7,,ROWS('Datos Generales'!$C$7:AP39))</f>
        <v>Zenit Seguros</v>
      </c>
      <c r="D41" s="21">
        <f>HLOOKUP($D$8,$E$8:$F$48,G41,FALSE)</f>
        <v>1</v>
      </c>
      <c r="E41" s="21">
        <v>1</v>
      </c>
      <c r="F41" s="16"/>
      <c r="G41" s="18">
        <v>34</v>
      </c>
    </row>
    <row r="42" spans="2:7" x14ac:dyDescent="0.2">
      <c r="B42" s="21">
        <v>34</v>
      </c>
      <c r="C42" s="22" t="str">
        <f>INDEX('Datos Generales'!$C$7:$AP$7,,ROWS('Datos Generales'!$C$7:AP40))</f>
        <v>Zurich Santander</v>
      </c>
      <c r="D42" s="21">
        <f t="shared" si="0"/>
        <v>1</v>
      </c>
      <c r="E42" s="21">
        <v>1</v>
      </c>
      <c r="F42" s="16"/>
      <c r="G42" s="18">
        <v>35</v>
      </c>
    </row>
    <row r="43" spans="2:7" hidden="1" x14ac:dyDescent="0.2">
      <c r="B43" s="21">
        <v>35</v>
      </c>
      <c r="C43" s="22">
        <f>INDEX('Datos Generales'!$C$7:$AP$7,,ROWS('Datos Generales'!$C$7:AP41))</f>
        <v>0</v>
      </c>
      <c r="D43" s="21">
        <f t="shared" si="0"/>
        <v>0</v>
      </c>
      <c r="E43" s="21"/>
      <c r="F43" s="16"/>
      <c r="G43" s="18">
        <v>36</v>
      </c>
    </row>
    <row r="44" spans="2:7" hidden="1" x14ac:dyDescent="0.2">
      <c r="B44" s="21">
        <v>36</v>
      </c>
      <c r="C44" s="22">
        <f>INDEX('Datos Generales'!$C$7:$AP$7,,ROWS('Datos Generales'!$C$7:AP42))</f>
        <v>0</v>
      </c>
      <c r="D44" s="21">
        <f t="shared" si="0"/>
        <v>0</v>
      </c>
      <c r="E44" s="21"/>
      <c r="F44" s="16"/>
      <c r="G44" s="18">
        <v>37</v>
      </c>
    </row>
    <row r="45" spans="2:7" hidden="1" x14ac:dyDescent="0.2">
      <c r="B45" s="21">
        <v>37</v>
      </c>
      <c r="C45" s="22">
        <f>INDEX('Datos Generales'!$C$7:$AP$7,,ROWS('Datos Generales'!$C$7:AP43))</f>
        <v>0</v>
      </c>
      <c r="D45" s="21">
        <f t="shared" si="0"/>
        <v>0</v>
      </c>
      <c r="E45" s="21"/>
      <c r="F45" s="16"/>
      <c r="G45" s="18">
        <v>38</v>
      </c>
    </row>
    <row r="46" spans="2:7" hidden="1" x14ac:dyDescent="0.2">
      <c r="B46" s="21">
        <v>38</v>
      </c>
      <c r="C46" s="22">
        <f>INDEX('Datos Generales'!$C$7:$AP$7,,ROWS('Datos Generales'!$C$7:AP44))</f>
        <v>0</v>
      </c>
      <c r="D46" s="21">
        <f t="shared" si="0"/>
        <v>0</v>
      </c>
      <c r="E46" s="21"/>
      <c r="F46" s="16"/>
      <c r="G46" s="18">
        <v>39</v>
      </c>
    </row>
    <row r="47" spans="2:7" hidden="1" x14ac:dyDescent="0.2">
      <c r="B47" s="21">
        <v>39</v>
      </c>
      <c r="C47" s="22">
        <f>INDEX('Datos Generales'!$C$7:$AP$7,,ROWS('Datos Generales'!$C$7:AP45))</f>
        <v>0</v>
      </c>
      <c r="D47" s="21">
        <f t="shared" si="0"/>
        <v>0</v>
      </c>
      <c r="E47" s="21"/>
      <c r="F47" s="16"/>
      <c r="G47" s="18">
        <v>40</v>
      </c>
    </row>
    <row r="48" spans="2:7" hidden="1" x14ac:dyDescent="0.2">
      <c r="B48" s="21">
        <v>40</v>
      </c>
      <c r="C48" s="22">
        <f>INDEX('Datos Generales'!$C$7:$AP$7,,ROWS('Datos Generales'!$C$7:AP45))</f>
        <v>0</v>
      </c>
      <c r="D48" s="21">
        <f t="shared" si="0"/>
        <v>0</v>
      </c>
      <c r="E48" s="21"/>
      <c r="F48" s="16"/>
      <c r="G48" s="18">
        <v>41</v>
      </c>
    </row>
    <row r="51" spans="2:7" ht="12.75" x14ac:dyDescent="0.2">
      <c r="C51" s="87" t="s">
        <v>1</v>
      </c>
    </row>
    <row r="53" spans="2:7" x14ac:dyDescent="0.2">
      <c r="B53" s="20"/>
      <c r="C53" s="19" t="s">
        <v>24</v>
      </c>
      <c r="D53" s="75" t="s">
        <v>25</v>
      </c>
      <c r="E53" s="20" t="s">
        <v>25</v>
      </c>
      <c r="F53" s="20" t="s">
        <v>26</v>
      </c>
    </row>
    <row r="54" spans="2:7" x14ac:dyDescent="0.2">
      <c r="B54" s="21">
        <v>1</v>
      </c>
      <c r="C54" s="22" t="str">
        <f>INDEX('Datos Vida'!$C$7:$AP$7,,ROWS('Datos Vida'!$C$7:AP7))</f>
        <v>4 Life Seguros</v>
      </c>
      <c r="D54" s="21">
        <f>HLOOKUP($D$53,$E$53:$F$93,G54,FALSE)</f>
        <v>1</v>
      </c>
      <c r="E54" s="21">
        <v>1</v>
      </c>
      <c r="F54" s="16">
        <v>1</v>
      </c>
      <c r="G54" s="18">
        <v>2</v>
      </c>
    </row>
    <row r="55" spans="2:7" x14ac:dyDescent="0.2">
      <c r="B55" s="21">
        <v>2</v>
      </c>
      <c r="C55" s="22" t="str">
        <f>INDEX('Datos Vida'!$C$7:$AP$7,,ROWS('Datos Vida'!$C$7:AP8))</f>
        <v>Alemana Seguros</v>
      </c>
      <c r="D55" s="21">
        <f t="shared" ref="D55:D84" si="1">HLOOKUP($D$53,$E$53:$F$93,G55,FALSE)</f>
        <v>1</v>
      </c>
      <c r="E55" s="21">
        <v>1</v>
      </c>
      <c r="F55" s="16">
        <v>1</v>
      </c>
      <c r="G55" s="18">
        <v>3</v>
      </c>
    </row>
    <row r="56" spans="2:7" x14ac:dyDescent="0.2">
      <c r="B56" s="21">
        <v>3</v>
      </c>
      <c r="C56" s="22" t="str">
        <f>INDEX('Datos Vida'!$C$7:$AP$7,,ROWS('Datos Vida'!$C$7:AP9))</f>
        <v>BanChile</v>
      </c>
      <c r="D56" s="21">
        <f t="shared" si="1"/>
        <v>1</v>
      </c>
      <c r="E56" s="21">
        <v>1</v>
      </c>
      <c r="F56" s="16">
        <v>1</v>
      </c>
      <c r="G56" s="18">
        <v>4</v>
      </c>
    </row>
    <row r="57" spans="2:7" x14ac:dyDescent="0.2">
      <c r="B57" s="21">
        <v>4</v>
      </c>
      <c r="C57" s="22" t="str">
        <f>INDEX('Datos Vida'!$C$7:$AP$7,,ROWS('Datos Vida'!$C$7:AP10))</f>
        <v>BCI Seguros Vida</v>
      </c>
      <c r="D57" s="21">
        <f t="shared" si="1"/>
        <v>1</v>
      </c>
      <c r="E57" s="21">
        <v>1</v>
      </c>
      <c r="F57" s="16">
        <v>1</v>
      </c>
      <c r="G57" s="18">
        <v>5</v>
      </c>
    </row>
    <row r="58" spans="2:7" x14ac:dyDescent="0.2">
      <c r="B58" s="21">
        <v>5</v>
      </c>
      <c r="C58" s="22" t="str">
        <f>INDEX('Datos Vida'!$C$7:$AP$7,,ROWS('Datos Vida'!$C$7:AP11))</f>
        <v>BICE Vida</v>
      </c>
      <c r="D58" s="21">
        <f t="shared" si="1"/>
        <v>1</v>
      </c>
      <c r="E58" s="21">
        <v>1</v>
      </c>
      <c r="F58" s="16">
        <v>1</v>
      </c>
      <c r="G58" s="18">
        <v>6</v>
      </c>
    </row>
    <row r="59" spans="2:7" x14ac:dyDescent="0.2">
      <c r="B59" s="21">
        <v>6</v>
      </c>
      <c r="C59" s="22" t="str">
        <f>INDEX('Datos Vida'!$C$7:$AP$7,,ROWS('Datos Vida'!$C$7:AP12))</f>
        <v>BNP Paribas Cardif</v>
      </c>
      <c r="D59" s="21">
        <f t="shared" si="1"/>
        <v>1</v>
      </c>
      <c r="E59" s="21">
        <v>1</v>
      </c>
      <c r="F59" s="16"/>
      <c r="G59" s="18">
        <v>7</v>
      </c>
    </row>
    <row r="60" spans="2:7" x14ac:dyDescent="0.2">
      <c r="B60" s="21">
        <v>7</v>
      </c>
      <c r="C60" s="22" t="str">
        <f>INDEX('Datos Vida'!$C$7:$AP$7,,ROWS('Datos Vida'!$C$7:AP13))</f>
        <v>Bupa</v>
      </c>
      <c r="D60" s="21">
        <f t="shared" si="1"/>
        <v>1</v>
      </c>
      <c r="E60" s="21">
        <v>1</v>
      </c>
      <c r="F60" s="16"/>
      <c r="G60" s="18">
        <v>8</v>
      </c>
    </row>
    <row r="61" spans="2:7" x14ac:dyDescent="0.2">
      <c r="B61" s="21">
        <v>8</v>
      </c>
      <c r="C61" s="22" t="str">
        <f>INDEX('Datos Vida'!$C$7:$AP$7,,ROWS('Datos Vida'!$C$7:AP14))</f>
        <v>Cámara</v>
      </c>
      <c r="D61" s="21">
        <f t="shared" si="1"/>
        <v>1</v>
      </c>
      <c r="E61" s="21">
        <v>1</v>
      </c>
      <c r="F61" s="16"/>
      <c r="G61" s="18">
        <v>9</v>
      </c>
    </row>
    <row r="62" spans="2:7" x14ac:dyDescent="0.2">
      <c r="B62" s="21">
        <v>9</v>
      </c>
      <c r="C62" s="22" t="str">
        <f>INDEX('Datos Vida'!$C$7:$AP$7,,ROWS('Datos Vida'!$C$7:AP15))</f>
        <v>CF Seguros de Vida</v>
      </c>
      <c r="D62" s="21">
        <f t="shared" si="1"/>
        <v>1</v>
      </c>
      <c r="E62" s="21">
        <v>1</v>
      </c>
      <c r="F62" s="16"/>
      <c r="G62" s="18">
        <v>10</v>
      </c>
    </row>
    <row r="63" spans="2:7" x14ac:dyDescent="0.2">
      <c r="B63" s="21">
        <v>10</v>
      </c>
      <c r="C63" s="22" t="str">
        <f>INDEX('Datos Vida'!$C$7:$AP$7,,ROWS('Datos Vida'!$C$7:AP16))</f>
        <v>Chilena Consolidada</v>
      </c>
      <c r="D63" s="21">
        <f t="shared" si="1"/>
        <v>1</v>
      </c>
      <c r="E63" s="21">
        <v>1</v>
      </c>
      <c r="F63" s="16"/>
      <c r="G63" s="18">
        <v>11</v>
      </c>
    </row>
    <row r="64" spans="2:7" x14ac:dyDescent="0.2">
      <c r="B64" s="21">
        <v>11</v>
      </c>
      <c r="C64" s="22" t="str">
        <f>INDEX('Datos Vida'!$C$7:$AP$7,,ROWS('Datos Vida'!$C$7:AP17))</f>
        <v>Chubb Vida</v>
      </c>
      <c r="D64" s="21">
        <f t="shared" si="1"/>
        <v>1</v>
      </c>
      <c r="E64" s="21">
        <v>1</v>
      </c>
      <c r="F64" s="16"/>
      <c r="G64" s="18">
        <v>12</v>
      </c>
    </row>
    <row r="65" spans="2:7" x14ac:dyDescent="0.2">
      <c r="B65" s="21">
        <v>12</v>
      </c>
      <c r="C65" s="22" t="str">
        <f>INDEX('Datos Vida'!$C$7:$AP$7,,ROWS('Datos Vida'!$C$7:AP18))</f>
        <v>CLC</v>
      </c>
      <c r="D65" s="21">
        <f t="shared" si="1"/>
        <v>1</v>
      </c>
      <c r="E65" s="21">
        <v>1</v>
      </c>
      <c r="F65" s="16"/>
      <c r="G65" s="18">
        <v>13</v>
      </c>
    </row>
    <row r="66" spans="2:7" x14ac:dyDescent="0.2">
      <c r="B66" s="21">
        <v>13</v>
      </c>
      <c r="C66" s="22" t="str">
        <f>INDEX('Datos Vida'!$C$7:$AP$7,,ROWS('Datos Vida'!$C$7:AP19))</f>
        <v>CN Life</v>
      </c>
      <c r="D66" s="21">
        <f t="shared" si="1"/>
        <v>1</v>
      </c>
      <c r="E66" s="21">
        <v>1</v>
      </c>
      <c r="F66" s="16"/>
      <c r="G66" s="18">
        <v>14</v>
      </c>
    </row>
    <row r="67" spans="2:7" x14ac:dyDescent="0.2">
      <c r="B67" s="21">
        <v>14</v>
      </c>
      <c r="C67" s="22" t="str">
        <f>INDEX('Datos Vida'!$C$7:$AP$7,,ROWS('Datos Vida'!$C$7:AP20))</f>
        <v>Colmena Seguros</v>
      </c>
      <c r="D67" s="21">
        <f t="shared" si="1"/>
        <v>1</v>
      </c>
      <c r="E67" s="21">
        <v>1</v>
      </c>
      <c r="F67" s="16"/>
      <c r="G67" s="18">
        <v>15</v>
      </c>
    </row>
    <row r="68" spans="2:7" x14ac:dyDescent="0.2">
      <c r="B68" s="21">
        <v>15</v>
      </c>
      <c r="C68" s="22" t="str">
        <f>INDEX('Datos Vida'!$C$7:$AP$7,,ROWS('Datos Vida'!$C$7:AP21))</f>
        <v>Confuturo</v>
      </c>
      <c r="D68" s="21">
        <f t="shared" si="1"/>
        <v>1</v>
      </c>
      <c r="E68" s="21">
        <v>1</v>
      </c>
      <c r="F68" s="16"/>
      <c r="G68" s="18">
        <v>16</v>
      </c>
    </row>
    <row r="69" spans="2:7" x14ac:dyDescent="0.2">
      <c r="B69" s="21">
        <v>16</v>
      </c>
      <c r="C69" s="22" t="str">
        <f>INDEX('Datos Vida'!$C$7:$AP$7,,ROWS('Datos Vida'!$C$7:AP22))</f>
        <v>Consorcio Nacional</v>
      </c>
      <c r="D69" s="21">
        <f t="shared" si="1"/>
        <v>1</v>
      </c>
      <c r="E69" s="21">
        <v>1</v>
      </c>
      <c r="F69" s="16"/>
      <c r="G69" s="18">
        <v>17</v>
      </c>
    </row>
    <row r="70" spans="2:7" x14ac:dyDescent="0.2">
      <c r="B70" s="21">
        <v>17</v>
      </c>
      <c r="C70" s="22" t="str">
        <f>INDEX('Datos Vida'!$C$7:$AP$7,,ROWS('Datos Vida'!$C$7:AP23))</f>
        <v>Divina Pastora</v>
      </c>
      <c r="D70" s="21">
        <f t="shared" si="1"/>
        <v>1</v>
      </c>
      <c r="E70" s="21">
        <v>1</v>
      </c>
      <c r="F70" s="16"/>
      <c r="G70" s="18">
        <v>18</v>
      </c>
    </row>
    <row r="71" spans="2:7" x14ac:dyDescent="0.2">
      <c r="B71" s="21">
        <v>18</v>
      </c>
      <c r="C71" s="22" t="str">
        <f>INDEX('Datos Vida'!$C$7:$AP$7,,ROWS('Datos Vida'!$C$7:AP24))</f>
        <v>EuroAmérica</v>
      </c>
      <c r="D71" s="21">
        <f t="shared" si="1"/>
        <v>1</v>
      </c>
      <c r="E71" s="21">
        <v>1</v>
      </c>
      <c r="F71" s="16"/>
      <c r="G71" s="18">
        <v>19</v>
      </c>
    </row>
    <row r="72" spans="2:7" x14ac:dyDescent="0.2">
      <c r="B72" s="21">
        <v>19</v>
      </c>
      <c r="C72" s="22" t="str">
        <f>INDEX('Datos Vida'!$C$7:$AP$7,,ROWS('Datos Vida'!$C$7:AP25))</f>
        <v>HDI Vida</v>
      </c>
      <c r="D72" s="21">
        <f t="shared" si="1"/>
        <v>1</v>
      </c>
      <c r="E72" s="21">
        <v>1</v>
      </c>
      <c r="F72" s="16"/>
      <c r="G72" s="18">
        <v>20</v>
      </c>
    </row>
    <row r="73" spans="2:7" x14ac:dyDescent="0.2">
      <c r="B73" s="21">
        <v>20</v>
      </c>
      <c r="C73" s="22" t="str">
        <f>INDEX('Datos Vida'!$C$7:$AP$7,,ROWS('Datos Vida'!$C$7:AP26))</f>
        <v>Huelen</v>
      </c>
      <c r="D73" s="21">
        <f t="shared" si="1"/>
        <v>1</v>
      </c>
      <c r="E73" s="21">
        <v>1</v>
      </c>
      <c r="F73" s="16"/>
      <c r="G73" s="18">
        <v>21</v>
      </c>
    </row>
    <row r="74" spans="2:7" hidden="1" x14ac:dyDescent="0.2">
      <c r="B74" s="21">
        <v>21</v>
      </c>
      <c r="C74" s="22" t="str">
        <f>INDEX('Datos Vida'!$C$7:$AP$7,,ROWS('Datos Vida'!$C$7:AP27))</f>
        <v>M. de Carabineros</v>
      </c>
      <c r="D74" s="21">
        <f t="shared" si="1"/>
        <v>1</v>
      </c>
      <c r="E74" s="21">
        <v>1</v>
      </c>
      <c r="F74" s="16"/>
      <c r="G74" s="18">
        <v>22</v>
      </c>
    </row>
    <row r="75" spans="2:7" x14ac:dyDescent="0.2">
      <c r="B75" s="21">
        <v>22</v>
      </c>
      <c r="C75" s="22" t="str">
        <f>INDEX('Datos Vida'!$C$7:$AP$7,,ROWS('Datos Vida'!$C$7:AP28))</f>
        <v>M. del Ej. y Av.</v>
      </c>
      <c r="D75" s="21">
        <f t="shared" si="1"/>
        <v>1</v>
      </c>
      <c r="E75" s="21">
        <v>1</v>
      </c>
      <c r="F75" s="16"/>
      <c r="G75" s="18">
        <v>23</v>
      </c>
    </row>
    <row r="76" spans="2:7" x14ac:dyDescent="0.2">
      <c r="B76" s="21">
        <v>23</v>
      </c>
      <c r="C76" s="22" t="str">
        <f>INDEX('Datos Vida'!$C$7:$AP$7,,ROWS('Datos Vida'!$C$7:AP29))</f>
        <v>Mapfre Vida</v>
      </c>
      <c r="D76" s="21">
        <f t="shared" si="1"/>
        <v>1</v>
      </c>
      <c r="E76" s="21">
        <v>1</v>
      </c>
      <c r="F76" s="16"/>
      <c r="G76" s="18">
        <v>24</v>
      </c>
    </row>
    <row r="77" spans="2:7" x14ac:dyDescent="0.2">
      <c r="B77" s="21">
        <v>24</v>
      </c>
      <c r="C77" s="22" t="str">
        <f>INDEX('Datos Vida'!$C$7:$AP$7,,ROWS('Datos Vida'!$C$7:AP30))</f>
        <v>MetLife</v>
      </c>
      <c r="D77" s="21">
        <f t="shared" si="1"/>
        <v>1</v>
      </c>
      <c r="E77" s="21">
        <v>1</v>
      </c>
      <c r="F77" s="16"/>
      <c r="G77" s="18">
        <v>25</v>
      </c>
    </row>
    <row r="78" spans="2:7" x14ac:dyDescent="0.2">
      <c r="B78" s="21">
        <v>25</v>
      </c>
      <c r="C78" s="22" t="str">
        <f>INDEX('Datos Vida'!$C$7:$AP$7,,ROWS('Datos Vida'!$C$7:AP31))</f>
        <v>Mutual de Seguros</v>
      </c>
      <c r="D78" s="21">
        <f t="shared" si="1"/>
        <v>1</v>
      </c>
      <c r="E78" s="21">
        <v>1</v>
      </c>
      <c r="F78" s="16"/>
      <c r="G78" s="18">
        <v>26</v>
      </c>
    </row>
    <row r="79" spans="2:7" x14ac:dyDescent="0.2">
      <c r="B79" s="21">
        <v>26</v>
      </c>
      <c r="C79" s="22" t="str">
        <f>INDEX('Datos Vida'!$C$7:$AP$7,,ROWS('Datos Vida'!$C$7:AP32))</f>
        <v>Ohio National</v>
      </c>
      <c r="D79" s="21">
        <f t="shared" si="1"/>
        <v>1</v>
      </c>
      <c r="E79" s="21">
        <v>1</v>
      </c>
      <c r="F79" s="16"/>
      <c r="G79" s="18">
        <v>27</v>
      </c>
    </row>
    <row r="80" spans="2:7" x14ac:dyDescent="0.2">
      <c r="B80" s="21">
        <v>27</v>
      </c>
      <c r="C80" s="22" t="str">
        <f>INDEX('Datos Vida'!$C$7:$AP$7,,ROWS('Datos Vida'!$C$7:AP33))</f>
        <v>Penta Vida</v>
      </c>
      <c r="D80" s="21">
        <f t="shared" si="1"/>
        <v>1</v>
      </c>
      <c r="E80" s="21">
        <v>1</v>
      </c>
      <c r="F80" s="16"/>
      <c r="G80" s="18">
        <v>28</v>
      </c>
    </row>
    <row r="81" spans="2:7" x14ac:dyDescent="0.2">
      <c r="B81" s="21">
        <v>28</v>
      </c>
      <c r="C81" s="22" t="str">
        <f>INDEX('Datos Vida'!$C$7:$AP$7,,ROWS('Datos Vida'!$C$7:AP34))</f>
        <v>Principal</v>
      </c>
      <c r="D81" s="21">
        <f t="shared" si="1"/>
        <v>1</v>
      </c>
      <c r="E81" s="21">
        <v>1</v>
      </c>
      <c r="F81" s="16"/>
      <c r="G81" s="18">
        <v>29</v>
      </c>
    </row>
    <row r="82" spans="2:7" x14ac:dyDescent="0.2">
      <c r="B82" s="21">
        <v>29</v>
      </c>
      <c r="C82" s="22" t="str">
        <f>INDEX('Datos Vida'!$C$7:$AP$7,,ROWS('Datos Vida'!$C$7:AP35))</f>
        <v>Renta Nacional</v>
      </c>
      <c r="D82" s="21">
        <f t="shared" si="1"/>
        <v>1</v>
      </c>
      <c r="E82" s="21">
        <v>1</v>
      </c>
      <c r="F82" s="16"/>
      <c r="G82" s="18">
        <v>30</v>
      </c>
    </row>
    <row r="83" spans="2:7" x14ac:dyDescent="0.2">
      <c r="B83" s="21">
        <v>30</v>
      </c>
      <c r="C83" s="22" t="str">
        <f>INDEX('Datos Vida'!$C$7:$AP$7,,ROWS('Datos Vida'!$C$7:AP36))</f>
        <v>Rigel</v>
      </c>
      <c r="D83" s="21">
        <f t="shared" si="1"/>
        <v>1</v>
      </c>
      <c r="E83" s="21">
        <v>1</v>
      </c>
      <c r="F83" s="16"/>
      <c r="G83" s="18">
        <v>31</v>
      </c>
    </row>
    <row r="84" spans="2:7" x14ac:dyDescent="0.2">
      <c r="B84" s="21">
        <v>31</v>
      </c>
      <c r="C84" s="22" t="str">
        <f>INDEX('Datos Vida'!$C$7:$AP$7,,ROWS('Datos Vida'!$C$7:AP37))</f>
        <v>Save Seguros</v>
      </c>
      <c r="D84" s="21">
        <f t="shared" si="1"/>
        <v>1</v>
      </c>
      <c r="E84" s="21">
        <v>1</v>
      </c>
      <c r="F84" s="16"/>
      <c r="G84" s="18">
        <v>32</v>
      </c>
    </row>
    <row r="85" spans="2:7" x14ac:dyDescent="0.2">
      <c r="B85" s="21">
        <v>32</v>
      </c>
      <c r="C85" s="22" t="str">
        <f>INDEX('Datos Vida'!$C$7:$AP$7,,ROWS('Datos Vida'!$C$7:AP38))</f>
        <v>Security Previsión</v>
      </c>
      <c r="D85" s="21">
        <f>HLOOKUP($D$53,$E$53:$F$93,G85,FALSE)</f>
        <v>1</v>
      </c>
      <c r="E85" s="21">
        <v>1</v>
      </c>
      <c r="F85" s="16"/>
      <c r="G85" s="18">
        <v>33</v>
      </c>
    </row>
    <row r="86" spans="2:7" x14ac:dyDescent="0.2">
      <c r="B86" s="21">
        <v>33</v>
      </c>
      <c r="C86" s="22" t="str">
        <f>INDEX('Datos Vida'!$C$7:$AP$7,,ROWS('Datos Vida'!$C$7:AP39))</f>
        <v>Sura</v>
      </c>
      <c r="D86" s="21">
        <f t="shared" ref="D86:D93" si="2">HLOOKUP($D$53,$E$53:$F$93,G86,FALSE)</f>
        <v>1</v>
      </c>
      <c r="E86" s="21">
        <v>1</v>
      </c>
      <c r="F86" s="16"/>
      <c r="G86" s="18">
        <v>34</v>
      </c>
    </row>
    <row r="87" spans="2:7" x14ac:dyDescent="0.2">
      <c r="B87" s="21">
        <v>34</v>
      </c>
      <c r="C87" s="22" t="str">
        <f>INDEX('Datos Vida'!$C$7:$AP$7,,ROWS('Datos Vida'!$C$7:AP40))</f>
        <v>Suramericana</v>
      </c>
      <c r="D87" s="21">
        <f t="shared" si="2"/>
        <v>1</v>
      </c>
      <c r="E87" s="21">
        <v>1</v>
      </c>
      <c r="F87" s="16"/>
      <c r="G87" s="18">
        <v>35</v>
      </c>
    </row>
    <row r="88" spans="2:7" x14ac:dyDescent="0.2">
      <c r="B88" s="21">
        <v>35</v>
      </c>
      <c r="C88" s="22" t="str">
        <f>INDEX('Datos Vida'!$C$7:$AP$7,,ROWS('Datos Vida'!$C$7:AP41))</f>
        <v>Zurich Santander</v>
      </c>
      <c r="D88" s="21">
        <f t="shared" si="2"/>
        <v>1</v>
      </c>
      <c r="E88" s="21">
        <v>1</v>
      </c>
      <c r="F88" s="16"/>
      <c r="G88" s="18">
        <v>36</v>
      </c>
    </row>
    <row r="89" spans="2:7" hidden="1" x14ac:dyDescent="0.2">
      <c r="B89" s="21">
        <v>36</v>
      </c>
      <c r="C89" s="22">
        <f>INDEX('Datos Vida'!$C$7:$AP$7,,ROWS('Datos Vida'!$C$7:AP42))</f>
        <v>0</v>
      </c>
      <c r="D89" s="21">
        <f t="shared" si="2"/>
        <v>0</v>
      </c>
      <c r="E89" s="21"/>
      <c r="F89" s="16"/>
      <c r="G89" s="18">
        <v>37</v>
      </c>
    </row>
    <row r="90" spans="2:7" hidden="1" x14ac:dyDescent="0.2">
      <c r="B90" s="21">
        <v>37</v>
      </c>
      <c r="C90" s="22">
        <f>INDEX('Datos Vida'!$C$7:$AP$7,,ROWS('Datos Vida'!$C$7:AP43))</f>
        <v>0</v>
      </c>
      <c r="D90" s="21">
        <f t="shared" si="2"/>
        <v>0</v>
      </c>
      <c r="E90" s="21"/>
      <c r="F90" s="16"/>
      <c r="G90" s="18">
        <v>38</v>
      </c>
    </row>
    <row r="91" spans="2:7" hidden="1" x14ac:dyDescent="0.2">
      <c r="B91" s="21">
        <v>38</v>
      </c>
      <c r="C91" s="22">
        <f>INDEX('Datos Vida'!$C$7:$AP$7,,ROWS('Datos Vida'!$C$7:AP44))</f>
        <v>0</v>
      </c>
      <c r="D91" s="21">
        <f t="shared" si="2"/>
        <v>0</v>
      </c>
      <c r="E91" s="21"/>
      <c r="F91" s="16"/>
      <c r="G91" s="18">
        <v>39</v>
      </c>
    </row>
    <row r="92" spans="2:7" hidden="1" x14ac:dyDescent="0.2">
      <c r="B92" s="21">
        <v>39</v>
      </c>
      <c r="C92" s="22">
        <f>INDEX('Datos Vida'!$C$7:$AP$7,,ROWS('Datos Vida'!$C$7:AP45))</f>
        <v>0</v>
      </c>
      <c r="D92" s="21">
        <f t="shared" si="2"/>
        <v>0</v>
      </c>
      <c r="E92" s="21"/>
      <c r="F92" s="16"/>
      <c r="G92" s="18">
        <v>40</v>
      </c>
    </row>
    <row r="93" spans="2:7" hidden="1" x14ac:dyDescent="0.2">
      <c r="B93" s="21">
        <v>40</v>
      </c>
      <c r="C93" s="22">
        <f>INDEX('Datos Vida'!$C$7:$AP$7,,ROWS('Datos Vida'!$C$7:AP46))</f>
        <v>0</v>
      </c>
      <c r="D93" s="21">
        <f t="shared" si="2"/>
        <v>0</v>
      </c>
      <c r="E93" s="21"/>
      <c r="F93" s="16"/>
      <c r="G93" s="18">
        <v>41</v>
      </c>
    </row>
  </sheetData>
  <sheetProtection algorithmName="SHA-512" hashValue="zKeEElBiTgaW8q2cH/bvhCxbRDI/CS0MQyG2Kv8wyzjJbSBZC01jo4ml6IIMUoFh9TsEDIL2OwhjZATT4SdA2A==" saltValue="29ZQAxh3JKO/zYkE5fq45w==" spinCount="100000" sheet="1" objects="1" scenarios="1"/>
  <dataValidations count="2">
    <dataValidation type="list" allowBlank="1" showInputMessage="1" showErrorMessage="1" sqref="D8 D53" xr:uid="{00000000-0002-0000-0100-000000000000}">
      <formula1>$E$8:$F$8</formula1>
    </dataValidation>
    <dataValidation type="whole" operator="equal" allowBlank="1" showInputMessage="1" showErrorMessage="1" sqref="F9:F48 F54:F93" xr:uid="{00000000-0002-0000-0100-000001000000}">
      <formula1>1</formula1>
    </dataValidation>
  </dataValidations>
  <pageMargins left="0.7" right="0.7" top="0.75" bottom="0.75" header="0.3" footer="0.3"/>
  <pageSetup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T167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43" width="11.42578125" style="219" customWidth="1"/>
    <col min="44" max="44" width="2.85546875" style="219" customWidth="1"/>
    <col min="45" max="16384" width="11.42578125" style="219"/>
  </cols>
  <sheetData>
    <row r="2" spans="2:46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2:46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</row>
    <row r="4" spans="2:46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</row>
    <row r="6" spans="2:46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2:46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</row>
    <row r="8" spans="2:46" ht="15.75" x14ac:dyDescent="0.25">
      <c r="B8" s="28" t="s">
        <v>312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</row>
    <row r="9" spans="2:46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</row>
    <row r="10" spans="2:4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spans="2:46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  <c r="AR11" s="31"/>
      <c r="AS11" s="174" t="str">
        <f>CONCATENATE("Mercado ",Índice!H58)</f>
        <v>Mercado 31.03.2020</v>
      </c>
      <c r="AT11" s="174" t="s">
        <v>295</v>
      </c>
    </row>
    <row r="12" spans="2:46" x14ac:dyDescent="0.2">
      <c r="B12" s="62" t="str">
        <f>'Datos Generales'!B249</f>
        <v>1. Incendio Ordinario</v>
      </c>
      <c r="C12" s="80">
        <f>IFERROR('Gen. Siniestros Directos'!C12/'Gen. Número de Siniestros'!C12,"")</f>
        <v>-396.76275745651355</v>
      </c>
      <c r="D12" s="80" t="str">
        <f>IFERROR('Gen. Siniestros Directos'!D12/'Gen. Número de Siniestros'!D12,"")</f>
        <v/>
      </c>
      <c r="E12" s="80">
        <f>IFERROR('Gen. Siniestros Directos'!E12/'Gen. Número de Siniestros'!E12,"")</f>
        <v>65.457688861671784</v>
      </c>
      <c r="F12" s="80">
        <f>IFERROR('Gen. Siniestros Directos'!F12/'Gen. Número de Siniestros'!F12,"")</f>
        <v>106.20153803457765</v>
      </c>
      <c r="G12" s="80" t="str">
        <f>IFERROR('Gen. Siniestros Directos'!G12/'Gen. Número de Siniestros'!G12,"")</f>
        <v/>
      </c>
      <c r="H12" s="80">
        <f>IFERROR('Gen. Siniestros Directos'!H12/'Gen. Número de Siniestros'!H12,"")</f>
        <v>422.99890611682133</v>
      </c>
      <c r="I12" s="80">
        <f>IFERROR('Gen. Siniestros Directos'!I12/'Gen. Número de Siniestros'!I12,"")</f>
        <v>71.762748356380968</v>
      </c>
      <c r="J12" s="80" t="str">
        <f>IFERROR('Gen. Siniestros Directos'!J12/'Gen. Número de Siniestros'!J12,"")</f>
        <v/>
      </c>
      <c r="K12" s="80">
        <f>IFERROR('Gen. Siniestros Directos'!K12/'Gen. Número de Siniestros'!K12,"")</f>
        <v>34.576163770047877</v>
      </c>
      <c r="L12" s="80" t="str">
        <f>IFERROR('Gen. Siniestros Directos'!L12/'Gen. Número de Siniestros'!L12,"")</f>
        <v/>
      </c>
      <c r="M12" s="80" t="str">
        <f>IFERROR('Gen. Siniestros Directos'!M12/'Gen. Número de Siniestros'!M12,"")</f>
        <v/>
      </c>
      <c r="N12" s="80">
        <f>IFERROR('Gen. Siniestros Directos'!N12/'Gen. Número de Siniestros'!N12,"")</f>
        <v>-1895.7746216200699</v>
      </c>
      <c r="O12" s="80">
        <f>IFERROR('Gen. Siniestros Directos'!O12/'Gen. Número de Siniestros'!O12,"")</f>
        <v>723.7816094289542</v>
      </c>
      <c r="P12" s="80" t="str">
        <f>IFERROR('Gen. Siniestros Directos'!P12/'Gen. Número de Siniestros'!P12,"")</f>
        <v/>
      </c>
      <c r="Q12" s="80">
        <f>IFERROR('Gen. Siniestros Directos'!Q12/'Gen. Número de Siniestros'!Q12,"")</f>
        <v>5758.8046829566892</v>
      </c>
      <c r="R12" s="80" t="str">
        <f>IFERROR('Gen. Siniestros Directos'!R12/'Gen. Número de Siniestros'!R12,"")</f>
        <v/>
      </c>
      <c r="S12" s="80">
        <f>IFERROR('Gen. Siniestros Directos'!S12/'Gen. Número de Siniestros'!S12,"")</f>
        <v>28.771971452342243</v>
      </c>
      <c r="T12" s="80" t="str">
        <f>IFERROR('Gen. Siniestros Directos'!T12/'Gen. Número de Siniestros'!T12,"")</f>
        <v/>
      </c>
      <c r="U12" s="80">
        <f>IFERROR('Gen. Siniestros Directos'!U12/'Gen. Número de Siniestros'!U12,"")</f>
        <v>270.02223513225783</v>
      </c>
      <c r="V12" s="80">
        <f>IFERROR('Gen. Siniestros Directos'!V12/'Gen. Número de Siniestros'!V12,"")</f>
        <v>-17.269594611197977</v>
      </c>
      <c r="W12" s="80">
        <f>IFERROR('Gen. Siniestros Directos'!W12/'Gen. Número de Siniestros'!W12,"")</f>
        <v>6599.3916604892638</v>
      </c>
      <c r="X12" s="80" t="str">
        <f>IFERROR('Gen. Siniestros Directos'!X12/'Gen. Número de Siniestros'!X12,"")</f>
        <v/>
      </c>
      <c r="Y12" s="80">
        <f>IFERROR('Gen. Siniestros Directos'!Y12/'Gen. Número de Siniestros'!Y12,"")</f>
        <v>720.24417148716873</v>
      </c>
      <c r="Z12" s="80">
        <f>IFERROR('Gen. Siniestros Directos'!Z12/'Gen. Número de Siniestros'!Z12,"")</f>
        <v>647.07778637841716</v>
      </c>
      <c r="AA12" s="80">
        <f>IFERROR('Gen. Siniestros Directos'!AA12/'Gen. Número de Siniestros'!AA12,"")</f>
        <v>50.071059332230625</v>
      </c>
      <c r="AB12" s="80" t="str">
        <f>IFERROR('Gen. Siniestros Directos'!AB12/'Gen. Número de Siniestros'!AB12,"")</f>
        <v/>
      </c>
      <c r="AC12" s="80" t="str">
        <f>IFERROR('Gen. Siniestros Directos'!AC12/'Gen. Número de Siniestros'!AC12,"")</f>
        <v/>
      </c>
      <c r="AD12" s="80">
        <f>IFERROR('Gen. Siniestros Directos'!AD12/'Gen. Número de Siniestros'!AD12,"")</f>
        <v>545.08258738089285</v>
      </c>
      <c r="AE12" s="80">
        <f>IFERROR('Gen. Siniestros Directos'!AE12/'Gen. Número de Siniestros'!AE12,"")</f>
        <v>7217.5764600301354</v>
      </c>
      <c r="AF12" s="80" t="str">
        <f>IFERROR('Gen. Siniestros Directos'!AF12/'Gen. Número de Siniestros'!AF12,"")</f>
        <v/>
      </c>
      <c r="AG12" s="80">
        <f>IFERROR('Gen. Siniestros Directos'!AG12/'Gen. Número de Siniestros'!AG12,"")</f>
        <v>106.94532742224361</v>
      </c>
      <c r="AH12" s="80">
        <f>IFERROR('Gen. Siniestros Directos'!AH12/'Gen. Número de Siniestros'!AH12,"")</f>
        <v>23.949960303149052</v>
      </c>
      <c r="AI12" s="80">
        <f>IFERROR('Gen. Siniestros Directos'!AI12/'Gen. Número de Siniestros'!AI12,"")</f>
        <v>231.77592476484764</v>
      </c>
      <c r="AJ12" s="80">
        <f>IFERROR('Gen. Siniestros Directos'!AJ12/'Gen. Número de Siniestros'!AJ12,"")</f>
        <v>102.67365565883608</v>
      </c>
      <c r="AK12" s="80" t="str">
        <f>IFERROR('Gen. Siniestros Directos'!AK12/'Gen. Número de Siniestros'!AK12,"")</f>
        <v/>
      </c>
      <c r="AL12" s="80" t="str">
        <f>IFERROR('Gen. Siniestros Directos'!AL12/'Gen. Número de Siniestros'!AL12,"")</f>
        <v/>
      </c>
      <c r="AM12" s="80" t="str">
        <f>IFERROR('Gen. Siniestros Directos'!AM12/'Gen. Número de Siniestros'!AM12,"")</f>
        <v/>
      </c>
      <c r="AN12" s="80" t="str">
        <f>IFERROR('Gen. Siniestros Directos'!AN12/'Gen. Número de Siniestros'!AN12,"")</f>
        <v/>
      </c>
      <c r="AO12" s="80" t="str">
        <f>IFERROR('Gen. Siniestros Directos'!AO12/'Gen. Número de Siniestros'!AO12,"")</f>
        <v/>
      </c>
      <c r="AP12" s="80" t="str">
        <f>IFERROR('Gen. Siniestros Directos'!AP12/'Gen. Número de Siniestros'!AP12,"")</f>
        <v/>
      </c>
      <c r="AQ12" s="80">
        <f>IFERROR('Gen. Siniestros Directos'!AQ12/'Gen. Número de Siniestros'!AQ12,"")</f>
        <v>81.864706883587374</v>
      </c>
      <c r="AR12" s="29"/>
      <c r="AS12" s="80">
        <f>IFERROR('Gen. Siniestros Directos'!AS12/'Gen. Número de Siniestros'!AS12,"")</f>
        <v>176.83576486774754</v>
      </c>
      <c r="AT12" s="60">
        <f t="shared" ref="AT12:AT59" si="0">IFERROR(AQ12/AS12-1,"")</f>
        <v>-0.53705797611239681</v>
      </c>
    </row>
    <row r="13" spans="2:46" x14ac:dyDescent="0.2">
      <c r="B13" s="62" t="str">
        <f>'Datos Generales'!B250</f>
        <v>2. Pérdida de Beneficios por Incendio</v>
      </c>
      <c r="C13" s="80" t="str">
        <f>IFERROR('Gen. Siniestros Directos'!C13/'Gen. Número de Siniestros'!C13,"")</f>
        <v/>
      </c>
      <c r="D13" s="80" t="str">
        <f>IFERROR('Gen. Siniestros Directos'!D13/'Gen. Número de Siniestros'!D13,"")</f>
        <v/>
      </c>
      <c r="E13" s="80">
        <f>IFERROR('Gen. Siniestros Directos'!E13/'Gen. Número de Siniestros'!E13,"")</f>
        <v>-4195.8824648058144</v>
      </c>
      <c r="F13" s="80" t="str">
        <f>IFERROR('Gen. Siniestros Directos'!F13/'Gen. Número de Siniestros'!F13,"")</f>
        <v/>
      </c>
      <c r="G13" s="80" t="str">
        <f>IFERROR('Gen. Siniestros Directos'!G13/'Gen. Número de Siniestros'!G13,"")</f>
        <v/>
      </c>
      <c r="H13" s="80">
        <f>IFERROR('Gen. Siniestros Directos'!H13/'Gen. Número de Siniestros'!H13,"")</f>
        <v>-2051.1812135288014</v>
      </c>
      <c r="I13" s="80">
        <f>IFERROR('Gen. Siniestros Directos'!I13/'Gen. Número de Siniestros'!I13,"")</f>
        <v>710.500541422845</v>
      </c>
      <c r="J13" s="80" t="str">
        <f>IFERROR('Gen. Siniestros Directos'!J13/'Gen. Número de Siniestros'!J13,"")</f>
        <v/>
      </c>
      <c r="K13" s="80" t="str">
        <f>IFERROR('Gen. Siniestros Directos'!K13/'Gen. Número de Siniestros'!K13,"")</f>
        <v/>
      </c>
      <c r="L13" s="80" t="str">
        <f>IFERROR('Gen. Siniestros Directos'!L13/'Gen. Número de Siniestros'!L13,"")</f>
        <v/>
      </c>
      <c r="M13" s="80" t="str">
        <f>IFERROR('Gen. Siniestros Directos'!M13/'Gen. Número de Siniestros'!M13,"")</f>
        <v/>
      </c>
      <c r="N13" s="80">
        <f>IFERROR('Gen. Siniestros Directos'!N13/'Gen. Número de Siniestros'!N13,"")</f>
        <v>374.28426893627676</v>
      </c>
      <c r="O13" s="80" t="str">
        <f>IFERROR('Gen. Siniestros Directos'!O13/'Gen. Número de Siniestros'!O13,"")</f>
        <v/>
      </c>
      <c r="P13" s="80" t="str">
        <f>IFERROR('Gen. Siniestros Directos'!P13/'Gen. Número de Siniestros'!P13,"")</f>
        <v/>
      </c>
      <c r="Q13" s="80">
        <f>IFERROR('Gen. Siniestros Directos'!Q13/'Gen. Número de Siniestros'!Q13,"")</f>
        <v>5362.178373908012</v>
      </c>
      <c r="R13" s="80" t="str">
        <f>IFERROR('Gen. Siniestros Directos'!R13/'Gen. Número de Siniestros'!R13,"")</f>
        <v/>
      </c>
      <c r="S13" s="80">
        <f>IFERROR('Gen. Siniestros Directos'!S13/'Gen. Número de Siniestros'!S13,"")</f>
        <v>-3942.0861019056892</v>
      </c>
      <c r="T13" s="80" t="str">
        <f>IFERROR('Gen. Siniestros Directos'!T13/'Gen. Número de Siniestros'!T13,"")</f>
        <v/>
      </c>
      <c r="U13" s="80">
        <f>IFERROR('Gen. Siniestros Directos'!U13/'Gen. Número de Siniestros'!U13,"")</f>
        <v>1942.9894254225253</v>
      </c>
      <c r="V13" s="80" t="str">
        <f>IFERROR('Gen. Siniestros Directos'!V13/'Gen. Número de Siniestros'!V13,"")</f>
        <v/>
      </c>
      <c r="W13" s="80" t="str">
        <f>IFERROR('Gen. Siniestros Directos'!W13/'Gen. Número de Siniestros'!W13,"")</f>
        <v/>
      </c>
      <c r="X13" s="80" t="str">
        <f>IFERROR('Gen. Siniestros Directos'!X13/'Gen. Número de Siniestros'!X13,"")</f>
        <v/>
      </c>
      <c r="Y13" s="80" t="str">
        <f>IFERROR('Gen. Siniestros Directos'!Y13/'Gen. Número de Siniestros'!Y13,"")</f>
        <v/>
      </c>
      <c r="Z13" s="80">
        <f>IFERROR('Gen. Siniestros Directos'!Z13/'Gen. Número de Siniestros'!Z13,"")</f>
        <v>-89.957952837641983</v>
      </c>
      <c r="AA13" s="80" t="str">
        <f>IFERROR('Gen. Siniestros Directos'!AA13/'Gen. Número de Siniestros'!AA13,"")</f>
        <v/>
      </c>
      <c r="AB13" s="80" t="str">
        <f>IFERROR('Gen. Siniestros Directos'!AB13/'Gen. Número de Siniestros'!AB13,"")</f>
        <v/>
      </c>
      <c r="AC13" s="80" t="str">
        <f>IFERROR('Gen. Siniestros Directos'!AC13/'Gen. Número de Siniestros'!AC13,"")</f>
        <v/>
      </c>
      <c r="AD13" s="80">
        <f>IFERROR('Gen. Siniestros Directos'!AD13/'Gen. Número de Siniestros'!AD13,"")</f>
        <v>-271.59836353784806</v>
      </c>
      <c r="AE13" s="80" t="str">
        <f>IFERROR('Gen. Siniestros Directos'!AE13/'Gen. Número de Siniestros'!AE13,"")</f>
        <v/>
      </c>
      <c r="AF13" s="80" t="str">
        <f>IFERROR('Gen. Siniestros Directos'!AF13/'Gen. Número de Siniestros'!AF13,"")</f>
        <v/>
      </c>
      <c r="AG13" s="80" t="str">
        <f>IFERROR('Gen. Siniestros Directos'!AG13/'Gen. Número de Siniestros'!AG13,"")</f>
        <v/>
      </c>
      <c r="AH13" s="80" t="str">
        <f>IFERROR('Gen. Siniestros Directos'!AH13/'Gen. Número de Siniestros'!AH13,"")</f>
        <v/>
      </c>
      <c r="AI13" s="80" t="str">
        <f>IFERROR('Gen. Siniestros Directos'!AI13/'Gen. Número de Siniestros'!AI13,"")</f>
        <v/>
      </c>
      <c r="AJ13" s="80" t="str">
        <f>IFERROR('Gen. Siniestros Directos'!AJ13/'Gen. Número de Siniestros'!AJ13,"")</f>
        <v/>
      </c>
      <c r="AK13" s="80" t="str">
        <f>IFERROR('Gen. Siniestros Directos'!AK13/'Gen. Número de Siniestros'!AK13,"")</f>
        <v/>
      </c>
      <c r="AL13" s="80" t="str">
        <f>IFERROR('Gen. Siniestros Directos'!AL13/'Gen. Número de Siniestros'!AL13,"")</f>
        <v/>
      </c>
      <c r="AM13" s="80" t="str">
        <f>IFERROR('Gen. Siniestros Directos'!AM13/'Gen. Número de Siniestros'!AM13,"")</f>
        <v/>
      </c>
      <c r="AN13" s="80" t="str">
        <f>IFERROR('Gen. Siniestros Directos'!AN13/'Gen. Número de Siniestros'!AN13,"")</f>
        <v/>
      </c>
      <c r="AO13" s="80" t="str">
        <f>IFERROR('Gen. Siniestros Directos'!AO13/'Gen. Número de Siniestros'!AO13,"")</f>
        <v/>
      </c>
      <c r="AP13" s="80" t="str">
        <f>IFERROR('Gen. Siniestros Directos'!AP13/'Gen. Número de Siniestros'!AP13,"")</f>
        <v/>
      </c>
      <c r="AQ13" s="80">
        <f>IFERROR('Gen. Siniestros Directos'!AQ13/'Gen. Número de Siniestros'!AQ13,"")</f>
        <v>-13.039734619457816</v>
      </c>
      <c r="AR13" s="29"/>
      <c r="AS13" s="80">
        <f>IFERROR('Gen. Siniestros Directos'!AS13/'Gen. Número de Siniestros'!AS13,"")</f>
        <v>4019.1869061734219</v>
      </c>
      <c r="AT13" s="60">
        <f t="shared" si="0"/>
        <v>-1.0032443712929671</v>
      </c>
    </row>
    <row r="14" spans="2:46" x14ac:dyDescent="0.2">
      <c r="B14" s="62" t="str">
        <f>'Datos Generales'!B251</f>
        <v>3. Otros Riesgos Adicionales a Incendio</v>
      </c>
      <c r="C14" s="80" t="str">
        <f>IFERROR('Gen. Siniestros Directos'!C14/'Gen. Número de Siniestros'!C14,"")</f>
        <v/>
      </c>
      <c r="D14" s="80" t="str">
        <f>IFERROR('Gen. Siniestros Directos'!D14/'Gen. Número de Siniestros'!D14,"")</f>
        <v/>
      </c>
      <c r="E14" s="80">
        <f>IFERROR('Gen. Siniestros Directos'!E14/'Gen. Número de Siniestros'!E14,"")</f>
        <v>17.209774340488664</v>
      </c>
      <c r="F14" s="80">
        <f>IFERROR('Gen. Siniestros Directos'!F14/'Gen. Número de Siniestros'!F14,"")</f>
        <v>9.6431553413526743</v>
      </c>
      <c r="G14" s="80" t="str">
        <f>IFERROR('Gen. Siniestros Directos'!G14/'Gen. Número de Siniestros'!G14,"")</f>
        <v/>
      </c>
      <c r="H14" s="80">
        <f>IFERROR('Gen. Siniestros Directos'!H14/'Gen. Número de Siniestros'!H14,"")</f>
        <v>31.035231923008901</v>
      </c>
      <c r="I14" s="80">
        <f>IFERROR('Gen. Siniestros Directos'!I14/'Gen. Número de Siniestros'!I14,"")</f>
        <v>18.54689858712343</v>
      </c>
      <c r="J14" s="80" t="str">
        <f>IFERROR('Gen. Siniestros Directos'!J14/'Gen. Número de Siniestros'!J14,"")</f>
        <v/>
      </c>
      <c r="K14" s="80">
        <f>IFERROR('Gen. Siniestros Directos'!K14/'Gen. Número de Siniestros'!K14,"")</f>
        <v>22.429449546238935</v>
      </c>
      <c r="L14" s="80" t="str">
        <f>IFERROR('Gen. Siniestros Directos'!L14/'Gen. Número de Siniestros'!L14,"")</f>
        <v/>
      </c>
      <c r="M14" s="80" t="str">
        <f>IFERROR('Gen. Siniestros Directos'!M14/'Gen. Número de Siniestros'!M14,"")</f>
        <v/>
      </c>
      <c r="N14" s="80" t="str">
        <f>IFERROR('Gen. Siniestros Directos'!N14/'Gen. Número de Siniestros'!N14,"")</f>
        <v/>
      </c>
      <c r="O14" s="80">
        <f>IFERROR('Gen. Siniestros Directos'!O14/'Gen. Número de Siniestros'!O14,"")</f>
        <v>347.18950192689226</v>
      </c>
      <c r="P14" s="80" t="str">
        <f>IFERROR('Gen. Siniestros Directos'!P14/'Gen. Número de Siniestros'!P14,"")</f>
        <v/>
      </c>
      <c r="Q14" s="80">
        <f>IFERROR('Gen. Siniestros Directos'!Q14/'Gen. Número de Siniestros'!Q14,"")</f>
        <v>-55.97285132386105</v>
      </c>
      <c r="R14" s="80" t="str">
        <f>IFERROR('Gen. Siniestros Directos'!R14/'Gen. Número de Siniestros'!R14,"")</f>
        <v/>
      </c>
      <c r="S14" s="80">
        <f>IFERROR('Gen. Siniestros Directos'!S14/'Gen. Número de Siniestros'!S14,"")</f>
        <v>86.831773135152972</v>
      </c>
      <c r="T14" s="80" t="str">
        <f>IFERROR('Gen. Siniestros Directos'!T14/'Gen. Número de Siniestros'!T14,"")</f>
        <v/>
      </c>
      <c r="U14" s="80">
        <f>IFERROR('Gen. Siniestros Directos'!U14/'Gen. Número de Siniestros'!U14,"")</f>
        <v>408.13552887129242</v>
      </c>
      <c r="V14" s="80">
        <f>IFERROR('Gen. Siniestros Directos'!V14/'Gen. Número de Siniestros'!V14,"")</f>
        <v>-48.648109850834011</v>
      </c>
      <c r="W14" s="80">
        <f>IFERROR('Gen. Siniestros Directos'!W14/'Gen. Número de Siniestros'!W14,"")</f>
        <v>73.812936305141548</v>
      </c>
      <c r="X14" s="80" t="str">
        <f>IFERROR('Gen. Siniestros Directos'!X14/'Gen. Número de Siniestros'!X14,"")</f>
        <v/>
      </c>
      <c r="Y14" s="80">
        <f>IFERROR('Gen. Siniestros Directos'!Y14/'Gen. Número de Siniestros'!Y14,"")</f>
        <v>14.412994783312362</v>
      </c>
      <c r="Z14" s="80">
        <f>IFERROR('Gen. Siniestros Directos'!Z14/'Gen. Número de Siniestros'!Z14,"")</f>
        <v>18.608979307089889</v>
      </c>
      <c r="AA14" s="80" t="str">
        <f>IFERROR('Gen. Siniestros Directos'!AA14/'Gen. Número de Siniestros'!AA14,"")</f>
        <v/>
      </c>
      <c r="AB14" s="80" t="str">
        <f>IFERROR('Gen. Siniestros Directos'!AB14/'Gen. Número de Siniestros'!AB14,"")</f>
        <v/>
      </c>
      <c r="AC14" s="80" t="str">
        <f>IFERROR('Gen. Siniestros Directos'!AC14/'Gen. Número de Siniestros'!AC14,"")</f>
        <v/>
      </c>
      <c r="AD14" s="80" t="str">
        <f>IFERROR('Gen. Siniestros Directos'!AD14/'Gen. Número de Siniestros'!AD14,"")</f>
        <v/>
      </c>
      <c r="AE14" s="80">
        <f>IFERROR('Gen. Siniestros Directos'!AE14/'Gen. Número de Siniestros'!AE14,"")</f>
        <v>2194.5173693596971</v>
      </c>
      <c r="AF14" s="80" t="str">
        <f>IFERROR('Gen. Siniestros Directos'!AF14/'Gen. Número de Siniestros'!AF14,"")</f>
        <v/>
      </c>
      <c r="AG14" s="80">
        <f>IFERROR('Gen. Siniestros Directos'!AG14/'Gen. Número de Siniestros'!AG14,"")</f>
        <v>18.436963953299461</v>
      </c>
      <c r="AH14" s="80">
        <f>IFERROR('Gen. Siniestros Directos'!AH14/'Gen. Número de Siniestros'!AH14,"")</f>
        <v>13.363237009526372</v>
      </c>
      <c r="AI14" s="80" t="str">
        <f>IFERROR('Gen. Siniestros Directos'!AI14/'Gen. Número de Siniestros'!AI14,"")</f>
        <v/>
      </c>
      <c r="AJ14" s="80">
        <f>IFERROR('Gen. Siniestros Directos'!AJ14/'Gen. Número de Siniestros'!AJ14,"")</f>
        <v>60.003459077512048</v>
      </c>
      <c r="AK14" s="80" t="str">
        <f>IFERROR('Gen. Siniestros Directos'!AK14/'Gen. Número de Siniestros'!AK14,"")</f>
        <v/>
      </c>
      <c r="AL14" s="80" t="str">
        <f>IFERROR('Gen. Siniestros Directos'!AL14/'Gen. Número de Siniestros'!AL14,"")</f>
        <v/>
      </c>
      <c r="AM14" s="80" t="str">
        <f>IFERROR('Gen. Siniestros Directos'!AM14/'Gen. Número de Siniestros'!AM14,"")</f>
        <v/>
      </c>
      <c r="AN14" s="80" t="str">
        <f>IFERROR('Gen. Siniestros Directos'!AN14/'Gen. Número de Siniestros'!AN14,"")</f>
        <v/>
      </c>
      <c r="AO14" s="80" t="str">
        <f>IFERROR('Gen. Siniestros Directos'!AO14/'Gen. Número de Siniestros'!AO14,"")</f>
        <v/>
      </c>
      <c r="AP14" s="80" t="str">
        <f>IFERROR('Gen. Siniestros Directos'!AP14/'Gen. Número de Siniestros'!AP14,"")</f>
        <v/>
      </c>
      <c r="AQ14" s="80">
        <f>IFERROR('Gen. Siniestros Directos'!AQ14/'Gen. Número de Siniestros'!AQ14,"")</f>
        <v>40.105140448805855</v>
      </c>
      <c r="AR14" s="29"/>
      <c r="AS14" s="80">
        <f>IFERROR('Gen. Siniestros Directos'!AS14/'Gen. Número de Siniestros'!AS14,"")</f>
        <v>114.04688208012125</v>
      </c>
      <c r="AT14" s="60">
        <f t="shared" si="0"/>
        <v>-0.64834513914522596</v>
      </c>
    </row>
    <row r="15" spans="2:46" x14ac:dyDescent="0.2">
      <c r="B15" s="62" t="str">
        <f>'Datos Generales'!B252</f>
        <v>4. Terremoto y Maremoto</v>
      </c>
      <c r="C15" s="80" t="str">
        <f>IFERROR('Gen. Siniestros Directos'!C15/'Gen. Número de Siniestros'!C15,"")</f>
        <v/>
      </c>
      <c r="D15" s="80" t="str">
        <f>IFERROR('Gen. Siniestros Directos'!D15/'Gen. Número de Siniestros'!D15,"")</f>
        <v/>
      </c>
      <c r="E15" s="80">
        <f>IFERROR('Gen. Siniestros Directos'!E15/'Gen. Número de Siniestros'!E15,"")</f>
        <v>32.009677178817725</v>
      </c>
      <c r="F15" s="80">
        <f>IFERROR('Gen. Siniestros Directos'!F15/'Gen. Número de Siniestros'!F15,"")</f>
        <v>3.2855826859138908</v>
      </c>
      <c r="G15" s="80" t="str">
        <f>IFERROR('Gen. Siniestros Directos'!G15/'Gen. Número de Siniestros'!G15,"")</f>
        <v/>
      </c>
      <c r="H15" s="80">
        <f>IFERROR('Gen. Siniestros Directos'!H15/'Gen. Número de Siniestros'!H15,"")</f>
        <v>232.45631790961454</v>
      </c>
      <c r="I15" s="80">
        <f>IFERROR('Gen. Siniestros Directos'!I15/'Gen. Número de Siniestros'!I15,"")</f>
        <v>7.324318968666649</v>
      </c>
      <c r="J15" s="80" t="str">
        <f>IFERROR('Gen. Siniestros Directos'!J15/'Gen. Número de Siniestros'!J15,"")</f>
        <v/>
      </c>
      <c r="K15" s="80">
        <f>IFERROR('Gen. Siniestros Directos'!K15/'Gen. Número de Siniestros'!K15,"")</f>
        <v>42.463974033476028</v>
      </c>
      <c r="L15" s="80" t="str">
        <f>IFERROR('Gen. Siniestros Directos'!L15/'Gen. Número de Siniestros'!L15,"")</f>
        <v/>
      </c>
      <c r="M15" s="80" t="str">
        <f>IFERROR('Gen. Siniestros Directos'!M15/'Gen. Número de Siniestros'!M15,"")</f>
        <v/>
      </c>
      <c r="N15" s="80" t="str">
        <f>IFERROR('Gen. Siniestros Directos'!N15/'Gen. Número de Siniestros'!N15,"")</f>
        <v/>
      </c>
      <c r="O15" s="80">
        <f>IFERROR('Gen. Siniestros Directos'!O15/'Gen. Número de Siniestros'!O15,"")</f>
        <v>5006.9621228538281</v>
      </c>
      <c r="P15" s="80" t="str">
        <f>IFERROR('Gen. Siniestros Directos'!P15/'Gen. Número de Siniestros'!P15,"")</f>
        <v/>
      </c>
      <c r="Q15" s="80" t="str">
        <f>IFERROR('Gen. Siniestros Directos'!Q15/'Gen. Número de Siniestros'!Q15,"")</f>
        <v/>
      </c>
      <c r="R15" s="80" t="str">
        <f>IFERROR('Gen. Siniestros Directos'!R15/'Gen. Número de Siniestros'!R15,"")</f>
        <v/>
      </c>
      <c r="S15" s="80">
        <f>IFERROR('Gen. Siniestros Directos'!S15/'Gen. Número de Siniestros'!S15,"")</f>
        <v>20.419810556227365</v>
      </c>
      <c r="T15" s="80" t="str">
        <f>IFERROR('Gen. Siniestros Directos'!T15/'Gen. Número de Siniestros'!T15,"")</f>
        <v/>
      </c>
      <c r="U15" s="80">
        <f>IFERROR('Gen. Siniestros Directos'!U15/'Gen. Número de Siniestros'!U15,"")</f>
        <v>2898.8830325938939</v>
      </c>
      <c r="V15" s="80" t="str">
        <f>IFERROR('Gen. Siniestros Directos'!V15/'Gen. Número de Siniestros'!V15,"")</f>
        <v/>
      </c>
      <c r="W15" s="80">
        <f>IFERROR('Gen. Siniestros Directos'!W15/'Gen. Número de Siniestros'!W15,"")</f>
        <v>5.2390272147052013</v>
      </c>
      <c r="X15" s="80" t="str">
        <f>IFERROR('Gen. Siniestros Directos'!X15/'Gen. Número de Siniestros'!X15,"")</f>
        <v/>
      </c>
      <c r="Y15" s="80" t="str">
        <f>IFERROR('Gen. Siniestros Directos'!Y15/'Gen. Número de Siniestros'!Y15,"")</f>
        <v/>
      </c>
      <c r="Z15" s="80">
        <f>IFERROR('Gen. Siniestros Directos'!Z15/'Gen. Número de Siniestros'!Z15,"")</f>
        <v>-19.352082020032817</v>
      </c>
      <c r="AA15" s="80" t="str">
        <f>IFERROR('Gen. Siniestros Directos'!AA15/'Gen. Número de Siniestros'!AA15,"")</f>
        <v/>
      </c>
      <c r="AB15" s="80" t="str">
        <f>IFERROR('Gen. Siniestros Directos'!AB15/'Gen. Número de Siniestros'!AB15,"")</f>
        <v/>
      </c>
      <c r="AC15" s="80" t="str">
        <f>IFERROR('Gen. Siniestros Directos'!AC15/'Gen. Número de Siniestros'!AC15,"")</f>
        <v/>
      </c>
      <c r="AD15" s="80">
        <f>IFERROR('Gen. Siniestros Directos'!AD15/'Gen. Número de Siniestros'!AD15,"")</f>
        <v>-4452.9179850701339</v>
      </c>
      <c r="AE15" s="80" t="str">
        <f>IFERROR('Gen. Siniestros Directos'!AE15/'Gen. Número de Siniestros'!AE15,"")</f>
        <v/>
      </c>
      <c r="AF15" s="80" t="str">
        <f>IFERROR('Gen. Siniestros Directos'!AF15/'Gen. Número de Siniestros'!AF15,"")</f>
        <v/>
      </c>
      <c r="AG15" s="80">
        <f>IFERROR('Gen. Siniestros Directos'!AG15/'Gen. Número de Siniestros'!AG15,"")</f>
        <v>9.6022193603079344</v>
      </c>
      <c r="AH15" s="80" t="str">
        <f>IFERROR('Gen. Siniestros Directos'!AH15/'Gen. Número de Siniestros'!AH15,"")</f>
        <v/>
      </c>
      <c r="AI15" s="80" t="str">
        <f>IFERROR('Gen. Siniestros Directos'!AI15/'Gen. Número de Siniestros'!AI15,"")</f>
        <v/>
      </c>
      <c r="AJ15" s="80">
        <f>IFERROR('Gen. Siniestros Directos'!AJ15/'Gen. Número de Siniestros'!AJ15,"")</f>
        <v>47.390597520773738</v>
      </c>
      <c r="AK15" s="80" t="str">
        <f>IFERROR('Gen. Siniestros Directos'!AK15/'Gen. Número de Siniestros'!AK15,"")</f>
        <v/>
      </c>
      <c r="AL15" s="80" t="str">
        <f>IFERROR('Gen. Siniestros Directos'!AL15/'Gen. Número de Siniestros'!AL15,"")</f>
        <v/>
      </c>
      <c r="AM15" s="80" t="str">
        <f>IFERROR('Gen. Siniestros Directos'!AM15/'Gen. Número de Siniestros'!AM15,"")</f>
        <v/>
      </c>
      <c r="AN15" s="80" t="str">
        <f>IFERROR('Gen. Siniestros Directos'!AN15/'Gen. Número de Siniestros'!AN15,"")</f>
        <v/>
      </c>
      <c r="AO15" s="80" t="str">
        <f>IFERROR('Gen. Siniestros Directos'!AO15/'Gen. Número de Siniestros'!AO15,"")</f>
        <v/>
      </c>
      <c r="AP15" s="80" t="str">
        <f>IFERROR('Gen. Siniestros Directos'!AP15/'Gen. Número de Siniestros'!AP15,"")</f>
        <v/>
      </c>
      <c r="AQ15" s="80">
        <f>IFERROR('Gen. Siniestros Directos'!AQ15/'Gen. Número de Siniestros'!AQ15,"")</f>
        <v>16.052093949730324</v>
      </c>
      <c r="AR15" s="29"/>
      <c r="AS15" s="80">
        <f>IFERROR('Gen. Siniestros Directos'!AS15/'Gen. Número de Siniestros'!AS15,"")</f>
        <v>-1.8499197687412041</v>
      </c>
      <c r="AT15" s="60">
        <f t="shared" si="0"/>
        <v>-9.6771838546561</v>
      </c>
    </row>
    <row r="16" spans="2:46" x14ac:dyDescent="0.2">
      <c r="B16" s="62" t="str">
        <f>'Datos Generales'!B253</f>
        <v>5. Pérdida de Beneficios por Terremoto</v>
      </c>
      <c r="C16" s="80" t="str">
        <f>IFERROR('Gen. Siniestros Directos'!C16/'Gen. Número de Siniestros'!C16,"")</f>
        <v/>
      </c>
      <c r="D16" s="80" t="str">
        <f>IFERROR('Gen. Siniestros Directos'!D16/'Gen. Número de Siniestros'!D16,"")</f>
        <v/>
      </c>
      <c r="E16" s="80" t="str">
        <f>IFERROR('Gen. Siniestros Directos'!E16/'Gen. Número de Siniestros'!E16,"")</f>
        <v/>
      </c>
      <c r="F16" s="80" t="str">
        <f>IFERROR('Gen. Siniestros Directos'!F16/'Gen. Número de Siniestros'!F16,"")</f>
        <v/>
      </c>
      <c r="G16" s="80" t="str">
        <f>IFERROR('Gen. Siniestros Directos'!G16/'Gen. Número de Siniestros'!G16,"")</f>
        <v/>
      </c>
      <c r="H16" s="80" t="str">
        <f>IFERROR('Gen. Siniestros Directos'!H16/'Gen. Número de Siniestros'!H16,"")</f>
        <v/>
      </c>
      <c r="I16" s="80" t="str">
        <f>IFERROR('Gen. Siniestros Directos'!I16/'Gen. Número de Siniestros'!I16,"")</f>
        <v/>
      </c>
      <c r="J16" s="80" t="str">
        <f>IFERROR('Gen. Siniestros Directos'!J16/'Gen. Número de Siniestros'!J16,"")</f>
        <v/>
      </c>
      <c r="K16" s="80" t="str">
        <f>IFERROR('Gen. Siniestros Directos'!K16/'Gen. Número de Siniestros'!K16,"")</f>
        <v/>
      </c>
      <c r="L16" s="80" t="str">
        <f>IFERROR('Gen. Siniestros Directos'!L16/'Gen. Número de Siniestros'!L16,"")</f>
        <v/>
      </c>
      <c r="M16" s="80" t="str">
        <f>IFERROR('Gen. Siniestros Directos'!M16/'Gen. Número de Siniestros'!M16,"")</f>
        <v/>
      </c>
      <c r="N16" s="80" t="str">
        <f>IFERROR('Gen. Siniestros Directos'!N16/'Gen. Número de Siniestros'!N16,"")</f>
        <v/>
      </c>
      <c r="O16" s="80" t="str">
        <f>IFERROR('Gen. Siniestros Directos'!O16/'Gen. Número de Siniestros'!O16,"")</f>
        <v/>
      </c>
      <c r="P16" s="80" t="str">
        <f>IFERROR('Gen. Siniestros Directos'!P16/'Gen. Número de Siniestros'!P16,"")</f>
        <v/>
      </c>
      <c r="Q16" s="80" t="str">
        <f>IFERROR('Gen. Siniestros Directos'!Q16/'Gen. Número de Siniestros'!Q16,"")</f>
        <v/>
      </c>
      <c r="R16" s="80" t="str">
        <f>IFERROR('Gen. Siniestros Directos'!R16/'Gen. Número de Siniestros'!R16,"")</f>
        <v/>
      </c>
      <c r="S16" s="80" t="str">
        <f>IFERROR('Gen. Siniestros Directos'!S16/'Gen. Número de Siniestros'!S16,"")</f>
        <v/>
      </c>
      <c r="T16" s="80" t="str">
        <f>IFERROR('Gen. Siniestros Directos'!T16/'Gen. Número de Siniestros'!T16,"")</f>
        <v/>
      </c>
      <c r="U16" s="80" t="str">
        <f>IFERROR('Gen. Siniestros Directos'!U16/'Gen. Número de Siniestros'!U16,"")</f>
        <v/>
      </c>
      <c r="V16" s="80" t="str">
        <f>IFERROR('Gen. Siniestros Directos'!V16/'Gen. Número de Siniestros'!V16,"")</f>
        <v/>
      </c>
      <c r="W16" s="80" t="str">
        <f>IFERROR('Gen. Siniestros Directos'!W16/'Gen. Número de Siniestros'!W16,"")</f>
        <v/>
      </c>
      <c r="X16" s="80" t="str">
        <f>IFERROR('Gen. Siniestros Directos'!X16/'Gen. Número de Siniestros'!X16,"")</f>
        <v/>
      </c>
      <c r="Y16" s="80" t="str">
        <f>IFERROR('Gen. Siniestros Directos'!Y16/'Gen. Número de Siniestros'!Y16,"")</f>
        <v/>
      </c>
      <c r="Z16" s="80">
        <f>IFERROR('Gen. Siniestros Directos'!Z16/'Gen. Número de Siniestros'!Z16,"")</f>
        <v>-116.94257175681253</v>
      </c>
      <c r="AA16" s="80" t="str">
        <f>IFERROR('Gen. Siniestros Directos'!AA16/'Gen. Número de Siniestros'!AA16,"")</f>
        <v/>
      </c>
      <c r="AB16" s="80" t="str">
        <f>IFERROR('Gen. Siniestros Directos'!AB16/'Gen. Número de Siniestros'!AB16,"")</f>
        <v/>
      </c>
      <c r="AC16" s="80" t="str">
        <f>IFERROR('Gen. Siniestros Directos'!AC16/'Gen. Número de Siniestros'!AC16,"")</f>
        <v/>
      </c>
      <c r="AD16" s="80" t="str">
        <f>IFERROR('Gen. Siniestros Directos'!AD16/'Gen. Número de Siniestros'!AD16,"")</f>
        <v/>
      </c>
      <c r="AE16" s="80" t="str">
        <f>IFERROR('Gen. Siniestros Directos'!AE16/'Gen. Número de Siniestros'!AE16,"")</f>
        <v/>
      </c>
      <c r="AF16" s="80" t="str">
        <f>IFERROR('Gen. Siniestros Directos'!AF16/'Gen. Número de Siniestros'!AF16,"")</f>
        <v/>
      </c>
      <c r="AG16" s="80">
        <f>IFERROR('Gen. Siniestros Directos'!AG16/'Gen. Número de Siniestros'!AG16,"")</f>
        <v>89.980292412561838</v>
      </c>
      <c r="AH16" s="80" t="str">
        <f>IFERROR('Gen. Siniestros Directos'!AH16/'Gen. Número de Siniestros'!AH16,"")</f>
        <v/>
      </c>
      <c r="AI16" s="80" t="str">
        <f>IFERROR('Gen. Siniestros Directos'!AI16/'Gen. Número de Siniestros'!AI16,"")</f>
        <v/>
      </c>
      <c r="AJ16" s="80" t="str">
        <f>IFERROR('Gen. Siniestros Directos'!AJ16/'Gen. Número de Siniestros'!AJ16,"")</f>
        <v/>
      </c>
      <c r="AK16" s="80" t="str">
        <f>IFERROR('Gen. Siniestros Directos'!AK16/'Gen. Número de Siniestros'!AK16,"")</f>
        <v/>
      </c>
      <c r="AL16" s="80" t="str">
        <f>IFERROR('Gen. Siniestros Directos'!AL16/'Gen. Número de Siniestros'!AL16,"")</f>
        <v/>
      </c>
      <c r="AM16" s="80" t="str">
        <f>IFERROR('Gen. Siniestros Directos'!AM16/'Gen. Número de Siniestros'!AM16,"")</f>
        <v/>
      </c>
      <c r="AN16" s="80" t="str">
        <f>IFERROR('Gen. Siniestros Directos'!AN16/'Gen. Número de Siniestros'!AN16,"")</f>
        <v/>
      </c>
      <c r="AO16" s="80" t="str">
        <f>IFERROR('Gen. Siniestros Directos'!AO16/'Gen. Número de Siniestros'!AO16,"")</f>
        <v/>
      </c>
      <c r="AP16" s="80" t="str">
        <f>IFERROR('Gen. Siniestros Directos'!AP16/'Gen. Número de Siniestros'!AP16,"")</f>
        <v/>
      </c>
      <c r="AQ16" s="80">
        <f>IFERROR('Gen. Siniestros Directos'!AQ16/'Gen. Número de Siniestros'!AQ16,"")</f>
        <v>76.405057461211328</v>
      </c>
      <c r="AR16" s="29"/>
      <c r="AS16" s="80">
        <f>IFERROR('Gen. Siniestros Directos'!AS16/'Gen. Número de Siniestros'!AS16,"")</f>
        <v>-3629.4948339234793</v>
      </c>
      <c r="AT16" s="60">
        <f t="shared" si="0"/>
        <v>-1.0210511547632146</v>
      </c>
    </row>
    <row r="17" spans="2:46" x14ac:dyDescent="0.2">
      <c r="B17" s="62" t="str">
        <f>'Datos Generales'!B254</f>
        <v>6. Otros Riesgos de la Naturaleza</v>
      </c>
      <c r="C17" s="80">
        <f>IFERROR('Gen. Siniestros Directos'!C17/'Gen. Número de Siniestros'!C17,"")</f>
        <v>23.208210167999272</v>
      </c>
      <c r="D17" s="80" t="str">
        <f>IFERROR('Gen. Siniestros Directos'!D17/'Gen. Número de Siniestros'!D17,"")</f>
        <v/>
      </c>
      <c r="E17" s="80">
        <f>IFERROR('Gen. Siniestros Directos'!E17/'Gen. Número de Siniestros'!E17,"")</f>
        <v>73.854302399989507</v>
      </c>
      <c r="F17" s="80">
        <f>IFERROR('Gen. Siniestros Directos'!F17/'Gen. Número de Siniestros'!F17,"")</f>
        <v>193.94039597293443</v>
      </c>
      <c r="G17" s="80" t="str">
        <f>IFERROR('Gen. Siniestros Directos'!G17/'Gen. Número de Siniestros'!G17,"")</f>
        <v/>
      </c>
      <c r="H17" s="80">
        <f>IFERROR('Gen. Siniestros Directos'!H17/'Gen. Número de Siniestros'!H17,"")</f>
        <v>67.652279245790908</v>
      </c>
      <c r="I17" s="80">
        <f>IFERROR('Gen. Siniestros Directos'!I17/'Gen. Número de Siniestros'!I17,"")</f>
        <v>10.555813645955192</v>
      </c>
      <c r="J17" s="80" t="str">
        <f>IFERROR('Gen. Siniestros Directos'!J17/'Gen. Número de Siniestros'!J17,"")</f>
        <v/>
      </c>
      <c r="K17" s="80">
        <f>IFERROR('Gen. Siniestros Directos'!K17/'Gen. Número de Siniestros'!K17,"")</f>
        <v>58.845731970576963</v>
      </c>
      <c r="L17" s="80" t="str">
        <f>IFERROR('Gen. Siniestros Directos'!L17/'Gen. Número de Siniestros'!L17,"")</f>
        <v/>
      </c>
      <c r="M17" s="80" t="str">
        <f>IFERROR('Gen. Siniestros Directos'!M17/'Gen. Número de Siniestros'!M17,"")</f>
        <v/>
      </c>
      <c r="N17" s="80" t="str">
        <f>IFERROR('Gen. Siniestros Directos'!N17/'Gen. Número de Siniestros'!N17,"")</f>
        <v/>
      </c>
      <c r="O17" s="80">
        <f>IFERROR('Gen. Siniestros Directos'!O17/'Gen. Número de Siniestros'!O17,"")</f>
        <v>5.1029485857518191</v>
      </c>
      <c r="P17" s="80" t="str">
        <f>IFERROR('Gen. Siniestros Directos'!P17/'Gen. Número de Siniestros'!P17,"")</f>
        <v/>
      </c>
      <c r="Q17" s="80">
        <f>IFERROR('Gen. Siniestros Directos'!Q17/'Gen. Número de Siniestros'!Q17,"")</f>
        <v>-1368.7809089848297</v>
      </c>
      <c r="R17" s="80" t="str">
        <f>IFERROR('Gen. Siniestros Directos'!R17/'Gen. Número de Siniestros'!R17,"")</f>
        <v/>
      </c>
      <c r="S17" s="80">
        <f>IFERROR('Gen. Siniestros Directos'!S17/'Gen. Número de Siniestros'!S17,"")</f>
        <v>18.880909767281732</v>
      </c>
      <c r="T17" s="80" t="str">
        <f>IFERROR('Gen. Siniestros Directos'!T17/'Gen. Número de Siniestros'!T17,"")</f>
        <v/>
      </c>
      <c r="U17" s="80">
        <f>IFERROR('Gen. Siniestros Directos'!U17/'Gen. Número de Siniestros'!U17,"")</f>
        <v>66.63600361560917</v>
      </c>
      <c r="V17" s="80" t="str">
        <f>IFERROR('Gen. Siniestros Directos'!V17/'Gen. Número de Siniestros'!V17,"")</f>
        <v/>
      </c>
      <c r="W17" s="80">
        <f>IFERROR('Gen. Siniestros Directos'!W17/'Gen. Número de Siniestros'!W17,"")</f>
        <v>289.32584492638205</v>
      </c>
      <c r="X17" s="80" t="str">
        <f>IFERROR('Gen. Siniestros Directos'!X17/'Gen. Número de Siniestros'!X17,"")</f>
        <v/>
      </c>
      <c r="Y17" s="80">
        <f>IFERROR('Gen. Siniestros Directos'!Y17/'Gen. Número de Siniestros'!Y17,"")</f>
        <v>149.24423630462155</v>
      </c>
      <c r="Z17" s="80">
        <f>IFERROR('Gen. Siniestros Directos'!Z17/'Gen. Número de Siniestros'!Z17,"")</f>
        <v>142.49438738897237</v>
      </c>
      <c r="AA17" s="80" t="str">
        <f>IFERROR('Gen. Siniestros Directos'!AA17/'Gen. Número de Siniestros'!AA17,"")</f>
        <v/>
      </c>
      <c r="AB17" s="80" t="str">
        <f>IFERROR('Gen. Siniestros Directos'!AB17/'Gen. Número de Siniestros'!AB17,"")</f>
        <v/>
      </c>
      <c r="AC17" s="80" t="str">
        <f>IFERROR('Gen. Siniestros Directos'!AC17/'Gen. Número de Siniestros'!AC17,"")</f>
        <v/>
      </c>
      <c r="AD17" s="80">
        <f>IFERROR('Gen. Siniestros Directos'!AD17/'Gen. Número de Siniestros'!AD17,"")</f>
        <v>-3452.8931507203497</v>
      </c>
      <c r="AE17" s="80" t="str">
        <f>IFERROR('Gen. Siniestros Directos'!AE17/'Gen. Número de Siniestros'!AE17,"")</f>
        <v/>
      </c>
      <c r="AF17" s="80" t="str">
        <f>IFERROR('Gen. Siniestros Directos'!AF17/'Gen. Número de Siniestros'!AF17,"")</f>
        <v/>
      </c>
      <c r="AG17" s="80">
        <f>IFERROR('Gen. Siniestros Directos'!AG17/'Gen. Número de Siniestros'!AG17,"")</f>
        <v>26.884771298525838</v>
      </c>
      <c r="AH17" s="80">
        <f>IFERROR('Gen. Siniestros Directos'!AH17/'Gen. Número de Siniestros'!AH17,"")</f>
        <v>1110.5731896613197</v>
      </c>
      <c r="AI17" s="80" t="str">
        <f>IFERROR('Gen. Siniestros Directos'!AI17/'Gen. Número de Siniestros'!AI17,"")</f>
        <v/>
      </c>
      <c r="AJ17" s="80">
        <f>IFERROR('Gen. Siniestros Directos'!AJ17/'Gen. Número de Siniestros'!AJ17,"")</f>
        <v>65.566946133778885</v>
      </c>
      <c r="AK17" s="80" t="str">
        <f>IFERROR('Gen. Siniestros Directos'!AK17/'Gen. Número de Siniestros'!AK17,"")</f>
        <v/>
      </c>
      <c r="AL17" s="80" t="str">
        <f>IFERROR('Gen. Siniestros Directos'!AL17/'Gen. Número de Siniestros'!AL17,"")</f>
        <v/>
      </c>
      <c r="AM17" s="80" t="str">
        <f>IFERROR('Gen. Siniestros Directos'!AM17/'Gen. Número de Siniestros'!AM17,"")</f>
        <v/>
      </c>
      <c r="AN17" s="80" t="str">
        <f>IFERROR('Gen. Siniestros Directos'!AN17/'Gen. Número de Siniestros'!AN17,"")</f>
        <v/>
      </c>
      <c r="AO17" s="80" t="str">
        <f>IFERROR('Gen. Siniestros Directos'!AO17/'Gen. Número de Siniestros'!AO17,"")</f>
        <v/>
      </c>
      <c r="AP17" s="80" t="str">
        <f>IFERROR('Gen. Siniestros Directos'!AP17/'Gen. Número de Siniestros'!AP17,"")</f>
        <v/>
      </c>
      <c r="AQ17" s="80">
        <f>IFERROR('Gen. Siniestros Directos'!AQ17/'Gen. Número de Siniestros'!AQ17,"")</f>
        <v>67.817347009293769</v>
      </c>
      <c r="AR17" s="29"/>
      <c r="AS17" s="80">
        <f>IFERROR('Gen. Siniestros Directos'!AS17/'Gen. Número de Siniestros'!AS17,"")</f>
        <v>23.583037871050283</v>
      </c>
      <c r="AT17" s="60">
        <f t="shared" si="0"/>
        <v>1.8756832508225747</v>
      </c>
    </row>
    <row r="18" spans="2:46" x14ac:dyDescent="0.2">
      <c r="B18" s="62" t="str">
        <f>'Datos Generales'!B255</f>
        <v>7. Terrorismo</v>
      </c>
      <c r="C18" s="80" t="str">
        <f>IFERROR('Gen. Siniestros Directos'!C18/'Gen. Número de Siniestros'!C18,"")</f>
        <v/>
      </c>
      <c r="D18" s="80" t="str">
        <f>IFERROR('Gen. Siniestros Directos'!D18/'Gen. Número de Siniestros'!D18,"")</f>
        <v/>
      </c>
      <c r="E18" s="80" t="str">
        <f>IFERROR('Gen. Siniestros Directos'!E18/'Gen. Número de Siniestros'!E18,"")</f>
        <v/>
      </c>
      <c r="F18" s="80" t="str">
        <f>IFERROR('Gen. Siniestros Directos'!F18/'Gen. Número de Siniestros'!F18,"")</f>
        <v/>
      </c>
      <c r="G18" s="80" t="str">
        <f>IFERROR('Gen. Siniestros Directos'!G18/'Gen. Número de Siniestros'!G18,"")</f>
        <v/>
      </c>
      <c r="H18" s="80">
        <f>IFERROR('Gen. Siniestros Directos'!H18/'Gen. Número de Siniestros'!H18,"")</f>
        <v>-614.41201955313829</v>
      </c>
      <c r="I18" s="80">
        <f>IFERROR('Gen. Siniestros Directos'!I18/'Gen. Número de Siniestros'!I18,"")</f>
        <v>34301.067843021054</v>
      </c>
      <c r="J18" s="80" t="str">
        <f>IFERROR('Gen. Siniestros Directos'!J18/'Gen. Número de Siniestros'!J18,"")</f>
        <v/>
      </c>
      <c r="K18" s="80">
        <f>IFERROR('Gen. Siniestros Directos'!K18/'Gen. Número de Siniestros'!K18,"")</f>
        <v>-11.555343575291344</v>
      </c>
      <c r="L18" s="80" t="str">
        <f>IFERROR('Gen. Siniestros Directos'!L18/'Gen. Número de Siniestros'!L18,"")</f>
        <v/>
      </c>
      <c r="M18" s="80" t="str">
        <f>IFERROR('Gen. Siniestros Directos'!M18/'Gen. Número de Siniestros'!M18,"")</f>
        <v/>
      </c>
      <c r="N18" s="80">
        <f>IFERROR('Gen. Siniestros Directos'!N18/'Gen. Número de Siniestros'!N18,"")</f>
        <v>3154.7788943407281</v>
      </c>
      <c r="O18" s="80" t="str">
        <f>IFERROR('Gen. Siniestros Directos'!O18/'Gen. Número de Siniestros'!O18,"")</f>
        <v/>
      </c>
      <c r="P18" s="80" t="str">
        <f>IFERROR('Gen. Siniestros Directos'!P18/'Gen. Número de Siniestros'!P18,"")</f>
        <v/>
      </c>
      <c r="Q18" s="80" t="str">
        <f>IFERROR('Gen. Siniestros Directos'!Q18/'Gen. Número de Siniestros'!Q18,"")</f>
        <v/>
      </c>
      <c r="R18" s="80" t="str">
        <f>IFERROR('Gen. Siniestros Directos'!R18/'Gen. Número de Siniestros'!R18,"")</f>
        <v/>
      </c>
      <c r="S18" s="80" t="str">
        <f>IFERROR('Gen. Siniestros Directos'!S18/'Gen. Número de Siniestros'!S18,"")</f>
        <v/>
      </c>
      <c r="T18" s="80" t="str">
        <f>IFERROR('Gen. Siniestros Directos'!T18/'Gen. Número de Siniestros'!T18,"")</f>
        <v/>
      </c>
      <c r="U18" s="80">
        <f>IFERROR('Gen. Siniestros Directos'!U18/'Gen. Número de Siniestros'!U18,"")</f>
        <v>-109.71339459366412</v>
      </c>
      <c r="V18" s="80" t="str">
        <f>IFERROR('Gen. Siniestros Directos'!V18/'Gen. Número de Siniestros'!V18,"")</f>
        <v/>
      </c>
      <c r="W18" s="80" t="str">
        <f>IFERROR('Gen. Siniestros Directos'!W18/'Gen. Número de Siniestros'!W18,"")</f>
        <v/>
      </c>
      <c r="X18" s="80" t="str">
        <f>IFERROR('Gen. Siniestros Directos'!X18/'Gen. Número de Siniestros'!X18,"")</f>
        <v/>
      </c>
      <c r="Y18" s="80" t="str">
        <f>IFERROR('Gen. Siniestros Directos'!Y18/'Gen. Número de Siniestros'!Y18,"")</f>
        <v/>
      </c>
      <c r="Z18" s="80">
        <f>IFERROR('Gen. Siniestros Directos'!Z18/'Gen. Número de Siniestros'!Z18,"")</f>
        <v>-6.029158712053591</v>
      </c>
      <c r="AA18" s="80" t="str">
        <f>IFERROR('Gen. Siniestros Directos'!AA18/'Gen. Número de Siniestros'!AA18,"")</f>
        <v/>
      </c>
      <c r="AB18" s="80" t="str">
        <f>IFERROR('Gen. Siniestros Directos'!AB18/'Gen. Número de Siniestros'!AB18,"")</f>
        <v/>
      </c>
      <c r="AC18" s="80" t="str">
        <f>IFERROR('Gen. Siniestros Directos'!AC18/'Gen. Número de Siniestros'!AC18,"")</f>
        <v/>
      </c>
      <c r="AD18" s="80">
        <f>IFERROR('Gen. Siniestros Directos'!AD18/'Gen. Número de Siniestros'!AD18,"")</f>
        <v>6381.118137682316</v>
      </c>
      <c r="AE18" s="80" t="str">
        <f>IFERROR('Gen. Siniestros Directos'!AE18/'Gen. Número de Siniestros'!AE18,"")</f>
        <v/>
      </c>
      <c r="AF18" s="80" t="str">
        <f>IFERROR('Gen. Siniestros Directos'!AF18/'Gen. Número de Siniestros'!AF18,"")</f>
        <v/>
      </c>
      <c r="AG18" s="80">
        <f>IFERROR('Gen. Siniestros Directos'!AG18/'Gen. Número de Siniestros'!AG18,"")</f>
        <v>-493.90588870060901</v>
      </c>
      <c r="AH18" s="80" t="str">
        <f>IFERROR('Gen. Siniestros Directos'!AH18/'Gen. Número de Siniestros'!AH18,"")</f>
        <v/>
      </c>
      <c r="AI18" s="80" t="str">
        <f>IFERROR('Gen. Siniestros Directos'!AI18/'Gen. Número de Siniestros'!AI18,"")</f>
        <v/>
      </c>
      <c r="AJ18" s="80" t="str">
        <f>IFERROR('Gen. Siniestros Directos'!AJ18/'Gen. Número de Siniestros'!AJ18,"")</f>
        <v/>
      </c>
      <c r="AK18" s="80" t="str">
        <f>IFERROR('Gen. Siniestros Directos'!AK18/'Gen. Número de Siniestros'!AK18,"")</f>
        <v/>
      </c>
      <c r="AL18" s="80" t="str">
        <f>IFERROR('Gen. Siniestros Directos'!AL18/'Gen. Número de Siniestros'!AL18,"")</f>
        <v/>
      </c>
      <c r="AM18" s="80" t="str">
        <f>IFERROR('Gen. Siniestros Directos'!AM18/'Gen. Número de Siniestros'!AM18,"")</f>
        <v/>
      </c>
      <c r="AN18" s="80" t="str">
        <f>IFERROR('Gen. Siniestros Directos'!AN18/'Gen. Número de Siniestros'!AN18,"")</f>
        <v/>
      </c>
      <c r="AO18" s="80" t="str">
        <f>IFERROR('Gen. Siniestros Directos'!AO18/'Gen. Número de Siniestros'!AO18,"")</f>
        <v/>
      </c>
      <c r="AP18" s="80" t="str">
        <f>IFERROR('Gen. Siniestros Directos'!AP18/'Gen. Número de Siniestros'!AP18,"")</f>
        <v/>
      </c>
      <c r="AQ18" s="80">
        <f>IFERROR('Gen. Siniestros Directos'!AQ18/'Gen. Número de Siniestros'!AQ18,"")</f>
        <v>213.21780448418622</v>
      </c>
      <c r="AR18" s="29"/>
      <c r="AS18" s="80">
        <f>IFERROR('Gen. Siniestros Directos'!AS18/'Gen. Número de Siniestros'!AS18,"")</f>
        <v>-120.24658272995548</v>
      </c>
      <c r="AT18" s="60">
        <f t="shared" si="0"/>
        <v>-2.7731714252788491</v>
      </c>
    </row>
    <row r="19" spans="2:46" x14ac:dyDescent="0.2">
      <c r="B19" s="62" t="str">
        <f>'Datos Generales'!B256</f>
        <v>8. Robo</v>
      </c>
      <c r="C19" s="80" t="str">
        <f>IFERROR('Gen. Siniestros Directos'!C19/'Gen. Número de Siniestros'!C19,"")</f>
        <v/>
      </c>
      <c r="D19" s="80" t="str">
        <f>IFERROR('Gen. Siniestros Directos'!D19/'Gen. Número de Siniestros'!D19,"")</f>
        <v/>
      </c>
      <c r="E19" s="80">
        <f>IFERROR('Gen. Siniestros Directos'!E19/'Gen. Número de Siniestros'!E19,"")</f>
        <v>150.39312437037032</v>
      </c>
      <c r="F19" s="80">
        <f>IFERROR('Gen. Siniestros Directos'!F19/'Gen. Número de Siniestros'!F19,"")</f>
        <v>-16.713640454450793</v>
      </c>
      <c r="G19" s="80" t="str">
        <f>IFERROR('Gen. Siniestros Directos'!G19/'Gen. Número de Siniestros'!G19,"")</f>
        <v/>
      </c>
      <c r="H19" s="80">
        <f>IFERROR('Gen. Siniestros Directos'!H19/'Gen. Número de Siniestros'!H19,"")</f>
        <v>64.20463530773938</v>
      </c>
      <c r="I19" s="80">
        <f>IFERROR('Gen. Siniestros Directos'!I19/'Gen. Número de Siniestros'!I19,"")</f>
        <v>20.602512735882566</v>
      </c>
      <c r="J19" s="80" t="str">
        <f>IFERROR('Gen. Siniestros Directos'!J19/'Gen. Número de Siniestros'!J19,"")</f>
        <v/>
      </c>
      <c r="K19" s="80">
        <f>IFERROR('Gen. Siniestros Directos'!K19/'Gen. Número de Siniestros'!K19,"")</f>
        <v>8.9517510544102201</v>
      </c>
      <c r="L19" s="80" t="str">
        <f>IFERROR('Gen. Siniestros Directos'!L19/'Gen. Número de Siniestros'!L19,"")</f>
        <v/>
      </c>
      <c r="M19" s="80" t="str">
        <f>IFERROR('Gen. Siniestros Directos'!M19/'Gen. Número de Siniestros'!M19,"")</f>
        <v/>
      </c>
      <c r="N19" s="80" t="str">
        <f>IFERROR('Gen. Siniestros Directos'!N19/'Gen. Número de Siniestros'!N19,"")</f>
        <v/>
      </c>
      <c r="O19" s="80">
        <f>IFERROR('Gen. Siniestros Directos'!O19/'Gen. Número de Siniestros'!O19,"")</f>
        <v>280.48526999871069</v>
      </c>
      <c r="P19" s="80" t="str">
        <f>IFERROR('Gen. Siniestros Directos'!P19/'Gen. Número de Siniestros'!P19,"")</f>
        <v/>
      </c>
      <c r="Q19" s="80">
        <f>IFERROR('Gen. Siniestros Directos'!Q19/'Gen. Número de Siniestros'!Q19,"")</f>
        <v>1250.9141365397088</v>
      </c>
      <c r="R19" s="80" t="str">
        <f>IFERROR('Gen. Siniestros Directos'!R19/'Gen. Número de Siniestros'!R19,"")</f>
        <v/>
      </c>
      <c r="S19" s="80">
        <f>IFERROR('Gen. Siniestros Directos'!S19/'Gen. Número de Siniestros'!S19,"")</f>
        <v>12.407454989927995</v>
      </c>
      <c r="T19" s="80" t="str">
        <f>IFERROR('Gen. Siniestros Directos'!T19/'Gen. Número de Siniestros'!T19,"")</f>
        <v/>
      </c>
      <c r="U19" s="80">
        <f>IFERROR('Gen. Siniestros Directos'!U19/'Gen. Número de Siniestros'!U19,"")</f>
        <v>97.67043593128983</v>
      </c>
      <c r="V19" s="80">
        <f>IFERROR('Gen. Siniestros Directos'!V19/'Gen. Número de Siniestros'!V19,"")</f>
        <v>43.770214382197388</v>
      </c>
      <c r="W19" s="80">
        <f>IFERROR('Gen. Siniestros Directos'!W19/'Gen. Número de Siniestros'!W19,"")</f>
        <v>1444.8942221127545</v>
      </c>
      <c r="X19" s="80" t="str">
        <f>IFERROR('Gen. Siniestros Directos'!X19/'Gen. Número de Siniestros'!X19,"")</f>
        <v/>
      </c>
      <c r="Y19" s="80">
        <f>IFERROR('Gen. Siniestros Directos'!Y19/'Gen. Número de Siniestros'!Y19,"")</f>
        <v>461.79133226761093</v>
      </c>
      <c r="Z19" s="80">
        <f>IFERROR('Gen. Siniestros Directos'!Z19/'Gen. Número de Siniestros'!Z19,"")</f>
        <v>51.039691754689699</v>
      </c>
      <c r="AA19" s="80">
        <f>IFERROR('Gen. Siniestros Directos'!AA19/'Gen. Número de Siniestros'!AA19,"")</f>
        <v>237.7974040960348</v>
      </c>
      <c r="AB19" s="80" t="str">
        <f>IFERROR('Gen. Siniestros Directos'!AB19/'Gen. Número de Siniestros'!AB19,"")</f>
        <v/>
      </c>
      <c r="AC19" s="80" t="str">
        <f>IFERROR('Gen. Siniestros Directos'!AC19/'Gen. Número de Siniestros'!AC19,"")</f>
        <v/>
      </c>
      <c r="AD19" s="80">
        <f>IFERROR('Gen. Siniestros Directos'!AD19/'Gen. Número de Siniestros'!AD19,"")</f>
        <v>2.6684076601800064</v>
      </c>
      <c r="AE19" s="80" t="str">
        <f>IFERROR('Gen. Siniestros Directos'!AE19/'Gen. Número de Siniestros'!AE19,"")</f>
        <v/>
      </c>
      <c r="AF19" s="80" t="str">
        <f>IFERROR('Gen. Siniestros Directos'!AF19/'Gen. Número de Siniestros'!AF19,"")</f>
        <v/>
      </c>
      <c r="AG19" s="80">
        <f>IFERROR('Gen. Siniestros Directos'!AG19/'Gen. Número de Siniestros'!AG19,"")</f>
        <v>7.0885574487265606</v>
      </c>
      <c r="AH19" s="80">
        <f>IFERROR('Gen. Siniestros Directos'!AH19/'Gen. Número de Siniestros'!AH19,"")</f>
        <v>66.557362284664379</v>
      </c>
      <c r="AI19" s="80" t="str">
        <f>IFERROR('Gen. Siniestros Directos'!AI19/'Gen. Número de Siniestros'!AI19,"")</f>
        <v/>
      </c>
      <c r="AJ19" s="80">
        <f>IFERROR('Gen. Siniestros Directos'!AJ19/'Gen. Número de Siniestros'!AJ19,"")</f>
        <v>135.34181987702803</v>
      </c>
      <c r="AK19" s="80" t="str">
        <f>IFERROR('Gen. Siniestros Directos'!AK19/'Gen. Número de Siniestros'!AK19,"")</f>
        <v/>
      </c>
      <c r="AL19" s="80" t="str">
        <f>IFERROR('Gen. Siniestros Directos'!AL19/'Gen. Número de Siniestros'!AL19,"")</f>
        <v/>
      </c>
      <c r="AM19" s="80" t="str">
        <f>IFERROR('Gen. Siniestros Directos'!AM19/'Gen. Número de Siniestros'!AM19,"")</f>
        <v/>
      </c>
      <c r="AN19" s="80" t="str">
        <f>IFERROR('Gen. Siniestros Directos'!AN19/'Gen. Número de Siniestros'!AN19,"")</f>
        <v/>
      </c>
      <c r="AO19" s="80" t="str">
        <f>IFERROR('Gen. Siniestros Directos'!AO19/'Gen. Número de Siniestros'!AO19,"")</f>
        <v/>
      </c>
      <c r="AP19" s="80" t="str">
        <f>IFERROR('Gen. Siniestros Directos'!AP19/'Gen. Número de Siniestros'!AP19,"")</f>
        <v/>
      </c>
      <c r="AQ19" s="80">
        <f>IFERROR('Gen. Siniestros Directos'!AQ19/'Gen. Número de Siniestros'!AQ19,"")</f>
        <v>27.962087841185891</v>
      </c>
      <c r="AR19" s="29"/>
      <c r="AS19" s="80">
        <f>IFERROR('Gen. Siniestros Directos'!AS19/'Gen. Número de Siniestros'!AS19,"")</f>
        <v>31.251559304882999</v>
      </c>
      <c r="AT19" s="60">
        <f t="shared" si="0"/>
        <v>-0.10525783470852712</v>
      </c>
    </row>
    <row r="20" spans="2:46" x14ac:dyDescent="0.2">
      <c r="B20" s="62" t="str">
        <f>'Datos Generales'!B257</f>
        <v>9. Cristales</v>
      </c>
      <c r="C20" s="80" t="str">
        <f>IFERROR('Gen. Siniestros Directos'!C20/'Gen. Número de Siniestros'!C20,"")</f>
        <v/>
      </c>
      <c r="D20" s="80" t="str">
        <f>IFERROR('Gen. Siniestros Directos'!D20/'Gen. Número de Siniestros'!D20,"")</f>
        <v/>
      </c>
      <c r="E20" s="80">
        <f>IFERROR('Gen. Siniestros Directos'!E20/'Gen. Número de Siniestros'!E20,"")</f>
        <v>36.722859202504395</v>
      </c>
      <c r="F20" s="80" t="str">
        <f>IFERROR('Gen. Siniestros Directos'!F20/'Gen. Número de Siniestros'!F20,"")</f>
        <v/>
      </c>
      <c r="G20" s="80" t="str">
        <f>IFERROR('Gen. Siniestros Directos'!G20/'Gen. Número de Siniestros'!G20,"")</f>
        <v/>
      </c>
      <c r="H20" s="80">
        <f>IFERROR('Gen. Siniestros Directos'!H20/'Gen. Número de Siniestros'!H20,"")</f>
        <v>32.123834521335851</v>
      </c>
      <c r="I20" s="80">
        <f>IFERROR('Gen. Siniestros Directos'!I20/'Gen. Número de Siniestros'!I20,"")</f>
        <v>76.273072106524609</v>
      </c>
      <c r="J20" s="80" t="str">
        <f>IFERROR('Gen. Siniestros Directos'!J20/'Gen. Número de Siniestros'!J20,"")</f>
        <v/>
      </c>
      <c r="K20" s="80">
        <f>IFERROR('Gen. Siniestros Directos'!K20/'Gen. Número de Siniestros'!K20,"")</f>
        <v>31.490862716961786</v>
      </c>
      <c r="L20" s="80" t="str">
        <f>IFERROR('Gen. Siniestros Directos'!L20/'Gen. Número de Siniestros'!L20,"")</f>
        <v/>
      </c>
      <c r="M20" s="80" t="str">
        <f>IFERROR('Gen. Siniestros Directos'!M20/'Gen. Número de Siniestros'!M20,"")</f>
        <v/>
      </c>
      <c r="N20" s="80" t="str">
        <f>IFERROR('Gen. Siniestros Directos'!N20/'Gen. Número de Siniestros'!N20,"")</f>
        <v/>
      </c>
      <c r="O20" s="80">
        <f>IFERROR('Gen. Siniestros Directos'!O20/'Gen. Número de Siniestros'!O20,"")</f>
        <v>12.366145406138576</v>
      </c>
      <c r="P20" s="80" t="str">
        <f>IFERROR('Gen. Siniestros Directos'!P20/'Gen. Número de Siniestros'!P20,"")</f>
        <v/>
      </c>
      <c r="Q20" s="80" t="str">
        <f>IFERROR('Gen. Siniestros Directos'!Q20/'Gen. Número de Siniestros'!Q20,"")</f>
        <v/>
      </c>
      <c r="R20" s="80" t="str">
        <f>IFERROR('Gen. Siniestros Directos'!R20/'Gen. Número de Siniestros'!R20,"")</f>
        <v/>
      </c>
      <c r="S20" s="80">
        <f>IFERROR('Gen. Siniestros Directos'!S20/'Gen. Número de Siniestros'!S20,"")</f>
        <v>13.534452056034388</v>
      </c>
      <c r="T20" s="80" t="str">
        <f>IFERROR('Gen. Siniestros Directos'!T20/'Gen. Número de Siniestros'!T20,"")</f>
        <v/>
      </c>
      <c r="U20" s="80">
        <f>IFERROR('Gen. Siniestros Directos'!U20/'Gen. Número de Siniestros'!U20,"")</f>
        <v>42.720184577052315</v>
      </c>
      <c r="V20" s="80" t="str">
        <f>IFERROR('Gen. Siniestros Directos'!V20/'Gen. Número de Siniestros'!V20,"")</f>
        <v/>
      </c>
      <c r="W20" s="80">
        <f>IFERROR('Gen. Siniestros Directos'!W20/'Gen. Número de Siniestros'!W20,"")</f>
        <v>-18.234536279753168</v>
      </c>
      <c r="X20" s="80" t="str">
        <f>IFERROR('Gen. Siniestros Directos'!X20/'Gen. Número de Siniestros'!X20,"")</f>
        <v/>
      </c>
      <c r="Y20" s="80">
        <f>IFERROR('Gen. Siniestros Directos'!Y20/'Gen. Número de Siniestros'!Y20,"")</f>
        <v>52.9209787999702</v>
      </c>
      <c r="Z20" s="80">
        <f>IFERROR('Gen. Siniestros Directos'!Z20/'Gen. Número de Siniestros'!Z20,"")</f>
        <v>25.884099207346853</v>
      </c>
      <c r="AA20" s="80" t="str">
        <f>IFERROR('Gen. Siniestros Directos'!AA20/'Gen. Número de Siniestros'!AA20,"")</f>
        <v/>
      </c>
      <c r="AB20" s="80" t="str">
        <f>IFERROR('Gen. Siniestros Directos'!AB20/'Gen. Número de Siniestros'!AB20,"")</f>
        <v/>
      </c>
      <c r="AC20" s="80" t="str">
        <f>IFERROR('Gen. Siniestros Directos'!AC20/'Gen. Número de Siniestros'!AC20,"")</f>
        <v/>
      </c>
      <c r="AD20" s="80">
        <f>IFERROR('Gen. Siniestros Directos'!AD20/'Gen. Número de Siniestros'!AD20,"")</f>
        <v>299.81523924153856</v>
      </c>
      <c r="AE20" s="80" t="str">
        <f>IFERROR('Gen. Siniestros Directos'!AE20/'Gen. Número de Siniestros'!AE20,"")</f>
        <v/>
      </c>
      <c r="AF20" s="80" t="str">
        <f>IFERROR('Gen. Siniestros Directos'!AF20/'Gen. Número de Siniestros'!AF20,"")</f>
        <v/>
      </c>
      <c r="AG20" s="80">
        <f>IFERROR('Gen. Siniestros Directos'!AG20/'Gen. Número de Siniestros'!AG20,"")</f>
        <v>19.465160402462015</v>
      </c>
      <c r="AH20" s="80" t="str">
        <f>IFERROR('Gen. Siniestros Directos'!AH20/'Gen. Número de Siniestros'!AH20,"")</f>
        <v/>
      </c>
      <c r="AI20" s="80" t="str">
        <f>IFERROR('Gen. Siniestros Directos'!AI20/'Gen. Número de Siniestros'!AI20,"")</f>
        <v/>
      </c>
      <c r="AJ20" s="80">
        <f>IFERROR('Gen. Siniestros Directos'!AJ20/'Gen. Número de Siniestros'!AJ20,"")</f>
        <v>53.648999464870798</v>
      </c>
      <c r="AK20" s="80" t="str">
        <f>IFERROR('Gen. Siniestros Directos'!AK20/'Gen. Número de Siniestros'!AK20,"")</f>
        <v/>
      </c>
      <c r="AL20" s="80" t="str">
        <f>IFERROR('Gen. Siniestros Directos'!AL20/'Gen. Número de Siniestros'!AL20,"")</f>
        <v/>
      </c>
      <c r="AM20" s="80" t="str">
        <f>IFERROR('Gen. Siniestros Directos'!AM20/'Gen. Número de Siniestros'!AM20,"")</f>
        <v/>
      </c>
      <c r="AN20" s="80" t="str">
        <f>IFERROR('Gen. Siniestros Directos'!AN20/'Gen. Número de Siniestros'!AN20,"")</f>
        <v/>
      </c>
      <c r="AO20" s="80" t="str">
        <f>IFERROR('Gen. Siniestros Directos'!AO20/'Gen. Número de Siniestros'!AO20,"")</f>
        <v/>
      </c>
      <c r="AP20" s="80" t="str">
        <f>IFERROR('Gen. Siniestros Directos'!AP20/'Gen. Número de Siniestros'!AP20,"")</f>
        <v/>
      </c>
      <c r="AQ20" s="80">
        <f>IFERROR('Gen. Siniestros Directos'!AQ20/'Gen. Número de Siniestros'!AQ20,"")</f>
        <v>38.974465680304853</v>
      </c>
      <c r="AR20" s="29"/>
      <c r="AS20" s="80">
        <f>IFERROR('Gen. Siniestros Directos'!AS20/'Gen. Número de Siniestros'!AS20,"")</f>
        <v>33.642301162012913</v>
      </c>
      <c r="AT20" s="60">
        <f t="shared" si="0"/>
        <v>0.15849583215528473</v>
      </c>
    </row>
    <row r="21" spans="2:46" x14ac:dyDescent="0.2">
      <c r="B21" s="62" t="str">
        <f>'Datos Generales'!B258</f>
        <v>10. Daños Físicos a Vehículos Motorizados</v>
      </c>
      <c r="C21" s="80" t="str">
        <f>IFERROR('Gen. Siniestros Directos'!C21/'Gen. Número de Siniestros'!C21,"")</f>
        <v/>
      </c>
      <c r="D21" s="80" t="str">
        <f>IFERROR('Gen. Siniestros Directos'!D21/'Gen. Número de Siniestros'!D21,"")</f>
        <v/>
      </c>
      <c r="E21" s="80">
        <f>IFERROR('Gen. Siniestros Directos'!E21/'Gen. Número de Siniestros'!E21,"")</f>
        <v>43.731017837543092</v>
      </c>
      <c r="F21" s="80">
        <f>IFERROR('Gen. Siniestros Directos'!F21/'Gen. Número de Siniestros'!F21,"")</f>
        <v>-3.3861635005730508</v>
      </c>
      <c r="G21" s="80" t="str">
        <f>IFERROR('Gen. Siniestros Directos'!G21/'Gen. Número de Siniestros'!G21,"")</f>
        <v/>
      </c>
      <c r="H21" s="80">
        <f>IFERROR('Gen. Siniestros Directos'!H21/'Gen. Número de Siniestros'!H21,"")</f>
        <v>48.622578003499335</v>
      </c>
      <c r="I21" s="80" t="str">
        <f>IFERROR('Gen. Siniestros Directos'!I21/'Gen. Número de Siniestros'!I21,"")</f>
        <v/>
      </c>
      <c r="J21" s="80" t="str">
        <f>IFERROR('Gen. Siniestros Directos'!J21/'Gen. Número de Siniestros'!J21,"")</f>
        <v/>
      </c>
      <c r="K21" s="80">
        <f>IFERROR('Gen. Siniestros Directos'!K21/'Gen. Número de Siniestros'!K21,"")</f>
        <v>33.611986130951188</v>
      </c>
      <c r="L21" s="80" t="str">
        <f>IFERROR('Gen. Siniestros Directos'!L21/'Gen. Número de Siniestros'!L21,"")</f>
        <v/>
      </c>
      <c r="M21" s="80" t="str">
        <f>IFERROR('Gen. Siniestros Directos'!M21/'Gen. Número de Siniestros'!M21,"")</f>
        <v/>
      </c>
      <c r="N21" s="80" t="str">
        <f>IFERROR('Gen. Siniestros Directos'!N21/'Gen. Número de Siniestros'!N21,"")</f>
        <v/>
      </c>
      <c r="O21" s="80">
        <f>IFERROR('Gen. Siniestros Directos'!O21/'Gen. Número de Siniestros'!O21,"")</f>
        <v>62.505716768362817</v>
      </c>
      <c r="P21" s="80" t="str">
        <f>IFERROR('Gen. Siniestros Directos'!P21/'Gen. Número de Siniestros'!P21,"")</f>
        <v/>
      </c>
      <c r="Q21" s="80">
        <f>IFERROR('Gen. Siniestros Directos'!Q21/'Gen. Número de Siniestros'!Q21,"")</f>
        <v>153.4509552140338</v>
      </c>
      <c r="R21" s="80" t="str">
        <f>IFERROR('Gen. Siniestros Directos'!R21/'Gen. Número de Siniestros'!R21,"")</f>
        <v/>
      </c>
      <c r="S21" s="80">
        <f>IFERROR('Gen. Siniestros Directos'!S21/'Gen. Número de Siniestros'!S21,"")</f>
        <v>27.846785200800575</v>
      </c>
      <c r="T21" s="80" t="str">
        <f>IFERROR('Gen. Siniestros Directos'!T21/'Gen. Número de Siniestros'!T21,"")</f>
        <v/>
      </c>
      <c r="U21" s="80">
        <f>IFERROR('Gen. Siniestros Directos'!U21/'Gen. Número de Siniestros'!U21,"")</f>
        <v>49.649490004806246</v>
      </c>
      <c r="V21" s="80" t="str">
        <f>IFERROR('Gen. Siniestros Directos'!V21/'Gen. Número de Siniestros'!V21,"")</f>
        <v/>
      </c>
      <c r="W21" s="80" t="str">
        <f>IFERROR('Gen. Siniestros Directos'!W21/'Gen. Número de Siniestros'!W21,"")</f>
        <v/>
      </c>
      <c r="X21" s="80" t="str">
        <f>IFERROR('Gen. Siniestros Directos'!X21/'Gen. Número de Siniestros'!X21,"")</f>
        <v/>
      </c>
      <c r="Y21" s="80">
        <f>IFERROR('Gen. Siniestros Directos'!Y21/'Gen. Número de Siniestros'!Y21,"")</f>
        <v>48.045324049142081</v>
      </c>
      <c r="Z21" s="80">
        <f>IFERROR('Gen. Siniestros Directos'!Z21/'Gen. Número de Siniestros'!Z21,"")</f>
        <v>30.366951350522644</v>
      </c>
      <c r="AA21" s="80">
        <f>IFERROR('Gen. Siniestros Directos'!AA21/'Gen. Número de Siniestros'!AA21,"")</f>
        <v>44.000354178831508</v>
      </c>
      <c r="AB21" s="80" t="str">
        <f>IFERROR('Gen. Siniestros Directos'!AB21/'Gen. Número de Siniestros'!AB21,"")</f>
        <v/>
      </c>
      <c r="AC21" s="80" t="str">
        <f>IFERROR('Gen. Siniestros Directos'!AC21/'Gen. Número de Siniestros'!AC21,"")</f>
        <v/>
      </c>
      <c r="AD21" s="80" t="str">
        <f>IFERROR('Gen. Siniestros Directos'!AD21/'Gen. Número de Siniestros'!AD21,"")</f>
        <v/>
      </c>
      <c r="AE21" s="80" t="str">
        <f>IFERROR('Gen. Siniestros Directos'!AE21/'Gen. Número de Siniestros'!AE21,"")</f>
        <v/>
      </c>
      <c r="AF21" s="80" t="str">
        <f>IFERROR('Gen. Siniestros Directos'!AF21/'Gen. Número de Siniestros'!AF21,"")</f>
        <v/>
      </c>
      <c r="AG21" s="80">
        <f>IFERROR('Gen. Siniestros Directos'!AG21/'Gen. Número de Siniestros'!AG21,"")</f>
        <v>46.545714366642805</v>
      </c>
      <c r="AH21" s="80" t="str">
        <f>IFERROR('Gen. Siniestros Directos'!AH21/'Gen. Número de Siniestros'!AH21,"")</f>
        <v/>
      </c>
      <c r="AI21" s="80">
        <f>IFERROR('Gen. Siniestros Directos'!AI21/'Gen. Número de Siniestros'!AI21,"")</f>
        <v>36.183777951446146</v>
      </c>
      <c r="AJ21" s="80" t="str">
        <f>IFERROR('Gen. Siniestros Directos'!AJ21/'Gen. Número de Siniestros'!AJ21,"")</f>
        <v/>
      </c>
      <c r="AK21" s="80" t="str">
        <f>IFERROR('Gen. Siniestros Directos'!AK21/'Gen. Número de Siniestros'!AK21,"")</f>
        <v/>
      </c>
      <c r="AL21" s="80" t="str">
        <f>IFERROR('Gen. Siniestros Directos'!AL21/'Gen. Número de Siniestros'!AL21,"")</f>
        <v/>
      </c>
      <c r="AM21" s="80" t="str">
        <f>IFERROR('Gen. Siniestros Directos'!AM21/'Gen. Número de Siniestros'!AM21,"")</f>
        <v/>
      </c>
      <c r="AN21" s="80" t="str">
        <f>IFERROR('Gen. Siniestros Directos'!AN21/'Gen. Número de Siniestros'!AN21,"")</f>
        <v/>
      </c>
      <c r="AO21" s="80" t="str">
        <f>IFERROR('Gen. Siniestros Directos'!AO21/'Gen. Número de Siniestros'!AO21,"")</f>
        <v/>
      </c>
      <c r="AP21" s="80" t="str">
        <f>IFERROR('Gen. Siniestros Directos'!AP21/'Gen. Número de Siniestros'!AP21,"")</f>
        <v/>
      </c>
      <c r="AQ21" s="80">
        <f>IFERROR('Gen. Siniestros Directos'!AQ21/'Gen. Número de Siniestros'!AQ21,"")</f>
        <v>40.940167561050032</v>
      </c>
      <c r="AR21" s="29"/>
      <c r="AS21" s="80">
        <f>IFERROR('Gen. Siniestros Directos'!AS21/'Gen. Número de Siniestros'!AS21,"")</f>
        <v>36.481340674752119</v>
      </c>
      <c r="AT21" s="60">
        <f t="shared" si="0"/>
        <v>0.12222212242829555</v>
      </c>
    </row>
    <row r="22" spans="2:46" x14ac:dyDescent="0.2">
      <c r="B22" s="62" t="str">
        <f>'Datos Generales'!B259</f>
        <v>11. Casco Marítimo</v>
      </c>
      <c r="C22" s="80" t="str">
        <f>IFERROR('Gen. Siniestros Directos'!C22/'Gen. Número de Siniestros'!C22,"")</f>
        <v/>
      </c>
      <c r="D22" s="80" t="str">
        <f>IFERROR('Gen. Siniestros Directos'!D22/'Gen. Número de Siniestros'!D22,"")</f>
        <v/>
      </c>
      <c r="E22" s="80" t="str">
        <f>IFERROR('Gen. Siniestros Directos'!E22/'Gen. Número de Siniestros'!E22,"")</f>
        <v/>
      </c>
      <c r="F22" s="80" t="str">
        <f>IFERROR('Gen. Siniestros Directos'!F22/'Gen. Número de Siniestros'!F22,"")</f>
        <v/>
      </c>
      <c r="G22" s="80" t="str">
        <f>IFERROR('Gen. Siniestros Directos'!G22/'Gen. Número de Siniestros'!G22,"")</f>
        <v/>
      </c>
      <c r="H22" s="80" t="str">
        <f>IFERROR('Gen. Siniestros Directos'!H22/'Gen. Número de Siniestros'!H22,"")</f>
        <v/>
      </c>
      <c r="I22" s="80">
        <f>IFERROR('Gen. Siniestros Directos'!I22/'Gen. Número de Siniestros'!I22,"")</f>
        <v>0.7144128020052547</v>
      </c>
      <c r="J22" s="80" t="str">
        <f>IFERROR('Gen. Siniestros Directos'!J22/'Gen. Número de Siniestros'!J22,"")</f>
        <v/>
      </c>
      <c r="K22" s="80" t="str">
        <f>IFERROR('Gen. Siniestros Directos'!K22/'Gen. Número de Siniestros'!K22,"")</f>
        <v/>
      </c>
      <c r="L22" s="80" t="str">
        <f>IFERROR('Gen. Siniestros Directos'!L22/'Gen. Número de Siniestros'!L22,"")</f>
        <v/>
      </c>
      <c r="M22" s="80" t="str">
        <f>IFERROR('Gen. Siniestros Directos'!M22/'Gen. Número de Siniestros'!M22,"")</f>
        <v/>
      </c>
      <c r="N22" s="80">
        <f>IFERROR('Gen. Siniestros Directos'!N22/'Gen. Número de Siniestros'!N22,"")</f>
        <v>6732.5922264402825</v>
      </c>
      <c r="O22" s="80">
        <f>IFERROR('Gen. Siniestros Directos'!O22/'Gen. Número de Siniestros'!O22,"")</f>
        <v>4240.9721185095168</v>
      </c>
      <c r="P22" s="80" t="str">
        <f>IFERROR('Gen. Siniestros Directos'!P22/'Gen. Número de Siniestros'!P22,"")</f>
        <v/>
      </c>
      <c r="Q22" s="80" t="str">
        <f>IFERROR('Gen. Siniestros Directos'!Q22/'Gen. Número de Siniestros'!Q22,"")</f>
        <v/>
      </c>
      <c r="R22" s="80" t="str">
        <f>IFERROR('Gen. Siniestros Directos'!R22/'Gen. Número de Siniestros'!R22,"")</f>
        <v/>
      </c>
      <c r="S22" s="80">
        <f>IFERROR('Gen. Siniestros Directos'!S22/'Gen. Número de Siniestros'!S22,"")</f>
        <v>-2184.1640536734935</v>
      </c>
      <c r="T22" s="80" t="str">
        <f>IFERROR('Gen. Siniestros Directos'!T22/'Gen. Número de Siniestros'!T22,"")</f>
        <v/>
      </c>
      <c r="U22" s="80">
        <f>IFERROR('Gen. Siniestros Directos'!U22/'Gen. Número de Siniestros'!U22,"")</f>
        <v>19366.20017778673</v>
      </c>
      <c r="V22" s="80" t="str">
        <f>IFERROR('Gen. Siniestros Directos'!V22/'Gen. Número de Siniestros'!V22,"")</f>
        <v/>
      </c>
      <c r="W22" s="80" t="str">
        <f>IFERROR('Gen. Siniestros Directos'!W22/'Gen. Número de Siniestros'!W22,"")</f>
        <v/>
      </c>
      <c r="X22" s="80" t="str">
        <f>IFERROR('Gen. Siniestros Directos'!X22/'Gen. Número de Siniestros'!X22,"")</f>
        <v/>
      </c>
      <c r="Y22" s="80">
        <f>IFERROR('Gen. Siniestros Directos'!Y22/'Gen. Número de Siniestros'!Y22,"")</f>
        <v>582.17839431980588</v>
      </c>
      <c r="Z22" s="80" t="str">
        <f>IFERROR('Gen. Siniestros Directos'!Z22/'Gen. Número de Siniestros'!Z22,"")</f>
        <v/>
      </c>
      <c r="AA22" s="80">
        <f>IFERROR('Gen. Siniestros Directos'!AA22/'Gen. Número de Siniestros'!AA22,"")</f>
        <v>2108.6234047757475</v>
      </c>
      <c r="AB22" s="80" t="str">
        <f>IFERROR('Gen. Siniestros Directos'!AB22/'Gen. Número de Siniestros'!AB22,"")</f>
        <v/>
      </c>
      <c r="AC22" s="80" t="str">
        <f>IFERROR('Gen. Siniestros Directos'!AC22/'Gen. Número de Siniestros'!AC22,"")</f>
        <v/>
      </c>
      <c r="AD22" s="80" t="str">
        <f>IFERROR('Gen. Siniestros Directos'!AD22/'Gen. Número de Siniestros'!AD22,"")</f>
        <v/>
      </c>
      <c r="AE22" s="80" t="str">
        <f>IFERROR('Gen. Siniestros Directos'!AE22/'Gen. Número de Siniestros'!AE22,"")</f>
        <v/>
      </c>
      <c r="AF22" s="80" t="str">
        <f>IFERROR('Gen. Siniestros Directos'!AF22/'Gen. Número de Siniestros'!AF22,"")</f>
        <v/>
      </c>
      <c r="AG22" s="80">
        <f>IFERROR('Gen. Siniestros Directos'!AG22/'Gen. Número de Siniestros'!AG22,"")</f>
        <v>-3327.0699020762727</v>
      </c>
      <c r="AH22" s="80">
        <f>IFERROR('Gen. Siniestros Directos'!AH22/'Gen. Número de Siniestros'!AH22,"")</f>
        <v>942.7697512176486</v>
      </c>
      <c r="AI22" s="80" t="str">
        <f>IFERROR('Gen. Siniestros Directos'!AI22/'Gen. Número de Siniestros'!AI22,"")</f>
        <v/>
      </c>
      <c r="AJ22" s="80" t="str">
        <f>IFERROR('Gen. Siniestros Directos'!AJ22/'Gen. Número de Siniestros'!AJ22,"")</f>
        <v/>
      </c>
      <c r="AK22" s="80" t="str">
        <f>IFERROR('Gen. Siniestros Directos'!AK22/'Gen. Número de Siniestros'!AK22,"")</f>
        <v/>
      </c>
      <c r="AL22" s="80" t="str">
        <f>IFERROR('Gen. Siniestros Directos'!AL22/'Gen. Número de Siniestros'!AL22,"")</f>
        <v/>
      </c>
      <c r="AM22" s="80" t="str">
        <f>IFERROR('Gen. Siniestros Directos'!AM22/'Gen. Número de Siniestros'!AM22,"")</f>
        <v/>
      </c>
      <c r="AN22" s="80" t="str">
        <f>IFERROR('Gen. Siniestros Directos'!AN22/'Gen. Número de Siniestros'!AN22,"")</f>
        <v/>
      </c>
      <c r="AO22" s="80" t="str">
        <f>IFERROR('Gen. Siniestros Directos'!AO22/'Gen. Número de Siniestros'!AO22,"")</f>
        <v/>
      </c>
      <c r="AP22" s="80" t="str">
        <f>IFERROR('Gen. Siniestros Directos'!AP22/'Gen. Número de Siniestros'!AP22,"")</f>
        <v/>
      </c>
      <c r="AQ22" s="80">
        <f>IFERROR('Gen. Siniestros Directos'!AQ22/'Gen. Número de Siniestros'!AQ22,"")</f>
        <v>784.1803150696536</v>
      </c>
      <c r="AR22" s="29"/>
      <c r="AS22" s="80">
        <f>IFERROR('Gen. Siniestros Directos'!AS22/'Gen. Número de Siniestros'!AS22,"")</f>
        <v>5031.5377659414507</v>
      </c>
      <c r="AT22" s="60">
        <f t="shared" si="0"/>
        <v>-0.84414698814788169</v>
      </c>
    </row>
    <row r="23" spans="2:46" x14ac:dyDescent="0.2">
      <c r="B23" s="62" t="str">
        <f>'Datos Generales'!B260</f>
        <v>12. Casco Aéreo</v>
      </c>
      <c r="C23" s="80" t="str">
        <f>IFERROR('Gen. Siniestros Directos'!C23/'Gen. Número de Siniestros'!C23,"")</f>
        <v/>
      </c>
      <c r="D23" s="80" t="str">
        <f>IFERROR('Gen. Siniestros Directos'!D23/'Gen. Número de Siniestros'!D23,"")</f>
        <v/>
      </c>
      <c r="E23" s="80" t="str">
        <f>IFERROR('Gen. Siniestros Directos'!E23/'Gen. Número de Siniestros'!E23,"")</f>
        <v/>
      </c>
      <c r="F23" s="80" t="str">
        <f>IFERROR('Gen. Siniestros Directos'!F23/'Gen. Número de Siniestros'!F23,"")</f>
        <v/>
      </c>
      <c r="G23" s="80" t="str">
        <f>IFERROR('Gen. Siniestros Directos'!G23/'Gen. Número de Siniestros'!G23,"")</f>
        <v/>
      </c>
      <c r="H23" s="80" t="str">
        <f>IFERROR('Gen. Siniestros Directos'!H23/'Gen. Número de Siniestros'!H23,"")</f>
        <v/>
      </c>
      <c r="I23" s="80" t="str">
        <f>IFERROR('Gen. Siniestros Directos'!I23/'Gen. Número de Siniestros'!I23,"")</f>
        <v/>
      </c>
      <c r="J23" s="80" t="str">
        <f>IFERROR('Gen. Siniestros Directos'!J23/'Gen. Número de Siniestros'!J23,"")</f>
        <v/>
      </c>
      <c r="K23" s="80" t="str">
        <f>IFERROR('Gen. Siniestros Directos'!K23/'Gen. Número de Siniestros'!K23,"")</f>
        <v/>
      </c>
      <c r="L23" s="80" t="str">
        <f>IFERROR('Gen. Siniestros Directos'!L23/'Gen. Número de Siniestros'!L23,"")</f>
        <v/>
      </c>
      <c r="M23" s="80" t="str">
        <f>IFERROR('Gen. Siniestros Directos'!M23/'Gen. Número de Siniestros'!M23,"")</f>
        <v/>
      </c>
      <c r="N23" s="80" t="str">
        <f>IFERROR('Gen. Siniestros Directos'!N23/'Gen. Número de Siniestros'!N23,"")</f>
        <v/>
      </c>
      <c r="O23" s="80" t="str">
        <f>IFERROR('Gen. Siniestros Directos'!O23/'Gen. Número de Siniestros'!O23,"")</f>
        <v/>
      </c>
      <c r="P23" s="80" t="str">
        <f>IFERROR('Gen. Siniestros Directos'!P23/'Gen. Número de Siniestros'!P23,"")</f>
        <v/>
      </c>
      <c r="Q23" s="80" t="str">
        <f>IFERROR('Gen. Siniestros Directos'!Q23/'Gen. Número de Siniestros'!Q23,"")</f>
        <v/>
      </c>
      <c r="R23" s="80" t="str">
        <f>IFERROR('Gen. Siniestros Directos'!R23/'Gen. Número de Siniestros'!R23,"")</f>
        <v/>
      </c>
      <c r="S23" s="80">
        <f>IFERROR('Gen. Siniestros Directos'!S23/'Gen. Número de Siniestros'!S23,"")</f>
        <v>474.63091790364979</v>
      </c>
      <c r="T23" s="80" t="str">
        <f>IFERROR('Gen. Siniestros Directos'!T23/'Gen. Número de Siniestros'!T23,"")</f>
        <v/>
      </c>
      <c r="U23" s="80">
        <f>IFERROR('Gen. Siniestros Directos'!U23/'Gen. Número de Siniestros'!U23,"")</f>
        <v>489.19416617309815</v>
      </c>
      <c r="V23" s="80" t="str">
        <f>IFERROR('Gen. Siniestros Directos'!V23/'Gen. Número de Siniestros'!V23,"")</f>
        <v/>
      </c>
      <c r="W23" s="80">
        <f>IFERROR('Gen. Siniestros Directos'!W23/'Gen. Número de Siniestros'!W23,"")</f>
        <v>3636.4019857954327</v>
      </c>
      <c r="X23" s="80" t="str">
        <f>IFERROR('Gen. Siniestros Directos'!X23/'Gen. Número de Siniestros'!X23,"")</f>
        <v/>
      </c>
      <c r="Y23" s="80" t="str">
        <f>IFERROR('Gen. Siniestros Directos'!Y23/'Gen. Número de Siniestros'!Y23,"")</f>
        <v/>
      </c>
      <c r="Z23" s="80" t="str">
        <f>IFERROR('Gen. Siniestros Directos'!Z23/'Gen. Número de Siniestros'!Z23,"")</f>
        <v/>
      </c>
      <c r="AA23" s="80" t="str">
        <f>IFERROR('Gen. Siniestros Directos'!AA23/'Gen. Número de Siniestros'!AA23,"")</f>
        <v/>
      </c>
      <c r="AB23" s="80" t="str">
        <f>IFERROR('Gen. Siniestros Directos'!AB23/'Gen. Número de Siniestros'!AB23,"")</f>
        <v/>
      </c>
      <c r="AC23" s="80" t="str">
        <f>IFERROR('Gen. Siniestros Directos'!AC23/'Gen. Número de Siniestros'!AC23,"")</f>
        <v/>
      </c>
      <c r="AD23" s="80">
        <f>IFERROR('Gen. Siniestros Directos'!AD23/'Gen. Número de Siniestros'!AD23,"")</f>
        <v>4302.5000705907887</v>
      </c>
      <c r="AE23" s="80" t="str">
        <f>IFERROR('Gen. Siniestros Directos'!AE23/'Gen. Número de Siniestros'!AE23,"")</f>
        <v/>
      </c>
      <c r="AF23" s="80" t="str">
        <f>IFERROR('Gen. Siniestros Directos'!AF23/'Gen. Número de Siniestros'!AF23,"")</f>
        <v/>
      </c>
      <c r="AG23" s="80" t="str">
        <f>IFERROR('Gen. Siniestros Directos'!AG23/'Gen. Número de Siniestros'!AG23,"")</f>
        <v/>
      </c>
      <c r="AH23" s="80">
        <f>IFERROR('Gen. Siniestros Directos'!AH23/'Gen. Número de Siniestros'!AH23,"")</f>
        <v>-2949.5042825645514</v>
      </c>
      <c r="AI23" s="80" t="str">
        <f>IFERROR('Gen. Siniestros Directos'!AI23/'Gen. Número de Siniestros'!AI23,"")</f>
        <v/>
      </c>
      <c r="AJ23" s="80" t="str">
        <f>IFERROR('Gen. Siniestros Directos'!AJ23/'Gen. Número de Siniestros'!AJ23,"")</f>
        <v/>
      </c>
      <c r="AK23" s="80" t="str">
        <f>IFERROR('Gen. Siniestros Directos'!AK23/'Gen. Número de Siniestros'!AK23,"")</f>
        <v/>
      </c>
      <c r="AL23" s="80" t="str">
        <f>IFERROR('Gen. Siniestros Directos'!AL23/'Gen. Número de Siniestros'!AL23,"")</f>
        <v/>
      </c>
      <c r="AM23" s="80" t="str">
        <f>IFERROR('Gen. Siniestros Directos'!AM23/'Gen. Número de Siniestros'!AM23,"")</f>
        <v/>
      </c>
      <c r="AN23" s="80" t="str">
        <f>IFERROR('Gen. Siniestros Directos'!AN23/'Gen. Número de Siniestros'!AN23,"")</f>
        <v/>
      </c>
      <c r="AO23" s="80" t="str">
        <f>IFERROR('Gen. Siniestros Directos'!AO23/'Gen. Número de Siniestros'!AO23,"")</f>
        <v/>
      </c>
      <c r="AP23" s="80" t="str">
        <f>IFERROR('Gen. Siniestros Directos'!AP23/'Gen. Número de Siniestros'!AP23,"")</f>
        <v/>
      </c>
      <c r="AQ23" s="80">
        <f>IFERROR('Gen. Siniestros Directos'!AQ23/'Gen. Número de Siniestros'!AQ23,"")</f>
        <v>917.57819503265387</v>
      </c>
      <c r="AR23" s="29"/>
      <c r="AS23" s="80">
        <f>IFERROR('Gen. Siniestros Directos'!AS23/'Gen. Número de Siniestros'!AS23,"")</f>
        <v>1060.3225567503441</v>
      </c>
      <c r="AT23" s="60">
        <f t="shared" si="0"/>
        <v>-0.13462352640612529</v>
      </c>
    </row>
    <row r="24" spans="2:46" x14ac:dyDescent="0.2">
      <c r="B24" s="62" t="str">
        <f>'Datos Generales'!B261</f>
        <v>13. Responsabilidad Civil Hogar y Condominios</v>
      </c>
      <c r="C24" s="80" t="str">
        <f>IFERROR('Gen. Siniestros Directos'!C24/'Gen. Número de Siniestros'!C24,"")</f>
        <v/>
      </c>
      <c r="D24" s="80" t="str">
        <f>IFERROR('Gen. Siniestros Directos'!D24/'Gen. Número de Siniestros'!D24,"")</f>
        <v/>
      </c>
      <c r="E24" s="80">
        <f>IFERROR('Gen. Siniestros Directos'!E24/'Gen. Número de Siniestros'!E24,"")</f>
        <v>17.396948856712523</v>
      </c>
      <c r="F24" s="80" t="str">
        <f>IFERROR('Gen. Siniestros Directos'!F24/'Gen. Número de Siniestros'!F24,"")</f>
        <v/>
      </c>
      <c r="G24" s="80" t="str">
        <f>IFERROR('Gen. Siniestros Directos'!G24/'Gen. Número de Siniestros'!G24,"")</f>
        <v/>
      </c>
      <c r="H24" s="80">
        <f>IFERROR('Gen. Siniestros Directos'!H24/'Gen. Número de Siniestros'!H24,"")</f>
        <v>-146.6587423545073</v>
      </c>
      <c r="I24" s="80">
        <f>IFERROR('Gen. Siniestros Directos'!I24/'Gen. Número de Siniestros'!I24,"")</f>
        <v>12.617512873510796</v>
      </c>
      <c r="J24" s="80" t="str">
        <f>IFERROR('Gen. Siniestros Directos'!J24/'Gen. Número de Siniestros'!J24,"")</f>
        <v/>
      </c>
      <c r="K24" s="80">
        <f>IFERROR('Gen. Siniestros Directos'!K24/'Gen. Número de Siniestros'!K24,"")</f>
        <v>63.286282365390662</v>
      </c>
      <c r="L24" s="80" t="str">
        <f>IFERROR('Gen. Siniestros Directos'!L24/'Gen. Número de Siniestros'!L24,"")</f>
        <v/>
      </c>
      <c r="M24" s="80" t="str">
        <f>IFERROR('Gen. Siniestros Directos'!M24/'Gen. Número de Siniestros'!M24,"")</f>
        <v/>
      </c>
      <c r="N24" s="80" t="str">
        <f>IFERROR('Gen. Siniestros Directos'!N24/'Gen. Número de Siniestros'!N24,"")</f>
        <v/>
      </c>
      <c r="O24" s="80" t="str">
        <f>IFERROR('Gen. Siniestros Directos'!O24/'Gen. Número de Siniestros'!O24,"")</f>
        <v/>
      </c>
      <c r="P24" s="80" t="str">
        <f>IFERROR('Gen. Siniestros Directos'!P24/'Gen. Número de Siniestros'!P24,"")</f>
        <v/>
      </c>
      <c r="Q24" s="80" t="str">
        <f>IFERROR('Gen. Siniestros Directos'!Q24/'Gen. Número de Siniestros'!Q24,"")</f>
        <v/>
      </c>
      <c r="R24" s="80" t="str">
        <f>IFERROR('Gen. Siniestros Directos'!R24/'Gen. Número de Siniestros'!R24,"")</f>
        <v/>
      </c>
      <c r="S24" s="80">
        <f>IFERROR('Gen. Siniestros Directos'!S24/'Gen. Número de Siniestros'!S24,"")</f>
        <v>31.485192774088727</v>
      </c>
      <c r="T24" s="80" t="str">
        <f>IFERROR('Gen. Siniestros Directos'!T24/'Gen. Número de Siniestros'!T24,"")</f>
        <v/>
      </c>
      <c r="U24" s="80" t="str">
        <f>IFERROR('Gen. Siniestros Directos'!U24/'Gen. Número de Siniestros'!U24,"")</f>
        <v/>
      </c>
      <c r="V24" s="80" t="str">
        <f>IFERROR('Gen. Siniestros Directos'!V24/'Gen. Número de Siniestros'!V24,"")</f>
        <v/>
      </c>
      <c r="W24" s="80" t="str">
        <f>IFERROR('Gen. Siniestros Directos'!W24/'Gen. Número de Siniestros'!W24,"")</f>
        <v/>
      </c>
      <c r="X24" s="80" t="str">
        <f>IFERROR('Gen. Siniestros Directos'!X24/'Gen. Número de Siniestros'!X24,"")</f>
        <v/>
      </c>
      <c r="Y24" s="80">
        <f>IFERROR('Gen. Siniestros Directos'!Y24/'Gen. Número de Siniestros'!Y24,"")</f>
        <v>20.037578113385479</v>
      </c>
      <c r="Z24" s="80">
        <f>IFERROR('Gen. Siniestros Directos'!Z24/'Gen. Número de Siniestros'!Z24,"")</f>
        <v>35.26704467041813</v>
      </c>
      <c r="AA24" s="80" t="str">
        <f>IFERROR('Gen. Siniestros Directos'!AA24/'Gen. Número de Siniestros'!AA24,"")</f>
        <v/>
      </c>
      <c r="AB24" s="80" t="str">
        <f>IFERROR('Gen. Siniestros Directos'!AB24/'Gen. Número de Siniestros'!AB24,"")</f>
        <v/>
      </c>
      <c r="AC24" s="80" t="str">
        <f>IFERROR('Gen. Siniestros Directos'!AC24/'Gen. Número de Siniestros'!AC24,"")</f>
        <v/>
      </c>
      <c r="AD24" s="80" t="str">
        <f>IFERROR('Gen. Siniestros Directos'!AD24/'Gen. Número de Siniestros'!AD24,"")</f>
        <v/>
      </c>
      <c r="AE24" s="80" t="str">
        <f>IFERROR('Gen. Siniestros Directos'!AE24/'Gen. Número de Siniestros'!AE24,"")</f>
        <v/>
      </c>
      <c r="AF24" s="80" t="str">
        <f>IFERROR('Gen. Siniestros Directos'!AF24/'Gen. Número de Siniestros'!AF24,"")</f>
        <v/>
      </c>
      <c r="AG24" s="80">
        <f>IFERROR('Gen. Siniestros Directos'!AG24/'Gen. Número de Siniestros'!AG24,"")</f>
        <v>20.71230131527933</v>
      </c>
      <c r="AH24" s="80" t="str">
        <f>IFERROR('Gen. Siniestros Directos'!AH24/'Gen. Número de Siniestros'!AH24,"")</f>
        <v/>
      </c>
      <c r="AI24" s="80" t="str">
        <f>IFERROR('Gen. Siniestros Directos'!AI24/'Gen. Número de Siniestros'!AI24,"")</f>
        <v/>
      </c>
      <c r="AJ24" s="80" t="str">
        <f>IFERROR('Gen. Siniestros Directos'!AJ24/'Gen. Número de Siniestros'!AJ24,"")</f>
        <v/>
      </c>
      <c r="AK24" s="80" t="str">
        <f>IFERROR('Gen. Siniestros Directos'!AK24/'Gen. Número de Siniestros'!AK24,"")</f>
        <v/>
      </c>
      <c r="AL24" s="80" t="str">
        <f>IFERROR('Gen. Siniestros Directos'!AL24/'Gen. Número de Siniestros'!AL24,"")</f>
        <v/>
      </c>
      <c r="AM24" s="80" t="str">
        <f>IFERROR('Gen. Siniestros Directos'!AM24/'Gen. Número de Siniestros'!AM24,"")</f>
        <v/>
      </c>
      <c r="AN24" s="80" t="str">
        <f>IFERROR('Gen. Siniestros Directos'!AN24/'Gen. Número de Siniestros'!AN24,"")</f>
        <v/>
      </c>
      <c r="AO24" s="80" t="str">
        <f>IFERROR('Gen. Siniestros Directos'!AO24/'Gen. Número de Siniestros'!AO24,"")</f>
        <v/>
      </c>
      <c r="AP24" s="80" t="str">
        <f>IFERROR('Gen. Siniestros Directos'!AP24/'Gen. Número de Siniestros'!AP24,"")</f>
        <v/>
      </c>
      <c r="AQ24" s="80">
        <f>IFERROR('Gen. Siniestros Directos'!AQ24/'Gen. Número de Siniestros'!AQ24,"")</f>
        <v>6.8469563082940592</v>
      </c>
      <c r="AR24" s="29"/>
      <c r="AS24" s="80">
        <f>IFERROR('Gen. Siniestros Directos'!AS24/'Gen. Número de Siniestros'!AS24,"")</f>
        <v>30.321829433377165</v>
      </c>
      <c r="AT24" s="60">
        <f t="shared" si="0"/>
        <v>-0.77419052754260331</v>
      </c>
    </row>
    <row r="25" spans="2:46" x14ac:dyDescent="0.2">
      <c r="B25" s="62" t="str">
        <f>'Datos Generales'!B262</f>
        <v>14. Responsabilidad Civil Profesional</v>
      </c>
      <c r="C25" s="80" t="str">
        <f>IFERROR('Gen. Siniestros Directos'!C25/'Gen. Número de Siniestros'!C25,"")</f>
        <v/>
      </c>
      <c r="D25" s="80" t="str">
        <f>IFERROR('Gen. Siniestros Directos'!D25/'Gen. Número de Siniestros'!D25,"")</f>
        <v/>
      </c>
      <c r="E25" s="80">
        <f>IFERROR('Gen. Siniestros Directos'!E25/'Gen. Número de Siniestros'!E25,"")</f>
        <v>-29.052787281547026</v>
      </c>
      <c r="F25" s="80" t="str">
        <f>IFERROR('Gen. Siniestros Directos'!F25/'Gen. Número de Siniestros'!F25,"")</f>
        <v/>
      </c>
      <c r="G25" s="80" t="str">
        <f>IFERROR('Gen. Siniestros Directos'!G25/'Gen. Número de Siniestros'!G25,"")</f>
        <v/>
      </c>
      <c r="H25" s="80">
        <f>IFERROR('Gen. Siniestros Directos'!H25/'Gen. Número de Siniestros'!H25,"")</f>
        <v>135.73230884269549</v>
      </c>
      <c r="I25" s="80">
        <f>IFERROR('Gen. Siniestros Directos'!I25/'Gen. Número de Siniestros'!I25,"")</f>
        <v>442.50502158490553</v>
      </c>
      <c r="J25" s="80" t="str">
        <f>IFERROR('Gen. Siniestros Directos'!J25/'Gen. Número de Siniestros'!J25,"")</f>
        <v/>
      </c>
      <c r="K25" s="80" t="str">
        <f>IFERROR('Gen. Siniestros Directos'!K25/'Gen. Número de Siniestros'!K25,"")</f>
        <v/>
      </c>
      <c r="L25" s="80" t="str">
        <f>IFERROR('Gen. Siniestros Directos'!L25/'Gen. Número de Siniestros'!L25,"")</f>
        <v/>
      </c>
      <c r="M25" s="80" t="str">
        <f>IFERROR('Gen. Siniestros Directos'!M25/'Gen. Número de Siniestros'!M25,"")</f>
        <v/>
      </c>
      <c r="N25" s="80" t="str">
        <f>IFERROR('Gen. Siniestros Directos'!N25/'Gen. Número de Siniestros'!N25,"")</f>
        <v/>
      </c>
      <c r="O25" s="80" t="str">
        <f>IFERROR('Gen. Siniestros Directos'!O25/'Gen. Número de Siniestros'!O25,"")</f>
        <v/>
      </c>
      <c r="P25" s="80" t="str">
        <f>IFERROR('Gen. Siniestros Directos'!P25/'Gen. Número de Siniestros'!P25,"")</f>
        <v/>
      </c>
      <c r="Q25" s="80" t="str">
        <f>IFERROR('Gen. Siniestros Directos'!Q25/'Gen. Número de Siniestros'!Q25,"")</f>
        <v/>
      </c>
      <c r="R25" s="80" t="str">
        <f>IFERROR('Gen. Siniestros Directos'!R25/'Gen. Número de Siniestros'!R25,"")</f>
        <v/>
      </c>
      <c r="S25" s="80" t="str">
        <f>IFERROR('Gen. Siniestros Directos'!S25/'Gen. Número de Siniestros'!S25,"")</f>
        <v/>
      </c>
      <c r="T25" s="80" t="str">
        <f>IFERROR('Gen. Siniestros Directos'!T25/'Gen. Número de Siniestros'!T25,"")</f>
        <v/>
      </c>
      <c r="U25" s="80">
        <f>IFERROR('Gen. Siniestros Directos'!U25/'Gen. Número de Siniestros'!U25,"")</f>
        <v>44.328344987096145</v>
      </c>
      <c r="V25" s="80" t="str">
        <f>IFERROR('Gen. Siniestros Directos'!V25/'Gen. Número de Siniestros'!V25,"")</f>
        <v/>
      </c>
      <c r="W25" s="80" t="str">
        <f>IFERROR('Gen. Siniestros Directos'!W25/'Gen. Número de Siniestros'!W25,"")</f>
        <v/>
      </c>
      <c r="X25" s="80" t="str">
        <f>IFERROR('Gen. Siniestros Directos'!X25/'Gen. Número de Siniestros'!X25,"")</f>
        <v/>
      </c>
      <c r="Y25" s="80">
        <f>IFERROR('Gen. Siniestros Directos'!Y25/'Gen. Número de Siniestros'!Y25,"")</f>
        <v>243.48696190659913</v>
      </c>
      <c r="Z25" s="80" t="str">
        <f>IFERROR('Gen. Siniestros Directos'!Z25/'Gen. Número de Siniestros'!Z25,"")</f>
        <v/>
      </c>
      <c r="AA25" s="80">
        <f>IFERROR('Gen. Siniestros Directos'!AA25/'Gen. Número de Siniestros'!AA25,"")</f>
        <v>-6.7321121712770289</v>
      </c>
      <c r="AB25" s="80" t="str">
        <f>IFERROR('Gen. Siniestros Directos'!AB25/'Gen. Número de Siniestros'!AB25,"")</f>
        <v/>
      </c>
      <c r="AC25" s="80" t="str">
        <f>IFERROR('Gen. Siniestros Directos'!AC25/'Gen. Número de Siniestros'!AC25,"")</f>
        <v/>
      </c>
      <c r="AD25" s="80">
        <f>IFERROR('Gen. Siniestros Directos'!AD25/'Gen. Número de Siniestros'!AD25,"")</f>
        <v>2603.6774569081508</v>
      </c>
      <c r="AE25" s="80">
        <f>IFERROR('Gen. Siniestros Directos'!AE25/'Gen. Número de Siniestros'!AE25,"")</f>
        <v>1072.9573095259236</v>
      </c>
      <c r="AF25" s="80" t="str">
        <f>IFERROR('Gen. Siniestros Directos'!AF25/'Gen. Número de Siniestros'!AF25,"")</f>
        <v/>
      </c>
      <c r="AG25" s="80" t="str">
        <f>IFERROR('Gen. Siniestros Directos'!AG25/'Gen. Número de Siniestros'!AG25,"")</f>
        <v/>
      </c>
      <c r="AH25" s="80" t="str">
        <f>IFERROR('Gen. Siniestros Directos'!AH25/'Gen. Número de Siniestros'!AH25,"")</f>
        <v/>
      </c>
      <c r="AI25" s="80" t="str">
        <f>IFERROR('Gen. Siniestros Directos'!AI25/'Gen. Número de Siniestros'!AI25,"")</f>
        <v/>
      </c>
      <c r="AJ25" s="80" t="str">
        <f>IFERROR('Gen. Siniestros Directos'!AJ25/'Gen. Número de Siniestros'!AJ25,"")</f>
        <v/>
      </c>
      <c r="AK25" s="80" t="str">
        <f>IFERROR('Gen. Siniestros Directos'!AK25/'Gen. Número de Siniestros'!AK25,"")</f>
        <v/>
      </c>
      <c r="AL25" s="80" t="str">
        <f>IFERROR('Gen. Siniestros Directos'!AL25/'Gen. Número de Siniestros'!AL25,"")</f>
        <v/>
      </c>
      <c r="AM25" s="80" t="str">
        <f>IFERROR('Gen. Siniestros Directos'!AM25/'Gen. Número de Siniestros'!AM25,"")</f>
        <v/>
      </c>
      <c r="AN25" s="80" t="str">
        <f>IFERROR('Gen. Siniestros Directos'!AN25/'Gen. Número de Siniestros'!AN25,"")</f>
        <v/>
      </c>
      <c r="AO25" s="80" t="str">
        <f>IFERROR('Gen. Siniestros Directos'!AO25/'Gen. Número de Siniestros'!AO25,"")</f>
        <v/>
      </c>
      <c r="AP25" s="80" t="str">
        <f>IFERROR('Gen. Siniestros Directos'!AP25/'Gen. Número de Siniestros'!AP25,"")</f>
        <v/>
      </c>
      <c r="AQ25" s="80">
        <f>IFERROR('Gen. Siniestros Directos'!AQ25/'Gen. Número de Siniestros'!AQ25,"")</f>
        <v>301.94034741106208</v>
      </c>
      <c r="AR25" s="29"/>
      <c r="AS25" s="80">
        <f>IFERROR('Gen. Siniestros Directos'!AS25/'Gen. Número de Siniestros'!AS25,"")</f>
        <v>250.90480085606578</v>
      </c>
      <c r="AT25" s="60">
        <f t="shared" si="0"/>
        <v>0.2034060184614539</v>
      </c>
    </row>
    <row r="26" spans="2:46" x14ac:dyDescent="0.2">
      <c r="B26" s="62" t="str">
        <f>'Datos Generales'!B263</f>
        <v>15. Responsabilidad Civil Industria, Infraestructura y Comercio</v>
      </c>
      <c r="C26" s="80" t="str">
        <f>IFERROR('Gen. Siniestros Directos'!C26/'Gen. Número de Siniestros'!C26,"")</f>
        <v/>
      </c>
      <c r="D26" s="80" t="str">
        <f>IFERROR('Gen. Siniestros Directos'!D26/'Gen. Número de Siniestros'!D26,"")</f>
        <v/>
      </c>
      <c r="E26" s="80">
        <f>IFERROR('Gen. Siniestros Directos'!E26/'Gen. Número de Siniestros'!E26,"")</f>
        <v>257.5830528558173</v>
      </c>
      <c r="F26" s="80" t="str">
        <f>IFERROR('Gen. Siniestros Directos'!F26/'Gen. Número de Siniestros'!F26,"")</f>
        <v/>
      </c>
      <c r="G26" s="80" t="str">
        <f>IFERROR('Gen. Siniestros Directos'!G26/'Gen. Número de Siniestros'!G26,"")</f>
        <v/>
      </c>
      <c r="H26" s="80" t="str">
        <f>IFERROR('Gen. Siniestros Directos'!H26/'Gen. Número de Siniestros'!H26,"")</f>
        <v/>
      </c>
      <c r="I26" s="80">
        <f>IFERROR('Gen. Siniestros Directos'!I26/'Gen. Número de Siniestros'!I26,"")</f>
        <v>45.63065484665016</v>
      </c>
      <c r="J26" s="80" t="str">
        <f>IFERROR('Gen. Siniestros Directos'!J26/'Gen. Número de Siniestros'!J26,"")</f>
        <v/>
      </c>
      <c r="K26" s="80">
        <f>IFERROR('Gen. Siniestros Directos'!K26/'Gen. Número de Siniestros'!K26,"")</f>
        <v>265.89278102387408</v>
      </c>
      <c r="L26" s="80" t="str">
        <f>IFERROR('Gen. Siniestros Directos'!L26/'Gen. Número de Siniestros'!L26,"")</f>
        <v/>
      </c>
      <c r="M26" s="80" t="str">
        <f>IFERROR('Gen. Siniestros Directos'!M26/'Gen. Número de Siniestros'!M26,"")</f>
        <v/>
      </c>
      <c r="N26" s="80">
        <f>IFERROR('Gen. Siniestros Directos'!N26/'Gen. Número de Siniestros'!N26,"")</f>
        <v>1046.9804662530105</v>
      </c>
      <c r="O26" s="80">
        <f>IFERROR('Gen. Siniestros Directos'!O26/'Gen. Número de Siniestros'!O26,"")</f>
        <v>248.06453665056748</v>
      </c>
      <c r="P26" s="80" t="str">
        <f>IFERROR('Gen. Siniestros Directos'!P26/'Gen. Número de Siniestros'!P26,"")</f>
        <v/>
      </c>
      <c r="Q26" s="80">
        <f>IFERROR('Gen. Siniestros Directos'!Q26/'Gen. Número de Siniestros'!Q26,"")</f>
        <v>1683.6061069950299</v>
      </c>
      <c r="R26" s="80" t="str">
        <f>IFERROR('Gen. Siniestros Directos'!R26/'Gen. Número de Siniestros'!R26,"")</f>
        <v/>
      </c>
      <c r="S26" s="80">
        <f>IFERROR('Gen. Siniestros Directos'!S26/'Gen. Número de Siniestros'!S26,"")</f>
        <v>179.10112457543855</v>
      </c>
      <c r="T26" s="80" t="str">
        <f>IFERROR('Gen. Siniestros Directos'!T26/'Gen. Número de Siniestros'!T26,"")</f>
        <v/>
      </c>
      <c r="U26" s="80">
        <f>IFERROR('Gen. Siniestros Directos'!U26/'Gen. Número de Siniestros'!U26,"")</f>
        <v>-45.759055882285288</v>
      </c>
      <c r="V26" s="80" t="str">
        <f>IFERROR('Gen. Siniestros Directos'!V26/'Gen. Número de Siniestros'!V26,"")</f>
        <v/>
      </c>
      <c r="W26" s="80">
        <f>IFERROR('Gen. Siniestros Directos'!W26/'Gen. Número de Siniestros'!W26,"")</f>
        <v>616.78530891998707</v>
      </c>
      <c r="X26" s="80" t="str">
        <f>IFERROR('Gen. Siniestros Directos'!X26/'Gen. Número de Siniestros'!X26,"")</f>
        <v/>
      </c>
      <c r="Y26" s="80">
        <f>IFERROR('Gen. Siniestros Directos'!Y26/'Gen. Número de Siniestros'!Y26,"")</f>
        <v>-38.60167982263512</v>
      </c>
      <c r="Z26" s="80">
        <f>IFERROR('Gen. Siniestros Directos'!Z26/'Gen. Número de Siniestros'!Z26,"")</f>
        <v>39.853551543638929</v>
      </c>
      <c r="AA26" s="80">
        <f>IFERROR('Gen. Siniestros Directos'!AA26/'Gen. Número de Siniestros'!AA26,"")</f>
        <v>121.82793628481078</v>
      </c>
      <c r="AB26" s="80" t="str">
        <f>IFERROR('Gen. Siniestros Directos'!AB26/'Gen. Número de Siniestros'!AB26,"")</f>
        <v/>
      </c>
      <c r="AC26" s="80" t="str">
        <f>IFERROR('Gen. Siniestros Directos'!AC26/'Gen. Número de Siniestros'!AC26,"")</f>
        <v/>
      </c>
      <c r="AD26" s="80">
        <f>IFERROR('Gen. Siniestros Directos'!AD26/'Gen. Número de Siniestros'!AD26,"")</f>
        <v>122.64724302996758</v>
      </c>
      <c r="AE26" s="80">
        <f>IFERROR('Gen. Siniestros Directos'!AE26/'Gen. Número de Siniestros'!AE26,"")</f>
        <v>635.27173938311705</v>
      </c>
      <c r="AF26" s="80" t="str">
        <f>IFERROR('Gen. Siniestros Directos'!AF26/'Gen. Número de Siniestros'!AF26,"")</f>
        <v/>
      </c>
      <c r="AG26" s="80">
        <f>IFERROR('Gen. Siniestros Directos'!AG26/'Gen. Número de Siniestros'!AG26,"")</f>
        <v>-67.950125111379847</v>
      </c>
      <c r="AH26" s="80">
        <f>IFERROR('Gen. Siniestros Directos'!AH26/'Gen. Número de Siniestros'!AH26,"")</f>
        <v>153.22916545866383</v>
      </c>
      <c r="AI26" s="80" t="str">
        <f>IFERROR('Gen. Siniestros Directos'!AI26/'Gen. Número de Siniestros'!AI26,"")</f>
        <v/>
      </c>
      <c r="AJ26" s="80">
        <f>IFERROR('Gen. Siniestros Directos'!AJ26/'Gen. Número de Siniestros'!AJ26,"")</f>
        <v>835.64185057409884</v>
      </c>
      <c r="AK26" s="80" t="str">
        <f>IFERROR('Gen. Siniestros Directos'!AK26/'Gen. Número de Siniestros'!AK26,"")</f>
        <v/>
      </c>
      <c r="AL26" s="80" t="str">
        <f>IFERROR('Gen. Siniestros Directos'!AL26/'Gen. Número de Siniestros'!AL26,"")</f>
        <v/>
      </c>
      <c r="AM26" s="80" t="str">
        <f>IFERROR('Gen. Siniestros Directos'!AM26/'Gen. Número de Siniestros'!AM26,"")</f>
        <v/>
      </c>
      <c r="AN26" s="80" t="str">
        <f>IFERROR('Gen. Siniestros Directos'!AN26/'Gen. Número de Siniestros'!AN26,"")</f>
        <v/>
      </c>
      <c r="AO26" s="80" t="str">
        <f>IFERROR('Gen. Siniestros Directos'!AO26/'Gen. Número de Siniestros'!AO26,"")</f>
        <v/>
      </c>
      <c r="AP26" s="80" t="str">
        <f>IFERROR('Gen. Siniestros Directos'!AP26/'Gen. Número de Siniestros'!AP26,"")</f>
        <v/>
      </c>
      <c r="AQ26" s="80">
        <f>IFERROR('Gen. Siniestros Directos'!AQ26/'Gen. Número de Siniestros'!AQ26,"")</f>
        <v>133.21362346712652</v>
      </c>
      <c r="AR26" s="29"/>
      <c r="AS26" s="80">
        <f>IFERROR('Gen. Siniestros Directos'!AS26/'Gen. Número de Siniestros'!AS26,"")</f>
        <v>190.23794524706969</v>
      </c>
      <c r="AT26" s="60">
        <f t="shared" si="0"/>
        <v>-0.29975261615595872</v>
      </c>
    </row>
    <row r="27" spans="2:46" x14ac:dyDescent="0.2">
      <c r="B27" s="62" t="str">
        <f>'Datos Generales'!B264</f>
        <v>16. Responsabilidad Civil Vehículos Motorizados</v>
      </c>
      <c r="C27" s="80" t="str">
        <f>IFERROR('Gen. Siniestros Directos'!C27/'Gen. Número de Siniestros'!C27,"")</f>
        <v/>
      </c>
      <c r="D27" s="80" t="str">
        <f>IFERROR('Gen. Siniestros Directos'!D27/'Gen. Número de Siniestros'!D27,"")</f>
        <v/>
      </c>
      <c r="E27" s="80">
        <f>IFERROR('Gen. Siniestros Directos'!E27/'Gen. Número de Siniestros'!E27,"")</f>
        <v>8.5550776305529936</v>
      </c>
      <c r="F27" s="80">
        <f>IFERROR('Gen. Siniestros Directos'!F27/'Gen. Número de Siniestros'!F27,"")</f>
        <v>-12.7728019938423</v>
      </c>
      <c r="G27" s="80" t="str">
        <f>IFERROR('Gen. Siniestros Directos'!G27/'Gen. Número de Siniestros'!G27,"")</f>
        <v/>
      </c>
      <c r="H27" s="80">
        <f>IFERROR('Gen. Siniestros Directos'!H27/'Gen. Número de Siniestros'!H27,"")</f>
        <v>47.27222802207546</v>
      </c>
      <c r="I27" s="80" t="str">
        <f>IFERROR('Gen. Siniestros Directos'!I27/'Gen. Número de Siniestros'!I27,"")</f>
        <v/>
      </c>
      <c r="J27" s="80" t="str">
        <f>IFERROR('Gen. Siniestros Directos'!J27/'Gen. Número de Siniestros'!J27,"")</f>
        <v/>
      </c>
      <c r="K27" s="80">
        <f>IFERROR('Gen. Siniestros Directos'!K27/'Gen. Número de Siniestros'!K27,"")</f>
        <v>51.339231268177805</v>
      </c>
      <c r="L27" s="80" t="str">
        <f>IFERROR('Gen. Siniestros Directos'!L27/'Gen. Número de Siniestros'!L27,"")</f>
        <v/>
      </c>
      <c r="M27" s="80" t="str">
        <f>IFERROR('Gen. Siniestros Directos'!M27/'Gen. Número de Siniestros'!M27,"")</f>
        <v/>
      </c>
      <c r="N27" s="80" t="str">
        <f>IFERROR('Gen. Siniestros Directos'!N27/'Gen. Número de Siniestros'!N27,"")</f>
        <v/>
      </c>
      <c r="O27" s="80">
        <f>IFERROR('Gen. Siniestros Directos'!O27/'Gen. Número de Siniestros'!O27,"")</f>
        <v>10.634866431556311</v>
      </c>
      <c r="P27" s="80" t="str">
        <f>IFERROR('Gen. Siniestros Directos'!P27/'Gen. Número de Siniestros'!P27,"")</f>
        <v/>
      </c>
      <c r="Q27" s="80">
        <f>IFERROR('Gen. Siniestros Directos'!Q27/'Gen. Número de Siniestros'!Q27,"")</f>
        <v>173.66391622402531</v>
      </c>
      <c r="R27" s="80" t="str">
        <f>IFERROR('Gen. Siniestros Directos'!R27/'Gen. Número de Siniestros'!R27,"")</f>
        <v/>
      </c>
      <c r="S27" s="80">
        <f>IFERROR('Gen. Siniestros Directos'!S27/'Gen. Número de Siniestros'!S27,"")</f>
        <v>28.590681665969562</v>
      </c>
      <c r="T27" s="80" t="str">
        <f>IFERROR('Gen. Siniestros Directos'!T27/'Gen. Número de Siniestros'!T27,"")</f>
        <v/>
      </c>
      <c r="U27" s="80">
        <f>IFERROR('Gen. Siniestros Directos'!U27/'Gen. Número de Siniestros'!U27,"")</f>
        <v>39.641506445768329</v>
      </c>
      <c r="V27" s="80" t="str">
        <f>IFERROR('Gen. Siniestros Directos'!V27/'Gen. Número de Siniestros'!V27,"")</f>
        <v/>
      </c>
      <c r="W27" s="80" t="str">
        <f>IFERROR('Gen. Siniestros Directos'!W27/'Gen. Número de Siniestros'!W27,"")</f>
        <v/>
      </c>
      <c r="X27" s="80" t="str">
        <f>IFERROR('Gen. Siniestros Directos'!X27/'Gen. Número de Siniestros'!X27,"")</f>
        <v/>
      </c>
      <c r="Y27" s="80">
        <f>IFERROR('Gen. Siniestros Directos'!Y27/'Gen. Número de Siniestros'!Y27,"")</f>
        <v>24.012964059781915</v>
      </c>
      <c r="Z27" s="80">
        <f>IFERROR('Gen. Siniestros Directos'!Z27/'Gen. Número de Siniestros'!Z27,"")</f>
        <v>11.776046141142414</v>
      </c>
      <c r="AA27" s="80">
        <f>IFERROR('Gen. Siniestros Directos'!AA27/'Gen. Número de Siniestros'!AA27,"")</f>
        <v>71.195315068103113</v>
      </c>
      <c r="AB27" s="80" t="str">
        <f>IFERROR('Gen. Siniestros Directos'!AB27/'Gen. Número de Siniestros'!AB27,"")</f>
        <v/>
      </c>
      <c r="AC27" s="80" t="str">
        <f>IFERROR('Gen. Siniestros Directos'!AC27/'Gen. Número de Siniestros'!AC27,"")</f>
        <v/>
      </c>
      <c r="AD27" s="80" t="str">
        <f>IFERROR('Gen. Siniestros Directos'!AD27/'Gen. Número de Siniestros'!AD27,"")</f>
        <v/>
      </c>
      <c r="AE27" s="80" t="str">
        <f>IFERROR('Gen. Siniestros Directos'!AE27/'Gen. Número de Siniestros'!AE27,"")</f>
        <v/>
      </c>
      <c r="AF27" s="80" t="str">
        <f>IFERROR('Gen. Siniestros Directos'!AF27/'Gen. Número de Siniestros'!AF27,"")</f>
        <v/>
      </c>
      <c r="AG27" s="80">
        <f>IFERROR('Gen. Siniestros Directos'!AG27/'Gen. Número de Siniestros'!AG27,"")</f>
        <v>9.0677710710117836</v>
      </c>
      <c r="AH27" s="80" t="str">
        <f>IFERROR('Gen. Siniestros Directos'!AH27/'Gen. Número de Siniestros'!AH27,"")</f>
        <v/>
      </c>
      <c r="AI27" s="80">
        <f>IFERROR('Gen. Siniestros Directos'!AI27/'Gen. Número de Siniestros'!AI27,"")</f>
        <v>22.180710207972375</v>
      </c>
      <c r="AJ27" s="80" t="str">
        <f>IFERROR('Gen. Siniestros Directos'!AJ27/'Gen. Número de Siniestros'!AJ27,"")</f>
        <v/>
      </c>
      <c r="AK27" s="80" t="str">
        <f>IFERROR('Gen. Siniestros Directos'!AK27/'Gen. Número de Siniestros'!AK27,"")</f>
        <v/>
      </c>
      <c r="AL27" s="80" t="str">
        <f>IFERROR('Gen. Siniestros Directos'!AL27/'Gen. Número de Siniestros'!AL27,"")</f>
        <v/>
      </c>
      <c r="AM27" s="80" t="str">
        <f>IFERROR('Gen. Siniestros Directos'!AM27/'Gen. Número de Siniestros'!AM27,"")</f>
        <v/>
      </c>
      <c r="AN27" s="80" t="str">
        <f>IFERROR('Gen. Siniestros Directos'!AN27/'Gen. Número de Siniestros'!AN27,"")</f>
        <v/>
      </c>
      <c r="AO27" s="80" t="str">
        <f>IFERROR('Gen. Siniestros Directos'!AO27/'Gen. Número de Siniestros'!AO27,"")</f>
        <v/>
      </c>
      <c r="AP27" s="80" t="str">
        <f>IFERROR('Gen. Siniestros Directos'!AP27/'Gen. Número de Siniestros'!AP27,"")</f>
        <v/>
      </c>
      <c r="AQ27" s="80">
        <f>IFERROR('Gen. Siniestros Directos'!AQ27/'Gen. Número de Siniestros'!AQ27,"")</f>
        <v>18.147012027592091</v>
      </c>
      <c r="AR27" s="29"/>
      <c r="AS27" s="80">
        <f>IFERROR('Gen. Siniestros Directos'!AS27/'Gen. Número de Siniestros'!AS27,"")</f>
        <v>19.881990625326015</v>
      </c>
      <c r="AT27" s="60">
        <f t="shared" si="0"/>
        <v>-8.7263827371685809E-2</v>
      </c>
    </row>
    <row r="28" spans="2:46" x14ac:dyDescent="0.2">
      <c r="B28" s="62" t="str">
        <f>'Datos Generales'!B265</f>
        <v>17. Transporte Terrestre</v>
      </c>
      <c r="C28" s="80" t="str">
        <f>IFERROR('Gen. Siniestros Directos'!C28/'Gen. Número de Siniestros'!C28,"")</f>
        <v/>
      </c>
      <c r="D28" s="80" t="str">
        <f>IFERROR('Gen. Siniestros Directos'!D28/'Gen. Número de Siniestros'!D28,"")</f>
        <v/>
      </c>
      <c r="E28" s="80">
        <f>IFERROR('Gen. Siniestros Directos'!E28/'Gen. Número de Siniestros'!E28,"")</f>
        <v>171.58205624215054</v>
      </c>
      <c r="F28" s="80" t="str">
        <f>IFERROR('Gen. Siniestros Directos'!F28/'Gen. Número de Siniestros'!F28,"")</f>
        <v/>
      </c>
      <c r="G28" s="80" t="str">
        <f>IFERROR('Gen. Siniestros Directos'!G28/'Gen. Número de Siniestros'!G28,"")</f>
        <v/>
      </c>
      <c r="H28" s="80">
        <f>IFERROR('Gen. Siniestros Directos'!H28/'Gen. Número de Siniestros'!H28,"")</f>
        <v>180.28181427353999</v>
      </c>
      <c r="I28" s="80">
        <f>IFERROR('Gen. Siniestros Directos'!I28/'Gen. Número de Siniestros'!I28,"")</f>
        <v>35.67264767138203</v>
      </c>
      <c r="J28" s="80" t="str">
        <f>IFERROR('Gen. Siniestros Directos'!J28/'Gen. Número de Siniestros'!J28,"")</f>
        <v/>
      </c>
      <c r="K28" s="80">
        <f>IFERROR('Gen. Siniestros Directos'!K28/'Gen. Número de Siniestros'!K28,"")</f>
        <v>0.27215725790676371</v>
      </c>
      <c r="L28" s="80" t="str">
        <f>IFERROR('Gen. Siniestros Directos'!L28/'Gen. Número de Siniestros'!L28,"")</f>
        <v/>
      </c>
      <c r="M28" s="80" t="str">
        <f>IFERROR('Gen. Siniestros Directos'!M28/'Gen. Número de Siniestros'!M28,"")</f>
        <v/>
      </c>
      <c r="N28" s="80">
        <f>IFERROR('Gen. Siniestros Directos'!N28/'Gen. Número de Siniestros'!N28,"")</f>
        <v>148.08653705981359</v>
      </c>
      <c r="O28" s="80">
        <f>IFERROR('Gen. Siniestros Directos'!O28/'Gen. Número de Siniestros'!O28,"")</f>
        <v>205.44471006236822</v>
      </c>
      <c r="P28" s="80" t="str">
        <f>IFERROR('Gen. Siniestros Directos'!P28/'Gen. Número de Siniestros'!P28,"")</f>
        <v/>
      </c>
      <c r="Q28" s="80">
        <f>IFERROR('Gen. Siniestros Directos'!Q28/'Gen. Número de Siniestros'!Q28,"")</f>
        <v>92.428565575201588</v>
      </c>
      <c r="R28" s="80" t="str">
        <f>IFERROR('Gen. Siniestros Directos'!R28/'Gen. Número de Siniestros'!R28,"")</f>
        <v/>
      </c>
      <c r="S28" s="80">
        <f>IFERROR('Gen. Siniestros Directos'!S28/'Gen. Número de Siniestros'!S28,"")</f>
        <v>114.97290547522759</v>
      </c>
      <c r="T28" s="80" t="str">
        <f>IFERROR('Gen. Siniestros Directos'!T28/'Gen. Número de Siniestros'!T28,"")</f>
        <v/>
      </c>
      <c r="U28" s="80">
        <f>IFERROR('Gen. Siniestros Directos'!U28/'Gen. Número de Siniestros'!U28,"")</f>
        <v>96.982038161290362</v>
      </c>
      <c r="V28" s="80" t="str">
        <f>IFERROR('Gen. Siniestros Directos'!V28/'Gen. Número de Siniestros'!V28,"")</f>
        <v/>
      </c>
      <c r="W28" s="80">
        <f>IFERROR('Gen. Siniestros Directos'!W28/'Gen. Número de Siniestros'!W28,"")</f>
        <v>3.2902070493491422</v>
      </c>
      <c r="X28" s="80" t="str">
        <f>IFERROR('Gen. Siniestros Directos'!X28/'Gen. Número de Siniestros'!X28,"")</f>
        <v/>
      </c>
      <c r="Y28" s="80">
        <f>IFERROR('Gen. Siniestros Directos'!Y28/'Gen. Número de Siniestros'!Y28,"")</f>
        <v>155.59282772463891</v>
      </c>
      <c r="Z28" s="80">
        <f>IFERROR('Gen. Siniestros Directos'!Z28/'Gen. Número de Siniestros'!Z28,"")</f>
        <v>29.845860919972168</v>
      </c>
      <c r="AA28" s="80">
        <f>IFERROR('Gen. Siniestros Directos'!AA28/'Gen. Número de Siniestros'!AA28,"")</f>
        <v>251.42632677918724</v>
      </c>
      <c r="AB28" s="80" t="str">
        <f>IFERROR('Gen. Siniestros Directos'!AB28/'Gen. Número de Siniestros'!AB28,"")</f>
        <v/>
      </c>
      <c r="AC28" s="80" t="str">
        <f>IFERROR('Gen. Siniestros Directos'!AC28/'Gen. Número de Siniestros'!AC28,"")</f>
        <v/>
      </c>
      <c r="AD28" s="80">
        <f>IFERROR('Gen. Siniestros Directos'!AD28/'Gen. Número de Siniestros'!AD28,"")</f>
        <v>92.927776064478337</v>
      </c>
      <c r="AE28" s="80">
        <f>IFERROR('Gen. Siniestros Directos'!AE28/'Gen. Número de Siniestros'!AE28,"")</f>
        <v>48.234204021100808</v>
      </c>
      <c r="AF28" s="80" t="str">
        <f>IFERROR('Gen. Siniestros Directos'!AF28/'Gen. Número de Siniestros'!AF28,"")</f>
        <v/>
      </c>
      <c r="AG28" s="80">
        <f>IFERROR('Gen. Siniestros Directos'!AG28/'Gen. Número de Siniestros'!AG28,"")</f>
        <v>122.64961225609669</v>
      </c>
      <c r="AH28" s="80" t="str">
        <f>IFERROR('Gen. Siniestros Directos'!AH28/'Gen. Número de Siniestros'!AH28,"")</f>
        <v/>
      </c>
      <c r="AI28" s="80" t="str">
        <f>IFERROR('Gen. Siniestros Directos'!AI28/'Gen. Número de Siniestros'!AI28,"")</f>
        <v/>
      </c>
      <c r="AJ28" s="80" t="str">
        <f>IFERROR('Gen. Siniestros Directos'!AJ28/'Gen. Número de Siniestros'!AJ28,"")</f>
        <v/>
      </c>
      <c r="AK28" s="80" t="str">
        <f>IFERROR('Gen. Siniestros Directos'!AK28/'Gen. Número de Siniestros'!AK28,"")</f>
        <v/>
      </c>
      <c r="AL28" s="80" t="str">
        <f>IFERROR('Gen. Siniestros Directos'!AL28/'Gen. Número de Siniestros'!AL28,"")</f>
        <v/>
      </c>
      <c r="AM28" s="80" t="str">
        <f>IFERROR('Gen. Siniestros Directos'!AM28/'Gen. Número de Siniestros'!AM28,"")</f>
        <v/>
      </c>
      <c r="AN28" s="80" t="str">
        <f>IFERROR('Gen. Siniestros Directos'!AN28/'Gen. Número de Siniestros'!AN28,"")</f>
        <v/>
      </c>
      <c r="AO28" s="80" t="str">
        <f>IFERROR('Gen. Siniestros Directos'!AO28/'Gen. Número de Siniestros'!AO28,"")</f>
        <v/>
      </c>
      <c r="AP28" s="80" t="str">
        <f>IFERROR('Gen. Siniestros Directos'!AP28/'Gen. Número de Siniestros'!AP28,"")</f>
        <v/>
      </c>
      <c r="AQ28" s="80">
        <f>IFERROR('Gen. Siniestros Directos'!AQ28/'Gen. Número de Siniestros'!AQ28,"")</f>
        <v>37.110066146508906</v>
      </c>
      <c r="AR28" s="29"/>
      <c r="AS28" s="80">
        <f>IFERROR('Gen. Siniestros Directos'!AS28/'Gen. Número de Siniestros'!AS28,"")</f>
        <v>69.55515062517631</v>
      </c>
      <c r="AT28" s="60">
        <f t="shared" si="0"/>
        <v>-0.46646559150608069</v>
      </c>
    </row>
    <row r="29" spans="2:46" x14ac:dyDescent="0.2">
      <c r="B29" s="62" t="str">
        <f>'Datos Generales'!B266</f>
        <v>18. Transporte Marítimo</v>
      </c>
      <c r="C29" s="80" t="str">
        <f>IFERROR('Gen. Siniestros Directos'!C29/'Gen. Número de Siniestros'!C29,"")</f>
        <v/>
      </c>
      <c r="D29" s="80" t="str">
        <f>IFERROR('Gen. Siniestros Directos'!D29/'Gen. Número de Siniestros'!D29,"")</f>
        <v/>
      </c>
      <c r="E29" s="80">
        <f>IFERROR('Gen. Siniestros Directos'!E29/'Gen. Número de Siniestros'!E29,"")</f>
        <v>352.42146658117667</v>
      </c>
      <c r="F29" s="80" t="str">
        <f>IFERROR('Gen. Siniestros Directos'!F29/'Gen. Número de Siniestros'!F29,"")</f>
        <v/>
      </c>
      <c r="G29" s="80" t="str">
        <f>IFERROR('Gen. Siniestros Directos'!G29/'Gen. Número de Siniestros'!G29,"")</f>
        <v/>
      </c>
      <c r="H29" s="80">
        <f>IFERROR('Gen. Siniestros Directos'!H29/'Gen. Número de Siniestros'!H29,"")</f>
        <v>399.32566939277137</v>
      </c>
      <c r="I29" s="80">
        <f>IFERROR('Gen. Siniestros Directos'!I29/'Gen. Número de Siniestros'!I29,"")</f>
        <v>22.933827667371403</v>
      </c>
      <c r="J29" s="80" t="str">
        <f>IFERROR('Gen. Siniestros Directos'!J29/'Gen. Número de Siniestros'!J29,"")</f>
        <v/>
      </c>
      <c r="K29" s="80" t="str">
        <f>IFERROR('Gen. Siniestros Directos'!K29/'Gen. Número de Siniestros'!K29,"")</f>
        <v/>
      </c>
      <c r="L29" s="80" t="str">
        <f>IFERROR('Gen. Siniestros Directos'!L29/'Gen. Número de Siniestros'!L29,"")</f>
        <v/>
      </c>
      <c r="M29" s="80" t="str">
        <f>IFERROR('Gen. Siniestros Directos'!M29/'Gen. Número de Siniestros'!M29,"")</f>
        <v/>
      </c>
      <c r="N29" s="80">
        <f>IFERROR('Gen. Siniestros Directos'!N29/'Gen. Número de Siniestros'!N29,"")</f>
        <v>1119.1684779299176</v>
      </c>
      <c r="O29" s="80">
        <f>IFERROR('Gen. Siniestros Directos'!O29/'Gen. Número de Siniestros'!O29,"")</f>
        <v>956.98146302896748</v>
      </c>
      <c r="P29" s="80" t="str">
        <f>IFERROR('Gen. Siniestros Directos'!P29/'Gen. Número de Siniestros'!P29,"")</f>
        <v/>
      </c>
      <c r="Q29" s="80">
        <f>IFERROR('Gen. Siniestros Directos'!Q29/'Gen. Número de Siniestros'!Q29,"")</f>
        <v>740.23372184915888</v>
      </c>
      <c r="R29" s="80" t="str">
        <f>IFERROR('Gen. Siniestros Directos'!R29/'Gen. Número de Siniestros'!R29,"")</f>
        <v/>
      </c>
      <c r="S29" s="80">
        <f>IFERROR('Gen. Siniestros Directos'!S29/'Gen. Número de Siniestros'!S29,"")</f>
        <v>17.265769252903706</v>
      </c>
      <c r="T29" s="80" t="str">
        <f>IFERROR('Gen. Siniestros Directos'!T29/'Gen. Número de Siniestros'!T29,"")</f>
        <v/>
      </c>
      <c r="U29" s="80">
        <f>IFERROR('Gen. Siniestros Directos'!U29/'Gen. Número de Siniestros'!U29,"")</f>
        <v>2105.0989682858553</v>
      </c>
      <c r="V29" s="80" t="str">
        <f>IFERROR('Gen. Siniestros Directos'!V29/'Gen. Número de Siniestros'!V29,"")</f>
        <v/>
      </c>
      <c r="W29" s="80">
        <f>IFERROR('Gen. Siniestros Directos'!W29/'Gen. Número de Siniestros'!W29,"")</f>
        <v>43.762699807239322</v>
      </c>
      <c r="X29" s="80" t="str">
        <f>IFERROR('Gen. Siniestros Directos'!X29/'Gen. Número de Siniestros'!X29,"")</f>
        <v/>
      </c>
      <c r="Y29" s="80">
        <f>IFERROR('Gen. Siniestros Directos'!Y29/'Gen. Número de Siniestros'!Y29,"")</f>
        <v>-105.69057012522977</v>
      </c>
      <c r="Z29" s="80">
        <f>IFERROR('Gen. Siniestros Directos'!Z29/'Gen. Número de Siniestros'!Z29,"")</f>
        <v>3.1103686617915853</v>
      </c>
      <c r="AA29" s="80">
        <f>IFERROR('Gen. Siniestros Directos'!AA29/'Gen. Número de Siniestros'!AA29,"")</f>
        <v>36.605151188459722</v>
      </c>
      <c r="AB29" s="80" t="str">
        <f>IFERROR('Gen. Siniestros Directos'!AB29/'Gen. Número de Siniestros'!AB29,"")</f>
        <v/>
      </c>
      <c r="AC29" s="80" t="str">
        <f>IFERROR('Gen. Siniestros Directos'!AC29/'Gen. Número de Siniestros'!AC29,"")</f>
        <v/>
      </c>
      <c r="AD29" s="80">
        <f>IFERROR('Gen. Siniestros Directos'!AD29/'Gen. Número de Siniestros'!AD29,"")</f>
        <v>78.725289046516863</v>
      </c>
      <c r="AE29" s="80">
        <f>IFERROR('Gen. Siniestros Directos'!AE29/'Gen. Número de Siniestros'!AE29,"")</f>
        <v>38.412118367157987</v>
      </c>
      <c r="AF29" s="80" t="str">
        <f>IFERROR('Gen. Siniestros Directos'!AF29/'Gen. Número de Siniestros'!AF29,"")</f>
        <v/>
      </c>
      <c r="AG29" s="80">
        <f>IFERROR('Gen. Siniestros Directos'!AG29/'Gen. Número de Siniestros'!AG29,"")</f>
        <v>5.8149879232985846</v>
      </c>
      <c r="AH29" s="80">
        <f>IFERROR('Gen. Siniestros Directos'!AH29/'Gen. Número de Siniestros'!AH29,"")</f>
        <v>85.821481260193664</v>
      </c>
      <c r="AI29" s="80" t="str">
        <f>IFERROR('Gen. Siniestros Directos'!AI29/'Gen. Número de Siniestros'!AI29,"")</f>
        <v/>
      </c>
      <c r="AJ29" s="80" t="str">
        <f>IFERROR('Gen. Siniestros Directos'!AJ29/'Gen. Número de Siniestros'!AJ29,"")</f>
        <v/>
      </c>
      <c r="AK29" s="80" t="str">
        <f>IFERROR('Gen. Siniestros Directos'!AK29/'Gen. Número de Siniestros'!AK29,"")</f>
        <v/>
      </c>
      <c r="AL29" s="80" t="str">
        <f>IFERROR('Gen. Siniestros Directos'!AL29/'Gen. Número de Siniestros'!AL29,"")</f>
        <v/>
      </c>
      <c r="AM29" s="80" t="str">
        <f>IFERROR('Gen. Siniestros Directos'!AM29/'Gen. Número de Siniestros'!AM29,"")</f>
        <v/>
      </c>
      <c r="AN29" s="80" t="str">
        <f>IFERROR('Gen. Siniestros Directos'!AN29/'Gen. Número de Siniestros'!AN29,"")</f>
        <v/>
      </c>
      <c r="AO29" s="80" t="str">
        <f>IFERROR('Gen. Siniestros Directos'!AO29/'Gen. Número de Siniestros'!AO29,"")</f>
        <v/>
      </c>
      <c r="AP29" s="80" t="str">
        <f>IFERROR('Gen. Siniestros Directos'!AP29/'Gen. Número de Siniestros'!AP29,"")</f>
        <v/>
      </c>
      <c r="AQ29" s="80">
        <f>IFERROR('Gen. Siniestros Directos'!AQ29/'Gen. Número de Siniestros'!AQ29,"")</f>
        <v>118.66187496712649</v>
      </c>
      <c r="AR29" s="29"/>
      <c r="AS29" s="80">
        <f>IFERROR('Gen. Siniestros Directos'!AS29/'Gen. Número de Siniestros'!AS29,"")</f>
        <v>199.10847652050393</v>
      </c>
      <c r="AT29" s="60">
        <f t="shared" si="0"/>
        <v>-0.40403403691903161</v>
      </c>
    </row>
    <row r="30" spans="2:46" x14ac:dyDescent="0.2">
      <c r="B30" s="62" t="str">
        <f>'Datos Generales'!B267</f>
        <v>19. Transporte Aéreo</v>
      </c>
      <c r="C30" s="80" t="str">
        <f>IFERROR('Gen. Siniestros Directos'!C30/'Gen. Número de Siniestros'!C30,"")</f>
        <v/>
      </c>
      <c r="D30" s="80" t="str">
        <f>IFERROR('Gen. Siniestros Directos'!D30/'Gen. Número de Siniestros'!D30,"")</f>
        <v/>
      </c>
      <c r="E30" s="80">
        <f>IFERROR('Gen. Siniestros Directos'!E30/'Gen. Número de Siniestros'!E30,"")</f>
        <v>29.101386791887517</v>
      </c>
      <c r="F30" s="80" t="str">
        <f>IFERROR('Gen. Siniestros Directos'!F30/'Gen. Número de Siniestros'!F30,"")</f>
        <v/>
      </c>
      <c r="G30" s="80" t="str">
        <f>IFERROR('Gen. Siniestros Directos'!G30/'Gen. Número de Siniestros'!G30,"")</f>
        <v/>
      </c>
      <c r="H30" s="80">
        <f>IFERROR('Gen. Siniestros Directos'!H30/'Gen. Número de Siniestros'!H30,"")</f>
        <v>127.02940012798196</v>
      </c>
      <c r="I30" s="80">
        <f>IFERROR('Gen. Siniestros Directos'!I30/'Gen. Número de Siniestros'!I30,"")</f>
        <v>15.827145241063192</v>
      </c>
      <c r="J30" s="80" t="str">
        <f>IFERROR('Gen. Siniestros Directos'!J30/'Gen. Número de Siniestros'!J30,"")</f>
        <v/>
      </c>
      <c r="K30" s="80" t="str">
        <f>IFERROR('Gen. Siniestros Directos'!K30/'Gen. Número de Siniestros'!K30,"")</f>
        <v/>
      </c>
      <c r="L30" s="80" t="str">
        <f>IFERROR('Gen. Siniestros Directos'!L30/'Gen. Número de Siniestros'!L30,"")</f>
        <v/>
      </c>
      <c r="M30" s="80" t="str">
        <f>IFERROR('Gen. Siniestros Directos'!M30/'Gen. Número de Siniestros'!M30,"")</f>
        <v/>
      </c>
      <c r="N30" s="80">
        <f>IFERROR('Gen. Siniestros Directos'!N30/'Gen. Número de Siniestros'!N30,"")</f>
        <v>4.9328502995600925</v>
      </c>
      <c r="O30" s="80" t="str">
        <f>IFERROR('Gen. Siniestros Directos'!O30/'Gen. Número de Siniestros'!O30,"")</f>
        <v/>
      </c>
      <c r="P30" s="80" t="str">
        <f>IFERROR('Gen. Siniestros Directos'!P30/'Gen. Número de Siniestros'!P30,"")</f>
        <v/>
      </c>
      <c r="Q30" s="80">
        <f>IFERROR('Gen. Siniestros Directos'!Q30/'Gen. Número de Siniestros'!Q30,"")</f>
        <v>67.052744416778907</v>
      </c>
      <c r="R30" s="80" t="str">
        <f>IFERROR('Gen. Siniestros Directos'!R30/'Gen. Número de Siniestros'!R30,"")</f>
        <v/>
      </c>
      <c r="S30" s="80">
        <f>IFERROR('Gen. Siniestros Directos'!S30/'Gen. Número de Siniestros'!S30,"")</f>
        <v>-15.610770215245774</v>
      </c>
      <c r="T30" s="80" t="str">
        <f>IFERROR('Gen. Siniestros Directos'!T30/'Gen. Número de Siniestros'!T30,"")</f>
        <v/>
      </c>
      <c r="U30" s="80">
        <f>IFERROR('Gen. Siniestros Directos'!U30/'Gen. Número de Siniestros'!U30,"")</f>
        <v>-20.717971258152389</v>
      </c>
      <c r="V30" s="80" t="str">
        <f>IFERROR('Gen. Siniestros Directos'!V30/'Gen. Número de Siniestros'!V30,"")</f>
        <v/>
      </c>
      <c r="W30" s="80">
        <f>IFERROR('Gen. Siniestros Directos'!W30/'Gen. Número de Siniestros'!W30,"")</f>
        <v>-17.237498632998584</v>
      </c>
      <c r="X30" s="80" t="str">
        <f>IFERROR('Gen. Siniestros Directos'!X30/'Gen. Número de Siniestros'!X30,"")</f>
        <v/>
      </c>
      <c r="Y30" s="80" t="str">
        <f>IFERROR('Gen. Siniestros Directos'!Y30/'Gen. Número de Siniestros'!Y30,"")</f>
        <v/>
      </c>
      <c r="Z30" s="80" t="str">
        <f>IFERROR('Gen. Siniestros Directos'!Z30/'Gen. Número de Siniestros'!Z30,"")</f>
        <v/>
      </c>
      <c r="AA30" s="80" t="str">
        <f>IFERROR('Gen. Siniestros Directos'!AA30/'Gen. Número de Siniestros'!AA30,"")</f>
        <v/>
      </c>
      <c r="AB30" s="80" t="str">
        <f>IFERROR('Gen. Siniestros Directos'!AB30/'Gen. Número de Siniestros'!AB30,"")</f>
        <v/>
      </c>
      <c r="AC30" s="80" t="str">
        <f>IFERROR('Gen. Siniestros Directos'!AC30/'Gen. Número de Siniestros'!AC30,"")</f>
        <v/>
      </c>
      <c r="AD30" s="80">
        <f>IFERROR('Gen. Siniestros Directos'!AD30/'Gen. Número de Siniestros'!AD30,"")</f>
        <v>-62.199273317441623</v>
      </c>
      <c r="AE30" s="80" t="str">
        <f>IFERROR('Gen. Siniestros Directos'!AE30/'Gen. Número de Siniestros'!AE30,"")</f>
        <v/>
      </c>
      <c r="AF30" s="80" t="str">
        <f>IFERROR('Gen. Siniestros Directos'!AF30/'Gen. Número de Siniestros'!AF30,"")</f>
        <v/>
      </c>
      <c r="AG30" s="80">
        <f>IFERROR('Gen. Siniestros Directos'!AG30/'Gen. Número de Siniestros'!AG30,"")</f>
        <v>229.17455497468882</v>
      </c>
      <c r="AH30" s="80" t="str">
        <f>IFERROR('Gen. Siniestros Directos'!AH30/'Gen. Número de Siniestros'!AH30,"")</f>
        <v/>
      </c>
      <c r="AI30" s="80" t="str">
        <f>IFERROR('Gen. Siniestros Directos'!AI30/'Gen. Número de Siniestros'!AI30,"")</f>
        <v/>
      </c>
      <c r="AJ30" s="80" t="str">
        <f>IFERROR('Gen. Siniestros Directos'!AJ30/'Gen. Número de Siniestros'!AJ30,"")</f>
        <v/>
      </c>
      <c r="AK30" s="80" t="str">
        <f>IFERROR('Gen. Siniestros Directos'!AK30/'Gen. Número de Siniestros'!AK30,"")</f>
        <v/>
      </c>
      <c r="AL30" s="80" t="str">
        <f>IFERROR('Gen. Siniestros Directos'!AL30/'Gen. Número de Siniestros'!AL30,"")</f>
        <v/>
      </c>
      <c r="AM30" s="80" t="str">
        <f>IFERROR('Gen. Siniestros Directos'!AM30/'Gen. Número de Siniestros'!AM30,"")</f>
        <v/>
      </c>
      <c r="AN30" s="80" t="str">
        <f>IFERROR('Gen. Siniestros Directos'!AN30/'Gen. Número de Siniestros'!AN30,"")</f>
        <v/>
      </c>
      <c r="AO30" s="80" t="str">
        <f>IFERROR('Gen. Siniestros Directos'!AO30/'Gen. Número de Siniestros'!AO30,"")</f>
        <v/>
      </c>
      <c r="AP30" s="80" t="str">
        <f>IFERROR('Gen. Siniestros Directos'!AP30/'Gen. Número de Siniestros'!AP30,"")</f>
        <v/>
      </c>
      <c r="AQ30" s="80">
        <f>IFERROR('Gen. Siniestros Directos'!AQ30/'Gen. Número de Siniestros'!AQ30,"")</f>
        <v>27.44811006695889</v>
      </c>
      <c r="AR30" s="29"/>
      <c r="AS30" s="80">
        <f>IFERROR('Gen. Siniestros Directos'!AS30/'Gen. Número de Siniestros'!AS30,"")</f>
        <v>48.204335405012493</v>
      </c>
      <c r="AT30" s="60">
        <f t="shared" si="0"/>
        <v>-0.43058835193266209</v>
      </c>
    </row>
    <row r="31" spans="2:46" x14ac:dyDescent="0.2">
      <c r="B31" s="62" t="str">
        <f>'Datos Generales'!B268</f>
        <v>20. Equipo Contratista</v>
      </c>
      <c r="C31" s="80" t="str">
        <f>IFERROR('Gen. Siniestros Directos'!C31/'Gen. Número de Siniestros'!C31,"")</f>
        <v/>
      </c>
      <c r="D31" s="80" t="str">
        <f>IFERROR('Gen. Siniestros Directos'!D31/'Gen. Número de Siniestros'!D31,"")</f>
        <v/>
      </c>
      <c r="E31" s="80">
        <f>IFERROR('Gen. Siniestros Directos'!E31/'Gen. Número de Siniestros'!E31,"")</f>
        <v>489.15983151903356</v>
      </c>
      <c r="F31" s="80" t="str">
        <f>IFERROR('Gen. Siniestros Directos'!F31/'Gen. Número de Siniestros'!F31,"")</f>
        <v/>
      </c>
      <c r="G31" s="80" t="str">
        <f>IFERROR('Gen. Siniestros Directos'!G31/'Gen. Número de Siniestros'!G31,"")</f>
        <v/>
      </c>
      <c r="H31" s="80">
        <f>IFERROR('Gen. Siniestros Directos'!H31/'Gen. Número de Siniestros'!H31,"")</f>
        <v>1542.2471412431532</v>
      </c>
      <c r="I31" s="80">
        <f>IFERROR('Gen. Siniestros Directos'!I31/'Gen. Número de Siniestros'!I31,"")</f>
        <v>177.47236986956818</v>
      </c>
      <c r="J31" s="80" t="str">
        <f>IFERROR('Gen. Siniestros Directos'!J31/'Gen. Número de Siniestros'!J31,"")</f>
        <v/>
      </c>
      <c r="K31" s="80">
        <f>IFERROR('Gen. Siniestros Directos'!K31/'Gen. Número de Siniestros'!K31,"")</f>
        <v>-18.914929424520079</v>
      </c>
      <c r="L31" s="80" t="str">
        <f>IFERROR('Gen. Siniestros Directos'!L31/'Gen. Número de Siniestros'!L31,"")</f>
        <v/>
      </c>
      <c r="M31" s="80" t="str">
        <f>IFERROR('Gen. Siniestros Directos'!M31/'Gen. Número de Siniestros'!M31,"")</f>
        <v/>
      </c>
      <c r="N31" s="80">
        <f>IFERROR('Gen. Siniestros Directos'!N31/'Gen. Número de Siniestros'!N31,"")</f>
        <v>1221.6458914289856</v>
      </c>
      <c r="O31" s="80">
        <f>IFERROR('Gen. Siniestros Directos'!O31/'Gen. Número de Siniestros'!O31,"")</f>
        <v>114.28814323808372</v>
      </c>
      <c r="P31" s="80" t="str">
        <f>IFERROR('Gen. Siniestros Directos'!P31/'Gen. Número de Siniestros'!P31,"")</f>
        <v/>
      </c>
      <c r="Q31" s="80">
        <f>IFERROR('Gen. Siniestros Directos'!Q31/'Gen. Número de Siniestros'!Q31,"")</f>
        <v>1315.8020967675543</v>
      </c>
      <c r="R31" s="80" t="str">
        <f>IFERROR('Gen. Siniestros Directos'!R31/'Gen. Número de Siniestros'!R31,"")</f>
        <v/>
      </c>
      <c r="S31" s="80">
        <f>IFERROR('Gen. Siniestros Directos'!S31/'Gen. Número de Siniestros'!S31,"")</f>
        <v>193.2227299250184</v>
      </c>
      <c r="T31" s="80" t="str">
        <f>IFERROR('Gen. Siniestros Directos'!T31/'Gen. Número de Siniestros'!T31,"")</f>
        <v/>
      </c>
      <c r="U31" s="80">
        <f>IFERROR('Gen. Siniestros Directos'!U31/'Gen. Número de Siniestros'!U31,"")</f>
        <v>5231.754567980026</v>
      </c>
      <c r="V31" s="80" t="str">
        <f>IFERROR('Gen. Siniestros Directos'!V31/'Gen. Número de Siniestros'!V31,"")</f>
        <v/>
      </c>
      <c r="W31" s="80">
        <f>IFERROR('Gen. Siniestros Directos'!W31/'Gen. Número de Siniestros'!W31,"")</f>
        <v>1345.9196993206615</v>
      </c>
      <c r="X31" s="80" t="str">
        <f>IFERROR('Gen. Siniestros Directos'!X31/'Gen. Número de Siniestros'!X31,"")</f>
        <v/>
      </c>
      <c r="Y31" s="80">
        <f>IFERROR('Gen. Siniestros Directos'!Y31/'Gen. Número de Siniestros'!Y31,"")</f>
        <v>756.23754060428348</v>
      </c>
      <c r="Z31" s="80">
        <f>IFERROR('Gen. Siniestros Directos'!Z31/'Gen. Número de Siniestros'!Z31,"")</f>
        <v>56.608182208060519</v>
      </c>
      <c r="AA31" s="80">
        <f>IFERROR('Gen. Siniestros Directos'!AA31/'Gen. Número de Siniestros'!AA31,"")</f>
        <v>12.257863326392133</v>
      </c>
      <c r="AB31" s="80" t="str">
        <f>IFERROR('Gen. Siniestros Directos'!AB31/'Gen. Número de Siniestros'!AB31,"")</f>
        <v/>
      </c>
      <c r="AC31" s="80" t="str">
        <f>IFERROR('Gen. Siniestros Directos'!AC31/'Gen. Número de Siniestros'!AC31,"")</f>
        <v/>
      </c>
      <c r="AD31" s="80">
        <f>IFERROR('Gen. Siniestros Directos'!AD31/'Gen. Número de Siniestros'!AD31,"")</f>
        <v>660.0153700811403</v>
      </c>
      <c r="AE31" s="80">
        <f>IFERROR('Gen. Siniestros Directos'!AE31/'Gen. Número de Siniestros'!AE31,"")</f>
        <v>127.89690138755977</v>
      </c>
      <c r="AF31" s="80" t="str">
        <f>IFERROR('Gen. Siniestros Directos'!AF31/'Gen. Número de Siniestros'!AF31,"")</f>
        <v/>
      </c>
      <c r="AG31" s="80">
        <f>IFERROR('Gen. Siniestros Directos'!AG31/'Gen. Número de Siniestros'!AG31,"")</f>
        <v>502.30631406296334</v>
      </c>
      <c r="AH31" s="80">
        <f>IFERROR('Gen. Siniestros Directos'!AH31/'Gen. Número de Siniestros'!AH31,"")</f>
        <v>559.46263604729961</v>
      </c>
      <c r="AI31" s="80" t="str">
        <f>IFERROR('Gen. Siniestros Directos'!AI31/'Gen. Número de Siniestros'!AI31,"")</f>
        <v/>
      </c>
      <c r="AJ31" s="80" t="str">
        <f>IFERROR('Gen. Siniestros Directos'!AJ31/'Gen. Número de Siniestros'!AJ31,"")</f>
        <v/>
      </c>
      <c r="AK31" s="80" t="str">
        <f>IFERROR('Gen. Siniestros Directos'!AK31/'Gen. Número de Siniestros'!AK31,"")</f>
        <v/>
      </c>
      <c r="AL31" s="80" t="str">
        <f>IFERROR('Gen. Siniestros Directos'!AL31/'Gen. Número de Siniestros'!AL31,"")</f>
        <v/>
      </c>
      <c r="AM31" s="80" t="str">
        <f>IFERROR('Gen. Siniestros Directos'!AM31/'Gen. Número de Siniestros'!AM31,"")</f>
        <v/>
      </c>
      <c r="AN31" s="80" t="str">
        <f>IFERROR('Gen. Siniestros Directos'!AN31/'Gen. Número de Siniestros'!AN31,"")</f>
        <v/>
      </c>
      <c r="AO31" s="80" t="str">
        <f>IFERROR('Gen. Siniestros Directos'!AO31/'Gen. Número de Siniestros'!AO31,"")</f>
        <v/>
      </c>
      <c r="AP31" s="80" t="str">
        <f>IFERROR('Gen. Siniestros Directos'!AP31/'Gen. Número de Siniestros'!AP31,"")</f>
        <v/>
      </c>
      <c r="AQ31" s="80">
        <f>IFERROR('Gen. Siniestros Directos'!AQ31/'Gen. Número de Siniestros'!AQ31,"")</f>
        <v>422.31096537418648</v>
      </c>
      <c r="AR31" s="29"/>
      <c r="AS31" s="80">
        <f>IFERROR('Gen. Siniestros Directos'!AS31/'Gen. Número de Siniestros'!AS31,"")</f>
        <v>533.42260847409943</v>
      </c>
      <c r="AT31" s="60">
        <f t="shared" si="0"/>
        <v>-0.20829946337999661</v>
      </c>
    </row>
    <row r="32" spans="2:46" x14ac:dyDescent="0.2">
      <c r="B32" s="62" t="str">
        <f>'Datos Generales'!B269</f>
        <v>21. Todo Riesgo, Construcción y Montaje</v>
      </c>
      <c r="C32" s="80" t="str">
        <f>IFERROR('Gen. Siniestros Directos'!C32/'Gen. Número de Siniestros'!C32,"")</f>
        <v/>
      </c>
      <c r="D32" s="80" t="str">
        <f>IFERROR('Gen. Siniestros Directos'!D32/'Gen. Número de Siniestros'!D32,"")</f>
        <v/>
      </c>
      <c r="E32" s="80">
        <f>IFERROR('Gen. Siniestros Directos'!E32/'Gen. Número de Siniestros'!E32,"")</f>
        <v>-1196.1212261001986</v>
      </c>
      <c r="F32" s="80" t="str">
        <f>IFERROR('Gen. Siniestros Directos'!F32/'Gen. Número de Siniestros'!F32,"")</f>
        <v/>
      </c>
      <c r="G32" s="80" t="str">
        <f>IFERROR('Gen. Siniestros Directos'!G32/'Gen. Número de Siniestros'!G32,"")</f>
        <v/>
      </c>
      <c r="H32" s="80">
        <f>IFERROR('Gen. Siniestros Directos'!H32/'Gen. Número de Siniestros'!H32,"")</f>
        <v>397.21594789043866</v>
      </c>
      <c r="I32" s="80">
        <f>IFERROR('Gen. Siniestros Directos'!I32/'Gen. Número de Siniestros'!I32,"")</f>
        <v>187.68087199096203</v>
      </c>
      <c r="J32" s="80" t="str">
        <f>IFERROR('Gen. Siniestros Directos'!J32/'Gen. Número de Siniestros'!J32,"")</f>
        <v/>
      </c>
      <c r="K32" s="80">
        <f>IFERROR('Gen. Siniestros Directos'!K32/'Gen. Número de Siniestros'!K32,"")</f>
        <v>-504.47069325597721</v>
      </c>
      <c r="L32" s="80" t="str">
        <f>IFERROR('Gen. Siniestros Directos'!L32/'Gen. Número de Siniestros'!L32,"")</f>
        <v/>
      </c>
      <c r="M32" s="80" t="str">
        <f>IFERROR('Gen. Siniestros Directos'!M32/'Gen. Número de Siniestros'!M32,"")</f>
        <v/>
      </c>
      <c r="N32" s="80">
        <f>IFERROR('Gen. Siniestros Directos'!N32/'Gen. Número de Siniestros'!N32,"")</f>
        <v>-1080.4728188041615</v>
      </c>
      <c r="O32" s="80">
        <f>IFERROR('Gen. Siniestros Directos'!O32/'Gen. Número de Siniestros'!O32,"")</f>
        <v>70.624808426805188</v>
      </c>
      <c r="P32" s="80" t="str">
        <f>IFERROR('Gen. Siniestros Directos'!P32/'Gen. Número de Siniestros'!P32,"")</f>
        <v/>
      </c>
      <c r="Q32" s="80">
        <f>IFERROR('Gen. Siniestros Directos'!Q32/'Gen. Número de Siniestros'!Q32,"")</f>
        <v>6547.1057152910762</v>
      </c>
      <c r="R32" s="80" t="str">
        <f>IFERROR('Gen. Siniestros Directos'!R32/'Gen. Número de Siniestros'!R32,"")</f>
        <v/>
      </c>
      <c r="S32" s="80">
        <f>IFERROR('Gen. Siniestros Directos'!S32/'Gen. Número de Siniestros'!S32,"")</f>
        <v>5.0533770852045157</v>
      </c>
      <c r="T32" s="80" t="str">
        <f>IFERROR('Gen. Siniestros Directos'!T32/'Gen. Número de Siniestros'!T32,"")</f>
        <v/>
      </c>
      <c r="U32" s="80">
        <f>IFERROR('Gen. Siniestros Directos'!U32/'Gen. Número de Siniestros'!U32,"")</f>
        <v>418.47980600150385</v>
      </c>
      <c r="V32" s="80" t="str">
        <f>IFERROR('Gen. Siniestros Directos'!V32/'Gen. Número de Siniestros'!V32,"")</f>
        <v/>
      </c>
      <c r="W32" s="80">
        <f>IFERROR('Gen. Siniestros Directos'!W32/'Gen. Número de Siniestros'!W32,"")</f>
        <v>-83.421433341844349</v>
      </c>
      <c r="X32" s="80" t="str">
        <f>IFERROR('Gen. Siniestros Directos'!X32/'Gen. Número de Siniestros'!X32,"")</f>
        <v/>
      </c>
      <c r="Y32" s="80">
        <f>IFERROR('Gen. Siniestros Directos'!Y32/'Gen. Número de Siniestros'!Y32,"")</f>
        <v>291.67461876154613</v>
      </c>
      <c r="Z32" s="80">
        <f>IFERROR('Gen. Siniestros Directos'!Z32/'Gen. Número de Siniestros'!Z32,"")</f>
        <v>-10.973769434883437</v>
      </c>
      <c r="AA32" s="80">
        <f>IFERROR('Gen. Siniestros Directos'!AA32/'Gen. Número de Siniestros'!AA32,"")</f>
        <v>723.51495029746968</v>
      </c>
      <c r="AB32" s="80" t="str">
        <f>IFERROR('Gen. Siniestros Directos'!AB32/'Gen. Número de Siniestros'!AB32,"")</f>
        <v/>
      </c>
      <c r="AC32" s="80" t="str">
        <f>IFERROR('Gen. Siniestros Directos'!AC32/'Gen. Número de Siniestros'!AC32,"")</f>
        <v/>
      </c>
      <c r="AD32" s="80">
        <f>IFERROR('Gen. Siniestros Directos'!AD32/'Gen. Número de Siniestros'!AD32,"")</f>
        <v>3138.1007573796292</v>
      </c>
      <c r="AE32" s="80">
        <f>IFERROR('Gen. Siniestros Directos'!AE32/'Gen. Número de Siniestros'!AE32,"")</f>
        <v>-1242.9251870315707</v>
      </c>
      <c r="AF32" s="80" t="str">
        <f>IFERROR('Gen. Siniestros Directos'!AF32/'Gen. Número de Siniestros'!AF32,"")</f>
        <v/>
      </c>
      <c r="AG32" s="80">
        <f>IFERROR('Gen. Siniestros Directos'!AG32/'Gen. Número de Siniestros'!AG32,"")</f>
        <v>1828.5476240196899</v>
      </c>
      <c r="AH32" s="80">
        <f>IFERROR('Gen. Siniestros Directos'!AH32/'Gen. Número de Siniestros'!AH32,"")</f>
        <v>47.574844535379114</v>
      </c>
      <c r="AI32" s="80" t="str">
        <f>IFERROR('Gen. Siniestros Directos'!AI32/'Gen. Número de Siniestros'!AI32,"")</f>
        <v/>
      </c>
      <c r="AJ32" s="80" t="str">
        <f>IFERROR('Gen. Siniestros Directos'!AJ32/'Gen. Número de Siniestros'!AJ32,"")</f>
        <v/>
      </c>
      <c r="AK32" s="80" t="str">
        <f>IFERROR('Gen. Siniestros Directos'!AK32/'Gen. Número de Siniestros'!AK32,"")</f>
        <v/>
      </c>
      <c r="AL32" s="80" t="str">
        <f>IFERROR('Gen. Siniestros Directos'!AL32/'Gen. Número de Siniestros'!AL32,"")</f>
        <v/>
      </c>
      <c r="AM32" s="80" t="str">
        <f>IFERROR('Gen. Siniestros Directos'!AM32/'Gen. Número de Siniestros'!AM32,"")</f>
        <v/>
      </c>
      <c r="AN32" s="80" t="str">
        <f>IFERROR('Gen. Siniestros Directos'!AN32/'Gen. Número de Siniestros'!AN32,"")</f>
        <v/>
      </c>
      <c r="AO32" s="80" t="str">
        <f>IFERROR('Gen. Siniestros Directos'!AO32/'Gen. Número de Siniestros'!AO32,"")</f>
        <v/>
      </c>
      <c r="AP32" s="80" t="str">
        <f>IFERROR('Gen. Siniestros Directos'!AP32/'Gen. Número de Siniestros'!AP32,"")</f>
        <v/>
      </c>
      <c r="AQ32" s="80">
        <f>IFERROR('Gen. Siniestros Directos'!AQ32/'Gen. Número de Siniestros'!AQ32,"")</f>
        <v>298.04305244586664</v>
      </c>
      <c r="AR32" s="29"/>
      <c r="AS32" s="80">
        <f>IFERROR('Gen. Siniestros Directos'!AS32/'Gen. Número de Siniestros'!AS32,"")</f>
        <v>2611.7885706908196</v>
      </c>
      <c r="AT32" s="60">
        <f t="shared" si="0"/>
        <v>-0.88588545956955689</v>
      </c>
    </row>
    <row r="33" spans="2:46" x14ac:dyDescent="0.2">
      <c r="B33" s="62" t="str">
        <f>'Datos Generales'!B270</f>
        <v>22. Avería de Maquinaria</v>
      </c>
      <c r="C33" s="80" t="str">
        <f>IFERROR('Gen. Siniestros Directos'!C33/'Gen. Número de Siniestros'!C33,"")</f>
        <v/>
      </c>
      <c r="D33" s="80" t="str">
        <f>IFERROR('Gen. Siniestros Directos'!D33/'Gen. Número de Siniestros'!D33,"")</f>
        <v/>
      </c>
      <c r="E33" s="80">
        <f>IFERROR('Gen. Siniestros Directos'!E33/'Gen. Número de Siniestros'!E33,"")</f>
        <v>206.96992469522073</v>
      </c>
      <c r="F33" s="80" t="str">
        <f>IFERROR('Gen. Siniestros Directos'!F33/'Gen. Número de Siniestros'!F33,"")</f>
        <v/>
      </c>
      <c r="G33" s="80" t="str">
        <f>IFERROR('Gen. Siniestros Directos'!G33/'Gen. Número de Siniestros'!G33,"")</f>
        <v/>
      </c>
      <c r="H33" s="80">
        <f>IFERROR('Gen. Siniestros Directos'!H33/'Gen. Número de Siniestros'!H33,"")</f>
        <v>-1.2927469750571277</v>
      </c>
      <c r="I33" s="80">
        <f>IFERROR('Gen. Siniestros Directos'!I33/'Gen. Número de Siniestros'!I33,"")</f>
        <v>28.192089953416883</v>
      </c>
      <c r="J33" s="80" t="str">
        <f>IFERROR('Gen. Siniestros Directos'!J33/'Gen. Número de Siniestros'!J33,"")</f>
        <v/>
      </c>
      <c r="K33" s="80">
        <f>IFERROR('Gen. Siniestros Directos'!K33/'Gen. Número de Siniestros'!K33,"")</f>
        <v>312.5045713914414</v>
      </c>
      <c r="L33" s="80" t="str">
        <f>IFERROR('Gen. Siniestros Directos'!L33/'Gen. Número de Siniestros'!L33,"")</f>
        <v/>
      </c>
      <c r="M33" s="80" t="str">
        <f>IFERROR('Gen. Siniestros Directos'!M33/'Gen. Número de Siniestros'!M33,"")</f>
        <v/>
      </c>
      <c r="N33" s="80" t="str">
        <f>IFERROR('Gen. Siniestros Directos'!N33/'Gen. Número de Siniestros'!N33,"")</f>
        <v/>
      </c>
      <c r="O33" s="80" t="str">
        <f>IFERROR('Gen. Siniestros Directos'!O33/'Gen. Número de Siniestros'!O33,"")</f>
        <v/>
      </c>
      <c r="P33" s="80" t="str">
        <f>IFERROR('Gen. Siniestros Directos'!P33/'Gen. Número de Siniestros'!P33,"")</f>
        <v/>
      </c>
      <c r="Q33" s="80" t="str">
        <f>IFERROR('Gen. Siniestros Directos'!Q33/'Gen. Número de Siniestros'!Q33,"")</f>
        <v/>
      </c>
      <c r="R33" s="80" t="str">
        <f>IFERROR('Gen. Siniestros Directos'!R33/'Gen. Número de Siniestros'!R33,"")</f>
        <v/>
      </c>
      <c r="S33" s="80">
        <f>IFERROR('Gen. Siniestros Directos'!S33/'Gen. Número de Siniestros'!S33,"")</f>
        <v>248.72257402057772</v>
      </c>
      <c r="T33" s="80" t="str">
        <f>IFERROR('Gen. Siniestros Directos'!T33/'Gen. Número de Siniestros'!T33,"")</f>
        <v/>
      </c>
      <c r="U33" s="80" t="str">
        <f>IFERROR('Gen. Siniestros Directos'!U33/'Gen. Número de Siniestros'!U33,"")</f>
        <v/>
      </c>
      <c r="V33" s="80" t="str">
        <f>IFERROR('Gen. Siniestros Directos'!V33/'Gen. Número de Siniestros'!V33,"")</f>
        <v/>
      </c>
      <c r="W33" s="80" t="str">
        <f>IFERROR('Gen. Siniestros Directos'!W33/'Gen. Número de Siniestros'!W33,"")</f>
        <v/>
      </c>
      <c r="X33" s="80" t="str">
        <f>IFERROR('Gen. Siniestros Directos'!X33/'Gen. Número de Siniestros'!X33,"")</f>
        <v/>
      </c>
      <c r="Y33" s="80">
        <f>IFERROR('Gen. Siniestros Directos'!Y33/'Gen. Número de Siniestros'!Y33,"")</f>
        <v>442.08544581229927</v>
      </c>
      <c r="Z33" s="80">
        <f>IFERROR('Gen. Siniestros Directos'!Z33/'Gen. Número de Siniestros'!Z33,"")</f>
        <v>-143.76707148924794</v>
      </c>
      <c r="AA33" s="80" t="str">
        <f>IFERROR('Gen. Siniestros Directos'!AA33/'Gen. Número de Siniestros'!AA33,"")</f>
        <v/>
      </c>
      <c r="AB33" s="80" t="str">
        <f>IFERROR('Gen. Siniestros Directos'!AB33/'Gen. Número de Siniestros'!AB33,"")</f>
        <v/>
      </c>
      <c r="AC33" s="80" t="str">
        <f>IFERROR('Gen. Siniestros Directos'!AC33/'Gen. Número de Siniestros'!AC33,"")</f>
        <v/>
      </c>
      <c r="AD33" s="80" t="str">
        <f>IFERROR('Gen. Siniestros Directos'!AD33/'Gen. Número de Siniestros'!AD33,"")</f>
        <v/>
      </c>
      <c r="AE33" s="80" t="str">
        <f>IFERROR('Gen. Siniestros Directos'!AE33/'Gen. Número de Siniestros'!AE33,"")</f>
        <v/>
      </c>
      <c r="AF33" s="80" t="str">
        <f>IFERROR('Gen. Siniestros Directos'!AF33/'Gen. Número de Siniestros'!AF33,"")</f>
        <v/>
      </c>
      <c r="AG33" s="80">
        <f>IFERROR('Gen. Siniestros Directos'!AG33/'Gen. Número de Siniestros'!AG33,"")</f>
        <v>1473.7315515651255</v>
      </c>
      <c r="AH33" s="80">
        <f>IFERROR('Gen. Siniestros Directos'!AH33/'Gen. Número de Siniestros'!AH33,"")</f>
        <v>-3.2516606927633109</v>
      </c>
      <c r="AI33" s="80" t="str">
        <f>IFERROR('Gen. Siniestros Directos'!AI33/'Gen. Número de Siniestros'!AI33,"")</f>
        <v/>
      </c>
      <c r="AJ33" s="80" t="str">
        <f>IFERROR('Gen. Siniestros Directos'!AJ33/'Gen. Número de Siniestros'!AJ33,"")</f>
        <v/>
      </c>
      <c r="AK33" s="80" t="str">
        <f>IFERROR('Gen. Siniestros Directos'!AK33/'Gen. Número de Siniestros'!AK33,"")</f>
        <v/>
      </c>
      <c r="AL33" s="80" t="str">
        <f>IFERROR('Gen. Siniestros Directos'!AL33/'Gen. Número de Siniestros'!AL33,"")</f>
        <v/>
      </c>
      <c r="AM33" s="80" t="str">
        <f>IFERROR('Gen. Siniestros Directos'!AM33/'Gen. Número de Siniestros'!AM33,"")</f>
        <v/>
      </c>
      <c r="AN33" s="80" t="str">
        <f>IFERROR('Gen. Siniestros Directos'!AN33/'Gen. Número de Siniestros'!AN33,"")</f>
        <v/>
      </c>
      <c r="AO33" s="80" t="str">
        <f>IFERROR('Gen. Siniestros Directos'!AO33/'Gen. Número de Siniestros'!AO33,"")</f>
        <v/>
      </c>
      <c r="AP33" s="80" t="str">
        <f>IFERROR('Gen. Siniestros Directos'!AP33/'Gen. Número de Siniestros'!AP33,"")</f>
        <v/>
      </c>
      <c r="AQ33" s="80">
        <f>IFERROR('Gen. Siniestros Directos'!AQ33/'Gen. Número de Siniestros'!AQ33,"")</f>
        <v>96.722137985770942</v>
      </c>
      <c r="AR33" s="29"/>
      <c r="AS33" s="80">
        <f>IFERROR('Gen. Siniestros Directos'!AS33/'Gen. Número de Siniestros'!AS33,"")</f>
        <v>-627.52003262730545</v>
      </c>
      <c r="AT33" s="60">
        <f t="shared" si="0"/>
        <v>-1.1541339446659797</v>
      </c>
    </row>
    <row r="34" spans="2:46" x14ac:dyDescent="0.2">
      <c r="B34" s="62" t="str">
        <f>'Datos Generales'!B271</f>
        <v>23. Equipo Electrónico</v>
      </c>
      <c r="C34" s="80" t="str">
        <f>IFERROR('Gen. Siniestros Directos'!C34/'Gen. Número de Siniestros'!C34,"")</f>
        <v/>
      </c>
      <c r="D34" s="80" t="str">
        <f>IFERROR('Gen. Siniestros Directos'!D34/'Gen. Número de Siniestros'!D34,"")</f>
        <v/>
      </c>
      <c r="E34" s="80">
        <f>IFERROR('Gen. Siniestros Directos'!E34/'Gen. Número de Siniestros'!E34,"")</f>
        <v>-422.83598975826885</v>
      </c>
      <c r="F34" s="80" t="str">
        <f>IFERROR('Gen. Siniestros Directos'!F34/'Gen. Número de Siniestros'!F34,"")</f>
        <v/>
      </c>
      <c r="G34" s="80" t="str">
        <f>IFERROR('Gen. Siniestros Directos'!G34/'Gen. Número de Siniestros'!G34,"")</f>
        <v/>
      </c>
      <c r="H34" s="80" t="str">
        <f>IFERROR('Gen. Siniestros Directos'!H34/'Gen. Número de Siniestros'!H34,"")</f>
        <v/>
      </c>
      <c r="I34" s="80">
        <f>IFERROR('Gen. Siniestros Directos'!I34/'Gen. Número de Siniestros'!I34,"")</f>
        <v>337.51544837322939</v>
      </c>
      <c r="J34" s="80" t="str">
        <f>IFERROR('Gen. Siniestros Directos'!J34/'Gen. Número de Siniestros'!J34,"")</f>
        <v/>
      </c>
      <c r="K34" s="80">
        <f>IFERROR('Gen. Siniestros Directos'!K34/'Gen. Número de Siniestros'!K34,"")</f>
        <v>240.65505530405579</v>
      </c>
      <c r="L34" s="80" t="str">
        <f>IFERROR('Gen. Siniestros Directos'!L34/'Gen. Número de Siniestros'!L34,"")</f>
        <v/>
      </c>
      <c r="M34" s="80" t="str">
        <f>IFERROR('Gen. Siniestros Directos'!M34/'Gen. Número de Siniestros'!M34,"")</f>
        <v/>
      </c>
      <c r="N34" s="80" t="str">
        <f>IFERROR('Gen. Siniestros Directos'!N34/'Gen. Número de Siniestros'!N34,"")</f>
        <v/>
      </c>
      <c r="O34" s="80" t="str">
        <f>IFERROR('Gen. Siniestros Directos'!O34/'Gen. Número de Siniestros'!O34,"")</f>
        <v/>
      </c>
      <c r="P34" s="80" t="str">
        <f>IFERROR('Gen. Siniestros Directos'!P34/'Gen. Número de Siniestros'!P34,"")</f>
        <v/>
      </c>
      <c r="Q34" s="80">
        <f>IFERROR('Gen. Siniestros Directos'!Q34/'Gen. Número de Siniestros'!Q34,"")</f>
        <v>-1344.6269523456044</v>
      </c>
      <c r="R34" s="80" t="str">
        <f>IFERROR('Gen. Siniestros Directos'!R34/'Gen. Número de Siniestros'!R34,"")</f>
        <v/>
      </c>
      <c r="S34" s="80">
        <f>IFERROR('Gen. Siniestros Directos'!S34/'Gen. Número de Siniestros'!S34,"")</f>
        <v>-32.02513333397161</v>
      </c>
      <c r="T34" s="80" t="str">
        <f>IFERROR('Gen. Siniestros Directos'!T34/'Gen. Número de Siniestros'!T34,"")</f>
        <v/>
      </c>
      <c r="U34" s="80">
        <f>IFERROR('Gen. Siniestros Directos'!U34/'Gen. Número de Siniestros'!U34,"")</f>
        <v>5.1794928145380963</v>
      </c>
      <c r="V34" s="80" t="str">
        <f>IFERROR('Gen. Siniestros Directos'!V34/'Gen. Número de Siniestros'!V34,"")</f>
        <v/>
      </c>
      <c r="W34" s="80" t="str">
        <f>IFERROR('Gen. Siniestros Directos'!W34/'Gen. Número de Siniestros'!W34,"")</f>
        <v/>
      </c>
      <c r="X34" s="80" t="str">
        <f>IFERROR('Gen. Siniestros Directos'!X34/'Gen. Número de Siniestros'!X34,"")</f>
        <v/>
      </c>
      <c r="Y34" s="80">
        <f>IFERROR('Gen. Siniestros Directos'!Y34/'Gen. Número de Siniestros'!Y34,"")</f>
        <v>642.86946283301415</v>
      </c>
      <c r="Z34" s="80">
        <f>IFERROR('Gen. Siniestros Directos'!Z34/'Gen. Número de Siniestros'!Z34,"")</f>
        <v>-50.421991978262028</v>
      </c>
      <c r="AA34" s="80">
        <f>IFERROR('Gen. Siniestros Directos'!AA34/'Gen. Número de Siniestros'!AA34,"")</f>
        <v>212.16926230981451</v>
      </c>
      <c r="AB34" s="80" t="str">
        <f>IFERROR('Gen. Siniestros Directos'!AB34/'Gen. Número de Siniestros'!AB34,"")</f>
        <v/>
      </c>
      <c r="AC34" s="80" t="str">
        <f>IFERROR('Gen. Siniestros Directos'!AC34/'Gen. Número de Siniestros'!AC34,"")</f>
        <v/>
      </c>
      <c r="AD34" s="80">
        <f>IFERROR('Gen. Siniestros Directos'!AD34/'Gen. Número de Siniestros'!AD34,"")</f>
        <v>7.1305201571572088</v>
      </c>
      <c r="AE34" s="80" t="str">
        <f>IFERROR('Gen. Siniestros Directos'!AE34/'Gen. Número de Siniestros'!AE34,"")</f>
        <v/>
      </c>
      <c r="AF34" s="80" t="str">
        <f>IFERROR('Gen. Siniestros Directos'!AF34/'Gen. Número de Siniestros'!AF34,"")</f>
        <v/>
      </c>
      <c r="AG34" s="80">
        <f>IFERROR('Gen. Siniestros Directos'!AG34/'Gen. Número de Siniestros'!AG34,"")</f>
        <v>-84.402769608335078</v>
      </c>
      <c r="AH34" s="80" t="str">
        <f>IFERROR('Gen. Siniestros Directos'!AH34/'Gen. Número de Siniestros'!AH34,"")</f>
        <v/>
      </c>
      <c r="AI34" s="80" t="str">
        <f>IFERROR('Gen. Siniestros Directos'!AI34/'Gen. Número de Siniestros'!AI34,"")</f>
        <v/>
      </c>
      <c r="AJ34" s="80">
        <f>IFERROR('Gen. Siniestros Directos'!AJ34/'Gen. Número de Siniestros'!AJ34,"")</f>
        <v>-5.2390272147052013</v>
      </c>
      <c r="AK34" s="80" t="str">
        <f>IFERROR('Gen. Siniestros Directos'!AK34/'Gen. Número de Siniestros'!AK34,"")</f>
        <v/>
      </c>
      <c r="AL34" s="80" t="str">
        <f>IFERROR('Gen. Siniestros Directos'!AL34/'Gen. Número de Siniestros'!AL34,"")</f>
        <v/>
      </c>
      <c r="AM34" s="80" t="str">
        <f>IFERROR('Gen. Siniestros Directos'!AM34/'Gen. Número de Siniestros'!AM34,"")</f>
        <v/>
      </c>
      <c r="AN34" s="80" t="str">
        <f>IFERROR('Gen. Siniestros Directos'!AN34/'Gen. Número de Siniestros'!AN34,"")</f>
        <v/>
      </c>
      <c r="AO34" s="80" t="str">
        <f>IFERROR('Gen. Siniestros Directos'!AO34/'Gen. Número de Siniestros'!AO34,"")</f>
        <v/>
      </c>
      <c r="AP34" s="80" t="str">
        <f>IFERROR('Gen. Siniestros Directos'!AP34/'Gen. Número de Siniestros'!AP34,"")</f>
        <v/>
      </c>
      <c r="AQ34" s="80">
        <f>IFERROR('Gen. Siniestros Directos'!AQ34/'Gen. Número de Siniestros'!AQ34,"")</f>
        <v>207.26522988504044</v>
      </c>
      <c r="AR34" s="29"/>
      <c r="AS34" s="80">
        <f>IFERROR('Gen. Siniestros Directos'!AS34/'Gen. Número de Siniestros'!AS34,"")</f>
        <v>140.28455425627831</v>
      </c>
      <c r="AT34" s="60">
        <f t="shared" si="0"/>
        <v>0.47746293940813134</v>
      </c>
    </row>
    <row r="35" spans="2:46" x14ac:dyDescent="0.2">
      <c r="B35" s="62" t="str">
        <f>'Datos Generales'!B272</f>
        <v>24. Garantía</v>
      </c>
      <c r="C35" s="80" t="str">
        <f>IFERROR('Gen. Siniestros Directos'!C35/'Gen. Número de Siniestros'!C35,"")</f>
        <v/>
      </c>
      <c r="D35" s="80">
        <f>IFERROR('Gen. Siniestros Directos'!D35/'Gen. Número de Siniestros'!D35,"")</f>
        <v>1107.1632410639518</v>
      </c>
      <c r="E35" s="80">
        <f>IFERROR('Gen. Siniestros Directos'!E35/'Gen. Número de Siniestros'!E35,"")</f>
        <v>3294.7102494763526</v>
      </c>
      <c r="F35" s="80" t="str">
        <f>IFERROR('Gen. Siniestros Directos'!F35/'Gen. Número de Siniestros'!F35,"")</f>
        <v/>
      </c>
      <c r="G35" s="80">
        <f>IFERROR('Gen. Siniestros Directos'!G35/'Gen. Número de Siniestros'!G35,"")</f>
        <v>412.39374741965014</v>
      </c>
      <c r="H35" s="80" t="str">
        <f>IFERROR('Gen. Siniestros Directos'!H35/'Gen. Número de Siniestros'!H35,"")</f>
        <v/>
      </c>
      <c r="I35" s="80">
        <f>IFERROR('Gen. Siniestros Directos'!I35/'Gen. Número de Siniestros'!I35,"")</f>
        <v>-1.2156357519835446</v>
      </c>
      <c r="J35" s="80" t="str">
        <f>IFERROR('Gen. Siniestros Directos'!J35/'Gen. Número de Siniestros'!J35,"")</f>
        <v/>
      </c>
      <c r="K35" s="80">
        <f>IFERROR('Gen. Siniestros Directos'!K35/'Gen. Número de Siniestros'!K35,"")</f>
        <v>617.91604424868785</v>
      </c>
      <c r="L35" s="80" t="str">
        <f>IFERROR('Gen. Siniestros Directos'!L35/'Gen. Número de Siniestros'!L35,"")</f>
        <v/>
      </c>
      <c r="M35" s="80">
        <f>IFERROR('Gen. Siniestros Directos'!M35/'Gen. Número de Siniestros'!M35,"")</f>
        <v>1851.7959582289561</v>
      </c>
      <c r="N35" s="80" t="str">
        <f>IFERROR('Gen. Siniestros Directos'!N35/'Gen. Número de Siniestros'!N35,"")</f>
        <v/>
      </c>
      <c r="O35" s="80" t="str">
        <f>IFERROR('Gen. Siniestros Directos'!O35/'Gen. Número de Siniestros'!O35,"")</f>
        <v/>
      </c>
      <c r="P35" s="80">
        <f>IFERROR('Gen. Siniestros Directos'!P35/'Gen. Número de Siniestros'!P35,"")</f>
        <v>1328.2645281126643</v>
      </c>
      <c r="Q35" s="80">
        <f>IFERROR('Gen. Siniestros Directos'!Q35/'Gen. Número de Siniestros'!Q35,"")</f>
        <v>3668.1922214960919</v>
      </c>
      <c r="R35" s="80" t="str">
        <f>IFERROR('Gen. Siniestros Directos'!R35/'Gen. Número de Siniestros'!R35,"")</f>
        <v/>
      </c>
      <c r="S35" s="80">
        <f>IFERROR('Gen. Siniestros Directos'!S35/'Gen. Número de Siniestros'!S35,"")</f>
        <v>1010.9364504108877</v>
      </c>
      <c r="T35" s="80" t="str">
        <f>IFERROR('Gen. Siniestros Directos'!T35/'Gen. Número de Siniestros'!T35,"")</f>
        <v/>
      </c>
      <c r="U35" s="80">
        <f>IFERROR('Gen. Siniestros Directos'!U35/'Gen. Número de Siniestros'!U35,"")</f>
        <v>9930.7325758970055</v>
      </c>
      <c r="V35" s="80" t="str">
        <f>IFERROR('Gen. Siniestros Directos'!V35/'Gen. Número de Siniestros'!V35,"")</f>
        <v/>
      </c>
      <c r="W35" s="80" t="str">
        <f>IFERROR('Gen. Siniestros Directos'!W35/'Gen. Número de Siniestros'!W35,"")</f>
        <v/>
      </c>
      <c r="X35" s="80">
        <f>IFERROR('Gen. Siniestros Directos'!X35/'Gen. Número de Siniestros'!X35,"")</f>
        <v>4451.563465559565</v>
      </c>
      <c r="Y35" s="80">
        <f>IFERROR('Gen. Siniestros Directos'!Y35/'Gen. Número de Siniestros'!Y35,"")</f>
        <v>292.88518613776631</v>
      </c>
      <c r="Z35" s="80" t="str">
        <f>IFERROR('Gen. Siniestros Directos'!Z35/'Gen. Número de Siniestros'!Z35,"")</f>
        <v/>
      </c>
      <c r="AA35" s="80">
        <f>IFERROR('Gen. Siniestros Directos'!AA35/'Gen. Número de Siniestros'!AA35,"")</f>
        <v>119.42003030894014</v>
      </c>
      <c r="AB35" s="80" t="str">
        <f>IFERROR('Gen. Siniestros Directos'!AB35/'Gen. Número de Siniestros'!AB35,"")</f>
        <v/>
      </c>
      <c r="AC35" s="80" t="str">
        <f>IFERROR('Gen. Siniestros Directos'!AC35/'Gen. Número de Siniestros'!AC35,"")</f>
        <v/>
      </c>
      <c r="AD35" s="80">
        <f>IFERROR('Gen. Siniestros Directos'!AD35/'Gen. Número de Siniestros'!AD35,"")</f>
        <v>989.91154624520698</v>
      </c>
      <c r="AE35" s="80" t="str">
        <f>IFERROR('Gen. Siniestros Directos'!AE35/'Gen. Número de Siniestros'!AE35,"")</f>
        <v/>
      </c>
      <c r="AF35" s="80">
        <f>IFERROR('Gen. Siniestros Directos'!AF35/'Gen. Número de Siniestros'!AF35,"")</f>
        <v>-2043.5506044102403</v>
      </c>
      <c r="AG35" s="80">
        <f>IFERROR('Gen. Siniestros Directos'!AG35/'Gen. Número de Siniestros'!AG35,"")</f>
        <v>1020.093260796428</v>
      </c>
      <c r="AH35" s="80">
        <f>IFERROR('Gen. Siniestros Directos'!AH35/'Gen. Número de Siniestros'!AH35,"")</f>
        <v>-23.932828867176035</v>
      </c>
      <c r="AI35" s="80" t="str">
        <f>IFERROR('Gen. Siniestros Directos'!AI35/'Gen. Número de Siniestros'!AI35,"")</f>
        <v/>
      </c>
      <c r="AJ35" s="80" t="str">
        <f>IFERROR('Gen. Siniestros Directos'!AJ35/'Gen. Número de Siniestros'!AJ35,"")</f>
        <v/>
      </c>
      <c r="AK35" s="80" t="str">
        <f>IFERROR('Gen. Siniestros Directos'!AK35/'Gen. Número de Siniestros'!AK35,"")</f>
        <v/>
      </c>
      <c r="AL35" s="80" t="str">
        <f>IFERROR('Gen. Siniestros Directos'!AL35/'Gen. Número de Siniestros'!AL35,"")</f>
        <v/>
      </c>
      <c r="AM35" s="80" t="str">
        <f>IFERROR('Gen. Siniestros Directos'!AM35/'Gen. Número de Siniestros'!AM35,"")</f>
        <v/>
      </c>
      <c r="AN35" s="80" t="str">
        <f>IFERROR('Gen. Siniestros Directos'!AN35/'Gen. Número de Siniestros'!AN35,"")</f>
        <v/>
      </c>
      <c r="AO35" s="80" t="str">
        <f>IFERROR('Gen. Siniestros Directos'!AO35/'Gen. Número de Siniestros'!AO35,"")</f>
        <v/>
      </c>
      <c r="AP35" s="80" t="str">
        <f>IFERROR('Gen. Siniestros Directos'!AP35/'Gen. Número de Siniestros'!AP35,"")</f>
        <v/>
      </c>
      <c r="AQ35" s="80">
        <f>IFERROR('Gen. Siniestros Directos'!AQ35/'Gen. Número de Siniestros'!AQ35,"")</f>
        <v>1047.5546371812954</v>
      </c>
      <c r="AR35" s="29"/>
      <c r="AS35" s="80">
        <f>IFERROR('Gen. Siniestros Directos'!AS35/'Gen. Número de Siniestros'!AS35,"")</f>
        <v>803.92372857253599</v>
      </c>
      <c r="AT35" s="60">
        <f t="shared" si="0"/>
        <v>0.30305226721116396</v>
      </c>
    </row>
    <row r="36" spans="2:46" x14ac:dyDescent="0.2">
      <c r="B36" s="62" t="str">
        <f>'Datos Generales'!B273</f>
        <v>25. Fidelidad</v>
      </c>
      <c r="C36" s="80" t="str">
        <f>IFERROR('Gen. Siniestros Directos'!C36/'Gen. Número de Siniestros'!C36,"")</f>
        <v/>
      </c>
      <c r="D36" s="80" t="str">
        <f>IFERROR('Gen. Siniestros Directos'!D36/'Gen. Número de Siniestros'!D36,"")</f>
        <v/>
      </c>
      <c r="E36" s="80">
        <f>IFERROR('Gen. Siniestros Directos'!E36/'Gen. Número de Siniestros'!E36,"")</f>
        <v>49.374216910014951</v>
      </c>
      <c r="F36" s="80" t="str">
        <f>IFERROR('Gen. Siniestros Directos'!F36/'Gen. Número de Siniestros'!F36,"")</f>
        <v/>
      </c>
      <c r="G36" s="80" t="str">
        <f>IFERROR('Gen. Siniestros Directos'!G36/'Gen. Número de Siniestros'!G36,"")</f>
        <v/>
      </c>
      <c r="H36" s="80" t="str">
        <f>IFERROR('Gen. Siniestros Directos'!H36/'Gen. Número de Siniestros'!H36,"")</f>
        <v/>
      </c>
      <c r="I36" s="80" t="str">
        <f>IFERROR('Gen. Siniestros Directos'!I36/'Gen. Número de Siniestros'!I36,"")</f>
        <v/>
      </c>
      <c r="J36" s="80" t="str">
        <f>IFERROR('Gen. Siniestros Directos'!J36/'Gen. Número de Siniestros'!J36,"")</f>
        <v/>
      </c>
      <c r="K36" s="80" t="str">
        <f>IFERROR('Gen. Siniestros Directos'!K36/'Gen. Número de Siniestros'!K36,"")</f>
        <v/>
      </c>
      <c r="L36" s="80" t="str">
        <f>IFERROR('Gen. Siniestros Directos'!L36/'Gen. Número de Siniestros'!L36,"")</f>
        <v/>
      </c>
      <c r="M36" s="80" t="str">
        <f>IFERROR('Gen. Siniestros Directos'!M36/'Gen. Número de Siniestros'!M36,"")</f>
        <v/>
      </c>
      <c r="N36" s="80" t="str">
        <f>IFERROR('Gen. Siniestros Directos'!N36/'Gen. Número de Siniestros'!N36,"")</f>
        <v/>
      </c>
      <c r="O36" s="80" t="str">
        <f>IFERROR('Gen. Siniestros Directos'!O36/'Gen. Número de Siniestros'!O36,"")</f>
        <v/>
      </c>
      <c r="P36" s="80" t="str">
        <f>IFERROR('Gen. Siniestros Directos'!P36/'Gen. Número de Siniestros'!P36,"")</f>
        <v/>
      </c>
      <c r="Q36" s="80">
        <f>IFERROR('Gen. Siniestros Directos'!Q36/'Gen. Número de Siniestros'!Q36,"")</f>
        <v>445.96368673747065</v>
      </c>
      <c r="R36" s="80" t="str">
        <f>IFERROR('Gen. Siniestros Directos'!R36/'Gen. Número de Siniestros'!R36,"")</f>
        <v/>
      </c>
      <c r="S36" s="80" t="str">
        <f>IFERROR('Gen. Siniestros Directos'!S36/'Gen. Número de Siniestros'!S36,"")</f>
        <v/>
      </c>
      <c r="T36" s="80" t="str">
        <f>IFERROR('Gen. Siniestros Directos'!T36/'Gen. Número de Siniestros'!T36,"")</f>
        <v/>
      </c>
      <c r="U36" s="80" t="str">
        <f>IFERROR('Gen. Siniestros Directos'!U36/'Gen. Número de Siniestros'!U36,"")</f>
        <v/>
      </c>
      <c r="V36" s="80" t="str">
        <f>IFERROR('Gen. Siniestros Directos'!V36/'Gen. Número de Siniestros'!V36,"")</f>
        <v/>
      </c>
      <c r="W36" s="80" t="str">
        <f>IFERROR('Gen. Siniestros Directos'!W36/'Gen. Número de Siniestros'!W36,"")</f>
        <v/>
      </c>
      <c r="X36" s="80" t="str">
        <f>IFERROR('Gen. Siniestros Directos'!X36/'Gen. Número de Siniestros'!X36,"")</f>
        <v/>
      </c>
      <c r="Y36" s="80" t="str">
        <f>IFERROR('Gen. Siniestros Directos'!Y36/'Gen. Número de Siniestros'!Y36,"")</f>
        <v/>
      </c>
      <c r="Z36" s="80" t="str">
        <f>IFERROR('Gen. Siniestros Directos'!Z36/'Gen. Número de Siniestros'!Z36,"")</f>
        <v/>
      </c>
      <c r="AA36" s="80" t="str">
        <f>IFERROR('Gen. Siniestros Directos'!AA36/'Gen. Número de Siniestros'!AA36,"")</f>
        <v/>
      </c>
      <c r="AB36" s="80" t="str">
        <f>IFERROR('Gen. Siniestros Directos'!AB36/'Gen. Número de Siniestros'!AB36,"")</f>
        <v/>
      </c>
      <c r="AC36" s="80" t="str">
        <f>IFERROR('Gen. Siniestros Directos'!AC36/'Gen. Número de Siniestros'!AC36,"")</f>
        <v/>
      </c>
      <c r="AD36" s="80">
        <f>IFERROR('Gen. Siniestros Directos'!AD36/'Gen. Número de Siniestros'!AD36,"")</f>
        <v>-2184.1413739020013</v>
      </c>
      <c r="AE36" s="80" t="str">
        <f>IFERROR('Gen. Siniestros Directos'!AE36/'Gen. Número de Siniestros'!AE36,"")</f>
        <v/>
      </c>
      <c r="AF36" s="80" t="str">
        <f>IFERROR('Gen. Siniestros Directos'!AF36/'Gen. Número de Siniestros'!AF36,"")</f>
        <v/>
      </c>
      <c r="AG36" s="80" t="str">
        <f>IFERROR('Gen. Siniestros Directos'!AG36/'Gen. Número de Siniestros'!AG36,"")</f>
        <v/>
      </c>
      <c r="AH36" s="80" t="str">
        <f>IFERROR('Gen. Siniestros Directos'!AH36/'Gen. Número de Siniestros'!AH36,"")</f>
        <v/>
      </c>
      <c r="AI36" s="80" t="str">
        <f>IFERROR('Gen. Siniestros Directos'!AI36/'Gen. Número de Siniestros'!AI36,"")</f>
        <v/>
      </c>
      <c r="AJ36" s="80" t="str">
        <f>IFERROR('Gen. Siniestros Directos'!AJ36/'Gen. Número de Siniestros'!AJ36,"")</f>
        <v/>
      </c>
      <c r="AK36" s="80" t="str">
        <f>IFERROR('Gen. Siniestros Directos'!AK36/'Gen. Número de Siniestros'!AK36,"")</f>
        <v/>
      </c>
      <c r="AL36" s="80" t="str">
        <f>IFERROR('Gen. Siniestros Directos'!AL36/'Gen. Número de Siniestros'!AL36,"")</f>
        <v/>
      </c>
      <c r="AM36" s="80" t="str">
        <f>IFERROR('Gen. Siniestros Directos'!AM36/'Gen. Número de Siniestros'!AM36,"")</f>
        <v/>
      </c>
      <c r="AN36" s="80" t="str">
        <f>IFERROR('Gen. Siniestros Directos'!AN36/'Gen. Número de Siniestros'!AN36,"")</f>
        <v/>
      </c>
      <c r="AO36" s="80" t="str">
        <f>IFERROR('Gen. Siniestros Directos'!AO36/'Gen. Número de Siniestros'!AO36,"")</f>
        <v/>
      </c>
      <c r="AP36" s="80" t="str">
        <f>IFERROR('Gen. Siniestros Directos'!AP36/'Gen. Número de Siniestros'!AP36,"")</f>
        <v/>
      </c>
      <c r="AQ36" s="80">
        <f>IFERROR('Gen. Siniestros Directos'!AQ36/'Gen. Número de Siniestros'!AQ36,"")</f>
        <v>-111.0034558063077</v>
      </c>
      <c r="AR36" s="29"/>
      <c r="AS36" s="80">
        <f>IFERROR('Gen. Siniestros Directos'!AS36/'Gen. Número de Siniestros'!AS36,"")</f>
        <v>125.44028098221933</v>
      </c>
      <c r="AT36" s="60">
        <f t="shared" si="0"/>
        <v>-1.8849107713816586</v>
      </c>
    </row>
    <row r="37" spans="2:46" x14ac:dyDescent="0.2">
      <c r="B37" s="62" t="str">
        <f>'Datos Generales'!B274</f>
        <v>26. Seguros Extensión y Garantía</v>
      </c>
      <c r="C37" s="80" t="str">
        <f>IFERROR('Gen. Siniestros Directos'!C37/'Gen. Número de Siniestros'!C37,"")</f>
        <v/>
      </c>
      <c r="D37" s="80" t="str">
        <f>IFERROR('Gen. Siniestros Directos'!D37/'Gen. Número de Siniestros'!D37,"")</f>
        <v/>
      </c>
      <c r="E37" s="80" t="str">
        <f>IFERROR('Gen. Siniestros Directos'!E37/'Gen. Número de Siniestros'!E37,"")</f>
        <v/>
      </c>
      <c r="F37" s="80" t="str">
        <f>IFERROR('Gen. Siniestros Directos'!F37/'Gen. Número de Siniestros'!F37,"")</f>
        <v/>
      </c>
      <c r="G37" s="80" t="str">
        <f>IFERROR('Gen. Siniestros Directos'!G37/'Gen. Número de Siniestros'!G37,"")</f>
        <v/>
      </c>
      <c r="H37" s="80">
        <f>IFERROR('Gen. Siniestros Directos'!H37/'Gen. Número de Siniestros'!H37,"")</f>
        <v>-0.4149439882874249</v>
      </c>
      <c r="I37" s="80" t="str">
        <f>IFERROR('Gen. Siniestros Directos'!I37/'Gen. Número de Siniestros'!I37,"")</f>
        <v/>
      </c>
      <c r="J37" s="80" t="str">
        <f>IFERROR('Gen. Siniestros Directos'!J37/'Gen. Número de Siniestros'!J37,"")</f>
        <v/>
      </c>
      <c r="K37" s="80" t="str">
        <f>IFERROR('Gen. Siniestros Directos'!K37/'Gen. Número de Siniestros'!K37,"")</f>
        <v/>
      </c>
      <c r="L37" s="80" t="str">
        <f>IFERROR('Gen. Siniestros Directos'!L37/'Gen. Número de Siniestros'!L37,"")</f>
        <v/>
      </c>
      <c r="M37" s="80" t="str">
        <f>IFERROR('Gen. Siniestros Directos'!M37/'Gen. Número de Siniestros'!M37,"")</f>
        <v/>
      </c>
      <c r="N37" s="80" t="str">
        <f>IFERROR('Gen. Siniestros Directos'!N37/'Gen. Número de Siniestros'!N37,"")</f>
        <v/>
      </c>
      <c r="O37" s="80" t="str">
        <f>IFERROR('Gen. Siniestros Directos'!O37/'Gen. Número de Siniestros'!O37,"")</f>
        <v/>
      </c>
      <c r="P37" s="80" t="str">
        <f>IFERROR('Gen. Siniestros Directos'!P37/'Gen. Número de Siniestros'!P37,"")</f>
        <v/>
      </c>
      <c r="Q37" s="80">
        <f>IFERROR('Gen. Siniestros Directos'!Q37/'Gen. Número de Siniestros'!Q37,"")</f>
        <v>-23.962596067259586</v>
      </c>
      <c r="R37" s="80" t="str">
        <f>IFERROR('Gen. Siniestros Directos'!R37/'Gen. Número de Siniestros'!R37,"")</f>
        <v/>
      </c>
      <c r="S37" s="80" t="str">
        <f>IFERROR('Gen. Siniestros Directos'!S37/'Gen. Número de Siniestros'!S37,"")</f>
        <v/>
      </c>
      <c r="T37" s="80" t="str">
        <f>IFERROR('Gen. Siniestros Directos'!T37/'Gen. Número de Siniestros'!T37,"")</f>
        <v/>
      </c>
      <c r="U37" s="80" t="str">
        <f>IFERROR('Gen. Siniestros Directos'!U37/'Gen. Número de Siniestros'!U37,"")</f>
        <v/>
      </c>
      <c r="V37" s="80" t="str">
        <f>IFERROR('Gen. Siniestros Directos'!V37/'Gen. Número de Siniestros'!V37,"")</f>
        <v/>
      </c>
      <c r="W37" s="80" t="str">
        <f>IFERROR('Gen. Siniestros Directos'!W37/'Gen. Número de Siniestros'!W37,"")</f>
        <v/>
      </c>
      <c r="X37" s="80" t="str">
        <f>IFERROR('Gen. Siniestros Directos'!X37/'Gen. Número de Siniestros'!X37,"")</f>
        <v/>
      </c>
      <c r="Y37" s="80" t="str">
        <f>IFERROR('Gen. Siniestros Directos'!Y37/'Gen. Número de Siniestros'!Y37,"")</f>
        <v/>
      </c>
      <c r="Z37" s="80" t="str">
        <f>IFERROR('Gen. Siniestros Directos'!Z37/'Gen. Número de Siniestros'!Z37,"")</f>
        <v/>
      </c>
      <c r="AA37" s="80" t="str">
        <f>IFERROR('Gen. Siniestros Directos'!AA37/'Gen. Número de Siniestros'!AA37,"")</f>
        <v/>
      </c>
      <c r="AB37" s="80" t="str">
        <f>IFERROR('Gen. Siniestros Directos'!AB37/'Gen. Número de Siniestros'!AB37,"")</f>
        <v/>
      </c>
      <c r="AC37" s="80" t="str">
        <f>IFERROR('Gen. Siniestros Directos'!AC37/'Gen. Número de Siniestros'!AC37,"")</f>
        <v/>
      </c>
      <c r="AD37" s="80" t="str">
        <f>IFERROR('Gen. Siniestros Directos'!AD37/'Gen. Número de Siniestros'!AD37,"")</f>
        <v/>
      </c>
      <c r="AE37" s="80" t="str">
        <f>IFERROR('Gen. Siniestros Directos'!AE37/'Gen. Número de Siniestros'!AE37,"")</f>
        <v/>
      </c>
      <c r="AF37" s="80" t="str">
        <f>IFERROR('Gen. Siniestros Directos'!AF37/'Gen. Número de Siniestros'!AF37,"")</f>
        <v/>
      </c>
      <c r="AG37" s="80" t="str">
        <f>IFERROR('Gen. Siniestros Directos'!AG37/'Gen. Número de Siniestros'!AG37,"")</f>
        <v/>
      </c>
      <c r="AH37" s="80" t="str">
        <f>IFERROR('Gen. Siniestros Directos'!AH37/'Gen. Número de Siniestros'!AH37,"")</f>
        <v/>
      </c>
      <c r="AI37" s="80" t="str">
        <f>IFERROR('Gen. Siniestros Directos'!AI37/'Gen. Número de Siniestros'!AI37,"")</f>
        <v/>
      </c>
      <c r="AJ37" s="80" t="str">
        <f>IFERROR('Gen. Siniestros Directos'!AJ37/'Gen. Número de Siniestros'!AJ37,"")</f>
        <v/>
      </c>
      <c r="AK37" s="80" t="str">
        <f>IFERROR('Gen. Siniestros Directos'!AK37/'Gen. Número de Siniestros'!AK37,"")</f>
        <v/>
      </c>
      <c r="AL37" s="80" t="str">
        <f>IFERROR('Gen. Siniestros Directos'!AL37/'Gen. Número de Siniestros'!AL37,"")</f>
        <v/>
      </c>
      <c r="AM37" s="80" t="str">
        <f>IFERROR('Gen. Siniestros Directos'!AM37/'Gen. Número de Siniestros'!AM37,"")</f>
        <v/>
      </c>
      <c r="AN37" s="80" t="str">
        <f>IFERROR('Gen. Siniestros Directos'!AN37/'Gen. Número de Siniestros'!AN37,"")</f>
        <v/>
      </c>
      <c r="AO37" s="80" t="str">
        <f>IFERROR('Gen. Siniestros Directos'!AO37/'Gen. Número de Siniestros'!AO37,"")</f>
        <v/>
      </c>
      <c r="AP37" s="80" t="str">
        <f>IFERROR('Gen. Siniestros Directos'!AP37/'Gen. Número de Siniestros'!AP37,"")</f>
        <v/>
      </c>
      <c r="AQ37" s="80">
        <f>IFERROR('Gen. Siniestros Directos'!AQ37/'Gen. Número de Siniestros'!AQ37,"")</f>
        <v>-2.9351643510957302</v>
      </c>
      <c r="AR37" s="29"/>
      <c r="AS37" s="80">
        <f>IFERROR('Gen. Siniestros Directos'!AS37/'Gen. Número de Siniestros'!AS37,"")</f>
        <v>110.15774503459654</v>
      </c>
      <c r="AT37" s="60">
        <f t="shared" si="0"/>
        <v>-1.0266451019869181</v>
      </c>
    </row>
    <row r="38" spans="2:46" x14ac:dyDescent="0.2">
      <c r="B38" s="62" t="str">
        <f>'Datos Generales'!B275</f>
        <v>27. Seguros de Crédito por Ventas a Plazo</v>
      </c>
      <c r="C38" s="80" t="str">
        <f>IFERROR('Gen. Siniestros Directos'!C38/'Gen. Número de Siniestros'!C38,"")</f>
        <v/>
      </c>
      <c r="D38" s="80">
        <f>IFERROR('Gen. Siniestros Directos'!D38/'Gen. Número de Siniestros'!D38,"")</f>
        <v>619.64004040814871</v>
      </c>
      <c r="E38" s="80" t="str">
        <f>IFERROR('Gen. Siniestros Directos'!E38/'Gen. Número de Siniestros'!E38,"")</f>
        <v/>
      </c>
      <c r="F38" s="80" t="str">
        <f>IFERROR('Gen. Siniestros Directos'!F38/'Gen. Número de Siniestros'!F38,"")</f>
        <v/>
      </c>
      <c r="G38" s="80" t="str">
        <f>IFERROR('Gen. Siniestros Directos'!G38/'Gen. Número de Siniestros'!G38,"")</f>
        <v/>
      </c>
      <c r="H38" s="80" t="str">
        <f>IFERROR('Gen. Siniestros Directos'!H38/'Gen. Número de Siniestros'!H38,"")</f>
        <v/>
      </c>
      <c r="I38" s="80" t="str">
        <f>IFERROR('Gen. Siniestros Directos'!I38/'Gen. Número de Siniestros'!I38,"")</f>
        <v/>
      </c>
      <c r="J38" s="80">
        <f>IFERROR('Gen. Siniestros Directos'!J38/'Gen. Número de Siniestros'!J38,"")</f>
        <v>-198.88139037225764</v>
      </c>
      <c r="K38" s="80" t="str">
        <f>IFERROR('Gen. Siniestros Directos'!K38/'Gen. Número de Siniestros'!K38,"")</f>
        <v/>
      </c>
      <c r="L38" s="80" t="str">
        <f>IFERROR('Gen. Siniestros Directos'!L38/'Gen. Número de Siniestros'!L38,"")</f>
        <v/>
      </c>
      <c r="M38" s="80">
        <f>IFERROR('Gen. Siniestros Directos'!M38/'Gen. Número de Siniestros'!M38,"")</f>
        <v>-22.939768994602691</v>
      </c>
      <c r="N38" s="80" t="str">
        <f>IFERROR('Gen. Siniestros Directos'!N38/'Gen. Número de Siniestros'!N38,"")</f>
        <v/>
      </c>
      <c r="O38" s="80" t="str">
        <f>IFERROR('Gen. Siniestros Directos'!O38/'Gen. Número de Siniestros'!O38,"")</f>
        <v/>
      </c>
      <c r="P38" s="80" t="str">
        <f>IFERROR('Gen. Siniestros Directos'!P38/'Gen. Número de Siniestros'!P38,"")</f>
        <v/>
      </c>
      <c r="Q38" s="80" t="str">
        <f>IFERROR('Gen. Siniestros Directos'!Q38/'Gen. Número de Siniestros'!Q38,"")</f>
        <v/>
      </c>
      <c r="R38" s="80" t="str">
        <f>IFERROR('Gen. Siniestros Directos'!R38/'Gen. Número de Siniestros'!R38,"")</f>
        <v/>
      </c>
      <c r="S38" s="80" t="str">
        <f>IFERROR('Gen. Siniestros Directos'!S38/'Gen. Número de Siniestros'!S38,"")</f>
        <v/>
      </c>
      <c r="T38" s="80" t="str">
        <f>IFERROR('Gen. Siniestros Directos'!T38/'Gen. Número de Siniestros'!T38,"")</f>
        <v/>
      </c>
      <c r="U38" s="80" t="str">
        <f>IFERROR('Gen. Siniestros Directos'!U38/'Gen. Número de Siniestros'!U38,"")</f>
        <v/>
      </c>
      <c r="V38" s="80" t="str">
        <f>IFERROR('Gen. Siniestros Directos'!V38/'Gen. Número de Siniestros'!V38,"")</f>
        <v/>
      </c>
      <c r="W38" s="80" t="str">
        <f>IFERROR('Gen. Siniestros Directos'!W38/'Gen. Número de Siniestros'!W38,"")</f>
        <v/>
      </c>
      <c r="X38" s="80">
        <f>IFERROR('Gen. Siniestros Directos'!X38/'Gen. Número de Siniestros'!X38,"")</f>
        <v>302.10074166873289</v>
      </c>
      <c r="Y38" s="80" t="str">
        <f>IFERROR('Gen. Siniestros Directos'!Y38/'Gen. Número de Siniestros'!Y38,"")</f>
        <v/>
      </c>
      <c r="Z38" s="80" t="str">
        <f>IFERROR('Gen. Siniestros Directos'!Z38/'Gen. Número de Siniestros'!Z38,"")</f>
        <v/>
      </c>
      <c r="AA38" s="80" t="str">
        <f>IFERROR('Gen. Siniestros Directos'!AA38/'Gen. Número de Siniestros'!AA38,"")</f>
        <v/>
      </c>
      <c r="AB38" s="80" t="str">
        <f>IFERROR('Gen. Siniestros Directos'!AB38/'Gen. Número de Siniestros'!AB38,"")</f>
        <v/>
      </c>
      <c r="AC38" s="80">
        <f>IFERROR('Gen. Siniestros Directos'!AC38/'Gen. Número de Siniestros'!AC38,"")</f>
        <v>-11.790564782367092</v>
      </c>
      <c r="AD38" s="80" t="str">
        <f>IFERROR('Gen. Siniestros Directos'!AD38/'Gen. Número de Siniestros'!AD38,"")</f>
        <v/>
      </c>
      <c r="AE38" s="80" t="str">
        <f>IFERROR('Gen. Siniestros Directos'!AE38/'Gen. Número de Siniestros'!AE38,"")</f>
        <v/>
      </c>
      <c r="AF38" s="80" t="str">
        <f>IFERROR('Gen. Siniestros Directos'!AF38/'Gen. Número de Siniestros'!AF38,"")</f>
        <v/>
      </c>
      <c r="AG38" s="80" t="str">
        <f>IFERROR('Gen. Siniestros Directos'!AG38/'Gen. Número de Siniestros'!AG38,"")</f>
        <v/>
      </c>
      <c r="AH38" s="80" t="str">
        <f>IFERROR('Gen. Siniestros Directos'!AH38/'Gen. Número de Siniestros'!AH38,"")</f>
        <v/>
      </c>
      <c r="AI38" s="80" t="str">
        <f>IFERROR('Gen. Siniestros Directos'!AI38/'Gen. Número de Siniestros'!AI38,"")</f>
        <v/>
      </c>
      <c r="AJ38" s="80" t="str">
        <f>IFERROR('Gen. Siniestros Directos'!AJ38/'Gen. Número de Siniestros'!AJ38,"")</f>
        <v/>
      </c>
      <c r="AK38" s="80" t="str">
        <f>IFERROR('Gen. Siniestros Directos'!AK38/'Gen. Número de Siniestros'!AK38,"")</f>
        <v/>
      </c>
      <c r="AL38" s="80" t="str">
        <f>IFERROR('Gen. Siniestros Directos'!AL38/'Gen. Número de Siniestros'!AL38,"")</f>
        <v/>
      </c>
      <c r="AM38" s="80" t="str">
        <f>IFERROR('Gen. Siniestros Directos'!AM38/'Gen. Número de Siniestros'!AM38,"")</f>
        <v/>
      </c>
      <c r="AN38" s="80" t="str">
        <f>IFERROR('Gen. Siniestros Directos'!AN38/'Gen. Número de Siniestros'!AN38,"")</f>
        <v/>
      </c>
      <c r="AO38" s="80" t="str">
        <f>IFERROR('Gen. Siniestros Directos'!AO38/'Gen. Número de Siniestros'!AO38,"")</f>
        <v/>
      </c>
      <c r="AP38" s="80" t="str">
        <f>IFERROR('Gen. Siniestros Directos'!AP38/'Gen. Número de Siniestros'!AP38,"")</f>
        <v/>
      </c>
      <c r="AQ38" s="80">
        <f>IFERROR('Gen. Siniestros Directos'!AQ38/'Gen. Número de Siniestros'!AQ38,"")</f>
        <v>19.216020184986395</v>
      </c>
      <c r="AR38" s="29"/>
      <c r="AS38" s="80">
        <f>IFERROR('Gen. Siniestros Directos'!AS38/'Gen. Número de Siniestros'!AS38,"")</f>
        <v>167.16767705705624</v>
      </c>
      <c r="AT38" s="60">
        <f t="shared" si="0"/>
        <v>-0.88504942747737203</v>
      </c>
    </row>
    <row r="39" spans="2:46" x14ac:dyDescent="0.2">
      <c r="B39" s="62" t="str">
        <f>'Datos Generales'!B276</f>
        <v>28. Seguros de Crédito a la Exportación</v>
      </c>
      <c r="C39" s="80" t="str">
        <f>IFERROR('Gen. Siniestros Directos'!C39/'Gen. Número de Siniestros'!C39,"")</f>
        <v/>
      </c>
      <c r="D39" s="80">
        <f>IFERROR('Gen. Siniestros Directos'!D39/'Gen. Número de Siniestros'!D39,"")</f>
        <v>20983.698800841103</v>
      </c>
      <c r="E39" s="80" t="str">
        <f>IFERROR('Gen. Siniestros Directos'!E39/'Gen. Número de Siniestros'!E39,"")</f>
        <v/>
      </c>
      <c r="F39" s="80" t="str">
        <f>IFERROR('Gen. Siniestros Directos'!F39/'Gen. Número de Siniestros'!F39,"")</f>
        <v/>
      </c>
      <c r="G39" s="80" t="str">
        <f>IFERROR('Gen. Siniestros Directos'!G39/'Gen. Número de Siniestros'!G39,"")</f>
        <v/>
      </c>
      <c r="H39" s="80" t="str">
        <f>IFERROR('Gen. Siniestros Directos'!H39/'Gen. Número de Siniestros'!H39,"")</f>
        <v/>
      </c>
      <c r="I39" s="80" t="str">
        <f>IFERROR('Gen. Siniestros Directos'!I39/'Gen. Número de Siniestros'!I39,"")</f>
        <v/>
      </c>
      <c r="J39" s="80">
        <f>IFERROR('Gen. Siniestros Directos'!J39/'Gen. Número de Siniestros'!J39,"")</f>
        <v>207.14569292428553</v>
      </c>
      <c r="K39" s="80" t="str">
        <f>IFERROR('Gen. Siniestros Directos'!K39/'Gen. Número de Siniestros'!K39,"")</f>
        <v/>
      </c>
      <c r="L39" s="80" t="str">
        <f>IFERROR('Gen. Siniestros Directos'!L39/'Gen. Número de Siniestros'!L39,"")</f>
        <v/>
      </c>
      <c r="M39" s="80">
        <f>IFERROR('Gen. Siniestros Directos'!M39/'Gen. Número de Siniestros'!M39,"")</f>
        <v>-58.483746566813331</v>
      </c>
      <c r="N39" s="80" t="str">
        <f>IFERROR('Gen. Siniestros Directos'!N39/'Gen. Número de Siniestros'!N39,"")</f>
        <v/>
      </c>
      <c r="O39" s="80" t="str">
        <f>IFERROR('Gen. Siniestros Directos'!O39/'Gen. Número de Siniestros'!O39,"")</f>
        <v/>
      </c>
      <c r="P39" s="80" t="str">
        <f>IFERROR('Gen. Siniestros Directos'!P39/'Gen. Número de Siniestros'!P39,"")</f>
        <v/>
      </c>
      <c r="Q39" s="80" t="str">
        <f>IFERROR('Gen. Siniestros Directos'!Q39/'Gen. Número de Siniestros'!Q39,"")</f>
        <v/>
      </c>
      <c r="R39" s="80" t="str">
        <f>IFERROR('Gen. Siniestros Directos'!R39/'Gen. Número de Siniestros'!R39,"")</f>
        <v/>
      </c>
      <c r="S39" s="80" t="str">
        <f>IFERROR('Gen. Siniestros Directos'!S39/'Gen. Número de Siniestros'!S39,"")</f>
        <v/>
      </c>
      <c r="T39" s="80" t="str">
        <f>IFERROR('Gen. Siniestros Directos'!T39/'Gen. Número de Siniestros'!T39,"")</f>
        <v/>
      </c>
      <c r="U39" s="80" t="str">
        <f>IFERROR('Gen. Siniestros Directos'!U39/'Gen. Número de Siniestros'!U39,"")</f>
        <v/>
      </c>
      <c r="V39" s="80" t="str">
        <f>IFERROR('Gen. Siniestros Directos'!V39/'Gen. Número de Siniestros'!V39,"")</f>
        <v/>
      </c>
      <c r="W39" s="80" t="str">
        <f>IFERROR('Gen. Siniestros Directos'!W39/'Gen. Número de Siniestros'!W39,"")</f>
        <v/>
      </c>
      <c r="X39" s="80" t="str">
        <f>IFERROR('Gen. Siniestros Directos'!X39/'Gen. Número de Siniestros'!X39,"")</f>
        <v/>
      </c>
      <c r="Y39" s="80" t="str">
        <f>IFERROR('Gen. Siniestros Directos'!Y39/'Gen. Número de Siniestros'!Y39,"")</f>
        <v/>
      </c>
      <c r="Z39" s="80" t="str">
        <f>IFERROR('Gen. Siniestros Directos'!Z39/'Gen. Número de Siniestros'!Z39,"")</f>
        <v/>
      </c>
      <c r="AA39" s="80" t="str">
        <f>IFERROR('Gen. Siniestros Directos'!AA39/'Gen. Número de Siniestros'!AA39,"")</f>
        <v/>
      </c>
      <c r="AB39" s="80" t="str">
        <f>IFERROR('Gen. Siniestros Directos'!AB39/'Gen. Número de Siniestros'!AB39,"")</f>
        <v/>
      </c>
      <c r="AC39" s="80">
        <f>IFERROR('Gen. Siniestros Directos'!AC39/'Gen. Número de Siniestros'!AC39,"")</f>
        <v>54.11940920806309</v>
      </c>
      <c r="AD39" s="80" t="str">
        <f>IFERROR('Gen. Siniestros Directos'!AD39/'Gen. Número de Siniestros'!AD39,"")</f>
        <v/>
      </c>
      <c r="AE39" s="80" t="str">
        <f>IFERROR('Gen. Siniestros Directos'!AE39/'Gen. Número de Siniestros'!AE39,"")</f>
        <v/>
      </c>
      <c r="AF39" s="80" t="str">
        <f>IFERROR('Gen. Siniestros Directos'!AF39/'Gen. Número de Siniestros'!AF39,"")</f>
        <v/>
      </c>
      <c r="AG39" s="80" t="str">
        <f>IFERROR('Gen. Siniestros Directos'!AG39/'Gen. Número de Siniestros'!AG39,"")</f>
        <v/>
      </c>
      <c r="AH39" s="80" t="str">
        <f>IFERROR('Gen. Siniestros Directos'!AH39/'Gen. Número de Siniestros'!AH39,"")</f>
        <v/>
      </c>
      <c r="AI39" s="80" t="str">
        <f>IFERROR('Gen. Siniestros Directos'!AI39/'Gen. Número de Siniestros'!AI39,"")</f>
        <v/>
      </c>
      <c r="AJ39" s="80" t="str">
        <f>IFERROR('Gen. Siniestros Directos'!AJ39/'Gen. Número de Siniestros'!AJ39,"")</f>
        <v/>
      </c>
      <c r="AK39" s="80" t="str">
        <f>IFERROR('Gen. Siniestros Directos'!AK39/'Gen. Número de Siniestros'!AK39,"")</f>
        <v/>
      </c>
      <c r="AL39" s="80" t="str">
        <f>IFERROR('Gen. Siniestros Directos'!AL39/'Gen. Número de Siniestros'!AL39,"")</f>
        <v/>
      </c>
      <c r="AM39" s="80" t="str">
        <f>IFERROR('Gen. Siniestros Directos'!AM39/'Gen. Número de Siniestros'!AM39,"")</f>
        <v/>
      </c>
      <c r="AN39" s="80" t="str">
        <f>IFERROR('Gen. Siniestros Directos'!AN39/'Gen. Número de Siniestros'!AN39,"")</f>
        <v/>
      </c>
      <c r="AO39" s="80" t="str">
        <f>IFERROR('Gen. Siniestros Directos'!AO39/'Gen. Número de Siniestros'!AO39,"")</f>
        <v/>
      </c>
      <c r="AP39" s="80" t="str">
        <f>IFERROR('Gen. Siniestros Directos'!AP39/'Gen. Número de Siniestros'!AP39,"")</f>
        <v/>
      </c>
      <c r="AQ39" s="80">
        <f>IFERROR('Gen. Siniestros Directos'!AQ39/'Gen. Número de Siniestros'!AQ39,"")</f>
        <v>325.10196612054312</v>
      </c>
      <c r="AR39" s="29"/>
      <c r="AS39" s="80">
        <f>IFERROR('Gen. Siniestros Directos'!AS39/'Gen. Número de Siniestros'!AS39,"")</f>
        <v>1169.4115905199956</v>
      </c>
      <c r="AT39" s="60">
        <f t="shared" si="0"/>
        <v>-0.72199525919186258</v>
      </c>
    </row>
    <row r="40" spans="2:46" x14ac:dyDescent="0.2">
      <c r="B40" s="62" t="str">
        <f>'Datos Generales'!B277</f>
        <v>29. Otros Seguros de Crédito</v>
      </c>
      <c r="C40" s="80" t="str">
        <f>IFERROR('Gen. Siniestros Directos'!C40/'Gen. Número de Siniestros'!C40,"")</f>
        <v/>
      </c>
      <c r="D40" s="80" t="str">
        <f>IFERROR('Gen. Siniestros Directos'!D40/'Gen. Número de Siniestros'!D40,"")</f>
        <v/>
      </c>
      <c r="E40" s="80" t="str">
        <f>IFERROR('Gen. Siniestros Directos'!E40/'Gen. Número de Siniestros'!E40,"")</f>
        <v/>
      </c>
      <c r="F40" s="80" t="str">
        <f>IFERROR('Gen. Siniestros Directos'!F40/'Gen. Número de Siniestros'!F40,"")</f>
        <v/>
      </c>
      <c r="G40" s="80" t="str">
        <f>IFERROR('Gen. Siniestros Directos'!G40/'Gen. Número de Siniestros'!G40,"")</f>
        <v/>
      </c>
      <c r="H40" s="80" t="str">
        <f>IFERROR('Gen. Siniestros Directos'!H40/'Gen. Número de Siniestros'!H40,"")</f>
        <v/>
      </c>
      <c r="I40" s="80" t="str">
        <f>IFERROR('Gen. Siniestros Directos'!I40/'Gen. Número de Siniestros'!I40,"")</f>
        <v/>
      </c>
      <c r="J40" s="80" t="str">
        <f>IFERROR('Gen. Siniestros Directos'!J40/'Gen. Número de Siniestros'!J40,"")</f>
        <v/>
      </c>
      <c r="K40" s="80" t="str">
        <f>IFERROR('Gen. Siniestros Directos'!K40/'Gen. Número de Siniestros'!K40,"")</f>
        <v/>
      </c>
      <c r="L40" s="80" t="str">
        <f>IFERROR('Gen. Siniestros Directos'!L40/'Gen. Número de Siniestros'!L40,"")</f>
        <v/>
      </c>
      <c r="M40" s="80" t="str">
        <f>IFERROR('Gen. Siniestros Directos'!M40/'Gen. Número de Siniestros'!M40,"")</f>
        <v/>
      </c>
      <c r="N40" s="80" t="str">
        <f>IFERROR('Gen. Siniestros Directos'!N40/'Gen. Número de Siniestros'!N40,"")</f>
        <v/>
      </c>
      <c r="O40" s="80" t="str">
        <f>IFERROR('Gen. Siniestros Directos'!O40/'Gen. Número de Siniestros'!O40,"")</f>
        <v/>
      </c>
      <c r="P40" s="80" t="str">
        <f>IFERROR('Gen. Siniestros Directos'!P40/'Gen. Número de Siniestros'!P40,"")</f>
        <v/>
      </c>
      <c r="Q40" s="80" t="str">
        <f>IFERROR('Gen. Siniestros Directos'!Q40/'Gen. Número de Siniestros'!Q40,"")</f>
        <v/>
      </c>
      <c r="R40" s="80" t="str">
        <f>IFERROR('Gen. Siniestros Directos'!R40/'Gen. Número de Siniestros'!R40,"")</f>
        <v/>
      </c>
      <c r="S40" s="80" t="str">
        <f>IFERROR('Gen. Siniestros Directos'!S40/'Gen. Número de Siniestros'!S40,"")</f>
        <v/>
      </c>
      <c r="T40" s="80" t="str">
        <f>IFERROR('Gen. Siniestros Directos'!T40/'Gen. Número de Siniestros'!T40,"")</f>
        <v/>
      </c>
      <c r="U40" s="80" t="str">
        <f>IFERROR('Gen. Siniestros Directos'!U40/'Gen. Número de Siniestros'!U40,"")</f>
        <v/>
      </c>
      <c r="V40" s="80" t="str">
        <f>IFERROR('Gen. Siniestros Directos'!V40/'Gen. Número de Siniestros'!V40,"")</f>
        <v/>
      </c>
      <c r="W40" s="80" t="str">
        <f>IFERROR('Gen. Siniestros Directos'!W40/'Gen. Número de Siniestros'!W40,"")</f>
        <v/>
      </c>
      <c r="X40" s="80" t="str">
        <f>IFERROR('Gen. Siniestros Directos'!X40/'Gen. Número de Siniestros'!X40,"")</f>
        <v/>
      </c>
      <c r="Y40" s="80" t="str">
        <f>IFERROR('Gen. Siniestros Directos'!Y40/'Gen. Número de Siniestros'!Y40,"")</f>
        <v/>
      </c>
      <c r="Z40" s="80" t="str">
        <f>IFERROR('Gen. Siniestros Directos'!Z40/'Gen. Número de Siniestros'!Z40,"")</f>
        <v/>
      </c>
      <c r="AA40" s="80" t="str">
        <f>IFERROR('Gen. Siniestros Directos'!AA40/'Gen. Número de Siniestros'!AA40,"")</f>
        <v/>
      </c>
      <c r="AB40" s="80" t="str">
        <f>IFERROR('Gen. Siniestros Directos'!AB40/'Gen. Número de Siniestros'!AB40,"")</f>
        <v/>
      </c>
      <c r="AC40" s="80" t="str">
        <f>IFERROR('Gen. Siniestros Directos'!AC40/'Gen. Número de Siniestros'!AC40,"")</f>
        <v/>
      </c>
      <c r="AD40" s="80" t="str">
        <f>IFERROR('Gen. Siniestros Directos'!AD40/'Gen. Número de Siniestros'!AD40,"")</f>
        <v/>
      </c>
      <c r="AE40" s="80" t="str">
        <f>IFERROR('Gen. Siniestros Directos'!AE40/'Gen. Número de Siniestros'!AE40,"")</f>
        <v/>
      </c>
      <c r="AF40" s="80" t="str">
        <f>IFERROR('Gen. Siniestros Directos'!AF40/'Gen. Número de Siniestros'!AF40,"")</f>
        <v/>
      </c>
      <c r="AG40" s="80" t="str">
        <f>IFERROR('Gen. Siniestros Directos'!AG40/'Gen. Número de Siniestros'!AG40,"")</f>
        <v/>
      </c>
      <c r="AH40" s="80" t="str">
        <f>IFERROR('Gen. Siniestros Directos'!AH40/'Gen. Número de Siniestros'!AH40,"")</f>
        <v/>
      </c>
      <c r="AI40" s="80" t="str">
        <f>IFERROR('Gen. Siniestros Directos'!AI40/'Gen. Número de Siniestros'!AI40,"")</f>
        <v/>
      </c>
      <c r="AJ40" s="80" t="str">
        <f>IFERROR('Gen. Siniestros Directos'!AJ40/'Gen. Número de Siniestros'!AJ40,"")</f>
        <v/>
      </c>
      <c r="AK40" s="80" t="str">
        <f>IFERROR('Gen. Siniestros Directos'!AK40/'Gen. Número de Siniestros'!AK40,"")</f>
        <v/>
      </c>
      <c r="AL40" s="80" t="str">
        <f>IFERROR('Gen. Siniestros Directos'!AL40/'Gen. Número de Siniestros'!AL40,"")</f>
        <v/>
      </c>
      <c r="AM40" s="80" t="str">
        <f>IFERROR('Gen. Siniestros Directos'!AM40/'Gen. Número de Siniestros'!AM40,"")</f>
        <v/>
      </c>
      <c r="AN40" s="80" t="str">
        <f>IFERROR('Gen. Siniestros Directos'!AN40/'Gen. Número de Siniestros'!AN40,"")</f>
        <v/>
      </c>
      <c r="AO40" s="80" t="str">
        <f>IFERROR('Gen. Siniestros Directos'!AO40/'Gen. Número de Siniestros'!AO40,"")</f>
        <v/>
      </c>
      <c r="AP40" s="80" t="str">
        <f>IFERROR('Gen. Siniestros Directos'!AP40/'Gen. Número de Siniestros'!AP40,"")</f>
        <v/>
      </c>
      <c r="AQ40" s="80" t="str">
        <f>IFERROR('Gen. Siniestros Directos'!AQ40/'Gen. Número de Siniestros'!AQ40,"")</f>
        <v/>
      </c>
      <c r="AR40" s="29"/>
      <c r="AS40" s="80" t="str">
        <f>IFERROR('Gen. Siniestros Directos'!AS40/'Gen. Número de Siniestros'!AS40,"")</f>
        <v/>
      </c>
      <c r="AT40" s="60" t="str">
        <f t="shared" si="0"/>
        <v/>
      </c>
    </row>
    <row r="41" spans="2:46" x14ac:dyDescent="0.2">
      <c r="B41" s="62" t="str">
        <f>'Datos Generales'!B278</f>
        <v>30. Salud</v>
      </c>
      <c r="C41" s="80" t="str">
        <f>IFERROR('Gen. Siniestros Directos'!C41/'Gen. Número de Siniestros'!C41,"")</f>
        <v/>
      </c>
      <c r="D41" s="80" t="str">
        <f>IFERROR('Gen. Siniestros Directos'!D41/'Gen. Número de Siniestros'!D41,"")</f>
        <v/>
      </c>
      <c r="E41" s="80">
        <f>IFERROR('Gen. Siniestros Directos'!E41/'Gen. Número de Siniestros'!E41,"")</f>
        <v>44.73126749640565</v>
      </c>
      <c r="F41" s="80">
        <f>IFERROR('Gen. Siniestros Directos'!F41/'Gen. Número de Siniestros'!F41,"")</f>
        <v>13.326559153183588</v>
      </c>
      <c r="G41" s="80" t="str">
        <f>IFERROR('Gen. Siniestros Directos'!G41/'Gen. Número de Siniestros'!G41,"")</f>
        <v/>
      </c>
      <c r="H41" s="80" t="str">
        <f>IFERROR('Gen. Siniestros Directos'!H41/'Gen. Número de Siniestros'!H41,"")</f>
        <v/>
      </c>
      <c r="I41" s="80" t="str">
        <f>IFERROR('Gen. Siniestros Directos'!I41/'Gen. Número de Siniestros'!I41,"")</f>
        <v/>
      </c>
      <c r="J41" s="80" t="str">
        <f>IFERROR('Gen. Siniestros Directos'!J41/'Gen. Número de Siniestros'!J41,"")</f>
        <v/>
      </c>
      <c r="K41" s="80">
        <f>IFERROR('Gen. Siniestros Directos'!K41/'Gen. Número de Siniestros'!K41,"")</f>
        <v>-66.134213671343574</v>
      </c>
      <c r="L41" s="80" t="str">
        <f>IFERROR('Gen. Siniestros Directos'!L41/'Gen. Número de Siniestros'!L41,"")</f>
        <v/>
      </c>
      <c r="M41" s="80" t="str">
        <f>IFERROR('Gen. Siniestros Directos'!M41/'Gen. Número de Siniestros'!M41,"")</f>
        <v/>
      </c>
      <c r="N41" s="80" t="str">
        <f>IFERROR('Gen. Siniestros Directos'!N41/'Gen. Número de Siniestros'!N41,"")</f>
        <v/>
      </c>
      <c r="O41" s="80" t="str">
        <f>IFERROR('Gen. Siniestros Directos'!O41/'Gen. Número de Siniestros'!O41,"")</f>
        <v/>
      </c>
      <c r="P41" s="80" t="str">
        <f>IFERROR('Gen. Siniestros Directos'!P41/'Gen. Número de Siniestros'!P41,"")</f>
        <v/>
      </c>
      <c r="Q41" s="80" t="str">
        <f>IFERROR('Gen. Siniestros Directos'!Q41/'Gen. Número de Siniestros'!Q41,"")</f>
        <v/>
      </c>
      <c r="R41" s="80" t="str">
        <f>IFERROR('Gen. Siniestros Directos'!R41/'Gen. Número de Siniestros'!R41,"")</f>
        <v/>
      </c>
      <c r="S41" s="80" t="str">
        <f>IFERROR('Gen. Siniestros Directos'!S41/'Gen. Número de Siniestros'!S41,"")</f>
        <v/>
      </c>
      <c r="T41" s="80" t="str">
        <f>IFERROR('Gen. Siniestros Directos'!T41/'Gen. Número de Siniestros'!T41,"")</f>
        <v/>
      </c>
      <c r="U41" s="80" t="str">
        <f>IFERROR('Gen. Siniestros Directos'!U41/'Gen. Número de Siniestros'!U41,"")</f>
        <v/>
      </c>
      <c r="V41" s="80" t="str">
        <f>IFERROR('Gen. Siniestros Directos'!V41/'Gen. Número de Siniestros'!V41,"")</f>
        <v/>
      </c>
      <c r="W41" s="80" t="str">
        <f>IFERROR('Gen. Siniestros Directos'!W41/'Gen. Número de Siniestros'!W41,"")</f>
        <v/>
      </c>
      <c r="X41" s="80" t="str">
        <f>IFERROR('Gen. Siniestros Directos'!X41/'Gen. Número de Siniestros'!X41,"")</f>
        <v/>
      </c>
      <c r="Y41" s="80" t="str">
        <f>IFERROR('Gen. Siniestros Directos'!Y41/'Gen. Número de Siniestros'!Y41,"")</f>
        <v/>
      </c>
      <c r="Z41" s="80" t="str">
        <f>IFERROR('Gen. Siniestros Directos'!Z41/'Gen. Número de Siniestros'!Z41,"")</f>
        <v/>
      </c>
      <c r="AA41" s="80" t="str">
        <f>IFERROR('Gen. Siniestros Directos'!AA41/'Gen. Número de Siniestros'!AA41,"")</f>
        <v/>
      </c>
      <c r="AB41" s="80">
        <f>IFERROR('Gen. Siniestros Directos'!AB41/'Gen. Número de Siniestros'!AB41,"")</f>
        <v>54.873707125451233</v>
      </c>
      <c r="AC41" s="80" t="str">
        <f>IFERROR('Gen. Siniestros Directos'!AC41/'Gen. Número de Siniestros'!AC41,"")</f>
        <v/>
      </c>
      <c r="AD41" s="80" t="str">
        <f>IFERROR('Gen. Siniestros Directos'!AD41/'Gen. Número de Siniestros'!AD41,"")</f>
        <v/>
      </c>
      <c r="AE41" s="80" t="str">
        <f>IFERROR('Gen. Siniestros Directos'!AE41/'Gen. Número de Siniestros'!AE41,"")</f>
        <v/>
      </c>
      <c r="AF41" s="80" t="str">
        <f>IFERROR('Gen. Siniestros Directos'!AF41/'Gen. Número de Siniestros'!AF41,"")</f>
        <v/>
      </c>
      <c r="AG41" s="80" t="str">
        <f>IFERROR('Gen. Siniestros Directos'!AG41/'Gen. Número de Siniestros'!AG41,"")</f>
        <v/>
      </c>
      <c r="AH41" s="80" t="str">
        <f>IFERROR('Gen. Siniestros Directos'!AH41/'Gen. Número de Siniestros'!AH41,"")</f>
        <v/>
      </c>
      <c r="AI41" s="80" t="str">
        <f>IFERROR('Gen. Siniestros Directos'!AI41/'Gen. Número de Siniestros'!AI41,"")</f>
        <v/>
      </c>
      <c r="AJ41" s="80" t="str">
        <f>IFERROR('Gen. Siniestros Directos'!AJ41/'Gen. Número de Siniestros'!AJ41,"")</f>
        <v/>
      </c>
      <c r="AK41" s="80" t="str">
        <f>IFERROR('Gen. Siniestros Directos'!AK41/'Gen. Número de Siniestros'!AK41,"")</f>
        <v/>
      </c>
      <c r="AL41" s="80" t="str">
        <f>IFERROR('Gen. Siniestros Directos'!AL41/'Gen. Número de Siniestros'!AL41,"")</f>
        <v/>
      </c>
      <c r="AM41" s="80" t="str">
        <f>IFERROR('Gen. Siniestros Directos'!AM41/'Gen. Número de Siniestros'!AM41,"")</f>
        <v/>
      </c>
      <c r="AN41" s="80" t="str">
        <f>IFERROR('Gen. Siniestros Directos'!AN41/'Gen. Número de Siniestros'!AN41,"")</f>
        <v/>
      </c>
      <c r="AO41" s="80" t="str">
        <f>IFERROR('Gen. Siniestros Directos'!AO41/'Gen. Número de Siniestros'!AO41,"")</f>
        <v/>
      </c>
      <c r="AP41" s="80" t="str">
        <f>IFERROR('Gen. Siniestros Directos'!AP41/'Gen. Número de Siniestros'!AP41,"")</f>
        <v/>
      </c>
      <c r="AQ41" s="80">
        <f>IFERROR('Gen. Siniestros Directos'!AQ41/'Gen. Número de Siniestros'!AQ41,"")</f>
        <v>33.480456165123009</v>
      </c>
      <c r="AR41" s="29"/>
      <c r="AS41" s="80">
        <f>IFERROR('Gen. Siniestros Directos'!AS41/'Gen. Número de Siniestros'!AS41,"")</f>
        <v>21.04316853606791</v>
      </c>
      <c r="AT41" s="60">
        <f t="shared" si="0"/>
        <v>0.59103683020632736</v>
      </c>
    </row>
    <row r="42" spans="2:46" x14ac:dyDescent="0.2">
      <c r="B42" s="62" t="str">
        <f>'Datos Generales'!B279</f>
        <v>31. Accidentes Personales</v>
      </c>
      <c r="C42" s="80" t="str">
        <f>IFERROR('Gen. Siniestros Directos'!C42/'Gen. Número de Siniestros'!C42,"")</f>
        <v/>
      </c>
      <c r="D42" s="80" t="str">
        <f>IFERROR('Gen. Siniestros Directos'!D42/'Gen. Número de Siniestros'!D42,"")</f>
        <v/>
      </c>
      <c r="E42" s="80">
        <f>IFERROR('Gen. Siniestros Directos'!E42/'Gen. Número de Siniestros'!E42,"")</f>
        <v>-1354.1005316323458</v>
      </c>
      <c r="F42" s="80">
        <f>IFERROR('Gen. Siniestros Directos'!F42/'Gen. Número de Siniestros'!F42,"")</f>
        <v>7.8704747200684144</v>
      </c>
      <c r="G42" s="80" t="str">
        <f>IFERROR('Gen. Siniestros Directos'!G42/'Gen. Número de Siniestros'!G42,"")</f>
        <v/>
      </c>
      <c r="H42" s="80">
        <f>IFERROR('Gen. Siniestros Directos'!H42/'Gen. Número de Siniestros'!H42,"")</f>
        <v>209.63959548952732</v>
      </c>
      <c r="I42" s="80">
        <f>IFERROR('Gen. Siniestros Directos'!I42/'Gen. Número de Siniestros'!I42,"")</f>
        <v>6.8238902273702573</v>
      </c>
      <c r="J42" s="80" t="str">
        <f>IFERROR('Gen. Siniestros Directos'!J42/'Gen. Número de Siniestros'!J42,"")</f>
        <v/>
      </c>
      <c r="K42" s="80">
        <f>IFERROR('Gen. Siniestros Directos'!K42/'Gen. Número de Siniestros'!K42,"")</f>
        <v>-10.965669516493355</v>
      </c>
      <c r="L42" s="80" t="str">
        <f>IFERROR('Gen. Siniestros Directos'!L42/'Gen. Número de Siniestros'!L42,"")</f>
        <v/>
      </c>
      <c r="M42" s="80" t="str">
        <f>IFERROR('Gen. Siniestros Directos'!M42/'Gen. Número de Siniestros'!M42,"")</f>
        <v/>
      </c>
      <c r="N42" s="80">
        <f>IFERROR('Gen. Siniestros Directos'!N42/'Gen. Número de Siniestros'!N42,"")</f>
        <v>24.131369817616214</v>
      </c>
      <c r="O42" s="80">
        <f>IFERROR('Gen. Siniestros Directos'!O42/'Gen. Número de Siniestros'!O42,"")</f>
        <v>364.14641107924984</v>
      </c>
      <c r="P42" s="80" t="str">
        <f>IFERROR('Gen. Siniestros Directos'!P42/'Gen. Número de Siniestros'!P42,"")</f>
        <v/>
      </c>
      <c r="Q42" s="80">
        <f>IFERROR('Gen. Siniestros Directos'!Q42/'Gen. Número de Siniestros'!Q42,"")</f>
        <v>-141.65104880902283</v>
      </c>
      <c r="R42" s="80" t="str">
        <f>IFERROR('Gen. Siniestros Directos'!R42/'Gen. Número de Siniestros'!R42,"")</f>
        <v/>
      </c>
      <c r="S42" s="80">
        <f>IFERROR('Gen. Siniestros Directos'!S42/'Gen. Número de Siniestros'!S42,"")</f>
        <v>636.89425023567117</v>
      </c>
      <c r="T42" s="80" t="str">
        <f>IFERROR('Gen. Siniestros Directos'!T42/'Gen. Número de Siniestros'!T42,"")</f>
        <v/>
      </c>
      <c r="U42" s="80">
        <f>IFERROR('Gen. Siniestros Directos'!U42/'Gen. Número de Siniestros'!U42,"")</f>
        <v>1335.0334090043909</v>
      </c>
      <c r="V42" s="80" t="str">
        <f>IFERROR('Gen. Siniestros Directos'!V42/'Gen. Número de Siniestros'!V42,"")</f>
        <v/>
      </c>
      <c r="W42" s="80" t="str">
        <f>IFERROR('Gen. Siniestros Directos'!W42/'Gen. Número de Siniestros'!W42,"")</f>
        <v/>
      </c>
      <c r="X42" s="80" t="str">
        <f>IFERROR('Gen. Siniestros Directos'!X42/'Gen. Número de Siniestros'!X42,"")</f>
        <v/>
      </c>
      <c r="Y42" s="80">
        <f>IFERROR('Gen. Siniestros Directos'!Y42/'Gen. Número de Siniestros'!Y42,"")</f>
        <v>77.704299098104883</v>
      </c>
      <c r="Z42" s="80">
        <f>IFERROR('Gen. Siniestros Directos'!Z42/'Gen. Número de Siniestros'!Z42,"")</f>
        <v>516.77560327908679</v>
      </c>
      <c r="AA42" s="80">
        <f>IFERROR('Gen. Siniestros Directos'!AA42/'Gen. Número de Siniestros'!AA42,"")</f>
        <v>1281.3673997109011</v>
      </c>
      <c r="AB42" s="80" t="str">
        <f>IFERROR('Gen. Siniestros Directos'!AB42/'Gen. Número de Siniestros'!AB42,"")</f>
        <v/>
      </c>
      <c r="AC42" s="80" t="str">
        <f>IFERROR('Gen. Siniestros Directos'!AC42/'Gen. Número de Siniestros'!AC42,"")</f>
        <v/>
      </c>
      <c r="AD42" s="80">
        <f>IFERROR('Gen. Siniestros Directos'!AD42/'Gen. Número de Siniestros'!AD42,"")</f>
        <v>46.17166105204624</v>
      </c>
      <c r="AE42" s="80" t="str">
        <f>IFERROR('Gen. Siniestros Directos'!AE42/'Gen. Número de Siniestros'!AE42,"")</f>
        <v/>
      </c>
      <c r="AF42" s="80" t="str">
        <f>IFERROR('Gen. Siniestros Directos'!AF42/'Gen. Número de Siniestros'!AF42,"")</f>
        <v/>
      </c>
      <c r="AG42" s="80">
        <f>IFERROR('Gen. Siniestros Directos'!AG42/'Gen. Número de Siniestros'!AG42,"")</f>
        <v>182.95809047020913</v>
      </c>
      <c r="AH42" s="80">
        <f>IFERROR('Gen. Siniestros Directos'!AH42/'Gen. Número de Siniestros'!AH42,"")</f>
        <v>25.846434586832967</v>
      </c>
      <c r="AI42" s="80">
        <f>IFERROR('Gen. Siniestros Directos'!AI42/'Gen. Número de Siniestros'!AI42,"")</f>
        <v>-3564.8178230345061</v>
      </c>
      <c r="AJ42" s="80">
        <f>IFERROR('Gen. Siniestros Directos'!AJ42/'Gen. Número de Siniestros'!AJ42,"")</f>
        <v>1923.607498885006</v>
      </c>
      <c r="AK42" s="80" t="str">
        <f>IFERROR('Gen. Siniestros Directos'!AK42/'Gen. Número de Siniestros'!AK42,"")</f>
        <v/>
      </c>
      <c r="AL42" s="80" t="str">
        <f>IFERROR('Gen. Siniestros Directos'!AL42/'Gen. Número de Siniestros'!AL42,"")</f>
        <v/>
      </c>
      <c r="AM42" s="80" t="str">
        <f>IFERROR('Gen. Siniestros Directos'!AM42/'Gen. Número de Siniestros'!AM42,"")</f>
        <v/>
      </c>
      <c r="AN42" s="80" t="str">
        <f>IFERROR('Gen. Siniestros Directos'!AN42/'Gen. Número de Siniestros'!AN42,"")</f>
        <v/>
      </c>
      <c r="AO42" s="80" t="str">
        <f>IFERROR('Gen. Siniestros Directos'!AO42/'Gen. Número de Siniestros'!AO42,"")</f>
        <v/>
      </c>
      <c r="AP42" s="80" t="str">
        <f>IFERROR('Gen. Siniestros Directos'!AP42/'Gen. Número de Siniestros'!AP42,"")</f>
        <v/>
      </c>
      <c r="AQ42" s="80">
        <f>IFERROR('Gen. Siniestros Directos'!AQ42/'Gen. Número de Siniestros'!AQ42,"")</f>
        <v>10.945954361023784</v>
      </c>
      <c r="AR42" s="29"/>
      <c r="AS42" s="80">
        <f>IFERROR('Gen. Siniestros Directos'!AS42/'Gen. Número de Siniestros'!AS42,"")</f>
        <v>21.086864138248931</v>
      </c>
      <c r="AT42" s="60">
        <f t="shared" si="0"/>
        <v>-0.48091123036311534</v>
      </c>
    </row>
    <row r="43" spans="2:46" x14ac:dyDescent="0.2">
      <c r="B43" s="62" t="str">
        <f>'Datos Generales'!B280</f>
        <v>32. SOAP</v>
      </c>
      <c r="C43" s="80" t="str">
        <f>IFERROR('Gen. Siniestros Directos'!C43/'Gen. Número de Siniestros'!C43,"")</f>
        <v/>
      </c>
      <c r="D43" s="80" t="str">
        <f>IFERROR('Gen. Siniestros Directos'!D43/'Gen. Número de Siniestros'!D43,"")</f>
        <v/>
      </c>
      <c r="E43" s="80">
        <f>IFERROR('Gen. Siniestros Directos'!E43/'Gen. Número de Siniestros'!E43,"")</f>
        <v>42.538676501709183</v>
      </c>
      <c r="F43" s="80">
        <f>IFERROR('Gen. Siniestros Directos'!F43/'Gen. Número de Siniestros'!F43,"")</f>
        <v>7.6784300614949235</v>
      </c>
      <c r="G43" s="80" t="str">
        <f>IFERROR('Gen. Siniestros Directos'!G43/'Gen. Número de Siniestros'!G43,"")</f>
        <v/>
      </c>
      <c r="H43" s="80">
        <f>IFERROR('Gen. Siniestros Directos'!H43/'Gen. Número de Siniestros'!H43,"")</f>
        <v>119.70156595884234</v>
      </c>
      <c r="I43" s="80">
        <f>IFERROR('Gen. Siniestros Directos'!I43/'Gen. Número de Siniestros'!I43,"")</f>
        <v>12.404737597951968</v>
      </c>
      <c r="J43" s="80" t="str">
        <f>IFERROR('Gen. Siniestros Directos'!J43/'Gen. Número de Siniestros'!J43,"")</f>
        <v/>
      </c>
      <c r="K43" s="80">
        <f>IFERROR('Gen. Siniestros Directos'!K43/'Gen. Número de Siniestros'!K43,"")</f>
        <v>311.3129639379037</v>
      </c>
      <c r="L43" s="80" t="str">
        <f>IFERROR('Gen. Siniestros Directos'!L43/'Gen. Número de Siniestros'!L43,"")</f>
        <v/>
      </c>
      <c r="M43" s="80" t="str">
        <f>IFERROR('Gen. Siniestros Directos'!M43/'Gen. Número de Siniestros'!M43,"")</f>
        <v/>
      </c>
      <c r="N43" s="80" t="str">
        <f>IFERROR('Gen. Siniestros Directos'!N43/'Gen. Número de Siniestros'!N43,"")</f>
        <v/>
      </c>
      <c r="O43" s="80" t="str">
        <f>IFERROR('Gen. Siniestros Directos'!O43/'Gen. Número de Siniestros'!O43,"")</f>
        <v/>
      </c>
      <c r="P43" s="80" t="str">
        <f>IFERROR('Gen. Siniestros Directos'!P43/'Gen. Número de Siniestros'!P43,"")</f>
        <v/>
      </c>
      <c r="Q43" s="80">
        <f>IFERROR('Gen. Siniestros Directos'!Q43/'Gen. Número de Siniestros'!Q43,"")</f>
        <v>35.204467053834186</v>
      </c>
      <c r="R43" s="80" t="str">
        <f>IFERROR('Gen. Siniestros Directos'!R43/'Gen. Número de Siniestros'!R43,"")</f>
        <v/>
      </c>
      <c r="S43" s="80">
        <f>IFERROR('Gen. Siniestros Directos'!S43/'Gen. Número de Siniestros'!S43,"")</f>
        <v>1.7983027769025897</v>
      </c>
      <c r="T43" s="80" t="str">
        <f>IFERROR('Gen. Siniestros Directos'!T43/'Gen. Número de Siniestros'!T43,"")</f>
        <v/>
      </c>
      <c r="U43" s="80">
        <f>IFERROR('Gen. Siniestros Directos'!U43/'Gen. Número de Siniestros'!U43,"")</f>
        <v>2.7584272077425114</v>
      </c>
      <c r="V43" s="80" t="str">
        <f>IFERROR('Gen. Siniestros Directos'!V43/'Gen. Número de Siniestros'!V43,"")</f>
        <v/>
      </c>
      <c r="W43" s="80" t="str">
        <f>IFERROR('Gen. Siniestros Directos'!W43/'Gen. Número de Siniestros'!W43,"")</f>
        <v/>
      </c>
      <c r="X43" s="80" t="str">
        <f>IFERROR('Gen. Siniestros Directos'!X43/'Gen. Número de Siniestros'!X43,"")</f>
        <v/>
      </c>
      <c r="Y43" s="80">
        <f>IFERROR('Gen. Siniestros Directos'!Y43/'Gen. Número de Siniestros'!Y43,"")</f>
        <v>-0.3520294966402705</v>
      </c>
      <c r="Z43" s="80" t="str">
        <f>IFERROR('Gen. Siniestros Directos'!Z43/'Gen. Número de Siniestros'!Z43,"")</f>
        <v/>
      </c>
      <c r="AA43" s="80">
        <f>IFERROR('Gen. Siniestros Directos'!AA43/'Gen. Número de Siniestros'!AA43,"")</f>
        <v>51.437721744378344</v>
      </c>
      <c r="AB43" s="80" t="str">
        <f>IFERROR('Gen. Siniestros Directos'!AB43/'Gen. Número de Siniestros'!AB43,"")</f>
        <v/>
      </c>
      <c r="AC43" s="80" t="str">
        <f>IFERROR('Gen. Siniestros Directos'!AC43/'Gen. Número de Siniestros'!AC43,"")</f>
        <v/>
      </c>
      <c r="AD43" s="80" t="str">
        <f>IFERROR('Gen. Siniestros Directos'!AD43/'Gen. Número de Siniestros'!AD43,"")</f>
        <v/>
      </c>
      <c r="AE43" s="80" t="str">
        <f>IFERROR('Gen. Siniestros Directos'!AE43/'Gen. Número de Siniestros'!AE43,"")</f>
        <v/>
      </c>
      <c r="AF43" s="80" t="str">
        <f>IFERROR('Gen. Siniestros Directos'!AF43/'Gen. Número de Siniestros'!AF43,"")</f>
        <v/>
      </c>
      <c r="AG43" s="80">
        <f>IFERROR('Gen. Siniestros Directos'!AG43/'Gen. Número de Siniestros'!AG43,"")</f>
        <v>36.211840827275267</v>
      </c>
      <c r="AH43" s="80" t="str">
        <f>IFERROR('Gen. Siniestros Directos'!AH43/'Gen. Número de Siniestros'!AH43,"")</f>
        <v/>
      </c>
      <c r="AI43" s="80">
        <f>IFERROR('Gen. Siniestros Directos'!AI43/'Gen. Número de Siniestros'!AI43,"")</f>
        <v>39.523156206996603</v>
      </c>
      <c r="AJ43" s="80" t="str">
        <f>IFERROR('Gen. Siniestros Directos'!AJ43/'Gen. Número de Siniestros'!AJ43,"")</f>
        <v/>
      </c>
      <c r="AK43" s="80" t="str">
        <f>IFERROR('Gen. Siniestros Directos'!AK43/'Gen. Número de Siniestros'!AK43,"")</f>
        <v/>
      </c>
      <c r="AL43" s="80" t="str">
        <f>IFERROR('Gen. Siniestros Directos'!AL43/'Gen. Número de Siniestros'!AL43,"")</f>
        <v/>
      </c>
      <c r="AM43" s="80" t="str">
        <f>IFERROR('Gen. Siniestros Directos'!AM43/'Gen. Número de Siniestros'!AM43,"")</f>
        <v/>
      </c>
      <c r="AN43" s="80" t="str">
        <f>IFERROR('Gen. Siniestros Directos'!AN43/'Gen. Número de Siniestros'!AN43,"")</f>
        <v/>
      </c>
      <c r="AO43" s="80" t="str">
        <f>IFERROR('Gen. Siniestros Directos'!AO43/'Gen. Número de Siniestros'!AO43,"")</f>
        <v/>
      </c>
      <c r="AP43" s="80" t="str">
        <f>IFERROR('Gen. Siniestros Directos'!AP43/'Gen. Número de Siniestros'!AP43,"")</f>
        <v/>
      </c>
      <c r="AQ43" s="80">
        <f>IFERROR('Gen. Siniestros Directos'!AQ43/'Gen. Número de Siniestros'!AQ43,"")</f>
        <v>30.111526687164808</v>
      </c>
      <c r="AR43" s="29"/>
      <c r="AS43" s="80">
        <f>IFERROR('Gen. Siniestros Directos'!AS43/'Gen. Número de Siniestros'!AS43,"")</f>
        <v>41.742998127935813</v>
      </c>
      <c r="AT43" s="60">
        <f t="shared" si="0"/>
        <v>-0.27864484973317805</v>
      </c>
    </row>
    <row r="44" spans="2:46" x14ac:dyDescent="0.2">
      <c r="B44" s="62" t="str">
        <f>'Datos Generales'!B281</f>
        <v>33. Seguro de Cesantía</v>
      </c>
      <c r="C44" s="80" t="str">
        <f>IFERROR('Gen. Siniestros Directos'!C44/'Gen. Número de Siniestros'!C44,"")</f>
        <v/>
      </c>
      <c r="D44" s="80" t="str">
        <f>IFERROR('Gen. Siniestros Directos'!D44/'Gen. Número de Siniestros'!D44,"")</f>
        <v/>
      </c>
      <c r="E44" s="80">
        <f>IFERROR('Gen. Siniestros Directos'!E44/'Gen. Número de Siniestros'!E44,"")</f>
        <v>-0.49673829591695273</v>
      </c>
      <c r="F44" s="80">
        <f>IFERROR('Gen. Siniestros Directos'!F44/'Gen. Número de Siniestros'!F44,"")</f>
        <v>7.0644050584452769</v>
      </c>
      <c r="G44" s="80" t="str">
        <f>IFERROR('Gen. Siniestros Directos'!G44/'Gen. Número de Siniestros'!G44,"")</f>
        <v/>
      </c>
      <c r="H44" s="80">
        <f>IFERROR('Gen. Siniestros Directos'!H44/'Gen. Número de Siniestros'!H44,"")</f>
        <v>18.37741884015422</v>
      </c>
      <c r="I44" s="80">
        <f>IFERROR('Gen. Siniestros Directos'!I44/'Gen. Número de Siniestros'!I44,"")</f>
        <v>21.498383930896832</v>
      </c>
      <c r="J44" s="80" t="str">
        <f>IFERROR('Gen. Siniestros Directos'!J44/'Gen. Número de Siniestros'!J44,"")</f>
        <v/>
      </c>
      <c r="K44" s="80">
        <f>IFERROR('Gen. Siniestros Directos'!K44/'Gen. Número de Siniestros'!K44,"")</f>
        <v>5.4278188961712415</v>
      </c>
      <c r="L44" s="80" t="str">
        <f>IFERROR('Gen. Siniestros Directos'!L44/'Gen. Número de Siniestros'!L44,"")</f>
        <v/>
      </c>
      <c r="M44" s="80" t="str">
        <f>IFERROR('Gen. Siniestros Directos'!M44/'Gen. Número de Siniestros'!M44,"")</f>
        <v/>
      </c>
      <c r="N44" s="80" t="str">
        <f>IFERROR('Gen. Siniestros Directos'!N44/'Gen. Número de Siniestros'!N44,"")</f>
        <v/>
      </c>
      <c r="O44" s="80" t="str">
        <f>IFERROR('Gen. Siniestros Directos'!O44/'Gen. Número de Siniestros'!O44,"")</f>
        <v/>
      </c>
      <c r="P44" s="80" t="str">
        <f>IFERROR('Gen. Siniestros Directos'!P44/'Gen. Número de Siniestros'!P44,"")</f>
        <v/>
      </c>
      <c r="Q44" s="80">
        <f>IFERROR('Gen. Siniestros Directos'!Q44/'Gen. Número de Siniestros'!Q44,"")</f>
        <v>221.62105707920151</v>
      </c>
      <c r="R44" s="80">
        <f>IFERROR('Gen. Siniestros Directos'!R44/'Gen. Número de Siniestros'!R44,"")</f>
        <v>-20.559212857706775</v>
      </c>
      <c r="S44" s="80" t="str">
        <f>IFERROR('Gen. Siniestros Directos'!S44/'Gen. Número de Siniestros'!S44,"")</f>
        <v/>
      </c>
      <c r="T44" s="80" t="str">
        <f>IFERROR('Gen. Siniestros Directos'!T44/'Gen. Número de Siniestros'!T44,"")</f>
        <v/>
      </c>
      <c r="U44" s="80">
        <f>IFERROR('Gen. Siniestros Directos'!U44/'Gen. Número de Siniestros'!U44,"")</f>
        <v>-68.369157240349665</v>
      </c>
      <c r="V44" s="80">
        <f>IFERROR('Gen. Siniestros Directos'!V44/'Gen. Número de Siniestros'!V44,"")</f>
        <v>674.03146886333866</v>
      </c>
      <c r="W44" s="80" t="str">
        <f>IFERROR('Gen. Siniestros Directos'!W44/'Gen. Número de Siniestros'!W44,"")</f>
        <v/>
      </c>
      <c r="X44" s="80" t="str">
        <f>IFERROR('Gen. Siniestros Directos'!X44/'Gen. Número de Siniestros'!X44,"")</f>
        <v/>
      </c>
      <c r="Y44" s="80" t="str">
        <f>IFERROR('Gen. Siniestros Directos'!Y44/'Gen. Número de Siniestros'!Y44,"")</f>
        <v/>
      </c>
      <c r="Z44" s="80" t="str">
        <f>IFERROR('Gen. Siniestros Directos'!Z44/'Gen. Número de Siniestros'!Z44,"")</f>
        <v/>
      </c>
      <c r="AA44" s="80" t="str">
        <f>IFERROR('Gen. Siniestros Directos'!AA44/'Gen. Número de Siniestros'!AA44,"")</f>
        <v/>
      </c>
      <c r="AB44" s="80">
        <f>IFERROR('Gen. Siniestros Directos'!AB44/'Gen. Número de Siniestros'!AB44,"")</f>
        <v>0.64719654375207225</v>
      </c>
      <c r="AC44" s="80" t="str">
        <f>IFERROR('Gen. Siniestros Directos'!AC44/'Gen. Número de Siniestros'!AC44,"")</f>
        <v/>
      </c>
      <c r="AD44" s="80">
        <f>IFERROR('Gen. Siniestros Directos'!AD44/'Gen. Número de Siniestros'!AD44,"")</f>
        <v>-68.311471734597689</v>
      </c>
      <c r="AE44" s="80" t="str">
        <f>IFERROR('Gen. Siniestros Directos'!AE44/'Gen. Número de Siniestros'!AE44,"")</f>
        <v/>
      </c>
      <c r="AF44" s="80" t="str">
        <f>IFERROR('Gen. Siniestros Directos'!AF44/'Gen. Número de Siniestros'!AF44,"")</f>
        <v/>
      </c>
      <c r="AG44" s="80">
        <f>IFERROR('Gen. Siniestros Directos'!AG44/'Gen. Número de Siniestros'!AG44,"")</f>
        <v>8.1496493360144839</v>
      </c>
      <c r="AH44" s="80" t="str">
        <f>IFERROR('Gen. Siniestros Directos'!AH44/'Gen. Número de Siniestros'!AH44,"")</f>
        <v/>
      </c>
      <c r="AI44" s="80">
        <f>IFERROR('Gen. Siniestros Directos'!AI44/'Gen. Número de Siniestros'!AI44,"")</f>
        <v>33.877812565792354</v>
      </c>
      <c r="AJ44" s="80">
        <f>IFERROR('Gen. Siniestros Directos'!AJ44/'Gen. Número de Siniestros'!AJ44,"")</f>
        <v>24.485826864786148</v>
      </c>
      <c r="AK44" s="80" t="str">
        <f>IFERROR('Gen. Siniestros Directos'!AK44/'Gen. Número de Siniestros'!AK44,"")</f>
        <v/>
      </c>
      <c r="AL44" s="80" t="str">
        <f>IFERROR('Gen. Siniestros Directos'!AL44/'Gen. Número de Siniestros'!AL44,"")</f>
        <v/>
      </c>
      <c r="AM44" s="80" t="str">
        <f>IFERROR('Gen. Siniestros Directos'!AM44/'Gen. Número de Siniestros'!AM44,"")</f>
        <v/>
      </c>
      <c r="AN44" s="80" t="str">
        <f>IFERROR('Gen. Siniestros Directos'!AN44/'Gen. Número de Siniestros'!AN44,"")</f>
        <v/>
      </c>
      <c r="AO44" s="80" t="str">
        <f>IFERROR('Gen. Siniestros Directos'!AO44/'Gen. Número de Siniestros'!AO44,"")</f>
        <v/>
      </c>
      <c r="AP44" s="80" t="str">
        <f>IFERROR('Gen. Siniestros Directos'!AP44/'Gen. Número de Siniestros'!AP44,"")</f>
        <v/>
      </c>
      <c r="AQ44" s="80">
        <f>IFERROR('Gen. Siniestros Directos'!AQ44/'Gen. Número de Siniestros'!AQ44,"")</f>
        <v>7.5653781232157273</v>
      </c>
      <c r="AR44" s="29"/>
      <c r="AS44" s="80">
        <f>IFERROR('Gen. Siniestros Directos'!AS44/'Gen. Número de Siniestros'!AS44,"")</f>
        <v>11.719838655516735</v>
      </c>
      <c r="AT44" s="60">
        <f t="shared" si="0"/>
        <v>-0.35448103462972413</v>
      </c>
    </row>
    <row r="45" spans="2:46" x14ac:dyDescent="0.2">
      <c r="B45" s="62" t="str">
        <f>'Datos Generales'!B282</f>
        <v>34. Seguro de Título</v>
      </c>
      <c r="C45" s="80" t="str">
        <f>IFERROR('Gen. Siniestros Directos'!C45/'Gen. Número de Siniestros'!C45,"")</f>
        <v/>
      </c>
      <c r="D45" s="80" t="str">
        <f>IFERROR('Gen. Siniestros Directos'!D45/'Gen. Número de Siniestros'!D45,"")</f>
        <v/>
      </c>
      <c r="E45" s="80" t="str">
        <f>IFERROR('Gen. Siniestros Directos'!E45/'Gen. Número de Siniestros'!E45,"")</f>
        <v/>
      </c>
      <c r="F45" s="80" t="str">
        <f>IFERROR('Gen. Siniestros Directos'!F45/'Gen. Número de Siniestros'!F45,"")</f>
        <v/>
      </c>
      <c r="G45" s="80" t="str">
        <f>IFERROR('Gen. Siniestros Directos'!G45/'Gen. Número de Siniestros'!G45,"")</f>
        <v/>
      </c>
      <c r="H45" s="80" t="str">
        <f>IFERROR('Gen. Siniestros Directos'!H45/'Gen. Número de Siniestros'!H45,"")</f>
        <v/>
      </c>
      <c r="I45" s="80" t="str">
        <f>IFERROR('Gen. Siniestros Directos'!I45/'Gen. Número de Siniestros'!I45,"")</f>
        <v/>
      </c>
      <c r="J45" s="80" t="str">
        <f>IFERROR('Gen. Siniestros Directos'!J45/'Gen. Número de Siniestros'!J45,"")</f>
        <v/>
      </c>
      <c r="K45" s="80" t="str">
        <f>IFERROR('Gen. Siniestros Directos'!K45/'Gen. Número de Siniestros'!K45,"")</f>
        <v/>
      </c>
      <c r="L45" s="80" t="str">
        <f>IFERROR('Gen. Siniestros Directos'!L45/'Gen. Número de Siniestros'!L45,"")</f>
        <v/>
      </c>
      <c r="M45" s="80" t="str">
        <f>IFERROR('Gen. Siniestros Directos'!M45/'Gen. Número de Siniestros'!M45,"")</f>
        <v/>
      </c>
      <c r="N45" s="80" t="str">
        <f>IFERROR('Gen. Siniestros Directos'!N45/'Gen. Número de Siniestros'!N45,"")</f>
        <v/>
      </c>
      <c r="O45" s="80" t="str">
        <f>IFERROR('Gen. Siniestros Directos'!O45/'Gen. Número de Siniestros'!O45,"")</f>
        <v/>
      </c>
      <c r="P45" s="80" t="str">
        <f>IFERROR('Gen. Siniestros Directos'!P45/'Gen. Número de Siniestros'!P45,"")</f>
        <v/>
      </c>
      <c r="Q45" s="80" t="str">
        <f>IFERROR('Gen. Siniestros Directos'!Q45/'Gen. Número de Siniestros'!Q45,"")</f>
        <v/>
      </c>
      <c r="R45" s="80" t="str">
        <f>IFERROR('Gen. Siniestros Directos'!R45/'Gen. Número de Siniestros'!R45,"")</f>
        <v/>
      </c>
      <c r="S45" s="80" t="str">
        <f>IFERROR('Gen. Siniestros Directos'!S45/'Gen. Número de Siniestros'!S45,"")</f>
        <v/>
      </c>
      <c r="T45" s="80" t="str">
        <f>IFERROR('Gen. Siniestros Directos'!T45/'Gen. Número de Siniestros'!T45,"")</f>
        <v/>
      </c>
      <c r="U45" s="80" t="str">
        <f>IFERROR('Gen. Siniestros Directos'!U45/'Gen. Número de Siniestros'!U45,"")</f>
        <v/>
      </c>
      <c r="V45" s="80" t="str">
        <f>IFERROR('Gen. Siniestros Directos'!V45/'Gen. Número de Siniestros'!V45,"")</f>
        <v/>
      </c>
      <c r="W45" s="80" t="str">
        <f>IFERROR('Gen. Siniestros Directos'!W45/'Gen. Número de Siniestros'!W45,"")</f>
        <v/>
      </c>
      <c r="X45" s="80" t="str">
        <f>IFERROR('Gen. Siniestros Directos'!X45/'Gen. Número de Siniestros'!X45,"")</f>
        <v/>
      </c>
      <c r="Y45" s="80" t="str">
        <f>IFERROR('Gen. Siniestros Directos'!Y45/'Gen. Número de Siniestros'!Y45,"")</f>
        <v/>
      </c>
      <c r="Z45" s="80" t="str">
        <f>IFERROR('Gen. Siniestros Directos'!Z45/'Gen. Número de Siniestros'!Z45,"")</f>
        <v/>
      </c>
      <c r="AA45" s="80" t="str">
        <f>IFERROR('Gen. Siniestros Directos'!AA45/'Gen. Número de Siniestros'!AA45,"")</f>
        <v/>
      </c>
      <c r="AB45" s="80" t="str">
        <f>IFERROR('Gen. Siniestros Directos'!AB45/'Gen. Número de Siniestros'!AB45,"")</f>
        <v/>
      </c>
      <c r="AC45" s="80" t="str">
        <f>IFERROR('Gen. Siniestros Directos'!AC45/'Gen. Número de Siniestros'!AC45,"")</f>
        <v/>
      </c>
      <c r="AD45" s="80" t="str">
        <f>IFERROR('Gen. Siniestros Directos'!AD45/'Gen. Número de Siniestros'!AD45,"")</f>
        <v/>
      </c>
      <c r="AE45" s="80" t="str">
        <f>IFERROR('Gen. Siniestros Directos'!AE45/'Gen. Número de Siniestros'!AE45,"")</f>
        <v/>
      </c>
      <c r="AF45" s="80" t="str">
        <f>IFERROR('Gen. Siniestros Directos'!AF45/'Gen. Número de Siniestros'!AF45,"")</f>
        <v/>
      </c>
      <c r="AG45" s="80" t="str">
        <f>IFERROR('Gen. Siniestros Directos'!AG45/'Gen. Número de Siniestros'!AG45,"")</f>
        <v/>
      </c>
      <c r="AH45" s="80" t="str">
        <f>IFERROR('Gen. Siniestros Directos'!AH45/'Gen. Número de Siniestros'!AH45,"")</f>
        <v/>
      </c>
      <c r="AI45" s="80" t="str">
        <f>IFERROR('Gen. Siniestros Directos'!AI45/'Gen. Número de Siniestros'!AI45,"")</f>
        <v/>
      </c>
      <c r="AJ45" s="80" t="str">
        <f>IFERROR('Gen. Siniestros Directos'!AJ45/'Gen. Número de Siniestros'!AJ45,"")</f>
        <v/>
      </c>
      <c r="AK45" s="80" t="str">
        <f>IFERROR('Gen. Siniestros Directos'!AK45/'Gen. Número de Siniestros'!AK45,"")</f>
        <v/>
      </c>
      <c r="AL45" s="80" t="str">
        <f>IFERROR('Gen. Siniestros Directos'!AL45/'Gen. Número de Siniestros'!AL45,"")</f>
        <v/>
      </c>
      <c r="AM45" s="80" t="str">
        <f>IFERROR('Gen. Siniestros Directos'!AM45/'Gen. Número de Siniestros'!AM45,"")</f>
        <v/>
      </c>
      <c r="AN45" s="80" t="str">
        <f>IFERROR('Gen. Siniestros Directos'!AN45/'Gen. Número de Siniestros'!AN45,"")</f>
        <v/>
      </c>
      <c r="AO45" s="80" t="str">
        <f>IFERROR('Gen. Siniestros Directos'!AO45/'Gen. Número de Siniestros'!AO45,"")</f>
        <v/>
      </c>
      <c r="AP45" s="80" t="str">
        <f>IFERROR('Gen. Siniestros Directos'!AP45/'Gen. Número de Siniestros'!AP45,"")</f>
        <v/>
      </c>
      <c r="AQ45" s="80" t="str">
        <f>IFERROR('Gen. Siniestros Directos'!AQ45/'Gen. Número de Siniestros'!AQ45,"")</f>
        <v/>
      </c>
      <c r="AR45" s="29"/>
      <c r="AS45" s="80" t="str">
        <f>IFERROR('Gen. Siniestros Directos'!AS45/'Gen. Número de Siniestros'!AS45,"")</f>
        <v/>
      </c>
      <c r="AT45" s="60" t="str">
        <f t="shared" si="0"/>
        <v/>
      </c>
    </row>
    <row r="46" spans="2:46" x14ac:dyDescent="0.2">
      <c r="B46" s="62" t="str">
        <f>'Datos Generales'!B283</f>
        <v>35. Seguro Agrícola</v>
      </c>
      <c r="C46" s="80" t="str">
        <f>IFERROR('Gen. Siniestros Directos'!C46/'Gen. Número de Siniestros'!C46,"")</f>
        <v/>
      </c>
      <c r="D46" s="80" t="str">
        <f>IFERROR('Gen. Siniestros Directos'!D46/'Gen. Número de Siniestros'!D46,"")</f>
        <v/>
      </c>
      <c r="E46" s="80" t="str">
        <f>IFERROR('Gen. Siniestros Directos'!E46/'Gen. Número de Siniestros'!E46,"")</f>
        <v/>
      </c>
      <c r="F46" s="80" t="str">
        <f>IFERROR('Gen. Siniestros Directos'!F46/'Gen. Número de Siniestros'!F46,"")</f>
        <v/>
      </c>
      <c r="G46" s="80" t="str">
        <f>IFERROR('Gen. Siniestros Directos'!G46/'Gen. Número de Siniestros'!G46,"")</f>
        <v/>
      </c>
      <c r="H46" s="80" t="str">
        <f>IFERROR('Gen. Siniestros Directos'!H46/'Gen. Número de Siniestros'!H46,"")</f>
        <v/>
      </c>
      <c r="I46" s="80" t="str">
        <f>IFERROR('Gen. Siniestros Directos'!I46/'Gen. Número de Siniestros'!I46,"")</f>
        <v/>
      </c>
      <c r="J46" s="80" t="str">
        <f>IFERROR('Gen. Siniestros Directos'!J46/'Gen. Número de Siniestros'!J46,"")</f>
        <v/>
      </c>
      <c r="K46" s="80" t="str">
        <f>IFERROR('Gen. Siniestros Directos'!K46/'Gen. Número de Siniestros'!K46,"")</f>
        <v/>
      </c>
      <c r="L46" s="80" t="str">
        <f>IFERROR('Gen. Siniestros Directos'!L46/'Gen. Número de Siniestros'!L46,"")</f>
        <v/>
      </c>
      <c r="M46" s="80" t="str">
        <f>IFERROR('Gen. Siniestros Directos'!M46/'Gen. Número de Siniestros'!M46,"")</f>
        <v/>
      </c>
      <c r="N46" s="80" t="str">
        <f>IFERROR('Gen. Siniestros Directos'!N46/'Gen. Número de Siniestros'!N46,"")</f>
        <v/>
      </c>
      <c r="O46" s="80" t="str">
        <f>IFERROR('Gen. Siniestros Directos'!O46/'Gen. Número de Siniestros'!O46,"")</f>
        <v/>
      </c>
      <c r="P46" s="80" t="str">
        <f>IFERROR('Gen. Siniestros Directos'!P46/'Gen. Número de Siniestros'!P46,"")</f>
        <v/>
      </c>
      <c r="Q46" s="80">
        <f>IFERROR('Gen. Siniestros Directos'!Q46/'Gen. Número de Siniestros'!Q46,"")</f>
        <v>111434.38101403754</v>
      </c>
      <c r="R46" s="80" t="str">
        <f>IFERROR('Gen. Siniestros Directos'!R46/'Gen. Número de Siniestros'!R46,"")</f>
        <v/>
      </c>
      <c r="S46" s="80" t="str">
        <f>IFERROR('Gen. Siniestros Directos'!S46/'Gen. Número de Siniestros'!S46,"")</f>
        <v/>
      </c>
      <c r="T46" s="80" t="str">
        <f>IFERROR('Gen. Siniestros Directos'!T46/'Gen. Número de Siniestros'!T46,"")</f>
        <v/>
      </c>
      <c r="U46" s="80" t="str">
        <f>IFERROR('Gen. Siniestros Directos'!U46/'Gen. Número de Siniestros'!U46,"")</f>
        <v/>
      </c>
      <c r="V46" s="80" t="str">
        <f>IFERROR('Gen. Siniestros Directos'!V46/'Gen. Número de Siniestros'!V46,"")</f>
        <v/>
      </c>
      <c r="W46" s="80" t="str">
        <f>IFERROR('Gen. Siniestros Directos'!W46/'Gen. Número de Siniestros'!W46,"")</f>
        <v/>
      </c>
      <c r="X46" s="80" t="str">
        <f>IFERROR('Gen. Siniestros Directos'!X46/'Gen. Número de Siniestros'!X46,"")</f>
        <v/>
      </c>
      <c r="Y46" s="80" t="str">
        <f>IFERROR('Gen. Siniestros Directos'!Y46/'Gen. Número de Siniestros'!Y46,"")</f>
        <v/>
      </c>
      <c r="Z46" s="80" t="str">
        <f>IFERROR('Gen. Siniestros Directos'!Z46/'Gen. Número de Siniestros'!Z46,"")</f>
        <v/>
      </c>
      <c r="AA46" s="80" t="str">
        <f>IFERROR('Gen. Siniestros Directos'!AA46/'Gen. Número de Siniestros'!AA46,"")</f>
        <v/>
      </c>
      <c r="AB46" s="80" t="str">
        <f>IFERROR('Gen. Siniestros Directos'!AB46/'Gen. Número de Siniestros'!AB46,"")</f>
        <v/>
      </c>
      <c r="AC46" s="80" t="str">
        <f>IFERROR('Gen. Siniestros Directos'!AC46/'Gen. Número de Siniestros'!AC46,"")</f>
        <v/>
      </c>
      <c r="AD46" s="80" t="str">
        <f>IFERROR('Gen. Siniestros Directos'!AD46/'Gen. Número de Siniestros'!AD46,"")</f>
        <v/>
      </c>
      <c r="AE46" s="80" t="str">
        <f>IFERROR('Gen. Siniestros Directos'!AE46/'Gen. Número de Siniestros'!AE46,"")</f>
        <v/>
      </c>
      <c r="AF46" s="80" t="str">
        <f>IFERROR('Gen. Siniestros Directos'!AF46/'Gen. Número de Siniestros'!AF46,"")</f>
        <v/>
      </c>
      <c r="AG46" s="80">
        <f>IFERROR('Gen. Siniestros Directos'!AG46/'Gen. Número de Siniestros'!AG46,"")</f>
        <v>29.452518254097583</v>
      </c>
      <c r="AH46" s="80" t="str">
        <f>IFERROR('Gen. Siniestros Directos'!AH46/'Gen. Número de Siniestros'!AH46,"")</f>
        <v/>
      </c>
      <c r="AI46" s="80" t="str">
        <f>IFERROR('Gen. Siniestros Directos'!AI46/'Gen. Número de Siniestros'!AI46,"")</f>
        <v/>
      </c>
      <c r="AJ46" s="80" t="str">
        <f>IFERROR('Gen. Siniestros Directos'!AJ46/'Gen. Número de Siniestros'!AJ46,"")</f>
        <v/>
      </c>
      <c r="AK46" s="80" t="str">
        <f>IFERROR('Gen. Siniestros Directos'!AK46/'Gen. Número de Siniestros'!AK46,"")</f>
        <v/>
      </c>
      <c r="AL46" s="80" t="str">
        <f>IFERROR('Gen. Siniestros Directos'!AL46/'Gen. Número de Siniestros'!AL46,"")</f>
        <v/>
      </c>
      <c r="AM46" s="80" t="str">
        <f>IFERROR('Gen. Siniestros Directos'!AM46/'Gen. Número de Siniestros'!AM46,"")</f>
        <v/>
      </c>
      <c r="AN46" s="80" t="str">
        <f>IFERROR('Gen. Siniestros Directos'!AN46/'Gen. Número de Siniestros'!AN46,"")</f>
        <v/>
      </c>
      <c r="AO46" s="80" t="str">
        <f>IFERROR('Gen. Siniestros Directos'!AO46/'Gen. Número de Siniestros'!AO46,"")</f>
        <v/>
      </c>
      <c r="AP46" s="80" t="str">
        <f>IFERROR('Gen. Siniestros Directos'!AP46/'Gen. Número de Siniestros'!AP46,"")</f>
        <v/>
      </c>
      <c r="AQ46" s="80">
        <f>IFERROR('Gen. Siniestros Directos'!AQ46/'Gen. Número de Siniestros'!AQ46,"")</f>
        <v>1175.5417154315367</v>
      </c>
      <c r="AR46" s="29"/>
      <c r="AS46" s="80">
        <f>IFERROR('Gen. Siniestros Directos'!AS46/'Gen. Número de Siniestros'!AS46,"")</f>
        <v>98.014736574194544</v>
      </c>
      <c r="AT46" s="60">
        <f t="shared" si="0"/>
        <v>10.993520122779525</v>
      </c>
    </row>
    <row r="47" spans="2:46" x14ac:dyDescent="0.2">
      <c r="B47" s="62" t="str">
        <f>'Datos Generales'!B284</f>
        <v>36. Seguro de Asistencia</v>
      </c>
      <c r="C47" s="80" t="str">
        <f>IFERROR('Gen. Siniestros Directos'!C47/'Gen. Número de Siniestros'!C47,"")</f>
        <v/>
      </c>
      <c r="D47" s="80" t="str">
        <f>IFERROR('Gen. Siniestros Directos'!D47/'Gen. Número de Siniestros'!D47,"")</f>
        <v/>
      </c>
      <c r="E47" s="80">
        <f>IFERROR('Gen. Siniestros Directos'!E47/'Gen. Número de Siniestros'!E47,"")</f>
        <v>-38.686197408586629</v>
      </c>
      <c r="F47" s="80" t="str">
        <f>IFERROR('Gen. Siniestros Directos'!F47/'Gen. Número de Siniestros'!F47,"")</f>
        <v/>
      </c>
      <c r="G47" s="80" t="str">
        <f>IFERROR('Gen. Siniestros Directos'!G47/'Gen. Número de Siniestros'!G47,"")</f>
        <v/>
      </c>
      <c r="H47" s="80">
        <f>IFERROR('Gen. Siniestros Directos'!H47/'Gen. Número de Siniestros'!H47,"")</f>
        <v>42.74059637139532</v>
      </c>
      <c r="I47" s="80">
        <f>IFERROR('Gen. Siniestros Directos'!I47/'Gen. Número de Siniestros'!I47,"")</f>
        <v>13.100326387349897</v>
      </c>
      <c r="J47" s="80" t="str">
        <f>IFERROR('Gen. Siniestros Directos'!J47/'Gen. Número de Siniestros'!J47,"")</f>
        <v/>
      </c>
      <c r="K47" s="80">
        <f>IFERROR('Gen. Siniestros Directos'!K47/'Gen. Número de Siniestros'!K47,"")</f>
        <v>171.44107178883888</v>
      </c>
      <c r="L47" s="80" t="str">
        <f>IFERROR('Gen. Siniestros Directos'!L47/'Gen. Número de Siniestros'!L47,"")</f>
        <v/>
      </c>
      <c r="M47" s="80" t="str">
        <f>IFERROR('Gen. Siniestros Directos'!M47/'Gen. Número de Siniestros'!M47,"")</f>
        <v/>
      </c>
      <c r="N47" s="80" t="str">
        <f>IFERROR('Gen. Siniestros Directos'!N47/'Gen. Número de Siniestros'!N47,"")</f>
        <v/>
      </c>
      <c r="O47" s="80" t="str">
        <f>IFERROR('Gen. Siniestros Directos'!O47/'Gen. Número de Siniestros'!O47,"")</f>
        <v/>
      </c>
      <c r="P47" s="80" t="str">
        <f>IFERROR('Gen. Siniestros Directos'!P47/'Gen. Número de Siniestros'!P47,"")</f>
        <v/>
      </c>
      <c r="Q47" s="80" t="str">
        <f>IFERROR('Gen. Siniestros Directos'!Q47/'Gen. Número de Siniestros'!Q47,"")</f>
        <v/>
      </c>
      <c r="R47" s="80" t="str">
        <f>IFERROR('Gen. Siniestros Directos'!R47/'Gen. Número de Siniestros'!R47,"")</f>
        <v/>
      </c>
      <c r="S47" s="80" t="str">
        <f>IFERROR('Gen. Siniestros Directos'!S47/'Gen. Número de Siniestros'!S47,"")</f>
        <v/>
      </c>
      <c r="T47" s="80" t="str">
        <f>IFERROR('Gen. Siniestros Directos'!T47/'Gen. Número de Siniestros'!T47,"")</f>
        <v/>
      </c>
      <c r="U47" s="80">
        <f>IFERROR('Gen. Siniestros Directos'!U47/'Gen. Número de Siniestros'!U47,"")</f>
        <v>94.373718522036413</v>
      </c>
      <c r="V47" s="80" t="str">
        <f>IFERROR('Gen. Siniestros Directos'!V47/'Gen. Número de Siniestros'!V47,"")</f>
        <v/>
      </c>
      <c r="W47" s="80" t="str">
        <f>IFERROR('Gen. Siniestros Directos'!W47/'Gen. Número de Siniestros'!W47,"")</f>
        <v/>
      </c>
      <c r="X47" s="80" t="str">
        <f>IFERROR('Gen. Siniestros Directos'!X47/'Gen. Número de Siniestros'!X47,"")</f>
        <v/>
      </c>
      <c r="Y47" s="80">
        <f>IFERROR('Gen. Siniestros Directos'!Y47/'Gen. Número de Siniestros'!Y47,"")</f>
        <v>6.4709284591950675</v>
      </c>
      <c r="Z47" s="80">
        <f>IFERROR('Gen. Siniestros Directos'!Z47/'Gen. Número de Siniestros'!Z47,"")</f>
        <v>2.7723490875313099</v>
      </c>
      <c r="AA47" s="80" t="str">
        <f>IFERROR('Gen. Siniestros Directos'!AA47/'Gen. Número de Siniestros'!AA47,"")</f>
        <v/>
      </c>
      <c r="AB47" s="80" t="str">
        <f>IFERROR('Gen. Siniestros Directos'!AB47/'Gen. Número de Siniestros'!AB47,"")</f>
        <v/>
      </c>
      <c r="AC47" s="80" t="str">
        <f>IFERROR('Gen. Siniestros Directos'!AC47/'Gen. Número de Siniestros'!AC47,"")</f>
        <v/>
      </c>
      <c r="AD47" s="80">
        <f>IFERROR('Gen. Siniestros Directos'!AD47/'Gen. Número de Siniestros'!AD47,"")</f>
        <v>45.940861337971995</v>
      </c>
      <c r="AE47" s="80" t="str">
        <f>IFERROR('Gen. Siniestros Directos'!AE47/'Gen. Número de Siniestros'!AE47,"")</f>
        <v/>
      </c>
      <c r="AF47" s="80" t="str">
        <f>IFERROR('Gen. Siniestros Directos'!AF47/'Gen. Número de Siniestros'!AF47,"")</f>
        <v/>
      </c>
      <c r="AG47" s="80">
        <f>IFERROR('Gen. Siniestros Directos'!AG47/'Gen. Número de Siniestros'!AG47,"")</f>
        <v>175.95365391530535</v>
      </c>
      <c r="AH47" s="80" t="str">
        <f>IFERROR('Gen. Siniestros Directos'!AH47/'Gen. Número de Siniestros'!AH47,"")</f>
        <v/>
      </c>
      <c r="AI47" s="80" t="str">
        <f>IFERROR('Gen. Siniestros Directos'!AI47/'Gen. Número de Siniestros'!AI47,"")</f>
        <v/>
      </c>
      <c r="AJ47" s="80" t="str">
        <f>IFERROR('Gen. Siniestros Directos'!AJ47/'Gen. Número de Siniestros'!AJ47,"")</f>
        <v/>
      </c>
      <c r="AK47" s="80" t="str">
        <f>IFERROR('Gen. Siniestros Directos'!AK47/'Gen. Número de Siniestros'!AK47,"")</f>
        <v/>
      </c>
      <c r="AL47" s="80" t="str">
        <f>IFERROR('Gen. Siniestros Directos'!AL47/'Gen. Número de Siniestros'!AL47,"")</f>
        <v/>
      </c>
      <c r="AM47" s="80" t="str">
        <f>IFERROR('Gen. Siniestros Directos'!AM47/'Gen. Número de Siniestros'!AM47,"")</f>
        <v/>
      </c>
      <c r="AN47" s="80" t="str">
        <f>IFERROR('Gen. Siniestros Directos'!AN47/'Gen. Número de Siniestros'!AN47,"")</f>
        <v/>
      </c>
      <c r="AO47" s="80" t="str">
        <f>IFERROR('Gen. Siniestros Directos'!AO47/'Gen. Número de Siniestros'!AO47,"")</f>
        <v/>
      </c>
      <c r="AP47" s="80" t="str">
        <f>IFERROR('Gen. Siniestros Directos'!AP47/'Gen. Número de Siniestros'!AP47,"")</f>
        <v/>
      </c>
      <c r="AQ47" s="80">
        <f>IFERROR('Gen. Siniestros Directos'!AQ47/'Gen. Número de Siniestros'!AQ47,"")</f>
        <v>13.98870686554006</v>
      </c>
      <c r="AR47" s="29"/>
      <c r="AS47" s="80">
        <f>IFERROR('Gen. Siniestros Directos'!AS47/'Gen. Número de Siniestros'!AS47,"")</f>
        <v>31.771286084067793</v>
      </c>
      <c r="AT47" s="60">
        <f t="shared" si="0"/>
        <v>-0.55970599274686217</v>
      </c>
    </row>
    <row r="48" spans="2:46" x14ac:dyDescent="0.2">
      <c r="B48" s="62" t="str">
        <f>'Datos Generales'!B285</f>
        <v>50. Otros Seguros</v>
      </c>
      <c r="C48" s="80">
        <f>IFERROR('Gen. Siniestros Directos'!C48/'Gen. Número de Siniestros'!C48,"")</f>
        <v>5.9834782952984815</v>
      </c>
      <c r="D48" s="80" t="str">
        <f>IFERROR('Gen. Siniestros Directos'!D48/'Gen. Número de Siniestros'!D48,"")</f>
        <v/>
      </c>
      <c r="E48" s="80">
        <f>IFERROR('Gen. Siniestros Directos'!E48/'Gen. Número de Siniestros'!E48,"")</f>
        <v>37.057964557218384</v>
      </c>
      <c r="F48" s="80" t="str">
        <f>IFERROR('Gen. Siniestros Directos'!F48/'Gen. Número de Siniestros'!F48,"")</f>
        <v/>
      </c>
      <c r="G48" s="80" t="str">
        <f>IFERROR('Gen. Siniestros Directos'!G48/'Gen. Número de Siniestros'!G48,"")</f>
        <v/>
      </c>
      <c r="H48" s="80" t="str">
        <f>IFERROR('Gen. Siniestros Directos'!H48/'Gen. Número de Siniestros'!H48,"")</f>
        <v/>
      </c>
      <c r="I48" s="80">
        <f>IFERROR('Gen. Siniestros Directos'!I48/'Gen. Número de Siniestros'!I48,"")</f>
        <v>-42.366413064022467</v>
      </c>
      <c r="J48" s="80" t="str">
        <f>IFERROR('Gen. Siniestros Directos'!J48/'Gen. Número de Siniestros'!J48,"")</f>
        <v/>
      </c>
      <c r="K48" s="80">
        <f>IFERROR('Gen. Siniestros Directos'!K48/'Gen. Número de Siniestros'!K48,"")</f>
        <v>2.5769890358046688</v>
      </c>
      <c r="L48" s="80" t="str">
        <f>IFERROR('Gen. Siniestros Directos'!L48/'Gen. Número de Siniestros'!L48,"")</f>
        <v/>
      </c>
      <c r="M48" s="80" t="str">
        <f>IFERROR('Gen. Siniestros Directos'!M48/'Gen. Número de Siniestros'!M48,"")</f>
        <v/>
      </c>
      <c r="N48" s="80">
        <f>IFERROR('Gen. Siniestros Directos'!N48/'Gen. Número de Siniestros'!N48,"")</f>
        <v>2388.1232387031209</v>
      </c>
      <c r="O48" s="80">
        <f>IFERROR('Gen. Siniestros Directos'!O48/'Gen. Número de Siniestros'!O48,"")</f>
        <v>3530.9512542537332</v>
      </c>
      <c r="P48" s="80" t="str">
        <f>IFERROR('Gen. Siniestros Directos'!P48/'Gen. Número de Siniestros'!P48,"")</f>
        <v/>
      </c>
      <c r="Q48" s="80">
        <f>IFERROR('Gen. Siniestros Directos'!Q48/'Gen. Número de Siniestros'!Q48,"")</f>
        <v>115013.01081791081</v>
      </c>
      <c r="R48" s="80" t="str">
        <f>IFERROR('Gen. Siniestros Directos'!R48/'Gen. Número de Siniestros'!R48,"")</f>
        <v/>
      </c>
      <c r="S48" s="80">
        <f>IFERROR('Gen. Siniestros Directos'!S48/'Gen. Número de Siniestros'!S48,"")</f>
        <v>-3435.5601353574125</v>
      </c>
      <c r="T48" s="80" t="str">
        <f>IFERROR('Gen. Siniestros Directos'!T48/'Gen. Número de Siniestros'!T48,"")</f>
        <v/>
      </c>
      <c r="U48" s="80" t="str">
        <f>IFERROR('Gen. Siniestros Directos'!U48/'Gen. Número de Siniestros'!U48,"")</f>
        <v/>
      </c>
      <c r="V48" s="80" t="str">
        <f>IFERROR('Gen. Siniestros Directos'!V48/'Gen. Número de Siniestros'!V48,"")</f>
        <v/>
      </c>
      <c r="W48" s="80">
        <f>IFERROR('Gen. Siniestros Directos'!W48/'Gen. Número de Siniestros'!W48,"")</f>
        <v>19607.934790213818</v>
      </c>
      <c r="X48" s="80" t="str">
        <f>IFERROR('Gen. Siniestros Directos'!X48/'Gen. Número de Siniestros'!X48,"")</f>
        <v/>
      </c>
      <c r="Y48" s="80">
        <f>IFERROR('Gen. Siniestros Directos'!Y48/'Gen. Número de Siniestros'!Y48,"")</f>
        <v>331.70526593676357</v>
      </c>
      <c r="Z48" s="80" t="str">
        <f>IFERROR('Gen. Siniestros Directos'!Z48/'Gen. Número de Siniestros'!Z48,"")</f>
        <v/>
      </c>
      <c r="AA48" s="80" t="str">
        <f>IFERROR('Gen. Siniestros Directos'!AA48/'Gen. Número de Siniestros'!AA48,"")</f>
        <v/>
      </c>
      <c r="AB48" s="80" t="str">
        <f>IFERROR('Gen. Siniestros Directos'!AB48/'Gen. Número de Siniestros'!AB48,"")</f>
        <v/>
      </c>
      <c r="AC48" s="80" t="str">
        <f>IFERROR('Gen. Siniestros Directos'!AC48/'Gen. Número de Siniestros'!AC48,"")</f>
        <v/>
      </c>
      <c r="AD48" s="80">
        <f>IFERROR('Gen. Siniestros Directos'!AD48/'Gen. Número de Siniestros'!AD48,"")</f>
        <v>0.94065880092943099</v>
      </c>
      <c r="AE48" s="80" t="str">
        <f>IFERROR('Gen. Siniestros Directos'!AE48/'Gen. Número de Siniestros'!AE48,"")</f>
        <v/>
      </c>
      <c r="AF48" s="80" t="str">
        <f>IFERROR('Gen. Siniestros Directos'!AF48/'Gen. Número de Siniestros'!AF48,"")</f>
        <v/>
      </c>
      <c r="AG48" s="80">
        <f>IFERROR('Gen. Siniestros Directos'!AG48/'Gen. Número de Siniestros'!AG48,"")</f>
        <v>83.752482354929541</v>
      </c>
      <c r="AH48" s="80">
        <f>IFERROR('Gen. Siniestros Directos'!AH48/'Gen. Número de Siniestros'!AH48,"")</f>
        <v>118.32036787496553</v>
      </c>
      <c r="AI48" s="80" t="str">
        <f>IFERROR('Gen. Siniestros Directos'!AI48/'Gen. Número de Siniestros'!AI48,"")</f>
        <v/>
      </c>
      <c r="AJ48" s="80">
        <f>IFERROR('Gen. Siniestros Directos'!AJ48/'Gen. Número de Siniestros'!AJ48,"")</f>
        <v>48.430145463471973</v>
      </c>
      <c r="AK48" s="80" t="str">
        <f>IFERROR('Gen. Siniestros Directos'!AK48/'Gen. Número de Siniestros'!AK48,"")</f>
        <v/>
      </c>
      <c r="AL48" s="80" t="str">
        <f>IFERROR('Gen. Siniestros Directos'!AL48/'Gen. Número de Siniestros'!AL48,"")</f>
        <v/>
      </c>
      <c r="AM48" s="80" t="str">
        <f>IFERROR('Gen. Siniestros Directos'!AM48/'Gen. Número de Siniestros'!AM48,"")</f>
        <v/>
      </c>
      <c r="AN48" s="80" t="str">
        <f>IFERROR('Gen. Siniestros Directos'!AN48/'Gen. Número de Siniestros'!AN48,"")</f>
        <v/>
      </c>
      <c r="AO48" s="80" t="str">
        <f>IFERROR('Gen. Siniestros Directos'!AO48/'Gen. Número de Siniestros'!AO48,"")</f>
        <v/>
      </c>
      <c r="AP48" s="80" t="str">
        <f>IFERROR('Gen. Siniestros Directos'!AP48/'Gen. Número de Siniestros'!AP48,"")</f>
        <v/>
      </c>
      <c r="AQ48" s="80">
        <f>IFERROR('Gen. Siniestros Directos'!AQ48/'Gen. Número de Siniestros'!AQ48,"")</f>
        <v>38.602565669173188</v>
      </c>
      <c r="AR48" s="29"/>
      <c r="AS48" s="80">
        <f>IFERROR('Gen. Siniestros Directos'!AS48/'Gen. Número de Siniestros'!AS48,"")</f>
        <v>14.483646382662371</v>
      </c>
      <c r="AT48" s="60">
        <f t="shared" si="0"/>
        <v>1.6652518743748352</v>
      </c>
    </row>
    <row r="49" spans="2:46" x14ac:dyDescent="0.2">
      <c r="B49" s="65" t="s">
        <v>284</v>
      </c>
      <c r="C49" s="81">
        <f>IFERROR('Gen. Siniestros Directos'!C49/'Gen. Número de Siniestros'!C49,"")</f>
        <v>0.77289168649131246</v>
      </c>
      <c r="D49" s="81">
        <f>IFERROR('Gen. Siniestros Directos'!D49/'Gen. Número de Siniestros'!D49,"")</f>
        <v>978.27933732785993</v>
      </c>
      <c r="E49" s="81">
        <f>IFERROR('Gen. Siniestros Directos'!E49/'Gen. Número de Siniestros'!E49,"")</f>
        <v>39.72432292745399</v>
      </c>
      <c r="F49" s="81">
        <f>IFERROR('Gen. Siniestros Directos'!F49/'Gen. Número de Siniestros'!F49,"")</f>
        <v>5.6363260133290396</v>
      </c>
      <c r="G49" s="81">
        <f>IFERROR('Gen. Siniestros Directos'!G49/'Gen. Número de Siniestros'!G49,"")</f>
        <v>414.79882744557142</v>
      </c>
      <c r="H49" s="81">
        <f>IFERROR('Gen. Siniestros Directos'!H49/'Gen. Número de Siniestros'!H49,"")</f>
        <v>61.395134483448899</v>
      </c>
      <c r="I49" s="81">
        <f>IFERROR('Gen. Siniestros Directos'!I49/'Gen. Número de Siniestros'!I49,"")</f>
        <v>27.872587677356798</v>
      </c>
      <c r="J49" s="81">
        <f>IFERROR('Gen. Siniestros Directos'!J49/'Gen. Número de Siniestros'!J49,"")</f>
        <v>-171.35413048774623</v>
      </c>
      <c r="K49" s="81">
        <f>IFERROR('Gen. Siniestros Directos'!K49/'Gen. Número de Siniestros'!K49,"")</f>
        <v>35.433510744006277</v>
      </c>
      <c r="L49" s="81" t="str">
        <f>IFERROR('Gen. Siniestros Directos'!L49/'Gen. Número de Siniestros'!L49,"")</f>
        <v/>
      </c>
      <c r="M49" s="81">
        <f>IFERROR('Gen. Siniestros Directos'!M49/'Gen. Número de Siniestros'!M49,"")</f>
        <v>37.793867809941482</v>
      </c>
      <c r="N49" s="81">
        <f>IFERROR('Gen. Siniestros Directos'!N49/'Gen. Número de Siniestros'!N49,"")</f>
        <v>-206.41586153569321</v>
      </c>
      <c r="O49" s="81">
        <f>IFERROR('Gen. Siniestros Directos'!O49/'Gen. Número de Siniestros'!O49,"")</f>
        <v>90.740735911661233</v>
      </c>
      <c r="P49" s="81">
        <f>IFERROR('Gen. Siniestros Directos'!P49/'Gen. Número de Siniestros'!P49,"")</f>
        <v>1079.2612551020595</v>
      </c>
      <c r="Q49" s="81">
        <f>IFERROR('Gen. Siniestros Directos'!Q49/'Gen. Número de Siniestros'!Q49,"")</f>
        <v>219.99928170834104</v>
      </c>
      <c r="R49" s="81">
        <f>IFERROR('Gen. Siniestros Directos'!R49/'Gen. Número de Siniestros'!R49,"")</f>
        <v>-20.071597770623821</v>
      </c>
      <c r="S49" s="81">
        <f>IFERROR('Gen. Siniestros Directos'!S49/'Gen. Número de Siniestros'!S49,"")</f>
        <v>28.498363129213057</v>
      </c>
      <c r="T49" s="81" t="str">
        <f>IFERROR('Gen. Siniestros Directos'!T49/'Gen. Número de Siniestros'!T49,"")</f>
        <v/>
      </c>
      <c r="U49" s="81">
        <f>IFERROR('Gen. Siniestros Directos'!U49/'Gen. Número de Siniestros'!U49,"")</f>
        <v>111.70114137414937</v>
      </c>
      <c r="V49" s="81">
        <f>IFERROR('Gen. Siniestros Directos'!V49/'Gen. Número de Siniestros'!V49,"")</f>
        <v>-7.0227165487109069</v>
      </c>
      <c r="W49" s="81">
        <f>IFERROR('Gen. Siniestros Directos'!W49/'Gen. Número de Siniestros'!W49,"")</f>
        <v>110.60419813202454</v>
      </c>
      <c r="X49" s="81">
        <f>IFERROR('Gen. Siniestros Directos'!X49/'Gen. Número de Siniestros'!X49,"")</f>
        <v>2225.0946798176487</v>
      </c>
      <c r="Y49" s="81">
        <f>IFERROR('Gen. Siniestros Directos'!Y49/'Gen. Número de Siniestros'!Y49,"")</f>
        <v>112.4287143385353</v>
      </c>
      <c r="Z49" s="81">
        <f>IFERROR('Gen. Siniestros Directos'!Z49/'Gen. Número de Siniestros'!Z49,"")</f>
        <v>25.435300030041208</v>
      </c>
      <c r="AA49" s="81">
        <f>IFERROR('Gen. Siniestros Directos'!AA49/'Gen. Número de Siniestros'!AA49,"")</f>
        <v>62.029832415930834</v>
      </c>
      <c r="AB49" s="81">
        <f>IFERROR('Gen. Siniestros Directos'!AB49/'Gen. Número de Siniestros'!AB49,"")</f>
        <v>6.5317741897623289E-3</v>
      </c>
      <c r="AC49" s="81">
        <f>IFERROR('Gen. Siniestros Directos'!AC49/'Gen. Número de Siniestros'!AC49,"")</f>
        <v>-7.4304494371365344</v>
      </c>
      <c r="AD49" s="81">
        <f>IFERROR('Gen. Siniestros Directos'!AD49/'Gen. Número de Siniestros'!AD49,"")</f>
        <v>59.602346852273108</v>
      </c>
      <c r="AE49" s="81">
        <f>IFERROR('Gen. Siniestros Directos'!AE49/'Gen. Número de Siniestros'!AE49,"")</f>
        <v>750.93928273635072</v>
      </c>
      <c r="AF49" s="81">
        <f>IFERROR('Gen. Siniestros Directos'!AF49/'Gen. Número de Siniestros'!AF49,"")</f>
        <v>-1633.2531263214512</v>
      </c>
      <c r="AG49" s="81">
        <f>IFERROR('Gen. Siniestros Directos'!AG49/'Gen. Número de Siniestros'!AG49,"")</f>
        <v>31.424958155380221</v>
      </c>
      <c r="AH49" s="81">
        <f>IFERROR('Gen. Siniestros Directos'!AH49/'Gen. Número de Siniestros'!AH49,"")</f>
        <v>92.14037270205344</v>
      </c>
      <c r="AI49" s="81">
        <f>IFERROR('Gen. Siniestros Directos'!AI49/'Gen. Número de Siniestros'!AI49,"")</f>
        <v>35.946546470453896</v>
      </c>
      <c r="AJ49" s="81">
        <f>IFERROR('Gen. Siniestros Directos'!AJ49/'Gen. Número de Siniestros'!AJ49,"")</f>
        <v>46.21009759827006</v>
      </c>
      <c r="AK49" s="81" t="str">
        <f>IFERROR('Gen. Siniestros Directos'!AK49/'Gen. Número de Siniestros'!AK49,"")</f>
        <v/>
      </c>
      <c r="AL49" s="81" t="str">
        <f>IFERROR('Gen. Siniestros Directos'!AL49/'Gen. Número de Siniestros'!AL49,"")</f>
        <v/>
      </c>
      <c r="AM49" s="81" t="str">
        <f>IFERROR('Gen. Siniestros Directos'!AM49/'Gen. Número de Siniestros'!AM49,"")</f>
        <v/>
      </c>
      <c r="AN49" s="81" t="str">
        <f>IFERROR('Gen. Siniestros Directos'!AN49/'Gen. Número de Siniestros'!AN49,"")</f>
        <v/>
      </c>
      <c r="AO49" s="81" t="str">
        <f>IFERROR('Gen. Siniestros Directos'!AO49/'Gen. Número de Siniestros'!AO49,"")</f>
        <v/>
      </c>
      <c r="AP49" s="81" t="str">
        <f>IFERROR('Gen. Siniestros Directos'!AP49/'Gen. Número de Siniestros'!AP49,"")</f>
        <v/>
      </c>
      <c r="AQ49" s="81">
        <f>IFERROR('Gen. Siniestros Directos'!AQ49/'Gen. Número de Siniestros'!AQ49,"")</f>
        <v>39.273046975202071</v>
      </c>
      <c r="AR49" s="29"/>
      <c r="AS49" s="81">
        <f>IFERROR('Gen. Siniestros Directos'!AS49/'Gen. Número de Siniestros'!AS49,"")</f>
        <v>50.749179830371077</v>
      </c>
      <c r="AT49" s="73">
        <f t="shared" si="0"/>
        <v>-0.22613435120583092</v>
      </c>
    </row>
    <row r="50" spans="2:46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74"/>
    </row>
    <row r="51" spans="2:46" x14ac:dyDescent="0.2">
      <c r="B51" s="69" t="str">
        <f>'Gen. Prima Directa'!B58</f>
        <v>A. Incendio y Adicionales</v>
      </c>
      <c r="C51" s="79">
        <f>IFERROR(SUM('Gen. Siniestros Directos'!C12:C18)/SUM('Gen. Número de Siniestros'!C12:C18),"")</f>
        <v>-838.12080928180876</v>
      </c>
      <c r="D51" s="79" t="str">
        <f>IFERROR(SUM('Gen. Siniestros Directos'!D12:D18)/SUM('Gen. Número de Siniestros'!D12:D18),"")</f>
        <v/>
      </c>
      <c r="E51" s="79">
        <f>IFERROR(SUM('Gen. Siniestros Directos'!E12:E18)/SUM('Gen. Número de Siniestros'!E12:E18),"")</f>
        <v>47.589929757569095</v>
      </c>
      <c r="F51" s="79">
        <f>IFERROR(SUM('Gen. Siniestros Directos'!F12:F18)/SUM('Gen. Número de Siniestros'!F12:F18),"")</f>
        <v>92.794738655890157</v>
      </c>
      <c r="G51" s="79" t="str">
        <f>IFERROR(SUM('Gen. Siniestros Directos'!G12:G18)/SUM('Gen. Número de Siniestros'!G12:G18),"")</f>
        <v/>
      </c>
      <c r="H51" s="79">
        <f>IFERROR(SUM('Gen. Siniestros Directos'!H12:H18)/SUM('Gen. Número de Siniestros'!H12:H18),"")</f>
        <v>104.97437057652083</v>
      </c>
      <c r="I51" s="79">
        <f>IFERROR(SUM('Gen. Siniestros Directos'!I12:I18)/SUM('Gen. Número de Siniestros'!I12:I18),"")</f>
        <v>66.551502154594971</v>
      </c>
      <c r="J51" s="79" t="str">
        <f>IFERROR(SUM('Gen. Siniestros Directos'!J12:J18)/SUM('Gen. Número de Siniestros'!J12:J18),"")</f>
        <v/>
      </c>
      <c r="K51" s="79">
        <f>IFERROR(SUM('Gen. Siniestros Directos'!K12:K18)/SUM('Gen. Número de Siniestros'!K12:K18),"")</f>
        <v>35.162424535800561</v>
      </c>
      <c r="L51" s="79" t="str">
        <f>IFERROR(SUM('Gen. Siniestros Directos'!L12:L18)/SUM('Gen. Número de Siniestros'!L12:L18),"")</f>
        <v/>
      </c>
      <c r="M51" s="79" t="str">
        <f>IFERROR(SUM('Gen. Siniestros Directos'!M12:M18)/SUM('Gen. Número de Siniestros'!M12:M18),"")</f>
        <v/>
      </c>
      <c r="N51" s="79">
        <f>IFERROR(SUM('Gen. Siniestros Directos'!N12:N18)/SUM('Gen. Número de Siniestros'!N12:N18),"")</f>
        <v>-1804.5688909965957</v>
      </c>
      <c r="O51" s="79">
        <f>IFERROR(SUM('Gen. Siniestros Directos'!O12:O18)/SUM('Gen. Número de Siniestros'!O12:O18),"")</f>
        <v>854.26534493494364</v>
      </c>
      <c r="P51" s="79" t="str">
        <f>IFERROR(SUM('Gen. Siniestros Directos'!P12:P18)/SUM('Gen. Número de Siniestros'!P12:P18),"")</f>
        <v/>
      </c>
      <c r="Q51" s="79">
        <f>IFERROR(SUM('Gen. Siniestros Directos'!Q12:Q18)/SUM('Gen. Número de Siniestros'!Q12:Q18),"")</f>
        <v>1763.7976075335853</v>
      </c>
      <c r="R51" s="79" t="str">
        <f>IFERROR(SUM('Gen. Siniestros Directos'!R12:R18)/SUM('Gen. Número de Siniestros'!R12:R18),"")</f>
        <v/>
      </c>
      <c r="S51" s="79">
        <f>IFERROR(SUM('Gen. Siniestros Directos'!S12:S18)/SUM('Gen. Número de Siniestros'!S12:S18),"")</f>
        <v>21.520852665670461</v>
      </c>
      <c r="T51" s="79" t="str">
        <f>IFERROR(SUM('Gen. Siniestros Directos'!T12:T18)/SUM('Gen. Número de Siniestros'!T12:T18),"")</f>
        <v/>
      </c>
      <c r="U51" s="79">
        <f>IFERROR(SUM('Gen. Siniestros Directos'!U12:U18)/SUM('Gen. Número de Siniestros'!U12:U18),"")</f>
        <v>344.1400510042713</v>
      </c>
      <c r="V51" s="79">
        <f>IFERROR(SUM('Gen. Siniestros Directos'!V12:V18)/SUM('Gen. Número de Siniestros'!V12:V18),"")</f>
        <v>-13.948730908325025</v>
      </c>
      <c r="W51" s="79">
        <f>IFERROR(SUM('Gen. Siniestros Directos'!W12:W18)/SUM('Gen. Número de Siniestros'!W12:W18),"")</f>
        <v>2424.9807023494313</v>
      </c>
      <c r="X51" s="79" t="str">
        <f>IFERROR(SUM('Gen. Siniestros Directos'!X12:X18)/SUM('Gen. Número de Siniestros'!X12:X18),"")</f>
        <v/>
      </c>
      <c r="Y51" s="79">
        <f>IFERROR(SUM('Gen. Siniestros Directos'!Y12:Y18)/SUM('Gen. Número de Siniestros'!Y12:Y18),"")</f>
        <v>666.92301999599943</v>
      </c>
      <c r="Z51" s="79">
        <f>IFERROR(SUM('Gen. Siniestros Directos'!Z12:Z18)/SUM('Gen. Número de Siniestros'!Z12:Z18),"")</f>
        <v>181.29944552695412</v>
      </c>
      <c r="AA51" s="79">
        <f>IFERROR(SUM('Gen. Siniestros Directos'!AA12:AA18)/SUM('Gen. Número de Siniestros'!AA12:AA18),"")</f>
        <v>104.1032438454497</v>
      </c>
      <c r="AB51" s="79" t="str">
        <f>IFERROR(SUM('Gen. Siniestros Directos'!AB12:AB18)/SUM('Gen. Número de Siniestros'!AB12:AB18),"")</f>
        <v/>
      </c>
      <c r="AC51" s="79" t="str">
        <f>IFERROR(SUM('Gen. Siniestros Directos'!AC12:AC18)/SUM('Gen. Número de Siniestros'!AC12:AC18),"")</f>
        <v/>
      </c>
      <c r="AD51" s="79">
        <f>IFERROR(SUM('Gen. Siniestros Directos'!AD12:AD18)/SUM('Gen. Número de Siniestros'!AD12:AD18),"")</f>
        <v>537.99850051185479</v>
      </c>
      <c r="AE51" s="79">
        <f>IFERROR(SUM('Gen. Siniestros Directos'!AE12:AE18)/SUM('Gen. Número de Siniestros'!AE12:AE18),"")</f>
        <v>2352.8971162290914</v>
      </c>
      <c r="AF51" s="79" t="str">
        <f>IFERROR(SUM('Gen. Siniestros Directos'!AF12:AF18)/SUM('Gen. Número de Siniestros'!AF12:AF18),"")</f>
        <v/>
      </c>
      <c r="AG51" s="79">
        <f>IFERROR(SUM('Gen. Siniestros Directos'!AG12:AG18)/SUM('Gen. Número de Siniestros'!AG12:AG18),"")</f>
        <v>28.885726555761895</v>
      </c>
      <c r="AH51" s="79">
        <f>IFERROR(SUM('Gen. Siniestros Directos'!AH12:AH18)/SUM('Gen. Número de Siniestros'!AH12:AH18),"")</f>
        <v>43.038584123540545</v>
      </c>
      <c r="AI51" s="79">
        <f>IFERROR(SUM('Gen. Siniestros Directos'!AI12:AI18)/SUM('Gen. Número de Siniestros'!AI12:AI18),"")</f>
        <v>231.77592476484764</v>
      </c>
      <c r="AJ51" s="79">
        <f>IFERROR(SUM('Gen. Siniestros Directos'!AJ12:AJ18)/SUM('Gen. Número de Siniestros'!AJ12:AJ18),"")</f>
        <v>61.314468360254267</v>
      </c>
      <c r="AK51" s="79" t="str">
        <f>IFERROR(SUM('Gen. Siniestros Directos'!AK12:AK18)/SUM('Gen. Número de Siniestros'!AK12:AK18),"")</f>
        <v/>
      </c>
      <c r="AL51" s="79" t="str">
        <f>IFERROR(SUM('Gen. Siniestros Directos'!AL12:AL18)/SUM('Gen. Número de Siniestros'!AL12:AL18),"")</f>
        <v/>
      </c>
      <c r="AM51" s="79" t="str">
        <f>IFERROR(SUM('Gen. Siniestros Directos'!AM12:AM18)/SUM('Gen. Número de Siniestros'!AM12:AM18),"")</f>
        <v/>
      </c>
      <c r="AN51" s="79" t="str">
        <f>IFERROR(SUM('Gen. Siniestros Directos'!AN12:AN18)/SUM('Gen. Número de Siniestros'!AN12:AN18),"")</f>
        <v/>
      </c>
      <c r="AO51" s="79" t="str">
        <f>IFERROR(SUM('Gen. Siniestros Directos'!AO12:AO18)/SUM('Gen. Número de Siniestros'!AO12:AO18),"")</f>
        <v/>
      </c>
      <c r="AP51" s="79" t="str">
        <f>IFERROR(SUM('Gen. Siniestros Directos'!AP12:AP18)/SUM('Gen. Número de Siniestros'!AP12:AP18),"")</f>
        <v/>
      </c>
      <c r="AQ51" s="79">
        <f>IFERROR(SUM('Gen. Siniestros Directos'!AQ12:AQ18)/SUM('Gen. Número de Siniestros'!AQ12:AQ18),"")</f>
        <v>54.763977929098886</v>
      </c>
      <c r="AR51" s="70"/>
      <c r="AS51" s="79">
        <f>IFERROR(SUM('Gen. Siniestros Directos'!AS12:AS18)/SUM('Gen. Número de Siniestros'!AS12:AS18),"")</f>
        <v>141.9306648876809</v>
      </c>
      <c r="AT51" s="60">
        <f t="shared" si="0"/>
        <v>-0.61414978241356621</v>
      </c>
    </row>
    <row r="52" spans="2:46" x14ac:dyDescent="0.2">
      <c r="B52" s="69" t="str">
        <f>'Gen. Prima Directa'!B59</f>
        <v>B. Incendio sin Terremoto</v>
      </c>
      <c r="C52" s="79">
        <f>IFERROR(SUM('Gen. Siniestros Directos'!C12:C14,'Gen. Siniestros Directos'!C17:C18)/SUM('Gen. Número de Siniestros'!C12:C14,'Gen. Número de Siniestros'!C17:C18),"")</f>
        <v>-65.206730384529735</v>
      </c>
      <c r="D52" s="79" t="str">
        <f>IFERROR(SUM('Gen. Siniestros Directos'!D12:D14,'Gen. Siniestros Directos'!D17:D18)/SUM('Gen. Número de Siniestros'!D12:D14,'Gen. Número de Siniestros'!D17:D18),"")</f>
        <v/>
      </c>
      <c r="E52" s="79">
        <f>IFERROR(SUM('Gen. Siniestros Directos'!E12:E14,'Gen. Siniestros Directos'!E17:E18)/SUM('Gen. Número de Siniestros'!E12:E14,'Gen. Número de Siniestros'!E17:E18),"")</f>
        <v>50.099937059488148</v>
      </c>
      <c r="F52" s="79">
        <f>IFERROR(SUM('Gen. Siniestros Directos'!F12:F14,'Gen. Siniestros Directos'!F17:F18)/SUM('Gen. Número de Siniestros'!F12:F14,'Gen. Número de Siniestros'!F17:F18),"")</f>
        <v>102.15802342423312</v>
      </c>
      <c r="G52" s="79" t="str">
        <f>IFERROR(SUM('Gen. Siniestros Directos'!G12:G14,'Gen. Siniestros Directos'!G17:G18)/SUM('Gen. Número de Siniestros'!G12:G14,'Gen. Número de Siniestros'!G17:G18),"")</f>
        <v/>
      </c>
      <c r="H52" s="79">
        <f>IFERROR(SUM('Gen. Siniestros Directos'!H12:H14,'Gen. Siniestros Directos'!H17:H18)/SUM('Gen. Número de Siniestros'!H12:H14,'Gen. Número de Siniestros'!H17:H18),"")</f>
        <v>102.79519198963033</v>
      </c>
      <c r="I52" s="79">
        <f>IFERROR(SUM('Gen. Siniestros Directos'!I12:I14,'Gen. Siniestros Directos'!I17:I18)/SUM('Gen. Número de Siniestros'!I12:I14,'Gen. Número de Siniestros'!I17:I18),"")</f>
        <v>79.895481150837711</v>
      </c>
      <c r="J52" s="79" t="str">
        <f>IFERROR(SUM('Gen. Siniestros Directos'!J12:J14,'Gen. Siniestros Directos'!J17:J18)/SUM('Gen. Número de Siniestros'!J12:J14,'Gen. Número de Siniestros'!J17:J18),"")</f>
        <v/>
      </c>
      <c r="K52" s="79">
        <f>IFERROR(SUM('Gen. Siniestros Directos'!K12:K14,'Gen. Siniestros Directos'!K17:K18)/SUM('Gen. Número de Siniestros'!K12:K14,'Gen. Número de Siniestros'!K17:K18),"")</f>
        <v>34.395102421102308</v>
      </c>
      <c r="L52" s="79" t="str">
        <f>IFERROR(SUM('Gen. Siniestros Directos'!L12:L14,'Gen. Siniestros Directos'!L17:L18)/SUM('Gen. Número de Siniestros'!L12:L14,'Gen. Número de Siniestros'!L17:L18),"")</f>
        <v/>
      </c>
      <c r="M52" s="79" t="str">
        <f>IFERROR(SUM('Gen. Siniestros Directos'!M12:M14,'Gen. Siniestros Directos'!M17:M18)/SUM('Gen. Número de Siniestros'!M12:M14,'Gen. Número de Siniestros'!M17:M18),"")</f>
        <v/>
      </c>
      <c r="N52" s="79">
        <f>IFERROR(SUM('Gen. Siniestros Directos'!N12:N14,'Gen. Siniestros Directos'!N17:N18)/SUM('Gen. Número de Siniestros'!N12:N14,'Gen. Número de Siniestros'!N17:N18),"")</f>
        <v>-1806.6062432194572</v>
      </c>
      <c r="O52" s="79">
        <f>IFERROR(SUM('Gen. Siniestros Directos'!O12:O14,'Gen. Siniestros Directos'!O17:O18)/SUM('Gen. Número de Siniestros'!O12:O14,'Gen. Número de Siniestros'!O17:O18),"")</f>
        <v>645.36634744334492</v>
      </c>
      <c r="P52" s="79" t="str">
        <f>IFERROR(SUM('Gen. Siniestros Directos'!P12:P14,'Gen. Siniestros Directos'!P17:P18)/SUM('Gen. Número de Siniestros'!P12:P14,'Gen. Número de Siniestros'!P17:P18),"")</f>
        <v/>
      </c>
      <c r="Q52" s="79">
        <f>IFERROR(SUM('Gen. Siniestros Directos'!Q12:Q14,'Gen. Siniestros Directos'!Q17:Q18)/SUM('Gen. Número de Siniestros'!Q12:Q14,'Gen. Número de Siniestros'!Q17:Q18),"")</f>
        <v>1764.1922355575502</v>
      </c>
      <c r="R52" s="79" t="str">
        <f>IFERROR(SUM('Gen. Siniestros Directos'!R12:R14,'Gen. Siniestros Directos'!R17:R18)/SUM('Gen. Número de Siniestros'!R12:R14,'Gen. Número de Siniestros'!R17:R18),"")</f>
        <v/>
      </c>
      <c r="S52" s="79">
        <f>IFERROR(SUM('Gen. Siniestros Directos'!S12:S14,'Gen. Siniestros Directos'!S17:S18)/SUM('Gen. Número de Siniestros'!S12:S14,'Gen. Número de Siniestros'!S17:S18),"")</f>
        <v>22.717936038106885</v>
      </c>
      <c r="T52" s="79" t="str">
        <f>IFERROR(SUM('Gen. Siniestros Directos'!T12:T14,'Gen. Siniestros Directos'!T17:T18)/SUM('Gen. Número de Siniestros'!T12:T14,'Gen. Número de Siniestros'!T17:T18),"")</f>
        <v/>
      </c>
      <c r="U52" s="79">
        <f>IFERROR(SUM('Gen. Siniestros Directos'!U12:U14,'Gen. Siniestros Directos'!U17:U18)/SUM('Gen. Número de Siniestros'!U12:U14,'Gen. Número de Siniestros'!U17:U18),"")</f>
        <v>321.39753188032807</v>
      </c>
      <c r="V52" s="79">
        <f>IFERROR(SUM('Gen. Siniestros Directos'!V12:V14,'Gen. Siniestros Directos'!V17:V18)/SUM('Gen. Número de Siniestros'!V12:V14,'Gen. Número de Siniestros'!V17:V18),"")</f>
        <v>-17.444922130168411</v>
      </c>
      <c r="W52" s="79">
        <f>IFERROR(SUM('Gen. Siniestros Directos'!W12:W14,'Gen. Siniestros Directos'!W17:W18)/SUM('Gen. Número de Siniestros'!W12:W14,'Gen. Número de Siniestros'!W17:W18),"")</f>
        <v>2514.6007643914581</v>
      </c>
      <c r="X52" s="79" t="str">
        <f>IFERROR(SUM('Gen. Siniestros Directos'!X12:X14,'Gen. Siniestros Directos'!X17:X18)/SUM('Gen. Número de Siniestros'!X12:X14,'Gen. Número de Siniestros'!X17:X18),"")</f>
        <v/>
      </c>
      <c r="Y52" s="79">
        <f>IFERROR(SUM('Gen. Siniestros Directos'!Y12:Y14,'Gen. Siniestros Directos'!Y17:Y18)/SUM('Gen. Número de Siniestros'!Y12:Y14,'Gen. Número de Siniestros'!Y17:Y18),"")</f>
        <v>614.09713028674912</v>
      </c>
      <c r="Z52" s="79">
        <f>IFERROR(SUM('Gen. Siniestros Directos'!Z12:Z14,'Gen. Siniestros Directos'!Z17:Z18)/SUM('Gen. Número de Siniestros'!Z12:Z14,'Gen. Número de Siniestros'!Z17:Z18),"")</f>
        <v>189.89620039878562</v>
      </c>
      <c r="AA52" s="79">
        <f>IFERROR(SUM('Gen. Siniestros Directos'!AA12:AA14,'Gen. Siniestros Directos'!AA17:AA18)/SUM('Gen. Número de Siniestros'!AA12:AA14,'Gen. Número de Siniestros'!AA17:AA18),"")</f>
        <v>98.046136655045657</v>
      </c>
      <c r="AB52" s="79" t="str">
        <f>IFERROR(SUM('Gen. Siniestros Directos'!AB12:AB14,'Gen. Siniestros Directos'!AB17:AB18)/SUM('Gen. Número de Siniestros'!AB12:AB14,'Gen. Número de Siniestros'!AB17:AB18),"")</f>
        <v/>
      </c>
      <c r="AC52" s="79" t="str">
        <f>IFERROR(SUM('Gen. Siniestros Directos'!AC12:AC14,'Gen. Siniestros Directos'!AC17:AC18)/SUM('Gen. Número de Siniestros'!AC12:AC14,'Gen. Número de Siniestros'!AC17:AC18),"")</f>
        <v/>
      </c>
      <c r="AD52" s="79">
        <f>IFERROR(SUM('Gen. Siniestros Directos'!AD12:AD14,'Gen. Siniestros Directos'!AD17:AD18)/SUM('Gen. Número de Siniestros'!AD12:AD14,'Gen. Número de Siniestros'!AD17:AD18),"")</f>
        <v>567.61818291886959</v>
      </c>
      <c r="AE52" s="79">
        <f>IFERROR(SUM('Gen. Siniestros Directos'!AE12:AE14,'Gen. Siniestros Directos'!AE17:AE18)/SUM('Gen. Número de Siniestros'!AE12:AE14,'Gen. Número de Siniestros'!AE17:AE18),"")</f>
        <v>2660.5723754082196</v>
      </c>
      <c r="AF52" s="79" t="str">
        <f>IFERROR(SUM('Gen. Siniestros Directos'!AF12:AF14,'Gen. Siniestros Directos'!AF17:AF18)/SUM('Gen. Número de Siniestros'!AF12:AF14,'Gen. Número de Siniestros'!AF17:AF18),"")</f>
        <v/>
      </c>
      <c r="AG52" s="79">
        <f>IFERROR(SUM('Gen. Siniestros Directos'!AG12:AG14,'Gen. Siniestros Directos'!AG17:AG18)/SUM('Gen. Número de Siniestros'!AG12:AG14,'Gen. Número de Siniestros'!AG17:AG18),"")</f>
        <v>48.414387014845374</v>
      </c>
      <c r="AH52" s="79">
        <f>IFERROR(SUM('Gen. Siniestros Directos'!AH12:AH14,'Gen. Siniestros Directos'!AH17:AH18)/SUM('Gen. Número de Siniestros'!AH12:AH14,'Gen. Número de Siniestros'!AH17:AH18),"")</f>
        <v>43.038584123540545</v>
      </c>
      <c r="AI52" s="79">
        <f>IFERROR(SUM('Gen. Siniestros Directos'!AI12:AI14,'Gen. Siniestros Directos'!AI17:AI18)/SUM('Gen. Número de Siniestros'!AI12:AI14,'Gen. Número de Siniestros'!AI17:AI18),"")</f>
        <v>231.77592476484764</v>
      </c>
      <c r="AJ52" s="79">
        <f>IFERROR(SUM('Gen. Siniestros Directos'!AJ12:AJ14,'Gen. Siniestros Directos'!AJ17:AJ18)/SUM('Gen. Número de Siniestros'!AJ12:AJ14,'Gen. Número de Siniestros'!AJ17:AJ18),"")</f>
        <v>69.999655121514394</v>
      </c>
      <c r="AK52" s="79" t="str">
        <f>IFERROR(SUM('Gen. Siniestros Directos'!AK12:AK14,'Gen. Siniestros Directos'!AK17:AK18)/SUM('Gen. Número de Siniestros'!AK12:AK14,'Gen. Número de Siniestros'!AK17:AK18),"")</f>
        <v/>
      </c>
      <c r="AL52" s="79" t="str">
        <f>IFERROR(SUM('Gen. Siniestros Directos'!AL12:AL14,'Gen. Siniestros Directos'!AL17:AL18)/SUM('Gen. Número de Siniestros'!AL12:AL14,'Gen. Número de Siniestros'!AL17:AL18),"")</f>
        <v/>
      </c>
      <c r="AM52" s="79" t="str">
        <f>IFERROR(SUM('Gen. Siniestros Directos'!AM12:AM14,'Gen. Siniestros Directos'!AM17:AM18)/SUM('Gen. Número de Siniestros'!AM12:AM14,'Gen. Número de Siniestros'!AM17:AM18),"")</f>
        <v/>
      </c>
      <c r="AN52" s="79" t="str">
        <f>IFERROR(SUM('Gen. Siniestros Directos'!AN12:AN14,'Gen. Siniestros Directos'!AN17:AN18)/SUM('Gen. Número de Siniestros'!AN12:AN14,'Gen. Número de Siniestros'!AN17:AN18),"")</f>
        <v/>
      </c>
      <c r="AO52" s="79" t="str">
        <f>IFERROR(SUM('Gen. Siniestros Directos'!AO12:AO14,'Gen. Siniestros Directos'!AO17:AO18)/SUM('Gen. Número de Siniestros'!AO12:AO14,'Gen. Número de Siniestros'!AO17:AO18),"")</f>
        <v/>
      </c>
      <c r="AP52" s="79" t="str">
        <f>IFERROR(SUM('Gen. Siniestros Directos'!AP12:AP14,'Gen. Siniestros Directos'!AP17:AP18)/SUM('Gen. Número de Siniestros'!AP12:AP14,'Gen. Número de Siniestros'!AP17:AP18),"")</f>
        <v/>
      </c>
      <c r="AQ52" s="79">
        <f>IFERROR(SUM('Gen. Siniestros Directos'!AQ12:AQ14,'Gen. Siniestros Directos'!AQ17:AQ18)/SUM('Gen. Número de Siniestros'!AQ12:AQ14,'Gen. Número de Siniestros'!AQ17:AQ18),"")</f>
        <v>74.91964026330875</v>
      </c>
      <c r="AR52" s="70"/>
      <c r="AS52" s="79">
        <f>IFERROR(SUM('Gen. Siniestros Directos'!AS12:AS14,'Gen. Siniestros Directos'!AS17:AS18)/SUM('Gen. Número de Siniestros'!AS12:AS14,'Gen. Número de Siniestros'!AS17:AS18),"")</f>
        <v>178.6074700356788</v>
      </c>
      <c r="AT52" s="60">
        <f t="shared" si="0"/>
        <v>-0.58053467613452714</v>
      </c>
    </row>
    <row r="53" spans="2:46" x14ac:dyDescent="0.2">
      <c r="B53" s="69" t="str">
        <f>'Gen. Prima Directa'!B60</f>
        <v>C. Terremoto</v>
      </c>
      <c r="C53" s="79" t="str">
        <f>IFERROR(SUM('Gen. Siniestros Directos'!C15:C16)/SUM('Gen. Número de Siniestros'!C15:C16),"")</f>
        <v/>
      </c>
      <c r="D53" s="79" t="str">
        <f>IFERROR(SUM('Gen. Siniestros Directos'!D15:D16)/SUM('Gen. Número de Siniestros'!D15:D16),"")</f>
        <v/>
      </c>
      <c r="E53" s="79">
        <f>IFERROR(SUM('Gen. Siniestros Directos'!E15:E16)/SUM('Gen. Número de Siniestros'!E15:E16),"")</f>
        <v>32.009677178817725</v>
      </c>
      <c r="F53" s="79">
        <f>IFERROR(SUM('Gen. Siniestros Directos'!F15:F16)/SUM('Gen. Número de Siniestros'!F15:F16),"")</f>
        <v>3.597131125886107</v>
      </c>
      <c r="G53" s="79" t="str">
        <f>IFERROR(SUM('Gen. Siniestros Directos'!G15:G16)/SUM('Gen. Número de Siniestros'!G15:G16),"")</f>
        <v/>
      </c>
      <c r="H53" s="79">
        <f>IFERROR(SUM('Gen. Siniestros Directos'!H15:H16)/SUM('Gen. Número de Siniestros'!H15:H16),"")</f>
        <v>232.45631790961454</v>
      </c>
      <c r="I53" s="79">
        <f>IFERROR(SUM('Gen. Siniestros Directos'!I15:I16)/SUM('Gen. Número de Siniestros'!I15:I16),"")</f>
        <v>7.324318968666649</v>
      </c>
      <c r="J53" s="79" t="str">
        <f>IFERROR(SUM('Gen. Siniestros Directos'!J15:J16)/SUM('Gen. Número de Siniestros'!J15:J16),"")</f>
        <v/>
      </c>
      <c r="K53" s="79">
        <f>IFERROR(SUM('Gen. Siniestros Directos'!K15:K16)/SUM('Gen. Número de Siniestros'!K15:K16),"")</f>
        <v>42.463974033476028</v>
      </c>
      <c r="L53" s="79" t="str">
        <f>IFERROR(SUM('Gen. Siniestros Directos'!L15:L16)/SUM('Gen. Número de Siniestros'!L15:L16),"")</f>
        <v/>
      </c>
      <c r="M53" s="79" t="str">
        <f>IFERROR(SUM('Gen. Siniestros Directos'!M15:M16)/SUM('Gen. Número de Siniestros'!M15:M16),"")</f>
        <v/>
      </c>
      <c r="N53" s="79" t="str">
        <f>IFERROR(SUM('Gen. Siniestros Directos'!N15:N16)/SUM('Gen. Número de Siniestros'!N15:N16),"")</f>
        <v/>
      </c>
      <c r="O53" s="79">
        <f>IFERROR(SUM('Gen. Siniestros Directos'!O15:O16)/SUM('Gen. Número de Siniestros'!O15:O16),"")</f>
        <v>5345.5937910043185</v>
      </c>
      <c r="P53" s="79" t="str">
        <f>IFERROR(SUM('Gen. Siniestros Directos'!P15:P16)/SUM('Gen. Número de Siniestros'!P15:P16),"")</f>
        <v/>
      </c>
      <c r="Q53" s="79" t="str">
        <f>IFERROR(SUM('Gen. Siniestros Directos'!Q15:Q16)/SUM('Gen. Número de Siniestros'!Q15:Q16),"")</f>
        <v/>
      </c>
      <c r="R53" s="79" t="str">
        <f>IFERROR(SUM('Gen. Siniestros Directos'!R15:R16)/SUM('Gen. Número de Siniestros'!R15:R16),"")</f>
        <v/>
      </c>
      <c r="S53" s="79">
        <f>IFERROR(SUM('Gen. Siniestros Directos'!S15:S16)/SUM('Gen. Número de Siniestros'!S15:S16),"")</f>
        <v>20.333367289093225</v>
      </c>
      <c r="T53" s="79" t="str">
        <f>IFERROR(SUM('Gen. Siniestros Directos'!T15:T16)/SUM('Gen. Número de Siniestros'!T15:T16),"")</f>
        <v/>
      </c>
      <c r="U53" s="79">
        <f>IFERROR(SUM('Gen. Siniestros Directos'!U15:U16)/SUM('Gen. Número de Siniestros'!U15:U16),"")</f>
        <v>2898.8830325938939</v>
      </c>
      <c r="V53" s="79" t="str">
        <f>IFERROR(SUM('Gen. Siniestros Directos'!V15:V16)/SUM('Gen. Número de Siniestros'!V15:V16),"")</f>
        <v/>
      </c>
      <c r="W53" s="79">
        <f>IFERROR(SUM('Gen. Siniestros Directos'!W15:W16)/SUM('Gen. Número de Siniestros'!W15:W16),"")</f>
        <v>5.2390272147052013</v>
      </c>
      <c r="X53" s="79" t="str">
        <f>IFERROR(SUM('Gen. Siniestros Directos'!X15:X16)/SUM('Gen. Número de Siniestros'!X15:X16),"")</f>
        <v/>
      </c>
      <c r="Y53" s="79" t="str">
        <f>IFERROR(SUM('Gen. Siniestros Directos'!Y15:Y16)/SUM('Gen. Número de Siniestros'!Y15:Y16),"")</f>
        <v/>
      </c>
      <c r="Z53" s="79">
        <f>IFERROR(SUM('Gen. Siniestros Directos'!Z15:Z16)/SUM('Gen. Número de Siniestros'!Z15:Z16),"")</f>
        <v>-23.999248197974708</v>
      </c>
      <c r="AA53" s="79" t="str">
        <f>IFERROR(SUM('Gen. Siniestros Directos'!AA15:AA16)/SUM('Gen. Número de Siniestros'!AA15:AA16),"")</f>
        <v/>
      </c>
      <c r="AB53" s="79" t="str">
        <f>IFERROR(SUM('Gen. Siniestros Directos'!AB15:AB16)/SUM('Gen. Número de Siniestros'!AB15:AB16),"")</f>
        <v/>
      </c>
      <c r="AC53" s="79" t="str">
        <f>IFERROR(SUM('Gen. Siniestros Directos'!AC15:AC16)/SUM('Gen. Número de Siniestros'!AC15:AC16),"")</f>
        <v/>
      </c>
      <c r="AD53" s="79">
        <f>IFERROR(SUM('Gen. Siniestros Directos'!AD15:AD16)/SUM('Gen. Número de Siniestros'!AD15:AD16),"")</f>
        <v>-4452.9179850701339</v>
      </c>
      <c r="AE53" s="79" t="str">
        <f>IFERROR(SUM('Gen. Siniestros Directos'!AE15:AE16)/SUM('Gen. Número de Siniestros'!AE15:AE16),"")</f>
        <v/>
      </c>
      <c r="AF53" s="79" t="str">
        <f>IFERROR(SUM('Gen. Siniestros Directos'!AF15:AF16)/SUM('Gen. Número de Siniestros'!AF15:AF16),"")</f>
        <v/>
      </c>
      <c r="AG53" s="79">
        <f>IFERROR(SUM('Gen. Siniestros Directos'!AG15:AG16)/SUM('Gen. Número de Siniestros'!AG15:AG16),"")</f>
        <v>10.075031554732957</v>
      </c>
      <c r="AH53" s="79" t="str">
        <f>IFERROR(SUM('Gen. Siniestros Directos'!AH15:AH16)/SUM('Gen. Número de Siniestros'!AH15:AH16),"")</f>
        <v/>
      </c>
      <c r="AI53" s="79" t="str">
        <f>IFERROR(SUM('Gen. Siniestros Directos'!AI15:AI16)/SUM('Gen. Número de Siniestros'!AI15:AI16),"")</f>
        <v/>
      </c>
      <c r="AJ53" s="79">
        <f>IFERROR(SUM('Gen. Siniestros Directos'!AJ15:AJ16)/SUM('Gen. Número de Siniestros'!AJ15:AJ16),"")</f>
        <v>47.390597520773738</v>
      </c>
      <c r="AK53" s="79" t="str">
        <f>IFERROR(SUM('Gen. Siniestros Directos'!AK15:AK16)/SUM('Gen. Número de Siniestros'!AK15:AK16),"")</f>
        <v/>
      </c>
      <c r="AL53" s="79" t="str">
        <f>IFERROR(SUM('Gen. Siniestros Directos'!AL15:AL16)/SUM('Gen. Número de Siniestros'!AL15:AL16),"")</f>
        <v/>
      </c>
      <c r="AM53" s="79" t="str">
        <f>IFERROR(SUM('Gen. Siniestros Directos'!AM15:AM16)/SUM('Gen. Número de Siniestros'!AM15:AM16),"")</f>
        <v/>
      </c>
      <c r="AN53" s="79" t="str">
        <f>IFERROR(SUM('Gen. Siniestros Directos'!AN15:AN16)/SUM('Gen. Número de Siniestros'!AN15:AN16),"")</f>
        <v/>
      </c>
      <c r="AO53" s="79" t="str">
        <f>IFERROR(SUM('Gen. Siniestros Directos'!AO15:AO16)/SUM('Gen. Número de Siniestros'!AO15:AO16),"")</f>
        <v/>
      </c>
      <c r="AP53" s="79" t="str">
        <f>IFERROR(SUM('Gen. Siniestros Directos'!AP15:AP16)/SUM('Gen. Número de Siniestros'!AP15:AP16),"")</f>
        <v/>
      </c>
      <c r="AQ53" s="79">
        <f>IFERROR(SUM('Gen. Siniestros Directos'!AQ15:AQ16)/SUM('Gen. Número de Siniestros'!AQ15:AQ16),"")</f>
        <v>16.196999024187662</v>
      </c>
      <c r="AR53" s="70"/>
      <c r="AS53" s="79">
        <f>IFERROR(SUM('Gen. Siniestros Directos'!AS15:AS16)/SUM('Gen. Número de Siniestros'!AS15:AS16),"")</f>
        <v>-4.0896676062518473</v>
      </c>
      <c r="AT53" s="60">
        <f t="shared" si="0"/>
        <v>-4.9604683274081776</v>
      </c>
    </row>
    <row r="54" spans="2:46" x14ac:dyDescent="0.2">
      <c r="B54" s="69" t="str">
        <f>'Gen. Prima Directa'!B61</f>
        <v>D. Vehículos</v>
      </c>
      <c r="C54" s="79" t="str">
        <f>IFERROR(SUM('Gen. Siniestros Directos'!C21,'Gen. Siniestros Directos'!C27)/SUM('Gen. Número de Siniestros'!C21,'Gen. Número de Siniestros'!C27),"")</f>
        <v/>
      </c>
      <c r="D54" s="79" t="str">
        <f>IFERROR(SUM('Gen. Siniestros Directos'!D21,'Gen. Siniestros Directos'!D27)/SUM('Gen. Número de Siniestros'!D21,'Gen. Número de Siniestros'!D27),"")</f>
        <v/>
      </c>
      <c r="E54" s="79">
        <f>IFERROR(SUM('Gen. Siniestros Directos'!E21,'Gen. Siniestros Directos'!E27)/SUM('Gen. Número de Siniestros'!E21,'Gen. Número de Siniestros'!E27),"")</f>
        <v>38.479395008247678</v>
      </c>
      <c r="F54" s="79">
        <f>IFERROR(SUM('Gen. Siniestros Directos'!F21,'Gen. Siniestros Directos'!F27)/SUM('Gen. Número de Siniestros'!F21,'Gen. Número de Siniestros'!F27),"")</f>
        <v>-4.2785121462217113</v>
      </c>
      <c r="G54" s="79" t="str">
        <f>IFERROR(SUM('Gen. Siniestros Directos'!G21,'Gen. Siniestros Directos'!G27)/SUM('Gen. Número de Siniestros'!G21,'Gen. Número de Siniestros'!G27),"")</f>
        <v/>
      </c>
      <c r="H54" s="79">
        <f>IFERROR(SUM('Gen. Siniestros Directos'!H21,'Gen. Siniestros Directos'!H27)/SUM('Gen. Número de Siniestros'!H21,'Gen. Número de Siniestros'!H27),"")</f>
        <v>48.530025090171989</v>
      </c>
      <c r="I54" s="79" t="str">
        <f>IFERROR(SUM('Gen. Siniestros Directos'!I21,'Gen. Siniestros Directos'!I27)/SUM('Gen. Número de Siniestros'!I21,'Gen. Número de Siniestros'!I27),"")</f>
        <v/>
      </c>
      <c r="J54" s="79" t="str">
        <f>IFERROR(SUM('Gen. Siniestros Directos'!J21,'Gen. Siniestros Directos'!J27)/SUM('Gen. Número de Siniestros'!J21,'Gen. Número de Siniestros'!J27),"")</f>
        <v/>
      </c>
      <c r="K54" s="79">
        <f>IFERROR(SUM('Gen. Siniestros Directos'!K21,'Gen. Siniestros Directos'!K27)/SUM('Gen. Número de Siniestros'!K21,'Gen. Número de Siniestros'!K27),"")</f>
        <v>34.549831508170357</v>
      </c>
      <c r="L54" s="79" t="str">
        <f>IFERROR(SUM('Gen. Siniestros Directos'!L21,'Gen. Siniestros Directos'!L27)/SUM('Gen. Número de Siniestros'!L21,'Gen. Número de Siniestros'!L27),"")</f>
        <v/>
      </c>
      <c r="M54" s="79" t="str">
        <f>IFERROR(SUM('Gen. Siniestros Directos'!M21,'Gen. Siniestros Directos'!M27)/SUM('Gen. Número de Siniestros'!M21,'Gen. Número de Siniestros'!M27),"")</f>
        <v/>
      </c>
      <c r="N54" s="79" t="str">
        <f>IFERROR(SUM('Gen. Siniestros Directos'!N21,'Gen. Siniestros Directos'!N27)/SUM('Gen. Número de Siniestros'!N21,'Gen. Número de Siniestros'!N27),"")</f>
        <v/>
      </c>
      <c r="O54" s="79">
        <f>IFERROR(SUM('Gen. Siniestros Directos'!O21,'Gen. Siniestros Directos'!O27)/SUM('Gen. Número de Siniestros'!O21,'Gen. Número de Siniestros'!O27),"")</f>
        <v>50.959713537246415</v>
      </c>
      <c r="P54" s="79" t="str">
        <f>IFERROR(SUM('Gen. Siniestros Directos'!P21,'Gen. Siniestros Directos'!P27)/SUM('Gen. Número de Siniestros'!P21,'Gen. Número de Siniestros'!P27),"")</f>
        <v/>
      </c>
      <c r="Q54" s="79">
        <f>IFERROR(SUM('Gen. Siniestros Directos'!Q21,'Gen. Siniestros Directos'!Q27)/SUM('Gen. Número de Siniestros'!Q21,'Gen. Número de Siniestros'!Q27),"")</f>
        <v>155.26818847805643</v>
      </c>
      <c r="R54" s="79" t="str">
        <f>IFERROR(SUM('Gen. Siniestros Directos'!R21,'Gen. Siniestros Directos'!R27)/SUM('Gen. Número de Siniestros'!R21,'Gen. Número de Siniestros'!R27),"")</f>
        <v/>
      </c>
      <c r="S54" s="79">
        <f>IFERROR(SUM('Gen. Siniestros Directos'!S21,'Gen. Siniestros Directos'!S27)/SUM('Gen. Número de Siniestros'!S21,'Gen. Número de Siniestros'!S27),"")</f>
        <v>27.920669281277767</v>
      </c>
      <c r="T54" s="79" t="str">
        <f>IFERROR(SUM('Gen. Siniestros Directos'!T21,'Gen. Siniestros Directos'!T27)/SUM('Gen. Número de Siniestros'!T21,'Gen. Número de Siniestros'!T27),"")</f>
        <v/>
      </c>
      <c r="U54" s="79">
        <f>IFERROR(SUM('Gen. Siniestros Directos'!U21,'Gen. Siniestros Directos'!U27)/SUM('Gen. Número de Siniestros'!U21,'Gen. Número de Siniestros'!U27),"")</f>
        <v>48.501442015490177</v>
      </c>
      <c r="V54" s="79" t="str">
        <f>IFERROR(SUM('Gen. Siniestros Directos'!V21,'Gen. Siniestros Directos'!V27)/SUM('Gen. Número de Siniestros'!V21,'Gen. Número de Siniestros'!V27),"")</f>
        <v/>
      </c>
      <c r="W54" s="79" t="str">
        <f>IFERROR(SUM('Gen. Siniestros Directos'!W21,'Gen. Siniestros Directos'!W27)/SUM('Gen. Número de Siniestros'!W21,'Gen. Número de Siniestros'!W27),"")</f>
        <v/>
      </c>
      <c r="X54" s="79" t="str">
        <f>IFERROR(SUM('Gen. Siniestros Directos'!X21,'Gen. Siniestros Directos'!X27)/SUM('Gen. Número de Siniestros'!X21,'Gen. Número de Siniestros'!X27),"")</f>
        <v/>
      </c>
      <c r="Y54" s="79">
        <f>IFERROR(SUM('Gen. Siniestros Directos'!Y21,'Gen. Siniestros Directos'!Y27)/SUM('Gen. Número de Siniestros'!Y21,'Gen. Número de Siniestros'!Y27),"")</f>
        <v>42.769927953916678</v>
      </c>
      <c r="Z54" s="79">
        <f>IFERROR(SUM('Gen. Siniestros Directos'!Z21,'Gen. Siniestros Directos'!Z27)/SUM('Gen. Número de Siniestros'!Z21,'Gen. Número de Siniestros'!Z27),"")</f>
        <v>25.219076023515779</v>
      </c>
      <c r="AA54" s="79">
        <f>IFERROR(SUM('Gen. Siniestros Directos'!AA21,'Gen. Siniestros Directos'!AA27)/SUM('Gen. Número de Siniestros'!AA21,'Gen. Número de Siniestros'!AA27),"")</f>
        <v>44.979962269519334</v>
      </c>
      <c r="AB54" s="79" t="str">
        <f>IFERROR(SUM('Gen. Siniestros Directos'!AB21,'Gen. Siniestros Directos'!AB27)/SUM('Gen. Número de Siniestros'!AB21,'Gen. Número de Siniestros'!AB27),"")</f>
        <v/>
      </c>
      <c r="AC54" s="79" t="str">
        <f>IFERROR(SUM('Gen. Siniestros Directos'!AC21,'Gen. Siniestros Directos'!AC27)/SUM('Gen. Número de Siniestros'!AC21,'Gen. Número de Siniestros'!AC27),"")</f>
        <v/>
      </c>
      <c r="AD54" s="79" t="str">
        <f>IFERROR(SUM('Gen. Siniestros Directos'!AD21,'Gen. Siniestros Directos'!AD27)/SUM('Gen. Número de Siniestros'!AD21,'Gen. Número de Siniestros'!AD27),"")</f>
        <v/>
      </c>
      <c r="AE54" s="79" t="str">
        <f>IFERROR(SUM('Gen. Siniestros Directos'!AE21,'Gen. Siniestros Directos'!AE27)/SUM('Gen. Número de Siniestros'!AE21,'Gen. Número de Siniestros'!AE27),"")</f>
        <v/>
      </c>
      <c r="AF54" s="79" t="str">
        <f>IFERROR(SUM('Gen. Siniestros Directos'!AF21,'Gen. Siniestros Directos'!AF27)/SUM('Gen. Número de Siniestros'!AF21,'Gen. Número de Siniestros'!AF27),"")</f>
        <v/>
      </c>
      <c r="AG54" s="79">
        <f>IFERROR(SUM('Gen. Siniestros Directos'!AG21,'Gen. Siniestros Directos'!AG27)/SUM('Gen. Número de Siniestros'!AG21,'Gen. Número de Siniestros'!AG27),"")</f>
        <v>32.678875347259329</v>
      </c>
      <c r="AH54" s="79" t="str">
        <f>IFERROR(SUM('Gen. Siniestros Directos'!AH21,'Gen. Siniestros Directos'!AH27)/SUM('Gen. Número de Siniestros'!AH21,'Gen. Número de Siniestros'!AH27),"")</f>
        <v/>
      </c>
      <c r="AI54" s="79">
        <f>IFERROR(SUM('Gen. Siniestros Directos'!AI21,'Gen. Siniestros Directos'!AI27)/SUM('Gen. Número de Siniestros'!AI21,'Gen. Número de Siniestros'!AI27),"")</f>
        <v>34.635408332264525</v>
      </c>
      <c r="AJ54" s="79" t="str">
        <f>IFERROR(SUM('Gen. Siniestros Directos'!AJ21,'Gen. Siniestros Directos'!AJ27)/SUM('Gen. Número de Siniestros'!AJ21,'Gen. Número de Siniestros'!AJ27),"")</f>
        <v/>
      </c>
      <c r="AK54" s="79" t="str">
        <f>IFERROR(SUM('Gen. Siniestros Directos'!AK21,'Gen. Siniestros Directos'!AK27)/SUM('Gen. Número de Siniestros'!AK21,'Gen. Número de Siniestros'!AK27),"")</f>
        <v/>
      </c>
      <c r="AL54" s="79" t="str">
        <f>IFERROR(SUM('Gen. Siniestros Directos'!AL21,'Gen. Siniestros Directos'!AL27)/SUM('Gen. Número de Siniestros'!AL21,'Gen. Número de Siniestros'!AL27),"")</f>
        <v/>
      </c>
      <c r="AM54" s="79" t="str">
        <f>IFERROR(SUM('Gen. Siniestros Directos'!AM21,'Gen. Siniestros Directos'!AM27)/SUM('Gen. Número de Siniestros'!AM21,'Gen. Número de Siniestros'!AM27),"")</f>
        <v/>
      </c>
      <c r="AN54" s="79" t="str">
        <f>IFERROR(SUM('Gen. Siniestros Directos'!AN21,'Gen. Siniestros Directos'!AN27)/SUM('Gen. Número de Siniestros'!AN21,'Gen. Número de Siniestros'!AN27),"")</f>
        <v/>
      </c>
      <c r="AO54" s="79" t="str">
        <f>IFERROR(SUM('Gen. Siniestros Directos'!AO21,'Gen. Siniestros Directos'!AO27)/SUM('Gen. Número de Siniestros'!AO21,'Gen. Número de Siniestros'!AO27),"")</f>
        <v/>
      </c>
      <c r="AP54" s="79" t="str">
        <f>IFERROR(SUM('Gen. Siniestros Directos'!AP21,'Gen. Siniestros Directos'!AP27)/SUM('Gen. Número de Siniestros'!AP21,'Gen. Número de Siniestros'!AP27),"")</f>
        <v/>
      </c>
      <c r="AQ54" s="79">
        <f>IFERROR(SUM('Gen. Siniestros Directos'!AQ21,'Gen. Siniestros Directos'!AQ27)/SUM('Gen. Número de Siniestros'!AQ21,'Gen. Número de Siniestros'!AQ27),"")</f>
        <v>37.256817720223303</v>
      </c>
      <c r="AR54" s="70"/>
      <c r="AS54" s="79">
        <f>IFERROR(SUM('Gen. Siniestros Directos'!AS21,'Gen. Siniestros Directos'!AS27)/SUM('Gen. Número de Siniestros'!AS21,'Gen. Número de Siniestros'!AS27),"")</f>
        <v>33.782845700435146</v>
      </c>
      <c r="AT54" s="60">
        <f t="shared" si="0"/>
        <v>0.10283242716120289</v>
      </c>
    </row>
    <row r="55" spans="2:46" x14ac:dyDescent="0.2">
      <c r="B55" s="69" t="str">
        <f>'Gen. Prima Directa'!B62</f>
        <v>E. Casco</v>
      </c>
      <c r="C55" s="79" t="str">
        <f>IFERROR(SUM('Gen. Siniestros Directos'!C22:C23)/SUM('Gen. Número de Siniestros'!C22:C23),"")</f>
        <v/>
      </c>
      <c r="D55" s="79" t="str">
        <f>IFERROR(SUM('Gen. Siniestros Directos'!D22:D23)/SUM('Gen. Número de Siniestros'!D22:D23),"")</f>
        <v/>
      </c>
      <c r="E55" s="79" t="str">
        <f>IFERROR(SUM('Gen. Siniestros Directos'!E22:E23)/SUM('Gen. Número de Siniestros'!E22:E23),"")</f>
        <v/>
      </c>
      <c r="F55" s="79" t="str">
        <f>IFERROR(SUM('Gen. Siniestros Directos'!F22:F23)/SUM('Gen. Número de Siniestros'!F22:F23),"")</f>
        <v/>
      </c>
      <c r="G55" s="79" t="str">
        <f>IFERROR(SUM('Gen. Siniestros Directos'!G22:G23)/SUM('Gen. Número de Siniestros'!G22:G23),"")</f>
        <v/>
      </c>
      <c r="H55" s="79" t="str">
        <f>IFERROR(SUM('Gen. Siniestros Directos'!H22:H23)/SUM('Gen. Número de Siniestros'!H22:H23),"")</f>
        <v/>
      </c>
      <c r="I55" s="79">
        <f>IFERROR(SUM('Gen. Siniestros Directos'!I22:I23)/SUM('Gen. Número de Siniestros'!I22:I23),"")</f>
        <v>0.7144128020052547</v>
      </c>
      <c r="J55" s="79" t="str">
        <f>IFERROR(SUM('Gen. Siniestros Directos'!J22:J23)/SUM('Gen. Número de Siniestros'!J22:J23),"")</f>
        <v/>
      </c>
      <c r="K55" s="79" t="str">
        <f>IFERROR(SUM('Gen. Siniestros Directos'!K22:K23)/SUM('Gen. Número de Siniestros'!K22:K23),"")</f>
        <v/>
      </c>
      <c r="L55" s="79" t="str">
        <f>IFERROR(SUM('Gen. Siniestros Directos'!L22:L23)/SUM('Gen. Número de Siniestros'!L22:L23),"")</f>
        <v/>
      </c>
      <c r="M55" s="79" t="str">
        <f>IFERROR(SUM('Gen. Siniestros Directos'!M22:M23)/SUM('Gen. Número de Siniestros'!M22:M23),"")</f>
        <v/>
      </c>
      <c r="N55" s="79">
        <f>IFERROR(SUM('Gen. Siniestros Directos'!N22:N23)/SUM('Gen. Número de Siniestros'!N22:N23),"")</f>
        <v>19988.147551418162</v>
      </c>
      <c r="O55" s="79">
        <f>IFERROR(SUM('Gen. Siniestros Directos'!O22:O23)/SUM('Gen. Número de Siniestros'!O22:O23),"")</f>
        <v>4274.0324214137418</v>
      </c>
      <c r="P55" s="79" t="str">
        <f>IFERROR(SUM('Gen. Siniestros Directos'!P22:P23)/SUM('Gen. Número de Siniestros'!P22:P23),"")</f>
        <v/>
      </c>
      <c r="Q55" s="79" t="str">
        <f>IFERROR(SUM('Gen. Siniestros Directos'!Q22:Q23)/SUM('Gen. Número de Siniestros'!Q22:Q23),"")</f>
        <v/>
      </c>
      <c r="R55" s="79" t="str">
        <f>IFERROR(SUM('Gen. Siniestros Directos'!R22:R23)/SUM('Gen. Número de Siniestros'!R22:R23),"")</f>
        <v/>
      </c>
      <c r="S55" s="79">
        <f>IFERROR(SUM('Gen. Siniestros Directos'!S22:S23)/SUM('Gen. Número de Siniestros'!S22:S23),"")</f>
        <v>-854.76656788492198</v>
      </c>
      <c r="T55" s="79" t="str">
        <f>IFERROR(SUM('Gen. Siniestros Directos'!T22:T23)/SUM('Gen. Número de Siniestros'!T22:T23),"")</f>
        <v/>
      </c>
      <c r="U55" s="79">
        <f>IFERROR(SUM('Gen. Siniestros Directos'!U22:U23)/SUM('Gen. Número de Siniestros'!U22:U23),"")</f>
        <v>820.36971023649528</v>
      </c>
      <c r="V55" s="79" t="str">
        <f>IFERROR(SUM('Gen. Siniestros Directos'!V22:V23)/SUM('Gen. Número de Siniestros'!V22:V23),"")</f>
        <v/>
      </c>
      <c r="W55" s="79">
        <f>IFERROR(SUM('Gen. Siniestros Directos'!W22:W23)/SUM('Gen. Número de Siniestros'!W22:W23),"")</f>
        <v>2450.8373428334367</v>
      </c>
      <c r="X55" s="79" t="str">
        <f>IFERROR(SUM('Gen. Siniestros Directos'!X22:X23)/SUM('Gen. Número de Siniestros'!X22:X23),"")</f>
        <v/>
      </c>
      <c r="Y55" s="79">
        <f>IFERROR(SUM('Gen. Siniestros Directos'!Y22:Y23)/SUM('Gen. Número de Siniestros'!Y22:Y23),"")</f>
        <v>582.17839431980588</v>
      </c>
      <c r="Z55" s="79" t="str">
        <f>IFERROR(SUM('Gen. Siniestros Directos'!Z22:Z23)/SUM('Gen. Número de Siniestros'!Z22:Z23),"")</f>
        <v/>
      </c>
      <c r="AA55" s="79">
        <f>IFERROR(SUM('Gen. Siniestros Directos'!AA22:AA23)/SUM('Gen. Número de Siniestros'!AA22:AA23),"")</f>
        <v>3385.0409443584695</v>
      </c>
      <c r="AB55" s="79" t="str">
        <f>IFERROR(SUM('Gen. Siniestros Directos'!AB22:AB23)/SUM('Gen. Número de Siniestros'!AB22:AB23),"")</f>
        <v/>
      </c>
      <c r="AC55" s="79" t="str">
        <f>IFERROR(SUM('Gen. Siniestros Directos'!AC22:AC23)/SUM('Gen. Número de Siniestros'!AC22:AC23),"")</f>
        <v/>
      </c>
      <c r="AD55" s="79">
        <f>IFERROR(SUM('Gen. Siniestros Directos'!AD22:AD23)/SUM('Gen. Número de Siniestros'!AD22:AD23),"")</f>
        <v>4302.5000705907887</v>
      </c>
      <c r="AE55" s="79" t="str">
        <f>IFERROR(SUM('Gen. Siniestros Directos'!AE22:AE23)/SUM('Gen. Número de Siniestros'!AE22:AE23),"")</f>
        <v/>
      </c>
      <c r="AF55" s="79" t="str">
        <f>IFERROR(SUM('Gen. Siniestros Directos'!AF22:AF23)/SUM('Gen. Número de Siniestros'!AF22:AF23),"")</f>
        <v/>
      </c>
      <c r="AG55" s="79">
        <f>IFERROR(SUM('Gen. Siniestros Directos'!AG22:AG23)/SUM('Gen. Número de Siniestros'!AG22:AG23),"")</f>
        <v>-3327.0699020762727</v>
      </c>
      <c r="AH55" s="79">
        <f>IFERROR(SUM('Gen. Siniestros Directos'!AH22:AH23)/SUM('Gen. Número de Siniestros'!AH22:AH23),"")</f>
        <v>588.92665723744858</v>
      </c>
      <c r="AI55" s="79" t="str">
        <f>IFERROR(SUM('Gen. Siniestros Directos'!AI22:AI23)/SUM('Gen. Número de Siniestros'!AI22:AI23),"")</f>
        <v/>
      </c>
      <c r="AJ55" s="79" t="str">
        <f>IFERROR(SUM('Gen. Siniestros Directos'!AJ22:AJ23)/SUM('Gen. Número de Siniestros'!AJ22:AJ23),"")</f>
        <v/>
      </c>
      <c r="AK55" s="79" t="str">
        <f>IFERROR(SUM('Gen. Siniestros Directos'!AK22:AK23)/SUM('Gen. Número de Siniestros'!AK22:AK23),"")</f>
        <v/>
      </c>
      <c r="AL55" s="79" t="str">
        <f>IFERROR(SUM('Gen. Siniestros Directos'!AL22:AL23)/SUM('Gen. Número de Siniestros'!AL22:AL23),"")</f>
        <v/>
      </c>
      <c r="AM55" s="79" t="str">
        <f>IFERROR(SUM('Gen. Siniestros Directos'!AM22:AM23)/SUM('Gen. Número de Siniestros'!AM22:AM23),"")</f>
        <v/>
      </c>
      <c r="AN55" s="79" t="str">
        <f>IFERROR(SUM('Gen. Siniestros Directos'!AN22:AN23)/SUM('Gen. Número de Siniestros'!AN22:AN23),"")</f>
        <v/>
      </c>
      <c r="AO55" s="79" t="str">
        <f>IFERROR(SUM('Gen. Siniestros Directos'!AO22:AO23)/SUM('Gen. Número de Siniestros'!AO22:AO23),"")</f>
        <v/>
      </c>
      <c r="AP55" s="79" t="str">
        <f>IFERROR(SUM('Gen. Siniestros Directos'!AP22:AP23)/SUM('Gen. Número de Siniestros'!AP22:AP23),"")</f>
        <v/>
      </c>
      <c r="AQ55" s="79">
        <f>IFERROR(SUM('Gen. Siniestros Directos'!AQ22:AQ23)/SUM('Gen. Número de Siniestros'!AQ22:AQ23),"")</f>
        <v>863.98083254751975</v>
      </c>
      <c r="AR55" s="70"/>
      <c r="AS55" s="79">
        <f>IFERROR(SUM('Gen. Siniestros Directos'!AS22:AS23)/SUM('Gen. Número de Siniestros'!AS22:AS23),"")</f>
        <v>1747.3840116276981</v>
      </c>
      <c r="AT55" s="60">
        <f t="shared" si="0"/>
        <v>-0.50555754957222221</v>
      </c>
    </row>
    <row r="56" spans="2:46" x14ac:dyDescent="0.2">
      <c r="B56" s="69" t="str">
        <f>'Gen. Prima Directa'!B63</f>
        <v>F. Transporte</v>
      </c>
      <c r="C56" s="79" t="str">
        <f>IFERROR(SUM('Gen. Siniestros Directos'!C28:C30)/SUM('Gen. Número de Siniestros'!C28:C30),"")</f>
        <v/>
      </c>
      <c r="D56" s="79" t="str">
        <f>IFERROR(SUM('Gen. Siniestros Directos'!D28:D30)/SUM('Gen. Número de Siniestros'!D28:D30),"")</f>
        <v/>
      </c>
      <c r="E56" s="79">
        <f>IFERROR(SUM('Gen. Siniestros Directos'!E28:E30)/SUM('Gen. Número de Siniestros'!E28:E30),"")</f>
        <v>272.82949991901432</v>
      </c>
      <c r="F56" s="79" t="str">
        <f>IFERROR(SUM('Gen. Siniestros Directos'!F28:F30)/SUM('Gen. Número de Siniestros'!F28:F30),"")</f>
        <v/>
      </c>
      <c r="G56" s="79" t="str">
        <f>IFERROR(SUM('Gen. Siniestros Directos'!G28:G30)/SUM('Gen. Número de Siniestros'!G28:G30),"")</f>
        <v/>
      </c>
      <c r="H56" s="79">
        <f>IFERROR(SUM('Gen. Siniestros Directos'!H28:H30)/SUM('Gen. Número de Siniestros'!H28:H30),"")</f>
        <v>270.68348662421209</v>
      </c>
      <c r="I56" s="79">
        <f>IFERROR(SUM('Gen. Siniestros Directos'!I28:I30)/SUM('Gen. Número de Siniestros'!I28:I30),"")</f>
        <v>30.937780145882211</v>
      </c>
      <c r="J56" s="79" t="str">
        <f>IFERROR(SUM('Gen. Siniestros Directos'!J28:J30)/SUM('Gen. Número de Siniestros'!J28:J30),"")</f>
        <v/>
      </c>
      <c r="K56" s="79">
        <f>IFERROR(SUM('Gen. Siniestros Directos'!K28:K30)/SUM('Gen. Número de Siniestros'!K28:K30),"")</f>
        <v>0.27215725790676371</v>
      </c>
      <c r="L56" s="79" t="str">
        <f>IFERROR(SUM('Gen. Siniestros Directos'!L28:L30)/SUM('Gen. Número de Siniestros'!L28:L30),"")</f>
        <v/>
      </c>
      <c r="M56" s="79" t="str">
        <f>IFERROR(SUM('Gen. Siniestros Directos'!M28:M30)/SUM('Gen. Número de Siniestros'!M28:M30),"")</f>
        <v/>
      </c>
      <c r="N56" s="79">
        <f>IFERROR(SUM('Gen. Siniestros Directos'!N28:N30)/SUM('Gen. Número de Siniestros'!N28:N30),"")</f>
        <v>272.34193604605758</v>
      </c>
      <c r="O56" s="79">
        <f>IFERROR(SUM('Gen. Siniestros Directos'!O28:O30)/SUM('Gen. Número de Siniestros'!O28:O30),"")</f>
        <v>305.78568908686822</v>
      </c>
      <c r="P56" s="79" t="str">
        <f>IFERROR(SUM('Gen. Siniestros Directos'!P28:P30)/SUM('Gen. Número de Siniestros'!P28:P30),"")</f>
        <v/>
      </c>
      <c r="Q56" s="79">
        <f>IFERROR(SUM('Gen. Siniestros Directos'!Q28:Q30)/SUM('Gen. Número de Siniestros'!Q28:Q30),"")</f>
        <v>96.057806979171588</v>
      </c>
      <c r="R56" s="79" t="str">
        <f>IFERROR(SUM('Gen. Siniestros Directos'!R28:R30)/SUM('Gen. Número de Siniestros'!R28:R30),"")</f>
        <v/>
      </c>
      <c r="S56" s="79">
        <f>IFERROR(SUM('Gen. Siniestros Directos'!S28:S30)/SUM('Gen. Número de Siniestros'!S28:S30),"")</f>
        <v>73.937551461965128</v>
      </c>
      <c r="T56" s="79" t="str">
        <f>IFERROR(SUM('Gen. Siniestros Directos'!T28:T30)/SUM('Gen. Número de Siniestros'!T28:T30),"")</f>
        <v/>
      </c>
      <c r="U56" s="79">
        <f>IFERROR(SUM('Gen. Siniestros Directos'!U28:U30)/SUM('Gen. Número de Siniestros'!U28:U30),"")</f>
        <v>809.96308429794055</v>
      </c>
      <c r="V56" s="79" t="str">
        <f>IFERROR(SUM('Gen. Siniestros Directos'!V28:V30)/SUM('Gen. Número de Siniestros'!V28:V30),"")</f>
        <v/>
      </c>
      <c r="W56" s="79">
        <f>IFERROR(SUM('Gen. Siniestros Directos'!W28:W30)/SUM('Gen. Número de Siniestros'!W28:W30),"")</f>
        <v>4.3259392509701318</v>
      </c>
      <c r="X56" s="79" t="str">
        <f>IFERROR(SUM('Gen. Siniestros Directos'!X28:X30)/SUM('Gen. Número de Siniestros'!X28:X30),"")</f>
        <v/>
      </c>
      <c r="Y56" s="79">
        <f>IFERROR(SUM('Gen. Siniestros Directos'!Y28:Y30)/SUM('Gen. Número de Siniestros'!Y28:Y30),"")</f>
        <v>60.731091639371058</v>
      </c>
      <c r="Z56" s="79">
        <f>IFERROR(SUM('Gen. Siniestros Directos'!Z28:Z30)/SUM('Gen. Número de Siniestros'!Z28:Z30),"")</f>
        <v>28.249344312726528</v>
      </c>
      <c r="AA56" s="79">
        <f>IFERROR(SUM('Gen. Siniestros Directos'!AA28:AA30)/SUM('Gen. Número de Siniestros'!AA28:AA30),"")</f>
        <v>246.42732086710166</v>
      </c>
      <c r="AB56" s="79" t="str">
        <f>IFERROR(SUM('Gen. Siniestros Directos'!AB28:AB30)/SUM('Gen. Número de Siniestros'!AB28:AB30),"")</f>
        <v/>
      </c>
      <c r="AC56" s="79" t="str">
        <f>IFERROR(SUM('Gen. Siniestros Directos'!AC28:AC30)/SUM('Gen. Número de Siniestros'!AC28:AC30),"")</f>
        <v/>
      </c>
      <c r="AD56" s="79">
        <f>IFERROR(SUM('Gen. Siniestros Directos'!AD28:AD30)/SUM('Gen. Número de Siniestros'!AD28:AD30),"")</f>
        <v>83.984285563859686</v>
      </c>
      <c r="AE56" s="79">
        <f>IFERROR(SUM('Gen. Siniestros Directos'!AE28:AE30)/SUM('Gen. Número de Siniestros'!AE28:AE30),"")</f>
        <v>31.381587454317401</v>
      </c>
      <c r="AF56" s="79" t="str">
        <f>IFERROR(SUM('Gen. Siniestros Directos'!AF28:AF30)/SUM('Gen. Número de Siniestros'!AF28:AF30),"")</f>
        <v/>
      </c>
      <c r="AG56" s="79">
        <f>IFERROR(SUM('Gen. Siniestros Directos'!AG28:AG30)/SUM('Gen. Número de Siniestros'!AG28:AG30),"")</f>
        <v>39.326723767527355</v>
      </c>
      <c r="AH56" s="79">
        <f>IFERROR(SUM('Gen. Siniestros Directos'!AH28:AH30)/SUM('Gen. Número de Siniestros'!AH28:AH30),"")</f>
        <v>86.07341061379654</v>
      </c>
      <c r="AI56" s="79" t="str">
        <f>IFERROR(SUM('Gen. Siniestros Directos'!AI28:AI30)/SUM('Gen. Número de Siniestros'!AI28:AI30),"")</f>
        <v/>
      </c>
      <c r="AJ56" s="79" t="str">
        <f>IFERROR(SUM('Gen. Siniestros Directos'!AJ28:AJ30)/SUM('Gen. Número de Siniestros'!AJ28:AJ30),"")</f>
        <v/>
      </c>
      <c r="AK56" s="79" t="str">
        <f>IFERROR(SUM('Gen. Siniestros Directos'!AK28:AK30)/SUM('Gen. Número de Siniestros'!AK28:AK30),"")</f>
        <v/>
      </c>
      <c r="AL56" s="79" t="str">
        <f>IFERROR(SUM('Gen. Siniestros Directos'!AL28:AL30)/SUM('Gen. Número de Siniestros'!AL28:AL30),"")</f>
        <v/>
      </c>
      <c r="AM56" s="79" t="str">
        <f>IFERROR(SUM('Gen. Siniestros Directos'!AM28:AM30)/SUM('Gen. Número de Siniestros'!AM28:AM30),"")</f>
        <v/>
      </c>
      <c r="AN56" s="79" t="str">
        <f>IFERROR(SUM('Gen. Siniestros Directos'!AN28:AN30)/SUM('Gen. Número de Siniestros'!AN28:AN30),"")</f>
        <v/>
      </c>
      <c r="AO56" s="79" t="str">
        <f>IFERROR(SUM('Gen. Siniestros Directos'!AO28:AO30)/SUM('Gen. Número de Siniestros'!AO28:AO30),"")</f>
        <v/>
      </c>
      <c r="AP56" s="79" t="str">
        <f>IFERROR(SUM('Gen. Siniestros Directos'!AP28:AP30)/SUM('Gen. Número de Siniestros'!AP28:AP30),"")</f>
        <v/>
      </c>
      <c r="AQ56" s="79">
        <f>IFERROR(SUM('Gen. Siniestros Directos'!AQ28:AQ30)/SUM('Gen. Número de Siniestros'!AQ28:AQ30),"")</f>
        <v>54.807762114197921</v>
      </c>
      <c r="AR56" s="70"/>
      <c r="AS56" s="79">
        <f>IFERROR(SUM('Gen. Siniestros Directos'!AS28:AS30)/SUM('Gen. Número de Siniestros'!AS28:AS30),"")</f>
        <v>109.05705948121506</v>
      </c>
      <c r="AT56" s="60">
        <f t="shared" si="0"/>
        <v>-0.49743957543951123</v>
      </c>
    </row>
    <row r="57" spans="2:46" x14ac:dyDescent="0.2">
      <c r="B57" s="69" t="str">
        <f>'Gen. Prima Directa'!B64</f>
        <v>G. Ingeniería</v>
      </c>
      <c r="C57" s="79" t="str">
        <f>IFERROR(SUM('Gen. Siniestros Directos'!C31:C34)/SUM('Gen. Número de Siniestros'!C31:C34),"")</f>
        <v/>
      </c>
      <c r="D57" s="79" t="str">
        <f>IFERROR(SUM('Gen. Siniestros Directos'!D31:D34)/SUM('Gen. Número de Siniestros'!D31:D34),"")</f>
        <v/>
      </c>
      <c r="E57" s="79">
        <f>IFERROR(SUM('Gen. Siniestros Directos'!E31:E34)/SUM('Gen. Número de Siniestros'!E31:E34),"")</f>
        <v>82.220859284262076</v>
      </c>
      <c r="F57" s="79" t="str">
        <f>IFERROR(SUM('Gen. Siniestros Directos'!F31:F34)/SUM('Gen. Número de Siniestros'!F31:F34),"")</f>
        <v/>
      </c>
      <c r="G57" s="79" t="str">
        <f>IFERROR(SUM('Gen. Siniestros Directos'!G31:G34)/SUM('Gen. Número de Siniestros'!G31:G34),"")</f>
        <v/>
      </c>
      <c r="H57" s="79">
        <f>IFERROR(SUM('Gen. Siniestros Directos'!H31:H34)/SUM('Gen. Número de Siniestros'!H31:H34),"")</f>
        <v>718.48124374134954</v>
      </c>
      <c r="I57" s="79">
        <f>IFERROR(SUM('Gen. Siniestros Directos'!I31:I34)/SUM('Gen. Número de Siniestros'!I31:I34),"")</f>
        <v>232.12233279150212</v>
      </c>
      <c r="J57" s="79" t="str">
        <f>IFERROR(SUM('Gen. Siniestros Directos'!J31:J34)/SUM('Gen. Número de Siniestros'!J31:J34),"")</f>
        <v/>
      </c>
      <c r="K57" s="79">
        <f>IFERROR(SUM('Gen. Siniestros Directos'!K31:K34)/SUM('Gen. Número de Siniestros'!K31:K34),"")</f>
        <v>-293.6738811181782</v>
      </c>
      <c r="L57" s="79" t="str">
        <f>IFERROR(SUM('Gen. Siniestros Directos'!L31:L34)/SUM('Gen. Número de Siniestros'!L31:L34),"")</f>
        <v/>
      </c>
      <c r="M57" s="79" t="str">
        <f>IFERROR(SUM('Gen. Siniestros Directos'!M31:M34)/SUM('Gen. Número de Siniestros'!M31:M34),"")</f>
        <v/>
      </c>
      <c r="N57" s="79">
        <f>IFERROR(SUM('Gen. Siniestros Directos'!N31:N34)/SUM('Gen. Número de Siniestros'!N31:N34),"")</f>
        <v>-720.76731587572249</v>
      </c>
      <c r="O57" s="79">
        <f>IFERROR(SUM('Gen. Siniestros Directos'!O31:O34)/SUM('Gen. Número de Siniestros'!O31:O34),"")</f>
        <v>116.79434325027403</v>
      </c>
      <c r="P57" s="79" t="str">
        <f>IFERROR(SUM('Gen. Siniestros Directos'!P31:P34)/SUM('Gen. Número de Siniestros'!P31:P34),"")</f>
        <v/>
      </c>
      <c r="Q57" s="79">
        <f>IFERROR(SUM('Gen. Siniestros Directos'!Q31:Q34)/SUM('Gen. Número de Siniestros'!Q31:Q34),"")</f>
        <v>2379.7796027685904</v>
      </c>
      <c r="R57" s="79" t="str">
        <f>IFERROR(SUM('Gen. Siniestros Directos'!R31:R34)/SUM('Gen. Número de Siniestros'!R31:R34),"")</f>
        <v/>
      </c>
      <c r="S57" s="79">
        <f>IFERROR(SUM('Gen. Siniestros Directos'!S31:S34)/SUM('Gen. Número de Siniestros'!S31:S34),"")</f>
        <v>122.46341507683138</v>
      </c>
      <c r="T57" s="79" t="str">
        <f>IFERROR(SUM('Gen. Siniestros Directos'!T31:T34)/SUM('Gen. Número de Siniestros'!T31:T34),"")</f>
        <v/>
      </c>
      <c r="U57" s="79">
        <f>IFERROR(SUM('Gen. Siniestros Directos'!U31:U34)/SUM('Gen. Número de Siniestros'!U31:U34),"")</f>
        <v>1463.8011716176754</v>
      </c>
      <c r="V57" s="79" t="str">
        <f>IFERROR(SUM('Gen. Siniestros Directos'!V31:V34)/SUM('Gen. Número de Siniestros'!V31:V34),"")</f>
        <v/>
      </c>
      <c r="W57" s="79">
        <f>IFERROR(SUM('Gen. Siniestros Directos'!W31:W34)/SUM('Gen. Número de Siniestros'!W31:W34),"")</f>
        <v>18.674361848334634</v>
      </c>
      <c r="X57" s="79" t="str">
        <f>IFERROR(SUM('Gen. Siniestros Directos'!X31:X34)/SUM('Gen. Número de Siniestros'!X31:X34),"")</f>
        <v/>
      </c>
      <c r="Y57" s="79">
        <f>IFERROR(SUM('Gen. Siniestros Directos'!Y31:Y34)/SUM('Gen. Número de Siniestros'!Y31:Y34),"")</f>
        <v>418.98707053766952</v>
      </c>
      <c r="Z57" s="79">
        <f>IFERROR(SUM('Gen. Siniestros Directos'!Z31:Z34)/SUM('Gen. Número de Siniestros'!Z31:Z34),"")</f>
        <v>36.446251919868189</v>
      </c>
      <c r="AA57" s="79">
        <f>IFERROR(SUM('Gen. Siniestros Directos'!AA31:AA34)/SUM('Gen. Número de Siniestros'!AA31:AA34),"")</f>
        <v>148.86488503239775</v>
      </c>
      <c r="AB57" s="79" t="str">
        <f>IFERROR(SUM('Gen. Siniestros Directos'!AB31:AB34)/SUM('Gen. Número de Siniestros'!AB31:AB34),"")</f>
        <v/>
      </c>
      <c r="AC57" s="79" t="str">
        <f>IFERROR(SUM('Gen. Siniestros Directos'!AC31:AC34)/SUM('Gen. Número de Siniestros'!AC31:AC34),"")</f>
        <v/>
      </c>
      <c r="AD57" s="79">
        <f>IFERROR(SUM('Gen. Siniestros Directos'!AD31:AD34)/SUM('Gen. Número de Siniestros'!AD31:AD34),"")</f>
        <v>1842.891002135997</v>
      </c>
      <c r="AE57" s="79">
        <f>IFERROR(SUM('Gen. Siniestros Directos'!AE31:AE34)/SUM('Gen. Número de Siniestros'!AE31:AE34),"")</f>
        <v>-557.5141428220054</v>
      </c>
      <c r="AF57" s="79" t="str">
        <f>IFERROR(SUM('Gen. Siniestros Directos'!AF31:AF34)/SUM('Gen. Número de Siniestros'!AF31:AF34),"")</f>
        <v/>
      </c>
      <c r="AG57" s="79">
        <f>IFERROR(SUM('Gen. Siniestros Directos'!AG31:AG34)/SUM('Gen. Número de Siniestros'!AG31:AG34),"")</f>
        <v>868.79102237240693</v>
      </c>
      <c r="AH57" s="79">
        <f>IFERROR(SUM('Gen. Siniestros Directos'!AH31:AH34)/SUM('Gen. Número de Siniestros'!AH31:AH34),"")</f>
        <v>305.01802812570725</v>
      </c>
      <c r="AI57" s="79" t="str">
        <f>IFERROR(SUM('Gen. Siniestros Directos'!AI31:AI34)/SUM('Gen. Número de Siniestros'!AI31:AI34),"")</f>
        <v/>
      </c>
      <c r="AJ57" s="79">
        <f>IFERROR(SUM('Gen. Siniestros Directos'!AJ31:AJ34)/SUM('Gen. Número de Siniestros'!AJ31:AJ34),"")</f>
        <v>-5.2390272147052013</v>
      </c>
      <c r="AK57" s="79" t="str">
        <f>IFERROR(SUM('Gen. Siniestros Directos'!AK31:AK34)/SUM('Gen. Número de Siniestros'!AK31:AK34),"")</f>
        <v/>
      </c>
      <c r="AL57" s="79" t="str">
        <f>IFERROR(SUM('Gen. Siniestros Directos'!AL31:AL34)/SUM('Gen. Número de Siniestros'!AL31:AL34),"")</f>
        <v/>
      </c>
      <c r="AM57" s="79" t="str">
        <f>IFERROR(SUM('Gen. Siniestros Directos'!AM31:AM34)/SUM('Gen. Número de Siniestros'!AM31:AM34),"")</f>
        <v/>
      </c>
      <c r="AN57" s="79" t="str">
        <f>IFERROR(SUM('Gen. Siniestros Directos'!AN31:AN34)/SUM('Gen. Número de Siniestros'!AN31:AN34),"")</f>
        <v/>
      </c>
      <c r="AO57" s="79" t="str">
        <f>IFERROR(SUM('Gen. Siniestros Directos'!AO31:AO34)/SUM('Gen. Número de Siniestros'!AO31:AO34),"")</f>
        <v/>
      </c>
      <c r="AP57" s="79" t="str">
        <f>IFERROR(SUM('Gen. Siniestros Directos'!AP31:AP34)/SUM('Gen. Número de Siniestros'!AP31:AP34),"")</f>
        <v/>
      </c>
      <c r="AQ57" s="79">
        <f>IFERROR(SUM('Gen. Siniestros Directos'!AQ31:AQ34)/SUM('Gen. Número de Siniestros'!AQ31:AQ34),"")</f>
        <v>336.97189669153397</v>
      </c>
      <c r="AR57" s="70"/>
      <c r="AS57" s="79">
        <f>IFERROR(SUM('Gen. Siniestros Directos'!AS31:AS34)/SUM('Gen. Número de Siniestros'!AS31:AS34),"")</f>
        <v>1000.2459378242714</v>
      </c>
      <c r="AT57" s="60">
        <f t="shared" si="0"/>
        <v>-0.66311095706670597</v>
      </c>
    </row>
    <row r="58" spans="2:46" x14ac:dyDescent="0.2">
      <c r="B58" s="69" t="str">
        <f>'Gen. Prima Directa'!B65</f>
        <v>H. Seguros de Crédito</v>
      </c>
      <c r="C58" s="79" t="str">
        <f>IFERROR(SUM('Gen. Siniestros Directos'!C38:C40)/SUM('Gen. Número de Siniestros'!C38:C40),"")</f>
        <v/>
      </c>
      <c r="D58" s="79">
        <f>IFERROR(SUM('Gen. Siniestros Directos'!D38:D40)/SUM('Gen. Número de Siniestros'!D38:D40),"")</f>
        <v>914.77132679123508</v>
      </c>
      <c r="E58" s="79" t="str">
        <f>IFERROR(SUM('Gen. Siniestros Directos'!E38:E40)/SUM('Gen. Número de Siniestros'!E38:E40),"")</f>
        <v/>
      </c>
      <c r="F58" s="79" t="str">
        <f>IFERROR(SUM('Gen. Siniestros Directos'!F38:F40)/SUM('Gen. Número de Siniestros'!F38:F40),"")</f>
        <v/>
      </c>
      <c r="G58" s="79" t="str">
        <f>IFERROR(SUM('Gen. Siniestros Directos'!G38:G40)/SUM('Gen. Número de Siniestros'!G38:G40),"")</f>
        <v/>
      </c>
      <c r="H58" s="79" t="str">
        <f>IFERROR(SUM('Gen. Siniestros Directos'!H38:H40)/SUM('Gen. Número de Siniestros'!H38:H40),"")</f>
        <v/>
      </c>
      <c r="I58" s="79" t="str">
        <f>IFERROR(SUM('Gen. Siniestros Directos'!I38:I40)/SUM('Gen. Número de Siniestros'!I38:I40),"")</f>
        <v/>
      </c>
      <c r="J58" s="79">
        <f>IFERROR(SUM('Gen. Siniestros Directos'!J38:J40)/SUM('Gen. Número de Siniestros'!J38:J40),"")</f>
        <v>-171.35413048774623</v>
      </c>
      <c r="K58" s="79" t="str">
        <f>IFERROR(SUM('Gen. Siniestros Directos'!K38:K40)/SUM('Gen. Número de Siniestros'!K38:K40),"")</f>
        <v/>
      </c>
      <c r="L58" s="79" t="str">
        <f>IFERROR(SUM('Gen. Siniestros Directos'!L38:L40)/SUM('Gen. Número de Siniestros'!L38:L40),"")</f>
        <v/>
      </c>
      <c r="M58" s="79">
        <f>IFERROR(SUM('Gen. Siniestros Directos'!M38:M40)/SUM('Gen. Número de Siniestros'!M38:M40),"")</f>
        <v>-25.416901953443951</v>
      </c>
      <c r="N58" s="79" t="str">
        <f>IFERROR(SUM('Gen. Siniestros Directos'!N38:N40)/SUM('Gen. Número de Siniestros'!N38:N40),"")</f>
        <v/>
      </c>
      <c r="O58" s="79" t="str">
        <f>IFERROR(SUM('Gen. Siniestros Directos'!O38:O40)/SUM('Gen. Número de Siniestros'!O38:O40),"")</f>
        <v/>
      </c>
      <c r="P58" s="79" t="str">
        <f>IFERROR(SUM('Gen. Siniestros Directos'!P38:P40)/SUM('Gen. Número de Siniestros'!P38:P40),"")</f>
        <v/>
      </c>
      <c r="Q58" s="79" t="str">
        <f>IFERROR(SUM('Gen. Siniestros Directos'!Q38:Q40)/SUM('Gen. Número de Siniestros'!Q38:Q40),"")</f>
        <v/>
      </c>
      <c r="R58" s="79" t="str">
        <f>IFERROR(SUM('Gen. Siniestros Directos'!R38:R40)/SUM('Gen. Número de Siniestros'!R38:R40),"")</f>
        <v/>
      </c>
      <c r="S58" s="79" t="str">
        <f>IFERROR(SUM('Gen. Siniestros Directos'!S38:S40)/SUM('Gen. Número de Siniestros'!S38:S40),"")</f>
        <v/>
      </c>
      <c r="T58" s="79" t="str">
        <f>IFERROR(SUM('Gen. Siniestros Directos'!T38:T40)/SUM('Gen. Número de Siniestros'!T38:T40),"")</f>
        <v/>
      </c>
      <c r="U58" s="79" t="str">
        <f>IFERROR(SUM('Gen. Siniestros Directos'!U38:U40)/SUM('Gen. Número de Siniestros'!U38:U40),"")</f>
        <v/>
      </c>
      <c r="V58" s="79" t="str">
        <f>IFERROR(SUM('Gen. Siniestros Directos'!V38:V40)/SUM('Gen. Número de Siniestros'!V38:V40),"")</f>
        <v/>
      </c>
      <c r="W58" s="79" t="str">
        <f>IFERROR(SUM('Gen. Siniestros Directos'!W38:W40)/SUM('Gen. Número de Siniestros'!W38:W40),"")</f>
        <v/>
      </c>
      <c r="X58" s="79">
        <f>IFERROR(SUM('Gen. Siniestros Directos'!X38:X40)/SUM('Gen. Número de Siniestros'!X38:X40),"")</f>
        <v>302.23527394962997</v>
      </c>
      <c r="Y58" s="79" t="str">
        <f>IFERROR(SUM('Gen. Siniestros Directos'!Y38:Y40)/SUM('Gen. Número de Siniestros'!Y38:Y40),"")</f>
        <v/>
      </c>
      <c r="Z58" s="79" t="str">
        <f>IFERROR(SUM('Gen. Siniestros Directos'!Z38:Z40)/SUM('Gen. Número de Siniestros'!Z38:Z40),"")</f>
        <v/>
      </c>
      <c r="AA58" s="79" t="str">
        <f>IFERROR(SUM('Gen. Siniestros Directos'!AA38:AA40)/SUM('Gen. Número de Siniestros'!AA38:AA40),"")</f>
        <v/>
      </c>
      <c r="AB58" s="79" t="str">
        <f>IFERROR(SUM('Gen. Siniestros Directos'!AB38:AB40)/SUM('Gen. Número de Siniestros'!AB38:AB40),"")</f>
        <v/>
      </c>
      <c r="AC58" s="79">
        <f>IFERROR(SUM('Gen. Siniestros Directos'!AC38:AC40)/SUM('Gen. Número de Siniestros'!AC38:AC40),"")</f>
        <v>-9.3863015802004561</v>
      </c>
      <c r="AD58" s="79" t="str">
        <f>IFERROR(SUM('Gen. Siniestros Directos'!AD38:AD40)/SUM('Gen. Número de Siniestros'!AD38:AD40),"")</f>
        <v/>
      </c>
      <c r="AE58" s="79" t="str">
        <f>IFERROR(SUM('Gen. Siniestros Directos'!AE38:AE40)/SUM('Gen. Número de Siniestros'!AE38:AE40),"")</f>
        <v/>
      </c>
      <c r="AF58" s="79" t="str">
        <f>IFERROR(SUM('Gen. Siniestros Directos'!AF38:AF40)/SUM('Gen. Número de Siniestros'!AF38:AF40),"")</f>
        <v/>
      </c>
      <c r="AG58" s="79" t="str">
        <f>IFERROR(SUM('Gen. Siniestros Directos'!AG38:AG40)/SUM('Gen. Número de Siniestros'!AG38:AG40),"")</f>
        <v/>
      </c>
      <c r="AH58" s="79" t="str">
        <f>IFERROR(SUM('Gen. Siniestros Directos'!AH38:AH40)/SUM('Gen. Número de Siniestros'!AH38:AH40),"")</f>
        <v/>
      </c>
      <c r="AI58" s="79" t="str">
        <f>IFERROR(SUM('Gen. Siniestros Directos'!AI38:AI40)/SUM('Gen. Número de Siniestros'!AI38:AI40),"")</f>
        <v/>
      </c>
      <c r="AJ58" s="79" t="str">
        <f>IFERROR(SUM('Gen. Siniestros Directos'!AJ38:AJ40)/SUM('Gen. Número de Siniestros'!AJ38:AJ40),"")</f>
        <v/>
      </c>
      <c r="AK58" s="79" t="str">
        <f>IFERROR(SUM('Gen. Siniestros Directos'!AK38:AK40)/SUM('Gen. Número de Siniestros'!AK38:AK40),"")</f>
        <v/>
      </c>
      <c r="AL58" s="79" t="str">
        <f>IFERROR(SUM('Gen. Siniestros Directos'!AL38:AL40)/SUM('Gen. Número de Siniestros'!AL38:AL40),"")</f>
        <v/>
      </c>
      <c r="AM58" s="79" t="str">
        <f>IFERROR(SUM('Gen. Siniestros Directos'!AM38:AM40)/SUM('Gen. Número de Siniestros'!AM38:AM40),"")</f>
        <v/>
      </c>
      <c r="AN58" s="79" t="str">
        <f>IFERROR(SUM('Gen. Siniestros Directos'!AN38:AN40)/SUM('Gen. Número de Siniestros'!AN38:AN40),"")</f>
        <v/>
      </c>
      <c r="AO58" s="79" t="str">
        <f>IFERROR(SUM('Gen. Siniestros Directos'!AO38:AO40)/SUM('Gen. Número de Siniestros'!AO38:AO40),"")</f>
        <v/>
      </c>
      <c r="AP58" s="79" t="str">
        <f>IFERROR(SUM('Gen. Siniestros Directos'!AP38:AP40)/SUM('Gen. Número de Siniestros'!AP38:AP40),"")</f>
        <v/>
      </c>
      <c r="AQ58" s="79">
        <f>IFERROR(SUM('Gen. Siniestros Directos'!AQ38:AQ40)/SUM('Gen. Número de Siniestros'!AQ38:AQ40),"")</f>
        <v>35.680521723332646</v>
      </c>
      <c r="AR58" s="70"/>
      <c r="AS58" s="79">
        <f>IFERROR(SUM('Gen. Siniestros Directos'!AS38:AS40)/SUM('Gen. Número de Siniestros'!AS38:AS40),"")</f>
        <v>208.32909172904573</v>
      </c>
      <c r="AT58" s="60">
        <f t="shared" si="0"/>
        <v>-0.82873000872226243</v>
      </c>
    </row>
    <row r="59" spans="2:46" x14ac:dyDescent="0.2">
      <c r="B59" s="69" t="str">
        <f>'Gen. Prima Directa'!B66</f>
        <v>I. Responsabilidad Civil (excluyendo Vehículos)</v>
      </c>
      <c r="C59" s="79" t="str">
        <f>IFERROR(SUM('Gen. Siniestros Directos'!C24:C26)/SUM('Gen. Número de Siniestros'!C24:C26),"")</f>
        <v/>
      </c>
      <c r="D59" s="79" t="str">
        <f>IFERROR(SUM('Gen. Siniestros Directos'!D24:D26)/SUM('Gen. Número de Siniestros'!D24:D26),"")</f>
        <v/>
      </c>
      <c r="E59" s="79">
        <f>IFERROR(SUM('Gen. Siniestros Directos'!E24:E26)/SUM('Gen. Número de Siniestros'!E24:E26),"")</f>
        <v>144.17284218355456</v>
      </c>
      <c r="F59" s="79" t="str">
        <f>IFERROR(SUM('Gen. Siniestros Directos'!F24:F26)/SUM('Gen. Número de Siniestros'!F24:F26),"")</f>
        <v/>
      </c>
      <c r="G59" s="79" t="str">
        <f>IFERROR(SUM('Gen. Siniestros Directos'!G24:G26)/SUM('Gen. Número de Siniestros'!G24:G26),"")</f>
        <v/>
      </c>
      <c r="H59" s="79">
        <f>IFERROR(SUM('Gen. Siniestros Directos'!H24:H26)/SUM('Gen. Número de Siniestros'!H24:H26),"")</f>
        <v>1352.9957880262373</v>
      </c>
      <c r="I59" s="79">
        <f>IFERROR(SUM('Gen. Siniestros Directos'!I24:I26)/SUM('Gen. Número de Siniestros'!I24:I26),"")</f>
        <v>52.750430380909165</v>
      </c>
      <c r="J59" s="79" t="str">
        <f>IFERROR(SUM('Gen. Siniestros Directos'!J24:J26)/SUM('Gen. Número de Siniestros'!J24:J26),"")</f>
        <v/>
      </c>
      <c r="K59" s="79">
        <f>IFERROR(SUM('Gen. Siniestros Directos'!K24:K26)/SUM('Gen. Número de Siniestros'!K24:K26),"")</f>
        <v>142.50348422039511</v>
      </c>
      <c r="L59" s="79" t="str">
        <f>IFERROR(SUM('Gen. Siniestros Directos'!L24:L26)/SUM('Gen. Número de Siniestros'!L24:L26),"")</f>
        <v/>
      </c>
      <c r="M59" s="79" t="str">
        <f>IFERROR(SUM('Gen. Siniestros Directos'!M24:M26)/SUM('Gen. Número de Siniestros'!M24:M26),"")</f>
        <v/>
      </c>
      <c r="N59" s="79">
        <f>IFERROR(SUM('Gen. Siniestros Directos'!N24:N26)/SUM('Gen. Número de Siniestros'!N24:N26),"")</f>
        <v>1047.7244996186457</v>
      </c>
      <c r="O59" s="79">
        <f>IFERROR(SUM('Gen. Siniestros Directos'!O24:O26)/SUM('Gen. Número de Siniestros'!O24:O26),"")</f>
        <v>252.25235645660777</v>
      </c>
      <c r="P59" s="79" t="str">
        <f>IFERROR(SUM('Gen. Siniestros Directos'!P24:P26)/SUM('Gen. Número de Siniestros'!P24:P26),"")</f>
        <v/>
      </c>
      <c r="Q59" s="79">
        <f>IFERROR(SUM('Gen. Siniestros Directos'!Q24:Q26)/SUM('Gen. Número de Siniestros'!Q24:Q26),"")</f>
        <v>1582.2761279351007</v>
      </c>
      <c r="R59" s="79" t="str">
        <f>IFERROR(SUM('Gen. Siniestros Directos'!R24:R26)/SUM('Gen. Número de Siniestros'!R24:R26),"")</f>
        <v/>
      </c>
      <c r="S59" s="79">
        <f>IFERROR(SUM('Gen. Siniestros Directos'!S24:S26)/SUM('Gen. Número de Siniestros'!S24:S26),"")</f>
        <v>177.89115792132912</v>
      </c>
      <c r="T59" s="79" t="str">
        <f>IFERROR(SUM('Gen. Siniestros Directos'!T24:T26)/SUM('Gen. Número de Siniestros'!T24:T26),"")</f>
        <v/>
      </c>
      <c r="U59" s="79">
        <f>IFERROR(SUM('Gen. Siniestros Directos'!U24:U26)/SUM('Gen. Número de Siniestros'!U24:U26),"")</f>
        <v>17.847691541005013</v>
      </c>
      <c r="V59" s="79" t="str">
        <f>IFERROR(SUM('Gen. Siniestros Directos'!V24:V26)/SUM('Gen. Número de Siniestros'!V24:V26),"")</f>
        <v/>
      </c>
      <c r="W59" s="79">
        <f>IFERROR(SUM('Gen. Siniestros Directos'!W24:W26)/SUM('Gen. Número de Siniestros'!W24:W26),"")</f>
        <v>500.62435273070793</v>
      </c>
      <c r="X59" s="79" t="str">
        <f>IFERROR(SUM('Gen. Siniestros Directos'!X24:X26)/SUM('Gen. Número de Siniestros'!X24:X26),"")</f>
        <v/>
      </c>
      <c r="Y59" s="79">
        <f>IFERROR(SUM('Gen. Siniestros Directos'!Y24:Y26)/SUM('Gen. Número de Siniestros'!Y24:Y26),"")</f>
        <v>203.61183560623462</v>
      </c>
      <c r="Z59" s="79">
        <f>IFERROR(SUM('Gen. Siniestros Directos'!Z24:Z26)/SUM('Gen. Número de Siniestros'!Z24:Z26),"")</f>
        <v>39.728464992551089</v>
      </c>
      <c r="AA59" s="79">
        <f>IFERROR(SUM('Gen. Siniestros Directos'!AA24:AA26)/SUM('Gen. Número de Siniestros'!AA24:AA26),"")</f>
        <v>87.255266322835155</v>
      </c>
      <c r="AB59" s="79" t="str">
        <f>IFERROR(SUM('Gen. Siniestros Directos'!AB24:AB26)/SUM('Gen. Número de Siniestros'!AB24:AB26),"")</f>
        <v/>
      </c>
      <c r="AC59" s="79" t="str">
        <f>IFERROR(SUM('Gen. Siniestros Directos'!AC24:AC26)/SUM('Gen. Número de Siniestros'!AC24:AC26),"")</f>
        <v/>
      </c>
      <c r="AD59" s="79">
        <f>IFERROR(SUM('Gen. Siniestros Directos'!AD24:AD26)/SUM('Gen. Número de Siniestros'!AD24:AD26),"")</f>
        <v>356.70669716941882</v>
      </c>
      <c r="AE59" s="79">
        <f>IFERROR(SUM('Gen. Siniestros Directos'!AE24:AE26)/SUM('Gen. Número de Siniestros'!AE24:AE26),"")</f>
        <v>781.16692943071928</v>
      </c>
      <c r="AF59" s="79" t="str">
        <f>IFERROR(SUM('Gen. Siniestros Directos'!AF24:AF26)/SUM('Gen. Número de Siniestros'!AF24:AF26),"")</f>
        <v/>
      </c>
      <c r="AG59" s="79">
        <f>IFERROR(SUM('Gen. Siniestros Directos'!AG24:AG26)/SUM('Gen. Número de Siniestros'!AG24:AG26),"")</f>
        <v>-66.417057219276217</v>
      </c>
      <c r="AH59" s="79">
        <f>IFERROR(SUM('Gen. Siniestros Directos'!AH24:AH26)/SUM('Gen. Número de Siniestros'!AH24:AH26),"")</f>
        <v>148.91631264655825</v>
      </c>
      <c r="AI59" s="79" t="str">
        <f>IFERROR(SUM('Gen. Siniestros Directos'!AI24:AI26)/SUM('Gen. Número de Siniestros'!AI24:AI26),"")</f>
        <v/>
      </c>
      <c r="AJ59" s="79">
        <f>IFERROR(SUM('Gen. Siniestros Directos'!AJ24:AJ26)/SUM('Gen. Número de Siniestros'!AJ24:AJ26),"")</f>
        <v>880.81995538662159</v>
      </c>
      <c r="AK59" s="79" t="str">
        <f>IFERROR(SUM('Gen. Siniestros Directos'!AK24:AK26)/SUM('Gen. Número de Siniestros'!AK24:AK26),"")</f>
        <v/>
      </c>
      <c r="AL59" s="79" t="str">
        <f>IFERROR(SUM('Gen. Siniestros Directos'!AL24:AL26)/SUM('Gen. Número de Siniestros'!AL24:AL26),"")</f>
        <v/>
      </c>
      <c r="AM59" s="79" t="str">
        <f>IFERROR(SUM('Gen. Siniestros Directos'!AM24:AM26)/SUM('Gen. Número de Siniestros'!AM24:AM26),"")</f>
        <v/>
      </c>
      <c r="AN59" s="79" t="str">
        <f>IFERROR(SUM('Gen. Siniestros Directos'!AN24:AN26)/SUM('Gen. Número de Siniestros'!AN24:AN26),"")</f>
        <v/>
      </c>
      <c r="AO59" s="79" t="str">
        <f>IFERROR(SUM('Gen. Siniestros Directos'!AO24:AO26)/SUM('Gen. Número de Siniestros'!AO24:AO26),"")</f>
        <v/>
      </c>
      <c r="AP59" s="79" t="str">
        <f>IFERROR(SUM('Gen. Siniestros Directos'!AP24:AP26)/SUM('Gen. Número de Siniestros'!AP24:AP26),"")</f>
        <v/>
      </c>
      <c r="AQ59" s="79">
        <f>IFERROR(SUM('Gen. Siniestros Directos'!AQ24:AQ26)/SUM('Gen. Número de Siniestros'!AQ24:AQ26),"")</f>
        <v>145.53606733463783</v>
      </c>
      <c r="AR59" s="70"/>
      <c r="AS59" s="79">
        <f>IFERROR(SUM('Gen. Siniestros Directos'!AS24:AS26)/SUM('Gen. Número de Siniestros'!AS24:AS26),"")</f>
        <v>192.8323053138356</v>
      </c>
      <c r="AT59" s="60">
        <f t="shared" si="0"/>
        <v>-0.24527134030899489</v>
      </c>
    </row>
    <row r="60" spans="2:46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</row>
    <row r="61" spans="2:46" hidden="1" x14ac:dyDescent="0.2">
      <c r="B61" s="39" t="s">
        <v>92</v>
      </c>
      <c r="C61" s="40">
        <f>INDEX(Benchmark!$D$9:$D$48,COLUMNS(Benchmark!$D$9:D48),)</f>
        <v>1</v>
      </c>
      <c r="D61" s="40">
        <f>INDEX(Benchmark!$D$9:$D$48,COLUMNS(Benchmark!$D$9:E48),)</f>
        <v>1</v>
      </c>
      <c r="E61" s="40">
        <f>INDEX(Benchmark!$D$9:$D$48,COLUMNS(Benchmark!$D$9:F48),)</f>
        <v>1</v>
      </c>
      <c r="F61" s="40">
        <f>INDEX(Benchmark!$D$9:$D$48,COLUMNS(Benchmark!$D$9:G48),)</f>
        <v>1</v>
      </c>
      <c r="G61" s="40">
        <f>INDEX(Benchmark!$D$9:$D$48,COLUMNS(Benchmark!$D$9:H48),)</f>
        <v>1</v>
      </c>
      <c r="H61" s="40">
        <f>INDEX(Benchmark!$D$9:$D$48,COLUMNS(Benchmark!$D$9:I48),)</f>
        <v>1</v>
      </c>
      <c r="I61" s="40">
        <f>INDEX(Benchmark!$D$9:$D$48,COLUMNS(Benchmark!$D$9:J48),)</f>
        <v>1</v>
      </c>
      <c r="J61" s="40">
        <f>INDEX(Benchmark!$D$9:$D$48,COLUMNS(Benchmark!$D$9:K48),)</f>
        <v>1</v>
      </c>
      <c r="K61" s="40">
        <f>INDEX(Benchmark!$D$9:$D$48,COLUMNS(Benchmark!$D$9:L48),)</f>
        <v>1</v>
      </c>
      <c r="L61" s="40">
        <f>INDEX(Benchmark!$D$9:$D$48,COLUMNS(Benchmark!$D$9:M48),)</f>
        <v>1</v>
      </c>
      <c r="M61" s="40">
        <f>INDEX(Benchmark!$D$9:$D$48,COLUMNS(Benchmark!$D$9:N48),)</f>
        <v>1</v>
      </c>
      <c r="N61" s="40">
        <f>INDEX(Benchmark!$D$9:$D$48,COLUMNS(Benchmark!$D$9:O48),)</f>
        <v>1</v>
      </c>
      <c r="O61" s="40">
        <f>INDEX(Benchmark!$D$9:$D$48,COLUMNS(Benchmark!$D$9:P48),)</f>
        <v>1</v>
      </c>
      <c r="P61" s="40">
        <f>INDEX(Benchmark!$D$9:$D$48,COLUMNS(Benchmark!$D$9:Q48),)</f>
        <v>1</v>
      </c>
      <c r="Q61" s="40">
        <f>INDEX(Benchmark!$D$9:$D$48,COLUMNS(Benchmark!$D$9:R48),)</f>
        <v>1</v>
      </c>
      <c r="R61" s="40">
        <f>INDEX(Benchmark!$D$9:$D$48,COLUMNS(Benchmark!$D$9:S48),)</f>
        <v>1</v>
      </c>
      <c r="S61" s="40">
        <f>INDEX(Benchmark!$D$9:$D$48,COLUMNS(Benchmark!$D$9:T48),)</f>
        <v>1</v>
      </c>
      <c r="T61" s="40">
        <f>INDEX(Benchmark!$D$9:$D$48,COLUMNS(Benchmark!$D$9:U48),)</f>
        <v>1</v>
      </c>
      <c r="U61" s="40">
        <f>INDEX(Benchmark!$D$9:$D$48,COLUMNS(Benchmark!$D$9:V48),)</f>
        <v>1</v>
      </c>
      <c r="V61" s="40">
        <f>INDEX(Benchmark!$D$9:$D$48,COLUMNS(Benchmark!$D$9:W48),)</f>
        <v>1</v>
      </c>
      <c r="W61" s="40">
        <f>INDEX(Benchmark!$D$9:$D$48,COLUMNS(Benchmark!$D$9:X48),)</f>
        <v>1</v>
      </c>
      <c r="X61" s="40">
        <f>INDEX(Benchmark!$D$9:$D$48,COLUMNS(Benchmark!$D$9:Y48),)</f>
        <v>1</v>
      </c>
      <c r="Y61" s="40">
        <f>INDEX(Benchmark!$D$9:$D$48,COLUMNS(Benchmark!$D$9:Z48),)</f>
        <v>1</v>
      </c>
      <c r="Z61" s="40">
        <f>INDEX(Benchmark!$D$9:$D$48,COLUMNS(Benchmark!$D$9:AA48),)</f>
        <v>1</v>
      </c>
      <c r="AA61" s="40">
        <f>INDEX(Benchmark!$D$9:$D$48,COLUMNS(Benchmark!$D$9:AB48),)</f>
        <v>1</v>
      </c>
      <c r="AB61" s="40">
        <f>INDEX(Benchmark!$D$9:$D$48,COLUMNS(Benchmark!$D$9:AC48),)</f>
        <v>1</v>
      </c>
      <c r="AC61" s="40">
        <f>INDEX(Benchmark!$D$9:$D$48,COLUMNS(Benchmark!$D$9:AD48),)</f>
        <v>1</v>
      </c>
      <c r="AD61" s="40">
        <f>INDEX(Benchmark!$D$9:$D$48,COLUMNS(Benchmark!$D$9:AE48),)</f>
        <v>1</v>
      </c>
      <c r="AE61" s="40">
        <f>INDEX(Benchmark!$D$9:$D$48,COLUMNS(Benchmark!$D$9:AF48),)</f>
        <v>1</v>
      </c>
      <c r="AF61" s="40">
        <f>INDEX(Benchmark!$D$9:$D$48,COLUMNS(Benchmark!$D$9:AG48),)</f>
        <v>1</v>
      </c>
      <c r="AG61" s="40">
        <f>INDEX(Benchmark!$D$9:$D$48,COLUMNS(Benchmark!$D$9:AH48),)</f>
        <v>1</v>
      </c>
      <c r="AH61" s="40">
        <f>INDEX(Benchmark!$D$9:$D$48,COLUMNS(Benchmark!$D$9:AI48),)</f>
        <v>1</v>
      </c>
      <c r="AI61" s="40">
        <f>INDEX(Benchmark!$D$9:$D$48,COLUMNS(Benchmark!$D$9:AJ48),)</f>
        <v>1</v>
      </c>
      <c r="AJ61" s="40">
        <f>INDEX(Benchmark!$D$9:$D$48,COLUMNS(Benchmark!$D$9:AK48),)</f>
        <v>1</v>
      </c>
      <c r="AK61" s="40">
        <f>INDEX(Benchmark!$D$9:$D$48,COLUMNS(Benchmark!$D$9:AL48),)</f>
        <v>0</v>
      </c>
      <c r="AL61" s="40">
        <f>INDEX(Benchmark!$D$9:$D$48,COLUMNS(Benchmark!$D$9:AM48),)</f>
        <v>0</v>
      </c>
      <c r="AM61" s="40">
        <f>INDEX(Benchmark!$D$9:$D$48,COLUMNS(Benchmark!$D$9:AN48),)</f>
        <v>0</v>
      </c>
      <c r="AN61" s="40">
        <f>INDEX(Benchmark!$D$9:$D$48,COLUMNS(Benchmark!$D$9:AO48),)</f>
        <v>0</v>
      </c>
      <c r="AO61" s="40">
        <f>INDEX(Benchmark!$D$9:$D$48,COLUMNS(Benchmark!$D$9:AP48),)</f>
        <v>0</v>
      </c>
      <c r="AP61" s="40">
        <f>INDEX(Benchmark!$D$9:$D$48,COLUMNS(Benchmark!$D$9:AQ48),)</f>
        <v>0</v>
      </c>
      <c r="AQ61" s="29"/>
      <c r="AR61" s="29"/>
      <c r="AS61" s="29"/>
      <c r="AT61" s="29"/>
    </row>
    <row r="62" spans="2:46" hidden="1" x14ac:dyDescent="0.2">
      <c r="B62" s="29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29"/>
      <c r="AR62" s="29"/>
      <c r="AS62" s="29"/>
      <c r="AT62" s="29"/>
    </row>
    <row r="63" spans="2:46" hidden="1" x14ac:dyDescent="0.2">
      <c r="B63" s="39" t="s">
        <v>93</v>
      </c>
      <c r="C63" s="40">
        <f>IFERROR(RANK(C65,$C$65:$AP$65,0),"")</f>
        <v>21</v>
      </c>
      <c r="D63" s="40">
        <f t="shared" ref="D63:AP63" si="1">IFERROR(RANK(D65,$C$65:$AP$65,0),"")</f>
        <v>4</v>
      </c>
      <c r="E63" s="40">
        <f t="shared" si="1"/>
        <v>14</v>
      </c>
      <c r="F63" s="40">
        <f t="shared" si="1"/>
        <v>20</v>
      </c>
      <c r="G63" s="40">
        <f t="shared" si="1"/>
        <v>5</v>
      </c>
      <c r="H63" s="40">
        <f t="shared" si="1"/>
        <v>12</v>
      </c>
      <c r="I63" s="40">
        <f t="shared" si="1"/>
        <v>18</v>
      </c>
      <c r="J63" s="40">
        <f t="shared" si="1"/>
        <v>30</v>
      </c>
      <c r="K63" s="40">
        <f t="shared" si="1"/>
        <v>16</v>
      </c>
      <c r="L63" s="40" t="str">
        <f t="shared" si="1"/>
        <v/>
      </c>
      <c r="M63" s="40">
        <f t="shared" si="1"/>
        <v>15</v>
      </c>
      <c r="N63" s="40">
        <f t="shared" si="1"/>
        <v>31</v>
      </c>
      <c r="O63" s="40">
        <f t="shared" si="1"/>
        <v>10</v>
      </c>
      <c r="P63" s="40">
        <f t="shared" si="1"/>
        <v>3</v>
      </c>
      <c r="Q63" s="40">
        <f t="shared" si="1"/>
        <v>6</v>
      </c>
      <c r="R63" s="40">
        <f t="shared" si="1"/>
        <v>25</v>
      </c>
      <c r="S63" s="40">
        <f t="shared" si="1"/>
        <v>17</v>
      </c>
      <c r="T63" s="40" t="str">
        <f t="shared" si="1"/>
        <v/>
      </c>
      <c r="U63" s="40">
        <f t="shared" si="1"/>
        <v>8</v>
      </c>
      <c r="V63" s="40">
        <f t="shared" si="1"/>
        <v>23</v>
      </c>
      <c r="W63" s="40">
        <f t="shared" si="1"/>
        <v>9</v>
      </c>
      <c r="X63" s="40">
        <f t="shared" si="1"/>
        <v>1</v>
      </c>
      <c r="Y63" s="40">
        <f t="shared" si="1"/>
        <v>7</v>
      </c>
      <c r="Z63" s="40">
        <f t="shared" si="1"/>
        <v>19</v>
      </c>
      <c r="AA63" s="40">
        <f t="shared" si="1"/>
        <v>11</v>
      </c>
      <c r="AB63" s="40">
        <f t="shared" si="1"/>
        <v>22</v>
      </c>
      <c r="AC63" s="40">
        <f t="shared" si="1"/>
        <v>24</v>
      </c>
      <c r="AD63" s="40">
        <f t="shared" si="1"/>
        <v>13</v>
      </c>
      <c r="AE63" s="40">
        <f t="shared" si="1"/>
        <v>32</v>
      </c>
      <c r="AF63" s="40">
        <f t="shared" si="1"/>
        <v>2</v>
      </c>
      <c r="AG63" s="40">
        <f t="shared" si="1"/>
        <v>26</v>
      </c>
      <c r="AH63" s="40">
        <f t="shared" si="1"/>
        <v>29</v>
      </c>
      <c r="AI63" s="40">
        <f t="shared" si="1"/>
        <v>27</v>
      </c>
      <c r="AJ63" s="40">
        <f t="shared" si="1"/>
        <v>28</v>
      </c>
      <c r="AK63" s="40" t="str">
        <f t="shared" si="1"/>
        <v/>
      </c>
      <c r="AL63" s="40" t="str">
        <f t="shared" si="1"/>
        <v/>
      </c>
      <c r="AM63" s="40" t="str">
        <f t="shared" si="1"/>
        <v/>
      </c>
      <c r="AN63" s="40" t="str">
        <f t="shared" si="1"/>
        <v/>
      </c>
      <c r="AO63" s="40" t="str">
        <f t="shared" si="1"/>
        <v/>
      </c>
      <c r="AP63" s="40" t="str">
        <f t="shared" si="1"/>
        <v/>
      </c>
      <c r="AQ63" s="29"/>
      <c r="AR63" s="29"/>
      <c r="AS63" s="29"/>
      <c r="AT63" s="29"/>
    </row>
    <row r="64" spans="2:46" hidden="1" x14ac:dyDescent="0.2">
      <c r="B64" s="29"/>
      <c r="C64" s="40" t="str">
        <f>C11</f>
        <v>Assurant Chile</v>
      </c>
      <c r="D64" s="40" t="str">
        <f t="shared" ref="D64:AP64" si="2">D11</f>
        <v>AVLA Crédito</v>
      </c>
      <c r="E64" s="40" t="str">
        <f t="shared" si="2"/>
        <v>BCI Seguros</v>
      </c>
      <c r="F64" s="40" t="str">
        <f t="shared" si="2"/>
        <v>BNP Paribas Cardif</v>
      </c>
      <c r="G64" s="40" t="str">
        <f t="shared" si="2"/>
        <v>Cesce Chile</v>
      </c>
      <c r="H64" s="40" t="str">
        <f t="shared" si="2"/>
        <v>Chilena Consolidada</v>
      </c>
      <c r="I64" s="40" t="str">
        <f t="shared" si="2"/>
        <v>Chubb Generales</v>
      </c>
      <c r="J64" s="40" t="str">
        <f t="shared" si="2"/>
        <v>Coface Chile</v>
      </c>
      <c r="K64" s="40" t="str">
        <f t="shared" si="2"/>
        <v>Consorcio Nacional</v>
      </c>
      <c r="L64" s="40" t="str">
        <f t="shared" si="2"/>
        <v>Contempora</v>
      </c>
      <c r="M64" s="40" t="str">
        <f t="shared" si="2"/>
        <v>Continental Crédito</v>
      </c>
      <c r="N64" s="40" t="str">
        <f t="shared" si="2"/>
        <v>Continental Generales</v>
      </c>
      <c r="O64" s="40" t="str">
        <f t="shared" si="2"/>
        <v>FID Chile</v>
      </c>
      <c r="P64" s="40" t="str">
        <f t="shared" si="2"/>
        <v>HDI Gar. y Cré.</v>
      </c>
      <c r="Q64" s="40" t="str">
        <f t="shared" si="2"/>
        <v>HDI Seguros</v>
      </c>
      <c r="R64" s="40" t="str">
        <f t="shared" si="2"/>
        <v>Huelen</v>
      </c>
      <c r="S64" s="40" t="str">
        <f t="shared" si="2"/>
        <v>Liberty Seguros</v>
      </c>
      <c r="T64" s="40" t="str">
        <f t="shared" si="2"/>
        <v>M. de Carabineros</v>
      </c>
      <c r="U64" s="40" t="str">
        <f t="shared" si="2"/>
        <v>Mapfre</v>
      </c>
      <c r="V64" s="40" t="str">
        <f t="shared" si="2"/>
        <v>MetLife Generales</v>
      </c>
      <c r="W64" s="40" t="str">
        <f t="shared" si="2"/>
        <v>Orion Seguros</v>
      </c>
      <c r="X64" s="40" t="str">
        <f t="shared" si="2"/>
        <v>Orsan Crédito</v>
      </c>
      <c r="Y64" s="40" t="str">
        <f t="shared" si="2"/>
        <v>Porvenir</v>
      </c>
      <c r="Z64" s="40" t="str">
        <f t="shared" si="2"/>
        <v>Reale Chile</v>
      </c>
      <c r="AA64" s="40" t="str">
        <f t="shared" si="2"/>
        <v>Renta Nacional</v>
      </c>
      <c r="AB64" s="40" t="str">
        <f t="shared" si="2"/>
        <v>SegChile</v>
      </c>
      <c r="AC64" s="40" t="str">
        <f t="shared" si="2"/>
        <v>Solunión Chile</v>
      </c>
      <c r="AD64" s="40" t="str">
        <f t="shared" si="2"/>
        <v>Southbridge</v>
      </c>
      <c r="AE64" s="40" t="str">
        <f t="shared" si="2"/>
        <v>Starr International</v>
      </c>
      <c r="AF64" s="40" t="str">
        <f t="shared" si="2"/>
        <v>Suaval</v>
      </c>
      <c r="AG64" s="40" t="str">
        <f t="shared" si="2"/>
        <v>Suramericana</v>
      </c>
      <c r="AH64" s="40" t="str">
        <f t="shared" si="2"/>
        <v>Unnio</v>
      </c>
      <c r="AI64" s="40" t="str">
        <f t="shared" si="2"/>
        <v>Zenit Seguros</v>
      </c>
      <c r="AJ64" s="40" t="str">
        <f t="shared" si="2"/>
        <v>Zurich Santander</v>
      </c>
      <c r="AK64" s="40" t="str">
        <f t="shared" si="2"/>
        <v/>
      </c>
      <c r="AL64" s="40" t="str">
        <f t="shared" si="2"/>
        <v/>
      </c>
      <c r="AM64" s="40" t="str">
        <f t="shared" si="2"/>
        <v/>
      </c>
      <c r="AN64" s="40" t="str">
        <f t="shared" si="2"/>
        <v/>
      </c>
      <c r="AO64" s="40" t="str">
        <f t="shared" si="2"/>
        <v/>
      </c>
      <c r="AP64" s="40" t="str">
        <f t="shared" si="2"/>
        <v/>
      </c>
      <c r="AQ64" s="29"/>
      <c r="AR64" s="29"/>
      <c r="AS64" s="29"/>
      <c r="AT64" s="29"/>
    </row>
    <row r="65" spans="2:46" hidden="1" x14ac:dyDescent="0.2">
      <c r="B65" s="29"/>
      <c r="C65" s="42">
        <f t="shared" ref="C65:AD65" si="3">IFERROR(IF(C61=1,(VLOOKUP($C$81,$B$12:$AQ$49,C68+1,FALSE)+C66/1000000)*(1),""),"")</f>
        <v>0.7729316864913125</v>
      </c>
      <c r="D65" s="42">
        <f t="shared" si="3"/>
        <v>978.27937632785995</v>
      </c>
      <c r="E65" s="42">
        <f t="shared" si="3"/>
        <v>39.724360927453993</v>
      </c>
      <c r="F65" s="42">
        <f t="shared" si="3"/>
        <v>5.6363630133290394</v>
      </c>
      <c r="G65" s="42">
        <f t="shared" si="3"/>
        <v>414.79886344557144</v>
      </c>
      <c r="H65" s="42">
        <f t="shared" si="3"/>
        <v>61.395169483448896</v>
      </c>
      <c r="I65" s="42">
        <f t="shared" si="3"/>
        <v>27.872621677356797</v>
      </c>
      <c r="J65" s="42">
        <f t="shared" si="3"/>
        <v>-171.35409748774623</v>
      </c>
      <c r="K65" s="42">
        <f t="shared" si="3"/>
        <v>35.433542744006274</v>
      </c>
      <c r="L65" s="42" t="str">
        <f t="shared" si="3"/>
        <v/>
      </c>
      <c r="M65" s="42">
        <f t="shared" si="3"/>
        <v>37.793897809941484</v>
      </c>
      <c r="N65" s="42">
        <f t="shared" si="3"/>
        <v>-206.4158325356932</v>
      </c>
      <c r="O65" s="42">
        <f t="shared" si="3"/>
        <v>90.740763911661233</v>
      </c>
      <c r="P65" s="42">
        <f t="shared" si="3"/>
        <v>1079.2612821020596</v>
      </c>
      <c r="Q65" s="42">
        <f t="shared" si="3"/>
        <v>219.99930770834104</v>
      </c>
      <c r="R65" s="42">
        <f t="shared" si="3"/>
        <v>-20.071572770623821</v>
      </c>
      <c r="S65" s="42">
        <f t="shared" si="3"/>
        <v>28.498387129213057</v>
      </c>
      <c r="T65" s="42" t="str">
        <f t="shared" si="3"/>
        <v/>
      </c>
      <c r="U65" s="42">
        <f t="shared" si="3"/>
        <v>111.70116337414937</v>
      </c>
      <c r="V65" s="42">
        <f t="shared" si="3"/>
        <v>-7.0226955487109066</v>
      </c>
      <c r="W65" s="42">
        <f t="shared" si="3"/>
        <v>110.60421813202454</v>
      </c>
      <c r="X65" s="42">
        <f t="shared" si="3"/>
        <v>2225.0946988176488</v>
      </c>
      <c r="Y65" s="42">
        <f t="shared" si="3"/>
        <v>112.4287323385353</v>
      </c>
      <c r="Z65" s="42">
        <f t="shared" si="3"/>
        <v>25.435317030041208</v>
      </c>
      <c r="AA65" s="42">
        <f t="shared" si="3"/>
        <v>62.029848415930836</v>
      </c>
      <c r="AB65" s="42">
        <f t="shared" si="3"/>
        <v>6.5467741897623291E-3</v>
      </c>
      <c r="AC65" s="42">
        <f t="shared" si="3"/>
        <v>-7.4304354371365342</v>
      </c>
      <c r="AD65" s="42">
        <f t="shared" si="3"/>
        <v>59.602359852273111</v>
      </c>
      <c r="AE65" s="42">
        <f t="shared" ref="AE65:AP65" si="4">IFERROR(IF(AE61=1,(VLOOKUP($C$81,$B$12:$AQ$49,AE68+1,FALSE)+AE66/1000000)*(-1),""),"")</f>
        <v>-750.93929473635069</v>
      </c>
      <c r="AF65" s="42">
        <f t="shared" si="4"/>
        <v>1633.2531153214511</v>
      </c>
      <c r="AG65" s="42">
        <f t="shared" si="4"/>
        <v>-31.42496815538022</v>
      </c>
      <c r="AH65" s="42">
        <f t="shared" si="4"/>
        <v>-92.140381702053446</v>
      </c>
      <c r="AI65" s="42">
        <f t="shared" si="4"/>
        <v>-35.946554470453897</v>
      </c>
      <c r="AJ65" s="42">
        <f t="shared" si="4"/>
        <v>-46.210104598270057</v>
      </c>
      <c r="AK65" s="42" t="str">
        <f t="shared" si="4"/>
        <v/>
      </c>
      <c r="AL65" s="42" t="str">
        <f t="shared" si="4"/>
        <v/>
      </c>
      <c r="AM65" s="42" t="str">
        <f t="shared" si="4"/>
        <v/>
      </c>
      <c r="AN65" s="42" t="str">
        <f t="shared" si="4"/>
        <v/>
      </c>
      <c r="AO65" s="42" t="str">
        <f t="shared" si="4"/>
        <v/>
      </c>
      <c r="AP65" s="42" t="str">
        <f t="shared" si="4"/>
        <v/>
      </c>
      <c r="AQ65" s="29"/>
      <c r="AR65" s="29"/>
      <c r="AS65" s="29"/>
      <c r="AT65" s="29"/>
    </row>
    <row r="66" spans="2:46" hidden="1" x14ac:dyDescent="0.2">
      <c r="B66" s="29"/>
      <c r="C66" s="40">
        <v>40</v>
      </c>
      <c r="D66" s="40">
        <f>C66-1</f>
        <v>39</v>
      </c>
      <c r="E66" s="40">
        <f t="shared" ref="E66:AP66" si="5">D66-1</f>
        <v>38</v>
      </c>
      <c r="F66" s="40">
        <f t="shared" si="5"/>
        <v>37</v>
      </c>
      <c r="G66" s="40">
        <f t="shared" si="5"/>
        <v>36</v>
      </c>
      <c r="H66" s="40">
        <f t="shared" si="5"/>
        <v>35</v>
      </c>
      <c r="I66" s="40">
        <f t="shared" si="5"/>
        <v>34</v>
      </c>
      <c r="J66" s="40">
        <f t="shared" si="5"/>
        <v>33</v>
      </c>
      <c r="K66" s="40">
        <f t="shared" si="5"/>
        <v>32</v>
      </c>
      <c r="L66" s="40">
        <f t="shared" si="5"/>
        <v>31</v>
      </c>
      <c r="M66" s="40">
        <f t="shared" si="5"/>
        <v>30</v>
      </c>
      <c r="N66" s="40">
        <f t="shared" si="5"/>
        <v>29</v>
      </c>
      <c r="O66" s="40">
        <f t="shared" si="5"/>
        <v>28</v>
      </c>
      <c r="P66" s="40">
        <f t="shared" si="5"/>
        <v>27</v>
      </c>
      <c r="Q66" s="40">
        <f t="shared" si="5"/>
        <v>26</v>
      </c>
      <c r="R66" s="40">
        <f t="shared" si="5"/>
        <v>25</v>
      </c>
      <c r="S66" s="40">
        <f t="shared" si="5"/>
        <v>24</v>
      </c>
      <c r="T66" s="40">
        <f t="shared" si="5"/>
        <v>23</v>
      </c>
      <c r="U66" s="40">
        <f t="shared" si="5"/>
        <v>22</v>
      </c>
      <c r="V66" s="40">
        <f t="shared" si="5"/>
        <v>21</v>
      </c>
      <c r="W66" s="40">
        <f t="shared" si="5"/>
        <v>20</v>
      </c>
      <c r="X66" s="40">
        <f t="shared" si="5"/>
        <v>19</v>
      </c>
      <c r="Y66" s="40">
        <f t="shared" si="5"/>
        <v>18</v>
      </c>
      <c r="Z66" s="40">
        <f t="shared" si="5"/>
        <v>17</v>
      </c>
      <c r="AA66" s="40">
        <f t="shared" si="5"/>
        <v>16</v>
      </c>
      <c r="AB66" s="40">
        <f t="shared" si="5"/>
        <v>15</v>
      </c>
      <c r="AC66" s="40">
        <f t="shared" si="5"/>
        <v>14</v>
      </c>
      <c r="AD66" s="40">
        <f t="shared" si="5"/>
        <v>13</v>
      </c>
      <c r="AE66" s="40">
        <f t="shared" si="5"/>
        <v>12</v>
      </c>
      <c r="AF66" s="40">
        <f t="shared" si="5"/>
        <v>11</v>
      </c>
      <c r="AG66" s="40">
        <f t="shared" si="5"/>
        <v>10</v>
      </c>
      <c r="AH66" s="40">
        <f t="shared" si="5"/>
        <v>9</v>
      </c>
      <c r="AI66" s="40">
        <f t="shared" si="5"/>
        <v>8</v>
      </c>
      <c r="AJ66" s="40">
        <f t="shared" si="5"/>
        <v>7</v>
      </c>
      <c r="AK66" s="40">
        <f t="shared" si="5"/>
        <v>6</v>
      </c>
      <c r="AL66" s="40">
        <f t="shared" si="5"/>
        <v>5</v>
      </c>
      <c r="AM66" s="40">
        <f t="shared" si="5"/>
        <v>4</v>
      </c>
      <c r="AN66" s="40">
        <f t="shared" si="5"/>
        <v>3</v>
      </c>
      <c r="AO66" s="40">
        <f t="shared" si="5"/>
        <v>2</v>
      </c>
      <c r="AP66" s="40">
        <f t="shared" si="5"/>
        <v>1</v>
      </c>
      <c r="AQ66" s="29"/>
      <c r="AR66" s="29"/>
      <c r="AS66" s="29"/>
      <c r="AT66" s="29"/>
    </row>
    <row r="67" spans="2:46" hidden="1" x14ac:dyDescent="0.2">
      <c r="B67" s="29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29"/>
      <c r="AR67" s="29"/>
      <c r="AS67" s="29"/>
      <c r="AT67" s="29"/>
    </row>
    <row r="68" spans="2:46" hidden="1" x14ac:dyDescent="0.2">
      <c r="B68" s="39" t="s">
        <v>94</v>
      </c>
      <c r="C68" s="40">
        <v>1</v>
      </c>
      <c r="D68" s="40">
        <v>2</v>
      </c>
      <c r="E68" s="40">
        <v>3</v>
      </c>
      <c r="F68" s="40">
        <v>4</v>
      </c>
      <c r="G68" s="40">
        <v>5</v>
      </c>
      <c r="H68" s="40">
        <v>6</v>
      </c>
      <c r="I68" s="40">
        <v>7</v>
      </c>
      <c r="J68" s="40">
        <v>8</v>
      </c>
      <c r="K68" s="40">
        <v>9</v>
      </c>
      <c r="L68" s="40">
        <v>10</v>
      </c>
      <c r="M68" s="40">
        <v>11</v>
      </c>
      <c r="N68" s="40">
        <v>12</v>
      </c>
      <c r="O68" s="40">
        <v>13</v>
      </c>
      <c r="P68" s="40">
        <v>14</v>
      </c>
      <c r="Q68" s="40">
        <v>15</v>
      </c>
      <c r="R68" s="40">
        <v>16</v>
      </c>
      <c r="S68" s="40">
        <v>17</v>
      </c>
      <c r="T68" s="40">
        <v>18</v>
      </c>
      <c r="U68" s="40">
        <v>19</v>
      </c>
      <c r="V68" s="40">
        <v>20</v>
      </c>
      <c r="W68" s="40">
        <v>21</v>
      </c>
      <c r="X68" s="40">
        <v>22</v>
      </c>
      <c r="Y68" s="40">
        <v>23</v>
      </c>
      <c r="Z68" s="40">
        <v>24</v>
      </c>
      <c r="AA68" s="40">
        <v>25</v>
      </c>
      <c r="AB68" s="40">
        <v>26</v>
      </c>
      <c r="AC68" s="40">
        <v>27</v>
      </c>
      <c r="AD68" s="40">
        <v>28</v>
      </c>
      <c r="AE68" s="40">
        <v>29</v>
      </c>
      <c r="AF68" s="40">
        <v>30</v>
      </c>
      <c r="AG68" s="40">
        <v>31</v>
      </c>
      <c r="AH68" s="40">
        <v>32</v>
      </c>
      <c r="AI68" s="40">
        <v>33</v>
      </c>
      <c r="AJ68" s="40">
        <v>34</v>
      </c>
      <c r="AK68" s="40">
        <v>35</v>
      </c>
      <c r="AL68" s="40">
        <v>36</v>
      </c>
      <c r="AM68" s="40">
        <v>37</v>
      </c>
      <c r="AN68" s="40">
        <v>38</v>
      </c>
      <c r="AO68" s="40">
        <v>39</v>
      </c>
      <c r="AP68" s="40">
        <v>40</v>
      </c>
      <c r="AQ68" s="29"/>
      <c r="AR68" s="29"/>
      <c r="AS68" s="29"/>
      <c r="AT68" s="29"/>
    </row>
    <row r="69" spans="2:46" hidden="1" x14ac:dyDescent="0.2">
      <c r="B69" s="29"/>
      <c r="C69" s="40" t="str">
        <f>IFERROR(HLOOKUP(C68,$C$63:$AP$64,2,FALSE),"")</f>
        <v>Orsan Crédito</v>
      </c>
      <c r="D69" s="40" t="str">
        <f t="shared" ref="D69:AP69" si="6">IFERROR(HLOOKUP(D68,$C$63:$AP$64,2,FALSE),"")</f>
        <v>Suaval</v>
      </c>
      <c r="E69" s="40" t="str">
        <f t="shared" si="6"/>
        <v>HDI Gar. y Cré.</v>
      </c>
      <c r="F69" s="40" t="str">
        <f t="shared" si="6"/>
        <v>AVLA Crédito</v>
      </c>
      <c r="G69" s="40" t="str">
        <f t="shared" si="6"/>
        <v>Cesce Chile</v>
      </c>
      <c r="H69" s="40" t="str">
        <f t="shared" si="6"/>
        <v>HDI Seguros</v>
      </c>
      <c r="I69" s="40" t="str">
        <f t="shared" si="6"/>
        <v>Porvenir</v>
      </c>
      <c r="J69" s="40" t="str">
        <f t="shared" si="6"/>
        <v>Mapfre</v>
      </c>
      <c r="K69" s="40" t="str">
        <f t="shared" si="6"/>
        <v>Orion Seguros</v>
      </c>
      <c r="L69" s="40" t="str">
        <f t="shared" si="6"/>
        <v>FID Chile</v>
      </c>
      <c r="M69" s="40" t="str">
        <f t="shared" si="6"/>
        <v>Renta Nacional</v>
      </c>
      <c r="N69" s="40" t="str">
        <f t="shared" si="6"/>
        <v>Chilena Consolidada</v>
      </c>
      <c r="O69" s="40" t="str">
        <f t="shared" si="6"/>
        <v>Southbridge</v>
      </c>
      <c r="P69" s="40" t="str">
        <f t="shared" si="6"/>
        <v>BCI Seguros</v>
      </c>
      <c r="Q69" s="40" t="str">
        <f t="shared" si="6"/>
        <v>Continental Crédito</v>
      </c>
      <c r="R69" s="40" t="str">
        <f t="shared" si="6"/>
        <v>Consorcio Nacional</v>
      </c>
      <c r="S69" s="40" t="str">
        <f t="shared" si="6"/>
        <v>Liberty Seguros</v>
      </c>
      <c r="T69" s="40" t="str">
        <f t="shared" si="6"/>
        <v>Chubb Generales</v>
      </c>
      <c r="U69" s="40" t="str">
        <f t="shared" si="6"/>
        <v>Reale Chile</v>
      </c>
      <c r="V69" s="40" t="str">
        <f t="shared" si="6"/>
        <v>BNP Paribas Cardif</v>
      </c>
      <c r="W69" s="40" t="str">
        <f t="shared" si="6"/>
        <v>Assurant Chile</v>
      </c>
      <c r="X69" s="40" t="str">
        <f t="shared" si="6"/>
        <v>SegChile</v>
      </c>
      <c r="Y69" s="40" t="str">
        <f t="shared" si="6"/>
        <v>MetLife Generales</v>
      </c>
      <c r="Z69" s="40" t="str">
        <f t="shared" si="6"/>
        <v>Solunión Chile</v>
      </c>
      <c r="AA69" s="40" t="str">
        <f t="shared" si="6"/>
        <v>Huelen</v>
      </c>
      <c r="AB69" s="40" t="str">
        <f t="shared" si="6"/>
        <v>Suramericana</v>
      </c>
      <c r="AC69" s="40" t="str">
        <f t="shared" si="6"/>
        <v>Zenit Seguros</v>
      </c>
      <c r="AD69" s="40" t="str">
        <f t="shared" si="6"/>
        <v>Zurich Santander</v>
      </c>
      <c r="AE69" s="40" t="str">
        <f t="shared" si="6"/>
        <v>Unnio</v>
      </c>
      <c r="AF69" s="40" t="str">
        <f t="shared" si="6"/>
        <v>Coface Chile</v>
      </c>
      <c r="AG69" s="40" t="str">
        <f t="shared" si="6"/>
        <v>Continental Generales</v>
      </c>
      <c r="AH69" s="40" t="str">
        <f t="shared" si="6"/>
        <v>Starr International</v>
      </c>
      <c r="AI69" s="40" t="str">
        <f t="shared" si="6"/>
        <v/>
      </c>
      <c r="AJ69" s="40" t="str">
        <f t="shared" si="6"/>
        <v/>
      </c>
      <c r="AK69" s="40" t="str">
        <f t="shared" si="6"/>
        <v/>
      </c>
      <c r="AL69" s="40" t="str">
        <f t="shared" si="6"/>
        <v/>
      </c>
      <c r="AM69" s="40" t="str">
        <f t="shared" si="6"/>
        <v/>
      </c>
      <c r="AN69" s="40" t="str">
        <f t="shared" si="6"/>
        <v/>
      </c>
      <c r="AO69" s="40" t="str">
        <f t="shared" si="6"/>
        <v/>
      </c>
      <c r="AP69" s="40" t="str">
        <f t="shared" si="6"/>
        <v/>
      </c>
      <c r="AQ69" s="29"/>
      <c r="AR69" s="29"/>
      <c r="AS69" s="29"/>
      <c r="AT69" s="29"/>
    </row>
    <row r="70" spans="2:46" hidden="1" x14ac:dyDescent="0.2">
      <c r="B70" s="29"/>
      <c r="C70" s="42">
        <f>IFERROR((HLOOKUP(C68,$C$63:$AP$65,3,FALSE)-HLOOKUP(C68,$C$63:$AP$66,4,FALSE)/1000000)/$C$75,"")</f>
        <v>2225.0946798176487</v>
      </c>
      <c r="D70" s="42">
        <f t="shared" ref="D70:AP70" si="7">IFERROR((HLOOKUP(D68,$C$63:$AP$65,3,FALSE)-HLOOKUP(D68,$C$63:$AP$66,4,FALSE)/1000000)/$C$75,"")</f>
        <v>1633.253104321451</v>
      </c>
      <c r="E70" s="42">
        <f t="shared" si="7"/>
        <v>1079.2612551020595</v>
      </c>
      <c r="F70" s="42">
        <f t="shared" si="7"/>
        <v>978.27933732785993</v>
      </c>
      <c r="G70" s="42">
        <f t="shared" si="7"/>
        <v>414.79882744557142</v>
      </c>
      <c r="H70" s="42">
        <f t="shared" si="7"/>
        <v>219.99928170834104</v>
      </c>
      <c r="I70" s="42">
        <f t="shared" si="7"/>
        <v>112.4287143385353</v>
      </c>
      <c r="J70" s="42">
        <f t="shared" si="7"/>
        <v>111.70114137414937</v>
      </c>
      <c r="K70" s="42">
        <f t="shared" si="7"/>
        <v>110.60419813202454</v>
      </c>
      <c r="L70" s="42">
        <f t="shared" si="7"/>
        <v>90.740735911661233</v>
      </c>
      <c r="M70" s="42">
        <f t="shared" si="7"/>
        <v>62.029832415930834</v>
      </c>
      <c r="N70" s="42">
        <f t="shared" si="7"/>
        <v>61.395134483448899</v>
      </c>
      <c r="O70" s="42">
        <f t="shared" si="7"/>
        <v>59.602346852273108</v>
      </c>
      <c r="P70" s="42">
        <f t="shared" si="7"/>
        <v>39.72432292745399</v>
      </c>
      <c r="Q70" s="42">
        <f t="shared" si="7"/>
        <v>37.793867809941482</v>
      </c>
      <c r="R70" s="42">
        <f t="shared" si="7"/>
        <v>35.433510744006277</v>
      </c>
      <c r="S70" s="42">
        <f t="shared" si="7"/>
        <v>28.498363129213057</v>
      </c>
      <c r="T70" s="42">
        <f t="shared" si="7"/>
        <v>27.872587677356798</v>
      </c>
      <c r="U70" s="42">
        <f t="shared" si="7"/>
        <v>25.435300030041208</v>
      </c>
      <c r="V70" s="42">
        <f t="shared" si="7"/>
        <v>5.6363260133290396</v>
      </c>
      <c r="W70" s="42">
        <f t="shared" si="7"/>
        <v>0.77289168649131246</v>
      </c>
      <c r="X70" s="42">
        <f t="shared" si="7"/>
        <v>6.5317741897623289E-3</v>
      </c>
      <c r="Y70" s="42">
        <f t="shared" si="7"/>
        <v>-7.0227165487109069</v>
      </c>
      <c r="Z70" s="42">
        <f t="shared" si="7"/>
        <v>-7.4304494371365344</v>
      </c>
      <c r="AA70" s="42">
        <f t="shared" si="7"/>
        <v>-20.071597770623821</v>
      </c>
      <c r="AB70" s="42">
        <f t="shared" si="7"/>
        <v>-31.42497815538022</v>
      </c>
      <c r="AC70" s="42">
        <f t="shared" si="7"/>
        <v>-35.946562470453898</v>
      </c>
      <c r="AD70" s="42">
        <f t="shared" si="7"/>
        <v>-46.210111598270053</v>
      </c>
      <c r="AE70" s="42">
        <f t="shared" si="7"/>
        <v>-92.140390702053452</v>
      </c>
      <c r="AF70" s="42">
        <f t="shared" si="7"/>
        <v>-171.35413048774623</v>
      </c>
      <c r="AG70" s="42">
        <f t="shared" si="7"/>
        <v>-206.41586153569321</v>
      </c>
      <c r="AH70" s="42">
        <f t="shared" si="7"/>
        <v>-750.93930673635066</v>
      </c>
      <c r="AI70" s="42" t="str">
        <f t="shared" si="7"/>
        <v/>
      </c>
      <c r="AJ70" s="42" t="str">
        <f t="shared" si="7"/>
        <v/>
      </c>
      <c r="AK70" s="42" t="str">
        <f t="shared" si="7"/>
        <v/>
      </c>
      <c r="AL70" s="42" t="str">
        <f t="shared" si="7"/>
        <v/>
      </c>
      <c r="AM70" s="42" t="str">
        <f t="shared" si="7"/>
        <v/>
      </c>
      <c r="AN70" s="42" t="str">
        <f t="shared" si="7"/>
        <v/>
      </c>
      <c r="AO70" s="42" t="str">
        <f t="shared" si="7"/>
        <v/>
      </c>
      <c r="AP70" s="42" t="str">
        <f t="shared" si="7"/>
        <v/>
      </c>
      <c r="AQ70" s="29"/>
      <c r="AR70" s="29"/>
      <c r="AS70" s="29"/>
      <c r="AT70" s="29"/>
    </row>
    <row r="71" spans="2:46" hidden="1" x14ac:dyDescent="0.2">
      <c r="B71" s="29"/>
      <c r="C71" s="42" t="str">
        <f>IF(ISNUMBER(C70),CONCATENATE(C69," - ",C68),"")</f>
        <v>Orsan Crédito - 1</v>
      </c>
      <c r="D71" s="42" t="str">
        <f t="shared" ref="D71:AP71" si="8">IF(ISNUMBER(D70),CONCATENATE(D69," - ",D68),"")</f>
        <v>Suaval - 2</v>
      </c>
      <c r="E71" s="42" t="str">
        <f t="shared" si="8"/>
        <v>HDI Gar. y Cré. - 3</v>
      </c>
      <c r="F71" s="42" t="str">
        <f t="shared" si="8"/>
        <v>AVLA Crédito - 4</v>
      </c>
      <c r="G71" s="42" t="str">
        <f t="shared" si="8"/>
        <v>Cesce Chile - 5</v>
      </c>
      <c r="H71" s="42" t="str">
        <f t="shared" si="8"/>
        <v>HDI Seguros - 6</v>
      </c>
      <c r="I71" s="42" t="str">
        <f t="shared" si="8"/>
        <v>Porvenir - 7</v>
      </c>
      <c r="J71" s="42" t="str">
        <f t="shared" si="8"/>
        <v>Mapfre - 8</v>
      </c>
      <c r="K71" s="42" t="str">
        <f t="shared" si="8"/>
        <v>Orion Seguros - 9</v>
      </c>
      <c r="L71" s="42" t="str">
        <f t="shared" si="8"/>
        <v>FID Chile - 10</v>
      </c>
      <c r="M71" s="42" t="str">
        <f t="shared" si="8"/>
        <v>Renta Nacional - 11</v>
      </c>
      <c r="N71" s="42" t="str">
        <f t="shared" si="8"/>
        <v>Chilena Consolidada - 12</v>
      </c>
      <c r="O71" s="42" t="str">
        <f t="shared" si="8"/>
        <v>Southbridge - 13</v>
      </c>
      <c r="P71" s="42" t="str">
        <f t="shared" si="8"/>
        <v>BCI Seguros - 14</v>
      </c>
      <c r="Q71" s="42" t="str">
        <f t="shared" si="8"/>
        <v>Continental Crédito - 15</v>
      </c>
      <c r="R71" s="42" t="str">
        <f t="shared" si="8"/>
        <v>Consorcio Nacional - 16</v>
      </c>
      <c r="S71" s="42" t="str">
        <f t="shared" si="8"/>
        <v>Liberty Seguros - 17</v>
      </c>
      <c r="T71" s="42" t="str">
        <f t="shared" si="8"/>
        <v>Chubb Generales - 18</v>
      </c>
      <c r="U71" s="42" t="str">
        <f t="shared" si="8"/>
        <v>Reale Chile - 19</v>
      </c>
      <c r="V71" s="42" t="str">
        <f t="shared" si="8"/>
        <v>BNP Paribas Cardif - 20</v>
      </c>
      <c r="W71" s="42" t="str">
        <f t="shared" si="8"/>
        <v>Assurant Chile - 21</v>
      </c>
      <c r="X71" s="42" t="str">
        <f t="shared" si="8"/>
        <v>SegChile - 22</v>
      </c>
      <c r="Y71" s="42" t="str">
        <f t="shared" si="8"/>
        <v>MetLife Generales - 23</v>
      </c>
      <c r="Z71" s="42" t="str">
        <f t="shared" si="8"/>
        <v>Solunión Chile - 24</v>
      </c>
      <c r="AA71" s="42" t="str">
        <f t="shared" si="8"/>
        <v>Huelen - 25</v>
      </c>
      <c r="AB71" s="42" t="str">
        <f t="shared" si="8"/>
        <v>Suramericana - 26</v>
      </c>
      <c r="AC71" s="42" t="str">
        <f t="shared" si="8"/>
        <v>Zenit Seguros - 27</v>
      </c>
      <c r="AD71" s="42" t="str">
        <f t="shared" si="8"/>
        <v>Zurich Santander - 28</v>
      </c>
      <c r="AE71" s="42" t="str">
        <f t="shared" si="8"/>
        <v>Unnio - 29</v>
      </c>
      <c r="AF71" s="42" t="str">
        <f t="shared" si="8"/>
        <v>Coface Chile - 30</v>
      </c>
      <c r="AG71" s="42" t="str">
        <f t="shared" si="8"/>
        <v>Continental Generales - 31</v>
      </c>
      <c r="AH71" s="42" t="str">
        <f t="shared" si="8"/>
        <v>Starr International - 32</v>
      </c>
      <c r="AI71" s="42" t="str">
        <f t="shared" si="8"/>
        <v/>
      </c>
      <c r="AJ71" s="42" t="str">
        <f t="shared" si="8"/>
        <v/>
      </c>
      <c r="AK71" s="42" t="str">
        <f t="shared" si="8"/>
        <v/>
      </c>
      <c r="AL71" s="42" t="str">
        <f t="shared" si="8"/>
        <v/>
      </c>
      <c r="AM71" s="42" t="str">
        <f t="shared" si="8"/>
        <v/>
      </c>
      <c r="AN71" s="42" t="str">
        <f t="shared" si="8"/>
        <v/>
      </c>
      <c r="AO71" s="42" t="str">
        <f t="shared" si="8"/>
        <v/>
      </c>
      <c r="AP71" s="42" t="str">
        <f t="shared" si="8"/>
        <v/>
      </c>
      <c r="AQ71" s="29"/>
      <c r="AR71" s="29"/>
      <c r="AS71" s="29"/>
      <c r="AT71" s="29"/>
    </row>
    <row r="72" spans="2:46" hidden="1" x14ac:dyDescent="0.2">
      <c r="B72" s="29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29"/>
      <c r="AR72" s="29"/>
      <c r="AS72" s="29"/>
      <c r="AT72" s="29"/>
    </row>
    <row r="73" spans="2:46" hidden="1" x14ac:dyDescent="0.2">
      <c r="B73" s="39" t="s">
        <v>95</v>
      </c>
      <c r="C73" s="42" t="str">
        <f t="shared" ref="C73:AP73" si="9">IF($C$84=C69,C70,"")</f>
        <v/>
      </c>
      <c r="D73" s="42" t="str">
        <f t="shared" si="9"/>
        <v/>
      </c>
      <c r="E73" s="42" t="str">
        <f t="shared" si="9"/>
        <v/>
      </c>
      <c r="F73" s="42" t="str">
        <f t="shared" si="9"/>
        <v/>
      </c>
      <c r="G73" s="42" t="str">
        <f t="shared" si="9"/>
        <v/>
      </c>
      <c r="H73" s="42" t="str">
        <f t="shared" si="9"/>
        <v/>
      </c>
      <c r="I73" s="42" t="str">
        <f t="shared" si="9"/>
        <v/>
      </c>
      <c r="J73" s="42" t="str">
        <f t="shared" si="9"/>
        <v/>
      </c>
      <c r="K73" s="42" t="str">
        <f t="shared" si="9"/>
        <v/>
      </c>
      <c r="L73" s="42" t="str">
        <f t="shared" si="9"/>
        <v/>
      </c>
      <c r="M73" s="42" t="str">
        <f t="shared" si="9"/>
        <v/>
      </c>
      <c r="N73" s="42" t="str">
        <f t="shared" si="9"/>
        <v/>
      </c>
      <c r="O73" s="42" t="str">
        <f t="shared" si="9"/>
        <v/>
      </c>
      <c r="P73" s="42" t="str">
        <f t="shared" si="9"/>
        <v/>
      </c>
      <c r="Q73" s="42" t="str">
        <f t="shared" si="9"/>
        <v/>
      </c>
      <c r="R73" s="42" t="str">
        <f t="shared" si="9"/>
        <v/>
      </c>
      <c r="S73" s="42" t="str">
        <f t="shared" si="9"/>
        <v/>
      </c>
      <c r="T73" s="42" t="str">
        <f t="shared" si="9"/>
        <v/>
      </c>
      <c r="U73" s="42" t="str">
        <f t="shared" si="9"/>
        <v/>
      </c>
      <c r="V73" s="42" t="str">
        <f t="shared" si="9"/>
        <v/>
      </c>
      <c r="W73" s="42" t="str">
        <f t="shared" si="9"/>
        <v/>
      </c>
      <c r="X73" s="42" t="str">
        <f t="shared" si="9"/>
        <v/>
      </c>
      <c r="Y73" s="42" t="str">
        <f t="shared" si="9"/>
        <v/>
      </c>
      <c r="Z73" s="42" t="str">
        <f t="shared" si="9"/>
        <v/>
      </c>
      <c r="AA73" s="42" t="str">
        <f t="shared" si="9"/>
        <v/>
      </c>
      <c r="AB73" s="42" t="str">
        <f t="shared" si="9"/>
        <v/>
      </c>
      <c r="AC73" s="42" t="str">
        <f t="shared" si="9"/>
        <v/>
      </c>
      <c r="AD73" s="42" t="str">
        <f t="shared" si="9"/>
        <v/>
      </c>
      <c r="AE73" s="42" t="str">
        <f t="shared" si="9"/>
        <v/>
      </c>
      <c r="AF73" s="42" t="str">
        <f t="shared" si="9"/>
        <v/>
      </c>
      <c r="AG73" s="42" t="str">
        <f t="shared" si="9"/>
        <v/>
      </c>
      <c r="AH73" s="42" t="str">
        <f t="shared" si="9"/>
        <v/>
      </c>
      <c r="AI73" s="42" t="str">
        <f t="shared" si="9"/>
        <v/>
      </c>
      <c r="AJ73" s="42" t="str">
        <f t="shared" si="9"/>
        <v/>
      </c>
      <c r="AK73" s="42" t="str">
        <f t="shared" si="9"/>
        <v/>
      </c>
      <c r="AL73" s="42" t="str">
        <f t="shared" si="9"/>
        <v/>
      </c>
      <c r="AM73" s="42" t="str">
        <f t="shared" si="9"/>
        <v/>
      </c>
      <c r="AN73" s="42" t="str">
        <f t="shared" si="9"/>
        <v/>
      </c>
      <c r="AO73" s="42" t="str">
        <f t="shared" si="9"/>
        <v/>
      </c>
      <c r="AP73" s="42" t="str">
        <f t="shared" si="9"/>
        <v/>
      </c>
      <c r="AQ73" s="29"/>
      <c r="AR73" s="29"/>
      <c r="AS73" s="29"/>
      <c r="AT73" s="29"/>
    </row>
    <row r="74" spans="2:46" hidden="1" x14ac:dyDescent="0.2">
      <c r="B74" s="29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29"/>
      <c r="AR74" s="29"/>
      <c r="AS74" s="29"/>
      <c r="AT74" s="29"/>
    </row>
    <row r="75" spans="2:46" hidden="1" x14ac:dyDescent="0.2">
      <c r="B75" s="39" t="s">
        <v>99</v>
      </c>
      <c r="C75" s="27">
        <f>IF(MAX(C65:AP65)&lt;100000,1,IF(AND(MAX(C65:AP65)&gt;=100000,MAX(C65:AP65)&lt;100000000),1000,IF(MAX(C65:AP65)&gt;=100000000,1000000)))</f>
        <v>1</v>
      </c>
      <c r="D75" s="27">
        <v>1000000</v>
      </c>
      <c r="E75" s="27">
        <v>1000</v>
      </c>
      <c r="F75" s="27">
        <v>1</v>
      </c>
      <c r="G75" s="27" t="str">
        <f>INDEX(D76:F78,MATCH(Índice!$H$52,C76:C78,0),MATCH(C75,D75:F75,0))</f>
        <v>UF</v>
      </c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29"/>
      <c r="AR75" s="29"/>
      <c r="AS75" s="29"/>
      <c r="AT75" s="29"/>
    </row>
    <row r="76" spans="2:46" hidden="1" x14ac:dyDescent="0.2">
      <c r="B76" s="29"/>
      <c r="C76" s="27" t="str">
        <f>Índice!H53</f>
        <v>Cifras en UF al 31.03.2021</v>
      </c>
      <c r="D76" s="27" t="s">
        <v>329</v>
      </c>
      <c r="E76" s="27" t="s">
        <v>96</v>
      </c>
      <c r="F76" s="27" t="s">
        <v>21</v>
      </c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29"/>
      <c r="AR76" s="29"/>
      <c r="AS76" s="29"/>
      <c r="AT76" s="29"/>
    </row>
    <row r="77" spans="2:46" hidden="1" x14ac:dyDescent="0.2">
      <c r="B77" s="29"/>
      <c r="C77" s="27" t="str">
        <f>Índice!H54</f>
        <v>Cifras en M$ al 31.03.2021</v>
      </c>
      <c r="D77" s="27" t="s">
        <v>330</v>
      </c>
      <c r="E77" s="27" t="s">
        <v>97</v>
      </c>
      <c r="F77" s="27" t="s">
        <v>327</v>
      </c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29"/>
      <c r="AR77" s="29"/>
      <c r="AS77" s="29"/>
      <c r="AT77" s="29"/>
    </row>
    <row r="78" spans="2:46" hidden="1" x14ac:dyDescent="0.2">
      <c r="B78" s="29"/>
      <c r="C78" s="27" t="str">
        <f>Índice!H55</f>
        <v>Cifras en US$ al 31.03.2021</v>
      </c>
      <c r="D78" s="27" t="s">
        <v>331</v>
      </c>
      <c r="E78" s="27" t="s">
        <v>98</v>
      </c>
      <c r="F78" s="27" t="s">
        <v>328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29"/>
      <c r="AR78" s="29"/>
      <c r="AS78" s="29"/>
      <c r="AT78" s="29"/>
    </row>
    <row r="79" spans="2:46" x14ac:dyDescent="0.2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</row>
    <row r="80" spans="2:46" x14ac:dyDescent="0.2">
      <c r="C80" s="44" t="s">
        <v>294</v>
      </c>
      <c r="D80" s="44"/>
      <c r="E80" s="44"/>
      <c r="F80" s="44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</row>
    <row r="81" spans="1:46" x14ac:dyDescent="0.2">
      <c r="A81" s="223"/>
      <c r="C81" s="275" t="s">
        <v>284</v>
      </c>
      <c r="D81" s="276"/>
      <c r="E81" s="276"/>
      <c r="F81" s="277"/>
      <c r="G81" s="47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</row>
    <row r="82" spans="1:46" x14ac:dyDescent="0.2">
      <c r="C82" s="48"/>
      <c r="D82" s="48"/>
      <c r="E82" s="48"/>
      <c r="F82" s="48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</row>
    <row r="83" spans="1:46" x14ac:dyDescent="0.2">
      <c r="C83" s="44" t="s">
        <v>107</v>
      </c>
      <c r="D83" s="44"/>
      <c r="E83" s="44"/>
      <c r="F83" s="44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</row>
    <row r="84" spans="1:46" x14ac:dyDescent="0.2">
      <c r="A84" s="223"/>
      <c r="C84" s="275"/>
      <c r="D84" s="276"/>
      <c r="E84" s="276"/>
      <c r="F84" s="277"/>
      <c r="G84" s="47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</row>
    <row r="85" spans="1:46" x14ac:dyDescent="0.2">
      <c r="B85" s="48"/>
      <c r="C85" s="48"/>
      <c r="D85" s="48"/>
      <c r="E85" s="48"/>
      <c r="F85" s="48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</row>
    <row r="86" spans="1:46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</row>
    <row r="87" spans="1:46" x14ac:dyDescent="0.2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</row>
    <row r="88" spans="1:46" x14ac:dyDescent="0.2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</row>
    <row r="89" spans="1:46" x14ac:dyDescent="0.2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</row>
    <row r="90" spans="1:46" x14ac:dyDescent="0.2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</row>
    <row r="91" spans="1:46" x14ac:dyDescent="0.2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</row>
    <row r="92" spans="1:46" x14ac:dyDescent="0.2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</row>
    <row r="93" spans="1:46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</row>
    <row r="94" spans="1:46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</row>
    <row r="95" spans="1:46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</row>
    <row r="96" spans="1:46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</row>
    <row r="97" spans="2:46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</row>
    <row r="98" spans="2:46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</row>
    <row r="99" spans="2:46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</row>
    <row r="100" spans="2:46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</row>
    <row r="101" spans="2:46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</row>
    <row r="102" spans="2:46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</row>
    <row r="103" spans="2:46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</row>
    <row r="104" spans="2:46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</row>
    <row r="105" spans="2:46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</row>
    <row r="106" spans="2:46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</row>
    <row r="107" spans="2:46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</row>
    <row r="108" spans="2:46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</row>
    <row r="109" spans="2:46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</row>
    <row r="110" spans="2:46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</row>
    <row r="111" spans="2:46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</row>
    <row r="112" spans="2:46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</row>
    <row r="113" spans="2:46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</row>
    <row r="114" spans="2:46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76"/>
      <c r="AJ114" s="76"/>
      <c r="AK114" s="76"/>
      <c r="AL114" s="76"/>
      <c r="AM114" s="76"/>
      <c r="AN114" s="76"/>
      <c r="AO114" s="76"/>
      <c r="AP114" s="76"/>
      <c r="AQ114" s="76"/>
      <c r="AR114" s="29"/>
      <c r="AS114" s="29"/>
      <c r="AT114" s="29"/>
    </row>
    <row r="115" spans="2:46" hidden="1" x14ac:dyDescent="0.2">
      <c r="B115" s="39" t="s">
        <v>93</v>
      </c>
      <c r="C115" s="40">
        <f>IFERROR(RANK(C117,$C$117:$AM$117,0),"")</f>
        <v>13</v>
      </c>
      <c r="D115" s="40">
        <f t="shared" ref="D115:AM115" si="10">IFERROR(RANK(D117,$C$117:$AM$117,0),"")</f>
        <v>29</v>
      </c>
      <c r="E115" s="40">
        <f t="shared" si="10"/>
        <v>17</v>
      </c>
      <c r="F115" s="40">
        <f t="shared" si="10"/>
        <v>24</v>
      </c>
      <c r="G115" s="40">
        <f t="shared" si="10"/>
        <v>14</v>
      </c>
      <c r="H115" s="40">
        <f t="shared" si="10"/>
        <v>15</v>
      </c>
      <c r="I115" s="40">
        <f t="shared" si="10"/>
        <v>8</v>
      </c>
      <c r="J115" s="40">
        <f t="shared" si="10"/>
        <v>20</v>
      </c>
      <c r="K115" s="40">
        <f t="shared" si="10"/>
        <v>18</v>
      </c>
      <c r="L115" s="40">
        <f t="shared" si="10"/>
        <v>16</v>
      </c>
      <c r="M115" s="40">
        <f t="shared" si="10"/>
        <v>3</v>
      </c>
      <c r="N115" s="40">
        <f t="shared" si="10"/>
        <v>2</v>
      </c>
      <c r="O115" s="40">
        <f t="shared" si="10"/>
        <v>25</v>
      </c>
      <c r="P115" s="40">
        <f t="shared" si="10"/>
        <v>6</v>
      </c>
      <c r="Q115" s="40">
        <f t="shared" si="10"/>
        <v>10</v>
      </c>
      <c r="R115" s="40">
        <f t="shared" si="10"/>
        <v>23</v>
      </c>
      <c r="S115" s="40">
        <f t="shared" si="10"/>
        <v>19</v>
      </c>
      <c r="T115" s="40">
        <f t="shared" si="10"/>
        <v>11</v>
      </c>
      <c r="U115" s="40">
        <f t="shared" si="10"/>
        <v>21</v>
      </c>
      <c r="V115" s="40">
        <f t="shared" si="10"/>
        <v>4</v>
      </c>
      <c r="W115" s="40">
        <f t="shared" si="10"/>
        <v>7</v>
      </c>
      <c r="X115" s="40">
        <f t="shared" si="10"/>
        <v>12</v>
      </c>
      <c r="Y115" s="40">
        <f t="shared" si="10"/>
        <v>9</v>
      </c>
      <c r="Z115" s="40">
        <f t="shared" si="10"/>
        <v>1</v>
      </c>
      <c r="AA115" s="40">
        <f t="shared" si="10"/>
        <v>34</v>
      </c>
      <c r="AB115" s="40">
        <f t="shared" si="10"/>
        <v>26</v>
      </c>
      <c r="AC115" s="40">
        <f t="shared" si="10"/>
        <v>22</v>
      </c>
      <c r="AD115" s="40">
        <f t="shared" si="10"/>
        <v>5</v>
      </c>
      <c r="AE115" s="40" t="str">
        <f t="shared" si="10"/>
        <v/>
      </c>
      <c r="AF115" s="40">
        <f t="shared" si="10"/>
        <v>32</v>
      </c>
      <c r="AG115" s="40">
        <f t="shared" si="10"/>
        <v>28</v>
      </c>
      <c r="AH115" s="40">
        <f t="shared" si="10"/>
        <v>31</v>
      </c>
      <c r="AI115" s="40">
        <f t="shared" si="10"/>
        <v>27</v>
      </c>
      <c r="AJ115" s="40" t="str">
        <f t="shared" si="10"/>
        <v/>
      </c>
      <c r="AK115" s="40">
        <f t="shared" si="10"/>
        <v>35</v>
      </c>
      <c r="AL115" s="40">
        <f t="shared" si="10"/>
        <v>30</v>
      </c>
      <c r="AM115" s="40">
        <f t="shared" si="10"/>
        <v>33</v>
      </c>
      <c r="AN115" s="76"/>
      <c r="AO115" s="76"/>
      <c r="AP115" s="76"/>
      <c r="AQ115" s="76"/>
      <c r="AR115" s="29"/>
      <c r="AS115" s="29"/>
      <c r="AT115" s="29"/>
    </row>
    <row r="116" spans="2:46" hidden="1" x14ac:dyDescent="0.2">
      <c r="B116" s="29"/>
      <c r="C116" s="42" t="str">
        <f>B12</f>
        <v>1. Incendio Ordinario</v>
      </c>
      <c r="D116" s="42" t="str">
        <f>B13</f>
        <v>2. Pérdida de Beneficios por Incendio</v>
      </c>
      <c r="E116" s="42" t="str">
        <f>B14</f>
        <v>3. Otros Riesgos Adicionales a Incendio</v>
      </c>
      <c r="F116" s="42" t="str">
        <f>B15</f>
        <v>4. Terremoto y Maremoto</v>
      </c>
      <c r="G116" s="42" t="str">
        <f>B16</f>
        <v>5. Pérdida de Beneficios por Terremoto</v>
      </c>
      <c r="H116" s="42" t="str">
        <f>B17</f>
        <v>6. Otros Riesgos de la Naturaleza</v>
      </c>
      <c r="I116" s="42" t="str">
        <f>B18</f>
        <v>7. Terrorismo</v>
      </c>
      <c r="J116" s="42" t="str">
        <f>B19</f>
        <v>8. Robo</v>
      </c>
      <c r="K116" s="42" t="str">
        <f>B20</f>
        <v>9. Cristales</v>
      </c>
      <c r="L116" s="42" t="str">
        <f>B21</f>
        <v>10. Daños Físicos a Vehículos Motorizados</v>
      </c>
      <c r="M116" s="42" t="str">
        <f>B22</f>
        <v>11. Casco Marítimo</v>
      </c>
      <c r="N116" s="42" t="str">
        <f>B23</f>
        <v>12. Casco Aéreo</v>
      </c>
      <c r="O116" s="42" t="str">
        <f>B24</f>
        <v>13. Responsabilidad Civil Hogar y Condominios</v>
      </c>
      <c r="P116" s="42" t="str">
        <f>B25</f>
        <v>14. Responsabilidad Civil Profesional</v>
      </c>
      <c r="Q116" s="42" t="str">
        <f>B26</f>
        <v>15. Responsabilidad Civil Industria, Infraestructura y Comercio</v>
      </c>
      <c r="R116" s="42" t="str">
        <f>B27</f>
        <v>16. Responsabilidad Civil Vehículos Motorizados</v>
      </c>
      <c r="S116" s="42" t="str">
        <f>B28</f>
        <v>17. Transporte Terrestre</v>
      </c>
      <c r="T116" s="42" t="str">
        <f>B29</f>
        <v>18. Transporte Marítimo</v>
      </c>
      <c r="U116" s="42" t="str">
        <f>B30</f>
        <v>19. Transporte Aéreo</v>
      </c>
      <c r="V116" s="42" t="str">
        <f>B31</f>
        <v>20. Equipo Contratista</v>
      </c>
      <c r="W116" s="42" t="str">
        <f>B32</f>
        <v>21. Todo Riesgo, Construcción y Montaje</v>
      </c>
      <c r="X116" s="42" t="str">
        <f>B33</f>
        <v>22. Avería de Maquinaria</v>
      </c>
      <c r="Y116" s="42" t="str">
        <f>B34</f>
        <v>23. Equipo Electrónico</v>
      </c>
      <c r="Z116" s="42" t="str">
        <f>B35</f>
        <v>24. Garantía</v>
      </c>
      <c r="AA116" s="42" t="str">
        <f>B36</f>
        <v>25. Fidelidad</v>
      </c>
      <c r="AB116" s="42" t="str">
        <f>B37</f>
        <v>26. Seguros Extensión y Garantía</v>
      </c>
      <c r="AC116" s="42" t="str">
        <f>B38</f>
        <v>27. Seguros de Crédito por Ventas a Plazo</v>
      </c>
      <c r="AD116" s="42" t="str">
        <f>B39</f>
        <v>28. Seguros de Crédito a la Exportación</v>
      </c>
      <c r="AE116" s="42" t="str">
        <f>B40</f>
        <v>29. Otros Seguros de Crédito</v>
      </c>
      <c r="AF116" s="42" t="str">
        <f>B41</f>
        <v>30. Salud</v>
      </c>
      <c r="AG116" s="42" t="str">
        <f>B42</f>
        <v>31. Accidentes Personales</v>
      </c>
      <c r="AH116" s="42" t="str">
        <f>B43</f>
        <v>32. SOAP</v>
      </c>
      <c r="AI116" s="42" t="str">
        <f>B44</f>
        <v>33. Seguro de Cesantía</v>
      </c>
      <c r="AJ116" s="42" t="str">
        <f>B45</f>
        <v>34. Seguro de Título</v>
      </c>
      <c r="AK116" s="42" t="str">
        <f>B46</f>
        <v>35. Seguro Agrícola</v>
      </c>
      <c r="AL116" s="42" t="str">
        <f>B47</f>
        <v>36. Seguro de Asistencia</v>
      </c>
      <c r="AM116" s="42" t="str">
        <f>B48</f>
        <v>50. Otros Seguros</v>
      </c>
      <c r="AN116" s="77"/>
      <c r="AO116" s="77"/>
      <c r="AP116" s="77"/>
      <c r="AQ116" s="76"/>
      <c r="AR116" s="29"/>
      <c r="AS116" s="29"/>
      <c r="AT116" s="29"/>
    </row>
    <row r="117" spans="2:46" hidden="1" x14ac:dyDescent="0.2">
      <c r="B117" s="29"/>
      <c r="C117" s="42">
        <f t="shared" ref="C117:AD117" si="11">IFERROR((HLOOKUP($C$135,$C$11:$AQ$49,C120+1,FALSE)+C118/1000000)*(1),"")</f>
        <v>81.86474388358738</v>
      </c>
      <c r="D117" s="42">
        <f t="shared" si="11"/>
        <v>-13.039698619457816</v>
      </c>
      <c r="E117" s="42">
        <f t="shared" si="11"/>
        <v>40.105175448805852</v>
      </c>
      <c r="F117" s="42">
        <f t="shared" si="11"/>
        <v>16.052127949730323</v>
      </c>
      <c r="G117" s="42">
        <f t="shared" si="11"/>
        <v>76.40509046121133</v>
      </c>
      <c r="H117" s="42">
        <f t="shared" si="11"/>
        <v>67.817379009293774</v>
      </c>
      <c r="I117" s="42">
        <f t="shared" si="11"/>
        <v>213.21783548418622</v>
      </c>
      <c r="J117" s="42">
        <f t="shared" si="11"/>
        <v>27.96211784118589</v>
      </c>
      <c r="K117" s="42">
        <f t="shared" si="11"/>
        <v>38.974494680304851</v>
      </c>
      <c r="L117" s="42">
        <f t="shared" si="11"/>
        <v>40.940195561050032</v>
      </c>
      <c r="M117" s="42">
        <f t="shared" si="11"/>
        <v>784.18034206965365</v>
      </c>
      <c r="N117" s="42">
        <f t="shared" si="11"/>
        <v>917.57822103265391</v>
      </c>
      <c r="O117" s="42">
        <f t="shared" si="11"/>
        <v>6.8469813082940592</v>
      </c>
      <c r="P117" s="42">
        <f t="shared" si="11"/>
        <v>301.94037141106207</v>
      </c>
      <c r="Q117" s="42">
        <f t="shared" si="11"/>
        <v>133.21364646712652</v>
      </c>
      <c r="R117" s="42">
        <f t="shared" si="11"/>
        <v>18.147034027592092</v>
      </c>
      <c r="S117" s="42">
        <f t="shared" si="11"/>
        <v>37.110087146508903</v>
      </c>
      <c r="T117" s="42">
        <f t="shared" si="11"/>
        <v>118.6618949671265</v>
      </c>
      <c r="U117" s="42">
        <f t="shared" si="11"/>
        <v>27.448129066958892</v>
      </c>
      <c r="V117" s="42">
        <f t="shared" si="11"/>
        <v>422.31098337418649</v>
      </c>
      <c r="W117" s="42">
        <f t="shared" si="11"/>
        <v>298.04306944586665</v>
      </c>
      <c r="X117" s="42">
        <f t="shared" si="11"/>
        <v>96.722153985770944</v>
      </c>
      <c r="Y117" s="42">
        <f t="shared" si="11"/>
        <v>207.26524488504043</v>
      </c>
      <c r="Z117" s="42">
        <f t="shared" si="11"/>
        <v>1047.5546511812954</v>
      </c>
      <c r="AA117" s="42">
        <f t="shared" si="11"/>
        <v>-111.0034428063077</v>
      </c>
      <c r="AB117" s="42">
        <f t="shared" si="11"/>
        <v>-2.9351523510957302</v>
      </c>
      <c r="AC117" s="42">
        <f t="shared" si="11"/>
        <v>19.216031184986395</v>
      </c>
      <c r="AD117" s="42">
        <f t="shared" si="11"/>
        <v>325.1019761205431</v>
      </c>
      <c r="AE117" s="42" t="str">
        <f t="shared" ref="AE117:AM117" si="12">IFERROR((HLOOKUP($C$135,$C$11:$AQ$49,AE120+1,FALSE)+AE118/1000000)*(-1),"")</f>
        <v/>
      </c>
      <c r="AF117" s="42">
        <f t="shared" si="12"/>
        <v>-33.48046416512301</v>
      </c>
      <c r="AG117" s="42">
        <f t="shared" si="12"/>
        <v>-10.945961361023784</v>
      </c>
      <c r="AH117" s="42">
        <f t="shared" si="12"/>
        <v>-30.111532687164807</v>
      </c>
      <c r="AI117" s="42">
        <f t="shared" si="12"/>
        <v>-7.5653831232157271</v>
      </c>
      <c r="AJ117" s="42" t="str">
        <f t="shared" si="12"/>
        <v/>
      </c>
      <c r="AK117" s="42">
        <f t="shared" si="12"/>
        <v>-1175.5417184315368</v>
      </c>
      <c r="AL117" s="42">
        <f t="shared" si="12"/>
        <v>-13.98870886554006</v>
      </c>
      <c r="AM117" s="42">
        <f t="shared" si="12"/>
        <v>-38.602566669173186</v>
      </c>
      <c r="AN117" s="76"/>
      <c r="AO117" s="76"/>
      <c r="AP117" s="76"/>
      <c r="AQ117" s="76"/>
      <c r="AR117" s="29"/>
      <c r="AS117" s="29"/>
      <c r="AT117" s="29"/>
    </row>
    <row r="118" spans="2:46" hidden="1" x14ac:dyDescent="0.2">
      <c r="B118" s="29"/>
      <c r="C118" s="40">
        <v>37</v>
      </c>
      <c r="D118" s="40">
        <f>C118-1</f>
        <v>36</v>
      </c>
      <c r="E118" s="40">
        <f t="shared" ref="E118:AH118" si="13">D118-1</f>
        <v>35</v>
      </c>
      <c r="F118" s="40">
        <f t="shared" si="13"/>
        <v>34</v>
      </c>
      <c r="G118" s="40">
        <f t="shared" si="13"/>
        <v>33</v>
      </c>
      <c r="H118" s="40">
        <f t="shared" si="13"/>
        <v>32</v>
      </c>
      <c r="I118" s="40">
        <f t="shared" si="13"/>
        <v>31</v>
      </c>
      <c r="J118" s="40">
        <f t="shared" si="13"/>
        <v>30</v>
      </c>
      <c r="K118" s="40">
        <f t="shared" si="13"/>
        <v>29</v>
      </c>
      <c r="L118" s="40">
        <f t="shared" si="13"/>
        <v>28</v>
      </c>
      <c r="M118" s="40">
        <f t="shared" si="13"/>
        <v>27</v>
      </c>
      <c r="N118" s="40">
        <f t="shared" si="13"/>
        <v>26</v>
      </c>
      <c r="O118" s="40">
        <f t="shared" si="13"/>
        <v>25</v>
      </c>
      <c r="P118" s="40">
        <f t="shared" si="13"/>
        <v>24</v>
      </c>
      <c r="Q118" s="40">
        <f t="shared" si="13"/>
        <v>23</v>
      </c>
      <c r="R118" s="40">
        <f t="shared" si="13"/>
        <v>22</v>
      </c>
      <c r="S118" s="40">
        <f t="shared" si="13"/>
        <v>21</v>
      </c>
      <c r="T118" s="40">
        <f t="shared" si="13"/>
        <v>20</v>
      </c>
      <c r="U118" s="40">
        <f t="shared" si="13"/>
        <v>19</v>
      </c>
      <c r="V118" s="40">
        <f t="shared" si="13"/>
        <v>18</v>
      </c>
      <c r="W118" s="40">
        <f t="shared" si="13"/>
        <v>17</v>
      </c>
      <c r="X118" s="40">
        <f t="shared" si="13"/>
        <v>16</v>
      </c>
      <c r="Y118" s="40">
        <f t="shared" si="13"/>
        <v>15</v>
      </c>
      <c r="Z118" s="40">
        <f t="shared" si="13"/>
        <v>14</v>
      </c>
      <c r="AA118" s="40">
        <f t="shared" si="13"/>
        <v>13</v>
      </c>
      <c r="AB118" s="40">
        <f t="shared" si="13"/>
        <v>12</v>
      </c>
      <c r="AC118" s="40">
        <f t="shared" si="13"/>
        <v>11</v>
      </c>
      <c r="AD118" s="40">
        <f t="shared" si="13"/>
        <v>10</v>
      </c>
      <c r="AE118" s="40">
        <f t="shared" si="13"/>
        <v>9</v>
      </c>
      <c r="AF118" s="40">
        <f t="shared" si="13"/>
        <v>8</v>
      </c>
      <c r="AG118" s="40">
        <f t="shared" si="13"/>
        <v>7</v>
      </c>
      <c r="AH118" s="40">
        <f t="shared" si="13"/>
        <v>6</v>
      </c>
      <c r="AI118" s="40">
        <f>AH118-1</f>
        <v>5</v>
      </c>
      <c r="AJ118" s="40">
        <f>AI118-1</f>
        <v>4</v>
      </c>
      <c r="AK118" s="40">
        <f>AJ118-1</f>
        <v>3</v>
      </c>
      <c r="AL118" s="40">
        <f>AK118-1</f>
        <v>2</v>
      </c>
      <c r="AM118" s="40">
        <f>AL118-1</f>
        <v>1</v>
      </c>
      <c r="AN118" s="76"/>
      <c r="AO118" s="76"/>
      <c r="AP118" s="76"/>
      <c r="AQ118" s="76"/>
      <c r="AR118" s="29"/>
      <c r="AS118" s="29"/>
      <c r="AT118" s="29"/>
    </row>
    <row r="119" spans="2:46" hidden="1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76"/>
      <c r="AJ119" s="76"/>
      <c r="AK119" s="76"/>
      <c r="AL119" s="76"/>
      <c r="AM119" s="76"/>
      <c r="AN119" s="76"/>
      <c r="AO119" s="76"/>
      <c r="AP119" s="76"/>
      <c r="AQ119" s="76"/>
      <c r="AR119" s="29"/>
      <c r="AS119" s="29"/>
      <c r="AT119" s="29"/>
    </row>
    <row r="120" spans="2:46" hidden="1" x14ac:dyDescent="0.2">
      <c r="B120" s="39" t="s">
        <v>94</v>
      </c>
      <c r="C120" s="40">
        <v>1</v>
      </c>
      <c r="D120" s="40">
        <v>2</v>
      </c>
      <c r="E120" s="40">
        <v>3</v>
      </c>
      <c r="F120" s="40">
        <v>4</v>
      </c>
      <c r="G120" s="40">
        <v>5</v>
      </c>
      <c r="H120" s="40">
        <v>6</v>
      </c>
      <c r="I120" s="40">
        <v>7</v>
      </c>
      <c r="J120" s="40">
        <v>8</v>
      </c>
      <c r="K120" s="40">
        <v>9</v>
      </c>
      <c r="L120" s="40">
        <v>10</v>
      </c>
      <c r="M120" s="40">
        <v>11</v>
      </c>
      <c r="N120" s="40">
        <v>12</v>
      </c>
      <c r="O120" s="40">
        <v>13</v>
      </c>
      <c r="P120" s="40">
        <v>14</v>
      </c>
      <c r="Q120" s="40">
        <v>15</v>
      </c>
      <c r="R120" s="40">
        <v>16</v>
      </c>
      <c r="S120" s="40">
        <v>17</v>
      </c>
      <c r="T120" s="40">
        <v>18</v>
      </c>
      <c r="U120" s="40">
        <v>19</v>
      </c>
      <c r="V120" s="40">
        <v>20</v>
      </c>
      <c r="W120" s="40">
        <v>21</v>
      </c>
      <c r="X120" s="40">
        <v>22</v>
      </c>
      <c r="Y120" s="40">
        <v>23</v>
      </c>
      <c r="Z120" s="40">
        <v>24</v>
      </c>
      <c r="AA120" s="40">
        <v>25</v>
      </c>
      <c r="AB120" s="40">
        <v>26</v>
      </c>
      <c r="AC120" s="40">
        <v>27</v>
      </c>
      <c r="AD120" s="40">
        <v>28</v>
      </c>
      <c r="AE120" s="40">
        <v>29</v>
      </c>
      <c r="AF120" s="40">
        <v>30</v>
      </c>
      <c r="AG120" s="40">
        <v>31</v>
      </c>
      <c r="AH120" s="40">
        <v>32</v>
      </c>
      <c r="AI120" s="40">
        <v>33</v>
      </c>
      <c r="AJ120" s="40">
        <v>34</v>
      </c>
      <c r="AK120" s="40">
        <v>35</v>
      </c>
      <c r="AL120" s="40">
        <v>36</v>
      </c>
      <c r="AM120" s="40">
        <v>37</v>
      </c>
      <c r="AN120" s="78"/>
      <c r="AO120" s="78"/>
      <c r="AP120" s="78"/>
      <c r="AQ120" s="76"/>
      <c r="AR120" s="29"/>
      <c r="AS120" s="29"/>
      <c r="AT120" s="29"/>
    </row>
    <row r="121" spans="2:46" hidden="1" x14ac:dyDescent="0.2">
      <c r="B121" s="29"/>
      <c r="C121" s="69" t="str">
        <f>IFERROR(HLOOKUP(C120,$C$115:$AM$116,2,FALSE),"")</f>
        <v>24. Garantía</v>
      </c>
      <c r="D121" s="69" t="str">
        <f t="shared" ref="D121:AM121" si="14">IFERROR(HLOOKUP(D120,$C$115:$AM$116,2,FALSE),"")</f>
        <v>12. Casco Aéreo</v>
      </c>
      <c r="E121" s="69" t="str">
        <f t="shared" si="14"/>
        <v>11. Casco Marítimo</v>
      </c>
      <c r="F121" s="69" t="str">
        <f t="shared" si="14"/>
        <v>20. Equipo Contratista</v>
      </c>
      <c r="G121" s="69" t="str">
        <f t="shared" si="14"/>
        <v>28. Seguros de Crédito a la Exportación</v>
      </c>
      <c r="H121" s="69" t="str">
        <f t="shared" si="14"/>
        <v>14. Responsabilidad Civil Profesional</v>
      </c>
      <c r="I121" s="69" t="str">
        <f t="shared" si="14"/>
        <v>21. Todo Riesgo, Construcción y Montaje</v>
      </c>
      <c r="J121" s="69" t="str">
        <f t="shared" si="14"/>
        <v>7. Terrorismo</v>
      </c>
      <c r="K121" s="69" t="str">
        <f t="shared" si="14"/>
        <v>23. Equipo Electrónico</v>
      </c>
      <c r="L121" s="69" t="str">
        <f t="shared" si="14"/>
        <v>15. Responsabilidad Civil Industria, Infraestructura y Comercio</v>
      </c>
      <c r="M121" s="69" t="str">
        <f t="shared" si="14"/>
        <v>18. Transporte Marítimo</v>
      </c>
      <c r="N121" s="69" t="str">
        <f t="shared" si="14"/>
        <v>22. Avería de Maquinaria</v>
      </c>
      <c r="O121" s="69" t="str">
        <f t="shared" si="14"/>
        <v>1. Incendio Ordinario</v>
      </c>
      <c r="P121" s="69" t="str">
        <f t="shared" si="14"/>
        <v>5. Pérdida de Beneficios por Terremoto</v>
      </c>
      <c r="Q121" s="69" t="str">
        <f t="shared" si="14"/>
        <v>6. Otros Riesgos de la Naturaleza</v>
      </c>
      <c r="R121" s="69" t="str">
        <f t="shared" si="14"/>
        <v>10. Daños Físicos a Vehículos Motorizados</v>
      </c>
      <c r="S121" s="69" t="str">
        <f t="shared" si="14"/>
        <v>3. Otros Riesgos Adicionales a Incendio</v>
      </c>
      <c r="T121" s="69" t="str">
        <f t="shared" si="14"/>
        <v>9. Cristales</v>
      </c>
      <c r="U121" s="69" t="str">
        <f t="shared" si="14"/>
        <v>17. Transporte Terrestre</v>
      </c>
      <c r="V121" s="69" t="str">
        <f t="shared" si="14"/>
        <v>8. Robo</v>
      </c>
      <c r="W121" s="69" t="str">
        <f t="shared" si="14"/>
        <v>19. Transporte Aéreo</v>
      </c>
      <c r="X121" s="69" t="str">
        <f t="shared" si="14"/>
        <v>27. Seguros de Crédito por Ventas a Plazo</v>
      </c>
      <c r="Y121" s="69" t="str">
        <f t="shared" si="14"/>
        <v>16. Responsabilidad Civil Vehículos Motorizados</v>
      </c>
      <c r="Z121" s="69" t="str">
        <f t="shared" si="14"/>
        <v>4. Terremoto y Maremoto</v>
      </c>
      <c r="AA121" s="69" t="str">
        <f t="shared" si="14"/>
        <v>13. Responsabilidad Civil Hogar y Condominios</v>
      </c>
      <c r="AB121" s="69" t="str">
        <f t="shared" si="14"/>
        <v>26. Seguros Extensión y Garantía</v>
      </c>
      <c r="AC121" s="69" t="str">
        <f t="shared" si="14"/>
        <v>33. Seguro de Cesantía</v>
      </c>
      <c r="AD121" s="69" t="str">
        <f t="shared" si="14"/>
        <v>31. Accidentes Personales</v>
      </c>
      <c r="AE121" s="69" t="str">
        <f t="shared" si="14"/>
        <v>2. Pérdida de Beneficios por Incendio</v>
      </c>
      <c r="AF121" s="69" t="str">
        <f t="shared" si="14"/>
        <v>36. Seguro de Asistencia</v>
      </c>
      <c r="AG121" s="69" t="str">
        <f t="shared" si="14"/>
        <v>32. SOAP</v>
      </c>
      <c r="AH121" s="69" t="str">
        <f t="shared" si="14"/>
        <v>30. Salud</v>
      </c>
      <c r="AI121" s="69" t="str">
        <f t="shared" si="14"/>
        <v>50. Otros Seguros</v>
      </c>
      <c r="AJ121" s="69" t="str">
        <f t="shared" si="14"/>
        <v>25. Fidelidad</v>
      </c>
      <c r="AK121" s="69" t="str">
        <f t="shared" si="14"/>
        <v>35. Seguro Agrícola</v>
      </c>
      <c r="AL121" s="69" t="str">
        <f t="shared" si="14"/>
        <v/>
      </c>
      <c r="AM121" s="69" t="str">
        <f t="shared" si="14"/>
        <v/>
      </c>
      <c r="AN121" s="76"/>
      <c r="AO121" s="76"/>
      <c r="AP121" s="76"/>
      <c r="AQ121" s="76"/>
      <c r="AR121" s="29"/>
      <c r="AS121" s="29"/>
      <c r="AT121" s="29"/>
    </row>
    <row r="122" spans="2:46" hidden="1" x14ac:dyDescent="0.2">
      <c r="B122" s="29"/>
      <c r="C122" s="42">
        <f>IFERROR((HLOOKUP(C120,$C$115:$AM$117,3,FALSE)-HLOOKUP(C120,$C$115:$AM$118,4,FALSE)/1000000)/$C$129,"")</f>
        <v>1047.5546371812954</v>
      </c>
      <c r="D122" s="42">
        <f t="shared" ref="D122:AM122" si="15">IFERROR((HLOOKUP(D120,$C$115:$AM$117,3,FALSE)-HLOOKUP(D120,$C$115:$AM$118,4,FALSE)/1000000)/$C$129,"")</f>
        <v>917.57819503265387</v>
      </c>
      <c r="E122" s="42">
        <f t="shared" si="15"/>
        <v>784.1803150696536</v>
      </c>
      <c r="F122" s="42">
        <f t="shared" si="15"/>
        <v>422.31096537418648</v>
      </c>
      <c r="G122" s="42">
        <f t="shared" si="15"/>
        <v>325.10196612054312</v>
      </c>
      <c r="H122" s="42">
        <f t="shared" si="15"/>
        <v>301.94034741106208</v>
      </c>
      <c r="I122" s="42">
        <f t="shared" si="15"/>
        <v>298.04305244586664</v>
      </c>
      <c r="J122" s="42">
        <f t="shared" si="15"/>
        <v>213.21780448418622</v>
      </c>
      <c r="K122" s="42">
        <f t="shared" si="15"/>
        <v>207.26522988504044</v>
      </c>
      <c r="L122" s="42">
        <f t="shared" si="15"/>
        <v>133.21362346712652</v>
      </c>
      <c r="M122" s="42">
        <f t="shared" si="15"/>
        <v>118.66187496712649</v>
      </c>
      <c r="N122" s="42">
        <f t="shared" si="15"/>
        <v>96.722137985770942</v>
      </c>
      <c r="O122" s="42">
        <f t="shared" si="15"/>
        <v>81.864706883587374</v>
      </c>
      <c r="P122" s="42">
        <f t="shared" si="15"/>
        <v>76.405057461211328</v>
      </c>
      <c r="Q122" s="42">
        <f t="shared" si="15"/>
        <v>67.817347009293769</v>
      </c>
      <c r="R122" s="42">
        <f t="shared" si="15"/>
        <v>40.940167561050032</v>
      </c>
      <c r="S122" s="42">
        <f t="shared" si="15"/>
        <v>40.105140448805855</v>
      </c>
      <c r="T122" s="42">
        <f t="shared" si="15"/>
        <v>38.974465680304853</v>
      </c>
      <c r="U122" s="42">
        <f t="shared" si="15"/>
        <v>37.110066146508906</v>
      </c>
      <c r="V122" s="42">
        <f t="shared" si="15"/>
        <v>27.962087841185891</v>
      </c>
      <c r="W122" s="42">
        <f t="shared" si="15"/>
        <v>27.44811006695889</v>
      </c>
      <c r="X122" s="42">
        <f t="shared" si="15"/>
        <v>19.216020184986395</v>
      </c>
      <c r="Y122" s="42">
        <f t="shared" si="15"/>
        <v>18.147012027592091</v>
      </c>
      <c r="Z122" s="42">
        <f t="shared" si="15"/>
        <v>16.052093949730324</v>
      </c>
      <c r="AA122" s="42">
        <f t="shared" si="15"/>
        <v>6.8469563082940592</v>
      </c>
      <c r="AB122" s="42">
        <f t="shared" si="15"/>
        <v>-2.9351643510957302</v>
      </c>
      <c r="AC122" s="42">
        <f t="shared" si="15"/>
        <v>-7.565388123215727</v>
      </c>
      <c r="AD122" s="42">
        <f t="shared" si="15"/>
        <v>-10.945968361023784</v>
      </c>
      <c r="AE122" s="42">
        <f t="shared" si="15"/>
        <v>-13.039734619457816</v>
      </c>
      <c r="AF122" s="42">
        <f t="shared" si="15"/>
        <v>-13.98871086554006</v>
      </c>
      <c r="AG122" s="42">
        <f t="shared" si="15"/>
        <v>-30.111538687164806</v>
      </c>
      <c r="AH122" s="42">
        <f t="shared" si="15"/>
        <v>-33.480472165123011</v>
      </c>
      <c r="AI122" s="42">
        <f t="shared" si="15"/>
        <v>-38.602567669173183</v>
      </c>
      <c r="AJ122" s="42">
        <f t="shared" si="15"/>
        <v>-111.0034558063077</v>
      </c>
      <c r="AK122" s="42">
        <f t="shared" si="15"/>
        <v>-1175.5417214315369</v>
      </c>
      <c r="AL122" s="42" t="str">
        <f t="shared" si="15"/>
        <v/>
      </c>
      <c r="AM122" s="42" t="str">
        <f t="shared" si="15"/>
        <v/>
      </c>
      <c r="AN122" s="76"/>
      <c r="AO122" s="76"/>
      <c r="AP122" s="76"/>
      <c r="AQ122" s="76"/>
      <c r="AR122" s="29"/>
      <c r="AS122" s="29"/>
      <c r="AT122" s="29"/>
    </row>
    <row r="123" spans="2:46" hidden="1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76"/>
      <c r="AJ123" s="76"/>
      <c r="AK123" s="76"/>
      <c r="AL123" s="76"/>
      <c r="AM123" s="76"/>
      <c r="AN123" s="76"/>
      <c r="AO123" s="76"/>
      <c r="AP123" s="76"/>
      <c r="AQ123" s="76"/>
      <c r="AR123" s="29"/>
      <c r="AS123" s="29"/>
      <c r="AT123" s="29"/>
    </row>
    <row r="124" spans="2:46" hidden="1" x14ac:dyDescent="0.2">
      <c r="B124" s="39" t="s">
        <v>95</v>
      </c>
      <c r="C124" s="42" t="str">
        <f t="shared" ref="C124:AM124" si="16">IF($C$138=C121,C122,"")</f>
        <v/>
      </c>
      <c r="D124" s="42" t="str">
        <f t="shared" si="16"/>
        <v/>
      </c>
      <c r="E124" s="42" t="str">
        <f t="shared" si="16"/>
        <v/>
      </c>
      <c r="F124" s="42" t="str">
        <f t="shared" si="16"/>
        <v/>
      </c>
      <c r="G124" s="42" t="str">
        <f t="shared" si="16"/>
        <v/>
      </c>
      <c r="H124" s="42" t="str">
        <f t="shared" si="16"/>
        <v/>
      </c>
      <c r="I124" s="42" t="str">
        <f t="shared" si="16"/>
        <v/>
      </c>
      <c r="J124" s="42" t="str">
        <f t="shared" si="16"/>
        <v/>
      </c>
      <c r="K124" s="42" t="str">
        <f t="shared" si="16"/>
        <v/>
      </c>
      <c r="L124" s="42" t="str">
        <f t="shared" si="16"/>
        <v/>
      </c>
      <c r="M124" s="42" t="str">
        <f t="shared" si="16"/>
        <v/>
      </c>
      <c r="N124" s="42" t="str">
        <f t="shared" si="16"/>
        <v/>
      </c>
      <c r="O124" s="42" t="str">
        <f t="shared" si="16"/>
        <v/>
      </c>
      <c r="P124" s="42" t="str">
        <f t="shared" si="16"/>
        <v/>
      </c>
      <c r="Q124" s="42" t="str">
        <f t="shared" si="16"/>
        <v/>
      </c>
      <c r="R124" s="42" t="str">
        <f t="shared" si="16"/>
        <v/>
      </c>
      <c r="S124" s="42" t="str">
        <f t="shared" si="16"/>
        <v/>
      </c>
      <c r="T124" s="42" t="str">
        <f t="shared" si="16"/>
        <v/>
      </c>
      <c r="U124" s="42" t="str">
        <f t="shared" si="16"/>
        <v/>
      </c>
      <c r="V124" s="42" t="str">
        <f t="shared" si="16"/>
        <v/>
      </c>
      <c r="W124" s="42" t="str">
        <f t="shared" si="16"/>
        <v/>
      </c>
      <c r="X124" s="42" t="str">
        <f t="shared" si="16"/>
        <v/>
      </c>
      <c r="Y124" s="42" t="str">
        <f t="shared" si="16"/>
        <v/>
      </c>
      <c r="Z124" s="42" t="str">
        <f t="shared" si="16"/>
        <v/>
      </c>
      <c r="AA124" s="42" t="str">
        <f t="shared" si="16"/>
        <v/>
      </c>
      <c r="AB124" s="42" t="str">
        <f t="shared" si="16"/>
        <v/>
      </c>
      <c r="AC124" s="42" t="str">
        <f t="shared" si="16"/>
        <v/>
      </c>
      <c r="AD124" s="42" t="str">
        <f t="shared" si="16"/>
        <v/>
      </c>
      <c r="AE124" s="42" t="str">
        <f t="shared" si="16"/>
        <v/>
      </c>
      <c r="AF124" s="42" t="str">
        <f t="shared" si="16"/>
        <v/>
      </c>
      <c r="AG124" s="42" t="str">
        <f t="shared" si="16"/>
        <v/>
      </c>
      <c r="AH124" s="42" t="str">
        <f t="shared" si="16"/>
        <v/>
      </c>
      <c r="AI124" s="42" t="str">
        <f t="shared" si="16"/>
        <v/>
      </c>
      <c r="AJ124" s="42" t="str">
        <f t="shared" si="16"/>
        <v/>
      </c>
      <c r="AK124" s="42" t="str">
        <f t="shared" si="16"/>
        <v/>
      </c>
      <c r="AL124" s="42" t="str">
        <f t="shared" si="16"/>
        <v/>
      </c>
      <c r="AM124" s="42" t="str">
        <f t="shared" si="16"/>
        <v/>
      </c>
      <c r="AN124" s="29"/>
      <c r="AO124" s="29"/>
      <c r="AP124" s="29"/>
      <c r="AQ124" s="29"/>
      <c r="AR124" s="29"/>
      <c r="AS124" s="29"/>
      <c r="AT124" s="29"/>
    </row>
    <row r="125" spans="2:46" hidden="1" x14ac:dyDescent="0.2">
      <c r="B125" s="29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29"/>
      <c r="AR125" s="29"/>
      <c r="AS125" s="29"/>
      <c r="AT125" s="29"/>
    </row>
    <row r="126" spans="2:46" hidden="1" x14ac:dyDescent="0.2">
      <c r="B126" s="29"/>
      <c r="C126" s="40" t="str">
        <f t="shared" ref="C126:AP126" si="17">IF(C66&gt;$C$127,C64,IF(C66=$C$127,$AQ$11,IF(C66&lt;$C$127,"")))</f>
        <v>Assurant Chile</v>
      </c>
      <c r="D126" s="40" t="str">
        <f t="shared" si="17"/>
        <v>AVLA Crédito</v>
      </c>
      <c r="E126" s="40" t="str">
        <f t="shared" si="17"/>
        <v>BCI Seguros</v>
      </c>
      <c r="F126" s="40" t="str">
        <f t="shared" si="17"/>
        <v>BNP Paribas Cardif</v>
      </c>
      <c r="G126" s="40" t="str">
        <f t="shared" si="17"/>
        <v>Cesce Chile</v>
      </c>
      <c r="H126" s="40" t="str">
        <f t="shared" si="17"/>
        <v>Chilena Consolidada</v>
      </c>
      <c r="I126" s="40" t="str">
        <f t="shared" si="17"/>
        <v>Chubb Generales</v>
      </c>
      <c r="J126" s="40" t="str">
        <f t="shared" si="17"/>
        <v>Coface Chile</v>
      </c>
      <c r="K126" s="40" t="str">
        <f t="shared" si="17"/>
        <v>Consorcio Nacional</v>
      </c>
      <c r="L126" s="40" t="str">
        <f t="shared" si="17"/>
        <v>Contempora</v>
      </c>
      <c r="M126" s="40" t="str">
        <f t="shared" si="17"/>
        <v>Continental Crédito</v>
      </c>
      <c r="N126" s="40" t="str">
        <f t="shared" si="17"/>
        <v>Continental Generales</v>
      </c>
      <c r="O126" s="40" t="str">
        <f t="shared" si="17"/>
        <v>FID Chile</v>
      </c>
      <c r="P126" s="40" t="str">
        <f t="shared" si="17"/>
        <v>HDI Gar. y Cré.</v>
      </c>
      <c r="Q126" s="40" t="str">
        <f t="shared" si="17"/>
        <v>HDI Seguros</v>
      </c>
      <c r="R126" s="40" t="str">
        <f t="shared" si="17"/>
        <v>Huelen</v>
      </c>
      <c r="S126" s="40" t="str">
        <f t="shared" si="17"/>
        <v>Liberty Seguros</v>
      </c>
      <c r="T126" s="40" t="str">
        <f t="shared" si="17"/>
        <v>M. de Carabineros</v>
      </c>
      <c r="U126" s="40" t="str">
        <f t="shared" si="17"/>
        <v>Mapfre</v>
      </c>
      <c r="V126" s="40" t="str">
        <f t="shared" si="17"/>
        <v>MetLife Generales</v>
      </c>
      <c r="W126" s="40" t="str">
        <f t="shared" si="17"/>
        <v>Orion Seguros</v>
      </c>
      <c r="X126" s="40" t="str">
        <f t="shared" si="17"/>
        <v>Orsan Crédito</v>
      </c>
      <c r="Y126" s="40" t="str">
        <f t="shared" si="17"/>
        <v>Porvenir</v>
      </c>
      <c r="Z126" s="40" t="str">
        <f t="shared" si="17"/>
        <v>Reale Chile</v>
      </c>
      <c r="AA126" s="40" t="str">
        <f t="shared" si="17"/>
        <v>Renta Nacional</v>
      </c>
      <c r="AB126" s="40" t="str">
        <f t="shared" si="17"/>
        <v>SegChile</v>
      </c>
      <c r="AC126" s="40" t="str">
        <f t="shared" si="17"/>
        <v>Solunión Chile</v>
      </c>
      <c r="AD126" s="40" t="str">
        <f t="shared" si="17"/>
        <v>Southbridge</v>
      </c>
      <c r="AE126" s="40" t="str">
        <f t="shared" si="17"/>
        <v>Starr International</v>
      </c>
      <c r="AF126" s="40" t="str">
        <f t="shared" si="17"/>
        <v>Suaval</v>
      </c>
      <c r="AG126" s="40" t="str">
        <f t="shared" si="17"/>
        <v>Suramericana</v>
      </c>
      <c r="AH126" s="40" t="str">
        <f t="shared" si="17"/>
        <v>Unnio</v>
      </c>
      <c r="AI126" s="40" t="str">
        <f t="shared" si="17"/>
        <v>Zenit Seguros</v>
      </c>
      <c r="AJ126" s="40" t="str">
        <f t="shared" si="17"/>
        <v>Zurich Santander</v>
      </c>
      <c r="AK126" s="40" t="str">
        <f t="shared" si="17"/>
        <v>Mercado</v>
      </c>
      <c r="AL126" s="40" t="str">
        <f t="shared" si="17"/>
        <v/>
      </c>
      <c r="AM126" s="40" t="str">
        <f t="shared" si="17"/>
        <v/>
      </c>
      <c r="AN126" s="40" t="str">
        <f t="shared" si="17"/>
        <v/>
      </c>
      <c r="AO126" s="40" t="str">
        <f t="shared" si="17"/>
        <v/>
      </c>
      <c r="AP126" s="40" t="str">
        <f t="shared" si="17"/>
        <v/>
      </c>
      <c r="AQ126" s="29"/>
      <c r="AR126" s="29"/>
      <c r="AS126" s="29"/>
      <c r="AT126" s="29"/>
    </row>
    <row r="127" spans="2:46" hidden="1" x14ac:dyDescent="0.2">
      <c r="B127" s="39" t="s">
        <v>343</v>
      </c>
      <c r="C127" s="40">
        <f>COUNTIF(C11:AP11,"")</f>
        <v>6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29"/>
      <c r="AR127" s="29"/>
      <c r="AS127" s="29"/>
      <c r="AT127" s="29"/>
    </row>
    <row r="128" spans="2:46" hidden="1" x14ac:dyDescent="0.2">
      <c r="B128" s="29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29"/>
      <c r="AR128" s="29"/>
      <c r="AS128" s="29"/>
      <c r="AT128" s="29"/>
    </row>
    <row r="129" spans="2:46" hidden="1" x14ac:dyDescent="0.2">
      <c r="B129" s="39" t="s">
        <v>99</v>
      </c>
      <c r="C129" s="27">
        <f>IF(MAX(C117:AP117)&lt;100000,1,IF(AND(MAX(C117:AP117)&gt;=100000,MAX(C117:AP117)&lt;100000000),1000,IF(MAX(C117:AP117)&gt;=100000000,1000000)))</f>
        <v>1</v>
      </c>
      <c r="D129" s="27">
        <v>1000000</v>
      </c>
      <c r="E129" s="27">
        <v>1000</v>
      </c>
      <c r="F129" s="27">
        <v>1</v>
      </c>
      <c r="G129" s="27" t="str">
        <f>INDEX(D130:F132,MATCH(Índice!$H$52,C130:C132,0),MATCH(C129,D129:F129,0))</f>
        <v>UF</v>
      </c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29"/>
      <c r="AR129" s="29"/>
      <c r="AS129" s="29"/>
      <c r="AT129" s="29"/>
    </row>
    <row r="130" spans="2:46" hidden="1" x14ac:dyDescent="0.2">
      <c r="B130" s="29"/>
      <c r="C130" s="27" t="str">
        <f>Índice!H53</f>
        <v>Cifras en UF al 31.03.2021</v>
      </c>
      <c r="D130" s="27" t="s">
        <v>329</v>
      </c>
      <c r="E130" s="27" t="s">
        <v>96</v>
      </c>
      <c r="F130" s="27" t="s">
        <v>21</v>
      </c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29"/>
      <c r="AR130" s="29"/>
      <c r="AS130" s="29"/>
      <c r="AT130" s="29"/>
    </row>
    <row r="131" spans="2:46" hidden="1" x14ac:dyDescent="0.2">
      <c r="B131" s="29"/>
      <c r="C131" s="27" t="str">
        <f>Índice!H54</f>
        <v>Cifras en M$ al 31.03.2021</v>
      </c>
      <c r="D131" s="27" t="s">
        <v>330</v>
      </c>
      <c r="E131" s="27" t="s">
        <v>97</v>
      </c>
      <c r="F131" s="27" t="s">
        <v>327</v>
      </c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29"/>
      <c r="AR131" s="29"/>
      <c r="AS131" s="29"/>
      <c r="AT131" s="29"/>
    </row>
    <row r="132" spans="2:46" hidden="1" x14ac:dyDescent="0.2">
      <c r="B132" s="29"/>
      <c r="C132" s="27" t="str">
        <f>Índice!H55</f>
        <v>Cifras en US$ al 31.03.2021</v>
      </c>
      <c r="D132" s="27" t="s">
        <v>331</v>
      </c>
      <c r="E132" s="27" t="s">
        <v>98</v>
      </c>
      <c r="F132" s="27" t="s">
        <v>328</v>
      </c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29"/>
      <c r="AR132" s="29"/>
      <c r="AS132" s="29"/>
      <c r="AT132" s="29"/>
    </row>
    <row r="133" spans="2:46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</row>
    <row r="134" spans="2:46" x14ac:dyDescent="0.2">
      <c r="C134" s="44" t="s">
        <v>342</v>
      </c>
      <c r="D134" s="44"/>
      <c r="E134" s="44"/>
      <c r="F134" s="44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</row>
    <row r="135" spans="2:46" x14ac:dyDescent="0.2">
      <c r="C135" s="275" t="s">
        <v>298</v>
      </c>
      <c r="D135" s="276"/>
      <c r="E135" s="276"/>
      <c r="F135" s="277"/>
      <c r="G135" s="47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</row>
    <row r="136" spans="2:46" x14ac:dyDescent="0.2">
      <c r="C136" s="48"/>
      <c r="D136" s="48"/>
      <c r="E136" s="48"/>
      <c r="F136" s="48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</row>
    <row r="137" spans="2:46" x14ac:dyDescent="0.2">
      <c r="C137" s="44" t="s">
        <v>341</v>
      </c>
      <c r="D137" s="44"/>
      <c r="E137" s="44"/>
      <c r="F137" s="44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</row>
    <row r="138" spans="2:46" x14ac:dyDescent="0.2">
      <c r="C138" s="275"/>
      <c r="D138" s="276"/>
      <c r="E138" s="276"/>
      <c r="F138" s="277"/>
      <c r="G138" s="47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</row>
    <row r="139" spans="2:46" x14ac:dyDescent="0.2">
      <c r="B139" s="29"/>
      <c r="C139" s="48"/>
      <c r="D139" s="48"/>
      <c r="E139" s="48"/>
      <c r="F139" s="48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</row>
    <row r="140" spans="2:46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</row>
    <row r="141" spans="2:46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</row>
    <row r="142" spans="2:46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</row>
    <row r="143" spans="2:46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</row>
    <row r="144" spans="2:46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</row>
    <row r="145" spans="2:46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</row>
    <row r="146" spans="2:46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</row>
    <row r="147" spans="2:46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</row>
    <row r="148" spans="2:46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</row>
    <row r="149" spans="2:46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</row>
    <row r="150" spans="2:46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</row>
    <row r="151" spans="2:46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</row>
    <row r="152" spans="2:46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</row>
    <row r="153" spans="2:46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</row>
    <row r="154" spans="2:46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</row>
    <row r="155" spans="2:46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</row>
    <row r="156" spans="2:46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</row>
    <row r="157" spans="2:46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</row>
    <row r="158" spans="2:46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</row>
    <row r="159" spans="2:46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</row>
    <row r="160" spans="2:46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</row>
    <row r="161" spans="2:46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</row>
    <row r="162" spans="2:46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</row>
    <row r="163" spans="2:46" x14ac:dyDescent="0.2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</row>
    <row r="164" spans="2:46" x14ac:dyDescent="0.2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</row>
    <row r="165" spans="2:46" x14ac:dyDescent="0.2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</row>
    <row r="166" spans="2:46" x14ac:dyDescent="0.2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</row>
    <row r="167" spans="2:46" x14ac:dyDescent="0.2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</row>
  </sheetData>
  <sheetProtection algorithmName="SHA-512" hashValue="YgjI6uTBHN8d6jArrD8TLzzjUE0/0UhMpclS1zud9LGoW1G3O1PBSo0sALpFxm25S1H16JSmZVtAK2+TvRpbCw==" saltValue="43+OXfNSA3TQyY0/qS2w5Q==" spinCount="100000" sheet="1" objects="1" scenarios="1"/>
  <mergeCells count="4">
    <mergeCell ref="C81:F81"/>
    <mergeCell ref="C84:F84"/>
    <mergeCell ref="C135:F135"/>
    <mergeCell ref="C138:F138"/>
  </mergeCells>
  <conditionalFormatting sqref="A1:A1048576 B1:B78 B85:B133 B139:B1048576 C1:C1048576 D1:F80 D82:F83 D85:F134 D136:F137 D139:F1048576 G1:XFD1048576">
    <cfRule type="cellIs" dxfId="76" priority="1" operator="lessThan">
      <formula>0</formula>
    </cfRule>
  </conditionalFormatting>
  <dataValidations count="4">
    <dataValidation type="list" allowBlank="1" showInputMessage="1" showErrorMessage="1" sqref="C138" xr:uid="{00000000-0002-0000-1300-000000000000}">
      <formula1>$B$11:$B$48</formula1>
    </dataValidation>
    <dataValidation type="list" allowBlank="1" showInputMessage="1" showErrorMessage="1" sqref="C81" xr:uid="{00000000-0002-0000-1300-000001000000}">
      <formula1>$B$12:$B$49</formula1>
    </dataValidation>
    <dataValidation type="list" allowBlank="1" showInputMessage="1" showErrorMessage="1" sqref="C84:F84" xr:uid="{00000000-0002-0000-1300-000002000000}">
      <formula1>$B$126:$AI$126</formula1>
    </dataValidation>
    <dataValidation type="list" allowBlank="1" showInputMessage="1" showErrorMessage="1" sqref="C135:F135" xr:uid="{00000000-0002-0000-1300-000003000000}">
      <formula1>$C$126:$AK$126</formula1>
    </dataValidation>
  </dataValidations>
  <hyperlinks>
    <hyperlink ref="C2" location="Índice!A1" display="Volver al Índice" xr:uid="{00000000-0004-0000-1300-000000000000}"/>
  </hyperlinks>
  <pageMargins left="0.70866141732283472" right="0.70866141732283472" top="0.74803149606299213" bottom="0.74803149606299213" header="0.31496062992125984" footer="0.31496062992125984"/>
  <pageSetup scale="71" fitToWidth="3" orientation="landscape" verticalDpi="1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AW174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43" width="11.42578125" style="219" customWidth="1"/>
    <col min="44" max="44" width="2.85546875" style="224" customWidth="1"/>
    <col min="45" max="46" width="11.42578125" style="219" customWidth="1"/>
    <col min="47" max="47" width="2.85546875" style="219" customWidth="1"/>
    <col min="48" max="16384" width="11.42578125" style="219"/>
  </cols>
  <sheetData>
    <row r="2" spans="2:49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76"/>
      <c r="AS2" s="29"/>
      <c r="AT2" s="29"/>
      <c r="AU2" s="29"/>
      <c r="AV2" s="29"/>
      <c r="AW2" s="29"/>
    </row>
    <row r="3" spans="2:49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76"/>
      <c r="AS3" s="29"/>
      <c r="AT3" s="29"/>
      <c r="AU3" s="29"/>
      <c r="AV3" s="29"/>
      <c r="AW3" s="29"/>
    </row>
    <row r="4" spans="2:49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76"/>
      <c r="AS4" s="29"/>
      <c r="AT4" s="29"/>
      <c r="AU4" s="29"/>
      <c r="AV4" s="29"/>
      <c r="AW4" s="29"/>
    </row>
    <row r="5" spans="2:49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76"/>
      <c r="AS5" s="29"/>
      <c r="AT5" s="29"/>
      <c r="AU5" s="29"/>
      <c r="AV5" s="29"/>
      <c r="AW5" s="29"/>
    </row>
    <row r="6" spans="2:49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76"/>
      <c r="AS6" s="29"/>
      <c r="AT6" s="29"/>
      <c r="AU6" s="29"/>
      <c r="AV6" s="29"/>
      <c r="AW6" s="29"/>
    </row>
    <row r="7" spans="2:49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76"/>
      <c r="AS7" s="29"/>
      <c r="AT7" s="29"/>
      <c r="AU7" s="29"/>
      <c r="AV7" s="29"/>
      <c r="AW7" s="29"/>
    </row>
    <row r="8" spans="2:49" ht="15.75" x14ac:dyDescent="0.25">
      <c r="B8" s="28" t="s">
        <v>311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76"/>
      <c r="AS8" s="29"/>
      <c r="AT8" s="29"/>
      <c r="AU8" s="29"/>
      <c r="AV8" s="29"/>
      <c r="AW8" s="29"/>
    </row>
    <row r="9" spans="2:49" x14ac:dyDescent="0.2">
      <c r="B9" s="30" t="str">
        <f>Índice!H56</f>
        <v>Cifras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76"/>
      <c r="AS9" s="29"/>
      <c r="AT9" s="29"/>
      <c r="AU9" s="29"/>
      <c r="AV9" s="29"/>
      <c r="AW9" s="29"/>
    </row>
    <row r="10" spans="2:49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76"/>
      <c r="AS10" s="29"/>
      <c r="AT10" s="29"/>
      <c r="AU10" s="29"/>
      <c r="AV10" s="29"/>
      <c r="AW10" s="29"/>
    </row>
    <row r="11" spans="2:49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  <c r="AR11" s="208"/>
      <c r="AS11" s="174" t="str">
        <f>CONCATENATE("Mercado ",Índice!H58)</f>
        <v>Mercado 31.03.2020</v>
      </c>
      <c r="AT11" s="174" t="s">
        <v>295</v>
      </c>
      <c r="AU11" s="31"/>
      <c r="AV11" s="174" t="s">
        <v>297</v>
      </c>
      <c r="AW11" s="174" t="str">
        <f>CONCATENATE("Part. (%) ",Índice!H58)</f>
        <v>Part. (%) 31.03.2020</v>
      </c>
    </row>
    <row r="12" spans="2:49" x14ac:dyDescent="0.2">
      <c r="B12" s="62" t="str">
        <f>'Datos Generales'!B249</f>
        <v>1. Incendio Ordinario</v>
      </c>
      <c r="C12" s="36">
        <f>IF('Datos Generales'!C504=0,"",'Datos Generales'!C504)</f>
        <v>4</v>
      </c>
      <c r="D12" s="36" t="str">
        <f>IF('Datos Generales'!D504=0,"",'Datos Generales'!D504)</f>
        <v/>
      </c>
      <c r="E12" s="36">
        <f>IF('Datos Generales'!E504=0,"",'Datos Generales'!E504)</f>
        <v>941</v>
      </c>
      <c r="F12" s="36">
        <f>IF('Datos Generales'!F504=0,"",'Datos Generales'!F504)</f>
        <v>139</v>
      </c>
      <c r="G12" s="36" t="str">
        <f>IF('Datos Generales'!G504=0,"",'Datos Generales'!G504)</f>
        <v/>
      </c>
      <c r="H12" s="36">
        <f>IF('Datos Generales'!H504=0,"",'Datos Generales'!H504)</f>
        <v>45</v>
      </c>
      <c r="I12" s="36">
        <f>IF('Datos Generales'!I504=0,"",'Datos Generales'!I504)</f>
        <v>2029</v>
      </c>
      <c r="J12" s="36" t="str">
        <f>IF('Datos Generales'!J504=0,"",'Datos Generales'!J504)</f>
        <v/>
      </c>
      <c r="K12" s="36">
        <f>IF('Datos Generales'!K504=0,"",'Datos Generales'!K504)</f>
        <v>173</v>
      </c>
      <c r="L12" s="36" t="str">
        <f>IF('Datos Generales'!L504=0,"",'Datos Generales'!L504)</f>
        <v/>
      </c>
      <c r="M12" s="36" t="str">
        <f>IF('Datos Generales'!M504=0,"",'Datos Generales'!M504)</f>
        <v/>
      </c>
      <c r="N12" s="36">
        <f>IF('Datos Generales'!N504=0,"",'Datos Generales'!N504)</f>
        <v>156</v>
      </c>
      <c r="O12" s="36">
        <f>IF('Datos Generales'!O504=0,"",'Datos Generales'!O504)</f>
        <v>33</v>
      </c>
      <c r="P12" s="36" t="str">
        <f>IF('Datos Generales'!P504=0,"",'Datos Generales'!P504)</f>
        <v/>
      </c>
      <c r="Q12" s="36">
        <f>IF('Datos Generales'!Q504=0,"",'Datos Generales'!Q504)</f>
        <v>23</v>
      </c>
      <c r="R12" s="36" t="str">
        <f>IF('Datos Generales'!R504=0,"",'Datos Generales'!R504)</f>
        <v/>
      </c>
      <c r="S12" s="36">
        <f>IF('Datos Generales'!S504=0,"",'Datos Generales'!S504)</f>
        <v>4428</v>
      </c>
      <c r="T12" s="36" t="str">
        <f>IF('Datos Generales'!T504=0,"",'Datos Generales'!T504)</f>
        <v/>
      </c>
      <c r="U12" s="36">
        <f>IF('Datos Generales'!U504=0,"",'Datos Generales'!U504)</f>
        <v>294.00000000000006</v>
      </c>
      <c r="V12" s="36">
        <f>IF('Datos Generales'!V504=0,"",'Datos Generales'!V504)</f>
        <v>151</v>
      </c>
      <c r="W12" s="36">
        <f>IF('Datos Generales'!W504=0,"",'Datos Generales'!W504)</f>
        <v>10</v>
      </c>
      <c r="X12" s="36" t="str">
        <f>IF('Datos Generales'!X504=0,"",'Datos Generales'!X504)</f>
        <v/>
      </c>
      <c r="Y12" s="36">
        <f>IF('Datos Generales'!Y504=0,"",'Datos Generales'!Y504)</f>
        <v>34</v>
      </c>
      <c r="Z12" s="36">
        <f>IF('Datos Generales'!Z504=0,"",'Datos Generales'!Z504)</f>
        <v>296</v>
      </c>
      <c r="AA12" s="36">
        <f>IF('Datos Generales'!AA504=0,"",'Datos Generales'!AA504)</f>
        <v>550</v>
      </c>
      <c r="AB12" s="36" t="str">
        <f>IF('Datos Generales'!AB504=0,"",'Datos Generales'!AB504)</f>
        <v/>
      </c>
      <c r="AC12" s="36" t="str">
        <f>IF('Datos Generales'!AC504=0,"",'Datos Generales'!AC504)</f>
        <v/>
      </c>
      <c r="AD12" s="36">
        <f>IF('Datos Generales'!AD504=0,"",'Datos Generales'!AD504)</f>
        <v>317</v>
      </c>
      <c r="AE12" s="36">
        <f>IF('Datos Generales'!AE504=0,"",'Datos Generales'!AE504)</f>
        <v>2</v>
      </c>
      <c r="AF12" s="36" t="str">
        <f>IF('Datos Generales'!AF504=0,"",'Datos Generales'!AF504)</f>
        <v/>
      </c>
      <c r="AG12" s="36">
        <f>IF('Datos Generales'!AG504=0,"",'Datos Generales'!AG504)</f>
        <v>1069</v>
      </c>
      <c r="AH12" s="36">
        <f>IF('Datos Generales'!AH504=0,"",'Datos Generales'!AH504)</f>
        <v>1119</v>
      </c>
      <c r="AI12" s="36">
        <f>IF('Datos Generales'!AI504=0,"",'Datos Generales'!AI504)</f>
        <v>3</v>
      </c>
      <c r="AJ12" s="36">
        <f>IF('Datos Generales'!AJ504=0,"",'Datos Generales'!AJ504)</f>
        <v>73</v>
      </c>
      <c r="AK12" s="36" t="str">
        <f>IF('Datos Generales'!AK504=0,"",'Datos Generales'!AK504)</f>
        <v/>
      </c>
      <c r="AL12" s="36" t="str">
        <f>IF('Datos Generales'!AL504=0,"",'Datos Generales'!AL504)</f>
        <v/>
      </c>
      <c r="AM12" s="36" t="str">
        <f>IF('Datos Generales'!AM504=0,"",'Datos Generales'!AM504)</f>
        <v/>
      </c>
      <c r="AN12" s="36" t="str">
        <f>IF('Datos Generales'!AN504=0,"",'Datos Generales'!AN504)</f>
        <v/>
      </c>
      <c r="AO12" s="36" t="str">
        <f>IF('Datos Generales'!AO504=0,"",'Datos Generales'!AO504)</f>
        <v/>
      </c>
      <c r="AP12" s="36" t="str">
        <f>IF('Datos Generales'!AP504=0,"",'Datos Generales'!AP504)</f>
        <v/>
      </c>
      <c r="AQ12" s="36">
        <f>IF('Datos Generales'!AQ504=0,"",'Datos Generales'!AQ504)</f>
        <v>11889</v>
      </c>
      <c r="AR12" s="76"/>
      <c r="AS12" s="36">
        <f>'Datos Generales'!AS504</f>
        <v>14279</v>
      </c>
      <c r="AT12" s="63">
        <f t="shared" ref="AT12:AT66" si="0">IFERROR(AQ12/AS12-1,"")</f>
        <v>-0.16737866797394774</v>
      </c>
      <c r="AU12" s="29"/>
      <c r="AV12" s="64">
        <f>IFERROR(AQ12/$AQ$49,"")</f>
        <v>4.6486076464102223E-2</v>
      </c>
      <c r="AW12" s="64">
        <f>IFERROR(AS12/$AS$49,"")</f>
        <v>4.876990808892593E-2</v>
      </c>
    </row>
    <row r="13" spans="2:49" x14ac:dyDescent="0.2">
      <c r="B13" s="62" t="str">
        <f>'Datos Generales'!B250</f>
        <v>2. Pérdida de Beneficios por Incendio</v>
      </c>
      <c r="C13" s="36" t="str">
        <f>IF('Datos Generales'!C505=0,"",'Datos Generales'!C505)</f>
        <v/>
      </c>
      <c r="D13" s="36" t="str">
        <f>IF('Datos Generales'!D505=0,"",'Datos Generales'!D505)</f>
        <v/>
      </c>
      <c r="E13" s="36">
        <f>IF('Datos Generales'!E505=0,"",'Datos Generales'!E505)</f>
        <v>2</v>
      </c>
      <c r="F13" s="36" t="str">
        <f>IF('Datos Generales'!F505=0,"",'Datos Generales'!F505)</f>
        <v/>
      </c>
      <c r="G13" s="36" t="str">
        <f>IF('Datos Generales'!G505=0,"",'Datos Generales'!G505)</f>
        <v/>
      </c>
      <c r="H13" s="36">
        <f>IF('Datos Generales'!H505=0,"",'Datos Generales'!H505)</f>
        <v>1</v>
      </c>
      <c r="I13" s="36">
        <f>IF('Datos Generales'!I505=0,"",'Datos Generales'!I505)</f>
        <v>18</v>
      </c>
      <c r="J13" s="36" t="str">
        <f>IF('Datos Generales'!J505=0,"",'Datos Generales'!J505)</f>
        <v/>
      </c>
      <c r="K13" s="36" t="str">
        <f>IF('Datos Generales'!K505=0,"",'Datos Generales'!K505)</f>
        <v/>
      </c>
      <c r="L13" s="36" t="str">
        <f>IF('Datos Generales'!L505=0,"",'Datos Generales'!L505)</f>
        <v/>
      </c>
      <c r="M13" s="36" t="str">
        <f>IF('Datos Generales'!M505=0,"",'Datos Generales'!M505)</f>
        <v/>
      </c>
      <c r="N13" s="36">
        <f>IF('Datos Generales'!N505=0,"",'Datos Generales'!N505)</f>
        <v>1</v>
      </c>
      <c r="O13" s="36" t="str">
        <f>IF('Datos Generales'!O505=0,"",'Datos Generales'!O505)</f>
        <v/>
      </c>
      <c r="P13" s="36" t="str">
        <f>IF('Datos Generales'!P505=0,"",'Datos Generales'!P505)</f>
        <v/>
      </c>
      <c r="Q13" s="36">
        <f>IF('Datos Generales'!Q505=0,"",'Datos Generales'!Q505)</f>
        <v>1</v>
      </c>
      <c r="R13" s="36" t="str">
        <f>IF('Datos Generales'!R505=0,"",'Datos Generales'!R505)</f>
        <v/>
      </c>
      <c r="S13" s="36">
        <f>IF('Datos Generales'!S505=0,"",'Datos Generales'!S505)</f>
        <v>7</v>
      </c>
      <c r="T13" s="36" t="str">
        <f>IF('Datos Generales'!T505=0,"",'Datos Generales'!T505)</f>
        <v/>
      </c>
      <c r="U13" s="36">
        <f>IF('Datos Generales'!U505=0,"",'Datos Generales'!U505)</f>
        <v>11</v>
      </c>
      <c r="V13" s="36" t="str">
        <f>IF('Datos Generales'!V505=0,"",'Datos Generales'!V505)</f>
        <v/>
      </c>
      <c r="W13" s="36" t="str">
        <f>IF('Datos Generales'!W505=0,"",'Datos Generales'!W505)</f>
        <v/>
      </c>
      <c r="X13" s="36" t="str">
        <f>IF('Datos Generales'!X505=0,"",'Datos Generales'!X505)</f>
        <v/>
      </c>
      <c r="Y13" s="36" t="str">
        <f>IF('Datos Generales'!Y505=0,"",'Datos Generales'!Y505)</f>
        <v/>
      </c>
      <c r="Z13" s="36">
        <f>IF('Datos Generales'!Z505=0,"",'Datos Generales'!Z505)</f>
        <v>75</v>
      </c>
      <c r="AA13" s="36" t="str">
        <f>IF('Datos Generales'!AA505=0,"",'Datos Generales'!AA505)</f>
        <v/>
      </c>
      <c r="AB13" s="36" t="str">
        <f>IF('Datos Generales'!AB505=0,"",'Datos Generales'!AB505)</f>
        <v/>
      </c>
      <c r="AC13" s="36" t="str">
        <f>IF('Datos Generales'!AC505=0,"",'Datos Generales'!AC505)</f>
        <v/>
      </c>
      <c r="AD13" s="36">
        <f>IF('Datos Generales'!AD505=0,"",'Datos Generales'!AD505)</f>
        <v>14</v>
      </c>
      <c r="AE13" s="36" t="str">
        <f>IF('Datos Generales'!AE505=0,"",'Datos Generales'!AE505)</f>
        <v/>
      </c>
      <c r="AF13" s="36" t="str">
        <f>IF('Datos Generales'!AF505=0,"",'Datos Generales'!AF505)</f>
        <v/>
      </c>
      <c r="AG13" s="36" t="str">
        <f>IF('Datos Generales'!AG505=0,"",'Datos Generales'!AG505)</f>
        <v/>
      </c>
      <c r="AH13" s="36" t="str">
        <f>IF('Datos Generales'!AH505=0,"",'Datos Generales'!AH505)</f>
        <v/>
      </c>
      <c r="AI13" s="36" t="str">
        <f>IF('Datos Generales'!AI505=0,"",'Datos Generales'!AI505)</f>
        <v/>
      </c>
      <c r="AJ13" s="36" t="str">
        <f>IF('Datos Generales'!AJ505=0,"",'Datos Generales'!AJ505)</f>
        <v/>
      </c>
      <c r="AK13" s="36" t="str">
        <f>IF('Datos Generales'!AK505=0,"",'Datos Generales'!AK505)</f>
        <v/>
      </c>
      <c r="AL13" s="36" t="str">
        <f>IF('Datos Generales'!AL505=0,"",'Datos Generales'!AL505)</f>
        <v/>
      </c>
      <c r="AM13" s="36" t="str">
        <f>IF('Datos Generales'!AM505=0,"",'Datos Generales'!AM505)</f>
        <v/>
      </c>
      <c r="AN13" s="36" t="str">
        <f>IF('Datos Generales'!AN505=0,"",'Datos Generales'!AN505)</f>
        <v/>
      </c>
      <c r="AO13" s="36" t="str">
        <f>IF('Datos Generales'!AO505=0,"",'Datos Generales'!AO505)</f>
        <v/>
      </c>
      <c r="AP13" s="36" t="str">
        <f>IF('Datos Generales'!AP505=0,"",'Datos Generales'!AP505)</f>
        <v/>
      </c>
      <c r="AQ13" s="36">
        <f>IF('Datos Generales'!AQ505=0,"",'Datos Generales'!AQ505)</f>
        <v>130</v>
      </c>
      <c r="AR13" s="76"/>
      <c r="AS13" s="36">
        <f>'Datos Generales'!AS505</f>
        <v>165</v>
      </c>
      <c r="AT13" s="63">
        <f t="shared" ref="AT13:AT49" si="1">IFERROR(AQ13/AS13-1,"")</f>
        <v>-0.21212121212121215</v>
      </c>
      <c r="AU13" s="29"/>
      <c r="AV13" s="64">
        <f t="shared" ref="AV13:AV49" si="2">IFERROR(AQ13/$AQ$49,"")</f>
        <v>5.0830094543975854E-4</v>
      </c>
      <c r="AW13" s="64">
        <f t="shared" ref="AW13:AW49" si="3">IFERROR(AS13/$AS$49,"")</f>
        <v>5.6355731036296505E-4</v>
      </c>
    </row>
    <row r="14" spans="2:49" x14ac:dyDescent="0.2">
      <c r="B14" s="62" t="str">
        <f>'Datos Generales'!B251</f>
        <v>3. Otros Riesgos Adicionales a Incendio</v>
      </c>
      <c r="C14" s="36" t="str">
        <f>IF('Datos Generales'!C506=0,"",'Datos Generales'!C506)</f>
        <v/>
      </c>
      <c r="D14" s="36" t="str">
        <f>IF('Datos Generales'!D506=0,"",'Datos Generales'!D506)</f>
        <v/>
      </c>
      <c r="E14" s="36">
        <f>IF('Datos Generales'!E506=0,"",'Datos Generales'!E506)</f>
        <v>212.00000000000003</v>
      </c>
      <c r="F14" s="36">
        <f>IF('Datos Generales'!F506=0,"",'Datos Generales'!F506)</f>
        <v>24</v>
      </c>
      <c r="G14" s="36" t="str">
        <f>IF('Datos Generales'!G506=0,"",'Datos Generales'!G506)</f>
        <v/>
      </c>
      <c r="H14" s="36">
        <f>IF('Datos Generales'!H506=0,"",'Datos Generales'!H506)</f>
        <v>117</v>
      </c>
      <c r="I14" s="36">
        <f>IF('Datos Generales'!I506=0,"",'Datos Generales'!I506)</f>
        <v>913</v>
      </c>
      <c r="J14" s="36" t="str">
        <f>IF('Datos Generales'!J506=0,"",'Datos Generales'!J506)</f>
        <v/>
      </c>
      <c r="K14" s="36">
        <f>IF('Datos Generales'!K506=0,"",'Datos Generales'!K506)</f>
        <v>282</v>
      </c>
      <c r="L14" s="36" t="str">
        <f>IF('Datos Generales'!L506=0,"",'Datos Generales'!L506)</f>
        <v/>
      </c>
      <c r="M14" s="36" t="str">
        <f>IF('Datos Generales'!M506=0,"",'Datos Generales'!M506)</f>
        <v/>
      </c>
      <c r="N14" s="36">
        <f>IF('Datos Generales'!N506=0,"",'Datos Generales'!N506)</f>
        <v>1</v>
      </c>
      <c r="O14" s="36">
        <f>IF('Datos Generales'!O506=0,"",'Datos Generales'!O506)</f>
        <v>9.0000000000000018</v>
      </c>
      <c r="P14" s="36" t="str">
        <f>IF('Datos Generales'!P506=0,"",'Datos Generales'!P506)</f>
        <v/>
      </c>
      <c r="Q14" s="36">
        <f>IF('Datos Generales'!Q506=0,"",'Datos Generales'!Q506)</f>
        <v>55</v>
      </c>
      <c r="R14" s="36" t="str">
        <f>IF('Datos Generales'!R506=0,"",'Datos Generales'!R506)</f>
        <v/>
      </c>
      <c r="S14" s="36">
        <f>IF('Datos Generales'!S506=0,"",'Datos Generales'!S506)</f>
        <v>15</v>
      </c>
      <c r="T14" s="36" t="str">
        <f>IF('Datos Generales'!T506=0,"",'Datos Generales'!T506)</f>
        <v/>
      </c>
      <c r="U14" s="36">
        <f>IF('Datos Generales'!U506=0,"",'Datos Generales'!U506)</f>
        <v>20</v>
      </c>
      <c r="V14" s="36">
        <f>IF('Datos Generales'!V506=0,"",'Datos Generales'!V506)</f>
        <v>1</v>
      </c>
      <c r="W14" s="36">
        <f>IF('Datos Generales'!W506=0,"",'Datos Generales'!W506)</f>
        <v>14</v>
      </c>
      <c r="X14" s="36" t="str">
        <f>IF('Datos Generales'!X506=0,"",'Datos Generales'!X506)</f>
        <v/>
      </c>
      <c r="Y14" s="36">
        <f>IF('Datos Generales'!Y506=0,"",'Datos Generales'!Y506)</f>
        <v>3</v>
      </c>
      <c r="Z14" s="36">
        <f>IF('Datos Generales'!Z506=0,"",'Datos Generales'!Z506)</f>
        <v>150.00000000000003</v>
      </c>
      <c r="AA14" s="36" t="str">
        <f>IF('Datos Generales'!AA506=0,"",'Datos Generales'!AA506)</f>
        <v/>
      </c>
      <c r="AB14" s="36" t="str">
        <f>IF('Datos Generales'!AB506=0,"",'Datos Generales'!AB506)</f>
        <v/>
      </c>
      <c r="AC14" s="36" t="str">
        <f>IF('Datos Generales'!AC506=0,"",'Datos Generales'!AC506)</f>
        <v/>
      </c>
      <c r="AD14" s="36" t="str">
        <f>IF('Datos Generales'!AD506=0,"",'Datos Generales'!AD506)</f>
        <v/>
      </c>
      <c r="AE14" s="36">
        <f>IF('Datos Generales'!AE506=0,"",'Datos Generales'!AE506)</f>
        <v>21</v>
      </c>
      <c r="AF14" s="36" t="str">
        <f>IF('Datos Generales'!AF506=0,"",'Datos Generales'!AF506)</f>
        <v/>
      </c>
      <c r="AG14" s="36">
        <f>IF('Datos Generales'!AG506=0,"",'Datos Generales'!AG506)</f>
        <v>1429</v>
      </c>
      <c r="AH14" s="36">
        <f>IF('Datos Generales'!AH506=0,"",'Datos Generales'!AH506)</f>
        <v>194</v>
      </c>
      <c r="AI14" s="36" t="str">
        <f>IF('Datos Generales'!AI506=0,"",'Datos Generales'!AI506)</f>
        <v/>
      </c>
      <c r="AJ14" s="36">
        <f>IF('Datos Generales'!AJ506=0,"",'Datos Generales'!AJ506)</f>
        <v>165</v>
      </c>
      <c r="AK14" s="36" t="str">
        <f>IF('Datos Generales'!AK506=0,"",'Datos Generales'!AK506)</f>
        <v/>
      </c>
      <c r="AL14" s="36" t="str">
        <f>IF('Datos Generales'!AL506=0,"",'Datos Generales'!AL506)</f>
        <v/>
      </c>
      <c r="AM14" s="36" t="str">
        <f>IF('Datos Generales'!AM506=0,"",'Datos Generales'!AM506)</f>
        <v/>
      </c>
      <c r="AN14" s="36" t="str">
        <f>IF('Datos Generales'!AN506=0,"",'Datos Generales'!AN506)</f>
        <v/>
      </c>
      <c r="AO14" s="36" t="str">
        <f>IF('Datos Generales'!AO506=0,"",'Datos Generales'!AO506)</f>
        <v/>
      </c>
      <c r="AP14" s="36" t="str">
        <f>IF('Datos Generales'!AP506=0,"",'Datos Generales'!AP506)</f>
        <v/>
      </c>
      <c r="AQ14" s="36">
        <f>IF('Datos Generales'!AQ506=0,"",'Datos Generales'!AQ506)</f>
        <v>3625</v>
      </c>
      <c r="AR14" s="76"/>
      <c r="AS14" s="36">
        <f>'Datos Generales'!AS506</f>
        <v>3241</v>
      </c>
      <c r="AT14" s="63">
        <f t="shared" si="1"/>
        <v>0.11848195001542727</v>
      </c>
      <c r="AU14" s="29"/>
      <c r="AV14" s="64">
        <f t="shared" si="2"/>
        <v>1.4173776363224035E-2</v>
      </c>
      <c r="AW14" s="64">
        <f t="shared" si="3"/>
        <v>1.1069631775068908E-2</v>
      </c>
    </row>
    <row r="15" spans="2:49" x14ac:dyDescent="0.2">
      <c r="B15" s="62" t="str">
        <f>'Datos Generales'!B252</f>
        <v>4. Terremoto y Maremoto</v>
      </c>
      <c r="C15" s="36" t="str">
        <f>IF('Datos Generales'!C507=0,"",'Datos Generales'!C507)</f>
        <v/>
      </c>
      <c r="D15" s="36" t="str">
        <f>IF('Datos Generales'!D507=0,"",'Datos Generales'!D507)</f>
        <v/>
      </c>
      <c r="E15" s="36">
        <f>IF('Datos Generales'!E507=0,"",'Datos Generales'!E507)</f>
        <v>193</v>
      </c>
      <c r="F15" s="36">
        <f>IF('Datos Generales'!F507=0,"",'Datos Generales'!F507)</f>
        <v>19</v>
      </c>
      <c r="G15" s="36" t="str">
        <f>IF('Datos Generales'!G507=0,"",'Datos Generales'!G507)</f>
        <v/>
      </c>
      <c r="H15" s="36">
        <f>IF('Datos Generales'!H507=0,"",'Datos Generales'!H507)</f>
        <v>4</v>
      </c>
      <c r="I15" s="36">
        <f>IF('Datos Generales'!I507=0,"",'Datos Generales'!I507)</f>
        <v>691</v>
      </c>
      <c r="J15" s="36" t="str">
        <f>IF('Datos Generales'!J507=0,"",'Datos Generales'!J507)</f>
        <v/>
      </c>
      <c r="K15" s="36">
        <f>IF('Datos Generales'!K507=0,"",'Datos Generales'!K507)</f>
        <v>64</v>
      </c>
      <c r="L15" s="36" t="str">
        <f>IF('Datos Generales'!L507=0,"",'Datos Generales'!L507)</f>
        <v/>
      </c>
      <c r="M15" s="36" t="str">
        <f>IF('Datos Generales'!M507=0,"",'Datos Generales'!M507)</f>
        <v/>
      </c>
      <c r="N15" s="36" t="str">
        <f>IF('Datos Generales'!N507=0,"",'Datos Generales'!N507)</f>
        <v/>
      </c>
      <c r="O15" s="36">
        <f>IF('Datos Generales'!O507=0,"",'Datos Generales'!O507)</f>
        <v>2</v>
      </c>
      <c r="P15" s="36" t="str">
        <f>IF('Datos Generales'!P507=0,"",'Datos Generales'!P507)</f>
        <v/>
      </c>
      <c r="Q15" s="36" t="str">
        <f>IF('Datos Generales'!Q507=0,"",'Datos Generales'!Q507)</f>
        <v/>
      </c>
      <c r="R15" s="36" t="str">
        <f>IF('Datos Generales'!R507=0,"",'Datos Generales'!R507)</f>
        <v/>
      </c>
      <c r="S15" s="36">
        <f>IF('Datos Generales'!S507=0,"",'Datos Generales'!S507)</f>
        <v>4489.9999999999991</v>
      </c>
      <c r="T15" s="36" t="str">
        <f>IF('Datos Generales'!T507=0,"",'Datos Generales'!T507)</f>
        <v/>
      </c>
      <c r="U15" s="36">
        <f>IF('Datos Generales'!U507=0,"",'Datos Generales'!U507)</f>
        <v>3</v>
      </c>
      <c r="V15" s="36" t="str">
        <f>IF('Datos Generales'!V507=0,"",'Datos Generales'!V507)</f>
        <v/>
      </c>
      <c r="W15" s="36">
        <f>IF('Datos Generales'!W507=0,"",'Datos Generales'!W507)</f>
        <v>1</v>
      </c>
      <c r="X15" s="36" t="str">
        <f>IF('Datos Generales'!X507=0,"",'Datos Generales'!X507)</f>
        <v/>
      </c>
      <c r="Y15" s="36" t="str">
        <f>IF('Datos Generales'!Y507=0,"",'Datos Generales'!Y507)</f>
        <v/>
      </c>
      <c r="Z15" s="36">
        <f>IF('Datos Generales'!Z507=0,"",'Datos Generales'!Z507)</f>
        <v>40</v>
      </c>
      <c r="AA15" s="36" t="str">
        <f>IF('Datos Generales'!AA507=0,"",'Datos Generales'!AA507)</f>
        <v/>
      </c>
      <c r="AB15" s="36" t="str">
        <f>IF('Datos Generales'!AB507=0,"",'Datos Generales'!AB507)</f>
        <v/>
      </c>
      <c r="AC15" s="36" t="str">
        <f>IF('Datos Generales'!AC507=0,"",'Datos Generales'!AC507)</f>
        <v/>
      </c>
      <c r="AD15" s="36">
        <f>IF('Datos Generales'!AD507=0,"",'Datos Generales'!AD507)</f>
        <v>2</v>
      </c>
      <c r="AE15" s="36" t="str">
        <f>IF('Datos Generales'!AE507=0,"",'Datos Generales'!AE507)</f>
        <v/>
      </c>
      <c r="AF15" s="36" t="str">
        <f>IF('Datos Generales'!AF507=0,"",'Datos Generales'!AF507)</f>
        <v/>
      </c>
      <c r="AG15" s="36">
        <f>IF('Datos Generales'!AG507=0,"",'Datos Generales'!AG507)</f>
        <v>3380</v>
      </c>
      <c r="AH15" s="36" t="str">
        <f>IF('Datos Generales'!AH507=0,"",'Datos Generales'!AH507)</f>
        <v/>
      </c>
      <c r="AI15" s="36" t="str">
        <f>IF('Datos Generales'!AI507=0,"",'Datos Generales'!AI507)</f>
        <v/>
      </c>
      <c r="AJ15" s="36">
        <f>IF('Datos Generales'!AJ507=0,"",'Datos Generales'!AJ507)</f>
        <v>252</v>
      </c>
      <c r="AK15" s="36" t="str">
        <f>IF('Datos Generales'!AK507=0,"",'Datos Generales'!AK507)</f>
        <v/>
      </c>
      <c r="AL15" s="36" t="str">
        <f>IF('Datos Generales'!AL507=0,"",'Datos Generales'!AL507)</f>
        <v/>
      </c>
      <c r="AM15" s="36" t="str">
        <f>IF('Datos Generales'!AM507=0,"",'Datos Generales'!AM507)</f>
        <v/>
      </c>
      <c r="AN15" s="36" t="str">
        <f>IF('Datos Generales'!AN507=0,"",'Datos Generales'!AN507)</f>
        <v/>
      </c>
      <c r="AO15" s="36" t="str">
        <f>IF('Datos Generales'!AO507=0,"",'Datos Generales'!AO507)</f>
        <v/>
      </c>
      <c r="AP15" s="36" t="str">
        <f>IF('Datos Generales'!AP507=0,"",'Datos Generales'!AP507)</f>
        <v/>
      </c>
      <c r="AQ15" s="36">
        <f>IF('Datos Generales'!AQ507=0,"",'Datos Generales'!AQ507)</f>
        <v>9141</v>
      </c>
      <c r="AR15" s="76"/>
      <c r="AS15" s="36">
        <f>'Datos Generales'!AS507</f>
        <v>4856</v>
      </c>
      <c r="AT15" s="63">
        <f t="shared" si="1"/>
        <v>0.8824135090609555</v>
      </c>
      <c r="AU15" s="29"/>
      <c r="AV15" s="64">
        <f t="shared" si="2"/>
        <v>3.5741376478960252E-2</v>
      </c>
      <c r="AW15" s="64">
        <f t="shared" si="3"/>
        <v>1.6585662418924597E-2</v>
      </c>
    </row>
    <row r="16" spans="2:49" x14ac:dyDescent="0.2">
      <c r="B16" s="62" t="str">
        <f>'Datos Generales'!B253</f>
        <v>5. Pérdida de Beneficios por Terremoto</v>
      </c>
      <c r="C16" s="36" t="str">
        <f>IF('Datos Generales'!C508=0,"",'Datos Generales'!C508)</f>
        <v/>
      </c>
      <c r="D16" s="36" t="str">
        <f>IF('Datos Generales'!D508=0,"",'Datos Generales'!D508)</f>
        <v/>
      </c>
      <c r="E16" s="36" t="str">
        <f>IF('Datos Generales'!E508=0,"",'Datos Generales'!E508)</f>
        <v/>
      </c>
      <c r="F16" s="36" t="str">
        <f>IF('Datos Generales'!F508=0,"",'Datos Generales'!F508)</f>
        <v/>
      </c>
      <c r="G16" s="36" t="str">
        <f>IF('Datos Generales'!G508=0,"",'Datos Generales'!G508)</f>
        <v/>
      </c>
      <c r="H16" s="36" t="str">
        <f>IF('Datos Generales'!H508=0,"",'Datos Generales'!H508)</f>
        <v/>
      </c>
      <c r="I16" s="36" t="str">
        <f>IF('Datos Generales'!I508=0,"",'Datos Generales'!I508)</f>
        <v/>
      </c>
      <c r="J16" s="36" t="str">
        <f>IF('Datos Generales'!J508=0,"",'Datos Generales'!J508)</f>
        <v/>
      </c>
      <c r="K16" s="36" t="str">
        <f>IF('Datos Generales'!K508=0,"",'Datos Generales'!K508)</f>
        <v/>
      </c>
      <c r="L16" s="36" t="str">
        <f>IF('Datos Generales'!L508=0,"",'Datos Generales'!L508)</f>
        <v/>
      </c>
      <c r="M16" s="36" t="str">
        <f>IF('Datos Generales'!M508=0,"",'Datos Generales'!M508)</f>
        <v/>
      </c>
      <c r="N16" s="36" t="str">
        <f>IF('Datos Generales'!N508=0,"",'Datos Generales'!N508)</f>
        <v/>
      </c>
      <c r="O16" s="36" t="str">
        <f>IF('Datos Generales'!O508=0,"",'Datos Generales'!O508)</f>
        <v/>
      </c>
      <c r="P16" s="36" t="str">
        <f>IF('Datos Generales'!P508=0,"",'Datos Generales'!P508)</f>
        <v/>
      </c>
      <c r="Q16" s="36" t="str">
        <f>IF('Datos Generales'!Q508=0,"",'Datos Generales'!Q508)</f>
        <v/>
      </c>
      <c r="R16" s="36" t="str">
        <f>IF('Datos Generales'!R508=0,"",'Datos Generales'!R508)</f>
        <v/>
      </c>
      <c r="S16" s="36" t="str">
        <f>IF('Datos Generales'!S508=0,"",'Datos Generales'!S508)</f>
        <v/>
      </c>
      <c r="T16" s="36" t="str">
        <f>IF('Datos Generales'!T508=0,"",'Datos Generales'!T508)</f>
        <v/>
      </c>
      <c r="U16" s="36" t="str">
        <f>IF('Datos Generales'!U508=0,"",'Datos Generales'!U508)</f>
        <v/>
      </c>
      <c r="V16" s="36" t="str">
        <f>IF('Datos Generales'!V508=0,"",'Datos Generales'!V508)</f>
        <v/>
      </c>
      <c r="W16" s="36" t="str">
        <f>IF('Datos Generales'!W508=0,"",'Datos Generales'!W508)</f>
        <v/>
      </c>
      <c r="X16" s="36" t="str">
        <f>IF('Datos Generales'!X508=0,"",'Datos Generales'!X508)</f>
        <v/>
      </c>
      <c r="Y16" s="36" t="str">
        <f>IF('Datos Generales'!Y508=0,"",'Datos Generales'!Y508)</f>
        <v/>
      </c>
      <c r="Z16" s="36">
        <f>IF('Datos Generales'!Z508=0,"",'Datos Generales'!Z508)</f>
        <v>2</v>
      </c>
      <c r="AA16" s="36" t="str">
        <f>IF('Datos Generales'!AA508=0,"",'Datos Generales'!AA508)</f>
        <v/>
      </c>
      <c r="AB16" s="36" t="str">
        <f>IF('Datos Generales'!AB508=0,"",'Datos Generales'!AB508)</f>
        <v/>
      </c>
      <c r="AC16" s="36" t="str">
        <f>IF('Datos Generales'!AC508=0,"",'Datos Generales'!AC508)</f>
        <v/>
      </c>
      <c r="AD16" s="36" t="str">
        <f>IF('Datos Generales'!AD508=0,"",'Datos Generales'!AD508)</f>
        <v/>
      </c>
      <c r="AE16" s="36" t="str">
        <f>IF('Datos Generales'!AE508=0,"",'Datos Generales'!AE508)</f>
        <v/>
      </c>
      <c r="AF16" s="36" t="str">
        <f>IF('Datos Generales'!AF508=0,"",'Datos Generales'!AF508)</f>
        <v/>
      </c>
      <c r="AG16" s="36">
        <f>IF('Datos Generales'!AG508=0,"",'Datos Generales'!AG508)</f>
        <v>20</v>
      </c>
      <c r="AH16" s="36" t="str">
        <f>IF('Datos Generales'!AH508=0,"",'Datos Generales'!AH508)</f>
        <v/>
      </c>
      <c r="AI16" s="36" t="str">
        <f>IF('Datos Generales'!AI508=0,"",'Datos Generales'!AI508)</f>
        <v/>
      </c>
      <c r="AJ16" s="36" t="str">
        <f>IF('Datos Generales'!AJ508=0,"",'Datos Generales'!AJ508)</f>
        <v/>
      </c>
      <c r="AK16" s="36" t="str">
        <f>IF('Datos Generales'!AK508=0,"",'Datos Generales'!AK508)</f>
        <v/>
      </c>
      <c r="AL16" s="36" t="str">
        <f>IF('Datos Generales'!AL508=0,"",'Datos Generales'!AL508)</f>
        <v/>
      </c>
      <c r="AM16" s="36" t="str">
        <f>IF('Datos Generales'!AM508=0,"",'Datos Generales'!AM508)</f>
        <v/>
      </c>
      <c r="AN16" s="36" t="str">
        <f>IF('Datos Generales'!AN508=0,"",'Datos Generales'!AN508)</f>
        <v/>
      </c>
      <c r="AO16" s="36" t="str">
        <f>IF('Datos Generales'!AO508=0,"",'Datos Generales'!AO508)</f>
        <v/>
      </c>
      <c r="AP16" s="36" t="str">
        <f>IF('Datos Generales'!AP508=0,"",'Datos Generales'!AP508)</f>
        <v/>
      </c>
      <c r="AQ16" s="36">
        <f>IF('Datos Generales'!AQ508=0,"",'Datos Generales'!AQ508)</f>
        <v>22</v>
      </c>
      <c r="AR16" s="76"/>
      <c r="AS16" s="36">
        <f>'Datos Generales'!AS508</f>
        <v>3</v>
      </c>
      <c r="AT16" s="63">
        <f t="shared" si="1"/>
        <v>6.333333333333333</v>
      </c>
      <c r="AU16" s="29"/>
      <c r="AV16" s="64">
        <f t="shared" si="2"/>
        <v>8.6020159997497598E-5</v>
      </c>
      <c r="AW16" s="64">
        <f t="shared" si="3"/>
        <v>1.024649655205391E-5</v>
      </c>
    </row>
    <row r="17" spans="2:49" x14ac:dyDescent="0.2">
      <c r="B17" s="62" t="str">
        <f>'Datos Generales'!B254</f>
        <v>6. Otros Riesgos de la Naturaleza</v>
      </c>
      <c r="C17" s="36">
        <f>IF('Datos Generales'!C509=0,"",'Datos Generales'!C509)</f>
        <v>15</v>
      </c>
      <c r="D17" s="36" t="str">
        <f>IF('Datos Generales'!D509=0,"",'Datos Generales'!D509)</f>
        <v/>
      </c>
      <c r="E17" s="36">
        <f>IF('Datos Generales'!E509=0,"",'Datos Generales'!E509)</f>
        <v>43</v>
      </c>
      <c r="F17" s="36">
        <f>IF('Datos Generales'!F509=0,"",'Datos Generales'!F509)</f>
        <v>18</v>
      </c>
      <c r="G17" s="36" t="str">
        <f>IF('Datos Generales'!G509=0,"",'Datos Generales'!G509)</f>
        <v/>
      </c>
      <c r="H17" s="36">
        <f>IF('Datos Generales'!H509=0,"",'Datos Generales'!H509)</f>
        <v>69</v>
      </c>
      <c r="I17" s="36">
        <f>IF('Datos Generales'!I509=0,"",'Datos Generales'!I509)</f>
        <v>105</v>
      </c>
      <c r="J17" s="36" t="str">
        <f>IF('Datos Generales'!J509=0,"",'Datos Generales'!J509)</f>
        <v/>
      </c>
      <c r="K17" s="36">
        <f>IF('Datos Generales'!K509=0,"",'Datos Generales'!K509)</f>
        <v>148.00000000000003</v>
      </c>
      <c r="L17" s="36" t="str">
        <f>IF('Datos Generales'!L509=0,"",'Datos Generales'!L509)</f>
        <v/>
      </c>
      <c r="M17" s="36" t="str">
        <f>IF('Datos Generales'!M509=0,"",'Datos Generales'!M509)</f>
        <v/>
      </c>
      <c r="N17" s="36" t="str">
        <f>IF('Datos Generales'!N509=0,"",'Datos Generales'!N509)</f>
        <v/>
      </c>
      <c r="O17" s="36">
        <f>IF('Datos Generales'!O509=0,"",'Datos Generales'!O509)</f>
        <v>1</v>
      </c>
      <c r="P17" s="36" t="str">
        <f>IF('Datos Generales'!P509=0,"",'Datos Generales'!P509)</f>
        <v/>
      </c>
      <c r="Q17" s="36">
        <f>IF('Datos Generales'!Q509=0,"",'Datos Generales'!Q509)</f>
        <v>1</v>
      </c>
      <c r="R17" s="36" t="str">
        <f>IF('Datos Generales'!R509=0,"",'Datos Generales'!R509)</f>
        <v/>
      </c>
      <c r="S17" s="36">
        <f>IF('Datos Generales'!S509=0,"",'Datos Generales'!S509)</f>
        <v>4</v>
      </c>
      <c r="T17" s="36" t="str">
        <f>IF('Datos Generales'!T509=0,"",'Datos Generales'!T509)</f>
        <v/>
      </c>
      <c r="U17" s="36">
        <f>IF('Datos Generales'!U509=0,"",'Datos Generales'!U509)</f>
        <v>4</v>
      </c>
      <c r="V17" s="36" t="str">
        <f>IF('Datos Generales'!V509=0,"",'Datos Generales'!V509)</f>
        <v/>
      </c>
      <c r="W17" s="36">
        <f>IF('Datos Generales'!W509=0,"",'Datos Generales'!W509)</f>
        <v>3</v>
      </c>
      <c r="X17" s="36" t="str">
        <f>IF('Datos Generales'!X509=0,"",'Datos Generales'!X509)</f>
        <v/>
      </c>
      <c r="Y17" s="36">
        <f>IF('Datos Generales'!Y509=0,"",'Datos Generales'!Y509)</f>
        <v>4</v>
      </c>
      <c r="Z17" s="36">
        <f>IF('Datos Generales'!Z509=0,"",'Datos Generales'!Z509)</f>
        <v>39</v>
      </c>
      <c r="AA17" s="36" t="str">
        <f>IF('Datos Generales'!AA509=0,"",'Datos Generales'!AA509)</f>
        <v/>
      </c>
      <c r="AB17" s="36" t="str">
        <f>IF('Datos Generales'!AB509=0,"",'Datos Generales'!AB509)</f>
        <v/>
      </c>
      <c r="AC17" s="36" t="str">
        <f>IF('Datos Generales'!AC509=0,"",'Datos Generales'!AC509)</f>
        <v/>
      </c>
      <c r="AD17" s="36">
        <f>IF('Datos Generales'!AD509=0,"",'Datos Generales'!AD509)</f>
        <v>2</v>
      </c>
      <c r="AE17" s="36" t="str">
        <f>IF('Datos Generales'!AE509=0,"",'Datos Generales'!AE509)</f>
        <v/>
      </c>
      <c r="AF17" s="36" t="str">
        <f>IF('Datos Generales'!AF509=0,"",'Datos Generales'!AF509)</f>
        <v/>
      </c>
      <c r="AG17" s="36">
        <f>IF('Datos Generales'!AG509=0,"",'Datos Generales'!AG509)</f>
        <v>773.00000000000011</v>
      </c>
      <c r="AH17" s="36">
        <f>IF('Datos Generales'!AH509=0,"",'Datos Generales'!AH509)</f>
        <v>23</v>
      </c>
      <c r="AI17" s="36" t="str">
        <f>IF('Datos Generales'!AI509=0,"",'Datos Generales'!AI509)</f>
        <v/>
      </c>
      <c r="AJ17" s="36">
        <f>IF('Datos Generales'!AJ509=0,"",'Datos Generales'!AJ509)</f>
        <v>166</v>
      </c>
      <c r="AK17" s="36" t="str">
        <f>IF('Datos Generales'!AK509=0,"",'Datos Generales'!AK509)</f>
        <v/>
      </c>
      <c r="AL17" s="36" t="str">
        <f>IF('Datos Generales'!AL509=0,"",'Datos Generales'!AL509)</f>
        <v/>
      </c>
      <c r="AM17" s="36" t="str">
        <f>IF('Datos Generales'!AM509=0,"",'Datos Generales'!AM509)</f>
        <v/>
      </c>
      <c r="AN17" s="36" t="str">
        <f>IF('Datos Generales'!AN509=0,"",'Datos Generales'!AN509)</f>
        <v/>
      </c>
      <c r="AO17" s="36" t="str">
        <f>IF('Datos Generales'!AO509=0,"",'Datos Generales'!AO509)</f>
        <v/>
      </c>
      <c r="AP17" s="36" t="str">
        <f>IF('Datos Generales'!AP509=0,"",'Datos Generales'!AP509)</f>
        <v/>
      </c>
      <c r="AQ17" s="36">
        <f>IF('Datos Generales'!AQ509=0,"",'Datos Generales'!AQ509)</f>
        <v>1418</v>
      </c>
      <c r="AR17" s="76"/>
      <c r="AS17" s="36">
        <f>'Datos Generales'!AS509</f>
        <v>674</v>
      </c>
      <c r="AT17" s="63">
        <f t="shared" si="1"/>
        <v>1.1038575667655786</v>
      </c>
      <c r="AU17" s="29"/>
      <c r="AV17" s="64">
        <f t="shared" si="2"/>
        <v>5.5443903125659815E-3</v>
      </c>
      <c r="AW17" s="64">
        <f t="shared" si="3"/>
        <v>2.3020462253614451E-3</v>
      </c>
    </row>
    <row r="18" spans="2:49" x14ac:dyDescent="0.2">
      <c r="B18" s="62" t="str">
        <f>'Datos Generales'!B255</f>
        <v>7. Terrorismo</v>
      </c>
      <c r="C18" s="36" t="str">
        <f>IF('Datos Generales'!C510=0,"",'Datos Generales'!C510)</f>
        <v/>
      </c>
      <c r="D18" s="36" t="str">
        <f>IF('Datos Generales'!D510=0,"",'Datos Generales'!D510)</f>
        <v/>
      </c>
      <c r="E18" s="36" t="str">
        <f>IF('Datos Generales'!E510=0,"",'Datos Generales'!E510)</f>
        <v/>
      </c>
      <c r="F18" s="36" t="str">
        <f>IF('Datos Generales'!F510=0,"",'Datos Generales'!F510)</f>
        <v/>
      </c>
      <c r="G18" s="36" t="str">
        <f>IF('Datos Generales'!G510=0,"",'Datos Generales'!G510)</f>
        <v/>
      </c>
      <c r="H18" s="36">
        <f>IF('Datos Generales'!H510=0,"",'Datos Generales'!H510)</f>
        <v>2</v>
      </c>
      <c r="I18" s="36">
        <f>IF('Datos Generales'!I510=0,"",'Datos Generales'!I510)</f>
        <v>2</v>
      </c>
      <c r="J18" s="36" t="str">
        <f>IF('Datos Generales'!J510=0,"",'Datos Generales'!J510)</f>
        <v/>
      </c>
      <c r="K18" s="36">
        <f>IF('Datos Generales'!K510=0,"",'Datos Generales'!K510)</f>
        <v>6</v>
      </c>
      <c r="L18" s="36" t="str">
        <f>IF('Datos Generales'!L510=0,"",'Datos Generales'!L510)</f>
        <v/>
      </c>
      <c r="M18" s="36" t="str">
        <f>IF('Datos Generales'!M510=0,"",'Datos Generales'!M510)</f>
        <v/>
      </c>
      <c r="N18" s="36">
        <f>IF('Datos Generales'!N510=0,"",'Datos Generales'!N510)</f>
        <v>2</v>
      </c>
      <c r="O18" s="36" t="str">
        <f>IF('Datos Generales'!O510=0,"",'Datos Generales'!O510)</f>
        <v/>
      </c>
      <c r="P18" s="36" t="str">
        <f>IF('Datos Generales'!P510=0,"",'Datos Generales'!P510)</f>
        <v/>
      </c>
      <c r="Q18" s="36" t="str">
        <f>IF('Datos Generales'!Q510=0,"",'Datos Generales'!Q510)</f>
        <v/>
      </c>
      <c r="R18" s="36" t="str">
        <f>IF('Datos Generales'!R510=0,"",'Datos Generales'!R510)</f>
        <v/>
      </c>
      <c r="S18" s="36" t="str">
        <f>IF('Datos Generales'!S510=0,"",'Datos Generales'!S510)</f>
        <v/>
      </c>
      <c r="T18" s="36" t="str">
        <f>IF('Datos Generales'!T510=0,"",'Datos Generales'!T510)</f>
        <v/>
      </c>
      <c r="U18" s="36">
        <f>IF('Datos Generales'!U510=0,"",'Datos Generales'!U510)</f>
        <v>8</v>
      </c>
      <c r="V18" s="36" t="str">
        <f>IF('Datos Generales'!V510=0,"",'Datos Generales'!V510)</f>
        <v/>
      </c>
      <c r="W18" s="36" t="str">
        <f>IF('Datos Generales'!W510=0,"",'Datos Generales'!W510)</f>
        <v/>
      </c>
      <c r="X18" s="36" t="str">
        <f>IF('Datos Generales'!X510=0,"",'Datos Generales'!X510)</f>
        <v/>
      </c>
      <c r="Y18" s="36" t="str">
        <f>IF('Datos Generales'!Y510=0,"",'Datos Generales'!Y510)</f>
        <v/>
      </c>
      <c r="Z18" s="36">
        <f>IF('Datos Generales'!Z510=0,"",'Datos Generales'!Z510)</f>
        <v>443</v>
      </c>
      <c r="AA18" s="36" t="str">
        <f>IF('Datos Generales'!AA510=0,"",'Datos Generales'!AA510)</f>
        <v/>
      </c>
      <c r="AB18" s="36" t="str">
        <f>IF('Datos Generales'!AB510=0,"",'Datos Generales'!AB510)</f>
        <v/>
      </c>
      <c r="AC18" s="36" t="str">
        <f>IF('Datos Generales'!AC510=0,"",'Datos Generales'!AC510)</f>
        <v/>
      </c>
      <c r="AD18" s="36">
        <f>IF('Datos Generales'!AD510=0,"",'Datos Generales'!AD510)</f>
        <v>4</v>
      </c>
      <c r="AE18" s="36" t="str">
        <f>IF('Datos Generales'!AE510=0,"",'Datos Generales'!AE510)</f>
        <v/>
      </c>
      <c r="AF18" s="36" t="str">
        <f>IF('Datos Generales'!AF510=0,"",'Datos Generales'!AF510)</f>
        <v/>
      </c>
      <c r="AG18" s="36">
        <f>IF('Datos Generales'!AG510=0,"",'Datos Generales'!AG510)</f>
        <v>4</v>
      </c>
      <c r="AH18" s="36" t="str">
        <f>IF('Datos Generales'!AH510=0,"",'Datos Generales'!AH510)</f>
        <v/>
      </c>
      <c r="AI18" s="36" t="str">
        <f>IF('Datos Generales'!AI510=0,"",'Datos Generales'!AI510)</f>
        <v/>
      </c>
      <c r="AJ18" s="36" t="str">
        <f>IF('Datos Generales'!AJ510=0,"",'Datos Generales'!AJ510)</f>
        <v/>
      </c>
      <c r="AK18" s="36" t="str">
        <f>IF('Datos Generales'!AK510=0,"",'Datos Generales'!AK510)</f>
        <v/>
      </c>
      <c r="AL18" s="36" t="str">
        <f>IF('Datos Generales'!AL510=0,"",'Datos Generales'!AL510)</f>
        <v/>
      </c>
      <c r="AM18" s="36" t="str">
        <f>IF('Datos Generales'!AM510=0,"",'Datos Generales'!AM510)</f>
        <v/>
      </c>
      <c r="AN18" s="36" t="str">
        <f>IF('Datos Generales'!AN510=0,"",'Datos Generales'!AN510)</f>
        <v/>
      </c>
      <c r="AO18" s="36" t="str">
        <f>IF('Datos Generales'!AO510=0,"",'Datos Generales'!AO510)</f>
        <v/>
      </c>
      <c r="AP18" s="36" t="str">
        <f>IF('Datos Generales'!AP510=0,"",'Datos Generales'!AP510)</f>
        <v/>
      </c>
      <c r="AQ18" s="36">
        <f>IF('Datos Generales'!AQ510=0,"",'Datos Generales'!AQ510)</f>
        <v>471</v>
      </c>
      <c r="AR18" s="76"/>
      <c r="AS18" s="36">
        <f>'Datos Generales'!AS510</f>
        <v>986</v>
      </c>
      <c r="AT18" s="63">
        <f t="shared" si="1"/>
        <v>-0.52231237322515212</v>
      </c>
      <c r="AU18" s="29"/>
      <c r="AV18" s="64">
        <f t="shared" si="2"/>
        <v>1.8416134254009712E-3</v>
      </c>
      <c r="AW18" s="64">
        <f t="shared" si="3"/>
        <v>3.3676818667750519E-3</v>
      </c>
    </row>
    <row r="19" spans="2:49" x14ac:dyDescent="0.2">
      <c r="B19" s="62" t="str">
        <f>'Datos Generales'!B256</f>
        <v>8. Robo</v>
      </c>
      <c r="C19" s="36" t="str">
        <f>IF('Datos Generales'!C511=0,"",'Datos Generales'!C511)</f>
        <v/>
      </c>
      <c r="D19" s="36" t="str">
        <f>IF('Datos Generales'!D511=0,"",'Datos Generales'!D511)</f>
        <v/>
      </c>
      <c r="E19" s="36">
        <f>IF('Datos Generales'!E511=0,"",'Datos Generales'!E511)</f>
        <v>223</v>
      </c>
      <c r="F19" s="36">
        <f>IF('Datos Generales'!F511=0,"",'Datos Generales'!F511)</f>
        <v>470.00000000000006</v>
      </c>
      <c r="G19" s="36" t="str">
        <f>IF('Datos Generales'!G511=0,"",'Datos Generales'!G511)</f>
        <v/>
      </c>
      <c r="H19" s="36">
        <f>IF('Datos Generales'!H511=0,"",'Datos Generales'!H511)</f>
        <v>82</v>
      </c>
      <c r="I19" s="36">
        <f>IF('Datos Generales'!I511=0,"",'Datos Generales'!I511)</f>
        <v>2417.0000000000005</v>
      </c>
      <c r="J19" s="36" t="str">
        <f>IF('Datos Generales'!J511=0,"",'Datos Generales'!J511)</f>
        <v/>
      </c>
      <c r="K19" s="36">
        <f>IF('Datos Generales'!K511=0,"",'Datos Generales'!K511)</f>
        <v>802</v>
      </c>
      <c r="L19" s="36" t="str">
        <f>IF('Datos Generales'!L511=0,"",'Datos Generales'!L511)</f>
        <v/>
      </c>
      <c r="M19" s="36" t="str">
        <f>IF('Datos Generales'!M511=0,"",'Datos Generales'!M511)</f>
        <v/>
      </c>
      <c r="N19" s="36" t="str">
        <f>IF('Datos Generales'!N511=0,"",'Datos Generales'!N511)</f>
        <v/>
      </c>
      <c r="O19" s="36">
        <f>IF('Datos Generales'!O511=0,"",'Datos Generales'!O511)</f>
        <v>5</v>
      </c>
      <c r="P19" s="36" t="str">
        <f>IF('Datos Generales'!P511=0,"",'Datos Generales'!P511)</f>
        <v/>
      </c>
      <c r="Q19" s="36">
        <f>IF('Datos Generales'!Q511=0,"",'Datos Generales'!Q511)</f>
        <v>6</v>
      </c>
      <c r="R19" s="36" t="str">
        <f>IF('Datos Generales'!R511=0,"",'Datos Generales'!R511)</f>
        <v/>
      </c>
      <c r="S19" s="36">
        <f>IF('Datos Generales'!S511=0,"",'Datos Generales'!S511)</f>
        <v>42</v>
      </c>
      <c r="T19" s="36" t="str">
        <f>IF('Datos Generales'!T511=0,"",'Datos Generales'!T511)</f>
        <v/>
      </c>
      <c r="U19" s="36">
        <f>IF('Datos Generales'!U511=0,"",'Datos Generales'!U511)</f>
        <v>7</v>
      </c>
      <c r="V19" s="36">
        <f>IF('Datos Generales'!V511=0,"",'Datos Generales'!V511)</f>
        <v>13.000000000000002</v>
      </c>
      <c r="W19" s="36">
        <f>IF('Datos Generales'!W511=0,"",'Datos Generales'!W511)</f>
        <v>3</v>
      </c>
      <c r="X19" s="36" t="str">
        <f>IF('Datos Generales'!X511=0,"",'Datos Generales'!X511)</f>
        <v/>
      </c>
      <c r="Y19" s="36">
        <f>IF('Datos Generales'!Y511=0,"",'Datos Generales'!Y511)</f>
        <v>8</v>
      </c>
      <c r="Z19" s="36">
        <f>IF('Datos Generales'!Z511=0,"",'Datos Generales'!Z511)</f>
        <v>40</v>
      </c>
      <c r="AA19" s="36">
        <f>IF('Datos Generales'!AA511=0,"",'Datos Generales'!AA511)</f>
        <v>34</v>
      </c>
      <c r="AB19" s="36" t="str">
        <f>IF('Datos Generales'!AB511=0,"",'Datos Generales'!AB511)</f>
        <v/>
      </c>
      <c r="AC19" s="36" t="str">
        <f>IF('Datos Generales'!AC511=0,"",'Datos Generales'!AC511)</f>
        <v/>
      </c>
      <c r="AD19" s="36">
        <f>IF('Datos Generales'!AD511=0,"",'Datos Generales'!AD511)</f>
        <v>461.99999999999994</v>
      </c>
      <c r="AE19" s="36" t="str">
        <f>IF('Datos Generales'!AE511=0,"",'Datos Generales'!AE511)</f>
        <v/>
      </c>
      <c r="AF19" s="36" t="str">
        <f>IF('Datos Generales'!AF511=0,"",'Datos Generales'!AF511)</f>
        <v/>
      </c>
      <c r="AG19" s="36">
        <f>IF('Datos Generales'!AG511=0,"",'Datos Generales'!AG511)</f>
        <v>221.00000000000003</v>
      </c>
      <c r="AH19" s="36">
        <f>IF('Datos Generales'!AH511=0,"",'Datos Generales'!AH511)</f>
        <v>73</v>
      </c>
      <c r="AI19" s="36" t="str">
        <f>IF('Datos Generales'!AI511=0,"",'Datos Generales'!AI511)</f>
        <v/>
      </c>
      <c r="AJ19" s="36">
        <f>IF('Datos Generales'!AJ511=0,"",'Datos Generales'!AJ511)</f>
        <v>120</v>
      </c>
      <c r="AK19" s="36" t="str">
        <f>IF('Datos Generales'!AK511=0,"",'Datos Generales'!AK511)</f>
        <v/>
      </c>
      <c r="AL19" s="36" t="str">
        <f>IF('Datos Generales'!AL511=0,"",'Datos Generales'!AL511)</f>
        <v/>
      </c>
      <c r="AM19" s="36" t="str">
        <f>IF('Datos Generales'!AM511=0,"",'Datos Generales'!AM511)</f>
        <v/>
      </c>
      <c r="AN19" s="36" t="str">
        <f>IF('Datos Generales'!AN511=0,"",'Datos Generales'!AN511)</f>
        <v/>
      </c>
      <c r="AO19" s="36" t="str">
        <f>IF('Datos Generales'!AO511=0,"",'Datos Generales'!AO511)</f>
        <v/>
      </c>
      <c r="AP19" s="36" t="str">
        <f>IF('Datos Generales'!AP511=0,"",'Datos Generales'!AP511)</f>
        <v/>
      </c>
      <c r="AQ19" s="36">
        <f>IF('Datos Generales'!AQ511=0,"",'Datos Generales'!AQ511)</f>
        <v>5028</v>
      </c>
      <c r="AR19" s="76"/>
      <c r="AS19" s="36">
        <f>'Datos Generales'!AS511</f>
        <v>9546</v>
      </c>
      <c r="AT19" s="63">
        <f t="shared" si="1"/>
        <v>-0.47328724072910122</v>
      </c>
      <c r="AU19" s="29"/>
      <c r="AV19" s="64">
        <f t="shared" si="2"/>
        <v>1.9659516566700813E-2</v>
      </c>
      <c r="AW19" s="64">
        <f t="shared" si="3"/>
        <v>3.2604352028635541E-2</v>
      </c>
    </row>
    <row r="20" spans="2:49" x14ac:dyDescent="0.2">
      <c r="B20" s="62" t="str">
        <f>'Datos Generales'!B257</f>
        <v>9. Cristales</v>
      </c>
      <c r="C20" s="36" t="str">
        <f>IF('Datos Generales'!C512=0,"",'Datos Generales'!C512)</f>
        <v/>
      </c>
      <c r="D20" s="36" t="str">
        <f>IF('Datos Generales'!D512=0,"",'Datos Generales'!D512)</f>
        <v/>
      </c>
      <c r="E20" s="36">
        <f>IF('Datos Generales'!E512=0,"",'Datos Generales'!E512)</f>
        <v>49.999999999999993</v>
      </c>
      <c r="F20" s="36" t="str">
        <f>IF('Datos Generales'!F512=0,"",'Datos Generales'!F512)</f>
        <v/>
      </c>
      <c r="G20" s="36" t="str">
        <f>IF('Datos Generales'!G512=0,"",'Datos Generales'!G512)</f>
        <v/>
      </c>
      <c r="H20" s="36">
        <f>IF('Datos Generales'!H512=0,"",'Datos Generales'!H512)</f>
        <v>22</v>
      </c>
      <c r="I20" s="36">
        <f>IF('Datos Generales'!I512=0,"",'Datos Generales'!I512)</f>
        <v>34</v>
      </c>
      <c r="J20" s="36" t="str">
        <f>IF('Datos Generales'!J512=0,"",'Datos Generales'!J512)</f>
        <v/>
      </c>
      <c r="K20" s="36">
        <f>IF('Datos Generales'!K512=0,"",'Datos Generales'!K512)</f>
        <v>12</v>
      </c>
      <c r="L20" s="36" t="str">
        <f>IF('Datos Generales'!L512=0,"",'Datos Generales'!L512)</f>
        <v/>
      </c>
      <c r="M20" s="36" t="str">
        <f>IF('Datos Generales'!M512=0,"",'Datos Generales'!M512)</f>
        <v/>
      </c>
      <c r="N20" s="36" t="str">
        <f>IF('Datos Generales'!N512=0,"",'Datos Generales'!N512)</f>
        <v/>
      </c>
      <c r="O20" s="36">
        <f>IF('Datos Generales'!O512=0,"",'Datos Generales'!O512)</f>
        <v>2</v>
      </c>
      <c r="P20" s="36" t="str">
        <f>IF('Datos Generales'!P512=0,"",'Datos Generales'!P512)</f>
        <v/>
      </c>
      <c r="Q20" s="36" t="str">
        <f>IF('Datos Generales'!Q512=0,"",'Datos Generales'!Q512)</f>
        <v/>
      </c>
      <c r="R20" s="36" t="str">
        <f>IF('Datos Generales'!R512=0,"",'Datos Generales'!R512)</f>
        <v/>
      </c>
      <c r="S20" s="36">
        <f>IF('Datos Generales'!S512=0,"",'Datos Generales'!S512)</f>
        <v>19</v>
      </c>
      <c r="T20" s="36" t="str">
        <f>IF('Datos Generales'!T512=0,"",'Datos Generales'!T512)</f>
        <v/>
      </c>
      <c r="U20" s="36">
        <f>IF('Datos Generales'!U512=0,"",'Datos Generales'!U512)</f>
        <v>4</v>
      </c>
      <c r="V20" s="36" t="str">
        <f>IF('Datos Generales'!V512=0,"",'Datos Generales'!V512)</f>
        <v/>
      </c>
      <c r="W20" s="36">
        <f>IF('Datos Generales'!W512=0,"",'Datos Generales'!W512)</f>
        <v>1</v>
      </c>
      <c r="X20" s="36" t="str">
        <f>IF('Datos Generales'!X512=0,"",'Datos Generales'!X512)</f>
        <v/>
      </c>
      <c r="Y20" s="36">
        <f>IF('Datos Generales'!Y512=0,"",'Datos Generales'!Y512)</f>
        <v>5</v>
      </c>
      <c r="Z20" s="36">
        <f>IF('Datos Generales'!Z512=0,"",'Datos Generales'!Z512)</f>
        <v>20.999999999999996</v>
      </c>
      <c r="AA20" s="36" t="str">
        <f>IF('Datos Generales'!AA512=0,"",'Datos Generales'!AA512)</f>
        <v/>
      </c>
      <c r="AB20" s="36" t="str">
        <f>IF('Datos Generales'!AB512=0,"",'Datos Generales'!AB512)</f>
        <v/>
      </c>
      <c r="AC20" s="36" t="str">
        <f>IF('Datos Generales'!AC512=0,"",'Datos Generales'!AC512)</f>
        <v/>
      </c>
      <c r="AD20" s="36">
        <f>IF('Datos Generales'!AD512=0,"",'Datos Generales'!AD512)</f>
        <v>1</v>
      </c>
      <c r="AE20" s="36" t="str">
        <f>IF('Datos Generales'!AE512=0,"",'Datos Generales'!AE512)</f>
        <v/>
      </c>
      <c r="AF20" s="36" t="str">
        <f>IF('Datos Generales'!AF512=0,"",'Datos Generales'!AF512)</f>
        <v/>
      </c>
      <c r="AG20" s="36">
        <f>IF('Datos Generales'!AG512=0,"",'Datos Generales'!AG512)</f>
        <v>46</v>
      </c>
      <c r="AH20" s="36" t="str">
        <f>IF('Datos Generales'!AH512=0,"",'Datos Generales'!AH512)</f>
        <v/>
      </c>
      <c r="AI20" s="36" t="str">
        <f>IF('Datos Generales'!AI512=0,"",'Datos Generales'!AI512)</f>
        <v/>
      </c>
      <c r="AJ20" s="36">
        <f>IF('Datos Generales'!AJ512=0,"",'Datos Generales'!AJ512)</f>
        <v>3</v>
      </c>
      <c r="AK20" s="36" t="str">
        <f>IF('Datos Generales'!AK512=0,"",'Datos Generales'!AK512)</f>
        <v/>
      </c>
      <c r="AL20" s="36" t="str">
        <f>IF('Datos Generales'!AL512=0,"",'Datos Generales'!AL512)</f>
        <v/>
      </c>
      <c r="AM20" s="36" t="str">
        <f>IF('Datos Generales'!AM512=0,"",'Datos Generales'!AM512)</f>
        <v/>
      </c>
      <c r="AN20" s="36" t="str">
        <f>IF('Datos Generales'!AN512=0,"",'Datos Generales'!AN512)</f>
        <v/>
      </c>
      <c r="AO20" s="36" t="str">
        <f>IF('Datos Generales'!AO512=0,"",'Datos Generales'!AO512)</f>
        <v/>
      </c>
      <c r="AP20" s="36" t="str">
        <f>IF('Datos Generales'!AP512=0,"",'Datos Generales'!AP512)</f>
        <v/>
      </c>
      <c r="AQ20" s="36">
        <f>IF('Datos Generales'!AQ512=0,"",'Datos Generales'!AQ512)</f>
        <v>220</v>
      </c>
      <c r="AR20" s="76"/>
      <c r="AS20" s="36">
        <f>'Datos Generales'!AS512</f>
        <v>246</v>
      </c>
      <c r="AT20" s="63">
        <f t="shared" si="1"/>
        <v>-0.10569105691056913</v>
      </c>
      <c r="AU20" s="29"/>
      <c r="AV20" s="64">
        <f t="shared" si="2"/>
        <v>8.6020159997497595E-4</v>
      </c>
      <c r="AW20" s="64">
        <f t="shared" si="3"/>
        <v>8.4021271726842067E-4</v>
      </c>
    </row>
    <row r="21" spans="2:49" x14ac:dyDescent="0.2">
      <c r="B21" s="62" t="str">
        <f>'Datos Generales'!B258</f>
        <v>10. Daños Físicos a Vehículos Motorizados</v>
      </c>
      <c r="C21" s="36" t="str">
        <f>IF('Datos Generales'!C513=0,"",'Datos Generales'!C513)</f>
        <v/>
      </c>
      <c r="D21" s="36" t="str">
        <f>IF('Datos Generales'!D513=0,"",'Datos Generales'!D513)</f>
        <v/>
      </c>
      <c r="E21" s="36">
        <f>IF('Datos Generales'!E513=0,"",'Datos Generales'!E513)</f>
        <v>23499</v>
      </c>
      <c r="F21" s="36">
        <f>IF('Datos Generales'!F513=0,"",'Datos Generales'!F513)</f>
        <v>6254</v>
      </c>
      <c r="G21" s="36" t="str">
        <f>IF('Datos Generales'!G513=0,"",'Datos Generales'!G513)</f>
        <v/>
      </c>
      <c r="H21" s="36">
        <f>IF('Datos Generales'!H513=0,"",'Datos Generales'!H513)</f>
        <v>8453</v>
      </c>
      <c r="I21" s="36" t="str">
        <f>IF('Datos Generales'!I513=0,"",'Datos Generales'!I513)</f>
        <v/>
      </c>
      <c r="J21" s="36" t="str">
        <f>IF('Datos Generales'!J513=0,"",'Datos Generales'!J513)</f>
        <v/>
      </c>
      <c r="K21" s="36">
        <f>IF('Datos Generales'!K513=0,"",'Datos Generales'!K513)</f>
        <v>5120</v>
      </c>
      <c r="L21" s="36" t="str">
        <f>IF('Datos Generales'!L513=0,"",'Datos Generales'!L513)</f>
        <v/>
      </c>
      <c r="M21" s="36" t="str">
        <f>IF('Datos Generales'!M513=0,"",'Datos Generales'!M513)</f>
        <v/>
      </c>
      <c r="N21" s="36" t="str">
        <f>IF('Datos Generales'!N513=0,"",'Datos Generales'!N513)</f>
        <v/>
      </c>
      <c r="O21" s="36">
        <f>IF('Datos Generales'!O513=0,"",'Datos Generales'!O513)</f>
        <v>1404</v>
      </c>
      <c r="P21" s="36" t="str">
        <f>IF('Datos Generales'!P513=0,"",'Datos Generales'!P513)</f>
        <v/>
      </c>
      <c r="Q21" s="36">
        <f>IF('Datos Generales'!Q513=0,"",'Datos Generales'!Q513)</f>
        <v>4282</v>
      </c>
      <c r="R21" s="36" t="str">
        <f>IF('Datos Generales'!R513=0,"",'Datos Generales'!R513)</f>
        <v/>
      </c>
      <c r="S21" s="36">
        <f>IF('Datos Generales'!S513=0,"",'Datos Generales'!S513)</f>
        <v>24384.999999999996</v>
      </c>
      <c r="T21" s="36" t="str">
        <f>IF('Datos Generales'!T513=0,"",'Datos Generales'!T513)</f>
        <v/>
      </c>
      <c r="U21" s="36">
        <f>IF('Datos Generales'!U513=0,"",'Datos Generales'!U513)</f>
        <v>3905.0000000000009</v>
      </c>
      <c r="V21" s="36" t="str">
        <f>IF('Datos Generales'!V513=0,"",'Datos Generales'!V513)</f>
        <v/>
      </c>
      <c r="W21" s="36" t="str">
        <f>IF('Datos Generales'!W513=0,"",'Datos Generales'!W513)</f>
        <v/>
      </c>
      <c r="X21" s="36" t="str">
        <f>IF('Datos Generales'!X513=0,"",'Datos Generales'!X513)</f>
        <v/>
      </c>
      <c r="Y21" s="36">
        <f>IF('Datos Generales'!Y513=0,"",'Datos Generales'!Y513)</f>
        <v>320</v>
      </c>
      <c r="Z21" s="36">
        <f>IF('Datos Generales'!Z513=0,"",'Datos Generales'!Z513)</f>
        <v>9367</v>
      </c>
      <c r="AA21" s="36">
        <f>IF('Datos Generales'!AA513=0,"",'Datos Generales'!AA513)</f>
        <v>3024</v>
      </c>
      <c r="AB21" s="36" t="str">
        <f>IF('Datos Generales'!AB513=0,"",'Datos Generales'!AB513)</f>
        <v/>
      </c>
      <c r="AC21" s="36" t="str">
        <f>IF('Datos Generales'!AC513=0,"",'Datos Generales'!AC513)</f>
        <v/>
      </c>
      <c r="AD21" s="36" t="str">
        <f>IF('Datos Generales'!AD513=0,"",'Datos Generales'!AD513)</f>
        <v/>
      </c>
      <c r="AE21" s="36" t="str">
        <f>IF('Datos Generales'!AE513=0,"",'Datos Generales'!AE513)</f>
        <v/>
      </c>
      <c r="AF21" s="36" t="str">
        <f>IF('Datos Generales'!AF513=0,"",'Datos Generales'!AF513)</f>
        <v/>
      </c>
      <c r="AG21" s="36">
        <f>IF('Datos Generales'!AG513=0,"",'Datos Generales'!AG513)</f>
        <v>10206</v>
      </c>
      <c r="AH21" s="36" t="str">
        <f>IF('Datos Generales'!AH513=0,"",'Datos Generales'!AH513)</f>
        <v/>
      </c>
      <c r="AI21" s="36">
        <f>IF('Datos Generales'!AI513=0,"",'Datos Generales'!AI513)</f>
        <v>2574.0000000000005</v>
      </c>
      <c r="AJ21" s="36" t="str">
        <f>IF('Datos Generales'!AJ513=0,"",'Datos Generales'!AJ513)</f>
        <v/>
      </c>
      <c r="AK21" s="36" t="str">
        <f>IF('Datos Generales'!AK513=0,"",'Datos Generales'!AK513)</f>
        <v/>
      </c>
      <c r="AL21" s="36" t="str">
        <f>IF('Datos Generales'!AL513=0,"",'Datos Generales'!AL513)</f>
        <v/>
      </c>
      <c r="AM21" s="36" t="str">
        <f>IF('Datos Generales'!AM513=0,"",'Datos Generales'!AM513)</f>
        <v/>
      </c>
      <c r="AN21" s="36" t="str">
        <f>IF('Datos Generales'!AN513=0,"",'Datos Generales'!AN513)</f>
        <v/>
      </c>
      <c r="AO21" s="36" t="str">
        <f>IF('Datos Generales'!AO513=0,"",'Datos Generales'!AO513)</f>
        <v/>
      </c>
      <c r="AP21" s="36" t="str">
        <f>IF('Datos Generales'!AP513=0,"",'Datos Generales'!AP513)</f>
        <v/>
      </c>
      <c r="AQ21" s="36">
        <f>IF('Datos Generales'!AQ513=0,"",'Datos Generales'!AQ513)</f>
        <v>102793</v>
      </c>
      <c r="AR21" s="76"/>
      <c r="AS21" s="36">
        <f>'Datos Generales'!AS513</f>
        <v>125672</v>
      </c>
      <c r="AT21" s="63">
        <f t="shared" si="1"/>
        <v>-0.18205328155834233</v>
      </c>
      <c r="AU21" s="29"/>
      <c r="AV21" s="64">
        <f t="shared" si="2"/>
        <v>0.40192137757376228</v>
      </c>
      <c r="AW21" s="64">
        <f t="shared" si="3"/>
        <v>0.42923257156323968</v>
      </c>
    </row>
    <row r="22" spans="2:49" x14ac:dyDescent="0.2">
      <c r="B22" s="62" t="str">
        <f>'Datos Generales'!B259</f>
        <v>11. Casco Marítimo</v>
      </c>
      <c r="C22" s="36" t="str">
        <f>IF('Datos Generales'!C514=0,"",'Datos Generales'!C514)</f>
        <v/>
      </c>
      <c r="D22" s="36" t="str">
        <f>IF('Datos Generales'!D514=0,"",'Datos Generales'!D514)</f>
        <v/>
      </c>
      <c r="E22" s="36" t="str">
        <f>IF('Datos Generales'!E514=0,"",'Datos Generales'!E514)</f>
        <v/>
      </c>
      <c r="F22" s="36" t="str">
        <f>IF('Datos Generales'!F514=0,"",'Datos Generales'!F514)</f>
        <v/>
      </c>
      <c r="G22" s="36" t="str">
        <f>IF('Datos Generales'!G514=0,"",'Datos Generales'!G514)</f>
        <v/>
      </c>
      <c r="H22" s="36" t="str">
        <f>IF('Datos Generales'!H514=0,"",'Datos Generales'!H514)</f>
        <v/>
      </c>
      <c r="I22" s="36">
        <f>IF('Datos Generales'!I514=0,"",'Datos Generales'!I514)</f>
        <v>1</v>
      </c>
      <c r="J22" s="36" t="str">
        <f>IF('Datos Generales'!J514=0,"",'Datos Generales'!J514)</f>
        <v/>
      </c>
      <c r="K22" s="36" t="str">
        <f>IF('Datos Generales'!K514=0,"",'Datos Generales'!K514)</f>
        <v/>
      </c>
      <c r="L22" s="36" t="str">
        <f>IF('Datos Generales'!L514=0,"",'Datos Generales'!L514)</f>
        <v/>
      </c>
      <c r="M22" s="36" t="str">
        <f>IF('Datos Generales'!M514=0,"",'Datos Generales'!M514)</f>
        <v/>
      </c>
      <c r="N22" s="36">
        <f>IF('Datos Generales'!N514=0,"",'Datos Generales'!N514)</f>
        <v>1</v>
      </c>
      <c r="O22" s="36">
        <f>IF('Datos Generales'!O514=0,"",'Datos Generales'!O514)</f>
        <v>5</v>
      </c>
      <c r="P22" s="36" t="str">
        <f>IF('Datos Generales'!P514=0,"",'Datos Generales'!P514)</f>
        <v/>
      </c>
      <c r="Q22" s="36" t="str">
        <f>IF('Datos Generales'!Q514=0,"",'Datos Generales'!Q514)</f>
        <v/>
      </c>
      <c r="R22" s="36" t="str">
        <f>IF('Datos Generales'!R514=0,"",'Datos Generales'!R514)</f>
        <v/>
      </c>
      <c r="S22" s="36">
        <f>IF('Datos Generales'!S514=0,"",'Datos Generales'!S514)</f>
        <v>3</v>
      </c>
      <c r="T22" s="36" t="str">
        <f>IF('Datos Generales'!T514=0,"",'Datos Generales'!T514)</f>
        <v/>
      </c>
      <c r="U22" s="36">
        <f>IF('Datos Generales'!U514=0,"",'Datos Generales'!U514)</f>
        <v>1</v>
      </c>
      <c r="V22" s="36" t="str">
        <f>IF('Datos Generales'!V514=0,"",'Datos Generales'!V514)</f>
        <v/>
      </c>
      <c r="W22" s="36" t="str">
        <f>IF('Datos Generales'!W514=0,"",'Datos Generales'!W514)</f>
        <v/>
      </c>
      <c r="X22" s="36" t="str">
        <f>IF('Datos Generales'!X514=0,"",'Datos Generales'!X514)</f>
        <v/>
      </c>
      <c r="Y22" s="36">
        <f>IF('Datos Generales'!Y514=0,"",'Datos Generales'!Y514)</f>
        <v>1</v>
      </c>
      <c r="Z22" s="36" t="str">
        <f>IF('Datos Generales'!Z514=0,"",'Datos Generales'!Z514)</f>
        <v/>
      </c>
      <c r="AA22" s="36">
        <f>IF('Datos Generales'!AA514=0,"",'Datos Generales'!AA514)</f>
        <v>2</v>
      </c>
      <c r="AB22" s="36" t="str">
        <f>IF('Datos Generales'!AB514=0,"",'Datos Generales'!AB514)</f>
        <v/>
      </c>
      <c r="AC22" s="36" t="str">
        <f>IF('Datos Generales'!AC514=0,"",'Datos Generales'!AC514)</f>
        <v/>
      </c>
      <c r="AD22" s="36" t="str">
        <f>IF('Datos Generales'!AD514=0,"",'Datos Generales'!AD514)</f>
        <v/>
      </c>
      <c r="AE22" s="36" t="str">
        <f>IF('Datos Generales'!AE514=0,"",'Datos Generales'!AE514)</f>
        <v/>
      </c>
      <c r="AF22" s="36" t="str">
        <f>IF('Datos Generales'!AF514=0,"",'Datos Generales'!AF514)</f>
        <v/>
      </c>
      <c r="AG22" s="36">
        <f>IF('Datos Generales'!AG514=0,"",'Datos Generales'!AG514)</f>
        <v>11</v>
      </c>
      <c r="AH22" s="36">
        <f>IF('Datos Generales'!AH514=0,"",'Datos Generales'!AH514)</f>
        <v>20</v>
      </c>
      <c r="AI22" s="36" t="str">
        <f>IF('Datos Generales'!AI514=0,"",'Datos Generales'!AI514)</f>
        <v/>
      </c>
      <c r="AJ22" s="36" t="str">
        <f>IF('Datos Generales'!AJ514=0,"",'Datos Generales'!AJ514)</f>
        <v/>
      </c>
      <c r="AK22" s="36" t="str">
        <f>IF('Datos Generales'!AK514=0,"",'Datos Generales'!AK514)</f>
        <v/>
      </c>
      <c r="AL22" s="36" t="str">
        <f>IF('Datos Generales'!AL514=0,"",'Datos Generales'!AL514)</f>
        <v/>
      </c>
      <c r="AM22" s="36" t="str">
        <f>IF('Datos Generales'!AM514=0,"",'Datos Generales'!AM514)</f>
        <v/>
      </c>
      <c r="AN22" s="36" t="str">
        <f>IF('Datos Generales'!AN514=0,"",'Datos Generales'!AN514)</f>
        <v/>
      </c>
      <c r="AO22" s="36" t="str">
        <f>IF('Datos Generales'!AO514=0,"",'Datos Generales'!AO514)</f>
        <v/>
      </c>
      <c r="AP22" s="36" t="str">
        <f>IF('Datos Generales'!AP514=0,"",'Datos Generales'!AP514)</f>
        <v/>
      </c>
      <c r="AQ22" s="36">
        <f>IF('Datos Generales'!AQ514=0,"",'Datos Generales'!AQ514)</f>
        <v>45</v>
      </c>
      <c r="AR22" s="76"/>
      <c r="AS22" s="36">
        <f>'Datos Generales'!AS514</f>
        <v>50</v>
      </c>
      <c r="AT22" s="63">
        <f t="shared" si="1"/>
        <v>-9.9999999999999978E-2</v>
      </c>
      <c r="AU22" s="29"/>
      <c r="AV22" s="64">
        <f t="shared" si="2"/>
        <v>1.759503272676087E-4</v>
      </c>
      <c r="AW22" s="64">
        <f t="shared" si="3"/>
        <v>1.7077494253423184E-4</v>
      </c>
    </row>
    <row r="23" spans="2:49" x14ac:dyDescent="0.2">
      <c r="B23" s="62" t="str">
        <f>'Datos Generales'!B260</f>
        <v>12. Casco Aéreo</v>
      </c>
      <c r="C23" s="36" t="str">
        <f>IF('Datos Generales'!C515=0,"",'Datos Generales'!C515)</f>
        <v/>
      </c>
      <c r="D23" s="36" t="str">
        <f>IF('Datos Generales'!D515=0,"",'Datos Generales'!D515)</f>
        <v/>
      </c>
      <c r="E23" s="36" t="str">
        <f>IF('Datos Generales'!E515=0,"",'Datos Generales'!E515)</f>
        <v/>
      </c>
      <c r="F23" s="36" t="str">
        <f>IF('Datos Generales'!F515=0,"",'Datos Generales'!F515)</f>
        <v/>
      </c>
      <c r="G23" s="36" t="str">
        <f>IF('Datos Generales'!G515=0,"",'Datos Generales'!G515)</f>
        <v/>
      </c>
      <c r="H23" s="36" t="str">
        <f>IF('Datos Generales'!H515=0,"",'Datos Generales'!H515)</f>
        <v/>
      </c>
      <c r="I23" s="36" t="str">
        <f>IF('Datos Generales'!I515=0,"",'Datos Generales'!I515)</f>
        <v/>
      </c>
      <c r="J23" s="36" t="str">
        <f>IF('Datos Generales'!J515=0,"",'Datos Generales'!J515)</f>
        <v/>
      </c>
      <c r="K23" s="36" t="str">
        <f>IF('Datos Generales'!K515=0,"",'Datos Generales'!K515)</f>
        <v/>
      </c>
      <c r="L23" s="36" t="str">
        <f>IF('Datos Generales'!L515=0,"",'Datos Generales'!L515)</f>
        <v/>
      </c>
      <c r="M23" s="36" t="str">
        <f>IF('Datos Generales'!M515=0,"",'Datos Generales'!M515)</f>
        <v/>
      </c>
      <c r="N23" s="36" t="str">
        <f>IF('Datos Generales'!N515=0,"",'Datos Generales'!N515)</f>
        <v/>
      </c>
      <c r="O23" s="36" t="str">
        <f>IF('Datos Generales'!O515=0,"",'Datos Generales'!O515)</f>
        <v/>
      </c>
      <c r="P23" s="36" t="str">
        <f>IF('Datos Generales'!P515=0,"",'Datos Generales'!P515)</f>
        <v/>
      </c>
      <c r="Q23" s="36" t="str">
        <f>IF('Datos Generales'!Q515=0,"",'Datos Generales'!Q515)</f>
        <v/>
      </c>
      <c r="R23" s="36" t="str">
        <f>IF('Datos Generales'!R515=0,"",'Datos Generales'!R515)</f>
        <v/>
      </c>
      <c r="S23" s="36">
        <f>IF('Datos Generales'!S515=0,"",'Datos Generales'!S515)</f>
        <v>3</v>
      </c>
      <c r="T23" s="36" t="str">
        <f>IF('Datos Generales'!T515=0,"",'Datos Generales'!T515)</f>
        <v/>
      </c>
      <c r="U23" s="36">
        <f>IF('Datos Generales'!U515=0,"",'Datos Generales'!U515)</f>
        <v>56</v>
      </c>
      <c r="V23" s="36" t="str">
        <f>IF('Datos Generales'!V515=0,"",'Datos Generales'!V515)</f>
        <v/>
      </c>
      <c r="W23" s="36">
        <f>IF('Datos Generales'!W515=0,"",'Datos Generales'!W515)</f>
        <v>5</v>
      </c>
      <c r="X23" s="36" t="str">
        <f>IF('Datos Generales'!X515=0,"",'Datos Generales'!X515)</f>
        <v/>
      </c>
      <c r="Y23" s="36" t="str">
        <f>IF('Datos Generales'!Y515=0,"",'Datos Generales'!Y515)</f>
        <v/>
      </c>
      <c r="Z23" s="36" t="str">
        <f>IF('Datos Generales'!Z515=0,"",'Datos Generales'!Z515)</f>
        <v/>
      </c>
      <c r="AA23" s="36" t="str">
        <f>IF('Datos Generales'!AA515=0,"",'Datos Generales'!AA515)</f>
        <v/>
      </c>
      <c r="AB23" s="36" t="str">
        <f>IF('Datos Generales'!AB515=0,"",'Datos Generales'!AB515)</f>
        <v/>
      </c>
      <c r="AC23" s="36" t="str">
        <f>IF('Datos Generales'!AC515=0,"",'Datos Generales'!AC515)</f>
        <v/>
      </c>
      <c r="AD23" s="36">
        <f>IF('Datos Generales'!AD515=0,"",'Datos Generales'!AD515)</f>
        <v>1</v>
      </c>
      <c r="AE23" s="36" t="str">
        <f>IF('Datos Generales'!AE515=0,"",'Datos Generales'!AE515)</f>
        <v/>
      </c>
      <c r="AF23" s="36" t="str">
        <f>IF('Datos Generales'!AF515=0,"",'Datos Generales'!AF515)</f>
        <v/>
      </c>
      <c r="AG23" s="36" t="str">
        <f>IF('Datos Generales'!AG515=0,"",'Datos Generales'!AG515)</f>
        <v/>
      </c>
      <c r="AH23" s="36">
        <f>IF('Datos Generales'!AH515=0,"",'Datos Generales'!AH515)</f>
        <v>2</v>
      </c>
      <c r="AI23" s="36" t="str">
        <f>IF('Datos Generales'!AI515=0,"",'Datos Generales'!AI515)</f>
        <v/>
      </c>
      <c r="AJ23" s="36" t="str">
        <f>IF('Datos Generales'!AJ515=0,"",'Datos Generales'!AJ515)</f>
        <v/>
      </c>
      <c r="AK23" s="36" t="str">
        <f>IF('Datos Generales'!AK515=0,"",'Datos Generales'!AK515)</f>
        <v/>
      </c>
      <c r="AL23" s="36" t="str">
        <f>IF('Datos Generales'!AL515=0,"",'Datos Generales'!AL515)</f>
        <v/>
      </c>
      <c r="AM23" s="36" t="str">
        <f>IF('Datos Generales'!AM515=0,"",'Datos Generales'!AM515)</f>
        <v/>
      </c>
      <c r="AN23" s="36" t="str">
        <f>IF('Datos Generales'!AN515=0,"",'Datos Generales'!AN515)</f>
        <v/>
      </c>
      <c r="AO23" s="36" t="str">
        <f>IF('Datos Generales'!AO515=0,"",'Datos Generales'!AO515)</f>
        <v/>
      </c>
      <c r="AP23" s="36" t="str">
        <f>IF('Datos Generales'!AP515=0,"",'Datos Generales'!AP515)</f>
        <v/>
      </c>
      <c r="AQ23" s="36">
        <f>IF('Datos Generales'!AQ515=0,"",'Datos Generales'!AQ515)</f>
        <v>67</v>
      </c>
      <c r="AR23" s="76"/>
      <c r="AS23" s="36">
        <f>'Datos Generales'!AS515</f>
        <v>239</v>
      </c>
      <c r="AT23" s="63">
        <f t="shared" si="1"/>
        <v>-0.71966527196652719</v>
      </c>
      <c r="AU23" s="29"/>
      <c r="AV23" s="64">
        <f t="shared" si="2"/>
        <v>2.6197048726510629E-4</v>
      </c>
      <c r="AW23" s="64">
        <f t="shared" si="3"/>
        <v>8.1630422531362822E-4</v>
      </c>
    </row>
    <row r="24" spans="2:49" x14ac:dyDescent="0.2">
      <c r="B24" s="62" t="str">
        <f>'Datos Generales'!B261</f>
        <v>13. Responsabilidad Civil Hogar y Condominios</v>
      </c>
      <c r="C24" s="36" t="str">
        <f>IF('Datos Generales'!C516=0,"",'Datos Generales'!C516)</f>
        <v/>
      </c>
      <c r="D24" s="36" t="str">
        <f>IF('Datos Generales'!D516=0,"",'Datos Generales'!D516)</f>
        <v/>
      </c>
      <c r="E24" s="36">
        <f>IF('Datos Generales'!E516=0,"",'Datos Generales'!E516)</f>
        <v>29</v>
      </c>
      <c r="F24" s="36" t="str">
        <f>IF('Datos Generales'!F516=0,"",'Datos Generales'!F516)</f>
        <v/>
      </c>
      <c r="G24" s="36" t="str">
        <f>IF('Datos Generales'!G516=0,"",'Datos Generales'!G516)</f>
        <v/>
      </c>
      <c r="H24" s="36">
        <f>IF('Datos Generales'!H516=0,"",'Datos Generales'!H516)</f>
        <v>2</v>
      </c>
      <c r="I24" s="36">
        <f>IF('Datos Generales'!I516=0,"",'Datos Generales'!I516)</f>
        <v>9</v>
      </c>
      <c r="J24" s="36" t="str">
        <f>IF('Datos Generales'!J516=0,"",'Datos Generales'!J516)</f>
        <v/>
      </c>
      <c r="K24" s="36">
        <f>IF('Datos Generales'!K516=0,"",'Datos Generales'!K516)</f>
        <v>14</v>
      </c>
      <c r="L24" s="36" t="str">
        <f>IF('Datos Generales'!L516=0,"",'Datos Generales'!L516)</f>
        <v/>
      </c>
      <c r="M24" s="36" t="str">
        <f>IF('Datos Generales'!M516=0,"",'Datos Generales'!M516)</f>
        <v/>
      </c>
      <c r="N24" s="36" t="str">
        <f>IF('Datos Generales'!N516=0,"",'Datos Generales'!N516)</f>
        <v/>
      </c>
      <c r="O24" s="36" t="str">
        <f>IF('Datos Generales'!O516=0,"",'Datos Generales'!O516)</f>
        <v/>
      </c>
      <c r="P24" s="36" t="str">
        <f>IF('Datos Generales'!P516=0,"",'Datos Generales'!P516)</f>
        <v/>
      </c>
      <c r="Q24" s="36" t="str">
        <f>IF('Datos Generales'!Q516=0,"",'Datos Generales'!Q516)</f>
        <v/>
      </c>
      <c r="R24" s="36" t="str">
        <f>IF('Datos Generales'!R516=0,"",'Datos Generales'!R516)</f>
        <v/>
      </c>
      <c r="S24" s="36">
        <f>IF('Datos Generales'!S516=0,"",'Datos Generales'!S516)</f>
        <v>2</v>
      </c>
      <c r="T24" s="36" t="str">
        <f>IF('Datos Generales'!T516=0,"",'Datos Generales'!T516)</f>
        <v/>
      </c>
      <c r="U24" s="36" t="str">
        <f>IF('Datos Generales'!U516=0,"",'Datos Generales'!U516)</f>
        <v/>
      </c>
      <c r="V24" s="36" t="str">
        <f>IF('Datos Generales'!V516=0,"",'Datos Generales'!V516)</f>
        <v/>
      </c>
      <c r="W24" s="36" t="str">
        <f>IF('Datos Generales'!W516=0,"",'Datos Generales'!W516)</f>
        <v/>
      </c>
      <c r="X24" s="36" t="str">
        <f>IF('Datos Generales'!X516=0,"",'Datos Generales'!X516)</f>
        <v/>
      </c>
      <c r="Y24" s="36">
        <f>IF('Datos Generales'!Y516=0,"",'Datos Generales'!Y516)</f>
        <v>3</v>
      </c>
      <c r="Z24" s="36">
        <f>IF('Datos Generales'!Z516=0,"",'Datos Generales'!Z516)</f>
        <v>3</v>
      </c>
      <c r="AA24" s="36" t="str">
        <f>IF('Datos Generales'!AA516=0,"",'Datos Generales'!AA516)</f>
        <v/>
      </c>
      <c r="AB24" s="36" t="str">
        <f>IF('Datos Generales'!AB516=0,"",'Datos Generales'!AB516)</f>
        <v/>
      </c>
      <c r="AC24" s="36" t="str">
        <f>IF('Datos Generales'!AC516=0,"",'Datos Generales'!AC516)</f>
        <v/>
      </c>
      <c r="AD24" s="36" t="str">
        <f>IF('Datos Generales'!AD516=0,"",'Datos Generales'!AD516)</f>
        <v/>
      </c>
      <c r="AE24" s="36" t="str">
        <f>IF('Datos Generales'!AE516=0,"",'Datos Generales'!AE516)</f>
        <v/>
      </c>
      <c r="AF24" s="36" t="str">
        <f>IF('Datos Generales'!AF516=0,"",'Datos Generales'!AF516)</f>
        <v/>
      </c>
      <c r="AG24" s="36">
        <f>IF('Datos Generales'!AG516=0,"",'Datos Generales'!AG516)</f>
        <v>6</v>
      </c>
      <c r="AH24" s="36" t="str">
        <f>IF('Datos Generales'!AH516=0,"",'Datos Generales'!AH516)</f>
        <v/>
      </c>
      <c r="AI24" s="36" t="str">
        <f>IF('Datos Generales'!AI516=0,"",'Datos Generales'!AI516)</f>
        <v/>
      </c>
      <c r="AJ24" s="36" t="str">
        <f>IF('Datos Generales'!AJ516=0,"",'Datos Generales'!AJ516)</f>
        <v/>
      </c>
      <c r="AK24" s="36" t="str">
        <f>IF('Datos Generales'!AK516=0,"",'Datos Generales'!AK516)</f>
        <v/>
      </c>
      <c r="AL24" s="36" t="str">
        <f>IF('Datos Generales'!AL516=0,"",'Datos Generales'!AL516)</f>
        <v/>
      </c>
      <c r="AM24" s="36" t="str">
        <f>IF('Datos Generales'!AM516=0,"",'Datos Generales'!AM516)</f>
        <v/>
      </c>
      <c r="AN24" s="36" t="str">
        <f>IF('Datos Generales'!AN516=0,"",'Datos Generales'!AN516)</f>
        <v/>
      </c>
      <c r="AO24" s="36" t="str">
        <f>IF('Datos Generales'!AO516=0,"",'Datos Generales'!AO516)</f>
        <v/>
      </c>
      <c r="AP24" s="36" t="str">
        <f>IF('Datos Generales'!AP516=0,"",'Datos Generales'!AP516)</f>
        <v/>
      </c>
      <c r="AQ24" s="36">
        <f>IF('Datos Generales'!AQ516=0,"",'Datos Generales'!AQ516)</f>
        <v>68</v>
      </c>
      <c r="AR24" s="76"/>
      <c r="AS24" s="36">
        <f>'Datos Generales'!AS516</f>
        <v>69</v>
      </c>
      <c r="AT24" s="63">
        <f t="shared" si="1"/>
        <v>-1.4492753623188359E-2</v>
      </c>
      <c r="AU24" s="29"/>
      <c r="AV24" s="64">
        <f t="shared" si="2"/>
        <v>2.6588049453771983E-4</v>
      </c>
      <c r="AW24" s="64">
        <f t="shared" si="3"/>
        <v>2.3566942069723994E-4</v>
      </c>
    </row>
    <row r="25" spans="2:49" x14ac:dyDescent="0.2">
      <c r="B25" s="62" t="str">
        <f>'Datos Generales'!B262</f>
        <v>14. Responsabilidad Civil Profesional</v>
      </c>
      <c r="C25" s="36" t="str">
        <f>IF('Datos Generales'!C517=0,"",'Datos Generales'!C517)</f>
        <v/>
      </c>
      <c r="D25" s="36" t="str">
        <f>IF('Datos Generales'!D517=0,"",'Datos Generales'!D517)</f>
        <v/>
      </c>
      <c r="E25" s="36">
        <f>IF('Datos Generales'!E517=0,"",'Datos Generales'!E517)</f>
        <v>3</v>
      </c>
      <c r="F25" s="36" t="str">
        <f>IF('Datos Generales'!F517=0,"",'Datos Generales'!F517)</f>
        <v/>
      </c>
      <c r="G25" s="36" t="str">
        <f>IF('Datos Generales'!G517=0,"",'Datos Generales'!G517)</f>
        <v/>
      </c>
      <c r="H25" s="36">
        <f>IF('Datos Generales'!H517=0,"",'Datos Generales'!H517)</f>
        <v>50</v>
      </c>
      <c r="I25" s="36">
        <f>IF('Datos Generales'!I517=0,"",'Datos Generales'!I517)</f>
        <v>36</v>
      </c>
      <c r="J25" s="36" t="str">
        <f>IF('Datos Generales'!J517=0,"",'Datos Generales'!J517)</f>
        <v/>
      </c>
      <c r="K25" s="36" t="str">
        <f>IF('Datos Generales'!K517=0,"",'Datos Generales'!K517)</f>
        <v/>
      </c>
      <c r="L25" s="36" t="str">
        <f>IF('Datos Generales'!L517=0,"",'Datos Generales'!L517)</f>
        <v/>
      </c>
      <c r="M25" s="36" t="str">
        <f>IF('Datos Generales'!M517=0,"",'Datos Generales'!M517)</f>
        <v/>
      </c>
      <c r="N25" s="36" t="str">
        <f>IF('Datos Generales'!N517=0,"",'Datos Generales'!N517)</f>
        <v/>
      </c>
      <c r="O25" s="36" t="str">
        <f>IF('Datos Generales'!O517=0,"",'Datos Generales'!O517)</f>
        <v/>
      </c>
      <c r="P25" s="36" t="str">
        <f>IF('Datos Generales'!P517=0,"",'Datos Generales'!P517)</f>
        <v/>
      </c>
      <c r="Q25" s="36" t="str">
        <f>IF('Datos Generales'!Q517=0,"",'Datos Generales'!Q517)</f>
        <v/>
      </c>
      <c r="R25" s="36" t="str">
        <f>IF('Datos Generales'!R517=0,"",'Datos Generales'!R517)</f>
        <v/>
      </c>
      <c r="S25" s="36" t="str">
        <f>IF('Datos Generales'!S517=0,"",'Datos Generales'!S517)</f>
        <v/>
      </c>
      <c r="T25" s="36" t="str">
        <f>IF('Datos Generales'!T517=0,"",'Datos Generales'!T517)</f>
        <v/>
      </c>
      <c r="U25" s="36">
        <f>IF('Datos Generales'!U517=0,"",'Datos Generales'!U517)</f>
        <v>93</v>
      </c>
      <c r="V25" s="36" t="str">
        <f>IF('Datos Generales'!V517=0,"",'Datos Generales'!V517)</f>
        <v/>
      </c>
      <c r="W25" s="36" t="str">
        <f>IF('Datos Generales'!W517=0,"",'Datos Generales'!W517)</f>
        <v/>
      </c>
      <c r="X25" s="36" t="str">
        <f>IF('Datos Generales'!X517=0,"",'Datos Generales'!X517)</f>
        <v/>
      </c>
      <c r="Y25" s="36">
        <f>IF('Datos Generales'!Y517=0,"",'Datos Generales'!Y517)</f>
        <v>111</v>
      </c>
      <c r="Z25" s="36" t="str">
        <f>IF('Datos Generales'!Z517=0,"",'Datos Generales'!Z517)</f>
        <v/>
      </c>
      <c r="AA25" s="36">
        <f>IF('Datos Generales'!AA517=0,"",'Datos Generales'!AA517)</f>
        <v>18.000000000000004</v>
      </c>
      <c r="AB25" s="36" t="str">
        <f>IF('Datos Generales'!AB517=0,"",'Datos Generales'!AB517)</f>
        <v/>
      </c>
      <c r="AC25" s="36" t="str">
        <f>IF('Datos Generales'!AC517=0,"",'Datos Generales'!AC517)</f>
        <v/>
      </c>
      <c r="AD25" s="36">
        <f>IF('Datos Generales'!AD517=0,"",'Datos Generales'!AD517)</f>
        <v>20</v>
      </c>
      <c r="AE25" s="36">
        <f>IF('Datos Generales'!AE517=0,"",'Datos Generales'!AE517)</f>
        <v>3</v>
      </c>
      <c r="AF25" s="36" t="str">
        <f>IF('Datos Generales'!AF517=0,"",'Datos Generales'!AF517)</f>
        <v/>
      </c>
      <c r="AG25" s="36" t="str">
        <f>IF('Datos Generales'!AG517=0,"",'Datos Generales'!AG517)</f>
        <v/>
      </c>
      <c r="AH25" s="36" t="str">
        <f>IF('Datos Generales'!AH517=0,"",'Datos Generales'!AH517)</f>
        <v/>
      </c>
      <c r="AI25" s="36" t="str">
        <f>IF('Datos Generales'!AI517=0,"",'Datos Generales'!AI517)</f>
        <v/>
      </c>
      <c r="AJ25" s="36" t="str">
        <f>IF('Datos Generales'!AJ517=0,"",'Datos Generales'!AJ517)</f>
        <v/>
      </c>
      <c r="AK25" s="36" t="str">
        <f>IF('Datos Generales'!AK517=0,"",'Datos Generales'!AK517)</f>
        <v/>
      </c>
      <c r="AL25" s="36" t="str">
        <f>IF('Datos Generales'!AL517=0,"",'Datos Generales'!AL517)</f>
        <v/>
      </c>
      <c r="AM25" s="36" t="str">
        <f>IF('Datos Generales'!AM517=0,"",'Datos Generales'!AM517)</f>
        <v/>
      </c>
      <c r="AN25" s="36" t="str">
        <f>IF('Datos Generales'!AN517=0,"",'Datos Generales'!AN517)</f>
        <v/>
      </c>
      <c r="AO25" s="36" t="str">
        <f>IF('Datos Generales'!AO517=0,"",'Datos Generales'!AO517)</f>
        <v/>
      </c>
      <c r="AP25" s="36" t="str">
        <f>IF('Datos Generales'!AP517=0,"",'Datos Generales'!AP517)</f>
        <v/>
      </c>
      <c r="AQ25" s="36">
        <f>IF('Datos Generales'!AQ517=0,"",'Datos Generales'!AQ517)</f>
        <v>334</v>
      </c>
      <c r="AR25" s="76"/>
      <c r="AS25" s="36">
        <f>'Datos Generales'!AS517</f>
        <v>318</v>
      </c>
      <c r="AT25" s="63">
        <f t="shared" si="1"/>
        <v>5.031446540880502E-2</v>
      </c>
      <c r="AU25" s="29"/>
      <c r="AV25" s="64">
        <f t="shared" si="2"/>
        <v>1.305942429052918E-3</v>
      </c>
      <c r="AW25" s="64">
        <f t="shared" si="3"/>
        <v>1.0861286345177144E-3</v>
      </c>
    </row>
    <row r="26" spans="2:49" x14ac:dyDescent="0.2">
      <c r="B26" s="62" t="str">
        <f>'Datos Generales'!B263</f>
        <v>15. Responsabilidad Civil Industria, Infraestructura y Comercio</v>
      </c>
      <c r="C26" s="36" t="str">
        <f>IF('Datos Generales'!C518=0,"",'Datos Generales'!C518)</f>
        <v/>
      </c>
      <c r="D26" s="36" t="str">
        <f>IF('Datos Generales'!D518=0,"",'Datos Generales'!D518)</f>
        <v/>
      </c>
      <c r="E26" s="36">
        <f>IF('Datos Generales'!E518=0,"",'Datos Generales'!E518)</f>
        <v>37.000000000000007</v>
      </c>
      <c r="F26" s="36" t="str">
        <f>IF('Datos Generales'!F518=0,"",'Datos Generales'!F518)</f>
        <v/>
      </c>
      <c r="G26" s="36" t="str">
        <f>IF('Datos Generales'!G518=0,"",'Datos Generales'!G518)</f>
        <v/>
      </c>
      <c r="H26" s="36" t="str">
        <f>IF('Datos Generales'!H518=0,"",'Datos Generales'!H518)</f>
        <v/>
      </c>
      <c r="I26" s="36">
        <f>IF('Datos Generales'!I518=0,"",'Datos Generales'!I518)</f>
        <v>1920</v>
      </c>
      <c r="J26" s="36" t="str">
        <f>IF('Datos Generales'!J518=0,"",'Datos Generales'!J518)</f>
        <v/>
      </c>
      <c r="K26" s="36">
        <f>IF('Datos Generales'!K518=0,"",'Datos Generales'!K518)</f>
        <v>7</v>
      </c>
      <c r="L26" s="36" t="str">
        <f>IF('Datos Generales'!L518=0,"",'Datos Generales'!L518)</f>
        <v/>
      </c>
      <c r="M26" s="36" t="str">
        <f>IF('Datos Generales'!M518=0,"",'Datos Generales'!M518)</f>
        <v/>
      </c>
      <c r="N26" s="36">
        <f>IF('Datos Generales'!N518=0,"",'Datos Generales'!N518)</f>
        <v>116</v>
      </c>
      <c r="O26" s="36">
        <f>IF('Datos Generales'!O518=0,"",'Datos Generales'!O518)</f>
        <v>10</v>
      </c>
      <c r="P26" s="36" t="str">
        <f>IF('Datos Generales'!P518=0,"",'Datos Generales'!P518)</f>
        <v/>
      </c>
      <c r="Q26" s="36">
        <f>IF('Datos Generales'!Q518=0,"",'Datos Generales'!Q518)</f>
        <v>13.999999999999998</v>
      </c>
      <c r="R26" s="36" t="str">
        <f>IF('Datos Generales'!R518=0,"",'Datos Generales'!R518)</f>
        <v/>
      </c>
      <c r="S26" s="36">
        <f>IF('Datos Generales'!S518=0,"",'Datos Generales'!S518)</f>
        <v>242</v>
      </c>
      <c r="T26" s="36" t="str">
        <f>IF('Datos Generales'!T518=0,"",'Datos Generales'!T518)</f>
        <v/>
      </c>
      <c r="U26" s="36">
        <f>IF('Datos Generales'!U518=0,"",'Datos Generales'!U518)</f>
        <v>39</v>
      </c>
      <c r="V26" s="36" t="str">
        <f>IF('Datos Generales'!V518=0,"",'Datos Generales'!V518)</f>
        <v/>
      </c>
      <c r="W26" s="36">
        <f>IF('Datos Generales'!W518=0,"",'Datos Generales'!W518)</f>
        <v>61</v>
      </c>
      <c r="X26" s="36" t="str">
        <f>IF('Datos Generales'!X518=0,"",'Datos Generales'!X518)</f>
        <v/>
      </c>
      <c r="Y26" s="36">
        <f>IF('Datos Generales'!Y518=0,"",'Datos Generales'!Y518)</f>
        <v>16</v>
      </c>
      <c r="Z26" s="36">
        <f>IF('Datos Generales'!Z518=0,"",'Datos Generales'!Z518)</f>
        <v>107.00000000000001</v>
      </c>
      <c r="AA26" s="36">
        <f>IF('Datos Generales'!AA518=0,"",'Datos Generales'!AA518)</f>
        <v>48</v>
      </c>
      <c r="AB26" s="36" t="str">
        <f>IF('Datos Generales'!AB518=0,"",'Datos Generales'!AB518)</f>
        <v/>
      </c>
      <c r="AC26" s="36" t="str">
        <f>IF('Datos Generales'!AC518=0,"",'Datos Generales'!AC518)</f>
        <v/>
      </c>
      <c r="AD26" s="36">
        <f>IF('Datos Generales'!AD518=0,"",'Datos Generales'!AD518)</f>
        <v>192</v>
      </c>
      <c r="AE26" s="36">
        <f>IF('Datos Generales'!AE518=0,"",'Datos Generales'!AE518)</f>
        <v>6</v>
      </c>
      <c r="AF26" s="36" t="str">
        <f>IF('Datos Generales'!AF518=0,"",'Datos Generales'!AF518)</f>
        <v/>
      </c>
      <c r="AG26" s="36">
        <f>IF('Datos Generales'!AG518=0,"",'Datos Generales'!AG518)</f>
        <v>341</v>
      </c>
      <c r="AH26" s="36">
        <f>IF('Datos Generales'!AH518=0,"",'Datos Generales'!AH518)</f>
        <v>316</v>
      </c>
      <c r="AI26" s="36" t="str">
        <f>IF('Datos Generales'!AI518=0,"",'Datos Generales'!AI518)</f>
        <v/>
      </c>
      <c r="AJ26" s="36">
        <f>IF('Datos Generales'!AJ518=0,"",'Datos Generales'!AJ518)</f>
        <v>2</v>
      </c>
      <c r="AK26" s="36" t="str">
        <f>IF('Datos Generales'!AK518=0,"",'Datos Generales'!AK518)</f>
        <v/>
      </c>
      <c r="AL26" s="36" t="str">
        <f>IF('Datos Generales'!AL518=0,"",'Datos Generales'!AL518)</f>
        <v/>
      </c>
      <c r="AM26" s="36" t="str">
        <f>IF('Datos Generales'!AM518=0,"",'Datos Generales'!AM518)</f>
        <v/>
      </c>
      <c r="AN26" s="36" t="str">
        <f>IF('Datos Generales'!AN518=0,"",'Datos Generales'!AN518)</f>
        <v/>
      </c>
      <c r="AO26" s="36" t="str">
        <f>IF('Datos Generales'!AO518=0,"",'Datos Generales'!AO518)</f>
        <v/>
      </c>
      <c r="AP26" s="36" t="str">
        <f>IF('Datos Generales'!AP518=0,"",'Datos Generales'!AP518)</f>
        <v/>
      </c>
      <c r="AQ26" s="36">
        <f>IF('Datos Generales'!AQ518=0,"",'Datos Generales'!AQ518)</f>
        <v>3474</v>
      </c>
      <c r="AR26" s="76"/>
      <c r="AS26" s="36">
        <f>'Datos Generales'!AS518</f>
        <v>2796</v>
      </c>
      <c r="AT26" s="63">
        <f t="shared" si="1"/>
        <v>0.242489270386266</v>
      </c>
      <c r="AU26" s="29"/>
      <c r="AV26" s="64">
        <f t="shared" si="2"/>
        <v>1.3583365265059393E-2</v>
      </c>
      <c r="AW26" s="64">
        <f t="shared" si="3"/>
        <v>9.5497347865142451E-3</v>
      </c>
    </row>
    <row r="27" spans="2:49" x14ac:dyDescent="0.2">
      <c r="B27" s="62" t="str">
        <f>'Datos Generales'!B264</f>
        <v>16. Responsabilidad Civil Vehículos Motorizados</v>
      </c>
      <c r="C27" s="36" t="str">
        <f>IF('Datos Generales'!C519=0,"",'Datos Generales'!C519)</f>
        <v/>
      </c>
      <c r="D27" s="36" t="str">
        <f>IF('Datos Generales'!D519=0,"",'Datos Generales'!D519)</f>
        <v/>
      </c>
      <c r="E27" s="36">
        <f>IF('Datos Generales'!E519=0,"",'Datos Generales'!E519)</f>
        <v>4124.0000000000009</v>
      </c>
      <c r="F27" s="36">
        <f>IF('Datos Generales'!F519=0,"",'Datos Generales'!F519)</f>
        <v>657</v>
      </c>
      <c r="G27" s="36" t="str">
        <f>IF('Datos Generales'!G519=0,"",'Datos Generales'!G519)</f>
        <v/>
      </c>
      <c r="H27" s="36">
        <f>IF('Datos Generales'!H519=0,"",'Datos Generales'!H519)</f>
        <v>622</v>
      </c>
      <c r="I27" s="36" t="str">
        <f>IF('Datos Generales'!I519=0,"",'Datos Generales'!I519)</f>
        <v/>
      </c>
      <c r="J27" s="36" t="str">
        <f>IF('Datos Generales'!J519=0,"",'Datos Generales'!J519)</f>
        <v/>
      </c>
      <c r="K27" s="36">
        <f>IF('Datos Generales'!K519=0,"",'Datos Generales'!K519)</f>
        <v>286.00000000000006</v>
      </c>
      <c r="L27" s="36" t="str">
        <f>IF('Datos Generales'!L519=0,"",'Datos Generales'!L519)</f>
        <v/>
      </c>
      <c r="M27" s="36" t="str">
        <f>IF('Datos Generales'!M519=0,"",'Datos Generales'!M519)</f>
        <v/>
      </c>
      <c r="N27" s="36" t="str">
        <f>IF('Datos Generales'!N519=0,"",'Datos Generales'!N519)</f>
        <v/>
      </c>
      <c r="O27" s="36">
        <f>IF('Datos Generales'!O519=0,"",'Datos Generales'!O519)</f>
        <v>401.99999999999994</v>
      </c>
      <c r="P27" s="36" t="str">
        <f>IF('Datos Generales'!P519=0,"",'Datos Generales'!P519)</f>
        <v/>
      </c>
      <c r="Q27" s="36">
        <f>IF('Datos Generales'!Q519=0,"",'Datos Generales'!Q519)</f>
        <v>423</v>
      </c>
      <c r="R27" s="36" t="str">
        <f>IF('Datos Generales'!R519=0,"",'Datos Generales'!R519)</f>
        <v/>
      </c>
      <c r="S27" s="36">
        <f>IF('Datos Generales'!S519=0,"",'Datos Generales'!S519)</f>
        <v>2689</v>
      </c>
      <c r="T27" s="36" t="str">
        <f>IF('Datos Generales'!T519=0,"",'Datos Generales'!T519)</f>
        <v/>
      </c>
      <c r="U27" s="36">
        <f>IF('Datos Generales'!U519=0,"",'Datos Generales'!U519)</f>
        <v>506</v>
      </c>
      <c r="V27" s="36" t="str">
        <f>IF('Datos Generales'!V519=0,"",'Datos Generales'!V519)</f>
        <v/>
      </c>
      <c r="W27" s="36" t="str">
        <f>IF('Datos Generales'!W519=0,"",'Datos Generales'!W519)</f>
        <v/>
      </c>
      <c r="X27" s="36" t="str">
        <f>IF('Datos Generales'!X519=0,"",'Datos Generales'!X519)</f>
        <v/>
      </c>
      <c r="Y27" s="36">
        <f>IF('Datos Generales'!Y519=0,"",'Datos Generales'!Y519)</f>
        <v>90</v>
      </c>
      <c r="Z27" s="36">
        <f>IF('Datos Generales'!Z519=0,"",'Datos Generales'!Z519)</f>
        <v>3586.9999999999995</v>
      </c>
      <c r="AA27" s="36">
        <f>IF('Datos Generales'!AA519=0,"",'Datos Generales'!AA519)</f>
        <v>112.99999999999999</v>
      </c>
      <c r="AB27" s="36" t="str">
        <f>IF('Datos Generales'!AB519=0,"",'Datos Generales'!AB519)</f>
        <v/>
      </c>
      <c r="AC27" s="36" t="str">
        <f>IF('Datos Generales'!AC519=0,"",'Datos Generales'!AC519)</f>
        <v/>
      </c>
      <c r="AD27" s="36" t="str">
        <f>IF('Datos Generales'!AD519=0,"",'Datos Generales'!AD519)</f>
        <v/>
      </c>
      <c r="AE27" s="36" t="str">
        <f>IF('Datos Generales'!AE519=0,"",'Datos Generales'!AE519)</f>
        <v/>
      </c>
      <c r="AF27" s="36" t="str">
        <f>IF('Datos Generales'!AF519=0,"",'Datos Generales'!AF519)</f>
        <v/>
      </c>
      <c r="AG27" s="36">
        <f>IF('Datos Generales'!AG519=0,"",'Datos Generales'!AG519)</f>
        <v>5994.0000000000009</v>
      </c>
      <c r="AH27" s="36" t="str">
        <f>IF('Datos Generales'!AH519=0,"",'Datos Generales'!AH519)</f>
        <v/>
      </c>
      <c r="AI27" s="36">
        <f>IF('Datos Generales'!AI519=0,"",'Datos Generales'!AI519)</f>
        <v>320</v>
      </c>
      <c r="AJ27" s="36" t="str">
        <f>IF('Datos Generales'!AJ519=0,"",'Datos Generales'!AJ519)</f>
        <v/>
      </c>
      <c r="AK27" s="36" t="str">
        <f>IF('Datos Generales'!AK519=0,"",'Datos Generales'!AK519)</f>
        <v/>
      </c>
      <c r="AL27" s="36" t="str">
        <f>IF('Datos Generales'!AL519=0,"",'Datos Generales'!AL519)</f>
        <v/>
      </c>
      <c r="AM27" s="36" t="str">
        <f>IF('Datos Generales'!AM519=0,"",'Datos Generales'!AM519)</f>
        <v/>
      </c>
      <c r="AN27" s="36" t="str">
        <f>IF('Datos Generales'!AN519=0,"",'Datos Generales'!AN519)</f>
        <v/>
      </c>
      <c r="AO27" s="36" t="str">
        <f>IF('Datos Generales'!AO519=0,"",'Datos Generales'!AO519)</f>
        <v/>
      </c>
      <c r="AP27" s="36" t="str">
        <f>IF('Datos Generales'!AP519=0,"",'Datos Generales'!AP519)</f>
        <v/>
      </c>
      <c r="AQ27" s="36">
        <f>IF('Datos Generales'!AQ519=0,"",'Datos Generales'!AQ519)</f>
        <v>19813</v>
      </c>
      <c r="AR27" s="76"/>
      <c r="AS27" s="36">
        <f>'Datos Generales'!AS519</f>
        <v>24396</v>
      </c>
      <c r="AT27" s="63">
        <f t="shared" si="1"/>
        <v>-0.1878586653549762</v>
      </c>
      <c r="AU27" s="29"/>
      <c r="AV27" s="64">
        <f t="shared" si="2"/>
        <v>7.7468974092291809E-2</v>
      </c>
      <c r="AW27" s="64">
        <f t="shared" si="3"/>
        <v>8.3324509961302404E-2</v>
      </c>
    </row>
    <row r="28" spans="2:49" x14ac:dyDescent="0.2">
      <c r="B28" s="62" t="str">
        <f>'Datos Generales'!B265</f>
        <v>17. Transporte Terrestre</v>
      </c>
      <c r="C28" s="36" t="str">
        <f>IF('Datos Generales'!C520=0,"",'Datos Generales'!C520)</f>
        <v/>
      </c>
      <c r="D28" s="36" t="str">
        <f>IF('Datos Generales'!D520=0,"",'Datos Generales'!D520)</f>
        <v/>
      </c>
      <c r="E28" s="36">
        <f>IF('Datos Generales'!E520=0,"",'Datos Generales'!E520)</f>
        <v>252</v>
      </c>
      <c r="F28" s="36" t="str">
        <f>IF('Datos Generales'!F520=0,"",'Datos Generales'!F520)</f>
        <v/>
      </c>
      <c r="G28" s="36" t="str">
        <f>IF('Datos Generales'!G520=0,"",'Datos Generales'!G520)</f>
        <v/>
      </c>
      <c r="H28" s="36">
        <f>IF('Datos Generales'!H520=0,"",'Datos Generales'!H520)</f>
        <v>73</v>
      </c>
      <c r="I28" s="36">
        <f>IF('Datos Generales'!I520=0,"",'Datos Generales'!I520)</f>
        <v>1473</v>
      </c>
      <c r="J28" s="36" t="str">
        <f>IF('Datos Generales'!J520=0,"",'Datos Generales'!J520)</f>
        <v/>
      </c>
      <c r="K28" s="36">
        <f>IF('Datos Generales'!K520=0,"",'Datos Generales'!K520)</f>
        <v>2</v>
      </c>
      <c r="L28" s="36" t="str">
        <f>IF('Datos Generales'!L520=0,"",'Datos Generales'!L520)</f>
        <v/>
      </c>
      <c r="M28" s="36" t="str">
        <f>IF('Datos Generales'!M520=0,"",'Datos Generales'!M520)</f>
        <v/>
      </c>
      <c r="N28" s="36">
        <f>IF('Datos Generales'!N520=0,"",'Datos Generales'!N520)</f>
        <v>66</v>
      </c>
      <c r="O28" s="36">
        <f>IF('Datos Generales'!O520=0,"",'Datos Generales'!O520)</f>
        <v>26.000000000000004</v>
      </c>
      <c r="P28" s="36" t="str">
        <f>IF('Datos Generales'!P520=0,"",'Datos Generales'!P520)</f>
        <v/>
      </c>
      <c r="Q28" s="36">
        <f>IF('Datos Generales'!Q520=0,"",'Datos Generales'!Q520)</f>
        <v>347</v>
      </c>
      <c r="R28" s="36" t="str">
        <f>IF('Datos Generales'!R520=0,"",'Datos Generales'!R520)</f>
        <v/>
      </c>
      <c r="S28" s="36">
        <f>IF('Datos Generales'!S520=0,"",'Datos Generales'!S520)</f>
        <v>284.00000000000006</v>
      </c>
      <c r="T28" s="36" t="str">
        <f>IF('Datos Generales'!T520=0,"",'Datos Generales'!T520)</f>
        <v/>
      </c>
      <c r="U28" s="36">
        <f>IF('Datos Generales'!U520=0,"",'Datos Generales'!U520)</f>
        <v>17</v>
      </c>
      <c r="V28" s="36" t="str">
        <f>IF('Datos Generales'!V520=0,"",'Datos Generales'!V520)</f>
        <v/>
      </c>
      <c r="W28" s="36">
        <f>IF('Datos Generales'!W520=0,"",'Datos Generales'!W520)</f>
        <v>3609</v>
      </c>
      <c r="X28" s="36" t="str">
        <f>IF('Datos Generales'!X520=0,"",'Datos Generales'!X520)</f>
        <v/>
      </c>
      <c r="Y28" s="36">
        <f>IF('Datos Generales'!Y520=0,"",'Datos Generales'!Y520)</f>
        <v>13.000000000000002</v>
      </c>
      <c r="Z28" s="36">
        <f>IF('Datos Generales'!Z520=0,"",'Datos Generales'!Z520)</f>
        <v>221</v>
      </c>
      <c r="AA28" s="36">
        <f>IF('Datos Generales'!AA520=0,"",'Datos Generales'!AA520)</f>
        <v>41.999999999999993</v>
      </c>
      <c r="AB28" s="36" t="str">
        <f>IF('Datos Generales'!AB520=0,"",'Datos Generales'!AB520)</f>
        <v/>
      </c>
      <c r="AC28" s="36" t="str">
        <f>IF('Datos Generales'!AC520=0,"",'Datos Generales'!AC520)</f>
        <v/>
      </c>
      <c r="AD28" s="36">
        <f>IF('Datos Generales'!AD520=0,"",'Datos Generales'!AD520)</f>
        <v>149</v>
      </c>
      <c r="AE28" s="36">
        <f>IF('Datos Generales'!AE520=0,"",'Datos Generales'!AE520)</f>
        <v>18</v>
      </c>
      <c r="AF28" s="36" t="str">
        <f>IF('Datos Generales'!AF520=0,"",'Datos Generales'!AF520)</f>
        <v/>
      </c>
      <c r="AG28" s="36">
        <f>IF('Datos Generales'!AG520=0,"",'Datos Generales'!AG520)</f>
        <v>35</v>
      </c>
      <c r="AH28" s="36" t="str">
        <f>IF('Datos Generales'!AH520=0,"",'Datos Generales'!AH520)</f>
        <v/>
      </c>
      <c r="AI28" s="36" t="str">
        <f>IF('Datos Generales'!AI520=0,"",'Datos Generales'!AI520)</f>
        <v/>
      </c>
      <c r="AJ28" s="36" t="str">
        <f>IF('Datos Generales'!AJ520=0,"",'Datos Generales'!AJ520)</f>
        <v/>
      </c>
      <c r="AK28" s="36" t="str">
        <f>IF('Datos Generales'!AK520=0,"",'Datos Generales'!AK520)</f>
        <v/>
      </c>
      <c r="AL28" s="36" t="str">
        <f>IF('Datos Generales'!AL520=0,"",'Datos Generales'!AL520)</f>
        <v/>
      </c>
      <c r="AM28" s="36" t="str">
        <f>IF('Datos Generales'!AM520=0,"",'Datos Generales'!AM520)</f>
        <v/>
      </c>
      <c r="AN28" s="36" t="str">
        <f>IF('Datos Generales'!AN520=0,"",'Datos Generales'!AN520)</f>
        <v/>
      </c>
      <c r="AO28" s="36" t="str">
        <f>IF('Datos Generales'!AO520=0,"",'Datos Generales'!AO520)</f>
        <v/>
      </c>
      <c r="AP28" s="36" t="str">
        <f>IF('Datos Generales'!AP520=0,"",'Datos Generales'!AP520)</f>
        <v/>
      </c>
      <c r="AQ28" s="36">
        <f>IF('Datos Generales'!AQ520=0,"",'Datos Generales'!AQ520)</f>
        <v>6627</v>
      </c>
      <c r="AR28" s="76"/>
      <c r="AS28" s="36">
        <f>'Datos Generales'!AS520</f>
        <v>3614</v>
      </c>
      <c r="AT28" s="63">
        <f t="shared" si="1"/>
        <v>0.8337022689540674</v>
      </c>
      <c r="AU28" s="29"/>
      <c r="AV28" s="64">
        <f t="shared" si="2"/>
        <v>2.5911618195609845E-2</v>
      </c>
      <c r="AW28" s="64">
        <f t="shared" si="3"/>
        <v>1.2343612846374277E-2</v>
      </c>
    </row>
    <row r="29" spans="2:49" x14ac:dyDescent="0.2">
      <c r="B29" s="62" t="str">
        <f>'Datos Generales'!B266</f>
        <v>18. Transporte Marítimo</v>
      </c>
      <c r="C29" s="36" t="str">
        <f>IF('Datos Generales'!C521=0,"",'Datos Generales'!C521)</f>
        <v/>
      </c>
      <c r="D29" s="36" t="str">
        <f>IF('Datos Generales'!D521=0,"",'Datos Generales'!D521)</f>
        <v/>
      </c>
      <c r="E29" s="36">
        <f>IF('Datos Generales'!E521=0,"",'Datos Generales'!E521)</f>
        <v>342</v>
      </c>
      <c r="F29" s="36" t="str">
        <f>IF('Datos Generales'!F521=0,"",'Datos Generales'!F521)</f>
        <v/>
      </c>
      <c r="G29" s="36" t="str">
        <f>IF('Datos Generales'!G521=0,"",'Datos Generales'!G521)</f>
        <v/>
      </c>
      <c r="H29" s="36">
        <f>IF('Datos Generales'!H521=0,"",'Datos Generales'!H521)</f>
        <v>57.999999999999993</v>
      </c>
      <c r="I29" s="36">
        <f>IF('Datos Generales'!I521=0,"",'Datos Generales'!I521)</f>
        <v>743</v>
      </c>
      <c r="J29" s="36" t="str">
        <f>IF('Datos Generales'!J521=0,"",'Datos Generales'!J521)</f>
        <v/>
      </c>
      <c r="K29" s="36" t="str">
        <f>IF('Datos Generales'!K521=0,"",'Datos Generales'!K521)</f>
        <v/>
      </c>
      <c r="L29" s="36" t="str">
        <f>IF('Datos Generales'!L521=0,"",'Datos Generales'!L521)</f>
        <v/>
      </c>
      <c r="M29" s="36" t="str">
        <f>IF('Datos Generales'!M521=0,"",'Datos Generales'!M521)</f>
        <v/>
      </c>
      <c r="N29" s="36">
        <f>IF('Datos Generales'!N521=0,"",'Datos Generales'!N521)</f>
        <v>10</v>
      </c>
      <c r="O29" s="36">
        <f>IF('Datos Generales'!O521=0,"",'Datos Generales'!O521)</f>
        <v>4</v>
      </c>
      <c r="P29" s="36" t="str">
        <f>IF('Datos Generales'!P521=0,"",'Datos Generales'!P521)</f>
        <v/>
      </c>
      <c r="Q29" s="36">
        <f>IF('Datos Generales'!Q521=0,"",'Datos Generales'!Q521)</f>
        <v>2</v>
      </c>
      <c r="R29" s="36" t="str">
        <f>IF('Datos Generales'!R521=0,"",'Datos Generales'!R521)</f>
        <v/>
      </c>
      <c r="S29" s="36">
        <f>IF('Datos Generales'!S521=0,"",'Datos Generales'!S521)</f>
        <v>193</v>
      </c>
      <c r="T29" s="36" t="str">
        <f>IF('Datos Generales'!T521=0,"",'Datos Generales'!T521)</f>
        <v/>
      </c>
      <c r="U29" s="36">
        <f>IF('Datos Generales'!U521=0,"",'Datos Generales'!U521)</f>
        <v>10</v>
      </c>
      <c r="V29" s="36" t="str">
        <f>IF('Datos Generales'!V521=0,"",'Datos Generales'!V521)</f>
        <v/>
      </c>
      <c r="W29" s="36">
        <f>IF('Datos Generales'!W521=0,"",'Datos Generales'!W521)</f>
        <v>109</v>
      </c>
      <c r="X29" s="36" t="str">
        <f>IF('Datos Generales'!X521=0,"",'Datos Generales'!X521)</f>
        <v/>
      </c>
      <c r="Y29" s="36">
        <f>IF('Datos Generales'!Y521=0,"",'Datos Generales'!Y521)</f>
        <v>4</v>
      </c>
      <c r="Z29" s="36">
        <f>IF('Datos Generales'!Z521=0,"",'Datos Generales'!Z521)</f>
        <v>14</v>
      </c>
      <c r="AA29" s="36">
        <f>IF('Datos Generales'!AA521=0,"",'Datos Generales'!AA521)</f>
        <v>1</v>
      </c>
      <c r="AB29" s="36" t="str">
        <f>IF('Datos Generales'!AB521=0,"",'Datos Generales'!AB521)</f>
        <v/>
      </c>
      <c r="AC29" s="36" t="str">
        <f>IF('Datos Generales'!AC521=0,"",'Datos Generales'!AC521)</f>
        <v/>
      </c>
      <c r="AD29" s="36">
        <f>IF('Datos Generales'!AD521=0,"",'Datos Generales'!AD521)</f>
        <v>170</v>
      </c>
      <c r="AE29" s="36">
        <f>IF('Datos Generales'!AE521=0,"",'Datos Generales'!AE521)</f>
        <v>26</v>
      </c>
      <c r="AF29" s="36" t="str">
        <f>IF('Datos Generales'!AF521=0,"",'Datos Generales'!AF521)</f>
        <v/>
      </c>
      <c r="AG29" s="36">
        <f>IF('Datos Generales'!AG521=0,"",'Datos Generales'!AG521)</f>
        <v>172</v>
      </c>
      <c r="AH29" s="36">
        <f>IF('Datos Generales'!AH521=0,"",'Datos Generales'!AH521)</f>
        <v>37</v>
      </c>
      <c r="AI29" s="36" t="str">
        <f>IF('Datos Generales'!AI521=0,"",'Datos Generales'!AI521)</f>
        <v/>
      </c>
      <c r="AJ29" s="36" t="str">
        <f>IF('Datos Generales'!AJ521=0,"",'Datos Generales'!AJ521)</f>
        <v/>
      </c>
      <c r="AK29" s="36" t="str">
        <f>IF('Datos Generales'!AK521=0,"",'Datos Generales'!AK521)</f>
        <v/>
      </c>
      <c r="AL29" s="36" t="str">
        <f>IF('Datos Generales'!AL521=0,"",'Datos Generales'!AL521)</f>
        <v/>
      </c>
      <c r="AM29" s="36" t="str">
        <f>IF('Datos Generales'!AM521=0,"",'Datos Generales'!AM521)</f>
        <v/>
      </c>
      <c r="AN29" s="36" t="str">
        <f>IF('Datos Generales'!AN521=0,"",'Datos Generales'!AN521)</f>
        <v/>
      </c>
      <c r="AO29" s="36" t="str">
        <f>IF('Datos Generales'!AO521=0,"",'Datos Generales'!AO521)</f>
        <v/>
      </c>
      <c r="AP29" s="36" t="str">
        <f>IF('Datos Generales'!AP521=0,"",'Datos Generales'!AP521)</f>
        <v/>
      </c>
      <c r="AQ29" s="36">
        <f>IF('Datos Generales'!AQ521=0,"",'Datos Generales'!AQ521)</f>
        <v>1895</v>
      </c>
      <c r="AR29" s="76"/>
      <c r="AS29" s="36">
        <f>'Datos Generales'!AS521</f>
        <v>1661</v>
      </c>
      <c r="AT29" s="63">
        <f t="shared" si="1"/>
        <v>0.1408789885611077</v>
      </c>
      <c r="AU29" s="29"/>
      <c r="AV29" s="64">
        <f t="shared" si="2"/>
        <v>7.409463781602634E-3</v>
      </c>
      <c r="AW29" s="64">
        <f t="shared" si="3"/>
        <v>5.6731435909871814E-3</v>
      </c>
    </row>
    <row r="30" spans="2:49" x14ac:dyDescent="0.2">
      <c r="B30" s="62" t="str">
        <f>'Datos Generales'!B267</f>
        <v>19. Transporte Aéreo</v>
      </c>
      <c r="C30" s="36" t="str">
        <f>IF('Datos Generales'!C522=0,"",'Datos Generales'!C522)</f>
        <v/>
      </c>
      <c r="D30" s="36" t="str">
        <f>IF('Datos Generales'!D522=0,"",'Datos Generales'!D522)</f>
        <v/>
      </c>
      <c r="E30" s="36">
        <f>IF('Datos Generales'!E522=0,"",'Datos Generales'!E522)</f>
        <v>7</v>
      </c>
      <c r="F30" s="36" t="str">
        <f>IF('Datos Generales'!F522=0,"",'Datos Generales'!F522)</f>
        <v/>
      </c>
      <c r="G30" s="36" t="str">
        <f>IF('Datos Generales'!G522=0,"",'Datos Generales'!G522)</f>
        <v/>
      </c>
      <c r="H30" s="36">
        <f>IF('Datos Generales'!H522=0,"",'Datos Generales'!H522)</f>
        <v>6</v>
      </c>
      <c r="I30" s="36">
        <f>IF('Datos Generales'!I522=0,"",'Datos Generales'!I522)</f>
        <v>68</v>
      </c>
      <c r="J30" s="36" t="str">
        <f>IF('Datos Generales'!J522=0,"",'Datos Generales'!J522)</f>
        <v/>
      </c>
      <c r="K30" s="36" t="str">
        <f>IF('Datos Generales'!K522=0,"",'Datos Generales'!K522)</f>
        <v/>
      </c>
      <c r="L30" s="36" t="str">
        <f>IF('Datos Generales'!L522=0,"",'Datos Generales'!L522)</f>
        <v/>
      </c>
      <c r="M30" s="36" t="str">
        <f>IF('Datos Generales'!M522=0,"",'Datos Generales'!M522)</f>
        <v/>
      </c>
      <c r="N30" s="36">
        <f>IF('Datos Generales'!N522=0,"",'Datos Generales'!N522)</f>
        <v>1</v>
      </c>
      <c r="O30" s="36" t="str">
        <f>IF('Datos Generales'!O522=0,"",'Datos Generales'!O522)</f>
        <v/>
      </c>
      <c r="P30" s="36" t="str">
        <f>IF('Datos Generales'!P522=0,"",'Datos Generales'!P522)</f>
        <v/>
      </c>
      <c r="Q30" s="36">
        <f>IF('Datos Generales'!Q522=0,"",'Datos Generales'!Q522)</f>
        <v>1</v>
      </c>
      <c r="R30" s="36" t="str">
        <f>IF('Datos Generales'!R522=0,"",'Datos Generales'!R522)</f>
        <v/>
      </c>
      <c r="S30" s="36">
        <f>IF('Datos Generales'!S522=0,"",'Datos Generales'!S522)</f>
        <v>8</v>
      </c>
      <c r="T30" s="36" t="str">
        <f>IF('Datos Generales'!T522=0,"",'Datos Generales'!T522)</f>
        <v/>
      </c>
      <c r="U30" s="36">
        <f>IF('Datos Generales'!U522=0,"",'Datos Generales'!U522)</f>
        <v>1</v>
      </c>
      <c r="V30" s="36" t="str">
        <f>IF('Datos Generales'!V522=0,"",'Datos Generales'!V522)</f>
        <v/>
      </c>
      <c r="W30" s="36">
        <f>IF('Datos Generales'!W522=0,"",'Datos Generales'!W522)</f>
        <v>26</v>
      </c>
      <c r="X30" s="36" t="str">
        <f>IF('Datos Generales'!X522=0,"",'Datos Generales'!X522)</f>
        <v/>
      </c>
      <c r="Y30" s="36" t="str">
        <f>IF('Datos Generales'!Y522=0,"",'Datos Generales'!Y522)</f>
        <v/>
      </c>
      <c r="Z30" s="36" t="str">
        <f>IF('Datos Generales'!Z522=0,"",'Datos Generales'!Z522)</f>
        <v/>
      </c>
      <c r="AA30" s="36" t="str">
        <f>IF('Datos Generales'!AA522=0,"",'Datos Generales'!AA522)</f>
        <v/>
      </c>
      <c r="AB30" s="36" t="str">
        <f>IF('Datos Generales'!AB522=0,"",'Datos Generales'!AB522)</f>
        <v/>
      </c>
      <c r="AC30" s="36" t="str">
        <f>IF('Datos Generales'!AC522=0,"",'Datos Generales'!AC522)</f>
        <v/>
      </c>
      <c r="AD30" s="36">
        <f>IF('Datos Generales'!AD522=0,"",'Datos Generales'!AD522)</f>
        <v>3</v>
      </c>
      <c r="AE30" s="36" t="str">
        <f>IF('Datos Generales'!AE522=0,"",'Datos Generales'!AE522)</f>
        <v/>
      </c>
      <c r="AF30" s="36" t="str">
        <f>IF('Datos Generales'!AF522=0,"",'Datos Generales'!AF522)</f>
        <v/>
      </c>
      <c r="AG30" s="36">
        <f>IF('Datos Generales'!AG522=0,"",'Datos Generales'!AG522)</f>
        <v>15</v>
      </c>
      <c r="AH30" s="36" t="str">
        <f>IF('Datos Generales'!AH522=0,"",'Datos Generales'!AH522)</f>
        <v/>
      </c>
      <c r="AI30" s="36" t="str">
        <f>IF('Datos Generales'!AI522=0,"",'Datos Generales'!AI522)</f>
        <v/>
      </c>
      <c r="AJ30" s="36" t="str">
        <f>IF('Datos Generales'!AJ522=0,"",'Datos Generales'!AJ522)</f>
        <v/>
      </c>
      <c r="AK30" s="36" t="str">
        <f>IF('Datos Generales'!AK522=0,"",'Datos Generales'!AK522)</f>
        <v/>
      </c>
      <c r="AL30" s="36" t="str">
        <f>IF('Datos Generales'!AL522=0,"",'Datos Generales'!AL522)</f>
        <v/>
      </c>
      <c r="AM30" s="36" t="str">
        <f>IF('Datos Generales'!AM522=0,"",'Datos Generales'!AM522)</f>
        <v/>
      </c>
      <c r="AN30" s="36" t="str">
        <f>IF('Datos Generales'!AN522=0,"",'Datos Generales'!AN522)</f>
        <v/>
      </c>
      <c r="AO30" s="36" t="str">
        <f>IF('Datos Generales'!AO522=0,"",'Datos Generales'!AO522)</f>
        <v/>
      </c>
      <c r="AP30" s="36" t="str">
        <f>IF('Datos Generales'!AP522=0,"",'Datos Generales'!AP522)</f>
        <v/>
      </c>
      <c r="AQ30" s="36">
        <f>IF('Datos Generales'!AQ522=0,"",'Datos Generales'!AQ522)</f>
        <v>136</v>
      </c>
      <c r="AR30" s="76"/>
      <c r="AS30" s="36">
        <f>'Datos Generales'!AS522</f>
        <v>112</v>
      </c>
      <c r="AT30" s="63">
        <f t="shared" si="1"/>
        <v>0.21428571428571419</v>
      </c>
      <c r="AU30" s="29"/>
      <c r="AV30" s="64">
        <f t="shared" si="2"/>
        <v>5.3176098907543965E-4</v>
      </c>
      <c r="AW30" s="64">
        <f t="shared" si="3"/>
        <v>3.8253587127667931E-4</v>
      </c>
    </row>
    <row r="31" spans="2:49" x14ac:dyDescent="0.2">
      <c r="B31" s="62" t="str">
        <f>'Datos Generales'!B268</f>
        <v>20. Equipo Contratista</v>
      </c>
      <c r="C31" s="36" t="str">
        <f>IF('Datos Generales'!C523=0,"",'Datos Generales'!C523)</f>
        <v/>
      </c>
      <c r="D31" s="36" t="str">
        <f>IF('Datos Generales'!D523=0,"",'Datos Generales'!D523)</f>
        <v/>
      </c>
      <c r="E31" s="36">
        <f>IF('Datos Generales'!E523=0,"",'Datos Generales'!E523)</f>
        <v>81</v>
      </c>
      <c r="F31" s="36" t="str">
        <f>IF('Datos Generales'!F523=0,"",'Datos Generales'!F523)</f>
        <v/>
      </c>
      <c r="G31" s="36" t="str">
        <f>IF('Datos Generales'!G523=0,"",'Datos Generales'!G523)</f>
        <v/>
      </c>
      <c r="H31" s="36">
        <f>IF('Datos Generales'!H523=0,"",'Datos Generales'!H523)</f>
        <v>7</v>
      </c>
      <c r="I31" s="36">
        <f>IF('Datos Generales'!I523=0,"",'Datos Generales'!I523)</f>
        <v>158</v>
      </c>
      <c r="J31" s="36" t="str">
        <f>IF('Datos Generales'!J523=0,"",'Datos Generales'!J523)</f>
        <v/>
      </c>
      <c r="K31" s="36">
        <f>IF('Datos Generales'!K523=0,"",'Datos Generales'!K523)</f>
        <v>1</v>
      </c>
      <c r="L31" s="36" t="str">
        <f>IF('Datos Generales'!L523=0,"",'Datos Generales'!L523)</f>
        <v/>
      </c>
      <c r="M31" s="36" t="str">
        <f>IF('Datos Generales'!M523=0,"",'Datos Generales'!M523)</f>
        <v/>
      </c>
      <c r="N31" s="36">
        <f>IF('Datos Generales'!N523=0,"",'Datos Generales'!N523)</f>
        <v>3</v>
      </c>
      <c r="O31" s="36">
        <f>IF('Datos Generales'!O523=0,"",'Datos Generales'!O523)</f>
        <v>19</v>
      </c>
      <c r="P31" s="36" t="str">
        <f>IF('Datos Generales'!P523=0,"",'Datos Generales'!P523)</f>
        <v/>
      </c>
      <c r="Q31" s="36">
        <f>IF('Datos Generales'!Q523=0,"",'Datos Generales'!Q523)</f>
        <v>20</v>
      </c>
      <c r="R31" s="36" t="str">
        <f>IF('Datos Generales'!R523=0,"",'Datos Generales'!R523)</f>
        <v/>
      </c>
      <c r="S31" s="36">
        <f>IF('Datos Generales'!S523=0,"",'Datos Generales'!S523)</f>
        <v>122</v>
      </c>
      <c r="T31" s="36" t="str">
        <f>IF('Datos Generales'!T523=0,"",'Datos Generales'!T523)</f>
        <v/>
      </c>
      <c r="U31" s="36">
        <f>IF('Datos Generales'!U523=0,"",'Datos Generales'!U523)</f>
        <v>18</v>
      </c>
      <c r="V31" s="36" t="str">
        <f>IF('Datos Generales'!V523=0,"",'Datos Generales'!V523)</f>
        <v/>
      </c>
      <c r="W31" s="36">
        <f>IF('Datos Generales'!W523=0,"",'Datos Generales'!W523)</f>
        <v>1</v>
      </c>
      <c r="X31" s="36" t="str">
        <f>IF('Datos Generales'!X523=0,"",'Datos Generales'!X523)</f>
        <v/>
      </c>
      <c r="Y31" s="36">
        <f>IF('Datos Generales'!Y523=0,"",'Datos Generales'!Y523)</f>
        <v>7</v>
      </c>
      <c r="Z31" s="36">
        <f>IF('Datos Generales'!Z523=0,"",'Datos Generales'!Z523)</f>
        <v>129</v>
      </c>
      <c r="AA31" s="36">
        <f>IF('Datos Generales'!AA523=0,"",'Datos Generales'!AA523)</f>
        <v>41</v>
      </c>
      <c r="AB31" s="36" t="str">
        <f>IF('Datos Generales'!AB523=0,"",'Datos Generales'!AB523)</f>
        <v/>
      </c>
      <c r="AC31" s="36" t="str">
        <f>IF('Datos Generales'!AC523=0,"",'Datos Generales'!AC523)</f>
        <v/>
      </c>
      <c r="AD31" s="36">
        <f>IF('Datos Generales'!AD523=0,"",'Datos Generales'!AD523)</f>
        <v>1</v>
      </c>
      <c r="AE31" s="36">
        <f>IF('Datos Generales'!AE523=0,"",'Datos Generales'!AE523)</f>
        <v>2</v>
      </c>
      <c r="AF31" s="36" t="str">
        <f>IF('Datos Generales'!AF523=0,"",'Datos Generales'!AF523)</f>
        <v/>
      </c>
      <c r="AG31" s="36">
        <f>IF('Datos Generales'!AG523=0,"",'Datos Generales'!AG523)</f>
        <v>28</v>
      </c>
      <c r="AH31" s="36">
        <f>IF('Datos Generales'!AH523=0,"",'Datos Generales'!AH523)</f>
        <v>98</v>
      </c>
      <c r="AI31" s="36" t="str">
        <f>IF('Datos Generales'!AI523=0,"",'Datos Generales'!AI523)</f>
        <v/>
      </c>
      <c r="AJ31" s="36" t="str">
        <f>IF('Datos Generales'!AJ523=0,"",'Datos Generales'!AJ523)</f>
        <v/>
      </c>
      <c r="AK31" s="36" t="str">
        <f>IF('Datos Generales'!AK523=0,"",'Datos Generales'!AK523)</f>
        <v/>
      </c>
      <c r="AL31" s="36" t="str">
        <f>IF('Datos Generales'!AL523=0,"",'Datos Generales'!AL523)</f>
        <v/>
      </c>
      <c r="AM31" s="36" t="str">
        <f>IF('Datos Generales'!AM523=0,"",'Datos Generales'!AM523)</f>
        <v/>
      </c>
      <c r="AN31" s="36" t="str">
        <f>IF('Datos Generales'!AN523=0,"",'Datos Generales'!AN523)</f>
        <v/>
      </c>
      <c r="AO31" s="36" t="str">
        <f>IF('Datos Generales'!AO523=0,"",'Datos Generales'!AO523)</f>
        <v/>
      </c>
      <c r="AP31" s="36" t="str">
        <f>IF('Datos Generales'!AP523=0,"",'Datos Generales'!AP523)</f>
        <v/>
      </c>
      <c r="AQ31" s="36">
        <f>IF('Datos Generales'!AQ523=0,"",'Datos Generales'!AQ523)</f>
        <v>736</v>
      </c>
      <c r="AR31" s="76"/>
      <c r="AS31" s="36">
        <f>'Datos Generales'!AS523</f>
        <v>694</v>
      </c>
      <c r="AT31" s="63">
        <f t="shared" si="1"/>
        <v>6.0518731988472574E-2</v>
      </c>
      <c r="AU31" s="29"/>
      <c r="AV31" s="64">
        <f t="shared" si="2"/>
        <v>2.8777653526435559E-3</v>
      </c>
      <c r="AW31" s="64">
        <f t="shared" si="3"/>
        <v>2.370356202375138E-3</v>
      </c>
    </row>
    <row r="32" spans="2:49" x14ac:dyDescent="0.2">
      <c r="B32" s="62" t="str">
        <f>'Datos Generales'!B269</f>
        <v>21. Todo Riesgo, Construcción y Montaje</v>
      </c>
      <c r="C32" s="36" t="str">
        <f>IF('Datos Generales'!C524=0,"",'Datos Generales'!C524)</f>
        <v/>
      </c>
      <c r="D32" s="36" t="str">
        <f>IF('Datos Generales'!D524=0,"",'Datos Generales'!D524)</f>
        <v/>
      </c>
      <c r="E32" s="36">
        <f>IF('Datos Generales'!E524=0,"",'Datos Generales'!E524)</f>
        <v>24</v>
      </c>
      <c r="F32" s="36" t="str">
        <f>IF('Datos Generales'!F524=0,"",'Datos Generales'!F524)</f>
        <v/>
      </c>
      <c r="G32" s="36" t="str">
        <f>IF('Datos Generales'!G524=0,"",'Datos Generales'!G524)</f>
        <v/>
      </c>
      <c r="H32" s="36">
        <f>IF('Datos Generales'!H524=0,"",'Datos Generales'!H524)</f>
        <v>14</v>
      </c>
      <c r="I32" s="36">
        <f>IF('Datos Generales'!I524=0,"",'Datos Generales'!I524)</f>
        <v>61</v>
      </c>
      <c r="J32" s="36" t="str">
        <f>IF('Datos Generales'!J524=0,"",'Datos Generales'!J524)</f>
        <v/>
      </c>
      <c r="K32" s="36">
        <f>IF('Datos Generales'!K524=0,"",'Datos Generales'!K524)</f>
        <v>15</v>
      </c>
      <c r="L32" s="36" t="str">
        <f>IF('Datos Generales'!L524=0,"",'Datos Generales'!L524)</f>
        <v/>
      </c>
      <c r="M32" s="36" t="str">
        <f>IF('Datos Generales'!M524=0,"",'Datos Generales'!M524)</f>
        <v/>
      </c>
      <c r="N32" s="36">
        <f>IF('Datos Generales'!N524=0,"",'Datos Generales'!N524)</f>
        <v>16</v>
      </c>
      <c r="O32" s="36">
        <f>IF('Datos Generales'!O524=0,"",'Datos Generales'!O524)</f>
        <v>2</v>
      </c>
      <c r="P32" s="36" t="str">
        <f>IF('Datos Generales'!P524=0,"",'Datos Generales'!P524)</f>
        <v/>
      </c>
      <c r="Q32" s="36">
        <f>IF('Datos Generales'!Q524=0,"",'Datos Generales'!Q524)</f>
        <v>6</v>
      </c>
      <c r="R32" s="36" t="str">
        <f>IF('Datos Generales'!R524=0,"",'Datos Generales'!R524)</f>
        <v/>
      </c>
      <c r="S32" s="36">
        <f>IF('Datos Generales'!S524=0,"",'Datos Generales'!S524)</f>
        <v>35</v>
      </c>
      <c r="T32" s="36" t="str">
        <f>IF('Datos Generales'!T524=0,"",'Datos Generales'!T524)</f>
        <v/>
      </c>
      <c r="U32" s="36">
        <f>IF('Datos Generales'!U524=0,"",'Datos Generales'!U524)</f>
        <v>51</v>
      </c>
      <c r="V32" s="36" t="str">
        <f>IF('Datos Generales'!V524=0,"",'Datos Generales'!V524)</f>
        <v/>
      </c>
      <c r="W32" s="36">
        <f>IF('Datos Generales'!W524=0,"",'Datos Generales'!W524)</f>
        <v>13</v>
      </c>
      <c r="X32" s="36" t="str">
        <f>IF('Datos Generales'!X524=0,"",'Datos Generales'!X524)</f>
        <v/>
      </c>
      <c r="Y32" s="36">
        <f>IF('Datos Generales'!Y524=0,"",'Datos Generales'!Y524)</f>
        <v>24</v>
      </c>
      <c r="Z32" s="36">
        <f>IF('Datos Generales'!Z524=0,"",'Datos Generales'!Z524)</f>
        <v>14</v>
      </c>
      <c r="AA32" s="36">
        <f>IF('Datos Generales'!AA524=0,"",'Datos Generales'!AA524)</f>
        <v>9.0000000000000018</v>
      </c>
      <c r="AB32" s="36" t="str">
        <f>IF('Datos Generales'!AB524=0,"",'Datos Generales'!AB524)</f>
        <v/>
      </c>
      <c r="AC32" s="36" t="str">
        <f>IF('Datos Generales'!AC524=0,"",'Datos Generales'!AC524)</f>
        <v/>
      </c>
      <c r="AD32" s="36">
        <f>IF('Datos Generales'!AD524=0,"",'Datos Generales'!AD524)</f>
        <v>8</v>
      </c>
      <c r="AE32" s="36">
        <f>IF('Datos Generales'!AE524=0,"",'Datos Generales'!AE524)</f>
        <v>2</v>
      </c>
      <c r="AF32" s="36" t="str">
        <f>IF('Datos Generales'!AF524=0,"",'Datos Generales'!AF524)</f>
        <v/>
      </c>
      <c r="AG32" s="36">
        <f>IF('Datos Generales'!AG524=0,"",'Datos Generales'!AG524)</f>
        <v>19</v>
      </c>
      <c r="AH32" s="36">
        <f>IF('Datos Generales'!AH524=0,"",'Datos Generales'!AH524)</f>
        <v>31</v>
      </c>
      <c r="AI32" s="36" t="str">
        <f>IF('Datos Generales'!AI524=0,"",'Datos Generales'!AI524)</f>
        <v/>
      </c>
      <c r="AJ32" s="36" t="str">
        <f>IF('Datos Generales'!AJ524=0,"",'Datos Generales'!AJ524)</f>
        <v/>
      </c>
      <c r="AK32" s="36" t="str">
        <f>IF('Datos Generales'!AK524=0,"",'Datos Generales'!AK524)</f>
        <v/>
      </c>
      <c r="AL32" s="36" t="str">
        <f>IF('Datos Generales'!AL524=0,"",'Datos Generales'!AL524)</f>
        <v/>
      </c>
      <c r="AM32" s="36" t="str">
        <f>IF('Datos Generales'!AM524=0,"",'Datos Generales'!AM524)</f>
        <v/>
      </c>
      <c r="AN32" s="36" t="str">
        <f>IF('Datos Generales'!AN524=0,"",'Datos Generales'!AN524)</f>
        <v/>
      </c>
      <c r="AO32" s="36" t="str">
        <f>IF('Datos Generales'!AO524=0,"",'Datos Generales'!AO524)</f>
        <v/>
      </c>
      <c r="AP32" s="36" t="str">
        <f>IF('Datos Generales'!AP524=0,"",'Datos Generales'!AP524)</f>
        <v/>
      </c>
      <c r="AQ32" s="36">
        <f>IF('Datos Generales'!AQ524=0,"",'Datos Generales'!AQ524)</f>
        <v>344</v>
      </c>
      <c r="AR32" s="76"/>
      <c r="AS32" s="36">
        <f>'Datos Generales'!AS524</f>
        <v>330</v>
      </c>
      <c r="AT32" s="63">
        <f t="shared" si="1"/>
        <v>4.2424242424242475E-2</v>
      </c>
      <c r="AU32" s="29"/>
      <c r="AV32" s="64">
        <f t="shared" si="2"/>
        <v>1.3450425017790533E-3</v>
      </c>
      <c r="AW32" s="64">
        <f t="shared" si="3"/>
        <v>1.1271146207259301E-3</v>
      </c>
    </row>
    <row r="33" spans="2:49" x14ac:dyDescent="0.2">
      <c r="B33" s="62" t="str">
        <f>'Datos Generales'!B270</f>
        <v>22. Avería de Maquinaria</v>
      </c>
      <c r="C33" s="36" t="str">
        <f>IF('Datos Generales'!C525=0,"",'Datos Generales'!C525)</f>
        <v/>
      </c>
      <c r="D33" s="36" t="str">
        <f>IF('Datos Generales'!D525=0,"",'Datos Generales'!D525)</f>
        <v/>
      </c>
      <c r="E33" s="36">
        <f>IF('Datos Generales'!E525=0,"",'Datos Generales'!E525)</f>
        <v>6</v>
      </c>
      <c r="F33" s="36" t="str">
        <f>IF('Datos Generales'!F525=0,"",'Datos Generales'!F525)</f>
        <v/>
      </c>
      <c r="G33" s="36" t="str">
        <f>IF('Datos Generales'!G525=0,"",'Datos Generales'!G525)</f>
        <v/>
      </c>
      <c r="H33" s="36">
        <f>IF('Datos Generales'!H525=0,"",'Datos Generales'!H525)</f>
        <v>1</v>
      </c>
      <c r="I33" s="36">
        <f>IF('Datos Generales'!I525=0,"",'Datos Generales'!I525)</f>
        <v>10</v>
      </c>
      <c r="J33" s="36" t="str">
        <f>IF('Datos Generales'!J525=0,"",'Datos Generales'!J525)</f>
        <v/>
      </c>
      <c r="K33" s="36">
        <f>IF('Datos Generales'!K525=0,"",'Datos Generales'!K525)</f>
        <v>3</v>
      </c>
      <c r="L33" s="36" t="str">
        <f>IF('Datos Generales'!L525=0,"",'Datos Generales'!L525)</f>
        <v/>
      </c>
      <c r="M33" s="36" t="str">
        <f>IF('Datos Generales'!M525=0,"",'Datos Generales'!M525)</f>
        <v/>
      </c>
      <c r="N33" s="36" t="str">
        <f>IF('Datos Generales'!N525=0,"",'Datos Generales'!N525)</f>
        <v/>
      </c>
      <c r="O33" s="36" t="str">
        <f>IF('Datos Generales'!O525=0,"",'Datos Generales'!O525)</f>
        <v/>
      </c>
      <c r="P33" s="36" t="str">
        <f>IF('Datos Generales'!P525=0,"",'Datos Generales'!P525)</f>
        <v/>
      </c>
      <c r="Q33" s="36" t="str">
        <f>IF('Datos Generales'!Q525=0,"",'Datos Generales'!Q525)</f>
        <v/>
      </c>
      <c r="R33" s="36" t="str">
        <f>IF('Datos Generales'!R525=0,"",'Datos Generales'!R525)</f>
        <v/>
      </c>
      <c r="S33" s="36">
        <f>IF('Datos Generales'!S525=0,"",'Datos Generales'!S525)</f>
        <v>7</v>
      </c>
      <c r="T33" s="36" t="str">
        <f>IF('Datos Generales'!T525=0,"",'Datos Generales'!T525)</f>
        <v/>
      </c>
      <c r="U33" s="36" t="str">
        <f>IF('Datos Generales'!U525=0,"",'Datos Generales'!U525)</f>
        <v/>
      </c>
      <c r="V33" s="36" t="str">
        <f>IF('Datos Generales'!V525=0,"",'Datos Generales'!V525)</f>
        <v/>
      </c>
      <c r="W33" s="36" t="str">
        <f>IF('Datos Generales'!W525=0,"",'Datos Generales'!W525)</f>
        <v/>
      </c>
      <c r="X33" s="36" t="str">
        <f>IF('Datos Generales'!X525=0,"",'Datos Generales'!X525)</f>
        <v/>
      </c>
      <c r="Y33" s="36">
        <f>IF('Datos Generales'!Y525=0,"",'Datos Generales'!Y525)</f>
        <v>1</v>
      </c>
      <c r="Z33" s="36">
        <f>IF('Datos Generales'!Z525=0,"",'Datos Generales'!Z525)</f>
        <v>4</v>
      </c>
      <c r="AA33" s="36" t="str">
        <f>IF('Datos Generales'!AA525=0,"",'Datos Generales'!AA525)</f>
        <v/>
      </c>
      <c r="AB33" s="36" t="str">
        <f>IF('Datos Generales'!AB525=0,"",'Datos Generales'!AB525)</f>
        <v/>
      </c>
      <c r="AC33" s="36" t="str">
        <f>IF('Datos Generales'!AC525=0,"",'Datos Generales'!AC525)</f>
        <v/>
      </c>
      <c r="AD33" s="36" t="str">
        <f>IF('Datos Generales'!AD525=0,"",'Datos Generales'!AD525)</f>
        <v/>
      </c>
      <c r="AE33" s="36" t="str">
        <f>IF('Datos Generales'!AE525=0,"",'Datos Generales'!AE525)</f>
        <v/>
      </c>
      <c r="AF33" s="36" t="str">
        <f>IF('Datos Generales'!AF525=0,"",'Datos Generales'!AF525)</f>
        <v/>
      </c>
      <c r="AG33" s="36">
        <f>IF('Datos Generales'!AG525=0,"",'Datos Generales'!AG525)</f>
        <v>1</v>
      </c>
      <c r="AH33" s="36">
        <f>IF('Datos Generales'!AH525=0,"",'Datos Generales'!AH525)</f>
        <v>55</v>
      </c>
      <c r="AI33" s="36" t="str">
        <f>IF('Datos Generales'!AI525=0,"",'Datos Generales'!AI525)</f>
        <v/>
      </c>
      <c r="AJ33" s="36" t="str">
        <f>IF('Datos Generales'!AJ525=0,"",'Datos Generales'!AJ525)</f>
        <v/>
      </c>
      <c r="AK33" s="36" t="str">
        <f>IF('Datos Generales'!AK525=0,"",'Datos Generales'!AK525)</f>
        <v/>
      </c>
      <c r="AL33" s="36" t="str">
        <f>IF('Datos Generales'!AL525=0,"",'Datos Generales'!AL525)</f>
        <v/>
      </c>
      <c r="AM33" s="36" t="str">
        <f>IF('Datos Generales'!AM525=0,"",'Datos Generales'!AM525)</f>
        <v/>
      </c>
      <c r="AN33" s="36" t="str">
        <f>IF('Datos Generales'!AN525=0,"",'Datos Generales'!AN525)</f>
        <v/>
      </c>
      <c r="AO33" s="36" t="str">
        <f>IF('Datos Generales'!AO525=0,"",'Datos Generales'!AO525)</f>
        <v/>
      </c>
      <c r="AP33" s="36" t="str">
        <f>IF('Datos Generales'!AP525=0,"",'Datos Generales'!AP525)</f>
        <v/>
      </c>
      <c r="AQ33" s="36">
        <f>IF('Datos Generales'!AQ525=0,"",'Datos Generales'!AQ525)</f>
        <v>88</v>
      </c>
      <c r="AR33" s="76"/>
      <c r="AS33" s="36">
        <f>'Datos Generales'!AS525</f>
        <v>31</v>
      </c>
      <c r="AT33" s="63">
        <f t="shared" si="1"/>
        <v>1.838709677419355</v>
      </c>
      <c r="AU33" s="29"/>
      <c r="AV33" s="64">
        <f t="shared" si="2"/>
        <v>3.4408063998999039E-4</v>
      </c>
      <c r="AW33" s="64">
        <f t="shared" si="3"/>
        <v>1.0588046437122373E-4</v>
      </c>
    </row>
    <row r="34" spans="2:49" x14ac:dyDescent="0.2">
      <c r="B34" s="62" t="str">
        <f>'Datos Generales'!B271</f>
        <v>23. Equipo Electrónico</v>
      </c>
      <c r="C34" s="36" t="str">
        <f>IF('Datos Generales'!C526=0,"",'Datos Generales'!C526)</f>
        <v/>
      </c>
      <c r="D34" s="36" t="str">
        <f>IF('Datos Generales'!D526=0,"",'Datos Generales'!D526)</f>
        <v/>
      </c>
      <c r="E34" s="36">
        <f>IF('Datos Generales'!E526=0,"",'Datos Generales'!E526)</f>
        <v>6</v>
      </c>
      <c r="F34" s="36" t="str">
        <f>IF('Datos Generales'!F526=0,"",'Datos Generales'!F526)</f>
        <v/>
      </c>
      <c r="G34" s="36" t="str">
        <f>IF('Datos Generales'!G526=0,"",'Datos Generales'!G526)</f>
        <v/>
      </c>
      <c r="H34" s="36" t="str">
        <f>IF('Datos Generales'!H526=0,"",'Datos Generales'!H526)</f>
        <v/>
      </c>
      <c r="I34" s="36">
        <f>IF('Datos Generales'!I526=0,"",'Datos Generales'!I526)</f>
        <v>127</v>
      </c>
      <c r="J34" s="36" t="str">
        <f>IF('Datos Generales'!J526=0,"",'Datos Generales'!J526)</f>
        <v/>
      </c>
      <c r="K34" s="36">
        <f>IF('Datos Generales'!K526=0,"",'Datos Generales'!K526)</f>
        <v>2</v>
      </c>
      <c r="L34" s="36" t="str">
        <f>IF('Datos Generales'!L526=0,"",'Datos Generales'!L526)</f>
        <v/>
      </c>
      <c r="M34" s="36" t="str">
        <f>IF('Datos Generales'!M526=0,"",'Datos Generales'!M526)</f>
        <v/>
      </c>
      <c r="N34" s="36" t="str">
        <f>IF('Datos Generales'!N526=0,"",'Datos Generales'!N526)</f>
        <v/>
      </c>
      <c r="O34" s="36" t="str">
        <f>IF('Datos Generales'!O526=0,"",'Datos Generales'!O526)</f>
        <v/>
      </c>
      <c r="P34" s="36" t="str">
        <f>IF('Datos Generales'!P526=0,"",'Datos Generales'!P526)</f>
        <v/>
      </c>
      <c r="Q34" s="36">
        <f>IF('Datos Generales'!Q526=0,"",'Datos Generales'!Q526)</f>
        <v>1</v>
      </c>
      <c r="R34" s="36" t="str">
        <f>IF('Datos Generales'!R526=0,"",'Datos Generales'!R526)</f>
        <v/>
      </c>
      <c r="S34" s="36">
        <f>IF('Datos Generales'!S526=0,"",'Datos Generales'!S526)</f>
        <v>35</v>
      </c>
      <c r="T34" s="36" t="str">
        <f>IF('Datos Generales'!T526=0,"",'Datos Generales'!T526)</f>
        <v/>
      </c>
      <c r="U34" s="36">
        <f>IF('Datos Generales'!U526=0,"",'Datos Generales'!U526)</f>
        <v>12</v>
      </c>
      <c r="V34" s="36" t="str">
        <f>IF('Datos Generales'!V526=0,"",'Datos Generales'!V526)</f>
        <v/>
      </c>
      <c r="W34" s="36" t="str">
        <f>IF('Datos Generales'!W526=0,"",'Datos Generales'!W526)</f>
        <v/>
      </c>
      <c r="X34" s="36" t="str">
        <f>IF('Datos Generales'!X526=0,"",'Datos Generales'!X526)</f>
        <v/>
      </c>
      <c r="Y34" s="36">
        <f>IF('Datos Generales'!Y526=0,"",'Datos Generales'!Y526)</f>
        <v>3</v>
      </c>
      <c r="Z34" s="36">
        <f>IF('Datos Generales'!Z526=0,"",'Datos Generales'!Z526)</f>
        <v>14</v>
      </c>
      <c r="AA34" s="36">
        <f>IF('Datos Generales'!AA526=0,"",'Datos Generales'!AA526)</f>
        <v>3</v>
      </c>
      <c r="AB34" s="36" t="str">
        <f>IF('Datos Generales'!AB526=0,"",'Datos Generales'!AB526)</f>
        <v/>
      </c>
      <c r="AC34" s="36" t="str">
        <f>IF('Datos Generales'!AC526=0,"",'Datos Generales'!AC526)</f>
        <v/>
      </c>
      <c r="AD34" s="36">
        <f>IF('Datos Generales'!AD526=0,"",'Datos Generales'!AD526)</f>
        <v>5</v>
      </c>
      <c r="AE34" s="36" t="str">
        <f>IF('Datos Generales'!AE526=0,"",'Datos Generales'!AE526)</f>
        <v/>
      </c>
      <c r="AF34" s="36" t="str">
        <f>IF('Datos Generales'!AF526=0,"",'Datos Generales'!AF526)</f>
        <v/>
      </c>
      <c r="AG34" s="36">
        <f>IF('Datos Generales'!AG526=0,"",'Datos Generales'!AG526)</f>
        <v>9.0000000000000018</v>
      </c>
      <c r="AH34" s="36" t="str">
        <f>IF('Datos Generales'!AH526=0,"",'Datos Generales'!AH526)</f>
        <v/>
      </c>
      <c r="AI34" s="36" t="str">
        <f>IF('Datos Generales'!AI526=0,"",'Datos Generales'!AI526)</f>
        <v/>
      </c>
      <c r="AJ34" s="36">
        <f>IF('Datos Generales'!AJ526=0,"",'Datos Generales'!AJ526)</f>
        <v>1</v>
      </c>
      <c r="AK34" s="36" t="str">
        <f>IF('Datos Generales'!AK526=0,"",'Datos Generales'!AK526)</f>
        <v/>
      </c>
      <c r="AL34" s="36" t="str">
        <f>IF('Datos Generales'!AL526=0,"",'Datos Generales'!AL526)</f>
        <v/>
      </c>
      <c r="AM34" s="36" t="str">
        <f>IF('Datos Generales'!AM526=0,"",'Datos Generales'!AM526)</f>
        <v/>
      </c>
      <c r="AN34" s="36" t="str">
        <f>IF('Datos Generales'!AN526=0,"",'Datos Generales'!AN526)</f>
        <v/>
      </c>
      <c r="AO34" s="36" t="str">
        <f>IF('Datos Generales'!AO526=0,"",'Datos Generales'!AO526)</f>
        <v/>
      </c>
      <c r="AP34" s="36" t="str">
        <f>IF('Datos Generales'!AP526=0,"",'Datos Generales'!AP526)</f>
        <v/>
      </c>
      <c r="AQ34" s="36">
        <f>IF('Datos Generales'!AQ526=0,"",'Datos Generales'!AQ526)</f>
        <v>218</v>
      </c>
      <c r="AR34" s="76"/>
      <c r="AS34" s="36">
        <f>'Datos Generales'!AS526</f>
        <v>183</v>
      </c>
      <c r="AT34" s="63">
        <f t="shared" si="1"/>
        <v>0.19125683060109289</v>
      </c>
      <c r="AU34" s="29"/>
      <c r="AV34" s="64">
        <f t="shared" si="2"/>
        <v>8.5238158542974888E-4</v>
      </c>
      <c r="AW34" s="64">
        <f t="shared" si="3"/>
        <v>6.2503628967528857E-4</v>
      </c>
    </row>
    <row r="35" spans="2:49" x14ac:dyDescent="0.2">
      <c r="B35" s="62" t="str">
        <f>'Datos Generales'!B272</f>
        <v>24. Garantía</v>
      </c>
      <c r="C35" s="36" t="str">
        <f>IF('Datos Generales'!C527=0,"",'Datos Generales'!C527)</f>
        <v/>
      </c>
      <c r="D35" s="36">
        <f>IF('Datos Generales'!D527=0,"",'Datos Generales'!D527)</f>
        <v>68</v>
      </c>
      <c r="E35" s="36">
        <f>IF('Datos Generales'!E527=0,"",'Datos Generales'!E527)</f>
        <v>4</v>
      </c>
      <c r="F35" s="36" t="str">
        <f>IF('Datos Generales'!F527=0,"",'Datos Generales'!F527)</f>
        <v/>
      </c>
      <c r="G35" s="36">
        <f>IF('Datos Generales'!G527=0,"",'Datos Generales'!G527)</f>
        <v>155</v>
      </c>
      <c r="H35" s="36" t="str">
        <f>IF('Datos Generales'!H527=0,"",'Datos Generales'!H527)</f>
        <v/>
      </c>
      <c r="I35" s="36">
        <f>IF('Datos Generales'!I527=0,"",'Datos Generales'!I527)</f>
        <v>30</v>
      </c>
      <c r="J35" s="36" t="str">
        <f>IF('Datos Generales'!J527=0,"",'Datos Generales'!J527)</f>
        <v/>
      </c>
      <c r="K35" s="36">
        <f>IF('Datos Generales'!K527=0,"",'Datos Generales'!K527)</f>
        <v>4</v>
      </c>
      <c r="L35" s="36" t="str">
        <f>IF('Datos Generales'!L527=0,"",'Datos Generales'!L527)</f>
        <v/>
      </c>
      <c r="M35" s="36">
        <f>IF('Datos Generales'!M527=0,"",'Datos Generales'!M527)</f>
        <v>43</v>
      </c>
      <c r="N35" s="36" t="str">
        <f>IF('Datos Generales'!N527=0,"",'Datos Generales'!N527)</f>
        <v/>
      </c>
      <c r="O35" s="36" t="str">
        <f>IF('Datos Generales'!O527=0,"",'Datos Generales'!O527)</f>
        <v/>
      </c>
      <c r="P35" s="36">
        <f>IF('Datos Generales'!P527=0,"",'Datos Generales'!P527)</f>
        <v>33</v>
      </c>
      <c r="Q35" s="36">
        <f>IF('Datos Generales'!Q527=0,"",'Datos Generales'!Q527)</f>
        <v>3</v>
      </c>
      <c r="R35" s="36" t="str">
        <f>IF('Datos Generales'!R527=0,"",'Datos Generales'!R527)</f>
        <v/>
      </c>
      <c r="S35" s="36">
        <f>IF('Datos Generales'!S527=0,"",'Datos Generales'!S527)</f>
        <v>45</v>
      </c>
      <c r="T35" s="36" t="str">
        <f>IF('Datos Generales'!T527=0,"",'Datos Generales'!T527)</f>
        <v/>
      </c>
      <c r="U35" s="36">
        <f>IF('Datos Generales'!U527=0,"",'Datos Generales'!U527)</f>
        <v>10</v>
      </c>
      <c r="V35" s="36" t="str">
        <f>IF('Datos Generales'!V527=0,"",'Datos Generales'!V527)</f>
        <v/>
      </c>
      <c r="W35" s="36" t="str">
        <f>IF('Datos Generales'!W527=0,"",'Datos Generales'!W527)</f>
        <v/>
      </c>
      <c r="X35" s="36">
        <f>IF('Datos Generales'!X527=0,"",'Datos Generales'!X527)</f>
        <v>19</v>
      </c>
      <c r="Y35" s="36">
        <f>IF('Datos Generales'!Y527=0,"",'Datos Generales'!Y527)</f>
        <v>41</v>
      </c>
      <c r="Z35" s="36" t="str">
        <f>IF('Datos Generales'!Z527=0,"",'Datos Generales'!Z527)</f>
        <v/>
      </c>
      <c r="AA35" s="36">
        <f>IF('Datos Generales'!AA527=0,"",'Datos Generales'!AA527)</f>
        <v>37</v>
      </c>
      <c r="AB35" s="36" t="str">
        <f>IF('Datos Generales'!AB527=0,"",'Datos Generales'!AB527)</f>
        <v/>
      </c>
      <c r="AC35" s="36" t="str">
        <f>IF('Datos Generales'!AC527=0,"",'Datos Generales'!AC527)</f>
        <v/>
      </c>
      <c r="AD35" s="36">
        <f>IF('Datos Generales'!AD527=0,"",'Datos Generales'!AD527)</f>
        <v>9</v>
      </c>
      <c r="AE35" s="36" t="str">
        <f>IF('Datos Generales'!AE527=0,"",'Datos Generales'!AE527)</f>
        <v/>
      </c>
      <c r="AF35" s="36">
        <f>IF('Datos Generales'!AF527=0,"",'Datos Generales'!AF527)</f>
        <v>10</v>
      </c>
      <c r="AG35" s="36">
        <f>IF('Datos Generales'!AG527=0,"",'Datos Generales'!AG527)</f>
        <v>59</v>
      </c>
      <c r="AH35" s="36">
        <f>IF('Datos Generales'!AH527=0,"",'Datos Generales'!AH527)</f>
        <v>2</v>
      </c>
      <c r="AI35" s="36" t="str">
        <f>IF('Datos Generales'!AI527=0,"",'Datos Generales'!AI527)</f>
        <v/>
      </c>
      <c r="AJ35" s="36" t="str">
        <f>IF('Datos Generales'!AJ527=0,"",'Datos Generales'!AJ527)</f>
        <v/>
      </c>
      <c r="AK35" s="36" t="str">
        <f>IF('Datos Generales'!AK527=0,"",'Datos Generales'!AK527)</f>
        <v/>
      </c>
      <c r="AL35" s="36" t="str">
        <f>IF('Datos Generales'!AL527=0,"",'Datos Generales'!AL527)</f>
        <v/>
      </c>
      <c r="AM35" s="36" t="str">
        <f>IF('Datos Generales'!AM527=0,"",'Datos Generales'!AM527)</f>
        <v/>
      </c>
      <c r="AN35" s="36" t="str">
        <f>IF('Datos Generales'!AN527=0,"",'Datos Generales'!AN527)</f>
        <v/>
      </c>
      <c r="AO35" s="36" t="str">
        <f>IF('Datos Generales'!AO527=0,"",'Datos Generales'!AO527)</f>
        <v/>
      </c>
      <c r="AP35" s="36" t="str">
        <f>IF('Datos Generales'!AP527=0,"",'Datos Generales'!AP527)</f>
        <v/>
      </c>
      <c r="AQ35" s="36">
        <f>IF('Datos Generales'!AQ527=0,"",'Datos Generales'!AQ527)</f>
        <v>572</v>
      </c>
      <c r="AR35" s="76"/>
      <c r="AS35" s="36">
        <f>'Datos Generales'!AS527</f>
        <v>708</v>
      </c>
      <c r="AT35" s="63">
        <f t="shared" si="1"/>
        <v>-0.19209039548022599</v>
      </c>
      <c r="AU35" s="29"/>
      <c r="AV35" s="64">
        <f t="shared" si="2"/>
        <v>2.2365241599349374E-3</v>
      </c>
      <c r="AW35" s="64">
        <f t="shared" si="3"/>
        <v>2.4181731862847229E-3</v>
      </c>
    </row>
    <row r="36" spans="2:49" x14ac:dyDescent="0.2">
      <c r="B36" s="62" t="str">
        <f>'Datos Generales'!B273</f>
        <v>25. Fidelidad</v>
      </c>
      <c r="C36" s="36" t="str">
        <f>IF('Datos Generales'!C528=0,"",'Datos Generales'!C528)</f>
        <v/>
      </c>
      <c r="D36" s="36" t="str">
        <f>IF('Datos Generales'!D528=0,"",'Datos Generales'!D528)</f>
        <v/>
      </c>
      <c r="E36" s="36">
        <f>IF('Datos Generales'!E528=0,"",'Datos Generales'!E528)</f>
        <v>32</v>
      </c>
      <c r="F36" s="36" t="str">
        <f>IF('Datos Generales'!F528=0,"",'Datos Generales'!F528)</f>
        <v/>
      </c>
      <c r="G36" s="36" t="str">
        <f>IF('Datos Generales'!G528=0,"",'Datos Generales'!G528)</f>
        <v/>
      </c>
      <c r="H36" s="36" t="str">
        <f>IF('Datos Generales'!H528=0,"",'Datos Generales'!H528)</f>
        <v/>
      </c>
      <c r="I36" s="36" t="str">
        <f>IF('Datos Generales'!I528=0,"",'Datos Generales'!I528)</f>
        <v/>
      </c>
      <c r="J36" s="36" t="str">
        <f>IF('Datos Generales'!J528=0,"",'Datos Generales'!J528)</f>
        <v/>
      </c>
      <c r="K36" s="36" t="str">
        <f>IF('Datos Generales'!K528=0,"",'Datos Generales'!K528)</f>
        <v/>
      </c>
      <c r="L36" s="36" t="str">
        <f>IF('Datos Generales'!L528=0,"",'Datos Generales'!L528)</f>
        <v/>
      </c>
      <c r="M36" s="36" t="str">
        <f>IF('Datos Generales'!M528=0,"",'Datos Generales'!M528)</f>
        <v/>
      </c>
      <c r="N36" s="36" t="str">
        <f>IF('Datos Generales'!N528=0,"",'Datos Generales'!N528)</f>
        <v/>
      </c>
      <c r="O36" s="36" t="str">
        <f>IF('Datos Generales'!O528=0,"",'Datos Generales'!O528)</f>
        <v/>
      </c>
      <c r="P36" s="36" t="str">
        <f>IF('Datos Generales'!P528=0,"",'Datos Generales'!P528)</f>
        <v/>
      </c>
      <c r="Q36" s="36">
        <f>IF('Datos Generales'!Q528=0,"",'Datos Generales'!Q528)</f>
        <v>3</v>
      </c>
      <c r="R36" s="36" t="str">
        <f>IF('Datos Generales'!R528=0,"",'Datos Generales'!R528)</f>
        <v/>
      </c>
      <c r="S36" s="36" t="str">
        <f>IF('Datos Generales'!S528=0,"",'Datos Generales'!S528)</f>
        <v/>
      </c>
      <c r="T36" s="36" t="str">
        <f>IF('Datos Generales'!T528=0,"",'Datos Generales'!T528)</f>
        <v/>
      </c>
      <c r="U36" s="36" t="str">
        <f>IF('Datos Generales'!U528=0,"",'Datos Generales'!U528)</f>
        <v/>
      </c>
      <c r="V36" s="36" t="str">
        <f>IF('Datos Generales'!V528=0,"",'Datos Generales'!V528)</f>
        <v/>
      </c>
      <c r="W36" s="36" t="str">
        <f>IF('Datos Generales'!W528=0,"",'Datos Generales'!W528)</f>
        <v/>
      </c>
      <c r="X36" s="36" t="str">
        <f>IF('Datos Generales'!X528=0,"",'Datos Generales'!X528)</f>
        <v/>
      </c>
      <c r="Y36" s="36" t="str">
        <f>IF('Datos Generales'!Y528=0,"",'Datos Generales'!Y528)</f>
        <v/>
      </c>
      <c r="Z36" s="36" t="str">
        <f>IF('Datos Generales'!Z528=0,"",'Datos Generales'!Z528)</f>
        <v/>
      </c>
      <c r="AA36" s="36" t="str">
        <f>IF('Datos Generales'!AA528=0,"",'Datos Generales'!AA528)</f>
        <v/>
      </c>
      <c r="AB36" s="36" t="str">
        <f>IF('Datos Generales'!AB528=0,"",'Datos Generales'!AB528)</f>
        <v/>
      </c>
      <c r="AC36" s="36" t="str">
        <f>IF('Datos Generales'!AC528=0,"",'Datos Generales'!AC528)</f>
        <v/>
      </c>
      <c r="AD36" s="36">
        <f>IF('Datos Generales'!AD528=0,"",'Datos Generales'!AD528)</f>
        <v>3</v>
      </c>
      <c r="AE36" s="36" t="str">
        <f>IF('Datos Generales'!AE528=0,"",'Datos Generales'!AE528)</f>
        <v/>
      </c>
      <c r="AF36" s="36" t="str">
        <f>IF('Datos Generales'!AF528=0,"",'Datos Generales'!AF528)</f>
        <v/>
      </c>
      <c r="AG36" s="36" t="str">
        <f>IF('Datos Generales'!AG528=0,"",'Datos Generales'!AG528)</f>
        <v/>
      </c>
      <c r="AH36" s="36" t="str">
        <f>IF('Datos Generales'!AH528=0,"",'Datos Generales'!AH528)</f>
        <v/>
      </c>
      <c r="AI36" s="36" t="str">
        <f>IF('Datos Generales'!AI528=0,"",'Datos Generales'!AI528)</f>
        <v/>
      </c>
      <c r="AJ36" s="36" t="str">
        <f>IF('Datos Generales'!AJ528=0,"",'Datos Generales'!AJ528)</f>
        <v/>
      </c>
      <c r="AK36" s="36" t="str">
        <f>IF('Datos Generales'!AK528=0,"",'Datos Generales'!AK528)</f>
        <v/>
      </c>
      <c r="AL36" s="36" t="str">
        <f>IF('Datos Generales'!AL528=0,"",'Datos Generales'!AL528)</f>
        <v/>
      </c>
      <c r="AM36" s="36" t="str">
        <f>IF('Datos Generales'!AM528=0,"",'Datos Generales'!AM528)</f>
        <v/>
      </c>
      <c r="AN36" s="36" t="str">
        <f>IF('Datos Generales'!AN528=0,"",'Datos Generales'!AN528)</f>
        <v/>
      </c>
      <c r="AO36" s="36" t="str">
        <f>IF('Datos Generales'!AO528=0,"",'Datos Generales'!AO528)</f>
        <v/>
      </c>
      <c r="AP36" s="36" t="str">
        <f>IF('Datos Generales'!AP528=0,"",'Datos Generales'!AP528)</f>
        <v/>
      </c>
      <c r="AQ36" s="36">
        <f>IF('Datos Generales'!AQ528=0,"",'Datos Generales'!AQ528)</f>
        <v>38</v>
      </c>
      <c r="AR36" s="76"/>
      <c r="AS36" s="36">
        <f>'Datos Generales'!AS528</f>
        <v>225</v>
      </c>
      <c r="AT36" s="63">
        <f t="shared" si="1"/>
        <v>-0.83111111111111113</v>
      </c>
      <c r="AU36" s="29"/>
      <c r="AV36" s="64">
        <f t="shared" si="2"/>
        <v>1.4858027635931403E-4</v>
      </c>
      <c r="AW36" s="64">
        <f t="shared" si="3"/>
        <v>7.6848724140404323E-4</v>
      </c>
    </row>
    <row r="37" spans="2:49" x14ac:dyDescent="0.2">
      <c r="B37" s="62" t="str">
        <f>'Datos Generales'!B274</f>
        <v>26. Seguros Extensión y Garantía</v>
      </c>
      <c r="C37" s="36" t="str">
        <f>IF('Datos Generales'!C529=0,"",'Datos Generales'!C529)</f>
        <v/>
      </c>
      <c r="D37" s="36" t="str">
        <f>IF('Datos Generales'!D529=0,"",'Datos Generales'!D529)</f>
        <v/>
      </c>
      <c r="E37" s="36" t="str">
        <f>IF('Datos Generales'!E529=0,"",'Datos Generales'!E529)</f>
        <v/>
      </c>
      <c r="F37" s="36" t="str">
        <f>IF('Datos Generales'!F529=0,"",'Datos Generales'!F529)</f>
        <v/>
      </c>
      <c r="G37" s="36" t="str">
        <f>IF('Datos Generales'!G529=0,"",'Datos Generales'!G529)</f>
        <v/>
      </c>
      <c r="H37" s="36">
        <f>IF('Datos Generales'!H529=0,"",'Datos Generales'!H529)</f>
        <v>71</v>
      </c>
      <c r="I37" s="36" t="str">
        <f>IF('Datos Generales'!I529=0,"",'Datos Generales'!I529)</f>
        <v/>
      </c>
      <c r="J37" s="36" t="str">
        <f>IF('Datos Generales'!J529=0,"",'Datos Generales'!J529)</f>
        <v/>
      </c>
      <c r="K37" s="36" t="str">
        <f>IF('Datos Generales'!K529=0,"",'Datos Generales'!K529)</f>
        <v/>
      </c>
      <c r="L37" s="36" t="str">
        <f>IF('Datos Generales'!L529=0,"",'Datos Generales'!L529)</f>
        <v/>
      </c>
      <c r="M37" s="36" t="str">
        <f>IF('Datos Generales'!M529=0,"",'Datos Generales'!M529)</f>
        <v/>
      </c>
      <c r="N37" s="36" t="str">
        <f>IF('Datos Generales'!N529=0,"",'Datos Generales'!N529)</f>
        <v/>
      </c>
      <c r="O37" s="36" t="str">
        <f>IF('Datos Generales'!O529=0,"",'Datos Generales'!O529)</f>
        <v/>
      </c>
      <c r="P37" s="36" t="str">
        <f>IF('Datos Generales'!P529=0,"",'Datos Generales'!P529)</f>
        <v/>
      </c>
      <c r="Q37" s="36">
        <f>IF('Datos Generales'!Q529=0,"",'Datos Generales'!Q529)</f>
        <v>8</v>
      </c>
      <c r="R37" s="36" t="str">
        <f>IF('Datos Generales'!R529=0,"",'Datos Generales'!R529)</f>
        <v/>
      </c>
      <c r="S37" s="36" t="str">
        <f>IF('Datos Generales'!S529=0,"",'Datos Generales'!S529)</f>
        <v/>
      </c>
      <c r="T37" s="36" t="str">
        <f>IF('Datos Generales'!T529=0,"",'Datos Generales'!T529)</f>
        <v/>
      </c>
      <c r="U37" s="36" t="str">
        <f>IF('Datos Generales'!U529=0,"",'Datos Generales'!U529)</f>
        <v/>
      </c>
      <c r="V37" s="36" t="str">
        <f>IF('Datos Generales'!V529=0,"",'Datos Generales'!V529)</f>
        <v/>
      </c>
      <c r="W37" s="36" t="str">
        <f>IF('Datos Generales'!W529=0,"",'Datos Generales'!W529)</f>
        <v/>
      </c>
      <c r="X37" s="36" t="str">
        <f>IF('Datos Generales'!X529=0,"",'Datos Generales'!X529)</f>
        <v/>
      </c>
      <c r="Y37" s="36" t="str">
        <f>IF('Datos Generales'!Y529=0,"",'Datos Generales'!Y529)</f>
        <v/>
      </c>
      <c r="Z37" s="36" t="str">
        <f>IF('Datos Generales'!Z529=0,"",'Datos Generales'!Z529)</f>
        <v/>
      </c>
      <c r="AA37" s="36" t="str">
        <f>IF('Datos Generales'!AA529=0,"",'Datos Generales'!AA529)</f>
        <v/>
      </c>
      <c r="AB37" s="36" t="str">
        <f>IF('Datos Generales'!AB529=0,"",'Datos Generales'!AB529)</f>
        <v/>
      </c>
      <c r="AC37" s="36" t="str">
        <f>IF('Datos Generales'!AC529=0,"",'Datos Generales'!AC529)</f>
        <v/>
      </c>
      <c r="AD37" s="36" t="str">
        <f>IF('Datos Generales'!AD529=0,"",'Datos Generales'!AD529)</f>
        <v/>
      </c>
      <c r="AE37" s="36" t="str">
        <f>IF('Datos Generales'!AE529=0,"",'Datos Generales'!AE529)</f>
        <v/>
      </c>
      <c r="AF37" s="36" t="str">
        <f>IF('Datos Generales'!AF529=0,"",'Datos Generales'!AF529)</f>
        <v/>
      </c>
      <c r="AG37" s="36" t="str">
        <f>IF('Datos Generales'!AG529=0,"",'Datos Generales'!AG529)</f>
        <v/>
      </c>
      <c r="AH37" s="36" t="str">
        <f>IF('Datos Generales'!AH529=0,"",'Datos Generales'!AH529)</f>
        <v/>
      </c>
      <c r="AI37" s="36" t="str">
        <f>IF('Datos Generales'!AI529=0,"",'Datos Generales'!AI529)</f>
        <v/>
      </c>
      <c r="AJ37" s="36" t="str">
        <f>IF('Datos Generales'!AJ529=0,"",'Datos Generales'!AJ529)</f>
        <v/>
      </c>
      <c r="AK37" s="36" t="str">
        <f>IF('Datos Generales'!AK529=0,"",'Datos Generales'!AK529)</f>
        <v/>
      </c>
      <c r="AL37" s="36" t="str">
        <f>IF('Datos Generales'!AL529=0,"",'Datos Generales'!AL529)</f>
        <v/>
      </c>
      <c r="AM37" s="36" t="str">
        <f>IF('Datos Generales'!AM529=0,"",'Datos Generales'!AM529)</f>
        <v/>
      </c>
      <c r="AN37" s="36" t="str">
        <f>IF('Datos Generales'!AN529=0,"",'Datos Generales'!AN529)</f>
        <v/>
      </c>
      <c r="AO37" s="36" t="str">
        <f>IF('Datos Generales'!AO529=0,"",'Datos Generales'!AO529)</f>
        <v/>
      </c>
      <c r="AP37" s="36" t="str">
        <f>IF('Datos Generales'!AP529=0,"",'Datos Generales'!AP529)</f>
        <v/>
      </c>
      <c r="AQ37" s="36">
        <f>IF('Datos Generales'!AQ529=0,"",'Datos Generales'!AQ529)</f>
        <v>79</v>
      </c>
      <c r="AR37" s="76"/>
      <c r="AS37" s="36">
        <f>'Datos Generales'!AS529</f>
        <v>164</v>
      </c>
      <c r="AT37" s="63">
        <f t="shared" si="1"/>
        <v>-0.51829268292682928</v>
      </c>
      <c r="AU37" s="29"/>
      <c r="AV37" s="64">
        <f t="shared" si="2"/>
        <v>3.0889057453646862E-4</v>
      </c>
      <c r="AW37" s="64">
        <f t="shared" si="3"/>
        <v>5.6014181151228045E-4</v>
      </c>
    </row>
    <row r="38" spans="2:49" x14ac:dyDescent="0.2">
      <c r="B38" s="62" t="str">
        <f>'Datos Generales'!B275</f>
        <v>27. Seguros de Crédito por Ventas a Plazo</v>
      </c>
      <c r="C38" s="36" t="str">
        <f>IF('Datos Generales'!C530=0,"",'Datos Generales'!C530)</f>
        <v/>
      </c>
      <c r="D38" s="36">
        <f>IF('Datos Generales'!D530=0,"",'Datos Generales'!D530)</f>
        <v>136</v>
      </c>
      <c r="E38" s="36" t="str">
        <f>IF('Datos Generales'!E530=0,"",'Datos Generales'!E530)</f>
        <v/>
      </c>
      <c r="F38" s="36" t="str">
        <f>IF('Datos Generales'!F530=0,"",'Datos Generales'!F530)</f>
        <v/>
      </c>
      <c r="G38" s="36" t="str">
        <f>IF('Datos Generales'!G530=0,"",'Datos Generales'!G530)</f>
        <v/>
      </c>
      <c r="H38" s="36" t="str">
        <f>IF('Datos Generales'!H530=0,"",'Datos Generales'!H530)</f>
        <v/>
      </c>
      <c r="I38" s="36" t="str">
        <f>IF('Datos Generales'!I530=0,"",'Datos Generales'!I530)</f>
        <v/>
      </c>
      <c r="J38" s="36">
        <f>IF('Datos Generales'!J530=0,"",'Datos Generales'!J530)</f>
        <v>55</v>
      </c>
      <c r="K38" s="36" t="str">
        <f>IF('Datos Generales'!K530=0,"",'Datos Generales'!K530)</f>
        <v/>
      </c>
      <c r="L38" s="36" t="str">
        <f>IF('Datos Generales'!L530=0,"",'Datos Generales'!L530)</f>
        <v/>
      </c>
      <c r="M38" s="36">
        <f>IF('Datos Generales'!M530=0,"",'Datos Generales'!M530)</f>
        <v>1148</v>
      </c>
      <c r="N38" s="36" t="str">
        <f>IF('Datos Generales'!N530=0,"",'Datos Generales'!N530)</f>
        <v/>
      </c>
      <c r="O38" s="36" t="str">
        <f>IF('Datos Generales'!O530=0,"",'Datos Generales'!O530)</f>
        <v/>
      </c>
      <c r="P38" s="36" t="str">
        <f>IF('Datos Generales'!P530=0,"",'Datos Generales'!P530)</f>
        <v/>
      </c>
      <c r="Q38" s="36" t="str">
        <f>IF('Datos Generales'!Q530=0,"",'Datos Generales'!Q530)</f>
        <v/>
      </c>
      <c r="R38" s="36" t="str">
        <f>IF('Datos Generales'!R530=0,"",'Datos Generales'!R530)</f>
        <v/>
      </c>
      <c r="S38" s="36" t="str">
        <f>IF('Datos Generales'!S530=0,"",'Datos Generales'!S530)</f>
        <v/>
      </c>
      <c r="T38" s="36" t="str">
        <f>IF('Datos Generales'!T530=0,"",'Datos Generales'!T530)</f>
        <v/>
      </c>
      <c r="U38" s="36" t="str">
        <f>IF('Datos Generales'!U530=0,"",'Datos Generales'!U530)</f>
        <v/>
      </c>
      <c r="V38" s="36" t="str">
        <f>IF('Datos Generales'!V530=0,"",'Datos Generales'!V530)</f>
        <v/>
      </c>
      <c r="W38" s="36" t="str">
        <f>IF('Datos Generales'!W530=0,"",'Datos Generales'!W530)</f>
        <v/>
      </c>
      <c r="X38" s="36">
        <f>IF('Datos Generales'!X530=0,"",'Datos Generales'!X530)</f>
        <v>22</v>
      </c>
      <c r="Y38" s="36" t="str">
        <f>IF('Datos Generales'!Y530=0,"",'Datos Generales'!Y530)</f>
        <v/>
      </c>
      <c r="Z38" s="36" t="str">
        <f>IF('Datos Generales'!Z530=0,"",'Datos Generales'!Z530)</f>
        <v/>
      </c>
      <c r="AA38" s="36" t="str">
        <f>IF('Datos Generales'!AA530=0,"",'Datos Generales'!AA530)</f>
        <v/>
      </c>
      <c r="AB38" s="36" t="str">
        <f>IF('Datos Generales'!AB530=0,"",'Datos Generales'!AB530)</f>
        <v/>
      </c>
      <c r="AC38" s="36">
        <f>IF('Datos Generales'!AC530=0,"",'Datos Generales'!AC530)</f>
        <v>766</v>
      </c>
      <c r="AD38" s="36" t="str">
        <f>IF('Datos Generales'!AD530=0,"",'Datos Generales'!AD530)</f>
        <v/>
      </c>
      <c r="AE38" s="36" t="str">
        <f>IF('Datos Generales'!AE530=0,"",'Datos Generales'!AE530)</f>
        <v/>
      </c>
      <c r="AF38" s="36" t="str">
        <f>IF('Datos Generales'!AF530=0,"",'Datos Generales'!AF530)</f>
        <v/>
      </c>
      <c r="AG38" s="36" t="str">
        <f>IF('Datos Generales'!AG530=0,"",'Datos Generales'!AG530)</f>
        <v/>
      </c>
      <c r="AH38" s="36" t="str">
        <f>IF('Datos Generales'!AH530=0,"",'Datos Generales'!AH530)</f>
        <v/>
      </c>
      <c r="AI38" s="36" t="str">
        <f>IF('Datos Generales'!AI530=0,"",'Datos Generales'!AI530)</f>
        <v/>
      </c>
      <c r="AJ38" s="36" t="str">
        <f>IF('Datos Generales'!AJ530=0,"",'Datos Generales'!AJ530)</f>
        <v/>
      </c>
      <c r="AK38" s="36" t="str">
        <f>IF('Datos Generales'!AK530=0,"",'Datos Generales'!AK530)</f>
        <v/>
      </c>
      <c r="AL38" s="36" t="str">
        <f>IF('Datos Generales'!AL530=0,"",'Datos Generales'!AL530)</f>
        <v/>
      </c>
      <c r="AM38" s="36" t="str">
        <f>IF('Datos Generales'!AM530=0,"",'Datos Generales'!AM530)</f>
        <v/>
      </c>
      <c r="AN38" s="36" t="str">
        <f>IF('Datos Generales'!AN530=0,"",'Datos Generales'!AN530)</f>
        <v/>
      </c>
      <c r="AO38" s="36" t="str">
        <f>IF('Datos Generales'!AO530=0,"",'Datos Generales'!AO530)</f>
        <v/>
      </c>
      <c r="AP38" s="36" t="str">
        <f>IF('Datos Generales'!AP530=0,"",'Datos Generales'!AP530)</f>
        <v/>
      </c>
      <c r="AQ38" s="36">
        <f>IF('Datos Generales'!AQ530=0,"",'Datos Generales'!AQ530)</f>
        <v>2127</v>
      </c>
      <c r="AR38" s="76"/>
      <c r="AS38" s="36">
        <f>'Datos Generales'!AS530</f>
        <v>3946</v>
      </c>
      <c r="AT38" s="63">
        <f t="shared" si="1"/>
        <v>-0.4609731373542828</v>
      </c>
      <c r="AU38" s="29"/>
      <c r="AV38" s="64">
        <f t="shared" si="2"/>
        <v>8.3165854688489714E-3</v>
      </c>
      <c r="AW38" s="64">
        <f t="shared" si="3"/>
        <v>1.3477558464801576E-2</v>
      </c>
    </row>
    <row r="39" spans="2:49" x14ac:dyDescent="0.2">
      <c r="B39" s="62" t="str">
        <f>'Datos Generales'!B276</f>
        <v>28. Seguros de Crédito a la Exportación</v>
      </c>
      <c r="C39" s="36" t="str">
        <f>IF('Datos Generales'!C531=0,"",'Datos Generales'!C531)</f>
        <v/>
      </c>
      <c r="D39" s="36">
        <f>IF('Datos Generales'!D531=0,"",'Datos Generales'!D531)</f>
        <v>2</v>
      </c>
      <c r="E39" s="36" t="str">
        <f>IF('Datos Generales'!E531=0,"",'Datos Generales'!E531)</f>
        <v/>
      </c>
      <c r="F39" s="36" t="str">
        <f>IF('Datos Generales'!F531=0,"",'Datos Generales'!F531)</f>
        <v/>
      </c>
      <c r="G39" s="36" t="str">
        <f>IF('Datos Generales'!G531=0,"",'Datos Generales'!G531)</f>
        <v/>
      </c>
      <c r="H39" s="36" t="str">
        <f>IF('Datos Generales'!H531=0,"",'Datos Generales'!H531)</f>
        <v/>
      </c>
      <c r="I39" s="36" t="str">
        <f>IF('Datos Generales'!I531=0,"",'Datos Generales'!I531)</f>
        <v/>
      </c>
      <c r="J39" s="36">
        <f>IF('Datos Generales'!J531=0,"",'Datos Generales'!J531)</f>
        <v>4</v>
      </c>
      <c r="K39" s="36" t="str">
        <f>IF('Datos Generales'!K531=0,"",'Datos Generales'!K531)</f>
        <v/>
      </c>
      <c r="L39" s="36" t="str">
        <f>IF('Datos Generales'!L531=0,"",'Datos Generales'!L531)</f>
        <v/>
      </c>
      <c r="M39" s="36">
        <f>IF('Datos Generales'!M531=0,"",'Datos Generales'!M531)</f>
        <v>86</v>
      </c>
      <c r="N39" s="36" t="str">
        <f>IF('Datos Generales'!N531=0,"",'Datos Generales'!N531)</f>
        <v/>
      </c>
      <c r="O39" s="36" t="str">
        <f>IF('Datos Generales'!O531=0,"",'Datos Generales'!O531)</f>
        <v/>
      </c>
      <c r="P39" s="36" t="str">
        <f>IF('Datos Generales'!P531=0,"",'Datos Generales'!P531)</f>
        <v/>
      </c>
      <c r="Q39" s="36" t="str">
        <f>IF('Datos Generales'!Q531=0,"",'Datos Generales'!Q531)</f>
        <v/>
      </c>
      <c r="R39" s="36" t="str">
        <f>IF('Datos Generales'!R531=0,"",'Datos Generales'!R531)</f>
        <v/>
      </c>
      <c r="S39" s="36" t="str">
        <f>IF('Datos Generales'!S531=0,"",'Datos Generales'!S531)</f>
        <v/>
      </c>
      <c r="T39" s="36" t="str">
        <f>IF('Datos Generales'!T531=0,"",'Datos Generales'!T531)</f>
        <v/>
      </c>
      <c r="U39" s="36" t="str">
        <f>IF('Datos Generales'!U531=0,"",'Datos Generales'!U531)</f>
        <v/>
      </c>
      <c r="V39" s="36" t="str">
        <f>IF('Datos Generales'!V531=0,"",'Datos Generales'!V531)</f>
        <v/>
      </c>
      <c r="W39" s="36" t="str">
        <f>IF('Datos Generales'!W531=0,"",'Datos Generales'!W531)</f>
        <v/>
      </c>
      <c r="X39" s="36" t="str">
        <f>IF('Datos Generales'!X531=0,"",'Datos Generales'!X531)</f>
        <v/>
      </c>
      <c r="Y39" s="36" t="str">
        <f>IF('Datos Generales'!Y531=0,"",'Datos Generales'!Y531)</f>
        <v/>
      </c>
      <c r="Z39" s="36" t="str">
        <f>IF('Datos Generales'!Z531=0,"",'Datos Generales'!Z531)</f>
        <v/>
      </c>
      <c r="AA39" s="36" t="str">
        <f>IF('Datos Generales'!AA531=0,"",'Datos Generales'!AA531)</f>
        <v/>
      </c>
      <c r="AB39" s="36" t="str">
        <f>IF('Datos Generales'!AB531=0,"",'Datos Generales'!AB531)</f>
        <v/>
      </c>
      <c r="AC39" s="36">
        <f>IF('Datos Generales'!AC531=0,"",'Datos Generales'!AC531)</f>
        <v>29</v>
      </c>
      <c r="AD39" s="36" t="str">
        <f>IF('Datos Generales'!AD531=0,"",'Datos Generales'!AD531)</f>
        <v/>
      </c>
      <c r="AE39" s="36" t="str">
        <f>IF('Datos Generales'!AE531=0,"",'Datos Generales'!AE531)</f>
        <v/>
      </c>
      <c r="AF39" s="36" t="str">
        <f>IF('Datos Generales'!AF531=0,"",'Datos Generales'!AF531)</f>
        <v/>
      </c>
      <c r="AG39" s="36" t="str">
        <f>IF('Datos Generales'!AG531=0,"",'Datos Generales'!AG531)</f>
        <v/>
      </c>
      <c r="AH39" s="36" t="str">
        <f>IF('Datos Generales'!AH531=0,"",'Datos Generales'!AH531)</f>
        <v/>
      </c>
      <c r="AI39" s="36" t="str">
        <f>IF('Datos Generales'!AI531=0,"",'Datos Generales'!AI531)</f>
        <v/>
      </c>
      <c r="AJ39" s="36" t="str">
        <f>IF('Datos Generales'!AJ531=0,"",'Datos Generales'!AJ531)</f>
        <v/>
      </c>
      <c r="AK39" s="36" t="str">
        <f>IF('Datos Generales'!AK531=0,"",'Datos Generales'!AK531)</f>
        <v/>
      </c>
      <c r="AL39" s="36" t="str">
        <f>IF('Datos Generales'!AL531=0,"",'Datos Generales'!AL531)</f>
        <v/>
      </c>
      <c r="AM39" s="36" t="str">
        <f>IF('Datos Generales'!AM531=0,"",'Datos Generales'!AM531)</f>
        <v/>
      </c>
      <c r="AN39" s="36" t="str">
        <f>IF('Datos Generales'!AN531=0,"",'Datos Generales'!AN531)</f>
        <v/>
      </c>
      <c r="AO39" s="36" t="str">
        <f>IF('Datos Generales'!AO531=0,"",'Datos Generales'!AO531)</f>
        <v/>
      </c>
      <c r="AP39" s="36" t="str">
        <f>IF('Datos Generales'!AP531=0,"",'Datos Generales'!AP531)</f>
        <v/>
      </c>
      <c r="AQ39" s="36">
        <f>IF('Datos Generales'!AQ531=0,"",'Datos Generales'!AQ531)</f>
        <v>121</v>
      </c>
      <c r="AR39" s="76"/>
      <c r="AS39" s="36">
        <f>'Datos Generales'!AS531</f>
        <v>169</v>
      </c>
      <c r="AT39" s="63">
        <f t="shared" si="1"/>
        <v>-0.28402366863905326</v>
      </c>
      <c r="AU39" s="29"/>
      <c r="AV39" s="64">
        <f t="shared" si="2"/>
        <v>4.7311087998623677E-4</v>
      </c>
      <c r="AW39" s="64">
        <f t="shared" si="3"/>
        <v>5.7721930576570357E-4</v>
      </c>
    </row>
    <row r="40" spans="2:49" x14ac:dyDescent="0.2">
      <c r="B40" s="62" t="str">
        <f>'Datos Generales'!B277</f>
        <v>29. Otros Seguros de Crédito</v>
      </c>
      <c r="C40" s="36" t="str">
        <f>IF('Datos Generales'!C532=0,"",'Datos Generales'!C532)</f>
        <v/>
      </c>
      <c r="D40" s="36" t="str">
        <f>IF('Datos Generales'!D532=0,"",'Datos Generales'!D532)</f>
        <v/>
      </c>
      <c r="E40" s="36" t="str">
        <f>IF('Datos Generales'!E532=0,"",'Datos Generales'!E532)</f>
        <v/>
      </c>
      <c r="F40" s="36" t="str">
        <f>IF('Datos Generales'!F532=0,"",'Datos Generales'!F532)</f>
        <v/>
      </c>
      <c r="G40" s="36" t="str">
        <f>IF('Datos Generales'!G532=0,"",'Datos Generales'!G532)</f>
        <v/>
      </c>
      <c r="H40" s="36" t="str">
        <f>IF('Datos Generales'!H532=0,"",'Datos Generales'!H532)</f>
        <v/>
      </c>
      <c r="I40" s="36" t="str">
        <f>IF('Datos Generales'!I532=0,"",'Datos Generales'!I532)</f>
        <v/>
      </c>
      <c r="J40" s="36" t="str">
        <f>IF('Datos Generales'!J532=0,"",'Datos Generales'!J532)</f>
        <v/>
      </c>
      <c r="K40" s="36" t="str">
        <f>IF('Datos Generales'!K532=0,"",'Datos Generales'!K532)</f>
        <v/>
      </c>
      <c r="L40" s="36" t="str">
        <f>IF('Datos Generales'!L532=0,"",'Datos Generales'!L532)</f>
        <v/>
      </c>
      <c r="M40" s="36" t="str">
        <f>IF('Datos Generales'!M532=0,"",'Datos Generales'!M532)</f>
        <v/>
      </c>
      <c r="N40" s="36" t="str">
        <f>IF('Datos Generales'!N532=0,"",'Datos Generales'!N532)</f>
        <v/>
      </c>
      <c r="O40" s="36" t="str">
        <f>IF('Datos Generales'!O532=0,"",'Datos Generales'!O532)</f>
        <v/>
      </c>
      <c r="P40" s="36" t="str">
        <f>IF('Datos Generales'!P532=0,"",'Datos Generales'!P532)</f>
        <v/>
      </c>
      <c r="Q40" s="36" t="str">
        <f>IF('Datos Generales'!Q532=0,"",'Datos Generales'!Q532)</f>
        <v/>
      </c>
      <c r="R40" s="36" t="str">
        <f>IF('Datos Generales'!R532=0,"",'Datos Generales'!R532)</f>
        <v/>
      </c>
      <c r="S40" s="36" t="str">
        <f>IF('Datos Generales'!S532=0,"",'Datos Generales'!S532)</f>
        <v/>
      </c>
      <c r="T40" s="36" t="str">
        <f>IF('Datos Generales'!T532=0,"",'Datos Generales'!T532)</f>
        <v/>
      </c>
      <c r="U40" s="36" t="str">
        <f>IF('Datos Generales'!U532=0,"",'Datos Generales'!U532)</f>
        <v/>
      </c>
      <c r="V40" s="36" t="str">
        <f>IF('Datos Generales'!V532=0,"",'Datos Generales'!V532)</f>
        <v/>
      </c>
      <c r="W40" s="36" t="str">
        <f>IF('Datos Generales'!W532=0,"",'Datos Generales'!W532)</f>
        <v/>
      </c>
      <c r="X40" s="36" t="str">
        <f>IF('Datos Generales'!X532=0,"",'Datos Generales'!X532)</f>
        <v/>
      </c>
      <c r="Y40" s="36" t="str">
        <f>IF('Datos Generales'!Y532=0,"",'Datos Generales'!Y532)</f>
        <v/>
      </c>
      <c r="Z40" s="36" t="str">
        <f>IF('Datos Generales'!Z532=0,"",'Datos Generales'!Z532)</f>
        <v/>
      </c>
      <c r="AA40" s="36" t="str">
        <f>IF('Datos Generales'!AA532=0,"",'Datos Generales'!AA532)</f>
        <v/>
      </c>
      <c r="AB40" s="36" t="str">
        <f>IF('Datos Generales'!AB532=0,"",'Datos Generales'!AB532)</f>
        <v/>
      </c>
      <c r="AC40" s="36" t="str">
        <f>IF('Datos Generales'!AC532=0,"",'Datos Generales'!AC532)</f>
        <v/>
      </c>
      <c r="AD40" s="36" t="str">
        <f>IF('Datos Generales'!AD532=0,"",'Datos Generales'!AD532)</f>
        <v/>
      </c>
      <c r="AE40" s="36" t="str">
        <f>IF('Datos Generales'!AE532=0,"",'Datos Generales'!AE532)</f>
        <v/>
      </c>
      <c r="AF40" s="36" t="str">
        <f>IF('Datos Generales'!AF532=0,"",'Datos Generales'!AF532)</f>
        <v/>
      </c>
      <c r="AG40" s="36" t="str">
        <f>IF('Datos Generales'!AG532=0,"",'Datos Generales'!AG532)</f>
        <v/>
      </c>
      <c r="AH40" s="36" t="str">
        <f>IF('Datos Generales'!AH532=0,"",'Datos Generales'!AH532)</f>
        <v/>
      </c>
      <c r="AI40" s="36" t="str">
        <f>IF('Datos Generales'!AI532=0,"",'Datos Generales'!AI532)</f>
        <v/>
      </c>
      <c r="AJ40" s="36" t="str">
        <f>IF('Datos Generales'!AJ532=0,"",'Datos Generales'!AJ532)</f>
        <v/>
      </c>
      <c r="AK40" s="36" t="str">
        <f>IF('Datos Generales'!AK532=0,"",'Datos Generales'!AK532)</f>
        <v/>
      </c>
      <c r="AL40" s="36" t="str">
        <f>IF('Datos Generales'!AL532=0,"",'Datos Generales'!AL532)</f>
        <v/>
      </c>
      <c r="AM40" s="36" t="str">
        <f>IF('Datos Generales'!AM532=0,"",'Datos Generales'!AM532)</f>
        <v/>
      </c>
      <c r="AN40" s="36" t="str">
        <f>IF('Datos Generales'!AN532=0,"",'Datos Generales'!AN532)</f>
        <v/>
      </c>
      <c r="AO40" s="36" t="str">
        <f>IF('Datos Generales'!AO532=0,"",'Datos Generales'!AO532)</f>
        <v/>
      </c>
      <c r="AP40" s="36" t="str">
        <f>IF('Datos Generales'!AP532=0,"",'Datos Generales'!AP532)</f>
        <v/>
      </c>
      <c r="AQ40" s="36" t="str">
        <f>IF('Datos Generales'!AQ532=0,"",'Datos Generales'!AQ532)</f>
        <v/>
      </c>
      <c r="AR40" s="76"/>
      <c r="AS40" s="36" t="str">
        <f>'Datos Generales'!AS532</f>
        <v/>
      </c>
      <c r="AT40" s="63" t="str">
        <f t="shared" si="1"/>
        <v/>
      </c>
      <c r="AU40" s="29"/>
      <c r="AV40" s="64" t="str">
        <f t="shared" si="2"/>
        <v/>
      </c>
      <c r="AW40" s="64" t="str">
        <f t="shared" si="3"/>
        <v/>
      </c>
    </row>
    <row r="41" spans="2:49" x14ac:dyDescent="0.2">
      <c r="B41" s="62" t="str">
        <f>'Datos Generales'!B278</f>
        <v>30. Salud</v>
      </c>
      <c r="C41" s="36" t="str">
        <f>IF('Datos Generales'!C533=0,"",'Datos Generales'!C533)</f>
        <v/>
      </c>
      <c r="D41" s="36" t="str">
        <f>IF('Datos Generales'!D533=0,"",'Datos Generales'!D533)</f>
        <v/>
      </c>
      <c r="E41" s="36">
        <f>IF('Datos Generales'!E533=0,"",'Datos Generales'!E533)</f>
        <v>1188</v>
      </c>
      <c r="F41" s="36">
        <f>IF('Datos Generales'!F533=0,"",'Datos Generales'!F533)</f>
        <v>517</v>
      </c>
      <c r="G41" s="36" t="str">
        <f>IF('Datos Generales'!G533=0,"",'Datos Generales'!G533)</f>
        <v/>
      </c>
      <c r="H41" s="36" t="str">
        <f>IF('Datos Generales'!H533=0,"",'Datos Generales'!H533)</f>
        <v/>
      </c>
      <c r="I41" s="36">
        <f>IF('Datos Generales'!I533=0,"",'Datos Generales'!I533)</f>
        <v>76</v>
      </c>
      <c r="J41" s="36" t="str">
        <f>IF('Datos Generales'!J533=0,"",'Datos Generales'!J533)</f>
        <v/>
      </c>
      <c r="K41" s="36">
        <f>IF('Datos Generales'!K533=0,"",'Datos Generales'!K533)</f>
        <v>1</v>
      </c>
      <c r="L41" s="36" t="str">
        <f>IF('Datos Generales'!L533=0,"",'Datos Generales'!L533)</f>
        <v/>
      </c>
      <c r="M41" s="36" t="str">
        <f>IF('Datos Generales'!M533=0,"",'Datos Generales'!M533)</f>
        <v/>
      </c>
      <c r="N41" s="36" t="str">
        <f>IF('Datos Generales'!N533=0,"",'Datos Generales'!N533)</f>
        <v/>
      </c>
      <c r="O41" s="36" t="str">
        <f>IF('Datos Generales'!O533=0,"",'Datos Generales'!O533)</f>
        <v/>
      </c>
      <c r="P41" s="36" t="str">
        <f>IF('Datos Generales'!P533=0,"",'Datos Generales'!P533)</f>
        <v/>
      </c>
      <c r="Q41" s="36" t="str">
        <f>IF('Datos Generales'!Q533=0,"",'Datos Generales'!Q533)</f>
        <v/>
      </c>
      <c r="R41" s="36" t="str">
        <f>IF('Datos Generales'!R533=0,"",'Datos Generales'!R533)</f>
        <v/>
      </c>
      <c r="S41" s="36" t="str">
        <f>IF('Datos Generales'!S533=0,"",'Datos Generales'!S533)</f>
        <v/>
      </c>
      <c r="T41" s="36" t="str">
        <f>IF('Datos Generales'!T533=0,"",'Datos Generales'!T533)</f>
        <v/>
      </c>
      <c r="U41" s="36" t="str">
        <f>IF('Datos Generales'!U533=0,"",'Datos Generales'!U533)</f>
        <v/>
      </c>
      <c r="V41" s="36" t="str">
        <f>IF('Datos Generales'!V533=0,"",'Datos Generales'!V533)</f>
        <v/>
      </c>
      <c r="W41" s="36" t="str">
        <f>IF('Datos Generales'!W533=0,"",'Datos Generales'!W533)</f>
        <v/>
      </c>
      <c r="X41" s="36" t="str">
        <f>IF('Datos Generales'!X533=0,"",'Datos Generales'!X533)</f>
        <v/>
      </c>
      <c r="Y41" s="36" t="str">
        <f>IF('Datos Generales'!Y533=0,"",'Datos Generales'!Y533)</f>
        <v/>
      </c>
      <c r="Z41" s="36" t="str">
        <f>IF('Datos Generales'!Z533=0,"",'Datos Generales'!Z533)</f>
        <v/>
      </c>
      <c r="AA41" s="36" t="str">
        <f>IF('Datos Generales'!AA533=0,"",'Datos Generales'!AA533)</f>
        <v/>
      </c>
      <c r="AB41" s="36">
        <f>IF('Datos Generales'!AB533=0,"",'Datos Generales'!AB533)</f>
        <v>1</v>
      </c>
      <c r="AC41" s="36" t="str">
        <f>IF('Datos Generales'!AC533=0,"",'Datos Generales'!AC533)</f>
        <v/>
      </c>
      <c r="AD41" s="36" t="str">
        <f>IF('Datos Generales'!AD533=0,"",'Datos Generales'!AD533)</f>
        <v/>
      </c>
      <c r="AE41" s="36" t="str">
        <f>IF('Datos Generales'!AE533=0,"",'Datos Generales'!AE533)</f>
        <v/>
      </c>
      <c r="AF41" s="36" t="str">
        <f>IF('Datos Generales'!AF533=0,"",'Datos Generales'!AF533)</f>
        <v/>
      </c>
      <c r="AG41" s="36" t="str">
        <f>IF('Datos Generales'!AG533=0,"",'Datos Generales'!AG533)</f>
        <v/>
      </c>
      <c r="AH41" s="36" t="str">
        <f>IF('Datos Generales'!AH533=0,"",'Datos Generales'!AH533)</f>
        <v/>
      </c>
      <c r="AI41" s="36" t="str">
        <f>IF('Datos Generales'!AI533=0,"",'Datos Generales'!AI533)</f>
        <v/>
      </c>
      <c r="AJ41" s="36" t="str">
        <f>IF('Datos Generales'!AJ533=0,"",'Datos Generales'!AJ533)</f>
        <v/>
      </c>
      <c r="AK41" s="36" t="str">
        <f>IF('Datos Generales'!AK533=0,"",'Datos Generales'!AK533)</f>
        <v/>
      </c>
      <c r="AL41" s="36" t="str">
        <f>IF('Datos Generales'!AL533=0,"",'Datos Generales'!AL533)</f>
        <v/>
      </c>
      <c r="AM41" s="36" t="str">
        <f>IF('Datos Generales'!AM533=0,"",'Datos Generales'!AM533)</f>
        <v/>
      </c>
      <c r="AN41" s="36" t="str">
        <f>IF('Datos Generales'!AN533=0,"",'Datos Generales'!AN533)</f>
        <v/>
      </c>
      <c r="AO41" s="36" t="str">
        <f>IF('Datos Generales'!AO533=0,"",'Datos Generales'!AO533)</f>
        <v/>
      </c>
      <c r="AP41" s="36" t="str">
        <f>IF('Datos Generales'!AP533=0,"",'Datos Generales'!AP533)</f>
        <v/>
      </c>
      <c r="AQ41" s="36">
        <f>IF('Datos Generales'!AQ533=0,"",'Datos Generales'!AQ533)</f>
        <v>1783</v>
      </c>
      <c r="AR41" s="76"/>
      <c r="AS41" s="36">
        <f>'Datos Generales'!AS533</f>
        <v>393</v>
      </c>
      <c r="AT41" s="63">
        <f t="shared" si="1"/>
        <v>3.5368956743002542</v>
      </c>
      <c r="AU41" s="29"/>
      <c r="AV41" s="64">
        <f t="shared" si="2"/>
        <v>6.9715429670699188E-3</v>
      </c>
      <c r="AW41" s="64">
        <f t="shared" si="3"/>
        <v>1.3422910483190623E-3</v>
      </c>
    </row>
    <row r="42" spans="2:49" x14ac:dyDescent="0.2">
      <c r="B42" s="62" t="str">
        <f>'Datos Generales'!B279</f>
        <v>31. Accidentes Personales</v>
      </c>
      <c r="C42" s="36" t="str">
        <f>IF('Datos Generales'!C534=0,"",'Datos Generales'!C534)</f>
        <v/>
      </c>
      <c r="D42" s="36" t="str">
        <f>IF('Datos Generales'!D534=0,"",'Datos Generales'!D534)</f>
        <v/>
      </c>
      <c r="E42" s="36">
        <f>IF('Datos Generales'!E534=0,"",'Datos Generales'!E534)</f>
        <v>19</v>
      </c>
      <c r="F42" s="36">
        <f>IF('Datos Generales'!F534=0,"",'Datos Generales'!F534)</f>
        <v>2959</v>
      </c>
      <c r="G42" s="36" t="str">
        <f>IF('Datos Generales'!G534=0,"",'Datos Generales'!G534)</f>
        <v/>
      </c>
      <c r="H42" s="36">
        <f>IF('Datos Generales'!H534=0,"",'Datos Generales'!H534)</f>
        <v>12.999999999999998</v>
      </c>
      <c r="I42" s="36">
        <f>IF('Datos Generales'!I534=0,"",'Datos Generales'!I534)</f>
        <v>3905</v>
      </c>
      <c r="J42" s="36" t="str">
        <f>IF('Datos Generales'!J534=0,"",'Datos Generales'!J534)</f>
        <v/>
      </c>
      <c r="K42" s="36">
        <f>IF('Datos Generales'!K534=0,"",'Datos Generales'!K534)</f>
        <v>6</v>
      </c>
      <c r="L42" s="36" t="str">
        <f>IF('Datos Generales'!L534=0,"",'Datos Generales'!L534)</f>
        <v/>
      </c>
      <c r="M42" s="36" t="str">
        <f>IF('Datos Generales'!M534=0,"",'Datos Generales'!M534)</f>
        <v/>
      </c>
      <c r="N42" s="36">
        <f>IF('Datos Generales'!N534=0,"",'Datos Generales'!N534)</f>
        <v>244</v>
      </c>
      <c r="O42" s="36">
        <f>IF('Datos Generales'!O534=0,"",'Datos Generales'!O534)</f>
        <v>1</v>
      </c>
      <c r="P42" s="36" t="str">
        <f>IF('Datos Generales'!P534=0,"",'Datos Generales'!P534)</f>
        <v/>
      </c>
      <c r="Q42" s="36">
        <f>IF('Datos Generales'!Q534=0,"",'Datos Generales'!Q534)</f>
        <v>5</v>
      </c>
      <c r="R42" s="36" t="str">
        <f>IF('Datos Generales'!R534=0,"",'Datos Generales'!R534)</f>
        <v/>
      </c>
      <c r="S42" s="36">
        <f>IF('Datos Generales'!S534=0,"",'Datos Generales'!S534)</f>
        <v>25</v>
      </c>
      <c r="T42" s="36" t="str">
        <f>IF('Datos Generales'!T534=0,"",'Datos Generales'!T534)</f>
        <v/>
      </c>
      <c r="U42" s="36">
        <f>IF('Datos Generales'!U534=0,"",'Datos Generales'!U534)</f>
        <v>3</v>
      </c>
      <c r="V42" s="36" t="str">
        <f>IF('Datos Generales'!V534=0,"",'Datos Generales'!V534)</f>
        <v/>
      </c>
      <c r="W42" s="36" t="str">
        <f>IF('Datos Generales'!W534=0,"",'Datos Generales'!W534)</f>
        <v/>
      </c>
      <c r="X42" s="36" t="str">
        <f>IF('Datos Generales'!X534=0,"",'Datos Generales'!X534)</f>
        <v/>
      </c>
      <c r="Y42" s="36">
        <f>IF('Datos Generales'!Y534=0,"",'Datos Generales'!Y534)</f>
        <v>20</v>
      </c>
      <c r="Z42" s="36">
        <f>IF('Datos Generales'!Z534=0,"",'Datos Generales'!Z534)</f>
        <v>2</v>
      </c>
      <c r="AA42" s="36">
        <f>IF('Datos Generales'!AA534=0,"",'Datos Generales'!AA534)</f>
        <v>2</v>
      </c>
      <c r="AB42" s="36" t="str">
        <f>IF('Datos Generales'!AB534=0,"",'Datos Generales'!AB534)</f>
        <v/>
      </c>
      <c r="AC42" s="36" t="str">
        <f>IF('Datos Generales'!AC534=0,"",'Datos Generales'!AC534)</f>
        <v/>
      </c>
      <c r="AD42" s="36">
        <f>IF('Datos Generales'!AD534=0,"",'Datos Generales'!AD534)</f>
        <v>112</v>
      </c>
      <c r="AE42" s="36" t="str">
        <f>IF('Datos Generales'!AE534=0,"",'Datos Generales'!AE534)</f>
        <v/>
      </c>
      <c r="AF42" s="36" t="str">
        <f>IF('Datos Generales'!AF534=0,"",'Datos Generales'!AF534)</f>
        <v/>
      </c>
      <c r="AG42" s="36">
        <f>IF('Datos Generales'!AG534=0,"",'Datos Generales'!AG534)</f>
        <v>91</v>
      </c>
      <c r="AH42" s="36">
        <f>IF('Datos Generales'!AH534=0,"",'Datos Generales'!AH534)</f>
        <v>4</v>
      </c>
      <c r="AI42" s="36">
        <f>IF('Datos Generales'!AI534=0,"",'Datos Generales'!AI534)</f>
        <v>1</v>
      </c>
      <c r="AJ42" s="36">
        <f>IF('Datos Generales'!AJ534=0,"",'Datos Generales'!AJ534)</f>
        <v>1</v>
      </c>
      <c r="AK42" s="36" t="str">
        <f>IF('Datos Generales'!AK534=0,"",'Datos Generales'!AK534)</f>
        <v/>
      </c>
      <c r="AL42" s="36" t="str">
        <f>IF('Datos Generales'!AL534=0,"",'Datos Generales'!AL534)</f>
        <v/>
      </c>
      <c r="AM42" s="36" t="str">
        <f>IF('Datos Generales'!AM534=0,"",'Datos Generales'!AM534)</f>
        <v/>
      </c>
      <c r="AN42" s="36" t="str">
        <f>IF('Datos Generales'!AN534=0,"",'Datos Generales'!AN534)</f>
        <v/>
      </c>
      <c r="AO42" s="36" t="str">
        <f>IF('Datos Generales'!AO534=0,"",'Datos Generales'!AO534)</f>
        <v/>
      </c>
      <c r="AP42" s="36" t="str">
        <f>IF('Datos Generales'!AP534=0,"",'Datos Generales'!AP534)</f>
        <v/>
      </c>
      <c r="AQ42" s="36">
        <f>IF('Datos Generales'!AQ534=0,"",'Datos Generales'!AQ534)</f>
        <v>7413</v>
      </c>
      <c r="AR42" s="76"/>
      <c r="AS42" s="36">
        <f>'Datos Generales'!AS534</f>
        <v>9075</v>
      </c>
      <c r="AT42" s="63">
        <f t="shared" si="1"/>
        <v>-0.18314049586776859</v>
      </c>
      <c r="AU42" s="29"/>
      <c r="AV42" s="64">
        <f t="shared" si="2"/>
        <v>2.8984883911884075E-2</v>
      </c>
      <c r="AW42" s="64">
        <f t="shared" si="3"/>
        <v>3.0995652069963079E-2</v>
      </c>
    </row>
    <row r="43" spans="2:49" x14ac:dyDescent="0.2">
      <c r="B43" s="62" t="str">
        <f>'Datos Generales'!B280</f>
        <v>32. SOAP</v>
      </c>
      <c r="C43" s="36" t="str">
        <f>IF('Datos Generales'!C535=0,"",'Datos Generales'!C535)</f>
        <v/>
      </c>
      <c r="D43" s="36" t="str">
        <f>IF('Datos Generales'!D535=0,"",'Datos Generales'!D535)</f>
        <v/>
      </c>
      <c r="E43" s="36">
        <f>IF('Datos Generales'!E535=0,"",'Datos Generales'!E535)</f>
        <v>1095</v>
      </c>
      <c r="F43" s="36">
        <f>IF('Datos Generales'!F535=0,"",'Datos Generales'!F535)</f>
        <v>598</v>
      </c>
      <c r="G43" s="36" t="str">
        <f>IF('Datos Generales'!G535=0,"",'Datos Generales'!G535)</f>
        <v/>
      </c>
      <c r="H43" s="36">
        <f>IF('Datos Generales'!H535=0,"",'Datos Generales'!H535)</f>
        <v>5</v>
      </c>
      <c r="I43" s="36">
        <f>IF('Datos Generales'!I535=0,"",'Datos Generales'!I535)</f>
        <v>186</v>
      </c>
      <c r="J43" s="36" t="str">
        <f>IF('Datos Generales'!J535=0,"",'Datos Generales'!J535)</f>
        <v/>
      </c>
      <c r="K43" s="36">
        <f>IF('Datos Generales'!K535=0,"",'Datos Generales'!K535)</f>
        <v>37</v>
      </c>
      <c r="L43" s="36" t="str">
        <f>IF('Datos Generales'!L535=0,"",'Datos Generales'!L535)</f>
        <v/>
      </c>
      <c r="M43" s="36" t="str">
        <f>IF('Datos Generales'!M535=0,"",'Datos Generales'!M535)</f>
        <v/>
      </c>
      <c r="N43" s="36" t="str">
        <f>IF('Datos Generales'!N535=0,"",'Datos Generales'!N535)</f>
        <v/>
      </c>
      <c r="O43" s="36" t="str">
        <f>IF('Datos Generales'!O535=0,"",'Datos Generales'!O535)</f>
        <v/>
      </c>
      <c r="P43" s="36" t="str">
        <f>IF('Datos Generales'!P535=0,"",'Datos Generales'!P535)</f>
        <v/>
      </c>
      <c r="Q43" s="36">
        <f>IF('Datos Generales'!Q535=0,"",'Datos Generales'!Q535)</f>
        <v>1198</v>
      </c>
      <c r="R43" s="36" t="str">
        <f>IF('Datos Generales'!R535=0,"",'Datos Generales'!R535)</f>
        <v/>
      </c>
      <c r="S43" s="36">
        <f>IF('Datos Generales'!S535=0,"",'Datos Generales'!S535)</f>
        <v>402</v>
      </c>
      <c r="T43" s="36" t="str">
        <f>IF('Datos Generales'!T535=0,"",'Datos Generales'!T535)</f>
        <v/>
      </c>
      <c r="U43" s="36">
        <f>IF('Datos Generales'!U535=0,"",'Datos Generales'!U535)</f>
        <v>492</v>
      </c>
      <c r="V43" s="36" t="str">
        <f>IF('Datos Generales'!V535=0,"",'Datos Generales'!V535)</f>
        <v/>
      </c>
      <c r="W43" s="36" t="str">
        <f>IF('Datos Generales'!W535=0,"",'Datos Generales'!W535)</f>
        <v/>
      </c>
      <c r="X43" s="36" t="str">
        <f>IF('Datos Generales'!X535=0,"",'Datos Generales'!X535)</f>
        <v/>
      </c>
      <c r="Y43" s="36">
        <f>IF('Datos Generales'!Y535=0,"",'Datos Generales'!Y535)</f>
        <v>23</v>
      </c>
      <c r="Z43" s="36" t="str">
        <f>IF('Datos Generales'!Z535=0,"",'Datos Generales'!Z535)</f>
        <v/>
      </c>
      <c r="AA43" s="36">
        <f>IF('Datos Generales'!AA535=0,"",'Datos Generales'!AA535)</f>
        <v>9</v>
      </c>
      <c r="AB43" s="36" t="str">
        <f>IF('Datos Generales'!AB535=0,"",'Datos Generales'!AB535)</f>
        <v/>
      </c>
      <c r="AC43" s="36" t="str">
        <f>IF('Datos Generales'!AC535=0,"",'Datos Generales'!AC535)</f>
        <v/>
      </c>
      <c r="AD43" s="36" t="str">
        <f>IF('Datos Generales'!AD535=0,"",'Datos Generales'!AD535)</f>
        <v/>
      </c>
      <c r="AE43" s="36" t="str">
        <f>IF('Datos Generales'!AE535=0,"",'Datos Generales'!AE535)</f>
        <v/>
      </c>
      <c r="AF43" s="36" t="str">
        <f>IF('Datos Generales'!AF535=0,"",'Datos Generales'!AF535)</f>
        <v/>
      </c>
      <c r="AG43" s="36">
        <f>IF('Datos Generales'!AG535=0,"",'Datos Generales'!AG535)</f>
        <v>1420</v>
      </c>
      <c r="AH43" s="36" t="str">
        <f>IF('Datos Generales'!AH535=0,"",'Datos Generales'!AH535)</f>
        <v/>
      </c>
      <c r="AI43" s="36">
        <f>IF('Datos Generales'!AI535=0,"",'Datos Generales'!AI535)</f>
        <v>301</v>
      </c>
      <c r="AJ43" s="36" t="str">
        <f>IF('Datos Generales'!AJ535=0,"",'Datos Generales'!AJ535)</f>
        <v/>
      </c>
      <c r="AK43" s="36" t="str">
        <f>IF('Datos Generales'!AK535=0,"",'Datos Generales'!AK535)</f>
        <v/>
      </c>
      <c r="AL43" s="36" t="str">
        <f>IF('Datos Generales'!AL535=0,"",'Datos Generales'!AL535)</f>
        <v/>
      </c>
      <c r="AM43" s="36" t="str">
        <f>IF('Datos Generales'!AM535=0,"",'Datos Generales'!AM535)</f>
        <v/>
      </c>
      <c r="AN43" s="36" t="str">
        <f>IF('Datos Generales'!AN535=0,"",'Datos Generales'!AN535)</f>
        <v/>
      </c>
      <c r="AO43" s="36" t="str">
        <f>IF('Datos Generales'!AO535=0,"",'Datos Generales'!AO535)</f>
        <v/>
      </c>
      <c r="AP43" s="36" t="str">
        <f>IF('Datos Generales'!AP535=0,"",'Datos Generales'!AP535)</f>
        <v/>
      </c>
      <c r="AQ43" s="36">
        <f>IF('Datos Generales'!AQ535=0,"",'Datos Generales'!AQ535)</f>
        <v>5766</v>
      </c>
      <c r="AR43" s="76"/>
      <c r="AS43" s="36">
        <f>'Datos Generales'!AS535</f>
        <v>7722</v>
      </c>
      <c r="AT43" s="63">
        <f t="shared" si="1"/>
        <v>-0.25330225330225331</v>
      </c>
      <c r="AU43" s="29"/>
      <c r="AV43" s="64">
        <f t="shared" si="2"/>
        <v>2.2545101933889596E-2</v>
      </c>
      <c r="AW43" s="64">
        <f t="shared" si="3"/>
        <v>2.6374482124986765E-2</v>
      </c>
    </row>
    <row r="44" spans="2:49" x14ac:dyDescent="0.2">
      <c r="B44" s="62" t="str">
        <f>'Datos Generales'!B281</f>
        <v>33. Seguro de Cesantía</v>
      </c>
      <c r="C44" s="36" t="str">
        <f>IF('Datos Generales'!C536=0,"",'Datos Generales'!C536)</f>
        <v/>
      </c>
      <c r="D44" s="36" t="str">
        <f>IF('Datos Generales'!D536=0,"",'Datos Generales'!D536)</f>
        <v/>
      </c>
      <c r="E44" s="36">
        <f>IF('Datos Generales'!E536=0,"",'Datos Generales'!E536)</f>
        <v>3581</v>
      </c>
      <c r="F44" s="36">
        <f>IF('Datos Generales'!F536=0,"",'Datos Generales'!F536)</f>
        <v>34769.000000000007</v>
      </c>
      <c r="G44" s="36" t="str">
        <f>IF('Datos Generales'!G536=0,"",'Datos Generales'!G536)</f>
        <v/>
      </c>
      <c r="H44" s="36">
        <f>IF('Datos Generales'!H536=0,"",'Datos Generales'!H536)</f>
        <v>15</v>
      </c>
      <c r="I44" s="36">
        <f>IF('Datos Generales'!I536=0,"",'Datos Generales'!I536)</f>
        <v>784</v>
      </c>
      <c r="J44" s="36" t="str">
        <f>IF('Datos Generales'!J536=0,"",'Datos Generales'!J536)</f>
        <v/>
      </c>
      <c r="K44" s="36">
        <f>IF('Datos Generales'!K536=0,"",'Datos Generales'!K536)</f>
        <v>293</v>
      </c>
      <c r="L44" s="36" t="str">
        <f>IF('Datos Generales'!L536=0,"",'Datos Generales'!L536)</f>
        <v/>
      </c>
      <c r="M44" s="36" t="str">
        <f>IF('Datos Generales'!M536=0,"",'Datos Generales'!M536)</f>
        <v/>
      </c>
      <c r="N44" s="36" t="str">
        <f>IF('Datos Generales'!N536=0,"",'Datos Generales'!N536)</f>
        <v/>
      </c>
      <c r="O44" s="36" t="str">
        <f>IF('Datos Generales'!O536=0,"",'Datos Generales'!O536)</f>
        <v/>
      </c>
      <c r="P44" s="36" t="str">
        <f>IF('Datos Generales'!P536=0,"",'Datos Generales'!P536)</f>
        <v/>
      </c>
      <c r="Q44" s="36">
        <f>IF('Datos Generales'!Q536=0,"",'Datos Generales'!Q536)</f>
        <v>4</v>
      </c>
      <c r="R44" s="36">
        <f>IF('Datos Generales'!R536=0,"",'Datos Generales'!R536)</f>
        <v>3</v>
      </c>
      <c r="S44" s="36" t="str">
        <f>IF('Datos Generales'!S536=0,"",'Datos Generales'!S536)</f>
        <v/>
      </c>
      <c r="T44" s="36" t="str">
        <f>IF('Datos Generales'!T536=0,"",'Datos Generales'!T536)</f>
        <v/>
      </c>
      <c r="U44" s="36">
        <f>IF('Datos Generales'!U536=0,"",'Datos Generales'!U536)</f>
        <v>23</v>
      </c>
      <c r="V44" s="36">
        <f>IF('Datos Generales'!V536=0,"",'Datos Generales'!V536)</f>
        <v>2</v>
      </c>
      <c r="W44" s="36" t="str">
        <f>IF('Datos Generales'!W536=0,"",'Datos Generales'!W536)</f>
        <v/>
      </c>
      <c r="X44" s="36" t="str">
        <f>IF('Datos Generales'!X536=0,"",'Datos Generales'!X536)</f>
        <v/>
      </c>
      <c r="Y44" s="36" t="str">
        <f>IF('Datos Generales'!Y536=0,"",'Datos Generales'!Y536)</f>
        <v/>
      </c>
      <c r="Z44" s="36" t="str">
        <f>IF('Datos Generales'!Z536=0,"",'Datos Generales'!Z536)</f>
        <v/>
      </c>
      <c r="AA44" s="36" t="str">
        <f>IF('Datos Generales'!AA536=0,"",'Datos Generales'!AA536)</f>
        <v/>
      </c>
      <c r="AB44" s="36">
        <f>IF('Datos Generales'!AB536=0,"",'Datos Generales'!AB536)</f>
        <v>124</v>
      </c>
      <c r="AC44" s="36" t="str">
        <f>IF('Datos Generales'!AC536=0,"",'Datos Generales'!AC536)</f>
        <v/>
      </c>
      <c r="AD44" s="36">
        <f>IF('Datos Generales'!AD536=0,"",'Datos Generales'!AD536)</f>
        <v>7</v>
      </c>
      <c r="AE44" s="36" t="str">
        <f>IF('Datos Generales'!AE536=0,"",'Datos Generales'!AE536)</f>
        <v/>
      </c>
      <c r="AF44" s="36" t="str">
        <f>IF('Datos Generales'!AF536=0,"",'Datos Generales'!AF536)</f>
        <v/>
      </c>
      <c r="AG44" s="36">
        <f>IF('Datos Generales'!AG536=0,"",'Datos Generales'!AG536)</f>
        <v>4188</v>
      </c>
      <c r="AH44" s="36" t="str">
        <f>IF('Datos Generales'!AH536=0,"",'Datos Generales'!AH536)</f>
        <v/>
      </c>
      <c r="AI44" s="36">
        <f>IF('Datos Generales'!AI536=0,"",'Datos Generales'!AI536)</f>
        <v>236.00000000000003</v>
      </c>
      <c r="AJ44" s="36">
        <f>IF('Datos Generales'!AJ536=0,"",'Datos Generales'!AJ536)</f>
        <v>1667</v>
      </c>
      <c r="AK44" s="36" t="str">
        <f>IF('Datos Generales'!AK536=0,"",'Datos Generales'!AK536)</f>
        <v/>
      </c>
      <c r="AL44" s="36" t="str">
        <f>IF('Datos Generales'!AL536=0,"",'Datos Generales'!AL536)</f>
        <v/>
      </c>
      <c r="AM44" s="36" t="str">
        <f>IF('Datos Generales'!AM536=0,"",'Datos Generales'!AM536)</f>
        <v/>
      </c>
      <c r="AN44" s="36" t="str">
        <f>IF('Datos Generales'!AN536=0,"",'Datos Generales'!AN536)</f>
        <v/>
      </c>
      <c r="AO44" s="36" t="str">
        <f>IF('Datos Generales'!AO536=0,"",'Datos Generales'!AO536)</f>
        <v/>
      </c>
      <c r="AP44" s="36" t="str">
        <f>IF('Datos Generales'!AP536=0,"",'Datos Generales'!AP536)</f>
        <v/>
      </c>
      <c r="AQ44" s="36">
        <f>IF('Datos Generales'!AQ536=0,"",'Datos Generales'!AQ536)</f>
        <v>45696.000000000007</v>
      </c>
      <c r="AR44" s="76"/>
      <c r="AS44" s="36">
        <f>'Datos Generales'!AS536</f>
        <v>49634</v>
      </c>
      <c r="AT44" s="63">
        <f t="shared" si="1"/>
        <v>-7.9340774469113806E-2</v>
      </c>
      <c r="AU44" s="29"/>
      <c r="AV44" s="64">
        <f t="shared" si="2"/>
        <v>0.17867169232934776</v>
      </c>
      <c r="AW44" s="64">
        <f t="shared" si="3"/>
        <v>0.16952486995488125</v>
      </c>
    </row>
    <row r="45" spans="2:49" x14ac:dyDescent="0.2">
      <c r="B45" s="62" t="str">
        <f>'Datos Generales'!B282</f>
        <v>34. Seguro de Título</v>
      </c>
      <c r="C45" s="36" t="str">
        <f>IF('Datos Generales'!C537=0,"",'Datos Generales'!C537)</f>
        <v/>
      </c>
      <c r="D45" s="36" t="str">
        <f>IF('Datos Generales'!D537=0,"",'Datos Generales'!D537)</f>
        <v/>
      </c>
      <c r="E45" s="36" t="str">
        <f>IF('Datos Generales'!E537=0,"",'Datos Generales'!E537)</f>
        <v/>
      </c>
      <c r="F45" s="36" t="str">
        <f>IF('Datos Generales'!F537=0,"",'Datos Generales'!F537)</f>
        <v/>
      </c>
      <c r="G45" s="36" t="str">
        <f>IF('Datos Generales'!G537=0,"",'Datos Generales'!G537)</f>
        <v/>
      </c>
      <c r="H45" s="36" t="str">
        <f>IF('Datos Generales'!H537=0,"",'Datos Generales'!H537)</f>
        <v/>
      </c>
      <c r="I45" s="36" t="str">
        <f>IF('Datos Generales'!I537=0,"",'Datos Generales'!I537)</f>
        <v/>
      </c>
      <c r="J45" s="36" t="str">
        <f>IF('Datos Generales'!J537=0,"",'Datos Generales'!J537)</f>
        <v/>
      </c>
      <c r="K45" s="36" t="str">
        <f>IF('Datos Generales'!K537=0,"",'Datos Generales'!K537)</f>
        <v/>
      </c>
      <c r="L45" s="36" t="str">
        <f>IF('Datos Generales'!L537=0,"",'Datos Generales'!L537)</f>
        <v/>
      </c>
      <c r="M45" s="36" t="str">
        <f>IF('Datos Generales'!M537=0,"",'Datos Generales'!M537)</f>
        <v/>
      </c>
      <c r="N45" s="36" t="str">
        <f>IF('Datos Generales'!N537=0,"",'Datos Generales'!N537)</f>
        <v/>
      </c>
      <c r="O45" s="36" t="str">
        <f>IF('Datos Generales'!O537=0,"",'Datos Generales'!O537)</f>
        <v/>
      </c>
      <c r="P45" s="36" t="str">
        <f>IF('Datos Generales'!P537=0,"",'Datos Generales'!P537)</f>
        <v/>
      </c>
      <c r="Q45" s="36" t="str">
        <f>IF('Datos Generales'!Q537=0,"",'Datos Generales'!Q537)</f>
        <v/>
      </c>
      <c r="R45" s="36" t="str">
        <f>IF('Datos Generales'!R537=0,"",'Datos Generales'!R537)</f>
        <v/>
      </c>
      <c r="S45" s="36" t="str">
        <f>IF('Datos Generales'!S537=0,"",'Datos Generales'!S537)</f>
        <v/>
      </c>
      <c r="T45" s="36" t="str">
        <f>IF('Datos Generales'!T537=0,"",'Datos Generales'!T537)</f>
        <v/>
      </c>
      <c r="U45" s="36" t="str">
        <f>IF('Datos Generales'!U537=0,"",'Datos Generales'!U537)</f>
        <v/>
      </c>
      <c r="V45" s="36" t="str">
        <f>IF('Datos Generales'!V537=0,"",'Datos Generales'!V537)</f>
        <v/>
      </c>
      <c r="W45" s="36" t="str">
        <f>IF('Datos Generales'!W537=0,"",'Datos Generales'!W537)</f>
        <v/>
      </c>
      <c r="X45" s="36" t="str">
        <f>IF('Datos Generales'!X537=0,"",'Datos Generales'!X537)</f>
        <v/>
      </c>
      <c r="Y45" s="36" t="str">
        <f>IF('Datos Generales'!Y537=0,"",'Datos Generales'!Y537)</f>
        <v/>
      </c>
      <c r="Z45" s="36" t="str">
        <f>IF('Datos Generales'!Z537=0,"",'Datos Generales'!Z537)</f>
        <v/>
      </c>
      <c r="AA45" s="36" t="str">
        <f>IF('Datos Generales'!AA537=0,"",'Datos Generales'!AA537)</f>
        <v/>
      </c>
      <c r="AB45" s="36" t="str">
        <f>IF('Datos Generales'!AB537=0,"",'Datos Generales'!AB537)</f>
        <v/>
      </c>
      <c r="AC45" s="36" t="str">
        <f>IF('Datos Generales'!AC537=0,"",'Datos Generales'!AC537)</f>
        <v/>
      </c>
      <c r="AD45" s="36" t="str">
        <f>IF('Datos Generales'!AD537=0,"",'Datos Generales'!AD537)</f>
        <v/>
      </c>
      <c r="AE45" s="36" t="str">
        <f>IF('Datos Generales'!AE537=0,"",'Datos Generales'!AE537)</f>
        <v/>
      </c>
      <c r="AF45" s="36" t="str">
        <f>IF('Datos Generales'!AF537=0,"",'Datos Generales'!AF537)</f>
        <v/>
      </c>
      <c r="AG45" s="36" t="str">
        <f>IF('Datos Generales'!AG537=0,"",'Datos Generales'!AG537)</f>
        <v/>
      </c>
      <c r="AH45" s="36" t="str">
        <f>IF('Datos Generales'!AH537=0,"",'Datos Generales'!AH537)</f>
        <v/>
      </c>
      <c r="AI45" s="36" t="str">
        <f>IF('Datos Generales'!AI537=0,"",'Datos Generales'!AI537)</f>
        <v/>
      </c>
      <c r="AJ45" s="36" t="str">
        <f>IF('Datos Generales'!AJ537=0,"",'Datos Generales'!AJ537)</f>
        <v/>
      </c>
      <c r="AK45" s="36" t="str">
        <f>IF('Datos Generales'!AK537=0,"",'Datos Generales'!AK537)</f>
        <v/>
      </c>
      <c r="AL45" s="36" t="str">
        <f>IF('Datos Generales'!AL537=0,"",'Datos Generales'!AL537)</f>
        <v/>
      </c>
      <c r="AM45" s="36" t="str">
        <f>IF('Datos Generales'!AM537=0,"",'Datos Generales'!AM537)</f>
        <v/>
      </c>
      <c r="AN45" s="36" t="str">
        <f>IF('Datos Generales'!AN537=0,"",'Datos Generales'!AN537)</f>
        <v/>
      </c>
      <c r="AO45" s="36" t="str">
        <f>IF('Datos Generales'!AO537=0,"",'Datos Generales'!AO537)</f>
        <v/>
      </c>
      <c r="AP45" s="36" t="str">
        <f>IF('Datos Generales'!AP537=0,"",'Datos Generales'!AP537)</f>
        <v/>
      </c>
      <c r="AQ45" s="36" t="str">
        <f>IF('Datos Generales'!AQ537=0,"",'Datos Generales'!AQ537)</f>
        <v/>
      </c>
      <c r="AR45" s="76"/>
      <c r="AS45" s="36" t="str">
        <f>'Datos Generales'!AS537</f>
        <v/>
      </c>
      <c r="AT45" s="63" t="str">
        <f t="shared" si="1"/>
        <v/>
      </c>
      <c r="AU45" s="29"/>
      <c r="AV45" s="64" t="str">
        <f t="shared" si="2"/>
        <v/>
      </c>
      <c r="AW45" s="64" t="str">
        <f t="shared" si="3"/>
        <v/>
      </c>
    </row>
    <row r="46" spans="2:49" x14ac:dyDescent="0.2">
      <c r="B46" s="62" t="str">
        <f>'Datos Generales'!B283</f>
        <v>35. Seguro Agrícola</v>
      </c>
      <c r="C46" s="36" t="str">
        <f>IF('Datos Generales'!C538=0,"",'Datos Generales'!C538)</f>
        <v/>
      </c>
      <c r="D46" s="36" t="str">
        <f>IF('Datos Generales'!D538=0,"",'Datos Generales'!D538)</f>
        <v/>
      </c>
      <c r="E46" s="36" t="str">
        <f>IF('Datos Generales'!E538=0,"",'Datos Generales'!E538)</f>
        <v/>
      </c>
      <c r="F46" s="36" t="str">
        <f>IF('Datos Generales'!F538=0,"",'Datos Generales'!F538)</f>
        <v/>
      </c>
      <c r="G46" s="36" t="str">
        <f>IF('Datos Generales'!G538=0,"",'Datos Generales'!G538)</f>
        <v/>
      </c>
      <c r="H46" s="36" t="str">
        <f>IF('Datos Generales'!H538=0,"",'Datos Generales'!H538)</f>
        <v/>
      </c>
      <c r="I46" s="36" t="str">
        <f>IF('Datos Generales'!I538=0,"",'Datos Generales'!I538)</f>
        <v/>
      </c>
      <c r="J46" s="36" t="str">
        <f>IF('Datos Generales'!J538=0,"",'Datos Generales'!J538)</f>
        <v/>
      </c>
      <c r="K46" s="36" t="str">
        <f>IF('Datos Generales'!K538=0,"",'Datos Generales'!K538)</f>
        <v/>
      </c>
      <c r="L46" s="36" t="str">
        <f>IF('Datos Generales'!L538=0,"",'Datos Generales'!L538)</f>
        <v/>
      </c>
      <c r="M46" s="36" t="str">
        <f>IF('Datos Generales'!M538=0,"",'Datos Generales'!M538)</f>
        <v/>
      </c>
      <c r="N46" s="36" t="str">
        <f>IF('Datos Generales'!N538=0,"",'Datos Generales'!N538)</f>
        <v/>
      </c>
      <c r="O46" s="36" t="str">
        <f>IF('Datos Generales'!O538=0,"",'Datos Generales'!O538)</f>
        <v/>
      </c>
      <c r="P46" s="36" t="str">
        <f>IF('Datos Generales'!P538=0,"",'Datos Generales'!P538)</f>
        <v/>
      </c>
      <c r="Q46" s="36">
        <f>IF('Datos Generales'!Q538=0,"",'Datos Generales'!Q538)</f>
        <v>2</v>
      </c>
      <c r="R46" s="36" t="str">
        <f>IF('Datos Generales'!R538=0,"",'Datos Generales'!R538)</f>
        <v/>
      </c>
      <c r="S46" s="36" t="str">
        <f>IF('Datos Generales'!S538=0,"",'Datos Generales'!S538)</f>
        <v/>
      </c>
      <c r="T46" s="36" t="str">
        <f>IF('Datos Generales'!T538=0,"",'Datos Generales'!T538)</f>
        <v/>
      </c>
      <c r="U46" s="36" t="str">
        <f>IF('Datos Generales'!U538=0,"",'Datos Generales'!U538)</f>
        <v/>
      </c>
      <c r="V46" s="36" t="str">
        <f>IF('Datos Generales'!V538=0,"",'Datos Generales'!V538)</f>
        <v/>
      </c>
      <c r="W46" s="36" t="str">
        <f>IF('Datos Generales'!W538=0,"",'Datos Generales'!W538)</f>
        <v/>
      </c>
      <c r="X46" s="36" t="str">
        <f>IF('Datos Generales'!X538=0,"",'Datos Generales'!X538)</f>
        <v/>
      </c>
      <c r="Y46" s="36" t="str">
        <f>IF('Datos Generales'!Y538=0,"",'Datos Generales'!Y538)</f>
        <v/>
      </c>
      <c r="Z46" s="36" t="str">
        <f>IF('Datos Generales'!Z538=0,"",'Datos Generales'!Z538)</f>
        <v/>
      </c>
      <c r="AA46" s="36" t="str">
        <f>IF('Datos Generales'!AA538=0,"",'Datos Generales'!AA538)</f>
        <v/>
      </c>
      <c r="AB46" s="36" t="str">
        <f>IF('Datos Generales'!AB538=0,"",'Datos Generales'!AB538)</f>
        <v/>
      </c>
      <c r="AC46" s="36" t="str">
        <f>IF('Datos Generales'!AC538=0,"",'Datos Generales'!AC538)</f>
        <v/>
      </c>
      <c r="AD46" s="36" t="str">
        <f>IF('Datos Generales'!AD538=0,"",'Datos Generales'!AD538)</f>
        <v/>
      </c>
      <c r="AE46" s="36" t="str">
        <f>IF('Datos Generales'!AE538=0,"",'Datos Generales'!AE538)</f>
        <v/>
      </c>
      <c r="AF46" s="36" t="str">
        <f>IF('Datos Generales'!AF538=0,"",'Datos Generales'!AF538)</f>
        <v/>
      </c>
      <c r="AG46" s="36">
        <f>IF('Datos Generales'!AG538=0,"",'Datos Generales'!AG538)</f>
        <v>192</v>
      </c>
      <c r="AH46" s="36" t="str">
        <f>IF('Datos Generales'!AH538=0,"",'Datos Generales'!AH538)</f>
        <v/>
      </c>
      <c r="AI46" s="36" t="str">
        <f>IF('Datos Generales'!AI538=0,"",'Datos Generales'!AI538)</f>
        <v/>
      </c>
      <c r="AJ46" s="36" t="str">
        <f>IF('Datos Generales'!AJ538=0,"",'Datos Generales'!AJ538)</f>
        <v/>
      </c>
      <c r="AK46" s="36" t="str">
        <f>IF('Datos Generales'!AK538=0,"",'Datos Generales'!AK538)</f>
        <v/>
      </c>
      <c r="AL46" s="36" t="str">
        <f>IF('Datos Generales'!AL538=0,"",'Datos Generales'!AL538)</f>
        <v/>
      </c>
      <c r="AM46" s="36" t="str">
        <f>IF('Datos Generales'!AM538=0,"",'Datos Generales'!AM538)</f>
        <v/>
      </c>
      <c r="AN46" s="36" t="str">
        <f>IF('Datos Generales'!AN538=0,"",'Datos Generales'!AN538)</f>
        <v/>
      </c>
      <c r="AO46" s="36" t="str">
        <f>IF('Datos Generales'!AO538=0,"",'Datos Generales'!AO538)</f>
        <v/>
      </c>
      <c r="AP46" s="36" t="str">
        <f>IF('Datos Generales'!AP538=0,"",'Datos Generales'!AP538)</f>
        <v/>
      </c>
      <c r="AQ46" s="36">
        <f>IF('Datos Generales'!AQ538=0,"",'Datos Generales'!AQ538)</f>
        <v>194</v>
      </c>
      <c r="AR46" s="76"/>
      <c r="AS46" s="36">
        <f>'Datos Generales'!AS538</f>
        <v>291</v>
      </c>
      <c r="AT46" s="63">
        <f t="shared" si="1"/>
        <v>-0.33333333333333337</v>
      </c>
      <c r="AU46" s="29"/>
      <c r="AV46" s="64">
        <f t="shared" si="2"/>
        <v>7.5854141088702422E-4</v>
      </c>
      <c r="AW46" s="64">
        <f t="shared" si="3"/>
        <v>9.9391016554922925E-4</v>
      </c>
    </row>
    <row r="47" spans="2:49" x14ac:dyDescent="0.2">
      <c r="B47" s="62" t="str">
        <f>'Datos Generales'!B284</f>
        <v>36. Seguro de Asistencia</v>
      </c>
      <c r="C47" s="36" t="str">
        <f>IF('Datos Generales'!C539=0,"",'Datos Generales'!C539)</f>
        <v/>
      </c>
      <c r="D47" s="36" t="str">
        <f>IF('Datos Generales'!D539=0,"",'Datos Generales'!D539)</f>
        <v/>
      </c>
      <c r="E47" s="36">
        <f>IF('Datos Generales'!E539=0,"",'Datos Generales'!E539)</f>
        <v>64</v>
      </c>
      <c r="F47" s="36" t="str">
        <f>IF('Datos Generales'!F539=0,"",'Datos Generales'!F539)</f>
        <v/>
      </c>
      <c r="G47" s="36" t="str">
        <f>IF('Datos Generales'!G539=0,"",'Datos Generales'!G539)</f>
        <v/>
      </c>
      <c r="H47" s="36">
        <f>IF('Datos Generales'!H539=0,"",'Datos Generales'!H539)</f>
        <v>20</v>
      </c>
      <c r="I47" s="36">
        <f>IF('Datos Generales'!I539=0,"",'Datos Generales'!I539)</f>
        <v>111</v>
      </c>
      <c r="J47" s="36" t="str">
        <f>IF('Datos Generales'!J539=0,"",'Datos Generales'!J539)</f>
        <v/>
      </c>
      <c r="K47" s="36">
        <f>IF('Datos Generales'!K539=0,"",'Datos Generales'!K539)</f>
        <v>206.00000000000003</v>
      </c>
      <c r="L47" s="36" t="str">
        <f>IF('Datos Generales'!L539=0,"",'Datos Generales'!L539)</f>
        <v/>
      </c>
      <c r="M47" s="36" t="str">
        <f>IF('Datos Generales'!M539=0,"",'Datos Generales'!M539)</f>
        <v/>
      </c>
      <c r="N47" s="36" t="str">
        <f>IF('Datos Generales'!N539=0,"",'Datos Generales'!N539)</f>
        <v/>
      </c>
      <c r="O47" s="36" t="str">
        <f>IF('Datos Generales'!O539=0,"",'Datos Generales'!O539)</f>
        <v/>
      </c>
      <c r="P47" s="36" t="str">
        <f>IF('Datos Generales'!P539=0,"",'Datos Generales'!P539)</f>
        <v/>
      </c>
      <c r="Q47" s="36" t="str">
        <f>IF('Datos Generales'!Q539=0,"",'Datos Generales'!Q539)</f>
        <v/>
      </c>
      <c r="R47" s="36" t="str">
        <f>IF('Datos Generales'!R539=0,"",'Datos Generales'!R539)</f>
        <v/>
      </c>
      <c r="S47" s="36" t="str">
        <f>IF('Datos Generales'!S539=0,"",'Datos Generales'!S539)</f>
        <v/>
      </c>
      <c r="T47" s="36" t="str">
        <f>IF('Datos Generales'!T539=0,"",'Datos Generales'!T539)</f>
        <v/>
      </c>
      <c r="U47" s="36">
        <f>IF('Datos Generales'!U539=0,"",'Datos Generales'!U539)</f>
        <v>32</v>
      </c>
      <c r="V47" s="36" t="str">
        <f>IF('Datos Generales'!V539=0,"",'Datos Generales'!V539)</f>
        <v/>
      </c>
      <c r="W47" s="36" t="str">
        <f>IF('Datos Generales'!W539=0,"",'Datos Generales'!W539)</f>
        <v/>
      </c>
      <c r="X47" s="36" t="str">
        <f>IF('Datos Generales'!X539=0,"",'Datos Generales'!X539)</f>
        <v/>
      </c>
      <c r="Y47" s="36">
        <f>IF('Datos Generales'!Y539=0,"",'Datos Generales'!Y539)</f>
        <v>227</v>
      </c>
      <c r="Z47" s="36">
        <f>IF('Datos Generales'!Z539=0,"",'Datos Generales'!Z539)</f>
        <v>7329.0000000000009</v>
      </c>
      <c r="AA47" s="36" t="str">
        <f>IF('Datos Generales'!AA539=0,"",'Datos Generales'!AA539)</f>
        <v/>
      </c>
      <c r="AB47" s="36" t="str">
        <f>IF('Datos Generales'!AB539=0,"",'Datos Generales'!AB539)</f>
        <v/>
      </c>
      <c r="AC47" s="36" t="str">
        <f>IF('Datos Generales'!AC539=0,"",'Datos Generales'!AC539)</f>
        <v/>
      </c>
      <c r="AD47" s="36">
        <f>IF('Datos Generales'!AD539=0,"",'Datos Generales'!AD539)</f>
        <v>19</v>
      </c>
      <c r="AE47" s="36" t="str">
        <f>IF('Datos Generales'!AE539=0,"",'Datos Generales'!AE539)</f>
        <v/>
      </c>
      <c r="AF47" s="36" t="str">
        <f>IF('Datos Generales'!AF539=0,"",'Datos Generales'!AF539)</f>
        <v/>
      </c>
      <c r="AG47" s="36">
        <f>IF('Datos Generales'!AG539=0,"",'Datos Generales'!AG539)</f>
        <v>256</v>
      </c>
      <c r="AH47" s="36" t="str">
        <f>IF('Datos Generales'!AH539=0,"",'Datos Generales'!AH539)</f>
        <v/>
      </c>
      <c r="AI47" s="36" t="str">
        <f>IF('Datos Generales'!AI539=0,"",'Datos Generales'!AI539)</f>
        <v/>
      </c>
      <c r="AJ47" s="36" t="str">
        <f>IF('Datos Generales'!AJ539=0,"",'Datos Generales'!AJ539)</f>
        <v/>
      </c>
      <c r="AK47" s="36" t="str">
        <f>IF('Datos Generales'!AK539=0,"",'Datos Generales'!AK539)</f>
        <v/>
      </c>
      <c r="AL47" s="36" t="str">
        <f>IF('Datos Generales'!AL539=0,"",'Datos Generales'!AL539)</f>
        <v/>
      </c>
      <c r="AM47" s="36" t="str">
        <f>IF('Datos Generales'!AM539=0,"",'Datos Generales'!AM539)</f>
        <v/>
      </c>
      <c r="AN47" s="36" t="str">
        <f>IF('Datos Generales'!AN539=0,"",'Datos Generales'!AN539)</f>
        <v/>
      </c>
      <c r="AO47" s="36" t="str">
        <f>IF('Datos Generales'!AO539=0,"",'Datos Generales'!AO539)</f>
        <v/>
      </c>
      <c r="AP47" s="36" t="str">
        <f>IF('Datos Generales'!AP539=0,"",'Datos Generales'!AP539)</f>
        <v/>
      </c>
      <c r="AQ47" s="36">
        <f>IF('Datos Generales'!AQ539=0,"",'Datos Generales'!AQ539)</f>
        <v>8264</v>
      </c>
      <c r="AR47" s="76"/>
      <c r="AS47" s="36">
        <f>'Datos Generales'!AS539</f>
        <v>6740</v>
      </c>
      <c r="AT47" s="63">
        <f t="shared" si="1"/>
        <v>0.22611275964391697</v>
      </c>
      <c r="AU47" s="29"/>
      <c r="AV47" s="64">
        <f t="shared" si="2"/>
        <v>3.231230010087819E-2</v>
      </c>
      <c r="AW47" s="64">
        <f t="shared" si="3"/>
        <v>2.3020462253614451E-2</v>
      </c>
    </row>
    <row r="48" spans="2:49" x14ac:dyDescent="0.2">
      <c r="B48" s="62" t="str">
        <f>'Datos Generales'!B285</f>
        <v>50. Otros Seguros</v>
      </c>
      <c r="C48" s="36">
        <f>IF('Datos Generales'!C540=0,"",'Datos Generales'!C540)</f>
        <v>3059</v>
      </c>
      <c r="D48" s="36" t="str">
        <f>IF('Datos Generales'!D540=0,"",'Datos Generales'!D540)</f>
        <v/>
      </c>
      <c r="E48" s="36">
        <f>IF('Datos Generales'!E540=0,"",'Datos Generales'!E540)</f>
        <v>116</v>
      </c>
      <c r="F48" s="36" t="str">
        <f>IF('Datos Generales'!F540=0,"",'Datos Generales'!F540)</f>
        <v/>
      </c>
      <c r="G48" s="36" t="str">
        <f>IF('Datos Generales'!G540=0,"",'Datos Generales'!G540)</f>
        <v/>
      </c>
      <c r="H48" s="36" t="str">
        <f>IF('Datos Generales'!H540=0,"",'Datos Generales'!H540)</f>
        <v/>
      </c>
      <c r="I48" s="36">
        <f>IF('Datos Generales'!I540=0,"",'Datos Generales'!I540)</f>
        <v>2324.9999999999995</v>
      </c>
      <c r="J48" s="36" t="str">
        <f>IF('Datos Generales'!J540=0,"",'Datos Generales'!J540)</f>
        <v/>
      </c>
      <c r="K48" s="36">
        <f>IF('Datos Generales'!K540=0,"",'Datos Generales'!K540)</f>
        <v>12</v>
      </c>
      <c r="L48" s="36" t="str">
        <f>IF('Datos Generales'!L540=0,"",'Datos Generales'!L540)</f>
        <v/>
      </c>
      <c r="M48" s="36" t="str">
        <f>IF('Datos Generales'!M540=0,"",'Datos Generales'!M540)</f>
        <v/>
      </c>
      <c r="N48" s="36">
        <f>IF('Datos Generales'!N540=0,"",'Datos Generales'!N540)</f>
        <v>3</v>
      </c>
      <c r="O48" s="36">
        <f>IF('Datos Generales'!O540=0,"",'Datos Generales'!O540)</f>
        <v>2</v>
      </c>
      <c r="P48" s="36" t="str">
        <f>IF('Datos Generales'!P540=0,"",'Datos Generales'!P540)</f>
        <v/>
      </c>
      <c r="Q48" s="36">
        <f>IF('Datos Generales'!Q540=0,"",'Datos Generales'!Q540)</f>
        <v>1</v>
      </c>
      <c r="R48" s="36" t="str">
        <f>IF('Datos Generales'!R540=0,"",'Datos Generales'!R540)</f>
        <v/>
      </c>
      <c r="S48" s="36">
        <f>IF('Datos Generales'!S540=0,"",'Datos Generales'!S540)</f>
        <v>12</v>
      </c>
      <c r="T48" s="36" t="str">
        <f>IF('Datos Generales'!T540=0,"",'Datos Generales'!T540)</f>
        <v/>
      </c>
      <c r="U48" s="36" t="str">
        <f>IF('Datos Generales'!U540=0,"",'Datos Generales'!U540)</f>
        <v/>
      </c>
      <c r="V48" s="36" t="str">
        <f>IF('Datos Generales'!V540=0,"",'Datos Generales'!V540)</f>
        <v/>
      </c>
      <c r="W48" s="36">
        <f>IF('Datos Generales'!W540=0,"",'Datos Generales'!W540)</f>
        <v>15</v>
      </c>
      <c r="X48" s="36" t="str">
        <f>IF('Datos Generales'!X540=0,"",'Datos Generales'!X540)</f>
        <v/>
      </c>
      <c r="Y48" s="36">
        <f>IF('Datos Generales'!Y540=0,"",'Datos Generales'!Y540)</f>
        <v>5</v>
      </c>
      <c r="Z48" s="36" t="str">
        <f>IF('Datos Generales'!Z540=0,"",'Datos Generales'!Z540)</f>
        <v/>
      </c>
      <c r="AA48" s="36" t="str">
        <f>IF('Datos Generales'!AA540=0,"",'Datos Generales'!AA540)</f>
        <v/>
      </c>
      <c r="AB48" s="36" t="str">
        <f>IF('Datos Generales'!AB540=0,"",'Datos Generales'!AB540)</f>
        <v/>
      </c>
      <c r="AC48" s="36" t="str">
        <f>IF('Datos Generales'!AC540=0,"",'Datos Generales'!AC540)</f>
        <v/>
      </c>
      <c r="AD48" s="36">
        <f>IF('Datos Generales'!AD540=0,"",'Datos Generales'!AD540)</f>
        <v>4008</v>
      </c>
      <c r="AE48" s="36" t="str">
        <f>IF('Datos Generales'!AE540=0,"",'Datos Generales'!AE540)</f>
        <v/>
      </c>
      <c r="AF48" s="36" t="str">
        <f>IF('Datos Generales'!AF540=0,"",'Datos Generales'!AF540)</f>
        <v/>
      </c>
      <c r="AG48" s="36">
        <f>IF('Datos Generales'!AG540=0,"",'Datos Generales'!AG540)</f>
        <v>113.00000000000001</v>
      </c>
      <c r="AH48" s="36">
        <f>IF('Datos Generales'!AH540=0,"",'Datos Generales'!AH540)</f>
        <v>1</v>
      </c>
      <c r="AI48" s="36" t="str">
        <f>IF('Datos Generales'!AI540=0,"",'Datos Generales'!AI540)</f>
        <v/>
      </c>
      <c r="AJ48" s="36">
        <f>IF('Datos Generales'!AJ540=0,"",'Datos Generales'!AJ540)</f>
        <v>5447</v>
      </c>
      <c r="AK48" s="36" t="str">
        <f>IF('Datos Generales'!AK540=0,"",'Datos Generales'!AK540)</f>
        <v/>
      </c>
      <c r="AL48" s="36" t="str">
        <f>IF('Datos Generales'!AL540=0,"",'Datos Generales'!AL540)</f>
        <v/>
      </c>
      <c r="AM48" s="36" t="str">
        <f>IF('Datos Generales'!AM540=0,"",'Datos Generales'!AM540)</f>
        <v/>
      </c>
      <c r="AN48" s="36" t="str">
        <f>IF('Datos Generales'!AN540=0,"",'Datos Generales'!AN540)</f>
        <v/>
      </c>
      <c r="AO48" s="36" t="str">
        <f>IF('Datos Generales'!AO540=0,"",'Datos Generales'!AO540)</f>
        <v/>
      </c>
      <c r="AP48" s="36" t="str">
        <f>IF('Datos Generales'!AP540=0,"",'Datos Generales'!AP540)</f>
        <v/>
      </c>
      <c r="AQ48" s="36">
        <f>IF('Datos Generales'!AQ540=0,"",'Datos Generales'!AQ540)</f>
        <v>15119</v>
      </c>
      <c r="AR48" s="76"/>
      <c r="AS48" s="36">
        <f>'Datos Generales'!AS540</f>
        <v>19555</v>
      </c>
      <c r="AT48" s="63">
        <f t="shared" si="1"/>
        <v>-0.22684735361800046</v>
      </c>
      <c r="AU48" s="29"/>
      <c r="AV48" s="64">
        <f t="shared" si="2"/>
        <v>5.9115399954643919E-2</v>
      </c>
      <c r="AW48" s="64">
        <f t="shared" si="3"/>
        <v>6.6790080025138074E-2</v>
      </c>
    </row>
    <row r="49" spans="2:49" x14ac:dyDescent="0.2">
      <c r="B49" s="65" t="s">
        <v>284</v>
      </c>
      <c r="C49" s="66">
        <f>IF('Datos Generales'!C541=0,"",'Datos Generales'!C541)</f>
        <v>3078</v>
      </c>
      <c r="D49" s="66">
        <f>IF('Datos Generales'!D541=0,"",'Datos Generales'!D541)</f>
        <v>206</v>
      </c>
      <c r="E49" s="66">
        <f>IF('Datos Generales'!E541=0,"",'Datos Generales'!E541)</f>
        <v>36173</v>
      </c>
      <c r="F49" s="66">
        <f>IF('Datos Generales'!F541=0,"",'Datos Generales'!F541)</f>
        <v>46424.000000000007</v>
      </c>
      <c r="G49" s="66">
        <f>IF('Datos Generales'!G541=0,"",'Datos Generales'!G541)</f>
        <v>155</v>
      </c>
      <c r="H49" s="66">
        <f>IF('Datos Generales'!H541=0,"",'Datos Generales'!H541)</f>
        <v>9752</v>
      </c>
      <c r="I49" s="66">
        <f>IF('Datos Generales'!I541=0,"",'Datos Generales'!I541)</f>
        <v>18232</v>
      </c>
      <c r="J49" s="66">
        <f>IF('Datos Generales'!J541=0,"",'Datos Generales'!J541)</f>
        <v>59</v>
      </c>
      <c r="K49" s="66">
        <f>IF('Datos Generales'!K541=0,"",'Datos Generales'!K541)</f>
        <v>7496</v>
      </c>
      <c r="L49" s="66" t="str">
        <f>IF('Datos Generales'!L541=0,"",'Datos Generales'!L541)</f>
        <v/>
      </c>
      <c r="M49" s="66">
        <f>IF('Datos Generales'!M541=0,"",'Datos Generales'!M541)</f>
        <v>1277</v>
      </c>
      <c r="N49" s="66">
        <f>IF('Datos Generales'!N541=0,"",'Datos Generales'!N541)</f>
        <v>620</v>
      </c>
      <c r="O49" s="66">
        <f>IF('Datos Generales'!O541=0,"",'Datos Generales'!O541)</f>
        <v>1927</v>
      </c>
      <c r="P49" s="66">
        <f>IF('Datos Generales'!P541=0,"",'Datos Generales'!P541)</f>
        <v>33</v>
      </c>
      <c r="Q49" s="66">
        <f>IF('Datos Generales'!Q541=0,"",'Datos Generales'!Q541)</f>
        <v>6406</v>
      </c>
      <c r="R49" s="66">
        <f>IF('Datos Generales'!R541=0,"",'Datos Generales'!R541)</f>
        <v>3</v>
      </c>
      <c r="S49" s="66">
        <f>IF('Datos Generales'!S541=0,"",'Datos Generales'!S541)</f>
        <v>37497</v>
      </c>
      <c r="T49" s="66" t="str">
        <f>IF('Datos Generales'!T541=0,"",'Datos Generales'!T541)</f>
        <v/>
      </c>
      <c r="U49" s="66">
        <f>IF('Datos Generales'!U541=0,"",'Datos Generales'!U541)</f>
        <v>5620.0000000000009</v>
      </c>
      <c r="V49" s="66">
        <f>IF('Datos Generales'!V541=0,"",'Datos Generales'!V541)</f>
        <v>167</v>
      </c>
      <c r="W49" s="66">
        <f>IF('Datos Generales'!W541=0,"",'Datos Generales'!W541)</f>
        <v>3871</v>
      </c>
      <c r="X49" s="66">
        <f>IF('Datos Generales'!X541=0,"",'Datos Generales'!X541)</f>
        <v>41</v>
      </c>
      <c r="Y49" s="66">
        <f>IF('Datos Generales'!Y541=0,"",'Datos Generales'!Y541)</f>
        <v>963</v>
      </c>
      <c r="Z49" s="66">
        <f>IF('Datos Generales'!Z541=0,"",'Datos Generales'!Z541)</f>
        <v>21897</v>
      </c>
      <c r="AA49" s="66">
        <f>IF('Datos Generales'!AA541=0,"",'Datos Generales'!AA541)</f>
        <v>3933</v>
      </c>
      <c r="AB49" s="66">
        <f>IF('Datos Generales'!AB541=0,"",'Datos Generales'!AB541)</f>
        <v>125</v>
      </c>
      <c r="AC49" s="66">
        <f>IF('Datos Generales'!AC541=0,"",'Datos Generales'!AC541)</f>
        <v>795</v>
      </c>
      <c r="AD49" s="66">
        <f>IF('Datos Generales'!AD541=0,"",'Datos Generales'!AD541)</f>
        <v>5509</v>
      </c>
      <c r="AE49" s="66">
        <f>IF('Datos Generales'!AE541=0,"",'Datos Generales'!AE541)</f>
        <v>80</v>
      </c>
      <c r="AF49" s="66">
        <f>IF('Datos Generales'!AF541=0,"",'Datos Generales'!AF541)</f>
        <v>10</v>
      </c>
      <c r="AG49" s="66">
        <f>IF('Datos Generales'!AG541=0,"",'Datos Generales'!AG541)</f>
        <v>30098</v>
      </c>
      <c r="AH49" s="66">
        <f>IF('Datos Generales'!AH541=0,"",'Datos Generales'!AH541)</f>
        <v>1975</v>
      </c>
      <c r="AI49" s="66">
        <f>IF('Datos Generales'!AI541=0,"",'Datos Generales'!AI541)</f>
        <v>3435.0000000000005</v>
      </c>
      <c r="AJ49" s="66">
        <f>IF('Datos Generales'!AJ541=0,"",'Datos Generales'!AJ541)</f>
        <v>7897</v>
      </c>
      <c r="AK49" s="66" t="str">
        <f>IF('Datos Generales'!AK541=0,"",'Datos Generales'!AK541)</f>
        <v/>
      </c>
      <c r="AL49" s="66" t="str">
        <f>IF('Datos Generales'!AL541=0,"",'Datos Generales'!AL541)</f>
        <v/>
      </c>
      <c r="AM49" s="66" t="str">
        <f>IF('Datos Generales'!AM541=0,"",'Datos Generales'!AM541)</f>
        <v/>
      </c>
      <c r="AN49" s="66" t="str">
        <f>IF('Datos Generales'!AN541=0,"",'Datos Generales'!AN541)</f>
        <v/>
      </c>
      <c r="AO49" s="66" t="str">
        <f>IF('Datos Generales'!AO541=0,"",'Datos Generales'!AO541)</f>
        <v/>
      </c>
      <c r="AP49" s="66" t="str">
        <f>IF('Datos Generales'!AP541=0,"",'Datos Generales'!AP541)</f>
        <v/>
      </c>
      <c r="AQ49" s="66">
        <f>IF('Datos Generales'!AQ541=0,"",'Datos Generales'!AQ541)</f>
        <v>255754</v>
      </c>
      <c r="AR49" s="76"/>
      <c r="AS49" s="66">
        <f>'Datos Generales'!AS541</f>
        <v>292783</v>
      </c>
      <c r="AT49" s="67">
        <f t="shared" si="1"/>
        <v>-0.12647250694200141</v>
      </c>
      <c r="AU49" s="29"/>
      <c r="AV49" s="68">
        <f t="shared" si="2"/>
        <v>1</v>
      </c>
      <c r="AW49" s="68">
        <f t="shared" si="3"/>
        <v>1</v>
      </c>
    </row>
    <row r="50" spans="2:49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76"/>
      <c r="AS50" s="29"/>
      <c r="AT50" s="29"/>
      <c r="AU50" s="29"/>
      <c r="AV50" s="29"/>
      <c r="AW50" s="29"/>
    </row>
    <row r="51" spans="2:49" x14ac:dyDescent="0.2">
      <c r="B51" s="62" t="str">
        <f>'Datos Generales'!B288</f>
        <v>Comercialización Individual</v>
      </c>
      <c r="C51" s="36" t="str">
        <f>IF('Datos Generales'!C543=0,"",'Datos Generales'!C543)</f>
        <v/>
      </c>
      <c r="D51" s="36">
        <f>IF('Datos Generales'!D543=0,"",'Datos Generales'!D543)</f>
        <v>206.00000000000003</v>
      </c>
      <c r="E51" s="36">
        <f>IF('Datos Generales'!E543=0,"",'Datos Generales'!E543)</f>
        <v>21186</v>
      </c>
      <c r="F51" s="36">
        <f>IF('Datos Generales'!F543=0,"",'Datos Generales'!F543)</f>
        <v>6911</v>
      </c>
      <c r="G51" s="36">
        <f>IF('Datos Generales'!G543=0,"",'Datos Generales'!G543)</f>
        <v>155</v>
      </c>
      <c r="H51" s="36">
        <f>IF('Datos Generales'!H543=0,"",'Datos Generales'!H543)</f>
        <v>4590</v>
      </c>
      <c r="I51" s="36">
        <f>IF('Datos Generales'!I543=0,"",'Datos Generales'!I543)</f>
        <v>719.00000000000011</v>
      </c>
      <c r="J51" s="36">
        <f>IF('Datos Generales'!J543=0,"",'Datos Generales'!J543)</f>
        <v>59</v>
      </c>
      <c r="K51" s="36">
        <f>IF('Datos Generales'!K543=0,"",'Datos Generales'!K543)</f>
        <v>2548</v>
      </c>
      <c r="L51" s="36" t="str">
        <f>IF('Datos Generales'!L543=0,"",'Datos Generales'!L543)</f>
        <v/>
      </c>
      <c r="M51" s="36">
        <f>IF('Datos Generales'!M543=0,"",'Datos Generales'!M543)</f>
        <v>6</v>
      </c>
      <c r="N51" s="36" t="str">
        <f>IF('Datos Generales'!N543=0,"",'Datos Generales'!N543)</f>
        <v/>
      </c>
      <c r="O51" s="36">
        <f>IF('Datos Generales'!O543=0,"",'Datos Generales'!O543)</f>
        <v>230.99999999999997</v>
      </c>
      <c r="P51" s="36" t="str">
        <f>IF('Datos Generales'!P543=0,"",'Datos Generales'!P543)</f>
        <v/>
      </c>
      <c r="Q51" s="36">
        <f>IF('Datos Generales'!Q543=0,"",'Datos Generales'!Q543)</f>
        <v>4188.0000000000009</v>
      </c>
      <c r="R51" s="36" t="str">
        <f>IF('Datos Generales'!R543=0,"",'Datos Generales'!R543)</f>
        <v/>
      </c>
      <c r="S51" s="36">
        <f>IF('Datos Generales'!S543=0,"",'Datos Generales'!S543)</f>
        <v>6387</v>
      </c>
      <c r="T51" s="36" t="str">
        <f>IF('Datos Generales'!T543=0,"",'Datos Generales'!T543)</f>
        <v/>
      </c>
      <c r="U51" s="36">
        <f>IF('Datos Generales'!U543=0,"",'Datos Generales'!U543)</f>
        <v>2311</v>
      </c>
      <c r="V51" s="36" t="str">
        <f>IF('Datos Generales'!V543=0,"",'Datos Generales'!V543)</f>
        <v/>
      </c>
      <c r="W51" s="36" t="str">
        <f>IF('Datos Generales'!W543=0,"",'Datos Generales'!W543)</f>
        <v/>
      </c>
      <c r="X51" s="36">
        <f>IF('Datos Generales'!X543=0,"",'Datos Generales'!X543)</f>
        <v>40.999999999999993</v>
      </c>
      <c r="Y51" s="36">
        <f>IF('Datos Generales'!Y543=0,"",'Datos Generales'!Y543)</f>
        <v>449.99999999999994</v>
      </c>
      <c r="Z51" s="36">
        <f>IF('Datos Generales'!Z543=0,"",'Datos Generales'!Z543)</f>
        <v>7990</v>
      </c>
      <c r="AA51" s="36">
        <f>IF('Datos Generales'!AA543=0,"",'Datos Generales'!AA543)</f>
        <v>1251</v>
      </c>
      <c r="AB51" s="36" t="str">
        <f>IF('Datos Generales'!AB543=0,"",'Datos Generales'!AB543)</f>
        <v/>
      </c>
      <c r="AC51" s="36" t="str">
        <f>IF('Datos Generales'!AC543=0,"",'Datos Generales'!AC543)</f>
        <v/>
      </c>
      <c r="AD51" s="36">
        <f>IF('Datos Generales'!AD543=0,"",'Datos Generales'!AD543)</f>
        <v>301</v>
      </c>
      <c r="AE51" s="36" t="str">
        <f>IF('Datos Generales'!AE543=0,"",'Datos Generales'!AE543)</f>
        <v/>
      </c>
      <c r="AF51" s="36">
        <f>IF('Datos Generales'!AF543=0,"",'Datos Generales'!AF543)</f>
        <v>10</v>
      </c>
      <c r="AG51" s="36">
        <f>IF('Datos Generales'!AG543=0,"",'Datos Generales'!AG543)</f>
        <v>2419</v>
      </c>
      <c r="AH51" s="36" t="str">
        <f>IF('Datos Generales'!AH543=0,"",'Datos Generales'!AH543)</f>
        <v/>
      </c>
      <c r="AI51" s="36">
        <f>IF('Datos Generales'!AI543=0,"",'Datos Generales'!AI543)</f>
        <v>982</v>
      </c>
      <c r="AJ51" s="36" t="str">
        <f>IF('Datos Generales'!AJ543=0,"",'Datos Generales'!AJ543)</f>
        <v/>
      </c>
      <c r="AK51" s="36" t="str">
        <f>IF('Datos Generales'!AK543=0,"",'Datos Generales'!AK543)</f>
        <v/>
      </c>
      <c r="AL51" s="36" t="str">
        <f>IF('Datos Generales'!AL543=0,"",'Datos Generales'!AL543)</f>
        <v/>
      </c>
      <c r="AM51" s="36" t="str">
        <f>IF('Datos Generales'!AM543=0,"",'Datos Generales'!AM543)</f>
        <v/>
      </c>
      <c r="AN51" s="36" t="str">
        <f>IF('Datos Generales'!AN543=0,"",'Datos Generales'!AN543)</f>
        <v/>
      </c>
      <c r="AO51" s="36" t="str">
        <f>IF('Datos Generales'!AO543=0,"",'Datos Generales'!AO543)</f>
        <v/>
      </c>
      <c r="AP51" s="36" t="str">
        <f>IF('Datos Generales'!AP543=0,"",'Datos Generales'!AP543)</f>
        <v/>
      </c>
      <c r="AQ51" s="36">
        <f>IF('Datos Generales'!AQ543=0,"",'Datos Generales'!AQ543)</f>
        <v>62941</v>
      </c>
      <c r="AR51" s="209"/>
      <c r="AS51" s="36">
        <f>IF('Datos Generales'!AS543=0,"",'Datos Generales'!AS543)</f>
        <v>75987</v>
      </c>
      <c r="AT51" s="60">
        <f t="shared" si="0"/>
        <v>-0.17168726229486619</v>
      </c>
      <c r="AU51" s="29"/>
      <c r="AV51" s="60">
        <f>IFERROR(AQ51/SUM($AQ$51:$AQ$56),"")</f>
        <v>0.24609976774556799</v>
      </c>
      <c r="AW51" s="60">
        <f>IFERROR(AS51/SUM($AS$51:$AS$56),"")</f>
        <v>0.25953351116697349</v>
      </c>
    </row>
    <row r="52" spans="2:49" x14ac:dyDescent="0.2">
      <c r="B52" s="62" t="str">
        <f>'Datos Generales'!B289</f>
        <v>Comercialización Colectiva</v>
      </c>
      <c r="C52" s="36" t="str">
        <f>IF('Datos Generales'!C544=0,"",'Datos Generales'!C544)</f>
        <v/>
      </c>
      <c r="D52" s="36" t="str">
        <f>IF('Datos Generales'!D544=0,"",'Datos Generales'!D544)</f>
        <v/>
      </c>
      <c r="E52" s="36">
        <f>IF('Datos Generales'!E544=0,"",'Datos Generales'!E544)</f>
        <v>554.99999999999989</v>
      </c>
      <c r="F52" s="36" t="str">
        <f>IF('Datos Generales'!F544=0,"",'Datos Generales'!F544)</f>
        <v/>
      </c>
      <c r="G52" s="36" t="str">
        <f>IF('Datos Generales'!G544=0,"",'Datos Generales'!G544)</f>
        <v/>
      </c>
      <c r="H52" s="36" t="str">
        <f>IF('Datos Generales'!H544=0,"",'Datos Generales'!H544)</f>
        <v/>
      </c>
      <c r="I52" s="36">
        <f>IF('Datos Generales'!I544=0,"",'Datos Generales'!I544)</f>
        <v>186</v>
      </c>
      <c r="J52" s="36" t="str">
        <f>IF('Datos Generales'!J544=0,"",'Datos Generales'!J544)</f>
        <v/>
      </c>
      <c r="K52" s="36" t="str">
        <f>IF('Datos Generales'!K544=0,"",'Datos Generales'!K544)</f>
        <v/>
      </c>
      <c r="L52" s="36" t="str">
        <f>IF('Datos Generales'!L544=0,"",'Datos Generales'!L544)</f>
        <v/>
      </c>
      <c r="M52" s="36">
        <f>IF('Datos Generales'!M544=0,"",'Datos Generales'!M544)</f>
        <v>1271</v>
      </c>
      <c r="N52" s="36" t="str">
        <f>IF('Datos Generales'!N544=0,"",'Datos Generales'!N544)</f>
        <v/>
      </c>
      <c r="O52" s="36">
        <f>IF('Datos Generales'!O544=0,"",'Datos Generales'!O544)</f>
        <v>159</v>
      </c>
      <c r="P52" s="36" t="str">
        <f>IF('Datos Generales'!P544=0,"",'Datos Generales'!P544)</f>
        <v/>
      </c>
      <c r="Q52" s="36">
        <f>IF('Datos Generales'!Q544=0,"",'Datos Generales'!Q544)</f>
        <v>65</v>
      </c>
      <c r="R52" s="36">
        <f>IF('Datos Generales'!R544=0,"",'Datos Generales'!R544)</f>
        <v>3</v>
      </c>
      <c r="S52" s="36">
        <f>IF('Datos Generales'!S544=0,"",'Datos Generales'!S544)</f>
        <v>195.99999999999997</v>
      </c>
      <c r="T52" s="36" t="str">
        <f>IF('Datos Generales'!T544=0,"",'Datos Generales'!T544)</f>
        <v/>
      </c>
      <c r="U52" s="36">
        <f>IF('Datos Generales'!U544=0,"",'Datos Generales'!U544)</f>
        <v>282</v>
      </c>
      <c r="V52" s="36">
        <f>IF('Datos Generales'!V544=0,"",'Datos Generales'!V544)</f>
        <v>1</v>
      </c>
      <c r="W52" s="36" t="str">
        <f>IF('Datos Generales'!W544=0,"",'Datos Generales'!W544)</f>
        <v/>
      </c>
      <c r="X52" s="36" t="str">
        <f>IF('Datos Generales'!X544=0,"",'Datos Generales'!X544)</f>
        <v/>
      </c>
      <c r="Y52" s="36" t="str">
        <f>IF('Datos Generales'!Y544=0,"",'Datos Generales'!Y544)</f>
        <v/>
      </c>
      <c r="Z52" s="36">
        <f>IF('Datos Generales'!Z544=0,"",'Datos Generales'!Z544)</f>
        <v>12661.000000000002</v>
      </c>
      <c r="AA52" s="36" t="str">
        <f>IF('Datos Generales'!AA544=0,"",'Datos Generales'!AA544)</f>
        <v/>
      </c>
      <c r="AB52" s="36" t="str">
        <f>IF('Datos Generales'!AB544=0,"",'Datos Generales'!AB544)</f>
        <v/>
      </c>
      <c r="AC52" s="36" t="str">
        <f>IF('Datos Generales'!AC544=0,"",'Datos Generales'!AC544)</f>
        <v/>
      </c>
      <c r="AD52" s="36">
        <f>IF('Datos Generales'!AD544=0,"",'Datos Generales'!AD544)</f>
        <v>125</v>
      </c>
      <c r="AE52" s="36" t="str">
        <f>IF('Datos Generales'!AE544=0,"",'Datos Generales'!AE544)</f>
        <v/>
      </c>
      <c r="AF52" s="36" t="str">
        <f>IF('Datos Generales'!AF544=0,"",'Datos Generales'!AF544)</f>
        <v/>
      </c>
      <c r="AG52" s="36">
        <f>IF('Datos Generales'!AG544=0,"",'Datos Generales'!AG544)</f>
        <v>4404</v>
      </c>
      <c r="AH52" s="36" t="str">
        <f>IF('Datos Generales'!AH544=0,"",'Datos Generales'!AH544)</f>
        <v/>
      </c>
      <c r="AI52" s="36">
        <f>IF('Datos Generales'!AI544=0,"",'Datos Generales'!AI544)</f>
        <v>55</v>
      </c>
      <c r="AJ52" s="36" t="str">
        <f>IF('Datos Generales'!AJ544=0,"",'Datos Generales'!AJ544)</f>
        <v/>
      </c>
      <c r="AK52" s="36" t="str">
        <f>IF('Datos Generales'!AK544=0,"",'Datos Generales'!AK544)</f>
        <v/>
      </c>
      <c r="AL52" s="36" t="str">
        <f>IF('Datos Generales'!AL544=0,"",'Datos Generales'!AL544)</f>
        <v/>
      </c>
      <c r="AM52" s="36" t="str">
        <f>IF('Datos Generales'!AM544=0,"",'Datos Generales'!AM544)</f>
        <v/>
      </c>
      <c r="AN52" s="36" t="str">
        <f>IF('Datos Generales'!AN544=0,"",'Datos Generales'!AN544)</f>
        <v/>
      </c>
      <c r="AO52" s="36" t="str">
        <f>IF('Datos Generales'!AO544=0,"",'Datos Generales'!AO544)</f>
        <v/>
      </c>
      <c r="AP52" s="36" t="str">
        <f>IF('Datos Generales'!AP544=0,"",'Datos Generales'!AP544)</f>
        <v/>
      </c>
      <c r="AQ52" s="36">
        <f>IF('Datos Generales'!AQ544=0,"",'Datos Generales'!AQ544)</f>
        <v>19963</v>
      </c>
      <c r="AR52" s="209"/>
      <c r="AS52" s="36">
        <f>IF('Datos Generales'!AS544=0,"",'Datos Generales'!AS544)</f>
        <v>19139</v>
      </c>
      <c r="AT52" s="60">
        <f t="shared" si="0"/>
        <v>4.3053451068498783E-2</v>
      </c>
      <c r="AU52" s="29"/>
      <c r="AV52" s="60">
        <f t="shared" ref="AV52:AV56" si="4">IFERROR(AQ52/SUM($AQ$51:$AQ$56),"")</f>
        <v>7.8055475183183842E-2</v>
      </c>
      <c r="AW52" s="60">
        <f t="shared" ref="AW52:AW56" si="5">IFERROR(AS52/SUM($AS$51:$AS$56),"")</f>
        <v>6.5369232503253258E-2</v>
      </c>
    </row>
    <row r="53" spans="2:49" x14ac:dyDescent="0.2">
      <c r="B53" s="62" t="str">
        <f>'Datos Generales'!B290</f>
        <v>Comercialización Masiva - Cartera Hipotecaria</v>
      </c>
      <c r="C53" s="36">
        <f>IF('Datos Generales'!C545=0,"",'Datos Generales'!C545)</f>
        <v>19</v>
      </c>
      <c r="D53" s="36" t="str">
        <f>IF('Datos Generales'!D545=0,"",'Datos Generales'!D545)</f>
        <v/>
      </c>
      <c r="E53" s="36">
        <f>IF('Datos Generales'!E545=0,"",'Datos Generales'!E545)</f>
        <v>915</v>
      </c>
      <c r="F53" s="36">
        <f>IF('Datos Generales'!F545=0,"",'Datos Generales'!F545)</f>
        <v>6224</v>
      </c>
      <c r="G53" s="36" t="str">
        <f>IF('Datos Generales'!G545=0,"",'Datos Generales'!G545)</f>
        <v/>
      </c>
      <c r="H53" s="36" t="str">
        <f>IF('Datos Generales'!H545=0,"",'Datos Generales'!H545)</f>
        <v/>
      </c>
      <c r="I53" s="36" t="str">
        <f>IF('Datos Generales'!I545=0,"",'Datos Generales'!I545)</f>
        <v/>
      </c>
      <c r="J53" s="36" t="str">
        <f>IF('Datos Generales'!J545=0,"",'Datos Generales'!J545)</f>
        <v/>
      </c>
      <c r="K53" s="36">
        <f>IF('Datos Generales'!K545=0,"",'Datos Generales'!K545)</f>
        <v>185</v>
      </c>
      <c r="L53" s="36" t="str">
        <f>IF('Datos Generales'!L545=0,"",'Datos Generales'!L545)</f>
        <v/>
      </c>
      <c r="M53" s="36" t="str">
        <f>IF('Datos Generales'!M545=0,"",'Datos Generales'!M545)</f>
        <v/>
      </c>
      <c r="N53" s="36" t="str">
        <f>IF('Datos Generales'!N545=0,"",'Datos Generales'!N545)</f>
        <v/>
      </c>
      <c r="O53" s="36" t="str">
        <f>IF('Datos Generales'!O545=0,"",'Datos Generales'!O545)</f>
        <v/>
      </c>
      <c r="P53" s="36" t="str">
        <f>IF('Datos Generales'!P545=0,"",'Datos Generales'!P545)</f>
        <v/>
      </c>
      <c r="Q53" s="36" t="str">
        <f>IF('Datos Generales'!Q545=0,"",'Datos Generales'!Q545)</f>
        <v/>
      </c>
      <c r="R53" s="36" t="str">
        <f>IF('Datos Generales'!R545=0,"",'Datos Generales'!R545)</f>
        <v/>
      </c>
      <c r="S53" s="36">
        <f>IF('Datos Generales'!S545=0,"",'Datos Generales'!S545)</f>
        <v>8041</v>
      </c>
      <c r="T53" s="36" t="str">
        <f>IF('Datos Generales'!T545=0,"",'Datos Generales'!T545)</f>
        <v/>
      </c>
      <c r="U53" s="36">
        <f>IF('Datos Generales'!U545=0,"",'Datos Generales'!U545)</f>
        <v>33</v>
      </c>
      <c r="V53" s="36">
        <f>IF('Datos Generales'!V545=0,"",'Datos Generales'!V545)</f>
        <v>1</v>
      </c>
      <c r="W53" s="36" t="str">
        <f>IF('Datos Generales'!W545=0,"",'Datos Generales'!W545)</f>
        <v/>
      </c>
      <c r="X53" s="36" t="str">
        <f>IF('Datos Generales'!X545=0,"",'Datos Generales'!X545)</f>
        <v/>
      </c>
      <c r="Y53" s="36" t="str">
        <f>IF('Datos Generales'!Y545=0,"",'Datos Generales'!Y545)</f>
        <v/>
      </c>
      <c r="Z53" s="36" t="str">
        <f>IF('Datos Generales'!Z545=0,"",'Datos Generales'!Z545)</f>
        <v/>
      </c>
      <c r="AA53" s="36" t="str">
        <f>IF('Datos Generales'!AA545=0,"",'Datos Generales'!AA545)</f>
        <v/>
      </c>
      <c r="AB53" s="36" t="str">
        <f>IF('Datos Generales'!AB545=0,"",'Datos Generales'!AB545)</f>
        <v/>
      </c>
      <c r="AC53" s="36" t="str">
        <f>IF('Datos Generales'!AC545=0,"",'Datos Generales'!AC545)</f>
        <v/>
      </c>
      <c r="AD53" s="36">
        <f>IF('Datos Generales'!AD545=0,"",'Datos Generales'!AD545)</f>
        <v>9.0000000000000018</v>
      </c>
      <c r="AE53" s="36" t="str">
        <f>IF('Datos Generales'!AE545=0,"",'Datos Generales'!AE545)</f>
        <v/>
      </c>
      <c r="AF53" s="36" t="str">
        <f>IF('Datos Generales'!AF545=0,"",'Datos Generales'!AF545)</f>
        <v/>
      </c>
      <c r="AG53" s="36">
        <f>IF('Datos Generales'!AG545=0,"",'Datos Generales'!AG545)</f>
        <v>5341</v>
      </c>
      <c r="AH53" s="36" t="str">
        <f>IF('Datos Generales'!AH545=0,"",'Datos Generales'!AH545)</f>
        <v/>
      </c>
      <c r="AI53" s="36" t="str">
        <f>IF('Datos Generales'!AI545=0,"",'Datos Generales'!AI545)</f>
        <v/>
      </c>
      <c r="AJ53" s="36">
        <f>IF('Datos Generales'!AJ545=0,"",'Datos Generales'!AJ545)</f>
        <v>888</v>
      </c>
      <c r="AK53" s="36" t="str">
        <f>IF('Datos Generales'!AK545=0,"",'Datos Generales'!AK545)</f>
        <v/>
      </c>
      <c r="AL53" s="36" t="str">
        <f>IF('Datos Generales'!AL545=0,"",'Datos Generales'!AL545)</f>
        <v/>
      </c>
      <c r="AM53" s="36" t="str">
        <f>IF('Datos Generales'!AM545=0,"",'Datos Generales'!AM545)</f>
        <v/>
      </c>
      <c r="AN53" s="36" t="str">
        <f>IF('Datos Generales'!AN545=0,"",'Datos Generales'!AN545)</f>
        <v/>
      </c>
      <c r="AO53" s="36" t="str">
        <f>IF('Datos Generales'!AO545=0,"",'Datos Generales'!AO545)</f>
        <v/>
      </c>
      <c r="AP53" s="36" t="str">
        <f>IF('Datos Generales'!AP545=0,"",'Datos Generales'!AP545)</f>
        <v/>
      </c>
      <c r="AQ53" s="36">
        <f>IF('Datos Generales'!AQ545=0,"",'Datos Generales'!AQ545)</f>
        <v>21656</v>
      </c>
      <c r="AR53" s="209"/>
      <c r="AS53" s="36">
        <f>IF('Datos Generales'!AS545=0,"",'Datos Generales'!AS545)</f>
        <v>19546</v>
      </c>
      <c r="AT53" s="60">
        <f t="shared" si="0"/>
        <v>0.10795047580067529</v>
      </c>
      <c r="AU53" s="29"/>
      <c r="AV53" s="60">
        <f t="shared" si="4"/>
        <v>8.4675117495718544E-2</v>
      </c>
      <c r="AW53" s="60">
        <f t="shared" si="5"/>
        <v>6.6759340535481909E-2</v>
      </c>
    </row>
    <row r="54" spans="2:49" x14ac:dyDescent="0.2">
      <c r="B54" s="62" t="str">
        <f>'Datos Generales'!B291</f>
        <v>Comercialización Masiva - Cartera de Consumo</v>
      </c>
      <c r="C54" s="36" t="str">
        <f>IF('Datos Generales'!C546=0,"",'Datos Generales'!C546)</f>
        <v/>
      </c>
      <c r="D54" s="36" t="str">
        <f>IF('Datos Generales'!D546=0,"",'Datos Generales'!D546)</f>
        <v/>
      </c>
      <c r="E54" s="36">
        <f>IF('Datos Generales'!E546=0,"",'Datos Generales'!E546)</f>
        <v>1603.9999999999998</v>
      </c>
      <c r="F54" s="36">
        <f>IF('Datos Generales'!F546=0,"",'Datos Generales'!F546)</f>
        <v>27579</v>
      </c>
      <c r="G54" s="36" t="str">
        <f>IF('Datos Generales'!G546=0,"",'Datos Generales'!G546)</f>
        <v/>
      </c>
      <c r="H54" s="36" t="str">
        <f>IF('Datos Generales'!H546=0,"",'Datos Generales'!H546)</f>
        <v/>
      </c>
      <c r="I54" s="36" t="str">
        <f>IF('Datos Generales'!I546=0,"",'Datos Generales'!I546)</f>
        <v/>
      </c>
      <c r="J54" s="36" t="str">
        <f>IF('Datos Generales'!J546=0,"",'Datos Generales'!J546)</f>
        <v/>
      </c>
      <c r="K54" s="36" t="str">
        <f>IF('Datos Generales'!K546=0,"",'Datos Generales'!K546)</f>
        <v/>
      </c>
      <c r="L54" s="36" t="str">
        <f>IF('Datos Generales'!L546=0,"",'Datos Generales'!L546)</f>
        <v/>
      </c>
      <c r="M54" s="36" t="str">
        <f>IF('Datos Generales'!M546=0,"",'Datos Generales'!M546)</f>
        <v/>
      </c>
      <c r="N54" s="36" t="str">
        <f>IF('Datos Generales'!N546=0,"",'Datos Generales'!N546)</f>
        <v/>
      </c>
      <c r="O54" s="36" t="str">
        <f>IF('Datos Generales'!O546=0,"",'Datos Generales'!O546)</f>
        <v/>
      </c>
      <c r="P54" s="36" t="str">
        <f>IF('Datos Generales'!P546=0,"",'Datos Generales'!P546)</f>
        <v/>
      </c>
      <c r="Q54" s="36">
        <f>IF('Datos Generales'!Q546=0,"",'Datos Generales'!Q546)</f>
        <v>4</v>
      </c>
      <c r="R54" s="36" t="str">
        <f>IF('Datos Generales'!R546=0,"",'Datos Generales'!R546)</f>
        <v/>
      </c>
      <c r="S54" s="36" t="str">
        <f>IF('Datos Generales'!S546=0,"",'Datos Generales'!S546)</f>
        <v/>
      </c>
      <c r="T54" s="36" t="str">
        <f>IF('Datos Generales'!T546=0,"",'Datos Generales'!T546)</f>
        <v/>
      </c>
      <c r="U54" s="36" t="str">
        <f>IF('Datos Generales'!U546=0,"",'Datos Generales'!U546)</f>
        <v/>
      </c>
      <c r="V54" s="36">
        <f>IF('Datos Generales'!V546=0,"",'Datos Generales'!V546)</f>
        <v>1</v>
      </c>
      <c r="W54" s="36" t="str">
        <f>IF('Datos Generales'!W546=0,"",'Datos Generales'!W546)</f>
        <v/>
      </c>
      <c r="X54" s="36" t="str">
        <f>IF('Datos Generales'!X546=0,"",'Datos Generales'!X546)</f>
        <v/>
      </c>
      <c r="Y54" s="36" t="str">
        <f>IF('Datos Generales'!Y546=0,"",'Datos Generales'!Y546)</f>
        <v/>
      </c>
      <c r="Z54" s="36" t="str">
        <f>IF('Datos Generales'!Z546=0,"",'Datos Generales'!Z546)</f>
        <v/>
      </c>
      <c r="AA54" s="36" t="str">
        <f>IF('Datos Generales'!AA546=0,"",'Datos Generales'!AA546)</f>
        <v/>
      </c>
      <c r="AB54" s="36">
        <f>IF('Datos Generales'!AB546=0,"",'Datos Generales'!AB546)</f>
        <v>124</v>
      </c>
      <c r="AC54" s="36" t="str">
        <f>IF('Datos Generales'!AC546=0,"",'Datos Generales'!AC546)</f>
        <v/>
      </c>
      <c r="AD54" s="36" t="str">
        <f>IF('Datos Generales'!AD546=0,"",'Datos Generales'!AD546)</f>
        <v/>
      </c>
      <c r="AE54" s="36" t="str">
        <f>IF('Datos Generales'!AE546=0,"",'Datos Generales'!AE546)</f>
        <v/>
      </c>
      <c r="AF54" s="36" t="str">
        <f>IF('Datos Generales'!AF546=0,"",'Datos Generales'!AF546)</f>
        <v/>
      </c>
      <c r="AG54" s="36">
        <f>IF('Datos Generales'!AG546=0,"",'Datos Generales'!AG546)</f>
        <v>2</v>
      </c>
      <c r="AH54" s="36" t="str">
        <f>IF('Datos Generales'!AH546=0,"",'Datos Generales'!AH546)</f>
        <v/>
      </c>
      <c r="AI54" s="36">
        <f>IF('Datos Generales'!AI546=0,"",'Datos Generales'!AI546)</f>
        <v>2</v>
      </c>
      <c r="AJ54" s="36">
        <f>IF('Datos Generales'!AJ546=0,"",'Datos Generales'!AJ546)</f>
        <v>961</v>
      </c>
      <c r="AK54" s="36" t="str">
        <f>IF('Datos Generales'!AK546=0,"",'Datos Generales'!AK546)</f>
        <v/>
      </c>
      <c r="AL54" s="36" t="str">
        <f>IF('Datos Generales'!AL546=0,"",'Datos Generales'!AL546)</f>
        <v/>
      </c>
      <c r="AM54" s="36" t="str">
        <f>IF('Datos Generales'!AM546=0,"",'Datos Generales'!AM546)</f>
        <v/>
      </c>
      <c r="AN54" s="36" t="str">
        <f>IF('Datos Generales'!AN546=0,"",'Datos Generales'!AN546)</f>
        <v/>
      </c>
      <c r="AO54" s="36" t="str">
        <f>IF('Datos Generales'!AO546=0,"",'Datos Generales'!AO546)</f>
        <v/>
      </c>
      <c r="AP54" s="36" t="str">
        <f>IF('Datos Generales'!AP546=0,"",'Datos Generales'!AP546)</f>
        <v/>
      </c>
      <c r="AQ54" s="36">
        <f>IF('Datos Generales'!AQ546=0,"",'Datos Generales'!AQ546)</f>
        <v>30277</v>
      </c>
      <c r="AR54" s="209"/>
      <c r="AS54" s="36">
        <f>IF('Datos Generales'!AS546=0,"",'Datos Generales'!AS546)</f>
        <v>43319</v>
      </c>
      <c r="AT54" s="60">
        <f t="shared" si="0"/>
        <v>-0.30106881506959993</v>
      </c>
      <c r="AU54" s="29"/>
      <c r="AV54" s="60">
        <f t="shared" si="4"/>
        <v>0.11838329019291977</v>
      </c>
      <c r="AW54" s="60">
        <f t="shared" si="5"/>
        <v>0.14795599471280779</v>
      </c>
    </row>
    <row r="55" spans="2:49" x14ac:dyDescent="0.2">
      <c r="B55" s="62" t="str">
        <f>'Datos Generales'!B292</f>
        <v>Comercialización Masiva - Otras Carteras</v>
      </c>
      <c r="C55" s="36">
        <f>IF('Datos Generales'!C547=0,"",'Datos Generales'!C547)</f>
        <v>3059</v>
      </c>
      <c r="D55" s="36" t="str">
        <f>IF('Datos Generales'!D547=0,"",'Datos Generales'!D547)</f>
        <v/>
      </c>
      <c r="E55" s="36">
        <f>IF('Datos Generales'!E547=0,"",'Datos Generales'!E547)</f>
        <v>10516</v>
      </c>
      <c r="F55" s="36">
        <f>IF('Datos Generales'!F547=0,"",'Datos Generales'!F547)</f>
        <v>5710.0000000000009</v>
      </c>
      <c r="G55" s="36" t="str">
        <f>IF('Datos Generales'!G547=0,"",'Datos Generales'!G547)</f>
        <v/>
      </c>
      <c r="H55" s="36">
        <f>IF('Datos Generales'!H547=0,"",'Datos Generales'!H547)</f>
        <v>3262</v>
      </c>
      <c r="I55" s="36">
        <f>IF('Datos Generales'!I547=0,"",'Datos Generales'!I547)</f>
        <v>9322</v>
      </c>
      <c r="J55" s="36" t="str">
        <f>IF('Datos Generales'!J547=0,"",'Datos Generales'!J547)</f>
        <v/>
      </c>
      <c r="K55" s="36">
        <f>IF('Datos Generales'!K547=0,"",'Datos Generales'!K547)</f>
        <v>4352</v>
      </c>
      <c r="L55" s="36" t="str">
        <f>IF('Datos Generales'!L547=0,"",'Datos Generales'!L547)</f>
        <v/>
      </c>
      <c r="M55" s="36" t="str">
        <f>IF('Datos Generales'!M547=0,"",'Datos Generales'!M547)</f>
        <v/>
      </c>
      <c r="N55" s="36" t="str">
        <f>IF('Datos Generales'!N547=0,"",'Datos Generales'!N547)</f>
        <v/>
      </c>
      <c r="O55" s="36">
        <f>IF('Datos Generales'!O547=0,"",'Datos Generales'!O547)</f>
        <v>1298</v>
      </c>
      <c r="P55" s="36" t="str">
        <f>IF('Datos Generales'!P547=0,"",'Datos Generales'!P547)</f>
        <v/>
      </c>
      <c r="Q55" s="36">
        <f>IF('Datos Generales'!Q547=0,"",'Datos Generales'!Q547)</f>
        <v>671.99999999999989</v>
      </c>
      <c r="R55" s="36" t="str">
        <f>IF('Datos Generales'!R547=0,"",'Datos Generales'!R547)</f>
        <v/>
      </c>
      <c r="S55" s="36">
        <f>IF('Datos Generales'!S547=0,"",'Datos Generales'!S547)</f>
        <v>12266</v>
      </c>
      <c r="T55" s="36" t="str">
        <f>IF('Datos Generales'!T547=0,"",'Datos Generales'!T547)</f>
        <v/>
      </c>
      <c r="U55" s="36">
        <f>IF('Datos Generales'!U547=0,"",'Datos Generales'!U547)</f>
        <v>1079</v>
      </c>
      <c r="V55" s="36">
        <f>IF('Datos Generales'!V547=0,"",'Datos Generales'!V547)</f>
        <v>164</v>
      </c>
      <c r="W55" s="36" t="str">
        <f>IF('Datos Generales'!W547=0,"",'Datos Generales'!W547)</f>
        <v/>
      </c>
      <c r="X55" s="36" t="str">
        <f>IF('Datos Generales'!X547=0,"",'Datos Generales'!X547)</f>
        <v/>
      </c>
      <c r="Y55" s="36" t="str">
        <f>IF('Datos Generales'!Y547=0,"",'Datos Generales'!Y547)</f>
        <v/>
      </c>
      <c r="Z55" s="36">
        <f>IF('Datos Generales'!Z547=0,"",'Datos Generales'!Z547)</f>
        <v>402</v>
      </c>
      <c r="AA55" s="36" t="str">
        <f>IF('Datos Generales'!AA547=0,"",'Datos Generales'!AA547)</f>
        <v/>
      </c>
      <c r="AB55" s="36">
        <f>IF('Datos Generales'!AB547=0,"",'Datos Generales'!AB547)</f>
        <v>1</v>
      </c>
      <c r="AC55" s="36" t="str">
        <f>IF('Datos Generales'!AC547=0,"",'Datos Generales'!AC547)</f>
        <v/>
      </c>
      <c r="AD55" s="36">
        <f>IF('Datos Generales'!AD547=0,"",'Datos Generales'!AD547)</f>
        <v>4174</v>
      </c>
      <c r="AE55" s="36" t="str">
        <f>IF('Datos Generales'!AE547=0,"",'Datos Generales'!AE547)</f>
        <v/>
      </c>
      <c r="AF55" s="36" t="str">
        <f>IF('Datos Generales'!AF547=0,"",'Datos Generales'!AF547)</f>
        <v/>
      </c>
      <c r="AG55" s="36">
        <f>IF('Datos Generales'!AG547=0,"",'Datos Generales'!AG547)</f>
        <v>7093</v>
      </c>
      <c r="AH55" s="36" t="str">
        <f>IF('Datos Generales'!AH547=0,"",'Datos Generales'!AH547)</f>
        <v/>
      </c>
      <c r="AI55" s="36">
        <f>IF('Datos Generales'!AI547=0,"",'Datos Generales'!AI547)</f>
        <v>2313</v>
      </c>
      <c r="AJ55" s="36">
        <f>IF('Datos Generales'!AJ547=0,"",'Datos Generales'!AJ547)</f>
        <v>6048</v>
      </c>
      <c r="AK55" s="36" t="str">
        <f>IF('Datos Generales'!AK547=0,"",'Datos Generales'!AK547)</f>
        <v/>
      </c>
      <c r="AL55" s="36" t="str">
        <f>IF('Datos Generales'!AL547=0,"",'Datos Generales'!AL547)</f>
        <v/>
      </c>
      <c r="AM55" s="36" t="str">
        <f>IF('Datos Generales'!AM547=0,"",'Datos Generales'!AM547)</f>
        <v/>
      </c>
      <c r="AN55" s="36" t="str">
        <f>IF('Datos Generales'!AN547=0,"",'Datos Generales'!AN547)</f>
        <v/>
      </c>
      <c r="AO55" s="36" t="str">
        <f>IF('Datos Generales'!AO547=0,"",'Datos Generales'!AO547)</f>
        <v/>
      </c>
      <c r="AP55" s="36" t="str">
        <f>IF('Datos Generales'!AP547=0,"",'Datos Generales'!AP547)</f>
        <v/>
      </c>
      <c r="AQ55" s="36">
        <f>IF('Datos Generales'!AQ547=0,"",'Datos Generales'!AQ547)</f>
        <v>71731</v>
      </c>
      <c r="AR55" s="209"/>
      <c r="AS55" s="36">
        <f>IF('Datos Generales'!AS547=0,"",'Datos Generales'!AS547)</f>
        <v>81732</v>
      </c>
      <c r="AT55" s="60">
        <f t="shared" si="0"/>
        <v>-0.12236333382273767</v>
      </c>
      <c r="AU55" s="29"/>
      <c r="AV55" s="60">
        <f t="shared" si="4"/>
        <v>0.28046873167184089</v>
      </c>
      <c r="AW55" s="60">
        <f t="shared" si="5"/>
        <v>0.27915555206415671</v>
      </c>
    </row>
    <row r="56" spans="2:49" x14ac:dyDescent="0.2">
      <c r="B56" s="62" t="str">
        <f>'Datos Generales'!B293</f>
        <v>Comercialización Industria, Infraestructura y Comercio</v>
      </c>
      <c r="C56" s="36" t="str">
        <f>IF('Datos Generales'!C548=0,"",'Datos Generales'!C548)</f>
        <v/>
      </c>
      <c r="D56" s="36" t="str">
        <f>IF('Datos Generales'!D548=0,"",'Datos Generales'!D548)</f>
        <v/>
      </c>
      <c r="E56" s="36">
        <f>IF('Datos Generales'!E548=0,"",'Datos Generales'!E548)</f>
        <v>1397.0000000000002</v>
      </c>
      <c r="F56" s="36" t="str">
        <f>IF('Datos Generales'!F548=0,"",'Datos Generales'!F548)</f>
        <v/>
      </c>
      <c r="G56" s="36" t="str">
        <f>IF('Datos Generales'!G548=0,"",'Datos Generales'!G548)</f>
        <v/>
      </c>
      <c r="H56" s="36">
        <f>IF('Datos Generales'!H548=0,"",'Datos Generales'!H548)</f>
        <v>1900</v>
      </c>
      <c r="I56" s="36">
        <f>IF('Datos Generales'!I548=0,"",'Datos Generales'!I548)</f>
        <v>8004.9999999999991</v>
      </c>
      <c r="J56" s="36" t="str">
        <f>IF('Datos Generales'!J548=0,"",'Datos Generales'!J548)</f>
        <v/>
      </c>
      <c r="K56" s="36">
        <f>IF('Datos Generales'!K548=0,"",'Datos Generales'!K548)</f>
        <v>411.00000000000006</v>
      </c>
      <c r="L56" s="36" t="str">
        <f>IF('Datos Generales'!L548=0,"",'Datos Generales'!L548)</f>
        <v/>
      </c>
      <c r="M56" s="36" t="str">
        <f>IF('Datos Generales'!M548=0,"",'Datos Generales'!M548)</f>
        <v/>
      </c>
      <c r="N56" s="36">
        <f>IF('Datos Generales'!N548=0,"",'Datos Generales'!N548)</f>
        <v>620</v>
      </c>
      <c r="O56" s="36">
        <f>IF('Datos Generales'!O548=0,"",'Datos Generales'!O548)</f>
        <v>239</v>
      </c>
      <c r="P56" s="36">
        <f>IF('Datos Generales'!P548=0,"",'Datos Generales'!P548)</f>
        <v>33</v>
      </c>
      <c r="Q56" s="36">
        <f>IF('Datos Generales'!Q548=0,"",'Datos Generales'!Q548)</f>
        <v>1476.9999999999998</v>
      </c>
      <c r="R56" s="36" t="str">
        <f>IF('Datos Generales'!R548=0,"",'Datos Generales'!R548)</f>
        <v/>
      </c>
      <c r="S56" s="36">
        <f>IF('Datos Generales'!S548=0,"",'Datos Generales'!S548)</f>
        <v>10607</v>
      </c>
      <c r="T56" s="36" t="str">
        <f>IF('Datos Generales'!T548=0,"",'Datos Generales'!T548)</f>
        <v/>
      </c>
      <c r="U56" s="36">
        <f>IF('Datos Generales'!U548=0,"",'Datos Generales'!U548)</f>
        <v>1915</v>
      </c>
      <c r="V56" s="36" t="str">
        <f>IF('Datos Generales'!V548=0,"",'Datos Generales'!V548)</f>
        <v/>
      </c>
      <c r="W56" s="36">
        <f>IF('Datos Generales'!W548=0,"",'Datos Generales'!W548)</f>
        <v>3871</v>
      </c>
      <c r="X56" s="36" t="str">
        <f>IF('Datos Generales'!X548=0,"",'Datos Generales'!X548)</f>
        <v/>
      </c>
      <c r="Y56" s="36">
        <f>IF('Datos Generales'!Y548=0,"",'Datos Generales'!Y548)</f>
        <v>513</v>
      </c>
      <c r="Z56" s="36">
        <f>IF('Datos Generales'!Z548=0,"",'Datos Generales'!Z548)</f>
        <v>844.00000000000011</v>
      </c>
      <c r="AA56" s="36">
        <f>IF('Datos Generales'!AA548=0,"",'Datos Generales'!AA548)</f>
        <v>2682</v>
      </c>
      <c r="AB56" s="36" t="str">
        <f>IF('Datos Generales'!AB548=0,"",'Datos Generales'!AB548)</f>
        <v/>
      </c>
      <c r="AC56" s="36">
        <f>IF('Datos Generales'!AC548=0,"",'Datos Generales'!AC548)</f>
        <v>795</v>
      </c>
      <c r="AD56" s="36">
        <f>IF('Datos Generales'!AD548=0,"",'Datos Generales'!AD548)</f>
        <v>899.99999999999989</v>
      </c>
      <c r="AE56" s="36">
        <f>IF('Datos Generales'!AE548=0,"",'Datos Generales'!AE548)</f>
        <v>80</v>
      </c>
      <c r="AF56" s="36" t="str">
        <f>IF('Datos Generales'!AF548=0,"",'Datos Generales'!AF548)</f>
        <v/>
      </c>
      <c r="AG56" s="36">
        <f>IF('Datos Generales'!AG548=0,"",'Datos Generales'!AG548)</f>
        <v>10838.999999999998</v>
      </c>
      <c r="AH56" s="36">
        <f>IF('Datos Generales'!AH548=0,"",'Datos Generales'!AH548)</f>
        <v>1975</v>
      </c>
      <c r="AI56" s="36">
        <f>IF('Datos Generales'!AI548=0,"",'Datos Generales'!AI548)</f>
        <v>82.999999999999986</v>
      </c>
      <c r="AJ56" s="36" t="str">
        <f>IF('Datos Generales'!AJ548=0,"",'Datos Generales'!AJ548)</f>
        <v/>
      </c>
      <c r="AK56" s="36" t="str">
        <f>IF('Datos Generales'!AK548=0,"",'Datos Generales'!AK548)</f>
        <v/>
      </c>
      <c r="AL56" s="36" t="str">
        <f>IF('Datos Generales'!AL548=0,"",'Datos Generales'!AL548)</f>
        <v/>
      </c>
      <c r="AM56" s="36" t="str">
        <f>IF('Datos Generales'!AM548=0,"",'Datos Generales'!AM548)</f>
        <v/>
      </c>
      <c r="AN56" s="36" t="str">
        <f>IF('Datos Generales'!AN548=0,"",'Datos Generales'!AN548)</f>
        <v/>
      </c>
      <c r="AO56" s="36" t="str">
        <f>IF('Datos Generales'!AO548=0,"",'Datos Generales'!AO548)</f>
        <v/>
      </c>
      <c r="AP56" s="36" t="str">
        <f>IF('Datos Generales'!AP548=0,"",'Datos Generales'!AP548)</f>
        <v/>
      </c>
      <c r="AQ56" s="36">
        <f>IF('Datos Generales'!AQ548=0,"",'Datos Generales'!AQ548)</f>
        <v>49186</v>
      </c>
      <c r="AR56" s="209"/>
      <c r="AS56" s="36">
        <f>IF('Datos Generales'!AS548=0,"",'Datos Generales'!AS548)</f>
        <v>53060</v>
      </c>
      <c r="AT56" s="60">
        <f t="shared" si="0"/>
        <v>-7.3011684885035844E-2</v>
      </c>
      <c r="AU56" s="29"/>
      <c r="AV56" s="60">
        <f t="shared" si="4"/>
        <v>0.19231761771076894</v>
      </c>
      <c r="AW56" s="60">
        <f t="shared" si="5"/>
        <v>0.18122636901732683</v>
      </c>
    </row>
    <row r="57" spans="2:49" x14ac:dyDescent="0.2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76"/>
      <c r="AS57" s="29"/>
      <c r="AT57" s="210"/>
      <c r="AU57" s="76"/>
      <c r="AV57" s="210"/>
      <c r="AW57" s="210"/>
    </row>
    <row r="58" spans="2:49" x14ac:dyDescent="0.2">
      <c r="B58" s="69" t="str">
        <f>'Gen. Prima Directa'!B58</f>
        <v>A. Incendio y Adicionales</v>
      </c>
      <c r="C58" s="59">
        <f>IF(SUM(C12:C18)=0,"",SUM(C12:C18))</f>
        <v>19</v>
      </c>
      <c r="D58" s="59" t="str">
        <f t="shared" ref="D58:AQ58" si="6">IF(SUM(D12:D18)=0,"",SUM(D12:D18))</f>
        <v/>
      </c>
      <c r="E58" s="59">
        <f t="shared" si="6"/>
        <v>1391</v>
      </c>
      <c r="F58" s="59">
        <f t="shared" si="6"/>
        <v>200</v>
      </c>
      <c r="G58" s="59" t="str">
        <f t="shared" si="6"/>
        <v/>
      </c>
      <c r="H58" s="59">
        <f t="shared" si="6"/>
        <v>238</v>
      </c>
      <c r="I58" s="59">
        <f t="shared" si="6"/>
        <v>3758</v>
      </c>
      <c r="J58" s="59" t="str">
        <f t="shared" si="6"/>
        <v/>
      </c>
      <c r="K58" s="59">
        <f t="shared" si="6"/>
        <v>673</v>
      </c>
      <c r="L58" s="59" t="str">
        <f t="shared" si="6"/>
        <v/>
      </c>
      <c r="M58" s="59" t="str">
        <f t="shared" si="6"/>
        <v/>
      </c>
      <c r="N58" s="59">
        <f t="shared" si="6"/>
        <v>160</v>
      </c>
      <c r="O58" s="59">
        <f t="shared" si="6"/>
        <v>45</v>
      </c>
      <c r="P58" s="59" t="str">
        <f t="shared" si="6"/>
        <v/>
      </c>
      <c r="Q58" s="59">
        <f t="shared" si="6"/>
        <v>80</v>
      </c>
      <c r="R58" s="59" t="str">
        <f t="shared" si="6"/>
        <v/>
      </c>
      <c r="S58" s="59">
        <f t="shared" si="6"/>
        <v>8944</v>
      </c>
      <c r="T58" s="59" t="str">
        <f t="shared" si="6"/>
        <v/>
      </c>
      <c r="U58" s="59">
        <f t="shared" si="6"/>
        <v>340.00000000000006</v>
      </c>
      <c r="V58" s="59">
        <f t="shared" si="6"/>
        <v>152</v>
      </c>
      <c r="W58" s="59">
        <f t="shared" si="6"/>
        <v>28</v>
      </c>
      <c r="X58" s="59" t="str">
        <f t="shared" si="6"/>
        <v/>
      </c>
      <c r="Y58" s="59">
        <f t="shared" si="6"/>
        <v>41</v>
      </c>
      <c r="Z58" s="59">
        <f t="shared" si="6"/>
        <v>1045</v>
      </c>
      <c r="AA58" s="59">
        <f t="shared" si="6"/>
        <v>550</v>
      </c>
      <c r="AB58" s="59" t="str">
        <f t="shared" si="6"/>
        <v/>
      </c>
      <c r="AC58" s="59" t="str">
        <f t="shared" si="6"/>
        <v/>
      </c>
      <c r="AD58" s="59">
        <f t="shared" si="6"/>
        <v>339</v>
      </c>
      <c r="AE58" s="59">
        <f t="shared" si="6"/>
        <v>23</v>
      </c>
      <c r="AF58" s="59" t="str">
        <f t="shared" si="6"/>
        <v/>
      </c>
      <c r="AG58" s="59">
        <f t="shared" si="6"/>
        <v>6675</v>
      </c>
      <c r="AH58" s="59">
        <f t="shared" si="6"/>
        <v>1336</v>
      </c>
      <c r="AI58" s="59">
        <f t="shared" si="6"/>
        <v>3</v>
      </c>
      <c r="AJ58" s="59">
        <f t="shared" si="6"/>
        <v>656</v>
      </c>
      <c r="AK58" s="59" t="str">
        <f t="shared" si="6"/>
        <v/>
      </c>
      <c r="AL58" s="59" t="str">
        <f t="shared" si="6"/>
        <v/>
      </c>
      <c r="AM58" s="59" t="str">
        <f t="shared" si="6"/>
        <v/>
      </c>
      <c r="AN58" s="59" t="str">
        <f t="shared" si="6"/>
        <v/>
      </c>
      <c r="AO58" s="59" t="str">
        <f t="shared" si="6"/>
        <v/>
      </c>
      <c r="AP58" s="59" t="str">
        <f t="shared" si="6"/>
        <v/>
      </c>
      <c r="AQ58" s="59">
        <f t="shared" si="6"/>
        <v>26696</v>
      </c>
      <c r="AR58" s="70"/>
      <c r="AS58" s="59">
        <f>IF(SUM(AS12:AS18)=0,"",SUM(AS12:AS18))</f>
        <v>24204</v>
      </c>
      <c r="AT58" s="60">
        <f t="shared" si="0"/>
        <v>0.10295818872913576</v>
      </c>
      <c r="AU58" s="29"/>
      <c r="AV58" s="60">
        <f>IFERROR(AQ58/$AQ$49,"")</f>
        <v>0.10438155414969072</v>
      </c>
      <c r="AW58" s="60">
        <f>IFERROR(AS58/$AS$49,"")</f>
        <v>8.2668734181970946E-2</v>
      </c>
    </row>
    <row r="59" spans="2:49" x14ac:dyDescent="0.2">
      <c r="B59" s="69" t="str">
        <f>'Gen. Prima Directa'!B59</f>
        <v>B. Incendio sin Terremoto</v>
      </c>
      <c r="C59" s="59">
        <f>IF(SUM(C12:C14,C17:C18)=0,"",SUM(C12:C14,C17:C18))</f>
        <v>19</v>
      </c>
      <c r="D59" s="59" t="str">
        <f t="shared" ref="D59:AQ59" si="7">IF(SUM(D12:D14,D17:D18)=0,"",SUM(D12:D14,D17:D18))</f>
        <v/>
      </c>
      <c r="E59" s="59">
        <f t="shared" si="7"/>
        <v>1198</v>
      </c>
      <c r="F59" s="59">
        <f t="shared" si="7"/>
        <v>181</v>
      </c>
      <c r="G59" s="59" t="str">
        <f t="shared" si="7"/>
        <v/>
      </c>
      <c r="H59" s="59">
        <f t="shared" si="7"/>
        <v>234</v>
      </c>
      <c r="I59" s="59">
        <f t="shared" si="7"/>
        <v>3067</v>
      </c>
      <c r="J59" s="59" t="str">
        <f t="shared" si="7"/>
        <v/>
      </c>
      <c r="K59" s="59">
        <f t="shared" si="7"/>
        <v>609</v>
      </c>
      <c r="L59" s="59" t="str">
        <f t="shared" si="7"/>
        <v/>
      </c>
      <c r="M59" s="59" t="str">
        <f t="shared" si="7"/>
        <v/>
      </c>
      <c r="N59" s="59">
        <f t="shared" si="7"/>
        <v>160</v>
      </c>
      <c r="O59" s="59">
        <f t="shared" si="7"/>
        <v>43</v>
      </c>
      <c r="P59" s="59" t="str">
        <f t="shared" si="7"/>
        <v/>
      </c>
      <c r="Q59" s="59">
        <f t="shared" si="7"/>
        <v>80</v>
      </c>
      <c r="R59" s="59" t="str">
        <f t="shared" si="7"/>
        <v/>
      </c>
      <c r="S59" s="59">
        <f t="shared" si="7"/>
        <v>4454</v>
      </c>
      <c r="T59" s="59" t="str">
        <f t="shared" si="7"/>
        <v/>
      </c>
      <c r="U59" s="59">
        <f t="shared" si="7"/>
        <v>337.00000000000006</v>
      </c>
      <c r="V59" s="59">
        <f t="shared" si="7"/>
        <v>152</v>
      </c>
      <c r="W59" s="59">
        <f t="shared" si="7"/>
        <v>27</v>
      </c>
      <c r="X59" s="59" t="str">
        <f t="shared" si="7"/>
        <v/>
      </c>
      <c r="Y59" s="59">
        <f t="shared" si="7"/>
        <v>41</v>
      </c>
      <c r="Z59" s="59">
        <f t="shared" si="7"/>
        <v>1003</v>
      </c>
      <c r="AA59" s="59">
        <f t="shared" si="7"/>
        <v>550</v>
      </c>
      <c r="AB59" s="59" t="str">
        <f t="shared" si="7"/>
        <v/>
      </c>
      <c r="AC59" s="59" t="str">
        <f t="shared" si="7"/>
        <v/>
      </c>
      <c r="AD59" s="59">
        <f t="shared" si="7"/>
        <v>337</v>
      </c>
      <c r="AE59" s="59">
        <f t="shared" si="7"/>
        <v>23</v>
      </c>
      <c r="AF59" s="59" t="str">
        <f t="shared" si="7"/>
        <v/>
      </c>
      <c r="AG59" s="59">
        <f t="shared" si="7"/>
        <v>3275</v>
      </c>
      <c r="AH59" s="59">
        <f t="shared" si="7"/>
        <v>1336</v>
      </c>
      <c r="AI59" s="59">
        <f t="shared" si="7"/>
        <v>3</v>
      </c>
      <c r="AJ59" s="59">
        <f t="shared" si="7"/>
        <v>404</v>
      </c>
      <c r="AK59" s="59" t="str">
        <f t="shared" si="7"/>
        <v/>
      </c>
      <c r="AL59" s="59" t="str">
        <f t="shared" si="7"/>
        <v/>
      </c>
      <c r="AM59" s="59" t="str">
        <f t="shared" si="7"/>
        <v/>
      </c>
      <c r="AN59" s="59" t="str">
        <f t="shared" si="7"/>
        <v/>
      </c>
      <c r="AO59" s="59" t="str">
        <f t="shared" si="7"/>
        <v/>
      </c>
      <c r="AP59" s="59" t="str">
        <f t="shared" si="7"/>
        <v/>
      </c>
      <c r="AQ59" s="59">
        <f t="shared" si="7"/>
        <v>17533</v>
      </c>
      <c r="AR59" s="70"/>
      <c r="AS59" s="59">
        <f>IF(SUM(AS12:AS14,AS17:AS18)=0,"",SUM(AS12:AS14,AS17:AS18))</f>
        <v>19345</v>
      </c>
      <c r="AT59" s="60">
        <f t="shared" si="0"/>
        <v>-9.3667614370638419E-2</v>
      </c>
      <c r="AU59" s="29"/>
      <c r="AV59" s="60">
        <f t="shared" ref="AV59:AV66" si="8">IFERROR(AQ59/$AQ$49,"")</f>
        <v>6.8554157510732974E-2</v>
      </c>
      <c r="AW59" s="60">
        <f t="shared" ref="AW59:AW66" si="9">IFERROR(AS59/$AS$49,"")</f>
        <v>6.6072825266494301E-2</v>
      </c>
    </row>
    <row r="60" spans="2:49" x14ac:dyDescent="0.2">
      <c r="B60" s="69" t="str">
        <f>'Gen. Prima Directa'!B60</f>
        <v>C. Terremoto</v>
      </c>
      <c r="C60" s="59" t="str">
        <f>IF(SUM(C15:C16)=0,"",SUM(C15:C16))</f>
        <v/>
      </c>
      <c r="D60" s="59" t="str">
        <f t="shared" ref="D60:AQ60" si="10">IF(SUM(D15:D16)=0,"",SUM(D15:D16))</f>
        <v/>
      </c>
      <c r="E60" s="59">
        <f t="shared" si="10"/>
        <v>193</v>
      </c>
      <c r="F60" s="59">
        <f t="shared" si="10"/>
        <v>19</v>
      </c>
      <c r="G60" s="59" t="str">
        <f t="shared" si="10"/>
        <v/>
      </c>
      <c r="H60" s="59">
        <f t="shared" si="10"/>
        <v>4</v>
      </c>
      <c r="I60" s="59">
        <f t="shared" si="10"/>
        <v>691</v>
      </c>
      <c r="J60" s="59" t="str">
        <f t="shared" si="10"/>
        <v/>
      </c>
      <c r="K60" s="59">
        <f t="shared" si="10"/>
        <v>64</v>
      </c>
      <c r="L60" s="59" t="str">
        <f t="shared" si="10"/>
        <v/>
      </c>
      <c r="M60" s="59" t="str">
        <f t="shared" si="10"/>
        <v/>
      </c>
      <c r="N60" s="59" t="str">
        <f t="shared" si="10"/>
        <v/>
      </c>
      <c r="O60" s="59">
        <f t="shared" si="10"/>
        <v>2</v>
      </c>
      <c r="P60" s="59" t="str">
        <f t="shared" si="10"/>
        <v/>
      </c>
      <c r="Q60" s="59" t="str">
        <f t="shared" si="10"/>
        <v/>
      </c>
      <c r="R60" s="59" t="str">
        <f t="shared" si="10"/>
        <v/>
      </c>
      <c r="S60" s="59">
        <f t="shared" si="10"/>
        <v>4489.9999999999991</v>
      </c>
      <c r="T60" s="59" t="str">
        <f t="shared" si="10"/>
        <v/>
      </c>
      <c r="U60" s="59">
        <f t="shared" si="10"/>
        <v>3</v>
      </c>
      <c r="V60" s="59" t="str">
        <f t="shared" si="10"/>
        <v/>
      </c>
      <c r="W60" s="59">
        <f t="shared" si="10"/>
        <v>1</v>
      </c>
      <c r="X60" s="59" t="str">
        <f t="shared" si="10"/>
        <v/>
      </c>
      <c r="Y60" s="59" t="str">
        <f t="shared" si="10"/>
        <v/>
      </c>
      <c r="Z60" s="59">
        <f t="shared" si="10"/>
        <v>42</v>
      </c>
      <c r="AA60" s="59" t="str">
        <f t="shared" si="10"/>
        <v/>
      </c>
      <c r="AB60" s="59" t="str">
        <f t="shared" si="10"/>
        <v/>
      </c>
      <c r="AC60" s="59" t="str">
        <f t="shared" si="10"/>
        <v/>
      </c>
      <c r="AD60" s="59">
        <f t="shared" si="10"/>
        <v>2</v>
      </c>
      <c r="AE60" s="59" t="str">
        <f t="shared" si="10"/>
        <v/>
      </c>
      <c r="AF60" s="59" t="str">
        <f t="shared" si="10"/>
        <v/>
      </c>
      <c r="AG60" s="59">
        <f t="shared" si="10"/>
        <v>3400</v>
      </c>
      <c r="AH60" s="59" t="str">
        <f t="shared" si="10"/>
        <v/>
      </c>
      <c r="AI60" s="59" t="str">
        <f t="shared" si="10"/>
        <v/>
      </c>
      <c r="AJ60" s="59">
        <f t="shared" si="10"/>
        <v>252</v>
      </c>
      <c r="AK60" s="59" t="str">
        <f t="shared" si="10"/>
        <v/>
      </c>
      <c r="AL60" s="59" t="str">
        <f t="shared" si="10"/>
        <v/>
      </c>
      <c r="AM60" s="59" t="str">
        <f t="shared" si="10"/>
        <v/>
      </c>
      <c r="AN60" s="59" t="str">
        <f t="shared" si="10"/>
        <v/>
      </c>
      <c r="AO60" s="59" t="str">
        <f t="shared" si="10"/>
        <v/>
      </c>
      <c r="AP60" s="59" t="str">
        <f t="shared" si="10"/>
        <v/>
      </c>
      <c r="AQ60" s="59">
        <f t="shared" si="10"/>
        <v>9163</v>
      </c>
      <c r="AR60" s="70"/>
      <c r="AS60" s="59">
        <f>IF(SUM(AS15:AS16)=0,"",SUM(AS15:AS16))</f>
        <v>4859</v>
      </c>
      <c r="AT60" s="60">
        <f t="shared" si="0"/>
        <v>0.8857789668656102</v>
      </c>
      <c r="AU60" s="29"/>
      <c r="AV60" s="60">
        <f t="shared" si="8"/>
        <v>3.5827396638957745E-2</v>
      </c>
      <c r="AW60" s="60">
        <f t="shared" si="9"/>
        <v>1.6595908915476649E-2</v>
      </c>
    </row>
    <row r="61" spans="2:49" x14ac:dyDescent="0.2">
      <c r="B61" s="69" t="str">
        <f>'Gen. Prima Directa'!B61</f>
        <v>D. Vehículos</v>
      </c>
      <c r="C61" s="59" t="str">
        <f>IF(SUM(C21,C27)=0,"",SUM(C21,C27))</f>
        <v/>
      </c>
      <c r="D61" s="59" t="str">
        <f t="shared" ref="D61:AQ61" si="11">IF(SUM(D21,D27)=0,"",SUM(D21,D27))</f>
        <v/>
      </c>
      <c r="E61" s="59">
        <f t="shared" si="11"/>
        <v>27623</v>
      </c>
      <c r="F61" s="59">
        <f t="shared" si="11"/>
        <v>6911</v>
      </c>
      <c r="G61" s="59" t="str">
        <f t="shared" si="11"/>
        <v/>
      </c>
      <c r="H61" s="59">
        <f t="shared" si="11"/>
        <v>9075</v>
      </c>
      <c r="I61" s="59" t="str">
        <f t="shared" si="11"/>
        <v/>
      </c>
      <c r="J61" s="59" t="str">
        <f t="shared" si="11"/>
        <v/>
      </c>
      <c r="K61" s="59">
        <f t="shared" si="11"/>
        <v>5406</v>
      </c>
      <c r="L61" s="59" t="str">
        <f t="shared" si="11"/>
        <v/>
      </c>
      <c r="M61" s="59" t="str">
        <f t="shared" si="11"/>
        <v/>
      </c>
      <c r="N61" s="59" t="str">
        <f t="shared" si="11"/>
        <v/>
      </c>
      <c r="O61" s="59">
        <f t="shared" si="11"/>
        <v>1806</v>
      </c>
      <c r="P61" s="59" t="str">
        <f t="shared" si="11"/>
        <v/>
      </c>
      <c r="Q61" s="59">
        <f t="shared" si="11"/>
        <v>4705</v>
      </c>
      <c r="R61" s="59" t="str">
        <f t="shared" si="11"/>
        <v/>
      </c>
      <c r="S61" s="59">
        <f t="shared" si="11"/>
        <v>27073.999999999996</v>
      </c>
      <c r="T61" s="59" t="str">
        <f t="shared" si="11"/>
        <v/>
      </c>
      <c r="U61" s="59">
        <f t="shared" si="11"/>
        <v>4411.0000000000009</v>
      </c>
      <c r="V61" s="59" t="str">
        <f t="shared" si="11"/>
        <v/>
      </c>
      <c r="W61" s="59" t="str">
        <f t="shared" si="11"/>
        <v/>
      </c>
      <c r="X61" s="59" t="str">
        <f t="shared" si="11"/>
        <v/>
      </c>
      <c r="Y61" s="59">
        <f t="shared" si="11"/>
        <v>410</v>
      </c>
      <c r="Z61" s="59">
        <f t="shared" si="11"/>
        <v>12954</v>
      </c>
      <c r="AA61" s="59">
        <f t="shared" si="11"/>
        <v>3137</v>
      </c>
      <c r="AB61" s="59" t="str">
        <f t="shared" si="11"/>
        <v/>
      </c>
      <c r="AC61" s="59" t="str">
        <f t="shared" si="11"/>
        <v/>
      </c>
      <c r="AD61" s="59" t="str">
        <f t="shared" si="11"/>
        <v/>
      </c>
      <c r="AE61" s="59" t="str">
        <f t="shared" si="11"/>
        <v/>
      </c>
      <c r="AF61" s="59" t="str">
        <f t="shared" si="11"/>
        <v/>
      </c>
      <c r="AG61" s="59">
        <f t="shared" si="11"/>
        <v>16200</v>
      </c>
      <c r="AH61" s="59" t="str">
        <f t="shared" si="11"/>
        <v/>
      </c>
      <c r="AI61" s="59">
        <f t="shared" si="11"/>
        <v>2894.0000000000005</v>
      </c>
      <c r="AJ61" s="59" t="str">
        <f t="shared" si="11"/>
        <v/>
      </c>
      <c r="AK61" s="59" t="str">
        <f t="shared" si="11"/>
        <v/>
      </c>
      <c r="AL61" s="59" t="str">
        <f t="shared" si="11"/>
        <v/>
      </c>
      <c r="AM61" s="59" t="str">
        <f t="shared" si="11"/>
        <v/>
      </c>
      <c r="AN61" s="59" t="str">
        <f t="shared" si="11"/>
        <v/>
      </c>
      <c r="AO61" s="59" t="str">
        <f t="shared" si="11"/>
        <v/>
      </c>
      <c r="AP61" s="59" t="str">
        <f t="shared" si="11"/>
        <v/>
      </c>
      <c r="AQ61" s="59">
        <f t="shared" si="11"/>
        <v>122606</v>
      </c>
      <c r="AR61" s="70"/>
      <c r="AS61" s="59">
        <f>IF(SUM(AS21,AS27)=0,"",SUM(AS21,AS27))</f>
        <v>150068</v>
      </c>
      <c r="AT61" s="60">
        <f t="shared" si="0"/>
        <v>-0.1829970413412586</v>
      </c>
      <c r="AU61" s="29"/>
      <c r="AV61" s="60">
        <f t="shared" si="8"/>
        <v>0.47939035166605409</v>
      </c>
      <c r="AW61" s="60">
        <f t="shared" si="9"/>
        <v>0.51255708152454205</v>
      </c>
    </row>
    <row r="62" spans="2:49" x14ac:dyDescent="0.2">
      <c r="B62" s="69" t="str">
        <f>'Gen. Prima Directa'!B62</f>
        <v>E. Casco</v>
      </c>
      <c r="C62" s="59" t="str">
        <f>IF(SUM(C22:C23)=0,"",SUM(C22:C23))</f>
        <v/>
      </c>
      <c r="D62" s="59" t="str">
        <f t="shared" ref="D62:AQ62" si="12">IF(SUM(D22:D23)=0,"",SUM(D22:D23))</f>
        <v/>
      </c>
      <c r="E62" s="59" t="str">
        <f t="shared" si="12"/>
        <v/>
      </c>
      <c r="F62" s="59" t="str">
        <f t="shared" si="12"/>
        <v/>
      </c>
      <c r="G62" s="59" t="str">
        <f t="shared" si="12"/>
        <v/>
      </c>
      <c r="H62" s="59" t="str">
        <f t="shared" si="12"/>
        <v/>
      </c>
      <c r="I62" s="59">
        <f t="shared" si="12"/>
        <v>1</v>
      </c>
      <c r="J62" s="59" t="str">
        <f t="shared" si="12"/>
        <v/>
      </c>
      <c r="K62" s="59" t="str">
        <f t="shared" si="12"/>
        <v/>
      </c>
      <c r="L62" s="59" t="str">
        <f t="shared" si="12"/>
        <v/>
      </c>
      <c r="M62" s="59" t="str">
        <f t="shared" si="12"/>
        <v/>
      </c>
      <c r="N62" s="59">
        <f t="shared" si="12"/>
        <v>1</v>
      </c>
      <c r="O62" s="59">
        <f t="shared" si="12"/>
        <v>5</v>
      </c>
      <c r="P62" s="59" t="str">
        <f t="shared" si="12"/>
        <v/>
      </c>
      <c r="Q62" s="59" t="str">
        <f t="shared" si="12"/>
        <v/>
      </c>
      <c r="R62" s="59" t="str">
        <f t="shared" si="12"/>
        <v/>
      </c>
      <c r="S62" s="59">
        <f t="shared" si="12"/>
        <v>6</v>
      </c>
      <c r="T62" s="59" t="str">
        <f t="shared" si="12"/>
        <v/>
      </c>
      <c r="U62" s="59">
        <f t="shared" si="12"/>
        <v>57</v>
      </c>
      <c r="V62" s="59" t="str">
        <f t="shared" si="12"/>
        <v/>
      </c>
      <c r="W62" s="59">
        <f t="shared" si="12"/>
        <v>5</v>
      </c>
      <c r="X62" s="59" t="str">
        <f t="shared" si="12"/>
        <v/>
      </c>
      <c r="Y62" s="59">
        <f t="shared" si="12"/>
        <v>1</v>
      </c>
      <c r="Z62" s="59" t="str">
        <f t="shared" si="12"/>
        <v/>
      </c>
      <c r="AA62" s="59">
        <f t="shared" si="12"/>
        <v>2</v>
      </c>
      <c r="AB62" s="59" t="str">
        <f t="shared" si="12"/>
        <v/>
      </c>
      <c r="AC62" s="59" t="str">
        <f t="shared" si="12"/>
        <v/>
      </c>
      <c r="AD62" s="59">
        <f t="shared" si="12"/>
        <v>1</v>
      </c>
      <c r="AE62" s="59" t="str">
        <f t="shared" si="12"/>
        <v/>
      </c>
      <c r="AF62" s="59" t="str">
        <f t="shared" si="12"/>
        <v/>
      </c>
      <c r="AG62" s="59">
        <f t="shared" si="12"/>
        <v>11</v>
      </c>
      <c r="AH62" s="59">
        <f t="shared" si="12"/>
        <v>22</v>
      </c>
      <c r="AI62" s="59" t="str">
        <f t="shared" si="12"/>
        <v/>
      </c>
      <c r="AJ62" s="59" t="str">
        <f t="shared" si="12"/>
        <v/>
      </c>
      <c r="AK62" s="59" t="str">
        <f t="shared" si="12"/>
        <v/>
      </c>
      <c r="AL62" s="59" t="str">
        <f t="shared" si="12"/>
        <v/>
      </c>
      <c r="AM62" s="59" t="str">
        <f t="shared" si="12"/>
        <v/>
      </c>
      <c r="AN62" s="59" t="str">
        <f t="shared" si="12"/>
        <v/>
      </c>
      <c r="AO62" s="59" t="str">
        <f t="shared" si="12"/>
        <v/>
      </c>
      <c r="AP62" s="59" t="str">
        <f t="shared" si="12"/>
        <v/>
      </c>
      <c r="AQ62" s="59">
        <f t="shared" si="12"/>
        <v>112</v>
      </c>
      <c r="AR62" s="70"/>
      <c r="AS62" s="59">
        <f>IF(SUM(AS22:AS23)=0,"",SUM(AS22:AS23))</f>
        <v>289</v>
      </c>
      <c r="AT62" s="60">
        <f t="shared" si="0"/>
        <v>-0.61245674740484435</v>
      </c>
      <c r="AU62" s="29"/>
      <c r="AV62" s="60">
        <f t="shared" si="8"/>
        <v>4.3792081453271505E-4</v>
      </c>
      <c r="AW62" s="60">
        <f t="shared" si="9"/>
        <v>9.8707916784786004E-4</v>
      </c>
    </row>
    <row r="63" spans="2:49" x14ac:dyDescent="0.2">
      <c r="B63" s="69" t="str">
        <f>'Gen. Prima Directa'!B63</f>
        <v>F. Transporte</v>
      </c>
      <c r="C63" s="59" t="str">
        <f>IF(SUM(C28:C30)=0,"",SUM(C28:C30))</f>
        <v/>
      </c>
      <c r="D63" s="59" t="str">
        <f t="shared" ref="D63:AQ63" si="13">IF(SUM(D28:D30)=0,"",SUM(D28:D30))</f>
        <v/>
      </c>
      <c r="E63" s="59">
        <f t="shared" si="13"/>
        <v>601</v>
      </c>
      <c r="F63" s="59" t="str">
        <f t="shared" si="13"/>
        <v/>
      </c>
      <c r="G63" s="59" t="str">
        <f t="shared" si="13"/>
        <v/>
      </c>
      <c r="H63" s="59">
        <f t="shared" si="13"/>
        <v>137</v>
      </c>
      <c r="I63" s="59">
        <f t="shared" si="13"/>
        <v>2284</v>
      </c>
      <c r="J63" s="59" t="str">
        <f t="shared" si="13"/>
        <v/>
      </c>
      <c r="K63" s="59">
        <f t="shared" si="13"/>
        <v>2</v>
      </c>
      <c r="L63" s="59" t="str">
        <f t="shared" si="13"/>
        <v/>
      </c>
      <c r="M63" s="59" t="str">
        <f t="shared" si="13"/>
        <v/>
      </c>
      <c r="N63" s="59">
        <f t="shared" si="13"/>
        <v>77</v>
      </c>
      <c r="O63" s="59">
        <f t="shared" si="13"/>
        <v>30.000000000000004</v>
      </c>
      <c r="P63" s="59" t="str">
        <f t="shared" si="13"/>
        <v/>
      </c>
      <c r="Q63" s="59">
        <f t="shared" si="13"/>
        <v>350</v>
      </c>
      <c r="R63" s="59" t="str">
        <f t="shared" si="13"/>
        <v/>
      </c>
      <c r="S63" s="59">
        <f t="shared" si="13"/>
        <v>485.00000000000006</v>
      </c>
      <c r="T63" s="59" t="str">
        <f t="shared" si="13"/>
        <v/>
      </c>
      <c r="U63" s="59">
        <f t="shared" si="13"/>
        <v>28</v>
      </c>
      <c r="V63" s="59" t="str">
        <f t="shared" si="13"/>
        <v/>
      </c>
      <c r="W63" s="59">
        <f t="shared" si="13"/>
        <v>3744</v>
      </c>
      <c r="X63" s="59" t="str">
        <f t="shared" si="13"/>
        <v/>
      </c>
      <c r="Y63" s="59">
        <f t="shared" si="13"/>
        <v>17</v>
      </c>
      <c r="Z63" s="59">
        <f t="shared" si="13"/>
        <v>235</v>
      </c>
      <c r="AA63" s="59">
        <f t="shared" si="13"/>
        <v>42.999999999999993</v>
      </c>
      <c r="AB63" s="59" t="str">
        <f t="shared" si="13"/>
        <v/>
      </c>
      <c r="AC63" s="59" t="str">
        <f t="shared" si="13"/>
        <v/>
      </c>
      <c r="AD63" s="59">
        <f t="shared" si="13"/>
        <v>322</v>
      </c>
      <c r="AE63" s="59">
        <f t="shared" si="13"/>
        <v>44</v>
      </c>
      <c r="AF63" s="59" t="str">
        <f t="shared" si="13"/>
        <v/>
      </c>
      <c r="AG63" s="59">
        <f t="shared" si="13"/>
        <v>222</v>
      </c>
      <c r="AH63" s="59">
        <f t="shared" si="13"/>
        <v>37</v>
      </c>
      <c r="AI63" s="59" t="str">
        <f t="shared" si="13"/>
        <v/>
      </c>
      <c r="AJ63" s="59" t="str">
        <f t="shared" si="13"/>
        <v/>
      </c>
      <c r="AK63" s="59" t="str">
        <f t="shared" si="13"/>
        <v/>
      </c>
      <c r="AL63" s="59" t="str">
        <f t="shared" si="13"/>
        <v/>
      </c>
      <c r="AM63" s="59" t="str">
        <f t="shared" si="13"/>
        <v/>
      </c>
      <c r="AN63" s="59" t="str">
        <f t="shared" si="13"/>
        <v/>
      </c>
      <c r="AO63" s="59" t="str">
        <f t="shared" si="13"/>
        <v/>
      </c>
      <c r="AP63" s="59" t="str">
        <f t="shared" si="13"/>
        <v/>
      </c>
      <c r="AQ63" s="59">
        <f t="shared" si="13"/>
        <v>8658</v>
      </c>
      <c r="AR63" s="70"/>
      <c r="AS63" s="59">
        <f>IF(SUM(AS28:AS30)=0,"",SUM(AS28:AS30))</f>
        <v>5387</v>
      </c>
      <c r="AT63" s="60">
        <f t="shared" si="0"/>
        <v>0.60720252459625024</v>
      </c>
      <c r="AU63" s="29"/>
      <c r="AV63" s="60">
        <f t="shared" si="8"/>
        <v>3.3852842966287919E-2</v>
      </c>
      <c r="AW63" s="60">
        <f t="shared" si="9"/>
        <v>1.8399292308638137E-2</v>
      </c>
    </row>
    <row r="64" spans="2:49" x14ac:dyDescent="0.2">
      <c r="B64" s="69" t="str">
        <f>'Gen. Prima Directa'!B64</f>
        <v>G. Ingeniería</v>
      </c>
      <c r="C64" s="59" t="str">
        <f>IF(SUM(C31:C34)=0,"",SUM(C31:C34))</f>
        <v/>
      </c>
      <c r="D64" s="59" t="str">
        <f t="shared" ref="D64:AQ64" si="14">IF(SUM(D31:D34)=0,"",SUM(D31:D34))</f>
        <v/>
      </c>
      <c r="E64" s="59">
        <f t="shared" si="14"/>
        <v>117</v>
      </c>
      <c r="F64" s="59" t="str">
        <f t="shared" si="14"/>
        <v/>
      </c>
      <c r="G64" s="59" t="str">
        <f t="shared" si="14"/>
        <v/>
      </c>
      <c r="H64" s="59">
        <f t="shared" si="14"/>
        <v>22</v>
      </c>
      <c r="I64" s="59">
        <f t="shared" si="14"/>
        <v>356</v>
      </c>
      <c r="J64" s="59" t="str">
        <f t="shared" si="14"/>
        <v/>
      </c>
      <c r="K64" s="59">
        <f t="shared" si="14"/>
        <v>21</v>
      </c>
      <c r="L64" s="59" t="str">
        <f t="shared" si="14"/>
        <v/>
      </c>
      <c r="M64" s="59" t="str">
        <f t="shared" si="14"/>
        <v/>
      </c>
      <c r="N64" s="59">
        <f t="shared" si="14"/>
        <v>19</v>
      </c>
      <c r="O64" s="59">
        <f t="shared" si="14"/>
        <v>21</v>
      </c>
      <c r="P64" s="59" t="str">
        <f t="shared" si="14"/>
        <v/>
      </c>
      <c r="Q64" s="59">
        <f t="shared" si="14"/>
        <v>27</v>
      </c>
      <c r="R64" s="59" t="str">
        <f t="shared" si="14"/>
        <v/>
      </c>
      <c r="S64" s="59">
        <f t="shared" si="14"/>
        <v>199</v>
      </c>
      <c r="T64" s="59" t="str">
        <f t="shared" si="14"/>
        <v/>
      </c>
      <c r="U64" s="59">
        <f t="shared" si="14"/>
        <v>81</v>
      </c>
      <c r="V64" s="59" t="str">
        <f t="shared" si="14"/>
        <v/>
      </c>
      <c r="W64" s="59">
        <f t="shared" si="14"/>
        <v>14</v>
      </c>
      <c r="X64" s="59" t="str">
        <f t="shared" si="14"/>
        <v/>
      </c>
      <c r="Y64" s="59">
        <f t="shared" si="14"/>
        <v>35</v>
      </c>
      <c r="Z64" s="59">
        <f t="shared" si="14"/>
        <v>161</v>
      </c>
      <c r="AA64" s="59">
        <f t="shared" si="14"/>
        <v>53</v>
      </c>
      <c r="AB64" s="59" t="str">
        <f t="shared" si="14"/>
        <v/>
      </c>
      <c r="AC64" s="59" t="str">
        <f t="shared" si="14"/>
        <v/>
      </c>
      <c r="AD64" s="59">
        <f t="shared" si="14"/>
        <v>14</v>
      </c>
      <c r="AE64" s="59">
        <f t="shared" si="14"/>
        <v>4</v>
      </c>
      <c r="AF64" s="59" t="str">
        <f t="shared" si="14"/>
        <v/>
      </c>
      <c r="AG64" s="59">
        <f t="shared" si="14"/>
        <v>57</v>
      </c>
      <c r="AH64" s="59">
        <f t="shared" si="14"/>
        <v>184</v>
      </c>
      <c r="AI64" s="59" t="str">
        <f t="shared" si="14"/>
        <v/>
      </c>
      <c r="AJ64" s="59">
        <f t="shared" si="14"/>
        <v>1</v>
      </c>
      <c r="AK64" s="59" t="str">
        <f t="shared" si="14"/>
        <v/>
      </c>
      <c r="AL64" s="59" t="str">
        <f t="shared" si="14"/>
        <v/>
      </c>
      <c r="AM64" s="59" t="str">
        <f t="shared" si="14"/>
        <v/>
      </c>
      <c r="AN64" s="59" t="str">
        <f t="shared" si="14"/>
        <v/>
      </c>
      <c r="AO64" s="59" t="str">
        <f t="shared" si="14"/>
        <v/>
      </c>
      <c r="AP64" s="59" t="str">
        <f t="shared" si="14"/>
        <v/>
      </c>
      <c r="AQ64" s="59">
        <f t="shared" si="14"/>
        <v>1386</v>
      </c>
      <c r="AR64" s="70"/>
      <c r="AS64" s="59">
        <f>IF(SUM(AS31:AS34)=0,"",SUM(AS31:AS34))</f>
        <v>1238</v>
      </c>
      <c r="AT64" s="60">
        <f t="shared" si="0"/>
        <v>0.11954765751211638</v>
      </c>
      <c r="AU64" s="29"/>
      <c r="AV64" s="60">
        <f t="shared" si="8"/>
        <v>5.4192700798423483E-3</v>
      </c>
      <c r="AW64" s="60">
        <f t="shared" si="9"/>
        <v>4.2283875771475807E-3</v>
      </c>
    </row>
    <row r="65" spans="2:49" x14ac:dyDescent="0.2">
      <c r="B65" s="69" t="str">
        <f>'Gen. Prima Directa'!B65</f>
        <v>H. Seguros de Crédito</v>
      </c>
      <c r="C65" s="59" t="str">
        <f>IF(SUM(C38:C40)=0,"",SUM(C38:C40))</f>
        <v/>
      </c>
      <c r="D65" s="59">
        <f t="shared" ref="D65:AQ65" si="15">IF(SUM(D38:D40)=0,"",SUM(D38:D40))</f>
        <v>138</v>
      </c>
      <c r="E65" s="59" t="str">
        <f t="shared" si="15"/>
        <v/>
      </c>
      <c r="F65" s="59" t="str">
        <f t="shared" si="15"/>
        <v/>
      </c>
      <c r="G65" s="59" t="str">
        <f t="shared" si="15"/>
        <v/>
      </c>
      <c r="H65" s="59" t="str">
        <f t="shared" si="15"/>
        <v/>
      </c>
      <c r="I65" s="59" t="str">
        <f t="shared" si="15"/>
        <v/>
      </c>
      <c r="J65" s="59">
        <f t="shared" si="15"/>
        <v>59</v>
      </c>
      <c r="K65" s="59" t="str">
        <f t="shared" si="15"/>
        <v/>
      </c>
      <c r="L65" s="59" t="str">
        <f t="shared" si="15"/>
        <v/>
      </c>
      <c r="M65" s="59">
        <f t="shared" si="15"/>
        <v>1234</v>
      </c>
      <c r="N65" s="59" t="str">
        <f t="shared" si="15"/>
        <v/>
      </c>
      <c r="O65" s="59" t="str">
        <f t="shared" si="15"/>
        <v/>
      </c>
      <c r="P65" s="59" t="str">
        <f t="shared" si="15"/>
        <v/>
      </c>
      <c r="Q65" s="59" t="str">
        <f t="shared" si="15"/>
        <v/>
      </c>
      <c r="R65" s="59" t="str">
        <f t="shared" si="15"/>
        <v/>
      </c>
      <c r="S65" s="59" t="str">
        <f t="shared" si="15"/>
        <v/>
      </c>
      <c r="T65" s="59" t="str">
        <f t="shared" si="15"/>
        <v/>
      </c>
      <c r="U65" s="59" t="str">
        <f t="shared" si="15"/>
        <v/>
      </c>
      <c r="V65" s="59" t="str">
        <f t="shared" si="15"/>
        <v/>
      </c>
      <c r="W65" s="59" t="str">
        <f t="shared" si="15"/>
        <v/>
      </c>
      <c r="X65" s="59">
        <f t="shared" si="15"/>
        <v>22</v>
      </c>
      <c r="Y65" s="59" t="str">
        <f t="shared" si="15"/>
        <v/>
      </c>
      <c r="Z65" s="59" t="str">
        <f t="shared" si="15"/>
        <v/>
      </c>
      <c r="AA65" s="59" t="str">
        <f t="shared" si="15"/>
        <v/>
      </c>
      <c r="AB65" s="59" t="str">
        <f t="shared" si="15"/>
        <v/>
      </c>
      <c r="AC65" s="59">
        <f t="shared" si="15"/>
        <v>795</v>
      </c>
      <c r="AD65" s="59" t="str">
        <f t="shared" si="15"/>
        <v/>
      </c>
      <c r="AE65" s="59" t="str">
        <f t="shared" si="15"/>
        <v/>
      </c>
      <c r="AF65" s="59" t="str">
        <f t="shared" si="15"/>
        <v/>
      </c>
      <c r="AG65" s="59" t="str">
        <f t="shared" si="15"/>
        <v/>
      </c>
      <c r="AH65" s="59" t="str">
        <f t="shared" si="15"/>
        <v/>
      </c>
      <c r="AI65" s="59" t="str">
        <f t="shared" si="15"/>
        <v/>
      </c>
      <c r="AJ65" s="59" t="str">
        <f t="shared" si="15"/>
        <v/>
      </c>
      <c r="AK65" s="59" t="str">
        <f t="shared" si="15"/>
        <v/>
      </c>
      <c r="AL65" s="59" t="str">
        <f t="shared" si="15"/>
        <v/>
      </c>
      <c r="AM65" s="59" t="str">
        <f t="shared" si="15"/>
        <v/>
      </c>
      <c r="AN65" s="59" t="str">
        <f t="shared" si="15"/>
        <v/>
      </c>
      <c r="AO65" s="59" t="str">
        <f t="shared" si="15"/>
        <v/>
      </c>
      <c r="AP65" s="59" t="str">
        <f t="shared" si="15"/>
        <v/>
      </c>
      <c r="AQ65" s="59">
        <f t="shared" si="15"/>
        <v>2248</v>
      </c>
      <c r="AR65" s="70"/>
      <c r="AS65" s="59">
        <f>IF(SUM(AS38:AS40)=0,"",SUM(AS38:AS40))</f>
        <v>4115</v>
      </c>
      <c r="AT65" s="60">
        <f t="shared" si="0"/>
        <v>-0.45370595382746048</v>
      </c>
      <c r="AU65" s="29"/>
      <c r="AV65" s="60">
        <f t="shared" si="8"/>
        <v>8.7896963488352086E-3</v>
      </c>
      <c r="AW65" s="60">
        <f t="shared" si="9"/>
        <v>1.4054777770567281E-2</v>
      </c>
    </row>
    <row r="66" spans="2:49" x14ac:dyDescent="0.2">
      <c r="B66" s="69" t="str">
        <f>'Gen. Prima Directa'!B66</f>
        <v>I. Responsabilidad Civil (excluyendo Vehículos)</v>
      </c>
      <c r="C66" s="59" t="str">
        <f>IF(SUM(C24:C26)=0,"",SUM(C24:C26))</f>
        <v/>
      </c>
      <c r="D66" s="59" t="str">
        <f t="shared" ref="D66:AQ66" si="16">IF(SUM(D24:D26)=0,"",SUM(D24:D26))</f>
        <v/>
      </c>
      <c r="E66" s="59">
        <f t="shared" si="16"/>
        <v>69</v>
      </c>
      <c r="F66" s="59" t="str">
        <f t="shared" si="16"/>
        <v/>
      </c>
      <c r="G66" s="59" t="str">
        <f t="shared" si="16"/>
        <v/>
      </c>
      <c r="H66" s="59">
        <f t="shared" si="16"/>
        <v>52</v>
      </c>
      <c r="I66" s="59">
        <f t="shared" si="16"/>
        <v>1965</v>
      </c>
      <c r="J66" s="59" t="str">
        <f t="shared" si="16"/>
        <v/>
      </c>
      <c r="K66" s="59">
        <f t="shared" si="16"/>
        <v>21</v>
      </c>
      <c r="L66" s="59" t="str">
        <f t="shared" si="16"/>
        <v/>
      </c>
      <c r="M66" s="59" t="str">
        <f t="shared" si="16"/>
        <v/>
      </c>
      <c r="N66" s="59">
        <f t="shared" si="16"/>
        <v>116</v>
      </c>
      <c r="O66" s="59">
        <f t="shared" si="16"/>
        <v>10</v>
      </c>
      <c r="P66" s="59" t="str">
        <f t="shared" si="16"/>
        <v/>
      </c>
      <c r="Q66" s="59">
        <f t="shared" si="16"/>
        <v>13.999999999999998</v>
      </c>
      <c r="R66" s="59" t="str">
        <f t="shared" si="16"/>
        <v/>
      </c>
      <c r="S66" s="59">
        <f t="shared" si="16"/>
        <v>244</v>
      </c>
      <c r="T66" s="59" t="str">
        <f t="shared" si="16"/>
        <v/>
      </c>
      <c r="U66" s="59">
        <f t="shared" si="16"/>
        <v>132</v>
      </c>
      <c r="V66" s="59" t="str">
        <f t="shared" si="16"/>
        <v/>
      </c>
      <c r="W66" s="59">
        <f t="shared" si="16"/>
        <v>61</v>
      </c>
      <c r="X66" s="59" t="str">
        <f t="shared" si="16"/>
        <v/>
      </c>
      <c r="Y66" s="59">
        <f t="shared" si="16"/>
        <v>130</v>
      </c>
      <c r="Z66" s="59">
        <f t="shared" si="16"/>
        <v>110.00000000000001</v>
      </c>
      <c r="AA66" s="59">
        <f t="shared" si="16"/>
        <v>66</v>
      </c>
      <c r="AB66" s="59" t="str">
        <f t="shared" si="16"/>
        <v/>
      </c>
      <c r="AC66" s="59" t="str">
        <f t="shared" si="16"/>
        <v/>
      </c>
      <c r="AD66" s="59">
        <f t="shared" si="16"/>
        <v>212</v>
      </c>
      <c r="AE66" s="59">
        <f t="shared" si="16"/>
        <v>9</v>
      </c>
      <c r="AF66" s="59" t="str">
        <f t="shared" si="16"/>
        <v/>
      </c>
      <c r="AG66" s="59">
        <f t="shared" si="16"/>
        <v>347</v>
      </c>
      <c r="AH66" s="59">
        <f t="shared" si="16"/>
        <v>316</v>
      </c>
      <c r="AI66" s="59" t="str">
        <f t="shared" si="16"/>
        <v/>
      </c>
      <c r="AJ66" s="59">
        <f t="shared" si="16"/>
        <v>2</v>
      </c>
      <c r="AK66" s="59" t="str">
        <f t="shared" si="16"/>
        <v/>
      </c>
      <c r="AL66" s="59" t="str">
        <f t="shared" si="16"/>
        <v/>
      </c>
      <c r="AM66" s="59" t="str">
        <f t="shared" si="16"/>
        <v/>
      </c>
      <c r="AN66" s="59" t="str">
        <f t="shared" si="16"/>
        <v/>
      </c>
      <c r="AO66" s="59" t="str">
        <f t="shared" si="16"/>
        <v/>
      </c>
      <c r="AP66" s="59" t="str">
        <f t="shared" si="16"/>
        <v/>
      </c>
      <c r="AQ66" s="59">
        <f t="shared" si="16"/>
        <v>3876</v>
      </c>
      <c r="AR66" s="70"/>
      <c r="AS66" s="59">
        <f>IF(SUM(AS24:AS26)=0,"",SUM(AS24:AS26))</f>
        <v>3183</v>
      </c>
      <c r="AT66" s="60">
        <f t="shared" si="0"/>
        <v>0.21771913289349665</v>
      </c>
      <c r="AU66" s="29"/>
      <c r="AV66" s="60">
        <f t="shared" si="8"/>
        <v>1.5155188188650031E-2</v>
      </c>
      <c r="AW66" s="60">
        <f t="shared" si="9"/>
        <v>1.0871532841729198E-2</v>
      </c>
    </row>
    <row r="67" spans="2:49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76"/>
      <c r="AS67" s="29"/>
      <c r="AT67" s="29"/>
      <c r="AU67" s="29"/>
      <c r="AV67" s="29"/>
      <c r="AW67" s="29"/>
    </row>
    <row r="68" spans="2:49" hidden="1" x14ac:dyDescent="0.2">
      <c r="B68" s="39" t="s">
        <v>92</v>
      </c>
      <c r="C68" s="40">
        <f>INDEX(Benchmark!$D$9:$D$48,COLUMNS(Benchmark!$D$9:D48),)</f>
        <v>1</v>
      </c>
      <c r="D68" s="40">
        <f>INDEX(Benchmark!$D$9:$D$48,COLUMNS(Benchmark!$D$9:E48),)</f>
        <v>1</v>
      </c>
      <c r="E68" s="40">
        <f>INDEX(Benchmark!$D$9:$D$48,COLUMNS(Benchmark!$D$9:F48),)</f>
        <v>1</v>
      </c>
      <c r="F68" s="40">
        <f>INDEX(Benchmark!$D$9:$D$48,COLUMNS(Benchmark!$D$9:G48),)</f>
        <v>1</v>
      </c>
      <c r="G68" s="40">
        <f>INDEX(Benchmark!$D$9:$D$48,COLUMNS(Benchmark!$D$9:H48),)</f>
        <v>1</v>
      </c>
      <c r="H68" s="40">
        <f>INDEX(Benchmark!$D$9:$D$48,COLUMNS(Benchmark!$D$9:I48),)</f>
        <v>1</v>
      </c>
      <c r="I68" s="40">
        <f>INDEX(Benchmark!$D$9:$D$48,COLUMNS(Benchmark!$D$9:J48),)</f>
        <v>1</v>
      </c>
      <c r="J68" s="40">
        <f>INDEX(Benchmark!$D$9:$D$48,COLUMNS(Benchmark!$D$9:K48),)</f>
        <v>1</v>
      </c>
      <c r="K68" s="40">
        <f>INDEX(Benchmark!$D$9:$D$48,COLUMNS(Benchmark!$D$9:L48),)</f>
        <v>1</v>
      </c>
      <c r="L68" s="40">
        <f>INDEX(Benchmark!$D$9:$D$48,COLUMNS(Benchmark!$D$9:M48),)</f>
        <v>1</v>
      </c>
      <c r="M68" s="40">
        <f>INDEX(Benchmark!$D$9:$D$48,COLUMNS(Benchmark!$D$9:N48),)</f>
        <v>1</v>
      </c>
      <c r="N68" s="40">
        <f>INDEX(Benchmark!$D$9:$D$48,COLUMNS(Benchmark!$D$9:O48),)</f>
        <v>1</v>
      </c>
      <c r="O68" s="40">
        <f>INDEX(Benchmark!$D$9:$D$48,COLUMNS(Benchmark!$D$9:P48),)</f>
        <v>1</v>
      </c>
      <c r="P68" s="40">
        <f>INDEX(Benchmark!$D$9:$D$48,COLUMNS(Benchmark!$D$9:Q48),)</f>
        <v>1</v>
      </c>
      <c r="Q68" s="40">
        <f>INDEX(Benchmark!$D$9:$D$48,COLUMNS(Benchmark!$D$9:R48),)</f>
        <v>1</v>
      </c>
      <c r="R68" s="40">
        <f>INDEX(Benchmark!$D$9:$D$48,COLUMNS(Benchmark!$D$9:S48),)</f>
        <v>1</v>
      </c>
      <c r="S68" s="40">
        <f>INDEX(Benchmark!$D$9:$D$48,COLUMNS(Benchmark!$D$9:T48),)</f>
        <v>1</v>
      </c>
      <c r="T68" s="40">
        <f>INDEX(Benchmark!$D$9:$D$48,COLUMNS(Benchmark!$D$9:U48),)</f>
        <v>1</v>
      </c>
      <c r="U68" s="40">
        <f>INDEX(Benchmark!$D$9:$D$48,COLUMNS(Benchmark!$D$9:V48),)</f>
        <v>1</v>
      </c>
      <c r="V68" s="40">
        <f>INDEX(Benchmark!$D$9:$D$48,COLUMNS(Benchmark!$D$9:W48),)</f>
        <v>1</v>
      </c>
      <c r="W68" s="40">
        <f>INDEX(Benchmark!$D$9:$D$48,COLUMNS(Benchmark!$D$9:X48),)</f>
        <v>1</v>
      </c>
      <c r="X68" s="40">
        <f>INDEX(Benchmark!$D$9:$D$48,COLUMNS(Benchmark!$D$9:Y48),)</f>
        <v>1</v>
      </c>
      <c r="Y68" s="40">
        <f>INDEX(Benchmark!$D$9:$D$48,COLUMNS(Benchmark!$D$9:Z48),)</f>
        <v>1</v>
      </c>
      <c r="Z68" s="40">
        <f>INDEX(Benchmark!$D$9:$D$48,COLUMNS(Benchmark!$D$9:AA48),)</f>
        <v>1</v>
      </c>
      <c r="AA68" s="40">
        <f>INDEX(Benchmark!$D$9:$D$48,COLUMNS(Benchmark!$D$9:AB48),)</f>
        <v>1</v>
      </c>
      <c r="AB68" s="40">
        <f>INDEX(Benchmark!$D$9:$D$48,COLUMNS(Benchmark!$D$9:AC48),)</f>
        <v>1</v>
      </c>
      <c r="AC68" s="40">
        <f>INDEX(Benchmark!$D$9:$D$48,COLUMNS(Benchmark!$D$9:AD48),)</f>
        <v>1</v>
      </c>
      <c r="AD68" s="40">
        <f>INDEX(Benchmark!$D$9:$D$48,COLUMNS(Benchmark!$D$9:AE48),)</f>
        <v>1</v>
      </c>
      <c r="AE68" s="40">
        <f>INDEX(Benchmark!$D$9:$D$48,COLUMNS(Benchmark!$D$9:AF48),)</f>
        <v>1</v>
      </c>
      <c r="AF68" s="40">
        <f>INDEX(Benchmark!$D$9:$D$48,COLUMNS(Benchmark!$D$9:AG48),)</f>
        <v>1</v>
      </c>
      <c r="AG68" s="40">
        <f>INDEX(Benchmark!$D$9:$D$48,COLUMNS(Benchmark!$D$9:AH48),)</f>
        <v>1</v>
      </c>
      <c r="AH68" s="40">
        <f>INDEX(Benchmark!$D$9:$D$48,COLUMNS(Benchmark!$D$9:AI48),)</f>
        <v>1</v>
      </c>
      <c r="AI68" s="40">
        <f>INDEX(Benchmark!$D$9:$D$48,COLUMNS(Benchmark!$D$9:AJ48),)</f>
        <v>1</v>
      </c>
      <c r="AJ68" s="40">
        <f>INDEX(Benchmark!$D$9:$D$48,COLUMNS(Benchmark!$D$9:AK48),)</f>
        <v>1</v>
      </c>
      <c r="AK68" s="40">
        <f>INDEX(Benchmark!$D$9:$D$48,COLUMNS(Benchmark!$D$9:AL48),)</f>
        <v>0</v>
      </c>
      <c r="AL68" s="40">
        <f>INDEX(Benchmark!$D$9:$D$48,COLUMNS(Benchmark!$D$9:AM48),)</f>
        <v>0</v>
      </c>
      <c r="AM68" s="40">
        <f>INDEX(Benchmark!$D$9:$D$48,COLUMNS(Benchmark!$D$9:AN48),)</f>
        <v>0</v>
      </c>
      <c r="AN68" s="40">
        <f>INDEX(Benchmark!$D$9:$D$48,COLUMNS(Benchmark!$D$9:AO48),)</f>
        <v>0</v>
      </c>
      <c r="AO68" s="40">
        <f>INDEX(Benchmark!$D$9:$D$48,COLUMNS(Benchmark!$D$9:AP48),)</f>
        <v>0</v>
      </c>
      <c r="AP68" s="40">
        <f>INDEX(Benchmark!$D$9:$D$48,COLUMNS(Benchmark!$D$9:AQ48),)</f>
        <v>0</v>
      </c>
      <c r="AQ68" s="29"/>
      <c r="AR68" s="76"/>
      <c r="AS68" s="29"/>
      <c r="AT68" s="29"/>
      <c r="AU68" s="29"/>
      <c r="AV68" s="29"/>
      <c r="AW68" s="29"/>
    </row>
    <row r="69" spans="2:49" hidden="1" x14ac:dyDescent="0.2">
      <c r="B69" s="29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29"/>
      <c r="AR69" s="76"/>
      <c r="AS69" s="29"/>
      <c r="AT69" s="29"/>
      <c r="AU69" s="29"/>
      <c r="AV69" s="29"/>
      <c r="AW69" s="29"/>
    </row>
    <row r="70" spans="2:49" hidden="1" x14ac:dyDescent="0.2">
      <c r="B70" s="39" t="s">
        <v>93</v>
      </c>
      <c r="C70" s="40">
        <f>IFERROR(RANK(C72,$C$72:$AP$72,0),"")</f>
        <v>16</v>
      </c>
      <c r="D70" s="40">
        <f t="shared" ref="D70:AP70" si="17">IFERROR(RANK(D72,$C$72:$AP$72,0),"")</f>
        <v>23</v>
      </c>
      <c r="E70" s="40">
        <f t="shared" si="17"/>
        <v>3</v>
      </c>
      <c r="F70" s="40">
        <f t="shared" si="17"/>
        <v>1</v>
      </c>
      <c r="G70" s="40">
        <f t="shared" si="17"/>
        <v>25</v>
      </c>
      <c r="H70" s="40">
        <f t="shared" si="17"/>
        <v>7</v>
      </c>
      <c r="I70" s="40">
        <f t="shared" si="17"/>
        <v>6</v>
      </c>
      <c r="J70" s="40">
        <f t="shared" si="17"/>
        <v>28</v>
      </c>
      <c r="K70" s="40">
        <f t="shared" si="17"/>
        <v>9</v>
      </c>
      <c r="L70" s="40" t="str">
        <f t="shared" si="17"/>
        <v/>
      </c>
      <c r="M70" s="40">
        <f t="shared" si="17"/>
        <v>19</v>
      </c>
      <c r="N70" s="40">
        <f t="shared" si="17"/>
        <v>22</v>
      </c>
      <c r="O70" s="40">
        <f t="shared" si="17"/>
        <v>18</v>
      </c>
      <c r="P70" s="40">
        <f t="shared" si="17"/>
        <v>30</v>
      </c>
      <c r="Q70" s="40">
        <f t="shared" si="17"/>
        <v>10</v>
      </c>
      <c r="R70" s="40">
        <f t="shared" si="17"/>
        <v>32</v>
      </c>
      <c r="S70" s="40">
        <f t="shared" si="17"/>
        <v>2</v>
      </c>
      <c r="T70" s="40" t="str">
        <f t="shared" si="17"/>
        <v/>
      </c>
      <c r="U70" s="40">
        <f t="shared" si="17"/>
        <v>11</v>
      </c>
      <c r="V70" s="40">
        <f t="shared" si="17"/>
        <v>24</v>
      </c>
      <c r="W70" s="40">
        <f t="shared" si="17"/>
        <v>14</v>
      </c>
      <c r="X70" s="40">
        <f t="shared" si="17"/>
        <v>29</v>
      </c>
      <c r="Y70" s="40">
        <f t="shared" si="17"/>
        <v>20</v>
      </c>
      <c r="Z70" s="40">
        <f t="shared" si="17"/>
        <v>5</v>
      </c>
      <c r="AA70" s="40">
        <f t="shared" si="17"/>
        <v>13</v>
      </c>
      <c r="AB70" s="40">
        <f t="shared" si="17"/>
        <v>26</v>
      </c>
      <c r="AC70" s="40">
        <f t="shared" si="17"/>
        <v>21</v>
      </c>
      <c r="AD70" s="40">
        <f t="shared" si="17"/>
        <v>12</v>
      </c>
      <c r="AE70" s="40">
        <f t="shared" si="17"/>
        <v>27</v>
      </c>
      <c r="AF70" s="40">
        <f t="shared" si="17"/>
        <v>31</v>
      </c>
      <c r="AG70" s="40">
        <f t="shared" si="17"/>
        <v>4</v>
      </c>
      <c r="AH70" s="40">
        <f t="shared" si="17"/>
        <v>17</v>
      </c>
      <c r="AI70" s="40">
        <f t="shared" si="17"/>
        <v>15</v>
      </c>
      <c r="AJ70" s="40">
        <f t="shared" si="17"/>
        <v>8</v>
      </c>
      <c r="AK70" s="40" t="str">
        <f t="shared" si="17"/>
        <v/>
      </c>
      <c r="AL70" s="40" t="str">
        <f t="shared" si="17"/>
        <v/>
      </c>
      <c r="AM70" s="40" t="str">
        <f t="shared" si="17"/>
        <v/>
      </c>
      <c r="AN70" s="40" t="str">
        <f t="shared" si="17"/>
        <v/>
      </c>
      <c r="AO70" s="40" t="str">
        <f t="shared" si="17"/>
        <v/>
      </c>
      <c r="AP70" s="40" t="str">
        <f t="shared" si="17"/>
        <v/>
      </c>
      <c r="AQ70" s="29"/>
      <c r="AR70" s="76"/>
      <c r="AS70" s="29"/>
      <c r="AT70" s="29"/>
      <c r="AU70" s="29"/>
      <c r="AV70" s="29"/>
      <c r="AW70" s="29"/>
    </row>
    <row r="71" spans="2:49" hidden="1" x14ac:dyDescent="0.2">
      <c r="B71" s="29"/>
      <c r="C71" s="40" t="str">
        <f>C11</f>
        <v>Assurant Chile</v>
      </c>
      <c r="D71" s="40" t="str">
        <f t="shared" ref="D71:AP71" si="18">D11</f>
        <v>AVLA Crédito</v>
      </c>
      <c r="E71" s="40" t="str">
        <f t="shared" si="18"/>
        <v>BCI Seguros</v>
      </c>
      <c r="F71" s="40" t="str">
        <f t="shared" si="18"/>
        <v>BNP Paribas Cardif</v>
      </c>
      <c r="G71" s="40" t="str">
        <f t="shared" si="18"/>
        <v>Cesce Chile</v>
      </c>
      <c r="H71" s="40" t="str">
        <f t="shared" si="18"/>
        <v>Chilena Consolidada</v>
      </c>
      <c r="I71" s="40" t="str">
        <f t="shared" si="18"/>
        <v>Chubb Generales</v>
      </c>
      <c r="J71" s="40" t="str">
        <f t="shared" si="18"/>
        <v>Coface Chile</v>
      </c>
      <c r="K71" s="40" t="str">
        <f t="shared" si="18"/>
        <v>Consorcio Nacional</v>
      </c>
      <c r="L71" s="40" t="str">
        <f t="shared" si="18"/>
        <v>Contempora</v>
      </c>
      <c r="M71" s="40" t="str">
        <f t="shared" si="18"/>
        <v>Continental Crédito</v>
      </c>
      <c r="N71" s="40" t="str">
        <f t="shared" si="18"/>
        <v>Continental Generales</v>
      </c>
      <c r="O71" s="40" t="str">
        <f t="shared" si="18"/>
        <v>FID Chile</v>
      </c>
      <c r="P71" s="40" t="str">
        <f t="shared" si="18"/>
        <v>HDI Gar. y Cré.</v>
      </c>
      <c r="Q71" s="40" t="str">
        <f t="shared" si="18"/>
        <v>HDI Seguros</v>
      </c>
      <c r="R71" s="40" t="str">
        <f t="shared" si="18"/>
        <v>Huelen</v>
      </c>
      <c r="S71" s="40" t="str">
        <f t="shared" si="18"/>
        <v>Liberty Seguros</v>
      </c>
      <c r="T71" s="40" t="str">
        <f t="shared" si="18"/>
        <v>M. de Carabineros</v>
      </c>
      <c r="U71" s="40" t="str">
        <f t="shared" si="18"/>
        <v>Mapfre</v>
      </c>
      <c r="V71" s="40" t="str">
        <f t="shared" si="18"/>
        <v>MetLife Generales</v>
      </c>
      <c r="W71" s="40" t="str">
        <f t="shared" si="18"/>
        <v>Orion Seguros</v>
      </c>
      <c r="X71" s="40" t="str">
        <f t="shared" si="18"/>
        <v>Orsan Crédito</v>
      </c>
      <c r="Y71" s="40" t="str">
        <f t="shared" si="18"/>
        <v>Porvenir</v>
      </c>
      <c r="Z71" s="40" t="str">
        <f t="shared" si="18"/>
        <v>Reale Chile</v>
      </c>
      <c r="AA71" s="40" t="str">
        <f t="shared" si="18"/>
        <v>Renta Nacional</v>
      </c>
      <c r="AB71" s="40" t="str">
        <f t="shared" si="18"/>
        <v>SegChile</v>
      </c>
      <c r="AC71" s="40" t="str">
        <f t="shared" si="18"/>
        <v>Solunión Chile</v>
      </c>
      <c r="AD71" s="40" t="str">
        <f t="shared" si="18"/>
        <v>Southbridge</v>
      </c>
      <c r="AE71" s="40" t="str">
        <f t="shared" si="18"/>
        <v>Starr International</v>
      </c>
      <c r="AF71" s="40" t="str">
        <f t="shared" si="18"/>
        <v>Suaval</v>
      </c>
      <c r="AG71" s="40" t="str">
        <f t="shared" si="18"/>
        <v>Suramericana</v>
      </c>
      <c r="AH71" s="40" t="str">
        <f t="shared" si="18"/>
        <v>Unnio</v>
      </c>
      <c r="AI71" s="40" t="str">
        <f t="shared" si="18"/>
        <v>Zenit Seguros</v>
      </c>
      <c r="AJ71" s="40" t="str">
        <f t="shared" si="18"/>
        <v>Zurich Santander</v>
      </c>
      <c r="AK71" s="40" t="str">
        <f t="shared" si="18"/>
        <v/>
      </c>
      <c r="AL71" s="40" t="str">
        <f t="shared" si="18"/>
        <v/>
      </c>
      <c r="AM71" s="40" t="str">
        <f t="shared" si="18"/>
        <v/>
      </c>
      <c r="AN71" s="40" t="str">
        <f t="shared" si="18"/>
        <v/>
      </c>
      <c r="AO71" s="40" t="str">
        <f t="shared" si="18"/>
        <v/>
      </c>
      <c r="AP71" s="40" t="str">
        <f t="shared" si="18"/>
        <v/>
      </c>
      <c r="AQ71" s="29"/>
      <c r="AR71" s="76"/>
      <c r="AS71" s="29"/>
      <c r="AT71" s="29"/>
      <c r="AU71" s="29"/>
      <c r="AV71" s="29"/>
      <c r="AW71" s="29"/>
    </row>
    <row r="72" spans="2:49" hidden="1" x14ac:dyDescent="0.2">
      <c r="B72" s="29"/>
      <c r="C72" s="42">
        <f t="shared" ref="C72:AP72" si="19">IFERROR(IF(C68=1,VLOOKUP($C$88,$B$12:$AQ$49,C75+1,FALSE)+C73/1000000,""),"")</f>
        <v>3078.0000399999999</v>
      </c>
      <c r="D72" s="42">
        <f t="shared" si="19"/>
        <v>206.00003899999999</v>
      </c>
      <c r="E72" s="42">
        <f t="shared" si="19"/>
        <v>36173.000037999998</v>
      </c>
      <c r="F72" s="42">
        <f t="shared" si="19"/>
        <v>46424.000037000005</v>
      </c>
      <c r="G72" s="42">
        <f t="shared" si="19"/>
        <v>155.00003599999999</v>
      </c>
      <c r="H72" s="42">
        <f t="shared" si="19"/>
        <v>9752.0000349999991</v>
      </c>
      <c r="I72" s="42">
        <f t="shared" si="19"/>
        <v>18232.000034000001</v>
      </c>
      <c r="J72" s="42">
        <f t="shared" si="19"/>
        <v>59.000033000000002</v>
      </c>
      <c r="K72" s="42">
        <f t="shared" si="19"/>
        <v>7496.0000319999999</v>
      </c>
      <c r="L72" s="42" t="str">
        <f t="shared" si="19"/>
        <v/>
      </c>
      <c r="M72" s="42">
        <f t="shared" si="19"/>
        <v>1277.0000299999999</v>
      </c>
      <c r="N72" s="42">
        <f t="shared" si="19"/>
        <v>620.00002900000004</v>
      </c>
      <c r="O72" s="42">
        <f t="shared" si="19"/>
        <v>1927.0000279999999</v>
      </c>
      <c r="P72" s="42">
        <f t="shared" si="19"/>
        <v>33.000027000000003</v>
      </c>
      <c r="Q72" s="42">
        <f t="shared" si="19"/>
        <v>6406.0000259999997</v>
      </c>
      <c r="R72" s="42">
        <f t="shared" si="19"/>
        <v>3.0000249999999999</v>
      </c>
      <c r="S72" s="42">
        <f t="shared" si="19"/>
        <v>37497.000024000001</v>
      </c>
      <c r="T72" s="42" t="str">
        <f t="shared" si="19"/>
        <v/>
      </c>
      <c r="U72" s="42">
        <f t="shared" si="19"/>
        <v>5620.0000220000011</v>
      </c>
      <c r="V72" s="42">
        <f t="shared" si="19"/>
        <v>167.000021</v>
      </c>
      <c r="W72" s="42">
        <f t="shared" si="19"/>
        <v>3871.0000199999999</v>
      </c>
      <c r="X72" s="42">
        <f t="shared" si="19"/>
        <v>41.000019000000002</v>
      </c>
      <c r="Y72" s="42">
        <f t="shared" si="19"/>
        <v>963.00001799999995</v>
      </c>
      <c r="Z72" s="42">
        <f t="shared" si="19"/>
        <v>21897.000016999998</v>
      </c>
      <c r="AA72" s="42">
        <f t="shared" si="19"/>
        <v>3933.000016</v>
      </c>
      <c r="AB72" s="42">
        <f t="shared" si="19"/>
        <v>125.000015</v>
      </c>
      <c r="AC72" s="42">
        <f t="shared" si="19"/>
        <v>795.00001399999996</v>
      </c>
      <c r="AD72" s="42">
        <f t="shared" si="19"/>
        <v>5509.0000129999999</v>
      </c>
      <c r="AE72" s="42">
        <f t="shared" si="19"/>
        <v>80.000011999999998</v>
      </c>
      <c r="AF72" s="42">
        <f t="shared" si="19"/>
        <v>10.000011000000001</v>
      </c>
      <c r="AG72" s="42">
        <f t="shared" si="19"/>
        <v>30098.00001</v>
      </c>
      <c r="AH72" s="42">
        <f t="shared" si="19"/>
        <v>1975.0000090000001</v>
      </c>
      <c r="AI72" s="42">
        <f t="shared" si="19"/>
        <v>3435.0000080000004</v>
      </c>
      <c r="AJ72" s="42">
        <f t="shared" si="19"/>
        <v>7897.0000069999996</v>
      </c>
      <c r="AK72" s="42" t="str">
        <f t="shared" si="19"/>
        <v/>
      </c>
      <c r="AL72" s="42" t="str">
        <f t="shared" si="19"/>
        <v/>
      </c>
      <c r="AM72" s="42" t="str">
        <f t="shared" si="19"/>
        <v/>
      </c>
      <c r="AN72" s="42" t="str">
        <f t="shared" si="19"/>
        <v/>
      </c>
      <c r="AO72" s="42" t="str">
        <f t="shared" si="19"/>
        <v/>
      </c>
      <c r="AP72" s="42" t="str">
        <f t="shared" si="19"/>
        <v/>
      </c>
      <c r="AQ72" s="29"/>
      <c r="AR72" s="76"/>
      <c r="AS72" s="29"/>
      <c r="AT72" s="29"/>
      <c r="AU72" s="29"/>
      <c r="AV72" s="29"/>
      <c r="AW72" s="29"/>
    </row>
    <row r="73" spans="2:49" hidden="1" x14ac:dyDescent="0.2">
      <c r="B73" s="29"/>
      <c r="C73" s="40">
        <v>40</v>
      </c>
      <c r="D73" s="40">
        <f>C73-1</f>
        <v>39</v>
      </c>
      <c r="E73" s="40">
        <f t="shared" ref="E73:AP73" si="20">D73-1</f>
        <v>38</v>
      </c>
      <c r="F73" s="40">
        <f t="shared" si="20"/>
        <v>37</v>
      </c>
      <c r="G73" s="40">
        <f t="shared" si="20"/>
        <v>36</v>
      </c>
      <c r="H73" s="40">
        <f t="shared" si="20"/>
        <v>35</v>
      </c>
      <c r="I73" s="40">
        <f t="shared" si="20"/>
        <v>34</v>
      </c>
      <c r="J73" s="40">
        <f t="shared" si="20"/>
        <v>33</v>
      </c>
      <c r="K73" s="40">
        <f t="shared" si="20"/>
        <v>32</v>
      </c>
      <c r="L73" s="40">
        <f t="shared" si="20"/>
        <v>31</v>
      </c>
      <c r="M73" s="40">
        <f t="shared" si="20"/>
        <v>30</v>
      </c>
      <c r="N73" s="40">
        <f t="shared" si="20"/>
        <v>29</v>
      </c>
      <c r="O73" s="40">
        <f t="shared" si="20"/>
        <v>28</v>
      </c>
      <c r="P73" s="40">
        <f t="shared" si="20"/>
        <v>27</v>
      </c>
      <c r="Q73" s="40">
        <f t="shared" si="20"/>
        <v>26</v>
      </c>
      <c r="R73" s="40">
        <f t="shared" si="20"/>
        <v>25</v>
      </c>
      <c r="S73" s="40">
        <f t="shared" si="20"/>
        <v>24</v>
      </c>
      <c r="T73" s="40">
        <f t="shared" si="20"/>
        <v>23</v>
      </c>
      <c r="U73" s="40">
        <f t="shared" si="20"/>
        <v>22</v>
      </c>
      <c r="V73" s="40">
        <f t="shared" si="20"/>
        <v>21</v>
      </c>
      <c r="W73" s="40">
        <f t="shared" si="20"/>
        <v>20</v>
      </c>
      <c r="X73" s="40">
        <f t="shared" si="20"/>
        <v>19</v>
      </c>
      <c r="Y73" s="40">
        <f t="shared" si="20"/>
        <v>18</v>
      </c>
      <c r="Z73" s="40">
        <f t="shared" si="20"/>
        <v>17</v>
      </c>
      <c r="AA73" s="40">
        <f t="shared" si="20"/>
        <v>16</v>
      </c>
      <c r="AB73" s="40">
        <f t="shared" si="20"/>
        <v>15</v>
      </c>
      <c r="AC73" s="40">
        <f t="shared" si="20"/>
        <v>14</v>
      </c>
      <c r="AD73" s="40">
        <f t="shared" si="20"/>
        <v>13</v>
      </c>
      <c r="AE73" s="40">
        <f t="shared" si="20"/>
        <v>12</v>
      </c>
      <c r="AF73" s="40">
        <f t="shared" si="20"/>
        <v>11</v>
      </c>
      <c r="AG73" s="40">
        <f t="shared" si="20"/>
        <v>10</v>
      </c>
      <c r="AH73" s="40">
        <f t="shared" si="20"/>
        <v>9</v>
      </c>
      <c r="AI73" s="40">
        <f t="shared" si="20"/>
        <v>8</v>
      </c>
      <c r="AJ73" s="40">
        <f t="shared" si="20"/>
        <v>7</v>
      </c>
      <c r="AK73" s="40">
        <f t="shared" si="20"/>
        <v>6</v>
      </c>
      <c r="AL73" s="40">
        <f t="shared" si="20"/>
        <v>5</v>
      </c>
      <c r="AM73" s="40">
        <f t="shared" si="20"/>
        <v>4</v>
      </c>
      <c r="AN73" s="40">
        <f t="shared" si="20"/>
        <v>3</v>
      </c>
      <c r="AO73" s="40">
        <f t="shared" si="20"/>
        <v>2</v>
      </c>
      <c r="AP73" s="40">
        <f t="shared" si="20"/>
        <v>1</v>
      </c>
      <c r="AQ73" s="29"/>
      <c r="AR73" s="76"/>
      <c r="AS73" s="29"/>
      <c r="AT73" s="29"/>
      <c r="AU73" s="29"/>
      <c r="AV73" s="29"/>
      <c r="AW73" s="29"/>
    </row>
    <row r="74" spans="2:49" hidden="1" x14ac:dyDescent="0.2">
      <c r="B74" s="29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29"/>
      <c r="AR74" s="76"/>
      <c r="AS74" s="29"/>
      <c r="AT74" s="29"/>
      <c r="AU74" s="29"/>
      <c r="AV74" s="29"/>
      <c r="AW74" s="29"/>
    </row>
    <row r="75" spans="2:49" hidden="1" x14ac:dyDescent="0.2">
      <c r="B75" s="39" t="s">
        <v>94</v>
      </c>
      <c r="C75" s="40">
        <v>1</v>
      </c>
      <c r="D75" s="40">
        <v>2</v>
      </c>
      <c r="E75" s="40">
        <v>3</v>
      </c>
      <c r="F75" s="40">
        <v>4</v>
      </c>
      <c r="G75" s="40">
        <v>5</v>
      </c>
      <c r="H75" s="40">
        <v>6</v>
      </c>
      <c r="I75" s="40">
        <v>7</v>
      </c>
      <c r="J75" s="40">
        <v>8</v>
      </c>
      <c r="K75" s="40">
        <v>9</v>
      </c>
      <c r="L75" s="40">
        <v>10</v>
      </c>
      <c r="M75" s="40">
        <v>11</v>
      </c>
      <c r="N75" s="40">
        <v>12</v>
      </c>
      <c r="O75" s="40">
        <v>13</v>
      </c>
      <c r="P75" s="40">
        <v>14</v>
      </c>
      <c r="Q75" s="40">
        <v>15</v>
      </c>
      <c r="R75" s="40">
        <v>16</v>
      </c>
      <c r="S75" s="40">
        <v>17</v>
      </c>
      <c r="T75" s="40">
        <v>18</v>
      </c>
      <c r="U75" s="40">
        <v>19</v>
      </c>
      <c r="V75" s="40">
        <v>20</v>
      </c>
      <c r="W75" s="40">
        <v>21</v>
      </c>
      <c r="X75" s="40">
        <v>22</v>
      </c>
      <c r="Y75" s="40">
        <v>23</v>
      </c>
      <c r="Z75" s="40">
        <v>24</v>
      </c>
      <c r="AA75" s="40">
        <v>25</v>
      </c>
      <c r="AB75" s="40">
        <v>26</v>
      </c>
      <c r="AC75" s="40">
        <v>27</v>
      </c>
      <c r="AD75" s="40">
        <v>28</v>
      </c>
      <c r="AE75" s="40">
        <v>29</v>
      </c>
      <c r="AF75" s="40">
        <v>30</v>
      </c>
      <c r="AG75" s="40">
        <v>31</v>
      </c>
      <c r="AH75" s="40">
        <v>32</v>
      </c>
      <c r="AI75" s="40">
        <v>33</v>
      </c>
      <c r="AJ75" s="40">
        <v>34</v>
      </c>
      <c r="AK75" s="40">
        <v>35</v>
      </c>
      <c r="AL75" s="40">
        <v>36</v>
      </c>
      <c r="AM75" s="40">
        <v>37</v>
      </c>
      <c r="AN75" s="40">
        <v>38</v>
      </c>
      <c r="AO75" s="40">
        <v>39</v>
      </c>
      <c r="AP75" s="40">
        <v>40</v>
      </c>
      <c r="AQ75" s="29"/>
      <c r="AR75" s="76"/>
      <c r="AS75" s="29"/>
      <c r="AT75" s="29"/>
      <c r="AU75" s="29"/>
      <c r="AV75" s="29"/>
      <c r="AW75" s="29"/>
    </row>
    <row r="76" spans="2:49" hidden="1" x14ac:dyDescent="0.2">
      <c r="B76" s="29"/>
      <c r="C76" s="40" t="str">
        <f>IFERROR(HLOOKUP(C75,$C$70:$AP$71,2,FALSE),"")</f>
        <v>BNP Paribas Cardif</v>
      </c>
      <c r="D76" s="40" t="str">
        <f t="shared" ref="D76:AP76" si="21">IFERROR(HLOOKUP(D75,$C$70:$AP$71,2,FALSE),"")</f>
        <v>Liberty Seguros</v>
      </c>
      <c r="E76" s="40" t="str">
        <f t="shared" si="21"/>
        <v>BCI Seguros</v>
      </c>
      <c r="F76" s="40" t="str">
        <f t="shared" si="21"/>
        <v>Suramericana</v>
      </c>
      <c r="G76" s="40" t="str">
        <f t="shared" si="21"/>
        <v>Reale Chile</v>
      </c>
      <c r="H76" s="40" t="str">
        <f t="shared" si="21"/>
        <v>Chubb Generales</v>
      </c>
      <c r="I76" s="40" t="str">
        <f t="shared" si="21"/>
        <v>Chilena Consolidada</v>
      </c>
      <c r="J76" s="40" t="str">
        <f t="shared" si="21"/>
        <v>Zurich Santander</v>
      </c>
      <c r="K76" s="40" t="str">
        <f t="shared" si="21"/>
        <v>Consorcio Nacional</v>
      </c>
      <c r="L76" s="40" t="str">
        <f t="shared" si="21"/>
        <v>HDI Seguros</v>
      </c>
      <c r="M76" s="40" t="str">
        <f t="shared" si="21"/>
        <v>Mapfre</v>
      </c>
      <c r="N76" s="40" t="str">
        <f t="shared" si="21"/>
        <v>Southbridge</v>
      </c>
      <c r="O76" s="40" t="str">
        <f t="shared" si="21"/>
        <v>Renta Nacional</v>
      </c>
      <c r="P76" s="40" t="str">
        <f t="shared" si="21"/>
        <v>Orion Seguros</v>
      </c>
      <c r="Q76" s="40" t="str">
        <f t="shared" si="21"/>
        <v>Zenit Seguros</v>
      </c>
      <c r="R76" s="40" t="str">
        <f t="shared" si="21"/>
        <v>Assurant Chile</v>
      </c>
      <c r="S76" s="40" t="str">
        <f t="shared" si="21"/>
        <v>Unnio</v>
      </c>
      <c r="T76" s="40" t="str">
        <f t="shared" si="21"/>
        <v>FID Chile</v>
      </c>
      <c r="U76" s="40" t="str">
        <f t="shared" si="21"/>
        <v>Continental Crédito</v>
      </c>
      <c r="V76" s="40" t="str">
        <f t="shared" si="21"/>
        <v>Porvenir</v>
      </c>
      <c r="W76" s="40" t="str">
        <f t="shared" si="21"/>
        <v>Solunión Chile</v>
      </c>
      <c r="X76" s="40" t="str">
        <f t="shared" si="21"/>
        <v>Continental Generales</v>
      </c>
      <c r="Y76" s="40" t="str">
        <f t="shared" si="21"/>
        <v>AVLA Crédito</v>
      </c>
      <c r="Z76" s="40" t="str">
        <f t="shared" si="21"/>
        <v>MetLife Generales</v>
      </c>
      <c r="AA76" s="40" t="str">
        <f t="shared" si="21"/>
        <v>Cesce Chile</v>
      </c>
      <c r="AB76" s="40" t="str">
        <f t="shared" si="21"/>
        <v>SegChile</v>
      </c>
      <c r="AC76" s="40" t="str">
        <f t="shared" si="21"/>
        <v>Starr International</v>
      </c>
      <c r="AD76" s="40" t="str">
        <f t="shared" si="21"/>
        <v>Coface Chile</v>
      </c>
      <c r="AE76" s="40" t="str">
        <f t="shared" si="21"/>
        <v>Orsan Crédito</v>
      </c>
      <c r="AF76" s="40" t="str">
        <f t="shared" si="21"/>
        <v>HDI Gar. y Cré.</v>
      </c>
      <c r="AG76" s="40" t="str">
        <f t="shared" si="21"/>
        <v>Suaval</v>
      </c>
      <c r="AH76" s="40" t="str">
        <f t="shared" si="21"/>
        <v>Huelen</v>
      </c>
      <c r="AI76" s="40" t="str">
        <f t="shared" si="21"/>
        <v/>
      </c>
      <c r="AJ76" s="40" t="str">
        <f t="shared" si="21"/>
        <v/>
      </c>
      <c r="AK76" s="40" t="str">
        <f t="shared" si="21"/>
        <v/>
      </c>
      <c r="AL76" s="40" t="str">
        <f t="shared" si="21"/>
        <v/>
      </c>
      <c r="AM76" s="40" t="str">
        <f t="shared" si="21"/>
        <v/>
      </c>
      <c r="AN76" s="40" t="str">
        <f t="shared" si="21"/>
        <v/>
      </c>
      <c r="AO76" s="40" t="str">
        <f t="shared" si="21"/>
        <v/>
      </c>
      <c r="AP76" s="40" t="str">
        <f t="shared" si="21"/>
        <v/>
      </c>
      <c r="AQ76" s="29"/>
      <c r="AR76" s="76"/>
      <c r="AS76" s="29"/>
      <c r="AT76" s="29"/>
      <c r="AU76" s="29"/>
      <c r="AV76" s="29"/>
      <c r="AW76" s="29"/>
    </row>
    <row r="77" spans="2:49" hidden="1" x14ac:dyDescent="0.2">
      <c r="B77" s="29"/>
      <c r="C77" s="42">
        <f>IFERROR((HLOOKUP(C75,$C$70:$AP$72,3,FALSE)-HLOOKUP(C75,$C$70:$AP$73,4,FALSE)/1000000)/$C$82,"")</f>
        <v>46424.000000000007</v>
      </c>
      <c r="D77" s="42">
        <f t="shared" ref="D77:AP77" si="22">IFERROR((HLOOKUP(D75,$C$70:$AP$72,3,FALSE)-HLOOKUP(D75,$C$70:$AP$73,4,FALSE)/1000000)/$C$82,"")</f>
        <v>37497</v>
      </c>
      <c r="E77" s="42">
        <f t="shared" si="22"/>
        <v>36173</v>
      </c>
      <c r="F77" s="42">
        <f t="shared" si="22"/>
        <v>30098</v>
      </c>
      <c r="G77" s="42">
        <f t="shared" si="22"/>
        <v>21897</v>
      </c>
      <c r="H77" s="42">
        <f t="shared" si="22"/>
        <v>18232</v>
      </c>
      <c r="I77" s="42">
        <f t="shared" si="22"/>
        <v>9752</v>
      </c>
      <c r="J77" s="42">
        <f t="shared" si="22"/>
        <v>7897</v>
      </c>
      <c r="K77" s="42">
        <f t="shared" si="22"/>
        <v>7496</v>
      </c>
      <c r="L77" s="42">
        <f t="shared" si="22"/>
        <v>6406</v>
      </c>
      <c r="M77" s="42">
        <f t="shared" si="22"/>
        <v>5620.0000000000009</v>
      </c>
      <c r="N77" s="42">
        <f t="shared" si="22"/>
        <v>5509</v>
      </c>
      <c r="O77" s="42">
        <f t="shared" si="22"/>
        <v>3933</v>
      </c>
      <c r="P77" s="42">
        <f t="shared" si="22"/>
        <v>3871</v>
      </c>
      <c r="Q77" s="42">
        <f t="shared" si="22"/>
        <v>3435.0000000000005</v>
      </c>
      <c r="R77" s="42">
        <f t="shared" si="22"/>
        <v>3078</v>
      </c>
      <c r="S77" s="42">
        <f t="shared" si="22"/>
        <v>1975</v>
      </c>
      <c r="T77" s="42">
        <f t="shared" si="22"/>
        <v>1927</v>
      </c>
      <c r="U77" s="42">
        <f t="shared" si="22"/>
        <v>1277</v>
      </c>
      <c r="V77" s="42">
        <f t="shared" si="22"/>
        <v>963</v>
      </c>
      <c r="W77" s="42">
        <f t="shared" si="22"/>
        <v>795</v>
      </c>
      <c r="X77" s="42">
        <f t="shared" si="22"/>
        <v>620</v>
      </c>
      <c r="Y77" s="42">
        <f t="shared" si="22"/>
        <v>206</v>
      </c>
      <c r="Z77" s="42">
        <f t="shared" si="22"/>
        <v>167</v>
      </c>
      <c r="AA77" s="42">
        <f t="shared" si="22"/>
        <v>155</v>
      </c>
      <c r="AB77" s="42">
        <f t="shared" si="22"/>
        <v>125</v>
      </c>
      <c r="AC77" s="42">
        <f t="shared" si="22"/>
        <v>80</v>
      </c>
      <c r="AD77" s="42">
        <f t="shared" si="22"/>
        <v>59</v>
      </c>
      <c r="AE77" s="42">
        <f t="shared" si="22"/>
        <v>41</v>
      </c>
      <c r="AF77" s="42">
        <f t="shared" si="22"/>
        <v>33</v>
      </c>
      <c r="AG77" s="42">
        <f t="shared" si="22"/>
        <v>10</v>
      </c>
      <c r="AH77" s="42">
        <f t="shared" si="22"/>
        <v>3</v>
      </c>
      <c r="AI77" s="42" t="str">
        <f t="shared" si="22"/>
        <v/>
      </c>
      <c r="AJ77" s="42" t="str">
        <f t="shared" si="22"/>
        <v/>
      </c>
      <c r="AK77" s="42" t="str">
        <f t="shared" si="22"/>
        <v/>
      </c>
      <c r="AL77" s="42" t="str">
        <f t="shared" si="22"/>
        <v/>
      </c>
      <c r="AM77" s="42" t="str">
        <f t="shared" si="22"/>
        <v/>
      </c>
      <c r="AN77" s="42" t="str">
        <f t="shared" si="22"/>
        <v/>
      </c>
      <c r="AO77" s="42" t="str">
        <f t="shared" si="22"/>
        <v/>
      </c>
      <c r="AP77" s="42" t="str">
        <f t="shared" si="22"/>
        <v/>
      </c>
      <c r="AQ77" s="29"/>
      <c r="AR77" s="76"/>
      <c r="AS77" s="29"/>
      <c r="AT77" s="29"/>
      <c r="AU77" s="29"/>
      <c r="AV77" s="29"/>
      <c r="AW77" s="29"/>
    </row>
    <row r="78" spans="2:49" hidden="1" x14ac:dyDescent="0.2">
      <c r="B78" s="29"/>
      <c r="C78" s="42" t="str">
        <f>IF(ISNUMBER(C77),CONCATENATE(C76," - ",C75),"")</f>
        <v>BNP Paribas Cardif - 1</v>
      </c>
      <c r="D78" s="42" t="str">
        <f t="shared" ref="D78:AP78" si="23">IF(ISNUMBER(D77),CONCATENATE(D76," - ",D75),"")</f>
        <v>Liberty Seguros - 2</v>
      </c>
      <c r="E78" s="42" t="str">
        <f t="shared" si="23"/>
        <v>BCI Seguros - 3</v>
      </c>
      <c r="F78" s="42" t="str">
        <f t="shared" si="23"/>
        <v>Suramericana - 4</v>
      </c>
      <c r="G78" s="42" t="str">
        <f t="shared" si="23"/>
        <v>Reale Chile - 5</v>
      </c>
      <c r="H78" s="42" t="str">
        <f t="shared" si="23"/>
        <v>Chubb Generales - 6</v>
      </c>
      <c r="I78" s="42" t="str">
        <f t="shared" si="23"/>
        <v>Chilena Consolidada - 7</v>
      </c>
      <c r="J78" s="42" t="str">
        <f t="shared" si="23"/>
        <v>Zurich Santander - 8</v>
      </c>
      <c r="K78" s="42" t="str">
        <f t="shared" si="23"/>
        <v>Consorcio Nacional - 9</v>
      </c>
      <c r="L78" s="42" t="str">
        <f t="shared" si="23"/>
        <v>HDI Seguros - 10</v>
      </c>
      <c r="M78" s="42" t="str">
        <f t="shared" si="23"/>
        <v>Mapfre - 11</v>
      </c>
      <c r="N78" s="42" t="str">
        <f t="shared" si="23"/>
        <v>Southbridge - 12</v>
      </c>
      <c r="O78" s="42" t="str">
        <f t="shared" si="23"/>
        <v>Renta Nacional - 13</v>
      </c>
      <c r="P78" s="42" t="str">
        <f t="shared" si="23"/>
        <v>Orion Seguros - 14</v>
      </c>
      <c r="Q78" s="42" t="str">
        <f t="shared" si="23"/>
        <v>Zenit Seguros - 15</v>
      </c>
      <c r="R78" s="42" t="str">
        <f t="shared" si="23"/>
        <v>Assurant Chile - 16</v>
      </c>
      <c r="S78" s="42" t="str">
        <f t="shared" si="23"/>
        <v>Unnio - 17</v>
      </c>
      <c r="T78" s="42" t="str">
        <f t="shared" si="23"/>
        <v>FID Chile - 18</v>
      </c>
      <c r="U78" s="42" t="str">
        <f t="shared" si="23"/>
        <v>Continental Crédito - 19</v>
      </c>
      <c r="V78" s="42" t="str">
        <f t="shared" si="23"/>
        <v>Porvenir - 20</v>
      </c>
      <c r="W78" s="42" t="str">
        <f t="shared" si="23"/>
        <v>Solunión Chile - 21</v>
      </c>
      <c r="X78" s="42" t="str">
        <f t="shared" si="23"/>
        <v>Continental Generales - 22</v>
      </c>
      <c r="Y78" s="42" t="str">
        <f t="shared" si="23"/>
        <v>AVLA Crédito - 23</v>
      </c>
      <c r="Z78" s="42" t="str">
        <f t="shared" si="23"/>
        <v>MetLife Generales - 24</v>
      </c>
      <c r="AA78" s="42" t="str">
        <f t="shared" si="23"/>
        <v>Cesce Chile - 25</v>
      </c>
      <c r="AB78" s="42" t="str">
        <f t="shared" si="23"/>
        <v>SegChile - 26</v>
      </c>
      <c r="AC78" s="42" t="str">
        <f t="shared" si="23"/>
        <v>Starr International - 27</v>
      </c>
      <c r="AD78" s="42" t="str">
        <f t="shared" si="23"/>
        <v>Coface Chile - 28</v>
      </c>
      <c r="AE78" s="42" t="str">
        <f t="shared" si="23"/>
        <v>Orsan Crédito - 29</v>
      </c>
      <c r="AF78" s="42" t="str">
        <f t="shared" si="23"/>
        <v>HDI Gar. y Cré. - 30</v>
      </c>
      <c r="AG78" s="42" t="str">
        <f t="shared" si="23"/>
        <v>Suaval - 31</v>
      </c>
      <c r="AH78" s="42" t="str">
        <f t="shared" si="23"/>
        <v>Huelen - 32</v>
      </c>
      <c r="AI78" s="42" t="str">
        <f t="shared" si="23"/>
        <v/>
      </c>
      <c r="AJ78" s="42" t="str">
        <f t="shared" si="23"/>
        <v/>
      </c>
      <c r="AK78" s="42" t="str">
        <f t="shared" si="23"/>
        <v/>
      </c>
      <c r="AL78" s="42" t="str">
        <f t="shared" si="23"/>
        <v/>
      </c>
      <c r="AM78" s="42" t="str">
        <f t="shared" si="23"/>
        <v/>
      </c>
      <c r="AN78" s="42" t="str">
        <f t="shared" si="23"/>
        <v/>
      </c>
      <c r="AO78" s="42" t="str">
        <f t="shared" si="23"/>
        <v/>
      </c>
      <c r="AP78" s="42" t="str">
        <f t="shared" si="23"/>
        <v/>
      </c>
      <c r="AQ78" s="29"/>
      <c r="AR78" s="76"/>
      <c r="AS78" s="29"/>
      <c r="AT78" s="29"/>
      <c r="AU78" s="29"/>
      <c r="AV78" s="29"/>
      <c r="AW78" s="29"/>
    </row>
    <row r="79" spans="2:49" hidden="1" x14ac:dyDescent="0.2">
      <c r="B79" s="29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29"/>
      <c r="AR79" s="76"/>
      <c r="AS79" s="29"/>
      <c r="AT79" s="29"/>
      <c r="AU79" s="29"/>
      <c r="AV79" s="29"/>
      <c r="AW79" s="29"/>
    </row>
    <row r="80" spans="2:49" hidden="1" x14ac:dyDescent="0.2">
      <c r="B80" s="39" t="s">
        <v>95</v>
      </c>
      <c r="C80" s="42" t="str">
        <f t="shared" ref="C80:AP80" si="24">IF($C$91=C76,C77,"")</f>
        <v/>
      </c>
      <c r="D80" s="42" t="str">
        <f t="shared" si="24"/>
        <v/>
      </c>
      <c r="E80" s="42" t="str">
        <f t="shared" si="24"/>
        <v/>
      </c>
      <c r="F80" s="42" t="str">
        <f t="shared" si="24"/>
        <v/>
      </c>
      <c r="G80" s="42" t="str">
        <f t="shared" si="24"/>
        <v/>
      </c>
      <c r="H80" s="42" t="str">
        <f t="shared" si="24"/>
        <v/>
      </c>
      <c r="I80" s="42" t="str">
        <f t="shared" si="24"/>
        <v/>
      </c>
      <c r="J80" s="42" t="str">
        <f t="shared" si="24"/>
        <v/>
      </c>
      <c r="K80" s="42" t="str">
        <f t="shared" si="24"/>
        <v/>
      </c>
      <c r="L80" s="42" t="str">
        <f t="shared" si="24"/>
        <v/>
      </c>
      <c r="M80" s="42" t="str">
        <f t="shared" si="24"/>
        <v/>
      </c>
      <c r="N80" s="42" t="str">
        <f t="shared" si="24"/>
        <v/>
      </c>
      <c r="O80" s="42" t="str">
        <f t="shared" si="24"/>
        <v/>
      </c>
      <c r="P80" s="42" t="str">
        <f t="shared" si="24"/>
        <v/>
      </c>
      <c r="Q80" s="42" t="str">
        <f t="shared" si="24"/>
        <v/>
      </c>
      <c r="R80" s="42" t="str">
        <f t="shared" si="24"/>
        <v/>
      </c>
      <c r="S80" s="42" t="str">
        <f t="shared" si="24"/>
        <v/>
      </c>
      <c r="T80" s="42" t="str">
        <f t="shared" si="24"/>
        <v/>
      </c>
      <c r="U80" s="42" t="str">
        <f t="shared" si="24"/>
        <v/>
      </c>
      <c r="V80" s="42" t="str">
        <f t="shared" si="24"/>
        <v/>
      </c>
      <c r="W80" s="42" t="str">
        <f t="shared" si="24"/>
        <v/>
      </c>
      <c r="X80" s="42" t="str">
        <f t="shared" si="24"/>
        <v/>
      </c>
      <c r="Y80" s="42" t="str">
        <f t="shared" si="24"/>
        <v/>
      </c>
      <c r="Z80" s="42" t="str">
        <f t="shared" si="24"/>
        <v/>
      </c>
      <c r="AA80" s="42" t="str">
        <f t="shared" si="24"/>
        <v/>
      </c>
      <c r="AB80" s="42" t="str">
        <f t="shared" si="24"/>
        <v/>
      </c>
      <c r="AC80" s="42" t="str">
        <f t="shared" si="24"/>
        <v/>
      </c>
      <c r="AD80" s="42" t="str">
        <f t="shared" si="24"/>
        <v/>
      </c>
      <c r="AE80" s="42" t="str">
        <f t="shared" si="24"/>
        <v/>
      </c>
      <c r="AF80" s="42" t="str">
        <f t="shared" si="24"/>
        <v/>
      </c>
      <c r="AG80" s="42" t="str">
        <f t="shared" si="24"/>
        <v/>
      </c>
      <c r="AH80" s="42" t="str">
        <f t="shared" si="24"/>
        <v/>
      </c>
      <c r="AI80" s="42" t="str">
        <f t="shared" si="24"/>
        <v/>
      </c>
      <c r="AJ80" s="42" t="str">
        <f t="shared" si="24"/>
        <v/>
      </c>
      <c r="AK80" s="42" t="str">
        <f t="shared" si="24"/>
        <v/>
      </c>
      <c r="AL80" s="42" t="str">
        <f t="shared" si="24"/>
        <v/>
      </c>
      <c r="AM80" s="42" t="str">
        <f t="shared" si="24"/>
        <v/>
      </c>
      <c r="AN80" s="42" t="str">
        <f t="shared" si="24"/>
        <v/>
      </c>
      <c r="AO80" s="42" t="str">
        <f t="shared" si="24"/>
        <v/>
      </c>
      <c r="AP80" s="42" t="str">
        <f t="shared" si="24"/>
        <v/>
      </c>
      <c r="AQ80" s="29"/>
      <c r="AR80" s="76"/>
      <c r="AS80" s="29"/>
      <c r="AT80" s="29"/>
      <c r="AU80" s="29"/>
      <c r="AV80" s="29"/>
      <c r="AW80" s="29"/>
    </row>
    <row r="81" spans="1:49" hidden="1" x14ac:dyDescent="0.2">
      <c r="B81" s="29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29"/>
      <c r="AR81" s="76"/>
      <c r="AS81" s="29"/>
      <c r="AT81" s="29"/>
      <c r="AU81" s="29"/>
      <c r="AV81" s="29"/>
      <c r="AW81" s="29"/>
    </row>
    <row r="82" spans="1:49" hidden="1" x14ac:dyDescent="0.2">
      <c r="B82" s="39" t="s">
        <v>99</v>
      </c>
      <c r="C82" s="27">
        <f>IF(MAX(C72:AP72)&lt;100000,1,IF(AND(MAX(C72:AP72)&gt;=100000,MAX(C72:AP72)&lt;100000000),1000,IF(MAX(C72:AP72)&gt;=100000000,1000000)))</f>
        <v>1</v>
      </c>
      <c r="D82" s="27">
        <v>1000000</v>
      </c>
      <c r="E82" s="27">
        <v>1000</v>
      </c>
      <c r="F82" s="27">
        <v>1</v>
      </c>
      <c r="G82" s="27" t="str">
        <f>INDEX(D83:F85,MATCH(Índice!$H$52,C83:C85,0),MATCH(C82,D82:F82,0))</f>
        <v>Número de Siniestros</v>
      </c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29"/>
      <c r="AR82" s="76"/>
      <c r="AS82" s="29"/>
      <c r="AT82" s="29"/>
      <c r="AU82" s="29"/>
      <c r="AV82" s="29"/>
      <c r="AW82" s="29"/>
    </row>
    <row r="83" spans="1:49" hidden="1" x14ac:dyDescent="0.2">
      <c r="B83" s="29"/>
      <c r="C83" s="27" t="str">
        <f>Índice!H53</f>
        <v>Cifras en UF al 31.03.2021</v>
      </c>
      <c r="D83" s="27" t="s">
        <v>339</v>
      </c>
      <c r="E83" s="27" t="s">
        <v>340</v>
      </c>
      <c r="F83" s="27" t="s">
        <v>16</v>
      </c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29"/>
      <c r="AR83" s="76"/>
      <c r="AS83" s="29"/>
      <c r="AT83" s="29"/>
      <c r="AU83" s="29"/>
      <c r="AV83" s="29"/>
      <c r="AW83" s="29"/>
    </row>
    <row r="84" spans="1:49" hidden="1" x14ac:dyDescent="0.2">
      <c r="B84" s="29"/>
      <c r="C84" s="27" t="str">
        <f>Índice!H54</f>
        <v>Cifras en M$ al 31.03.2021</v>
      </c>
      <c r="D84" s="27" t="s">
        <v>339</v>
      </c>
      <c r="E84" s="27" t="s">
        <v>340</v>
      </c>
      <c r="F84" s="27" t="s">
        <v>16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29"/>
      <c r="AR84" s="76"/>
      <c r="AS84" s="29"/>
      <c r="AT84" s="29"/>
      <c r="AU84" s="29"/>
      <c r="AV84" s="29"/>
      <c r="AW84" s="29"/>
    </row>
    <row r="85" spans="1:49" hidden="1" x14ac:dyDescent="0.2">
      <c r="B85" s="29"/>
      <c r="C85" s="27" t="str">
        <f>Índice!H55</f>
        <v>Cifras en US$ al 31.03.2021</v>
      </c>
      <c r="D85" s="27" t="s">
        <v>339</v>
      </c>
      <c r="E85" s="27" t="s">
        <v>340</v>
      </c>
      <c r="F85" s="27" t="s">
        <v>16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29"/>
      <c r="AR85" s="76"/>
      <c r="AS85" s="29"/>
      <c r="AT85" s="29"/>
      <c r="AU85" s="29"/>
      <c r="AV85" s="29"/>
      <c r="AW85" s="29"/>
    </row>
    <row r="86" spans="1:49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76"/>
      <c r="AS86" s="29"/>
      <c r="AT86" s="29"/>
      <c r="AU86" s="29"/>
      <c r="AV86" s="29"/>
      <c r="AW86" s="29"/>
    </row>
    <row r="87" spans="1:49" x14ac:dyDescent="0.2">
      <c r="C87" s="44" t="s">
        <v>294</v>
      </c>
      <c r="D87" s="44"/>
      <c r="E87" s="44"/>
      <c r="F87" s="44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76"/>
      <c r="AS87" s="29"/>
      <c r="AT87" s="29"/>
      <c r="AU87" s="29"/>
      <c r="AV87" s="29"/>
      <c r="AW87" s="29"/>
    </row>
    <row r="88" spans="1:49" x14ac:dyDescent="0.2">
      <c r="A88" s="223"/>
      <c r="B88" s="223"/>
      <c r="C88" s="275" t="s">
        <v>284</v>
      </c>
      <c r="D88" s="276"/>
      <c r="E88" s="276"/>
      <c r="F88" s="277"/>
      <c r="G88" s="47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76"/>
      <c r="AS88" s="29"/>
      <c r="AT88" s="29"/>
      <c r="AU88" s="29"/>
      <c r="AV88" s="29"/>
      <c r="AW88" s="29"/>
    </row>
    <row r="89" spans="1:49" x14ac:dyDescent="0.2">
      <c r="C89" s="48"/>
      <c r="D89" s="48"/>
      <c r="E89" s="48"/>
      <c r="F89" s="48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76"/>
      <c r="AS89" s="29"/>
      <c r="AT89" s="29"/>
      <c r="AU89" s="29"/>
      <c r="AV89" s="29"/>
      <c r="AW89" s="29"/>
    </row>
    <row r="90" spans="1:49" x14ac:dyDescent="0.2">
      <c r="C90" s="44" t="s">
        <v>107</v>
      </c>
      <c r="D90" s="44"/>
      <c r="E90" s="44"/>
      <c r="F90" s="44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76"/>
      <c r="AS90" s="29"/>
      <c r="AT90" s="29"/>
      <c r="AU90" s="29"/>
      <c r="AV90" s="29"/>
      <c r="AW90" s="29"/>
    </row>
    <row r="91" spans="1:49" x14ac:dyDescent="0.2">
      <c r="A91" s="223"/>
      <c r="C91" s="278"/>
      <c r="D91" s="279"/>
      <c r="E91" s="279"/>
      <c r="F91" s="280"/>
      <c r="G91" s="47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76"/>
      <c r="AS91" s="29"/>
      <c r="AT91" s="29"/>
      <c r="AU91" s="29"/>
      <c r="AV91" s="29"/>
      <c r="AW91" s="29"/>
    </row>
    <row r="92" spans="1:49" x14ac:dyDescent="0.2">
      <c r="B92" s="48"/>
      <c r="C92" s="48"/>
      <c r="D92" s="48"/>
      <c r="E92" s="48"/>
      <c r="F92" s="48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76"/>
      <c r="AS92" s="29"/>
      <c r="AT92" s="29"/>
      <c r="AU92" s="29"/>
      <c r="AV92" s="29"/>
      <c r="AW92" s="29"/>
    </row>
    <row r="93" spans="1:49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76"/>
      <c r="AS93" s="29"/>
      <c r="AT93" s="29"/>
      <c r="AU93" s="29"/>
      <c r="AV93" s="29"/>
      <c r="AW93" s="29"/>
    </row>
    <row r="94" spans="1:49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76"/>
      <c r="AS94" s="29"/>
      <c r="AT94" s="29"/>
      <c r="AU94" s="29"/>
      <c r="AV94" s="29"/>
      <c r="AW94" s="29"/>
    </row>
    <row r="95" spans="1:49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76"/>
      <c r="AS95" s="29"/>
      <c r="AT95" s="29"/>
      <c r="AU95" s="29"/>
      <c r="AV95" s="29"/>
      <c r="AW95" s="29"/>
    </row>
    <row r="96" spans="1:49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76"/>
      <c r="AS96" s="29"/>
      <c r="AT96" s="29"/>
      <c r="AU96" s="29"/>
      <c r="AV96" s="29"/>
      <c r="AW96" s="29"/>
    </row>
    <row r="97" spans="2:49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76"/>
      <c r="AS97" s="29"/>
      <c r="AT97" s="29"/>
      <c r="AU97" s="29"/>
      <c r="AV97" s="29"/>
      <c r="AW97" s="29"/>
    </row>
    <row r="98" spans="2:49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76"/>
      <c r="AS98" s="29"/>
      <c r="AT98" s="29"/>
      <c r="AU98" s="29"/>
      <c r="AV98" s="29"/>
      <c r="AW98" s="29"/>
    </row>
    <row r="99" spans="2:49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76"/>
      <c r="AS99" s="29"/>
      <c r="AT99" s="29"/>
      <c r="AU99" s="29"/>
      <c r="AV99" s="29"/>
      <c r="AW99" s="29"/>
    </row>
    <row r="100" spans="2:49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76"/>
      <c r="AS100" s="29"/>
      <c r="AT100" s="29"/>
      <c r="AU100" s="29"/>
      <c r="AV100" s="29"/>
      <c r="AW100" s="29"/>
    </row>
    <row r="101" spans="2:49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76"/>
      <c r="AS101" s="29"/>
      <c r="AT101" s="29"/>
      <c r="AU101" s="29"/>
      <c r="AV101" s="29"/>
      <c r="AW101" s="29"/>
    </row>
    <row r="102" spans="2:49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76"/>
      <c r="AS102" s="29"/>
      <c r="AT102" s="29"/>
      <c r="AU102" s="29"/>
      <c r="AV102" s="29"/>
      <c r="AW102" s="29"/>
    </row>
    <row r="103" spans="2:49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76"/>
      <c r="AS103" s="29"/>
      <c r="AT103" s="29"/>
      <c r="AU103" s="29"/>
      <c r="AV103" s="29"/>
      <c r="AW103" s="29"/>
    </row>
    <row r="104" spans="2:49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76"/>
      <c r="AS104" s="29"/>
      <c r="AT104" s="29"/>
      <c r="AU104" s="29"/>
      <c r="AV104" s="29"/>
      <c r="AW104" s="29"/>
    </row>
    <row r="105" spans="2:49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76"/>
      <c r="AS105" s="29"/>
      <c r="AT105" s="29"/>
      <c r="AU105" s="29"/>
      <c r="AV105" s="29"/>
      <c r="AW105" s="29"/>
    </row>
    <row r="106" spans="2:49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76"/>
      <c r="AS106" s="29"/>
      <c r="AT106" s="29"/>
      <c r="AU106" s="29"/>
      <c r="AV106" s="29"/>
      <c r="AW106" s="29"/>
    </row>
    <row r="107" spans="2:49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76"/>
      <c r="AS107" s="29"/>
      <c r="AT107" s="29"/>
      <c r="AU107" s="29"/>
      <c r="AV107" s="29"/>
      <c r="AW107" s="29"/>
    </row>
    <row r="108" spans="2:49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76"/>
      <c r="AS108" s="29"/>
      <c r="AT108" s="29"/>
      <c r="AU108" s="29"/>
      <c r="AV108" s="29"/>
      <c r="AW108" s="29"/>
    </row>
    <row r="109" spans="2:49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76"/>
      <c r="AS109" s="29"/>
      <c r="AT109" s="29"/>
      <c r="AU109" s="29"/>
      <c r="AV109" s="29"/>
      <c r="AW109" s="29"/>
    </row>
    <row r="110" spans="2:49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76"/>
      <c r="AS110" s="29"/>
      <c r="AT110" s="29"/>
      <c r="AU110" s="29"/>
      <c r="AV110" s="29"/>
      <c r="AW110" s="29"/>
    </row>
    <row r="111" spans="2:49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76"/>
      <c r="AS111" s="29"/>
      <c r="AT111" s="29"/>
      <c r="AU111" s="29"/>
      <c r="AV111" s="29"/>
      <c r="AW111" s="29"/>
    </row>
    <row r="112" spans="2:49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76"/>
      <c r="AS112" s="29"/>
      <c r="AT112" s="29"/>
      <c r="AU112" s="29"/>
      <c r="AV112" s="29"/>
      <c r="AW112" s="29"/>
    </row>
    <row r="113" spans="2:49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76"/>
      <c r="AS113" s="29"/>
      <c r="AT113" s="29"/>
      <c r="AU113" s="29"/>
      <c r="AV113" s="29"/>
      <c r="AW113" s="29"/>
    </row>
    <row r="114" spans="2:49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76"/>
      <c r="AS114" s="29"/>
      <c r="AT114" s="29"/>
      <c r="AU114" s="29"/>
      <c r="AV114" s="29"/>
      <c r="AW114" s="29"/>
    </row>
    <row r="115" spans="2:49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76"/>
      <c r="AS115" s="29"/>
      <c r="AT115" s="29"/>
      <c r="AU115" s="29"/>
      <c r="AV115" s="29"/>
      <c r="AW115" s="29"/>
    </row>
    <row r="116" spans="2:49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76"/>
      <c r="AS116" s="29"/>
      <c r="AT116" s="29"/>
      <c r="AU116" s="29"/>
      <c r="AV116" s="29"/>
      <c r="AW116" s="29"/>
    </row>
    <row r="117" spans="2:49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76"/>
      <c r="AS117" s="29"/>
      <c r="AT117" s="29"/>
      <c r="AU117" s="29"/>
      <c r="AV117" s="29"/>
      <c r="AW117" s="29"/>
    </row>
    <row r="118" spans="2:49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76"/>
      <c r="AS118" s="29"/>
      <c r="AT118" s="29"/>
      <c r="AU118" s="29"/>
      <c r="AV118" s="29"/>
      <c r="AW118" s="29"/>
    </row>
    <row r="119" spans="2:49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76"/>
      <c r="AS119" s="29"/>
      <c r="AT119" s="29"/>
      <c r="AU119" s="29"/>
      <c r="AV119" s="29"/>
      <c r="AW119" s="29"/>
    </row>
    <row r="120" spans="2:49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76"/>
      <c r="AS120" s="29"/>
      <c r="AT120" s="29"/>
      <c r="AU120" s="29"/>
      <c r="AV120" s="29"/>
      <c r="AW120" s="29"/>
    </row>
    <row r="121" spans="2:49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29"/>
      <c r="AT121" s="29"/>
      <c r="AU121" s="29"/>
      <c r="AV121" s="29"/>
      <c r="AW121" s="29"/>
    </row>
    <row r="122" spans="2:49" ht="11.25" hidden="1" customHeight="1" x14ac:dyDescent="0.2">
      <c r="B122" s="39" t="s">
        <v>93</v>
      </c>
      <c r="C122" s="40">
        <f>IFERROR(RANK(C124,$C$124:$AM$124,0),"")</f>
        <v>5</v>
      </c>
      <c r="D122" s="40">
        <f t="shared" ref="D122:AM122" si="25">IFERROR(RANK(D124,$C$124:$AM$124,0),"")</f>
        <v>27</v>
      </c>
      <c r="E122" s="40">
        <f t="shared" si="25"/>
        <v>12</v>
      </c>
      <c r="F122" s="40">
        <f t="shared" si="25"/>
        <v>6</v>
      </c>
      <c r="G122" s="40">
        <f t="shared" si="25"/>
        <v>35</v>
      </c>
      <c r="H122" s="40">
        <f t="shared" si="25"/>
        <v>17</v>
      </c>
      <c r="I122" s="40">
        <f t="shared" si="25"/>
        <v>20</v>
      </c>
      <c r="J122" s="40">
        <f t="shared" si="25"/>
        <v>11</v>
      </c>
      <c r="K122" s="40">
        <f t="shared" si="25"/>
        <v>23</v>
      </c>
      <c r="L122" s="40">
        <f t="shared" si="25"/>
        <v>1</v>
      </c>
      <c r="M122" s="40">
        <f t="shared" si="25"/>
        <v>33</v>
      </c>
      <c r="N122" s="40">
        <f t="shared" si="25"/>
        <v>32</v>
      </c>
      <c r="O122" s="40">
        <f t="shared" si="25"/>
        <v>31</v>
      </c>
      <c r="P122" s="40">
        <f t="shared" si="25"/>
        <v>22</v>
      </c>
      <c r="Q122" s="40">
        <f t="shared" si="25"/>
        <v>13</v>
      </c>
      <c r="R122" s="40">
        <f t="shared" si="25"/>
        <v>3</v>
      </c>
      <c r="S122" s="40">
        <f t="shared" si="25"/>
        <v>9</v>
      </c>
      <c r="T122" s="40">
        <f t="shared" si="25"/>
        <v>15</v>
      </c>
      <c r="U122" s="40">
        <f t="shared" si="25"/>
        <v>26</v>
      </c>
      <c r="V122" s="40">
        <f t="shared" si="25"/>
        <v>18</v>
      </c>
      <c r="W122" s="40">
        <f t="shared" si="25"/>
        <v>21</v>
      </c>
      <c r="X122" s="40">
        <f t="shared" si="25"/>
        <v>29</v>
      </c>
      <c r="Y122" s="40">
        <f t="shared" si="25"/>
        <v>24</v>
      </c>
      <c r="Z122" s="40">
        <f t="shared" si="25"/>
        <v>19</v>
      </c>
      <c r="AA122" s="40">
        <f t="shared" si="25"/>
        <v>34</v>
      </c>
      <c r="AB122" s="40">
        <f t="shared" si="25"/>
        <v>30</v>
      </c>
      <c r="AC122" s="40">
        <f t="shared" si="25"/>
        <v>14</v>
      </c>
      <c r="AD122" s="40">
        <f t="shared" si="25"/>
        <v>28</v>
      </c>
      <c r="AE122" s="40" t="str">
        <f t="shared" si="25"/>
        <v/>
      </c>
      <c r="AF122" s="40">
        <f t="shared" si="25"/>
        <v>16</v>
      </c>
      <c r="AG122" s="40">
        <f t="shared" si="25"/>
        <v>8</v>
      </c>
      <c r="AH122" s="40">
        <f t="shared" si="25"/>
        <v>10</v>
      </c>
      <c r="AI122" s="40">
        <f t="shared" si="25"/>
        <v>2</v>
      </c>
      <c r="AJ122" s="40" t="str">
        <f t="shared" si="25"/>
        <v/>
      </c>
      <c r="AK122" s="40">
        <f t="shared" si="25"/>
        <v>25</v>
      </c>
      <c r="AL122" s="40">
        <f t="shared" si="25"/>
        <v>7</v>
      </c>
      <c r="AM122" s="40">
        <f t="shared" si="25"/>
        <v>4</v>
      </c>
      <c r="AN122" s="76"/>
      <c r="AO122" s="76"/>
      <c r="AP122" s="76"/>
      <c r="AQ122" s="76"/>
      <c r="AR122" s="76"/>
      <c r="AS122" s="29"/>
      <c r="AT122" s="29"/>
      <c r="AU122" s="29"/>
      <c r="AV122" s="29"/>
      <c r="AW122" s="29"/>
    </row>
    <row r="123" spans="2:49" ht="11.25" hidden="1" customHeight="1" x14ac:dyDescent="0.2">
      <c r="B123" s="29"/>
      <c r="C123" s="42" t="str">
        <f>B12</f>
        <v>1. Incendio Ordinario</v>
      </c>
      <c r="D123" s="42" t="str">
        <f>B13</f>
        <v>2. Pérdida de Beneficios por Incendio</v>
      </c>
      <c r="E123" s="42" t="str">
        <f>B14</f>
        <v>3. Otros Riesgos Adicionales a Incendio</v>
      </c>
      <c r="F123" s="42" t="str">
        <f>B15</f>
        <v>4. Terremoto y Maremoto</v>
      </c>
      <c r="G123" s="42" t="str">
        <f>B16</f>
        <v>5. Pérdida de Beneficios por Terremoto</v>
      </c>
      <c r="H123" s="42" t="str">
        <f>B17</f>
        <v>6. Otros Riesgos de la Naturaleza</v>
      </c>
      <c r="I123" s="42" t="str">
        <f>B18</f>
        <v>7. Terrorismo</v>
      </c>
      <c r="J123" s="42" t="str">
        <f>B19</f>
        <v>8. Robo</v>
      </c>
      <c r="K123" s="42" t="str">
        <f>B20</f>
        <v>9. Cristales</v>
      </c>
      <c r="L123" s="42" t="str">
        <f>B21</f>
        <v>10. Daños Físicos a Vehículos Motorizados</v>
      </c>
      <c r="M123" s="42" t="str">
        <f>B22</f>
        <v>11. Casco Marítimo</v>
      </c>
      <c r="N123" s="42" t="str">
        <f>B23</f>
        <v>12. Casco Aéreo</v>
      </c>
      <c r="O123" s="42" t="str">
        <f>B24</f>
        <v>13. Responsabilidad Civil Hogar y Condominios</v>
      </c>
      <c r="P123" s="42" t="str">
        <f>B25</f>
        <v>14. Responsabilidad Civil Profesional</v>
      </c>
      <c r="Q123" s="42" t="str">
        <f>B26</f>
        <v>15. Responsabilidad Civil Industria, Infraestructura y Comercio</v>
      </c>
      <c r="R123" s="42" t="str">
        <f>B27</f>
        <v>16. Responsabilidad Civil Vehículos Motorizados</v>
      </c>
      <c r="S123" s="42" t="str">
        <f>B28</f>
        <v>17. Transporte Terrestre</v>
      </c>
      <c r="T123" s="42" t="str">
        <f>B29</f>
        <v>18. Transporte Marítimo</v>
      </c>
      <c r="U123" s="42" t="str">
        <f>B30</f>
        <v>19. Transporte Aéreo</v>
      </c>
      <c r="V123" s="42" t="str">
        <f>B31</f>
        <v>20. Equipo Contratista</v>
      </c>
      <c r="W123" s="42" t="str">
        <f>B32</f>
        <v>21. Todo Riesgo, Construcción y Montaje</v>
      </c>
      <c r="X123" s="42" t="str">
        <f>B33</f>
        <v>22. Avería de Maquinaria</v>
      </c>
      <c r="Y123" s="42" t="str">
        <f>B34</f>
        <v>23. Equipo Electrónico</v>
      </c>
      <c r="Z123" s="42" t="str">
        <f>B35</f>
        <v>24. Garantía</v>
      </c>
      <c r="AA123" s="42" t="str">
        <f>B36</f>
        <v>25. Fidelidad</v>
      </c>
      <c r="AB123" s="42" t="str">
        <f>B37</f>
        <v>26. Seguros Extensión y Garantía</v>
      </c>
      <c r="AC123" s="42" t="str">
        <f>B38</f>
        <v>27. Seguros de Crédito por Ventas a Plazo</v>
      </c>
      <c r="AD123" s="42" t="str">
        <f>B39</f>
        <v>28. Seguros de Crédito a la Exportación</v>
      </c>
      <c r="AE123" s="42" t="str">
        <f>B40</f>
        <v>29. Otros Seguros de Crédito</v>
      </c>
      <c r="AF123" s="42" t="str">
        <f>B41</f>
        <v>30. Salud</v>
      </c>
      <c r="AG123" s="42" t="str">
        <f>B42</f>
        <v>31. Accidentes Personales</v>
      </c>
      <c r="AH123" s="42" t="str">
        <f>B43</f>
        <v>32. SOAP</v>
      </c>
      <c r="AI123" s="42" t="str">
        <f>B44</f>
        <v>33. Seguro de Cesantía</v>
      </c>
      <c r="AJ123" s="42" t="str">
        <f>B45</f>
        <v>34. Seguro de Título</v>
      </c>
      <c r="AK123" s="42" t="str">
        <f>B46</f>
        <v>35. Seguro Agrícola</v>
      </c>
      <c r="AL123" s="42" t="str">
        <f>B47</f>
        <v>36. Seguro de Asistencia</v>
      </c>
      <c r="AM123" s="42" t="str">
        <f>B48</f>
        <v>50. Otros Seguros</v>
      </c>
      <c r="AN123" s="77"/>
      <c r="AO123" s="77"/>
      <c r="AP123" s="77"/>
      <c r="AQ123" s="76"/>
      <c r="AR123" s="76"/>
      <c r="AS123" s="29"/>
      <c r="AT123" s="29"/>
      <c r="AU123" s="29"/>
      <c r="AV123" s="29"/>
      <c r="AW123" s="29"/>
    </row>
    <row r="124" spans="2:49" ht="11.25" hidden="1" customHeight="1" x14ac:dyDescent="0.2">
      <c r="B124" s="29"/>
      <c r="C124" s="42">
        <f t="shared" ref="C124:AM124" si="26">IFERROR(HLOOKUP($C$142,$C$11:$AQ$49,C127+1,FALSE)+C125/1000000,"")</f>
        <v>11889.000037</v>
      </c>
      <c r="D124" s="42">
        <f t="shared" si="26"/>
        <v>130.00003599999999</v>
      </c>
      <c r="E124" s="42">
        <f t="shared" si="26"/>
        <v>3625.000035</v>
      </c>
      <c r="F124" s="42">
        <f t="shared" si="26"/>
        <v>9141.0000340000006</v>
      </c>
      <c r="G124" s="42">
        <f t="shared" si="26"/>
        <v>22.000032999999998</v>
      </c>
      <c r="H124" s="42">
        <f t="shared" si="26"/>
        <v>1418.0000319999999</v>
      </c>
      <c r="I124" s="42">
        <f t="shared" si="26"/>
        <v>471.00003099999998</v>
      </c>
      <c r="J124" s="42">
        <f t="shared" si="26"/>
        <v>5028.0000300000002</v>
      </c>
      <c r="K124" s="42">
        <f t="shared" si="26"/>
        <v>220.00002900000001</v>
      </c>
      <c r="L124" s="42">
        <f t="shared" si="26"/>
        <v>102793.00002799999</v>
      </c>
      <c r="M124" s="42">
        <f t="shared" si="26"/>
        <v>45.000027000000003</v>
      </c>
      <c r="N124" s="42">
        <f t="shared" si="26"/>
        <v>67.000026000000005</v>
      </c>
      <c r="O124" s="42">
        <f t="shared" si="26"/>
        <v>68.000024999999994</v>
      </c>
      <c r="P124" s="42">
        <f t="shared" si="26"/>
        <v>334.000024</v>
      </c>
      <c r="Q124" s="42">
        <f t="shared" si="26"/>
        <v>3474.0000230000001</v>
      </c>
      <c r="R124" s="42">
        <f t="shared" si="26"/>
        <v>19813.000022</v>
      </c>
      <c r="S124" s="42">
        <f t="shared" si="26"/>
        <v>6627.0000209999998</v>
      </c>
      <c r="T124" s="42">
        <f t="shared" si="26"/>
        <v>1895.0000199999999</v>
      </c>
      <c r="U124" s="42">
        <f t="shared" si="26"/>
        <v>136.00001900000001</v>
      </c>
      <c r="V124" s="42">
        <f t="shared" si="26"/>
        <v>736.00001799999995</v>
      </c>
      <c r="W124" s="42">
        <f t="shared" si="26"/>
        <v>344.00001700000001</v>
      </c>
      <c r="X124" s="42">
        <f t="shared" si="26"/>
        <v>88.000016000000002</v>
      </c>
      <c r="Y124" s="42">
        <f t="shared" si="26"/>
        <v>218.00001499999999</v>
      </c>
      <c r="Z124" s="42">
        <f t="shared" si="26"/>
        <v>572.00001399999996</v>
      </c>
      <c r="AA124" s="42">
        <f t="shared" si="26"/>
        <v>38.000013000000003</v>
      </c>
      <c r="AB124" s="42">
        <f t="shared" si="26"/>
        <v>79.000011999999998</v>
      </c>
      <c r="AC124" s="42">
        <f t="shared" si="26"/>
        <v>2127.0000110000001</v>
      </c>
      <c r="AD124" s="42">
        <f t="shared" si="26"/>
        <v>121.00001</v>
      </c>
      <c r="AE124" s="42" t="str">
        <f t="shared" si="26"/>
        <v/>
      </c>
      <c r="AF124" s="42">
        <f t="shared" si="26"/>
        <v>1783.000008</v>
      </c>
      <c r="AG124" s="42">
        <f t="shared" si="26"/>
        <v>7413.0000069999996</v>
      </c>
      <c r="AH124" s="42">
        <f t="shared" si="26"/>
        <v>5766.0000060000002</v>
      </c>
      <c r="AI124" s="42">
        <f t="shared" si="26"/>
        <v>45696.000005000009</v>
      </c>
      <c r="AJ124" s="42" t="str">
        <f t="shared" si="26"/>
        <v/>
      </c>
      <c r="AK124" s="42">
        <f t="shared" si="26"/>
        <v>194.00000299999999</v>
      </c>
      <c r="AL124" s="42">
        <f t="shared" si="26"/>
        <v>8264.0000020000007</v>
      </c>
      <c r="AM124" s="42">
        <f t="shared" si="26"/>
        <v>15119.000001</v>
      </c>
      <c r="AN124" s="76"/>
      <c r="AO124" s="76"/>
      <c r="AP124" s="76"/>
      <c r="AQ124" s="76"/>
      <c r="AR124" s="76"/>
      <c r="AS124" s="29"/>
      <c r="AT124" s="29"/>
      <c r="AU124" s="29"/>
      <c r="AV124" s="29"/>
      <c r="AW124" s="29"/>
    </row>
    <row r="125" spans="2:49" ht="11.25" hidden="1" customHeight="1" x14ac:dyDescent="0.2">
      <c r="B125" s="29"/>
      <c r="C125" s="40">
        <v>37</v>
      </c>
      <c r="D125" s="40">
        <f>C125-1</f>
        <v>36</v>
      </c>
      <c r="E125" s="40">
        <f t="shared" ref="E125:AM125" si="27">D125-1</f>
        <v>35</v>
      </c>
      <c r="F125" s="40">
        <f t="shared" si="27"/>
        <v>34</v>
      </c>
      <c r="G125" s="40">
        <f t="shared" si="27"/>
        <v>33</v>
      </c>
      <c r="H125" s="40">
        <f t="shared" si="27"/>
        <v>32</v>
      </c>
      <c r="I125" s="40">
        <f t="shared" si="27"/>
        <v>31</v>
      </c>
      <c r="J125" s="40">
        <f t="shared" si="27"/>
        <v>30</v>
      </c>
      <c r="K125" s="40">
        <f t="shared" si="27"/>
        <v>29</v>
      </c>
      <c r="L125" s="40">
        <f t="shared" si="27"/>
        <v>28</v>
      </c>
      <c r="M125" s="40">
        <f t="shared" si="27"/>
        <v>27</v>
      </c>
      <c r="N125" s="40">
        <f t="shared" si="27"/>
        <v>26</v>
      </c>
      <c r="O125" s="40">
        <f t="shared" si="27"/>
        <v>25</v>
      </c>
      <c r="P125" s="40">
        <f t="shared" si="27"/>
        <v>24</v>
      </c>
      <c r="Q125" s="40">
        <f t="shared" si="27"/>
        <v>23</v>
      </c>
      <c r="R125" s="40">
        <f t="shared" si="27"/>
        <v>22</v>
      </c>
      <c r="S125" s="40">
        <f t="shared" si="27"/>
        <v>21</v>
      </c>
      <c r="T125" s="40">
        <f t="shared" si="27"/>
        <v>20</v>
      </c>
      <c r="U125" s="40">
        <f t="shared" si="27"/>
        <v>19</v>
      </c>
      <c r="V125" s="40">
        <f t="shared" si="27"/>
        <v>18</v>
      </c>
      <c r="W125" s="40">
        <f t="shared" si="27"/>
        <v>17</v>
      </c>
      <c r="X125" s="40">
        <f t="shared" si="27"/>
        <v>16</v>
      </c>
      <c r="Y125" s="40">
        <f t="shared" si="27"/>
        <v>15</v>
      </c>
      <c r="Z125" s="40">
        <f t="shared" si="27"/>
        <v>14</v>
      </c>
      <c r="AA125" s="40">
        <f t="shared" si="27"/>
        <v>13</v>
      </c>
      <c r="AB125" s="40">
        <f t="shared" si="27"/>
        <v>12</v>
      </c>
      <c r="AC125" s="40">
        <f t="shared" si="27"/>
        <v>11</v>
      </c>
      <c r="AD125" s="40">
        <f t="shared" si="27"/>
        <v>10</v>
      </c>
      <c r="AE125" s="40">
        <f t="shared" si="27"/>
        <v>9</v>
      </c>
      <c r="AF125" s="40">
        <f t="shared" si="27"/>
        <v>8</v>
      </c>
      <c r="AG125" s="40">
        <f t="shared" si="27"/>
        <v>7</v>
      </c>
      <c r="AH125" s="40">
        <f t="shared" si="27"/>
        <v>6</v>
      </c>
      <c r="AI125" s="40">
        <f t="shared" si="27"/>
        <v>5</v>
      </c>
      <c r="AJ125" s="40">
        <f t="shared" si="27"/>
        <v>4</v>
      </c>
      <c r="AK125" s="40">
        <f t="shared" si="27"/>
        <v>3</v>
      </c>
      <c r="AL125" s="40">
        <f t="shared" si="27"/>
        <v>2</v>
      </c>
      <c r="AM125" s="40">
        <f t="shared" si="27"/>
        <v>1</v>
      </c>
      <c r="AN125" s="76"/>
      <c r="AO125" s="76"/>
      <c r="AP125" s="76"/>
      <c r="AQ125" s="76"/>
      <c r="AR125" s="76"/>
      <c r="AS125" s="29"/>
      <c r="AT125" s="29"/>
      <c r="AU125" s="29"/>
      <c r="AV125" s="29"/>
      <c r="AW125" s="29"/>
    </row>
    <row r="126" spans="2:49" ht="11.25" hidden="1" customHeight="1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76"/>
      <c r="AJ126" s="76"/>
      <c r="AK126" s="76"/>
      <c r="AL126" s="76"/>
      <c r="AM126" s="76"/>
      <c r="AN126" s="76"/>
      <c r="AO126" s="76"/>
      <c r="AP126" s="76"/>
      <c r="AQ126" s="76"/>
      <c r="AR126" s="76"/>
      <c r="AS126" s="29"/>
      <c r="AT126" s="29"/>
      <c r="AU126" s="29"/>
      <c r="AV126" s="29"/>
      <c r="AW126" s="29"/>
    </row>
    <row r="127" spans="2:49" ht="11.25" hidden="1" customHeight="1" x14ac:dyDescent="0.2">
      <c r="B127" s="39" t="s">
        <v>94</v>
      </c>
      <c r="C127" s="40">
        <v>1</v>
      </c>
      <c r="D127" s="40">
        <v>2</v>
      </c>
      <c r="E127" s="40">
        <v>3</v>
      </c>
      <c r="F127" s="40">
        <v>4</v>
      </c>
      <c r="G127" s="40">
        <v>5</v>
      </c>
      <c r="H127" s="40">
        <v>6</v>
      </c>
      <c r="I127" s="40">
        <v>7</v>
      </c>
      <c r="J127" s="40">
        <v>8</v>
      </c>
      <c r="K127" s="40">
        <v>9</v>
      </c>
      <c r="L127" s="40">
        <v>10</v>
      </c>
      <c r="M127" s="40">
        <v>11</v>
      </c>
      <c r="N127" s="40">
        <v>12</v>
      </c>
      <c r="O127" s="40">
        <v>13</v>
      </c>
      <c r="P127" s="40">
        <v>14</v>
      </c>
      <c r="Q127" s="40">
        <v>15</v>
      </c>
      <c r="R127" s="40">
        <v>16</v>
      </c>
      <c r="S127" s="40">
        <v>17</v>
      </c>
      <c r="T127" s="40">
        <v>18</v>
      </c>
      <c r="U127" s="40">
        <v>19</v>
      </c>
      <c r="V127" s="40">
        <v>20</v>
      </c>
      <c r="W127" s="40">
        <v>21</v>
      </c>
      <c r="X127" s="40">
        <v>22</v>
      </c>
      <c r="Y127" s="40">
        <v>23</v>
      </c>
      <c r="Z127" s="40">
        <v>24</v>
      </c>
      <c r="AA127" s="40">
        <v>25</v>
      </c>
      <c r="AB127" s="40">
        <v>26</v>
      </c>
      <c r="AC127" s="40">
        <v>27</v>
      </c>
      <c r="AD127" s="40">
        <v>28</v>
      </c>
      <c r="AE127" s="40">
        <v>29</v>
      </c>
      <c r="AF127" s="40">
        <v>30</v>
      </c>
      <c r="AG127" s="40">
        <v>31</v>
      </c>
      <c r="AH127" s="40">
        <v>32</v>
      </c>
      <c r="AI127" s="40">
        <v>33</v>
      </c>
      <c r="AJ127" s="40">
        <v>34</v>
      </c>
      <c r="AK127" s="40">
        <v>35</v>
      </c>
      <c r="AL127" s="40">
        <v>36</v>
      </c>
      <c r="AM127" s="40">
        <v>37</v>
      </c>
      <c r="AN127" s="78"/>
      <c r="AO127" s="78"/>
      <c r="AP127" s="78"/>
      <c r="AQ127" s="76"/>
      <c r="AR127" s="76"/>
      <c r="AS127" s="29"/>
      <c r="AT127" s="29"/>
      <c r="AU127" s="29"/>
      <c r="AV127" s="29"/>
      <c r="AW127" s="29"/>
    </row>
    <row r="128" spans="2:49" ht="11.25" hidden="1" customHeight="1" x14ac:dyDescent="0.2">
      <c r="B128" s="29"/>
      <c r="C128" s="69" t="str">
        <f>IFERROR(HLOOKUP(C127,$C$122:$AM$123,2,FALSE),"")</f>
        <v>10. Daños Físicos a Vehículos Motorizados</v>
      </c>
      <c r="D128" s="69" t="str">
        <f t="shared" ref="D128:AM128" si="28">IFERROR(HLOOKUP(D127,$C$122:$AM$123,2,FALSE),"")</f>
        <v>33. Seguro de Cesantía</v>
      </c>
      <c r="E128" s="69" t="str">
        <f t="shared" si="28"/>
        <v>16. Responsabilidad Civil Vehículos Motorizados</v>
      </c>
      <c r="F128" s="69" t="str">
        <f t="shared" si="28"/>
        <v>50. Otros Seguros</v>
      </c>
      <c r="G128" s="69" t="str">
        <f t="shared" si="28"/>
        <v>1. Incendio Ordinario</v>
      </c>
      <c r="H128" s="69" t="str">
        <f t="shared" si="28"/>
        <v>4. Terremoto y Maremoto</v>
      </c>
      <c r="I128" s="69" t="str">
        <f t="shared" si="28"/>
        <v>36. Seguro de Asistencia</v>
      </c>
      <c r="J128" s="69" t="str">
        <f t="shared" si="28"/>
        <v>31. Accidentes Personales</v>
      </c>
      <c r="K128" s="69" t="str">
        <f t="shared" si="28"/>
        <v>17. Transporte Terrestre</v>
      </c>
      <c r="L128" s="69" t="str">
        <f t="shared" si="28"/>
        <v>32. SOAP</v>
      </c>
      <c r="M128" s="69" t="str">
        <f t="shared" si="28"/>
        <v>8. Robo</v>
      </c>
      <c r="N128" s="69" t="str">
        <f t="shared" si="28"/>
        <v>3. Otros Riesgos Adicionales a Incendio</v>
      </c>
      <c r="O128" s="69" t="str">
        <f t="shared" si="28"/>
        <v>15. Responsabilidad Civil Industria, Infraestructura y Comercio</v>
      </c>
      <c r="P128" s="69" t="str">
        <f t="shared" si="28"/>
        <v>27. Seguros de Crédito por Ventas a Plazo</v>
      </c>
      <c r="Q128" s="69" t="str">
        <f t="shared" si="28"/>
        <v>18. Transporte Marítimo</v>
      </c>
      <c r="R128" s="69" t="str">
        <f t="shared" si="28"/>
        <v>30. Salud</v>
      </c>
      <c r="S128" s="69" t="str">
        <f t="shared" si="28"/>
        <v>6. Otros Riesgos de la Naturaleza</v>
      </c>
      <c r="T128" s="69" t="str">
        <f t="shared" si="28"/>
        <v>20. Equipo Contratista</v>
      </c>
      <c r="U128" s="69" t="str">
        <f t="shared" si="28"/>
        <v>24. Garantía</v>
      </c>
      <c r="V128" s="69" t="str">
        <f t="shared" si="28"/>
        <v>7. Terrorismo</v>
      </c>
      <c r="W128" s="69" t="str">
        <f t="shared" si="28"/>
        <v>21. Todo Riesgo, Construcción y Montaje</v>
      </c>
      <c r="X128" s="69" t="str">
        <f t="shared" si="28"/>
        <v>14. Responsabilidad Civil Profesional</v>
      </c>
      <c r="Y128" s="69" t="str">
        <f t="shared" si="28"/>
        <v>9. Cristales</v>
      </c>
      <c r="Z128" s="69" t="str">
        <f t="shared" si="28"/>
        <v>23. Equipo Electrónico</v>
      </c>
      <c r="AA128" s="69" t="str">
        <f t="shared" si="28"/>
        <v>35. Seguro Agrícola</v>
      </c>
      <c r="AB128" s="69" t="str">
        <f t="shared" si="28"/>
        <v>19. Transporte Aéreo</v>
      </c>
      <c r="AC128" s="69" t="str">
        <f t="shared" si="28"/>
        <v>2. Pérdida de Beneficios por Incendio</v>
      </c>
      <c r="AD128" s="69" t="str">
        <f t="shared" si="28"/>
        <v>28. Seguros de Crédito a la Exportación</v>
      </c>
      <c r="AE128" s="69" t="str">
        <f t="shared" si="28"/>
        <v>22. Avería de Maquinaria</v>
      </c>
      <c r="AF128" s="69" t="str">
        <f t="shared" si="28"/>
        <v>26. Seguros Extensión y Garantía</v>
      </c>
      <c r="AG128" s="69" t="str">
        <f t="shared" si="28"/>
        <v>13. Responsabilidad Civil Hogar y Condominios</v>
      </c>
      <c r="AH128" s="69" t="str">
        <f t="shared" si="28"/>
        <v>12. Casco Aéreo</v>
      </c>
      <c r="AI128" s="69" t="str">
        <f t="shared" si="28"/>
        <v>11. Casco Marítimo</v>
      </c>
      <c r="AJ128" s="69" t="str">
        <f t="shared" si="28"/>
        <v>25. Fidelidad</v>
      </c>
      <c r="AK128" s="69" t="str">
        <f t="shared" si="28"/>
        <v>5. Pérdida de Beneficios por Terremoto</v>
      </c>
      <c r="AL128" s="69" t="str">
        <f t="shared" si="28"/>
        <v/>
      </c>
      <c r="AM128" s="69" t="str">
        <f t="shared" si="28"/>
        <v/>
      </c>
      <c r="AN128" s="76"/>
      <c r="AO128" s="76"/>
      <c r="AP128" s="76"/>
      <c r="AQ128" s="76"/>
      <c r="AR128" s="76"/>
      <c r="AS128" s="29"/>
      <c r="AT128" s="29"/>
      <c r="AU128" s="29"/>
      <c r="AV128" s="29"/>
      <c r="AW128" s="29"/>
    </row>
    <row r="129" spans="2:49" ht="11.25" hidden="1" customHeight="1" x14ac:dyDescent="0.2">
      <c r="B129" s="29"/>
      <c r="C129" s="42">
        <f>IFERROR((HLOOKUP(C127,$C$122:$AM$124,3,FALSE)-HLOOKUP(C127,$C$122:$AM$125,4,FALSE)/1000000)/$C$136,"")</f>
        <v>102.79300000000001</v>
      </c>
      <c r="D129" s="42">
        <f t="shared" ref="D129:AM129" si="29">IFERROR((HLOOKUP(D127,$C$122:$AM$124,3,FALSE)-HLOOKUP(D127,$C$122:$AM$125,4,FALSE)/1000000)/$C$136,"")</f>
        <v>45.696000000000005</v>
      </c>
      <c r="E129" s="42">
        <f t="shared" si="29"/>
        <v>19.812999999999999</v>
      </c>
      <c r="F129" s="42">
        <f t="shared" si="29"/>
        <v>15.119</v>
      </c>
      <c r="G129" s="42">
        <f t="shared" si="29"/>
        <v>11.888999999999999</v>
      </c>
      <c r="H129" s="42">
        <f t="shared" si="29"/>
        <v>9.141</v>
      </c>
      <c r="I129" s="42">
        <f t="shared" si="29"/>
        <v>8.2639999999999993</v>
      </c>
      <c r="J129" s="42">
        <f t="shared" si="29"/>
        <v>7.4130000000000003</v>
      </c>
      <c r="K129" s="42">
        <f t="shared" si="29"/>
        <v>6.6269999999999998</v>
      </c>
      <c r="L129" s="42">
        <f t="shared" si="29"/>
        <v>5.766</v>
      </c>
      <c r="M129" s="42">
        <f t="shared" si="29"/>
        <v>5.0279999999999996</v>
      </c>
      <c r="N129" s="42">
        <f t="shared" si="29"/>
        <v>3.625</v>
      </c>
      <c r="O129" s="42">
        <f t="shared" si="29"/>
        <v>3.4740000000000002</v>
      </c>
      <c r="P129" s="42">
        <f t="shared" si="29"/>
        <v>2.1269999999999998</v>
      </c>
      <c r="Q129" s="42">
        <f t="shared" si="29"/>
        <v>1.895</v>
      </c>
      <c r="R129" s="42">
        <f t="shared" si="29"/>
        <v>1.7829999999999999</v>
      </c>
      <c r="S129" s="42">
        <f t="shared" si="29"/>
        <v>1.4179999999999999</v>
      </c>
      <c r="T129" s="42">
        <f t="shared" si="29"/>
        <v>0.73599999999999999</v>
      </c>
      <c r="U129" s="42">
        <f t="shared" si="29"/>
        <v>0.57199999999999995</v>
      </c>
      <c r="V129" s="42">
        <f t="shared" si="29"/>
        <v>0.47099999999999997</v>
      </c>
      <c r="W129" s="42">
        <f t="shared" si="29"/>
        <v>0.34399999999999997</v>
      </c>
      <c r="X129" s="42">
        <f t="shared" si="29"/>
        <v>0.33400000000000002</v>
      </c>
      <c r="Y129" s="42">
        <f t="shared" si="29"/>
        <v>0.22</v>
      </c>
      <c r="Z129" s="42">
        <f t="shared" si="29"/>
        <v>0.218</v>
      </c>
      <c r="AA129" s="42">
        <f t="shared" si="29"/>
        <v>0.19400000000000001</v>
      </c>
      <c r="AB129" s="42">
        <f t="shared" si="29"/>
        <v>0.13600000000000001</v>
      </c>
      <c r="AC129" s="42">
        <f t="shared" si="29"/>
        <v>0.13</v>
      </c>
      <c r="AD129" s="42">
        <f t="shared" si="29"/>
        <v>0.121</v>
      </c>
      <c r="AE129" s="42">
        <f t="shared" si="29"/>
        <v>8.7999999999999995E-2</v>
      </c>
      <c r="AF129" s="42">
        <f t="shared" si="29"/>
        <v>7.9000000000000001E-2</v>
      </c>
      <c r="AG129" s="42">
        <f t="shared" si="29"/>
        <v>6.8000000000000005E-2</v>
      </c>
      <c r="AH129" s="42">
        <f t="shared" si="29"/>
        <v>6.7000000000000004E-2</v>
      </c>
      <c r="AI129" s="42">
        <f t="shared" si="29"/>
        <v>4.4999999999999998E-2</v>
      </c>
      <c r="AJ129" s="42">
        <f t="shared" si="29"/>
        <v>3.7999999999999999E-2</v>
      </c>
      <c r="AK129" s="42">
        <f t="shared" si="29"/>
        <v>2.1999999999999999E-2</v>
      </c>
      <c r="AL129" s="42" t="str">
        <f t="shared" si="29"/>
        <v/>
      </c>
      <c r="AM129" s="42" t="str">
        <f t="shared" si="29"/>
        <v/>
      </c>
      <c r="AN129" s="76"/>
      <c r="AO129" s="76"/>
      <c r="AP129" s="76"/>
      <c r="AQ129" s="76"/>
      <c r="AR129" s="76"/>
      <c r="AS129" s="29"/>
      <c r="AT129" s="29"/>
      <c r="AU129" s="29"/>
      <c r="AV129" s="29"/>
      <c r="AW129" s="29"/>
    </row>
    <row r="130" spans="2:49" ht="11.25" hidden="1" customHeight="1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29"/>
      <c r="AT130" s="29"/>
      <c r="AU130" s="29"/>
      <c r="AV130" s="29"/>
      <c r="AW130" s="29"/>
    </row>
    <row r="131" spans="2:49" ht="11.25" hidden="1" customHeight="1" x14ac:dyDescent="0.2">
      <c r="B131" s="39" t="s">
        <v>95</v>
      </c>
      <c r="C131" s="42" t="str">
        <f t="shared" ref="C131:AM131" si="30">IF($C$145=C128,C129,"")</f>
        <v/>
      </c>
      <c r="D131" s="42" t="str">
        <f t="shared" si="30"/>
        <v/>
      </c>
      <c r="E131" s="42" t="str">
        <f t="shared" si="30"/>
        <v/>
      </c>
      <c r="F131" s="42" t="str">
        <f t="shared" si="30"/>
        <v/>
      </c>
      <c r="G131" s="42" t="str">
        <f t="shared" si="30"/>
        <v/>
      </c>
      <c r="H131" s="42" t="str">
        <f t="shared" si="30"/>
        <v/>
      </c>
      <c r="I131" s="42" t="str">
        <f t="shared" si="30"/>
        <v/>
      </c>
      <c r="J131" s="42" t="str">
        <f t="shared" si="30"/>
        <v/>
      </c>
      <c r="K131" s="42" t="str">
        <f t="shared" si="30"/>
        <v/>
      </c>
      <c r="L131" s="42" t="str">
        <f t="shared" si="30"/>
        <v/>
      </c>
      <c r="M131" s="42" t="str">
        <f t="shared" si="30"/>
        <v/>
      </c>
      <c r="N131" s="42" t="str">
        <f t="shared" si="30"/>
        <v/>
      </c>
      <c r="O131" s="42" t="str">
        <f t="shared" si="30"/>
        <v/>
      </c>
      <c r="P131" s="42" t="str">
        <f t="shared" si="30"/>
        <v/>
      </c>
      <c r="Q131" s="42" t="str">
        <f t="shared" si="30"/>
        <v/>
      </c>
      <c r="R131" s="42" t="str">
        <f t="shared" si="30"/>
        <v/>
      </c>
      <c r="S131" s="42" t="str">
        <f t="shared" si="30"/>
        <v/>
      </c>
      <c r="T131" s="42" t="str">
        <f t="shared" si="30"/>
        <v/>
      </c>
      <c r="U131" s="42" t="str">
        <f t="shared" si="30"/>
        <v/>
      </c>
      <c r="V131" s="42" t="str">
        <f t="shared" si="30"/>
        <v/>
      </c>
      <c r="W131" s="42" t="str">
        <f t="shared" si="30"/>
        <v/>
      </c>
      <c r="X131" s="42" t="str">
        <f t="shared" si="30"/>
        <v/>
      </c>
      <c r="Y131" s="42" t="str">
        <f t="shared" si="30"/>
        <v/>
      </c>
      <c r="Z131" s="42" t="str">
        <f t="shared" si="30"/>
        <v/>
      </c>
      <c r="AA131" s="42" t="str">
        <f t="shared" si="30"/>
        <v/>
      </c>
      <c r="AB131" s="42" t="str">
        <f t="shared" si="30"/>
        <v/>
      </c>
      <c r="AC131" s="42" t="str">
        <f t="shared" si="30"/>
        <v/>
      </c>
      <c r="AD131" s="42" t="str">
        <f t="shared" si="30"/>
        <v/>
      </c>
      <c r="AE131" s="42" t="str">
        <f t="shared" si="30"/>
        <v/>
      </c>
      <c r="AF131" s="42" t="str">
        <f t="shared" si="30"/>
        <v/>
      </c>
      <c r="AG131" s="42" t="str">
        <f t="shared" si="30"/>
        <v/>
      </c>
      <c r="AH131" s="42" t="str">
        <f t="shared" si="30"/>
        <v/>
      </c>
      <c r="AI131" s="42" t="str">
        <f t="shared" si="30"/>
        <v/>
      </c>
      <c r="AJ131" s="42" t="str">
        <f t="shared" si="30"/>
        <v/>
      </c>
      <c r="AK131" s="42" t="str">
        <f t="shared" si="30"/>
        <v/>
      </c>
      <c r="AL131" s="42" t="str">
        <f t="shared" si="30"/>
        <v/>
      </c>
      <c r="AM131" s="42" t="str">
        <f t="shared" si="30"/>
        <v/>
      </c>
      <c r="AN131" s="29"/>
      <c r="AO131" s="29"/>
      <c r="AP131" s="29"/>
      <c r="AQ131" s="29"/>
      <c r="AR131" s="76"/>
      <c r="AS131" s="29"/>
      <c r="AT131" s="29"/>
      <c r="AU131" s="29"/>
      <c r="AV131" s="29"/>
      <c r="AW131" s="29"/>
    </row>
    <row r="132" spans="2:49" ht="11.25" hidden="1" customHeight="1" x14ac:dyDescent="0.2">
      <c r="B132" s="29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29"/>
      <c r="AR132" s="76"/>
      <c r="AS132" s="29"/>
      <c r="AT132" s="29"/>
      <c r="AU132" s="29"/>
      <c r="AV132" s="29"/>
      <c r="AW132" s="29"/>
    </row>
    <row r="133" spans="2:49" ht="11.25" hidden="1" customHeight="1" x14ac:dyDescent="0.2">
      <c r="B133" s="29"/>
      <c r="C133" s="40" t="str">
        <f t="shared" ref="C133:AP133" si="31">IF(C73&gt;$C$134,C71,IF(C73=$C$134,$AQ$11,IF(C73&lt;$C$134,"")))</f>
        <v>Assurant Chile</v>
      </c>
      <c r="D133" s="40" t="str">
        <f t="shared" si="31"/>
        <v>AVLA Crédito</v>
      </c>
      <c r="E133" s="40" t="str">
        <f t="shared" si="31"/>
        <v>BCI Seguros</v>
      </c>
      <c r="F133" s="40" t="str">
        <f t="shared" si="31"/>
        <v>BNP Paribas Cardif</v>
      </c>
      <c r="G133" s="40" t="str">
        <f t="shared" si="31"/>
        <v>Cesce Chile</v>
      </c>
      <c r="H133" s="40" t="str">
        <f t="shared" si="31"/>
        <v>Chilena Consolidada</v>
      </c>
      <c r="I133" s="40" t="str">
        <f t="shared" si="31"/>
        <v>Chubb Generales</v>
      </c>
      <c r="J133" s="40" t="str">
        <f t="shared" si="31"/>
        <v>Coface Chile</v>
      </c>
      <c r="K133" s="40" t="str">
        <f t="shared" si="31"/>
        <v>Consorcio Nacional</v>
      </c>
      <c r="L133" s="40" t="str">
        <f t="shared" si="31"/>
        <v>Contempora</v>
      </c>
      <c r="M133" s="40" t="str">
        <f t="shared" si="31"/>
        <v>Continental Crédito</v>
      </c>
      <c r="N133" s="40" t="str">
        <f t="shared" si="31"/>
        <v>Continental Generales</v>
      </c>
      <c r="O133" s="40" t="str">
        <f t="shared" si="31"/>
        <v>FID Chile</v>
      </c>
      <c r="P133" s="40" t="str">
        <f t="shared" si="31"/>
        <v>HDI Gar. y Cré.</v>
      </c>
      <c r="Q133" s="40" t="str">
        <f t="shared" si="31"/>
        <v>HDI Seguros</v>
      </c>
      <c r="R133" s="40" t="str">
        <f t="shared" si="31"/>
        <v>Huelen</v>
      </c>
      <c r="S133" s="40" t="str">
        <f t="shared" si="31"/>
        <v>Liberty Seguros</v>
      </c>
      <c r="T133" s="40" t="str">
        <f t="shared" si="31"/>
        <v>M. de Carabineros</v>
      </c>
      <c r="U133" s="40" t="str">
        <f t="shared" si="31"/>
        <v>Mapfre</v>
      </c>
      <c r="V133" s="40" t="str">
        <f t="shared" si="31"/>
        <v>MetLife Generales</v>
      </c>
      <c r="W133" s="40" t="str">
        <f t="shared" si="31"/>
        <v>Orion Seguros</v>
      </c>
      <c r="X133" s="40" t="str">
        <f t="shared" si="31"/>
        <v>Orsan Crédito</v>
      </c>
      <c r="Y133" s="40" t="str">
        <f t="shared" si="31"/>
        <v>Porvenir</v>
      </c>
      <c r="Z133" s="40" t="str">
        <f t="shared" si="31"/>
        <v>Reale Chile</v>
      </c>
      <c r="AA133" s="40" t="str">
        <f t="shared" si="31"/>
        <v>Renta Nacional</v>
      </c>
      <c r="AB133" s="40" t="str">
        <f t="shared" si="31"/>
        <v>SegChile</v>
      </c>
      <c r="AC133" s="40" t="str">
        <f t="shared" si="31"/>
        <v>Solunión Chile</v>
      </c>
      <c r="AD133" s="40" t="str">
        <f t="shared" si="31"/>
        <v>Southbridge</v>
      </c>
      <c r="AE133" s="40" t="str">
        <f t="shared" si="31"/>
        <v>Starr International</v>
      </c>
      <c r="AF133" s="40" t="str">
        <f t="shared" si="31"/>
        <v>Suaval</v>
      </c>
      <c r="AG133" s="40" t="str">
        <f t="shared" si="31"/>
        <v>Suramericana</v>
      </c>
      <c r="AH133" s="40" t="str">
        <f t="shared" si="31"/>
        <v>Unnio</v>
      </c>
      <c r="AI133" s="40" t="str">
        <f t="shared" si="31"/>
        <v>Zenit Seguros</v>
      </c>
      <c r="AJ133" s="40" t="str">
        <f t="shared" si="31"/>
        <v>Zurich Santander</v>
      </c>
      <c r="AK133" s="40" t="str">
        <f t="shared" si="31"/>
        <v>Mercado</v>
      </c>
      <c r="AL133" s="40" t="str">
        <f t="shared" si="31"/>
        <v/>
      </c>
      <c r="AM133" s="40" t="str">
        <f t="shared" si="31"/>
        <v/>
      </c>
      <c r="AN133" s="40" t="str">
        <f t="shared" si="31"/>
        <v/>
      </c>
      <c r="AO133" s="40" t="str">
        <f t="shared" si="31"/>
        <v/>
      </c>
      <c r="AP133" s="40" t="str">
        <f t="shared" si="31"/>
        <v/>
      </c>
      <c r="AQ133" s="29"/>
      <c r="AR133" s="76"/>
      <c r="AS133" s="29"/>
      <c r="AT133" s="29"/>
      <c r="AU133" s="29"/>
      <c r="AV133" s="29"/>
      <c r="AW133" s="29"/>
    </row>
    <row r="134" spans="2:49" ht="11.25" hidden="1" customHeight="1" x14ac:dyDescent="0.2">
      <c r="B134" s="39" t="s">
        <v>343</v>
      </c>
      <c r="C134" s="40">
        <f>COUNTIF(C11:AP11,"")</f>
        <v>6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29"/>
      <c r="AR134" s="76"/>
      <c r="AS134" s="29"/>
      <c r="AT134" s="29"/>
      <c r="AU134" s="29"/>
      <c r="AV134" s="29"/>
      <c r="AW134" s="29"/>
    </row>
    <row r="135" spans="2:49" ht="11.25" hidden="1" customHeight="1" x14ac:dyDescent="0.2">
      <c r="B135" s="29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29"/>
      <c r="AR135" s="76"/>
      <c r="AS135" s="29"/>
      <c r="AT135" s="29"/>
      <c r="AU135" s="29"/>
      <c r="AV135" s="29"/>
      <c r="AW135" s="29"/>
    </row>
    <row r="136" spans="2:49" ht="11.25" hidden="1" customHeight="1" x14ac:dyDescent="0.2">
      <c r="B136" s="39" t="s">
        <v>99</v>
      </c>
      <c r="C136" s="27">
        <f>IF(MAX(C124:AP124)&lt;100000,1,IF(AND(MAX(C124:AP124)&gt;=100000,MAX(C124:AP124)&lt;100000000),1000,IF(MAX(C124:AP124)&gt;=100000000,1000000)))</f>
        <v>1000</v>
      </c>
      <c r="D136" s="27">
        <v>1000000</v>
      </c>
      <c r="E136" s="27">
        <v>1000</v>
      </c>
      <c r="F136" s="27">
        <v>1</v>
      </c>
      <c r="G136" s="27" t="str">
        <f>INDEX(D137:F139,MATCH(Índice!$H$52,C137:C139,0),MATCH(C136,D136:F136,0))</f>
        <v>Miles de Siniestros</v>
      </c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29"/>
      <c r="AR136" s="76"/>
      <c r="AS136" s="29"/>
      <c r="AT136" s="29"/>
      <c r="AU136" s="29"/>
      <c r="AV136" s="29"/>
      <c r="AW136" s="29"/>
    </row>
    <row r="137" spans="2:49" ht="11.25" hidden="1" customHeight="1" x14ac:dyDescent="0.2">
      <c r="B137" s="29"/>
      <c r="C137" s="27" t="str">
        <f>Índice!H53</f>
        <v>Cifras en UF al 31.03.2021</v>
      </c>
      <c r="D137" s="27" t="s">
        <v>339</v>
      </c>
      <c r="E137" s="27" t="s">
        <v>340</v>
      </c>
      <c r="F137" s="27" t="s">
        <v>16</v>
      </c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29"/>
      <c r="AR137" s="76"/>
      <c r="AS137" s="29"/>
      <c r="AT137" s="29"/>
      <c r="AU137" s="29"/>
      <c r="AV137" s="29"/>
      <c r="AW137" s="29"/>
    </row>
    <row r="138" spans="2:49" ht="11.25" hidden="1" customHeight="1" x14ac:dyDescent="0.2">
      <c r="B138" s="29"/>
      <c r="C138" s="27" t="str">
        <f>Índice!H54</f>
        <v>Cifras en M$ al 31.03.2021</v>
      </c>
      <c r="D138" s="27" t="s">
        <v>339</v>
      </c>
      <c r="E138" s="27" t="s">
        <v>340</v>
      </c>
      <c r="F138" s="27" t="s">
        <v>16</v>
      </c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29"/>
      <c r="AR138" s="76"/>
      <c r="AS138" s="29"/>
      <c r="AT138" s="29"/>
      <c r="AU138" s="29"/>
      <c r="AV138" s="29"/>
      <c r="AW138" s="29"/>
    </row>
    <row r="139" spans="2:49" ht="11.25" hidden="1" customHeight="1" x14ac:dyDescent="0.2">
      <c r="B139" s="29"/>
      <c r="C139" s="27"/>
      <c r="D139" s="27"/>
      <c r="E139" s="27"/>
      <c r="F139" s="27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29"/>
      <c r="AR139" s="76"/>
      <c r="AS139" s="29"/>
      <c r="AT139" s="29"/>
      <c r="AU139" s="29"/>
      <c r="AV139" s="29"/>
      <c r="AW139" s="29"/>
    </row>
    <row r="140" spans="2:49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76"/>
      <c r="AS140" s="29"/>
      <c r="AT140" s="29"/>
      <c r="AU140" s="29"/>
      <c r="AV140" s="29"/>
      <c r="AW140" s="29"/>
    </row>
    <row r="141" spans="2:49" x14ac:dyDescent="0.2">
      <c r="C141" s="44" t="s">
        <v>342</v>
      </c>
      <c r="D141" s="44"/>
      <c r="E141" s="44"/>
      <c r="F141" s="44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76"/>
      <c r="AS141" s="29"/>
      <c r="AT141" s="29"/>
      <c r="AU141" s="29"/>
      <c r="AV141" s="29"/>
      <c r="AW141" s="29"/>
    </row>
    <row r="142" spans="2:49" x14ac:dyDescent="0.2">
      <c r="C142" s="275" t="s">
        <v>298</v>
      </c>
      <c r="D142" s="276"/>
      <c r="E142" s="276"/>
      <c r="F142" s="277"/>
      <c r="G142" s="47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76"/>
      <c r="AS142" s="29"/>
      <c r="AT142" s="29"/>
      <c r="AU142" s="29"/>
      <c r="AV142" s="29"/>
      <c r="AW142" s="29"/>
    </row>
    <row r="143" spans="2:49" x14ac:dyDescent="0.2">
      <c r="C143" s="48"/>
      <c r="D143" s="48"/>
      <c r="E143" s="48"/>
      <c r="F143" s="48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76"/>
      <c r="AS143" s="29"/>
      <c r="AT143" s="29"/>
      <c r="AU143" s="29"/>
      <c r="AV143" s="29"/>
      <c r="AW143" s="29"/>
    </row>
    <row r="144" spans="2:49" x14ac:dyDescent="0.2">
      <c r="C144" s="44" t="s">
        <v>341</v>
      </c>
      <c r="D144" s="44"/>
      <c r="E144" s="44"/>
      <c r="F144" s="44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76"/>
      <c r="AS144" s="29"/>
      <c r="AT144" s="29"/>
      <c r="AU144" s="29"/>
      <c r="AV144" s="29"/>
      <c r="AW144" s="29"/>
    </row>
    <row r="145" spans="2:49" x14ac:dyDescent="0.2">
      <c r="C145" s="275"/>
      <c r="D145" s="276"/>
      <c r="E145" s="276"/>
      <c r="F145" s="277"/>
      <c r="G145" s="47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76"/>
      <c r="AS145" s="29"/>
      <c r="AT145" s="29"/>
      <c r="AU145" s="29"/>
      <c r="AV145" s="29"/>
      <c r="AW145" s="29"/>
    </row>
    <row r="146" spans="2:49" x14ac:dyDescent="0.2">
      <c r="B146" s="29"/>
      <c r="C146" s="48"/>
      <c r="D146" s="48"/>
      <c r="E146" s="48"/>
      <c r="F146" s="48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76"/>
      <c r="AS146" s="29"/>
      <c r="AT146" s="29"/>
      <c r="AU146" s="29"/>
      <c r="AV146" s="29"/>
      <c r="AW146" s="29"/>
    </row>
    <row r="147" spans="2:49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76"/>
      <c r="AS147" s="29"/>
      <c r="AT147" s="29"/>
      <c r="AU147" s="29"/>
      <c r="AV147" s="29"/>
      <c r="AW147" s="29"/>
    </row>
    <row r="148" spans="2:49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76"/>
      <c r="AS148" s="29"/>
      <c r="AT148" s="29"/>
      <c r="AU148" s="29"/>
      <c r="AV148" s="29"/>
      <c r="AW148" s="29"/>
    </row>
    <row r="149" spans="2:49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76"/>
      <c r="AS149" s="29"/>
      <c r="AT149" s="29"/>
      <c r="AU149" s="29"/>
      <c r="AV149" s="29"/>
      <c r="AW149" s="29"/>
    </row>
    <row r="150" spans="2:49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76"/>
      <c r="AS150" s="29"/>
      <c r="AT150" s="29"/>
      <c r="AU150" s="29"/>
      <c r="AV150" s="29"/>
      <c r="AW150" s="29"/>
    </row>
    <row r="151" spans="2:49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76"/>
      <c r="AS151" s="29"/>
      <c r="AT151" s="29"/>
      <c r="AU151" s="29"/>
      <c r="AV151" s="29"/>
      <c r="AW151" s="29"/>
    </row>
    <row r="152" spans="2:49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76"/>
      <c r="AS152" s="29"/>
      <c r="AT152" s="29"/>
      <c r="AU152" s="29"/>
      <c r="AV152" s="29"/>
      <c r="AW152" s="29"/>
    </row>
    <row r="153" spans="2:49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76"/>
      <c r="AS153" s="29"/>
      <c r="AT153" s="29"/>
      <c r="AU153" s="29"/>
      <c r="AV153" s="29"/>
      <c r="AW153" s="29"/>
    </row>
    <row r="154" spans="2:49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76"/>
      <c r="AS154" s="29"/>
      <c r="AT154" s="29"/>
      <c r="AU154" s="29"/>
      <c r="AV154" s="29"/>
      <c r="AW154" s="29"/>
    </row>
    <row r="155" spans="2:49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76"/>
      <c r="AS155" s="29"/>
      <c r="AT155" s="29"/>
      <c r="AU155" s="29"/>
      <c r="AV155" s="29"/>
      <c r="AW155" s="29"/>
    </row>
    <row r="156" spans="2:49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76"/>
      <c r="AS156" s="29"/>
      <c r="AT156" s="29"/>
      <c r="AU156" s="29"/>
      <c r="AV156" s="29"/>
      <c r="AW156" s="29"/>
    </row>
    <row r="157" spans="2:49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76"/>
      <c r="AS157" s="29"/>
      <c r="AT157" s="29"/>
      <c r="AU157" s="29"/>
      <c r="AV157" s="29"/>
      <c r="AW157" s="29"/>
    </row>
    <row r="158" spans="2:49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76"/>
      <c r="AS158" s="29"/>
      <c r="AT158" s="29"/>
      <c r="AU158" s="29"/>
      <c r="AV158" s="29"/>
      <c r="AW158" s="29"/>
    </row>
    <row r="159" spans="2:49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76"/>
      <c r="AS159" s="29"/>
      <c r="AT159" s="29"/>
      <c r="AU159" s="29"/>
      <c r="AV159" s="29"/>
      <c r="AW159" s="29"/>
    </row>
    <row r="160" spans="2:49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76"/>
      <c r="AS160" s="29"/>
      <c r="AT160" s="29"/>
      <c r="AU160" s="29"/>
      <c r="AV160" s="29"/>
      <c r="AW160" s="29"/>
    </row>
    <row r="161" spans="2:49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76"/>
      <c r="AS161" s="29"/>
      <c r="AT161" s="29"/>
      <c r="AU161" s="29"/>
      <c r="AV161" s="29"/>
      <c r="AW161" s="29"/>
    </row>
    <row r="162" spans="2:49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76"/>
      <c r="AS162" s="29"/>
      <c r="AT162" s="29"/>
      <c r="AU162" s="29"/>
      <c r="AV162" s="29"/>
      <c r="AW162" s="29"/>
    </row>
    <row r="163" spans="2:49" x14ac:dyDescent="0.2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76"/>
      <c r="AS163" s="29"/>
      <c r="AT163" s="29"/>
      <c r="AU163" s="29"/>
      <c r="AV163" s="29"/>
      <c r="AW163" s="29"/>
    </row>
    <row r="164" spans="2:49" x14ac:dyDescent="0.2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76"/>
      <c r="AS164" s="29"/>
      <c r="AT164" s="29"/>
      <c r="AU164" s="29"/>
      <c r="AV164" s="29"/>
      <c r="AW164" s="29"/>
    </row>
    <row r="165" spans="2:49" x14ac:dyDescent="0.2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76"/>
      <c r="AS165" s="29"/>
      <c r="AT165" s="29"/>
      <c r="AU165" s="29"/>
      <c r="AV165" s="29"/>
      <c r="AW165" s="29"/>
    </row>
    <row r="166" spans="2:49" x14ac:dyDescent="0.2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76"/>
      <c r="AS166" s="29"/>
      <c r="AT166" s="29"/>
      <c r="AU166" s="29"/>
      <c r="AV166" s="29"/>
      <c r="AW166" s="29"/>
    </row>
    <row r="167" spans="2:49" x14ac:dyDescent="0.2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76"/>
      <c r="AS167" s="29"/>
      <c r="AT167" s="29"/>
      <c r="AU167" s="29"/>
      <c r="AV167" s="29"/>
      <c r="AW167" s="29"/>
    </row>
    <row r="168" spans="2:49" x14ac:dyDescent="0.2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76"/>
      <c r="AS168" s="29"/>
      <c r="AT168" s="29"/>
      <c r="AU168" s="29"/>
      <c r="AV168" s="29"/>
      <c r="AW168" s="29"/>
    </row>
    <row r="169" spans="2:49" x14ac:dyDescent="0.2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76"/>
      <c r="AS169" s="29"/>
      <c r="AT169" s="29"/>
      <c r="AU169" s="29"/>
      <c r="AV169" s="29"/>
      <c r="AW169" s="29"/>
    </row>
    <row r="170" spans="2:49" x14ac:dyDescent="0.2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76"/>
      <c r="AS170" s="29"/>
      <c r="AT170" s="29"/>
      <c r="AU170" s="29"/>
      <c r="AV170" s="29"/>
      <c r="AW170" s="29"/>
    </row>
    <row r="171" spans="2:49" x14ac:dyDescent="0.2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76"/>
      <c r="AS171" s="29"/>
      <c r="AT171" s="29"/>
      <c r="AU171" s="29"/>
      <c r="AV171" s="29"/>
      <c r="AW171" s="29"/>
    </row>
    <row r="172" spans="2:49" x14ac:dyDescent="0.2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76"/>
      <c r="AS172" s="29"/>
      <c r="AT172" s="29"/>
      <c r="AU172" s="29"/>
      <c r="AV172" s="29"/>
      <c r="AW172" s="29"/>
    </row>
    <row r="173" spans="2:49" x14ac:dyDescent="0.2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76"/>
      <c r="AS173" s="29"/>
      <c r="AT173" s="29"/>
      <c r="AU173" s="29"/>
      <c r="AV173" s="29"/>
      <c r="AW173" s="29"/>
    </row>
    <row r="174" spans="2:49" x14ac:dyDescent="0.2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76"/>
      <c r="AS174" s="29"/>
      <c r="AT174" s="29"/>
      <c r="AU174" s="29"/>
      <c r="AV174" s="29"/>
      <c r="AW174" s="29"/>
    </row>
  </sheetData>
  <sheetProtection algorithmName="SHA-512" hashValue="2XWNOFobsgWHDx8Z7kXDs9ULVaORiUfGNOuIshBuDgNGvJMgB9Vgi5x3Q4Ic65XJyMqs4rwiRY0/K69Gs7sqBw==" saltValue="AoHPlxNCoQ8ZOgKg7snAeA==" spinCount="100000" sheet="1" objects="1" scenarios="1"/>
  <mergeCells count="4">
    <mergeCell ref="C88:F88"/>
    <mergeCell ref="C91:F91"/>
    <mergeCell ref="C142:F142"/>
    <mergeCell ref="C145:F145"/>
  </mergeCells>
  <conditionalFormatting sqref="A1:A1048576 B1:B86 B92:B140 B146:B1048576 C1:C1048576 D1:F87 D89:F90 D92:F141 D143:F144 D146:F1048576 G1:XFD1048576">
    <cfRule type="cellIs" dxfId="75" priority="4" operator="lessThan">
      <formula>0</formula>
    </cfRule>
  </conditionalFormatting>
  <dataValidations count="4">
    <dataValidation type="list" allowBlank="1" showInputMessage="1" showErrorMessage="1" sqref="C145" xr:uid="{00000000-0002-0000-1400-000000000000}">
      <formula1>$B$11:$B$48</formula1>
    </dataValidation>
    <dataValidation type="list" allowBlank="1" showInputMessage="1" showErrorMessage="1" sqref="C88" xr:uid="{00000000-0002-0000-1400-000001000000}">
      <formula1>$B$12:$B$49</formula1>
    </dataValidation>
    <dataValidation type="list" allowBlank="1" showInputMessage="1" showErrorMessage="1" sqref="C91:F91" xr:uid="{00000000-0002-0000-1400-000002000000}">
      <formula1>$B$133:$AI$133</formula1>
    </dataValidation>
    <dataValidation type="list" allowBlank="1" showInputMessage="1" showErrorMessage="1" sqref="C142:F142" xr:uid="{00000000-0002-0000-1400-000003000000}">
      <formula1>$C$133:$AK$133</formula1>
    </dataValidation>
  </dataValidations>
  <hyperlinks>
    <hyperlink ref="C2" location="Índice!A1" display="Volver al Índice" xr:uid="{00000000-0004-0000-1400-000000000000}"/>
  </hyperlinks>
  <pageMargins left="0.70866141732283472" right="0.70866141732283472" top="0.74803149606299213" bottom="0.74803149606299213" header="0.31496062992125984" footer="0.31496062992125984"/>
  <pageSetup scale="68" fitToWidth="3" orientation="landscape" verticalDpi="1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AT148"/>
  <sheetViews>
    <sheetView workbookViewId="0">
      <pane xSplit="2" ySplit="12" topLeftCell="C13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43" width="11.42578125" style="219" customWidth="1"/>
    <col min="44" max="44" width="2.85546875" style="219" customWidth="1"/>
    <col min="45" max="16384" width="11.42578125" style="219"/>
  </cols>
  <sheetData>
    <row r="2" spans="2:46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2:46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</row>
    <row r="4" spans="2:46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</row>
    <row r="6" spans="2:46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2:46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</row>
    <row r="8" spans="2:46" ht="15.75" x14ac:dyDescent="0.25">
      <c r="B8" s="28" t="s">
        <v>314</v>
      </c>
      <c r="C8" s="225" t="s">
        <v>315</v>
      </c>
      <c r="D8" s="177" t="s">
        <v>315</v>
      </c>
      <c r="E8" s="177" t="s">
        <v>316</v>
      </c>
      <c r="F8" s="177" t="s">
        <v>317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</row>
    <row r="9" spans="2:46" x14ac:dyDescent="0.2">
      <c r="B9" s="30" t="str">
        <f>Índice!H56</f>
        <v>Cifras al 31.03.2021</v>
      </c>
      <c r="C9" s="29" t="s">
        <v>335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</row>
    <row r="10" spans="2:46" x14ac:dyDescent="0.2">
      <c r="B10" s="30" t="str">
        <f>IF(C8="Sin. Directa","Cálculo: Siniestros Directos / Prima Directa Ganada",IF(C8="Sin. Retenida","Cálculo: Siniestros Retenidos / Prima Retenida Ganada",IF(C8="Sin. Cedida","Cálculo: Siniestros Cedidos / Prima Cedida Ganada")))</f>
        <v>Cálculo: Siniestros Directos / Prima Directa Ganada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spans="2:46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</row>
    <row r="12" spans="2:46" s="222" customFormat="1" ht="22.5" x14ac:dyDescent="0.2">
      <c r="B12" s="152"/>
      <c r="C12" s="153" t="str">
        <f>IF('Datos Generales'!C7="","",'Datos Generales'!C7)</f>
        <v>Assurant Chile</v>
      </c>
      <c r="D12" s="153" t="str">
        <f>IF('Datos Generales'!D7="","",'Datos Generales'!D7)</f>
        <v>AVLA Crédito</v>
      </c>
      <c r="E12" s="153" t="str">
        <f>IF('Datos Generales'!E7="","",'Datos Generales'!E7)</f>
        <v>BCI Seguros</v>
      </c>
      <c r="F12" s="153" t="str">
        <f>IF('Datos Generales'!F7="","",'Datos Generales'!F7)</f>
        <v>BNP Paribas Cardif</v>
      </c>
      <c r="G12" s="153" t="str">
        <f>IF('Datos Generales'!G7="","",'Datos Generales'!G7)</f>
        <v>Cesce Chile</v>
      </c>
      <c r="H12" s="153" t="str">
        <f>IF('Datos Generales'!H7="","",'Datos Generales'!H7)</f>
        <v>Chilena Consolidada</v>
      </c>
      <c r="I12" s="153" t="str">
        <f>IF('Datos Generales'!I7="","",'Datos Generales'!I7)</f>
        <v>Chubb Generales</v>
      </c>
      <c r="J12" s="153" t="str">
        <f>IF('Datos Generales'!J7="","",'Datos Generales'!J7)</f>
        <v>Coface Chile</v>
      </c>
      <c r="K12" s="153" t="str">
        <f>IF('Datos Generales'!K7="","",'Datos Generales'!K7)</f>
        <v>Consorcio Nacional</v>
      </c>
      <c r="L12" s="153" t="str">
        <f>IF('Datos Generales'!L7="","",'Datos Generales'!L7)</f>
        <v>Contempora</v>
      </c>
      <c r="M12" s="153" t="str">
        <f>IF('Datos Generales'!M7="","",'Datos Generales'!M7)</f>
        <v>Continental Crédito</v>
      </c>
      <c r="N12" s="153" t="str">
        <f>IF('Datos Generales'!N7="","",'Datos Generales'!N7)</f>
        <v>Continental Generales</v>
      </c>
      <c r="O12" s="153" t="str">
        <f>IF('Datos Generales'!O7="","",'Datos Generales'!O7)</f>
        <v>FID Chile</v>
      </c>
      <c r="P12" s="153" t="str">
        <f>IF('Datos Generales'!P7="","",'Datos Generales'!P7)</f>
        <v>HDI Gar. y Cré.</v>
      </c>
      <c r="Q12" s="153" t="str">
        <f>IF('Datos Generales'!Q7="","",'Datos Generales'!Q7)</f>
        <v>HDI Seguros</v>
      </c>
      <c r="R12" s="153" t="str">
        <f>IF('Datos Generales'!R7="","",'Datos Generales'!R7)</f>
        <v>Huelen</v>
      </c>
      <c r="S12" s="153" t="str">
        <f>IF('Datos Generales'!S7="","",'Datos Generales'!S7)</f>
        <v>Liberty Seguros</v>
      </c>
      <c r="T12" s="153" t="str">
        <f>IF('Datos Generales'!T7="","",'Datos Generales'!T7)</f>
        <v>M. de Carabineros</v>
      </c>
      <c r="U12" s="153" t="str">
        <f>IF('Datos Generales'!U7="","",'Datos Generales'!U7)</f>
        <v>Mapfre</v>
      </c>
      <c r="V12" s="153" t="str">
        <f>IF('Datos Generales'!V7="","",'Datos Generales'!V7)</f>
        <v>MetLife Generales</v>
      </c>
      <c r="W12" s="153" t="str">
        <f>IF('Datos Generales'!W7="","",'Datos Generales'!W7)</f>
        <v>Orion Seguros</v>
      </c>
      <c r="X12" s="153" t="str">
        <f>IF('Datos Generales'!X7="","",'Datos Generales'!X7)</f>
        <v>Orsan Crédito</v>
      </c>
      <c r="Y12" s="153" t="str">
        <f>IF('Datos Generales'!Y7="","",'Datos Generales'!Y7)</f>
        <v>Porvenir</v>
      </c>
      <c r="Z12" s="153" t="str">
        <f>IF('Datos Generales'!Z7="","",'Datos Generales'!Z7)</f>
        <v>Reale Chile</v>
      </c>
      <c r="AA12" s="153" t="str">
        <f>IF('Datos Generales'!AA7="","",'Datos Generales'!AA7)</f>
        <v>Renta Nacional</v>
      </c>
      <c r="AB12" s="153" t="str">
        <f>IF('Datos Generales'!AB7="","",'Datos Generales'!AB7)</f>
        <v>SegChile</v>
      </c>
      <c r="AC12" s="153" t="str">
        <f>IF('Datos Generales'!AC7="","",'Datos Generales'!AC7)</f>
        <v>Solunión Chile</v>
      </c>
      <c r="AD12" s="153" t="str">
        <f>IF('Datos Generales'!AD7="","",'Datos Generales'!AD7)</f>
        <v>Southbridge</v>
      </c>
      <c r="AE12" s="153" t="str">
        <f>IF('Datos Generales'!AE7="","",'Datos Generales'!AE7)</f>
        <v>Starr International</v>
      </c>
      <c r="AF12" s="153" t="str">
        <f>IF('Datos Generales'!AF7="","",'Datos Generales'!AF7)</f>
        <v>Suaval</v>
      </c>
      <c r="AG12" s="153" t="str">
        <f>IF('Datos Generales'!AG7="","",'Datos Generales'!AG7)</f>
        <v>Suramericana</v>
      </c>
      <c r="AH12" s="153" t="str">
        <f>IF('Datos Generales'!AH7="","",'Datos Generales'!AH7)</f>
        <v>Unnio</v>
      </c>
      <c r="AI12" s="153" t="str">
        <f>IF('Datos Generales'!AI7="","",'Datos Generales'!AI7)</f>
        <v>Zenit Seguros</v>
      </c>
      <c r="AJ12" s="153" t="str">
        <f>IF('Datos Generales'!AJ7="","",'Datos Generales'!AJ7)</f>
        <v>Zurich Santander</v>
      </c>
      <c r="AK12" s="153" t="str">
        <f>IF('Datos Generales'!AK7="","",'Datos Generales'!AK7)</f>
        <v/>
      </c>
      <c r="AL12" s="153" t="str">
        <f>IF('Datos Generales'!AL7="","",'Datos Generales'!AL7)</f>
        <v/>
      </c>
      <c r="AM12" s="153" t="str">
        <f>IF('Datos Generales'!AM7="","",'Datos Generales'!AM7)</f>
        <v/>
      </c>
      <c r="AN12" s="153" t="str">
        <f>IF('Datos Generales'!AN7="","",'Datos Generales'!AN7)</f>
        <v/>
      </c>
      <c r="AO12" s="153" t="str">
        <f>IF('Datos Generales'!AO7="","",'Datos Generales'!AO7)</f>
        <v/>
      </c>
      <c r="AP12" s="153" t="str">
        <f>IF('Datos Generales'!AP7="","",'Datos Generales'!AP7)</f>
        <v/>
      </c>
      <c r="AQ12" s="174" t="str">
        <f>IF('Datos Generales'!AQ7="","",'Datos Generales'!AQ7)</f>
        <v>Mercado</v>
      </c>
      <c r="AR12" s="31"/>
      <c r="AS12" s="174" t="str">
        <f>CONCATENATE("Mercado ",Índice!H58)</f>
        <v>Mercado 31.03.2020</v>
      </c>
      <c r="AT12" s="174" t="s">
        <v>305</v>
      </c>
    </row>
    <row r="13" spans="2:46" x14ac:dyDescent="0.2">
      <c r="B13" s="62" t="str">
        <f>'Datos Generales'!B249</f>
        <v>1. Incendio Ordinario</v>
      </c>
      <c r="C13" s="71">
        <f>IF(IF($C$8=$D$8,'Datos Generales'!C555,IF($C$8=$E$8,'Datos Generales'!C640,IF($C$8=$F$8,'Datos Generales'!C766)))=0,"",IF($C$8=$D$8,'Datos Generales'!C555,IF($C$8=$E$8,'Datos Generales'!C640,IF($C$8=$F$8,'Datos Generales'!C766))))</f>
        <v>-347.00238024397498</v>
      </c>
      <c r="D13" s="71" t="str">
        <f>IF(IF($C$8=$D$8,'Datos Generales'!D555,IF($C$8=$E$8,'Datos Generales'!D640,IF($C$8=$F$8,'Datos Generales'!D766)))=0,"",IF($C$8=$D$8,'Datos Generales'!D555,IF($C$8=$E$8,'Datos Generales'!D640,IF($C$8=$F$8,'Datos Generales'!D766))))</f>
        <v/>
      </c>
      <c r="E13" s="71">
        <f>IF(IF($C$8=$D$8,'Datos Generales'!E555,IF($C$8=$E$8,'Datos Generales'!E640,IF($C$8=$F$8,'Datos Generales'!E766)))=0,"",IF($C$8=$D$8,'Datos Generales'!E555,IF($C$8=$E$8,'Datos Generales'!E640,IF($C$8=$F$8,'Datos Generales'!E766))))</f>
        <v>36.448890876035911</v>
      </c>
      <c r="F13" s="71">
        <f>IF(IF($C$8=$D$8,'Datos Generales'!F555,IF($C$8=$E$8,'Datos Generales'!F640,IF($C$8=$F$8,'Datos Generales'!F766)))=0,"",IF($C$8=$D$8,'Datos Generales'!F555,IF($C$8=$E$8,'Datos Generales'!F640,IF($C$8=$F$8,'Datos Generales'!F766))))</f>
        <v>172.22224427184003</v>
      </c>
      <c r="G13" s="71" t="str">
        <f>IF(IF($C$8=$D$8,'Datos Generales'!G555,IF($C$8=$E$8,'Datos Generales'!G640,IF($C$8=$F$8,'Datos Generales'!G766)))=0,"",IF($C$8=$D$8,'Datos Generales'!G555,IF($C$8=$E$8,'Datos Generales'!G640,IF($C$8=$F$8,'Datos Generales'!G766))))</f>
        <v/>
      </c>
      <c r="H13" s="71">
        <f>IF(IF($C$8=$D$8,'Datos Generales'!H555,IF($C$8=$E$8,'Datos Generales'!H640,IF($C$8=$F$8,'Datos Generales'!H766)))=0,"",IF($C$8=$D$8,'Datos Generales'!H555,IF($C$8=$E$8,'Datos Generales'!H640,IF($C$8=$F$8,'Datos Generales'!H766))))</f>
        <v>10.960859836913702</v>
      </c>
      <c r="I13" s="71">
        <f>IF(IF($C$8=$D$8,'Datos Generales'!I555,IF($C$8=$E$8,'Datos Generales'!I640,IF($C$8=$F$8,'Datos Generales'!I766)))=0,"",IF($C$8=$D$8,'Datos Generales'!I555,IF($C$8=$E$8,'Datos Generales'!I640,IF($C$8=$F$8,'Datos Generales'!I766))))</f>
        <v>68.300799249342333</v>
      </c>
      <c r="J13" s="71" t="str">
        <f>IF(IF($C$8=$D$8,'Datos Generales'!J555,IF($C$8=$E$8,'Datos Generales'!J640,IF($C$8=$F$8,'Datos Generales'!J766)))=0,"",IF($C$8=$D$8,'Datos Generales'!J555,IF($C$8=$E$8,'Datos Generales'!J640,IF($C$8=$F$8,'Datos Generales'!J766))))</f>
        <v/>
      </c>
      <c r="K13" s="71">
        <f>IF(IF($C$8=$D$8,'Datos Generales'!K555,IF($C$8=$E$8,'Datos Generales'!K640,IF($C$8=$F$8,'Datos Generales'!K766)))=0,"",IF($C$8=$D$8,'Datos Generales'!K555,IF($C$8=$E$8,'Datos Generales'!K640,IF($C$8=$F$8,'Datos Generales'!K766))))</f>
        <v>16.080325721936482</v>
      </c>
      <c r="L13" s="71">
        <f>IF(IF($C$8=$D$8,'Datos Generales'!L555,IF($C$8=$E$8,'Datos Generales'!L640,IF($C$8=$F$8,'Datos Generales'!L766)))=0,"",IF($C$8=$D$8,'Datos Generales'!L555,IF($C$8=$E$8,'Datos Generales'!L640,IF($C$8=$F$8,'Datos Generales'!L766))))</f>
        <v>117.20447482617544</v>
      </c>
      <c r="M13" s="71" t="str">
        <f>IF(IF($C$8=$D$8,'Datos Generales'!M555,IF($C$8=$E$8,'Datos Generales'!M640,IF($C$8=$F$8,'Datos Generales'!M766)))=0,"",IF($C$8=$D$8,'Datos Generales'!M555,IF($C$8=$E$8,'Datos Generales'!M640,IF($C$8=$F$8,'Datos Generales'!M766))))</f>
        <v/>
      </c>
      <c r="N13" s="71">
        <f>IF(IF($C$8=$D$8,'Datos Generales'!N555,IF($C$8=$E$8,'Datos Generales'!N640,IF($C$8=$F$8,'Datos Generales'!N766)))=0,"",IF($C$8=$D$8,'Datos Generales'!N555,IF($C$8=$E$8,'Datos Generales'!N640,IF($C$8=$F$8,'Datos Generales'!N766))))</f>
        <v>-630.87663584092729</v>
      </c>
      <c r="O13" s="71">
        <f>IF(IF($C$8=$D$8,'Datos Generales'!O555,IF($C$8=$E$8,'Datos Generales'!O640,IF($C$8=$F$8,'Datos Generales'!O766)))=0,"",IF($C$8=$D$8,'Datos Generales'!O555,IF($C$8=$E$8,'Datos Generales'!O640,IF($C$8=$F$8,'Datos Generales'!O766))))</f>
        <v>21.01179775297712</v>
      </c>
      <c r="P13" s="71" t="str">
        <f>IF(IF($C$8=$D$8,'Datos Generales'!P555,IF($C$8=$E$8,'Datos Generales'!P640,IF($C$8=$F$8,'Datos Generales'!P766)))=0,"",IF($C$8=$D$8,'Datos Generales'!P555,IF($C$8=$E$8,'Datos Generales'!P640,IF($C$8=$F$8,'Datos Generales'!P766))))</f>
        <v/>
      </c>
      <c r="Q13" s="71">
        <f>IF(IF($C$8=$D$8,'Datos Generales'!Q555,IF($C$8=$E$8,'Datos Generales'!Q640,IF($C$8=$F$8,'Datos Generales'!Q766)))=0,"",IF($C$8=$D$8,'Datos Generales'!Q555,IF($C$8=$E$8,'Datos Generales'!Q640,IF($C$8=$F$8,'Datos Generales'!Q766))))</f>
        <v>66.68985348965397</v>
      </c>
      <c r="R13" s="71">
        <f>IF(IF($C$8=$D$8,'Datos Generales'!R555,IF($C$8=$E$8,'Datos Generales'!R640,IF($C$8=$F$8,'Datos Generales'!R766)))=0,"",IF($C$8=$D$8,'Datos Generales'!R555,IF($C$8=$E$8,'Datos Generales'!R640,IF($C$8=$F$8,'Datos Generales'!R766))))</f>
        <v>-5.2125349053676695</v>
      </c>
      <c r="S13" s="71">
        <f>IF(IF($C$8=$D$8,'Datos Generales'!S555,IF($C$8=$E$8,'Datos Generales'!S640,IF($C$8=$F$8,'Datos Generales'!S766)))=0,"",IF($C$8=$D$8,'Datos Generales'!S555,IF($C$8=$E$8,'Datos Generales'!S640,IF($C$8=$F$8,'Datos Generales'!S766))))</f>
        <v>81.696053919520807</v>
      </c>
      <c r="T13" s="71" t="str">
        <f>IF(IF($C$8=$D$8,'Datos Generales'!T555,IF($C$8=$E$8,'Datos Generales'!T640,IF($C$8=$F$8,'Datos Generales'!T766)))=0,"",IF($C$8=$D$8,'Datos Generales'!T555,IF($C$8=$E$8,'Datos Generales'!T640,IF($C$8=$F$8,'Datos Generales'!T766))))</f>
        <v/>
      </c>
      <c r="U13" s="71">
        <f>IF(IF($C$8=$D$8,'Datos Generales'!U555,IF($C$8=$E$8,'Datos Generales'!U640,IF($C$8=$F$8,'Datos Generales'!U766)))=0,"",IF($C$8=$D$8,'Datos Generales'!U555,IF($C$8=$E$8,'Datos Generales'!U640,IF($C$8=$F$8,'Datos Generales'!U766))))</f>
        <v>38.923693648357037</v>
      </c>
      <c r="V13" s="71">
        <f>IF(IF($C$8=$D$8,'Datos Generales'!V555,IF($C$8=$E$8,'Datos Generales'!V640,IF($C$8=$F$8,'Datos Generales'!V766)))=0,"",IF($C$8=$D$8,'Datos Generales'!V555,IF($C$8=$E$8,'Datos Generales'!V640,IF($C$8=$F$8,'Datos Generales'!V766))))</f>
        <v>-70.748343270632972</v>
      </c>
      <c r="W13" s="71">
        <f>IF(IF($C$8=$D$8,'Datos Generales'!W555,IF($C$8=$E$8,'Datos Generales'!W640,IF($C$8=$F$8,'Datos Generales'!W766)))=0,"",IF($C$8=$D$8,'Datos Generales'!W555,IF($C$8=$E$8,'Datos Generales'!W640,IF($C$8=$F$8,'Datos Generales'!W766))))</f>
        <v>81.84602428619587</v>
      </c>
      <c r="X13" s="71" t="str">
        <f>IF(IF($C$8=$D$8,'Datos Generales'!X555,IF($C$8=$E$8,'Datos Generales'!X640,IF($C$8=$F$8,'Datos Generales'!X766)))=0,"",IF($C$8=$D$8,'Datos Generales'!X555,IF($C$8=$E$8,'Datos Generales'!X640,IF($C$8=$F$8,'Datos Generales'!X766))))</f>
        <v/>
      </c>
      <c r="Y13" s="71">
        <f>IF(IF($C$8=$D$8,'Datos Generales'!Y555,IF($C$8=$E$8,'Datos Generales'!Y640,IF($C$8=$F$8,'Datos Generales'!Y766)))=0,"",IF($C$8=$D$8,'Datos Generales'!Y555,IF($C$8=$E$8,'Datos Generales'!Y640,IF($C$8=$F$8,'Datos Generales'!Y766))))</f>
        <v>240.49098611500889</v>
      </c>
      <c r="Z13" s="71">
        <f>IF(IF($C$8=$D$8,'Datos Generales'!Z555,IF($C$8=$E$8,'Datos Generales'!Z640,IF($C$8=$F$8,'Datos Generales'!Z766)))=0,"",IF($C$8=$D$8,'Datos Generales'!Z555,IF($C$8=$E$8,'Datos Generales'!Z640,IF($C$8=$F$8,'Datos Generales'!Z766))))</f>
        <v>210.27736185969107</v>
      </c>
      <c r="AA13" s="71">
        <f>IF(IF($C$8=$D$8,'Datos Generales'!AA555,IF($C$8=$E$8,'Datos Generales'!AA640,IF($C$8=$F$8,'Datos Generales'!AA766)))=0,"",IF($C$8=$D$8,'Datos Generales'!AA555,IF($C$8=$E$8,'Datos Generales'!AA640,IF($C$8=$F$8,'Datos Generales'!AA766))))</f>
        <v>22.351649607820022</v>
      </c>
      <c r="AB13" s="71" t="str">
        <f>IF(IF($C$8=$D$8,'Datos Generales'!AB555,IF($C$8=$E$8,'Datos Generales'!AB640,IF($C$8=$F$8,'Datos Generales'!AB766)))=0,"",IF($C$8=$D$8,'Datos Generales'!AB555,IF($C$8=$E$8,'Datos Generales'!AB640,IF($C$8=$F$8,'Datos Generales'!AB766))))</f>
        <v/>
      </c>
      <c r="AC13" s="71" t="str">
        <f>IF(IF($C$8=$D$8,'Datos Generales'!AC555,IF($C$8=$E$8,'Datos Generales'!AC640,IF($C$8=$F$8,'Datos Generales'!AC766)))=0,"",IF($C$8=$D$8,'Datos Generales'!AC555,IF($C$8=$E$8,'Datos Generales'!AC640,IF($C$8=$F$8,'Datos Generales'!AC766))))</f>
        <v/>
      </c>
      <c r="AD13" s="71">
        <f>IF(IF($C$8=$D$8,'Datos Generales'!AD555,IF($C$8=$E$8,'Datos Generales'!AD640,IF($C$8=$F$8,'Datos Generales'!AD766)))=0,"",IF($C$8=$D$8,'Datos Generales'!AD555,IF($C$8=$E$8,'Datos Generales'!AD640,IF($C$8=$F$8,'Datos Generales'!AD766))))</f>
        <v>27.156479416436579</v>
      </c>
      <c r="AE13" s="71">
        <f>IF(IF($C$8=$D$8,'Datos Generales'!AE555,IF($C$8=$E$8,'Datos Generales'!AE640,IF($C$8=$F$8,'Datos Generales'!AE766)))=0,"",IF($C$8=$D$8,'Datos Generales'!AE555,IF($C$8=$E$8,'Datos Generales'!AE640,IF($C$8=$F$8,'Datos Generales'!AE766))))</f>
        <v>40.976004511708034</v>
      </c>
      <c r="AF13" s="71" t="str">
        <f>IF(IF($C$8=$D$8,'Datos Generales'!AF555,IF($C$8=$E$8,'Datos Generales'!AF640,IF($C$8=$F$8,'Datos Generales'!AF766)))=0,"",IF($C$8=$D$8,'Datos Generales'!AF555,IF($C$8=$E$8,'Datos Generales'!AF640,IF($C$8=$F$8,'Datos Generales'!AF766))))</f>
        <v/>
      </c>
      <c r="AG13" s="71">
        <f>IF(IF($C$8=$D$8,'Datos Generales'!AG555,IF($C$8=$E$8,'Datos Generales'!AG640,IF($C$8=$F$8,'Datos Generales'!AG766)))=0,"",IF($C$8=$D$8,'Datos Generales'!AG555,IF($C$8=$E$8,'Datos Generales'!AG640,IF($C$8=$F$8,'Datos Generales'!AG766))))</f>
        <v>26.002026282245609</v>
      </c>
      <c r="AH13" s="71">
        <f>IF(IF($C$8=$D$8,'Datos Generales'!AH555,IF($C$8=$E$8,'Datos Generales'!AH640,IF($C$8=$F$8,'Datos Generales'!AH766)))=0,"",IF($C$8=$D$8,'Datos Generales'!AH555,IF($C$8=$E$8,'Datos Generales'!AH640,IF($C$8=$F$8,'Datos Generales'!AH766))))</f>
        <v>103.32421780217329</v>
      </c>
      <c r="AI13" s="71">
        <f>IF(IF($C$8=$D$8,'Datos Generales'!AI555,IF($C$8=$E$8,'Datos Generales'!AI640,IF($C$8=$F$8,'Datos Generales'!AI766)))=0,"",IF($C$8=$D$8,'Datos Generales'!AI555,IF($C$8=$E$8,'Datos Generales'!AI640,IF($C$8=$F$8,'Datos Generales'!AI766))))</f>
        <v>45.115221613985518</v>
      </c>
      <c r="AJ13" s="71">
        <f>IF(IF($C$8=$D$8,'Datos Generales'!AJ555,IF($C$8=$E$8,'Datos Generales'!AJ640,IF($C$8=$F$8,'Datos Generales'!AJ766)))=0,"",IF($C$8=$D$8,'Datos Generales'!AJ555,IF($C$8=$E$8,'Datos Generales'!AJ640,IF($C$8=$F$8,'Datos Generales'!AJ766))))</f>
        <v>36.516134164916707</v>
      </c>
      <c r="AK13" s="71" t="str">
        <f>IF(IF($C$8=$D$8,'Datos Generales'!AK555,IF($C$8=$E$8,'Datos Generales'!AK640,IF($C$8=$F$8,'Datos Generales'!AK766)))=0,"",IF($C$8=$D$8,'Datos Generales'!AK555,IF($C$8=$E$8,'Datos Generales'!AK640,IF($C$8=$F$8,'Datos Generales'!AK766))))</f>
        <v/>
      </c>
      <c r="AL13" s="71" t="str">
        <f>IF(IF($C$8=$D$8,'Datos Generales'!AL555,IF($C$8=$E$8,'Datos Generales'!AL640,IF($C$8=$F$8,'Datos Generales'!AL766)))=0,"",IF($C$8=$D$8,'Datos Generales'!AL555,IF($C$8=$E$8,'Datos Generales'!AL640,IF($C$8=$F$8,'Datos Generales'!AL766))))</f>
        <v/>
      </c>
      <c r="AM13" s="71" t="str">
        <f>IF(IF($C$8=$D$8,'Datos Generales'!AM555,IF($C$8=$E$8,'Datos Generales'!AM640,IF($C$8=$F$8,'Datos Generales'!AM766)))=0,"",IF($C$8=$D$8,'Datos Generales'!AM555,IF($C$8=$E$8,'Datos Generales'!AM640,IF($C$8=$F$8,'Datos Generales'!AM766))))</f>
        <v/>
      </c>
      <c r="AN13" s="71" t="str">
        <f>IF(IF($C$8=$D$8,'Datos Generales'!AN555,IF($C$8=$E$8,'Datos Generales'!AN640,IF($C$8=$F$8,'Datos Generales'!AN766)))=0,"",IF($C$8=$D$8,'Datos Generales'!AN555,IF($C$8=$E$8,'Datos Generales'!AN640,IF($C$8=$F$8,'Datos Generales'!AN766))))</f>
        <v/>
      </c>
      <c r="AO13" s="71" t="str">
        <f>IF(IF($C$8=$D$8,'Datos Generales'!AO555,IF($C$8=$E$8,'Datos Generales'!AO640,IF($C$8=$F$8,'Datos Generales'!AO766)))=0,"",IF($C$8=$D$8,'Datos Generales'!AO555,IF($C$8=$E$8,'Datos Generales'!AO640,IF($C$8=$F$8,'Datos Generales'!AO766))))</f>
        <v/>
      </c>
      <c r="AP13" s="71" t="str">
        <f>IF(IF($C$8=$D$8,'Datos Generales'!AP555,IF($C$8=$E$8,'Datos Generales'!AP640,IF($C$8=$F$8,'Datos Generales'!AP766)))=0,"",IF($C$8=$D$8,'Datos Generales'!AP555,IF($C$8=$E$8,'Datos Generales'!AP640,IF($C$8=$F$8,'Datos Generales'!AP766))))</f>
        <v/>
      </c>
      <c r="AQ13" s="71">
        <f>IF(IF($C$8=$D$8,'Datos Generales'!AQ555,IF($C$8=$E$8,'Datos Generales'!AQ640,IF($C$8=$F$8,'Datos Generales'!AQ766)))=0,"",IF($C$8=$D$8,'Datos Generales'!AQ555,IF($C$8=$E$8,'Datos Generales'!AQ640,IF($C$8=$F$8,'Datos Generales'!AQ766))))</f>
        <v>34.713864963217802</v>
      </c>
      <c r="AR13" s="29"/>
      <c r="AS13" s="71">
        <f>IF(IF($C$8=$D$8,'Datos Generales'!AS555,IF($C$8=$E$8,'Datos Generales'!AS640,IF($C$8=$F$8,'Datos Generales'!AS766)))=0,"",IF($C$8=$D$8,'Datos Generales'!AS555,IF($C$8=$E$8,'Datos Generales'!AS640,IF($C$8=$F$8,'Datos Generales'!AS766))))</f>
        <v>89.133685078277708</v>
      </c>
      <c r="AT13" s="82">
        <f>IFERROR(AQ13-AS13,"")</f>
        <v>-54.419820115059906</v>
      </c>
    </row>
    <row r="14" spans="2:46" x14ac:dyDescent="0.2">
      <c r="B14" s="62" t="str">
        <f>'Datos Generales'!B250</f>
        <v>2. Pérdida de Beneficios por Incendio</v>
      </c>
      <c r="C14" s="71" t="str">
        <f>IF(IF($C$8=$D$8,'Datos Generales'!C556,IF($C$8=$E$8,'Datos Generales'!C641,IF($C$8=$F$8,'Datos Generales'!C767)))=0,"",IF($C$8=$D$8,'Datos Generales'!C556,IF($C$8=$E$8,'Datos Generales'!C641,IF($C$8=$F$8,'Datos Generales'!C767))))</f>
        <v/>
      </c>
      <c r="D14" s="71" t="str">
        <f>IF(IF($C$8=$D$8,'Datos Generales'!D556,IF($C$8=$E$8,'Datos Generales'!D641,IF($C$8=$F$8,'Datos Generales'!D767)))=0,"",IF($C$8=$D$8,'Datos Generales'!D556,IF($C$8=$E$8,'Datos Generales'!D641,IF($C$8=$F$8,'Datos Generales'!D767))))</f>
        <v/>
      </c>
      <c r="E14" s="71">
        <f>IF(IF($C$8=$D$8,'Datos Generales'!E556,IF($C$8=$E$8,'Datos Generales'!E641,IF($C$8=$F$8,'Datos Generales'!E767)))=0,"",IF($C$8=$D$8,'Datos Generales'!E556,IF($C$8=$E$8,'Datos Generales'!E641,IF($C$8=$F$8,'Datos Generales'!E767))))</f>
        <v>-106.71136874891849</v>
      </c>
      <c r="F14" s="71" t="str">
        <f>IF(IF($C$8=$D$8,'Datos Generales'!F556,IF($C$8=$E$8,'Datos Generales'!F641,IF($C$8=$F$8,'Datos Generales'!F767)))=0,"",IF($C$8=$D$8,'Datos Generales'!F556,IF($C$8=$E$8,'Datos Generales'!F641,IF($C$8=$F$8,'Datos Generales'!F767))))</f>
        <v/>
      </c>
      <c r="G14" s="71" t="str">
        <f>IF(IF($C$8=$D$8,'Datos Generales'!G556,IF($C$8=$E$8,'Datos Generales'!G641,IF($C$8=$F$8,'Datos Generales'!G767)))=0,"",IF($C$8=$D$8,'Datos Generales'!G556,IF($C$8=$E$8,'Datos Generales'!G641,IF($C$8=$F$8,'Datos Generales'!G767))))</f>
        <v/>
      </c>
      <c r="H14" s="71">
        <f>IF(IF($C$8=$D$8,'Datos Generales'!H556,IF($C$8=$E$8,'Datos Generales'!H641,IF($C$8=$F$8,'Datos Generales'!H767)))=0,"",IF($C$8=$D$8,'Datos Generales'!H556,IF($C$8=$E$8,'Datos Generales'!H641,IF($C$8=$F$8,'Datos Generales'!H767))))</f>
        <v>-12.83501006892852</v>
      </c>
      <c r="I14" s="71">
        <f>IF(IF($C$8=$D$8,'Datos Generales'!I556,IF($C$8=$E$8,'Datos Generales'!I641,IF($C$8=$F$8,'Datos Generales'!I767)))=0,"",IF($C$8=$D$8,'Datos Generales'!I556,IF($C$8=$E$8,'Datos Generales'!I641,IF($C$8=$F$8,'Datos Generales'!I767))))</f>
        <v>43.806567314448721</v>
      </c>
      <c r="J14" s="71" t="str">
        <f>IF(IF($C$8=$D$8,'Datos Generales'!J556,IF($C$8=$E$8,'Datos Generales'!J641,IF($C$8=$F$8,'Datos Generales'!J767)))=0,"",IF($C$8=$D$8,'Datos Generales'!J556,IF($C$8=$E$8,'Datos Generales'!J641,IF($C$8=$F$8,'Datos Generales'!J767))))</f>
        <v/>
      </c>
      <c r="K14" s="71" t="str">
        <f>IF(IF($C$8=$D$8,'Datos Generales'!K556,IF($C$8=$E$8,'Datos Generales'!K641,IF($C$8=$F$8,'Datos Generales'!K767)))=0,"",IF($C$8=$D$8,'Datos Generales'!K556,IF($C$8=$E$8,'Datos Generales'!K641,IF($C$8=$F$8,'Datos Generales'!K767))))</f>
        <v/>
      </c>
      <c r="L14" s="71">
        <f>IF(IF($C$8=$D$8,'Datos Generales'!L556,IF($C$8=$E$8,'Datos Generales'!L641,IF($C$8=$F$8,'Datos Generales'!L767)))=0,"",IF($C$8=$D$8,'Datos Generales'!L556,IF($C$8=$E$8,'Datos Generales'!L641,IF($C$8=$F$8,'Datos Generales'!L767))))</f>
        <v>146.55163520066029</v>
      </c>
      <c r="M14" s="71" t="str">
        <f>IF(IF($C$8=$D$8,'Datos Generales'!M556,IF($C$8=$E$8,'Datos Generales'!M641,IF($C$8=$F$8,'Datos Generales'!M767)))=0,"",IF($C$8=$D$8,'Datos Generales'!M556,IF($C$8=$E$8,'Datos Generales'!M641,IF($C$8=$F$8,'Datos Generales'!M767))))</f>
        <v/>
      </c>
      <c r="N14" s="71">
        <f>IF(IF($C$8=$D$8,'Datos Generales'!N556,IF($C$8=$E$8,'Datos Generales'!N641,IF($C$8=$F$8,'Datos Generales'!N767)))=0,"",IF($C$8=$D$8,'Datos Generales'!N556,IF($C$8=$E$8,'Datos Generales'!N641,IF($C$8=$F$8,'Datos Generales'!N767))))</f>
        <v>5.1950382238087816</v>
      </c>
      <c r="O14" s="71">
        <f>IF(IF($C$8=$D$8,'Datos Generales'!O556,IF($C$8=$E$8,'Datos Generales'!O641,IF($C$8=$F$8,'Datos Generales'!O767)))=0,"",IF($C$8=$D$8,'Datos Generales'!O556,IF($C$8=$E$8,'Datos Generales'!O641,IF($C$8=$F$8,'Datos Generales'!O767))))</f>
        <v>11.189625360230547</v>
      </c>
      <c r="P14" s="71" t="str">
        <f>IF(IF($C$8=$D$8,'Datos Generales'!P556,IF($C$8=$E$8,'Datos Generales'!P641,IF($C$8=$F$8,'Datos Generales'!P767)))=0,"",IF($C$8=$D$8,'Datos Generales'!P556,IF($C$8=$E$8,'Datos Generales'!P641,IF($C$8=$F$8,'Datos Generales'!P767))))</f>
        <v/>
      </c>
      <c r="Q14" s="71">
        <f>IF(IF($C$8=$D$8,'Datos Generales'!Q556,IF($C$8=$E$8,'Datos Generales'!Q641,IF($C$8=$F$8,'Datos Generales'!Q767)))=0,"",IF($C$8=$D$8,'Datos Generales'!Q556,IF($C$8=$E$8,'Datos Generales'!Q641,IF($C$8=$F$8,'Datos Generales'!Q767))))</f>
        <v>23.55895343362554</v>
      </c>
      <c r="R14" s="71" t="str">
        <f>IF(IF($C$8=$D$8,'Datos Generales'!R556,IF($C$8=$E$8,'Datos Generales'!R641,IF($C$8=$F$8,'Datos Generales'!R767)))=0,"",IF($C$8=$D$8,'Datos Generales'!R556,IF($C$8=$E$8,'Datos Generales'!R641,IF($C$8=$F$8,'Datos Generales'!R767))))</f>
        <v/>
      </c>
      <c r="S14" s="71">
        <f>IF(IF($C$8=$D$8,'Datos Generales'!S556,IF($C$8=$E$8,'Datos Generales'!S641,IF($C$8=$F$8,'Datos Generales'!S767)))=0,"",IF($C$8=$D$8,'Datos Generales'!S556,IF($C$8=$E$8,'Datos Generales'!S641,IF($C$8=$F$8,'Datos Generales'!S767))))</f>
        <v>-517.0330756041127</v>
      </c>
      <c r="T14" s="71" t="str">
        <f>IF(IF($C$8=$D$8,'Datos Generales'!T556,IF($C$8=$E$8,'Datos Generales'!T641,IF($C$8=$F$8,'Datos Generales'!T767)))=0,"",IF($C$8=$D$8,'Datos Generales'!T556,IF($C$8=$E$8,'Datos Generales'!T641,IF($C$8=$F$8,'Datos Generales'!T767))))</f>
        <v/>
      </c>
      <c r="U14" s="71">
        <f>IF(IF($C$8=$D$8,'Datos Generales'!U556,IF($C$8=$E$8,'Datos Generales'!U641,IF($C$8=$F$8,'Datos Generales'!U767)))=0,"",IF($C$8=$D$8,'Datos Generales'!U556,IF($C$8=$E$8,'Datos Generales'!U641,IF($C$8=$F$8,'Datos Generales'!U767))))</f>
        <v>27.64432448511015</v>
      </c>
      <c r="V14" s="71" t="str">
        <f>IF(IF($C$8=$D$8,'Datos Generales'!V556,IF($C$8=$E$8,'Datos Generales'!V641,IF($C$8=$F$8,'Datos Generales'!V767)))=0,"",IF($C$8=$D$8,'Datos Generales'!V556,IF($C$8=$E$8,'Datos Generales'!V641,IF($C$8=$F$8,'Datos Generales'!V767))))</f>
        <v/>
      </c>
      <c r="W14" s="71" t="str">
        <f>IF(IF($C$8=$D$8,'Datos Generales'!W556,IF($C$8=$E$8,'Datos Generales'!W641,IF($C$8=$F$8,'Datos Generales'!W767)))=0,"",IF($C$8=$D$8,'Datos Generales'!W556,IF($C$8=$E$8,'Datos Generales'!W641,IF($C$8=$F$8,'Datos Generales'!W767))))</f>
        <v/>
      </c>
      <c r="X14" s="71" t="str">
        <f>IF(IF($C$8=$D$8,'Datos Generales'!X556,IF($C$8=$E$8,'Datos Generales'!X641,IF($C$8=$F$8,'Datos Generales'!X767)))=0,"",IF($C$8=$D$8,'Datos Generales'!X556,IF($C$8=$E$8,'Datos Generales'!X641,IF($C$8=$F$8,'Datos Generales'!X767))))</f>
        <v/>
      </c>
      <c r="Y14" s="71">
        <f>IF(IF($C$8=$D$8,'Datos Generales'!Y556,IF($C$8=$E$8,'Datos Generales'!Y641,IF($C$8=$F$8,'Datos Generales'!Y767)))=0,"",IF($C$8=$D$8,'Datos Generales'!Y556,IF($C$8=$E$8,'Datos Generales'!Y641,IF($C$8=$F$8,'Datos Generales'!Y767))))</f>
        <v>4.6333391395227315</v>
      </c>
      <c r="Z14" s="71">
        <f>IF(IF($C$8=$D$8,'Datos Generales'!Z556,IF($C$8=$E$8,'Datos Generales'!Z641,IF($C$8=$F$8,'Datos Generales'!Z767)))=0,"",IF($C$8=$D$8,'Datos Generales'!Z556,IF($C$8=$E$8,'Datos Generales'!Z641,IF($C$8=$F$8,'Datos Generales'!Z767))))</f>
        <v>-18.774056620741753</v>
      </c>
      <c r="AA14" s="71">
        <f>IF(IF($C$8=$D$8,'Datos Generales'!AA556,IF($C$8=$E$8,'Datos Generales'!AA641,IF($C$8=$F$8,'Datos Generales'!AA767)))=0,"",IF($C$8=$D$8,'Datos Generales'!AA556,IF($C$8=$E$8,'Datos Generales'!AA641,IF($C$8=$F$8,'Datos Generales'!AA767))))</f>
        <v>-0.16089745022235133</v>
      </c>
      <c r="AB14" s="71" t="str">
        <f>IF(IF($C$8=$D$8,'Datos Generales'!AB556,IF($C$8=$E$8,'Datos Generales'!AB641,IF($C$8=$F$8,'Datos Generales'!AB767)))=0,"",IF($C$8=$D$8,'Datos Generales'!AB556,IF($C$8=$E$8,'Datos Generales'!AB641,IF($C$8=$F$8,'Datos Generales'!AB767))))</f>
        <v/>
      </c>
      <c r="AC14" s="71" t="str">
        <f>IF(IF($C$8=$D$8,'Datos Generales'!AC556,IF($C$8=$E$8,'Datos Generales'!AC641,IF($C$8=$F$8,'Datos Generales'!AC767)))=0,"",IF($C$8=$D$8,'Datos Generales'!AC556,IF($C$8=$E$8,'Datos Generales'!AC641,IF($C$8=$F$8,'Datos Generales'!AC767))))</f>
        <v/>
      </c>
      <c r="AD14" s="71">
        <f>IF(IF($C$8=$D$8,'Datos Generales'!AD556,IF($C$8=$E$8,'Datos Generales'!AD641,IF($C$8=$F$8,'Datos Generales'!AD767)))=0,"",IF($C$8=$D$8,'Datos Generales'!AD556,IF($C$8=$E$8,'Datos Generales'!AD641,IF($C$8=$F$8,'Datos Generales'!AD767))))</f>
        <v>-6.5124241227134849</v>
      </c>
      <c r="AE14" s="71">
        <f>IF(IF($C$8=$D$8,'Datos Generales'!AE556,IF($C$8=$E$8,'Datos Generales'!AE641,IF($C$8=$F$8,'Datos Generales'!AE767)))=0,"",IF($C$8=$D$8,'Datos Generales'!AE556,IF($C$8=$E$8,'Datos Generales'!AE641,IF($C$8=$F$8,'Datos Generales'!AE767))))</f>
        <v>-9.2388726501720946</v>
      </c>
      <c r="AF14" s="71" t="str">
        <f>IF(IF($C$8=$D$8,'Datos Generales'!AF556,IF($C$8=$E$8,'Datos Generales'!AF641,IF($C$8=$F$8,'Datos Generales'!AF767)))=0,"",IF($C$8=$D$8,'Datos Generales'!AF556,IF($C$8=$E$8,'Datos Generales'!AF641,IF($C$8=$F$8,'Datos Generales'!AF767))))</f>
        <v/>
      </c>
      <c r="AG14" s="71">
        <f>IF(IF($C$8=$D$8,'Datos Generales'!AG556,IF($C$8=$E$8,'Datos Generales'!AG641,IF($C$8=$F$8,'Datos Generales'!AG767)))=0,"",IF($C$8=$D$8,'Datos Generales'!AG556,IF($C$8=$E$8,'Datos Generales'!AG641,IF($C$8=$F$8,'Datos Generales'!AG767))))</f>
        <v>-1.1470660080338726</v>
      </c>
      <c r="AH14" s="71">
        <f>IF(IF($C$8=$D$8,'Datos Generales'!AH556,IF($C$8=$E$8,'Datos Generales'!AH641,IF($C$8=$F$8,'Datos Generales'!AH767)))=0,"",IF($C$8=$D$8,'Datos Generales'!AH556,IF($C$8=$E$8,'Datos Generales'!AH641,IF($C$8=$F$8,'Datos Generales'!AH767))))</f>
        <v>9.8889664511252953</v>
      </c>
      <c r="AI14" s="71" t="str">
        <f>IF(IF($C$8=$D$8,'Datos Generales'!AI556,IF($C$8=$E$8,'Datos Generales'!AI641,IF($C$8=$F$8,'Datos Generales'!AI767)))=0,"",IF($C$8=$D$8,'Datos Generales'!AI556,IF($C$8=$E$8,'Datos Generales'!AI641,IF($C$8=$F$8,'Datos Generales'!AI767))))</f>
        <v/>
      </c>
      <c r="AJ14" s="71" t="str">
        <f>IF(IF($C$8=$D$8,'Datos Generales'!AJ556,IF($C$8=$E$8,'Datos Generales'!AJ641,IF($C$8=$F$8,'Datos Generales'!AJ767)))=0,"",IF($C$8=$D$8,'Datos Generales'!AJ556,IF($C$8=$E$8,'Datos Generales'!AJ641,IF($C$8=$F$8,'Datos Generales'!AJ767))))</f>
        <v/>
      </c>
      <c r="AK14" s="71" t="str">
        <f>IF(IF($C$8=$D$8,'Datos Generales'!AK556,IF($C$8=$E$8,'Datos Generales'!AK641,IF($C$8=$F$8,'Datos Generales'!AK767)))=0,"",IF($C$8=$D$8,'Datos Generales'!AK556,IF($C$8=$E$8,'Datos Generales'!AK641,IF($C$8=$F$8,'Datos Generales'!AK767))))</f>
        <v/>
      </c>
      <c r="AL14" s="71" t="str">
        <f>IF(IF($C$8=$D$8,'Datos Generales'!AL556,IF($C$8=$E$8,'Datos Generales'!AL641,IF($C$8=$F$8,'Datos Generales'!AL767)))=0,"",IF($C$8=$D$8,'Datos Generales'!AL556,IF($C$8=$E$8,'Datos Generales'!AL641,IF($C$8=$F$8,'Datos Generales'!AL767))))</f>
        <v/>
      </c>
      <c r="AM14" s="71" t="str">
        <f>IF(IF($C$8=$D$8,'Datos Generales'!AM556,IF($C$8=$E$8,'Datos Generales'!AM641,IF($C$8=$F$8,'Datos Generales'!AM767)))=0,"",IF($C$8=$D$8,'Datos Generales'!AM556,IF($C$8=$E$8,'Datos Generales'!AM641,IF($C$8=$F$8,'Datos Generales'!AM767))))</f>
        <v/>
      </c>
      <c r="AN14" s="71" t="str">
        <f>IF(IF($C$8=$D$8,'Datos Generales'!AN556,IF($C$8=$E$8,'Datos Generales'!AN641,IF($C$8=$F$8,'Datos Generales'!AN767)))=0,"",IF($C$8=$D$8,'Datos Generales'!AN556,IF($C$8=$E$8,'Datos Generales'!AN641,IF($C$8=$F$8,'Datos Generales'!AN767))))</f>
        <v/>
      </c>
      <c r="AO14" s="71" t="str">
        <f>IF(IF($C$8=$D$8,'Datos Generales'!AO556,IF($C$8=$E$8,'Datos Generales'!AO641,IF($C$8=$F$8,'Datos Generales'!AO767)))=0,"",IF($C$8=$D$8,'Datos Generales'!AO556,IF($C$8=$E$8,'Datos Generales'!AO641,IF($C$8=$F$8,'Datos Generales'!AO767))))</f>
        <v/>
      </c>
      <c r="AP14" s="71" t="str">
        <f>IF(IF($C$8=$D$8,'Datos Generales'!AP556,IF($C$8=$E$8,'Datos Generales'!AP641,IF($C$8=$F$8,'Datos Generales'!AP767)))=0,"",IF($C$8=$D$8,'Datos Generales'!AP556,IF($C$8=$E$8,'Datos Generales'!AP641,IF($C$8=$F$8,'Datos Generales'!AP767))))</f>
        <v/>
      </c>
      <c r="AQ14" s="71">
        <f>IF(IF($C$8=$D$8,'Datos Generales'!AQ556,IF($C$8=$E$8,'Datos Generales'!AQ641,IF($C$8=$F$8,'Datos Generales'!AQ767)))=0,"",IF($C$8=$D$8,'Datos Generales'!AQ556,IF($C$8=$E$8,'Datos Generales'!AQ641,IF($C$8=$F$8,'Datos Generales'!AQ767))))</f>
        <v>-0.39279782109895578</v>
      </c>
      <c r="AR14" s="29"/>
      <c r="AS14" s="71">
        <f>IF(IF($C$8=$D$8,'Datos Generales'!AS556,IF($C$8=$E$8,'Datos Generales'!AS641,IF($C$8=$F$8,'Datos Generales'!AS767)))=0,"",IF($C$8=$D$8,'Datos Generales'!AS556,IF($C$8=$E$8,'Datos Generales'!AS641,IF($C$8=$F$8,'Datos Generales'!AS767))))</f>
        <v>161.13537493758238</v>
      </c>
      <c r="AT14" s="82">
        <f t="shared" ref="AT14:AT50" si="0">IFERROR(AQ14-AS14,"")</f>
        <v>-161.52817275868134</v>
      </c>
    </row>
    <row r="15" spans="2:46" x14ac:dyDescent="0.2">
      <c r="B15" s="62" t="str">
        <f>'Datos Generales'!B251</f>
        <v>3. Otros Riesgos Adicionales a Incendio</v>
      </c>
      <c r="C15" s="71" t="str">
        <f>IF(IF($C$8=$D$8,'Datos Generales'!C557,IF($C$8=$E$8,'Datos Generales'!C642,IF($C$8=$F$8,'Datos Generales'!C768)))=0,"",IF($C$8=$D$8,'Datos Generales'!C557,IF($C$8=$E$8,'Datos Generales'!C642,IF($C$8=$F$8,'Datos Generales'!C768))))</f>
        <v/>
      </c>
      <c r="D15" s="71" t="str">
        <f>IF(IF($C$8=$D$8,'Datos Generales'!D557,IF($C$8=$E$8,'Datos Generales'!D642,IF($C$8=$F$8,'Datos Generales'!D768)))=0,"",IF($C$8=$D$8,'Datos Generales'!D557,IF($C$8=$E$8,'Datos Generales'!D642,IF($C$8=$F$8,'Datos Generales'!D768))))</f>
        <v/>
      </c>
      <c r="E15" s="71">
        <f>IF(IF($C$8=$D$8,'Datos Generales'!E557,IF($C$8=$E$8,'Datos Generales'!E642,IF($C$8=$F$8,'Datos Generales'!E768)))=0,"",IF($C$8=$D$8,'Datos Generales'!E557,IF($C$8=$E$8,'Datos Generales'!E642,IF($C$8=$F$8,'Datos Generales'!E768))))</f>
        <v>210.68285399968568</v>
      </c>
      <c r="F15" s="71">
        <f>IF(IF($C$8=$D$8,'Datos Generales'!F557,IF($C$8=$E$8,'Datos Generales'!F642,IF($C$8=$F$8,'Datos Generales'!F768)))=0,"",IF($C$8=$D$8,'Datos Generales'!F557,IF($C$8=$E$8,'Datos Generales'!F642,IF($C$8=$F$8,'Datos Generales'!F768))))</f>
        <v>5.4453622770787309</v>
      </c>
      <c r="G15" s="71" t="str">
        <f>IF(IF($C$8=$D$8,'Datos Generales'!G557,IF($C$8=$E$8,'Datos Generales'!G642,IF($C$8=$F$8,'Datos Generales'!G768)))=0,"",IF($C$8=$D$8,'Datos Generales'!G557,IF($C$8=$E$8,'Datos Generales'!G642,IF($C$8=$F$8,'Datos Generales'!G768))))</f>
        <v/>
      </c>
      <c r="H15" s="71">
        <f>IF(IF($C$8=$D$8,'Datos Generales'!H557,IF($C$8=$E$8,'Datos Generales'!H642,IF($C$8=$F$8,'Datos Generales'!H768)))=0,"",IF($C$8=$D$8,'Datos Generales'!H557,IF($C$8=$E$8,'Datos Generales'!H642,IF($C$8=$F$8,'Datos Generales'!H768))))</f>
        <v>115.6666197076258</v>
      </c>
      <c r="I15" s="71">
        <f>IF(IF($C$8=$D$8,'Datos Generales'!I557,IF($C$8=$E$8,'Datos Generales'!I642,IF($C$8=$F$8,'Datos Generales'!I768)))=0,"",IF($C$8=$D$8,'Datos Generales'!I557,IF($C$8=$E$8,'Datos Generales'!I642,IF($C$8=$F$8,'Datos Generales'!I768))))</f>
        <v>51.897067287240695</v>
      </c>
      <c r="J15" s="71" t="str">
        <f>IF(IF($C$8=$D$8,'Datos Generales'!J557,IF($C$8=$E$8,'Datos Generales'!J642,IF($C$8=$F$8,'Datos Generales'!J768)))=0,"",IF($C$8=$D$8,'Datos Generales'!J557,IF($C$8=$E$8,'Datos Generales'!J642,IF($C$8=$F$8,'Datos Generales'!J768))))</f>
        <v/>
      </c>
      <c r="K15" s="71">
        <f>IF(IF($C$8=$D$8,'Datos Generales'!K557,IF($C$8=$E$8,'Datos Generales'!K642,IF($C$8=$F$8,'Datos Generales'!K768)))=0,"",IF($C$8=$D$8,'Datos Generales'!K557,IF($C$8=$E$8,'Datos Generales'!K642,IF($C$8=$F$8,'Datos Generales'!K768))))</f>
        <v>60.392710972519978</v>
      </c>
      <c r="L15" s="71">
        <f>IF(IF($C$8=$D$8,'Datos Generales'!L557,IF($C$8=$E$8,'Datos Generales'!L642,IF($C$8=$F$8,'Datos Generales'!L768)))=0,"",IF($C$8=$D$8,'Datos Generales'!L557,IF($C$8=$E$8,'Datos Generales'!L642,IF($C$8=$F$8,'Datos Generales'!L768))))</f>
        <v>-18.824057115089897</v>
      </c>
      <c r="M15" s="71" t="str">
        <f>IF(IF($C$8=$D$8,'Datos Generales'!M557,IF($C$8=$E$8,'Datos Generales'!M642,IF($C$8=$F$8,'Datos Generales'!M768)))=0,"",IF($C$8=$D$8,'Datos Generales'!M557,IF($C$8=$E$8,'Datos Generales'!M642,IF($C$8=$F$8,'Datos Generales'!M768))))</f>
        <v/>
      </c>
      <c r="N15" s="71" t="str">
        <f>IF(IF($C$8=$D$8,'Datos Generales'!N557,IF($C$8=$E$8,'Datos Generales'!N642,IF($C$8=$F$8,'Datos Generales'!N768)))=0,"",IF($C$8=$D$8,'Datos Generales'!N557,IF($C$8=$E$8,'Datos Generales'!N642,IF($C$8=$F$8,'Datos Generales'!N768))))</f>
        <v/>
      </c>
      <c r="O15" s="71">
        <f>IF(IF($C$8=$D$8,'Datos Generales'!O557,IF($C$8=$E$8,'Datos Generales'!O642,IF($C$8=$F$8,'Datos Generales'!O768)))=0,"",IF($C$8=$D$8,'Datos Generales'!O557,IF($C$8=$E$8,'Datos Generales'!O642,IF($C$8=$F$8,'Datos Generales'!O768))))</f>
        <v>14.121210257671729</v>
      </c>
      <c r="P15" s="71" t="str">
        <f>IF(IF($C$8=$D$8,'Datos Generales'!P557,IF($C$8=$E$8,'Datos Generales'!P642,IF($C$8=$F$8,'Datos Generales'!P768)))=0,"",IF($C$8=$D$8,'Datos Generales'!P557,IF($C$8=$E$8,'Datos Generales'!P642,IF($C$8=$F$8,'Datos Generales'!P768))))</f>
        <v/>
      </c>
      <c r="Q15" s="71">
        <f>IF(IF($C$8=$D$8,'Datos Generales'!Q557,IF($C$8=$E$8,'Datos Generales'!Q642,IF($C$8=$F$8,'Datos Generales'!Q768)))=0,"",IF($C$8=$D$8,'Datos Generales'!Q557,IF($C$8=$E$8,'Datos Generales'!Q642,IF($C$8=$F$8,'Datos Generales'!Q768))))</f>
        <v>-15.03808878076018</v>
      </c>
      <c r="R15" s="71" t="str">
        <f>IF(IF($C$8=$D$8,'Datos Generales'!R557,IF($C$8=$E$8,'Datos Generales'!R642,IF($C$8=$F$8,'Datos Generales'!R768)))=0,"",IF($C$8=$D$8,'Datos Generales'!R557,IF($C$8=$E$8,'Datos Generales'!R642,IF($C$8=$F$8,'Datos Generales'!R768))))</f>
        <v/>
      </c>
      <c r="S15" s="71">
        <f>IF(IF($C$8=$D$8,'Datos Generales'!S557,IF($C$8=$E$8,'Datos Generales'!S642,IF($C$8=$F$8,'Datos Generales'!S768)))=0,"",IF($C$8=$D$8,'Datos Generales'!S557,IF($C$8=$E$8,'Datos Generales'!S642,IF($C$8=$F$8,'Datos Generales'!S768))))</f>
        <v>55.28983623602808</v>
      </c>
      <c r="T15" s="71" t="str">
        <f>IF(IF($C$8=$D$8,'Datos Generales'!T557,IF($C$8=$E$8,'Datos Generales'!T642,IF($C$8=$F$8,'Datos Generales'!T768)))=0,"",IF($C$8=$D$8,'Datos Generales'!T557,IF($C$8=$E$8,'Datos Generales'!T642,IF($C$8=$F$8,'Datos Generales'!T768))))</f>
        <v/>
      </c>
      <c r="U15" s="71">
        <f>IF(IF($C$8=$D$8,'Datos Generales'!U557,IF($C$8=$E$8,'Datos Generales'!U642,IF($C$8=$F$8,'Datos Generales'!U768)))=0,"",IF($C$8=$D$8,'Datos Generales'!U557,IF($C$8=$E$8,'Datos Generales'!U642,IF($C$8=$F$8,'Datos Generales'!U768))))</f>
        <v>38.249983660052571</v>
      </c>
      <c r="V15" s="71">
        <f>IF(IF($C$8=$D$8,'Datos Generales'!V557,IF($C$8=$E$8,'Datos Generales'!V642,IF($C$8=$F$8,'Datos Generales'!V768)))=0,"",IF($C$8=$D$8,'Datos Generales'!V557,IF($C$8=$E$8,'Datos Generales'!V642,IF($C$8=$F$8,'Datos Generales'!V768))))</f>
        <v>-11.097314915412076</v>
      </c>
      <c r="W15" s="71">
        <f>IF(IF($C$8=$D$8,'Datos Generales'!W557,IF($C$8=$E$8,'Datos Generales'!W642,IF($C$8=$F$8,'Datos Generales'!W768)))=0,"",IF($C$8=$D$8,'Datos Generales'!W557,IF($C$8=$E$8,'Datos Generales'!W642,IF($C$8=$F$8,'Datos Generales'!W768))))</f>
        <v>136.86581959088042</v>
      </c>
      <c r="X15" s="71" t="str">
        <f>IF(IF($C$8=$D$8,'Datos Generales'!X557,IF($C$8=$E$8,'Datos Generales'!X642,IF($C$8=$F$8,'Datos Generales'!X768)))=0,"",IF($C$8=$D$8,'Datos Generales'!X557,IF($C$8=$E$8,'Datos Generales'!X642,IF($C$8=$F$8,'Datos Generales'!X768))))</f>
        <v/>
      </c>
      <c r="Y15" s="71">
        <f>IF(IF($C$8=$D$8,'Datos Generales'!Y557,IF($C$8=$E$8,'Datos Generales'!Y642,IF($C$8=$F$8,'Datos Generales'!Y768)))=0,"",IF($C$8=$D$8,'Datos Generales'!Y557,IF($C$8=$E$8,'Datos Generales'!Y642,IF($C$8=$F$8,'Datos Generales'!Y768))))</f>
        <v>3.0812121212121211</v>
      </c>
      <c r="Z15" s="71">
        <f>IF(IF($C$8=$D$8,'Datos Generales'!Z557,IF($C$8=$E$8,'Datos Generales'!Z642,IF($C$8=$F$8,'Datos Generales'!Z768)))=0,"",IF($C$8=$D$8,'Datos Generales'!Z557,IF($C$8=$E$8,'Datos Generales'!Z642,IF($C$8=$F$8,'Datos Generales'!Z768))))</f>
        <v>4.9402094430606409</v>
      </c>
      <c r="AA15" s="71">
        <f>IF(IF($C$8=$D$8,'Datos Generales'!AA557,IF($C$8=$E$8,'Datos Generales'!AA642,IF($C$8=$F$8,'Datos Generales'!AA768)))=0,"",IF($C$8=$D$8,'Datos Generales'!AA557,IF($C$8=$E$8,'Datos Generales'!AA642,IF($C$8=$F$8,'Datos Generales'!AA768))))</f>
        <v>503.87254392348478</v>
      </c>
      <c r="AB15" s="71" t="str">
        <f>IF(IF($C$8=$D$8,'Datos Generales'!AB557,IF($C$8=$E$8,'Datos Generales'!AB642,IF($C$8=$F$8,'Datos Generales'!AB768)))=0,"",IF($C$8=$D$8,'Datos Generales'!AB557,IF($C$8=$E$8,'Datos Generales'!AB642,IF($C$8=$F$8,'Datos Generales'!AB768))))</f>
        <v/>
      </c>
      <c r="AC15" s="71" t="str">
        <f>IF(IF($C$8=$D$8,'Datos Generales'!AC557,IF($C$8=$E$8,'Datos Generales'!AC642,IF($C$8=$F$8,'Datos Generales'!AC768)))=0,"",IF($C$8=$D$8,'Datos Generales'!AC557,IF($C$8=$E$8,'Datos Generales'!AC642,IF($C$8=$F$8,'Datos Generales'!AC768))))</f>
        <v/>
      </c>
      <c r="AD15" s="71">
        <f>IF(IF($C$8=$D$8,'Datos Generales'!AD557,IF($C$8=$E$8,'Datos Generales'!AD642,IF($C$8=$F$8,'Datos Generales'!AD768)))=0,"",IF($C$8=$D$8,'Datos Generales'!AD557,IF($C$8=$E$8,'Datos Generales'!AD642,IF($C$8=$F$8,'Datos Generales'!AD768))))</f>
        <v>253.58214553638413</v>
      </c>
      <c r="AE15" s="71">
        <f>IF(IF($C$8=$D$8,'Datos Generales'!AE557,IF($C$8=$E$8,'Datos Generales'!AE642,IF($C$8=$F$8,'Datos Generales'!AE768)))=0,"",IF($C$8=$D$8,'Datos Generales'!AE557,IF($C$8=$E$8,'Datos Generales'!AE642,IF($C$8=$F$8,'Datos Generales'!AE768))))</f>
        <v>351.2715127721753</v>
      </c>
      <c r="AF15" s="71" t="str">
        <f>IF(IF($C$8=$D$8,'Datos Generales'!AF557,IF($C$8=$E$8,'Datos Generales'!AF642,IF($C$8=$F$8,'Datos Generales'!AF768)))=0,"",IF($C$8=$D$8,'Datos Generales'!AF557,IF($C$8=$E$8,'Datos Generales'!AF642,IF($C$8=$F$8,'Datos Generales'!AF768))))</f>
        <v/>
      </c>
      <c r="AG15" s="71">
        <f>IF(IF($C$8=$D$8,'Datos Generales'!AG557,IF($C$8=$E$8,'Datos Generales'!AG642,IF($C$8=$F$8,'Datos Generales'!AG768)))=0,"",IF($C$8=$D$8,'Datos Generales'!AG557,IF($C$8=$E$8,'Datos Generales'!AG642,IF($C$8=$F$8,'Datos Generales'!AG768))))</f>
        <v>48.291384402031305</v>
      </c>
      <c r="AH15" s="71">
        <f>IF(IF($C$8=$D$8,'Datos Generales'!AH557,IF($C$8=$E$8,'Datos Generales'!AH642,IF($C$8=$F$8,'Datos Generales'!AH768)))=0,"",IF($C$8=$D$8,'Datos Generales'!AH557,IF($C$8=$E$8,'Datos Generales'!AH642,IF($C$8=$F$8,'Datos Generales'!AH768))))</f>
        <v>9.9991864712798133</v>
      </c>
      <c r="AI15" s="71" t="str">
        <f>IF(IF($C$8=$D$8,'Datos Generales'!AI557,IF($C$8=$E$8,'Datos Generales'!AI642,IF($C$8=$F$8,'Datos Generales'!AI768)))=0,"",IF($C$8=$D$8,'Datos Generales'!AI557,IF($C$8=$E$8,'Datos Generales'!AI642,IF($C$8=$F$8,'Datos Generales'!AI768))))</f>
        <v/>
      </c>
      <c r="AJ15" s="71">
        <f>IF(IF($C$8=$D$8,'Datos Generales'!AJ557,IF($C$8=$E$8,'Datos Generales'!AJ642,IF($C$8=$F$8,'Datos Generales'!AJ768)))=0,"",IF($C$8=$D$8,'Datos Generales'!AJ557,IF($C$8=$E$8,'Datos Generales'!AJ642,IF($C$8=$F$8,'Datos Generales'!AJ768))))</f>
        <v>50.900476254606453</v>
      </c>
      <c r="AK15" s="71" t="str">
        <f>IF(IF($C$8=$D$8,'Datos Generales'!AK557,IF($C$8=$E$8,'Datos Generales'!AK642,IF($C$8=$F$8,'Datos Generales'!AK768)))=0,"",IF($C$8=$D$8,'Datos Generales'!AK557,IF($C$8=$E$8,'Datos Generales'!AK642,IF($C$8=$F$8,'Datos Generales'!AK768))))</f>
        <v/>
      </c>
      <c r="AL15" s="71" t="str">
        <f>IF(IF($C$8=$D$8,'Datos Generales'!AL557,IF($C$8=$E$8,'Datos Generales'!AL642,IF($C$8=$F$8,'Datos Generales'!AL768)))=0,"",IF($C$8=$D$8,'Datos Generales'!AL557,IF($C$8=$E$8,'Datos Generales'!AL642,IF($C$8=$F$8,'Datos Generales'!AL768))))</f>
        <v/>
      </c>
      <c r="AM15" s="71" t="str">
        <f>IF(IF($C$8=$D$8,'Datos Generales'!AM557,IF($C$8=$E$8,'Datos Generales'!AM642,IF($C$8=$F$8,'Datos Generales'!AM768)))=0,"",IF($C$8=$D$8,'Datos Generales'!AM557,IF($C$8=$E$8,'Datos Generales'!AM642,IF($C$8=$F$8,'Datos Generales'!AM768))))</f>
        <v/>
      </c>
      <c r="AN15" s="71" t="str">
        <f>IF(IF($C$8=$D$8,'Datos Generales'!AN557,IF($C$8=$E$8,'Datos Generales'!AN642,IF($C$8=$F$8,'Datos Generales'!AN768)))=0,"",IF($C$8=$D$8,'Datos Generales'!AN557,IF($C$8=$E$8,'Datos Generales'!AN642,IF($C$8=$F$8,'Datos Generales'!AN768))))</f>
        <v/>
      </c>
      <c r="AO15" s="71" t="str">
        <f>IF(IF($C$8=$D$8,'Datos Generales'!AO557,IF($C$8=$E$8,'Datos Generales'!AO642,IF($C$8=$F$8,'Datos Generales'!AO768)))=0,"",IF($C$8=$D$8,'Datos Generales'!AO557,IF($C$8=$E$8,'Datos Generales'!AO642,IF($C$8=$F$8,'Datos Generales'!AO768))))</f>
        <v/>
      </c>
      <c r="AP15" s="71" t="str">
        <f>IF(IF($C$8=$D$8,'Datos Generales'!AP557,IF($C$8=$E$8,'Datos Generales'!AP642,IF($C$8=$F$8,'Datos Generales'!AP768)))=0,"",IF($C$8=$D$8,'Datos Generales'!AP557,IF($C$8=$E$8,'Datos Generales'!AP642,IF($C$8=$F$8,'Datos Generales'!AP768))))</f>
        <v/>
      </c>
      <c r="AQ15" s="71">
        <f>IF(IF($C$8=$D$8,'Datos Generales'!AQ557,IF($C$8=$E$8,'Datos Generales'!AQ642,IF($C$8=$F$8,'Datos Generales'!AQ768)))=0,"",IF($C$8=$D$8,'Datos Generales'!AQ557,IF($C$8=$E$8,'Datos Generales'!AQ642,IF($C$8=$F$8,'Datos Generales'!AQ768))))</f>
        <v>48.872302982672664</v>
      </c>
      <c r="AR15" s="29"/>
      <c r="AS15" s="71">
        <f>IF(IF($C$8=$D$8,'Datos Generales'!AS557,IF($C$8=$E$8,'Datos Generales'!AS642,IF($C$8=$F$8,'Datos Generales'!AS768)))=0,"",IF($C$8=$D$8,'Datos Generales'!AS557,IF($C$8=$E$8,'Datos Generales'!AS642,IF($C$8=$F$8,'Datos Generales'!AS768))))</f>
        <v>195.14605491741932</v>
      </c>
      <c r="AT15" s="82">
        <f t="shared" si="0"/>
        <v>-146.27375193474666</v>
      </c>
    </row>
    <row r="16" spans="2:46" x14ac:dyDescent="0.2">
      <c r="B16" s="62" t="str">
        <f>'Datos Generales'!B252</f>
        <v>4. Terremoto y Maremoto</v>
      </c>
      <c r="C16" s="71">
        <f>IF(IF($C$8=$D$8,'Datos Generales'!C558,IF($C$8=$E$8,'Datos Generales'!C643,IF($C$8=$F$8,'Datos Generales'!C769)))=0,"",IF($C$8=$D$8,'Datos Generales'!C558,IF($C$8=$E$8,'Datos Generales'!C643,IF($C$8=$F$8,'Datos Generales'!C769))))</f>
        <v>-359.68853374217792</v>
      </c>
      <c r="D16" s="71" t="str">
        <f>IF(IF($C$8=$D$8,'Datos Generales'!D558,IF($C$8=$E$8,'Datos Generales'!D643,IF($C$8=$F$8,'Datos Generales'!D769)))=0,"",IF($C$8=$D$8,'Datos Generales'!D558,IF($C$8=$E$8,'Datos Generales'!D643,IF($C$8=$F$8,'Datos Generales'!D769))))</f>
        <v/>
      </c>
      <c r="E16" s="71">
        <f>IF(IF($C$8=$D$8,'Datos Generales'!E558,IF($C$8=$E$8,'Datos Generales'!E643,IF($C$8=$F$8,'Datos Generales'!E769)))=0,"",IF($C$8=$D$8,'Datos Generales'!E558,IF($C$8=$E$8,'Datos Generales'!E643,IF($C$8=$F$8,'Datos Generales'!E769))))</f>
        <v>1.4976259432683983</v>
      </c>
      <c r="F16" s="71">
        <f>IF(IF($C$8=$D$8,'Datos Generales'!F558,IF($C$8=$E$8,'Datos Generales'!F643,IF($C$8=$F$8,'Datos Generales'!F769)))=0,"",IF($C$8=$D$8,'Datos Generales'!F558,IF($C$8=$E$8,'Datos Generales'!F643,IF($C$8=$F$8,'Datos Generales'!F769))))</f>
        <v>0.13070424300874756</v>
      </c>
      <c r="G16" s="71" t="str">
        <f>IF(IF($C$8=$D$8,'Datos Generales'!G558,IF($C$8=$E$8,'Datos Generales'!G643,IF($C$8=$F$8,'Datos Generales'!G769)))=0,"",IF($C$8=$D$8,'Datos Generales'!G558,IF($C$8=$E$8,'Datos Generales'!G643,IF($C$8=$F$8,'Datos Generales'!G769))))</f>
        <v/>
      </c>
      <c r="H16" s="71">
        <f>IF(IF($C$8=$D$8,'Datos Generales'!H558,IF($C$8=$E$8,'Datos Generales'!H643,IF($C$8=$F$8,'Datos Generales'!H769)))=0,"",IF($C$8=$D$8,'Datos Generales'!H558,IF($C$8=$E$8,'Datos Generales'!H643,IF($C$8=$F$8,'Datos Generales'!H769))))</f>
        <v>0.77206051630205275</v>
      </c>
      <c r="I16" s="71">
        <f>IF(IF($C$8=$D$8,'Datos Generales'!I558,IF($C$8=$E$8,'Datos Generales'!I643,IF($C$8=$F$8,'Datos Generales'!I769)))=0,"",IF($C$8=$D$8,'Datos Generales'!I558,IF($C$8=$E$8,'Datos Generales'!I643,IF($C$8=$F$8,'Datos Generales'!I769))))</f>
        <v>1.1748147576065051</v>
      </c>
      <c r="J16" s="71" t="str">
        <f>IF(IF($C$8=$D$8,'Datos Generales'!J558,IF($C$8=$E$8,'Datos Generales'!J643,IF($C$8=$F$8,'Datos Generales'!J769)))=0,"",IF($C$8=$D$8,'Datos Generales'!J558,IF($C$8=$E$8,'Datos Generales'!J643,IF($C$8=$F$8,'Datos Generales'!J769))))</f>
        <v/>
      </c>
      <c r="K16" s="71">
        <f>IF(IF($C$8=$D$8,'Datos Generales'!K558,IF($C$8=$E$8,'Datos Generales'!K643,IF($C$8=$F$8,'Datos Generales'!K769)))=0,"",IF($C$8=$D$8,'Datos Generales'!K558,IF($C$8=$E$8,'Datos Generales'!K643,IF($C$8=$F$8,'Datos Generales'!K769))))</f>
        <v>3.6615141341339044</v>
      </c>
      <c r="L16" s="71">
        <f>IF(IF($C$8=$D$8,'Datos Generales'!L558,IF($C$8=$E$8,'Datos Generales'!L643,IF($C$8=$F$8,'Datos Generales'!L769)))=0,"",IF($C$8=$D$8,'Datos Generales'!L558,IF($C$8=$E$8,'Datos Generales'!L643,IF($C$8=$F$8,'Datos Generales'!L769))))</f>
        <v>7.2589746516021858</v>
      </c>
      <c r="M16" s="71" t="str">
        <f>IF(IF($C$8=$D$8,'Datos Generales'!M558,IF($C$8=$E$8,'Datos Generales'!M643,IF($C$8=$F$8,'Datos Generales'!M769)))=0,"",IF($C$8=$D$8,'Datos Generales'!M558,IF($C$8=$E$8,'Datos Generales'!M643,IF($C$8=$F$8,'Datos Generales'!M769))))</f>
        <v/>
      </c>
      <c r="N16" s="71">
        <f>IF(IF($C$8=$D$8,'Datos Generales'!N558,IF($C$8=$E$8,'Datos Generales'!N643,IF($C$8=$F$8,'Datos Generales'!N769)))=0,"",IF($C$8=$D$8,'Datos Generales'!N558,IF($C$8=$E$8,'Datos Generales'!N643,IF($C$8=$F$8,'Datos Generales'!N769))))</f>
        <v>0.38551366618185767</v>
      </c>
      <c r="O16" s="71">
        <f>IF(IF($C$8=$D$8,'Datos Generales'!O558,IF($C$8=$E$8,'Datos Generales'!O643,IF($C$8=$F$8,'Datos Generales'!O769)))=0,"",IF($C$8=$D$8,'Datos Generales'!O558,IF($C$8=$E$8,'Datos Generales'!O643,IF($C$8=$F$8,'Datos Generales'!O769))))</f>
        <v>9.2642383724534962</v>
      </c>
      <c r="P16" s="71" t="str">
        <f>IF(IF($C$8=$D$8,'Datos Generales'!P558,IF($C$8=$E$8,'Datos Generales'!P643,IF($C$8=$F$8,'Datos Generales'!P769)))=0,"",IF($C$8=$D$8,'Datos Generales'!P558,IF($C$8=$E$8,'Datos Generales'!P643,IF($C$8=$F$8,'Datos Generales'!P769))))</f>
        <v/>
      </c>
      <c r="Q16" s="71">
        <f>IF(IF($C$8=$D$8,'Datos Generales'!Q558,IF($C$8=$E$8,'Datos Generales'!Q643,IF($C$8=$F$8,'Datos Generales'!Q769)))=0,"",IF($C$8=$D$8,'Datos Generales'!Q558,IF($C$8=$E$8,'Datos Generales'!Q643,IF($C$8=$F$8,'Datos Generales'!Q769))))</f>
        <v>-1.4624228248903104E-2</v>
      </c>
      <c r="R16" s="71" t="str">
        <f>IF(IF($C$8=$D$8,'Datos Generales'!R558,IF($C$8=$E$8,'Datos Generales'!R643,IF($C$8=$F$8,'Datos Generales'!R769)))=0,"",IF($C$8=$D$8,'Datos Generales'!R558,IF($C$8=$E$8,'Datos Generales'!R643,IF($C$8=$F$8,'Datos Generales'!R769))))</f>
        <v/>
      </c>
      <c r="S16" s="71">
        <f>IF(IF($C$8=$D$8,'Datos Generales'!S558,IF($C$8=$E$8,'Datos Generales'!S643,IF($C$8=$F$8,'Datos Generales'!S769)))=0,"",IF($C$8=$D$8,'Datos Generales'!S558,IF($C$8=$E$8,'Datos Generales'!S643,IF($C$8=$F$8,'Datos Generales'!S769))))</f>
        <v>10.548936441540246</v>
      </c>
      <c r="T16" s="71" t="str">
        <f>IF(IF($C$8=$D$8,'Datos Generales'!T558,IF($C$8=$E$8,'Datos Generales'!T643,IF($C$8=$F$8,'Datos Generales'!T769)))=0,"",IF($C$8=$D$8,'Datos Generales'!T558,IF($C$8=$E$8,'Datos Generales'!T643,IF($C$8=$F$8,'Datos Generales'!T769))))</f>
        <v/>
      </c>
      <c r="U16" s="71">
        <f>IF(IF($C$8=$D$8,'Datos Generales'!U558,IF($C$8=$E$8,'Datos Generales'!U643,IF($C$8=$F$8,'Datos Generales'!U769)))=0,"",IF($C$8=$D$8,'Datos Generales'!U558,IF($C$8=$E$8,'Datos Generales'!U643,IF($C$8=$F$8,'Datos Generales'!U769))))</f>
        <v>1.050553090089748</v>
      </c>
      <c r="V16" s="71">
        <f>IF(IF($C$8=$D$8,'Datos Generales'!V558,IF($C$8=$E$8,'Datos Generales'!V643,IF($C$8=$F$8,'Datos Generales'!V769)))=0,"",IF($C$8=$D$8,'Datos Generales'!V558,IF($C$8=$E$8,'Datos Generales'!V643,IF($C$8=$F$8,'Datos Generales'!V769))))</f>
        <v>1.6513051558226979</v>
      </c>
      <c r="W16" s="71">
        <f>IF(IF($C$8=$D$8,'Datos Generales'!W558,IF($C$8=$E$8,'Datos Generales'!W643,IF($C$8=$F$8,'Datos Generales'!W769)))=0,"",IF($C$8=$D$8,'Datos Generales'!W558,IF($C$8=$E$8,'Datos Generales'!W643,IF($C$8=$F$8,'Datos Generales'!W769))))</f>
        <v>4.4486363052053382E-3</v>
      </c>
      <c r="X16" s="71" t="str">
        <f>IF(IF($C$8=$D$8,'Datos Generales'!X558,IF($C$8=$E$8,'Datos Generales'!X643,IF($C$8=$F$8,'Datos Generales'!X769)))=0,"",IF($C$8=$D$8,'Datos Generales'!X558,IF($C$8=$E$8,'Datos Generales'!X643,IF($C$8=$F$8,'Datos Generales'!X769))))</f>
        <v/>
      </c>
      <c r="Y16" s="71">
        <f>IF(IF($C$8=$D$8,'Datos Generales'!Y558,IF($C$8=$E$8,'Datos Generales'!Y643,IF($C$8=$F$8,'Datos Generales'!Y769)))=0,"",IF($C$8=$D$8,'Datos Generales'!Y558,IF($C$8=$E$8,'Datos Generales'!Y643,IF($C$8=$F$8,'Datos Generales'!Y769))))</f>
        <v>8.2895640758803157</v>
      </c>
      <c r="Z16" s="71">
        <f>IF(IF($C$8=$D$8,'Datos Generales'!Z558,IF($C$8=$E$8,'Datos Generales'!Z643,IF($C$8=$F$8,'Datos Generales'!Z769)))=0,"",IF($C$8=$D$8,'Datos Generales'!Z558,IF($C$8=$E$8,'Datos Generales'!Z643,IF($C$8=$F$8,'Datos Generales'!Z769))))</f>
        <v>-0.21829704131430283</v>
      </c>
      <c r="AA16" s="71">
        <f>IF(IF($C$8=$D$8,'Datos Generales'!AA558,IF($C$8=$E$8,'Datos Generales'!AA643,IF($C$8=$F$8,'Datos Generales'!AA769)))=0,"",IF($C$8=$D$8,'Datos Generales'!AA558,IF($C$8=$E$8,'Datos Generales'!AA643,IF($C$8=$F$8,'Datos Generales'!AA769))))</f>
        <v>2.2954368798223022</v>
      </c>
      <c r="AB16" s="71" t="str">
        <f>IF(IF($C$8=$D$8,'Datos Generales'!AB558,IF($C$8=$E$8,'Datos Generales'!AB643,IF($C$8=$F$8,'Datos Generales'!AB769)))=0,"",IF($C$8=$D$8,'Datos Generales'!AB558,IF($C$8=$E$8,'Datos Generales'!AB643,IF($C$8=$F$8,'Datos Generales'!AB769))))</f>
        <v/>
      </c>
      <c r="AC16" s="71" t="str">
        <f>IF(IF($C$8=$D$8,'Datos Generales'!AC558,IF($C$8=$E$8,'Datos Generales'!AC643,IF($C$8=$F$8,'Datos Generales'!AC769)))=0,"",IF($C$8=$D$8,'Datos Generales'!AC558,IF($C$8=$E$8,'Datos Generales'!AC643,IF($C$8=$F$8,'Datos Generales'!AC769))))</f>
        <v/>
      </c>
      <c r="AD16" s="71">
        <f>IF(IF($C$8=$D$8,'Datos Generales'!AD558,IF($C$8=$E$8,'Datos Generales'!AD643,IF($C$8=$F$8,'Datos Generales'!AD769)))=0,"",IF($C$8=$D$8,'Datos Generales'!AD558,IF($C$8=$E$8,'Datos Generales'!AD643,IF($C$8=$F$8,'Datos Generales'!AD769))))</f>
        <v>-1.9022584254966648</v>
      </c>
      <c r="AE16" s="71">
        <f>IF(IF($C$8=$D$8,'Datos Generales'!AE558,IF($C$8=$E$8,'Datos Generales'!AE643,IF($C$8=$F$8,'Datos Generales'!AE769)))=0,"",IF($C$8=$D$8,'Datos Generales'!AE558,IF($C$8=$E$8,'Datos Generales'!AE643,IF($C$8=$F$8,'Datos Generales'!AE769))))</f>
        <v>-10.573034400396573</v>
      </c>
      <c r="AF16" s="71" t="str">
        <f>IF(IF($C$8=$D$8,'Datos Generales'!AF558,IF($C$8=$E$8,'Datos Generales'!AF643,IF($C$8=$F$8,'Datos Generales'!AF769)))=0,"",IF($C$8=$D$8,'Datos Generales'!AF558,IF($C$8=$E$8,'Datos Generales'!AF643,IF($C$8=$F$8,'Datos Generales'!AF769))))</f>
        <v/>
      </c>
      <c r="AG16" s="71">
        <f>IF(IF($C$8=$D$8,'Datos Generales'!AG558,IF($C$8=$E$8,'Datos Generales'!AG643,IF($C$8=$F$8,'Datos Generales'!AG769)))=0,"",IF($C$8=$D$8,'Datos Generales'!AG558,IF($C$8=$E$8,'Datos Generales'!AG643,IF($C$8=$F$8,'Datos Generales'!AG769))))</f>
        <v>2.7304032260372573</v>
      </c>
      <c r="AH16" s="71" t="str">
        <f>IF(IF($C$8=$D$8,'Datos Generales'!AH558,IF($C$8=$E$8,'Datos Generales'!AH643,IF($C$8=$F$8,'Datos Generales'!AH769)))=0,"",IF($C$8=$D$8,'Datos Generales'!AH558,IF($C$8=$E$8,'Datos Generales'!AH643,IF($C$8=$F$8,'Datos Generales'!AH769))))</f>
        <v/>
      </c>
      <c r="AI16" s="71" t="str">
        <f>IF(IF($C$8=$D$8,'Datos Generales'!AI558,IF($C$8=$E$8,'Datos Generales'!AI643,IF($C$8=$F$8,'Datos Generales'!AI769)))=0,"",IF($C$8=$D$8,'Datos Generales'!AI558,IF($C$8=$E$8,'Datos Generales'!AI643,IF($C$8=$F$8,'Datos Generales'!AI769))))</f>
        <v/>
      </c>
      <c r="AJ16" s="71">
        <f>IF(IF($C$8=$D$8,'Datos Generales'!AJ558,IF($C$8=$E$8,'Datos Generales'!AJ643,IF($C$8=$F$8,'Datos Generales'!AJ769)))=0,"",IF($C$8=$D$8,'Datos Generales'!AJ558,IF($C$8=$E$8,'Datos Generales'!AJ643,IF($C$8=$F$8,'Datos Generales'!AJ769))))</f>
        <v>3.8229031368943338</v>
      </c>
      <c r="AK16" s="71" t="str">
        <f>IF(IF($C$8=$D$8,'Datos Generales'!AK558,IF($C$8=$E$8,'Datos Generales'!AK643,IF($C$8=$F$8,'Datos Generales'!AK769)))=0,"",IF($C$8=$D$8,'Datos Generales'!AK558,IF($C$8=$E$8,'Datos Generales'!AK643,IF($C$8=$F$8,'Datos Generales'!AK769))))</f>
        <v/>
      </c>
      <c r="AL16" s="71" t="str">
        <f>IF(IF($C$8=$D$8,'Datos Generales'!AL558,IF($C$8=$E$8,'Datos Generales'!AL643,IF($C$8=$F$8,'Datos Generales'!AL769)))=0,"",IF($C$8=$D$8,'Datos Generales'!AL558,IF($C$8=$E$8,'Datos Generales'!AL643,IF($C$8=$F$8,'Datos Generales'!AL769))))</f>
        <v/>
      </c>
      <c r="AM16" s="71" t="str">
        <f>IF(IF($C$8=$D$8,'Datos Generales'!AM558,IF($C$8=$E$8,'Datos Generales'!AM643,IF($C$8=$F$8,'Datos Generales'!AM769)))=0,"",IF($C$8=$D$8,'Datos Generales'!AM558,IF($C$8=$E$8,'Datos Generales'!AM643,IF($C$8=$F$8,'Datos Generales'!AM769))))</f>
        <v/>
      </c>
      <c r="AN16" s="71" t="str">
        <f>IF(IF($C$8=$D$8,'Datos Generales'!AN558,IF($C$8=$E$8,'Datos Generales'!AN643,IF($C$8=$F$8,'Datos Generales'!AN769)))=0,"",IF($C$8=$D$8,'Datos Generales'!AN558,IF($C$8=$E$8,'Datos Generales'!AN643,IF($C$8=$F$8,'Datos Generales'!AN769))))</f>
        <v/>
      </c>
      <c r="AO16" s="71" t="str">
        <f>IF(IF($C$8=$D$8,'Datos Generales'!AO558,IF($C$8=$E$8,'Datos Generales'!AO643,IF($C$8=$F$8,'Datos Generales'!AO769)))=0,"",IF($C$8=$D$8,'Datos Generales'!AO558,IF($C$8=$E$8,'Datos Generales'!AO643,IF($C$8=$F$8,'Datos Generales'!AO769))))</f>
        <v/>
      </c>
      <c r="AP16" s="71" t="str">
        <f>IF(IF($C$8=$D$8,'Datos Generales'!AP558,IF($C$8=$E$8,'Datos Generales'!AP643,IF($C$8=$F$8,'Datos Generales'!AP769)))=0,"",IF($C$8=$D$8,'Datos Generales'!AP558,IF($C$8=$E$8,'Datos Generales'!AP643,IF($C$8=$F$8,'Datos Generales'!AP769))))</f>
        <v/>
      </c>
      <c r="AQ16" s="71">
        <f>IF(IF($C$8=$D$8,'Datos Generales'!AQ558,IF($C$8=$E$8,'Datos Generales'!AQ643,IF($C$8=$F$8,'Datos Generales'!AQ769)))=0,"",IF($C$8=$D$8,'Datos Generales'!AQ558,IF($C$8=$E$8,'Datos Generales'!AQ643,IF($C$8=$F$8,'Datos Generales'!AQ769))))</f>
        <v>2.4520227808339068</v>
      </c>
      <c r="AR16" s="29"/>
      <c r="AS16" s="71">
        <f>IF(IF($C$8=$D$8,'Datos Generales'!AS558,IF($C$8=$E$8,'Datos Generales'!AS643,IF($C$8=$F$8,'Datos Generales'!AS769)))=0,"",IF($C$8=$D$8,'Datos Generales'!AS558,IF($C$8=$E$8,'Datos Generales'!AS643,IF($C$8=$F$8,'Datos Generales'!AS769))))</f>
        <v>-0.1715897720881831</v>
      </c>
      <c r="AT16" s="82">
        <f t="shared" si="0"/>
        <v>2.6236125529220899</v>
      </c>
    </row>
    <row r="17" spans="2:46" x14ac:dyDescent="0.2">
      <c r="B17" s="62" t="str">
        <f>'Datos Generales'!B253</f>
        <v>5. Pérdida de Beneficios por Terremoto</v>
      </c>
      <c r="C17" s="71" t="str">
        <f>IF(IF($C$8=$D$8,'Datos Generales'!C559,IF($C$8=$E$8,'Datos Generales'!C644,IF($C$8=$F$8,'Datos Generales'!C770)))=0,"",IF($C$8=$D$8,'Datos Generales'!C559,IF($C$8=$E$8,'Datos Generales'!C644,IF($C$8=$F$8,'Datos Generales'!C770))))</f>
        <v/>
      </c>
      <c r="D17" s="71" t="str">
        <f>IF(IF($C$8=$D$8,'Datos Generales'!D559,IF($C$8=$E$8,'Datos Generales'!D644,IF($C$8=$F$8,'Datos Generales'!D770)))=0,"",IF($C$8=$D$8,'Datos Generales'!D559,IF($C$8=$E$8,'Datos Generales'!D644,IF($C$8=$F$8,'Datos Generales'!D770))))</f>
        <v/>
      </c>
      <c r="E17" s="71" t="str">
        <f>IF(IF($C$8=$D$8,'Datos Generales'!E559,IF($C$8=$E$8,'Datos Generales'!E644,IF($C$8=$F$8,'Datos Generales'!E770)))=0,"",IF($C$8=$D$8,'Datos Generales'!E559,IF($C$8=$E$8,'Datos Generales'!E644,IF($C$8=$F$8,'Datos Generales'!E770))))</f>
        <v/>
      </c>
      <c r="F17" s="71" t="str">
        <f>IF(IF($C$8=$D$8,'Datos Generales'!F559,IF($C$8=$E$8,'Datos Generales'!F644,IF($C$8=$F$8,'Datos Generales'!F770)))=0,"",IF($C$8=$D$8,'Datos Generales'!F559,IF($C$8=$E$8,'Datos Generales'!F644,IF($C$8=$F$8,'Datos Generales'!F770))))</f>
        <v/>
      </c>
      <c r="G17" s="71" t="str">
        <f>IF(IF($C$8=$D$8,'Datos Generales'!G559,IF($C$8=$E$8,'Datos Generales'!G644,IF($C$8=$F$8,'Datos Generales'!G770)))=0,"",IF($C$8=$D$8,'Datos Generales'!G559,IF($C$8=$E$8,'Datos Generales'!G644,IF($C$8=$F$8,'Datos Generales'!G770))))</f>
        <v/>
      </c>
      <c r="H17" s="71" t="str">
        <f>IF(IF($C$8=$D$8,'Datos Generales'!H559,IF($C$8=$E$8,'Datos Generales'!H644,IF($C$8=$F$8,'Datos Generales'!H770)))=0,"",IF($C$8=$D$8,'Datos Generales'!H559,IF($C$8=$E$8,'Datos Generales'!H644,IF($C$8=$F$8,'Datos Generales'!H770))))</f>
        <v/>
      </c>
      <c r="I17" s="71" t="str">
        <f>IF(IF($C$8=$D$8,'Datos Generales'!I559,IF($C$8=$E$8,'Datos Generales'!I644,IF($C$8=$F$8,'Datos Generales'!I770)))=0,"",IF($C$8=$D$8,'Datos Generales'!I559,IF($C$8=$E$8,'Datos Generales'!I644,IF($C$8=$F$8,'Datos Generales'!I770))))</f>
        <v/>
      </c>
      <c r="J17" s="71" t="str">
        <f>IF(IF($C$8=$D$8,'Datos Generales'!J559,IF($C$8=$E$8,'Datos Generales'!J644,IF($C$8=$F$8,'Datos Generales'!J770)))=0,"",IF($C$8=$D$8,'Datos Generales'!J559,IF($C$8=$E$8,'Datos Generales'!J644,IF($C$8=$F$8,'Datos Generales'!J770))))</f>
        <v/>
      </c>
      <c r="K17" s="71" t="str">
        <f>IF(IF($C$8=$D$8,'Datos Generales'!K559,IF($C$8=$E$8,'Datos Generales'!K644,IF($C$8=$F$8,'Datos Generales'!K770)))=0,"",IF($C$8=$D$8,'Datos Generales'!K559,IF($C$8=$E$8,'Datos Generales'!K644,IF($C$8=$F$8,'Datos Generales'!K770))))</f>
        <v/>
      </c>
      <c r="L17" s="71">
        <f>IF(IF($C$8=$D$8,'Datos Generales'!L559,IF($C$8=$E$8,'Datos Generales'!L644,IF($C$8=$F$8,'Datos Generales'!L770)))=0,"",IF($C$8=$D$8,'Datos Generales'!L559,IF($C$8=$E$8,'Datos Generales'!L644,IF($C$8=$F$8,'Datos Generales'!L770))))</f>
        <v>-2.2561677105969578</v>
      </c>
      <c r="M17" s="71" t="str">
        <f>IF(IF($C$8=$D$8,'Datos Generales'!M559,IF($C$8=$E$8,'Datos Generales'!M644,IF($C$8=$F$8,'Datos Generales'!M770)))=0,"",IF($C$8=$D$8,'Datos Generales'!M559,IF($C$8=$E$8,'Datos Generales'!M644,IF($C$8=$F$8,'Datos Generales'!M770))))</f>
        <v/>
      </c>
      <c r="N17" s="71" t="str">
        <f>IF(IF($C$8=$D$8,'Datos Generales'!N559,IF($C$8=$E$8,'Datos Generales'!N644,IF($C$8=$F$8,'Datos Generales'!N770)))=0,"",IF($C$8=$D$8,'Datos Generales'!N559,IF($C$8=$E$8,'Datos Generales'!N644,IF($C$8=$F$8,'Datos Generales'!N770))))</f>
        <v/>
      </c>
      <c r="O17" s="71">
        <f>IF(IF($C$8=$D$8,'Datos Generales'!O559,IF($C$8=$E$8,'Datos Generales'!O644,IF($C$8=$F$8,'Datos Generales'!O770)))=0,"",IF($C$8=$D$8,'Datos Generales'!O559,IF($C$8=$E$8,'Datos Generales'!O644,IF($C$8=$F$8,'Datos Generales'!O770))))</f>
        <v>9.8920264542640357</v>
      </c>
      <c r="P17" s="71" t="str">
        <f>IF(IF($C$8=$D$8,'Datos Generales'!P559,IF($C$8=$E$8,'Datos Generales'!P644,IF($C$8=$F$8,'Datos Generales'!P770)))=0,"",IF($C$8=$D$8,'Datos Generales'!P559,IF($C$8=$E$8,'Datos Generales'!P644,IF($C$8=$F$8,'Datos Generales'!P770))))</f>
        <v/>
      </c>
      <c r="Q17" s="71" t="str">
        <f>IF(IF($C$8=$D$8,'Datos Generales'!Q559,IF($C$8=$E$8,'Datos Generales'!Q644,IF($C$8=$F$8,'Datos Generales'!Q770)))=0,"",IF($C$8=$D$8,'Datos Generales'!Q559,IF($C$8=$E$8,'Datos Generales'!Q644,IF($C$8=$F$8,'Datos Generales'!Q770))))</f>
        <v/>
      </c>
      <c r="R17" s="71" t="str">
        <f>IF(IF($C$8=$D$8,'Datos Generales'!R559,IF($C$8=$E$8,'Datos Generales'!R644,IF($C$8=$F$8,'Datos Generales'!R770)))=0,"",IF($C$8=$D$8,'Datos Generales'!R559,IF($C$8=$E$8,'Datos Generales'!R644,IF($C$8=$F$8,'Datos Generales'!R770))))</f>
        <v/>
      </c>
      <c r="S17" s="71">
        <f>IF(IF($C$8=$D$8,'Datos Generales'!S559,IF($C$8=$E$8,'Datos Generales'!S644,IF($C$8=$F$8,'Datos Generales'!S770)))=0,"",IF($C$8=$D$8,'Datos Generales'!S559,IF($C$8=$E$8,'Datos Generales'!S644,IF($C$8=$F$8,'Datos Generales'!S770))))</f>
        <v>-5.5878261891701282</v>
      </c>
      <c r="T17" s="71" t="str">
        <f>IF(IF($C$8=$D$8,'Datos Generales'!T559,IF($C$8=$E$8,'Datos Generales'!T644,IF($C$8=$F$8,'Datos Generales'!T770)))=0,"",IF($C$8=$D$8,'Datos Generales'!T559,IF($C$8=$E$8,'Datos Generales'!T644,IF($C$8=$F$8,'Datos Generales'!T770))))</f>
        <v/>
      </c>
      <c r="U17" s="71" t="str">
        <f>IF(IF($C$8=$D$8,'Datos Generales'!U559,IF($C$8=$E$8,'Datos Generales'!U644,IF($C$8=$F$8,'Datos Generales'!U770)))=0,"",IF($C$8=$D$8,'Datos Generales'!U559,IF($C$8=$E$8,'Datos Generales'!U644,IF($C$8=$F$8,'Datos Generales'!U770))))</f>
        <v/>
      </c>
      <c r="V17" s="71" t="str">
        <f>IF(IF($C$8=$D$8,'Datos Generales'!V559,IF($C$8=$E$8,'Datos Generales'!V644,IF($C$8=$F$8,'Datos Generales'!V770)))=0,"",IF($C$8=$D$8,'Datos Generales'!V559,IF($C$8=$E$8,'Datos Generales'!V644,IF($C$8=$F$8,'Datos Generales'!V770))))</f>
        <v/>
      </c>
      <c r="W17" s="71" t="str">
        <f>IF(IF($C$8=$D$8,'Datos Generales'!W559,IF($C$8=$E$8,'Datos Generales'!W644,IF($C$8=$F$8,'Datos Generales'!W770)))=0,"",IF($C$8=$D$8,'Datos Generales'!W559,IF($C$8=$E$8,'Datos Generales'!W644,IF($C$8=$F$8,'Datos Generales'!W770))))</f>
        <v/>
      </c>
      <c r="X17" s="71" t="str">
        <f>IF(IF($C$8=$D$8,'Datos Generales'!X559,IF($C$8=$E$8,'Datos Generales'!X644,IF($C$8=$F$8,'Datos Generales'!X770)))=0,"",IF($C$8=$D$8,'Datos Generales'!X559,IF($C$8=$E$8,'Datos Generales'!X644,IF($C$8=$F$8,'Datos Generales'!X770))))</f>
        <v/>
      </c>
      <c r="Y17" s="71">
        <f>IF(IF($C$8=$D$8,'Datos Generales'!Y559,IF($C$8=$E$8,'Datos Generales'!Y644,IF($C$8=$F$8,'Datos Generales'!Y770)))=0,"",IF($C$8=$D$8,'Datos Generales'!Y559,IF($C$8=$E$8,'Datos Generales'!Y644,IF($C$8=$F$8,'Datos Generales'!Y770))))</f>
        <v>6.0093400299585866</v>
      </c>
      <c r="Z17" s="71">
        <f>IF(IF($C$8=$D$8,'Datos Generales'!Z559,IF($C$8=$E$8,'Datos Generales'!Z644,IF($C$8=$F$8,'Datos Generales'!Z770)))=0,"",IF($C$8=$D$8,'Datos Generales'!Z559,IF($C$8=$E$8,'Datos Generales'!Z644,IF($C$8=$F$8,'Datos Generales'!Z770))))</f>
        <v>-0.54895479007968828</v>
      </c>
      <c r="AA17" s="71" t="str">
        <f>IF(IF($C$8=$D$8,'Datos Generales'!AA559,IF($C$8=$E$8,'Datos Generales'!AA644,IF($C$8=$F$8,'Datos Generales'!AA770)))=0,"",IF($C$8=$D$8,'Datos Generales'!AA559,IF($C$8=$E$8,'Datos Generales'!AA644,IF($C$8=$F$8,'Datos Generales'!AA770))))</f>
        <v/>
      </c>
      <c r="AB17" s="71" t="str">
        <f>IF(IF($C$8=$D$8,'Datos Generales'!AB559,IF($C$8=$E$8,'Datos Generales'!AB644,IF($C$8=$F$8,'Datos Generales'!AB770)))=0,"",IF($C$8=$D$8,'Datos Generales'!AB559,IF($C$8=$E$8,'Datos Generales'!AB644,IF($C$8=$F$8,'Datos Generales'!AB770))))</f>
        <v/>
      </c>
      <c r="AC17" s="71" t="str">
        <f>IF(IF($C$8=$D$8,'Datos Generales'!AC559,IF($C$8=$E$8,'Datos Generales'!AC644,IF($C$8=$F$8,'Datos Generales'!AC770)))=0,"",IF($C$8=$D$8,'Datos Generales'!AC559,IF($C$8=$E$8,'Datos Generales'!AC644,IF($C$8=$F$8,'Datos Generales'!AC770))))</f>
        <v/>
      </c>
      <c r="AD17" s="71" t="str">
        <f>IF(IF($C$8=$D$8,'Datos Generales'!AD559,IF($C$8=$E$8,'Datos Generales'!AD644,IF($C$8=$F$8,'Datos Generales'!AD770)))=0,"",IF($C$8=$D$8,'Datos Generales'!AD559,IF($C$8=$E$8,'Datos Generales'!AD644,IF($C$8=$F$8,'Datos Generales'!AD770))))</f>
        <v/>
      </c>
      <c r="AE17" s="71">
        <f>IF(IF($C$8=$D$8,'Datos Generales'!AE559,IF($C$8=$E$8,'Datos Generales'!AE644,IF($C$8=$F$8,'Datos Generales'!AE770)))=0,"",IF($C$8=$D$8,'Datos Generales'!AE559,IF($C$8=$E$8,'Datos Generales'!AE644,IF($C$8=$F$8,'Datos Generales'!AE770))))</f>
        <v>-0.4944236132767183</v>
      </c>
      <c r="AF17" s="71" t="str">
        <f>IF(IF($C$8=$D$8,'Datos Generales'!AF559,IF($C$8=$E$8,'Datos Generales'!AF644,IF($C$8=$F$8,'Datos Generales'!AF770)))=0,"",IF($C$8=$D$8,'Datos Generales'!AF559,IF($C$8=$E$8,'Datos Generales'!AF644,IF($C$8=$F$8,'Datos Generales'!AF770))))</f>
        <v/>
      </c>
      <c r="AG17" s="71">
        <f>IF(IF($C$8=$D$8,'Datos Generales'!AG559,IF($C$8=$E$8,'Datos Generales'!AG644,IF($C$8=$F$8,'Datos Generales'!AG770)))=0,"",IF($C$8=$D$8,'Datos Generales'!AG559,IF($C$8=$E$8,'Datos Generales'!AG644,IF($C$8=$F$8,'Datos Generales'!AG770))))</f>
        <v>1.6426057125255245</v>
      </c>
      <c r="AH17" s="71" t="str">
        <f>IF(IF($C$8=$D$8,'Datos Generales'!AH559,IF($C$8=$E$8,'Datos Generales'!AH644,IF($C$8=$F$8,'Datos Generales'!AH770)))=0,"",IF($C$8=$D$8,'Datos Generales'!AH559,IF($C$8=$E$8,'Datos Generales'!AH644,IF($C$8=$F$8,'Datos Generales'!AH770))))</f>
        <v/>
      </c>
      <c r="AI17" s="71" t="str">
        <f>IF(IF($C$8=$D$8,'Datos Generales'!AI559,IF($C$8=$E$8,'Datos Generales'!AI644,IF($C$8=$F$8,'Datos Generales'!AI770)))=0,"",IF($C$8=$D$8,'Datos Generales'!AI559,IF($C$8=$E$8,'Datos Generales'!AI644,IF($C$8=$F$8,'Datos Generales'!AI770))))</f>
        <v/>
      </c>
      <c r="AJ17" s="71" t="str">
        <f>IF(IF($C$8=$D$8,'Datos Generales'!AJ559,IF($C$8=$E$8,'Datos Generales'!AJ644,IF($C$8=$F$8,'Datos Generales'!AJ770)))=0,"",IF($C$8=$D$8,'Datos Generales'!AJ559,IF($C$8=$E$8,'Datos Generales'!AJ644,IF($C$8=$F$8,'Datos Generales'!AJ770))))</f>
        <v/>
      </c>
      <c r="AK17" s="71" t="str">
        <f>IF(IF($C$8=$D$8,'Datos Generales'!AK559,IF($C$8=$E$8,'Datos Generales'!AK644,IF($C$8=$F$8,'Datos Generales'!AK770)))=0,"",IF($C$8=$D$8,'Datos Generales'!AK559,IF($C$8=$E$8,'Datos Generales'!AK644,IF($C$8=$F$8,'Datos Generales'!AK770))))</f>
        <v/>
      </c>
      <c r="AL17" s="71" t="str">
        <f>IF(IF($C$8=$D$8,'Datos Generales'!AL559,IF($C$8=$E$8,'Datos Generales'!AL644,IF($C$8=$F$8,'Datos Generales'!AL770)))=0,"",IF($C$8=$D$8,'Datos Generales'!AL559,IF($C$8=$E$8,'Datos Generales'!AL644,IF($C$8=$F$8,'Datos Generales'!AL770))))</f>
        <v/>
      </c>
      <c r="AM17" s="71" t="str">
        <f>IF(IF($C$8=$D$8,'Datos Generales'!AM559,IF($C$8=$E$8,'Datos Generales'!AM644,IF($C$8=$F$8,'Datos Generales'!AM770)))=0,"",IF($C$8=$D$8,'Datos Generales'!AM559,IF($C$8=$E$8,'Datos Generales'!AM644,IF($C$8=$F$8,'Datos Generales'!AM770))))</f>
        <v/>
      </c>
      <c r="AN17" s="71" t="str">
        <f>IF(IF($C$8=$D$8,'Datos Generales'!AN559,IF($C$8=$E$8,'Datos Generales'!AN644,IF($C$8=$F$8,'Datos Generales'!AN770)))=0,"",IF($C$8=$D$8,'Datos Generales'!AN559,IF($C$8=$E$8,'Datos Generales'!AN644,IF($C$8=$F$8,'Datos Generales'!AN770))))</f>
        <v/>
      </c>
      <c r="AO17" s="71" t="str">
        <f>IF(IF($C$8=$D$8,'Datos Generales'!AO559,IF($C$8=$E$8,'Datos Generales'!AO644,IF($C$8=$F$8,'Datos Generales'!AO770)))=0,"",IF($C$8=$D$8,'Datos Generales'!AO559,IF($C$8=$E$8,'Datos Generales'!AO644,IF($C$8=$F$8,'Datos Generales'!AO770))))</f>
        <v/>
      </c>
      <c r="AP17" s="71" t="str">
        <f>IF(IF($C$8=$D$8,'Datos Generales'!AP559,IF($C$8=$E$8,'Datos Generales'!AP644,IF($C$8=$F$8,'Datos Generales'!AP770)))=0,"",IF($C$8=$D$8,'Datos Generales'!AP559,IF($C$8=$E$8,'Datos Generales'!AP644,IF($C$8=$F$8,'Datos Generales'!AP770))))</f>
        <v/>
      </c>
      <c r="AQ17" s="71">
        <f>IF(IF($C$8=$D$8,'Datos Generales'!AQ559,IF($C$8=$E$8,'Datos Generales'!AQ644,IF($C$8=$F$8,'Datos Generales'!AQ770)))=0,"",IF($C$8=$D$8,'Datos Generales'!AQ559,IF($C$8=$E$8,'Datos Generales'!AQ644,IF($C$8=$F$8,'Datos Generales'!AQ770))))</f>
        <v>0.28036975896939231</v>
      </c>
      <c r="AR17" s="29"/>
      <c r="AS17" s="71">
        <f>IF(IF($C$8=$D$8,'Datos Generales'!AS559,IF($C$8=$E$8,'Datos Generales'!AS644,IF($C$8=$F$8,'Datos Generales'!AS770)))=0,"",IF($C$8=$D$8,'Datos Generales'!AS559,IF($C$8=$E$8,'Datos Generales'!AS644,IF($C$8=$F$8,'Datos Generales'!AS770))))</f>
        <v>-1.8527292566740718</v>
      </c>
      <c r="AT17" s="82">
        <f t="shared" si="0"/>
        <v>2.1330990156434639</v>
      </c>
    </row>
    <row r="18" spans="2:46" x14ac:dyDescent="0.2">
      <c r="B18" s="62" t="str">
        <f>'Datos Generales'!B254</f>
        <v>6. Otros Riesgos de la Naturaleza</v>
      </c>
      <c r="C18" s="71" t="str">
        <f>IF(IF($C$8=$D$8,'Datos Generales'!C560,IF($C$8=$E$8,'Datos Generales'!C645,IF($C$8=$F$8,'Datos Generales'!C771)))=0,"",IF($C$8=$D$8,'Datos Generales'!C560,IF($C$8=$E$8,'Datos Generales'!C645,IF($C$8=$F$8,'Datos Generales'!C771))))</f>
        <v/>
      </c>
      <c r="D18" s="71" t="str">
        <f>IF(IF($C$8=$D$8,'Datos Generales'!D560,IF($C$8=$E$8,'Datos Generales'!D645,IF($C$8=$F$8,'Datos Generales'!D771)))=0,"",IF($C$8=$D$8,'Datos Generales'!D560,IF($C$8=$E$8,'Datos Generales'!D645,IF($C$8=$F$8,'Datos Generales'!D771))))</f>
        <v/>
      </c>
      <c r="E18" s="71">
        <f>IF(IF($C$8=$D$8,'Datos Generales'!E560,IF($C$8=$E$8,'Datos Generales'!E645,IF($C$8=$F$8,'Datos Generales'!E771)))=0,"",IF($C$8=$D$8,'Datos Generales'!E560,IF($C$8=$E$8,'Datos Generales'!E645,IF($C$8=$F$8,'Datos Generales'!E771))))</f>
        <v>268.27796298425108</v>
      </c>
      <c r="F18" s="71">
        <f>IF(IF($C$8=$D$8,'Datos Generales'!F560,IF($C$8=$E$8,'Datos Generales'!F645,IF($C$8=$F$8,'Datos Generales'!F771)))=0,"",IF($C$8=$D$8,'Datos Generales'!F560,IF($C$8=$E$8,'Datos Generales'!F645,IF($C$8=$F$8,'Datos Generales'!F771))))</f>
        <v>418.87092823903993</v>
      </c>
      <c r="G18" s="71" t="str">
        <f>IF(IF($C$8=$D$8,'Datos Generales'!G560,IF($C$8=$E$8,'Datos Generales'!G645,IF($C$8=$F$8,'Datos Generales'!G771)))=0,"",IF($C$8=$D$8,'Datos Generales'!G560,IF($C$8=$E$8,'Datos Generales'!G645,IF($C$8=$F$8,'Datos Generales'!G771))))</f>
        <v/>
      </c>
      <c r="H18" s="71">
        <f>IF(IF($C$8=$D$8,'Datos Generales'!H560,IF($C$8=$E$8,'Datos Generales'!H645,IF($C$8=$F$8,'Datos Generales'!H771)))=0,"",IF($C$8=$D$8,'Datos Generales'!H560,IF($C$8=$E$8,'Datos Generales'!H645,IF($C$8=$F$8,'Datos Generales'!H771))))</f>
        <v>99.095813442914192</v>
      </c>
      <c r="I18" s="71">
        <f>IF(IF($C$8=$D$8,'Datos Generales'!I560,IF($C$8=$E$8,'Datos Generales'!I645,IF($C$8=$F$8,'Datos Generales'!I771)))=0,"",IF($C$8=$D$8,'Datos Generales'!I560,IF($C$8=$E$8,'Datos Generales'!I645,IF($C$8=$F$8,'Datos Generales'!I771))))</f>
        <v>3.6705971423871726</v>
      </c>
      <c r="J18" s="71" t="str">
        <f>IF(IF($C$8=$D$8,'Datos Generales'!J560,IF($C$8=$E$8,'Datos Generales'!J645,IF($C$8=$F$8,'Datos Generales'!J771)))=0,"",IF($C$8=$D$8,'Datos Generales'!J560,IF($C$8=$E$8,'Datos Generales'!J645,IF($C$8=$F$8,'Datos Generales'!J771))))</f>
        <v/>
      </c>
      <c r="K18" s="71">
        <f>IF(IF($C$8=$D$8,'Datos Generales'!K560,IF($C$8=$E$8,'Datos Generales'!K645,IF($C$8=$F$8,'Datos Generales'!K771)))=0,"",IF($C$8=$D$8,'Datos Generales'!K560,IF($C$8=$E$8,'Datos Generales'!K645,IF($C$8=$F$8,'Datos Generales'!K771))))</f>
        <v>193.149341340858</v>
      </c>
      <c r="L18" s="71">
        <f>IF(IF($C$8=$D$8,'Datos Generales'!L560,IF($C$8=$E$8,'Datos Generales'!L645,IF($C$8=$F$8,'Datos Generales'!L771)))=0,"",IF($C$8=$D$8,'Datos Generales'!L560,IF($C$8=$E$8,'Datos Generales'!L645,IF($C$8=$F$8,'Datos Generales'!L771))))</f>
        <v>59.14555603263203</v>
      </c>
      <c r="M18" s="71" t="str">
        <f>IF(IF($C$8=$D$8,'Datos Generales'!M560,IF($C$8=$E$8,'Datos Generales'!M645,IF($C$8=$F$8,'Datos Generales'!M771)))=0,"",IF($C$8=$D$8,'Datos Generales'!M560,IF($C$8=$E$8,'Datos Generales'!M645,IF($C$8=$F$8,'Datos Generales'!M771))))</f>
        <v/>
      </c>
      <c r="N18" s="71" t="str">
        <f>IF(IF($C$8=$D$8,'Datos Generales'!N560,IF($C$8=$E$8,'Datos Generales'!N645,IF($C$8=$F$8,'Datos Generales'!N771)))=0,"",IF($C$8=$D$8,'Datos Generales'!N560,IF($C$8=$E$8,'Datos Generales'!N645,IF($C$8=$F$8,'Datos Generales'!N771))))</f>
        <v/>
      </c>
      <c r="O18" s="71">
        <f>IF(IF($C$8=$D$8,'Datos Generales'!O560,IF($C$8=$E$8,'Datos Generales'!O645,IF($C$8=$F$8,'Datos Generales'!O771)))=0,"",IF($C$8=$D$8,'Datos Generales'!O560,IF($C$8=$E$8,'Datos Generales'!O645,IF($C$8=$F$8,'Datos Generales'!O771))))</f>
        <v>283.01886792452831</v>
      </c>
      <c r="P18" s="71" t="str">
        <f>IF(IF($C$8=$D$8,'Datos Generales'!P560,IF($C$8=$E$8,'Datos Generales'!P645,IF($C$8=$F$8,'Datos Generales'!P771)))=0,"",IF($C$8=$D$8,'Datos Generales'!P560,IF($C$8=$E$8,'Datos Generales'!P645,IF($C$8=$F$8,'Datos Generales'!P771))))</f>
        <v/>
      </c>
      <c r="Q18" s="71">
        <f>IF(IF($C$8=$D$8,'Datos Generales'!Q560,IF($C$8=$E$8,'Datos Generales'!Q645,IF($C$8=$F$8,'Datos Generales'!Q771)))=0,"",IF($C$8=$D$8,'Datos Generales'!Q560,IF($C$8=$E$8,'Datos Generales'!Q645,IF($C$8=$F$8,'Datos Generales'!Q771))))</f>
        <v>-20.343002179155945</v>
      </c>
      <c r="R18" s="71" t="str">
        <f>IF(IF($C$8=$D$8,'Datos Generales'!R560,IF($C$8=$E$8,'Datos Generales'!R645,IF($C$8=$F$8,'Datos Generales'!R771)))=0,"",IF($C$8=$D$8,'Datos Generales'!R560,IF($C$8=$E$8,'Datos Generales'!R645,IF($C$8=$F$8,'Datos Generales'!R771))))</f>
        <v/>
      </c>
      <c r="S18" s="71">
        <f>IF(IF($C$8=$D$8,'Datos Generales'!S560,IF($C$8=$E$8,'Datos Generales'!S645,IF($C$8=$F$8,'Datos Generales'!S771)))=0,"",IF($C$8=$D$8,'Datos Generales'!S560,IF($C$8=$E$8,'Datos Generales'!S645,IF($C$8=$F$8,'Datos Generales'!S771))))</f>
        <v>4.9893246432183389</v>
      </c>
      <c r="T18" s="71" t="str">
        <f>IF(IF($C$8=$D$8,'Datos Generales'!T560,IF($C$8=$E$8,'Datos Generales'!T645,IF($C$8=$F$8,'Datos Generales'!T771)))=0,"",IF($C$8=$D$8,'Datos Generales'!T560,IF($C$8=$E$8,'Datos Generales'!T645,IF($C$8=$F$8,'Datos Generales'!T771))))</f>
        <v/>
      </c>
      <c r="U18" s="71">
        <f>IF(IF($C$8=$D$8,'Datos Generales'!U560,IF($C$8=$E$8,'Datos Generales'!U645,IF($C$8=$F$8,'Datos Generales'!U771)))=0,"",IF($C$8=$D$8,'Datos Generales'!U560,IF($C$8=$E$8,'Datos Generales'!U645,IF($C$8=$F$8,'Datos Generales'!U771))))</f>
        <v>0.79567946557962732</v>
      </c>
      <c r="V18" s="71">
        <f>IF(IF($C$8=$D$8,'Datos Generales'!V560,IF($C$8=$E$8,'Datos Generales'!V645,IF($C$8=$F$8,'Datos Generales'!V771)))=0,"",IF($C$8=$D$8,'Datos Generales'!V560,IF($C$8=$E$8,'Datos Generales'!V645,IF($C$8=$F$8,'Datos Generales'!V771))))</f>
        <v>6.8608094768015802</v>
      </c>
      <c r="W18" s="71">
        <f>IF(IF($C$8=$D$8,'Datos Generales'!W560,IF($C$8=$E$8,'Datos Generales'!W645,IF($C$8=$F$8,'Datos Generales'!W771)))=0,"",IF($C$8=$D$8,'Datos Generales'!W560,IF($C$8=$E$8,'Datos Generales'!W645,IF($C$8=$F$8,'Datos Generales'!W771))))</f>
        <v>108.99226793113759</v>
      </c>
      <c r="X18" s="71" t="str">
        <f>IF(IF($C$8=$D$8,'Datos Generales'!X560,IF($C$8=$E$8,'Datos Generales'!X645,IF($C$8=$F$8,'Datos Generales'!X771)))=0,"",IF($C$8=$D$8,'Datos Generales'!X560,IF($C$8=$E$8,'Datos Generales'!X645,IF($C$8=$F$8,'Datos Generales'!X771))))</f>
        <v/>
      </c>
      <c r="Y18" s="71">
        <f>IF(IF($C$8=$D$8,'Datos Generales'!Y560,IF($C$8=$E$8,'Datos Generales'!Y645,IF($C$8=$F$8,'Datos Generales'!Y771)))=0,"",IF($C$8=$D$8,'Datos Generales'!Y560,IF($C$8=$E$8,'Datos Generales'!Y645,IF($C$8=$F$8,'Datos Generales'!Y771))))</f>
        <v>26.073906777016688</v>
      </c>
      <c r="Z18" s="71">
        <f>IF(IF($C$8=$D$8,'Datos Generales'!Z560,IF($C$8=$E$8,'Datos Generales'!Z645,IF($C$8=$F$8,'Datos Generales'!Z771)))=0,"",IF($C$8=$D$8,'Datos Generales'!Z560,IF($C$8=$E$8,'Datos Generales'!Z645,IF($C$8=$F$8,'Datos Generales'!Z771))))</f>
        <v>9.6247096767351348</v>
      </c>
      <c r="AA18" s="71">
        <f>IF(IF($C$8=$D$8,'Datos Generales'!AA560,IF($C$8=$E$8,'Datos Generales'!AA645,IF($C$8=$F$8,'Datos Generales'!AA771)))=0,"",IF($C$8=$D$8,'Datos Generales'!AA560,IF($C$8=$E$8,'Datos Generales'!AA645,IF($C$8=$F$8,'Datos Generales'!AA771))))</f>
        <v>574.12672114942848</v>
      </c>
      <c r="AB18" s="71" t="str">
        <f>IF(IF($C$8=$D$8,'Datos Generales'!AB560,IF($C$8=$E$8,'Datos Generales'!AB645,IF($C$8=$F$8,'Datos Generales'!AB771)))=0,"",IF($C$8=$D$8,'Datos Generales'!AB560,IF($C$8=$E$8,'Datos Generales'!AB645,IF($C$8=$F$8,'Datos Generales'!AB771))))</f>
        <v/>
      </c>
      <c r="AC18" s="71" t="str">
        <f>IF(IF($C$8=$D$8,'Datos Generales'!AC560,IF($C$8=$E$8,'Datos Generales'!AC645,IF($C$8=$F$8,'Datos Generales'!AC771)))=0,"",IF($C$8=$D$8,'Datos Generales'!AC560,IF($C$8=$E$8,'Datos Generales'!AC645,IF($C$8=$F$8,'Datos Generales'!AC771))))</f>
        <v/>
      </c>
      <c r="AD18" s="71">
        <f>IF(IF($C$8=$D$8,'Datos Generales'!AD560,IF($C$8=$E$8,'Datos Generales'!AD645,IF($C$8=$F$8,'Datos Generales'!AD771)))=0,"",IF($C$8=$D$8,'Datos Generales'!AD560,IF($C$8=$E$8,'Datos Generales'!AD645,IF($C$8=$F$8,'Datos Generales'!AD771))))</f>
        <v>-50.638487885069679</v>
      </c>
      <c r="AE18" s="71">
        <f>IF(IF($C$8=$D$8,'Datos Generales'!AE560,IF($C$8=$E$8,'Datos Generales'!AE645,IF($C$8=$F$8,'Datos Generales'!AE771)))=0,"",IF($C$8=$D$8,'Datos Generales'!AE560,IF($C$8=$E$8,'Datos Generales'!AE645,IF($C$8=$F$8,'Datos Generales'!AE771))))</f>
        <v>35.275844477644576</v>
      </c>
      <c r="AF18" s="71" t="str">
        <f>IF(IF($C$8=$D$8,'Datos Generales'!AF560,IF($C$8=$E$8,'Datos Generales'!AF645,IF($C$8=$F$8,'Datos Generales'!AF771)))=0,"",IF($C$8=$D$8,'Datos Generales'!AF560,IF($C$8=$E$8,'Datos Generales'!AF645,IF($C$8=$F$8,'Datos Generales'!AF771))))</f>
        <v/>
      </c>
      <c r="AG18" s="71">
        <f>IF(IF($C$8=$D$8,'Datos Generales'!AG560,IF($C$8=$E$8,'Datos Generales'!AG645,IF($C$8=$F$8,'Datos Generales'!AG771)))=0,"",IF($C$8=$D$8,'Datos Generales'!AG560,IF($C$8=$E$8,'Datos Generales'!AG645,IF($C$8=$F$8,'Datos Generales'!AG771))))</f>
        <v>36.270214523166736</v>
      </c>
      <c r="AH18" s="71">
        <f>IF(IF($C$8=$D$8,'Datos Generales'!AH560,IF($C$8=$E$8,'Datos Generales'!AH645,IF($C$8=$F$8,'Datos Generales'!AH771)))=0,"",IF($C$8=$D$8,'Datos Generales'!AH560,IF($C$8=$E$8,'Datos Generales'!AH645,IF($C$8=$F$8,'Datos Generales'!AH771))))</f>
        <v>60.423815563295506</v>
      </c>
      <c r="AI18" s="71" t="str">
        <f>IF(IF($C$8=$D$8,'Datos Generales'!AI560,IF($C$8=$E$8,'Datos Generales'!AI645,IF($C$8=$F$8,'Datos Generales'!AI771)))=0,"",IF($C$8=$D$8,'Datos Generales'!AI560,IF($C$8=$E$8,'Datos Generales'!AI645,IF($C$8=$F$8,'Datos Generales'!AI771))))</f>
        <v/>
      </c>
      <c r="AJ18" s="71">
        <f>IF(IF($C$8=$D$8,'Datos Generales'!AJ560,IF($C$8=$E$8,'Datos Generales'!AJ645,IF($C$8=$F$8,'Datos Generales'!AJ771)))=0,"",IF($C$8=$D$8,'Datos Generales'!AJ560,IF($C$8=$E$8,'Datos Generales'!AJ645,IF($C$8=$F$8,'Datos Generales'!AJ771))))</f>
        <v>34.626232453434639</v>
      </c>
      <c r="AK18" s="71" t="str">
        <f>IF(IF($C$8=$D$8,'Datos Generales'!AK560,IF($C$8=$E$8,'Datos Generales'!AK645,IF($C$8=$F$8,'Datos Generales'!AK771)))=0,"",IF($C$8=$D$8,'Datos Generales'!AK560,IF($C$8=$E$8,'Datos Generales'!AK645,IF($C$8=$F$8,'Datos Generales'!AK771))))</f>
        <v/>
      </c>
      <c r="AL18" s="71" t="str">
        <f>IF(IF($C$8=$D$8,'Datos Generales'!AL560,IF($C$8=$E$8,'Datos Generales'!AL645,IF($C$8=$F$8,'Datos Generales'!AL771)))=0,"",IF($C$8=$D$8,'Datos Generales'!AL560,IF($C$8=$E$8,'Datos Generales'!AL645,IF($C$8=$F$8,'Datos Generales'!AL771))))</f>
        <v/>
      </c>
      <c r="AM18" s="71" t="str">
        <f>IF(IF($C$8=$D$8,'Datos Generales'!AM560,IF($C$8=$E$8,'Datos Generales'!AM645,IF($C$8=$F$8,'Datos Generales'!AM771)))=0,"",IF($C$8=$D$8,'Datos Generales'!AM560,IF($C$8=$E$8,'Datos Generales'!AM645,IF($C$8=$F$8,'Datos Generales'!AM771))))</f>
        <v/>
      </c>
      <c r="AN18" s="71" t="str">
        <f>IF(IF($C$8=$D$8,'Datos Generales'!AN560,IF($C$8=$E$8,'Datos Generales'!AN645,IF($C$8=$F$8,'Datos Generales'!AN771)))=0,"",IF($C$8=$D$8,'Datos Generales'!AN560,IF($C$8=$E$8,'Datos Generales'!AN645,IF($C$8=$F$8,'Datos Generales'!AN771))))</f>
        <v/>
      </c>
      <c r="AO18" s="71" t="str">
        <f>IF(IF($C$8=$D$8,'Datos Generales'!AO560,IF($C$8=$E$8,'Datos Generales'!AO645,IF($C$8=$F$8,'Datos Generales'!AO771)))=0,"",IF($C$8=$D$8,'Datos Generales'!AO560,IF($C$8=$E$8,'Datos Generales'!AO645,IF($C$8=$F$8,'Datos Generales'!AO771))))</f>
        <v/>
      </c>
      <c r="AP18" s="71" t="str">
        <f>IF(IF($C$8=$D$8,'Datos Generales'!AP560,IF($C$8=$E$8,'Datos Generales'!AP645,IF($C$8=$F$8,'Datos Generales'!AP771)))=0,"",IF($C$8=$D$8,'Datos Generales'!AP560,IF($C$8=$E$8,'Datos Generales'!AP645,IF($C$8=$F$8,'Datos Generales'!AP771))))</f>
        <v/>
      </c>
      <c r="AQ18" s="71">
        <f>IF(IF($C$8=$D$8,'Datos Generales'!AQ560,IF($C$8=$E$8,'Datos Generales'!AQ645,IF($C$8=$F$8,'Datos Generales'!AQ771)))=0,"",IF($C$8=$D$8,'Datos Generales'!AQ560,IF($C$8=$E$8,'Datos Generales'!AQ645,IF($C$8=$F$8,'Datos Generales'!AQ771))))</f>
        <v>31.73845095141316</v>
      </c>
      <c r="AR18" s="29"/>
      <c r="AS18" s="71">
        <f>IF(IF($C$8=$D$8,'Datos Generales'!AS560,IF($C$8=$E$8,'Datos Generales'!AS645,IF($C$8=$F$8,'Datos Generales'!AS771)))=0,"",IF($C$8=$D$8,'Datos Generales'!AS560,IF($C$8=$E$8,'Datos Generales'!AS645,IF($C$8=$F$8,'Datos Generales'!AS771))))</f>
        <v>6.5408403194474412</v>
      </c>
      <c r="AT18" s="82">
        <f t="shared" si="0"/>
        <v>25.19761063196572</v>
      </c>
    </row>
    <row r="19" spans="2:46" x14ac:dyDescent="0.2">
      <c r="B19" s="62" t="str">
        <f>'Datos Generales'!B255</f>
        <v>7. Terrorismo</v>
      </c>
      <c r="C19" s="71" t="str">
        <f>IF(IF($C$8=$D$8,'Datos Generales'!C561,IF($C$8=$E$8,'Datos Generales'!C646,IF($C$8=$F$8,'Datos Generales'!C772)))=0,"",IF($C$8=$D$8,'Datos Generales'!C561,IF($C$8=$E$8,'Datos Generales'!C646,IF($C$8=$F$8,'Datos Generales'!C772))))</f>
        <v/>
      </c>
      <c r="D19" s="71" t="str">
        <f>IF(IF($C$8=$D$8,'Datos Generales'!D561,IF($C$8=$E$8,'Datos Generales'!D646,IF($C$8=$F$8,'Datos Generales'!D772)))=0,"",IF($C$8=$D$8,'Datos Generales'!D561,IF($C$8=$E$8,'Datos Generales'!D646,IF($C$8=$F$8,'Datos Generales'!D772))))</f>
        <v/>
      </c>
      <c r="E19" s="71">
        <f>IF(IF($C$8=$D$8,'Datos Generales'!E561,IF($C$8=$E$8,'Datos Generales'!E646,IF($C$8=$F$8,'Datos Generales'!E772)))=0,"",IF($C$8=$D$8,'Datos Generales'!E561,IF($C$8=$E$8,'Datos Generales'!E646,IF($C$8=$F$8,'Datos Generales'!E772))))</f>
        <v>-5.4180687107628731E-2</v>
      </c>
      <c r="F19" s="71" t="str">
        <f>IF(IF($C$8=$D$8,'Datos Generales'!F561,IF($C$8=$E$8,'Datos Generales'!F646,IF($C$8=$F$8,'Datos Generales'!F772)))=0,"",IF($C$8=$D$8,'Datos Generales'!F561,IF($C$8=$E$8,'Datos Generales'!F646,IF($C$8=$F$8,'Datos Generales'!F772))))</f>
        <v/>
      </c>
      <c r="G19" s="71" t="str">
        <f>IF(IF($C$8=$D$8,'Datos Generales'!G561,IF($C$8=$E$8,'Datos Generales'!G646,IF($C$8=$F$8,'Datos Generales'!G772)))=0,"",IF($C$8=$D$8,'Datos Generales'!G561,IF($C$8=$E$8,'Datos Generales'!G646,IF($C$8=$F$8,'Datos Generales'!G772))))</f>
        <v/>
      </c>
      <c r="H19" s="71">
        <f>IF(IF($C$8=$D$8,'Datos Generales'!H561,IF($C$8=$E$8,'Datos Generales'!H646,IF($C$8=$F$8,'Datos Generales'!H772)))=0,"",IF($C$8=$D$8,'Datos Generales'!H561,IF($C$8=$E$8,'Datos Generales'!H646,IF($C$8=$F$8,'Datos Generales'!H772))))</f>
        <v>-25.43177193711232</v>
      </c>
      <c r="I19" s="71">
        <f>IF(IF($C$8=$D$8,'Datos Generales'!I561,IF($C$8=$E$8,'Datos Generales'!I646,IF($C$8=$F$8,'Datos Generales'!I772)))=0,"",IF($C$8=$D$8,'Datos Generales'!I561,IF($C$8=$E$8,'Datos Generales'!I646,IF($C$8=$F$8,'Datos Generales'!I772))))</f>
        <v>33.904430766023339</v>
      </c>
      <c r="J19" s="71" t="str">
        <f>IF(IF($C$8=$D$8,'Datos Generales'!J561,IF($C$8=$E$8,'Datos Generales'!J646,IF($C$8=$F$8,'Datos Generales'!J772)))=0,"",IF($C$8=$D$8,'Datos Generales'!J561,IF($C$8=$E$8,'Datos Generales'!J646,IF($C$8=$F$8,'Datos Generales'!J772))))</f>
        <v/>
      </c>
      <c r="K19" s="71">
        <f>IF(IF($C$8=$D$8,'Datos Generales'!K561,IF($C$8=$E$8,'Datos Generales'!K646,IF($C$8=$F$8,'Datos Generales'!K772)))=0,"",IF($C$8=$D$8,'Datos Generales'!K561,IF($C$8=$E$8,'Datos Generales'!K646,IF($C$8=$F$8,'Datos Generales'!K772))))</f>
        <v>-1.4267112834801114</v>
      </c>
      <c r="L19" s="71">
        <f>IF(IF($C$8=$D$8,'Datos Generales'!L561,IF($C$8=$E$8,'Datos Generales'!L646,IF($C$8=$F$8,'Datos Generales'!L772)))=0,"",IF($C$8=$D$8,'Datos Generales'!L561,IF($C$8=$E$8,'Datos Generales'!L646,IF($C$8=$F$8,'Datos Generales'!L772))))</f>
        <v>8633.3333333333321</v>
      </c>
      <c r="M19" s="71" t="str">
        <f>IF(IF($C$8=$D$8,'Datos Generales'!M561,IF($C$8=$E$8,'Datos Generales'!M646,IF($C$8=$F$8,'Datos Generales'!M772)))=0,"",IF($C$8=$D$8,'Datos Generales'!M561,IF($C$8=$E$8,'Datos Generales'!M646,IF($C$8=$F$8,'Datos Generales'!M772))))</f>
        <v/>
      </c>
      <c r="N19" s="71">
        <f>IF(IF($C$8=$D$8,'Datos Generales'!N561,IF($C$8=$E$8,'Datos Generales'!N646,IF($C$8=$F$8,'Datos Generales'!N772)))=0,"",IF($C$8=$D$8,'Datos Generales'!N561,IF($C$8=$E$8,'Datos Generales'!N646,IF($C$8=$F$8,'Datos Generales'!N772))))</f>
        <v>12.327862053012971</v>
      </c>
      <c r="O19" s="71">
        <f>IF(IF($C$8=$D$8,'Datos Generales'!O561,IF($C$8=$E$8,'Datos Generales'!O646,IF($C$8=$F$8,'Datos Generales'!O772)))=0,"",IF($C$8=$D$8,'Datos Generales'!O561,IF($C$8=$E$8,'Datos Generales'!O646,IF($C$8=$F$8,'Datos Generales'!O772))))</f>
        <v>7.8791741917206695</v>
      </c>
      <c r="P19" s="71" t="str">
        <f>IF(IF($C$8=$D$8,'Datos Generales'!P561,IF($C$8=$E$8,'Datos Generales'!P646,IF($C$8=$F$8,'Datos Generales'!P772)))=0,"",IF($C$8=$D$8,'Datos Generales'!P561,IF($C$8=$E$8,'Datos Generales'!P646,IF($C$8=$F$8,'Datos Generales'!P772))))</f>
        <v/>
      </c>
      <c r="Q19" s="71">
        <f>IF(IF($C$8=$D$8,'Datos Generales'!Q561,IF($C$8=$E$8,'Datos Generales'!Q646,IF($C$8=$F$8,'Datos Generales'!Q772)))=0,"",IF($C$8=$D$8,'Datos Generales'!Q561,IF($C$8=$E$8,'Datos Generales'!Q646,IF($C$8=$F$8,'Datos Generales'!Q772))))</f>
        <v>52.41714625462275</v>
      </c>
      <c r="R19" s="71" t="str">
        <f>IF(IF($C$8=$D$8,'Datos Generales'!R561,IF($C$8=$E$8,'Datos Generales'!R646,IF($C$8=$F$8,'Datos Generales'!R772)))=0,"",IF($C$8=$D$8,'Datos Generales'!R561,IF($C$8=$E$8,'Datos Generales'!R646,IF($C$8=$F$8,'Datos Generales'!R772))))</f>
        <v/>
      </c>
      <c r="S19" s="71" t="str">
        <f>IF(IF($C$8=$D$8,'Datos Generales'!S561,IF($C$8=$E$8,'Datos Generales'!S646,IF($C$8=$F$8,'Datos Generales'!S772)))=0,"",IF($C$8=$D$8,'Datos Generales'!S561,IF($C$8=$E$8,'Datos Generales'!S646,IF($C$8=$F$8,'Datos Generales'!S772))))</f>
        <v/>
      </c>
      <c r="T19" s="71" t="str">
        <f>IF(IF($C$8=$D$8,'Datos Generales'!T561,IF($C$8=$E$8,'Datos Generales'!T646,IF($C$8=$F$8,'Datos Generales'!T772)))=0,"",IF($C$8=$D$8,'Datos Generales'!T561,IF($C$8=$E$8,'Datos Generales'!T646,IF($C$8=$F$8,'Datos Generales'!T772))))</f>
        <v/>
      </c>
      <c r="U19" s="71">
        <f>IF(IF($C$8=$D$8,'Datos Generales'!U561,IF($C$8=$E$8,'Datos Generales'!U646,IF($C$8=$F$8,'Datos Generales'!U772)))=0,"",IF($C$8=$D$8,'Datos Generales'!U561,IF($C$8=$E$8,'Datos Generales'!U646,IF($C$8=$F$8,'Datos Generales'!U772))))</f>
        <v>-2.8988405761277107</v>
      </c>
      <c r="V19" s="71" t="str">
        <f>IF(IF($C$8=$D$8,'Datos Generales'!V561,IF($C$8=$E$8,'Datos Generales'!V646,IF($C$8=$F$8,'Datos Generales'!V772)))=0,"",IF($C$8=$D$8,'Datos Generales'!V561,IF($C$8=$E$8,'Datos Generales'!V646,IF($C$8=$F$8,'Datos Generales'!V772))))</f>
        <v/>
      </c>
      <c r="W19" s="71">
        <f>IF(IF($C$8=$D$8,'Datos Generales'!W561,IF($C$8=$E$8,'Datos Generales'!W646,IF($C$8=$F$8,'Datos Generales'!W772)))=0,"",IF($C$8=$D$8,'Datos Generales'!W561,IF($C$8=$E$8,'Datos Generales'!W646,IF($C$8=$F$8,'Datos Generales'!W772))))</f>
        <v>-3.4539774221295219E-3</v>
      </c>
      <c r="X19" s="71" t="str">
        <f>IF(IF($C$8=$D$8,'Datos Generales'!X561,IF($C$8=$E$8,'Datos Generales'!X646,IF($C$8=$F$8,'Datos Generales'!X772)))=0,"",IF($C$8=$D$8,'Datos Generales'!X561,IF($C$8=$E$8,'Datos Generales'!X646,IF($C$8=$F$8,'Datos Generales'!X772))))</f>
        <v/>
      </c>
      <c r="Y19" s="71">
        <f>IF(IF($C$8=$D$8,'Datos Generales'!Y561,IF($C$8=$E$8,'Datos Generales'!Y646,IF($C$8=$F$8,'Datos Generales'!Y772)))=0,"",IF($C$8=$D$8,'Datos Generales'!Y561,IF($C$8=$E$8,'Datos Generales'!Y646,IF($C$8=$F$8,'Datos Generales'!Y772))))</f>
        <v>-1.4894063352213132</v>
      </c>
      <c r="Z19" s="71">
        <f>IF(IF($C$8=$D$8,'Datos Generales'!Z561,IF($C$8=$E$8,'Datos Generales'!Z646,IF($C$8=$F$8,'Datos Generales'!Z772)))=0,"",IF($C$8=$D$8,'Datos Generales'!Z561,IF($C$8=$E$8,'Datos Generales'!Z646,IF($C$8=$F$8,'Datos Generales'!Z772))))</f>
        <v>-3.4346568252380845</v>
      </c>
      <c r="AA19" s="71">
        <f>IF(IF($C$8=$D$8,'Datos Generales'!AA561,IF($C$8=$E$8,'Datos Generales'!AA646,IF($C$8=$F$8,'Datos Generales'!AA772)))=0,"",IF($C$8=$D$8,'Datos Generales'!AA561,IF($C$8=$E$8,'Datos Generales'!AA646,IF($C$8=$F$8,'Datos Generales'!AA772))))</f>
        <v>-36.949583264003387</v>
      </c>
      <c r="AB19" s="71" t="str">
        <f>IF(IF($C$8=$D$8,'Datos Generales'!AB561,IF($C$8=$E$8,'Datos Generales'!AB646,IF($C$8=$F$8,'Datos Generales'!AB772)))=0,"",IF($C$8=$D$8,'Datos Generales'!AB561,IF($C$8=$E$8,'Datos Generales'!AB646,IF($C$8=$F$8,'Datos Generales'!AB772))))</f>
        <v/>
      </c>
      <c r="AC19" s="71" t="str">
        <f>IF(IF($C$8=$D$8,'Datos Generales'!AC561,IF($C$8=$E$8,'Datos Generales'!AC646,IF($C$8=$F$8,'Datos Generales'!AC772)))=0,"",IF($C$8=$D$8,'Datos Generales'!AC561,IF($C$8=$E$8,'Datos Generales'!AC646,IF($C$8=$F$8,'Datos Generales'!AC772))))</f>
        <v/>
      </c>
      <c r="AD19" s="71">
        <f>IF(IF($C$8=$D$8,'Datos Generales'!AD561,IF($C$8=$E$8,'Datos Generales'!AD646,IF($C$8=$F$8,'Datos Generales'!AD772)))=0,"",IF($C$8=$D$8,'Datos Generales'!AD561,IF($C$8=$E$8,'Datos Generales'!AD646,IF($C$8=$F$8,'Datos Generales'!AD772))))</f>
        <v>25.480956509719654</v>
      </c>
      <c r="AE19" s="71">
        <f>IF(IF($C$8=$D$8,'Datos Generales'!AE561,IF($C$8=$E$8,'Datos Generales'!AE646,IF($C$8=$F$8,'Datos Generales'!AE772)))=0,"",IF($C$8=$D$8,'Datos Generales'!AE561,IF($C$8=$E$8,'Datos Generales'!AE646,IF($C$8=$F$8,'Datos Generales'!AE772))))</f>
        <v>-48.96907216494845</v>
      </c>
      <c r="AF19" s="71" t="str">
        <f>IF(IF($C$8=$D$8,'Datos Generales'!AF561,IF($C$8=$E$8,'Datos Generales'!AF646,IF($C$8=$F$8,'Datos Generales'!AF772)))=0,"",IF($C$8=$D$8,'Datos Generales'!AF561,IF($C$8=$E$8,'Datos Generales'!AF646,IF($C$8=$F$8,'Datos Generales'!AF772))))</f>
        <v/>
      </c>
      <c r="AG19" s="71">
        <f>IF(IF($C$8=$D$8,'Datos Generales'!AG561,IF($C$8=$E$8,'Datos Generales'!AG646,IF($C$8=$F$8,'Datos Generales'!AG772)))=0,"",IF($C$8=$D$8,'Datos Generales'!AG561,IF($C$8=$E$8,'Datos Generales'!AG646,IF($C$8=$F$8,'Datos Generales'!AG772))))</f>
        <v>-1.4754851419944519</v>
      </c>
      <c r="AH19" s="71" t="str">
        <f>IF(IF($C$8=$D$8,'Datos Generales'!AH561,IF($C$8=$E$8,'Datos Generales'!AH646,IF($C$8=$F$8,'Datos Generales'!AH772)))=0,"",IF($C$8=$D$8,'Datos Generales'!AH561,IF($C$8=$E$8,'Datos Generales'!AH646,IF($C$8=$F$8,'Datos Generales'!AH772))))</f>
        <v/>
      </c>
      <c r="AI19" s="71" t="str">
        <f>IF(IF($C$8=$D$8,'Datos Generales'!AI561,IF($C$8=$E$8,'Datos Generales'!AI646,IF($C$8=$F$8,'Datos Generales'!AI772)))=0,"",IF($C$8=$D$8,'Datos Generales'!AI561,IF($C$8=$E$8,'Datos Generales'!AI646,IF($C$8=$F$8,'Datos Generales'!AI772))))</f>
        <v/>
      </c>
      <c r="AJ19" s="71" t="str">
        <f>IF(IF($C$8=$D$8,'Datos Generales'!AJ561,IF($C$8=$E$8,'Datos Generales'!AJ646,IF($C$8=$F$8,'Datos Generales'!AJ772)))=0,"",IF($C$8=$D$8,'Datos Generales'!AJ561,IF($C$8=$E$8,'Datos Generales'!AJ646,IF($C$8=$F$8,'Datos Generales'!AJ772))))</f>
        <v/>
      </c>
      <c r="AK19" s="71" t="str">
        <f>IF(IF($C$8=$D$8,'Datos Generales'!AK561,IF($C$8=$E$8,'Datos Generales'!AK646,IF($C$8=$F$8,'Datos Generales'!AK772)))=0,"",IF($C$8=$D$8,'Datos Generales'!AK561,IF($C$8=$E$8,'Datos Generales'!AK646,IF($C$8=$F$8,'Datos Generales'!AK772))))</f>
        <v/>
      </c>
      <c r="AL19" s="71" t="str">
        <f>IF(IF($C$8=$D$8,'Datos Generales'!AL561,IF($C$8=$E$8,'Datos Generales'!AL646,IF($C$8=$F$8,'Datos Generales'!AL772)))=0,"",IF($C$8=$D$8,'Datos Generales'!AL561,IF($C$8=$E$8,'Datos Generales'!AL646,IF($C$8=$F$8,'Datos Generales'!AL772))))</f>
        <v/>
      </c>
      <c r="AM19" s="71" t="str">
        <f>IF(IF($C$8=$D$8,'Datos Generales'!AM561,IF($C$8=$E$8,'Datos Generales'!AM646,IF($C$8=$F$8,'Datos Generales'!AM772)))=0,"",IF($C$8=$D$8,'Datos Generales'!AM561,IF($C$8=$E$8,'Datos Generales'!AM646,IF($C$8=$F$8,'Datos Generales'!AM772))))</f>
        <v/>
      </c>
      <c r="AN19" s="71" t="str">
        <f>IF(IF($C$8=$D$8,'Datos Generales'!AN561,IF($C$8=$E$8,'Datos Generales'!AN646,IF($C$8=$F$8,'Datos Generales'!AN772)))=0,"",IF($C$8=$D$8,'Datos Generales'!AN561,IF($C$8=$E$8,'Datos Generales'!AN646,IF($C$8=$F$8,'Datos Generales'!AN772))))</f>
        <v/>
      </c>
      <c r="AO19" s="71" t="str">
        <f>IF(IF($C$8=$D$8,'Datos Generales'!AO561,IF($C$8=$E$8,'Datos Generales'!AO646,IF($C$8=$F$8,'Datos Generales'!AO772)))=0,"",IF($C$8=$D$8,'Datos Generales'!AO561,IF($C$8=$E$8,'Datos Generales'!AO646,IF($C$8=$F$8,'Datos Generales'!AO772))))</f>
        <v/>
      </c>
      <c r="AP19" s="71" t="str">
        <f>IF(IF($C$8=$D$8,'Datos Generales'!AP561,IF($C$8=$E$8,'Datos Generales'!AP646,IF($C$8=$F$8,'Datos Generales'!AP772)))=0,"",IF($C$8=$D$8,'Datos Generales'!AP561,IF($C$8=$E$8,'Datos Generales'!AP646,IF($C$8=$F$8,'Datos Generales'!AP772))))</f>
        <v/>
      </c>
      <c r="AQ19" s="71">
        <f>IF(IF($C$8=$D$8,'Datos Generales'!AQ561,IF($C$8=$E$8,'Datos Generales'!AQ646,IF($C$8=$F$8,'Datos Generales'!AQ772)))=0,"",IF($C$8=$D$8,'Datos Generales'!AQ561,IF($C$8=$E$8,'Datos Generales'!AQ646,IF($C$8=$F$8,'Datos Generales'!AQ772))))</f>
        <v>14.169323586536549</v>
      </c>
      <c r="AR19" s="29"/>
      <c r="AS19" s="71">
        <f>IF(IF($C$8=$D$8,'Datos Generales'!AS561,IF($C$8=$E$8,'Datos Generales'!AS646,IF($C$8=$F$8,'Datos Generales'!AS772)))=0,"",IF($C$8=$D$8,'Datos Generales'!AS561,IF($C$8=$E$8,'Datos Generales'!AS646,IF($C$8=$F$8,'Datos Generales'!AS772))))</f>
        <v>-32.061616018343166</v>
      </c>
      <c r="AT19" s="82">
        <f t="shared" si="0"/>
        <v>46.230939604879715</v>
      </c>
    </row>
    <row r="20" spans="2:46" x14ac:dyDescent="0.2">
      <c r="B20" s="62" t="str">
        <f>'Datos Generales'!B256</f>
        <v>8. Robo</v>
      </c>
      <c r="C20" s="71" t="str">
        <f>IF(IF($C$8=$D$8,'Datos Generales'!C562,IF($C$8=$E$8,'Datos Generales'!C647,IF($C$8=$F$8,'Datos Generales'!C773)))=0,"",IF($C$8=$D$8,'Datos Generales'!C562,IF($C$8=$E$8,'Datos Generales'!C647,IF($C$8=$F$8,'Datos Generales'!C773))))</f>
        <v/>
      </c>
      <c r="D20" s="71" t="str">
        <f>IF(IF($C$8=$D$8,'Datos Generales'!D562,IF($C$8=$E$8,'Datos Generales'!D647,IF($C$8=$F$8,'Datos Generales'!D773)))=0,"",IF($C$8=$D$8,'Datos Generales'!D562,IF($C$8=$E$8,'Datos Generales'!D647,IF($C$8=$F$8,'Datos Generales'!D773))))</f>
        <v/>
      </c>
      <c r="E20" s="71">
        <f>IF(IF($C$8=$D$8,'Datos Generales'!E562,IF($C$8=$E$8,'Datos Generales'!E647,IF($C$8=$F$8,'Datos Generales'!E773)))=0,"",IF($C$8=$D$8,'Datos Generales'!E562,IF($C$8=$E$8,'Datos Generales'!E647,IF($C$8=$F$8,'Datos Generales'!E773))))</f>
        <v>98.386328955759524</v>
      </c>
      <c r="F20" s="71">
        <f>IF(IF($C$8=$D$8,'Datos Generales'!F562,IF($C$8=$E$8,'Datos Generales'!F647,IF($C$8=$F$8,'Datos Generales'!F773)))=0,"",IF($C$8=$D$8,'Datos Generales'!F562,IF($C$8=$E$8,'Datos Generales'!F647,IF($C$8=$F$8,'Datos Generales'!F773))))</f>
        <v>-15.542389743051267</v>
      </c>
      <c r="G20" s="71" t="str">
        <f>IF(IF($C$8=$D$8,'Datos Generales'!G562,IF($C$8=$E$8,'Datos Generales'!G647,IF($C$8=$F$8,'Datos Generales'!G773)))=0,"",IF($C$8=$D$8,'Datos Generales'!G562,IF($C$8=$E$8,'Datos Generales'!G647,IF($C$8=$F$8,'Datos Generales'!G773))))</f>
        <v/>
      </c>
      <c r="H20" s="71">
        <f>IF(IF($C$8=$D$8,'Datos Generales'!H562,IF($C$8=$E$8,'Datos Generales'!H647,IF($C$8=$F$8,'Datos Generales'!H773)))=0,"",IF($C$8=$D$8,'Datos Generales'!H562,IF($C$8=$E$8,'Datos Generales'!H647,IF($C$8=$F$8,'Datos Generales'!H773))))</f>
        <v>89.766761988178587</v>
      </c>
      <c r="I20" s="71">
        <f>IF(IF($C$8=$D$8,'Datos Generales'!I562,IF($C$8=$E$8,'Datos Generales'!I647,IF($C$8=$F$8,'Datos Generales'!I773)))=0,"",IF($C$8=$D$8,'Datos Generales'!I562,IF($C$8=$E$8,'Datos Generales'!I647,IF($C$8=$F$8,'Datos Generales'!I773))))</f>
        <v>13.317312223850575</v>
      </c>
      <c r="J20" s="71" t="str">
        <f>IF(IF($C$8=$D$8,'Datos Generales'!J562,IF($C$8=$E$8,'Datos Generales'!J647,IF($C$8=$F$8,'Datos Generales'!J773)))=0,"",IF($C$8=$D$8,'Datos Generales'!J562,IF($C$8=$E$8,'Datos Generales'!J647,IF($C$8=$F$8,'Datos Generales'!J773))))</f>
        <v/>
      </c>
      <c r="K20" s="71">
        <f>IF(IF($C$8=$D$8,'Datos Generales'!K562,IF($C$8=$E$8,'Datos Generales'!K647,IF($C$8=$F$8,'Datos Generales'!K773)))=0,"",IF($C$8=$D$8,'Datos Generales'!K562,IF($C$8=$E$8,'Datos Generales'!K647,IF($C$8=$F$8,'Datos Generales'!K773))))</f>
        <v>26.223026320694466</v>
      </c>
      <c r="L20" s="71">
        <f>IF(IF($C$8=$D$8,'Datos Generales'!L562,IF($C$8=$E$8,'Datos Generales'!L647,IF($C$8=$F$8,'Datos Generales'!L773)))=0,"",IF($C$8=$D$8,'Datos Generales'!L562,IF($C$8=$E$8,'Datos Generales'!L647,IF($C$8=$F$8,'Datos Generales'!L773))))</f>
        <v>-27.216532331373855</v>
      </c>
      <c r="M20" s="71" t="str">
        <f>IF(IF($C$8=$D$8,'Datos Generales'!M562,IF($C$8=$E$8,'Datos Generales'!M647,IF($C$8=$F$8,'Datos Generales'!M773)))=0,"",IF($C$8=$D$8,'Datos Generales'!M562,IF($C$8=$E$8,'Datos Generales'!M647,IF($C$8=$F$8,'Datos Generales'!M773))))</f>
        <v/>
      </c>
      <c r="N20" s="71">
        <f>IF(IF($C$8=$D$8,'Datos Generales'!N562,IF($C$8=$E$8,'Datos Generales'!N647,IF($C$8=$F$8,'Datos Generales'!N773)))=0,"",IF($C$8=$D$8,'Datos Generales'!N562,IF($C$8=$E$8,'Datos Generales'!N647,IF($C$8=$F$8,'Datos Generales'!N773))))</f>
        <v>-11.134044260979245</v>
      </c>
      <c r="O20" s="71">
        <f>IF(IF($C$8=$D$8,'Datos Generales'!O562,IF($C$8=$E$8,'Datos Generales'!O647,IF($C$8=$F$8,'Datos Generales'!O773)))=0,"",IF($C$8=$D$8,'Datos Generales'!O562,IF($C$8=$E$8,'Datos Generales'!O647,IF($C$8=$F$8,'Datos Generales'!O773))))</f>
        <v>17.788824592972325</v>
      </c>
      <c r="P20" s="71" t="str">
        <f>IF(IF($C$8=$D$8,'Datos Generales'!P562,IF($C$8=$E$8,'Datos Generales'!P647,IF($C$8=$F$8,'Datos Generales'!P773)))=0,"",IF($C$8=$D$8,'Datos Generales'!P562,IF($C$8=$E$8,'Datos Generales'!P647,IF($C$8=$F$8,'Datos Generales'!P773))))</f>
        <v/>
      </c>
      <c r="Q20" s="71">
        <f>IF(IF($C$8=$D$8,'Datos Generales'!Q562,IF($C$8=$E$8,'Datos Generales'!Q647,IF($C$8=$F$8,'Datos Generales'!Q773)))=0,"",IF($C$8=$D$8,'Datos Generales'!Q562,IF($C$8=$E$8,'Datos Generales'!Q647,IF($C$8=$F$8,'Datos Generales'!Q773))))</f>
        <v>40.102810006889143</v>
      </c>
      <c r="R20" s="71" t="str">
        <f>IF(IF($C$8=$D$8,'Datos Generales'!R562,IF($C$8=$E$8,'Datos Generales'!R647,IF($C$8=$F$8,'Datos Generales'!R773)))=0,"",IF($C$8=$D$8,'Datos Generales'!R562,IF($C$8=$E$8,'Datos Generales'!R647,IF($C$8=$F$8,'Datos Generales'!R773))))</f>
        <v/>
      </c>
      <c r="S20" s="71">
        <f>IF(IF($C$8=$D$8,'Datos Generales'!S562,IF($C$8=$E$8,'Datos Generales'!S647,IF($C$8=$F$8,'Datos Generales'!S773)))=0,"",IF($C$8=$D$8,'Datos Generales'!S562,IF($C$8=$E$8,'Datos Generales'!S647,IF($C$8=$F$8,'Datos Generales'!S773))))</f>
        <v>6.0188368611518221</v>
      </c>
      <c r="T20" s="71" t="str">
        <f>IF(IF($C$8=$D$8,'Datos Generales'!T562,IF($C$8=$E$8,'Datos Generales'!T647,IF($C$8=$F$8,'Datos Generales'!T773)))=0,"",IF($C$8=$D$8,'Datos Generales'!T562,IF($C$8=$E$8,'Datos Generales'!T647,IF($C$8=$F$8,'Datos Generales'!T773))))</f>
        <v/>
      </c>
      <c r="U20" s="71">
        <f>IF(IF($C$8=$D$8,'Datos Generales'!U562,IF($C$8=$E$8,'Datos Generales'!U647,IF($C$8=$F$8,'Datos Generales'!U773)))=0,"",IF($C$8=$D$8,'Datos Generales'!U562,IF($C$8=$E$8,'Datos Generales'!U647,IF($C$8=$F$8,'Datos Generales'!U773))))</f>
        <v>19.957100723925283</v>
      </c>
      <c r="V20" s="71">
        <f>IF(IF($C$8=$D$8,'Datos Generales'!V562,IF($C$8=$E$8,'Datos Generales'!V647,IF($C$8=$F$8,'Datos Generales'!V773)))=0,"",IF($C$8=$D$8,'Datos Generales'!V562,IF($C$8=$E$8,'Datos Generales'!V647,IF($C$8=$F$8,'Datos Generales'!V773))))</f>
        <v>12.704706347036126</v>
      </c>
      <c r="W20" s="71">
        <f>IF(IF($C$8=$D$8,'Datos Generales'!W562,IF($C$8=$E$8,'Datos Generales'!W647,IF($C$8=$F$8,'Datos Generales'!W773)))=0,"",IF($C$8=$D$8,'Datos Generales'!W562,IF($C$8=$E$8,'Datos Generales'!W647,IF($C$8=$F$8,'Datos Generales'!W773))))</f>
        <v>84.530467376521713</v>
      </c>
      <c r="X20" s="71" t="str">
        <f>IF(IF($C$8=$D$8,'Datos Generales'!X562,IF($C$8=$E$8,'Datos Generales'!X647,IF($C$8=$F$8,'Datos Generales'!X773)))=0,"",IF($C$8=$D$8,'Datos Generales'!X562,IF($C$8=$E$8,'Datos Generales'!X647,IF($C$8=$F$8,'Datos Generales'!X773))))</f>
        <v/>
      </c>
      <c r="Y20" s="71">
        <f>IF(IF($C$8=$D$8,'Datos Generales'!Y562,IF($C$8=$E$8,'Datos Generales'!Y647,IF($C$8=$F$8,'Datos Generales'!Y773)))=0,"",IF($C$8=$D$8,'Datos Generales'!Y562,IF($C$8=$E$8,'Datos Generales'!Y647,IF($C$8=$F$8,'Datos Generales'!Y773))))</f>
        <v>237.80575933428224</v>
      </c>
      <c r="Z20" s="71">
        <f>IF(IF($C$8=$D$8,'Datos Generales'!Z562,IF($C$8=$E$8,'Datos Generales'!Z647,IF($C$8=$F$8,'Datos Generales'!Z773)))=0,"",IF($C$8=$D$8,'Datos Generales'!Z562,IF($C$8=$E$8,'Datos Generales'!Z647,IF($C$8=$F$8,'Datos Generales'!Z773))))</f>
        <v>8.781322934423951</v>
      </c>
      <c r="AA20" s="71">
        <f>IF(IF($C$8=$D$8,'Datos Generales'!AA562,IF($C$8=$E$8,'Datos Generales'!AA647,IF($C$8=$F$8,'Datos Generales'!AA773)))=0,"",IF($C$8=$D$8,'Datos Generales'!AA562,IF($C$8=$E$8,'Datos Generales'!AA647,IF($C$8=$F$8,'Datos Generales'!AA773))))</f>
        <v>90.895530950605234</v>
      </c>
      <c r="AB20" s="71" t="str">
        <f>IF(IF($C$8=$D$8,'Datos Generales'!AB562,IF($C$8=$E$8,'Datos Generales'!AB647,IF($C$8=$F$8,'Datos Generales'!AB773)))=0,"",IF($C$8=$D$8,'Datos Generales'!AB562,IF($C$8=$E$8,'Datos Generales'!AB647,IF($C$8=$F$8,'Datos Generales'!AB773))))</f>
        <v/>
      </c>
      <c r="AC20" s="71" t="str">
        <f>IF(IF($C$8=$D$8,'Datos Generales'!AC562,IF($C$8=$E$8,'Datos Generales'!AC647,IF($C$8=$F$8,'Datos Generales'!AC773)))=0,"",IF($C$8=$D$8,'Datos Generales'!AC562,IF($C$8=$E$8,'Datos Generales'!AC647,IF($C$8=$F$8,'Datos Generales'!AC773))))</f>
        <v/>
      </c>
      <c r="AD20" s="71">
        <f>IF(IF($C$8=$D$8,'Datos Generales'!AD562,IF($C$8=$E$8,'Datos Generales'!AD647,IF($C$8=$F$8,'Datos Generales'!AD773)))=0,"",IF($C$8=$D$8,'Datos Generales'!AD562,IF($C$8=$E$8,'Datos Generales'!AD647,IF($C$8=$F$8,'Datos Generales'!AD773))))</f>
        <v>13.201553381081101</v>
      </c>
      <c r="AE20" s="71" t="str">
        <f>IF(IF($C$8=$D$8,'Datos Generales'!AE562,IF($C$8=$E$8,'Datos Generales'!AE647,IF($C$8=$F$8,'Datos Generales'!AE773)))=0,"",IF($C$8=$D$8,'Datos Generales'!AE562,IF($C$8=$E$8,'Datos Generales'!AE647,IF($C$8=$F$8,'Datos Generales'!AE773))))</f>
        <v/>
      </c>
      <c r="AF20" s="71" t="str">
        <f>IF(IF($C$8=$D$8,'Datos Generales'!AF562,IF($C$8=$E$8,'Datos Generales'!AF647,IF($C$8=$F$8,'Datos Generales'!AF773)))=0,"",IF($C$8=$D$8,'Datos Generales'!AF562,IF($C$8=$E$8,'Datos Generales'!AF647,IF($C$8=$F$8,'Datos Generales'!AF773))))</f>
        <v/>
      </c>
      <c r="AG20" s="71">
        <f>IF(IF($C$8=$D$8,'Datos Generales'!AG562,IF($C$8=$E$8,'Datos Generales'!AG647,IF($C$8=$F$8,'Datos Generales'!AG773)))=0,"",IF($C$8=$D$8,'Datos Generales'!AG562,IF($C$8=$E$8,'Datos Generales'!AG647,IF($C$8=$F$8,'Datos Generales'!AG773))))</f>
        <v>2.2703775120756631</v>
      </c>
      <c r="AH20" s="71">
        <f>IF(IF($C$8=$D$8,'Datos Generales'!AH562,IF($C$8=$E$8,'Datos Generales'!AH647,IF($C$8=$F$8,'Datos Generales'!AH773)))=0,"",IF($C$8=$D$8,'Datos Generales'!AH562,IF($C$8=$E$8,'Datos Generales'!AH647,IF($C$8=$F$8,'Datos Generales'!AH773))))</f>
        <v>9643.4841323430119</v>
      </c>
      <c r="AI20" s="71">
        <f>IF(IF($C$8=$D$8,'Datos Generales'!AI562,IF($C$8=$E$8,'Datos Generales'!AI647,IF($C$8=$F$8,'Datos Generales'!AI773)))=0,"",IF($C$8=$D$8,'Datos Generales'!AI562,IF($C$8=$E$8,'Datos Generales'!AI647,IF($C$8=$F$8,'Datos Generales'!AI773))))</f>
        <v>81.10231923601637</v>
      </c>
      <c r="AJ20" s="71">
        <f>IF(IF($C$8=$D$8,'Datos Generales'!AJ562,IF($C$8=$E$8,'Datos Generales'!AJ647,IF($C$8=$F$8,'Datos Generales'!AJ773)))=0,"",IF($C$8=$D$8,'Datos Generales'!AJ562,IF($C$8=$E$8,'Datos Generales'!AJ647,IF($C$8=$F$8,'Datos Generales'!AJ773))))</f>
        <v>24.965811970281646</v>
      </c>
      <c r="AK20" s="71" t="str">
        <f>IF(IF($C$8=$D$8,'Datos Generales'!AK562,IF($C$8=$E$8,'Datos Generales'!AK647,IF($C$8=$F$8,'Datos Generales'!AK773)))=0,"",IF($C$8=$D$8,'Datos Generales'!AK562,IF($C$8=$E$8,'Datos Generales'!AK647,IF($C$8=$F$8,'Datos Generales'!AK773))))</f>
        <v/>
      </c>
      <c r="AL20" s="71" t="str">
        <f>IF(IF($C$8=$D$8,'Datos Generales'!AL562,IF($C$8=$E$8,'Datos Generales'!AL647,IF($C$8=$F$8,'Datos Generales'!AL773)))=0,"",IF($C$8=$D$8,'Datos Generales'!AL562,IF($C$8=$E$8,'Datos Generales'!AL647,IF($C$8=$F$8,'Datos Generales'!AL773))))</f>
        <v/>
      </c>
      <c r="AM20" s="71" t="str">
        <f>IF(IF($C$8=$D$8,'Datos Generales'!AM562,IF($C$8=$E$8,'Datos Generales'!AM647,IF($C$8=$F$8,'Datos Generales'!AM773)))=0,"",IF($C$8=$D$8,'Datos Generales'!AM562,IF($C$8=$E$8,'Datos Generales'!AM647,IF($C$8=$F$8,'Datos Generales'!AM773))))</f>
        <v/>
      </c>
      <c r="AN20" s="71" t="str">
        <f>IF(IF($C$8=$D$8,'Datos Generales'!AN562,IF($C$8=$E$8,'Datos Generales'!AN647,IF($C$8=$F$8,'Datos Generales'!AN773)))=0,"",IF($C$8=$D$8,'Datos Generales'!AN562,IF($C$8=$E$8,'Datos Generales'!AN647,IF($C$8=$F$8,'Datos Generales'!AN773))))</f>
        <v/>
      </c>
      <c r="AO20" s="71" t="str">
        <f>IF(IF($C$8=$D$8,'Datos Generales'!AO562,IF($C$8=$E$8,'Datos Generales'!AO647,IF($C$8=$F$8,'Datos Generales'!AO773)))=0,"",IF($C$8=$D$8,'Datos Generales'!AO562,IF($C$8=$E$8,'Datos Generales'!AO647,IF($C$8=$F$8,'Datos Generales'!AO773))))</f>
        <v/>
      </c>
      <c r="AP20" s="71" t="str">
        <f>IF(IF($C$8=$D$8,'Datos Generales'!AP562,IF($C$8=$E$8,'Datos Generales'!AP647,IF($C$8=$F$8,'Datos Generales'!AP773)))=0,"",IF($C$8=$D$8,'Datos Generales'!AP562,IF($C$8=$E$8,'Datos Generales'!AP647,IF($C$8=$F$8,'Datos Generales'!AP773))))</f>
        <v/>
      </c>
      <c r="AQ20" s="71">
        <f>IF(IF($C$8=$D$8,'Datos Generales'!AQ562,IF($C$8=$E$8,'Datos Generales'!AQ647,IF($C$8=$F$8,'Datos Generales'!AQ773)))=0,"",IF($C$8=$D$8,'Datos Generales'!AQ562,IF($C$8=$E$8,'Datos Generales'!AQ647,IF($C$8=$F$8,'Datos Generales'!AQ773))))</f>
        <v>19.562042676172979</v>
      </c>
      <c r="AR20" s="29"/>
      <c r="AS20" s="71">
        <f>IF(IF($C$8=$D$8,'Datos Generales'!AS562,IF($C$8=$E$8,'Datos Generales'!AS647,IF($C$8=$F$8,'Datos Generales'!AS773)))=0,"",IF($C$8=$D$8,'Datos Generales'!AS562,IF($C$8=$E$8,'Datos Generales'!AS647,IF($C$8=$F$8,'Datos Generales'!AS773))))</f>
        <v>27.399271636655971</v>
      </c>
      <c r="AT20" s="82">
        <f t="shared" si="0"/>
        <v>-7.8372289604829923</v>
      </c>
    </row>
    <row r="21" spans="2:46" x14ac:dyDescent="0.2">
      <c r="B21" s="62" t="str">
        <f>'Datos Generales'!B257</f>
        <v>9. Cristales</v>
      </c>
      <c r="C21" s="71" t="str">
        <f>IF(IF($C$8=$D$8,'Datos Generales'!C563,IF($C$8=$E$8,'Datos Generales'!C648,IF($C$8=$F$8,'Datos Generales'!C774)))=0,"",IF($C$8=$D$8,'Datos Generales'!C563,IF($C$8=$E$8,'Datos Generales'!C648,IF($C$8=$F$8,'Datos Generales'!C774))))</f>
        <v/>
      </c>
      <c r="D21" s="71" t="str">
        <f>IF(IF($C$8=$D$8,'Datos Generales'!D563,IF($C$8=$E$8,'Datos Generales'!D648,IF($C$8=$F$8,'Datos Generales'!D774)))=0,"",IF($C$8=$D$8,'Datos Generales'!D563,IF($C$8=$E$8,'Datos Generales'!D648,IF($C$8=$F$8,'Datos Generales'!D774))))</f>
        <v/>
      </c>
      <c r="E21" s="71">
        <f>IF(IF($C$8=$D$8,'Datos Generales'!E563,IF($C$8=$E$8,'Datos Generales'!E648,IF($C$8=$F$8,'Datos Generales'!E774)))=0,"",IF($C$8=$D$8,'Datos Generales'!E563,IF($C$8=$E$8,'Datos Generales'!E648,IF($C$8=$F$8,'Datos Generales'!E774))))</f>
        <v>62.3813871776794</v>
      </c>
      <c r="F21" s="71" t="str">
        <f>IF(IF($C$8=$D$8,'Datos Generales'!F563,IF($C$8=$E$8,'Datos Generales'!F648,IF($C$8=$F$8,'Datos Generales'!F774)))=0,"",IF($C$8=$D$8,'Datos Generales'!F563,IF($C$8=$E$8,'Datos Generales'!F648,IF($C$8=$F$8,'Datos Generales'!F774))))</f>
        <v/>
      </c>
      <c r="G21" s="71" t="str">
        <f>IF(IF($C$8=$D$8,'Datos Generales'!G563,IF($C$8=$E$8,'Datos Generales'!G648,IF($C$8=$F$8,'Datos Generales'!G774)))=0,"",IF($C$8=$D$8,'Datos Generales'!G563,IF($C$8=$E$8,'Datos Generales'!G648,IF($C$8=$F$8,'Datos Generales'!G774))))</f>
        <v/>
      </c>
      <c r="H21" s="71">
        <f>IF(IF($C$8=$D$8,'Datos Generales'!H563,IF($C$8=$E$8,'Datos Generales'!H648,IF($C$8=$F$8,'Datos Generales'!H774)))=0,"",IF($C$8=$D$8,'Datos Generales'!H563,IF($C$8=$E$8,'Datos Generales'!H648,IF($C$8=$F$8,'Datos Generales'!H774))))</f>
        <v>165.70152349046822</v>
      </c>
      <c r="I21" s="71">
        <f>IF(IF($C$8=$D$8,'Datos Generales'!I563,IF($C$8=$E$8,'Datos Generales'!I648,IF($C$8=$F$8,'Datos Generales'!I774)))=0,"",IF($C$8=$D$8,'Datos Generales'!I563,IF($C$8=$E$8,'Datos Generales'!I648,IF($C$8=$F$8,'Datos Generales'!I774))))</f>
        <v>1413.2183908045977</v>
      </c>
      <c r="J21" s="71" t="str">
        <f>IF(IF($C$8=$D$8,'Datos Generales'!J563,IF($C$8=$E$8,'Datos Generales'!J648,IF($C$8=$F$8,'Datos Generales'!J774)))=0,"",IF($C$8=$D$8,'Datos Generales'!J563,IF($C$8=$E$8,'Datos Generales'!J648,IF($C$8=$F$8,'Datos Generales'!J774))))</f>
        <v/>
      </c>
      <c r="K21" s="71">
        <f>IF(IF($C$8=$D$8,'Datos Generales'!K563,IF($C$8=$E$8,'Datos Generales'!K648,IF($C$8=$F$8,'Datos Generales'!K774)))=0,"",IF($C$8=$D$8,'Datos Generales'!K563,IF($C$8=$E$8,'Datos Generales'!K648,IF($C$8=$F$8,'Datos Generales'!K774))))</f>
        <v>22.473546846865077</v>
      </c>
      <c r="L21" s="71">
        <f>IF(IF($C$8=$D$8,'Datos Generales'!L563,IF($C$8=$E$8,'Datos Generales'!L648,IF($C$8=$F$8,'Datos Generales'!L774)))=0,"",IF($C$8=$D$8,'Datos Generales'!L563,IF($C$8=$E$8,'Datos Generales'!L648,IF($C$8=$F$8,'Datos Generales'!L774))))</f>
        <v>20</v>
      </c>
      <c r="M21" s="71" t="str">
        <f>IF(IF($C$8=$D$8,'Datos Generales'!M563,IF($C$8=$E$8,'Datos Generales'!M648,IF($C$8=$F$8,'Datos Generales'!M774)))=0,"",IF($C$8=$D$8,'Datos Generales'!M563,IF($C$8=$E$8,'Datos Generales'!M648,IF($C$8=$F$8,'Datos Generales'!M774))))</f>
        <v/>
      </c>
      <c r="N21" s="71" t="str">
        <f>IF(IF($C$8=$D$8,'Datos Generales'!N563,IF($C$8=$E$8,'Datos Generales'!N648,IF($C$8=$F$8,'Datos Generales'!N774)))=0,"",IF($C$8=$D$8,'Datos Generales'!N563,IF($C$8=$E$8,'Datos Generales'!N648,IF($C$8=$F$8,'Datos Generales'!N774))))</f>
        <v/>
      </c>
      <c r="O21" s="71">
        <f>IF(IF($C$8=$D$8,'Datos Generales'!O563,IF($C$8=$E$8,'Datos Generales'!O648,IF($C$8=$F$8,'Datos Generales'!O774)))=0,"",IF($C$8=$D$8,'Datos Generales'!O563,IF($C$8=$E$8,'Datos Generales'!O648,IF($C$8=$F$8,'Datos Generales'!O774))))</f>
        <v>90.310559006211179</v>
      </c>
      <c r="P21" s="71" t="str">
        <f>IF(IF($C$8=$D$8,'Datos Generales'!P563,IF($C$8=$E$8,'Datos Generales'!P648,IF($C$8=$F$8,'Datos Generales'!P774)))=0,"",IF($C$8=$D$8,'Datos Generales'!P563,IF($C$8=$E$8,'Datos Generales'!P648,IF($C$8=$F$8,'Datos Generales'!P774))))</f>
        <v/>
      </c>
      <c r="Q21" s="71">
        <f>IF(IF($C$8=$D$8,'Datos Generales'!Q563,IF($C$8=$E$8,'Datos Generales'!Q648,IF($C$8=$F$8,'Datos Generales'!Q774)))=0,"",IF($C$8=$D$8,'Datos Generales'!Q563,IF($C$8=$E$8,'Datos Generales'!Q648,IF($C$8=$F$8,'Datos Generales'!Q774))))</f>
        <v>-1.2283737024221455</v>
      </c>
      <c r="R21" s="71" t="str">
        <f>IF(IF($C$8=$D$8,'Datos Generales'!R563,IF($C$8=$E$8,'Datos Generales'!R648,IF($C$8=$F$8,'Datos Generales'!R774)))=0,"",IF($C$8=$D$8,'Datos Generales'!R563,IF($C$8=$E$8,'Datos Generales'!R648,IF($C$8=$F$8,'Datos Generales'!R774))))</f>
        <v/>
      </c>
      <c r="S21" s="71">
        <f>IF(IF($C$8=$D$8,'Datos Generales'!S563,IF($C$8=$E$8,'Datos Generales'!S648,IF($C$8=$F$8,'Datos Generales'!S774)))=0,"",IF($C$8=$D$8,'Datos Generales'!S563,IF($C$8=$E$8,'Datos Generales'!S648,IF($C$8=$F$8,'Datos Generales'!S774))))</f>
        <v>59.407419050613022</v>
      </c>
      <c r="T21" s="71" t="str">
        <f>IF(IF($C$8=$D$8,'Datos Generales'!T563,IF($C$8=$E$8,'Datos Generales'!T648,IF($C$8=$F$8,'Datos Generales'!T774)))=0,"",IF($C$8=$D$8,'Datos Generales'!T563,IF($C$8=$E$8,'Datos Generales'!T648,IF($C$8=$F$8,'Datos Generales'!T774))))</f>
        <v/>
      </c>
      <c r="U21" s="71">
        <f>IF(IF($C$8=$D$8,'Datos Generales'!U563,IF($C$8=$E$8,'Datos Generales'!U648,IF($C$8=$F$8,'Datos Generales'!U774)))=0,"",IF($C$8=$D$8,'Datos Generales'!U563,IF($C$8=$E$8,'Datos Generales'!U648,IF($C$8=$F$8,'Datos Generales'!U774))))</f>
        <v>19.9072606214331</v>
      </c>
      <c r="V21" s="71" t="str">
        <f>IF(IF($C$8=$D$8,'Datos Generales'!V563,IF($C$8=$E$8,'Datos Generales'!V648,IF($C$8=$F$8,'Datos Generales'!V774)))=0,"",IF($C$8=$D$8,'Datos Generales'!V563,IF($C$8=$E$8,'Datos Generales'!V648,IF($C$8=$F$8,'Datos Generales'!V774))))</f>
        <v/>
      </c>
      <c r="W21" s="71">
        <f>IF(IF($C$8=$D$8,'Datos Generales'!W563,IF($C$8=$E$8,'Datos Generales'!W648,IF($C$8=$F$8,'Datos Generales'!W774)))=0,"",IF($C$8=$D$8,'Datos Generales'!W563,IF($C$8=$E$8,'Datos Generales'!W648,IF($C$8=$F$8,'Datos Generales'!W774))))</f>
        <v>-92.573402417962001</v>
      </c>
      <c r="X21" s="71" t="str">
        <f>IF(IF($C$8=$D$8,'Datos Generales'!X563,IF($C$8=$E$8,'Datos Generales'!X648,IF($C$8=$F$8,'Datos Generales'!X774)))=0,"",IF($C$8=$D$8,'Datos Generales'!X563,IF($C$8=$E$8,'Datos Generales'!X648,IF($C$8=$F$8,'Datos Generales'!X774))))</f>
        <v/>
      </c>
      <c r="Y21" s="71">
        <f>IF(IF($C$8=$D$8,'Datos Generales'!Y563,IF($C$8=$E$8,'Datos Generales'!Y648,IF($C$8=$F$8,'Datos Generales'!Y774)))=0,"",IF($C$8=$D$8,'Datos Generales'!Y563,IF($C$8=$E$8,'Datos Generales'!Y648,IF($C$8=$F$8,'Datos Generales'!Y774))))</f>
        <v>133.23055841041455</v>
      </c>
      <c r="Z21" s="71">
        <f>IF(IF($C$8=$D$8,'Datos Generales'!Z563,IF($C$8=$E$8,'Datos Generales'!Z648,IF($C$8=$F$8,'Datos Generales'!Z774)))=0,"",IF($C$8=$D$8,'Datos Generales'!Z563,IF($C$8=$E$8,'Datos Generales'!Z648,IF($C$8=$F$8,'Datos Generales'!Z774))))</f>
        <v>47.836891111044579</v>
      </c>
      <c r="AA21" s="71">
        <f>IF(IF($C$8=$D$8,'Datos Generales'!AA563,IF($C$8=$E$8,'Datos Generales'!AA648,IF($C$8=$F$8,'Datos Generales'!AA774)))=0,"",IF($C$8=$D$8,'Datos Generales'!AA563,IF($C$8=$E$8,'Datos Generales'!AA648,IF($C$8=$F$8,'Datos Generales'!AA774))))</f>
        <v>96.378102363139774</v>
      </c>
      <c r="AB21" s="71" t="str">
        <f>IF(IF($C$8=$D$8,'Datos Generales'!AB563,IF($C$8=$E$8,'Datos Generales'!AB648,IF($C$8=$F$8,'Datos Generales'!AB774)))=0,"",IF($C$8=$D$8,'Datos Generales'!AB563,IF($C$8=$E$8,'Datos Generales'!AB648,IF($C$8=$F$8,'Datos Generales'!AB774))))</f>
        <v/>
      </c>
      <c r="AC21" s="71" t="str">
        <f>IF(IF($C$8=$D$8,'Datos Generales'!AC563,IF($C$8=$E$8,'Datos Generales'!AC648,IF($C$8=$F$8,'Datos Generales'!AC774)))=0,"",IF($C$8=$D$8,'Datos Generales'!AC563,IF($C$8=$E$8,'Datos Generales'!AC648,IF($C$8=$F$8,'Datos Generales'!AC774))))</f>
        <v/>
      </c>
      <c r="AD21" s="71">
        <f>IF(IF($C$8=$D$8,'Datos Generales'!AD563,IF($C$8=$E$8,'Datos Generales'!AD648,IF($C$8=$F$8,'Datos Generales'!AD774)))=0,"",IF($C$8=$D$8,'Datos Generales'!AD563,IF($C$8=$E$8,'Datos Generales'!AD648,IF($C$8=$F$8,'Datos Generales'!AD774))))</f>
        <v>122.24996532112638</v>
      </c>
      <c r="AE21" s="71" t="str">
        <f>IF(IF($C$8=$D$8,'Datos Generales'!AE563,IF($C$8=$E$8,'Datos Generales'!AE648,IF($C$8=$F$8,'Datos Generales'!AE774)))=0,"",IF($C$8=$D$8,'Datos Generales'!AE563,IF($C$8=$E$8,'Datos Generales'!AE648,IF($C$8=$F$8,'Datos Generales'!AE774))))</f>
        <v/>
      </c>
      <c r="AF21" s="71" t="str">
        <f>IF(IF($C$8=$D$8,'Datos Generales'!AF563,IF($C$8=$E$8,'Datos Generales'!AF648,IF($C$8=$F$8,'Datos Generales'!AF774)))=0,"",IF($C$8=$D$8,'Datos Generales'!AF563,IF($C$8=$E$8,'Datos Generales'!AF648,IF($C$8=$F$8,'Datos Generales'!AF774))))</f>
        <v/>
      </c>
      <c r="AG21" s="71">
        <f>IF(IF($C$8=$D$8,'Datos Generales'!AG563,IF($C$8=$E$8,'Datos Generales'!AG648,IF($C$8=$F$8,'Datos Generales'!AG774)))=0,"",IF($C$8=$D$8,'Datos Generales'!AG563,IF($C$8=$E$8,'Datos Generales'!AG648,IF($C$8=$F$8,'Datos Generales'!AG774))))</f>
        <v>28.999878799898632</v>
      </c>
      <c r="AH21" s="71" t="str">
        <f>IF(IF($C$8=$D$8,'Datos Generales'!AH563,IF($C$8=$E$8,'Datos Generales'!AH648,IF($C$8=$F$8,'Datos Generales'!AH774)))=0,"",IF($C$8=$D$8,'Datos Generales'!AH563,IF($C$8=$E$8,'Datos Generales'!AH648,IF($C$8=$F$8,'Datos Generales'!AH774))))</f>
        <v/>
      </c>
      <c r="AI21" s="71" t="str">
        <f>IF(IF($C$8=$D$8,'Datos Generales'!AI563,IF($C$8=$E$8,'Datos Generales'!AI648,IF($C$8=$F$8,'Datos Generales'!AI774)))=0,"",IF($C$8=$D$8,'Datos Generales'!AI563,IF($C$8=$E$8,'Datos Generales'!AI648,IF($C$8=$F$8,'Datos Generales'!AI774))))</f>
        <v/>
      </c>
      <c r="AJ21" s="71">
        <f>IF(IF($C$8=$D$8,'Datos Generales'!AJ563,IF($C$8=$E$8,'Datos Generales'!AJ648,IF($C$8=$F$8,'Datos Generales'!AJ774)))=0,"",IF($C$8=$D$8,'Datos Generales'!AJ563,IF($C$8=$E$8,'Datos Generales'!AJ648,IF($C$8=$F$8,'Datos Generales'!AJ774))))</f>
        <v>76.541012781103376</v>
      </c>
      <c r="AK21" s="71" t="str">
        <f>IF(IF($C$8=$D$8,'Datos Generales'!AK563,IF($C$8=$E$8,'Datos Generales'!AK648,IF($C$8=$F$8,'Datos Generales'!AK774)))=0,"",IF($C$8=$D$8,'Datos Generales'!AK563,IF($C$8=$E$8,'Datos Generales'!AK648,IF($C$8=$F$8,'Datos Generales'!AK774))))</f>
        <v/>
      </c>
      <c r="AL21" s="71" t="str">
        <f>IF(IF($C$8=$D$8,'Datos Generales'!AL563,IF($C$8=$E$8,'Datos Generales'!AL648,IF($C$8=$F$8,'Datos Generales'!AL774)))=0,"",IF($C$8=$D$8,'Datos Generales'!AL563,IF($C$8=$E$8,'Datos Generales'!AL648,IF($C$8=$F$8,'Datos Generales'!AL774))))</f>
        <v/>
      </c>
      <c r="AM21" s="71" t="str">
        <f>IF(IF($C$8=$D$8,'Datos Generales'!AM563,IF($C$8=$E$8,'Datos Generales'!AM648,IF($C$8=$F$8,'Datos Generales'!AM774)))=0,"",IF($C$8=$D$8,'Datos Generales'!AM563,IF($C$8=$E$8,'Datos Generales'!AM648,IF($C$8=$F$8,'Datos Generales'!AM774))))</f>
        <v/>
      </c>
      <c r="AN21" s="71" t="str">
        <f>IF(IF($C$8=$D$8,'Datos Generales'!AN563,IF($C$8=$E$8,'Datos Generales'!AN648,IF($C$8=$F$8,'Datos Generales'!AN774)))=0,"",IF($C$8=$D$8,'Datos Generales'!AN563,IF($C$8=$E$8,'Datos Generales'!AN648,IF($C$8=$F$8,'Datos Generales'!AN774))))</f>
        <v/>
      </c>
      <c r="AO21" s="71" t="str">
        <f>IF(IF($C$8=$D$8,'Datos Generales'!AO563,IF($C$8=$E$8,'Datos Generales'!AO648,IF($C$8=$F$8,'Datos Generales'!AO774)))=0,"",IF($C$8=$D$8,'Datos Generales'!AO563,IF($C$8=$E$8,'Datos Generales'!AO648,IF($C$8=$F$8,'Datos Generales'!AO774))))</f>
        <v/>
      </c>
      <c r="AP21" s="71" t="str">
        <f>IF(IF($C$8=$D$8,'Datos Generales'!AP563,IF($C$8=$E$8,'Datos Generales'!AP648,IF($C$8=$F$8,'Datos Generales'!AP774)))=0,"",IF($C$8=$D$8,'Datos Generales'!AP563,IF($C$8=$E$8,'Datos Generales'!AP648,IF($C$8=$F$8,'Datos Generales'!AP774))))</f>
        <v/>
      </c>
      <c r="AQ21" s="71">
        <f>IF(IF($C$8=$D$8,'Datos Generales'!AQ563,IF($C$8=$E$8,'Datos Generales'!AQ648,IF($C$8=$F$8,'Datos Generales'!AQ774)))=0,"",IF($C$8=$D$8,'Datos Generales'!AQ563,IF($C$8=$E$8,'Datos Generales'!AQ648,IF($C$8=$F$8,'Datos Generales'!AQ774))))</f>
        <v>69.551275860070689</v>
      </c>
      <c r="AR21" s="29"/>
      <c r="AS21" s="71">
        <f>IF(IF($C$8=$D$8,'Datos Generales'!AS563,IF($C$8=$E$8,'Datos Generales'!AS648,IF($C$8=$F$8,'Datos Generales'!AS774)))=0,"",IF($C$8=$D$8,'Datos Generales'!AS563,IF($C$8=$E$8,'Datos Generales'!AS648,IF($C$8=$F$8,'Datos Generales'!AS774))))</f>
        <v>58.901658246434884</v>
      </c>
      <c r="AT21" s="82">
        <f t="shared" si="0"/>
        <v>10.649617613635805</v>
      </c>
    </row>
    <row r="22" spans="2:46" x14ac:dyDescent="0.2">
      <c r="B22" s="62" t="str">
        <f>'Datos Generales'!B258</f>
        <v>10. Daños Físicos a Vehículos Motorizados</v>
      </c>
      <c r="C22" s="71" t="str">
        <f>IF(IF($C$8=$D$8,'Datos Generales'!C564,IF($C$8=$E$8,'Datos Generales'!C649,IF($C$8=$F$8,'Datos Generales'!C775)))=0,"",IF($C$8=$D$8,'Datos Generales'!C564,IF($C$8=$E$8,'Datos Generales'!C649,IF($C$8=$F$8,'Datos Generales'!C775))))</f>
        <v/>
      </c>
      <c r="D22" s="71" t="str">
        <f>IF(IF($C$8=$D$8,'Datos Generales'!D564,IF($C$8=$E$8,'Datos Generales'!D649,IF($C$8=$F$8,'Datos Generales'!D775)))=0,"",IF($C$8=$D$8,'Datos Generales'!D564,IF($C$8=$E$8,'Datos Generales'!D649,IF($C$8=$F$8,'Datos Generales'!D775))))</f>
        <v/>
      </c>
      <c r="E22" s="71">
        <f>IF(IF($C$8=$D$8,'Datos Generales'!E564,IF($C$8=$E$8,'Datos Generales'!E649,IF($C$8=$F$8,'Datos Generales'!E775)))=0,"",IF($C$8=$D$8,'Datos Generales'!E564,IF($C$8=$E$8,'Datos Generales'!E649,IF($C$8=$F$8,'Datos Generales'!E775))))</f>
        <v>70.75361544461029</v>
      </c>
      <c r="F22" s="71">
        <f>IF(IF($C$8=$D$8,'Datos Generales'!F564,IF($C$8=$E$8,'Datos Generales'!F649,IF($C$8=$F$8,'Datos Generales'!F775)))=0,"",IF($C$8=$D$8,'Datos Generales'!F564,IF($C$8=$E$8,'Datos Generales'!F649,IF($C$8=$F$8,'Datos Generales'!F775))))</f>
        <v>-3.9338834326312466</v>
      </c>
      <c r="G22" s="71" t="str">
        <f>IF(IF($C$8=$D$8,'Datos Generales'!G564,IF($C$8=$E$8,'Datos Generales'!G649,IF($C$8=$F$8,'Datos Generales'!G775)))=0,"",IF($C$8=$D$8,'Datos Generales'!G564,IF($C$8=$E$8,'Datos Generales'!G649,IF($C$8=$F$8,'Datos Generales'!G775))))</f>
        <v/>
      </c>
      <c r="H22" s="71">
        <f>IF(IF($C$8=$D$8,'Datos Generales'!H564,IF($C$8=$E$8,'Datos Generales'!H649,IF($C$8=$F$8,'Datos Generales'!H775)))=0,"",IF($C$8=$D$8,'Datos Generales'!H564,IF($C$8=$E$8,'Datos Generales'!H649,IF($C$8=$F$8,'Datos Generales'!H775))))</f>
        <v>71.985607461678356</v>
      </c>
      <c r="I22" s="71" t="str">
        <f>IF(IF($C$8=$D$8,'Datos Generales'!I564,IF($C$8=$E$8,'Datos Generales'!I649,IF($C$8=$F$8,'Datos Generales'!I775)))=0,"",IF($C$8=$D$8,'Datos Generales'!I564,IF($C$8=$E$8,'Datos Generales'!I649,IF($C$8=$F$8,'Datos Generales'!I775))))</f>
        <v/>
      </c>
      <c r="J22" s="71" t="str">
        <f>IF(IF($C$8=$D$8,'Datos Generales'!J564,IF($C$8=$E$8,'Datos Generales'!J649,IF($C$8=$F$8,'Datos Generales'!J775)))=0,"",IF($C$8=$D$8,'Datos Generales'!J564,IF($C$8=$E$8,'Datos Generales'!J649,IF($C$8=$F$8,'Datos Generales'!J775))))</f>
        <v/>
      </c>
      <c r="K22" s="71">
        <f>IF(IF($C$8=$D$8,'Datos Generales'!K564,IF($C$8=$E$8,'Datos Generales'!K649,IF($C$8=$F$8,'Datos Generales'!K775)))=0,"",IF($C$8=$D$8,'Datos Generales'!K564,IF($C$8=$E$8,'Datos Generales'!K649,IF($C$8=$F$8,'Datos Generales'!K775))))</f>
        <v>45.382603812926583</v>
      </c>
      <c r="L22" s="71" t="str">
        <f>IF(IF($C$8=$D$8,'Datos Generales'!L564,IF($C$8=$E$8,'Datos Generales'!L649,IF($C$8=$F$8,'Datos Generales'!L775)))=0,"",IF($C$8=$D$8,'Datos Generales'!L564,IF($C$8=$E$8,'Datos Generales'!L649,IF($C$8=$F$8,'Datos Generales'!L775))))</f>
        <v/>
      </c>
      <c r="M22" s="71" t="str">
        <f>IF(IF($C$8=$D$8,'Datos Generales'!M564,IF($C$8=$E$8,'Datos Generales'!M649,IF($C$8=$F$8,'Datos Generales'!M775)))=0,"",IF($C$8=$D$8,'Datos Generales'!M564,IF($C$8=$E$8,'Datos Generales'!M649,IF($C$8=$F$8,'Datos Generales'!M775))))</f>
        <v/>
      </c>
      <c r="N22" s="71" t="str">
        <f>IF(IF($C$8=$D$8,'Datos Generales'!N564,IF($C$8=$E$8,'Datos Generales'!N649,IF($C$8=$F$8,'Datos Generales'!N775)))=0,"",IF($C$8=$D$8,'Datos Generales'!N564,IF($C$8=$E$8,'Datos Generales'!N649,IF($C$8=$F$8,'Datos Generales'!N775))))</f>
        <v/>
      </c>
      <c r="O22" s="71">
        <f>IF(IF($C$8=$D$8,'Datos Generales'!O564,IF($C$8=$E$8,'Datos Generales'!O649,IF($C$8=$F$8,'Datos Generales'!O775)))=0,"",IF($C$8=$D$8,'Datos Generales'!O564,IF($C$8=$E$8,'Datos Generales'!O649,IF($C$8=$F$8,'Datos Generales'!O775))))</f>
        <v>37.960739682199126</v>
      </c>
      <c r="P22" s="71" t="str">
        <f>IF(IF($C$8=$D$8,'Datos Generales'!P564,IF($C$8=$E$8,'Datos Generales'!P649,IF($C$8=$F$8,'Datos Generales'!P775)))=0,"",IF($C$8=$D$8,'Datos Generales'!P564,IF($C$8=$E$8,'Datos Generales'!P649,IF($C$8=$F$8,'Datos Generales'!P775))))</f>
        <v/>
      </c>
      <c r="Q22" s="71">
        <f>IF(IF($C$8=$D$8,'Datos Generales'!Q564,IF($C$8=$E$8,'Datos Generales'!Q649,IF($C$8=$F$8,'Datos Generales'!Q775)))=0,"",IF($C$8=$D$8,'Datos Generales'!Q564,IF($C$8=$E$8,'Datos Generales'!Q649,IF($C$8=$F$8,'Datos Generales'!Q775))))</f>
        <v>65.642134533799307</v>
      </c>
      <c r="R22" s="71">
        <f>IF(IF($C$8=$D$8,'Datos Generales'!R564,IF($C$8=$E$8,'Datos Generales'!R649,IF($C$8=$F$8,'Datos Generales'!R775)))=0,"",IF($C$8=$D$8,'Datos Generales'!R564,IF($C$8=$E$8,'Datos Generales'!R649,IF($C$8=$F$8,'Datos Generales'!R775))))</f>
        <v>-3.2761310452418098</v>
      </c>
      <c r="S22" s="71">
        <f>IF(IF($C$8=$D$8,'Datos Generales'!S564,IF($C$8=$E$8,'Datos Generales'!S649,IF($C$8=$F$8,'Datos Generales'!S775)))=0,"",IF($C$8=$D$8,'Datos Generales'!S564,IF($C$8=$E$8,'Datos Generales'!S649,IF($C$8=$F$8,'Datos Generales'!S775))))</f>
        <v>76.035145165052313</v>
      </c>
      <c r="T22" s="71" t="str">
        <f>IF(IF($C$8=$D$8,'Datos Generales'!T564,IF($C$8=$E$8,'Datos Generales'!T649,IF($C$8=$F$8,'Datos Generales'!T775)))=0,"",IF($C$8=$D$8,'Datos Generales'!T564,IF($C$8=$E$8,'Datos Generales'!T649,IF($C$8=$F$8,'Datos Generales'!T775))))</f>
        <v/>
      </c>
      <c r="U22" s="71">
        <f>IF(IF($C$8=$D$8,'Datos Generales'!U564,IF($C$8=$E$8,'Datos Generales'!U649,IF($C$8=$F$8,'Datos Generales'!U775)))=0,"",IF($C$8=$D$8,'Datos Generales'!U564,IF($C$8=$E$8,'Datos Generales'!U649,IF($C$8=$F$8,'Datos Generales'!U775))))</f>
        <v>120.20417284392764</v>
      </c>
      <c r="V22" s="71" t="str">
        <f>IF(IF($C$8=$D$8,'Datos Generales'!V564,IF($C$8=$E$8,'Datos Generales'!V649,IF($C$8=$F$8,'Datos Generales'!V775)))=0,"",IF($C$8=$D$8,'Datos Generales'!V564,IF($C$8=$E$8,'Datos Generales'!V649,IF($C$8=$F$8,'Datos Generales'!V775))))</f>
        <v/>
      </c>
      <c r="W22" s="71" t="str">
        <f>IF(IF($C$8=$D$8,'Datos Generales'!W564,IF($C$8=$E$8,'Datos Generales'!W649,IF($C$8=$F$8,'Datos Generales'!W775)))=0,"",IF($C$8=$D$8,'Datos Generales'!W564,IF($C$8=$E$8,'Datos Generales'!W649,IF($C$8=$F$8,'Datos Generales'!W775))))</f>
        <v/>
      </c>
      <c r="X22" s="71" t="str">
        <f>IF(IF($C$8=$D$8,'Datos Generales'!X564,IF($C$8=$E$8,'Datos Generales'!X649,IF($C$8=$F$8,'Datos Generales'!X775)))=0,"",IF($C$8=$D$8,'Datos Generales'!X564,IF($C$8=$E$8,'Datos Generales'!X649,IF($C$8=$F$8,'Datos Generales'!X775))))</f>
        <v/>
      </c>
      <c r="Y22" s="71">
        <f>IF(IF($C$8=$D$8,'Datos Generales'!Y564,IF($C$8=$E$8,'Datos Generales'!Y649,IF($C$8=$F$8,'Datos Generales'!Y775)))=0,"",IF($C$8=$D$8,'Datos Generales'!Y564,IF($C$8=$E$8,'Datos Generales'!Y649,IF($C$8=$F$8,'Datos Generales'!Y775))))</f>
        <v>62.329068463640112</v>
      </c>
      <c r="Z22" s="71">
        <f>IF(IF($C$8=$D$8,'Datos Generales'!Z564,IF($C$8=$E$8,'Datos Generales'!Z649,IF($C$8=$F$8,'Datos Generales'!Z775)))=0,"",IF($C$8=$D$8,'Datos Generales'!Z564,IF($C$8=$E$8,'Datos Generales'!Z649,IF($C$8=$F$8,'Datos Generales'!Z775))))</f>
        <v>23.06543050926307</v>
      </c>
      <c r="AA22" s="71">
        <f>IF(IF($C$8=$D$8,'Datos Generales'!AA564,IF($C$8=$E$8,'Datos Generales'!AA649,IF($C$8=$F$8,'Datos Generales'!AA775)))=0,"",IF($C$8=$D$8,'Datos Generales'!AA564,IF($C$8=$E$8,'Datos Generales'!AA649,IF($C$8=$F$8,'Datos Generales'!AA775))))</f>
        <v>67.701652303886817</v>
      </c>
      <c r="AB22" s="71" t="str">
        <f>IF(IF($C$8=$D$8,'Datos Generales'!AB564,IF($C$8=$E$8,'Datos Generales'!AB649,IF($C$8=$F$8,'Datos Generales'!AB775)))=0,"",IF($C$8=$D$8,'Datos Generales'!AB564,IF($C$8=$E$8,'Datos Generales'!AB649,IF($C$8=$F$8,'Datos Generales'!AB775))))</f>
        <v/>
      </c>
      <c r="AC22" s="71" t="str">
        <f>IF(IF($C$8=$D$8,'Datos Generales'!AC564,IF($C$8=$E$8,'Datos Generales'!AC649,IF($C$8=$F$8,'Datos Generales'!AC775)))=0,"",IF($C$8=$D$8,'Datos Generales'!AC564,IF($C$8=$E$8,'Datos Generales'!AC649,IF($C$8=$F$8,'Datos Generales'!AC775))))</f>
        <v/>
      </c>
      <c r="AD22" s="71" t="str">
        <f>IF(IF($C$8=$D$8,'Datos Generales'!AD564,IF($C$8=$E$8,'Datos Generales'!AD649,IF($C$8=$F$8,'Datos Generales'!AD775)))=0,"",IF($C$8=$D$8,'Datos Generales'!AD564,IF($C$8=$E$8,'Datos Generales'!AD649,IF($C$8=$F$8,'Datos Generales'!AD775))))</f>
        <v/>
      </c>
      <c r="AE22" s="71" t="str">
        <f>IF(IF($C$8=$D$8,'Datos Generales'!AE564,IF($C$8=$E$8,'Datos Generales'!AE649,IF($C$8=$F$8,'Datos Generales'!AE775)))=0,"",IF($C$8=$D$8,'Datos Generales'!AE564,IF($C$8=$E$8,'Datos Generales'!AE649,IF($C$8=$F$8,'Datos Generales'!AE775))))</f>
        <v/>
      </c>
      <c r="AF22" s="71" t="str">
        <f>IF(IF($C$8=$D$8,'Datos Generales'!AF564,IF($C$8=$E$8,'Datos Generales'!AF649,IF($C$8=$F$8,'Datos Generales'!AF775)))=0,"",IF($C$8=$D$8,'Datos Generales'!AF564,IF($C$8=$E$8,'Datos Generales'!AF649,IF($C$8=$F$8,'Datos Generales'!AF775))))</f>
        <v/>
      </c>
      <c r="AG22" s="71">
        <f>IF(IF($C$8=$D$8,'Datos Generales'!AG564,IF($C$8=$E$8,'Datos Generales'!AG649,IF($C$8=$F$8,'Datos Generales'!AG775)))=0,"",IF($C$8=$D$8,'Datos Generales'!AG564,IF($C$8=$E$8,'Datos Generales'!AG649,IF($C$8=$F$8,'Datos Generales'!AG775))))</f>
        <v>82.857272889856006</v>
      </c>
      <c r="AH22" s="71" t="str">
        <f>IF(IF($C$8=$D$8,'Datos Generales'!AH564,IF($C$8=$E$8,'Datos Generales'!AH649,IF($C$8=$F$8,'Datos Generales'!AH775)))=0,"",IF($C$8=$D$8,'Datos Generales'!AH564,IF($C$8=$E$8,'Datos Generales'!AH649,IF($C$8=$F$8,'Datos Generales'!AH775))))</f>
        <v/>
      </c>
      <c r="AI22" s="71">
        <f>IF(IF($C$8=$D$8,'Datos Generales'!AI564,IF($C$8=$E$8,'Datos Generales'!AI649,IF($C$8=$F$8,'Datos Generales'!AI775)))=0,"",IF($C$8=$D$8,'Datos Generales'!AI564,IF($C$8=$E$8,'Datos Generales'!AI649,IF($C$8=$F$8,'Datos Generales'!AI775))))</f>
        <v>57.557765017727277</v>
      </c>
      <c r="AJ22" s="71" t="str">
        <f>IF(IF($C$8=$D$8,'Datos Generales'!AJ564,IF($C$8=$E$8,'Datos Generales'!AJ649,IF($C$8=$F$8,'Datos Generales'!AJ775)))=0,"",IF($C$8=$D$8,'Datos Generales'!AJ564,IF($C$8=$E$8,'Datos Generales'!AJ649,IF($C$8=$F$8,'Datos Generales'!AJ775))))</f>
        <v/>
      </c>
      <c r="AK22" s="71" t="str">
        <f>IF(IF($C$8=$D$8,'Datos Generales'!AK564,IF($C$8=$E$8,'Datos Generales'!AK649,IF($C$8=$F$8,'Datos Generales'!AK775)))=0,"",IF($C$8=$D$8,'Datos Generales'!AK564,IF($C$8=$E$8,'Datos Generales'!AK649,IF($C$8=$F$8,'Datos Generales'!AK775))))</f>
        <v/>
      </c>
      <c r="AL22" s="71" t="str">
        <f>IF(IF($C$8=$D$8,'Datos Generales'!AL564,IF($C$8=$E$8,'Datos Generales'!AL649,IF($C$8=$F$8,'Datos Generales'!AL775)))=0,"",IF($C$8=$D$8,'Datos Generales'!AL564,IF($C$8=$E$8,'Datos Generales'!AL649,IF($C$8=$F$8,'Datos Generales'!AL775))))</f>
        <v/>
      </c>
      <c r="AM22" s="71" t="str">
        <f>IF(IF($C$8=$D$8,'Datos Generales'!AM564,IF($C$8=$E$8,'Datos Generales'!AM649,IF($C$8=$F$8,'Datos Generales'!AM775)))=0,"",IF($C$8=$D$8,'Datos Generales'!AM564,IF($C$8=$E$8,'Datos Generales'!AM649,IF($C$8=$F$8,'Datos Generales'!AM775))))</f>
        <v/>
      </c>
      <c r="AN22" s="71" t="str">
        <f>IF(IF($C$8=$D$8,'Datos Generales'!AN564,IF($C$8=$E$8,'Datos Generales'!AN649,IF($C$8=$F$8,'Datos Generales'!AN775)))=0,"",IF($C$8=$D$8,'Datos Generales'!AN564,IF($C$8=$E$8,'Datos Generales'!AN649,IF($C$8=$F$8,'Datos Generales'!AN775))))</f>
        <v/>
      </c>
      <c r="AO22" s="71" t="str">
        <f>IF(IF($C$8=$D$8,'Datos Generales'!AO564,IF($C$8=$E$8,'Datos Generales'!AO649,IF($C$8=$F$8,'Datos Generales'!AO775)))=0,"",IF($C$8=$D$8,'Datos Generales'!AO564,IF($C$8=$E$8,'Datos Generales'!AO649,IF($C$8=$F$8,'Datos Generales'!AO775))))</f>
        <v/>
      </c>
      <c r="AP22" s="71" t="str">
        <f>IF(IF($C$8=$D$8,'Datos Generales'!AP564,IF($C$8=$E$8,'Datos Generales'!AP649,IF($C$8=$F$8,'Datos Generales'!AP775)))=0,"",IF($C$8=$D$8,'Datos Generales'!AP564,IF($C$8=$E$8,'Datos Generales'!AP649,IF($C$8=$F$8,'Datos Generales'!AP775))))</f>
        <v/>
      </c>
      <c r="AQ22" s="71">
        <f>IF(IF($C$8=$D$8,'Datos Generales'!AQ564,IF($C$8=$E$8,'Datos Generales'!AQ649,IF($C$8=$F$8,'Datos Generales'!AQ775)))=0,"",IF($C$8=$D$8,'Datos Generales'!AQ564,IF($C$8=$E$8,'Datos Generales'!AQ649,IF($C$8=$F$8,'Datos Generales'!AQ775))))</f>
        <v>56.737216043605407</v>
      </c>
      <c r="AR22" s="29"/>
      <c r="AS22" s="71">
        <f>IF(IF($C$8=$D$8,'Datos Generales'!AS564,IF($C$8=$E$8,'Datos Generales'!AS649,IF($C$8=$F$8,'Datos Generales'!AS775)))=0,"",IF($C$8=$D$8,'Datos Generales'!AS564,IF($C$8=$E$8,'Datos Generales'!AS649,IF($C$8=$F$8,'Datos Generales'!AS775))))</f>
        <v>65.485984596807469</v>
      </c>
      <c r="AT22" s="82">
        <f t="shared" si="0"/>
        <v>-8.748768553202062</v>
      </c>
    </row>
    <row r="23" spans="2:46" x14ac:dyDescent="0.2">
      <c r="B23" s="62" t="str">
        <f>'Datos Generales'!B259</f>
        <v>11. Casco Marítimo</v>
      </c>
      <c r="C23" s="71" t="str">
        <f>IF(IF($C$8=$D$8,'Datos Generales'!C565,IF($C$8=$E$8,'Datos Generales'!C650,IF($C$8=$F$8,'Datos Generales'!C776)))=0,"",IF($C$8=$D$8,'Datos Generales'!C565,IF($C$8=$E$8,'Datos Generales'!C650,IF($C$8=$F$8,'Datos Generales'!C776))))</f>
        <v/>
      </c>
      <c r="D23" s="71" t="str">
        <f>IF(IF($C$8=$D$8,'Datos Generales'!D565,IF($C$8=$E$8,'Datos Generales'!D650,IF($C$8=$F$8,'Datos Generales'!D776)))=0,"",IF($C$8=$D$8,'Datos Generales'!D565,IF($C$8=$E$8,'Datos Generales'!D650,IF($C$8=$F$8,'Datos Generales'!D776))))</f>
        <v/>
      </c>
      <c r="E23" s="71">
        <f>IF(IF($C$8=$D$8,'Datos Generales'!E565,IF($C$8=$E$8,'Datos Generales'!E650,IF($C$8=$F$8,'Datos Generales'!E776)))=0,"",IF($C$8=$D$8,'Datos Generales'!E565,IF($C$8=$E$8,'Datos Generales'!E650,IF($C$8=$F$8,'Datos Generales'!E776))))</f>
        <v>27.590997499305363</v>
      </c>
      <c r="F23" s="71" t="str">
        <f>IF(IF($C$8=$D$8,'Datos Generales'!F565,IF($C$8=$E$8,'Datos Generales'!F650,IF($C$8=$F$8,'Datos Generales'!F776)))=0,"",IF($C$8=$D$8,'Datos Generales'!F565,IF($C$8=$E$8,'Datos Generales'!F650,IF($C$8=$F$8,'Datos Generales'!F776))))</f>
        <v/>
      </c>
      <c r="G23" s="71" t="str">
        <f>IF(IF($C$8=$D$8,'Datos Generales'!G565,IF($C$8=$E$8,'Datos Generales'!G650,IF($C$8=$F$8,'Datos Generales'!G776)))=0,"",IF($C$8=$D$8,'Datos Generales'!G565,IF($C$8=$E$8,'Datos Generales'!G650,IF($C$8=$F$8,'Datos Generales'!G776))))</f>
        <v/>
      </c>
      <c r="H23" s="71">
        <f>IF(IF($C$8=$D$8,'Datos Generales'!H565,IF($C$8=$E$8,'Datos Generales'!H650,IF($C$8=$F$8,'Datos Generales'!H776)))=0,"",IF($C$8=$D$8,'Datos Generales'!H565,IF($C$8=$E$8,'Datos Generales'!H650,IF($C$8=$F$8,'Datos Generales'!H776))))</f>
        <v>-9.5011005135730002</v>
      </c>
      <c r="I23" s="71">
        <f>IF(IF($C$8=$D$8,'Datos Generales'!I565,IF($C$8=$E$8,'Datos Generales'!I650,IF($C$8=$F$8,'Datos Generales'!I776)))=0,"",IF($C$8=$D$8,'Datos Generales'!I565,IF($C$8=$E$8,'Datos Generales'!I650,IF($C$8=$F$8,'Datos Generales'!I776))))</f>
        <v>0.11178537208559565</v>
      </c>
      <c r="J23" s="71" t="str">
        <f>IF(IF($C$8=$D$8,'Datos Generales'!J565,IF($C$8=$E$8,'Datos Generales'!J650,IF($C$8=$F$8,'Datos Generales'!J776)))=0,"",IF($C$8=$D$8,'Datos Generales'!J565,IF($C$8=$E$8,'Datos Generales'!J650,IF($C$8=$F$8,'Datos Generales'!J776))))</f>
        <v/>
      </c>
      <c r="K23" s="71" t="str">
        <f>IF(IF($C$8=$D$8,'Datos Generales'!K565,IF($C$8=$E$8,'Datos Generales'!K650,IF($C$8=$F$8,'Datos Generales'!K776)))=0,"",IF($C$8=$D$8,'Datos Generales'!K565,IF($C$8=$E$8,'Datos Generales'!K650,IF($C$8=$F$8,'Datos Generales'!K776))))</f>
        <v/>
      </c>
      <c r="L23" s="71" t="str">
        <f>IF(IF($C$8=$D$8,'Datos Generales'!L565,IF($C$8=$E$8,'Datos Generales'!L650,IF($C$8=$F$8,'Datos Generales'!L776)))=0,"",IF($C$8=$D$8,'Datos Generales'!L565,IF($C$8=$E$8,'Datos Generales'!L650,IF($C$8=$F$8,'Datos Generales'!L776))))</f>
        <v/>
      </c>
      <c r="M23" s="71" t="str">
        <f>IF(IF($C$8=$D$8,'Datos Generales'!M565,IF($C$8=$E$8,'Datos Generales'!M650,IF($C$8=$F$8,'Datos Generales'!M776)))=0,"",IF($C$8=$D$8,'Datos Generales'!M565,IF($C$8=$E$8,'Datos Generales'!M650,IF($C$8=$F$8,'Datos Generales'!M776))))</f>
        <v/>
      </c>
      <c r="N23" s="71">
        <f>IF(IF($C$8=$D$8,'Datos Generales'!N565,IF($C$8=$E$8,'Datos Generales'!N650,IF($C$8=$F$8,'Datos Generales'!N776)))=0,"",IF($C$8=$D$8,'Datos Generales'!N565,IF($C$8=$E$8,'Datos Generales'!N650,IF($C$8=$F$8,'Datos Generales'!N776))))</f>
        <v>27.600417835261894</v>
      </c>
      <c r="O23" s="71">
        <f>IF(IF($C$8=$D$8,'Datos Generales'!O565,IF($C$8=$E$8,'Datos Generales'!O650,IF($C$8=$F$8,'Datos Generales'!O776)))=0,"",IF($C$8=$D$8,'Datos Generales'!O565,IF($C$8=$E$8,'Datos Generales'!O650,IF($C$8=$F$8,'Datos Generales'!O776))))</f>
        <v>94.444503369056804</v>
      </c>
      <c r="P23" s="71" t="str">
        <f>IF(IF($C$8=$D$8,'Datos Generales'!P565,IF($C$8=$E$8,'Datos Generales'!P650,IF($C$8=$F$8,'Datos Generales'!P776)))=0,"",IF($C$8=$D$8,'Datos Generales'!P565,IF($C$8=$E$8,'Datos Generales'!P650,IF($C$8=$F$8,'Datos Generales'!P776))))</f>
        <v/>
      </c>
      <c r="Q23" s="71">
        <f>IF(IF($C$8=$D$8,'Datos Generales'!Q565,IF($C$8=$E$8,'Datos Generales'!Q650,IF($C$8=$F$8,'Datos Generales'!Q776)))=0,"",IF($C$8=$D$8,'Datos Generales'!Q565,IF($C$8=$E$8,'Datos Generales'!Q650,IF($C$8=$F$8,'Datos Generales'!Q776))))</f>
        <v>131.93027881096998</v>
      </c>
      <c r="R23" s="71" t="str">
        <f>IF(IF($C$8=$D$8,'Datos Generales'!R565,IF($C$8=$E$8,'Datos Generales'!R650,IF($C$8=$F$8,'Datos Generales'!R776)))=0,"",IF($C$8=$D$8,'Datos Generales'!R565,IF($C$8=$E$8,'Datos Generales'!R650,IF($C$8=$F$8,'Datos Generales'!R776))))</f>
        <v/>
      </c>
      <c r="S23" s="71">
        <f>IF(IF($C$8=$D$8,'Datos Generales'!S565,IF($C$8=$E$8,'Datos Generales'!S650,IF($C$8=$F$8,'Datos Generales'!S776)))=0,"",IF($C$8=$D$8,'Datos Generales'!S565,IF($C$8=$E$8,'Datos Generales'!S650,IF($C$8=$F$8,'Datos Generales'!S776))))</f>
        <v>-205.94606731961852</v>
      </c>
      <c r="T23" s="71" t="str">
        <f>IF(IF($C$8=$D$8,'Datos Generales'!T565,IF($C$8=$E$8,'Datos Generales'!T650,IF($C$8=$F$8,'Datos Generales'!T776)))=0,"",IF($C$8=$D$8,'Datos Generales'!T565,IF($C$8=$E$8,'Datos Generales'!T650,IF($C$8=$F$8,'Datos Generales'!T776))))</f>
        <v/>
      </c>
      <c r="U23" s="71">
        <f>IF(IF($C$8=$D$8,'Datos Generales'!U565,IF($C$8=$E$8,'Datos Generales'!U650,IF($C$8=$F$8,'Datos Generales'!U776)))=0,"",IF($C$8=$D$8,'Datos Generales'!U565,IF($C$8=$E$8,'Datos Generales'!U650,IF($C$8=$F$8,'Datos Generales'!U776))))</f>
        <v>56.335317181497366</v>
      </c>
      <c r="V23" s="71" t="str">
        <f>IF(IF($C$8=$D$8,'Datos Generales'!V565,IF($C$8=$E$8,'Datos Generales'!V650,IF($C$8=$F$8,'Datos Generales'!V776)))=0,"",IF($C$8=$D$8,'Datos Generales'!V565,IF($C$8=$E$8,'Datos Generales'!V650,IF($C$8=$F$8,'Datos Generales'!V776))))</f>
        <v/>
      </c>
      <c r="W23" s="71">
        <f>IF(IF($C$8=$D$8,'Datos Generales'!W565,IF($C$8=$E$8,'Datos Generales'!W650,IF($C$8=$F$8,'Datos Generales'!W776)))=0,"",IF($C$8=$D$8,'Datos Generales'!W565,IF($C$8=$E$8,'Datos Generales'!W650,IF($C$8=$F$8,'Datos Generales'!W776))))</f>
        <v>-97.069752154512074</v>
      </c>
      <c r="X23" s="71" t="str">
        <f>IF(IF($C$8=$D$8,'Datos Generales'!X565,IF($C$8=$E$8,'Datos Generales'!X650,IF($C$8=$F$8,'Datos Generales'!X776)))=0,"",IF($C$8=$D$8,'Datos Generales'!X565,IF($C$8=$E$8,'Datos Generales'!X650,IF($C$8=$F$8,'Datos Generales'!X776))))</f>
        <v/>
      </c>
      <c r="Y23" s="71">
        <f>IF(IF($C$8=$D$8,'Datos Generales'!Y565,IF($C$8=$E$8,'Datos Generales'!Y650,IF($C$8=$F$8,'Datos Generales'!Y776)))=0,"",IF($C$8=$D$8,'Datos Generales'!Y565,IF($C$8=$E$8,'Datos Generales'!Y650,IF($C$8=$F$8,'Datos Generales'!Y776))))</f>
        <v>141.14978554932364</v>
      </c>
      <c r="Z23" s="71" t="str">
        <f>IF(IF($C$8=$D$8,'Datos Generales'!Z565,IF($C$8=$E$8,'Datos Generales'!Z650,IF($C$8=$F$8,'Datos Generales'!Z776)))=0,"",IF($C$8=$D$8,'Datos Generales'!Z565,IF($C$8=$E$8,'Datos Generales'!Z650,IF($C$8=$F$8,'Datos Generales'!Z776))))</f>
        <v/>
      </c>
      <c r="AA23" s="71">
        <f>IF(IF($C$8=$D$8,'Datos Generales'!AA565,IF($C$8=$E$8,'Datos Generales'!AA650,IF($C$8=$F$8,'Datos Generales'!AA776)))=0,"",IF($C$8=$D$8,'Datos Generales'!AA565,IF($C$8=$E$8,'Datos Generales'!AA650,IF($C$8=$F$8,'Datos Generales'!AA776))))</f>
        <v>359.75680538626733</v>
      </c>
      <c r="AB23" s="71" t="str">
        <f>IF(IF($C$8=$D$8,'Datos Generales'!AB565,IF($C$8=$E$8,'Datos Generales'!AB650,IF($C$8=$F$8,'Datos Generales'!AB776)))=0,"",IF($C$8=$D$8,'Datos Generales'!AB565,IF($C$8=$E$8,'Datos Generales'!AB650,IF($C$8=$F$8,'Datos Generales'!AB776))))</f>
        <v/>
      </c>
      <c r="AC23" s="71" t="str">
        <f>IF(IF($C$8=$D$8,'Datos Generales'!AC565,IF($C$8=$E$8,'Datos Generales'!AC650,IF($C$8=$F$8,'Datos Generales'!AC776)))=0,"",IF($C$8=$D$8,'Datos Generales'!AC565,IF($C$8=$E$8,'Datos Generales'!AC650,IF($C$8=$F$8,'Datos Generales'!AC776))))</f>
        <v/>
      </c>
      <c r="AD23" s="71" t="str">
        <f>IF(IF($C$8=$D$8,'Datos Generales'!AD565,IF($C$8=$E$8,'Datos Generales'!AD650,IF($C$8=$F$8,'Datos Generales'!AD776)))=0,"",IF($C$8=$D$8,'Datos Generales'!AD565,IF($C$8=$E$8,'Datos Generales'!AD650,IF($C$8=$F$8,'Datos Generales'!AD776))))</f>
        <v/>
      </c>
      <c r="AE23" s="71" t="str">
        <f>IF(IF($C$8=$D$8,'Datos Generales'!AE565,IF($C$8=$E$8,'Datos Generales'!AE650,IF($C$8=$F$8,'Datos Generales'!AE776)))=0,"",IF($C$8=$D$8,'Datos Generales'!AE565,IF($C$8=$E$8,'Datos Generales'!AE650,IF($C$8=$F$8,'Datos Generales'!AE776))))</f>
        <v/>
      </c>
      <c r="AF23" s="71" t="str">
        <f>IF(IF($C$8=$D$8,'Datos Generales'!AF565,IF($C$8=$E$8,'Datos Generales'!AF650,IF($C$8=$F$8,'Datos Generales'!AF776)))=0,"",IF($C$8=$D$8,'Datos Generales'!AF565,IF($C$8=$E$8,'Datos Generales'!AF650,IF($C$8=$F$8,'Datos Generales'!AF776))))</f>
        <v/>
      </c>
      <c r="AG23" s="71">
        <f>IF(IF($C$8=$D$8,'Datos Generales'!AG565,IF($C$8=$E$8,'Datos Generales'!AG650,IF($C$8=$F$8,'Datos Generales'!AG776)))=0,"",IF($C$8=$D$8,'Datos Generales'!AG565,IF($C$8=$E$8,'Datos Generales'!AG650,IF($C$8=$F$8,'Datos Generales'!AG776))))</f>
        <v>-56.330707003958082</v>
      </c>
      <c r="AH23" s="71">
        <f>IF(IF($C$8=$D$8,'Datos Generales'!AH565,IF($C$8=$E$8,'Datos Generales'!AH650,IF($C$8=$F$8,'Datos Generales'!AH776)))=0,"",IF($C$8=$D$8,'Datos Generales'!AH565,IF($C$8=$E$8,'Datos Generales'!AH650,IF($C$8=$F$8,'Datos Generales'!AH776))))</f>
        <v>98.546998517127705</v>
      </c>
      <c r="AI23" s="71" t="str">
        <f>IF(IF($C$8=$D$8,'Datos Generales'!AI565,IF($C$8=$E$8,'Datos Generales'!AI650,IF($C$8=$F$8,'Datos Generales'!AI776)))=0,"",IF($C$8=$D$8,'Datos Generales'!AI565,IF($C$8=$E$8,'Datos Generales'!AI650,IF($C$8=$F$8,'Datos Generales'!AI776))))</f>
        <v/>
      </c>
      <c r="AJ23" s="71" t="str">
        <f>IF(IF($C$8=$D$8,'Datos Generales'!AJ565,IF($C$8=$E$8,'Datos Generales'!AJ650,IF($C$8=$F$8,'Datos Generales'!AJ776)))=0,"",IF($C$8=$D$8,'Datos Generales'!AJ565,IF($C$8=$E$8,'Datos Generales'!AJ650,IF($C$8=$F$8,'Datos Generales'!AJ776))))</f>
        <v/>
      </c>
      <c r="AK23" s="71" t="str">
        <f>IF(IF($C$8=$D$8,'Datos Generales'!AK565,IF($C$8=$E$8,'Datos Generales'!AK650,IF($C$8=$F$8,'Datos Generales'!AK776)))=0,"",IF($C$8=$D$8,'Datos Generales'!AK565,IF($C$8=$E$8,'Datos Generales'!AK650,IF($C$8=$F$8,'Datos Generales'!AK776))))</f>
        <v/>
      </c>
      <c r="AL23" s="71" t="str">
        <f>IF(IF($C$8=$D$8,'Datos Generales'!AL565,IF($C$8=$E$8,'Datos Generales'!AL650,IF($C$8=$F$8,'Datos Generales'!AL776)))=0,"",IF($C$8=$D$8,'Datos Generales'!AL565,IF($C$8=$E$8,'Datos Generales'!AL650,IF($C$8=$F$8,'Datos Generales'!AL776))))</f>
        <v/>
      </c>
      <c r="AM23" s="71" t="str">
        <f>IF(IF($C$8=$D$8,'Datos Generales'!AM565,IF($C$8=$E$8,'Datos Generales'!AM650,IF($C$8=$F$8,'Datos Generales'!AM776)))=0,"",IF($C$8=$D$8,'Datos Generales'!AM565,IF($C$8=$E$8,'Datos Generales'!AM650,IF($C$8=$F$8,'Datos Generales'!AM776))))</f>
        <v/>
      </c>
      <c r="AN23" s="71" t="str">
        <f>IF(IF($C$8=$D$8,'Datos Generales'!AN565,IF($C$8=$E$8,'Datos Generales'!AN650,IF($C$8=$F$8,'Datos Generales'!AN776)))=0,"",IF($C$8=$D$8,'Datos Generales'!AN565,IF($C$8=$E$8,'Datos Generales'!AN650,IF($C$8=$F$8,'Datos Generales'!AN776))))</f>
        <v/>
      </c>
      <c r="AO23" s="71" t="str">
        <f>IF(IF($C$8=$D$8,'Datos Generales'!AO565,IF($C$8=$E$8,'Datos Generales'!AO650,IF($C$8=$F$8,'Datos Generales'!AO776)))=0,"",IF($C$8=$D$8,'Datos Generales'!AO565,IF($C$8=$E$8,'Datos Generales'!AO650,IF($C$8=$F$8,'Datos Generales'!AO776))))</f>
        <v/>
      </c>
      <c r="AP23" s="71" t="str">
        <f>IF(IF($C$8=$D$8,'Datos Generales'!AP565,IF($C$8=$E$8,'Datos Generales'!AP650,IF($C$8=$F$8,'Datos Generales'!AP776)))=0,"",IF($C$8=$D$8,'Datos Generales'!AP565,IF($C$8=$E$8,'Datos Generales'!AP650,IF($C$8=$F$8,'Datos Generales'!AP776))))</f>
        <v/>
      </c>
      <c r="AQ23" s="71">
        <f>IF(IF($C$8=$D$8,'Datos Generales'!AQ565,IF($C$8=$E$8,'Datos Generales'!AQ650,IF($C$8=$F$8,'Datos Generales'!AQ776)))=0,"",IF($C$8=$D$8,'Datos Generales'!AQ565,IF($C$8=$E$8,'Datos Generales'!AQ650,IF($C$8=$F$8,'Datos Generales'!AQ776))))</f>
        <v>18.850943777523511</v>
      </c>
      <c r="AR23" s="29"/>
      <c r="AS23" s="71">
        <f>IF(IF($C$8=$D$8,'Datos Generales'!AS565,IF($C$8=$E$8,'Datos Generales'!AS650,IF($C$8=$F$8,'Datos Generales'!AS776)))=0,"",IF($C$8=$D$8,'Datos Generales'!AS565,IF($C$8=$E$8,'Datos Generales'!AS650,IF($C$8=$F$8,'Datos Generales'!AS776))))</f>
        <v>124.56664608002887</v>
      </c>
      <c r="AT23" s="82">
        <f t="shared" si="0"/>
        <v>-105.71570230250536</v>
      </c>
    </row>
    <row r="24" spans="2:46" x14ac:dyDescent="0.2">
      <c r="B24" s="62" t="str">
        <f>'Datos Generales'!B260</f>
        <v>12. Casco Aéreo</v>
      </c>
      <c r="C24" s="71" t="str">
        <f>IF(IF($C$8=$D$8,'Datos Generales'!C566,IF($C$8=$E$8,'Datos Generales'!C651,IF($C$8=$F$8,'Datos Generales'!C777)))=0,"",IF($C$8=$D$8,'Datos Generales'!C566,IF($C$8=$E$8,'Datos Generales'!C651,IF($C$8=$F$8,'Datos Generales'!C777))))</f>
        <v/>
      </c>
      <c r="D24" s="71" t="str">
        <f>IF(IF($C$8=$D$8,'Datos Generales'!D566,IF($C$8=$E$8,'Datos Generales'!D651,IF($C$8=$F$8,'Datos Generales'!D777)))=0,"",IF($C$8=$D$8,'Datos Generales'!D566,IF($C$8=$E$8,'Datos Generales'!D651,IF($C$8=$F$8,'Datos Generales'!D777))))</f>
        <v/>
      </c>
      <c r="E24" s="71">
        <f>IF(IF($C$8=$D$8,'Datos Generales'!E566,IF($C$8=$E$8,'Datos Generales'!E651,IF($C$8=$F$8,'Datos Generales'!E777)))=0,"",IF($C$8=$D$8,'Datos Generales'!E566,IF($C$8=$E$8,'Datos Generales'!E651,IF($C$8=$F$8,'Datos Generales'!E777))))</f>
        <v>61.467268623024829</v>
      </c>
      <c r="F24" s="71" t="str">
        <f>IF(IF($C$8=$D$8,'Datos Generales'!F566,IF($C$8=$E$8,'Datos Generales'!F651,IF($C$8=$F$8,'Datos Generales'!F777)))=0,"",IF($C$8=$D$8,'Datos Generales'!F566,IF($C$8=$E$8,'Datos Generales'!F651,IF($C$8=$F$8,'Datos Generales'!F777))))</f>
        <v/>
      </c>
      <c r="G24" s="71" t="str">
        <f>IF(IF($C$8=$D$8,'Datos Generales'!G566,IF($C$8=$E$8,'Datos Generales'!G651,IF($C$8=$F$8,'Datos Generales'!G777)))=0,"",IF($C$8=$D$8,'Datos Generales'!G566,IF($C$8=$E$8,'Datos Generales'!G651,IF($C$8=$F$8,'Datos Generales'!G777))))</f>
        <v/>
      </c>
      <c r="H24" s="71" t="str">
        <f>IF(IF($C$8=$D$8,'Datos Generales'!H566,IF($C$8=$E$8,'Datos Generales'!H651,IF($C$8=$F$8,'Datos Generales'!H777)))=0,"",IF($C$8=$D$8,'Datos Generales'!H566,IF($C$8=$E$8,'Datos Generales'!H651,IF($C$8=$F$8,'Datos Generales'!H777))))</f>
        <v/>
      </c>
      <c r="I24" s="71" t="str">
        <f>IF(IF($C$8=$D$8,'Datos Generales'!I566,IF($C$8=$E$8,'Datos Generales'!I651,IF($C$8=$F$8,'Datos Generales'!I777)))=0,"",IF($C$8=$D$8,'Datos Generales'!I566,IF($C$8=$E$8,'Datos Generales'!I651,IF($C$8=$F$8,'Datos Generales'!I777))))</f>
        <v/>
      </c>
      <c r="J24" s="71" t="str">
        <f>IF(IF($C$8=$D$8,'Datos Generales'!J566,IF($C$8=$E$8,'Datos Generales'!J651,IF($C$8=$F$8,'Datos Generales'!J777)))=0,"",IF($C$8=$D$8,'Datos Generales'!J566,IF($C$8=$E$8,'Datos Generales'!J651,IF($C$8=$F$8,'Datos Generales'!J777))))</f>
        <v/>
      </c>
      <c r="K24" s="71" t="str">
        <f>IF(IF($C$8=$D$8,'Datos Generales'!K566,IF($C$8=$E$8,'Datos Generales'!K651,IF($C$8=$F$8,'Datos Generales'!K777)))=0,"",IF($C$8=$D$8,'Datos Generales'!K566,IF($C$8=$E$8,'Datos Generales'!K651,IF($C$8=$F$8,'Datos Generales'!K777))))</f>
        <v/>
      </c>
      <c r="L24" s="71" t="str">
        <f>IF(IF($C$8=$D$8,'Datos Generales'!L566,IF($C$8=$E$8,'Datos Generales'!L651,IF($C$8=$F$8,'Datos Generales'!L777)))=0,"",IF($C$8=$D$8,'Datos Generales'!L566,IF($C$8=$E$8,'Datos Generales'!L651,IF($C$8=$F$8,'Datos Generales'!L777))))</f>
        <v/>
      </c>
      <c r="M24" s="71" t="str">
        <f>IF(IF($C$8=$D$8,'Datos Generales'!M566,IF($C$8=$E$8,'Datos Generales'!M651,IF($C$8=$F$8,'Datos Generales'!M777)))=0,"",IF($C$8=$D$8,'Datos Generales'!M566,IF($C$8=$E$8,'Datos Generales'!M651,IF($C$8=$F$8,'Datos Generales'!M777))))</f>
        <v/>
      </c>
      <c r="N24" s="71">
        <f>IF(IF($C$8=$D$8,'Datos Generales'!N566,IF($C$8=$E$8,'Datos Generales'!N651,IF($C$8=$F$8,'Datos Generales'!N777)))=0,"",IF($C$8=$D$8,'Datos Generales'!N566,IF($C$8=$E$8,'Datos Generales'!N651,IF($C$8=$F$8,'Datos Generales'!N777))))</f>
        <v>63.18086886585634</v>
      </c>
      <c r="O24" s="71">
        <f>IF(IF($C$8=$D$8,'Datos Generales'!O566,IF($C$8=$E$8,'Datos Generales'!O651,IF($C$8=$F$8,'Datos Generales'!O777)))=0,"",IF($C$8=$D$8,'Datos Generales'!O566,IF($C$8=$E$8,'Datos Generales'!O651,IF($C$8=$F$8,'Datos Generales'!O777))))</f>
        <v>14.034428975795738</v>
      </c>
      <c r="P24" s="71" t="str">
        <f>IF(IF($C$8=$D$8,'Datos Generales'!P566,IF($C$8=$E$8,'Datos Generales'!P651,IF($C$8=$F$8,'Datos Generales'!P777)))=0,"",IF($C$8=$D$8,'Datos Generales'!P566,IF($C$8=$E$8,'Datos Generales'!P651,IF($C$8=$F$8,'Datos Generales'!P777))))</f>
        <v/>
      </c>
      <c r="Q24" s="71" t="str">
        <f>IF(IF($C$8=$D$8,'Datos Generales'!Q566,IF($C$8=$E$8,'Datos Generales'!Q651,IF($C$8=$F$8,'Datos Generales'!Q777)))=0,"",IF($C$8=$D$8,'Datos Generales'!Q566,IF($C$8=$E$8,'Datos Generales'!Q651,IF($C$8=$F$8,'Datos Generales'!Q777))))</f>
        <v/>
      </c>
      <c r="R24" s="71" t="str">
        <f>IF(IF($C$8=$D$8,'Datos Generales'!R566,IF($C$8=$E$8,'Datos Generales'!R651,IF($C$8=$F$8,'Datos Generales'!R777)))=0,"",IF($C$8=$D$8,'Datos Generales'!R566,IF($C$8=$E$8,'Datos Generales'!R651,IF($C$8=$F$8,'Datos Generales'!R777))))</f>
        <v/>
      </c>
      <c r="S24" s="71" t="str">
        <f>IF(IF($C$8=$D$8,'Datos Generales'!S566,IF($C$8=$E$8,'Datos Generales'!S651,IF($C$8=$F$8,'Datos Generales'!S777)))=0,"",IF($C$8=$D$8,'Datos Generales'!S566,IF($C$8=$E$8,'Datos Generales'!S651,IF($C$8=$F$8,'Datos Generales'!S777))))</f>
        <v/>
      </c>
      <c r="T24" s="71" t="str">
        <f>IF(IF($C$8=$D$8,'Datos Generales'!T566,IF($C$8=$E$8,'Datos Generales'!T651,IF($C$8=$F$8,'Datos Generales'!T777)))=0,"",IF($C$8=$D$8,'Datos Generales'!T566,IF($C$8=$E$8,'Datos Generales'!T651,IF($C$8=$F$8,'Datos Generales'!T777))))</f>
        <v/>
      </c>
      <c r="U24" s="71">
        <f>IF(IF($C$8=$D$8,'Datos Generales'!U566,IF($C$8=$E$8,'Datos Generales'!U651,IF($C$8=$F$8,'Datos Generales'!U777)))=0,"",IF($C$8=$D$8,'Datos Generales'!U566,IF($C$8=$E$8,'Datos Generales'!U651,IF($C$8=$F$8,'Datos Generales'!U777))))</f>
        <v>37.364939043346645</v>
      </c>
      <c r="V24" s="71" t="str">
        <f>IF(IF($C$8=$D$8,'Datos Generales'!V566,IF($C$8=$E$8,'Datos Generales'!V651,IF($C$8=$F$8,'Datos Generales'!V777)))=0,"",IF($C$8=$D$8,'Datos Generales'!V566,IF($C$8=$E$8,'Datos Generales'!V651,IF($C$8=$F$8,'Datos Generales'!V777))))</f>
        <v/>
      </c>
      <c r="W24" s="71">
        <f>IF(IF($C$8=$D$8,'Datos Generales'!W566,IF($C$8=$E$8,'Datos Generales'!W651,IF($C$8=$F$8,'Datos Generales'!W777)))=0,"",IF($C$8=$D$8,'Datos Generales'!W566,IF($C$8=$E$8,'Datos Generales'!W651,IF($C$8=$F$8,'Datos Generales'!W777))))</f>
        <v>40.95802931594843</v>
      </c>
      <c r="X24" s="71" t="str">
        <f>IF(IF($C$8=$D$8,'Datos Generales'!X566,IF($C$8=$E$8,'Datos Generales'!X651,IF($C$8=$F$8,'Datos Generales'!X777)))=0,"",IF($C$8=$D$8,'Datos Generales'!X566,IF($C$8=$E$8,'Datos Generales'!X651,IF($C$8=$F$8,'Datos Generales'!X777))))</f>
        <v/>
      </c>
      <c r="Y24" s="71" t="str">
        <f>IF(IF($C$8=$D$8,'Datos Generales'!Y566,IF($C$8=$E$8,'Datos Generales'!Y651,IF($C$8=$F$8,'Datos Generales'!Y777)))=0,"",IF($C$8=$D$8,'Datos Generales'!Y566,IF($C$8=$E$8,'Datos Generales'!Y651,IF($C$8=$F$8,'Datos Generales'!Y777))))</f>
        <v/>
      </c>
      <c r="Z24" s="71" t="str">
        <f>IF(IF($C$8=$D$8,'Datos Generales'!Z566,IF($C$8=$E$8,'Datos Generales'!Z651,IF($C$8=$F$8,'Datos Generales'!Z777)))=0,"",IF($C$8=$D$8,'Datos Generales'!Z566,IF($C$8=$E$8,'Datos Generales'!Z651,IF($C$8=$F$8,'Datos Generales'!Z777))))</f>
        <v/>
      </c>
      <c r="AA24" s="71">
        <f>IF(IF($C$8=$D$8,'Datos Generales'!AA566,IF($C$8=$E$8,'Datos Generales'!AA651,IF($C$8=$F$8,'Datos Generales'!AA777)))=0,"",IF($C$8=$D$8,'Datos Generales'!AA566,IF($C$8=$E$8,'Datos Generales'!AA651,IF($C$8=$F$8,'Datos Generales'!AA777))))</f>
        <v>50.688660573759968</v>
      </c>
      <c r="AB24" s="71" t="str">
        <f>IF(IF($C$8=$D$8,'Datos Generales'!AB566,IF($C$8=$E$8,'Datos Generales'!AB651,IF($C$8=$F$8,'Datos Generales'!AB777)))=0,"",IF($C$8=$D$8,'Datos Generales'!AB566,IF($C$8=$E$8,'Datos Generales'!AB651,IF($C$8=$F$8,'Datos Generales'!AB777))))</f>
        <v/>
      </c>
      <c r="AC24" s="71" t="str">
        <f>IF(IF($C$8=$D$8,'Datos Generales'!AC566,IF($C$8=$E$8,'Datos Generales'!AC651,IF($C$8=$F$8,'Datos Generales'!AC777)))=0,"",IF($C$8=$D$8,'Datos Generales'!AC566,IF($C$8=$E$8,'Datos Generales'!AC651,IF($C$8=$F$8,'Datos Generales'!AC777))))</f>
        <v/>
      </c>
      <c r="AD24" s="71">
        <f>IF(IF($C$8=$D$8,'Datos Generales'!AD566,IF($C$8=$E$8,'Datos Generales'!AD651,IF($C$8=$F$8,'Datos Generales'!AD777)))=0,"",IF($C$8=$D$8,'Datos Generales'!AD566,IF($C$8=$E$8,'Datos Generales'!AD651,IF($C$8=$F$8,'Datos Generales'!AD777))))</f>
        <v>23.633078199512656</v>
      </c>
      <c r="AE24" s="71" t="str">
        <f>IF(IF($C$8=$D$8,'Datos Generales'!AE566,IF($C$8=$E$8,'Datos Generales'!AE651,IF($C$8=$F$8,'Datos Generales'!AE777)))=0,"",IF($C$8=$D$8,'Datos Generales'!AE566,IF($C$8=$E$8,'Datos Generales'!AE651,IF($C$8=$F$8,'Datos Generales'!AE777))))</f>
        <v/>
      </c>
      <c r="AF24" s="71" t="str">
        <f>IF(IF($C$8=$D$8,'Datos Generales'!AF566,IF($C$8=$E$8,'Datos Generales'!AF651,IF($C$8=$F$8,'Datos Generales'!AF777)))=0,"",IF($C$8=$D$8,'Datos Generales'!AF566,IF($C$8=$E$8,'Datos Generales'!AF651,IF($C$8=$F$8,'Datos Generales'!AF777))))</f>
        <v/>
      </c>
      <c r="AG24" s="71" t="str">
        <f>IF(IF($C$8=$D$8,'Datos Generales'!AG566,IF($C$8=$E$8,'Datos Generales'!AG651,IF($C$8=$F$8,'Datos Generales'!AG777)))=0,"",IF($C$8=$D$8,'Datos Generales'!AG566,IF($C$8=$E$8,'Datos Generales'!AG651,IF($C$8=$F$8,'Datos Generales'!AG777))))</f>
        <v/>
      </c>
      <c r="AH24" s="71">
        <f>IF(IF($C$8=$D$8,'Datos Generales'!AH566,IF($C$8=$E$8,'Datos Generales'!AH651,IF($C$8=$F$8,'Datos Generales'!AH777)))=0,"",IF($C$8=$D$8,'Datos Generales'!AH566,IF($C$8=$E$8,'Datos Generales'!AH651,IF($C$8=$F$8,'Datos Generales'!AH777))))</f>
        <v>-177.54205617045676</v>
      </c>
      <c r="AI24" s="71" t="str">
        <f>IF(IF($C$8=$D$8,'Datos Generales'!AI566,IF($C$8=$E$8,'Datos Generales'!AI651,IF($C$8=$F$8,'Datos Generales'!AI777)))=0,"",IF($C$8=$D$8,'Datos Generales'!AI566,IF($C$8=$E$8,'Datos Generales'!AI651,IF($C$8=$F$8,'Datos Generales'!AI777))))</f>
        <v/>
      </c>
      <c r="AJ24" s="71" t="str">
        <f>IF(IF($C$8=$D$8,'Datos Generales'!AJ566,IF($C$8=$E$8,'Datos Generales'!AJ651,IF($C$8=$F$8,'Datos Generales'!AJ777)))=0,"",IF($C$8=$D$8,'Datos Generales'!AJ566,IF($C$8=$E$8,'Datos Generales'!AJ651,IF($C$8=$F$8,'Datos Generales'!AJ777))))</f>
        <v/>
      </c>
      <c r="AK24" s="71" t="str">
        <f>IF(IF($C$8=$D$8,'Datos Generales'!AK566,IF($C$8=$E$8,'Datos Generales'!AK651,IF($C$8=$F$8,'Datos Generales'!AK777)))=0,"",IF($C$8=$D$8,'Datos Generales'!AK566,IF($C$8=$E$8,'Datos Generales'!AK651,IF($C$8=$F$8,'Datos Generales'!AK777))))</f>
        <v/>
      </c>
      <c r="AL24" s="71" t="str">
        <f>IF(IF($C$8=$D$8,'Datos Generales'!AL566,IF($C$8=$E$8,'Datos Generales'!AL651,IF($C$8=$F$8,'Datos Generales'!AL777)))=0,"",IF($C$8=$D$8,'Datos Generales'!AL566,IF($C$8=$E$8,'Datos Generales'!AL651,IF($C$8=$F$8,'Datos Generales'!AL777))))</f>
        <v/>
      </c>
      <c r="AM24" s="71" t="str">
        <f>IF(IF($C$8=$D$8,'Datos Generales'!AM566,IF($C$8=$E$8,'Datos Generales'!AM651,IF($C$8=$F$8,'Datos Generales'!AM777)))=0,"",IF($C$8=$D$8,'Datos Generales'!AM566,IF($C$8=$E$8,'Datos Generales'!AM651,IF($C$8=$F$8,'Datos Generales'!AM777))))</f>
        <v/>
      </c>
      <c r="AN24" s="71" t="str">
        <f>IF(IF($C$8=$D$8,'Datos Generales'!AN566,IF($C$8=$E$8,'Datos Generales'!AN651,IF($C$8=$F$8,'Datos Generales'!AN777)))=0,"",IF($C$8=$D$8,'Datos Generales'!AN566,IF($C$8=$E$8,'Datos Generales'!AN651,IF($C$8=$F$8,'Datos Generales'!AN777))))</f>
        <v/>
      </c>
      <c r="AO24" s="71" t="str">
        <f>IF(IF($C$8=$D$8,'Datos Generales'!AO566,IF($C$8=$E$8,'Datos Generales'!AO651,IF($C$8=$F$8,'Datos Generales'!AO777)))=0,"",IF($C$8=$D$8,'Datos Generales'!AO566,IF($C$8=$E$8,'Datos Generales'!AO651,IF($C$8=$F$8,'Datos Generales'!AO777))))</f>
        <v/>
      </c>
      <c r="AP24" s="71" t="str">
        <f>IF(IF($C$8=$D$8,'Datos Generales'!AP566,IF($C$8=$E$8,'Datos Generales'!AP651,IF($C$8=$F$8,'Datos Generales'!AP777)))=0,"",IF($C$8=$D$8,'Datos Generales'!AP566,IF($C$8=$E$8,'Datos Generales'!AP651,IF($C$8=$F$8,'Datos Generales'!AP777))))</f>
        <v/>
      </c>
      <c r="AQ24" s="71">
        <f>IF(IF($C$8=$D$8,'Datos Generales'!AQ566,IF($C$8=$E$8,'Datos Generales'!AQ651,IF($C$8=$F$8,'Datos Generales'!AQ777)))=0,"",IF($C$8=$D$8,'Datos Generales'!AQ566,IF($C$8=$E$8,'Datos Generales'!AQ651,IF($C$8=$F$8,'Datos Generales'!AQ777))))</f>
        <v>36.91883887901912</v>
      </c>
      <c r="AR24" s="29"/>
      <c r="AS24" s="71">
        <f>IF(IF($C$8=$D$8,'Datos Generales'!AS566,IF($C$8=$E$8,'Datos Generales'!AS651,IF($C$8=$F$8,'Datos Generales'!AS777)))=0,"",IF($C$8=$D$8,'Datos Generales'!AS566,IF($C$8=$E$8,'Datos Generales'!AS651,IF($C$8=$F$8,'Datos Generales'!AS777))))</f>
        <v>136.04618654647237</v>
      </c>
      <c r="AT24" s="82">
        <f t="shared" si="0"/>
        <v>-99.12734766745325</v>
      </c>
    </row>
    <row r="25" spans="2:46" x14ac:dyDescent="0.2">
      <c r="B25" s="62" t="str">
        <f>'Datos Generales'!B261</f>
        <v>13. Responsabilidad Civil Hogar y Condominios</v>
      </c>
      <c r="C25" s="71" t="str">
        <f>IF(IF($C$8=$D$8,'Datos Generales'!C567,IF($C$8=$E$8,'Datos Generales'!C652,IF($C$8=$F$8,'Datos Generales'!C778)))=0,"",IF($C$8=$D$8,'Datos Generales'!C567,IF($C$8=$E$8,'Datos Generales'!C652,IF($C$8=$F$8,'Datos Generales'!C778))))</f>
        <v/>
      </c>
      <c r="D25" s="71" t="str">
        <f>IF(IF($C$8=$D$8,'Datos Generales'!D567,IF($C$8=$E$8,'Datos Generales'!D652,IF($C$8=$F$8,'Datos Generales'!D778)))=0,"",IF($C$8=$D$8,'Datos Generales'!D567,IF($C$8=$E$8,'Datos Generales'!D652,IF($C$8=$F$8,'Datos Generales'!D778))))</f>
        <v/>
      </c>
      <c r="E25" s="71">
        <f>IF(IF($C$8=$D$8,'Datos Generales'!E567,IF($C$8=$E$8,'Datos Generales'!E652,IF($C$8=$F$8,'Datos Generales'!E778)))=0,"",IF($C$8=$D$8,'Datos Generales'!E567,IF($C$8=$E$8,'Datos Generales'!E652,IF($C$8=$F$8,'Datos Generales'!E778))))</f>
        <v>12.201945070677484</v>
      </c>
      <c r="F25" s="71">
        <f>IF(IF($C$8=$D$8,'Datos Generales'!F567,IF($C$8=$E$8,'Datos Generales'!F652,IF($C$8=$F$8,'Datos Generales'!F778)))=0,"",IF($C$8=$D$8,'Datos Generales'!F567,IF($C$8=$E$8,'Datos Generales'!F652,IF($C$8=$F$8,'Datos Generales'!F778))))</f>
        <v>17.559224694903087</v>
      </c>
      <c r="G25" s="71" t="str">
        <f>IF(IF($C$8=$D$8,'Datos Generales'!G567,IF($C$8=$E$8,'Datos Generales'!G652,IF($C$8=$F$8,'Datos Generales'!G778)))=0,"",IF($C$8=$D$8,'Datos Generales'!G567,IF($C$8=$E$8,'Datos Generales'!G652,IF($C$8=$F$8,'Datos Generales'!G778))))</f>
        <v/>
      </c>
      <c r="H25" s="71">
        <f>IF(IF($C$8=$D$8,'Datos Generales'!H567,IF($C$8=$E$8,'Datos Generales'!H652,IF($C$8=$F$8,'Datos Generales'!H778)))=0,"",IF($C$8=$D$8,'Datos Generales'!H567,IF($C$8=$E$8,'Datos Generales'!H652,IF($C$8=$F$8,'Datos Generales'!H778))))</f>
        <v>-885.21560574948671</v>
      </c>
      <c r="I25" s="71">
        <f>IF(IF($C$8=$D$8,'Datos Generales'!I567,IF($C$8=$E$8,'Datos Generales'!I652,IF($C$8=$F$8,'Datos Generales'!I778)))=0,"",IF($C$8=$D$8,'Datos Generales'!I567,IF($C$8=$E$8,'Datos Generales'!I652,IF($C$8=$F$8,'Datos Generales'!I778))))</f>
        <v>13.273421345633848</v>
      </c>
      <c r="J25" s="71" t="str">
        <f>IF(IF($C$8=$D$8,'Datos Generales'!J567,IF($C$8=$E$8,'Datos Generales'!J652,IF($C$8=$F$8,'Datos Generales'!J778)))=0,"",IF($C$8=$D$8,'Datos Generales'!J567,IF($C$8=$E$8,'Datos Generales'!J652,IF($C$8=$F$8,'Datos Generales'!J778))))</f>
        <v/>
      </c>
      <c r="K25" s="71">
        <f>IF(IF($C$8=$D$8,'Datos Generales'!K567,IF($C$8=$E$8,'Datos Generales'!K652,IF($C$8=$F$8,'Datos Generales'!K778)))=0,"",IF($C$8=$D$8,'Datos Generales'!K567,IF($C$8=$E$8,'Datos Generales'!K652,IF($C$8=$F$8,'Datos Generales'!K778))))</f>
        <v>135.27242507661143</v>
      </c>
      <c r="L25" s="71" t="str">
        <f>IF(IF($C$8=$D$8,'Datos Generales'!L567,IF($C$8=$E$8,'Datos Generales'!L652,IF($C$8=$F$8,'Datos Generales'!L778)))=0,"",IF($C$8=$D$8,'Datos Generales'!L567,IF($C$8=$E$8,'Datos Generales'!L652,IF($C$8=$F$8,'Datos Generales'!L778))))</f>
        <v/>
      </c>
      <c r="M25" s="71" t="str">
        <f>IF(IF($C$8=$D$8,'Datos Generales'!M567,IF($C$8=$E$8,'Datos Generales'!M652,IF($C$8=$F$8,'Datos Generales'!M778)))=0,"",IF($C$8=$D$8,'Datos Generales'!M567,IF($C$8=$E$8,'Datos Generales'!M652,IF($C$8=$F$8,'Datos Generales'!M778))))</f>
        <v/>
      </c>
      <c r="N25" s="71" t="str">
        <f>IF(IF($C$8=$D$8,'Datos Generales'!N567,IF($C$8=$E$8,'Datos Generales'!N652,IF($C$8=$F$8,'Datos Generales'!N778)))=0,"",IF($C$8=$D$8,'Datos Generales'!N567,IF($C$8=$E$8,'Datos Generales'!N652,IF($C$8=$F$8,'Datos Generales'!N778))))</f>
        <v/>
      </c>
      <c r="O25" s="71">
        <f>IF(IF($C$8=$D$8,'Datos Generales'!O567,IF($C$8=$E$8,'Datos Generales'!O652,IF($C$8=$F$8,'Datos Generales'!O778)))=0,"",IF($C$8=$D$8,'Datos Generales'!O567,IF($C$8=$E$8,'Datos Generales'!O652,IF($C$8=$F$8,'Datos Generales'!O778))))</f>
        <v>8.1574443810610386</v>
      </c>
      <c r="P25" s="71" t="str">
        <f>IF(IF($C$8=$D$8,'Datos Generales'!P567,IF($C$8=$E$8,'Datos Generales'!P652,IF($C$8=$F$8,'Datos Generales'!P778)))=0,"",IF($C$8=$D$8,'Datos Generales'!P567,IF($C$8=$E$8,'Datos Generales'!P652,IF($C$8=$F$8,'Datos Generales'!P778))))</f>
        <v/>
      </c>
      <c r="Q25" s="71" t="str">
        <f>IF(IF($C$8=$D$8,'Datos Generales'!Q567,IF($C$8=$E$8,'Datos Generales'!Q652,IF($C$8=$F$8,'Datos Generales'!Q778)))=0,"",IF($C$8=$D$8,'Datos Generales'!Q567,IF($C$8=$E$8,'Datos Generales'!Q652,IF($C$8=$F$8,'Datos Generales'!Q778))))</f>
        <v/>
      </c>
      <c r="R25" s="71" t="str">
        <f>IF(IF($C$8=$D$8,'Datos Generales'!R567,IF($C$8=$E$8,'Datos Generales'!R652,IF($C$8=$F$8,'Datos Generales'!R778)))=0,"",IF($C$8=$D$8,'Datos Generales'!R567,IF($C$8=$E$8,'Datos Generales'!R652,IF($C$8=$F$8,'Datos Generales'!R778))))</f>
        <v/>
      </c>
      <c r="S25" s="71">
        <f>IF(IF($C$8=$D$8,'Datos Generales'!S567,IF($C$8=$E$8,'Datos Generales'!S652,IF($C$8=$F$8,'Datos Generales'!S778)))=0,"",IF($C$8=$D$8,'Datos Generales'!S567,IF($C$8=$E$8,'Datos Generales'!S652,IF($C$8=$F$8,'Datos Generales'!S778))))</f>
        <v>9.5348477824138467</v>
      </c>
      <c r="T25" s="71" t="str">
        <f>IF(IF($C$8=$D$8,'Datos Generales'!T567,IF($C$8=$E$8,'Datos Generales'!T652,IF($C$8=$F$8,'Datos Generales'!T778)))=0,"",IF($C$8=$D$8,'Datos Generales'!T567,IF($C$8=$E$8,'Datos Generales'!T652,IF($C$8=$F$8,'Datos Generales'!T778))))</f>
        <v/>
      </c>
      <c r="U25" s="71">
        <f>IF(IF($C$8=$D$8,'Datos Generales'!U567,IF($C$8=$E$8,'Datos Generales'!U652,IF($C$8=$F$8,'Datos Generales'!U778)))=0,"",IF($C$8=$D$8,'Datos Generales'!U567,IF($C$8=$E$8,'Datos Generales'!U652,IF($C$8=$F$8,'Datos Generales'!U778))))</f>
        <v>2.4574141301312484</v>
      </c>
      <c r="V25" s="71" t="str">
        <f>IF(IF($C$8=$D$8,'Datos Generales'!V567,IF($C$8=$E$8,'Datos Generales'!V652,IF($C$8=$F$8,'Datos Generales'!V778)))=0,"",IF($C$8=$D$8,'Datos Generales'!V567,IF($C$8=$E$8,'Datos Generales'!V652,IF($C$8=$F$8,'Datos Generales'!V778))))</f>
        <v/>
      </c>
      <c r="W25" s="71">
        <f>IF(IF($C$8=$D$8,'Datos Generales'!W567,IF($C$8=$E$8,'Datos Generales'!W652,IF($C$8=$F$8,'Datos Generales'!W778)))=0,"",IF($C$8=$D$8,'Datos Generales'!W567,IF($C$8=$E$8,'Datos Generales'!W652,IF($C$8=$F$8,'Datos Generales'!W778))))</f>
        <v>-22.723962126729788</v>
      </c>
      <c r="X25" s="71" t="str">
        <f>IF(IF($C$8=$D$8,'Datos Generales'!X567,IF($C$8=$E$8,'Datos Generales'!X652,IF($C$8=$F$8,'Datos Generales'!X778)))=0,"",IF($C$8=$D$8,'Datos Generales'!X567,IF($C$8=$E$8,'Datos Generales'!X652,IF($C$8=$F$8,'Datos Generales'!X778))))</f>
        <v/>
      </c>
      <c r="Y25" s="71">
        <f>IF(IF($C$8=$D$8,'Datos Generales'!Y567,IF($C$8=$E$8,'Datos Generales'!Y652,IF($C$8=$F$8,'Datos Generales'!Y778)))=0,"",IF($C$8=$D$8,'Datos Generales'!Y567,IF($C$8=$E$8,'Datos Generales'!Y652,IF($C$8=$F$8,'Datos Generales'!Y778))))</f>
        <v>81.166743224621044</v>
      </c>
      <c r="Z25" s="71">
        <f>IF(IF($C$8=$D$8,'Datos Generales'!Z567,IF($C$8=$E$8,'Datos Generales'!Z652,IF($C$8=$F$8,'Datos Generales'!Z778)))=0,"",IF($C$8=$D$8,'Datos Generales'!Z567,IF($C$8=$E$8,'Datos Generales'!Z652,IF($C$8=$F$8,'Datos Generales'!Z778))))</f>
        <v>9.9272216547497454</v>
      </c>
      <c r="AA25" s="71">
        <f>IF(IF($C$8=$D$8,'Datos Generales'!AA567,IF($C$8=$E$8,'Datos Generales'!AA652,IF($C$8=$F$8,'Datos Generales'!AA778)))=0,"",IF($C$8=$D$8,'Datos Generales'!AA567,IF($C$8=$E$8,'Datos Generales'!AA652,IF($C$8=$F$8,'Datos Generales'!AA778))))</f>
        <v>94.994994994994997</v>
      </c>
      <c r="AB25" s="71" t="str">
        <f>IF(IF($C$8=$D$8,'Datos Generales'!AB567,IF($C$8=$E$8,'Datos Generales'!AB652,IF($C$8=$F$8,'Datos Generales'!AB778)))=0,"",IF($C$8=$D$8,'Datos Generales'!AB567,IF($C$8=$E$8,'Datos Generales'!AB652,IF($C$8=$F$8,'Datos Generales'!AB778))))</f>
        <v/>
      </c>
      <c r="AC25" s="71" t="str">
        <f>IF(IF($C$8=$D$8,'Datos Generales'!AC567,IF($C$8=$E$8,'Datos Generales'!AC652,IF($C$8=$F$8,'Datos Generales'!AC778)))=0,"",IF($C$8=$D$8,'Datos Generales'!AC567,IF($C$8=$E$8,'Datos Generales'!AC652,IF($C$8=$F$8,'Datos Generales'!AC778))))</f>
        <v/>
      </c>
      <c r="AD25" s="71" t="str">
        <f>IF(IF($C$8=$D$8,'Datos Generales'!AD567,IF($C$8=$E$8,'Datos Generales'!AD652,IF($C$8=$F$8,'Datos Generales'!AD778)))=0,"",IF($C$8=$D$8,'Datos Generales'!AD567,IF($C$8=$E$8,'Datos Generales'!AD652,IF($C$8=$F$8,'Datos Generales'!AD778))))</f>
        <v/>
      </c>
      <c r="AE25" s="71" t="str">
        <f>IF(IF($C$8=$D$8,'Datos Generales'!AE567,IF($C$8=$E$8,'Datos Generales'!AE652,IF($C$8=$F$8,'Datos Generales'!AE778)))=0,"",IF($C$8=$D$8,'Datos Generales'!AE567,IF($C$8=$E$8,'Datos Generales'!AE652,IF($C$8=$F$8,'Datos Generales'!AE778))))</f>
        <v/>
      </c>
      <c r="AF25" s="71" t="str">
        <f>IF(IF($C$8=$D$8,'Datos Generales'!AF567,IF($C$8=$E$8,'Datos Generales'!AF652,IF($C$8=$F$8,'Datos Generales'!AF778)))=0,"",IF($C$8=$D$8,'Datos Generales'!AF567,IF($C$8=$E$8,'Datos Generales'!AF652,IF($C$8=$F$8,'Datos Generales'!AF778))))</f>
        <v/>
      </c>
      <c r="AG25" s="71">
        <f>IF(IF($C$8=$D$8,'Datos Generales'!AG567,IF($C$8=$E$8,'Datos Generales'!AG652,IF($C$8=$F$8,'Datos Generales'!AG778)))=0,"",IF($C$8=$D$8,'Datos Generales'!AG567,IF($C$8=$E$8,'Datos Generales'!AG652,IF($C$8=$F$8,'Datos Generales'!AG778))))</f>
        <v>8.0813220361480429</v>
      </c>
      <c r="AH25" s="71">
        <f>IF(IF($C$8=$D$8,'Datos Generales'!AH567,IF($C$8=$E$8,'Datos Generales'!AH652,IF($C$8=$F$8,'Datos Generales'!AH778)))=0,"",IF($C$8=$D$8,'Datos Generales'!AH567,IF($C$8=$E$8,'Datos Generales'!AH652,IF($C$8=$F$8,'Datos Generales'!AH778))))</f>
        <v>-3.2293168867453792</v>
      </c>
      <c r="AI25" s="71" t="str">
        <f>IF(IF($C$8=$D$8,'Datos Generales'!AI567,IF($C$8=$E$8,'Datos Generales'!AI652,IF($C$8=$F$8,'Datos Generales'!AI778)))=0,"",IF($C$8=$D$8,'Datos Generales'!AI567,IF($C$8=$E$8,'Datos Generales'!AI652,IF($C$8=$F$8,'Datos Generales'!AI778))))</f>
        <v/>
      </c>
      <c r="AJ25" s="71">
        <f>IF(IF($C$8=$D$8,'Datos Generales'!AJ567,IF($C$8=$E$8,'Datos Generales'!AJ652,IF($C$8=$F$8,'Datos Generales'!AJ778)))=0,"",IF($C$8=$D$8,'Datos Generales'!AJ567,IF($C$8=$E$8,'Datos Generales'!AJ652,IF($C$8=$F$8,'Datos Generales'!AJ778))))</f>
        <v>19.650784255696951</v>
      </c>
      <c r="AK25" s="71" t="str">
        <f>IF(IF($C$8=$D$8,'Datos Generales'!AK567,IF($C$8=$E$8,'Datos Generales'!AK652,IF($C$8=$F$8,'Datos Generales'!AK778)))=0,"",IF($C$8=$D$8,'Datos Generales'!AK567,IF($C$8=$E$8,'Datos Generales'!AK652,IF($C$8=$F$8,'Datos Generales'!AK778))))</f>
        <v/>
      </c>
      <c r="AL25" s="71" t="str">
        <f>IF(IF($C$8=$D$8,'Datos Generales'!AL567,IF($C$8=$E$8,'Datos Generales'!AL652,IF($C$8=$F$8,'Datos Generales'!AL778)))=0,"",IF($C$8=$D$8,'Datos Generales'!AL567,IF($C$8=$E$8,'Datos Generales'!AL652,IF($C$8=$F$8,'Datos Generales'!AL778))))</f>
        <v/>
      </c>
      <c r="AM25" s="71" t="str">
        <f>IF(IF($C$8=$D$8,'Datos Generales'!AM567,IF($C$8=$E$8,'Datos Generales'!AM652,IF($C$8=$F$8,'Datos Generales'!AM778)))=0,"",IF($C$8=$D$8,'Datos Generales'!AM567,IF($C$8=$E$8,'Datos Generales'!AM652,IF($C$8=$F$8,'Datos Generales'!AM778))))</f>
        <v/>
      </c>
      <c r="AN25" s="71" t="str">
        <f>IF(IF($C$8=$D$8,'Datos Generales'!AN567,IF($C$8=$E$8,'Datos Generales'!AN652,IF($C$8=$F$8,'Datos Generales'!AN778)))=0,"",IF($C$8=$D$8,'Datos Generales'!AN567,IF($C$8=$E$8,'Datos Generales'!AN652,IF($C$8=$F$8,'Datos Generales'!AN778))))</f>
        <v/>
      </c>
      <c r="AO25" s="71" t="str">
        <f>IF(IF($C$8=$D$8,'Datos Generales'!AO567,IF($C$8=$E$8,'Datos Generales'!AO652,IF($C$8=$F$8,'Datos Generales'!AO778)))=0,"",IF($C$8=$D$8,'Datos Generales'!AO567,IF($C$8=$E$8,'Datos Generales'!AO652,IF($C$8=$F$8,'Datos Generales'!AO778))))</f>
        <v/>
      </c>
      <c r="AP25" s="71" t="str">
        <f>IF(IF($C$8=$D$8,'Datos Generales'!AP567,IF($C$8=$E$8,'Datos Generales'!AP652,IF($C$8=$F$8,'Datos Generales'!AP778)))=0,"",IF($C$8=$D$8,'Datos Generales'!AP567,IF($C$8=$E$8,'Datos Generales'!AP652,IF($C$8=$F$8,'Datos Generales'!AP778))))</f>
        <v/>
      </c>
      <c r="AQ25" s="71">
        <f>IF(IF($C$8=$D$8,'Datos Generales'!AQ567,IF($C$8=$E$8,'Datos Generales'!AQ652,IF($C$8=$F$8,'Datos Generales'!AQ778)))=0,"",IF($C$8=$D$8,'Datos Generales'!AQ567,IF($C$8=$E$8,'Datos Generales'!AQ652,IF($C$8=$F$8,'Datos Generales'!AQ778))))</f>
        <v>0.86693448772571269</v>
      </c>
      <c r="AR25" s="29"/>
      <c r="AS25" s="71">
        <f>IF(IF($C$8=$D$8,'Datos Generales'!AS567,IF($C$8=$E$8,'Datos Generales'!AS652,IF($C$8=$F$8,'Datos Generales'!AS778)))=0,"",IF($C$8=$D$8,'Datos Generales'!AS567,IF($C$8=$E$8,'Datos Generales'!AS652,IF($C$8=$F$8,'Datos Generales'!AS778))))</f>
        <v>4.2674805283729427</v>
      </c>
      <c r="AT25" s="82">
        <f t="shared" si="0"/>
        <v>-3.4005460406472299</v>
      </c>
    </row>
    <row r="26" spans="2:46" x14ac:dyDescent="0.2">
      <c r="B26" s="62" t="str">
        <f>'Datos Generales'!B262</f>
        <v>14. Responsabilidad Civil Profesional</v>
      </c>
      <c r="C26" s="71" t="str">
        <f>IF(IF($C$8=$D$8,'Datos Generales'!C568,IF($C$8=$E$8,'Datos Generales'!C653,IF($C$8=$F$8,'Datos Generales'!C779)))=0,"",IF($C$8=$D$8,'Datos Generales'!C568,IF($C$8=$E$8,'Datos Generales'!C653,IF($C$8=$F$8,'Datos Generales'!C779))))</f>
        <v/>
      </c>
      <c r="D26" s="71" t="str">
        <f>IF(IF($C$8=$D$8,'Datos Generales'!D568,IF($C$8=$E$8,'Datos Generales'!D653,IF($C$8=$F$8,'Datos Generales'!D779)))=0,"",IF($C$8=$D$8,'Datos Generales'!D568,IF($C$8=$E$8,'Datos Generales'!D653,IF($C$8=$F$8,'Datos Generales'!D779))))</f>
        <v/>
      </c>
      <c r="E26" s="71">
        <f>IF(IF($C$8=$D$8,'Datos Generales'!E568,IF($C$8=$E$8,'Datos Generales'!E653,IF($C$8=$F$8,'Datos Generales'!E779)))=0,"",IF($C$8=$D$8,'Datos Generales'!E568,IF($C$8=$E$8,'Datos Generales'!E653,IF($C$8=$F$8,'Datos Generales'!E779))))</f>
        <v>-7.5098930089403488</v>
      </c>
      <c r="F26" s="71" t="str">
        <f>IF(IF($C$8=$D$8,'Datos Generales'!F568,IF($C$8=$E$8,'Datos Generales'!F653,IF($C$8=$F$8,'Datos Generales'!F779)))=0,"",IF($C$8=$D$8,'Datos Generales'!F568,IF($C$8=$E$8,'Datos Generales'!F653,IF($C$8=$F$8,'Datos Generales'!F779))))</f>
        <v/>
      </c>
      <c r="G26" s="71" t="str">
        <f>IF(IF($C$8=$D$8,'Datos Generales'!G568,IF($C$8=$E$8,'Datos Generales'!G653,IF($C$8=$F$8,'Datos Generales'!G779)))=0,"",IF($C$8=$D$8,'Datos Generales'!G568,IF($C$8=$E$8,'Datos Generales'!G653,IF($C$8=$F$8,'Datos Generales'!G779))))</f>
        <v/>
      </c>
      <c r="H26" s="71">
        <f>IF(IF($C$8=$D$8,'Datos Generales'!H568,IF($C$8=$E$8,'Datos Generales'!H653,IF($C$8=$F$8,'Datos Generales'!H779)))=0,"",IF($C$8=$D$8,'Datos Generales'!H568,IF($C$8=$E$8,'Datos Generales'!H653,IF($C$8=$F$8,'Datos Generales'!H779))))</f>
        <v>5.5100476592289178</v>
      </c>
      <c r="I26" s="71">
        <f>IF(IF($C$8=$D$8,'Datos Generales'!I568,IF($C$8=$E$8,'Datos Generales'!I653,IF($C$8=$F$8,'Datos Generales'!I779)))=0,"",IF($C$8=$D$8,'Datos Generales'!I568,IF($C$8=$E$8,'Datos Generales'!I653,IF($C$8=$F$8,'Datos Generales'!I779))))</f>
        <v>-1875.456584428068</v>
      </c>
      <c r="J26" s="71" t="str">
        <f>IF(IF($C$8=$D$8,'Datos Generales'!J568,IF($C$8=$E$8,'Datos Generales'!J653,IF($C$8=$F$8,'Datos Generales'!J779)))=0,"",IF($C$8=$D$8,'Datos Generales'!J568,IF($C$8=$E$8,'Datos Generales'!J653,IF($C$8=$F$8,'Datos Generales'!J779))))</f>
        <v/>
      </c>
      <c r="K26" s="71">
        <f>IF(IF($C$8=$D$8,'Datos Generales'!K568,IF($C$8=$E$8,'Datos Generales'!K653,IF($C$8=$F$8,'Datos Generales'!K779)))=0,"",IF($C$8=$D$8,'Datos Generales'!K568,IF($C$8=$E$8,'Datos Generales'!K653,IF($C$8=$F$8,'Datos Generales'!K779))))</f>
        <v>3.8530178678293581</v>
      </c>
      <c r="L26" s="71">
        <f>IF(IF($C$8=$D$8,'Datos Generales'!L568,IF($C$8=$E$8,'Datos Generales'!L653,IF($C$8=$F$8,'Datos Generales'!L779)))=0,"",IF($C$8=$D$8,'Datos Generales'!L568,IF($C$8=$E$8,'Datos Generales'!L653,IF($C$8=$F$8,'Datos Generales'!L779))))</f>
        <v>6.7223416570200101</v>
      </c>
      <c r="M26" s="71" t="str">
        <f>IF(IF($C$8=$D$8,'Datos Generales'!M568,IF($C$8=$E$8,'Datos Generales'!M653,IF($C$8=$F$8,'Datos Generales'!M779)))=0,"",IF($C$8=$D$8,'Datos Generales'!M568,IF($C$8=$E$8,'Datos Generales'!M653,IF($C$8=$F$8,'Datos Generales'!M779))))</f>
        <v/>
      </c>
      <c r="N26" s="71">
        <f>IF(IF($C$8=$D$8,'Datos Generales'!N568,IF($C$8=$E$8,'Datos Generales'!N653,IF($C$8=$F$8,'Datos Generales'!N779)))=0,"",IF($C$8=$D$8,'Datos Generales'!N568,IF($C$8=$E$8,'Datos Generales'!N653,IF($C$8=$F$8,'Datos Generales'!N779))))</f>
        <v>6.9980415413896786</v>
      </c>
      <c r="O26" s="71">
        <f>IF(IF($C$8=$D$8,'Datos Generales'!O568,IF($C$8=$E$8,'Datos Generales'!O653,IF($C$8=$F$8,'Datos Generales'!O779)))=0,"",IF($C$8=$D$8,'Datos Generales'!O568,IF($C$8=$E$8,'Datos Generales'!O653,IF($C$8=$F$8,'Datos Generales'!O779))))</f>
        <v>5.5854364915184114</v>
      </c>
      <c r="P26" s="71" t="str">
        <f>IF(IF($C$8=$D$8,'Datos Generales'!P568,IF($C$8=$E$8,'Datos Generales'!P653,IF($C$8=$F$8,'Datos Generales'!P779)))=0,"",IF($C$8=$D$8,'Datos Generales'!P568,IF($C$8=$E$8,'Datos Generales'!P653,IF($C$8=$F$8,'Datos Generales'!P779))))</f>
        <v/>
      </c>
      <c r="Q26" s="71">
        <f>IF(IF($C$8=$D$8,'Datos Generales'!Q568,IF($C$8=$E$8,'Datos Generales'!Q653,IF($C$8=$F$8,'Datos Generales'!Q779)))=0,"",IF($C$8=$D$8,'Datos Generales'!Q568,IF($C$8=$E$8,'Datos Generales'!Q653,IF($C$8=$F$8,'Datos Generales'!Q779))))</f>
        <v>-61.347888132052432</v>
      </c>
      <c r="R26" s="71" t="str">
        <f>IF(IF($C$8=$D$8,'Datos Generales'!R568,IF($C$8=$E$8,'Datos Generales'!R653,IF($C$8=$F$8,'Datos Generales'!R779)))=0,"",IF($C$8=$D$8,'Datos Generales'!R568,IF($C$8=$E$8,'Datos Generales'!R653,IF($C$8=$F$8,'Datos Generales'!R779))))</f>
        <v/>
      </c>
      <c r="S26" s="71" t="str">
        <f>IF(IF($C$8=$D$8,'Datos Generales'!S568,IF($C$8=$E$8,'Datos Generales'!S653,IF($C$8=$F$8,'Datos Generales'!S779)))=0,"",IF($C$8=$D$8,'Datos Generales'!S568,IF($C$8=$E$8,'Datos Generales'!S653,IF($C$8=$F$8,'Datos Generales'!S779))))</f>
        <v/>
      </c>
      <c r="T26" s="71" t="str">
        <f>IF(IF($C$8=$D$8,'Datos Generales'!T568,IF($C$8=$E$8,'Datos Generales'!T653,IF($C$8=$F$8,'Datos Generales'!T779)))=0,"",IF($C$8=$D$8,'Datos Generales'!T568,IF($C$8=$E$8,'Datos Generales'!T653,IF($C$8=$F$8,'Datos Generales'!T779))))</f>
        <v/>
      </c>
      <c r="U26" s="71">
        <f>IF(IF($C$8=$D$8,'Datos Generales'!U568,IF($C$8=$E$8,'Datos Generales'!U653,IF($C$8=$F$8,'Datos Generales'!U779)))=0,"",IF($C$8=$D$8,'Datos Generales'!U568,IF($C$8=$E$8,'Datos Generales'!U653,IF($C$8=$F$8,'Datos Generales'!U779))))</f>
        <v>59.572993274865304</v>
      </c>
      <c r="V26" s="71" t="str">
        <f>IF(IF($C$8=$D$8,'Datos Generales'!V568,IF($C$8=$E$8,'Datos Generales'!V653,IF($C$8=$F$8,'Datos Generales'!V779)))=0,"",IF($C$8=$D$8,'Datos Generales'!V568,IF($C$8=$E$8,'Datos Generales'!V653,IF($C$8=$F$8,'Datos Generales'!V779))))</f>
        <v/>
      </c>
      <c r="W26" s="71">
        <f>IF(IF($C$8=$D$8,'Datos Generales'!W568,IF($C$8=$E$8,'Datos Generales'!W653,IF($C$8=$F$8,'Datos Generales'!W779)))=0,"",IF($C$8=$D$8,'Datos Generales'!W568,IF($C$8=$E$8,'Datos Generales'!W653,IF($C$8=$F$8,'Datos Generales'!W779))))</f>
        <v>-22.552332289434645</v>
      </c>
      <c r="X26" s="71" t="str">
        <f>IF(IF($C$8=$D$8,'Datos Generales'!X568,IF($C$8=$E$8,'Datos Generales'!X653,IF($C$8=$F$8,'Datos Generales'!X779)))=0,"",IF($C$8=$D$8,'Datos Generales'!X568,IF($C$8=$E$8,'Datos Generales'!X653,IF($C$8=$F$8,'Datos Generales'!X779))))</f>
        <v/>
      </c>
      <c r="Y26" s="71">
        <f>IF(IF($C$8=$D$8,'Datos Generales'!Y568,IF($C$8=$E$8,'Datos Generales'!Y653,IF($C$8=$F$8,'Datos Generales'!Y779)))=0,"",IF($C$8=$D$8,'Datos Generales'!Y568,IF($C$8=$E$8,'Datos Generales'!Y653,IF($C$8=$F$8,'Datos Generales'!Y779))))</f>
        <v>128.82529500187289</v>
      </c>
      <c r="Z26" s="71" t="str">
        <f>IF(IF($C$8=$D$8,'Datos Generales'!Z568,IF($C$8=$E$8,'Datos Generales'!Z653,IF($C$8=$F$8,'Datos Generales'!Z779)))=0,"",IF($C$8=$D$8,'Datos Generales'!Z568,IF($C$8=$E$8,'Datos Generales'!Z653,IF($C$8=$F$8,'Datos Generales'!Z779))))</f>
        <v/>
      </c>
      <c r="AA26" s="71">
        <f>IF(IF($C$8=$D$8,'Datos Generales'!AA568,IF($C$8=$E$8,'Datos Generales'!AA653,IF($C$8=$F$8,'Datos Generales'!AA779)))=0,"",IF($C$8=$D$8,'Datos Generales'!AA568,IF($C$8=$E$8,'Datos Generales'!AA653,IF($C$8=$F$8,'Datos Generales'!AA779))))</f>
        <v>-1.4173447665280625</v>
      </c>
      <c r="AB26" s="71" t="str">
        <f>IF(IF($C$8=$D$8,'Datos Generales'!AB568,IF($C$8=$E$8,'Datos Generales'!AB653,IF($C$8=$F$8,'Datos Generales'!AB779)))=0,"",IF($C$8=$D$8,'Datos Generales'!AB568,IF($C$8=$E$8,'Datos Generales'!AB653,IF($C$8=$F$8,'Datos Generales'!AB779))))</f>
        <v/>
      </c>
      <c r="AC26" s="71" t="str">
        <f>IF(IF($C$8=$D$8,'Datos Generales'!AC568,IF($C$8=$E$8,'Datos Generales'!AC653,IF($C$8=$F$8,'Datos Generales'!AC779)))=0,"",IF($C$8=$D$8,'Datos Generales'!AC568,IF($C$8=$E$8,'Datos Generales'!AC653,IF($C$8=$F$8,'Datos Generales'!AC779))))</f>
        <v/>
      </c>
      <c r="AD26" s="71">
        <f>IF(IF($C$8=$D$8,'Datos Generales'!AD568,IF($C$8=$E$8,'Datos Generales'!AD653,IF($C$8=$F$8,'Datos Generales'!AD779)))=0,"",IF($C$8=$D$8,'Datos Generales'!AD568,IF($C$8=$E$8,'Datos Generales'!AD653,IF($C$8=$F$8,'Datos Generales'!AD779))))</f>
        <v>78.40806060823374</v>
      </c>
      <c r="AE26" s="71">
        <f>IF(IF($C$8=$D$8,'Datos Generales'!AE568,IF($C$8=$E$8,'Datos Generales'!AE653,IF($C$8=$F$8,'Datos Generales'!AE779)))=0,"",IF($C$8=$D$8,'Datos Generales'!AE568,IF($C$8=$E$8,'Datos Generales'!AE653,IF($C$8=$F$8,'Datos Generales'!AE779))))</f>
        <v>6.4882842233026361</v>
      </c>
      <c r="AF26" s="71" t="str">
        <f>IF(IF($C$8=$D$8,'Datos Generales'!AF568,IF($C$8=$E$8,'Datos Generales'!AF653,IF($C$8=$F$8,'Datos Generales'!AF779)))=0,"",IF($C$8=$D$8,'Datos Generales'!AF568,IF($C$8=$E$8,'Datos Generales'!AF653,IF($C$8=$F$8,'Datos Generales'!AF779))))</f>
        <v/>
      </c>
      <c r="AG26" s="71" t="str">
        <f>IF(IF($C$8=$D$8,'Datos Generales'!AG568,IF($C$8=$E$8,'Datos Generales'!AG653,IF($C$8=$F$8,'Datos Generales'!AG779)))=0,"",IF($C$8=$D$8,'Datos Generales'!AG568,IF($C$8=$E$8,'Datos Generales'!AG653,IF($C$8=$F$8,'Datos Generales'!AG779))))</f>
        <v/>
      </c>
      <c r="AH26" s="71" t="str">
        <f>IF(IF($C$8=$D$8,'Datos Generales'!AH568,IF($C$8=$E$8,'Datos Generales'!AH653,IF($C$8=$F$8,'Datos Generales'!AH779)))=0,"",IF($C$8=$D$8,'Datos Generales'!AH568,IF($C$8=$E$8,'Datos Generales'!AH653,IF($C$8=$F$8,'Datos Generales'!AH779))))</f>
        <v/>
      </c>
      <c r="AI26" s="71" t="str">
        <f>IF(IF($C$8=$D$8,'Datos Generales'!AI568,IF($C$8=$E$8,'Datos Generales'!AI653,IF($C$8=$F$8,'Datos Generales'!AI779)))=0,"",IF($C$8=$D$8,'Datos Generales'!AI568,IF($C$8=$E$8,'Datos Generales'!AI653,IF($C$8=$F$8,'Datos Generales'!AI779))))</f>
        <v/>
      </c>
      <c r="AJ26" s="71" t="str">
        <f>IF(IF($C$8=$D$8,'Datos Generales'!AJ568,IF($C$8=$E$8,'Datos Generales'!AJ653,IF($C$8=$F$8,'Datos Generales'!AJ779)))=0,"",IF($C$8=$D$8,'Datos Generales'!AJ568,IF($C$8=$E$8,'Datos Generales'!AJ653,IF($C$8=$F$8,'Datos Generales'!AJ779))))</f>
        <v/>
      </c>
      <c r="AK26" s="71" t="str">
        <f>IF(IF($C$8=$D$8,'Datos Generales'!AK568,IF($C$8=$E$8,'Datos Generales'!AK653,IF($C$8=$F$8,'Datos Generales'!AK779)))=0,"",IF($C$8=$D$8,'Datos Generales'!AK568,IF($C$8=$E$8,'Datos Generales'!AK653,IF($C$8=$F$8,'Datos Generales'!AK779))))</f>
        <v/>
      </c>
      <c r="AL26" s="71" t="str">
        <f>IF(IF($C$8=$D$8,'Datos Generales'!AL568,IF($C$8=$E$8,'Datos Generales'!AL653,IF($C$8=$F$8,'Datos Generales'!AL779)))=0,"",IF($C$8=$D$8,'Datos Generales'!AL568,IF($C$8=$E$8,'Datos Generales'!AL653,IF($C$8=$F$8,'Datos Generales'!AL779))))</f>
        <v/>
      </c>
      <c r="AM26" s="71" t="str">
        <f>IF(IF($C$8=$D$8,'Datos Generales'!AM568,IF($C$8=$E$8,'Datos Generales'!AM653,IF($C$8=$F$8,'Datos Generales'!AM779)))=0,"",IF($C$8=$D$8,'Datos Generales'!AM568,IF($C$8=$E$8,'Datos Generales'!AM653,IF($C$8=$F$8,'Datos Generales'!AM779))))</f>
        <v/>
      </c>
      <c r="AN26" s="71" t="str">
        <f>IF(IF($C$8=$D$8,'Datos Generales'!AN568,IF($C$8=$E$8,'Datos Generales'!AN653,IF($C$8=$F$8,'Datos Generales'!AN779)))=0,"",IF($C$8=$D$8,'Datos Generales'!AN568,IF($C$8=$E$8,'Datos Generales'!AN653,IF($C$8=$F$8,'Datos Generales'!AN779))))</f>
        <v/>
      </c>
      <c r="AO26" s="71" t="str">
        <f>IF(IF($C$8=$D$8,'Datos Generales'!AO568,IF($C$8=$E$8,'Datos Generales'!AO653,IF($C$8=$F$8,'Datos Generales'!AO779)))=0,"",IF($C$8=$D$8,'Datos Generales'!AO568,IF($C$8=$E$8,'Datos Generales'!AO653,IF($C$8=$F$8,'Datos Generales'!AO779))))</f>
        <v/>
      </c>
      <c r="AP26" s="71" t="str">
        <f>IF(IF($C$8=$D$8,'Datos Generales'!AP568,IF($C$8=$E$8,'Datos Generales'!AP653,IF($C$8=$F$8,'Datos Generales'!AP779)))=0,"",IF($C$8=$D$8,'Datos Generales'!AP568,IF($C$8=$E$8,'Datos Generales'!AP653,IF($C$8=$F$8,'Datos Generales'!AP779))))</f>
        <v/>
      </c>
      <c r="AQ26" s="71">
        <f>IF(IF($C$8=$D$8,'Datos Generales'!AQ568,IF($C$8=$E$8,'Datos Generales'!AQ653,IF($C$8=$F$8,'Datos Generales'!AQ779)))=0,"",IF($C$8=$D$8,'Datos Generales'!AQ568,IF($C$8=$E$8,'Datos Generales'!AQ653,IF($C$8=$F$8,'Datos Generales'!AQ779))))</f>
        <v>31.343465063589761</v>
      </c>
      <c r="AR26" s="29"/>
      <c r="AS26" s="71">
        <f>IF(IF($C$8=$D$8,'Datos Generales'!AS568,IF($C$8=$E$8,'Datos Generales'!AS653,IF($C$8=$F$8,'Datos Generales'!AS779)))=0,"",IF($C$8=$D$8,'Datos Generales'!AS568,IF($C$8=$E$8,'Datos Generales'!AS653,IF($C$8=$F$8,'Datos Generales'!AS779))))</f>
        <v>25.364368303676137</v>
      </c>
      <c r="AT26" s="82">
        <f t="shared" si="0"/>
        <v>5.9790967599136238</v>
      </c>
    </row>
    <row r="27" spans="2:46" x14ac:dyDescent="0.2">
      <c r="B27" s="62" t="str">
        <f>'Datos Generales'!B263</f>
        <v>15. Responsabilidad Civil Industria, Infraestructura y Comercio</v>
      </c>
      <c r="C27" s="71" t="str">
        <f>IF(IF($C$8=$D$8,'Datos Generales'!C569,IF($C$8=$E$8,'Datos Generales'!C654,IF($C$8=$F$8,'Datos Generales'!C780)))=0,"",IF($C$8=$D$8,'Datos Generales'!C569,IF($C$8=$E$8,'Datos Generales'!C654,IF($C$8=$F$8,'Datos Generales'!C780))))</f>
        <v/>
      </c>
      <c r="D27" s="71" t="str">
        <f>IF(IF($C$8=$D$8,'Datos Generales'!D569,IF($C$8=$E$8,'Datos Generales'!D654,IF($C$8=$F$8,'Datos Generales'!D780)))=0,"",IF($C$8=$D$8,'Datos Generales'!D569,IF($C$8=$E$8,'Datos Generales'!D654,IF($C$8=$F$8,'Datos Generales'!D780))))</f>
        <v/>
      </c>
      <c r="E27" s="71">
        <f>IF(IF($C$8=$D$8,'Datos Generales'!E569,IF($C$8=$E$8,'Datos Generales'!E654,IF($C$8=$F$8,'Datos Generales'!E780)))=0,"",IF($C$8=$D$8,'Datos Generales'!E569,IF($C$8=$E$8,'Datos Generales'!E654,IF($C$8=$F$8,'Datos Generales'!E780))))</f>
        <v>21.796627365426836</v>
      </c>
      <c r="F27" s="71" t="str">
        <f>IF(IF($C$8=$D$8,'Datos Generales'!F569,IF($C$8=$E$8,'Datos Generales'!F654,IF($C$8=$F$8,'Datos Generales'!F780)))=0,"",IF($C$8=$D$8,'Datos Generales'!F569,IF($C$8=$E$8,'Datos Generales'!F654,IF($C$8=$F$8,'Datos Generales'!F780))))</f>
        <v/>
      </c>
      <c r="G27" s="71" t="str">
        <f>IF(IF($C$8=$D$8,'Datos Generales'!G569,IF($C$8=$E$8,'Datos Generales'!G654,IF($C$8=$F$8,'Datos Generales'!G780)))=0,"",IF($C$8=$D$8,'Datos Generales'!G569,IF($C$8=$E$8,'Datos Generales'!G654,IF($C$8=$F$8,'Datos Generales'!G780))))</f>
        <v/>
      </c>
      <c r="H27" s="71">
        <f>IF(IF($C$8=$D$8,'Datos Generales'!H569,IF($C$8=$E$8,'Datos Generales'!H654,IF($C$8=$F$8,'Datos Generales'!H780)))=0,"",IF($C$8=$D$8,'Datos Generales'!H569,IF($C$8=$E$8,'Datos Generales'!H654,IF($C$8=$F$8,'Datos Generales'!H780))))</f>
        <v>-6599.7152299254676</v>
      </c>
      <c r="I27" s="71">
        <f>IF(IF($C$8=$D$8,'Datos Generales'!I569,IF($C$8=$E$8,'Datos Generales'!I654,IF($C$8=$F$8,'Datos Generales'!I780)))=0,"",IF($C$8=$D$8,'Datos Generales'!I569,IF($C$8=$E$8,'Datos Generales'!I654,IF($C$8=$F$8,'Datos Generales'!I780))))</f>
        <v>42.333877445009378</v>
      </c>
      <c r="J27" s="71" t="str">
        <f>IF(IF($C$8=$D$8,'Datos Generales'!J569,IF($C$8=$E$8,'Datos Generales'!J654,IF($C$8=$F$8,'Datos Generales'!J780)))=0,"",IF($C$8=$D$8,'Datos Generales'!J569,IF($C$8=$E$8,'Datos Generales'!J654,IF($C$8=$F$8,'Datos Generales'!J780))))</f>
        <v/>
      </c>
      <c r="K27" s="71">
        <f>IF(IF($C$8=$D$8,'Datos Generales'!K569,IF($C$8=$E$8,'Datos Generales'!K654,IF($C$8=$F$8,'Datos Generales'!K780)))=0,"",IF($C$8=$D$8,'Datos Generales'!K569,IF($C$8=$E$8,'Datos Generales'!K654,IF($C$8=$F$8,'Datos Generales'!K780))))</f>
        <v>39.390470430688154</v>
      </c>
      <c r="L27" s="71">
        <f>IF(IF($C$8=$D$8,'Datos Generales'!L569,IF($C$8=$E$8,'Datos Generales'!L654,IF($C$8=$F$8,'Datos Generales'!L780)))=0,"",IF($C$8=$D$8,'Datos Generales'!L569,IF($C$8=$E$8,'Datos Generales'!L654,IF($C$8=$F$8,'Datos Generales'!L780))))</f>
        <v>51.847568248267514</v>
      </c>
      <c r="M27" s="71" t="str">
        <f>IF(IF($C$8=$D$8,'Datos Generales'!M569,IF($C$8=$E$8,'Datos Generales'!M654,IF($C$8=$F$8,'Datos Generales'!M780)))=0,"",IF($C$8=$D$8,'Datos Generales'!M569,IF($C$8=$E$8,'Datos Generales'!M654,IF($C$8=$F$8,'Datos Generales'!M780))))</f>
        <v/>
      </c>
      <c r="N27" s="71">
        <f>IF(IF($C$8=$D$8,'Datos Generales'!N569,IF($C$8=$E$8,'Datos Generales'!N654,IF($C$8=$F$8,'Datos Generales'!N780)))=0,"",IF($C$8=$D$8,'Datos Generales'!N569,IF($C$8=$E$8,'Datos Generales'!N654,IF($C$8=$F$8,'Datos Generales'!N780))))</f>
        <v>159.61491085899513</v>
      </c>
      <c r="O27" s="71">
        <f>IF(IF($C$8=$D$8,'Datos Generales'!O569,IF($C$8=$E$8,'Datos Generales'!O654,IF($C$8=$F$8,'Datos Generales'!O780)))=0,"",IF($C$8=$D$8,'Datos Generales'!O569,IF($C$8=$E$8,'Datos Generales'!O654,IF($C$8=$F$8,'Datos Generales'!O780))))</f>
        <v>15.691582650986129</v>
      </c>
      <c r="P27" s="71" t="str">
        <f>IF(IF($C$8=$D$8,'Datos Generales'!P569,IF($C$8=$E$8,'Datos Generales'!P654,IF($C$8=$F$8,'Datos Generales'!P780)))=0,"",IF($C$8=$D$8,'Datos Generales'!P569,IF($C$8=$E$8,'Datos Generales'!P654,IF($C$8=$F$8,'Datos Generales'!P780))))</f>
        <v/>
      </c>
      <c r="Q27" s="71">
        <f>IF(IF($C$8=$D$8,'Datos Generales'!Q569,IF($C$8=$E$8,'Datos Generales'!Q654,IF($C$8=$F$8,'Datos Generales'!Q780)))=0,"",IF($C$8=$D$8,'Datos Generales'!Q569,IF($C$8=$E$8,'Datos Generales'!Q654,IF($C$8=$F$8,'Datos Generales'!Q780))))</f>
        <v>50.229671398806119</v>
      </c>
      <c r="R27" s="71" t="str">
        <f>IF(IF($C$8=$D$8,'Datos Generales'!R569,IF($C$8=$E$8,'Datos Generales'!R654,IF($C$8=$F$8,'Datos Generales'!R780)))=0,"",IF($C$8=$D$8,'Datos Generales'!R569,IF($C$8=$E$8,'Datos Generales'!R654,IF($C$8=$F$8,'Datos Generales'!R780))))</f>
        <v/>
      </c>
      <c r="S27" s="71">
        <f>IF(IF($C$8=$D$8,'Datos Generales'!S569,IF($C$8=$E$8,'Datos Generales'!S654,IF($C$8=$F$8,'Datos Generales'!S780)))=0,"",IF($C$8=$D$8,'Datos Generales'!S569,IF($C$8=$E$8,'Datos Generales'!S654,IF($C$8=$F$8,'Datos Generales'!S780))))</f>
        <v>124.77445361559766</v>
      </c>
      <c r="T27" s="71" t="str">
        <f>IF(IF($C$8=$D$8,'Datos Generales'!T569,IF($C$8=$E$8,'Datos Generales'!T654,IF($C$8=$F$8,'Datos Generales'!T780)))=0,"",IF($C$8=$D$8,'Datos Generales'!T569,IF($C$8=$E$8,'Datos Generales'!T654,IF($C$8=$F$8,'Datos Generales'!T780))))</f>
        <v/>
      </c>
      <c r="U27" s="71">
        <f>IF(IF($C$8=$D$8,'Datos Generales'!U569,IF($C$8=$E$8,'Datos Generales'!U654,IF($C$8=$F$8,'Datos Generales'!U780)))=0,"",IF($C$8=$D$8,'Datos Generales'!U569,IF($C$8=$E$8,'Datos Generales'!U654,IF($C$8=$F$8,'Datos Generales'!U780))))</f>
        <v>-8.1711298583159913</v>
      </c>
      <c r="V27" s="71" t="str">
        <f>IF(IF($C$8=$D$8,'Datos Generales'!V569,IF($C$8=$E$8,'Datos Generales'!V654,IF($C$8=$F$8,'Datos Generales'!V780)))=0,"",IF($C$8=$D$8,'Datos Generales'!V569,IF($C$8=$E$8,'Datos Generales'!V654,IF($C$8=$F$8,'Datos Generales'!V780))))</f>
        <v/>
      </c>
      <c r="W27" s="71">
        <f>IF(IF($C$8=$D$8,'Datos Generales'!W569,IF($C$8=$E$8,'Datos Generales'!W654,IF($C$8=$F$8,'Datos Generales'!W780)))=0,"",IF($C$8=$D$8,'Datos Generales'!W569,IF($C$8=$E$8,'Datos Generales'!W654,IF($C$8=$F$8,'Datos Generales'!W780))))</f>
        <v>34.020115913978429</v>
      </c>
      <c r="X27" s="71" t="str">
        <f>IF(IF($C$8=$D$8,'Datos Generales'!X569,IF($C$8=$E$8,'Datos Generales'!X654,IF($C$8=$F$8,'Datos Generales'!X780)))=0,"",IF($C$8=$D$8,'Datos Generales'!X569,IF($C$8=$E$8,'Datos Generales'!X654,IF($C$8=$F$8,'Datos Generales'!X780))))</f>
        <v/>
      </c>
      <c r="Y27" s="71">
        <f>IF(IF($C$8=$D$8,'Datos Generales'!Y569,IF($C$8=$E$8,'Datos Generales'!Y654,IF($C$8=$F$8,'Datos Generales'!Y780)))=0,"",IF($C$8=$D$8,'Datos Generales'!Y569,IF($C$8=$E$8,'Datos Generales'!Y654,IF($C$8=$F$8,'Datos Generales'!Y780))))</f>
        <v>-8.2493104748749317</v>
      </c>
      <c r="Z27" s="71">
        <f>IF(IF($C$8=$D$8,'Datos Generales'!Z569,IF($C$8=$E$8,'Datos Generales'!Z654,IF($C$8=$F$8,'Datos Generales'!Z780)))=0,"",IF($C$8=$D$8,'Datos Generales'!Z569,IF($C$8=$E$8,'Datos Generales'!Z654,IF($C$8=$F$8,'Datos Generales'!Z780))))</f>
        <v>7.0182992344477775</v>
      </c>
      <c r="AA27" s="71">
        <f>IF(IF($C$8=$D$8,'Datos Generales'!AA569,IF($C$8=$E$8,'Datos Generales'!AA654,IF($C$8=$F$8,'Datos Generales'!AA780)))=0,"",IF($C$8=$D$8,'Datos Generales'!AA569,IF($C$8=$E$8,'Datos Generales'!AA654,IF($C$8=$F$8,'Datos Generales'!AA780))))</f>
        <v>32.118006248224937</v>
      </c>
      <c r="AB27" s="71" t="str">
        <f>IF(IF($C$8=$D$8,'Datos Generales'!AB569,IF($C$8=$E$8,'Datos Generales'!AB654,IF($C$8=$F$8,'Datos Generales'!AB780)))=0,"",IF($C$8=$D$8,'Datos Generales'!AB569,IF($C$8=$E$8,'Datos Generales'!AB654,IF($C$8=$F$8,'Datos Generales'!AB780))))</f>
        <v/>
      </c>
      <c r="AC27" s="71" t="str">
        <f>IF(IF($C$8=$D$8,'Datos Generales'!AC569,IF($C$8=$E$8,'Datos Generales'!AC654,IF($C$8=$F$8,'Datos Generales'!AC780)))=0,"",IF($C$8=$D$8,'Datos Generales'!AC569,IF($C$8=$E$8,'Datos Generales'!AC654,IF($C$8=$F$8,'Datos Generales'!AC780))))</f>
        <v/>
      </c>
      <c r="AD27" s="71">
        <f>IF(IF($C$8=$D$8,'Datos Generales'!AD569,IF($C$8=$E$8,'Datos Generales'!AD654,IF($C$8=$F$8,'Datos Generales'!AD780)))=0,"",IF($C$8=$D$8,'Datos Generales'!AD569,IF($C$8=$E$8,'Datos Generales'!AD654,IF($C$8=$F$8,'Datos Generales'!AD780))))</f>
        <v>19.94208062616536</v>
      </c>
      <c r="AE27" s="71">
        <f>IF(IF($C$8=$D$8,'Datos Generales'!AE569,IF($C$8=$E$8,'Datos Generales'!AE654,IF($C$8=$F$8,'Datos Generales'!AE780)))=0,"",IF($C$8=$D$8,'Datos Generales'!AE569,IF($C$8=$E$8,'Datos Generales'!AE654,IF($C$8=$F$8,'Datos Generales'!AE780))))</f>
        <v>13.475251513894152</v>
      </c>
      <c r="AF27" s="71" t="str">
        <f>IF(IF($C$8=$D$8,'Datos Generales'!AF569,IF($C$8=$E$8,'Datos Generales'!AF654,IF($C$8=$F$8,'Datos Generales'!AF780)))=0,"",IF($C$8=$D$8,'Datos Generales'!AF569,IF($C$8=$E$8,'Datos Generales'!AF654,IF($C$8=$F$8,'Datos Generales'!AF780))))</f>
        <v/>
      </c>
      <c r="AG27" s="71">
        <f>IF(IF($C$8=$D$8,'Datos Generales'!AG569,IF($C$8=$E$8,'Datos Generales'!AG654,IF($C$8=$F$8,'Datos Generales'!AG780)))=0,"",IF($C$8=$D$8,'Datos Generales'!AG569,IF($C$8=$E$8,'Datos Generales'!AG654,IF($C$8=$F$8,'Datos Generales'!AG780))))</f>
        <v>-31.306668431701873</v>
      </c>
      <c r="AH27" s="71">
        <f>IF(IF($C$8=$D$8,'Datos Generales'!AH569,IF($C$8=$E$8,'Datos Generales'!AH654,IF($C$8=$F$8,'Datos Generales'!AH780)))=0,"",IF($C$8=$D$8,'Datos Generales'!AH569,IF($C$8=$E$8,'Datos Generales'!AH654,IF($C$8=$F$8,'Datos Generales'!AH780))))</f>
        <v>123.14304352941991</v>
      </c>
      <c r="AI27" s="71">
        <f>IF(IF($C$8=$D$8,'Datos Generales'!AI569,IF($C$8=$E$8,'Datos Generales'!AI654,IF($C$8=$F$8,'Datos Generales'!AI780)))=0,"",IF($C$8=$D$8,'Datos Generales'!AI569,IF($C$8=$E$8,'Datos Generales'!AI654,IF($C$8=$F$8,'Datos Generales'!AI780))))</f>
        <v>104.32006010518407</v>
      </c>
      <c r="AJ27" s="71">
        <f>IF(IF($C$8=$D$8,'Datos Generales'!AJ569,IF($C$8=$E$8,'Datos Generales'!AJ654,IF($C$8=$F$8,'Datos Generales'!AJ780)))=0,"",IF($C$8=$D$8,'Datos Generales'!AJ569,IF($C$8=$E$8,'Datos Generales'!AJ654,IF($C$8=$F$8,'Datos Generales'!AJ780))))</f>
        <v>42.461041149880288</v>
      </c>
      <c r="AK27" s="71" t="str">
        <f>IF(IF($C$8=$D$8,'Datos Generales'!AK569,IF($C$8=$E$8,'Datos Generales'!AK654,IF($C$8=$F$8,'Datos Generales'!AK780)))=0,"",IF($C$8=$D$8,'Datos Generales'!AK569,IF($C$8=$E$8,'Datos Generales'!AK654,IF($C$8=$F$8,'Datos Generales'!AK780))))</f>
        <v/>
      </c>
      <c r="AL27" s="71" t="str">
        <f>IF(IF($C$8=$D$8,'Datos Generales'!AL569,IF($C$8=$E$8,'Datos Generales'!AL654,IF($C$8=$F$8,'Datos Generales'!AL780)))=0,"",IF($C$8=$D$8,'Datos Generales'!AL569,IF($C$8=$E$8,'Datos Generales'!AL654,IF($C$8=$F$8,'Datos Generales'!AL780))))</f>
        <v/>
      </c>
      <c r="AM27" s="71" t="str">
        <f>IF(IF($C$8=$D$8,'Datos Generales'!AM569,IF($C$8=$E$8,'Datos Generales'!AM654,IF($C$8=$F$8,'Datos Generales'!AM780)))=0,"",IF($C$8=$D$8,'Datos Generales'!AM569,IF($C$8=$E$8,'Datos Generales'!AM654,IF($C$8=$F$8,'Datos Generales'!AM780))))</f>
        <v/>
      </c>
      <c r="AN27" s="71" t="str">
        <f>IF(IF($C$8=$D$8,'Datos Generales'!AN569,IF($C$8=$E$8,'Datos Generales'!AN654,IF($C$8=$F$8,'Datos Generales'!AN780)))=0,"",IF($C$8=$D$8,'Datos Generales'!AN569,IF($C$8=$E$8,'Datos Generales'!AN654,IF($C$8=$F$8,'Datos Generales'!AN780))))</f>
        <v/>
      </c>
      <c r="AO27" s="71" t="str">
        <f>IF(IF($C$8=$D$8,'Datos Generales'!AO569,IF($C$8=$E$8,'Datos Generales'!AO654,IF($C$8=$F$8,'Datos Generales'!AO780)))=0,"",IF($C$8=$D$8,'Datos Generales'!AO569,IF($C$8=$E$8,'Datos Generales'!AO654,IF($C$8=$F$8,'Datos Generales'!AO780))))</f>
        <v/>
      </c>
      <c r="AP27" s="71" t="str">
        <f>IF(IF($C$8=$D$8,'Datos Generales'!AP569,IF($C$8=$E$8,'Datos Generales'!AP654,IF($C$8=$F$8,'Datos Generales'!AP780)))=0,"",IF($C$8=$D$8,'Datos Generales'!AP569,IF($C$8=$E$8,'Datos Generales'!AP654,IF($C$8=$F$8,'Datos Generales'!AP780))))</f>
        <v/>
      </c>
      <c r="AQ27" s="71">
        <f>IF(IF($C$8=$D$8,'Datos Generales'!AQ569,IF($C$8=$E$8,'Datos Generales'!AQ654,IF($C$8=$F$8,'Datos Generales'!AQ780)))=0,"",IF($C$8=$D$8,'Datos Generales'!AQ569,IF($C$8=$E$8,'Datos Generales'!AQ654,IF($C$8=$F$8,'Datos Generales'!AQ780))))</f>
        <v>49.837497487688296</v>
      </c>
      <c r="AR27" s="29"/>
      <c r="AS27" s="71">
        <f>IF(IF($C$8=$D$8,'Datos Generales'!AS569,IF($C$8=$E$8,'Datos Generales'!AS654,IF($C$8=$F$8,'Datos Generales'!AS780)))=0,"",IF($C$8=$D$8,'Datos Generales'!AS569,IF($C$8=$E$8,'Datos Generales'!AS654,IF($C$8=$F$8,'Datos Generales'!AS780))))</f>
        <v>60.650407495525329</v>
      </c>
      <c r="AT27" s="82">
        <f t="shared" si="0"/>
        <v>-10.812910007837033</v>
      </c>
    </row>
    <row r="28" spans="2:46" x14ac:dyDescent="0.2">
      <c r="B28" s="62" t="str">
        <f>'Datos Generales'!B264</f>
        <v>16. Responsabilidad Civil Vehículos Motorizados</v>
      </c>
      <c r="C28" s="71" t="str">
        <f>IF(IF($C$8=$D$8,'Datos Generales'!C570,IF($C$8=$E$8,'Datos Generales'!C655,IF($C$8=$F$8,'Datos Generales'!C781)))=0,"",IF($C$8=$D$8,'Datos Generales'!C570,IF($C$8=$E$8,'Datos Generales'!C655,IF($C$8=$F$8,'Datos Generales'!C781))))</f>
        <v/>
      </c>
      <c r="D28" s="71" t="str">
        <f>IF(IF($C$8=$D$8,'Datos Generales'!D570,IF($C$8=$E$8,'Datos Generales'!D655,IF($C$8=$F$8,'Datos Generales'!D781)))=0,"",IF($C$8=$D$8,'Datos Generales'!D570,IF($C$8=$E$8,'Datos Generales'!D655,IF($C$8=$F$8,'Datos Generales'!D781))))</f>
        <v/>
      </c>
      <c r="E28" s="71">
        <f>IF(IF($C$8=$D$8,'Datos Generales'!E570,IF($C$8=$E$8,'Datos Generales'!E655,IF($C$8=$F$8,'Datos Generales'!E781)))=0,"",IF($C$8=$D$8,'Datos Generales'!E570,IF($C$8=$E$8,'Datos Generales'!E655,IF($C$8=$F$8,'Datos Generales'!E781))))</f>
        <v>18.689562145149068</v>
      </c>
      <c r="F28" s="71">
        <f>IF(IF($C$8=$D$8,'Datos Generales'!F570,IF($C$8=$E$8,'Datos Generales'!F655,IF($C$8=$F$8,'Datos Generales'!F781)))=0,"",IF($C$8=$D$8,'Datos Generales'!F570,IF($C$8=$E$8,'Datos Generales'!F655,IF($C$8=$F$8,'Datos Generales'!F781))))</f>
        <v>-10.233470638091678</v>
      </c>
      <c r="G28" s="71" t="str">
        <f>IF(IF($C$8=$D$8,'Datos Generales'!G570,IF($C$8=$E$8,'Datos Generales'!G655,IF($C$8=$F$8,'Datos Generales'!G781)))=0,"",IF($C$8=$D$8,'Datos Generales'!G570,IF($C$8=$E$8,'Datos Generales'!G655,IF($C$8=$F$8,'Datos Generales'!G781))))</f>
        <v/>
      </c>
      <c r="H28" s="71">
        <f>IF(IF($C$8=$D$8,'Datos Generales'!H570,IF($C$8=$E$8,'Datos Generales'!H655,IF($C$8=$F$8,'Datos Generales'!H781)))=0,"",IF($C$8=$D$8,'Datos Generales'!H570,IF($C$8=$E$8,'Datos Generales'!H655,IF($C$8=$F$8,'Datos Generales'!H781))))</f>
        <v>30.484236128819724</v>
      </c>
      <c r="I28" s="71" t="str">
        <f>IF(IF($C$8=$D$8,'Datos Generales'!I570,IF($C$8=$E$8,'Datos Generales'!I655,IF($C$8=$F$8,'Datos Generales'!I781)))=0,"",IF($C$8=$D$8,'Datos Generales'!I570,IF($C$8=$E$8,'Datos Generales'!I655,IF($C$8=$F$8,'Datos Generales'!I781))))</f>
        <v/>
      </c>
      <c r="J28" s="71" t="str">
        <f>IF(IF($C$8=$D$8,'Datos Generales'!J570,IF($C$8=$E$8,'Datos Generales'!J655,IF($C$8=$F$8,'Datos Generales'!J781)))=0,"",IF($C$8=$D$8,'Datos Generales'!J570,IF($C$8=$E$8,'Datos Generales'!J655,IF($C$8=$F$8,'Datos Generales'!J781))))</f>
        <v/>
      </c>
      <c r="K28" s="71">
        <f>IF(IF($C$8=$D$8,'Datos Generales'!K570,IF($C$8=$E$8,'Datos Generales'!K655,IF($C$8=$F$8,'Datos Generales'!K781)))=0,"",IF($C$8=$D$8,'Datos Generales'!K570,IF($C$8=$E$8,'Datos Generales'!K655,IF($C$8=$F$8,'Datos Generales'!K781))))</f>
        <v>34.652681543523393</v>
      </c>
      <c r="L28" s="71" t="str">
        <f>IF(IF($C$8=$D$8,'Datos Generales'!L570,IF($C$8=$E$8,'Datos Generales'!L655,IF($C$8=$F$8,'Datos Generales'!L781)))=0,"",IF($C$8=$D$8,'Datos Generales'!L570,IF($C$8=$E$8,'Datos Generales'!L655,IF($C$8=$F$8,'Datos Generales'!L781))))</f>
        <v/>
      </c>
      <c r="M28" s="71" t="str">
        <f>IF(IF($C$8=$D$8,'Datos Generales'!M570,IF($C$8=$E$8,'Datos Generales'!M655,IF($C$8=$F$8,'Datos Generales'!M781)))=0,"",IF($C$8=$D$8,'Datos Generales'!M570,IF($C$8=$E$8,'Datos Generales'!M655,IF($C$8=$F$8,'Datos Generales'!M781))))</f>
        <v/>
      </c>
      <c r="N28" s="71">
        <f>IF(IF($C$8=$D$8,'Datos Generales'!N570,IF($C$8=$E$8,'Datos Generales'!N655,IF($C$8=$F$8,'Datos Generales'!N781)))=0,"",IF($C$8=$D$8,'Datos Generales'!N570,IF($C$8=$E$8,'Datos Generales'!N655,IF($C$8=$F$8,'Datos Generales'!N781))))</f>
        <v>8.4594222833562593</v>
      </c>
      <c r="O28" s="71">
        <f>IF(IF($C$8=$D$8,'Datos Generales'!O570,IF($C$8=$E$8,'Datos Generales'!O655,IF($C$8=$F$8,'Datos Generales'!O781)))=0,"",IF($C$8=$D$8,'Datos Generales'!O570,IF($C$8=$E$8,'Datos Generales'!O655,IF($C$8=$F$8,'Datos Generales'!O781))))</f>
        <v>46.680138031967253</v>
      </c>
      <c r="P28" s="71" t="str">
        <f>IF(IF($C$8=$D$8,'Datos Generales'!P570,IF($C$8=$E$8,'Datos Generales'!P655,IF($C$8=$F$8,'Datos Generales'!P781)))=0,"",IF($C$8=$D$8,'Datos Generales'!P570,IF($C$8=$E$8,'Datos Generales'!P655,IF($C$8=$F$8,'Datos Generales'!P781))))</f>
        <v/>
      </c>
      <c r="Q28" s="71">
        <f>IF(IF($C$8=$D$8,'Datos Generales'!Q570,IF($C$8=$E$8,'Datos Generales'!Q655,IF($C$8=$F$8,'Datos Generales'!Q781)))=0,"",IF($C$8=$D$8,'Datos Generales'!Q570,IF($C$8=$E$8,'Datos Generales'!Q655,IF($C$8=$F$8,'Datos Generales'!Q781))))</f>
        <v>66.381884707113471</v>
      </c>
      <c r="R28" s="71" t="str">
        <f>IF(IF($C$8=$D$8,'Datos Generales'!R570,IF($C$8=$E$8,'Datos Generales'!R655,IF($C$8=$F$8,'Datos Generales'!R781)))=0,"",IF($C$8=$D$8,'Datos Generales'!R570,IF($C$8=$E$8,'Datos Generales'!R655,IF($C$8=$F$8,'Datos Generales'!R781))))</f>
        <v/>
      </c>
      <c r="S28" s="71">
        <f>IF(IF($C$8=$D$8,'Datos Generales'!S570,IF($C$8=$E$8,'Datos Generales'!S655,IF($C$8=$F$8,'Datos Generales'!S781)))=0,"",IF($C$8=$D$8,'Datos Generales'!S570,IF($C$8=$E$8,'Datos Generales'!S655,IF($C$8=$F$8,'Datos Generales'!S781))))</f>
        <v>33.371732553003696</v>
      </c>
      <c r="T28" s="71" t="str">
        <f>IF(IF($C$8=$D$8,'Datos Generales'!T570,IF($C$8=$E$8,'Datos Generales'!T655,IF($C$8=$F$8,'Datos Generales'!T781)))=0,"",IF($C$8=$D$8,'Datos Generales'!T570,IF($C$8=$E$8,'Datos Generales'!T655,IF($C$8=$F$8,'Datos Generales'!T781))))</f>
        <v/>
      </c>
      <c r="U28" s="71">
        <f>IF(IF($C$8=$D$8,'Datos Generales'!U570,IF($C$8=$E$8,'Datos Generales'!U655,IF($C$8=$F$8,'Datos Generales'!U781)))=0,"",IF($C$8=$D$8,'Datos Generales'!U570,IF($C$8=$E$8,'Datos Generales'!U655,IF($C$8=$F$8,'Datos Generales'!U781))))</f>
        <v>15.14123858535433</v>
      </c>
      <c r="V28" s="71" t="str">
        <f>IF(IF($C$8=$D$8,'Datos Generales'!V570,IF($C$8=$E$8,'Datos Generales'!V655,IF($C$8=$F$8,'Datos Generales'!V781)))=0,"",IF($C$8=$D$8,'Datos Generales'!V570,IF($C$8=$E$8,'Datos Generales'!V655,IF($C$8=$F$8,'Datos Generales'!V781))))</f>
        <v/>
      </c>
      <c r="W28" s="71" t="str">
        <f>IF(IF($C$8=$D$8,'Datos Generales'!W570,IF($C$8=$E$8,'Datos Generales'!W655,IF($C$8=$F$8,'Datos Generales'!W781)))=0,"",IF($C$8=$D$8,'Datos Generales'!W570,IF($C$8=$E$8,'Datos Generales'!W655,IF($C$8=$F$8,'Datos Generales'!W781))))</f>
        <v/>
      </c>
      <c r="X28" s="71" t="str">
        <f>IF(IF($C$8=$D$8,'Datos Generales'!X570,IF($C$8=$E$8,'Datos Generales'!X655,IF($C$8=$F$8,'Datos Generales'!X781)))=0,"",IF($C$8=$D$8,'Datos Generales'!X570,IF($C$8=$E$8,'Datos Generales'!X655,IF($C$8=$F$8,'Datos Generales'!X781))))</f>
        <v/>
      </c>
      <c r="Y28" s="71">
        <f>IF(IF($C$8=$D$8,'Datos Generales'!Y570,IF($C$8=$E$8,'Datos Generales'!Y655,IF($C$8=$F$8,'Datos Generales'!Y781)))=0,"",IF($C$8=$D$8,'Datos Generales'!Y570,IF($C$8=$E$8,'Datos Generales'!Y655,IF($C$8=$F$8,'Datos Generales'!Y781))))</f>
        <v>32.421163297489578</v>
      </c>
      <c r="Z28" s="71">
        <f>IF(IF($C$8=$D$8,'Datos Generales'!Z570,IF($C$8=$E$8,'Datos Generales'!Z655,IF($C$8=$F$8,'Datos Generales'!Z781)))=0,"",IF($C$8=$D$8,'Datos Generales'!Z570,IF($C$8=$E$8,'Datos Generales'!Z655,IF($C$8=$F$8,'Datos Generales'!Z781))))</f>
        <v>19.685103035439703</v>
      </c>
      <c r="AA28" s="71">
        <f>IF(IF($C$8=$D$8,'Datos Generales'!AA570,IF($C$8=$E$8,'Datos Generales'!AA655,IF($C$8=$F$8,'Datos Generales'!AA781)))=0,"",IF($C$8=$D$8,'Datos Generales'!AA570,IF($C$8=$E$8,'Datos Generales'!AA655,IF($C$8=$F$8,'Datos Generales'!AA781))))</f>
        <v>46.470265734705471</v>
      </c>
      <c r="AB28" s="71" t="str">
        <f>IF(IF($C$8=$D$8,'Datos Generales'!AB570,IF($C$8=$E$8,'Datos Generales'!AB655,IF($C$8=$F$8,'Datos Generales'!AB781)))=0,"",IF($C$8=$D$8,'Datos Generales'!AB570,IF($C$8=$E$8,'Datos Generales'!AB655,IF($C$8=$F$8,'Datos Generales'!AB781))))</f>
        <v/>
      </c>
      <c r="AC28" s="71" t="str">
        <f>IF(IF($C$8=$D$8,'Datos Generales'!AC570,IF($C$8=$E$8,'Datos Generales'!AC655,IF($C$8=$F$8,'Datos Generales'!AC781)))=0,"",IF($C$8=$D$8,'Datos Generales'!AC570,IF($C$8=$E$8,'Datos Generales'!AC655,IF($C$8=$F$8,'Datos Generales'!AC781))))</f>
        <v/>
      </c>
      <c r="AD28" s="71" t="str">
        <f>IF(IF($C$8=$D$8,'Datos Generales'!AD570,IF($C$8=$E$8,'Datos Generales'!AD655,IF($C$8=$F$8,'Datos Generales'!AD781)))=0,"",IF($C$8=$D$8,'Datos Generales'!AD570,IF($C$8=$E$8,'Datos Generales'!AD655,IF($C$8=$F$8,'Datos Generales'!AD781))))</f>
        <v/>
      </c>
      <c r="AE28" s="71" t="str">
        <f>IF(IF($C$8=$D$8,'Datos Generales'!AE570,IF($C$8=$E$8,'Datos Generales'!AE655,IF($C$8=$F$8,'Datos Generales'!AE781)))=0,"",IF($C$8=$D$8,'Datos Generales'!AE570,IF($C$8=$E$8,'Datos Generales'!AE655,IF($C$8=$F$8,'Datos Generales'!AE781))))</f>
        <v/>
      </c>
      <c r="AF28" s="71" t="str">
        <f>IF(IF($C$8=$D$8,'Datos Generales'!AF570,IF($C$8=$E$8,'Datos Generales'!AF655,IF($C$8=$F$8,'Datos Generales'!AF781)))=0,"",IF($C$8=$D$8,'Datos Generales'!AF570,IF($C$8=$E$8,'Datos Generales'!AF655,IF($C$8=$F$8,'Datos Generales'!AF781))))</f>
        <v/>
      </c>
      <c r="AG28" s="71">
        <f>IF(IF($C$8=$D$8,'Datos Generales'!AG570,IF($C$8=$E$8,'Datos Generales'!AG655,IF($C$8=$F$8,'Datos Generales'!AG781)))=0,"",IF($C$8=$D$8,'Datos Generales'!AG570,IF($C$8=$E$8,'Datos Generales'!AG655,IF($C$8=$F$8,'Datos Generales'!AG781))))</f>
        <v>36.301422931636793</v>
      </c>
      <c r="AH28" s="71" t="str">
        <f>IF(IF($C$8=$D$8,'Datos Generales'!AH570,IF($C$8=$E$8,'Datos Generales'!AH655,IF($C$8=$F$8,'Datos Generales'!AH781)))=0,"",IF($C$8=$D$8,'Datos Generales'!AH570,IF($C$8=$E$8,'Datos Generales'!AH655,IF($C$8=$F$8,'Datos Generales'!AH781))))</f>
        <v/>
      </c>
      <c r="AI28" s="71">
        <f>IF(IF($C$8=$D$8,'Datos Generales'!AI570,IF($C$8=$E$8,'Datos Generales'!AI655,IF($C$8=$F$8,'Datos Generales'!AI781)))=0,"",IF($C$8=$D$8,'Datos Generales'!AI570,IF($C$8=$E$8,'Datos Generales'!AI655,IF($C$8=$F$8,'Datos Generales'!AI781))))</f>
        <v>62.73970295928094</v>
      </c>
      <c r="AJ28" s="71" t="str">
        <f>IF(IF($C$8=$D$8,'Datos Generales'!AJ570,IF($C$8=$E$8,'Datos Generales'!AJ655,IF($C$8=$F$8,'Datos Generales'!AJ781)))=0,"",IF($C$8=$D$8,'Datos Generales'!AJ570,IF($C$8=$E$8,'Datos Generales'!AJ655,IF($C$8=$F$8,'Datos Generales'!AJ781))))</f>
        <v/>
      </c>
      <c r="AK28" s="71" t="str">
        <f>IF(IF($C$8=$D$8,'Datos Generales'!AK570,IF($C$8=$E$8,'Datos Generales'!AK655,IF($C$8=$F$8,'Datos Generales'!AK781)))=0,"",IF($C$8=$D$8,'Datos Generales'!AK570,IF($C$8=$E$8,'Datos Generales'!AK655,IF($C$8=$F$8,'Datos Generales'!AK781))))</f>
        <v/>
      </c>
      <c r="AL28" s="71" t="str">
        <f>IF(IF($C$8=$D$8,'Datos Generales'!AL570,IF($C$8=$E$8,'Datos Generales'!AL655,IF($C$8=$F$8,'Datos Generales'!AL781)))=0,"",IF($C$8=$D$8,'Datos Generales'!AL570,IF($C$8=$E$8,'Datos Generales'!AL655,IF($C$8=$F$8,'Datos Generales'!AL781))))</f>
        <v/>
      </c>
      <c r="AM28" s="71" t="str">
        <f>IF(IF($C$8=$D$8,'Datos Generales'!AM570,IF($C$8=$E$8,'Datos Generales'!AM655,IF($C$8=$F$8,'Datos Generales'!AM781)))=0,"",IF($C$8=$D$8,'Datos Generales'!AM570,IF($C$8=$E$8,'Datos Generales'!AM655,IF($C$8=$F$8,'Datos Generales'!AM781))))</f>
        <v/>
      </c>
      <c r="AN28" s="71" t="str">
        <f>IF(IF($C$8=$D$8,'Datos Generales'!AN570,IF($C$8=$E$8,'Datos Generales'!AN655,IF($C$8=$F$8,'Datos Generales'!AN781)))=0,"",IF($C$8=$D$8,'Datos Generales'!AN570,IF($C$8=$E$8,'Datos Generales'!AN655,IF($C$8=$F$8,'Datos Generales'!AN781))))</f>
        <v/>
      </c>
      <c r="AO28" s="71" t="str">
        <f>IF(IF($C$8=$D$8,'Datos Generales'!AO570,IF($C$8=$E$8,'Datos Generales'!AO655,IF($C$8=$F$8,'Datos Generales'!AO781)))=0,"",IF($C$8=$D$8,'Datos Generales'!AO570,IF($C$8=$E$8,'Datos Generales'!AO655,IF($C$8=$F$8,'Datos Generales'!AO781))))</f>
        <v/>
      </c>
      <c r="AP28" s="71" t="str">
        <f>IF(IF($C$8=$D$8,'Datos Generales'!AP570,IF($C$8=$E$8,'Datos Generales'!AP655,IF($C$8=$F$8,'Datos Generales'!AP781)))=0,"",IF($C$8=$D$8,'Datos Generales'!AP570,IF($C$8=$E$8,'Datos Generales'!AP655,IF($C$8=$F$8,'Datos Generales'!AP781))))</f>
        <v/>
      </c>
      <c r="AQ28" s="71">
        <f>IF(IF($C$8=$D$8,'Datos Generales'!AQ570,IF($C$8=$E$8,'Datos Generales'!AQ655,IF($C$8=$F$8,'Datos Generales'!AQ781)))=0,"",IF($C$8=$D$8,'Datos Generales'!AQ570,IF($C$8=$E$8,'Datos Generales'!AQ655,IF($C$8=$F$8,'Datos Generales'!AQ781))))</f>
        <v>27.828195184851644</v>
      </c>
      <c r="AR28" s="29"/>
      <c r="AS28" s="71">
        <f>IF(IF($C$8=$D$8,'Datos Generales'!AS570,IF($C$8=$E$8,'Datos Generales'!AS655,IF($C$8=$F$8,'Datos Generales'!AS781)))=0,"",IF($C$8=$D$8,'Datos Generales'!AS570,IF($C$8=$E$8,'Datos Generales'!AS655,IF($C$8=$F$8,'Datos Generales'!AS781))))</f>
        <v>37.373284900270079</v>
      </c>
      <c r="AT28" s="82">
        <f t="shared" si="0"/>
        <v>-9.5450897154184347</v>
      </c>
    </row>
    <row r="29" spans="2:46" x14ac:dyDescent="0.2">
      <c r="B29" s="62" t="str">
        <f>'Datos Generales'!B265</f>
        <v>17. Transporte Terrestre</v>
      </c>
      <c r="C29" s="71" t="str">
        <f>IF(IF($C$8=$D$8,'Datos Generales'!C571,IF($C$8=$E$8,'Datos Generales'!C656,IF($C$8=$F$8,'Datos Generales'!C782)))=0,"",IF($C$8=$D$8,'Datos Generales'!C571,IF($C$8=$E$8,'Datos Generales'!C656,IF($C$8=$F$8,'Datos Generales'!C782))))</f>
        <v/>
      </c>
      <c r="D29" s="71" t="str">
        <f>IF(IF($C$8=$D$8,'Datos Generales'!D571,IF($C$8=$E$8,'Datos Generales'!D656,IF($C$8=$F$8,'Datos Generales'!D782)))=0,"",IF($C$8=$D$8,'Datos Generales'!D571,IF($C$8=$E$8,'Datos Generales'!D656,IF($C$8=$F$8,'Datos Generales'!D782))))</f>
        <v/>
      </c>
      <c r="E29" s="71">
        <f>IF(IF($C$8=$D$8,'Datos Generales'!E571,IF($C$8=$E$8,'Datos Generales'!E656,IF($C$8=$F$8,'Datos Generales'!E782)))=0,"",IF($C$8=$D$8,'Datos Generales'!E571,IF($C$8=$E$8,'Datos Generales'!E656,IF($C$8=$F$8,'Datos Generales'!E782))))</f>
        <v>65.029491159815066</v>
      </c>
      <c r="F29" s="71" t="str">
        <f>IF(IF($C$8=$D$8,'Datos Generales'!F571,IF($C$8=$E$8,'Datos Generales'!F656,IF($C$8=$F$8,'Datos Generales'!F782)))=0,"",IF($C$8=$D$8,'Datos Generales'!F571,IF($C$8=$E$8,'Datos Generales'!F656,IF($C$8=$F$8,'Datos Generales'!F782))))</f>
        <v/>
      </c>
      <c r="G29" s="71" t="str">
        <f>IF(IF($C$8=$D$8,'Datos Generales'!G571,IF($C$8=$E$8,'Datos Generales'!G656,IF($C$8=$F$8,'Datos Generales'!G782)))=0,"",IF($C$8=$D$8,'Datos Generales'!G571,IF($C$8=$E$8,'Datos Generales'!G656,IF($C$8=$F$8,'Datos Generales'!G782))))</f>
        <v/>
      </c>
      <c r="H29" s="71">
        <f>IF(IF($C$8=$D$8,'Datos Generales'!H571,IF($C$8=$E$8,'Datos Generales'!H656,IF($C$8=$F$8,'Datos Generales'!H782)))=0,"",IF($C$8=$D$8,'Datos Generales'!H571,IF($C$8=$E$8,'Datos Generales'!H656,IF($C$8=$F$8,'Datos Generales'!H782))))</f>
        <v>46.262541706030781</v>
      </c>
      <c r="I29" s="71">
        <f>IF(IF($C$8=$D$8,'Datos Generales'!I571,IF($C$8=$E$8,'Datos Generales'!I656,IF($C$8=$F$8,'Datos Generales'!I782)))=0,"",IF($C$8=$D$8,'Datos Generales'!I571,IF($C$8=$E$8,'Datos Generales'!I656,IF($C$8=$F$8,'Datos Generales'!I782))))</f>
        <v>40.755825014334455</v>
      </c>
      <c r="J29" s="71" t="str">
        <f>IF(IF($C$8=$D$8,'Datos Generales'!J571,IF($C$8=$E$8,'Datos Generales'!J656,IF($C$8=$F$8,'Datos Generales'!J782)))=0,"",IF($C$8=$D$8,'Datos Generales'!J571,IF($C$8=$E$8,'Datos Generales'!J656,IF($C$8=$F$8,'Datos Generales'!J782))))</f>
        <v/>
      </c>
      <c r="K29" s="71">
        <f>IF(IF($C$8=$D$8,'Datos Generales'!K571,IF($C$8=$E$8,'Datos Generales'!K656,IF($C$8=$F$8,'Datos Generales'!K782)))=0,"",IF($C$8=$D$8,'Datos Generales'!K571,IF($C$8=$E$8,'Datos Generales'!K656,IF($C$8=$F$8,'Datos Generales'!K782))))</f>
        <v>0.1376107336372237</v>
      </c>
      <c r="L29" s="71">
        <f>IF(IF($C$8=$D$8,'Datos Generales'!L571,IF($C$8=$E$8,'Datos Generales'!L656,IF($C$8=$F$8,'Datos Generales'!L782)))=0,"",IF($C$8=$D$8,'Datos Generales'!L571,IF($C$8=$E$8,'Datos Generales'!L656,IF($C$8=$F$8,'Datos Generales'!L782))))</f>
        <v>104.11772003944026</v>
      </c>
      <c r="M29" s="71" t="str">
        <f>IF(IF($C$8=$D$8,'Datos Generales'!M571,IF($C$8=$E$8,'Datos Generales'!M656,IF($C$8=$F$8,'Datos Generales'!M782)))=0,"",IF($C$8=$D$8,'Datos Generales'!M571,IF($C$8=$E$8,'Datos Generales'!M656,IF($C$8=$F$8,'Datos Generales'!M782))))</f>
        <v/>
      </c>
      <c r="N29" s="71">
        <f>IF(IF($C$8=$D$8,'Datos Generales'!N571,IF($C$8=$E$8,'Datos Generales'!N656,IF($C$8=$F$8,'Datos Generales'!N782)))=0,"",IF($C$8=$D$8,'Datos Generales'!N571,IF($C$8=$E$8,'Datos Generales'!N656,IF($C$8=$F$8,'Datos Generales'!N782))))</f>
        <v>32.033860697038861</v>
      </c>
      <c r="O29" s="71">
        <f>IF(IF($C$8=$D$8,'Datos Generales'!O571,IF($C$8=$E$8,'Datos Generales'!O656,IF($C$8=$F$8,'Datos Generales'!O782)))=0,"",IF($C$8=$D$8,'Datos Generales'!O571,IF($C$8=$E$8,'Datos Generales'!O656,IF($C$8=$F$8,'Datos Generales'!O782))))</f>
        <v>42.118054158451699</v>
      </c>
      <c r="P29" s="71" t="str">
        <f>IF(IF($C$8=$D$8,'Datos Generales'!P571,IF($C$8=$E$8,'Datos Generales'!P656,IF($C$8=$F$8,'Datos Generales'!P782)))=0,"",IF($C$8=$D$8,'Datos Generales'!P571,IF($C$8=$E$8,'Datos Generales'!P656,IF($C$8=$F$8,'Datos Generales'!P782))))</f>
        <v/>
      </c>
      <c r="Q29" s="71">
        <f>IF(IF($C$8=$D$8,'Datos Generales'!Q571,IF($C$8=$E$8,'Datos Generales'!Q656,IF($C$8=$F$8,'Datos Generales'!Q782)))=0,"",IF($C$8=$D$8,'Datos Generales'!Q571,IF($C$8=$E$8,'Datos Generales'!Q656,IF($C$8=$F$8,'Datos Generales'!Q782))))</f>
        <v>53.000814039253783</v>
      </c>
      <c r="R29" s="71" t="str">
        <f>IF(IF($C$8=$D$8,'Datos Generales'!R571,IF($C$8=$E$8,'Datos Generales'!R656,IF($C$8=$F$8,'Datos Generales'!R782)))=0,"",IF($C$8=$D$8,'Datos Generales'!R571,IF($C$8=$E$8,'Datos Generales'!R656,IF($C$8=$F$8,'Datos Generales'!R782))))</f>
        <v/>
      </c>
      <c r="S29" s="71">
        <f>IF(IF($C$8=$D$8,'Datos Generales'!S571,IF($C$8=$E$8,'Datos Generales'!S656,IF($C$8=$F$8,'Datos Generales'!S782)))=0,"",IF($C$8=$D$8,'Datos Generales'!S571,IF($C$8=$E$8,'Datos Generales'!S656,IF($C$8=$F$8,'Datos Generales'!S782))))</f>
        <v>77.316871194801976</v>
      </c>
      <c r="T29" s="71" t="str">
        <f>IF(IF($C$8=$D$8,'Datos Generales'!T571,IF($C$8=$E$8,'Datos Generales'!T656,IF($C$8=$F$8,'Datos Generales'!T782)))=0,"",IF($C$8=$D$8,'Datos Generales'!T571,IF($C$8=$E$8,'Datos Generales'!T656,IF($C$8=$F$8,'Datos Generales'!T782))))</f>
        <v/>
      </c>
      <c r="U29" s="71">
        <f>IF(IF($C$8=$D$8,'Datos Generales'!U571,IF($C$8=$E$8,'Datos Generales'!U656,IF($C$8=$F$8,'Datos Generales'!U782)))=0,"",IF($C$8=$D$8,'Datos Generales'!U571,IF($C$8=$E$8,'Datos Generales'!U656,IF($C$8=$F$8,'Datos Generales'!U782))))</f>
        <v>22.334414806348736</v>
      </c>
      <c r="V29" s="71" t="str">
        <f>IF(IF($C$8=$D$8,'Datos Generales'!V571,IF($C$8=$E$8,'Datos Generales'!V656,IF($C$8=$F$8,'Datos Generales'!V782)))=0,"",IF($C$8=$D$8,'Datos Generales'!V571,IF($C$8=$E$8,'Datos Generales'!V656,IF($C$8=$F$8,'Datos Generales'!V782))))</f>
        <v/>
      </c>
      <c r="W29" s="71">
        <f>IF(IF($C$8=$D$8,'Datos Generales'!W571,IF($C$8=$E$8,'Datos Generales'!W656,IF($C$8=$F$8,'Datos Generales'!W782)))=0,"",IF($C$8=$D$8,'Datos Generales'!W571,IF($C$8=$E$8,'Datos Generales'!W656,IF($C$8=$F$8,'Datos Generales'!W782))))</f>
        <v>19.186264146711896</v>
      </c>
      <c r="X29" s="71" t="str">
        <f>IF(IF($C$8=$D$8,'Datos Generales'!X571,IF($C$8=$E$8,'Datos Generales'!X656,IF($C$8=$F$8,'Datos Generales'!X782)))=0,"",IF($C$8=$D$8,'Datos Generales'!X571,IF($C$8=$E$8,'Datos Generales'!X656,IF($C$8=$F$8,'Datos Generales'!X782))))</f>
        <v/>
      </c>
      <c r="Y29" s="71">
        <f>IF(IF($C$8=$D$8,'Datos Generales'!Y571,IF($C$8=$E$8,'Datos Generales'!Y656,IF($C$8=$F$8,'Datos Generales'!Y782)))=0,"",IF($C$8=$D$8,'Datos Generales'!Y571,IF($C$8=$E$8,'Datos Generales'!Y656,IF($C$8=$F$8,'Datos Generales'!Y782))))</f>
        <v>40.866726235480101</v>
      </c>
      <c r="Z29" s="71">
        <f>IF(IF($C$8=$D$8,'Datos Generales'!Z571,IF($C$8=$E$8,'Datos Generales'!Z656,IF($C$8=$F$8,'Datos Generales'!Z782)))=0,"",IF($C$8=$D$8,'Datos Generales'!Z571,IF($C$8=$E$8,'Datos Generales'!Z656,IF($C$8=$F$8,'Datos Generales'!Z782))))</f>
        <v>9.4764506150362386</v>
      </c>
      <c r="AA29" s="71">
        <f>IF(IF($C$8=$D$8,'Datos Generales'!AA571,IF($C$8=$E$8,'Datos Generales'!AA656,IF($C$8=$F$8,'Datos Generales'!AA782)))=0,"",IF($C$8=$D$8,'Datos Generales'!AA571,IF($C$8=$E$8,'Datos Generales'!AA656,IF($C$8=$F$8,'Datos Generales'!AA782))))</f>
        <v>57.734486016769459</v>
      </c>
      <c r="AB29" s="71" t="str">
        <f>IF(IF($C$8=$D$8,'Datos Generales'!AB571,IF($C$8=$E$8,'Datos Generales'!AB656,IF($C$8=$F$8,'Datos Generales'!AB782)))=0,"",IF($C$8=$D$8,'Datos Generales'!AB571,IF($C$8=$E$8,'Datos Generales'!AB656,IF($C$8=$F$8,'Datos Generales'!AB782))))</f>
        <v/>
      </c>
      <c r="AC29" s="71" t="str">
        <f>IF(IF($C$8=$D$8,'Datos Generales'!AC571,IF($C$8=$E$8,'Datos Generales'!AC656,IF($C$8=$F$8,'Datos Generales'!AC782)))=0,"",IF($C$8=$D$8,'Datos Generales'!AC571,IF($C$8=$E$8,'Datos Generales'!AC656,IF($C$8=$F$8,'Datos Generales'!AC782))))</f>
        <v/>
      </c>
      <c r="AD29" s="71">
        <f>IF(IF($C$8=$D$8,'Datos Generales'!AD571,IF($C$8=$E$8,'Datos Generales'!AD656,IF($C$8=$F$8,'Datos Generales'!AD782)))=0,"",IF($C$8=$D$8,'Datos Generales'!AD571,IF($C$8=$E$8,'Datos Generales'!AD656,IF($C$8=$F$8,'Datos Generales'!AD782))))</f>
        <v>115.22468426997783</v>
      </c>
      <c r="AE29" s="71">
        <f>IF(IF($C$8=$D$8,'Datos Generales'!AE571,IF($C$8=$E$8,'Datos Generales'!AE656,IF($C$8=$F$8,'Datos Generales'!AE782)))=0,"",IF($C$8=$D$8,'Datos Generales'!AE571,IF($C$8=$E$8,'Datos Generales'!AE656,IF($C$8=$F$8,'Datos Generales'!AE782))))</f>
        <v>24.631554564669774</v>
      </c>
      <c r="AF29" s="71" t="str">
        <f>IF(IF($C$8=$D$8,'Datos Generales'!AF571,IF($C$8=$E$8,'Datos Generales'!AF656,IF($C$8=$F$8,'Datos Generales'!AF782)))=0,"",IF($C$8=$D$8,'Datos Generales'!AF571,IF($C$8=$E$8,'Datos Generales'!AF656,IF($C$8=$F$8,'Datos Generales'!AF782))))</f>
        <v/>
      </c>
      <c r="AG29" s="71">
        <f>IF(IF($C$8=$D$8,'Datos Generales'!AG571,IF($C$8=$E$8,'Datos Generales'!AG656,IF($C$8=$F$8,'Datos Generales'!AG782)))=0,"",IF($C$8=$D$8,'Datos Generales'!AG571,IF($C$8=$E$8,'Datos Generales'!AG656,IF($C$8=$F$8,'Datos Generales'!AG782))))</f>
        <v>35.73514127365771</v>
      </c>
      <c r="AH29" s="71">
        <f>IF(IF($C$8=$D$8,'Datos Generales'!AH571,IF($C$8=$E$8,'Datos Generales'!AH656,IF($C$8=$F$8,'Datos Generales'!AH782)))=0,"",IF($C$8=$D$8,'Datos Generales'!AH571,IF($C$8=$E$8,'Datos Generales'!AH656,IF($C$8=$F$8,'Datos Generales'!AH782))))</f>
        <v>7.6923076923076925</v>
      </c>
      <c r="AI29" s="71" t="str">
        <f>IF(IF($C$8=$D$8,'Datos Generales'!AI571,IF($C$8=$E$8,'Datos Generales'!AI656,IF($C$8=$F$8,'Datos Generales'!AI782)))=0,"",IF($C$8=$D$8,'Datos Generales'!AI571,IF($C$8=$E$8,'Datos Generales'!AI656,IF($C$8=$F$8,'Datos Generales'!AI782))))</f>
        <v/>
      </c>
      <c r="AJ29" s="71" t="str">
        <f>IF(IF($C$8=$D$8,'Datos Generales'!AJ571,IF($C$8=$E$8,'Datos Generales'!AJ656,IF($C$8=$F$8,'Datos Generales'!AJ782)))=0,"",IF($C$8=$D$8,'Datos Generales'!AJ571,IF($C$8=$E$8,'Datos Generales'!AJ656,IF($C$8=$F$8,'Datos Generales'!AJ782))))</f>
        <v/>
      </c>
      <c r="AK29" s="71" t="str">
        <f>IF(IF($C$8=$D$8,'Datos Generales'!AK571,IF($C$8=$E$8,'Datos Generales'!AK656,IF($C$8=$F$8,'Datos Generales'!AK782)))=0,"",IF($C$8=$D$8,'Datos Generales'!AK571,IF($C$8=$E$8,'Datos Generales'!AK656,IF($C$8=$F$8,'Datos Generales'!AK782))))</f>
        <v/>
      </c>
      <c r="AL29" s="71" t="str">
        <f>IF(IF($C$8=$D$8,'Datos Generales'!AL571,IF($C$8=$E$8,'Datos Generales'!AL656,IF($C$8=$F$8,'Datos Generales'!AL782)))=0,"",IF($C$8=$D$8,'Datos Generales'!AL571,IF($C$8=$E$8,'Datos Generales'!AL656,IF($C$8=$F$8,'Datos Generales'!AL782))))</f>
        <v/>
      </c>
      <c r="AM29" s="71" t="str">
        <f>IF(IF($C$8=$D$8,'Datos Generales'!AM571,IF($C$8=$E$8,'Datos Generales'!AM656,IF($C$8=$F$8,'Datos Generales'!AM782)))=0,"",IF($C$8=$D$8,'Datos Generales'!AM571,IF($C$8=$E$8,'Datos Generales'!AM656,IF($C$8=$F$8,'Datos Generales'!AM782))))</f>
        <v/>
      </c>
      <c r="AN29" s="71" t="str">
        <f>IF(IF($C$8=$D$8,'Datos Generales'!AN571,IF($C$8=$E$8,'Datos Generales'!AN656,IF($C$8=$F$8,'Datos Generales'!AN782)))=0,"",IF($C$8=$D$8,'Datos Generales'!AN571,IF($C$8=$E$8,'Datos Generales'!AN656,IF($C$8=$F$8,'Datos Generales'!AN782))))</f>
        <v/>
      </c>
      <c r="AO29" s="71" t="str">
        <f>IF(IF($C$8=$D$8,'Datos Generales'!AO571,IF($C$8=$E$8,'Datos Generales'!AO656,IF($C$8=$F$8,'Datos Generales'!AO782)))=0,"",IF($C$8=$D$8,'Datos Generales'!AO571,IF($C$8=$E$8,'Datos Generales'!AO656,IF($C$8=$F$8,'Datos Generales'!AO782))))</f>
        <v/>
      </c>
      <c r="AP29" s="71" t="str">
        <f>IF(IF($C$8=$D$8,'Datos Generales'!AP571,IF($C$8=$E$8,'Datos Generales'!AP656,IF($C$8=$F$8,'Datos Generales'!AP782)))=0,"",IF($C$8=$D$8,'Datos Generales'!AP571,IF($C$8=$E$8,'Datos Generales'!AP656,IF($C$8=$F$8,'Datos Generales'!AP782))))</f>
        <v/>
      </c>
      <c r="AQ29" s="71">
        <f>IF(IF($C$8=$D$8,'Datos Generales'!AQ571,IF($C$8=$E$8,'Datos Generales'!AQ656,IF($C$8=$F$8,'Datos Generales'!AQ782)))=0,"",IF($C$8=$D$8,'Datos Generales'!AQ571,IF($C$8=$E$8,'Datos Generales'!AQ656,IF($C$8=$F$8,'Datos Generales'!AQ782))))</f>
        <v>43.511665734518616</v>
      </c>
      <c r="AR29" s="29"/>
      <c r="AS29" s="71">
        <f>IF(IF($C$8=$D$8,'Datos Generales'!AS571,IF($C$8=$E$8,'Datos Generales'!AS656,IF($C$8=$F$8,'Datos Generales'!AS782)))=0,"",IF($C$8=$D$8,'Datos Generales'!AS571,IF($C$8=$E$8,'Datos Generales'!AS656,IF($C$8=$F$8,'Datos Generales'!AS782))))</f>
        <v>52.800314549483609</v>
      </c>
      <c r="AT29" s="82">
        <f t="shared" si="0"/>
        <v>-9.2886488149649935</v>
      </c>
    </row>
    <row r="30" spans="2:46" x14ac:dyDescent="0.2">
      <c r="B30" s="62" t="str">
        <f>'Datos Generales'!B266</f>
        <v>18. Transporte Marítimo</v>
      </c>
      <c r="C30" s="71" t="str">
        <f>IF(IF($C$8=$D$8,'Datos Generales'!C572,IF($C$8=$E$8,'Datos Generales'!C657,IF($C$8=$F$8,'Datos Generales'!C783)))=0,"",IF($C$8=$D$8,'Datos Generales'!C572,IF($C$8=$E$8,'Datos Generales'!C657,IF($C$8=$F$8,'Datos Generales'!C783))))</f>
        <v/>
      </c>
      <c r="D30" s="71" t="str">
        <f>IF(IF($C$8=$D$8,'Datos Generales'!D572,IF($C$8=$E$8,'Datos Generales'!D657,IF($C$8=$F$8,'Datos Generales'!D783)))=0,"",IF($C$8=$D$8,'Datos Generales'!D572,IF($C$8=$E$8,'Datos Generales'!D657,IF($C$8=$F$8,'Datos Generales'!D783))))</f>
        <v/>
      </c>
      <c r="E30" s="71">
        <f>IF(IF($C$8=$D$8,'Datos Generales'!E572,IF($C$8=$E$8,'Datos Generales'!E657,IF($C$8=$F$8,'Datos Generales'!E783)))=0,"",IF($C$8=$D$8,'Datos Generales'!E572,IF($C$8=$E$8,'Datos Generales'!E657,IF($C$8=$F$8,'Datos Generales'!E783))))</f>
        <v>296.78245958807776</v>
      </c>
      <c r="F30" s="71" t="str">
        <f>IF(IF($C$8=$D$8,'Datos Generales'!F572,IF($C$8=$E$8,'Datos Generales'!F657,IF($C$8=$F$8,'Datos Generales'!F783)))=0,"",IF($C$8=$D$8,'Datos Generales'!F572,IF($C$8=$E$8,'Datos Generales'!F657,IF($C$8=$F$8,'Datos Generales'!F783))))</f>
        <v/>
      </c>
      <c r="G30" s="71" t="str">
        <f>IF(IF($C$8=$D$8,'Datos Generales'!G572,IF($C$8=$E$8,'Datos Generales'!G657,IF($C$8=$F$8,'Datos Generales'!G783)))=0,"",IF($C$8=$D$8,'Datos Generales'!G572,IF($C$8=$E$8,'Datos Generales'!G657,IF($C$8=$F$8,'Datos Generales'!G783))))</f>
        <v/>
      </c>
      <c r="H30" s="71">
        <f>IF(IF($C$8=$D$8,'Datos Generales'!H572,IF($C$8=$E$8,'Datos Generales'!H657,IF($C$8=$F$8,'Datos Generales'!H783)))=0,"",IF($C$8=$D$8,'Datos Generales'!H572,IF($C$8=$E$8,'Datos Generales'!H657,IF($C$8=$F$8,'Datos Generales'!H783))))</f>
        <v>132.38022645119517</v>
      </c>
      <c r="I30" s="71">
        <f>IF(IF($C$8=$D$8,'Datos Generales'!I572,IF($C$8=$E$8,'Datos Generales'!I657,IF($C$8=$F$8,'Datos Generales'!I783)))=0,"",IF($C$8=$D$8,'Datos Generales'!I572,IF($C$8=$E$8,'Datos Generales'!I657,IF($C$8=$F$8,'Datos Generales'!I783))))</f>
        <v>27.498974721884732</v>
      </c>
      <c r="J30" s="71" t="str">
        <f>IF(IF($C$8=$D$8,'Datos Generales'!J572,IF($C$8=$E$8,'Datos Generales'!J657,IF($C$8=$F$8,'Datos Generales'!J783)))=0,"",IF($C$8=$D$8,'Datos Generales'!J572,IF($C$8=$E$8,'Datos Generales'!J657,IF($C$8=$F$8,'Datos Generales'!J783))))</f>
        <v/>
      </c>
      <c r="K30" s="71" t="str">
        <f>IF(IF($C$8=$D$8,'Datos Generales'!K572,IF($C$8=$E$8,'Datos Generales'!K657,IF($C$8=$F$8,'Datos Generales'!K783)))=0,"",IF($C$8=$D$8,'Datos Generales'!K572,IF($C$8=$E$8,'Datos Generales'!K657,IF($C$8=$F$8,'Datos Generales'!K783))))</f>
        <v/>
      </c>
      <c r="L30" s="71">
        <f>IF(IF($C$8=$D$8,'Datos Generales'!L572,IF($C$8=$E$8,'Datos Generales'!L657,IF($C$8=$F$8,'Datos Generales'!L783)))=0,"",IF($C$8=$D$8,'Datos Generales'!L572,IF($C$8=$E$8,'Datos Generales'!L657,IF($C$8=$F$8,'Datos Generales'!L783))))</f>
        <v>10.800022024006168</v>
      </c>
      <c r="M30" s="71" t="str">
        <f>IF(IF($C$8=$D$8,'Datos Generales'!M572,IF($C$8=$E$8,'Datos Generales'!M657,IF($C$8=$F$8,'Datos Generales'!M783)))=0,"",IF($C$8=$D$8,'Datos Generales'!M572,IF($C$8=$E$8,'Datos Generales'!M657,IF($C$8=$F$8,'Datos Generales'!M783))))</f>
        <v/>
      </c>
      <c r="N30" s="71">
        <f>IF(IF($C$8=$D$8,'Datos Generales'!N572,IF($C$8=$E$8,'Datos Generales'!N657,IF($C$8=$F$8,'Datos Generales'!N783)))=0,"",IF($C$8=$D$8,'Datos Generales'!N572,IF($C$8=$E$8,'Datos Generales'!N657,IF($C$8=$F$8,'Datos Generales'!N783))))</f>
        <v>59.98676187419769</v>
      </c>
      <c r="O30" s="71">
        <f>IF(IF($C$8=$D$8,'Datos Generales'!O572,IF($C$8=$E$8,'Datos Generales'!O657,IF($C$8=$F$8,'Datos Generales'!O783)))=0,"",IF($C$8=$D$8,'Datos Generales'!O572,IF($C$8=$E$8,'Datos Generales'!O657,IF($C$8=$F$8,'Datos Generales'!O783))))</f>
        <v>63.233228057950164</v>
      </c>
      <c r="P30" s="71" t="str">
        <f>IF(IF($C$8=$D$8,'Datos Generales'!P572,IF($C$8=$E$8,'Datos Generales'!P657,IF($C$8=$F$8,'Datos Generales'!P783)))=0,"",IF($C$8=$D$8,'Datos Generales'!P572,IF($C$8=$E$8,'Datos Generales'!P657,IF($C$8=$F$8,'Datos Generales'!P783))))</f>
        <v/>
      </c>
      <c r="Q30" s="71">
        <f>IF(IF($C$8=$D$8,'Datos Generales'!Q572,IF($C$8=$E$8,'Datos Generales'!Q657,IF($C$8=$F$8,'Datos Generales'!Q783)))=0,"",IF($C$8=$D$8,'Datos Generales'!Q572,IF($C$8=$E$8,'Datos Generales'!Q657,IF($C$8=$F$8,'Datos Generales'!Q783))))</f>
        <v>26.663807364744805</v>
      </c>
      <c r="R30" s="71" t="str">
        <f>IF(IF($C$8=$D$8,'Datos Generales'!R572,IF($C$8=$E$8,'Datos Generales'!R657,IF($C$8=$F$8,'Datos Generales'!R783)))=0,"",IF($C$8=$D$8,'Datos Generales'!R572,IF($C$8=$E$8,'Datos Generales'!R657,IF($C$8=$F$8,'Datos Generales'!R783))))</f>
        <v/>
      </c>
      <c r="S30" s="71">
        <f>IF(IF($C$8=$D$8,'Datos Generales'!S572,IF($C$8=$E$8,'Datos Generales'!S657,IF($C$8=$F$8,'Datos Generales'!S783)))=0,"",IF($C$8=$D$8,'Datos Generales'!S572,IF($C$8=$E$8,'Datos Generales'!S657,IF($C$8=$F$8,'Datos Generales'!S783))))</f>
        <v>5.8523073871400033</v>
      </c>
      <c r="T30" s="71" t="str">
        <f>IF(IF($C$8=$D$8,'Datos Generales'!T572,IF($C$8=$E$8,'Datos Generales'!T657,IF($C$8=$F$8,'Datos Generales'!T783)))=0,"",IF($C$8=$D$8,'Datos Generales'!T572,IF($C$8=$E$8,'Datos Generales'!T657,IF($C$8=$F$8,'Datos Generales'!T783))))</f>
        <v/>
      </c>
      <c r="U30" s="71">
        <f>IF(IF($C$8=$D$8,'Datos Generales'!U572,IF($C$8=$E$8,'Datos Generales'!U657,IF($C$8=$F$8,'Datos Generales'!U783)))=0,"",IF($C$8=$D$8,'Datos Generales'!U572,IF($C$8=$E$8,'Datos Generales'!U657,IF($C$8=$F$8,'Datos Generales'!U783))))</f>
        <v>147.16637849639332</v>
      </c>
      <c r="V30" s="71" t="str">
        <f>IF(IF($C$8=$D$8,'Datos Generales'!V572,IF($C$8=$E$8,'Datos Generales'!V657,IF($C$8=$F$8,'Datos Generales'!V783)))=0,"",IF($C$8=$D$8,'Datos Generales'!V572,IF($C$8=$E$8,'Datos Generales'!V657,IF($C$8=$F$8,'Datos Generales'!V783))))</f>
        <v/>
      </c>
      <c r="W30" s="71">
        <f>IF(IF($C$8=$D$8,'Datos Generales'!W572,IF($C$8=$E$8,'Datos Generales'!W657,IF($C$8=$F$8,'Datos Generales'!W783)))=0,"",IF($C$8=$D$8,'Datos Generales'!W572,IF($C$8=$E$8,'Datos Generales'!W657,IF($C$8=$F$8,'Datos Generales'!W783))))</f>
        <v>6.7716711878109237</v>
      </c>
      <c r="X30" s="71" t="str">
        <f>IF(IF($C$8=$D$8,'Datos Generales'!X572,IF($C$8=$E$8,'Datos Generales'!X657,IF($C$8=$F$8,'Datos Generales'!X783)))=0,"",IF($C$8=$D$8,'Datos Generales'!X572,IF($C$8=$E$8,'Datos Generales'!X657,IF($C$8=$F$8,'Datos Generales'!X783))))</f>
        <v/>
      </c>
      <c r="Y30" s="71">
        <f>IF(IF($C$8=$D$8,'Datos Generales'!Y572,IF($C$8=$E$8,'Datos Generales'!Y657,IF($C$8=$F$8,'Datos Generales'!Y783)))=0,"",IF($C$8=$D$8,'Datos Generales'!Y572,IF($C$8=$E$8,'Datos Generales'!Y657,IF($C$8=$F$8,'Datos Generales'!Y783))))</f>
        <v>-23.733766233766236</v>
      </c>
      <c r="Z30" s="71">
        <f>IF(IF($C$8=$D$8,'Datos Generales'!Z572,IF($C$8=$E$8,'Datos Generales'!Z657,IF($C$8=$F$8,'Datos Generales'!Z783)))=0,"",IF($C$8=$D$8,'Datos Generales'!Z572,IF($C$8=$E$8,'Datos Generales'!Z657,IF($C$8=$F$8,'Datos Generales'!Z783))))</f>
        <v>0.21858931337339665</v>
      </c>
      <c r="AA30" s="71">
        <f>IF(IF($C$8=$D$8,'Datos Generales'!AA572,IF($C$8=$E$8,'Datos Generales'!AA657,IF($C$8=$F$8,'Datos Generales'!AA783)))=0,"",IF($C$8=$D$8,'Datos Generales'!AA572,IF($C$8=$E$8,'Datos Generales'!AA657,IF($C$8=$F$8,'Datos Generales'!AA783))))</f>
        <v>2.7661379469909253</v>
      </c>
      <c r="AB30" s="71" t="str">
        <f>IF(IF($C$8=$D$8,'Datos Generales'!AB572,IF($C$8=$E$8,'Datos Generales'!AB657,IF($C$8=$F$8,'Datos Generales'!AB783)))=0,"",IF($C$8=$D$8,'Datos Generales'!AB572,IF($C$8=$E$8,'Datos Generales'!AB657,IF($C$8=$F$8,'Datos Generales'!AB783))))</f>
        <v/>
      </c>
      <c r="AC30" s="71" t="str">
        <f>IF(IF($C$8=$D$8,'Datos Generales'!AC572,IF($C$8=$E$8,'Datos Generales'!AC657,IF($C$8=$F$8,'Datos Generales'!AC783)))=0,"",IF($C$8=$D$8,'Datos Generales'!AC572,IF($C$8=$E$8,'Datos Generales'!AC657,IF($C$8=$F$8,'Datos Generales'!AC783))))</f>
        <v/>
      </c>
      <c r="AD30" s="71">
        <f>IF(IF($C$8=$D$8,'Datos Generales'!AD572,IF($C$8=$E$8,'Datos Generales'!AD657,IF($C$8=$F$8,'Datos Generales'!AD783)))=0,"",IF($C$8=$D$8,'Datos Generales'!AD572,IF($C$8=$E$8,'Datos Generales'!AD657,IF($C$8=$F$8,'Datos Generales'!AD783))))</f>
        <v>19.145776919497983</v>
      </c>
      <c r="AE30" s="71">
        <f>IF(IF($C$8=$D$8,'Datos Generales'!AE572,IF($C$8=$E$8,'Datos Generales'!AE657,IF($C$8=$F$8,'Datos Generales'!AE783)))=0,"",IF($C$8=$D$8,'Datos Generales'!AE572,IF($C$8=$E$8,'Datos Generales'!AE657,IF($C$8=$F$8,'Datos Generales'!AE783))))</f>
        <v>2.8361593164698573</v>
      </c>
      <c r="AF30" s="71" t="str">
        <f>IF(IF($C$8=$D$8,'Datos Generales'!AF572,IF($C$8=$E$8,'Datos Generales'!AF657,IF($C$8=$F$8,'Datos Generales'!AF783)))=0,"",IF($C$8=$D$8,'Datos Generales'!AF572,IF($C$8=$E$8,'Datos Generales'!AF657,IF($C$8=$F$8,'Datos Generales'!AF783))))</f>
        <v/>
      </c>
      <c r="AG30" s="71">
        <f>IF(IF($C$8=$D$8,'Datos Generales'!AG572,IF($C$8=$E$8,'Datos Generales'!AG657,IF($C$8=$F$8,'Datos Generales'!AG783)))=0,"",IF($C$8=$D$8,'Datos Generales'!AG572,IF($C$8=$E$8,'Datos Generales'!AG657,IF($C$8=$F$8,'Datos Generales'!AG783))))</f>
        <v>1.4664570397918628</v>
      </c>
      <c r="AH30" s="71">
        <f>IF(IF($C$8=$D$8,'Datos Generales'!AH572,IF($C$8=$E$8,'Datos Generales'!AH657,IF($C$8=$F$8,'Datos Generales'!AH783)))=0,"",IF($C$8=$D$8,'Datos Generales'!AH572,IF($C$8=$E$8,'Datos Generales'!AH657,IF($C$8=$F$8,'Datos Generales'!AH783))))</f>
        <v>6.1010124778581742</v>
      </c>
      <c r="AI30" s="71" t="str">
        <f>IF(IF($C$8=$D$8,'Datos Generales'!AI572,IF($C$8=$E$8,'Datos Generales'!AI657,IF($C$8=$F$8,'Datos Generales'!AI783)))=0,"",IF($C$8=$D$8,'Datos Generales'!AI572,IF($C$8=$E$8,'Datos Generales'!AI657,IF($C$8=$F$8,'Datos Generales'!AI783))))</f>
        <v/>
      </c>
      <c r="AJ30" s="71" t="str">
        <f>IF(IF($C$8=$D$8,'Datos Generales'!AJ572,IF($C$8=$E$8,'Datos Generales'!AJ657,IF($C$8=$F$8,'Datos Generales'!AJ783)))=0,"",IF($C$8=$D$8,'Datos Generales'!AJ572,IF($C$8=$E$8,'Datos Generales'!AJ657,IF($C$8=$F$8,'Datos Generales'!AJ783))))</f>
        <v/>
      </c>
      <c r="AK30" s="71" t="str">
        <f>IF(IF($C$8=$D$8,'Datos Generales'!AK572,IF($C$8=$E$8,'Datos Generales'!AK657,IF($C$8=$F$8,'Datos Generales'!AK783)))=0,"",IF($C$8=$D$8,'Datos Generales'!AK572,IF($C$8=$E$8,'Datos Generales'!AK657,IF($C$8=$F$8,'Datos Generales'!AK783))))</f>
        <v/>
      </c>
      <c r="AL30" s="71" t="str">
        <f>IF(IF($C$8=$D$8,'Datos Generales'!AL572,IF($C$8=$E$8,'Datos Generales'!AL657,IF($C$8=$F$8,'Datos Generales'!AL783)))=0,"",IF($C$8=$D$8,'Datos Generales'!AL572,IF($C$8=$E$8,'Datos Generales'!AL657,IF($C$8=$F$8,'Datos Generales'!AL783))))</f>
        <v/>
      </c>
      <c r="AM30" s="71" t="str">
        <f>IF(IF($C$8=$D$8,'Datos Generales'!AM572,IF($C$8=$E$8,'Datos Generales'!AM657,IF($C$8=$F$8,'Datos Generales'!AM783)))=0,"",IF($C$8=$D$8,'Datos Generales'!AM572,IF($C$8=$E$8,'Datos Generales'!AM657,IF($C$8=$F$8,'Datos Generales'!AM783))))</f>
        <v/>
      </c>
      <c r="AN30" s="71" t="str">
        <f>IF(IF($C$8=$D$8,'Datos Generales'!AN572,IF($C$8=$E$8,'Datos Generales'!AN657,IF($C$8=$F$8,'Datos Generales'!AN783)))=0,"",IF($C$8=$D$8,'Datos Generales'!AN572,IF($C$8=$E$8,'Datos Generales'!AN657,IF($C$8=$F$8,'Datos Generales'!AN783))))</f>
        <v/>
      </c>
      <c r="AO30" s="71" t="str">
        <f>IF(IF($C$8=$D$8,'Datos Generales'!AO572,IF($C$8=$E$8,'Datos Generales'!AO657,IF($C$8=$F$8,'Datos Generales'!AO783)))=0,"",IF($C$8=$D$8,'Datos Generales'!AO572,IF($C$8=$E$8,'Datos Generales'!AO657,IF($C$8=$F$8,'Datos Generales'!AO783))))</f>
        <v/>
      </c>
      <c r="AP30" s="71" t="str">
        <f>IF(IF($C$8=$D$8,'Datos Generales'!AP572,IF($C$8=$E$8,'Datos Generales'!AP657,IF($C$8=$F$8,'Datos Generales'!AP783)))=0,"",IF($C$8=$D$8,'Datos Generales'!AP572,IF($C$8=$E$8,'Datos Generales'!AP657,IF($C$8=$F$8,'Datos Generales'!AP783))))</f>
        <v/>
      </c>
      <c r="AQ30" s="71">
        <f>IF(IF($C$8=$D$8,'Datos Generales'!AQ572,IF($C$8=$E$8,'Datos Generales'!AQ657,IF($C$8=$F$8,'Datos Generales'!AQ783)))=0,"",IF($C$8=$D$8,'Datos Generales'!AQ572,IF($C$8=$E$8,'Datos Generales'!AQ657,IF($C$8=$F$8,'Datos Generales'!AQ783))))</f>
        <v>41.420186829188296</v>
      </c>
      <c r="AR30" s="29"/>
      <c r="AS30" s="71">
        <f>IF(IF($C$8=$D$8,'Datos Generales'!AS572,IF($C$8=$E$8,'Datos Generales'!AS657,IF($C$8=$F$8,'Datos Generales'!AS783)))=0,"",IF($C$8=$D$8,'Datos Generales'!AS572,IF($C$8=$E$8,'Datos Generales'!AS657,IF($C$8=$F$8,'Datos Generales'!AS783))))</f>
        <v>64.531523762788453</v>
      </c>
      <c r="AT30" s="82">
        <f t="shared" si="0"/>
        <v>-23.111336933600157</v>
      </c>
    </row>
    <row r="31" spans="2:46" x14ac:dyDescent="0.2">
      <c r="B31" s="62" t="str">
        <f>'Datos Generales'!B267</f>
        <v>19. Transporte Aéreo</v>
      </c>
      <c r="C31" s="71" t="str">
        <f>IF(IF($C$8=$D$8,'Datos Generales'!C573,IF($C$8=$E$8,'Datos Generales'!C658,IF($C$8=$F$8,'Datos Generales'!C784)))=0,"",IF($C$8=$D$8,'Datos Generales'!C573,IF($C$8=$E$8,'Datos Generales'!C658,IF($C$8=$F$8,'Datos Generales'!C784))))</f>
        <v/>
      </c>
      <c r="D31" s="71" t="str">
        <f>IF(IF($C$8=$D$8,'Datos Generales'!D573,IF($C$8=$E$8,'Datos Generales'!D658,IF($C$8=$F$8,'Datos Generales'!D784)))=0,"",IF($C$8=$D$8,'Datos Generales'!D573,IF($C$8=$E$8,'Datos Generales'!D658,IF($C$8=$F$8,'Datos Generales'!D784))))</f>
        <v/>
      </c>
      <c r="E31" s="71">
        <f>IF(IF($C$8=$D$8,'Datos Generales'!E573,IF($C$8=$E$8,'Datos Generales'!E658,IF($C$8=$F$8,'Datos Generales'!E784)))=0,"",IF($C$8=$D$8,'Datos Generales'!E573,IF($C$8=$E$8,'Datos Generales'!E658,IF($C$8=$F$8,'Datos Generales'!E784))))</f>
        <v>7.0483544422995443</v>
      </c>
      <c r="F31" s="71" t="str">
        <f>IF(IF($C$8=$D$8,'Datos Generales'!F573,IF($C$8=$E$8,'Datos Generales'!F658,IF($C$8=$F$8,'Datos Generales'!F784)))=0,"",IF($C$8=$D$8,'Datos Generales'!F573,IF($C$8=$E$8,'Datos Generales'!F658,IF($C$8=$F$8,'Datos Generales'!F784))))</f>
        <v/>
      </c>
      <c r="G31" s="71" t="str">
        <f>IF(IF($C$8=$D$8,'Datos Generales'!G573,IF($C$8=$E$8,'Datos Generales'!G658,IF($C$8=$F$8,'Datos Generales'!G784)))=0,"",IF($C$8=$D$8,'Datos Generales'!G573,IF($C$8=$E$8,'Datos Generales'!G658,IF($C$8=$F$8,'Datos Generales'!G784))))</f>
        <v/>
      </c>
      <c r="H31" s="71">
        <f>IF(IF($C$8=$D$8,'Datos Generales'!H573,IF($C$8=$E$8,'Datos Generales'!H658,IF($C$8=$F$8,'Datos Generales'!H784)))=0,"",IF($C$8=$D$8,'Datos Generales'!H573,IF($C$8=$E$8,'Datos Generales'!H658,IF($C$8=$F$8,'Datos Generales'!H784))))</f>
        <v>95.620998719590261</v>
      </c>
      <c r="I31" s="71">
        <f>IF(IF($C$8=$D$8,'Datos Generales'!I573,IF($C$8=$E$8,'Datos Generales'!I658,IF($C$8=$F$8,'Datos Generales'!I784)))=0,"",IF($C$8=$D$8,'Datos Generales'!I573,IF($C$8=$E$8,'Datos Generales'!I658,IF($C$8=$F$8,'Datos Generales'!I784))))</f>
        <v>14.316357284435554</v>
      </c>
      <c r="J31" s="71" t="str">
        <f>IF(IF($C$8=$D$8,'Datos Generales'!J573,IF($C$8=$E$8,'Datos Generales'!J658,IF($C$8=$F$8,'Datos Generales'!J784)))=0,"",IF($C$8=$D$8,'Datos Generales'!J573,IF($C$8=$E$8,'Datos Generales'!J658,IF($C$8=$F$8,'Datos Generales'!J784))))</f>
        <v/>
      </c>
      <c r="K31" s="71" t="str">
        <f>IF(IF($C$8=$D$8,'Datos Generales'!K573,IF($C$8=$E$8,'Datos Generales'!K658,IF($C$8=$F$8,'Datos Generales'!K784)))=0,"",IF($C$8=$D$8,'Datos Generales'!K573,IF($C$8=$E$8,'Datos Generales'!K658,IF($C$8=$F$8,'Datos Generales'!K784))))</f>
        <v/>
      </c>
      <c r="L31" s="71">
        <f>IF(IF($C$8=$D$8,'Datos Generales'!L573,IF($C$8=$E$8,'Datos Generales'!L658,IF($C$8=$F$8,'Datos Generales'!L784)))=0,"",IF($C$8=$D$8,'Datos Generales'!L573,IF($C$8=$E$8,'Datos Generales'!L658,IF($C$8=$F$8,'Datos Generales'!L784))))</f>
        <v>13.774528664871106</v>
      </c>
      <c r="M31" s="71" t="str">
        <f>IF(IF($C$8=$D$8,'Datos Generales'!M573,IF($C$8=$E$8,'Datos Generales'!M658,IF($C$8=$F$8,'Datos Generales'!M784)))=0,"",IF($C$8=$D$8,'Datos Generales'!M573,IF($C$8=$E$8,'Datos Generales'!M658,IF($C$8=$F$8,'Datos Generales'!M784))))</f>
        <v/>
      </c>
      <c r="N31" s="71">
        <f>IF(IF($C$8=$D$8,'Datos Generales'!N573,IF($C$8=$E$8,'Datos Generales'!N658,IF($C$8=$F$8,'Datos Generales'!N784)))=0,"",IF($C$8=$D$8,'Datos Generales'!N573,IF($C$8=$E$8,'Datos Generales'!N658,IF($C$8=$F$8,'Datos Generales'!N784))))</f>
        <v>16.292134831460675</v>
      </c>
      <c r="O31" s="71">
        <f>IF(IF($C$8=$D$8,'Datos Generales'!O573,IF($C$8=$E$8,'Datos Generales'!O658,IF($C$8=$F$8,'Datos Generales'!O784)))=0,"",IF($C$8=$D$8,'Datos Generales'!O573,IF($C$8=$E$8,'Datos Generales'!O658,IF($C$8=$F$8,'Datos Generales'!O784))))</f>
        <v>15.286624203821656</v>
      </c>
      <c r="P31" s="71" t="str">
        <f>IF(IF($C$8=$D$8,'Datos Generales'!P573,IF($C$8=$E$8,'Datos Generales'!P658,IF($C$8=$F$8,'Datos Generales'!P784)))=0,"",IF($C$8=$D$8,'Datos Generales'!P573,IF($C$8=$E$8,'Datos Generales'!P658,IF($C$8=$F$8,'Datos Generales'!P784))))</f>
        <v/>
      </c>
      <c r="Q31" s="71">
        <f>IF(IF($C$8=$D$8,'Datos Generales'!Q573,IF($C$8=$E$8,'Datos Generales'!Q658,IF($C$8=$F$8,'Datos Generales'!Q784)))=0,"",IF($C$8=$D$8,'Datos Generales'!Q573,IF($C$8=$E$8,'Datos Generales'!Q658,IF($C$8=$F$8,'Datos Generales'!Q784))))</f>
        <v>11.970120247783312</v>
      </c>
      <c r="R31" s="71" t="str">
        <f>IF(IF($C$8=$D$8,'Datos Generales'!R573,IF($C$8=$E$8,'Datos Generales'!R658,IF($C$8=$F$8,'Datos Generales'!R784)))=0,"",IF($C$8=$D$8,'Datos Generales'!R573,IF($C$8=$E$8,'Datos Generales'!R658,IF($C$8=$F$8,'Datos Generales'!R784))))</f>
        <v/>
      </c>
      <c r="S31" s="71">
        <f>IF(IF($C$8=$D$8,'Datos Generales'!S573,IF($C$8=$E$8,'Datos Generales'!S658,IF($C$8=$F$8,'Datos Generales'!S784)))=0,"",IF($C$8=$D$8,'Datos Generales'!S573,IF($C$8=$E$8,'Datos Generales'!S658,IF($C$8=$F$8,'Datos Generales'!S784))))</f>
        <v>-8.9015518913676033</v>
      </c>
      <c r="T31" s="71" t="str">
        <f>IF(IF($C$8=$D$8,'Datos Generales'!T573,IF($C$8=$E$8,'Datos Generales'!T658,IF($C$8=$F$8,'Datos Generales'!T784)))=0,"",IF($C$8=$D$8,'Datos Generales'!T573,IF($C$8=$E$8,'Datos Generales'!T658,IF($C$8=$F$8,'Datos Generales'!T784))))</f>
        <v/>
      </c>
      <c r="U31" s="71">
        <f>IF(IF($C$8=$D$8,'Datos Generales'!U573,IF($C$8=$E$8,'Datos Generales'!U658,IF($C$8=$F$8,'Datos Generales'!U784)))=0,"",IF($C$8=$D$8,'Datos Generales'!U573,IF($C$8=$E$8,'Datos Generales'!U658,IF($C$8=$F$8,'Datos Generales'!U784))))</f>
        <v>-26.397919375812744</v>
      </c>
      <c r="V31" s="71" t="str">
        <f>IF(IF($C$8=$D$8,'Datos Generales'!V573,IF($C$8=$E$8,'Datos Generales'!V658,IF($C$8=$F$8,'Datos Generales'!V784)))=0,"",IF($C$8=$D$8,'Datos Generales'!V573,IF($C$8=$E$8,'Datos Generales'!V658,IF($C$8=$F$8,'Datos Generales'!V784))))</f>
        <v/>
      </c>
      <c r="W31" s="71">
        <f>IF(IF($C$8=$D$8,'Datos Generales'!W573,IF($C$8=$E$8,'Datos Generales'!W658,IF($C$8=$F$8,'Datos Generales'!W784)))=0,"",IF($C$8=$D$8,'Datos Generales'!W573,IF($C$8=$E$8,'Datos Generales'!W658,IF($C$8=$F$8,'Datos Generales'!W784))))</f>
        <v>-5.2796312994689911</v>
      </c>
      <c r="X31" s="71" t="str">
        <f>IF(IF($C$8=$D$8,'Datos Generales'!X573,IF($C$8=$E$8,'Datos Generales'!X658,IF($C$8=$F$8,'Datos Generales'!X784)))=0,"",IF($C$8=$D$8,'Datos Generales'!X573,IF($C$8=$E$8,'Datos Generales'!X658,IF($C$8=$F$8,'Datos Generales'!X784))))</f>
        <v/>
      </c>
      <c r="Y31" s="71">
        <f>IF(IF($C$8=$D$8,'Datos Generales'!Y573,IF($C$8=$E$8,'Datos Generales'!Y658,IF($C$8=$F$8,'Datos Generales'!Y784)))=0,"",IF($C$8=$D$8,'Datos Generales'!Y573,IF($C$8=$E$8,'Datos Generales'!Y658,IF($C$8=$F$8,'Datos Generales'!Y784))))</f>
        <v>-73.427527620053695</v>
      </c>
      <c r="Z31" s="71">
        <f>IF(IF($C$8=$D$8,'Datos Generales'!Z573,IF($C$8=$E$8,'Datos Generales'!Z658,IF($C$8=$F$8,'Datos Generales'!Z784)))=0,"",IF($C$8=$D$8,'Datos Generales'!Z573,IF($C$8=$E$8,'Datos Generales'!Z658,IF($C$8=$F$8,'Datos Generales'!Z784))))</f>
        <v>-0.44967139398132139</v>
      </c>
      <c r="AA31" s="71">
        <f>IF(IF($C$8=$D$8,'Datos Generales'!AA573,IF($C$8=$E$8,'Datos Generales'!AA658,IF($C$8=$F$8,'Datos Generales'!AA784)))=0,"",IF($C$8=$D$8,'Datos Generales'!AA573,IF($C$8=$E$8,'Datos Generales'!AA658,IF($C$8=$F$8,'Datos Generales'!AA784))))</f>
        <v>-0.13289036544850499</v>
      </c>
      <c r="AB31" s="71" t="str">
        <f>IF(IF($C$8=$D$8,'Datos Generales'!AB573,IF($C$8=$E$8,'Datos Generales'!AB658,IF($C$8=$F$8,'Datos Generales'!AB784)))=0,"",IF($C$8=$D$8,'Datos Generales'!AB573,IF($C$8=$E$8,'Datos Generales'!AB658,IF($C$8=$F$8,'Datos Generales'!AB784))))</f>
        <v/>
      </c>
      <c r="AC31" s="71" t="str">
        <f>IF(IF($C$8=$D$8,'Datos Generales'!AC573,IF($C$8=$E$8,'Datos Generales'!AC658,IF($C$8=$F$8,'Datos Generales'!AC784)))=0,"",IF($C$8=$D$8,'Datos Generales'!AC573,IF($C$8=$E$8,'Datos Generales'!AC658,IF($C$8=$F$8,'Datos Generales'!AC784))))</f>
        <v/>
      </c>
      <c r="AD31" s="71">
        <f>IF(IF($C$8=$D$8,'Datos Generales'!AD573,IF($C$8=$E$8,'Datos Generales'!AD658,IF($C$8=$F$8,'Datos Generales'!AD784)))=0,"",IF($C$8=$D$8,'Datos Generales'!AD573,IF($C$8=$E$8,'Datos Generales'!AD658,IF($C$8=$F$8,'Datos Generales'!AD784))))</f>
        <v>-125.91827364554638</v>
      </c>
      <c r="AE31" s="71">
        <f>IF(IF($C$8=$D$8,'Datos Generales'!AE573,IF($C$8=$E$8,'Datos Generales'!AE658,IF($C$8=$F$8,'Datos Generales'!AE784)))=0,"",IF($C$8=$D$8,'Datos Generales'!AE573,IF($C$8=$E$8,'Datos Generales'!AE658,IF($C$8=$F$8,'Datos Generales'!AE784))))</f>
        <v>-238166.66666666666</v>
      </c>
      <c r="AF31" s="71" t="str">
        <f>IF(IF($C$8=$D$8,'Datos Generales'!AF573,IF($C$8=$E$8,'Datos Generales'!AF658,IF($C$8=$F$8,'Datos Generales'!AF784)))=0,"",IF($C$8=$D$8,'Datos Generales'!AF573,IF($C$8=$E$8,'Datos Generales'!AF658,IF($C$8=$F$8,'Datos Generales'!AF784))))</f>
        <v/>
      </c>
      <c r="AG31" s="71">
        <f>IF(IF($C$8=$D$8,'Datos Generales'!AG573,IF($C$8=$E$8,'Datos Generales'!AG658,IF($C$8=$F$8,'Datos Generales'!AG784)))=0,"",IF($C$8=$D$8,'Datos Generales'!AG573,IF($C$8=$E$8,'Datos Generales'!AG658,IF($C$8=$F$8,'Datos Generales'!AG784))))</f>
        <v>306.17822622185867</v>
      </c>
      <c r="AH31" s="71" t="str">
        <f>IF(IF($C$8=$D$8,'Datos Generales'!AH573,IF($C$8=$E$8,'Datos Generales'!AH658,IF($C$8=$F$8,'Datos Generales'!AH784)))=0,"",IF($C$8=$D$8,'Datos Generales'!AH573,IF($C$8=$E$8,'Datos Generales'!AH658,IF($C$8=$F$8,'Datos Generales'!AH784))))</f>
        <v/>
      </c>
      <c r="AI31" s="71" t="str">
        <f>IF(IF($C$8=$D$8,'Datos Generales'!AI573,IF($C$8=$E$8,'Datos Generales'!AI658,IF($C$8=$F$8,'Datos Generales'!AI784)))=0,"",IF($C$8=$D$8,'Datos Generales'!AI573,IF($C$8=$E$8,'Datos Generales'!AI658,IF($C$8=$F$8,'Datos Generales'!AI784))))</f>
        <v/>
      </c>
      <c r="AJ31" s="71" t="str">
        <f>IF(IF($C$8=$D$8,'Datos Generales'!AJ573,IF($C$8=$E$8,'Datos Generales'!AJ658,IF($C$8=$F$8,'Datos Generales'!AJ784)))=0,"",IF($C$8=$D$8,'Datos Generales'!AJ573,IF($C$8=$E$8,'Datos Generales'!AJ658,IF($C$8=$F$8,'Datos Generales'!AJ784))))</f>
        <v/>
      </c>
      <c r="AK31" s="71" t="str">
        <f>IF(IF($C$8=$D$8,'Datos Generales'!AK573,IF($C$8=$E$8,'Datos Generales'!AK658,IF($C$8=$F$8,'Datos Generales'!AK784)))=0,"",IF($C$8=$D$8,'Datos Generales'!AK573,IF($C$8=$E$8,'Datos Generales'!AK658,IF($C$8=$F$8,'Datos Generales'!AK784))))</f>
        <v/>
      </c>
      <c r="AL31" s="71" t="str">
        <f>IF(IF($C$8=$D$8,'Datos Generales'!AL573,IF($C$8=$E$8,'Datos Generales'!AL658,IF($C$8=$F$8,'Datos Generales'!AL784)))=0,"",IF($C$8=$D$8,'Datos Generales'!AL573,IF($C$8=$E$8,'Datos Generales'!AL658,IF($C$8=$F$8,'Datos Generales'!AL784))))</f>
        <v/>
      </c>
      <c r="AM31" s="71" t="str">
        <f>IF(IF($C$8=$D$8,'Datos Generales'!AM573,IF($C$8=$E$8,'Datos Generales'!AM658,IF($C$8=$F$8,'Datos Generales'!AM784)))=0,"",IF($C$8=$D$8,'Datos Generales'!AM573,IF($C$8=$E$8,'Datos Generales'!AM658,IF($C$8=$F$8,'Datos Generales'!AM784))))</f>
        <v/>
      </c>
      <c r="AN31" s="71" t="str">
        <f>IF(IF($C$8=$D$8,'Datos Generales'!AN573,IF($C$8=$E$8,'Datos Generales'!AN658,IF($C$8=$F$8,'Datos Generales'!AN784)))=0,"",IF($C$8=$D$8,'Datos Generales'!AN573,IF($C$8=$E$8,'Datos Generales'!AN658,IF($C$8=$F$8,'Datos Generales'!AN784))))</f>
        <v/>
      </c>
      <c r="AO31" s="71" t="str">
        <f>IF(IF($C$8=$D$8,'Datos Generales'!AO573,IF($C$8=$E$8,'Datos Generales'!AO658,IF($C$8=$F$8,'Datos Generales'!AO784)))=0,"",IF($C$8=$D$8,'Datos Generales'!AO573,IF($C$8=$E$8,'Datos Generales'!AO658,IF($C$8=$F$8,'Datos Generales'!AO784))))</f>
        <v/>
      </c>
      <c r="AP31" s="71" t="str">
        <f>IF(IF($C$8=$D$8,'Datos Generales'!AP573,IF($C$8=$E$8,'Datos Generales'!AP658,IF($C$8=$F$8,'Datos Generales'!AP784)))=0,"",IF($C$8=$D$8,'Datos Generales'!AP573,IF($C$8=$E$8,'Datos Generales'!AP658,IF($C$8=$F$8,'Datos Generales'!AP784))))</f>
        <v/>
      </c>
      <c r="AQ31" s="71">
        <f>IF(IF($C$8=$D$8,'Datos Generales'!AQ573,IF($C$8=$E$8,'Datos Generales'!AQ658,IF($C$8=$F$8,'Datos Generales'!AQ784)))=0,"",IF($C$8=$D$8,'Datos Generales'!AQ573,IF($C$8=$E$8,'Datos Generales'!AQ658,IF($C$8=$F$8,'Datos Generales'!AQ784))))</f>
        <v>15.410250936729339</v>
      </c>
      <c r="AR31" s="29"/>
      <c r="AS31" s="71">
        <f>IF(IF($C$8=$D$8,'Datos Generales'!AS573,IF($C$8=$E$8,'Datos Generales'!AS658,IF($C$8=$F$8,'Datos Generales'!AS784)))=0,"",IF($C$8=$D$8,'Datos Generales'!AS573,IF($C$8=$E$8,'Datos Generales'!AS658,IF($C$8=$F$8,'Datos Generales'!AS784))))</f>
        <v>27.575207491297597</v>
      </c>
      <c r="AT31" s="82">
        <f t="shared" si="0"/>
        <v>-12.164956554568258</v>
      </c>
    </row>
    <row r="32" spans="2:46" x14ac:dyDescent="0.2">
      <c r="B32" s="62" t="str">
        <f>'Datos Generales'!B268</f>
        <v>20. Equipo Contratista</v>
      </c>
      <c r="C32" s="71" t="str">
        <f>IF(IF($C$8=$D$8,'Datos Generales'!C574,IF($C$8=$E$8,'Datos Generales'!C659,IF($C$8=$F$8,'Datos Generales'!C785)))=0,"",IF($C$8=$D$8,'Datos Generales'!C574,IF($C$8=$E$8,'Datos Generales'!C659,IF($C$8=$F$8,'Datos Generales'!C785))))</f>
        <v/>
      </c>
      <c r="D32" s="71" t="str">
        <f>IF(IF($C$8=$D$8,'Datos Generales'!D574,IF($C$8=$E$8,'Datos Generales'!D659,IF($C$8=$F$8,'Datos Generales'!D785)))=0,"",IF($C$8=$D$8,'Datos Generales'!D574,IF($C$8=$E$8,'Datos Generales'!D659,IF($C$8=$F$8,'Datos Generales'!D785))))</f>
        <v/>
      </c>
      <c r="E32" s="71">
        <f>IF(IF($C$8=$D$8,'Datos Generales'!E574,IF($C$8=$E$8,'Datos Generales'!E659,IF($C$8=$F$8,'Datos Generales'!E785)))=0,"",IF($C$8=$D$8,'Datos Generales'!E574,IF($C$8=$E$8,'Datos Generales'!E659,IF($C$8=$F$8,'Datos Generales'!E785))))</f>
        <v>27.021857562168034</v>
      </c>
      <c r="F32" s="71" t="str">
        <f>IF(IF($C$8=$D$8,'Datos Generales'!F574,IF($C$8=$E$8,'Datos Generales'!F659,IF($C$8=$F$8,'Datos Generales'!F785)))=0,"",IF($C$8=$D$8,'Datos Generales'!F574,IF($C$8=$E$8,'Datos Generales'!F659,IF($C$8=$F$8,'Datos Generales'!F785))))</f>
        <v/>
      </c>
      <c r="G32" s="71" t="str">
        <f>IF(IF($C$8=$D$8,'Datos Generales'!G574,IF($C$8=$E$8,'Datos Generales'!G659,IF($C$8=$F$8,'Datos Generales'!G785)))=0,"",IF($C$8=$D$8,'Datos Generales'!G574,IF($C$8=$E$8,'Datos Generales'!G659,IF($C$8=$F$8,'Datos Generales'!G785))))</f>
        <v/>
      </c>
      <c r="H32" s="71">
        <f>IF(IF($C$8=$D$8,'Datos Generales'!H574,IF($C$8=$E$8,'Datos Generales'!H659,IF($C$8=$F$8,'Datos Generales'!H785)))=0,"",IF($C$8=$D$8,'Datos Generales'!H574,IF($C$8=$E$8,'Datos Generales'!H659,IF($C$8=$F$8,'Datos Generales'!H785))))</f>
        <v>63.534947043866495</v>
      </c>
      <c r="I32" s="71">
        <f>IF(IF($C$8=$D$8,'Datos Generales'!I574,IF($C$8=$E$8,'Datos Generales'!I659,IF($C$8=$F$8,'Datos Generales'!I785)))=0,"",IF($C$8=$D$8,'Datos Generales'!I574,IF($C$8=$E$8,'Datos Generales'!I659,IF($C$8=$F$8,'Datos Generales'!I785))))</f>
        <v>97.40362719343338</v>
      </c>
      <c r="J32" s="71" t="str">
        <f>IF(IF($C$8=$D$8,'Datos Generales'!J574,IF($C$8=$E$8,'Datos Generales'!J659,IF($C$8=$F$8,'Datos Generales'!J785)))=0,"",IF($C$8=$D$8,'Datos Generales'!J574,IF($C$8=$E$8,'Datos Generales'!J659,IF($C$8=$F$8,'Datos Generales'!J785))))</f>
        <v/>
      </c>
      <c r="K32" s="71">
        <f>IF(IF($C$8=$D$8,'Datos Generales'!K574,IF($C$8=$E$8,'Datos Generales'!K659,IF($C$8=$F$8,'Datos Generales'!K785)))=0,"",IF($C$8=$D$8,'Datos Generales'!K574,IF($C$8=$E$8,'Datos Generales'!K659,IF($C$8=$F$8,'Datos Generales'!K785))))</f>
        <v>-1.082976236852357</v>
      </c>
      <c r="L32" s="71">
        <f>IF(IF($C$8=$D$8,'Datos Generales'!L574,IF($C$8=$E$8,'Datos Generales'!L659,IF($C$8=$F$8,'Datos Generales'!L785)))=0,"",IF($C$8=$D$8,'Datos Generales'!L574,IF($C$8=$E$8,'Datos Generales'!L659,IF($C$8=$F$8,'Datos Generales'!L785))))</f>
        <v>-57.945613272234674</v>
      </c>
      <c r="M32" s="71" t="str">
        <f>IF(IF($C$8=$D$8,'Datos Generales'!M574,IF($C$8=$E$8,'Datos Generales'!M659,IF($C$8=$F$8,'Datos Generales'!M785)))=0,"",IF($C$8=$D$8,'Datos Generales'!M574,IF($C$8=$E$8,'Datos Generales'!M659,IF($C$8=$F$8,'Datos Generales'!M785))))</f>
        <v/>
      </c>
      <c r="N32" s="71">
        <f>IF(IF($C$8=$D$8,'Datos Generales'!N574,IF($C$8=$E$8,'Datos Generales'!N659,IF($C$8=$F$8,'Datos Generales'!N785)))=0,"",IF($C$8=$D$8,'Datos Generales'!N574,IF($C$8=$E$8,'Datos Generales'!N659,IF($C$8=$F$8,'Datos Generales'!N785))))</f>
        <v>177.35376915858618</v>
      </c>
      <c r="O32" s="71">
        <f>IF(IF($C$8=$D$8,'Datos Generales'!O574,IF($C$8=$E$8,'Datos Generales'!O659,IF($C$8=$F$8,'Datos Generales'!O785)))=0,"",IF($C$8=$D$8,'Datos Generales'!O574,IF($C$8=$E$8,'Datos Generales'!O659,IF($C$8=$F$8,'Datos Generales'!O785))))</f>
        <v>9.4841868309027291</v>
      </c>
      <c r="P32" s="71" t="str">
        <f>IF(IF($C$8=$D$8,'Datos Generales'!P574,IF($C$8=$E$8,'Datos Generales'!P659,IF($C$8=$F$8,'Datos Generales'!P785)))=0,"",IF($C$8=$D$8,'Datos Generales'!P574,IF($C$8=$E$8,'Datos Generales'!P659,IF($C$8=$F$8,'Datos Generales'!P785))))</f>
        <v/>
      </c>
      <c r="Q32" s="71">
        <f>IF(IF($C$8=$D$8,'Datos Generales'!Q574,IF($C$8=$E$8,'Datos Generales'!Q659,IF($C$8=$F$8,'Datos Generales'!Q785)))=0,"",IF($C$8=$D$8,'Datos Generales'!Q574,IF($C$8=$E$8,'Datos Generales'!Q659,IF($C$8=$F$8,'Datos Generales'!Q785))))</f>
        <v>99.039505490003279</v>
      </c>
      <c r="R32" s="71" t="str">
        <f>IF(IF($C$8=$D$8,'Datos Generales'!R574,IF($C$8=$E$8,'Datos Generales'!R659,IF($C$8=$F$8,'Datos Generales'!R785)))=0,"",IF($C$8=$D$8,'Datos Generales'!R574,IF($C$8=$E$8,'Datos Generales'!R659,IF($C$8=$F$8,'Datos Generales'!R785))))</f>
        <v/>
      </c>
      <c r="S32" s="71">
        <f>IF(IF($C$8=$D$8,'Datos Generales'!S574,IF($C$8=$E$8,'Datos Generales'!S659,IF($C$8=$F$8,'Datos Generales'!S785)))=0,"",IF($C$8=$D$8,'Datos Generales'!S574,IF($C$8=$E$8,'Datos Generales'!S659,IF($C$8=$F$8,'Datos Generales'!S785))))</f>
        <v>126.83323266157818</v>
      </c>
      <c r="T32" s="71" t="str">
        <f>IF(IF($C$8=$D$8,'Datos Generales'!T574,IF($C$8=$E$8,'Datos Generales'!T659,IF($C$8=$F$8,'Datos Generales'!T785)))=0,"",IF($C$8=$D$8,'Datos Generales'!T574,IF($C$8=$E$8,'Datos Generales'!T659,IF($C$8=$F$8,'Datos Generales'!T785))))</f>
        <v/>
      </c>
      <c r="U32" s="71">
        <f>IF(IF($C$8=$D$8,'Datos Generales'!U574,IF($C$8=$E$8,'Datos Generales'!U659,IF($C$8=$F$8,'Datos Generales'!U785)))=0,"",IF($C$8=$D$8,'Datos Generales'!U574,IF($C$8=$E$8,'Datos Generales'!U659,IF($C$8=$F$8,'Datos Generales'!U785))))</f>
        <v>216.25782016587189</v>
      </c>
      <c r="V32" s="71" t="str">
        <f>IF(IF($C$8=$D$8,'Datos Generales'!V574,IF($C$8=$E$8,'Datos Generales'!V659,IF($C$8=$F$8,'Datos Generales'!V785)))=0,"",IF($C$8=$D$8,'Datos Generales'!V574,IF($C$8=$E$8,'Datos Generales'!V659,IF($C$8=$F$8,'Datos Generales'!V785))))</f>
        <v/>
      </c>
      <c r="W32" s="71">
        <f>IF(IF($C$8=$D$8,'Datos Generales'!W574,IF($C$8=$E$8,'Datos Generales'!W659,IF($C$8=$F$8,'Datos Generales'!W785)))=0,"",IF($C$8=$D$8,'Datos Generales'!W574,IF($C$8=$E$8,'Datos Generales'!W659,IF($C$8=$F$8,'Datos Generales'!W785))))</f>
        <v>84.931947962732394</v>
      </c>
      <c r="X32" s="71" t="str">
        <f>IF(IF($C$8=$D$8,'Datos Generales'!X574,IF($C$8=$E$8,'Datos Generales'!X659,IF($C$8=$F$8,'Datos Generales'!X785)))=0,"",IF($C$8=$D$8,'Datos Generales'!X574,IF($C$8=$E$8,'Datos Generales'!X659,IF($C$8=$F$8,'Datos Generales'!X785))))</f>
        <v/>
      </c>
      <c r="Y32" s="71">
        <f>IF(IF($C$8=$D$8,'Datos Generales'!Y574,IF($C$8=$E$8,'Datos Generales'!Y659,IF($C$8=$F$8,'Datos Generales'!Y785)))=0,"",IF($C$8=$D$8,'Datos Generales'!Y574,IF($C$8=$E$8,'Datos Generales'!Y659,IF($C$8=$F$8,'Datos Generales'!Y785))))</f>
        <v>120.74648870955227</v>
      </c>
      <c r="Z32" s="71">
        <f>IF(IF($C$8=$D$8,'Datos Generales'!Z574,IF($C$8=$E$8,'Datos Generales'!Z659,IF($C$8=$F$8,'Datos Generales'!Z785)))=0,"",IF($C$8=$D$8,'Datos Generales'!Z574,IF($C$8=$E$8,'Datos Generales'!Z659,IF($C$8=$F$8,'Datos Generales'!Z785))))</f>
        <v>5.6701195682178085</v>
      </c>
      <c r="AA32" s="71">
        <f>IF(IF($C$8=$D$8,'Datos Generales'!AA574,IF($C$8=$E$8,'Datos Generales'!AA659,IF($C$8=$F$8,'Datos Generales'!AA785)))=0,"",IF($C$8=$D$8,'Datos Generales'!AA574,IF($C$8=$E$8,'Datos Generales'!AA659,IF($C$8=$F$8,'Datos Generales'!AA785))))</f>
        <v>2.5770336463988164</v>
      </c>
      <c r="AB32" s="71" t="str">
        <f>IF(IF($C$8=$D$8,'Datos Generales'!AB574,IF($C$8=$E$8,'Datos Generales'!AB659,IF($C$8=$F$8,'Datos Generales'!AB785)))=0,"",IF($C$8=$D$8,'Datos Generales'!AB574,IF($C$8=$E$8,'Datos Generales'!AB659,IF($C$8=$F$8,'Datos Generales'!AB785))))</f>
        <v/>
      </c>
      <c r="AC32" s="71" t="str">
        <f>IF(IF($C$8=$D$8,'Datos Generales'!AC574,IF($C$8=$E$8,'Datos Generales'!AC659,IF($C$8=$F$8,'Datos Generales'!AC785)))=0,"",IF($C$8=$D$8,'Datos Generales'!AC574,IF($C$8=$E$8,'Datos Generales'!AC659,IF($C$8=$F$8,'Datos Generales'!AC785))))</f>
        <v/>
      </c>
      <c r="AD32" s="71">
        <f>IF(IF($C$8=$D$8,'Datos Generales'!AD574,IF($C$8=$E$8,'Datos Generales'!AD659,IF($C$8=$F$8,'Datos Generales'!AD785)))=0,"",IF($C$8=$D$8,'Datos Generales'!AD574,IF($C$8=$E$8,'Datos Generales'!AD659,IF($C$8=$F$8,'Datos Generales'!AD785))))</f>
        <v>48.713184523062239</v>
      </c>
      <c r="AE32" s="71">
        <f>IF(IF($C$8=$D$8,'Datos Generales'!AE574,IF($C$8=$E$8,'Datos Generales'!AE659,IF($C$8=$F$8,'Datos Generales'!AE785)))=0,"",IF($C$8=$D$8,'Datos Generales'!AE574,IF($C$8=$E$8,'Datos Generales'!AE659,IF($C$8=$F$8,'Datos Generales'!AE785))))</f>
        <v>64.17171630963557</v>
      </c>
      <c r="AF32" s="71" t="str">
        <f>IF(IF($C$8=$D$8,'Datos Generales'!AF574,IF($C$8=$E$8,'Datos Generales'!AF659,IF($C$8=$F$8,'Datos Generales'!AF785)))=0,"",IF($C$8=$D$8,'Datos Generales'!AF574,IF($C$8=$E$8,'Datos Generales'!AF659,IF($C$8=$F$8,'Datos Generales'!AF785))))</f>
        <v/>
      </c>
      <c r="AG32" s="71">
        <f>IF(IF($C$8=$D$8,'Datos Generales'!AG574,IF($C$8=$E$8,'Datos Generales'!AG659,IF($C$8=$F$8,'Datos Generales'!AG785)))=0,"",IF($C$8=$D$8,'Datos Generales'!AG574,IF($C$8=$E$8,'Datos Generales'!AG659,IF($C$8=$F$8,'Datos Generales'!AG785))))</f>
        <v>59.034570404535138</v>
      </c>
      <c r="AH32" s="71">
        <f>IF(IF($C$8=$D$8,'Datos Generales'!AH574,IF($C$8=$E$8,'Datos Generales'!AH659,IF($C$8=$F$8,'Datos Generales'!AH785)))=0,"",IF($C$8=$D$8,'Datos Generales'!AH574,IF($C$8=$E$8,'Datos Generales'!AH659,IF($C$8=$F$8,'Datos Generales'!AH785))))</f>
        <v>95.798879281085021</v>
      </c>
      <c r="AI32" s="71" t="str">
        <f>IF(IF($C$8=$D$8,'Datos Generales'!AI574,IF($C$8=$E$8,'Datos Generales'!AI659,IF($C$8=$F$8,'Datos Generales'!AI785)))=0,"",IF($C$8=$D$8,'Datos Generales'!AI574,IF($C$8=$E$8,'Datos Generales'!AI659,IF($C$8=$F$8,'Datos Generales'!AI785))))</f>
        <v/>
      </c>
      <c r="AJ32" s="71" t="str">
        <f>IF(IF($C$8=$D$8,'Datos Generales'!AJ574,IF($C$8=$E$8,'Datos Generales'!AJ659,IF($C$8=$F$8,'Datos Generales'!AJ785)))=0,"",IF($C$8=$D$8,'Datos Generales'!AJ574,IF($C$8=$E$8,'Datos Generales'!AJ659,IF($C$8=$F$8,'Datos Generales'!AJ785))))</f>
        <v/>
      </c>
      <c r="AK32" s="71" t="str">
        <f>IF(IF($C$8=$D$8,'Datos Generales'!AK574,IF($C$8=$E$8,'Datos Generales'!AK659,IF($C$8=$F$8,'Datos Generales'!AK785)))=0,"",IF($C$8=$D$8,'Datos Generales'!AK574,IF($C$8=$E$8,'Datos Generales'!AK659,IF($C$8=$F$8,'Datos Generales'!AK785))))</f>
        <v/>
      </c>
      <c r="AL32" s="71" t="str">
        <f>IF(IF($C$8=$D$8,'Datos Generales'!AL574,IF($C$8=$E$8,'Datos Generales'!AL659,IF($C$8=$F$8,'Datos Generales'!AL785)))=0,"",IF($C$8=$D$8,'Datos Generales'!AL574,IF($C$8=$E$8,'Datos Generales'!AL659,IF($C$8=$F$8,'Datos Generales'!AL785))))</f>
        <v/>
      </c>
      <c r="AM32" s="71" t="str">
        <f>IF(IF($C$8=$D$8,'Datos Generales'!AM574,IF($C$8=$E$8,'Datos Generales'!AM659,IF($C$8=$F$8,'Datos Generales'!AM785)))=0,"",IF($C$8=$D$8,'Datos Generales'!AM574,IF($C$8=$E$8,'Datos Generales'!AM659,IF($C$8=$F$8,'Datos Generales'!AM785))))</f>
        <v/>
      </c>
      <c r="AN32" s="71" t="str">
        <f>IF(IF($C$8=$D$8,'Datos Generales'!AN574,IF($C$8=$E$8,'Datos Generales'!AN659,IF($C$8=$F$8,'Datos Generales'!AN785)))=0,"",IF($C$8=$D$8,'Datos Generales'!AN574,IF($C$8=$E$8,'Datos Generales'!AN659,IF($C$8=$F$8,'Datos Generales'!AN785))))</f>
        <v/>
      </c>
      <c r="AO32" s="71" t="str">
        <f>IF(IF($C$8=$D$8,'Datos Generales'!AO574,IF($C$8=$E$8,'Datos Generales'!AO659,IF($C$8=$F$8,'Datos Generales'!AO785)))=0,"",IF($C$8=$D$8,'Datos Generales'!AO574,IF($C$8=$E$8,'Datos Generales'!AO659,IF($C$8=$F$8,'Datos Generales'!AO785))))</f>
        <v/>
      </c>
      <c r="AP32" s="71" t="str">
        <f>IF(IF($C$8=$D$8,'Datos Generales'!AP574,IF($C$8=$E$8,'Datos Generales'!AP659,IF($C$8=$F$8,'Datos Generales'!AP785)))=0,"",IF($C$8=$D$8,'Datos Generales'!AP574,IF($C$8=$E$8,'Datos Generales'!AP659,IF($C$8=$F$8,'Datos Generales'!AP785))))</f>
        <v/>
      </c>
      <c r="AQ32" s="71">
        <f>IF(IF($C$8=$D$8,'Datos Generales'!AQ574,IF($C$8=$E$8,'Datos Generales'!AQ659,IF($C$8=$F$8,'Datos Generales'!AQ785)))=0,"",IF($C$8=$D$8,'Datos Generales'!AQ574,IF($C$8=$E$8,'Datos Generales'!AQ659,IF($C$8=$F$8,'Datos Generales'!AQ785))))</f>
        <v>56.725239546195994</v>
      </c>
      <c r="AR32" s="29"/>
      <c r="AS32" s="71">
        <f>IF(IF($C$8=$D$8,'Datos Generales'!AS574,IF($C$8=$E$8,'Datos Generales'!AS659,IF($C$8=$F$8,'Datos Generales'!AS785)))=0,"",IF($C$8=$D$8,'Datos Generales'!AS574,IF($C$8=$E$8,'Datos Generales'!AS659,IF($C$8=$F$8,'Datos Generales'!AS785))))</f>
        <v>83.439215492171925</v>
      </c>
      <c r="AT32" s="82">
        <f t="shared" si="0"/>
        <v>-26.713975945975932</v>
      </c>
    </row>
    <row r="33" spans="2:46" x14ac:dyDescent="0.2">
      <c r="B33" s="62" t="str">
        <f>'Datos Generales'!B269</f>
        <v>21. Todo Riesgo, Construcción y Montaje</v>
      </c>
      <c r="C33" s="71" t="str">
        <f>IF(IF($C$8=$D$8,'Datos Generales'!C575,IF($C$8=$E$8,'Datos Generales'!C660,IF($C$8=$F$8,'Datos Generales'!C786)))=0,"",IF($C$8=$D$8,'Datos Generales'!C575,IF($C$8=$E$8,'Datos Generales'!C660,IF($C$8=$F$8,'Datos Generales'!C786))))</f>
        <v/>
      </c>
      <c r="D33" s="71" t="str">
        <f>IF(IF($C$8=$D$8,'Datos Generales'!D575,IF($C$8=$E$8,'Datos Generales'!D660,IF($C$8=$F$8,'Datos Generales'!D786)))=0,"",IF($C$8=$D$8,'Datos Generales'!D575,IF($C$8=$E$8,'Datos Generales'!D660,IF($C$8=$F$8,'Datos Generales'!D786))))</f>
        <v/>
      </c>
      <c r="E33" s="71">
        <f>IF(IF($C$8=$D$8,'Datos Generales'!E575,IF($C$8=$E$8,'Datos Generales'!E660,IF($C$8=$F$8,'Datos Generales'!E786)))=0,"",IF($C$8=$D$8,'Datos Generales'!E575,IF($C$8=$E$8,'Datos Generales'!E660,IF($C$8=$F$8,'Datos Generales'!E786))))</f>
        <v>-96.940597198735389</v>
      </c>
      <c r="F33" s="71" t="str">
        <f>IF(IF($C$8=$D$8,'Datos Generales'!F575,IF($C$8=$E$8,'Datos Generales'!F660,IF($C$8=$F$8,'Datos Generales'!F786)))=0,"",IF($C$8=$D$8,'Datos Generales'!F575,IF($C$8=$E$8,'Datos Generales'!F660,IF($C$8=$F$8,'Datos Generales'!F786))))</f>
        <v/>
      </c>
      <c r="G33" s="71" t="str">
        <f>IF(IF($C$8=$D$8,'Datos Generales'!G575,IF($C$8=$E$8,'Datos Generales'!G660,IF($C$8=$F$8,'Datos Generales'!G786)))=0,"",IF($C$8=$D$8,'Datos Generales'!G575,IF($C$8=$E$8,'Datos Generales'!G660,IF($C$8=$F$8,'Datos Generales'!G786))))</f>
        <v/>
      </c>
      <c r="H33" s="71">
        <f>IF(IF($C$8=$D$8,'Datos Generales'!H575,IF($C$8=$E$8,'Datos Generales'!H660,IF($C$8=$F$8,'Datos Generales'!H786)))=0,"",IF($C$8=$D$8,'Datos Generales'!H575,IF($C$8=$E$8,'Datos Generales'!H660,IF($C$8=$F$8,'Datos Generales'!H786))))</f>
        <v>15.848154773158047</v>
      </c>
      <c r="I33" s="71">
        <f>IF(IF($C$8=$D$8,'Datos Generales'!I575,IF($C$8=$E$8,'Datos Generales'!I660,IF($C$8=$F$8,'Datos Generales'!I786)))=0,"",IF($C$8=$D$8,'Datos Generales'!I575,IF($C$8=$E$8,'Datos Generales'!I660,IF($C$8=$F$8,'Datos Generales'!I786))))</f>
        <v>46.560731629702396</v>
      </c>
      <c r="J33" s="71" t="str">
        <f>IF(IF($C$8=$D$8,'Datos Generales'!J575,IF($C$8=$E$8,'Datos Generales'!J660,IF($C$8=$F$8,'Datos Generales'!J786)))=0,"",IF($C$8=$D$8,'Datos Generales'!J575,IF($C$8=$E$8,'Datos Generales'!J660,IF($C$8=$F$8,'Datos Generales'!J786))))</f>
        <v/>
      </c>
      <c r="K33" s="71">
        <f>IF(IF($C$8=$D$8,'Datos Generales'!K575,IF($C$8=$E$8,'Datos Generales'!K660,IF($C$8=$F$8,'Datos Generales'!K786)))=0,"",IF($C$8=$D$8,'Datos Generales'!K575,IF($C$8=$E$8,'Datos Generales'!K660,IF($C$8=$F$8,'Datos Generales'!K786))))</f>
        <v>-42.4220578222535</v>
      </c>
      <c r="L33" s="71">
        <f>IF(IF($C$8=$D$8,'Datos Generales'!L575,IF($C$8=$E$8,'Datos Generales'!L660,IF($C$8=$F$8,'Datos Generales'!L786)))=0,"",IF($C$8=$D$8,'Datos Generales'!L575,IF($C$8=$E$8,'Datos Generales'!L660,IF($C$8=$F$8,'Datos Generales'!L786))))</f>
        <v>91.019193900262238</v>
      </c>
      <c r="M33" s="71" t="str">
        <f>IF(IF($C$8=$D$8,'Datos Generales'!M575,IF($C$8=$E$8,'Datos Generales'!M660,IF($C$8=$F$8,'Datos Generales'!M786)))=0,"",IF($C$8=$D$8,'Datos Generales'!M575,IF($C$8=$E$8,'Datos Generales'!M660,IF($C$8=$F$8,'Datos Generales'!M786))))</f>
        <v/>
      </c>
      <c r="N33" s="71">
        <f>IF(IF($C$8=$D$8,'Datos Generales'!N575,IF($C$8=$E$8,'Datos Generales'!N660,IF($C$8=$F$8,'Datos Generales'!N786)))=0,"",IF($C$8=$D$8,'Datos Generales'!N575,IF($C$8=$E$8,'Datos Generales'!N660,IF($C$8=$F$8,'Datos Generales'!N786))))</f>
        <v>-94.379893912604189</v>
      </c>
      <c r="O33" s="71">
        <f>IF(IF($C$8=$D$8,'Datos Generales'!O575,IF($C$8=$E$8,'Datos Generales'!O660,IF($C$8=$F$8,'Datos Generales'!O786)))=0,"",IF($C$8=$D$8,'Datos Generales'!O575,IF($C$8=$E$8,'Datos Generales'!O660,IF($C$8=$F$8,'Datos Generales'!O786))))</f>
        <v>2.8379071118553707</v>
      </c>
      <c r="P33" s="71" t="str">
        <f>IF(IF($C$8=$D$8,'Datos Generales'!P575,IF($C$8=$E$8,'Datos Generales'!P660,IF($C$8=$F$8,'Datos Generales'!P786)))=0,"",IF($C$8=$D$8,'Datos Generales'!P575,IF($C$8=$E$8,'Datos Generales'!P660,IF($C$8=$F$8,'Datos Generales'!P786))))</f>
        <v/>
      </c>
      <c r="Q33" s="71">
        <f>IF(IF($C$8=$D$8,'Datos Generales'!Q575,IF($C$8=$E$8,'Datos Generales'!Q660,IF($C$8=$F$8,'Datos Generales'!Q786)))=0,"",IF($C$8=$D$8,'Datos Generales'!Q575,IF($C$8=$E$8,'Datos Generales'!Q660,IF($C$8=$F$8,'Datos Generales'!Q786))))</f>
        <v>58.733373685789999</v>
      </c>
      <c r="R33" s="71" t="str">
        <f>IF(IF($C$8=$D$8,'Datos Generales'!R575,IF($C$8=$E$8,'Datos Generales'!R660,IF($C$8=$F$8,'Datos Generales'!R786)))=0,"",IF($C$8=$D$8,'Datos Generales'!R575,IF($C$8=$E$8,'Datos Generales'!R660,IF($C$8=$F$8,'Datos Generales'!R786))))</f>
        <v/>
      </c>
      <c r="S33" s="71">
        <f>IF(IF($C$8=$D$8,'Datos Generales'!S575,IF($C$8=$E$8,'Datos Generales'!S660,IF($C$8=$F$8,'Datos Generales'!S786)))=0,"",IF($C$8=$D$8,'Datos Generales'!S575,IF($C$8=$E$8,'Datos Generales'!S660,IF($C$8=$F$8,'Datos Generales'!S786))))</f>
        <v>2.3531701488213779</v>
      </c>
      <c r="T33" s="71" t="str">
        <f>IF(IF($C$8=$D$8,'Datos Generales'!T575,IF($C$8=$E$8,'Datos Generales'!T660,IF($C$8=$F$8,'Datos Generales'!T786)))=0,"",IF($C$8=$D$8,'Datos Generales'!T575,IF($C$8=$E$8,'Datos Generales'!T660,IF($C$8=$F$8,'Datos Generales'!T786))))</f>
        <v/>
      </c>
      <c r="U33" s="71">
        <f>IF(IF($C$8=$D$8,'Datos Generales'!U575,IF($C$8=$E$8,'Datos Generales'!U660,IF($C$8=$F$8,'Datos Generales'!U786)))=0,"",IF($C$8=$D$8,'Datos Generales'!U575,IF($C$8=$E$8,'Datos Generales'!U660,IF($C$8=$F$8,'Datos Generales'!U786))))</f>
        <v>37.469383074551502</v>
      </c>
      <c r="V33" s="71" t="str">
        <f>IF(IF($C$8=$D$8,'Datos Generales'!V575,IF($C$8=$E$8,'Datos Generales'!V660,IF($C$8=$F$8,'Datos Generales'!V786)))=0,"",IF($C$8=$D$8,'Datos Generales'!V575,IF($C$8=$E$8,'Datos Generales'!V660,IF($C$8=$F$8,'Datos Generales'!V786))))</f>
        <v/>
      </c>
      <c r="W33" s="71">
        <f>IF(IF($C$8=$D$8,'Datos Generales'!W575,IF($C$8=$E$8,'Datos Generales'!W660,IF($C$8=$F$8,'Datos Generales'!W786)))=0,"",IF($C$8=$D$8,'Datos Generales'!W575,IF($C$8=$E$8,'Datos Generales'!W660,IF($C$8=$F$8,'Datos Generales'!W786))))</f>
        <v>-5.1384718051384715</v>
      </c>
      <c r="X33" s="71" t="str">
        <f>IF(IF($C$8=$D$8,'Datos Generales'!X575,IF($C$8=$E$8,'Datos Generales'!X660,IF($C$8=$F$8,'Datos Generales'!X786)))=0,"",IF($C$8=$D$8,'Datos Generales'!X575,IF($C$8=$E$8,'Datos Generales'!X660,IF($C$8=$F$8,'Datos Generales'!X786))))</f>
        <v/>
      </c>
      <c r="Y33" s="71">
        <f>IF(IF($C$8=$D$8,'Datos Generales'!Y575,IF($C$8=$E$8,'Datos Generales'!Y660,IF($C$8=$F$8,'Datos Generales'!Y786)))=0,"",IF($C$8=$D$8,'Datos Generales'!Y575,IF($C$8=$E$8,'Datos Generales'!Y660,IF($C$8=$F$8,'Datos Generales'!Y786))))</f>
        <v>80.670947810814198</v>
      </c>
      <c r="Z33" s="71">
        <f>IF(IF($C$8=$D$8,'Datos Generales'!Z575,IF($C$8=$E$8,'Datos Generales'!Z660,IF($C$8=$F$8,'Datos Generales'!Z786)))=0,"",IF($C$8=$D$8,'Datos Generales'!Z575,IF($C$8=$E$8,'Datos Generales'!Z660,IF($C$8=$F$8,'Datos Generales'!Z786))))</f>
        <v>-1.499574965465944</v>
      </c>
      <c r="AA33" s="71">
        <f>IF(IF($C$8=$D$8,'Datos Generales'!AA575,IF($C$8=$E$8,'Datos Generales'!AA660,IF($C$8=$F$8,'Datos Generales'!AA786)))=0,"",IF($C$8=$D$8,'Datos Generales'!AA575,IF($C$8=$E$8,'Datos Generales'!AA660,IF($C$8=$F$8,'Datos Generales'!AA786))))</f>
        <v>71.51616145387699</v>
      </c>
      <c r="AB33" s="71" t="str">
        <f>IF(IF($C$8=$D$8,'Datos Generales'!AB575,IF($C$8=$E$8,'Datos Generales'!AB660,IF($C$8=$F$8,'Datos Generales'!AB786)))=0,"",IF($C$8=$D$8,'Datos Generales'!AB575,IF($C$8=$E$8,'Datos Generales'!AB660,IF($C$8=$F$8,'Datos Generales'!AB786))))</f>
        <v/>
      </c>
      <c r="AC33" s="71" t="str">
        <f>IF(IF($C$8=$D$8,'Datos Generales'!AC575,IF($C$8=$E$8,'Datos Generales'!AC660,IF($C$8=$F$8,'Datos Generales'!AC786)))=0,"",IF($C$8=$D$8,'Datos Generales'!AC575,IF($C$8=$E$8,'Datos Generales'!AC660,IF($C$8=$F$8,'Datos Generales'!AC786))))</f>
        <v/>
      </c>
      <c r="AD33" s="71">
        <f>IF(IF($C$8=$D$8,'Datos Generales'!AD575,IF($C$8=$E$8,'Datos Generales'!AD660,IF($C$8=$F$8,'Datos Generales'!AD786)))=0,"",IF($C$8=$D$8,'Datos Generales'!AD575,IF($C$8=$E$8,'Datos Generales'!AD660,IF($C$8=$F$8,'Datos Generales'!AD786))))</f>
        <v>81.026181574627643</v>
      </c>
      <c r="AE33" s="71">
        <f>IF(IF($C$8=$D$8,'Datos Generales'!AE575,IF($C$8=$E$8,'Datos Generales'!AE660,IF($C$8=$F$8,'Datos Generales'!AE786)))=0,"",IF($C$8=$D$8,'Datos Generales'!AE575,IF($C$8=$E$8,'Datos Generales'!AE660,IF($C$8=$F$8,'Datos Generales'!AE786))))</f>
        <v>-8.6345701857937449</v>
      </c>
      <c r="AF33" s="71" t="str">
        <f>IF(IF($C$8=$D$8,'Datos Generales'!AF575,IF($C$8=$E$8,'Datos Generales'!AF660,IF($C$8=$F$8,'Datos Generales'!AF786)))=0,"",IF($C$8=$D$8,'Datos Generales'!AF575,IF($C$8=$E$8,'Datos Generales'!AF660,IF($C$8=$F$8,'Datos Generales'!AF786))))</f>
        <v/>
      </c>
      <c r="AG33" s="71">
        <f>IF(IF($C$8=$D$8,'Datos Generales'!AG575,IF($C$8=$E$8,'Datos Generales'!AG660,IF($C$8=$F$8,'Datos Generales'!AG786)))=0,"",IF($C$8=$D$8,'Datos Generales'!AG575,IF($C$8=$E$8,'Datos Generales'!AG660,IF($C$8=$F$8,'Datos Generales'!AG786))))</f>
        <v>52.010955839999504</v>
      </c>
      <c r="AH33" s="71">
        <f>IF(IF($C$8=$D$8,'Datos Generales'!AH575,IF($C$8=$E$8,'Datos Generales'!AH660,IF($C$8=$F$8,'Datos Generales'!AH786)))=0,"",IF($C$8=$D$8,'Datos Generales'!AH575,IF($C$8=$E$8,'Datos Generales'!AH660,IF($C$8=$F$8,'Datos Generales'!AH786))))</f>
        <v>5.7718858883567723</v>
      </c>
      <c r="AI33" s="71" t="str">
        <f>IF(IF($C$8=$D$8,'Datos Generales'!AI575,IF($C$8=$E$8,'Datos Generales'!AI660,IF($C$8=$F$8,'Datos Generales'!AI786)))=0,"",IF($C$8=$D$8,'Datos Generales'!AI575,IF($C$8=$E$8,'Datos Generales'!AI660,IF($C$8=$F$8,'Datos Generales'!AI786))))</f>
        <v/>
      </c>
      <c r="AJ33" s="71" t="str">
        <f>IF(IF($C$8=$D$8,'Datos Generales'!AJ575,IF($C$8=$E$8,'Datos Generales'!AJ660,IF($C$8=$F$8,'Datos Generales'!AJ786)))=0,"",IF($C$8=$D$8,'Datos Generales'!AJ575,IF($C$8=$E$8,'Datos Generales'!AJ660,IF($C$8=$F$8,'Datos Generales'!AJ786))))</f>
        <v/>
      </c>
      <c r="AK33" s="71" t="str">
        <f>IF(IF($C$8=$D$8,'Datos Generales'!AK575,IF($C$8=$E$8,'Datos Generales'!AK660,IF($C$8=$F$8,'Datos Generales'!AK786)))=0,"",IF($C$8=$D$8,'Datos Generales'!AK575,IF($C$8=$E$8,'Datos Generales'!AK660,IF($C$8=$F$8,'Datos Generales'!AK786))))</f>
        <v/>
      </c>
      <c r="AL33" s="71" t="str">
        <f>IF(IF($C$8=$D$8,'Datos Generales'!AL575,IF($C$8=$E$8,'Datos Generales'!AL660,IF($C$8=$F$8,'Datos Generales'!AL786)))=0,"",IF($C$8=$D$8,'Datos Generales'!AL575,IF($C$8=$E$8,'Datos Generales'!AL660,IF($C$8=$F$8,'Datos Generales'!AL786))))</f>
        <v/>
      </c>
      <c r="AM33" s="71" t="str">
        <f>IF(IF($C$8=$D$8,'Datos Generales'!AM575,IF($C$8=$E$8,'Datos Generales'!AM660,IF($C$8=$F$8,'Datos Generales'!AM786)))=0,"",IF($C$8=$D$8,'Datos Generales'!AM575,IF($C$8=$E$8,'Datos Generales'!AM660,IF($C$8=$F$8,'Datos Generales'!AM786))))</f>
        <v/>
      </c>
      <c r="AN33" s="71" t="str">
        <f>IF(IF($C$8=$D$8,'Datos Generales'!AN575,IF($C$8=$E$8,'Datos Generales'!AN660,IF($C$8=$F$8,'Datos Generales'!AN786)))=0,"",IF($C$8=$D$8,'Datos Generales'!AN575,IF($C$8=$E$8,'Datos Generales'!AN660,IF($C$8=$F$8,'Datos Generales'!AN786))))</f>
        <v/>
      </c>
      <c r="AO33" s="71" t="str">
        <f>IF(IF($C$8=$D$8,'Datos Generales'!AO575,IF($C$8=$E$8,'Datos Generales'!AO660,IF($C$8=$F$8,'Datos Generales'!AO786)))=0,"",IF($C$8=$D$8,'Datos Generales'!AO575,IF($C$8=$E$8,'Datos Generales'!AO660,IF($C$8=$F$8,'Datos Generales'!AO786))))</f>
        <v/>
      </c>
      <c r="AP33" s="71" t="str">
        <f>IF(IF($C$8=$D$8,'Datos Generales'!AP575,IF($C$8=$E$8,'Datos Generales'!AP660,IF($C$8=$F$8,'Datos Generales'!AP786)))=0,"",IF($C$8=$D$8,'Datos Generales'!AP575,IF($C$8=$E$8,'Datos Generales'!AP660,IF($C$8=$F$8,'Datos Generales'!AP786))))</f>
        <v/>
      </c>
      <c r="AQ33" s="71">
        <f>IF(IF($C$8=$D$8,'Datos Generales'!AQ575,IF($C$8=$E$8,'Datos Generales'!AQ660,IF($C$8=$F$8,'Datos Generales'!AQ786)))=0,"",IF($C$8=$D$8,'Datos Generales'!AQ575,IF($C$8=$E$8,'Datos Generales'!AQ660,IF($C$8=$F$8,'Datos Generales'!AQ786))))</f>
        <v>21.779175530390773</v>
      </c>
      <c r="AR33" s="29"/>
      <c r="AS33" s="71">
        <f>IF(IF($C$8=$D$8,'Datos Generales'!AS575,IF($C$8=$E$8,'Datos Generales'!AS660,IF($C$8=$F$8,'Datos Generales'!AS786)))=0,"",IF($C$8=$D$8,'Datos Generales'!AS575,IF($C$8=$E$8,'Datos Generales'!AS660,IF($C$8=$F$8,'Datos Generales'!AS786))))</f>
        <v>223.55317836177511</v>
      </c>
      <c r="AT33" s="82">
        <f t="shared" si="0"/>
        <v>-201.77400283138434</v>
      </c>
    </row>
    <row r="34" spans="2:46" x14ac:dyDescent="0.2">
      <c r="B34" s="62" t="str">
        <f>'Datos Generales'!B270</f>
        <v>22. Avería de Maquinaria</v>
      </c>
      <c r="C34" s="71" t="str">
        <f>IF(IF($C$8=$D$8,'Datos Generales'!C576,IF($C$8=$E$8,'Datos Generales'!C661,IF($C$8=$F$8,'Datos Generales'!C787)))=0,"",IF($C$8=$D$8,'Datos Generales'!C576,IF($C$8=$E$8,'Datos Generales'!C661,IF($C$8=$F$8,'Datos Generales'!C787))))</f>
        <v/>
      </c>
      <c r="D34" s="71" t="str">
        <f>IF(IF($C$8=$D$8,'Datos Generales'!D576,IF($C$8=$E$8,'Datos Generales'!D661,IF($C$8=$F$8,'Datos Generales'!D787)))=0,"",IF($C$8=$D$8,'Datos Generales'!D576,IF($C$8=$E$8,'Datos Generales'!D661,IF($C$8=$F$8,'Datos Generales'!D787))))</f>
        <v/>
      </c>
      <c r="E34" s="71">
        <f>IF(IF($C$8=$D$8,'Datos Generales'!E576,IF($C$8=$E$8,'Datos Generales'!E661,IF($C$8=$F$8,'Datos Generales'!E787)))=0,"",IF($C$8=$D$8,'Datos Generales'!E576,IF($C$8=$E$8,'Datos Generales'!E661,IF($C$8=$F$8,'Datos Generales'!E787))))</f>
        <v>1257.4233551498451</v>
      </c>
      <c r="F34" s="71" t="str">
        <f>IF(IF($C$8=$D$8,'Datos Generales'!F576,IF($C$8=$E$8,'Datos Generales'!F661,IF($C$8=$F$8,'Datos Generales'!F787)))=0,"",IF($C$8=$D$8,'Datos Generales'!F576,IF($C$8=$E$8,'Datos Generales'!F661,IF($C$8=$F$8,'Datos Generales'!F787))))</f>
        <v/>
      </c>
      <c r="G34" s="71" t="str">
        <f>IF(IF($C$8=$D$8,'Datos Generales'!G576,IF($C$8=$E$8,'Datos Generales'!G661,IF($C$8=$F$8,'Datos Generales'!G787)))=0,"",IF($C$8=$D$8,'Datos Generales'!G576,IF($C$8=$E$8,'Datos Generales'!G661,IF($C$8=$F$8,'Datos Generales'!G787))))</f>
        <v/>
      </c>
      <c r="H34" s="71">
        <f>IF(IF($C$8=$D$8,'Datos Generales'!H576,IF($C$8=$E$8,'Datos Generales'!H661,IF($C$8=$F$8,'Datos Generales'!H787)))=0,"",IF($C$8=$D$8,'Datos Generales'!H576,IF($C$8=$E$8,'Datos Generales'!H661,IF($C$8=$F$8,'Datos Generales'!H787))))</f>
        <v>-0.53028188668713372</v>
      </c>
      <c r="I34" s="71">
        <f>IF(IF($C$8=$D$8,'Datos Generales'!I576,IF($C$8=$E$8,'Datos Generales'!I661,IF($C$8=$F$8,'Datos Generales'!I787)))=0,"",IF($C$8=$D$8,'Datos Generales'!I576,IF($C$8=$E$8,'Datos Generales'!I661,IF($C$8=$F$8,'Datos Generales'!I787))))</f>
        <v>38.567505933820449</v>
      </c>
      <c r="J34" s="71" t="str">
        <f>IF(IF($C$8=$D$8,'Datos Generales'!J576,IF($C$8=$E$8,'Datos Generales'!J661,IF($C$8=$F$8,'Datos Generales'!J787)))=0,"",IF($C$8=$D$8,'Datos Generales'!J576,IF($C$8=$E$8,'Datos Generales'!J661,IF($C$8=$F$8,'Datos Generales'!J787))))</f>
        <v/>
      </c>
      <c r="K34" s="71">
        <f>IF(IF($C$8=$D$8,'Datos Generales'!K576,IF($C$8=$E$8,'Datos Generales'!K661,IF($C$8=$F$8,'Datos Generales'!K787)))=0,"",IF($C$8=$D$8,'Datos Generales'!K576,IF($C$8=$E$8,'Datos Generales'!K661,IF($C$8=$F$8,'Datos Generales'!K787))))</f>
        <v>797.39583333333326</v>
      </c>
      <c r="L34" s="71">
        <f>IF(IF($C$8=$D$8,'Datos Generales'!L576,IF($C$8=$E$8,'Datos Generales'!L661,IF($C$8=$F$8,'Datos Generales'!L787)))=0,"",IF($C$8=$D$8,'Datos Generales'!L576,IF($C$8=$E$8,'Datos Generales'!L661,IF($C$8=$F$8,'Datos Generales'!L787))))</f>
        <v>-2246.6666666666665</v>
      </c>
      <c r="M34" s="71" t="str">
        <f>IF(IF($C$8=$D$8,'Datos Generales'!M576,IF($C$8=$E$8,'Datos Generales'!M661,IF($C$8=$F$8,'Datos Generales'!M787)))=0,"",IF($C$8=$D$8,'Datos Generales'!M576,IF($C$8=$E$8,'Datos Generales'!M661,IF($C$8=$F$8,'Datos Generales'!M787))))</f>
        <v/>
      </c>
      <c r="N34" s="71">
        <f>IF(IF($C$8=$D$8,'Datos Generales'!N576,IF($C$8=$E$8,'Datos Generales'!N661,IF($C$8=$F$8,'Datos Generales'!N787)))=0,"",IF($C$8=$D$8,'Datos Generales'!N576,IF($C$8=$E$8,'Datos Generales'!N661,IF($C$8=$F$8,'Datos Generales'!N787))))</f>
        <v>-73.970170454545453</v>
      </c>
      <c r="O34" s="71">
        <f>IF(IF($C$8=$D$8,'Datos Generales'!O576,IF($C$8=$E$8,'Datos Generales'!O661,IF($C$8=$F$8,'Datos Generales'!O787)))=0,"",IF($C$8=$D$8,'Datos Generales'!O576,IF($C$8=$E$8,'Datos Generales'!O661,IF($C$8=$F$8,'Datos Generales'!O787))))</f>
        <v>5.4794520547945202</v>
      </c>
      <c r="P34" s="71" t="str">
        <f>IF(IF($C$8=$D$8,'Datos Generales'!P576,IF($C$8=$E$8,'Datos Generales'!P661,IF($C$8=$F$8,'Datos Generales'!P787)))=0,"",IF($C$8=$D$8,'Datos Generales'!P576,IF($C$8=$E$8,'Datos Generales'!P661,IF($C$8=$F$8,'Datos Generales'!P787))))</f>
        <v/>
      </c>
      <c r="Q34" s="71" t="str">
        <f>IF(IF($C$8=$D$8,'Datos Generales'!Q576,IF($C$8=$E$8,'Datos Generales'!Q661,IF($C$8=$F$8,'Datos Generales'!Q787)))=0,"",IF($C$8=$D$8,'Datos Generales'!Q576,IF($C$8=$E$8,'Datos Generales'!Q661,IF($C$8=$F$8,'Datos Generales'!Q787))))</f>
        <v/>
      </c>
      <c r="R34" s="71" t="str">
        <f>IF(IF($C$8=$D$8,'Datos Generales'!R576,IF($C$8=$E$8,'Datos Generales'!R661,IF($C$8=$F$8,'Datos Generales'!R787)))=0,"",IF($C$8=$D$8,'Datos Generales'!R576,IF($C$8=$E$8,'Datos Generales'!R661,IF($C$8=$F$8,'Datos Generales'!R787))))</f>
        <v/>
      </c>
      <c r="S34" s="71">
        <f>IF(IF($C$8=$D$8,'Datos Generales'!S576,IF($C$8=$E$8,'Datos Generales'!S661,IF($C$8=$F$8,'Datos Generales'!S787)))=0,"",IF($C$8=$D$8,'Datos Generales'!S576,IF($C$8=$E$8,'Datos Generales'!S661,IF($C$8=$F$8,'Datos Generales'!S787))))</f>
        <v>4699.540863177227</v>
      </c>
      <c r="T34" s="71" t="str">
        <f>IF(IF($C$8=$D$8,'Datos Generales'!T576,IF($C$8=$E$8,'Datos Generales'!T661,IF($C$8=$F$8,'Datos Generales'!T787)))=0,"",IF($C$8=$D$8,'Datos Generales'!T576,IF($C$8=$E$8,'Datos Generales'!T661,IF($C$8=$F$8,'Datos Generales'!T787))))</f>
        <v/>
      </c>
      <c r="U34" s="71">
        <f>IF(IF($C$8=$D$8,'Datos Generales'!U576,IF($C$8=$E$8,'Datos Generales'!U661,IF($C$8=$F$8,'Datos Generales'!U787)))=0,"",IF($C$8=$D$8,'Datos Generales'!U576,IF($C$8=$E$8,'Datos Generales'!U661,IF($C$8=$F$8,'Datos Generales'!U787))))</f>
        <v>1652.0758970505356</v>
      </c>
      <c r="V34" s="71" t="str">
        <f>IF(IF($C$8=$D$8,'Datos Generales'!V576,IF($C$8=$E$8,'Datos Generales'!V661,IF($C$8=$F$8,'Datos Generales'!V787)))=0,"",IF($C$8=$D$8,'Datos Generales'!V576,IF($C$8=$E$8,'Datos Generales'!V661,IF($C$8=$F$8,'Datos Generales'!V787))))</f>
        <v/>
      </c>
      <c r="W34" s="71" t="str">
        <f>IF(IF($C$8=$D$8,'Datos Generales'!W576,IF($C$8=$E$8,'Datos Generales'!W661,IF($C$8=$F$8,'Datos Generales'!W787)))=0,"",IF($C$8=$D$8,'Datos Generales'!W576,IF($C$8=$E$8,'Datos Generales'!W661,IF($C$8=$F$8,'Datos Generales'!W787))))</f>
        <v/>
      </c>
      <c r="X34" s="71" t="str">
        <f>IF(IF($C$8=$D$8,'Datos Generales'!X576,IF($C$8=$E$8,'Datos Generales'!X661,IF($C$8=$F$8,'Datos Generales'!X787)))=0,"",IF($C$8=$D$8,'Datos Generales'!X576,IF($C$8=$E$8,'Datos Generales'!X661,IF($C$8=$F$8,'Datos Generales'!X787))))</f>
        <v/>
      </c>
      <c r="Y34" s="71">
        <f>IF(IF($C$8=$D$8,'Datos Generales'!Y576,IF($C$8=$E$8,'Datos Generales'!Y661,IF($C$8=$F$8,'Datos Generales'!Y787)))=0,"",IF($C$8=$D$8,'Datos Generales'!Y576,IF($C$8=$E$8,'Datos Generales'!Y661,IF($C$8=$F$8,'Datos Generales'!Y787))))</f>
        <v>5261.1336032388663</v>
      </c>
      <c r="Z34" s="71">
        <f>IF(IF($C$8=$D$8,'Datos Generales'!Z576,IF($C$8=$E$8,'Datos Generales'!Z661,IF($C$8=$F$8,'Datos Generales'!Z787)))=0,"",IF($C$8=$D$8,'Datos Generales'!Z576,IF($C$8=$E$8,'Datos Generales'!Z661,IF($C$8=$F$8,'Datos Generales'!Z787))))</f>
        <v>-4.0303179859854419</v>
      </c>
      <c r="AA34" s="71">
        <f>IF(IF($C$8=$D$8,'Datos Generales'!AA576,IF($C$8=$E$8,'Datos Generales'!AA661,IF($C$8=$F$8,'Datos Generales'!AA787)))=0,"",IF($C$8=$D$8,'Datos Generales'!AA576,IF($C$8=$E$8,'Datos Generales'!AA661,IF($C$8=$F$8,'Datos Generales'!AA787))))</f>
        <v>167.11840228245364</v>
      </c>
      <c r="AB34" s="71" t="str">
        <f>IF(IF($C$8=$D$8,'Datos Generales'!AB576,IF($C$8=$E$8,'Datos Generales'!AB661,IF($C$8=$F$8,'Datos Generales'!AB787)))=0,"",IF($C$8=$D$8,'Datos Generales'!AB576,IF($C$8=$E$8,'Datos Generales'!AB661,IF($C$8=$F$8,'Datos Generales'!AB787))))</f>
        <v/>
      </c>
      <c r="AC34" s="71" t="str">
        <f>IF(IF($C$8=$D$8,'Datos Generales'!AC576,IF($C$8=$E$8,'Datos Generales'!AC661,IF($C$8=$F$8,'Datos Generales'!AC787)))=0,"",IF($C$8=$D$8,'Datos Generales'!AC576,IF($C$8=$E$8,'Datos Generales'!AC661,IF($C$8=$F$8,'Datos Generales'!AC787))))</f>
        <v/>
      </c>
      <c r="AD34" s="71" t="str">
        <f>IF(IF($C$8=$D$8,'Datos Generales'!AD576,IF($C$8=$E$8,'Datos Generales'!AD661,IF($C$8=$F$8,'Datos Generales'!AD787)))=0,"",IF($C$8=$D$8,'Datos Generales'!AD576,IF($C$8=$E$8,'Datos Generales'!AD661,IF($C$8=$F$8,'Datos Generales'!AD787))))</f>
        <v/>
      </c>
      <c r="AE34" s="71" t="str">
        <f>IF(IF($C$8=$D$8,'Datos Generales'!AE576,IF($C$8=$E$8,'Datos Generales'!AE661,IF($C$8=$F$8,'Datos Generales'!AE787)))=0,"",IF($C$8=$D$8,'Datos Generales'!AE576,IF($C$8=$E$8,'Datos Generales'!AE661,IF($C$8=$F$8,'Datos Generales'!AE787))))</f>
        <v/>
      </c>
      <c r="AF34" s="71" t="str">
        <f>IF(IF($C$8=$D$8,'Datos Generales'!AF576,IF($C$8=$E$8,'Datos Generales'!AF661,IF($C$8=$F$8,'Datos Generales'!AF787)))=0,"",IF($C$8=$D$8,'Datos Generales'!AF576,IF($C$8=$E$8,'Datos Generales'!AF661,IF($C$8=$F$8,'Datos Generales'!AF787))))</f>
        <v/>
      </c>
      <c r="AG34" s="71">
        <f>IF(IF($C$8=$D$8,'Datos Generales'!AG576,IF($C$8=$E$8,'Datos Generales'!AG661,IF($C$8=$F$8,'Datos Generales'!AG787)))=0,"",IF($C$8=$D$8,'Datos Generales'!AG576,IF($C$8=$E$8,'Datos Generales'!AG661,IF($C$8=$F$8,'Datos Generales'!AG787))))</f>
        <v>44.120792381728371</v>
      </c>
      <c r="AH34" s="71" t="str">
        <f>IF(IF($C$8=$D$8,'Datos Generales'!AH576,IF($C$8=$E$8,'Datos Generales'!AH661,IF($C$8=$F$8,'Datos Generales'!AH787)))=0,"",IF($C$8=$D$8,'Datos Generales'!AH576,IF($C$8=$E$8,'Datos Generales'!AH661,IF($C$8=$F$8,'Datos Generales'!AH787))))</f>
        <v/>
      </c>
      <c r="AI34" s="71" t="str">
        <f>IF(IF($C$8=$D$8,'Datos Generales'!AI576,IF($C$8=$E$8,'Datos Generales'!AI661,IF($C$8=$F$8,'Datos Generales'!AI787)))=0,"",IF($C$8=$D$8,'Datos Generales'!AI576,IF($C$8=$E$8,'Datos Generales'!AI661,IF($C$8=$F$8,'Datos Generales'!AI787))))</f>
        <v/>
      </c>
      <c r="AJ34" s="71" t="str">
        <f>IF(IF($C$8=$D$8,'Datos Generales'!AJ576,IF($C$8=$E$8,'Datos Generales'!AJ661,IF($C$8=$F$8,'Datos Generales'!AJ787)))=0,"",IF($C$8=$D$8,'Datos Generales'!AJ576,IF($C$8=$E$8,'Datos Generales'!AJ661,IF($C$8=$F$8,'Datos Generales'!AJ787))))</f>
        <v/>
      </c>
      <c r="AK34" s="71" t="str">
        <f>IF(IF($C$8=$D$8,'Datos Generales'!AK576,IF($C$8=$E$8,'Datos Generales'!AK661,IF($C$8=$F$8,'Datos Generales'!AK787)))=0,"",IF($C$8=$D$8,'Datos Generales'!AK576,IF($C$8=$E$8,'Datos Generales'!AK661,IF($C$8=$F$8,'Datos Generales'!AK787))))</f>
        <v/>
      </c>
      <c r="AL34" s="71" t="str">
        <f>IF(IF($C$8=$D$8,'Datos Generales'!AL576,IF($C$8=$E$8,'Datos Generales'!AL661,IF($C$8=$F$8,'Datos Generales'!AL787)))=0,"",IF($C$8=$D$8,'Datos Generales'!AL576,IF($C$8=$E$8,'Datos Generales'!AL661,IF($C$8=$F$8,'Datos Generales'!AL787))))</f>
        <v/>
      </c>
      <c r="AM34" s="71" t="str">
        <f>IF(IF($C$8=$D$8,'Datos Generales'!AM576,IF($C$8=$E$8,'Datos Generales'!AM661,IF($C$8=$F$8,'Datos Generales'!AM787)))=0,"",IF($C$8=$D$8,'Datos Generales'!AM576,IF($C$8=$E$8,'Datos Generales'!AM661,IF($C$8=$F$8,'Datos Generales'!AM787))))</f>
        <v/>
      </c>
      <c r="AN34" s="71" t="str">
        <f>IF(IF($C$8=$D$8,'Datos Generales'!AN576,IF($C$8=$E$8,'Datos Generales'!AN661,IF($C$8=$F$8,'Datos Generales'!AN787)))=0,"",IF($C$8=$D$8,'Datos Generales'!AN576,IF($C$8=$E$8,'Datos Generales'!AN661,IF($C$8=$F$8,'Datos Generales'!AN787))))</f>
        <v/>
      </c>
      <c r="AO34" s="71" t="str">
        <f>IF(IF($C$8=$D$8,'Datos Generales'!AO576,IF($C$8=$E$8,'Datos Generales'!AO661,IF($C$8=$F$8,'Datos Generales'!AO787)))=0,"",IF($C$8=$D$8,'Datos Generales'!AO576,IF($C$8=$E$8,'Datos Generales'!AO661,IF($C$8=$F$8,'Datos Generales'!AO787))))</f>
        <v/>
      </c>
      <c r="AP34" s="71" t="str">
        <f>IF(IF($C$8=$D$8,'Datos Generales'!AP576,IF($C$8=$E$8,'Datos Generales'!AP661,IF($C$8=$F$8,'Datos Generales'!AP787)))=0,"",IF($C$8=$D$8,'Datos Generales'!AP576,IF($C$8=$E$8,'Datos Generales'!AP661,IF($C$8=$F$8,'Datos Generales'!AP787))))</f>
        <v/>
      </c>
      <c r="AQ34" s="71">
        <f>IF(IF($C$8=$D$8,'Datos Generales'!AQ576,IF($C$8=$E$8,'Datos Generales'!AQ661,IF($C$8=$F$8,'Datos Generales'!AQ787)))=0,"",IF($C$8=$D$8,'Datos Generales'!AQ576,IF($C$8=$E$8,'Datos Generales'!AQ661,IF($C$8=$F$8,'Datos Generales'!AQ787))))</f>
        <v>42.553426707826283</v>
      </c>
      <c r="AR34" s="29"/>
      <c r="AS34" s="71">
        <f>IF(IF($C$8=$D$8,'Datos Generales'!AS576,IF($C$8=$E$8,'Datos Generales'!AS661,IF($C$8=$F$8,'Datos Generales'!AS787)))=0,"",IF($C$8=$D$8,'Datos Generales'!AS576,IF($C$8=$E$8,'Datos Generales'!AS661,IF($C$8=$F$8,'Datos Generales'!AS787))))</f>
        <v>-99.092958343575546</v>
      </c>
      <c r="AT34" s="82">
        <f t="shared" si="0"/>
        <v>141.64638505140184</v>
      </c>
    </row>
    <row r="35" spans="2:46" x14ac:dyDescent="0.2">
      <c r="B35" s="62" t="str">
        <f>'Datos Generales'!B271</f>
        <v>23. Equipo Electrónico</v>
      </c>
      <c r="C35" s="71" t="str">
        <f>IF(IF($C$8=$D$8,'Datos Generales'!C577,IF($C$8=$E$8,'Datos Generales'!C662,IF($C$8=$F$8,'Datos Generales'!C788)))=0,"",IF($C$8=$D$8,'Datos Generales'!C577,IF($C$8=$E$8,'Datos Generales'!C662,IF($C$8=$F$8,'Datos Generales'!C788))))</f>
        <v/>
      </c>
      <c r="D35" s="71" t="str">
        <f>IF(IF($C$8=$D$8,'Datos Generales'!D577,IF($C$8=$E$8,'Datos Generales'!D662,IF($C$8=$F$8,'Datos Generales'!D788)))=0,"",IF($C$8=$D$8,'Datos Generales'!D577,IF($C$8=$E$8,'Datos Generales'!D662,IF($C$8=$F$8,'Datos Generales'!D788))))</f>
        <v/>
      </c>
      <c r="E35" s="71">
        <f>IF(IF($C$8=$D$8,'Datos Generales'!E577,IF($C$8=$E$8,'Datos Generales'!E662,IF($C$8=$F$8,'Datos Generales'!E788)))=0,"",IF($C$8=$D$8,'Datos Generales'!E577,IF($C$8=$E$8,'Datos Generales'!E662,IF($C$8=$F$8,'Datos Generales'!E788))))</f>
        <v>-40.983381328174808</v>
      </c>
      <c r="F35" s="71" t="str">
        <f>IF(IF($C$8=$D$8,'Datos Generales'!F577,IF($C$8=$E$8,'Datos Generales'!F662,IF($C$8=$F$8,'Datos Generales'!F788)))=0,"",IF($C$8=$D$8,'Datos Generales'!F577,IF($C$8=$E$8,'Datos Generales'!F662,IF($C$8=$F$8,'Datos Generales'!F788))))</f>
        <v/>
      </c>
      <c r="G35" s="71" t="str">
        <f>IF(IF($C$8=$D$8,'Datos Generales'!G577,IF($C$8=$E$8,'Datos Generales'!G662,IF($C$8=$F$8,'Datos Generales'!G788)))=0,"",IF($C$8=$D$8,'Datos Generales'!G577,IF($C$8=$E$8,'Datos Generales'!G662,IF($C$8=$F$8,'Datos Generales'!G788))))</f>
        <v/>
      </c>
      <c r="H35" s="71">
        <f>IF(IF($C$8=$D$8,'Datos Generales'!H577,IF($C$8=$E$8,'Datos Generales'!H662,IF($C$8=$F$8,'Datos Generales'!H788)))=0,"",IF($C$8=$D$8,'Datos Generales'!H577,IF($C$8=$E$8,'Datos Generales'!H662,IF($C$8=$F$8,'Datos Generales'!H788))))</f>
        <v>-108.68305826877737</v>
      </c>
      <c r="I35" s="71">
        <f>IF(IF($C$8=$D$8,'Datos Generales'!I577,IF($C$8=$E$8,'Datos Generales'!I662,IF($C$8=$F$8,'Datos Generales'!I788)))=0,"",IF($C$8=$D$8,'Datos Generales'!I577,IF($C$8=$E$8,'Datos Generales'!I662,IF($C$8=$F$8,'Datos Generales'!I788))))</f>
        <v>77.598888480362731</v>
      </c>
      <c r="J35" s="71" t="str">
        <f>IF(IF($C$8=$D$8,'Datos Generales'!J577,IF($C$8=$E$8,'Datos Generales'!J662,IF($C$8=$F$8,'Datos Generales'!J788)))=0,"",IF($C$8=$D$8,'Datos Generales'!J577,IF($C$8=$E$8,'Datos Generales'!J662,IF($C$8=$F$8,'Datos Generales'!J788))))</f>
        <v/>
      </c>
      <c r="K35" s="71">
        <f>IF(IF($C$8=$D$8,'Datos Generales'!K577,IF($C$8=$E$8,'Datos Generales'!K662,IF($C$8=$F$8,'Datos Generales'!K788)))=0,"",IF($C$8=$D$8,'Datos Generales'!K577,IF($C$8=$E$8,'Datos Generales'!K662,IF($C$8=$F$8,'Datos Generales'!K788))))</f>
        <v>38.630406290956749</v>
      </c>
      <c r="L35" s="71">
        <f>IF(IF($C$8=$D$8,'Datos Generales'!L577,IF($C$8=$E$8,'Datos Generales'!L662,IF($C$8=$F$8,'Datos Generales'!L788)))=0,"",IF($C$8=$D$8,'Datos Generales'!L577,IF($C$8=$E$8,'Datos Generales'!L662,IF($C$8=$F$8,'Datos Generales'!L788))))</f>
        <v>1608.1813256275962</v>
      </c>
      <c r="M35" s="71" t="str">
        <f>IF(IF($C$8=$D$8,'Datos Generales'!M577,IF($C$8=$E$8,'Datos Generales'!M662,IF($C$8=$F$8,'Datos Generales'!M788)))=0,"",IF($C$8=$D$8,'Datos Generales'!M577,IF($C$8=$E$8,'Datos Generales'!M662,IF($C$8=$F$8,'Datos Generales'!M788))))</f>
        <v/>
      </c>
      <c r="N35" s="71">
        <f>IF(IF($C$8=$D$8,'Datos Generales'!N577,IF($C$8=$E$8,'Datos Generales'!N662,IF($C$8=$F$8,'Datos Generales'!N788)))=0,"",IF($C$8=$D$8,'Datos Generales'!N577,IF($C$8=$E$8,'Datos Generales'!N662,IF($C$8=$F$8,'Datos Generales'!N788))))</f>
        <v>-1.7787659811006113</v>
      </c>
      <c r="O35" s="71">
        <f>IF(IF($C$8=$D$8,'Datos Generales'!O577,IF($C$8=$E$8,'Datos Generales'!O662,IF($C$8=$F$8,'Datos Generales'!O788)))=0,"",IF($C$8=$D$8,'Datos Generales'!O577,IF($C$8=$E$8,'Datos Generales'!O662,IF($C$8=$F$8,'Datos Generales'!O788))))</f>
        <v>7.1051949174518114</v>
      </c>
      <c r="P35" s="71" t="str">
        <f>IF(IF($C$8=$D$8,'Datos Generales'!P577,IF($C$8=$E$8,'Datos Generales'!P662,IF($C$8=$F$8,'Datos Generales'!P788)))=0,"",IF($C$8=$D$8,'Datos Generales'!P577,IF($C$8=$E$8,'Datos Generales'!P662,IF($C$8=$F$8,'Datos Generales'!P788))))</f>
        <v/>
      </c>
      <c r="Q35" s="71">
        <f>IF(IF($C$8=$D$8,'Datos Generales'!Q577,IF($C$8=$E$8,'Datos Generales'!Q662,IF($C$8=$F$8,'Datos Generales'!Q788)))=0,"",IF($C$8=$D$8,'Datos Generales'!Q577,IF($C$8=$E$8,'Datos Generales'!Q662,IF($C$8=$F$8,'Datos Generales'!Q788))))</f>
        <v>-27.994192223245275</v>
      </c>
      <c r="R35" s="71" t="str">
        <f>IF(IF($C$8=$D$8,'Datos Generales'!R577,IF($C$8=$E$8,'Datos Generales'!R662,IF($C$8=$F$8,'Datos Generales'!R788)))=0,"",IF($C$8=$D$8,'Datos Generales'!R577,IF($C$8=$E$8,'Datos Generales'!R662,IF($C$8=$F$8,'Datos Generales'!R788))))</f>
        <v/>
      </c>
      <c r="S35" s="71">
        <f>IF(IF($C$8=$D$8,'Datos Generales'!S577,IF($C$8=$E$8,'Datos Generales'!S662,IF($C$8=$F$8,'Datos Generales'!S788)))=0,"",IF($C$8=$D$8,'Datos Generales'!S577,IF($C$8=$E$8,'Datos Generales'!S662,IF($C$8=$F$8,'Datos Generales'!S788))))</f>
        <v>-50.361493664307652</v>
      </c>
      <c r="T35" s="71" t="str">
        <f>IF(IF($C$8=$D$8,'Datos Generales'!T577,IF($C$8=$E$8,'Datos Generales'!T662,IF($C$8=$F$8,'Datos Generales'!T788)))=0,"",IF($C$8=$D$8,'Datos Generales'!T577,IF($C$8=$E$8,'Datos Generales'!T662,IF($C$8=$F$8,'Datos Generales'!T788))))</f>
        <v/>
      </c>
      <c r="U35" s="71">
        <f>IF(IF($C$8=$D$8,'Datos Generales'!U577,IF($C$8=$E$8,'Datos Generales'!U662,IF($C$8=$F$8,'Datos Generales'!U788)))=0,"",IF($C$8=$D$8,'Datos Generales'!U577,IF($C$8=$E$8,'Datos Generales'!U662,IF($C$8=$F$8,'Datos Generales'!U788))))</f>
        <v>2.5896894357113496</v>
      </c>
      <c r="V35" s="71" t="str">
        <f>IF(IF($C$8=$D$8,'Datos Generales'!V577,IF($C$8=$E$8,'Datos Generales'!V662,IF($C$8=$F$8,'Datos Generales'!V788)))=0,"",IF($C$8=$D$8,'Datos Generales'!V577,IF($C$8=$E$8,'Datos Generales'!V662,IF($C$8=$F$8,'Datos Generales'!V788))))</f>
        <v/>
      </c>
      <c r="W35" s="71" t="str">
        <f>IF(IF($C$8=$D$8,'Datos Generales'!W577,IF($C$8=$E$8,'Datos Generales'!W662,IF($C$8=$F$8,'Datos Generales'!W788)))=0,"",IF($C$8=$D$8,'Datos Generales'!W577,IF($C$8=$E$8,'Datos Generales'!W662,IF($C$8=$F$8,'Datos Generales'!W788))))</f>
        <v/>
      </c>
      <c r="X35" s="71" t="str">
        <f>IF(IF($C$8=$D$8,'Datos Generales'!X577,IF($C$8=$E$8,'Datos Generales'!X662,IF($C$8=$F$8,'Datos Generales'!X788)))=0,"",IF($C$8=$D$8,'Datos Generales'!X577,IF($C$8=$E$8,'Datos Generales'!X662,IF($C$8=$F$8,'Datos Generales'!X788))))</f>
        <v/>
      </c>
      <c r="Y35" s="71">
        <f>IF(IF($C$8=$D$8,'Datos Generales'!Y577,IF($C$8=$E$8,'Datos Generales'!Y662,IF($C$8=$F$8,'Datos Generales'!Y788)))=0,"",IF($C$8=$D$8,'Datos Generales'!Y577,IF($C$8=$E$8,'Datos Generales'!Y662,IF($C$8=$F$8,'Datos Generales'!Y788))))</f>
        <v>254.75666202309802</v>
      </c>
      <c r="Z35" s="71">
        <f>IF(IF($C$8=$D$8,'Datos Generales'!Z577,IF($C$8=$E$8,'Datos Generales'!Z662,IF($C$8=$F$8,'Datos Generales'!Z788)))=0,"",IF($C$8=$D$8,'Datos Generales'!Z577,IF($C$8=$E$8,'Datos Generales'!Z662,IF($C$8=$F$8,'Datos Generales'!Z788))))</f>
        <v>-3.1632013732105042</v>
      </c>
      <c r="AA35" s="71">
        <f>IF(IF($C$8=$D$8,'Datos Generales'!AA577,IF($C$8=$E$8,'Datos Generales'!AA662,IF($C$8=$F$8,'Datos Generales'!AA788)))=0,"",IF($C$8=$D$8,'Datos Generales'!AA577,IF($C$8=$E$8,'Datos Generales'!AA662,IF($C$8=$F$8,'Datos Generales'!AA788))))</f>
        <v>31.235913788210151</v>
      </c>
      <c r="AB35" s="71" t="str">
        <f>IF(IF($C$8=$D$8,'Datos Generales'!AB577,IF($C$8=$E$8,'Datos Generales'!AB662,IF($C$8=$F$8,'Datos Generales'!AB788)))=0,"",IF($C$8=$D$8,'Datos Generales'!AB577,IF($C$8=$E$8,'Datos Generales'!AB662,IF($C$8=$F$8,'Datos Generales'!AB788))))</f>
        <v/>
      </c>
      <c r="AC35" s="71" t="str">
        <f>IF(IF($C$8=$D$8,'Datos Generales'!AC577,IF($C$8=$E$8,'Datos Generales'!AC662,IF($C$8=$F$8,'Datos Generales'!AC788)))=0,"",IF($C$8=$D$8,'Datos Generales'!AC577,IF($C$8=$E$8,'Datos Generales'!AC662,IF($C$8=$F$8,'Datos Generales'!AC788))))</f>
        <v/>
      </c>
      <c r="AD35" s="71">
        <f>IF(IF($C$8=$D$8,'Datos Generales'!AD577,IF($C$8=$E$8,'Datos Generales'!AD662,IF($C$8=$F$8,'Datos Generales'!AD788)))=0,"",IF($C$8=$D$8,'Datos Generales'!AD577,IF($C$8=$E$8,'Datos Generales'!AD662,IF($C$8=$F$8,'Datos Generales'!AD788))))</f>
        <v>9.6866623532673994</v>
      </c>
      <c r="AE35" s="71" t="str">
        <f>IF(IF($C$8=$D$8,'Datos Generales'!AE577,IF($C$8=$E$8,'Datos Generales'!AE662,IF($C$8=$F$8,'Datos Generales'!AE788)))=0,"",IF($C$8=$D$8,'Datos Generales'!AE577,IF($C$8=$E$8,'Datos Generales'!AE662,IF($C$8=$F$8,'Datos Generales'!AE788))))</f>
        <v/>
      </c>
      <c r="AF35" s="71" t="str">
        <f>IF(IF($C$8=$D$8,'Datos Generales'!AF577,IF($C$8=$E$8,'Datos Generales'!AF662,IF($C$8=$F$8,'Datos Generales'!AF788)))=0,"",IF($C$8=$D$8,'Datos Generales'!AF577,IF($C$8=$E$8,'Datos Generales'!AF662,IF($C$8=$F$8,'Datos Generales'!AF788))))</f>
        <v/>
      </c>
      <c r="AG35" s="71">
        <f>IF(IF($C$8=$D$8,'Datos Generales'!AG577,IF($C$8=$E$8,'Datos Generales'!AG662,IF($C$8=$F$8,'Datos Generales'!AG788)))=0,"",IF($C$8=$D$8,'Datos Generales'!AG577,IF($C$8=$E$8,'Datos Generales'!AG662,IF($C$8=$F$8,'Datos Generales'!AG788))))</f>
        <v>-15.189279276215096</v>
      </c>
      <c r="AH35" s="71" t="str">
        <f>IF(IF($C$8=$D$8,'Datos Generales'!AH577,IF($C$8=$E$8,'Datos Generales'!AH662,IF($C$8=$F$8,'Datos Generales'!AH788)))=0,"",IF($C$8=$D$8,'Datos Generales'!AH577,IF($C$8=$E$8,'Datos Generales'!AH662,IF($C$8=$F$8,'Datos Generales'!AH788))))</f>
        <v/>
      </c>
      <c r="AI35" s="71" t="str">
        <f>IF(IF($C$8=$D$8,'Datos Generales'!AI577,IF($C$8=$E$8,'Datos Generales'!AI662,IF($C$8=$F$8,'Datos Generales'!AI788)))=0,"",IF($C$8=$D$8,'Datos Generales'!AI577,IF($C$8=$E$8,'Datos Generales'!AI662,IF($C$8=$F$8,'Datos Generales'!AI788))))</f>
        <v/>
      </c>
      <c r="AJ35" s="71">
        <f>IF(IF($C$8=$D$8,'Datos Generales'!AJ577,IF($C$8=$E$8,'Datos Generales'!AJ662,IF($C$8=$F$8,'Datos Generales'!AJ788)))=0,"",IF($C$8=$D$8,'Datos Generales'!AJ577,IF($C$8=$E$8,'Datos Generales'!AJ662,IF($C$8=$F$8,'Datos Generales'!AJ788))))</f>
        <v>-0.42838465604050185</v>
      </c>
      <c r="AK35" s="71" t="str">
        <f>IF(IF($C$8=$D$8,'Datos Generales'!AK577,IF($C$8=$E$8,'Datos Generales'!AK662,IF($C$8=$F$8,'Datos Generales'!AK788)))=0,"",IF($C$8=$D$8,'Datos Generales'!AK577,IF($C$8=$E$8,'Datos Generales'!AK662,IF($C$8=$F$8,'Datos Generales'!AK788))))</f>
        <v/>
      </c>
      <c r="AL35" s="71" t="str">
        <f>IF(IF($C$8=$D$8,'Datos Generales'!AL577,IF($C$8=$E$8,'Datos Generales'!AL662,IF($C$8=$F$8,'Datos Generales'!AL788)))=0,"",IF($C$8=$D$8,'Datos Generales'!AL577,IF($C$8=$E$8,'Datos Generales'!AL662,IF($C$8=$F$8,'Datos Generales'!AL788))))</f>
        <v/>
      </c>
      <c r="AM35" s="71" t="str">
        <f>IF(IF($C$8=$D$8,'Datos Generales'!AM577,IF($C$8=$E$8,'Datos Generales'!AM662,IF($C$8=$F$8,'Datos Generales'!AM788)))=0,"",IF($C$8=$D$8,'Datos Generales'!AM577,IF($C$8=$E$8,'Datos Generales'!AM662,IF($C$8=$F$8,'Datos Generales'!AM788))))</f>
        <v/>
      </c>
      <c r="AN35" s="71" t="str">
        <f>IF(IF($C$8=$D$8,'Datos Generales'!AN577,IF($C$8=$E$8,'Datos Generales'!AN662,IF($C$8=$F$8,'Datos Generales'!AN788)))=0,"",IF($C$8=$D$8,'Datos Generales'!AN577,IF($C$8=$E$8,'Datos Generales'!AN662,IF($C$8=$F$8,'Datos Generales'!AN788))))</f>
        <v/>
      </c>
      <c r="AO35" s="71" t="str">
        <f>IF(IF($C$8=$D$8,'Datos Generales'!AO577,IF($C$8=$E$8,'Datos Generales'!AO662,IF($C$8=$F$8,'Datos Generales'!AO788)))=0,"",IF($C$8=$D$8,'Datos Generales'!AO577,IF($C$8=$E$8,'Datos Generales'!AO662,IF($C$8=$F$8,'Datos Generales'!AO788))))</f>
        <v/>
      </c>
      <c r="AP35" s="71" t="str">
        <f>IF(IF($C$8=$D$8,'Datos Generales'!AP577,IF($C$8=$E$8,'Datos Generales'!AP662,IF($C$8=$F$8,'Datos Generales'!AP788)))=0,"",IF($C$8=$D$8,'Datos Generales'!AP577,IF($C$8=$E$8,'Datos Generales'!AP662,IF($C$8=$F$8,'Datos Generales'!AP788))))</f>
        <v/>
      </c>
      <c r="AQ35" s="71">
        <f>IF(IF($C$8=$D$8,'Datos Generales'!AQ577,IF($C$8=$E$8,'Datos Generales'!AQ662,IF($C$8=$F$8,'Datos Generales'!AQ788)))=0,"",IF($C$8=$D$8,'Datos Generales'!AQ577,IF($C$8=$E$8,'Datos Generales'!AQ662,IF($C$8=$F$8,'Datos Generales'!AQ788))))</f>
        <v>42.298317007441391</v>
      </c>
      <c r="AR35" s="29"/>
      <c r="AS35" s="71">
        <f>IF(IF($C$8=$D$8,'Datos Generales'!AS577,IF($C$8=$E$8,'Datos Generales'!AS662,IF($C$8=$F$8,'Datos Generales'!AS788)))=0,"",IF($C$8=$D$8,'Datos Generales'!AS577,IF($C$8=$E$8,'Datos Generales'!AS662,IF($C$8=$F$8,'Datos Generales'!AS788))))</f>
        <v>28.703861920771505</v>
      </c>
      <c r="AT35" s="82">
        <f t="shared" si="0"/>
        <v>13.594455086669885</v>
      </c>
    </row>
    <row r="36" spans="2:46" x14ac:dyDescent="0.2">
      <c r="B36" s="62" t="str">
        <f>'Datos Generales'!B272</f>
        <v>24. Garantía</v>
      </c>
      <c r="C36" s="71" t="str">
        <f>IF(IF($C$8=$D$8,'Datos Generales'!C578,IF($C$8=$E$8,'Datos Generales'!C663,IF($C$8=$F$8,'Datos Generales'!C789)))=0,"",IF($C$8=$D$8,'Datos Generales'!C578,IF($C$8=$E$8,'Datos Generales'!C663,IF($C$8=$F$8,'Datos Generales'!C789))))</f>
        <v/>
      </c>
      <c r="D36" s="71">
        <f>IF(IF($C$8=$D$8,'Datos Generales'!D578,IF($C$8=$E$8,'Datos Generales'!D663,IF($C$8=$F$8,'Datos Generales'!D789)))=0,"",IF($C$8=$D$8,'Datos Generales'!D578,IF($C$8=$E$8,'Datos Generales'!D663,IF($C$8=$F$8,'Datos Generales'!D789))))</f>
        <v>17.358656824603557</v>
      </c>
      <c r="E36" s="71">
        <f>IF(IF($C$8=$D$8,'Datos Generales'!E578,IF($C$8=$E$8,'Datos Generales'!E663,IF($C$8=$F$8,'Datos Generales'!E789)))=0,"",IF($C$8=$D$8,'Datos Generales'!E578,IF($C$8=$E$8,'Datos Generales'!E663,IF($C$8=$F$8,'Datos Generales'!E789))))</f>
        <v>221.68436834756332</v>
      </c>
      <c r="F36" s="71" t="str">
        <f>IF(IF($C$8=$D$8,'Datos Generales'!F578,IF($C$8=$E$8,'Datos Generales'!F663,IF($C$8=$F$8,'Datos Generales'!F789)))=0,"",IF($C$8=$D$8,'Datos Generales'!F578,IF($C$8=$E$8,'Datos Generales'!F663,IF($C$8=$F$8,'Datos Generales'!F789))))</f>
        <v/>
      </c>
      <c r="G36" s="71">
        <f>IF(IF($C$8=$D$8,'Datos Generales'!G578,IF($C$8=$E$8,'Datos Generales'!G663,IF($C$8=$F$8,'Datos Generales'!G789)))=0,"",IF($C$8=$D$8,'Datos Generales'!G578,IF($C$8=$E$8,'Datos Generales'!G663,IF($C$8=$F$8,'Datos Generales'!G789))))</f>
        <v>175.18376662850238</v>
      </c>
      <c r="H36" s="71">
        <f>IF(IF($C$8=$D$8,'Datos Generales'!H578,IF($C$8=$E$8,'Datos Generales'!H663,IF($C$8=$F$8,'Datos Generales'!H789)))=0,"",IF($C$8=$D$8,'Datos Generales'!H578,IF($C$8=$E$8,'Datos Generales'!H663,IF($C$8=$F$8,'Datos Generales'!H789))))</f>
        <v>-3.8543654632122908</v>
      </c>
      <c r="I36" s="71">
        <f>IF(IF($C$8=$D$8,'Datos Generales'!I578,IF($C$8=$E$8,'Datos Generales'!I663,IF($C$8=$F$8,'Datos Generales'!I789)))=0,"",IF($C$8=$D$8,'Datos Generales'!I578,IF($C$8=$E$8,'Datos Generales'!I663,IF($C$8=$F$8,'Datos Generales'!I789))))</f>
        <v>-0.18227603597231173</v>
      </c>
      <c r="J36" s="71" t="str">
        <f>IF(IF($C$8=$D$8,'Datos Generales'!J578,IF($C$8=$E$8,'Datos Generales'!J663,IF($C$8=$F$8,'Datos Generales'!J789)))=0,"",IF($C$8=$D$8,'Datos Generales'!J578,IF($C$8=$E$8,'Datos Generales'!J663,IF($C$8=$F$8,'Datos Generales'!J789))))</f>
        <v/>
      </c>
      <c r="K36" s="71">
        <f>IF(IF($C$8=$D$8,'Datos Generales'!K578,IF($C$8=$E$8,'Datos Generales'!K663,IF($C$8=$F$8,'Datos Generales'!K789)))=0,"",IF($C$8=$D$8,'Datos Generales'!K578,IF($C$8=$E$8,'Datos Generales'!K663,IF($C$8=$F$8,'Datos Generales'!K789))))</f>
        <v>11.941834223922131</v>
      </c>
      <c r="L36" s="71">
        <f>IF(IF($C$8=$D$8,'Datos Generales'!L578,IF($C$8=$E$8,'Datos Generales'!L663,IF($C$8=$F$8,'Datos Generales'!L789)))=0,"",IF($C$8=$D$8,'Datos Generales'!L578,IF($C$8=$E$8,'Datos Generales'!L663,IF($C$8=$F$8,'Datos Generales'!L789))))</f>
        <v>100.62004772925543</v>
      </c>
      <c r="M36" s="71">
        <f>IF(IF($C$8=$D$8,'Datos Generales'!M578,IF($C$8=$E$8,'Datos Generales'!M663,IF($C$8=$F$8,'Datos Generales'!M789)))=0,"",IF($C$8=$D$8,'Datos Generales'!M578,IF($C$8=$E$8,'Datos Generales'!M663,IF($C$8=$F$8,'Datos Generales'!M789))))</f>
        <v>153.30992377812143</v>
      </c>
      <c r="N36" s="71" t="str">
        <f>IF(IF($C$8=$D$8,'Datos Generales'!N578,IF($C$8=$E$8,'Datos Generales'!N663,IF($C$8=$F$8,'Datos Generales'!N789)))=0,"",IF($C$8=$D$8,'Datos Generales'!N578,IF($C$8=$E$8,'Datos Generales'!N663,IF($C$8=$F$8,'Datos Generales'!N789))))</f>
        <v/>
      </c>
      <c r="O36" s="71" t="str">
        <f>IF(IF($C$8=$D$8,'Datos Generales'!O578,IF($C$8=$E$8,'Datos Generales'!O663,IF($C$8=$F$8,'Datos Generales'!O789)))=0,"",IF($C$8=$D$8,'Datos Generales'!O578,IF($C$8=$E$8,'Datos Generales'!O663,IF($C$8=$F$8,'Datos Generales'!O789))))</f>
        <v/>
      </c>
      <c r="P36" s="71">
        <f>IF(IF($C$8=$D$8,'Datos Generales'!P578,IF($C$8=$E$8,'Datos Generales'!P663,IF($C$8=$F$8,'Datos Generales'!P789)))=0,"",IF($C$8=$D$8,'Datos Generales'!P578,IF($C$8=$E$8,'Datos Generales'!P663,IF($C$8=$F$8,'Datos Generales'!P789))))</f>
        <v>132.88144088545479</v>
      </c>
      <c r="Q36" s="71">
        <f>IF(IF($C$8=$D$8,'Datos Generales'!Q578,IF($C$8=$E$8,'Datos Generales'!Q663,IF($C$8=$F$8,'Datos Generales'!Q789)))=0,"",IF($C$8=$D$8,'Datos Generales'!Q578,IF($C$8=$E$8,'Datos Generales'!Q663,IF($C$8=$F$8,'Datos Generales'!Q789))))</f>
        <v>25.265225626305821</v>
      </c>
      <c r="R36" s="71" t="str">
        <f>IF(IF($C$8=$D$8,'Datos Generales'!R578,IF($C$8=$E$8,'Datos Generales'!R663,IF($C$8=$F$8,'Datos Generales'!R789)))=0,"",IF($C$8=$D$8,'Datos Generales'!R578,IF($C$8=$E$8,'Datos Generales'!R663,IF($C$8=$F$8,'Datos Generales'!R789))))</f>
        <v/>
      </c>
      <c r="S36" s="71">
        <f>IF(IF($C$8=$D$8,'Datos Generales'!S578,IF($C$8=$E$8,'Datos Generales'!S663,IF($C$8=$F$8,'Datos Generales'!S789)))=0,"",IF($C$8=$D$8,'Datos Generales'!S578,IF($C$8=$E$8,'Datos Generales'!S663,IF($C$8=$F$8,'Datos Generales'!S789))))</f>
        <v>131.97014062211642</v>
      </c>
      <c r="T36" s="71" t="str">
        <f>IF(IF($C$8=$D$8,'Datos Generales'!T578,IF($C$8=$E$8,'Datos Generales'!T663,IF($C$8=$F$8,'Datos Generales'!T789)))=0,"",IF($C$8=$D$8,'Datos Generales'!T578,IF($C$8=$E$8,'Datos Generales'!T663,IF($C$8=$F$8,'Datos Generales'!T789))))</f>
        <v/>
      </c>
      <c r="U36" s="71">
        <f>IF(IF($C$8=$D$8,'Datos Generales'!U578,IF($C$8=$E$8,'Datos Generales'!U663,IF($C$8=$F$8,'Datos Generales'!U789)))=0,"",IF($C$8=$D$8,'Datos Generales'!U578,IF($C$8=$E$8,'Datos Generales'!U663,IF($C$8=$F$8,'Datos Generales'!U789))))</f>
        <v>268.61267389195922</v>
      </c>
      <c r="V36" s="71" t="str">
        <f>IF(IF($C$8=$D$8,'Datos Generales'!V578,IF($C$8=$E$8,'Datos Generales'!V663,IF($C$8=$F$8,'Datos Generales'!V789)))=0,"",IF($C$8=$D$8,'Datos Generales'!V578,IF($C$8=$E$8,'Datos Generales'!V663,IF($C$8=$F$8,'Datos Generales'!V789))))</f>
        <v/>
      </c>
      <c r="W36" s="71" t="str">
        <f>IF(IF($C$8=$D$8,'Datos Generales'!W578,IF($C$8=$E$8,'Datos Generales'!W663,IF($C$8=$F$8,'Datos Generales'!W789)))=0,"",IF($C$8=$D$8,'Datos Generales'!W578,IF($C$8=$E$8,'Datos Generales'!W663,IF($C$8=$F$8,'Datos Generales'!W789))))</f>
        <v/>
      </c>
      <c r="X36" s="71">
        <f>IF(IF($C$8=$D$8,'Datos Generales'!X578,IF($C$8=$E$8,'Datos Generales'!X663,IF($C$8=$F$8,'Datos Generales'!X789)))=0,"",IF($C$8=$D$8,'Datos Generales'!X578,IF($C$8=$E$8,'Datos Generales'!X663,IF($C$8=$F$8,'Datos Generales'!X789))))</f>
        <v>320.70040155254947</v>
      </c>
      <c r="Y36" s="71">
        <f>IF(IF($C$8=$D$8,'Datos Generales'!Y578,IF($C$8=$E$8,'Datos Generales'!Y663,IF($C$8=$F$8,'Datos Generales'!Y789)))=0,"",IF($C$8=$D$8,'Datos Generales'!Y578,IF($C$8=$E$8,'Datos Generales'!Y663,IF($C$8=$F$8,'Datos Generales'!Y789))))</f>
        <v>20.328943465793419</v>
      </c>
      <c r="Z36" s="71" t="str">
        <f>IF(IF($C$8=$D$8,'Datos Generales'!Z578,IF($C$8=$E$8,'Datos Generales'!Z663,IF($C$8=$F$8,'Datos Generales'!Z789)))=0,"",IF($C$8=$D$8,'Datos Generales'!Z578,IF($C$8=$E$8,'Datos Generales'!Z663,IF($C$8=$F$8,'Datos Generales'!Z789))))</f>
        <v/>
      </c>
      <c r="AA36" s="71">
        <f>IF(IF($C$8=$D$8,'Datos Generales'!AA578,IF($C$8=$E$8,'Datos Generales'!AA663,IF($C$8=$F$8,'Datos Generales'!AA789)))=0,"",IF($C$8=$D$8,'Datos Generales'!AA578,IF($C$8=$E$8,'Datos Generales'!AA663,IF($C$8=$F$8,'Datos Generales'!AA789))))</f>
        <v>56.90439262900555</v>
      </c>
      <c r="AB36" s="71" t="str">
        <f>IF(IF($C$8=$D$8,'Datos Generales'!AB578,IF($C$8=$E$8,'Datos Generales'!AB663,IF($C$8=$F$8,'Datos Generales'!AB789)))=0,"",IF($C$8=$D$8,'Datos Generales'!AB578,IF($C$8=$E$8,'Datos Generales'!AB663,IF($C$8=$F$8,'Datos Generales'!AB789))))</f>
        <v/>
      </c>
      <c r="AC36" s="71">
        <f>IF(IF($C$8=$D$8,'Datos Generales'!AC578,IF($C$8=$E$8,'Datos Generales'!AC663,IF($C$8=$F$8,'Datos Generales'!AC789)))=0,"",IF($C$8=$D$8,'Datos Generales'!AC578,IF($C$8=$E$8,'Datos Generales'!AC663,IF($C$8=$F$8,'Datos Generales'!AC789))))</f>
        <v>1271.7306622148024</v>
      </c>
      <c r="AD36" s="71">
        <f>IF(IF($C$8=$D$8,'Datos Generales'!AD578,IF($C$8=$E$8,'Datos Generales'!AD663,IF($C$8=$F$8,'Datos Generales'!AD789)))=0,"",IF($C$8=$D$8,'Datos Generales'!AD578,IF($C$8=$E$8,'Datos Generales'!AD663,IF($C$8=$F$8,'Datos Generales'!AD789))))</f>
        <v>75.101015459882021</v>
      </c>
      <c r="AE36" s="71" t="str">
        <f>IF(IF($C$8=$D$8,'Datos Generales'!AE578,IF($C$8=$E$8,'Datos Generales'!AE663,IF($C$8=$F$8,'Datos Generales'!AE789)))=0,"",IF($C$8=$D$8,'Datos Generales'!AE578,IF($C$8=$E$8,'Datos Generales'!AE663,IF($C$8=$F$8,'Datos Generales'!AE789))))</f>
        <v/>
      </c>
      <c r="AF36" s="71">
        <f>IF(IF($C$8=$D$8,'Datos Generales'!AF578,IF($C$8=$E$8,'Datos Generales'!AF663,IF($C$8=$F$8,'Datos Generales'!AF789)))=0,"",IF($C$8=$D$8,'Datos Generales'!AF578,IF($C$8=$E$8,'Datos Generales'!AF663,IF($C$8=$F$8,'Datos Generales'!AF789))))</f>
        <v>-77.485394826627669</v>
      </c>
      <c r="AG36" s="71">
        <f>IF(IF($C$8=$D$8,'Datos Generales'!AG578,IF($C$8=$E$8,'Datos Generales'!AG663,IF($C$8=$F$8,'Datos Generales'!AG789)))=0,"",IF($C$8=$D$8,'Datos Generales'!AG578,IF($C$8=$E$8,'Datos Generales'!AG663,IF($C$8=$F$8,'Datos Generales'!AG789))))</f>
        <v>406.87820831263457</v>
      </c>
      <c r="AH36" s="71">
        <f>IF(IF($C$8=$D$8,'Datos Generales'!AH578,IF($C$8=$E$8,'Datos Generales'!AH663,IF($C$8=$F$8,'Datos Generales'!AH789)))=0,"",IF($C$8=$D$8,'Datos Generales'!AH578,IF($C$8=$E$8,'Datos Generales'!AH663,IF($C$8=$F$8,'Datos Generales'!AH789))))</f>
        <v>-521.11111111111109</v>
      </c>
      <c r="AI36" s="71" t="str">
        <f>IF(IF($C$8=$D$8,'Datos Generales'!AI578,IF($C$8=$E$8,'Datos Generales'!AI663,IF($C$8=$F$8,'Datos Generales'!AI789)))=0,"",IF($C$8=$D$8,'Datos Generales'!AI578,IF($C$8=$E$8,'Datos Generales'!AI663,IF($C$8=$F$8,'Datos Generales'!AI789))))</f>
        <v/>
      </c>
      <c r="AJ36" s="71" t="str">
        <f>IF(IF($C$8=$D$8,'Datos Generales'!AJ578,IF($C$8=$E$8,'Datos Generales'!AJ663,IF($C$8=$F$8,'Datos Generales'!AJ789)))=0,"",IF($C$8=$D$8,'Datos Generales'!AJ578,IF($C$8=$E$8,'Datos Generales'!AJ663,IF($C$8=$F$8,'Datos Generales'!AJ789))))</f>
        <v/>
      </c>
      <c r="AK36" s="71" t="str">
        <f>IF(IF($C$8=$D$8,'Datos Generales'!AK578,IF($C$8=$E$8,'Datos Generales'!AK663,IF($C$8=$F$8,'Datos Generales'!AK789)))=0,"",IF($C$8=$D$8,'Datos Generales'!AK578,IF($C$8=$E$8,'Datos Generales'!AK663,IF($C$8=$F$8,'Datos Generales'!AK789))))</f>
        <v/>
      </c>
      <c r="AL36" s="71" t="str">
        <f>IF(IF($C$8=$D$8,'Datos Generales'!AL578,IF($C$8=$E$8,'Datos Generales'!AL663,IF($C$8=$F$8,'Datos Generales'!AL789)))=0,"",IF($C$8=$D$8,'Datos Generales'!AL578,IF($C$8=$E$8,'Datos Generales'!AL663,IF($C$8=$F$8,'Datos Generales'!AL789))))</f>
        <v/>
      </c>
      <c r="AM36" s="71" t="str">
        <f>IF(IF($C$8=$D$8,'Datos Generales'!AM578,IF($C$8=$E$8,'Datos Generales'!AM663,IF($C$8=$F$8,'Datos Generales'!AM789)))=0,"",IF($C$8=$D$8,'Datos Generales'!AM578,IF($C$8=$E$8,'Datos Generales'!AM663,IF($C$8=$F$8,'Datos Generales'!AM789))))</f>
        <v/>
      </c>
      <c r="AN36" s="71" t="str">
        <f>IF(IF($C$8=$D$8,'Datos Generales'!AN578,IF($C$8=$E$8,'Datos Generales'!AN663,IF($C$8=$F$8,'Datos Generales'!AN789)))=0,"",IF($C$8=$D$8,'Datos Generales'!AN578,IF($C$8=$E$8,'Datos Generales'!AN663,IF($C$8=$F$8,'Datos Generales'!AN789))))</f>
        <v/>
      </c>
      <c r="AO36" s="71" t="str">
        <f>IF(IF($C$8=$D$8,'Datos Generales'!AO578,IF($C$8=$E$8,'Datos Generales'!AO663,IF($C$8=$F$8,'Datos Generales'!AO789)))=0,"",IF($C$8=$D$8,'Datos Generales'!AO578,IF($C$8=$E$8,'Datos Generales'!AO663,IF($C$8=$F$8,'Datos Generales'!AO789))))</f>
        <v/>
      </c>
      <c r="AP36" s="71" t="str">
        <f>IF(IF($C$8=$D$8,'Datos Generales'!AP578,IF($C$8=$E$8,'Datos Generales'!AP663,IF($C$8=$F$8,'Datos Generales'!AP789)))=0,"",IF($C$8=$D$8,'Datos Generales'!AP578,IF($C$8=$E$8,'Datos Generales'!AP663,IF($C$8=$F$8,'Datos Generales'!AP789))))</f>
        <v/>
      </c>
      <c r="AQ36" s="71">
        <f>IF(IF($C$8=$D$8,'Datos Generales'!AQ578,IF($C$8=$E$8,'Datos Generales'!AQ663,IF($C$8=$F$8,'Datos Generales'!AQ789)))=0,"",IF($C$8=$D$8,'Datos Generales'!AQ578,IF($C$8=$E$8,'Datos Generales'!AQ663,IF($C$8=$F$8,'Datos Generales'!AQ789))))</f>
        <v>67.689218052617434</v>
      </c>
      <c r="AR36" s="29"/>
      <c r="AS36" s="71">
        <f>IF(IF($C$8=$D$8,'Datos Generales'!AS578,IF($C$8=$E$8,'Datos Generales'!AS663,IF($C$8=$F$8,'Datos Generales'!AS789)))=0,"",IF($C$8=$D$8,'Datos Generales'!AS578,IF($C$8=$E$8,'Datos Generales'!AS663,IF($C$8=$F$8,'Datos Generales'!AS789))))</f>
        <v>19.723188933825185</v>
      </c>
      <c r="AT36" s="82">
        <f t="shared" si="0"/>
        <v>47.96602911879225</v>
      </c>
    </row>
    <row r="37" spans="2:46" x14ac:dyDescent="0.2">
      <c r="B37" s="62" t="str">
        <f>'Datos Generales'!B273</f>
        <v>25. Fidelidad</v>
      </c>
      <c r="C37" s="71" t="str">
        <f>IF(IF($C$8=$D$8,'Datos Generales'!C579,IF($C$8=$E$8,'Datos Generales'!C664,IF($C$8=$F$8,'Datos Generales'!C790)))=0,"",IF($C$8=$D$8,'Datos Generales'!C579,IF($C$8=$E$8,'Datos Generales'!C664,IF($C$8=$F$8,'Datos Generales'!C790))))</f>
        <v/>
      </c>
      <c r="D37" s="71" t="str">
        <f>IF(IF($C$8=$D$8,'Datos Generales'!D579,IF($C$8=$E$8,'Datos Generales'!D664,IF($C$8=$F$8,'Datos Generales'!D790)))=0,"",IF($C$8=$D$8,'Datos Generales'!D579,IF($C$8=$E$8,'Datos Generales'!D664,IF($C$8=$F$8,'Datos Generales'!D790))))</f>
        <v/>
      </c>
      <c r="E37" s="71">
        <f>IF(IF($C$8=$D$8,'Datos Generales'!E579,IF($C$8=$E$8,'Datos Generales'!E664,IF($C$8=$F$8,'Datos Generales'!E790)))=0,"",IF($C$8=$D$8,'Datos Generales'!E579,IF($C$8=$E$8,'Datos Generales'!E664,IF($C$8=$F$8,'Datos Generales'!E790))))</f>
        <v>45.815781945170613</v>
      </c>
      <c r="F37" s="71" t="str">
        <f>IF(IF($C$8=$D$8,'Datos Generales'!F579,IF($C$8=$E$8,'Datos Generales'!F664,IF($C$8=$F$8,'Datos Generales'!F790)))=0,"",IF($C$8=$D$8,'Datos Generales'!F579,IF($C$8=$E$8,'Datos Generales'!F664,IF($C$8=$F$8,'Datos Generales'!F790))))</f>
        <v/>
      </c>
      <c r="G37" s="71" t="str">
        <f>IF(IF($C$8=$D$8,'Datos Generales'!G579,IF($C$8=$E$8,'Datos Generales'!G664,IF($C$8=$F$8,'Datos Generales'!G790)))=0,"",IF($C$8=$D$8,'Datos Generales'!G579,IF($C$8=$E$8,'Datos Generales'!G664,IF($C$8=$F$8,'Datos Generales'!G790))))</f>
        <v/>
      </c>
      <c r="H37" s="71">
        <f>IF(IF($C$8=$D$8,'Datos Generales'!H579,IF($C$8=$E$8,'Datos Generales'!H664,IF($C$8=$F$8,'Datos Generales'!H790)))=0,"",IF($C$8=$D$8,'Datos Generales'!H579,IF($C$8=$E$8,'Datos Generales'!H664,IF($C$8=$F$8,'Datos Generales'!H790))))</f>
        <v>-0.15432098765432098</v>
      </c>
      <c r="I37" s="71" t="str">
        <f>IF(IF($C$8=$D$8,'Datos Generales'!I579,IF($C$8=$E$8,'Datos Generales'!I664,IF($C$8=$F$8,'Datos Generales'!I790)))=0,"",IF($C$8=$D$8,'Datos Generales'!I579,IF($C$8=$E$8,'Datos Generales'!I664,IF($C$8=$F$8,'Datos Generales'!I790))))</f>
        <v/>
      </c>
      <c r="J37" s="71" t="str">
        <f>IF(IF($C$8=$D$8,'Datos Generales'!J579,IF($C$8=$E$8,'Datos Generales'!J664,IF($C$8=$F$8,'Datos Generales'!J790)))=0,"",IF($C$8=$D$8,'Datos Generales'!J579,IF($C$8=$E$8,'Datos Generales'!J664,IF($C$8=$F$8,'Datos Generales'!J790))))</f>
        <v/>
      </c>
      <c r="K37" s="71" t="str">
        <f>IF(IF($C$8=$D$8,'Datos Generales'!K579,IF($C$8=$E$8,'Datos Generales'!K664,IF($C$8=$F$8,'Datos Generales'!K790)))=0,"",IF($C$8=$D$8,'Datos Generales'!K579,IF($C$8=$E$8,'Datos Generales'!K664,IF($C$8=$F$8,'Datos Generales'!K790))))</f>
        <v/>
      </c>
      <c r="L37" s="71">
        <f>IF(IF($C$8=$D$8,'Datos Generales'!L579,IF($C$8=$E$8,'Datos Generales'!L664,IF($C$8=$F$8,'Datos Generales'!L790)))=0,"",IF($C$8=$D$8,'Datos Generales'!L579,IF($C$8=$E$8,'Datos Generales'!L664,IF($C$8=$F$8,'Datos Generales'!L790))))</f>
        <v>-28400</v>
      </c>
      <c r="M37" s="71" t="str">
        <f>IF(IF($C$8=$D$8,'Datos Generales'!M579,IF($C$8=$E$8,'Datos Generales'!M664,IF($C$8=$F$8,'Datos Generales'!M790)))=0,"",IF($C$8=$D$8,'Datos Generales'!M579,IF($C$8=$E$8,'Datos Generales'!M664,IF($C$8=$F$8,'Datos Generales'!M790))))</f>
        <v/>
      </c>
      <c r="N37" s="71">
        <f>IF(IF($C$8=$D$8,'Datos Generales'!N579,IF($C$8=$E$8,'Datos Generales'!N664,IF($C$8=$F$8,'Datos Generales'!N790)))=0,"",IF($C$8=$D$8,'Datos Generales'!N579,IF($C$8=$E$8,'Datos Generales'!N664,IF($C$8=$F$8,'Datos Generales'!N790))))</f>
        <v>-33.22505605968523</v>
      </c>
      <c r="O37" s="71" t="str">
        <f>IF(IF($C$8=$D$8,'Datos Generales'!O579,IF($C$8=$E$8,'Datos Generales'!O664,IF($C$8=$F$8,'Datos Generales'!O790)))=0,"",IF($C$8=$D$8,'Datos Generales'!O579,IF($C$8=$E$8,'Datos Generales'!O664,IF($C$8=$F$8,'Datos Generales'!O790))))</f>
        <v/>
      </c>
      <c r="P37" s="71" t="str">
        <f>IF(IF($C$8=$D$8,'Datos Generales'!P579,IF($C$8=$E$8,'Datos Generales'!P664,IF($C$8=$F$8,'Datos Generales'!P790)))=0,"",IF($C$8=$D$8,'Datos Generales'!P579,IF($C$8=$E$8,'Datos Generales'!P664,IF($C$8=$F$8,'Datos Generales'!P790))))</f>
        <v/>
      </c>
      <c r="Q37" s="71">
        <f>IF(IF($C$8=$D$8,'Datos Generales'!Q579,IF($C$8=$E$8,'Datos Generales'!Q664,IF($C$8=$F$8,'Datos Generales'!Q790)))=0,"",IF($C$8=$D$8,'Datos Generales'!Q579,IF($C$8=$E$8,'Datos Generales'!Q664,IF($C$8=$F$8,'Datos Generales'!Q790))))</f>
        <v>3.9773859309340436</v>
      </c>
      <c r="R37" s="71" t="str">
        <f>IF(IF($C$8=$D$8,'Datos Generales'!R579,IF($C$8=$E$8,'Datos Generales'!R664,IF($C$8=$F$8,'Datos Generales'!R790)))=0,"",IF($C$8=$D$8,'Datos Generales'!R579,IF($C$8=$E$8,'Datos Generales'!R664,IF($C$8=$F$8,'Datos Generales'!R790))))</f>
        <v/>
      </c>
      <c r="S37" s="71" t="str">
        <f>IF(IF($C$8=$D$8,'Datos Generales'!S579,IF($C$8=$E$8,'Datos Generales'!S664,IF($C$8=$F$8,'Datos Generales'!S790)))=0,"",IF($C$8=$D$8,'Datos Generales'!S579,IF($C$8=$E$8,'Datos Generales'!S664,IF($C$8=$F$8,'Datos Generales'!S790))))</f>
        <v/>
      </c>
      <c r="T37" s="71" t="str">
        <f>IF(IF($C$8=$D$8,'Datos Generales'!T579,IF($C$8=$E$8,'Datos Generales'!T664,IF($C$8=$F$8,'Datos Generales'!T790)))=0,"",IF($C$8=$D$8,'Datos Generales'!T579,IF($C$8=$E$8,'Datos Generales'!T664,IF($C$8=$F$8,'Datos Generales'!T790))))</f>
        <v/>
      </c>
      <c r="U37" s="71" t="str">
        <f>IF(IF($C$8=$D$8,'Datos Generales'!U579,IF($C$8=$E$8,'Datos Generales'!U664,IF($C$8=$F$8,'Datos Generales'!U790)))=0,"",IF($C$8=$D$8,'Datos Generales'!U579,IF($C$8=$E$8,'Datos Generales'!U664,IF($C$8=$F$8,'Datos Generales'!U790))))</f>
        <v/>
      </c>
      <c r="V37" s="71" t="str">
        <f>IF(IF($C$8=$D$8,'Datos Generales'!V579,IF($C$8=$E$8,'Datos Generales'!V664,IF($C$8=$F$8,'Datos Generales'!V790)))=0,"",IF($C$8=$D$8,'Datos Generales'!V579,IF($C$8=$E$8,'Datos Generales'!V664,IF($C$8=$F$8,'Datos Generales'!V790))))</f>
        <v/>
      </c>
      <c r="W37" s="71">
        <f>IF(IF($C$8=$D$8,'Datos Generales'!W579,IF($C$8=$E$8,'Datos Generales'!W664,IF($C$8=$F$8,'Datos Generales'!W790)))=0,"",IF($C$8=$D$8,'Datos Generales'!W579,IF($C$8=$E$8,'Datos Generales'!W664,IF($C$8=$F$8,'Datos Generales'!W790))))</f>
        <v>4.3889201349831275</v>
      </c>
      <c r="X37" s="71" t="str">
        <f>IF(IF($C$8=$D$8,'Datos Generales'!X579,IF($C$8=$E$8,'Datos Generales'!X664,IF($C$8=$F$8,'Datos Generales'!X790)))=0,"",IF($C$8=$D$8,'Datos Generales'!X579,IF($C$8=$E$8,'Datos Generales'!X664,IF($C$8=$F$8,'Datos Generales'!X790))))</f>
        <v/>
      </c>
      <c r="Y37" s="71" t="str">
        <f>IF(IF($C$8=$D$8,'Datos Generales'!Y579,IF($C$8=$E$8,'Datos Generales'!Y664,IF($C$8=$F$8,'Datos Generales'!Y790)))=0,"",IF($C$8=$D$8,'Datos Generales'!Y579,IF($C$8=$E$8,'Datos Generales'!Y664,IF($C$8=$F$8,'Datos Generales'!Y790))))</f>
        <v/>
      </c>
      <c r="Z37" s="71" t="str">
        <f>IF(IF($C$8=$D$8,'Datos Generales'!Z579,IF($C$8=$E$8,'Datos Generales'!Z664,IF($C$8=$F$8,'Datos Generales'!Z790)))=0,"",IF($C$8=$D$8,'Datos Generales'!Z579,IF($C$8=$E$8,'Datos Generales'!Z664,IF($C$8=$F$8,'Datos Generales'!Z790))))</f>
        <v/>
      </c>
      <c r="AA37" s="71" t="str">
        <f>IF(IF($C$8=$D$8,'Datos Generales'!AA579,IF($C$8=$E$8,'Datos Generales'!AA664,IF($C$8=$F$8,'Datos Generales'!AA790)))=0,"",IF($C$8=$D$8,'Datos Generales'!AA579,IF($C$8=$E$8,'Datos Generales'!AA664,IF($C$8=$F$8,'Datos Generales'!AA790))))</f>
        <v/>
      </c>
      <c r="AB37" s="71" t="str">
        <f>IF(IF($C$8=$D$8,'Datos Generales'!AB579,IF($C$8=$E$8,'Datos Generales'!AB664,IF($C$8=$F$8,'Datos Generales'!AB790)))=0,"",IF($C$8=$D$8,'Datos Generales'!AB579,IF($C$8=$E$8,'Datos Generales'!AB664,IF($C$8=$F$8,'Datos Generales'!AB790))))</f>
        <v/>
      </c>
      <c r="AC37" s="71" t="str">
        <f>IF(IF($C$8=$D$8,'Datos Generales'!AC579,IF($C$8=$E$8,'Datos Generales'!AC664,IF($C$8=$F$8,'Datos Generales'!AC790)))=0,"",IF($C$8=$D$8,'Datos Generales'!AC579,IF($C$8=$E$8,'Datos Generales'!AC664,IF($C$8=$F$8,'Datos Generales'!AC790))))</f>
        <v/>
      </c>
      <c r="AD37" s="71">
        <f>IF(IF($C$8=$D$8,'Datos Generales'!AD579,IF($C$8=$E$8,'Datos Generales'!AD664,IF($C$8=$F$8,'Datos Generales'!AD790)))=0,"",IF($C$8=$D$8,'Datos Generales'!AD579,IF($C$8=$E$8,'Datos Generales'!AD664,IF($C$8=$F$8,'Datos Generales'!AD790))))</f>
        <v>-14.190974396758152</v>
      </c>
      <c r="AE37" s="71" t="str">
        <f>IF(IF($C$8=$D$8,'Datos Generales'!AE579,IF($C$8=$E$8,'Datos Generales'!AE664,IF($C$8=$F$8,'Datos Generales'!AE790)))=0,"",IF($C$8=$D$8,'Datos Generales'!AE579,IF($C$8=$E$8,'Datos Generales'!AE664,IF($C$8=$F$8,'Datos Generales'!AE790))))</f>
        <v/>
      </c>
      <c r="AF37" s="71" t="str">
        <f>IF(IF($C$8=$D$8,'Datos Generales'!AF579,IF($C$8=$E$8,'Datos Generales'!AF664,IF($C$8=$F$8,'Datos Generales'!AF790)))=0,"",IF($C$8=$D$8,'Datos Generales'!AF579,IF($C$8=$E$8,'Datos Generales'!AF664,IF($C$8=$F$8,'Datos Generales'!AF790))))</f>
        <v/>
      </c>
      <c r="AG37" s="71" t="str">
        <f>IF(IF($C$8=$D$8,'Datos Generales'!AG579,IF($C$8=$E$8,'Datos Generales'!AG664,IF($C$8=$F$8,'Datos Generales'!AG790)))=0,"",IF($C$8=$D$8,'Datos Generales'!AG579,IF($C$8=$E$8,'Datos Generales'!AG664,IF($C$8=$F$8,'Datos Generales'!AG790))))</f>
        <v/>
      </c>
      <c r="AH37" s="71">
        <f>IF(IF($C$8=$D$8,'Datos Generales'!AH579,IF($C$8=$E$8,'Datos Generales'!AH664,IF($C$8=$F$8,'Datos Generales'!AH790)))=0,"",IF($C$8=$D$8,'Datos Generales'!AH579,IF($C$8=$E$8,'Datos Generales'!AH664,IF($C$8=$F$8,'Datos Generales'!AH790))))</f>
        <v>-9.7703957010258904</v>
      </c>
      <c r="AI37" s="71" t="str">
        <f>IF(IF($C$8=$D$8,'Datos Generales'!AI579,IF($C$8=$E$8,'Datos Generales'!AI664,IF($C$8=$F$8,'Datos Generales'!AI790)))=0,"",IF($C$8=$D$8,'Datos Generales'!AI579,IF($C$8=$E$8,'Datos Generales'!AI664,IF($C$8=$F$8,'Datos Generales'!AI790))))</f>
        <v/>
      </c>
      <c r="AJ37" s="71" t="str">
        <f>IF(IF($C$8=$D$8,'Datos Generales'!AJ579,IF($C$8=$E$8,'Datos Generales'!AJ664,IF($C$8=$F$8,'Datos Generales'!AJ790)))=0,"",IF($C$8=$D$8,'Datos Generales'!AJ579,IF($C$8=$E$8,'Datos Generales'!AJ664,IF($C$8=$F$8,'Datos Generales'!AJ790))))</f>
        <v/>
      </c>
      <c r="AK37" s="71" t="str">
        <f>IF(IF($C$8=$D$8,'Datos Generales'!AK579,IF($C$8=$E$8,'Datos Generales'!AK664,IF($C$8=$F$8,'Datos Generales'!AK790)))=0,"",IF($C$8=$D$8,'Datos Generales'!AK579,IF($C$8=$E$8,'Datos Generales'!AK664,IF($C$8=$F$8,'Datos Generales'!AK790))))</f>
        <v/>
      </c>
      <c r="AL37" s="71" t="str">
        <f>IF(IF($C$8=$D$8,'Datos Generales'!AL579,IF($C$8=$E$8,'Datos Generales'!AL664,IF($C$8=$F$8,'Datos Generales'!AL790)))=0,"",IF($C$8=$D$8,'Datos Generales'!AL579,IF($C$8=$E$8,'Datos Generales'!AL664,IF($C$8=$F$8,'Datos Generales'!AL790))))</f>
        <v/>
      </c>
      <c r="AM37" s="71" t="str">
        <f>IF(IF($C$8=$D$8,'Datos Generales'!AM579,IF($C$8=$E$8,'Datos Generales'!AM664,IF($C$8=$F$8,'Datos Generales'!AM790)))=0,"",IF($C$8=$D$8,'Datos Generales'!AM579,IF($C$8=$E$8,'Datos Generales'!AM664,IF($C$8=$F$8,'Datos Generales'!AM790))))</f>
        <v/>
      </c>
      <c r="AN37" s="71" t="str">
        <f>IF(IF($C$8=$D$8,'Datos Generales'!AN579,IF($C$8=$E$8,'Datos Generales'!AN664,IF($C$8=$F$8,'Datos Generales'!AN790)))=0,"",IF($C$8=$D$8,'Datos Generales'!AN579,IF($C$8=$E$8,'Datos Generales'!AN664,IF($C$8=$F$8,'Datos Generales'!AN790))))</f>
        <v/>
      </c>
      <c r="AO37" s="71" t="str">
        <f>IF(IF($C$8=$D$8,'Datos Generales'!AO579,IF($C$8=$E$8,'Datos Generales'!AO664,IF($C$8=$F$8,'Datos Generales'!AO790)))=0,"",IF($C$8=$D$8,'Datos Generales'!AO579,IF($C$8=$E$8,'Datos Generales'!AO664,IF($C$8=$F$8,'Datos Generales'!AO790))))</f>
        <v/>
      </c>
      <c r="AP37" s="71" t="str">
        <f>IF(IF($C$8=$D$8,'Datos Generales'!AP579,IF($C$8=$E$8,'Datos Generales'!AP664,IF($C$8=$F$8,'Datos Generales'!AP790)))=0,"",IF($C$8=$D$8,'Datos Generales'!AP579,IF($C$8=$E$8,'Datos Generales'!AP664,IF($C$8=$F$8,'Datos Generales'!AP790))))</f>
        <v/>
      </c>
      <c r="AQ37" s="71">
        <f>IF(IF($C$8=$D$8,'Datos Generales'!AQ579,IF($C$8=$E$8,'Datos Generales'!AQ664,IF($C$8=$F$8,'Datos Generales'!AQ790)))=0,"",IF($C$8=$D$8,'Datos Generales'!AQ579,IF($C$8=$E$8,'Datos Generales'!AQ664,IF($C$8=$F$8,'Datos Generales'!AQ790))))</f>
        <v>-4.2692038596404238</v>
      </c>
      <c r="AR37" s="29"/>
      <c r="AS37" s="71">
        <f>IF(IF($C$8=$D$8,'Datos Generales'!AS579,IF($C$8=$E$8,'Datos Generales'!AS664,IF($C$8=$F$8,'Datos Generales'!AS790)))=0,"",IF($C$8=$D$8,'Datos Generales'!AS579,IF($C$8=$E$8,'Datos Generales'!AS664,IF($C$8=$F$8,'Datos Generales'!AS790))))</f>
        <v>29.053795468518501</v>
      </c>
      <c r="AT37" s="82">
        <f t="shared" si="0"/>
        <v>-33.322999328158929</v>
      </c>
    </row>
    <row r="38" spans="2:46" x14ac:dyDescent="0.2">
      <c r="B38" s="62" t="str">
        <f>'Datos Generales'!B274</f>
        <v>26. Seguros Extensión y Garantía</v>
      </c>
      <c r="C38" s="71" t="str">
        <f>IF(IF($C$8=$D$8,'Datos Generales'!C580,IF($C$8=$E$8,'Datos Generales'!C665,IF($C$8=$F$8,'Datos Generales'!C791)))=0,"",IF($C$8=$D$8,'Datos Generales'!C580,IF($C$8=$E$8,'Datos Generales'!C665,IF($C$8=$F$8,'Datos Generales'!C791))))</f>
        <v/>
      </c>
      <c r="D38" s="71" t="str">
        <f>IF(IF($C$8=$D$8,'Datos Generales'!D580,IF($C$8=$E$8,'Datos Generales'!D665,IF($C$8=$F$8,'Datos Generales'!D791)))=0,"",IF($C$8=$D$8,'Datos Generales'!D580,IF($C$8=$E$8,'Datos Generales'!D665,IF($C$8=$F$8,'Datos Generales'!D791))))</f>
        <v/>
      </c>
      <c r="E38" s="71" t="str">
        <f>IF(IF($C$8=$D$8,'Datos Generales'!E580,IF($C$8=$E$8,'Datos Generales'!E665,IF($C$8=$F$8,'Datos Generales'!E791)))=0,"",IF($C$8=$D$8,'Datos Generales'!E580,IF($C$8=$E$8,'Datos Generales'!E665,IF($C$8=$F$8,'Datos Generales'!E791))))</f>
        <v/>
      </c>
      <c r="F38" s="71" t="str">
        <f>IF(IF($C$8=$D$8,'Datos Generales'!F580,IF($C$8=$E$8,'Datos Generales'!F665,IF($C$8=$F$8,'Datos Generales'!F791)))=0,"",IF($C$8=$D$8,'Datos Generales'!F580,IF($C$8=$E$8,'Datos Generales'!F665,IF($C$8=$F$8,'Datos Generales'!F791))))</f>
        <v/>
      </c>
      <c r="G38" s="71" t="str">
        <f>IF(IF($C$8=$D$8,'Datos Generales'!G580,IF($C$8=$E$8,'Datos Generales'!G665,IF($C$8=$F$8,'Datos Generales'!G791)))=0,"",IF($C$8=$D$8,'Datos Generales'!G580,IF($C$8=$E$8,'Datos Generales'!G665,IF($C$8=$F$8,'Datos Generales'!G791))))</f>
        <v/>
      </c>
      <c r="H38" s="71">
        <f>IF(IF($C$8=$D$8,'Datos Generales'!H580,IF($C$8=$E$8,'Datos Generales'!H665,IF($C$8=$F$8,'Datos Generales'!H791)))=0,"",IF($C$8=$D$8,'Datos Generales'!H580,IF($C$8=$E$8,'Datos Generales'!H665,IF($C$8=$F$8,'Datos Generales'!H791))))</f>
        <v>-1.6140154692013791</v>
      </c>
      <c r="I38" s="71" t="str">
        <f>IF(IF($C$8=$D$8,'Datos Generales'!I580,IF($C$8=$E$8,'Datos Generales'!I665,IF($C$8=$F$8,'Datos Generales'!I791)))=0,"",IF($C$8=$D$8,'Datos Generales'!I580,IF($C$8=$E$8,'Datos Generales'!I665,IF($C$8=$F$8,'Datos Generales'!I791))))</f>
        <v/>
      </c>
      <c r="J38" s="71" t="str">
        <f>IF(IF($C$8=$D$8,'Datos Generales'!J580,IF($C$8=$E$8,'Datos Generales'!J665,IF($C$8=$F$8,'Datos Generales'!J791)))=0,"",IF($C$8=$D$8,'Datos Generales'!J580,IF($C$8=$E$8,'Datos Generales'!J665,IF($C$8=$F$8,'Datos Generales'!J791))))</f>
        <v/>
      </c>
      <c r="K38" s="71">
        <f>IF(IF($C$8=$D$8,'Datos Generales'!K580,IF($C$8=$E$8,'Datos Generales'!K665,IF($C$8=$F$8,'Datos Generales'!K791)))=0,"",IF($C$8=$D$8,'Datos Generales'!K580,IF($C$8=$E$8,'Datos Generales'!K665,IF($C$8=$F$8,'Datos Generales'!K791))))</f>
        <v>-6.0088129256242483E-2</v>
      </c>
      <c r="L38" s="71" t="str">
        <f>IF(IF($C$8=$D$8,'Datos Generales'!L580,IF($C$8=$E$8,'Datos Generales'!L665,IF($C$8=$F$8,'Datos Generales'!L791)))=0,"",IF($C$8=$D$8,'Datos Generales'!L580,IF($C$8=$E$8,'Datos Generales'!L665,IF($C$8=$F$8,'Datos Generales'!L791))))</f>
        <v/>
      </c>
      <c r="M38" s="71" t="str">
        <f>IF(IF($C$8=$D$8,'Datos Generales'!M580,IF($C$8=$E$8,'Datos Generales'!M665,IF($C$8=$F$8,'Datos Generales'!M791)))=0,"",IF($C$8=$D$8,'Datos Generales'!M580,IF($C$8=$E$8,'Datos Generales'!M665,IF($C$8=$F$8,'Datos Generales'!M791))))</f>
        <v/>
      </c>
      <c r="N38" s="71" t="str">
        <f>IF(IF($C$8=$D$8,'Datos Generales'!N580,IF($C$8=$E$8,'Datos Generales'!N665,IF($C$8=$F$8,'Datos Generales'!N791)))=0,"",IF($C$8=$D$8,'Datos Generales'!N580,IF($C$8=$E$8,'Datos Generales'!N665,IF($C$8=$F$8,'Datos Generales'!N791))))</f>
        <v/>
      </c>
      <c r="O38" s="71" t="str">
        <f>IF(IF($C$8=$D$8,'Datos Generales'!O580,IF($C$8=$E$8,'Datos Generales'!O665,IF($C$8=$F$8,'Datos Generales'!O791)))=0,"",IF($C$8=$D$8,'Datos Generales'!O580,IF($C$8=$E$8,'Datos Generales'!O665,IF($C$8=$F$8,'Datos Generales'!O791))))</f>
        <v/>
      </c>
      <c r="P38" s="71" t="str">
        <f>IF(IF($C$8=$D$8,'Datos Generales'!P580,IF($C$8=$E$8,'Datos Generales'!P665,IF($C$8=$F$8,'Datos Generales'!P791)))=0,"",IF($C$8=$D$8,'Datos Generales'!P580,IF($C$8=$E$8,'Datos Generales'!P665,IF($C$8=$F$8,'Datos Generales'!P791))))</f>
        <v/>
      </c>
      <c r="Q38" s="71">
        <f>IF(IF($C$8=$D$8,'Datos Generales'!Q580,IF($C$8=$E$8,'Datos Generales'!Q665,IF($C$8=$F$8,'Datos Generales'!Q791)))=0,"",IF($C$8=$D$8,'Datos Generales'!Q580,IF($C$8=$E$8,'Datos Generales'!Q665,IF($C$8=$F$8,'Datos Generales'!Q791))))</f>
        <v>-1.7997329943596656</v>
      </c>
      <c r="R38" s="71" t="str">
        <f>IF(IF($C$8=$D$8,'Datos Generales'!R580,IF($C$8=$E$8,'Datos Generales'!R665,IF($C$8=$F$8,'Datos Generales'!R791)))=0,"",IF($C$8=$D$8,'Datos Generales'!R580,IF($C$8=$E$8,'Datos Generales'!R665,IF($C$8=$F$8,'Datos Generales'!R791))))</f>
        <v/>
      </c>
      <c r="S38" s="71" t="str">
        <f>IF(IF($C$8=$D$8,'Datos Generales'!S580,IF($C$8=$E$8,'Datos Generales'!S665,IF($C$8=$F$8,'Datos Generales'!S791)))=0,"",IF($C$8=$D$8,'Datos Generales'!S580,IF($C$8=$E$8,'Datos Generales'!S665,IF($C$8=$F$8,'Datos Generales'!S791))))</f>
        <v/>
      </c>
      <c r="T38" s="71" t="str">
        <f>IF(IF($C$8=$D$8,'Datos Generales'!T580,IF($C$8=$E$8,'Datos Generales'!T665,IF($C$8=$F$8,'Datos Generales'!T791)))=0,"",IF($C$8=$D$8,'Datos Generales'!T580,IF($C$8=$E$8,'Datos Generales'!T665,IF($C$8=$F$8,'Datos Generales'!T791))))</f>
        <v/>
      </c>
      <c r="U38" s="71" t="str">
        <f>IF(IF($C$8=$D$8,'Datos Generales'!U580,IF($C$8=$E$8,'Datos Generales'!U665,IF($C$8=$F$8,'Datos Generales'!U791)))=0,"",IF($C$8=$D$8,'Datos Generales'!U580,IF($C$8=$E$8,'Datos Generales'!U665,IF($C$8=$F$8,'Datos Generales'!U791))))</f>
        <v/>
      </c>
      <c r="V38" s="71" t="str">
        <f>IF(IF($C$8=$D$8,'Datos Generales'!V580,IF($C$8=$E$8,'Datos Generales'!V665,IF($C$8=$F$8,'Datos Generales'!V791)))=0,"",IF($C$8=$D$8,'Datos Generales'!V580,IF($C$8=$E$8,'Datos Generales'!V665,IF($C$8=$F$8,'Datos Generales'!V791))))</f>
        <v/>
      </c>
      <c r="W38" s="71" t="str">
        <f>IF(IF($C$8=$D$8,'Datos Generales'!W580,IF($C$8=$E$8,'Datos Generales'!W665,IF($C$8=$F$8,'Datos Generales'!W791)))=0,"",IF($C$8=$D$8,'Datos Generales'!W580,IF($C$8=$E$8,'Datos Generales'!W665,IF($C$8=$F$8,'Datos Generales'!W791))))</f>
        <v/>
      </c>
      <c r="X38" s="71" t="str">
        <f>IF(IF($C$8=$D$8,'Datos Generales'!X580,IF($C$8=$E$8,'Datos Generales'!X665,IF($C$8=$F$8,'Datos Generales'!X791)))=0,"",IF($C$8=$D$8,'Datos Generales'!X580,IF($C$8=$E$8,'Datos Generales'!X665,IF($C$8=$F$8,'Datos Generales'!X791))))</f>
        <v/>
      </c>
      <c r="Y38" s="71" t="str">
        <f>IF(IF($C$8=$D$8,'Datos Generales'!Y580,IF($C$8=$E$8,'Datos Generales'!Y665,IF($C$8=$F$8,'Datos Generales'!Y791)))=0,"",IF($C$8=$D$8,'Datos Generales'!Y580,IF($C$8=$E$8,'Datos Generales'!Y665,IF($C$8=$F$8,'Datos Generales'!Y791))))</f>
        <v/>
      </c>
      <c r="Z38" s="71" t="str">
        <f>IF(IF($C$8=$D$8,'Datos Generales'!Z580,IF($C$8=$E$8,'Datos Generales'!Z665,IF($C$8=$F$8,'Datos Generales'!Z791)))=0,"",IF($C$8=$D$8,'Datos Generales'!Z580,IF($C$8=$E$8,'Datos Generales'!Z665,IF($C$8=$F$8,'Datos Generales'!Z791))))</f>
        <v/>
      </c>
      <c r="AA38" s="71" t="str">
        <f>IF(IF($C$8=$D$8,'Datos Generales'!AA580,IF($C$8=$E$8,'Datos Generales'!AA665,IF($C$8=$F$8,'Datos Generales'!AA791)))=0,"",IF($C$8=$D$8,'Datos Generales'!AA580,IF($C$8=$E$8,'Datos Generales'!AA665,IF($C$8=$F$8,'Datos Generales'!AA791))))</f>
        <v/>
      </c>
      <c r="AB38" s="71" t="str">
        <f>IF(IF($C$8=$D$8,'Datos Generales'!AB580,IF($C$8=$E$8,'Datos Generales'!AB665,IF($C$8=$F$8,'Datos Generales'!AB791)))=0,"",IF($C$8=$D$8,'Datos Generales'!AB580,IF($C$8=$E$8,'Datos Generales'!AB665,IF($C$8=$F$8,'Datos Generales'!AB791))))</f>
        <v/>
      </c>
      <c r="AC38" s="71" t="str">
        <f>IF(IF($C$8=$D$8,'Datos Generales'!AC580,IF($C$8=$E$8,'Datos Generales'!AC665,IF($C$8=$F$8,'Datos Generales'!AC791)))=0,"",IF($C$8=$D$8,'Datos Generales'!AC580,IF($C$8=$E$8,'Datos Generales'!AC665,IF($C$8=$F$8,'Datos Generales'!AC791))))</f>
        <v/>
      </c>
      <c r="AD38" s="71" t="str">
        <f>IF(IF($C$8=$D$8,'Datos Generales'!AD580,IF($C$8=$E$8,'Datos Generales'!AD665,IF($C$8=$F$8,'Datos Generales'!AD791)))=0,"",IF($C$8=$D$8,'Datos Generales'!AD580,IF($C$8=$E$8,'Datos Generales'!AD665,IF($C$8=$F$8,'Datos Generales'!AD791))))</f>
        <v/>
      </c>
      <c r="AE38" s="71" t="str">
        <f>IF(IF($C$8=$D$8,'Datos Generales'!AE580,IF($C$8=$E$8,'Datos Generales'!AE665,IF($C$8=$F$8,'Datos Generales'!AE791)))=0,"",IF($C$8=$D$8,'Datos Generales'!AE580,IF($C$8=$E$8,'Datos Generales'!AE665,IF($C$8=$F$8,'Datos Generales'!AE791))))</f>
        <v/>
      </c>
      <c r="AF38" s="71" t="str">
        <f>IF(IF($C$8=$D$8,'Datos Generales'!AF580,IF($C$8=$E$8,'Datos Generales'!AF665,IF($C$8=$F$8,'Datos Generales'!AF791)))=0,"",IF($C$8=$D$8,'Datos Generales'!AF580,IF($C$8=$E$8,'Datos Generales'!AF665,IF($C$8=$F$8,'Datos Generales'!AF791))))</f>
        <v/>
      </c>
      <c r="AG38" s="71" t="str">
        <f>IF(IF($C$8=$D$8,'Datos Generales'!AG580,IF($C$8=$E$8,'Datos Generales'!AG665,IF($C$8=$F$8,'Datos Generales'!AG791)))=0,"",IF($C$8=$D$8,'Datos Generales'!AG580,IF($C$8=$E$8,'Datos Generales'!AG665,IF($C$8=$F$8,'Datos Generales'!AG791))))</f>
        <v/>
      </c>
      <c r="AH38" s="71" t="str">
        <f>IF(IF($C$8=$D$8,'Datos Generales'!AH580,IF($C$8=$E$8,'Datos Generales'!AH665,IF($C$8=$F$8,'Datos Generales'!AH791)))=0,"",IF($C$8=$D$8,'Datos Generales'!AH580,IF($C$8=$E$8,'Datos Generales'!AH665,IF($C$8=$F$8,'Datos Generales'!AH791))))</f>
        <v/>
      </c>
      <c r="AI38" s="71" t="str">
        <f>IF(IF($C$8=$D$8,'Datos Generales'!AI580,IF($C$8=$E$8,'Datos Generales'!AI665,IF($C$8=$F$8,'Datos Generales'!AI791)))=0,"",IF($C$8=$D$8,'Datos Generales'!AI580,IF($C$8=$E$8,'Datos Generales'!AI665,IF($C$8=$F$8,'Datos Generales'!AI791))))</f>
        <v/>
      </c>
      <c r="AJ38" s="71" t="str">
        <f>IF(IF($C$8=$D$8,'Datos Generales'!AJ580,IF($C$8=$E$8,'Datos Generales'!AJ665,IF($C$8=$F$8,'Datos Generales'!AJ791)))=0,"",IF($C$8=$D$8,'Datos Generales'!AJ580,IF($C$8=$E$8,'Datos Generales'!AJ665,IF($C$8=$F$8,'Datos Generales'!AJ791))))</f>
        <v/>
      </c>
      <c r="AK38" s="71" t="str">
        <f>IF(IF($C$8=$D$8,'Datos Generales'!AK580,IF($C$8=$E$8,'Datos Generales'!AK665,IF($C$8=$F$8,'Datos Generales'!AK791)))=0,"",IF($C$8=$D$8,'Datos Generales'!AK580,IF($C$8=$E$8,'Datos Generales'!AK665,IF($C$8=$F$8,'Datos Generales'!AK791))))</f>
        <v/>
      </c>
      <c r="AL38" s="71" t="str">
        <f>IF(IF($C$8=$D$8,'Datos Generales'!AL580,IF($C$8=$E$8,'Datos Generales'!AL665,IF($C$8=$F$8,'Datos Generales'!AL791)))=0,"",IF($C$8=$D$8,'Datos Generales'!AL580,IF($C$8=$E$8,'Datos Generales'!AL665,IF($C$8=$F$8,'Datos Generales'!AL791))))</f>
        <v/>
      </c>
      <c r="AM38" s="71" t="str">
        <f>IF(IF($C$8=$D$8,'Datos Generales'!AM580,IF($C$8=$E$8,'Datos Generales'!AM665,IF($C$8=$F$8,'Datos Generales'!AM791)))=0,"",IF($C$8=$D$8,'Datos Generales'!AM580,IF($C$8=$E$8,'Datos Generales'!AM665,IF($C$8=$F$8,'Datos Generales'!AM791))))</f>
        <v/>
      </c>
      <c r="AN38" s="71" t="str">
        <f>IF(IF($C$8=$D$8,'Datos Generales'!AN580,IF($C$8=$E$8,'Datos Generales'!AN665,IF($C$8=$F$8,'Datos Generales'!AN791)))=0,"",IF($C$8=$D$8,'Datos Generales'!AN580,IF($C$8=$E$8,'Datos Generales'!AN665,IF($C$8=$F$8,'Datos Generales'!AN791))))</f>
        <v/>
      </c>
      <c r="AO38" s="71" t="str">
        <f>IF(IF($C$8=$D$8,'Datos Generales'!AO580,IF($C$8=$E$8,'Datos Generales'!AO665,IF($C$8=$F$8,'Datos Generales'!AO791)))=0,"",IF($C$8=$D$8,'Datos Generales'!AO580,IF($C$8=$E$8,'Datos Generales'!AO665,IF($C$8=$F$8,'Datos Generales'!AO791))))</f>
        <v/>
      </c>
      <c r="AP38" s="71" t="str">
        <f>IF(IF($C$8=$D$8,'Datos Generales'!AP580,IF($C$8=$E$8,'Datos Generales'!AP665,IF($C$8=$F$8,'Datos Generales'!AP791)))=0,"",IF($C$8=$D$8,'Datos Generales'!AP580,IF($C$8=$E$8,'Datos Generales'!AP665,IF($C$8=$F$8,'Datos Generales'!AP791))))</f>
        <v/>
      </c>
      <c r="AQ38" s="71">
        <f>IF(IF($C$8=$D$8,'Datos Generales'!AQ580,IF($C$8=$E$8,'Datos Generales'!AQ665,IF($C$8=$F$8,'Datos Generales'!AQ791)))=0,"",IF($C$8=$D$8,'Datos Generales'!AQ580,IF($C$8=$E$8,'Datos Generales'!AQ665,IF($C$8=$F$8,'Datos Generales'!AQ791))))</f>
        <v>-0.76499432651654853</v>
      </c>
      <c r="AR38" s="29"/>
      <c r="AS38" s="71">
        <f>IF(IF($C$8=$D$8,'Datos Generales'!AS580,IF($C$8=$E$8,'Datos Generales'!AS665,IF($C$8=$F$8,'Datos Generales'!AS791)))=0,"",IF($C$8=$D$8,'Datos Generales'!AS580,IF($C$8=$E$8,'Datos Generales'!AS665,IF($C$8=$F$8,'Datos Generales'!AS791))))</f>
        <v>36.383085855936116</v>
      </c>
      <c r="AT38" s="82">
        <f t="shared" si="0"/>
        <v>-37.148080182452667</v>
      </c>
    </row>
    <row r="39" spans="2:46" x14ac:dyDescent="0.2">
      <c r="B39" s="62" t="str">
        <f>'Datos Generales'!B275</f>
        <v>27. Seguros de Crédito por Ventas a Plazo</v>
      </c>
      <c r="C39" s="71" t="str">
        <f>IF(IF($C$8=$D$8,'Datos Generales'!C581,IF($C$8=$E$8,'Datos Generales'!C666,IF($C$8=$F$8,'Datos Generales'!C792)))=0,"",IF($C$8=$D$8,'Datos Generales'!C581,IF($C$8=$E$8,'Datos Generales'!C666,IF($C$8=$F$8,'Datos Generales'!C792))))</f>
        <v/>
      </c>
      <c r="D39" s="71">
        <f>IF(IF($C$8=$D$8,'Datos Generales'!D581,IF($C$8=$E$8,'Datos Generales'!D666,IF($C$8=$F$8,'Datos Generales'!D792)))=0,"",IF($C$8=$D$8,'Datos Generales'!D581,IF($C$8=$E$8,'Datos Generales'!D666,IF($C$8=$F$8,'Datos Generales'!D792))))</f>
        <v>22.314968741740422</v>
      </c>
      <c r="E39" s="71" t="str">
        <f>IF(IF($C$8=$D$8,'Datos Generales'!E581,IF($C$8=$E$8,'Datos Generales'!E666,IF($C$8=$F$8,'Datos Generales'!E792)))=0,"",IF($C$8=$D$8,'Datos Generales'!E581,IF($C$8=$E$8,'Datos Generales'!E666,IF($C$8=$F$8,'Datos Generales'!E792))))</f>
        <v/>
      </c>
      <c r="F39" s="71" t="str">
        <f>IF(IF($C$8=$D$8,'Datos Generales'!F581,IF($C$8=$E$8,'Datos Generales'!F666,IF($C$8=$F$8,'Datos Generales'!F792)))=0,"",IF($C$8=$D$8,'Datos Generales'!F581,IF($C$8=$E$8,'Datos Generales'!F666,IF($C$8=$F$8,'Datos Generales'!F792))))</f>
        <v/>
      </c>
      <c r="G39" s="71">
        <f>IF(IF($C$8=$D$8,'Datos Generales'!G581,IF($C$8=$E$8,'Datos Generales'!G666,IF($C$8=$F$8,'Datos Generales'!G792)))=0,"",IF($C$8=$D$8,'Datos Generales'!G581,IF($C$8=$E$8,'Datos Generales'!G666,IF($C$8=$F$8,'Datos Generales'!G792))))</f>
        <v>203.94565419691045</v>
      </c>
      <c r="H39" s="71" t="str">
        <f>IF(IF($C$8=$D$8,'Datos Generales'!H581,IF($C$8=$E$8,'Datos Generales'!H666,IF($C$8=$F$8,'Datos Generales'!H792)))=0,"",IF($C$8=$D$8,'Datos Generales'!H581,IF($C$8=$E$8,'Datos Generales'!H666,IF($C$8=$F$8,'Datos Generales'!H792))))</f>
        <v/>
      </c>
      <c r="I39" s="71" t="str">
        <f>IF(IF($C$8=$D$8,'Datos Generales'!I581,IF($C$8=$E$8,'Datos Generales'!I666,IF($C$8=$F$8,'Datos Generales'!I792)))=0,"",IF($C$8=$D$8,'Datos Generales'!I581,IF($C$8=$E$8,'Datos Generales'!I666,IF($C$8=$F$8,'Datos Generales'!I792))))</f>
        <v/>
      </c>
      <c r="J39" s="71">
        <f>IF(IF($C$8=$D$8,'Datos Generales'!J581,IF($C$8=$E$8,'Datos Generales'!J666,IF($C$8=$F$8,'Datos Generales'!J792)))=0,"",IF($C$8=$D$8,'Datos Generales'!J581,IF($C$8=$E$8,'Datos Generales'!J666,IF($C$8=$F$8,'Datos Generales'!J792))))</f>
        <v>-31.704652350629193</v>
      </c>
      <c r="K39" s="71" t="str">
        <f>IF(IF($C$8=$D$8,'Datos Generales'!K581,IF($C$8=$E$8,'Datos Generales'!K666,IF($C$8=$F$8,'Datos Generales'!K792)))=0,"",IF($C$8=$D$8,'Datos Generales'!K581,IF($C$8=$E$8,'Datos Generales'!K666,IF($C$8=$F$8,'Datos Generales'!K792))))</f>
        <v/>
      </c>
      <c r="L39" s="71" t="str">
        <f>IF(IF($C$8=$D$8,'Datos Generales'!L581,IF($C$8=$E$8,'Datos Generales'!L666,IF($C$8=$F$8,'Datos Generales'!L792)))=0,"",IF($C$8=$D$8,'Datos Generales'!L581,IF($C$8=$E$8,'Datos Generales'!L666,IF($C$8=$F$8,'Datos Generales'!L792))))</f>
        <v/>
      </c>
      <c r="M39" s="71">
        <f>IF(IF($C$8=$D$8,'Datos Generales'!M581,IF($C$8=$E$8,'Datos Generales'!M666,IF($C$8=$F$8,'Datos Generales'!M792)))=0,"",IF($C$8=$D$8,'Datos Generales'!M581,IF($C$8=$E$8,'Datos Generales'!M666,IF($C$8=$F$8,'Datos Generales'!M792))))</f>
        <v>-10.977366777436716</v>
      </c>
      <c r="N39" s="71" t="str">
        <f>IF(IF($C$8=$D$8,'Datos Generales'!N581,IF($C$8=$E$8,'Datos Generales'!N666,IF($C$8=$F$8,'Datos Generales'!N792)))=0,"",IF($C$8=$D$8,'Datos Generales'!N581,IF($C$8=$E$8,'Datos Generales'!N666,IF($C$8=$F$8,'Datos Generales'!N792))))</f>
        <v/>
      </c>
      <c r="O39" s="71" t="str">
        <f>IF(IF($C$8=$D$8,'Datos Generales'!O581,IF($C$8=$E$8,'Datos Generales'!O666,IF($C$8=$F$8,'Datos Generales'!O792)))=0,"",IF($C$8=$D$8,'Datos Generales'!O581,IF($C$8=$E$8,'Datos Generales'!O666,IF($C$8=$F$8,'Datos Generales'!O792))))</f>
        <v/>
      </c>
      <c r="P39" s="71">
        <f>IF(IF($C$8=$D$8,'Datos Generales'!P581,IF($C$8=$E$8,'Datos Generales'!P666,IF($C$8=$F$8,'Datos Generales'!P792)))=0,"",IF($C$8=$D$8,'Datos Generales'!P581,IF($C$8=$E$8,'Datos Generales'!P666,IF($C$8=$F$8,'Datos Generales'!P792))))</f>
        <v>-663.1982204646564</v>
      </c>
      <c r="Q39" s="71" t="str">
        <f>IF(IF($C$8=$D$8,'Datos Generales'!Q581,IF($C$8=$E$8,'Datos Generales'!Q666,IF($C$8=$F$8,'Datos Generales'!Q792)))=0,"",IF($C$8=$D$8,'Datos Generales'!Q581,IF($C$8=$E$8,'Datos Generales'!Q666,IF($C$8=$F$8,'Datos Generales'!Q792))))</f>
        <v/>
      </c>
      <c r="R39" s="71" t="str">
        <f>IF(IF($C$8=$D$8,'Datos Generales'!R581,IF($C$8=$E$8,'Datos Generales'!R666,IF($C$8=$F$8,'Datos Generales'!R792)))=0,"",IF($C$8=$D$8,'Datos Generales'!R581,IF($C$8=$E$8,'Datos Generales'!R666,IF($C$8=$F$8,'Datos Generales'!R792))))</f>
        <v/>
      </c>
      <c r="S39" s="71" t="str">
        <f>IF(IF($C$8=$D$8,'Datos Generales'!S581,IF($C$8=$E$8,'Datos Generales'!S666,IF($C$8=$F$8,'Datos Generales'!S792)))=0,"",IF($C$8=$D$8,'Datos Generales'!S581,IF($C$8=$E$8,'Datos Generales'!S666,IF($C$8=$F$8,'Datos Generales'!S792))))</f>
        <v/>
      </c>
      <c r="T39" s="71" t="str">
        <f>IF(IF($C$8=$D$8,'Datos Generales'!T581,IF($C$8=$E$8,'Datos Generales'!T666,IF($C$8=$F$8,'Datos Generales'!T792)))=0,"",IF($C$8=$D$8,'Datos Generales'!T581,IF($C$8=$E$8,'Datos Generales'!T666,IF($C$8=$F$8,'Datos Generales'!T792))))</f>
        <v/>
      </c>
      <c r="U39" s="71" t="str">
        <f>IF(IF($C$8=$D$8,'Datos Generales'!U581,IF($C$8=$E$8,'Datos Generales'!U666,IF($C$8=$F$8,'Datos Generales'!U792)))=0,"",IF($C$8=$D$8,'Datos Generales'!U581,IF($C$8=$E$8,'Datos Generales'!U666,IF($C$8=$F$8,'Datos Generales'!U792))))</f>
        <v/>
      </c>
      <c r="V39" s="71" t="str">
        <f>IF(IF($C$8=$D$8,'Datos Generales'!V581,IF($C$8=$E$8,'Datos Generales'!V666,IF($C$8=$F$8,'Datos Generales'!V792)))=0,"",IF($C$8=$D$8,'Datos Generales'!V581,IF($C$8=$E$8,'Datos Generales'!V666,IF($C$8=$F$8,'Datos Generales'!V792))))</f>
        <v/>
      </c>
      <c r="W39" s="71" t="str">
        <f>IF(IF($C$8=$D$8,'Datos Generales'!W581,IF($C$8=$E$8,'Datos Generales'!W666,IF($C$8=$F$8,'Datos Generales'!W792)))=0,"",IF($C$8=$D$8,'Datos Generales'!W581,IF($C$8=$E$8,'Datos Generales'!W666,IF($C$8=$F$8,'Datos Generales'!W792))))</f>
        <v/>
      </c>
      <c r="X39" s="71">
        <f>IF(IF($C$8=$D$8,'Datos Generales'!X581,IF($C$8=$E$8,'Datos Generales'!X666,IF($C$8=$F$8,'Datos Generales'!X792)))=0,"",IF($C$8=$D$8,'Datos Generales'!X581,IF($C$8=$E$8,'Datos Generales'!X666,IF($C$8=$F$8,'Datos Generales'!X792))))</f>
        <v>39.472578272746375</v>
      </c>
      <c r="Y39" s="71" t="str">
        <f>IF(IF($C$8=$D$8,'Datos Generales'!Y581,IF($C$8=$E$8,'Datos Generales'!Y666,IF($C$8=$F$8,'Datos Generales'!Y792)))=0,"",IF($C$8=$D$8,'Datos Generales'!Y581,IF($C$8=$E$8,'Datos Generales'!Y666,IF($C$8=$F$8,'Datos Generales'!Y792))))</f>
        <v/>
      </c>
      <c r="Z39" s="71" t="str">
        <f>IF(IF($C$8=$D$8,'Datos Generales'!Z581,IF($C$8=$E$8,'Datos Generales'!Z666,IF($C$8=$F$8,'Datos Generales'!Z792)))=0,"",IF($C$8=$D$8,'Datos Generales'!Z581,IF($C$8=$E$8,'Datos Generales'!Z666,IF($C$8=$F$8,'Datos Generales'!Z792))))</f>
        <v/>
      </c>
      <c r="AA39" s="71" t="str">
        <f>IF(IF($C$8=$D$8,'Datos Generales'!AA581,IF($C$8=$E$8,'Datos Generales'!AA666,IF($C$8=$F$8,'Datos Generales'!AA792)))=0,"",IF($C$8=$D$8,'Datos Generales'!AA581,IF($C$8=$E$8,'Datos Generales'!AA666,IF($C$8=$F$8,'Datos Generales'!AA792))))</f>
        <v/>
      </c>
      <c r="AB39" s="71" t="str">
        <f>IF(IF($C$8=$D$8,'Datos Generales'!AB581,IF($C$8=$E$8,'Datos Generales'!AB666,IF($C$8=$F$8,'Datos Generales'!AB792)))=0,"",IF($C$8=$D$8,'Datos Generales'!AB581,IF($C$8=$E$8,'Datos Generales'!AB666,IF($C$8=$F$8,'Datos Generales'!AB792))))</f>
        <v/>
      </c>
      <c r="AC39" s="71">
        <f>IF(IF($C$8=$D$8,'Datos Generales'!AC581,IF($C$8=$E$8,'Datos Generales'!AC666,IF($C$8=$F$8,'Datos Generales'!AC792)))=0,"",IF($C$8=$D$8,'Datos Generales'!AC581,IF($C$8=$E$8,'Datos Generales'!AC666,IF($C$8=$F$8,'Datos Generales'!AC792))))</f>
        <v>161.29445787817295</v>
      </c>
      <c r="AD39" s="71" t="str">
        <f>IF(IF($C$8=$D$8,'Datos Generales'!AD581,IF($C$8=$E$8,'Datos Generales'!AD666,IF($C$8=$F$8,'Datos Generales'!AD792)))=0,"",IF($C$8=$D$8,'Datos Generales'!AD581,IF($C$8=$E$8,'Datos Generales'!AD666,IF($C$8=$F$8,'Datos Generales'!AD792))))</f>
        <v/>
      </c>
      <c r="AE39" s="71" t="str">
        <f>IF(IF($C$8=$D$8,'Datos Generales'!AE581,IF($C$8=$E$8,'Datos Generales'!AE666,IF($C$8=$F$8,'Datos Generales'!AE792)))=0,"",IF($C$8=$D$8,'Datos Generales'!AE581,IF($C$8=$E$8,'Datos Generales'!AE666,IF($C$8=$F$8,'Datos Generales'!AE792))))</f>
        <v/>
      </c>
      <c r="AF39" s="71">
        <f>IF(IF($C$8=$D$8,'Datos Generales'!AF581,IF($C$8=$E$8,'Datos Generales'!AF666,IF($C$8=$F$8,'Datos Generales'!AF792)))=0,"",IF($C$8=$D$8,'Datos Generales'!AF581,IF($C$8=$E$8,'Datos Generales'!AF666,IF($C$8=$F$8,'Datos Generales'!AF792))))</f>
        <v>48.754320363820113</v>
      </c>
      <c r="AG39" s="71" t="str">
        <f>IF(IF($C$8=$D$8,'Datos Generales'!AG581,IF($C$8=$E$8,'Datos Generales'!AG666,IF($C$8=$F$8,'Datos Generales'!AG792)))=0,"",IF($C$8=$D$8,'Datos Generales'!AG581,IF($C$8=$E$8,'Datos Generales'!AG666,IF($C$8=$F$8,'Datos Generales'!AG792))))</f>
        <v/>
      </c>
      <c r="AH39" s="71" t="str">
        <f>IF(IF($C$8=$D$8,'Datos Generales'!AH581,IF($C$8=$E$8,'Datos Generales'!AH666,IF($C$8=$F$8,'Datos Generales'!AH792)))=0,"",IF($C$8=$D$8,'Datos Generales'!AH581,IF($C$8=$E$8,'Datos Generales'!AH666,IF($C$8=$F$8,'Datos Generales'!AH792))))</f>
        <v/>
      </c>
      <c r="AI39" s="71" t="str">
        <f>IF(IF($C$8=$D$8,'Datos Generales'!AI581,IF($C$8=$E$8,'Datos Generales'!AI666,IF($C$8=$F$8,'Datos Generales'!AI792)))=0,"",IF($C$8=$D$8,'Datos Generales'!AI581,IF($C$8=$E$8,'Datos Generales'!AI666,IF($C$8=$F$8,'Datos Generales'!AI792))))</f>
        <v/>
      </c>
      <c r="AJ39" s="71" t="str">
        <f>IF(IF($C$8=$D$8,'Datos Generales'!AJ581,IF($C$8=$E$8,'Datos Generales'!AJ666,IF($C$8=$F$8,'Datos Generales'!AJ792)))=0,"",IF($C$8=$D$8,'Datos Generales'!AJ581,IF($C$8=$E$8,'Datos Generales'!AJ666,IF($C$8=$F$8,'Datos Generales'!AJ792))))</f>
        <v/>
      </c>
      <c r="AK39" s="71" t="str">
        <f>IF(IF($C$8=$D$8,'Datos Generales'!AK581,IF($C$8=$E$8,'Datos Generales'!AK666,IF($C$8=$F$8,'Datos Generales'!AK792)))=0,"",IF($C$8=$D$8,'Datos Generales'!AK581,IF($C$8=$E$8,'Datos Generales'!AK666,IF($C$8=$F$8,'Datos Generales'!AK792))))</f>
        <v/>
      </c>
      <c r="AL39" s="71" t="str">
        <f>IF(IF($C$8=$D$8,'Datos Generales'!AL581,IF($C$8=$E$8,'Datos Generales'!AL666,IF($C$8=$F$8,'Datos Generales'!AL792)))=0,"",IF($C$8=$D$8,'Datos Generales'!AL581,IF($C$8=$E$8,'Datos Generales'!AL666,IF($C$8=$F$8,'Datos Generales'!AL792))))</f>
        <v/>
      </c>
      <c r="AM39" s="71" t="str">
        <f>IF(IF($C$8=$D$8,'Datos Generales'!AM581,IF($C$8=$E$8,'Datos Generales'!AM666,IF($C$8=$F$8,'Datos Generales'!AM792)))=0,"",IF($C$8=$D$8,'Datos Generales'!AM581,IF($C$8=$E$8,'Datos Generales'!AM666,IF($C$8=$F$8,'Datos Generales'!AM792))))</f>
        <v/>
      </c>
      <c r="AN39" s="71" t="str">
        <f>IF(IF($C$8=$D$8,'Datos Generales'!AN581,IF($C$8=$E$8,'Datos Generales'!AN666,IF($C$8=$F$8,'Datos Generales'!AN792)))=0,"",IF($C$8=$D$8,'Datos Generales'!AN581,IF($C$8=$E$8,'Datos Generales'!AN666,IF($C$8=$F$8,'Datos Generales'!AN792))))</f>
        <v/>
      </c>
      <c r="AO39" s="71" t="str">
        <f>IF(IF($C$8=$D$8,'Datos Generales'!AO581,IF($C$8=$E$8,'Datos Generales'!AO666,IF($C$8=$F$8,'Datos Generales'!AO792)))=0,"",IF($C$8=$D$8,'Datos Generales'!AO581,IF($C$8=$E$8,'Datos Generales'!AO666,IF($C$8=$F$8,'Datos Generales'!AO792))))</f>
        <v/>
      </c>
      <c r="AP39" s="71" t="str">
        <f>IF(IF($C$8=$D$8,'Datos Generales'!AP581,IF($C$8=$E$8,'Datos Generales'!AP666,IF($C$8=$F$8,'Datos Generales'!AP792)))=0,"",IF($C$8=$D$8,'Datos Generales'!AP581,IF($C$8=$E$8,'Datos Generales'!AP666,IF($C$8=$F$8,'Datos Generales'!AP792))))</f>
        <v/>
      </c>
      <c r="AQ39" s="71">
        <f>IF(IF($C$8=$D$8,'Datos Generales'!AQ581,IF($C$8=$E$8,'Datos Generales'!AQ666,IF($C$8=$F$8,'Datos Generales'!AQ792)))=0,"",IF($C$8=$D$8,'Datos Generales'!AQ581,IF($C$8=$E$8,'Datos Generales'!AQ666,IF($C$8=$F$8,'Datos Generales'!AQ792))))</f>
        <v>6.0720803588350494</v>
      </c>
      <c r="AR39" s="29"/>
      <c r="AS39" s="71">
        <f>IF(IF($C$8=$D$8,'Datos Generales'!AS581,IF($C$8=$E$8,'Datos Generales'!AS666,IF($C$8=$F$8,'Datos Generales'!AS792)))=0,"",IF($C$8=$D$8,'Datos Generales'!AS581,IF($C$8=$E$8,'Datos Generales'!AS666,IF($C$8=$F$8,'Datos Generales'!AS792))))</f>
        <v>126.02828508006387</v>
      </c>
      <c r="AT39" s="82">
        <f t="shared" si="0"/>
        <v>-119.95620472122881</v>
      </c>
    </row>
    <row r="40" spans="2:46" x14ac:dyDescent="0.2">
      <c r="B40" s="62" t="str">
        <f>'Datos Generales'!B276</f>
        <v>28. Seguros de Crédito a la Exportación</v>
      </c>
      <c r="C40" s="71" t="str">
        <f>IF(IF($C$8=$D$8,'Datos Generales'!C582,IF($C$8=$E$8,'Datos Generales'!C667,IF($C$8=$F$8,'Datos Generales'!C793)))=0,"",IF($C$8=$D$8,'Datos Generales'!C582,IF($C$8=$E$8,'Datos Generales'!C667,IF($C$8=$F$8,'Datos Generales'!C793))))</f>
        <v/>
      </c>
      <c r="D40" s="71">
        <f>IF(IF($C$8=$D$8,'Datos Generales'!D582,IF($C$8=$E$8,'Datos Generales'!D667,IF($C$8=$F$8,'Datos Generales'!D793)))=0,"",IF($C$8=$D$8,'Datos Generales'!D582,IF($C$8=$E$8,'Datos Generales'!D667,IF($C$8=$F$8,'Datos Generales'!D793))))</f>
        <v>56.644809947562237</v>
      </c>
      <c r="E40" s="71" t="str">
        <f>IF(IF($C$8=$D$8,'Datos Generales'!E582,IF($C$8=$E$8,'Datos Generales'!E667,IF($C$8=$F$8,'Datos Generales'!E793)))=0,"",IF($C$8=$D$8,'Datos Generales'!E582,IF($C$8=$E$8,'Datos Generales'!E667,IF($C$8=$F$8,'Datos Generales'!E793))))</f>
        <v/>
      </c>
      <c r="F40" s="71" t="str">
        <f>IF(IF($C$8=$D$8,'Datos Generales'!F582,IF($C$8=$E$8,'Datos Generales'!F667,IF($C$8=$F$8,'Datos Generales'!F793)))=0,"",IF($C$8=$D$8,'Datos Generales'!F582,IF($C$8=$E$8,'Datos Generales'!F667,IF($C$8=$F$8,'Datos Generales'!F793))))</f>
        <v/>
      </c>
      <c r="G40" s="71" t="str">
        <f>IF(IF($C$8=$D$8,'Datos Generales'!G582,IF($C$8=$E$8,'Datos Generales'!G667,IF($C$8=$F$8,'Datos Generales'!G793)))=0,"",IF($C$8=$D$8,'Datos Generales'!G582,IF($C$8=$E$8,'Datos Generales'!G667,IF($C$8=$F$8,'Datos Generales'!G793))))</f>
        <v/>
      </c>
      <c r="H40" s="71" t="str">
        <f>IF(IF($C$8=$D$8,'Datos Generales'!H582,IF($C$8=$E$8,'Datos Generales'!H667,IF($C$8=$F$8,'Datos Generales'!H793)))=0,"",IF($C$8=$D$8,'Datos Generales'!H582,IF($C$8=$E$8,'Datos Generales'!H667,IF($C$8=$F$8,'Datos Generales'!H793))))</f>
        <v/>
      </c>
      <c r="I40" s="71" t="str">
        <f>IF(IF($C$8=$D$8,'Datos Generales'!I582,IF($C$8=$E$8,'Datos Generales'!I667,IF($C$8=$F$8,'Datos Generales'!I793)))=0,"",IF($C$8=$D$8,'Datos Generales'!I582,IF($C$8=$E$8,'Datos Generales'!I667,IF($C$8=$F$8,'Datos Generales'!I793))))</f>
        <v/>
      </c>
      <c r="J40" s="71">
        <f>IF(IF($C$8=$D$8,'Datos Generales'!J582,IF($C$8=$E$8,'Datos Generales'!J667,IF($C$8=$F$8,'Datos Generales'!J793)))=0,"",IF($C$8=$D$8,'Datos Generales'!J582,IF($C$8=$E$8,'Datos Generales'!J667,IF($C$8=$F$8,'Datos Generales'!J793))))</f>
        <v>1.0776180552790278</v>
      </c>
      <c r="K40" s="71" t="str">
        <f>IF(IF($C$8=$D$8,'Datos Generales'!K582,IF($C$8=$E$8,'Datos Generales'!K667,IF($C$8=$F$8,'Datos Generales'!K793)))=0,"",IF($C$8=$D$8,'Datos Generales'!K582,IF($C$8=$E$8,'Datos Generales'!K667,IF($C$8=$F$8,'Datos Generales'!K793))))</f>
        <v/>
      </c>
      <c r="L40" s="71" t="str">
        <f>IF(IF($C$8=$D$8,'Datos Generales'!L582,IF($C$8=$E$8,'Datos Generales'!L667,IF($C$8=$F$8,'Datos Generales'!L793)))=0,"",IF($C$8=$D$8,'Datos Generales'!L582,IF($C$8=$E$8,'Datos Generales'!L667,IF($C$8=$F$8,'Datos Generales'!L793))))</f>
        <v/>
      </c>
      <c r="M40" s="71">
        <f>IF(IF($C$8=$D$8,'Datos Generales'!M582,IF($C$8=$E$8,'Datos Generales'!M667,IF($C$8=$F$8,'Datos Generales'!M793)))=0,"",IF($C$8=$D$8,'Datos Generales'!M582,IF($C$8=$E$8,'Datos Generales'!M667,IF($C$8=$F$8,'Datos Generales'!M793))))</f>
        <v>-8.4990284787932442</v>
      </c>
      <c r="N40" s="71" t="str">
        <f>IF(IF($C$8=$D$8,'Datos Generales'!N582,IF($C$8=$E$8,'Datos Generales'!N667,IF($C$8=$F$8,'Datos Generales'!N793)))=0,"",IF($C$8=$D$8,'Datos Generales'!N582,IF($C$8=$E$8,'Datos Generales'!N667,IF($C$8=$F$8,'Datos Generales'!N793))))</f>
        <v/>
      </c>
      <c r="O40" s="71" t="str">
        <f>IF(IF($C$8=$D$8,'Datos Generales'!O582,IF($C$8=$E$8,'Datos Generales'!O667,IF($C$8=$F$8,'Datos Generales'!O793)))=0,"",IF($C$8=$D$8,'Datos Generales'!O582,IF($C$8=$E$8,'Datos Generales'!O667,IF($C$8=$F$8,'Datos Generales'!O793))))</f>
        <v/>
      </c>
      <c r="P40" s="71" t="str">
        <f>IF(IF($C$8=$D$8,'Datos Generales'!P582,IF($C$8=$E$8,'Datos Generales'!P667,IF($C$8=$F$8,'Datos Generales'!P793)))=0,"",IF($C$8=$D$8,'Datos Generales'!P582,IF($C$8=$E$8,'Datos Generales'!P667,IF($C$8=$F$8,'Datos Generales'!P793))))</f>
        <v/>
      </c>
      <c r="Q40" s="71" t="str">
        <f>IF(IF($C$8=$D$8,'Datos Generales'!Q582,IF($C$8=$E$8,'Datos Generales'!Q667,IF($C$8=$F$8,'Datos Generales'!Q793)))=0,"",IF($C$8=$D$8,'Datos Generales'!Q582,IF($C$8=$E$8,'Datos Generales'!Q667,IF($C$8=$F$8,'Datos Generales'!Q793))))</f>
        <v/>
      </c>
      <c r="R40" s="71" t="str">
        <f>IF(IF($C$8=$D$8,'Datos Generales'!R582,IF($C$8=$E$8,'Datos Generales'!R667,IF($C$8=$F$8,'Datos Generales'!R793)))=0,"",IF($C$8=$D$8,'Datos Generales'!R582,IF($C$8=$E$8,'Datos Generales'!R667,IF($C$8=$F$8,'Datos Generales'!R793))))</f>
        <v/>
      </c>
      <c r="S40" s="71" t="str">
        <f>IF(IF($C$8=$D$8,'Datos Generales'!S582,IF($C$8=$E$8,'Datos Generales'!S667,IF($C$8=$F$8,'Datos Generales'!S793)))=0,"",IF($C$8=$D$8,'Datos Generales'!S582,IF($C$8=$E$8,'Datos Generales'!S667,IF($C$8=$F$8,'Datos Generales'!S793))))</f>
        <v/>
      </c>
      <c r="T40" s="71" t="str">
        <f>IF(IF($C$8=$D$8,'Datos Generales'!T582,IF($C$8=$E$8,'Datos Generales'!T667,IF($C$8=$F$8,'Datos Generales'!T793)))=0,"",IF($C$8=$D$8,'Datos Generales'!T582,IF($C$8=$E$8,'Datos Generales'!T667,IF($C$8=$F$8,'Datos Generales'!T793))))</f>
        <v/>
      </c>
      <c r="U40" s="71" t="str">
        <f>IF(IF($C$8=$D$8,'Datos Generales'!U582,IF($C$8=$E$8,'Datos Generales'!U667,IF($C$8=$F$8,'Datos Generales'!U793)))=0,"",IF($C$8=$D$8,'Datos Generales'!U582,IF($C$8=$E$8,'Datos Generales'!U667,IF($C$8=$F$8,'Datos Generales'!U793))))</f>
        <v/>
      </c>
      <c r="V40" s="71" t="str">
        <f>IF(IF($C$8=$D$8,'Datos Generales'!V582,IF($C$8=$E$8,'Datos Generales'!V667,IF($C$8=$F$8,'Datos Generales'!V793)))=0,"",IF($C$8=$D$8,'Datos Generales'!V582,IF($C$8=$E$8,'Datos Generales'!V667,IF($C$8=$F$8,'Datos Generales'!V793))))</f>
        <v/>
      </c>
      <c r="W40" s="71" t="str">
        <f>IF(IF($C$8=$D$8,'Datos Generales'!W582,IF($C$8=$E$8,'Datos Generales'!W667,IF($C$8=$F$8,'Datos Generales'!W793)))=0,"",IF($C$8=$D$8,'Datos Generales'!W582,IF($C$8=$E$8,'Datos Generales'!W667,IF($C$8=$F$8,'Datos Generales'!W793))))</f>
        <v/>
      </c>
      <c r="X40" s="71">
        <f>IF(IF($C$8=$D$8,'Datos Generales'!X582,IF($C$8=$E$8,'Datos Generales'!X667,IF($C$8=$F$8,'Datos Generales'!X793)))=0,"",IF($C$8=$D$8,'Datos Generales'!X582,IF($C$8=$E$8,'Datos Generales'!X667,IF($C$8=$F$8,'Datos Generales'!X793))))</f>
        <v>8.1005586592178762</v>
      </c>
      <c r="Y40" s="71" t="str">
        <f>IF(IF($C$8=$D$8,'Datos Generales'!Y582,IF($C$8=$E$8,'Datos Generales'!Y667,IF($C$8=$F$8,'Datos Generales'!Y793)))=0,"",IF($C$8=$D$8,'Datos Generales'!Y582,IF($C$8=$E$8,'Datos Generales'!Y667,IF($C$8=$F$8,'Datos Generales'!Y793))))</f>
        <v/>
      </c>
      <c r="Z40" s="71" t="str">
        <f>IF(IF($C$8=$D$8,'Datos Generales'!Z582,IF($C$8=$E$8,'Datos Generales'!Z667,IF($C$8=$F$8,'Datos Generales'!Z793)))=0,"",IF($C$8=$D$8,'Datos Generales'!Z582,IF($C$8=$E$8,'Datos Generales'!Z667,IF($C$8=$F$8,'Datos Generales'!Z793))))</f>
        <v/>
      </c>
      <c r="AA40" s="71" t="str">
        <f>IF(IF($C$8=$D$8,'Datos Generales'!AA582,IF($C$8=$E$8,'Datos Generales'!AA667,IF($C$8=$F$8,'Datos Generales'!AA793)))=0,"",IF($C$8=$D$8,'Datos Generales'!AA582,IF($C$8=$E$8,'Datos Generales'!AA667,IF($C$8=$F$8,'Datos Generales'!AA793))))</f>
        <v/>
      </c>
      <c r="AB40" s="71" t="str">
        <f>IF(IF($C$8=$D$8,'Datos Generales'!AB582,IF($C$8=$E$8,'Datos Generales'!AB667,IF($C$8=$F$8,'Datos Generales'!AB793)))=0,"",IF($C$8=$D$8,'Datos Generales'!AB582,IF($C$8=$E$8,'Datos Generales'!AB667,IF($C$8=$F$8,'Datos Generales'!AB793))))</f>
        <v/>
      </c>
      <c r="AC40" s="71">
        <f>IF(IF($C$8=$D$8,'Datos Generales'!AC582,IF($C$8=$E$8,'Datos Generales'!AC667,IF($C$8=$F$8,'Datos Generales'!AC793)))=0,"",IF($C$8=$D$8,'Datos Generales'!AC582,IF($C$8=$E$8,'Datos Generales'!AC667,IF($C$8=$F$8,'Datos Generales'!AC793))))</f>
        <v>349.84454386896186</v>
      </c>
      <c r="AD40" s="71" t="str">
        <f>IF(IF($C$8=$D$8,'Datos Generales'!AD582,IF($C$8=$E$8,'Datos Generales'!AD667,IF($C$8=$F$8,'Datos Generales'!AD793)))=0,"",IF($C$8=$D$8,'Datos Generales'!AD582,IF($C$8=$E$8,'Datos Generales'!AD667,IF($C$8=$F$8,'Datos Generales'!AD793))))</f>
        <v/>
      </c>
      <c r="AE40" s="71" t="str">
        <f>IF(IF($C$8=$D$8,'Datos Generales'!AE582,IF($C$8=$E$8,'Datos Generales'!AE667,IF($C$8=$F$8,'Datos Generales'!AE793)))=0,"",IF($C$8=$D$8,'Datos Generales'!AE582,IF($C$8=$E$8,'Datos Generales'!AE667,IF($C$8=$F$8,'Datos Generales'!AE793))))</f>
        <v/>
      </c>
      <c r="AF40" s="71" t="str">
        <f>IF(IF($C$8=$D$8,'Datos Generales'!AF582,IF($C$8=$E$8,'Datos Generales'!AF667,IF($C$8=$F$8,'Datos Generales'!AF793)))=0,"",IF($C$8=$D$8,'Datos Generales'!AF582,IF($C$8=$E$8,'Datos Generales'!AF667,IF($C$8=$F$8,'Datos Generales'!AF793))))</f>
        <v/>
      </c>
      <c r="AG40" s="71" t="str">
        <f>IF(IF($C$8=$D$8,'Datos Generales'!AG582,IF($C$8=$E$8,'Datos Generales'!AG667,IF($C$8=$F$8,'Datos Generales'!AG793)))=0,"",IF($C$8=$D$8,'Datos Generales'!AG582,IF($C$8=$E$8,'Datos Generales'!AG667,IF($C$8=$F$8,'Datos Generales'!AG793))))</f>
        <v/>
      </c>
      <c r="AH40" s="71" t="str">
        <f>IF(IF($C$8=$D$8,'Datos Generales'!AH582,IF($C$8=$E$8,'Datos Generales'!AH667,IF($C$8=$F$8,'Datos Generales'!AH793)))=0,"",IF($C$8=$D$8,'Datos Generales'!AH582,IF($C$8=$E$8,'Datos Generales'!AH667,IF($C$8=$F$8,'Datos Generales'!AH793))))</f>
        <v/>
      </c>
      <c r="AI40" s="71" t="str">
        <f>IF(IF($C$8=$D$8,'Datos Generales'!AI582,IF($C$8=$E$8,'Datos Generales'!AI667,IF($C$8=$F$8,'Datos Generales'!AI793)))=0,"",IF($C$8=$D$8,'Datos Generales'!AI582,IF($C$8=$E$8,'Datos Generales'!AI667,IF($C$8=$F$8,'Datos Generales'!AI793))))</f>
        <v/>
      </c>
      <c r="AJ40" s="71" t="str">
        <f>IF(IF($C$8=$D$8,'Datos Generales'!AJ582,IF($C$8=$E$8,'Datos Generales'!AJ667,IF($C$8=$F$8,'Datos Generales'!AJ793)))=0,"",IF($C$8=$D$8,'Datos Generales'!AJ582,IF($C$8=$E$8,'Datos Generales'!AJ667,IF($C$8=$F$8,'Datos Generales'!AJ793))))</f>
        <v/>
      </c>
      <c r="AK40" s="71" t="str">
        <f>IF(IF($C$8=$D$8,'Datos Generales'!AK582,IF($C$8=$E$8,'Datos Generales'!AK667,IF($C$8=$F$8,'Datos Generales'!AK793)))=0,"",IF($C$8=$D$8,'Datos Generales'!AK582,IF($C$8=$E$8,'Datos Generales'!AK667,IF($C$8=$F$8,'Datos Generales'!AK793))))</f>
        <v/>
      </c>
      <c r="AL40" s="71" t="str">
        <f>IF(IF($C$8=$D$8,'Datos Generales'!AL582,IF($C$8=$E$8,'Datos Generales'!AL667,IF($C$8=$F$8,'Datos Generales'!AL793)))=0,"",IF($C$8=$D$8,'Datos Generales'!AL582,IF($C$8=$E$8,'Datos Generales'!AL667,IF($C$8=$F$8,'Datos Generales'!AL793))))</f>
        <v/>
      </c>
      <c r="AM40" s="71" t="str">
        <f>IF(IF($C$8=$D$8,'Datos Generales'!AM582,IF($C$8=$E$8,'Datos Generales'!AM667,IF($C$8=$F$8,'Datos Generales'!AM793)))=0,"",IF($C$8=$D$8,'Datos Generales'!AM582,IF($C$8=$E$8,'Datos Generales'!AM667,IF($C$8=$F$8,'Datos Generales'!AM793))))</f>
        <v/>
      </c>
      <c r="AN40" s="71" t="str">
        <f>IF(IF($C$8=$D$8,'Datos Generales'!AN582,IF($C$8=$E$8,'Datos Generales'!AN667,IF($C$8=$F$8,'Datos Generales'!AN793)))=0,"",IF($C$8=$D$8,'Datos Generales'!AN582,IF($C$8=$E$8,'Datos Generales'!AN667,IF($C$8=$F$8,'Datos Generales'!AN793))))</f>
        <v/>
      </c>
      <c r="AO40" s="71" t="str">
        <f>IF(IF($C$8=$D$8,'Datos Generales'!AO582,IF($C$8=$E$8,'Datos Generales'!AO667,IF($C$8=$F$8,'Datos Generales'!AO793)))=0,"",IF($C$8=$D$8,'Datos Generales'!AO582,IF($C$8=$E$8,'Datos Generales'!AO667,IF($C$8=$F$8,'Datos Generales'!AO793))))</f>
        <v/>
      </c>
      <c r="AP40" s="71" t="str">
        <f>IF(IF($C$8=$D$8,'Datos Generales'!AP582,IF($C$8=$E$8,'Datos Generales'!AP667,IF($C$8=$F$8,'Datos Generales'!AP793)))=0,"",IF($C$8=$D$8,'Datos Generales'!AP582,IF($C$8=$E$8,'Datos Generales'!AP667,IF($C$8=$F$8,'Datos Generales'!AP793))))</f>
        <v/>
      </c>
      <c r="AQ40" s="71">
        <f>IF(IF($C$8=$D$8,'Datos Generales'!AQ582,IF($C$8=$E$8,'Datos Generales'!AQ667,IF($C$8=$F$8,'Datos Generales'!AQ793)))=0,"",IF($C$8=$D$8,'Datos Generales'!AQ582,IF($C$8=$E$8,'Datos Generales'!AQ667,IF($C$8=$F$8,'Datos Generales'!AQ793))))</f>
        <v>18.673454046064151</v>
      </c>
      <c r="AR40" s="29"/>
      <c r="AS40" s="71">
        <f>IF(IF($C$8=$D$8,'Datos Generales'!AS582,IF($C$8=$E$8,'Datos Generales'!AS667,IF($C$8=$F$8,'Datos Generales'!AS793)))=0,"",IF($C$8=$D$8,'Datos Generales'!AS582,IF($C$8=$E$8,'Datos Generales'!AS667,IF($C$8=$F$8,'Datos Generales'!AS793))))</f>
        <v>106.80207665434378</v>
      </c>
      <c r="AT40" s="82">
        <f t="shared" si="0"/>
        <v>-88.128622608279628</v>
      </c>
    </row>
    <row r="41" spans="2:46" x14ac:dyDescent="0.2">
      <c r="B41" s="62" t="str">
        <f>'Datos Generales'!B277</f>
        <v>29. Otros Seguros de Crédito</v>
      </c>
      <c r="C41" s="71" t="str">
        <f>IF(IF($C$8=$D$8,'Datos Generales'!C583,IF($C$8=$E$8,'Datos Generales'!C668,IF($C$8=$F$8,'Datos Generales'!C794)))=0,"",IF($C$8=$D$8,'Datos Generales'!C583,IF($C$8=$E$8,'Datos Generales'!C668,IF($C$8=$F$8,'Datos Generales'!C794))))</f>
        <v/>
      </c>
      <c r="D41" s="71" t="str">
        <f>IF(IF($C$8=$D$8,'Datos Generales'!D583,IF($C$8=$E$8,'Datos Generales'!D668,IF($C$8=$F$8,'Datos Generales'!D794)))=0,"",IF($C$8=$D$8,'Datos Generales'!D583,IF($C$8=$E$8,'Datos Generales'!D668,IF($C$8=$F$8,'Datos Generales'!D794))))</f>
        <v/>
      </c>
      <c r="E41" s="71" t="str">
        <f>IF(IF($C$8=$D$8,'Datos Generales'!E583,IF($C$8=$E$8,'Datos Generales'!E668,IF($C$8=$F$8,'Datos Generales'!E794)))=0,"",IF($C$8=$D$8,'Datos Generales'!E583,IF($C$8=$E$8,'Datos Generales'!E668,IF($C$8=$F$8,'Datos Generales'!E794))))</f>
        <v/>
      </c>
      <c r="F41" s="71" t="str">
        <f>IF(IF($C$8=$D$8,'Datos Generales'!F583,IF($C$8=$E$8,'Datos Generales'!F668,IF($C$8=$F$8,'Datos Generales'!F794)))=0,"",IF($C$8=$D$8,'Datos Generales'!F583,IF($C$8=$E$8,'Datos Generales'!F668,IF($C$8=$F$8,'Datos Generales'!F794))))</f>
        <v/>
      </c>
      <c r="G41" s="71" t="str">
        <f>IF(IF($C$8=$D$8,'Datos Generales'!G583,IF($C$8=$E$8,'Datos Generales'!G668,IF($C$8=$F$8,'Datos Generales'!G794)))=0,"",IF($C$8=$D$8,'Datos Generales'!G583,IF($C$8=$E$8,'Datos Generales'!G668,IF($C$8=$F$8,'Datos Generales'!G794))))</f>
        <v/>
      </c>
      <c r="H41" s="71" t="str">
        <f>IF(IF($C$8=$D$8,'Datos Generales'!H583,IF($C$8=$E$8,'Datos Generales'!H668,IF($C$8=$F$8,'Datos Generales'!H794)))=0,"",IF($C$8=$D$8,'Datos Generales'!H583,IF($C$8=$E$8,'Datos Generales'!H668,IF($C$8=$F$8,'Datos Generales'!H794))))</f>
        <v/>
      </c>
      <c r="I41" s="71" t="str">
        <f>IF(IF($C$8=$D$8,'Datos Generales'!I583,IF($C$8=$E$8,'Datos Generales'!I668,IF($C$8=$F$8,'Datos Generales'!I794)))=0,"",IF($C$8=$D$8,'Datos Generales'!I583,IF($C$8=$E$8,'Datos Generales'!I668,IF($C$8=$F$8,'Datos Generales'!I794))))</f>
        <v/>
      </c>
      <c r="J41" s="71" t="str">
        <f>IF(IF($C$8=$D$8,'Datos Generales'!J583,IF($C$8=$E$8,'Datos Generales'!J668,IF($C$8=$F$8,'Datos Generales'!J794)))=0,"",IF($C$8=$D$8,'Datos Generales'!J583,IF($C$8=$E$8,'Datos Generales'!J668,IF($C$8=$F$8,'Datos Generales'!J794))))</f>
        <v/>
      </c>
      <c r="K41" s="71" t="str">
        <f>IF(IF($C$8=$D$8,'Datos Generales'!K583,IF($C$8=$E$8,'Datos Generales'!K668,IF($C$8=$F$8,'Datos Generales'!K794)))=0,"",IF($C$8=$D$8,'Datos Generales'!K583,IF($C$8=$E$8,'Datos Generales'!K668,IF($C$8=$F$8,'Datos Generales'!K794))))</f>
        <v/>
      </c>
      <c r="L41" s="71" t="str">
        <f>IF(IF($C$8=$D$8,'Datos Generales'!L583,IF($C$8=$E$8,'Datos Generales'!L668,IF($C$8=$F$8,'Datos Generales'!L794)))=0,"",IF($C$8=$D$8,'Datos Generales'!L583,IF($C$8=$E$8,'Datos Generales'!L668,IF($C$8=$F$8,'Datos Generales'!L794))))</f>
        <v/>
      </c>
      <c r="M41" s="71" t="str">
        <f>IF(IF($C$8=$D$8,'Datos Generales'!M583,IF($C$8=$E$8,'Datos Generales'!M668,IF($C$8=$F$8,'Datos Generales'!M794)))=0,"",IF($C$8=$D$8,'Datos Generales'!M583,IF($C$8=$E$8,'Datos Generales'!M668,IF($C$8=$F$8,'Datos Generales'!M794))))</f>
        <v/>
      </c>
      <c r="N41" s="71" t="str">
        <f>IF(IF($C$8=$D$8,'Datos Generales'!N583,IF($C$8=$E$8,'Datos Generales'!N668,IF($C$8=$F$8,'Datos Generales'!N794)))=0,"",IF($C$8=$D$8,'Datos Generales'!N583,IF($C$8=$E$8,'Datos Generales'!N668,IF($C$8=$F$8,'Datos Generales'!N794))))</f>
        <v/>
      </c>
      <c r="O41" s="71" t="str">
        <f>IF(IF($C$8=$D$8,'Datos Generales'!O583,IF($C$8=$E$8,'Datos Generales'!O668,IF($C$8=$F$8,'Datos Generales'!O794)))=0,"",IF($C$8=$D$8,'Datos Generales'!O583,IF($C$8=$E$8,'Datos Generales'!O668,IF($C$8=$F$8,'Datos Generales'!O794))))</f>
        <v/>
      </c>
      <c r="P41" s="71" t="str">
        <f>IF(IF($C$8=$D$8,'Datos Generales'!P583,IF($C$8=$E$8,'Datos Generales'!P668,IF($C$8=$F$8,'Datos Generales'!P794)))=0,"",IF($C$8=$D$8,'Datos Generales'!P583,IF($C$8=$E$8,'Datos Generales'!P668,IF($C$8=$F$8,'Datos Generales'!P794))))</f>
        <v/>
      </c>
      <c r="Q41" s="71" t="str">
        <f>IF(IF($C$8=$D$8,'Datos Generales'!Q583,IF($C$8=$E$8,'Datos Generales'!Q668,IF($C$8=$F$8,'Datos Generales'!Q794)))=0,"",IF($C$8=$D$8,'Datos Generales'!Q583,IF($C$8=$E$8,'Datos Generales'!Q668,IF($C$8=$F$8,'Datos Generales'!Q794))))</f>
        <v/>
      </c>
      <c r="R41" s="71" t="str">
        <f>IF(IF($C$8=$D$8,'Datos Generales'!R583,IF($C$8=$E$8,'Datos Generales'!R668,IF($C$8=$F$8,'Datos Generales'!R794)))=0,"",IF($C$8=$D$8,'Datos Generales'!R583,IF($C$8=$E$8,'Datos Generales'!R668,IF($C$8=$F$8,'Datos Generales'!R794))))</f>
        <v/>
      </c>
      <c r="S41" s="71" t="str">
        <f>IF(IF($C$8=$D$8,'Datos Generales'!S583,IF($C$8=$E$8,'Datos Generales'!S668,IF($C$8=$F$8,'Datos Generales'!S794)))=0,"",IF($C$8=$D$8,'Datos Generales'!S583,IF($C$8=$E$8,'Datos Generales'!S668,IF($C$8=$F$8,'Datos Generales'!S794))))</f>
        <v/>
      </c>
      <c r="T41" s="71" t="str">
        <f>IF(IF($C$8=$D$8,'Datos Generales'!T583,IF($C$8=$E$8,'Datos Generales'!T668,IF($C$8=$F$8,'Datos Generales'!T794)))=0,"",IF($C$8=$D$8,'Datos Generales'!T583,IF($C$8=$E$8,'Datos Generales'!T668,IF($C$8=$F$8,'Datos Generales'!T794))))</f>
        <v/>
      </c>
      <c r="U41" s="71" t="str">
        <f>IF(IF($C$8=$D$8,'Datos Generales'!U583,IF($C$8=$E$8,'Datos Generales'!U668,IF($C$8=$F$8,'Datos Generales'!U794)))=0,"",IF($C$8=$D$8,'Datos Generales'!U583,IF($C$8=$E$8,'Datos Generales'!U668,IF($C$8=$F$8,'Datos Generales'!U794))))</f>
        <v/>
      </c>
      <c r="V41" s="71" t="str">
        <f>IF(IF($C$8=$D$8,'Datos Generales'!V583,IF($C$8=$E$8,'Datos Generales'!V668,IF($C$8=$F$8,'Datos Generales'!V794)))=0,"",IF($C$8=$D$8,'Datos Generales'!V583,IF($C$8=$E$8,'Datos Generales'!V668,IF($C$8=$F$8,'Datos Generales'!V794))))</f>
        <v/>
      </c>
      <c r="W41" s="71" t="str">
        <f>IF(IF($C$8=$D$8,'Datos Generales'!W583,IF($C$8=$E$8,'Datos Generales'!W668,IF($C$8=$F$8,'Datos Generales'!W794)))=0,"",IF($C$8=$D$8,'Datos Generales'!W583,IF($C$8=$E$8,'Datos Generales'!W668,IF($C$8=$F$8,'Datos Generales'!W794))))</f>
        <v/>
      </c>
      <c r="X41" s="71" t="str">
        <f>IF(IF($C$8=$D$8,'Datos Generales'!X583,IF($C$8=$E$8,'Datos Generales'!X668,IF($C$8=$F$8,'Datos Generales'!X794)))=0,"",IF($C$8=$D$8,'Datos Generales'!X583,IF($C$8=$E$8,'Datos Generales'!X668,IF($C$8=$F$8,'Datos Generales'!X794))))</f>
        <v/>
      </c>
      <c r="Y41" s="71" t="str">
        <f>IF(IF($C$8=$D$8,'Datos Generales'!Y583,IF($C$8=$E$8,'Datos Generales'!Y668,IF($C$8=$F$8,'Datos Generales'!Y794)))=0,"",IF($C$8=$D$8,'Datos Generales'!Y583,IF($C$8=$E$8,'Datos Generales'!Y668,IF($C$8=$F$8,'Datos Generales'!Y794))))</f>
        <v/>
      </c>
      <c r="Z41" s="71" t="str">
        <f>IF(IF($C$8=$D$8,'Datos Generales'!Z583,IF($C$8=$E$8,'Datos Generales'!Z668,IF($C$8=$F$8,'Datos Generales'!Z794)))=0,"",IF($C$8=$D$8,'Datos Generales'!Z583,IF($C$8=$E$8,'Datos Generales'!Z668,IF($C$8=$F$8,'Datos Generales'!Z794))))</f>
        <v/>
      </c>
      <c r="AA41" s="71" t="str">
        <f>IF(IF($C$8=$D$8,'Datos Generales'!AA583,IF($C$8=$E$8,'Datos Generales'!AA668,IF($C$8=$F$8,'Datos Generales'!AA794)))=0,"",IF($C$8=$D$8,'Datos Generales'!AA583,IF($C$8=$E$8,'Datos Generales'!AA668,IF($C$8=$F$8,'Datos Generales'!AA794))))</f>
        <v/>
      </c>
      <c r="AB41" s="71" t="str">
        <f>IF(IF($C$8=$D$8,'Datos Generales'!AB583,IF($C$8=$E$8,'Datos Generales'!AB668,IF($C$8=$F$8,'Datos Generales'!AB794)))=0,"",IF($C$8=$D$8,'Datos Generales'!AB583,IF($C$8=$E$8,'Datos Generales'!AB668,IF($C$8=$F$8,'Datos Generales'!AB794))))</f>
        <v/>
      </c>
      <c r="AC41" s="71" t="str">
        <f>IF(IF($C$8=$D$8,'Datos Generales'!AC583,IF($C$8=$E$8,'Datos Generales'!AC668,IF($C$8=$F$8,'Datos Generales'!AC794)))=0,"",IF($C$8=$D$8,'Datos Generales'!AC583,IF($C$8=$E$8,'Datos Generales'!AC668,IF($C$8=$F$8,'Datos Generales'!AC794))))</f>
        <v/>
      </c>
      <c r="AD41" s="71" t="str">
        <f>IF(IF($C$8=$D$8,'Datos Generales'!AD583,IF($C$8=$E$8,'Datos Generales'!AD668,IF($C$8=$F$8,'Datos Generales'!AD794)))=0,"",IF($C$8=$D$8,'Datos Generales'!AD583,IF($C$8=$E$8,'Datos Generales'!AD668,IF($C$8=$F$8,'Datos Generales'!AD794))))</f>
        <v/>
      </c>
      <c r="AE41" s="71" t="str">
        <f>IF(IF($C$8=$D$8,'Datos Generales'!AE583,IF($C$8=$E$8,'Datos Generales'!AE668,IF($C$8=$F$8,'Datos Generales'!AE794)))=0,"",IF($C$8=$D$8,'Datos Generales'!AE583,IF($C$8=$E$8,'Datos Generales'!AE668,IF($C$8=$F$8,'Datos Generales'!AE794))))</f>
        <v/>
      </c>
      <c r="AF41" s="71" t="str">
        <f>IF(IF($C$8=$D$8,'Datos Generales'!AF583,IF($C$8=$E$8,'Datos Generales'!AF668,IF($C$8=$F$8,'Datos Generales'!AF794)))=0,"",IF($C$8=$D$8,'Datos Generales'!AF583,IF($C$8=$E$8,'Datos Generales'!AF668,IF($C$8=$F$8,'Datos Generales'!AF794))))</f>
        <v/>
      </c>
      <c r="AG41" s="71" t="str">
        <f>IF(IF($C$8=$D$8,'Datos Generales'!AG583,IF($C$8=$E$8,'Datos Generales'!AG668,IF($C$8=$F$8,'Datos Generales'!AG794)))=0,"",IF($C$8=$D$8,'Datos Generales'!AG583,IF($C$8=$E$8,'Datos Generales'!AG668,IF($C$8=$F$8,'Datos Generales'!AG794))))</f>
        <v/>
      </c>
      <c r="AH41" s="71" t="str">
        <f>IF(IF($C$8=$D$8,'Datos Generales'!AH583,IF($C$8=$E$8,'Datos Generales'!AH668,IF($C$8=$F$8,'Datos Generales'!AH794)))=0,"",IF($C$8=$D$8,'Datos Generales'!AH583,IF($C$8=$E$8,'Datos Generales'!AH668,IF($C$8=$F$8,'Datos Generales'!AH794))))</f>
        <v/>
      </c>
      <c r="AI41" s="71" t="str">
        <f>IF(IF($C$8=$D$8,'Datos Generales'!AI583,IF($C$8=$E$8,'Datos Generales'!AI668,IF($C$8=$F$8,'Datos Generales'!AI794)))=0,"",IF($C$8=$D$8,'Datos Generales'!AI583,IF($C$8=$E$8,'Datos Generales'!AI668,IF($C$8=$F$8,'Datos Generales'!AI794))))</f>
        <v/>
      </c>
      <c r="AJ41" s="71" t="str">
        <f>IF(IF($C$8=$D$8,'Datos Generales'!AJ583,IF($C$8=$E$8,'Datos Generales'!AJ668,IF($C$8=$F$8,'Datos Generales'!AJ794)))=0,"",IF($C$8=$D$8,'Datos Generales'!AJ583,IF($C$8=$E$8,'Datos Generales'!AJ668,IF($C$8=$F$8,'Datos Generales'!AJ794))))</f>
        <v/>
      </c>
      <c r="AK41" s="71" t="str">
        <f>IF(IF($C$8=$D$8,'Datos Generales'!AK583,IF($C$8=$E$8,'Datos Generales'!AK668,IF($C$8=$F$8,'Datos Generales'!AK794)))=0,"",IF($C$8=$D$8,'Datos Generales'!AK583,IF($C$8=$E$8,'Datos Generales'!AK668,IF($C$8=$F$8,'Datos Generales'!AK794))))</f>
        <v/>
      </c>
      <c r="AL41" s="71" t="str">
        <f>IF(IF($C$8=$D$8,'Datos Generales'!AL583,IF($C$8=$E$8,'Datos Generales'!AL668,IF($C$8=$F$8,'Datos Generales'!AL794)))=0,"",IF($C$8=$D$8,'Datos Generales'!AL583,IF($C$8=$E$8,'Datos Generales'!AL668,IF($C$8=$F$8,'Datos Generales'!AL794))))</f>
        <v/>
      </c>
      <c r="AM41" s="71" t="str">
        <f>IF(IF($C$8=$D$8,'Datos Generales'!AM583,IF($C$8=$E$8,'Datos Generales'!AM668,IF($C$8=$F$8,'Datos Generales'!AM794)))=0,"",IF($C$8=$D$8,'Datos Generales'!AM583,IF($C$8=$E$8,'Datos Generales'!AM668,IF($C$8=$F$8,'Datos Generales'!AM794))))</f>
        <v/>
      </c>
      <c r="AN41" s="71" t="str">
        <f>IF(IF($C$8=$D$8,'Datos Generales'!AN583,IF($C$8=$E$8,'Datos Generales'!AN668,IF($C$8=$F$8,'Datos Generales'!AN794)))=0,"",IF($C$8=$D$8,'Datos Generales'!AN583,IF($C$8=$E$8,'Datos Generales'!AN668,IF($C$8=$F$8,'Datos Generales'!AN794))))</f>
        <v/>
      </c>
      <c r="AO41" s="71" t="str">
        <f>IF(IF($C$8=$D$8,'Datos Generales'!AO583,IF($C$8=$E$8,'Datos Generales'!AO668,IF($C$8=$F$8,'Datos Generales'!AO794)))=0,"",IF($C$8=$D$8,'Datos Generales'!AO583,IF($C$8=$E$8,'Datos Generales'!AO668,IF($C$8=$F$8,'Datos Generales'!AO794))))</f>
        <v/>
      </c>
      <c r="AP41" s="71" t="str">
        <f>IF(IF($C$8=$D$8,'Datos Generales'!AP583,IF($C$8=$E$8,'Datos Generales'!AP668,IF($C$8=$F$8,'Datos Generales'!AP794)))=0,"",IF($C$8=$D$8,'Datos Generales'!AP583,IF($C$8=$E$8,'Datos Generales'!AP668,IF($C$8=$F$8,'Datos Generales'!AP794))))</f>
        <v/>
      </c>
      <c r="AQ41" s="71" t="str">
        <f>IF(IF($C$8=$D$8,'Datos Generales'!AQ583,IF($C$8=$E$8,'Datos Generales'!AQ668,IF($C$8=$F$8,'Datos Generales'!AQ794)))=0,"",IF($C$8=$D$8,'Datos Generales'!AQ583,IF($C$8=$E$8,'Datos Generales'!AQ668,IF($C$8=$F$8,'Datos Generales'!AQ794))))</f>
        <v/>
      </c>
      <c r="AR41" s="29"/>
      <c r="AS41" s="71" t="str">
        <f>IF(IF($C$8=$D$8,'Datos Generales'!AS583,IF($C$8=$E$8,'Datos Generales'!AS668,IF($C$8=$F$8,'Datos Generales'!AS794)))=0,"",IF($C$8=$D$8,'Datos Generales'!AS583,IF($C$8=$E$8,'Datos Generales'!AS668,IF($C$8=$F$8,'Datos Generales'!AS794))))</f>
        <v/>
      </c>
      <c r="AT41" s="82" t="str">
        <f t="shared" si="0"/>
        <v/>
      </c>
    </row>
    <row r="42" spans="2:46" x14ac:dyDescent="0.2">
      <c r="B42" s="62" t="str">
        <f>'Datos Generales'!B278</f>
        <v>30. Salud</v>
      </c>
      <c r="C42" s="71" t="str">
        <f>IF(IF($C$8=$D$8,'Datos Generales'!C584,IF($C$8=$E$8,'Datos Generales'!C669,IF($C$8=$F$8,'Datos Generales'!C795)))=0,"",IF($C$8=$D$8,'Datos Generales'!C584,IF($C$8=$E$8,'Datos Generales'!C669,IF($C$8=$F$8,'Datos Generales'!C795))))</f>
        <v/>
      </c>
      <c r="D42" s="71" t="str">
        <f>IF(IF($C$8=$D$8,'Datos Generales'!D584,IF($C$8=$E$8,'Datos Generales'!D669,IF($C$8=$F$8,'Datos Generales'!D795)))=0,"",IF($C$8=$D$8,'Datos Generales'!D584,IF($C$8=$E$8,'Datos Generales'!D669,IF($C$8=$F$8,'Datos Generales'!D795))))</f>
        <v/>
      </c>
      <c r="E42" s="71">
        <f>IF(IF($C$8=$D$8,'Datos Generales'!E584,IF($C$8=$E$8,'Datos Generales'!E669,IF($C$8=$F$8,'Datos Generales'!E795)))=0,"",IF($C$8=$D$8,'Datos Generales'!E584,IF($C$8=$E$8,'Datos Generales'!E669,IF($C$8=$F$8,'Datos Generales'!E795))))</f>
        <v>-153.72593941934767</v>
      </c>
      <c r="F42" s="71">
        <f>IF(IF($C$8=$D$8,'Datos Generales'!F584,IF($C$8=$E$8,'Datos Generales'!F669,IF($C$8=$F$8,'Datos Generales'!F795)))=0,"",IF($C$8=$D$8,'Datos Generales'!F584,IF($C$8=$E$8,'Datos Generales'!F669,IF($C$8=$F$8,'Datos Generales'!F795))))</f>
        <v>20.003990426926293</v>
      </c>
      <c r="G42" s="71" t="str">
        <f>IF(IF($C$8=$D$8,'Datos Generales'!G584,IF($C$8=$E$8,'Datos Generales'!G669,IF($C$8=$F$8,'Datos Generales'!G795)))=0,"",IF($C$8=$D$8,'Datos Generales'!G584,IF($C$8=$E$8,'Datos Generales'!G669,IF($C$8=$F$8,'Datos Generales'!G795))))</f>
        <v/>
      </c>
      <c r="H42" s="71" t="str">
        <f>IF(IF($C$8=$D$8,'Datos Generales'!H584,IF($C$8=$E$8,'Datos Generales'!H669,IF($C$8=$F$8,'Datos Generales'!H795)))=0,"",IF($C$8=$D$8,'Datos Generales'!H584,IF($C$8=$E$8,'Datos Generales'!H669,IF($C$8=$F$8,'Datos Generales'!H795))))</f>
        <v/>
      </c>
      <c r="I42" s="71" t="str">
        <f>IF(IF($C$8=$D$8,'Datos Generales'!I584,IF($C$8=$E$8,'Datos Generales'!I669,IF($C$8=$F$8,'Datos Generales'!I795)))=0,"",IF($C$8=$D$8,'Datos Generales'!I584,IF($C$8=$E$8,'Datos Generales'!I669,IF($C$8=$F$8,'Datos Generales'!I795))))</f>
        <v/>
      </c>
      <c r="J42" s="71" t="str">
        <f>IF(IF($C$8=$D$8,'Datos Generales'!J584,IF($C$8=$E$8,'Datos Generales'!J669,IF($C$8=$F$8,'Datos Generales'!J795)))=0,"",IF($C$8=$D$8,'Datos Generales'!J584,IF($C$8=$E$8,'Datos Generales'!J669,IF($C$8=$F$8,'Datos Generales'!J795))))</f>
        <v/>
      </c>
      <c r="K42" s="71">
        <f>IF(IF($C$8=$D$8,'Datos Generales'!K584,IF($C$8=$E$8,'Datos Generales'!K669,IF($C$8=$F$8,'Datos Generales'!K795)))=0,"",IF($C$8=$D$8,'Datos Generales'!K584,IF($C$8=$E$8,'Datos Generales'!K669,IF($C$8=$F$8,'Datos Generales'!K795))))</f>
        <v>-2.3668639053254439</v>
      </c>
      <c r="L42" s="71" t="str">
        <f>IF(IF($C$8=$D$8,'Datos Generales'!L584,IF($C$8=$E$8,'Datos Generales'!L669,IF($C$8=$F$8,'Datos Generales'!L795)))=0,"",IF($C$8=$D$8,'Datos Generales'!L584,IF($C$8=$E$8,'Datos Generales'!L669,IF($C$8=$F$8,'Datos Generales'!L795))))</f>
        <v/>
      </c>
      <c r="M42" s="71" t="str">
        <f>IF(IF($C$8=$D$8,'Datos Generales'!M584,IF($C$8=$E$8,'Datos Generales'!M669,IF($C$8=$F$8,'Datos Generales'!M795)))=0,"",IF($C$8=$D$8,'Datos Generales'!M584,IF($C$8=$E$8,'Datos Generales'!M669,IF($C$8=$F$8,'Datos Generales'!M795))))</f>
        <v/>
      </c>
      <c r="N42" s="71" t="str">
        <f>IF(IF($C$8=$D$8,'Datos Generales'!N584,IF($C$8=$E$8,'Datos Generales'!N669,IF($C$8=$F$8,'Datos Generales'!N795)))=0,"",IF($C$8=$D$8,'Datos Generales'!N584,IF($C$8=$E$8,'Datos Generales'!N669,IF($C$8=$F$8,'Datos Generales'!N795))))</f>
        <v/>
      </c>
      <c r="O42" s="71" t="str">
        <f>IF(IF($C$8=$D$8,'Datos Generales'!O584,IF($C$8=$E$8,'Datos Generales'!O669,IF($C$8=$F$8,'Datos Generales'!O795)))=0,"",IF($C$8=$D$8,'Datos Generales'!O584,IF($C$8=$E$8,'Datos Generales'!O669,IF($C$8=$F$8,'Datos Generales'!O795))))</f>
        <v/>
      </c>
      <c r="P42" s="71" t="str">
        <f>IF(IF($C$8=$D$8,'Datos Generales'!P584,IF($C$8=$E$8,'Datos Generales'!P669,IF($C$8=$F$8,'Datos Generales'!P795)))=0,"",IF($C$8=$D$8,'Datos Generales'!P584,IF($C$8=$E$8,'Datos Generales'!P669,IF($C$8=$F$8,'Datos Generales'!P795))))</f>
        <v/>
      </c>
      <c r="Q42" s="71" t="str">
        <f>IF(IF($C$8=$D$8,'Datos Generales'!Q584,IF($C$8=$E$8,'Datos Generales'!Q669,IF($C$8=$F$8,'Datos Generales'!Q795)))=0,"",IF($C$8=$D$8,'Datos Generales'!Q584,IF($C$8=$E$8,'Datos Generales'!Q669,IF($C$8=$F$8,'Datos Generales'!Q795))))</f>
        <v/>
      </c>
      <c r="R42" s="71" t="str">
        <f>IF(IF($C$8=$D$8,'Datos Generales'!R584,IF($C$8=$E$8,'Datos Generales'!R669,IF($C$8=$F$8,'Datos Generales'!R795)))=0,"",IF($C$8=$D$8,'Datos Generales'!R584,IF($C$8=$E$8,'Datos Generales'!R669,IF($C$8=$F$8,'Datos Generales'!R795))))</f>
        <v/>
      </c>
      <c r="S42" s="71" t="str">
        <f>IF(IF($C$8=$D$8,'Datos Generales'!S584,IF($C$8=$E$8,'Datos Generales'!S669,IF($C$8=$F$8,'Datos Generales'!S795)))=0,"",IF($C$8=$D$8,'Datos Generales'!S584,IF($C$8=$E$8,'Datos Generales'!S669,IF($C$8=$F$8,'Datos Generales'!S795))))</f>
        <v/>
      </c>
      <c r="T42" s="71" t="str">
        <f>IF(IF($C$8=$D$8,'Datos Generales'!T584,IF($C$8=$E$8,'Datos Generales'!T669,IF($C$8=$F$8,'Datos Generales'!T795)))=0,"",IF($C$8=$D$8,'Datos Generales'!T584,IF($C$8=$E$8,'Datos Generales'!T669,IF($C$8=$F$8,'Datos Generales'!T795))))</f>
        <v/>
      </c>
      <c r="U42" s="71" t="str">
        <f>IF(IF($C$8=$D$8,'Datos Generales'!U584,IF($C$8=$E$8,'Datos Generales'!U669,IF($C$8=$F$8,'Datos Generales'!U795)))=0,"",IF($C$8=$D$8,'Datos Generales'!U584,IF($C$8=$E$8,'Datos Generales'!U669,IF($C$8=$F$8,'Datos Generales'!U795))))</f>
        <v/>
      </c>
      <c r="V42" s="71">
        <f>IF(IF($C$8=$D$8,'Datos Generales'!V584,IF($C$8=$E$8,'Datos Generales'!V669,IF($C$8=$F$8,'Datos Generales'!V795)))=0,"",IF($C$8=$D$8,'Datos Generales'!V584,IF($C$8=$E$8,'Datos Generales'!V669,IF($C$8=$F$8,'Datos Generales'!V795))))</f>
        <v>-70.544591185635852</v>
      </c>
      <c r="W42" s="71" t="str">
        <f>IF(IF($C$8=$D$8,'Datos Generales'!W584,IF($C$8=$E$8,'Datos Generales'!W669,IF($C$8=$F$8,'Datos Generales'!W795)))=0,"",IF($C$8=$D$8,'Datos Generales'!W584,IF($C$8=$E$8,'Datos Generales'!W669,IF($C$8=$F$8,'Datos Generales'!W795))))</f>
        <v/>
      </c>
      <c r="X42" s="71" t="str">
        <f>IF(IF($C$8=$D$8,'Datos Generales'!X584,IF($C$8=$E$8,'Datos Generales'!X669,IF($C$8=$F$8,'Datos Generales'!X795)))=0,"",IF($C$8=$D$8,'Datos Generales'!X584,IF($C$8=$E$8,'Datos Generales'!X669,IF($C$8=$F$8,'Datos Generales'!X795))))</f>
        <v/>
      </c>
      <c r="Y42" s="71" t="str">
        <f>IF(IF($C$8=$D$8,'Datos Generales'!Y584,IF($C$8=$E$8,'Datos Generales'!Y669,IF($C$8=$F$8,'Datos Generales'!Y795)))=0,"",IF($C$8=$D$8,'Datos Generales'!Y584,IF($C$8=$E$8,'Datos Generales'!Y669,IF($C$8=$F$8,'Datos Generales'!Y795))))</f>
        <v/>
      </c>
      <c r="Z42" s="71" t="str">
        <f>IF(IF($C$8=$D$8,'Datos Generales'!Z584,IF($C$8=$E$8,'Datos Generales'!Z669,IF($C$8=$F$8,'Datos Generales'!Z795)))=0,"",IF($C$8=$D$8,'Datos Generales'!Z584,IF($C$8=$E$8,'Datos Generales'!Z669,IF($C$8=$F$8,'Datos Generales'!Z795))))</f>
        <v/>
      </c>
      <c r="AA42" s="71" t="str">
        <f>IF(IF($C$8=$D$8,'Datos Generales'!AA584,IF($C$8=$E$8,'Datos Generales'!AA669,IF($C$8=$F$8,'Datos Generales'!AA795)))=0,"",IF($C$8=$D$8,'Datos Generales'!AA584,IF($C$8=$E$8,'Datos Generales'!AA669,IF($C$8=$F$8,'Datos Generales'!AA795))))</f>
        <v/>
      </c>
      <c r="AB42" s="71">
        <f>IF(IF($C$8=$D$8,'Datos Generales'!AB584,IF($C$8=$E$8,'Datos Generales'!AB669,IF($C$8=$F$8,'Datos Generales'!AB795)))=0,"",IF($C$8=$D$8,'Datos Generales'!AB584,IF($C$8=$E$8,'Datos Generales'!AB669,IF($C$8=$F$8,'Datos Generales'!AB795))))</f>
        <v>1333.0578512396694</v>
      </c>
      <c r="AC42" s="71" t="str">
        <f>IF(IF($C$8=$D$8,'Datos Generales'!AC584,IF($C$8=$E$8,'Datos Generales'!AC669,IF($C$8=$F$8,'Datos Generales'!AC795)))=0,"",IF($C$8=$D$8,'Datos Generales'!AC584,IF($C$8=$E$8,'Datos Generales'!AC669,IF($C$8=$F$8,'Datos Generales'!AC795))))</f>
        <v/>
      </c>
      <c r="AD42" s="71" t="str">
        <f>IF(IF($C$8=$D$8,'Datos Generales'!AD584,IF($C$8=$E$8,'Datos Generales'!AD669,IF($C$8=$F$8,'Datos Generales'!AD795)))=0,"",IF($C$8=$D$8,'Datos Generales'!AD584,IF($C$8=$E$8,'Datos Generales'!AD669,IF($C$8=$F$8,'Datos Generales'!AD795))))</f>
        <v/>
      </c>
      <c r="AE42" s="71" t="str">
        <f>IF(IF($C$8=$D$8,'Datos Generales'!AE584,IF($C$8=$E$8,'Datos Generales'!AE669,IF($C$8=$F$8,'Datos Generales'!AE795)))=0,"",IF($C$8=$D$8,'Datos Generales'!AE584,IF($C$8=$E$8,'Datos Generales'!AE669,IF($C$8=$F$8,'Datos Generales'!AE795))))</f>
        <v/>
      </c>
      <c r="AF42" s="71" t="str">
        <f>IF(IF($C$8=$D$8,'Datos Generales'!AF584,IF($C$8=$E$8,'Datos Generales'!AF669,IF($C$8=$F$8,'Datos Generales'!AF795)))=0,"",IF($C$8=$D$8,'Datos Generales'!AF584,IF($C$8=$E$8,'Datos Generales'!AF669,IF($C$8=$F$8,'Datos Generales'!AF795))))</f>
        <v/>
      </c>
      <c r="AG42" s="71" t="str">
        <f>IF(IF($C$8=$D$8,'Datos Generales'!AG584,IF($C$8=$E$8,'Datos Generales'!AG669,IF($C$8=$F$8,'Datos Generales'!AG795)))=0,"",IF($C$8=$D$8,'Datos Generales'!AG584,IF($C$8=$E$8,'Datos Generales'!AG669,IF($C$8=$F$8,'Datos Generales'!AG795))))</f>
        <v/>
      </c>
      <c r="AH42" s="71" t="str">
        <f>IF(IF($C$8=$D$8,'Datos Generales'!AH584,IF($C$8=$E$8,'Datos Generales'!AH669,IF($C$8=$F$8,'Datos Generales'!AH795)))=0,"",IF($C$8=$D$8,'Datos Generales'!AH584,IF($C$8=$E$8,'Datos Generales'!AH669,IF($C$8=$F$8,'Datos Generales'!AH795))))</f>
        <v/>
      </c>
      <c r="AI42" s="71" t="str">
        <f>IF(IF($C$8=$D$8,'Datos Generales'!AI584,IF($C$8=$E$8,'Datos Generales'!AI669,IF($C$8=$F$8,'Datos Generales'!AI795)))=0,"",IF($C$8=$D$8,'Datos Generales'!AI584,IF($C$8=$E$8,'Datos Generales'!AI669,IF($C$8=$F$8,'Datos Generales'!AI795))))</f>
        <v/>
      </c>
      <c r="AJ42" s="71" t="str">
        <f>IF(IF($C$8=$D$8,'Datos Generales'!AJ584,IF($C$8=$E$8,'Datos Generales'!AJ669,IF($C$8=$F$8,'Datos Generales'!AJ795)))=0,"",IF($C$8=$D$8,'Datos Generales'!AJ584,IF($C$8=$E$8,'Datos Generales'!AJ669,IF($C$8=$F$8,'Datos Generales'!AJ795))))</f>
        <v/>
      </c>
      <c r="AK42" s="71" t="str">
        <f>IF(IF($C$8=$D$8,'Datos Generales'!AK584,IF($C$8=$E$8,'Datos Generales'!AK669,IF($C$8=$F$8,'Datos Generales'!AK795)))=0,"",IF($C$8=$D$8,'Datos Generales'!AK584,IF($C$8=$E$8,'Datos Generales'!AK669,IF($C$8=$F$8,'Datos Generales'!AK795))))</f>
        <v/>
      </c>
      <c r="AL42" s="71" t="str">
        <f>IF(IF($C$8=$D$8,'Datos Generales'!AL584,IF($C$8=$E$8,'Datos Generales'!AL669,IF($C$8=$F$8,'Datos Generales'!AL795)))=0,"",IF($C$8=$D$8,'Datos Generales'!AL584,IF($C$8=$E$8,'Datos Generales'!AL669,IF($C$8=$F$8,'Datos Generales'!AL795))))</f>
        <v/>
      </c>
      <c r="AM42" s="71" t="str">
        <f>IF(IF($C$8=$D$8,'Datos Generales'!AM584,IF($C$8=$E$8,'Datos Generales'!AM669,IF($C$8=$F$8,'Datos Generales'!AM795)))=0,"",IF($C$8=$D$8,'Datos Generales'!AM584,IF($C$8=$E$8,'Datos Generales'!AM669,IF($C$8=$F$8,'Datos Generales'!AM795))))</f>
        <v/>
      </c>
      <c r="AN42" s="71" t="str">
        <f>IF(IF($C$8=$D$8,'Datos Generales'!AN584,IF($C$8=$E$8,'Datos Generales'!AN669,IF($C$8=$F$8,'Datos Generales'!AN795)))=0,"",IF($C$8=$D$8,'Datos Generales'!AN584,IF($C$8=$E$8,'Datos Generales'!AN669,IF($C$8=$F$8,'Datos Generales'!AN795))))</f>
        <v/>
      </c>
      <c r="AO42" s="71" t="str">
        <f>IF(IF($C$8=$D$8,'Datos Generales'!AO584,IF($C$8=$E$8,'Datos Generales'!AO669,IF($C$8=$F$8,'Datos Generales'!AO795)))=0,"",IF($C$8=$D$8,'Datos Generales'!AO584,IF($C$8=$E$8,'Datos Generales'!AO669,IF($C$8=$F$8,'Datos Generales'!AO795))))</f>
        <v/>
      </c>
      <c r="AP42" s="71" t="str">
        <f>IF(IF($C$8=$D$8,'Datos Generales'!AP584,IF($C$8=$E$8,'Datos Generales'!AP669,IF($C$8=$F$8,'Datos Generales'!AP795)))=0,"",IF($C$8=$D$8,'Datos Generales'!AP584,IF($C$8=$E$8,'Datos Generales'!AP669,IF($C$8=$F$8,'Datos Generales'!AP795))))</f>
        <v/>
      </c>
      <c r="AQ42" s="71">
        <f>IF(IF($C$8=$D$8,'Datos Generales'!AQ584,IF($C$8=$E$8,'Datos Generales'!AQ669,IF($C$8=$F$8,'Datos Generales'!AQ795)))=0,"",IF($C$8=$D$8,'Datos Generales'!AQ584,IF($C$8=$E$8,'Datos Generales'!AQ669,IF($C$8=$F$8,'Datos Generales'!AQ795))))</f>
        <v>671.96403406654008</v>
      </c>
      <c r="AR42" s="29"/>
      <c r="AS42" s="71">
        <f>IF(IF($C$8=$D$8,'Datos Generales'!AS584,IF($C$8=$E$8,'Datos Generales'!AS669,IF($C$8=$F$8,'Datos Generales'!AS795)))=0,"",IF($C$8=$D$8,'Datos Generales'!AS584,IF($C$8=$E$8,'Datos Generales'!AS669,IF($C$8=$F$8,'Datos Generales'!AS795))))</f>
        <v>15.040415153615742</v>
      </c>
      <c r="AT42" s="82">
        <f t="shared" si="0"/>
        <v>656.92361891292433</v>
      </c>
    </row>
    <row r="43" spans="2:46" x14ac:dyDescent="0.2">
      <c r="B43" s="62" t="str">
        <f>'Datos Generales'!B279</f>
        <v>31. Accidentes Personales</v>
      </c>
      <c r="C43" s="71" t="str">
        <f>IF(IF($C$8=$D$8,'Datos Generales'!C585,IF($C$8=$E$8,'Datos Generales'!C670,IF($C$8=$F$8,'Datos Generales'!C796)))=0,"",IF($C$8=$D$8,'Datos Generales'!C585,IF($C$8=$E$8,'Datos Generales'!C670,IF($C$8=$F$8,'Datos Generales'!C796))))</f>
        <v/>
      </c>
      <c r="D43" s="71" t="str">
        <f>IF(IF($C$8=$D$8,'Datos Generales'!D585,IF($C$8=$E$8,'Datos Generales'!D670,IF($C$8=$F$8,'Datos Generales'!D796)))=0,"",IF($C$8=$D$8,'Datos Generales'!D585,IF($C$8=$E$8,'Datos Generales'!D670,IF($C$8=$F$8,'Datos Generales'!D796))))</f>
        <v/>
      </c>
      <c r="E43" s="71">
        <f>IF(IF($C$8=$D$8,'Datos Generales'!E585,IF($C$8=$E$8,'Datos Generales'!E670,IF($C$8=$F$8,'Datos Generales'!E796)))=0,"",IF($C$8=$D$8,'Datos Generales'!E585,IF($C$8=$E$8,'Datos Generales'!E670,IF($C$8=$F$8,'Datos Generales'!E796))))</f>
        <v>-65.888021048871536</v>
      </c>
      <c r="F43" s="71">
        <f>IF(IF($C$8=$D$8,'Datos Generales'!F585,IF($C$8=$E$8,'Datos Generales'!F670,IF($C$8=$F$8,'Datos Generales'!F796)))=0,"",IF($C$8=$D$8,'Datos Generales'!F585,IF($C$8=$E$8,'Datos Generales'!F670,IF($C$8=$F$8,'Datos Generales'!F796))))</f>
        <v>13.708711679440185</v>
      </c>
      <c r="G43" s="71" t="str">
        <f>IF(IF($C$8=$D$8,'Datos Generales'!G585,IF($C$8=$E$8,'Datos Generales'!G670,IF($C$8=$F$8,'Datos Generales'!G796)))=0,"",IF($C$8=$D$8,'Datos Generales'!G585,IF($C$8=$E$8,'Datos Generales'!G670,IF($C$8=$F$8,'Datos Generales'!G796))))</f>
        <v/>
      </c>
      <c r="H43" s="71">
        <f>IF(IF($C$8=$D$8,'Datos Generales'!H585,IF($C$8=$E$8,'Datos Generales'!H670,IF($C$8=$F$8,'Datos Generales'!H796)))=0,"",IF($C$8=$D$8,'Datos Generales'!H585,IF($C$8=$E$8,'Datos Generales'!H670,IF($C$8=$F$8,'Datos Generales'!H796))))</f>
        <v>15.794371517687095</v>
      </c>
      <c r="I43" s="71">
        <f>IF(IF($C$8=$D$8,'Datos Generales'!I585,IF($C$8=$E$8,'Datos Generales'!I670,IF($C$8=$F$8,'Datos Generales'!I796)))=0,"",IF($C$8=$D$8,'Datos Generales'!I585,IF($C$8=$E$8,'Datos Generales'!I670,IF($C$8=$F$8,'Datos Generales'!I796))))</f>
        <v>27.055543773284857</v>
      </c>
      <c r="J43" s="71" t="str">
        <f>IF(IF($C$8=$D$8,'Datos Generales'!J585,IF($C$8=$E$8,'Datos Generales'!J670,IF($C$8=$F$8,'Datos Generales'!J796)))=0,"",IF($C$8=$D$8,'Datos Generales'!J585,IF($C$8=$E$8,'Datos Generales'!J670,IF($C$8=$F$8,'Datos Generales'!J796))))</f>
        <v/>
      </c>
      <c r="K43" s="71">
        <f>IF(IF($C$8=$D$8,'Datos Generales'!K585,IF($C$8=$E$8,'Datos Generales'!K670,IF($C$8=$F$8,'Datos Generales'!K796)))=0,"",IF($C$8=$D$8,'Datos Generales'!K585,IF($C$8=$E$8,'Datos Generales'!K670,IF($C$8=$F$8,'Datos Generales'!K796))))</f>
        <v>-0.52690799815827394</v>
      </c>
      <c r="L43" s="71">
        <f>IF(IF($C$8=$D$8,'Datos Generales'!L585,IF($C$8=$E$8,'Datos Generales'!L670,IF($C$8=$F$8,'Datos Generales'!L796)))=0,"",IF($C$8=$D$8,'Datos Generales'!L585,IF($C$8=$E$8,'Datos Generales'!L670,IF($C$8=$F$8,'Datos Generales'!L796))))</f>
        <v>80.21997911590671</v>
      </c>
      <c r="M43" s="71" t="str">
        <f>IF(IF($C$8=$D$8,'Datos Generales'!M585,IF($C$8=$E$8,'Datos Generales'!M670,IF($C$8=$F$8,'Datos Generales'!M796)))=0,"",IF($C$8=$D$8,'Datos Generales'!M585,IF($C$8=$E$8,'Datos Generales'!M670,IF($C$8=$F$8,'Datos Generales'!M796))))</f>
        <v/>
      </c>
      <c r="N43" s="71">
        <f>IF(IF($C$8=$D$8,'Datos Generales'!N585,IF($C$8=$E$8,'Datos Generales'!N670,IF($C$8=$F$8,'Datos Generales'!N796)))=0,"",IF($C$8=$D$8,'Datos Generales'!N585,IF($C$8=$E$8,'Datos Generales'!N670,IF($C$8=$F$8,'Datos Generales'!N796))))</f>
        <v>22.282961345541811</v>
      </c>
      <c r="O43" s="71">
        <f>IF(IF($C$8=$D$8,'Datos Generales'!O585,IF($C$8=$E$8,'Datos Generales'!O670,IF($C$8=$F$8,'Datos Generales'!O796)))=0,"",IF($C$8=$D$8,'Datos Generales'!O585,IF($C$8=$E$8,'Datos Generales'!O670,IF($C$8=$F$8,'Datos Generales'!O796))))</f>
        <v>8.9562729052663279</v>
      </c>
      <c r="P43" s="71" t="str">
        <f>IF(IF($C$8=$D$8,'Datos Generales'!P585,IF($C$8=$E$8,'Datos Generales'!P670,IF($C$8=$F$8,'Datos Generales'!P796)))=0,"",IF($C$8=$D$8,'Datos Generales'!P585,IF($C$8=$E$8,'Datos Generales'!P670,IF($C$8=$F$8,'Datos Generales'!P796))))</f>
        <v/>
      </c>
      <c r="Q43" s="71">
        <f>IF(IF($C$8=$D$8,'Datos Generales'!Q585,IF($C$8=$E$8,'Datos Generales'!Q670,IF($C$8=$F$8,'Datos Generales'!Q796)))=0,"",IF($C$8=$D$8,'Datos Generales'!Q585,IF($C$8=$E$8,'Datos Generales'!Q670,IF($C$8=$F$8,'Datos Generales'!Q796))))</f>
        <v>-2.7064234495166684</v>
      </c>
      <c r="R43" s="71" t="str">
        <f>IF(IF($C$8=$D$8,'Datos Generales'!R585,IF($C$8=$E$8,'Datos Generales'!R670,IF($C$8=$F$8,'Datos Generales'!R796)))=0,"",IF($C$8=$D$8,'Datos Generales'!R585,IF($C$8=$E$8,'Datos Generales'!R670,IF($C$8=$F$8,'Datos Generales'!R796))))</f>
        <v/>
      </c>
      <c r="S43" s="71">
        <f>IF(IF($C$8=$D$8,'Datos Generales'!S585,IF($C$8=$E$8,'Datos Generales'!S670,IF($C$8=$F$8,'Datos Generales'!S796)))=0,"",IF($C$8=$D$8,'Datos Generales'!S585,IF($C$8=$E$8,'Datos Generales'!S670,IF($C$8=$F$8,'Datos Generales'!S796))))</f>
        <v>85.661365687062229</v>
      </c>
      <c r="T43" s="71" t="str">
        <f>IF(IF($C$8=$D$8,'Datos Generales'!T585,IF($C$8=$E$8,'Datos Generales'!T670,IF($C$8=$F$8,'Datos Generales'!T796)))=0,"",IF($C$8=$D$8,'Datos Generales'!T585,IF($C$8=$E$8,'Datos Generales'!T670,IF($C$8=$F$8,'Datos Generales'!T796))))</f>
        <v/>
      </c>
      <c r="U43" s="71">
        <f>IF(IF($C$8=$D$8,'Datos Generales'!U585,IF($C$8=$E$8,'Datos Generales'!U670,IF($C$8=$F$8,'Datos Generales'!U796)))=0,"",IF($C$8=$D$8,'Datos Generales'!U585,IF($C$8=$E$8,'Datos Generales'!U670,IF($C$8=$F$8,'Datos Generales'!U796))))</f>
        <v>164.6628529868386</v>
      </c>
      <c r="V43" s="71">
        <f>IF(IF($C$8=$D$8,'Datos Generales'!V585,IF($C$8=$E$8,'Datos Generales'!V670,IF($C$8=$F$8,'Datos Generales'!V796)))=0,"",IF($C$8=$D$8,'Datos Generales'!V585,IF($C$8=$E$8,'Datos Generales'!V670,IF($C$8=$F$8,'Datos Generales'!V796))))</f>
        <v>-21.393368424581755</v>
      </c>
      <c r="W43" s="71">
        <f>IF(IF($C$8=$D$8,'Datos Generales'!W585,IF($C$8=$E$8,'Datos Generales'!W670,IF($C$8=$F$8,'Datos Generales'!W796)))=0,"",IF($C$8=$D$8,'Datos Generales'!W585,IF($C$8=$E$8,'Datos Generales'!W670,IF($C$8=$F$8,'Datos Generales'!W796))))</f>
        <v>28.935836412146099</v>
      </c>
      <c r="X43" s="71" t="str">
        <f>IF(IF($C$8=$D$8,'Datos Generales'!X585,IF($C$8=$E$8,'Datos Generales'!X670,IF($C$8=$F$8,'Datos Generales'!X796)))=0,"",IF($C$8=$D$8,'Datos Generales'!X585,IF($C$8=$E$8,'Datos Generales'!X670,IF($C$8=$F$8,'Datos Generales'!X796))))</f>
        <v/>
      </c>
      <c r="Y43" s="71">
        <f>IF(IF($C$8=$D$8,'Datos Generales'!Y585,IF($C$8=$E$8,'Datos Generales'!Y670,IF($C$8=$F$8,'Datos Generales'!Y796)))=0,"",IF($C$8=$D$8,'Datos Generales'!Y585,IF($C$8=$E$8,'Datos Generales'!Y670,IF($C$8=$F$8,'Datos Generales'!Y796))))</f>
        <v>25.446605132547166</v>
      </c>
      <c r="Z43" s="71">
        <f>IF(IF($C$8=$D$8,'Datos Generales'!Z585,IF($C$8=$E$8,'Datos Generales'!Z670,IF($C$8=$F$8,'Datos Generales'!Z796)))=0,"",IF($C$8=$D$8,'Datos Generales'!Z585,IF($C$8=$E$8,'Datos Generales'!Z670,IF($C$8=$F$8,'Datos Generales'!Z796))))</f>
        <v>2.510608583552667</v>
      </c>
      <c r="AA43" s="71">
        <f>IF(IF($C$8=$D$8,'Datos Generales'!AA585,IF($C$8=$E$8,'Datos Generales'!AA670,IF($C$8=$F$8,'Datos Generales'!AA796)))=0,"",IF($C$8=$D$8,'Datos Generales'!AA585,IF($C$8=$E$8,'Datos Generales'!AA670,IF($C$8=$F$8,'Datos Generales'!AA796))))</f>
        <v>30.563591143857543</v>
      </c>
      <c r="AB43" s="71">
        <f>IF(IF($C$8=$D$8,'Datos Generales'!AB585,IF($C$8=$E$8,'Datos Generales'!AB670,IF($C$8=$F$8,'Datos Generales'!AB796)))=0,"",IF($C$8=$D$8,'Datos Generales'!AB585,IF($C$8=$E$8,'Datos Generales'!AB670,IF($C$8=$F$8,'Datos Generales'!AB796))))</f>
        <v>-4.8346211777960102</v>
      </c>
      <c r="AC43" s="71" t="str">
        <f>IF(IF($C$8=$D$8,'Datos Generales'!AC585,IF($C$8=$E$8,'Datos Generales'!AC670,IF($C$8=$F$8,'Datos Generales'!AC796)))=0,"",IF($C$8=$D$8,'Datos Generales'!AC585,IF($C$8=$E$8,'Datos Generales'!AC670,IF($C$8=$F$8,'Datos Generales'!AC796))))</f>
        <v/>
      </c>
      <c r="AD43" s="71">
        <f>IF(IF($C$8=$D$8,'Datos Generales'!AD585,IF($C$8=$E$8,'Datos Generales'!AD670,IF($C$8=$F$8,'Datos Generales'!AD796)))=0,"",IF($C$8=$D$8,'Datos Generales'!AD585,IF($C$8=$E$8,'Datos Generales'!AD670,IF($C$8=$F$8,'Datos Generales'!AD796))))</f>
        <v>14.923408153107118</v>
      </c>
      <c r="AE43" s="71">
        <f>IF(IF($C$8=$D$8,'Datos Generales'!AE585,IF($C$8=$E$8,'Datos Generales'!AE670,IF($C$8=$F$8,'Datos Generales'!AE796)))=0,"",IF($C$8=$D$8,'Datos Generales'!AE585,IF($C$8=$E$8,'Datos Generales'!AE670,IF($C$8=$F$8,'Datos Generales'!AE796))))</f>
        <v>20.448622089297157</v>
      </c>
      <c r="AF43" s="71" t="str">
        <f>IF(IF($C$8=$D$8,'Datos Generales'!AF585,IF($C$8=$E$8,'Datos Generales'!AF670,IF($C$8=$F$8,'Datos Generales'!AF796)))=0,"",IF($C$8=$D$8,'Datos Generales'!AF585,IF($C$8=$E$8,'Datos Generales'!AF670,IF($C$8=$F$8,'Datos Generales'!AF796))))</f>
        <v/>
      </c>
      <c r="AG43" s="71">
        <f>IF(IF($C$8=$D$8,'Datos Generales'!AG585,IF($C$8=$E$8,'Datos Generales'!AG670,IF($C$8=$F$8,'Datos Generales'!AG796)))=0,"",IF($C$8=$D$8,'Datos Generales'!AG585,IF($C$8=$E$8,'Datos Generales'!AG670,IF($C$8=$F$8,'Datos Generales'!AG796))))</f>
        <v>29.827798053083104</v>
      </c>
      <c r="AH43" s="71">
        <f>IF(IF($C$8=$D$8,'Datos Generales'!AH585,IF($C$8=$E$8,'Datos Generales'!AH670,IF($C$8=$F$8,'Datos Generales'!AH796)))=0,"",IF($C$8=$D$8,'Datos Generales'!AH585,IF($C$8=$E$8,'Datos Generales'!AH670,IF($C$8=$F$8,'Datos Generales'!AH796))))</f>
        <v>7.4159935576758835</v>
      </c>
      <c r="AI43" s="71">
        <f>IF(IF($C$8=$D$8,'Datos Generales'!AI585,IF($C$8=$E$8,'Datos Generales'!AI670,IF($C$8=$F$8,'Datos Generales'!AI796)))=0,"",IF($C$8=$D$8,'Datos Generales'!AI585,IF($C$8=$E$8,'Datos Generales'!AI670,IF($C$8=$F$8,'Datos Generales'!AI796))))</f>
        <v>-215.30985452453359</v>
      </c>
      <c r="AJ43" s="71">
        <f>IF(IF($C$8=$D$8,'Datos Generales'!AJ585,IF($C$8=$E$8,'Datos Generales'!AJ670,IF($C$8=$F$8,'Datos Generales'!AJ796)))=0,"",IF($C$8=$D$8,'Datos Generales'!AJ585,IF($C$8=$E$8,'Datos Generales'!AJ670,IF($C$8=$F$8,'Datos Generales'!AJ796))))</f>
        <v>196.98310398885212</v>
      </c>
      <c r="AK43" s="71" t="str">
        <f>IF(IF($C$8=$D$8,'Datos Generales'!AK585,IF($C$8=$E$8,'Datos Generales'!AK670,IF($C$8=$F$8,'Datos Generales'!AK796)))=0,"",IF($C$8=$D$8,'Datos Generales'!AK585,IF($C$8=$E$8,'Datos Generales'!AK670,IF($C$8=$F$8,'Datos Generales'!AK796))))</f>
        <v/>
      </c>
      <c r="AL43" s="71" t="str">
        <f>IF(IF($C$8=$D$8,'Datos Generales'!AL585,IF($C$8=$E$8,'Datos Generales'!AL670,IF($C$8=$F$8,'Datos Generales'!AL796)))=0,"",IF($C$8=$D$8,'Datos Generales'!AL585,IF($C$8=$E$8,'Datos Generales'!AL670,IF($C$8=$F$8,'Datos Generales'!AL796))))</f>
        <v/>
      </c>
      <c r="AM43" s="71" t="str">
        <f>IF(IF($C$8=$D$8,'Datos Generales'!AM585,IF($C$8=$E$8,'Datos Generales'!AM670,IF($C$8=$F$8,'Datos Generales'!AM796)))=0,"",IF($C$8=$D$8,'Datos Generales'!AM585,IF($C$8=$E$8,'Datos Generales'!AM670,IF($C$8=$F$8,'Datos Generales'!AM796))))</f>
        <v/>
      </c>
      <c r="AN43" s="71" t="str">
        <f>IF(IF($C$8=$D$8,'Datos Generales'!AN585,IF($C$8=$E$8,'Datos Generales'!AN670,IF($C$8=$F$8,'Datos Generales'!AN796)))=0,"",IF($C$8=$D$8,'Datos Generales'!AN585,IF($C$8=$E$8,'Datos Generales'!AN670,IF($C$8=$F$8,'Datos Generales'!AN796))))</f>
        <v/>
      </c>
      <c r="AO43" s="71" t="str">
        <f>IF(IF($C$8=$D$8,'Datos Generales'!AO585,IF($C$8=$E$8,'Datos Generales'!AO670,IF($C$8=$F$8,'Datos Generales'!AO796)))=0,"",IF($C$8=$D$8,'Datos Generales'!AO585,IF($C$8=$E$8,'Datos Generales'!AO670,IF($C$8=$F$8,'Datos Generales'!AO796))))</f>
        <v/>
      </c>
      <c r="AP43" s="71" t="str">
        <f>IF(IF($C$8=$D$8,'Datos Generales'!AP585,IF($C$8=$E$8,'Datos Generales'!AP670,IF($C$8=$F$8,'Datos Generales'!AP796)))=0,"",IF($C$8=$D$8,'Datos Generales'!AP585,IF($C$8=$E$8,'Datos Generales'!AP670,IF($C$8=$F$8,'Datos Generales'!AP796))))</f>
        <v/>
      </c>
      <c r="AQ43" s="71">
        <f>IF(IF($C$8=$D$8,'Datos Generales'!AQ585,IF($C$8=$E$8,'Datos Generales'!AQ670,IF($C$8=$F$8,'Datos Generales'!AQ796)))=0,"",IF($C$8=$D$8,'Datos Generales'!AQ585,IF($C$8=$E$8,'Datos Generales'!AQ670,IF($C$8=$F$8,'Datos Generales'!AQ796))))</f>
        <v>13.963927492004945</v>
      </c>
      <c r="AR43" s="29"/>
      <c r="AS43" s="71">
        <f>IF(IF($C$8=$D$8,'Datos Generales'!AS585,IF($C$8=$E$8,'Datos Generales'!AS670,IF($C$8=$F$8,'Datos Generales'!AS796)))=0,"",IF($C$8=$D$8,'Datos Generales'!AS585,IF($C$8=$E$8,'Datos Generales'!AS670,IF($C$8=$F$8,'Datos Generales'!AS796))))</f>
        <v>26.223693617783084</v>
      </c>
      <c r="AT43" s="82">
        <f t="shared" si="0"/>
        <v>-12.259766125778139</v>
      </c>
    </row>
    <row r="44" spans="2:46" x14ac:dyDescent="0.2">
      <c r="B44" s="62" t="str">
        <f>'Datos Generales'!B280</f>
        <v>32. SOAP</v>
      </c>
      <c r="C44" s="71" t="str">
        <f>IF(IF($C$8=$D$8,'Datos Generales'!C586,IF($C$8=$E$8,'Datos Generales'!C671,IF($C$8=$F$8,'Datos Generales'!C797)))=0,"",IF($C$8=$D$8,'Datos Generales'!C586,IF($C$8=$E$8,'Datos Generales'!C671,IF($C$8=$F$8,'Datos Generales'!C797))))</f>
        <v/>
      </c>
      <c r="D44" s="71" t="str">
        <f>IF(IF($C$8=$D$8,'Datos Generales'!D586,IF($C$8=$E$8,'Datos Generales'!D671,IF($C$8=$F$8,'Datos Generales'!D797)))=0,"",IF($C$8=$D$8,'Datos Generales'!D586,IF($C$8=$E$8,'Datos Generales'!D671,IF($C$8=$F$8,'Datos Generales'!D797))))</f>
        <v/>
      </c>
      <c r="E44" s="71">
        <f>IF(IF($C$8=$D$8,'Datos Generales'!E586,IF($C$8=$E$8,'Datos Generales'!E671,IF($C$8=$F$8,'Datos Generales'!E797)))=0,"",IF($C$8=$D$8,'Datos Generales'!E586,IF($C$8=$E$8,'Datos Generales'!E671,IF($C$8=$F$8,'Datos Generales'!E797))))</f>
        <v>26.886454741070377</v>
      </c>
      <c r="F44" s="71">
        <f>IF(IF($C$8=$D$8,'Datos Generales'!F586,IF($C$8=$E$8,'Datos Generales'!F671,IF($C$8=$F$8,'Datos Generales'!F797)))=0,"",IF($C$8=$D$8,'Datos Generales'!F586,IF($C$8=$E$8,'Datos Generales'!F671,IF($C$8=$F$8,'Datos Generales'!F797))))</f>
        <v>63.565891472868216</v>
      </c>
      <c r="G44" s="71" t="str">
        <f>IF(IF($C$8=$D$8,'Datos Generales'!G586,IF($C$8=$E$8,'Datos Generales'!G671,IF($C$8=$F$8,'Datos Generales'!G797)))=0,"",IF($C$8=$D$8,'Datos Generales'!G586,IF($C$8=$E$8,'Datos Generales'!G671,IF($C$8=$F$8,'Datos Generales'!G797))))</f>
        <v/>
      </c>
      <c r="H44" s="71">
        <f>IF(IF($C$8=$D$8,'Datos Generales'!H586,IF($C$8=$E$8,'Datos Generales'!H671,IF($C$8=$F$8,'Datos Generales'!H797)))=0,"",IF($C$8=$D$8,'Datos Generales'!H586,IF($C$8=$E$8,'Datos Generales'!H671,IF($C$8=$F$8,'Datos Generales'!H797))))</f>
        <v>155.08638928067703</v>
      </c>
      <c r="I44" s="71">
        <f>IF(IF($C$8=$D$8,'Datos Generales'!I586,IF($C$8=$E$8,'Datos Generales'!I671,IF($C$8=$F$8,'Datos Generales'!I797)))=0,"",IF($C$8=$D$8,'Datos Generales'!I586,IF($C$8=$E$8,'Datos Generales'!I671,IF($C$8=$F$8,'Datos Generales'!I797))))</f>
        <v>14.117730322250278</v>
      </c>
      <c r="J44" s="71" t="str">
        <f>IF(IF($C$8=$D$8,'Datos Generales'!J586,IF($C$8=$E$8,'Datos Generales'!J671,IF($C$8=$F$8,'Datos Generales'!J797)))=0,"",IF($C$8=$D$8,'Datos Generales'!J586,IF($C$8=$E$8,'Datos Generales'!J671,IF($C$8=$F$8,'Datos Generales'!J797))))</f>
        <v/>
      </c>
      <c r="K44" s="71">
        <f>IF(IF($C$8=$D$8,'Datos Generales'!K586,IF($C$8=$E$8,'Datos Generales'!K671,IF($C$8=$F$8,'Datos Generales'!K797)))=0,"",IF($C$8=$D$8,'Datos Generales'!K586,IF($C$8=$E$8,'Datos Generales'!K671,IF($C$8=$F$8,'Datos Generales'!K797))))</f>
        <v>22.940518859295494</v>
      </c>
      <c r="L44" s="71" t="str">
        <f>IF(IF($C$8=$D$8,'Datos Generales'!L586,IF($C$8=$E$8,'Datos Generales'!L671,IF($C$8=$F$8,'Datos Generales'!L797)))=0,"",IF($C$8=$D$8,'Datos Generales'!L586,IF($C$8=$E$8,'Datos Generales'!L671,IF($C$8=$F$8,'Datos Generales'!L797))))</f>
        <v/>
      </c>
      <c r="M44" s="71" t="str">
        <f>IF(IF($C$8=$D$8,'Datos Generales'!M586,IF($C$8=$E$8,'Datos Generales'!M671,IF($C$8=$F$8,'Datos Generales'!M797)))=0,"",IF($C$8=$D$8,'Datos Generales'!M586,IF($C$8=$E$8,'Datos Generales'!M671,IF($C$8=$F$8,'Datos Generales'!M797))))</f>
        <v/>
      </c>
      <c r="N44" s="71" t="str">
        <f>IF(IF($C$8=$D$8,'Datos Generales'!N586,IF($C$8=$E$8,'Datos Generales'!N671,IF($C$8=$F$8,'Datos Generales'!N797)))=0,"",IF($C$8=$D$8,'Datos Generales'!N586,IF($C$8=$E$8,'Datos Generales'!N671,IF($C$8=$F$8,'Datos Generales'!N797))))</f>
        <v/>
      </c>
      <c r="O44" s="71" t="str">
        <f>IF(IF($C$8=$D$8,'Datos Generales'!O586,IF($C$8=$E$8,'Datos Generales'!O671,IF($C$8=$F$8,'Datos Generales'!O797)))=0,"",IF($C$8=$D$8,'Datos Generales'!O586,IF($C$8=$E$8,'Datos Generales'!O671,IF($C$8=$F$8,'Datos Generales'!O797))))</f>
        <v/>
      </c>
      <c r="P44" s="71" t="str">
        <f>IF(IF($C$8=$D$8,'Datos Generales'!P586,IF($C$8=$E$8,'Datos Generales'!P671,IF($C$8=$F$8,'Datos Generales'!P797)))=0,"",IF($C$8=$D$8,'Datos Generales'!P586,IF($C$8=$E$8,'Datos Generales'!P671,IF($C$8=$F$8,'Datos Generales'!P797))))</f>
        <v/>
      </c>
      <c r="Q44" s="71">
        <f>IF(IF($C$8=$D$8,'Datos Generales'!Q586,IF($C$8=$E$8,'Datos Generales'!Q671,IF($C$8=$F$8,'Datos Generales'!Q797)))=0,"",IF($C$8=$D$8,'Datos Generales'!Q586,IF($C$8=$E$8,'Datos Generales'!Q671,IF($C$8=$F$8,'Datos Generales'!Q797))))</f>
        <v>29.42672709988215</v>
      </c>
      <c r="R44" s="71" t="str">
        <f>IF(IF($C$8=$D$8,'Datos Generales'!R586,IF($C$8=$E$8,'Datos Generales'!R671,IF($C$8=$F$8,'Datos Generales'!R797)))=0,"",IF($C$8=$D$8,'Datos Generales'!R586,IF($C$8=$E$8,'Datos Generales'!R671,IF($C$8=$F$8,'Datos Generales'!R797))))</f>
        <v/>
      </c>
      <c r="S44" s="71">
        <f>IF(IF($C$8=$D$8,'Datos Generales'!S586,IF($C$8=$E$8,'Datos Generales'!S671,IF($C$8=$F$8,'Datos Generales'!S797)))=0,"",IF($C$8=$D$8,'Datos Generales'!S586,IF($C$8=$E$8,'Datos Generales'!S671,IF($C$8=$F$8,'Datos Generales'!S797))))</f>
        <v>2.8179174462904935</v>
      </c>
      <c r="T44" s="71" t="str">
        <f>IF(IF($C$8=$D$8,'Datos Generales'!T586,IF($C$8=$E$8,'Datos Generales'!T671,IF($C$8=$F$8,'Datos Generales'!T797)))=0,"",IF($C$8=$D$8,'Datos Generales'!T586,IF($C$8=$E$8,'Datos Generales'!T671,IF($C$8=$F$8,'Datos Generales'!T797))))</f>
        <v/>
      </c>
      <c r="U44" s="71">
        <f>IF(IF($C$8=$D$8,'Datos Generales'!U586,IF($C$8=$E$8,'Datos Generales'!U671,IF($C$8=$F$8,'Datos Generales'!U797)))=0,"",IF($C$8=$D$8,'Datos Generales'!U586,IF($C$8=$E$8,'Datos Generales'!U671,IF($C$8=$F$8,'Datos Generales'!U797))))</f>
        <v>17.75768744547122</v>
      </c>
      <c r="V44" s="71" t="str">
        <f>IF(IF($C$8=$D$8,'Datos Generales'!V586,IF($C$8=$E$8,'Datos Generales'!V671,IF($C$8=$F$8,'Datos Generales'!V797)))=0,"",IF($C$8=$D$8,'Datos Generales'!V586,IF($C$8=$E$8,'Datos Generales'!V671,IF($C$8=$F$8,'Datos Generales'!V797))))</f>
        <v/>
      </c>
      <c r="W44" s="71" t="str">
        <f>IF(IF($C$8=$D$8,'Datos Generales'!W586,IF($C$8=$E$8,'Datos Generales'!W671,IF($C$8=$F$8,'Datos Generales'!W797)))=0,"",IF($C$8=$D$8,'Datos Generales'!W586,IF($C$8=$E$8,'Datos Generales'!W671,IF($C$8=$F$8,'Datos Generales'!W797))))</f>
        <v/>
      </c>
      <c r="X44" s="71" t="str">
        <f>IF(IF($C$8=$D$8,'Datos Generales'!X586,IF($C$8=$E$8,'Datos Generales'!X671,IF($C$8=$F$8,'Datos Generales'!X797)))=0,"",IF($C$8=$D$8,'Datos Generales'!X586,IF($C$8=$E$8,'Datos Generales'!X671,IF($C$8=$F$8,'Datos Generales'!X797))))</f>
        <v/>
      </c>
      <c r="Y44" s="71">
        <f>IF(IF($C$8=$D$8,'Datos Generales'!Y586,IF($C$8=$E$8,'Datos Generales'!Y671,IF($C$8=$F$8,'Datos Generales'!Y797)))=0,"",IF($C$8=$D$8,'Datos Generales'!Y586,IF($C$8=$E$8,'Datos Generales'!Y671,IF($C$8=$F$8,'Datos Generales'!Y797))))</f>
        <v>-0.29445970356073542</v>
      </c>
      <c r="Z44" s="71" t="str">
        <f>IF(IF($C$8=$D$8,'Datos Generales'!Z586,IF($C$8=$E$8,'Datos Generales'!Z671,IF($C$8=$F$8,'Datos Generales'!Z797)))=0,"",IF($C$8=$D$8,'Datos Generales'!Z586,IF($C$8=$E$8,'Datos Generales'!Z671,IF($C$8=$F$8,'Datos Generales'!Z797))))</f>
        <v/>
      </c>
      <c r="AA44" s="71">
        <f>IF(IF($C$8=$D$8,'Datos Generales'!AA586,IF($C$8=$E$8,'Datos Generales'!AA671,IF($C$8=$F$8,'Datos Generales'!AA797)))=0,"",IF($C$8=$D$8,'Datos Generales'!AA586,IF($C$8=$E$8,'Datos Generales'!AA671,IF($C$8=$F$8,'Datos Generales'!AA797))))</f>
        <v>15.701115739191637</v>
      </c>
      <c r="AB44" s="71" t="str">
        <f>IF(IF($C$8=$D$8,'Datos Generales'!AB586,IF($C$8=$E$8,'Datos Generales'!AB671,IF($C$8=$F$8,'Datos Generales'!AB797)))=0,"",IF($C$8=$D$8,'Datos Generales'!AB586,IF($C$8=$E$8,'Datos Generales'!AB671,IF($C$8=$F$8,'Datos Generales'!AB797))))</f>
        <v/>
      </c>
      <c r="AC44" s="71" t="str">
        <f>IF(IF($C$8=$D$8,'Datos Generales'!AC586,IF($C$8=$E$8,'Datos Generales'!AC671,IF($C$8=$F$8,'Datos Generales'!AC797)))=0,"",IF($C$8=$D$8,'Datos Generales'!AC586,IF($C$8=$E$8,'Datos Generales'!AC671,IF($C$8=$F$8,'Datos Generales'!AC797))))</f>
        <v/>
      </c>
      <c r="AD44" s="71" t="str">
        <f>IF(IF($C$8=$D$8,'Datos Generales'!AD586,IF($C$8=$E$8,'Datos Generales'!AD671,IF($C$8=$F$8,'Datos Generales'!AD797)))=0,"",IF($C$8=$D$8,'Datos Generales'!AD586,IF($C$8=$E$8,'Datos Generales'!AD671,IF($C$8=$F$8,'Datos Generales'!AD797))))</f>
        <v/>
      </c>
      <c r="AE44" s="71" t="str">
        <f>IF(IF($C$8=$D$8,'Datos Generales'!AE586,IF($C$8=$E$8,'Datos Generales'!AE671,IF($C$8=$F$8,'Datos Generales'!AE797)))=0,"",IF($C$8=$D$8,'Datos Generales'!AE586,IF($C$8=$E$8,'Datos Generales'!AE671,IF($C$8=$F$8,'Datos Generales'!AE797))))</f>
        <v/>
      </c>
      <c r="AF44" s="71" t="str">
        <f>IF(IF($C$8=$D$8,'Datos Generales'!AF586,IF($C$8=$E$8,'Datos Generales'!AF671,IF($C$8=$F$8,'Datos Generales'!AF797)))=0,"",IF($C$8=$D$8,'Datos Generales'!AF586,IF($C$8=$E$8,'Datos Generales'!AF671,IF($C$8=$F$8,'Datos Generales'!AF797))))</f>
        <v/>
      </c>
      <c r="AG44" s="71">
        <f>IF(IF($C$8=$D$8,'Datos Generales'!AG586,IF($C$8=$E$8,'Datos Generales'!AG671,IF($C$8=$F$8,'Datos Generales'!AG797)))=0,"",IF($C$8=$D$8,'Datos Generales'!AG586,IF($C$8=$E$8,'Datos Generales'!AG671,IF($C$8=$F$8,'Datos Generales'!AG797))))</f>
        <v>54.303435426463452</v>
      </c>
      <c r="AH44" s="71" t="str">
        <f>IF(IF($C$8=$D$8,'Datos Generales'!AH586,IF($C$8=$E$8,'Datos Generales'!AH671,IF($C$8=$F$8,'Datos Generales'!AH797)))=0,"",IF($C$8=$D$8,'Datos Generales'!AH586,IF($C$8=$E$8,'Datos Generales'!AH671,IF($C$8=$F$8,'Datos Generales'!AH797))))</f>
        <v/>
      </c>
      <c r="AI44" s="71">
        <f>IF(IF($C$8=$D$8,'Datos Generales'!AI586,IF($C$8=$E$8,'Datos Generales'!AI671,IF($C$8=$F$8,'Datos Generales'!AI797)))=0,"",IF($C$8=$D$8,'Datos Generales'!AI586,IF($C$8=$E$8,'Datos Generales'!AI671,IF($C$8=$F$8,'Datos Generales'!AI797))))</f>
        <v>38.32040440390859</v>
      </c>
      <c r="AJ44" s="71" t="str">
        <f>IF(IF($C$8=$D$8,'Datos Generales'!AJ586,IF($C$8=$E$8,'Datos Generales'!AJ671,IF($C$8=$F$8,'Datos Generales'!AJ797)))=0,"",IF($C$8=$D$8,'Datos Generales'!AJ586,IF($C$8=$E$8,'Datos Generales'!AJ671,IF($C$8=$F$8,'Datos Generales'!AJ797))))</f>
        <v/>
      </c>
      <c r="AK44" s="71" t="str">
        <f>IF(IF($C$8=$D$8,'Datos Generales'!AK586,IF($C$8=$E$8,'Datos Generales'!AK671,IF($C$8=$F$8,'Datos Generales'!AK797)))=0,"",IF($C$8=$D$8,'Datos Generales'!AK586,IF($C$8=$E$8,'Datos Generales'!AK671,IF($C$8=$F$8,'Datos Generales'!AK797))))</f>
        <v/>
      </c>
      <c r="AL44" s="71" t="str">
        <f>IF(IF($C$8=$D$8,'Datos Generales'!AL586,IF($C$8=$E$8,'Datos Generales'!AL671,IF($C$8=$F$8,'Datos Generales'!AL797)))=0,"",IF($C$8=$D$8,'Datos Generales'!AL586,IF($C$8=$E$8,'Datos Generales'!AL671,IF($C$8=$F$8,'Datos Generales'!AL797))))</f>
        <v/>
      </c>
      <c r="AM44" s="71" t="str">
        <f>IF(IF($C$8=$D$8,'Datos Generales'!AM586,IF($C$8=$E$8,'Datos Generales'!AM671,IF($C$8=$F$8,'Datos Generales'!AM797)))=0,"",IF($C$8=$D$8,'Datos Generales'!AM586,IF($C$8=$E$8,'Datos Generales'!AM671,IF($C$8=$F$8,'Datos Generales'!AM797))))</f>
        <v/>
      </c>
      <c r="AN44" s="71" t="str">
        <f>IF(IF($C$8=$D$8,'Datos Generales'!AN586,IF($C$8=$E$8,'Datos Generales'!AN671,IF($C$8=$F$8,'Datos Generales'!AN797)))=0,"",IF($C$8=$D$8,'Datos Generales'!AN586,IF($C$8=$E$8,'Datos Generales'!AN671,IF($C$8=$F$8,'Datos Generales'!AN797))))</f>
        <v/>
      </c>
      <c r="AO44" s="71" t="str">
        <f>IF(IF($C$8=$D$8,'Datos Generales'!AO586,IF($C$8=$E$8,'Datos Generales'!AO671,IF($C$8=$F$8,'Datos Generales'!AO797)))=0,"",IF($C$8=$D$8,'Datos Generales'!AO586,IF($C$8=$E$8,'Datos Generales'!AO671,IF($C$8=$F$8,'Datos Generales'!AO797))))</f>
        <v/>
      </c>
      <c r="AP44" s="71" t="str">
        <f>IF(IF($C$8=$D$8,'Datos Generales'!AP586,IF($C$8=$E$8,'Datos Generales'!AP671,IF($C$8=$F$8,'Datos Generales'!AP797)))=0,"",IF($C$8=$D$8,'Datos Generales'!AP586,IF($C$8=$E$8,'Datos Generales'!AP671,IF($C$8=$F$8,'Datos Generales'!AP797))))</f>
        <v/>
      </c>
      <c r="AQ44" s="71">
        <f>IF(IF($C$8=$D$8,'Datos Generales'!AQ586,IF($C$8=$E$8,'Datos Generales'!AQ671,IF($C$8=$F$8,'Datos Generales'!AQ797)))=0,"",IF($C$8=$D$8,'Datos Generales'!AQ586,IF($C$8=$E$8,'Datos Generales'!AQ671,IF($C$8=$F$8,'Datos Generales'!AQ797))))</f>
        <v>31.257353296941215</v>
      </c>
      <c r="AR44" s="29"/>
      <c r="AS44" s="71">
        <f>IF(IF($C$8=$D$8,'Datos Generales'!AS586,IF($C$8=$E$8,'Datos Generales'!AS671,IF($C$8=$F$8,'Datos Generales'!AS797)))=0,"",IF($C$8=$D$8,'Datos Generales'!AS586,IF($C$8=$E$8,'Datos Generales'!AS671,IF($C$8=$F$8,'Datos Generales'!AS797))))</f>
        <v>80.424781481923532</v>
      </c>
      <c r="AT44" s="82">
        <f t="shared" si="0"/>
        <v>-49.167428184982313</v>
      </c>
    </row>
    <row r="45" spans="2:46" x14ac:dyDescent="0.2">
      <c r="B45" s="62" t="str">
        <f>'Datos Generales'!B281</f>
        <v>33. Seguro de Cesantía</v>
      </c>
      <c r="C45" s="71" t="str">
        <f>IF(IF($C$8=$D$8,'Datos Generales'!C587,IF($C$8=$E$8,'Datos Generales'!C672,IF($C$8=$F$8,'Datos Generales'!C798)))=0,"",IF($C$8=$D$8,'Datos Generales'!C587,IF($C$8=$E$8,'Datos Generales'!C672,IF($C$8=$F$8,'Datos Generales'!C798))))</f>
        <v/>
      </c>
      <c r="D45" s="71" t="str">
        <f>IF(IF($C$8=$D$8,'Datos Generales'!D587,IF($C$8=$E$8,'Datos Generales'!D672,IF($C$8=$F$8,'Datos Generales'!D798)))=0,"",IF($C$8=$D$8,'Datos Generales'!D587,IF($C$8=$E$8,'Datos Generales'!D672,IF($C$8=$F$8,'Datos Generales'!D798))))</f>
        <v/>
      </c>
      <c r="E45" s="71">
        <f>IF(IF($C$8=$D$8,'Datos Generales'!E587,IF($C$8=$E$8,'Datos Generales'!E672,IF($C$8=$F$8,'Datos Generales'!E798)))=0,"",IF($C$8=$D$8,'Datos Generales'!E587,IF($C$8=$E$8,'Datos Generales'!E672,IF($C$8=$F$8,'Datos Generales'!E798))))</f>
        <v>-0.52899657580743098</v>
      </c>
      <c r="F45" s="71">
        <f>IF(IF($C$8=$D$8,'Datos Generales'!F587,IF($C$8=$E$8,'Datos Generales'!F672,IF($C$8=$F$8,'Datos Generales'!F798)))=0,"",IF($C$8=$D$8,'Datos Generales'!F587,IF($C$8=$E$8,'Datos Generales'!F672,IF($C$8=$F$8,'Datos Generales'!F798))))</f>
        <v>77.444679161770964</v>
      </c>
      <c r="G45" s="71" t="str">
        <f>IF(IF($C$8=$D$8,'Datos Generales'!G587,IF($C$8=$E$8,'Datos Generales'!G672,IF($C$8=$F$8,'Datos Generales'!G798)))=0,"",IF($C$8=$D$8,'Datos Generales'!G587,IF($C$8=$E$8,'Datos Generales'!G672,IF($C$8=$F$8,'Datos Generales'!G798))))</f>
        <v/>
      </c>
      <c r="H45" s="71">
        <f>IF(IF($C$8=$D$8,'Datos Generales'!H587,IF($C$8=$E$8,'Datos Generales'!H672,IF($C$8=$F$8,'Datos Generales'!H798)))=0,"",IF($C$8=$D$8,'Datos Generales'!H587,IF($C$8=$E$8,'Datos Generales'!H672,IF($C$8=$F$8,'Datos Generales'!H798))))</f>
        <v>57.176121930567312</v>
      </c>
      <c r="I45" s="71">
        <f>IF(IF($C$8=$D$8,'Datos Generales'!I587,IF($C$8=$E$8,'Datos Generales'!I672,IF($C$8=$F$8,'Datos Generales'!I798)))=0,"",IF($C$8=$D$8,'Datos Generales'!I587,IF($C$8=$E$8,'Datos Generales'!I672,IF($C$8=$F$8,'Datos Generales'!I798))))</f>
        <v>60.25261683163621</v>
      </c>
      <c r="J45" s="71" t="str">
        <f>IF(IF($C$8=$D$8,'Datos Generales'!J587,IF($C$8=$E$8,'Datos Generales'!J672,IF($C$8=$F$8,'Datos Generales'!J798)))=0,"",IF($C$8=$D$8,'Datos Generales'!J587,IF($C$8=$E$8,'Datos Generales'!J672,IF($C$8=$F$8,'Datos Generales'!J798))))</f>
        <v/>
      </c>
      <c r="K45" s="71">
        <f>IF(IF($C$8=$D$8,'Datos Generales'!K587,IF($C$8=$E$8,'Datos Generales'!K672,IF($C$8=$F$8,'Datos Generales'!K798)))=0,"",IF($C$8=$D$8,'Datos Generales'!K587,IF($C$8=$E$8,'Datos Generales'!K672,IF($C$8=$F$8,'Datos Generales'!K798))))</f>
        <v>15.215516259329057</v>
      </c>
      <c r="L45" s="71" t="str">
        <f>IF(IF($C$8=$D$8,'Datos Generales'!L587,IF($C$8=$E$8,'Datos Generales'!L672,IF($C$8=$F$8,'Datos Generales'!L798)))=0,"",IF($C$8=$D$8,'Datos Generales'!L587,IF($C$8=$E$8,'Datos Generales'!L672,IF($C$8=$F$8,'Datos Generales'!L798))))</f>
        <v/>
      </c>
      <c r="M45" s="71" t="str">
        <f>IF(IF($C$8=$D$8,'Datos Generales'!M587,IF($C$8=$E$8,'Datos Generales'!M672,IF($C$8=$F$8,'Datos Generales'!M798)))=0,"",IF($C$8=$D$8,'Datos Generales'!M587,IF($C$8=$E$8,'Datos Generales'!M672,IF($C$8=$F$8,'Datos Generales'!M798))))</f>
        <v/>
      </c>
      <c r="N45" s="71" t="str">
        <f>IF(IF($C$8=$D$8,'Datos Generales'!N587,IF($C$8=$E$8,'Datos Generales'!N672,IF($C$8=$F$8,'Datos Generales'!N798)))=0,"",IF($C$8=$D$8,'Datos Generales'!N587,IF($C$8=$E$8,'Datos Generales'!N672,IF($C$8=$F$8,'Datos Generales'!N798))))</f>
        <v/>
      </c>
      <c r="O45" s="71" t="str">
        <f>IF(IF($C$8=$D$8,'Datos Generales'!O587,IF($C$8=$E$8,'Datos Generales'!O672,IF($C$8=$F$8,'Datos Generales'!O798)))=0,"",IF($C$8=$D$8,'Datos Generales'!O587,IF($C$8=$E$8,'Datos Generales'!O672,IF($C$8=$F$8,'Datos Generales'!O798))))</f>
        <v/>
      </c>
      <c r="P45" s="71" t="str">
        <f>IF(IF($C$8=$D$8,'Datos Generales'!P587,IF($C$8=$E$8,'Datos Generales'!P672,IF($C$8=$F$8,'Datos Generales'!P798)))=0,"",IF($C$8=$D$8,'Datos Generales'!P587,IF($C$8=$E$8,'Datos Generales'!P672,IF($C$8=$F$8,'Datos Generales'!P798))))</f>
        <v/>
      </c>
      <c r="Q45" s="71">
        <f>IF(IF($C$8=$D$8,'Datos Generales'!Q587,IF($C$8=$E$8,'Datos Generales'!Q672,IF($C$8=$F$8,'Datos Generales'!Q798)))=0,"",IF($C$8=$D$8,'Datos Generales'!Q587,IF($C$8=$E$8,'Datos Generales'!Q672,IF($C$8=$F$8,'Datos Generales'!Q798))))</f>
        <v>9.5519827567246569</v>
      </c>
      <c r="R45" s="71">
        <f>IF(IF($C$8=$D$8,'Datos Generales'!R587,IF($C$8=$E$8,'Datos Generales'!R672,IF($C$8=$F$8,'Datos Generales'!R798)))=0,"",IF($C$8=$D$8,'Datos Generales'!R587,IF($C$8=$E$8,'Datos Generales'!R672,IF($C$8=$F$8,'Datos Generales'!R798))))</f>
        <v>-5.8802542812662164</v>
      </c>
      <c r="S45" s="71" t="str">
        <f>IF(IF($C$8=$D$8,'Datos Generales'!S587,IF($C$8=$E$8,'Datos Generales'!S672,IF($C$8=$F$8,'Datos Generales'!S798)))=0,"",IF($C$8=$D$8,'Datos Generales'!S587,IF($C$8=$E$8,'Datos Generales'!S672,IF($C$8=$F$8,'Datos Generales'!S798))))</f>
        <v/>
      </c>
      <c r="T45" s="71" t="str">
        <f>IF(IF($C$8=$D$8,'Datos Generales'!T587,IF($C$8=$E$8,'Datos Generales'!T672,IF($C$8=$F$8,'Datos Generales'!T798)))=0,"",IF($C$8=$D$8,'Datos Generales'!T587,IF($C$8=$E$8,'Datos Generales'!T672,IF($C$8=$F$8,'Datos Generales'!T798))))</f>
        <v/>
      </c>
      <c r="U45" s="71">
        <f>IF(IF($C$8=$D$8,'Datos Generales'!U587,IF($C$8=$E$8,'Datos Generales'!U672,IF($C$8=$F$8,'Datos Generales'!U798)))=0,"",IF($C$8=$D$8,'Datos Generales'!U587,IF($C$8=$E$8,'Datos Generales'!U672,IF($C$8=$F$8,'Datos Generales'!U798))))</f>
        <v>142.34286946078279</v>
      </c>
      <c r="V45" s="71">
        <f>IF(IF($C$8=$D$8,'Datos Generales'!V587,IF($C$8=$E$8,'Datos Generales'!V672,IF($C$8=$F$8,'Datos Generales'!V798)))=0,"",IF($C$8=$D$8,'Datos Generales'!V587,IF($C$8=$E$8,'Datos Generales'!V672,IF($C$8=$F$8,'Datos Generales'!V798))))</f>
        <v>54.61587231579238</v>
      </c>
      <c r="W45" s="71" t="str">
        <f>IF(IF($C$8=$D$8,'Datos Generales'!W587,IF($C$8=$E$8,'Datos Generales'!W672,IF($C$8=$F$8,'Datos Generales'!W798)))=0,"",IF($C$8=$D$8,'Datos Generales'!W587,IF($C$8=$E$8,'Datos Generales'!W672,IF($C$8=$F$8,'Datos Generales'!W798))))</f>
        <v/>
      </c>
      <c r="X45" s="71" t="str">
        <f>IF(IF($C$8=$D$8,'Datos Generales'!X587,IF($C$8=$E$8,'Datos Generales'!X672,IF($C$8=$F$8,'Datos Generales'!X798)))=0,"",IF($C$8=$D$8,'Datos Generales'!X587,IF($C$8=$E$8,'Datos Generales'!X672,IF($C$8=$F$8,'Datos Generales'!X798))))</f>
        <v/>
      </c>
      <c r="Y45" s="71" t="str">
        <f>IF(IF($C$8=$D$8,'Datos Generales'!Y587,IF($C$8=$E$8,'Datos Generales'!Y672,IF($C$8=$F$8,'Datos Generales'!Y798)))=0,"",IF($C$8=$D$8,'Datos Generales'!Y587,IF($C$8=$E$8,'Datos Generales'!Y672,IF($C$8=$F$8,'Datos Generales'!Y798))))</f>
        <v/>
      </c>
      <c r="Z45" s="71" t="str">
        <f>IF(IF($C$8=$D$8,'Datos Generales'!Z587,IF($C$8=$E$8,'Datos Generales'!Z672,IF($C$8=$F$8,'Datos Generales'!Z798)))=0,"",IF($C$8=$D$8,'Datos Generales'!Z587,IF($C$8=$E$8,'Datos Generales'!Z672,IF($C$8=$F$8,'Datos Generales'!Z798))))</f>
        <v/>
      </c>
      <c r="AA45" s="71">
        <f>IF(IF($C$8=$D$8,'Datos Generales'!AA587,IF($C$8=$E$8,'Datos Generales'!AA672,IF($C$8=$F$8,'Datos Generales'!AA798)))=0,"",IF($C$8=$D$8,'Datos Generales'!AA587,IF($C$8=$E$8,'Datos Generales'!AA672,IF($C$8=$F$8,'Datos Generales'!AA798))))</f>
        <v>-4.6162104133118627</v>
      </c>
      <c r="AB45" s="71">
        <f>IF(IF($C$8=$D$8,'Datos Generales'!AB587,IF($C$8=$E$8,'Datos Generales'!AB672,IF($C$8=$F$8,'Datos Generales'!AB798)))=0,"",IF($C$8=$D$8,'Datos Generales'!AB587,IF($C$8=$E$8,'Datos Generales'!AB672,IF($C$8=$F$8,'Datos Generales'!AB798))))</f>
        <v>2.2500739214620236</v>
      </c>
      <c r="AC45" s="71" t="str">
        <f>IF(IF($C$8=$D$8,'Datos Generales'!AC587,IF($C$8=$E$8,'Datos Generales'!AC672,IF($C$8=$F$8,'Datos Generales'!AC798)))=0,"",IF($C$8=$D$8,'Datos Generales'!AC587,IF($C$8=$E$8,'Datos Generales'!AC672,IF($C$8=$F$8,'Datos Generales'!AC798))))</f>
        <v/>
      </c>
      <c r="AD45" s="71" t="str">
        <f>IF(IF($C$8=$D$8,'Datos Generales'!AD587,IF($C$8=$E$8,'Datos Generales'!AD672,IF($C$8=$F$8,'Datos Generales'!AD798)))=0,"",IF($C$8=$D$8,'Datos Generales'!AD587,IF($C$8=$E$8,'Datos Generales'!AD672,IF($C$8=$F$8,'Datos Generales'!AD798))))</f>
        <v/>
      </c>
      <c r="AE45" s="71" t="str">
        <f>IF(IF($C$8=$D$8,'Datos Generales'!AE587,IF($C$8=$E$8,'Datos Generales'!AE672,IF($C$8=$F$8,'Datos Generales'!AE798)))=0,"",IF($C$8=$D$8,'Datos Generales'!AE587,IF($C$8=$E$8,'Datos Generales'!AE672,IF($C$8=$F$8,'Datos Generales'!AE798))))</f>
        <v/>
      </c>
      <c r="AF45" s="71" t="str">
        <f>IF(IF($C$8=$D$8,'Datos Generales'!AF587,IF($C$8=$E$8,'Datos Generales'!AF672,IF($C$8=$F$8,'Datos Generales'!AF798)))=0,"",IF($C$8=$D$8,'Datos Generales'!AF587,IF($C$8=$E$8,'Datos Generales'!AF672,IF($C$8=$F$8,'Datos Generales'!AF798))))</f>
        <v/>
      </c>
      <c r="AG45" s="71">
        <f>IF(IF($C$8=$D$8,'Datos Generales'!AG587,IF($C$8=$E$8,'Datos Generales'!AG672,IF($C$8=$F$8,'Datos Generales'!AG798)))=0,"",IF($C$8=$D$8,'Datos Generales'!AG587,IF($C$8=$E$8,'Datos Generales'!AG672,IF($C$8=$F$8,'Datos Generales'!AG798))))</f>
        <v>39.509977276933924</v>
      </c>
      <c r="AH45" s="71" t="str">
        <f>IF(IF($C$8=$D$8,'Datos Generales'!AH587,IF($C$8=$E$8,'Datos Generales'!AH672,IF($C$8=$F$8,'Datos Generales'!AH798)))=0,"",IF($C$8=$D$8,'Datos Generales'!AH587,IF($C$8=$E$8,'Datos Generales'!AH672,IF($C$8=$F$8,'Datos Generales'!AH798))))</f>
        <v/>
      </c>
      <c r="AI45" s="71">
        <f>IF(IF($C$8=$D$8,'Datos Generales'!AI587,IF($C$8=$E$8,'Datos Generales'!AI672,IF($C$8=$F$8,'Datos Generales'!AI798)))=0,"",IF($C$8=$D$8,'Datos Generales'!AI587,IF($C$8=$E$8,'Datos Generales'!AI672,IF($C$8=$F$8,'Datos Generales'!AI798))))</f>
        <v>38.575717336388543</v>
      </c>
      <c r="AJ45" s="71">
        <f>IF(IF($C$8=$D$8,'Datos Generales'!AJ587,IF($C$8=$E$8,'Datos Generales'!AJ672,IF($C$8=$F$8,'Datos Generales'!AJ798)))=0,"",IF($C$8=$D$8,'Datos Generales'!AJ587,IF($C$8=$E$8,'Datos Generales'!AJ672,IF($C$8=$F$8,'Datos Generales'!AJ798))))</f>
        <v>23.73691541886981</v>
      </c>
      <c r="AK45" s="71" t="str">
        <f>IF(IF($C$8=$D$8,'Datos Generales'!AK587,IF($C$8=$E$8,'Datos Generales'!AK672,IF($C$8=$F$8,'Datos Generales'!AK798)))=0,"",IF($C$8=$D$8,'Datos Generales'!AK587,IF($C$8=$E$8,'Datos Generales'!AK672,IF($C$8=$F$8,'Datos Generales'!AK798))))</f>
        <v/>
      </c>
      <c r="AL45" s="71" t="str">
        <f>IF(IF($C$8=$D$8,'Datos Generales'!AL587,IF($C$8=$E$8,'Datos Generales'!AL672,IF($C$8=$F$8,'Datos Generales'!AL798)))=0,"",IF($C$8=$D$8,'Datos Generales'!AL587,IF($C$8=$E$8,'Datos Generales'!AL672,IF($C$8=$F$8,'Datos Generales'!AL798))))</f>
        <v/>
      </c>
      <c r="AM45" s="71" t="str">
        <f>IF(IF($C$8=$D$8,'Datos Generales'!AM587,IF($C$8=$E$8,'Datos Generales'!AM672,IF($C$8=$F$8,'Datos Generales'!AM798)))=0,"",IF($C$8=$D$8,'Datos Generales'!AM587,IF($C$8=$E$8,'Datos Generales'!AM672,IF($C$8=$F$8,'Datos Generales'!AM798))))</f>
        <v/>
      </c>
      <c r="AN45" s="71" t="str">
        <f>IF(IF($C$8=$D$8,'Datos Generales'!AN587,IF($C$8=$E$8,'Datos Generales'!AN672,IF($C$8=$F$8,'Datos Generales'!AN798)))=0,"",IF($C$8=$D$8,'Datos Generales'!AN587,IF($C$8=$E$8,'Datos Generales'!AN672,IF($C$8=$F$8,'Datos Generales'!AN798))))</f>
        <v/>
      </c>
      <c r="AO45" s="71" t="str">
        <f>IF(IF($C$8=$D$8,'Datos Generales'!AO587,IF($C$8=$E$8,'Datos Generales'!AO672,IF($C$8=$F$8,'Datos Generales'!AO798)))=0,"",IF($C$8=$D$8,'Datos Generales'!AO587,IF($C$8=$E$8,'Datos Generales'!AO672,IF($C$8=$F$8,'Datos Generales'!AO798))))</f>
        <v/>
      </c>
      <c r="AP45" s="71" t="str">
        <f>IF(IF($C$8=$D$8,'Datos Generales'!AP587,IF($C$8=$E$8,'Datos Generales'!AP672,IF($C$8=$F$8,'Datos Generales'!AP798)))=0,"",IF($C$8=$D$8,'Datos Generales'!AP587,IF($C$8=$E$8,'Datos Generales'!AP672,IF($C$8=$F$8,'Datos Generales'!AP798))))</f>
        <v/>
      </c>
      <c r="AQ45" s="71">
        <f>IF(IF($C$8=$D$8,'Datos Generales'!AQ587,IF($C$8=$E$8,'Datos Generales'!AQ672,IF($C$8=$F$8,'Datos Generales'!AQ798)))=0,"",IF($C$8=$D$8,'Datos Generales'!AQ587,IF($C$8=$E$8,'Datos Generales'!AQ672,IF($C$8=$F$8,'Datos Generales'!AQ798))))</f>
        <v>35.035934267687615</v>
      </c>
      <c r="AR45" s="29"/>
      <c r="AS45" s="71">
        <f>IF(IF($C$8=$D$8,'Datos Generales'!AS587,IF($C$8=$E$8,'Datos Generales'!AS672,IF($C$8=$F$8,'Datos Generales'!AS798)))=0,"",IF($C$8=$D$8,'Datos Generales'!AS587,IF($C$8=$E$8,'Datos Generales'!AS672,IF($C$8=$F$8,'Datos Generales'!AS798))))</f>
        <v>38.712494031463976</v>
      </c>
      <c r="AT45" s="82">
        <f t="shared" si="0"/>
        <v>-3.6765597637763605</v>
      </c>
    </row>
    <row r="46" spans="2:46" x14ac:dyDescent="0.2">
      <c r="B46" s="62" t="str">
        <f>'Datos Generales'!B282</f>
        <v>34. Seguro de Título</v>
      </c>
      <c r="C46" s="71" t="str">
        <f>IF(IF($C$8=$D$8,'Datos Generales'!C588,IF($C$8=$E$8,'Datos Generales'!C673,IF($C$8=$F$8,'Datos Generales'!C799)))=0,"",IF($C$8=$D$8,'Datos Generales'!C588,IF($C$8=$E$8,'Datos Generales'!C673,IF($C$8=$F$8,'Datos Generales'!C799))))</f>
        <v/>
      </c>
      <c r="D46" s="71" t="str">
        <f>IF(IF($C$8=$D$8,'Datos Generales'!D588,IF($C$8=$E$8,'Datos Generales'!D673,IF($C$8=$F$8,'Datos Generales'!D799)))=0,"",IF($C$8=$D$8,'Datos Generales'!D588,IF($C$8=$E$8,'Datos Generales'!D673,IF($C$8=$F$8,'Datos Generales'!D799))))</f>
        <v/>
      </c>
      <c r="E46" s="71" t="str">
        <f>IF(IF($C$8=$D$8,'Datos Generales'!E588,IF($C$8=$E$8,'Datos Generales'!E673,IF($C$8=$F$8,'Datos Generales'!E799)))=0,"",IF($C$8=$D$8,'Datos Generales'!E588,IF($C$8=$E$8,'Datos Generales'!E673,IF($C$8=$F$8,'Datos Generales'!E799))))</f>
        <v/>
      </c>
      <c r="F46" s="71" t="str">
        <f>IF(IF($C$8=$D$8,'Datos Generales'!F588,IF($C$8=$E$8,'Datos Generales'!F673,IF($C$8=$F$8,'Datos Generales'!F799)))=0,"",IF($C$8=$D$8,'Datos Generales'!F588,IF($C$8=$E$8,'Datos Generales'!F673,IF($C$8=$F$8,'Datos Generales'!F799))))</f>
        <v/>
      </c>
      <c r="G46" s="71" t="str">
        <f>IF(IF($C$8=$D$8,'Datos Generales'!G588,IF($C$8=$E$8,'Datos Generales'!G673,IF($C$8=$F$8,'Datos Generales'!G799)))=0,"",IF($C$8=$D$8,'Datos Generales'!G588,IF($C$8=$E$8,'Datos Generales'!G673,IF($C$8=$F$8,'Datos Generales'!G799))))</f>
        <v/>
      </c>
      <c r="H46" s="71" t="str">
        <f>IF(IF($C$8=$D$8,'Datos Generales'!H588,IF($C$8=$E$8,'Datos Generales'!H673,IF($C$8=$F$8,'Datos Generales'!H799)))=0,"",IF($C$8=$D$8,'Datos Generales'!H588,IF($C$8=$E$8,'Datos Generales'!H673,IF($C$8=$F$8,'Datos Generales'!H799))))</f>
        <v/>
      </c>
      <c r="I46" s="71" t="str">
        <f>IF(IF($C$8=$D$8,'Datos Generales'!I588,IF($C$8=$E$8,'Datos Generales'!I673,IF($C$8=$F$8,'Datos Generales'!I799)))=0,"",IF($C$8=$D$8,'Datos Generales'!I588,IF($C$8=$E$8,'Datos Generales'!I673,IF($C$8=$F$8,'Datos Generales'!I799))))</f>
        <v/>
      </c>
      <c r="J46" s="71" t="str">
        <f>IF(IF($C$8=$D$8,'Datos Generales'!J588,IF($C$8=$E$8,'Datos Generales'!J673,IF($C$8=$F$8,'Datos Generales'!J799)))=0,"",IF($C$8=$D$8,'Datos Generales'!J588,IF($C$8=$E$8,'Datos Generales'!J673,IF($C$8=$F$8,'Datos Generales'!J799))))</f>
        <v/>
      </c>
      <c r="K46" s="71" t="str">
        <f>IF(IF($C$8=$D$8,'Datos Generales'!K588,IF($C$8=$E$8,'Datos Generales'!K673,IF($C$8=$F$8,'Datos Generales'!K799)))=0,"",IF($C$8=$D$8,'Datos Generales'!K588,IF($C$8=$E$8,'Datos Generales'!K673,IF($C$8=$F$8,'Datos Generales'!K799))))</f>
        <v/>
      </c>
      <c r="L46" s="71" t="str">
        <f>IF(IF($C$8=$D$8,'Datos Generales'!L588,IF($C$8=$E$8,'Datos Generales'!L673,IF($C$8=$F$8,'Datos Generales'!L799)))=0,"",IF($C$8=$D$8,'Datos Generales'!L588,IF($C$8=$E$8,'Datos Generales'!L673,IF($C$8=$F$8,'Datos Generales'!L799))))</f>
        <v/>
      </c>
      <c r="M46" s="71" t="str">
        <f>IF(IF($C$8=$D$8,'Datos Generales'!M588,IF($C$8=$E$8,'Datos Generales'!M673,IF($C$8=$F$8,'Datos Generales'!M799)))=0,"",IF($C$8=$D$8,'Datos Generales'!M588,IF($C$8=$E$8,'Datos Generales'!M673,IF($C$8=$F$8,'Datos Generales'!M799))))</f>
        <v/>
      </c>
      <c r="N46" s="71" t="str">
        <f>IF(IF($C$8=$D$8,'Datos Generales'!N588,IF($C$8=$E$8,'Datos Generales'!N673,IF($C$8=$F$8,'Datos Generales'!N799)))=0,"",IF($C$8=$D$8,'Datos Generales'!N588,IF($C$8=$E$8,'Datos Generales'!N673,IF($C$8=$F$8,'Datos Generales'!N799))))</f>
        <v/>
      </c>
      <c r="O46" s="71" t="str">
        <f>IF(IF($C$8=$D$8,'Datos Generales'!O588,IF($C$8=$E$8,'Datos Generales'!O673,IF($C$8=$F$8,'Datos Generales'!O799)))=0,"",IF($C$8=$D$8,'Datos Generales'!O588,IF($C$8=$E$8,'Datos Generales'!O673,IF($C$8=$F$8,'Datos Generales'!O799))))</f>
        <v/>
      </c>
      <c r="P46" s="71" t="str">
        <f>IF(IF($C$8=$D$8,'Datos Generales'!P588,IF($C$8=$E$8,'Datos Generales'!P673,IF($C$8=$F$8,'Datos Generales'!P799)))=0,"",IF($C$8=$D$8,'Datos Generales'!P588,IF($C$8=$E$8,'Datos Generales'!P673,IF($C$8=$F$8,'Datos Generales'!P799))))</f>
        <v/>
      </c>
      <c r="Q46" s="71">
        <f>IF(IF($C$8=$D$8,'Datos Generales'!Q588,IF($C$8=$E$8,'Datos Generales'!Q673,IF($C$8=$F$8,'Datos Generales'!Q799)))=0,"",IF($C$8=$D$8,'Datos Generales'!Q588,IF($C$8=$E$8,'Datos Generales'!Q673,IF($C$8=$F$8,'Datos Generales'!Q799))))</f>
        <v>46.168828084176525</v>
      </c>
      <c r="R46" s="71" t="str">
        <f>IF(IF($C$8=$D$8,'Datos Generales'!R588,IF($C$8=$E$8,'Datos Generales'!R673,IF($C$8=$F$8,'Datos Generales'!R799)))=0,"",IF($C$8=$D$8,'Datos Generales'!R588,IF($C$8=$E$8,'Datos Generales'!R673,IF($C$8=$F$8,'Datos Generales'!R799))))</f>
        <v/>
      </c>
      <c r="S46" s="71" t="str">
        <f>IF(IF($C$8=$D$8,'Datos Generales'!S588,IF($C$8=$E$8,'Datos Generales'!S673,IF($C$8=$F$8,'Datos Generales'!S799)))=0,"",IF($C$8=$D$8,'Datos Generales'!S588,IF($C$8=$E$8,'Datos Generales'!S673,IF($C$8=$F$8,'Datos Generales'!S799))))</f>
        <v/>
      </c>
      <c r="T46" s="71" t="str">
        <f>IF(IF($C$8=$D$8,'Datos Generales'!T588,IF($C$8=$E$8,'Datos Generales'!T673,IF($C$8=$F$8,'Datos Generales'!T799)))=0,"",IF($C$8=$D$8,'Datos Generales'!T588,IF($C$8=$E$8,'Datos Generales'!T673,IF($C$8=$F$8,'Datos Generales'!T799))))</f>
        <v/>
      </c>
      <c r="U46" s="71" t="str">
        <f>IF(IF($C$8=$D$8,'Datos Generales'!U588,IF($C$8=$E$8,'Datos Generales'!U673,IF($C$8=$F$8,'Datos Generales'!U799)))=0,"",IF($C$8=$D$8,'Datos Generales'!U588,IF($C$8=$E$8,'Datos Generales'!U673,IF($C$8=$F$8,'Datos Generales'!U799))))</f>
        <v/>
      </c>
      <c r="V46" s="71" t="str">
        <f>IF(IF($C$8=$D$8,'Datos Generales'!V588,IF($C$8=$E$8,'Datos Generales'!V673,IF($C$8=$F$8,'Datos Generales'!V799)))=0,"",IF($C$8=$D$8,'Datos Generales'!V588,IF($C$8=$E$8,'Datos Generales'!V673,IF($C$8=$F$8,'Datos Generales'!V799))))</f>
        <v/>
      </c>
      <c r="W46" s="71" t="str">
        <f>IF(IF($C$8=$D$8,'Datos Generales'!W588,IF($C$8=$E$8,'Datos Generales'!W673,IF($C$8=$F$8,'Datos Generales'!W799)))=0,"",IF($C$8=$D$8,'Datos Generales'!W588,IF($C$8=$E$8,'Datos Generales'!W673,IF($C$8=$F$8,'Datos Generales'!W799))))</f>
        <v/>
      </c>
      <c r="X46" s="71" t="str">
        <f>IF(IF($C$8=$D$8,'Datos Generales'!X588,IF($C$8=$E$8,'Datos Generales'!X673,IF($C$8=$F$8,'Datos Generales'!X799)))=0,"",IF($C$8=$D$8,'Datos Generales'!X588,IF($C$8=$E$8,'Datos Generales'!X673,IF($C$8=$F$8,'Datos Generales'!X799))))</f>
        <v/>
      </c>
      <c r="Y46" s="71" t="str">
        <f>IF(IF($C$8=$D$8,'Datos Generales'!Y588,IF($C$8=$E$8,'Datos Generales'!Y673,IF($C$8=$F$8,'Datos Generales'!Y799)))=0,"",IF($C$8=$D$8,'Datos Generales'!Y588,IF($C$8=$E$8,'Datos Generales'!Y673,IF($C$8=$F$8,'Datos Generales'!Y799))))</f>
        <v/>
      </c>
      <c r="Z46" s="71" t="str">
        <f>IF(IF($C$8=$D$8,'Datos Generales'!Z588,IF($C$8=$E$8,'Datos Generales'!Z673,IF($C$8=$F$8,'Datos Generales'!Z799)))=0,"",IF($C$8=$D$8,'Datos Generales'!Z588,IF($C$8=$E$8,'Datos Generales'!Z673,IF($C$8=$F$8,'Datos Generales'!Z799))))</f>
        <v/>
      </c>
      <c r="AA46" s="71" t="str">
        <f>IF(IF($C$8=$D$8,'Datos Generales'!AA588,IF($C$8=$E$8,'Datos Generales'!AA673,IF($C$8=$F$8,'Datos Generales'!AA799)))=0,"",IF($C$8=$D$8,'Datos Generales'!AA588,IF($C$8=$E$8,'Datos Generales'!AA673,IF($C$8=$F$8,'Datos Generales'!AA799))))</f>
        <v/>
      </c>
      <c r="AB46" s="71" t="str">
        <f>IF(IF($C$8=$D$8,'Datos Generales'!AB588,IF($C$8=$E$8,'Datos Generales'!AB673,IF($C$8=$F$8,'Datos Generales'!AB799)))=0,"",IF($C$8=$D$8,'Datos Generales'!AB588,IF($C$8=$E$8,'Datos Generales'!AB673,IF($C$8=$F$8,'Datos Generales'!AB799))))</f>
        <v/>
      </c>
      <c r="AC46" s="71" t="str">
        <f>IF(IF($C$8=$D$8,'Datos Generales'!AC588,IF($C$8=$E$8,'Datos Generales'!AC673,IF($C$8=$F$8,'Datos Generales'!AC799)))=0,"",IF($C$8=$D$8,'Datos Generales'!AC588,IF($C$8=$E$8,'Datos Generales'!AC673,IF($C$8=$F$8,'Datos Generales'!AC799))))</f>
        <v/>
      </c>
      <c r="AD46" s="71" t="str">
        <f>IF(IF($C$8=$D$8,'Datos Generales'!AD588,IF($C$8=$E$8,'Datos Generales'!AD673,IF($C$8=$F$8,'Datos Generales'!AD799)))=0,"",IF($C$8=$D$8,'Datos Generales'!AD588,IF($C$8=$E$8,'Datos Generales'!AD673,IF($C$8=$F$8,'Datos Generales'!AD799))))</f>
        <v/>
      </c>
      <c r="AE46" s="71" t="str">
        <f>IF(IF($C$8=$D$8,'Datos Generales'!AE588,IF($C$8=$E$8,'Datos Generales'!AE673,IF($C$8=$F$8,'Datos Generales'!AE799)))=0,"",IF($C$8=$D$8,'Datos Generales'!AE588,IF($C$8=$E$8,'Datos Generales'!AE673,IF($C$8=$F$8,'Datos Generales'!AE799))))</f>
        <v/>
      </c>
      <c r="AF46" s="71" t="str">
        <f>IF(IF($C$8=$D$8,'Datos Generales'!AF588,IF($C$8=$E$8,'Datos Generales'!AF673,IF($C$8=$F$8,'Datos Generales'!AF799)))=0,"",IF($C$8=$D$8,'Datos Generales'!AF588,IF($C$8=$E$8,'Datos Generales'!AF673,IF($C$8=$F$8,'Datos Generales'!AF799))))</f>
        <v/>
      </c>
      <c r="AG46" s="71" t="str">
        <f>IF(IF($C$8=$D$8,'Datos Generales'!AG588,IF($C$8=$E$8,'Datos Generales'!AG673,IF($C$8=$F$8,'Datos Generales'!AG799)))=0,"",IF($C$8=$D$8,'Datos Generales'!AG588,IF($C$8=$E$8,'Datos Generales'!AG673,IF($C$8=$F$8,'Datos Generales'!AG799))))</f>
        <v/>
      </c>
      <c r="AH46" s="71" t="str">
        <f>IF(IF($C$8=$D$8,'Datos Generales'!AH588,IF($C$8=$E$8,'Datos Generales'!AH673,IF($C$8=$F$8,'Datos Generales'!AH799)))=0,"",IF($C$8=$D$8,'Datos Generales'!AH588,IF($C$8=$E$8,'Datos Generales'!AH673,IF($C$8=$F$8,'Datos Generales'!AH799))))</f>
        <v/>
      </c>
      <c r="AI46" s="71" t="str">
        <f>IF(IF($C$8=$D$8,'Datos Generales'!AI588,IF($C$8=$E$8,'Datos Generales'!AI673,IF($C$8=$F$8,'Datos Generales'!AI799)))=0,"",IF($C$8=$D$8,'Datos Generales'!AI588,IF($C$8=$E$8,'Datos Generales'!AI673,IF($C$8=$F$8,'Datos Generales'!AI799))))</f>
        <v/>
      </c>
      <c r="AJ46" s="71" t="str">
        <f>IF(IF($C$8=$D$8,'Datos Generales'!AJ588,IF($C$8=$E$8,'Datos Generales'!AJ673,IF($C$8=$F$8,'Datos Generales'!AJ799)))=0,"",IF($C$8=$D$8,'Datos Generales'!AJ588,IF($C$8=$E$8,'Datos Generales'!AJ673,IF($C$8=$F$8,'Datos Generales'!AJ799))))</f>
        <v/>
      </c>
      <c r="AK46" s="71" t="str">
        <f>IF(IF($C$8=$D$8,'Datos Generales'!AK588,IF($C$8=$E$8,'Datos Generales'!AK673,IF($C$8=$F$8,'Datos Generales'!AK799)))=0,"",IF($C$8=$D$8,'Datos Generales'!AK588,IF($C$8=$E$8,'Datos Generales'!AK673,IF($C$8=$F$8,'Datos Generales'!AK799))))</f>
        <v/>
      </c>
      <c r="AL46" s="71" t="str">
        <f>IF(IF($C$8=$D$8,'Datos Generales'!AL588,IF($C$8=$E$8,'Datos Generales'!AL673,IF($C$8=$F$8,'Datos Generales'!AL799)))=0,"",IF($C$8=$D$8,'Datos Generales'!AL588,IF($C$8=$E$8,'Datos Generales'!AL673,IF($C$8=$F$8,'Datos Generales'!AL799))))</f>
        <v/>
      </c>
      <c r="AM46" s="71" t="str">
        <f>IF(IF($C$8=$D$8,'Datos Generales'!AM588,IF($C$8=$E$8,'Datos Generales'!AM673,IF($C$8=$F$8,'Datos Generales'!AM799)))=0,"",IF($C$8=$D$8,'Datos Generales'!AM588,IF($C$8=$E$8,'Datos Generales'!AM673,IF($C$8=$F$8,'Datos Generales'!AM799))))</f>
        <v/>
      </c>
      <c r="AN46" s="71" t="str">
        <f>IF(IF($C$8=$D$8,'Datos Generales'!AN588,IF($C$8=$E$8,'Datos Generales'!AN673,IF($C$8=$F$8,'Datos Generales'!AN799)))=0,"",IF($C$8=$D$8,'Datos Generales'!AN588,IF($C$8=$E$8,'Datos Generales'!AN673,IF($C$8=$F$8,'Datos Generales'!AN799))))</f>
        <v/>
      </c>
      <c r="AO46" s="71" t="str">
        <f>IF(IF($C$8=$D$8,'Datos Generales'!AO588,IF($C$8=$E$8,'Datos Generales'!AO673,IF($C$8=$F$8,'Datos Generales'!AO799)))=0,"",IF($C$8=$D$8,'Datos Generales'!AO588,IF($C$8=$E$8,'Datos Generales'!AO673,IF($C$8=$F$8,'Datos Generales'!AO799))))</f>
        <v/>
      </c>
      <c r="AP46" s="71" t="str">
        <f>IF(IF($C$8=$D$8,'Datos Generales'!AP588,IF($C$8=$E$8,'Datos Generales'!AP673,IF($C$8=$F$8,'Datos Generales'!AP799)))=0,"",IF($C$8=$D$8,'Datos Generales'!AP588,IF($C$8=$E$8,'Datos Generales'!AP673,IF($C$8=$F$8,'Datos Generales'!AP799))))</f>
        <v/>
      </c>
      <c r="AQ46" s="71">
        <f>IF(IF($C$8=$D$8,'Datos Generales'!AQ588,IF($C$8=$E$8,'Datos Generales'!AQ673,IF($C$8=$F$8,'Datos Generales'!AQ799)))=0,"",IF($C$8=$D$8,'Datos Generales'!AQ588,IF($C$8=$E$8,'Datos Generales'!AQ673,IF($C$8=$F$8,'Datos Generales'!AQ799))))</f>
        <v>46.168828084176525</v>
      </c>
      <c r="AR46" s="29"/>
      <c r="AS46" s="71" t="str">
        <f>IF(IF($C$8=$D$8,'Datos Generales'!AS588,IF($C$8=$E$8,'Datos Generales'!AS673,IF($C$8=$F$8,'Datos Generales'!AS799)))=0,"",IF($C$8=$D$8,'Datos Generales'!AS588,IF($C$8=$E$8,'Datos Generales'!AS673,IF($C$8=$F$8,'Datos Generales'!AS799))))</f>
        <v/>
      </c>
      <c r="AT46" s="82" t="str">
        <f t="shared" si="0"/>
        <v/>
      </c>
    </row>
    <row r="47" spans="2:46" x14ac:dyDescent="0.2">
      <c r="B47" s="62" t="str">
        <f>'Datos Generales'!B283</f>
        <v>35. Seguro Agrícola</v>
      </c>
      <c r="C47" s="71" t="str">
        <f>IF(IF($C$8=$D$8,'Datos Generales'!C589,IF($C$8=$E$8,'Datos Generales'!C674,IF($C$8=$F$8,'Datos Generales'!C800)))=0,"",IF($C$8=$D$8,'Datos Generales'!C589,IF($C$8=$E$8,'Datos Generales'!C674,IF($C$8=$F$8,'Datos Generales'!C800))))</f>
        <v/>
      </c>
      <c r="D47" s="71" t="str">
        <f>IF(IF($C$8=$D$8,'Datos Generales'!D589,IF($C$8=$E$8,'Datos Generales'!D674,IF($C$8=$F$8,'Datos Generales'!D800)))=0,"",IF($C$8=$D$8,'Datos Generales'!D589,IF($C$8=$E$8,'Datos Generales'!D674,IF($C$8=$F$8,'Datos Generales'!D800))))</f>
        <v/>
      </c>
      <c r="E47" s="71" t="str">
        <f>IF(IF($C$8=$D$8,'Datos Generales'!E589,IF($C$8=$E$8,'Datos Generales'!E674,IF($C$8=$F$8,'Datos Generales'!E800)))=0,"",IF($C$8=$D$8,'Datos Generales'!E589,IF($C$8=$E$8,'Datos Generales'!E674,IF($C$8=$F$8,'Datos Generales'!E800))))</f>
        <v/>
      </c>
      <c r="F47" s="71" t="str">
        <f>IF(IF($C$8=$D$8,'Datos Generales'!F589,IF($C$8=$E$8,'Datos Generales'!F674,IF($C$8=$F$8,'Datos Generales'!F800)))=0,"",IF($C$8=$D$8,'Datos Generales'!F589,IF($C$8=$E$8,'Datos Generales'!F674,IF($C$8=$F$8,'Datos Generales'!F800))))</f>
        <v/>
      </c>
      <c r="G47" s="71" t="str">
        <f>IF(IF($C$8=$D$8,'Datos Generales'!G589,IF($C$8=$E$8,'Datos Generales'!G674,IF($C$8=$F$8,'Datos Generales'!G800)))=0,"",IF($C$8=$D$8,'Datos Generales'!G589,IF($C$8=$E$8,'Datos Generales'!G674,IF($C$8=$F$8,'Datos Generales'!G800))))</f>
        <v/>
      </c>
      <c r="H47" s="71" t="str">
        <f>IF(IF($C$8=$D$8,'Datos Generales'!H589,IF($C$8=$E$8,'Datos Generales'!H674,IF($C$8=$F$8,'Datos Generales'!H800)))=0,"",IF($C$8=$D$8,'Datos Generales'!H589,IF($C$8=$E$8,'Datos Generales'!H674,IF($C$8=$F$8,'Datos Generales'!H800))))</f>
        <v/>
      </c>
      <c r="I47" s="71" t="str">
        <f>IF(IF($C$8=$D$8,'Datos Generales'!I589,IF($C$8=$E$8,'Datos Generales'!I674,IF($C$8=$F$8,'Datos Generales'!I800)))=0,"",IF($C$8=$D$8,'Datos Generales'!I589,IF($C$8=$E$8,'Datos Generales'!I674,IF($C$8=$F$8,'Datos Generales'!I800))))</f>
        <v/>
      </c>
      <c r="J47" s="71" t="str">
        <f>IF(IF($C$8=$D$8,'Datos Generales'!J589,IF($C$8=$E$8,'Datos Generales'!J674,IF($C$8=$F$8,'Datos Generales'!J800)))=0,"",IF($C$8=$D$8,'Datos Generales'!J589,IF($C$8=$E$8,'Datos Generales'!J674,IF($C$8=$F$8,'Datos Generales'!J800))))</f>
        <v/>
      </c>
      <c r="K47" s="71" t="str">
        <f>IF(IF($C$8=$D$8,'Datos Generales'!K589,IF($C$8=$E$8,'Datos Generales'!K674,IF($C$8=$F$8,'Datos Generales'!K800)))=0,"",IF($C$8=$D$8,'Datos Generales'!K589,IF($C$8=$E$8,'Datos Generales'!K674,IF($C$8=$F$8,'Datos Generales'!K800))))</f>
        <v/>
      </c>
      <c r="L47" s="71" t="str">
        <f>IF(IF($C$8=$D$8,'Datos Generales'!L589,IF($C$8=$E$8,'Datos Generales'!L674,IF($C$8=$F$8,'Datos Generales'!L800)))=0,"",IF($C$8=$D$8,'Datos Generales'!L589,IF($C$8=$E$8,'Datos Generales'!L674,IF($C$8=$F$8,'Datos Generales'!L800))))</f>
        <v/>
      </c>
      <c r="M47" s="71" t="str">
        <f>IF(IF($C$8=$D$8,'Datos Generales'!M589,IF($C$8=$E$8,'Datos Generales'!M674,IF($C$8=$F$8,'Datos Generales'!M800)))=0,"",IF($C$8=$D$8,'Datos Generales'!M589,IF($C$8=$E$8,'Datos Generales'!M674,IF($C$8=$F$8,'Datos Generales'!M800))))</f>
        <v/>
      </c>
      <c r="N47" s="71" t="str">
        <f>IF(IF($C$8=$D$8,'Datos Generales'!N589,IF($C$8=$E$8,'Datos Generales'!N674,IF($C$8=$F$8,'Datos Generales'!N800)))=0,"",IF($C$8=$D$8,'Datos Generales'!N589,IF($C$8=$E$8,'Datos Generales'!N674,IF($C$8=$F$8,'Datos Generales'!N800))))</f>
        <v/>
      </c>
      <c r="O47" s="71" t="str">
        <f>IF(IF($C$8=$D$8,'Datos Generales'!O589,IF($C$8=$E$8,'Datos Generales'!O674,IF($C$8=$F$8,'Datos Generales'!O800)))=0,"",IF($C$8=$D$8,'Datos Generales'!O589,IF($C$8=$E$8,'Datos Generales'!O674,IF($C$8=$F$8,'Datos Generales'!O800))))</f>
        <v/>
      </c>
      <c r="P47" s="71" t="str">
        <f>IF(IF($C$8=$D$8,'Datos Generales'!P589,IF($C$8=$E$8,'Datos Generales'!P674,IF($C$8=$F$8,'Datos Generales'!P800)))=0,"",IF($C$8=$D$8,'Datos Generales'!P589,IF($C$8=$E$8,'Datos Generales'!P674,IF($C$8=$F$8,'Datos Generales'!P800))))</f>
        <v/>
      </c>
      <c r="Q47" s="71">
        <f>IF(IF($C$8=$D$8,'Datos Generales'!Q589,IF($C$8=$E$8,'Datos Generales'!Q674,IF($C$8=$F$8,'Datos Generales'!Q800)))=0,"",IF($C$8=$D$8,'Datos Generales'!Q589,IF($C$8=$E$8,'Datos Generales'!Q674,IF($C$8=$F$8,'Datos Generales'!Q800))))</f>
        <v>225.19349414189526</v>
      </c>
      <c r="R47" s="71" t="str">
        <f>IF(IF($C$8=$D$8,'Datos Generales'!R589,IF($C$8=$E$8,'Datos Generales'!R674,IF($C$8=$F$8,'Datos Generales'!R800)))=0,"",IF($C$8=$D$8,'Datos Generales'!R589,IF($C$8=$E$8,'Datos Generales'!R674,IF($C$8=$F$8,'Datos Generales'!R800))))</f>
        <v/>
      </c>
      <c r="S47" s="71" t="str">
        <f>IF(IF($C$8=$D$8,'Datos Generales'!S589,IF($C$8=$E$8,'Datos Generales'!S674,IF($C$8=$F$8,'Datos Generales'!S800)))=0,"",IF($C$8=$D$8,'Datos Generales'!S589,IF($C$8=$E$8,'Datos Generales'!S674,IF($C$8=$F$8,'Datos Generales'!S800))))</f>
        <v/>
      </c>
      <c r="T47" s="71" t="str">
        <f>IF(IF($C$8=$D$8,'Datos Generales'!T589,IF($C$8=$E$8,'Datos Generales'!T674,IF($C$8=$F$8,'Datos Generales'!T800)))=0,"",IF($C$8=$D$8,'Datos Generales'!T589,IF($C$8=$E$8,'Datos Generales'!T674,IF($C$8=$F$8,'Datos Generales'!T800))))</f>
        <v/>
      </c>
      <c r="U47" s="71" t="str">
        <f>IF(IF($C$8=$D$8,'Datos Generales'!U589,IF($C$8=$E$8,'Datos Generales'!U674,IF($C$8=$F$8,'Datos Generales'!U800)))=0,"",IF($C$8=$D$8,'Datos Generales'!U589,IF($C$8=$E$8,'Datos Generales'!U674,IF($C$8=$F$8,'Datos Generales'!U800))))</f>
        <v/>
      </c>
      <c r="V47" s="71" t="str">
        <f>IF(IF($C$8=$D$8,'Datos Generales'!V589,IF($C$8=$E$8,'Datos Generales'!V674,IF($C$8=$F$8,'Datos Generales'!V800)))=0,"",IF($C$8=$D$8,'Datos Generales'!V589,IF($C$8=$E$8,'Datos Generales'!V674,IF($C$8=$F$8,'Datos Generales'!V800))))</f>
        <v/>
      </c>
      <c r="W47" s="71" t="str">
        <f>IF(IF($C$8=$D$8,'Datos Generales'!W589,IF($C$8=$E$8,'Datos Generales'!W674,IF($C$8=$F$8,'Datos Generales'!W800)))=0,"",IF($C$8=$D$8,'Datos Generales'!W589,IF($C$8=$E$8,'Datos Generales'!W674,IF($C$8=$F$8,'Datos Generales'!W800))))</f>
        <v/>
      </c>
      <c r="X47" s="71" t="str">
        <f>IF(IF($C$8=$D$8,'Datos Generales'!X589,IF($C$8=$E$8,'Datos Generales'!X674,IF($C$8=$F$8,'Datos Generales'!X800)))=0,"",IF($C$8=$D$8,'Datos Generales'!X589,IF($C$8=$E$8,'Datos Generales'!X674,IF($C$8=$F$8,'Datos Generales'!X800))))</f>
        <v/>
      </c>
      <c r="Y47" s="71" t="str">
        <f>IF(IF($C$8=$D$8,'Datos Generales'!Y589,IF($C$8=$E$8,'Datos Generales'!Y674,IF($C$8=$F$8,'Datos Generales'!Y800)))=0,"",IF($C$8=$D$8,'Datos Generales'!Y589,IF($C$8=$E$8,'Datos Generales'!Y674,IF($C$8=$F$8,'Datos Generales'!Y800))))</f>
        <v/>
      </c>
      <c r="Z47" s="71" t="str">
        <f>IF(IF($C$8=$D$8,'Datos Generales'!Z589,IF($C$8=$E$8,'Datos Generales'!Z674,IF($C$8=$F$8,'Datos Generales'!Z800)))=0,"",IF($C$8=$D$8,'Datos Generales'!Z589,IF($C$8=$E$8,'Datos Generales'!Z674,IF($C$8=$F$8,'Datos Generales'!Z800))))</f>
        <v/>
      </c>
      <c r="AA47" s="71" t="str">
        <f>IF(IF($C$8=$D$8,'Datos Generales'!AA589,IF($C$8=$E$8,'Datos Generales'!AA674,IF($C$8=$F$8,'Datos Generales'!AA800)))=0,"",IF($C$8=$D$8,'Datos Generales'!AA589,IF($C$8=$E$8,'Datos Generales'!AA674,IF($C$8=$F$8,'Datos Generales'!AA800))))</f>
        <v/>
      </c>
      <c r="AB47" s="71" t="str">
        <f>IF(IF($C$8=$D$8,'Datos Generales'!AB589,IF($C$8=$E$8,'Datos Generales'!AB674,IF($C$8=$F$8,'Datos Generales'!AB800)))=0,"",IF($C$8=$D$8,'Datos Generales'!AB589,IF($C$8=$E$8,'Datos Generales'!AB674,IF($C$8=$F$8,'Datos Generales'!AB800))))</f>
        <v/>
      </c>
      <c r="AC47" s="71" t="str">
        <f>IF(IF($C$8=$D$8,'Datos Generales'!AC589,IF($C$8=$E$8,'Datos Generales'!AC674,IF($C$8=$F$8,'Datos Generales'!AC800)))=0,"",IF($C$8=$D$8,'Datos Generales'!AC589,IF($C$8=$E$8,'Datos Generales'!AC674,IF($C$8=$F$8,'Datos Generales'!AC800))))</f>
        <v/>
      </c>
      <c r="AD47" s="71" t="str">
        <f>IF(IF($C$8=$D$8,'Datos Generales'!AD589,IF($C$8=$E$8,'Datos Generales'!AD674,IF($C$8=$F$8,'Datos Generales'!AD800)))=0,"",IF($C$8=$D$8,'Datos Generales'!AD589,IF($C$8=$E$8,'Datos Generales'!AD674,IF($C$8=$F$8,'Datos Generales'!AD800))))</f>
        <v/>
      </c>
      <c r="AE47" s="71" t="str">
        <f>IF(IF($C$8=$D$8,'Datos Generales'!AE589,IF($C$8=$E$8,'Datos Generales'!AE674,IF($C$8=$F$8,'Datos Generales'!AE800)))=0,"",IF($C$8=$D$8,'Datos Generales'!AE589,IF($C$8=$E$8,'Datos Generales'!AE674,IF($C$8=$F$8,'Datos Generales'!AE800))))</f>
        <v/>
      </c>
      <c r="AF47" s="71" t="str">
        <f>IF(IF($C$8=$D$8,'Datos Generales'!AF589,IF($C$8=$E$8,'Datos Generales'!AF674,IF($C$8=$F$8,'Datos Generales'!AF800)))=0,"",IF($C$8=$D$8,'Datos Generales'!AF589,IF($C$8=$E$8,'Datos Generales'!AF674,IF($C$8=$F$8,'Datos Generales'!AF800))))</f>
        <v/>
      </c>
      <c r="AG47" s="71">
        <f>IF(IF($C$8=$D$8,'Datos Generales'!AG589,IF($C$8=$E$8,'Datos Generales'!AG674,IF($C$8=$F$8,'Datos Generales'!AG800)))=0,"",IF($C$8=$D$8,'Datos Generales'!AG589,IF($C$8=$E$8,'Datos Generales'!AG674,IF($C$8=$F$8,'Datos Generales'!AG800))))</f>
        <v>66.42078806356615</v>
      </c>
      <c r="AH47" s="71" t="str">
        <f>IF(IF($C$8=$D$8,'Datos Generales'!AH589,IF($C$8=$E$8,'Datos Generales'!AH674,IF($C$8=$F$8,'Datos Generales'!AH800)))=0,"",IF($C$8=$D$8,'Datos Generales'!AH589,IF($C$8=$E$8,'Datos Generales'!AH674,IF($C$8=$F$8,'Datos Generales'!AH800))))</f>
        <v/>
      </c>
      <c r="AI47" s="71" t="str">
        <f>IF(IF($C$8=$D$8,'Datos Generales'!AI589,IF($C$8=$E$8,'Datos Generales'!AI674,IF($C$8=$F$8,'Datos Generales'!AI800)))=0,"",IF($C$8=$D$8,'Datos Generales'!AI589,IF($C$8=$E$8,'Datos Generales'!AI674,IF($C$8=$F$8,'Datos Generales'!AI800))))</f>
        <v/>
      </c>
      <c r="AJ47" s="71" t="str">
        <f>IF(IF($C$8=$D$8,'Datos Generales'!AJ589,IF($C$8=$E$8,'Datos Generales'!AJ674,IF($C$8=$F$8,'Datos Generales'!AJ800)))=0,"",IF($C$8=$D$8,'Datos Generales'!AJ589,IF($C$8=$E$8,'Datos Generales'!AJ674,IF($C$8=$F$8,'Datos Generales'!AJ800))))</f>
        <v/>
      </c>
      <c r="AK47" s="71" t="str">
        <f>IF(IF($C$8=$D$8,'Datos Generales'!AK589,IF($C$8=$E$8,'Datos Generales'!AK674,IF($C$8=$F$8,'Datos Generales'!AK800)))=0,"",IF($C$8=$D$8,'Datos Generales'!AK589,IF($C$8=$E$8,'Datos Generales'!AK674,IF($C$8=$F$8,'Datos Generales'!AK800))))</f>
        <v/>
      </c>
      <c r="AL47" s="71" t="str">
        <f>IF(IF($C$8=$D$8,'Datos Generales'!AL589,IF($C$8=$E$8,'Datos Generales'!AL674,IF($C$8=$F$8,'Datos Generales'!AL800)))=0,"",IF($C$8=$D$8,'Datos Generales'!AL589,IF($C$8=$E$8,'Datos Generales'!AL674,IF($C$8=$F$8,'Datos Generales'!AL800))))</f>
        <v/>
      </c>
      <c r="AM47" s="71" t="str">
        <f>IF(IF($C$8=$D$8,'Datos Generales'!AM589,IF($C$8=$E$8,'Datos Generales'!AM674,IF($C$8=$F$8,'Datos Generales'!AM800)))=0,"",IF($C$8=$D$8,'Datos Generales'!AM589,IF($C$8=$E$8,'Datos Generales'!AM674,IF($C$8=$F$8,'Datos Generales'!AM800))))</f>
        <v/>
      </c>
      <c r="AN47" s="71" t="str">
        <f>IF(IF($C$8=$D$8,'Datos Generales'!AN589,IF($C$8=$E$8,'Datos Generales'!AN674,IF($C$8=$F$8,'Datos Generales'!AN800)))=0,"",IF($C$8=$D$8,'Datos Generales'!AN589,IF($C$8=$E$8,'Datos Generales'!AN674,IF($C$8=$F$8,'Datos Generales'!AN800))))</f>
        <v/>
      </c>
      <c r="AO47" s="71" t="str">
        <f>IF(IF($C$8=$D$8,'Datos Generales'!AO589,IF($C$8=$E$8,'Datos Generales'!AO674,IF($C$8=$F$8,'Datos Generales'!AO800)))=0,"",IF($C$8=$D$8,'Datos Generales'!AO589,IF($C$8=$E$8,'Datos Generales'!AO674,IF($C$8=$F$8,'Datos Generales'!AO800))))</f>
        <v/>
      </c>
      <c r="AP47" s="71" t="str">
        <f>IF(IF($C$8=$D$8,'Datos Generales'!AP589,IF($C$8=$E$8,'Datos Generales'!AP674,IF($C$8=$F$8,'Datos Generales'!AP800)))=0,"",IF($C$8=$D$8,'Datos Generales'!AP589,IF($C$8=$E$8,'Datos Generales'!AP674,IF($C$8=$F$8,'Datos Generales'!AP800))))</f>
        <v/>
      </c>
      <c r="AQ47" s="71">
        <f>IF(IF($C$8=$D$8,'Datos Generales'!AQ589,IF($C$8=$E$8,'Datos Generales'!AQ674,IF($C$8=$F$8,'Datos Generales'!AQ800)))=0,"",IF($C$8=$D$8,'Datos Generales'!AQ589,IF($C$8=$E$8,'Datos Generales'!AQ674,IF($C$8=$F$8,'Datos Generales'!AQ800))))</f>
        <v>212.08365115486671</v>
      </c>
      <c r="AR47" s="29"/>
      <c r="AS47" s="71">
        <f>IF(IF($C$8=$D$8,'Datos Generales'!AS589,IF($C$8=$E$8,'Datos Generales'!AS674,IF($C$8=$F$8,'Datos Generales'!AS800)))=0,"",IF($C$8=$D$8,'Datos Generales'!AS589,IF($C$8=$E$8,'Datos Generales'!AS674,IF($C$8=$F$8,'Datos Generales'!AS800))))</f>
        <v>23.834800243121304</v>
      </c>
      <c r="AT47" s="82">
        <f t="shared" si="0"/>
        <v>188.24885091174542</v>
      </c>
    </row>
    <row r="48" spans="2:46" x14ac:dyDescent="0.2">
      <c r="B48" s="62" t="str">
        <f>'Datos Generales'!B284</f>
        <v>36. Seguro de Asistencia</v>
      </c>
      <c r="C48" s="71" t="str">
        <f>IF(IF($C$8=$D$8,'Datos Generales'!C590,IF($C$8=$E$8,'Datos Generales'!C675,IF($C$8=$F$8,'Datos Generales'!C801)))=0,"",IF($C$8=$D$8,'Datos Generales'!C590,IF($C$8=$E$8,'Datos Generales'!C675,IF($C$8=$F$8,'Datos Generales'!C801))))</f>
        <v/>
      </c>
      <c r="D48" s="71" t="str">
        <f>IF(IF($C$8=$D$8,'Datos Generales'!D590,IF($C$8=$E$8,'Datos Generales'!D675,IF($C$8=$F$8,'Datos Generales'!D801)))=0,"",IF($C$8=$D$8,'Datos Generales'!D590,IF($C$8=$E$8,'Datos Generales'!D675,IF($C$8=$F$8,'Datos Generales'!D801))))</f>
        <v/>
      </c>
      <c r="E48" s="71">
        <f>IF(IF($C$8=$D$8,'Datos Generales'!E590,IF($C$8=$E$8,'Datos Generales'!E675,IF($C$8=$F$8,'Datos Generales'!E801)))=0,"",IF($C$8=$D$8,'Datos Generales'!E590,IF($C$8=$E$8,'Datos Generales'!E675,IF($C$8=$F$8,'Datos Generales'!E801))))</f>
        <v>-5.8777969991972236</v>
      </c>
      <c r="F48" s="71" t="str">
        <f>IF(IF($C$8=$D$8,'Datos Generales'!F590,IF($C$8=$E$8,'Datos Generales'!F675,IF($C$8=$F$8,'Datos Generales'!F801)))=0,"",IF($C$8=$D$8,'Datos Generales'!F590,IF($C$8=$E$8,'Datos Generales'!F675,IF($C$8=$F$8,'Datos Generales'!F801))))</f>
        <v/>
      </c>
      <c r="G48" s="71" t="str">
        <f>IF(IF($C$8=$D$8,'Datos Generales'!G590,IF($C$8=$E$8,'Datos Generales'!G675,IF($C$8=$F$8,'Datos Generales'!G801)))=0,"",IF($C$8=$D$8,'Datos Generales'!G590,IF($C$8=$E$8,'Datos Generales'!G675,IF($C$8=$F$8,'Datos Generales'!G801))))</f>
        <v/>
      </c>
      <c r="H48" s="71">
        <f>IF(IF($C$8=$D$8,'Datos Generales'!H590,IF($C$8=$E$8,'Datos Generales'!H675,IF($C$8=$F$8,'Datos Generales'!H801)))=0,"",IF($C$8=$D$8,'Datos Generales'!H590,IF($C$8=$E$8,'Datos Generales'!H675,IF($C$8=$F$8,'Datos Generales'!H801))))</f>
        <v>1.3582257605053443</v>
      </c>
      <c r="I48" s="71">
        <f>IF(IF($C$8=$D$8,'Datos Generales'!I590,IF($C$8=$E$8,'Datos Generales'!I675,IF($C$8=$F$8,'Datos Generales'!I801)))=0,"",IF($C$8=$D$8,'Datos Generales'!I590,IF($C$8=$E$8,'Datos Generales'!I675,IF($C$8=$F$8,'Datos Generales'!I801))))</f>
        <v>70.333865367844268</v>
      </c>
      <c r="J48" s="71" t="str">
        <f>IF(IF($C$8=$D$8,'Datos Generales'!J590,IF($C$8=$E$8,'Datos Generales'!J675,IF($C$8=$F$8,'Datos Generales'!J801)))=0,"",IF($C$8=$D$8,'Datos Generales'!J590,IF($C$8=$E$8,'Datos Generales'!J675,IF($C$8=$F$8,'Datos Generales'!J801))))</f>
        <v/>
      </c>
      <c r="K48" s="71">
        <f>IF(IF($C$8=$D$8,'Datos Generales'!K590,IF($C$8=$E$8,'Datos Generales'!K675,IF($C$8=$F$8,'Datos Generales'!K801)))=0,"",IF($C$8=$D$8,'Datos Generales'!K590,IF($C$8=$E$8,'Datos Generales'!K675,IF($C$8=$F$8,'Datos Generales'!K801))))</f>
        <v>164.42409728623605</v>
      </c>
      <c r="L48" s="71">
        <f>IF(IF($C$8=$D$8,'Datos Generales'!L590,IF($C$8=$E$8,'Datos Generales'!L675,IF($C$8=$F$8,'Datos Generales'!L801)))=0,"",IF($C$8=$D$8,'Datos Generales'!L590,IF($C$8=$E$8,'Datos Generales'!L675,IF($C$8=$F$8,'Datos Generales'!L801))))</f>
        <v>8.9494163424124515</v>
      </c>
      <c r="M48" s="71" t="str">
        <f>IF(IF($C$8=$D$8,'Datos Generales'!M590,IF($C$8=$E$8,'Datos Generales'!M675,IF($C$8=$F$8,'Datos Generales'!M801)))=0,"",IF($C$8=$D$8,'Datos Generales'!M590,IF($C$8=$E$8,'Datos Generales'!M675,IF($C$8=$F$8,'Datos Generales'!M801))))</f>
        <v/>
      </c>
      <c r="N48" s="71" t="str">
        <f>IF(IF($C$8=$D$8,'Datos Generales'!N590,IF($C$8=$E$8,'Datos Generales'!N675,IF($C$8=$F$8,'Datos Generales'!N801)))=0,"",IF($C$8=$D$8,'Datos Generales'!N590,IF($C$8=$E$8,'Datos Generales'!N675,IF($C$8=$F$8,'Datos Generales'!N801))))</f>
        <v/>
      </c>
      <c r="O48" s="71">
        <f>IF(IF($C$8=$D$8,'Datos Generales'!O590,IF($C$8=$E$8,'Datos Generales'!O675,IF($C$8=$F$8,'Datos Generales'!O801)))=0,"",IF($C$8=$D$8,'Datos Generales'!O590,IF($C$8=$E$8,'Datos Generales'!O675,IF($C$8=$F$8,'Datos Generales'!O801))))</f>
        <v>8.3239595050618682</v>
      </c>
      <c r="P48" s="71" t="str">
        <f>IF(IF($C$8=$D$8,'Datos Generales'!P590,IF($C$8=$E$8,'Datos Generales'!P675,IF($C$8=$F$8,'Datos Generales'!P801)))=0,"",IF($C$8=$D$8,'Datos Generales'!P590,IF($C$8=$E$8,'Datos Generales'!P675,IF($C$8=$F$8,'Datos Generales'!P801))))</f>
        <v/>
      </c>
      <c r="Q48" s="71">
        <f>IF(IF($C$8=$D$8,'Datos Generales'!Q590,IF($C$8=$E$8,'Datos Generales'!Q675,IF($C$8=$F$8,'Datos Generales'!Q801)))=0,"",IF($C$8=$D$8,'Datos Generales'!Q590,IF($C$8=$E$8,'Datos Generales'!Q675,IF($C$8=$F$8,'Datos Generales'!Q801))))</f>
        <v>29.120794339303778</v>
      </c>
      <c r="R48" s="71" t="str">
        <f>IF(IF($C$8=$D$8,'Datos Generales'!R590,IF($C$8=$E$8,'Datos Generales'!R675,IF($C$8=$F$8,'Datos Generales'!R801)))=0,"",IF($C$8=$D$8,'Datos Generales'!R590,IF($C$8=$E$8,'Datos Generales'!R675,IF($C$8=$F$8,'Datos Generales'!R801))))</f>
        <v/>
      </c>
      <c r="S48" s="71">
        <f>IF(IF($C$8=$D$8,'Datos Generales'!S590,IF($C$8=$E$8,'Datos Generales'!S675,IF($C$8=$F$8,'Datos Generales'!S801)))=0,"",IF($C$8=$D$8,'Datos Generales'!S590,IF($C$8=$E$8,'Datos Generales'!S675,IF($C$8=$F$8,'Datos Generales'!S801))))</f>
        <v>0.12044564890093346</v>
      </c>
      <c r="T48" s="71" t="str">
        <f>IF(IF($C$8=$D$8,'Datos Generales'!T590,IF($C$8=$E$8,'Datos Generales'!T675,IF($C$8=$F$8,'Datos Generales'!T801)))=0,"",IF($C$8=$D$8,'Datos Generales'!T590,IF($C$8=$E$8,'Datos Generales'!T675,IF($C$8=$F$8,'Datos Generales'!T801))))</f>
        <v/>
      </c>
      <c r="U48" s="71">
        <f>IF(IF($C$8=$D$8,'Datos Generales'!U590,IF($C$8=$E$8,'Datos Generales'!U675,IF($C$8=$F$8,'Datos Generales'!U801)))=0,"",IF($C$8=$D$8,'Datos Generales'!U590,IF($C$8=$E$8,'Datos Generales'!U675,IF($C$8=$F$8,'Datos Generales'!U801))))</f>
        <v>0.9727515386932577</v>
      </c>
      <c r="V48" s="71" t="str">
        <f>IF(IF($C$8=$D$8,'Datos Generales'!V590,IF($C$8=$E$8,'Datos Generales'!V675,IF($C$8=$F$8,'Datos Generales'!V801)))=0,"",IF($C$8=$D$8,'Datos Generales'!V590,IF($C$8=$E$8,'Datos Generales'!V675,IF($C$8=$F$8,'Datos Generales'!V801))))</f>
        <v/>
      </c>
      <c r="W48" s="71" t="str">
        <f>IF(IF($C$8=$D$8,'Datos Generales'!W590,IF($C$8=$E$8,'Datos Generales'!W675,IF($C$8=$F$8,'Datos Generales'!W801)))=0,"",IF($C$8=$D$8,'Datos Generales'!W590,IF($C$8=$E$8,'Datos Generales'!W675,IF($C$8=$F$8,'Datos Generales'!W801))))</f>
        <v/>
      </c>
      <c r="X48" s="71" t="str">
        <f>IF(IF($C$8=$D$8,'Datos Generales'!X590,IF($C$8=$E$8,'Datos Generales'!X675,IF($C$8=$F$8,'Datos Generales'!X801)))=0,"",IF($C$8=$D$8,'Datos Generales'!X590,IF($C$8=$E$8,'Datos Generales'!X675,IF($C$8=$F$8,'Datos Generales'!X801))))</f>
        <v/>
      </c>
      <c r="Y48" s="71">
        <f>IF(IF($C$8=$D$8,'Datos Generales'!Y590,IF($C$8=$E$8,'Datos Generales'!Y675,IF($C$8=$F$8,'Datos Generales'!Y801)))=0,"",IF($C$8=$D$8,'Datos Generales'!Y590,IF($C$8=$E$8,'Datos Generales'!Y675,IF($C$8=$F$8,'Datos Generales'!Y801))))</f>
        <v>108.15319490018285</v>
      </c>
      <c r="Z48" s="71">
        <f>IF(IF($C$8=$D$8,'Datos Generales'!Z590,IF($C$8=$E$8,'Datos Generales'!Z675,IF($C$8=$F$8,'Datos Generales'!Z801)))=0,"",IF($C$8=$D$8,'Datos Generales'!Z590,IF($C$8=$E$8,'Datos Generales'!Z675,IF($C$8=$F$8,'Datos Generales'!Z801))))</f>
        <v>20.669576917699466</v>
      </c>
      <c r="AA48" s="71" t="str">
        <f>IF(IF($C$8=$D$8,'Datos Generales'!AA590,IF($C$8=$E$8,'Datos Generales'!AA675,IF($C$8=$F$8,'Datos Generales'!AA801)))=0,"",IF($C$8=$D$8,'Datos Generales'!AA590,IF($C$8=$E$8,'Datos Generales'!AA675,IF($C$8=$F$8,'Datos Generales'!AA801))))</f>
        <v/>
      </c>
      <c r="AB48" s="71" t="str">
        <f>IF(IF($C$8=$D$8,'Datos Generales'!AB590,IF($C$8=$E$8,'Datos Generales'!AB675,IF($C$8=$F$8,'Datos Generales'!AB801)))=0,"",IF($C$8=$D$8,'Datos Generales'!AB590,IF($C$8=$E$8,'Datos Generales'!AB675,IF($C$8=$F$8,'Datos Generales'!AB801))))</f>
        <v/>
      </c>
      <c r="AC48" s="71" t="str">
        <f>IF(IF($C$8=$D$8,'Datos Generales'!AC590,IF($C$8=$E$8,'Datos Generales'!AC675,IF($C$8=$F$8,'Datos Generales'!AC801)))=0,"",IF($C$8=$D$8,'Datos Generales'!AC590,IF($C$8=$E$8,'Datos Generales'!AC675,IF($C$8=$F$8,'Datos Generales'!AC801))))</f>
        <v/>
      </c>
      <c r="AD48" s="71">
        <f>IF(IF($C$8=$D$8,'Datos Generales'!AD590,IF($C$8=$E$8,'Datos Generales'!AD675,IF($C$8=$F$8,'Datos Generales'!AD801)))=0,"",IF($C$8=$D$8,'Datos Generales'!AD590,IF($C$8=$E$8,'Datos Generales'!AD675,IF($C$8=$F$8,'Datos Generales'!AD801))))</f>
        <v>5.571794014306251</v>
      </c>
      <c r="AE48" s="71" t="str">
        <f>IF(IF($C$8=$D$8,'Datos Generales'!AE590,IF($C$8=$E$8,'Datos Generales'!AE675,IF($C$8=$F$8,'Datos Generales'!AE801)))=0,"",IF($C$8=$D$8,'Datos Generales'!AE590,IF($C$8=$E$8,'Datos Generales'!AE675,IF($C$8=$F$8,'Datos Generales'!AE801))))</f>
        <v/>
      </c>
      <c r="AF48" s="71" t="str">
        <f>IF(IF($C$8=$D$8,'Datos Generales'!AF590,IF($C$8=$E$8,'Datos Generales'!AF675,IF($C$8=$F$8,'Datos Generales'!AF801)))=0,"",IF($C$8=$D$8,'Datos Generales'!AF590,IF($C$8=$E$8,'Datos Generales'!AF675,IF($C$8=$F$8,'Datos Generales'!AF801))))</f>
        <v/>
      </c>
      <c r="AG48" s="71">
        <f>IF(IF($C$8=$D$8,'Datos Generales'!AG590,IF($C$8=$E$8,'Datos Generales'!AG675,IF($C$8=$F$8,'Datos Generales'!AG801)))=0,"",IF($C$8=$D$8,'Datos Generales'!AG590,IF($C$8=$E$8,'Datos Generales'!AG675,IF($C$8=$F$8,'Datos Generales'!AG801))))</f>
        <v>92.079643771388902</v>
      </c>
      <c r="AH48" s="71">
        <f>IF(IF($C$8=$D$8,'Datos Generales'!AH590,IF($C$8=$E$8,'Datos Generales'!AH675,IF($C$8=$F$8,'Datos Generales'!AH801)))=0,"",IF($C$8=$D$8,'Datos Generales'!AH590,IF($C$8=$E$8,'Datos Generales'!AH675,IF($C$8=$F$8,'Datos Generales'!AH801))))</f>
        <v>-10.860316709997637</v>
      </c>
      <c r="AI48" s="71">
        <f>IF(IF($C$8=$D$8,'Datos Generales'!AI590,IF($C$8=$E$8,'Datos Generales'!AI675,IF($C$8=$F$8,'Datos Generales'!AI801)))=0,"",IF($C$8=$D$8,'Datos Generales'!AI590,IF($C$8=$E$8,'Datos Generales'!AI675,IF($C$8=$F$8,'Datos Generales'!AI801))))</f>
        <v>87.743544096902312</v>
      </c>
      <c r="AJ48" s="71" t="str">
        <f>IF(IF($C$8=$D$8,'Datos Generales'!AJ590,IF($C$8=$E$8,'Datos Generales'!AJ675,IF($C$8=$F$8,'Datos Generales'!AJ801)))=0,"",IF($C$8=$D$8,'Datos Generales'!AJ590,IF($C$8=$E$8,'Datos Generales'!AJ675,IF($C$8=$F$8,'Datos Generales'!AJ801))))</f>
        <v/>
      </c>
      <c r="AK48" s="71" t="str">
        <f>IF(IF($C$8=$D$8,'Datos Generales'!AK590,IF($C$8=$E$8,'Datos Generales'!AK675,IF($C$8=$F$8,'Datos Generales'!AK801)))=0,"",IF($C$8=$D$8,'Datos Generales'!AK590,IF($C$8=$E$8,'Datos Generales'!AK675,IF($C$8=$F$8,'Datos Generales'!AK801))))</f>
        <v/>
      </c>
      <c r="AL48" s="71" t="str">
        <f>IF(IF($C$8=$D$8,'Datos Generales'!AL590,IF($C$8=$E$8,'Datos Generales'!AL675,IF($C$8=$F$8,'Datos Generales'!AL801)))=0,"",IF($C$8=$D$8,'Datos Generales'!AL590,IF($C$8=$E$8,'Datos Generales'!AL675,IF($C$8=$F$8,'Datos Generales'!AL801))))</f>
        <v/>
      </c>
      <c r="AM48" s="71" t="str">
        <f>IF(IF($C$8=$D$8,'Datos Generales'!AM590,IF($C$8=$E$8,'Datos Generales'!AM675,IF($C$8=$F$8,'Datos Generales'!AM801)))=0,"",IF($C$8=$D$8,'Datos Generales'!AM590,IF($C$8=$E$8,'Datos Generales'!AM675,IF($C$8=$F$8,'Datos Generales'!AM801))))</f>
        <v/>
      </c>
      <c r="AN48" s="71" t="str">
        <f>IF(IF($C$8=$D$8,'Datos Generales'!AN590,IF($C$8=$E$8,'Datos Generales'!AN675,IF($C$8=$F$8,'Datos Generales'!AN801)))=0,"",IF($C$8=$D$8,'Datos Generales'!AN590,IF($C$8=$E$8,'Datos Generales'!AN675,IF($C$8=$F$8,'Datos Generales'!AN801))))</f>
        <v/>
      </c>
      <c r="AO48" s="71" t="str">
        <f>IF(IF($C$8=$D$8,'Datos Generales'!AO590,IF($C$8=$E$8,'Datos Generales'!AO675,IF($C$8=$F$8,'Datos Generales'!AO801)))=0,"",IF($C$8=$D$8,'Datos Generales'!AO590,IF($C$8=$E$8,'Datos Generales'!AO675,IF($C$8=$F$8,'Datos Generales'!AO801))))</f>
        <v/>
      </c>
      <c r="AP48" s="71" t="str">
        <f>IF(IF($C$8=$D$8,'Datos Generales'!AP590,IF($C$8=$E$8,'Datos Generales'!AP675,IF($C$8=$F$8,'Datos Generales'!AP801)))=0,"",IF($C$8=$D$8,'Datos Generales'!AP590,IF($C$8=$E$8,'Datos Generales'!AP675,IF($C$8=$F$8,'Datos Generales'!AP801))))</f>
        <v/>
      </c>
      <c r="AQ48" s="71">
        <f>IF(IF($C$8=$D$8,'Datos Generales'!AQ590,IF($C$8=$E$8,'Datos Generales'!AQ675,IF($C$8=$F$8,'Datos Generales'!AQ801)))=0,"",IF($C$8=$D$8,'Datos Generales'!AQ590,IF($C$8=$E$8,'Datos Generales'!AQ675,IF($C$8=$F$8,'Datos Generales'!AQ801))))</f>
        <v>18.389012073458773</v>
      </c>
      <c r="AR48" s="29"/>
      <c r="AS48" s="71">
        <f>IF(IF($C$8=$D$8,'Datos Generales'!AS590,IF($C$8=$E$8,'Datos Generales'!AS675,IF($C$8=$F$8,'Datos Generales'!AS801)))=0,"",IF($C$8=$D$8,'Datos Generales'!AS590,IF($C$8=$E$8,'Datos Generales'!AS675,IF($C$8=$F$8,'Datos Generales'!AS801))))</f>
        <v>63.358905747282456</v>
      </c>
      <c r="AT48" s="82">
        <f t="shared" si="0"/>
        <v>-44.969893673823684</v>
      </c>
    </row>
    <row r="49" spans="2:46" x14ac:dyDescent="0.2">
      <c r="B49" s="62" t="str">
        <f>'Datos Generales'!B285</f>
        <v>50. Otros Seguros</v>
      </c>
      <c r="C49" s="71">
        <f>IF(IF($C$8=$D$8,'Datos Generales'!C591,IF($C$8=$E$8,'Datos Generales'!C676,IF($C$8=$F$8,'Datos Generales'!C802)))=0,"",IF($C$8=$D$8,'Datos Generales'!C591,IF($C$8=$E$8,'Datos Generales'!C676,IF($C$8=$F$8,'Datos Generales'!C802))))</f>
        <v>28.215848149433981</v>
      </c>
      <c r="D49" s="71" t="str">
        <f>IF(IF($C$8=$D$8,'Datos Generales'!D591,IF($C$8=$E$8,'Datos Generales'!D676,IF($C$8=$F$8,'Datos Generales'!D802)))=0,"",IF($C$8=$D$8,'Datos Generales'!D591,IF($C$8=$E$8,'Datos Generales'!D676,IF($C$8=$F$8,'Datos Generales'!D802))))</f>
        <v/>
      </c>
      <c r="E49" s="71">
        <f>IF(IF($C$8=$D$8,'Datos Generales'!E591,IF($C$8=$E$8,'Datos Generales'!E676,IF($C$8=$F$8,'Datos Generales'!E802)))=0,"",IF($C$8=$D$8,'Datos Generales'!E591,IF($C$8=$E$8,'Datos Generales'!E676,IF($C$8=$F$8,'Datos Generales'!E802))))</f>
        <v>6.3607954316642372</v>
      </c>
      <c r="F49" s="71">
        <f>IF(IF($C$8=$D$8,'Datos Generales'!F591,IF($C$8=$E$8,'Datos Generales'!F676,IF($C$8=$F$8,'Datos Generales'!F802)))=0,"",IF($C$8=$D$8,'Datos Generales'!F591,IF($C$8=$E$8,'Datos Generales'!F676,IF($C$8=$F$8,'Datos Generales'!F802))))</f>
        <v>0.47868446246550655</v>
      </c>
      <c r="G49" s="71" t="str">
        <f>IF(IF($C$8=$D$8,'Datos Generales'!G591,IF($C$8=$E$8,'Datos Generales'!G676,IF($C$8=$F$8,'Datos Generales'!G802)))=0,"",IF($C$8=$D$8,'Datos Generales'!G591,IF($C$8=$E$8,'Datos Generales'!G676,IF($C$8=$F$8,'Datos Generales'!G802))))</f>
        <v/>
      </c>
      <c r="H49" s="71">
        <f>IF(IF($C$8=$D$8,'Datos Generales'!H591,IF($C$8=$E$8,'Datos Generales'!H676,IF($C$8=$F$8,'Datos Generales'!H802)))=0,"",IF($C$8=$D$8,'Datos Generales'!H591,IF($C$8=$E$8,'Datos Generales'!H676,IF($C$8=$F$8,'Datos Generales'!H802))))</f>
        <v>-0.72710747557373323</v>
      </c>
      <c r="I49" s="71">
        <f>IF(IF($C$8=$D$8,'Datos Generales'!I591,IF($C$8=$E$8,'Datos Generales'!I676,IF($C$8=$F$8,'Datos Generales'!I802)))=0,"",IF($C$8=$D$8,'Datos Generales'!I591,IF($C$8=$E$8,'Datos Generales'!I676,IF($C$8=$F$8,'Datos Generales'!I802))))</f>
        <v>-194.34302931615767</v>
      </c>
      <c r="J49" s="71" t="str">
        <f>IF(IF($C$8=$D$8,'Datos Generales'!J591,IF($C$8=$E$8,'Datos Generales'!J676,IF($C$8=$F$8,'Datos Generales'!J802)))=0,"",IF($C$8=$D$8,'Datos Generales'!J591,IF($C$8=$E$8,'Datos Generales'!J676,IF($C$8=$F$8,'Datos Generales'!J802))))</f>
        <v/>
      </c>
      <c r="K49" s="71">
        <f>IF(IF($C$8=$D$8,'Datos Generales'!K591,IF($C$8=$E$8,'Datos Generales'!K676,IF($C$8=$F$8,'Datos Generales'!K802)))=0,"",IF($C$8=$D$8,'Datos Generales'!K591,IF($C$8=$E$8,'Datos Generales'!K676,IF($C$8=$F$8,'Datos Generales'!K802))))</f>
        <v>0.28052784910132333</v>
      </c>
      <c r="L49" s="71">
        <f>IF(IF($C$8=$D$8,'Datos Generales'!L591,IF($C$8=$E$8,'Datos Generales'!L676,IF($C$8=$F$8,'Datos Generales'!L802)))=0,"",IF($C$8=$D$8,'Datos Generales'!L591,IF($C$8=$E$8,'Datos Generales'!L676,IF($C$8=$F$8,'Datos Generales'!L802))))</f>
        <v>22.089552238805972</v>
      </c>
      <c r="M49" s="71" t="str">
        <f>IF(IF($C$8=$D$8,'Datos Generales'!M591,IF($C$8=$E$8,'Datos Generales'!M676,IF($C$8=$F$8,'Datos Generales'!M802)))=0,"",IF($C$8=$D$8,'Datos Generales'!M591,IF($C$8=$E$8,'Datos Generales'!M676,IF($C$8=$F$8,'Datos Generales'!M802))))</f>
        <v/>
      </c>
      <c r="N49" s="71">
        <f>IF(IF($C$8=$D$8,'Datos Generales'!N591,IF($C$8=$E$8,'Datos Generales'!N676,IF($C$8=$F$8,'Datos Generales'!N802)))=0,"",IF($C$8=$D$8,'Datos Generales'!N591,IF($C$8=$E$8,'Datos Generales'!N676,IF($C$8=$F$8,'Datos Generales'!N802))))</f>
        <v>22.584447032530527</v>
      </c>
      <c r="O49" s="71">
        <f>IF(IF($C$8=$D$8,'Datos Generales'!O591,IF($C$8=$E$8,'Datos Generales'!O676,IF($C$8=$F$8,'Datos Generales'!O802)))=0,"",IF($C$8=$D$8,'Datos Generales'!O591,IF($C$8=$E$8,'Datos Generales'!O676,IF($C$8=$F$8,'Datos Generales'!O802))))</f>
        <v>180.0263644011205</v>
      </c>
      <c r="P49" s="71" t="str">
        <f>IF(IF($C$8=$D$8,'Datos Generales'!P591,IF($C$8=$E$8,'Datos Generales'!P676,IF($C$8=$F$8,'Datos Generales'!P802)))=0,"",IF($C$8=$D$8,'Datos Generales'!P591,IF($C$8=$E$8,'Datos Generales'!P676,IF($C$8=$F$8,'Datos Generales'!P802))))</f>
        <v/>
      </c>
      <c r="Q49" s="71">
        <f>IF(IF($C$8=$D$8,'Datos Generales'!Q591,IF($C$8=$E$8,'Datos Generales'!Q676,IF($C$8=$F$8,'Datos Generales'!Q802)))=0,"",IF($C$8=$D$8,'Datos Generales'!Q591,IF($C$8=$E$8,'Datos Generales'!Q676,IF($C$8=$F$8,'Datos Generales'!Q802))))</f>
        <v>162.15259158785537</v>
      </c>
      <c r="R49" s="71">
        <f>IF(IF($C$8=$D$8,'Datos Generales'!R591,IF($C$8=$E$8,'Datos Generales'!R676,IF($C$8=$F$8,'Datos Generales'!R802)))=0,"",IF($C$8=$D$8,'Datos Generales'!R591,IF($C$8=$E$8,'Datos Generales'!R676,IF($C$8=$F$8,'Datos Generales'!R802))))</f>
        <v>5.8355437665782492</v>
      </c>
      <c r="S49" s="71">
        <f>IF(IF($C$8=$D$8,'Datos Generales'!S591,IF($C$8=$E$8,'Datos Generales'!S676,IF($C$8=$F$8,'Datos Generales'!S802)))=0,"",IF($C$8=$D$8,'Datos Generales'!S591,IF($C$8=$E$8,'Datos Generales'!S676,IF($C$8=$F$8,'Datos Generales'!S802))))</f>
        <v>-72.191982957723738</v>
      </c>
      <c r="T49" s="71" t="str">
        <f>IF(IF($C$8=$D$8,'Datos Generales'!T591,IF($C$8=$E$8,'Datos Generales'!T676,IF($C$8=$F$8,'Datos Generales'!T802)))=0,"",IF($C$8=$D$8,'Datos Generales'!T591,IF($C$8=$E$8,'Datos Generales'!T676,IF($C$8=$F$8,'Datos Generales'!T802))))</f>
        <v/>
      </c>
      <c r="U49" s="71">
        <f>IF(IF($C$8=$D$8,'Datos Generales'!U591,IF($C$8=$E$8,'Datos Generales'!U676,IF($C$8=$F$8,'Datos Generales'!U802)))=0,"",IF($C$8=$D$8,'Datos Generales'!U591,IF($C$8=$E$8,'Datos Generales'!U676,IF($C$8=$F$8,'Datos Generales'!U802))))</f>
        <v>-0.76519658218626219</v>
      </c>
      <c r="V49" s="71">
        <f>IF(IF($C$8=$D$8,'Datos Generales'!V591,IF($C$8=$E$8,'Datos Generales'!V676,IF($C$8=$F$8,'Datos Generales'!V802)))=0,"",IF($C$8=$D$8,'Datos Generales'!V591,IF($C$8=$E$8,'Datos Generales'!V676,IF($C$8=$F$8,'Datos Generales'!V802))))</f>
        <v>2.283245911755631</v>
      </c>
      <c r="W49" s="71">
        <f>IF(IF($C$8=$D$8,'Datos Generales'!W591,IF($C$8=$E$8,'Datos Generales'!W676,IF($C$8=$F$8,'Datos Generales'!W802)))=0,"",IF($C$8=$D$8,'Datos Generales'!W591,IF($C$8=$E$8,'Datos Generales'!W676,IF($C$8=$F$8,'Datos Generales'!W802))))</f>
        <v>2550.0572213996238</v>
      </c>
      <c r="X49" s="71" t="str">
        <f>IF(IF($C$8=$D$8,'Datos Generales'!X591,IF($C$8=$E$8,'Datos Generales'!X676,IF($C$8=$F$8,'Datos Generales'!X802)))=0,"",IF($C$8=$D$8,'Datos Generales'!X591,IF($C$8=$E$8,'Datos Generales'!X676,IF($C$8=$F$8,'Datos Generales'!X802))))</f>
        <v/>
      </c>
      <c r="Y49" s="71">
        <f>IF(IF($C$8=$D$8,'Datos Generales'!Y591,IF($C$8=$E$8,'Datos Generales'!Y676,IF($C$8=$F$8,'Datos Generales'!Y802)))=0,"",IF($C$8=$D$8,'Datos Generales'!Y591,IF($C$8=$E$8,'Datos Generales'!Y676,IF($C$8=$F$8,'Datos Generales'!Y802))))</f>
        <v>410.47402542729651</v>
      </c>
      <c r="Z49" s="71">
        <f>IF(IF($C$8=$D$8,'Datos Generales'!Z591,IF($C$8=$E$8,'Datos Generales'!Z676,IF($C$8=$F$8,'Datos Generales'!Z802)))=0,"",IF($C$8=$D$8,'Datos Generales'!Z591,IF($C$8=$E$8,'Datos Generales'!Z676,IF($C$8=$F$8,'Datos Generales'!Z802))))</f>
        <v>-0.2763418836763224</v>
      </c>
      <c r="AA49" s="71">
        <f>IF(IF($C$8=$D$8,'Datos Generales'!AA591,IF($C$8=$E$8,'Datos Generales'!AA676,IF($C$8=$F$8,'Datos Generales'!AA802)))=0,"",IF($C$8=$D$8,'Datos Generales'!AA591,IF($C$8=$E$8,'Datos Generales'!AA676,IF($C$8=$F$8,'Datos Generales'!AA802))))</f>
        <v>-11.555335225579014</v>
      </c>
      <c r="AB49" s="71" t="str">
        <f>IF(IF($C$8=$D$8,'Datos Generales'!AB591,IF($C$8=$E$8,'Datos Generales'!AB676,IF($C$8=$F$8,'Datos Generales'!AB802)))=0,"",IF($C$8=$D$8,'Datos Generales'!AB591,IF($C$8=$E$8,'Datos Generales'!AB676,IF($C$8=$F$8,'Datos Generales'!AB802))))</f>
        <v/>
      </c>
      <c r="AC49" s="71" t="str">
        <f>IF(IF($C$8=$D$8,'Datos Generales'!AC591,IF($C$8=$E$8,'Datos Generales'!AC676,IF($C$8=$F$8,'Datos Generales'!AC802)))=0,"",IF($C$8=$D$8,'Datos Generales'!AC591,IF($C$8=$E$8,'Datos Generales'!AC676,IF($C$8=$F$8,'Datos Generales'!AC802))))</f>
        <v/>
      </c>
      <c r="AD49" s="71">
        <f>IF(IF($C$8=$D$8,'Datos Generales'!AD591,IF($C$8=$E$8,'Datos Generales'!AD676,IF($C$8=$F$8,'Datos Generales'!AD802)))=0,"",IF($C$8=$D$8,'Datos Generales'!AD591,IF($C$8=$E$8,'Datos Generales'!AD676,IF($C$8=$F$8,'Datos Generales'!AD802))))</f>
        <v>15.863970351411357</v>
      </c>
      <c r="AE49" s="71" t="str">
        <f>IF(IF($C$8=$D$8,'Datos Generales'!AE591,IF($C$8=$E$8,'Datos Generales'!AE676,IF($C$8=$F$8,'Datos Generales'!AE802)))=0,"",IF($C$8=$D$8,'Datos Generales'!AE591,IF($C$8=$E$8,'Datos Generales'!AE676,IF($C$8=$F$8,'Datos Generales'!AE802))))</f>
        <v/>
      </c>
      <c r="AF49" s="71" t="str">
        <f>IF(IF($C$8=$D$8,'Datos Generales'!AF591,IF($C$8=$E$8,'Datos Generales'!AF676,IF($C$8=$F$8,'Datos Generales'!AF802)))=0,"",IF($C$8=$D$8,'Datos Generales'!AF591,IF($C$8=$E$8,'Datos Generales'!AF676,IF($C$8=$F$8,'Datos Generales'!AF802))))</f>
        <v/>
      </c>
      <c r="AG49" s="71">
        <f>IF(IF($C$8=$D$8,'Datos Generales'!AG591,IF($C$8=$E$8,'Datos Generales'!AG676,IF($C$8=$F$8,'Datos Generales'!AG802)))=0,"",IF($C$8=$D$8,'Datos Generales'!AG591,IF($C$8=$E$8,'Datos Generales'!AG676,IF($C$8=$F$8,'Datos Generales'!AG802))))</f>
        <v>9.9695708998749648</v>
      </c>
      <c r="AH49" s="71">
        <f>IF(IF($C$8=$D$8,'Datos Generales'!AH591,IF($C$8=$E$8,'Datos Generales'!AH676,IF($C$8=$F$8,'Datos Generales'!AH802)))=0,"",IF($C$8=$D$8,'Datos Generales'!AH591,IF($C$8=$E$8,'Datos Generales'!AH676,IF($C$8=$F$8,'Datos Generales'!AH802))))</f>
        <v>3.1590898769244742</v>
      </c>
      <c r="AI49" s="71">
        <f>IF(IF($C$8=$D$8,'Datos Generales'!AI591,IF($C$8=$E$8,'Datos Generales'!AI676,IF($C$8=$F$8,'Datos Generales'!AI802)))=0,"",IF($C$8=$D$8,'Datos Generales'!AI591,IF($C$8=$E$8,'Datos Generales'!AI676,IF($C$8=$F$8,'Datos Generales'!AI802))))</f>
        <v>-3.9651601116729065</v>
      </c>
      <c r="AJ49" s="71">
        <f>IF(IF($C$8=$D$8,'Datos Generales'!AJ591,IF($C$8=$E$8,'Datos Generales'!AJ676,IF($C$8=$F$8,'Datos Generales'!AJ802)))=0,"",IF($C$8=$D$8,'Datos Generales'!AJ591,IF($C$8=$E$8,'Datos Generales'!AJ676,IF($C$8=$F$8,'Datos Generales'!AJ802))))</f>
        <v>83.548807128407773</v>
      </c>
      <c r="AK49" s="71" t="str">
        <f>IF(IF($C$8=$D$8,'Datos Generales'!AK591,IF($C$8=$E$8,'Datos Generales'!AK676,IF($C$8=$F$8,'Datos Generales'!AK802)))=0,"",IF($C$8=$D$8,'Datos Generales'!AK591,IF($C$8=$E$8,'Datos Generales'!AK676,IF($C$8=$F$8,'Datos Generales'!AK802))))</f>
        <v/>
      </c>
      <c r="AL49" s="71" t="str">
        <f>IF(IF($C$8=$D$8,'Datos Generales'!AL591,IF($C$8=$E$8,'Datos Generales'!AL676,IF($C$8=$F$8,'Datos Generales'!AL802)))=0,"",IF($C$8=$D$8,'Datos Generales'!AL591,IF($C$8=$E$8,'Datos Generales'!AL676,IF($C$8=$F$8,'Datos Generales'!AL802))))</f>
        <v/>
      </c>
      <c r="AM49" s="71" t="str">
        <f>IF(IF($C$8=$D$8,'Datos Generales'!AM591,IF($C$8=$E$8,'Datos Generales'!AM676,IF($C$8=$F$8,'Datos Generales'!AM802)))=0,"",IF($C$8=$D$8,'Datos Generales'!AM591,IF($C$8=$E$8,'Datos Generales'!AM676,IF($C$8=$F$8,'Datos Generales'!AM802))))</f>
        <v/>
      </c>
      <c r="AN49" s="71" t="str">
        <f>IF(IF($C$8=$D$8,'Datos Generales'!AN591,IF($C$8=$E$8,'Datos Generales'!AN676,IF($C$8=$F$8,'Datos Generales'!AN802)))=0,"",IF($C$8=$D$8,'Datos Generales'!AN591,IF($C$8=$E$8,'Datos Generales'!AN676,IF($C$8=$F$8,'Datos Generales'!AN802))))</f>
        <v/>
      </c>
      <c r="AO49" s="71" t="str">
        <f>IF(IF($C$8=$D$8,'Datos Generales'!AO591,IF($C$8=$E$8,'Datos Generales'!AO676,IF($C$8=$F$8,'Datos Generales'!AO802)))=0,"",IF($C$8=$D$8,'Datos Generales'!AO591,IF($C$8=$E$8,'Datos Generales'!AO676,IF($C$8=$F$8,'Datos Generales'!AO802))))</f>
        <v/>
      </c>
      <c r="AP49" s="71" t="str">
        <f>IF(IF($C$8=$D$8,'Datos Generales'!AP591,IF($C$8=$E$8,'Datos Generales'!AP676,IF($C$8=$F$8,'Datos Generales'!AP802)))=0,"",IF($C$8=$D$8,'Datos Generales'!AP591,IF($C$8=$E$8,'Datos Generales'!AP676,IF($C$8=$F$8,'Datos Generales'!AP802))))</f>
        <v/>
      </c>
      <c r="AQ49" s="71">
        <f>IF(IF($C$8=$D$8,'Datos Generales'!AQ591,IF($C$8=$E$8,'Datos Generales'!AQ676,IF($C$8=$F$8,'Datos Generales'!AQ802)))=0,"",IF($C$8=$D$8,'Datos Generales'!AQ591,IF($C$8=$E$8,'Datos Generales'!AQ676,IF($C$8=$F$8,'Datos Generales'!AQ802))))</f>
        <v>69.949993704566054</v>
      </c>
      <c r="AR49" s="29"/>
      <c r="AS49" s="71">
        <f>IF(IF($C$8=$D$8,'Datos Generales'!AS591,IF($C$8=$E$8,'Datos Generales'!AS676,IF($C$8=$F$8,'Datos Generales'!AS802)))=0,"",IF($C$8=$D$8,'Datos Generales'!AS591,IF($C$8=$E$8,'Datos Generales'!AS676,IF($C$8=$F$8,'Datos Generales'!AS802))))</f>
        <v>28.792690828526784</v>
      </c>
      <c r="AT49" s="82">
        <f t="shared" si="0"/>
        <v>41.157302876039267</v>
      </c>
    </row>
    <row r="50" spans="2:46" x14ac:dyDescent="0.2">
      <c r="B50" s="65" t="s">
        <v>284</v>
      </c>
      <c r="C50" s="72">
        <f>IF(IF($C$8=$D$8,'Datos Generales'!C592,IF($C$8=$E$8,'Datos Generales'!C677,IF($C$8=$F$8,'Datos Generales'!C803)))=0,"",IF($C$8=$D$8,'Datos Generales'!C592,IF($C$8=$E$8,'Datos Generales'!C677,IF($C$8=$F$8,'Datos Generales'!C803))))</f>
        <v>3.4274234063086468</v>
      </c>
      <c r="D50" s="72">
        <f>IF(IF($C$8=$D$8,'Datos Generales'!D592,IF($C$8=$E$8,'Datos Generales'!D677,IF($C$8=$F$8,'Datos Generales'!D803)))=0,"",IF($C$8=$D$8,'Datos Generales'!D592,IF($C$8=$E$8,'Datos Generales'!D677,IF($C$8=$F$8,'Datos Generales'!D803))))</f>
        <v>22.759745175865589</v>
      </c>
      <c r="E50" s="72">
        <f>IF(IF($C$8=$D$8,'Datos Generales'!E592,IF($C$8=$E$8,'Datos Generales'!E677,IF($C$8=$F$8,'Datos Generales'!E803)))=0,"",IF($C$8=$D$8,'Datos Generales'!E592,IF($C$8=$E$8,'Datos Generales'!E677,IF($C$8=$F$8,'Datos Generales'!E803))))</f>
        <v>44.060878867928302</v>
      </c>
      <c r="F50" s="72">
        <f>IF(IF($C$8=$D$8,'Datos Generales'!F592,IF($C$8=$E$8,'Datos Generales'!F677,IF($C$8=$F$8,'Datos Generales'!F803)))=0,"",IF($C$8=$D$8,'Datos Generales'!F592,IF($C$8=$E$8,'Datos Generales'!F677,IF($C$8=$F$8,'Datos Generales'!F803))))</f>
        <v>20.707800513746804</v>
      </c>
      <c r="G50" s="72">
        <f>IF(IF($C$8=$D$8,'Datos Generales'!G592,IF($C$8=$E$8,'Datos Generales'!G677,IF($C$8=$F$8,'Datos Generales'!G803)))=0,"",IF($C$8=$D$8,'Datos Generales'!G592,IF($C$8=$E$8,'Datos Generales'!G677,IF($C$8=$F$8,'Datos Generales'!G803))))</f>
        <v>175.24811876689401</v>
      </c>
      <c r="H50" s="72">
        <f>IF(IF($C$8=$D$8,'Datos Generales'!H592,IF($C$8=$E$8,'Datos Generales'!H677,IF($C$8=$F$8,'Datos Generales'!H803)))=0,"",IF($C$8=$D$8,'Datos Generales'!H592,IF($C$8=$E$8,'Datos Generales'!H677,IF($C$8=$F$8,'Datos Generales'!H803))))</f>
        <v>45.731357015872156</v>
      </c>
      <c r="I50" s="72">
        <f>IF(IF($C$8=$D$8,'Datos Generales'!I592,IF($C$8=$E$8,'Datos Generales'!I677,IF($C$8=$F$8,'Datos Generales'!I803)))=0,"",IF($C$8=$D$8,'Datos Generales'!I592,IF($C$8=$E$8,'Datos Generales'!I677,IF($C$8=$F$8,'Datos Generales'!I803))))</f>
        <v>24.230806483655243</v>
      </c>
      <c r="J50" s="72">
        <f>IF(IF($C$8=$D$8,'Datos Generales'!J592,IF($C$8=$E$8,'Datos Generales'!J677,IF($C$8=$F$8,'Datos Generales'!J803)))=0,"",IF($C$8=$D$8,'Datos Generales'!J592,IF($C$8=$E$8,'Datos Generales'!J677,IF($C$8=$F$8,'Datos Generales'!J803))))</f>
        <v>-9.0760108040621503</v>
      </c>
      <c r="K50" s="72">
        <f>IF(IF($C$8=$D$8,'Datos Generales'!K592,IF($C$8=$E$8,'Datos Generales'!K677,IF($C$8=$F$8,'Datos Generales'!K803)))=0,"",IF($C$8=$D$8,'Datos Generales'!K592,IF($C$8=$E$8,'Datos Generales'!K677,IF($C$8=$F$8,'Datos Generales'!K803))))</f>
        <v>34.498175945653642</v>
      </c>
      <c r="L50" s="72">
        <f>IF(IF($C$8=$D$8,'Datos Generales'!L592,IF($C$8=$E$8,'Datos Generales'!L677,IF($C$8=$F$8,'Datos Generales'!L803)))=0,"",IF($C$8=$D$8,'Datos Generales'!L592,IF($C$8=$E$8,'Datos Generales'!L677,IF($C$8=$F$8,'Datos Generales'!L803))))</f>
        <v>65.291667217603845</v>
      </c>
      <c r="M50" s="72">
        <f>IF(IF($C$8=$D$8,'Datos Generales'!M592,IF($C$8=$E$8,'Datos Generales'!M677,IF($C$8=$F$8,'Datos Generales'!M803)))=0,"",IF($C$8=$D$8,'Datos Generales'!M592,IF($C$8=$E$8,'Datos Generales'!M677,IF($C$8=$F$8,'Datos Generales'!M803))))</f>
        <v>13.749345447176243</v>
      </c>
      <c r="N50" s="72">
        <f>IF(IF($C$8=$D$8,'Datos Generales'!N592,IF($C$8=$E$8,'Datos Generales'!N677,IF($C$8=$F$8,'Datos Generales'!N803)))=0,"",IF($C$8=$D$8,'Datos Generales'!N592,IF($C$8=$E$8,'Datos Generales'!N677,IF($C$8=$F$8,'Datos Generales'!N803))))</f>
        <v>-27.990235691763871</v>
      </c>
      <c r="O50" s="72">
        <f>IF(IF($C$8=$D$8,'Datos Generales'!O592,IF($C$8=$E$8,'Datos Generales'!O677,IF($C$8=$F$8,'Datos Generales'!O803)))=0,"",IF($C$8=$D$8,'Datos Generales'!O592,IF($C$8=$E$8,'Datos Generales'!O677,IF($C$8=$F$8,'Datos Generales'!O803))))</f>
        <v>29.012122860657126</v>
      </c>
      <c r="P50" s="72">
        <f>IF(IF($C$8=$D$8,'Datos Generales'!P592,IF($C$8=$E$8,'Datos Generales'!P677,IF($C$8=$F$8,'Datos Generales'!P803)))=0,"",IF($C$8=$D$8,'Datos Generales'!P592,IF($C$8=$E$8,'Datos Generales'!P677,IF($C$8=$F$8,'Datos Generales'!P803))))</f>
        <v>104.06276092401892</v>
      </c>
      <c r="Q50" s="72">
        <f>IF(IF($C$8=$D$8,'Datos Generales'!Q592,IF($C$8=$E$8,'Datos Generales'!Q677,IF($C$8=$F$8,'Datos Generales'!Q803)))=0,"",IF($C$8=$D$8,'Datos Generales'!Q592,IF($C$8=$E$8,'Datos Generales'!Q677,IF($C$8=$F$8,'Datos Generales'!Q803))))</f>
        <v>60.780613986214796</v>
      </c>
      <c r="R50" s="72">
        <f>IF(IF($C$8=$D$8,'Datos Generales'!R592,IF($C$8=$E$8,'Datos Generales'!R677,IF($C$8=$F$8,'Datos Generales'!R803)))=0,"",IF($C$8=$D$8,'Datos Generales'!R592,IF($C$8=$E$8,'Datos Generales'!R677,IF($C$8=$F$8,'Datos Generales'!R803))))</f>
        <v>-3.4923641529537113</v>
      </c>
      <c r="S50" s="72">
        <f>IF(IF($C$8=$D$8,'Datos Generales'!S592,IF($C$8=$E$8,'Datos Generales'!S677,IF($C$8=$F$8,'Datos Generales'!S803)))=0,"",IF($C$8=$D$8,'Datos Generales'!S592,IF($C$8=$E$8,'Datos Generales'!S677,IF($C$8=$F$8,'Datos Generales'!S803))))</f>
        <v>43.125316055168007</v>
      </c>
      <c r="T50" s="72" t="str">
        <f>IF(IF($C$8=$D$8,'Datos Generales'!T592,IF($C$8=$E$8,'Datos Generales'!T677,IF($C$8=$F$8,'Datos Generales'!T803)))=0,"",IF($C$8=$D$8,'Datos Generales'!T592,IF($C$8=$E$8,'Datos Generales'!T677,IF($C$8=$F$8,'Datos Generales'!T803))))</f>
        <v/>
      </c>
      <c r="U50" s="72">
        <f>IF(IF($C$8=$D$8,'Datos Generales'!U592,IF($C$8=$E$8,'Datos Generales'!U677,IF($C$8=$F$8,'Datos Generales'!U803)))=0,"",IF($C$8=$D$8,'Datos Generales'!U592,IF($C$8=$E$8,'Datos Generales'!U677,IF($C$8=$F$8,'Datos Generales'!U803))))</f>
        <v>28.335049704223529</v>
      </c>
      <c r="V50" s="72">
        <f>IF(IF($C$8=$D$8,'Datos Generales'!V592,IF($C$8=$E$8,'Datos Generales'!V677,IF($C$8=$F$8,'Datos Generales'!V803)))=0,"",IF($C$8=$D$8,'Datos Generales'!V592,IF($C$8=$E$8,'Datos Generales'!V677,IF($C$8=$F$8,'Datos Generales'!V803))))</f>
        <v>-2.4929061295090551</v>
      </c>
      <c r="W50" s="72">
        <f>IF(IF($C$8=$D$8,'Datos Generales'!W592,IF($C$8=$E$8,'Datos Generales'!W677,IF($C$8=$F$8,'Datos Generales'!W803)))=0,"",IF($C$8=$D$8,'Datos Generales'!W592,IF($C$8=$E$8,'Datos Generales'!W677,IF($C$8=$F$8,'Datos Generales'!W803))))</f>
        <v>65.582411982005311</v>
      </c>
      <c r="X50" s="72">
        <f>IF(IF($C$8=$D$8,'Datos Generales'!X592,IF($C$8=$E$8,'Datos Generales'!X677,IF($C$8=$F$8,'Datos Generales'!X803)))=0,"",IF($C$8=$D$8,'Datos Generales'!X592,IF($C$8=$E$8,'Datos Generales'!X677,IF($C$8=$F$8,'Datos Generales'!X803))))</f>
        <v>210.94591076034553</v>
      </c>
      <c r="Y50" s="72">
        <f>IF(IF($C$8=$D$8,'Datos Generales'!Y592,IF($C$8=$E$8,'Datos Generales'!Y677,IF($C$8=$F$8,'Datos Generales'!Y803)))=0,"",IF($C$8=$D$8,'Datos Generales'!Y592,IF($C$8=$E$8,'Datos Generales'!Y677,IF($C$8=$F$8,'Datos Generales'!Y803))))</f>
        <v>55.527711093946529</v>
      </c>
      <c r="Z50" s="72">
        <f>IF(IF($C$8=$D$8,'Datos Generales'!Z592,IF($C$8=$E$8,'Datos Generales'!Z677,IF($C$8=$F$8,'Datos Generales'!Z803)))=0,"",IF($C$8=$D$8,'Datos Generales'!Z592,IF($C$8=$E$8,'Datos Generales'!Z677,IF($C$8=$F$8,'Datos Generales'!Z803))))</f>
        <v>20.968940443738393</v>
      </c>
      <c r="AA50" s="72">
        <f>IF(IF($C$8=$D$8,'Datos Generales'!AA592,IF($C$8=$E$8,'Datos Generales'!AA677,IF($C$8=$F$8,'Datos Generales'!AA803)))=0,"",IF($C$8=$D$8,'Datos Generales'!AA592,IF($C$8=$E$8,'Datos Generales'!AA677,IF($C$8=$F$8,'Datos Generales'!AA803))))</f>
        <v>39.464235930692809</v>
      </c>
      <c r="AB50" s="72">
        <f>IF(IF($C$8=$D$8,'Datos Generales'!AB592,IF($C$8=$E$8,'Datos Generales'!AB677,IF($C$8=$F$8,'Datos Generales'!AB803)))=0,"",IF($C$8=$D$8,'Datos Generales'!AB592,IF($C$8=$E$8,'Datos Generales'!AB677,IF($C$8=$F$8,'Datos Generales'!AB803))))</f>
        <v>1.286015121394469E-2</v>
      </c>
      <c r="AC50" s="72">
        <f>IF(IF($C$8=$D$8,'Datos Generales'!AC592,IF($C$8=$E$8,'Datos Generales'!AC677,IF($C$8=$F$8,'Datos Generales'!AC803)))=0,"",IF($C$8=$D$8,'Datos Generales'!AC592,IF($C$8=$E$8,'Datos Generales'!AC677,IF($C$8=$F$8,'Datos Generales'!AC803))))</f>
        <v>117.47342926535555</v>
      </c>
      <c r="AD50" s="72">
        <f>IF(IF($C$8=$D$8,'Datos Generales'!AD592,IF($C$8=$E$8,'Datos Generales'!AD677,IF($C$8=$F$8,'Datos Generales'!AD803)))=0,"",IF($C$8=$D$8,'Datos Generales'!AD592,IF($C$8=$E$8,'Datos Generales'!AD677,IF($C$8=$F$8,'Datos Generales'!AD803))))</f>
        <v>18.511043418387541</v>
      </c>
      <c r="AE50" s="72">
        <f>IF(IF($C$8=$D$8,'Datos Generales'!AE592,IF($C$8=$E$8,'Datos Generales'!AE677,IF($C$8=$F$8,'Datos Generales'!AE803)))=0,"",IF($C$8=$D$8,'Datos Generales'!AE592,IF($C$8=$E$8,'Datos Generales'!AE677,IF($C$8=$F$8,'Datos Generales'!AE803))))</f>
        <v>16.924061552427411</v>
      </c>
      <c r="AF50" s="72">
        <f>IF(IF($C$8=$D$8,'Datos Generales'!AF592,IF($C$8=$E$8,'Datos Generales'!AF677,IF($C$8=$F$8,'Datos Generales'!AF803)))=0,"",IF($C$8=$D$8,'Datos Generales'!AF592,IF($C$8=$E$8,'Datos Generales'!AF677,IF($C$8=$F$8,'Datos Generales'!AF803))))</f>
        <v>-46.947430799891258</v>
      </c>
      <c r="AG50" s="72">
        <f>IF(IF($C$8=$D$8,'Datos Generales'!AG592,IF($C$8=$E$8,'Datos Generales'!AG677,IF($C$8=$F$8,'Datos Generales'!AG803)))=0,"",IF($C$8=$D$8,'Datos Generales'!AG592,IF($C$8=$E$8,'Datos Generales'!AG677,IF($C$8=$F$8,'Datos Generales'!AG803))))</f>
        <v>26.363510531447744</v>
      </c>
      <c r="AH50" s="72">
        <f>IF(IF($C$8=$D$8,'Datos Generales'!AH592,IF($C$8=$E$8,'Datos Generales'!AH677,IF($C$8=$F$8,'Datos Generales'!AH803)))=0,"",IF($C$8=$D$8,'Datos Generales'!AH592,IF($C$8=$E$8,'Datos Generales'!AH677,IF($C$8=$F$8,'Datos Generales'!AH803))))</f>
        <v>31.054111008142709</v>
      </c>
      <c r="AI50" s="72">
        <f>IF(IF($C$8=$D$8,'Datos Generales'!AI592,IF($C$8=$E$8,'Datos Generales'!AI677,IF($C$8=$F$8,'Datos Generales'!AI803)))=0,"",IF($C$8=$D$8,'Datos Generales'!AI592,IF($C$8=$E$8,'Datos Generales'!AI677,IF($C$8=$F$8,'Datos Generales'!AI803))))</f>
        <v>51.01014437901955</v>
      </c>
      <c r="AJ50" s="72">
        <f>IF(IF($C$8=$D$8,'Datos Generales'!AJ592,IF($C$8=$E$8,'Datos Generales'!AJ677,IF($C$8=$F$8,'Datos Generales'!AJ803)))=0,"",IF($C$8=$D$8,'Datos Generales'!AJ592,IF($C$8=$E$8,'Datos Generales'!AJ677,IF($C$8=$F$8,'Datos Generales'!AJ803))))</f>
        <v>38.655741302679566</v>
      </c>
      <c r="AK50" s="72" t="str">
        <f>IF(IF($C$8=$D$8,'Datos Generales'!AK592,IF($C$8=$E$8,'Datos Generales'!AK677,IF($C$8=$F$8,'Datos Generales'!AK803)))=0,"",IF($C$8=$D$8,'Datos Generales'!AK592,IF($C$8=$E$8,'Datos Generales'!AK677,IF($C$8=$F$8,'Datos Generales'!AK803))))</f>
        <v/>
      </c>
      <c r="AL50" s="72" t="str">
        <f>IF(IF($C$8=$D$8,'Datos Generales'!AL592,IF($C$8=$E$8,'Datos Generales'!AL677,IF($C$8=$F$8,'Datos Generales'!AL803)))=0,"",IF($C$8=$D$8,'Datos Generales'!AL592,IF($C$8=$E$8,'Datos Generales'!AL677,IF($C$8=$F$8,'Datos Generales'!AL803))))</f>
        <v/>
      </c>
      <c r="AM50" s="72" t="str">
        <f>IF(IF($C$8=$D$8,'Datos Generales'!AM592,IF($C$8=$E$8,'Datos Generales'!AM677,IF($C$8=$F$8,'Datos Generales'!AM803)))=0,"",IF($C$8=$D$8,'Datos Generales'!AM592,IF($C$8=$E$8,'Datos Generales'!AM677,IF($C$8=$F$8,'Datos Generales'!AM803))))</f>
        <v/>
      </c>
      <c r="AN50" s="72" t="str">
        <f>IF(IF($C$8=$D$8,'Datos Generales'!AN592,IF($C$8=$E$8,'Datos Generales'!AN677,IF($C$8=$F$8,'Datos Generales'!AN803)))=0,"",IF($C$8=$D$8,'Datos Generales'!AN592,IF($C$8=$E$8,'Datos Generales'!AN677,IF($C$8=$F$8,'Datos Generales'!AN803))))</f>
        <v/>
      </c>
      <c r="AO50" s="72" t="str">
        <f>IF(IF($C$8=$D$8,'Datos Generales'!AO592,IF($C$8=$E$8,'Datos Generales'!AO677,IF($C$8=$F$8,'Datos Generales'!AO803)))=0,"",IF($C$8=$D$8,'Datos Generales'!AO592,IF($C$8=$E$8,'Datos Generales'!AO677,IF($C$8=$F$8,'Datos Generales'!AO803))))</f>
        <v/>
      </c>
      <c r="AP50" s="72" t="str">
        <f>IF(IF($C$8=$D$8,'Datos Generales'!AP592,IF($C$8=$E$8,'Datos Generales'!AP677,IF($C$8=$F$8,'Datos Generales'!AP803)))=0,"",IF($C$8=$D$8,'Datos Generales'!AP592,IF($C$8=$E$8,'Datos Generales'!AP677,IF($C$8=$F$8,'Datos Generales'!AP803))))</f>
        <v/>
      </c>
      <c r="AQ50" s="72">
        <f>IF(IF($C$8=$D$8,'Datos Generales'!AQ592,IF($C$8=$E$8,'Datos Generales'!AQ677,IF($C$8=$F$8,'Datos Generales'!AQ803)))=0,"",IF($C$8=$D$8,'Datos Generales'!AQ592,IF($C$8=$E$8,'Datos Generales'!AQ677,IF($C$8=$F$8,'Datos Generales'!AQ803))))</f>
        <v>33.363297214474485</v>
      </c>
      <c r="AR50" s="29"/>
      <c r="AS50" s="72">
        <f>IF(IF($C$8=$D$8,'Datos Generales'!AS592,IF($C$8=$E$8,'Datos Generales'!AS677,IF($C$8=$F$8,'Datos Generales'!AS803)))=0,"",IF($C$8=$D$8,'Datos Generales'!AS592,IF($C$8=$E$8,'Datos Generales'!AS677,IF($C$8=$F$8,'Datos Generales'!AS803))))</f>
        <v>48.36830109611661</v>
      </c>
      <c r="AT50" s="83">
        <f t="shared" si="0"/>
        <v>-15.005003881642125</v>
      </c>
    </row>
    <row r="51" spans="2:46" x14ac:dyDescent="0.2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</row>
    <row r="52" spans="2:46" hidden="1" x14ac:dyDescent="0.2">
      <c r="B52" s="39" t="s">
        <v>92</v>
      </c>
      <c r="C52" s="40">
        <f>INDEX(Benchmark!$D$9:$D$48,COLUMNS(Benchmark!$D$9:D48),)</f>
        <v>1</v>
      </c>
      <c r="D52" s="40">
        <f>INDEX(Benchmark!$D$9:$D$48,COLUMNS(Benchmark!$D$9:E48),)</f>
        <v>1</v>
      </c>
      <c r="E52" s="40">
        <f>INDEX(Benchmark!$D$9:$D$48,COLUMNS(Benchmark!$D$9:F48),)</f>
        <v>1</v>
      </c>
      <c r="F52" s="40">
        <f>INDEX(Benchmark!$D$9:$D$48,COLUMNS(Benchmark!$D$9:G48),)</f>
        <v>1</v>
      </c>
      <c r="G52" s="40">
        <f>INDEX(Benchmark!$D$9:$D$48,COLUMNS(Benchmark!$D$9:H48),)</f>
        <v>1</v>
      </c>
      <c r="H52" s="40">
        <f>INDEX(Benchmark!$D$9:$D$48,COLUMNS(Benchmark!$D$9:I48),)</f>
        <v>1</v>
      </c>
      <c r="I52" s="40">
        <f>INDEX(Benchmark!$D$9:$D$48,COLUMNS(Benchmark!$D$9:J48),)</f>
        <v>1</v>
      </c>
      <c r="J52" s="40">
        <f>INDEX(Benchmark!$D$9:$D$48,COLUMNS(Benchmark!$D$9:K48),)</f>
        <v>1</v>
      </c>
      <c r="K52" s="40">
        <f>INDEX(Benchmark!$D$9:$D$48,COLUMNS(Benchmark!$D$9:L48),)</f>
        <v>1</v>
      </c>
      <c r="L52" s="40">
        <f>INDEX(Benchmark!$D$9:$D$48,COLUMNS(Benchmark!$D$9:M48),)</f>
        <v>1</v>
      </c>
      <c r="M52" s="40">
        <f>INDEX(Benchmark!$D$9:$D$48,COLUMNS(Benchmark!$D$9:N48),)</f>
        <v>1</v>
      </c>
      <c r="N52" s="40">
        <f>INDEX(Benchmark!$D$9:$D$48,COLUMNS(Benchmark!$D$9:O48),)</f>
        <v>1</v>
      </c>
      <c r="O52" s="40">
        <f>INDEX(Benchmark!$D$9:$D$48,COLUMNS(Benchmark!$D$9:P48),)</f>
        <v>1</v>
      </c>
      <c r="P52" s="40">
        <f>INDEX(Benchmark!$D$9:$D$48,COLUMNS(Benchmark!$D$9:Q48),)</f>
        <v>1</v>
      </c>
      <c r="Q52" s="40">
        <f>INDEX(Benchmark!$D$9:$D$48,COLUMNS(Benchmark!$D$9:R48),)</f>
        <v>1</v>
      </c>
      <c r="R52" s="40">
        <f>INDEX(Benchmark!$D$9:$D$48,COLUMNS(Benchmark!$D$9:S48),)</f>
        <v>1</v>
      </c>
      <c r="S52" s="40">
        <f>INDEX(Benchmark!$D$9:$D$48,COLUMNS(Benchmark!$D$9:T48),)</f>
        <v>1</v>
      </c>
      <c r="T52" s="40">
        <f>INDEX(Benchmark!$D$9:$D$48,COLUMNS(Benchmark!$D$9:U48),)</f>
        <v>1</v>
      </c>
      <c r="U52" s="40">
        <f>INDEX(Benchmark!$D$9:$D$48,COLUMNS(Benchmark!$D$9:V48),)</f>
        <v>1</v>
      </c>
      <c r="V52" s="40">
        <f>INDEX(Benchmark!$D$9:$D$48,COLUMNS(Benchmark!$D$9:W48),)</f>
        <v>1</v>
      </c>
      <c r="W52" s="40">
        <f>INDEX(Benchmark!$D$9:$D$48,COLUMNS(Benchmark!$D$9:X48),)</f>
        <v>1</v>
      </c>
      <c r="X52" s="40">
        <f>INDEX(Benchmark!$D$9:$D$48,COLUMNS(Benchmark!$D$9:Y48),)</f>
        <v>1</v>
      </c>
      <c r="Y52" s="40">
        <f>INDEX(Benchmark!$D$9:$D$48,COLUMNS(Benchmark!$D$9:Z48),)</f>
        <v>1</v>
      </c>
      <c r="Z52" s="40">
        <f>INDEX(Benchmark!$D$9:$D$48,COLUMNS(Benchmark!$D$9:AA48),)</f>
        <v>1</v>
      </c>
      <c r="AA52" s="40">
        <f>INDEX(Benchmark!$D$9:$D$48,COLUMNS(Benchmark!$D$9:AB48),)</f>
        <v>1</v>
      </c>
      <c r="AB52" s="40">
        <f>INDEX(Benchmark!$D$9:$D$48,COLUMNS(Benchmark!$D$9:AC48),)</f>
        <v>1</v>
      </c>
      <c r="AC52" s="40">
        <f>INDEX(Benchmark!$D$9:$D$48,COLUMNS(Benchmark!$D$9:AD48),)</f>
        <v>1</v>
      </c>
      <c r="AD52" s="40">
        <f>INDEX(Benchmark!$D$9:$D$48,COLUMNS(Benchmark!$D$9:AE48),)</f>
        <v>1</v>
      </c>
      <c r="AE52" s="40">
        <f>INDEX(Benchmark!$D$9:$D$48,COLUMNS(Benchmark!$D$9:AF48),)</f>
        <v>1</v>
      </c>
      <c r="AF52" s="40">
        <f>INDEX(Benchmark!$D$9:$D$48,COLUMNS(Benchmark!$D$9:AG48),)</f>
        <v>1</v>
      </c>
      <c r="AG52" s="40">
        <f>INDEX(Benchmark!$D$9:$D$48,COLUMNS(Benchmark!$D$9:AH48),)</f>
        <v>1</v>
      </c>
      <c r="AH52" s="40">
        <f>INDEX(Benchmark!$D$9:$D$48,COLUMNS(Benchmark!$D$9:AI48),)</f>
        <v>1</v>
      </c>
      <c r="AI52" s="40">
        <f>INDEX(Benchmark!$D$9:$D$48,COLUMNS(Benchmark!$D$9:AJ48),)</f>
        <v>1</v>
      </c>
      <c r="AJ52" s="40">
        <f>INDEX(Benchmark!$D$9:$D$48,COLUMNS(Benchmark!$D$9:AK48),)</f>
        <v>1</v>
      </c>
      <c r="AK52" s="40">
        <f>INDEX(Benchmark!$D$9:$D$48,COLUMNS(Benchmark!$D$9:AL48),)</f>
        <v>0</v>
      </c>
      <c r="AL52" s="40">
        <f>INDEX(Benchmark!$D$9:$D$48,COLUMNS(Benchmark!$D$9:AM48),)</f>
        <v>0</v>
      </c>
      <c r="AM52" s="40">
        <f>INDEX(Benchmark!$D$9:$D$48,COLUMNS(Benchmark!$D$9:AN48),)</f>
        <v>0</v>
      </c>
      <c r="AN52" s="40">
        <f>INDEX(Benchmark!$D$9:$D$48,COLUMNS(Benchmark!$D$9:AO48),)</f>
        <v>0</v>
      </c>
      <c r="AO52" s="40">
        <f>INDEX(Benchmark!$D$9:$D$48,COLUMNS(Benchmark!$D$9:AP48),)</f>
        <v>0</v>
      </c>
      <c r="AP52" s="40">
        <f>INDEX(Benchmark!$D$9:$D$48,COLUMNS(Benchmark!$D$9:AQ48),)</f>
        <v>0</v>
      </c>
      <c r="AQ52" s="29"/>
      <c r="AR52" s="29"/>
      <c r="AS52" s="29"/>
      <c r="AT52" s="29"/>
    </row>
    <row r="53" spans="2:46" hidden="1" x14ac:dyDescent="0.2">
      <c r="B53" s="29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29"/>
      <c r="AR53" s="29"/>
      <c r="AS53" s="29"/>
      <c r="AT53" s="29"/>
    </row>
    <row r="54" spans="2:46" hidden="1" x14ac:dyDescent="0.2">
      <c r="B54" s="39" t="s">
        <v>93</v>
      </c>
      <c r="C54" s="40">
        <f>IFERROR(RANK(C56,$C$56:$AP$56,0),"")</f>
        <v>27</v>
      </c>
      <c r="D54" s="40">
        <f t="shared" ref="D54:AP54" si="1">IFERROR(RANK(D56,$C$56:$AP$56,0),"")</f>
        <v>21</v>
      </c>
      <c r="E54" s="40">
        <f t="shared" si="1"/>
        <v>11</v>
      </c>
      <c r="F54" s="40">
        <f t="shared" si="1"/>
        <v>23</v>
      </c>
      <c r="G54" s="40">
        <f t="shared" si="1"/>
        <v>2</v>
      </c>
      <c r="H54" s="40">
        <f t="shared" si="1"/>
        <v>10</v>
      </c>
      <c r="I54" s="40">
        <f t="shared" si="1"/>
        <v>20</v>
      </c>
      <c r="J54" s="40">
        <f t="shared" si="1"/>
        <v>31</v>
      </c>
      <c r="K54" s="40">
        <f t="shared" si="1"/>
        <v>15</v>
      </c>
      <c r="L54" s="40">
        <f t="shared" si="1"/>
        <v>6</v>
      </c>
      <c r="M54" s="40">
        <f t="shared" si="1"/>
        <v>26</v>
      </c>
      <c r="N54" s="40">
        <f t="shared" si="1"/>
        <v>32</v>
      </c>
      <c r="O54" s="40">
        <f t="shared" si="1"/>
        <v>17</v>
      </c>
      <c r="P54" s="40">
        <f t="shared" si="1"/>
        <v>4</v>
      </c>
      <c r="Q54" s="40">
        <f t="shared" si="1"/>
        <v>7</v>
      </c>
      <c r="R54" s="40">
        <f t="shared" si="1"/>
        <v>30</v>
      </c>
      <c r="S54" s="40">
        <f t="shared" si="1"/>
        <v>12</v>
      </c>
      <c r="T54" s="40" t="str">
        <f t="shared" si="1"/>
        <v/>
      </c>
      <c r="U54" s="40">
        <f t="shared" si="1"/>
        <v>18</v>
      </c>
      <c r="V54" s="40">
        <f t="shared" si="1"/>
        <v>29</v>
      </c>
      <c r="W54" s="40">
        <f t="shared" si="1"/>
        <v>5</v>
      </c>
      <c r="X54" s="40">
        <f t="shared" si="1"/>
        <v>1</v>
      </c>
      <c r="Y54" s="40">
        <f t="shared" si="1"/>
        <v>8</v>
      </c>
      <c r="Z54" s="40">
        <f t="shared" si="1"/>
        <v>22</v>
      </c>
      <c r="AA54" s="40">
        <f t="shared" si="1"/>
        <v>13</v>
      </c>
      <c r="AB54" s="40">
        <f t="shared" si="1"/>
        <v>28</v>
      </c>
      <c r="AC54" s="40">
        <f t="shared" si="1"/>
        <v>3</v>
      </c>
      <c r="AD54" s="40">
        <f t="shared" si="1"/>
        <v>24</v>
      </c>
      <c r="AE54" s="40">
        <f t="shared" si="1"/>
        <v>25</v>
      </c>
      <c r="AF54" s="40">
        <f t="shared" si="1"/>
        <v>33</v>
      </c>
      <c r="AG54" s="40">
        <f t="shared" si="1"/>
        <v>19</v>
      </c>
      <c r="AH54" s="40">
        <f t="shared" si="1"/>
        <v>16</v>
      </c>
      <c r="AI54" s="40">
        <f t="shared" si="1"/>
        <v>9</v>
      </c>
      <c r="AJ54" s="40">
        <f t="shared" si="1"/>
        <v>14</v>
      </c>
      <c r="AK54" s="40" t="str">
        <f t="shared" si="1"/>
        <v/>
      </c>
      <c r="AL54" s="40" t="str">
        <f t="shared" si="1"/>
        <v/>
      </c>
      <c r="AM54" s="40" t="str">
        <f t="shared" si="1"/>
        <v/>
      </c>
      <c r="AN54" s="40" t="str">
        <f t="shared" si="1"/>
        <v/>
      </c>
      <c r="AO54" s="40" t="str">
        <f t="shared" si="1"/>
        <v/>
      </c>
      <c r="AP54" s="40" t="str">
        <f t="shared" si="1"/>
        <v/>
      </c>
      <c r="AQ54" s="29"/>
      <c r="AR54" s="29"/>
      <c r="AS54" s="29"/>
      <c r="AT54" s="29"/>
    </row>
    <row r="55" spans="2:46" hidden="1" x14ac:dyDescent="0.2">
      <c r="B55" s="29"/>
      <c r="C55" s="40" t="str">
        <f>C12</f>
        <v>Assurant Chile</v>
      </c>
      <c r="D55" s="40" t="str">
        <f t="shared" ref="D55:AP55" si="2">D12</f>
        <v>AVLA Crédito</v>
      </c>
      <c r="E55" s="40" t="str">
        <f t="shared" si="2"/>
        <v>BCI Seguros</v>
      </c>
      <c r="F55" s="40" t="str">
        <f t="shared" si="2"/>
        <v>BNP Paribas Cardif</v>
      </c>
      <c r="G55" s="40" t="str">
        <f t="shared" si="2"/>
        <v>Cesce Chile</v>
      </c>
      <c r="H55" s="40" t="str">
        <f t="shared" si="2"/>
        <v>Chilena Consolidada</v>
      </c>
      <c r="I55" s="40" t="str">
        <f t="shared" si="2"/>
        <v>Chubb Generales</v>
      </c>
      <c r="J55" s="40" t="str">
        <f t="shared" si="2"/>
        <v>Coface Chile</v>
      </c>
      <c r="K55" s="40" t="str">
        <f t="shared" si="2"/>
        <v>Consorcio Nacional</v>
      </c>
      <c r="L55" s="40" t="str">
        <f t="shared" si="2"/>
        <v>Contempora</v>
      </c>
      <c r="M55" s="40" t="str">
        <f t="shared" si="2"/>
        <v>Continental Crédito</v>
      </c>
      <c r="N55" s="40" t="str">
        <f t="shared" si="2"/>
        <v>Continental Generales</v>
      </c>
      <c r="O55" s="40" t="str">
        <f t="shared" si="2"/>
        <v>FID Chile</v>
      </c>
      <c r="P55" s="40" t="str">
        <f t="shared" si="2"/>
        <v>HDI Gar. y Cré.</v>
      </c>
      <c r="Q55" s="40" t="str">
        <f t="shared" si="2"/>
        <v>HDI Seguros</v>
      </c>
      <c r="R55" s="40" t="str">
        <f t="shared" si="2"/>
        <v>Huelen</v>
      </c>
      <c r="S55" s="40" t="str">
        <f t="shared" si="2"/>
        <v>Liberty Seguros</v>
      </c>
      <c r="T55" s="40" t="str">
        <f t="shared" si="2"/>
        <v>M. de Carabineros</v>
      </c>
      <c r="U55" s="40" t="str">
        <f t="shared" si="2"/>
        <v>Mapfre</v>
      </c>
      <c r="V55" s="40" t="str">
        <f t="shared" si="2"/>
        <v>MetLife Generales</v>
      </c>
      <c r="W55" s="40" t="str">
        <f t="shared" si="2"/>
        <v>Orion Seguros</v>
      </c>
      <c r="X55" s="40" t="str">
        <f t="shared" si="2"/>
        <v>Orsan Crédito</v>
      </c>
      <c r="Y55" s="40" t="str">
        <f t="shared" si="2"/>
        <v>Porvenir</v>
      </c>
      <c r="Z55" s="40" t="str">
        <f t="shared" si="2"/>
        <v>Reale Chile</v>
      </c>
      <c r="AA55" s="40" t="str">
        <f t="shared" si="2"/>
        <v>Renta Nacional</v>
      </c>
      <c r="AB55" s="40" t="str">
        <f t="shared" si="2"/>
        <v>SegChile</v>
      </c>
      <c r="AC55" s="40" t="str">
        <f t="shared" si="2"/>
        <v>Solunión Chile</v>
      </c>
      <c r="AD55" s="40" t="str">
        <f t="shared" si="2"/>
        <v>Southbridge</v>
      </c>
      <c r="AE55" s="40" t="str">
        <f t="shared" si="2"/>
        <v>Starr International</v>
      </c>
      <c r="AF55" s="40" t="str">
        <f t="shared" si="2"/>
        <v>Suaval</v>
      </c>
      <c r="AG55" s="40" t="str">
        <f t="shared" si="2"/>
        <v>Suramericana</v>
      </c>
      <c r="AH55" s="40" t="str">
        <f t="shared" si="2"/>
        <v>Unnio</v>
      </c>
      <c r="AI55" s="40" t="str">
        <f t="shared" si="2"/>
        <v>Zenit Seguros</v>
      </c>
      <c r="AJ55" s="40" t="str">
        <f t="shared" si="2"/>
        <v>Zurich Santander</v>
      </c>
      <c r="AK55" s="40" t="str">
        <f t="shared" si="2"/>
        <v/>
      </c>
      <c r="AL55" s="40" t="str">
        <f t="shared" si="2"/>
        <v/>
      </c>
      <c r="AM55" s="40" t="str">
        <f t="shared" si="2"/>
        <v/>
      </c>
      <c r="AN55" s="40" t="str">
        <f t="shared" si="2"/>
        <v/>
      </c>
      <c r="AO55" s="40" t="str">
        <f t="shared" si="2"/>
        <v/>
      </c>
      <c r="AP55" s="40" t="str">
        <f t="shared" si="2"/>
        <v/>
      </c>
      <c r="AQ55" s="29"/>
      <c r="AR55" s="29"/>
      <c r="AS55" s="29"/>
      <c r="AT55" s="29"/>
    </row>
    <row r="56" spans="2:46" hidden="1" x14ac:dyDescent="0.2">
      <c r="B56" s="29"/>
      <c r="C56" s="43">
        <f t="shared" ref="C56:AP56" si="3">IFERROR(IF(C52=1,VLOOKUP($C$67,$B$13:$AQ$50,C59+1,FALSE)+C57/1000000,""),"")</f>
        <v>3.4274634063086467</v>
      </c>
      <c r="D56" s="43">
        <f t="shared" si="3"/>
        <v>22.75978417586559</v>
      </c>
      <c r="E56" s="43">
        <f t="shared" si="3"/>
        <v>44.060916867928306</v>
      </c>
      <c r="F56" s="43">
        <f t="shared" si="3"/>
        <v>20.707837513746803</v>
      </c>
      <c r="G56" s="43">
        <f t="shared" si="3"/>
        <v>175.248154766894</v>
      </c>
      <c r="H56" s="43">
        <f t="shared" si="3"/>
        <v>45.731392015872153</v>
      </c>
      <c r="I56" s="43">
        <f t="shared" si="3"/>
        <v>24.230840483655243</v>
      </c>
      <c r="J56" s="43">
        <f t="shared" si="3"/>
        <v>-9.0759778040621502</v>
      </c>
      <c r="K56" s="43">
        <f t="shared" si="3"/>
        <v>34.49820794565364</v>
      </c>
      <c r="L56" s="43">
        <f t="shared" si="3"/>
        <v>65.291698217603852</v>
      </c>
      <c r="M56" s="43">
        <f t="shared" si="3"/>
        <v>13.749375447176243</v>
      </c>
      <c r="N56" s="43">
        <f t="shared" si="3"/>
        <v>-27.99020669176387</v>
      </c>
      <c r="O56" s="43">
        <f t="shared" si="3"/>
        <v>29.012150860657126</v>
      </c>
      <c r="P56" s="43">
        <f t="shared" si="3"/>
        <v>104.06278792401892</v>
      </c>
      <c r="Q56" s="43">
        <f t="shared" si="3"/>
        <v>60.780639986214794</v>
      </c>
      <c r="R56" s="43">
        <f t="shared" si="3"/>
        <v>-3.4923391529537113</v>
      </c>
      <c r="S56" s="43">
        <f t="shared" si="3"/>
        <v>43.12534005516801</v>
      </c>
      <c r="T56" s="43" t="str">
        <f t="shared" si="3"/>
        <v/>
      </c>
      <c r="U56" s="43">
        <f t="shared" si="3"/>
        <v>28.33507170422353</v>
      </c>
      <c r="V56" s="43">
        <f t="shared" si="3"/>
        <v>-2.4928851295090553</v>
      </c>
      <c r="W56" s="43">
        <f t="shared" si="3"/>
        <v>65.582431982005318</v>
      </c>
      <c r="X56" s="43">
        <f t="shared" si="3"/>
        <v>210.94592976034554</v>
      </c>
      <c r="Y56" s="43">
        <f t="shared" si="3"/>
        <v>55.527729093946526</v>
      </c>
      <c r="Z56" s="43">
        <f t="shared" si="3"/>
        <v>20.968957443738393</v>
      </c>
      <c r="AA56" s="43">
        <f t="shared" si="3"/>
        <v>39.464251930692811</v>
      </c>
      <c r="AB56" s="43">
        <f t="shared" si="3"/>
        <v>1.287515121394469E-2</v>
      </c>
      <c r="AC56" s="43">
        <f t="shared" si="3"/>
        <v>117.47344326535554</v>
      </c>
      <c r="AD56" s="43">
        <f t="shared" si="3"/>
        <v>18.51105641838754</v>
      </c>
      <c r="AE56" s="43">
        <f t="shared" si="3"/>
        <v>16.924073552427412</v>
      </c>
      <c r="AF56" s="43">
        <f t="shared" si="3"/>
        <v>-46.947419799891257</v>
      </c>
      <c r="AG56" s="43">
        <f t="shared" si="3"/>
        <v>26.363520531447744</v>
      </c>
      <c r="AH56" s="43">
        <f t="shared" si="3"/>
        <v>31.054120008142707</v>
      </c>
      <c r="AI56" s="43">
        <f t="shared" si="3"/>
        <v>51.010152379019551</v>
      </c>
      <c r="AJ56" s="43">
        <f t="shared" si="3"/>
        <v>38.655748302679562</v>
      </c>
      <c r="AK56" s="43" t="str">
        <f t="shared" si="3"/>
        <v/>
      </c>
      <c r="AL56" s="43" t="str">
        <f t="shared" si="3"/>
        <v/>
      </c>
      <c r="AM56" s="43" t="str">
        <f t="shared" si="3"/>
        <v/>
      </c>
      <c r="AN56" s="43" t="str">
        <f t="shared" si="3"/>
        <v/>
      </c>
      <c r="AO56" s="43" t="str">
        <f t="shared" si="3"/>
        <v/>
      </c>
      <c r="AP56" s="43" t="str">
        <f t="shared" si="3"/>
        <v/>
      </c>
      <c r="AQ56" s="29"/>
      <c r="AR56" s="29"/>
      <c r="AS56" s="29"/>
      <c r="AT56" s="29"/>
    </row>
    <row r="57" spans="2:46" hidden="1" x14ac:dyDescent="0.2">
      <c r="B57" s="29"/>
      <c r="C57" s="40">
        <v>40</v>
      </c>
      <c r="D57" s="40">
        <f>C57-1</f>
        <v>39</v>
      </c>
      <c r="E57" s="40">
        <f t="shared" ref="E57:AP57" si="4">D57-1</f>
        <v>38</v>
      </c>
      <c r="F57" s="40">
        <f t="shared" si="4"/>
        <v>37</v>
      </c>
      <c r="G57" s="40">
        <f t="shared" si="4"/>
        <v>36</v>
      </c>
      <c r="H57" s="40">
        <f t="shared" si="4"/>
        <v>35</v>
      </c>
      <c r="I57" s="40">
        <f t="shared" si="4"/>
        <v>34</v>
      </c>
      <c r="J57" s="40">
        <f t="shared" si="4"/>
        <v>33</v>
      </c>
      <c r="K57" s="40">
        <f t="shared" si="4"/>
        <v>32</v>
      </c>
      <c r="L57" s="40">
        <f t="shared" si="4"/>
        <v>31</v>
      </c>
      <c r="M57" s="40">
        <f t="shared" si="4"/>
        <v>30</v>
      </c>
      <c r="N57" s="40">
        <f t="shared" si="4"/>
        <v>29</v>
      </c>
      <c r="O57" s="40">
        <f t="shared" si="4"/>
        <v>28</v>
      </c>
      <c r="P57" s="40">
        <f t="shared" si="4"/>
        <v>27</v>
      </c>
      <c r="Q57" s="40">
        <f t="shared" si="4"/>
        <v>26</v>
      </c>
      <c r="R57" s="40">
        <f t="shared" si="4"/>
        <v>25</v>
      </c>
      <c r="S57" s="40">
        <f t="shared" si="4"/>
        <v>24</v>
      </c>
      <c r="T57" s="40">
        <f t="shared" si="4"/>
        <v>23</v>
      </c>
      <c r="U57" s="40">
        <f t="shared" si="4"/>
        <v>22</v>
      </c>
      <c r="V57" s="40">
        <f t="shared" si="4"/>
        <v>21</v>
      </c>
      <c r="W57" s="40">
        <f t="shared" si="4"/>
        <v>20</v>
      </c>
      <c r="X57" s="40">
        <f t="shared" si="4"/>
        <v>19</v>
      </c>
      <c r="Y57" s="40">
        <f t="shared" si="4"/>
        <v>18</v>
      </c>
      <c r="Z57" s="40">
        <f t="shared" si="4"/>
        <v>17</v>
      </c>
      <c r="AA57" s="40">
        <f t="shared" si="4"/>
        <v>16</v>
      </c>
      <c r="AB57" s="40">
        <f t="shared" si="4"/>
        <v>15</v>
      </c>
      <c r="AC57" s="40">
        <f t="shared" si="4"/>
        <v>14</v>
      </c>
      <c r="AD57" s="40">
        <f t="shared" si="4"/>
        <v>13</v>
      </c>
      <c r="AE57" s="40">
        <f t="shared" si="4"/>
        <v>12</v>
      </c>
      <c r="AF57" s="40">
        <f t="shared" si="4"/>
        <v>11</v>
      </c>
      <c r="AG57" s="40">
        <f t="shared" si="4"/>
        <v>10</v>
      </c>
      <c r="AH57" s="40">
        <f t="shared" si="4"/>
        <v>9</v>
      </c>
      <c r="AI57" s="40">
        <f t="shared" si="4"/>
        <v>8</v>
      </c>
      <c r="AJ57" s="40">
        <f t="shared" si="4"/>
        <v>7</v>
      </c>
      <c r="AK57" s="40">
        <f t="shared" si="4"/>
        <v>6</v>
      </c>
      <c r="AL57" s="40">
        <f t="shared" si="4"/>
        <v>5</v>
      </c>
      <c r="AM57" s="40">
        <f t="shared" si="4"/>
        <v>4</v>
      </c>
      <c r="AN57" s="40">
        <f t="shared" si="4"/>
        <v>3</v>
      </c>
      <c r="AO57" s="40">
        <f t="shared" si="4"/>
        <v>2</v>
      </c>
      <c r="AP57" s="40">
        <f t="shared" si="4"/>
        <v>1</v>
      </c>
      <c r="AQ57" s="29"/>
      <c r="AR57" s="29"/>
      <c r="AS57" s="29"/>
      <c r="AT57" s="29"/>
    </row>
    <row r="58" spans="2:46" hidden="1" x14ac:dyDescent="0.2">
      <c r="B58" s="29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29"/>
      <c r="AR58" s="29"/>
      <c r="AS58" s="29"/>
      <c r="AT58" s="29"/>
    </row>
    <row r="59" spans="2:46" hidden="1" x14ac:dyDescent="0.2">
      <c r="B59" s="39" t="s">
        <v>94</v>
      </c>
      <c r="C59" s="40">
        <v>1</v>
      </c>
      <c r="D59" s="40">
        <v>2</v>
      </c>
      <c r="E59" s="40">
        <v>3</v>
      </c>
      <c r="F59" s="40">
        <v>4</v>
      </c>
      <c r="G59" s="40">
        <v>5</v>
      </c>
      <c r="H59" s="40">
        <v>6</v>
      </c>
      <c r="I59" s="40">
        <v>7</v>
      </c>
      <c r="J59" s="40">
        <v>8</v>
      </c>
      <c r="K59" s="40">
        <v>9</v>
      </c>
      <c r="L59" s="40">
        <v>10</v>
      </c>
      <c r="M59" s="40">
        <v>11</v>
      </c>
      <c r="N59" s="40">
        <v>12</v>
      </c>
      <c r="O59" s="40">
        <v>13</v>
      </c>
      <c r="P59" s="40">
        <v>14</v>
      </c>
      <c r="Q59" s="40">
        <v>15</v>
      </c>
      <c r="R59" s="40">
        <v>16</v>
      </c>
      <c r="S59" s="40">
        <v>17</v>
      </c>
      <c r="T59" s="40">
        <v>18</v>
      </c>
      <c r="U59" s="40">
        <v>19</v>
      </c>
      <c r="V59" s="40">
        <v>20</v>
      </c>
      <c r="W59" s="40">
        <v>21</v>
      </c>
      <c r="X59" s="40">
        <v>22</v>
      </c>
      <c r="Y59" s="40">
        <v>23</v>
      </c>
      <c r="Z59" s="40">
        <v>24</v>
      </c>
      <c r="AA59" s="40">
        <v>25</v>
      </c>
      <c r="AB59" s="40">
        <v>26</v>
      </c>
      <c r="AC59" s="40">
        <v>27</v>
      </c>
      <c r="AD59" s="40">
        <v>28</v>
      </c>
      <c r="AE59" s="40">
        <v>29</v>
      </c>
      <c r="AF59" s="40">
        <v>30</v>
      </c>
      <c r="AG59" s="40">
        <v>31</v>
      </c>
      <c r="AH59" s="40">
        <v>32</v>
      </c>
      <c r="AI59" s="40">
        <v>33</v>
      </c>
      <c r="AJ59" s="40">
        <v>34</v>
      </c>
      <c r="AK59" s="40">
        <v>35</v>
      </c>
      <c r="AL59" s="40">
        <v>36</v>
      </c>
      <c r="AM59" s="40">
        <v>37</v>
      </c>
      <c r="AN59" s="40">
        <v>38</v>
      </c>
      <c r="AO59" s="40">
        <v>39</v>
      </c>
      <c r="AP59" s="40">
        <v>40</v>
      </c>
      <c r="AQ59" s="29"/>
      <c r="AR59" s="29"/>
      <c r="AS59" s="29"/>
      <c r="AT59" s="29"/>
    </row>
    <row r="60" spans="2:46" hidden="1" x14ac:dyDescent="0.2">
      <c r="B60" s="29"/>
      <c r="C60" s="40" t="str">
        <f>IFERROR(HLOOKUP(C59,$C$54:$AP$55,2,FALSE),"")</f>
        <v>Orsan Crédito</v>
      </c>
      <c r="D60" s="40" t="str">
        <f t="shared" ref="D60:AP60" si="5">IFERROR(HLOOKUP(D59,$C$54:$AP$55,2,FALSE),"")</f>
        <v>Cesce Chile</v>
      </c>
      <c r="E60" s="40" t="str">
        <f t="shared" si="5"/>
        <v>Solunión Chile</v>
      </c>
      <c r="F60" s="40" t="str">
        <f t="shared" si="5"/>
        <v>HDI Gar. y Cré.</v>
      </c>
      <c r="G60" s="40" t="str">
        <f t="shared" si="5"/>
        <v>Orion Seguros</v>
      </c>
      <c r="H60" s="40" t="str">
        <f t="shared" si="5"/>
        <v>Contempora</v>
      </c>
      <c r="I60" s="40" t="str">
        <f t="shared" si="5"/>
        <v>HDI Seguros</v>
      </c>
      <c r="J60" s="40" t="str">
        <f t="shared" si="5"/>
        <v>Porvenir</v>
      </c>
      <c r="K60" s="40" t="str">
        <f t="shared" si="5"/>
        <v>Zenit Seguros</v>
      </c>
      <c r="L60" s="40" t="str">
        <f t="shared" si="5"/>
        <v>Chilena Consolidada</v>
      </c>
      <c r="M60" s="40" t="str">
        <f t="shared" si="5"/>
        <v>BCI Seguros</v>
      </c>
      <c r="N60" s="40" t="str">
        <f t="shared" si="5"/>
        <v>Liberty Seguros</v>
      </c>
      <c r="O60" s="40" t="str">
        <f t="shared" si="5"/>
        <v>Renta Nacional</v>
      </c>
      <c r="P60" s="40" t="str">
        <f t="shared" si="5"/>
        <v>Zurich Santander</v>
      </c>
      <c r="Q60" s="40" t="str">
        <f t="shared" si="5"/>
        <v>Consorcio Nacional</v>
      </c>
      <c r="R60" s="40" t="str">
        <f t="shared" si="5"/>
        <v>Unnio</v>
      </c>
      <c r="S60" s="40" t="str">
        <f t="shared" si="5"/>
        <v>FID Chile</v>
      </c>
      <c r="T60" s="40" t="str">
        <f t="shared" si="5"/>
        <v>Mapfre</v>
      </c>
      <c r="U60" s="40" t="str">
        <f t="shared" si="5"/>
        <v>Suramericana</v>
      </c>
      <c r="V60" s="40" t="str">
        <f t="shared" si="5"/>
        <v>Chubb Generales</v>
      </c>
      <c r="W60" s="40" t="str">
        <f t="shared" si="5"/>
        <v>AVLA Crédito</v>
      </c>
      <c r="X60" s="40" t="str">
        <f t="shared" si="5"/>
        <v>Reale Chile</v>
      </c>
      <c r="Y60" s="40" t="str">
        <f t="shared" si="5"/>
        <v>BNP Paribas Cardif</v>
      </c>
      <c r="Z60" s="40" t="str">
        <f t="shared" si="5"/>
        <v>Southbridge</v>
      </c>
      <c r="AA60" s="40" t="str">
        <f t="shared" si="5"/>
        <v>Starr International</v>
      </c>
      <c r="AB60" s="40" t="str">
        <f t="shared" si="5"/>
        <v>Continental Crédito</v>
      </c>
      <c r="AC60" s="40" t="str">
        <f t="shared" si="5"/>
        <v>Assurant Chile</v>
      </c>
      <c r="AD60" s="40" t="str">
        <f t="shared" si="5"/>
        <v>SegChile</v>
      </c>
      <c r="AE60" s="40" t="str">
        <f t="shared" si="5"/>
        <v>MetLife Generales</v>
      </c>
      <c r="AF60" s="40" t="str">
        <f t="shared" si="5"/>
        <v>Huelen</v>
      </c>
      <c r="AG60" s="40" t="str">
        <f t="shared" si="5"/>
        <v>Coface Chile</v>
      </c>
      <c r="AH60" s="40" t="str">
        <f t="shared" si="5"/>
        <v>Continental Generales</v>
      </c>
      <c r="AI60" s="40" t="str">
        <f t="shared" si="5"/>
        <v>Suaval</v>
      </c>
      <c r="AJ60" s="40" t="str">
        <f t="shared" si="5"/>
        <v/>
      </c>
      <c r="AK60" s="40" t="str">
        <f t="shared" si="5"/>
        <v/>
      </c>
      <c r="AL60" s="40" t="str">
        <f t="shared" si="5"/>
        <v/>
      </c>
      <c r="AM60" s="40" t="str">
        <f t="shared" si="5"/>
        <v/>
      </c>
      <c r="AN60" s="40" t="str">
        <f t="shared" si="5"/>
        <v/>
      </c>
      <c r="AO60" s="40" t="str">
        <f t="shared" si="5"/>
        <v/>
      </c>
      <c r="AP60" s="40" t="str">
        <f t="shared" si="5"/>
        <v/>
      </c>
      <c r="AQ60" s="29"/>
      <c r="AR60" s="29"/>
      <c r="AS60" s="29"/>
      <c r="AT60" s="29"/>
    </row>
    <row r="61" spans="2:46" hidden="1" x14ac:dyDescent="0.2">
      <c r="B61" s="29"/>
      <c r="C61" s="43">
        <f>IFERROR(HLOOKUP(C59,$C$54:$AP$56,3,FALSE)-HLOOKUP(C59,$C$54:$AP$57,4,FALSE)/1000000,"")</f>
        <v>210.94591076034553</v>
      </c>
      <c r="D61" s="43">
        <f t="shared" ref="D61:AP61" si="6">IFERROR(HLOOKUP(D59,$C$54:$AP$56,3,FALSE)-HLOOKUP(D59,$C$54:$AP$57,4,FALSE)/1000000,"")</f>
        <v>175.24811876689401</v>
      </c>
      <c r="E61" s="43">
        <f t="shared" si="6"/>
        <v>117.47342926535555</v>
      </c>
      <c r="F61" s="43">
        <f t="shared" si="6"/>
        <v>104.06276092401892</v>
      </c>
      <c r="G61" s="43">
        <f t="shared" si="6"/>
        <v>65.582411982005311</v>
      </c>
      <c r="H61" s="43">
        <f t="shared" si="6"/>
        <v>65.291667217603845</v>
      </c>
      <c r="I61" s="43">
        <f t="shared" si="6"/>
        <v>60.780613986214796</v>
      </c>
      <c r="J61" s="43">
        <f t="shared" si="6"/>
        <v>55.527711093946529</v>
      </c>
      <c r="K61" s="43">
        <f t="shared" si="6"/>
        <v>51.01014437901955</v>
      </c>
      <c r="L61" s="43">
        <f t="shared" si="6"/>
        <v>45.731357015872156</v>
      </c>
      <c r="M61" s="43">
        <f t="shared" si="6"/>
        <v>44.060878867928302</v>
      </c>
      <c r="N61" s="43">
        <f t="shared" si="6"/>
        <v>43.125316055168007</v>
      </c>
      <c r="O61" s="43">
        <f t="shared" si="6"/>
        <v>39.464235930692809</v>
      </c>
      <c r="P61" s="43">
        <f t="shared" si="6"/>
        <v>38.655741302679566</v>
      </c>
      <c r="Q61" s="43">
        <f t="shared" si="6"/>
        <v>34.498175945653642</v>
      </c>
      <c r="R61" s="43">
        <f t="shared" si="6"/>
        <v>31.054111008142709</v>
      </c>
      <c r="S61" s="43">
        <f t="shared" si="6"/>
        <v>29.012122860657126</v>
      </c>
      <c r="T61" s="43">
        <f t="shared" si="6"/>
        <v>28.335049704223529</v>
      </c>
      <c r="U61" s="43">
        <f t="shared" si="6"/>
        <v>26.363510531447744</v>
      </c>
      <c r="V61" s="43">
        <f t="shared" si="6"/>
        <v>24.230806483655243</v>
      </c>
      <c r="W61" s="43">
        <f t="shared" si="6"/>
        <v>22.759745175865589</v>
      </c>
      <c r="X61" s="43">
        <f t="shared" si="6"/>
        <v>20.968940443738393</v>
      </c>
      <c r="Y61" s="43">
        <f t="shared" si="6"/>
        <v>20.707800513746804</v>
      </c>
      <c r="Z61" s="43">
        <f t="shared" si="6"/>
        <v>18.511043418387541</v>
      </c>
      <c r="AA61" s="43">
        <f t="shared" si="6"/>
        <v>16.924061552427411</v>
      </c>
      <c r="AB61" s="43">
        <f t="shared" si="6"/>
        <v>13.749345447176243</v>
      </c>
      <c r="AC61" s="43">
        <f t="shared" si="6"/>
        <v>3.4274234063086468</v>
      </c>
      <c r="AD61" s="43">
        <f t="shared" si="6"/>
        <v>1.286015121394469E-2</v>
      </c>
      <c r="AE61" s="43">
        <f t="shared" si="6"/>
        <v>-2.4929061295090551</v>
      </c>
      <c r="AF61" s="43">
        <f t="shared" si="6"/>
        <v>-3.4923641529537113</v>
      </c>
      <c r="AG61" s="43">
        <f t="shared" si="6"/>
        <v>-9.0760108040621503</v>
      </c>
      <c r="AH61" s="43">
        <f t="shared" si="6"/>
        <v>-27.990235691763871</v>
      </c>
      <c r="AI61" s="43">
        <f t="shared" si="6"/>
        <v>-46.947430799891258</v>
      </c>
      <c r="AJ61" s="43" t="str">
        <f t="shared" si="6"/>
        <v/>
      </c>
      <c r="AK61" s="43" t="str">
        <f t="shared" si="6"/>
        <v/>
      </c>
      <c r="AL61" s="43" t="str">
        <f t="shared" si="6"/>
        <v/>
      </c>
      <c r="AM61" s="43" t="str">
        <f t="shared" si="6"/>
        <v/>
      </c>
      <c r="AN61" s="43" t="str">
        <f t="shared" si="6"/>
        <v/>
      </c>
      <c r="AO61" s="43" t="str">
        <f t="shared" si="6"/>
        <v/>
      </c>
      <c r="AP61" s="43" t="str">
        <f t="shared" si="6"/>
        <v/>
      </c>
      <c r="AQ61" s="29"/>
      <c r="AR61" s="29"/>
      <c r="AS61" s="29"/>
      <c r="AT61" s="29"/>
    </row>
    <row r="62" spans="2:46" hidden="1" x14ac:dyDescent="0.2">
      <c r="B62" s="29"/>
      <c r="C62" s="42" t="str">
        <f>IF(ISNUMBER(C61),CONCATENATE(C60," - ",C59),"")</f>
        <v>Orsan Crédito - 1</v>
      </c>
      <c r="D62" s="42" t="str">
        <f t="shared" ref="D62:AP62" si="7">IF(ISNUMBER(D61),CONCATENATE(D60," - ",D59),"")</f>
        <v>Cesce Chile - 2</v>
      </c>
      <c r="E62" s="42" t="str">
        <f t="shared" si="7"/>
        <v>Solunión Chile - 3</v>
      </c>
      <c r="F62" s="42" t="str">
        <f t="shared" si="7"/>
        <v>HDI Gar. y Cré. - 4</v>
      </c>
      <c r="G62" s="42" t="str">
        <f t="shared" si="7"/>
        <v>Orion Seguros - 5</v>
      </c>
      <c r="H62" s="42" t="str">
        <f t="shared" si="7"/>
        <v>Contempora - 6</v>
      </c>
      <c r="I62" s="42" t="str">
        <f t="shared" si="7"/>
        <v>HDI Seguros - 7</v>
      </c>
      <c r="J62" s="42" t="str">
        <f t="shared" si="7"/>
        <v>Porvenir - 8</v>
      </c>
      <c r="K62" s="42" t="str">
        <f t="shared" si="7"/>
        <v>Zenit Seguros - 9</v>
      </c>
      <c r="L62" s="42" t="str">
        <f t="shared" si="7"/>
        <v>Chilena Consolidada - 10</v>
      </c>
      <c r="M62" s="42" t="str">
        <f t="shared" si="7"/>
        <v>BCI Seguros - 11</v>
      </c>
      <c r="N62" s="42" t="str">
        <f t="shared" si="7"/>
        <v>Liberty Seguros - 12</v>
      </c>
      <c r="O62" s="42" t="str">
        <f t="shared" si="7"/>
        <v>Renta Nacional - 13</v>
      </c>
      <c r="P62" s="42" t="str">
        <f t="shared" si="7"/>
        <v>Zurich Santander - 14</v>
      </c>
      <c r="Q62" s="42" t="str">
        <f t="shared" si="7"/>
        <v>Consorcio Nacional - 15</v>
      </c>
      <c r="R62" s="42" t="str">
        <f t="shared" si="7"/>
        <v>Unnio - 16</v>
      </c>
      <c r="S62" s="42" t="str">
        <f t="shared" si="7"/>
        <v>FID Chile - 17</v>
      </c>
      <c r="T62" s="42" t="str">
        <f t="shared" si="7"/>
        <v>Mapfre - 18</v>
      </c>
      <c r="U62" s="42" t="str">
        <f t="shared" si="7"/>
        <v>Suramericana - 19</v>
      </c>
      <c r="V62" s="42" t="str">
        <f t="shared" si="7"/>
        <v>Chubb Generales - 20</v>
      </c>
      <c r="W62" s="42" t="str">
        <f t="shared" si="7"/>
        <v>AVLA Crédito - 21</v>
      </c>
      <c r="X62" s="42" t="str">
        <f t="shared" si="7"/>
        <v>Reale Chile - 22</v>
      </c>
      <c r="Y62" s="42" t="str">
        <f t="shared" si="7"/>
        <v>BNP Paribas Cardif - 23</v>
      </c>
      <c r="Z62" s="42" t="str">
        <f t="shared" si="7"/>
        <v>Southbridge - 24</v>
      </c>
      <c r="AA62" s="42" t="str">
        <f t="shared" si="7"/>
        <v>Starr International - 25</v>
      </c>
      <c r="AB62" s="42" t="str">
        <f t="shared" si="7"/>
        <v>Continental Crédito - 26</v>
      </c>
      <c r="AC62" s="42" t="str">
        <f t="shared" si="7"/>
        <v>Assurant Chile - 27</v>
      </c>
      <c r="AD62" s="42" t="str">
        <f t="shared" si="7"/>
        <v>SegChile - 28</v>
      </c>
      <c r="AE62" s="42" t="str">
        <f t="shared" si="7"/>
        <v>MetLife Generales - 29</v>
      </c>
      <c r="AF62" s="42" t="str">
        <f t="shared" si="7"/>
        <v>Huelen - 30</v>
      </c>
      <c r="AG62" s="42" t="str">
        <f t="shared" si="7"/>
        <v>Coface Chile - 31</v>
      </c>
      <c r="AH62" s="42" t="str">
        <f t="shared" si="7"/>
        <v>Continental Generales - 32</v>
      </c>
      <c r="AI62" s="42" t="str">
        <f t="shared" si="7"/>
        <v>Suaval - 33</v>
      </c>
      <c r="AJ62" s="42" t="str">
        <f t="shared" si="7"/>
        <v/>
      </c>
      <c r="AK62" s="42" t="str">
        <f t="shared" si="7"/>
        <v/>
      </c>
      <c r="AL62" s="42" t="str">
        <f t="shared" si="7"/>
        <v/>
      </c>
      <c r="AM62" s="42" t="str">
        <f t="shared" si="7"/>
        <v/>
      </c>
      <c r="AN62" s="42" t="str">
        <f t="shared" si="7"/>
        <v/>
      </c>
      <c r="AO62" s="42" t="str">
        <f t="shared" si="7"/>
        <v/>
      </c>
      <c r="AP62" s="42" t="str">
        <f t="shared" si="7"/>
        <v/>
      </c>
      <c r="AQ62" s="29"/>
      <c r="AR62" s="29"/>
      <c r="AS62" s="29"/>
      <c r="AT62" s="29"/>
    </row>
    <row r="63" spans="2:46" hidden="1" x14ac:dyDescent="0.2">
      <c r="B63" s="29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29"/>
      <c r="AR63" s="29"/>
      <c r="AS63" s="29"/>
      <c r="AT63" s="29"/>
    </row>
    <row r="64" spans="2:46" hidden="1" x14ac:dyDescent="0.2">
      <c r="B64" s="39" t="s">
        <v>95</v>
      </c>
      <c r="C64" s="42" t="str">
        <f t="shared" ref="C64:AP64" si="8">IF($C$70=C60,C61,"")</f>
        <v/>
      </c>
      <c r="D64" s="42" t="str">
        <f t="shared" si="8"/>
        <v/>
      </c>
      <c r="E64" s="42" t="str">
        <f t="shared" si="8"/>
        <v/>
      </c>
      <c r="F64" s="42" t="str">
        <f t="shared" si="8"/>
        <v/>
      </c>
      <c r="G64" s="42" t="str">
        <f t="shared" si="8"/>
        <v/>
      </c>
      <c r="H64" s="42" t="str">
        <f t="shared" si="8"/>
        <v/>
      </c>
      <c r="I64" s="42" t="str">
        <f t="shared" si="8"/>
        <v/>
      </c>
      <c r="J64" s="42" t="str">
        <f t="shared" si="8"/>
        <v/>
      </c>
      <c r="K64" s="42" t="str">
        <f t="shared" si="8"/>
        <v/>
      </c>
      <c r="L64" s="42" t="str">
        <f t="shared" si="8"/>
        <v/>
      </c>
      <c r="M64" s="42" t="str">
        <f t="shared" si="8"/>
        <v/>
      </c>
      <c r="N64" s="42" t="str">
        <f t="shared" si="8"/>
        <v/>
      </c>
      <c r="O64" s="42" t="str">
        <f t="shared" si="8"/>
        <v/>
      </c>
      <c r="P64" s="42" t="str">
        <f t="shared" si="8"/>
        <v/>
      </c>
      <c r="Q64" s="42" t="str">
        <f t="shared" si="8"/>
        <v/>
      </c>
      <c r="R64" s="42" t="str">
        <f t="shared" si="8"/>
        <v/>
      </c>
      <c r="S64" s="42" t="str">
        <f t="shared" si="8"/>
        <v/>
      </c>
      <c r="T64" s="42" t="str">
        <f t="shared" si="8"/>
        <v/>
      </c>
      <c r="U64" s="42" t="str">
        <f t="shared" si="8"/>
        <v/>
      </c>
      <c r="V64" s="42" t="str">
        <f t="shared" si="8"/>
        <v/>
      </c>
      <c r="W64" s="42" t="str">
        <f t="shared" si="8"/>
        <v/>
      </c>
      <c r="X64" s="42" t="str">
        <f t="shared" si="8"/>
        <v/>
      </c>
      <c r="Y64" s="42" t="str">
        <f t="shared" si="8"/>
        <v/>
      </c>
      <c r="Z64" s="42" t="str">
        <f t="shared" si="8"/>
        <v/>
      </c>
      <c r="AA64" s="42" t="str">
        <f t="shared" si="8"/>
        <v/>
      </c>
      <c r="AB64" s="42" t="str">
        <f t="shared" si="8"/>
        <v/>
      </c>
      <c r="AC64" s="42" t="str">
        <f t="shared" si="8"/>
        <v/>
      </c>
      <c r="AD64" s="42" t="str">
        <f t="shared" si="8"/>
        <v/>
      </c>
      <c r="AE64" s="42" t="str">
        <f t="shared" si="8"/>
        <v/>
      </c>
      <c r="AF64" s="42" t="str">
        <f t="shared" si="8"/>
        <v/>
      </c>
      <c r="AG64" s="42" t="str">
        <f t="shared" si="8"/>
        <v/>
      </c>
      <c r="AH64" s="42" t="str">
        <f t="shared" si="8"/>
        <v/>
      </c>
      <c r="AI64" s="42" t="str">
        <f t="shared" si="8"/>
        <v/>
      </c>
      <c r="AJ64" s="42" t="str">
        <f t="shared" si="8"/>
        <v/>
      </c>
      <c r="AK64" s="42" t="str">
        <f t="shared" si="8"/>
        <v/>
      </c>
      <c r="AL64" s="42" t="str">
        <f t="shared" si="8"/>
        <v/>
      </c>
      <c r="AM64" s="42" t="str">
        <f t="shared" si="8"/>
        <v/>
      </c>
      <c r="AN64" s="42" t="str">
        <f t="shared" si="8"/>
        <v/>
      </c>
      <c r="AO64" s="42" t="str">
        <f t="shared" si="8"/>
        <v/>
      </c>
      <c r="AP64" s="42" t="str">
        <f t="shared" si="8"/>
        <v/>
      </c>
      <c r="AQ64" s="29"/>
      <c r="AR64" s="29"/>
      <c r="AS64" s="29"/>
      <c r="AT64" s="29"/>
    </row>
    <row r="65" spans="1:46" x14ac:dyDescent="0.2">
      <c r="B65" s="29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29"/>
      <c r="AR65" s="29"/>
      <c r="AS65" s="29"/>
      <c r="AT65" s="29"/>
    </row>
    <row r="66" spans="1:46" x14ac:dyDescent="0.2">
      <c r="C66" s="44" t="s">
        <v>294</v>
      </c>
      <c r="D66" s="44"/>
      <c r="E66" s="44"/>
      <c r="F66" s="44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</row>
    <row r="67" spans="1:46" x14ac:dyDescent="0.2">
      <c r="A67" s="223"/>
      <c r="C67" s="275" t="s">
        <v>284</v>
      </c>
      <c r="D67" s="276"/>
      <c r="E67" s="276"/>
      <c r="F67" s="277"/>
      <c r="G67" s="47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</row>
    <row r="68" spans="1:46" x14ac:dyDescent="0.2">
      <c r="C68" s="48"/>
      <c r="D68" s="48"/>
      <c r="E68" s="48"/>
      <c r="F68" s="48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</row>
    <row r="69" spans="1:46" x14ac:dyDescent="0.2">
      <c r="C69" s="44" t="s">
        <v>107</v>
      </c>
      <c r="D69" s="44"/>
      <c r="E69" s="44"/>
      <c r="F69" s="44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</row>
    <row r="70" spans="1:46" x14ac:dyDescent="0.2">
      <c r="A70" s="223"/>
      <c r="C70" s="275"/>
      <c r="D70" s="276"/>
      <c r="E70" s="276"/>
      <c r="F70" s="277"/>
      <c r="G70" s="47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</row>
    <row r="71" spans="1:46" x14ac:dyDescent="0.2">
      <c r="B71" s="48"/>
      <c r="C71" s="48"/>
      <c r="D71" s="48"/>
      <c r="E71" s="48"/>
      <c r="F71" s="48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</row>
    <row r="72" spans="1:46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</row>
    <row r="73" spans="1:46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</row>
    <row r="74" spans="1:46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</row>
    <row r="75" spans="1:46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</row>
    <row r="76" spans="1:46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</row>
    <row r="77" spans="1:46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</row>
    <row r="78" spans="1:46" x14ac:dyDescent="0.2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</row>
    <row r="79" spans="1:46" x14ac:dyDescent="0.2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</row>
    <row r="80" spans="1:46" x14ac:dyDescent="0.2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</row>
    <row r="81" spans="2:46" x14ac:dyDescent="0.2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</row>
    <row r="82" spans="2:46" x14ac:dyDescent="0.2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</row>
    <row r="83" spans="2:46" x14ac:dyDescent="0.2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</row>
    <row r="84" spans="2:46" x14ac:dyDescent="0.2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</row>
    <row r="85" spans="2:46" x14ac:dyDescent="0.2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</row>
    <row r="86" spans="2:46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</row>
    <row r="87" spans="2:46" x14ac:dyDescent="0.2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</row>
    <row r="88" spans="2:46" x14ac:dyDescent="0.2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</row>
    <row r="89" spans="2:46" x14ac:dyDescent="0.2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</row>
    <row r="90" spans="2:46" x14ac:dyDescent="0.2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</row>
    <row r="91" spans="2:46" x14ac:dyDescent="0.2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</row>
    <row r="92" spans="2:46" x14ac:dyDescent="0.2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</row>
    <row r="93" spans="2:46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</row>
    <row r="94" spans="2:46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</row>
    <row r="95" spans="2:46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</row>
    <row r="96" spans="2:46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</row>
    <row r="97" spans="2:46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</row>
    <row r="98" spans="2:46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</row>
    <row r="99" spans="2:46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</row>
    <row r="100" spans="2:46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76"/>
      <c r="AJ100" s="76"/>
      <c r="AK100" s="76"/>
      <c r="AL100" s="76"/>
      <c r="AM100" s="76"/>
      <c r="AN100" s="76"/>
      <c r="AO100" s="76"/>
      <c r="AP100" s="76"/>
      <c r="AQ100" s="76"/>
      <c r="AR100" s="29"/>
      <c r="AS100" s="29"/>
      <c r="AT100" s="29"/>
    </row>
    <row r="101" spans="2:46" hidden="1" x14ac:dyDescent="0.2">
      <c r="B101" s="39" t="s">
        <v>93</v>
      </c>
      <c r="C101" s="40">
        <f>IFERROR(RANK(C103,$C$103:$AM$103,0),"")</f>
        <v>17</v>
      </c>
      <c r="D101" s="40">
        <f t="shared" ref="D101:AM101" si="9">IFERROR(RANK(D103,$C$103:$AM$103,0),"")</f>
        <v>34</v>
      </c>
      <c r="E101" s="40">
        <f t="shared" si="9"/>
        <v>9</v>
      </c>
      <c r="F101" s="40">
        <f t="shared" si="9"/>
        <v>31</v>
      </c>
      <c r="G101" s="40">
        <f t="shared" si="9"/>
        <v>33</v>
      </c>
      <c r="H101" s="40">
        <f t="shared" si="9"/>
        <v>18</v>
      </c>
      <c r="I101" s="40">
        <f t="shared" si="9"/>
        <v>28</v>
      </c>
      <c r="J101" s="40">
        <f t="shared" si="9"/>
        <v>23</v>
      </c>
      <c r="K101" s="40">
        <f t="shared" si="9"/>
        <v>4</v>
      </c>
      <c r="L101" s="40">
        <f t="shared" si="9"/>
        <v>6</v>
      </c>
      <c r="M101" s="40">
        <f t="shared" si="9"/>
        <v>24</v>
      </c>
      <c r="N101" s="40">
        <f t="shared" si="9"/>
        <v>15</v>
      </c>
      <c r="O101" s="40">
        <f t="shared" si="9"/>
        <v>32</v>
      </c>
      <c r="P101" s="40">
        <f t="shared" si="9"/>
        <v>19</v>
      </c>
      <c r="Q101" s="40">
        <f t="shared" si="9"/>
        <v>8</v>
      </c>
      <c r="R101" s="40">
        <f t="shared" si="9"/>
        <v>21</v>
      </c>
      <c r="S101" s="40">
        <f t="shared" si="9"/>
        <v>11</v>
      </c>
      <c r="T101" s="40">
        <f t="shared" si="9"/>
        <v>14</v>
      </c>
      <c r="U101" s="40">
        <f t="shared" si="9"/>
        <v>27</v>
      </c>
      <c r="V101" s="40">
        <f t="shared" si="9"/>
        <v>7</v>
      </c>
      <c r="W101" s="40">
        <f t="shared" si="9"/>
        <v>22</v>
      </c>
      <c r="X101" s="40">
        <f t="shared" si="9"/>
        <v>12</v>
      </c>
      <c r="Y101" s="40">
        <f t="shared" si="9"/>
        <v>13</v>
      </c>
      <c r="Z101" s="40">
        <f t="shared" si="9"/>
        <v>5</v>
      </c>
      <c r="AA101" s="40">
        <f t="shared" si="9"/>
        <v>36</v>
      </c>
      <c r="AB101" s="40">
        <f t="shared" si="9"/>
        <v>35</v>
      </c>
      <c r="AC101" s="40">
        <f t="shared" si="9"/>
        <v>30</v>
      </c>
      <c r="AD101" s="40">
        <f t="shared" si="9"/>
        <v>25</v>
      </c>
      <c r="AE101" s="40" t="str">
        <f t="shared" si="9"/>
        <v/>
      </c>
      <c r="AF101" s="40">
        <f t="shared" si="9"/>
        <v>1</v>
      </c>
      <c r="AG101" s="40">
        <f t="shared" si="9"/>
        <v>29</v>
      </c>
      <c r="AH101" s="40">
        <f t="shared" si="9"/>
        <v>20</v>
      </c>
      <c r="AI101" s="40">
        <f t="shared" si="9"/>
        <v>16</v>
      </c>
      <c r="AJ101" s="40">
        <f t="shared" si="9"/>
        <v>10</v>
      </c>
      <c r="AK101" s="40">
        <f t="shared" si="9"/>
        <v>2</v>
      </c>
      <c r="AL101" s="40">
        <f t="shared" si="9"/>
        <v>26</v>
      </c>
      <c r="AM101" s="40">
        <f t="shared" si="9"/>
        <v>3</v>
      </c>
      <c r="AN101" s="76"/>
      <c r="AO101" s="76"/>
      <c r="AP101" s="76"/>
      <c r="AQ101" s="76"/>
      <c r="AR101" s="29"/>
      <c r="AS101" s="29"/>
      <c r="AT101" s="29"/>
    </row>
    <row r="102" spans="2:46" hidden="1" x14ac:dyDescent="0.2">
      <c r="B102" s="29"/>
      <c r="C102" s="42" t="str">
        <f>B13</f>
        <v>1. Incendio Ordinario</v>
      </c>
      <c r="D102" s="42" t="str">
        <f>B14</f>
        <v>2. Pérdida de Beneficios por Incendio</v>
      </c>
      <c r="E102" s="42" t="str">
        <f>B15</f>
        <v>3. Otros Riesgos Adicionales a Incendio</v>
      </c>
      <c r="F102" s="42" t="str">
        <f>B16</f>
        <v>4. Terremoto y Maremoto</v>
      </c>
      <c r="G102" s="42" t="str">
        <f>B17</f>
        <v>5. Pérdida de Beneficios por Terremoto</v>
      </c>
      <c r="H102" s="42" t="str">
        <f>B18</f>
        <v>6. Otros Riesgos de la Naturaleza</v>
      </c>
      <c r="I102" s="42" t="str">
        <f>B19</f>
        <v>7. Terrorismo</v>
      </c>
      <c r="J102" s="42" t="str">
        <f>B20</f>
        <v>8. Robo</v>
      </c>
      <c r="K102" s="42" t="str">
        <f>B21</f>
        <v>9. Cristales</v>
      </c>
      <c r="L102" s="42" t="str">
        <f>B22</f>
        <v>10. Daños Físicos a Vehículos Motorizados</v>
      </c>
      <c r="M102" s="42" t="str">
        <f>B23</f>
        <v>11. Casco Marítimo</v>
      </c>
      <c r="N102" s="42" t="str">
        <f>B24</f>
        <v>12. Casco Aéreo</v>
      </c>
      <c r="O102" s="42" t="str">
        <f>B25</f>
        <v>13. Responsabilidad Civil Hogar y Condominios</v>
      </c>
      <c r="P102" s="42" t="str">
        <f>B26</f>
        <v>14. Responsabilidad Civil Profesional</v>
      </c>
      <c r="Q102" s="42" t="str">
        <f>B27</f>
        <v>15. Responsabilidad Civil Industria, Infraestructura y Comercio</v>
      </c>
      <c r="R102" s="42" t="str">
        <f>B28</f>
        <v>16. Responsabilidad Civil Vehículos Motorizados</v>
      </c>
      <c r="S102" s="42" t="str">
        <f>B29</f>
        <v>17. Transporte Terrestre</v>
      </c>
      <c r="T102" s="42" t="str">
        <f>B30</f>
        <v>18. Transporte Marítimo</v>
      </c>
      <c r="U102" s="42" t="str">
        <f>B31</f>
        <v>19. Transporte Aéreo</v>
      </c>
      <c r="V102" s="42" t="str">
        <f>B32</f>
        <v>20. Equipo Contratista</v>
      </c>
      <c r="W102" s="42" t="str">
        <f>B33</f>
        <v>21. Todo Riesgo, Construcción y Montaje</v>
      </c>
      <c r="X102" s="42" t="str">
        <f>B34</f>
        <v>22. Avería de Maquinaria</v>
      </c>
      <c r="Y102" s="42" t="str">
        <f>B35</f>
        <v>23. Equipo Electrónico</v>
      </c>
      <c r="Z102" s="42" t="str">
        <f>B36</f>
        <v>24. Garantía</v>
      </c>
      <c r="AA102" s="42" t="str">
        <f>B37</f>
        <v>25. Fidelidad</v>
      </c>
      <c r="AB102" s="42" t="str">
        <f>B38</f>
        <v>26. Seguros Extensión y Garantía</v>
      </c>
      <c r="AC102" s="42" t="str">
        <f>B39</f>
        <v>27. Seguros de Crédito por Ventas a Plazo</v>
      </c>
      <c r="AD102" s="42" t="str">
        <f>B40</f>
        <v>28. Seguros de Crédito a la Exportación</v>
      </c>
      <c r="AE102" s="42" t="str">
        <f>B41</f>
        <v>29. Otros Seguros de Crédito</v>
      </c>
      <c r="AF102" s="42" t="str">
        <f>B42</f>
        <v>30. Salud</v>
      </c>
      <c r="AG102" s="42" t="str">
        <f>B43</f>
        <v>31. Accidentes Personales</v>
      </c>
      <c r="AH102" s="42" t="str">
        <f>B44</f>
        <v>32. SOAP</v>
      </c>
      <c r="AI102" s="42" t="str">
        <f>B45</f>
        <v>33. Seguro de Cesantía</v>
      </c>
      <c r="AJ102" s="42" t="str">
        <f>B46</f>
        <v>34. Seguro de Título</v>
      </c>
      <c r="AK102" s="42" t="str">
        <f>B47</f>
        <v>35. Seguro Agrícola</v>
      </c>
      <c r="AL102" s="42" t="str">
        <f>B48</f>
        <v>36. Seguro de Asistencia</v>
      </c>
      <c r="AM102" s="42" t="str">
        <f>B49</f>
        <v>50. Otros Seguros</v>
      </c>
      <c r="AN102" s="77"/>
      <c r="AO102" s="77"/>
      <c r="AP102" s="77"/>
      <c r="AQ102" s="76"/>
      <c r="AR102" s="29"/>
      <c r="AS102" s="29"/>
      <c r="AT102" s="29"/>
    </row>
    <row r="103" spans="2:46" hidden="1" x14ac:dyDescent="0.2">
      <c r="B103" s="29"/>
      <c r="C103" s="43">
        <f t="shared" ref="C103:AM103" si="10">IFERROR(HLOOKUP($C$116,$C$12:$AQ$50,C106+1,FALSE)+C104/1000000,"")</f>
        <v>34.713901963217801</v>
      </c>
      <c r="D103" s="43">
        <f t="shared" si="10"/>
        <v>-0.3927618210989558</v>
      </c>
      <c r="E103" s="43">
        <f t="shared" si="10"/>
        <v>48.872337982672661</v>
      </c>
      <c r="F103" s="43">
        <f t="shared" si="10"/>
        <v>2.4520567808339067</v>
      </c>
      <c r="G103" s="43">
        <f t="shared" si="10"/>
        <v>0.28040275896939232</v>
      </c>
      <c r="H103" s="43">
        <f t="shared" si="10"/>
        <v>31.738482951413161</v>
      </c>
      <c r="I103" s="43">
        <f t="shared" si="10"/>
        <v>14.169354586536549</v>
      </c>
      <c r="J103" s="43">
        <f t="shared" si="10"/>
        <v>19.562072676172978</v>
      </c>
      <c r="K103" s="43">
        <f t="shared" si="10"/>
        <v>69.551304860070687</v>
      </c>
      <c r="L103" s="43">
        <f t="shared" si="10"/>
        <v>56.737244043605408</v>
      </c>
      <c r="M103" s="43">
        <f t="shared" si="10"/>
        <v>18.850970777523511</v>
      </c>
      <c r="N103" s="43">
        <f t="shared" si="10"/>
        <v>36.918864879019118</v>
      </c>
      <c r="O103" s="43">
        <f t="shared" si="10"/>
        <v>0.86695948772571274</v>
      </c>
      <c r="P103" s="43">
        <f t="shared" si="10"/>
        <v>31.343489063589761</v>
      </c>
      <c r="Q103" s="43">
        <f t="shared" si="10"/>
        <v>49.837520487688295</v>
      </c>
      <c r="R103" s="43">
        <f t="shared" si="10"/>
        <v>27.828217184851646</v>
      </c>
      <c r="S103" s="43">
        <f t="shared" si="10"/>
        <v>43.511686734518612</v>
      </c>
      <c r="T103" s="43">
        <f t="shared" si="10"/>
        <v>41.420206829188295</v>
      </c>
      <c r="U103" s="43">
        <f t="shared" si="10"/>
        <v>15.410269936729339</v>
      </c>
      <c r="V103" s="43">
        <f t="shared" si="10"/>
        <v>56.725257546195991</v>
      </c>
      <c r="W103" s="43">
        <f t="shared" si="10"/>
        <v>21.779192530390773</v>
      </c>
      <c r="X103" s="43">
        <f t="shared" si="10"/>
        <v>42.553442707826285</v>
      </c>
      <c r="Y103" s="43">
        <f t="shared" si="10"/>
        <v>42.298332007441388</v>
      </c>
      <c r="Z103" s="43">
        <f t="shared" si="10"/>
        <v>67.689232052617427</v>
      </c>
      <c r="AA103" s="43">
        <f t="shared" si="10"/>
        <v>-4.2691908596404238</v>
      </c>
      <c r="AB103" s="43">
        <f t="shared" si="10"/>
        <v>-0.76498232651654852</v>
      </c>
      <c r="AC103" s="43">
        <f t="shared" si="10"/>
        <v>6.0720913588350491</v>
      </c>
      <c r="AD103" s="43">
        <f t="shared" si="10"/>
        <v>18.673464046064151</v>
      </c>
      <c r="AE103" s="43" t="str">
        <f t="shared" si="10"/>
        <v/>
      </c>
      <c r="AF103" s="43">
        <f t="shared" si="10"/>
        <v>671.96404206654006</v>
      </c>
      <c r="AG103" s="43">
        <f t="shared" si="10"/>
        <v>13.963934492004945</v>
      </c>
      <c r="AH103" s="43">
        <f t="shared" si="10"/>
        <v>31.257359296941214</v>
      </c>
      <c r="AI103" s="43">
        <f t="shared" si="10"/>
        <v>35.035939267687617</v>
      </c>
      <c r="AJ103" s="43">
        <f t="shared" si="10"/>
        <v>46.168832084176522</v>
      </c>
      <c r="AK103" s="43">
        <f t="shared" si="10"/>
        <v>212.08365415486671</v>
      </c>
      <c r="AL103" s="43">
        <f t="shared" si="10"/>
        <v>18.389014073458771</v>
      </c>
      <c r="AM103" s="43">
        <f t="shared" si="10"/>
        <v>69.949994704566052</v>
      </c>
      <c r="AN103" s="76"/>
      <c r="AO103" s="76"/>
      <c r="AP103" s="76"/>
      <c r="AQ103" s="76"/>
      <c r="AR103" s="29"/>
      <c r="AS103" s="29"/>
      <c r="AT103" s="29"/>
    </row>
    <row r="104" spans="2:46" hidden="1" x14ac:dyDescent="0.2">
      <c r="B104" s="29"/>
      <c r="C104" s="40">
        <v>37</v>
      </c>
      <c r="D104" s="40">
        <f>C104-1</f>
        <v>36</v>
      </c>
      <c r="E104" s="40">
        <f t="shared" ref="E104:AM104" si="11">D104-1</f>
        <v>35</v>
      </c>
      <c r="F104" s="40">
        <f t="shared" si="11"/>
        <v>34</v>
      </c>
      <c r="G104" s="40">
        <f t="shared" si="11"/>
        <v>33</v>
      </c>
      <c r="H104" s="40">
        <f t="shared" si="11"/>
        <v>32</v>
      </c>
      <c r="I104" s="40">
        <f t="shared" si="11"/>
        <v>31</v>
      </c>
      <c r="J104" s="40">
        <f t="shared" si="11"/>
        <v>30</v>
      </c>
      <c r="K104" s="40">
        <f t="shared" si="11"/>
        <v>29</v>
      </c>
      <c r="L104" s="40">
        <f t="shared" si="11"/>
        <v>28</v>
      </c>
      <c r="M104" s="40">
        <f t="shared" si="11"/>
        <v>27</v>
      </c>
      <c r="N104" s="40">
        <f t="shared" si="11"/>
        <v>26</v>
      </c>
      <c r="O104" s="40">
        <f t="shared" si="11"/>
        <v>25</v>
      </c>
      <c r="P104" s="40">
        <f t="shared" si="11"/>
        <v>24</v>
      </c>
      <c r="Q104" s="40">
        <f t="shared" si="11"/>
        <v>23</v>
      </c>
      <c r="R104" s="40">
        <f t="shared" si="11"/>
        <v>22</v>
      </c>
      <c r="S104" s="40">
        <f t="shared" si="11"/>
        <v>21</v>
      </c>
      <c r="T104" s="40">
        <f t="shared" si="11"/>
        <v>20</v>
      </c>
      <c r="U104" s="40">
        <f t="shared" si="11"/>
        <v>19</v>
      </c>
      <c r="V104" s="40">
        <f t="shared" si="11"/>
        <v>18</v>
      </c>
      <c r="W104" s="40">
        <f t="shared" si="11"/>
        <v>17</v>
      </c>
      <c r="X104" s="40">
        <f t="shared" si="11"/>
        <v>16</v>
      </c>
      <c r="Y104" s="40">
        <f t="shared" si="11"/>
        <v>15</v>
      </c>
      <c r="Z104" s="40">
        <f t="shared" si="11"/>
        <v>14</v>
      </c>
      <c r="AA104" s="40">
        <f t="shared" si="11"/>
        <v>13</v>
      </c>
      <c r="AB104" s="40">
        <f t="shared" si="11"/>
        <v>12</v>
      </c>
      <c r="AC104" s="40">
        <f t="shared" si="11"/>
        <v>11</v>
      </c>
      <c r="AD104" s="40">
        <f t="shared" si="11"/>
        <v>10</v>
      </c>
      <c r="AE104" s="40">
        <f t="shared" si="11"/>
        <v>9</v>
      </c>
      <c r="AF104" s="40">
        <f t="shared" si="11"/>
        <v>8</v>
      </c>
      <c r="AG104" s="40">
        <f t="shared" si="11"/>
        <v>7</v>
      </c>
      <c r="AH104" s="40">
        <f t="shared" si="11"/>
        <v>6</v>
      </c>
      <c r="AI104" s="40">
        <f t="shared" si="11"/>
        <v>5</v>
      </c>
      <c r="AJ104" s="40">
        <f t="shared" si="11"/>
        <v>4</v>
      </c>
      <c r="AK104" s="40">
        <f t="shared" si="11"/>
        <v>3</v>
      </c>
      <c r="AL104" s="40">
        <f t="shared" si="11"/>
        <v>2</v>
      </c>
      <c r="AM104" s="40">
        <f t="shared" si="11"/>
        <v>1</v>
      </c>
      <c r="AN104" s="76"/>
      <c r="AO104" s="76"/>
      <c r="AP104" s="76"/>
      <c r="AQ104" s="76"/>
      <c r="AR104" s="29"/>
      <c r="AS104" s="29"/>
      <c r="AT104" s="29"/>
    </row>
    <row r="105" spans="2:46" hidden="1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76"/>
      <c r="AJ105" s="76"/>
      <c r="AK105" s="76"/>
      <c r="AL105" s="76"/>
      <c r="AM105" s="76"/>
      <c r="AN105" s="76"/>
      <c r="AO105" s="76"/>
      <c r="AP105" s="76"/>
      <c r="AQ105" s="76"/>
      <c r="AR105" s="29"/>
      <c r="AS105" s="29"/>
      <c r="AT105" s="29"/>
    </row>
    <row r="106" spans="2:46" hidden="1" x14ac:dyDescent="0.2">
      <c r="B106" s="39" t="s">
        <v>94</v>
      </c>
      <c r="C106" s="40">
        <v>1</v>
      </c>
      <c r="D106" s="40">
        <v>2</v>
      </c>
      <c r="E106" s="40">
        <v>3</v>
      </c>
      <c r="F106" s="40">
        <v>4</v>
      </c>
      <c r="G106" s="40">
        <v>5</v>
      </c>
      <c r="H106" s="40">
        <v>6</v>
      </c>
      <c r="I106" s="40">
        <v>7</v>
      </c>
      <c r="J106" s="40">
        <v>8</v>
      </c>
      <c r="K106" s="40">
        <v>9</v>
      </c>
      <c r="L106" s="40">
        <v>10</v>
      </c>
      <c r="M106" s="40">
        <v>11</v>
      </c>
      <c r="N106" s="40">
        <v>12</v>
      </c>
      <c r="O106" s="40">
        <v>13</v>
      </c>
      <c r="P106" s="40">
        <v>14</v>
      </c>
      <c r="Q106" s="40">
        <v>15</v>
      </c>
      <c r="R106" s="40">
        <v>16</v>
      </c>
      <c r="S106" s="40">
        <v>17</v>
      </c>
      <c r="T106" s="40">
        <v>18</v>
      </c>
      <c r="U106" s="40">
        <v>19</v>
      </c>
      <c r="V106" s="40">
        <v>20</v>
      </c>
      <c r="W106" s="40">
        <v>21</v>
      </c>
      <c r="X106" s="40">
        <v>22</v>
      </c>
      <c r="Y106" s="40">
        <v>23</v>
      </c>
      <c r="Z106" s="40">
        <v>24</v>
      </c>
      <c r="AA106" s="40">
        <v>25</v>
      </c>
      <c r="AB106" s="40">
        <v>26</v>
      </c>
      <c r="AC106" s="40">
        <v>27</v>
      </c>
      <c r="AD106" s="40">
        <v>28</v>
      </c>
      <c r="AE106" s="40">
        <v>29</v>
      </c>
      <c r="AF106" s="40">
        <v>30</v>
      </c>
      <c r="AG106" s="40">
        <v>31</v>
      </c>
      <c r="AH106" s="40">
        <v>32</v>
      </c>
      <c r="AI106" s="40">
        <v>33</v>
      </c>
      <c r="AJ106" s="40">
        <v>34</v>
      </c>
      <c r="AK106" s="40">
        <v>35</v>
      </c>
      <c r="AL106" s="40">
        <v>36</v>
      </c>
      <c r="AM106" s="40">
        <v>37</v>
      </c>
      <c r="AN106" s="78"/>
      <c r="AO106" s="78"/>
      <c r="AP106" s="78"/>
      <c r="AQ106" s="76"/>
      <c r="AR106" s="29"/>
      <c r="AS106" s="29"/>
      <c r="AT106" s="29"/>
    </row>
    <row r="107" spans="2:46" hidden="1" x14ac:dyDescent="0.2">
      <c r="B107" s="29"/>
      <c r="C107" s="69" t="str">
        <f>IFERROR(HLOOKUP(C106,$C$101:$AM$102,2,FALSE),"")</f>
        <v>30. Salud</v>
      </c>
      <c r="D107" s="69" t="str">
        <f>IFERROR(HLOOKUP(D106,$C$101:$AM$102,2,FALSE),"")</f>
        <v>35. Seguro Agrícola</v>
      </c>
      <c r="E107" s="69" t="str">
        <f t="shared" ref="E107:AM107" si="12">IFERROR(HLOOKUP(E106,$C$101:$AM$102,2,FALSE),"")</f>
        <v>50. Otros Seguros</v>
      </c>
      <c r="F107" s="69" t="str">
        <f t="shared" si="12"/>
        <v>9. Cristales</v>
      </c>
      <c r="G107" s="69" t="str">
        <f t="shared" si="12"/>
        <v>24. Garantía</v>
      </c>
      <c r="H107" s="69" t="str">
        <f>IFERROR(HLOOKUP(H106,$C$101:$AM$102,2,FALSE),"")</f>
        <v>10. Daños Físicos a Vehículos Motorizados</v>
      </c>
      <c r="I107" s="69" t="str">
        <f t="shared" si="12"/>
        <v>20. Equipo Contratista</v>
      </c>
      <c r="J107" s="69" t="str">
        <f t="shared" si="12"/>
        <v>15. Responsabilidad Civil Industria, Infraestructura y Comercio</v>
      </c>
      <c r="K107" s="69" t="str">
        <f t="shared" si="12"/>
        <v>3. Otros Riesgos Adicionales a Incendio</v>
      </c>
      <c r="L107" s="69" t="str">
        <f t="shared" si="12"/>
        <v>34. Seguro de Título</v>
      </c>
      <c r="M107" s="69" t="str">
        <f t="shared" si="12"/>
        <v>17. Transporte Terrestre</v>
      </c>
      <c r="N107" s="69" t="str">
        <f t="shared" si="12"/>
        <v>22. Avería de Maquinaria</v>
      </c>
      <c r="O107" s="69" t="str">
        <f t="shared" si="12"/>
        <v>23. Equipo Electrónico</v>
      </c>
      <c r="P107" s="69" t="str">
        <f t="shared" si="12"/>
        <v>18. Transporte Marítimo</v>
      </c>
      <c r="Q107" s="69" t="str">
        <f t="shared" si="12"/>
        <v>12. Casco Aéreo</v>
      </c>
      <c r="R107" s="69" t="str">
        <f t="shared" si="12"/>
        <v>33. Seguro de Cesantía</v>
      </c>
      <c r="S107" s="69" t="str">
        <f t="shared" si="12"/>
        <v>1. Incendio Ordinario</v>
      </c>
      <c r="T107" s="69" t="str">
        <f t="shared" si="12"/>
        <v>6. Otros Riesgos de la Naturaleza</v>
      </c>
      <c r="U107" s="69" t="str">
        <f t="shared" si="12"/>
        <v>14. Responsabilidad Civil Profesional</v>
      </c>
      <c r="V107" s="69" t="str">
        <f t="shared" si="12"/>
        <v>32. SOAP</v>
      </c>
      <c r="W107" s="69" t="str">
        <f t="shared" si="12"/>
        <v>16. Responsabilidad Civil Vehículos Motorizados</v>
      </c>
      <c r="X107" s="69" t="str">
        <f t="shared" si="12"/>
        <v>21. Todo Riesgo, Construcción y Montaje</v>
      </c>
      <c r="Y107" s="69" t="str">
        <f t="shared" si="12"/>
        <v>8. Robo</v>
      </c>
      <c r="Z107" s="69" t="str">
        <f t="shared" si="12"/>
        <v>11. Casco Marítimo</v>
      </c>
      <c r="AA107" s="69" t="str">
        <f t="shared" si="12"/>
        <v>28. Seguros de Crédito a la Exportación</v>
      </c>
      <c r="AB107" s="69" t="str">
        <f t="shared" si="12"/>
        <v>36. Seguro de Asistencia</v>
      </c>
      <c r="AC107" s="69" t="str">
        <f t="shared" si="12"/>
        <v>19. Transporte Aéreo</v>
      </c>
      <c r="AD107" s="69" t="str">
        <f t="shared" si="12"/>
        <v>7. Terrorismo</v>
      </c>
      <c r="AE107" s="69" t="str">
        <f t="shared" si="12"/>
        <v>31. Accidentes Personales</v>
      </c>
      <c r="AF107" s="69" t="str">
        <f t="shared" si="12"/>
        <v>27. Seguros de Crédito por Ventas a Plazo</v>
      </c>
      <c r="AG107" s="69" t="str">
        <f t="shared" si="12"/>
        <v>4. Terremoto y Maremoto</v>
      </c>
      <c r="AH107" s="69" t="str">
        <f t="shared" si="12"/>
        <v>13. Responsabilidad Civil Hogar y Condominios</v>
      </c>
      <c r="AI107" s="69" t="str">
        <f t="shared" si="12"/>
        <v>5. Pérdida de Beneficios por Terremoto</v>
      </c>
      <c r="AJ107" s="69" t="str">
        <f t="shared" si="12"/>
        <v>2. Pérdida de Beneficios por Incendio</v>
      </c>
      <c r="AK107" s="69" t="str">
        <f t="shared" si="12"/>
        <v>26. Seguros Extensión y Garantía</v>
      </c>
      <c r="AL107" s="69" t="str">
        <f t="shared" si="12"/>
        <v>25. Fidelidad</v>
      </c>
      <c r="AM107" s="69" t="str">
        <f t="shared" si="12"/>
        <v/>
      </c>
      <c r="AN107" s="76"/>
      <c r="AO107" s="76"/>
      <c r="AP107" s="76"/>
      <c r="AQ107" s="76"/>
      <c r="AR107" s="29"/>
      <c r="AS107" s="29"/>
      <c r="AT107" s="29"/>
    </row>
    <row r="108" spans="2:46" hidden="1" x14ac:dyDescent="0.2">
      <c r="B108" s="29"/>
      <c r="C108" s="43">
        <f>IFERROR(HLOOKUP(C106,$C$101:$AM$103,3,FALSE)-HLOOKUP(C106,$C$101:$AM$104,4,FALSE)/1000000,"")</f>
        <v>671.96403406654008</v>
      </c>
      <c r="D108" s="43">
        <f t="shared" ref="D108:AM108" si="13">IFERROR(HLOOKUP(D106,$C$101:$AM$103,3,FALSE)-HLOOKUP(D106,$C$101:$AM$104,4,FALSE)/1000000,"")</f>
        <v>212.08365115486671</v>
      </c>
      <c r="E108" s="43">
        <f t="shared" si="13"/>
        <v>69.949993704566054</v>
      </c>
      <c r="F108" s="43">
        <f t="shared" si="13"/>
        <v>69.551275860070689</v>
      </c>
      <c r="G108" s="43">
        <f t="shared" si="13"/>
        <v>67.689218052617434</v>
      </c>
      <c r="H108" s="43">
        <f t="shared" si="13"/>
        <v>56.737216043605407</v>
      </c>
      <c r="I108" s="43">
        <f t="shared" si="13"/>
        <v>56.725239546195994</v>
      </c>
      <c r="J108" s="43">
        <f t="shared" si="13"/>
        <v>49.837497487688296</v>
      </c>
      <c r="K108" s="43">
        <f t="shared" si="13"/>
        <v>48.872302982672664</v>
      </c>
      <c r="L108" s="43">
        <f t="shared" si="13"/>
        <v>46.168828084176525</v>
      </c>
      <c r="M108" s="43">
        <f t="shared" si="13"/>
        <v>43.511665734518616</v>
      </c>
      <c r="N108" s="43">
        <f t="shared" si="13"/>
        <v>42.553426707826283</v>
      </c>
      <c r="O108" s="43">
        <f t="shared" si="13"/>
        <v>42.298317007441391</v>
      </c>
      <c r="P108" s="43">
        <f t="shared" si="13"/>
        <v>41.420186829188296</v>
      </c>
      <c r="Q108" s="43">
        <f t="shared" si="13"/>
        <v>36.91883887901912</v>
      </c>
      <c r="R108" s="43">
        <f t="shared" si="13"/>
        <v>35.035934267687615</v>
      </c>
      <c r="S108" s="43">
        <f t="shared" si="13"/>
        <v>34.713864963217802</v>
      </c>
      <c r="T108" s="43">
        <f t="shared" si="13"/>
        <v>31.73845095141316</v>
      </c>
      <c r="U108" s="43">
        <f t="shared" si="13"/>
        <v>31.343465063589761</v>
      </c>
      <c r="V108" s="43">
        <f t="shared" si="13"/>
        <v>31.257353296941215</v>
      </c>
      <c r="W108" s="43">
        <f t="shared" si="13"/>
        <v>27.828195184851644</v>
      </c>
      <c r="X108" s="43">
        <f t="shared" si="13"/>
        <v>21.779175530390773</v>
      </c>
      <c r="Y108" s="43">
        <f t="shared" si="13"/>
        <v>19.562042676172979</v>
      </c>
      <c r="Z108" s="43">
        <f t="shared" si="13"/>
        <v>18.850943777523511</v>
      </c>
      <c r="AA108" s="43">
        <f t="shared" si="13"/>
        <v>18.673454046064151</v>
      </c>
      <c r="AB108" s="43">
        <f t="shared" si="13"/>
        <v>18.389012073458773</v>
      </c>
      <c r="AC108" s="43">
        <f t="shared" si="13"/>
        <v>15.410250936729339</v>
      </c>
      <c r="AD108" s="43">
        <f t="shared" si="13"/>
        <v>14.169323586536549</v>
      </c>
      <c r="AE108" s="43">
        <f t="shared" si="13"/>
        <v>13.963927492004945</v>
      </c>
      <c r="AF108" s="43">
        <f t="shared" si="13"/>
        <v>6.0720803588350494</v>
      </c>
      <c r="AG108" s="43">
        <f t="shared" si="13"/>
        <v>2.4520227808339068</v>
      </c>
      <c r="AH108" s="43">
        <f t="shared" si="13"/>
        <v>0.86693448772571269</v>
      </c>
      <c r="AI108" s="43">
        <f t="shared" si="13"/>
        <v>0.28036975896939231</v>
      </c>
      <c r="AJ108" s="43">
        <f t="shared" si="13"/>
        <v>-0.39279782109895578</v>
      </c>
      <c r="AK108" s="43">
        <f t="shared" si="13"/>
        <v>-0.76499432651654853</v>
      </c>
      <c r="AL108" s="43">
        <f t="shared" si="13"/>
        <v>-4.2692038596404238</v>
      </c>
      <c r="AM108" s="43" t="str">
        <f t="shared" si="13"/>
        <v/>
      </c>
      <c r="AN108" s="76"/>
      <c r="AO108" s="76"/>
      <c r="AP108" s="76"/>
      <c r="AQ108" s="76"/>
      <c r="AR108" s="29"/>
      <c r="AS108" s="29"/>
      <c r="AT108" s="29"/>
    </row>
    <row r="109" spans="2:46" hidden="1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76"/>
      <c r="AJ109" s="76"/>
      <c r="AK109" s="76"/>
      <c r="AL109" s="76"/>
      <c r="AM109" s="76"/>
      <c r="AN109" s="76"/>
      <c r="AO109" s="76"/>
      <c r="AP109" s="76"/>
      <c r="AQ109" s="76"/>
      <c r="AR109" s="29"/>
      <c r="AS109" s="29"/>
      <c r="AT109" s="29"/>
    </row>
    <row r="110" spans="2:46" hidden="1" x14ac:dyDescent="0.2">
      <c r="B110" s="39" t="s">
        <v>95</v>
      </c>
      <c r="C110" s="42" t="str">
        <f t="shared" ref="C110:AM110" si="14">IF($C$119=C107,C108,"")</f>
        <v/>
      </c>
      <c r="D110" s="42" t="str">
        <f t="shared" si="14"/>
        <v/>
      </c>
      <c r="E110" s="42" t="str">
        <f t="shared" si="14"/>
        <v/>
      </c>
      <c r="F110" s="42" t="str">
        <f t="shared" si="14"/>
        <v/>
      </c>
      <c r="G110" s="42" t="str">
        <f t="shared" si="14"/>
        <v/>
      </c>
      <c r="H110" s="42" t="str">
        <f t="shared" si="14"/>
        <v/>
      </c>
      <c r="I110" s="42" t="str">
        <f t="shared" si="14"/>
        <v/>
      </c>
      <c r="J110" s="42" t="str">
        <f t="shared" si="14"/>
        <v/>
      </c>
      <c r="K110" s="42" t="str">
        <f t="shared" si="14"/>
        <v/>
      </c>
      <c r="L110" s="42" t="str">
        <f t="shared" si="14"/>
        <v/>
      </c>
      <c r="M110" s="42" t="str">
        <f t="shared" si="14"/>
        <v/>
      </c>
      <c r="N110" s="42" t="str">
        <f t="shared" si="14"/>
        <v/>
      </c>
      <c r="O110" s="42" t="str">
        <f t="shared" si="14"/>
        <v/>
      </c>
      <c r="P110" s="42" t="str">
        <f t="shared" si="14"/>
        <v/>
      </c>
      <c r="Q110" s="42" t="str">
        <f t="shared" si="14"/>
        <v/>
      </c>
      <c r="R110" s="42" t="str">
        <f t="shared" si="14"/>
        <v/>
      </c>
      <c r="S110" s="42" t="str">
        <f t="shared" si="14"/>
        <v/>
      </c>
      <c r="T110" s="42" t="str">
        <f t="shared" si="14"/>
        <v/>
      </c>
      <c r="U110" s="42" t="str">
        <f t="shared" si="14"/>
        <v/>
      </c>
      <c r="V110" s="42" t="str">
        <f t="shared" si="14"/>
        <v/>
      </c>
      <c r="W110" s="42" t="str">
        <f t="shared" si="14"/>
        <v/>
      </c>
      <c r="X110" s="42" t="str">
        <f t="shared" si="14"/>
        <v/>
      </c>
      <c r="Y110" s="42" t="str">
        <f t="shared" si="14"/>
        <v/>
      </c>
      <c r="Z110" s="42" t="str">
        <f t="shared" si="14"/>
        <v/>
      </c>
      <c r="AA110" s="42" t="str">
        <f t="shared" si="14"/>
        <v/>
      </c>
      <c r="AB110" s="42" t="str">
        <f t="shared" si="14"/>
        <v/>
      </c>
      <c r="AC110" s="42" t="str">
        <f t="shared" si="14"/>
        <v/>
      </c>
      <c r="AD110" s="42" t="str">
        <f t="shared" si="14"/>
        <v/>
      </c>
      <c r="AE110" s="42" t="str">
        <f t="shared" si="14"/>
        <v/>
      </c>
      <c r="AF110" s="42" t="str">
        <f t="shared" si="14"/>
        <v/>
      </c>
      <c r="AG110" s="42" t="str">
        <f t="shared" si="14"/>
        <v/>
      </c>
      <c r="AH110" s="42" t="str">
        <f t="shared" si="14"/>
        <v/>
      </c>
      <c r="AI110" s="42" t="str">
        <f t="shared" si="14"/>
        <v/>
      </c>
      <c r="AJ110" s="42" t="str">
        <f t="shared" si="14"/>
        <v/>
      </c>
      <c r="AK110" s="42" t="str">
        <f t="shared" si="14"/>
        <v/>
      </c>
      <c r="AL110" s="42" t="str">
        <f t="shared" si="14"/>
        <v/>
      </c>
      <c r="AM110" s="42" t="str">
        <f t="shared" si="14"/>
        <v/>
      </c>
      <c r="AN110" s="29"/>
      <c r="AO110" s="29"/>
      <c r="AP110" s="29"/>
      <c r="AQ110" s="29"/>
      <c r="AR110" s="29"/>
      <c r="AS110" s="29"/>
      <c r="AT110" s="29"/>
    </row>
    <row r="111" spans="2:46" hidden="1" x14ac:dyDescent="0.2">
      <c r="B111" s="29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29"/>
      <c r="AR111" s="29"/>
      <c r="AS111" s="29"/>
      <c r="AT111" s="29"/>
    </row>
    <row r="112" spans="2:46" hidden="1" x14ac:dyDescent="0.2">
      <c r="B112" s="29"/>
      <c r="C112" s="40" t="str">
        <f t="shared" ref="C112:AP112" si="15">IF(C57&gt;$C$113,C55,IF(C57=$C$113,$AQ$12,IF(C57&lt;$C$113,"")))</f>
        <v>Assurant Chile</v>
      </c>
      <c r="D112" s="40" t="str">
        <f t="shared" si="15"/>
        <v>AVLA Crédito</v>
      </c>
      <c r="E112" s="40" t="str">
        <f t="shared" si="15"/>
        <v>BCI Seguros</v>
      </c>
      <c r="F112" s="40" t="str">
        <f t="shared" si="15"/>
        <v>BNP Paribas Cardif</v>
      </c>
      <c r="G112" s="40" t="str">
        <f t="shared" si="15"/>
        <v>Cesce Chile</v>
      </c>
      <c r="H112" s="40" t="str">
        <f t="shared" si="15"/>
        <v>Chilena Consolidada</v>
      </c>
      <c r="I112" s="40" t="str">
        <f t="shared" si="15"/>
        <v>Chubb Generales</v>
      </c>
      <c r="J112" s="40" t="str">
        <f t="shared" si="15"/>
        <v>Coface Chile</v>
      </c>
      <c r="K112" s="40" t="str">
        <f t="shared" si="15"/>
        <v>Consorcio Nacional</v>
      </c>
      <c r="L112" s="40" t="str">
        <f t="shared" si="15"/>
        <v>Contempora</v>
      </c>
      <c r="M112" s="40" t="str">
        <f t="shared" si="15"/>
        <v>Continental Crédito</v>
      </c>
      <c r="N112" s="40" t="str">
        <f t="shared" si="15"/>
        <v>Continental Generales</v>
      </c>
      <c r="O112" s="40" t="str">
        <f t="shared" si="15"/>
        <v>FID Chile</v>
      </c>
      <c r="P112" s="40" t="str">
        <f t="shared" si="15"/>
        <v>HDI Gar. y Cré.</v>
      </c>
      <c r="Q112" s="40" t="str">
        <f t="shared" si="15"/>
        <v>HDI Seguros</v>
      </c>
      <c r="R112" s="40" t="str">
        <f t="shared" si="15"/>
        <v>Huelen</v>
      </c>
      <c r="S112" s="40" t="str">
        <f t="shared" si="15"/>
        <v>Liberty Seguros</v>
      </c>
      <c r="T112" s="40" t="str">
        <f t="shared" si="15"/>
        <v>M. de Carabineros</v>
      </c>
      <c r="U112" s="40" t="str">
        <f t="shared" si="15"/>
        <v>Mapfre</v>
      </c>
      <c r="V112" s="40" t="str">
        <f t="shared" si="15"/>
        <v>MetLife Generales</v>
      </c>
      <c r="W112" s="40" t="str">
        <f t="shared" si="15"/>
        <v>Orion Seguros</v>
      </c>
      <c r="X112" s="40" t="str">
        <f t="shared" si="15"/>
        <v>Orsan Crédito</v>
      </c>
      <c r="Y112" s="40" t="str">
        <f t="shared" si="15"/>
        <v>Porvenir</v>
      </c>
      <c r="Z112" s="40" t="str">
        <f t="shared" si="15"/>
        <v>Reale Chile</v>
      </c>
      <c r="AA112" s="40" t="str">
        <f t="shared" si="15"/>
        <v>Renta Nacional</v>
      </c>
      <c r="AB112" s="40" t="str">
        <f t="shared" si="15"/>
        <v>SegChile</v>
      </c>
      <c r="AC112" s="40" t="str">
        <f t="shared" si="15"/>
        <v>Solunión Chile</v>
      </c>
      <c r="AD112" s="40" t="str">
        <f t="shared" si="15"/>
        <v>Southbridge</v>
      </c>
      <c r="AE112" s="40" t="str">
        <f t="shared" si="15"/>
        <v>Starr International</v>
      </c>
      <c r="AF112" s="40" t="str">
        <f t="shared" si="15"/>
        <v>Suaval</v>
      </c>
      <c r="AG112" s="40" t="str">
        <f t="shared" si="15"/>
        <v>Suramericana</v>
      </c>
      <c r="AH112" s="40" t="str">
        <f t="shared" si="15"/>
        <v>Unnio</v>
      </c>
      <c r="AI112" s="40" t="str">
        <f t="shared" si="15"/>
        <v>Zenit Seguros</v>
      </c>
      <c r="AJ112" s="40" t="str">
        <f t="shared" si="15"/>
        <v>Zurich Santander</v>
      </c>
      <c r="AK112" s="40" t="str">
        <f t="shared" si="15"/>
        <v>Mercado</v>
      </c>
      <c r="AL112" s="40" t="str">
        <f t="shared" si="15"/>
        <v/>
      </c>
      <c r="AM112" s="40" t="str">
        <f t="shared" si="15"/>
        <v/>
      </c>
      <c r="AN112" s="40" t="str">
        <f t="shared" si="15"/>
        <v/>
      </c>
      <c r="AO112" s="40" t="str">
        <f t="shared" si="15"/>
        <v/>
      </c>
      <c r="AP112" s="40" t="str">
        <f t="shared" si="15"/>
        <v/>
      </c>
      <c r="AQ112" s="29"/>
      <c r="AR112" s="29"/>
      <c r="AS112" s="29"/>
      <c r="AT112" s="29"/>
    </row>
    <row r="113" spans="2:46" hidden="1" x14ac:dyDescent="0.2">
      <c r="B113" s="39" t="s">
        <v>343</v>
      </c>
      <c r="C113" s="40">
        <f>COUNTIF(C12:AP12,"")</f>
        <v>6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29"/>
      <c r="AR113" s="29"/>
      <c r="AS113" s="29"/>
      <c r="AT113" s="29"/>
    </row>
    <row r="114" spans="2:46" x14ac:dyDescent="0.2">
      <c r="B114" s="29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29"/>
      <c r="AR114" s="29"/>
      <c r="AS114" s="29"/>
      <c r="AT114" s="29"/>
    </row>
    <row r="115" spans="2:46" x14ac:dyDescent="0.2">
      <c r="C115" s="44" t="s">
        <v>342</v>
      </c>
      <c r="D115" s="44"/>
      <c r="E115" s="44"/>
      <c r="F115" s="44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</row>
    <row r="116" spans="2:46" x14ac:dyDescent="0.2">
      <c r="C116" s="275" t="s">
        <v>298</v>
      </c>
      <c r="D116" s="276"/>
      <c r="E116" s="276"/>
      <c r="F116" s="277"/>
      <c r="G116" s="47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</row>
    <row r="117" spans="2:46" x14ac:dyDescent="0.2">
      <c r="C117" s="48"/>
      <c r="D117" s="48"/>
      <c r="E117" s="48"/>
      <c r="F117" s="48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</row>
    <row r="118" spans="2:46" x14ac:dyDescent="0.2">
      <c r="C118" s="44" t="s">
        <v>341</v>
      </c>
      <c r="D118" s="44"/>
      <c r="E118" s="44"/>
      <c r="F118" s="44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</row>
    <row r="119" spans="2:46" x14ac:dyDescent="0.2">
      <c r="C119" s="275"/>
      <c r="D119" s="276"/>
      <c r="E119" s="276"/>
      <c r="F119" s="277"/>
      <c r="G119" s="47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</row>
    <row r="120" spans="2:46" x14ac:dyDescent="0.2">
      <c r="B120" s="29"/>
      <c r="C120" s="48"/>
      <c r="D120" s="48"/>
      <c r="E120" s="48"/>
      <c r="F120" s="48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</row>
    <row r="121" spans="2:46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</row>
    <row r="122" spans="2:46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</row>
    <row r="123" spans="2:46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</row>
    <row r="124" spans="2:46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</row>
    <row r="125" spans="2:46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</row>
    <row r="126" spans="2:46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</row>
    <row r="127" spans="2:46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</row>
    <row r="128" spans="2:46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</row>
    <row r="129" spans="2:46" x14ac:dyDescent="0.2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</row>
    <row r="130" spans="2:46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</row>
    <row r="131" spans="2:46" x14ac:dyDescent="0.2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</row>
    <row r="132" spans="2:46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</row>
    <row r="133" spans="2:46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</row>
    <row r="134" spans="2:46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</row>
    <row r="135" spans="2:46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</row>
    <row r="136" spans="2:46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</row>
    <row r="137" spans="2:46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</row>
    <row r="138" spans="2:46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</row>
    <row r="139" spans="2:46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</row>
    <row r="140" spans="2:46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</row>
    <row r="141" spans="2:46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</row>
    <row r="142" spans="2:46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</row>
    <row r="143" spans="2:46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</row>
    <row r="144" spans="2:46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</row>
    <row r="145" spans="2:46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</row>
    <row r="146" spans="2:46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</row>
    <row r="147" spans="2:46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</row>
    <row r="148" spans="2:46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</row>
  </sheetData>
  <sheetProtection algorithmName="SHA-512" hashValue="CXy8KHKwEBG0jn3bs2wiM1HaD+FmhzOZTDpSzaAa5N0EnO8aPIZ2NPkgQjD8Sr7SVxH9AMfVYq9ZdcSKAfyESw==" saltValue="6zj7Ww6kGJdEkVaQhuv2Sw==" spinCount="100000" sheet="1" objects="1" scenarios="1"/>
  <mergeCells count="4">
    <mergeCell ref="C67:F67"/>
    <mergeCell ref="C70:F70"/>
    <mergeCell ref="C116:F116"/>
    <mergeCell ref="C119:F119"/>
  </mergeCells>
  <conditionalFormatting sqref="A1:A1048576 C1:C9 C11:C1048576 B71:B114 B120:B1048576 G1:XFD1048576 D1:F66 D68:F69 D71:F115 D117:F118 D120:F1048576 B1:B65">
    <cfRule type="cellIs" dxfId="74" priority="1" operator="lessThan">
      <formula>0</formula>
    </cfRule>
  </conditionalFormatting>
  <dataValidations count="5">
    <dataValidation type="list" allowBlank="1" showInputMessage="1" showErrorMessage="1" sqref="C119" xr:uid="{00000000-0002-0000-1500-000000000000}">
      <formula1>$B$12:$B$49</formula1>
    </dataValidation>
    <dataValidation type="list" allowBlank="1" showInputMessage="1" showErrorMessage="1" sqref="C67" xr:uid="{00000000-0002-0000-1500-000001000000}">
      <formula1>$B$13:$B$50</formula1>
    </dataValidation>
    <dataValidation type="list" allowBlank="1" showInputMessage="1" showErrorMessage="1" sqref="C8" xr:uid="{00000000-0002-0000-1500-000002000000}">
      <formula1>$D$8:$F$8</formula1>
    </dataValidation>
    <dataValidation type="list" allowBlank="1" showInputMessage="1" showErrorMessage="1" sqref="C70:F70" xr:uid="{00000000-0002-0000-1500-000003000000}">
      <formula1>$B$112:$AI$112</formula1>
    </dataValidation>
    <dataValidation type="list" allowBlank="1" showInputMessage="1" showErrorMessage="1" sqref="C116:F116" xr:uid="{00000000-0002-0000-1500-000004000000}">
      <formula1>$C$112:$AK$112</formula1>
    </dataValidation>
  </dataValidations>
  <hyperlinks>
    <hyperlink ref="C2" location="Índice!A1" display="Volver al Índice" xr:uid="{00000000-0004-0000-1500-000000000000}"/>
  </hyperlinks>
  <pageMargins left="0.70866141732283472" right="0.70866141732283472" top="0.74803149606299213" bottom="0.74803149606299213" header="0.31496062992125984" footer="0.31496062992125984"/>
  <pageSetup scale="71" fitToWidth="3" orientation="landscape" verticalDpi="1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AQ91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16384" width="11.42578125" style="219"/>
  </cols>
  <sheetData>
    <row r="2" spans="2:43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3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3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3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3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3" ht="15.75" x14ac:dyDescent="0.25">
      <c r="B8" s="28" t="s">
        <v>400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3" x14ac:dyDescent="0.2">
      <c r="B9" s="30" t="str">
        <f>Índice!H56</f>
        <v>Cifras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2:43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2:43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</row>
    <row r="12" spans="2:43" x14ac:dyDescent="0.2">
      <c r="B12" s="62" t="s">
        <v>420</v>
      </c>
      <c r="C12" s="64">
        <f>IFERROR('Gen. Prima Directa'!C49/'Gen. Prima Directa'!$AQ49,"")</f>
        <v>2.7568353489063582E-3</v>
      </c>
      <c r="D12" s="64">
        <f>IFERROR('Gen. Prima Directa'!D49/'Gen. Prima Directa'!$AQ49,"")</f>
        <v>8.6518309834802791E-3</v>
      </c>
      <c r="E12" s="64">
        <f>IFERROR('Gen. Prima Directa'!E49/'Gen. Prima Directa'!$AQ49,"")</f>
        <v>0.13648069451487094</v>
      </c>
      <c r="F12" s="64">
        <f>IFERROR('Gen. Prima Directa'!F49/'Gen. Prima Directa'!$AQ49,"")</f>
        <v>3.9864006235206105E-2</v>
      </c>
      <c r="G12" s="64">
        <f>IFERROR('Gen. Prima Directa'!G49/'Gen. Prima Directa'!$AQ49,"")</f>
        <v>1.3606297351808161E-3</v>
      </c>
      <c r="H12" s="64">
        <f>IFERROR('Gen. Prima Directa'!H49/'Gen. Prima Directa'!$AQ49,"")</f>
        <v>5.1988280236263673E-2</v>
      </c>
      <c r="I12" s="64">
        <f>IFERROR('Gen. Prima Directa'!I49/'Gen. Prima Directa'!$AQ49,"")</f>
        <v>7.531308499283848E-2</v>
      </c>
      <c r="J12" s="64">
        <f>IFERROR('Gen. Prima Directa'!J49/'Gen. Prima Directa'!$AQ49,"")</f>
        <v>4.6603576658492728E-3</v>
      </c>
      <c r="K12" s="64">
        <f>IFERROR('Gen. Prima Directa'!K49/'Gen. Prima Directa'!$AQ49,"")</f>
        <v>2.9688672607437076E-2</v>
      </c>
      <c r="L12" s="64">
        <f>IFERROR('Gen. Prima Directa'!L49/'Gen. Prima Directa'!$AQ49,"")</f>
        <v>4.6939891602842398E-3</v>
      </c>
      <c r="M12" s="64">
        <f>IFERROR('Gen. Prima Directa'!M49/'Gen. Prima Directa'!$AQ49,"")</f>
        <v>1.4624496588448364E-2</v>
      </c>
      <c r="N12" s="64">
        <f>IFERROR('Gen. Prima Directa'!N49/'Gen. Prima Directa'!$AQ49,"")</f>
        <v>1.181103763947002E-2</v>
      </c>
      <c r="O12" s="64">
        <f>IFERROR('Gen. Prima Directa'!O49/'Gen. Prima Directa'!$AQ49,"")</f>
        <v>1.167458484328643E-2</v>
      </c>
      <c r="P12" s="64">
        <f>IFERROR('Gen. Prima Directa'!P49/'Gen. Prima Directa'!$AQ49,"")</f>
        <v>5.8759179700529362E-4</v>
      </c>
      <c r="Q12" s="64">
        <f>IFERROR('Gen. Prima Directa'!Q49/'Gen. Prima Directa'!$AQ49,"")</f>
        <v>9.3731046604121182E-2</v>
      </c>
      <c r="R12" s="64">
        <f>IFERROR('Gen. Prima Directa'!R49/'Gen. Prima Directa'!$AQ49,"")</f>
        <v>9.0976638019538072E-5</v>
      </c>
      <c r="S12" s="64">
        <f>IFERROR('Gen. Prima Directa'!S49/'Gen. Prima Directa'!$AQ49,"")</f>
        <v>9.4020805777448091E-2</v>
      </c>
      <c r="T12" s="64">
        <f>IFERROR('Gen. Prima Directa'!T49/'Gen. Prima Directa'!$AQ49,"")</f>
        <v>0</v>
      </c>
      <c r="U12" s="64">
        <f>IFERROR('Gen. Prima Directa'!U49/'Gen. Prima Directa'!$AQ49,"")</f>
        <v>6.7289427899728693E-2</v>
      </c>
      <c r="V12" s="64">
        <f>IFERROR('Gen. Prima Directa'!V49/'Gen. Prima Directa'!$AQ49,"")</f>
        <v>1.7839690426917527E-3</v>
      </c>
      <c r="W12" s="64">
        <f>IFERROR('Gen. Prima Directa'!W49/'Gen. Prima Directa'!$AQ49,"")</f>
        <v>1.9357219393548702E-2</v>
      </c>
      <c r="X12" s="64">
        <f>IFERROR('Gen. Prima Directa'!X49/'Gen. Prima Directa'!$AQ49,"")</f>
        <v>1.5436734337192501E-3</v>
      </c>
      <c r="Y12" s="64">
        <f>IFERROR('Gen. Prima Directa'!Y49/'Gen. Prima Directa'!$AQ49,"")</f>
        <v>8.1803617510286634E-3</v>
      </c>
      <c r="Z12" s="64">
        <f>IFERROR('Gen. Prima Directa'!Z49/'Gen. Prima Directa'!$AQ49,"")</f>
        <v>2.1506839394076566E-2</v>
      </c>
      <c r="AA12" s="64">
        <f>IFERROR('Gen. Prima Directa'!AA49/'Gen. Prima Directa'!$AQ49,"")</f>
        <v>2.6076174480933592E-2</v>
      </c>
      <c r="AB12" s="64">
        <f>IFERROR('Gen. Prima Directa'!AB49/'Gen. Prima Directa'!$AQ49,"")</f>
        <v>1.5970973801623885E-4</v>
      </c>
      <c r="AC12" s="64">
        <f>IFERROR('Gen. Prima Directa'!AC49/'Gen. Prima Directa'!$AQ49,"")</f>
        <v>3.183139200362266E-3</v>
      </c>
      <c r="AD12" s="64">
        <f>IFERROR('Gen. Prima Directa'!AD49/'Gen. Prima Directa'!$AQ49,"")</f>
        <v>8.2395462900882968E-2</v>
      </c>
      <c r="AE12" s="64">
        <f>IFERROR('Gen. Prima Directa'!AE49/'Gen. Prima Directa'!$AQ49,"")</f>
        <v>1.214603786127709E-2</v>
      </c>
      <c r="AF12" s="64">
        <f>IFERROR('Gen. Prima Directa'!AF49/'Gen. Prima Directa'!$AQ49,"")</f>
        <v>1.7364214871404455E-3</v>
      </c>
      <c r="AG12" s="64">
        <f>IFERROR('Gen. Prima Directa'!AG49/'Gen. Prima Directa'!$AQ49,"")</f>
        <v>0.11657372652498549</v>
      </c>
      <c r="AH12" s="64">
        <f>IFERROR('Gen. Prima Directa'!AH49/'Gen. Prima Directa'!$AQ49,"")</f>
        <v>2.7318033289604419E-2</v>
      </c>
      <c r="AI12" s="64">
        <f>IFERROR('Gen. Prima Directa'!AI49/'Gen. Prima Directa'!$AQ49,"")</f>
        <v>1.1978976216421935E-2</v>
      </c>
      <c r="AJ12" s="64">
        <f>IFERROR('Gen. Prima Directa'!AJ49/'Gen. Prima Directa'!$AQ49,"")</f>
        <v>1.6771906017465754E-2</v>
      </c>
      <c r="AK12" s="64">
        <f>IFERROR('Gen. Prima Directa'!AK49/'Gen. Prima Directa'!$AQ49,"")</f>
        <v>0</v>
      </c>
      <c r="AL12" s="64">
        <f>IFERROR('Gen. Prima Directa'!AL49/'Gen. Prima Directa'!$AQ49,"")</f>
        <v>0</v>
      </c>
      <c r="AM12" s="64">
        <f>IFERROR('Gen. Prima Directa'!AM49/'Gen. Prima Directa'!$AQ49,"")</f>
        <v>0</v>
      </c>
      <c r="AN12" s="64">
        <f>IFERROR('Gen. Prima Directa'!AN49/'Gen. Prima Directa'!$AQ49,"")</f>
        <v>0</v>
      </c>
      <c r="AO12" s="64">
        <f>IFERROR('Gen. Prima Directa'!AO49/'Gen. Prima Directa'!$AQ49,"")</f>
        <v>0</v>
      </c>
      <c r="AP12" s="64">
        <f>IFERROR('Gen. Prima Directa'!AP49/'Gen. Prima Directa'!$AQ49,"")</f>
        <v>0</v>
      </c>
      <c r="AQ12" s="64">
        <f>IFERROR('Gen. Prima Directa'!AQ49/'Gen. Prima Directa'!$AQ49,"")</f>
        <v>1</v>
      </c>
    </row>
    <row r="13" spans="2:43" x14ac:dyDescent="0.2">
      <c r="B13" s="62" t="s">
        <v>421</v>
      </c>
      <c r="C13" s="64">
        <f>IF('Gen. EERR'!C14=0,"",'Gen. EERR'!C13/'Gen. EERR'!C14)</f>
        <v>0.93458884789776298</v>
      </c>
      <c r="D13" s="64">
        <f>IF('Gen. EERR'!D14=0,"",'Gen. EERR'!D13/'Gen. EERR'!D14)</f>
        <v>0.28810903807061888</v>
      </c>
      <c r="E13" s="64">
        <f>IF('Gen. EERR'!E14=0,"",'Gen. EERR'!E13/'Gen. EERR'!E14)</f>
        <v>0.82737925158529413</v>
      </c>
      <c r="F13" s="64">
        <f>IF('Gen. EERR'!F14=0,"",'Gen. EERR'!F13/'Gen. EERR'!F14)</f>
        <v>0.99595428301505251</v>
      </c>
      <c r="G13" s="64">
        <f>IF('Gen. EERR'!G14=0,"",'Gen. EERR'!G13/'Gen. EERR'!G14)</f>
        <v>0.12115792348370116</v>
      </c>
      <c r="H13" s="64">
        <f>IF('Gen. EERR'!H14=0,"",'Gen. EERR'!H13/'Gen. EERR'!H14)</f>
        <v>0.76805364828083289</v>
      </c>
      <c r="I13" s="64">
        <f>IF('Gen. EERR'!I14=0,"",'Gen. EERR'!I13/'Gen. EERR'!I14)</f>
        <v>0.53788223040929772</v>
      </c>
      <c r="J13" s="64">
        <f>IF('Gen. EERR'!J14=0,"",'Gen. EERR'!J13/'Gen. EERR'!J14)</f>
        <v>0.41083310766654357</v>
      </c>
      <c r="K13" s="64">
        <f>IF('Gen. EERR'!K14=0,"",'Gen. EERR'!K13/'Gen. EERR'!K14)</f>
        <v>0.84840448723912021</v>
      </c>
      <c r="L13" s="64">
        <f>IF('Gen. EERR'!L14=0,"",'Gen. EERR'!L13/'Gen. EERR'!L14)</f>
        <v>0.1979496984393459</v>
      </c>
      <c r="M13" s="64">
        <f>IF('Gen. EERR'!M14=0,"",'Gen. EERR'!M13/'Gen. EERR'!M14)</f>
        <v>0.36353638571751551</v>
      </c>
      <c r="N13" s="64">
        <f>IF('Gen. EERR'!N14=0,"",'Gen. EERR'!N13/'Gen. EERR'!N14)</f>
        <v>0.13485283454717559</v>
      </c>
      <c r="O13" s="64">
        <f>IF('Gen. EERR'!O14=0,"",'Gen. EERR'!O13/'Gen. EERR'!O14)</f>
        <v>0.17043624816669384</v>
      </c>
      <c r="P13" s="64">
        <f>IF('Gen. EERR'!P14=0,"",'Gen. EERR'!P13/'Gen. EERR'!P14)</f>
        <v>0.15342922516183183</v>
      </c>
      <c r="Q13" s="64">
        <f>IF('Gen. EERR'!Q14=0,"",'Gen. EERR'!Q13/'Gen. EERR'!Q14)</f>
        <v>0.76302671920906795</v>
      </c>
      <c r="R13" s="64">
        <f>IF('Gen. EERR'!R14=0,"",'Gen. EERR'!R13/'Gen. EERR'!R14)</f>
        <v>1</v>
      </c>
      <c r="S13" s="64">
        <f>IF('Gen. EERR'!S14=0,"",'Gen. EERR'!S13/'Gen. EERR'!S14)</f>
        <v>0.86788180284681316</v>
      </c>
      <c r="T13" s="64" t="str">
        <f>IF('Gen. EERR'!T14=0,"",'Gen. EERR'!T13/'Gen. EERR'!T14)</f>
        <v/>
      </c>
      <c r="U13" s="64">
        <f>IF('Gen. EERR'!U14=0,"",'Gen. EERR'!U13/'Gen. EERR'!U14)</f>
        <v>0.28596686392875664</v>
      </c>
      <c r="V13" s="64">
        <f>IF('Gen. EERR'!V14=0,"",'Gen. EERR'!V13/'Gen. EERR'!V14)</f>
        <v>0.89602584300299948</v>
      </c>
      <c r="W13" s="64">
        <f>IF('Gen. EERR'!W14=0,"",'Gen. EERR'!W13/'Gen. EERR'!W14)</f>
        <v>3.4105866908261846E-2</v>
      </c>
      <c r="X13" s="64">
        <f>IF('Gen. EERR'!X14=0,"",'Gen. EERR'!X13/'Gen. EERR'!X14)</f>
        <v>0.24862093655520368</v>
      </c>
      <c r="Y13" s="64">
        <f>IF('Gen. EERR'!Y14=0,"",'Gen. EERR'!Y13/'Gen. EERR'!Y14)</f>
        <v>0.21272263546677195</v>
      </c>
      <c r="Z13" s="64">
        <f>IF('Gen. EERR'!Z14=0,"",'Gen. EERR'!Z13/'Gen. EERR'!Z14)</f>
        <v>0.6226541743608508</v>
      </c>
      <c r="AA13" s="64">
        <f>IF('Gen. EERR'!AA14=0,"",'Gen. EERR'!AA13/'Gen. EERR'!AA14)</f>
        <v>0.49070407594223325</v>
      </c>
      <c r="AB13" s="64">
        <f>IF('Gen. EERR'!AB14=0,"",'Gen. EERR'!AB13/'Gen. EERR'!AB14)</f>
        <v>0.44314624612937614</v>
      </c>
      <c r="AC13" s="64">
        <f>IF('Gen. EERR'!AC14=0,"",'Gen. EERR'!AC13/'Gen. EERR'!AC14)</f>
        <v>0.22439890346204094</v>
      </c>
      <c r="AD13" s="64">
        <f>IF('Gen. EERR'!AD14=0,"",'Gen. EERR'!AD13/'Gen. EERR'!AD14)</f>
        <v>0.12648531894697349</v>
      </c>
      <c r="AE13" s="64">
        <f>IF('Gen. EERR'!AE14=0,"",'Gen. EERR'!AE13/'Gen. EERR'!AE14)</f>
        <v>1.0216328972133959E-2</v>
      </c>
      <c r="AF13" s="64">
        <f>IF('Gen. EERR'!AF14=0,"",'Gen. EERR'!AF13/'Gen. EERR'!AF14)</f>
        <v>0.26944395377447977</v>
      </c>
      <c r="AG13" s="64">
        <f>IF('Gen. EERR'!AG14=0,"",'Gen. EERR'!AG13/'Gen. EERR'!AG14)</f>
        <v>0.59955036689197394</v>
      </c>
      <c r="AH13" s="64">
        <f>IF('Gen. EERR'!AH14=0,"",'Gen. EERR'!AH13/'Gen. EERR'!AH14)</f>
        <v>4.4134860568794419E-2</v>
      </c>
      <c r="AI13" s="64">
        <f>IF('Gen. EERR'!AI14=0,"",'Gen. EERR'!AI13/'Gen. EERR'!AI14)</f>
        <v>0.99496492093646738</v>
      </c>
      <c r="AJ13" s="64">
        <f>IF('Gen. EERR'!AJ14=0,"",'Gen. EERR'!AJ13/'Gen. EERR'!AJ14)</f>
        <v>0.57799402121432863</v>
      </c>
      <c r="AK13" s="64" t="str">
        <f>IF('Gen. EERR'!AK14=0,"",'Gen. EERR'!AK13/'Gen. EERR'!AK14)</f>
        <v/>
      </c>
      <c r="AL13" s="64" t="str">
        <f>IF('Gen. EERR'!AL14=0,"",'Gen. EERR'!AL13/'Gen. EERR'!AL14)</f>
        <v/>
      </c>
      <c r="AM13" s="64" t="str">
        <f>IF('Gen. EERR'!AM14=0,"",'Gen. EERR'!AM13/'Gen. EERR'!AM14)</f>
        <v/>
      </c>
      <c r="AN13" s="64" t="str">
        <f>IF('Gen. EERR'!AN14=0,"",'Gen. EERR'!AN13/'Gen. EERR'!AN14)</f>
        <v/>
      </c>
      <c r="AO13" s="64" t="str">
        <f>IF('Gen. EERR'!AO14=0,"",'Gen. EERR'!AO13/'Gen. EERR'!AO14)</f>
        <v/>
      </c>
      <c r="AP13" s="64" t="str">
        <f>IF('Gen. EERR'!AP14=0,"",'Gen. EERR'!AP13/'Gen. EERR'!AP14)</f>
        <v/>
      </c>
      <c r="AQ13" s="64">
        <f>IF('Gen. EERR'!AQ14=0,"",'Gen. EERR'!AQ13/'Gen. EERR'!AQ14)</f>
        <v>0.58284887800666152</v>
      </c>
    </row>
    <row r="14" spans="2:43" x14ac:dyDescent="0.2">
      <c r="B14" s="62" t="s">
        <v>422</v>
      </c>
      <c r="C14" s="64">
        <f>IF('Gen. EERR'!C14=0,"",(SUM('Gen. EERR'!C33:C34)/'Gen. EERR'!C14))</f>
        <v>0.31660375860360274</v>
      </c>
      <c r="D14" s="64">
        <f>IF('Gen. EERR'!D14=0,"",(SUM('Gen. EERR'!D33:D34)/'Gen. EERR'!D14))</f>
        <v>0.12988673519236463</v>
      </c>
      <c r="E14" s="64">
        <f>IF('Gen. EERR'!E14=0,"",(SUM('Gen. EERR'!E33:E34)/'Gen. EERR'!E14))</f>
        <v>0.131539432251424</v>
      </c>
      <c r="F14" s="64">
        <f>IF('Gen. EERR'!F14=0,"",(SUM('Gen. EERR'!F33:F34)/'Gen. EERR'!F14))</f>
        <v>0.17698712769245301</v>
      </c>
      <c r="G14" s="64">
        <f>IF('Gen. EERR'!G14=0,"",(SUM('Gen. EERR'!G33:G34)/'Gen. EERR'!G14))</f>
        <v>6.782293502817846E-2</v>
      </c>
      <c r="H14" s="64">
        <f>IF('Gen. EERR'!H14=0,"",(SUM('Gen. EERR'!H33:H34)/'Gen. EERR'!H14))</f>
        <v>0.13716599127569309</v>
      </c>
      <c r="I14" s="64">
        <f>IF('Gen. EERR'!I14=0,"",(SUM('Gen. EERR'!I33:I34)/'Gen. EERR'!I14))</f>
        <v>0.10514244968344236</v>
      </c>
      <c r="J14" s="64">
        <f>IF('Gen. EERR'!J14=0,"",(SUM('Gen. EERR'!J33:J34)/'Gen. EERR'!J14))</f>
        <v>8.4535166037602361E-2</v>
      </c>
      <c r="K14" s="64">
        <f>IF('Gen. EERR'!K14=0,"",(SUM('Gen. EERR'!K33:K34)/'Gen. EERR'!K14))</f>
        <v>0.13558818233901007</v>
      </c>
      <c r="L14" s="64">
        <f>IF('Gen. EERR'!L14=0,"",(SUM('Gen. EERR'!L33:L34)/'Gen. EERR'!L14))</f>
        <v>0.12100740141994883</v>
      </c>
      <c r="M14" s="64">
        <f>IF('Gen. EERR'!M14=0,"",(SUM('Gen. EERR'!M33:M34)/'Gen. EERR'!M14))</f>
        <v>8.3732880335284102E-2</v>
      </c>
      <c r="N14" s="64">
        <f>IF('Gen. EERR'!N14=0,"",(SUM('Gen. EERR'!N33:N34)/'Gen. EERR'!N14))</f>
        <v>8.903087180878777E-2</v>
      </c>
      <c r="O14" s="64">
        <f>IF('Gen. EERR'!O14=0,"",(SUM('Gen. EERR'!O33:O34)/'Gen. EERR'!O14))</f>
        <v>0.13895395994133419</v>
      </c>
      <c r="P14" s="64">
        <f>IF('Gen. EERR'!P14=0,"",(SUM('Gen. EERR'!P33:P34)/'Gen. EERR'!P14))</f>
        <v>0.11033769100755408</v>
      </c>
      <c r="Q14" s="64">
        <f>IF('Gen. EERR'!Q14=0,"",(SUM('Gen. EERR'!Q33:Q34)/'Gen. EERR'!Q14))</f>
        <v>0.13683261604553182</v>
      </c>
      <c r="R14" s="64">
        <f>IF('Gen. EERR'!R14=0,"",(SUM('Gen. EERR'!R33:R34)/'Gen. EERR'!R14))</f>
        <v>0</v>
      </c>
      <c r="S14" s="64">
        <f>IF('Gen. EERR'!S14=0,"",(SUM('Gen. EERR'!S33:S34)/'Gen. EERR'!S14))</f>
        <v>0.14835459352903343</v>
      </c>
      <c r="T14" s="64" t="str">
        <f>IF('Gen. EERR'!T14=0,"",(SUM('Gen. EERR'!T33:T34)/'Gen. EERR'!T14))</f>
        <v/>
      </c>
      <c r="U14" s="64">
        <f>IF('Gen. EERR'!U14=0,"",(SUM('Gen. EERR'!U33:U34)/'Gen. EERR'!U14))</f>
        <v>7.2642017148462357E-2</v>
      </c>
      <c r="V14" s="64">
        <f>IF('Gen. EERR'!V14=0,"",(SUM('Gen. EERR'!V33:V34)/'Gen. EERR'!V14))</f>
        <v>0.1534091253370497</v>
      </c>
      <c r="W14" s="64">
        <f>IF('Gen. EERR'!W14=0,"",(SUM('Gen. EERR'!W33:W34)/'Gen. EERR'!W14))</f>
        <v>6.9803397247208257E-2</v>
      </c>
      <c r="X14" s="64">
        <f>IF('Gen. EERR'!X14=0,"",(SUM('Gen. EERR'!X33:X34)/'Gen. EERR'!X14))</f>
        <v>0.11028656159349884</v>
      </c>
      <c r="Y14" s="64">
        <f>IF('Gen. EERR'!Y14=0,"",(SUM('Gen. EERR'!Y33:Y34)/'Gen. EERR'!Y14))</f>
        <v>0.13206950040493065</v>
      </c>
      <c r="Z14" s="64">
        <f>IF('Gen. EERR'!Z14=0,"",(SUM('Gen. EERR'!Z33:Z34)/'Gen. EERR'!Z14))</f>
        <v>0.12327760432006868</v>
      </c>
      <c r="AA14" s="64">
        <f>IF('Gen. EERR'!AA14=0,"",(SUM('Gen. EERR'!AA33:AA34)/'Gen. EERR'!AA14))</f>
        <v>0.13380659739757444</v>
      </c>
      <c r="AB14" s="64">
        <f>IF('Gen. EERR'!AB14=0,"",(SUM('Gen. EERR'!AB33:AB34)/'Gen. EERR'!AB14))</f>
        <v>8.2175671331156191E-2</v>
      </c>
      <c r="AC14" s="64">
        <f>IF('Gen. EERR'!AC14=0,"",(SUM('Gen. EERR'!AC33:AC34)/'Gen. EERR'!AC14))</f>
        <v>0.10166705012102158</v>
      </c>
      <c r="AD14" s="64">
        <f>IF('Gen. EERR'!AD14=0,"",(SUM('Gen. EERR'!AD33:AD34)/'Gen. EERR'!AD14))</f>
        <v>2.9656124133912255E-2</v>
      </c>
      <c r="AE14" s="64">
        <f>IF('Gen. EERR'!AE14=0,"",(SUM('Gen. EERR'!AE33:AE34)/'Gen. EERR'!AE14))</f>
        <v>3.6498665430494757E-2</v>
      </c>
      <c r="AF14" s="64">
        <f>IF('Gen. EERR'!AF14=0,"",(SUM('Gen. EERR'!AF33:AF34)/'Gen. EERR'!AF14))</f>
        <v>6.8708752920999372E-2</v>
      </c>
      <c r="AG14" s="64">
        <f>IF('Gen. EERR'!AG14=0,"",(SUM('Gen. EERR'!AG33:AG34)/'Gen. EERR'!AG14))</f>
        <v>0.11219539685561436</v>
      </c>
      <c r="AH14" s="64">
        <f>IF('Gen. EERR'!AH14=0,"",(SUM('Gen. EERR'!AH33:AH34)/'Gen. EERR'!AH14))</f>
        <v>5.7611331708967657E-2</v>
      </c>
      <c r="AI14" s="64">
        <f>IF('Gen. EERR'!AI14=0,"",(SUM('Gen. EERR'!AI33:AI34)/'Gen. EERR'!AI14))</f>
        <v>0.17456456007296681</v>
      </c>
      <c r="AJ14" s="64">
        <f>IF('Gen. EERR'!AJ14=0,"",(SUM('Gen. EERR'!AJ33:AJ34)/'Gen. EERR'!AJ14))</f>
        <v>0.14343228637716299</v>
      </c>
      <c r="AK14" s="64" t="str">
        <f>IF('Gen. EERR'!AK14=0,"",(SUM('Gen. EERR'!AK33:AK34)/'Gen. EERR'!AK14))</f>
        <v/>
      </c>
      <c r="AL14" s="64" t="str">
        <f>IF('Gen. EERR'!AL14=0,"",(SUM('Gen. EERR'!AL33:AL34)/'Gen. EERR'!AL14))</f>
        <v/>
      </c>
      <c r="AM14" s="64" t="str">
        <f>IF('Gen. EERR'!AM14=0,"",(SUM('Gen. EERR'!AM33:AM34)/'Gen. EERR'!AM14))</f>
        <v/>
      </c>
      <c r="AN14" s="64" t="str">
        <f>IF('Gen. EERR'!AN14=0,"",(SUM('Gen. EERR'!AN33:AN34)/'Gen. EERR'!AN14))</f>
        <v/>
      </c>
      <c r="AO14" s="64" t="str">
        <f>IF('Gen. EERR'!AO14=0,"",(SUM('Gen. EERR'!AO33:AO34)/'Gen. EERR'!AO14))</f>
        <v/>
      </c>
      <c r="AP14" s="64" t="str">
        <f>IF('Gen. EERR'!AP14=0,"",(SUM('Gen. EERR'!AP33:AP34)/'Gen. EERR'!AP14))</f>
        <v/>
      </c>
      <c r="AQ14" s="64">
        <f>IF('Gen. EERR'!AQ14=0,"",(SUM('Gen. EERR'!AQ33:AQ34)/'Gen. EERR'!AQ14))</f>
        <v>0.11426746131956227</v>
      </c>
    </row>
    <row r="15" spans="2:43" x14ac:dyDescent="0.2">
      <c r="B15" s="62" t="s">
        <v>423</v>
      </c>
      <c r="C15" s="64">
        <f>IF('Gen. EERR'!C16=0,"",'Gen. EERR'!C36/'Gen. EERR'!C16)</f>
        <v>0.29165199277669956</v>
      </c>
      <c r="D15" s="64">
        <f>IF('Gen. EERR'!D16=0,"",'Gen. EERR'!D36/'Gen. EERR'!D16)</f>
        <v>0.29225480482559513</v>
      </c>
      <c r="E15" s="64">
        <f>IF('Gen. EERR'!E16=0,"",'Gen. EERR'!E36/'Gen. EERR'!E16)</f>
        <v>0.18205040316420162</v>
      </c>
      <c r="F15" s="64">
        <f>IF('Gen. EERR'!F16=0,"",'Gen. EERR'!F36/'Gen. EERR'!F16)</f>
        <v>0</v>
      </c>
      <c r="G15" s="64">
        <f>IF('Gen. EERR'!G16=0,"",'Gen. EERR'!G36/'Gen. EERR'!G16)</f>
        <v>0.28770175779572688</v>
      </c>
      <c r="H15" s="64">
        <f>IF('Gen. EERR'!H16=0,"",'Gen. EERR'!H36/'Gen. EERR'!H16)</f>
        <v>0.17633123231644118</v>
      </c>
      <c r="I15" s="64">
        <f>IF('Gen. EERR'!I16=0,"",'Gen. EERR'!I36/'Gen. EERR'!I16)</f>
        <v>0.32879380163458288</v>
      </c>
      <c r="J15" s="64">
        <f>IF('Gen. EERR'!J16=0,"",'Gen. EERR'!J36/'Gen. EERR'!J16)</f>
        <v>0.26393967891680314</v>
      </c>
      <c r="K15" s="64">
        <f>IF('Gen. EERR'!K16=0,"",'Gen. EERR'!K36/'Gen. EERR'!K16)</f>
        <v>0.21841232403922592</v>
      </c>
      <c r="L15" s="64">
        <f>IF('Gen. EERR'!L16=0,"",'Gen. EERR'!L36/'Gen. EERR'!L16)</f>
        <v>0.24088053361758485</v>
      </c>
      <c r="M15" s="64">
        <f>IF('Gen. EERR'!M16=0,"",'Gen. EERR'!M36/'Gen. EERR'!M16)</f>
        <v>0.25175332242841691</v>
      </c>
      <c r="N15" s="64">
        <f>IF('Gen. EERR'!N16=0,"",'Gen. EERR'!N36/'Gen. EERR'!N16)</f>
        <v>0.14393184658208097</v>
      </c>
      <c r="O15" s="64">
        <f>IF('Gen. EERR'!O16=0,"",'Gen. EERR'!O36/'Gen. EERR'!O16)</f>
        <v>0.1916410058294781</v>
      </c>
      <c r="P15" s="64">
        <f>IF('Gen. EERR'!P16=0,"",'Gen. EERR'!P36/'Gen. EERR'!P16)</f>
        <v>0.36046492676778658</v>
      </c>
      <c r="Q15" s="64">
        <f>IF('Gen. EERR'!Q16=0,"",'Gen. EERR'!Q36/'Gen. EERR'!Q16)</f>
        <v>0.28786036565309547</v>
      </c>
      <c r="R15" s="64" t="str">
        <f>IF('Gen. EERR'!R16=0,"",'Gen. EERR'!R36/'Gen. EERR'!R16)</f>
        <v/>
      </c>
      <c r="S15" s="64">
        <f>IF('Gen. EERR'!S16=0,"",'Gen. EERR'!S36/'Gen. EERR'!S16)</f>
        <v>0.17676218575723221</v>
      </c>
      <c r="T15" s="64" t="str">
        <f>IF('Gen. EERR'!T16=0,"",'Gen. EERR'!T36/'Gen. EERR'!T16)</f>
        <v/>
      </c>
      <c r="U15" s="64">
        <f>IF('Gen. EERR'!U16=0,"",'Gen. EERR'!U36/'Gen. EERR'!U16)</f>
        <v>0.10293459453243597</v>
      </c>
      <c r="V15" s="64">
        <f>IF('Gen. EERR'!V16=0,"",'Gen. EERR'!V36/'Gen. EERR'!V16)</f>
        <v>0</v>
      </c>
      <c r="W15" s="64">
        <f>IF('Gen. EERR'!W16=0,"",'Gen. EERR'!W36/'Gen. EERR'!W16)</f>
        <v>0.21935738022804457</v>
      </c>
      <c r="X15" s="64">
        <f>IF('Gen. EERR'!X16=0,"",'Gen. EERR'!X36/'Gen. EERR'!X16)</f>
        <v>0.37374229240907864</v>
      </c>
      <c r="Y15" s="64">
        <f>IF('Gen. EERR'!Y16=0,"",'Gen. EERR'!Y36/'Gen. EERR'!Y16)</f>
        <v>0.31888556973434595</v>
      </c>
      <c r="Z15" s="64">
        <f>IF('Gen. EERR'!Z16=0,"",'Gen. EERR'!Z36/'Gen. EERR'!Z16)</f>
        <v>0.27150701982573811</v>
      </c>
      <c r="AA15" s="64">
        <f>IF('Gen. EERR'!AA16=0,"",'Gen. EERR'!AA36/'Gen. EERR'!AA16)</f>
        <v>0.26630426267109969</v>
      </c>
      <c r="AB15" s="64">
        <f>IF('Gen. EERR'!AB16=0,"",'Gen. EERR'!AB36/'Gen. EERR'!AB16)</f>
        <v>0.64425165985505706</v>
      </c>
      <c r="AC15" s="64">
        <f>IF('Gen. EERR'!AC16=0,"",'Gen. EERR'!AC36/'Gen. EERR'!AC16)</f>
        <v>0.27300858607750678</v>
      </c>
      <c r="AD15" s="64">
        <f>IF('Gen. EERR'!AD16=0,"",'Gen. EERR'!AD36/'Gen. EERR'!AD16)</f>
        <v>5.2509399169685438E-2</v>
      </c>
      <c r="AE15" s="64">
        <f>IF('Gen. EERR'!AE16=0,"",'Gen. EERR'!AE36/'Gen. EERR'!AE16)</f>
        <v>0.14408134955391225</v>
      </c>
      <c r="AF15" s="64">
        <f>IF('Gen. EERR'!AF16=0,"",'Gen. EERR'!AF36/'Gen. EERR'!AF16)</f>
        <v>0.31713588494627898</v>
      </c>
      <c r="AG15" s="64">
        <f>IF('Gen. EERR'!AG16=0,"",'Gen. EERR'!AG36/'Gen. EERR'!AG16)</f>
        <v>0.15576159060271813</v>
      </c>
      <c r="AH15" s="64">
        <f>IF('Gen. EERR'!AH16=0,"",'Gen. EERR'!AH36/'Gen. EERR'!AH16)</f>
        <v>0.11111580273150624</v>
      </c>
      <c r="AI15" s="64">
        <f>IF('Gen. EERR'!AI16=0,"",'Gen. EERR'!AI36/'Gen. EERR'!AI16)</f>
        <v>1.0655719342264438</v>
      </c>
      <c r="AJ15" s="64">
        <f>IF('Gen. EERR'!AJ16=0,"",'Gen. EERR'!AJ36/'Gen. EERR'!AJ16)</f>
        <v>0.71078288379992105</v>
      </c>
      <c r="AK15" s="64" t="str">
        <f>IF('Gen. EERR'!AK16=0,"",'Gen. EERR'!AK36/'Gen. EERR'!AK16)</f>
        <v/>
      </c>
      <c r="AL15" s="64" t="str">
        <f>IF('Gen. EERR'!AL16=0,"",'Gen. EERR'!AL36/'Gen. EERR'!AL16)</f>
        <v/>
      </c>
      <c r="AM15" s="64" t="str">
        <f>IF('Gen. EERR'!AM16=0,"",'Gen. EERR'!AM36/'Gen. EERR'!AM16)</f>
        <v/>
      </c>
      <c r="AN15" s="64" t="str">
        <f>IF('Gen. EERR'!AN16=0,"",'Gen. EERR'!AN36/'Gen. EERR'!AN16)</f>
        <v/>
      </c>
      <c r="AO15" s="64" t="str">
        <f>IF('Gen. EERR'!AO16=0,"",'Gen. EERR'!AO36/'Gen. EERR'!AO16)</f>
        <v/>
      </c>
      <c r="AP15" s="64" t="str">
        <f>IF('Gen. EERR'!AP16=0,"",'Gen. EERR'!AP36/'Gen. EERR'!AP16)</f>
        <v/>
      </c>
      <c r="AQ15" s="64">
        <f>IF('Gen. EERR'!AQ16=0,"",'Gen. EERR'!AQ36/'Gen. EERR'!AQ16)</f>
        <v>0.18380126206833342</v>
      </c>
    </row>
    <row r="16" spans="2:43" x14ac:dyDescent="0.2">
      <c r="B16" s="62" t="s">
        <v>424</v>
      </c>
      <c r="C16" s="64" t="str">
        <f>IF('Gen. EERR'!C15=0,"",'Gen. EERR'!C35/'Gen. EERR'!C15)</f>
        <v/>
      </c>
      <c r="D16" s="64">
        <f>IF('Gen. EERR'!D15=0,"",'Gen. EERR'!D35/'Gen. EERR'!D15)</f>
        <v>0.19582929081578981</v>
      </c>
      <c r="E16" s="64">
        <f>IF('Gen. EERR'!E15=0,"",'Gen. EERR'!E35/'Gen. EERR'!E15)</f>
        <v>8.9583885502252839E-2</v>
      </c>
      <c r="F16" s="64">
        <f>IF('Gen. EERR'!F15=0,"",'Gen. EERR'!F35/'Gen. EERR'!F15)</f>
        <v>0.51165748198389149</v>
      </c>
      <c r="G16" s="64" t="str">
        <f>IF('Gen. EERR'!G15=0,"",'Gen. EERR'!G35/'Gen. EERR'!G15)</f>
        <v/>
      </c>
      <c r="H16" s="64" t="str">
        <f>IF('Gen. EERR'!H15=0,"",'Gen. EERR'!H35/'Gen. EERR'!H15)</f>
        <v/>
      </c>
      <c r="I16" s="64">
        <f>IF('Gen. EERR'!I15=0,"",'Gen. EERR'!I35/'Gen. EERR'!I15)</f>
        <v>0.12421001474060582</v>
      </c>
      <c r="J16" s="64" t="str">
        <f>IF('Gen. EERR'!J15=0,"",'Gen. EERR'!J35/'Gen. EERR'!J15)</f>
        <v/>
      </c>
      <c r="K16" s="64" t="str">
        <f>IF('Gen. EERR'!K15=0,"",'Gen. EERR'!K35/'Gen. EERR'!K15)</f>
        <v/>
      </c>
      <c r="L16" s="64" t="str">
        <f>IF('Gen. EERR'!L15=0,"",'Gen. EERR'!L35/'Gen. EERR'!L15)</f>
        <v/>
      </c>
      <c r="M16" s="64" t="str">
        <f>IF('Gen. EERR'!M15=0,"",'Gen. EERR'!M35/'Gen. EERR'!M15)</f>
        <v/>
      </c>
      <c r="N16" s="64" t="str">
        <f>IF('Gen. EERR'!N15=0,"",'Gen. EERR'!N35/'Gen. EERR'!N15)</f>
        <v/>
      </c>
      <c r="O16" s="64" t="str">
        <f>IF('Gen. EERR'!O15=0,"",'Gen. EERR'!O35/'Gen. EERR'!O15)</f>
        <v/>
      </c>
      <c r="P16" s="64" t="str">
        <f>IF('Gen. EERR'!P15=0,"",'Gen. EERR'!P35/'Gen. EERR'!P15)</f>
        <v/>
      </c>
      <c r="Q16" s="64" t="str">
        <f>IF('Gen. EERR'!Q15=0,"",'Gen. EERR'!Q35/'Gen. EERR'!Q15)</f>
        <v/>
      </c>
      <c r="R16" s="64" t="str">
        <f>IF('Gen. EERR'!R15=0,"",'Gen. EERR'!R35/'Gen. EERR'!R15)</f>
        <v/>
      </c>
      <c r="S16" s="64" t="str">
        <f>IF('Gen. EERR'!S15=0,"",'Gen. EERR'!S35/'Gen. EERR'!S15)</f>
        <v/>
      </c>
      <c r="T16" s="64" t="str">
        <f>IF('Gen. EERR'!T15=0,"",'Gen. EERR'!T35/'Gen. EERR'!T15)</f>
        <v/>
      </c>
      <c r="U16" s="64" t="str">
        <f>IF('Gen. EERR'!U15=0,"",'Gen. EERR'!U35/'Gen. EERR'!U15)</f>
        <v/>
      </c>
      <c r="V16" s="64" t="str">
        <f>IF('Gen. EERR'!V15=0,"",'Gen. EERR'!V35/'Gen. EERR'!V15)</f>
        <v/>
      </c>
      <c r="W16" s="64" t="str">
        <f>IF('Gen. EERR'!W15=0,"",'Gen. EERR'!W35/'Gen. EERR'!W15)</f>
        <v/>
      </c>
      <c r="X16" s="64" t="str">
        <f>IF('Gen. EERR'!X15=0,"",'Gen. EERR'!X35/'Gen. EERR'!X15)</f>
        <v/>
      </c>
      <c r="Y16" s="64" t="str">
        <f>IF('Gen. EERR'!Y15=0,"",'Gen. EERR'!Y35/'Gen. EERR'!Y15)</f>
        <v/>
      </c>
      <c r="Z16" s="64" t="str">
        <f>IF('Gen. EERR'!Z15=0,"",'Gen. EERR'!Z35/'Gen. EERR'!Z15)</f>
        <v/>
      </c>
      <c r="AA16" s="64" t="str">
        <f>IF('Gen. EERR'!AA15=0,"",'Gen. EERR'!AA35/'Gen. EERR'!AA15)</f>
        <v/>
      </c>
      <c r="AB16" s="64" t="str">
        <f>IF('Gen. EERR'!AB15=0,"",'Gen. EERR'!AB35/'Gen. EERR'!AB15)</f>
        <v/>
      </c>
      <c r="AC16" s="64" t="str">
        <f>IF('Gen. EERR'!AC15=0,"",'Gen. EERR'!AC35/'Gen. EERR'!AC15)</f>
        <v/>
      </c>
      <c r="AD16" s="64">
        <f>IF('Gen. EERR'!AD15=0,"",'Gen. EERR'!AD35/'Gen. EERR'!AD15)</f>
        <v>0.15920878799298688</v>
      </c>
      <c r="AE16" s="64">
        <f>IF('Gen. EERR'!AE15=0,"",'Gen. EERR'!AE35/'Gen. EERR'!AE15)</f>
        <v>0.19035248785012196</v>
      </c>
      <c r="AF16" s="64" t="str">
        <f>IF('Gen. EERR'!AF15=0,"",'Gen. EERR'!AF35/'Gen. EERR'!AF15)</f>
        <v/>
      </c>
      <c r="AG16" s="64">
        <f>IF('Gen. EERR'!AG15=0,"",'Gen. EERR'!AG35/'Gen. EERR'!AG15)</f>
        <v>7.9095848531984772E-2</v>
      </c>
      <c r="AH16" s="64" t="str">
        <f>IF('Gen. EERR'!AH15=0,"",'Gen. EERR'!AH35/'Gen. EERR'!AH15)</f>
        <v/>
      </c>
      <c r="AI16" s="64" t="str">
        <f>IF('Gen. EERR'!AI15=0,"",'Gen. EERR'!AI35/'Gen. EERR'!AI15)</f>
        <v/>
      </c>
      <c r="AJ16" s="64" t="str">
        <f>IF('Gen. EERR'!AJ15=0,"",'Gen. EERR'!AJ35/'Gen. EERR'!AJ15)</f>
        <v/>
      </c>
      <c r="AK16" s="64" t="str">
        <f>IF('Gen. EERR'!AK15=0,"",'Gen. EERR'!AK35/'Gen. EERR'!AK15)</f>
        <v/>
      </c>
      <c r="AL16" s="64" t="str">
        <f>IF('Gen. EERR'!AL15=0,"",'Gen. EERR'!AL35/'Gen. EERR'!AL15)</f>
        <v/>
      </c>
      <c r="AM16" s="64" t="str">
        <f>IF('Gen. EERR'!AM15=0,"",'Gen. EERR'!AM35/'Gen. EERR'!AM15)</f>
        <v/>
      </c>
      <c r="AN16" s="64" t="str">
        <f>IF('Gen. EERR'!AN15=0,"",'Gen. EERR'!AN35/'Gen. EERR'!AN15)</f>
        <v/>
      </c>
      <c r="AO16" s="64" t="str">
        <f>IF('Gen. EERR'!AO15=0,"",'Gen. EERR'!AO35/'Gen. EERR'!AO15)</f>
        <v/>
      </c>
      <c r="AP16" s="64" t="str">
        <f>IF('Gen. EERR'!AP15=0,"",'Gen. EERR'!AP35/'Gen. EERR'!AP15)</f>
        <v/>
      </c>
      <c r="AQ16" s="64">
        <f>IF('Gen. EERR'!AQ15=0,"",'Gen. EERR'!AQ35/'Gen. EERR'!AQ15)</f>
        <v>9.590930586131792E-2</v>
      </c>
    </row>
    <row r="17" spans="2:43" x14ac:dyDescent="0.2">
      <c r="B17" s="62" t="s">
        <v>425</v>
      </c>
      <c r="C17" s="64">
        <f>IF('Gen. EERR'!C13=0,"",SUM('Gen. EERR'!C33:C34)/'Gen. EERR'!C13)</f>
        <v>0.33876261129775087</v>
      </c>
      <c r="D17" s="64">
        <f>IF('Gen. EERR'!D13=0,"",SUM('Gen. EERR'!D33:D34)/'Gen. EERR'!D13)</f>
        <v>0.45082492400161317</v>
      </c>
      <c r="E17" s="64">
        <f>IF('Gen. EERR'!E13=0,"",SUM('Gen. EERR'!E33:E34)/'Gen. EERR'!E13)</f>
        <v>0.15898323773455619</v>
      </c>
      <c r="F17" s="64">
        <f>IF('Gen. EERR'!F13=0,"",SUM('Gen. EERR'!F33:F34)/'Gen. EERR'!F13)</f>
        <v>0.17770607618319573</v>
      </c>
      <c r="G17" s="64">
        <f>IF('Gen. EERR'!G13=0,"",SUM('Gen. EERR'!G33:G34)/'Gen. EERR'!G13)</f>
        <v>0.55978951337262206</v>
      </c>
      <c r="H17" s="64">
        <f>IF('Gen. EERR'!H13=0,"",SUM('Gen. EERR'!H33:H34)/'Gen. EERR'!H13)</f>
        <v>0.17858907588384948</v>
      </c>
      <c r="I17" s="64">
        <f>IF('Gen. EERR'!I13=0,"",SUM('Gen. EERR'!I33:I34)/'Gen. EERR'!I13)</f>
        <v>0.19547485255914654</v>
      </c>
      <c r="J17" s="64">
        <f>IF('Gen. EERR'!J13=0,"",SUM('Gen. EERR'!J33:J34)/'Gen. EERR'!J13)</f>
        <v>0.20576522305552869</v>
      </c>
      <c r="K17" s="64">
        <f>IF('Gen. EERR'!K13=0,"",SUM('Gen. EERR'!K33:K34)/'Gen. EERR'!K13)</f>
        <v>0.15981549411677612</v>
      </c>
      <c r="L17" s="64">
        <f>IF('Gen. EERR'!L13=0,"",SUM('Gen. EERR'!L33:L34)/'Gen. EERR'!L13)</f>
        <v>0.61130379270078516</v>
      </c>
      <c r="M17" s="64">
        <f>IF('Gen. EERR'!M13=0,"",SUM('Gen. EERR'!M33:M34)/'Gen. EERR'!M13)</f>
        <v>0.23032874734125899</v>
      </c>
      <c r="N17" s="64">
        <f>IF('Gen. EERR'!N13=0,"",SUM('Gen. EERR'!N33:N34)/'Gen. EERR'!N13)</f>
        <v>0.66020764122419751</v>
      </c>
      <c r="O17" s="64">
        <f>IF('Gen. EERR'!O13=0,"",SUM('Gen. EERR'!O33:O34)/'Gen. EERR'!O13)</f>
        <v>0.81528408091588223</v>
      </c>
      <c r="P17" s="64">
        <f>IF('Gen. EERR'!P13=0,"",SUM('Gen. EERR'!P33:P34)/'Gen. EERR'!P13)</f>
        <v>0.71914389772335552</v>
      </c>
      <c r="Q17" s="64">
        <f>IF('Gen. EERR'!Q13=0,"",SUM('Gen. EERR'!Q33:Q34)/'Gen. EERR'!Q13)</f>
        <v>0.17932873463116553</v>
      </c>
      <c r="R17" s="64">
        <f>IF('Gen. EERR'!R13=0,"",SUM('Gen. EERR'!R33:R34)/'Gen. EERR'!R13)</f>
        <v>0</v>
      </c>
      <c r="S17" s="64">
        <f>IF('Gen. EERR'!S13=0,"",SUM('Gen. EERR'!S33:S34)/'Gen. EERR'!S13)</f>
        <v>0.17093870737052311</v>
      </c>
      <c r="T17" s="64" t="str">
        <f>IF('Gen. EERR'!T13=0,"",SUM('Gen. EERR'!T33:T34)/'Gen. EERR'!T13)</f>
        <v/>
      </c>
      <c r="U17" s="64">
        <f>IF('Gen. EERR'!U13=0,"",SUM('Gen. EERR'!U33:U34)/'Gen. EERR'!U13)</f>
        <v>0.25402249809810051</v>
      </c>
      <c r="V17" s="64">
        <f>IF('Gen. EERR'!V13=0,"",SUM('Gen. EERR'!V33:V34)/'Gen. EERR'!V13)</f>
        <v>0.17121060350547967</v>
      </c>
      <c r="W17" s="64">
        <f>IF('Gen. EERR'!W13=0,"",SUM('Gen. EERR'!W33:W34)/'Gen. EERR'!W13)</f>
        <v>2.0466683176523803</v>
      </c>
      <c r="X17" s="64">
        <f>IF('Gen. EERR'!X13=0,"",SUM('Gen. EERR'!X33:X34)/'Gen. EERR'!X13)</f>
        <v>0.44359321914552785</v>
      </c>
      <c r="Y17" s="64">
        <f>IF('Gen. EERR'!Y13=0,"",SUM('Gen. EERR'!Y33:Y34)/'Gen. EERR'!Y13)</f>
        <v>0.62085306584855837</v>
      </c>
      <c r="Z17" s="64">
        <f>IF('Gen. EERR'!Z13=0,"",SUM('Gen. EERR'!Z33:Z34)/'Gen. EERR'!Z13)</f>
        <v>0.19798727672003819</v>
      </c>
      <c r="AA17" s="64">
        <f>IF('Gen. EERR'!AA13=0,"",SUM('Gen. EERR'!AA33:AA34)/'Gen. EERR'!AA13)</f>
        <v>0.27268287336037217</v>
      </c>
      <c r="AB17" s="64">
        <f>IF('Gen. EERR'!AB13=0,"",SUM('Gen. EERR'!AB33:AB34)/'Gen. EERR'!AB13)</f>
        <v>0.18543691173943755</v>
      </c>
      <c r="AC17" s="64">
        <f>IF('Gen. EERR'!AC13=0,"",SUM('Gen. EERR'!AC33:AC34)/'Gen. EERR'!AC13)</f>
        <v>0.45306393459368866</v>
      </c>
      <c r="AD17" s="64">
        <f>IF('Gen. EERR'!AD13=0,"",SUM('Gen. EERR'!AD33:AD34)/'Gen. EERR'!AD13)</f>
        <v>0.23446297468202623</v>
      </c>
      <c r="AE17" s="64">
        <f>IF('Gen. EERR'!AE13=0,"",SUM('Gen. EERR'!AE33:AE34)/'Gen. EERR'!AE13)</f>
        <v>3.5725812598682416</v>
      </c>
      <c r="AF17" s="64">
        <f>IF('Gen. EERR'!AF13=0,"",SUM('Gen. EERR'!AF33:AF34)/'Gen. EERR'!AF13)</f>
        <v>0.25500202160226421</v>
      </c>
      <c r="AG17" s="64">
        <f>IF('Gen. EERR'!AG13=0,"",SUM('Gen. EERR'!AG33:AG34)/'Gen. EERR'!AG13)</f>
        <v>0.18713256308594597</v>
      </c>
      <c r="AH17" s="64">
        <f>IF('Gen. EERR'!AH13=0,"",SUM('Gen. EERR'!AH33:AH34)/'Gen. EERR'!AH13)</f>
        <v>1.3053475408439781</v>
      </c>
      <c r="AI17" s="64">
        <f>IF('Gen. EERR'!AI13=0,"",SUM('Gen. EERR'!AI33:AI34)/'Gen. EERR'!AI13)</f>
        <v>0.17544795439488009</v>
      </c>
      <c r="AJ17" s="64">
        <f>IF('Gen. EERR'!AJ13=0,"",SUM('Gen. EERR'!AJ33:AJ34)/'Gen. EERR'!AJ13)</f>
        <v>0.24815531149581943</v>
      </c>
      <c r="AK17" s="64" t="str">
        <f>IF('Gen. EERR'!AK13=0,"",SUM('Gen. EERR'!AK33:AK34)/'Gen. EERR'!AK13)</f>
        <v/>
      </c>
      <c r="AL17" s="64" t="str">
        <f>IF('Gen. EERR'!AL13=0,"",SUM('Gen. EERR'!AL33:AL34)/'Gen. EERR'!AL13)</f>
        <v/>
      </c>
      <c r="AM17" s="64" t="str">
        <f>IF('Gen. EERR'!AM13=0,"",SUM('Gen. EERR'!AM33:AM34)/'Gen. EERR'!AM13)</f>
        <v/>
      </c>
      <c r="AN17" s="64" t="str">
        <f>IF('Gen. EERR'!AN13=0,"",SUM('Gen. EERR'!AN33:AN34)/'Gen. EERR'!AN13)</f>
        <v/>
      </c>
      <c r="AO17" s="64" t="str">
        <f>IF('Gen. EERR'!AO13=0,"",SUM('Gen. EERR'!AO33:AO34)/'Gen. EERR'!AO13)</f>
        <v/>
      </c>
      <c r="AP17" s="64" t="str">
        <f>IF('Gen. EERR'!AP13=0,"",SUM('Gen. EERR'!AP33:AP34)/'Gen. EERR'!AP13)</f>
        <v/>
      </c>
      <c r="AQ17" s="64">
        <f>IF('Gen. EERR'!AQ13=0,"",SUM('Gen. EERR'!AQ33:AQ34)/'Gen. EERR'!AQ13)</f>
        <v>0.19604989497510239</v>
      </c>
    </row>
    <row r="18" spans="2:43" x14ac:dyDescent="0.2">
      <c r="B18" s="62" t="s">
        <v>426</v>
      </c>
      <c r="C18" s="64">
        <f>IF('Gen. EERR'!C13=0,"",'Gen. EERR'!C40/'Gen. EERR'!C13)</f>
        <v>0.31333601143683049</v>
      </c>
      <c r="D18" s="64">
        <f>IF('Gen. EERR'!D13=0,"",'Gen. EERR'!D40/'Gen. EERR'!D13)</f>
        <v>0.67279062607059059</v>
      </c>
      <c r="E18" s="64">
        <f>IF('Gen. EERR'!E13=0,"",'Gen. EERR'!E40/'Gen. EERR'!E13)</f>
        <v>0.26560428926829516</v>
      </c>
      <c r="F18" s="64">
        <f>IF('Gen. EERR'!F13=0,"",'Gen. EERR'!F40/'Gen. EERR'!F13)</f>
        <v>0.38914966338416723</v>
      </c>
      <c r="G18" s="64">
        <f>IF('Gen. EERR'!G13=0,"",'Gen. EERR'!G40/'Gen. EERR'!G13)</f>
        <v>1.920600313107055</v>
      </c>
      <c r="H18" s="64">
        <f>IF('Gen. EERR'!H13=0,"",'Gen. EERR'!H40/'Gen. EERR'!H13)</f>
        <v>0.27867167139709392</v>
      </c>
      <c r="I18" s="64">
        <f>IF('Gen. EERR'!I13=0,"",'Gen. EERR'!I40/'Gen. EERR'!I13)</f>
        <v>0.52578899489655329</v>
      </c>
      <c r="J18" s="64">
        <f>IF('Gen. EERR'!J13=0,"",'Gen. EERR'!J40/'Gen. EERR'!J13)</f>
        <v>0.52944680196389637</v>
      </c>
      <c r="K18" s="64">
        <f>IF('Gen. EERR'!K13=0,"",'Gen. EERR'!K40/'Gen. EERR'!K13)</f>
        <v>0.1905566397763227</v>
      </c>
      <c r="L18" s="64">
        <f>IF('Gen. EERR'!L13=0,"",'Gen. EERR'!L40/'Gen. EERR'!L13)</f>
        <v>1.0604496679332753</v>
      </c>
      <c r="M18" s="64">
        <f>IF('Gen. EERR'!M13=0,"",'Gen. EERR'!M40/'Gen. EERR'!M13)</f>
        <v>0.41676784009202317</v>
      </c>
      <c r="N18" s="64">
        <f>IF('Gen. EERR'!N13=0,"",'Gen. EERR'!N40/'Gen. EERR'!N13)</f>
        <v>0.573471025582729</v>
      </c>
      <c r="O18" s="64">
        <f>IF('Gen. EERR'!O13=0,"",'Gen. EERR'!O40/'Gen. EERR'!O13)</f>
        <v>1.428453657532879</v>
      </c>
      <c r="P18" s="64">
        <f>IF('Gen. EERR'!P13=0,"",'Gen. EERR'!P40/'Gen. EERR'!P13)</f>
        <v>4.0393129599376509</v>
      </c>
      <c r="Q18" s="64">
        <f>IF('Gen. EERR'!Q13=0,"",'Gen. EERR'!Q40/'Gen. EERR'!Q13)</f>
        <v>0.20398157521463348</v>
      </c>
      <c r="R18" s="64">
        <f>IF('Gen. EERR'!R13=0,"",'Gen. EERR'!R40/'Gen. EERR'!R13)</f>
        <v>1.0061042625872567</v>
      </c>
      <c r="S18" s="64">
        <f>IF('Gen. EERR'!S13=0,"",'Gen. EERR'!S40/'Gen. EERR'!S13)</f>
        <v>0.23466261008468708</v>
      </c>
      <c r="T18" s="64" t="str">
        <f>IF('Gen. EERR'!T13=0,"",'Gen. EERR'!T40/'Gen. EERR'!T13)</f>
        <v/>
      </c>
      <c r="U18" s="64">
        <f>IF('Gen. EERR'!U13=0,"",'Gen. EERR'!U40/'Gen. EERR'!U13)</f>
        <v>0.3318916066862036</v>
      </c>
      <c r="V18" s="64">
        <f>IF('Gen. EERR'!V13=0,"",'Gen. EERR'!V40/'Gen. EERR'!V13)</f>
        <v>0.41032624545120261</v>
      </c>
      <c r="W18" s="64">
        <f>IF('Gen. EERR'!W13=0,"",'Gen. EERR'!W40/'Gen. EERR'!W13)</f>
        <v>3.6764020245723983</v>
      </c>
      <c r="X18" s="64">
        <f>IF('Gen. EERR'!X13=0,"",'Gen. EERR'!X40/'Gen. EERR'!X13)</f>
        <v>2.0015174186279858</v>
      </c>
      <c r="Y18" s="64">
        <f>IF('Gen. EERR'!Y13=0,"",'Gen. EERR'!Y40/'Gen. EERR'!Y13)</f>
        <v>0.64888197296422179</v>
      </c>
      <c r="Z18" s="64">
        <f>IF('Gen. EERR'!Z13=0,"",'Gen. EERR'!Z40/'Gen. EERR'!Z13)</f>
        <v>0.33300301534147297</v>
      </c>
      <c r="AA18" s="64">
        <f>IF('Gen. EERR'!AA13=0,"",'Gen. EERR'!AA40/'Gen. EERR'!AA13)</f>
        <v>0.235532267098297</v>
      </c>
      <c r="AB18" s="64">
        <f>IF('Gen. EERR'!AB13=0,"",'Gen. EERR'!AB40/'Gen. EERR'!AB13)</f>
        <v>2.0146432730674508</v>
      </c>
      <c r="AC18" s="64">
        <f>IF('Gen. EERR'!AC13=0,"",'Gen. EERR'!AC40/'Gen. EERR'!AC13)</f>
        <v>1.0513133850641465</v>
      </c>
      <c r="AD18" s="64">
        <f>IF('Gen. EERR'!AD13=0,"",'Gen. EERR'!AD40/'Gen. EERR'!AD13)</f>
        <v>0.4928154219011876</v>
      </c>
      <c r="AE18" s="64">
        <f>IF('Gen. EERR'!AE13=0,"",'Gen. EERR'!AE40/'Gen. EERR'!AE13)</f>
        <v>5.330560243915718</v>
      </c>
      <c r="AF18" s="64">
        <f>IF('Gen. EERR'!AF13=0,"",'Gen. EERR'!AF40/'Gen. EERR'!AF13)</f>
        <v>1.3015364177207878</v>
      </c>
      <c r="AG18" s="64">
        <f>IF('Gen. EERR'!AG13=0,"",'Gen. EERR'!AG40/'Gen. EERR'!AG13)</f>
        <v>0.34007142234902654</v>
      </c>
      <c r="AH18" s="64">
        <f>IF('Gen. EERR'!AH13=0,"",'Gen. EERR'!AH40/'Gen. EERR'!AH13)</f>
        <v>1.0669540893289013</v>
      </c>
      <c r="AI18" s="64">
        <f>IF('Gen. EERR'!AI13=0,"",'Gen. EERR'!AI40/'Gen. EERR'!AI13)</f>
        <v>0.11100013558916212</v>
      </c>
      <c r="AJ18" s="64">
        <f>IF('Gen. EERR'!AJ13=0,"",'Gen. EERR'!AJ40/'Gen. EERR'!AJ13)</f>
        <v>0.50125237267823208</v>
      </c>
      <c r="AK18" s="64" t="str">
        <f>IF('Gen. EERR'!AK13=0,"",'Gen. EERR'!AK40/'Gen. EERR'!AK13)</f>
        <v/>
      </c>
      <c r="AL18" s="64" t="str">
        <f>IF('Gen. EERR'!AL13=0,"",'Gen. EERR'!AL40/'Gen. EERR'!AL13)</f>
        <v/>
      </c>
      <c r="AM18" s="64" t="str">
        <f>IF('Gen. EERR'!AM13=0,"",'Gen. EERR'!AM40/'Gen. EERR'!AM13)</f>
        <v/>
      </c>
      <c r="AN18" s="64" t="str">
        <f>IF('Gen. EERR'!AN13=0,"",'Gen. EERR'!AN40/'Gen. EERR'!AN13)</f>
        <v/>
      </c>
      <c r="AO18" s="64" t="str">
        <f>IF('Gen. EERR'!AO13=0,"",'Gen. EERR'!AO40/'Gen. EERR'!AO13)</f>
        <v/>
      </c>
      <c r="AP18" s="64" t="str">
        <f>IF('Gen. EERR'!AP13=0,"",'Gen. EERR'!AP40/'Gen. EERR'!AP13)</f>
        <v/>
      </c>
      <c r="AQ18" s="64">
        <f>IF('Gen. EERR'!AQ13=0,"",'Gen. EERR'!AQ40/'Gen. EERR'!AQ13)</f>
        <v>0.31742340169761851</v>
      </c>
    </row>
    <row r="19" spans="2:43" x14ac:dyDescent="0.2">
      <c r="B19" s="62" t="s">
        <v>427</v>
      </c>
      <c r="C19" s="64">
        <f>IF('Gen. EERR'!C14=0,"",'Gen. EERR'!C40/'Gen. EERR'!C14)</f>
        <v>0.29284034193362768</v>
      </c>
      <c r="D19" s="64">
        <f>IF('Gen. EERR'!D14=0,"",'Gen. EERR'!D40/'Gen. EERR'!D14)</f>
        <v>0.1938370601001273</v>
      </c>
      <c r="E19" s="64">
        <f>IF('Gen. EERR'!E14=0,"",'Gen. EERR'!E40/'Gen. EERR'!E14)</f>
        <v>0.21975547807264603</v>
      </c>
      <c r="F19" s="64">
        <f>IF('Gen. EERR'!F14=0,"",'Gen. EERR'!F40/'Gen. EERR'!F14)</f>
        <v>0.38757527398132735</v>
      </c>
      <c r="G19" s="64">
        <f>IF('Gen. EERR'!G14=0,"",'Gen. EERR'!G40/'Gen. EERR'!G14)</f>
        <v>0.23269594577819708</v>
      </c>
      <c r="H19" s="64">
        <f>IF('Gen. EERR'!H14=0,"",'Gen. EERR'!H40/'Gen. EERR'!H14)</f>
        <v>0.21403479388905539</v>
      </c>
      <c r="I19" s="64">
        <f>IF('Gen. EERR'!I14=0,"",'Gen. EERR'!I40/'Gen. EERR'!I14)</f>
        <v>0.28281255729962096</v>
      </c>
      <c r="J19" s="64">
        <f>IF('Gen. EERR'!J14=0,"",'Gen. EERR'!J40/'Gen. EERR'!J14)</f>
        <v>0.21751427499494061</v>
      </c>
      <c r="K19" s="64">
        <f>IF('Gen. EERR'!K14=0,"",'Gen. EERR'!K40/'Gen. EERR'!K14)</f>
        <v>0.16166910825944078</v>
      </c>
      <c r="L19" s="64">
        <f>IF('Gen. EERR'!L14=0,"",'Gen. EERR'!L40/'Gen. EERR'!L14)</f>
        <v>0.20991569197749635</v>
      </c>
      <c r="M19" s="64">
        <f>IF('Gen. EERR'!M14=0,"",'Gen. EERR'!M40/'Gen. EERR'!M14)</f>
        <v>0.15151027427034955</v>
      </c>
      <c r="N19" s="64">
        <f>IF('Gen. EERR'!N14=0,"",'Gen. EERR'!N40/'Gen. EERR'!N14)</f>
        <v>7.733419333050684E-2</v>
      </c>
      <c r="O19" s="64">
        <f>IF('Gen. EERR'!O14=0,"",'Gen. EERR'!O40/'Gen. EERR'!O14)</f>
        <v>0.24346028206989526</v>
      </c>
      <c r="P19" s="64">
        <f>IF('Gen. EERR'!P14=0,"",'Gen. EERR'!P40/'Gen. EERR'!P14)</f>
        <v>0.61974865762937925</v>
      </c>
      <c r="Q19" s="64">
        <f>IF('Gen. EERR'!Q14=0,"",'Gen. EERR'!Q40/'Gen. EERR'!Q14)</f>
        <v>0.15564339211511952</v>
      </c>
      <c r="R19" s="64">
        <f>IF('Gen. EERR'!R14=0,"",'Gen. EERR'!R40/'Gen. EERR'!R14)</f>
        <v>1.0061042625872567</v>
      </c>
      <c r="S19" s="64">
        <f>IF('Gen. EERR'!S14=0,"",'Gen. EERR'!S40/'Gen. EERR'!S14)</f>
        <v>0.20365940910103697</v>
      </c>
      <c r="T19" s="64" t="str">
        <f>IF('Gen. EERR'!T14=0,"",'Gen. EERR'!T40/'Gen. EERR'!T14)</f>
        <v/>
      </c>
      <c r="U19" s="64">
        <f>IF('Gen. EERR'!U14=0,"",'Gen. EERR'!U40/'Gen. EERR'!U14)</f>
        <v>9.4910001928330018E-2</v>
      </c>
      <c r="V19" s="64">
        <f>IF('Gen. EERR'!V14=0,"",'Gen. EERR'!V40/'Gen. EERR'!V14)</f>
        <v>0.36766291998666945</v>
      </c>
      <c r="W19" s="64">
        <f>IF('Gen. EERR'!W14=0,"",'Gen. EERR'!W40/'Gen. EERR'!W14)</f>
        <v>0.12538687815133062</v>
      </c>
      <c r="X19" s="64">
        <f>IF('Gen. EERR'!X14=0,"",'Gen. EERR'!X40/'Gen. EERR'!X14)</f>
        <v>0.49761913515084355</v>
      </c>
      <c r="Y19" s="64">
        <f>IF('Gen. EERR'!Y14=0,"",'Gen. EERR'!Y40/'Gen. EERR'!Y14)</f>
        <v>0.13803188339582792</v>
      </c>
      <c r="Z19" s="64">
        <f>IF('Gen. EERR'!Z14=0,"",'Gen. EERR'!Z40/'Gen. EERR'!Z14)</f>
        <v>0.20734571757711859</v>
      </c>
      <c r="AA19" s="64">
        <f>IF('Gen. EERR'!AA14=0,"",'Gen. EERR'!AA40/'Gen. EERR'!AA14)</f>
        <v>0.1155766434810491</v>
      </c>
      <c r="AB19" s="64">
        <f>IF('Gen. EERR'!AB14=0,"",'Gen. EERR'!AB40/'Gen. EERR'!AB14)</f>
        <v>0.89278160374964044</v>
      </c>
      <c r="AC19" s="64">
        <f>IF('Gen. EERR'!AC14=0,"",'Gen. EERR'!AC40/'Gen. EERR'!AC14)</f>
        <v>0.23591357080336089</v>
      </c>
      <c r="AD19" s="64">
        <f>IF('Gen. EERR'!AD14=0,"",'Gen. EERR'!AD40/'Gen. EERR'!AD14)</f>
        <v>6.2333915821159012E-2</v>
      </c>
      <c r="AE19" s="64">
        <f>IF('Gen. EERR'!AE14=0,"",'Gen. EERR'!AE40/'Gen. EERR'!AE14)</f>
        <v>5.4458757057621612E-2</v>
      </c>
      <c r="AF19" s="64">
        <f>IF('Gen. EERR'!AF14=0,"",'Gen. EERR'!AF40/'Gen. EERR'!AF14)</f>
        <v>0.35069111837216194</v>
      </c>
      <c r="AG19" s="64">
        <f>IF('Gen. EERR'!AG14=0,"",'Gen. EERR'!AG40/'Gen. EERR'!AG14)</f>
        <v>0.20388994603883429</v>
      </c>
      <c r="AH19" s="64">
        <f>IF('Gen. EERR'!AH14=0,"",'Gen. EERR'!AH40/'Gen. EERR'!AH14)</f>
        <v>4.7089869965836084E-2</v>
      </c>
      <c r="AI19" s="64">
        <f>IF('Gen. EERR'!AI14=0,"",'Gen. EERR'!AI40/'Gen. EERR'!AI14)</f>
        <v>0.11044124113040785</v>
      </c>
      <c r="AJ19" s="64">
        <f>IF('Gen. EERR'!AJ14=0,"",'Gen. EERR'!AJ40/'Gen. EERR'!AJ14)</f>
        <v>0.28972087452751466</v>
      </c>
      <c r="AK19" s="64" t="str">
        <f>IF('Gen. EERR'!AK14=0,"",'Gen. EERR'!AK40/'Gen. EERR'!AK14)</f>
        <v/>
      </c>
      <c r="AL19" s="64" t="str">
        <f>IF('Gen. EERR'!AL14=0,"",'Gen. EERR'!AL40/'Gen. EERR'!AL14)</f>
        <v/>
      </c>
      <c r="AM19" s="64" t="str">
        <f>IF('Gen. EERR'!AM14=0,"",'Gen. EERR'!AM40/'Gen. EERR'!AM14)</f>
        <v/>
      </c>
      <c r="AN19" s="64" t="str">
        <f>IF('Gen. EERR'!AN14=0,"",'Gen. EERR'!AN40/'Gen. EERR'!AN14)</f>
        <v/>
      </c>
      <c r="AO19" s="64" t="str">
        <f>IF('Gen. EERR'!AO14=0,"",'Gen. EERR'!AO40/'Gen. EERR'!AO14)</f>
        <v/>
      </c>
      <c r="AP19" s="64" t="str">
        <f>IF('Gen. EERR'!AP14=0,"",'Gen. EERR'!AP40/'Gen. EERR'!AP14)</f>
        <v/>
      </c>
      <c r="AQ19" s="64">
        <f>IF('Gen. EERR'!AQ14=0,"",'Gen. EERR'!AQ40/'Gen. EERR'!AQ14)</f>
        <v>0.18500987353251477</v>
      </c>
    </row>
    <row r="20" spans="2:43" x14ac:dyDescent="0.2">
      <c r="B20" s="62" t="s">
        <v>439</v>
      </c>
      <c r="C20" s="96">
        <f>IF('Gen. EERR'!C17=0,"",'Gen. EERR'!C17)</f>
        <v>9399.3931573541831</v>
      </c>
      <c r="D20" s="96">
        <f>IF('Gen. EERR'!D17=0,"",'Gen. EERR'!D17)</f>
        <v>-5293.9009218306528</v>
      </c>
      <c r="E20" s="96">
        <f>IF('Gen. EERR'!E17=0,"",'Gen. EERR'!E17)</f>
        <v>24802.575424131574</v>
      </c>
      <c r="F20" s="96">
        <f>IF('Gen. EERR'!F17=0,"",'Gen. EERR'!F17)</f>
        <v>-238258.64260887227</v>
      </c>
      <c r="G20" s="96">
        <f>IF('Gen. EERR'!G17=0,"",'Gen. EERR'!G17)</f>
        <v>-256.98449077846163</v>
      </c>
      <c r="H20" s="96">
        <f>IF('Gen. EERR'!H17=0,"",'Gen. EERR'!H17)</f>
        <v>129423.39742750156</v>
      </c>
      <c r="I20" s="96">
        <f>IF('Gen. EERR'!I17=0,"",'Gen. EERR'!I17)</f>
        <v>18013.102330788777</v>
      </c>
      <c r="J20" s="96">
        <f>IF('Gen. EERR'!J17=0,"",'Gen. EERR'!J17)</f>
        <v>-12419.11401245868</v>
      </c>
      <c r="K20" s="96">
        <f>IF('Gen. EERR'!K17=0,"",'Gen. EERR'!K17)</f>
        <v>70016.230778468424</v>
      </c>
      <c r="L20" s="96">
        <f>IF('Gen. EERR'!L17=0,"",'Gen. EERR'!L17)</f>
        <v>1521.3930913560475</v>
      </c>
      <c r="M20" s="96">
        <f>IF('Gen. EERR'!M17=0,"",'Gen. EERR'!M17)</f>
        <v>2278.2624255947571</v>
      </c>
      <c r="N20" s="96">
        <f>IF('Gen. EERR'!N17=0,"",'Gen. EERR'!N17)</f>
        <v>-6534.801939256542</v>
      </c>
      <c r="O20" s="96">
        <f>IF('Gen. EERR'!O17=0,"",'Gen. EERR'!O17)</f>
        <v>-39181.663949063048</v>
      </c>
      <c r="P20" s="96">
        <f>IF('Gen. EERR'!P17=0,"",'Gen. EERR'!P17)</f>
        <v>-394.42390602137732</v>
      </c>
      <c r="Q20" s="96">
        <f>IF('Gen. EERR'!Q17=0,"",'Gen. EERR'!Q17)</f>
        <v>113539.99367914769</v>
      </c>
      <c r="R20" s="96">
        <f>IF('Gen. EERR'!R17=0,"",'Gen. EERR'!R17)</f>
        <v>-1222.564422174421</v>
      </c>
      <c r="S20" s="96">
        <f>IF('Gen. EERR'!S17=0,"",'Gen. EERR'!S17)</f>
        <v>-56960.268782507912</v>
      </c>
      <c r="T20" s="96" t="str">
        <f>IF('Gen. EERR'!T17=0,"",'Gen. EERR'!T17)</f>
        <v/>
      </c>
      <c r="U20" s="96">
        <f>IF('Gen. EERR'!U17=0,"",'Gen. EERR'!U17)</f>
        <v>-51167.537626591402</v>
      </c>
      <c r="V20" s="96">
        <f>IF('Gen. EERR'!V17=0,"",'Gen. EERR'!V17)</f>
        <v>-17684.30234358017</v>
      </c>
      <c r="W20" s="96">
        <f>IF('Gen. EERR'!W17=0,"",'Gen. EERR'!W17)</f>
        <v>-160.50474285051391</v>
      </c>
      <c r="X20" s="96">
        <f>IF('Gen. EERR'!X17=0,"",'Gen. EERR'!X17)</f>
        <v>-1492.6464809896456</v>
      </c>
      <c r="Y20" s="96">
        <f>IF('Gen. EERR'!Y17=0,"",'Gen. EERR'!Y17)</f>
        <v>-482.09256272459356</v>
      </c>
      <c r="Z20" s="96">
        <f>IF('Gen. EERR'!Z17=0,"",'Gen. EERR'!Z17)</f>
        <v>-122267.29448810112</v>
      </c>
      <c r="AA20" s="96">
        <f>IF('Gen. EERR'!AA17=0,"",'Gen. EERR'!AA17)</f>
        <v>17093.95923152316</v>
      </c>
      <c r="AB20" s="96">
        <f>IF('Gen. EERR'!AB17=0,"",'Gen. EERR'!AB17)</f>
        <v>-1633.3177636702039</v>
      </c>
      <c r="AC20" s="96">
        <f>IF('Gen. EERR'!AC17=0,"",'Gen. EERR'!AC17)</f>
        <v>4117.5011745286665</v>
      </c>
      <c r="AD20" s="96">
        <f>IF('Gen. EERR'!AD17=0,"",'Gen. EERR'!AD17)</f>
        <v>-44393.883673864439</v>
      </c>
      <c r="AE20" s="96">
        <f>IF('Gen. EERR'!AE17=0,"",'Gen. EERR'!AE17)</f>
        <v>116.14310981171141</v>
      </c>
      <c r="AF20" s="96">
        <f>IF('Gen. EERR'!AF17=0,"",'Gen. EERR'!AF17)</f>
        <v>2503.6766744560346</v>
      </c>
      <c r="AG20" s="96">
        <f>IF('Gen. EERR'!AG17=0,"",'Gen. EERR'!AG17)</f>
        <v>-128442.3725717194</v>
      </c>
      <c r="AH20" s="96">
        <f>IF('Gen. EERR'!AH17=0,"",'Gen. EERR'!AH17)</f>
        <v>-4319.7820564678686</v>
      </c>
      <c r="AI20" s="96">
        <f>IF('Gen. EERR'!AI17=0,"",'Gen. EERR'!AI17)</f>
        <v>48496.41619920823</v>
      </c>
      <c r="AJ20" s="96">
        <f>IF('Gen. EERR'!AJ17=0,"",'Gen. EERR'!AJ17)</f>
        <v>-354988.99974383198</v>
      </c>
      <c r="AK20" s="96" t="str">
        <f>IF('Gen. EERR'!AK17=0,"",'Gen. EERR'!AK17)</f>
        <v/>
      </c>
      <c r="AL20" s="96" t="str">
        <f>IF('Gen. EERR'!AL17=0,"",'Gen. EERR'!AL17)</f>
        <v/>
      </c>
      <c r="AM20" s="96" t="str">
        <f>IF('Gen. EERR'!AM17=0,"",'Gen. EERR'!AM17)</f>
        <v/>
      </c>
      <c r="AN20" s="96" t="str">
        <f>IF('Gen. EERR'!AN17=0,"",'Gen. EERR'!AN17)</f>
        <v/>
      </c>
      <c r="AO20" s="96" t="str">
        <f>IF('Gen. EERR'!AO17=0,"",'Gen. EERR'!AO17)</f>
        <v/>
      </c>
      <c r="AP20" s="96" t="str">
        <f>IF('Gen. EERR'!AP17=0,"",'Gen. EERR'!AP17)</f>
        <v/>
      </c>
      <c r="AQ20" s="96">
        <f>IF('Gen. EERR'!AQ17=0,"",'Gen. EERR'!AQ17)</f>
        <v>-646233.05438348395</v>
      </c>
    </row>
    <row r="21" spans="2:43" x14ac:dyDescent="0.2">
      <c r="B21" s="62" t="s">
        <v>689</v>
      </c>
      <c r="C21" s="71">
        <f>IF('Gen. Pasivos'!C46=0,"",'Gen. Pasivos'!C12/'Gen. Pasivos'!C46)</f>
        <v>0.67745725137984203</v>
      </c>
      <c r="D21" s="71">
        <f>IF('Gen. Pasivos'!D46=0,"",'Gen. Pasivos'!D12/'Gen. Pasivos'!D46)</f>
        <v>6.3622858793988568</v>
      </c>
      <c r="E21" s="71">
        <f>IF('Gen. Pasivos'!E46=0,"",'Gen. Pasivos'!E12/'Gen. Pasivos'!E46)</f>
        <v>4.5442896312977039</v>
      </c>
      <c r="F21" s="71">
        <f>IF('Gen. Pasivos'!F46=0,"",'Gen. Pasivos'!F12/'Gen. Pasivos'!F46)</f>
        <v>0.90129706417989153</v>
      </c>
      <c r="G21" s="71">
        <f>IF('Gen. Pasivos'!G46=0,"",'Gen. Pasivos'!G12/'Gen. Pasivos'!G46)</f>
        <v>3.3799903557912772</v>
      </c>
      <c r="H21" s="71">
        <f>IF('Gen. Pasivos'!H46=0,"",'Gen. Pasivos'!H12/'Gen. Pasivos'!H46)</f>
        <v>5.0899961397388767</v>
      </c>
      <c r="I21" s="71">
        <f>IF('Gen. Pasivos'!I46=0,"",'Gen. Pasivos'!I12/'Gen. Pasivos'!I46)</f>
        <v>2.0470860322998576</v>
      </c>
      <c r="J21" s="71">
        <f>IF('Gen. Pasivos'!J46=0,"",'Gen. Pasivos'!J12/'Gen. Pasivos'!J46)</f>
        <v>2.3907919493275509</v>
      </c>
      <c r="K21" s="71">
        <f>IF('Gen. Pasivos'!K46=0,"",'Gen. Pasivos'!K12/'Gen. Pasivos'!K46)</f>
        <v>2.4052875324310605</v>
      </c>
      <c r="L21" s="71">
        <f>IF('Gen. Pasivos'!L46=0,"",'Gen. Pasivos'!L12/'Gen. Pasivos'!L46)</f>
        <v>4.9581372520499496</v>
      </c>
      <c r="M21" s="71">
        <f>IF('Gen. Pasivos'!M46=0,"",'Gen. Pasivos'!M12/'Gen. Pasivos'!M46)</f>
        <v>0.81845231415028152</v>
      </c>
      <c r="N21" s="71">
        <f>IF('Gen. Pasivos'!N46=0,"",'Gen. Pasivos'!N12/'Gen. Pasivos'!N46)</f>
        <v>12.151957949022716</v>
      </c>
      <c r="O21" s="71">
        <f>IF('Gen. Pasivos'!O46=0,"",'Gen. Pasivos'!O12/'Gen. Pasivos'!O46)</f>
        <v>12.201291262724668</v>
      </c>
      <c r="P21" s="71">
        <f>IF('Gen. Pasivos'!P46=0,"",'Gen. Pasivos'!P12/'Gen. Pasivos'!P46)</f>
        <v>1.9241241151325843</v>
      </c>
      <c r="Q21" s="71">
        <f>IF('Gen. Pasivos'!Q46=0,"",'Gen. Pasivos'!Q12/'Gen. Pasivos'!Q46)</f>
        <v>4.7945476928708626</v>
      </c>
      <c r="R21" s="71">
        <f>IF('Gen. Pasivos'!R46=0,"",'Gen. Pasivos'!R12/'Gen. Pasivos'!R46)</f>
        <v>7.4656027477719822E-2</v>
      </c>
      <c r="S21" s="71">
        <f>IF('Gen. Pasivos'!S46=0,"",'Gen. Pasivos'!S12/'Gen. Pasivos'!S46)</f>
        <v>3.6733655145968389</v>
      </c>
      <c r="T21" s="71" t="str">
        <f>IF('Gen. Pasivos'!T46=0,"",'Gen. Pasivos'!T12/'Gen. Pasivos'!T46)</f>
        <v/>
      </c>
      <c r="U21" s="71">
        <f>IF('Gen. Pasivos'!U46=0,"",'Gen. Pasivos'!U12/'Gen. Pasivos'!U46)</f>
        <v>6.9866647816655041</v>
      </c>
      <c r="V21" s="71">
        <f>IF('Gen. Pasivos'!V46=0,"",'Gen. Pasivos'!V12/'Gen. Pasivos'!V46)</f>
        <v>0.70020601982200603</v>
      </c>
      <c r="W21" s="71">
        <f>IF('Gen. Pasivos'!W46=0,"",'Gen. Pasivos'!W12/'Gen. Pasivos'!W46)</f>
        <v>6.9993612281894348</v>
      </c>
      <c r="X21" s="71">
        <f>IF('Gen. Pasivos'!X46=0,"",'Gen. Pasivos'!X12/'Gen. Pasivos'!X46)</f>
        <v>3.2415477988894068</v>
      </c>
      <c r="Y21" s="71">
        <f>IF('Gen. Pasivos'!Y46=0,"",'Gen. Pasivos'!Y12/'Gen. Pasivos'!Y46)</f>
        <v>5.7600921160510667</v>
      </c>
      <c r="Z21" s="71">
        <f>IF('Gen. Pasivos'!Z46=0,"",'Gen. Pasivos'!Z12/'Gen. Pasivos'!Z46)</f>
        <v>6.5155533595394068</v>
      </c>
      <c r="AA21" s="71">
        <f>IF('Gen. Pasivos'!AA46=0,"",'Gen. Pasivos'!AA12/'Gen. Pasivos'!AA46)</f>
        <v>4.7347320558295305</v>
      </c>
      <c r="AB21" s="71">
        <f>IF('Gen. Pasivos'!AB46=0,"",'Gen. Pasivos'!AB12/'Gen. Pasivos'!AB46)</f>
        <v>0.64050628053188863</v>
      </c>
      <c r="AC21" s="71">
        <f>IF('Gen. Pasivos'!AC46=0,"",'Gen. Pasivos'!AC12/'Gen. Pasivos'!AC46)</f>
        <v>2.5633884366007309</v>
      </c>
      <c r="AD21" s="71">
        <f>IF('Gen. Pasivos'!AD46=0,"",'Gen. Pasivos'!AD12/'Gen. Pasivos'!AD46)</f>
        <v>16.041732438851145</v>
      </c>
      <c r="AE21" s="71">
        <f>IF('Gen. Pasivos'!AE46=0,"",'Gen. Pasivos'!AE12/'Gen. Pasivos'!AE46)</f>
        <v>8.2304697650921081</v>
      </c>
      <c r="AF21" s="71">
        <f>IF('Gen. Pasivos'!AF46=0,"",'Gen. Pasivos'!AF12/'Gen. Pasivos'!AF46)</f>
        <v>2.3783005014407235</v>
      </c>
      <c r="AG21" s="71">
        <f>IF('Gen. Pasivos'!AG46=0,"",'Gen. Pasivos'!AG12/'Gen. Pasivos'!AG46)</f>
        <v>5.3378766806207931</v>
      </c>
      <c r="AH21" s="71">
        <f>IF('Gen. Pasivos'!AH46=0,"",'Gen. Pasivos'!AH12/'Gen. Pasivos'!AH46)</f>
        <v>12.645544878339273</v>
      </c>
      <c r="AI21" s="71">
        <f>IF('Gen. Pasivos'!AI46=0,"",'Gen. Pasivos'!AI12/'Gen. Pasivos'!AI46)</f>
        <v>3.0148200345327023</v>
      </c>
      <c r="AJ21" s="71">
        <f>IF('Gen. Pasivos'!AJ46=0,"",'Gen. Pasivos'!AJ12/'Gen. Pasivos'!AJ46)</f>
        <v>2.4852764433001422</v>
      </c>
      <c r="AK21" s="71" t="str">
        <f>IF('Gen. Pasivos'!AK46=0,"",'Gen. Pasivos'!AK12/'Gen. Pasivos'!AK46)</f>
        <v/>
      </c>
      <c r="AL21" s="71" t="str">
        <f>IF('Gen. Pasivos'!AL46=0,"",'Gen. Pasivos'!AL12/'Gen. Pasivos'!AL46)</f>
        <v/>
      </c>
      <c r="AM21" s="71" t="str">
        <f>IF('Gen. Pasivos'!AM46=0,"",'Gen. Pasivos'!AM12/'Gen. Pasivos'!AM46)</f>
        <v/>
      </c>
      <c r="AN21" s="71" t="str">
        <f>IF('Gen. Pasivos'!AN46=0,"",'Gen. Pasivos'!AN12/'Gen. Pasivos'!AN46)</f>
        <v/>
      </c>
      <c r="AO21" s="71" t="str">
        <f>IF('Gen. Pasivos'!AO46=0,"",'Gen. Pasivos'!AO12/'Gen. Pasivos'!AO46)</f>
        <v/>
      </c>
      <c r="AP21" s="71" t="str">
        <f>IF('Gen. Pasivos'!AP46=0,"",'Gen. Pasivos'!AP12/'Gen. Pasivos'!AP46)</f>
        <v/>
      </c>
      <c r="AQ21" s="71">
        <f>IF('Gen. Pasivos'!AQ46=0,"",'Gen. Pasivos'!AQ12/'Gen. Pasivos'!AQ46)</f>
        <v>3.8731823678555175</v>
      </c>
    </row>
    <row r="22" spans="2:43" x14ac:dyDescent="0.2">
      <c r="B22" s="62" t="s">
        <v>690</v>
      </c>
      <c r="C22" s="71">
        <f>IF('Gen. Pasivos'!C46=0,"",'Gen. Pasivos'!C13/'Gen. Pasivos'!C46)</f>
        <v>0</v>
      </c>
      <c r="D22" s="71">
        <f>IF('Gen. Pasivos'!D46=0,"",'Gen. Pasivos'!D13/'Gen. Pasivos'!D46)</f>
        <v>0</v>
      </c>
      <c r="E22" s="71">
        <f>IF('Gen. Pasivos'!E46=0,"",'Gen. Pasivos'!E13/'Gen. Pasivos'!E46)</f>
        <v>1.4828030373312895E-2</v>
      </c>
      <c r="F22" s="71">
        <f>IF('Gen. Pasivos'!F46=0,"",'Gen. Pasivos'!F13/'Gen. Pasivos'!F46)</f>
        <v>0</v>
      </c>
      <c r="G22" s="71">
        <f>IF('Gen. Pasivos'!G46=0,"",'Gen. Pasivos'!G13/'Gen. Pasivos'!G46)</f>
        <v>0</v>
      </c>
      <c r="H22" s="71">
        <f>IF('Gen. Pasivos'!H46=0,"",'Gen. Pasivos'!H13/'Gen. Pasivos'!H46)</f>
        <v>5.6900506540724823E-4</v>
      </c>
      <c r="I22" s="71">
        <f>IF('Gen. Pasivos'!I46=0,"",'Gen. Pasivos'!I13/'Gen. Pasivos'!I46)</f>
        <v>0</v>
      </c>
      <c r="J22" s="71">
        <f>IF('Gen. Pasivos'!J46=0,"",'Gen. Pasivos'!J13/'Gen. Pasivos'!J46)</f>
        <v>0</v>
      </c>
      <c r="K22" s="71">
        <f>IF('Gen. Pasivos'!K46=0,"",'Gen. Pasivos'!K13/'Gen. Pasivos'!K46)</f>
        <v>3.3490952728608712E-2</v>
      </c>
      <c r="L22" s="71">
        <f>IF('Gen. Pasivos'!L46=0,"",'Gen. Pasivos'!L13/'Gen. Pasivos'!L46)</f>
        <v>0</v>
      </c>
      <c r="M22" s="71">
        <f>IF('Gen. Pasivos'!M46=0,"",'Gen. Pasivos'!M13/'Gen. Pasivos'!M46)</f>
        <v>0</v>
      </c>
      <c r="N22" s="71">
        <f>IF('Gen. Pasivos'!N46=0,"",'Gen. Pasivos'!N13/'Gen. Pasivos'!N46)</f>
        <v>0</v>
      </c>
      <c r="O22" s="71">
        <f>IF('Gen. Pasivos'!O46=0,"",'Gen. Pasivos'!O13/'Gen. Pasivos'!O46)</f>
        <v>0</v>
      </c>
      <c r="P22" s="71">
        <f>IF('Gen. Pasivos'!P46=0,"",'Gen. Pasivos'!P13/'Gen. Pasivos'!P46)</f>
        <v>0</v>
      </c>
      <c r="Q22" s="71">
        <f>IF('Gen. Pasivos'!Q46=0,"",'Gen. Pasivos'!Q13/'Gen. Pasivos'!Q46)</f>
        <v>0</v>
      </c>
      <c r="R22" s="71">
        <f>IF('Gen. Pasivos'!R46=0,"",'Gen. Pasivos'!R13/'Gen. Pasivos'!R46)</f>
        <v>0</v>
      </c>
      <c r="S22" s="71">
        <f>IF('Gen. Pasivos'!S46=0,"",'Gen. Pasivos'!S13/'Gen. Pasivos'!S46)</f>
        <v>0</v>
      </c>
      <c r="T22" s="71" t="str">
        <f>IF('Gen. Pasivos'!T46=0,"",'Gen. Pasivos'!T13/'Gen. Pasivos'!T46)</f>
        <v/>
      </c>
      <c r="U22" s="71">
        <f>IF('Gen. Pasivos'!U46=0,"",'Gen. Pasivos'!U13/'Gen. Pasivos'!U46)</f>
        <v>0</v>
      </c>
      <c r="V22" s="71">
        <f>IF('Gen. Pasivos'!V46=0,"",'Gen. Pasivos'!V13/'Gen. Pasivos'!V46)</f>
        <v>0</v>
      </c>
      <c r="W22" s="71">
        <f>IF('Gen. Pasivos'!W46=0,"",'Gen. Pasivos'!W13/'Gen. Pasivos'!W46)</f>
        <v>0</v>
      </c>
      <c r="X22" s="71">
        <f>IF('Gen. Pasivos'!X46=0,"",'Gen. Pasivos'!X13/'Gen. Pasivos'!X46)</f>
        <v>0.12471954642248585</v>
      </c>
      <c r="Y22" s="71">
        <f>IF('Gen. Pasivos'!Y46=0,"",'Gen. Pasivos'!Y13/'Gen. Pasivos'!Y46)</f>
        <v>0</v>
      </c>
      <c r="Z22" s="71">
        <f>IF('Gen. Pasivos'!Z46=0,"",'Gen. Pasivos'!Z13/'Gen. Pasivos'!Z46)</f>
        <v>0</v>
      </c>
      <c r="AA22" s="71">
        <f>IF('Gen. Pasivos'!AA46=0,"",'Gen. Pasivos'!AA13/'Gen. Pasivos'!AA46)</f>
        <v>0</v>
      </c>
      <c r="AB22" s="71">
        <f>IF('Gen. Pasivos'!AB46=0,"",'Gen. Pasivos'!AB13/'Gen. Pasivos'!AB46)</f>
        <v>0</v>
      </c>
      <c r="AC22" s="71">
        <f>IF('Gen. Pasivos'!AC46=0,"",'Gen. Pasivos'!AC13/'Gen. Pasivos'!AC46)</f>
        <v>0</v>
      </c>
      <c r="AD22" s="71">
        <f>IF('Gen. Pasivos'!AD46=0,"",'Gen. Pasivos'!AD13/'Gen. Pasivos'!AD46)</f>
        <v>0</v>
      </c>
      <c r="AE22" s="71">
        <f>IF('Gen. Pasivos'!AE46=0,"",'Gen. Pasivos'!AE13/'Gen. Pasivos'!AE46)</f>
        <v>1.1353571603567801E-2</v>
      </c>
      <c r="AF22" s="71">
        <f>IF('Gen. Pasivos'!AF46=0,"",'Gen. Pasivos'!AF13/'Gen. Pasivos'!AF46)</f>
        <v>5.8438918880000714E-4</v>
      </c>
      <c r="AG22" s="71">
        <f>IF('Gen. Pasivos'!AG46=0,"",'Gen. Pasivos'!AG13/'Gen. Pasivos'!AG46)</f>
        <v>0</v>
      </c>
      <c r="AH22" s="71">
        <f>IF('Gen. Pasivos'!AH46=0,"",'Gen. Pasivos'!AH13/'Gen. Pasivos'!AH46)</f>
        <v>0</v>
      </c>
      <c r="AI22" s="71">
        <f>IF('Gen. Pasivos'!AI46=0,"",'Gen. Pasivos'!AI13/'Gen. Pasivos'!AI46)</f>
        <v>0</v>
      </c>
      <c r="AJ22" s="71">
        <f>IF('Gen. Pasivos'!AJ46=0,"",'Gen. Pasivos'!AJ13/'Gen. Pasivos'!AJ46)</f>
        <v>9.6345376666712949E-3</v>
      </c>
      <c r="AK22" s="71" t="str">
        <f>IF('Gen. Pasivos'!AK46=0,"",'Gen. Pasivos'!AK13/'Gen. Pasivos'!AK46)</f>
        <v/>
      </c>
      <c r="AL22" s="71" t="str">
        <f>IF('Gen. Pasivos'!AL46=0,"",'Gen. Pasivos'!AL13/'Gen. Pasivos'!AL46)</f>
        <v/>
      </c>
      <c r="AM22" s="71" t="str">
        <f>IF('Gen. Pasivos'!AM46=0,"",'Gen. Pasivos'!AM13/'Gen. Pasivos'!AM46)</f>
        <v/>
      </c>
      <c r="AN22" s="71" t="str">
        <f>IF('Gen. Pasivos'!AN46=0,"",'Gen. Pasivos'!AN13/'Gen. Pasivos'!AN46)</f>
        <v/>
      </c>
      <c r="AO22" s="71" t="str">
        <f>IF('Gen. Pasivos'!AO46=0,"",'Gen. Pasivos'!AO13/'Gen. Pasivos'!AO46)</f>
        <v/>
      </c>
      <c r="AP22" s="71" t="str">
        <f>IF('Gen. Pasivos'!AP46=0,"",'Gen. Pasivos'!AP13/'Gen. Pasivos'!AP46)</f>
        <v/>
      </c>
      <c r="AQ22" s="71">
        <f>IF('Gen. Pasivos'!AQ46=0,"",'Gen. Pasivos'!AQ13/'Gen. Pasivos'!AQ46)</f>
        <v>3.2707183518875466E-3</v>
      </c>
    </row>
    <row r="23" spans="2:43" x14ac:dyDescent="0.2">
      <c r="B23" s="62" t="s">
        <v>430</v>
      </c>
      <c r="C23" s="64">
        <f>IFERROR((-'Gen. EERR'!C24/('Gen. EERR'!C13-'Gen. EERR'!C18)+(-'Gen. EERR'!C32-'Gen. EERR'!C40)/'Gen. EERR'!C13)*(-1),"")</f>
        <v>0.96165265720562987</v>
      </c>
      <c r="D23" s="64">
        <f>IFERROR((-'Gen. EERR'!D24/('Gen. EERR'!D13-'Gen. EERR'!D18)+(-'Gen. EERR'!D32-'Gen. EERR'!D40)/'Gen. EERR'!D13)*(-1),"")</f>
        <v>1.2309819684737229</v>
      </c>
      <c r="E23" s="64">
        <f>IFERROR((-'Gen. EERR'!E24/('Gen. EERR'!E13-'Gen. EERR'!E18)+(-'Gen. EERR'!E32-'Gen. EERR'!E40)/'Gen. EERR'!E13)*(-1),"")</f>
        <v>0.79639922861959023</v>
      </c>
      <c r="F23" s="64">
        <f>IFERROR((-'Gen. EERR'!F24/('Gen. EERR'!F13-'Gen. EERR'!F18)+(-'Gen. EERR'!F32-'Gen. EERR'!F40)/'Gen. EERR'!F13)*(-1),"")</f>
        <v>0.76699584634817675</v>
      </c>
      <c r="G23" s="64">
        <f>IFERROR((-'Gen. EERR'!G24/('Gen. EERR'!G13-'Gen. EERR'!G18)+(-'Gen. EERR'!G32-'Gen. EERR'!G40)/'Gen. EERR'!G13)*(-1),"")</f>
        <v>2.7514491111434674</v>
      </c>
      <c r="H23" s="64">
        <f>IFERROR((-'Gen. EERR'!H24/('Gen. EERR'!H13-'Gen. EERR'!H18)+(-'Gen. EERR'!H32-'Gen. EERR'!H40)/'Gen. EERR'!H13)*(-1),"")</f>
        <v>1.0569168623171539</v>
      </c>
      <c r="I23" s="64">
        <f>IFERROR((-'Gen. EERR'!I24/('Gen. EERR'!I13-'Gen. EERR'!I18)+(-'Gen. EERR'!I32-'Gen. EERR'!I40)/'Gen. EERR'!I13)*(-1),"")</f>
        <v>0.63456574722608694</v>
      </c>
      <c r="J23" s="64">
        <f>IFERROR((-'Gen. EERR'!J24/('Gen. EERR'!J13-'Gen. EERR'!J18)+(-'Gen. EERR'!J32-'Gen. EERR'!J40)/'Gen. EERR'!J13)*(-1),"")</f>
        <v>0.28337141582165026</v>
      </c>
      <c r="K23" s="64">
        <f>IFERROR((-'Gen. EERR'!K24/('Gen. EERR'!K13-'Gen. EERR'!K18)+(-'Gen. EERR'!K32-'Gen. EERR'!K40)/'Gen. EERR'!K13)*(-1),"")</f>
        <v>0.76464146769256347</v>
      </c>
      <c r="L23" s="64">
        <f>IFERROR((-'Gen. EERR'!L24/('Gen. EERR'!L13-'Gen. EERR'!L18)+(-'Gen. EERR'!L32-'Gen. EERR'!L40)/'Gen. EERR'!L13)*(-1),"")</f>
        <v>1.3776478384301205</v>
      </c>
      <c r="M23" s="64">
        <f>IFERROR((-'Gen. EERR'!M24/('Gen. EERR'!M13-'Gen. EERR'!M18)+(-'Gen. EERR'!M32-'Gen. EERR'!M40)/'Gen. EERR'!M13)*(-1),"")</f>
        <v>0.37752515035770928</v>
      </c>
      <c r="N23" s="64">
        <f>IFERROR((-'Gen. EERR'!N24/('Gen. EERR'!N13-'Gen. EERR'!N18)+(-'Gen. EERR'!N32-'Gen. EERR'!N40)/'Gen. EERR'!N13)*(-1),"")</f>
        <v>0.46363092126442096</v>
      </c>
      <c r="O23" s="64">
        <f>IFERROR((-'Gen. EERR'!O24/('Gen. EERR'!O13-'Gen. EERR'!O18)+(-'Gen. EERR'!O32-'Gen. EERR'!O40)/'Gen. EERR'!O13)*(-1),"")</f>
        <v>2.0028245810470917</v>
      </c>
      <c r="P23" s="64">
        <f>IFERROR((-'Gen. EERR'!P24/('Gen. EERR'!P13-'Gen. EERR'!P18)+(-'Gen. EERR'!P32-'Gen. EERR'!P40)/'Gen. EERR'!P13)*(-1),"")</f>
        <v>3.263616690956944</v>
      </c>
      <c r="Q23" s="64">
        <f>IFERROR((-'Gen. EERR'!Q24/('Gen. EERR'!Q13-'Gen. EERR'!Q18)+(-'Gen. EERR'!Q32-'Gen. EERR'!Q40)/'Gen. EERR'!Q13)*(-1),"")</f>
        <v>0.83896260266732936</v>
      </c>
      <c r="R23" s="64">
        <f>IFERROR((-'Gen. EERR'!R24/('Gen. EERR'!R13-'Gen. EERR'!R18)+(-'Gen. EERR'!R32-'Gen. EERR'!R40)/'Gen. EERR'!R13)*(-1),"")</f>
        <v>0.97118062105771963</v>
      </c>
      <c r="S23" s="64">
        <f>IFERROR((-'Gen. EERR'!S24/('Gen. EERR'!S13-'Gen. EERR'!S18)+(-'Gen. EERR'!S32-'Gen. EERR'!S40)/'Gen. EERR'!S13)*(-1),"")</f>
        <v>0.85468942713752849</v>
      </c>
      <c r="T23" s="64" t="str">
        <f>IFERROR((-'Gen. EERR'!T24/('Gen. EERR'!T13-'Gen. EERR'!T18)+(-'Gen. EERR'!T32-'Gen. EERR'!T40)/'Gen. EERR'!T13)*(-1),"")</f>
        <v/>
      </c>
      <c r="U23" s="64">
        <f>IFERROR((-'Gen. EERR'!U24/('Gen. EERR'!U13-'Gen. EERR'!U18)+(-'Gen. EERR'!U32-'Gen. EERR'!U40)/'Gen. EERR'!U13)*(-1),"")</f>
        <v>0.87258711336653538</v>
      </c>
      <c r="V23" s="64">
        <f>IFERROR((-'Gen. EERR'!V24/('Gen. EERR'!V13-'Gen. EERR'!V18)+(-'Gen. EERR'!V32-'Gen. EERR'!V40)/'Gen. EERR'!V13)*(-1),"")</f>
        <v>0.52402467758375149</v>
      </c>
      <c r="W23" s="64">
        <f>IFERROR((-'Gen. EERR'!W24/('Gen. EERR'!W13-'Gen. EERR'!W18)+(-'Gen. EERR'!W32-'Gen. EERR'!W40)/'Gen. EERR'!W13)*(-1),"")</f>
        <v>-0.2750822566838993</v>
      </c>
      <c r="X23" s="64">
        <f>IFERROR((-'Gen. EERR'!X24/('Gen. EERR'!X13-'Gen. EERR'!X18)+(-'Gen. EERR'!X32-'Gen. EERR'!X40)/'Gen. EERR'!X13)*(-1),"")</f>
        <v>3.4204967294083035</v>
      </c>
      <c r="Y23" s="64">
        <f>IFERROR((-'Gen. EERR'!Y24/('Gen. EERR'!Y13-'Gen. EERR'!Y18)+(-'Gen. EERR'!Y32-'Gen. EERR'!Y40)/'Gen. EERR'!Y13)*(-1),"")</f>
        <v>0.7619977357942771</v>
      </c>
      <c r="Z23" s="64">
        <f>IFERROR((-'Gen. EERR'!Z24/('Gen. EERR'!Z13-'Gen. EERR'!Z18)+(-'Gen. EERR'!Z32-'Gen. EERR'!Z40)/'Gen. EERR'!Z13)*(-1),"")</f>
        <v>1.2188771310620723</v>
      </c>
      <c r="AA23" s="64">
        <f>IFERROR((-'Gen. EERR'!AA24/('Gen. EERR'!AA13-'Gen. EERR'!AA18)+(-'Gen. EERR'!AA32-'Gen. EERR'!AA40)/'Gen. EERR'!AA13)*(-1),"")</f>
        <v>0.8089273719918918</v>
      </c>
      <c r="AB23" s="64">
        <f>IFERROR((-'Gen. EERR'!AB24/('Gen. EERR'!AB13-'Gen. EERR'!AB18)+(-'Gen. EERR'!AB32-'Gen. EERR'!AB40)/'Gen. EERR'!AB13)*(-1),"")</f>
        <v>1.4033789477647649</v>
      </c>
      <c r="AC23" s="64">
        <f>IFERROR((-'Gen. EERR'!AC24/('Gen. EERR'!AC13-'Gen. EERR'!AC18)+(-'Gen. EERR'!AC32-'Gen. EERR'!AC40)/'Gen. EERR'!AC13)*(-1),"")</f>
        <v>0.47586986205119697</v>
      </c>
      <c r="AD23" s="64">
        <f>IFERROR((-'Gen. EERR'!AD24/('Gen. EERR'!AD13-'Gen. EERR'!AD18)+(-'Gen. EERR'!AD32-'Gen. EERR'!AD40)/'Gen. EERR'!AD13)*(-1),"")</f>
        <v>0.71123056970670628</v>
      </c>
      <c r="AE23" s="64">
        <f>IFERROR((-'Gen. EERR'!AE24/('Gen. EERR'!AE13-'Gen. EERR'!AE18)+(-'Gen. EERR'!AE32-'Gen. EERR'!AE40)/'Gen. EERR'!AE13)*(-1),"")</f>
        <v>-3.6008123018620433</v>
      </c>
      <c r="AF23" s="64">
        <f>IFERROR((-'Gen. EERR'!AF24/('Gen. EERR'!AF13-'Gen. EERR'!AF18)+(-'Gen. EERR'!AF32-'Gen. EERR'!AF40)/'Gen. EERR'!AF13)*(-1),"")</f>
        <v>0.70400802843397936</v>
      </c>
      <c r="AG23" s="64">
        <f>IFERROR((-'Gen. EERR'!AG24/('Gen. EERR'!AG13-'Gen. EERR'!AG18)+(-'Gen. EERR'!AG32-'Gen. EERR'!AG40)/'Gen. EERR'!AG13)*(-1),"")</f>
        <v>0.82161346273724645</v>
      </c>
      <c r="AH23" s="64">
        <f>IFERROR((-'Gen. EERR'!AH24/('Gen. EERR'!AH13-'Gen. EERR'!AH18)+(-'Gen. EERR'!AH32-'Gen. EERR'!AH40)/'Gen. EERR'!AH13)*(-1),"")</f>
        <v>0.23251651182008584</v>
      </c>
      <c r="AI23" s="64">
        <f>IFERROR((-'Gen. EERR'!AI24/('Gen. EERR'!AI13-'Gen. EERR'!AI18)+(-'Gen. EERR'!AI32-'Gen. EERR'!AI40)/'Gen. EERR'!AI13)*(-1),"")</f>
        <v>0.76228797650266422</v>
      </c>
      <c r="AJ23" s="64">
        <f>IFERROR((-'Gen. EERR'!AJ24/('Gen. EERR'!AJ13-'Gen. EERR'!AJ18)+(-'Gen. EERR'!AJ32-'Gen. EERR'!AJ40)/'Gen. EERR'!AJ13)*(-1),"")</f>
        <v>0.76978490435597313</v>
      </c>
      <c r="AK23" s="64" t="str">
        <f>IFERROR((-'Gen. EERR'!AK24/('Gen. EERR'!AK13-'Gen. EERR'!AK18)+(-'Gen. EERR'!AK32-'Gen. EERR'!AK40)/'Gen. EERR'!AK13)*(-1),"")</f>
        <v/>
      </c>
      <c r="AL23" s="64" t="str">
        <f>IFERROR((-'Gen. EERR'!AL24/('Gen. EERR'!AL13-'Gen. EERR'!AL18)+(-'Gen. EERR'!AL32-'Gen. EERR'!AL40)/'Gen. EERR'!AL13)*(-1),"")</f>
        <v/>
      </c>
      <c r="AM23" s="64" t="str">
        <f>IFERROR((-'Gen. EERR'!AM24/('Gen. EERR'!AM13-'Gen. EERR'!AM18)+(-'Gen. EERR'!AM32-'Gen. EERR'!AM40)/'Gen. EERR'!AM13)*(-1),"")</f>
        <v/>
      </c>
      <c r="AN23" s="64" t="str">
        <f>IFERROR((-'Gen. EERR'!AN24/('Gen. EERR'!AN13-'Gen. EERR'!AN18)+(-'Gen. EERR'!AN32-'Gen. EERR'!AN40)/'Gen. EERR'!AN13)*(-1),"")</f>
        <v/>
      </c>
      <c r="AO23" s="64" t="str">
        <f>IFERROR((-'Gen. EERR'!AO24/('Gen. EERR'!AO13-'Gen. EERR'!AO18)+(-'Gen. EERR'!AO32-'Gen. EERR'!AO40)/'Gen. EERR'!AO13)*(-1),"")</f>
        <v/>
      </c>
      <c r="AP23" s="64" t="str">
        <f>IFERROR((-'Gen. EERR'!AP24/('Gen. EERR'!AP13-'Gen. EERR'!AP18)+(-'Gen. EERR'!AP32-'Gen. EERR'!AP40)/'Gen. EERR'!AP13)*(-1),"")</f>
        <v/>
      </c>
      <c r="AQ23" s="64">
        <f>IFERROR((-'Gen. EERR'!AQ24/('Gen. EERR'!AQ13-'Gen. EERR'!AQ18)+(-'Gen. EERR'!AQ32-'Gen. EERR'!AQ40)/'Gen. EERR'!AQ13)*(-1),"")</f>
        <v>0.82329222739275498</v>
      </c>
    </row>
    <row r="24" spans="2:43" x14ac:dyDescent="0.2">
      <c r="B24" s="62" t="s">
        <v>719</v>
      </c>
      <c r="C24" s="64">
        <f>IFERROR(('Gen. EERR'!C24+'Gen. EERR'!C32+'Gen. EERR'!C40)/('Gen. EERR'!C13-'Gen. EERR'!C17-'Gen. EERR'!C37),"")</f>
        <v>1.0686918171955235</v>
      </c>
      <c r="D24" s="64">
        <f>IFERROR(('Gen. EERR'!D24+'Gen. EERR'!D32+'Gen. EERR'!D40)/('Gen. EERR'!D13-'Gen. EERR'!D17-'Gen. EERR'!D37),"")</f>
        <v>1.2867068437115097</v>
      </c>
      <c r="E24" s="64">
        <f>IFERROR(('Gen. EERR'!E24+'Gen. EERR'!E32+'Gen. EERR'!E40)/('Gen. EERR'!E13-'Gen. EERR'!E17-'Gen. EERR'!E37),"")</f>
        <v>0.87901392149077806</v>
      </c>
      <c r="F24" s="64">
        <f>IFERROR(('Gen. EERR'!F24+'Gen. EERR'!F32+'Gen. EERR'!F40)/('Gen. EERR'!F13-'Gen. EERR'!F17-'Gen. EERR'!F37),"")</f>
        <v>0.6624283364496103</v>
      </c>
      <c r="G24" s="64">
        <f>IFERROR(('Gen. EERR'!G24+'Gen. EERR'!G32+'Gen. EERR'!G40)/('Gen. EERR'!G13-'Gen. EERR'!G17-'Gen. EERR'!G37),"")</f>
        <v>2.6520567767485694</v>
      </c>
      <c r="H24" s="64">
        <f>IFERROR(('Gen. EERR'!H24+'Gen. EERR'!H32+'Gen. EERR'!H40)/('Gen. EERR'!H13-'Gen. EERR'!H17-'Gen. EERR'!H37),"")</f>
        <v>1.1922456381833175</v>
      </c>
      <c r="I24" s="64">
        <f>IFERROR(('Gen. EERR'!I24+'Gen. EERR'!I32+'Gen. EERR'!I40)/('Gen. EERR'!I13-'Gen. EERR'!I17-'Gen. EERR'!I37),"")</f>
        <v>0.83087420607726614</v>
      </c>
      <c r="J24" s="64">
        <f>IFERROR(('Gen. EERR'!J24+'Gen. EERR'!J32+'Gen. EERR'!J40)/('Gen. EERR'!J13-'Gen. EERR'!J17-'Gen. EERR'!J37),"")</f>
        <v>0.25054075611327792</v>
      </c>
      <c r="K24" s="64">
        <f>IFERROR(('Gen. EERR'!K24+'Gen. EERR'!K32+'Gen. EERR'!K40)/('Gen. EERR'!K13-'Gen. EERR'!K17-'Gen. EERR'!K37),"")</f>
        <v>0.83911894067091808</v>
      </c>
      <c r="L24" s="64">
        <f>IFERROR(('Gen. EERR'!L24+'Gen. EERR'!L32+'Gen. EERR'!L40)/('Gen. EERR'!L13-'Gen. EERR'!L17-'Gen. EERR'!L37),"")</f>
        <v>1.9143738186322259</v>
      </c>
      <c r="M24" s="64">
        <f>IFERROR(('Gen. EERR'!M24+'Gen. EERR'!M32+'Gen. EERR'!M40)/('Gen. EERR'!M13-'Gen. EERR'!M17-'Gen. EERR'!M37),"")</f>
        <v>0.40534115212180061</v>
      </c>
      <c r="N24" s="64">
        <f>IFERROR(('Gen. EERR'!N24+'Gen. EERR'!N32+'Gen. EERR'!N40)/('Gen. EERR'!N13-'Gen. EERR'!N17-'Gen. EERR'!N37),"")</f>
        <v>0.5499703610308716</v>
      </c>
      <c r="O24" s="64">
        <f>IFERROR(('Gen. EERR'!O24+'Gen. EERR'!O32+'Gen. EERR'!O40)/('Gen. EERR'!O13-'Gen. EERR'!O17-'Gen. EERR'!O37),"")</f>
        <v>1.2336932823329516</v>
      </c>
      <c r="P24" s="64">
        <f>IFERROR(('Gen. EERR'!P24+'Gen. EERR'!P32+'Gen. EERR'!P40)/('Gen. EERR'!P13-'Gen. EERR'!P17-'Gen. EERR'!P37),"")</f>
        <v>4.6817507825800426</v>
      </c>
      <c r="Q24" s="64">
        <f>IFERROR(('Gen. EERR'!Q24+'Gen. EERR'!Q32+'Gen. EERR'!Q40)/('Gen. EERR'!Q13-'Gen. EERR'!Q17-'Gen. EERR'!Q37),"")</f>
        <v>0.89321724324637652</v>
      </c>
      <c r="R24" s="64">
        <f>IFERROR(('Gen. EERR'!R24+'Gen. EERR'!R32+'Gen. EERR'!R40)/('Gen. EERR'!R13-'Gen. EERR'!R17-'Gen. EERR'!R37),"")</f>
        <v>0.63883912576137591</v>
      </c>
      <c r="S24" s="64">
        <f>IFERROR(('Gen. EERR'!S24+'Gen. EERR'!S32+'Gen. EERR'!S40)/('Gen. EERR'!S13-'Gen. EERR'!S17-'Gen. EERR'!S37),"")</f>
        <v>1.107570910560733</v>
      </c>
      <c r="T24" s="64" t="str">
        <f>IFERROR(('Gen. EERR'!T24+'Gen. EERR'!T32+'Gen. EERR'!T40)/('Gen. EERR'!T13-'Gen. EERR'!T17-'Gen. EERR'!T37),"")</f>
        <v/>
      </c>
      <c r="U24" s="64">
        <f>IFERROR(('Gen. EERR'!U24+'Gen. EERR'!U32+'Gen. EERR'!U40)/('Gen. EERR'!U13-'Gen. EERR'!U17-'Gen. EERR'!U37),"")</f>
        <v>0.95699633474656653</v>
      </c>
      <c r="V24" s="64">
        <f>IFERROR(('Gen. EERR'!V24+'Gen. EERR'!V32+'Gen. EERR'!V40)/('Gen. EERR'!V13-'Gen. EERR'!V17-'Gen. EERR'!V37),"")</f>
        <v>0.40591423666155774</v>
      </c>
      <c r="W24" s="64">
        <f>IFERROR(('Gen. EERR'!W24+'Gen. EERR'!W32+'Gen. EERR'!W40)/('Gen. EERR'!W13-'Gen. EERR'!W17-'Gen. EERR'!W37),"")</f>
        <v>-0.35963398721004136</v>
      </c>
      <c r="X24" s="64">
        <f>IFERROR(('Gen. EERR'!X24+'Gen. EERR'!X32+'Gen. EERR'!X40)/('Gen. EERR'!X13-'Gen. EERR'!X17-'Gen. EERR'!X37),"")</f>
        <v>3.1875203942533186</v>
      </c>
      <c r="Y24" s="64">
        <f>IFERROR(('Gen. EERR'!Y24+'Gen. EERR'!Y32+'Gen. EERR'!Y40)/('Gen. EERR'!Y13-'Gen. EERR'!Y17-'Gen. EERR'!Y37),"")</f>
        <v>0.82894687391166744</v>
      </c>
      <c r="Z24" s="64">
        <f>IFERROR(('Gen. EERR'!Z24+'Gen. EERR'!Z32+'Gen. EERR'!Z40)/('Gen. EERR'!Z13-'Gen. EERR'!Z17-'Gen. EERR'!Z37),"")</f>
        <v>1.0918967520317491</v>
      </c>
      <c r="AA24" s="64">
        <f>IFERROR(('Gen. EERR'!AA24+'Gen. EERR'!AA32+'Gen. EERR'!AA40)/('Gen. EERR'!AA13-'Gen. EERR'!AA17-'Gen. EERR'!AA37),"")</f>
        <v>0.86418737782480315</v>
      </c>
      <c r="AB24" s="64">
        <f>IFERROR(('Gen. EERR'!AB24+'Gen. EERR'!AB32+'Gen. EERR'!AB40)/('Gen. EERR'!AB13-'Gen. EERR'!AB17-'Gen. EERR'!AB37),"")</f>
        <v>0.74722782258064524</v>
      </c>
      <c r="AC24" s="64">
        <f>IFERROR(('Gen. EERR'!AC24+'Gen. EERR'!AC32+'Gen. EERR'!AC40)/('Gen. EERR'!AC13-'Gen. EERR'!AC17-'Gen. EERR'!AC37),"")</f>
        <v>0.68968823424049897</v>
      </c>
      <c r="AD24" s="64">
        <f>IFERROR(('Gen. EERR'!AD24+'Gen. EERR'!AD32+'Gen. EERR'!AD40)/('Gen. EERR'!AD13-'Gen. EERR'!AD17-'Gen. EERR'!AD37),"")</f>
        <v>0.78473859726393946</v>
      </c>
      <c r="AE24" s="64">
        <f>IFERROR(('Gen. EERR'!AE24+'Gen. EERR'!AE32+'Gen. EERR'!AE40)/('Gen. EERR'!AE13-'Gen. EERR'!AE17-'Gen. EERR'!AE37),"")</f>
        <v>-3.7372569864624912</v>
      </c>
      <c r="AF24" s="64">
        <f>IFERROR(('Gen. EERR'!AF24+'Gen. EERR'!AF32+'Gen. EERR'!AF40)/('Gen. EERR'!AF13-'Gen. EERR'!AF17-'Gen. EERR'!AF37),"")</f>
        <v>0.97454944667484034</v>
      </c>
      <c r="AG24" s="64">
        <f>IFERROR(('Gen. EERR'!AG24+'Gen. EERR'!AG32+'Gen. EERR'!AG40)/('Gen. EERR'!AG13-'Gen. EERR'!AG17-'Gen. EERR'!AG37),"")</f>
        <v>0.98910096452857599</v>
      </c>
      <c r="AH24" s="64">
        <f>IFERROR(('Gen. EERR'!AH24+'Gen. EERR'!AH32+'Gen. EERR'!AH40)/('Gen. EERR'!AH13-'Gen. EERR'!AH17-'Gen. EERR'!AH37),"")</f>
        <v>0.59578955296953251</v>
      </c>
      <c r="AI24" s="64">
        <f>IFERROR(('Gen. EERR'!AI24+'Gen. EERR'!AI32+'Gen. EERR'!AI40)/('Gen. EERR'!AI13-'Gen. EERR'!AI17-'Gen. EERR'!AI37),"")</f>
        <v>0.81670800966694446</v>
      </c>
      <c r="AJ24" s="64">
        <f>IFERROR(('Gen. EERR'!AJ24+'Gen. EERR'!AJ32+'Gen. EERR'!AJ40)/('Gen. EERR'!AJ13-'Gen. EERR'!AJ17-'Gen. EERR'!AJ37),"")</f>
        <v>0.76750064167189713</v>
      </c>
      <c r="AK24" s="64" t="str">
        <f>IFERROR(('Gen. EERR'!AK24+'Gen. EERR'!AK32+'Gen. EERR'!AK40)/('Gen. EERR'!AK13-'Gen. EERR'!AK17-'Gen. EERR'!AK37),"")</f>
        <v/>
      </c>
      <c r="AL24" s="64" t="str">
        <f>IFERROR(('Gen. EERR'!AL24+'Gen. EERR'!AL32+'Gen. EERR'!AL40)/('Gen. EERR'!AL13-'Gen. EERR'!AL17-'Gen. EERR'!AL37),"")</f>
        <v/>
      </c>
      <c r="AM24" s="64" t="str">
        <f>IFERROR(('Gen. EERR'!AM24+'Gen. EERR'!AM32+'Gen. EERR'!AM40)/('Gen. EERR'!AM13-'Gen. EERR'!AM17-'Gen. EERR'!AM37),"")</f>
        <v/>
      </c>
      <c r="AN24" s="64" t="str">
        <f>IFERROR(('Gen. EERR'!AN24+'Gen. EERR'!AN32+'Gen. EERR'!AN40)/('Gen. EERR'!AN13-'Gen. EERR'!AN17-'Gen. EERR'!AN37),"")</f>
        <v/>
      </c>
      <c r="AO24" s="64" t="str">
        <f>IFERROR(('Gen. EERR'!AO24+'Gen. EERR'!AO32+'Gen. EERR'!AO40)/('Gen. EERR'!AO13-'Gen. EERR'!AO17-'Gen. EERR'!AO37),"")</f>
        <v/>
      </c>
      <c r="AP24" s="64" t="str">
        <f>IFERROR(('Gen. EERR'!AP24+'Gen. EERR'!AP32+'Gen. EERR'!AP40)/('Gen. EERR'!AP13-'Gen. EERR'!AP17-'Gen. EERR'!AP37),"")</f>
        <v/>
      </c>
      <c r="AQ24" s="64">
        <f>IFERROR(('Gen. EERR'!AQ24+'Gen. EERR'!AQ32+'Gen. EERR'!AQ40)/('Gen. EERR'!AQ13-'Gen. EERR'!AQ17-'Gen. EERR'!AQ37),"")</f>
        <v>0.91439504032610941</v>
      </c>
    </row>
    <row r="25" spans="2:43" x14ac:dyDescent="0.2">
      <c r="B25" s="62" t="str">
        <f>'Datos Generales'!B890</f>
        <v>Utilidad / Patrimonio (%) (Variación Real)</v>
      </c>
      <c r="C25" s="64">
        <f>IF('Datos Generales'!C890=0,"",'Datos Generales'!C890)</f>
        <v>0.10618665459154664</v>
      </c>
      <c r="D25" s="64">
        <f>IF('Datos Generales'!D890=0,"",'Datos Generales'!D890)</f>
        <v>0.15613184866816737</v>
      </c>
      <c r="E25" s="64">
        <f>IF('Datos Generales'!E890=0,"",'Datos Generales'!E890)</f>
        <v>0.29325768119942897</v>
      </c>
      <c r="F25" s="64">
        <f>IF('Datos Generales'!F890=0,"",'Datos Generales'!F890)</f>
        <v>0.16597128422813023</v>
      </c>
      <c r="G25" s="64">
        <f>IF('Datos Generales'!G890=0,"",'Datos Generales'!G890)</f>
        <v>-4.5133023795163409E-2</v>
      </c>
      <c r="H25" s="64">
        <f>IF('Datos Generales'!H890=0,"",'Datos Generales'!H890)</f>
        <v>-0.24141389762301482</v>
      </c>
      <c r="I25" s="64">
        <f>IF('Datos Generales'!I890=0,"",'Datos Generales'!I890)</f>
        <v>2.376562467368332E-2</v>
      </c>
      <c r="J25" s="64">
        <f>IF('Datos Generales'!J890=0,"",'Datos Generales'!J890)</f>
        <v>0.36558595157986262</v>
      </c>
      <c r="K25" s="64">
        <f>IF('Datos Generales'!K890=0,"",'Datos Generales'!K890)</f>
        <v>0.26927224714164905</v>
      </c>
      <c r="L25" s="64">
        <f>IF('Datos Generales'!L890=0,"",'Datos Generales'!L890)</f>
        <v>-0.23544177953918211</v>
      </c>
      <c r="M25" s="64">
        <f>IF('Datos Generales'!M890=0,"",'Datos Generales'!M890)</f>
        <v>0.28756741870396074</v>
      </c>
      <c r="N25" s="64">
        <f>IF('Datos Generales'!N890=0,"",'Datos Generales'!N890)</f>
        <v>0.17181068291409665</v>
      </c>
      <c r="O25" s="64">
        <f>IF('Datos Generales'!O890=0,"",'Datos Generales'!O890)</f>
        <v>-0.37384071097837046</v>
      </c>
      <c r="P25" s="64">
        <f>IF('Datos Generales'!P890=0,"",'Datos Generales'!P890)</f>
        <v>3.4643995543076914E-2</v>
      </c>
      <c r="Q25" s="64">
        <f>IF('Datos Generales'!Q890=0,"",'Datos Generales'!Q890)</f>
        <v>0.30569565152510053</v>
      </c>
      <c r="R25" s="64">
        <f>IF('Datos Generales'!R890=0,"",'Datos Generales'!R890)</f>
        <v>5.0007271541578135E-2</v>
      </c>
      <c r="S25" s="64">
        <f>IF('Datos Generales'!S890=0,"",'Datos Generales'!S890)</f>
        <v>5.3347867506102018E-3</v>
      </c>
      <c r="T25" s="64" t="e">
        <f>IF('Datos Generales'!T890=0,"",'Datos Generales'!T890)</f>
        <v>#DIV/0!</v>
      </c>
      <c r="U25" s="64">
        <f>IF('Datos Generales'!U890=0,"",'Datos Generales'!U890)</f>
        <v>8.2378505279665476E-2</v>
      </c>
      <c r="V25" s="64">
        <f>IF('Datos Generales'!V890=0,"",'Datos Generales'!V890)</f>
        <v>0.37376808275473311</v>
      </c>
      <c r="W25" s="64">
        <f>IF('Datos Generales'!W890=0,"",'Datos Generales'!W890)</f>
        <v>0.19139973337393651</v>
      </c>
      <c r="X25" s="64">
        <f>IF('Datos Generales'!X890=0,"",'Datos Generales'!X890)</f>
        <v>-0.40268194428987736</v>
      </c>
      <c r="Y25" s="64">
        <f>IF('Datos Generales'!Y890=0,"",'Datos Generales'!Y890)</f>
        <v>0.22913854107843495</v>
      </c>
      <c r="Z25" s="64">
        <f>IF('Datos Generales'!Z890=0,"",'Datos Generales'!Z890)</f>
        <v>-0.13228519115053047</v>
      </c>
      <c r="AA25" s="64">
        <f>IF('Datos Generales'!AA890=0,"",'Datos Generales'!AA890)</f>
        <v>0.29846570901364805</v>
      </c>
      <c r="AB25" s="64">
        <f>IF('Datos Generales'!AB890=0,"",'Datos Generales'!AB890)</f>
        <v>7.0296745174056138E-2</v>
      </c>
      <c r="AC25" s="64">
        <f>IF('Datos Generales'!AC890=0,"",'Datos Generales'!AC890)</f>
        <v>0.13808253751436289</v>
      </c>
      <c r="AD25" s="64">
        <f>IF('Datos Generales'!AD890=0,"",'Datos Generales'!AD890)</f>
        <v>0.3033622212083959</v>
      </c>
      <c r="AE25" s="64">
        <f>IF('Datos Generales'!AE890=0,"",'Datos Generales'!AE890)</f>
        <v>0.32375336485760542</v>
      </c>
      <c r="AF25" s="64">
        <f>IF('Datos Generales'!AF890=0,"",'Datos Generales'!AF890)</f>
        <v>7.0611583070274125E-2</v>
      </c>
      <c r="AG25" s="64">
        <f>IF('Datos Generales'!AG890=0,"",'Datos Generales'!AG890)</f>
        <v>4.9362495703644982E-2</v>
      </c>
      <c r="AH25" s="64">
        <f>IF('Datos Generales'!AH890=0,"",'Datos Generales'!AH890)</f>
        <v>7.038961995599613E-2</v>
      </c>
      <c r="AI25" s="64">
        <f>IF('Datos Generales'!AI890=0,"",'Datos Generales'!AI890)</f>
        <v>0.38957636240380805</v>
      </c>
      <c r="AJ25" s="64">
        <f>IF('Datos Generales'!AJ890=0,"",'Datos Generales'!AJ890)</f>
        <v>0.18864941123586812</v>
      </c>
      <c r="AK25" s="64" t="str">
        <f>IF('Datos Generales'!AK890=0,"",'Datos Generales'!AK890)</f>
        <v/>
      </c>
      <c r="AL25" s="64" t="str">
        <f>IF('Datos Generales'!AL890=0,"",'Datos Generales'!AL890)</f>
        <v/>
      </c>
      <c r="AM25" s="64" t="str">
        <f>IF('Datos Generales'!AM890=0,"",'Datos Generales'!AM890)</f>
        <v/>
      </c>
      <c r="AN25" s="64" t="str">
        <f>IF('Datos Generales'!AN890=0,"",'Datos Generales'!AN890)</f>
        <v/>
      </c>
      <c r="AO25" s="64" t="str">
        <f>IF('Datos Generales'!AO890=0,"",'Datos Generales'!AO890)</f>
        <v/>
      </c>
      <c r="AP25" s="64" t="str">
        <f>IF('Datos Generales'!AP890=0,"",'Datos Generales'!AP890)</f>
        <v/>
      </c>
      <c r="AQ25" s="64">
        <f>IF('Datos Generales'!AQ890=0,"",'Datos Generales'!AQ890)</f>
        <v>0.13225966366453623</v>
      </c>
    </row>
    <row r="26" spans="2:43" x14ac:dyDescent="0.2">
      <c r="B26" s="62" t="str">
        <f>'Datos Generales'!B891</f>
        <v>Producto Inversiones / Inversiones (%) (Variación Real)</v>
      </c>
      <c r="C26" s="64">
        <f>IF('Datos Generales'!C891=0,"",'Datos Generales'!C891)</f>
        <v>7.7997548187106495E-3</v>
      </c>
      <c r="D26" s="64">
        <f>IF('Datos Generales'!D891=0,"",'Datos Generales'!D891)</f>
        <v>2.0118917503755048E-2</v>
      </c>
      <c r="E26" s="64">
        <f>IF('Datos Generales'!E891=0,"",'Datos Generales'!E891)</f>
        <v>1.2776401038737306E-2</v>
      </c>
      <c r="F26" s="64">
        <f>IF('Datos Generales'!F891=0,"",'Datos Generales'!F891)</f>
        <v>4.7593478749943782E-2</v>
      </c>
      <c r="G26" s="64">
        <f>IF('Datos Generales'!G891=0,"",'Datos Generales'!G891)</f>
        <v>6.7580216436561235E-3</v>
      </c>
      <c r="H26" s="64">
        <f>IF('Datos Generales'!H891=0,"",'Datos Generales'!H891)</f>
        <v>2.1529698385816358E-2</v>
      </c>
      <c r="I26" s="64">
        <f>IF('Datos Generales'!I891=0,"",'Datos Generales'!I891)</f>
        <v>2.5903215170338875E-4</v>
      </c>
      <c r="J26" s="64">
        <f>IF('Datos Generales'!J891=0,"",'Datos Generales'!J891)</f>
        <v>3.4643577129041071E-2</v>
      </c>
      <c r="K26" s="64">
        <f>IF('Datos Generales'!K891=0,"",'Datos Generales'!K891)</f>
        <v>3.2207799573066333E-2</v>
      </c>
      <c r="L26" s="64">
        <f>IF('Datos Generales'!L891=0,"",'Datos Generales'!L891)</f>
        <v>-4.996685967135915E-4</v>
      </c>
      <c r="M26" s="64">
        <f>IF('Datos Generales'!M891=0,"",'Datos Generales'!M891)</f>
        <v>0.11059459880637819</v>
      </c>
      <c r="N26" s="64">
        <f>IF('Datos Generales'!N891=0,"",'Datos Generales'!N891)</f>
        <v>2.4130875951322321E-3</v>
      </c>
      <c r="O26" s="64">
        <f>IF('Datos Generales'!O891=0,"",'Datos Generales'!O891)</f>
        <v>-5.0733254490785702E-2</v>
      </c>
      <c r="P26" s="64">
        <f>IF('Datos Generales'!P891=0,"",'Datos Generales'!P891)</f>
        <v>2.1097594453260558E-2</v>
      </c>
      <c r="Q26" s="64">
        <f>IF('Datos Generales'!Q891=0,"",'Datos Generales'!Q891)</f>
        <v>1.5208401693066241E-2</v>
      </c>
      <c r="R26" s="64">
        <f>IF('Datos Generales'!R891=0,"",'Datos Generales'!R891)</f>
        <v>3.8257742640265368E-3</v>
      </c>
      <c r="S26" s="64">
        <f>IF('Datos Generales'!S891=0,"",'Datos Generales'!S891)</f>
        <v>2.6762481413143524E-2</v>
      </c>
      <c r="T26" s="64" t="e">
        <f>IF('Datos Generales'!T891=0,"",'Datos Generales'!T891)</f>
        <v>#DIV/0!</v>
      </c>
      <c r="U26" s="64">
        <f>IF('Datos Generales'!U891=0,"",'Datos Generales'!U891)</f>
        <v>1.1463806392192567E-2</v>
      </c>
      <c r="V26" s="64">
        <f>IF('Datos Generales'!V891=0,"",'Datos Generales'!V891)</f>
        <v>4.3699577094349689E-3</v>
      </c>
      <c r="W26" s="64">
        <f>IF('Datos Generales'!W891=0,"",'Datos Generales'!W891)</f>
        <v>3.0676680645143773E-3</v>
      </c>
      <c r="X26" s="64">
        <f>IF('Datos Generales'!X891=0,"",'Datos Generales'!X891)</f>
        <v>0.14869391913556892</v>
      </c>
      <c r="Y26" s="64">
        <f>IF('Datos Generales'!Y891=0,"",'Datos Generales'!Y891)</f>
        <v>2.985033382253105E-2</v>
      </c>
      <c r="Z26" s="64">
        <f>IF('Datos Generales'!Z891=0,"",'Datos Generales'!Z891)</f>
        <v>3.365598394140806E-3</v>
      </c>
      <c r="AA26" s="64">
        <f>IF('Datos Generales'!AA891=0,"",'Datos Generales'!AA891)</f>
        <v>8.9611942008789424E-3</v>
      </c>
      <c r="AB26" s="64">
        <f>IF('Datos Generales'!AB891=0,"",'Datos Generales'!AB891)</f>
        <v>-1.5575887213371683E-3</v>
      </c>
      <c r="AC26" s="64">
        <f>IF('Datos Generales'!AC891=0,"",'Datos Generales'!AC891)</f>
        <v>-8.251141675032346E-3</v>
      </c>
      <c r="AD26" s="64">
        <f>IF('Datos Generales'!AD891=0,"",'Datos Generales'!AD891)</f>
        <v>0.11636356500743375</v>
      </c>
      <c r="AE26" s="64">
        <f>IF('Datos Generales'!AE891=0,"",'Datos Generales'!AE891)</f>
        <v>-2.6419108574226354E-4</v>
      </c>
      <c r="AF26" s="64">
        <f>IF('Datos Generales'!AF891=0,"",'Datos Generales'!AF891)</f>
        <v>7.3107636136568446E-3</v>
      </c>
      <c r="AG26" s="64">
        <f>IF('Datos Generales'!AG891=0,"",'Datos Generales'!AG891)</f>
        <v>1.1156463577047858E-2</v>
      </c>
      <c r="AH26" s="64">
        <f>IF('Datos Generales'!AH891=0,"",'Datos Generales'!AH891)</f>
        <v>-1.0927362468725985E-3</v>
      </c>
      <c r="AI26" s="64">
        <f>IF('Datos Generales'!AI891=0,"",'Datos Generales'!AI891)</f>
        <v>9.6678827031633045E-3</v>
      </c>
      <c r="AJ26" s="64">
        <f>IF('Datos Generales'!AJ891=0,"",'Datos Generales'!AJ891)</f>
        <v>9.9933925343339922E-3</v>
      </c>
      <c r="AK26" s="64" t="str">
        <f>IF('Datos Generales'!AK891=0,"",'Datos Generales'!AK891)</f>
        <v/>
      </c>
      <c r="AL26" s="64" t="str">
        <f>IF('Datos Generales'!AL891=0,"",'Datos Generales'!AL891)</f>
        <v/>
      </c>
      <c r="AM26" s="64" t="str">
        <f>IF('Datos Generales'!AM891=0,"",'Datos Generales'!AM891)</f>
        <v/>
      </c>
      <c r="AN26" s="64" t="str">
        <f>IF('Datos Generales'!AN891=0,"",'Datos Generales'!AN891)</f>
        <v/>
      </c>
      <c r="AO26" s="64" t="str">
        <f>IF('Datos Generales'!AO891=0,"",'Datos Generales'!AO891)</f>
        <v/>
      </c>
      <c r="AP26" s="64" t="str">
        <f>IF('Datos Generales'!AP891=0,"",'Datos Generales'!AP891)</f>
        <v/>
      </c>
      <c r="AQ26" s="64">
        <f>IF('Datos Generales'!AQ891=0,"",'Datos Generales'!AQ891)</f>
        <v>2.6410153575053313E-2</v>
      </c>
    </row>
    <row r="27" spans="2:43" x14ac:dyDescent="0.2">
      <c r="B27" s="62" t="str">
        <f>'Datos Generales'!B892</f>
        <v>Producto Inversiones / Inversiones (%) (Variación Real con Utilidad por Un. Reajustables)</v>
      </c>
      <c r="C27" s="64">
        <f>IF('Datos Generales'!C892=0,"",'Datos Generales'!C892)</f>
        <v>7.7997548187106495E-3</v>
      </c>
      <c r="D27" s="64">
        <f>IF('Datos Generales'!D892=0,"",'Datos Generales'!D892)</f>
        <v>3.1285857933475207E-2</v>
      </c>
      <c r="E27" s="64">
        <f>IF('Datos Generales'!E892=0,"",'Datos Generales'!E892)</f>
        <v>2.5404623893241322E-2</v>
      </c>
      <c r="F27" s="64">
        <f>IF('Datos Generales'!F892=0,"",'Datos Generales'!F892)</f>
        <v>7.5204834608346413E-2</v>
      </c>
      <c r="G27" s="64">
        <f>IF('Datos Generales'!G892=0,"",'Datos Generales'!G892)</f>
        <v>2.8440798806221541E-2</v>
      </c>
      <c r="H27" s="64">
        <f>IF('Datos Generales'!H892=0,"",'Datos Generales'!H892)</f>
        <v>5.1432892484673212E-2</v>
      </c>
      <c r="I27" s="64">
        <f>IF('Datos Generales'!I892=0,"",'Datos Generales'!I892)</f>
        <v>2.1079356068105477E-2</v>
      </c>
      <c r="J27" s="64">
        <f>IF('Datos Generales'!J892=0,"",'Datos Generales'!J892)</f>
        <v>6.9204676170061249E-2</v>
      </c>
      <c r="K27" s="64">
        <f>IF('Datos Generales'!K892=0,"",'Datos Generales'!K892)</f>
        <v>5.4948340920773192E-2</v>
      </c>
      <c r="L27" s="64">
        <f>IF('Datos Generales'!L892=0,"",'Datos Generales'!L892)</f>
        <v>3.0418202778405255E-2</v>
      </c>
      <c r="M27" s="64">
        <f>IF('Datos Generales'!M892=0,"",'Datos Generales'!M892)</f>
        <v>0.11059459880637819</v>
      </c>
      <c r="N27" s="64">
        <f>IF('Datos Generales'!N892=0,"",'Datos Generales'!N892)</f>
        <v>2.4130875951322321E-3</v>
      </c>
      <c r="O27" s="64">
        <f>IF('Datos Generales'!O892=0,"",'Datos Generales'!O892)</f>
        <v>-2.1911571876616652E-2</v>
      </c>
      <c r="P27" s="64">
        <f>IF('Datos Generales'!P892=0,"",'Datos Generales'!P892)</f>
        <v>5.518053003838997E-2</v>
      </c>
      <c r="Q27" s="64">
        <f>IF('Datos Generales'!Q892=0,"",'Datos Generales'!Q892)</f>
        <v>4.9170253700606098E-2</v>
      </c>
      <c r="R27" s="64">
        <f>IF('Datos Generales'!R892=0,"",'Datos Generales'!R892)</f>
        <v>3.8257742640265368E-3</v>
      </c>
      <c r="S27" s="64">
        <f>IF('Datos Generales'!S892=0,"",'Datos Generales'!S892)</f>
        <v>7.7624147164394669E-2</v>
      </c>
      <c r="T27" s="64" t="e">
        <f>IF('Datos Generales'!T892=0,"",'Datos Generales'!T892)</f>
        <v>#DIV/0!</v>
      </c>
      <c r="U27" s="64">
        <f>IF('Datos Generales'!U892=0,"",'Datos Generales'!U892)</f>
        <v>2.8862019384629116E-2</v>
      </c>
      <c r="V27" s="64">
        <f>IF('Datos Generales'!V892=0,"",'Datos Generales'!V892)</f>
        <v>1.7140224579834152E-2</v>
      </c>
      <c r="W27" s="64">
        <f>IF('Datos Generales'!W892=0,"",'Datos Generales'!W892)</f>
        <v>2.452907154267444E-2</v>
      </c>
      <c r="X27" s="64">
        <f>IF('Datos Generales'!X892=0,"",'Datos Generales'!X892)</f>
        <v>0.17300065391125818</v>
      </c>
      <c r="Y27" s="64">
        <f>IF('Datos Generales'!Y892=0,"",'Datos Generales'!Y892)</f>
        <v>4.9284732796064878E-2</v>
      </c>
      <c r="Z27" s="64">
        <f>IF('Datos Generales'!Z892=0,"",'Datos Generales'!Z892)</f>
        <v>4.7136254104139935E-3</v>
      </c>
      <c r="AA27" s="64">
        <f>IF('Datos Generales'!AA892=0,"",'Datos Generales'!AA892)</f>
        <v>3.41062751511884E-2</v>
      </c>
      <c r="AB27" s="64">
        <f>IF('Datos Generales'!AB892=0,"",'Datos Generales'!AB892)</f>
        <v>2.8242592079467714E-2</v>
      </c>
      <c r="AC27" s="64">
        <f>IF('Datos Generales'!AC892=0,"",'Datos Generales'!AC892)</f>
        <v>2.2304785580113683E-2</v>
      </c>
      <c r="AD27" s="64">
        <f>IF('Datos Generales'!AD892=0,"",'Datos Generales'!AD892)</f>
        <v>0.12003262267620406</v>
      </c>
      <c r="AE27" s="64">
        <f>IF('Datos Generales'!AE892=0,"",'Datos Generales'!AE892)</f>
        <v>-2.6419108574226354E-4</v>
      </c>
      <c r="AF27" s="64">
        <f>IF('Datos Generales'!AF892=0,"",'Datos Generales'!AF892)</f>
        <v>4.0912188957415038E-2</v>
      </c>
      <c r="AG27" s="64">
        <f>IF('Datos Generales'!AG892=0,"",'Datos Generales'!AG892)</f>
        <v>1.1156463577047858E-2</v>
      </c>
      <c r="AH27" s="64">
        <f>IF('Datos Generales'!AH892=0,"",'Datos Generales'!AH892)</f>
        <v>-1.0927362468725985E-3</v>
      </c>
      <c r="AI27" s="64">
        <f>IF('Datos Generales'!AI892=0,"",'Datos Generales'!AI892)</f>
        <v>2.1789731640242834E-2</v>
      </c>
      <c r="AJ27" s="64">
        <f>IF('Datos Generales'!AJ892=0,"",'Datos Generales'!AJ892)</f>
        <v>4.0597387249348194E-2</v>
      </c>
      <c r="AK27" s="64" t="str">
        <f>IF('Datos Generales'!AK892=0,"",'Datos Generales'!AK892)</f>
        <v/>
      </c>
      <c r="AL27" s="64" t="str">
        <f>IF('Datos Generales'!AL892=0,"",'Datos Generales'!AL892)</f>
        <v/>
      </c>
      <c r="AM27" s="64" t="str">
        <f>IF('Datos Generales'!AM892=0,"",'Datos Generales'!AM892)</f>
        <v/>
      </c>
      <c r="AN27" s="64" t="str">
        <f>IF('Datos Generales'!AN892=0,"",'Datos Generales'!AN892)</f>
        <v/>
      </c>
      <c r="AO27" s="64" t="str">
        <f>IF('Datos Generales'!AO892=0,"",'Datos Generales'!AO892)</f>
        <v/>
      </c>
      <c r="AP27" s="64" t="str">
        <f>IF('Datos Generales'!AP892=0,"",'Datos Generales'!AP892)</f>
        <v/>
      </c>
      <c r="AQ27" s="64">
        <f>IF('Datos Generales'!AQ892=0,"",'Datos Generales'!AQ892)</f>
        <v>4.8975213410766869E-2</v>
      </c>
    </row>
    <row r="28" spans="2:43" x14ac:dyDescent="0.2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</row>
    <row r="29" spans="2:43" hidden="1" x14ac:dyDescent="0.2">
      <c r="B29" s="39" t="s">
        <v>92</v>
      </c>
      <c r="C29" s="40">
        <f>INDEX(Benchmark!$D$9:$D$48,COLUMNS(Benchmark!$D$9:D48),)</f>
        <v>1</v>
      </c>
      <c r="D29" s="40">
        <f>INDEX(Benchmark!$D$9:$D$48,COLUMNS(Benchmark!$D$9:E48),)</f>
        <v>1</v>
      </c>
      <c r="E29" s="40">
        <f>INDEX(Benchmark!$D$9:$D$48,COLUMNS(Benchmark!$D$9:F48),)</f>
        <v>1</v>
      </c>
      <c r="F29" s="40">
        <f>INDEX(Benchmark!$D$9:$D$48,COLUMNS(Benchmark!$D$9:G48),)</f>
        <v>1</v>
      </c>
      <c r="G29" s="40">
        <f>INDEX(Benchmark!$D$9:$D$48,COLUMNS(Benchmark!$D$9:H48),)</f>
        <v>1</v>
      </c>
      <c r="H29" s="40">
        <f>INDEX(Benchmark!$D$9:$D$48,COLUMNS(Benchmark!$D$9:I48),)</f>
        <v>1</v>
      </c>
      <c r="I29" s="40">
        <f>INDEX(Benchmark!$D$9:$D$48,COLUMNS(Benchmark!$D$9:J48),)</f>
        <v>1</v>
      </c>
      <c r="J29" s="40">
        <f>INDEX(Benchmark!$D$9:$D$48,COLUMNS(Benchmark!$D$9:K48),)</f>
        <v>1</v>
      </c>
      <c r="K29" s="40">
        <f>INDEX(Benchmark!$D$9:$D$48,COLUMNS(Benchmark!$D$9:L48),)</f>
        <v>1</v>
      </c>
      <c r="L29" s="40">
        <f>INDEX(Benchmark!$D$9:$D$48,COLUMNS(Benchmark!$D$9:M48),)</f>
        <v>1</v>
      </c>
      <c r="M29" s="40">
        <f>INDEX(Benchmark!$D$9:$D$48,COLUMNS(Benchmark!$D$9:N48),)</f>
        <v>1</v>
      </c>
      <c r="N29" s="40">
        <f>INDEX(Benchmark!$D$9:$D$48,COLUMNS(Benchmark!$D$9:O48),)</f>
        <v>1</v>
      </c>
      <c r="O29" s="40">
        <f>INDEX(Benchmark!$D$9:$D$48,COLUMNS(Benchmark!$D$9:P48),)</f>
        <v>1</v>
      </c>
      <c r="P29" s="40">
        <f>INDEX(Benchmark!$D$9:$D$48,COLUMNS(Benchmark!$D$9:Q48),)</f>
        <v>1</v>
      </c>
      <c r="Q29" s="40">
        <f>INDEX(Benchmark!$D$9:$D$48,COLUMNS(Benchmark!$D$9:R48),)</f>
        <v>1</v>
      </c>
      <c r="R29" s="40">
        <f>INDEX(Benchmark!$D$9:$D$48,COLUMNS(Benchmark!$D$9:S48),)</f>
        <v>1</v>
      </c>
      <c r="S29" s="40">
        <f>INDEX(Benchmark!$D$9:$D$48,COLUMNS(Benchmark!$D$9:T48),)</f>
        <v>1</v>
      </c>
      <c r="T29" s="40">
        <f>INDEX(Benchmark!$D$9:$D$48,COLUMNS(Benchmark!$D$9:U48),)</f>
        <v>1</v>
      </c>
      <c r="U29" s="40">
        <f>INDEX(Benchmark!$D$9:$D$48,COLUMNS(Benchmark!$D$9:V48),)</f>
        <v>1</v>
      </c>
      <c r="V29" s="40">
        <f>INDEX(Benchmark!$D$9:$D$48,COLUMNS(Benchmark!$D$9:W48),)</f>
        <v>1</v>
      </c>
      <c r="W29" s="40">
        <f>INDEX(Benchmark!$D$9:$D$48,COLUMNS(Benchmark!$D$9:X48),)</f>
        <v>1</v>
      </c>
      <c r="X29" s="40">
        <f>INDEX(Benchmark!$D$9:$D$48,COLUMNS(Benchmark!$D$9:Y48),)</f>
        <v>1</v>
      </c>
      <c r="Y29" s="40">
        <f>INDEX(Benchmark!$D$9:$D$48,COLUMNS(Benchmark!$D$9:Z48),)</f>
        <v>1</v>
      </c>
      <c r="Z29" s="40">
        <f>INDEX(Benchmark!$D$9:$D$48,COLUMNS(Benchmark!$D$9:AA48),)</f>
        <v>1</v>
      </c>
      <c r="AA29" s="40">
        <f>INDEX(Benchmark!$D$9:$D$48,COLUMNS(Benchmark!$D$9:AB48),)</f>
        <v>1</v>
      </c>
      <c r="AB29" s="40">
        <f>INDEX(Benchmark!$D$9:$D$48,COLUMNS(Benchmark!$D$9:AC48),)</f>
        <v>1</v>
      </c>
      <c r="AC29" s="40">
        <f>INDEX(Benchmark!$D$9:$D$48,COLUMNS(Benchmark!$D$9:AD48),)</f>
        <v>1</v>
      </c>
      <c r="AD29" s="40">
        <f>INDEX(Benchmark!$D$9:$D$48,COLUMNS(Benchmark!$D$9:AE48),)</f>
        <v>1</v>
      </c>
      <c r="AE29" s="40">
        <f>INDEX(Benchmark!$D$9:$D$48,COLUMNS(Benchmark!$D$9:AF48),)</f>
        <v>1</v>
      </c>
      <c r="AF29" s="40">
        <f>INDEX(Benchmark!$D$9:$D$48,COLUMNS(Benchmark!$D$9:AG48),)</f>
        <v>1</v>
      </c>
      <c r="AG29" s="40">
        <f>INDEX(Benchmark!$D$9:$D$48,COLUMNS(Benchmark!$D$9:AH48),)</f>
        <v>1</v>
      </c>
      <c r="AH29" s="40">
        <f>INDEX(Benchmark!$D$9:$D$48,COLUMNS(Benchmark!$D$9:AI48),)</f>
        <v>1</v>
      </c>
      <c r="AI29" s="40">
        <f>INDEX(Benchmark!$D$9:$D$48,COLUMNS(Benchmark!$D$9:AJ48),)</f>
        <v>1</v>
      </c>
      <c r="AJ29" s="40">
        <f>INDEX(Benchmark!$D$9:$D$48,COLUMNS(Benchmark!$D$9:AK48),)</f>
        <v>1</v>
      </c>
      <c r="AK29" s="40">
        <f>INDEX(Benchmark!$D$9:$D$48,COLUMNS(Benchmark!$D$9:AL48),)</f>
        <v>0</v>
      </c>
      <c r="AL29" s="40">
        <f>INDEX(Benchmark!$D$9:$D$48,COLUMNS(Benchmark!$D$9:AM48),)</f>
        <v>0</v>
      </c>
      <c r="AM29" s="40">
        <f>INDEX(Benchmark!$D$9:$D$48,COLUMNS(Benchmark!$D$9:AN48),)</f>
        <v>0</v>
      </c>
      <c r="AN29" s="40">
        <f>INDEX(Benchmark!$D$9:$D$48,COLUMNS(Benchmark!$D$9:AO48),)</f>
        <v>0</v>
      </c>
      <c r="AO29" s="40">
        <f>INDEX(Benchmark!$D$9:$D$48,COLUMNS(Benchmark!$D$9:AP48),)</f>
        <v>0</v>
      </c>
      <c r="AP29" s="40">
        <f>INDEX(Benchmark!$D$9:$D$48,COLUMNS(Benchmark!$D$9:AQ48),)</f>
        <v>0</v>
      </c>
      <c r="AQ29" s="29"/>
    </row>
    <row r="30" spans="2:43" hidden="1" x14ac:dyDescent="0.2">
      <c r="B30" s="29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29"/>
    </row>
    <row r="31" spans="2:43" hidden="1" x14ac:dyDescent="0.2">
      <c r="B31" s="39" t="s">
        <v>93</v>
      </c>
      <c r="C31" s="40">
        <f>IFERROR(RANK(C33,$C$33:$AP$33,0),"")</f>
        <v>19</v>
      </c>
      <c r="D31" s="40">
        <f t="shared" ref="D31:AP31" si="0">IFERROR(RANK(D33,$C$33:$AP$33,0),"")</f>
        <v>11</v>
      </c>
      <c r="E31" s="40">
        <f t="shared" si="0"/>
        <v>13</v>
      </c>
      <c r="F31" s="40">
        <f t="shared" si="0"/>
        <v>4</v>
      </c>
      <c r="G31" s="40">
        <f>IFERROR(RANK(G33,$C$33:$AP$33,0),"")</f>
        <v>21</v>
      </c>
      <c r="H31" s="40">
        <f t="shared" si="0"/>
        <v>9</v>
      </c>
      <c r="I31" s="40">
        <f t="shared" si="0"/>
        <v>27</v>
      </c>
      <c r="J31" s="40">
        <f t="shared" si="0"/>
        <v>5</v>
      </c>
      <c r="K31" s="40">
        <f t="shared" si="0"/>
        <v>6</v>
      </c>
      <c r="L31" s="40">
        <f t="shared" si="0"/>
        <v>29</v>
      </c>
      <c r="M31" s="40">
        <f t="shared" si="0"/>
        <v>3</v>
      </c>
      <c r="N31" s="40">
        <f t="shared" si="0"/>
        <v>26</v>
      </c>
      <c r="O31" s="40">
        <f t="shared" si="0"/>
        <v>33</v>
      </c>
      <c r="P31" s="40">
        <f t="shared" si="0"/>
        <v>10</v>
      </c>
      <c r="Q31" s="40">
        <f t="shared" si="0"/>
        <v>12</v>
      </c>
      <c r="R31" s="40">
        <f t="shared" si="0"/>
        <v>23</v>
      </c>
      <c r="S31" s="40">
        <f t="shared" si="0"/>
        <v>8</v>
      </c>
      <c r="T31" s="40" t="str">
        <f t="shared" si="0"/>
        <v/>
      </c>
      <c r="U31" s="40">
        <f t="shared" si="0"/>
        <v>14</v>
      </c>
      <c r="V31" s="40">
        <f t="shared" si="0"/>
        <v>22</v>
      </c>
      <c r="W31" s="40">
        <f t="shared" si="0"/>
        <v>25</v>
      </c>
      <c r="X31" s="40">
        <f t="shared" si="0"/>
        <v>1</v>
      </c>
      <c r="Y31" s="40">
        <f t="shared" si="0"/>
        <v>7</v>
      </c>
      <c r="Z31" s="40">
        <f t="shared" si="0"/>
        <v>24</v>
      </c>
      <c r="AA31" s="40">
        <f t="shared" si="0"/>
        <v>18</v>
      </c>
      <c r="AB31" s="40">
        <f t="shared" si="0"/>
        <v>31</v>
      </c>
      <c r="AC31" s="40">
        <f t="shared" si="0"/>
        <v>32</v>
      </c>
      <c r="AD31" s="40">
        <f t="shared" si="0"/>
        <v>2</v>
      </c>
      <c r="AE31" s="40">
        <f t="shared" si="0"/>
        <v>28</v>
      </c>
      <c r="AF31" s="40">
        <f t="shared" si="0"/>
        <v>20</v>
      </c>
      <c r="AG31" s="40">
        <f t="shared" si="0"/>
        <v>15</v>
      </c>
      <c r="AH31" s="40">
        <f t="shared" si="0"/>
        <v>30</v>
      </c>
      <c r="AI31" s="40">
        <f t="shared" si="0"/>
        <v>17</v>
      </c>
      <c r="AJ31" s="40">
        <f t="shared" si="0"/>
        <v>16</v>
      </c>
      <c r="AK31" s="40" t="str">
        <f t="shared" si="0"/>
        <v/>
      </c>
      <c r="AL31" s="40" t="str">
        <f t="shared" si="0"/>
        <v/>
      </c>
      <c r="AM31" s="40" t="str">
        <f t="shared" si="0"/>
        <v/>
      </c>
      <c r="AN31" s="40" t="str">
        <f t="shared" si="0"/>
        <v/>
      </c>
      <c r="AO31" s="40" t="str">
        <f t="shared" si="0"/>
        <v/>
      </c>
      <c r="AP31" s="40" t="str">
        <f t="shared" si="0"/>
        <v/>
      </c>
      <c r="AQ31" s="29"/>
    </row>
    <row r="32" spans="2:43" hidden="1" x14ac:dyDescent="0.2">
      <c r="B32" s="29"/>
      <c r="C32" s="40" t="str">
        <f>C11</f>
        <v>Assurant Chile</v>
      </c>
      <c r="D32" s="40" t="str">
        <f t="shared" ref="D32:AP32" si="1">D11</f>
        <v>AVLA Crédito</v>
      </c>
      <c r="E32" s="40" t="str">
        <f t="shared" si="1"/>
        <v>BCI Seguros</v>
      </c>
      <c r="F32" s="40" t="str">
        <f t="shared" si="1"/>
        <v>BNP Paribas Cardif</v>
      </c>
      <c r="G32" s="40" t="str">
        <f t="shared" si="1"/>
        <v>Cesce Chile</v>
      </c>
      <c r="H32" s="40" t="str">
        <f t="shared" si="1"/>
        <v>Chilena Consolidada</v>
      </c>
      <c r="I32" s="40" t="str">
        <f t="shared" si="1"/>
        <v>Chubb Generales</v>
      </c>
      <c r="J32" s="40" t="str">
        <f t="shared" si="1"/>
        <v>Coface Chile</v>
      </c>
      <c r="K32" s="40" t="str">
        <f t="shared" si="1"/>
        <v>Consorcio Nacional</v>
      </c>
      <c r="L32" s="40" t="str">
        <f t="shared" si="1"/>
        <v>Contempora</v>
      </c>
      <c r="M32" s="40" t="str">
        <f t="shared" si="1"/>
        <v>Continental Crédito</v>
      </c>
      <c r="N32" s="40" t="str">
        <f t="shared" si="1"/>
        <v>Continental Generales</v>
      </c>
      <c r="O32" s="40" t="str">
        <f t="shared" si="1"/>
        <v>FID Chile</v>
      </c>
      <c r="P32" s="40" t="str">
        <f t="shared" si="1"/>
        <v>HDI Gar. y Cré.</v>
      </c>
      <c r="Q32" s="40" t="str">
        <f t="shared" si="1"/>
        <v>HDI Seguros</v>
      </c>
      <c r="R32" s="40" t="str">
        <f t="shared" si="1"/>
        <v>Huelen</v>
      </c>
      <c r="S32" s="40" t="str">
        <f t="shared" si="1"/>
        <v>Liberty Seguros</v>
      </c>
      <c r="T32" s="40" t="str">
        <f t="shared" si="1"/>
        <v>M. de Carabineros</v>
      </c>
      <c r="U32" s="40" t="str">
        <f t="shared" si="1"/>
        <v>Mapfre</v>
      </c>
      <c r="V32" s="40" t="str">
        <f t="shared" si="1"/>
        <v>MetLife Generales</v>
      </c>
      <c r="W32" s="40" t="str">
        <f t="shared" si="1"/>
        <v>Orion Seguros</v>
      </c>
      <c r="X32" s="40" t="str">
        <f t="shared" si="1"/>
        <v>Orsan Crédito</v>
      </c>
      <c r="Y32" s="40" t="str">
        <f t="shared" si="1"/>
        <v>Porvenir</v>
      </c>
      <c r="Z32" s="40" t="str">
        <f t="shared" si="1"/>
        <v>Reale Chile</v>
      </c>
      <c r="AA32" s="40" t="str">
        <f t="shared" si="1"/>
        <v>Renta Nacional</v>
      </c>
      <c r="AB32" s="40" t="str">
        <f t="shared" si="1"/>
        <v>SegChile</v>
      </c>
      <c r="AC32" s="40" t="str">
        <f t="shared" si="1"/>
        <v>Solunión Chile</v>
      </c>
      <c r="AD32" s="40" t="str">
        <f t="shared" si="1"/>
        <v>Southbridge</v>
      </c>
      <c r="AE32" s="40" t="str">
        <f t="shared" si="1"/>
        <v>Starr International</v>
      </c>
      <c r="AF32" s="40" t="str">
        <f t="shared" si="1"/>
        <v>Suaval</v>
      </c>
      <c r="AG32" s="40" t="str">
        <f t="shared" si="1"/>
        <v>Suramericana</v>
      </c>
      <c r="AH32" s="40" t="str">
        <f t="shared" si="1"/>
        <v>Unnio</v>
      </c>
      <c r="AI32" s="40" t="str">
        <f t="shared" si="1"/>
        <v>Zenit Seguros</v>
      </c>
      <c r="AJ32" s="40" t="str">
        <f t="shared" si="1"/>
        <v>Zurich Santander</v>
      </c>
      <c r="AK32" s="40" t="str">
        <f t="shared" si="1"/>
        <v/>
      </c>
      <c r="AL32" s="40" t="str">
        <f t="shared" si="1"/>
        <v/>
      </c>
      <c r="AM32" s="40" t="str">
        <f t="shared" si="1"/>
        <v/>
      </c>
      <c r="AN32" s="40" t="str">
        <f t="shared" si="1"/>
        <v/>
      </c>
      <c r="AO32" s="40" t="str">
        <f t="shared" si="1"/>
        <v/>
      </c>
      <c r="AP32" s="40" t="str">
        <f t="shared" si="1"/>
        <v/>
      </c>
      <c r="AQ32" s="29"/>
    </row>
    <row r="33" spans="2:43" hidden="1" x14ac:dyDescent="0.2">
      <c r="B33" s="29"/>
      <c r="C33" s="43">
        <f>IFERROR(IF(C29=1,VLOOKUP($C$57,$B$12:$AQ$27,C36+1,FALSE)+C34/1000000,""),"")</f>
        <v>7.8397548187106487E-3</v>
      </c>
      <c r="D33" s="43">
        <f t="shared" ref="D33:AP33" si="2">IFERROR(IF(D29=1,VLOOKUP($C$57,$B$12:$AQ$27,D36+1,FALSE)+D34/1000000,""),"")</f>
        <v>2.0157917503755049E-2</v>
      </c>
      <c r="E33" s="43">
        <f t="shared" si="2"/>
        <v>1.2814401038737306E-2</v>
      </c>
      <c r="F33" s="43">
        <f t="shared" si="2"/>
        <v>4.7630478749943785E-2</v>
      </c>
      <c r="G33" s="43">
        <f t="shared" si="2"/>
        <v>6.7940216436561231E-3</v>
      </c>
      <c r="H33" s="43">
        <f t="shared" si="2"/>
        <v>2.1564698385816358E-2</v>
      </c>
      <c r="I33" s="43">
        <f t="shared" si="2"/>
        <v>2.9303215170338877E-4</v>
      </c>
      <c r="J33" s="43">
        <f t="shared" si="2"/>
        <v>3.467657712904107E-2</v>
      </c>
      <c r="K33" s="43">
        <f t="shared" si="2"/>
        <v>3.223979957306633E-2</v>
      </c>
      <c r="L33" s="43">
        <f t="shared" si="2"/>
        <v>-4.6866859671359151E-4</v>
      </c>
      <c r="M33" s="43">
        <f t="shared" si="2"/>
        <v>0.11062459880637819</v>
      </c>
      <c r="N33" s="43">
        <f t="shared" si="2"/>
        <v>2.442087595132232E-3</v>
      </c>
      <c r="O33" s="43">
        <f t="shared" si="2"/>
        <v>-5.0705254490785702E-2</v>
      </c>
      <c r="P33" s="43">
        <f t="shared" si="2"/>
        <v>2.1124594453260558E-2</v>
      </c>
      <c r="Q33" s="43">
        <f t="shared" si="2"/>
        <v>1.5234401693066241E-2</v>
      </c>
      <c r="R33" s="43">
        <f t="shared" si="2"/>
        <v>3.8507742640265367E-3</v>
      </c>
      <c r="S33" s="43">
        <f t="shared" si="2"/>
        <v>2.6786481413143524E-2</v>
      </c>
      <c r="T33" s="43" t="str">
        <f t="shared" si="2"/>
        <v/>
      </c>
      <c r="U33" s="43">
        <f t="shared" si="2"/>
        <v>1.1485806392192566E-2</v>
      </c>
      <c r="V33" s="43">
        <f t="shared" si="2"/>
        <v>4.3909577094349691E-3</v>
      </c>
      <c r="W33" s="43">
        <f t="shared" si="2"/>
        <v>3.0876680645143774E-3</v>
      </c>
      <c r="X33" s="43">
        <f t="shared" si="2"/>
        <v>0.14871291913556892</v>
      </c>
      <c r="Y33" s="43">
        <f t="shared" si="2"/>
        <v>2.9868333822531051E-2</v>
      </c>
      <c r="Z33" s="43">
        <f t="shared" si="2"/>
        <v>3.382598394140806E-3</v>
      </c>
      <c r="AA33" s="43">
        <f t="shared" si="2"/>
        <v>8.9771942008789428E-3</v>
      </c>
      <c r="AB33" s="43">
        <f t="shared" si="2"/>
        <v>-1.5425887213371683E-3</v>
      </c>
      <c r="AC33" s="43">
        <f t="shared" si="2"/>
        <v>-8.2371416750323459E-3</v>
      </c>
      <c r="AD33" s="43">
        <f t="shared" si="2"/>
        <v>0.11637656500743375</v>
      </c>
      <c r="AE33" s="43">
        <f t="shared" si="2"/>
        <v>-2.5219108574226352E-4</v>
      </c>
      <c r="AF33" s="43">
        <f t="shared" si="2"/>
        <v>7.3217636136568443E-3</v>
      </c>
      <c r="AG33" s="43">
        <f t="shared" si="2"/>
        <v>1.1166463577047857E-2</v>
      </c>
      <c r="AH33" s="43">
        <f t="shared" si="2"/>
        <v>-1.0837362468725986E-3</v>
      </c>
      <c r="AI33" s="43">
        <f t="shared" si="2"/>
        <v>9.6758827031633039E-3</v>
      </c>
      <c r="AJ33" s="43">
        <f t="shared" si="2"/>
        <v>1.0000392534333992E-2</v>
      </c>
      <c r="AK33" s="43" t="str">
        <f t="shared" si="2"/>
        <v/>
      </c>
      <c r="AL33" s="43" t="str">
        <f t="shared" si="2"/>
        <v/>
      </c>
      <c r="AM33" s="43" t="str">
        <f t="shared" si="2"/>
        <v/>
      </c>
      <c r="AN33" s="43" t="str">
        <f t="shared" si="2"/>
        <v/>
      </c>
      <c r="AO33" s="43" t="str">
        <f t="shared" si="2"/>
        <v/>
      </c>
      <c r="AP33" s="43" t="str">
        <f t="shared" si="2"/>
        <v/>
      </c>
      <c r="AQ33" s="29"/>
    </row>
    <row r="34" spans="2:43" hidden="1" x14ac:dyDescent="0.2">
      <c r="B34" s="29"/>
      <c r="C34" s="40">
        <v>40</v>
      </c>
      <c r="D34" s="40">
        <f>C34-1</f>
        <v>39</v>
      </c>
      <c r="E34" s="40">
        <f t="shared" ref="E34:AP34" si="3">D34-1</f>
        <v>38</v>
      </c>
      <c r="F34" s="40">
        <f t="shared" si="3"/>
        <v>37</v>
      </c>
      <c r="G34" s="40">
        <f t="shared" si="3"/>
        <v>36</v>
      </c>
      <c r="H34" s="40">
        <f t="shared" si="3"/>
        <v>35</v>
      </c>
      <c r="I34" s="40">
        <f t="shared" si="3"/>
        <v>34</v>
      </c>
      <c r="J34" s="40">
        <f t="shared" si="3"/>
        <v>33</v>
      </c>
      <c r="K34" s="40">
        <f t="shared" si="3"/>
        <v>32</v>
      </c>
      <c r="L34" s="40">
        <f t="shared" si="3"/>
        <v>31</v>
      </c>
      <c r="M34" s="40">
        <f t="shared" si="3"/>
        <v>30</v>
      </c>
      <c r="N34" s="40">
        <f t="shared" si="3"/>
        <v>29</v>
      </c>
      <c r="O34" s="40">
        <f t="shared" si="3"/>
        <v>28</v>
      </c>
      <c r="P34" s="40">
        <f t="shared" si="3"/>
        <v>27</v>
      </c>
      <c r="Q34" s="40">
        <f t="shared" si="3"/>
        <v>26</v>
      </c>
      <c r="R34" s="40">
        <f t="shared" si="3"/>
        <v>25</v>
      </c>
      <c r="S34" s="40">
        <f t="shared" si="3"/>
        <v>24</v>
      </c>
      <c r="T34" s="40">
        <f t="shared" si="3"/>
        <v>23</v>
      </c>
      <c r="U34" s="40">
        <f t="shared" si="3"/>
        <v>22</v>
      </c>
      <c r="V34" s="40">
        <f t="shared" si="3"/>
        <v>21</v>
      </c>
      <c r="W34" s="40">
        <f t="shared" si="3"/>
        <v>20</v>
      </c>
      <c r="X34" s="40">
        <f t="shared" si="3"/>
        <v>19</v>
      </c>
      <c r="Y34" s="40">
        <f t="shared" si="3"/>
        <v>18</v>
      </c>
      <c r="Z34" s="40">
        <f t="shared" si="3"/>
        <v>17</v>
      </c>
      <c r="AA34" s="40">
        <f t="shared" si="3"/>
        <v>16</v>
      </c>
      <c r="AB34" s="40">
        <f t="shared" si="3"/>
        <v>15</v>
      </c>
      <c r="AC34" s="40">
        <f t="shared" si="3"/>
        <v>14</v>
      </c>
      <c r="AD34" s="40">
        <f t="shared" si="3"/>
        <v>13</v>
      </c>
      <c r="AE34" s="40">
        <f t="shared" si="3"/>
        <v>12</v>
      </c>
      <c r="AF34" s="40">
        <f t="shared" si="3"/>
        <v>11</v>
      </c>
      <c r="AG34" s="40">
        <f t="shared" si="3"/>
        <v>10</v>
      </c>
      <c r="AH34" s="40">
        <f t="shared" si="3"/>
        <v>9</v>
      </c>
      <c r="AI34" s="40">
        <f t="shared" si="3"/>
        <v>8</v>
      </c>
      <c r="AJ34" s="40">
        <f t="shared" si="3"/>
        <v>7</v>
      </c>
      <c r="AK34" s="40">
        <f t="shared" si="3"/>
        <v>6</v>
      </c>
      <c r="AL34" s="40">
        <f t="shared" si="3"/>
        <v>5</v>
      </c>
      <c r="AM34" s="40">
        <f t="shared" si="3"/>
        <v>4</v>
      </c>
      <c r="AN34" s="40">
        <f t="shared" si="3"/>
        <v>3</v>
      </c>
      <c r="AO34" s="40">
        <f t="shared" si="3"/>
        <v>2</v>
      </c>
      <c r="AP34" s="40">
        <f t="shared" si="3"/>
        <v>1</v>
      </c>
      <c r="AQ34" s="29"/>
    </row>
    <row r="35" spans="2:43" hidden="1" x14ac:dyDescent="0.2">
      <c r="B35" s="29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29"/>
    </row>
    <row r="36" spans="2:43" hidden="1" x14ac:dyDescent="0.2">
      <c r="B36" s="39" t="s">
        <v>94</v>
      </c>
      <c r="C36" s="40">
        <v>1</v>
      </c>
      <c r="D36" s="40">
        <v>2</v>
      </c>
      <c r="E36" s="40">
        <v>3</v>
      </c>
      <c r="F36" s="40">
        <v>4</v>
      </c>
      <c r="G36" s="40">
        <v>5</v>
      </c>
      <c r="H36" s="40">
        <v>6</v>
      </c>
      <c r="I36" s="40">
        <v>7</v>
      </c>
      <c r="J36" s="40">
        <v>8</v>
      </c>
      <c r="K36" s="40">
        <v>9</v>
      </c>
      <c r="L36" s="40">
        <v>10</v>
      </c>
      <c r="M36" s="40">
        <v>11</v>
      </c>
      <c r="N36" s="40">
        <v>12</v>
      </c>
      <c r="O36" s="40">
        <v>13</v>
      </c>
      <c r="P36" s="40">
        <v>14</v>
      </c>
      <c r="Q36" s="40">
        <v>15</v>
      </c>
      <c r="R36" s="40">
        <v>16</v>
      </c>
      <c r="S36" s="40">
        <v>17</v>
      </c>
      <c r="T36" s="40">
        <v>18</v>
      </c>
      <c r="U36" s="40">
        <v>19</v>
      </c>
      <c r="V36" s="40">
        <v>20</v>
      </c>
      <c r="W36" s="40">
        <v>21</v>
      </c>
      <c r="X36" s="40">
        <v>22</v>
      </c>
      <c r="Y36" s="40">
        <v>23</v>
      </c>
      <c r="Z36" s="40">
        <v>24</v>
      </c>
      <c r="AA36" s="40">
        <v>25</v>
      </c>
      <c r="AB36" s="40">
        <v>26</v>
      </c>
      <c r="AC36" s="40">
        <v>27</v>
      </c>
      <c r="AD36" s="40">
        <v>28</v>
      </c>
      <c r="AE36" s="40">
        <v>29</v>
      </c>
      <c r="AF36" s="40">
        <v>30</v>
      </c>
      <c r="AG36" s="40">
        <v>31</v>
      </c>
      <c r="AH36" s="40">
        <v>32</v>
      </c>
      <c r="AI36" s="40">
        <v>33</v>
      </c>
      <c r="AJ36" s="40">
        <v>34</v>
      </c>
      <c r="AK36" s="40">
        <v>35</v>
      </c>
      <c r="AL36" s="40">
        <v>36</v>
      </c>
      <c r="AM36" s="40">
        <v>37</v>
      </c>
      <c r="AN36" s="40">
        <v>38</v>
      </c>
      <c r="AO36" s="40">
        <v>39</v>
      </c>
      <c r="AP36" s="40">
        <v>40</v>
      </c>
      <c r="AQ36" s="29"/>
    </row>
    <row r="37" spans="2:43" hidden="1" x14ac:dyDescent="0.2">
      <c r="B37" s="29"/>
      <c r="C37" s="40" t="str">
        <f>IFERROR(HLOOKUP(C36,$C$31:$AP$32,2,FALSE),"")</f>
        <v>Orsan Crédito</v>
      </c>
      <c r="D37" s="40" t="str">
        <f t="shared" ref="D37:AP37" si="4">IFERROR(HLOOKUP(D36,$C$31:$AP$32,2,FALSE),"")</f>
        <v>Southbridge</v>
      </c>
      <c r="E37" s="40" t="str">
        <f t="shared" si="4"/>
        <v>Continental Crédito</v>
      </c>
      <c r="F37" s="40" t="str">
        <f t="shared" si="4"/>
        <v>BNP Paribas Cardif</v>
      </c>
      <c r="G37" s="40" t="str">
        <f t="shared" si="4"/>
        <v>Coface Chile</v>
      </c>
      <c r="H37" s="40" t="str">
        <f t="shared" si="4"/>
        <v>Consorcio Nacional</v>
      </c>
      <c r="I37" s="40" t="str">
        <f t="shared" si="4"/>
        <v>Porvenir</v>
      </c>
      <c r="J37" s="40" t="str">
        <f t="shared" si="4"/>
        <v>Liberty Seguros</v>
      </c>
      <c r="K37" s="40" t="str">
        <f t="shared" si="4"/>
        <v>Chilena Consolidada</v>
      </c>
      <c r="L37" s="40" t="str">
        <f t="shared" si="4"/>
        <v>HDI Gar. y Cré.</v>
      </c>
      <c r="M37" s="40" t="str">
        <f t="shared" si="4"/>
        <v>AVLA Crédito</v>
      </c>
      <c r="N37" s="40" t="str">
        <f t="shared" si="4"/>
        <v>HDI Seguros</v>
      </c>
      <c r="O37" s="40" t="str">
        <f t="shared" si="4"/>
        <v>BCI Seguros</v>
      </c>
      <c r="P37" s="40" t="str">
        <f t="shared" si="4"/>
        <v>Mapfre</v>
      </c>
      <c r="Q37" s="40" t="str">
        <f t="shared" si="4"/>
        <v>Suramericana</v>
      </c>
      <c r="R37" s="40" t="str">
        <f t="shared" si="4"/>
        <v>Zurich Santander</v>
      </c>
      <c r="S37" s="40" t="str">
        <f t="shared" si="4"/>
        <v>Zenit Seguros</v>
      </c>
      <c r="T37" s="40" t="str">
        <f t="shared" si="4"/>
        <v>Renta Nacional</v>
      </c>
      <c r="U37" s="40" t="str">
        <f t="shared" si="4"/>
        <v>Assurant Chile</v>
      </c>
      <c r="V37" s="40" t="str">
        <f t="shared" si="4"/>
        <v>Suaval</v>
      </c>
      <c r="W37" s="40" t="str">
        <f t="shared" si="4"/>
        <v>Cesce Chile</v>
      </c>
      <c r="X37" s="40" t="str">
        <f t="shared" si="4"/>
        <v>MetLife Generales</v>
      </c>
      <c r="Y37" s="40" t="str">
        <f t="shared" si="4"/>
        <v>Huelen</v>
      </c>
      <c r="Z37" s="40" t="str">
        <f t="shared" si="4"/>
        <v>Reale Chile</v>
      </c>
      <c r="AA37" s="40" t="str">
        <f t="shared" si="4"/>
        <v>Orion Seguros</v>
      </c>
      <c r="AB37" s="40" t="str">
        <f t="shared" si="4"/>
        <v>Continental Generales</v>
      </c>
      <c r="AC37" s="40" t="str">
        <f t="shared" si="4"/>
        <v>Chubb Generales</v>
      </c>
      <c r="AD37" s="40" t="str">
        <f t="shared" si="4"/>
        <v>Starr International</v>
      </c>
      <c r="AE37" s="40" t="str">
        <f t="shared" si="4"/>
        <v>Contempora</v>
      </c>
      <c r="AF37" s="40" t="str">
        <f>IFERROR(HLOOKUP(AF36,$C$31:$AP$32,2,FALSE),"")</f>
        <v>Unnio</v>
      </c>
      <c r="AG37" s="40" t="str">
        <f t="shared" si="4"/>
        <v>SegChile</v>
      </c>
      <c r="AH37" s="40" t="str">
        <f t="shared" si="4"/>
        <v>Solunión Chile</v>
      </c>
      <c r="AI37" s="40" t="str">
        <f t="shared" si="4"/>
        <v>FID Chile</v>
      </c>
      <c r="AJ37" s="40" t="str">
        <f t="shared" si="4"/>
        <v/>
      </c>
      <c r="AK37" s="40" t="str">
        <f t="shared" si="4"/>
        <v/>
      </c>
      <c r="AL37" s="40" t="str">
        <f t="shared" si="4"/>
        <v/>
      </c>
      <c r="AM37" s="40" t="str">
        <f t="shared" si="4"/>
        <v/>
      </c>
      <c r="AN37" s="40" t="str">
        <f t="shared" si="4"/>
        <v/>
      </c>
      <c r="AO37" s="40" t="str">
        <f t="shared" si="4"/>
        <v/>
      </c>
      <c r="AP37" s="40" t="str">
        <f t="shared" si="4"/>
        <v/>
      </c>
      <c r="AQ37" s="29"/>
    </row>
    <row r="38" spans="2:43" hidden="1" x14ac:dyDescent="0.2">
      <c r="B38" s="29"/>
      <c r="C38" s="43">
        <f>IFERROR(HLOOKUP(C36,$C$31:$AP$33,3,FALSE)-HLOOKUP(C36,$C$31:$AP$34,4,FALSE)/1000000,"")</f>
        <v>0.14869391913556892</v>
      </c>
      <c r="D38" s="43">
        <f t="shared" ref="D38:AP38" si="5">IFERROR(HLOOKUP(D36,$C$31:$AP$33,3,FALSE)-HLOOKUP(D36,$C$31:$AP$34,4,FALSE)/1000000,"")</f>
        <v>0.11636356500743375</v>
      </c>
      <c r="E38" s="43">
        <f t="shared" si="5"/>
        <v>0.11059459880637819</v>
      </c>
      <c r="F38" s="43">
        <f t="shared" si="5"/>
        <v>4.7593478749943782E-2</v>
      </c>
      <c r="G38" s="43">
        <f t="shared" si="5"/>
        <v>3.4643577129041071E-2</v>
      </c>
      <c r="H38" s="43">
        <f t="shared" si="5"/>
        <v>3.2207799573066333E-2</v>
      </c>
      <c r="I38" s="43">
        <f t="shared" si="5"/>
        <v>2.985033382253105E-2</v>
      </c>
      <c r="J38" s="43">
        <f t="shared" si="5"/>
        <v>2.6762481413143524E-2</v>
      </c>
      <c r="K38" s="43">
        <f t="shared" si="5"/>
        <v>2.1529698385816358E-2</v>
      </c>
      <c r="L38" s="43">
        <f t="shared" si="5"/>
        <v>2.1097594453260558E-2</v>
      </c>
      <c r="M38" s="43">
        <f t="shared" si="5"/>
        <v>2.0118917503755048E-2</v>
      </c>
      <c r="N38" s="43">
        <f t="shared" si="5"/>
        <v>1.5208401693066241E-2</v>
      </c>
      <c r="O38" s="43">
        <f t="shared" si="5"/>
        <v>1.2776401038737306E-2</v>
      </c>
      <c r="P38" s="43">
        <f t="shared" si="5"/>
        <v>1.1463806392192567E-2</v>
      </c>
      <c r="Q38" s="43">
        <f t="shared" si="5"/>
        <v>1.1156463577047858E-2</v>
      </c>
      <c r="R38" s="43">
        <f t="shared" si="5"/>
        <v>9.9933925343339922E-3</v>
      </c>
      <c r="S38" s="43">
        <f t="shared" si="5"/>
        <v>9.6678827031633045E-3</v>
      </c>
      <c r="T38" s="43">
        <f t="shared" si="5"/>
        <v>8.9611942008789424E-3</v>
      </c>
      <c r="U38" s="43">
        <f t="shared" si="5"/>
        <v>7.7997548187106486E-3</v>
      </c>
      <c r="V38" s="43">
        <f t="shared" si="5"/>
        <v>7.3107636136568446E-3</v>
      </c>
      <c r="W38" s="43">
        <f t="shared" si="5"/>
        <v>6.7580216436561235E-3</v>
      </c>
      <c r="X38" s="43">
        <f t="shared" si="5"/>
        <v>4.3699577094349689E-3</v>
      </c>
      <c r="Y38" s="43">
        <f t="shared" si="5"/>
        <v>3.8257742640265368E-3</v>
      </c>
      <c r="Z38" s="43">
        <f t="shared" si="5"/>
        <v>3.365598394140806E-3</v>
      </c>
      <c r="AA38" s="43">
        <f t="shared" si="5"/>
        <v>3.0676680645143773E-3</v>
      </c>
      <c r="AB38" s="43">
        <f t="shared" si="5"/>
        <v>2.4130875951322321E-3</v>
      </c>
      <c r="AC38" s="43">
        <f t="shared" si="5"/>
        <v>2.5903215170338875E-4</v>
      </c>
      <c r="AD38" s="43">
        <f t="shared" si="5"/>
        <v>-2.6419108574226354E-4</v>
      </c>
      <c r="AE38" s="43">
        <f t="shared" si="5"/>
        <v>-4.996685967135915E-4</v>
      </c>
      <c r="AF38" s="43">
        <f t="shared" si="5"/>
        <v>-1.0927362468725985E-3</v>
      </c>
      <c r="AG38" s="43">
        <f t="shared" si="5"/>
        <v>-1.5575887213371683E-3</v>
      </c>
      <c r="AH38" s="43">
        <f t="shared" si="5"/>
        <v>-8.251141675032346E-3</v>
      </c>
      <c r="AI38" s="43">
        <f t="shared" si="5"/>
        <v>-5.0733254490785702E-2</v>
      </c>
      <c r="AJ38" s="43" t="str">
        <f t="shared" si="5"/>
        <v/>
      </c>
      <c r="AK38" s="43" t="str">
        <f t="shared" si="5"/>
        <v/>
      </c>
      <c r="AL38" s="43" t="str">
        <f t="shared" si="5"/>
        <v/>
      </c>
      <c r="AM38" s="43" t="str">
        <f t="shared" si="5"/>
        <v/>
      </c>
      <c r="AN38" s="43" t="str">
        <f t="shared" si="5"/>
        <v/>
      </c>
      <c r="AO38" s="43" t="str">
        <f t="shared" si="5"/>
        <v/>
      </c>
      <c r="AP38" s="43" t="str">
        <f t="shared" si="5"/>
        <v/>
      </c>
      <c r="AQ38" s="29"/>
    </row>
    <row r="39" spans="2:43" hidden="1" x14ac:dyDescent="0.2">
      <c r="B39" s="29"/>
      <c r="C39" s="42" t="str">
        <f>IF(ISNUMBER(C38),CONCATENATE(C37," - ",C36),"")</f>
        <v>Orsan Crédito - 1</v>
      </c>
      <c r="D39" s="42" t="str">
        <f t="shared" ref="D39:AP39" si="6">IF(ISNUMBER(D38),CONCATENATE(D37," - ",D36),"")</f>
        <v>Southbridge - 2</v>
      </c>
      <c r="E39" s="42" t="str">
        <f t="shared" si="6"/>
        <v>Continental Crédito - 3</v>
      </c>
      <c r="F39" s="42" t="str">
        <f t="shared" si="6"/>
        <v>BNP Paribas Cardif - 4</v>
      </c>
      <c r="G39" s="42" t="str">
        <f t="shared" si="6"/>
        <v>Coface Chile - 5</v>
      </c>
      <c r="H39" s="42" t="str">
        <f t="shared" si="6"/>
        <v>Consorcio Nacional - 6</v>
      </c>
      <c r="I39" s="42" t="str">
        <f t="shared" si="6"/>
        <v>Porvenir - 7</v>
      </c>
      <c r="J39" s="42" t="str">
        <f t="shared" si="6"/>
        <v>Liberty Seguros - 8</v>
      </c>
      <c r="K39" s="42" t="str">
        <f t="shared" si="6"/>
        <v>Chilena Consolidada - 9</v>
      </c>
      <c r="L39" s="42" t="str">
        <f t="shared" si="6"/>
        <v>HDI Gar. y Cré. - 10</v>
      </c>
      <c r="M39" s="42" t="str">
        <f t="shared" si="6"/>
        <v>AVLA Crédito - 11</v>
      </c>
      <c r="N39" s="42" t="str">
        <f t="shared" si="6"/>
        <v>HDI Seguros - 12</v>
      </c>
      <c r="O39" s="42" t="str">
        <f t="shared" si="6"/>
        <v>BCI Seguros - 13</v>
      </c>
      <c r="P39" s="42" t="str">
        <f t="shared" si="6"/>
        <v>Mapfre - 14</v>
      </c>
      <c r="Q39" s="42" t="str">
        <f t="shared" si="6"/>
        <v>Suramericana - 15</v>
      </c>
      <c r="R39" s="42" t="str">
        <f t="shared" si="6"/>
        <v>Zurich Santander - 16</v>
      </c>
      <c r="S39" s="42" t="str">
        <f t="shared" si="6"/>
        <v>Zenit Seguros - 17</v>
      </c>
      <c r="T39" s="42" t="str">
        <f t="shared" si="6"/>
        <v>Renta Nacional - 18</v>
      </c>
      <c r="U39" s="42" t="str">
        <f t="shared" si="6"/>
        <v>Assurant Chile - 19</v>
      </c>
      <c r="V39" s="42" t="str">
        <f t="shared" si="6"/>
        <v>Suaval - 20</v>
      </c>
      <c r="W39" s="42" t="str">
        <f t="shared" si="6"/>
        <v>Cesce Chile - 21</v>
      </c>
      <c r="X39" s="42" t="str">
        <f t="shared" si="6"/>
        <v>MetLife Generales - 22</v>
      </c>
      <c r="Y39" s="42" t="str">
        <f t="shared" si="6"/>
        <v>Huelen - 23</v>
      </c>
      <c r="Z39" s="42" t="str">
        <f t="shared" si="6"/>
        <v>Reale Chile - 24</v>
      </c>
      <c r="AA39" s="42" t="str">
        <f t="shared" si="6"/>
        <v>Orion Seguros - 25</v>
      </c>
      <c r="AB39" s="42" t="str">
        <f t="shared" si="6"/>
        <v>Continental Generales - 26</v>
      </c>
      <c r="AC39" s="42" t="str">
        <f t="shared" si="6"/>
        <v>Chubb Generales - 27</v>
      </c>
      <c r="AD39" s="42" t="str">
        <f t="shared" si="6"/>
        <v>Starr International - 28</v>
      </c>
      <c r="AE39" s="42" t="str">
        <f t="shared" si="6"/>
        <v>Contempora - 29</v>
      </c>
      <c r="AF39" s="42" t="str">
        <f t="shared" si="6"/>
        <v>Unnio - 30</v>
      </c>
      <c r="AG39" s="42" t="str">
        <f t="shared" si="6"/>
        <v>SegChile - 31</v>
      </c>
      <c r="AH39" s="42" t="str">
        <f t="shared" si="6"/>
        <v>Solunión Chile - 32</v>
      </c>
      <c r="AI39" s="42" t="str">
        <f t="shared" si="6"/>
        <v>FID Chile - 33</v>
      </c>
      <c r="AJ39" s="42" t="str">
        <f t="shared" si="6"/>
        <v/>
      </c>
      <c r="AK39" s="42" t="str">
        <f t="shared" si="6"/>
        <v/>
      </c>
      <c r="AL39" s="42" t="str">
        <f t="shared" si="6"/>
        <v/>
      </c>
      <c r="AM39" s="42" t="str">
        <f t="shared" si="6"/>
        <v/>
      </c>
      <c r="AN39" s="42" t="str">
        <f t="shared" si="6"/>
        <v/>
      </c>
      <c r="AO39" s="42" t="str">
        <f t="shared" si="6"/>
        <v/>
      </c>
      <c r="AP39" s="42" t="str">
        <f t="shared" si="6"/>
        <v/>
      </c>
      <c r="AQ39" s="29"/>
    </row>
    <row r="40" spans="2:43" hidden="1" x14ac:dyDescent="0.2">
      <c r="B40" s="29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29"/>
    </row>
    <row r="41" spans="2:43" hidden="1" x14ac:dyDescent="0.2">
      <c r="B41" s="39" t="s">
        <v>95</v>
      </c>
      <c r="C41" s="42" t="str">
        <f t="shared" ref="C41:AP41" si="7">IF($C$60=C37,C38,"")</f>
        <v/>
      </c>
      <c r="D41" s="42" t="str">
        <f t="shared" si="7"/>
        <v/>
      </c>
      <c r="E41" s="42" t="str">
        <f t="shared" si="7"/>
        <v/>
      </c>
      <c r="F41" s="42" t="str">
        <f t="shared" si="7"/>
        <v/>
      </c>
      <c r="G41" s="42" t="str">
        <f t="shared" si="7"/>
        <v/>
      </c>
      <c r="H41" s="42" t="str">
        <f t="shared" si="7"/>
        <v/>
      </c>
      <c r="I41" s="42" t="str">
        <f t="shared" si="7"/>
        <v/>
      </c>
      <c r="J41" s="42" t="str">
        <f t="shared" si="7"/>
        <v/>
      </c>
      <c r="K41" s="42" t="str">
        <f t="shared" si="7"/>
        <v/>
      </c>
      <c r="L41" s="42" t="str">
        <f t="shared" si="7"/>
        <v/>
      </c>
      <c r="M41" s="42" t="str">
        <f t="shared" si="7"/>
        <v/>
      </c>
      <c r="N41" s="42" t="str">
        <f t="shared" si="7"/>
        <v/>
      </c>
      <c r="O41" s="42" t="str">
        <f t="shared" si="7"/>
        <v/>
      </c>
      <c r="P41" s="42" t="str">
        <f t="shared" si="7"/>
        <v/>
      </c>
      <c r="Q41" s="42" t="str">
        <f t="shared" si="7"/>
        <v/>
      </c>
      <c r="R41" s="42" t="str">
        <f t="shared" si="7"/>
        <v/>
      </c>
      <c r="S41" s="42" t="str">
        <f t="shared" si="7"/>
        <v/>
      </c>
      <c r="T41" s="42" t="str">
        <f t="shared" si="7"/>
        <v/>
      </c>
      <c r="U41" s="42" t="str">
        <f t="shared" si="7"/>
        <v/>
      </c>
      <c r="V41" s="42" t="str">
        <f t="shared" si="7"/>
        <v/>
      </c>
      <c r="W41" s="42" t="str">
        <f t="shared" si="7"/>
        <v/>
      </c>
      <c r="X41" s="42" t="str">
        <f t="shared" si="7"/>
        <v/>
      </c>
      <c r="Y41" s="42" t="str">
        <f t="shared" si="7"/>
        <v/>
      </c>
      <c r="Z41" s="42" t="str">
        <f t="shared" si="7"/>
        <v/>
      </c>
      <c r="AA41" s="42" t="str">
        <f t="shared" si="7"/>
        <v/>
      </c>
      <c r="AB41" s="42" t="str">
        <f t="shared" si="7"/>
        <v/>
      </c>
      <c r="AC41" s="42" t="str">
        <f t="shared" si="7"/>
        <v/>
      </c>
      <c r="AD41" s="42" t="str">
        <f t="shared" si="7"/>
        <v/>
      </c>
      <c r="AE41" s="42" t="str">
        <f t="shared" si="7"/>
        <v/>
      </c>
      <c r="AF41" s="42" t="str">
        <f t="shared" si="7"/>
        <v/>
      </c>
      <c r="AG41" s="42" t="str">
        <f t="shared" si="7"/>
        <v/>
      </c>
      <c r="AH41" s="42" t="str">
        <f t="shared" si="7"/>
        <v/>
      </c>
      <c r="AI41" s="42" t="str">
        <f t="shared" si="7"/>
        <v/>
      </c>
      <c r="AJ41" s="42" t="str">
        <f t="shared" si="7"/>
        <v/>
      </c>
      <c r="AK41" s="42" t="str">
        <f t="shared" si="7"/>
        <v/>
      </c>
      <c r="AL41" s="42" t="str">
        <f t="shared" si="7"/>
        <v/>
      </c>
      <c r="AM41" s="42" t="str">
        <f t="shared" si="7"/>
        <v/>
      </c>
      <c r="AN41" s="42" t="str">
        <f t="shared" si="7"/>
        <v/>
      </c>
      <c r="AO41" s="42" t="str">
        <f t="shared" si="7"/>
        <v/>
      </c>
      <c r="AP41" s="42" t="str">
        <f t="shared" si="7"/>
        <v/>
      </c>
      <c r="AQ41" s="29"/>
    </row>
    <row r="42" spans="2:43" hidden="1" x14ac:dyDescent="0.2">
      <c r="B42" s="29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29"/>
    </row>
    <row r="43" spans="2:43" hidden="1" x14ac:dyDescent="0.2">
      <c r="B43" s="44" t="str">
        <f>B12</f>
        <v>Participación de Mercado (%)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29"/>
    </row>
    <row r="44" spans="2:43" hidden="1" x14ac:dyDescent="0.2">
      <c r="B44" s="44" t="str">
        <f t="shared" ref="B44:B50" si="8">B13</f>
        <v>Retención Directa (% P.D.)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29"/>
    </row>
    <row r="45" spans="2:43" hidden="1" x14ac:dyDescent="0.2">
      <c r="B45" s="44" t="str">
        <f t="shared" si="8"/>
        <v>Costo de Productores (% P.D.)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29"/>
    </row>
    <row r="46" spans="2:43" hidden="1" x14ac:dyDescent="0.2">
      <c r="B46" s="44" t="str">
        <f t="shared" si="8"/>
        <v>Descuento de Cesión (% P.C.)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29"/>
    </row>
    <row r="47" spans="2:43" hidden="1" x14ac:dyDescent="0.2">
      <c r="B47" s="44" t="str">
        <f t="shared" si="8"/>
        <v>Descuento Aceptación (% P.A.)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29"/>
    </row>
    <row r="48" spans="2:43" hidden="1" x14ac:dyDescent="0.2">
      <c r="B48" s="44" t="str">
        <f t="shared" si="8"/>
        <v>Costo Intermediación / P. Retenida Neta (%)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29"/>
    </row>
    <row r="49" spans="1:43" hidden="1" x14ac:dyDescent="0.2">
      <c r="B49" s="44" t="str">
        <f t="shared" si="8"/>
        <v>Gasto Administración / P. Retenida Neta (%)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29"/>
    </row>
    <row r="50" spans="1:43" hidden="1" x14ac:dyDescent="0.2">
      <c r="B50" s="44" t="str">
        <f t="shared" si="8"/>
        <v>Gasto Administración / P. Directa (%)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29"/>
    </row>
    <row r="51" spans="1:43" hidden="1" x14ac:dyDescent="0.2">
      <c r="B51" s="44" t="str">
        <f>B23</f>
        <v>Ratio Combinado (%)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29"/>
    </row>
    <row r="52" spans="1:43" hidden="1" x14ac:dyDescent="0.2">
      <c r="B52" s="44" t="str">
        <f>B25</f>
        <v>Utilidad / Patrimonio (%) (Variación Real)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29"/>
    </row>
    <row r="53" spans="1:43" hidden="1" x14ac:dyDescent="0.2">
      <c r="B53" s="44" t="str">
        <f>B26</f>
        <v>Producto Inversiones / Inversiones (%) (Variación Real)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29"/>
    </row>
    <row r="54" spans="1:43" hidden="1" x14ac:dyDescent="0.2">
      <c r="B54" s="44" t="str">
        <f>B27</f>
        <v>Producto Inversiones / Inversiones (%) (Variación Real con Utilidad por Un. Reajustables)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29"/>
    </row>
    <row r="55" spans="1:43" x14ac:dyDescent="0.2">
      <c r="B55" s="44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29"/>
    </row>
    <row r="56" spans="1:43" x14ac:dyDescent="0.2">
      <c r="C56" s="114" t="s">
        <v>401</v>
      </c>
      <c r="D56" s="44"/>
      <c r="E56" s="44"/>
      <c r="F56" s="44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</row>
    <row r="57" spans="1:43" x14ac:dyDescent="0.2">
      <c r="A57" s="223"/>
      <c r="C57" s="275" t="s">
        <v>429</v>
      </c>
      <c r="D57" s="276"/>
      <c r="E57" s="276"/>
      <c r="F57" s="277"/>
      <c r="G57" s="47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</row>
    <row r="58" spans="1:43" x14ac:dyDescent="0.2">
      <c r="C58" s="48"/>
      <c r="D58" s="48"/>
      <c r="E58" s="48"/>
      <c r="F58" s="48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</row>
    <row r="59" spans="1:43" x14ac:dyDescent="0.2">
      <c r="C59" s="44" t="s">
        <v>107</v>
      </c>
      <c r="D59" s="44"/>
      <c r="E59" s="44"/>
      <c r="F59" s="44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</row>
    <row r="60" spans="1:43" x14ac:dyDescent="0.2">
      <c r="A60" s="223"/>
      <c r="C60" s="275"/>
      <c r="D60" s="276"/>
      <c r="E60" s="276"/>
      <c r="F60" s="277"/>
      <c r="G60" s="47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</row>
    <row r="61" spans="1:43" x14ac:dyDescent="0.2">
      <c r="B61" s="48"/>
      <c r="C61" s="48"/>
      <c r="D61" s="48"/>
      <c r="E61" s="48"/>
      <c r="F61" s="48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</row>
    <row r="62" spans="1:43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</row>
    <row r="63" spans="1:43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</row>
    <row r="64" spans="1:43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</row>
    <row r="65" spans="2:43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</row>
    <row r="66" spans="2:43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</row>
    <row r="67" spans="2:43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</row>
    <row r="68" spans="2:43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</row>
    <row r="69" spans="2:43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</row>
    <row r="70" spans="2:43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</row>
    <row r="71" spans="2:43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</row>
    <row r="72" spans="2:43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</row>
    <row r="73" spans="2:43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</row>
    <row r="74" spans="2:43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</row>
    <row r="75" spans="2:43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</row>
    <row r="76" spans="2:43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</row>
    <row r="77" spans="2:43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</row>
    <row r="78" spans="2:43" x14ac:dyDescent="0.2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</row>
    <row r="79" spans="2:43" x14ac:dyDescent="0.2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</row>
    <row r="80" spans="2:43" x14ac:dyDescent="0.2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</row>
    <row r="81" spans="2:43" x14ac:dyDescent="0.2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</row>
    <row r="82" spans="2:43" x14ac:dyDescent="0.2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</row>
    <row r="83" spans="2:43" x14ac:dyDescent="0.2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</row>
    <row r="84" spans="2:43" x14ac:dyDescent="0.2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</row>
    <row r="85" spans="2:43" x14ac:dyDescent="0.2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</row>
    <row r="86" spans="2:43" x14ac:dyDescent="0.2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</row>
    <row r="87" spans="2:43" x14ac:dyDescent="0.2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</row>
    <row r="88" spans="2:43" x14ac:dyDescent="0.2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</row>
    <row r="89" spans="2:43" x14ac:dyDescent="0.2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</row>
    <row r="90" spans="2:43" x14ac:dyDescent="0.2">
      <c r="AI90" s="224"/>
      <c r="AJ90" s="224"/>
      <c r="AK90" s="224"/>
      <c r="AL90" s="224"/>
      <c r="AM90" s="224"/>
      <c r="AN90" s="224"/>
      <c r="AO90" s="224"/>
      <c r="AP90" s="224"/>
      <c r="AQ90" s="224"/>
    </row>
    <row r="91" spans="2:43" x14ac:dyDescent="0.2">
      <c r="AI91" s="224"/>
      <c r="AJ91" s="224"/>
      <c r="AK91" s="224"/>
      <c r="AL91" s="224"/>
      <c r="AM91" s="224"/>
      <c r="AN91" s="224"/>
      <c r="AO91" s="224"/>
      <c r="AP91" s="224"/>
      <c r="AQ91" s="224"/>
    </row>
  </sheetData>
  <sheetProtection algorithmName="SHA-512" hashValue="vyXibXHAPEai+QrlwUXVmKrU+mAU5Kb5WG1TIJZOF1VN1Y+Fgtj6i9ST5aEgYcmgkrKHrByQ80+crxmpxIaPRQ==" saltValue="plFEmLYcZZTQ4y1IZcSNpA==" spinCount="100000" sheet="1" objects="1" scenarios="1"/>
  <mergeCells count="2">
    <mergeCell ref="C57:F57"/>
    <mergeCell ref="C60:F60"/>
  </mergeCells>
  <conditionalFormatting sqref="A1:A1048576 B61:B1048576 D58:F59 D61:F1048576 C1:C1048576 G34:XFD1048576 D34:F56 B1:B55 D1:XFD33">
    <cfRule type="cellIs" dxfId="73" priority="1" operator="lessThan">
      <formula>0</formula>
    </cfRule>
  </conditionalFormatting>
  <dataValidations count="2">
    <dataValidation type="list" allowBlank="1" showInputMessage="1" showErrorMessage="1" sqref="C60:F60" xr:uid="{00000000-0002-0000-1600-000000000000}">
      <formula1>$B$11:$AI$11</formula1>
    </dataValidation>
    <dataValidation type="list" allowBlank="1" showInputMessage="1" showErrorMessage="1" sqref="C57:F57" xr:uid="{00000000-0002-0000-1600-000001000000}">
      <formula1>$B$43:$B$54</formula1>
    </dataValidation>
  </dataValidations>
  <hyperlinks>
    <hyperlink ref="C2" location="Índice!A1" display="Volver al Índice" xr:uid="{00000000-0004-0000-1600-000000000000}"/>
  </hyperlinks>
  <pageMargins left="0.70866141732283472" right="0.70866141732283472" top="0.74803149606299213" bottom="0.74803149606299213" header="0.31496062992125984" footer="0.31496062992125984"/>
  <pageSetup scale="74" fitToWidth="3" orientation="landscape" verticalDpi="1200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AQ161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21" width="11.42578125" style="219"/>
    <col min="22" max="22" width="11.42578125" style="219" customWidth="1"/>
    <col min="23" max="23" width="0" style="219" hidden="1" customWidth="1"/>
    <col min="24" max="24" width="11.42578125" style="219" customWidth="1"/>
    <col min="25" max="33" width="11.42578125" style="219"/>
    <col min="34" max="37" width="11.42578125" style="219" customWidth="1"/>
    <col min="38" max="42" width="11.42578125" style="219" hidden="1" customWidth="1"/>
    <col min="43" max="16384" width="11.42578125" style="219"/>
  </cols>
  <sheetData>
    <row r="2" spans="2:43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3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3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3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3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3" ht="15.75" x14ac:dyDescent="0.25">
      <c r="B8" s="28" t="s">
        <v>361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3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2:43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2:43" s="222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</row>
    <row r="12" spans="2:43" x14ac:dyDescent="0.2">
      <c r="B12" s="32" t="str">
        <f>'Datos Generales'!B8</f>
        <v xml:space="preserve">5.10.00.00  Total Activo </v>
      </c>
      <c r="C12" s="33">
        <f>Índice!$G$52*'Datos Vida'!C8</f>
        <v>17113533.257787015</v>
      </c>
      <c r="D12" s="33">
        <f>Índice!$G$52*'Datos Vida'!D8</f>
        <v>241270.60698212642</v>
      </c>
      <c r="E12" s="33">
        <f>Índice!$G$52*'Datos Vida'!E8</f>
        <v>5822336.4904709244</v>
      </c>
      <c r="F12" s="33">
        <f>Índice!$G$52*'Datos Vida'!F8</f>
        <v>10078739.891484099</v>
      </c>
      <c r="G12" s="33">
        <f>Índice!$G$52*'Datos Vida'!G8</f>
        <v>171375157.28138033</v>
      </c>
      <c r="H12" s="33">
        <f>Índice!$G$52*'Datos Vida'!H8</f>
        <v>12554386.001319284</v>
      </c>
      <c r="I12" s="33">
        <f>Índice!$G$52*'Datos Vida'!I8</f>
        <v>443710.97307446192</v>
      </c>
      <c r="J12" s="33">
        <f>Índice!$G$52*'Datos Vida'!J8</f>
        <v>4768083.1658148719</v>
      </c>
      <c r="K12" s="33">
        <f>Índice!$G$52*'Datos Vida'!K8</f>
        <v>1480379.0946484699</v>
      </c>
      <c r="L12" s="33">
        <f>Índice!$G$52*'Datos Vida'!L8</f>
        <v>110287153.2248764</v>
      </c>
      <c r="M12" s="33">
        <f>Índice!$G$52*'Datos Vida'!M8</f>
        <v>2702487.5853765826</v>
      </c>
      <c r="N12" s="33">
        <f>Índice!$G$52*'Datos Vida'!N8</f>
        <v>889241.62359494565</v>
      </c>
      <c r="O12" s="33">
        <f>Índice!$G$52*'Datos Vida'!O8</f>
        <v>27970818.312237177</v>
      </c>
      <c r="P12" s="33">
        <f>Índice!$G$52*'Datos Vida'!P8</f>
        <v>637315.92388714047</v>
      </c>
      <c r="Q12" s="33">
        <f>Índice!$G$52*'Datos Vida'!Q8</f>
        <v>231578139.58061248</v>
      </c>
      <c r="R12" s="33">
        <f>Índice!$G$52*'Datos Vida'!R8</f>
        <v>247246430.23231685</v>
      </c>
      <c r="S12" s="33">
        <f>Índice!$G$52*'Datos Vida'!S8</f>
        <v>109408.0001306355</v>
      </c>
      <c r="T12" s="33">
        <f>Índice!$G$52*'Datos Vida'!T8</f>
        <v>40821535.463621594</v>
      </c>
      <c r="U12" s="33">
        <f>Índice!$G$52*'Datos Vida'!U8</f>
        <v>434176.8620744439</v>
      </c>
      <c r="V12" s="33">
        <f>Índice!$G$52*'Datos Vida'!V8</f>
        <v>150821.35359453401</v>
      </c>
      <c r="W12" s="33">
        <f>Índice!$G$52*'Datos Vida'!W8</f>
        <v>0</v>
      </c>
      <c r="X12" s="33">
        <f>Índice!$G$52*'Datos Vida'!X8</f>
        <v>6823476.8634012109</v>
      </c>
      <c r="Y12" s="33">
        <f>Índice!$G$52*'Datos Vida'!Y8</f>
        <v>2008880.4913254979</v>
      </c>
      <c r="Z12" s="33">
        <f>Índice!$G$52*'Datos Vida'!Z8</f>
        <v>254516653.336631</v>
      </c>
      <c r="AA12" s="33">
        <f>Índice!$G$52*'Datos Vida'!AA8</f>
        <v>11071727.215419615</v>
      </c>
      <c r="AB12" s="33">
        <f>Índice!$G$52*'Datos Vida'!AB8</f>
        <v>31330116.888140306</v>
      </c>
      <c r="AC12" s="33">
        <f>Índice!$G$52*'Datos Vida'!AC8</f>
        <v>166806151.12824494</v>
      </c>
      <c r="AD12" s="33">
        <f>Índice!$G$52*'Datos Vida'!AD8</f>
        <v>135879234.09504482</v>
      </c>
      <c r="AE12" s="33">
        <f>Índice!$G$52*'Datos Vida'!AE8</f>
        <v>29240578.817252185</v>
      </c>
      <c r="AF12" s="33">
        <f>Índice!$G$52*'Datos Vida'!AF8</f>
        <v>3959063.3299733256</v>
      </c>
      <c r="AG12" s="33">
        <f>Índice!$G$52*'Datos Vida'!AG8</f>
        <v>3086488.4127346464</v>
      </c>
      <c r="AH12" s="33">
        <f>Índice!$G$52*'Datos Vida'!AH8</f>
        <v>93123486.082728326</v>
      </c>
      <c r="AI12" s="33">
        <f>Índice!$G$52*'Datos Vida'!AI8</f>
        <v>34625587.06872005</v>
      </c>
      <c r="AJ12" s="33">
        <f>Índice!$G$52*'Datos Vida'!AJ8</f>
        <v>1606257.3035951634</v>
      </c>
      <c r="AK12" s="33">
        <f>Índice!$G$52*'Datos Vida'!AK8</f>
        <v>7322184.7287799837</v>
      </c>
      <c r="AL12" s="33">
        <f>Índice!$G$52*'Datos Vida'!AL8</f>
        <v>0</v>
      </c>
      <c r="AM12" s="33">
        <f>Índice!$G$52*'Datos Vida'!AM8</f>
        <v>0</v>
      </c>
      <c r="AN12" s="33">
        <f>Índice!$G$52*'Datos Vida'!AN8</f>
        <v>0</v>
      </c>
      <c r="AO12" s="33">
        <f>Índice!$G$52*'Datos Vida'!AO8</f>
        <v>0</v>
      </c>
      <c r="AP12" s="33">
        <f>Índice!$G$52*'Datos Vida'!AP8</f>
        <v>0</v>
      </c>
      <c r="AQ12" s="33">
        <f>Índice!$G$52*'Datos Vida'!AQ8</f>
        <v>1668105010.6872754</v>
      </c>
    </row>
    <row r="13" spans="2:43" x14ac:dyDescent="0.2">
      <c r="B13" s="34" t="str">
        <f>'Datos Generales'!B9</f>
        <v xml:space="preserve">5.11.00.00  Total Inversiones Financieras </v>
      </c>
      <c r="C13" s="33">
        <f>Índice!$G$52*'Datos Vida'!C9</f>
        <v>13374824.671191508</v>
      </c>
      <c r="D13" s="33">
        <f>Índice!$G$52*'Datos Vida'!D9</f>
        <v>169644.2938658816</v>
      </c>
      <c r="E13" s="33">
        <f>Índice!$G$52*'Datos Vida'!E9</f>
        <v>4592404.0909318225</v>
      </c>
      <c r="F13" s="33">
        <f>Índice!$G$52*'Datos Vida'!F9</f>
        <v>7872518.7167649213</v>
      </c>
      <c r="G13" s="33">
        <f>Índice!$G$52*'Datos Vida'!G9</f>
        <v>140906870.23575965</v>
      </c>
      <c r="H13" s="33">
        <f>Índice!$G$52*'Datos Vida'!H9</f>
        <v>10756107.157837942</v>
      </c>
      <c r="I13" s="33">
        <f>Índice!$G$52*'Datos Vida'!I9</f>
        <v>238681.26881074425</v>
      </c>
      <c r="J13" s="33">
        <f>Índice!$G$52*'Datos Vida'!J9</f>
        <v>3314675.0935625625</v>
      </c>
      <c r="K13" s="33">
        <f>Índice!$G$52*'Datos Vida'!K9</f>
        <v>687842.25901410356</v>
      </c>
      <c r="L13" s="33">
        <f>Índice!$G$52*'Datos Vida'!L9</f>
        <v>88974919.381917268</v>
      </c>
      <c r="M13" s="33">
        <f>Índice!$G$52*'Datos Vida'!M9</f>
        <v>392161.59881502733</v>
      </c>
      <c r="N13" s="33">
        <f>Índice!$G$52*'Datos Vida'!N9</f>
        <v>833800.91084230295</v>
      </c>
      <c r="O13" s="33">
        <f>Índice!$G$52*'Datos Vida'!O9</f>
        <v>24326256.269397587</v>
      </c>
      <c r="P13" s="33">
        <f>Índice!$G$52*'Datos Vida'!P9</f>
        <v>372597.1320748555</v>
      </c>
      <c r="Q13" s="33">
        <f>Índice!$G$52*'Datos Vida'!Q9</f>
        <v>181064257.14506358</v>
      </c>
      <c r="R13" s="33">
        <f>Índice!$G$52*'Datos Vida'!R9</f>
        <v>204283349.72513819</v>
      </c>
      <c r="S13" s="33">
        <f>Índice!$G$52*'Datos Vida'!S9</f>
        <v>104886.99180160281</v>
      </c>
      <c r="T13" s="33">
        <f>Índice!$G$52*'Datos Vida'!T9</f>
        <v>31432595.458307721</v>
      </c>
      <c r="U13" s="33">
        <f>Índice!$G$52*'Datos Vida'!U9</f>
        <v>328263.49721396022</v>
      </c>
      <c r="V13" s="33">
        <f>Índice!$G$52*'Datos Vida'!V9</f>
        <v>145400.93356743394</v>
      </c>
      <c r="W13" s="33">
        <f>Índice!$G$52*'Datos Vida'!W9</f>
        <v>0</v>
      </c>
      <c r="X13" s="33">
        <f>Índice!$G$52*'Datos Vida'!X9</f>
        <v>6633110.0736627644</v>
      </c>
      <c r="Y13" s="33">
        <f>Índice!$G$52*'Datos Vida'!Y9</f>
        <v>1439757.1064512497</v>
      </c>
      <c r="Z13" s="33">
        <f>Índice!$G$52*'Datos Vida'!Z9</f>
        <v>208116213.36040393</v>
      </c>
      <c r="AA13" s="33">
        <f>Índice!$G$52*'Datos Vida'!AA9</f>
        <v>8114266.4834594736</v>
      </c>
      <c r="AB13" s="33">
        <f>Índice!$G$52*'Datos Vida'!AB9</f>
        <v>26598786.893042538</v>
      </c>
      <c r="AC13" s="33">
        <f>Índice!$G$52*'Datos Vida'!AC9</f>
        <v>126570392.31808925</v>
      </c>
      <c r="AD13" s="33">
        <f>Índice!$G$52*'Datos Vida'!AD9</f>
        <v>116448292.02609853</v>
      </c>
      <c r="AE13" s="33">
        <f>Índice!$G$52*'Datos Vida'!AE9</f>
        <v>22006119.558003008</v>
      </c>
      <c r="AF13" s="33">
        <f>Índice!$G$52*'Datos Vida'!AF9</f>
        <v>3127114.4832907352</v>
      </c>
      <c r="AG13" s="33">
        <f>Índice!$G$52*'Datos Vida'!AG9</f>
        <v>2059902.4588387664</v>
      </c>
      <c r="AH13" s="33">
        <f>Índice!$G$52*'Datos Vida'!AH9</f>
        <v>81976150.417234093</v>
      </c>
      <c r="AI13" s="33">
        <f>Índice!$G$52*'Datos Vida'!AI9</f>
        <v>32695580.676426455</v>
      </c>
      <c r="AJ13" s="33">
        <f>Índice!$G$52*'Datos Vida'!AJ9</f>
        <v>1088584.1596991573</v>
      </c>
      <c r="AK13" s="33">
        <f>Índice!$G$52*'Datos Vida'!AK9</f>
        <v>5369767.0708088549</v>
      </c>
      <c r="AL13" s="33">
        <f>Índice!$G$52*'Datos Vida'!AL9</f>
        <v>0</v>
      </c>
      <c r="AM13" s="33">
        <f>Índice!$G$52*'Datos Vida'!AM9</f>
        <v>0</v>
      </c>
      <c r="AN13" s="33">
        <f>Índice!$G$52*'Datos Vida'!AN9</f>
        <v>0</v>
      </c>
      <c r="AO13" s="33">
        <f>Índice!$G$52*'Datos Vida'!AO9</f>
        <v>0</v>
      </c>
      <c r="AP13" s="33">
        <f>Índice!$G$52*'Datos Vida'!AP9</f>
        <v>0</v>
      </c>
      <c r="AQ13" s="33">
        <f>Índice!$G$52*'Datos Vida'!AQ9</f>
        <v>1356416093.9173875</v>
      </c>
    </row>
    <row r="14" spans="2:43" x14ac:dyDescent="0.2">
      <c r="B14" s="35" t="str">
        <f>'Datos Generales'!B10</f>
        <v>5.11.10.00  Efectivo Y Efectivo Equivalente</v>
      </c>
      <c r="C14" s="36">
        <f>Índice!$G$52*'Datos Vida'!C10</f>
        <v>96978.237965461216</v>
      </c>
      <c r="D14" s="36">
        <f>Índice!$G$52*'Datos Vida'!D10</f>
        <v>10629.305825492087</v>
      </c>
      <c r="E14" s="36">
        <f>Índice!$G$52*'Datos Vida'!E10</f>
        <v>61090.357230214766</v>
      </c>
      <c r="F14" s="36">
        <f>Índice!$G$52*'Datos Vida'!F10</f>
        <v>1424987.1320646496</v>
      </c>
      <c r="G14" s="36">
        <f>Índice!$G$52*'Datos Vida'!G10</f>
        <v>113286.58125237926</v>
      </c>
      <c r="H14" s="36">
        <f>Índice!$G$52*'Datos Vida'!H10</f>
        <v>895910.93925892271</v>
      </c>
      <c r="I14" s="36">
        <f>Índice!$G$52*'Datos Vida'!I10</f>
        <v>35699.922129004583</v>
      </c>
      <c r="J14" s="36">
        <f>Índice!$G$52*'Datos Vida'!J10</f>
        <v>398818.70142205572</v>
      </c>
      <c r="K14" s="36">
        <f>Índice!$G$52*'Datos Vida'!K10</f>
        <v>194178.65831234606</v>
      </c>
      <c r="L14" s="36">
        <f>Índice!$G$52*'Datos Vida'!L10</f>
        <v>710401.71431856765</v>
      </c>
      <c r="M14" s="36">
        <f>Índice!$G$52*'Datos Vida'!M10</f>
        <v>20249.69067626656</v>
      </c>
      <c r="N14" s="36">
        <f>Índice!$G$52*'Datos Vida'!N10</f>
        <v>322234.05728297925</v>
      </c>
      <c r="O14" s="36">
        <f>Índice!$G$52*'Datos Vida'!O10</f>
        <v>51954.208180570902</v>
      </c>
      <c r="P14" s="36">
        <f>Índice!$G$52*'Datos Vida'!P10</f>
        <v>82992.518737176724</v>
      </c>
      <c r="Q14" s="36">
        <f>Índice!$G$52*'Datos Vida'!Q10</f>
        <v>7438879.229196215</v>
      </c>
      <c r="R14" s="36">
        <f>Índice!$G$52*'Datos Vida'!R10</f>
        <v>419193.21022072976</v>
      </c>
      <c r="S14" s="36">
        <f>Índice!$G$52*'Datos Vida'!S10</f>
        <v>72297.65703218634</v>
      </c>
      <c r="T14" s="36">
        <f>Índice!$G$52*'Datos Vida'!T10</f>
        <v>119138.0643563464</v>
      </c>
      <c r="U14" s="36">
        <f>Índice!$G$52*'Datos Vida'!U10</f>
        <v>20654.388518773918</v>
      </c>
      <c r="V14" s="36">
        <f>Índice!$G$52*'Datos Vida'!V10</f>
        <v>2952.5660517160027</v>
      </c>
      <c r="W14" s="36">
        <f>Índice!$G$52*'Datos Vida'!W10</f>
        <v>0</v>
      </c>
      <c r="X14" s="36">
        <f>Índice!$G$52*'Datos Vida'!X10</f>
        <v>392971.77695215854</v>
      </c>
      <c r="Y14" s="36">
        <f>Índice!$G$52*'Datos Vida'!Y10</f>
        <v>64903.824728004343</v>
      </c>
      <c r="Z14" s="36">
        <f>Índice!$G$52*'Datos Vida'!Z10</f>
        <v>2346486.2286726516</v>
      </c>
      <c r="AA14" s="36">
        <f>Índice!$G$52*'Datos Vida'!AA10</f>
        <v>542700.31709722511</v>
      </c>
      <c r="AB14" s="36">
        <f>Índice!$G$52*'Datos Vida'!AB10</f>
        <v>78737.544127747897</v>
      </c>
      <c r="AC14" s="36">
        <f>Índice!$G$52*'Datos Vida'!AC10</f>
        <v>525636.56732132961</v>
      </c>
      <c r="AD14" s="36">
        <f>Índice!$G$52*'Datos Vida'!AD10</f>
        <v>1052607.4196192045</v>
      </c>
      <c r="AE14" s="36">
        <f>Índice!$G$52*'Datos Vida'!AE10</f>
        <v>12390.94573626533</v>
      </c>
      <c r="AF14" s="36">
        <f>Índice!$G$52*'Datos Vida'!AF10</f>
        <v>6730.9592828928417</v>
      </c>
      <c r="AG14" s="36">
        <f>Índice!$G$52*'Datos Vida'!AG10</f>
        <v>164589.99338998061</v>
      </c>
      <c r="AH14" s="36">
        <f>Índice!$G$52*'Datos Vida'!AH10</f>
        <v>281904.77421663789</v>
      </c>
      <c r="AI14" s="36">
        <f>Índice!$G$52*'Datos Vida'!AI10</f>
        <v>18663.388078899752</v>
      </c>
      <c r="AJ14" s="36">
        <f>Índice!$G$52*'Datos Vida'!AJ10</f>
        <v>117049.97181471398</v>
      </c>
      <c r="AK14" s="36">
        <f>Índice!$G$52*'Datos Vida'!AK10</f>
        <v>60916.584821041295</v>
      </c>
      <c r="AL14" s="36">
        <f>Índice!$G$52*'Datos Vida'!AL10</f>
        <v>0</v>
      </c>
      <c r="AM14" s="36">
        <f>Índice!$G$52*'Datos Vida'!AM10</f>
        <v>0</v>
      </c>
      <c r="AN14" s="36">
        <f>Índice!$G$52*'Datos Vida'!AN10</f>
        <v>0</v>
      </c>
      <c r="AO14" s="36">
        <f>Índice!$G$52*'Datos Vida'!AO10</f>
        <v>0</v>
      </c>
      <c r="AP14" s="36">
        <f>Índice!$G$52*'Datos Vida'!AP10</f>
        <v>0</v>
      </c>
      <c r="AQ14" s="36">
        <f>Índice!$G$52*'Datos Vida'!AQ10</f>
        <v>18158817.435890809</v>
      </c>
    </row>
    <row r="15" spans="2:43" x14ac:dyDescent="0.2">
      <c r="B15" s="35" t="str">
        <f>'Datos Generales'!B11</f>
        <v>5.11.20.00  Activos Financieros A Valor Razonable</v>
      </c>
      <c r="C15" s="36">
        <f>Índice!$G$52*'Datos Vida'!C11</f>
        <v>4751287.1507414421</v>
      </c>
      <c r="D15" s="36">
        <f>Índice!$G$52*'Datos Vida'!D11</f>
        <v>159014.98804038952</v>
      </c>
      <c r="E15" s="36">
        <f>Índice!$G$52*'Datos Vida'!E11</f>
        <v>0</v>
      </c>
      <c r="F15" s="36">
        <f>Índice!$G$52*'Datos Vida'!F11</f>
        <v>918736.83651887742</v>
      </c>
      <c r="G15" s="36">
        <f>Índice!$G$52*'Datos Vida'!G11</f>
        <v>15491759.996761329</v>
      </c>
      <c r="H15" s="36">
        <f>Índice!$G$52*'Datos Vida'!H11</f>
        <v>8394979.3109454513</v>
      </c>
      <c r="I15" s="36">
        <f>Índice!$G$52*'Datos Vida'!I11</f>
        <v>202981.34668173967</v>
      </c>
      <c r="J15" s="36">
        <f>Índice!$G$52*'Datos Vida'!J11</f>
        <v>2915856.3921405068</v>
      </c>
      <c r="K15" s="36">
        <f>Índice!$G$52*'Datos Vida'!K11</f>
        <v>493663.60070175753</v>
      </c>
      <c r="L15" s="36">
        <f>Índice!$G$52*'Datos Vida'!L11</f>
        <v>5347121.4437126061</v>
      </c>
      <c r="M15" s="36">
        <f>Índice!$G$52*'Datos Vida'!M11</f>
        <v>371911.90813876077</v>
      </c>
      <c r="N15" s="36">
        <f>Índice!$G$52*'Datos Vida'!N11</f>
        <v>511566.8535593237</v>
      </c>
      <c r="O15" s="36">
        <f>Índice!$G$52*'Datos Vida'!O11</f>
        <v>5049988.2462084247</v>
      </c>
      <c r="P15" s="36">
        <f>Índice!$G$52*'Datos Vida'!P11</f>
        <v>289604.61333767878</v>
      </c>
      <c r="Q15" s="36">
        <f>Índice!$G$52*'Datos Vida'!Q11</f>
        <v>22435041.607741788</v>
      </c>
      <c r="R15" s="36">
        <f>Índice!$G$52*'Datos Vida'!R11</f>
        <v>36503064.89895992</v>
      </c>
      <c r="S15" s="36">
        <f>Índice!$G$52*'Datos Vida'!S11</f>
        <v>0</v>
      </c>
      <c r="T15" s="36">
        <f>Índice!$G$52*'Datos Vida'!T11</f>
        <v>8483375.9883135688</v>
      </c>
      <c r="U15" s="36">
        <f>Índice!$G$52*'Datos Vida'!U11</f>
        <v>307609.10869518627</v>
      </c>
      <c r="V15" s="36">
        <f>Índice!$G$52*'Datos Vida'!V11</f>
        <v>142448.36751571795</v>
      </c>
      <c r="W15" s="36">
        <f>Índice!$G$52*'Datos Vida'!W11</f>
        <v>0</v>
      </c>
      <c r="X15" s="36">
        <f>Índice!$G$52*'Datos Vida'!X11</f>
        <v>184313.87624397132</v>
      </c>
      <c r="Y15" s="36">
        <f>Índice!$G$52*'Datos Vida'!Y11</f>
        <v>275882.03615813289</v>
      </c>
      <c r="Z15" s="36">
        <f>Índice!$G$52*'Datos Vida'!Z11</f>
        <v>11174879.510878976</v>
      </c>
      <c r="AA15" s="36">
        <f>Índice!$G$52*'Datos Vida'!AA11</f>
        <v>496398.06673091848</v>
      </c>
      <c r="AB15" s="36">
        <f>Índice!$G$52*'Datos Vida'!AB11</f>
        <v>3430593.8777544443</v>
      </c>
      <c r="AC15" s="36">
        <f>Índice!$G$52*'Datos Vida'!AC11</f>
        <v>39358628.354635879</v>
      </c>
      <c r="AD15" s="36">
        <f>Índice!$G$52*'Datos Vida'!AD11</f>
        <v>9677078.8817194365</v>
      </c>
      <c r="AE15" s="36">
        <f>Índice!$G$52*'Datos Vida'!AE11</f>
        <v>262143.06150379815</v>
      </c>
      <c r="AF15" s="36">
        <f>Índice!$G$52*'Datos Vida'!AF11</f>
        <v>3120383.5240078424</v>
      </c>
      <c r="AG15" s="36">
        <f>Índice!$G$52*'Datos Vida'!AG11</f>
        <v>310147.38336105371</v>
      </c>
      <c r="AH15" s="36">
        <f>Índice!$G$52*'Datos Vida'!AH11</f>
        <v>13239345.774775581</v>
      </c>
      <c r="AI15" s="36">
        <f>Índice!$G$52*'Datos Vida'!AI11</f>
        <v>393864.28265980654</v>
      </c>
      <c r="AJ15" s="36">
        <f>Índice!$G$52*'Datos Vida'!AJ11</f>
        <v>971534.18788444344</v>
      </c>
      <c r="AK15" s="36">
        <f>Índice!$G$52*'Datos Vida'!AK11</f>
        <v>4128414.3403741554</v>
      </c>
      <c r="AL15" s="36">
        <f>Índice!$G$52*'Datos Vida'!AL11</f>
        <v>0</v>
      </c>
      <c r="AM15" s="36">
        <f>Índice!$G$52*'Datos Vida'!AM11</f>
        <v>0</v>
      </c>
      <c r="AN15" s="36">
        <f>Índice!$G$52*'Datos Vida'!AN11</f>
        <v>0</v>
      </c>
      <c r="AO15" s="36">
        <f>Índice!$G$52*'Datos Vida'!AO11</f>
        <v>0</v>
      </c>
      <c r="AP15" s="36">
        <f>Índice!$G$52*'Datos Vida'!AP11</f>
        <v>0</v>
      </c>
      <c r="AQ15" s="36">
        <f>Índice!$G$52*'Datos Vida'!AQ11</f>
        <v>199793619.8174029</v>
      </c>
    </row>
    <row r="16" spans="2:43" x14ac:dyDescent="0.2">
      <c r="B16" s="35" t="str">
        <f>'Datos Generales'!B12</f>
        <v>5.11.30.00  Activos Financieros A Costo Amortizado</v>
      </c>
      <c r="C16" s="36">
        <f>Índice!$G$52*'Datos Vida'!C12</f>
        <v>8526559.2824846059</v>
      </c>
      <c r="D16" s="36">
        <f>Índice!$G$52*'Datos Vida'!D12</f>
        <v>0</v>
      </c>
      <c r="E16" s="36">
        <f>Índice!$G$52*'Datos Vida'!E12</f>
        <v>4511074.419020799</v>
      </c>
      <c r="F16" s="36">
        <f>Índice!$G$52*'Datos Vida'!F12</f>
        <v>4540690.8780031279</v>
      </c>
      <c r="G16" s="36">
        <f>Índice!$G$52*'Datos Vida'!G12</f>
        <v>119157853.11468674</v>
      </c>
      <c r="H16" s="36">
        <f>Índice!$G$52*'Datos Vida'!H12</f>
        <v>1432106.4597545755</v>
      </c>
      <c r="I16" s="36">
        <f>Índice!$G$52*'Datos Vida'!I12</f>
        <v>0</v>
      </c>
      <c r="J16" s="36">
        <f>Índice!$G$52*'Datos Vida'!J12</f>
        <v>0</v>
      </c>
      <c r="K16" s="36">
        <f>Índice!$G$52*'Datos Vida'!K12</f>
        <v>0</v>
      </c>
      <c r="L16" s="36">
        <f>Índice!$G$52*'Datos Vida'!L12</f>
        <v>54987108.489027135</v>
      </c>
      <c r="M16" s="36">
        <f>Índice!$G$52*'Datos Vida'!M12</f>
        <v>0</v>
      </c>
      <c r="N16" s="36">
        <f>Índice!$G$52*'Datos Vida'!N12</f>
        <v>0</v>
      </c>
      <c r="O16" s="36">
        <f>Índice!$G$52*'Datos Vida'!O12</f>
        <v>19108719.986582648</v>
      </c>
      <c r="P16" s="36">
        <f>Índice!$G$52*'Datos Vida'!P12</f>
        <v>0</v>
      </c>
      <c r="Q16" s="36">
        <f>Índice!$G$52*'Datos Vida'!Q12</f>
        <v>134662956.84572461</v>
      </c>
      <c r="R16" s="36">
        <f>Índice!$G$52*'Datos Vida'!R12</f>
        <v>135847666.6427395</v>
      </c>
      <c r="S16" s="36">
        <f>Índice!$G$52*'Datos Vida'!S12</f>
        <v>32589.334769416466</v>
      </c>
      <c r="T16" s="36">
        <f>Índice!$G$52*'Datos Vida'!T12</f>
        <v>22778664.844120231</v>
      </c>
      <c r="U16" s="36">
        <f>Índice!$G$52*'Datos Vida'!U12</f>
        <v>0</v>
      </c>
      <c r="V16" s="36">
        <f>Índice!$G$52*'Datos Vida'!V12</f>
        <v>0</v>
      </c>
      <c r="W16" s="36">
        <f>Índice!$G$52*'Datos Vida'!W12</f>
        <v>0</v>
      </c>
      <c r="X16" s="36">
        <f>Índice!$G$52*'Datos Vida'!X12</f>
        <v>2055317.6976720691</v>
      </c>
      <c r="Y16" s="36">
        <f>Índice!$G$52*'Datos Vida'!Y12</f>
        <v>1076814.5830023505</v>
      </c>
      <c r="Z16" s="36">
        <f>Índice!$G$52*'Datos Vida'!Z12</f>
        <v>170328845.2673724</v>
      </c>
      <c r="AA16" s="36">
        <f>Índice!$G$52*'Datos Vida'!AA12</f>
        <v>5394899.1266133403</v>
      </c>
      <c r="AB16" s="36">
        <f>Índice!$G$52*'Datos Vida'!AB12</f>
        <v>21926683.794430099</v>
      </c>
      <c r="AC16" s="36">
        <f>Índice!$G$52*'Datos Vida'!AC12</f>
        <v>81377249.252162889</v>
      </c>
      <c r="AD16" s="36">
        <f>Índice!$G$52*'Datos Vida'!AD12</f>
        <v>93511547.326276079</v>
      </c>
      <c r="AE16" s="36">
        <f>Índice!$G$52*'Datos Vida'!AE12</f>
        <v>21588487.543872602</v>
      </c>
      <c r="AF16" s="36">
        <f>Índice!$G$52*'Datos Vida'!AF12</f>
        <v>0</v>
      </c>
      <c r="AG16" s="36">
        <f>Índice!$G$52*'Datos Vida'!AG12</f>
        <v>1585165.0820877322</v>
      </c>
      <c r="AH16" s="36">
        <f>Índice!$G$52*'Datos Vida'!AH12</f>
        <v>47295142.095005341</v>
      </c>
      <c r="AI16" s="36">
        <f>Índice!$G$52*'Datos Vida'!AI12</f>
        <v>4098289.8658502861</v>
      </c>
      <c r="AJ16" s="36">
        <f>Índice!$G$52*'Datos Vida'!AJ12</f>
        <v>0</v>
      </c>
      <c r="AK16" s="36">
        <f>Índice!$G$52*'Datos Vida'!AK12</f>
        <v>514272.98121400509</v>
      </c>
      <c r="AL16" s="36">
        <f>Índice!$G$52*'Datos Vida'!AL12</f>
        <v>0</v>
      </c>
      <c r="AM16" s="36">
        <f>Índice!$G$52*'Datos Vida'!AM12</f>
        <v>0</v>
      </c>
      <c r="AN16" s="36">
        <f>Índice!$G$52*'Datos Vida'!AN12</f>
        <v>0</v>
      </c>
      <c r="AO16" s="36">
        <f>Índice!$G$52*'Datos Vida'!AO12</f>
        <v>0</v>
      </c>
      <c r="AP16" s="36">
        <f>Índice!$G$52*'Datos Vida'!AP12</f>
        <v>0</v>
      </c>
      <c r="AQ16" s="36">
        <f>Índice!$G$52*'Datos Vida'!AQ12</f>
        <v>956338704.91247261</v>
      </c>
    </row>
    <row r="17" spans="2:43" x14ac:dyDescent="0.2">
      <c r="B17" s="35" t="str">
        <f>'Datos Generales'!B13</f>
        <v>5.11.40.00  Préstamos</v>
      </c>
      <c r="C17" s="36">
        <f>Índice!$G$52*'Datos Vida'!C13</f>
        <v>0</v>
      </c>
      <c r="D17" s="36">
        <f>Índice!$G$52*'Datos Vida'!D13</f>
        <v>0</v>
      </c>
      <c r="E17" s="36">
        <f>Índice!$G$52*'Datos Vida'!E13</f>
        <v>0</v>
      </c>
      <c r="F17" s="36">
        <f>Índice!$G$52*'Datos Vida'!F13</f>
        <v>0</v>
      </c>
      <c r="G17" s="36">
        <f>Índice!$G$52*'Datos Vida'!G13</f>
        <v>2305913.5009391126</v>
      </c>
      <c r="H17" s="36">
        <f>Índice!$G$52*'Datos Vida'!H13</f>
        <v>0</v>
      </c>
      <c r="I17" s="36">
        <f>Índice!$G$52*'Datos Vida'!I13</f>
        <v>0</v>
      </c>
      <c r="J17" s="36">
        <f>Índice!$G$52*'Datos Vida'!J13</f>
        <v>0</v>
      </c>
      <c r="K17" s="36">
        <f>Índice!$G$52*'Datos Vida'!K13</f>
        <v>0</v>
      </c>
      <c r="L17" s="36">
        <f>Índice!$G$52*'Datos Vida'!L13</f>
        <v>230026.83810759534</v>
      </c>
      <c r="M17" s="36">
        <f>Índice!$G$52*'Datos Vida'!M13</f>
        <v>0</v>
      </c>
      <c r="N17" s="36">
        <f>Índice!$G$52*'Datos Vida'!N13</f>
        <v>0</v>
      </c>
      <c r="O17" s="36">
        <f>Índice!$G$52*'Datos Vida'!O13</f>
        <v>0</v>
      </c>
      <c r="P17" s="36">
        <f>Índice!$G$52*'Datos Vida'!P13</f>
        <v>0</v>
      </c>
      <c r="Q17" s="36">
        <f>Índice!$G$52*'Datos Vida'!Q13</f>
        <v>1363391.5829244454</v>
      </c>
      <c r="R17" s="36">
        <f>Índice!$G$52*'Datos Vida'!R13</f>
        <v>35792.693734293549</v>
      </c>
      <c r="S17" s="36">
        <f>Índice!$G$52*'Datos Vida'!S13</f>
        <v>0</v>
      </c>
      <c r="T17" s="36">
        <f>Índice!$G$52*'Datos Vida'!T13</f>
        <v>4277.6997404640351</v>
      </c>
      <c r="U17" s="36">
        <f>Índice!$G$52*'Datos Vida'!U13</f>
        <v>0</v>
      </c>
      <c r="V17" s="36">
        <f>Índice!$G$52*'Datos Vida'!V13</f>
        <v>0</v>
      </c>
      <c r="W17" s="36">
        <f>Índice!$G$52*'Datos Vida'!W13</f>
        <v>0</v>
      </c>
      <c r="X17" s="36">
        <f>Índice!$G$52*'Datos Vida'!X13</f>
        <v>4000506.7227945654</v>
      </c>
      <c r="Y17" s="36">
        <f>Índice!$G$52*'Datos Vida'!Y13</f>
        <v>0</v>
      </c>
      <c r="Z17" s="36">
        <f>Índice!$G$52*'Datos Vida'!Z13</f>
        <v>1638468.1356581461</v>
      </c>
      <c r="AA17" s="36">
        <f>Índice!$G$52*'Datos Vida'!AA13</f>
        <v>604286.88504791842</v>
      </c>
      <c r="AB17" s="36">
        <f>Índice!$G$52*'Datos Vida'!AB13</f>
        <v>137438.22455491233</v>
      </c>
      <c r="AC17" s="36">
        <f>Índice!$G$52*'Datos Vida'!AC13</f>
        <v>1791553.9056777789</v>
      </c>
      <c r="AD17" s="36">
        <f>Índice!$G$52*'Datos Vida'!AD13</f>
        <v>477406.79719555558</v>
      </c>
      <c r="AE17" s="36">
        <f>Índice!$G$52*'Datos Vida'!AE13</f>
        <v>133164.9813895465</v>
      </c>
      <c r="AF17" s="36">
        <f>Índice!$G$52*'Datos Vida'!AF13</f>
        <v>0</v>
      </c>
      <c r="AG17" s="36">
        <f>Índice!$G$52*'Datos Vida'!AG13</f>
        <v>0</v>
      </c>
      <c r="AH17" s="36">
        <f>Índice!$G$52*'Datos Vida'!AH13</f>
        <v>393461.45589844725</v>
      </c>
      <c r="AI17" s="36">
        <f>Índice!$G$52*'Datos Vida'!AI13</f>
        <v>82872.055130895737</v>
      </c>
      <c r="AJ17" s="36">
        <f>Índice!$G$52*'Datos Vida'!AJ13</f>
        <v>0</v>
      </c>
      <c r="AK17" s="36">
        <f>Índice!$G$52*'Datos Vida'!AK13</f>
        <v>0</v>
      </c>
      <c r="AL17" s="36">
        <f>Índice!$G$52*'Datos Vida'!AL13</f>
        <v>0</v>
      </c>
      <c r="AM17" s="36">
        <f>Índice!$G$52*'Datos Vida'!AM13</f>
        <v>0</v>
      </c>
      <c r="AN17" s="36">
        <f>Índice!$G$52*'Datos Vida'!AN13</f>
        <v>0</v>
      </c>
      <c r="AO17" s="36">
        <f>Índice!$G$52*'Datos Vida'!AO13</f>
        <v>0</v>
      </c>
      <c r="AP17" s="36">
        <f>Índice!$G$52*'Datos Vida'!AP13</f>
        <v>0</v>
      </c>
      <c r="AQ17" s="36">
        <f>Índice!$G$52*'Datos Vida'!AQ13</f>
        <v>13198561.478793677</v>
      </c>
    </row>
    <row r="18" spans="2:43" x14ac:dyDescent="0.2">
      <c r="B18" s="37" t="str">
        <f>'Datos Generales'!B14</f>
        <v>5.11.41.00  Avance Tenedores De Pólizas</v>
      </c>
      <c r="C18" s="36">
        <f>Índice!$G$52*'Datos Vida'!C14</f>
        <v>0</v>
      </c>
      <c r="D18" s="36">
        <f>Índice!$G$52*'Datos Vida'!D14</f>
        <v>0</v>
      </c>
      <c r="E18" s="36">
        <f>Índice!$G$52*'Datos Vida'!E14</f>
        <v>0</v>
      </c>
      <c r="F18" s="36">
        <f>Índice!$G$52*'Datos Vida'!F14</f>
        <v>0</v>
      </c>
      <c r="G18" s="36">
        <f>Índice!$G$52*'Datos Vida'!G14</f>
        <v>307800.94554235332</v>
      </c>
      <c r="H18" s="36">
        <f>Índice!$G$52*'Datos Vida'!H14</f>
        <v>0</v>
      </c>
      <c r="I18" s="36">
        <f>Índice!$G$52*'Datos Vida'!I14</f>
        <v>0</v>
      </c>
      <c r="J18" s="36">
        <f>Índice!$G$52*'Datos Vida'!J14</f>
        <v>0</v>
      </c>
      <c r="K18" s="36">
        <f>Índice!$G$52*'Datos Vida'!K14</f>
        <v>0</v>
      </c>
      <c r="L18" s="36">
        <f>Índice!$G$52*'Datos Vida'!L14</f>
        <v>63007.296876281056</v>
      </c>
      <c r="M18" s="36">
        <f>Índice!$G$52*'Datos Vida'!M14</f>
        <v>0</v>
      </c>
      <c r="N18" s="36">
        <f>Índice!$G$52*'Datos Vida'!N14</f>
        <v>0</v>
      </c>
      <c r="O18" s="36">
        <f>Índice!$G$52*'Datos Vida'!O14</f>
        <v>0</v>
      </c>
      <c r="P18" s="36">
        <f>Índice!$G$52*'Datos Vida'!P14</f>
        <v>0</v>
      </c>
      <c r="Q18" s="36">
        <f>Índice!$G$52*'Datos Vida'!Q14</f>
        <v>21351.995610103433</v>
      </c>
      <c r="R18" s="36">
        <f>Índice!$G$52*'Datos Vida'!R14</f>
        <v>35792.693734293549</v>
      </c>
      <c r="S18" s="36">
        <f>Índice!$G$52*'Datos Vida'!S14</f>
        <v>0</v>
      </c>
      <c r="T18" s="36">
        <f>Índice!$G$52*'Datos Vida'!T14</f>
        <v>0</v>
      </c>
      <c r="U18" s="36">
        <f>Índice!$G$52*'Datos Vida'!U14</f>
        <v>0</v>
      </c>
      <c r="V18" s="36">
        <f>Índice!$G$52*'Datos Vida'!V14</f>
        <v>0</v>
      </c>
      <c r="W18" s="36">
        <f>Índice!$G$52*'Datos Vida'!W14</f>
        <v>0</v>
      </c>
      <c r="X18" s="36">
        <f>Índice!$G$52*'Datos Vida'!X14</f>
        <v>0</v>
      </c>
      <c r="Y18" s="36">
        <f>Índice!$G$52*'Datos Vida'!Y14</f>
        <v>0</v>
      </c>
      <c r="Z18" s="36">
        <f>Índice!$G$52*'Datos Vida'!Z14</f>
        <v>132759.50109492269</v>
      </c>
      <c r="AA18" s="36">
        <f>Índice!$G$52*'Datos Vida'!AA14</f>
        <v>45037.535588813931</v>
      </c>
      <c r="AB18" s="36">
        <f>Índice!$G$52*'Datos Vida'!AB14</f>
        <v>34752.440655259423</v>
      </c>
      <c r="AC18" s="36">
        <f>Índice!$G$52*'Datos Vida'!AC14</f>
        <v>0</v>
      </c>
      <c r="AD18" s="36">
        <f>Índice!$G$52*'Datos Vida'!AD14</f>
        <v>0</v>
      </c>
      <c r="AE18" s="36">
        <f>Índice!$G$52*'Datos Vida'!AE14</f>
        <v>0</v>
      </c>
      <c r="AF18" s="36">
        <f>Índice!$G$52*'Datos Vida'!AF14</f>
        <v>0</v>
      </c>
      <c r="AG18" s="36">
        <f>Índice!$G$52*'Datos Vida'!AG14</f>
        <v>0</v>
      </c>
      <c r="AH18" s="36">
        <f>Índice!$G$52*'Datos Vida'!AH14</f>
        <v>7611.8983070797976</v>
      </c>
      <c r="AI18" s="36">
        <f>Índice!$G$52*'Datos Vida'!AI14</f>
        <v>82872.055130895737</v>
      </c>
      <c r="AJ18" s="36">
        <f>Índice!$G$52*'Datos Vida'!AJ14</f>
        <v>0</v>
      </c>
      <c r="AK18" s="36">
        <f>Índice!$G$52*'Datos Vida'!AK14</f>
        <v>0</v>
      </c>
      <c r="AL18" s="36">
        <f>Índice!$G$52*'Datos Vida'!AL14</f>
        <v>0</v>
      </c>
      <c r="AM18" s="36">
        <f>Índice!$G$52*'Datos Vida'!AM14</f>
        <v>0</v>
      </c>
      <c r="AN18" s="36">
        <f>Índice!$G$52*'Datos Vida'!AN14</f>
        <v>0</v>
      </c>
      <c r="AO18" s="36">
        <f>Índice!$G$52*'Datos Vida'!AO14</f>
        <v>0</v>
      </c>
      <c r="AP18" s="36">
        <f>Índice!$G$52*'Datos Vida'!AP14</f>
        <v>0</v>
      </c>
      <c r="AQ18" s="36">
        <f>Índice!$G$52*'Datos Vida'!AQ14</f>
        <v>730986.36254000291</v>
      </c>
    </row>
    <row r="19" spans="2:43" x14ac:dyDescent="0.2">
      <c r="B19" s="37" t="str">
        <f>'Datos Generales'!B15</f>
        <v>5.11.42.00  Préstamos Otorgados</v>
      </c>
      <c r="C19" s="36">
        <f>Índice!$G$52*'Datos Vida'!C15</f>
        <v>0</v>
      </c>
      <c r="D19" s="36">
        <f>Índice!$G$52*'Datos Vida'!D15</f>
        <v>0</v>
      </c>
      <c r="E19" s="36">
        <f>Índice!$G$52*'Datos Vida'!E15</f>
        <v>0</v>
      </c>
      <c r="F19" s="36">
        <f>Índice!$G$52*'Datos Vida'!F15</f>
        <v>0</v>
      </c>
      <c r="G19" s="36">
        <f>Índice!$G$52*'Datos Vida'!G15</f>
        <v>1998112.5553967594</v>
      </c>
      <c r="H19" s="36">
        <f>Índice!$G$52*'Datos Vida'!H15</f>
        <v>0</v>
      </c>
      <c r="I19" s="36">
        <f>Índice!$G$52*'Datos Vida'!I15</f>
        <v>0</v>
      </c>
      <c r="J19" s="36">
        <f>Índice!$G$52*'Datos Vida'!J15</f>
        <v>0</v>
      </c>
      <c r="K19" s="36">
        <f>Índice!$G$52*'Datos Vida'!K15</f>
        <v>0</v>
      </c>
      <c r="L19" s="36">
        <f>Índice!$G$52*'Datos Vida'!L15</f>
        <v>167019.5412313143</v>
      </c>
      <c r="M19" s="36">
        <f>Índice!$G$52*'Datos Vida'!M15</f>
        <v>0</v>
      </c>
      <c r="N19" s="36">
        <f>Índice!$G$52*'Datos Vida'!N15</f>
        <v>0</v>
      </c>
      <c r="O19" s="36">
        <f>Índice!$G$52*'Datos Vida'!O15</f>
        <v>0</v>
      </c>
      <c r="P19" s="36">
        <f>Índice!$G$52*'Datos Vida'!P15</f>
        <v>0</v>
      </c>
      <c r="Q19" s="36">
        <f>Índice!$G$52*'Datos Vida'!Q15</f>
        <v>1342039.5873143421</v>
      </c>
      <c r="R19" s="36">
        <f>Índice!$G$52*'Datos Vida'!R15</f>
        <v>0</v>
      </c>
      <c r="S19" s="36">
        <f>Índice!$G$52*'Datos Vida'!S15</f>
        <v>0</v>
      </c>
      <c r="T19" s="36">
        <f>Índice!$G$52*'Datos Vida'!T15</f>
        <v>4277.6997404640351</v>
      </c>
      <c r="U19" s="36">
        <f>Índice!$G$52*'Datos Vida'!U15</f>
        <v>0</v>
      </c>
      <c r="V19" s="36">
        <f>Índice!$G$52*'Datos Vida'!V15</f>
        <v>0</v>
      </c>
      <c r="W19" s="36">
        <f>Índice!$G$52*'Datos Vida'!W15</f>
        <v>0</v>
      </c>
      <c r="X19" s="36">
        <f>Índice!$G$52*'Datos Vida'!X15</f>
        <v>4000506.7227945654</v>
      </c>
      <c r="Y19" s="36">
        <f>Índice!$G$52*'Datos Vida'!Y15</f>
        <v>0</v>
      </c>
      <c r="Z19" s="36">
        <f>Índice!$G$52*'Datos Vida'!Z15</f>
        <v>1505708.6345632235</v>
      </c>
      <c r="AA19" s="36">
        <f>Índice!$G$52*'Datos Vida'!AA15</f>
        <v>559249.34945910447</v>
      </c>
      <c r="AB19" s="36">
        <f>Índice!$G$52*'Datos Vida'!AB15</f>
        <v>102685.7838996529</v>
      </c>
      <c r="AC19" s="36">
        <f>Índice!$G$52*'Datos Vida'!AC15</f>
        <v>1791553.9056777789</v>
      </c>
      <c r="AD19" s="36">
        <f>Índice!$G$52*'Datos Vida'!AD15</f>
        <v>477406.79719555558</v>
      </c>
      <c r="AE19" s="36">
        <f>Índice!$G$52*'Datos Vida'!AE15</f>
        <v>133164.9813895465</v>
      </c>
      <c r="AF19" s="36">
        <f>Índice!$G$52*'Datos Vida'!AF15</f>
        <v>0</v>
      </c>
      <c r="AG19" s="36">
        <f>Índice!$G$52*'Datos Vida'!AG15</f>
        <v>0</v>
      </c>
      <c r="AH19" s="36">
        <f>Índice!$G$52*'Datos Vida'!AH15</f>
        <v>385849.55759136745</v>
      </c>
      <c r="AI19" s="36">
        <f>Índice!$G$52*'Datos Vida'!AI15</f>
        <v>0</v>
      </c>
      <c r="AJ19" s="36">
        <f>Índice!$G$52*'Datos Vida'!AJ15</f>
        <v>0</v>
      </c>
      <c r="AK19" s="36">
        <f>Índice!$G$52*'Datos Vida'!AK15</f>
        <v>0</v>
      </c>
      <c r="AL19" s="36">
        <f>Índice!$G$52*'Datos Vida'!AL15</f>
        <v>0</v>
      </c>
      <c r="AM19" s="36">
        <f>Índice!$G$52*'Datos Vida'!AM15</f>
        <v>0</v>
      </c>
      <c r="AN19" s="36">
        <f>Índice!$G$52*'Datos Vida'!AN15</f>
        <v>0</v>
      </c>
      <c r="AO19" s="36">
        <f>Índice!$G$52*'Datos Vida'!AO15</f>
        <v>0</v>
      </c>
      <c r="AP19" s="36">
        <f>Índice!$G$52*'Datos Vida'!AP15</f>
        <v>0</v>
      </c>
      <c r="AQ19" s="36">
        <f>Índice!$G$52*'Datos Vida'!AQ15</f>
        <v>12467575.116253674</v>
      </c>
    </row>
    <row r="20" spans="2:43" x14ac:dyDescent="0.2">
      <c r="B20" s="35" t="str">
        <f>'Datos Generales'!B16</f>
        <v>5.11.50.00  Inversiones Seguros Cuenta Única De Inversión (Cui)</v>
      </c>
      <c r="C20" s="36">
        <f>Índice!$G$52*'Datos Vida'!C16</f>
        <v>0</v>
      </c>
      <c r="D20" s="36">
        <f>Índice!$G$52*'Datos Vida'!D16</f>
        <v>0</v>
      </c>
      <c r="E20" s="36">
        <f>Índice!$G$52*'Datos Vida'!E16</f>
        <v>20239.314680808868</v>
      </c>
      <c r="F20" s="36">
        <f>Índice!$G$52*'Datos Vida'!F16</f>
        <v>988103.87017826643</v>
      </c>
      <c r="G20" s="36">
        <f>Índice!$G$52*'Datos Vida'!G16</f>
        <v>2941327.9981438876</v>
      </c>
      <c r="H20" s="36">
        <f>Índice!$G$52*'Datos Vida'!H16</f>
        <v>0</v>
      </c>
      <c r="I20" s="36">
        <f>Índice!$G$52*'Datos Vida'!I16</f>
        <v>0</v>
      </c>
      <c r="J20" s="36">
        <f>Índice!$G$52*'Datos Vida'!J16</f>
        <v>0</v>
      </c>
      <c r="K20" s="36">
        <f>Índice!$G$52*'Datos Vida'!K16</f>
        <v>0</v>
      </c>
      <c r="L20" s="36">
        <f>Índice!$G$52*'Datos Vida'!L16</f>
        <v>27360708.31647943</v>
      </c>
      <c r="M20" s="36">
        <f>Índice!$G$52*'Datos Vida'!M16</f>
        <v>0</v>
      </c>
      <c r="N20" s="36">
        <f>Índice!$G$52*'Datos Vida'!N16</f>
        <v>0</v>
      </c>
      <c r="O20" s="36">
        <f>Índice!$G$52*'Datos Vida'!O16</f>
        <v>0</v>
      </c>
      <c r="P20" s="36">
        <f>Índice!$G$52*'Datos Vida'!P16</f>
        <v>0</v>
      </c>
      <c r="Q20" s="36">
        <f>Índice!$G$52*'Datos Vida'!Q16</f>
        <v>14586395.096814843</v>
      </c>
      <c r="R20" s="36">
        <f>Índice!$G$52*'Datos Vida'!R16</f>
        <v>29231920.644386742</v>
      </c>
      <c r="S20" s="36">
        <f>Índice!$G$52*'Datos Vida'!S16</f>
        <v>0</v>
      </c>
      <c r="T20" s="36">
        <f>Índice!$G$52*'Datos Vida'!T16</f>
        <v>19592.498937736204</v>
      </c>
      <c r="U20" s="36">
        <f>Índice!$G$52*'Datos Vida'!U16</f>
        <v>0</v>
      </c>
      <c r="V20" s="36">
        <f>Índice!$G$52*'Datos Vida'!V16</f>
        <v>0</v>
      </c>
      <c r="W20" s="36">
        <f>Índice!$G$52*'Datos Vida'!W16</f>
        <v>0</v>
      </c>
      <c r="X20" s="36">
        <f>Índice!$G$52*'Datos Vida'!X16</f>
        <v>0</v>
      </c>
      <c r="Y20" s="36">
        <f>Índice!$G$52*'Datos Vida'!Y16</f>
        <v>22156.662562762016</v>
      </c>
      <c r="Z20" s="36">
        <f>Índice!$G$52*'Datos Vida'!Z16</f>
        <v>22377230.609390721</v>
      </c>
      <c r="AA20" s="36">
        <f>Índice!$G$52*'Datos Vida'!AA16</f>
        <v>1075982.087970071</v>
      </c>
      <c r="AB20" s="36">
        <f>Índice!$G$52*'Datos Vida'!AB16</f>
        <v>1025333.4521753361</v>
      </c>
      <c r="AC20" s="36">
        <f>Índice!$G$52*'Datos Vida'!AC16</f>
        <v>2960080.6197837237</v>
      </c>
      <c r="AD20" s="36">
        <f>Índice!$G$52*'Datos Vida'!AD16</f>
        <v>11452636.268288543</v>
      </c>
      <c r="AE20" s="36">
        <f>Índice!$G$52*'Datos Vida'!AE16</f>
        <v>9933.0255007948708</v>
      </c>
      <c r="AF20" s="36">
        <f>Índice!$G$52*'Datos Vida'!AF16</f>
        <v>0</v>
      </c>
      <c r="AG20" s="36">
        <f>Índice!$G$52*'Datos Vida'!AG16</f>
        <v>0</v>
      </c>
      <c r="AH20" s="36">
        <f>Índice!$G$52*'Datos Vida'!AH16</f>
        <v>20654621.485386688</v>
      </c>
      <c r="AI20" s="36">
        <f>Índice!$G$52*'Datos Vida'!AI16</f>
        <v>28101891.084706567</v>
      </c>
      <c r="AJ20" s="36">
        <f>Índice!$G$52*'Datos Vida'!AJ16</f>
        <v>0</v>
      </c>
      <c r="AK20" s="36">
        <f>Índice!$G$52*'Datos Vida'!AK16</f>
        <v>666163.16439965344</v>
      </c>
      <c r="AL20" s="36">
        <f>Índice!$G$52*'Datos Vida'!AL16</f>
        <v>0</v>
      </c>
      <c r="AM20" s="36">
        <f>Índice!$G$52*'Datos Vida'!AM16</f>
        <v>0</v>
      </c>
      <c r="AN20" s="36">
        <f>Índice!$G$52*'Datos Vida'!AN16</f>
        <v>0</v>
      </c>
      <c r="AO20" s="36">
        <f>Índice!$G$52*'Datos Vida'!AO16</f>
        <v>0</v>
      </c>
      <c r="AP20" s="36">
        <f>Índice!$G$52*'Datos Vida'!AP16</f>
        <v>0</v>
      </c>
      <c r="AQ20" s="36">
        <f>Índice!$G$52*'Datos Vida'!AQ16</f>
        <v>163494316.19978657</v>
      </c>
    </row>
    <row r="21" spans="2:43" x14ac:dyDescent="0.2">
      <c r="B21" s="35" t="str">
        <f>'Datos Generales'!B17</f>
        <v>5.11.60.00  Participaciones En Entidades Del Grupo</v>
      </c>
      <c r="C21" s="36">
        <f>Índice!$G$52*'Datos Vida'!C17</f>
        <v>0</v>
      </c>
      <c r="D21" s="36">
        <f>Índice!$G$52*'Datos Vida'!D17</f>
        <v>0</v>
      </c>
      <c r="E21" s="36">
        <f>Índice!$G$52*'Datos Vida'!E17</f>
        <v>0</v>
      </c>
      <c r="F21" s="36">
        <f>Índice!$G$52*'Datos Vida'!F17</f>
        <v>0</v>
      </c>
      <c r="G21" s="36">
        <f>Índice!$G$52*'Datos Vida'!G17</f>
        <v>896729.04397619038</v>
      </c>
      <c r="H21" s="36">
        <f>Índice!$G$52*'Datos Vida'!H17</f>
        <v>33110.447878993444</v>
      </c>
      <c r="I21" s="36">
        <f>Índice!$G$52*'Datos Vida'!I17</f>
        <v>0</v>
      </c>
      <c r="J21" s="36">
        <f>Índice!$G$52*'Datos Vida'!J17</f>
        <v>0</v>
      </c>
      <c r="K21" s="36">
        <f>Índice!$G$52*'Datos Vida'!K17</f>
        <v>0</v>
      </c>
      <c r="L21" s="36">
        <f>Índice!$G$52*'Datos Vida'!L17</f>
        <v>339552.58027193276</v>
      </c>
      <c r="M21" s="36">
        <f>Índice!$G$52*'Datos Vida'!M17</f>
        <v>0</v>
      </c>
      <c r="N21" s="36">
        <f>Índice!$G$52*'Datos Vida'!N17</f>
        <v>0</v>
      </c>
      <c r="O21" s="36">
        <f>Índice!$G$52*'Datos Vida'!O17</f>
        <v>115593.82842594109</v>
      </c>
      <c r="P21" s="36">
        <f>Índice!$G$52*'Datos Vida'!P17</f>
        <v>0</v>
      </c>
      <c r="Q21" s="36">
        <f>Índice!$G$52*'Datos Vida'!Q17</f>
        <v>577592.78266167757</v>
      </c>
      <c r="R21" s="36">
        <f>Índice!$G$52*'Datos Vida'!R17</f>
        <v>2245711.6350969919</v>
      </c>
      <c r="S21" s="36">
        <f>Índice!$G$52*'Datos Vida'!S17</f>
        <v>0</v>
      </c>
      <c r="T21" s="36">
        <f>Índice!$G$52*'Datos Vida'!T17</f>
        <v>27546.362839375852</v>
      </c>
      <c r="U21" s="36">
        <f>Índice!$G$52*'Datos Vida'!U17</f>
        <v>0</v>
      </c>
      <c r="V21" s="36">
        <f>Índice!$G$52*'Datos Vida'!V17</f>
        <v>0</v>
      </c>
      <c r="W21" s="36">
        <f>Índice!$G$52*'Datos Vida'!W17</f>
        <v>0</v>
      </c>
      <c r="X21" s="36">
        <f>Índice!$G$52*'Datos Vida'!X17</f>
        <v>0</v>
      </c>
      <c r="Y21" s="36">
        <f>Índice!$G$52*'Datos Vida'!Y17</f>
        <v>0</v>
      </c>
      <c r="Z21" s="36">
        <f>Índice!$G$52*'Datos Vida'!Z17</f>
        <v>250303.60843102363</v>
      </c>
      <c r="AA21" s="36">
        <f>Índice!$G$52*'Datos Vida'!AA17</f>
        <v>0</v>
      </c>
      <c r="AB21" s="36">
        <f>Índice!$G$52*'Datos Vida'!AB17</f>
        <v>0</v>
      </c>
      <c r="AC21" s="36">
        <f>Índice!$G$52*'Datos Vida'!AC17</f>
        <v>557243.61850764614</v>
      </c>
      <c r="AD21" s="36">
        <f>Índice!$G$52*'Datos Vida'!AD17</f>
        <v>277015.33299971389</v>
      </c>
      <c r="AE21" s="36">
        <f>Índice!$G$52*'Datos Vida'!AE17</f>
        <v>0</v>
      </c>
      <c r="AF21" s="36">
        <f>Índice!$G$52*'Datos Vida'!AF17</f>
        <v>0</v>
      </c>
      <c r="AG21" s="36">
        <f>Índice!$G$52*'Datos Vida'!AG17</f>
        <v>0</v>
      </c>
      <c r="AH21" s="36">
        <f>Índice!$G$52*'Datos Vida'!AH17</f>
        <v>111674.83195139817</v>
      </c>
      <c r="AI21" s="36">
        <f>Índice!$G$52*'Datos Vida'!AI17</f>
        <v>0</v>
      </c>
      <c r="AJ21" s="36">
        <f>Índice!$G$52*'Datos Vida'!AJ17</f>
        <v>0</v>
      </c>
      <c r="AK21" s="36">
        <f>Índice!$G$52*'Datos Vida'!AK17</f>
        <v>0</v>
      </c>
      <c r="AL21" s="36">
        <f>Índice!$G$52*'Datos Vida'!AL17</f>
        <v>0</v>
      </c>
      <c r="AM21" s="36">
        <f>Índice!$G$52*'Datos Vida'!AM17</f>
        <v>0</v>
      </c>
      <c r="AN21" s="36">
        <f>Índice!$G$52*'Datos Vida'!AN17</f>
        <v>0</v>
      </c>
      <c r="AO21" s="36">
        <f>Índice!$G$52*'Datos Vida'!AO17</f>
        <v>0</v>
      </c>
      <c r="AP21" s="36">
        <f>Índice!$G$52*'Datos Vida'!AP17</f>
        <v>0</v>
      </c>
      <c r="AQ21" s="36">
        <f>Índice!$G$52*'Datos Vida'!AQ17</f>
        <v>5432074.0730408849</v>
      </c>
    </row>
    <row r="22" spans="2:43" x14ac:dyDescent="0.2">
      <c r="B22" s="37" t="str">
        <f>'Datos Generales'!B18</f>
        <v>5.11.61.00  Participaciones En Empresas Subsidiarias (Filiales)</v>
      </c>
      <c r="C22" s="36">
        <f>Índice!$G$52*'Datos Vida'!C18</f>
        <v>0</v>
      </c>
      <c r="D22" s="36">
        <f>Índice!$G$52*'Datos Vida'!D18</f>
        <v>0</v>
      </c>
      <c r="E22" s="36">
        <f>Índice!$G$52*'Datos Vida'!E18</f>
        <v>0</v>
      </c>
      <c r="F22" s="36">
        <f>Índice!$G$52*'Datos Vida'!F18</f>
        <v>0</v>
      </c>
      <c r="G22" s="36">
        <f>Índice!$G$52*'Datos Vida'!G18</f>
        <v>104459.60284771747</v>
      </c>
      <c r="H22" s="36">
        <f>Índice!$G$52*'Datos Vida'!H18</f>
        <v>0</v>
      </c>
      <c r="I22" s="36">
        <f>Índice!$G$52*'Datos Vida'!I18</f>
        <v>0</v>
      </c>
      <c r="J22" s="36">
        <f>Índice!$G$52*'Datos Vida'!J18</f>
        <v>0</v>
      </c>
      <c r="K22" s="36">
        <f>Índice!$G$52*'Datos Vida'!K18</f>
        <v>0</v>
      </c>
      <c r="L22" s="36">
        <f>Índice!$G$52*'Datos Vida'!L18</f>
        <v>254689.79685842074</v>
      </c>
      <c r="M22" s="36">
        <f>Índice!$G$52*'Datos Vida'!M18</f>
        <v>0</v>
      </c>
      <c r="N22" s="36">
        <f>Índice!$G$52*'Datos Vida'!N18</f>
        <v>0</v>
      </c>
      <c r="O22" s="36">
        <f>Índice!$G$52*'Datos Vida'!O18</f>
        <v>0</v>
      </c>
      <c r="P22" s="36">
        <f>Índice!$G$52*'Datos Vida'!P18</f>
        <v>0</v>
      </c>
      <c r="Q22" s="36">
        <f>Índice!$G$52*'Datos Vida'!Q18</f>
        <v>0</v>
      </c>
      <c r="R22" s="36">
        <f>Índice!$G$52*'Datos Vida'!R18</f>
        <v>30357.237018694144</v>
      </c>
      <c r="S22" s="36">
        <f>Índice!$G$52*'Datos Vida'!S18</f>
        <v>0</v>
      </c>
      <c r="T22" s="36">
        <f>Índice!$G$52*'Datos Vida'!T18</f>
        <v>0</v>
      </c>
      <c r="U22" s="36">
        <f>Índice!$G$52*'Datos Vida'!U18</f>
        <v>0</v>
      </c>
      <c r="V22" s="36">
        <f>Índice!$G$52*'Datos Vida'!V18</f>
        <v>0</v>
      </c>
      <c r="W22" s="36">
        <f>Índice!$G$52*'Datos Vida'!W18</f>
        <v>0</v>
      </c>
      <c r="X22" s="36">
        <f>Índice!$G$52*'Datos Vida'!X18</f>
        <v>0</v>
      </c>
      <c r="Y22" s="36">
        <f>Índice!$G$52*'Datos Vida'!Y18</f>
        <v>0</v>
      </c>
      <c r="Z22" s="36">
        <f>Índice!$G$52*'Datos Vida'!Z18</f>
        <v>250303.60843102363</v>
      </c>
      <c r="AA22" s="36">
        <f>Índice!$G$52*'Datos Vida'!AA18</f>
        <v>0</v>
      </c>
      <c r="AB22" s="36">
        <f>Índice!$G$52*'Datos Vida'!AB18</f>
        <v>0</v>
      </c>
      <c r="AC22" s="36">
        <f>Índice!$G$52*'Datos Vida'!AC18</f>
        <v>0</v>
      </c>
      <c r="AD22" s="36">
        <f>Índice!$G$52*'Datos Vida'!AD18</f>
        <v>277015.33299971389</v>
      </c>
      <c r="AE22" s="36">
        <f>Índice!$G$52*'Datos Vida'!AE18</f>
        <v>0</v>
      </c>
      <c r="AF22" s="36">
        <f>Índice!$G$52*'Datos Vida'!AF18</f>
        <v>0</v>
      </c>
      <c r="AG22" s="36">
        <f>Índice!$G$52*'Datos Vida'!AG18</f>
        <v>0</v>
      </c>
      <c r="AH22" s="36">
        <f>Índice!$G$52*'Datos Vida'!AH18</f>
        <v>94054.792740341232</v>
      </c>
      <c r="AI22" s="36">
        <f>Índice!$G$52*'Datos Vida'!AI18</f>
        <v>0</v>
      </c>
      <c r="AJ22" s="36">
        <f>Índice!$G$52*'Datos Vida'!AJ18</f>
        <v>0</v>
      </c>
      <c r="AK22" s="36">
        <f>Índice!$G$52*'Datos Vida'!AK18</f>
        <v>0</v>
      </c>
      <c r="AL22" s="36">
        <f>Índice!$G$52*'Datos Vida'!AL18</f>
        <v>0</v>
      </c>
      <c r="AM22" s="36">
        <f>Índice!$G$52*'Datos Vida'!AM18</f>
        <v>0</v>
      </c>
      <c r="AN22" s="36">
        <f>Índice!$G$52*'Datos Vida'!AN18</f>
        <v>0</v>
      </c>
      <c r="AO22" s="36">
        <f>Índice!$G$52*'Datos Vida'!AO18</f>
        <v>0</v>
      </c>
      <c r="AP22" s="36">
        <f>Índice!$G$52*'Datos Vida'!AP18</f>
        <v>0</v>
      </c>
      <c r="AQ22" s="36">
        <f>Índice!$G$52*'Datos Vida'!AQ18</f>
        <v>1010880.3708959111</v>
      </c>
    </row>
    <row r="23" spans="2:43" x14ac:dyDescent="0.2">
      <c r="B23" s="37" t="str">
        <f>'Datos Generales'!B19</f>
        <v>5.11.62.00  Participaciones En Empresas Asociadas (Coligadas)</v>
      </c>
      <c r="C23" s="36">
        <f>Índice!$G$52*'Datos Vida'!C19</f>
        <v>0</v>
      </c>
      <c r="D23" s="36">
        <f>Índice!$G$52*'Datos Vida'!D19</f>
        <v>0</v>
      </c>
      <c r="E23" s="36">
        <f>Índice!$G$52*'Datos Vida'!E19</f>
        <v>0</v>
      </c>
      <c r="F23" s="36">
        <f>Índice!$G$52*'Datos Vida'!F19</f>
        <v>0</v>
      </c>
      <c r="G23" s="36">
        <f>Índice!$G$52*'Datos Vida'!G19</f>
        <v>792269.44112847291</v>
      </c>
      <c r="H23" s="36">
        <f>Índice!$G$52*'Datos Vida'!H19</f>
        <v>33110.447878993444</v>
      </c>
      <c r="I23" s="36">
        <f>Índice!$G$52*'Datos Vida'!I19</f>
        <v>0</v>
      </c>
      <c r="J23" s="36">
        <f>Índice!$G$52*'Datos Vida'!J19</f>
        <v>0</v>
      </c>
      <c r="K23" s="36">
        <f>Índice!$G$52*'Datos Vida'!K19</f>
        <v>0</v>
      </c>
      <c r="L23" s="36">
        <f>Índice!$G$52*'Datos Vida'!L19</f>
        <v>84862.783413512007</v>
      </c>
      <c r="M23" s="36">
        <f>Índice!$G$52*'Datos Vida'!M19</f>
        <v>0</v>
      </c>
      <c r="N23" s="36">
        <f>Índice!$G$52*'Datos Vida'!N19</f>
        <v>0</v>
      </c>
      <c r="O23" s="36">
        <f>Índice!$G$52*'Datos Vida'!O19</f>
        <v>115593.82842594109</v>
      </c>
      <c r="P23" s="36">
        <f>Índice!$G$52*'Datos Vida'!P19</f>
        <v>0</v>
      </c>
      <c r="Q23" s="36">
        <f>Índice!$G$52*'Datos Vida'!Q19</f>
        <v>577592.78266167757</v>
      </c>
      <c r="R23" s="36">
        <f>Índice!$G$52*'Datos Vida'!R19</f>
        <v>2215354.3980782977</v>
      </c>
      <c r="S23" s="36">
        <f>Índice!$G$52*'Datos Vida'!S19</f>
        <v>0</v>
      </c>
      <c r="T23" s="36">
        <f>Índice!$G$52*'Datos Vida'!T19</f>
        <v>27546.362839375852</v>
      </c>
      <c r="U23" s="36">
        <f>Índice!$G$52*'Datos Vida'!U19</f>
        <v>0</v>
      </c>
      <c r="V23" s="36">
        <f>Índice!$G$52*'Datos Vida'!V19</f>
        <v>0</v>
      </c>
      <c r="W23" s="36">
        <f>Índice!$G$52*'Datos Vida'!W19</f>
        <v>0</v>
      </c>
      <c r="X23" s="36">
        <f>Índice!$G$52*'Datos Vida'!X19</f>
        <v>0</v>
      </c>
      <c r="Y23" s="36">
        <f>Índice!$G$52*'Datos Vida'!Y19</f>
        <v>0</v>
      </c>
      <c r="Z23" s="36">
        <f>Índice!$G$52*'Datos Vida'!Z19</f>
        <v>0</v>
      </c>
      <c r="AA23" s="36">
        <f>Índice!$G$52*'Datos Vida'!AA19</f>
        <v>0</v>
      </c>
      <c r="AB23" s="36">
        <f>Índice!$G$52*'Datos Vida'!AB19</f>
        <v>0</v>
      </c>
      <c r="AC23" s="36">
        <f>Índice!$G$52*'Datos Vida'!AC19</f>
        <v>557243.61850764614</v>
      </c>
      <c r="AD23" s="36">
        <f>Índice!$G$52*'Datos Vida'!AD19</f>
        <v>0</v>
      </c>
      <c r="AE23" s="36">
        <f>Índice!$G$52*'Datos Vida'!AE19</f>
        <v>0</v>
      </c>
      <c r="AF23" s="36">
        <f>Índice!$G$52*'Datos Vida'!AF19</f>
        <v>0</v>
      </c>
      <c r="AG23" s="36">
        <f>Índice!$G$52*'Datos Vida'!AG19</f>
        <v>0</v>
      </c>
      <c r="AH23" s="36">
        <f>Índice!$G$52*'Datos Vida'!AH19</f>
        <v>17620.039211056934</v>
      </c>
      <c r="AI23" s="36">
        <f>Índice!$G$52*'Datos Vida'!AI19</f>
        <v>0</v>
      </c>
      <c r="AJ23" s="36">
        <f>Índice!$G$52*'Datos Vida'!AJ19</f>
        <v>0</v>
      </c>
      <c r="AK23" s="36">
        <f>Índice!$G$52*'Datos Vida'!AK19</f>
        <v>0</v>
      </c>
      <c r="AL23" s="36">
        <f>Índice!$G$52*'Datos Vida'!AL19</f>
        <v>0</v>
      </c>
      <c r="AM23" s="36">
        <f>Índice!$G$52*'Datos Vida'!AM19</f>
        <v>0</v>
      </c>
      <c r="AN23" s="36">
        <f>Índice!$G$52*'Datos Vida'!AN19</f>
        <v>0</v>
      </c>
      <c r="AO23" s="36">
        <f>Índice!$G$52*'Datos Vida'!AO19</f>
        <v>0</v>
      </c>
      <c r="AP23" s="36">
        <f>Índice!$G$52*'Datos Vida'!AP19</f>
        <v>0</v>
      </c>
      <c r="AQ23" s="36">
        <f>Índice!$G$52*'Datos Vida'!AQ19</f>
        <v>4421193.7021449739</v>
      </c>
    </row>
    <row r="24" spans="2:43" x14ac:dyDescent="0.2">
      <c r="B24" s="34" t="str">
        <f>'Datos Generales'!B20</f>
        <v xml:space="preserve">5.12.00.00  Total Inversiones Inmobiliarias </v>
      </c>
      <c r="C24" s="33">
        <f>Índice!$G$52*'Datos Vida'!C20</f>
        <v>2958229.0659188693</v>
      </c>
      <c r="D24" s="33">
        <f>Índice!$G$52*'Datos Vida'!D20</f>
        <v>2170.8283480360624</v>
      </c>
      <c r="E24" s="33">
        <f>Índice!$G$52*'Datos Vida'!E20</f>
        <v>27445.902791551016</v>
      </c>
      <c r="F24" s="33">
        <f>Índice!$G$52*'Datos Vida'!F20</f>
        <v>338234.52267189027</v>
      </c>
      <c r="G24" s="33">
        <f>Índice!$G$52*'Datos Vida'!G20</f>
        <v>24973713.929382678</v>
      </c>
      <c r="H24" s="33">
        <f>Índice!$G$52*'Datos Vida'!H20</f>
        <v>88888.669651097807</v>
      </c>
      <c r="I24" s="33">
        <f>Índice!$G$52*'Datos Vida'!I20</f>
        <v>477.67000728360864</v>
      </c>
      <c r="J24" s="33">
        <f>Índice!$G$52*'Datos Vida'!J20</f>
        <v>199622.04160808199</v>
      </c>
      <c r="K24" s="33">
        <f>Índice!$G$52*'Datos Vida'!K20</f>
        <v>0</v>
      </c>
      <c r="L24" s="33">
        <f>Índice!$G$52*'Datos Vida'!L20</f>
        <v>11655920.628057305</v>
      </c>
      <c r="M24" s="33">
        <f>Índice!$G$52*'Datos Vida'!M20</f>
        <v>0</v>
      </c>
      <c r="N24" s="33">
        <f>Índice!$G$52*'Datos Vida'!N20</f>
        <v>426.47042313989874</v>
      </c>
      <c r="O24" s="33">
        <f>Índice!$G$52*'Datos Vida'!O20</f>
        <v>3141956.7834686241</v>
      </c>
      <c r="P24" s="33">
        <f>Índice!$G$52*'Datos Vida'!P20</f>
        <v>3440.5780348000685</v>
      </c>
      <c r="Q24" s="33">
        <f>Índice!$G$52*'Datos Vida'!Q20</f>
        <v>44946791.112840824</v>
      </c>
      <c r="R24" s="33">
        <f>Índice!$G$52*'Datos Vida'!R20</f>
        <v>35019454.277070381</v>
      </c>
      <c r="S24" s="33">
        <f>Índice!$G$52*'Datos Vida'!S20</f>
        <v>2322.9982748631815</v>
      </c>
      <c r="T24" s="33">
        <f>Índice!$G$52*'Datos Vida'!T20</f>
        <v>8111971.1091462877</v>
      </c>
      <c r="U24" s="33">
        <f>Índice!$G$52*'Datos Vida'!U20</f>
        <v>65.725977784483433</v>
      </c>
      <c r="V24" s="33">
        <f>Índice!$G$52*'Datos Vida'!V20</f>
        <v>209.69716721716142</v>
      </c>
      <c r="W24" s="33">
        <f>Índice!$G$52*'Datos Vida'!W20</f>
        <v>0</v>
      </c>
      <c r="X24" s="33">
        <f>Índice!$G$52*'Datos Vida'!X20</f>
        <v>146052.95431806406</v>
      </c>
      <c r="Y24" s="33">
        <f>Índice!$G$52*'Datos Vida'!Y20</f>
        <v>41771.512415303812</v>
      </c>
      <c r="Z24" s="33">
        <f>Índice!$G$52*'Datos Vida'!Z20</f>
        <v>39668273.131580889</v>
      </c>
      <c r="AA24" s="33">
        <f>Índice!$G$52*'Datos Vida'!AA20</f>
        <v>2696570.51237346</v>
      </c>
      <c r="AB24" s="33">
        <f>Índice!$G$52*'Datos Vida'!AB20</f>
        <v>3082036.7364670658</v>
      </c>
      <c r="AC24" s="33">
        <f>Índice!$G$52*'Datos Vida'!AC20</f>
        <v>35936110.199195303</v>
      </c>
      <c r="AD24" s="33">
        <f>Índice!$G$52*'Datos Vida'!AD20</f>
        <v>17392656.993063733</v>
      </c>
      <c r="AE24" s="33">
        <f>Índice!$G$52*'Datos Vida'!AE20</f>
        <v>6326751.4255086882</v>
      </c>
      <c r="AF24" s="33">
        <f>Índice!$G$52*'Datos Vida'!AF20</f>
        <v>239807.14936704727</v>
      </c>
      <c r="AG24" s="33">
        <f>Índice!$G$52*'Datos Vida'!AG20</f>
        <v>31185.34351518995</v>
      </c>
      <c r="AH24" s="33">
        <f>Índice!$G$52*'Datos Vida'!AH20</f>
        <v>9408800.4770916738</v>
      </c>
      <c r="AI24" s="33">
        <f>Índice!$G$52*'Datos Vida'!AI20</f>
        <v>1408814.8674066851</v>
      </c>
      <c r="AJ24" s="33">
        <f>Índice!$G$52*'Datos Vida'!AJ20</f>
        <v>1459.2051579243519</v>
      </c>
      <c r="AK24" s="33">
        <f>Índice!$G$52*'Datos Vida'!AK20</f>
        <v>423922.89512726245</v>
      </c>
      <c r="AL24" s="33">
        <f>Índice!$G$52*'Datos Vida'!AL20</f>
        <v>0</v>
      </c>
      <c r="AM24" s="33">
        <f>Índice!$G$52*'Datos Vida'!AM20</f>
        <v>0</v>
      </c>
      <c r="AN24" s="33">
        <f>Índice!$G$52*'Datos Vida'!AN20</f>
        <v>0</v>
      </c>
      <c r="AO24" s="33">
        <f>Índice!$G$52*'Datos Vida'!AO20</f>
        <v>0</v>
      </c>
      <c r="AP24" s="33">
        <f>Índice!$G$52*'Datos Vida'!AP20</f>
        <v>0</v>
      </c>
      <c r="AQ24" s="33">
        <f>Índice!$G$52*'Datos Vida'!AQ20</f>
        <v>248275555.41342899</v>
      </c>
    </row>
    <row r="25" spans="2:43" x14ac:dyDescent="0.2">
      <c r="B25" s="35" t="str">
        <f>'Datos Generales'!B21</f>
        <v>5.12.10.00  Propiedades De Inversión</v>
      </c>
      <c r="C25" s="36">
        <f>Índice!$G$52*'Datos Vida'!C21</f>
        <v>374644.36700814468</v>
      </c>
      <c r="D25" s="36">
        <f>Índice!$G$52*'Datos Vida'!D21</f>
        <v>0</v>
      </c>
      <c r="E25" s="36">
        <f>Índice!$G$52*'Datos Vida'!E21</f>
        <v>0</v>
      </c>
      <c r="F25" s="36">
        <f>Índice!$G$52*'Datos Vida'!F21</f>
        <v>334712.94383320573</v>
      </c>
      <c r="G25" s="36">
        <f>Índice!$G$52*'Datos Vida'!G21</f>
        <v>17470716.831599638</v>
      </c>
      <c r="H25" s="36">
        <f>Índice!$G$52*'Datos Vida'!H21</f>
        <v>6826.2483428174473</v>
      </c>
      <c r="I25" s="36">
        <f>Índice!$G$52*'Datos Vida'!I21</f>
        <v>0</v>
      </c>
      <c r="J25" s="36">
        <f>Índice!$G$52*'Datos Vida'!J21</f>
        <v>0</v>
      </c>
      <c r="K25" s="36">
        <f>Índice!$G$52*'Datos Vida'!K21</f>
        <v>0</v>
      </c>
      <c r="L25" s="36">
        <f>Índice!$G$52*'Datos Vida'!L21</f>
        <v>6743744.3123385562</v>
      </c>
      <c r="M25" s="36">
        <f>Índice!$G$52*'Datos Vida'!M21</f>
        <v>0</v>
      </c>
      <c r="N25" s="36">
        <f>Índice!$G$52*'Datos Vida'!N21</f>
        <v>0</v>
      </c>
      <c r="O25" s="36">
        <f>Índice!$G$52*'Datos Vida'!O21</f>
        <v>2096454.2331850191</v>
      </c>
      <c r="P25" s="36">
        <f>Índice!$G$52*'Datos Vida'!P21</f>
        <v>0</v>
      </c>
      <c r="Q25" s="36">
        <f>Índice!$G$52*'Datos Vida'!Q21</f>
        <v>24331209.633550461</v>
      </c>
      <c r="R25" s="36">
        <f>Índice!$G$52*'Datos Vida'!R21</f>
        <v>19422258.755554136</v>
      </c>
      <c r="S25" s="36">
        <f>Índice!$G$52*'Datos Vida'!S21</f>
        <v>0</v>
      </c>
      <c r="T25" s="36">
        <f>Índice!$G$52*'Datos Vida'!T21</f>
        <v>4065801.6375021818</v>
      </c>
      <c r="U25" s="36">
        <f>Índice!$G$52*'Datos Vida'!U21</f>
        <v>0</v>
      </c>
      <c r="V25" s="36">
        <f>Índice!$G$52*'Datos Vida'!V21</f>
        <v>3.4019657238345463E-2</v>
      </c>
      <c r="W25" s="36">
        <f>Índice!$G$52*'Datos Vida'!W21</f>
        <v>0</v>
      </c>
      <c r="X25" s="36">
        <f>Índice!$G$52*'Datos Vida'!X21</f>
        <v>56791.973538149818</v>
      </c>
      <c r="Y25" s="36">
        <f>Índice!$G$52*'Datos Vida'!Y21</f>
        <v>41630.466916393634</v>
      </c>
      <c r="Z25" s="36">
        <f>Índice!$G$52*'Datos Vida'!Z21</f>
        <v>8405933.4364582542</v>
      </c>
      <c r="AA25" s="36">
        <f>Índice!$G$52*'Datos Vida'!AA21</f>
        <v>1876290.4081236222</v>
      </c>
      <c r="AB25" s="36">
        <f>Índice!$G$52*'Datos Vida'!AB21</f>
        <v>973429.38896953443</v>
      </c>
      <c r="AC25" s="36">
        <f>Índice!$G$52*'Datos Vida'!AC21</f>
        <v>7372554.0972084496</v>
      </c>
      <c r="AD25" s="36">
        <f>Índice!$G$52*'Datos Vida'!AD21</f>
        <v>41915.211447478585</v>
      </c>
      <c r="AE25" s="36">
        <f>Índice!$G$52*'Datos Vida'!AE21</f>
        <v>6036292.0342632383</v>
      </c>
      <c r="AF25" s="36">
        <f>Índice!$G$52*'Datos Vida'!AF21</f>
        <v>238812.41458939807</v>
      </c>
      <c r="AG25" s="36">
        <f>Índice!$G$52*'Datos Vida'!AG21</f>
        <v>0</v>
      </c>
      <c r="AH25" s="36">
        <f>Índice!$G$52*'Datos Vida'!AH21</f>
        <v>5752657.0202794587</v>
      </c>
      <c r="AI25" s="36">
        <f>Índice!$G$52*'Datos Vida'!AI21</f>
        <v>1371914.2214754531</v>
      </c>
      <c r="AJ25" s="36">
        <f>Índice!$G$52*'Datos Vida'!AJ21</f>
        <v>0</v>
      </c>
      <c r="AK25" s="36">
        <f>Índice!$G$52*'Datos Vida'!AK21</f>
        <v>0</v>
      </c>
      <c r="AL25" s="36">
        <f>Índice!$G$52*'Datos Vida'!AL21</f>
        <v>0</v>
      </c>
      <c r="AM25" s="36">
        <f>Índice!$G$52*'Datos Vida'!AM21</f>
        <v>0</v>
      </c>
      <c r="AN25" s="36">
        <f>Índice!$G$52*'Datos Vida'!AN21</f>
        <v>0</v>
      </c>
      <c r="AO25" s="36">
        <f>Índice!$G$52*'Datos Vida'!AO21</f>
        <v>0</v>
      </c>
      <c r="AP25" s="36">
        <f>Índice!$G$52*'Datos Vida'!AP21</f>
        <v>0</v>
      </c>
      <c r="AQ25" s="36">
        <f>Índice!$G$52*'Datos Vida'!AQ21</f>
        <v>107014589.67020324</v>
      </c>
    </row>
    <row r="26" spans="2:43" x14ac:dyDescent="0.2">
      <c r="B26" s="35" t="str">
        <f>'Datos Generales'!B22</f>
        <v>5.12.20.00  Cuentas Por Cobrar Leasing</v>
      </c>
      <c r="C26" s="36">
        <f>Índice!$G$52*'Datos Vida'!C22</f>
        <v>2582481.2032888844</v>
      </c>
      <c r="D26" s="36">
        <f>Índice!$G$52*'Datos Vida'!D22</f>
        <v>0</v>
      </c>
      <c r="E26" s="36">
        <f>Índice!$G$52*'Datos Vida'!E22</f>
        <v>0</v>
      </c>
      <c r="F26" s="36">
        <f>Índice!$G$52*'Datos Vida'!F22</f>
        <v>0</v>
      </c>
      <c r="G26" s="36">
        <f>Índice!$G$52*'Datos Vida'!G22</f>
        <v>7239222.317439463</v>
      </c>
      <c r="H26" s="36">
        <f>Índice!$G$52*'Datos Vida'!H22</f>
        <v>0</v>
      </c>
      <c r="I26" s="36">
        <f>Índice!$G$52*'Datos Vida'!I22</f>
        <v>0</v>
      </c>
      <c r="J26" s="36">
        <f>Índice!$G$52*'Datos Vida'!J22</f>
        <v>0</v>
      </c>
      <c r="K26" s="36">
        <f>Índice!$G$52*'Datos Vida'!K22</f>
        <v>0</v>
      </c>
      <c r="L26" s="36">
        <f>Índice!$G$52*'Datos Vida'!L22</f>
        <v>4835490.5991780171</v>
      </c>
      <c r="M26" s="36">
        <f>Índice!$G$52*'Datos Vida'!M22</f>
        <v>0</v>
      </c>
      <c r="N26" s="36">
        <f>Índice!$G$52*'Datos Vida'!N22</f>
        <v>0</v>
      </c>
      <c r="O26" s="36">
        <f>Índice!$G$52*'Datos Vida'!O22</f>
        <v>1045289.4171310067</v>
      </c>
      <c r="P26" s="36">
        <f>Índice!$G$52*'Datos Vida'!P22</f>
        <v>0</v>
      </c>
      <c r="Q26" s="36">
        <f>Índice!$G$52*'Datos Vida'!Q22</f>
        <v>20304376.118608855</v>
      </c>
      <c r="R26" s="36">
        <f>Índice!$G$52*'Datos Vida'!R22</f>
        <v>14508221.19036822</v>
      </c>
      <c r="S26" s="36">
        <f>Índice!$G$52*'Datos Vida'!S22</f>
        <v>0</v>
      </c>
      <c r="T26" s="36">
        <f>Índice!$G$52*'Datos Vida'!T22</f>
        <v>3861088.4521294096</v>
      </c>
      <c r="U26" s="36">
        <f>Índice!$G$52*'Datos Vida'!U22</f>
        <v>0</v>
      </c>
      <c r="V26" s="36">
        <f>Índice!$G$52*'Datos Vida'!V22</f>
        <v>0</v>
      </c>
      <c r="W26" s="36">
        <f>Índice!$G$52*'Datos Vida'!W22</f>
        <v>0</v>
      </c>
      <c r="X26" s="36">
        <f>Índice!$G$52*'Datos Vida'!X22</f>
        <v>0</v>
      </c>
      <c r="Y26" s="36">
        <f>Índice!$G$52*'Datos Vida'!Y22</f>
        <v>0</v>
      </c>
      <c r="Z26" s="36">
        <f>Índice!$G$52*'Datos Vida'!Z22</f>
        <v>30816706.101119351</v>
      </c>
      <c r="AA26" s="36">
        <f>Índice!$G$52*'Datos Vida'!AA22</f>
        <v>210062.77647350193</v>
      </c>
      <c r="AB26" s="36">
        <f>Índice!$G$52*'Datos Vida'!AB22</f>
        <v>1997987.7032546948</v>
      </c>
      <c r="AC26" s="36">
        <f>Índice!$G$52*'Datos Vida'!AC22</f>
        <v>28535993.92000686</v>
      </c>
      <c r="AD26" s="36">
        <f>Índice!$G$52*'Datos Vida'!AD22</f>
        <v>17341320.037544094</v>
      </c>
      <c r="AE26" s="36">
        <f>Índice!$G$52*'Datos Vida'!AE22</f>
        <v>61089.370660154855</v>
      </c>
      <c r="AF26" s="36">
        <f>Índice!$G$52*'Datos Vida'!AF22</f>
        <v>0</v>
      </c>
      <c r="AG26" s="36">
        <f>Índice!$G$52*'Datos Vida'!AG22</f>
        <v>0</v>
      </c>
      <c r="AH26" s="36">
        <f>Índice!$G$52*'Datos Vida'!AH22</f>
        <v>3141855.6090079974</v>
      </c>
      <c r="AI26" s="36">
        <f>Índice!$G$52*'Datos Vida'!AI22</f>
        <v>0</v>
      </c>
      <c r="AJ26" s="36">
        <f>Índice!$G$52*'Datos Vida'!AJ22</f>
        <v>0</v>
      </c>
      <c r="AK26" s="36">
        <f>Índice!$G$52*'Datos Vida'!AK22</f>
        <v>415859.38587034366</v>
      </c>
      <c r="AL26" s="36">
        <f>Índice!$G$52*'Datos Vida'!AL22</f>
        <v>0</v>
      </c>
      <c r="AM26" s="36">
        <f>Índice!$G$52*'Datos Vida'!AM22</f>
        <v>0</v>
      </c>
      <c r="AN26" s="36">
        <f>Índice!$G$52*'Datos Vida'!AN22</f>
        <v>0</v>
      </c>
      <c r="AO26" s="36">
        <f>Índice!$G$52*'Datos Vida'!AO22</f>
        <v>0</v>
      </c>
      <c r="AP26" s="36">
        <f>Índice!$G$52*'Datos Vida'!AP22</f>
        <v>0</v>
      </c>
      <c r="AQ26" s="36">
        <f>Índice!$G$52*'Datos Vida'!AQ22</f>
        <v>136897044.20208085</v>
      </c>
    </row>
    <row r="27" spans="2:43" x14ac:dyDescent="0.2">
      <c r="B27" s="35" t="str">
        <f>'Datos Generales'!B23</f>
        <v>5.12.30.00  Propiedades, Muebles Y Equipos De Uso Propio</v>
      </c>
      <c r="C27" s="36">
        <f>Índice!$G$52*'Datos Vida'!C23</f>
        <v>1103.4956218402117</v>
      </c>
      <c r="D27" s="36">
        <f>Índice!$G$52*'Datos Vida'!D23</f>
        <v>2170.8283480360624</v>
      </c>
      <c r="E27" s="36">
        <f>Índice!$G$52*'Datos Vida'!E23</f>
        <v>27445.902791551016</v>
      </c>
      <c r="F27" s="36">
        <f>Índice!$G$52*'Datos Vida'!F23</f>
        <v>3521.5788386845688</v>
      </c>
      <c r="G27" s="36">
        <f>Índice!$G$52*'Datos Vida'!G23</f>
        <v>263774.78034357814</v>
      </c>
      <c r="H27" s="36">
        <f>Índice!$G$52*'Datos Vida'!H23</f>
        <v>82062.421308280362</v>
      </c>
      <c r="I27" s="36">
        <f>Índice!$G$52*'Datos Vida'!I23</f>
        <v>477.67000728360864</v>
      </c>
      <c r="J27" s="36">
        <f>Índice!$G$52*'Datos Vida'!J23</f>
        <v>199622.04160808199</v>
      </c>
      <c r="K27" s="36">
        <f>Índice!$G$52*'Datos Vida'!K23</f>
        <v>0</v>
      </c>
      <c r="L27" s="36">
        <f>Índice!$G$52*'Datos Vida'!L23</f>
        <v>76685.716540731577</v>
      </c>
      <c r="M27" s="36">
        <f>Índice!$G$52*'Datos Vida'!M23</f>
        <v>0</v>
      </c>
      <c r="N27" s="36">
        <f>Índice!$G$52*'Datos Vida'!N23</f>
        <v>426.47042313989874</v>
      </c>
      <c r="O27" s="36">
        <f>Índice!$G$52*'Datos Vida'!O23</f>
        <v>213.13315259823432</v>
      </c>
      <c r="P27" s="36">
        <f>Índice!$G$52*'Datos Vida'!P23</f>
        <v>3440.5780348000685</v>
      </c>
      <c r="Q27" s="36">
        <f>Índice!$G$52*'Datos Vida'!Q23</f>
        <v>311205.36068150902</v>
      </c>
      <c r="R27" s="36">
        <f>Índice!$G$52*'Datos Vida'!R23</f>
        <v>1088974.3311480239</v>
      </c>
      <c r="S27" s="36">
        <f>Índice!$G$52*'Datos Vida'!S23</f>
        <v>2322.9982748631815</v>
      </c>
      <c r="T27" s="36">
        <f>Índice!$G$52*'Datos Vida'!T23</f>
        <v>185081.019514696</v>
      </c>
      <c r="U27" s="36">
        <f>Índice!$G$52*'Datos Vida'!U23</f>
        <v>65.725977784483433</v>
      </c>
      <c r="V27" s="36">
        <f>Índice!$G$52*'Datos Vida'!V23</f>
        <v>209.66314755992309</v>
      </c>
      <c r="W27" s="36">
        <f>Índice!$G$52*'Datos Vida'!W23</f>
        <v>0</v>
      </c>
      <c r="X27" s="36">
        <f>Índice!$G$52*'Datos Vida'!X23</f>
        <v>89260.980779914258</v>
      </c>
      <c r="Y27" s="36">
        <f>Índice!$G$52*'Datos Vida'!Y23</f>
        <v>141.0454989101803</v>
      </c>
      <c r="Z27" s="36">
        <f>Índice!$G$52*'Datos Vida'!Z23</f>
        <v>445633.59400328703</v>
      </c>
      <c r="AA27" s="36">
        <f>Índice!$G$52*'Datos Vida'!AA23</f>
        <v>610217.32777633576</v>
      </c>
      <c r="AB27" s="36">
        <f>Índice!$G$52*'Datos Vida'!AB23</f>
        <v>110619.64424283641</v>
      </c>
      <c r="AC27" s="36">
        <f>Índice!$G$52*'Datos Vida'!AC23</f>
        <v>27562.181979991681</v>
      </c>
      <c r="AD27" s="36">
        <f>Índice!$G$52*'Datos Vida'!AD23</f>
        <v>9421.7440721597759</v>
      </c>
      <c r="AE27" s="36">
        <f>Índice!$G$52*'Datos Vida'!AE23</f>
        <v>229370.02058529461</v>
      </c>
      <c r="AF27" s="36">
        <f>Índice!$G$52*'Datos Vida'!AF23</f>
        <v>994.73477764922131</v>
      </c>
      <c r="AG27" s="36">
        <f>Índice!$G$52*'Datos Vida'!AG23</f>
        <v>31185.34351518995</v>
      </c>
      <c r="AH27" s="36">
        <f>Índice!$G$52*'Datos Vida'!AH23</f>
        <v>514287.8478042183</v>
      </c>
      <c r="AI27" s="36">
        <f>Índice!$G$52*'Datos Vida'!AI23</f>
        <v>36900.645931231986</v>
      </c>
      <c r="AJ27" s="36">
        <f>Índice!$G$52*'Datos Vida'!AJ23</f>
        <v>1459.2051579243519</v>
      </c>
      <c r="AK27" s="36">
        <f>Índice!$G$52*'Datos Vida'!AK23</f>
        <v>8063.5092569188337</v>
      </c>
      <c r="AL27" s="36">
        <f>Índice!$G$52*'Datos Vida'!AL23</f>
        <v>0</v>
      </c>
      <c r="AM27" s="36">
        <f>Índice!$G$52*'Datos Vida'!AM23</f>
        <v>0</v>
      </c>
      <c r="AN27" s="36">
        <f>Índice!$G$52*'Datos Vida'!AN23</f>
        <v>0</v>
      </c>
      <c r="AO27" s="36">
        <f>Índice!$G$52*'Datos Vida'!AO23</f>
        <v>0</v>
      </c>
      <c r="AP27" s="36">
        <f>Índice!$G$52*'Datos Vida'!AP23</f>
        <v>0</v>
      </c>
      <c r="AQ27" s="36">
        <f>Índice!$G$52*'Datos Vida'!AQ23</f>
        <v>4363921.5411449047</v>
      </c>
    </row>
    <row r="28" spans="2:43" x14ac:dyDescent="0.2">
      <c r="B28" s="37" t="str">
        <f>'Datos Generales'!B24</f>
        <v>5.12.31.00  Propiedades De Uso Propio</v>
      </c>
      <c r="C28" s="36">
        <f>Índice!$G$52*'Datos Vida'!C24</f>
        <v>0</v>
      </c>
      <c r="D28" s="36">
        <f>Índice!$G$52*'Datos Vida'!D24</f>
        <v>0</v>
      </c>
      <c r="E28" s="36">
        <f>Índice!$G$52*'Datos Vida'!E24</f>
        <v>23441.448938025373</v>
      </c>
      <c r="F28" s="36">
        <f>Índice!$G$52*'Datos Vida'!F24</f>
        <v>0</v>
      </c>
      <c r="G28" s="36">
        <f>Índice!$G$52*'Datos Vida'!G24</f>
        <v>239925.6058135512</v>
      </c>
      <c r="H28" s="36">
        <f>Índice!$G$52*'Datos Vida'!H24</f>
        <v>77570.87400241608</v>
      </c>
      <c r="I28" s="36">
        <f>Índice!$G$52*'Datos Vida'!I24</f>
        <v>0</v>
      </c>
      <c r="J28" s="36">
        <f>Índice!$G$52*'Datos Vida'!J24</f>
        <v>167162.08359514296</v>
      </c>
      <c r="K28" s="36">
        <f>Índice!$G$52*'Datos Vida'!K24</f>
        <v>0</v>
      </c>
      <c r="L28" s="36">
        <f>Índice!$G$52*'Datos Vida'!L24</f>
        <v>0</v>
      </c>
      <c r="M28" s="36">
        <f>Índice!$G$52*'Datos Vida'!M24</f>
        <v>0</v>
      </c>
      <c r="N28" s="36">
        <f>Índice!$G$52*'Datos Vida'!N24</f>
        <v>0</v>
      </c>
      <c r="O28" s="36">
        <f>Índice!$G$52*'Datos Vida'!O24</f>
        <v>0</v>
      </c>
      <c r="P28" s="36">
        <f>Índice!$G$52*'Datos Vida'!P24</f>
        <v>0</v>
      </c>
      <c r="Q28" s="36">
        <f>Índice!$G$52*'Datos Vida'!Q24</f>
        <v>281019.75283358234</v>
      </c>
      <c r="R28" s="36">
        <f>Índice!$G$52*'Datos Vida'!R24</f>
        <v>977227.17340533715</v>
      </c>
      <c r="S28" s="36">
        <f>Índice!$G$52*'Datos Vida'!S24</f>
        <v>0</v>
      </c>
      <c r="T28" s="36">
        <f>Índice!$G$52*'Datos Vida'!T24</f>
        <v>127868.3588951368</v>
      </c>
      <c r="U28" s="36">
        <f>Índice!$G$52*'Datos Vida'!U24</f>
        <v>0</v>
      </c>
      <c r="V28" s="36">
        <f>Índice!$G$52*'Datos Vida'!V24</f>
        <v>0</v>
      </c>
      <c r="W28" s="36">
        <f>Índice!$G$52*'Datos Vida'!W24</f>
        <v>0</v>
      </c>
      <c r="X28" s="36">
        <f>Índice!$G$52*'Datos Vida'!X24</f>
        <v>69680.592840154903</v>
      </c>
      <c r="Y28" s="36">
        <f>Índice!$G$52*'Datos Vida'!Y24</f>
        <v>0</v>
      </c>
      <c r="Z28" s="36">
        <f>Índice!$G$52*'Datos Vida'!Z24</f>
        <v>408123.11169640045</v>
      </c>
      <c r="AA28" s="36">
        <f>Índice!$G$52*'Datos Vida'!AA24</f>
        <v>508937.33817274304</v>
      </c>
      <c r="AB28" s="36">
        <f>Índice!$G$52*'Datos Vida'!AB24</f>
        <v>107957.12978873453</v>
      </c>
      <c r="AC28" s="36">
        <f>Índice!$G$52*'Datos Vida'!AC24</f>
        <v>0</v>
      </c>
      <c r="AD28" s="36">
        <f>Índice!$G$52*'Datos Vida'!AD24</f>
        <v>0</v>
      </c>
      <c r="AE28" s="36">
        <f>Índice!$G$52*'Datos Vida'!AE24</f>
        <v>226413.40619436724</v>
      </c>
      <c r="AF28" s="36">
        <f>Índice!$G$52*'Datos Vida'!AF24</f>
        <v>0</v>
      </c>
      <c r="AG28" s="36">
        <f>Índice!$G$52*'Datos Vida'!AG24</f>
        <v>30380.880680474795</v>
      </c>
      <c r="AH28" s="36">
        <f>Índice!$G$52*'Datos Vida'!AH24</f>
        <v>452687.33179405727</v>
      </c>
      <c r="AI28" s="36">
        <f>Índice!$G$52*'Datos Vida'!AI24</f>
        <v>0</v>
      </c>
      <c r="AJ28" s="36">
        <f>Índice!$G$52*'Datos Vida'!AJ24</f>
        <v>0</v>
      </c>
      <c r="AK28" s="36">
        <f>Índice!$G$52*'Datos Vida'!AK24</f>
        <v>0</v>
      </c>
      <c r="AL28" s="36">
        <f>Índice!$G$52*'Datos Vida'!AL24</f>
        <v>0</v>
      </c>
      <c r="AM28" s="36">
        <f>Índice!$G$52*'Datos Vida'!AM24</f>
        <v>0</v>
      </c>
      <c r="AN28" s="36">
        <f>Índice!$G$52*'Datos Vida'!AN24</f>
        <v>0</v>
      </c>
      <c r="AO28" s="36">
        <f>Índice!$G$52*'Datos Vida'!AO24</f>
        <v>0</v>
      </c>
      <c r="AP28" s="36">
        <f>Índice!$G$52*'Datos Vida'!AP24</f>
        <v>0</v>
      </c>
      <c r="AQ28" s="36">
        <f>Índice!$G$52*'Datos Vida'!AQ24</f>
        <v>3698395.0886501241</v>
      </c>
    </row>
    <row r="29" spans="2:43" x14ac:dyDescent="0.2">
      <c r="B29" s="37" t="str">
        <f>'Datos Generales'!B25</f>
        <v>5.12.32.00  Muebles Y Equipos De Uso Propio</v>
      </c>
      <c r="C29" s="36">
        <f>Índice!$G$52*'Datos Vida'!C25</f>
        <v>1103.4956218402117</v>
      </c>
      <c r="D29" s="36">
        <f>Índice!$G$52*'Datos Vida'!D25</f>
        <v>2170.8283480360624</v>
      </c>
      <c r="E29" s="36">
        <f>Índice!$G$52*'Datos Vida'!E25</f>
        <v>4004.4538535256443</v>
      </c>
      <c r="F29" s="36">
        <f>Índice!$G$52*'Datos Vida'!F25</f>
        <v>3521.5788386845688</v>
      </c>
      <c r="G29" s="36">
        <f>Índice!$G$52*'Datos Vida'!G25</f>
        <v>23849.174530026943</v>
      </c>
      <c r="H29" s="36">
        <f>Índice!$G$52*'Datos Vida'!H25</f>
        <v>4491.5473058642747</v>
      </c>
      <c r="I29" s="36">
        <f>Índice!$G$52*'Datos Vida'!I25</f>
        <v>477.67000728360864</v>
      </c>
      <c r="J29" s="36">
        <f>Índice!$G$52*'Datos Vida'!J25</f>
        <v>32459.958012939038</v>
      </c>
      <c r="K29" s="36">
        <f>Índice!$G$52*'Datos Vida'!K25</f>
        <v>0</v>
      </c>
      <c r="L29" s="36">
        <f>Índice!$G$52*'Datos Vida'!L25</f>
        <v>76685.716540731577</v>
      </c>
      <c r="M29" s="36">
        <f>Índice!$G$52*'Datos Vida'!M25</f>
        <v>0</v>
      </c>
      <c r="N29" s="36">
        <f>Índice!$G$52*'Datos Vida'!N25</f>
        <v>426.47042313989874</v>
      </c>
      <c r="O29" s="36">
        <f>Índice!$G$52*'Datos Vida'!O25</f>
        <v>213.13315259823432</v>
      </c>
      <c r="P29" s="36">
        <f>Índice!$G$52*'Datos Vida'!P25</f>
        <v>3440.5780348000685</v>
      </c>
      <c r="Q29" s="36">
        <f>Índice!$G$52*'Datos Vida'!Q25</f>
        <v>30185.607847926691</v>
      </c>
      <c r="R29" s="36">
        <f>Índice!$G$52*'Datos Vida'!R25</f>
        <v>111747.15774268689</v>
      </c>
      <c r="S29" s="36">
        <f>Índice!$G$52*'Datos Vida'!S25</f>
        <v>2322.9982748631815</v>
      </c>
      <c r="T29" s="36">
        <f>Índice!$G$52*'Datos Vida'!T25</f>
        <v>57212.660619559196</v>
      </c>
      <c r="U29" s="36">
        <f>Índice!$G$52*'Datos Vida'!U25</f>
        <v>65.725977784483433</v>
      </c>
      <c r="V29" s="36">
        <f>Índice!$G$52*'Datos Vida'!V25</f>
        <v>209.66314755992309</v>
      </c>
      <c r="W29" s="36">
        <f>Índice!$G$52*'Datos Vida'!W25</f>
        <v>0</v>
      </c>
      <c r="X29" s="36">
        <f>Índice!$G$52*'Datos Vida'!X25</f>
        <v>19580.387939759352</v>
      </c>
      <c r="Y29" s="36">
        <f>Índice!$G$52*'Datos Vida'!Y25</f>
        <v>141.0454989101803</v>
      </c>
      <c r="Z29" s="36">
        <f>Índice!$G$52*'Datos Vida'!Z25</f>
        <v>37510.482306886566</v>
      </c>
      <c r="AA29" s="36">
        <f>Índice!$G$52*'Datos Vida'!AA25</f>
        <v>101279.98960359275</v>
      </c>
      <c r="AB29" s="36">
        <f>Índice!$G$52*'Datos Vida'!AB25</f>
        <v>2662.5144541018694</v>
      </c>
      <c r="AC29" s="36">
        <f>Índice!$G$52*'Datos Vida'!AC25</f>
        <v>27562.181979991681</v>
      </c>
      <c r="AD29" s="36">
        <f>Índice!$G$52*'Datos Vida'!AD25</f>
        <v>9421.7440721597759</v>
      </c>
      <c r="AE29" s="36">
        <f>Índice!$G$52*'Datos Vida'!AE25</f>
        <v>2956.614390927366</v>
      </c>
      <c r="AF29" s="36">
        <f>Índice!$G$52*'Datos Vida'!AF25</f>
        <v>994.73477764922131</v>
      </c>
      <c r="AG29" s="36">
        <f>Índice!$G$52*'Datos Vida'!AG25</f>
        <v>804.46283471515517</v>
      </c>
      <c r="AH29" s="36">
        <f>Índice!$G$52*'Datos Vida'!AH25</f>
        <v>61600.516010160994</v>
      </c>
      <c r="AI29" s="36">
        <f>Índice!$G$52*'Datos Vida'!AI25</f>
        <v>36900.645931231986</v>
      </c>
      <c r="AJ29" s="36">
        <f>Índice!$G$52*'Datos Vida'!AJ25</f>
        <v>1459.2051579243519</v>
      </c>
      <c r="AK29" s="36">
        <f>Índice!$G$52*'Datos Vida'!AK25</f>
        <v>8063.5092569188337</v>
      </c>
      <c r="AL29" s="36">
        <f>Índice!$G$52*'Datos Vida'!AL25</f>
        <v>0</v>
      </c>
      <c r="AM29" s="36">
        <f>Índice!$G$52*'Datos Vida'!AM25</f>
        <v>0</v>
      </c>
      <c r="AN29" s="36">
        <f>Índice!$G$52*'Datos Vida'!AN25</f>
        <v>0</v>
      </c>
      <c r="AO29" s="36">
        <f>Índice!$G$52*'Datos Vida'!AO25</f>
        <v>0</v>
      </c>
      <c r="AP29" s="36">
        <f>Índice!$G$52*'Datos Vida'!AP25</f>
        <v>0</v>
      </c>
      <c r="AQ29" s="36">
        <f>Índice!$G$52*'Datos Vida'!AQ25</f>
        <v>665526.45249478053</v>
      </c>
    </row>
    <row r="30" spans="2:43" x14ac:dyDescent="0.2">
      <c r="B30" s="34" t="str">
        <f>'Datos Generales'!B26</f>
        <v xml:space="preserve">5.13.00.00  Activos No Corrientes Mantenidos Para La Venta </v>
      </c>
      <c r="C30" s="33">
        <f>Índice!$G$52*'Datos Vida'!C26</f>
        <v>0</v>
      </c>
      <c r="D30" s="33">
        <f>Índice!$G$52*'Datos Vida'!D26</f>
        <v>0</v>
      </c>
      <c r="E30" s="33">
        <f>Índice!$G$52*'Datos Vida'!E26</f>
        <v>0</v>
      </c>
      <c r="F30" s="33">
        <f>Índice!$G$52*'Datos Vida'!F26</f>
        <v>0</v>
      </c>
      <c r="G30" s="33">
        <f>Índice!$G$52*'Datos Vida'!G26</f>
        <v>0</v>
      </c>
      <c r="H30" s="33">
        <f>Índice!$G$52*'Datos Vida'!H26</f>
        <v>0</v>
      </c>
      <c r="I30" s="33">
        <f>Índice!$G$52*'Datos Vida'!I26</f>
        <v>0</v>
      </c>
      <c r="J30" s="33">
        <f>Índice!$G$52*'Datos Vida'!J26</f>
        <v>0</v>
      </c>
      <c r="K30" s="33">
        <f>Índice!$G$52*'Datos Vida'!K26</f>
        <v>0</v>
      </c>
      <c r="L30" s="33">
        <f>Índice!$G$52*'Datos Vida'!L26</f>
        <v>0</v>
      </c>
      <c r="M30" s="33">
        <f>Índice!$G$52*'Datos Vida'!M26</f>
        <v>0</v>
      </c>
      <c r="N30" s="33">
        <f>Índice!$G$52*'Datos Vida'!N26</f>
        <v>0</v>
      </c>
      <c r="O30" s="33">
        <f>Índice!$G$52*'Datos Vida'!O26</f>
        <v>0</v>
      </c>
      <c r="P30" s="33">
        <f>Índice!$G$52*'Datos Vida'!P26</f>
        <v>0</v>
      </c>
      <c r="Q30" s="33">
        <f>Índice!$G$52*'Datos Vida'!Q26</f>
        <v>0</v>
      </c>
      <c r="R30" s="33">
        <f>Índice!$G$52*'Datos Vida'!R26</f>
        <v>0</v>
      </c>
      <c r="S30" s="33">
        <f>Índice!$G$52*'Datos Vida'!S26</f>
        <v>0</v>
      </c>
      <c r="T30" s="33">
        <f>Índice!$G$52*'Datos Vida'!T26</f>
        <v>0</v>
      </c>
      <c r="U30" s="33">
        <f>Índice!$G$52*'Datos Vida'!U26</f>
        <v>0</v>
      </c>
      <c r="V30" s="33">
        <f>Índice!$G$52*'Datos Vida'!V26</f>
        <v>0</v>
      </c>
      <c r="W30" s="33">
        <f>Índice!$G$52*'Datos Vida'!W26</f>
        <v>0</v>
      </c>
      <c r="X30" s="33">
        <f>Índice!$G$52*'Datos Vida'!X26</f>
        <v>0</v>
      </c>
      <c r="Y30" s="33">
        <f>Índice!$G$52*'Datos Vida'!Y26</f>
        <v>0</v>
      </c>
      <c r="Z30" s="33">
        <f>Índice!$G$52*'Datos Vida'!Z26</f>
        <v>0</v>
      </c>
      <c r="AA30" s="33">
        <f>Índice!$G$52*'Datos Vida'!AA26</f>
        <v>0</v>
      </c>
      <c r="AB30" s="33">
        <f>Índice!$G$52*'Datos Vida'!AB26</f>
        <v>0</v>
      </c>
      <c r="AC30" s="33">
        <f>Índice!$G$52*'Datos Vida'!AC26</f>
        <v>0</v>
      </c>
      <c r="AD30" s="33">
        <f>Índice!$G$52*'Datos Vida'!AD26</f>
        <v>0</v>
      </c>
      <c r="AE30" s="33">
        <f>Índice!$G$52*'Datos Vida'!AE26</f>
        <v>0</v>
      </c>
      <c r="AF30" s="33">
        <f>Índice!$G$52*'Datos Vida'!AF26</f>
        <v>0</v>
      </c>
      <c r="AG30" s="33">
        <f>Índice!$G$52*'Datos Vida'!AG26</f>
        <v>0</v>
      </c>
      <c r="AH30" s="33">
        <f>Índice!$G$52*'Datos Vida'!AH26</f>
        <v>0</v>
      </c>
      <c r="AI30" s="33">
        <f>Índice!$G$52*'Datos Vida'!AI26</f>
        <v>0</v>
      </c>
      <c r="AJ30" s="33">
        <f>Índice!$G$52*'Datos Vida'!AJ26</f>
        <v>0</v>
      </c>
      <c r="AK30" s="33">
        <f>Índice!$G$52*'Datos Vida'!AK26</f>
        <v>0</v>
      </c>
      <c r="AL30" s="33">
        <f>Índice!$G$52*'Datos Vida'!AL26</f>
        <v>0</v>
      </c>
      <c r="AM30" s="33">
        <f>Índice!$G$52*'Datos Vida'!AM26</f>
        <v>0</v>
      </c>
      <c r="AN30" s="33">
        <f>Índice!$G$52*'Datos Vida'!AN26</f>
        <v>0</v>
      </c>
      <c r="AO30" s="33">
        <f>Índice!$G$52*'Datos Vida'!AO26</f>
        <v>0</v>
      </c>
      <c r="AP30" s="33">
        <f>Índice!$G$52*'Datos Vida'!AP26</f>
        <v>0</v>
      </c>
      <c r="AQ30" s="33">
        <f>Índice!$G$52*'Datos Vida'!AQ26</f>
        <v>0</v>
      </c>
    </row>
    <row r="31" spans="2:43" x14ac:dyDescent="0.2">
      <c r="B31" s="34" t="str">
        <f>'Datos Generales'!B27</f>
        <v xml:space="preserve">5.14.00.00  Total Cuentas De Seguros </v>
      </c>
      <c r="C31" s="33">
        <f>Índice!$G$52*'Datos Vida'!C27</f>
        <v>494206.92864751111</v>
      </c>
      <c r="D31" s="33">
        <f>Índice!$G$52*'Datos Vida'!D27</f>
        <v>602.99842454967336</v>
      </c>
      <c r="E31" s="33">
        <f>Índice!$G$52*'Datos Vida'!E27</f>
        <v>1049678.8034061843</v>
      </c>
      <c r="F31" s="33">
        <f>Índice!$G$52*'Datos Vida'!F27</f>
        <v>1498721.4392220115</v>
      </c>
      <c r="G31" s="33">
        <f>Índice!$G$52*'Datos Vida'!G27</f>
        <v>1492291.0436108194</v>
      </c>
      <c r="H31" s="33">
        <f>Índice!$G$52*'Datos Vida'!H27</f>
        <v>841893.98318136192</v>
      </c>
      <c r="I31" s="33">
        <f>Índice!$G$52*'Datos Vida'!I27</f>
        <v>72948.112878583503</v>
      </c>
      <c r="J31" s="33">
        <f>Índice!$G$52*'Datos Vida'!J27</f>
        <v>1087699.0362571301</v>
      </c>
      <c r="K31" s="33">
        <f>Índice!$G$52*'Datos Vida'!K27</f>
        <v>757553.02729022887</v>
      </c>
      <c r="L31" s="33">
        <f>Índice!$G$52*'Datos Vida'!L27</f>
        <v>4411662.9250713652</v>
      </c>
      <c r="M31" s="33">
        <f>Índice!$G$52*'Datos Vida'!M27</f>
        <v>21985.747804796571</v>
      </c>
      <c r="N31" s="33">
        <f>Índice!$G$52*'Datos Vida'!N27</f>
        <v>46149.468085649256</v>
      </c>
      <c r="O31" s="33">
        <f>Índice!$G$52*'Datos Vida'!O27</f>
        <v>125782.10341499526</v>
      </c>
      <c r="P31" s="33">
        <f>Índice!$G$52*'Datos Vida'!P27</f>
        <v>42075.648151014619</v>
      </c>
      <c r="Q31" s="33">
        <f>Índice!$G$52*'Datos Vida'!Q27</f>
        <v>1310404.5719697757</v>
      </c>
      <c r="R31" s="33">
        <f>Índice!$G$52*'Datos Vida'!R27</f>
        <v>1907798.462107375</v>
      </c>
      <c r="S31" s="33">
        <f>Índice!$G$52*'Datos Vida'!S27</f>
        <v>0</v>
      </c>
      <c r="T31" s="33">
        <f>Índice!$G$52*'Datos Vida'!T27</f>
        <v>159581.41533340796</v>
      </c>
      <c r="U31" s="33">
        <f>Índice!$G$52*'Datos Vida'!U27</f>
        <v>24655.474426232966</v>
      </c>
      <c r="V31" s="33">
        <f>Índice!$G$52*'Datos Vida'!V27</f>
        <v>3457.5198241047647</v>
      </c>
      <c r="W31" s="33">
        <f>Índice!$G$52*'Datos Vida'!W27</f>
        <v>0</v>
      </c>
      <c r="X31" s="33">
        <f>Índice!$G$52*'Datos Vida'!X27</f>
        <v>4488.1793597976784</v>
      </c>
      <c r="Y31" s="33">
        <f>Índice!$G$52*'Datos Vida'!Y27</f>
        <v>451354.30554482993</v>
      </c>
      <c r="Z31" s="33">
        <f>Índice!$G$52*'Datos Vida'!Z27</f>
        <v>1451982.2403781353</v>
      </c>
      <c r="AA31" s="33">
        <f>Índice!$G$52*'Datos Vida'!AA27</f>
        <v>82219.388006778085</v>
      </c>
      <c r="AB31" s="33">
        <f>Índice!$G$52*'Datos Vida'!AB27</f>
        <v>1136098.7685904671</v>
      </c>
      <c r="AC31" s="33">
        <f>Índice!$G$52*'Datos Vida'!AC27</f>
        <v>2829457.2469864539</v>
      </c>
      <c r="AD31" s="33">
        <f>Índice!$G$52*'Datos Vida'!AD27</f>
        <v>474845.89945762465</v>
      </c>
      <c r="AE31" s="33">
        <f>Índice!$G$52*'Datos Vida'!AE27</f>
        <v>592129.3141603081</v>
      </c>
      <c r="AF31" s="33">
        <f>Índice!$G$52*'Datos Vida'!AF27</f>
        <v>573936.14578375686</v>
      </c>
      <c r="AG31" s="33">
        <f>Índice!$G$52*'Datos Vida'!AG27</f>
        <v>969837.86571556784</v>
      </c>
      <c r="AH31" s="33">
        <f>Índice!$G$52*'Datos Vida'!AH27</f>
        <v>755908.55107898451</v>
      </c>
      <c r="AI31" s="33">
        <f>Índice!$G$52*'Datos Vida'!AI27</f>
        <v>38157.638246531613</v>
      </c>
      <c r="AJ31" s="33">
        <f>Índice!$G$52*'Datos Vida'!AJ27</f>
        <v>400551.18648657569</v>
      </c>
      <c r="AK31" s="33">
        <f>Índice!$G$52*'Datos Vida'!AK27</f>
        <v>1266012.0831018579</v>
      </c>
      <c r="AL31" s="33">
        <f>Índice!$G$52*'Datos Vida'!AL27</f>
        <v>0</v>
      </c>
      <c r="AM31" s="33">
        <f>Índice!$G$52*'Datos Vida'!AM27</f>
        <v>0</v>
      </c>
      <c r="AN31" s="33">
        <f>Índice!$G$52*'Datos Vida'!AN27</f>
        <v>0</v>
      </c>
      <c r="AO31" s="33">
        <f>Índice!$G$52*'Datos Vida'!AO27</f>
        <v>0</v>
      </c>
      <c r="AP31" s="33">
        <f>Índice!$G$52*'Datos Vida'!AP27</f>
        <v>0</v>
      </c>
      <c r="AQ31" s="33">
        <f>Índice!$G$52*'Datos Vida'!AQ27</f>
        <v>26376127.522004768</v>
      </c>
    </row>
    <row r="32" spans="2:43" x14ac:dyDescent="0.2">
      <c r="B32" s="35" t="str">
        <f>'Datos Generales'!B28</f>
        <v>5.14.10.00  Cuentas Por Cobrar De Seguros</v>
      </c>
      <c r="C32" s="36">
        <f>Índice!$G$52*'Datos Vida'!C28</f>
        <v>294696.4374955137</v>
      </c>
      <c r="D32" s="36">
        <f>Índice!$G$52*'Datos Vida'!D28</f>
        <v>602.99842454967336</v>
      </c>
      <c r="E32" s="36">
        <f>Índice!$G$52*'Datos Vida'!E28</f>
        <v>892782.96785448573</v>
      </c>
      <c r="F32" s="36">
        <f>Índice!$G$52*'Datos Vida'!F28</f>
        <v>719161.81007709878</v>
      </c>
      <c r="G32" s="36">
        <f>Índice!$G$52*'Datos Vida'!G28</f>
        <v>721467.79852334282</v>
      </c>
      <c r="H32" s="36">
        <f>Índice!$G$52*'Datos Vida'!H28</f>
        <v>641237.81203254871</v>
      </c>
      <c r="I32" s="36">
        <f>Índice!$G$52*'Datos Vida'!I28</f>
        <v>69050.310650500076</v>
      </c>
      <c r="J32" s="36">
        <f>Índice!$G$52*'Datos Vida'!J28</f>
        <v>840592.39109542279</v>
      </c>
      <c r="K32" s="36">
        <f>Índice!$G$52*'Datos Vida'!K28</f>
        <v>167230.8713420789</v>
      </c>
      <c r="L32" s="36">
        <f>Índice!$G$52*'Datos Vida'!L28</f>
        <v>988431.51349712897</v>
      </c>
      <c r="M32" s="36">
        <f>Índice!$G$52*'Datos Vida'!M28</f>
        <v>12152.365880052814</v>
      </c>
      <c r="N32" s="36">
        <f>Índice!$G$52*'Datos Vida'!N28</f>
        <v>46149.468085649256</v>
      </c>
      <c r="O32" s="36">
        <f>Índice!$G$52*'Datos Vida'!O28</f>
        <v>109460.52648141149</v>
      </c>
      <c r="P32" s="36">
        <f>Índice!$G$52*'Datos Vida'!P28</f>
        <v>34058.881903141279</v>
      </c>
      <c r="Q32" s="36">
        <f>Índice!$G$52*'Datos Vida'!Q28</f>
        <v>228393.45230461066</v>
      </c>
      <c r="R32" s="36">
        <f>Índice!$G$52*'Datos Vida'!R28</f>
        <v>1487559.2494855379</v>
      </c>
      <c r="S32" s="36">
        <f>Índice!$G$52*'Datos Vida'!S28</f>
        <v>0</v>
      </c>
      <c r="T32" s="36">
        <f>Índice!$G$52*'Datos Vida'!T28</f>
        <v>159436.59365254431</v>
      </c>
      <c r="U32" s="36">
        <f>Índice!$G$52*'Datos Vida'!U28</f>
        <v>11849.556910974299</v>
      </c>
      <c r="V32" s="36">
        <f>Índice!$G$52*'Datos Vida'!V28</f>
        <v>3457.5198241047647</v>
      </c>
      <c r="W32" s="36">
        <f>Índice!$G$52*'Datos Vida'!W28</f>
        <v>0</v>
      </c>
      <c r="X32" s="36">
        <f>Índice!$G$52*'Datos Vida'!X28</f>
        <v>3749.9868173828204</v>
      </c>
      <c r="Y32" s="36">
        <f>Índice!$G$52*'Datos Vida'!Y28</f>
        <v>294358.04396496387</v>
      </c>
      <c r="Z32" s="36">
        <f>Índice!$G$52*'Datos Vida'!Z28</f>
        <v>1280225.4618763814</v>
      </c>
      <c r="AA32" s="36">
        <f>Índice!$G$52*'Datos Vida'!AA28</f>
        <v>67699.049864992994</v>
      </c>
      <c r="AB32" s="36">
        <f>Índice!$G$52*'Datos Vida'!AB28</f>
        <v>653100.73866881768</v>
      </c>
      <c r="AC32" s="36">
        <f>Índice!$G$52*'Datos Vida'!AC28</f>
        <v>557189.69735092332</v>
      </c>
      <c r="AD32" s="36">
        <f>Índice!$G$52*'Datos Vida'!AD28</f>
        <v>14871.318945513098</v>
      </c>
      <c r="AE32" s="36">
        <f>Índice!$G$52*'Datos Vida'!AE28</f>
        <v>18773.815886295419</v>
      </c>
      <c r="AF32" s="36">
        <f>Índice!$G$52*'Datos Vida'!AF28</f>
        <v>368979.24358652922</v>
      </c>
      <c r="AG32" s="36">
        <f>Índice!$G$52*'Datos Vida'!AG28</f>
        <v>606390.1843763364</v>
      </c>
      <c r="AH32" s="36">
        <f>Índice!$G$52*'Datos Vida'!AH28</f>
        <v>417353.49519659451</v>
      </c>
      <c r="AI32" s="36">
        <f>Índice!$G$52*'Datos Vida'!AI28</f>
        <v>17373.804931965791</v>
      </c>
      <c r="AJ32" s="36">
        <f>Índice!$G$52*'Datos Vida'!AJ28</f>
        <v>286685.65870731429</v>
      </c>
      <c r="AK32" s="36">
        <f>Índice!$G$52*'Datos Vida'!AK28</f>
        <v>302883.98242272349</v>
      </c>
      <c r="AL32" s="36">
        <f>Índice!$G$52*'Datos Vida'!AL28</f>
        <v>0</v>
      </c>
      <c r="AM32" s="36">
        <f>Índice!$G$52*'Datos Vida'!AM28</f>
        <v>0</v>
      </c>
      <c r="AN32" s="36">
        <f>Índice!$G$52*'Datos Vida'!AN28</f>
        <v>0</v>
      </c>
      <c r="AO32" s="36">
        <f>Índice!$G$52*'Datos Vida'!AO28</f>
        <v>0</v>
      </c>
      <c r="AP32" s="36">
        <f>Índice!$G$52*'Datos Vida'!AP28</f>
        <v>0</v>
      </c>
      <c r="AQ32" s="36">
        <f>Índice!$G$52*'Datos Vida'!AQ28</f>
        <v>12317407.008117432</v>
      </c>
    </row>
    <row r="33" spans="2:43" x14ac:dyDescent="0.2">
      <c r="B33" s="37" t="str">
        <f>'Datos Generales'!B29</f>
        <v>5.14.11.00  Cuentas Por Cobrar Asegurados</v>
      </c>
      <c r="C33" s="36">
        <f>Índice!$G$52*'Datos Vida'!C29</f>
        <v>242538.45156808509</v>
      </c>
      <c r="D33" s="36">
        <f>Índice!$G$52*'Datos Vida'!D29</f>
        <v>602.99842454967336</v>
      </c>
      <c r="E33" s="36">
        <f>Índice!$G$52*'Datos Vida'!E29</f>
        <v>641687.07562603825</v>
      </c>
      <c r="F33" s="36">
        <f>Índice!$G$52*'Datos Vida'!F29</f>
        <v>633484.32391204289</v>
      </c>
      <c r="G33" s="36">
        <f>Índice!$G$52*'Datos Vida'!G29</f>
        <v>472663.74256372818</v>
      </c>
      <c r="H33" s="36">
        <f>Índice!$G$52*'Datos Vida'!H29</f>
        <v>636816.27718128089</v>
      </c>
      <c r="I33" s="36">
        <f>Índice!$G$52*'Datos Vida'!I29</f>
        <v>63684.730310868232</v>
      </c>
      <c r="J33" s="36">
        <f>Índice!$G$52*'Datos Vida'!J29</f>
        <v>562828.25142023573</v>
      </c>
      <c r="K33" s="36">
        <f>Índice!$G$52*'Datos Vida'!K29</f>
        <v>131346.69874947143</v>
      </c>
      <c r="L33" s="36">
        <f>Índice!$G$52*'Datos Vida'!L29</f>
        <v>547748.42599550879</v>
      </c>
      <c r="M33" s="36">
        <f>Índice!$G$52*'Datos Vida'!M29</f>
        <v>8462.1856200950042</v>
      </c>
      <c r="N33" s="36">
        <f>Índice!$G$52*'Datos Vida'!N29</f>
        <v>46149.468085649256</v>
      </c>
      <c r="O33" s="36">
        <f>Índice!$G$52*'Datos Vida'!O29</f>
        <v>96660.66446514125</v>
      </c>
      <c r="P33" s="36">
        <f>Índice!$G$52*'Datos Vida'!P29</f>
        <v>21409.284712892804</v>
      </c>
      <c r="Q33" s="36">
        <f>Índice!$G$52*'Datos Vida'!Q29</f>
        <v>223739.42711577605</v>
      </c>
      <c r="R33" s="36">
        <f>Índice!$G$52*'Datos Vida'!R29</f>
        <v>1207569.237656903</v>
      </c>
      <c r="S33" s="36">
        <f>Índice!$G$52*'Datos Vida'!S29</f>
        <v>0</v>
      </c>
      <c r="T33" s="36">
        <f>Índice!$G$52*'Datos Vida'!T29</f>
        <v>141142.69307091023</v>
      </c>
      <c r="U33" s="36">
        <f>Índice!$G$52*'Datos Vida'!U29</f>
        <v>3568.457926359009</v>
      </c>
      <c r="V33" s="36">
        <f>Índice!$G$52*'Datos Vida'!V29</f>
        <v>3457.5198241047647</v>
      </c>
      <c r="W33" s="36">
        <f>Índice!$G$52*'Datos Vida'!W29</f>
        <v>0</v>
      </c>
      <c r="X33" s="36">
        <f>Índice!$G$52*'Datos Vida'!X29</f>
        <v>1688.4976477108003</v>
      </c>
      <c r="Y33" s="36">
        <f>Índice!$G$52*'Datos Vida'!Y29</f>
        <v>266071.44740373886</v>
      </c>
      <c r="Z33" s="36">
        <f>Índice!$G$52*'Datos Vida'!Z29</f>
        <v>1098591.2800134174</v>
      </c>
      <c r="AA33" s="36">
        <f>Índice!$G$52*'Datos Vida'!AA29</f>
        <v>66821.546826187114</v>
      </c>
      <c r="AB33" s="36">
        <f>Índice!$G$52*'Datos Vida'!AB29</f>
        <v>625544.40806987102</v>
      </c>
      <c r="AC33" s="36">
        <f>Índice!$G$52*'Datos Vida'!AC29</f>
        <v>0</v>
      </c>
      <c r="AD33" s="36">
        <f>Índice!$G$52*'Datos Vida'!AD29</f>
        <v>2690.4786123517893</v>
      </c>
      <c r="AE33" s="36">
        <f>Índice!$G$52*'Datos Vida'!AE29</f>
        <v>1009.7374464913316</v>
      </c>
      <c r="AF33" s="36">
        <f>Índice!$G$52*'Datos Vida'!AF29</f>
        <v>313091.24038051668</v>
      </c>
      <c r="AG33" s="36">
        <f>Índice!$G$52*'Datos Vida'!AG29</f>
        <v>569369.34699608129</v>
      </c>
      <c r="AH33" s="36">
        <f>Índice!$G$52*'Datos Vida'!AH29</f>
        <v>290581.69191322132</v>
      </c>
      <c r="AI33" s="36">
        <f>Índice!$G$52*'Datos Vida'!AI29</f>
        <v>341.55735867298847</v>
      </c>
      <c r="AJ33" s="36">
        <f>Índice!$G$52*'Datos Vida'!AJ29</f>
        <v>193244.68264252451</v>
      </c>
      <c r="AK33" s="36">
        <f>Índice!$G$52*'Datos Vida'!AK29</f>
        <v>232824.85285647755</v>
      </c>
      <c r="AL33" s="36">
        <f>Índice!$G$52*'Datos Vida'!AL29</f>
        <v>0</v>
      </c>
      <c r="AM33" s="36">
        <f>Índice!$G$52*'Datos Vida'!AM29</f>
        <v>0</v>
      </c>
      <c r="AN33" s="36">
        <f>Índice!$G$52*'Datos Vida'!AN29</f>
        <v>0</v>
      </c>
      <c r="AO33" s="36">
        <f>Índice!$G$52*'Datos Vida'!AO29</f>
        <v>0</v>
      </c>
      <c r="AP33" s="36">
        <f>Índice!$G$52*'Datos Vida'!AP29</f>
        <v>0</v>
      </c>
      <c r="AQ33" s="36">
        <f>Índice!$G$52*'Datos Vida'!AQ29</f>
        <v>9347430.6823969036</v>
      </c>
    </row>
    <row r="34" spans="2:43" x14ac:dyDescent="0.2">
      <c r="B34" s="37" t="str">
        <f>'Datos Generales'!B30</f>
        <v>5.14.12.00  Deudores Por Operaciones De Reaseguro</v>
      </c>
      <c r="C34" s="36">
        <f>Índice!$G$52*'Datos Vida'!C30</f>
        <v>52157.985927428592</v>
      </c>
      <c r="D34" s="36">
        <f>Índice!$G$52*'Datos Vida'!D30</f>
        <v>0</v>
      </c>
      <c r="E34" s="36">
        <f>Índice!$G$52*'Datos Vida'!E30</f>
        <v>251095.89222844745</v>
      </c>
      <c r="F34" s="36">
        <f>Índice!$G$52*'Datos Vida'!F30</f>
        <v>84980.219270298767</v>
      </c>
      <c r="G34" s="36">
        <f>Índice!$G$52*'Datos Vida'!G30</f>
        <v>248804.0559596146</v>
      </c>
      <c r="H34" s="36">
        <f>Índice!$G$52*'Datos Vida'!H30</f>
        <v>2369.9794215093366</v>
      </c>
      <c r="I34" s="36">
        <f>Índice!$G$52*'Datos Vida'!I30</f>
        <v>5365.5803396318461</v>
      </c>
      <c r="J34" s="36">
        <f>Índice!$G$52*'Datos Vida'!J30</f>
        <v>277764.13967518712</v>
      </c>
      <c r="K34" s="36">
        <f>Índice!$G$52*'Datos Vida'!K30</f>
        <v>35884.172592607465</v>
      </c>
      <c r="L34" s="36">
        <f>Índice!$G$52*'Datos Vida'!L30</f>
        <v>440276.99485316611</v>
      </c>
      <c r="M34" s="36">
        <f>Índice!$G$52*'Datos Vida'!M30</f>
        <v>3690.1802599578091</v>
      </c>
      <c r="N34" s="36">
        <f>Índice!$G$52*'Datos Vida'!N30</f>
        <v>0</v>
      </c>
      <c r="O34" s="36">
        <f>Índice!$G$52*'Datos Vida'!O30</f>
        <v>12799.862016270243</v>
      </c>
      <c r="P34" s="36">
        <f>Índice!$G$52*'Datos Vida'!P30</f>
        <v>12649.597190248471</v>
      </c>
      <c r="Q34" s="36">
        <f>Índice!$G$52*'Datos Vida'!Q30</f>
        <v>4654.0251888346129</v>
      </c>
      <c r="R34" s="36">
        <f>Índice!$G$52*'Datos Vida'!R30</f>
        <v>279990.01182863483</v>
      </c>
      <c r="S34" s="36">
        <f>Índice!$G$52*'Datos Vida'!S30</f>
        <v>0</v>
      </c>
      <c r="T34" s="36">
        <f>Índice!$G$52*'Datos Vida'!T30</f>
        <v>18293.90058163408</v>
      </c>
      <c r="U34" s="36">
        <f>Índice!$G$52*'Datos Vida'!U30</f>
        <v>0</v>
      </c>
      <c r="V34" s="36">
        <f>Índice!$G$52*'Datos Vida'!V30</f>
        <v>0</v>
      </c>
      <c r="W34" s="36">
        <f>Índice!$G$52*'Datos Vida'!W30</f>
        <v>0</v>
      </c>
      <c r="X34" s="36">
        <f>Índice!$G$52*'Datos Vida'!X30</f>
        <v>2061.4891696720201</v>
      </c>
      <c r="Y34" s="36">
        <f>Índice!$G$52*'Datos Vida'!Y30</f>
        <v>28225.225099567033</v>
      </c>
      <c r="Z34" s="36">
        <f>Índice!$G$52*'Datos Vida'!Z30</f>
        <v>181376.41492006913</v>
      </c>
      <c r="AA34" s="36">
        <f>Índice!$G$52*'Datos Vida'!AA30</f>
        <v>877.50303880588285</v>
      </c>
      <c r="AB34" s="36">
        <f>Índice!$G$52*'Datos Vida'!AB30</f>
        <v>27026.984732318029</v>
      </c>
      <c r="AC34" s="36">
        <f>Índice!$G$52*'Datos Vida'!AC30</f>
        <v>557189.69735092332</v>
      </c>
      <c r="AD34" s="36">
        <f>Índice!$G$52*'Datos Vida'!AD30</f>
        <v>12180.840333161308</v>
      </c>
      <c r="AE34" s="36">
        <f>Índice!$G$52*'Datos Vida'!AE30</f>
        <v>17764.078439804089</v>
      </c>
      <c r="AF34" s="36">
        <f>Índice!$G$52*'Datos Vida'!AF30</f>
        <v>55888.003206012501</v>
      </c>
      <c r="AG34" s="36">
        <f>Índice!$G$52*'Datos Vida'!AG30</f>
        <v>37020.837380255063</v>
      </c>
      <c r="AH34" s="36">
        <f>Índice!$G$52*'Datos Vida'!AH30</f>
        <v>126771.80328337321</v>
      </c>
      <c r="AI34" s="36">
        <f>Índice!$G$52*'Datos Vida'!AI30</f>
        <v>17032.2475732928</v>
      </c>
      <c r="AJ34" s="36">
        <f>Índice!$G$52*'Datos Vida'!AJ30</f>
        <v>93334.188360718603</v>
      </c>
      <c r="AK34" s="36">
        <f>Índice!$G$52*'Datos Vida'!AK30</f>
        <v>68405.127850974852</v>
      </c>
      <c r="AL34" s="36">
        <f>Índice!$G$52*'Datos Vida'!AL30</f>
        <v>0</v>
      </c>
      <c r="AM34" s="36">
        <f>Índice!$G$52*'Datos Vida'!AM30</f>
        <v>0</v>
      </c>
      <c r="AN34" s="36">
        <f>Índice!$G$52*'Datos Vida'!AN30</f>
        <v>0</v>
      </c>
      <c r="AO34" s="36">
        <f>Índice!$G$52*'Datos Vida'!AO30</f>
        <v>0</v>
      </c>
      <c r="AP34" s="36">
        <f>Índice!$G$52*'Datos Vida'!AP30</f>
        <v>0</v>
      </c>
      <c r="AQ34" s="36">
        <f>Índice!$G$52*'Datos Vida'!AQ30</f>
        <v>2955931.0380724194</v>
      </c>
    </row>
    <row r="35" spans="2:43" x14ac:dyDescent="0.2">
      <c r="B35" s="38" t="str">
        <f>'Datos Generales'!B31</f>
        <v>5.14.12.10  Siniestros Por Cobrar A Reaseguradores</v>
      </c>
      <c r="C35" s="36">
        <f>Índice!$G$52*'Datos Vida'!C31</f>
        <v>50723.547079973752</v>
      </c>
      <c r="D35" s="36">
        <f>Índice!$G$52*'Datos Vida'!D31</f>
        <v>0</v>
      </c>
      <c r="E35" s="36">
        <f>Índice!$G$52*'Datos Vida'!E31</f>
        <v>245821.89280610124</v>
      </c>
      <c r="F35" s="36">
        <f>Índice!$G$52*'Datos Vida'!F31</f>
        <v>82875.252978676144</v>
      </c>
      <c r="G35" s="36">
        <f>Índice!$G$52*'Datos Vida'!G31</f>
        <v>208055.71875541128</v>
      </c>
      <c r="H35" s="36">
        <f>Índice!$G$52*'Datos Vida'!H31</f>
        <v>2151.4711630674437</v>
      </c>
      <c r="I35" s="36">
        <f>Índice!$G$52*'Datos Vida'!I31</f>
        <v>5261.9904833410847</v>
      </c>
      <c r="J35" s="36">
        <f>Índice!$G$52*'Datos Vida'!J31</f>
        <v>277764.13967518712</v>
      </c>
      <c r="K35" s="36">
        <f>Índice!$G$52*'Datos Vida'!K31</f>
        <v>19648.121077320899</v>
      </c>
      <c r="L35" s="36">
        <f>Índice!$G$52*'Datos Vida'!L31</f>
        <v>440276.99485316611</v>
      </c>
      <c r="M35" s="36">
        <f>Índice!$G$52*'Datos Vida'!M31</f>
        <v>3690.1802599578091</v>
      </c>
      <c r="N35" s="36">
        <f>Índice!$G$52*'Datos Vida'!N31</f>
        <v>0</v>
      </c>
      <c r="O35" s="36">
        <f>Índice!$G$52*'Datos Vida'!O31</f>
        <v>5684.2764886406667</v>
      </c>
      <c r="P35" s="36">
        <f>Índice!$G$52*'Datos Vida'!P31</f>
        <v>8043.947954006785</v>
      </c>
      <c r="Q35" s="36">
        <f>Índice!$G$52*'Datos Vida'!Q31</f>
        <v>717.74672841461256</v>
      </c>
      <c r="R35" s="36">
        <f>Índice!$G$52*'Datos Vida'!R31</f>
        <v>254974.5413895057</v>
      </c>
      <c r="S35" s="36">
        <f>Índice!$G$52*'Datos Vida'!S31</f>
        <v>0</v>
      </c>
      <c r="T35" s="36">
        <f>Índice!$G$52*'Datos Vida'!T31</f>
        <v>18293.90058163408</v>
      </c>
      <c r="U35" s="36">
        <f>Índice!$G$52*'Datos Vida'!U31</f>
        <v>0</v>
      </c>
      <c r="V35" s="36">
        <f>Índice!$G$52*'Datos Vida'!V31</f>
        <v>0</v>
      </c>
      <c r="W35" s="36">
        <f>Índice!$G$52*'Datos Vida'!W31</f>
        <v>0</v>
      </c>
      <c r="X35" s="36">
        <f>Índice!$G$52*'Datos Vida'!X31</f>
        <v>319.9888959838774</v>
      </c>
      <c r="Y35" s="36">
        <f>Índice!$G$52*'Datos Vida'!Y31</f>
        <v>27635.800518255459</v>
      </c>
      <c r="Z35" s="36">
        <f>Índice!$G$52*'Datos Vida'!Z31</f>
        <v>159057.10437605059</v>
      </c>
      <c r="AA35" s="36">
        <f>Índice!$G$52*'Datos Vida'!AA31</f>
        <v>374.99868173828202</v>
      </c>
      <c r="AB35" s="36">
        <f>Índice!$G$52*'Datos Vida'!AB31</f>
        <v>24727.153844034161</v>
      </c>
      <c r="AC35" s="36">
        <f>Índice!$G$52*'Datos Vida'!AC31</f>
        <v>557189.69735092332</v>
      </c>
      <c r="AD35" s="36">
        <f>Índice!$G$52*'Datos Vida'!AD31</f>
        <v>3200.0250384677274</v>
      </c>
      <c r="AE35" s="36">
        <f>Índice!$G$52*'Datos Vida'!AE31</f>
        <v>17764.078439804089</v>
      </c>
      <c r="AF35" s="36">
        <f>Índice!$G$52*'Datos Vida'!AF31</f>
        <v>55888.003206012501</v>
      </c>
      <c r="AG35" s="36">
        <f>Índice!$G$52*'Datos Vida'!AG31</f>
        <v>37020.837380255063</v>
      </c>
      <c r="AH35" s="36">
        <f>Índice!$G$52*'Datos Vida'!AH31</f>
        <v>28361.371767834891</v>
      </c>
      <c r="AI35" s="36">
        <f>Índice!$G$52*'Datos Vida'!AI31</f>
        <v>17032.2475732928</v>
      </c>
      <c r="AJ35" s="36">
        <f>Índice!$G$52*'Datos Vida'!AJ31</f>
        <v>80190.013393539062</v>
      </c>
      <c r="AK35" s="36">
        <f>Índice!$G$52*'Datos Vida'!AK31</f>
        <v>64768.800708425348</v>
      </c>
      <c r="AL35" s="36">
        <f>Índice!$G$52*'Datos Vida'!AL31</f>
        <v>0</v>
      </c>
      <c r="AM35" s="36">
        <f>Índice!$G$52*'Datos Vida'!AM31</f>
        <v>0</v>
      </c>
      <c r="AN35" s="36">
        <f>Índice!$G$52*'Datos Vida'!AN31</f>
        <v>0</v>
      </c>
      <c r="AO35" s="36">
        <f>Índice!$G$52*'Datos Vida'!AO31</f>
        <v>0</v>
      </c>
      <c r="AP35" s="36">
        <f>Índice!$G$52*'Datos Vida'!AP31</f>
        <v>0</v>
      </c>
      <c r="AQ35" s="36">
        <f>Índice!$G$52*'Datos Vida'!AQ31</f>
        <v>2697513.8434490217</v>
      </c>
    </row>
    <row r="36" spans="2:43" x14ac:dyDescent="0.2">
      <c r="B36" s="38" t="str">
        <f>'Datos Generales'!B32</f>
        <v>5.14.12.20  Primas Por Cobrar Reaseguro Aceptado</v>
      </c>
      <c r="C36" s="36">
        <f>Índice!$G$52*'Datos Vida'!C32</f>
        <v>0</v>
      </c>
      <c r="D36" s="36">
        <f>Índice!$G$52*'Datos Vida'!D32</f>
        <v>0</v>
      </c>
      <c r="E36" s="36">
        <f>Índice!$G$52*'Datos Vida'!E32</f>
        <v>0</v>
      </c>
      <c r="F36" s="36">
        <f>Índice!$G$52*'Datos Vida'!F32</f>
        <v>0</v>
      </c>
      <c r="G36" s="36">
        <f>Índice!$G$52*'Datos Vida'!G32</f>
        <v>0</v>
      </c>
      <c r="H36" s="36">
        <f>Índice!$G$52*'Datos Vida'!H32</f>
        <v>218.50825844189291</v>
      </c>
      <c r="I36" s="36">
        <f>Índice!$G$52*'Datos Vida'!I32</f>
        <v>0</v>
      </c>
      <c r="J36" s="36">
        <f>Índice!$G$52*'Datos Vida'!J32</f>
        <v>0</v>
      </c>
      <c r="K36" s="36">
        <f>Índice!$G$52*'Datos Vida'!K32</f>
        <v>0</v>
      </c>
      <c r="L36" s="36">
        <f>Índice!$G$52*'Datos Vida'!L32</f>
        <v>0</v>
      </c>
      <c r="M36" s="36">
        <f>Índice!$G$52*'Datos Vida'!M32</f>
        <v>0</v>
      </c>
      <c r="N36" s="36">
        <f>Índice!$G$52*'Datos Vida'!N32</f>
        <v>0</v>
      </c>
      <c r="O36" s="36">
        <f>Índice!$G$52*'Datos Vida'!O32</f>
        <v>0</v>
      </c>
      <c r="P36" s="36">
        <f>Índice!$G$52*'Datos Vida'!P32</f>
        <v>0</v>
      </c>
      <c r="Q36" s="36">
        <f>Índice!$G$52*'Datos Vida'!Q32</f>
        <v>0</v>
      </c>
      <c r="R36" s="36">
        <f>Índice!$G$52*'Datos Vida'!R32</f>
        <v>0</v>
      </c>
      <c r="S36" s="36">
        <f>Índice!$G$52*'Datos Vida'!S32</f>
        <v>0</v>
      </c>
      <c r="T36" s="36">
        <f>Índice!$G$52*'Datos Vida'!T32</f>
        <v>0</v>
      </c>
      <c r="U36" s="36">
        <f>Índice!$G$52*'Datos Vida'!U32</f>
        <v>0</v>
      </c>
      <c r="V36" s="36">
        <f>Índice!$G$52*'Datos Vida'!V32</f>
        <v>0</v>
      </c>
      <c r="W36" s="36">
        <f>Índice!$G$52*'Datos Vida'!W32</f>
        <v>0</v>
      </c>
      <c r="X36" s="36">
        <f>Índice!$G$52*'Datos Vida'!X32</f>
        <v>0</v>
      </c>
      <c r="Y36" s="36">
        <f>Índice!$G$52*'Datos Vida'!Y32</f>
        <v>0</v>
      </c>
      <c r="Z36" s="36">
        <f>Índice!$G$52*'Datos Vida'!Z32</f>
        <v>21280.588349560145</v>
      </c>
      <c r="AA36" s="36">
        <f>Índice!$G$52*'Datos Vida'!AA32</f>
        <v>0</v>
      </c>
      <c r="AB36" s="36">
        <f>Índice!$G$52*'Datos Vida'!AB32</f>
        <v>170.20034516344236</v>
      </c>
      <c r="AC36" s="36">
        <f>Índice!$G$52*'Datos Vida'!AC32</f>
        <v>0</v>
      </c>
      <c r="AD36" s="36">
        <f>Índice!$G$52*'Datos Vida'!AD32</f>
        <v>0</v>
      </c>
      <c r="AE36" s="36">
        <f>Índice!$G$52*'Datos Vida'!AE32</f>
        <v>0</v>
      </c>
      <c r="AF36" s="36">
        <f>Índice!$G$52*'Datos Vida'!AF32</f>
        <v>0</v>
      </c>
      <c r="AG36" s="36">
        <f>Índice!$G$52*'Datos Vida'!AG32</f>
        <v>0</v>
      </c>
      <c r="AH36" s="36">
        <f>Índice!$G$52*'Datos Vida'!AH32</f>
        <v>0</v>
      </c>
      <c r="AI36" s="36">
        <f>Índice!$G$52*'Datos Vida'!AI32</f>
        <v>0</v>
      </c>
      <c r="AJ36" s="36">
        <f>Índice!$G$52*'Datos Vida'!AJ32</f>
        <v>0</v>
      </c>
      <c r="AK36" s="36">
        <f>Índice!$G$52*'Datos Vida'!AK32</f>
        <v>0</v>
      </c>
      <c r="AL36" s="36">
        <f>Índice!$G$52*'Datos Vida'!AL32</f>
        <v>0</v>
      </c>
      <c r="AM36" s="36">
        <f>Índice!$G$52*'Datos Vida'!AM32</f>
        <v>0</v>
      </c>
      <c r="AN36" s="36">
        <f>Índice!$G$52*'Datos Vida'!AN32</f>
        <v>0</v>
      </c>
      <c r="AO36" s="36">
        <f>Índice!$G$52*'Datos Vida'!AO32</f>
        <v>0</v>
      </c>
      <c r="AP36" s="36">
        <f>Índice!$G$52*'Datos Vida'!AP32</f>
        <v>0</v>
      </c>
      <c r="AQ36" s="36">
        <f>Índice!$G$52*'Datos Vida'!AQ32</f>
        <v>21669.296953165478</v>
      </c>
    </row>
    <row r="37" spans="2:43" x14ac:dyDescent="0.2">
      <c r="B37" s="38" t="str">
        <f>'Datos Generales'!B33</f>
        <v>5.14.12.30  Activo Por Reaseguro No Proporcional</v>
      </c>
      <c r="C37" s="36">
        <f>Índice!$G$52*'Datos Vida'!C33</f>
        <v>1434.4388474548364</v>
      </c>
      <c r="D37" s="36">
        <f>Índice!$G$52*'Datos Vida'!D33</f>
        <v>0</v>
      </c>
      <c r="E37" s="36">
        <f>Índice!$G$52*'Datos Vida'!E33</f>
        <v>5273.9994223462209</v>
      </c>
      <c r="F37" s="36">
        <f>Índice!$G$52*'Datos Vida'!F33</f>
        <v>2104.9662916226257</v>
      </c>
      <c r="G37" s="36">
        <f>Índice!$G$52*'Datos Vida'!G33</f>
        <v>8979.9988229198607</v>
      </c>
      <c r="H37" s="36">
        <f>Índice!$G$52*'Datos Vida'!H33</f>
        <v>0</v>
      </c>
      <c r="I37" s="36">
        <f>Índice!$G$52*'Datos Vida'!I33</f>
        <v>103.58985629076193</v>
      </c>
      <c r="J37" s="36">
        <f>Índice!$G$52*'Datos Vida'!J33</f>
        <v>0</v>
      </c>
      <c r="K37" s="36">
        <f>Índice!$G$52*'Datos Vida'!K33</f>
        <v>256.23605831921805</v>
      </c>
      <c r="L37" s="36">
        <f>Índice!$G$52*'Datos Vida'!L33</f>
        <v>0</v>
      </c>
      <c r="M37" s="36">
        <f>Índice!$G$52*'Datos Vida'!M33</f>
        <v>0</v>
      </c>
      <c r="N37" s="36">
        <f>Índice!$G$52*'Datos Vida'!N33</f>
        <v>0</v>
      </c>
      <c r="O37" s="36">
        <f>Índice!$G$52*'Datos Vida'!O33</f>
        <v>7115.5855276295752</v>
      </c>
      <c r="P37" s="36">
        <f>Índice!$G$52*'Datos Vida'!P33</f>
        <v>4605.6492362416857</v>
      </c>
      <c r="Q37" s="36">
        <f>Índice!$G$52*'Datos Vida'!Q33</f>
        <v>3928.7260965130877</v>
      </c>
      <c r="R37" s="36">
        <f>Índice!$G$52*'Datos Vida'!R33</f>
        <v>25015.470439129138</v>
      </c>
      <c r="S37" s="36">
        <f>Índice!$G$52*'Datos Vida'!S33</f>
        <v>0</v>
      </c>
      <c r="T37" s="36">
        <f>Índice!$G$52*'Datos Vida'!T33</f>
        <v>0</v>
      </c>
      <c r="U37" s="36">
        <f>Índice!$G$52*'Datos Vida'!U33</f>
        <v>0</v>
      </c>
      <c r="V37" s="36">
        <f>Índice!$G$52*'Datos Vida'!V33</f>
        <v>0</v>
      </c>
      <c r="W37" s="36">
        <f>Índice!$G$52*'Datos Vida'!W33</f>
        <v>0</v>
      </c>
      <c r="X37" s="36">
        <f>Índice!$G$52*'Datos Vida'!X33</f>
        <v>1741.5002736881427</v>
      </c>
      <c r="Y37" s="36">
        <f>Índice!$G$52*'Datos Vida'!Y33</f>
        <v>589.42458131157355</v>
      </c>
      <c r="Z37" s="36">
        <f>Índice!$G$52*'Datos Vida'!Z33</f>
        <v>752.85501468458506</v>
      </c>
      <c r="AA37" s="36">
        <f>Índice!$G$52*'Datos Vida'!AA33</f>
        <v>502.50435706760084</v>
      </c>
      <c r="AB37" s="36">
        <f>Índice!$G$52*'Datos Vida'!AB33</f>
        <v>0</v>
      </c>
      <c r="AC37" s="36">
        <f>Índice!$G$52*'Datos Vida'!AC33</f>
        <v>0</v>
      </c>
      <c r="AD37" s="36">
        <f>Índice!$G$52*'Datos Vida'!AD33</f>
        <v>0</v>
      </c>
      <c r="AE37" s="36">
        <f>Índice!$G$52*'Datos Vida'!AE33</f>
        <v>0</v>
      </c>
      <c r="AF37" s="36">
        <f>Índice!$G$52*'Datos Vida'!AF33</f>
        <v>0</v>
      </c>
      <c r="AG37" s="36">
        <f>Índice!$G$52*'Datos Vida'!AG33</f>
        <v>0</v>
      </c>
      <c r="AH37" s="36">
        <f>Índice!$G$52*'Datos Vida'!AH33</f>
        <v>0</v>
      </c>
      <c r="AI37" s="36">
        <f>Índice!$G$52*'Datos Vida'!AI33</f>
        <v>0</v>
      </c>
      <c r="AJ37" s="36">
        <f>Índice!$G$52*'Datos Vida'!AJ33</f>
        <v>629.19356062319935</v>
      </c>
      <c r="AK37" s="36">
        <f>Índice!$G$52*'Datos Vida'!AK33</f>
        <v>3636.3271425495082</v>
      </c>
      <c r="AL37" s="36">
        <f>Índice!$G$52*'Datos Vida'!AL33</f>
        <v>0</v>
      </c>
      <c r="AM37" s="36">
        <f>Índice!$G$52*'Datos Vida'!AM33</f>
        <v>0</v>
      </c>
      <c r="AN37" s="36">
        <f>Índice!$G$52*'Datos Vida'!AN33</f>
        <v>0</v>
      </c>
      <c r="AO37" s="36">
        <f>Índice!$G$52*'Datos Vida'!AO33</f>
        <v>0</v>
      </c>
      <c r="AP37" s="36">
        <f>Índice!$G$52*'Datos Vida'!AP33</f>
        <v>0</v>
      </c>
      <c r="AQ37" s="36">
        <f>Índice!$G$52*'Datos Vida'!AQ33</f>
        <v>66670.465528391622</v>
      </c>
    </row>
    <row r="38" spans="2:43" x14ac:dyDescent="0.2">
      <c r="B38" s="38" t="str">
        <f>'Datos Generales'!B34</f>
        <v>5.14.12.40  Otros Deudores Por Operaciones De Reaseguro</v>
      </c>
      <c r="C38" s="36">
        <f>Índice!$G$52*'Datos Vida'!C34</f>
        <v>0</v>
      </c>
      <c r="D38" s="36">
        <f>Índice!$G$52*'Datos Vida'!D34</f>
        <v>0</v>
      </c>
      <c r="E38" s="36">
        <f>Índice!$G$52*'Datos Vida'!E34</f>
        <v>0</v>
      </c>
      <c r="F38" s="36">
        <f>Índice!$G$52*'Datos Vida'!F34</f>
        <v>0</v>
      </c>
      <c r="G38" s="36">
        <f>Índice!$G$52*'Datos Vida'!G34</f>
        <v>31768.338381283476</v>
      </c>
      <c r="H38" s="36">
        <f>Índice!$G$52*'Datos Vida'!H34</f>
        <v>0</v>
      </c>
      <c r="I38" s="36">
        <f>Índice!$G$52*'Datos Vida'!I34</f>
        <v>0</v>
      </c>
      <c r="J38" s="36">
        <f>Índice!$G$52*'Datos Vida'!J34</f>
        <v>0</v>
      </c>
      <c r="K38" s="36">
        <f>Índice!$G$52*'Datos Vida'!K34</f>
        <v>15979.815456967346</v>
      </c>
      <c r="L38" s="36">
        <f>Índice!$G$52*'Datos Vida'!L34</f>
        <v>0</v>
      </c>
      <c r="M38" s="36">
        <f>Índice!$G$52*'Datos Vida'!M34</f>
        <v>0</v>
      </c>
      <c r="N38" s="36">
        <f>Índice!$G$52*'Datos Vida'!N34</f>
        <v>0</v>
      </c>
      <c r="O38" s="36">
        <f>Índice!$G$52*'Datos Vida'!O34</f>
        <v>0</v>
      </c>
      <c r="P38" s="36">
        <f>Índice!$G$52*'Datos Vida'!P34</f>
        <v>0</v>
      </c>
      <c r="Q38" s="36">
        <f>Índice!$G$52*'Datos Vida'!Q34</f>
        <v>7.5523639069126931</v>
      </c>
      <c r="R38" s="36">
        <f>Índice!$G$52*'Datos Vida'!R34</f>
        <v>0</v>
      </c>
      <c r="S38" s="36">
        <f>Índice!$G$52*'Datos Vida'!S34</f>
        <v>0</v>
      </c>
      <c r="T38" s="36">
        <f>Índice!$G$52*'Datos Vida'!T34</f>
        <v>0</v>
      </c>
      <c r="U38" s="36">
        <f>Índice!$G$52*'Datos Vida'!U34</f>
        <v>0</v>
      </c>
      <c r="V38" s="36">
        <f>Índice!$G$52*'Datos Vida'!V34</f>
        <v>0</v>
      </c>
      <c r="W38" s="36">
        <f>Índice!$G$52*'Datos Vida'!W34</f>
        <v>0</v>
      </c>
      <c r="X38" s="36">
        <f>Índice!$G$52*'Datos Vida'!X34</f>
        <v>0</v>
      </c>
      <c r="Y38" s="36">
        <f>Índice!$G$52*'Datos Vida'!Y34</f>
        <v>0</v>
      </c>
      <c r="Z38" s="36">
        <f>Índice!$G$52*'Datos Vida'!Z34</f>
        <v>285.86717977381693</v>
      </c>
      <c r="AA38" s="36">
        <f>Índice!$G$52*'Datos Vida'!AA34</f>
        <v>0</v>
      </c>
      <c r="AB38" s="36">
        <f>Índice!$G$52*'Datos Vida'!AB34</f>
        <v>2129.630543120426</v>
      </c>
      <c r="AC38" s="36">
        <f>Índice!$G$52*'Datos Vida'!AC34</f>
        <v>0</v>
      </c>
      <c r="AD38" s="36">
        <f>Índice!$G$52*'Datos Vida'!AD34</f>
        <v>8980.8152946935807</v>
      </c>
      <c r="AE38" s="36">
        <f>Índice!$G$52*'Datos Vida'!AE34</f>
        <v>0</v>
      </c>
      <c r="AF38" s="36">
        <f>Índice!$G$52*'Datos Vida'!AF34</f>
        <v>0</v>
      </c>
      <c r="AG38" s="36">
        <f>Índice!$G$52*'Datos Vida'!AG34</f>
        <v>0</v>
      </c>
      <c r="AH38" s="36">
        <f>Índice!$G$52*'Datos Vida'!AH34</f>
        <v>98410.431515538308</v>
      </c>
      <c r="AI38" s="36">
        <f>Índice!$G$52*'Datos Vida'!AI34</f>
        <v>0</v>
      </c>
      <c r="AJ38" s="36">
        <f>Índice!$G$52*'Datos Vida'!AJ34</f>
        <v>12514.981406556337</v>
      </c>
      <c r="AK38" s="36">
        <f>Índice!$G$52*'Datos Vida'!AK34</f>
        <v>0</v>
      </c>
      <c r="AL38" s="36">
        <f>Índice!$G$52*'Datos Vida'!AL34</f>
        <v>0</v>
      </c>
      <c r="AM38" s="36">
        <f>Índice!$G$52*'Datos Vida'!AM34</f>
        <v>0</v>
      </c>
      <c r="AN38" s="36">
        <f>Índice!$G$52*'Datos Vida'!AN34</f>
        <v>0</v>
      </c>
      <c r="AO38" s="36">
        <f>Índice!$G$52*'Datos Vida'!AO34</f>
        <v>0</v>
      </c>
      <c r="AP38" s="36">
        <f>Índice!$G$52*'Datos Vida'!AP34</f>
        <v>0</v>
      </c>
      <c r="AQ38" s="36">
        <f>Índice!$G$52*'Datos Vida'!AQ34</f>
        <v>170077.4321418402</v>
      </c>
    </row>
    <row r="39" spans="2:43" x14ac:dyDescent="0.2">
      <c r="B39" s="37" t="str">
        <f>'Datos Generales'!B35</f>
        <v>5.14.13.00  Deudores Por Operaciones De Coaseguro</v>
      </c>
      <c r="C39" s="36">
        <f>Índice!$G$52*'Datos Vida'!C35</f>
        <v>0</v>
      </c>
      <c r="D39" s="36">
        <f>Índice!$G$52*'Datos Vida'!D35</f>
        <v>0</v>
      </c>
      <c r="E39" s="36">
        <f>Índice!$G$52*'Datos Vida'!E35</f>
        <v>0</v>
      </c>
      <c r="F39" s="36">
        <f>Índice!$G$52*'Datos Vida'!F35</f>
        <v>697.26689475712863</v>
      </c>
      <c r="G39" s="36">
        <f>Índice!$G$52*'Datos Vida'!G35</f>
        <v>0</v>
      </c>
      <c r="H39" s="36">
        <f>Índice!$G$52*'Datos Vida'!H35</f>
        <v>562.0727768919437</v>
      </c>
      <c r="I39" s="36">
        <f>Índice!$G$52*'Datos Vida'!I35</f>
        <v>0</v>
      </c>
      <c r="J39" s="36">
        <f>Índice!$G$52*'Datos Vida'!J35</f>
        <v>0</v>
      </c>
      <c r="K39" s="36">
        <f>Índice!$G$52*'Datos Vida'!K35</f>
        <v>0</v>
      </c>
      <c r="L39" s="36">
        <f>Índice!$G$52*'Datos Vida'!L35</f>
        <v>406.0926484541298</v>
      </c>
      <c r="M39" s="36">
        <f>Índice!$G$52*'Datos Vida'!M35</f>
        <v>0</v>
      </c>
      <c r="N39" s="36">
        <f>Índice!$G$52*'Datos Vida'!N35</f>
        <v>0</v>
      </c>
      <c r="O39" s="36">
        <f>Índice!$G$52*'Datos Vida'!O35</f>
        <v>0</v>
      </c>
      <c r="P39" s="36">
        <f>Índice!$G$52*'Datos Vida'!P35</f>
        <v>0</v>
      </c>
      <c r="Q39" s="36">
        <f>Índice!$G$52*'Datos Vida'!Q35</f>
        <v>0</v>
      </c>
      <c r="R39" s="36">
        <f>Índice!$G$52*'Datos Vida'!R35</f>
        <v>0</v>
      </c>
      <c r="S39" s="36">
        <f>Índice!$G$52*'Datos Vida'!S35</f>
        <v>0</v>
      </c>
      <c r="T39" s="36">
        <f>Índice!$G$52*'Datos Vida'!T35</f>
        <v>0</v>
      </c>
      <c r="U39" s="36">
        <f>Índice!$G$52*'Datos Vida'!U35</f>
        <v>0</v>
      </c>
      <c r="V39" s="36">
        <f>Índice!$G$52*'Datos Vida'!V35</f>
        <v>0</v>
      </c>
      <c r="W39" s="36">
        <f>Índice!$G$52*'Datos Vida'!W35</f>
        <v>0</v>
      </c>
      <c r="X39" s="36">
        <f>Índice!$G$52*'Datos Vida'!X35</f>
        <v>0</v>
      </c>
      <c r="Y39" s="36">
        <f>Índice!$G$52*'Datos Vida'!Y35</f>
        <v>0</v>
      </c>
      <c r="Z39" s="36">
        <f>Índice!$G$52*'Datos Vida'!Z35</f>
        <v>257.76694289494355</v>
      </c>
      <c r="AA39" s="36">
        <f>Índice!$G$52*'Datos Vida'!AA35</f>
        <v>0</v>
      </c>
      <c r="AB39" s="36">
        <f>Índice!$G$52*'Datos Vida'!AB35</f>
        <v>529.34586662865536</v>
      </c>
      <c r="AC39" s="36">
        <f>Índice!$G$52*'Datos Vida'!AC35</f>
        <v>0</v>
      </c>
      <c r="AD39" s="36">
        <f>Índice!$G$52*'Datos Vida'!AD35</f>
        <v>0</v>
      </c>
      <c r="AE39" s="36">
        <f>Índice!$G$52*'Datos Vida'!AE35</f>
        <v>0</v>
      </c>
      <c r="AF39" s="36">
        <f>Índice!$G$52*'Datos Vida'!AF35</f>
        <v>0</v>
      </c>
      <c r="AG39" s="36">
        <f>Índice!$G$52*'Datos Vida'!AG35</f>
        <v>0</v>
      </c>
      <c r="AH39" s="36">
        <f>Índice!$G$52*'Datos Vida'!AH35</f>
        <v>0</v>
      </c>
      <c r="AI39" s="36">
        <f>Índice!$G$52*'Datos Vida'!AI35</f>
        <v>0</v>
      </c>
      <c r="AJ39" s="36">
        <f>Índice!$G$52*'Datos Vida'!AJ35</f>
        <v>106.7877040711664</v>
      </c>
      <c r="AK39" s="36">
        <f>Índice!$G$52*'Datos Vida'!AK35</f>
        <v>1654.001715271118</v>
      </c>
      <c r="AL39" s="36">
        <f>Índice!$G$52*'Datos Vida'!AL35</f>
        <v>0</v>
      </c>
      <c r="AM39" s="36">
        <f>Índice!$G$52*'Datos Vida'!AM35</f>
        <v>0</v>
      </c>
      <c r="AN39" s="36">
        <f>Índice!$G$52*'Datos Vida'!AN35</f>
        <v>0</v>
      </c>
      <c r="AO39" s="36">
        <f>Índice!$G$52*'Datos Vida'!AO35</f>
        <v>0</v>
      </c>
      <c r="AP39" s="36">
        <f>Índice!$G$52*'Datos Vida'!AP35</f>
        <v>0</v>
      </c>
      <c r="AQ39" s="36">
        <f>Índice!$G$52*'Datos Vida'!AQ35</f>
        <v>4213.3345489690855</v>
      </c>
    </row>
    <row r="40" spans="2:43" x14ac:dyDescent="0.2">
      <c r="B40" s="38" t="str">
        <f>'Datos Generales'!B36</f>
        <v>5.14.13.10  Primas Por Cobrar Por Operaciones De Coaseguro</v>
      </c>
      <c r="C40" s="36">
        <f>Índice!$G$52*'Datos Vida'!C36</f>
        <v>0</v>
      </c>
      <c r="D40" s="36">
        <f>Índice!$G$52*'Datos Vida'!D36</f>
        <v>0</v>
      </c>
      <c r="E40" s="36">
        <f>Índice!$G$52*'Datos Vida'!E36</f>
        <v>0</v>
      </c>
      <c r="F40" s="36">
        <f>Índice!$G$52*'Datos Vida'!F36</f>
        <v>0</v>
      </c>
      <c r="G40" s="36">
        <f>Índice!$G$52*'Datos Vida'!G36</f>
        <v>0</v>
      </c>
      <c r="H40" s="36">
        <f>Índice!$G$52*'Datos Vida'!H36</f>
        <v>377.61819534563466</v>
      </c>
      <c r="I40" s="36">
        <f>Índice!$G$52*'Datos Vida'!I36</f>
        <v>0</v>
      </c>
      <c r="J40" s="36">
        <f>Índice!$G$52*'Datos Vida'!J36</f>
        <v>0</v>
      </c>
      <c r="K40" s="36">
        <f>Índice!$G$52*'Datos Vida'!K36</f>
        <v>0</v>
      </c>
      <c r="L40" s="36">
        <f>Índice!$G$52*'Datos Vida'!L36</f>
        <v>0</v>
      </c>
      <c r="M40" s="36">
        <f>Índice!$G$52*'Datos Vida'!M36</f>
        <v>0</v>
      </c>
      <c r="N40" s="36">
        <f>Índice!$G$52*'Datos Vida'!N36</f>
        <v>0</v>
      </c>
      <c r="O40" s="36">
        <f>Índice!$G$52*'Datos Vida'!O36</f>
        <v>0</v>
      </c>
      <c r="P40" s="36">
        <f>Índice!$G$52*'Datos Vida'!P36</f>
        <v>0</v>
      </c>
      <c r="Q40" s="36">
        <f>Índice!$G$52*'Datos Vida'!Q36</f>
        <v>0</v>
      </c>
      <c r="R40" s="36">
        <f>Índice!$G$52*'Datos Vida'!R36</f>
        <v>0</v>
      </c>
      <c r="S40" s="36">
        <f>Índice!$G$52*'Datos Vida'!S36</f>
        <v>0</v>
      </c>
      <c r="T40" s="36">
        <f>Índice!$G$52*'Datos Vida'!T36</f>
        <v>0</v>
      </c>
      <c r="U40" s="36">
        <f>Índice!$G$52*'Datos Vida'!U36</f>
        <v>0</v>
      </c>
      <c r="V40" s="36">
        <f>Índice!$G$52*'Datos Vida'!V36</f>
        <v>0</v>
      </c>
      <c r="W40" s="36">
        <f>Índice!$G$52*'Datos Vida'!W36</f>
        <v>0</v>
      </c>
      <c r="X40" s="36">
        <f>Índice!$G$52*'Datos Vida'!X36</f>
        <v>0</v>
      </c>
      <c r="Y40" s="36">
        <f>Índice!$G$52*'Datos Vida'!Y36</f>
        <v>0</v>
      </c>
      <c r="Z40" s="36">
        <f>Índice!$G$52*'Datos Vida'!Z36</f>
        <v>0</v>
      </c>
      <c r="AA40" s="36">
        <f>Índice!$G$52*'Datos Vida'!AA36</f>
        <v>0</v>
      </c>
      <c r="AB40" s="36">
        <f>Índice!$G$52*'Datos Vida'!AB36</f>
        <v>529.34586662865536</v>
      </c>
      <c r="AC40" s="36">
        <f>Índice!$G$52*'Datos Vida'!AC36</f>
        <v>0</v>
      </c>
      <c r="AD40" s="36">
        <f>Índice!$G$52*'Datos Vida'!AD36</f>
        <v>0</v>
      </c>
      <c r="AE40" s="36">
        <f>Índice!$G$52*'Datos Vida'!AE36</f>
        <v>0</v>
      </c>
      <c r="AF40" s="36">
        <f>Índice!$G$52*'Datos Vida'!AF36</f>
        <v>0</v>
      </c>
      <c r="AG40" s="36">
        <f>Índice!$G$52*'Datos Vida'!AG36</f>
        <v>0</v>
      </c>
      <c r="AH40" s="36">
        <f>Índice!$G$52*'Datos Vida'!AH36</f>
        <v>0</v>
      </c>
      <c r="AI40" s="36">
        <f>Índice!$G$52*'Datos Vida'!AI36</f>
        <v>0</v>
      </c>
      <c r="AJ40" s="36">
        <f>Índice!$G$52*'Datos Vida'!AJ36</f>
        <v>0</v>
      </c>
      <c r="AK40" s="36">
        <f>Índice!$G$52*'Datos Vida'!AK36</f>
        <v>1654.001715271118</v>
      </c>
      <c r="AL40" s="36">
        <f>Índice!$G$52*'Datos Vida'!AL36</f>
        <v>0</v>
      </c>
      <c r="AM40" s="36">
        <f>Índice!$G$52*'Datos Vida'!AM36</f>
        <v>0</v>
      </c>
      <c r="AN40" s="36">
        <f>Índice!$G$52*'Datos Vida'!AN36</f>
        <v>0</v>
      </c>
      <c r="AO40" s="36">
        <f>Índice!$G$52*'Datos Vida'!AO36</f>
        <v>0</v>
      </c>
      <c r="AP40" s="36">
        <f>Índice!$G$52*'Datos Vida'!AP36</f>
        <v>0</v>
      </c>
      <c r="AQ40" s="36">
        <f>Índice!$G$52*'Datos Vida'!AQ36</f>
        <v>2560.9657772454079</v>
      </c>
    </row>
    <row r="41" spans="2:43" x14ac:dyDescent="0.2">
      <c r="B41" s="38" t="str">
        <f>'Datos Generales'!B37</f>
        <v>5.14.13.20  Siniestros Por Cobrar Por Operaciones De Coaseguro</v>
      </c>
      <c r="C41" s="36">
        <f>Índice!$G$52*'Datos Vida'!C37</f>
        <v>0</v>
      </c>
      <c r="D41" s="36">
        <f>Índice!$G$52*'Datos Vida'!D37</f>
        <v>0</v>
      </c>
      <c r="E41" s="36">
        <f>Índice!$G$52*'Datos Vida'!E37</f>
        <v>0</v>
      </c>
      <c r="F41" s="36">
        <f>Índice!$G$52*'Datos Vida'!F37</f>
        <v>697.26689475712863</v>
      </c>
      <c r="G41" s="36">
        <f>Índice!$G$52*'Datos Vida'!G37</f>
        <v>0</v>
      </c>
      <c r="H41" s="36">
        <f>Índice!$G$52*'Datos Vida'!H37</f>
        <v>184.4545815463091</v>
      </c>
      <c r="I41" s="36">
        <f>Índice!$G$52*'Datos Vida'!I37</f>
        <v>0</v>
      </c>
      <c r="J41" s="36">
        <f>Índice!$G$52*'Datos Vida'!J37</f>
        <v>0</v>
      </c>
      <c r="K41" s="36">
        <f>Índice!$G$52*'Datos Vida'!K37</f>
        <v>0</v>
      </c>
      <c r="L41" s="36">
        <f>Índice!$G$52*'Datos Vida'!L37</f>
        <v>406.0926484541298</v>
      </c>
      <c r="M41" s="36">
        <f>Índice!$G$52*'Datos Vida'!M37</f>
        <v>0</v>
      </c>
      <c r="N41" s="36">
        <f>Índice!$G$52*'Datos Vida'!N37</f>
        <v>0</v>
      </c>
      <c r="O41" s="36">
        <f>Índice!$G$52*'Datos Vida'!O37</f>
        <v>0</v>
      </c>
      <c r="P41" s="36">
        <f>Índice!$G$52*'Datos Vida'!P37</f>
        <v>0</v>
      </c>
      <c r="Q41" s="36">
        <f>Índice!$G$52*'Datos Vida'!Q37</f>
        <v>0</v>
      </c>
      <c r="R41" s="36">
        <f>Índice!$G$52*'Datos Vida'!R37</f>
        <v>0</v>
      </c>
      <c r="S41" s="36">
        <f>Índice!$G$52*'Datos Vida'!S37</f>
        <v>0</v>
      </c>
      <c r="T41" s="36">
        <f>Índice!$G$52*'Datos Vida'!T37</f>
        <v>0</v>
      </c>
      <c r="U41" s="36">
        <f>Índice!$G$52*'Datos Vida'!U37</f>
        <v>0</v>
      </c>
      <c r="V41" s="36">
        <f>Índice!$G$52*'Datos Vida'!V37</f>
        <v>0</v>
      </c>
      <c r="W41" s="36">
        <f>Índice!$G$52*'Datos Vida'!W37</f>
        <v>0</v>
      </c>
      <c r="X41" s="36">
        <f>Índice!$G$52*'Datos Vida'!X37</f>
        <v>0</v>
      </c>
      <c r="Y41" s="36">
        <f>Índice!$G$52*'Datos Vida'!Y37</f>
        <v>0</v>
      </c>
      <c r="Z41" s="36">
        <f>Índice!$G$52*'Datos Vida'!Z37</f>
        <v>257.76694289494355</v>
      </c>
      <c r="AA41" s="36">
        <f>Índice!$G$52*'Datos Vida'!AA37</f>
        <v>0</v>
      </c>
      <c r="AB41" s="36">
        <f>Índice!$G$52*'Datos Vida'!AB37</f>
        <v>0</v>
      </c>
      <c r="AC41" s="36">
        <f>Índice!$G$52*'Datos Vida'!AC37</f>
        <v>0</v>
      </c>
      <c r="AD41" s="36">
        <f>Índice!$G$52*'Datos Vida'!AD37</f>
        <v>0</v>
      </c>
      <c r="AE41" s="36">
        <f>Índice!$G$52*'Datos Vida'!AE37</f>
        <v>0</v>
      </c>
      <c r="AF41" s="36">
        <f>Índice!$G$52*'Datos Vida'!AF37</f>
        <v>0</v>
      </c>
      <c r="AG41" s="36">
        <f>Índice!$G$52*'Datos Vida'!AG37</f>
        <v>0</v>
      </c>
      <c r="AH41" s="36">
        <f>Índice!$G$52*'Datos Vida'!AH37</f>
        <v>0</v>
      </c>
      <c r="AI41" s="36">
        <f>Índice!$G$52*'Datos Vida'!AI37</f>
        <v>0</v>
      </c>
      <c r="AJ41" s="36">
        <f>Índice!$G$52*'Datos Vida'!AJ37</f>
        <v>106.7877040711664</v>
      </c>
      <c r="AK41" s="36">
        <f>Índice!$G$52*'Datos Vida'!AK37</f>
        <v>0</v>
      </c>
      <c r="AL41" s="36">
        <f>Índice!$G$52*'Datos Vida'!AL37</f>
        <v>0</v>
      </c>
      <c r="AM41" s="36">
        <f>Índice!$G$52*'Datos Vida'!AM37</f>
        <v>0</v>
      </c>
      <c r="AN41" s="36">
        <f>Índice!$G$52*'Datos Vida'!AN37</f>
        <v>0</v>
      </c>
      <c r="AO41" s="36">
        <f>Índice!$G$52*'Datos Vida'!AO37</f>
        <v>0</v>
      </c>
      <c r="AP41" s="36">
        <f>Índice!$G$52*'Datos Vida'!AP37</f>
        <v>0</v>
      </c>
      <c r="AQ41" s="36">
        <f>Índice!$G$52*'Datos Vida'!AQ37</f>
        <v>1652.3687717236776</v>
      </c>
    </row>
    <row r="42" spans="2:43" x14ac:dyDescent="0.2">
      <c r="B42" s="35" t="str">
        <f>'Datos Generales'!B38</f>
        <v>5.14.20.00  Participación Del Reaseguro En Las Reservas Técnicas</v>
      </c>
      <c r="C42" s="36">
        <f>Índice!$G$52*'Datos Vida'!C38</f>
        <v>199510.49115199747</v>
      </c>
      <c r="D42" s="36">
        <f>Índice!$G$52*'Datos Vida'!D38</f>
        <v>0</v>
      </c>
      <c r="E42" s="36">
        <f>Índice!$G$52*'Datos Vida'!E38</f>
        <v>156895.83555169849</v>
      </c>
      <c r="F42" s="36">
        <f>Índice!$G$52*'Datos Vida'!F38</f>
        <v>779559.62914491259</v>
      </c>
      <c r="G42" s="36">
        <f>Índice!$G$52*'Datos Vida'!G38</f>
        <v>770823.24508747645</v>
      </c>
      <c r="H42" s="36">
        <f>Índice!$G$52*'Datos Vida'!H38</f>
        <v>200656.17114881321</v>
      </c>
      <c r="I42" s="36">
        <f>Índice!$G$52*'Datos Vida'!I38</f>
        <v>3897.8022280834316</v>
      </c>
      <c r="J42" s="36">
        <f>Índice!$G$52*'Datos Vida'!J38</f>
        <v>247106.64516170736</v>
      </c>
      <c r="K42" s="36">
        <f>Índice!$G$52*'Datos Vida'!K38</f>
        <v>590322.15594814997</v>
      </c>
      <c r="L42" s="36">
        <f>Índice!$G$52*'Datos Vida'!L38</f>
        <v>3423231.4115742361</v>
      </c>
      <c r="M42" s="36">
        <f>Índice!$G$52*'Datos Vida'!M38</f>
        <v>9833.3819247437568</v>
      </c>
      <c r="N42" s="36">
        <f>Índice!$G$52*'Datos Vida'!N38</f>
        <v>0</v>
      </c>
      <c r="O42" s="36">
        <f>Índice!$G$52*'Datos Vida'!O38</f>
        <v>16321.576933583765</v>
      </c>
      <c r="P42" s="36">
        <f>Índice!$G$52*'Datos Vida'!P38</f>
        <v>8016.7662478733464</v>
      </c>
      <c r="Q42" s="36">
        <f>Índice!$G$52*'Datos Vida'!Q38</f>
        <v>1082011.119665165</v>
      </c>
      <c r="R42" s="36">
        <f>Índice!$G$52*'Datos Vida'!R38</f>
        <v>420239.21262183716</v>
      </c>
      <c r="S42" s="36">
        <f>Índice!$G$52*'Datos Vida'!S38</f>
        <v>0</v>
      </c>
      <c r="T42" s="36">
        <f>Índice!$G$52*'Datos Vida'!T38</f>
        <v>144.82168086363663</v>
      </c>
      <c r="U42" s="36">
        <f>Índice!$G$52*'Datos Vida'!U38</f>
        <v>12805.917515258669</v>
      </c>
      <c r="V42" s="36">
        <f>Índice!$G$52*'Datos Vida'!V38</f>
        <v>0</v>
      </c>
      <c r="W42" s="36">
        <f>Índice!$G$52*'Datos Vida'!W38</f>
        <v>0</v>
      </c>
      <c r="X42" s="36">
        <f>Índice!$G$52*'Datos Vida'!X38</f>
        <v>738.19254241485817</v>
      </c>
      <c r="Y42" s="36">
        <f>Índice!$G$52*'Datos Vida'!Y38</f>
        <v>156996.26157986608</v>
      </c>
      <c r="Z42" s="36">
        <f>Índice!$G$52*'Datos Vida'!Z38</f>
        <v>171756.7785017539</v>
      </c>
      <c r="AA42" s="36">
        <f>Índice!$G$52*'Datos Vida'!AA38</f>
        <v>14520.338141785087</v>
      </c>
      <c r="AB42" s="36">
        <f>Índice!$G$52*'Datos Vida'!AB38</f>
        <v>482998.02992164937</v>
      </c>
      <c r="AC42" s="36">
        <f>Índice!$G$52*'Datos Vida'!AC38</f>
        <v>2272267.5496355304</v>
      </c>
      <c r="AD42" s="36">
        <f>Índice!$G$52*'Datos Vida'!AD38</f>
        <v>459974.58051211154</v>
      </c>
      <c r="AE42" s="36">
        <f>Índice!$G$52*'Datos Vida'!AE38</f>
        <v>573355.4982740127</v>
      </c>
      <c r="AF42" s="36">
        <f>Índice!$G$52*'Datos Vida'!AF38</f>
        <v>204956.90219722761</v>
      </c>
      <c r="AG42" s="36">
        <f>Índice!$G$52*'Datos Vida'!AG38</f>
        <v>363447.68133923144</v>
      </c>
      <c r="AH42" s="36">
        <f>Índice!$G$52*'Datos Vida'!AH38</f>
        <v>338555.05588239001</v>
      </c>
      <c r="AI42" s="36">
        <f>Índice!$G$52*'Datos Vida'!AI38</f>
        <v>20783.833314565825</v>
      </c>
      <c r="AJ42" s="36">
        <f>Índice!$G$52*'Datos Vida'!AJ38</f>
        <v>113865.52777926142</v>
      </c>
      <c r="AK42" s="36">
        <f>Índice!$G$52*'Datos Vida'!AK38</f>
        <v>963128.10067913448</v>
      </c>
      <c r="AL42" s="36">
        <f>Índice!$G$52*'Datos Vida'!AL38</f>
        <v>0</v>
      </c>
      <c r="AM42" s="36">
        <f>Índice!$G$52*'Datos Vida'!AM38</f>
        <v>0</v>
      </c>
      <c r="AN42" s="36">
        <f>Índice!$G$52*'Datos Vida'!AN38</f>
        <v>0</v>
      </c>
      <c r="AO42" s="36">
        <f>Índice!$G$52*'Datos Vida'!AO38</f>
        <v>0</v>
      </c>
      <c r="AP42" s="36">
        <f>Índice!$G$52*'Datos Vida'!AP38</f>
        <v>0</v>
      </c>
      <c r="AQ42" s="36">
        <f>Índice!$G$52*'Datos Vida'!AQ38</f>
        <v>14058720.513887335</v>
      </c>
    </row>
    <row r="43" spans="2:43" x14ac:dyDescent="0.2">
      <c r="B43" s="37" t="str">
        <f>'Datos Generales'!B39</f>
        <v>5.14.21.00  Participación Del Reaseguro En La Reserva Riesgos En Curso</v>
      </c>
      <c r="C43" s="36">
        <f>Índice!$G$52*'Datos Vida'!C39</f>
        <v>0</v>
      </c>
      <c r="D43" s="36">
        <f>Índice!$G$52*'Datos Vida'!D39</f>
        <v>0</v>
      </c>
      <c r="E43" s="36">
        <f>Índice!$G$52*'Datos Vida'!E39</f>
        <v>26336.861965580953</v>
      </c>
      <c r="F43" s="36">
        <f>Índice!$G$52*'Datos Vida'!F39</f>
        <v>180640.77385194713</v>
      </c>
      <c r="G43" s="36">
        <f>Índice!$G$52*'Datos Vida'!G39</f>
        <v>26350.503848133529</v>
      </c>
      <c r="H43" s="36">
        <f>Índice!$G$52*'Datos Vida'!H39</f>
        <v>638.88916293612783</v>
      </c>
      <c r="I43" s="36">
        <f>Índice!$G$52*'Datos Vida'!I39</f>
        <v>1920.579749390793</v>
      </c>
      <c r="J43" s="36">
        <f>Índice!$G$52*'Datos Vida'!J39</f>
        <v>2697.4186224284117</v>
      </c>
      <c r="K43" s="36">
        <f>Índice!$G$52*'Datos Vida'!K39</f>
        <v>35834.129676809855</v>
      </c>
      <c r="L43" s="36">
        <f>Índice!$G$52*'Datos Vida'!L39</f>
        <v>12266.637908716415</v>
      </c>
      <c r="M43" s="36">
        <f>Índice!$G$52*'Datos Vida'!M39</f>
        <v>1599.2981064318585</v>
      </c>
      <c r="N43" s="36">
        <f>Índice!$G$52*'Datos Vida'!N39</f>
        <v>0</v>
      </c>
      <c r="O43" s="36">
        <f>Índice!$G$52*'Datos Vida'!O39</f>
        <v>0</v>
      </c>
      <c r="P43" s="36">
        <f>Índice!$G$52*'Datos Vida'!P39</f>
        <v>1545.8872445676561</v>
      </c>
      <c r="Q43" s="36">
        <f>Índice!$G$52*'Datos Vida'!Q39</f>
        <v>0</v>
      </c>
      <c r="R43" s="36">
        <f>Índice!$G$52*'Datos Vida'!R39</f>
        <v>0</v>
      </c>
      <c r="S43" s="36">
        <f>Índice!$G$52*'Datos Vida'!S39</f>
        <v>0</v>
      </c>
      <c r="T43" s="36">
        <f>Índice!$G$52*'Datos Vida'!T39</f>
        <v>0</v>
      </c>
      <c r="U43" s="36">
        <f>Índice!$G$52*'Datos Vida'!U39</f>
        <v>364.01033245029646</v>
      </c>
      <c r="V43" s="36">
        <f>Índice!$G$52*'Datos Vida'!V39</f>
        <v>0</v>
      </c>
      <c r="W43" s="36">
        <f>Índice!$G$52*'Datos Vida'!W39</f>
        <v>0</v>
      </c>
      <c r="X43" s="36">
        <f>Índice!$G$52*'Datos Vida'!X39</f>
        <v>548.19275673869879</v>
      </c>
      <c r="Y43" s="36">
        <f>Índice!$G$52*'Datos Vida'!Y39</f>
        <v>59685.651563186242</v>
      </c>
      <c r="Z43" s="36">
        <f>Índice!$G$52*'Datos Vida'!Z39</f>
        <v>73223.570043242391</v>
      </c>
      <c r="AA43" s="36">
        <f>Índice!$G$52*'Datos Vida'!AA39</f>
        <v>539.31362619949061</v>
      </c>
      <c r="AB43" s="36">
        <f>Índice!$G$52*'Datos Vida'!AB39</f>
        <v>3984.5863736984506</v>
      </c>
      <c r="AC43" s="36">
        <f>Índice!$G$52*'Datos Vida'!AC39</f>
        <v>0</v>
      </c>
      <c r="AD43" s="36">
        <f>Índice!$G$52*'Datos Vida'!AD39</f>
        <v>2128.2697568308922</v>
      </c>
      <c r="AE43" s="36">
        <f>Índice!$G$52*'Datos Vida'!AE39</f>
        <v>0</v>
      </c>
      <c r="AF43" s="36">
        <f>Índice!$G$52*'Datos Vida'!AF39</f>
        <v>31032.697313161494</v>
      </c>
      <c r="AG43" s="36">
        <f>Índice!$G$52*'Datos Vida'!AG39</f>
        <v>8694.8120362908103</v>
      </c>
      <c r="AH43" s="36">
        <f>Índice!$G$52*'Datos Vida'!AH39</f>
        <v>31670.872063295617</v>
      </c>
      <c r="AI43" s="36">
        <f>Índice!$G$52*'Datos Vida'!AI39</f>
        <v>4311.3792011299975</v>
      </c>
      <c r="AJ43" s="36">
        <f>Índice!$G$52*'Datos Vida'!AJ39</f>
        <v>32213.145399674842</v>
      </c>
      <c r="AK43" s="36">
        <f>Índice!$G$52*'Datos Vida'!AK39</f>
        <v>47289.058563819352</v>
      </c>
      <c r="AL43" s="36">
        <f>Índice!$G$52*'Datos Vida'!AL39</f>
        <v>0</v>
      </c>
      <c r="AM43" s="36">
        <f>Índice!$G$52*'Datos Vida'!AM39</f>
        <v>0</v>
      </c>
      <c r="AN43" s="36">
        <f>Índice!$G$52*'Datos Vida'!AN39</f>
        <v>0</v>
      </c>
      <c r="AO43" s="36">
        <f>Índice!$G$52*'Datos Vida'!AO39</f>
        <v>0</v>
      </c>
      <c r="AP43" s="36">
        <f>Índice!$G$52*'Datos Vida'!AP39</f>
        <v>0</v>
      </c>
      <c r="AQ43" s="36">
        <f>Índice!$G$52*'Datos Vida'!AQ39</f>
        <v>585516.53916666133</v>
      </c>
    </row>
    <row r="44" spans="2:43" x14ac:dyDescent="0.2">
      <c r="B44" s="37" t="str">
        <f>'Datos Generales'!B40</f>
        <v>5.14.22.00  Participación Del Reaseguro En Las Reservas Seguros Previsionales</v>
      </c>
      <c r="C44" s="36">
        <f>Índice!$G$52*'Datos Vida'!C40</f>
        <v>199510.49115199747</v>
      </c>
      <c r="D44" s="36">
        <f>Índice!$G$52*'Datos Vida'!D40</f>
        <v>0</v>
      </c>
      <c r="E44" s="36">
        <f>Índice!$G$52*'Datos Vida'!E40</f>
        <v>150.74110122310876</v>
      </c>
      <c r="F44" s="36">
        <f>Índice!$G$52*'Datos Vida'!F40</f>
        <v>68543.655895249394</v>
      </c>
      <c r="G44" s="36">
        <f>Índice!$G$52*'Datos Vida'!G40</f>
        <v>597652.16737535282</v>
      </c>
      <c r="H44" s="36">
        <f>Índice!$G$52*'Datos Vida'!H40</f>
        <v>76.816386044184057</v>
      </c>
      <c r="I44" s="36">
        <f>Índice!$G$52*'Datos Vida'!I40</f>
        <v>0</v>
      </c>
      <c r="J44" s="36">
        <f>Índice!$G$52*'Datos Vida'!J40</f>
        <v>234558.05233379954</v>
      </c>
      <c r="K44" s="36">
        <f>Índice!$G$52*'Datos Vida'!K40</f>
        <v>0</v>
      </c>
      <c r="L44" s="36">
        <f>Índice!$G$52*'Datos Vida'!L40</f>
        <v>3271406.8863270576</v>
      </c>
      <c r="M44" s="36">
        <f>Índice!$G$52*'Datos Vida'!M40</f>
        <v>0</v>
      </c>
      <c r="N44" s="36">
        <f>Índice!$G$52*'Datos Vida'!N40</f>
        <v>0</v>
      </c>
      <c r="O44" s="36">
        <f>Índice!$G$52*'Datos Vida'!O40</f>
        <v>16321.576933583765</v>
      </c>
      <c r="P44" s="36">
        <f>Índice!$G$52*'Datos Vida'!P40</f>
        <v>0</v>
      </c>
      <c r="Q44" s="36">
        <f>Índice!$G$52*'Datos Vida'!Q40</f>
        <v>1061047.5264817518</v>
      </c>
      <c r="R44" s="36">
        <f>Índice!$G$52*'Datos Vida'!R40</f>
        <v>312091.19853633828</v>
      </c>
      <c r="S44" s="36">
        <f>Índice!$G$52*'Datos Vida'!S40</f>
        <v>0</v>
      </c>
      <c r="T44" s="36">
        <f>Índice!$G$52*'Datos Vida'!T40</f>
        <v>144.82168086363663</v>
      </c>
      <c r="U44" s="36">
        <f>Índice!$G$52*'Datos Vida'!U40</f>
        <v>0</v>
      </c>
      <c r="V44" s="36">
        <f>Índice!$G$52*'Datos Vida'!V40</f>
        <v>0</v>
      </c>
      <c r="W44" s="36">
        <f>Índice!$G$52*'Datos Vida'!W40</f>
        <v>0</v>
      </c>
      <c r="X44" s="36">
        <f>Índice!$G$52*'Datos Vida'!X40</f>
        <v>0</v>
      </c>
      <c r="Y44" s="36">
        <f>Índice!$G$52*'Datos Vida'!Y40</f>
        <v>0</v>
      </c>
      <c r="Z44" s="36">
        <f>Índice!$G$52*'Datos Vida'!Z40</f>
        <v>0</v>
      </c>
      <c r="AA44" s="36">
        <f>Índice!$G$52*'Datos Vida'!AA40</f>
        <v>0</v>
      </c>
      <c r="AB44" s="36">
        <f>Índice!$G$52*'Datos Vida'!AB40</f>
        <v>470617.63027912792</v>
      </c>
      <c r="AC44" s="36">
        <f>Índice!$G$52*'Datos Vida'!AC40</f>
        <v>2267872.4140382796</v>
      </c>
      <c r="AD44" s="36">
        <f>Índice!$G$52*'Datos Vida'!AD40</f>
        <v>449328.23083834304</v>
      </c>
      <c r="AE44" s="36">
        <f>Índice!$G$52*'Datos Vida'!AE40</f>
        <v>573355.4982740127</v>
      </c>
      <c r="AF44" s="36">
        <f>Índice!$G$52*'Datos Vida'!AF40</f>
        <v>4969.3533917768373</v>
      </c>
      <c r="AG44" s="36">
        <f>Índice!$G$52*'Datos Vida'!AG40</f>
        <v>0</v>
      </c>
      <c r="AH44" s="36">
        <f>Índice!$G$52*'Datos Vida'!AH40</f>
        <v>12077.046358927117</v>
      </c>
      <c r="AI44" s="36">
        <f>Índice!$G$52*'Datos Vida'!AI40</f>
        <v>0</v>
      </c>
      <c r="AJ44" s="36">
        <f>Índice!$G$52*'Datos Vida'!AJ40</f>
        <v>0</v>
      </c>
      <c r="AK44" s="36">
        <f>Índice!$G$52*'Datos Vida'!AK40</f>
        <v>0</v>
      </c>
      <c r="AL44" s="36">
        <f>Índice!$G$52*'Datos Vida'!AL40</f>
        <v>0</v>
      </c>
      <c r="AM44" s="36">
        <f>Índice!$G$52*'Datos Vida'!AM40</f>
        <v>0</v>
      </c>
      <c r="AN44" s="36">
        <f>Índice!$G$52*'Datos Vida'!AN40</f>
        <v>0</v>
      </c>
      <c r="AO44" s="36">
        <f>Índice!$G$52*'Datos Vida'!AO40</f>
        <v>0</v>
      </c>
      <c r="AP44" s="36">
        <f>Índice!$G$52*'Datos Vida'!AP40</f>
        <v>0</v>
      </c>
      <c r="AQ44" s="36">
        <f>Índice!$G$52*'Datos Vida'!AQ40</f>
        <v>9539724.1073837299</v>
      </c>
    </row>
    <row r="45" spans="2:43" x14ac:dyDescent="0.2">
      <c r="B45" s="38" t="str">
        <f>'Datos Generales'!B41</f>
        <v>5.14.22.10  Participación Del Reaseguro En La Reserva Rentas Vitalicias</v>
      </c>
      <c r="C45" s="36">
        <f>Índice!$G$52*'Datos Vida'!C41</f>
        <v>0</v>
      </c>
      <c r="D45" s="36">
        <f>Índice!$G$52*'Datos Vida'!D41</f>
        <v>0</v>
      </c>
      <c r="E45" s="36">
        <f>Índice!$G$52*'Datos Vida'!E41</f>
        <v>0</v>
      </c>
      <c r="F45" s="36">
        <f>Índice!$G$52*'Datos Vida'!F41</f>
        <v>68543.655895249394</v>
      </c>
      <c r="G45" s="36">
        <f>Índice!$G$52*'Datos Vida'!G41</f>
        <v>295789.25094498106</v>
      </c>
      <c r="H45" s="36">
        <f>Índice!$G$52*'Datos Vida'!H41</f>
        <v>0</v>
      </c>
      <c r="I45" s="36">
        <f>Índice!$G$52*'Datos Vida'!I41</f>
        <v>0</v>
      </c>
      <c r="J45" s="36">
        <f>Índice!$G$52*'Datos Vida'!J41</f>
        <v>0</v>
      </c>
      <c r="K45" s="36">
        <f>Índice!$G$52*'Datos Vida'!K41</f>
        <v>0</v>
      </c>
      <c r="L45" s="36">
        <f>Índice!$G$52*'Datos Vida'!L41</f>
        <v>589220.39532882895</v>
      </c>
      <c r="M45" s="36">
        <f>Índice!$G$52*'Datos Vida'!M41</f>
        <v>0</v>
      </c>
      <c r="N45" s="36">
        <f>Índice!$G$52*'Datos Vida'!N41</f>
        <v>0</v>
      </c>
      <c r="O45" s="36">
        <f>Índice!$G$52*'Datos Vida'!O41</f>
        <v>16321.576933583765</v>
      </c>
      <c r="P45" s="36">
        <f>Índice!$G$52*'Datos Vida'!P41</f>
        <v>0</v>
      </c>
      <c r="Q45" s="36">
        <f>Índice!$G$52*'Datos Vida'!Q41</f>
        <v>1061047.5264817518</v>
      </c>
      <c r="R45" s="36">
        <f>Índice!$G$52*'Datos Vida'!R41</f>
        <v>0</v>
      </c>
      <c r="S45" s="36">
        <f>Índice!$G$52*'Datos Vida'!S41</f>
        <v>0</v>
      </c>
      <c r="T45" s="36">
        <f>Índice!$G$52*'Datos Vida'!T41</f>
        <v>0</v>
      </c>
      <c r="U45" s="36">
        <f>Índice!$G$52*'Datos Vida'!U41</f>
        <v>0</v>
      </c>
      <c r="V45" s="36">
        <f>Índice!$G$52*'Datos Vida'!V41</f>
        <v>0</v>
      </c>
      <c r="W45" s="36">
        <f>Índice!$G$52*'Datos Vida'!W41</f>
        <v>0</v>
      </c>
      <c r="X45" s="36">
        <f>Índice!$G$52*'Datos Vida'!X41</f>
        <v>0</v>
      </c>
      <c r="Y45" s="36">
        <f>Índice!$G$52*'Datos Vida'!Y41</f>
        <v>0</v>
      </c>
      <c r="Z45" s="36">
        <f>Índice!$G$52*'Datos Vida'!Z41</f>
        <v>0</v>
      </c>
      <c r="AA45" s="36">
        <f>Índice!$G$52*'Datos Vida'!AA41</f>
        <v>0</v>
      </c>
      <c r="AB45" s="36">
        <f>Índice!$G$52*'Datos Vida'!AB41</f>
        <v>0</v>
      </c>
      <c r="AC45" s="36">
        <f>Índice!$G$52*'Datos Vida'!AC41</f>
        <v>0</v>
      </c>
      <c r="AD45" s="36">
        <f>Índice!$G$52*'Datos Vida'!AD41</f>
        <v>449328.23083834304</v>
      </c>
      <c r="AE45" s="36">
        <f>Índice!$G$52*'Datos Vida'!AE41</f>
        <v>573355.4982740127</v>
      </c>
      <c r="AF45" s="36">
        <f>Índice!$G$52*'Datos Vida'!AF41</f>
        <v>0</v>
      </c>
      <c r="AG45" s="36">
        <f>Índice!$G$52*'Datos Vida'!AG41</f>
        <v>0</v>
      </c>
      <c r="AH45" s="36">
        <f>Índice!$G$52*'Datos Vida'!AH41</f>
        <v>11787.811233086702</v>
      </c>
      <c r="AI45" s="36">
        <f>Índice!$G$52*'Datos Vida'!AI41</f>
        <v>0</v>
      </c>
      <c r="AJ45" s="36">
        <f>Índice!$G$52*'Datos Vida'!AJ41</f>
        <v>0</v>
      </c>
      <c r="AK45" s="36">
        <f>Índice!$G$52*'Datos Vida'!AK41</f>
        <v>0</v>
      </c>
      <c r="AL45" s="36">
        <f>Índice!$G$52*'Datos Vida'!AL41</f>
        <v>0</v>
      </c>
      <c r="AM45" s="36">
        <f>Índice!$G$52*'Datos Vida'!AM41</f>
        <v>0</v>
      </c>
      <c r="AN45" s="36">
        <f>Índice!$G$52*'Datos Vida'!AN41</f>
        <v>0</v>
      </c>
      <c r="AO45" s="36">
        <f>Índice!$G$52*'Datos Vida'!AO41</f>
        <v>0</v>
      </c>
      <c r="AP45" s="36">
        <f>Índice!$G$52*'Datos Vida'!AP41</f>
        <v>0</v>
      </c>
      <c r="AQ45" s="36">
        <f>Índice!$G$52*'Datos Vida'!AQ41</f>
        <v>3065393.9459298374</v>
      </c>
    </row>
    <row r="46" spans="2:43" x14ac:dyDescent="0.2">
      <c r="B46" s="38" t="str">
        <f>'Datos Generales'!B42</f>
        <v>5.14.22.20  Participación Del Reaseguro En La Reserva Seguro Invalidez Y Sobrevivencia</v>
      </c>
      <c r="C46" s="36">
        <f>Índice!$G$52*'Datos Vida'!C42</f>
        <v>199510.49115199747</v>
      </c>
      <c r="D46" s="36">
        <f>Índice!$G$52*'Datos Vida'!D42</f>
        <v>0</v>
      </c>
      <c r="E46" s="36">
        <f>Índice!$G$52*'Datos Vida'!E42</f>
        <v>150.74110122310876</v>
      </c>
      <c r="F46" s="36">
        <f>Índice!$G$52*'Datos Vida'!F42</f>
        <v>0</v>
      </c>
      <c r="G46" s="36">
        <f>Índice!$G$52*'Datos Vida'!G42</f>
        <v>301862.91643037181</v>
      </c>
      <c r="H46" s="36">
        <f>Índice!$G$52*'Datos Vida'!H42</f>
        <v>76.816386044184057</v>
      </c>
      <c r="I46" s="36">
        <f>Índice!$G$52*'Datos Vida'!I42</f>
        <v>0</v>
      </c>
      <c r="J46" s="36">
        <f>Índice!$G$52*'Datos Vida'!J42</f>
        <v>234558.05233379954</v>
      </c>
      <c r="K46" s="36">
        <f>Índice!$G$52*'Datos Vida'!K42</f>
        <v>0</v>
      </c>
      <c r="L46" s="36">
        <f>Índice!$G$52*'Datos Vida'!L42</f>
        <v>2682186.490998229</v>
      </c>
      <c r="M46" s="36">
        <f>Índice!$G$52*'Datos Vida'!M42</f>
        <v>0</v>
      </c>
      <c r="N46" s="36">
        <f>Índice!$G$52*'Datos Vida'!N42</f>
        <v>0</v>
      </c>
      <c r="O46" s="36">
        <f>Índice!$G$52*'Datos Vida'!O42</f>
        <v>0</v>
      </c>
      <c r="P46" s="36">
        <f>Índice!$G$52*'Datos Vida'!P42</f>
        <v>0</v>
      </c>
      <c r="Q46" s="36">
        <f>Índice!$G$52*'Datos Vida'!Q42</f>
        <v>0</v>
      </c>
      <c r="R46" s="36">
        <f>Índice!$G$52*'Datos Vida'!R42</f>
        <v>312091.19853633828</v>
      </c>
      <c r="S46" s="36">
        <f>Índice!$G$52*'Datos Vida'!S42</f>
        <v>0</v>
      </c>
      <c r="T46" s="36">
        <f>Índice!$G$52*'Datos Vida'!T42</f>
        <v>144.82168086363663</v>
      </c>
      <c r="U46" s="36">
        <f>Índice!$G$52*'Datos Vida'!U42</f>
        <v>0</v>
      </c>
      <c r="V46" s="36">
        <f>Índice!$G$52*'Datos Vida'!V42</f>
        <v>0</v>
      </c>
      <c r="W46" s="36">
        <f>Índice!$G$52*'Datos Vida'!W42</f>
        <v>0</v>
      </c>
      <c r="X46" s="36">
        <f>Índice!$G$52*'Datos Vida'!X42</f>
        <v>0</v>
      </c>
      <c r="Y46" s="36">
        <f>Índice!$G$52*'Datos Vida'!Y42</f>
        <v>0</v>
      </c>
      <c r="Z46" s="36">
        <f>Índice!$G$52*'Datos Vida'!Z42</f>
        <v>0</v>
      </c>
      <c r="AA46" s="36">
        <f>Índice!$G$52*'Datos Vida'!AA42</f>
        <v>0</v>
      </c>
      <c r="AB46" s="36">
        <f>Índice!$G$52*'Datos Vida'!AB42</f>
        <v>470617.63027912792</v>
      </c>
      <c r="AC46" s="36">
        <f>Índice!$G$52*'Datos Vida'!AC42</f>
        <v>2267872.4140382796</v>
      </c>
      <c r="AD46" s="36">
        <f>Índice!$G$52*'Datos Vida'!AD42</f>
        <v>0</v>
      </c>
      <c r="AE46" s="36">
        <f>Índice!$G$52*'Datos Vida'!AE42</f>
        <v>0</v>
      </c>
      <c r="AF46" s="36">
        <f>Índice!$G$52*'Datos Vida'!AF42</f>
        <v>4969.3533917768373</v>
      </c>
      <c r="AG46" s="36">
        <f>Índice!$G$52*'Datos Vida'!AG42</f>
        <v>0</v>
      </c>
      <c r="AH46" s="36">
        <f>Índice!$G$52*'Datos Vida'!AH42</f>
        <v>289.2351258404131</v>
      </c>
      <c r="AI46" s="36">
        <f>Índice!$G$52*'Datos Vida'!AI42</f>
        <v>0</v>
      </c>
      <c r="AJ46" s="36">
        <f>Índice!$G$52*'Datos Vida'!AJ42</f>
        <v>0</v>
      </c>
      <c r="AK46" s="36">
        <f>Índice!$G$52*'Datos Vida'!AK42</f>
        <v>0</v>
      </c>
      <c r="AL46" s="36">
        <f>Índice!$G$52*'Datos Vida'!AL42</f>
        <v>0</v>
      </c>
      <c r="AM46" s="36">
        <f>Índice!$G$52*'Datos Vida'!AM42</f>
        <v>0</v>
      </c>
      <c r="AN46" s="36">
        <f>Índice!$G$52*'Datos Vida'!AN42</f>
        <v>0</v>
      </c>
      <c r="AO46" s="36">
        <f>Índice!$G$52*'Datos Vida'!AO42</f>
        <v>0</v>
      </c>
      <c r="AP46" s="36">
        <f>Índice!$G$52*'Datos Vida'!AP42</f>
        <v>0</v>
      </c>
      <c r="AQ46" s="36">
        <f>Índice!$G$52*'Datos Vida'!AQ42</f>
        <v>6474330.1614538915</v>
      </c>
    </row>
    <row r="47" spans="2:43" x14ac:dyDescent="0.2">
      <c r="B47" s="37" t="str">
        <f>'Datos Generales'!B43</f>
        <v>5.14.23.00  Participación Del Reaseguro En La Reserva Matemática</v>
      </c>
      <c r="C47" s="36">
        <f>Índice!$G$52*'Datos Vida'!C43</f>
        <v>0</v>
      </c>
      <c r="D47" s="36">
        <f>Índice!$G$52*'Datos Vida'!D43</f>
        <v>0</v>
      </c>
      <c r="E47" s="36">
        <f>Índice!$G$52*'Datos Vida'!E43</f>
        <v>0</v>
      </c>
      <c r="F47" s="36">
        <f>Índice!$G$52*'Datos Vida'!F43</f>
        <v>434688.21154239343</v>
      </c>
      <c r="G47" s="36">
        <f>Índice!$G$52*'Datos Vida'!G43</f>
        <v>48213.712847557581</v>
      </c>
      <c r="H47" s="36">
        <f>Índice!$G$52*'Datos Vida'!H43</f>
        <v>184564.94131439031</v>
      </c>
      <c r="I47" s="36">
        <f>Índice!$G$52*'Datos Vida'!I43</f>
        <v>0</v>
      </c>
      <c r="J47" s="36">
        <f>Índice!$G$52*'Datos Vida'!J43</f>
        <v>0</v>
      </c>
      <c r="K47" s="36">
        <f>Índice!$G$52*'Datos Vida'!K43</f>
        <v>393295.50801043864</v>
      </c>
      <c r="L47" s="36">
        <f>Índice!$G$52*'Datos Vida'!L43</f>
        <v>0</v>
      </c>
      <c r="M47" s="36">
        <f>Índice!$G$52*'Datos Vida'!M43</f>
        <v>0</v>
      </c>
      <c r="N47" s="36">
        <f>Índice!$G$52*'Datos Vida'!N43</f>
        <v>0</v>
      </c>
      <c r="O47" s="36">
        <f>Índice!$G$52*'Datos Vida'!O43</f>
        <v>0</v>
      </c>
      <c r="P47" s="36">
        <f>Índice!$G$52*'Datos Vida'!P43</f>
        <v>3327.0544385957096</v>
      </c>
      <c r="Q47" s="36">
        <f>Índice!$G$52*'Datos Vida'!Q43</f>
        <v>0</v>
      </c>
      <c r="R47" s="36">
        <f>Índice!$G$52*'Datos Vida'!R43</f>
        <v>0</v>
      </c>
      <c r="S47" s="36">
        <f>Índice!$G$52*'Datos Vida'!S43</f>
        <v>0</v>
      </c>
      <c r="T47" s="36">
        <f>Índice!$G$52*'Datos Vida'!T43</f>
        <v>0</v>
      </c>
      <c r="U47" s="36">
        <f>Índice!$G$52*'Datos Vida'!U43</f>
        <v>134.64980334937135</v>
      </c>
      <c r="V47" s="36">
        <f>Índice!$G$52*'Datos Vida'!V43</f>
        <v>0</v>
      </c>
      <c r="W47" s="36">
        <f>Índice!$G$52*'Datos Vida'!W43</f>
        <v>0</v>
      </c>
      <c r="X47" s="36">
        <f>Índice!$G$52*'Datos Vida'!X43</f>
        <v>0</v>
      </c>
      <c r="Y47" s="36">
        <f>Índice!$G$52*'Datos Vida'!Y43</f>
        <v>771.56582616567505</v>
      </c>
      <c r="Z47" s="36">
        <f>Índice!$G$52*'Datos Vida'!Z43</f>
        <v>50030.12440648456</v>
      </c>
      <c r="AA47" s="36">
        <f>Índice!$G$52*'Datos Vida'!AA43</f>
        <v>13396.498764916345</v>
      </c>
      <c r="AB47" s="36">
        <f>Índice!$G$52*'Datos Vida'!AB43</f>
        <v>856.17271371744027</v>
      </c>
      <c r="AC47" s="36">
        <f>Índice!$G$52*'Datos Vida'!AC43</f>
        <v>0</v>
      </c>
      <c r="AD47" s="36">
        <f>Índice!$G$52*'Datos Vida'!AD43</f>
        <v>0</v>
      </c>
      <c r="AE47" s="36">
        <f>Índice!$G$52*'Datos Vida'!AE43</f>
        <v>0</v>
      </c>
      <c r="AF47" s="36">
        <f>Índice!$G$52*'Datos Vida'!AF43</f>
        <v>0</v>
      </c>
      <c r="AG47" s="36">
        <f>Índice!$G$52*'Datos Vida'!AG43</f>
        <v>242687.35560781733</v>
      </c>
      <c r="AH47" s="36">
        <f>Índice!$G$52*'Datos Vida'!AH43</f>
        <v>119277.30681342294</v>
      </c>
      <c r="AI47" s="36">
        <f>Índice!$G$52*'Datos Vida'!AI43</f>
        <v>627.8327743336655</v>
      </c>
      <c r="AJ47" s="36">
        <f>Índice!$G$52*'Datos Vida'!AJ43</f>
        <v>61915.980291732172</v>
      </c>
      <c r="AK47" s="36">
        <f>Índice!$G$52*'Datos Vida'!AK43</f>
        <v>845677.71749872516</v>
      </c>
      <c r="AL47" s="36">
        <f>Índice!$G$52*'Datos Vida'!AL43</f>
        <v>0</v>
      </c>
      <c r="AM47" s="36">
        <f>Índice!$G$52*'Datos Vida'!AM43</f>
        <v>0</v>
      </c>
      <c r="AN47" s="36">
        <f>Índice!$G$52*'Datos Vida'!AN43</f>
        <v>0</v>
      </c>
      <c r="AO47" s="36">
        <f>Índice!$G$52*'Datos Vida'!AO43</f>
        <v>0</v>
      </c>
      <c r="AP47" s="36">
        <f>Índice!$G$52*'Datos Vida'!AP43</f>
        <v>0</v>
      </c>
      <c r="AQ47" s="36">
        <f>Índice!$G$52*'Datos Vida'!AQ43</f>
        <v>2399464.6326540401</v>
      </c>
    </row>
    <row r="48" spans="2:43" x14ac:dyDescent="0.2">
      <c r="B48" s="37" t="str">
        <f>'Datos Generales'!B44</f>
        <v>5.14.24.00  Participación Del Reaseguro En La Reserva Rentas Privadas</v>
      </c>
      <c r="C48" s="36">
        <f>Índice!$G$52*'Datos Vida'!C44</f>
        <v>0</v>
      </c>
      <c r="D48" s="36">
        <f>Índice!$G$52*'Datos Vida'!D44</f>
        <v>0</v>
      </c>
      <c r="E48" s="36">
        <f>Índice!$G$52*'Datos Vida'!E44</f>
        <v>0</v>
      </c>
      <c r="F48" s="36">
        <f>Índice!$G$52*'Datos Vida'!F44</f>
        <v>0</v>
      </c>
      <c r="G48" s="36">
        <f>Índice!$G$52*'Datos Vida'!G44</f>
        <v>0</v>
      </c>
      <c r="H48" s="36">
        <f>Índice!$G$52*'Datos Vida'!H44</f>
        <v>0</v>
      </c>
      <c r="I48" s="36">
        <f>Índice!$G$52*'Datos Vida'!I44</f>
        <v>0</v>
      </c>
      <c r="J48" s="36">
        <f>Índice!$G$52*'Datos Vida'!J44</f>
        <v>0</v>
      </c>
      <c r="K48" s="36">
        <f>Índice!$G$52*'Datos Vida'!K44</f>
        <v>0</v>
      </c>
      <c r="L48" s="36">
        <f>Índice!$G$52*'Datos Vida'!L44</f>
        <v>0</v>
      </c>
      <c r="M48" s="36">
        <f>Índice!$G$52*'Datos Vida'!M44</f>
        <v>0</v>
      </c>
      <c r="N48" s="36">
        <f>Índice!$G$52*'Datos Vida'!N44</f>
        <v>0</v>
      </c>
      <c r="O48" s="36">
        <f>Índice!$G$52*'Datos Vida'!O44</f>
        <v>0</v>
      </c>
      <c r="P48" s="36">
        <f>Índice!$G$52*'Datos Vida'!P44</f>
        <v>0</v>
      </c>
      <c r="Q48" s="36">
        <f>Índice!$G$52*'Datos Vida'!Q44</f>
        <v>4001.4601236886701</v>
      </c>
      <c r="R48" s="36">
        <f>Índice!$G$52*'Datos Vida'!R44</f>
        <v>0</v>
      </c>
      <c r="S48" s="36">
        <f>Índice!$G$52*'Datos Vida'!S44</f>
        <v>0</v>
      </c>
      <c r="T48" s="36">
        <f>Índice!$G$52*'Datos Vida'!T44</f>
        <v>0</v>
      </c>
      <c r="U48" s="36">
        <f>Índice!$G$52*'Datos Vida'!U44</f>
        <v>0</v>
      </c>
      <c r="V48" s="36">
        <f>Índice!$G$52*'Datos Vida'!V44</f>
        <v>0</v>
      </c>
      <c r="W48" s="36">
        <f>Índice!$G$52*'Datos Vida'!W44</f>
        <v>0</v>
      </c>
      <c r="X48" s="36">
        <f>Índice!$G$52*'Datos Vida'!X44</f>
        <v>0</v>
      </c>
      <c r="Y48" s="36">
        <f>Índice!$G$52*'Datos Vida'!Y44</f>
        <v>0</v>
      </c>
      <c r="Z48" s="36">
        <f>Índice!$G$52*'Datos Vida'!Z44</f>
        <v>0</v>
      </c>
      <c r="AA48" s="36">
        <f>Índice!$G$52*'Datos Vida'!AA44</f>
        <v>0</v>
      </c>
      <c r="AB48" s="36">
        <f>Índice!$G$52*'Datos Vida'!AB44</f>
        <v>0</v>
      </c>
      <c r="AC48" s="36">
        <f>Índice!$G$52*'Datos Vida'!AC44</f>
        <v>0</v>
      </c>
      <c r="AD48" s="36">
        <f>Índice!$G$52*'Datos Vida'!AD44</f>
        <v>0</v>
      </c>
      <c r="AE48" s="36">
        <f>Índice!$G$52*'Datos Vida'!AE44</f>
        <v>0</v>
      </c>
      <c r="AF48" s="36">
        <f>Índice!$G$52*'Datos Vida'!AF44</f>
        <v>0</v>
      </c>
      <c r="AG48" s="36">
        <f>Índice!$G$52*'Datos Vida'!AG44</f>
        <v>0</v>
      </c>
      <c r="AH48" s="36">
        <f>Índice!$G$52*'Datos Vida'!AH44</f>
        <v>0</v>
      </c>
      <c r="AI48" s="36">
        <f>Índice!$G$52*'Datos Vida'!AI44</f>
        <v>0</v>
      </c>
      <c r="AJ48" s="36">
        <f>Índice!$G$52*'Datos Vida'!AJ44</f>
        <v>0</v>
      </c>
      <c r="AK48" s="36">
        <f>Índice!$G$52*'Datos Vida'!AK44</f>
        <v>0</v>
      </c>
      <c r="AL48" s="36">
        <f>Índice!$G$52*'Datos Vida'!AL44</f>
        <v>0</v>
      </c>
      <c r="AM48" s="36">
        <f>Índice!$G$52*'Datos Vida'!AM44</f>
        <v>0</v>
      </c>
      <c r="AN48" s="36">
        <f>Índice!$G$52*'Datos Vida'!AN44</f>
        <v>0</v>
      </c>
      <c r="AO48" s="36">
        <f>Índice!$G$52*'Datos Vida'!AO44</f>
        <v>0</v>
      </c>
      <c r="AP48" s="36">
        <f>Índice!$G$52*'Datos Vida'!AP44</f>
        <v>0</v>
      </c>
      <c r="AQ48" s="36">
        <f>Índice!$G$52*'Datos Vida'!AQ44</f>
        <v>4001.4601236886701</v>
      </c>
    </row>
    <row r="49" spans="2:43" x14ac:dyDescent="0.2">
      <c r="B49" s="37" t="str">
        <f>'Datos Generales'!B45</f>
        <v>5.14.25.00  Participación Del Reaseguro En La Reserva De Siniestros</v>
      </c>
      <c r="C49" s="36">
        <f>Índice!$G$52*'Datos Vida'!C45</f>
        <v>0</v>
      </c>
      <c r="D49" s="36">
        <f>Índice!$G$52*'Datos Vida'!D45</f>
        <v>0</v>
      </c>
      <c r="E49" s="36">
        <f>Índice!$G$52*'Datos Vida'!E45</f>
        <v>130408.23248489443</v>
      </c>
      <c r="F49" s="36">
        <f>Índice!$G$52*'Datos Vida'!F45</f>
        <v>95686.987855322572</v>
      </c>
      <c r="G49" s="36">
        <f>Índice!$G$52*'Datos Vida'!G45</f>
        <v>98606.861016432522</v>
      </c>
      <c r="H49" s="36">
        <f>Índice!$G$52*'Datos Vida'!H45</f>
        <v>15317.384691222283</v>
      </c>
      <c r="I49" s="36">
        <f>Índice!$G$52*'Datos Vida'!I45</f>
        <v>1977.2224786926383</v>
      </c>
      <c r="J49" s="36">
        <f>Índice!$G$52*'Datos Vida'!J45</f>
        <v>9315.1945056892782</v>
      </c>
      <c r="K49" s="36">
        <f>Índice!$G$52*'Datos Vida'!K45</f>
        <v>161192.51826090153</v>
      </c>
      <c r="L49" s="36">
        <f>Índice!$G$52*'Datos Vida'!L45</f>
        <v>42403.291469877127</v>
      </c>
      <c r="M49" s="36">
        <f>Índice!$G$52*'Datos Vida'!M45</f>
        <v>7349.5727301149154</v>
      </c>
      <c r="N49" s="36">
        <f>Índice!$G$52*'Datos Vida'!N45</f>
        <v>0</v>
      </c>
      <c r="O49" s="36">
        <f>Índice!$G$52*'Datos Vida'!O45</f>
        <v>0</v>
      </c>
      <c r="P49" s="36">
        <f>Índice!$G$52*'Datos Vida'!P45</f>
        <v>3143.8245647099811</v>
      </c>
      <c r="Q49" s="36">
        <f>Índice!$G$52*'Datos Vida'!Q45</f>
        <v>16962.133059724572</v>
      </c>
      <c r="R49" s="36">
        <f>Índice!$G$52*'Datos Vida'!R45</f>
        <v>42327.427634235617</v>
      </c>
      <c r="S49" s="36">
        <f>Índice!$G$52*'Datos Vida'!S45</f>
        <v>0</v>
      </c>
      <c r="T49" s="36">
        <f>Índice!$G$52*'Datos Vida'!T45</f>
        <v>0</v>
      </c>
      <c r="U49" s="36">
        <f>Índice!$G$52*'Datos Vida'!U45</f>
        <v>12307.257379459001</v>
      </c>
      <c r="V49" s="36">
        <f>Índice!$G$52*'Datos Vida'!V45</f>
        <v>0</v>
      </c>
      <c r="W49" s="36">
        <f>Índice!$G$52*'Datos Vida'!W45</f>
        <v>0</v>
      </c>
      <c r="X49" s="36">
        <f>Índice!$G$52*'Datos Vida'!X45</f>
        <v>189.99978567615941</v>
      </c>
      <c r="Y49" s="36">
        <f>Índice!$G$52*'Datos Vida'!Y45</f>
        <v>96539.044190514163</v>
      </c>
      <c r="Z49" s="36">
        <f>Índice!$G$52*'Datos Vida'!Z45</f>
        <v>47811.056184484522</v>
      </c>
      <c r="AA49" s="36">
        <f>Índice!$G$52*'Datos Vida'!AA45</f>
        <v>584.52575066925169</v>
      </c>
      <c r="AB49" s="36">
        <f>Índice!$G$52*'Datos Vida'!AB45</f>
        <v>7539.6405551055514</v>
      </c>
      <c r="AC49" s="36">
        <f>Índice!$G$52*'Datos Vida'!AC45</f>
        <v>4395.1355972508036</v>
      </c>
      <c r="AD49" s="36">
        <f>Índice!$G$52*'Datos Vida'!AD45</f>
        <v>8518.079916937606</v>
      </c>
      <c r="AE49" s="36">
        <f>Índice!$G$52*'Datos Vida'!AE45</f>
        <v>0</v>
      </c>
      <c r="AF49" s="36">
        <f>Índice!$G$52*'Datos Vida'!AF45</f>
        <v>168954.85149228928</v>
      </c>
      <c r="AG49" s="36">
        <f>Índice!$G$52*'Datos Vida'!AG45</f>
        <v>112065.51369512333</v>
      </c>
      <c r="AH49" s="36">
        <f>Índice!$G$52*'Datos Vida'!AH45</f>
        <v>69085.180799169379</v>
      </c>
      <c r="AI49" s="36">
        <f>Índice!$G$52*'Datos Vida'!AI45</f>
        <v>15844.621339102161</v>
      </c>
      <c r="AJ49" s="36">
        <f>Índice!$G$52*'Datos Vida'!AJ45</f>
        <v>18169.422655798975</v>
      </c>
      <c r="AK49" s="36">
        <f>Índice!$G$52*'Datos Vida'!AK45</f>
        <v>70161.324616589962</v>
      </c>
      <c r="AL49" s="36">
        <f>Índice!$G$52*'Datos Vida'!AL45</f>
        <v>0</v>
      </c>
      <c r="AM49" s="36">
        <f>Índice!$G$52*'Datos Vida'!AM45</f>
        <v>0</v>
      </c>
      <c r="AN49" s="36">
        <f>Índice!$G$52*'Datos Vida'!AN45</f>
        <v>0</v>
      </c>
      <c r="AO49" s="36">
        <f>Índice!$G$52*'Datos Vida'!AO45</f>
        <v>0</v>
      </c>
      <c r="AP49" s="36">
        <f>Índice!$G$52*'Datos Vida'!AP45</f>
        <v>0</v>
      </c>
      <c r="AQ49" s="36">
        <f>Índice!$G$52*'Datos Vida'!AQ45</f>
        <v>1256856.3047099877</v>
      </c>
    </row>
    <row r="50" spans="2:43" x14ac:dyDescent="0.2">
      <c r="B50" s="37" t="str">
        <f>'Datos Generales'!B46</f>
        <v>5.14.27.00  Participación Del Reaseguro En La Reserva De Insuficiencia De Primas</v>
      </c>
      <c r="C50" s="36">
        <f>Índice!$G$52*'Datos Vida'!C46</f>
        <v>0</v>
      </c>
      <c r="D50" s="36">
        <f>Índice!$G$52*'Datos Vida'!D46</f>
        <v>0</v>
      </c>
      <c r="E50" s="36">
        <f>Índice!$G$52*'Datos Vida'!E46</f>
        <v>0</v>
      </c>
      <c r="F50" s="36">
        <f>Índice!$G$52*'Datos Vida'!F46</f>
        <v>0</v>
      </c>
      <c r="G50" s="36">
        <f>Índice!$G$52*'Datos Vida'!G46</f>
        <v>0</v>
      </c>
      <c r="H50" s="36">
        <f>Índice!$G$52*'Datos Vida'!H46</f>
        <v>58.139594220332398</v>
      </c>
      <c r="I50" s="36">
        <f>Índice!$G$52*'Datos Vida'!I46</f>
        <v>0</v>
      </c>
      <c r="J50" s="36">
        <f>Índice!$G$52*'Datos Vida'!J46</f>
        <v>291.92267876224241</v>
      </c>
      <c r="K50" s="36">
        <f>Índice!$G$52*'Datos Vida'!K46</f>
        <v>0</v>
      </c>
      <c r="L50" s="36">
        <f>Índice!$G$52*'Datos Vida'!L46</f>
        <v>0</v>
      </c>
      <c r="M50" s="36">
        <f>Índice!$G$52*'Datos Vida'!M46</f>
        <v>884.51108819698209</v>
      </c>
      <c r="N50" s="36">
        <f>Índice!$G$52*'Datos Vida'!N46</f>
        <v>0</v>
      </c>
      <c r="O50" s="36">
        <f>Índice!$G$52*'Datos Vida'!O46</f>
        <v>0</v>
      </c>
      <c r="P50" s="36">
        <f>Índice!$G$52*'Datos Vida'!P46</f>
        <v>0</v>
      </c>
      <c r="Q50" s="36">
        <f>Índice!$G$52*'Datos Vida'!Q46</f>
        <v>0</v>
      </c>
      <c r="R50" s="36">
        <f>Índice!$G$52*'Datos Vida'!R46</f>
        <v>65820.586451263269</v>
      </c>
      <c r="S50" s="36">
        <f>Índice!$G$52*'Datos Vida'!S46</f>
        <v>0</v>
      </c>
      <c r="T50" s="36">
        <f>Índice!$G$52*'Datos Vida'!T46</f>
        <v>0</v>
      </c>
      <c r="U50" s="36">
        <f>Índice!$G$52*'Datos Vida'!U46</f>
        <v>0</v>
      </c>
      <c r="V50" s="36">
        <f>Índice!$G$52*'Datos Vida'!V46</f>
        <v>0</v>
      </c>
      <c r="W50" s="36">
        <f>Índice!$G$52*'Datos Vida'!W46</f>
        <v>0</v>
      </c>
      <c r="X50" s="36">
        <f>Índice!$G$52*'Datos Vida'!X46</f>
        <v>0</v>
      </c>
      <c r="Y50" s="36">
        <f>Índice!$G$52*'Datos Vida'!Y46</f>
        <v>0</v>
      </c>
      <c r="Z50" s="36">
        <f>Índice!$G$52*'Datos Vida'!Z46</f>
        <v>692.02786754242345</v>
      </c>
      <c r="AA50" s="36">
        <f>Índice!$G$52*'Datos Vida'!AA46</f>
        <v>0</v>
      </c>
      <c r="AB50" s="36">
        <f>Índice!$G$52*'Datos Vida'!AB46</f>
        <v>0</v>
      </c>
      <c r="AC50" s="36">
        <f>Índice!$G$52*'Datos Vida'!AC46</f>
        <v>0</v>
      </c>
      <c r="AD50" s="36">
        <f>Índice!$G$52*'Datos Vida'!AD46</f>
        <v>0</v>
      </c>
      <c r="AE50" s="36">
        <f>Índice!$G$52*'Datos Vida'!AE46</f>
        <v>0</v>
      </c>
      <c r="AF50" s="36">
        <f>Índice!$G$52*'Datos Vida'!AF46</f>
        <v>0</v>
      </c>
      <c r="AG50" s="36">
        <f>Índice!$G$52*'Datos Vida'!AG46</f>
        <v>0</v>
      </c>
      <c r="AH50" s="36">
        <f>Índice!$G$52*'Datos Vida'!AH46</f>
        <v>0</v>
      </c>
      <c r="AI50" s="36">
        <f>Índice!$G$52*'Datos Vida'!AI46</f>
        <v>0</v>
      </c>
      <c r="AJ50" s="36">
        <f>Índice!$G$52*'Datos Vida'!AJ46</f>
        <v>1566.9794320554304</v>
      </c>
      <c r="AK50" s="36">
        <f>Índice!$G$52*'Datos Vida'!AK46</f>
        <v>0</v>
      </c>
      <c r="AL50" s="36">
        <f>Índice!$G$52*'Datos Vida'!AL46</f>
        <v>0</v>
      </c>
      <c r="AM50" s="36">
        <f>Índice!$G$52*'Datos Vida'!AM46</f>
        <v>0</v>
      </c>
      <c r="AN50" s="36">
        <f>Índice!$G$52*'Datos Vida'!AN46</f>
        <v>0</v>
      </c>
      <c r="AO50" s="36">
        <f>Índice!$G$52*'Datos Vida'!AO46</f>
        <v>0</v>
      </c>
      <c r="AP50" s="36">
        <f>Índice!$G$52*'Datos Vida'!AP46</f>
        <v>0</v>
      </c>
      <c r="AQ50" s="36">
        <f>Índice!$G$52*'Datos Vida'!AQ46</f>
        <v>69314.167112040683</v>
      </c>
    </row>
    <row r="51" spans="2:43" x14ac:dyDescent="0.2">
      <c r="B51" s="37" t="str">
        <f>'Datos Generales'!B47</f>
        <v>5.14.28.00  Participación Del Reaseguro En Otras Reservas Técnicas</v>
      </c>
      <c r="C51" s="36">
        <f>Índice!$G$52*'Datos Vida'!C47</f>
        <v>0</v>
      </c>
      <c r="D51" s="36">
        <f>Índice!$G$52*'Datos Vida'!D47</f>
        <v>0</v>
      </c>
      <c r="E51" s="36">
        <f>Índice!$G$52*'Datos Vida'!E47</f>
        <v>0</v>
      </c>
      <c r="F51" s="36">
        <f>Índice!$G$52*'Datos Vida'!F47</f>
        <v>0</v>
      </c>
      <c r="G51" s="36">
        <f>Índice!$G$52*'Datos Vida'!G47</f>
        <v>0</v>
      </c>
      <c r="H51" s="36">
        <f>Índice!$G$52*'Datos Vida'!H47</f>
        <v>0</v>
      </c>
      <c r="I51" s="36">
        <f>Índice!$G$52*'Datos Vida'!I47</f>
        <v>0</v>
      </c>
      <c r="J51" s="36">
        <f>Índice!$G$52*'Datos Vida'!J47</f>
        <v>244.05702102789036</v>
      </c>
      <c r="K51" s="36">
        <f>Índice!$G$52*'Datos Vida'!K47</f>
        <v>0</v>
      </c>
      <c r="L51" s="36">
        <f>Índice!$G$52*'Datos Vida'!L47</f>
        <v>97154.595868584787</v>
      </c>
      <c r="M51" s="36">
        <f>Índice!$G$52*'Datos Vida'!M47</f>
        <v>0</v>
      </c>
      <c r="N51" s="36">
        <f>Índice!$G$52*'Datos Vida'!N47</f>
        <v>0</v>
      </c>
      <c r="O51" s="36">
        <f>Índice!$G$52*'Datos Vida'!O47</f>
        <v>0</v>
      </c>
      <c r="P51" s="36">
        <f>Índice!$G$52*'Datos Vida'!P47</f>
        <v>0</v>
      </c>
      <c r="Q51" s="36">
        <f>Índice!$G$52*'Datos Vida'!Q47</f>
        <v>0</v>
      </c>
      <c r="R51" s="36">
        <f>Índice!$G$52*'Datos Vida'!R47</f>
        <v>0</v>
      </c>
      <c r="S51" s="36">
        <f>Índice!$G$52*'Datos Vida'!S47</f>
        <v>0</v>
      </c>
      <c r="T51" s="36">
        <f>Índice!$G$52*'Datos Vida'!T47</f>
        <v>0</v>
      </c>
      <c r="U51" s="36">
        <f>Índice!$G$52*'Datos Vida'!U47</f>
        <v>0</v>
      </c>
      <c r="V51" s="36">
        <f>Índice!$G$52*'Datos Vida'!V47</f>
        <v>0</v>
      </c>
      <c r="W51" s="36">
        <f>Índice!$G$52*'Datos Vida'!W47</f>
        <v>0</v>
      </c>
      <c r="X51" s="36">
        <f>Índice!$G$52*'Datos Vida'!X47</f>
        <v>0</v>
      </c>
      <c r="Y51" s="36">
        <f>Índice!$G$52*'Datos Vida'!Y47</f>
        <v>0</v>
      </c>
      <c r="Z51" s="36">
        <f>Índice!$G$52*'Datos Vida'!Z47</f>
        <v>0</v>
      </c>
      <c r="AA51" s="36">
        <f>Índice!$G$52*'Datos Vida'!AA47</f>
        <v>0</v>
      </c>
      <c r="AB51" s="36">
        <f>Índice!$G$52*'Datos Vida'!AB47</f>
        <v>0</v>
      </c>
      <c r="AC51" s="36">
        <f>Índice!$G$52*'Datos Vida'!AC47</f>
        <v>0</v>
      </c>
      <c r="AD51" s="36">
        <f>Índice!$G$52*'Datos Vida'!AD47</f>
        <v>0</v>
      </c>
      <c r="AE51" s="36">
        <f>Índice!$G$52*'Datos Vida'!AE47</f>
        <v>0</v>
      </c>
      <c r="AF51" s="36">
        <f>Índice!$G$52*'Datos Vida'!AF47</f>
        <v>0</v>
      </c>
      <c r="AG51" s="36">
        <f>Índice!$G$52*'Datos Vida'!AG47</f>
        <v>0</v>
      </c>
      <c r="AH51" s="36">
        <f>Índice!$G$52*'Datos Vida'!AH47</f>
        <v>106444.64984757494</v>
      </c>
      <c r="AI51" s="36">
        <f>Índice!$G$52*'Datos Vida'!AI47</f>
        <v>0</v>
      </c>
      <c r="AJ51" s="36">
        <f>Índice!$G$52*'Datos Vida'!AJ47</f>
        <v>0</v>
      </c>
      <c r="AK51" s="36">
        <f>Índice!$G$52*'Datos Vida'!AK47</f>
        <v>0</v>
      </c>
      <c r="AL51" s="36">
        <f>Índice!$G$52*'Datos Vida'!AL47</f>
        <v>0</v>
      </c>
      <c r="AM51" s="36">
        <f>Índice!$G$52*'Datos Vida'!AM47</f>
        <v>0</v>
      </c>
      <c r="AN51" s="36">
        <f>Índice!$G$52*'Datos Vida'!AN47</f>
        <v>0</v>
      </c>
      <c r="AO51" s="36">
        <f>Índice!$G$52*'Datos Vida'!AO47</f>
        <v>0</v>
      </c>
      <c r="AP51" s="36">
        <f>Índice!$G$52*'Datos Vida'!AP47</f>
        <v>0</v>
      </c>
      <c r="AQ51" s="36">
        <f>Índice!$G$52*'Datos Vida'!AQ47</f>
        <v>203843.30273718762</v>
      </c>
    </row>
    <row r="52" spans="2:43" x14ac:dyDescent="0.2">
      <c r="B52" s="34" t="str">
        <f>'Datos Generales'!B48</f>
        <v xml:space="preserve">5.15.00.00  Otros Activos </v>
      </c>
      <c r="C52" s="33">
        <f>Índice!$G$52*'Datos Vida'!C48</f>
        <v>286272.5920291263</v>
      </c>
      <c r="D52" s="33">
        <f>Índice!$G$52*'Datos Vida'!D48</f>
        <v>68852.486343659097</v>
      </c>
      <c r="E52" s="33">
        <f>Índice!$G$52*'Datos Vida'!E48</f>
        <v>152807.69334136651</v>
      </c>
      <c r="F52" s="33">
        <f>Índice!$G$52*'Datos Vida'!F48</f>
        <v>369265.21282527474</v>
      </c>
      <c r="G52" s="33">
        <f>Índice!$G$52*'Datos Vida'!G48</f>
        <v>4002282.0726272059</v>
      </c>
      <c r="H52" s="33">
        <f>Índice!$G$52*'Datos Vida'!H48</f>
        <v>867496.19064888079</v>
      </c>
      <c r="I52" s="33">
        <f>Índice!$G$52*'Datos Vida'!I48</f>
        <v>131603.92137785055</v>
      </c>
      <c r="J52" s="33">
        <f>Índice!$G$52*'Datos Vida'!J48</f>
        <v>166086.99438709675</v>
      </c>
      <c r="K52" s="33">
        <f>Índice!$G$52*'Datos Vida'!K48</f>
        <v>34983.808344137411</v>
      </c>
      <c r="L52" s="33">
        <f>Índice!$G$52*'Datos Vida'!L48</f>
        <v>5244650.2898304705</v>
      </c>
      <c r="M52" s="33">
        <f>Índice!$G$52*'Datos Vida'!M48</f>
        <v>2288340.2387567586</v>
      </c>
      <c r="N52" s="33">
        <f>Índice!$G$52*'Datos Vida'!N48</f>
        <v>8864.7742438535843</v>
      </c>
      <c r="O52" s="33">
        <f>Índice!$G$52*'Datos Vida'!O48</f>
        <v>376823.15595597454</v>
      </c>
      <c r="P52" s="33">
        <f>Índice!$G$52*'Datos Vida'!P48</f>
        <v>219202.56562647031</v>
      </c>
      <c r="Q52" s="33">
        <f>Índice!$G$52*'Datos Vida'!Q48</f>
        <v>4256686.7507383116</v>
      </c>
      <c r="R52" s="33">
        <f>Índice!$G$52*'Datos Vida'!R48</f>
        <v>6035827.7680009063</v>
      </c>
      <c r="S52" s="33">
        <f>Índice!$G$52*'Datos Vida'!S48</f>
        <v>2198.0100541695006</v>
      </c>
      <c r="T52" s="33">
        <f>Índice!$G$52*'Datos Vida'!T48</f>
        <v>1117387.4808341756</v>
      </c>
      <c r="U52" s="33">
        <f>Índice!$G$52*'Datos Vida'!U48</f>
        <v>81192.164456466242</v>
      </c>
      <c r="V52" s="33">
        <f>Índice!$G$52*'Datos Vida'!V48</f>
        <v>1753.2030357781334</v>
      </c>
      <c r="W52" s="33">
        <f>Índice!$G$52*'Datos Vida'!W48</f>
        <v>0</v>
      </c>
      <c r="X52" s="33">
        <f>Índice!$G$52*'Datos Vida'!X48</f>
        <v>39825.65606058493</v>
      </c>
      <c r="Y52" s="33">
        <f>Índice!$G$52*'Datos Vida'!Y48</f>
        <v>75997.566914114315</v>
      </c>
      <c r="Z52" s="33">
        <f>Índice!$G$52*'Datos Vida'!Z48</f>
        <v>5280184.6042680386</v>
      </c>
      <c r="AA52" s="33">
        <f>Índice!$G$52*'Datos Vida'!AA48</f>
        <v>178670.83157990352</v>
      </c>
      <c r="AB52" s="33">
        <f>Índice!$G$52*'Datos Vida'!AB48</f>
        <v>513194.4900402351</v>
      </c>
      <c r="AC52" s="33">
        <f>Índice!$G$52*'Datos Vida'!AC48</f>
        <v>1470191.3639739314</v>
      </c>
      <c r="AD52" s="33">
        <f>Índice!$G$52*'Datos Vida'!AD48</f>
        <v>1563439.176424922</v>
      </c>
      <c r="AE52" s="33">
        <f>Índice!$G$52*'Datos Vida'!AE48</f>
        <v>315578.51958018384</v>
      </c>
      <c r="AF52" s="33">
        <f>Índice!$G$52*'Datos Vida'!AF48</f>
        <v>18205.551531786099</v>
      </c>
      <c r="AG52" s="33">
        <f>Índice!$G$52*'Datos Vida'!AG48</f>
        <v>25562.744665122402</v>
      </c>
      <c r="AH52" s="33">
        <f>Índice!$G$52*'Datos Vida'!AH48</f>
        <v>982626.63732357835</v>
      </c>
      <c r="AI52" s="33">
        <f>Índice!$G$52*'Datos Vida'!AI48</f>
        <v>483033.88664037857</v>
      </c>
      <c r="AJ52" s="33">
        <f>Índice!$G$52*'Datos Vida'!AJ48</f>
        <v>115662.75225150597</v>
      </c>
      <c r="AK52" s="33">
        <f>Índice!$G$52*'Datos Vida'!AK48</f>
        <v>262482.67974200856</v>
      </c>
      <c r="AL52" s="33">
        <f>Índice!$G$52*'Datos Vida'!AL48</f>
        <v>0</v>
      </c>
      <c r="AM52" s="33">
        <f>Índice!$G$52*'Datos Vida'!AM48</f>
        <v>0</v>
      </c>
      <c r="AN52" s="33">
        <f>Índice!$G$52*'Datos Vida'!AN48</f>
        <v>0</v>
      </c>
      <c r="AO52" s="33">
        <f>Índice!$G$52*'Datos Vida'!AO48</f>
        <v>0</v>
      </c>
      <c r="AP52" s="33">
        <f>Índice!$G$52*'Datos Vida'!AP48</f>
        <v>0</v>
      </c>
      <c r="AQ52" s="33">
        <f>Índice!$G$52*'Datos Vida'!AQ48</f>
        <v>37037233.834454224</v>
      </c>
    </row>
    <row r="53" spans="2:43" x14ac:dyDescent="0.2">
      <c r="B53" s="35" t="str">
        <f>'Datos Generales'!B49</f>
        <v>5.15.10.00  Intangibles</v>
      </c>
      <c r="C53" s="36">
        <f>Índice!$G$52*'Datos Vida'!C49</f>
        <v>2658.7382721484128</v>
      </c>
      <c r="D53" s="36">
        <f>Índice!$G$52*'Datos Vida'!D49</f>
        <v>11148.343735977523</v>
      </c>
      <c r="E53" s="36">
        <f>Índice!$G$52*'Datos Vida'!E49</f>
        <v>2224.8855833877933</v>
      </c>
      <c r="F53" s="36">
        <f>Índice!$G$52*'Datos Vida'!F49</f>
        <v>0</v>
      </c>
      <c r="G53" s="36">
        <f>Índice!$G$52*'Datos Vida'!G49</f>
        <v>131880.77334845622</v>
      </c>
      <c r="H53" s="36">
        <f>Índice!$G$52*'Datos Vida'!H49</f>
        <v>614411.91749416653</v>
      </c>
      <c r="I53" s="36">
        <f>Índice!$G$52*'Datos Vida'!I49</f>
        <v>2035.6002105136392</v>
      </c>
      <c r="J53" s="36">
        <f>Índice!$G$52*'Datos Vida'!J49</f>
        <v>16081.738350053429</v>
      </c>
      <c r="K53" s="36">
        <f>Índice!$G$52*'Datos Vida'!K49</f>
        <v>0</v>
      </c>
      <c r="L53" s="36">
        <f>Índice!$G$52*'Datos Vida'!L49</f>
        <v>3509241.0316529097</v>
      </c>
      <c r="M53" s="36">
        <f>Índice!$G$52*'Datos Vida'!M49</f>
        <v>1824995.296782387</v>
      </c>
      <c r="N53" s="36">
        <f>Índice!$G$52*'Datos Vida'!N49</f>
        <v>6.7358921331924018</v>
      </c>
      <c r="O53" s="36">
        <f>Índice!$G$52*'Datos Vida'!O49</f>
        <v>0</v>
      </c>
      <c r="P53" s="36">
        <f>Índice!$G$52*'Datos Vida'!P49</f>
        <v>12135.458110405356</v>
      </c>
      <c r="Q53" s="36">
        <f>Índice!$G$52*'Datos Vida'!Q49</f>
        <v>1000490.8696342922</v>
      </c>
      <c r="R53" s="36">
        <f>Índice!$G$52*'Datos Vida'!R49</f>
        <v>221312.80496496486</v>
      </c>
      <c r="S53" s="36">
        <f>Índice!$G$52*'Datos Vida'!S49</f>
        <v>0</v>
      </c>
      <c r="T53" s="36">
        <f>Índice!$G$52*'Datos Vida'!T49</f>
        <v>39007.9935988613</v>
      </c>
      <c r="U53" s="36">
        <f>Índice!$G$52*'Datos Vida'!U49</f>
        <v>0</v>
      </c>
      <c r="V53" s="36">
        <f>Índice!$G$52*'Datos Vida'!V49</f>
        <v>0</v>
      </c>
      <c r="W53" s="36">
        <f>Índice!$G$52*'Datos Vida'!W49</f>
        <v>0</v>
      </c>
      <c r="X53" s="36">
        <f>Índice!$G$52*'Datos Vida'!X49</f>
        <v>5380.8891853891018</v>
      </c>
      <c r="Y53" s="36">
        <f>Índice!$G$52*'Datos Vida'!Y49</f>
        <v>2111.1918888972427</v>
      </c>
      <c r="Z53" s="36">
        <f>Índice!$G$52*'Datos Vida'!Z49</f>
        <v>0</v>
      </c>
      <c r="AA53" s="36">
        <f>Índice!$G$52*'Datos Vida'!AA49</f>
        <v>25404.28110170619</v>
      </c>
      <c r="AB53" s="36">
        <f>Índice!$G$52*'Datos Vida'!AB49</f>
        <v>90781.863576411735</v>
      </c>
      <c r="AC53" s="36">
        <f>Índice!$G$52*'Datos Vida'!AC49</f>
        <v>75701.765994426911</v>
      </c>
      <c r="AD53" s="36">
        <f>Índice!$G$52*'Datos Vida'!AD49</f>
        <v>471330.03592135612</v>
      </c>
      <c r="AE53" s="36">
        <f>Índice!$G$52*'Datos Vida'!AE49</f>
        <v>3681.2671097613625</v>
      </c>
      <c r="AF53" s="36">
        <f>Índice!$G$52*'Datos Vida'!AF49</f>
        <v>0</v>
      </c>
      <c r="AG53" s="36">
        <f>Índice!$G$52*'Datos Vida'!AG49</f>
        <v>1882.2395956831779</v>
      </c>
      <c r="AH53" s="36">
        <f>Índice!$G$52*'Datos Vida'!AH49</f>
        <v>133780.49904795989</v>
      </c>
      <c r="AI53" s="36">
        <f>Índice!$G$52*'Datos Vida'!AI49</f>
        <v>20542.838062689385</v>
      </c>
      <c r="AJ53" s="36">
        <f>Índice!$G$52*'Datos Vida'!AJ49</f>
        <v>67474.656205848863</v>
      </c>
      <c r="AK53" s="36">
        <f>Índice!$G$52*'Datos Vida'!AK49</f>
        <v>115760.15053017935</v>
      </c>
      <c r="AL53" s="36">
        <f>Índice!$G$52*'Datos Vida'!AL49</f>
        <v>0</v>
      </c>
      <c r="AM53" s="36">
        <f>Índice!$G$52*'Datos Vida'!AM49</f>
        <v>0</v>
      </c>
      <c r="AN53" s="36">
        <f>Índice!$G$52*'Datos Vida'!AN49</f>
        <v>0</v>
      </c>
      <c r="AO53" s="36">
        <f>Índice!$G$52*'Datos Vida'!AO49</f>
        <v>0</v>
      </c>
      <c r="AP53" s="36">
        <f>Índice!$G$52*'Datos Vida'!AP49</f>
        <v>0</v>
      </c>
      <c r="AQ53" s="36">
        <f>Índice!$G$52*'Datos Vida'!AQ49</f>
        <v>8401463.8658509664</v>
      </c>
    </row>
    <row r="54" spans="2:43" x14ac:dyDescent="0.2">
      <c r="B54" s="37" t="str">
        <f>'Datos Generales'!B50</f>
        <v>5.15.11.00  Goodwill</v>
      </c>
      <c r="C54" s="36">
        <f>Índice!$G$52*'Datos Vida'!C50</f>
        <v>0</v>
      </c>
      <c r="D54" s="36">
        <f>Índice!$G$52*'Datos Vida'!D50</f>
        <v>11148.343735977523</v>
      </c>
      <c r="E54" s="36">
        <f>Índice!$G$52*'Datos Vida'!E50</f>
        <v>0</v>
      </c>
      <c r="F54" s="36">
        <f>Índice!$G$52*'Datos Vida'!F50</f>
        <v>0</v>
      </c>
      <c r="G54" s="36">
        <f>Índice!$G$52*'Datos Vida'!G50</f>
        <v>0</v>
      </c>
      <c r="H54" s="36">
        <f>Índice!$G$52*'Datos Vida'!H50</f>
        <v>9294.8507506607475</v>
      </c>
      <c r="I54" s="36">
        <f>Índice!$G$52*'Datos Vida'!I50</f>
        <v>0</v>
      </c>
      <c r="J54" s="36">
        <f>Índice!$G$52*'Datos Vida'!J50</f>
        <v>0</v>
      </c>
      <c r="K54" s="36">
        <f>Índice!$G$52*'Datos Vida'!K50</f>
        <v>0</v>
      </c>
      <c r="L54" s="36">
        <f>Índice!$G$52*'Datos Vida'!L50</f>
        <v>2389701.7734787515</v>
      </c>
      <c r="M54" s="36">
        <f>Índice!$G$52*'Datos Vida'!M50</f>
        <v>0</v>
      </c>
      <c r="N54" s="36">
        <f>Índice!$G$52*'Datos Vida'!N50</f>
        <v>0</v>
      </c>
      <c r="O54" s="36">
        <f>Índice!$G$52*'Datos Vida'!O50</f>
        <v>0</v>
      </c>
      <c r="P54" s="36">
        <f>Índice!$G$52*'Datos Vida'!P50</f>
        <v>0</v>
      </c>
      <c r="Q54" s="36">
        <f>Índice!$G$52*'Datos Vida'!Q50</f>
        <v>734508.51971286058</v>
      </c>
      <c r="R54" s="36">
        <f>Índice!$G$52*'Datos Vida'!R50</f>
        <v>16794.75634611191</v>
      </c>
      <c r="S54" s="36">
        <f>Índice!$G$52*'Datos Vida'!S50</f>
        <v>0</v>
      </c>
      <c r="T54" s="36">
        <f>Índice!$G$52*'Datos Vida'!T50</f>
        <v>0</v>
      </c>
      <c r="U54" s="36">
        <f>Índice!$G$52*'Datos Vida'!U50</f>
        <v>0</v>
      </c>
      <c r="V54" s="36">
        <f>Índice!$G$52*'Datos Vida'!V50</f>
        <v>0</v>
      </c>
      <c r="W54" s="36">
        <f>Índice!$G$52*'Datos Vida'!W50</f>
        <v>0</v>
      </c>
      <c r="X54" s="36">
        <f>Índice!$G$52*'Datos Vida'!X50</f>
        <v>0</v>
      </c>
      <c r="Y54" s="36">
        <f>Índice!$G$52*'Datos Vida'!Y50</f>
        <v>0</v>
      </c>
      <c r="Z54" s="36">
        <f>Índice!$G$52*'Datos Vida'!Z50</f>
        <v>0</v>
      </c>
      <c r="AA54" s="36">
        <f>Índice!$G$52*'Datos Vida'!AA50</f>
        <v>0</v>
      </c>
      <c r="AB54" s="36">
        <f>Índice!$G$52*'Datos Vida'!AB50</f>
        <v>0</v>
      </c>
      <c r="AC54" s="36">
        <f>Índice!$G$52*'Datos Vida'!AC50</f>
        <v>0</v>
      </c>
      <c r="AD54" s="36">
        <f>Índice!$G$52*'Datos Vida'!AD50</f>
        <v>466793.65070725168</v>
      </c>
      <c r="AE54" s="36">
        <f>Índice!$G$52*'Datos Vida'!AE50</f>
        <v>0</v>
      </c>
      <c r="AF54" s="36">
        <f>Índice!$G$52*'Datos Vida'!AF50</f>
        <v>0</v>
      </c>
      <c r="AG54" s="36">
        <f>Índice!$G$52*'Datos Vida'!AG50</f>
        <v>0</v>
      </c>
      <c r="AH54" s="36">
        <f>Índice!$G$52*'Datos Vida'!AH50</f>
        <v>0</v>
      </c>
      <c r="AI54" s="36">
        <f>Índice!$G$52*'Datos Vida'!AI50</f>
        <v>0</v>
      </c>
      <c r="AJ54" s="36">
        <f>Índice!$G$52*'Datos Vida'!AJ50</f>
        <v>0</v>
      </c>
      <c r="AK54" s="36">
        <f>Índice!$G$52*'Datos Vida'!AK50</f>
        <v>0</v>
      </c>
      <c r="AL54" s="36">
        <f>Índice!$G$52*'Datos Vida'!AL50</f>
        <v>0</v>
      </c>
      <c r="AM54" s="36">
        <f>Índice!$G$52*'Datos Vida'!AM50</f>
        <v>0</v>
      </c>
      <c r="AN54" s="36">
        <f>Índice!$G$52*'Datos Vida'!AN50</f>
        <v>0</v>
      </c>
      <c r="AO54" s="36">
        <f>Índice!$G$52*'Datos Vida'!AO50</f>
        <v>0</v>
      </c>
      <c r="AP54" s="36">
        <f>Índice!$G$52*'Datos Vida'!AP50</f>
        <v>0</v>
      </c>
      <c r="AQ54" s="36">
        <f>Índice!$G$52*'Datos Vida'!AQ50</f>
        <v>3628241.8947316143</v>
      </c>
    </row>
    <row r="55" spans="2:43" x14ac:dyDescent="0.2">
      <c r="B55" s="37" t="str">
        <f>'Datos Generales'!B51</f>
        <v>5.15.12.00  Activos Intangibles Distintos A Goodwill</v>
      </c>
      <c r="C55" s="36">
        <f>Índice!$G$52*'Datos Vida'!C51</f>
        <v>2658.7382721484128</v>
      </c>
      <c r="D55" s="36">
        <f>Índice!$G$52*'Datos Vida'!D51</f>
        <v>0</v>
      </c>
      <c r="E55" s="36">
        <f>Índice!$G$52*'Datos Vida'!E51</f>
        <v>2224.8855833877933</v>
      </c>
      <c r="F55" s="36">
        <f>Índice!$G$52*'Datos Vida'!F51</f>
        <v>0</v>
      </c>
      <c r="G55" s="36">
        <f>Índice!$G$52*'Datos Vida'!G51</f>
        <v>131880.77334845622</v>
      </c>
      <c r="H55" s="36">
        <f>Índice!$G$52*'Datos Vida'!H51</f>
        <v>605117.06674350577</v>
      </c>
      <c r="I55" s="36">
        <f>Índice!$G$52*'Datos Vida'!I51</f>
        <v>2035.6002105136392</v>
      </c>
      <c r="J55" s="36">
        <f>Índice!$G$52*'Datos Vida'!J51</f>
        <v>16081.738350053429</v>
      </c>
      <c r="K55" s="36">
        <f>Índice!$G$52*'Datos Vida'!K51</f>
        <v>0</v>
      </c>
      <c r="L55" s="36">
        <f>Índice!$G$52*'Datos Vida'!L51</f>
        <v>1119539.2581741582</v>
      </c>
      <c r="M55" s="36">
        <f>Índice!$G$52*'Datos Vida'!M51</f>
        <v>1824995.296782387</v>
      </c>
      <c r="N55" s="36">
        <f>Índice!$G$52*'Datos Vida'!N51</f>
        <v>6.7358921331924018</v>
      </c>
      <c r="O55" s="36">
        <f>Índice!$G$52*'Datos Vida'!O51</f>
        <v>0</v>
      </c>
      <c r="P55" s="36">
        <f>Índice!$G$52*'Datos Vida'!P51</f>
        <v>12135.458110405356</v>
      </c>
      <c r="Q55" s="36">
        <f>Índice!$G$52*'Datos Vida'!Q51</f>
        <v>265982.34992143163</v>
      </c>
      <c r="R55" s="36">
        <f>Índice!$G$52*'Datos Vida'!R51</f>
        <v>204518.04861885295</v>
      </c>
      <c r="S55" s="36">
        <f>Índice!$G$52*'Datos Vida'!S51</f>
        <v>0</v>
      </c>
      <c r="T55" s="36">
        <f>Índice!$G$52*'Datos Vida'!T51</f>
        <v>39007.9935988613</v>
      </c>
      <c r="U55" s="36">
        <f>Índice!$G$52*'Datos Vida'!U51</f>
        <v>0</v>
      </c>
      <c r="V55" s="36">
        <f>Índice!$G$52*'Datos Vida'!V51</f>
        <v>0</v>
      </c>
      <c r="W55" s="36">
        <f>Índice!$G$52*'Datos Vida'!W51</f>
        <v>0</v>
      </c>
      <c r="X55" s="36">
        <f>Índice!$G$52*'Datos Vida'!X51</f>
        <v>5380.8891853891018</v>
      </c>
      <c r="Y55" s="36">
        <f>Índice!$G$52*'Datos Vida'!Y51</f>
        <v>2111.1918888972427</v>
      </c>
      <c r="Z55" s="36">
        <f>Índice!$G$52*'Datos Vida'!Z51</f>
        <v>0</v>
      </c>
      <c r="AA55" s="36">
        <f>Índice!$G$52*'Datos Vida'!AA51</f>
        <v>25404.28110170619</v>
      </c>
      <c r="AB55" s="36">
        <f>Índice!$G$52*'Datos Vida'!AB51</f>
        <v>90781.863576411735</v>
      </c>
      <c r="AC55" s="36">
        <f>Índice!$G$52*'Datos Vida'!AC51</f>
        <v>75701.765994426911</v>
      </c>
      <c r="AD55" s="36">
        <f>Índice!$G$52*'Datos Vida'!AD51</f>
        <v>4536.3852141044144</v>
      </c>
      <c r="AE55" s="36">
        <f>Índice!$G$52*'Datos Vida'!AE51</f>
        <v>3681.2671097613625</v>
      </c>
      <c r="AF55" s="36">
        <f>Índice!$G$52*'Datos Vida'!AF51</f>
        <v>0</v>
      </c>
      <c r="AG55" s="36">
        <f>Índice!$G$52*'Datos Vida'!AG51</f>
        <v>1882.2395956831779</v>
      </c>
      <c r="AH55" s="36">
        <f>Índice!$G$52*'Datos Vida'!AH51</f>
        <v>133780.49904795989</v>
      </c>
      <c r="AI55" s="36">
        <f>Índice!$G$52*'Datos Vida'!AI51</f>
        <v>20542.838062689385</v>
      </c>
      <c r="AJ55" s="36">
        <f>Índice!$G$52*'Datos Vida'!AJ51</f>
        <v>67474.656205848863</v>
      </c>
      <c r="AK55" s="36">
        <f>Índice!$G$52*'Datos Vida'!AK51</f>
        <v>115760.15053017935</v>
      </c>
      <c r="AL55" s="36">
        <f>Índice!$G$52*'Datos Vida'!AL51</f>
        <v>0</v>
      </c>
      <c r="AM55" s="36">
        <f>Índice!$G$52*'Datos Vida'!AM51</f>
        <v>0</v>
      </c>
      <c r="AN55" s="36">
        <f>Índice!$G$52*'Datos Vida'!AN51</f>
        <v>0</v>
      </c>
      <c r="AO55" s="36">
        <f>Índice!$G$52*'Datos Vida'!AO51</f>
        <v>0</v>
      </c>
      <c r="AP55" s="36">
        <f>Índice!$G$52*'Datos Vida'!AP51</f>
        <v>0</v>
      </c>
      <c r="AQ55" s="36">
        <f>Índice!$G$52*'Datos Vida'!AQ51</f>
        <v>4773221.9711193526</v>
      </c>
    </row>
    <row r="56" spans="2:43" x14ac:dyDescent="0.2">
      <c r="B56" s="35" t="str">
        <f>'Datos Generales'!B52</f>
        <v>5.15.20.00  Impuestos Por Cobrar</v>
      </c>
      <c r="C56" s="36">
        <f>Índice!$G$52*'Datos Vida'!C52</f>
        <v>169454.77035540677</v>
      </c>
      <c r="D56" s="36">
        <f>Índice!$G$52*'Datos Vida'!D52</f>
        <v>51860.824221451643</v>
      </c>
      <c r="E56" s="36">
        <f>Índice!$G$52*'Datos Vida'!E52</f>
        <v>143194.1124220397</v>
      </c>
      <c r="F56" s="36">
        <f>Índice!$G$52*'Datos Vida'!F52</f>
        <v>237684.01657845938</v>
      </c>
      <c r="G56" s="36">
        <f>Índice!$G$52*'Datos Vida'!G52</f>
        <v>773809.76275711635</v>
      </c>
      <c r="H56" s="36">
        <f>Índice!$G$52*'Datos Vida'!H52</f>
        <v>122576.22699548253</v>
      </c>
      <c r="I56" s="36">
        <f>Índice!$G$52*'Datos Vida'!I52</f>
        <v>98634.246840509397</v>
      </c>
      <c r="J56" s="36">
        <f>Índice!$G$52*'Datos Vida'!J52</f>
        <v>55459.11738720868</v>
      </c>
      <c r="K56" s="36">
        <f>Índice!$G$52*'Datos Vida'!K52</f>
        <v>10809.303831940173</v>
      </c>
      <c r="L56" s="36">
        <f>Índice!$G$52*'Datos Vida'!L52</f>
        <v>147213.70502303643</v>
      </c>
      <c r="M56" s="36">
        <f>Índice!$G$52*'Datos Vida'!M52</f>
        <v>255121.06405323127</v>
      </c>
      <c r="N56" s="36">
        <f>Índice!$G$52*'Datos Vida'!N52</f>
        <v>415.78825076705823</v>
      </c>
      <c r="O56" s="36">
        <f>Índice!$G$52*'Datos Vida'!O52</f>
        <v>102489.52449704488</v>
      </c>
      <c r="P56" s="36">
        <f>Índice!$G$52*'Datos Vida'!P52</f>
        <v>177424.96369252083</v>
      </c>
      <c r="Q56" s="36">
        <f>Índice!$G$52*'Datos Vida'!Q52</f>
        <v>2316791.6605573036</v>
      </c>
      <c r="R56" s="36">
        <f>Índice!$G$52*'Datos Vida'!R52</f>
        <v>22421.709712305965</v>
      </c>
      <c r="S56" s="36">
        <f>Índice!$G$52*'Datos Vida'!S52</f>
        <v>2186.9536655670381</v>
      </c>
      <c r="T56" s="36">
        <f>Índice!$G$52*'Datos Vida'!T52</f>
        <v>561513.79990386043</v>
      </c>
      <c r="U56" s="36">
        <f>Índice!$G$52*'Datos Vida'!U52</f>
        <v>43871.74997457031</v>
      </c>
      <c r="V56" s="36">
        <f>Índice!$G$52*'Datos Vida'!V52</f>
        <v>1620.5944118630628</v>
      </c>
      <c r="W56" s="36">
        <f>Índice!$G$52*'Datos Vida'!W52</f>
        <v>0</v>
      </c>
      <c r="X56" s="36">
        <f>Índice!$G$52*'Datos Vida'!X52</f>
        <v>0</v>
      </c>
      <c r="Y56" s="36">
        <f>Índice!$G$52*'Datos Vida'!Y52</f>
        <v>19094.485175424066</v>
      </c>
      <c r="Z56" s="36">
        <f>Índice!$G$52*'Datos Vida'!Z52</f>
        <v>734447.96472297632</v>
      </c>
      <c r="AA56" s="36">
        <f>Índice!$G$52*'Datos Vida'!AA52</f>
        <v>90933.387129751325</v>
      </c>
      <c r="AB56" s="36">
        <f>Índice!$G$52*'Datos Vida'!AB52</f>
        <v>41726.164212205098</v>
      </c>
      <c r="AC56" s="36">
        <f>Índice!$G$52*'Datos Vida'!AC52</f>
        <v>1186114.9109178267</v>
      </c>
      <c r="AD56" s="36">
        <f>Índice!$G$52*'Datos Vida'!AD52</f>
        <v>469965.47344986885</v>
      </c>
      <c r="AE56" s="36">
        <f>Índice!$G$52*'Datos Vida'!AE52</f>
        <v>114480.50112315899</v>
      </c>
      <c r="AF56" s="36">
        <f>Índice!$G$52*'Datos Vida'!AF52</f>
        <v>14723.197357897341</v>
      </c>
      <c r="AG56" s="36">
        <f>Índice!$G$52*'Datos Vida'!AG52</f>
        <v>16145.253050117421</v>
      </c>
      <c r="AH56" s="36">
        <f>Índice!$G$52*'Datos Vida'!AH52</f>
        <v>702313.5748298082</v>
      </c>
      <c r="AI56" s="36">
        <f>Índice!$G$52*'Datos Vida'!AI52</f>
        <v>127422.08903148418</v>
      </c>
      <c r="AJ56" s="36">
        <f>Índice!$G$52*'Datos Vida'!AJ52</f>
        <v>24674.083178742341</v>
      </c>
      <c r="AK56" s="36">
        <f>Índice!$G$52*'Datos Vida'!AK52</f>
        <v>89637.782503486174</v>
      </c>
      <c r="AL56" s="36">
        <f>Índice!$G$52*'Datos Vida'!AL52</f>
        <v>0</v>
      </c>
      <c r="AM56" s="36">
        <f>Índice!$G$52*'Datos Vida'!AM52</f>
        <v>0</v>
      </c>
      <c r="AN56" s="36">
        <f>Índice!$G$52*'Datos Vida'!AN52</f>
        <v>0</v>
      </c>
      <c r="AO56" s="36">
        <f>Índice!$G$52*'Datos Vida'!AO52</f>
        <v>0</v>
      </c>
      <c r="AP56" s="36">
        <f>Índice!$G$52*'Datos Vida'!AP52</f>
        <v>0</v>
      </c>
      <c r="AQ56" s="36">
        <f>Índice!$G$52*'Datos Vida'!AQ52</f>
        <v>8926232.7618144322</v>
      </c>
    </row>
    <row r="57" spans="2:43" x14ac:dyDescent="0.2">
      <c r="B57" s="37" t="str">
        <f>'Datos Generales'!B53</f>
        <v>5.15.21.00  Cuenta Por Cobrar Por Impuesto</v>
      </c>
      <c r="C57" s="36">
        <f>Índice!$G$52*'Datos Vida'!C53</f>
        <v>14198.27404670967</v>
      </c>
      <c r="D57" s="36">
        <f>Índice!$G$52*'Datos Vida'!D53</f>
        <v>1022.9030538425714</v>
      </c>
      <c r="E57" s="36">
        <f>Índice!$G$52*'Datos Vida'!E53</f>
        <v>132782.63446184475</v>
      </c>
      <c r="F57" s="36">
        <f>Índice!$G$52*'Datos Vida'!F53</f>
        <v>5780.8923151975678</v>
      </c>
      <c r="G57" s="36">
        <f>Índice!$G$52*'Datos Vida'!G53</f>
        <v>352675.79913025349</v>
      </c>
      <c r="H57" s="36">
        <f>Índice!$G$52*'Datos Vida'!H53</f>
        <v>35947.211017470116</v>
      </c>
      <c r="I57" s="36">
        <f>Índice!$G$52*'Datos Vida'!I53</f>
        <v>2642.612954617437</v>
      </c>
      <c r="J57" s="36">
        <f>Índice!$G$52*'Datos Vida'!J53</f>
        <v>55459.11738720868</v>
      </c>
      <c r="K57" s="36">
        <f>Índice!$G$52*'Datos Vida'!K53</f>
        <v>146.76080132622232</v>
      </c>
      <c r="L57" s="36">
        <f>Índice!$G$52*'Datos Vida'!L53</f>
        <v>77177.164509196708</v>
      </c>
      <c r="M57" s="36">
        <f>Índice!$G$52*'Datos Vida'!M53</f>
        <v>110896.63229207101</v>
      </c>
      <c r="N57" s="36">
        <f>Índice!$G$52*'Datos Vida'!N53</f>
        <v>0</v>
      </c>
      <c r="O57" s="36">
        <f>Índice!$G$52*'Datos Vida'!O53</f>
        <v>138.90226050416453</v>
      </c>
      <c r="P57" s="36">
        <f>Índice!$G$52*'Datos Vida'!P53</f>
        <v>240.79113393300918</v>
      </c>
      <c r="Q57" s="36">
        <f>Índice!$G$52*'Datos Vida'!Q53</f>
        <v>1050183.4169820007</v>
      </c>
      <c r="R57" s="36">
        <f>Índice!$G$52*'Datos Vida'!R53</f>
        <v>22421.709712305965</v>
      </c>
      <c r="S57" s="36">
        <f>Índice!$G$52*'Datos Vida'!S53</f>
        <v>575.06828595699176</v>
      </c>
      <c r="T57" s="36">
        <f>Índice!$G$52*'Datos Vida'!T53</f>
        <v>139778.33471736641</v>
      </c>
      <c r="U57" s="36">
        <f>Índice!$G$52*'Datos Vida'!U53</f>
        <v>3292.2523292408823</v>
      </c>
      <c r="V57" s="36">
        <f>Índice!$G$52*'Datos Vida'!V53</f>
        <v>1572.7627737859491</v>
      </c>
      <c r="W57" s="36">
        <f>Índice!$G$52*'Datos Vida'!W53</f>
        <v>0</v>
      </c>
      <c r="X57" s="36">
        <f>Índice!$G$52*'Datos Vida'!X53</f>
        <v>0</v>
      </c>
      <c r="Y57" s="36">
        <f>Índice!$G$52*'Datos Vida'!Y53</f>
        <v>108.79486384822879</v>
      </c>
      <c r="Z57" s="36">
        <f>Índice!$G$52*'Datos Vida'!Z53</f>
        <v>13016.839390136409</v>
      </c>
      <c r="AA57" s="36">
        <f>Índice!$G$52*'Datos Vida'!AA53</f>
        <v>90933.387129751325</v>
      </c>
      <c r="AB57" s="36">
        <f>Índice!$G$52*'Datos Vida'!AB53</f>
        <v>31199.257555000433</v>
      </c>
      <c r="AC57" s="36">
        <f>Índice!$G$52*'Datos Vida'!AC53</f>
        <v>401133.26282192377</v>
      </c>
      <c r="AD57" s="36">
        <f>Índice!$G$52*'Datos Vida'!AD53</f>
        <v>986.19584368239668</v>
      </c>
      <c r="AE57" s="36">
        <f>Índice!$G$52*'Datos Vida'!AE53</f>
        <v>59174.574252494582</v>
      </c>
      <c r="AF57" s="36">
        <f>Índice!$G$52*'Datos Vida'!AF53</f>
        <v>14723.197357897341</v>
      </c>
      <c r="AG57" s="36">
        <f>Índice!$G$52*'Datos Vida'!AG53</f>
        <v>1987.0201399772818</v>
      </c>
      <c r="AH57" s="36">
        <f>Índice!$G$52*'Datos Vida'!AH53</f>
        <v>0</v>
      </c>
      <c r="AI57" s="36">
        <f>Índice!$G$52*'Datos Vida'!AI53</f>
        <v>127422.08903148418</v>
      </c>
      <c r="AJ57" s="36">
        <f>Índice!$G$52*'Datos Vida'!AJ53</f>
        <v>3605.7434706922359</v>
      </c>
      <c r="AK57" s="36">
        <f>Índice!$G$52*'Datos Vida'!AK53</f>
        <v>64130.047624118175</v>
      </c>
      <c r="AL57" s="36">
        <f>Índice!$G$52*'Datos Vida'!AL53</f>
        <v>0</v>
      </c>
      <c r="AM57" s="36">
        <f>Índice!$G$52*'Datos Vida'!AM53</f>
        <v>0</v>
      </c>
      <c r="AN57" s="36">
        <f>Índice!$G$52*'Datos Vida'!AN53</f>
        <v>0</v>
      </c>
      <c r="AO57" s="36">
        <f>Índice!$G$52*'Datos Vida'!AO53</f>
        <v>0</v>
      </c>
      <c r="AP57" s="36">
        <f>Índice!$G$52*'Datos Vida'!AP53</f>
        <v>0</v>
      </c>
      <c r="AQ57" s="36">
        <f>Índice!$G$52*'Datos Vida'!AQ53</f>
        <v>2815353.6496458384</v>
      </c>
    </row>
    <row r="58" spans="2:43" x14ac:dyDescent="0.2">
      <c r="B58" s="37" t="str">
        <f>'Datos Generales'!B54</f>
        <v>5.15.22.00  Activo Por Impuesto Diferido</v>
      </c>
      <c r="C58" s="36">
        <f>Índice!$G$52*'Datos Vida'!C54</f>
        <v>155256.4963086971</v>
      </c>
      <c r="D58" s="36">
        <f>Índice!$G$52*'Datos Vida'!D54</f>
        <v>50837.921167609071</v>
      </c>
      <c r="E58" s="36">
        <f>Índice!$G$52*'Datos Vida'!E54</f>
        <v>10411.477960194961</v>
      </c>
      <c r="F58" s="36">
        <f>Índice!$G$52*'Datos Vida'!F54</f>
        <v>231903.12426326182</v>
      </c>
      <c r="G58" s="36">
        <f>Índice!$G$52*'Datos Vida'!G54</f>
        <v>421133.96362686291</v>
      </c>
      <c r="H58" s="36">
        <f>Índice!$G$52*'Datos Vida'!H54</f>
        <v>86629.015978012423</v>
      </c>
      <c r="I58" s="36">
        <f>Índice!$G$52*'Datos Vida'!I54</f>
        <v>95991.633885891948</v>
      </c>
      <c r="J58" s="36">
        <f>Índice!$G$52*'Datos Vida'!J54</f>
        <v>0</v>
      </c>
      <c r="K58" s="36">
        <f>Índice!$G$52*'Datos Vida'!K54</f>
        <v>10662.54303061395</v>
      </c>
      <c r="L58" s="36">
        <f>Índice!$G$52*'Datos Vida'!L54</f>
        <v>70036.540513839718</v>
      </c>
      <c r="M58" s="36">
        <f>Índice!$G$52*'Datos Vida'!M54</f>
        <v>144224.43176116023</v>
      </c>
      <c r="N58" s="36">
        <f>Índice!$G$52*'Datos Vida'!N54</f>
        <v>415.78825076705823</v>
      </c>
      <c r="O58" s="36">
        <f>Índice!$G$52*'Datos Vida'!O54</f>
        <v>102350.62223654073</v>
      </c>
      <c r="P58" s="36">
        <f>Índice!$G$52*'Datos Vida'!P54</f>
        <v>177184.1725585878</v>
      </c>
      <c r="Q58" s="36">
        <f>Índice!$G$52*'Datos Vida'!Q54</f>
        <v>1266608.2435753029</v>
      </c>
      <c r="R58" s="36">
        <f>Índice!$G$52*'Datos Vida'!R54</f>
        <v>0</v>
      </c>
      <c r="S58" s="36">
        <f>Índice!$G$52*'Datos Vida'!S54</f>
        <v>1611.8853796100464</v>
      </c>
      <c r="T58" s="36">
        <f>Índice!$G$52*'Datos Vida'!T54</f>
        <v>421735.46518649411</v>
      </c>
      <c r="U58" s="36">
        <f>Índice!$G$52*'Datos Vida'!U54</f>
        <v>40579.497645329429</v>
      </c>
      <c r="V58" s="36">
        <f>Índice!$G$52*'Datos Vida'!V54</f>
        <v>47.831638077113723</v>
      </c>
      <c r="W58" s="36">
        <f>Índice!$G$52*'Datos Vida'!W54</f>
        <v>0</v>
      </c>
      <c r="X58" s="36">
        <f>Índice!$G$52*'Datos Vida'!X54</f>
        <v>0</v>
      </c>
      <c r="Y58" s="36">
        <f>Índice!$G$52*'Datos Vida'!Y54</f>
        <v>18985.690311575836</v>
      </c>
      <c r="Z58" s="36">
        <f>Índice!$G$52*'Datos Vida'!Z54</f>
        <v>721431.1253328399</v>
      </c>
      <c r="AA58" s="36">
        <f>Índice!$G$52*'Datos Vida'!AA54</f>
        <v>0</v>
      </c>
      <c r="AB58" s="36">
        <f>Índice!$G$52*'Datos Vida'!AB54</f>
        <v>10526.906657204667</v>
      </c>
      <c r="AC58" s="36">
        <f>Índice!$G$52*'Datos Vida'!AC54</f>
        <v>784981.64809590287</v>
      </c>
      <c r="AD58" s="36">
        <f>Índice!$G$52*'Datos Vida'!AD54</f>
        <v>468979.27760618646</v>
      </c>
      <c r="AE58" s="36">
        <f>Índice!$G$52*'Datos Vida'!AE54</f>
        <v>55305.926870664414</v>
      </c>
      <c r="AF58" s="36">
        <f>Índice!$G$52*'Datos Vida'!AF54</f>
        <v>0</v>
      </c>
      <c r="AG58" s="36">
        <f>Índice!$G$52*'Datos Vida'!AG54</f>
        <v>14158.232910140137</v>
      </c>
      <c r="AH58" s="36">
        <f>Índice!$G$52*'Datos Vida'!AH54</f>
        <v>702313.5748298082</v>
      </c>
      <c r="AI58" s="36">
        <f>Índice!$G$52*'Datos Vida'!AI54</f>
        <v>0</v>
      </c>
      <c r="AJ58" s="36">
        <f>Índice!$G$52*'Datos Vida'!AJ54</f>
        <v>21068.339708050105</v>
      </c>
      <c r="AK58" s="36">
        <f>Índice!$G$52*'Datos Vida'!AK54</f>
        <v>25507.734879367999</v>
      </c>
      <c r="AL58" s="36">
        <f>Índice!$G$52*'Datos Vida'!AL54</f>
        <v>0</v>
      </c>
      <c r="AM58" s="36">
        <f>Índice!$G$52*'Datos Vida'!AM54</f>
        <v>0</v>
      </c>
      <c r="AN58" s="36">
        <f>Índice!$G$52*'Datos Vida'!AN54</f>
        <v>0</v>
      </c>
      <c r="AO58" s="36">
        <f>Índice!$G$52*'Datos Vida'!AO54</f>
        <v>0</v>
      </c>
      <c r="AP58" s="36">
        <f>Índice!$G$52*'Datos Vida'!AP54</f>
        <v>0</v>
      </c>
      <c r="AQ58" s="36">
        <f>Índice!$G$52*'Datos Vida'!AQ54</f>
        <v>6110879.1121685933</v>
      </c>
    </row>
    <row r="59" spans="2:43" x14ac:dyDescent="0.2">
      <c r="B59" s="35" t="str">
        <f>'Datos Generales'!B55</f>
        <v>5.15.30.00  Otros Activos</v>
      </c>
      <c r="C59" s="36">
        <f>Índice!$G$52*'Datos Vida'!C55</f>
        <v>114159.0834015711</v>
      </c>
      <c r="D59" s="36">
        <f>Índice!$G$52*'Datos Vida'!D55</f>
        <v>5843.318386229932</v>
      </c>
      <c r="E59" s="36">
        <f>Índice!$G$52*'Datos Vida'!E55</f>
        <v>7388.6953359390127</v>
      </c>
      <c r="F59" s="36">
        <f>Índice!$G$52*'Datos Vida'!F55</f>
        <v>131581.19624681535</v>
      </c>
      <c r="G59" s="36">
        <f>Índice!$G$52*'Datos Vida'!G55</f>
        <v>3096591.5365216332</v>
      </c>
      <c r="H59" s="36">
        <f>Índice!$G$52*'Datos Vida'!H55</f>
        <v>130508.04615923173</v>
      </c>
      <c r="I59" s="36">
        <f>Índice!$G$52*'Datos Vida'!I55</f>
        <v>30934.074326827529</v>
      </c>
      <c r="J59" s="36">
        <f>Índice!$G$52*'Datos Vida'!J55</f>
        <v>94546.138649834655</v>
      </c>
      <c r="K59" s="36">
        <f>Índice!$G$52*'Datos Vida'!K55</f>
        <v>24174.50451219724</v>
      </c>
      <c r="L59" s="36">
        <f>Índice!$G$52*'Datos Vida'!L55</f>
        <v>1588195.553154524</v>
      </c>
      <c r="M59" s="36">
        <f>Índice!$G$52*'Datos Vida'!M55</f>
        <v>208223.8779211404</v>
      </c>
      <c r="N59" s="36">
        <f>Índice!$G$52*'Datos Vida'!N55</f>
        <v>8442.2501009533335</v>
      </c>
      <c r="O59" s="36">
        <f>Índice!$G$52*'Datos Vida'!O55</f>
        <v>274333.63145892962</v>
      </c>
      <c r="P59" s="36">
        <f>Índice!$G$52*'Datos Vida'!P55</f>
        <v>29642.143823544124</v>
      </c>
      <c r="Q59" s="36">
        <f>Índice!$G$52*'Datos Vida'!Q55</f>
        <v>939404.22054671636</v>
      </c>
      <c r="R59" s="36">
        <f>Índice!$G$52*'Datos Vida'!R55</f>
        <v>5792093.253323636</v>
      </c>
      <c r="S59" s="36">
        <f>Índice!$G$52*'Datos Vida'!S55</f>
        <v>11.056388602462276</v>
      </c>
      <c r="T59" s="36">
        <f>Índice!$G$52*'Datos Vida'!T55</f>
        <v>516865.6873314539</v>
      </c>
      <c r="U59" s="36">
        <f>Índice!$G$52*'Datos Vida'!U55</f>
        <v>37320.414481895932</v>
      </c>
      <c r="V59" s="36">
        <f>Índice!$G$52*'Datos Vida'!V55</f>
        <v>132.60862391507061</v>
      </c>
      <c r="W59" s="36">
        <f>Índice!$G$52*'Datos Vida'!W55</f>
        <v>0</v>
      </c>
      <c r="X59" s="36">
        <f>Índice!$G$52*'Datos Vida'!X55</f>
        <v>34444.766875195826</v>
      </c>
      <c r="Y59" s="36">
        <f>Índice!$G$52*'Datos Vida'!Y55</f>
        <v>54791.889849793013</v>
      </c>
      <c r="Z59" s="36">
        <f>Índice!$G$52*'Datos Vida'!Z55</f>
        <v>4545736.6395450626</v>
      </c>
      <c r="AA59" s="36">
        <f>Índice!$G$52*'Datos Vida'!AA55</f>
        <v>62333.163348446004</v>
      </c>
      <c r="AB59" s="36">
        <f>Índice!$G$52*'Datos Vida'!AB55</f>
        <v>380686.46225161827</v>
      </c>
      <c r="AC59" s="36">
        <f>Índice!$G$52*'Datos Vida'!AC55</f>
        <v>208374.68706167801</v>
      </c>
      <c r="AD59" s="36">
        <f>Índice!$G$52*'Datos Vida'!AD55</f>
        <v>622143.66705369705</v>
      </c>
      <c r="AE59" s="36">
        <f>Índice!$G$52*'Datos Vida'!AE55</f>
        <v>197416.75134726349</v>
      </c>
      <c r="AF59" s="36">
        <f>Índice!$G$52*'Datos Vida'!AF55</f>
        <v>3482.3541738887566</v>
      </c>
      <c r="AG59" s="36">
        <f>Índice!$G$52*'Datos Vida'!AG55</f>
        <v>7535.2520193218052</v>
      </c>
      <c r="AH59" s="36">
        <f>Índice!$G$52*'Datos Vida'!AH55</f>
        <v>146532.56344581026</v>
      </c>
      <c r="AI59" s="36">
        <f>Índice!$G$52*'Datos Vida'!AI55</f>
        <v>335068.95954620501</v>
      </c>
      <c r="AJ59" s="36">
        <f>Índice!$G$52*'Datos Vida'!AJ55</f>
        <v>23514.012866914763</v>
      </c>
      <c r="AK59" s="36">
        <f>Índice!$G$52*'Datos Vida'!AK55</f>
        <v>57084.746708343017</v>
      </c>
      <c r="AL59" s="36">
        <f>Índice!$G$52*'Datos Vida'!AL55</f>
        <v>0</v>
      </c>
      <c r="AM59" s="36">
        <f>Índice!$G$52*'Datos Vida'!AM55</f>
        <v>0</v>
      </c>
      <c r="AN59" s="36">
        <f>Índice!$G$52*'Datos Vida'!AN55</f>
        <v>0</v>
      </c>
      <c r="AO59" s="36">
        <f>Índice!$G$52*'Datos Vida'!AO55</f>
        <v>0</v>
      </c>
      <c r="AP59" s="36">
        <f>Índice!$G$52*'Datos Vida'!AP55</f>
        <v>0</v>
      </c>
      <c r="AQ59" s="36">
        <f>Índice!$G$52*'Datos Vida'!AQ55</f>
        <v>19709537.206788827</v>
      </c>
    </row>
    <row r="60" spans="2:43" x14ac:dyDescent="0.2">
      <c r="B60" s="37" t="str">
        <f>'Datos Generales'!B56</f>
        <v>5.15.31.00  Deudas Del Personal</v>
      </c>
      <c r="C60" s="36">
        <f>Índice!$G$52*'Datos Vida'!C56</f>
        <v>0</v>
      </c>
      <c r="D60" s="36">
        <f>Índice!$G$52*'Datos Vida'!D56</f>
        <v>25.446703614282406</v>
      </c>
      <c r="E60" s="36">
        <f>Índice!$G$52*'Datos Vida'!E56</f>
        <v>0</v>
      </c>
      <c r="F60" s="36">
        <f>Índice!$G$52*'Datos Vida'!F56</f>
        <v>12437.008352166049</v>
      </c>
      <c r="G60" s="36">
        <f>Índice!$G$52*'Datos Vida'!G56</f>
        <v>6813.7971482682124</v>
      </c>
      <c r="H60" s="36">
        <f>Índice!$G$52*'Datos Vida'!H56</f>
        <v>12330.28868740936</v>
      </c>
      <c r="I60" s="36">
        <f>Índice!$G$52*'Datos Vida'!I56</f>
        <v>81.647177372029105</v>
      </c>
      <c r="J60" s="36">
        <f>Índice!$G$52*'Datos Vida'!J56</f>
        <v>261.3049872477315</v>
      </c>
      <c r="K60" s="36">
        <f>Índice!$G$52*'Datos Vida'!K56</f>
        <v>0</v>
      </c>
      <c r="L60" s="36">
        <f>Índice!$G$52*'Datos Vida'!L56</f>
        <v>33701.981679053795</v>
      </c>
      <c r="M60" s="36">
        <f>Índice!$G$52*'Datos Vida'!M56</f>
        <v>0</v>
      </c>
      <c r="N60" s="36">
        <f>Índice!$G$52*'Datos Vida'!N56</f>
        <v>31.70632054613797</v>
      </c>
      <c r="O60" s="36">
        <f>Índice!$G$52*'Datos Vida'!O56</f>
        <v>105.63103572506266</v>
      </c>
      <c r="P60" s="36">
        <f>Índice!$G$52*'Datos Vida'!P56</f>
        <v>328.08557440660366</v>
      </c>
      <c r="Q60" s="36">
        <f>Índice!$G$52*'Datos Vida'!Q56</f>
        <v>13948.229566007831</v>
      </c>
      <c r="R60" s="36">
        <f>Índice!$G$52*'Datos Vida'!R56</f>
        <v>14359.969477563527</v>
      </c>
      <c r="S60" s="36">
        <f>Índice!$G$52*'Datos Vida'!S56</f>
        <v>0</v>
      </c>
      <c r="T60" s="36">
        <f>Índice!$G$52*'Datos Vida'!T56</f>
        <v>403.06489895991706</v>
      </c>
      <c r="U60" s="36">
        <f>Índice!$G$52*'Datos Vida'!U56</f>
        <v>7.2121673345292381</v>
      </c>
      <c r="V60" s="36">
        <f>Índice!$G$52*'Datos Vida'!V56</f>
        <v>0</v>
      </c>
      <c r="W60" s="36">
        <f>Índice!$G$52*'Datos Vida'!W56</f>
        <v>0</v>
      </c>
      <c r="X60" s="36">
        <f>Índice!$G$52*'Datos Vida'!X56</f>
        <v>1421.5453973615035</v>
      </c>
      <c r="Y60" s="36">
        <f>Índice!$G$52*'Datos Vida'!Y56</f>
        <v>97.636416274051484</v>
      </c>
      <c r="Z60" s="36">
        <f>Índice!$G$52*'Datos Vida'!Z56</f>
        <v>94.132391578501895</v>
      </c>
      <c r="AA60" s="36">
        <f>Índice!$G$52*'Datos Vida'!AA56</f>
        <v>1811.1725317122741</v>
      </c>
      <c r="AB60" s="36">
        <f>Índice!$G$52*'Datos Vida'!AB56</f>
        <v>0</v>
      </c>
      <c r="AC60" s="36">
        <f>Índice!$G$52*'Datos Vida'!AC56</f>
        <v>23075.057229568392</v>
      </c>
      <c r="AD60" s="36">
        <f>Índice!$G$52*'Datos Vida'!AD56</f>
        <v>0</v>
      </c>
      <c r="AE60" s="36">
        <f>Índice!$G$52*'Datos Vida'!AE56</f>
        <v>102.43318794465819</v>
      </c>
      <c r="AF60" s="36">
        <f>Índice!$G$52*'Datos Vida'!AF56</f>
        <v>11.872860376182567</v>
      </c>
      <c r="AG60" s="36">
        <f>Índice!$G$52*'Datos Vida'!AG56</f>
        <v>113.6596748333122</v>
      </c>
      <c r="AH60" s="36">
        <f>Índice!$G$52*'Datos Vida'!AH56</f>
        <v>14529.489429582201</v>
      </c>
      <c r="AI60" s="36">
        <f>Índice!$G$52*'Datos Vida'!AI56</f>
        <v>3850.3448062359394</v>
      </c>
      <c r="AJ60" s="36">
        <f>Índice!$G$52*'Datos Vida'!AJ56</f>
        <v>260.45449581677286</v>
      </c>
      <c r="AK60" s="36">
        <f>Índice!$G$52*'Datos Vida'!AK56</f>
        <v>342.81608599080721</v>
      </c>
      <c r="AL60" s="36">
        <f>Índice!$G$52*'Datos Vida'!AL56</f>
        <v>0</v>
      </c>
      <c r="AM60" s="36">
        <f>Índice!$G$52*'Datos Vida'!AM56</f>
        <v>0</v>
      </c>
      <c r="AN60" s="36">
        <f>Índice!$G$52*'Datos Vida'!AN56</f>
        <v>0</v>
      </c>
      <c r="AO60" s="36">
        <f>Índice!$G$52*'Datos Vida'!AO56</f>
        <v>0</v>
      </c>
      <c r="AP60" s="36">
        <f>Índice!$G$52*'Datos Vida'!AP56</f>
        <v>0</v>
      </c>
      <c r="AQ60" s="36">
        <f>Índice!$G$52*'Datos Vida'!AQ56</f>
        <v>140545.98828294966</v>
      </c>
    </row>
    <row r="61" spans="2:43" x14ac:dyDescent="0.2">
      <c r="B61" s="37" t="str">
        <f>'Datos Generales'!B57</f>
        <v>5.15.32.00  Cuentas Por Cobrar Intermediarios</v>
      </c>
      <c r="C61" s="36">
        <f>Índice!$G$52*'Datos Vida'!C57</f>
        <v>1475.2624361408509</v>
      </c>
      <c r="D61" s="36">
        <f>Índice!$G$52*'Datos Vida'!D57</f>
        <v>0</v>
      </c>
      <c r="E61" s="36">
        <f>Índice!$G$52*'Datos Vida'!E57</f>
        <v>0</v>
      </c>
      <c r="F61" s="36">
        <f>Índice!$G$52*'Datos Vida'!F57</f>
        <v>0</v>
      </c>
      <c r="G61" s="36">
        <f>Índice!$G$52*'Datos Vida'!G57</f>
        <v>9741.1546339706019</v>
      </c>
      <c r="H61" s="36">
        <f>Índice!$G$52*'Datos Vida'!H57</f>
        <v>42027.816512937512</v>
      </c>
      <c r="I61" s="36">
        <f>Índice!$G$52*'Datos Vida'!I57</f>
        <v>0</v>
      </c>
      <c r="J61" s="36">
        <f>Índice!$G$52*'Datos Vida'!J57</f>
        <v>0</v>
      </c>
      <c r="K61" s="36">
        <f>Índice!$G$52*'Datos Vida'!K57</f>
        <v>0</v>
      </c>
      <c r="L61" s="36">
        <f>Índice!$G$52*'Datos Vida'!L57</f>
        <v>1578.9883710605664</v>
      </c>
      <c r="M61" s="36">
        <f>Índice!$G$52*'Datos Vida'!M57</f>
        <v>0</v>
      </c>
      <c r="N61" s="36">
        <f>Índice!$G$52*'Datos Vida'!N57</f>
        <v>0</v>
      </c>
      <c r="O61" s="36">
        <f>Índice!$G$52*'Datos Vida'!O57</f>
        <v>393.53939493318029</v>
      </c>
      <c r="P61" s="36">
        <f>Índice!$G$52*'Datos Vida'!P57</f>
        <v>0</v>
      </c>
      <c r="Q61" s="36">
        <f>Índice!$G$52*'Datos Vida'!Q57</f>
        <v>3118.5479593818905</v>
      </c>
      <c r="R61" s="36">
        <f>Índice!$G$52*'Datos Vida'!R57</f>
        <v>0</v>
      </c>
      <c r="S61" s="36">
        <f>Índice!$G$52*'Datos Vida'!S57</f>
        <v>0</v>
      </c>
      <c r="T61" s="36">
        <f>Índice!$G$52*'Datos Vida'!T57</f>
        <v>0</v>
      </c>
      <c r="U61" s="36">
        <f>Índice!$G$52*'Datos Vida'!U57</f>
        <v>123.62743440414741</v>
      </c>
      <c r="V61" s="36">
        <f>Índice!$G$52*'Datos Vida'!V57</f>
        <v>0</v>
      </c>
      <c r="W61" s="36">
        <f>Índice!$G$52*'Datos Vida'!W57</f>
        <v>0</v>
      </c>
      <c r="X61" s="36">
        <f>Índice!$G$52*'Datos Vida'!X57</f>
        <v>0</v>
      </c>
      <c r="Y61" s="36">
        <f>Índice!$G$52*'Datos Vida'!Y57</f>
        <v>12571.351978600276</v>
      </c>
      <c r="Z61" s="36">
        <f>Índice!$G$52*'Datos Vida'!Z57</f>
        <v>106257.6097720785</v>
      </c>
      <c r="AA61" s="36">
        <f>Índice!$G$52*'Datos Vida'!AA57</f>
        <v>622.93394369134376</v>
      </c>
      <c r="AB61" s="36">
        <f>Índice!$G$52*'Datos Vida'!AB57</f>
        <v>15576.342322120568</v>
      </c>
      <c r="AC61" s="36">
        <f>Índice!$G$52*'Datos Vida'!AC57</f>
        <v>2916.3010970999267</v>
      </c>
      <c r="AD61" s="36">
        <f>Índice!$G$52*'Datos Vida'!AD57</f>
        <v>827.11992643589326</v>
      </c>
      <c r="AE61" s="36">
        <f>Índice!$G$52*'Datos Vida'!AE57</f>
        <v>306.89132794711441</v>
      </c>
      <c r="AF61" s="36">
        <f>Índice!$G$52*'Datos Vida'!AF57</f>
        <v>0</v>
      </c>
      <c r="AG61" s="36">
        <f>Índice!$G$52*'Datos Vida'!AG57</f>
        <v>138.22186735939761</v>
      </c>
      <c r="AH61" s="36">
        <f>Índice!$G$52*'Datos Vida'!AH57</f>
        <v>1308.3279780722899</v>
      </c>
      <c r="AI61" s="36">
        <f>Índice!$G$52*'Datos Vida'!AI57</f>
        <v>0</v>
      </c>
      <c r="AJ61" s="36">
        <f>Índice!$G$52*'Datos Vida'!AJ57</f>
        <v>0</v>
      </c>
      <c r="AK61" s="36">
        <f>Índice!$G$52*'Datos Vida'!AK57</f>
        <v>0</v>
      </c>
      <c r="AL61" s="36">
        <f>Índice!$G$52*'Datos Vida'!AL57</f>
        <v>0</v>
      </c>
      <c r="AM61" s="36">
        <f>Índice!$G$52*'Datos Vida'!AM57</f>
        <v>0</v>
      </c>
      <c r="AN61" s="36">
        <f>Índice!$G$52*'Datos Vida'!AN57</f>
        <v>0</v>
      </c>
      <c r="AO61" s="36">
        <f>Índice!$G$52*'Datos Vida'!AO57</f>
        <v>0</v>
      </c>
      <c r="AP61" s="36">
        <f>Índice!$G$52*'Datos Vida'!AP57</f>
        <v>0</v>
      </c>
      <c r="AQ61" s="36">
        <f>Índice!$G$52*'Datos Vida'!AQ57</f>
        <v>198984.03695623408</v>
      </c>
    </row>
    <row r="62" spans="2:43" x14ac:dyDescent="0.2">
      <c r="B62" s="37" t="str">
        <f>'Datos Generales'!B58</f>
        <v>5.15.33.00  Deudores Relacionados</v>
      </c>
      <c r="C62" s="36">
        <f>Índice!$G$52*'Datos Vida'!C58</f>
        <v>35944.829641463431</v>
      </c>
      <c r="D62" s="36">
        <f>Índice!$G$52*'Datos Vida'!D58</f>
        <v>3202.5424931033654</v>
      </c>
      <c r="E62" s="36">
        <f>Índice!$G$52*'Datos Vida'!E58</f>
        <v>1517.5828897453528</v>
      </c>
      <c r="F62" s="36">
        <f>Índice!$G$52*'Datos Vida'!F58</f>
        <v>54068.291740333407</v>
      </c>
      <c r="G62" s="36">
        <f>Índice!$G$52*'Datos Vida'!G58</f>
        <v>253111.65897879115</v>
      </c>
      <c r="H62" s="36">
        <f>Índice!$G$52*'Datos Vida'!H58</f>
        <v>585.51232072916378</v>
      </c>
      <c r="I62" s="36">
        <f>Índice!$G$52*'Datos Vida'!I58</f>
        <v>17175.402290951759</v>
      </c>
      <c r="J62" s="36">
        <f>Índice!$G$52*'Datos Vida'!J58</f>
        <v>682.74050111635506</v>
      </c>
      <c r="K62" s="36">
        <f>Índice!$G$52*'Datos Vida'!K58</f>
        <v>0</v>
      </c>
      <c r="L62" s="36">
        <f>Índice!$G$52*'Datos Vida'!L58</f>
        <v>22373.401799027517</v>
      </c>
      <c r="M62" s="36">
        <f>Índice!$G$52*'Datos Vida'!M58</f>
        <v>174893.15276152868</v>
      </c>
      <c r="N62" s="36">
        <f>Índice!$G$52*'Datos Vida'!N58</f>
        <v>1710.2021890288647</v>
      </c>
      <c r="O62" s="36">
        <f>Índice!$G$52*'Datos Vida'!O58</f>
        <v>312.57261070591812</v>
      </c>
      <c r="P62" s="36">
        <f>Índice!$G$52*'Datos Vida'!P58</f>
        <v>34.359853810728914</v>
      </c>
      <c r="Q62" s="36">
        <f>Índice!$G$52*'Datos Vida'!Q58</f>
        <v>156825.82309710197</v>
      </c>
      <c r="R62" s="36">
        <f>Índice!$G$52*'Datos Vida'!R58</f>
        <v>1953409.7392155137</v>
      </c>
      <c r="S62" s="36">
        <f>Índice!$G$52*'Datos Vida'!S58</f>
        <v>0</v>
      </c>
      <c r="T62" s="36">
        <f>Índice!$G$52*'Datos Vida'!T58</f>
        <v>326.72478811706981</v>
      </c>
      <c r="U62" s="36">
        <f>Índice!$G$52*'Datos Vida'!U58</f>
        <v>7573.8983499445658</v>
      </c>
      <c r="V62" s="36">
        <f>Índice!$G$52*'Datos Vida'!V58</f>
        <v>0</v>
      </c>
      <c r="W62" s="36">
        <f>Índice!$G$52*'Datos Vida'!W58</f>
        <v>0</v>
      </c>
      <c r="X62" s="36">
        <f>Índice!$G$52*'Datos Vida'!X58</f>
        <v>931.96851004447399</v>
      </c>
      <c r="Y62" s="36">
        <f>Índice!$G$52*'Datos Vida'!Y58</f>
        <v>-50.076935454844524</v>
      </c>
      <c r="Z62" s="36">
        <f>Índice!$G$52*'Datos Vida'!Z58</f>
        <v>112859.4304360946</v>
      </c>
      <c r="AA62" s="36">
        <f>Índice!$G$52*'Datos Vida'!AA58</f>
        <v>0</v>
      </c>
      <c r="AB62" s="36">
        <f>Índice!$G$52*'Datos Vida'!AB58</f>
        <v>247271.98069588572</v>
      </c>
      <c r="AC62" s="36">
        <f>Índice!$G$52*'Datos Vida'!AC58</f>
        <v>0</v>
      </c>
      <c r="AD62" s="36">
        <f>Índice!$G$52*'Datos Vida'!AD58</f>
        <v>318299.03754987707</v>
      </c>
      <c r="AE62" s="36">
        <f>Índice!$G$52*'Datos Vida'!AE58</f>
        <v>16081.330114166569</v>
      </c>
      <c r="AF62" s="36">
        <f>Índice!$G$52*'Datos Vida'!AF58</f>
        <v>80.184332110780261</v>
      </c>
      <c r="AG62" s="36">
        <f>Índice!$G$52*'Datos Vida'!AG58</f>
        <v>0</v>
      </c>
      <c r="AH62" s="36">
        <f>Índice!$G$52*'Datos Vida'!AH58</f>
        <v>1105.5027816172742</v>
      </c>
      <c r="AI62" s="36">
        <f>Índice!$G$52*'Datos Vida'!AI58</f>
        <v>26850.558789879971</v>
      </c>
      <c r="AJ62" s="36">
        <f>Índice!$G$52*'Datos Vida'!AJ58</f>
        <v>1674.0733130417418</v>
      </c>
      <c r="AK62" s="36">
        <f>Índice!$G$52*'Datos Vida'!AK58</f>
        <v>0</v>
      </c>
      <c r="AL62" s="36">
        <f>Índice!$G$52*'Datos Vida'!AL58</f>
        <v>0</v>
      </c>
      <c r="AM62" s="36">
        <f>Índice!$G$52*'Datos Vida'!AM58</f>
        <v>0</v>
      </c>
      <c r="AN62" s="36">
        <f>Índice!$G$52*'Datos Vida'!AN58</f>
        <v>0</v>
      </c>
      <c r="AO62" s="36">
        <f>Índice!$G$52*'Datos Vida'!AO58</f>
        <v>0</v>
      </c>
      <c r="AP62" s="36">
        <f>Índice!$G$52*'Datos Vida'!AP58</f>
        <v>0</v>
      </c>
      <c r="AQ62" s="36">
        <f>Índice!$G$52*'Datos Vida'!AQ58</f>
        <v>3408852.4251082763</v>
      </c>
    </row>
    <row r="63" spans="2:43" x14ac:dyDescent="0.2">
      <c r="B63" s="37" t="str">
        <f>'Datos Generales'!B59</f>
        <v>5.15.34.00  Gastos Anticipados</v>
      </c>
      <c r="C63" s="36">
        <f>Índice!$G$52*'Datos Vida'!C59</f>
        <v>1381.7423983926394</v>
      </c>
      <c r="D63" s="36">
        <f>Índice!$G$52*'Datos Vida'!D59</f>
        <v>1968.4454071251453</v>
      </c>
      <c r="E63" s="36">
        <f>Índice!$G$52*'Datos Vida'!E59</f>
        <v>0</v>
      </c>
      <c r="F63" s="36">
        <f>Índice!$G$52*'Datos Vida'!F59</f>
        <v>13104.542066496864</v>
      </c>
      <c r="G63" s="36">
        <f>Índice!$G$52*'Datos Vida'!G59</f>
        <v>28084.417738257522</v>
      </c>
      <c r="H63" s="36">
        <f>Índice!$G$52*'Datos Vida'!H59</f>
        <v>13379.148739724789</v>
      </c>
      <c r="I63" s="36">
        <f>Índice!$G$52*'Datos Vida'!I59</f>
        <v>0</v>
      </c>
      <c r="J63" s="36">
        <f>Índice!$G$52*'Datos Vida'!J59</f>
        <v>27987.359656156521</v>
      </c>
      <c r="K63" s="36">
        <f>Índice!$G$52*'Datos Vida'!K59</f>
        <v>2054.8553365105427</v>
      </c>
      <c r="L63" s="36">
        <f>Índice!$G$52*'Datos Vida'!L59</f>
        <v>0</v>
      </c>
      <c r="M63" s="36">
        <f>Índice!$G$52*'Datos Vida'!M59</f>
        <v>5827.0229704127642</v>
      </c>
      <c r="N63" s="36">
        <f>Índice!$G$52*'Datos Vida'!N59</f>
        <v>909.37945763821256</v>
      </c>
      <c r="O63" s="36">
        <f>Índice!$G$52*'Datos Vida'!O59</f>
        <v>1255.5294700383777</v>
      </c>
      <c r="P63" s="36">
        <f>Índice!$G$52*'Datos Vida'!P59</f>
        <v>0</v>
      </c>
      <c r="Q63" s="36">
        <f>Índice!$G$52*'Datos Vida'!Q59</f>
        <v>0</v>
      </c>
      <c r="R63" s="36">
        <f>Índice!$G$52*'Datos Vida'!R59</f>
        <v>22670.631544318941</v>
      </c>
      <c r="S63" s="36">
        <f>Índice!$G$52*'Datos Vida'!S59</f>
        <v>0</v>
      </c>
      <c r="T63" s="36">
        <f>Índice!$G$52*'Datos Vida'!T59</f>
        <v>9341.8659169641414</v>
      </c>
      <c r="U63" s="36">
        <f>Índice!$G$52*'Datos Vida'!U59</f>
        <v>0</v>
      </c>
      <c r="V63" s="36">
        <f>Índice!$G$52*'Datos Vida'!V59</f>
        <v>26.433273674194425</v>
      </c>
      <c r="W63" s="36">
        <f>Índice!$G$52*'Datos Vida'!W59</f>
        <v>0</v>
      </c>
      <c r="X63" s="36">
        <f>Índice!$G$52*'Datos Vida'!X59</f>
        <v>3337.5324930251199</v>
      </c>
      <c r="Y63" s="36">
        <f>Índice!$G$52*'Datos Vida'!Y59</f>
        <v>599.93665539822223</v>
      </c>
      <c r="Z63" s="36">
        <f>Índice!$G$52*'Datos Vida'!Z59</f>
        <v>6837.2026724481948</v>
      </c>
      <c r="AA63" s="36">
        <f>Índice!$G$52*'Datos Vida'!AA59</f>
        <v>12016.083133156</v>
      </c>
      <c r="AB63" s="36">
        <f>Índice!$G$52*'Datos Vida'!AB59</f>
        <v>3241.1207844116489</v>
      </c>
      <c r="AC63" s="36">
        <f>Índice!$G$52*'Datos Vida'!AC59</f>
        <v>0</v>
      </c>
      <c r="AD63" s="36">
        <f>Índice!$G$52*'Datos Vida'!AD59</f>
        <v>6100.0307197504862</v>
      </c>
      <c r="AE63" s="36">
        <f>Índice!$G$52*'Datos Vida'!AE59</f>
        <v>3183.3894260781767</v>
      </c>
      <c r="AF63" s="36">
        <f>Índice!$G$52*'Datos Vida'!AF59</f>
        <v>723.63212911684639</v>
      </c>
      <c r="AG63" s="36">
        <f>Índice!$G$52*'Datos Vida'!AG59</f>
        <v>0</v>
      </c>
      <c r="AH63" s="36">
        <f>Índice!$G$52*'Datos Vida'!AH59</f>
        <v>6834.2769819256964</v>
      </c>
      <c r="AI63" s="36">
        <f>Índice!$G$52*'Datos Vida'!AI59</f>
        <v>44345.745858872178</v>
      </c>
      <c r="AJ63" s="36">
        <f>Índice!$G$52*'Datos Vida'!AJ59</f>
        <v>0</v>
      </c>
      <c r="AK63" s="36">
        <f>Índice!$G$52*'Datos Vida'!AK59</f>
        <v>29723.756981258914</v>
      </c>
      <c r="AL63" s="36">
        <f>Índice!$G$52*'Datos Vida'!AL59</f>
        <v>0</v>
      </c>
      <c r="AM63" s="36">
        <f>Índice!$G$52*'Datos Vida'!AM59</f>
        <v>0</v>
      </c>
      <c r="AN63" s="36">
        <f>Índice!$G$52*'Datos Vida'!AN59</f>
        <v>0</v>
      </c>
      <c r="AO63" s="36">
        <f>Índice!$G$52*'Datos Vida'!AO59</f>
        <v>0</v>
      </c>
      <c r="AP63" s="36">
        <f>Índice!$G$52*'Datos Vida'!AP59</f>
        <v>0</v>
      </c>
      <c r="AQ63" s="36">
        <f>Índice!$G$52*'Datos Vida'!AQ59</f>
        <v>244934.08181115214</v>
      </c>
    </row>
    <row r="64" spans="2:43" x14ac:dyDescent="0.2">
      <c r="B64" s="37" t="str">
        <f>'Datos Generales'!B60</f>
        <v>5.15.35.00  Otros Activos</v>
      </c>
      <c r="C64" s="36">
        <f>Índice!$G$52*'Datos Vida'!C60</f>
        <v>75357.248925574182</v>
      </c>
      <c r="D64" s="36">
        <f>Índice!$G$52*'Datos Vida'!D60</f>
        <v>646.88378238713904</v>
      </c>
      <c r="E64" s="36">
        <f>Índice!$G$52*'Datos Vida'!E60</f>
        <v>5871.1124461936597</v>
      </c>
      <c r="F64" s="36">
        <f>Índice!$G$52*'Datos Vida'!F60</f>
        <v>51971.354087819025</v>
      </c>
      <c r="G64" s="36">
        <f>Índice!$G$52*'Datos Vida'!G60</f>
        <v>2798840.5080223456</v>
      </c>
      <c r="H64" s="36">
        <f>Índice!$G$52*'Datos Vida'!H60</f>
        <v>62185.279898430919</v>
      </c>
      <c r="I64" s="36">
        <f>Índice!$G$52*'Datos Vida'!I60</f>
        <v>13677.024858503743</v>
      </c>
      <c r="J64" s="36">
        <f>Índice!$G$52*'Datos Vida'!J60</f>
        <v>65614.733505314041</v>
      </c>
      <c r="K64" s="36">
        <f>Índice!$G$52*'Datos Vida'!K60</f>
        <v>22119.649175686696</v>
      </c>
      <c r="L64" s="36">
        <f>Índice!$G$52*'Datos Vida'!L60</f>
        <v>1530541.1813053819</v>
      </c>
      <c r="M64" s="36">
        <f>Índice!$G$52*'Datos Vida'!M60</f>
        <v>27503.702189198964</v>
      </c>
      <c r="N64" s="36">
        <f>Índice!$G$52*'Datos Vida'!N60</f>
        <v>5790.9621337401177</v>
      </c>
      <c r="O64" s="36">
        <f>Índice!$G$52*'Datos Vida'!O60</f>
        <v>272266.35894752707</v>
      </c>
      <c r="P64" s="36">
        <f>Índice!$G$52*'Datos Vida'!P60</f>
        <v>29279.698395326788</v>
      </c>
      <c r="Q64" s="36">
        <f>Índice!$G$52*'Datos Vida'!Q60</f>
        <v>765511.61992422468</v>
      </c>
      <c r="R64" s="36">
        <f>Índice!$G$52*'Datos Vida'!R60</f>
        <v>3801652.9130862397</v>
      </c>
      <c r="S64" s="36">
        <f>Índice!$G$52*'Datos Vida'!S60</f>
        <v>11.056388602462276</v>
      </c>
      <c r="T64" s="36">
        <f>Índice!$G$52*'Datos Vida'!T60</f>
        <v>506794.03172741277</v>
      </c>
      <c r="U64" s="36">
        <f>Índice!$G$52*'Datos Vida'!U60</f>
        <v>29615.676530212688</v>
      </c>
      <c r="V64" s="36">
        <f>Índice!$G$52*'Datos Vida'!V60</f>
        <v>106.17535024087618</v>
      </c>
      <c r="W64" s="36">
        <f>Índice!$G$52*'Datos Vida'!W60</f>
        <v>0</v>
      </c>
      <c r="X64" s="36">
        <f>Índice!$G$52*'Datos Vida'!X60</f>
        <v>28753.72047476473</v>
      </c>
      <c r="Y64" s="36">
        <f>Índice!$G$52*'Datos Vida'!Y60</f>
        <v>41573.041734975304</v>
      </c>
      <c r="Z64" s="36">
        <f>Índice!$G$52*'Datos Vida'!Z60</f>
        <v>4319688.2642728621</v>
      </c>
      <c r="AA64" s="36">
        <f>Índice!$G$52*'Datos Vida'!AA60</f>
        <v>47882.973739886387</v>
      </c>
      <c r="AB64" s="36">
        <f>Índice!$G$52*'Datos Vida'!AB60</f>
        <v>114597.01844920033</v>
      </c>
      <c r="AC64" s="36">
        <f>Índice!$G$52*'Datos Vida'!AC60</f>
        <v>182383.32873500968</v>
      </c>
      <c r="AD64" s="36">
        <f>Índice!$G$52*'Datos Vida'!AD60</f>
        <v>296917.47885763354</v>
      </c>
      <c r="AE64" s="36">
        <f>Índice!$G$52*'Datos Vida'!AE60</f>
        <v>177742.70729112698</v>
      </c>
      <c r="AF64" s="36">
        <f>Índice!$G$52*'Datos Vida'!AF60</f>
        <v>2666.6648522849473</v>
      </c>
      <c r="AG64" s="36">
        <f>Índice!$G$52*'Datos Vida'!AG60</f>
        <v>7283.370477129095</v>
      </c>
      <c r="AH64" s="36">
        <f>Índice!$G$52*'Datos Vida'!AH60</f>
        <v>122754.9662746128</v>
      </c>
      <c r="AI64" s="36">
        <f>Índice!$G$52*'Datos Vida'!AI60</f>
        <v>260022.31009121693</v>
      </c>
      <c r="AJ64" s="36">
        <f>Índice!$G$52*'Datos Vida'!AJ60</f>
        <v>21579.485058056249</v>
      </c>
      <c r="AK64" s="36">
        <f>Índice!$G$52*'Datos Vida'!AK60</f>
        <v>27018.173641093297</v>
      </c>
      <c r="AL64" s="36">
        <f>Índice!$G$52*'Datos Vida'!AL60</f>
        <v>0</v>
      </c>
      <c r="AM64" s="36">
        <f>Índice!$G$52*'Datos Vida'!AM60</f>
        <v>0</v>
      </c>
      <c r="AN64" s="36">
        <f>Índice!$G$52*'Datos Vida'!AN60</f>
        <v>0</v>
      </c>
      <c r="AO64" s="36">
        <f>Índice!$G$52*'Datos Vida'!AO60</f>
        <v>0</v>
      </c>
      <c r="AP64" s="36">
        <f>Índice!$G$52*'Datos Vida'!AP60</f>
        <v>0</v>
      </c>
      <c r="AQ64" s="36">
        <f>Índice!$G$52*'Datos Vida'!AQ60</f>
        <v>15716220.674630215</v>
      </c>
    </row>
    <row r="65" spans="2:43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</row>
    <row r="66" spans="2:43" hidden="1" x14ac:dyDescent="0.2">
      <c r="B66" s="39" t="s">
        <v>92</v>
      </c>
      <c r="C66" s="40">
        <f>INDEX(Benchmark!$D$54:$D$93,COLUMNS(Benchmark!$D$54:D93),)</f>
        <v>1</v>
      </c>
      <c r="D66" s="40">
        <f>INDEX(Benchmark!$D$54:$D$93,COLUMNS(Benchmark!$D$54:E93),)</f>
        <v>1</v>
      </c>
      <c r="E66" s="40">
        <f>INDEX(Benchmark!$D$54:$D$93,COLUMNS(Benchmark!$D$54:F93),)</f>
        <v>1</v>
      </c>
      <c r="F66" s="40">
        <f>INDEX(Benchmark!$D$54:$D$93,COLUMNS(Benchmark!$D$54:G93),)</f>
        <v>1</v>
      </c>
      <c r="G66" s="40">
        <f>INDEX(Benchmark!$D$54:$D$93,COLUMNS(Benchmark!$D$54:H93),)</f>
        <v>1</v>
      </c>
      <c r="H66" s="40">
        <f>INDEX(Benchmark!$D$54:$D$93,COLUMNS(Benchmark!$D$54:I93),)</f>
        <v>1</v>
      </c>
      <c r="I66" s="40">
        <f>INDEX(Benchmark!$D$54:$D$93,COLUMNS(Benchmark!$D$54:J93),)</f>
        <v>1</v>
      </c>
      <c r="J66" s="40">
        <f>INDEX(Benchmark!$D$54:$D$93,COLUMNS(Benchmark!$D$54:K93),)</f>
        <v>1</v>
      </c>
      <c r="K66" s="40">
        <f>INDEX(Benchmark!$D$54:$D$93,COLUMNS(Benchmark!$D$54:L93),)</f>
        <v>1</v>
      </c>
      <c r="L66" s="40">
        <f>INDEX(Benchmark!$D$54:$D$93,COLUMNS(Benchmark!$D$54:M93),)</f>
        <v>1</v>
      </c>
      <c r="M66" s="40">
        <f>INDEX(Benchmark!$D$54:$D$93,COLUMNS(Benchmark!$D$54:N93),)</f>
        <v>1</v>
      </c>
      <c r="N66" s="40">
        <f>INDEX(Benchmark!$D$54:$D$93,COLUMNS(Benchmark!$D$54:O93),)</f>
        <v>1</v>
      </c>
      <c r="O66" s="40">
        <f>INDEX(Benchmark!$D$54:$D$93,COLUMNS(Benchmark!$D$54:P93),)</f>
        <v>1</v>
      </c>
      <c r="P66" s="40">
        <f>INDEX(Benchmark!$D$54:$D$93,COLUMNS(Benchmark!$D$54:Q93),)</f>
        <v>1</v>
      </c>
      <c r="Q66" s="40">
        <f>INDEX(Benchmark!$D$54:$D$93,COLUMNS(Benchmark!$D$54:R93),)</f>
        <v>1</v>
      </c>
      <c r="R66" s="40">
        <f>INDEX(Benchmark!$D$54:$D$93,COLUMNS(Benchmark!$D$54:S93),)</f>
        <v>1</v>
      </c>
      <c r="S66" s="40">
        <f>INDEX(Benchmark!$D$54:$D$93,COLUMNS(Benchmark!$D$54:T93),)</f>
        <v>1</v>
      </c>
      <c r="T66" s="40">
        <f>INDEX(Benchmark!$D$54:$D$93,COLUMNS(Benchmark!$D$54:U93),)</f>
        <v>1</v>
      </c>
      <c r="U66" s="40">
        <f>INDEX(Benchmark!$D$54:$D$93,COLUMNS(Benchmark!$D$54:V93),)</f>
        <v>1</v>
      </c>
      <c r="V66" s="40">
        <f>INDEX(Benchmark!$D$54:$D$93,COLUMNS(Benchmark!$D$54:W93),)</f>
        <v>1</v>
      </c>
      <c r="W66" s="40">
        <f>INDEX(Benchmark!$D$54:$D$93,COLUMNS(Benchmark!$D$54:X93),)</f>
        <v>1</v>
      </c>
      <c r="X66" s="40">
        <f>INDEX(Benchmark!$D$54:$D$93,COLUMNS(Benchmark!$D$54:Y93),)</f>
        <v>1</v>
      </c>
      <c r="Y66" s="40">
        <f>INDEX(Benchmark!$D$54:$D$93,COLUMNS(Benchmark!$D$54:Z93),)</f>
        <v>1</v>
      </c>
      <c r="Z66" s="40">
        <f>INDEX(Benchmark!$D$54:$D$93,COLUMNS(Benchmark!$D$54:AA93),)</f>
        <v>1</v>
      </c>
      <c r="AA66" s="40">
        <f>INDEX(Benchmark!$D$54:$D$93,COLUMNS(Benchmark!$D$54:AB93),)</f>
        <v>1</v>
      </c>
      <c r="AB66" s="40">
        <f>INDEX(Benchmark!$D$54:$D$93,COLUMNS(Benchmark!$D$54:AC93),)</f>
        <v>1</v>
      </c>
      <c r="AC66" s="40">
        <f>INDEX(Benchmark!$D$54:$D$93,COLUMNS(Benchmark!$D$54:AD93),)</f>
        <v>1</v>
      </c>
      <c r="AD66" s="40">
        <f>INDEX(Benchmark!$D$54:$D$93,COLUMNS(Benchmark!$D$54:AE93),)</f>
        <v>1</v>
      </c>
      <c r="AE66" s="40">
        <f>INDEX(Benchmark!$D$54:$D$93,COLUMNS(Benchmark!$D$54:AF93),)</f>
        <v>1</v>
      </c>
      <c r="AF66" s="40">
        <f>INDEX(Benchmark!$D$54:$D$93,COLUMNS(Benchmark!$D$54:AG93),)</f>
        <v>1</v>
      </c>
      <c r="AG66" s="40">
        <f>INDEX(Benchmark!$D$54:$D$93,COLUMNS(Benchmark!$D$54:AH93),)</f>
        <v>1</v>
      </c>
      <c r="AH66" s="40">
        <f>INDEX(Benchmark!$D$54:$D$93,COLUMNS(Benchmark!$D$54:AI93),)</f>
        <v>1</v>
      </c>
      <c r="AI66" s="40">
        <f>INDEX(Benchmark!$D$54:$D$93,COLUMNS(Benchmark!$D$54:AJ93),)</f>
        <v>1</v>
      </c>
      <c r="AJ66" s="40">
        <f>INDEX(Benchmark!$D$54:$D$93,COLUMNS(Benchmark!$D$54:AK93),)</f>
        <v>1</v>
      </c>
      <c r="AK66" s="40">
        <f>INDEX(Benchmark!$D$54:$D$93,COLUMNS(Benchmark!$D$54:AL93),)</f>
        <v>1</v>
      </c>
      <c r="AL66" s="40">
        <f>INDEX(Benchmark!$D$54:$D$93,COLUMNS(Benchmark!$D$54:AM93),)</f>
        <v>0</v>
      </c>
      <c r="AM66" s="40">
        <f>INDEX(Benchmark!$D$54:$D$93,COLUMNS(Benchmark!$D$54:AN93),)</f>
        <v>0</v>
      </c>
      <c r="AN66" s="40">
        <f>INDEX(Benchmark!$D$54:$D$93,COLUMNS(Benchmark!$D$54:AO93),)</f>
        <v>0</v>
      </c>
      <c r="AO66" s="40">
        <f>INDEX(Benchmark!$D$54:$D$93,COLUMNS(Benchmark!$D$54:AP93),)</f>
        <v>0</v>
      </c>
      <c r="AP66" s="40">
        <f>INDEX(Benchmark!$D$54:$D$93,COLUMNS(Benchmark!$D$54:AQ93),)</f>
        <v>0</v>
      </c>
      <c r="AQ66" s="29"/>
    </row>
    <row r="67" spans="2:43" hidden="1" x14ac:dyDescent="0.2">
      <c r="B67" s="29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29"/>
    </row>
    <row r="68" spans="2:43" hidden="1" x14ac:dyDescent="0.2">
      <c r="B68" s="39" t="s">
        <v>93</v>
      </c>
      <c r="C68" s="40">
        <f>IFERROR(RANK(C70,$C$70:$AP$70,0),"")</f>
        <v>14</v>
      </c>
      <c r="D68" s="40">
        <f t="shared" ref="D68:AP68" si="0">IFERROR(RANK(D70,$C$70:$AP$70,0),"")</f>
        <v>32</v>
      </c>
      <c r="E68" s="40">
        <f t="shared" si="0"/>
        <v>20</v>
      </c>
      <c r="F68" s="40">
        <f t="shared" si="0"/>
        <v>17</v>
      </c>
      <c r="G68" s="40">
        <f t="shared" si="0"/>
        <v>4</v>
      </c>
      <c r="H68" s="40">
        <f t="shared" si="0"/>
        <v>15</v>
      </c>
      <c r="I68" s="40">
        <f t="shared" si="0"/>
        <v>30</v>
      </c>
      <c r="J68" s="40">
        <f t="shared" si="0"/>
        <v>21</v>
      </c>
      <c r="K68" s="40">
        <f t="shared" si="0"/>
        <v>27</v>
      </c>
      <c r="L68" s="40">
        <f t="shared" si="0"/>
        <v>7</v>
      </c>
      <c r="M68" s="40">
        <f t="shared" si="0"/>
        <v>24</v>
      </c>
      <c r="N68" s="40">
        <f t="shared" si="0"/>
        <v>28</v>
      </c>
      <c r="O68" s="40">
        <f t="shared" si="0"/>
        <v>13</v>
      </c>
      <c r="P68" s="40">
        <f t="shared" si="0"/>
        <v>29</v>
      </c>
      <c r="Q68" s="40">
        <f t="shared" si="0"/>
        <v>3</v>
      </c>
      <c r="R68" s="40">
        <f t="shared" si="0"/>
        <v>2</v>
      </c>
      <c r="S68" s="40">
        <f t="shared" si="0"/>
        <v>34</v>
      </c>
      <c r="T68" s="40">
        <f t="shared" si="0"/>
        <v>9</v>
      </c>
      <c r="U68" s="40">
        <f t="shared" si="0"/>
        <v>31</v>
      </c>
      <c r="V68" s="40">
        <f t="shared" si="0"/>
        <v>33</v>
      </c>
      <c r="W68" s="40">
        <f t="shared" si="0"/>
        <v>35</v>
      </c>
      <c r="X68" s="40">
        <f t="shared" si="0"/>
        <v>19</v>
      </c>
      <c r="Y68" s="40">
        <f t="shared" si="0"/>
        <v>25</v>
      </c>
      <c r="Z68" s="40">
        <f t="shared" si="0"/>
        <v>1</v>
      </c>
      <c r="AA68" s="40">
        <f t="shared" si="0"/>
        <v>16</v>
      </c>
      <c r="AB68" s="40">
        <f t="shared" si="0"/>
        <v>11</v>
      </c>
      <c r="AC68" s="40">
        <f t="shared" si="0"/>
        <v>5</v>
      </c>
      <c r="AD68" s="40">
        <f t="shared" si="0"/>
        <v>6</v>
      </c>
      <c r="AE68" s="40">
        <f t="shared" si="0"/>
        <v>12</v>
      </c>
      <c r="AF68" s="40">
        <f t="shared" si="0"/>
        <v>22</v>
      </c>
      <c r="AG68" s="40">
        <f t="shared" si="0"/>
        <v>23</v>
      </c>
      <c r="AH68" s="40">
        <f t="shared" si="0"/>
        <v>8</v>
      </c>
      <c r="AI68" s="40">
        <f t="shared" si="0"/>
        <v>10</v>
      </c>
      <c r="AJ68" s="40">
        <f t="shared" si="0"/>
        <v>26</v>
      </c>
      <c r="AK68" s="40">
        <f t="shared" si="0"/>
        <v>18</v>
      </c>
      <c r="AL68" s="40" t="str">
        <f t="shared" si="0"/>
        <v/>
      </c>
      <c r="AM68" s="40" t="str">
        <f>IFERROR(RANK(AM70,$C$70:$AP$70,0),"")</f>
        <v/>
      </c>
      <c r="AN68" s="40" t="str">
        <f t="shared" si="0"/>
        <v/>
      </c>
      <c r="AO68" s="40" t="str">
        <f t="shared" si="0"/>
        <v/>
      </c>
      <c r="AP68" s="40" t="str">
        <f t="shared" si="0"/>
        <v/>
      </c>
      <c r="AQ68" s="29"/>
    </row>
    <row r="69" spans="2:43" hidden="1" x14ac:dyDescent="0.2">
      <c r="B69" s="29"/>
      <c r="C69" s="40" t="str">
        <f>C11</f>
        <v>4 Life Seguros</v>
      </c>
      <c r="D69" s="40" t="str">
        <f t="shared" ref="D69:AP69" si="1">D11</f>
        <v>Alemana Seguros</v>
      </c>
      <c r="E69" s="40" t="str">
        <f t="shared" si="1"/>
        <v>BanChile</v>
      </c>
      <c r="F69" s="40" t="str">
        <f t="shared" si="1"/>
        <v>BCI Seguros Vida</v>
      </c>
      <c r="G69" s="40" t="str">
        <f t="shared" si="1"/>
        <v>BICE Vida</v>
      </c>
      <c r="H69" s="40" t="str">
        <f t="shared" si="1"/>
        <v>BNP Paribas Cardif</v>
      </c>
      <c r="I69" s="40" t="str">
        <f t="shared" si="1"/>
        <v>Bupa</v>
      </c>
      <c r="J69" s="40" t="str">
        <f t="shared" si="1"/>
        <v>Cámara</v>
      </c>
      <c r="K69" s="40" t="str">
        <f t="shared" si="1"/>
        <v>CF Seguros de Vida</v>
      </c>
      <c r="L69" s="40" t="str">
        <f t="shared" si="1"/>
        <v>Chilena Consolidada</v>
      </c>
      <c r="M69" s="40" t="str">
        <f t="shared" si="1"/>
        <v>Chubb Vida</v>
      </c>
      <c r="N69" s="40" t="str">
        <f t="shared" si="1"/>
        <v>CLC</v>
      </c>
      <c r="O69" s="40" t="str">
        <f t="shared" si="1"/>
        <v>CN Life</v>
      </c>
      <c r="P69" s="40" t="str">
        <f t="shared" si="1"/>
        <v>Colmena Seguros</v>
      </c>
      <c r="Q69" s="40" t="str">
        <f t="shared" si="1"/>
        <v>Confuturo</v>
      </c>
      <c r="R69" s="40" t="str">
        <f t="shared" si="1"/>
        <v>Consorcio Nacional</v>
      </c>
      <c r="S69" s="40" t="str">
        <f t="shared" si="1"/>
        <v>Divina Pastora</v>
      </c>
      <c r="T69" s="40" t="str">
        <f t="shared" si="1"/>
        <v>EuroAmérica</v>
      </c>
      <c r="U69" s="40" t="str">
        <f t="shared" si="1"/>
        <v>HDI Vida</v>
      </c>
      <c r="V69" s="40" t="str">
        <f t="shared" si="1"/>
        <v>Huelen</v>
      </c>
      <c r="W69" s="40" t="str">
        <f t="shared" si="1"/>
        <v>M. de Carabineros</v>
      </c>
      <c r="X69" s="40" t="str">
        <f t="shared" si="1"/>
        <v>M. del Ej. y Av.</v>
      </c>
      <c r="Y69" s="40" t="str">
        <f t="shared" si="1"/>
        <v>Mapfre Vida</v>
      </c>
      <c r="Z69" s="40" t="str">
        <f t="shared" si="1"/>
        <v>MetLife</v>
      </c>
      <c r="AA69" s="40" t="str">
        <f t="shared" si="1"/>
        <v>Mutual de Seguros</v>
      </c>
      <c r="AB69" s="40" t="str">
        <f t="shared" si="1"/>
        <v>Ohio National</v>
      </c>
      <c r="AC69" s="40" t="str">
        <f t="shared" si="1"/>
        <v>Penta Vida</v>
      </c>
      <c r="AD69" s="40" t="str">
        <f t="shared" si="1"/>
        <v>Principal</v>
      </c>
      <c r="AE69" s="40" t="str">
        <f t="shared" si="1"/>
        <v>Renta Nacional</v>
      </c>
      <c r="AF69" s="40" t="str">
        <f t="shared" si="1"/>
        <v>Rigel</v>
      </c>
      <c r="AG69" s="40" t="str">
        <f t="shared" si="1"/>
        <v>Save Seguros</v>
      </c>
      <c r="AH69" s="40" t="str">
        <f t="shared" si="1"/>
        <v>Security Previsión</v>
      </c>
      <c r="AI69" s="40" t="str">
        <f t="shared" si="1"/>
        <v>Sura</v>
      </c>
      <c r="AJ69" s="40" t="str">
        <f t="shared" si="1"/>
        <v>Suramericana</v>
      </c>
      <c r="AK69" s="40" t="str">
        <f t="shared" si="1"/>
        <v>Zurich Santander</v>
      </c>
      <c r="AL69" s="40" t="str">
        <f t="shared" si="1"/>
        <v/>
      </c>
      <c r="AM69" s="40" t="str">
        <f t="shared" si="1"/>
        <v/>
      </c>
      <c r="AN69" s="40" t="str">
        <f t="shared" si="1"/>
        <v/>
      </c>
      <c r="AO69" s="40" t="str">
        <f t="shared" si="1"/>
        <v/>
      </c>
      <c r="AP69" s="40" t="str">
        <f t="shared" si="1"/>
        <v/>
      </c>
      <c r="AQ69" s="29"/>
    </row>
    <row r="70" spans="2:43" hidden="1" x14ac:dyDescent="0.2">
      <c r="B70" s="29"/>
      <c r="C70" s="42">
        <f t="shared" ref="C70:AP70" si="2">IFERROR(IF(C66=1,VLOOKUP($C$99,$B$12:$AQ$64,C73+1,FALSE)+C71/1000000,""),"")</f>
        <v>17113533.257827014</v>
      </c>
      <c r="D70" s="42">
        <f t="shared" si="2"/>
        <v>241270.60702112643</v>
      </c>
      <c r="E70" s="42">
        <f t="shared" si="2"/>
        <v>5822336.4905089242</v>
      </c>
      <c r="F70" s="42">
        <f t="shared" si="2"/>
        <v>10078739.891521098</v>
      </c>
      <c r="G70" s="42">
        <f t="shared" si="2"/>
        <v>171375157.28141633</v>
      </c>
      <c r="H70" s="42">
        <f t="shared" si="2"/>
        <v>12554386.001354283</v>
      </c>
      <c r="I70" s="42">
        <f t="shared" si="2"/>
        <v>443710.97310846194</v>
      </c>
      <c r="J70" s="42">
        <f t="shared" si="2"/>
        <v>4768083.1658478715</v>
      </c>
      <c r="K70" s="42">
        <f t="shared" si="2"/>
        <v>1480379.0946804699</v>
      </c>
      <c r="L70" s="42">
        <f t="shared" si="2"/>
        <v>110287153.2249074</v>
      </c>
      <c r="M70" s="42">
        <f t="shared" si="2"/>
        <v>2702487.5854065828</v>
      </c>
      <c r="N70" s="42">
        <f t="shared" si="2"/>
        <v>889241.62362394563</v>
      </c>
      <c r="O70" s="42">
        <f t="shared" si="2"/>
        <v>27970818.312265176</v>
      </c>
      <c r="P70" s="42">
        <f t="shared" si="2"/>
        <v>637315.92391414044</v>
      </c>
      <c r="Q70" s="42">
        <f t="shared" si="2"/>
        <v>231578139.58063847</v>
      </c>
      <c r="R70" s="42">
        <f t="shared" si="2"/>
        <v>247246430.23234186</v>
      </c>
      <c r="S70" s="42">
        <f t="shared" si="2"/>
        <v>109408.00015463549</v>
      </c>
      <c r="T70" s="42">
        <f t="shared" si="2"/>
        <v>40821535.463644594</v>
      </c>
      <c r="U70" s="42">
        <f t="shared" si="2"/>
        <v>434176.86209644389</v>
      </c>
      <c r="V70" s="42">
        <f t="shared" si="2"/>
        <v>150821.35361553403</v>
      </c>
      <c r="W70" s="42">
        <f t="shared" si="2"/>
        <v>2.0000000000000002E-5</v>
      </c>
      <c r="X70" s="42">
        <f t="shared" si="2"/>
        <v>6823476.8634202108</v>
      </c>
      <c r="Y70" s="42">
        <f t="shared" si="2"/>
        <v>2008880.4913434978</v>
      </c>
      <c r="Z70" s="42">
        <f t="shared" si="2"/>
        <v>254516653.33664799</v>
      </c>
      <c r="AA70" s="42">
        <f t="shared" si="2"/>
        <v>11071727.215435615</v>
      </c>
      <c r="AB70" s="42">
        <f t="shared" si="2"/>
        <v>31330116.888155308</v>
      </c>
      <c r="AC70" s="42">
        <f t="shared" si="2"/>
        <v>166806151.12825894</v>
      </c>
      <c r="AD70" s="42">
        <f t="shared" si="2"/>
        <v>135879234.09505782</v>
      </c>
      <c r="AE70" s="42">
        <f t="shared" si="2"/>
        <v>29240578.817264184</v>
      </c>
      <c r="AF70" s="42">
        <f t="shared" si="2"/>
        <v>3959063.3299843254</v>
      </c>
      <c r="AG70" s="42">
        <f t="shared" si="2"/>
        <v>3086488.4127446464</v>
      </c>
      <c r="AH70" s="42">
        <f t="shared" si="2"/>
        <v>93123486.082737327</v>
      </c>
      <c r="AI70" s="42">
        <f t="shared" si="2"/>
        <v>34625587.068728052</v>
      </c>
      <c r="AJ70" s="42">
        <f t="shared" si="2"/>
        <v>1606257.3036021634</v>
      </c>
      <c r="AK70" s="42">
        <f t="shared" si="2"/>
        <v>7322184.7287859833</v>
      </c>
      <c r="AL70" s="42" t="str">
        <f t="shared" si="2"/>
        <v/>
      </c>
      <c r="AM70" s="42" t="str">
        <f t="shared" si="2"/>
        <v/>
      </c>
      <c r="AN70" s="42" t="str">
        <f t="shared" si="2"/>
        <v/>
      </c>
      <c r="AO70" s="42" t="str">
        <f t="shared" si="2"/>
        <v/>
      </c>
      <c r="AP70" s="42" t="str">
        <f t="shared" si="2"/>
        <v/>
      </c>
      <c r="AQ70" s="29"/>
    </row>
    <row r="71" spans="2:43" hidden="1" x14ac:dyDescent="0.2">
      <c r="B71" s="29"/>
      <c r="C71" s="40">
        <v>40</v>
      </c>
      <c r="D71" s="40">
        <f>C71-1</f>
        <v>39</v>
      </c>
      <c r="E71" s="40">
        <f t="shared" ref="E71:AP71" si="3">D71-1</f>
        <v>38</v>
      </c>
      <c r="F71" s="40">
        <f t="shared" si="3"/>
        <v>37</v>
      </c>
      <c r="G71" s="40">
        <f t="shared" si="3"/>
        <v>36</v>
      </c>
      <c r="H71" s="40">
        <f t="shared" si="3"/>
        <v>35</v>
      </c>
      <c r="I71" s="40">
        <f t="shared" si="3"/>
        <v>34</v>
      </c>
      <c r="J71" s="40">
        <f t="shared" si="3"/>
        <v>33</v>
      </c>
      <c r="K71" s="40">
        <f t="shared" si="3"/>
        <v>32</v>
      </c>
      <c r="L71" s="40">
        <f t="shared" si="3"/>
        <v>31</v>
      </c>
      <c r="M71" s="40">
        <f t="shared" si="3"/>
        <v>30</v>
      </c>
      <c r="N71" s="40">
        <f t="shared" si="3"/>
        <v>29</v>
      </c>
      <c r="O71" s="40">
        <f t="shared" si="3"/>
        <v>28</v>
      </c>
      <c r="P71" s="40">
        <f t="shared" si="3"/>
        <v>27</v>
      </c>
      <c r="Q71" s="40">
        <f t="shared" si="3"/>
        <v>26</v>
      </c>
      <c r="R71" s="40">
        <f t="shared" si="3"/>
        <v>25</v>
      </c>
      <c r="S71" s="40">
        <f t="shared" si="3"/>
        <v>24</v>
      </c>
      <c r="T71" s="40">
        <f t="shared" si="3"/>
        <v>23</v>
      </c>
      <c r="U71" s="40">
        <f t="shared" si="3"/>
        <v>22</v>
      </c>
      <c r="V71" s="40">
        <f t="shared" si="3"/>
        <v>21</v>
      </c>
      <c r="W71" s="40">
        <f t="shared" si="3"/>
        <v>20</v>
      </c>
      <c r="X71" s="40">
        <f t="shared" si="3"/>
        <v>19</v>
      </c>
      <c r="Y71" s="40">
        <f t="shared" si="3"/>
        <v>18</v>
      </c>
      <c r="Z71" s="40">
        <f t="shared" si="3"/>
        <v>17</v>
      </c>
      <c r="AA71" s="40">
        <f t="shared" si="3"/>
        <v>16</v>
      </c>
      <c r="AB71" s="40">
        <f t="shared" si="3"/>
        <v>15</v>
      </c>
      <c r="AC71" s="40">
        <f t="shared" si="3"/>
        <v>14</v>
      </c>
      <c r="AD71" s="40">
        <f t="shared" si="3"/>
        <v>13</v>
      </c>
      <c r="AE71" s="40">
        <f t="shared" si="3"/>
        <v>12</v>
      </c>
      <c r="AF71" s="40">
        <f t="shared" si="3"/>
        <v>11</v>
      </c>
      <c r="AG71" s="40">
        <f t="shared" si="3"/>
        <v>10</v>
      </c>
      <c r="AH71" s="40">
        <f t="shared" si="3"/>
        <v>9</v>
      </c>
      <c r="AI71" s="40">
        <f t="shared" si="3"/>
        <v>8</v>
      </c>
      <c r="AJ71" s="40">
        <f t="shared" si="3"/>
        <v>7</v>
      </c>
      <c r="AK71" s="40">
        <f t="shared" si="3"/>
        <v>6</v>
      </c>
      <c r="AL71" s="40">
        <f t="shared" si="3"/>
        <v>5</v>
      </c>
      <c r="AM71" s="40">
        <f t="shared" si="3"/>
        <v>4</v>
      </c>
      <c r="AN71" s="40">
        <f t="shared" si="3"/>
        <v>3</v>
      </c>
      <c r="AO71" s="40">
        <f t="shared" si="3"/>
        <v>2</v>
      </c>
      <c r="AP71" s="40">
        <f t="shared" si="3"/>
        <v>1</v>
      </c>
      <c r="AQ71" s="29"/>
    </row>
    <row r="72" spans="2:43" hidden="1" x14ac:dyDescent="0.2">
      <c r="B72" s="29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29"/>
    </row>
    <row r="73" spans="2:43" hidden="1" x14ac:dyDescent="0.2">
      <c r="B73" s="39" t="s">
        <v>94</v>
      </c>
      <c r="C73" s="40">
        <v>1</v>
      </c>
      <c r="D73" s="40">
        <v>2</v>
      </c>
      <c r="E73" s="40">
        <v>3</v>
      </c>
      <c r="F73" s="40">
        <v>4</v>
      </c>
      <c r="G73" s="40">
        <v>5</v>
      </c>
      <c r="H73" s="40">
        <v>6</v>
      </c>
      <c r="I73" s="40">
        <v>7</v>
      </c>
      <c r="J73" s="40">
        <v>8</v>
      </c>
      <c r="K73" s="40">
        <v>9</v>
      </c>
      <c r="L73" s="40">
        <v>10</v>
      </c>
      <c r="M73" s="40">
        <v>11</v>
      </c>
      <c r="N73" s="40">
        <v>12</v>
      </c>
      <c r="O73" s="40">
        <v>13</v>
      </c>
      <c r="P73" s="40">
        <v>14</v>
      </c>
      <c r="Q73" s="40">
        <v>15</v>
      </c>
      <c r="R73" s="40">
        <v>16</v>
      </c>
      <c r="S73" s="40">
        <v>17</v>
      </c>
      <c r="T73" s="40">
        <v>18</v>
      </c>
      <c r="U73" s="40">
        <v>19</v>
      </c>
      <c r="V73" s="40">
        <v>20</v>
      </c>
      <c r="W73" s="40">
        <v>21</v>
      </c>
      <c r="X73" s="40">
        <v>22</v>
      </c>
      <c r="Y73" s="40">
        <v>23</v>
      </c>
      <c r="Z73" s="40">
        <v>24</v>
      </c>
      <c r="AA73" s="40">
        <v>25</v>
      </c>
      <c r="AB73" s="40">
        <v>26</v>
      </c>
      <c r="AC73" s="40">
        <v>27</v>
      </c>
      <c r="AD73" s="40">
        <v>28</v>
      </c>
      <c r="AE73" s="40">
        <v>29</v>
      </c>
      <c r="AF73" s="40">
        <v>30</v>
      </c>
      <c r="AG73" s="40">
        <v>31</v>
      </c>
      <c r="AH73" s="40">
        <v>32</v>
      </c>
      <c r="AI73" s="40">
        <v>33</v>
      </c>
      <c r="AJ73" s="40">
        <v>34</v>
      </c>
      <c r="AK73" s="40">
        <v>35</v>
      </c>
      <c r="AL73" s="40">
        <v>36</v>
      </c>
      <c r="AM73" s="40">
        <v>37</v>
      </c>
      <c r="AN73" s="40">
        <v>38</v>
      </c>
      <c r="AO73" s="40">
        <v>39</v>
      </c>
      <c r="AP73" s="40">
        <v>40</v>
      </c>
      <c r="AQ73" s="29"/>
    </row>
    <row r="74" spans="2:43" hidden="1" x14ac:dyDescent="0.2">
      <c r="B74" s="29"/>
      <c r="C74" s="40" t="str">
        <f>IFERROR(HLOOKUP(C73,$C$68:$AP$69,2,FALSE),"")</f>
        <v>MetLife</v>
      </c>
      <c r="D74" s="40" t="str">
        <f>IFERROR(HLOOKUP(D73,$C$68:$AP$69,2,FALSE),"")</f>
        <v>Consorcio Nacional</v>
      </c>
      <c r="E74" s="40" t="str">
        <f t="shared" ref="E74:AP74" si="4">IFERROR(HLOOKUP(E73,$C$68:$AP$69,2,FALSE),"")</f>
        <v>Confuturo</v>
      </c>
      <c r="F74" s="40" t="str">
        <f t="shared" si="4"/>
        <v>BICE Vida</v>
      </c>
      <c r="G74" s="40" t="str">
        <f t="shared" si="4"/>
        <v>Penta Vida</v>
      </c>
      <c r="H74" s="40" t="str">
        <f t="shared" si="4"/>
        <v>Principal</v>
      </c>
      <c r="I74" s="40" t="str">
        <f t="shared" si="4"/>
        <v>Chilena Consolidada</v>
      </c>
      <c r="J74" s="40" t="str">
        <f t="shared" si="4"/>
        <v>Security Previsión</v>
      </c>
      <c r="K74" s="40" t="str">
        <f t="shared" si="4"/>
        <v>EuroAmérica</v>
      </c>
      <c r="L74" s="40" t="str">
        <f t="shared" si="4"/>
        <v>Sura</v>
      </c>
      <c r="M74" s="40" t="str">
        <f t="shared" si="4"/>
        <v>Ohio National</v>
      </c>
      <c r="N74" s="40" t="str">
        <f t="shared" si="4"/>
        <v>Renta Nacional</v>
      </c>
      <c r="O74" s="40" t="str">
        <f t="shared" si="4"/>
        <v>CN Life</v>
      </c>
      <c r="P74" s="40" t="str">
        <f t="shared" si="4"/>
        <v>4 Life Seguros</v>
      </c>
      <c r="Q74" s="40" t="str">
        <f t="shared" si="4"/>
        <v>BNP Paribas Cardif</v>
      </c>
      <c r="R74" s="40" t="str">
        <f t="shared" si="4"/>
        <v>Mutual de Seguros</v>
      </c>
      <c r="S74" s="40" t="str">
        <f t="shared" si="4"/>
        <v>BCI Seguros Vida</v>
      </c>
      <c r="T74" s="40" t="str">
        <f t="shared" si="4"/>
        <v>Zurich Santander</v>
      </c>
      <c r="U74" s="40" t="str">
        <f t="shared" si="4"/>
        <v>M. del Ej. y Av.</v>
      </c>
      <c r="V74" s="40" t="str">
        <f t="shared" si="4"/>
        <v>BanChile</v>
      </c>
      <c r="W74" s="40" t="str">
        <f t="shared" si="4"/>
        <v>Cámara</v>
      </c>
      <c r="X74" s="40" t="str">
        <f t="shared" si="4"/>
        <v>Rigel</v>
      </c>
      <c r="Y74" s="40" t="str">
        <f t="shared" si="4"/>
        <v>Save Seguros</v>
      </c>
      <c r="Z74" s="40" t="str">
        <f t="shared" si="4"/>
        <v>Chubb Vida</v>
      </c>
      <c r="AA74" s="40" t="str">
        <f t="shared" si="4"/>
        <v>Mapfre Vida</v>
      </c>
      <c r="AB74" s="40" t="str">
        <f t="shared" si="4"/>
        <v>Suramericana</v>
      </c>
      <c r="AC74" s="40" t="str">
        <f t="shared" si="4"/>
        <v>CF Seguros de Vida</v>
      </c>
      <c r="AD74" s="40" t="str">
        <f t="shared" si="4"/>
        <v>CLC</v>
      </c>
      <c r="AE74" s="40" t="str">
        <f t="shared" si="4"/>
        <v>Colmena Seguros</v>
      </c>
      <c r="AF74" s="40" t="str">
        <f t="shared" si="4"/>
        <v>Bupa</v>
      </c>
      <c r="AG74" s="40" t="str">
        <f t="shared" si="4"/>
        <v>HDI Vida</v>
      </c>
      <c r="AH74" s="40" t="str">
        <f t="shared" si="4"/>
        <v>Alemana Seguros</v>
      </c>
      <c r="AI74" s="40" t="str">
        <f t="shared" si="4"/>
        <v>Huelen</v>
      </c>
      <c r="AJ74" s="40" t="str">
        <f t="shared" si="4"/>
        <v>Divina Pastora</v>
      </c>
      <c r="AK74" s="40" t="str">
        <f t="shared" si="4"/>
        <v>M. de Carabineros</v>
      </c>
      <c r="AL74" s="40" t="str">
        <f t="shared" si="4"/>
        <v/>
      </c>
      <c r="AM74" s="40" t="str">
        <f t="shared" si="4"/>
        <v/>
      </c>
      <c r="AN74" s="40" t="str">
        <f t="shared" si="4"/>
        <v/>
      </c>
      <c r="AO74" s="40" t="str">
        <f t="shared" si="4"/>
        <v/>
      </c>
      <c r="AP74" s="40" t="str">
        <f t="shared" si="4"/>
        <v/>
      </c>
      <c r="AQ74" s="29"/>
    </row>
    <row r="75" spans="2:43" hidden="1" x14ac:dyDescent="0.2">
      <c r="B75" s="29"/>
      <c r="C75" s="42">
        <f>IFERROR((HLOOKUP(C73,$C$68:$AP$70,3,FALSE)-HLOOKUP(C73,$C$68:$AP$71,4,FALSE)/1000000)/$C$93,"")</f>
        <v>254.51665333663101</v>
      </c>
      <c r="D75" s="42">
        <f t="shared" ref="D75:AP75" si="5">IFERROR((HLOOKUP(D73,$C$68:$AP$70,3,FALSE)-HLOOKUP(D73,$C$68:$AP$71,4,FALSE)/1000000)/$C$93,"")</f>
        <v>247.24643023231684</v>
      </c>
      <c r="E75" s="42">
        <f t="shared" si="5"/>
        <v>231.57813958061249</v>
      </c>
      <c r="F75" s="42">
        <f t="shared" si="5"/>
        <v>171.37515728138033</v>
      </c>
      <c r="G75" s="42">
        <f t="shared" si="5"/>
        <v>166.80615112824495</v>
      </c>
      <c r="H75" s="42">
        <f t="shared" si="5"/>
        <v>135.87923409504481</v>
      </c>
      <c r="I75" s="42">
        <f t="shared" si="5"/>
        <v>110.28715322487641</v>
      </c>
      <c r="J75" s="42">
        <f t="shared" si="5"/>
        <v>93.12348608272832</v>
      </c>
      <c r="K75" s="42">
        <f t="shared" si="5"/>
        <v>40.821535463621593</v>
      </c>
      <c r="L75" s="42">
        <f t="shared" si="5"/>
        <v>34.625587068720051</v>
      </c>
      <c r="M75" s="42">
        <f t="shared" si="5"/>
        <v>31.330116888140306</v>
      </c>
      <c r="N75" s="42">
        <f t="shared" si="5"/>
        <v>29.240578817252185</v>
      </c>
      <c r="O75" s="42">
        <f t="shared" si="5"/>
        <v>27.970818312237178</v>
      </c>
      <c r="P75" s="42">
        <f t="shared" si="5"/>
        <v>17.113533257787015</v>
      </c>
      <c r="Q75" s="42">
        <f t="shared" si="5"/>
        <v>12.554386001319283</v>
      </c>
      <c r="R75" s="42">
        <f t="shared" si="5"/>
        <v>11.071727215419614</v>
      </c>
      <c r="S75" s="42">
        <f t="shared" si="5"/>
        <v>10.078739891484098</v>
      </c>
      <c r="T75" s="42">
        <f t="shared" si="5"/>
        <v>7.3221847287799839</v>
      </c>
      <c r="U75" s="42">
        <f t="shared" si="5"/>
        <v>6.8234768634012113</v>
      </c>
      <c r="V75" s="42">
        <f t="shared" si="5"/>
        <v>5.8223364904709243</v>
      </c>
      <c r="W75" s="42">
        <f t="shared" si="5"/>
        <v>4.7680831658148719</v>
      </c>
      <c r="X75" s="42">
        <f t="shared" si="5"/>
        <v>3.9590633299733256</v>
      </c>
      <c r="Y75" s="42">
        <f t="shared" si="5"/>
        <v>3.0864884127346461</v>
      </c>
      <c r="Z75" s="42">
        <f t="shared" si="5"/>
        <v>2.7024875853765824</v>
      </c>
      <c r="AA75" s="42">
        <f t="shared" si="5"/>
        <v>2.0088804913254981</v>
      </c>
      <c r="AB75" s="42">
        <f t="shared" si="5"/>
        <v>1.6062573035951635</v>
      </c>
      <c r="AC75" s="42">
        <f t="shared" si="5"/>
        <v>1.4803790946484698</v>
      </c>
      <c r="AD75" s="42">
        <f t="shared" si="5"/>
        <v>0.88924162359494563</v>
      </c>
      <c r="AE75" s="42">
        <f t="shared" si="5"/>
        <v>0.63731592388714042</v>
      </c>
      <c r="AF75" s="42">
        <f t="shared" si="5"/>
        <v>0.44371097307446189</v>
      </c>
      <c r="AG75" s="42">
        <f t="shared" si="5"/>
        <v>0.43417686207444389</v>
      </c>
      <c r="AH75" s="42">
        <f t="shared" si="5"/>
        <v>0.24127060698212643</v>
      </c>
      <c r="AI75" s="42">
        <f t="shared" si="5"/>
        <v>0.15082135359453402</v>
      </c>
      <c r="AJ75" s="42">
        <f t="shared" si="5"/>
        <v>0.10940800013063549</v>
      </c>
      <c r="AK75" s="42">
        <f t="shared" si="5"/>
        <v>0</v>
      </c>
      <c r="AL75" s="42" t="str">
        <f t="shared" si="5"/>
        <v/>
      </c>
      <c r="AM75" s="42" t="str">
        <f t="shared" si="5"/>
        <v/>
      </c>
      <c r="AN75" s="42" t="str">
        <f t="shared" si="5"/>
        <v/>
      </c>
      <c r="AO75" s="42" t="str">
        <f t="shared" si="5"/>
        <v/>
      </c>
      <c r="AP75" s="42" t="str">
        <f t="shared" si="5"/>
        <v/>
      </c>
      <c r="AQ75" s="29"/>
    </row>
    <row r="76" spans="2:43" hidden="1" x14ac:dyDescent="0.2">
      <c r="B76" s="29"/>
      <c r="C76" s="42" t="str">
        <f>IF(ISNUMBER(C75),CONCATENATE(C74," - ",C73),"")</f>
        <v>MetLife - 1</v>
      </c>
      <c r="D76" s="42" t="str">
        <f t="shared" ref="D76:AP76" si="6">IF(ISNUMBER(D75),CONCATENATE(D74," - ",D73),"")</f>
        <v>Consorcio Nacional - 2</v>
      </c>
      <c r="E76" s="42" t="str">
        <f t="shared" si="6"/>
        <v>Confuturo - 3</v>
      </c>
      <c r="F76" s="42" t="str">
        <f t="shared" si="6"/>
        <v>BICE Vida - 4</v>
      </c>
      <c r="G76" s="42" t="str">
        <f t="shared" si="6"/>
        <v>Penta Vida - 5</v>
      </c>
      <c r="H76" s="42" t="str">
        <f t="shared" si="6"/>
        <v>Principal - 6</v>
      </c>
      <c r="I76" s="42" t="str">
        <f t="shared" si="6"/>
        <v>Chilena Consolidada - 7</v>
      </c>
      <c r="J76" s="42" t="str">
        <f t="shared" si="6"/>
        <v>Security Previsión - 8</v>
      </c>
      <c r="K76" s="42" t="str">
        <f t="shared" si="6"/>
        <v>EuroAmérica - 9</v>
      </c>
      <c r="L76" s="42" t="str">
        <f t="shared" si="6"/>
        <v>Sura - 10</v>
      </c>
      <c r="M76" s="42" t="str">
        <f t="shared" si="6"/>
        <v>Ohio National - 11</v>
      </c>
      <c r="N76" s="42" t="str">
        <f t="shared" si="6"/>
        <v>Renta Nacional - 12</v>
      </c>
      <c r="O76" s="42" t="str">
        <f t="shared" si="6"/>
        <v>CN Life - 13</v>
      </c>
      <c r="P76" s="42" t="str">
        <f t="shared" si="6"/>
        <v>4 Life Seguros - 14</v>
      </c>
      <c r="Q76" s="42" t="str">
        <f t="shared" si="6"/>
        <v>BNP Paribas Cardif - 15</v>
      </c>
      <c r="R76" s="42" t="str">
        <f t="shared" si="6"/>
        <v>Mutual de Seguros - 16</v>
      </c>
      <c r="S76" s="42" t="str">
        <f t="shared" si="6"/>
        <v>BCI Seguros Vida - 17</v>
      </c>
      <c r="T76" s="42" t="str">
        <f t="shared" si="6"/>
        <v>Zurich Santander - 18</v>
      </c>
      <c r="U76" s="42" t="str">
        <f t="shared" si="6"/>
        <v>M. del Ej. y Av. - 19</v>
      </c>
      <c r="V76" s="42" t="str">
        <f t="shared" si="6"/>
        <v>BanChile - 20</v>
      </c>
      <c r="W76" s="42" t="str">
        <f t="shared" si="6"/>
        <v>Cámara - 21</v>
      </c>
      <c r="X76" s="42" t="str">
        <f t="shared" si="6"/>
        <v>Rigel - 22</v>
      </c>
      <c r="Y76" s="42" t="str">
        <f t="shared" si="6"/>
        <v>Save Seguros - 23</v>
      </c>
      <c r="Z76" s="42" t="str">
        <f t="shared" si="6"/>
        <v>Chubb Vida - 24</v>
      </c>
      <c r="AA76" s="42" t="str">
        <f t="shared" si="6"/>
        <v>Mapfre Vida - 25</v>
      </c>
      <c r="AB76" s="42" t="str">
        <f t="shared" si="6"/>
        <v>Suramericana - 26</v>
      </c>
      <c r="AC76" s="42" t="str">
        <f t="shared" si="6"/>
        <v>CF Seguros de Vida - 27</v>
      </c>
      <c r="AD76" s="42" t="str">
        <f t="shared" si="6"/>
        <v>CLC - 28</v>
      </c>
      <c r="AE76" s="42" t="str">
        <f t="shared" si="6"/>
        <v>Colmena Seguros - 29</v>
      </c>
      <c r="AF76" s="42" t="str">
        <f t="shared" si="6"/>
        <v>Bupa - 30</v>
      </c>
      <c r="AG76" s="42" t="str">
        <f t="shared" si="6"/>
        <v>HDI Vida - 31</v>
      </c>
      <c r="AH76" s="42" t="str">
        <f t="shared" si="6"/>
        <v>Alemana Seguros - 32</v>
      </c>
      <c r="AI76" s="42" t="str">
        <f t="shared" si="6"/>
        <v>Huelen - 33</v>
      </c>
      <c r="AJ76" s="42" t="str">
        <f t="shared" si="6"/>
        <v>Divina Pastora - 34</v>
      </c>
      <c r="AK76" s="42" t="str">
        <f t="shared" si="6"/>
        <v>M. de Carabineros - 35</v>
      </c>
      <c r="AL76" s="42" t="str">
        <f t="shared" si="6"/>
        <v/>
      </c>
      <c r="AM76" s="42" t="str">
        <f t="shared" si="6"/>
        <v/>
      </c>
      <c r="AN76" s="42" t="str">
        <f t="shared" si="6"/>
        <v/>
      </c>
      <c r="AO76" s="42" t="str">
        <f t="shared" si="6"/>
        <v/>
      </c>
      <c r="AP76" s="42" t="str">
        <f t="shared" si="6"/>
        <v/>
      </c>
      <c r="AQ76" s="29"/>
    </row>
    <row r="77" spans="2:43" hidden="1" x14ac:dyDescent="0.2">
      <c r="B77" s="29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29"/>
    </row>
    <row r="78" spans="2:43" hidden="1" x14ac:dyDescent="0.2">
      <c r="B78" s="39" t="s">
        <v>95</v>
      </c>
      <c r="C78" s="42" t="str">
        <f t="shared" ref="C78:AP78" si="7">IF($C$102=C74,C75,"")</f>
        <v/>
      </c>
      <c r="D78" s="42" t="str">
        <f t="shared" si="7"/>
        <v/>
      </c>
      <c r="E78" s="42" t="str">
        <f t="shared" si="7"/>
        <v/>
      </c>
      <c r="F78" s="42" t="str">
        <f t="shared" si="7"/>
        <v/>
      </c>
      <c r="G78" s="42" t="str">
        <f t="shared" si="7"/>
        <v/>
      </c>
      <c r="H78" s="42" t="str">
        <f t="shared" si="7"/>
        <v/>
      </c>
      <c r="I78" s="42" t="str">
        <f t="shared" si="7"/>
        <v/>
      </c>
      <c r="J78" s="42" t="str">
        <f t="shared" si="7"/>
        <v/>
      </c>
      <c r="K78" s="42" t="str">
        <f t="shared" si="7"/>
        <v/>
      </c>
      <c r="L78" s="42" t="str">
        <f t="shared" si="7"/>
        <v/>
      </c>
      <c r="M78" s="42" t="str">
        <f t="shared" si="7"/>
        <v/>
      </c>
      <c r="N78" s="42" t="str">
        <f t="shared" si="7"/>
        <v/>
      </c>
      <c r="O78" s="42" t="str">
        <f t="shared" si="7"/>
        <v/>
      </c>
      <c r="P78" s="42" t="str">
        <f t="shared" si="7"/>
        <v/>
      </c>
      <c r="Q78" s="42" t="str">
        <f t="shared" si="7"/>
        <v/>
      </c>
      <c r="R78" s="42" t="str">
        <f t="shared" si="7"/>
        <v/>
      </c>
      <c r="S78" s="42" t="str">
        <f t="shared" si="7"/>
        <v/>
      </c>
      <c r="T78" s="42" t="str">
        <f t="shared" si="7"/>
        <v/>
      </c>
      <c r="U78" s="42" t="str">
        <f t="shared" si="7"/>
        <v/>
      </c>
      <c r="V78" s="42" t="str">
        <f t="shared" si="7"/>
        <v/>
      </c>
      <c r="W78" s="42" t="str">
        <f t="shared" si="7"/>
        <v/>
      </c>
      <c r="X78" s="42" t="str">
        <f t="shared" si="7"/>
        <v/>
      </c>
      <c r="Y78" s="42" t="str">
        <f t="shared" si="7"/>
        <v/>
      </c>
      <c r="Z78" s="42" t="str">
        <f t="shared" si="7"/>
        <v/>
      </c>
      <c r="AA78" s="42" t="str">
        <f t="shared" si="7"/>
        <v/>
      </c>
      <c r="AB78" s="42" t="str">
        <f t="shared" si="7"/>
        <v/>
      </c>
      <c r="AC78" s="42" t="str">
        <f t="shared" si="7"/>
        <v/>
      </c>
      <c r="AD78" s="42" t="str">
        <f t="shared" si="7"/>
        <v/>
      </c>
      <c r="AE78" s="42" t="str">
        <f t="shared" si="7"/>
        <v/>
      </c>
      <c r="AF78" s="42" t="str">
        <f t="shared" si="7"/>
        <v/>
      </c>
      <c r="AG78" s="42" t="str">
        <f t="shared" si="7"/>
        <v/>
      </c>
      <c r="AH78" s="42" t="str">
        <f t="shared" si="7"/>
        <v/>
      </c>
      <c r="AI78" s="42" t="str">
        <f t="shared" si="7"/>
        <v/>
      </c>
      <c r="AJ78" s="42" t="str">
        <f t="shared" si="7"/>
        <v/>
      </c>
      <c r="AK78" s="42" t="str">
        <f t="shared" si="7"/>
        <v/>
      </c>
      <c r="AL78" s="42" t="str">
        <f t="shared" si="7"/>
        <v/>
      </c>
      <c r="AM78" s="42" t="str">
        <f t="shared" si="7"/>
        <v/>
      </c>
      <c r="AN78" s="42" t="str">
        <f t="shared" si="7"/>
        <v/>
      </c>
      <c r="AO78" s="42" t="str">
        <f t="shared" si="7"/>
        <v/>
      </c>
      <c r="AP78" s="42" t="str">
        <f t="shared" si="7"/>
        <v/>
      </c>
      <c r="AQ78" s="29"/>
    </row>
    <row r="79" spans="2:43" hidden="1" x14ac:dyDescent="0.2">
      <c r="B79" s="29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29"/>
    </row>
    <row r="80" spans="2:43" hidden="1" x14ac:dyDescent="0.2">
      <c r="B80" s="39" t="s">
        <v>105</v>
      </c>
      <c r="C80" s="42">
        <f t="shared" ref="C80:AP80" si="8">HLOOKUP(C74,$C$11:$AP$64,2,FALSE)</f>
        <v>254516653.336631</v>
      </c>
      <c r="D80" s="42">
        <f t="shared" si="8"/>
        <v>247246430.23231685</v>
      </c>
      <c r="E80" s="42">
        <f t="shared" si="8"/>
        <v>231578139.58061248</v>
      </c>
      <c r="F80" s="42">
        <f t="shared" si="8"/>
        <v>171375157.28138033</v>
      </c>
      <c r="G80" s="42">
        <f t="shared" si="8"/>
        <v>166806151.12824494</v>
      </c>
      <c r="H80" s="42">
        <f t="shared" si="8"/>
        <v>135879234.09504482</v>
      </c>
      <c r="I80" s="42">
        <f t="shared" si="8"/>
        <v>110287153.2248764</v>
      </c>
      <c r="J80" s="42">
        <f t="shared" si="8"/>
        <v>93123486.082728326</v>
      </c>
      <c r="K80" s="42">
        <f t="shared" si="8"/>
        <v>40821535.463621594</v>
      </c>
      <c r="L80" s="42">
        <f t="shared" si="8"/>
        <v>34625587.06872005</v>
      </c>
      <c r="M80" s="42">
        <f t="shared" si="8"/>
        <v>31330116.888140306</v>
      </c>
      <c r="N80" s="42">
        <f t="shared" si="8"/>
        <v>29240578.817252185</v>
      </c>
      <c r="O80" s="42">
        <f t="shared" si="8"/>
        <v>27970818.312237177</v>
      </c>
      <c r="P80" s="42">
        <f t="shared" si="8"/>
        <v>17113533.257787015</v>
      </c>
      <c r="Q80" s="42">
        <f t="shared" si="8"/>
        <v>12554386.001319284</v>
      </c>
      <c r="R80" s="42">
        <f t="shared" si="8"/>
        <v>11071727.215419615</v>
      </c>
      <c r="S80" s="42">
        <f t="shared" si="8"/>
        <v>10078739.891484099</v>
      </c>
      <c r="T80" s="42">
        <f t="shared" si="8"/>
        <v>7322184.7287799837</v>
      </c>
      <c r="U80" s="42">
        <f t="shared" si="8"/>
        <v>6823476.8634012109</v>
      </c>
      <c r="V80" s="42">
        <f t="shared" si="8"/>
        <v>5822336.4904709244</v>
      </c>
      <c r="W80" s="42">
        <f t="shared" si="8"/>
        <v>4768083.1658148719</v>
      </c>
      <c r="X80" s="42">
        <f t="shared" si="8"/>
        <v>3959063.3299733256</v>
      </c>
      <c r="Y80" s="42">
        <f t="shared" si="8"/>
        <v>3086488.4127346464</v>
      </c>
      <c r="Z80" s="42">
        <f t="shared" si="8"/>
        <v>2702487.5853765826</v>
      </c>
      <c r="AA80" s="42">
        <f t="shared" si="8"/>
        <v>2008880.4913254979</v>
      </c>
      <c r="AB80" s="42">
        <f t="shared" si="8"/>
        <v>1606257.3035951634</v>
      </c>
      <c r="AC80" s="42">
        <f t="shared" si="8"/>
        <v>1480379.0946484699</v>
      </c>
      <c r="AD80" s="42">
        <f t="shared" si="8"/>
        <v>889241.62359494565</v>
      </c>
      <c r="AE80" s="42">
        <f t="shared" si="8"/>
        <v>637315.92388714047</v>
      </c>
      <c r="AF80" s="42">
        <f t="shared" si="8"/>
        <v>443710.97307446192</v>
      </c>
      <c r="AG80" s="42">
        <f t="shared" si="8"/>
        <v>434176.8620744439</v>
      </c>
      <c r="AH80" s="42">
        <f>HLOOKUP(AH74,$C$11:$AP$64,2,FALSE)</f>
        <v>241270.60698212642</v>
      </c>
      <c r="AI80" s="42">
        <f t="shared" si="8"/>
        <v>150821.35359453401</v>
      </c>
      <c r="AJ80" s="42">
        <f t="shared" si="8"/>
        <v>109408.0001306355</v>
      </c>
      <c r="AK80" s="42">
        <f>HLOOKUP(AK74,$C$11:$AP$64,2,FALSE)</f>
        <v>0</v>
      </c>
      <c r="AL80" s="42">
        <f>HLOOKUP(AL74,$C$11:$AP$64,2,FALSE)</f>
        <v>0</v>
      </c>
      <c r="AM80" s="42">
        <f t="shared" si="8"/>
        <v>0</v>
      </c>
      <c r="AN80" s="42">
        <f t="shared" si="8"/>
        <v>0</v>
      </c>
      <c r="AO80" s="42">
        <f t="shared" si="8"/>
        <v>0</v>
      </c>
      <c r="AP80" s="42">
        <f t="shared" si="8"/>
        <v>0</v>
      </c>
      <c r="AQ80" s="29"/>
    </row>
    <row r="81" spans="2:43" hidden="1" x14ac:dyDescent="0.2">
      <c r="B81" s="39" t="s">
        <v>100</v>
      </c>
      <c r="C81" s="42">
        <f t="shared" ref="C81:AP81" si="9">HLOOKUP(C74,$C$11:$AP$64,3,FALSE)</f>
        <v>208116213.36040393</v>
      </c>
      <c r="D81" s="42">
        <f t="shared" si="9"/>
        <v>204283349.72513819</v>
      </c>
      <c r="E81" s="42">
        <f t="shared" si="9"/>
        <v>181064257.14506358</v>
      </c>
      <c r="F81" s="42">
        <f t="shared" si="9"/>
        <v>140906870.23575965</v>
      </c>
      <c r="G81" s="42">
        <f t="shared" si="9"/>
        <v>126570392.31808925</v>
      </c>
      <c r="H81" s="42">
        <f t="shared" si="9"/>
        <v>116448292.02609853</v>
      </c>
      <c r="I81" s="42">
        <f t="shared" si="9"/>
        <v>88974919.381917268</v>
      </c>
      <c r="J81" s="42">
        <f t="shared" si="9"/>
        <v>81976150.417234093</v>
      </c>
      <c r="K81" s="42">
        <f t="shared" si="9"/>
        <v>31432595.458307721</v>
      </c>
      <c r="L81" s="42">
        <f t="shared" si="9"/>
        <v>32695580.676426455</v>
      </c>
      <c r="M81" s="42">
        <f t="shared" si="9"/>
        <v>26598786.893042538</v>
      </c>
      <c r="N81" s="42">
        <f t="shared" si="9"/>
        <v>22006119.558003008</v>
      </c>
      <c r="O81" s="42">
        <f t="shared" si="9"/>
        <v>24326256.269397587</v>
      </c>
      <c r="P81" s="42">
        <f t="shared" si="9"/>
        <v>13374824.671191508</v>
      </c>
      <c r="Q81" s="42">
        <f t="shared" si="9"/>
        <v>10756107.157837942</v>
      </c>
      <c r="R81" s="42">
        <f t="shared" si="9"/>
        <v>8114266.4834594736</v>
      </c>
      <c r="S81" s="42">
        <f t="shared" si="9"/>
        <v>7872518.7167649213</v>
      </c>
      <c r="T81" s="42">
        <f t="shared" si="9"/>
        <v>5369767.0708088549</v>
      </c>
      <c r="U81" s="42">
        <f t="shared" si="9"/>
        <v>6633110.0736627644</v>
      </c>
      <c r="V81" s="42">
        <f t="shared" si="9"/>
        <v>4592404.0909318225</v>
      </c>
      <c r="W81" s="42">
        <f t="shared" si="9"/>
        <v>3314675.0935625625</v>
      </c>
      <c r="X81" s="42">
        <f t="shared" si="9"/>
        <v>3127114.4832907352</v>
      </c>
      <c r="Y81" s="42">
        <f t="shared" si="9"/>
        <v>2059902.4588387664</v>
      </c>
      <c r="Z81" s="42">
        <f t="shared" si="9"/>
        <v>392161.59881502733</v>
      </c>
      <c r="AA81" s="42">
        <f t="shared" si="9"/>
        <v>1439757.1064512497</v>
      </c>
      <c r="AB81" s="42">
        <f t="shared" si="9"/>
        <v>1088584.1596991573</v>
      </c>
      <c r="AC81" s="42">
        <f t="shared" si="9"/>
        <v>687842.25901410356</v>
      </c>
      <c r="AD81" s="42">
        <f t="shared" si="9"/>
        <v>833800.91084230295</v>
      </c>
      <c r="AE81" s="42">
        <f t="shared" si="9"/>
        <v>372597.1320748555</v>
      </c>
      <c r="AF81" s="42">
        <f t="shared" si="9"/>
        <v>238681.26881074425</v>
      </c>
      <c r="AG81" s="42">
        <f t="shared" si="9"/>
        <v>328263.49721396022</v>
      </c>
      <c r="AH81" s="42">
        <f t="shared" si="9"/>
        <v>169644.2938658816</v>
      </c>
      <c r="AI81" s="42">
        <f t="shared" si="9"/>
        <v>145400.93356743394</v>
      </c>
      <c r="AJ81" s="42">
        <f t="shared" si="9"/>
        <v>104886.99180160281</v>
      </c>
      <c r="AK81" s="42">
        <f t="shared" si="9"/>
        <v>0</v>
      </c>
      <c r="AL81" s="42">
        <f t="shared" si="9"/>
        <v>0</v>
      </c>
      <c r="AM81" s="42">
        <f t="shared" si="9"/>
        <v>0</v>
      </c>
      <c r="AN81" s="42">
        <f t="shared" si="9"/>
        <v>0</v>
      </c>
      <c r="AO81" s="42">
        <f t="shared" si="9"/>
        <v>0</v>
      </c>
      <c r="AP81" s="42">
        <f t="shared" si="9"/>
        <v>0</v>
      </c>
      <c r="AQ81" s="29"/>
    </row>
    <row r="82" spans="2:43" hidden="1" x14ac:dyDescent="0.2">
      <c r="B82" s="39" t="s">
        <v>101</v>
      </c>
      <c r="C82" s="42">
        <f t="shared" ref="C82:AP82" si="10">HLOOKUP(C74,$C$11:$AP$64,14,FALSE)</f>
        <v>39668273.131580889</v>
      </c>
      <c r="D82" s="42">
        <f t="shared" si="10"/>
        <v>35019454.277070381</v>
      </c>
      <c r="E82" s="42">
        <f t="shared" si="10"/>
        <v>44946791.112840824</v>
      </c>
      <c r="F82" s="42">
        <f t="shared" si="10"/>
        <v>24973713.929382678</v>
      </c>
      <c r="G82" s="42">
        <f t="shared" si="10"/>
        <v>35936110.199195303</v>
      </c>
      <c r="H82" s="42">
        <f t="shared" si="10"/>
        <v>17392656.993063733</v>
      </c>
      <c r="I82" s="42">
        <f t="shared" si="10"/>
        <v>11655920.628057305</v>
      </c>
      <c r="J82" s="42">
        <f t="shared" si="10"/>
        <v>9408800.4770916738</v>
      </c>
      <c r="K82" s="42">
        <f t="shared" si="10"/>
        <v>8111971.1091462877</v>
      </c>
      <c r="L82" s="42">
        <f t="shared" si="10"/>
        <v>1408814.8674066851</v>
      </c>
      <c r="M82" s="42">
        <f t="shared" si="10"/>
        <v>3082036.7364670658</v>
      </c>
      <c r="N82" s="42">
        <f t="shared" si="10"/>
        <v>6326751.4255086882</v>
      </c>
      <c r="O82" s="42">
        <f t="shared" si="10"/>
        <v>3141956.7834686241</v>
      </c>
      <c r="P82" s="42">
        <f t="shared" si="10"/>
        <v>2958229.0659188693</v>
      </c>
      <c r="Q82" s="42">
        <f t="shared" si="10"/>
        <v>88888.669651097807</v>
      </c>
      <c r="R82" s="42">
        <f t="shared" si="10"/>
        <v>2696570.51237346</v>
      </c>
      <c r="S82" s="42">
        <f t="shared" si="10"/>
        <v>338234.52267189027</v>
      </c>
      <c r="T82" s="42">
        <f t="shared" si="10"/>
        <v>423922.89512726245</v>
      </c>
      <c r="U82" s="42">
        <f t="shared" si="10"/>
        <v>146052.95431806406</v>
      </c>
      <c r="V82" s="42">
        <f t="shared" si="10"/>
        <v>27445.902791551016</v>
      </c>
      <c r="W82" s="42">
        <f t="shared" si="10"/>
        <v>199622.04160808199</v>
      </c>
      <c r="X82" s="42">
        <f t="shared" si="10"/>
        <v>239807.14936704727</v>
      </c>
      <c r="Y82" s="42">
        <f t="shared" si="10"/>
        <v>31185.34351518995</v>
      </c>
      <c r="Z82" s="42">
        <f t="shared" si="10"/>
        <v>0</v>
      </c>
      <c r="AA82" s="42">
        <f t="shared" si="10"/>
        <v>41771.512415303812</v>
      </c>
      <c r="AB82" s="42">
        <f t="shared" si="10"/>
        <v>1459.2051579243519</v>
      </c>
      <c r="AC82" s="42">
        <f t="shared" si="10"/>
        <v>0</v>
      </c>
      <c r="AD82" s="42">
        <f t="shared" si="10"/>
        <v>426.47042313989874</v>
      </c>
      <c r="AE82" s="42">
        <f t="shared" si="10"/>
        <v>3440.5780348000685</v>
      </c>
      <c r="AF82" s="42">
        <f t="shared" si="10"/>
        <v>477.67000728360864</v>
      </c>
      <c r="AG82" s="42">
        <f t="shared" si="10"/>
        <v>65.725977784483433</v>
      </c>
      <c r="AH82" s="42">
        <f t="shared" si="10"/>
        <v>2170.8283480360624</v>
      </c>
      <c r="AI82" s="42">
        <f t="shared" si="10"/>
        <v>209.69716721716142</v>
      </c>
      <c r="AJ82" s="42">
        <f t="shared" si="10"/>
        <v>2322.9982748631815</v>
      </c>
      <c r="AK82" s="42">
        <f t="shared" si="10"/>
        <v>0</v>
      </c>
      <c r="AL82" s="42">
        <f t="shared" si="10"/>
        <v>0</v>
      </c>
      <c r="AM82" s="42">
        <f t="shared" si="10"/>
        <v>0</v>
      </c>
      <c r="AN82" s="42">
        <f t="shared" si="10"/>
        <v>0</v>
      </c>
      <c r="AO82" s="42">
        <f t="shared" si="10"/>
        <v>0</v>
      </c>
      <c r="AP82" s="42">
        <f t="shared" si="10"/>
        <v>0</v>
      </c>
      <c r="AQ82" s="29"/>
    </row>
    <row r="83" spans="2:43" hidden="1" x14ac:dyDescent="0.2">
      <c r="B83" s="39" t="s">
        <v>102</v>
      </c>
      <c r="C83" s="42">
        <f t="shared" ref="C83:AP83" si="11">HLOOKUP(C74,$C$11:$AP$64,20,FALSE)</f>
        <v>0</v>
      </c>
      <c r="D83" s="42">
        <f t="shared" si="11"/>
        <v>0</v>
      </c>
      <c r="E83" s="42">
        <f t="shared" si="11"/>
        <v>0</v>
      </c>
      <c r="F83" s="42">
        <f t="shared" si="11"/>
        <v>0</v>
      </c>
      <c r="G83" s="42">
        <f t="shared" si="11"/>
        <v>0</v>
      </c>
      <c r="H83" s="42">
        <f t="shared" si="11"/>
        <v>0</v>
      </c>
      <c r="I83" s="42">
        <f t="shared" si="11"/>
        <v>0</v>
      </c>
      <c r="J83" s="42">
        <f t="shared" si="11"/>
        <v>0</v>
      </c>
      <c r="K83" s="42">
        <f t="shared" si="11"/>
        <v>0</v>
      </c>
      <c r="L83" s="42">
        <f t="shared" si="11"/>
        <v>0</v>
      </c>
      <c r="M83" s="42">
        <f t="shared" si="11"/>
        <v>0</v>
      </c>
      <c r="N83" s="42">
        <f t="shared" si="11"/>
        <v>0</v>
      </c>
      <c r="O83" s="42">
        <f t="shared" si="11"/>
        <v>0</v>
      </c>
      <c r="P83" s="42">
        <f t="shared" si="11"/>
        <v>0</v>
      </c>
      <c r="Q83" s="42">
        <f t="shared" si="11"/>
        <v>0</v>
      </c>
      <c r="R83" s="42">
        <f t="shared" si="11"/>
        <v>0</v>
      </c>
      <c r="S83" s="42">
        <f t="shared" si="11"/>
        <v>0</v>
      </c>
      <c r="T83" s="42">
        <f t="shared" si="11"/>
        <v>0</v>
      </c>
      <c r="U83" s="42">
        <f t="shared" si="11"/>
        <v>0</v>
      </c>
      <c r="V83" s="42">
        <f t="shared" si="11"/>
        <v>0</v>
      </c>
      <c r="W83" s="42">
        <f t="shared" si="11"/>
        <v>0</v>
      </c>
      <c r="X83" s="42">
        <f t="shared" si="11"/>
        <v>0</v>
      </c>
      <c r="Y83" s="42">
        <f t="shared" si="11"/>
        <v>0</v>
      </c>
      <c r="Z83" s="42">
        <f t="shared" si="11"/>
        <v>0</v>
      </c>
      <c r="AA83" s="42">
        <f t="shared" si="11"/>
        <v>0</v>
      </c>
      <c r="AB83" s="42">
        <f t="shared" si="11"/>
        <v>0</v>
      </c>
      <c r="AC83" s="42">
        <f t="shared" si="11"/>
        <v>0</v>
      </c>
      <c r="AD83" s="42">
        <f t="shared" si="11"/>
        <v>0</v>
      </c>
      <c r="AE83" s="42">
        <f t="shared" si="11"/>
        <v>0</v>
      </c>
      <c r="AF83" s="42">
        <f t="shared" si="11"/>
        <v>0</v>
      </c>
      <c r="AG83" s="42">
        <f t="shared" si="11"/>
        <v>0</v>
      </c>
      <c r="AH83" s="42">
        <f t="shared" si="11"/>
        <v>0</v>
      </c>
      <c r="AI83" s="42">
        <f t="shared" si="11"/>
        <v>0</v>
      </c>
      <c r="AJ83" s="42">
        <f t="shared" si="11"/>
        <v>0</v>
      </c>
      <c r="AK83" s="42">
        <f t="shared" si="11"/>
        <v>0</v>
      </c>
      <c r="AL83" s="42">
        <f t="shared" si="11"/>
        <v>0</v>
      </c>
      <c r="AM83" s="42">
        <f t="shared" si="11"/>
        <v>0</v>
      </c>
      <c r="AN83" s="42">
        <f t="shared" si="11"/>
        <v>0</v>
      </c>
      <c r="AO83" s="42">
        <f t="shared" si="11"/>
        <v>0</v>
      </c>
      <c r="AP83" s="42">
        <f t="shared" si="11"/>
        <v>0</v>
      </c>
      <c r="AQ83" s="29"/>
    </row>
    <row r="84" spans="2:43" hidden="1" x14ac:dyDescent="0.2">
      <c r="B84" s="39" t="s">
        <v>103</v>
      </c>
      <c r="C84" s="42">
        <f t="shared" ref="C84:AP84" si="12">HLOOKUP(C74,$C$11:$AP$64,21,FALSE)</f>
        <v>1451982.2403781353</v>
      </c>
      <c r="D84" s="42">
        <f t="shared" si="12"/>
        <v>1907798.462107375</v>
      </c>
      <c r="E84" s="42">
        <f t="shared" si="12"/>
        <v>1310404.5719697757</v>
      </c>
      <c r="F84" s="42">
        <f t="shared" si="12"/>
        <v>1492291.0436108194</v>
      </c>
      <c r="G84" s="42">
        <f t="shared" si="12"/>
        <v>2829457.2469864539</v>
      </c>
      <c r="H84" s="42">
        <f t="shared" si="12"/>
        <v>474845.89945762465</v>
      </c>
      <c r="I84" s="42">
        <f t="shared" si="12"/>
        <v>4411662.9250713652</v>
      </c>
      <c r="J84" s="42">
        <f t="shared" si="12"/>
        <v>755908.55107898451</v>
      </c>
      <c r="K84" s="42">
        <f t="shared" si="12"/>
        <v>159581.41533340796</v>
      </c>
      <c r="L84" s="42">
        <f t="shared" si="12"/>
        <v>38157.638246531613</v>
      </c>
      <c r="M84" s="42">
        <f t="shared" si="12"/>
        <v>1136098.7685904671</v>
      </c>
      <c r="N84" s="42">
        <f t="shared" si="12"/>
        <v>592129.3141603081</v>
      </c>
      <c r="O84" s="42">
        <f t="shared" si="12"/>
        <v>125782.10341499526</v>
      </c>
      <c r="P84" s="42">
        <f t="shared" si="12"/>
        <v>494206.92864751111</v>
      </c>
      <c r="Q84" s="42">
        <f t="shared" si="12"/>
        <v>841893.98318136192</v>
      </c>
      <c r="R84" s="42">
        <f t="shared" si="12"/>
        <v>82219.388006778085</v>
      </c>
      <c r="S84" s="42">
        <f t="shared" si="12"/>
        <v>1498721.4392220115</v>
      </c>
      <c r="T84" s="42">
        <f t="shared" si="12"/>
        <v>1266012.0831018579</v>
      </c>
      <c r="U84" s="42">
        <f t="shared" si="12"/>
        <v>4488.1793597976784</v>
      </c>
      <c r="V84" s="42">
        <f t="shared" si="12"/>
        <v>1049678.8034061843</v>
      </c>
      <c r="W84" s="42">
        <f t="shared" si="12"/>
        <v>1087699.0362571301</v>
      </c>
      <c r="X84" s="42">
        <f t="shared" si="12"/>
        <v>573936.14578375686</v>
      </c>
      <c r="Y84" s="42">
        <f t="shared" si="12"/>
        <v>969837.86571556784</v>
      </c>
      <c r="Z84" s="42">
        <f t="shared" si="12"/>
        <v>21985.747804796571</v>
      </c>
      <c r="AA84" s="42">
        <f t="shared" si="12"/>
        <v>451354.30554482993</v>
      </c>
      <c r="AB84" s="42">
        <f t="shared" si="12"/>
        <v>400551.18648657569</v>
      </c>
      <c r="AC84" s="42">
        <f t="shared" si="12"/>
        <v>757553.02729022887</v>
      </c>
      <c r="AD84" s="42">
        <f t="shared" si="12"/>
        <v>46149.468085649256</v>
      </c>
      <c r="AE84" s="42">
        <f t="shared" si="12"/>
        <v>42075.648151014619</v>
      </c>
      <c r="AF84" s="42">
        <f t="shared" si="12"/>
        <v>72948.112878583503</v>
      </c>
      <c r="AG84" s="42">
        <f t="shared" si="12"/>
        <v>24655.474426232966</v>
      </c>
      <c r="AH84" s="42">
        <f t="shared" si="12"/>
        <v>602.99842454967336</v>
      </c>
      <c r="AI84" s="42">
        <f t="shared" si="12"/>
        <v>3457.5198241047647</v>
      </c>
      <c r="AJ84" s="42">
        <f t="shared" si="12"/>
        <v>0</v>
      </c>
      <c r="AK84" s="42">
        <f t="shared" si="12"/>
        <v>0</v>
      </c>
      <c r="AL84" s="42">
        <f t="shared" si="12"/>
        <v>0</v>
      </c>
      <c r="AM84" s="42">
        <f t="shared" si="12"/>
        <v>0</v>
      </c>
      <c r="AN84" s="42">
        <f t="shared" si="12"/>
        <v>0</v>
      </c>
      <c r="AO84" s="42">
        <f t="shared" si="12"/>
        <v>0</v>
      </c>
      <c r="AP84" s="42">
        <f t="shared" si="12"/>
        <v>0</v>
      </c>
      <c r="AQ84" s="29"/>
    </row>
    <row r="85" spans="2:43" hidden="1" x14ac:dyDescent="0.2">
      <c r="B85" s="39" t="s">
        <v>104</v>
      </c>
      <c r="C85" s="42">
        <f t="shared" ref="C85:AP85" si="13">HLOOKUP(C74,$C$11:$AP$64,43,FALSE)</f>
        <v>0</v>
      </c>
      <c r="D85" s="42">
        <f t="shared" si="13"/>
        <v>221312.80496496486</v>
      </c>
      <c r="E85" s="42">
        <f t="shared" si="13"/>
        <v>1000490.8696342922</v>
      </c>
      <c r="F85" s="42">
        <f t="shared" si="13"/>
        <v>131880.77334845622</v>
      </c>
      <c r="G85" s="42">
        <f t="shared" si="13"/>
        <v>75701.765994426911</v>
      </c>
      <c r="H85" s="42">
        <f t="shared" si="13"/>
        <v>471330.03592135612</v>
      </c>
      <c r="I85" s="42">
        <f t="shared" si="13"/>
        <v>3509241.0316529097</v>
      </c>
      <c r="J85" s="42">
        <f t="shared" si="13"/>
        <v>133780.49904795989</v>
      </c>
      <c r="K85" s="42">
        <f t="shared" si="13"/>
        <v>39007.9935988613</v>
      </c>
      <c r="L85" s="42">
        <f t="shared" si="13"/>
        <v>20542.838062689385</v>
      </c>
      <c r="M85" s="42">
        <f t="shared" si="13"/>
        <v>90781.863576411735</v>
      </c>
      <c r="N85" s="42">
        <f t="shared" si="13"/>
        <v>3681.2671097613625</v>
      </c>
      <c r="O85" s="42">
        <f t="shared" si="13"/>
        <v>0</v>
      </c>
      <c r="P85" s="42">
        <f t="shared" si="13"/>
        <v>2658.7382721484128</v>
      </c>
      <c r="Q85" s="42">
        <f t="shared" si="13"/>
        <v>614411.91749416653</v>
      </c>
      <c r="R85" s="42">
        <f t="shared" si="13"/>
        <v>25404.28110170619</v>
      </c>
      <c r="S85" s="42">
        <f t="shared" si="13"/>
        <v>0</v>
      </c>
      <c r="T85" s="42">
        <f t="shared" si="13"/>
        <v>115760.15053017935</v>
      </c>
      <c r="U85" s="42">
        <f t="shared" si="13"/>
        <v>5380.8891853891018</v>
      </c>
      <c r="V85" s="42">
        <f t="shared" si="13"/>
        <v>2224.8855833877933</v>
      </c>
      <c r="W85" s="42">
        <f t="shared" si="13"/>
        <v>16081.738350053429</v>
      </c>
      <c r="X85" s="42">
        <f t="shared" si="13"/>
        <v>0</v>
      </c>
      <c r="Y85" s="42">
        <f t="shared" si="13"/>
        <v>1882.2395956831779</v>
      </c>
      <c r="Z85" s="42">
        <f t="shared" si="13"/>
        <v>1824995.296782387</v>
      </c>
      <c r="AA85" s="42">
        <f t="shared" si="13"/>
        <v>2111.1918888972427</v>
      </c>
      <c r="AB85" s="42">
        <f t="shared" si="13"/>
        <v>67474.656205848863</v>
      </c>
      <c r="AC85" s="42">
        <f t="shared" si="13"/>
        <v>0</v>
      </c>
      <c r="AD85" s="42">
        <f t="shared" si="13"/>
        <v>6.7358921331924018</v>
      </c>
      <c r="AE85" s="42">
        <f t="shared" si="13"/>
        <v>12135.458110405356</v>
      </c>
      <c r="AF85" s="42">
        <f t="shared" si="13"/>
        <v>2035.6002105136392</v>
      </c>
      <c r="AG85" s="42">
        <f t="shared" si="13"/>
        <v>0</v>
      </c>
      <c r="AH85" s="42">
        <f t="shared" si="13"/>
        <v>11148.343735977523</v>
      </c>
      <c r="AI85" s="42">
        <f t="shared" si="13"/>
        <v>0</v>
      </c>
      <c r="AJ85" s="42">
        <f t="shared" si="13"/>
        <v>0</v>
      </c>
      <c r="AK85" s="42">
        <f t="shared" si="13"/>
        <v>0</v>
      </c>
      <c r="AL85" s="42">
        <f t="shared" si="13"/>
        <v>0</v>
      </c>
      <c r="AM85" s="42">
        <f t="shared" si="13"/>
        <v>0</v>
      </c>
      <c r="AN85" s="42">
        <f t="shared" si="13"/>
        <v>0</v>
      </c>
      <c r="AO85" s="42">
        <f t="shared" si="13"/>
        <v>0</v>
      </c>
      <c r="AP85" s="42">
        <f t="shared" si="13"/>
        <v>0</v>
      </c>
      <c r="AQ85" s="29"/>
    </row>
    <row r="86" spans="2:43" hidden="1" x14ac:dyDescent="0.2">
      <c r="B86" s="29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29"/>
    </row>
    <row r="87" spans="2:43" hidden="1" x14ac:dyDescent="0.2">
      <c r="B87" s="39" t="s">
        <v>108</v>
      </c>
      <c r="C87" s="43">
        <f>IFERROR(C81/C$80,"")</f>
        <v>0.81769192951450398</v>
      </c>
      <c r="D87" s="43">
        <f t="shared" ref="D87:AP91" si="14">IFERROR(D81/D$80,"")</f>
        <v>0.82623376820118355</v>
      </c>
      <c r="E87" s="43">
        <f t="shared" si="14"/>
        <v>0.78187111042938062</v>
      </c>
      <c r="F87" s="43">
        <f t="shared" si="14"/>
        <v>0.8222129302230492</v>
      </c>
      <c r="G87" s="43">
        <f t="shared" si="14"/>
        <v>0.75878731966412083</v>
      </c>
      <c r="H87" s="43">
        <f t="shared" si="14"/>
        <v>0.85699844278372417</v>
      </c>
      <c r="I87" s="43">
        <f t="shared" si="14"/>
        <v>0.80675687766186766</v>
      </c>
      <c r="J87" s="43">
        <f t="shared" si="14"/>
        <v>0.88029512065741133</v>
      </c>
      <c r="K87" s="43">
        <f t="shared" si="14"/>
        <v>0.77000032216620329</v>
      </c>
      <c r="L87" s="43">
        <f t="shared" si="14"/>
        <v>0.9442606882458574</v>
      </c>
      <c r="M87" s="43">
        <f t="shared" si="14"/>
        <v>0.84898460443060897</v>
      </c>
      <c r="N87" s="43">
        <f t="shared" si="14"/>
        <v>0.75258837027600889</v>
      </c>
      <c r="O87" s="43">
        <f t="shared" si="14"/>
        <v>0.86970127215602044</v>
      </c>
      <c r="P87" s="43">
        <f t="shared" si="14"/>
        <v>0.78153496824541968</v>
      </c>
      <c r="Q87" s="43">
        <f t="shared" si="14"/>
        <v>0.85676090863445109</v>
      </c>
      <c r="R87" s="43">
        <f t="shared" si="14"/>
        <v>0.73288171986017858</v>
      </c>
      <c r="S87" s="43">
        <f t="shared" si="14"/>
        <v>0.78110148704370319</v>
      </c>
      <c r="T87" s="43">
        <f t="shared" si="14"/>
        <v>0.73335585890135835</v>
      </c>
      <c r="U87" s="43">
        <f t="shared" si="14"/>
        <v>0.97210120389511268</v>
      </c>
      <c r="V87" s="43">
        <f t="shared" si="14"/>
        <v>0.78875621469970691</v>
      </c>
      <c r="W87" s="43">
        <f t="shared" si="14"/>
        <v>0.69517979831546839</v>
      </c>
      <c r="X87" s="43">
        <f t="shared" si="14"/>
        <v>0.78986220291449705</v>
      </c>
      <c r="Y87" s="43">
        <f t="shared" si="14"/>
        <v>0.66739355000969569</v>
      </c>
      <c r="Z87" s="43">
        <f t="shared" si="14"/>
        <v>0.14511134146815366</v>
      </c>
      <c r="AA87" s="43">
        <f t="shared" si="14"/>
        <v>0.71669624582857605</v>
      </c>
      <c r="AB87" s="43">
        <f t="shared" si="14"/>
        <v>0.67771468323453676</v>
      </c>
      <c r="AC87" s="43">
        <f t="shared" si="14"/>
        <v>0.46463926807709904</v>
      </c>
      <c r="AD87" s="43">
        <f t="shared" si="14"/>
        <v>0.93765393872532421</v>
      </c>
      <c r="AE87" s="43">
        <f t="shared" si="14"/>
        <v>0.58463490101156979</v>
      </c>
      <c r="AF87" s="43">
        <f t="shared" si="14"/>
        <v>0.53792059086780719</v>
      </c>
      <c r="AG87" s="43">
        <f t="shared" si="14"/>
        <v>0.75605939857217963</v>
      </c>
      <c r="AH87" s="43">
        <f>IFERROR(AH81/AH$80,"")</f>
        <v>0.70312872333615439</v>
      </c>
      <c r="AI87" s="43">
        <f t="shared" si="14"/>
        <v>0.96406065919768724</v>
      </c>
      <c r="AJ87" s="43">
        <f t="shared" si="14"/>
        <v>0.95867753433355418</v>
      </c>
      <c r="AK87" s="43" t="str">
        <f t="shared" si="14"/>
        <v/>
      </c>
      <c r="AL87" s="43" t="str">
        <f t="shared" si="14"/>
        <v/>
      </c>
      <c r="AM87" s="43" t="str">
        <f t="shared" si="14"/>
        <v/>
      </c>
      <c r="AN87" s="43" t="str">
        <f t="shared" si="14"/>
        <v/>
      </c>
      <c r="AO87" s="43" t="str">
        <f t="shared" si="14"/>
        <v/>
      </c>
      <c r="AP87" s="43" t="str">
        <f t="shared" si="14"/>
        <v/>
      </c>
      <c r="AQ87" s="29"/>
    </row>
    <row r="88" spans="2:43" hidden="1" x14ac:dyDescent="0.2">
      <c r="B88" s="39" t="s">
        <v>109</v>
      </c>
      <c r="C88" s="43">
        <f>IFERROR(C82/C$80,"")</f>
        <v>0.1558572793235439</v>
      </c>
      <c r="D88" s="43">
        <f t="shared" si="14"/>
        <v>0.1416378559810369</v>
      </c>
      <c r="E88" s="43">
        <f t="shared" si="14"/>
        <v>0.19408909318573578</v>
      </c>
      <c r="F88" s="43">
        <f t="shared" si="14"/>
        <v>0.14572540341059129</v>
      </c>
      <c r="G88" s="43">
        <f t="shared" si="14"/>
        <v>0.21543636104622232</v>
      </c>
      <c r="H88" s="43">
        <f t="shared" si="14"/>
        <v>0.12800084655244609</v>
      </c>
      <c r="I88" s="43">
        <f t="shared" si="14"/>
        <v>0.10568702053892703</v>
      </c>
      <c r="J88" s="43">
        <f t="shared" si="14"/>
        <v>0.10103574160371484</v>
      </c>
      <c r="K88" s="43">
        <f t="shared" si="14"/>
        <v>0.19871793201839086</v>
      </c>
      <c r="L88" s="43">
        <f t="shared" si="14"/>
        <v>4.0687104152506218E-2</v>
      </c>
      <c r="M88" s="43">
        <f t="shared" si="14"/>
        <v>9.8372972800294251E-2</v>
      </c>
      <c r="N88" s="43">
        <f t="shared" si="14"/>
        <v>0.21636888466023976</v>
      </c>
      <c r="O88" s="43">
        <f t="shared" si="14"/>
        <v>0.11232981274966933</v>
      </c>
      <c r="P88" s="43">
        <f t="shared" si="14"/>
        <v>0.17285904794515844</v>
      </c>
      <c r="Q88" s="43">
        <f t="shared" si="14"/>
        <v>7.080288087506382E-3</v>
      </c>
      <c r="R88" s="43">
        <f t="shared" si="14"/>
        <v>0.24355463785433057</v>
      </c>
      <c r="S88" s="43">
        <f t="shared" si="14"/>
        <v>3.3559207432039911E-2</v>
      </c>
      <c r="T88" s="43">
        <f t="shared" si="14"/>
        <v>5.7895684256780031E-2</v>
      </c>
      <c r="U88" s="43">
        <f t="shared" si="14"/>
        <v>2.1404477107769208E-2</v>
      </c>
      <c r="V88" s="43">
        <f t="shared" si="14"/>
        <v>4.713898421444743E-3</v>
      </c>
      <c r="W88" s="43">
        <f t="shared" si="14"/>
        <v>4.1866308675001122E-2</v>
      </c>
      <c r="X88" s="43">
        <f t="shared" si="14"/>
        <v>6.0571688144393232E-2</v>
      </c>
      <c r="Y88" s="43">
        <f t="shared" si="14"/>
        <v>1.0103826531964705E-2</v>
      </c>
      <c r="Z88" s="43">
        <f t="shared" si="14"/>
        <v>0</v>
      </c>
      <c r="AA88" s="43">
        <f t="shared" si="14"/>
        <v>2.079342827792716E-2</v>
      </c>
      <c r="AB88" s="43">
        <f t="shared" si="14"/>
        <v>9.0845044231601258E-4</v>
      </c>
      <c r="AC88" s="43">
        <f t="shared" si="14"/>
        <v>0</v>
      </c>
      <c r="AD88" s="43">
        <f t="shared" si="14"/>
        <v>4.7958891242157859E-4</v>
      </c>
      <c r="AE88" s="43">
        <f t="shared" si="14"/>
        <v>5.3985439651580798E-3</v>
      </c>
      <c r="AF88" s="43">
        <f t="shared" si="14"/>
        <v>1.076534132058636E-3</v>
      </c>
      <c r="AG88" s="43">
        <f t="shared" si="14"/>
        <v>1.5138065504101891E-4</v>
      </c>
      <c r="AH88" s="43">
        <f>IFERROR(AH82/AH$80,"")</f>
        <v>8.9974836768942999E-3</v>
      </c>
      <c r="AI88" s="43">
        <f t="shared" si="14"/>
        <v>1.3903678903513113E-3</v>
      </c>
      <c r="AJ88" s="43">
        <f t="shared" si="14"/>
        <v>2.1232435215792919E-2</v>
      </c>
      <c r="AK88" s="43" t="str">
        <f t="shared" si="14"/>
        <v/>
      </c>
      <c r="AL88" s="43" t="str">
        <f t="shared" si="14"/>
        <v/>
      </c>
      <c r="AM88" s="43" t="str">
        <f t="shared" si="14"/>
        <v/>
      </c>
      <c r="AN88" s="43" t="str">
        <f t="shared" si="14"/>
        <v/>
      </c>
      <c r="AO88" s="43" t="str">
        <f t="shared" si="14"/>
        <v/>
      </c>
      <c r="AP88" s="43" t="str">
        <f t="shared" si="14"/>
        <v/>
      </c>
      <c r="AQ88" s="29"/>
    </row>
    <row r="89" spans="2:43" hidden="1" x14ac:dyDescent="0.2">
      <c r="B89" s="39" t="s">
        <v>321</v>
      </c>
      <c r="C89" s="43">
        <f>IFERROR(C83/C$80,"")</f>
        <v>0</v>
      </c>
      <c r="D89" s="43">
        <f t="shared" si="14"/>
        <v>0</v>
      </c>
      <c r="E89" s="43">
        <f t="shared" si="14"/>
        <v>0</v>
      </c>
      <c r="F89" s="43">
        <f t="shared" si="14"/>
        <v>0</v>
      </c>
      <c r="G89" s="43">
        <f t="shared" si="14"/>
        <v>0</v>
      </c>
      <c r="H89" s="43">
        <f t="shared" si="14"/>
        <v>0</v>
      </c>
      <c r="I89" s="43">
        <f t="shared" si="14"/>
        <v>0</v>
      </c>
      <c r="J89" s="43">
        <f t="shared" si="14"/>
        <v>0</v>
      </c>
      <c r="K89" s="43">
        <f t="shared" si="14"/>
        <v>0</v>
      </c>
      <c r="L89" s="43">
        <f t="shared" si="14"/>
        <v>0</v>
      </c>
      <c r="M89" s="43">
        <f t="shared" si="14"/>
        <v>0</v>
      </c>
      <c r="N89" s="43">
        <f t="shared" si="14"/>
        <v>0</v>
      </c>
      <c r="O89" s="43">
        <f t="shared" si="14"/>
        <v>0</v>
      </c>
      <c r="P89" s="43">
        <f t="shared" si="14"/>
        <v>0</v>
      </c>
      <c r="Q89" s="43">
        <f t="shared" si="14"/>
        <v>0</v>
      </c>
      <c r="R89" s="43">
        <f t="shared" si="14"/>
        <v>0</v>
      </c>
      <c r="S89" s="43">
        <f t="shared" si="14"/>
        <v>0</v>
      </c>
      <c r="T89" s="43">
        <f t="shared" si="14"/>
        <v>0</v>
      </c>
      <c r="U89" s="43">
        <f t="shared" si="14"/>
        <v>0</v>
      </c>
      <c r="V89" s="43">
        <f t="shared" si="14"/>
        <v>0</v>
      </c>
      <c r="W89" s="43">
        <f t="shared" si="14"/>
        <v>0</v>
      </c>
      <c r="X89" s="43">
        <f t="shared" si="14"/>
        <v>0</v>
      </c>
      <c r="Y89" s="43">
        <f t="shared" si="14"/>
        <v>0</v>
      </c>
      <c r="Z89" s="43">
        <f t="shared" si="14"/>
        <v>0</v>
      </c>
      <c r="AA89" s="43">
        <f t="shared" si="14"/>
        <v>0</v>
      </c>
      <c r="AB89" s="43">
        <f t="shared" si="14"/>
        <v>0</v>
      </c>
      <c r="AC89" s="43">
        <f t="shared" si="14"/>
        <v>0</v>
      </c>
      <c r="AD89" s="43">
        <f t="shared" si="14"/>
        <v>0</v>
      </c>
      <c r="AE89" s="43">
        <f t="shared" si="14"/>
        <v>0</v>
      </c>
      <c r="AF89" s="43">
        <f t="shared" si="14"/>
        <v>0</v>
      </c>
      <c r="AG89" s="43">
        <f t="shared" si="14"/>
        <v>0</v>
      </c>
      <c r="AH89" s="43">
        <f>IFERROR(AH83/AH$80,"")</f>
        <v>0</v>
      </c>
      <c r="AI89" s="43">
        <f t="shared" si="14"/>
        <v>0</v>
      </c>
      <c r="AJ89" s="43">
        <f t="shared" si="14"/>
        <v>0</v>
      </c>
      <c r="AK89" s="43" t="str">
        <f t="shared" si="14"/>
        <v/>
      </c>
      <c r="AL89" s="43" t="str">
        <f t="shared" si="14"/>
        <v/>
      </c>
      <c r="AM89" s="43" t="str">
        <f t="shared" si="14"/>
        <v/>
      </c>
      <c r="AN89" s="43" t="str">
        <f t="shared" si="14"/>
        <v/>
      </c>
      <c r="AO89" s="43" t="str">
        <f t="shared" si="14"/>
        <v/>
      </c>
      <c r="AP89" s="43" t="str">
        <f t="shared" si="14"/>
        <v/>
      </c>
      <c r="AQ89" s="29"/>
    </row>
    <row r="90" spans="2:43" hidden="1" x14ac:dyDescent="0.2">
      <c r="B90" s="39" t="s">
        <v>322</v>
      </c>
      <c r="C90" s="43">
        <f>IFERROR(C84/C$80,"")</f>
        <v>5.7048614357572197E-3</v>
      </c>
      <c r="D90" s="43">
        <f t="shared" si="14"/>
        <v>7.7161820306759369E-3</v>
      </c>
      <c r="E90" s="43">
        <f t="shared" si="14"/>
        <v>5.6585849352746142E-3</v>
      </c>
      <c r="F90" s="43">
        <f t="shared" si="14"/>
        <v>8.7077442686785203E-3</v>
      </c>
      <c r="G90" s="43">
        <f t="shared" si="14"/>
        <v>1.6962547411162873E-2</v>
      </c>
      <c r="H90" s="43">
        <f t="shared" si="14"/>
        <v>3.4946171327804171E-3</v>
      </c>
      <c r="I90" s="43">
        <f t="shared" si="14"/>
        <v>4.0001603052315156E-2</v>
      </c>
      <c r="J90" s="43">
        <f t="shared" si="14"/>
        <v>8.1172707646216796E-3</v>
      </c>
      <c r="K90" s="43">
        <f t="shared" si="14"/>
        <v>3.9092457821832812E-3</v>
      </c>
      <c r="L90" s="43">
        <f t="shared" si="14"/>
        <v>1.1020069687425556E-3</v>
      </c>
      <c r="M90" s="43">
        <f t="shared" si="14"/>
        <v>3.626219374306023E-2</v>
      </c>
      <c r="N90" s="43">
        <f t="shared" si="14"/>
        <v>2.0250259677176665E-2</v>
      </c>
      <c r="O90" s="43">
        <f t="shared" si="14"/>
        <v>4.4969046672462152E-3</v>
      </c>
      <c r="P90" s="43">
        <f t="shared" si="14"/>
        <v>2.8878135286448614E-2</v>
      </c>
      <c r="Q90" s="43">
        <f t="shared" si="14"/>
        <v>6.7059749723554066E-2</v>
      </c>
      <c r="R90" s="43">
        <f t="shared" si="14"/>
        <v>7.4260669909091501E-3</v>
      </c>
      <c r="S90" s="43">
        <f t="shared" si="14"/>
        <v>0.14870127172230496</v>
      </c>
      <c r="T90" s="43">
        <f t="shared" si="14"/>
        <v>0.17290086633921892</v>
      </c>
      <c r="U90" s="43">
        <f t="shared" si="14"/>
        <v>6.577554888286839E-4</v>
      </c>
      <c r="V90" s="43">
        <f t="shared" si="14"/>
        <v>0.18028480578615336</v>
      </c>
      <c r="W90" s="43">
        <f t="shared" si="14"/>
        <v>0.22812081887653921</v>
      </c>
      <c r="X90" s="43">
        <f t="shared" si="14"/>
        <v>0.14496765975896217</v>
      </c>
      <c r="Y90" s="43">
        <f t="shared" si="14"/>
        <v>0.31422047842916928</v>
      </c>
      <c r="Z90" s="43">
        <f t="shared" si="14"/>
        <v>8.1353742099551322E-3</v>
      </c>
      <c r="AA90" s="43">
        <f t="shared" si="14"/>
        <v>0.22467952050597978</v>
      </c>
      <c r="AB90" s="43">
        <f t="shared" si="14"/>
        <v>0.2493692545957939</v>
      </c>
      <c r="AC90" s="43">
        <f t="shared" si="14"/>
        <v>0.51172907671336509</v>
      </c>
      <c r="AD90" s="43">
        <f t="shared" si="14"/>
        <v>5.1897557268046401E-2</v>
      </c>
      <c r="AE90" s="43">
        <f t="shared" si="14"/>
        <v>6.6020079797136241E-2</v>
      </c>
      <c r="AF90" s="43">
        <f t="shared" si="14"/>
        <v>0.16440457258275112</v>
      </c>
      <c r="AG90" s="43">
        <f t="shared" si="14"/>
        <v>5.6786707399450367E-2</v>
      </c>
      <c r="AH90" s="43">
        <f>IFERROR(AH84/AH$80,"")</f>
        <v>2.4992618541153011E-3</v>
      </c>
      <c r="AI90" s="43">
        <f t="shared" si="14"/>
        <v>2.2924604120712986E-2</v>
      </c>
      <c r="AJ90" s="43">
        <f t="shared" si="14"/>
        <v>0</v>
      </c>
      <c r="AK90" s="43" t="str">
        <f t="shared" si="14"/>
        <v/>
      </c>
      <c r="AL90" s="43" t="str">
        <f t="shared" si="14"/>
        <v/>
      </c>
      <c r="AM90" s="43" t="str">
        <f t="shared" si="14"/>
        <v/>
      </c>
      <c r="AN90" s="43" t="str">
        <f t="shared" si="14"/>
        <v/>
      </c>
      <c r="AO90" s="43" t="str">
        <f t="shared" si="14"/>
        <v/>
      </c>
      <c r="AP90" s="43" t="str">
        <f t="shared" si="14"/>
        <v/>
      </c>
      <c r="AQ90" s="29"/>
    </row>
    <row r="91" spans="2:43" hidden="1" x14ac:dyDescent="0.2">
      <c r="B91" s="39" t="s">
        <v>104</v>
      </c>
      <c r="C91" s="43">
        <f>IFERROR(C85/C$80,"")</f>
        <v>0</v>
      </c>
      <c r="D91" s="43">
        <f t="shared" si="14"/>
        <v>8.9511021355097287E-4</v>
      </c>
      <c r="E91" s="43">
        <f t="shared" si="14"/>
        <v>4.3203165525302996E-3</v>
      </c>
      <c r="F91" s="43">
        <f t="shared" si="14"/>
        <v>7.6954428775182155E-4</v>
      </c>
      <c r="G91" s="43">
        <f t="shared" si="14"/>
        <v>4.5383078191298478E-4</v>
      </c>
      <c r="H91" s="43">
        <f t="shared" si="14"/>
        <v>3.4687422184884421E-3</v>
      </c>
      <c r="I91" s="43">
        <f t="shared" si="14"/>
        <v>3.1819127877002487E-2</v>
      </c>
      <c r="J91" s="43">
        <f t="shared" si="14"/>
        <v>1.4365924717327806E-3</v>
      </c>
      <c r="K91" s="43">
        <f t="shared" si="14"/>
        <v>9.5557389392232823E-4</v>
      </c>
      <c r="L91" s="43">
        <f t="shared" si="14"/>
        <v>5.9328490292218919E-4</v>
      </c>
      <c r="M91" s="43">
        <f t="shared" si="14"/>
        <v>2.8975909633703369E-3</v>
      </c>
      <c r="N91" s="43">
        <f t="shared" si="14"/>
        <v>1.2589583580983643E-4</v>
      </c>
      <c r="O91" s="43">
        <f t="shared" si="14"/>
        <v>0</v>
      </c>
      <c r="P91" s="43">
        <f t="shared" si="14"/>
        <v>1.5535881644654714E-4</v>
      </c>
      <c r="Q91" s="43">
        <f t="shared" si="14"/>
        <v>4.8940021234778086E-2</v>
      </c>
      <c r="R91" s="43">
        <f t="shared" si="14"/>
        <v>2.2945183355245241E-3</v>
      </c>
      <c r="S91" s="43">
        <f t="shared" si="14"/>
        <v>0</v>
      </c>
      <c r="T91" s="43">
        <f t="shared" si="14"/>
        <v>1.5809509704826474E-2</v>
      </c>
      <c r="U91" s="43">
        <f t="shared" si="14"/>
        <v>7.8858466044639879E-4</v>
      </c>
      <c r="V91" s="43">
        <f t="shared" si="14"/>
        <v>3.8212933708471381E-4</v>
      </c>
      <c r="W91" s="43">
        <f t="shared" si="14"/>
        <v>3.3727889784625933E-3</v>
      </c>
      <c r="X91" s="43">
        <f t="shared" si="14"/>
        <v>0</v>
      </c>
      <c r="Y91" s="43">
        <f t="shared" si="14"/>
        <v>6.0983206284435812E-4</v>
      </c>
      <c r="Z91" s="43">
        <f t="shared" si="14"/>
        <v>0.6753020093996398</v>
      </c>
      <c r="AA91" s="43">
        <f t="shared" si="14"/>
        <v>1.0509295590322737E-3</v>
      </c>
      <c r="AB91" s="43">
        <f t="shared" si="14"/>
        <v>4.2007377058971486E-2</v>
      </c>
      <c r="AC91" s="43">
        <f t="shared" si="14"/>
        <v>0</v>
      </c>
      <c r="AD91" s="43">
        <f t="shared" si="14"/>
        <v>7.5748727392687106E-6</v>
      </c>
      <c r="AE91" s="43">
        <f t="shared" si="14"/>
        <v>1.9041510898375687E-2</v>
      </c>
      <c r="AF91" s="43">
        <f t="shared" si="14"/>
        <v>4.5876715565743567E-3</v>
      </c>
      <c r="AG91" s="43">
        <f t="shared" si="14"/>
        <v>0</v>
      </c>
      <c r="AH91" s="43">
        <f>IFERROR(AH85/AH$80,"")</f>
        <v>4.6206804365537174E-2</v>
      </c>
      <c r="AI91" s="43">
        <f t="shared" si="14"/>
        <v>0</v>
      </c>
      <c r="AJ91" s="43">
        <f t="shared" si="14"/>
        <v>0</v>
      </c>
      <c r="AK91" s="43" t="str">
        <f t="shared" si="14"/>
        <v/>
      </c>
      <c r="AL91" s="43" t="str">
        <f t="shared" si="14"/>
        <v/>
      </c>
      <c r="AM91" s="43" t="str">
        <f t="shared" si="14"/>
        <v/>
      </c>
      <c r="AN91" s="43" t="str">
        <f t="shared" si="14"/>
        <v/>
      </c>
      <c r="AO91" s="43" t="str">
        <f t="shared" si="14"/>
        <v/>
      </c>
      <c r="AP91" s="43" t="str">
        <f t="shared" si="14"/>
        <v/>
      </c>
      <c r="AQ91" s="29"/>
    </row>
    <row r="92" spans="2:43" hidden="1" x14ac:dyDescent="0.2">
      <c r="B92" s="29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29"/>
    </row>
    <row r="93" spans="2:43" hidden="1" x14ac:dyDescent="0.2">
      <c r="B93" s="39" t="s">
        <v>99</v>
      </c>
      <c r="C93" s="27">
        <f>IF(MAX(C70:AP70)&lt;100000,1,IF(AND(MAX(C70:AP70)&gt;=100000,MAX(C70:AP70)&lt;100000000),1000,IF(MAX(C70:AP70)&gt;=100000000,1000000)))</f>
        <v>1000000</v>
      </c>
      <c r="D93" s="27">
        <v>1000000</v>
      </c>
      <c r="E93" s="27">
        <v>1000</v>
      </c>
      <c r="F93" s="27">
        <v>1</v>
      </c>
      <c r="G93" s="27" t="str">
        <f>INDEX(D94:F96,MATCH(Índice!$H$52,C94:C96,0),MATCH(C93,D93:F93,0))</f>
        <v>Millones de UF</v>
      </c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29"/>
    </row>
    <row r="94" spans="2:43" hidden="1" x14ac:dyDescent="0.2">
      <c r="B94" s="29"/>
      <c r="C94" s="27" t="str">
        <f>Índice!H53</f>
        <v>Cifras en UF al 31.03.2021</v>
      </c>
      <c r="D94" s="27" t="s">
        <v>329</v>
      </c>
      <c r="E94" s="27" t="s">
        <v>96</v>
      </c>
      <c r="F94" s="27" t="s">
        <v>21</v>
      </c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29"/>
    </row>
    <row r="95" spans="2:43" hidden="1" x14ac:dyDescent="0.2">
      <c r="B95" s="29"/>
      <c r="C95" s="27" t="str">
        <f>Índice!H54</f>
        <v>Cifras en M$ al 31.03.2021</v>
      </c>
      <c r="D95" s="27" t="s">
        <v>330</v>
      </c>
      <c r="E95" s="27" t="s">
        <v>97</v>
      </c>
      <c r="F95" s="27" t="s">
        <v>327</v>
      </c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29"/>
    </row>
    <row r="96" spans="2:43" hidden="1" x14ac:dyDescent="0.2">
      <c r="B96" s="29"/>
      <c r="C96" s="27" t="str">
        <f>Índice!H55</f>
        <v>Cifras en US$ al 31.03.2021</v>
      </c>
      <c r="D96" s="27" t="s">
        <v>331</v>
      </c>
      <c r="E96" s="27" t="s">
        <v>98</v>
      </c>
      <c r="F96" s="27" t="s">
        <v>328</v>
      </c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29"/>
    </row>
    <row r="97" spans="1:43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</row>
    <row r="98" spans="1:43" x14ac:dyDescent="0.2">
      <c r="C98" s="44" t="s">
        <v>106</v>
      </c>
      <c r="D98" s="227"/>
      <c r="E98" s="44"/>
      <c r="F98" s="44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</row>
    <row r="99" spans="1:43" x14ac:dyDescent="0.2">
      <c r="A99" s="223"/>
      <c r="C99" s="275" t="s">
        <v>38</v>
      </c>
      <c r="D99" s="276"/>
      <c r="E99" s="276"/>
      <c r="F99" s="277"/>
      <c r="G99" s="47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</row>
    <row r="100" spans="1:43" x14ac:dyDescent="0.2">
      <c r="C100" s="48"/>
      <c r="D100" s="48"/>
      <c r="E100" s="48"/>
      <c r="F100" s="48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</row>
    <row r="101" spans="1:43" x14ac:dyDescent="0.2">
      <c r="C101" s="44" t="s">
        <v>107</v>
      </c>
      <c r="D101" s="44"/>
      <c r="E101" s="44"/>
      <c r="F101" s="44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</row>
    <row r="102" spans="1:43" x14ac:dyDescent="0.2">
      <c r="A102" s="223"/>
      <c r="C102" s="275"/>
      <c r="D102" s="276"/>
      <c r="E102" s="276"/>
      <c r="F102" s="277"/>
      <c r="G102" s="47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</row>
    <row r="103" spans="1:43" x14ac:dyDescent="0.2">
      <c r="B103" s="48"/>
      <c r="C103" s="48"/>
      <c r="D103" s="48"/>
      <c r="E103" s="48"/>
      <c r="F103" s="48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</row>
    <row r="104" spans="1:43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</row>
    <row r="105" spans="1:43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</row>
    <row r="106" spans="1:43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</row>
    <row r="107" spans="1:43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</row>
    <row r="108" spans="1:43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</row>
    <row r="109" spans="1:43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</row>
    <row r="110" spans="1:43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</row>
    <row r="111" spans="1:43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</row>
    <row r="112" spans="1:43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</row>
    <row r="113" spans="2:43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</row>
    <row r="114" spans="2:43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</row>
    <row r="115" spans="2:43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</row>
    <row r="116" spans="2:43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</row>
    <row r="117" spans="2:43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</row>
    <row r="118" spans="2:43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</row>
    <row r="119" spans="2:43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</row>
    <row r="120" spans="2:43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</row>
    <row r="121" spans="2:43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</row>
    <row r="122" spans="2:43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</row>
    <row r="123" spans="2:43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</row>
    <row r="124" spans="2:43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</row>
    <row r="125" spans="2:43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</row>
    <row r="126" spans="2:43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</row>
    <row r="127" spans="2:43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</row>
    <row r="128" spans="2:43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</row>
    <row r="129" spans="2:43" x14ac:dyDescent="0.2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</row>
    <row r="130" spans="2:43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</row>
    <row r="131" spans="2:43" x14ac:dyDescent="0.2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</row>
    <row r="132" spans="2:43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</row>
    <row r="133" spans="2:43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</row>
    <row r="134" spans="2:43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</row>
    <row r="135" spans="2:43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</row>
    <row r="136" spans="2:43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</row>
    <row r="137" spans="2:43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</row>
    <row r="138" spans="2:43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</row>
    <row r="139" spans="2:43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</row>
    <row r="140" spans="2:43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</row>
    <row r="141" spans="2:43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</row>
    <row r="142" spans="2:43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</row>
    <row r="143" spans="2:43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</row>
    <row r="144" spans="2:43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</row>
    <row r="145" spans="2:43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</row>
    <row r="146" spans="2:43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</row>
    <row r="147" spans="2:43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</row>
    <row r="148" spans="2:43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</row>
    <row r="149" spans="2:43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</row>
    <row r="150" spans="2:43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</row>
    <row r="151" spans="2:43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</row>
    <row r="152" spans="2:43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</row>
    <row r="153" spans="2:43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</row>
    <row r="154" spans="2:43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</row>
    <row r="155" spans="2:43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</row>
    <row r="156" spans="2:43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</row>
    <row r="157" spans="2:43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</row>
    <row r="158" spans="2:43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</row>
    <row r="159" spans="2:43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</row>
    <row r="160" spans="2:43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</row>
    <row r="161" spans="2:43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</row>
  </sheetData>
  <sheetProtection algorithmName="SHA-512" hashValue="XWdLA9dfODygWDsCfPuvloVir4+X5OdYL9iGikZBEIxV25FHlxWJZLNkibMs094FDer0H3xA8h1nJr91yXm4kQ==" saltValue="1CNDSwDxk3+VWTbaxEFhSQ==" spinCount="100000" sheet="1" objects="1" scenarios="1"/>
  <mergeCells count="2">
    <mergeCell ref="C99:F99"/>
    <mergeCell ref="C102:F102"/>
  </mergeCells>
  <conditionalFormatting sqref="A1:A1048576 B1:B97 B103:B1048576 C1:C1048576 G1:XFD1048576 D1:F98 D100:F101 D103:F1048576">
    <cfRule type="cellIs" dxfId="72" priority="1" operator="lessThan">
      <formula>0</formula>
    </cfRule>
  </conditionalFormatting>
  <dataValidations count="2">
    <dataValidation type="list" allowBlank="1" showInputMessage="1" showErrorMessage="1" sqref="C99" xr:uid="{00000000-0002-0000-1700-000000000000}">
      <formula1>$B$12:$B$64</formula1>
    </dataValidation>
    <dataValidation type="list" allowBlank="1" showInputMessage="1" showErrorMessage="1" sqref="C102:F102" xr:uid="{00000000-0002-0000-1700-000001000000}">
      <formula1>$B$11:$AK$11</formula1>
    </dataValidation>
  </dataValidations>
  <hyperlinks>
    <hyperlink ref="C2" location="Índice!A1" display="Volver al Índice" xr:uid="{00000000-0004-0000-1700-000000000000}"/>
  </hyperlinks>
  <pageMargins left="0.70866141732283472" right="0.70866141732283472" top="0.74803149606299213" bottom="0.74803149606299213" header="0.31496062992125984" footer="0.31496062992125984"/>
  <pageSetup scale="65" fitToWidth="3" orientation="landscape" verticalDpi="1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AQ151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21" width="11.42578125" style="219"/>
    <col min="22" max="22" width="11.42578125" style="219" customWidth="1"/>
    <col min="23" max="23" width="0" style="219" hidden="1" customWidth="1"/>
    <col min="24" max="24" width="11.42578125" style="219" customWidth="1"/>
    <col min="25" max="33" width="11.42578125" style="219"/>
    <col min="34" max="37" width="11.42578125" style="219" customWidth="1"/>
    <col min="38" max="42" width="11.42578125" style="219" hidden="1" customWidth="1"/>
    <col min="43" max="43" width="11.42578125" style="219" customWidth="1"/>
    <col min="44" max="16384" width="11.42578125" style="219"/>
  </cols>
  <sheetData>
    <row r="2" spans="2:43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3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3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3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3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3" ht="15.75" x14ac:dyDescent="0.25">
      <c r="B8" s="28" t="s">
        <v>362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3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2:43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2:43" s="222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</row>
    <row r="12" spans="2:43" x14ac:dyDescent="0.2">
      <c r="B12" s="49" t="str">
        <f>'Datos Generales'!B67</f>
        <v xml:space="preserve">5.21.00.00  Total Pasivo </v>
      </c>
      <c r="C12" s="33">
        <f>Índice!$G$52*'Datos Vida'!C67</f>
        <v>15246692.081618601</v>
      </c>
      <c r="D12" s="33">
        <f>Índice!$G$52*'Datos Vida'!D67</f>
        <v>76736.643967617376</v>
      </c>
      <c r="E12" s="33">
        <f>Índice!$G$52*'Datos Vida'!E67</f>
        <v>4814711.3244975219</v>
      </c>
      <c r="F12" s="33">
        <f>Índice!$G$52*'Datos Vida'!F67</f>
        <v>7888111.2864635447</v>
      </c>
      <c r="G12" s="33">
        <f>Índice!$G$52*'Datos Vida'!G67</f>
        <v>156692918.63824755</v>
      </c>
      <c r="H12" s="33">
        <f>Índice!$G$52*'Datos Vida'!H67</f>
        <v>9334380.469723016</v>
      </c>
      <c r="I12" s="33">
        <f>Índice!$G$52*'Datos Vida'!I67</f>
        <v>214263.11551340597</v>
      </c>
      <c r="J12" s="33">
        <f>Índice!$G$52*'Datos Vida'!J67</f>
        <v>3404156.9299572683</v>
      </c>
      <c r="K12" s="33">
        <f>Índice!$G$52*'Datos Vida'!K67</f>
        <v>909509.3446895486</v>
      </c>
      <c r="L12" s="33">
        <f>Índice!$G$52*'Datos Vida'!L67</f>
        <v>100908208.22887881</v>
      </c>
      <c r="M12" s="33">
        <f>Índice!$G$52*'Datos Vida'!M67</f>
        <v>178288.79082911689</v>
      </c>
      <c r="N12" s="33">
        <f>Índice!$G$52*'Datos Vida'!N67</f>
        <v>401181.60475485947</v>
      </c>
      <c r="O12" s="33">
        <f>Índice!$G$52*'Datos Vida'!O67</f>
        <v>23805886.727468867</v>
      </c>
      <c r="P12" s="33">
        <f>Índice!$G$52*'Datos Vida'!P67</f>
        <v>328655.81190123281</v>
      </c>
      <c r="Q12" s="33">
        <f>Índice!$G$52*'Datos Vida'!Q67</f>
        <v>215335411.43543565</v>
      </c>
      <c r="R12" s="33">
        <f>Índice!$G$52*'Datos Vida'!R67</f>
        <v>221302773.99687088</v>
      </c>
      <c r="S12" s="33">
        <f>Índice!$G$52*'Datos Vida'!S67</f>
        <v>372.00495190130766</v>
      </c>
      <c r="T12" s="33">
        <f>Índice!$G$52*'Datos Vida'!T67</f>
        <v>35596756.804016501</v>
      </c>
      <c r="U12" s="33">
        <f>Índice!$G$52*'Datos Vida'!U67</f>
        <v>261579.8320585601</v>
      </c>
      <c r="V12" s="33">
        <f>Índice!$G$52*'Datos Vida'!V67</f>
        <v>20336.780998796727</v>
      </c>
      <c r="W12" s="33">
        <f>Índice!$G$52*'Datos Vida'!W67</f>
        <v>0</v>
      </c>
      <c r="X12" s="33">
        <f>Índice!$G$52*'Datos Vida'!X67</f>
        <v>1664436.5307161785</v>
      </c>
      <c r="Y12" s="33">
        <f>Índice!$G$52*'Datos Vida'!Y67</f>
        <v>1593657.8853993416</v>
      </c>
      <c r="Z12" s="33">
        <f>Índice!$G$52*'Datos Vida'!Z67</f>
        <v>237142858.98477861</v>
      </c>
      <c r="AA12" s="33">
        <f>Índice!$G$52*'Datos Vida'!AA67</f>
        <v>5276872.4844589708</v>
      </c>
      <c r="AB12" s="33">
        <f>Índice!$G$52*'Datos Vida'!AB67</f>
        <v>28839215.207331102</v>
      </c>
      <c r="AC12" s="33">
        <f>Índice!$G$52*'Datos Vida'!AC67</f>
        <v>154477825.10290098</v>
      </c>
      <c r="AD12" s="33">
        <f>Índice!$G$52*'Datos Vida'!AD67</f>
        <v>127396005.4798864</v>
      </c>
      <c r="AE12" s="33">
        <f>Índice!$G$52*'Datos Vida'!AE67</f>
        <v>26872111.637546409</v>
      </c>
      <c r="AF12" s="33">
        <f>Índice!$G$52*'Datos Vida'!AF67</f>
        <v>2917171.9322859137</v>
      </c>
      <c r="AG12" s="33">
        <f>Índice!$G$52*'Datos Vida'!AG67</f>
        <v>2698310.8899984593</v>
      </c>
      <c r="AH12" s="33">
        <f>Índice!$G$52*'Datos Vida'!AH67</f>
        <v>85989955.900318325</v>
      </c>
      <c r="AI12" s="33">
        <f>Índice!$G$52*'Datos Vida'!AI67</f>
        <v>32858428.012874402</v>
      </c>
      <c r="AJ12" s="33">
        <f>Índice!$G$52*'Datos Vida'!AJ67</f>
        <v>866261.27709112887</v>
      </c>
      <c r="AK12" s="33">
        <f>Índice!$G$52*'Datos Vida'!AK67</f>
        <v>5349918.1657145135</v>
      </c>
      <c r="AL12" s="33">
        <f>Índice!$G$52*'Datos Vida'!AL67</f>
        <v>0</v>
      </c>
      <c r="AM12" s="33">
        <f>Índice!$G$52*'Datos Vida'!AM67</f>
        <v>0</v>
      </c>
      <c r="AN12" s="33">
        <f>Índice!$G$52*'Datos Vida'!AN67</f>
        <v>0</v>
      </c>
      <c r="AO12" s="33">
        <f>Índice!$G$52*'Datos Vida'!AO67</f>
        <v>0</v>
      </c>
      <c r="AP12" s="33">
        <f>Índice!$G$52*'Datos Vida'!AP67</f>
        <v>0</v>
      </c>
      <c r="AQ12" s="33">
        <f>Índice!$G$52*'Datos Vida'!AQ67</f>
        <v>1510663961.3441439</v>
      </c>
    </row>
    <row r="13" spans="2:43" x14ac:dyDescent="0.2">
      <c r="B13" s="49" t="str">
        <f>'Datos Generales'!B68</f>
        <v>5.21.10.00  Pasivos Financieros</v>
      </c>
      <c r="C13" s="33">
        <f>Índice!$G$52*'Datos Vida'!C68</f>
        <v>1233.3826731762147</v>
      </c>
      <c r="D13" s="33">
        <f>Índice!$G$52*'Datos Vida'!D68</f>
        <v>0</v>
      </c>
      <c r="E13" s="33">
        <f>Índice!$G$52*'Datos Vida'!E68</f>
        <v>0</v>
      </c>
      <c r="F13" s="33">
        <f>Índice!$G$52*'Datos Vida'!F68</f>
        <v>891.14492135845944</v>
      </c>
      <c r="G13" s="33">
        <f>Índice!$G$52*'Datos Vida'!G68</f>
        <v>1786992.0737600601</v>
      </c>
      <c r="H13" s="33">
        <f>Índice!$G$52*'Datos Vida'!H68</f>
        <v>0</v>
      </c>
      <c r="I13" s="33">
        <f>Índice!$G$52*'Datos Vida'!I68</f>
        <v>0</v>
      </c>
      <c r="J13" s="33">
        <f>Índice!$G$52*'Datos Vida'!J68</f>
        <v>20378.693216514366</v>
      </c>
      <c r="K13" s="33">
        <f>Índice!$G$52*'Datos Vida'!K68</f>
        <v>0</v>
      </c>
      <c r="L13" s="33">
        <f>Índice!$G$52*'Datos Vida'!L68</f>
        <v>221366.72612168765</v>
      </c>
      <c r="M13" s="33">
        <f>Índice!$G$52*'Datos Vida'!M68</f>
        <v>0</v>
      </c>
      <c r="N13" s="33">
        <f>Índice!$G$52*'Datos Vida'!N68</f>
        <v>0</v>
      </c>
      <c r="O13" s="33">
        <f>Índice!$G$52*'Datos Vida'!O68</f>
        <v>603210.50309289712</v>
      </c>
      <c r="P13" s="33">
        <f>Índice!$G$52*'Datos Vida'!P68</f>
        <v>0</v>
      </c>
      <c r="Q13" s="33">
        <f>Índice!$G$52*'Datos Vida'!Q68</f>
        <v>2771893.3334059087</v>
      </c>
      <c r="R13" s="33">
        <f>Índice!$G$52*'Datos Vida'!R68</f>
        <v>3741487.5843559927</v>
      </c>
      <c r="S13" s="33">
        <f>Índice!$G$52*'Datos Vida'!S68</f>
        <v>15.615022672400567</v>
      </c>
      <c r="T13" s="33">
        <f>Índice!$G$52*'Datos Vida'!T68</f>
        <v>1262845.431347141</v>
      </c>
      <c r="U13" s="33">
        <f>Índice!$G$52*'Datos Vida'!U68</f>
        <v>17009.828619172731</v>
      </c>
      <c r="V13" s="33">
        <f>Índice!$G$52*'Datos Vida'!V68</f>
        <v>0</v>
      </c>
      <c r="W13" s="33">
        <f>Índice!$G$52*'Datos Vida'!W68</f>
        <v>0</v>
      </c>
      <c r="X13" s="33">
        <f>Índice!$G$52*'Datos Vida'!X68</f>
        <v>0</v>
      </c>
      <c r="Y13" s="33">
        <f>Índice!$G$52*'Datos Vida'!Y68</f>
        <v>0</v>
      </c>
      <c r="Z13" s="33">
        <f>Índice!$G$52*'Datos Vida'!Z68</f>
        <v>5561009.4925049599</v>
      </c>
      <c r="AA13" s="33">
        <f>Índice!$G$52*'Datos Vida'!AA68</f>
        <v>0</v>
      </c>
      <c r="AB13" s="33">
        <f>Índice!$G$52*'Datos Vida'!AB68</f>
        <v>3088.8147789555765</v>
      </c>
      <c r="AC13" s="33">
        <f>Índice!$G$52*'Datos Vida'!AC68</f>
        <v>3503279.801134692</v>
      </c>
      <c r="AD13" s="33">
        <f>Índice!$G$52*'Datos Vida'!AD68</f>
        <v>1441622.370237971</v>
      </c>
      <c r="AE13" s="33">
        <f>Índice!$G$52*'Datos Vida'!AE68</f>
        <v>0</v>
      </c>
      <c r="AF13" s="33">
        <f>Índice!$G$52*'Datos Vida'!AF68</f>
        <v>0</v>
      </c>
      <c r="AG13" s="33">
        <f>Índice!$G$52*'Datos Vida'!AG68</f>
        <v>0</v>
      </c>
      <c r="AH13" s="33">
        <f>Índice!$G$52*'Datos Vida'!AH68</f>
        <v>1375183.7486736588</v>
      </c>
      <c r="AI13" s="33">
        <f>Índice!$G$52*'Datos Vida'!AI68</f>
        <v>0</v>
      </c>
      <c r="AJ13" s="33">
        <f>Índice!$G$52*'Datos Vida'!AJ68</f>
        <v>0</v>
      </c>
      <c r="AK13" s="33">
        <f>Índice!$G$52*'Datos Vida'!AK68</f>
        <v>47529.849697752361</v>
      </c>
      <c r="AL13" s="33">
        <f>Índice!$G$52*'Datos Vida'!AL68</f>
        <v>0</v>
      </c>
      <c r="AM13" s="33">
        <f>Índice!$G$52*'Datos Vida'!AM68</f>
        <v>0</v>
      </c>
      <c r="AN13" s="33">
        <f>Índice!$G$52*'Datos Vida'!AN68</f>
        <v>0</v>
      </c>
      <c r="AO13" s="33">
        <f>Índice!$G$52*'Datos Vida'!AO68</f>
        <v>0</v>
      </c>
      <c r="AP13" s="33">
        <f>Índice!$G$52*'Datos Vida'!AP68</f>
        <v>0</v>
      </c>
      <c r="AQ13" s="33">
        <f>Índice!$G$52*'Datos Vida'!AQ68</f>
        <v>22359038.393564571</v>
      </c>
    </row>
    <row r="14" spans="2:43" x14ac:dyDescent="0.2">
      <c r="B14" s="49" t="str">
        <f>'Datos Generales'!B69</f>
        <v>5.21.20.00  Pasivos No Corrientes Mantenidos Para La Venta</v>
      </c>
      <c r="C14" s="33">
        <f>Índice!$G$52*'Datos Vida'!C69</f>
        <v>0</v>
      </c>
      <c r="D14" s="33">
        <f>Índice!$G$52*'Datos Vida'!D69</f>
        <v>0</v>
      </c>
      <c r="E14" s="33">
        <f>Índice!$G$52*'Datos Vida'!E69</f>
        <v>0</v>
      </c>
      <c r="F14" s="33">
        <f>Índice!$G$52*'Datos Vida'!F69</f>
        <v>0</v>
      </c>
      <c r="G14" s="33">
        <f>Índice!$G$52*'Datos Vida'!G69</f>
        <v>0</v>
      </c>
      <c r="H14" s="33">
        <f>Índice!$G$52*'Datos Vida'!H69</f>
        <v>0</v>
      </c>
      <c r="I14" s="33">
        <f>Índice!$G$52*'Datos Vida'!I69</f>
        <v>0</v>
      </c>
      <c r="J14" s="33">
        <f>Índice!$G$52*'Datos Vida'!J69</f>
        <v>0</v>
      </c>
      <c r="K14" s="33">
        <f>Índice!$G$52*'Datos Vida'!K69</f>
        <v>0</v>
      </c>
      <c r="L14" s="33">
        <f>Índice!$G$52*'Datos Vida'!L69</f>
        <v>0</v>
      </c>
      <c r="M14" s="33">
        <f>Índice!$G$52*'Datos Vida'!M69</f>
        <v>0</v>
      </c>
      <c r="N14" s="33">
        <f>Índice!$G$52*'Datos Vida'!N69</f>
        <v>0</v>
      </c>
      <c r="O14" s="33">
        <f>Índice!$G$52*'Datos Vida'!O69</f>
        <v>0</v>
      </c>
      <c r="P14" s="33">
        <f>Índice!$G$52*'Datos Vida'!P69</f>
        <v>0</v>
      </c>
      <c r="Q14" s="33">
        <f>Índice!$G$52*'Datos Vida'!Q69</f>
        <v>0</v>
      </c>
      <c r="R14" s="33">
        <f>Índice!$G$52*'Datos Vida'!R69</f>
        <v>0</v>
      </c>
      <c r="S14" s="33">
        <f>Índice!$G$52*'Datos Vida'!S69</f>
        <v>0</v>
      </c>
      <c r="T14" s="33">
        <f>Índice!$G$52*'Datos Vida'!T69</f>
        <v>0</v>
      </c>
      <c r="U14" s="33">
        <f>Índice!$G$52*'Datos Vida'!U69</f>
        <v>0</v>
      </c>
      <c r="V14" s="33">
        <f>Índice!$G$52*'Datos Vida'!V69</f>
        <v>0</v>
      </c>
      <c r="W14" s="33">
        <f>Índice!$G$52*'Datos Vida'!W69</f>
        <v>0</v>
      </c>
      <c r="X14" s="33">
        <f>Índice!$G$52*'Datos Vida'!X69</f>
        <v>0</v>
      </c>
      <c r="Y14" s="33">
        <f>Índice!$G$52*'Datos Vida'!Y69</f>
        <v>0</v>
      </c>
      <c r="Z14" s="33">
        <f>Índice!$G$52*'Datos Vida'!Z69</f>
        <v>0</v>
      </c>
      <c r="AA14" s="33">
        <f>Índice!$G$52*'Datos Vida'!AA69</f>
        <v>0</v>
      </c>
      <c r="AB14" s="33">
        <f>Índice!$G$52*'Datos Vida'!AB69</f>
        <v>0</v>
      </c>
      <c r="AC14" s="33">
        <f>Índice!$G$52*'Datos Vida'!AC69</f>
        <v>0</v>
      </c>
      <c r="AD14" s="33">
        <f>Índice!$G$52*'Datos Vida'!AD69</f>
        <v>0</v>
      </c>
      <c r="AE14" s="33">
        <f>Índice!$G$52*'Datos Vida'!AE69</f>
        <v>0</v>
      </c>
      <c r="AF14" s="33">
        <f>Índice!$G$52*'Datos Vida'!AF69</f>
        <v>0</v>
      </c>
      <c r="AG14" s="33">
        <f>Índice!$G$52*'Datos Vida'!AG69</f>
        <v>0</v>
      </c>
      <c r="AH14" s="33">
        <f>Índice!$G$52*'Datos Vida'!AH69</f>
        <v>0</v>
      </c>
      <c r="AI14" s="33">
        <f>Índice!$G$52*'Datos Vida'!AI69</f>
        <v>0</v>
      </c>
      <c r="AJ14" s="33">
        <f>Índice!$G$52*'Datos Vida'!AJ69</f>
        <v>0</v>
      </c>
      <c r="AK14" s="33">
        <f>Índice!$G$52*'Datos Vida'!AK69</f>
        <v>0</v>
      </c>
      <c r="AL14" s="33">
        <f>Índice!$G$52*'Datos Vida'!AL69</f>
        <v>0</v>
      </c>
      <c r="AM14" s="33">
        <f>Índice!$G$52*'Datos Vida'!AM69</f>
        <v>0</v>
      </c>
      <c r="AN14" s="33">
        <f>Índice!$G$52*'Datos Vida'!AN69</f>
        <v>0</v>
      </c>
      <c r="AO14" s="33">
        <f>Índice!$G$52*'Datos Vida'!AO69</f>
        <v>0</v>
      </c>
      <c r="AP14" s="33">
        <f>Índice!$G$52*'Datos Vida'!AP69</f>
        <v>0</v>
      </c>
      <c r="AQ14" s="33">
        <f>Índice!$G$52*'Datos Vida'!AQ69</f>
        <v>0</v>
      </c>
    </row>
    <row r="15" spans="2:43" x14ac:dyDescent="0.2">
      <c r="B15" s="49" t="str">
        <f>'Datos Generales'!B70</f>
        <v xml:space="preserve">5.21.30.00  Total Cuentas De Seguros </v>
      </c>
      <c r="C15" s="33">
        <f>Índice!$G$52*'Datos Vida'!C70</f>
        <v>15103866.640222054</v>
      </c>
      <c r="D15" s="33">
        <f>Índice!$G$52*'Datos Vida'!D70</f>
        <v>57084.814747657496</v>
      </c>
      <c r="E15" s="33">
        <f>Índice!$G$52*'Datos Vida'!E70</f>
        <v>4169617.6564742643</v>
      </c>
      <c r="F15" s="33">
        <f>Índice!$G$52*'Datos Vida'!F70</f>
        <v>6798318.1361854514</v>
      </c>
      <c r="G15" s="33">
        <f>Índice!$G$52*'Datos Vida'!G70</f>
        <v>151313040.68716988</v>
      </c>
      <c r="H15" s="33">
        <f>Índice!$G$52*'Datos Vida'!H70</f>
        <v>7562256.9252965758</v>
      </c>
      <c r="I15" s="33">
        <f>Índice!$G$52*'Datos Vida'!I70</f>
        <v>142911.51112936079</v>
      </c>
      <c r="J15" s="33">
        <f>Índice!$G$52*'Datos Vida'!J70</f>
        <v>2705955.7873730599</v>
      </c>
      <c r="K15" s="33">
        <f>Índice!$G$52*'Datos Vida'!K70</f>
        <v>797542.93025596056</v>
      </c>
      <c r="L15" s="33">
        <f>Índice!$G$52*'Datos Vida'!L70</f>
        <v>96464384.854856834</v>
      </c>
      <c r="M15" s="33">
        <f>Índice!$G$52*'Datos Vida'!M70</f>
        <v>61259.162769431437</v>
      </c>
      <c r="N15" s="33">
        <f>Índice!$G$52*'Datos Vida'!N70</f>
        <v>256015.03260614051</v>
      </c>
      <c r="O15" s="33">
        <f>Índice!$G$52*'Datos Vida'!O70</f>
        <v>22346668.94825168</v>
      </c>
      <c r="P15" s="33">
        <f>Índice!$G$52*'Datos Vida'!P70</f>
        <v>249086.24901640668</v>
      </c>
      <c r="Q15" s="33">
        <f>Índice!$G$52*'Datos Vida'!Q70</f>
        <v>211436297.44338876</v>
      </c>
      <c r="R15" s="33">
        <f>Índice!$G$52*'Datos Vida'!R70</f>
        <v>209961082.66878769</v>
      </c>
      <c r="S15" s="33">
        <f>Índice!$G$52*'Datos Vida'!S70</f>
        <v>0</v>
      </c>
      <c r="T15" s="33">
        <f>Índice!$G$52*'Datos Vida'!T70</f>
        <v>33431173.402615502</v>
      </c>
      <c r="U15" s="33">
        <f>Índice!$G$52*'Datos Vida'!U70</f>
        <v>216615.64285075205</v>
      </c>
      <c r="V15" s="33">
        <f>Índice!$G$52*'Datos Vida'!V70</f>
        <v>14434.846743145124</v>
      </c>
      <c r="W15" s="33">
        <f>Índice!$G$52*'Datos Vida'!W70</f>
        <v>0</v>
      </c>
      <c r="X15" s="33">
        <f>Índice!$G$52*'Datos Vida'!X70</f>
        <v>1513922.6808034219</v>
      </c>
      <c r="Y15" s="33">
        <f>Índice!$G$52*'Datos Vida'!Y70</f>
        <v>1498093.640467335</v>
      </c>
      <c r="Z15" s="33">
        <f>Índice!$G$52*'Datos Vida'!Z70</f>
        <v>227406008.51784179</v>
      </c>
      <c r="AA15" s="33">
        <f>Índice!$G$52*'Datos Vida'!AA70</f>
        <v>4903272.6910263291</v>
      </c>
      <c r="AB15" s="33">
        <f>Índice!$G$52*'Datos Vida'!AB70</f>
        <v>28415330.822455835</v>
      </c>
      <c r="AC15" s="33">
        <f>Índice!$G$52*'Datos Vida'!AC70</f>
        <v>149157902.40917009</v>
      </c>
      <c r="AD15" s="33">
        <f>Índice!$G$52*'Datos Vida'!AD70</f>
        <v>125290769.95669639</v>
      </c>
      <c r="AE15" s="33">
        <f>Índice!$G$52*'Datos Vida'!AE70</f>
        <v>26435230.586937748</v>
      </c>
      <c r="AF15" s="33">
        <f>Índice!$G$52*'Datos Vida'!AF70</f>
        <v>2803408.4974980247</v>
      </c>
      <c r="AG15" s="33">
        <f>Índice!$G$52*'Datos Vida'!AG70</f>
        <v>2607654.4568982851</v>
      </c>
      <c r="AH15" s="33">
        <f>Índice!$G$52*'Datos Vida'!AH70</f>
        <v>83314498.123305619</v>
      </c>
      <c r="AI15" s="33">
        <f>Índice!$G$52*'Datos Vida'!AI70</f>
        <v>32558823.491389796</v>
      </c>
      <c r="AJ15" s="33">
        <f>Índice!$G$52*'Datos Vida'!AJ70</f>
        <v>632164.36121119512</v>
      </c>
      <c r="AK15" s="33">
        <f>Índice!$G$52*'Datos Vida'!AK70</f>
        <v>4691404.2191859307</v>
      </c>
      <c r="AL15" s="33">
        <f>Índice!$G$52*'Datos Vida'!AL70</f>
        <v>0</v>
      </c>
      <c r="AM15" s="33">
        <f>Índice!$G$52*'Datos Vida'!AM70</f>
        <v>0</v>
      </c>
      <c r="AN15" s="33">
        <f>Índice!$G$52*'Datos Vida'!AN70</f>
        <v>0</v>
      </c>
      <c r="AO15" s="33">
        <f>Índice!$G$52*'Datos Vida'!AO70</f>
        <v>0</v>
      </c>
      <c r="AP15" s="33">
        <f>Índice!$G$52*'Datos Vida'!AP70</f>
        <v>0</v>
      </c>
      <c r="AQ15" s="33">
        <f>Índice!$G$52*'Datos Vida'!AQ70</f>
        <v>1454316097.7956283</v>
      </c>
    </row>
    <row r="16" spans="2:43" x14ac:dyDescent="0.2">
      <c r="B16" s="50" t="str">
        <f>'Datos Generales'!B71</f>
        <v>5.21.31.00  Reservas Técnicas</v>
      </c>
      <c r="C16" s="36">
        <f>Índice!$G$52*'Datos Vida'!C71</f>
        <v>15026005.170307508</v>
      </c>
      <c r="D16" s="36">
        <f>Índice!$G$52*'Datos Vida'!D71</f>
        <v>57074.472771857036</v>
      </c>
      <c r="E16" s="36">
        <f>Índice!$G$52*'Datos Vida'!E71</f>
        <v>4026789.289387194</v>
      </c>
      <c r="F16" s="36">
        <f>Índice!$G$52*'Datos Vida'!F71</f>
        <v>6153165.1038603131</v>
      </c>
      <c r="G16" s="36">
        <f>Índice!$G$52*'Datos Vida'!G71</f>
        <v>151125009.41494015</v>
      </c>
      <c r="H16" s="36">
        <f>Índice!$G$52*'Datos Vida'!H71</f>
        <v>7445505.6800920712</v>
      </c>
      <c r="I16" s="36">
        <f>Índice!$G$52*'Datos Vida'!I71</f>
        <v>109487.91230548837</v>
      </c>
      <c r="J16" s="36">
        <f>Índice!$G$52*'Datos Vida'!J71</f>
        <v>2004346.6575856863</v>
      </c>
      <c r="K16" s="36">
        <f>Índice!$G$52*'Datos Vida'!K71</f>
        <v>745502.72038189112</v>
      </c>
      <c r="L16" s="36">
        <f>Índice!$G$52*'Datos Vida'!L71</f>
        <v>96287957.993888035</v>
      </c>
      <c r="M16" s="36">
        <f>Índice!$G$52*'Datos Vida'!M71</f>
        <v>54049.070633993739</v>
      </c>
      <c r="N16" s="36">
        <f>Índice!$G$52*'Datos Vida'!N71</f>
        <v>253864.34389518952</v>
      </c>
      <c r="O16" s="36">
        <f>Índice!$G$52*'Datos Vida'!O71</f>
        <v>22344454.370624434</v>
      </c>
      <c r="P16" s="36">
        <f>Índice!$G$52*'Datos Vida'!P71</f>
        <v>241046.41744092572</v>
      </c>
      <c r="Q16" s="36">
        <f>Índice!$G$52*'Datos Vida'!Q71</f>
        <v>211417055.34692058</v>
      </c>
      <c r="R16" s="36">
        <f>Índice!$G$52*'Datos Vida'!R71</f>
        <v>208828175.69247866</v>
      </c>
      <c r="S16" s="36">
        <f>Índice!$G$52*'Datos Vida'!S71</f>
        <v>0</v>
      </c>
      <c r="T16" s="36">
        <f>Índice!$G$52*'Datos Vida'!T71</f>
        <v>33431051.85038019</v>
      </c>
      <c r="U16" s="36">
        <f>Índice!$G$52*'Datos Vida'!U71</f>
        <v>204959.99798603629</v>
      </c>
      <c r="V16" s="36">
        <f>Índice!$G$52*'Datos Vida'!V71</f>
        <v>14434.846743145124</v>
      </c>
      <c r="W16" s="36">
        <f>Índice!$G$52*'Datos Vida'!W71</f>
        <v>0</v>
      </c>
      <c r="X16" s="36">
        <f>Índice!$G$52*'Datos Vida'!X71</f>
        <v>1510907.450543073</v>
      </c>
      <c r="Y16" s="36">
        <f>Índice!$G$52*'Datos Vida'!Y71</f>
        <v>1406928.5114324761</v>
      </c>
      <c r="Z16" s="36">
        <f>Índice!$G$52*'Datos Vida'!Z71</f>
        <v>226689612.3357999</v>
      </c>
      <c r="AA16" s="36">
        <f>Índice!$G$52*'Datos Vida'!AA71</f>
        <v>4886923.3540524393</v>
      </c>
      <c r="AB16" s="36">
        <f>Índice!$G$52*'Datos Vida'!AB71</f>
        <v>28021152.300222117</v>
      </c>
      <c r="AC16" s="36">
        <f>Índice!$G$52*'Datos Vida'!AC71</f>
        <v>149141069.04051301</v>
      </c>
      <c r="AD16" s="36">
        <f>Índice!$G$52*'Datos Vida'!AD71</f>
        <v>125282162.30302194</v>
      </c>
      <c r="AE16" s="36">
        <f>Índice!$G$52*'Datos Vida'!AE71</f>
        <v>26427035.047391087</v>
      </c>
      <c r="AF16" s="36">
        <f>Índice!$G$52*'Datos Vida'!AF71</f>
        <v>2701331.4273253372</v>
      </c>
      <c r="AG16" s="36">
        <f>Índice!$G$52*'Datos Vida'!AG71</f>
        <v>2363011.2091368637</v>
      </c>
      <c r="AH16" s="36">
        <f>Índice!$G$52*'Datos Vida'!AH71</f>
        <v>83019792.228345394</v>
      </c>
      <c r="AI16" s="36">
        <f>Índice!$G$52*'Datos Vida'!AI71</f>
        <v>32483820.55719436</v>
      </c>
      <c r="AJ16" s="36">
        <f>Índice!$G$52*'Datos Vida'!AJ71</f>
        <v>464951.52028745256</v>
      </c>
      <c r="AK16" s="36">
        <f>Índice!$G$52*'Datos Vida'!AK71</f>
        <v>4336689.6219973825</v>
      </c>
      <c r="AL16" s="36">
        <f>Índice!$G$52*'Datos Vida'!AL71</f>
        <v>0</v>
      </c>
      <c r="AM16" s="36">
        <f>Índice!$G$52*'Datos Vida'!AM71</f>
        <v>0</v>
      </c>
      <c r="AN16" s="36">
        <f>Índice!$G$52*'Datos Vida'!AN71</f>
        <v>0</v>
      </c>
      <c r="AO16" s="36">
        <f>Índice!$G$52*'Datos Vida'!AO71</f>
        <v>0</v>
      </c>
      <c r="AP16" s="36">
        <f>Índice!$G$52*'Datos Vida'!AP71</f>
        <v>0</v>
      </c>
      <c r="AQ16" s="36">
        <f>Índice!$G$52*'Datos Vida'!AQ71</f>
        <v>1448505323.259886</v>
      </c>
    </row>
    <row r="17" spans="2:43" x14ac:dyDescent="0.2">
      <c r="B17" s="51" t="str">
        <f>'Datos Generales'!B72</f>
        <v>5.21.31.10  Reserva De Riesgos En Curso</v>
      </c>
      <c r="C17" s="36">
        <f>Índice!$G$52*'Datos Vida'!C72</f>
        <v>0</v>
      </c>
      <c r="D17" s="36">
        <f>Índice!$G$52*'Datos Vida'!D72</f>
        <v>16586.590063470474</v>
      </c>
      <c r="E17" s="36">
        <f>Índice!$G$52*'Datos Vida'!E72</f>
        <v>1720457.5167623358</v>
      </c>
      <c r="F17" s="36">
        <f>Índice!$G$52*'Datos Vida'!F72</f>
        <v>767995.46313851071</v>
      </c>
      <c r="G17" s="36">
        <f>Índice!$G$52*'Datos Vida'!G72</f>
        <v>422257.02055161516</v>
      </c>
      <c r="H17" s="36">
        <f>Índice!$G$52*'Datos Vida'!H72</f>
        <v>968265.81735458388</v>
      </c>
      <c r="I17" s="36">
        <f>Índice!$G$52*'Datos Vida'!I72</f>
        <v>49015.590188322618</v>
      </c>
      <c r="J17" s="36">
        <f>Índice!$G$52*'Datos Vida'!J72</f>
        <v>195831.70747721448</v>
      </c>
      <c r="K17" s="36">
        <f>Índice!$G$52*'Datos Vida'!K72</f>
        <v>85092.450119528075</v>
      </c>
      <c r="L17" s="36">
        <f>Índice!$G$52*'Datos Vida'!L72</f>
        <v>551897.73554955528</v>
      </c>
      <c r="M17" s="36">
        <f>Índice!$G$52*'Datos Vida'!M72</f>
        <v>19073.427007593527</v>
      </c>
      <c r="N17" s="36">
        <f>Índice!$G$52*'Datos Vida'!N72</f>
        <v>108342.36838730155</v>
      </c>
      <c r="O17" s="36">
        <f>Índice!$G$52*'Datos Vida'!O72</f>
        <v>89.267580593418501</v>
      </c>
      <c r="P17" s="36">
        <f>Índice!$G$52*'Datos Vida'!P72</f>
        <v>39941.867209711119</v>
      </c>
      <c r="Q17" s="36">
        <f>Índice!$G$52*'Datos Vida'!Q72</f>
        <v>23772.936478155811</v>
      </c>
      <c r="R17" s="36">
        <f>Índice!$G$52*'Datos Vida'!R72</f>
        <v>247289.94307490755</v>
      </c>
      <c r="S17" s="36">
        <f>Índice!$G$52*'Datos Vida'!S72</f>
        <v>0</v>
      </c>
      <c r="T17" s="36">
        <f>Índice!$G$52*'Datos Vida'!T72</f>
        <v>63.0044052054158</v>
      </c>
      <c r="U17" s="36">
        <f>Índice!$G$52*'Datos Vida'!U72</f>
        <v>50752.633886912539</v>
      </c>
      <c r="V17" s="36">
        <f>Índice!$G$52*'Datos Vida'!V72</f>
        <v>3510.2843124814381</v>
      </c>
      <c r="W17" s="36">
        <f>Índice!$G$52*'Datos Vida'!W72</f>
        <v>0</v>
      </c>
      <c r="X17" s="36">
        <f>Índice!$G$52*'Datos Vida'!X72</f>
        <v>48429.159336848024</v>
      </c>
      <c r="Y17" s="36">
        <f>Índice!$G$52*'Datos Vida'!Y72</f>
        <v>249501.79912957308</v>
      </c>
      <c r="Z17" s="36">
        <f>Índice!$G$52*'Datos Vida'!Z72</f>
        <v>2186571.7268752232</v>
      </c>
      <c r="AA17" s="36">
        <f>Índice!$G$52*'Datos Vida'!AA72</f>
        <v>62533.98138512396</v>
      </c>
      <c r="AB17" s="36">
        <f>Índice!$G$52*'Datos Vida'!AB72</f>
        <v>102912.66099377543</v>
      </c>
      <c r="AC17" s="36">
        <f>Índice!$G$52*'Datos Vida'!AC72</f>
        <v>9217.8302466731329</v>
      </c>
      <c r="AD17" s="36">
        <f>Índice!$G$52*'Datos Vida'!AD72</f>
        <v>7214.4466515642071</v>
      </c>
      <c r="AE17" s="36">
        <f>Índice!$G$52*'Datos Vida'!AE72</f>
        <v>299.7471999270619</v>
      </c>
      <c r="AF17" s="36">
        <f>Índice!$G$52*'Datos Vida'!AF72</f>
        <v>75973.78717370471</v>
      </c>
      <c r="AG17" s="36">
        <f>Índice!$G$52*'Datos Vida'!AG72</f>
        <v>38614.454203928115</v>
      </c>
      <c r="AH17" s="36">
        <f>Índice!$G$52*'Datos Vida'!AH72</f>
        <v>275173.10052094306</v>
      </c>
      <c r="AI17" s="36">
        <f>Índice!$G$52*'Datos Vida'!AI72</f>
        <v>34799.727978820723</v>
      </c>
      <c r="AJ17" s="36">
        <f>Índice!$G$52*'Datos Vida'!AJ72</f>
        <v>182385.23383581502</v>
      </c>
      <c r="AK17" s="36">
        <f>Índice!$G$52*'Datos Vida'!AK72</f>
        <v>977476.12925700739</v>
      </c>
      <c r="AL17" s="36">
        <f>Índice!$G$52*'Datos Vida'!AL72</f>
        <v>0</v>
      </c>
      <c r="AM17" s="36">
        <f>Índice!$G$52*'Datos Vida'!AM72</f>
        <v>0</v>
      </c>
      <c r="AN17" s="36">
        <f>Índice!$G$52*'Datos Vida'!AN72</f>
        <v>0</v>
      </c>
      <c r="AO17" s="36">
        <f>Índice!$G$52*'Datos Vida'!AO72</f>
        <v>0</v>
      </c>
      <c r="AP17" s="36">
        <f>Índice!$G$52*'Datos Vida'!AP72</f>
        <v>0</v>
      </c>
      <c r="AQ17" s="36">
        <f>Índice!$G$52*'Datos Vida'!AQ72</f>
        <v>9521339.4083369263</v>
      </c>
    </row>
    <row r="18" spans="2:43" x14ac:dyDescent="0.2">
      <c r="B18" s="51" t="str">
        <f>'Datos Generales'!B73</f>
        <v>5.21.31.20  Reservas Seguros Previsionales</v>
      </c>
      <c r="C18" s="36">
        <f>Índice!$G$52*'Datos Vida'!C73</f>
        <v>15026005.170307508</v>
      </c>
      <c r="D18" s="36">
        <f>Índice!$G$52*'Datos Vida'!D73</f>
        <v>0</v>
      </c>
      <c r="E18" s="36">
        <f>Índice!$G$52*'Datos Vida'!E73</f>
        <v>376.83574322915268</v>
      </c>
      <c r="F18" s="36">
        <f>Índice!$G$52*'Datos Vida'!F73</f>
        <v>1411974.0008171522</v>
      </c>
      <c r="G18" s="36">
        <f>Índice!$G$52*'Datos Vida'!G73</f>
        <v>144422173.57033241</v>
      </c>
      <c r="H18" s="36">
        <f>Índice!$G$52*'Datos Vida'!H73</f>
        <v>1625098.1382062184</v>
      </c>
      <c r="I18" s="36">
        <f>Índice!$G$52*'Datos Vida'!I73</f>
        <v>0</v>
      </c>
      <c r="J18" s="36">
        <f>Índice!$G$52*'Datos Vida'!J73</f>
        <v>1624944.8456307026</v>
      </c>
      <c r="K18" s="36">
        <f>Índice!$G$52*'Datos Vida'!K73</f>
        <v>0</v>
      </c>
      <c r="L18" s="36">
        <f>Índice!$G$52*'Datos Vida'!L73</f>
        <v>65504346.793664321</v>
      </c>
      <c r="M18" s="36">
        <f>Índice!$G$52*'Datos Vida'!M73</f>
        <v>0</v>
      </c>
      <c r="N18" s="36">
        <f>Índice!$G$52*'Datos Vida'!N73</f>
        <v>0</v>
      </c>
      <c r="O18" s="36">
        <f>Índice!$G$52*'Datos Vida'!O73</f>
        <v>22257165.883590858</v>
      </c>
      <c r="P18" s="36">
        <f>Índice!$G$52*'Datos Vida'!P73</f>
        <v>0</v>
      </c>
      <c r="Q18" s="36">
        <f>Índice!$G$52*'Datos Vida'!Q73</f>
        <v>195101464.51222447</v>
      </c>
      <c r="R18" s="36">
        <f>Índice!$G$52*'Datos Vida'!R73</f>
        <v>175450260.98180053</v>
      </c>
      <c r="S18" s="36">
        <f>Índice!$G$52*'Datos Vida'!S73</f>
        <v>0</v>
      </c>
      <c r="T18" s="36">
        <f>Índice!$G$52*'Datos Vida'!T73</f>
        <v>32812699.742165022</v>
      </c>
      <c r="U18" s="36">
        <f>Índice!$G$52*'Datos Vida'!U73</f>
        <v>0</v>
      </c>
      <c r="V18" s="36">
        <f>Índice!$G$52*'Datos Vida'!V73</f>
        <v>0</v>
      </c>
      <c r="W18" s="36">
        <f>Índice!$G$52*'Datos Vida'!W73</f>
        <v>0</v>
      </c>
      <c r="X18" s="36">
        <f>Índice!$G$52*'Datos Vida'!X73</f>
        <v>0</v>
      </c>
      <c r="Y18" s="36">
        <f>Índice!$G$52*'Datos Vida'!Y73</f>
        <v>843108.11072854127</v>
      </c>
      <c r="Z18" s="36">
        <f>Índice!$G$52*'Datos Vida'!Z73</f>
        <v>194006332.58909664</v>
      </c>
      <c r="AA18" s="36">
        <f>Índice!$G$52*'Datos Vida'!AA73</f>
        <v>0</v>
      </c>
      <c r="AB18" s="36">
        <f>Índice!$G$52*'Datos Vida'!AB73</f>
        <v>26528649.110028759</v>
      </c>
      <c r="AC18" s="36">
        <f>Índice!$G$52*'Datos Vida'!AC73</f>
        <v>145560426.25950128</v>
      </c>
      <c r="AD18" s="36">
        <f>Índice!$G$52*'Datos Vida'!AD73</f>
        <v>111828472.85418461</v>
      </c>
      <c r="AE18" s="36">
        <f>Índice!$G$52*'Datos Vida'!AE73</f>
        <v>26420003.354338206</v>
      </c>
      <c r="AF18" s="36">
        <f>Índice!$G$52*'Datos Vida'!AF73</f>
        <v>1848198.9823359735</v>
      </c>
      <c r="AG18" s="36">
        <f>Índice!$G$52*'Datos Vida'!AG73</f>
        <v>579327.17282700294</v>
      </c>
      <c r="AH18" s="36">
        <f>Índice!$G$52*'Datos Vida'!AH73</f>
        <v>58440255.324331507</v>
      </c>
      <c r="AI18" s="36">
        <f>Índice!$G$52*'Datos Vida'!AI73</f>
        <v>0</v>
      </c>
      <c r="AJ18" s="36">
        <f>Índice!$G$52*'Datos Vida'!AJ73</f>
        <v>0</v>
      </c>
      <c r="AK18" s="36">
        <f>Índice!$G$52*'Datos Vida'!AK73</f>
        <v>0</v>
      </c>
      <c r="AL18" s="36">
        <f>Índice!$G$52*'Datos Vida'!AL73</f>
        <v>0</v>
      </c>
      <c r="AM18" s="36">
        <f>Índice!$G$52*'Datos Vida'!AM73</f>
        <v>0</v>
      </c>
      <c r="AN18" s="36">
        <f>Índice!$G$52*'Datos Vida'!AN73</f>
        <v>0</v>
      </c>
      <c r="AO18" s="36">
        <f>Índice!$G$52*'Datos Vida'!AO73</f>
        <v>0</v>
      </c>
      <c r="AP18" s="36">
        <f>Índice!$G$52*'Datos Vida'!AP73</f>
        <v>0</v>
      </c>
      <c r="AQ18" s="36">
        <f>Índice!$G$52*'Datos Vida'!AQ73</f>
        <v>1221291284.2318549</v>
      </c>
    </row>
    <row r="19" spans="2:43" x14ac:dyDescent="0.2">
      <c r="B19" s="52" t="str">
        <f>'Datos Generales'!B74</f>
        <v>5.21.31.21  Reserva Rentas Vitalicias</v>
      </c>
      <c r="C19" s="36">
        <f>Índice!$G$52*'Datos Vida'!C74</f>
        <v>13156465.486887634</v>
      </c>
      <c r="D19" s="36">
        <f>Índice!$G$52*'Datos Vida'!D74</f>
        <v>0</v>
      </c>
      <c r="E19" s="36">
        <f>Índice!$G$52*'Datos Vida'!E74</f>
        <v>0</v>
      </c>
      <c r="F19" s="36">
        <f>Índice!$G$52*'Datos Vida'!F74</f>
        <v>1411974.0008171522</v>
      </c>
      <c r="G19" s="36">
        <f>Índice!$G$52*'Datos Vida'!G74</f>
        <v>143981107.04727405</v>
      </c>
      <c r="H19" s="36">
        <f>Índice!$G$52*'Datos Vida'!H74</f>
        <v>1614280.4315189405</v>
      </c>
      <c r="I19" s="36">
        <f>Índice!$G$52*'Datos Vida'!I74</f>
        <v>0</v>
      </c>
      <c r="J19" s="36">
        <f>Índice!$G$52*'Datos Vida'!J74</f>
        <v>0</v>
      </c>
      <c r="K19" s="36">
        <f>Índice!$G$52*'Datos Vida'!K74</f>
        <v>0</v>
      </c>
      <c r="L19" s="36">
        <f>Índice!$G$52*'Datos Vida'!L74</f>
        <v>59974614.293631151</v>
      </c>
      <c r="M19" s="36">
        <f>Índice!$G$52*'Datos Vida'!M74</f>
        <v>0</v>
      </c>
      <c r="N19" s="36">
        <f>Índice!$G$52*'Datos Vida'!N74</f>
        <v>0</v>
      </c>
      <c r="O19" s="36">
        <f>Índice!$G$52*'Datos Vida'!O74</f>
        <v>20334389.212774929</v>
      </c>
      <c r="P19" s="36">
        <f>Índice!$G$52*'Datos Vida'!P74</f>
        <v>0</v>
      </c>
      <c r="Q19" s="36">
        <f>Índice!$G$52*'Datos Vida'!Q74</f>
        <v>194514668.86796531</v>
      </c>
      <c r="R19" s="36">
        <f>Índice!$G$52*'Datos Vida'!R74</f>
        <v>172312614.9651792</v>
      </c>
      <c r="S19" s="36">
        <f>Índice!$G$52*'Datos Vida'!S74</f>
        <v>0</v>
      </c>
      <c r="T19" s="36">
        <f>Índice!$G$52*'Datos Vida'!T74</f>
        <v>32229853.644032598</v>
      </c>
      <c r="U19" s="36">
        <f>Índice!$G$52*'Datos Vida'!U74</f>
        <v>0</v>
      </c>
      <c r="V19" s="36">
        <f>Índice!$G$52*'Datos Vida'!V74</f>
        <v>0</v>
      </c>
      <c r="W19" s="36">
        <f>Índice!$G$52*'Datos Vida'!W74</f>
        <v>0</v>
      </c>
      <c r="X19" s="36">
        <f>Índice!$G$52*'Datos Vida'!X74</f>
        <v>0</v>
      </c>
      <c r="Y19" s="36">
        <f>Índice!$G$52*'Datos Vida'!Y74</f>
        <v>843108.11072854127</v>
      </c>
      <c r="Z19" s="36">
        <f>Índice!$G$52*'Datos Vida'!Z74</f>
        <v>194005320.60635278</v>
      </c>
      <c r="AA19" s="36">
        <f>Índice!$G$52*'Datos Vida'!AA74</f>
        <v>0</v>
      </c>
      <c r="AB19" s="36">
        <f>Índice!$G$52*'Datos Vida'!AB74</f>
        <v>23835041.267545216</v>
      </c>
      <c r="AC19" s="36">
        <f>Índice!$G$52*'Datos Vida'!AC74</f>
        <v>140347507.05652741</v>
      </c>
      <c r="AD19" s="36">
        <f>Índice!$G$52*'Datos Vida'!AD74</f>
        <v>111828472.85418461</v>
      </c>
      <c r="AE19" s="36">
        <f>Índice!$G$52*'Datos Vida'!AE74</f>
        <v>26420003.354338206</v>
      </c>
      <c r="AF19" s="36">
        <f>Índice!$G$52*'Datos Vida'!AF74</f>
        <v>0</v>
      </c>
      <c r="AG19" s="36">
        <f>Índice!$G$52*'Datos Vida'!AG74</f>
        <v>0</v>
      </c>
      <c r="AH19" s="36">
        <f>Índice!$G$52*'Datos Vida'!AH74</f>
        <v>57047689.129732944</v>
      </c>
      <c r="AI19" s="36">
        <f>Índice!$G$52*'Datos Vida'!AI74</f>
        <v>0</v>
      </c>
      <c r="AJ19" s="36">
        <f>Índice!$G$52*'Datos Vida'!AJ74</f>
        <v>0</v>
      </c>
      <c r="AK19" s="36">
        <f>Índice!$G$52*'Datos Vida'!AK74</f>
        <v>0</v>
      </c>
      <c r="AL19" s="36">
        <f>Índice!$G$52*'Datos Vida'!AL74</f>
        <v>0</v>
      </c>
      <c r="AM19" s="36">
        <f>Índice!$G$52*'Datos Vida'!AM74</f>
        <v>0</v>
      </c>
      <c r="AN19" s="36">
        <f>Índice!$G$52*'Datos Vida'!AN74</f>
        <v>0</v>
      </c>
      <c r="AO19" s="36">
        <f>Índice!$G$52*'Datos Vida'!AO74</f>
        <v>0</v>
      </c>
      <c r="AP19" s="36">
        <f>Índice!$G$52*'Datos Vida'!AP74</f>
        <v>0</v>
      </c>
      <c r="AQ19" s="36">
        <f>Índice!$G$52*'Datos Vida'!AQ74</f>
        <v>1193857110.3294907</v>
      </c>
    </row>
    <row r="20" spans="2:43" x14ac:dyDescent="0.2">
      <c r="B20" s="52" t="str">
        <f>'Datos Generales'!B75</f>
        <v>5.21.31.22  Reserva Seguro Invalidez Y Sobrevivencia</v>
      </c>
      <c r="C20" s="36">
        <f>Índice!$G$52*'Datos Vida'!C75</f>
        <v>1869539.6834198737</v>
      </c>
      <c r="D20" s="36">
        <f>Índice!$G$52*'Datos Vida'!D75</f>
        <v>0</v>
      </c>
      <c r="E20" s="36">
        <f>Índice!$G$52*'Datos Vida'!E75</f>
        <v>376.83574322915268</v>
      </c>
      <c r="F20" s="36">
        <f>Índice!$G$52*'Datos Vida'!F75</f>
        <v>0</v>
      </c>
      <c r="G20" s="36">
        <f>Índice!$G$52*'Datos Vida'!G75</f>
        <v>441066.52305835363</v>
      </c>
      <c r="H20" s="36">
        <f>Índice!$G$52*'Datos Vida'!H75</f>
        <v>10817.706687278043</v>
      </c>
      <c r="I20" s="36">
        <f>Índice!$G$52*'Datos Vida'!I75</f>
        <v>0</v>
      </c>
      <c r="J20" s="36">
        <f>Índice!$G$52*'Datos Vida'!J75</f>
        <v>1624944.8456307026</v>
      </c>
      <c r="K20" s="36">
        <f>Índice!$G$52*'Datos Vida'!K75</f>
        <v>0</v>
      </c>
      <c r="L20" s="36">
        <f>Índice!$G$52*'Datos Vida'!L75</f>
        <v>5529732.50003317</v>
      </c>
      <c r="M20" s="36">
        <f>Índice!$G$52*'Datos Vida'!M75</f>
        <v>0</v>
      </c>
      <c r="N20" s="36">
        <f>Índice!$G$52*'Datos Vida'!N75</f>
        <v>0</v>
      </c>
      <c r="O20" s="36">
        <f>Índice!$G$52*'Datos Vida'!O75</f>
        <v>1922776.6708159309</v>
      </c>
      <c r="P20" s="36">
        <f>Índice!$G$52*'Datos Vida'!P75</f>
        <v>0</v>
      </c>
      <c r="Q20" s="36">
        <f>Índice!$G$52*'Datos Vida'!Q75</f>
        <v>586795.64425916586</v>
      </c>
      <c r="R20" s="36">
        <f>Índice!$G$52*'Datos Vida'!R75</f>
        <v>3137646.0166213242</v>
      </c>
      <c r="S20" s="36">
        <f>Índice!$G$52*'Datos Vida'!S75</f>
        <v>0</v>
      </c>
      <c r="T20" s="36">
        <f>Índice!$G$52*'Datos Vida'!T75</f>
        <v>582846.09813242289</v>
      </c>
      <c r="U20" s="36">
        <f>Índice!$G$52*'Datos Vida'!U75</f>
        <v>0</v>
      </c>
      <c r="V20" s="36">
        <f>Índice!$G$52*'Datos Vida'!V75</f>
        <v>0</v>
      </c>
      <c r="W20" s="36">
        <f>Índice!$G$52*'Datos Vida'!W75</f>
        <v>0</v>
      </c>
      <c r="X20" s="36">
        <f>Índice!$G$52*'Datos Vida'!X75</f>
        <v>0</v>
      </c>
      <c r="Y20" s="36">
        <f>Índice!$G$52*'Datos Vida'!Y75</f>
        <v>0</v>
      </c>
      <c r="Z20" s="36">
        <f>Índice!$G$52*'Datos Vida'!Z75</f>
        <v>1011.9827438690625</v>
      </c>
      <c r="AA20" s="36">
        <f>Índice!$G$52*'Datos Vida'!AA75</f>
        <v>0</v>
      </c>
      <c r="AB20" s="36">
        <f>Índice!$G$52*'Datos Vida'!AB75</f>
        <v>2693607.8424835443</v>
      </c>
      <c r="AC20" s="36">
        <f>Índice!$G$52*'Datos Vida'!AC75</f>
        <v>5212919.2029738631</v>
      </c>
      <c r="AD20" s="36">
        <f>Índice!$G$52*'Datos Vida'!AD75</f>
        <v>0</v>
      </c>
      <c r="AE20" s="36">
        <f>Índice!$G$52*'Datos Vida'!AE75</f>
        <v>0</v>
      </c>
      <c r="AF20" s="36">
        <f>Índice!$G$52*'Datos Vida'!AF75</f>
        <v>1848198.9823359735</v>
      </c>
      <c r="AG20" s="36">
        <f>Índice!$G$52*'Datos Vida'!AG75</f>
        <v>579327.17282700294</v>
      </c>
      <c r="AH20" s="36">
        <f>Índice!$G$52*'Datos Vida'!AH75</f>
        <v>1392566.194598563</v>
      </c>
      <c r="AI20" s="36">
        <f>Índice!$G$52*'Datos Vida'!AI75</f>
        <v>0</v>
      </c>
      <c r="AJ20" s="36">
        <f>Índice!$G$52*'Datos Vida'!AJ75</f>
        <v>0</v>
      </c>
      <c r="AK20" s="36">
        <f>Índice!$G$52*'Datos Vida'!AK75</f>
        <v>0</v>
      </c>
      <c r="AL20" s="36">
        <f>Índice!$G$52*'Datos Vida'!AL75</f>
        <v>0</v>
      </c>
      <c r="AM20" s="36">
        <f>Índice!$G$52*'Datos Vida'!AM75</f>
        <v>0</v>
      </c>
      <c r="AN20" s="36">
        <f>Índice!$G$52*'Datos Vida'!AN75</f>
        <v>0</v>
      </c>
      <c r="AO20" s="36">
        <f>Índice!$G$52*'Datos Vida'!AO75</f>
        <v>0</v>
      </c>
      <c r="AP20" s="36">
        <f>Índice!$G$52*'Datos Vida'!AP75</f>
        <v>0</v>
      </c>
      <c r="AQ20" s="36">
        <f>Índice!$G$52*'Datos Vida'!AQ75</f>
        <v>27434173.902364265</v>
      </c>
    </row>
    <row r="21" spans="2:43" x14ac:dyDescent="0.2">
      <c r="B21" s="51" t="str">
        <f>'Datos Generales'!B76</f>
        <v>5.21.31.30  Reserva Matemática</v>
      </c>
      <c r="C21" s="36">
        <f>Índice!$G$52*'Datos Vida'!C76</f>
        <v>0</v>
      </c>
      <c r="D21" s="36">
        <f>Índice!$G$52*'Datos Vida'!D76</f>
        <v>0</v>
      </c>
      <c r="E21" s="36">
        <f>Índice!$G$52*'Datos Vida'!E76</f>
        <v>1532964.6056084128</v>
      </c>
      <c r="F21" s="36">
        <f>Índice!$G$52*'Datos Vida'!F76</f>
        <v>1944861.4498429485</v>
      </c>
      <c r="G21" s="36">
        <f>Índice!$G$52*'Datos Vida'!G76</f>
        <v>971649.51452248148</v>
      </c>
      <c r="H21" s="36">
        <f>Índice!$G$52*'Datos Vida'!H76</f>
        <v>3332171.9475947595</v>
      </c>
      <c r="I21" s="36">
        <f>Índice!$G$52*'Datos Vida'!I76</f>
        <v>0</v>
      </c>
      <c r="J21" s="36">
        <f>Índice!$G$52*'Datos Vida'!J76</f>
        <v>0</v>
      </c>
      <c r="K21" s="36">
        <f>Índice!$G$52*'Datos Vida'!K76</f>
        <v>478624.39474777319</v>
      </c>
      <c r="L21" s="36">
        <f>Índice!$G$52*'Datos Vida'!L76</f>
        <v>1505716.3230057594</v>
      </c>
      <c r="M21" s="36">
        <f>Índice!$G$52*'Datos Vida'!M76</f>
        <v>0</v>
      </c>
      <c r="N21" s="36">
        <f>Índice!$G$52*'Datos Vida'!N76</f>
        <v>0</v>
      </c>
      <c r="O21" s="36">
        <f>Índice!$G$52*'Datos Vida'!O76</f>
        <v>82131.549251788674</v>
      </c>
      <c r="P21" s="36">
        <f>Índice!$G$52*'Datos Vida'!P76</f>
        <v>105500.67239852532</v>
      </c>
      <c r="Q21" s="36">
        <f>Índice!$G$52*'Datos Vida'!Q76</f>
        <v>286815.74987659371</v>
      </c>
      <c r="R21" s="36">
        <f>Índice!$G$52*'Datos Vida'!R76</f>
        <v>1192611.1345657748</v>
      </c>
      <c r="S21" s="36">
        <f>Índice!$G$52*'Datos Vida'!S76</f>
        <v>0</v>
      </c>
      <c r="T21" s="36">
        <f>Índice!$G$52*'Datos Vida'!T76</f>
        <v>250.86095247555946</v>
      </c>
      <c r="U21" s="36">
        <f>Índice!$G$52*'Datos Vida'!U76</f>
        <v>10614.609333565122</v>
      </c>
      <c r="V21" s="36">
        <f>Índice!$G$52*'Datos Vida'!V76</f>
        <v>0</v>
      </c>
      <c r="W21" s="36">
        <f>Índice!$G$52*'Datos Vida'!W76</f>
        <v>0</v>
      </c>
      <c r="X21" s="36">
        <f>Índice!$G$52*'Datos Vida'!X76</f>
        <v>1018481.2128143884</v>
      </c>
      <c r="Y21" s="36">
        <f>Índice!$G$52*'Datos Vida'!Y76</f>
        <v>12050.885242510829</v>
      </c>
      <c r="Z21" s="36">
        <f>Índice!$G$52*'Datos Vida'!Z76</f>
        <v>3295330.9721423234</v>
      </c>
      <c r="AA21" s="36">
        <f>Índice!$G$52*'Datos Vida'!AA76</f>
        <v>2984719.2884992808</v>
      </c>
      <c r="AB21" s="36">
        <f>Índice!$G$52*'Datos Vida'!AB76</f>
        <v>233908.31090020438</v>
      </c>
      <c r="AC21" s="36">
        <f>Índice!$G$52*'Datos Vida'!AC76</f>
        <v>314911.76831796952</v>
      </c>
      <c r="AD21" s="36">
        <f>Índice!$G$52*'Datos Vida'!AD76</f>
        <v>0</v>
      </c>
      <c r="AE21" s="36">
        <f>Índice!$G$52*'Datos Vida'!AE76</f>
        <v>745.57480803557917</v>
      </c>
      <c r="AF21" s="36">
        <f>Índice!$G$52*'Datos Vida'!AF76</f>
        <v>0</v>
      </c>
      <c r="AG21" s="36">
        <f>Índice!$G$52*'Datos Vida'!AG76</f>
        <v>1475731.0228996519</v>
      </c>
      <c r="AH21" s="36">
        <f>Índice!$G$52*'Datos Vida'!AH76</f>
        <v>1446616.1837633022</v>
      </c>
      <c r="AI21" s="36">
        <f>Índice!$G$52*'Datos Vida'!AI76</f>
        <v>3855077.7910492243</v>
      </c>
      <c r="AJ21" s="36">
        <f>Índice!$G$52*'Datos Vida'!AJ76</f>
        <v>69338.287049022678</v>
      </c>
      <c r="AK21" s="36">
        <f>Índice!$G$52*'Datos Vida'!AK76</f>
        <v>2009398.9168821529</v>
      </c>
      <c r="AL21" s="36">
        <f>Índice!$G$52*'Datos Vida'!AL76</f>
        <v>0</v>
      </c>
      <c r="AM21" s="36">
        <f>Índice!$G$52*'Datos Vida'!AM76</f>
        <v>0</v>
      </c>
      <c r="AN21" s="36">
        <f>Índice!$G$52*'Datos Vida'!AN76</f>
        <v>0</v>
      </c>
      <c r="AO21" s="36">
        <f>Índice!$G$52*'Datos Vida'!AO76</f>
        <v>0</v>
      </c>
      <c r="AP21" s="36">
        <f>Índice!$G$52*'Datos Vida'!AP76</f>
        <v>0</v>
      </c>
      <c r="AQ21" s="36">
        <f>Índice!$G$52*'Datos Vida'!AQ76</f>
        <v>28160223.026068926</v>
      </c>
    </row>
    <row r="22" spans="2:43" x14ac:dyDescent="0.2">
      <c r="B22" s="51" t="str">
        <f>'Datos Generales'!B77</f>
        <v>5.21.31.40  Reserva Valor Del Fondo</v>
      </c>
      <c r="C22" s="36">
        <f>Índice!$G$52*'Datos Vida'!C77</f>
        <v>0</v>
      </c>
      <c r="D22" s="36">
        <f>Índice!$G$52*'Datos Vida'!D77</f>
        <v>0</v>
      </c>
      <c r="E22" s="36">
        <f>Índice!$G$52*'Datos Vida'!E77</f>
        <v>15828.121805341563</v>
      </c>
      <c r="F22" s="36">
        <f>Índice!$G$52*'Datos Vida'!F77</f>
        <v>857597.72911984008</v>
      </c>
      <c r="G22" s="36">
        <f>Índice!$G$52*'Datos Vida'!G77</f>
        <v>2994559.8145520445</v>
      </c>
      <c r="H22" s="36">
        <f>Índice!$G$52*'Datos Vida'!H77</f>
        <v>0</v>
      </c>
      <c r="I22" s="36">
        <f>Índice!$G$52*'Datos Vida'!I77</f>
        <v>0</v>
      </c>
      <c r="J22" s="36">
        <f>Índice!$G$52*'Datos Vida'!J77</f>
        <v>0</v>
      </c>
      <c r="K22" s="36">
        <f>Índice!$G$52*'Datos Vida'!K77</f>
        <v>0</v>
      </c>
      <c r="L22" s="36">
        <f>Índice!$G$52*'Datos Vida'!L77</f>
        <v>27000271.680982709</v>
      </c>
      <c r="M22" s="36">
        <f>Índice!$G$52*'Datos Vida'!M77</f>
        <v>0</v>
      </c>
      <c r="N22" s="36">
        <f>Índice!$G$52*'Datos Vida'!N77</f>
        <v>0</v>
      </c>
      <c r="O22" s="36">
        <f>Índice!$G$52*'Datos Vida'!O77</f>
        <v>0</v>
      </c>
      <c r="P22" s="36">
        <f>Índice!$G$52*'Datos Vida'!P77</f>
        <v>0</v>
      </c>
      <c r="Q22" s="36">
        <f>Índice!$G$52*'Datos Vida'!Q77</f>
        <v>14585845.849448729</v>
      </c>
      <c r="R22" s="36">
        <f>Índice!$G$52*'Datos Vida'!R77</f>
        <v>29126855.62771881</v>
      </c>
      <c r="S22" s="36">
        <f>Índice!$G$52*'Datos Vida'!S77</f>
        <v>0</v>
      </c>
      <c r="T22" s="36">
        <f>Índice!$G$52*'Datos Vida'!T77</f>
        <v>14461.245997162081</v>
      </c>
      <c r="U22" s="36">
        <f>Índice!$G$52*'Datos Vida'!U77</f>
        <v>0</v>
      </c>
      <c r="V22" s="36">
        <f>Índice!$G$52*'Datos Vida'!V77</f>
        <v>0</v>
      </c>
      <c r="W22" s="36">
        <f>Índice!$G$52*'Datos Vida'!W77</f>
        <v>0</v>
      </c>
      <c r="X22" s="36">
        <f>Índice!$G$52*'Datos Vida'!X77</f>
        <v>0</v>
      </c>
      <c r="Y22" s="36">
        <f>Índice!$G$52*'Datos Vida'!Y77</f>
        <v>18310.876390596015</v>
      </c>
      <c r="Z22" s="36">
        <f>Índice!$G$52*'Datos Vida'!Z77</f>
        <v>22143190.064082831</v>
      </c>
      <c r="AA22" s="36">
        <f>Índice!$G$52*'Datos Vida'!AA77</f>
        <v>1050887.0795723186</v>
      </c>
      <c r="AB22" s="36">
        <f>Índice!$G$52*'Datos Vida'!AB77</f>
        <v>1025333.4521753361</v>
      </c>
      <c r="AC22" s="36">
        <f>Índice!$G$52*'Datos Vida'!AC77</f>
        <v>2877622.243684846</v>
      </c>
      <c r="AD22" s="36">
        <f>Índice!$G$52*'Datos Vida'!AD77</f>
        <v>11445298.364300862</v>
      </c>
      <c r="AE22" s="36">
        <f>Índice!$G$52*'Datos Vida'!AE77</f>
        <v>4032.8262476624245</v>
      </c>
      <c r="AF22" s="36">
        <f>Índice!$G$52*'Datos Vida'!AF77</f>
        <v>0</v>
      </c>
      <c r="AG22" s="36">
        <f>Índice!$G$52*'Datos Vida'!AG77</f>
        <v>0</v>
      </c>
      <c r="AH22" s="36">
        <f>Índice!$G$52*'Datos Vida'!AH77</f>
        <v>20630391.732951134</v>
      </c>
      <c r="AI22" s="36">
        <f>Índice!$G$52*'Datos Vida'!AI77</f>
        <v>28299104.874778748</v>
      </c>
      <c r="AJ22" s="36">
        <f>Índice!$G$52*'Datos Vida'!AJ77</f>
        <v>0</v>
      </c>
      <c r="AK22" s="36">
        <f>Índice!$G$52*'Datos Vida'!AK77</f>
        <v>623652.16669495974</v>
      </c>
      <c r="AL22" s="36">
        <f>Índice!$G$52*'Datos Vida'!AL77</f>
        <v>0</v>
      </c>
      <c r="AM22" s="36">
        <f>Índice!$G$52*'Datos Vida'!AM77</f>
        <v>0</v>
      </c>
      <c r="AN22" s="36">
        <f>Índice!$G$52*'Datos Vida'!AN77</f>
        <v>0</v>
      </c>
      <c r="AO22" s="36">
        <f>Índice!$G$52*'Datos Vida'!AO77</f>
        <v>0</v>
      </c>
      <c r="AP22" s="36">
        <f>Índice!$G$52*'Datos Vida'!AP77</f>
        <v>0</v>
      </c>
      <c r="AQ22" s="36">
        <f>Índice!$G$52*'Datos Vida'!AQ77</f>
        <v>162713243.75050393</v>
      </c>
    </row>
    <row r="23" spans="2:43" x14ac:dyDescent="0.2">
      <c r="B23" s="51" t="str">
        <f>'Datos Generales'!B78</f>
        <v>5.21.31.50  Reserva Rentas Privadas</v>
      </c>
      <c r="C23" s="36">
        <f>Índice!$G$52*'Datos Vida'!C78</f>
        <v>0</v>
      </c>
      <c r="D23" s="36">
        <f>Índice!$G$52*'Datos Vida'!D78</f>
        <v>0</v>
      </c>
      <c r="E23" s="36">
        <f>Índice!$G$52*'Datos Vida'!E78</f>
        <v>0</v>
      </c>
      <c r="F23" s="36">
        <f>Índice!$G$52*'Datos Vida'!F78</f>
        <v>0</v>
      </c>
      <c r="G23" s="36">
        <f>Índice!$G$52*'Datos Vida'!G78</f>
        <v>1322750.1354832849</v>
      </c>
      <c r="H23" s="36">
        <f>Índice!$G$52*'Datos Vida'!H78</f>
        <v>0</v>
      </c>
      <c r="I23" s="36">
        <f>Índice!$G$52*'Datos Vida'!I78</f>
        <v>0</v>
      </c>
      <c r="J23" s="36">
        <f>Índice!$G$52*'Datos Vida'!J78</f>
        <v>0</v>
      </c>
      <c r="K23" s="36">
        <f>Índice!$G$52*'Datos Vida'!K78</f>
        <v>0</v>
      </c>
      <c r="L23" s="36">
        <f>Índice!$G$52*'Datos Vida'!L78</f>
        <v>254599.54270776742</v>
      </c>
      <c r="M23" s="36">
        <f>Índice!$G$52*'Datos Vida'!M78</f>
        <v>0</v>
      </c>
      <c r="N23" s="36">
        <f>Índice!$G$52*'Datos Vida'!N78</f>
        <v>0</v>
      </c>
      <c r="O23" s="36">
        <f>Índice!$G$52*'Datos Vida'!O78</f>
        <v>4621.876612744376</v>
      </c>
      <c r="P23" s="36">
        <f>Índice!$G$52*'Datos Vida'!P78</f>
        <v>0</v>
      </c>
      <c r="Q23" s="36">
        <f>Índice!$G$52*'Datos Vida'!Q78</f>
        <v>1252315.6330190711</v>
      </c>
      <c r="R23" s="36">
        <f>Índice!$G$52*'Datos Vida'!R78</f>
        <v>1440986.8150014442</v>
      </c>
      <c r="S23" s="36">
        <f>Índice!$G$52*'Datos Vida'!S78</f>
        <v>0</v>
      </c>
      <c r="T23" s="36">
        <f>Índice!$G$52*'Datos Vida'!T78</f>
        <v>565825.75743916351</v>
      </c>
      <c r="U23" s="36">
        <f>Índice!$G$52*'Datos Vida'!U78</f>
        <v>0</v>
      </c>
      <c r="V23" s="36">
        <f>Índice!$G$52*'Datos Vida'!V78</f>
        <v>0</v>
      </c>
      <c r="W23" s="36">
        <f>Índice!$G$52*'Datos Vida'!W78</f>
        <v>0</v>
      </c>
      <c r="X23" s="36">
        <f>Índice!$G$52*'Datos Vida'!X78</f>
        <v>0</v>
      </c>
      <c r="Y23" s="36">
        <f>Índice!$G$52*'Datos Vida'!Y78</f>
        <v>10660.705969123079</v>
      </c>
      <c r="Z23" s="36">
        <f>Índice!$G$52*'Datos Vida'!Z78</f>
        <v>1798472.7215079418</v>
      </c>
      <c r="AA23" s="36">
        <f>Índice!$G$52*'Datos Vida'!AA78</f>
        <v>606277.30715361959</v>
      </c>
      <c r="AB23" s="36">
        <f>Índice!$G$52*'Datos Vida'!AB78</f>
        <v>51395.129133515933</v>
      </c>
      <c r="AC23" s="36">
        <f>Índice!$G$52*'Datos Vida'!AC78</f>
        <v>228711.9783553333</v>
      </c>
      <c r="AD23" s="36">
        <f>Índice!$G$52*'Datos Vida'!AD78</f>
        <v>1981949.9183017933</v>
      </c>
      <c r="AE23" s="36">
        <f>Índice!$G$52*'Datos Vida'!AE78</f>
        <v>1822.9093134595032</v>
      </c>
      <c r="AF23" s="36">
        <f>Índice!$G$52*'Datos Vida'!AF78</f>
        <v>0</v>
      </c>
      <c r="AG23" s="36">
        <f>Índice!$G$52*'Datos Vida'!AG78</f>
        <v>0</v>
      </c>
      <c r="AH23" s="36">
        <f>Índice!$G$52*'Datos Vida'!AH78</f>
        <v>1179784.0908433711</v>
      </c>
      <c r="AI23" s="36">
        <f>Índice!$G$52*'Datos Vida'!AI78</f>
        <v>970.17258512313595</v>
      </c>
      <c r="AJ23" s="36">
        <f>Índice!$G$52*'Datos Vida'!AJ78</f>
        <v>0</v>
      </c>
      <c r="AK23" s="36">
        <f>Índice!$G$52*'Datos Vida'!AK78</f>
        <v>0</v>
      </c>
      <c r="AL23" s="36">
        <f>Índice!$G$52*'Datos Vida'!AL78</f>
        <v>0</v>
      </c>
      <c r="AM23" s="36">
        <f>Índice!$G$52*'Datos Vida'!AM78</f>
        <v>0</v>
      </c>
      <c r="AN23" s="36">
        <f>Índice!$G$52*'Datos Vida'!AN78</f>
        <v>0</v>
      </c>
      <c r="AO23" s="36">
        <f>Índice!$G$52*'Datos Vida'!AO78</f>
        <v>0</v>
      </c>
      <c r="AP23" s="36">
        <f>Índice!$G$52*'Datos Vida'!AP78</f>
        <v>0</v>
      </c>
      <c r="AQ23" s="36">
        <f>Índice!$G$52*'Datos Vida'!AQ78</f>
        <v>10701144.693426756</v>
      </c>
    </row>
    <row r="24" spans="2:43" x14ac:dyDescent="0.2">
      <c r="B24" s="51" t="str">
        <f>'Datos Generales'!B79</f>
        <v>5.21.31.60  Reserva De Siniestros</v>
      </c>
      <c r="C24" s="36">
        <f>Índice!$G$52*'Datos Vida'!C79</f>
        <v>0</v>
      </c>
      <c r="D24" s="36">
        <f>Índice!$G$52*'Datos Vida'!D79</f>
        <v>36803.655888445464</v>
      </c>
      <c r="E24" s="36">
        <f>Índice!$G$52*'Datos Vida'!E79</f>
        <v>757162.20946787472</v>
      </c>
      <c r="F24" s="36">
        <f>Índice!$G$52*'Datos Vida'!F79</f>
        <v>1170736.4609418616</v>
      </c>
      <c r="G24" s="36">
        <f>Índice!$G$52*'Datos Vida'!G79</f>
        <v>958603.04401089041</v>
      </c>
      <c r="H24" s="36">
        <f>Índice!$G$52*'Datos Vida'!H79</f>
        <v>1461087.7036969503</v>
      </c>
      <c r="I24" s="36">
        <f>Índice!$G$52*'Datos Vida'!I79</f>
        <v>60472.322117165742</v>
      </c>
      <c r="J24" s="36">
        <f>Índice!$G$52*'Datos Vida'!J79</f>
        <v>153588.6826125872</v>
      </c>
      <c r="K24" s="36">
        <f>Índice!$G$52*'Datos Vida'!K79</f>
        <v>181785.87551458986</v>
      </c>
      <c r="L24" s="36">
        <f>Índice!$G$52*'Datos Vida'!L79</f>
        <v>1169317.9773136515</v>
      </c>
      <c r="M24" s="36">
        <f>Índice!$G$52*'Datos Vida'!M79</f>
        <v>25501.679380379574</v>
      </c>
      <c r="N24" s="36">
        <f>Índice!$G$52*'Datos Vida'!N79</f>
        <v>143010.03205672302</v>
      </c>
      <c r="O24" s="36">
        <f>Índice!$G$52*'Datos Vida'!O79</f>
        <v>0</v>
      </c>
      <c r="P24" s="36">
        <f>Índice!$G$52*'Datos Vida'!P79</f>
        <v>78962.073865520986</v>
      </c>
      <c r="Q24" s="36">
        <f>Índice!$G$52*'Datos Vida'!Q79</f>
        <v>164762.26893423559</v>
      </c>
      <c r="R24" s="36">
        <f>Índice!$G$52*'Datos Vida'!R79</f>
        <v>761463.38277183322</v>
      </c>
      <c r="S24" s="36">
        <f>Índice!$G$52*'Datos Vida'!S79</f>
        <v>0</v>
      </c>
      <c r="T24" s="36">
        <f>Índice!$G$52*'Datos Vida'!T79</f>
        <v>37640.471417194283</v>
      </c>
      <c r="U24" s="36">
        <f>Índice!$G$52*'Datos Vida'!U79</f>
        <v>143592.75476555864</v>
      </c>
      <c r="V24" s="36">
        <f>Índice!$G$52*'Datos Vida'!V79</f>
        <v>10924.562430663687</v>
      </c>
      <c r="W24" s="36">
        <f>Índice!$G$52*'Datos Vida'!W79</f>
        <v>0</v>
      </c>
      <c r="X24" s="36">
        <f>Índice!$G$52*'Datos Vida'!X79</f>
        <v>66193.237776652109</v>
      </c>
      <c r="Y24" s="36">
        <f>Índice!$G$52*'Datos Vida'!Y79</f>
        <v>273296.13397213182</v>
      </c>
      <c r="Z24" s="36">
        <f>Índice!$G$52*'Datos Vida'!Z79</f>
        <v>2984519.593111292</v>
      </c>
      <c r="AA24" s="36">
        <f>Índice!$G$52*'Datos Vida'!AA79</f>
        <v>182505.69744209602</v>
      </c>
      <c r="AB24" s="36">
        <f>Índice!$G$52*'Datos Vida'!AB79</f>
        <v>78953.636990525876</v>
      </c>
      <c r="AC24" s="36">
        <f>Índice!$G$52*'Datos Vida'!AC79</f>
        <v>18180.206887143529</v>
      </c>
      <c r="AD24" s="36">
        <f>Índice!$G$52*'Datos Vida'!AD79</f>
        <v>19226.719583109512</v>
      </c>
      <c r="AE24" s="36">
        <f>Índice!$G$52*'Datos Vida'!AE79</f>
        <v>130.63548379524659</v>
      </c>
      <c r="AF24" s="36">
        <f>Índice!$G$52*'Datos Vida'!AF79</f>
        <v>777158.65781565907</v>
      </c>
      <c r="AG24" s="36">
        <f>Índice!$G$52*'Datos Vida'!AG79</f>
        <v>269338.55920628057</v>
      </c>
      <c r="AH24" s="36">
        <f>Índice!$G$52*'Datos Vida'!AH79</f>
        <v>737084.48815894802</v>
      </c>
      <c r="AI24" s="36">
        <f>Índice!$G$52*'Datos Vida'!AI79</f>
        <v>177732.16119738307</v>
      </c>
      <c r="AJ24" s="36">
        <f>Índice!$G$52*'Datos Vida'!AJ79</f>
        <v>198320.61962042909</v>
      </c>
      <c r="AK24" s="36">
        <f>Índice!$G$52*'Datos Vida'!AK79</f>
        <v>726162.40916326281</v>
      </c>
      <c r="AL24" s="36">
        <f>Índice!$G$52*'Datos Vida'!AL79</f>
        <v>0</v>
      </c>
      <c r="AM24" s="36">
        <f>Índice!$G$52*'Datos Vida'!AM79</f>
        <v>0</v>
      </c>
      <c r="AN24" s="36">
        <f>Índice!$G$52*'Datos Vida'!AN79</f>
        <v>0</v>
      </c>
      <c r="AO24" s="36">
        <f>Índice!$G$52*'Datos Vida'!AO79</f>
        <v>0</v>
      </c>
      <c r="AP24" s="36">
        <f>Índice!$G$52*'Datos Vida'!AP79</f>
        <v>0</v>
      </c>
      <c r="AQ24" s="36">
        <f>Índice!$G$52*'Datos Vida'!AQ79</f>
        <v>13824217.913594835</v>
      </c>
    </row>
    <row r="25" spans="2:43" x14ac:dyDescent="0.2">
      <c r="B25" s="51" t="str">
        <f>'Datos Generales'!B80</f>
        <v>5.21.31.70  Reserva Catastrófica De Terremoto</v>
      </c>
      <c r="C25" s="36">
        <f>Índice!$G$52*'Datos Vida'!C80</f>
        <v>0</v>
      </c>
      <c r="D25" s="36">
        <f>Índice!$G$52*'Datos Vida'!D80</f>
        <v>0</v>
      </c>
      <c r="E25" s="36">
        <f>Índice!$G$52*'Datos Vida'!E80</f>
        <v>0</v>
      </c>
      <c r="F25" s="36">
        <f>Índice!$G$52*'Datos Vida'!F80</f>
        <v>0</v>
      </c>
      <c r="G25" s="36">
        <f>Índice!$G$52*'Datos Vida'!G80</f>
        <v>0</v>
      </c>
      <c r="H25" s="36">
        <f>Índice!$G$52*'Datos Vida'!H80</f>
        <v>0</v>
      </c>
      <c r="I25" s="36">
        <f>Índice!$G$52*'Datos Vida'!I80</f>
        <v>0</v>
      </c>
      <c r="J25" s="36">
        <f>Índice!$G$52*'Datos Vida'!J80</f>
        <v>0</v>
      </c>
      <c r="K25" s="36">
        <f>Índice!$G$52*'Datos Vida'!K80</f>
        <v>0</v>
      </c>
      <c r="L25" s="36">
        <f>Índice!$G$52*'Datos Vida'!L80</f>
        <v>0</v>
      </c>
      <c r="M25" s="36">
        <f>Índice!$G$52*'Datos Vida'!M80</f>
        <v>0</v>
      </c>
      <c r="N25" s="36">
        <f>Índice!$G$52*'Datos Vida'!N80</f>
        <v>0</v>
      </c>
      <c r="O25" s="36">
        <f>Índice!$G$52*'Datos Vida'!O80</f>
        <v>0</v>
      </c>
      <c r="P25" s="36">
        <f>Índice!$G$52*'Datos Vida'!P80</f>
        <v>0</v>
      </c>
      <c r="Q25" s="36">
        <f>Índice!$G$52*'Datos Vida'!Q80</f>
        <v>0</v>
      </c>
      <c r="R25" s="36">
        <f>Índice!$G$52*'Datos Vida'!R80</f>
        <v>0</v>
      </c>
      <c r="S25" s="36">
        <f>Índice!$G$52*'Datos Vida'!S80</f>
        <v>0</v>
      </c>
      <c r="T25" s="36">
        <f>Índice!$G$52*'Datos Vida'!T80</f>
        <v>0</v>
      </c>
      <c r="U25" s="36">
        <f>Índice!$G$52*'Datos Vida'!U80</f>
        <v>0</v>
      </c>
      <c r="V25" s="36">
        <f>Índice!$G$52*'Datos Vida'!V80</f>
        <v>0</v>
      </c>
      <c r="W25" s="36">
        <f>Índice!$G$52*'Datos Vida'!W80</f>
        <v>0</v>
      </c>
      <c r="X25" s="36">
        <f>Índice!$G$52*'Datos Vida'!X80</f>
        <v>0</v>
      </c>
      <c r="Y25" s="36">
        <f>Índice!$G$52*'Datos Vida'!Y80</f>
        <v>0</v>
      </c>
      <c r="Z25" s="36">
        <f>Índice!$G$52*'Datos Vida'!Z80</f>
        <v>0</v>
      </c>
      <c r="AA25" s="36">
        <f>Índice!$G$52*'Datos Vida'!AA80</f>
        <v>0</v>
      </c>
      <c r="AB25" s="36">
        <f>Índice!$G$52*'Datos Vida'!AB80</f>
        <v>0</v>
      </c>
      <c r="AC25" s="36">
        <f>Índice!$G$52*'Datos Vida'!AC80</f>
        <v>0</v>
      </c>
      <c r="AD25" s="36">
        <f>Índice!$G$52*'Datos Vida'!AD80</f>
        <v>0</v>
      </c>
      <c r="AE25" s="36">
        <f>Índice!$G$52*'Datos Vida'!AE80</f>
        <v>0</v>
      </c>
      <c r="AF25" s="36">
        <f>Índice!$G$52*'Datos Vida'!AF80</f>
        <v>0</v>
      </c>
      <c r="AG25" s="36">
        <f>Índice!$G$52*'Datos Vida'!AG80</f>
        <v>0</v>
      </c>
      <c r="AH25" s="36">
        <f>Índice!$G$52*'Datos Vida'!AH80</f>
        <v>0</v>
      </c>
      <c r="AI25" s="36">
        <f>Índice!$G$52*'Datos Vida'!AI80</f>
        <v>0</v>
      </c>
      <c r="AJ25" s="36">
        <f>Índice!$G$52*'Datos Vida'!AJ80</f>
        <v>0</v>
      </c>
      <c r="AK25" s="36">
        <f>Índice!$G$52*'Datos Vida'!AK80</f>
        <v>0</v>
      </c>
      <c r="AL25" s="36">
        <f>Índice!$G$52*'Datos Vida'!AL80</f>
        <v>0</v>
      </c>
      <c r="AM25" s="36">
        <f>Índice!$G$52*'Datos Vida'!AM80</f>
        <v>0</v>
      </c>
      <c r="AN25" s="36">
        <f>Índice!$G$52*'Datos Vida'!AN80</f>
        <v>0</v>
      </c>
      <c r="AO25" s="36">
        <f>Índice!$G$52*'Datos Vida'!AO80</f>
        <v>0</v>
      </c>
      <c r="AP25" s="36">
        <f>Índice!$G$52*'Datos Vida'!AP80</f>
        <v>0</v>
      </c>
      <c r="AQ25" s="36">
        <f>Índice!$G$52*'Datos Vida'!AQ80</f>
        <v>0</v>
      </c>
    </row>
    <row r="26" spans="2:43" x14ac:dyDescent="0.2">
      <c r="B26" s="51" t="str">
        <f>'Datos Generales'!B81</f>
        <v>5.21.31.80  Reserva De Insuficiencia De Prima</v>
      </c>
      <c r="C26" s="36">
        <f>Índice!$G$52*'Datos Vida'!C81</f>
        <v>0</v>
      </c>
      <c r="D26" s="36">
        <f>Índice!$G$52*'Datos Vida'!D81</f>
        <v>3684.2268199410987</v>
      </c>
      <c r="E26" s="36">
        <f>Índice!$G$52*'Datos Vida'!E81</f>
        <v>0</v>
      </c>
      <c r="F26" s="36">
        <f>Índice!$G$52*'Datos Vida'!F81</f>
        <v>0</v>
      </c>
      <c r="G26" s="36">
        <f>Índice!$G$52*'Datos Vida'!G81</f>
        <v>0</v>
      </c>
      <c r="H26" s="36">
        <f>Índice!$G$52*'Datos Vida'!H81</f>
        <v>58882.073239559286</v>
      </c>
      <c r="I26" s="36">
        <f>Índice!$G$52*'Datos Vida'!I81</f>
        <v>0</v>
      </c>
      <c r="J26" s="36">
        <f>Índice!$G$52*'Datos Vida'!J81</f>
        <v>7121.5729873035243</v>
      </c>
      <c r="K26" s="36">
        <f>Índice!$G$52*'Datos Vida'!K81</f>
        <v>0</v>
      </c>
      <c r="L26" s="36">
        <f>Índice!$G$52*'Datos Vida'!L81</f>
        <v>58921.433982984054</v>
      </c>
      <c r="M26" s="36">
        <f>Índice!$G$52*'Datos Vida'!M81</f>
        <v>9473.964246020636</v>
      </c>
      <c r="N26" s="36">
        <f>Índice!$G$52*'Datos Vida'!N81</f>
        <v>2511.9434511649524</v>
      </c>
      <c r="O26" s="36">
        <f>Índice!$G$52*'Datos Vida'!O81</f>
        <v>0</v>
      </c>
      <c r="P26" s="36">
        <f>Índice!$G$52*'Datos Vida'!P81</f>
        <v>16641.803967168311</v>
      </c>
      <c r="Q26" s="36">
        <f>Índice!$G$52*'Datos Vida'!Q81</f>
        <v>0</v>
      </c>
      <c r="R26" s="36">
        <f>Índice!$G$52*'Datos Vida'!R81</f>
        <v>388510.50714123639</v>
      </c>
      <c r="S26" s="36">
        <f>Índice!$G$52*'Datos Vida'!S81</f>
        <v>0</v>
      </c>
      <c r="T26" s="36">
        <f>Índice!$G$52*'Datos Vida'!T81</f>
        <v>0</v>
      </c>
      <c r="U26" s="36">
        <f>Índice!$G$52*'Datos Vida'!U81</f>
        <v>0</v>
      </c>
      <c r="V26" s="36">
        <f>Índice!$G$52*'Datos Vida'!V81</f>
        <v>0</v>
      </c>
      <c r="W26" s="36">
        <f>Índice!$G$52*'Datos Vida'!W81</f>
        <v>0</v>
      </c>
      <c r="X26" s="36">
        <f>Índice!$G$52*'Datos Vida'!X81</f>
        <v>0</v>
      </c>
      <c r="Y26" s="36">
        <f>Índice!$G$52*'Datos Vida'!Y81</f>
        <v>0</v>
      </c>
      <c r="Z26" s="36">
        <f>Índice!$G$52*'Datos Vida'!Z81</f>
        <v>275194.66898363212</v>
      </c>
      <c r="AA26" s="36">
        <f>Índice!$G$52*'Datos Vida'!AA81</f>
        <v>0</v>
      </c>
      <c r="AB26" s="36">
        <f>Índice!$G$52*'Datos Vida'!AB81</f>
        <v>0</v>
      </c>
      <c r="AC26" s="36">
        <f>Índice!$G$52*'Datos Vida'!AC81</f>
        <v>66.882646130587176</v>
      </c>
      <c r="AD26" s="36">
        <f>Índice!$G$52*'Datos Vida'!AD81</f>
        <v>0</v>
      </c>
      <c r="AE26" s="36">
        <f>Índice!$G$52*'Datos Vida'!AE81</f>
        <v>0</v>
      </c>
      <c r="AF26" s="36">
        <f>Índice!$G$52*'Datos Vida'!AF81</f>
        <v>0</v>
      </c>
      <c r="AG26" s="36">
        <f>Índice!$G$52*'Datos Vida'!AG81</f>
        <v>0</v>
      </c>
      <c r="AH26" s="36">
        <f>Índice!$G$52*'Datos Vida'!AH81</f>
        <v>0</v>
      </c>
      <c r="AI26" s="36">
        <f>Índice!$G$52*'Datos Vida'!AI81</f>
        <v>16951.825103581352</v>
      </c>
      <c r="AJ26" s="36">
        <f>Índice!$G$52*'Datos Vida'!AJ81</f>
        <v>14907.379782185744</v>
      </c>
      <c r="AK26" s="36">
        <f>Índice!$G$52*'Datos Vida'!AK81</f>
        <v>0</v>
      </c>
      <c r="AL26" s="36">
        <f>Índice!$G$52*'Datos Vida'!AL81</f>
        <v>0</v>
      </c>
      <c r="AM26" s="36">
        <f>Índice!$G$52*'Datos Vida'!AM81</f>
        <v>0</v>
      </c>
      <c r="AN26" s="36">
        <f>Índice!$G$52*'Datos Vida'!AN81</f>
        <v>0</v>
      </c>
      <c r="AO26" s="36">
        <f>Índice!$G$52*'Datos Vida'!AO81</f>
        <v>0</v>
      </c>
      <c r="AP26" s="36">
        <f>Índice!$G$52*'Datos Vida'!AP81</f>
        <v>0</v>
      </c>
      <c r="AQ26" s="36">
        <f>Índice!$G$52*'Datos Vida'!AQ81</f>
        <v>852868.28235090803</v>
      </c>
    </row>
    <row r="27" spans="2:43" x14ac:dyDescent="0.2">
      <c r="B27" s="51" t="str">
        <f>'Datos Generales'!B82</f>
        <v>5.21.31.90  Otras Reservas Técnicas</v>
      </c>
      <c r="C27" s="36">
        <f>Índice!$G$52*'Datos Vida'!C82</f>
        <v>0</v>
      </c>
      <c r="D27" s="36">
        <f>Índice!$G$52*'Datos Vida'!D82</f>
        <v>0</v>
      </c>
      <c r="E27" s="36">
        <f>Índice!$G$52*'Datos Vida'!E82</f>
        <v>0</v>
      </c>
      <c r="F27" s="36">
        <f>Índice!$G$52*'Datos Vida'!F82</f>
        <v>0</v>
      </c>
      <c r="G27" s="36">
        <f>Índice!$G$52*'Datos Vida'!G82</f>
        <v>33016.31548741494</v>
      </c>
      <c r="H27" s="36">
        <f>Índice!$G$52*'Datos Vida'!H82</f>
        <v>0</v>
      </c>
      <c r="I27" s="36">
        <f>Índice!$G$52*'Datos Vida'!I82</f>
        <v>0</v>
      </c>
      <c r="J27" s="36">
        <f>Índice!$G$52*'Datos Vida'!J82</f>
        <v>22859.848877878616</v>
      </c>
      <c r="K27" s="36">
        <f>Índice!$G$52*'Datos Vida'!K82</f>
        <v>0</v>
      </c>
      <c r="L27" s="36">
        <f>Índice!$G$52*'Datos Vida'!L82</f>
        <v>242886.5066812906</v>
      </c>
      <c r="M27" s="36">
        <f>Índice!$G$52*'Datos Vida'!M82</f>
        <v>0</v>
      </c>
      <c r="N27" s="36">
        <f>Índice!$G$52*'Datos Vida'!N82</f>
        <v>0</v>
      </c>
      <c r="O27" s="36">
        <f>Índice!$G$52*'Datos Vida'!O82</f>
        <v>445.79358845127894</v>
      </c>
      <c r="P27" s="36">
        <f>Índice!$G$52*'Datos Vida'!P82</f>
        <v>0</v>
      </c>
      <c r="Q27" s="36">
        <f>Índice!$G$52*'Datos Vida'!Q82</f>
        <v>2078.396939319478</v>
      </c>
      <c r="R27" s="36">
        <f>Índice!$G$52*'Datos Vida'!R82</f>
        <v>220197.30040411954</v>
      </c>
      <c r="S27" s="36">
        <f>Índice!$G$52*'Datos Vida'!S82</f>
        <v>0</v>
      </c>
      <c r="T27" s="36">
        <f>Índice!$G$52*'Datos Vida'!T82</f>
        <v>110.76800396805282</v>
      </c>
      <c r="U27" s="36">
        <f>Índice!$G$52*'Datos Vida'!U82</f>
        <v>0</v>
      </c>
      <c r="V27" s="36">
        <f>Índice!$G$52*'Datos Vida'!V82</f>
        <v>0</v>
      </c>
      <c r="W27" s="36">
        <f>Índice!$G$52*'Datos Vida'!W82</f>
        <v>0</v>
      </c>
      <c r="X27" s="36">
        <f>Índice!$G$52*'Datos Vida'!X82</f>
        <v>377803.84061518428</v>
      </c>
      <c r="Y27" s="36">
        <f>Índice!$G$52*'Datos Vida'!Y82</f>
        <v>0</v>
      </c>
      <c r="Z27" s="36">
        <f>Índice!$G$52*'Datos Vida'!Z82</f>
        <v>0</v>
      </c>
      <c r="AA27" s="36">
        <f>Índice!$G$52*'Datos Vida'!AA82</f>
        <v>0</v>
      </c>
      <c r="AB27" s="36">
        <f>Índice!$G$52*'Datos Vida'!AB82</f>
        <v>0</v>
      </c>
      <c r="AC27" s="36">
        <f>Índice!$G$52*'Datos Vida'!AC82</f>
        <v>131931.87087362821</v>
      </c>
      <c r="AD27" s="36">
        <f>Índice!$G$52*'Datos Vida'!AD82</f>
        <v>0</v>
      </c>
      <c r="AE27" s="36">
        <f>Índice!$G$52*'Datos Vida'!AE82</f>
        <v>0</v>
      </c>
      <c r="AF27" s="36">
        <f>Índice!$G$52*'Datos Vida'!AF82</f>
        <v>0</v>
      </c>
      <c r="AG27" s="36">
        <f>Índice!$G$52*'Datos Vida'!AG82</f>
        <v>0</v>
      </c>
      <c r="AH27" s="36">
        <f>Índice!$G$52*'Datos Vida'!AH82</f>
        <v>310487.30777617928</v>
      </c>
      <c r="AI27" s="36">
        <f>Índice!$G$52*'Datos Vida'!AI82</f>
        <v>99184.004501481046</v>
      </c>
      <c r="AJ27" s="36">
        <f>Índice!$G$52*'Datos Vida'!AJ82</f>
        <v>0</v>
      </c>
      <c r="AK27" s="36">
        <f>Índice!$G$52*'Datos Vida'!AK82</f>
        <v>0</v>
      </c>
      <c r="AL27" s="36">
        <f>Índice!$G$52*'Datos Vida'!AL82</f>
        <v>0</v>
      </c>
      <c r="AM27" s="36">
        <f>Índice!$G$52*'Datos Vida'!AM82</f>
        <v>0</v>
      </c>
      <c r="AN27" s="36">
        <f>Índice!$G$52*'Datos Vida'!AN82</f>
        <v>0</v>
      </c>
      <c r="AO27" s="36">
        <f>Índice!$G$52*'Datos Vida'!AO82</f>
        <v>0</v>
      </c>
      <c r="AP27" s="36">
        <f>Índice!$G$52*'Datos Vida'!AP82</f>
        <v>0</v>
      </c>
      <c r="AQ27" s="36">
        <f>Índice!$G$52*'Datos Vida'!AQ82</f>
        <v>1441001.9537489153</v>
      </c>
    </row>
    <row r="28" spans="2:43" x14ac:dyDescent="0.2">
      <c r="B28" s="50" t="str">
        <f>'Datos Generales'!B83</f>
        <v>5.21.32.00  Deudas Por Operaciones De Seguro</v>
      </c>
      <c r="C28" s="36">
        <f>Índice!$G$52*'Datos Vida'!C83</f>
        <v>77861.469914546033</v>
      </c>
      <c r="D28" s="36">
        <f>Índice!$G$52*'Datos Vida'!D83</f>
        <v>10.341975800457021</v>
      </c>
      <c r="E28" s="36">
        <f>Índice!$G$52*'Datos Vida'!E83</f>
        <v>142828.36708707025</v>
      </c>
      <c r="F28" s="36">
        <f>Índice!$G$52*'Datos Vida'!F83</f>
        <v>645153.03232513811</v>
      </c>
      <c r="G28" s="36">
        <f>Índice!$G$52*'Datos Vida'!G83</f>
        <v>188031.27222971979</v>
      </c>
      <c r="H28" s="36">
        <f>Índice!$G$52*'Datos Vida'!H83</f>
        <v>116751.24520450407</v>
      </c>
      <c r="I28" s="36">
        <f>Índice!$G$52*'Datos Vida'!I83</f>
        <v>33423.598823872409</v>
      </c>
      <c r="J28" s="36">
        <f>Índice!$G$52*'Datos Vida'!J83</f>
        <v>701609.12978737382</v>
      </c>
      <c r="K28" s="36">
        <f>Índice!$G$52*'Datos Vida'!K83</f>
        <v>52040.209874069442</v>
      </c>
      <c r="L28" s="36">
        <f>Índice!$G$52*'Datos Vida'!L83</f>
        <v>176426.86096880501</v>
      </c>
      <c r="M28" s="36">
        <f>Índice!$G$52*'Datos Vida'!M83</f>
        <v>7210.0921354376987</v>
      </c>
      <c r="N28" s="36">
        <f>Índice!$G$52*'Datos Vida'!N83</f>
        <v>2150.6887109509616</v>
      </c>
      <c r="O28" s="36">
        <f>Índice!$G$52*'Datos Vida'!O83</f>
        <v>2214.5776272445746</v>
      </c>
      <c r="P28" s="36">
        <f>Índice!$G$52*'Datos Vida'!P83</f>
        <v>8039.8315754809446</v>
      </c>
      <c r="Q28" s="36">
        <f>Índice!$G$52*'Datos Vida'!Q83</f>
        <v>19242.096468181247</v>
      </c>
      <c r="R28" s="36">
        <f>Índice!$G$52*'Datos Vida'!R83</f>
        <v>1132906.976309051</v>
      </c>
      <c r="S28" s="36">
        <f>Índice!$G$52*'Datos Vida'!S83</f>
        <v>0</v>
      </c>
      <c r="T28" s="36">
        <f>Índice!$G$52*'Datos Vida'!T83</f>
        <v>121.55223531260835</v>
      </c>
      <c r="U28" s="36">
        <f>Índice!$G$52*'Datos Vida'!U83</f>
        <v>11655.64486471573</v>
      </c>
      <c r="V28" s="36">
        <f>Índice!$G$52*'Datos Vida'!V83</f>
        <v>0</v>
      </c>
      <c r="W28" s="36">
        <f>Índice!$G$52*'Datos Vida'!W83</f>
        <v>0</v>
      </c>
      <c r="X28" s="36">
        <f>Índice!$G$52*'Datos Vida'!X83</f>
        <v>3015.2302603490352</v>
      </c>
      <c r="Y28" s="36">
        <f>Índice!$G$52*'Datos Vida'!Y83</f>
        <v>91165.129034858925</v>
      </c>
      <c r="Z28" s="36">
        <f>Índice!$G$52*'Datos Vida'!Z83</f>
        <v>716396.18204190745</v>
      </c>
      <c r="AA28" s="36">
        <f>Índice!$G$52*'Datos Vida'!AA83</f>
        <v>16349.336973890255</v>
      </c>
      <c r="AB28" s="36">
        <f>Índice!$G$52*'Datos Vida'!AB83</f>
        <v>394178.52223371709</v>
      </c>
      <c r="AC28" s="36">
        <f>Índice!$G$52*'Datos Vida'!AC83</f>
        <v>16833.368657077433</v>
      </c>
      <c r="AD28" s="36">
        <f>Índice!$G$52*'Datos Vida'!AD83</f>
        <v>8607.6536744461682</v>
      </c>
      <c r="AE28" s="36">
        <f>Índice!$G$52*'Datos Vida'!AE83</f>
        <v>8195.5395466608516</v>
      </c>
      <c r="AF28" s="36">
        <f>Índice!$G$52*'Datos Vida'!AF83</f>
        <v>102077.07017268719</v>
      </c>
      <c r="AG28" s="36">
        <f>Índice!$G$52*'Datos Vida'!AG83</f>
        <v>244643.24776142152</v>
      </c>
      <c r="AH28" s="36">
        <f>Índice!$G$52*'Datos Vida'!AH83</f>
        <v>294705.89496022597</v>
      </c>
      <c r="AI28" s="36">
        <f>Índice!$G$52*'Datos Vida'!AI83</f>
        <v>75002.934195436814</v>
      </c>
      <c r="AJ28" s="36">
        <f>Índice!$G$52*'Datos Vida'!AJ83</f>
        <v>167212.84092374257</v>
      </c>
      <c r="AK28" s="36">
        <f>Índice!$G$52*'Datos Vida'!AK83</f>
        <v>354714.59718854749</v>
      </c>
      <c r="AL28" s="36">
        <f>Índice!$G$52*'Datos Vida'!AL83</f>
        <v>0</v>
      </c>
      <c r="AM28" s="36">
        <f>Índice!$G$52*'Datos Vida'!AM83</f>
        <v>0</v>
      </c>
      <c r="AN28" s="36">
        <f>Índice!$G$52*'Datos Vida'!AN83</f>
        <v>0</v>
      </c>
      <c r="AO28" s="36">
        <f>Índice!$G$52*'Datos Vida'!AO83</f>
        <v>0</v>
      </c>
      <c r="AP28" s="36">
        <f>Índice!$G$52*'Datos Vida'!AP83</f>
        <v>0</v>
      </c>
      <c r="AQ28" s="36">
        <f>Índice!$G$52*'Datos Vida'!AQ83</f>
        <v>5810774.5357422428</v>
      </c>
    </row>
    <row r="29" spans="2:43" x14ac:dyDescent="0.2">
      <c r="B29" s="51" t="str">
        <f>'Datos Generales'!B84</f>
        <v>5.21.32.10  Deudas Con Asegurados</v>
      </c>
      <c r="C29" s="36">
        <f>Índice!$G$52*'Datos Vida'!C84</f>
        <v>0</v>
      </c>
      <c r="D29" s="36">
        <f>Índice!$G$52*'Datos Vida'!D84</f>
        <v>10.341975800457021</v>
      </c>
      <c r="E29" s="36">
        <f>Índice!$G$52*'Datos Vida'!E84</f>
        <v>0</v>
      </c>
      <c r="F29" s="36">
        <f>Índice!$G$52*'Datos Vida'!F84</f>
        <v>418359.35440216068</v>
      </c>
      <c r="G29" s="36">
        <f>Índice!$G$52*'Datos Vida'!G84</f>
        <v>73248.438412683623</v>
      </c>
      <c r="H29" s="36">
        <f>Índice!$G$52*'Datos Vida'!H84</f>
        <v>112154.78127571674</v>
      </c>
      <c r="I29" s="36">
        <f>Índice!$G$52*'Datos Vida'!I84</f>
        <v>0</v>
      </c>
      <c r="J29" s="36">
        <f>Índice!$G$52*'Datos Vida'!J84</f>
        <v>89439.549960758333</v>
      </c>
      <c r="K29" s="36">
        <f>Índice!$G$52*'Datos Vida'!K84</f>
        <v>13246.165899580097</v>
      </c>
      <c r="L29" s="36">
        <f>Índice!$G$52*'Datos Vida'!L84</f>
        <v>73184.413417761054</v>
      </c>
      <c r="M29" s="36">
        <f>Índice!$G$52*'Datos Vida'!M84</f>
        <v>2087.3441091731625</v>
      </c>
      <c r="N29" s="36">
        <f>Índice!$G$52*'Datos Vida'!N84</f>
        <v>1325.0656494335558</v>
      </c>
      <c r="O29" s="36">
        <f>Índice!$G$52*'Datos Vida'!O84</f>
        <v>3.8442212679330372</v>
      </c>
      <c r="P29" s="36">
        <f>Índice!$G$52*'Datos Vida'!P84</f>
        <v>0</v>
      </c>
      <c r="Q29" s="36">
        <f>Índice!$G$52*'Datos Vida'!Q84</f>
        <v>7976.8271702755292</v>
      </c>
      <c r="R29" s="36">
        <f>Índice!$G$52*'Datos Vida'!R84</f>
        <v>69370.571703741865</v>
      </c>
      <c r="S29" s="36">
        <f>Índice!$G$52*'Datos Vida'!S84</f>
        <v>0</v>
      </c>
      <c r="T29" s="36">
        <f>Índice!$G$52*'Datos Vida'!T84</f>
        <v>0</v>
      </c>
      <c r="U29" s="36">
        <f>Índice!$G$52*'Datos Vida'!U84</f>
        <v>4569.8605568269459</v>
      </c>
      <c r="V29" s="36">
        <f>Índice!$G$52*'Datos Vida'!V84</f>
        <v>0</v>
      </c>
      <c r="W29" s="36">
        <f>Índice!$G$52*'Datos Vida'!W84</f>
        <v>0</v>
      </c>
      <c r="X29" s="36">
        <f>Índice!$G$52*'Datos Vida'!X84</f>
        <v>1377.4559215806078</v>
      </c>
      <c r="Y29" s="36">
        <f>Índice!$G$52*'Datos Vida'!Y84</f>
        <v>12279.191162237365</v>
      </c>
      <c r="Z29" s="36">
        <f>Índice!$G$52*'Datos Vida'!Z84</f>
        <v>411424.24315618054</v>
      </c>
      <c r="AA29" s="36">
        <f>Índice!$G$52*'Datos Vida'!AA84</f>
        <v>557.17394624962196</v>
      </c>
      <c r="AB29" s="36">
        <f>Índice!$G$52*'Datos Vida'!AB84</f>
        <v>0</v>
      </c>
      <c r="AC29" s="36">
        <f>Índice!$G$52*'Datos Vida'!AC84</f>
        <v>0</v>
      </c>
      <c r="AD29" s="36">
        <f>Índice!$G$52*'Datos Vida'!AD84</f>
        <v>0</v>
      </c>
      <c r="AE29" s="36">
        <f>Índice!$G$52*'Datos Vida'!AE84</f>
        <v>8195.5395466608516</v>
      </c>
      <c r="AF29" s="36">
        <f>Índice!$G$52*'Datos Vida'!AF84</f>
        <v>0</v>
      </c>
      <c r="AG29" s="36">
        <f>Índice!$G$52*'Datos Vida'!AG84</f>
        <v>211789.78437320655</v>
      </c>
      <c r="AH29" s="36">
        <f>Índice!$G$52*'Datos Vida'!AH84</f>
        <v>101201.71037228733</v>
      </c>
      <c r="AI29" s="36">
        <f>Índice!$G$52*'Datos Vida'!AI84</f>
        <v>52509.579084986894</v>
      </c>
      <c r="AJ29" s="36">
        <f>Índice!$G$52*'Datos Vida'!AJ84</f>
        <v>8653.0699168593601</v>
      </c>
      <c r="AK29" s="36">
        <f>Índice!$G$52*'Datos Vida'!AK84</f>
        <v>223250.22444468865</v>
      </c>
      <c r="AL29" s="36">
        <f>Índice!$G$52*'Datos Vida'!AL84</f>
        <v>0</v>
      </c>
      <c r="AM29" s="36">
        <f>Índice!$G$52*'Datos Vida'!AM84</f>
        <v>0</v>
      </c>
      <c r="AN29" s="36">
        <f>Índice!$G$52*'Datos Vida'!AN84</f>
        <v>0</v>
      </c>
      <c r="AO29" s="36">
        <f>Índice!$G$52*'Datos Vida'!AO84</f>
        <v>0</v>
      </c>
      <c r="AP29" s="36">
        <f>Índice!$G$52*'Datos Vida'!AP84</f>
        <v>0</v>
      </c>
      <c r="AQ29" s="36">
        <f>Índice!$G$52*'Datos Vida'!AQ84</f>
        <v>1896214.5306801177</v>
      </c>
    </row>
    <row r="30" spans="2:43" x14ac:dyDescent="0.2">
      <c r="B30" s="51" t="str">
        <f>'Datos Generales'!B85</f>
        <v>5.21.32.20  Deudas Por Operaciones Reaseguro</v>
      </c>
      <c r="C30" s="36">
        <f>Índice!$G$52*'Datos Vida'!C85</f>
        <v>77861.469914546033</v>
      </c>
      <c r="D30" s="36">
        <f>Índice!$G$52*'Datos Vida'!D85</f>
        <v>0</v>
      </c>
      <c r="E30" s="36">
        <f>Índice!$G$52*'Datos Vida'!E85</f>
        <v>142828.36708707025</v>
      </c>
      <c r="F30" s="36">
        <f>Índice!$G$52*'Datos Vida'!F85</f>
        <v>137956.68413122473</v>
      </c>
      <c r="G30" s="36">
        <f>Índice!$G$52*'Datos Vida'!G85</f>
        <v>114782.83381703617</v>
      </c>
      <c r="H30" s="36">
        <f>Índice!$G$52*'Datos Vida'!H85</f>
        <v>2164.7048097331603</v>
      </c>
      <c r="I30" s="36">
        <f>Índice!$G$52*'Datos Vida'!I85</f>
        <v>11192.467231415658</v>
      </c>
      <c r="J30" s="36">
        <f>Índice!$G$52*'Datos Vida'!J85</f>
        <v>612169.5798266154</v>
      </c>
      <c r="K30" s="36">
        <f>Índice!$G$52*'Datos Vida'!K85</f>
        <v>0</v>
      </c>
      <c r="L30" s="36">
        <f>Índice!$G$52*'Datos Vida'!L85</f>
        <v>103062.82376082549</v>
      </c>
      <c r="M30" s="36">
        <f>Índice!$G$52*'Datos Vida'!M85</f>
        <v>3978.088619165927</v>
      </c>
      <c r="N30" s="36">
        <f>Índice!$G$52*'Datos Vida'!N85</f>
        <v>0</v>
      </c>
      <c r="O30" s="36">
        <f>Índice!$G$52*'Datos Vida'!O85</f>
        <v>2210.7334059766417</v>
      </c>
      <c r="P30" s="36">
        <f>Índice!$G$52*'Datos Vida'!P85</f>
        <v>8039.8315754809446</v>
      </c>
      <c r="Q30" s="36">
        <f>Índice!$G$52*'Datos Vida'!Q85</f>
        <v>11265.269297905717</v>
      </c>
      <c r="R30" s="36">
        <f>Índice!$G$52*'Datos Vida'!R85</f>
        <v>1063536.404605309</v>
      </c>
      <c r="S30" s="36">
        <f>Índice!$G$52*'Datos Vida'!S85</f>
        <v>0</v>
      </c>
      <c r="T30" s="36">
        <f>Índice!$G$52*'Datos Vida'!T85</f>
        <v>121.55223531260835</v>
      </c>
      <c r="U30" s="36">
        <f>Índice!$G$52*'Datos Vida'!U85</f>
        <v>7085.7843078887845</v>
      </c>
      <c r="V30" s="36">
        <f>Índice!$G$52*'Datos Vida'!V85</f>
        <v>0</v>
      </c>
      <c r="W30" s="36">
        <f>Índice!$G$52*'Datos Vida'!W85</f>
        <v>0</v>
      </c>
      <c r="X30" s="36">
        <f>Índice!$G$52*'Datos Vida'!X85</f>
        <v>1637.7743387684272</v>
      </c>
      <c r="Y30" s="36">
        <f>Índice!$G$52*'Datos Vida'!Y85</f>
        <v>66290.738114297201</v>
      </c>
      <c r="Z30" s="36">
        <f>Índice!$G$52*'Datos Vida'!Z85</f>
        <v>296408.20458877552</v>
      </c>
      <c r="AA30" s="36">
        <f>Índice!$G$52*'Datos Vida'!AA85</f>
        <v>1624.6767707316642</v>
      </c>
      <c r="AB30" s="36">
        <f>Índice!$G$52*'Datos Vida'!AB85</f>
        <v>393360.72369336453</v>
      </c>
      <c r="AC30" s="36">
        <f>Índice!$G$52*'Datos Vida'!AC85</f>
        <v>16833.368657077433</v>
      </c>
      <c r="AD30" s="36">
        <f>Índice!$G$52*'Datos Vida'!AD85</f>
        <v>3934.985713444943</v>
      </c>
      <c r="AE30" s="36">
        <f>Índice!$G$52*'Datos Vida'!AE85</f>
        <v>0</v>
      </c>
      <c r="AF30" s="36">
        <f>Índice!$G$52*'Datos Vida'!AF85</f>
        <v>102077.07017268719</v>
      </c>
      <c r="AG30" s="36">
        <f>Índice!$G$52*'Datos Vida'!AG85</f>
        <v>32853.463388214979</v>
      </c>
      <c r="AH30" s="36">
        <f>Índice!$G$52*'Datos Vida'!AH85</f>
        <v>193504.18458793862</v>
      </c>
      <c r="AI30" s="36">
        <f>Índice!$G$52*'Datos Vida'!AI85</f>
        <v>22493.35511044992</v>
      </c>
      <c r="AJ30" s="36">
        <f>Índice!$G$52*'Datos Vida'!AJ85</f>
        <v>158559.77100688321</v>
      </c>
      <c r="AK30" s="36">
        <f>Índice!$G$52*'Datos Vida'!AK85</f>
        <v>106315.8854449278</v>
      </c>
      <c r="AL30" s="36">
        <f>Índice!$G$52*'Datos Vida'!AL85</f>
        <v>0</v>
      </c>
      <c r="AM30" s="36">
        <f>Índice!$G$52*'Datos Vida'!AM85</f>
        <v>0</v>
      </c>
      <c r="AN30" s="36">
        <f>Índice!$G$52*'Datos Vida'!AN85</f>
        <v>0</v>
      </c>
      <c r="AO30" s="36">
        <f>Índice!$G$52*'Datos Vida'!AO85</f>
        <v>0</v>
      </c>
      <c r="AP30" s="36">
        <f>Índice!$G$52*'Datos Vida'!AP85</f>
        <v>0</v>
      </c>
      <c r="AQ30" s="36">
        <f>Índice!$G$52*'Datos Vida'!AQ85</f>
        <v>3694150.7962130681</v>
      </c>
    </row>
    <row r="31" spans="2:43" x14ac:dyDescent="0.2">
      <c r="B31" s="51" t="str">
        <f>'Datos Generales'!B86</f>
        <v>5.21.32.30  Deudas Por Operaciones Por Coaseguro</v>
      </c>
      <c r="C31" s="36">
        <f>Índice!$G$52*'Datos Vida'!C86</f>
        <v>0</v>
      </c>
      <c r="D31" s="36">
        <f>Índice!$G$52*'Datos Vida'!D86</f>
        <v>0</v>
      </c>
      <c r="E31" s="36">
        <f>Índice!$G$52*'Datos Vida'!E86</f>
        <v>0</v>
      </c>
      <c r="F31" s="36">
        <f>Índice!$G$52*'Datos Vida'!F86</f>
        <v>10624.985329022817</v>
      </c>
      <c r="G31" s="36">
        <f>Índice!$G$52*'Datos Vida'!G86</f>
        <v>0</v>
      </c>
      <c r="H31" s="36">
        <f>Índice!$G$52*'Datos Vida'!H86</f>
        <v>2431.7591190541721</v>
      </c>
      <c r="I31" s="36">
        <f>Índice!$G$52*'Datos Vida'!I86</f>
        <v>0</v>
      </c>
      <c r="J31" s="36">
        <f>Índice!$G$52*'Datos Vida'!J86</f>
        <v>0</v>
      </c>
      <c r="K31" s="36">
        <f>Índice!$G$52*'Datos Vida'!K86</f>
        <v>0</v>
      </c>
      <c r="L31" s="36">
        <f>Índice!$G$52*'Datos Vida'!L86</f>
        <v>179.62379021846405</v>
      </c>
      <c r="M31" s="36">
        <f>Índice!$G$52*'Datos Vida'!M86</f>
        <v>0</v>
      </c>
      <c r="N31" s="36">
        <f>Índice!$G$52*'Datos Vida'!N86</f>
        <v>0</v>
      </c>
      <c r="O31" s="36">
        <f>Índice!$G$52*'Datos Vida'!O86</f>
        <v>0</v>
      </c>
      <c r="P31" s="36">
        <f>Índice!$G$52*'Datos Vida'!P86</f>
        <v>0</v>
      </c>
      <c r="Q31" s="36">
        <f>Índice!$G$52*'Datos Vida'!Q86</f>
        <v>0</v>
      </c>
      <c r="R31" s="36">
        <f>Índice!$G$52*'Datos Vida'!R86</f>
        <v>0</v>
      </c>
      <c r="S31" s="36">
        <f>Índice!$G$52*'Datos Vida'!S86</f>
        <v>0</v>
      </c>
      <c r="T31" s="36">
        <f>Índice!$G$52*'Datos Vida'!T86</f>
        <v>0</v>
      </c>
      <c r="U31" s="36">
        <f>Índice!$G$52*'Datos Vida'!U86</f>
        <v>0</v>
      </c>
      <c r="V31" s="36">
        <f>Índice!$G$52*'Datos Vida'!V86</f>
        <v>0</v>
      </c>
      <c r="W31" s="36">
        <f>Índice!$G$52*'Datos Vida'!W86</f>
        <v>0</v>
      </c>
      <c r="X31" s="36">
        <f>Índice!$G$52*'Datos Vida'!X86</f>
        <v>0</v>
      </c>
      <c r="Y31" s="36">
        <f>Índice!$G$52*'Datos Vida'!Y86</f>
        <v>0</v>
      </c>
      <c r="Z31" s="36">
        <f>Índice!$G$52*'Datos Vida'!Z86</f>
        <v>8563.7342969514648</v>
      </c>
      <c r="AA31" s="36">
        <f>Índice!$G$52*'Datos Vida'!AA86</f>
        <v>0</v>
      </c>
      <c r="AB31" s="36">
        <f>Índice!$G$52*'Datos Vida'!AB86</f>
        <v>817.79854035258654</v>
      </c>
      <c r="AC31" s="36">
        <f>Índice!$G$52*'Datos Vida'!AC86</f>
        <v>0</v>
      </c>
      <c r="AD31" s="36">
        <f>Índice!$G$52*'Datos Vida'!AD86</f>
        <v>0</v>
      </c>
      <c r="AE31" s="36">
        <f>Índice!$G$52*'Datos Vida'!AE86</f>
        <v>0</v>
      </c>
      <c r="AF31" s="36">
        <f>Índice!$G$52*'Datos Vida'!AF86</f>
        <v>0</v>
      </c>
      <c r="AG31" s="36">
        <f>Índice!$G$52*'Datos Vida'!AG86</f>
        <v>0</v>
      </c>
      <c r="AH31" s="36">
        <f>Índice!$G$52*'Datos Vida'!AH86</f>
        <v>0</v>
      </c>
      <c r="AI31" s="36">
        <f>Índice!$G$52*'Datos Vida'!AI86</f>
        <v>0</v>
      </c>
      <c r="AJ31" s="36">
        <f>Índice!$G$52*'Datos Vida'!AJ86</f>
        <v>0</v>
      </c>
      <c r="AK31" s="36">
        <f>Índice!$G$52*'Datos Vida'!AK86</f>
        <v>0</v>
      </c>
      <c r="AL31" s="36">
        <f>Índice!$G$52*'Datos Vida'!AL86</f>
        <v>0</v>
      </c>
      <c r="AM31" s="36">
        <f>Índice!$G$52*'Datos Vida'!AM86</f>
        <v>0</v>
      </c>
      <c r="AN31" s="36">
        <f>Índice!$G$52*'Datos Vida'!AN86</f>
        <v>0</v>
      </c>
      <c r="AO31" s="36">
        <f>Índice!$G$52*'Datos Vida'!AO86</f>
        <v>0</v>
      </c>
      <c r="AP31" s="36">
        <f>Índice!$G$52*'Datos Vida'!AP86</f>
        <v>0</v>
      </c>
      <c r="AQ31" s="36">
        <f>Índice!$G$52*'Datos Vida'!AQ86</f>
        <v>22617.901075599504</v>
      </c>
    </row>
    <row r="32" spans="2:43" x14ac:dyDescent="0.2">
      <c r="B32" s="52" t="str">
        <f>'Datos Generales'!B87</f>
        <v>5.21.32.31  Primas Por Pagar Por Operaciones De Coaseguro</v>
      </c>
      <c r="C32" s="36">
        <f>Índice!$G$52*'Datos Vida'!C87</f>
        <v>0</v>
      </c>
      <c r="D32" s="36">
        <f>Índice!$G$52*'Datos Vida'!D87</f>
        <v>0</v>
      </c>
      <c r="E32" s="36">
        <f>Índice!$G$52*'Datos Vida'!E87</f>
        <v>0</v>
      </c>
      <c r="F32" s="36">
        <f>Índice!$G$52*'Datos Vida'!F87</f>
        <v>10624.985329022817</v>
      </c>
      <c r="G32" s="36">
        <f>Índice!$G$52*'Datos Vida'!G87</f>
        <v>0</v>
      </c>
      <c r="H32" s="36">
        <f>Índice!$G$52*'Datos Vida'!H87</f>
        <v>2431.7591190541721</v>
      </c>
      <c r="I32" s="36">
        <f>Índice!$G$52*'Datos Vida'!I87</f>
        <v>0</v>
      </c>
      <c r="J32" s="36">
        <f>Índice!$G$52*'Datos Vida'!J87</f>
        <v>0</v>
      </c>
      <c r="K32" s="36">
        <f>Índice!$G$52*'Datos Vida'!K87</f>
        <v>0</v>
      </c>
      <c r="L32" s="36">
        <f>Índice!$G$52*'Datos Vida'!L87</f>
        <v>179.62379021846405</v>
      </c>
      <c r="M32" s="36">
        <f>Índice!$G$52*'Datos Vida'!M87</f>
        <v>0</v>
      </c>
      <c r="N32" s="36">
        <f>Índice!$G$52*'Datos Vida'!N87</f>
        <v>0</v>
      </c>
      <c r="O32" s="36">
        <f>Índice!$G$52*'Datos Vida'!O87</f>
        <v>0</v>
      </c>
      <c r="P32" s="36">
        <f>Índice!$G$52*'Datos Vida'!P87</f>
        <v>0</v>
      </c>
      <c r="Q32" s="36">
        <f>Índice!$G$52*'Datos Vida'!Q87</f>
        <v>0</v>
      </c>
      <c r="R32" s="36">
        <f>Índice!$G$52*'Datos Vida'!R87</f>
        <v>0</v>
      </c>
      <c r="S32" s="36">
        <f>Índice!$G$52*'Datos Vida'!S87</f>
        <v>0</v>
      </c>
      <c r="T32" s="36">
        <f>Índice!$G$52*'Datos Vida'!T87</f>
        <v>0</v>
      </c>
      <c r="U32" s="36">
        <f>Índice!$G$52*'Datos Vida'!U87</f>
        <v>0</v>
      </c>
      <c r="V32" s="36">
        <f>Índice!$G$52*'Datos Vida'!V87</f>
        <v>0</v>
      </c>
      <c r="W32" s="36">
        <f>Índice!$G$52*'Datos Vida'!W87</f>
        <v>0</v>
      </c>
      <c r="X32" s="36">
        <f>Índice!$G$52*'Datos Vida'!X87</f>
        <v>0</v>
      </c>
      <c r="Y32" s="36">
        <f>Índice!$G$52*'Datos Vida'!Y87</f>
        <v>0</v>
      </c>
      <c r="Z32" s="36">
        <f>Índice!$G$52*'Datos Vida'!Z87</f>
        <v>8563.7342969514648</v>
      </c>
      <c r="AA32" s="36">
        <f>Índice!$G$52*'Datos Vida'!AA87</f>
        <v>0</v>
      </c>
      <c r="AB32" s="36">
        <f>Índice!$G$52*'Datos Vida'!AB87</f>
        <v>817.79854035258654</v>
      </c>
      <c r="AC32" s="36">
        <f>Índice!$G$52*'Datos Vida'!AC87</f>
        <v>0</v>
      </c>
      <c r="AD32" s="36">
        <f>Índice!$G$52*'Datos Vida'!AD87</f>
        <v>0</v>
      </c>
      <c r="AE32" s="36">
        <f>Índice!$G$52*'Datos Vida'!AE87</f>
        <v>0</v>
      </c>
      <c r="AF32" s="36">
        <f>Índice!$G$52*'Datos Vida'!AF87</f>
        <v>0</v>
      </c>
      <c r="AG32" s="36">
        <f>Índice!$G$52*'Datos Vida'!AG87</f>
        <v>0</v>
      </c>
      <c r="AH32" s="36">
        <f>Índice!$G$52*'Datos Vida'!AH87</f>
        <v>0</v>
      </c>
      <c r="AI32" s="36">
        <f>Índice!$G$52*'Datos Vida'!AI87</f>
        <v>0</v>
      </c>
      <c r="AJ32" s="36">
        <f>Índice!$G$52*'Datos Vida'!AJ87</f>
        <v>0</v>
      </c>
      <c r="AK32" s="36">
        <f>Índice!$G$52*'Datos Vida'!AK87</f>
        <v>0</v>
      </c>
      <c r="AL32" s="36">
        <f>Índice!$G$52*'Datos Vida'!AL87</f>
        <v>0</v>
      </c>
      <c r="AM32" s="36">
        <f>Índice!$G$52*'Datos Vida'!AM87</f>
        <v>0</v>
      </c>
      <c r="AN32" s="36">
        <f>Índice!$G$52*'Datos Vida'!AN87</f>
        <v>0</v>
      </c>
      <c r="AO32" s="36">
        <f>Índice!$G$52*'Datos Vida'!AO87</f>
        <v>0</v>
      </c>
      <c r="AP32" s="36">
        <f>Índice!$G$52*'Datos Vida'!AP87</f>
        <v>0</v>
      </c>
      <c r="AQ32" s="36">
        <f>Índice!$G$52*'Datos Vida'!AQ87</f>
        <v>22617.901075599504</v>
      </c>
    </row>
    <row r="33" spans="2:43" x14ac:dyDescent="0.2">
      <c r="B33" s="52" t="str">
        <f>'Datos Generales'!B88</f>
        <v>5.21.32.32  Siniestros Por Pagar Por Operaciones De Coaseguro</v>
      </c>
      <c r="C33" s="36">
        <f>Índice!$G$52*'Datos Vida'!C88</f>
        <v>0</v>
      </c>
      <c r="D33" s="36">
        <f>Índice!$G$52*'Datos Vida'!D88</f>
        <v>0</v>
      </c>
      <c r="E33" s="36">
        <f>Índice!$G$52*'Datos Vida'!E88</f>
        <v>0</v>
      </c>
      <c r="F33" s="36">
        <f>Índice!$G$52*'Datos Vida'!F88</f>
        <v>0</v>
      </c>
      <c r="G33" s="36">
        <f>Índice!$G$52*'Datos Vida'!G88</f>
        <v>0</v>
      </c>
      <c r="H33" s="36">
        <f>Índice!$G$52*'Datos Vida'!H88</f>
        <v>0</v>
      </c>
      <c r="I33" s="36">
        <f>Índice!$G$52*'Datos Vida'!I88</f>
        <v>0</v>
      </c>
      <c r="J33" s="36">
        <f>Índice!$G$52*'Datos Vida'!J88</f>
        <v>0</v>
      </c>
      <c r="K33" s="36">
        <f>Índice!$G$52*'Datos Vida'!K88</f>
        <v>0</v>
      </c>
      <c r="L33" s="36">
        <f>Índice!$G$52*'Datos Vida'!L88</f>
        <v>0</v>
      </c>
      <c r="M33" s="36">
        <f>Índice!$G$52*'Datos Vida'!M88</f>
        <v>0</v>
      </c>
      <c r="N33" s="36">
        <f>Índice!$G$52*'Datos Vida'!N88</f>
        <v>0</v>
      </c>
      <c r="O33" s="36">
        <f>Índice!$G$52*'Datos Vida'!O88</f>
        <v>0</v>
      </c>
      <c r="P33" s="36">
        <f>Índice!$G$52*'Datos Vida'!P88</f>
        <v>0</v>
      </c>
      <c r="Q33" s="36">
        <f>Índice!$G$52*'Datos Vida'!Q88</f>
        <v>0</v>
      </c>
      <c r="R33" s="36">
        <f>Índice!$G$52*'Datos Vida'!R88</f>
        <v>0</v>
      </c>
      <c r="S33" s="36">
        <f>Índice!$G$52*'Datos Vida'!S88</f>
        <v>0</v>
      </c>
      <c r="T33" s="36">
        <f>Índice!$G$52*'Datos Vida'!T88</f>
        <v>0</v>
      </c>
      <c r="U33" s="36">
        <f>Índice!$G$52*'Datos Vida'!U88</f>
        <v>0</v>
      </c>
      <c r="V33" s="36">
        <f>Índice!$G$52*'Datos Vida'!V88</f>
        <v>0</v>
      </c>
      <c r="W33" s="36">
        <f>Índice!$G$52*'Datos Vida'!W88</f>
        <v>0</v>
      </c>
      <c r="X33" s="36">
        <f>Índice!$G$52*'Datos Vida'!X88</f>
        <v>0</v>
      </c>
      <c r="Y33" s="36">
        <f>Índice!$G$52*'Datos Vida'!Y88</f>
        <v>0</v>
      </c>
      <c r="Z33" s="36">
        <f>Índice!$G$52*'Datos Vida'!Z88</f>
        <v>0</v>
      </c>
      <c r="AA33" s="36">
        <f>Índice!$G$52*'Datos Vida'!AA88</f>
        <v>0</v>
      </c>
      <c r="AB33" s="36">
        <f>Índice!$G$52*'Datos Vida'!AB88</f>
        <v>0</v>
      </c>
      <c r="AC33" s="36">
        <f>Índice!$G$52*'Datos Vida'!AC88</f>
        <v>0</v>
      </c>
      <c r="AD33" s="36">
        <f>Índice!$G$52*'Datos Vida'!AD88</f>
        <v>0</v>
      </c>
      <c r="AE33" s="36">
        <f>Índice!$G$52*'Datos Vida'!AE88</f>
        <v>0</v>
      </c>
      <c r="AF33" s="36">
        <f>Índice!$G$52*'Datos Vida'!AF88</f>
        <v>0</v>
      </c>
      <c r="AG33" s="36">
        <f>Índice!$G$52*'Datos Vida'!AG88</f>
        <v>0</v>
      </c>
      <c r="AH33" s="36">
        <f>Índice!$G$52*'Datos Vida'!AH88</f>
        <v>0</v>
      </c>
      <c r="AI33" s="36">
        <f>Índice!$G$52*'Datos Vida'!AI88</f>
        <v>0</v>
      </c>
      <c r="AJ33" s="36">
        <f>Índice!$G$52*'Datos Vida'!AJ88</f>
        <v>0</v>
      </c>
      <c r="AK33" s="36">
        <f>Índice!$G$52*'Datos Vida'!AK88</f>
        <v>0</v>
      </c>
      <c r="AL33" s="36">
        <f>Índice!$G$52*'Datos Vida'!AL88</f>
        <v>0</v>
      </c>
      <c r="AM33" s="36">
        <f>Índice!$G$52*'Datos Vida'!AM88</f>
        <v>0</v>
      </c>
      <c r="AN33" s="36">
        <f>Índice!$G$52*'Datos Vida'!AN88</f>
        <v>0</v>
      </c>
      <c r="AO33" s="36">
        <f>Índice!$G$52*'Datos Vida'!AO88</f>
        <v>0</v>
      </c>
      <c r="AP33" s="36">
        <f>Índice!$G$52*'Datos Vida'!AP88</f>
        <v>0</v>
      </c>
      <c r="AQ33" s="36">
        <f>Índice!$G$52*'Datos Vida'!AQ88</f>
        <v>0</v>
      </c>
    </row>
    <row r="34" spans="2:43" x14ac:dyDescent="0.2">
      <c r="B34" s="51" t="str">
        <f>'Datos Generales'!B89</f>
        <v>5.21.32.40  Ingresos Anticipados Por Operaciones De Seguros</v>
      </c>
      <c r="C34" s="36">
        <f>Índice!$G$52*'Datos Vida'!C89</f>
        <v>0</v>
      </c>
      <c r="D34" s="36">
        <f>Índice!$G$52*'Datos Vida'!D89</f>
        <v>0</v>
      </c>
      <c r="E34" s="36">
        <f>Índice!$G$52*'Datos Vida'!E89</f>
        <v>0</v>
      </c>
      <c r="F34" s="36">
        <f>Índice!$G$52*'Datos Vida'!F89</f>
        <v>78212.008462729937</v>
      </c>
      <c r="G34" s="36">
        <f>Índice!$G$52*'Datos Vida'!G89</f>
        <v>0</v>
      </c>
      <c r="H34" s="36">
        <f>Índice!$G$52*'Datos Vida'!H89</f>
        <v>0</v>
      </c>
      <c r="I34" s="36">
        <f>Índice!$G$52*'Datos Vida'!I89</f>
        <v>22231.131592456753</v>
      </c>
      <c r="J34" s="36">
        <f>Índice!$G$52*'Datos Vida'!J89</f>
        <v>0</v>
      </c>
      <c r="K34" s="36">
        <f>Índice!$G$52*'Datos Vida'!K89</f>
        <v>38794.043974489345</v>
      </c>
      <c r="L34" s="36">
        <f>Índice!$G$52*'Datos Vida'!L89</f>
        <v>0</v>
      </c>
      <c r="M34" s="36">
        <f>Índice!$G$52*'Datos Vida'!M89</f>
        <v>1144.6594070986098</v>
      </c>
      <c r="N34" s="36">
        <f>Índice!$G$52*'Datos Vida'!N89</f>
        <v>825.62306151740609</v>
      </c>
      <c r="O34" s="36">
        <f>Índice!$G$52*'Datos Vida'!O89</f>
        <v>0</v>
      </c>
      <c r="P34" s="36">
        <f>Índice!$G$52*'Datos Vida'!P89</f>
        <v>0</v>
      </c>
      <c r="Q34" s="36">
        <f>Índice!$G$52*'Datos Vida'!Q89</f>
        <v>0</v>
      </c>
      <c r="R34" s="36">
        <f>Índice!$G$52*'Datos Vida'!R89</f>
        <v>0</v>
      </c>
      <c r="S34" s="36">
        <f>Índice!$G$52*'Datos Vida'!S89</f>
        <v>0</v>
      </c>
      <c r="T34" s="36">
        <f>Índice!$G$52*'Datos Vida'!T89</f>
        <v>0</v>
      </c>
      <c r="U34" s="36">
        <f>Índice!$G$52*'Datos Vida'!U89</f>
        <v>0</v>
      </c>
      <c r="V34" s="36">
        <f>Índice!$G$52*'Datos Vida'!V89</f>
        <v>0</v>
      </c>
      <c r="W34" s="36">
        <f>Índice!$G$52*'Datos Vida'!W89</f>
        <v>0</v>
      </c>
      <c r="X34" s="36">
        <f>Índice!$G$52*'Datos Vida'!X89</f>
        <v>0</v>
      </c>
      <c r="Y34" s="36">
        <f>Índice!$G$52*'Datos Vida'!Y89</f>
        <v>12595.199758324356</v>
      </c>
      <c r="Z34" s="36">
        <f>Índice!$G$52*'Datos Vida'!Z89</f>
        <v>0</v>
      </c>
      <c r="AA34" s="36">
        <f>Índice!$G$52*'Datos Vida'!AA89</f>
        <v>14167.486256908967</v>
      </c>
      <c r="AB34" s="36">
        <f>Índice!$G$52*'Datos Vida'!AB89</f>
        <v>0</v>
      </c>
      <c r="AC34" s="36">
        <f>Índice!$G$52*'Datos Vida'!AC89</f>
        <v>0</v>
      </c>
      <c r="AD34" s="36">
        <f>Índice!$G$52*'Datos Vida'!AD89</f>
        <v>4672.6679610012261</v>
      </c>
      <c r="AE34" s="36">
        <f>Índice!$G$52*'Datos Vida'!AE89</f>
        <v>0</v>
      </c>
      <c r="AF34" s="36">
        <f>Índice!$G$52*'Datos Vida'!AF89</f>
        <v>0</v>
      </c>
      <c r="AG34" s="36">
        <f>Índice!$G$52*'Datos Vida'!AG89</f>
        <v>0</v>
      </c>
      <c r="AH34" s="36">
        <f>Índice!$G$52*'Datos Vida'!AH89</f>
        <v>0</v>
      </c>
      <c r="AI34" s="36">
        <f>Índice!$G$52*'Datos Vida'!AI89</f>
        <v>0</v>
      </c>
      <c r="AJ34" s="36">
        <f>Índice!$G$52*'Datos Vida'!AJ89</f>
        <v>0</v>
      </c>
      <c r="AK34" s="36">
        <f>Índice!$G$52*'Datos Vida'!AK89</f>
        <v>25148.487298931072</v>
      </c>
      <c r="AL34" s="36">
        <f>Índice!$G$52*'Datos Vida'!AL89</f>
        <v>0</v>
      </c>
      <c r="AM34" s="36">
        <f>Índice!$G$52*'Datos Vida'!AM89</f>
        <v>0</v>
      </c>
      <c r="AN34" s="36">
        <f>Índice!$G$52*'Datos Vida'!AN89</f>
        <v>0</v>
      </c>
      <c r="AO34" s="36">
        <f>Índice!$G$52*'Datos Vida'!AO89</f>
        <v>0</v>
      </c>
      <c r="AP34" s="36">
        <f>Índice!$G$52*'Datos Vida'!AP89</f>
        <v>0</v>
      </c>
      <c r="AQ34" s="36">
        <f>Índice!$G$52*'Datos Vida'!AQ89</f>
        <v>197791.30777345767</v>
      </c>
    </row>
    <row r="35" spans="2:43" x14ac:dyDescent="0.2">
      <c r="B35" s="49" t="str">
        <f>'Datos Generales'!B90</f>
        <v xml:space="preserve">5.21.40.00  Otros Pasivos </v>
      </c>
      <c r="C35" s="33">
        <f>Índice!$G$52*'Datos Vida'!C90</f>
        <v>141592.05872337153</v>
      </c>
      <c r="D35" s="33">
        <f>Índice!$G$52*'Datos Vida'!D90</f>
        <v>19651.82921995988</v>
      </c>
      <c r="E35" s="33">
        <f>Índice!$G$52*'Datos Vida'!E90</f>
        <v>645093.66802325728</v>
      </c>
      <c r="F35" s="33">
        <f>Índice!$G$52*'Datos Vida'!F90</f>
        <v>1088902.0053567353</v>
      </c>
      <c r="G35" s="33">
        <f>Índice!$G$52*'Datos Vida'!G90</f>
        <v>3592885.8773176321</v>
      </c>
      <c r="H35" s="33">
        <f>Índice!$G$52*'Datos Vida'!H90</f>
        <v>1772123.5444264407</v>
      </c>
      <c r="I35" s="33">
        <f>Índice!$G$52*'Datos Vida'!I90</f>
        <v>71351.604384045189</v>
      </c>
      <c r="J35" s="33">
        <f>Índice!$G$52*'Datos Vida'!J90</f>
        <v>677822.44936769374</v>
      </c>
      <c r="K35" s="33">
        <f>Índice!$G$52*'Datos Vida'!K90</f>
        <v>111966.41443358803</v>
      </c>
      <c r="L35" s="33">
        <f>Índice!$G$52*'Datos Vida'!L90</f>
        <v>4222456.6479002899</v>
      </c>
      <c r="M35" s="33">
        <f>Índice!$G$52*'Datos Vida'!M90</f>
        <v>117029.62805968545</v>
      </c>
      <c r="N35" s="33">
        <f>Índice!$G$52*'Datos Vida'!N90</f>
        <v>145166.57214871899</v>
      </c>
      <c r="O35" s="33">
        <f>Índice!$G$52*'Datos Vida'!O90</f>
        <v>856007.27612429019</v>
      </c>
      <c r="P35" s="33">
        <f>Índice!$G$52*'Datos Vida'!P90</f>
        <v>79569.562884826111</v>
      </c>
      <c r="Q35" s="33">
        <f>Índice!$G$52*'Datos Vida'!Q90</f>
        <v>1127220.6586409761</v>
      </c>
      <c r="R35" s="33">
        <f>Índice!$G$52*'Datos Vida'!R90</f>
        <v>7600203.7437272007</v>
      </c>
      <c r="S35" s="33">
        <f>Índice!$G$52*'Datos Vida'!S90</f>
        <v>356.38992922890708</v>
      </c>
      <c r="T35" s="33">
        <f>Índice!$G$52*'Datos Vida'!T90</f>
        <v>902737.97005385661</v>
      </c>
      <c r="U35" s="33">
        <f>Índice!$G$52*'Datos Vida'!U90</f>
        <v>27954.360588635329</v>
      </c>
      <c r="V35" s="33">
        <f>Índice!$G$52*'Datos Vida'!V90</f>
        <v>5901.9342556516012</v>
      </c>
      <c r="W35" s="33">
        <f>Índice!$G$52*'Datos Vida'!W90</f>
        <v>0</v>
      </c>
      <c r="X35" s="33">
        <f>Índice!$G$52*'Datos Vida'!X90</f>
        <v>150513.84991275659</v>
      </c>
      <c r="Y35" s="33">
        <f>Índice!$G$52*'Datos Vida'!Y90</f>
        <v>95564.244932006623</v>
      </c>
      <c r="Z35" s="33">
        <f>Índice!$G$52*'Datos Vida'!Z90</f>
        <v>4175840.9744318463</v>
      </c>
      <c r="AA35" s="33">
        <f>Índice!$G$52*'Datos Vida'!AA90</f>
        <v>373599.79343264125</v>
      </c>
      <c r="AB35" s="33">
        <f>Índice!$G$52*'Datos Vida'!AB90</f>
        <v>420795.57009631308</v>
      </c>
      <c r="AC35" s="33">
        <f>Índice!$G$52*'Datos Vida'!AC90</f>
        <v>1816642.8925962001</v>
      </c>
      <c r="AD35" s="33">
        <f>Índice!$G$52*'Datos Vida'!AD90</f>
        <v>663613.1529520388</v>
      </c>
      <c r="AE35" s="33">
        <f>Índice!$G$52*'Datos Vida'!AE90</f>
        <v>436881.05060866271</v>
      </c>
      <c r="AF35" s="33">
        <f>Índice!$G$52*'Datos Vida'!AF90</f>
        <v>113763.43478788914</v>
      </c>
      <c r="AG35" s="33">
        <f>Índice!$G$52*'Datos Vida'!AG90</f>
        <v>90656.433100173948</v>
      </c>
      <c r="AH35" s="33">
        <f>Índice!$G$52*'Datos Vida'!AH90</f>
        <v>1300274.0283390549</v>
      </c>
      <c r="AI35" s="33">
        <f>Índice!$G$52*'Datos Vida'!AI90</f>
        <v>299604.52148460428</v>
      </c>
      <c r="AJ35" s="33">
        <f>Índice!$G$52*'Datos Vida'!AJ90</f>
        <v>234096.91587993375</v>
      </c>
      <c r="AK35" s="33">
        <f>Índice!$G$52*'Datos Vida'!AK90</f>
        <v>610984.09683083079</v>
      </c>
      <c r="AL35" s="33">
        <f>Índice!$G$52*'Datos Vida'!AL90</f>
        <v>0</v>
      </c>
      <c r="AM35" s="33">
        <f>Índice!$G$52*'Datos Vida'!AM90</f>
        <v>0</v>
      </c>
      <c r="AN35" s="33">
        <f>Índice!$G$52*'Datos Vida'!AN90</f>
        <v>0</v>
      </c>
      <c r="AO35" s="33">
        <f>Índice!$G$52*'Datos Vida'!AO90</f>
        <v>0</v>
      </c>
      <c r="AP35" s="33">
        <f>Índice!$G$52*'Datos Vida'!AP90</f>
        <v>0</v>
      </c>
      <c r="AQ35" s="33">
        <f>Índice!$G$52*'Datos Vida'!AQ90</f>
        <v>33988825.154951036</v>
      </c>
    </row>
    <row r="36" spans="2:43" x14ac:dyDescent="0.2">
      <c r="B36" s="50" t="str">
        <f>'Datos Generales'!B91</f>
        <v>5.21.41.00  Provisiones</v>
      </c>
      <c r="C36" s="36">
        <f>Índice!$G$52*'Datos Vida'!C91</f>
        <v>12235.407863371614</v>
      </c>
      <c r="D36" s="36">
        <f>Índice!$G$52*'Datos Vida'!D91</f>
        <v>877.50303880588285</v>
      </c>
      <c r="E36" s="36">
        <f>Índice!$G$52*'Datos Vida'!E91</f>
        <v>16786.081333516133</v>
      </c>
      <c r="F36" s="36">
        <f>Índice!$G$52*'Datos Vida'!F91</f>
        <v>10661.522440896801</v>
      </c>
      <c r="G36" s="36">
        <f>Índice!$G$52*'Datos Vida'!G91</f>
        <v>65344.787525127773</v>
      </c>
      <c r="H36" s="36">
        <f>Índice!$G$52*'Datos Vida'!H91</f>
        <v>2452.9873851708994</v>
      </c>
      <c r="I36" s="36">
        <f>Índice!$G$52*'Datos Vida'!I91</f>
        <v>0</v>
      </c>
      <c r="J36" s="36">
        <f>Índice!$G$52*'Datos Vida'!J91</f>
        <v>16420.16590026049</v>
      </c>
      <c r="K36" s="36">
        <f>Índice!$G$52*'Datos Vida'!K91</f>
        <v>0</v>
      </c>
      <c r="L36" s="36">
        <f>Índice!$G$52*'Datos Vida'!L91</f>
        <v>1008649.8040297646</v>
      </c>
      <c r="M36" s="36">
        <f>Índice!$G$52*'Datos Vida'!M91</f>
        <v>0</v>
      </c>
      <c r="N36" s="36">
        <f>Índice!$G$52*'Datos Vida'!N91</f>
        <v>11711.437102586617</v>
      </c>
      <c r="O36" s="36">
        <f>Índice!$G$52*'Datos Vida'!O91</f>
        <v>0</v>
      </c>
      <c r="P36" s="36">
        <f>Índice!$G$52*'Datos Vida'!P91</f>
        <v>4743.4968873714615</v>
      </c>
      <c r="Q36" s="36">
        <f>Índice!$G$52*'Datos Vida'!Q91</f>
        <v>11019.647372644862</v>
      </c>
      <c r="R36" s="36">
        <f>Índice!$G$52*'Datos Vida'!R91</f>
        <v>0</v>
      </c>
      <c r="S36" s="36">
        <f>Índice!$G$52*'Datos Vida'!S91</f>
        <v>0</v>
      </c>
      <c r="T36" s="36">
        <f>Índice!$G$52*'Datos Vida'!T91</f>
        <v>257916.05105261924</v>
      </c>
      <c r="U36" s="36">
        <f>Índice!$G$52*'Datos Vida'!U91</f>
        <v>655.21859841053367</v>
      </c>
      <c r="V36" s="36">
        <f>Índice!$G$52*'Datos Vida'!V91</f>
        <v>0</v>
      </c>
      <c r="W36" s="36">
        <f>Índice!$G$52*'Datos Vida'!W91</f>
        <v>0</v>
      </c>
      <c r="X36" s="36">
        <f>Índice!$G$52*'Datos Vida'!X91</f>
        <v>0</v>
      </c>
      <c r="Y36" s="36">
        <f>Índice!$G$52*'Datos Vida'!Y91</f>
        <v>31577.930359720456</v>
      </c>
      <c r="Z36" s="36">
        <f>Índice!$G$52*'Datos Vida'!Z91</f>
        <v>229110.55265953776</v>
      </c>
      <c r="AA36" s="36">
        <f>Índice!$G$52*'Datos Vida'!AA91</f>
        <v>206488.6032447269</v>
      </c>
      <c r="AB36" s="36">
        <f>Índice!$G$52*'Datos Vida'!AB91</f>
        <v>0</v>
      </c>
      <c r="AC36" s="36">
        <f>Índice!$G$52*'Datos Vida'!AC91</f>
        <v>894936.82039355987</v>
      </c>
      <c r="AD36" s="36">
        <f>Índice!$G$52*'Datos Vida'!AD91</f>
        <v>23357.386364989419</v>
      </c>
      <c r="AE36" s="36">
        <f>Índice!$G$52*'Datos Vida'!AE91</f>
        <v>108453.71472544267</v>
      </c>
      <c r="AF36" s="36">
        <f>Índice!$G$52*'Datos Vida'!AF91</f>
        <v>1488.360004177614</v>
      </c>
      <c r="AG36" s="36">
        <f>Índice!$G$52*'Datos Vida'!AG91</f>
        <v>729.58556913355676</v>
      </c>
      <c r="AH36" s="36">
        <f>Índice!$G$52*'Datos Vida'!AH91</f>
        <v>285241.66033617547</v>
      </c>
      <c r="AI36" s="36">
        <f>Índice!$G$52*'Datos Vida'!AI91</f>
        <v>50191.853856995651</v>
      </c>
      <c r="AJ36" s="36">
        <f>Índice!$G$52*'Datos Vida'!AJ91</f>
        <v>0</v>
      </c>
      <c r="AK36" s="36">
        <f>Índice!$G$52*'Datos Vida'!AK91</f>
        <v>126868.82734581697</v>
      </c>
      <c r="AL36" s="36">
        <f>Índice!$G$52*'Datos Vida'!AL91</f>
        <v>0</v>
      </c>
      <c r="AM36" s="36">
        <f>Índice!$G$52*'Datos Vida'!AM91</f>
        <v>0</v>
      </c>
      <c r="AN36" s="36">
        <f>Índice!$G$52*'Datos Vida'!AN91</f>
        <v>0</v>
      </c>
      <c r="AO36" s="36">
        <f>Índice!$G$52*'Datos Vida'!AO91</f>
        <v>0</v>
      </c>
      <c r="AP36" s="36">
        <f>Índice!$G$52*'Datos Vida'!AP91</f>
        <v>0</v>
      </c>
      <c r="AQ36" s="36">
        <f>Índice!$G$52*'Datos Vida'!AQ91</f>
        <v>3377919.4053908233</v>
      </c>
    </row>
    <row r="37" spans="2:43" x14ac:dyDescent="0.2">
      <c r="B37" s="50" t="str">
        <f>'Datos Generales'!B92</f>
        <v>5.21.42.00  Otros Pasivos</v>
      </c>
      <c r="C37" s="36">
        <f>Índice!$G$52*'Datos Vida'!C92</f>
        <v>129356.65085999994</v>
      </c>
      <c r="D37" s="36">
        <f>Índice!$G$52*'Datos Vida'!D92</f>
        <v>18774.326181153996</v>
      </c>
      <c r="E37" s="36">
        <f>Índice!$G$52*'Datos Vida'!E92</f>
        <v>628307.58668974112</v>
      </c>
      <c r="F37" s="36">
        <f>Índice!$G$52*'Datos Vida'!F92</f>
        <v>1078240.4829158385</v>
      </c>
      <c r="G37" s="36">
        <f>Índice!$G$52*'Datos Vida'!G92</f>
        <v>3527541.089792504</v>
      </c>
      <c r="H37" s="36">
        <f>Índice!$G$52*'Datos Vida'!H92</f>
        <v>1769670.5570412697</v>
      </c>
      <c r="I37" s="36">
        <f>Índice!$G$52*'Datos Vida'!I92</f>
        <v>71351.604384045189</v>
      </c>
      <c r="J37" s="36">
        <f>Índice!$G$52*'Datos Vida'!J92</f>
        <v>661402.28346743318</v>
      </c>
      <c r="K37" s="36">
        <f>Índice!$G$52*'Datos Vida'!K92</f>
        <v>111966.41443358803</v>
      </c>
      <c r="L37" s="36">
        <f>Índice!$G$52*'Datos Vida'!L92</f>
        <v>3213806.8438705257</v>
      </c>
      <c r="M37" s="36">
        <f>Índice!$G$52*'Datos Vida'!M92</f>
        <v>117029.62805968545</v>
      </c>
      <c r="N37" s="36">
        <f>Índice!$G$52*'Datos Vida'!N92</f>
        <v>133455.13504613237</v>
      </c>
      <c r="O37" s="36">
        <f>Índice!$G$52*'Datos Vida'!O92</f>
        <v>856007.27612429019</v>
      </c>
      <c r="P37" s="36">
        <f>Índice!$G$52*'Datos Vida'!P92</f>
        <v>74826.065997454658</v>
      </c>
      <c r="Q37" s="36">
        <f>Índice!$G$52*'Datos Vida'!Q92</f>
        <v>1116201.0112683312</v>
      </c>
      <c r="R37" s="36">
        <f>Índice!$G$52*'Datos Vida'!R92</f>
        <v>7600203.7437272007</v>
      </c>
      <c r="S37" s="36">
        <f>Índice!$G$52*'Datos Vida'!S92</f>
        <v>356.38992922890708</v>
      </c>
      <c r="T37" s="36">
        <f>Índice!$G$52*'Datos Vida'!T92</f>
        <v>644821.91900123737</v>
      </c>
      <c r="U37" s="36">
        <f>Índice!$G$52*'Datos Vida'!U92</f>
        <v>27299.141990224794</v>
      </c>
      <c r="V37" s="36">
        <f>Índice!$G$52*'Datos Vida'!V92</f>
        <v>5901.9342556516012</v>
      </c>
      <c r="W37" s="36">
        <f>Índice!$G$52*'Datos Vida'!W92</f>
        <v>0</v>
      </c>
      <c r="X37" s="36">
        <f>Índice!$G$52*'Datos Vida'!X92</f>
        <v>150513.84991275659</v>
      </c>
      <c r="Y37" s="36">
        <f>Índice!$G$52*'Datos Vida'!Y92</f>
        <v>63986.314572286166</v>
      </c>
      <c r="Z37" s="36">
        <f>Índice!$G$52*'Datos Vida'!Z92</f>
        <v>3946730.4217723086</v>
      </c>
      <c r="AA37" s="36">
        <f>Índice!$G$52*'Datos Vida'!AA92</f>
        <v>167111.19018791438</v>
      </c>
      <c r="AB37" s="36">
        <f>Índice!$G$52*'Datos Vida'!AB92</f>
        <v>420795.57009631308</v>
      </c>
      <c r="AC37" s="36">
        <f>Índice!$G$52*'Datos Vida'!AC92</f>
        <v>921706.07220264024</v>
      </c>
      <c r="AD37" s="36">
        <f>Índice!$G$52*'Datos Vida'!AD92</f>
        <v>640255.76658704935</v>
      </c>
      <c r="AE37" s="36">
        <f>Índice!$G$52*'Datos Vida'!AE92</f>
        <v>328427.33588322008</v>
      </c>
      <c r="AF37" s="36">
        <f>Índice!$G$52*'Datos Vida'!AF92</f>
        <v>112275.07478371153</v>
      </c>
      <c r="AG37" s="36">
        <f>Índice!$G$52*'Datos Vida'!AG92</f>
        <v>89926.847531040388</v>
      </c>
      <c r="AH37" s="36">
        <f>Índice!$G$52*'Datos Vida'!AH92</f>
        <v>1015032.3680028795</v>
      </c>
      <c r="AI37" s="36">
        <f>Índice!$G$52*'Datos Vida'!AI92</f>
        <v>249412.66762760861</v>
      </c>
      <c r="AJ37" s="36">
        <f>Índice!$G$52*'Datos Vida'!AJ92</f>
        <v>234096.91587993375</v>
      </c>
      <c r="AK37" s="36">
        <f>Índice!$G$52*'Datos Vida'!AK92</f>
        <v>484115.26948501385</v>
      </c>
      <c r="AL37" s="36">
        <f>Índice!$G$52*'Datos Vida'!AL92</f>
        <v>0</v>
      </c>
      <c r="AM37" s="36">
        <f>Índice!$G$52*'Datos Vida'!AM92</f>
        <v>0</v>
      </c>
      <c r="AN37" s="36">
        <f>Índice!$G$52*'Datos Vida'!AN92</f>
        <v>0</v>
      </c>
      <c r="AO37" s="36">
        <f>Índice!$G$52*'Datos Vida'!AO92</f>
        <v>0</v>
      </c>
      <c r="AP37" s="36">
        <f>Índice!$G$52*'Datos Vida'!AP92</f>
        <v>0</v>
      </c>
      <c r="AQ37" s="36">
        <f>Índice!$G$52*'Datos Vida'!AQ92</f>
        <v>30610905.749560215</v>
      </c>
    </row>
    <row r="38" spans="2:43" x14ac:dyDescent="0.2">
      <c r="B38" s="51" t="str">
        <f>'Datos Generales'!B93</f>
        <v>5.21.42.10  Impuestos Por Pagar</v>
      </c>
      <c r="C38" s="36">
        <f>Índice!$G$52*'Datos Vida'!C93</f>
        <v>71880.303877186321</v>
      </c>
      <c r="D38" s="36">
        <f>Índice!$G$52*'Datos Vida'!D93</f>
        <v>6399.9820376209782</v>
      </c>
      <c r="E38" s="36">
        <f>Índice!$G$52*'Datos Vida'!E93</f>
        <v>8446.1963811929818</v>
      </c>
      <c r="F38" s="36">
        <f>Índice!$G$52*'Datos Vida'!F93</f>
        <v>207190.25867526775</v>
      </c>
      <c r="G38" s="36">
        <f>Índice!$G$52*'Datos Vida'!G93</f>
        <v>208703.4870488866</v>
      </c>
      <c r="H38" s="36">
        <f>Índice!$G$52*'Datos Vida'!H93</f>
        <v>4696.4136817535909</v>
      </c>
      <c r="I38" s="36">
        <f>Índice!$G$52*'Datos Vida'!I93</f>
        <v>10194.7727435867</v>
      </c>
      <c r="J38" s="36">
        <f>Índice!$G$52*'Datos Vida'!J93</f>
        <v>275074.5795935808</v>
      </c>
      <c r="K38" s="36">
        <f>Índice!$G$52*'Datos Vida'!K93</f>
        <v>62864.992650053056</v>
      </c>
      <c r="L38" s="36">
        <f>Índice!$G$52*'Datos Vida'!L93</f>
        <v>100530.02625977343</v>
      </c>
      <c r="M38" s="36">
        <f>Índice!$G$52*'Datos Vida'!M93</f>
        <v>1114.3138728420056</v>
      </c>
      <c r="N38" s="36">
        <f>Índice!$G$52*'Datos Vida'!N93</f>
        <v>89730.7922463758</v>
      </c>
      <c r="O38" s="36">
        <f>Índice!$G$52*'Datos Vida'!O93</f>
        <v>114128.97600491517</v>
      </c>
      <c r="P38" s="36">
        <f>Índice!$G$52*'Datos Vida'!P93</f>
        <v>14725.986969790885</v>
      </c>
      <c r="Q38" s="36">
        <f>Índice!$G$52*'Datos Vida'!Q93</f>
        <v>59206.892926871005</v>
      </c>
      <c r="R38" s="36">
        <f>Índice!$G$52*'Datos Vida'!R93</f>
        <v>2132910.4803337464</v>
      </c>
      <c r="S38" s="36">
        <f>Índice!$G$52*'Datos Vida'!S93</f>
        <v>80.150312453541915</v>
      </c>
      <c r="T38" s="36">
        <f>Índice!$G$52*'Datos Vida'!T93</f>
        <v>1459.8175117546423</v>
      </c>
      <c r="U38" s="36">
        <f>Índice!$G$52*'Datos Vida'!U93</f>
        <v>5726.5289029306914</v>
      </c>
      <c r="V38" s="36">
        <f>Índice!$G$52*'Datos Vida'!V93</f>
        <v>727.68046832820949</v>
      </c>
      <c r="W38" s="36">
        <f>Índice!$G$52*'Datos Vida'!W93</f>
        <v>0</v>
      </c>
      <c r="X38" s="36">
        <f>Índice!$G$52*'Datos Vida'!X93</f>
        <v>348.22521149170416</v>
      </c>
      <c r="Y38" s="36">
        <f>Índice!$G$52*'Datos Vida'!Y93</f>
        <v>3487.9333976758453</v>
      </c>
      <c r="Z38" s="36">
        <f>Índice!$G$52*'Datos Vida'!Z93</f>
        <v>478353.19004026911</v>
      </c>
      <c r="AA38" s="36">
        <f>Índice!$G$52*'Datos Vida'!AA93</f>
        <v>3439.8636219980631</v>
      </c>
      <c r="AB38" s="36">
        <f>Índice!$G$52*'Datos Vida'!AB93</f>
        <v>132761.50825469973</v>
      </c>
      <c r="AC38" s="36">
        <f>Índice!$G$52*'Datos Vida'!AC93</f>
        <v>23802.533579953171</v>
      </c>
      <c r="AD38" s="36">
        <f>Índice!$G$52*'Datos Vida'!AD93</f>
        <v>303547.77397475811</v>
      </c>
      <c r="AE38" s="36">
        <f>Índice!$G$52*'Datos Vida'!AE93</f>
        <v>207866.97769705293</v>
      </c>
      <c r="AF38" s="36">
        <f>Índice!$G$52*'Datos Vida'!AF93</f>
        <v>77106.709799056101</v>
      </c>
      <c r="AG38" s="36">
        <f>Índice!$G$52*'Datos Vida'!AG93</f>
        <v>1123.7713375542658</v>
      </c>
      <c r="AH38" s="36">
        <f>Índice!$G$52*'Datos Vida'!AH93</f>
        <v>176996.62218823281</v>
      </c>
      <c r="AI38" s="36">
        <f>Índice!$G$52*'Datos Vida'!AI93</f>
        <v>13742.852895259941</v>
      </c>
      <c r="AJ38" s="36">
        <f>Índice!$G$52*'Datos Vida'!AJ93</f>
        <v>16361.99228638292</v>
      </c>
      <c r="AK38" s="36">
        <f>Índice!$G$52*'Datos Vida'!AK93</f>
        <v>141781.03791933056</v>
      </c>
      <c r="AL38" s="36">
        <f>Índice!$G$52*'Datos Vida'!AL93</f>
        <v>0</v>
      </c>
      <c r="AM38" s="36">
        <f>Índice!$G$52*'Datos Vida'!AM93</f>
        <v>0</v>
      </c>
      <c r="AN38" s="36">
        <f>Índice!$G$52*'Datos Vida'!AN93</f>
        <v>0</v>
      </c>
      <c r="AO38" s="36">
        <f>Índice!$G$52*'Datos Vida'!AO93</f>
        <v>0</v>
      </c>
      <c r="AP38" s="36">
        <f>Índice!$G$52*'Datos Vida'!AP93</f>
        <v>0</v>
      </c>
      <c r="AQ38" s="36">
        <f>Índice!$G$52*'Datos Vida'!AQ93</f>
        <v>4956513.6247026259</v>
      </c>
    </row>
    <row r="39" spans="2:43" x14ac:dyDescent="0.2">
      <c r="B39" s="52" t="str">
        <f>'Datos Generales'!B94</f>
        <v>5.21.42.11  Cuenta Por Pagar Por Impuesto</v>
      </c>
      <c r="C39" s="36">
        <f>Índice!$G$52*'Datos Vida'!C94</f>
        <v>71880.303877186321</v>
      </c>
      <c r="D39" s="36">
        <f>Índice!$G$52*'Datos Vida'!D94</f>
        <v>3497.2888034163902</v>
      </c>
      <c r="E39" s="36">
        <f>Índice!$G$52*'Datos Vida'!E94</f>
        <v>8446.1963811929818</v>
      </c>
      <c r="F39" s="36">
        <f>Índice!$G$52*'Datos Vida'!F94</f>
        <v>207190.25867526775</v>
      </c>
      <c r="G39" s="36">
        <f>Índice!$G$52*'Datos Vida'!G94</f>
        <v>208703.4870488866</v>
      </c>
      <c r="H39" s="36">
        <f>Índice!$G$52*'Datos Vida'!H94</f>
        <v>4696.4136817535909</v>
      </c>
      <c r="I39" s="36">
        <f>Índice!$G$52*'Datos Vida'!I94</f>
        <v>10194.7727435867</v>
      </c>
      <c r="J39" s="36">
        <f>Índice!$G$52*'Datos Vida'!J94</f>
        <v>266200.8581798735</v>
      </c>
      <c r="K39" s="36">
        <f>Índice!$G$52*'Datos Vida'!K94</f>
        <v>62864.992650053056</v>
      </c>
      <c r="L39" s="36">
        <f>Índice!$G$52*'Datos Vida'!L94</f>
        <v>100530.02625977343</v>
      </c>
      <c r="M39" s="36">
        <f>Índice!$G$52*'Datos Vida'!M94</f>
        <v>1114.3138728420056</v>
      </c>
      <c r="N39" s="36">
        <f>Índice!$G$52*'Datos Vida'!N94</f>
        <v>89730.7922463758</v>
      </c>
      <c r="O39" s="36">
        <f>Índice!$G$52*'Datos Vida'!O94</f>
        <v>114128.97600491517</v>
      </c>
      <c r="P39" s="36">
        <f>Índice!$G$52*'Datos Vida'!P94</f>
        <v>4450.3495009486387</v>
      </c>
      <c r="Q39" s="36">
        <f>Índice!$G$52*'Datos Vida'!Q94</f>
        <v>59206.892926871005</v>
      </c>
      <c r="R39" s="36">
        <f>Índice!$G$52*'Datos Vida'!R94</f>
        <v>767681.83591843047</v>
      </c>
      <c r="S39" s="36">
        <f>Índice!$G$52*'Datos Vida'!S94</f>
        <v>20.377774685768934</v>
      </c>
      <c r="T39" s="36">
        <f>Índice!$G$52*'Datos Vida'!T94</f>
        <v>1459.8175117546423</v>
      </c>
      <c r="U39" s="36">
        <f>Índice!$G$52*'Datos Vida'!U94</f>
        <v>5726.5289029306914</v>
      </c>
      <c r="V39" s="36">
        <f>Índice!$G$52*'Datos Vida'!V94</f>
        <v>727.68046832820949</v>
      </c>
      <c r="W39" s="36">
        <f>Índice!$G$52*'Datos Vida'!W94</f>
        <v>0</v>
      </c>
      <c r="X39" s="36">
        <f>Índice!$G$52*'Datos Vida'!X94</f>
        <v>348.22521149170416</v>
      </c>
      <c r="Y39" s="36">
        <f>Índice!$G$52*'Datos Vida'!Y94</f>
        <v>3487.9333976758453</v>
      </c>
      <c r="Z39" s="36">
        <f>Índice!$G$52*'Datos Vida'!Z94</f>
        <v>478353.19004026911</v>
      </c>
      <c r="AA39" s="36">
        <f>Índice!$G$52*'Datos Vida'!AA94</f>
        <v>3439.8636219980631</v>
      </c>
      <c r="AB39" s="36">
        <f>Índice!$G$52*'Datos Vida'!AB94</f>
        <v>132761.50825469973</v>
      </c>
      <c r="AC39" s="36">
        <f>Índice!$G$52*'Datos Vida'!AC94</f>
        <v>23802.533579953171</v>
      </c>
      <c r="AD39" s="36">
        <f>Índice!$G$52*'Datos Vida'!AD94</f>
        <v>303547.77397475811</v>
      </c>
      <c r="AE39" s="36">
        <f>Índice!$G$52*'Datos Vida'!AE94</f>
        <v>207866.97769705293</v>
      </c>
      <c r="AF39" s="36">
        <f>Índice!$G$52*'Datos Vida'!AF94</f>
        <v>2312.9964956351082</v>
      </c>
      <c r="AG39" s="36">
        <f>Índice!$G$52*'Datos Vida'!AG94</f>
        <v>1123.7713375542658</v>
      </c>
      <c r="AH39" s="36">
        <f>Índice!$G$52*'Datos Vida'!AH94</f>
        <v>176996.62218823281</v>
      </c>
      <c r="AI39" s="36">
        <f>Índice!$G$52*'Datos Vida'!AI94</f>
        <v>13742.852895259941</v>
      </c>
      <c r="AJ39" s="36">
        <f>Índice!$G$52*'Datos Vida'!AJ94</f>
        <v>16361.99228638292</v>
      </c>
      <c r="AK39" s="36">
        <f>Índice!$G$52*'Datos Vida'!AK94</f>
        <v>141781.03791933056</v>
      </c>
      <c r="AL39" s="36">
        <f>Índice!$G$52*'Datos Vida'!AL94</f>
        <v>0</v>
      </c>
      <c r="AM39" s="36">
        <f>Índice!$G$52*'Datos Vida'!AM94</f>
        <v>0</v>
      </c>
      <c r="AN39" s="36">
        <f>Índice!$G$52*'Datos Vida'!AN94</f>
        <v>0</v>
      </c>
      <c r="AO39" s="36">
        <f>Índice!$G$52*'Datos Vida'!AO94</f>
        <v>0</v>
      </c>
      <c r="AP39" s="36">
        <f>Índice!$G$52*'Datos Vida'!AP94</f>
        <v>0</v>
      </c>
      <c r="AQ39" s="36">
        <f>Índice!$G$52*'Datos Vida'!AQ94</f>
        <v>3494379.4423293672</v>
      </c>
    </row>
    <row r="40" spans="2:43" x14ac:dyDescent="0.2">
      <c r="B40" s="52" t="str">
        <f>'Datos Generales'!B95</f>
        <v>5.21.42.12  Pasivo Por Impuesto Diferido</v>
      </c>
      <c r="C40" s="36">
        <f>Índice!$G$52*'Datos Vida'!C95</f>
        <v>0</v>
      </c>
      <c r="D40" s="36">
        <f>Índice!$G$52*'Datos Vida'!D95</f>
        <v>2902.6932342045884</v>
      </c>
      <c r="E40" s="36">
        <f>Índice!$G$52*'Datos Vida'!E95</f>
        <v>0</v>
      </c>
      <c r="F40" s="36">
        <f>Índice!$G$52*'Datos Vida'!F95</f>
        <v>0</v>
      </c>
      <c r="G40" s="36">
        <f>Índice!$G$52*'Datos Vida'!G95</f>
        <v>0</v>
      </c>
      <c r="H40" s="36">
        <f>Índice!$G$52*'Datos Vida'!H95</f>
        <v>0</v>
      </c>
      <c r="I40" s="36">
        <f>Índice!$G$52*'Datos Vida'!I95</f>
        <v>0</v>
      </c>
      <c r="J40" s="36">
        <f>Índice!$G$52*'Datos Vida'!J95</f>
        <v>8873.7214137072697</v>
      </c>
      <c r="K40" s="36">
        <f>Índice!$G$52*'Datos Vida'!K95</f>
        <v>0</v>
      </c>
      <c r="L40" s="36">
        <f>Índice!$G$52*'Datos Vida'!L95</f>
        <v>0</v>
      </c>
      <c r="M40" s="36">
        <f>Índice!$G$52*'Datos Vida'!M95</f>
        <v>0</v>
      </c>
      <c r="N40" s="36">
        <f>Índice!$G$52*'Datos Vida'!N95</f>
        <v>0</v>
      </c>
      <c r="O40" s="36">
        <f>Índice!$G$52*'Datos Vida'!O95</f>
        <v>0</v>
      </c>
      <c r="P40" s="36">
        <f>Índice!$G$52*'Datos Vida'!P95</f>
        <v>10275.637468842247</v>
      </c>
      <c r="Q40" s="36">
        <f>Índice!$G$52*'Datos Vida'!Q95</f>
        <v>0</v>
      </c>
      <c r="R40" s="36">
        <f>Índice!$G$52*'Datos Vida'!R95</f>
        <v>1365228.6444153162</v>
      </c>
      <c r="S40" s="36">
        <f>Índice!$G$52*'Datos Vida'!S95</f>
        <v>59.772537767772981</v>
      </c>
      <c r="T40" s="36">
        <f>Índice!$G$52*'Datos Vida'!T95</f>
        <v>0</v>
      </c>
      <c r="U40" s="36">
        <f>Índice!$G$52*'Datos Vida'!U95</f>
        <v>0</v>
      </c>
      <c r="V40" s="36">
        <f>Índice!$G$52*'Datos Vida'!V95</f>
        <v>0</v>
      </c>
      <c r="W40" s="36">
        <f>Índice!$G$52*'Datos Vida'!W95</f>
        <v>0</v>
      </c>
      <c r="X40" s="36">
        <f>Índice!$G$52*'Datos Vida'!X95</f>
        <v>0</v>
      </c>
      <c r="Y40" s="36">
        <f>Índice!$G$52*'Datos Vida'!Y95</f>
        <v>0</v>
      </c>
      <c r="Z40" s="36">
        <f>Índice!$G$52*'Datos Vida'!Z95</f>
        <v>0</v>
      </c>
      <c r="AA40" s="36">
        <f>Índice!$G$52*'Datos Vida'!AA95</f>
        <v>0</v>
      </c>
      <c r="AB40" s="36">
        <f>Índice!$G$52*'Datos Vida'!AB95</f>
        <v>0</v>
      </c>
      <c r="AC40" s="36">
        <f>Índice!$G$52*'Datos Vida'!AC95</f>
        <v>0</v>
      </c>
      <c r="AD40" s="36">
        <f>Índice!$G$52*'Datos Vida'!AD95</f>
        <v>0</v>
      </c>
      <c r="AE40" s="36">
        <f>Índice!$G$52*'Datos Vida'!AE95</f>
        <v>0</v>
      </c>
      <c r="AF40" s="36">
        <f>Índice!$G$52*'Datos Vida'!AF95</f>
        <v>74793.713303420984</v>
      </c>
      <c r="AG40" s="36">
        <f>Índice!$G$52*'Datos Vida'!AG95</f>
        <v>0</v>
      </c>
      <c r="AH40" s="36">
        <f>Índice!$G$52*'Datos Vida'!AH95</f>
        <v>0</v>
      </c>
      <c r="AI40" s="36">
        <f>Índice!$G$52*'Datos Vida'!AI95</f>
        <v>0</v>
      </c>
      <c r="AJ40" s="36">
        <f>Índice!$G$52*'Datos Vida'!AJ95</f>
        <v>0</v>
      </c>
      <c r="AK40" s="36">
        <f>Índice!$G$52*'Datos Vida'!AK95</f>
        <v>0</v>
      </c>
      <c r="AL40" s="36">
        <f>Índice!$G$52*'Datos Vida'!AL95</f>
        <v>0</v>
      </c>
      <c r="AM40" s="36">
        <f>Índice!$G$52*'Datos Vida'!AM95</f>
        <v>0</v>
      </c>
      <c r="AN40" s="36">
        <f>Índice!$G$52*'Datos Vida'!AN95</f>
        <v>0</v>
      </c>
      <c r="AO40" s="36">
        <f>Índice!$G$52*'Datos Vida'!AO95</f>
        <v>0</v>
      </c>
      <c r="AP40" s="36">
        <f>Índice!$G$52*'Datos Vida'!AP95</f>
        <v>0</v>
      </c>
      <c r="AQ40" s="36">
        <f>Índice!$G$52*'Datos Vida'!AQ95</f>
        <v>1462134.182373259</v>
      </c>
    </row>
    <row r="41" spans="2:43" x14ac:dyDescent="0.2">
      <c r="B41" s="51" t="str">
        <f>'Datos Generales'!B96</f>
        <v>5.21.42.20  Deudas Con Relacionados</v>
      </c>
      <c r="C41" s="36">
        <f>Índice!$G$52*'Datos Vida'!C96</f>
        <v>36644.750069485155</v>
      </c>
      <c r="D41" s="36">
        <f>Índice!$G$52*'Datos Vida'!D96</f>
        <v>3648.914415727696</v>
      </c>
      <c r="E41" s="36">
        <f>Índice!$G$52*'Datos Vida'!E96</f>
        <v>173259.05254574199</v>
      </c>
      <c r="F41" s="36">
        <f>Índice!$G$52*'Datos Vida'!F96</f>
        <v>256660.65766120981</v>
      </c>
      <c r="G41" s="36">
        <f>Índice!$G$52*'Datos Vida'!G96</f>
        <v>56037.587638889505</v>
      </c>
      <c r="H41" s="36">
        <f>Índice!$G$52*'Datos Vida'!H96</f>
        <v>116747.809219123</v>
      </c>
      <c r="I41" s="36">
        <f>Índice!$G$52*'Datos Vida'!I96</f>
        <v>10158.507788970624</v>
      </c>
      <c r="J41" s="36">
        <f>Índice!$G$52*'Datos Vida'!J96</f>
        <v>252427.8638683004</v>
      </c>
      <c r="K41" s="36">
        <f>Índice!$G$52*'Datos Vida'!K96</f>
        <v>17866.27349014808</v>
      </c>
      <c r="L41" s="36">
        <f>Índice!$G$52*'Datos Vida'!L96</f>
        <v>1685198.7955680552</v>
      </c>
      <c r="M41" s="36">
        <f>Índice!$G$52*'Datos Vida'!M96</f>
        <v>43129.781250201995</v>
      </c>
      <c r="N41" s="36">
        <f>Índice!$G$52*'Datos Vida'!N96</f>
        <v>2000.0496686995682</v>
      </c>
      <c r="O41" s="36">
        <f>Índice!$G$52*'Datos Vida'!O96</f>
        <v>56.914886559751963</v>
      </c>
      <c r="P41" s="36">
        <f>Índice!$G$52*'Datos Vida'!P96</f>
        <v>9045.9629383050124</v>
      </c>
      <c r="Q41" s="36">
        <f>Índice!$G$52*'Datos Vida'!Q96</f>
        <v>0</v>
      </c>
      <c r="R41" s="36">
        <f>Índice!$G$52*'Datos Vida'!R96</f>
        <v>108134.95053711937</v>
      </c>
      <c r="S41" s="36">
        <f>Índice!$G$52*'Datos Vida'!S96</f>
        <v>0</v>
      </c>
      <c r="T41" s="36">
        <f>Índice!$G$52*'Datos Vida'!T96</f>
        <v>59054.48486244322</v>
      </c>
      <c r="U41" s="36">
        <f>Índice!$G$52*'Datos Vida'!U96</f>
        <v>7724.0951366518611</v>
      </c>
      <c r="V41" s="36">
        <f>Índice!$G$52*'Datos Vida'!V96</f>
        <v>4943.0902163888341</v>
      </c>
      <c r="W41" s="36">
        <f>Índice!$G$52*'Datos Vida'!W96</f>
        <v>0</v>
      </c>
      <c r="X41" s="36">
        <f>Índice!$G$52*'Datos Vida'!X96</f>
        <v>0</v>
      </c>
      <c r="Y41" s="36">
        <f>Índice!$G$52*'Datos Vida'!Y96</f>
        <v>355.50541814071011</v>
      </c>
      <c r="Z41" s="36">
        <f>Índice!$G$52*'Datos Vida'!Z96</f>
        <v>276357.08665180916</v>
      </c>
      <c r="AA41" s="36">
        <f>Índice!$G$52*'Datos Vida'!AA96</f>
        <v>0</v>
      </c>
      <c r="AB41" s="36">
        <f>Índice!$G$52*'Datos Vida'!AB96</f>
        <v>0</v>
      </c>
      <c r="AC41" s="36">
        <f>Índice!$G$52*'Datos Vida'!AC96</f>
        <v>5829.3022874477338</v>
      </c>
      <c r="AD41" s="36">
        <f>Índice!$G$52*'Datos Vida'!AD96</f>
        <v>5371.0915241044586</v>
      </c>
      <c r="AE41" s="36">
        <f>Índice!$G$52*'Datos Vida'!AE96</f>
        <v>1725.7491723867886</v>
      </c>
      <c r="AF41" s="36">
        <f>Índice!$G$52*'Datos Vida'!AF96</f>
        <v>24.324054925417006</v>
      </c>
      <c r="AG41" s="36">
        <f>Índice!$G$52*'Datos Vida'!AG96</f>
        <v>0</v>
      </c>
      <c r="AH41" s="36">
        <f>Índice!$G$52*'Datos Vida'!AH96</f>
        <v>408295.28518168372</v>
      </c>
      <c r="AI41" s="36">
        <f>Índice!$G$52*'Datos Vida'!AI96</f>
        <v>7717.0190479462844</v>
      </c>
      <c r="AJ41" s="36">
        <f>Índice!$G$52*'Datos Vida'!AJ96</f>
        <v>25588.973820853167</v>
      </c>
      <c r="AK41" s="36">
        <f>Índice!$G$52*'Datos Vida'!AK96</f>
        <v>108894.0651687358</v>
      </c>
      <c r="AL41" s="36">
        <f>Índice!$G$52*'Datos Vida'!AL96</f>
        <v>0</v>
      </c>
      <c r="AM41" s="36">
        <f>Índice!$G$52*'Datos Vida'!AM96</f>
        <v>0</v>
      </c>
      <c r="AN41" s="36">
        <f>Índice!$G$52*'Datos Vida'!AN96</f>
        <v>0</v>
      </c>
      <c r="AO41" s="36">
        <f>Índice!$G$52*'Datos Vida'!AO96</f>
        <v>0</v>
      </c>
      <c r="AP41" s="36">
        <f>Índice!$G$52*'Datos Vida'!AP96</f>
        <v>0</v>
      </c>
      <c r="AQ41" s="36">
        <f>Índice!$G$52*'Datos Vida'!AQ96</f>
        <v>3682897.9440900544</v>
      </c>
    </row>
    <row r="42" spans="2:43" x14ac:dyDescent="0.2">
      <c r="B42" s="51" t="str">
        <f>'Datos Generales'!B97</f>
        <v>5.21.42.30  Deudas Con Intermediarios</v>
      </c>
      <c r="C42" s="36">
        <f>Índice!$G$52*'Datos Vida'!C97</f>
        <v>98.350829076056741</v>
      </c>
      <c r="D42" s="36">
        <f>Índice!$G$52*'Datos Vida'!D97</f>
        <v>0</v>
      </c>
      <c r="E42" s="36">
        <f>Índice!$G$52*'Datos Vida'!E97</f>
        <v>158823.11717356523</v>
      </c>
      <c r="F42" s="36">
        <f>Índice!$G$52*'Datos Vida'!F97</f>
        <v>78691.34543321823</v>
      </c>
      <c r="G42" s="36">
        <f>Índice!$G$52*'Datos Vida'!G97</f>
        <v>67103.875961608137</v>
      </c>
      <c r="H42" s="36">
        <f>Índice!$G$52*'Datos Vida'!H97</f>
        <v>335623.27584124659</v>
      </c>
      <c r="I42" s="36">
        <f>Índice!$G$52*'Datos Vida'!I97</f>
        <v>14303.258708947205</v>
      </c>
      <c r="J42" s="36">
        <f>Índice!$G$52*'Datos Vida'!J97</f>
        <v>26923.496934998984</v>
      </c>
      <c r="K42" s="36">
        <f>Índice!$G$52*'Datos Vida'!K97</f>
        <v>14094.173895560334</v>
      </c>
      <c r="L42" s="36">
        <f>Índice!$G$52*'Datos Vida'!L97</f>
        <v>46247.036462608827</v>
      </c>
      <c r="M42" s="36">
        <f>Índice!$G$52*'Datos Vida'!M97</f>
        <v>6897.8937409614027</v>
      </c>
      <c r="N42" s="36">
        <f>Índice!$G$52*'Datos Vida'!N97</f>
        <v>0</v>
      </c>
      <c r="O42" s="36">
        <f>Índice!$G$52*'Datos Vida'!O97</f>
        <v>0</v>
      </c>
      <c r="P42" s="36">
        <f>Índice!$G$52*'Datos Vida'!P97</f>
        <v>1304.0074816030199</v>
      </c>
      <c r="Q42" s="36">
        <f>Índice!$G$52*'Datos Vida'!Q97</f>
        <v>4830.2470133292427</v>
      </c>
      <c r="R42" s="36">
        <f>Índice!$G$52*'Datos Vida'!R97</f>
        <v>90767.57532037163</v>
      </c>
      <c r="S42" s="36">
        <f>Índice!$G$52*'Datos Vida'!S97</f>
        <v>0</v>
      </c>
      <c r="T42" s="36">
        <f>Índice!$G$52*'Datos Vida'!T97</f>
        <v>7086.2605830901221</v>
      </c>
      <c r="U42" s="36">
        <f>Índice!$G$52*'Datos Vida'!U97</f>
        <v>8220.4419357593215</v>
      </c>
      <c r="V42" s="36">
        <f>Índice!$G$52*'Datos Vida'!V97</f>
        <v>0</v>
      </c>
      <c r="W42" s="36">
        <f>Índice!$G$52*'Datos Vida'!W97</f>
        <v>0</v>
      </c>
      <c r="X42" s="36">
        <f>Índice!$G$52*'Datos Vida'!X97</f>
        <v>0</v>
      </c>
      <c r="Y42" s="36">
        <f>Índice!$G$52*'Datos Vida'!Y97</f>
        <v>13391.974150503645</v>
      </c>
      <c r="Z42" s="36">
        <f>Índice!$G$52*'Datos Vida'!Z97</f>
        <v>221325.49429711478</v>
      </c>
      <c r="AA42" s="36">
        <f>Índice!$G$52*'Datos Vida'!AA97</f>
        <v>0</v>
      </c>
      <c r="AB42" s="36">
        <f>Índice!$G$52*'Datos Vida'!AB97</f>
        <v>27426.681685211352</v>
      </c>
      <c r="AC42" s="36">
        <f>Índice!$G$52*'Datos Vida'!AC97</f>
        <v>17.24796621984115</v>
      </c>
      <c r="AD42" s="36">
        <f>Índice!$G$52*'Datos Vida'!AD97</f>
        <v>234.25935974324685</v>
      </c>
      <c r="AE42" s="36">
        <f>Índice!$G$52*'Datos Vida'!AE97</f>
        <v>4.3885357837465646</v>
      </c>
      <c r="AF42" s="36">
        <f>Índice!$G$52*'Datos Vida'!AF97</f>
        <v>10444.408988401679</v>
      </c>
      <c r="AG42" s="36">
        <f>Índice!$G$52*'Datos Vida'!AG97</f>
        <v>6758.0729497118027</v>
      </c>
      <c r="AH42" s="36">
        <f>Índice!$G$52*'Datos Vida'!AH97</f>
        <v>36698.807304836882</v>
      </c>
      <c r="AI42" s="36">
        <f>Índice!$G$52*'Datos Vida'!AI97</f>
        <v>551.73080109148668</v>
      </c>
      <c r="AJ42" s="36">
        <f>Índice!$G$52*'Datos Vida'!AJ97</f>
        <v>84551.095313894286</v>
      </c>
      <c r="AK42" s="36">
        <f>Índice!$G$52*'Datos Vida'!AK97</f>
        <v>88778.990276161378</v>
      </c>
      <c r="AL42" s="36">
        <f>Índice!$G$52*'Datos Vida'!AL97</f>
        <v>0</v>
      </c>
      <c r="AM42" s="36">
        <f>Índice!$G$52*'Datos Vida'!AM97</f>
        <v>0</v>
      </c>
      <c r="AN42" s="36">
        <f>Índice!$G$52*'Datos Vida'!AN97</f>
        <v>0</v>
      </c>
      <c r="AO42" s="36">
        <f>Índice!$G$52*'Datos Vida'!AO97</f>
        <v>0</v>
      </c>
      <c r="AP42" s="36">
        <f>Índice!$G$52*'Datos Vida'!AP97</f>
        <v>0</v>
      </c>
      <c r="AQ42" s="36">
        <f>Índice!$G$52*'Datos Vida'!AQ97</f>
        <v>1351197.5089446185</v>
      </c>
    </row>
    <row r="43" spans="2:43" x14ac:dyDescent="0.2">
      <c r="B43" s="51" t="str">
        <f>'Datos Generales'!B98</f>
        <v>5.21.42.40  Deudas Con El Personal</v>
      </c>
      <c r="C43" s="36">
        <f>Índice!$G$52*'Datos Vida'!C98</f>
        <v>3086.0251670620319</v>
      </c>
      <c r="D43" s="36">
        <f>Índice!$G$52*'Datos Vida'!D98</f>
        <v>4659.8425502223699</v>
      </c>
      <c r="E43" s="36">
        <f>Índice!$G$52*'Datos Vida'!E98</f>
        <v>8987.176970597151</v>
      </c>
      <c r="F43" s="36">
        <f>Índice!$G$52*'Datos Vida'!F98</f>
        <v>77995.031088863776</v>
      </c>
      <c r="G43" s="36">
        <f>Índice!$G$52*'Datos Vida'!G98</f>
        <v>33502.898644894995</v>
      </c>
      <c r="H43" s="36">
        <f>Índice!$G$52*'Datos Vida'!H98</f>
        <v>52934.144407321444</v>
      </c>
      <c r="I43" s="36">
        <f>Índice!$G$52*'Datos Vida'!I98</f>
        <v>4033.8468373795749</v>
      </c>
      <c r="J43" s="36">
        <f>Índice!$G$52*'Datos Vida'!J98</f>
        <v>19297.34439153632</v>
      </c>
      <c r="K43" s="36">
        <f>Índice!$G$52*'Datos Vida'!K98</f>
        <v>4970.8842763525627</v>
      </c>
      <c r="L43" s="36">
        <f>Índice!$G$52*'Datos Vida'!L98</f>
        <v>308537.16494464834</v>
      </c>
      <c r="M43" s="36">
        <f>Índice!$G$52*'Datos Vida'!M98</f>
        <v>1781.5754299149135</v>
      </c>
      <c r="N43" s="36">
        <f>Índice!$G$52*'Datos Vida'!N98</f>
        <v>190.54410019197294</v>
      </c>
      <c r="O43" s="36">
        <f>Índice!$G$52*'Datos Vida'!O98</f>
        <v>1229.3003143076132</v>
      </c>
      <c r="P43" s="36">
        <f>Índice!$G$52*'Datos Vida'!P98</f>
        <v>8846.9819631179289</v>
      </c>
      <c r="Q43" s="36">
        <f>Índice!$G$52*'Datos Vida'!Q98</f>
        <v>77931.074133255679</v>
      </c>
      <c r="R43" s="36">
        <f>Índice!$G$52*'Datos Vida'!R98</f>
        <v>151586.08146959476</v>
      </c>
      <c r="S43" s="36">
        <f>Índice!$G$52*'Datos Vida'!S98</f>
        <v>96.615826556901112</v>
      </c>
      <c r="T43" s="36">
        <f>Índice!$G$52*'Datos Vida'!T98</f>
        <v>1208.9565592790827</v>
      </c>
      <c r="U43" s="36">
        <f>Índice!$G$52*'Datos Vida'!U98</f>
        <v>1619.335684545244</v>
      </c>
      <c r="V43" s="36">
        <f>Índice!$G$52*'Datos Vida'!V98</f>
        <v>177.14035524006482</v>
      </c>
      <c r="W43" s="36">
        <f>Índice!$G$52*'Datos Vida'!W98</f>
        <v>0</v>
      </c>
      <c r="X43" s="36">
        <f>Índice!$G$52*'Datos Vida'!X98</f>
        <v>52351.727875400968</v>
      </c>
      <c r="Y43" s="36">
        <f>Índice!$G$52*'Datos Vida'!Y98</f>
        <v>1375.2446438601153</v>
      </c>
      <c r="Z43" s="36">
        <f>Índice!$G$52*'Datos Vida'!Z98</f>
        <v>56045.922454912899</v>
      </c>
      <c r="AA43" s="36">
        <f>Índice!$G$52*'Datos Vida'!AA98</f>
        <v>56382.41088465738</v>
      </c>
      <c r="AB43" s="36">
        <f>Índice!$G$52*'Datos Vida'!AB98</f>
        <v>58712.927503770232</v>
      </c>
      <c r="AC43" s="36">
        <f>Índice!$G$52*'Datos Vida'!AC98</f>
        <v>137644.85995297803</v>
      </c>
      <c r="AD43" s="36">
        <f>Índice!$G$52*'Datos Vida'!AD98</f>
        <v>8367.3047960572585</v>
      </c>
      <c r="AE43" s="36">
        <f>Índice!$G$52*'Datos Vida'!AE98</f>
        <v>5221.4730715702153</v>
      </c>
      <c r="AF43" s="36">
        <f>Índice!$G$52*'Datos Vida'!AF98</f>
        <v>2666.6648522849473</v>
      </c>
      <c r="AG43" s="36">
        <f>Índice!$G$52*'Datos Vida'!AG98</f>
        <v>4333.0497227908236</v>
      </c>
      <c r="AH43" s="36">
        <f>Índice!$G$52*'Datos Vida'!AH98</f>
        <v>11711.505141901094</v>
      </c>
      <c r="AI43" s="36">
        <f>Índice!$G$52*'Datos Vida'!AI98</f>
        <v>9725.3354933547707</v>
      </c>
      <c r="AJ43" s="36">
        <f>Índice!$G$52*'Datos Vida'!AJ98</f>
        <v>8491.8847808640803</v>
      </c>
      <c r="AK43" s="36">
        <f>Índice!$G$52*'Datos Vida'!AK98</f>
        <v>28650.776991961498</v>
      </c>
      <c r="AL43" s="36">
        <f>Índice!$G$52*'Datos Vida'!AL98</f>
        <v>0</v>
      </c>
      <c r="AM43" s="36">
        <f>Índice!$G$52*'Datos Vida'!AM98</f>
        <v>0</v>
      </c>
      <c r="AN43" s="36">
        <f>Índice!$G$52*'Datos Vida'!AN98</f>
        <v>0</v>
      </c>
      <c r="AO43" s="36">
        <f>Índice!$G$52*'Datos Vida'!AO98</f>
        <v>0</v>
      </c>
      <c r="AP43" s="36">
        <f>Índice!$G$52*'Datos Vida'!AP98</f>
        <v>0</v>
      </c>
      <c r="AQ43" s="36">
        <f>Índice!$G$52*'Datos Vida'!AQ98</f>
        <v>1204353.0532812472</v>
      </c>
    </row>
    <row r="44" spans="2:43" x14ac:dyDescent="0.2">
      <c r="B44" s="51" t="str">
        <f>'Datos Generales'!B99</f>
        <v>5.21.42.50  Ingresos Anticipados</v>
      </c>
      <c r="C44" s="36">
        <f>Índice!$G$52*'Datos Vida'!C99</f>
        <v>0</v>
      </c>
      <c r="D44" s="36">
        <f>Índice!$G$52*'Datos Vida'!D99</f>
        <v>0</v>
      </c>
      <c r="E44" s="36">
        <f>Índice!$G$52*'Datos Vida'!E99</f>
        <v>0</v>
      </c>
      <c r="F44" s="36">
        <f>Índice!$G$52*'Datos Vida'!F99</f>
        <v>0</v>
      </c>
      <c r="G44" s="36">
        <f>Índice!$G$52*'Datos Vida'!G99</f>
        <v>0</v>
      </c>
      <c r="H44" s="36">
        <f>Índice!$G$52*'Datos Vida'!H99</f>
        <v>0</v>
      </c>
      <c r="I44" s="36">
        <f>Índice!$G$52*'Datos Vida'!I99</f>
        <v>0</v>
      </c>
      <c r="J44" s="36">
        <f>Índice!$G$52*'Datos Vida'!J99</f>
        <v>0</v>
      </c>
      <c r="K44" s="36">
        <f>Índice!$G$52*'Datos Vida'!K99</f>
        <v>0</v>
      </c>
      <c r="L44" s="36">
        <f>Índice!$G$52*'Datos Vida'!L99</f>
        <v>0</v>
      </c>
      <c r="M44" s="36">
        <f>Índice!$G$52*'Datos Vida'!M99</f>
        <v>0</v>
      </c>
      <c r="N44" s="36">
        <f>Índice!$G$52*'Datos Vida'!N99</f>
        <v>0</v>
      </c>
      <c r="O44" s="36">
        <f>Índice!$G$52*'Datos Vida'!O99</f>
        <v>0</v>
      </c>
      <c r="P44" s="36">
        <f>Índice!$G$52*'Datos Vida'!P99</f>
        <v>0</v>
      </c>
      <c r="Q44" s="36">
        <f>Índice!$G$52*'Datos Vida'!Q99</f>
        <v>0</v>
      </c>
      <c r="R44" s="36">
        <f>Índice!$G$52*'Datos Vida'!R99</f>
        <v>0</v>
      </c>
      <c r="S44" s="36">
        <f>Índice!$G$52*'Datos Vida'!S99</f>
        <v>0</v>
      </c>
      <c r="T44" s="36">
        <f>Índice!$G$52*'Datos Vida'!T99</f>
        <v>0</v>
      </c>
      <c r="U44" s="36">
        <f>Índice!$G$52*'Datos Vida'!U99</f>
        <v>0</v>
      </c>
      <c r="V44" s="36">
        <f>Índice!$G$52*'Datos Vida'!V99</f>
        <v>0</v>
      </c>
      <c r="W44" s="36">
        <f>Índice!$G$52*'Datos Vida'!W99</f>
        <v>0</v>
      </c>
      <c r="X44" s="36">
        <f>Índice!$G$52*'Datos Vida'!X99</f>
        <v>0</v>
      </c>
      <c r="Y44" s="36">
        <f>Índice!$G$52*'Datos Vida'!Y99</f>
        <v>0</v>
      </c>
      <c r="Z44" s="36">
        <f>Índice!$G$52*'Datos Vida'!Z99</f>
        <v>79556.465316789356</v>
      </c>
      <c r="AA44" s="36">
        <f>Índice!$G$52*'Datos Vida'!AA99</f>
        <v>7961.7224424617034</v>
      </c>
      <c r="AB44" s="36">
        <f>Índice!$G$52*'Datos Vida'!AB99</f>
        <v>0</v>
      </c>
      <c r="AC44" s="36">
        <f>Índice!$G$52*'Datos Vida'!AC99</f>
        <v>166139.69083615896</v>
      </c>
      <c r="AD44" s="36">
        <f>Índice!$G$52*'Datos Vida'!AD99</f>
        <v>0</v>
      </c>
      <c r="AE44" s="36">
        <f>Índice!$G$52*'Datos Vida'!AE99</f>
        <v>0</v>
      </c>
      <c r="AF44" s="36">
        <f>Índice!$G$52*'Datos Vida'!AF99</f>
        <v>0</v>
      </c>
      <c r="AG44" s="36">
        <f>Índice!$G$52*'Datos Vida'!AG99</f>
        <v>0</v>
      </c>
      <c r="AH44" s="36">
        <f>Índice!$G$52*'Datos Vida'!AH99</f>
        <v>0</v>
      </c>
      <c r="AI44" s="36">
        <f>Índice!$G$52*'Datos Vida'!AI99</f>
        <v>0</v>
      </c>
      <c r="AJ44" s="36">
        <f>Índice!$G$52*'Datos Vida'!AJ99</f>
        <v>0</v>
      </c>
      <c r="AK44" s="36">
        <f>Índice!$G$52*'Datos Vida'!AK99</f>
        <v>0</v>
      </c>
      <c r="AL44" s="36">
        <f>Índice!$G$52*'Datos Vida'!AL99</f>
        <v>0</v>
      </c>
      <c r="AM44" s="36">
        <f>Índice!$G$52*'Datos Vida'!AM99</f>
        <v>0</v>
      </c>
      <c r="AN44" s="36">
        <f>Índice!$G$52*'Datos Vida'!AN99</f>
        <v>0</v>
      </c>
      <c r="AO44" s="36">
        <f>Índice!$G$52*'Datos Vida'!AO99</f>
        <v>0</v>
      </c>
      <c r="AP44" s="36">
        <f>Índice!$G$52*'Datos Vida'!AP99</f>
        <v>0</v>
      </c>
      <c r="AQ44" s="36">
        <f>Índice!$G$52*'Datos Vida'!AQ99</f>
        <v>253657.87859541003</v>
      </c>
    </row>
    <row r="45" spans="2:43" x14ac:dyDescent="0.2">
      <c r="B45" s="51" t="str">
        <f>'Datos Generales'!B100</f>
        <v>5.21.42.60  Otros Pasivos No Financieros</v>
      </c>
      <c r="C45" s="36">
        <f>Índice!$G$52*'Datos Vida'!C100</f>
        <v>17647.220917190371</v>
      </c>
      <c r="D45" s="36">
        <f>Índice!$G$52*'Datos Vida'!D100</f>
        <v>4065.5871775829514</v>
      </c>
      <c r="E45" s="36">
        <f>Índice!$G$52*'Datos Vida'!E100</f>
        <v>278792.04361864377</v>
      </c>
      <c r="F45" s="36">
        <f>Índice!$G$52*'Datos Vida'!F100</f>
        <v>457703.1900572789</v>
      </c>
      <c r="G45" s="36">
        <f>Índice!$G$52*'Datos Vida'!G100</f>
        <v>3162193.2404982247</v>
      </c>
      <c r="H45" s="36">
        <f>Índice!$G$52*'Datos Vida'!H100</f>
        <v>1259668.9138918251</v>
      </c>
      <c r="I45" s="36">
        <f>Índice!$G$52*'Datos Vida'!I100</f>
        <v>32661.218305161092</v>
      </c>
      <c r="J45" s="36">
        <f>Índice!$G$52*'Datos Vida'!J100</f>
        <v>87678.998679016717</v>
      </c>
      <c r="K45" s="36">
        <f>Índice!$G$52*'Datos Vida'!K100</f>
        <v>12170.090121473992</v>
      </c>
      <c r="L45" s="36">
        <f>Índice!$G$52*'Datos Vida'!L100</f>
        <v>1073293.8206354396</v>
      </c>
      <c r="M45" s="36">
        <f>Índice!$G$52*'Datos Vida'!M100</f>
        <v>64106.063765765139</v>
      </c>
      <c r="N45" s="36">
        <f>Índice!$G$52*'Datos Vida'!N100</f>
        <v>41533.749030865016</v>
      </c>
      <c r="O45" s="36">
        <f>Índice!$G$52*'Datos Vida'!O100</f>
        <v>740592.08491850761</v>
      </c>
      <c r="P45" s="36">
        <f>Índice!$G$52*'Datos Vida'!P100</f>
        <v>40903.126644637807</v>
      </c>
      <c r="Q45" s="36">
        <f>Índice!$G$52*'Datos Vida'!Q100</f>
        <v>974232.79719487519</v>
      </c>
      <c r="R45" s="36">
        <f>Índice!$G$52*'Datos Vida'!R100</f>
        <v>5116804.6560663683</v>
      </c>
      <c r="S45" s="36">
        <f>Índice!$G$52*'Datos Vida'!S100</f>
        <v>179.62379021846405</v>
      </c>
      <c r="T45" s="36">
        <f>Índice!$G$52*'Datos Vida'!T100</f>
        <v>576012.39948467026</v>
      </c>
      <c r="U45" s="36">
        <f>Índice!$G$52*'Datos Vida'!U100</f>
        <v>4008.7403303376759</v>
      </c>
      <c r="V45" s="36">
        <f>Índice!$G$52*'Datos Vida'!V100</f>
        <v>54.023215694492599</v>
      </c>
      <c r="W45" s="36">
        <f>Índice!$G$52*'Datos Vida'!W100</f>
        <v>0</v>
      </c>
      <c r="X45" s="36">
        <f>Índice!$G$52*'Datos Vida'!X100</f>
        <v>97813.896825863922</v>
      </c>
      <c r="Y45" s="36">
        <f>Índice!$G$52*'Datos Vida'!Y100</f>
        <v>45375.656962105844</v>
      </c>
      <c r="Z45" s="36">
        <f>Índice!$G$52*'Datos Vida'!Z100</f>
        <v>2835092.2630114136</v>
      </c>
      <c r="AA45" s="36">
        <f>Índice!$G$52*'Datos Vida'!AA100</f>
        <v>99327.193238797248</v>
      </c>
      <c r="AB45" s="36">
        <f>Índice!$G$52*'Datos Vida'!AB100</f>
        <v>201894.45265263176</v>
      </c>
      <c r="AC45" s="36">
        <f>Índice!$G$52*'Datos Vida'!AC100</f>
        <v>588272.43757988245</v>
      </c>
      <c r="AD45" s="36">
        <f>Índice!$G$52*'Datos Vida'!AD100</f>
        <v>322735.33693238627</v>
      </c>
      <c r="AE45" s="36">
        <f>Índice!$G$52*'Datos Vida'!AE100</f>
        <v>113608.7474064264</v>
      </c>
      <c r="AF45" s="36">
        <f>Índice!$G$52*'Datos Vida'!AF100</f>
        <v>22032.967089043392</v>
      </c>
      <c r="AG45" s="36">
        <f>Índice!$G$52*'Datos Vida'!AG100</f>
        <v>77711.953520983501</v>
      </c>
      <c r="AH45" s="36">
        <f>Índice!$G$52*'Datos Vida'!AH100</f>
        <v>381330.14818622498</v>
      </c>
      <c r="AI45" s="36">
        <f>Índice!$G$52*'Datos Vida'!AI100</f>
        <v>217675.72938995613</v>
      </c>
      <c r="AJ45" s="36">
        <f>Índice!$G$52*'Datos Vida'!AJ100</f>
        <v>99102.969677939313</v>
      </c>
      <c r="AK45" s="36">
        <f>Índice!$G$52*'Datos Vida'!AK100</f>
        <v>116010.39912882463</v>
      </c>
      <c r="AL45" s="36">
        <f>Índice!$G$52*'Datos Vida'!AL100</f>
        <v>0</v>
      </c>
      <c r="AM45" s="36">
        <f>Índice!$G$52*'Datos Vida'!AM100</f>
        <v>0</v>
      </c>
      <c r="AN45" s="36">
        <f>Índice!$G$52*'Datos Vida'!AN100</f>
        <v>0</v>
      </c>
      <c r="AO45" s="36">
        <f>Índice!$G$52*'Datos Vida'!AO100</f>
        <v>0</v>
      </c>
      <c r="AP45" s="36">
        <f>Índice!$G$52*'Datos Vida'!AP100</f>
        <v>0</v>
      </c>
      <c r="AQ45" s="36">
        <f>Índice!$G$52*'Datos Vida'!AQ100</f>
        <v>19162285.739946257</v>
      </c>
    </row>
    <row r="46" spans="2:43" x14ac:dyDescent="0.2">
      <c r="B46" s="49" t="str">
        <f>'Datos Generales'!B101</f>
        <v xml:space="preserve">5.22.00.00  Total Patrimonio </v>
      </c>
      <c r="C46" s="33">
        <f>Índice!$G$52*'Datos Vida'!C101</f>
        <v>1866841.1761684138</v>
      </c>
      <c r="D46" s="33">
        <f>Índice!$G$52*'Datos Vida'!D101</f>
        <v>164533.96301450906</v>
      </c>
      <c r="E46" s="33">
        <f>Índice!$G$52*'Datos Vida'!E101</f>
        <v>1007625.1659734028</v>
      </c>
      <c r="F46" s="33">
        <f>Índice!$G$52*'Datos Vida'!F101</f>
        <v>2190628.6050205533</v>
      </c>
      <c r="G46" s="33">
        <f>Índice!$G$52*'Datos Vida'!G101</f>
        <v>14682238.643132776</v>
      </c>
      <c r="H46" s="33">
        <f>Índice!$G$52*'Datos Vida'!H101</f>
        <v>3220005.5315962671</v>
      </c>
      <c r="I46" s="33">
        <f>Índice!$G$52*'Datos Vida'!I101</f>
        <v>229447.85756105595</v>
      </c>
      <c r="J46" s="33">
        <f>Índice!$G$52*'Datos Vida'!J101</f>
        <v>1363926.2358576034</v>
      </c>
      <c r="K46" s="33">
        <f>Índice!$G$52*'Datos Vida'!K101</f>
        <v>570869.74995892134</v>
      </c>
      <c r="L46" s="33">
        <f>Índice!$G$52*'Datos Vida'!L101</f>
        <v>9378944.9959975872</v>
      </c>
      <c r="M46" s="33">
        <f>Índice!$G$52*'Datos Vida'!M101</f>
        <v>2524198.7945474656</v>
      </c>
      <c r="N46" s="33">
        <f>Índice!$G$52*'Datos Vida'!N101</f>
        <v>488060.01884008624</v>
      </c>
      <c r="O46" s="33">
        <f>Índice!$G$52*'Datos Vida'!O101</f>
        <v>4164931.5847683111</v>
      </c>
      <c r="P46" s="33">
        <f>Índice!$G$52*'Datos Vida'!P101</f>
        <v>308660.11198590772</v>
      </c>
      <c r="Q46" s="33">
        <f>Índice!$G$52*'Datos Vida'!Q101</f>
        <v>16242728.145176847</v>
      </c>
      <c r="R46" s="33">
        <f>Índice!$G$52*'Datos Vida'!R101</f>
        <v>25943656.235445969</v>
      </c>
      <c r="S46" s="33">
        <f>Índice!$G$52*'Datos Vida'!S101</f>
        <v>109035.99517873419</v>
      </c>
      <c r="T46" s="33">
        <f>Índice!$G$52*'Datos Vida'!T101</f>
        <v>5224778.6596050933</v>
      </c>
      <c r="U46" s="33">
        <f>Índice!$G$52*'Datos Vida'!U101</f>
        <v>172597.03001588379</v>
      </c>
      <c r="V46" s="33">
        <f>Índice!$G$52*'Datos Vida'!V101</f>
        <v>130484.57259573728</v>
      </c>
      <c r="W46" s="33">
        <f>Índice!$G$52*'Datos Vida'!W101</f>
        <v>0</v>
      </c>
      <c r="X46" s="33">
        <f>Índice!$G$52*'Datos Vida'!X101</f>
        <v>5159040.3326850329</v>
      </c>
      <c r="Y46" s="33">
        <f>Índice!$G$52*'Datos Vida'!Y101</f>
        <v>415222.60592615628</v>
      </c>
      <c r="Z46" s="33">
        <f>Índice!$G$52*'Datos Vida'!Z101</f>
        <v>17373794.351852387</v>
      </c>
      <c r="AA46" s="33">
        <f>Índice!$G$52*'Datos Vida'!AA101</f>
        <v>5794854.7309606439</v>
      </c>
      <c r="AB46" s="33">
        <f>Índice!$G$52*'Datos Vida'!AB101</f>
        <v>2490901.6808092054</v>
      </c>
      <c r="AC46" s="33">
        <f>Índice!$G$52*'Datos Vida'!AC101</f>
        <v>12328326.025343966</v>
      </c>
      <c r="AD46" s="33">
        <f>Índice!$G$52*'Datos Vida'!AD101</f>
        <v>8483228.6151584107</v>
      </c>
      <c r="AE46" s="33">
        <f>Índice!$G$52*'Datos Vida'!AE101</f>
        <v>2368467.1797057777</v>
      </c>
      <c r="AF46" s="33">
        <f>Índice!$G$52*'Datos Vida'!AF101</f>
        <v>1041891.3976874119</v>
      </c>
      <c r="AG46" s="33">
        <f>Índice!$G$52*'Datos Vida'!AG101</f>
        <v>388177.52273618744</v>
      </c>
      <c r="AH46" s="33">
        <f>Índice!$G$52*'Datos Vida'!AH101</f>
        <v>7133530.1824100008</v>
      </c>
      <c r="AI46" s="33">
        <f>Índice!$G$52*'Datos Vida'!AI101</f>
        <v>1767159.0558456487</v>
      </c>
      <c r="AJ46" s="33">
        <f>Índice!$G$52*'Datos Vida'!AJ101</f>
        <v>739996.02650403464</v>
      </c>
      <c r="AK46" s="33">
        <f>Índice!$G$52*'Datos Vida'!AK101</f>
        <v>1972266.5630654707</v>
      </c>
      <c r="AL46" s="33">
        <f>Índice!$G$52*'Datos Vida'!AL101</f>
        <v>0</v>
      </c>
      <c r="AM46" s="33">
        <f>Índice!$G$52*'Datos Vida'!AM101</f>
        <v>0</v>
      </c>
      <c r="AN46" s="33">
        <f>Índice!$G$52*'Datos Vida'!AN101</f>
        <v>0</v>
      </c>
      <c r="AO46" s="33">
        <f>Índice!$G$52*'Datos Vida'!AO101</f>
        <v>0</v>
      </c>
      <c r="AP46" s="33">
        <f>Índice!$G$52*'Datos Vida'!AP101</f>
        <v>0</v>
      </c>
      <c r="AQ46" s="33">
        <f>Índice!$G$52*'Datos Vida'!AQ101</f>
        <v>157441049.34313145</v>
      </c>
    </row>
    <row r="47" spans="2:43" x14ac:dyDescent="0.2">
      <c r="B47" s="50" t="str">
        <f>'Datos Generales'!B102</f>
        <v>5.22.10.00  Capital Pagado</v>
      </c>
      <c r="C47" s="36">
        <f>Índice!$G$52*'Datos Vida'!C102</f>
        <v>1475501.5262919222</v>
      </c>
      <c r="D47" s="36">
        <f>Índice!$G$52*'Datos Vida'!D102</f>
        <v>278134.17148696864</v>
      </c>
      <c r="E47" s="36">
        <f>Índice!$G$52*'Datos Vida'!E102</f>
        <v>84783.755749747332</v>
      </c>
      <c r="F47" s="36">
        <f>Índice!$G$52*'Datos Vida'!F102</f>
        <v>1156027.789977605</v>
      </c>
      <c r="G47" s="36">
        <f>Índice!$G$52*'Datos Vida'!G102</f>
        <v>8960589.5878756661</v>
      </c>
      <c r="H47" s="36">
        <f>Índice!$G$52*'Datos Vida'!H102</f>
        <v>880793.24995568942</v>
      </c>
      <c r="I47" s="36">
        <f>Índice!$G$52*'Datos Vida'!I102</f>
        <v>425451.56842526753</v>
      </c>
      <c r="J47" s="36">
        <f>Índice!$G$52*'Datos Vida'!J102</f>
        <v>787575.57892101223</v>
      </c>
      <c r="K47" s="36">
        <f>Índice!$G$52*'Datos Vida'!K102</f>
        <v>84478.667463633843</v>
      </c>
      <c r="L47" s="36">
        <f>Índice!$G$52*'Datos Vida'!L102</f>
        <v>7192541.1561308363</v>
      </c>
      <c r="M47" s="36">
        <f>Índice!$G$52*'Datos Vida'!M102</f>
        <v>2413338.7333869259</v>
      </c>
      <c r="N47" s="36">
        <f>Índice!$G$52*'Datos Vida'!N102</f>
        <v>342812.54794645443</v>
      </c>
      <c r="O47" s="36">
        <f>Índice!$G$52*'Datos Vida'!O102</f>
        <v>2301258.046924674</v>
      </c>
      <c r="P47" s="36">
        <f>Índice!$G$52*'Datos Vida'!P102</f>
        <v>680393.1447669093</v>
      </c>
      <c r="Q47" s="36">
        <f>Índice!$G$52*'Datos Vida'!Q102</f>
        <v>13599222.174556904</v>
      </c>
      <c r="R47" s="36">
        <f>Índice!$G$52*'Datos Vida'!R102</f>
        <v>8511208.5925489478</v>
      </c>
      <c r="S47" s="36">
        <f>Índice!$G$52*'Datos Vida'!S102</f>
        <v>114572.83047290386</v>
      </c>
      <c r="T47" s="36">
        <f>Índice!$G$52*'Datos Vida'!T102</f>
        <v>508855.79305434268</v>
      </c>
      <c r="U47" s="36">
        <f>Índice!$G$52*'Datos Vida'!U102</f>
        <v>241046.65557852641</v>
      </c>
      <c r="V47" s="36">
        <f>Índice!$G$52*'Datos Vida'!V102</f>
        <v>78606.160211493407</v>
      </c>
      <c r="W47" s="36">
        <f>Índice!$G$52*'Datos Vida'!W102</f>
        <v>0</v>
      </c>
      <c r="X47" s="36">
        <f>Índice!$G$52*'Datos Vida'!X102</f>
        <v>0</v>
      </c>
      <c r="Y47" s="36">
        <f>Índice!$G$52*'Datos Vida'!Y102</f>
        <v>465278.92546871438</v>
      </c>
      <c r="Z47" s="36">
        <f>Índice!$G$52*'Datos Vida'!Z102</f>
        <v>8386058.2341688685</v>
      </c>
      <c r="AA47" s="36">
        <f>Índice!$G$52*'Datos Vida'!AA102</f>
        <v>0</v>
      </c>
      <c r="AB47" s="36">
        <f>Índice!$G$52*'Datos Vida'!AB102</f>
        <v>1640948.6789656801</v>
      </c>
      <c r="AC47" s="36">
        <f>Índice!$G$52*'Datos Vida'!AC102</f>
        <v>9112355.7353910245</v>
      </c>
      <c r="AD47" s="36">
        <f>Índice!$G$52*'Datos Vida'!AD102</f>
        <v>3471663.1904246914</v>
      </c>
      <c r="AE47" s="36">
        <f>Índice!$G$52*'Datos Vida'!AE102</f>
        <v>1779020.0433614552</v>
      </c>
      <c r="AF47" s="36">
        <f>Índice!$G$52*'Datos Vida'!AF102</f>
        <v>504697.29819284182</v>
      </c>
      <c r="AG47" s="36">
        <f>Índice!$G$52*'Datos Vida'!AG102</f>
        <v>84358.407975296286</v>
      </c>
      <c r="AH47" s="36">
        <f>Índice!$G$52*'Datos Vida'!AH102</f>
        <v>5865352.9522428652</v>
      </c>
      <c r="AI47" s="36">
        <f>Índice!$G$52*'Datos Vida'!AI102</f>
        <v>2496452.4981824998</v>
      </c>
      <c r="AJ47" s="36">
        <f>Índice!$G$52*'Datos Vida'!AJ102</f>
        <v>688312.07048056507</v>
      </c>
      <c r="AK47" s="36">
        <f>Índice!$G$52*'Datos Vida'!AK102</f>
        <v>825076.3316059286</v>
      </c>
      <c r="AL47" s="36">
        <f>Índice!$G$52*'Datos Vida'!AL102</f>
        <v>0</v>
      </c>
      <c r="AM47" s="36">
        <f>Índice!$G$52*'Datos Vida'!AM102</f>
        <v>0</v>
      </c>
      <c r="AN47" s="36">
        <f>Índice!$G$52*'Datos Vida'!AN102</f>
        <v>0</v>
      </c>
      <c r="AO47" s="36">
        <f>Índice!$G$52*'Datos Vida'!AO102</f>
        <v>0</v>
      </c>
      <c r="AP47" s="36">
        <f>Índice!$G$52*'Datos Vida'!AP102</f>
        <v>0</v>
      </c>
      <c r="AQ47" s="36">
        <f>Índice!$G$52*'Datos Vida'!AQ102</f>
        <v>85436766.098186865</v>
      </c>
    </row>
    <row r="48" spans="2:43" x14ac:dyDescent="0.2">
      <c r="B48" s="50" t="str">
        <f>'Datos Generales'!B103</f>
        <v>5.22.20.00  Reservas</v>
      </c>
      <c r="C48" s="36">
        <f>Índice!$G$52*'Datos Vida'!C103</f>
        <v>0</v>
      </c>
      <c r="D48" s="36">
        <f>Índice!$G$52*'Datos Vida'!D103</f>
        <v>0</v>
      </c>
      <c r="E48" s="36">
        <f>Índice!$G$52*'Datos Vida'!E103</f>
        <v>25822.620826766124</v>
      </c>
      <c r="F48" s="36">
        <f>Índice!$G$52*'Datos Vida'!F103</f>
        <v>-82213.1964291607</v>
      </c>
      <c r="G48" s="36">
        <f>Índice!$G$52*'Datos Vida'!G103</f>
        <v>-1604816.9453273492</v>
      </c>
      <c r="H48" s="36">
        <f>Índice!$G$52*'Datos Vida'!H103</f>
        <v>-62993.893131329147</v>
      </c>
      <c r="I48" s="36">
        <f>Índice!$G$52*'Datos Vida'!I103</f>
        <v>0</v>
      </c>
      <c r="J48" s="36">
        <f>Índice!$G$52*'Datos Vida'!J103</f>
        <v>911.69279433042004</v>
      </c>
      <c r="K48" s="36">
        <f>Índice!$G$52*'Datos Vida'!K103</f>
        <v>0</v>
      </c>
      <c r="L48" s="36">
        <f>Índice!$G$52*'Datos Vida'!L103</f>
        <v>-1086140.221542812</v>
      </c>
      <c r="M48" s="36">
        <f>Índice!$G$52*'Datos Vida'!M103</f>
        <v>199.49127004565779</v>
      </c>
      <c r="N48" s="36">
        <f>Índice!$G$52*'Datos Vida'!N103</f>
        <v>1740.7178215716606</v>
      </c>
      <c r="O48" s="36">
        <f>Índice!$G$52*'Datos Vida'!O103</f>
        <v>-193100.20115823328</v>
      </c>
      <c r="P48" s="36">
        <f>Índice!$G$52*'Datos Vida'!P103</f>
        <v>578.33417305187288</v>
      </c>
      <c r="Q48" s="36">
        <f>Índice!$G$52*'Datos Vida'!Q103</f>
        <v>-5392277.7419248391</v>
      </c>
      <c r="R48" s="36">
        <f>Índice!$G$52*'Datos Vida'!R103</f>
        <v>-2056134.2034654466</v>
      </c>
      <c r="S48" s="36">
        <f>Índice!$G$52*'Datos Vida'!S103</f>
        <v>0</v>
      </c>
      <c r="T48" s="36">
        <f>Índice!$G$52*'Datos Vida'!T103</f>
        <v>-563724.39723120816</v>
      </c>
      <c r="U48" s="36">
        <f>Índice!$G$52*'Datos Vida'!U103</f>
        <v>0</v>
      </c>
      <c r="V48" s="36">
        <f>Índice!$G$52*'Datos Vida'!V103</f>
        <v>0</v>
      </c>
      <c r="W48" s="36">
        <f>Índice!$G$52*'Datos Vida'!W103</f>
        <v>0</v>
      </c>
      <c r="X48" s="36">
        <f>Índice!$G$52*'Datos Vida'!X103</f>
        <v>5046846.7009607498</v>
      </c>
      <c r="Y48" s="36">
        <f>Índice!$G$52*'Datos Vida'!Y103</f>
        <v>-85460.712909133159</v>
      </c>
      <c r="Z48" s="36">
        <f>Índice!$G$52*'Datos Vida'!Z103</f>
        <v>-5709458.0430464335</v>
      </c>
      <c r="AA48" s="36">
        <f>Índice!$G$52*'Datos Vida'!AA103</f>
        <v>0</v>
      </c>
      <c r="AB48" s="36">
        <f>Índice!$G$52*'Datos Vida'!AB103</f>
        <v>306702.4167904699</v>
      </c>
      <c r="AC48" s="36">
        <f>Índice!$G$52*'Datos Vida'!AC103</f>
        <v>-1251822.8923036309</v>
      </c>
      <c r="AD48" s="36">
        <f>Índice!$G$52*'Datos Vida'!AD103</f>
        <v>-2300560.0996367722</v>
      </c>
      <c r="AE48" s="36">
        <f>Índice!$G$52*'Datos Vida'!AE103</f>
        <v>-269366.99963973183</v>
      </c>
      <c r="AF48" s="36">
        <f>Índice!$G$52*'Datos Vida'!AF103</f>
        <v>0</v>
      </c>
      <c r="AG48" s="36">
        <f>Índice!$G$52*'Datos Vida'!AG103</f>
        <v>0</v>
      </c>
      <c r="AH48" s="36">
        <f>Índice!$G$52*'Datos Vida'!AH103</f>
        <v>-1477159.3382088039</v>
      </c>
      <c r="AI48" s="36">
        <f>Índice!$G$52*'Datos Vida'!AI103</f>
        <v>-1975.7936530886277</v>
      </c>
      <c r="AJ48" s="36">
        <f>Índice!$G$52*'Datos Vida'!AJ103</f>
        <v>0</v>
      </c>
      <c r="AK48" s="36">
        <f>Índice!$G$52*'Datos Vida'!AK103</f>
        <v>0</v>
      </c>
      <c r="AL48" s="36">
        <f>Índice!$G$52*'Datos Vida'!AL103</f>
        <v>0</v>
      </c>
      <c r="AM48" s="36">
        <f>Índice!$G$52*'Datos Vida'!AM103</f>
        <v>0</v>
      </c>
      <c r="AN48" s="36">
        <f>Índice!$G$52*'Datos Vida'!AN103</f>
        <v>0</v>
      </c>
      <c r="AO48" s="36">
        <f>Índice!$G$52*'Datos Vida'!AO103</f>
        <v>0</v>
      </c>
      <c r="AP48" s="36">
        <f>Índice!$G$52*'Datos Vida'!AP103</f>
        <v>0</v>
      </c>
      <c r="AQ48" s="36">
        <f>Índice!$G$52*'Datos Vida'!AQ103</f>
        <v>-16754402.704970988</v>
      </c>
    </row>
    <row r="49" spans="2:43" x14ac:dyDescent="0.2">
      <c r="B49" s="50" t="str">
        <f>'Datos Generales'!B104</f>
        <v>5.22.30.00  Resultados Acumulados</v>
      </c>
      <c r="C49" s="36">
        <f>Índice!$G$52*'Datos Vida'!C104</f>
        <v>393640.39929552097</v>
      </c>
      <c r="D49" s="36">
        <f>Índice!$G$52*'Datos Vida'!D104</f>
        <v>-113600.20847245956</v>
      </c>
      <c r="E49" s="36">
        <f>Índice!$G$52*'Datos Vida'!E104</f>
        <v>897018.78939688939</v>
      </c>
      <c r="F49" s="36">
        <f>Índice!$G$52*'Datos Vida'!F104</f>
        <v>1108172.3381404243</v>
      </c>
      <c r="G49" s="36">
        <f>Índice!$G$52*'Datos Vida'!G104</f>
        <v>7310783.6530103832</v>
      </c>
      <c r="H49" s="36">
        <f>Índice!$G$52*'Datos Vida'!H104</f>
        <v>2112571.0458016852</v>
      </c>
      <c r="I49" s="36">
        <f>Índice!$G$52*'Datos Vida'!I104</f>
        <v>-196003.71086421158</v>
      </c>
      <c r="J49" s="36">
        <f>Índice!$G$52*'Datos Vida'!J104</f>
        <v>575438.96414226072</v>
      </c>
      <c r="K49" s="36">
        <f>Índice!$G$52*'Datos Vida'!K104</f>
        <v>483586.60401153</v>
      </c>
      <c r="L49" s="36">
        <f>Índice!$G$52*'Datos Vida'!L104</f>
        <v>3283114.819404949</v>
      </c>
      <c r="M49" s="36">
        <f>Índice!$G$52*'Datos Vida'!M104</f>
        <v>109880.09091413202</v>
      </c>
      <c r="N49" s="36">
        <f>Índice!$G$52*'Datos Vida'!N104</f>
        <v>134534.54475064782</v>
      </c>
      <c r="O49" s="36">
        <f>Índice!$G$52*'Datos Vida'!O104</f>
        <v>2056773.7390018702</v>
      </c>
      <c r="P49" s="36">
        <f>Índice!$G$52*'Datos Vida'!P104</f>
        <v>-372311.3669540534</v>
      </c>
      <c r="Q49" s="36">
        <f>Índice!$G$52*'Datos Vida'!Q104</f>
        <v>8017564.4851107877</v>
      </c>
      <c r="R49" s="36">
        <f>Índice!$G$52*'Datos Vida'!R104</f>
        <v>19437377.805643659</v>
      </c>
      <c r="S49" s="36">
        <f>Índice!$G$52*'Datos Vida'!S104</f>
        <v>-5536.8352941696776</v>
      </c>
      <c r="T49" s="36">
        <f>Índice!$G$52*'Datos Vida'!T104</f>
        <v>5279647.2637819592</v>
      </c>
      <c r="U49" s="36">
        <f>Índice!$G$52*'Datos Vida'!U104</f>
        <v>-72664.661094473617</v>
      </c>
      <c r="V49" s="36">
        <f>Índice!$G$52*'Datos Vida'!V104</f>
        <v>51878.412384243864</v>
      </c>
      <c r="W49" s="36">
        <f>Índice!$G$52*'Datos Vida'!W104</f>
        <v>0</v>
      </c>
      <c r="X49" s="36">
        <f>Índice!$G$52*'Datos Vida'!X104</f>
        <v>123450.97444205212</v>
      </c>
      <c r="Y49" s="36">
        <f>Índice!$G$52*'Datos Vida'!Y104</f>
        <v>51025.369478992354</v>
      </c>
      <c r="Z49" s="36">
        <f>Índice!$G$52*'Datos Vida'!Z104</f>
        <v>14697194.160729954</v>
      </c>
      <c r="AA49" s="36">
        <f>Índice!$G$52*'Datos Vida'!AA104</f>
        <v>5794854.7309606439</v>
      </c>
      <c r="AB49" s="36">
        <f>Índice!$G$52*'Datos Vida'!AB104</f>
        <v>202803.25377609691</v>
      </c>
      <c r="AC49" s="36">
        <f>Índice!$G$52*'Datos Vida'!AC104</f>
        <v>4467793.1822565719</v>
      </c>
      <c r="AD49" s="36">
        <f>Índice!$G$52*'Datos Vida'!AD104</f>
        <v>7312125.5243704924</v>
      </c>
      <c r="AE49" s="36">
        <f>Índice!$G$52*'Datos Vida'!AE104</f>
        <v>858809.98558587127</v>
      </c>
      <c r="AF49" s="36">
        <f>Índice!$G$52*'Datos Vida'!AF104</f>
        <v>537194.09949456993</v>
      </c>
      <c r="AG49" s="36">
        <f>Índice!$G$52*'Datos Vida'!AG104</f>
        <v>303819.11476089119</v>
      </c>
      <c r="AH49" s="36">
        <f>Índice!$G$52*'Datos Vida'!AH104</f>
        <v>2961109.5443168972</v>
      </c>
      <c r="AI49" s="36">
        <f>Índice!$G$52*'Datos Vida'!AI104</f>
        <v>-727317.64868376253</v>
      </c>
      <c r="AJ49" s="36">
        <f>Índice!$G$52*'Datos Vida'!AJ104</f>
        <v>42019.685814857541</v>
      </c>
      <c r="AK49" s="36">
        <f>Índice!$G$52*'Datos Vida'!AK104</f>
        <v>914611.88503941358</v>
      </c>
      <c r="AL49" s="36">
        <f>Índice!$G$52*'Datos Vida'!AL104</f>
        <v>0</v>
      </c>
      <c r="AM49" s="36">
        <f>Índice!$G$52*'Datos Vida'!AM104</f>
        <v>0</v>
      </c>
      <c r="AN49" s="36">
        <f>Índice!$G$52*'Datos Vida'!AN104</f>
        <v>0</v>
      </c>
      <c r="AO49" s="36">
        <f>Índice!$G$52*'Datos Vida'!AO104</f>
        <v>0</v>
      </c>
      <c r="AP49" s="36">
        <f>Índice!$G$52*'Datos Vida'!AP104</f>
        <v>0</v>
      </c>
      <c r="AQ49" s="36">
        <f>Índice!$G$52*'Datos Vida'!AQ104</f>
        <v>88031360.034455121</v>
      </c>
    </row>
    <row r="50" spans="2:43" x14ac:dyDescent="0.2">
      <c r="B50" s="51" t="str">
        <f>'Datos Generales'!B105</f>
        <v>5.22.31.00  Resultados Acumulados Periodos Anteriores</v>
      </c>
      <c r="C50" s="36">
        <f>Índice!$G$52*'Datos Vida'!C105</f>
        <v>121897.2286566624</v>
      </c>
      <c r="D50" s="36">
        <f>Índice!$G$52*'Datos Vida'!D105</f>
        <v>-116928.75977597375</v>
      </c>
      <c r="E50" s="36">
        <f>Índice!$G$52*'Datos Vida'!E105</f>
        <v>775839.54560624226</v>
      </c>
      <c r="F50" s="36">
        <f>Índice!$G$52*'Datos Vida'!F105</f>
        <v>1116905.1501338505</v>
      </c>
      <c r="G50" s="36">
        <f>Índice!$G$52*'Datos Vida'!G105</f>
        <v>6272790.4317672839</v>
      </c>
      <c r="H50" s="36">
        <f>Índice!$G$52*'Datos Vida'!H105</f>
        <v>2234493.9933192199</v>
      </c>
      <c r="I50" s="36">
        <f>Índice!$G$52*'Datos Vida'!I105</f>
        <v>-204764.99731074611</v>
      </c>
      <c r="J50" s="36">
        <f>Índice!$G$52*'Datos Vida'!J105</f>
        <v>624078.50103947066</v>
      </c>
      <c r="K50" s="36">
        <f>Índice!$G$52*'Datos Vida'!K105</f>
        <v>522488.52431912214</v>
      </c>
      <c r="L50" s="36">
        <f>Índice!$G$52*'Datos Vida'!L105</f>
        <v>2770814.7401731671</v>
      </c>
      <c r="M50" s="36">
        <f>Índice!$G$52*'Datos Vida'!M105</f>
        <v>100485.39246947672</v>
      </c>
      <c r="N50" s="36">
        <f>Índice!$G$52*'Datos Vida'!N105</f>
        <v>65488.928812846643</v>
      </c>
      <c r="O50" s="36">
        <f>Índice!$G$52*'Datos Vida'!O105</f>
        <v>1595618.8464818744</v>
      </c>
      <c r="P50" s="36">
        <f>Índice!$G$52*'Datos Vida'!P105</f>
        <v>-372278.67406344734</v>
      </c>
      <c r="Q50" s="36">
        <f>Índice!$G$52*'Datos Vida'!Q105</f>
        <v>6603626.6995795518</v>
      </c>
      <c r="R50" s="36">
        <f>Índice!$G$52*'Datos Vida'!R105</f>
        <v>15961903.290959584</v>
      </c>
      <c r="S50" s="36">
        <f>Índice!$G$52*'Datos Vida'!S105</f>
        <v>-2611.4169289298743</v>
      </c>
      <c r="T50" s="36">
        <f>Índice!$G$52*'Datos Vida'!T105</f>
        <v>4994642.7884960491</v>
      </c>
      <c r="U50" s="36">
        <f>Índice!$G$52*'Datos Vida'!U105</f>
        <v>-81625.132634138659</v>
      </c>
      <c r="V50" s="36">
        <f>Índice!$G$52*'Datos Vida'!V105</f>
        <v>56983.878424631323</v>
      </c>
      <c r="W50" s="36">
        <f>Índice!$G$52*'Datos Vida'!W105</f>
        <v>0</v>
      </c>
      <c r="X50" s="36">
        <f>Índice!$G$52*'Datos Vida'!X105</f>
        <v>0</v>
      </c>
      <c r="Y50" s="36">
        <f>Índice!$G$52*'Datos Vida'!Y105</f>
        <v>53368.031115739301</v>
      </c>
      <c r="Z50" s="36">
        <f>Índice!$G$52*'Datos Vida'!Z105</f>
        <v>13179268.590977238</v>
      </c>
      <c r="AA50" s="36">
        <f>Índice!$G$52*'Datos Vida'!AA105</f>
        <v>5645492.8206616351</v>
      </c>
      <c r="AB50" s="36">
        <f>Índice!$G$52*'Datos Vida'!AB105</f>
        <v>-48766.736395624124</v>
      </c>
      <c r="AC50" s="36">
        <f>Índice!$G$52*'Datos Vida'!AC105</f>
        <v>3742830.5103254765</v>
      </c>
      <c r="AD50" s="36">
        <f>Índice!$G$52*'Datos Vida'!AD105</f>
        <v>6858794.6427204572</v>
      </c>
      <c r="AE50" s="36">
        <f>Índice!$G$52*'Datos Vida'!AE105</f>
        <v>1041824.2428840233</v>
      </c>
      <c r="AF50" s="36">
        <f>Índice!$G$52*'Datos Vida'!AF105</f>
        <v>418221.54077068815</v>
      </c>
      <c r="AG50" s="36">
        <f>Índice!$G$52*'Datos Vida'!AG105</f>
        <v>235410.85710145038</v>
      </c>
      <c r="AH50" s="36">
        <f>Índice!$G$52*'Datos Vida'!AH105</f>
        <v>2836369.6331013991</v>
      </c>
      <c r="AI50" s="36">
        <f>Índice!$G$52*'Datos Vida'!AI105</f>
        <v>-721857.66379529424</v>
      </c>
      <c r="AJ50" s="36">
        <f>Índice!$G$52*'Datos Vida'!AJ105</f>
        <v>34537.572500142036</v>
      </c>
      <c r="AK50" s="36">
        <f>Índice!$G$52*'Datos Vida'!AK105</f>
        <v>600074.4350100375</v>
      </c>
      <c r="AL50" s="36">
        <f>Índice!$G$52*'Datos Vida'!AL105</f>
        <v>0</v>
      </c>
      <c r="AM50" s="36">
        <f>Índice!$G$52*'Datos Vida'!AM105</f>
        <v>0</v>
      </c>
      <c r="AN50" s="36">
        <f>Índice!$G$52*'Datos Vida'!AN105</f>
        <v>0</v>
      </c>
      <c r="AO50" s="36">
        <f>Índice!$G$52*'Datos Vida'!AO105</f>
        <v>0</v>
      </c>
      <c r="AP50" s="36">
        <f>Índice!$G$52*'Datos Vida'!AP105</f>
        <v>0</v>
      </c>
      <c r="AQ50" s="36">
        <f>Índice!$G$52*'Datos Vida'!AQ105</f>
        <v>76915417.436503172</v>
      </c>
    </row>
    <row r="51" spans="2:43" x14ac:dyDescent="0.2">
      <c r="B51" s="51" t="str">
        <f>'Datos Generales'!B106</f>
        <v>5.22.32.00  Resultado Del Ejercicio</v>
      </c>
      <c r="C51" s="36">
        <f>Índice!$G$52*'Datos Vida'!C106</f>
        <v>271743.17063885857</v>
      </c>
      <c r="D51" s="36">
        <f>Índice!$G$52*'Datos Vida'!D106</f>
        <v>3328.5513035141967</v>
      </c>
      <c r="E51" s="36">
        <f>Índice!$G$52*'Datos Vida'!E106</f>
        <v>121179.24379064712</v>
      </c>
      <c r="F51" s="36">
        <f>Índice!$G$52*'Datos Vida'!F106</f>
        <v>191348.59704634533</v>
      </c>
      <c r="G51" s="36">
        <f>Índice!$G$52*'Datos Vida'!G106</f>
        <v>1037993.2212430987</v>
      </c>
      <c r="H51" s="36">
        <f>Índice!$G$52*'Datos Vida'!H106</f>
        <v>-121922.94751753459</v>
      </c>
      <c r="I51" s="36">
        <f>Índice!$G$52*'Datos Vida'!I106</f>
        <v>8761.2864465345374</v>
      </c>
      <c r="J51" s="36">
        <f>Índice!$G$52*'Datos Vida'!J106</f>
        <v>197977.15716095077</v>
      </c>
      <c r="K51" s="36">
        <f>Índice!$G$52*'Datos Vida'!K106</f>
        <v>131196.39990379242</v>
      </c>
      <c r="L51" s="36">
        <f>Índice!$G$52*'Datos Vida'!L106</f>
        <v>846627.13809293287</v>
      </c>
      <c r="M51" s="36">
        <f>Índice!$G$52*'Datos Vida'!M106</f>
        <v>9394.6984446552906</v>
      </c>
      <c r="N51" s="36">
        <f>Índice!$G$52*'Datos Vida'!N106</f>
        <v>98636.560177201594</v>
      </c>
      <c r="O51" s="36">
        <f>Índice!$G$52*'Datos Vida'!O106</f>
        <v>461154.89251999592</v>
      </c>
      <c r="P51" s="36">
        <f>Índice!$G$52*'Datos Vida'!P106</f>
        <v>-32.692890606049993</v>
      </c>
      <c r="Q51" s="36">
        <f>Índice!$G$52*'Datos Vida'!Q106</f>
        <v>1413937.7855312359</v>
      </c>
      <c r="R51" s="36">
        <f>Índice!$G$52*'Datos Vida'!R106</f>
        <v>3475474.514684075</v>
      </c>
      <c r="S51" s="36">
        <f>Índice!$G$52*'Datos Vida'!S106</f>
        <v>-2925.4183652398033</v>
      </c>
      <c r="T51" s="36">
        <f>Índice!$G$52*'Datos Vida'!T106</f>
        <v>511197.63821931591</v>
      </c>
      <c r="U51" s="36">
        <f>Índice!$G$52*'Datos Vida'!U106</f>
        <v>8960.4715396650499</v>
      </c>
      <c r="V51" s="36">
        <f>Índice!$G$52*'Datos Vida'!V106</f>
        <v>-180.7124192500911</v>
      </c>
      <c r="W51" s="36">
        <f>Índice!$G$52*'Datos Vida'!W106</f>
        <v>0</v>
      </c>
      <c r="X51" s="36">
        <f>Índice!$G$52*'Datos Vida'!X106</f>
        <v>123450.97444205212</v>
      </c>
      <c r="Y51" s="36">
        <f>Índice!$G$52*'Datos Vida'!Y106</f>
        <v>12543.523898979309</v>
      </c>
      <c r="Z51" s="36">
        <f>Índice!$G$52*'Datos Vida'!Z106</f>
        <v>1517925.5697527146</v>
      </c>
      <c r="AA51" s="36">
        <f>Índice!$G$52*'Datos Vida'!AA106</f>
        <v>149361.91029900897</v>
      </c>
      <c r="AB51" s="36">
        <f>Índice!$G$52*'Datos Vida'!AB106</f>
        <v>251569.99017172103</v>
      </c>
      <c r="AC51" s="36">
        <f>Índice!$G$52*'Datos Vida'!AC106</f>
        <v>1035660.9356018095</v>
      </c>
      <c r="AD51" s="36">
        <f>Índice!$G$52*'Datos Vida'!AD106</f>
        <v>453330.88165003504</v>
      </c>
      <c r="AE51" s="36">
        <f>Índice!$G$52*'Datos Vida'!AE106</f>
        <v>-183014.25729815202</v>
      </c>
      <c r="AF51" s="36">
        <f>Índice!$G$52*'Datos Vida'!AF106</f>
        <v>118972.55872388184</v>
      </c>
      <c r="AG51" s="36">
        <f>Índice!$G$52*'Datos Vida'!AG106</f>
        <v>68408.257659440787</v>
      </c>
      <c r="AH51" s="36">
        <f>Índice!$G$52*'Datos Vida'!AH106</f>
        <v>521248.98408798577</v>
      </c>
      <c r="AI51" s="36">
        <f>Índice!$G$52*'Datos Vida'!AI106</f>
        <v>-5459.9848884682551</v>
      </c>
      <c r="AJ51" s="36">
        <f>Índice!$G$52*'Datos Vida'!AJ106</f>
        <v>7482.1133147155097</v>
      </c>
      <c r="AK51" s="36">
        <f>Índice!$G$52*'Datos Vida'!AK106</f>
        <v>314537.45002937602</v>
      </c>
      <c r="AL51" s="36">
        <f>Índice!$G$52*'Datos Vida'!AL106</f>
        <v>0</v>
      </c>
      <c r="AM51" s="36">
        <f>Índice!$G$52*'Datos Vida'!AM106</f>
        <v>0</v>
      </c>
      <c r="AN51" s="36">
        <f>Índice!$G$52*'Datos Vida'!AN106</f>
        <v>0</v>
      </c>
      <c r="AO51" s="36">
        <f>Índice!$G$52*'Datos Vida'!AO106</f>
        <v>0</v>
      </c>
      <c r="AP51" s="36">
        <f>Índice!$G$52*'Datos Vida'!AP106</f>
        <v>0</v>
      </c>
      <c r="AQ51" s="36">
        <f>Índice!$G$52*'Datos Vida'!AQ106</f>
        <v>13049868.462995289</v>
      </c>
    </row>
    <row r="52" spans="2:43" x14ac:dyDescent="0.2">
      <c r="B52" s="51" t="str">
        <f>'Datos Generales'!B107</f>
        <v>5.22.33.00  Dividendos</v>
      </c>
      <c r="C52" s="36">
        <f>Índice!$G$52*'Datos Vida'!C107</f>
        <v>0</v>
      </c>
      <c r="D52" s="36">
        <f>Índice!$G$52*'Datos Vida'!D107</f>
        <v>0</v>
      </c>
      <c r="E52" s="36">
        <f>Índice!$G$52*'Datos Vida'!E107</f>
        <v>0</v>
      </c>
      <c r="F52" s="36">
        <f>Índice!$G$52*'Datos Vida'!F107</f>
        <v>200081.40903977139</v>
      </c>
      <c r="G52" s="36">
        <f>Índice!$G$52*'Datos Vida'!G107</f>
        <v>0</v>
      </c>
      <c r="H52" s="36">
        <f>Índice!$G$52*'Datos Vida'!H107</f>
        <v>0</v>
      </c>
      <c r="I52" s="36">
        <f>Índice!$G$52*'Datos Vida'!I107</f>
        <v>0</v>
      </c>
      <c r="J52" s="36">
        <f>Índice!$G$52*'Datos Vida'!J107</f>
        <v>246616.69405816071</v>
      </c>
      <c r="K52" s="36">
        <f>Índice!$G$52*'Datos Vida'!K107</f>
        <v>170098.32021138456</v>
      </c>
      <c r="L52" s="36">
        <f>Índice!$G$52*'Datos Vida'!L107</f>
        <v>334327.05886115116</v>
      </c>
      <c r="M52" s="36">
        <f>Índice!$G$52*'Datos Vida'!M107</f>
        <v>0</v>
      </c>
      <c r="N52" s="36">
        <f>Índice!$G$52*'Datos Vida'!N107</f>
        <v>29590.944239400411</v>
      </c>
      <c r="O52" s="36">
        <f>Índice!$G$52*'Datos Vida'!O107</f>
        <v>0</v>
      </c>
      <c r="P52" s="36">
        <f>Índice!$G$52*'Datos Vida'!P107</f>
        <v>0</v>
      </c>
      <c r="Q52" s="36">
        <f>Índice!$G$52*'Datos Vida'!Q107</f>
        <v>0</v>
      </c>
      <c r="R52" s="36">
        <f>Índice!$G$52*'Datos Vida'!R107</f>
        <v>0</v>
      </c>
      <c r="S52" s="36">
        <f>Índice!$G$52*'Datos Vida'!S107</f>
        <v>0</v>
      </c>
      <c r="T52" s="36">
        <f>Índice!$G$52*'Datos Vida'!T107</f>
        <v>226193.16293340619</v>
      </c>
      <c r="U52" s="36">
        <f>Índice!$G$52*'Datos Vida'!U107</f>
        <v>0</v>
      </c>
      <c r="V52" s="36">
        <f>Índice!$G$52*'Datos Vida'!V107</f>
        <v>4924.7536211373663</v>
      </c>
      <c r="W52" s="36">
        <f>Índice!$G$52*'Datos Vida'!W107</f>
        <v>0</v>
      </c>
      <c r="X52" s="36">
        <f>Índice!$G$52*'Datos Vida'!X107</f>
        <v>0</v>
      </c>
      <c r="Y52" s="36">
        <f>Índice!$G$52*'Datos Vida'!Y107</f>
        <v>14886.185535726254</v>
      </c>
      <c r="Z52" s="36">
        <f>Índice!$G$52*'Datos Vida'!Z107</f>
        <v>0</v>
      </c>
      <c r="AA52" s="36">
        <f>Índice!$G$52*'Datos Vida'!AA107</f>
        <v>0</v>
      </c>
      <c r="AB52" s="36">
        <f>Índice!$G$52*'Datos Vida'!AB107</f>
        <v>0</v>
      </c>
      <c r="AC52" s="36">
        <f>Índice!$G$52*'Datos Vida'!AC107</f>
        <v>310698.26367071422</v>
      </c>
      <c r="AD52" s="36">
        <f>Índice!$G$52*'Datos Vida'!AD107</f>
        <v>0</v>
      </c>
      <c r="AE52" s="36">
        <f>Índice!$G$52*'Datos Vida'!AE107</f>
        <v>0</v>
      </c>
      <c r="AF52" s="36">
        <f>Índice!$G$52*'Datos Vida'!AF107</f>
        <v>0</v>
      </c>
      <c r="AG52" s="36">
        <f>Índice!$G$52*'Datos Vida'!AG107</f>
        <v>0</v>
      </c>
      <c r="AH52" s="36">
        <f>Índice!$G$52*'Datos Vida'!AH107</f>
        <v>396509.07287248719</v>
      </c>
      <c r="AI52" s="36">
        <f>Índice!$G$52*'Datos Vida'!AI107</f>
        <v>0</v>
      </c>
      <c r="AJ52" s="36">
        <f>Índice!$G$52*'Datos Vida'!AJ107</f>
        <v>0</v>
      </c>
      <c r="AK52" s="36">
        <f>Índice!$G$52*'Datos Vida'!AK107</f>
        <v>0</v>
      </c>
      <c r="AL52" s="36">
        <f>Índice!$G$52*'Datos Vida'!AL107</f>
        <v>0</v>
      </c>
      <c r="AM52" s="36">
        <f>Índice!$G$52*'Datos Vida'!AM107</f>
        <v>0</v>
      </c>
      <c r="AN52" s="36">
        <f>Índice!$G$52*'Datos Vida'!AN107</f>
        <v>0</v>
      </c>
      <c r="AO52" s="36">
        <f>Índice!$G$52*'Datos Vida'!AO107</f>
        <v>0</v>
      </c>
      <c r="AP52" s="36">
        <f>Índice!$G$52*'Datos Vida'!AP107</f>
        <v>0</v>
      </c>
      <c r="AQ52" s="36">
        <f>Índice!$G$52*'Datos Vida'!AQ107</f>
        <v>1933925.8650433396</v>
      </c>
    </row>
    <row r="53" spans="2:43" x14ac:dyDescent="0.2">
      <c r="B53" s="50" t="str">
        <f>'Datos Generales'!B108</f>
        <v>5.22.40.00  Otros Ajustes</v>
      </c>
      <c r="C53" s="36">
        <f>Índice!$G$52*'Datos Vida'!C108</f>
        <v>-2300.7494190293037</v>
      </c>
      <c r="D53" s="36">
        <f>Índice!$G$52*'Datos Vida'!D108</f>
        <v>0</v>
      </c>
      <c r="E53" s="36">
        <f>Índice!$G$52*'Datos Vida'!E108</f>
        <v>0</v>
      </c>
      <c r="F53" s="36">
        <f>Índice!$G$52*'Datos Vida'!F108</f>
        <v>8641.6733316845148</v>
      </c>
      <c r="G53" s="36">
        <f>Índice!$G$52*'Datos Vida'!G108</f>
        <v>15682.347574075253</v>
      </c>
      <c r="H53" s="36">
        <f>Índice!$G$52*'Datos Vida'!H108</f>
        <v>289635.12897022162</v>
      </c>
      <c r="I53" s="36">
        <f>Índice!$G$52*'Datos Vida'!I108</f>
        <v>0</v>
      </c>
      <c r="J53" s="36">
        <f>Índice!$G$52*'Datos Vida'!J108</f>
        <v>0</v>
      </c>
      <c r="K53" s="36">
        <f>Índice!$G$52*'Datos Vida'!K108</f>
        <v>2804.4784837574848</v>
      </c>
      <c r="L53" s="36">
        <f>Índice!$G$52*'Datos Vida'!L108</f>
        <v>-10570.757995384894</v>
      </c>
      <c r="M53" s="36">
        <f>Índice!$G$52*'Datos Vida'!M108</f>
        <v>780.47897636212167</v>
      </c>
      <c r="N53" s="36">
        <f>Índice!$G$52*'Datos Vida'!N108</f>
        <v>8972.2083214122795</v>
      </c>
      <c r="O53" s="36">
        <f>Índice!$G$52*'Datos Vida'!O108</f>
        <v>0</v>
      </c>
      <c r="P53" s="36">
        <f>Índice!$G$52*'Datos Vida'!P108</f>
        <v>0</v>
      </c>
      <c r="Q53" s="36">
        <f>Índice!$G$52*'Datos Vida'!Q108</f>
        <v>18219.227433995911</v>
      </c>
      <c r="R53" s="36">
        <f>Índice!$G$52*'Datos Vida'!R108</f>
        <v>51204.040718808144</v>
      </c>
      <c r="S53" s="36">
        <f>Índice!$G$52*'Datos Vida'!S108</f>
        <v>0</v>
      </c>
      <c r="T53" s="36">
        <f>Índice!$G$52*'Datos Vida'!T108</f>
        <v>0</v>
      </c>
      <c r="U53" s="36">
        <f>Índice!$G$52*'Datos Vida'!U108</f>
        <v>4215.035531831003</v>
      </c>
      <c r="V53" s="36">
        <f>Índice!$G$52*'Datos Vida'!V108</f>
        <v>0</v>
      </c>
      <c r="W53" s="36">
        <f>Índice!$G$52*'Datos Vida'!W108</f>
        <v>0</v>
      </c>
      <c r="X53" s="36">
        <f>Índice!$G$52*'Datos Vida'!X108</f>
        <v>-11257.342717769183</v>
      </c>
      <c r="Y53" s="36">
        <f>Índice!$G$52*'Datos Vida'!Y108</f>
        <v>-15620.976112417278</v>
      </c>
      <c r="Z53" s="36">
        <f>Índice!$G$52*'Datos Vida'!Z108</f>
        <v>0</v>
      </c>
      <c r="AA53" s="36">
        <f>Índice!$G$52*'Datos Vida'!AA108</f>
        <v>0</v>
      </c>
      <c r="AB53" s="36">
        <f>Índice!$G$52*'Datos Vida'!AB108</f>
        <v>340447.33127695846</v>
      </c>
      <c r="AC53" s="36">
        <f>Índice!$G$52*'Datos Vida'!AC108</f>
        <v>0</v>
      </c>
      <c r="AD53" s="36">
        <f>Índice!$G$52*'Datos Vida'!AD108</f>
        <v>0</v>
      </c>
      <c r="AE53" s="36">
        <f>Índice!$G$52*'Datos Vida'!AE108</f>
        <v>4.1503981830781465</v>
      </c>
      <c r="AF53" s="36">
        <f>Índice!$G$52*'Datos Vida'!AF108</f>
        <v>0</v>
      </c>
      <c r="AG53" s="36">
        <f>Índice!$G$52*'Datos Vida'!AG108</f>
        <v>0</v>
      </c>
      <c r="AH53" s="36">
        <f>Índice!$G$52*'Datos Vida'!AH108</f>
        <v>-215772.97594095822</v>
      </c>
      <c r="AI53" s="36">
        <f>Índice!$G$52*'Datos Vida'!AI108</f>
        <v>0</v>
      </c>
      <c r="AJ53" s="36">
        <f>Índice!$G$52*'Datos Vida'!AJ108</f>
        <v>9664.2702086119407</v>
      </c>
      <c r="AK53" s="36">
        <f>Índice!$G$52*'Datos Vida'!AK108</f>
        <v>232578.34642012848</v>
      </c>
      <c r="AL53" s="36">
        <f>Índice!$G$52*'Datos Vida'!AL108</f>
        <v>0</v>
      </c>
      <c r="AM53" s="36">
        <f>Índice!$G$52*'Datos Vida'!AM108</f>
        <v>0</v>
      </c>
      <c r="AN53" s="36">
        <f>Índice!$G$52*'Datos Vida'!AN108</f>
        <v>0</v>
      </c>
      <c r="AO53" s="36">
        <f>Índice!$G$52*'Datos Vida'!AO108</f>
        <v>0</v>
      </c>
      <c r="AP53" s="36">
        <f>Índice!$G$52*'Datos Vida'!AP108</f>
        <v>0</v>
      </c>
      <c r="AQ53" s="36">
        <f>Índice!$G$52*'Datos Vida'!AQ108</f>
        <v>727325.91546047141</v>
      </c>
    </row>
    <row r="54" spans="2:43" x14ac:dyDescent="0.2">
      <c r="B54" s="53" t="str">
        <f>'Datos Generales'!B109</f>
        <v xml:space="preserve">5.20.00.00  Total Pasivo Y Patrimonio </v>
      </c>
      <c r="C54" s="33">
        <f>Índice!$G$52*'Datos Vida'!C109</f>
        <v>17113533.257787015</v>
      </c>
      <c r="D54" s="33">
        <f>Índice!$G$52*'Datos Vida'!D109</f>
        <v>241270.60698212642</v>
      </c>
      <c r="E54" s="33">
        <f>Índice!$G$52*'Datos Vida'!E109</f>
        <v>5822336.4904709244</v>
      </c>
      <c r="F54" s="33">
        <f>Índice!$G$52*'Datos Vida'!F109</f>
        <v>10078739.891484099</v>
      </c>
      <c r="G54" s="33">
        <f>Índice!$G$52*'Datos Vida'!G109</f>
        <v>171375157.28138033</v>
      </c>
      <c r="H54" s="33">
        <f>Índice!$G$52*'Datos Vida'!H109</f>
        <v>12554386.001319284</v>
      </c>
      <c r="I54" s="33">
        <f>Índice!$G$52*'Datos Vida'!I109</f>
        <v>443710.97307446192</v>
      </c>
      <c r="J54" s="33">
        <f>Índice!$G$52*'Datos Vida'!J109</f>
        <v>4768083.1658148719</v>
      </c>
      <c r="K54" s="33">
        <f>Índice!$G$52*'Datos Vida'!K109</f>
        <v>1480379.0946484699</v>
      </c>
      <c r="L54" s="33">
        <f>Índice!$G$52*'Datos Vida'!L109</f>
        <v>110287153.2248764</v>
      </c>
      <c r="M54" s="33">
        <f>Índice!$G$52*'Datos Vida'!M109</f>
        <v>2702487.5853765826</v>
      </c>
      <c r="N54" s="33">
        <f>Índice!$G$52*'Datos Vida'!N109</f>
        <v>889241.62359494565</v>
      </c>
      <c r="O54" s="33">
        <f>Índice!$G$52*'Datos Vida'!O109</f>
        <v>27970818.312237177</v>
      </c>
      <c r="P54" s="33">
        <f>Índice!$G$52*'Datos Vida'!P109</f>
        <v>637315.92388714047</v>
      </c>
      <c r="Q54" s="33">
        <f>Índice!$G$52*'Datos Vida'!Q109</f>
        <v>231578139.58061248</v>
      </c>
      <c r="R54" s="33">
        <f>Índice!$G$52*'Datos Vida'!R109</f>
        <v>247246430.23231685</v>
      </c>
      <c r="S54" s="33">
        <f>Índice!$G$52*'Datos Vida'!S109</f>
        <v>109408.0001306355</v>
      </c>
      <c r="T54" s="33">
        <f>Índice!$G$52*'Datos Vida'!T109</f>
        <v>40821535.463621594</v>
      </c>
      <c r="U54" s="33">
        <f>Índice!$G$52*'Datos Vida'!U109</f>
        <v>434176.8620744439</v>
      </c>
      <c r="V54" s="33">
        <f>Índice!$G$52*'Datos Vida'!V109</f>
        <v>150821.35359453401</v>
      </c>
      <c r="W54" s="33">
        <f>Índice!$G$52*'Datos Vida'!W109</f>
        <v>0</v>
      </c>
      <c r="X54" s="33">
        <f>Índice!$G$52*'Datos Vida'!X109</f>
        <v>6823476.8634012109</v>
      </c>
      <c r="Y54" s="33">
        <f>Índice!$G$52*'Datos Vida'!Y109</f>
        <v>2008880.4913254979</v>
      </c>
      <c r="Z54" s="33">
        <f>Índice!$G$52*'Datos Vida'!Z109</f>
        <v>254516653.336631</v>
      </c>
      <c r="AA54" s="33">
        <f>Índice!$G$52*'Datos Vida'!AA109</f>
        <v>11071727.215419615</v>
      </c>
      <c r="AB54" s="33">
        <f>Índice!$G$52*'Datos Vida'!AB109</f>
        <v>31330116.888140306</v>
      </c>
      <c r="AC54" s="33">
        <f>Índice!$G$52*'Datos Vida'!AC109</f>
        <v>166806151.12824494</v>
      </c>
      <c r="AD54" s="33">
        <f>Índice!$G$52*'Datos Vida'!AD109</f>
        <v>135879234.09504482</v>
      </c>
      <c r="AE54" s="33">
        <f>Índice!$G$52*'Datos Vida'!AE109</f>
        <v>29240578.817252185</v>
      </c>
      <c r="AF54" s="33">
        <f>Índice!$G$52*'Datos Vida'!AF109</f>
        <v>3959063.3299733256</v>
      </c>
      <c r="AG54" s="33">
        <f>Índice!$G$52*'Datos Vida'!AG109</f>
        <v>3086488.4127346464</v>
      </c>
      <c r="AH54" s="33">
        <f>Índice!$G$52*'Datos Vida'!AH109</f>
        <v>93123486.082728326</v>
      </c>
      <c r="AI54" s="33">
        <f>Índice!$G$52*'Datos Vida'!AI109</f>
        <v>34625587.06872005</v>
      </c>
      <c r="AJ54" s="33">
        <f>Índice!$G$52*'Datos Vida'!AJ109</f>
        <v>1606257.3035951634</v>
      </c>
      <c r="AK54" s="33">
        <f>Índice!$G$52*'Datos Vida'!AK109</f>
        <v>7322184.7287799837</v>
      </c>
      <c r="AL54" s="33">
        <f>Índice!$G$52*'Datos Vida'!AL109</f>
        <v>0</v>
      </c>
      <c r="AM54" s="33">
        <f>Índice!$G$52*'Datos Vida'!AM109</f>
        <v>0</v>
      </c>
      <c r="AN54" s="33">
        <f>Índice!$G$52*'Datos Vida'!AN109</f>
        <v>0</v>
      </c>
      <c r="AO54" s="33">
        <f>Índice!$G$52*'Datos Vida'!AO109</f>
        <v>0</v>
      </c>
      <c r="AP54" s="33">
        <f>Índice!$G$52*'Datos Vida'!AP109</f>
        <v>0</v>
      </c>
      <c r="AQ54" s="33">
        <f>Índice!$G$52*'Datos Vida'!AQ109</f>
        <v>1668105010.6872754</v>
      </c>
    </row>
    <row r="55" spans="2:43" x14ac:dyDescent="0.2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</row>
    <row r="56" spans="2:43" hidden="1" x14ac:dyDescent="0.2">
      <c r="B56" s="39" t="s">
        <v>92</v>
      </c>
      <c r="C56" s="40">
        <f>INDEX(Benchmark!$D$54:$D$93,COLUMNS(Benchmark!$D$54:D93),)</f>
        <v>1</v>
      </c>
      <c r="D56" s="40">
        <f>INDEX(Benchmark!$D$54:$D$93,COLUMNS(Benchmark!$D$54:E93),)</f>
        <v>1</v>
      </c>
      <c r="E56" s="40">
        <f>INDEX(Benchmark!$D$54:$D$93,COLUMNS(Benchmark!$D$54:F93),)</f>
        <v>1</v>
      </c>
      <c r="F56" s="40">
        <f>INDEX(Benchmark!$D$54:$D$93,COLUMNS(Benchmark!$D$54:G93),)</f>
        <v>1</v>
      </c>
      <c r="G56" s="40">
        <f>INDEX(Benchmark!$D$54:$D$93,COLUMNS(Benchmark!$D$54:H93),)</f>
        <v>1</v>
      </c>
      <c r="H56" s="40">
        <f>INDEX(Benchmark!$D$54:$D$93,COLUMNS(Benchmark!$D$54:I93),)</f>
        <v>1</v>
      </c>
      <c r="I56" s="40">
        <f>INDEX(Benchmark!$D$54:$D$93,COLUMNS(Benchmark!$D$54:J93),)</f>
        <v>1</v>
      </c>
      <c r="J56" s="40">
        <f>INDEX(Benchmark!$D$54:$D$93,COLUMNS(Benchmark!$D$54:K93),)</f>
        <v>1</v>
      </c>
      <c r="K56" s="40">
        <f>INDEX(Benchmark!$D$54:$D$93,COLUMNS(Benchmark!$D$54:L93),)</f>
        <v>1</v>
      </c>
      <c r="L56" s="40">
        <f>INDEX(Benchmark!$D$54:$D$93,COLUMNS(Benchmark!$D$54:M93),)</f>
        <v>1</v>
      </c>
      <c r="M56" s="40">
        <f>INDEX(Benchmark!$D$54:$D$93,COLUMNS(Benchmark!$D$54:N93),)</f>
        <v>1</v>
      </c>
      <c r="N56" s="40">
        <f>INDEX(Benchmark!$D$54:$D$93,COLUMNS(Benchmark!$D$54:O93),)</f>
        <v>1</v>
      </c>
      <c r="O56" s="40">
        <f>INDEX(Benchmark!$D$54:$D$93,COLUMNS(Benchmark!$D$54:P93),)</f>
        <v>1</v>
      </c>
      <c r="P56" s="40">
        <f>INDEX(Benchmark!$D$54:$D$93,COLUMNS(Benchmark!$D$54:Q93),)</f>
        <v>1</v>
      </c>
      <c r="Q56" s="40">
        <f>INDEX(Benchmark!$D$54:$D$93,COLUMNS(Benchmark!$D$54:R93),)</f>
        <v>1</v>
      </c>
      <c r="R56" s="40">
        <f>INDEX(Benchmark!$D$54:$D$93,COLUMNS(Benchmark!$D$54:S93),)</f>
        <v>1</v>
      </c>
      <c r="S56" s="40">
        <f>INDEX(Benchmark!$D$54:$D$93,COLUMNS(Benchmark!$D$54:T93),)</f>
        <v>1</v>
      </c>
      <c r="T56" s="40">
        <f>INDEX(Benchmark!$D$54:$D$93,COLUMNS(Benchmark!$D$54:U93),)</f>
        <v>1</v>
      </c>
      <c r="U56" s="40">
        <f>INDEX(Benchmark!$D$54:$D$93,COLUMNS(Benchmark!$D$54:V93),)</f>
        <v>1</v>
      </c>
      <c r="V56" s="40">
        <f>INDEX(Benchmark!$D$54:$D$93,COLUMNS(Benchmark!$D$54:W93),)</f>
        <v>1</v>
      </c>
      <c r="W56" s="40">
        <f>INDEX(Benchmark!$D$54:$D$93,COLUMNS(Benchmark!$D$54:X93),)</f>
        <v>1</v>
      </c>
      <c r="X56" s="40">
        <f>INDEX(Benchmark!$D$54:$D$93,COLUMNS(Benchmark!$D$54:Y93),)</f>
        <v>1</v>
      </c>
      <c r="Y56" s="40">
        <f>INDEX(Benchmark!$D$54:$D$93,COLUMNS(Benchmark!$D$54:Z93),)</f>
        <v>1</v>
      </c>
      <c r="Z56" s="40">
        <f>INDEX(Benchmark!$D$54:$D$93,COLUMNS(Benchmark!$D$54:AA93),)</f>
        <v>1</v>
      </c>
      <c r="AA56" s="40">
        <f>INDEX(Benchmark!$D$54:$D$93,COLUMNS(Benchmark!$D$54:AB93),)</f>
        <v>1</v>
      </c>
      <c r="AB56" s="40">
        <f>INDEX(Benchmark!$D$54:$D$93,COLUMNS(Benchmark!$D$54:AC93),)</f>
        <v>1</v>
      </c>
      <c r="AC56" s="40">
        <f>INDEX(Benchmark!$D$54:$D$93,COLUMNS(Benchmark!$D$54:AD93),)</f>
        <v>1</v>
      </c>
      <c r="AD56" s="40">
        <f>INDEX(Benchmark!$D$54:$D$93,COLUMNS(Benchmark!$D$54:AE93),)</f>
        <v>1</v>
      </c>
      <c r="AE56" s="40">
        <f>INDEX(Benchmark!$D$54:$D$93,COLUMNS(Benchmark!$D$54:AF93),)</f>
        <v>1</v>
      </c>
      <c r="AF56" s="40">
        <f>INDEX(Benchmark!$D$54:$D$93,COLUMNS(Benchmark!$D$54:AG93),)</f>
        <v>1</v>
      </c>
      <c r="AG56" s="40">
        <f>INDEX(Benchmark!$D$54:$D$93,COLUMNS(Benchmark!$D$54:AH93),)</f>
        <v>1</v>
      </c>
      <c r="AH56" s="40">
        <f>INDEX(Benchmark!$D$54:$D$93,COLUMNS(Benchmark!$D$54:AI93),)</f>
        <v>1</v>
      </c>
      <c r="AI56" s="40">
        <f>INDEX(Benchmark!$D$54:$D$93,COLUMNS(Benchmark!$D$54:AJ93),)</f>
        <v>1</v>
      </c>
      <c r="AJ56" s="40">
        <f>INDEX(Benchmark!$D$54:$D$93,COLUMNS(Benchmark!$D$54:AK93),)</f>
        <v>1</v>
      </c>
      <c r="AK56" s="40">
        <f>INDEX(Benchmark!$D$54:$D$93,COLUMNS(Benchmark!$D$54:AL93),)</f>
        <v>1</v>
      </c>
      <c r="AL56" s="40">
        <f>INDEX(Benchmark!$D$54:$D$93,COLUMNS(Benchmark!$D$54:AM93),)</f>
        <v>0</v>
      </c>
      <c r="AM56" s="40">
        <f>INDEX(Benchmark!$D$54:$D$93,COLUMNS(Benchmark!$D$54:AN93),)</f>
        <v>0</v>
      </c>
      <c r="AN56" s="40">
        <f>INDEX(Benchmark!$D$54:$D$93,COLUMNS(Benchmark!$D$54:AO93),)</f>
        <v>0</v>
      </c>
      <c r="AO56" s="40">
        <f>INDEX(Benchmark!$D$54:$D$93,COLUMNS(Benchmark!$D$54:AP93),)</f>
        <v>0</v>
      </c>
      <c r="AP56" s="40">
        <f>INDEX(Benchmark!$D$54:$D$93,COLUMNS(Benchmark!$D$54:AQ93),)</f>
        <v>0</v>
      </c>
      <c r="AQ56" s="29"/>
    </row>
    <row r="57" spans="2:43" hidden="1" x14ac:dyDescent="0.2">
      <c r="B57" s="29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29"/>
    </row>
    <row r="58" spans="2:43" hidden="1" x14ac:dyDescent="0.2">
      <c r="B58" s="39" t="s">
        <v>93</v>
      </c>
      <c r="C58" s="40">
        <f>IFERROR(RANK(C60,$C$60:$AP$60,0),"")</f>
        <v>14</v>
      </c>
      <c r="D58" s="40">
        <f t="shared" ref="D58:AP58" si="0">IFERROR(RANK(D60,$C$60:$AP$60,0),"")</f>
        <v>32</v>
      </c>
      <c r="E58" s="40">
        <f t="shared" si="0"/>
        <v>20</v>
      </c>
      <c r="F58" s="40">
        <f t="shared" si="0"/>
        <v>17</v>
      </c>
      <c r="G58" s="40">
        <f t="shared" si="0"/>
        <v>4</v>
      </c>
      <c r="H58" s="40">
        <f t="shared" si="0"/>
        <v>15</v>
      </c>
      <c r="I58" s="40">
        <f t="shared" si="0"/>
        <v>30</v>
      </c>
      <c r="J58" s="40">
        <f t="shared" si="0"/>
        <v>21</v>
      </c>
      <c r="K58" s="40">
        <f t="shared" si="0"/>
        <v>27</v>
      </c>
      <c r="L58" s="40">
        <f t="shared" si="0"/>
        <v>7</v>
      </c>
      <c r="M58" s="40">
        <f t="shared" si="0"/>
        <v>24</v>
      </c>
      <c r="N58" s="40">
        <f t="shared" si="0"/>
        <v>28</v>
      </c>
      <c r="O58" s="40">
        <f t="shared" si="0"/>
        <v>13</v>
      </c>
      <c r="P58" s="40">
        <f t="shared" si="0"/>
        <v>29</v>
      </c>
      <c r="Q58" s="40">
        <f t="shared" si="0"/>
        <v>3</v>
      </c>
      <c r="R58" s="40">
        <f t="shared" si="0"/>
        <v>2</v>
      </c>
      <c r="S58" s="40">
        <f t="shared" si="0"/>
        <v>34</v>
      </c>
      <c r="T58" s="40">
        <f t="shared" si="0"/>
        <v>9</v>
      </c>
      <c r="U58" s="40">
        <f t="shared" si="0"/>
        <v>31</v>
      </c>
      <c r="V58" s="40">
        <f t="shared" si="0"/>
        <v>33</v>
      </c>
      <c r="W58" s="40">
        <f t="shared" si="0"/>
        <v>35</v>
      </c>
      <c r="X58" s="40">
        <f t="shared" si="0"/>
        <v>19</v>
      </c>
      <c r="Y58" s="40">
        <f t="shared" si="0"/>
        <v>25</v>
      </c>
      <c r="Z58" s="40">
        <f t="shared" si="0"/>
        <v>1</v>
      </c>
      <c r="AA58" s="40">
        <f t="shared" si="0"/>
        <v>16</v>
      </c>
      <c r="AB58" s="40">
        <f t="shared" si="0"/>
        <v>11</v>
      </c>
      <c r="AC58" s="40">
        <f t="shared" si="0"/>
        <v>5</v>
      </c>
      <c r="AD58" s="40">
        <f t="shared" si="0"/>
        <v>6</v>
      </c>
      <c r="AE58" s="40">
        <f t="shared" si="0"/>
        <v>12</v>
      </c>
      <c r="AF58" s="40">
        <f t="shared" si="0"/>
        <v>22</v>
      </c>
      <c r="AG58" s="40">
        <f t="shared" si="0"/>
        <v>23</v>
      </c>
      <c r="AH58" s="40">
        <f t="shared" si="0"/>
        <v>8</v>
      </c>
      <c r="AI58" s="40">
        <f t="shared" si="0"/>
        <v>10</v>
      </c>
      <c r="AJ58" s="40">
        <f t="shared" si="0"/>
        <v>26</v>
      </c>
      <c r="AK58" s="40">
        <f t="shared" si="0"/>
        <v>18</v>
      </c>
      <c r="AL58" s="40" t="str">
        <f t="shared" si="0"/>
        <v/>
      </c>
      <c r="AM58" s="40" t="str">
        <f t="shared" si="0"/>
        <v/>
      </c>
      <c r="AN58" s="40" t="str">
        <f t="shared" si="0"/>
        <v/>
      </c>
      <c r="AO58" s="40" t="str">
        <f t="shared" si="0"/>
        <v/>
      </c>
      <c r="AP58" s="40" t="str">
        <f t="shared" si="0"/>
        <v/>
      </c>
      <c r="AQ58" s="29"/>
    </row>
    <row r="59" spans="2:43" hidden="1" x14ac:dyDescent="0.2">
      <c r="B59" s="29"/>
      <c r="C59" s="40" t="str">
        <f>C11</f>
        <v>4 Life Seguros</v>
      </c>
      <c r="D59" s="40" t="str">
        <f t="shared" ref="D59:AP59" si="1">D11</f>
        <v>Alemana Seguros</v>
      </c>
      <c r="E59" s="40" t="str">
        <f t="shared" si="1"/>
        <v>BanChile</v>
      </c>
      <c r="F59" s="40" t="str">
        <f t="shared" si="1"/>
        <v>BCI Seguros Vida</v>
      </c>
      <c r="G59" s="40" t="str">
        <f t="shared" si="1"/>
        <v>BICE Vida</v>
      </c>
      <c r="H59" s="40" t="str">
        <f t="shared" si="1"/>
        <v>BNP Paribas Cardif</v>
      </c>
      <c r="I59" s="40" t="str">
        <f t="shared" si="1"/>
        <v>Bupa</v>
      </c>
      <c r="J59" s="40" t="str">
        <f t="shared" si="1"/>
        <v>Cámara</v>
      </c>
      <c r="K59" s="40" t="str">
        <f t="shared" si="1"/>
        <v>CF Seguros de Vida</v>
      </c>
      <c r="L59" s="40" t="str">
        <f t="shared" si="1"/>
        <v>Chilena Consolidada</v>
      </c>
      <c r="M59" s="40" t="str">
        <f t="shared" si="1"/>
        <v>Chubb Vida</v>
      </c>
      <c r="N59" s="40" t="str">
        <f t="shared" si="1"/>
        <v>CLC</v>
      </c>
      <c r="O59" s="40" t="str">
        <f t="shared" si="1"/>
        <v>CN Life</v>
      </c>
      <c r="P59" s="40" t="str">
        <f t="shared" si="1"/>
        <v>Colmena Seguros</v>
      </c>
      <c r="Q59" s="40" t="str">
        <f t="shared" si="1"/>
        <v>Confuturo</v>
      </c>
      <c r="R59" s="40" t="str">
        <f t="shared" si="1"/>
        <v>Consorcio Nacional</v>
      </c>
      <c r="S59" s="40" t="str">
        <f t="shared" si="1"/>
        <v>Divina Pastora</v>
      </c>
      <c r="T59" s="40" t="str">
        <f t="shared" si="1"/>
        <v>EuroAmérica</v>
      </c>
      <c r="U59" s="40" t="str">
        <f t="shared" si="1"/>
        <v>HDI Vida</v>
      </c>
      <c r="V59" s="40" t="str">
        <f t="shared" si="1"/>
        <v>Huelen</v>
      </c>
      <c r="W59" s="40" t="str">
        <f t="shared" si="1"/>
        <v>M. de Carabineros</v>
      </c>
      <c r="X59" s="40" t="str">
        <f t="shared" si="1"/>
        <v>M. del Ej. y Av.</v>
      </c>
      <c r="Y59" s="40" t="str">
        <f t="shared" si="1"/>
        <v>Mapfre Vida</v>
      </c>
      <c r="Z59" s="40" t="str">
        <f t="shared" si="1"/>
        <v>MetLife</v>
      </c>
      <c r="AA59" s="40" t="str">
        <f t="shared" si="1"/>
        <v>Mutual de Seguros</v>
      </c>
      <c r="AB59" s="40" t="str">
        <f t="shared" si="1"/>
        <v>Ohio National</v>
      </c>
      <c r="AC59" s="40" t="str">
        <f t="shared" si="1"/>
        <v>Penta Vida</v>
      </c>
      <c r="AD59" s="40" t="str">
        <f t="shared" si="1"/>
        <v>Principal</v>
      </c>
      <c r="AE59" s="40" t="str">
        <f t="shared" si="1"/>
        <v>Renta Nacional</v>
      </c>
      <c r="AF59" s="40" t="str">
        <f t="shared" si="1"/>
        <v>Rigel</v>
      </c>
      <c r="AG59" s="40" t="str">
        <f t="shared" si="1"/>
        <v>Save Seguros</v>
      </c>
      <c r="AH59" s="40" t="str">
        <f t="shared" si="1"/>
        <v>Security Previsión</v>
      </c>
      <c r="AI59" s="40" t="str">
        <f t="shared" si="1"/>
        <v>Sura</v>
      </c>
      <c r="AJ59" s="40" t="str">
        <f t="shared" si="1"/>
        <v>Suramericana</v>
      </c>
      <c r="AK59" s="40" t="str">
        <f t="shared" si="1"/>
        <v>Zurich Santander</v>
      </c>
      <c r="AL59" s="40" t="str">
        <f t="shared" si="1"/>
        <v/>
      </c>
      <c r="AM59" s="40" t="str">
        <f t="shared" si="1"/>
        <v/>
      </c>
      <c r="AN59" s="40" t="str">
        <f t="shared" si="1"/>
        <v/>
      </c>
      <c r="AO59" s="40" t="str">
        <f t="shared" si="1"/>
        <v/>
      </c>
      <c r="AP59" s="40" t="str">
        <f t="shared" si="1"/>
        <v/>
      </c>
      <c r="AQ59" s="29"/>
    </row>
    <row r="60" spans="2:43" hidden="1" x14ac:dyDescent="0.2">
      <c r="B60" s="29"/>
      <c r="C60" s="42">
        <f t="shared" ref="C60:AP60" si="2">IFERROR(IF(C56=1,VLOOKUP($C$89,$B$12:$AQ$54,C63+1,FALSE)+C61/1000000,""),"")</f>
        <v>17113533.257827014</v>
      </c>
      <c r="D60" s="42">
        <f t="shared" si="2"/>
        <v>241270.60702112643</v>
      </c>
      <c r="E60" s="42">
        <f t="shared" si="2"/>
        <v>5822336.4905089242</v>
      </c>
      <c r="F60" s="42">
        <f t="shared" si="2"/>
        <v>10078739.891521098</v>
      </c>
      <c r="G60" s="42">
        <f t="shared" si="2"/>
        <v>171375157.28141633</v>
      </c>
      <c r="H60" s="42">
        <f t="shared" si="2"/>
        <v>12554386.001354283</v>
      </c>
      <c r="I60" s="42">
        <f t="shared" si="2"/>
        <v>443710.97310846194</v>
      </c>
      <c r="J60" s="42">
        <f t="shared" si="2"/>
        <v>4768083.1658478715</v>
      </c>
      <c r="K60" s="42">
        <f t="shared" si="2"/>
        <v>1480379.0946804699</v>
      </c>
      <c r="L60" s="42">
        <f t="shared" si="2"/>
        <v>110287153.2249074</v>
      </c>
      <c r="M60" s="42">
        <f t="shared" si="2"/>
        <v>2702487.5854065828</v>
      </c>
      <c r="N60" s="42">
        <f t="shared" si="2"/>
        <v>889241.62362394563</v>
      </c>
      <c r="O60" s="42">
        <f t="shared" si="2"/>
        <v>27970818.312265176</v>
      </c>
      <c r="P60" s="42">
        <f t="shared" si="2"/>
        <v>637315.92391414044</v>
      </c>
      <c r="Q60" s="42">
        <f t="shared" si="2"/>
        <v>231578139.58063847</v>
      </c>
      <c r="R60" s="42">
        <f t="shared" si="2"/>
        <v>247246430.23234186</v>
      </c>
      <c r="S60" s="42">
        <f t="shared" si="2"/>
        <v>109408.00015463549</v>
      </c>
      <c r="T60" s="42">
        <f t="shared" si="2"/>
        <v>40821535.463644594</v>
      </c>
      <c r="U60" s="42">
        <f t="shared" si="2"/>
        <v>434176.86209644389</v>
      </c>
      <c r="V60" s="42">
        <f t="shared" si="2"/>
        <v>150821.35361553403</v>
      </c>
      <c r="W60" s="42">
        <f t="shared" si="2"/>
        <v>2.0000000000000002E-5</v>
      </c>
      <c r="X60" s="42">
        <f t="shared" si="2"/>
        <v>6823476.8634202108</v>
      </c>
      <c r="Y60" s="42">
        <f t="shared" si="2"/>
        <v>2008880.4913434978</v>
      </c>
      <c r="Z60" s="42">
        <f t="shared" si="2"/>
        <v>254516653.33664799</v>
      </c>
      <c r="AA60" s="42">
        <f t="shared" si="2"/>
        <v>11071727.215435615</v>
      </c>
      <c r="AB60" s="42">
        <f t="shared" si="2"/>
        <v>31330116.888155308</v>
      </c>
      <c r="AC60" s="42">
        <f t="shared" si="2"/>
        <v>166806151.12825894</v>
      </c>
      <c r="AD60" s="42">
        <f t="shared" si="2"/>
        <v>135879234.09505782</v>
      </c>
      <c r="AE60" s="42">
        <f t="shared" si="2"/>
        <v>29240578.817264184</v>
      </c>
      <c r="AF60" s="42">
        <f t="shared" si="2"/>
        <v>3959063.3299843254</v>
      </c>
      <c r="AG60" s="42">
        <f t="shared" si="2"/>
        <v>3086488.4127446464</v>
      </c>
      <c r="AH60" s="42">
        <f t="shared" si="2"/>
        <v>93123486.082737327</v>
      </c>
      <c r="AI60" s="42">
        <f t="shared" si="2"/>
        <v>34625587.068728052</v>
      </c>
      <c r="AJ60" s="42">
        <f t="shared" si="2"/>
        <v>1606257.3036021634</v>
      </c>
      <c r="AK60" s="42">
        <f t="shared" si="2"/>
        <v>7322184.7287859833</v>
      </c>
      <c r="AL60" s="42" t="str">
        <f t="shared" si="2"/>
        <v/>
      </c>
      <c r="AM60" s="42" t="str">
        <f t="shared" si="2"/>
        <v/>
      </c>
      <c r="AN60" s="42" t="str">
        <f t="shared" si="2"/>
        <v/>
      </c>
      <c r="AO60" s="42" t="str">
        <f t="shared" si="2"/>
        <v/>
      </c>
      <c r="AP60" s="42" t="str">
        <f t="shared" si="2"/>
        <v/>
      </c>
      <c r="AQ60" s="29"/>
    </row>
    <row r="61" spans="2:43" hidden="1" x14ac:dyDescent="0.2">
      <c r="B61" s="29"/>
      <c r="C61" s="40">
        <v>40</v>
      </c>
      <c r="D61" s="40">
        <f>C61-1</f>
        <v>39</v>
      </c>
      <c r="E61" s="40">
        <f t="shared" ref="E61:AP61" si="3">D61-1</f>
        <v>38</v>
      </c>
      <c r="F61" s="40">
        <f t="shared" si="3"/>
        <v>37</v>
      </c>
      <c r="G61" s="40">
        <f t="shared" si="3"/>
        <v>36</v>
      </c>
      <c r="H61" s="40">
        <f t="shared" si="3"/>
        <v>35</v>
      </c>
      <c r="I61" s="40">
        <f t="shared" si="3"/>
        <v>34</v>
      </c>
      <c r="J61" s="40">
        <f t="shared" si="3"/>
        <v>33</v>
      </c>
      <c r="K61" s="40">
        <f t="shared" si="3"/>
        <v>32</v>
      </c>
      <c r="L61" s="40">
        <f t="shared" si="3"/>
        <v>31</v>
      </c>
      <c r="M61" s="40">
        <f t="shared" si="3"/>
        <v>30</v>
      </c>
      <c r="N61" s="40">
        <f t="shared" si="3"/>
        <v>29</v>
      </c>
      <c r="O61" s="40">
        <f t="shared" si="3"/>
        <v>28</v>
      </c>
      <c r="P61" s="40">
        <f t="shared" si="3"/>
        <v>27</v>
      </c>
      <c r="Q61" s="40">
        <f t="shared" si="3"/>
        <v>26</v>
      </c>
      <c r="R61" s="40">
        <f t="shared" si="3"/>
        <v>25</v>
      </c>
      <c r="S61" s="40">
        <f t="shared" si="3"/>
        <v>24</v>
      </c>
      <c r="T61" s="40">
        <f t="shared" si="3"/>
        <v>23</v>
      </c>
      <c r="U61" s="40">
        <f t="shared" si="3"/>
        <v>22</v>
      </c>
      <c r="V61" s="40">
        <f t="shared" si="3"/>
        <v>21</v>
      </c>
      <c r="W61" s="40">
        <f t="shared" si="3"/>
        <v>20</v>
      </c>
      <c r="X61" s="40">
        <f t="shared" si="3"/>
        <v>19</v>
      </c>
      <c r="Y61" s="40">
        <f t="shared" si="3"/>
        <v>18</v>
      </c>
      <c r="Z61" s="40">
        <f t="shared" si="3"/>
        <v>17</v>
      </c>
      <c r="AA61" s="40">
        <f t="shared" si="3"/>
        <v>16</v>
      </c>
      <c r="AB61" s="40">
        <f t="shared" si="3"/>
        <v>15</v>
      </c>
      <c r="AC61" s="40">
        <f t="shared" si="3"/>
        <v>14</v>
      </c>
      <c r="AD61" s="40">
        <f t="shared" si="3"/>
        <v>13</v>
      </c>
      <c r="AE61" s="40">
        <f t="shared" si="3"/>
        <v>12</v>
      </c>
      <c r="AF61" s="40">
        <f t="shared" si="3"/>
        <v>11</v>
      </c>
      <c r="AG61" s="40">
        <f t="shared" si="3"/>
        <v>10</v>
      </c>
      <c r="AH61" s="40">
        <f t="shared" si="3"/>
        <v>9</v>
      </c>
      <c r="AI61" s="40">
        <f t="shared" si="3"/>
        <v>8</v>
      </c>
      <c r="AJ61" s="40">
        <f t="shared" si="3"/>
        <v>7</v>
      </c>
      <c r="AK61" s="40">
        <f t="shared" si="3"/>
        <v>6</v>
      </c>
      <c r="AL61" s="40">
        <f t="shared" si="3"/>
        <v>5</v>
      </c>
      <c r="AM61" s="40">
        <f t="shared" si="3"/>
        <v>4</v>
      </c>
      <c r="AN61" s="40">
        <f t="shared" si="3"/>
        <v>3</v>
      </c>
      <c r="AO61" s="40">
        <f t="shared" si="3"/>
        <v>2</v>
      </c>
      <c r="AP61" s="40">
        <f t="shared" si="3"/>
        <v>1</v>
      </c>
      <c r="AQ61" s="29"/>
    </row>
    <row r="62" spans="2:43" hidden="1" x14ac:dyDescent="0.2">
      <c r="B62" s="29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29"/>
    </row>
    <row r="63" spans="2:43" hidden="1" x14ac:dyDescent="0.2">
      <c r="B63" s="39" t="s">
        <v>94</v>
      </c>
      <c r="C63" s="40">
        <v>1</v>
      </c>
      <c r="D63" s="40">
        <v>2</v>
      </c>
      <c r="E63" s="40">
        <v>3</v>
      </c>
      <c r="F63" s="40">
        <v>4</v>
      </c>
      <c r="G63" s="40">
        <v>5</v>
      </c>
      <c r="H63" s="40">
        <v>6</v>
      </c>
      <c r="I63" s="40">
        <v>7</v>
      </c>
      <c r="J63" s="40">
        <v>8</v>
      </c>
      <c r="K63" s="40">
        <v>9</v>
      </c>
      <c r="L63" s="40">
        <v>10</v>
      </c>
      <c r="M63" s="40">
        <v>11</v>
      </c>
      <c r="N63" s="40">
        <v>12</v>
      </c>
      <c r="O63" s="40">
        <v>13</v>
      </c>
      <c r="P63" s="40">
        <v>14</v>
      </c>
      <c r="Q63" s="40">
        <v>15</v>
      </c>
      <c r="R63" s="40">
        <v>16</v>
      </c>
      <c r="S63" s="40">
        <v>17</v>
      </c>
      <c r="T63" s="40">
        <v>18</v>
      </c>
      <c r="U63" s="40">
        <v>19</v>
      </c>
      <c r="V63" s="40">
        <v>20</v>
      </c>
      <c r="W63" s="40">
        <v>21</v>
      </c>
      <c r="X63" s="40">
        <v>22</v>
      </c>
      <c r="Y63" s="40">
        <v>23</v>
      </c>
      <c r="Z63" s="40">
        <v>24</v>
      </c>
      <c r="AA63" s="40">
        <v>25</v>
      </c>
      <c r="AB63" s="40">
        <v>26</v>
      </c>
      <c r="AC63" s="40">
        <v>27</v>
      </c>
      <c r="AD63" s="40">
        <v>28</v>
      </c>
      <c r="AE63" s="40">
        <v>29</v>
      </c>
      <c r="AF63" s="40">
        <v>30</v>
      </c>
      <c r="AG63" s="40">
        <v>31</v>
      </c>
      <c r="AH63" s="40">
        <v>32</v>
      </c>
      <c r="AI63" s="40">
        <v>33</v>
      </c>
      <c r="AJ63" s="40">
        <v>34</v>
      </c>
      <c r="AK63" s="40">
        <v>35</v>
      </c>
      <c r="AL63" s="40">
        <v>36</v>
      </c>
      <c r="AM63" s="40">
        <v>37</v>
      </c>
      <c r="AN63" s="40">
        <v>38</v>
      </c>
      <c r="AO63" s="40">
        <v>39</v>
      </c>
      <c r="AP63" s="40">
        <v>40</v>
      </c>
      <c r="AQ63" s="29"/>
    </row>
    <row r="64" spans="2:43" hidden="1" x14ac:dyDescent="0.2">
      <c r="B64" s="29"/>
      <c r="C64" s="40" t="str">
        <f>IFERROR(HLOOKUP(C63,$C$58:$AP$59,2,FALSE),"")</f>
        <v>MetLife</v>
      </c>
      <c r="D64" s="40" t="str">
        <f t="shared" ref="D64:AP64" si="4">IFERROR(HLOOKUP(D63,$C$58:$AP$59,2,FALSE),"")</f>
        <v>Consorcio Nacional</v>
      </c>
      <c r="E64" s="40" t="str">
        <f t="shared" si="4"/>
        <v>Confuturo</v>
      </c>
      <c r="F64" s="40" t="str">
        <f t="shared" si="4"/>
        <v>BICE Vida</v>
      </c>
      <c r="G64" s="40" t="str">
        <f t="shared" si="4"/>
        <v>Penta Vida</v>
      </c>
      <c r="H64" s="40" t="str">
        <f t="shared" si="4"/>
        <v>Principal</v>
      </c>
      <c r="I64" s="40" t="str">
        <f t="shared" si="4"/>
        <v>Chilena Consolidada</v>
      </c>
      <c r="J64" s="40" t="str">
        <f t="shared" si="4"/>
        <v>Security Previsión</v>
      </c>
      <c r="K64" s="40" t="str">
        <f t="shared" si="4"/>
        <v>EuroAmérica</v>
      </c>
      <c r="L64" s="40" t="str">
        <f t="shared" si="4"/>
        <v>Sura</v>
      </c>
      <c r="M64" s="40" t="str">
        <f t="shared" si="4"/>
        <v>Ohio National</v>
      </c>
      <c r="N64" s="40" t="str">
        <f t="shared" si="4"/>
        <v>Renta Nacional</v>
      </c>
      <c r="O64" s="40" t="str">
        <f t="shared" si="4"/>
        <v>CN Life</v>
      </c>
      <c r="P64" s="40" t="str">
        <f t="shared" si="4"/>
        <v>4 Life Seguros</v>
      </c>
      <c r="Q64" s="40" t="str">
        <f t="shared" si="4"/>
        <v>BNP Paribas Cardif</v>
      </c>
      <c r="R64" s="40" t="str">
        <f t="shared" si="4"/>
        <v>Mutual de Seguros</v>
      </c>
      <c r="S64" s="40" t="str">
        <f t="shared" si="4"/>
        <v>BCI Seguros Vida</v>
      </c>
      <c r="T64" s="40" t="str">
        <f t="shared" si="4"/>
        <v>Zurich Santander</v>
      </c>
      <c r="U64" s="40" t="str">
        <f t="shared" si="4"/>
        <v>M. del Ej. y Av.</v>
      </c>
      <c r="V64" s="40" t="str">
        <f t="shared" si="4"/>
        <v>BanChile</v>
      </c>
      <c r="W64" s="40" t="str">
        <f t="shared" si="4"/>
        <v>Cámara</v>
      </c>
      <c r="X64" s="40" t="str">
        <f t="shared" si="4"/>
        <v>Rigel</v>
      </c>
      <c r="Y64" s="40" t="str">
        <f t="shared" si="4"/>
        <v>Save Seguros</v>
      </c>
      <c r="Z64" s="40" t="str">
        <f t="shared" si="4"/>
        <v>Chubb Vida</v>
      </c>
      <c r="AA64" s="40" t="str">
        <f t="shared" si="4"/>
        <v>Mapfre Vida</v>
      </c>
      <c r="AB64" s="40" t="str">
        <f t="shared" si="4"/>
        <v>Suramericana</v>
      </c>
      <c r="AC64" s="40" t="str">
        <f t="shared" si="4"/>
        <v>CF Seguros de Vida</v>
      </c>
      <c r="AD64" s="40" t="str">
        <f t="shared" si="4"/>
        <v>CLC</v>
      </c>
      <c r="AE64" s="40" t="str">
        <f t="shared" si="4"/>
        <v>Colmena Seguros</v>
      </c>
      <c r="AF64" s="40" t="str">
        <f t="shared" si="4"/>
        <v>Bupa</v>
      </c>
      <c r="AG64" s="40" t="str">
        <f t="shared" si="4"/>
        <v>HDI Vida</v>
      </c>
      <c r="AH64" s="40" t="str">
        <f t="shared" si="4"/>
        <v>Alemana Seguros</v>
      </c>
      <c r="AI64" s="40" t="str">
        <f t="shared" si="4"/>
        <v>Huelen</v>
      </c>
      <c r="AJ64" s="40" t="str">
        <f t="shared" si="4"/>
        <v>Divina Pastora</v>
      </c>
      <c r="AK64" s="40" t="str">
        <f t="shared" si="4"/>
        <v>M. de Carabineros</v>
      </c>
      <c r="AL64" s="40" t="str">
        <f t="shared" si="4"/>
        <v/>
      </c>
      <c r="AM64" s="40" t="str">
        <f t="shared" si="4"/>
        <v/>
      </c>
      <c r="AN64" s="40" t="str">
        <f t="shared" si="4"/>
        <v/>
      </c>
      <c r="AO64" s="40" t="str">
        <f t="shared" si="4"/>
        <v/>
      </c>
      <c r="AP64" s="40" t="str">
        <f t="shared" si="4"/>
        <v/>
      </c>
      <c r="AQ64" s="29"/>
    </row>
    <row r="65" spans="2:43" hidden="1" x14ac:dyDescent="0.2">
      <c r="B65" s="29"/>
      <c r="C65" s="42">
        <f>IFERROR((HLOOKUP(C63,$C$58:$AP$60,3,FALSE)-HLOOKUP(C63,$C$58:$AP$61,4,FALSE)/1000000)/$C$83,"")</f>
        <v>254.51665333663101</v>
      </c>
      <c r="D65" s="42">
        <f t="shared" ref="D65:AP65" si="5">IFERROR((HLOOKUP(D63,$C$58:$AP$60,3,FALSE)-HLOOKUP(D63,$C$58:$AP$61,4,FALSE)/1000000)/$C$83,"")</f>
        <v>247.24643023231684</v>
      </c>
      <c r="E65" s="42">
        <f t="shared" si="5"/>
        <v>231.57813958061249</v>
      </c>
      <c r="F65" s="42">
        <f t="shared" si="5"/>
        <v>171.37515728138033</v>
      </c>
      <c r="G65" s="42">
        <f t="shared" si="5"/>
        <v>166.80615112824495</v>
      </c>
      <c r="H65" s="42">
        <f t="shared" si="5"/>
        <v>135.87923409504481</v>
      </c>
      <c r="I65" s="42">
        <f t="shared" si="5"/>
        <v>110.28715322487641</v>
      </c>
      <c r="J65" s="42">
        <f t="shared" si="5"/>
        <v>93.12348608272832</v>
      </c>
      <c r="K65" s="42">
        <f t="shared" si="5"/>
        <v>40.821535463621593</v>
      </c>
      <c r="L65" s="42">
        <f t="shared" si="5"/>
        <v>34.625587068720051</v>
      </c>
      <c r="M65" s="42">
        <f t="shared" si="5"/>
        <v>31.330116888140306</v>
      </c>
      <c r="N65" s="42">
        <f t="shared" si="5"/>
        <v>29.240578817252185</v>
      </c>
      <c r="O65" s="42">
        <f t="shared" si="5"/>
        <v>27.970818312237178</v>
      </c>
      <c r="P65" s="42">
        <f t="shared" si="5"/>
        <v>17.113533257787015</v>
      </c>
      <c r="Q65" s="42">
        <f t="shared" si="5"/>
        <v>12.554386001319283</v>
      </c>
      <c r="R65" s="42">
        <f t="shared" si="5"/>
        <v>11.071727215419614</v>
      </c>
      <c r="S65" s="42">
        <f t="shared" si="5"/>
        <v>10.078739891484098</v>
      </c>
      <c r="T65" s="42">
        <f t="shared" si="5"/>
        <v>7.3221847287799839</v>
      </c>
      <c r="U65" s="42">
        <f t="shared" si="5"/>
        <v>6.8234768634012113</v>
      </c>
      <c r="V65" s="42">
        <f t="shared" si="5"/>
        <v>5.8223364904709243</v>
      </c>
      <c r="W65" s="42">
        <f t="shared" si="5"/>
        <v>4.7680831658148719</v>
      </c>
      <c r="X65" s="42">
        <f t="shared" si="5"/>
        <v>3.9590633299733256</v>
      </c>
      <c r="Y65" s="42">
        <f t="shared" si="5"/>
        <v>3.0864884127346461</v>
      </c>
      <c r="Z65" s="42">
        <f t="shared" si="5"/>
        <v>2.7024875853765824</v>
      </c>
      <c r="AA65" s="42">
        <f t="shared" si="5"/>
        <v>2.0088804913254981</v>
      </c>
      <c r="AB65" s="42">
        <f t="shared" si="5"/>
        <v>1.6062573035951635</v>
      </c>
      <c r="AC65" s="42">
        <f t="shared" si="5"/>
        <v>1.4803790946484698</v>
      </c>
      <c r="AD65" s="42">
        <f t="shared" si="5"/>
        <v>0.88924162359494563</v>
      </c>
      <c r="AE65" s="42">
        <f t="shared" si="5"/>
        <v>0.63731592388714042</v>
      </c>
      <c r="AF65" s="42">
        <f t="shared" si="5"/>
        <v>0.44371097307446189</v>
      </c>
      <c r="AG65" s="42">
        <f t="shared" si="5"/>
        <v>0.43417686207444389</v>
      </c>
      <c r="AH65" s="42">
        <f t="shared" si="5"/>
        <v>0.24127060698212643</v>
      </c>
      <c r="AI65" s="42">
        <f t="shared" si="5"/>
        <v>0.15082135359453402</v>
      </c>
      <c r="AJ65" s="42">
        <f t="shared" si="5"/>
        <v>0.10940800013063549</v>
      </c>
      <c r="AK65" s="42">
        <f t="shared" si="5"/>
        <v>0</v>
      </c>
      <c r="AL65" s="42" t="str">
        <f t="shared" si="5"/>
        <v/>
      </c>
      <c r="AM65" s="42" t="str">
        <f t="shared" si="5"/>
        <v/>
      </c>
      <c r="AN65" s="42" t="str">
        <f t="shared" si="5"/>
        <v/>
      </c>
      <c r="AO65" s="42" t="str">
        <f t="shared" si="5"/>
        <v/>
      </c>
      <c r="AP65" s="42" t="str">
        <f t="shared" si="5"/>
        <v/>
      </c>
      <c r="AQ65" s="29"/>
    </row>
    <row r="66" spans="2:43" hidden="1" x14ac:dyDescent="0.2">
      <c r="B66" s="29"/>
      <c r="C66" s="42" t="str">
        <f t="shared" ref="C66:AP66" si="6">IF(ISNUMBER(C65),CONCATENATE(C64," - ",C63),"")</f>
        <v>MetLife - 1</v>
      </c>
      <c r="D66" s="42" t="str">
        <f t="shared" si="6"/>
        <v>Consorcio Nacional - 2</v>
      </c>
      <c r="E66" s="42" t="str">
        <f t="shared" si="6"/>
        <v>Confuturo - 3</v>
      </c>
      <c r="F66" s="42" t="str">
        <f t="shared" si="6"/>
        <v>BICE Vida - 4</v>
      </c>
      <c r="G66" s="42" t="str">
        <f t="shared" si="6"/>
        <v>Penta Vida - 5</v>
      </c>
      <c r="H66" s="42" t="str">
        <f t="shared" si="6"/>
        <v>Principal - 6</v>
      </c>
      <c r="I66" s="42" t="str">
        <f t="shared" si="6"/>
        <v>Chilena Consolidada - 7</v>
      </c>
      <c r="J66" s="42" t="str">
        <f t="shared" si="6"/>
        <v>Security Previsión - 8</v>
      </c>
      <c r="K66" s="42" t="str">
        <f t="shared" si="6"/>
        <v>EuroAmérica - 9</v>
      </c>
      <c r="L66" s="42" t="str">
        <f t="shared" si="6"/>
        <v>Sura - 10</v>
      </c>
      <c r="M66" s="42" t="str">
        <f t="shared" si="6"/>
        <v>Ohio National - 11</v>
      </c>
      <c r="N66" s="42" t="str">
        <f t="shared" si="6"/>
        <v>Renta Nacional - 12</v>
      </c>
      <c r="O66" s="42" t="str">
        <f t="shared" si="6"/>
        <v>CN Life - 13</v>
      </c>
      <c r="P66" s="42" t="str">
        <f t="shared" si="6"/>
        <v>4 Life Seguros - 14</v>
      </c>
      <c r="Q66" s="42" t="str">
        <f t="shared" si="6"/>
        <v>BNP Paribas Cardif - 15</v>
      </c>
      <c r="R66" s="42" t="str">
        <f t="shared" si="6"/>
        <v>Mutual de Seguros - 16</v>
      </c>
      <c r="S66" s="42" t="str">
        <f t="shared" si="6"/>
        <v>BCI Seguros Vida - 17</v>
      </c>
      <c r="T66" s="42" t="str">
        <f t="shared" si="6"/>
        <v>Zurich Santander - 18</v>
      </c>
      <c r="U66" s="42" t="str">
        <f t="shared" si="6"/>
        <v>M. del Ej. y Av. - 19</v>
      </c>
      <c r="V66" s="42" t="str">
        <f t="shared" si="6"/>
        <v>BanChile - 20</v>
      </c>
      <c r="W66" s="42" t="str">
        <f t="shared" si="6"/>
        <v>Cámara - 21</v>
      </c>
      <c r="X66" s="42" t="str">
        <f t="shared" si="6"/>
        <v>Rigel - 22</v>
      </c>
      <c r="Y66" s="42" t="str">
        <f t="shared" si="6"/>
        <v>Save Seguros - 23</v>
      </c>
      <c r="Z66" s="42" t="str">
        <f t="shared" si="6"/>
        <v>Chubb Vida - 24</v>
      </c>
      <c r="AA66" s="42" t="str">
        <f t="shared" si="6"/>
        <v>Mapfre Vida - 25</v>
      </c>
      <c r="AB66" s="42" t="str">
        <f t="shared" si="6"/>
        <v>Suramericana - 26</v>
      </c>
      <c r="AC66" s="42" t="str">
        <f t="shared" si="6"/>
        <v>CF Seguros de Vida - 27</v>
      </c>
      <c r="AD66" s="42" t="str">
        <f t="shared" si="6"/>
        <v>CLC - 28</v>
      </c>
      <c r="AE66" s="42" t="str">
        <f t="shared" si="6"/>
        <v>Colmena Seguros - 29</v>
      </c>
      <c r="AF66" s="42" t="str">
        <f t="shared" si="6"/>
        <v>Bupa - 30</v>
      </c>
      <c r="AG66" s="42" t="str">
        <f t="shared" si="6"/>
        <v>HDI Vida - 31</v>
      </c>
      <c r="AH66" s="42" t="str">
        <f t="shared" si="6"/>
        <v>Alemana Seguros - 32</v>
      </c>
      <c r="AI66" s="42" t="str">
        <f t="shared" si="6"/>
        <v>Huelen - 33</v>
      </c>
      <c r="AJ66" s="42" t="str">
        <f t="shared" si="6"/>
        <v>Divina Pastora - 34</v>
      </c>
      <c r="AK66" s="42" t="str">
        <f t="shared" si="6"/>
        <v>M. de Carabineros - 35</v>
      </c>
      <c r="AL66" s="42" t="str">
        <f t="shared" si="6"/>
        <v/>
      </c>
      <c r="AM66" s="42" t="str">
        <f t="shared" si="6"/>
        <v/>
      </c>
      <c r="AN66" s="42" t="str">
        <f t="shared" si="6"/>
        <v/>
      </c>
      <c r="AO66" s="42" t="str">
        <f t="shared" si="6"/>
        <v/>
      </c>
      <c r="AP66" s="42" t="str">
        <f t="shared" si="6"/>
        <v/>
      </c>
      <c r="AQ66" s="29"/>
    </row>
    <row r="67" spans="2:43" hidden="1" x14ac:dyDescent="0.2">
      <c r="B67" s="29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29"/>
    </row>
    <row r="68" spans="2:43" hidden="1" x14ac:dyDescent="0.2">
      <c r="B68" s="39" t="s">
        <v>95</v>
      </c>
      <c r="C68" s="42" t="str">
        <f t="shared" ref="C68:AP68" si="7">IF($C$92=C64,C65,"")</f>
        <v/>
      </c>
      <c r="D68" s="42" t="str">
        <f t="shared" si="7"/>
        <v/>
      </c>
      <c r="E68" s="42" t="str">
        <f t="shared" si="7"/>
        <v/>
      </c>
      <c r="F68" s="42" t="str">
        <f t="shared" si="7"/>
        <v/>
      </c>
      <c r="G68" s="42" t="str">
        <f t="shared" si="7"/>
        <v/>
      </c>
      <c r="H68" s="42" t="str">
        <f t="shared" si="7"/>
        <v/>
      </c>
      <c r="I68" s="42" t="str">
        <f t="shared" si="7"/>
        <v/>
      </c>
      <c r="J68" s="42" t="str">
        <f t="shared" si="7"/>
        <v/>
      </c>
      <c r="K68" s="42" t="str">
        <f t="shared" si="7"/>
        <v/>
      </c>
      <c r="L68" s="42" t="str">
        <f t="shared" si="7"/>
        <v/>
      </c>
      <c r="M68" s="42" t="str">
        <f t="shared" si="7"/>
        <v/>
      </c>
      <c r="N68" s="42" t="str">
        <f t="shared" si="7"/>
        <v/>
      </c>
      <c r="O68" s="42" t="str">
        <f t="shared" si="7"/>
        <v/>
      </c>
      <c r="P68" s="42" t="str">
        <f t="shared" si="7"/>
        <v/>
      </c>
      <c r="Q68" s="42" t="str">
        <f t="shared" si="7"/>
        <v/>
      </c>
      <c r="R68" s="42" t="str">
        <f t="shared" si="7"/>
        <v/>
      </c>
      <c r="S68" s="42" t="str">
        <f t="shared" si="7"/>
        <v/>
      </c>
      <c r="T68" s="42" t="str">
        <f t="shared" si="7"/>
        <v/>
      </c>
      <c r="U68" s="42" t="str">
        <f t="shared" si="7"/>
        <v/>
      </c>
      <c r="V68" s="42" t="str">
        <f t="shared" si="7"/>
        <v/>
      </c>
      <c r="W68" s="42" t="str">
        <f t="shared" si="7"/>
        <v/>
      </c>
      <c r="X68" s="42" t="str">
        <f t="shared" si="7"/>
        <v/>
      </c>
      <c r="Y68" s="42" t="str">
        <f t="shared" si="7"/>
        <v/>
      </c>
      <c r="Z68" s="42" t="str">
        <f t="shared" si="7"/>
        <v/>
      </c>
      <c r="AA68" s="42" t="str">
        <f t="shared" si="7"/>
        <v/>
      </c>
      <c r="AB68" s="42" t="str">
        <f t="shared" si="7"/>
        <v/>
      </c>
      <c r="AC68" s="42" t="str">
        <f t="shared" si="7"/>
        <v/>
      </c>
      <c r="AD68" s="42" t="str">
        <f t="shared" si="7"/>
        <v/>
      </c>
      <c r="AE68" s="42" t="str">
        <f t="shared" si="7"/>
        <v/>
      </c>
      <c r="AF68" s="42" t="str">
        <f t="shared" si="7"/>
        <v/>
      </c>
      <c r="AG68" s="42" t="str">
        <f t="shared" si="7"/>
        <v/>
      </c>
      <c r="AH68" s="42" t="str">
        <f t="shared" si="7"/>
        <v/>
      </c>
      <c r="AI68" s="42" t="str">
        <f t="shared" si="7"/>
        <v/>
      </c>
      <c r="AJ68" s="42" t="str">
        <f t="shared" si="7"/>
        <v/>
      </c>
      <c r="AK68" s="42" t="str">
        <f t="shared" si="7"/>
        <v/>
      </c>
      <c r="AL68" s="42" t="str">
        <f t="shared" si="7"/>
        <v/>
      </c>
      <c r="AM68" s="42" t="str">
        <f t="shared" si="7"/>
        <v/>
      </c>
      <c r="AN68" s="42" t="str">
        <f t="shared" si="7"/>
        <v/>
      </c>
      <c r="AO68" s="42" t="str">
        <f t="shared" si="7"/>
        <v/>
      </c>
      <c r="AP68" s="42" t="str">
        <f t="shared" si="7"/>
        <v/>
      </c>
      <c r="AQ68" s="29"/>
    </row>
    <row r="69" spans="2:43" hidden="1" x14ac:dyDescent="0.2">
      <c r="B69" s="29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29"/>
    </row>
    <row r="70" spans="2:43" hidden="1" x14ac:dyDescent="0.2">
      <c r="B70" s="39" t="s">
        <v>154</v>
      </c>
      <c r="C70" s="42">
        <f>HLOOKUP(C64,$C$11:$AP$54,44,FALSE)</f>
        <v>254516653.336631</v>
      </c>
      <c r="D70" s="42">
        <f t="shared" ref="D70:AP70" si="8">HLOOKUP(D64,$C$11:$AP$54,44,FALSE)</f>
        <v>247246430.23231685</v>
      </c>
      <c r="E70" s="42">
        <f t="shared" si="8"/>
        <v>231578139.58061248</v>
      </c>
      <c r="F70" s="42">
        <f t="shared" si="8"/>
        <v>171375157.28138033</v>
      </c>
      <c r="G70" s="42">
        <f t="shared" si="8"/>
        <v>166806151.12824494</v>
      </c>
      <c r="H70" s="42">
        <f t="shared" si="8"/>
        <v>135879234.09504482</v>
      </c>
      <c r="I70" s="42">
        <f t="shared" si="8"/>
        <v>110287153.2248764</v>
      </c>
      <c r="J70" s="42">
        <f t="shared" si="8"/>
        <v>93123486.082728326</v>
      </c>
      <c r="K70" s="42">
        <f t="shared" si="8"/>
        <v>40821535.463621594</v>
      </c>
      <c r="L70" s="42">
        <f t="shared" si="8"/>
        <v>34625587.06872005</v>
      </c>
      <c r="M70" s="42">
        <f t="shared" si="8"/>
        <v>31330116.888140306</v>
      </c>
      <c r="N70" s="42">
        <f t="shared" si="8"/>
        <v>29240578.817252185</v>
      </c>
      <c r="O70" s="42">
        <f t="shared" si="8"/>
        <v>27970818.312237177</v>
      </c>
      <c r="P70" s="42">
        <f t="shared" si="8"/>
        <v>17113533.257787015</v>
      </c>
      <c r="Q70" s="42">
        <f t="shared" si="8"/>
        <v>12554386.001319284</v>
      </c>
      <c r="R70" s="42">
        <f t="shared" si="8"/>
        <v>11071727.215419615</v>
      </c>
      <c r="S70" s="42">
        <f t="shared" si="8"/>
        <v>10078739.891484099</v>
      </c>
      <c r="T70" s="42">
        <f t="shared" si="8"/>
        <v>7322184.7287799837</v>
      </c>
      <c r="U70" s="42">
        <f t="shared" si="8"/>
        <v>6823476.8634012109</v>
      </c>
      <c r="V70" s="42">
        <f t="shared" si="8"/>
        <v>5822336.4904709244</v>
      </c>
      <c r="W70" s="42">
        <f t="shared" si="8"/>
        <v>4768083.1658148719</v>
      </c>
      <c r="X70" s="42">
        <f t="shared" si="8"/>
        <v>3959063.3299733256</v>
      </c>
      <c r="Y70" s="42">
        <f t="shared" si="8"/>
        <v>3086488.4127346464</v>
      </c>
      <c r="Z70" s="42">
        <f t="shared" si="8"/>
        <v>2702487.5853765826</v>
      </c>
      <c r="AA70" s="42">
        <f t="shared" si="8"/>
        <v>2008880.4913254979</v>
      </c>
      <c r="AB70" s="42">
        <f t="shared" si="8"/>
        <v>1606257.3035951634</v>
      </c>
      <c r="AC70" s="42">
        <f t="shared" si="8"/>
        <v>1480379.0946484699</v>
      </c>
      <c r="AD70" s="42">
        <f t="shared" si="8"/>
        <v>889241.62359494565</v>
      </c>
      <c r="AE70" s="42">
        <f t="shared" si="8"/>
        <v>637315.92388714047</v>
      </c>
      <c r="AF70" s="42">
        <f t="shared" si="8"/>
        <v>443710.97307446192</v>
      </c>
      <c r="AG70" s="42">
        <f t="shared" si="8"/>
        <v>434176.8620744439</v>
      </c>
      <c r="AH70" s="42">
        <f t="shared" si="8"/>
        <v>241270.60698212642</v>
      </c>
      <c r="AI70" s="42">
        <f t="shared" si="8"/>
        <v>150821.35359453401</v>
      </c>
      <c r="AJ70" s="42">
        <f t="shared" si="8"/>
        <v>109408.0001306355</v>
      </c>
      <c r="AK70" s="42">
        <f t="shared" si="8"/>
        <v>0</v>
      </c>
      <c r="AL70" s="42">
        <f t="shared" si="8"/>
        <v>0</v>
      </c>
      <c r="AM70" s="42">
        <f t="shared" si="8"/>
        <v>0</v>
      </c>
      <c r="AN70" s="42">
        <f t="shared" si="8"/>
        <v>0</v>
      </c>
      <c r="AO70" s="42">
        <f t="shared" si="8"/>
        <v>0</v>
      </c>
      <c r="AP70" s="42">
        <f t="shared" si="8"/>
        <v>0</v>
      </c>
      <c r="AQ70" s="29"/>
    </row>
    <row r="71" spans="2:43" hidden="1" x14ac:dyDescent="0.2">
      <c r="B71" s="39" t="s">
        <v>155</v>
      </c>
      <c r="C71" s="42">
        <f>HLOOKUP(C64,$C$11:$AP$54,3,FALSE)</f>
        <v>5561009.4925049599</v>
      </c>
      <c r="D71" s="42">
        <f t="shared" ref="D71:AP71" si="9">HLOOKUP(D64,$C$11:$AP$54,3,FALSE)</f>
        <v>3741487.5843559927</v>
      </c>
      <c r="E71" s="42">
        <f t="shared" si="9"/>
        <v>2771893.3334059087</v>
      </c>
      <c r="F71" s="42">
        <f t="shared" si="9"/>
        <v>1786992.0737600601</v>
      </c>
      <c r="G71" s="42">
        <f t="shared" si="9"/>
        <v>3503279.801134692</v>
      </c>
      <c r="H71" s="42">
        <f t="shared" si="9"/>
        <v>1441622.370237971</v>
      </c>
      <c r="I71" s="42">
        <f t="shared" si="9"/>
        <v>221366.72612168765</v>
      </c>
      <c r="J71" s="42">
        <f t="shared" si="9"/>
        <v>1375183.7486736588</v>
      </c>
      <c r="K71" s="42">
        <f t="shared" si="9"/>
        <v>1262845.431347141</v>
      </c>
      <c r="L71" s="42">
        <f t="shared" si="9"/>
        <v>0</v>
      </c>
      <c r="M71" s="42">
        <f t="shared" si="9"/>
        <v>3088.8147789555765</v>
      </c>
      <c r="N71" s="42">
        <f t="shared" si="9"/>
        <v>0</v>
      </c>
      <c r="O71" s="42">
        <f t="shared" si="9"/>
        <v>603210.50309289712</v>
      </c>
      <c r="P71" s="42">
        <f t="shared" si="9"/>
        <v>1233.3826731762147</v>
      </c>
      <c r="Q71" s="42">
        <f t="shared" si="9"/>
        <v>0</v>
      </c>
      <c r="R71" s="42">
        <f t="shared" si="9"/>
        <v>0</v>
      </c>
      <c r="S71" s="42">
        <f t="shared" si="9"/>
        <v>891.14492135845944</v>
      </c>
      <c r="T71" s="42">
        <f t="shared" si="9"/>
        <v>47529.849697752361</v>
      </c>
      <c r="U71" s="42">
        <f t="shared" si="9"/>
        <v>0</v>
      </c>
      <c r="V71" s="42">
        <f t="shared" si="9"/>
        <v>0</v>
      </c>
      <c r="W71" s="42">
        <f t="shared" si="9"/>
        <v>20378.693216514366</v>
      </c>
      <c r="X71" s="42">
        <f t="shared" si="9"/>
        <v>0</v>
      </c>
      <c r="Y71" s="42">
        <f t="shared" si="9"/>
        <v>0</v>
      </c>
      <c r="Z71" s="42">
        <f t="shared" si="9"/>
        <v>0</v>
      </c>
      <c r="AA71" s="42">
        <f t="shared" si="9"/>
        <v>0</v>
      </c>
      <c r="AB71" s="42">
        <f t="shared" si="9"/>
        <v>0</v>
      </c>
      <c r="AC71" s="42">
        <f t="shared" si="9"/>
        <v>0</v>
      </c>
      <c r="AD71" s="42">
        <f t="shared" si="9"/>
        <v>0</v>
      </c>
      <c r="AE71" s="42">
        <f t="shared" si="9"/>
        <v>0</v>
      </c>
      <c r="AF71" s="42">
        <f t="shared" si="9"/>
        <v>0</v>
      </c>
      <c r="AG71" s="42">
        <f t="shared" si="9"/>
        <v>17009.828619172731</v>
      </c>
      <c r="AH71" s="42">
        <f t="shared" si="9"/>
        <v>0</v>
      </c>
      <c r="AI71" s="42">
        <f t="shared" si="9"/>
        <v>0</v>
      </c>
      <c r="AJ71" s="42">
        <f t="shared" si="9"/>
        <v>15.615022672400567</v>
      </c>
      <c r="AK71" s="42">
        <f t="shared" si="9"/>
        <v>0</v>
      </c>
      <c r="AL71" s="42">
        <f t="shared" si="9"/>
        <v>0</v>
      </c>
      <c r="AM71" s="42">
        <f t="shared" si="9"/>
        <v>0</v>
      </c>
      <c r="AN71" s="42">
        <f t="shared" si="9"/>
        <v>0</v>
      </c>
      <c r="AO71" s="42">
        <f t="shared" si="9"/>
        <v>0</v>
      </c>
      <c r="AP71" s="42">
        <f t="shared" si="9"/>
        <v>0</v>
      </c>
      <c r="AQ71" s="29"/>
    </row>
    <row r="72" spans="2:43" hidden="1" x14ac:dyDescent="0.2">
      <c r="B72" s="39" t="s">
        <v>156</v>
      </c>
      <c r="C72" s="42">
        <f>HLOOKUP(C64,$C$11:$AP$54,4,FALSE)</f>
        <v>0</v>
      </c>
      <c r="D72" s="42">
        <f t="shared" ref="D72:AP72" si="10">HLOOKUP(D64,$C$11:$AP$54,4,FALSE)</f>
        <v>0</v>
      </c>
      <c r="E72" s="42">
        <f t="shared" si="10"/>
        <v>0</v>
      </c>
      <c r="F72" s="42">
        <f t="shared" si="10"/>
        <v>0</v>
      </c>
      <c r="G72" s="42">
        <f t="shared" si="10"/>
        <v>0</v>
      </c>
      <c r="H72" s="42">
        <f t="shared" si="10"/>
        <v>0</v>
      </c>
      <c r="I72" s="42">
        <f t="shared" si="10"/>
        <v>0</v>
      </c>
      <c r="J72" s="42">
        <f t="shared" si="10"/>
        <v>0</v>
      </c>
      <c r="K72" s="42">
        <f t="shared" si="10"/>
        <v>0</v>
      </c>
      <c r="L72" s="42">
        <f t="shared" si="10"/>
        <v>0</v>
      </c>
      <c r="M72" s="42">
        <f t="shared" si="10"/>
        <v>0</v>
      </c>
      <c r="N72" s="42">
        <f t="shared" si="10"/>
        <v>0</v>
      </c>
      <c r="O72" s="42">
        <f t="shared" si="10"/>
        <v>0</v>
      </c>
      <c r="P72" s="42">
        <f t="shared" si="10"/>
        <v>0</v>
      </c>
      <c r="Q72" s="42">
        <f t="shared" si="10"/>
        <v>0</v>
      </c>
      <c r="R72" s="42">
        <f t="shared" si="10"/>
        <v>0</v>
      </c>
      <c r="S72" s="42">
        <f t="shared" si="10"/>
        <v>0</v>
      </c>
      <c r="T72" s="42">
        <f t="shared" si="10"/>
        <v>0</v>
      </c>
      <c r="U72" s="42">
        <f t="shared" si="10"/>
        <v>0</v>
      </c>
      <c r="V72" s="42">
        <f t="shared" si="10"/>
        <v>0</v>
      </c>
      <c r="W72" s="42">
        <f t="shared" si="10"/>
        <v>0</v>
      </c>
      <c r="X72" s="42">
        <f t="shared" si="10"/>
        <v>0</v>
      </c>
      <c r="Y72" s="42">
        <f t="shared" si="10"/>
        <v>0</v>
      </c>
      <c r="Z72" s="42">
        <f t="shared" si="10"/>
        <v>0</v>
      </c>
      <c r="AA72" s="42">
        <f t="shared" si="10"/>
        <v>0</v>
      </c>
      <c r="AB72" s="42">
        <f t="shared" si="10"/>
        <v>0</v>
      </c>
      <c r="AC72" s="42">
        <f t="shared" si="10"/>
        <v>0</v>
      </c>
      <c r="AD72" s="42">
        <f t="shared" si="10"/>
        <v>0</v>
      </c>
      <c r="AE72" s="42">
        <f t="shared" si="10"/>
        <v>0</v>
      </c>
      <c r="AF72" s="42">
        <f t="shared" si="10"/>
        <v>0</v>
      </c>
      <c r="AG72" s="42">
        <f t="shared" si="10"/>
        <v>0</v>
      </c>
      <c r="AH72" s="42">
        <f t="shared" si="10"/>
        <v>0</v>
      </c>
      <c r="AI72" s="42">
        <f t="shared" si="10"/>
        <v>0</v>
      </c>
      <c r="AJ72" s="42">
        <f t="shared" si="10"/>
        <v>0</v>
      </c>
      <c r="AK72" s="42">
        <f t="shared" si="10"/>
        <v>0</v>
      </c>
      <c r="AL72" s="42">
        <f t="shared" si="10"/>
        <v>0</v>
      </c>
      <c r="AM72" s="42">
        <f t="shared" si="10"/>
        <v>0</v>
      </c>
      <c r="AN72" s="42">
        <f t="shared" si="10"/>
        <v>0</v>
      </c>
      <c r="AO72" s="42">
        <f t="shared" si="10"/>
        <v>0</v>
      </c>
      <c r="AP72" s="42">
        <f t="shared" si="10"/>
        <v>0</v>
      </c>
      <c r="AQ72" s="29"/>
    </row>
    <row r="73" spans="2:43" hidden="1" x14ac:dyDescent="0.2">
      <c r="B73" s="39" t="s">
        <v>103</v>
      </c>
      <c r="C73" s="42">
        <f>HLOOKUP(C64,$C$11:$AP$54,5,FALSE)</f>
        <v>227406008.51784179</v>
      </c>
      <c r="D73" s="42">
        <f t="shared" ref="D73:AP73" si="11">HLOOKUP(D64,$C$11:$AP$54,5,FALSE)</f>
        <v>209961082.66878769</v>
      </c>
      <c r="E73" s="42">
        <f t="shared" si="11"/>
        <v>211436297.44338876</v>
      </c>
      <c r="F73" s="42">
        <f t="shared" si="11"/>
        <v>151313040.68716988</v>
      </c>
      <c r="G73" s="42">
        <f t="shared" si="11"/>
        <v>149157902.40917009</v>
      </c>
      <c r="H73" s="42">
        <f t="shared" si="11"/>
        <v>125290769.95669639</v>
      </c>
      <c r="I73" s="42">
        <f t="shared" si="11"/>
        <v>96464384.854856834</v>
      </c>
      <c r="J73" s="42">
        <f t="shared" si="11"/>
        <v>83314498.123305619</v>
      </c>
      <c r="K73" s="42">
        <f t="shared" si="11"/>
        <v>33431173.402615502</v>
      </c>
      <c r="L73" s="42">
        <f t="shared" si="11"/>
        <v>32558823.491389796</v>
      </c>
      <c r="M73" s="42">
        <f t="shared" si="11"/>
        <v>28415330.822455835</v>
      </c>
      <c r="N73" s="42">
        <f t="shared" si="11"/>
        <v>26435230.586937748</v>
      </c>
      <c r="O73" s="42">
        <f t="shared" si="11"/>
        <v>22346668.94825168</v>
      </c>
      <c r="P73" s="42">
        <f t="shared" si="11"/>
        <v>15103866.640222054</v>
      </c>
      <c r="Q73" s="42">
        <f t="shared" si="11"/>
        <v>7562256.9252965758</v>
      </c>
      <c r="R73" s="42">
        <f t="shared" si="11"/>
        <v>4903272.6910263291</v>
      </c>
      <c r="S73" s="42">
        <f t="shared" si="11"/>
        <v>6798318.1361854514</v>
      </c>
      <c r="T73" s="42">
        <f t="shared" si="11"/>
        <v>4691404.2191859307</v>
      </c>
      <c r="U73" s="42">
        <f t="shared" si="11"/>
        <v>1513922.6808034219</v>
      </c>
      <c r="V73" s="42">
        <f t="shared" si="11"/>
        <v>4169617.6564742643</v>
      </c>
      <c r="W73" s="42">
        <f t="shared" si="11"/>
        <v>2705955.7873730599</v>
      </c>
      <c r="X73" s="42">
        <f t="shared" si="11"/>
        <v>2803408.4974980247</v>
      </c>
      <c r="Y73" s="42">
        <f t="shared" si="11"/>
        <v>2607654.4568982851</v>
      </c>
      <c r="Z73" s="42">
        <f t="shared" si="11"/>
        <v>61259.162769431437</v>
      </c>
      <c r="AA73" s="42">
        <f t="shared" si="11"/>
        <v>1498093.640467335</v>
      </c>
      <c r="AB73" s="42">
        <f t="shared" si="11"/>
        <v>632164.36121119512</v>
      </c>
      <c r="AC73" s="42">
        <f t="shared" si="11"/>
        <v>797542.93025596056</v>
      </c>
      <c r="AD73" s="42">
        <f t="shared" si="11"/>
        <v>256015.03260614051</v>
      </c>
      <c r="AE73" s="42">
        <f t="shared" si="11"/>
        <v>249086.24901640668</v>
      </c>
      <c r="AF73" s="42">
        <f t="shared" si="11"/>
        <v>142911.51112936079</v>
      </c>
      <c r="AG73" s="42">
        <f t="shared" si="11"/>
        <v>216615.64285075205</v>
      </c>
      <c r="AH73" s="42">
        <f t="shared" si="11"/>
        <v>57084.814747657496</v>
      </c>
      <c r="AI73" s="42">
        <f t="shared" si="11"/>
        <v>14434.846743145124</v>
      </c>
      <c r="AJ73" s="42">
        <f t="shared" si="11"/>
        <v>0</v>
      </c>
      <c r="AK73" s="42">
        <f t="shared" si="11"/>
        <v>0</v>
      </c>
      <c r="AL73" s="42">
        <f t="shared" si="11"/>
        <v>0</v>
      </c>
      <c r="AM73" s="42">
        <f t="shared" si="11"/>
        <v>0</v>
      </c>
      <c r="AN73" s="42">
        <f t="shared" si="11"/>
        <v>0</v>
      </c>
      <c r="AO73" s="42">
        <f t="shared" si="11"/>
        <v>0</v>
      </c>
      <c r="AP73" s="42">
        <f t="shared" si="11"/>
        <v>0</v>
      </c>
      <c r="AQ73" s="29"/>
    </row>
    <row r="74" spans="2:43" hidden="1" x14ac:dyDescent="0.2">
      <c r="B74" s="39" t="s">
        <v>158</v>
      </c>
      <c r="C74" s="42">
        <f>HLOOKUP(C64,$C$11:$AP$54,25,FALSE)</f>
        <v>4175840.9744318463</v>
      </c>
      <c r="D74" s="42">
        <f t="shared" ref="D74:AP74" si="12">HLOOKUP(D64,$C$11:$AP$54,25,FALSE)</f>
        <v>7600203.7437272007</v>
      </c>
      <c r="E74" s="42">
        <f t="shared" si="12"/>
        <v>1127220.6586409761</v>
      </c>
      <c r="F74" s="42">
        <f t="shared" si="12"/>
        <v>3592885.8773176321</v>
      </c>
      <c r="G74" s="42">
        <f t="shared" si="12"/>
        <v>1816642.8925962001</v>
      </c>
      <c r="H74" s="42">
        <f t="shared" si="12"/>
        <v>663613.1529520388</v>
      </c>
      <c r="I74" s="42">
        <f t="shared" si="12"/>
        <v>4222456.6479002899</v>
      </c>
      <c r="J74" s="42">
        <f t="shared" si="12"/>
        <v>1300274.0283390549</v>
      </c>
      <c r="K74" s="42">
        <f t="shared" si="12"/>
        <v>902737.97005385661</v>
      </c>
      <c r="L74" s="42">
        <f t="shared" si="12"/>
        <v>299604.52148460428</v>
      </c>
      <c r="M74" s="42">
        <f t="shared" si="12"/>
        <v>420795.57009631308</v>
      </c>
      <c r="N74" s="42">
        <f t="shared" si="12"/>
        <v>436881.05060866271</v>
      </c>
      <c r="O74" s="42">
        <f t="shared" si="12"/>
        <v>856007.27612429019</v>
      </c>
      <c r="P74" s="42">
        <f t="shared" si="12"/>
        <v>141592.05872337153</v>
      </c>
      <c r="Q74" s="42">
        <f t="shared" si="12"/>
        <v>1772123.5444264407</v>
      </c>
      <c r="R74" s="42">
        <f t="shared" si="12"/>
        <v>373599.79343264125</v>
      </c>
      <c r="S74" s="42">
        <f t="shared" si="12"/>
        <v>1088902.0053567353</v>
      </c>
      <c r="T74" s="42">
        <f t="shared" si="12"/>
        <v>610984.09683083079</v>
      </c>
      <c r="U74" s="42">
        <f t="shared" si="12"/>
        <v>150513.84991275659</v>
      </c>
      <c r="V74" s="42">
        <f t="shared" si="12"/>
        <v>645093.66802325728</v>
      </c>
      <c r="W74" s="42">
        <f t="shared" si="12"/>
        <v>677822.44936769374</v>
      </c>
      <c r="X74" s="42">
        <f t="shared" si="12"/>
        <v>113763.43478788914</v>
      </c>
      <c r="Y74" s="42">
        <f t="shared" si="12"/>
        <v>90656.433100173948</v>
      </c>
      <c r="Z74" s="42">
        <f t="shared" si="12"/>
        <v>117029.62805968545</v>
      </c>
      <c r="AA74" s="42">
        <f t="shared" si="12"/>
        <v>95564.244932006623</v>
      </c>
      <c r="AB74" s="42">
        <f t="shared" si="12"/>
        <v>234096.91587993375</v>
      </c>
      <c r="AC74" s="42">
        <f t="shared" si="12"/>
        <v>111966.41443358803</v>
      </c>
      <c r="AD74" s="42">
        <f t="shared" si="12"/>
        <v>145166.57214871899</v>
      </c>
      <c r="AE74" s="42">
        <f t="shared" si="12"/>
        <v>79569.562884826111</v>
      </c>
      <c r="AF74" s="42">
        <f t="shared" si="12"/>
        <v>71351.604384045189</v>
      </c>
      <c r="AG74" s="42">
        <f t="shared" si="12"/>
        <v>27954.360588635329</v>
      </c>
      <c r="AH74" s="42">
        <f t="shared" si="12"/>
        <v>19651.82921995988</v>
      </c>
      <c r="AI74" s="42">
        <f t="shared" si="12"/>
        <v>5901.9342556516012</v>
      </c>
      <c r="AJ74" s="42">
        <f t="shared" si="12"/>
        <v>356.38992922890708</v>
      </c>
      <c r="AK74" s="42">
        <f t="shared" si="12"/>
        <v>0</v>
      </c>
      <c r="AL74" s="42">
        <f t="shared" si="12"/>
        <v>0</v>
      </c>
      <c r="AM74" s="42">
        <f t="shared" si="12"/>
        <v>0</v>
      </c>
      <c r="AN74" s="42">
        <f t="shared" si="12"/>
        <v>0</v>
      </c>
      <c r="AO74" s="42">
        <f t="shared" si="12"/>
        <v>0</v>
      </c>
      <c r="AP74" s="42">
        <f t="shared" si="12"/>
        <v>0</v>
      </c>
      <c r="AQ74" s="29"/>
    </row>
    <row r="75" spans="2:43" hidden="1" x14ac:dyDescent="0.2">
      <c r="B75" s="39" t="s">
        <v>157</v>
      </c>
      <c r="C75" s="42">
        <f>HLOOKUP(C64,$C$11:$AP$54,36,FALSE)</f>
        <v>17373794.351852387</v>
      </c>
      <c r="D75" s="42">
        <f t="shared" ref="D75:AP75" si="13">HLOOKUP(D64,$C$11:$AP$54,36,FALSE)</f>
        <v>25943656.235445969</v>
      </c>
      <c r="E75" s="42">
        <f t="shared" si="13"/>
        <v>16242728.145176847</v>
      </c>
      <c r="F75" s="42">
        <f t="shared" si="13"/>
        <v>14682238.643132776</v>
      </c>
      <c r="G75" s="42">
        <f t="shared" si="13"/>
        <v>12328326.025343966</v>
      </c>
      <c r="H75" s="42">
        <f t="shared" si="13"/>
        <v>8483228.6151584107</v>
      </c>
      <c r="I75" s="42">
        <f t="shared" si="13"/>
        <v>9378944.9959975872</v>
      </c>
      <c r="J75" s="42">
        <f t="shared" si="13"/>
        <v>7133530.1824100008</v>
      </c>
      <c r="K75" s="42">
        <f t="shared" si="13"/>
        <v>5224778.6596050933</v>
      </c>
      <c r="L75" s="42">
        <f t="shared" si="13"/>
        <v>1767159.0558456487</v>
      </c>
      <c r="M75" s="42">
        <f t="shared" si="13"/>
        <v>2490901.6808092054</v>
      </c>
      <c r="N75" s="42">
        <f t="shared" si="13"/>
        <v>2368467.1797057777</v>
      </c>
      <c r="O75" s="42">
        <f t="shared" si="13"/>
        <v>4164931.5847683111</v>
      </c>
      <c r="P75" s="42">
        <f t="shared" si="13"/>
        <v>1866841.1761684138</v>
      </c>
      <c r="Q75" s="42">
        <f t="shared" si="13"/>
        <v>3220005.5315962671</v>
      </c>
      <c r="R75" s="42">
        <f t="shared" si="13"/>
        <v>5794854.7309606439</v>
      </c>
      <c r="S75" s="42">
        <f t="shared" si="13"/>
        <v>2190628.6050205533</v>
      </c>
      <c r="T75" s="42">
        <f t="shared" si="13"/>
        <v>1972266.5630654707</v>
      </c>
      <c r="U75" s="42">
        <f t="shared" si="13"/>
        <v>5159040.3326850329</v>
      </c>
      <c r="V75" s="42">
        <f t="shared" si="13"/>
        <v>1007625.1659734028</v>
      </c>
      <c r="W75" s="42">
        <f t="shared" si="13"/>
        <v>1363926.2358576034</v>
      </c>
      <c r="X75" s="42">
        <f t="shared" si="13"/>
        <v>1041891.3976874119</v>
      </c>
      <c r="Y75" s="42">
        <f t="shared" si="13"/>
        <v>388177.52273618744</v>
      </c>
      <c r="Z75" s="42">
        <f t="shared" si="13"/>
        <v>2524198.7945474656</v>
      </c>
      <c r="AA75" s="42">
        <f t="shared" si="13"/>
        <v>415222.60592615628</v>
      </c>
      <c r="AB75" s="42">
        <f t="shared" si="13"/>
        <v>739996.02650403464</v>
      </c>
      <c r="AC75" s="42">
        <f t="shared" si="13"/>
        <v>570869.74995892134</v>
      </c>
      <c r="AD75" s="42">
        <f t="shared" si="13"/>
        <v>488060.01884008624</v>
      </c>
      <c r="AE75" s="42">
        <f t="shared" si="13"/>
        <v>308660.11198590772</v>
      </c>
      <c r="AF75" s="42">
        <f t="shared" si="13"/>
        <v>229447.85756105595</v>
      </c>
      <c r="AG75" s="42">
        <f t="shared" si="13"/>
        <v>172597.03001588379</v>
      </c>
      <c r="AH75" s="42">
        <f t="shared" si="13"/>
        <v>164533.96301450906</v>
      </c>
      <c r="AI75" s="42">
        <f t="shared" si="13"/>
        <v>130484.57259573728</v>
      </c>
      <c r="AJ75" s="42">
        <f t="shared" si="13"/>
        <v>109035.99517873419</v>
      </c>
      <c r="AK75" s="42">
        <f t="shared" si="13"/>
        <v>0</v>
      </c>
      <c r="AL75" s="42">
        <f t="shared" si="13"/>
        <v>0</v>
      </c>
      <c r="AM75" s="42">
        <f t="shared" si="13"/>
        <v>0</v>
      </c>
      <c r="AN75" s="42">
        <f t="shared" si="13"/>
        <v>0</v>
      </c>
      <c r="AO75" s="42">
        <f t="shared" si="13"/>
        <v>0</v>
      </c>
      <c r="AP75" s="42">
        <f t="shared" si="13"/>
        <v>0</v>
      </c>
      <c r="AQ75" s="29"/>
    </row>
    <row r="76" spans="2:43" hidden="1" x14ac:dyDescent="0.2">
      <c r="B76" s="29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29"/>
    </row>
    <row r="77" spans="2:43" hidden="1" x14ac:dyDescent="0.2">
      <c r="B77" s="39" t="s">
        <v>155</v>
      </c>
      <c r="C77" s="43">
        <f>IFERROR(C71/C$70,"")</f>
        <v>2.1849295201716367E-2</v>
      </c>
      <c r="D77" s="43">
        <f t="shared" ref="D77:AP81" si="14">IFERROR(D71/D$70,"")</f>
        <v>1.5132625295501452E-2</v>
      </c>
      <c r="E77" s="43">
        <f t="shared" si="14"/>
        <v>1.1969581146242048E-2</v>
      </c>
      <c r="F77" s="43">
        <f t="shared" si="14"/>
        <v>1.042736941636181E-2</v>
      </c>
      <c r="G77" s="43">
        <f t="shared" si="14"/>
        <v>2.1002102005466684E-2</v>
      </c>
      <c r="H77" s="43">
        <f t="shared" si="14"/>
        <v>1.060958563565044E-2</v>
      </c>
      <c r="I77" s="43">
        <f t="shared" si="14"/>
        <v>2.007185058719569E-3</v>
      </c>
      <c r="J77" s="43">
        <f t="shared" si="14"/>
        <v>1.4767313880968585E-2</v>
      </c>
      <c r="K77" s="43">
        <f t="shared" si="14"/>
        <v>3.0935765080971411E-2</v>
      </c>
      <c r="L77" s="43">
        <f t="shared" si="14"/>
        <v>0</v>
      </c>
      <c r="M77" s="43">
        <f t="shared" si="14"/>
        <v>9.8589315513368403E-5</v>
      </c>
      <c r="N77" s="43">
        <f t="shared" si="14"/>
        <v>0</v>
      </c>
      <c r="O77" s="43">
        <f t="shared" si="14"/>
        <v>2.1565708101896817E-2</v>
      </c>
      <c r="P77" s="43">
        <f t="shared" si="14"/>
        <v>7.2070603691087564E-5</v>
      </c>
      <c r="Q77" s="43">
        <f t="shared" si="14"/>
        <v>0</v>
      </c>
      <c r="R77" s="43">
        <f t="shared" si="14"/>
        <v>0</v>
      </c>
      <c r="S77" s="43">
        <f t="shared" si="14"/>
        <v>8.8418287499553481E-5</v>
      </c>
      <c r="T77" s="43">
        <f t="shared" si="14"/>
        <v>6.4912114974285473E-3</v>
      </c>
      <c r="U77" s="43">
        <f t="shared" si="14"/>
        <v>0</v>
      </c>
      <c r="V77" s="43">
        <f t="shared" si="14"/>
        <v>0</v>
      </c>
      <c r="W77" s="43">
        <f t="shared" si="14"/>
        <v>4.2739802364650283E-3</v>
      </c>
      <c r="X77" s="43">
        <f t="shared" si="14"/>
        <v>0</v>
      </c>
      <c r="Y77" s="43">
        <f t="shared" si="14"/>
        <v>0</v>
      </c>
      <c r="Z77" s="43">
        <f t="shared" si="14"/>
        <v>0</v>
      </c>
      <c r="AA77" s="43">
        <f t="shared" si="14"/>
        <v>0</v>
      </c>
      <c r="AB77" s="43">
        <f t="shared" si="14"/>
        <v>0</v>
      </c>
      <c r="AC77" s="43">
        <f t="shared" si="14"/>
        <v>0</v>
      </c>
      <c r="AD77" s="43">
        <f t="shared" si="14"/>
        <v>0</v>
      </c>
      <c r="AE77" s="43">
        <f t="shared" si="14"/>
        <v>0</v>
      </c>
      <c r="AF77" s="43">
        <f t="shared" si="14"/>
        <v>0</v>
      </c>
      <c r="AG77" s="43">
        <f t="shared" si="14"/>
        <v>3.9177188157613584E-2</v>
      </c>
      <c r="AH77" s="43">
        <f t="shared" si="14"/>
        <v>0</v>
      </c>
      <c r="AI77" s="43">
        <f t="shared" si="14"/>
        <v>0</v>
      </c>
      <c r="AJ77" s="43">
        <f t="shared" si="14"/>
        <v>1.4272285988004439E-4</v>
      </c>
      <c r="AK77" s="43" t="str">
        <f t="shared" si="14"/>
        <v/>
      </c>
      <c r="AL77" s="43" t="str">
        <f t="shared" si="14"/>
        <v/>
      </c>
      <c r="AM77" s="43" t="str">
        <f t="shared" si="14"/>
        <v/>
      </c>
      <c r="AN77" s="43" t="str">
        <f t="shared" si="14"/>
        <v/>
      </c>
      <c r="AO77" s="43" t="str">
        <f t="shared" si="14"/>
        <v/>
      </c>
      <c r="AP77" s="43" t="str">
        <f t="shared" si="14"/>
        <v/>
      </c>
      <c r="AQ77" s="29"/>
    </row>
    <row r="78" spans="2:43" hidden="1" x14ac:dyDescent="0.2">
      <c r="B78" s="39" t="s">
        <v>323</v>
      </c>
      <c r="C78" s="43">
        <f>IFERROR(C72/C$70,"")</f>
        <v>0</v>
      </c>
      <c r="D78" s="43">
        <f t="shared" si="14"/>
        <v>0</v>
      </c>
      <c r="E78" s="43">
        <f t="shared" si="14"/>
        <v>0</v>
      </c>
      <c r="F78" s="43">
        <f t="shared" si="14"/>
        <v>0</v>
      </c>
      <c r="G78" s="43">
        <f t="shared" si="14"/>
        <v>0</v>
      </c>
      <c r="H78" s="43">
        <f t="shared" si="14"/>
        <v>0</v>
      </c>
      <c r="I78" s="43">
        <f t="shared" si="14"/>
        <v>0</v>
      </c>
      <c r="J78" s="43">
        <f t="shared" si="14"/>
        <v>0</v>
      </c>
      <c r="K78" s="43">
        <f t="shared" si="14"/>
        <v>0</v>
      </c>
      <c r="L78" s="43">
        <f t="shared" si="14"/>
        <v>0</v>
      </c>
      <c r="M78" s="43">
        <f t="shared" si="14"/>
        <v>0</v>
      </c>
      <c r="N78" s="43">
        <f t="shared" si="14"/>
        <v>0</v>
      </c>
      <c r="O78" s="43">
        <f t="shared" si="14"/>
        <v>0</v>
      </c>
      <c r="P78" s="43">
        <f t="shared" si="14"/>
        <v>0</v>
      </c>
      <c r="Q78" s="43">
        <f t="shared" si="14"/>
        <v>0</v>
      </c>
      <c r="R78" s="43">
        <f t="shared" si="14"/>
        <v>0</v>
      </c>
      <c r="S78" s="43">
        <f t="shared" si="14"/>
        <v>0</v>
      </c>
      <c r="T78" s="43">
        <f t="shared" si="14"/>
        <v>0</v>
      </c>
      <c r="U78" s="43">
        <f t="shared" si="14"/>
        <v>0</v>
      </c>
      <c r="V78" s="43">
        <f t="shared" si="14"/>
        <v>0</v>
      </c>
      <c r="W78" s="43">
        <f t="shared" si="14"/>
        <v>0</v>
      </c>
      <c r="X78" s="43">
        <f t="shared" si="14"/>
        <v>0</v>
      </c>
      <c r="Y78" s="43">
        <f t="shared" si="14"/>
        <v>0</v>
      </c>
      <c r="Z78" s="43">
        <f t="shared" si="14"/>
        <v>0</v>
      </c>
      <c r="AA78" s="43">
        <f t="shared" si="14"/>
        <v>0</v>
      </c>
      <c r="AB78" s="43">
        <f t="shared" si="14"/>
        <v>0</v>
      </c>
      <c r="AC78" s="43">
        <f t="shared" si="14"/>
        <v>0</v>
      </c>
      <c r="AD78" s="43">
        <f t="shared" si="14"/>
        <v>0</v>
      </c>
      <c r="AE78" s="43">
        <f t="shared" si="14"/>
        <v>0</v>
      </c>
      <c r="AF78" s="43">
        <f t="shared" si="14"/>
        <v>0</v>
      </c>
      <c r="AG78" s="43">
        <f t="shared" si="14"/>
        <v>0</v>
      </c>
      <c r="AH78" s="43">
        <f t="shared" si="14"/>
        <v>0</v>
      </c>
      <c r="AI78" s="43">
        <f t="shared" si="14"/>
        <v>0</v>
      </c>
      <c r="AJ78" s="43">
        <f t="shared" si="14"/>
        <v>0</v>
      </c>
      <c r="AK78" s="43" t="str">
        <f t="shared" si="14"/>
        <v/>
      </c>
      <c r="AL78" s="43" t="str">
        <f t="shared" si="14"/>
        <v/>
      </c>
      <c r="AM78" s="43" t="str">
        <f t="shared" si="14"/>
        <v/>
      </c>
      <c r="AN78" s="43" t="str">
        <f t="shared" si="14"/>
        <v/>
      </c>
      <c r="AO78" s="43" t="str">
        <f t="shared" si="14"/>
        <v/>
      </c>
      <c r="AP78" s="43" t="str">
        <f t="shared" si="14"/>
        <v/>
      </c>
      <c r="AQ78" s="29"/>
    </row>
    <row r="79" spans="2:43" hidden="1" x14ac:dyDescent="0.2">
      <c r="B79" s="39" t="s">
        <v>322</v>
      </c>
      <c r="C79" s="43">
        <f>IFERROR(C73/C$70,"")</f>
        <v>0.89348184308029577</v>
      </c>
      <c r="D79" s="43">
        <f t="shared" si="14"/>
        <v>0.84919763036216445</v>
      </c>
      <c r="E79" s="43">
        <f t="shared" si="14"/>
        <v>0.91302356010934127</v>
      </c>
      <c r="F79" s="43">
        <f t="shared" si="14"/>
        <v>0.88293451097307807</v>
      </c>
      <c r="G79" s="43">
        <f t="shared" si="14"/>
        <v>0.89419905321413229</v>
      </c>
      <c r="H79" s="43">
        <f t="shared" si="14"/>
        <v>0.92207444935300409</v>
      </c>
      <c r="I79" s="43">
        <f t="shared" si="14"/>
        <v>0.87466565265462215</v>
      </c>
      <c r="J79" s="43">
        <f t="shared" si="14"/>
        <v>0.89466687328791927</v>
      </c>
      <c r="K79" s="43">
        <f t="shared" si="14"/>
        <v>0.81895923372132673</v>
      </c>
      <c r="L79" s="43">
        <f t="shared" si="14"/>
        <v>0.94031108921768092</v>
      </c>
      <c r="M79" s="43">
        <f t="shared" si="14"/>
        <v>0.90696536255861104</v>
      </c>
      <c r="N79" s="43">
        <f t="shared" si="14"/>
        <v>0.90405975723506338</v>
      </c>
      <c r="O79" s="43">
        <f t="shared" si="14"/>
        <v>0.79892796480949069</v>
      </c>
      <c r="P79" s="43">
        <f t="shared" si="14"/>
        <v>0.88256857381274434</v>
      </c>
      <c r="Q79" s="43">
        <f t="shared" si="14"/>
        <v>0.60235975893220839</v>
      </c>
      <c r="R79" s="43">
        <f t="shared" si="14"/>
        <v>0.44286429710781999</v>
      </c>
      <c r="S79" s="43">
        <f t="shared" si="14"/>
        <v>0.67452064537647238</v>
      </c>
      <c r="T79" s="43">
        <f t="shared" si="14"/>
        <v>0.6407109889957131</v>
      </c>
      <c r="U79" s="43">
        <f t="shared" si="14"/>
        <v>0.22186968771354437</v>
      </c>
      <c r="V79" s="43">
        <f t="shared" si="14"/>
        <v>0.71614164919846734</v>
      </c>
      <c r="W79" s="43">
        <f t="shared" si="14"/>
        <v>0.56751438539780763</v>
      </c>
      <c r="X79" s="43">
        <f t="shared" si="14"/>
        <v>0.70809892740890124</v>
      </c>
      <c r="Y79" s="43">
        <f t="shared" si="14"/>
        <v>0.84486124948315888</v>
      </c>
      <c r="Z79" s="43">
        <f t="shared" si="14"/>
        <v>2.2667694423800722E-2</v>
      </c>
      <c r="AA79" s="43">
        <f t="shared" si="14"/>
        <v>0.74573557109853961</v>
      </c>
      <c r="AB79" s="43">
        <f t="shared" si="14"/>
        <v>0.39356357153755489</v>
      </c>
      <c r="AC79" s="43">
        <f t="shared" si="14"/>
        <v>0.53874236210107029</v>
      </c>
      <c r="AD79" s="43">
        <f t="shared" si="14"/>
        <v>0.28790266426255001</v>
      </c>
      <c r="AE79" s="43">
        <f t="shared" si="14"/>
        <v>0.39083638064018672</v>
      </c>
      <c r="AF79" s="43">
        <f t="shared" si="14"/>
        <v>0.32208243609377207</v>
      </c>
      <c r="AG79" s="43">
        <f t="shared" si="14"/>
        <v>0.49891107005515917</v>
      </c>
      <c r="AH79" s="43">
        <f t="shared" si="14"/>
        <v>0.23660078391515962</v>
      </c>
      <c r="AI79" s="43">
        <f t="shared" si="14"/>
        <v>9.5708242892127607E-2</v>
      </c>
      <c r="AJ79" s="43">
        <f t="shared" si="14"/>
        <v>0</v>
      </c>
      <c r="AK79" s="43" t="str">
        <f t="shared" si="14"/>
        <v/>
      </c>
      <c r="AL79" s="43" t="str">
        <f t="shared" si="14"/>
        <v/>
      </c>
      <c r="AM79" s="43" t="str">
        <f t="shared" si="14"/>
        <v/>
      </c>
      <c r="AN79" s="43" t="str">
        <f t="shared" si="14"/>
        <v/>
      </c>
      <c r="AO79" s="43" t="str">
        <f t="shared" si="14"/>
        <v/>
      </c>
      <c r="AP79" s="43" t="str">
        <f t="shared" si="14"/>
        <v/>
      </c>
      <c r="AQ79" s="29"/>
    </row>
    <row r="80" spans="2:43" hidden="1" x14ac:dyDescent="0.2">
      <c r="B80" s="39" t="s">
        <v>158</v>
      </c>
      <c r="C80" s="43">
        <f>IFERROR(C74/C$70,"")</f>
        <v>1.640694594906825E-2</v>
      </c>
      <c r="D80" s="43">
        <f t="shared" si="14"/>
        <v>3.07393871635919E-2</v>
      </c>
      <c r="E80" s="43">
        <f t="shared" si="14"/>
        <v>4.8675607321242422E-3</v>
      </c>
      <c r="F80" s="43">
        <f t="shared" si="14"/>
        <v>2.0965033289034329E-2</v>
      </c>
      <c r="G80" s="43">
        <f t="shared" si="14"/>
        <v>1.089074281918727E-2</v>
      </c>
      <c r="H80" s="43">
        <f t="shared" si="14"/>
        <v>4.8838452569423124E-3</v>
      </c>
      <c r="I80" s="43">
        <f t="shared" si="14"/>
        <v>3.8286024477308486E-2</v>
      </c>
      <c r="J80" s="43">
        <f t="shared" si="14"/>
        <v>1.3962901122321897E-2</v>
      </c>
      <c r="K80" s="43">
        <f t="shared" si="14"/>
        <v>2.2114258069942962E-2</v>
      </c>
      <c r="L80" s="43">
        <f t="shared" si="14"/>
        <v>8.652691458775584E-3</v>
      </c>
      <c r="M80" s="43">
        <f t="shared" si="14"/>
        <v>1.3431024582471345E-2</v>
      </c>
      <c r="N80" s="43">
        <f t="shared" si="14"/>
        <v>1.4940916639820388E-2</v>
      </c>
      <c r="O80" s="43">
        <f t="shared" si="14"/>
        <v>3.0603583583744803E-2</v>
      </c>
      <c r="P80" s="43">
        <f t="shared" si="14"/>
        <v>8.2736894006936994E-3</v>
      </c>
      <c r="Q80" s="43">
        <f t="shared" si="14"/>
        <v>0.14115573188845845</v>
      </c>
      <c r="R80" s="43">
        <f t="shared" si="14"/>
        <v>3.3743587261825608E-2</v>
      </c>
      <c r="S80" s="43">
        <f t="shared" si="14"/>
        <v>0.10803949869534674</v>
      </c>
      <c r="T80" s="43">
        <f t="shared" si="14"/>
        <v>8.3442868414579374E-2</v>
      </c>
      <c r="U80" s="43">
        <f t="shared" si="14"/>
        <v>2.2058234082987991E-2</v>
      </c>
      <c r="V80" s="43">
        <f t="shared" si="14"/>
        <v>0.11079635625303418</v>
      </c>
      <c r="W80" s="43">
        <f t="shared" si="14"/>
        <v>0.14215826901413808</v>
      </c>
      <c r="X80" s="43">
        <f t="shared" si="14"/>
        <v>2.8734936854029974E-2</v>
      </c>
      <c r="Y80" s="43">
        <f t="shared" si="14"/>
        <v>2.937203092230365E-2</v>
      </c>
      <c r="Z80" s="43">
        <f t="shared" si="14"/>
        <v>4.3304409127702899E-2</v>
      </c>
      <c r="AA80" s="43">
        <f t="shared" si="14"/>
        <v>4.7570896001360191E-2</v>
      </c>
      <c r="AB80" s="43">
        <f t="shared" si="14"/>
        <v>0.14574060790632512</v>
      </c>
      <c r="AC80" s="43">
        <f t="shared" si="14"/>
        <v>7.5633609552001616E-2</v>
      </c>
      <c r="AD80" s="43">
        <f t="shared" si="14"/>
        <v>0.16324761268130106</v>
      </c>
      <c r="AE80" s="43">
        <f t="shared" si="14"/>
        <v>0.12485105095054355</v>
      </c>
      <c r="AF80" s="43">
        <f t="shared" si="14"/>
        <v>0.16080649051713047</v>
      </c>
      <c r="AG80" s="43">
        <f t="shared" si="14"/>
        <v>6.438473127073796E-2</v>
      </c>
      <c r="AH80" s="43">
        <f t="shared" si="14"/>
        <v>8.1451402082375113E-2</v>
      </c>
      <c r="AI80" s="43">
        <f t="shared" si="14"/>
        <v>3.9131953897710514E-2</v>
      </c>
      <c r="AJ80" s="43">
        <f t="shared" si="14"/>
        <v>3.2574393902033661E-3</v>
      </c>
      <c r="AK80" s="43" t="str">
        <f t="shared" si="14"/>
        <v/>
      </c>
      <c r="AL80" s="43" t="str">
        <f t="shared" si="14"/>
        <v/>
      </c>
      <c r="AM80" s="43" t="str">
        <f t="shared" si="14"/>
        <v/>
      </c>
      <c r="AN80" s="43" t="str">
        <f t="shared" si="14"/>
        <v/>
      </c>
      <c r="AO80" s="43" t="str">
        <f t="shared" si="14"/>
        <v/>
      </c>
      <c r="AP80" s="43" t="str">
        <f t="shared" si="14"/>
        <v/>
      </c>
      <c r="AQ80" s="29"/>
    </row>
    <row r="81" spans="1:43" hidden="1" x14ac:dyDescent="0.2">
      <c r="B81" s="39" t="s">
        <v>159</v>
      </c>
      <c r="C81" s="43">
        <f>IFERROR(C75/C$70,"")</f>
        <v>6.826191576891949E-2</v>
      </c>
      <c r="D81" s="43">
        <f t="shared" si="14"/>
        <v>0.10493035717874219</v>
      </c>
      <c r="E81" s="43">
        <f t="shared" si="14"/>
        <v>7.0139298012292489E-2</v>
      </c>
      <c r="F81" s="43">
        <f t="shared" si="14"/>
        <v>8.5673086321525913E-2</v>
      </c>
      <c r="G81" s="43">
        <f t="shared" si="14"/>
        <v>7.3908101961213807E-2</v>
      </c>
      <c r="H81" s="43">
        <f t="shared" si="14"/>
        <v>6.2432119754403097E-2</v>
      </c>
      <c r="I81" s="43">
        <f t="shared" si="14"/>
        <v>8.5041137809349757E-2</v>
      </c>
      <c r="J81" s="43">
        <f t="shared" si="14"/>
        <v>7.66029117087903E-2</v>
      </c>
      <c r="K81" s="43">
        <f t="shared" si="14"/>
        <v>0.12799074312775893</v>
      </c>
      <c r="L81" s="43">
        <f t="shared" si="14"/>
        <v>5.1036219323543519E-2</v>
      </c>
      <c r="M81" s="43">
        <f t="shared" si="14"/>
        <v>7.9505023543404357E-2</v>
      </c>
      <c r="N81" s="43">
        <f t="shared" si="14"/>
        <v>8.0999326125116317E-2</v>
      </c>
      <c r="O81" s="43">
        <f t="shared" si="14"/>
        <v>0.14890274350486779</v>
      </c>
      <c r="P81" s="43">
        <f t="shared" si="14"/>
        <v>0.10908566618287092</v>
      </c>
      <c r="Q81" s="43">
        <f t="shared" si="14"/>
        <v>0.25648450917933313</v>
      </c>
      <c r="R81" s="43">
        <f t="shared" si="14"/>
        <v>0.52339211563035437</v>
      </c>
      <c r="S81" s="43">
        <f t="shared" si="14"/>
        <v>0.21735143764068132</v>
      </c>
      <c r="T81" s="43">
        <f t="shared" si="14"/>
        <v>0.26935493109227909</v>
      </c>
      <c r="U81" s="43">
        <f t="shared" si="14"/>
        <v>0.75607207820346767</v>
      </c>
      <c r="V81" s="43">
        <f t="shared" si="14"/>
        <v>0.17306199454849847</v>
      </c>
      <c r="W81" s="43">
        <f t="shared" si="14"/>
        <v>0.28605336535158915</v>
      </c>
      <c r="X81" s="43">
        <f t="shared" si="14"/>
        <v>0.26316613573706882</v>
      </c>
      <c r="Y81" s="43">
        <f t="shared" si="14"/>
        <v>0.12576671959453753</v>
      </c>
      <c r="Z81" s="43">
        <f t="shared" si="14"/>
        <v>0.93402789644849638</v>
      </c>
      <c r="AA81" s="43">
        <f t="shared" si="14"/>
        <v>0.2066935329001002</v>
      </c>
      <c r="AB81" s="43">
        <f t="shared" si="14"/>
        <v>0.46069582055612007</v>
      </c>
      <c r="AC81" s="43">
        <f t="shared" si="14"/>
        <v>0.3856240283469281</v>
      </c>
      <c r="AD81" s="43">
        <f t="shared" si="14"/>
        <v>0.54884972305614899</v>
      </c>
      <c r="AE81" s="43">
        <f t="shared" si="14"/>
        <v>0.48431256840926984</v>
      </c>
      <c r="AF81" s="43">
        <f t="shared" si="14"/>
        <v>0.51711107338909756</v>
      </c>
      <c r="AG81" s="43">
        <f t="shared" si="14"/>
        <v>0.39752701051648931</v>
      </c>
      <c r="AH81" s="43">
        <f t="shared" si="14"/>
        <v>0.68194781400246529</v>
      </c>
      <c r="AI81" s="43">
        <f t="shared" si="14"/>
        <v>0.86515980321016184</v>
      </c>
      <c r="AJ81" s="43">
        <f t="shared" si="14"/>
        <v>0.99659983774991656</v>
      </c>
      <c r="AK81" s="43" t="str">
        <f t="shared" si="14"/>
        <v/>
      </c>
      <c r="AL81" s="43" t="str">
        <f t="shared" si="14"/>
        <v/>
      </c>
      <c r="AM81" s="43" t="str">
        <f t="shared" si="14"/>
        <v/>
      </c>
      <c r="AN81" s="43" t="str">
        <f t="shared" si="14"/>
        <v/>
      </c>
      <c r="AO81" s="43" t="str">
        <f t="shared" si="14"/>
        <v/>
      </c>
      <c r="AP81" s="43" t="str">
        <f t="shared" si="14"/>
        <v/>
      </c>
      <c r="AQ81" s="29"/>
    </row>
    <row r="82" spans="1:43" hidden="1" x14ac:dyDescent="0.2">
      <c r="B82" s="29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29"/>
    </row>
    <row r="83" spans="1:43" hidden="1" x14ac:dyDescent="0.2">
      <c r="B83" s="39" t="s">
        <v>99</v>
      </c>
      <c r="C83" s="27">
        <f>IF(MAX(C60:AP60)&lt;100000,1,IF(AND(MAX(C60:AP60)&gt;=100000,MAX(C60:AP60)&lt;100000000),1000,IF(MAX(C60:AP60)&gt;=100000000,1000000)))</f>
        <v>1000000</v>
      </c>
      <c r="D83" s="27">
        <v>1000000</v>
      </c>
      <c r="E83" s="27">
        <v>1000</v>
      </c>
      <c r="F83" s="27">
        <v>1</v>
      </c>
      <c r="G83" s="27" t="str">
        <f>INDEX(D84:F86,MATCH(Índice!$H$52,C84:C86,0),MATCH(C83,D83:F83,0))</f>
        <v>Millones de UF</v>
      </c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29"/>
    </row>
    <row r="84" spans="1:43" hidden="1" x14ac:dyDescent="0.2">
      <c r="B84" s="29"/>
      <c r="C84" s="27" t="str">
        <f>Índice!H53</f>
        <v>Cifras en UF al 31.03.2021</v>
      </c>
      <c r="D84" s="27" t="s">
        <v>329</v>
      </c>
      <c r="E84" s="27" t="s">
        <v>96</v>
      </c>
      <c r="F84" s="27" t="s">
        <v>21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29"/>
    </row>
    <row r="85" spans="1:43" hidden="1" x14ac:dyDescent="0.2">
      <c r="B85" s="29"/>
      <c r="C85" s="27" t="str">
        <f>Índice!H54</f>
        <v>Cifras en M$ al 31.03.2021</v>
      </c>
      <c r="D85" s="27" t="s">
        <v>330</v>
      </c>
      <c r="E85" s="27" t="s">
        <v>97</v>
      </c>
      <c r="F85" s="27" t="s">
        <v>327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29"/>
    </row>
    <row r="86" spans="1:43" hidden="1" x14ac:dyDescent="0.2">
      <c r="B86" s="29"/>
      <c r="C86" s="27" t="str">
        <f>Índice!H55</f>
        <v>Cifras en US$ al 31.03.2021</v>
      </c>
      <c r="D86" s="27" t="s">
        <v>331</v>
      </c>
      <c r="E86" s="27" t="s">
        <v>98</v>
      </c>
      <c r="F86" s="27" t="s">
        <v>328</v>
      </c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29"/>
    </row>
    <row r="87" spans="1:43" x14ac:dyDescent="0.2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</row>
    <row r="88" spans="1:43" x14ac:dyDescent="0.2">
      <c r="C88" s="44" t="s">
        <v>106</v>
      </c>
      <c r="D88" s="44"/>
      <c r="E88" s="44"/>
      <c r="F88" s="44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</row>
    <row r="89" spans="1:43" x14ac:dyDescent="0.2">
      <c r="A89" s="223"/>
      <c r="C89" s="275" t="s">
        <v>152</v>
      </c>
      <c r="D89" s="276"/>
      <c r="E89" s="276"/>
      <c r="F89" s="277"/>
      <c r="G89" s="47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</row>
    <row r="90" spans="1:43" x14ac:dyDescent="0.2">
      <c r="C90" s="48"/>
      <c r="D90" s="48"/>
      <c r="E90" s="48"/>
      <c r="F90" s="48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</row>
    <row r="91" spans="1:43" x14ac:dyDescent="0.2">
      <c r="C91" s="44" t="s">
        <v>107</v>
      </c>
      <c r="D91" s="44"/>
      <c r="E91" s="44"/>
      <c r="F91" s="44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</row>
    <row r="92" spans="1:43" x14ac:dyDescent="0.2">
      <c r="A92" s="223"/>
      <c r="C92" s="275"/>
      <c r="D92" s="276"/>
      <c r="E92" s="276"/>
      <c r="F92" s="277"/>
      <c r="G92" s="47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</row>
    <row r="93" spans="1:43" x14ac:dyDescent="0.2">
      <c r="B93" s="48"/>
      <c r="C93" s="48"/>
      <c r="D93" s="48"/>
      <c r="E93" s="48"/>
      <c r="F93" s="48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</row>
    <row r="94" spans="1:43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</row>
    <row r="95" spans="1:43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</row>
    <row r="96" spans="1:43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</row>
    <row r="97" spans="2:43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</row>
    <row r="98" spans="2:43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</row>
    <row r="99" spans="2:43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</row>
    <row r="100" spans="2:43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</row>
    <row r="101" spans="2:43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</row>
    <row r="102" spans="2:43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</row>
    <row r="103" spans="2:43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</row>
    <row r="104" spans="2:43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</row>
    <row r="105" spans="2:43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</row>
    <row r="106" spans="2:43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</row>
    <row r="107" spans="2:43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</row>
    <row r="108" spans="2:43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</row>
    <row r="109" spans="2:43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</row>
    <row r="110" spans="2:43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</row>
    <row r="111" spans="2:43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</row>
    <row r="112" spans="2:43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</row>
    <row r="113" spans="2:43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</row>
    <row r="114" spans="2:43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</row>
    <row r="115" spans="2:43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</row>
    <row r="116" spans="2:43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</row>
    <row r="117" spans="2:43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</row>
    <row r="118" spans="2:43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</row>
    <row r="119" spans="2:43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</row>
    <row r="120" spans="2:43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</row>
    <row r="121" spans="2:43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</row>
    <row r="122" spans="2:43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</row>
    <row r="123" spans="2:43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</row>
    <row r="124" spans="2:43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</row>
    <row r="125" spans="2:43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</row>
    <row r="126" spans="2:43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</row>
    <row r="127" spans="2:43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</row>
    <row r="128" spans="2:43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</row>
    <row r="129" spans="2:43" x14ac:dyDescent="0.2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</row>
    <row r="130" spans="2:43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</row>
    <row r="131" spans="2:43" x14ac:dyDescent="0.2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</row>
    <row r="132" spans="2:43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</row>
    <row r="133" spans="2:43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</row>
    <row r="134" spans="2:43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</row>
    <row r="135" spans="2:43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</row>
    <row r="136" spans="2:43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</row>
    <row r="137" spans="2:43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</row>
    <row r="138" spans="2:43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</row>
    <row r="139" spans="2:43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</row>
    <row r="140" spans="2:43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</row>
    <row r="141" spans="2:43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</row>
    <row r="142" spans="2:43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</row>
    <row r="143" spans="2:43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</row>
    <row r="144" spans="2:43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</row>
    <row r="145" spans="2:43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</row>
    <row r="146" spans="2:43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</row>
    <row r="147" spans="2:43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</row>
    <row r="148" spans="2:43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</row>
    <row r="149" spans="2:43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</row>
    <row r="150" spans="2:43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</row>
    <row r="151" spans="2:43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</row>
  </sheetData>
  <sheetProtection algorithmName="SHA-512" hashValue="XBsee/Z6TlIr9cKPR4T0VnvotFZjITS45t9G10+fae+ptBCoiegCOoLx3GVNpj6HzQ4Br6RrnBXzlyC58wx6wg==" saltValue="tHJpS0HvGla4BPYSHDsnrQ==" spinCount="100000" sheet="1" objects="1" scenarios="1"/>
  <mergeCells count="2">
    <mergeCell ref="C89:F89"/>
    <mergeCell ref="C92:F92"/>
  </mergeCells>
  <conditionalFormatting sqref="A1:A1048576 B1:B87 B93:B1048576 C1:C1048576 G1:XFD1048576 D1:F88 D90:F91 D93:F1048576">
    <cfRule type="cellIs" dxfId="71" priority="1" operator="lessThan">
      <formula>0</formula>
    </cfRule>
  </conditionalFormatting>
  <dataValidations count="2">
    <dataValidation type="list" allowBlank="1" showInputMessage="1" showErrorMessage="1" sqref="C89" xr:uid="{00000000-0002-0000-1800-000000000000}">
      <formula1>$B$12:$B$54</formula1>
    </dataValidation>
    <dataValidation type="list" allowBlank="1" showInputMessage="1" showErrorMessage="1" sqref="C92:F92" xr:uid="{00000000-0002-0000-1800-000001000000}">
      <formula1>$B$11:$AK$11</formula1>
    </dataValidation>
  </dataValidations>
  <hyperlinks>
    <hyperlink ref="C2" location="Índice!A1" display="Volver al Índice" xr:uid="{00000000-0004-0000-1800-000000000000}"/>
  </hyperlinks>
  <pageMargins left="0.70866141732283472" right="0.70866141732283472" top="0.74803149606299213" bottom="0.74803149606299213" header="0.31496062992125984" footer="0.31496062992125984"/>
  <pageSetup scale="65" fitToWidth="3" orientation="landscape" verticalDpi="1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AR201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21" width="11.42578125" style="219"/>
    <col min="22" max="22" width="11.42578125" style="219" customWidth="1"/>
    <col min="23" max="23" width="0" style="219" hidden="1" customWidth="1"/>
    <col min="24" max="24" width="11.42578125" style="219" customWidth="1"/>
    <col min="25" max="33" width="11.42578125" style="219"/>
    <col min="34" max="37" width="11.42578125" style="219" customWidth="1"/>
    <col min="38" max="42" width="11.42578125" style="219" hidden="1" customWidth="1"/>
    <col min="43" max="43" width="11.42578125" style="219" customWidth="1"/>
    <col min="44" max="44" width="7.140625" style="239" hidden="1" customWidth="1"/>
    <col min="45" max="16384" width="11.42578125" style="219"/>
  </cols>
  <sheetData>
    <row r="2" spans="2:44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4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4" x14ac:dyDescent="0.2">
      <c r="B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4" x14ac:dyDescent="0.2">
      <c r="B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4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4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4" ht="15.75" x14ac:dyDescent="0.25">
      <c r="B8" s="28" t="s">
        <v>363</v>
      </c>
      <c r="C8" s="29" t="s">
        <v>697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4" x14ac:dyDescent="0.2">
      <c r="B9" s="30" t="str">
        <f>Índice!H52</f>
        <v>Cifras en UF al 31.03.2021</v>
      </c>
      <c r="C9" s="242" t="s">
        <v>698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41" t="s">
        <v>698</v>
      </c>
    </row>
    <row r="10" spans="2:44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41" t="s">
        <v>696</v>
      </c>
    </row>
    <row r="11" spans="2:44" s="222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  <c r="AR11" s="238" t="s">
        <v>695</v>
      </c>
    </row>
    <row r="12" spans="2:44" x14ac:dyDescent="0.2">
      <c r="B12" s="54" t="str">
        <f>'Datos Generales'!B116</f>
        <v>5.31.10.00  Margen De Contribución</v>
      </c>
      <c r="C12" s="33">
        <f>Índice!$G$52*'Datos Vida'!C116*IF($C$9=$AR$9,1,$AR12)</f>
        <v>161552.88849002731</v>
      </c>
      <c r="D12" s="33">
        <f>Índice!$G$52*'Datos Vida'!D116*IF($C$9=$AR$9,1,$AR12)</f>
        <v>22490.463439584662</v>
      </c>
      <c r="E12" s="33">
        <f>Índice!$G$52*'Datos Vida'!E116*IF($C$9=$AR$9,1,$AR12)</f>
        <v>785664.21849873301</v>
      </c>
      <c r="F12" s="33">
        <f>Índice!$G$52*'Datos Vida'!F116*IF($C$9=$AR$9,1,$AR12)</f>
        <v>684541.94402609719</v>
      </c>
      <c r="G12" s="33">
        <f>Índice!$G$52*'Datos Vida'!G116*IF($C$9=$AR$9,1,$AR12)</f>
        <v>-2410397.2917631269</v>
      </c>
      <c r="H12" s="33">
        <f>Índice!$G$52*'Datos Vida'!H116*IF($C$9=$AR$9,1,$AR12)</f>
        <v>404026.49859141611</v>
      </c>
      <c r="I12" s="33">
        <f>Índice!$G$52*'Datos Vida'!I116*IF($C$9=$AR$9,1,$AR12)</f>
        <v>41324.630197820909</v>
      </c>
      <c r="J12" s="33">
        <f>Índice!$G$52*'Datos Vida'!J116*IF($C$9=$AR$9,1,$AR12)</f>
        <v>337991.92849612364</v>
      </c>
      <c r="K12" s="33">
        <f>Índice!$G$52*'Datos Vida'!K116*IF($C$9=$AR$9,1,$AR12)</f>
        <v>240917.17676307727</v>
      </c>
      <c r="L12" s="33">
        <f>Índice!$G$52*'Datos Vida'!L116*IF($C$9=$AR$9,1,$AR12)</f>
        <v>-477987.85294118652</v>
      </c>
      <c r="M12" s="33">
        <f>Índice!$G$52*'Datos Vida'!M116*IF($C$9=$AR$9,1,$AR12)</f>
        <v>7349.7428284011075</v>
      </c>
      <c r="N12" s="33">
        <f>Índice!$G$52*'Datos Vida'!N116*IF($C$9=$AR$9,1,$AR12)</f>
        <v>154481.83469372275</v>
      </c>
      <c r="O12" s="33">
        <f>Índice!$G$52*'Datos Vida'!O116*IF($C$9=$AR$9,1,$AR12)</f>
        <v>54521.195437147493</v>
      </c>
      <c r="P12" s="33">
        <f>Índice!$G$52*'Datos Vida'!P116*IF($C$9=$AR$9,1,$AR12)</f>
        <v>21914.646721168428</v>
      </c>
      <c r="Q12" s="33">
        <f>Índice!$G$52*'Datos Vida'!Q116*IF($C$9=$AR$9,1,$AR12)</f>
        <v>-1637135.7898020635</v>
      </c>
      <c r="R12" s="33">
        <f>Índice!$G$52*'Datos Vida'!R116*IF($C$9=$AR$9,1,$AR12)</f>
        <v>-637875.51322905405</v>
      </c>
      <c r="S12" s="33">
        <f>Índice!$G$52*'Datos Vida'!S116*IF($C$9=$AR$9,1,$AR12)</f>
        <v>0</v>
      </c>
      <c r="T12" s="33">
        <f>Índice!$G$52*'Datos Vida'!T116*IF($C$9=$AR$9,1,$AR12)</f>
        <v>-209888.90200535674</v>
      </c>
      <c r="U12" s="33">
        <f>Índice!$G$52*'Datos Vida'!U116*IF($C$9=$AR$9,1,$AR12)</f>
        <v>23241.311294492185</v>
      </c>
      <c r="V12" s="33">
        <f>Índice!$G$52*'Datos Vida'!V116*IF($C$9=$AR$9,1,$AR12)</f>
        <v>3237.7528383450526</v>
      </c>
      <c r="W12" s="33">
        <f>Índice!$G$52*'Datos Vida'!W116*IF($C$9=$AR$9,1,$AR12)</f>
        <v>0</v>
      </c>
      <c r="X12" s="33">
        <f>Índice!$G$52*'Datos Vida'!X116*IF($C$9=$AR$9,1,$AR12)</f>
        <v>47639.937308575645</v>
      </c>
      <c r="Y12" s="33">
        <f>Índice!$G$52*'Datos Vida'!Y116*IF($C$9=$AR$9,1,$AR12)</f>
        <v>21113.823989777775</v>
      </c>
      <c r="Z12" s="33">
        <f>Índice!$G$52*'Datos Vida'!Z116*IF($C$9=$AR$9,1,$AR12)</f>
        <v>-140555.81996389155</v>
      </c>
      <c r="AA12" s="33">
        <f>Índice!$G$52*'Datos Vida'!AA116*IF($C$9=$AR$9,1,$AR12)</f>
        <v>128826.35244296861</v>
      </c>
      <c r="AB12" s="33">
        <f>Índice!$G$52*'Datos Vida'!AB116*IF($C$9=$AR$9,1,$AR12)</f>
        <v>333444.86110964639</v>
      </c>
      <c r="AC12" s="33">
        <f>Índice!$G$52*'Datos Vida'!AC116*IF($C$9=$AR$9,1,$AR12)</f>
        <v>-655938.96465255553</v>
      </c>
      <c r="AD12" s="33">
        <f>Índice!$G$52*'Datos Vida'!AD116*IF($C$9=$AR$9,1,$AR12)</f>
        <v>-922623.41226007219</v>
      </c>
      <c r="AE12" s="33">
        <f>Índice!$G$52*'Datos Vida'!AE116*IF($C$9=$AR$9,1,$AR12)</f>
        <v>-194495.89161609364</v>
      </c>
      <c r="AF12" s="33">
        <f>Índice!$G$52*'Datos Vida'!AF116*IF($C$9=$AR$9,1,$AR12)</f>
        <v>169359.88953136903</v>
      </c>
      <c r="AG12" s="33">
        <f>Índice!$G$52*'Datos Vida'!AG116*IF($C$9=$AR$9,1,$AR12)</f>
        <v>140791.33805095262</v>
      </c>
      <c r="AH12" s="33">
        <f>Índice!$G$52*'Datos Vida'!AH116*IF($C$9=$AR$9,1,$AR12)</f>
        <v>-391562.0363758587</v>
      </c>
      <c r="AI12" s="33">
        <f>Índice!$G$52*'Datos Vida'!AI116*IF($C$9=$AR$9,1,$AR12)</f>
        <v>204050.38039079742</v>
      </c>
      <c r="AJ12" s="33">
        <f>Índice!$G$52*'Datos Vida'!AJ116*IF($C$9=$AR$9,1,$AR12)</f>
        <v>118742.72191957958</v>
      </c>
      <c r="AK12" s="33">
        <f>Índice!$G$52*'Datos Vida'!AK116*IF($C$9=$AR$9,1,$AR12)</f>
        <v>573337.5358949909</v>
      </c>
      <c r="AL12" s="33">
        <f>Índice!$G$52*'Datos Vida'!AL116*IF($C$9=$AR$9,1,$AR12)</f>
        <v>0</v>
      </c>
      <c r="AM12" s="33">
        <f>Índice!$G$52*'Datos Vida'!AM116*IF($C$9=$AR$9,1,$AR12)</f>
        <v>0</v>
      </c>
      <c r="AN12" s="33">
        <f>Índice!$G$52*'Datos Vida'!AN116*IF($C$9=$AR$9,1,$AR12)</f>
        <v>0</v>
      </c>
      <c r="AO12" s="33">
        <f>Índice!$G$52*'Datos Vida'!AO116*IF($C$9=$AR$9,1,$AR12)</f>
        <v>0</v>
      </c>
      <c r="AP12" s="33">
        <f>Índice!$G$52*'Datos Vida'!AP116*IF($C$9=$AR$9,1,$AR12)</f>
        <v>0</v>
      </c>
      <c r="AQ12" s="33">
        <f>Índice!$G$52*'Datos Vida'!AQ116*IF($C$9=$AR$9,1,$AR12)</f>
        <v>-2997898.4016544442</v>
      </c>
      <c r="AR12" s="240">
        <v>1</v>
      </c>
    </row>
    <row r="13" spans="2:44" x14ac:dyDescent="0.2">
      <c r="B13" s="55" t="str">
        <f>'Datos Generales'!B117</f>
        <v>5.31.11.00  Prima Retenida</v>
      </c>
      <c r="C13" s="36">
        <f>Índice!$G$52*'Datos Vida'!C117*IF($C$9=$AR$9,1,$AR13)</f>
        <v>944508.59795807221</v>
      </c>
      <c r="D13" s="36">
        <f>Índice!$G$52*'Datos Vida'!D117*IF($C$9=$AR$9,1,$AR13)</f>
        <v>47153.830426296925</v>
      </c>
      <c r="E13" s="36">
        <f>Índice!$G$52*'Datos Vida'!E117*IF($C$9=$AR$9,1,$AR13)</f>
        <v>1341128.2006969268</v>
      </c>
      <c r="F13" s="36">
        <f>Índice!$G$52*'Datos Vida'!F117*IF($C$9=$AR$9,1,$AR13)</f>
        <v>1076549.8760493789</v>
      </c>
      <c r="G13" s="36">
        <f>Índice!$G$52*'Datos Vida'!G117*IF($C$9=$AR$9,1,$AR13)</f>
        <v>1735238.9897930825</v>
      </c>
      <c r="H13" s="36">
        <f>Índice!$G$52*'Datos Vida'!H117*IF($C$9=$AR$9,1,$AR13)</f>
        <v>1364745.905479104</v>
      </c>
      <c r="I13" s="36">
        <f>Índice!$G$52*'Datos Vida'!I117*IF($C$9=$AR$9,1,$AR13)</f>
        <v>133672.72477382881</v>
      </c>
      <c r="J13" s="36">
        <f>Índice!$G$52*'Datos Vida'!J117*IF($C$9=$AR$9,1,$AR13)</f>
        <v>1437794.5464448268</v>
      </c>
      <c r="K13" s="36">
        <f>Índice!$G$52*'Datos Vida'!K117*IF($C$9=$AR$9,1,$AR13)</f>
        <v>350720.89354670921</v>
      </c>
      <c r="L13" s="36">
        <f>Índice!$G$52*'Datos Vida'!L117*IF($C$9=$AR$9,1,$AR13)</f>
        <v>1960636.2288257403</v>
      </c>
      <c r="M13" s="36">
        <f>Índice!$G$52*'Datos Vida'!M117*IF($C$9=$AR$9,1,$AR13)</f>
        <v>13668.519944194155</v>
      </c>
      <c r="N13" s="36">
        <f>Índice!$G$52*'Datos Vida'!N117*IF($C$9=$AR$9,1,$AR13)</f>
        <v>261282.60231326867</v>
      </c>
      <c r="O13" s="36">
        <f>Índice!$G$52*'Datos Vida'!O117*IF($C$9=$AR$9,1,$AR13)</f>
        <v>340034.40067739942</v>
      </c>
      <c r="P13" s="36">
        <f>Índice!$G$52*'Datos Vida'!P117*IF($C$9=$AR$9,1,$AR13)</f>
        <v>69985.613086953905</v>
      </c>
      <c r="Q13" s="36">
        <f>Índice!$G$52*'Datos Vida'!Q117*IF($C$9=$AR$9,1,$AR13)</f>
        <v>1766031.4062671694</v>
      </c>
      <c r="R13" s="36">
        <f>Índice!$G$52*'Datos Vida'!R117*IF($C$9=$AR$9,1,$AR13)</f>
        <v>4793910.8215509085</v>
      </c>
      <c r="S13" s="36">
        <f>Índice!$G$52*'Datos Vida'!S117*IF($C$9=$AR$9,1,$AR13)</f>
        <v>0</v>
      </c>
      <c r="T13" s="36">
        <f>Índice!$G$52*'Datos Vida'!T117*IF($C$9=$AR$9,1,$AR13)</f>
        <v>489542.42540424713</v>
      </c>
      <c r="U13" s="36">
        <f>Índice!$G$52*'Datos Vida'!U117*IF($C$9=$AR$9,1,$AR13)</f>
        <v>64513.925436395664</v>
      </c>
      <c r="V13" s="36">
        <f>Índice!$G$52*'Datos Vida'!V117*IF($C$9=$AR$9,1,$AR13)</f>
        <v>5942.2135298218018</v>
      </c>
      <c r="W13" s="36">
        <f>Índice!$G$52*'Datos Vida'!W117*IF($C$9=$AR$9,1,$AR13)</f>
        <v>0</v>
      </c>
      <c r="X13" s="36">
        <f>Índice!$G$52*'Datos Vida'!X117*IF($C$9=$AR$9,1,$AR13)</f>
        <v>214563.98536202189</v>
      </c>
      <c r="Y13" s="36">
        <f>Índice!$G$52*'Datos Vida'!Y117*IF($C$9=$AR$9,1,$AR13)</f>
        <v>134945.94446563115</v>
      </c>
      <c r="Z13" s="36">
        <f>Índice!$G$52*'Datos Vida'!Z117*IF($C$9=$AR$9,1,$AR13)</f>
        <v>5509102.7077265792</v>
      </c>
      <c r="AA13" s="36">
        <f>Índice!$G$52*'Datos Vida'!AA117*IF($C$9=$AR$9,1,$AR13)</f>
        <v>609087.77309705096</v>
      </c>
      <c r="AB13" s="36">
        <f>Índice!$G$52*'Datos Vida'!AB117*IF($C$9=$AR$9,1,$AR13)</f>
        <v>1529280.5148671006</v>
      </c>
      <c r="AC13" s="36">
        <f>Índice!$G$52*'Datos Vida'!AC117*IF($C$9=$AR$9,1,$AR13)</f>
        <v>2175509.2487541153</v>
      </c>
      <c r="AD13" s="36">
        <f>Índice!$G$52*'Datos Vida'!AD117*IF($C$9=$AR$9,1,$AR13)</f>
        <v>1221439.7663257786</v>
      </c>
      <c r="AE13" s="36">
        <f>Índice!$G$52*'Datos Vida'!AE117*IF($C$9=$AR$9,1,$AR13)</f>
        <v>31344.759629008837</v>
      </c>
      <c r="AF13" s="36">
        <f>Índice!$G$52*'Datos Vida'!AF117*IF($C$9=$AR$9,1,$AR13)</f>
        <v>919590.21962070127</v>
      </c>
      <c r="AG13" s="36">
        <f>Índice!$G$52*'Datos Vida'!AG117*IF($C$9=$AR$9,1,$AR13)</f>
        <v>606723.74711555836</v>
      </c>
      <c r="AH13" s="36">
        <f>Índice!$G$52*'Datos Vida'!AH117*IF($C$9=$AR$9,1,$AR13)</f>
        <v>2324968.7614497412</v>
      </c>
      <c r="AI13" s="36">
        <f>Índice!$G$52*'Datos Vida'!AI117*IF($C$9=$AR$9,1,$AR13)</f>
        <v>1055563.3876366443</v>
      </c>
      <c r="AJ13" s="36">
        <f>Índice!$G$52*'Datos Vida'!AJ117*IF($C$9=$AR$9,1,$AR13)</f>
        <v>429690.17957956472</v>
      </c>
      <c r="AK13" s="36">
        <f>Índice!$G$52*'Datos Vida'!AK117*IF($C$9=$AR$9,1,$AR13)</f>
        <v>594658.33547940676</v>
      </c>
      <c r="AL13" s="36">
        <f>Índice!$G$52*'Datos Vida'!AL117*IF($C$9=$AR$9,1,$AR13)</f>
        <v>0</v>
      </c>
      <c r="AM13" s="36">
        <f>Índice!$G$52*'Datos Vida'!AM117*IF($C$9=$AR$9,1,$AR13)</f>
        <v>0</v>
      </c>
      <c r="AN13" s="36">
        <f>Índice!$G$52*'Datos Vida'!AN117*IF($C$9=$AR$9,1,$AR13)</f>
        <v>0</v>
      </c>
      <c r="AO13" s="36">
        <f>Índice!$G$52*'Datos Vida'!AO117*IF($C$9=$AR$9,1,$AR13)</f>
        <v>0</v>
      </c>
      <c r="AP13" s="36">
        <f>Índice!$G$52*'Datos Vida'!AP117*IF($C$9=$AR$9,1,$AR13)</f>
        <v>0</v>
      </c>
      <c r="AQ13" s="36">
        <f>Índice!$G$52*'Datos Vida'!AQ117*IF($C$9=$AR$9,1,$AR13)</f>
        <v>35553531.053313226</v>
      </c>
      <c r="AR13" s="240">
        <v>1</v>
      </c>
    </row>
    <row r="14" spans="2:44" x14ac:dyDescent="0.2">
      <c r="B14" s="56" t="str">
        <f>'Datos Generales'!B118</f>
        <v>5.31.11.10  Prima Directa</v>
      </c>
      <c r="C14" s="36">
        <f>Índice!$G$52*'Datos Vida'!C118*IF($C$9=$AR$9,1,$AR14)</f>
        <v>976999.51385909808</v>
      </c>
      <c r="D14" s="36">
        <f>Índice!$G$52*'Datos Vida'!D118*IF($C$9=$AR$9,1,$AR14)</f>
        <v>47153.830426296925</v>
      </c>
      <c r="E14" s="36">
        <f>Índice!$G$52*'Datos Vida'!E118*IF($C$9=$AR$9,1,$AR14)</f>
        <v>1421616.0902092448</v>
      </c>
      <c r="F14" s="36">
        <f>Índice!$G$52*'Datos Vida'!F118*IF($C$9=$AR$9,1,$AR14)</f>
        <v>1312102.9353180856</v>
      </c>
      <c r="G14" s="36">
        <f>Índice!$G$52*'Datos Vida'!G118*IF($C$9=$AR$9,1,$AR14)</f>
        <v>1813109.0326612524</v>
      </c>
      <c r="H14" s="36">
        <f>Índice!$G$52*'Datos Vida'!H118*IF($C$9=$AR$9,1,$AR14)</f>
        <v>1350451.0156058376</v>
      </c>
      <c r="I14" s="36">
        <f>Índice!$G$52*'Datos Vida'!I118*IF($C$9=$AR$9,1,$AR14)</f>
        <v>136556.87729483852</v>
      </c>
      <c r="J14" s="36">
        <f>Índice!$G$52*'Datos Vida'!J118*IF($C$9=$AR$9,1,$AR14)</f>
        <v>1750722.3563919705</v>
      </c>
      <c r="K14" s="36">
        <f>Índice!$G$52*'Datos Vida'!K118*IF($C$9=$AR$9,1,$AR14)</f>
        <v>350302.7579395927</v>
      </c>
      <c r="L14" s="36">
        <f>Índice!$G$52*'Datos Vida'!L118*IF($C$9=$AR$9,1,$AR14)</f>
        <v>2054047.4717101036</v>
      </c>
      <c r="M14" s="36">
        <f>Índice!$G$52*'Datos Vida'!M118*IF($C$9=$AR$9,1,$AR14)</f>
        <v>17914.683462398243</v>
      </c>
      <c r="N14" s="36">
        <f>Índice!$G$52*'Datos Vida'!N118*IF($C$9=$AR$9,1,$AR14)</f>
        <v>261282.60231326867</v>
      </c>
      <c r="O14" s="36">
        <f>Índice!$G$52*'Datos Vida'!O118*IF($C$9=$AR$9,1,$AR14)</f>
        <v>340975.01018038247</v>
      </c>
      <c r="P14" s="36">
        <f>Índice!$G$52*'Datos Vida'!P118*IF($C$9=$AR$9,1,$AR14)</f>
        <v>72043.66627124486</v>
      </c>
      <c r="Q14" s="36">
        <f>Índice!$G$52*'Datos Vida'!Q118*IF($C$9=$AR$9,1,$AR14)</f>
        <v>1768403.8351039998</v>
      </c>
      <c r="R14" s="36">
        <f>Índice!$G$52*'Datos Vida'!R118*IF($C$9=$AR$9,1,$AR14)</f>
        <v>4998875.0379744424</v>
      </c>
      <c r="S14" s="36">
        <f>Índice!$G$52*'Datos Vida'!S118*IF($C$9=$AR$9,1,$AR14)</f>
        <v>0</v>
      </c>
      <c r="T14" s="36">
        <f>Índice!$G$52*'Datos Vida'!T118*IF($C$9=$AR$9,1,$AR14)</f>
        <v>489621.65718595521</v>
      </c>
      <c r="U14" s="36">
        <f>Índice!$G$52*'Datos Vida'!U118*IF($C$9=$AR$9,1,$AR14)</f>
        <v>71571.507448433855</v>
      </c>
      <c r="V14" s="36">
        <f>Índice!$G$52*'Datos Vida'!V118*IF($C$9=$AR$9,1,$AR14)</f>
        <v>5942.2135298218018</v>
      </c>
      <c r="W14" s="36">
        <f>Índice!$G$52*'Datos Vida'!W118*IF($C$9=$AR$9,1,$AR14)</f>
        <v>0</v>
      </c>
      <c r="X14" s="36">
        <f>Índice!$G$52*'Datos Vida'!X118*IF($C$9=$AR$9,1,$AR14)</f>
        <v>216194.75165139922</v>
      </c>
      <c r="Y14" s="36">
        <f>Índice!$G$52*'Datos Vida'!Y118*IF($C$9=$AR$9,1,$AR14)</f>
        <v>172831.49349357048</v>
      </c>
      <c r="Z14" s="36">
        <f>Índice!$G$52*'Datos Vida'!Z118*IF($C$9=$AR$9,1,$AR14)</f>
        <v>5626077.3260005098</v>
      </c>
      <c r="AA14" s="36">
        <f>Índice!$G$52*'Datos Vida'!AA118*IF($C$9=$AR$9,1,$AR14)</f>
        <v>610705.44181839155</v>
      </c>
      <c r="AB14" s="36">
        <f>Índice!$G$52*'Datos Vida'!AB118*IF($C$9=$AR$9,1,$AR14)</f>
        <v>1548986.9116172709</v>
      </c>
      <c r="AC14" s="36">
        <f>Índice!$G$52*'Datos Vida'!AC118*IF($C$9=$AR$9,1,$AR14)</f>
        <v>2186383.326013437</v>
      </c>
      <c r="AD14" s="36">
        <f>Índice!$G$52*'Datos Vida'!AD118*IF($C$9=$AR$9,1,$AR14)</f>
        <v>1223584.2294394549</v>
      </c>
      <c r="AE14" s="36">
        <f>Índice!$G$52*'Datos Vida'!AE118*IF($C$9=$AR$9,1,$AR14)</f>
        <v>31344.759629008837</v>
      </c>
      <c r="AF14" s="36">
        <f>Índice!$G$52*'Datos Vida'!AF118*IF($C$9=$AR$9,1,$AR14)</f>
        <v>994497.21838272596</v>
      </c>
      <c r="AG14" s="36">
        <f>Índice!$G$52*'Datos Vida'!AG118*IF($C$9=$AR$9,1,$AR14)</f>
        <v>630730.50069791335</v>
      </c>
      <c r="AH14" s="36">
        <f>Índice!$G$52*'Datos Vida'!AH118*IF($C$9=$AR$9,1,$AR14)</f>
        <v>2354631.6232445436</v>
      </c>
      <c r="AI14" s="36">
        <f>Índice!$G$52*'Datos Vida'!AI118*IF($C$9=$AR$9,1,$AR14)</f>
        <v>1059997.475741433</v>
      </c>
      <c r="AJ14" s="36">
        <f>Índice!$G$52*'Datos Vida'!AJ118*IF($C$9=$AR$9,1,$AR14)</f>
        <v>501854.58161434846</v>
      </c>
      <c r="AK14" s="36">
        <f>Índice!$G$52*'Datos Vida'!AK118*IF($C$9=$AR$9,1,$AR14)</f>
        <v>753541.3272497115</v>
      </c>
      <c r="AL14" s="36">
        <f>Índice!$G$52*'Datos Vida'!AL118*IF($C$9=$AR$9,1,$AR14)</f>
        <v>0</v>
      </c>
      <c r="AM14" s="36">
        <f>Índice!$G$52*'Datos Vida'!AM118*IF($C$9=$AR$9,1,$AR14)</f>
        <v>0</v>
      </c>
      <c r="AN14" s="36">
        <f>Índice!$G$52*'Datos Vida'!AN118*IF($C$9=$AR$9,1,$AR14)</f>
        <v>0</v>
      </c>
      <c r="AO14" s="36">
        <f>Índice!$G$52*'Datos Vida'!AO118*IF($C$9=$AR$9,1,$AR14)</f>
        <v>0</v>
      </c>
      <c r="AP14" s="36">
        <f>Índice!$G$52*'Datos Vida'!AP118*IF($C$9=$AR$9,1,$AR14)</f>
        <v>0</v>
      </c>
      <c r="AQ14" s="36">
        <f>Índice!$G$52*'Datos Vida'!AQ118*IF($C$9=$AR$9,1,$AR14)</f>
        <v>37151053.061479986</v>
      </c>
      <c r="AR14" s="240">
        <v>1</v>
      </c>
    </row>
    <row r="15" spans="2:44" x14ac:dyDescent="0.2">
      <c r="B15" s="56" t="str">
        <f>'Datos Generales'!B119</f>
        <v>5.31.11.20  Prima Aceptada</v>
      </c>
      <c r="C15" s="36">
        <f>Índice!$G$52*'Datos Vida'!C119*IF($C$9=$AR$9,1,$AR15)</f>
        <v>0</v>
      </c>
      <c r="D15" s="36">
        <f>Índice!$G$52*'Datos Vida'!D119*IF($C$9=$AR$9,1,$AR15)</f>
        <v>0</v>
      </c>
      <c r="E15" s="36">
        <f>Índice!$G$52*'Datos Vida'!E119*IF($C$9=$AR$9,1,$AR15)</f>
        <v>0</v>
      </c>
      <c r="F15" s="36">
        <f>Índice!$G$52*'Datos Vida'!F119*IF($C$9=$AR$9,1,$AR15)</f>
        <v>0</v>
      </c>
      <c r="G15" s="36">
        <f>Índice!$G$52*'Datos Vida'!G119*IF($C$9=$AR$9,1,$AR15)</f>
        <v>0</v>
      </c>
      <c r="H15" s="36">
        <f>Índice!$G$52*'Datos Vida'!H119*IF($C$9=$AR$9,1,$AR15)</f>
        <v>14573.612925020336</v>
      </c>
      <c r="I15" s="36">
        <f>Índice!$G$52*'Datos Vida'!I119*IF($C$9=$AR$9,1,$AR15)</f>
        <v>0</v>
      </c>
      <c r="J15" s="36">
        <f>Índice!$G$52*'Datos Vida'!J119*IF($C$9=$AR$9,1,$AR15)</f>
        <v>0</v>
      </c>
      <c r="K15" s="36">
        <f>Índice!$G$52*'Datos Vida'!K119*IF($C$9=$AR$9,1,$AR15)</f>
        <v>0</v>
      </c>
      <c r="L15" s="36">
        <f>Índice!$G$52*'Datos Vida'!L119*IF($C$9=$AR$9,1,$AR15)</f>
        <v>0</v>
      </c>
      <c r="M15" s="36">
        <f>Índice!$G$52*'Datos Vida'!M119*IF($C$9=$AR$9,1,$AR15)</f>
        <v>0</v>
      </c>
      <c r="N15" s="36">
        <f>Índice!$G$52*'Datos Vida'!N119*IF($C$9=$AR$9,1,$AR15)</f>
        <v>0</v>
      </c>
      <c r="O15" s="36">
        <f>Índice!$G$52*'Datos Vida'!O119*IF($C$9=$AR$9,1,$AR15)</f>
        <v>0</v>
      </c>
      <c r="P15" s="36">
        <f>Índice!$G$52*'Datos Vida'!P119*IF($C$9=$AR$9,1,$AR15)</f>
        <v>0</v>
      </c>
      <c r="Q15" s="36">
        <f>Índice!$G$52*'Datos Vida'!Q119*IF($C$9=$AR$9,1,$AR15)</f>
        <v>0</v>
      </c>
      <c r="R15" s="36">
        <f>Índice!$G$52*'Datos Vida'!R119*IF($C$9=$AR$9,1,$AR15)</f>
        <v>0</v>
      </c>
      <c r="S15" s="36">
        <f>Índice!$G$52*'Datos Vida'!S119*IF($C$9=$AR$9,1,$AR15)</f>
        <v>0</v>
      </c>
      <c r="T15" s="36">
        <f>Índice!$G$52*'Datos Vida'!T119*IF($C$9=$AR$9,1,$AR15)</f>
        <v>0</v>
      </c>
      <c r="U15" s="36">
        <f>Índice!$G$52*'Datos Vida'!U119*IF($C$9=$AR$9,1,$AR15)</f>
        <v>0</v>
      </c>
      <c r="V15" s="36">
        <f>Índice!$G$52*'Datos Vida'!V119*IF($C$9=$AR$9,1,$AR15)</f>
        <v>0</v>
      </c>
      <c r="W15" s="36">
        <f>Índice!$G$52*'Datos Vida'!W119*IF($C$9=$AR$9,1,$AR15)</f>
        <v>0</v>
      </c>
      <c r="X15" s="36">
        <f>Índice!$G$52*'Datos Vida'!X119*IF($C$9=$AR$9,1,$AR15)</f>
        <v>0</v>
      </c>
      <c r="Y15" s="36">
        <f>Índice!$G$52*'Datos Vida'!Y119*IF($C$9=$AR$9,1,$AR15)</f>
        <v>0</v>
      </c>
      <c r="Z15" s="36">
        <f>Índice!$G$52*'Datos Vida'!Z119*IF($C$9=$AR$9,1,$AR15)</f>
        <v>17546.352633478677</v>
      </c>
      <c r="AA15" s="36">
        <f>Índice!$G$52*'Datos Vida'!AA119*IF($C$9=$AR$9,1,$AR15)</f>
        <v>0</v>
      </c>
      <c r="AB15" s="36">
        <f>Índice!$G$52*'Datos Vida'!AB119*IF($C$9=$AR$9,1,$AR15)</f>
        <v>0</v>
      </c>
      <c r="AC15" s="36">
        <f>Índice!$G$52*'Datos Vida'!AC119*IF($C$9=$AR$9,1,$AR15)</f>
        <v>0</v>
      </c>
      <c r="AD15" s="36">
        <f>Índice!$G$52*'Datos Vida'!AD119*IF($C$9=$AR$9,1,$AR15)</f>
        <v>0</v>
      </c>
      <c r="AE15" s="36">
        <f>Índice!$G$52*'Datos Vida'!AE119*IF($C$9=$AR$9,1,$AR15)</f>
        <v>0</v>
      </c>
      <c r="AF15" s="36">
        <f>Índice!$G$52*'Datos Vida'!AF119*IF($C$9=$AR$9,1,$AR15)</f>
        <v>0</v>
      </c>
      <c r="AG15" s="36">
        <f>Índice!$G$52*'Datos Vida'!AG119*IF($C$9=$AR$9,1,$AR15)</f>
        <v>0</v>
      </c>
      <c r="AH15" s="36">
        <f>Índice!$G$52*'Datos Vida'!AH119*IF($C$9=$AR$9,1,$AR15)</f>
        <v>0</v>
      </c>
      <c r="AI15" s="36">
        <f>Índice!$G$52*'Datos Vida'!AI119*IF($C$9=$AR$9,1,$AR15)</f>
        <v>0</v>
      </c>
      <c r="AJ15" s="36">
        <f>Índice!$G$52*'Datos Vida'!AJ119*IF($C$9=$AR$9,1,$AR15)</f>
        <v>0</v>
      </c>
      <c r="AK15" s="36">
        <f>Índice!$G$52*'Datos Vida'!AK119*IF($C$9=$AR$9,1,$AR15)</f>
        <v>0</v>
      </c>
      <c r="AL15" s="36">
        <f>Índice!$G$52*'Datos Vida'!AL119*IF($C$9=$AR$9,1,$AR15)</f>
        <v>0</v>
      </c>
      <c r="AM15" s="36">
        <f>Índice!$G$52*'Datos Vida'!AM119*IF($C$9=$AR$9,1,$AR15)</f>
        <v>0</v>
      </c>
      <c r="AN15" s="36">
        <f>Índice!$G$52*'Datos Vida'!AN119*IF($C$9=$AR$9,1,$AR15)</f>
        <v>0</v>
      </c>
      <c r="AO15" s="36">
        <f>Índice!$G$52*'Datos Vida'!AO119*IF($C$9=$AR$9,1,$AR15)</f>
        <v>0</v>
      </c>
      <c r="AP15" s="36">
        <f>Índice!$G$52*'Datos Vida'!AP119*IF($C$9=$AR$9,1,$AR15)</f>
        <v>0</v>
      </c>
      <c r="AQ15" s="36">
        <f>Índice!$G$52*'Datos Vida'!AQ119*IF($C$9=$AR$9,1,$AR15)</f>
        <v>32119.965558499014</v>
      </c>
      <c r="AR15" s="240">
        <v>1</v>
      </c>
    </row>
    <row r="16" spans="2:44" x14ac:dyDescent="0.2">
      <c r="B16" s="56" t="str">
        <f>'Datos Generales'!B120</f>
        <v>5.31.11.30  Prima Cedida</v>
      </c>
      <c r="C16" s="36">
        <f>Índice!$G$52*'Datos Vida'!C120*IF($C$9=$AR$9,1,$AR16)</f>
        <v>32490.915901025932</v>
      </c>
      <c r="D16" s="36">
        <f>Índice!$G$52*'Datos Vida'!D120*IF($C$9=$AR$9,1,$AR16)</f>
        <v>0</v>
      </c>
      <c r="E16" s="36">
        <f>Índice!$G$52*'Datos Vida'!E120*IF($C$9=$AR$9,1,$AR16)</f>
        <v>80487.889512318012</v>
      </c>
      <c r="F16" s="36">
        <f>Índice!$G$52*'Datos Vida'!F120*IF($C$9=$AR$9,1,$AR16)</f>
        <v>235553.05926870665</v>
      </c>
      <c r="G16" s="36">
        <f>Índice!$G$52*'Datos Vida'!G120*IF($C$9=$AR$9,1,$AR16)</f>
        <v>77870.042868170087</v>
      </c>
      <c r="H16" s="36">
        <f>Índice!$G$52*'Datos Vida'!H120*IF($C$9=$AR$9,1,$AR16)</f>
        <v>278.72305175376437</v>
      </c>
      <c r="I16" s="36">
        <f>Índice!$G$52*'Datos Vida'!I120*IF($C$9=$AR$9,1,$AR16)</f>
        <v>2884.1525210096902</v>
      </c>
      <c r="J16" s="36">
        <f>Índice!$G$52*'Datos Vida'!J120*IF($C$9=$AR$9,1,$AR16)</f>
        <v>312927.80994714366</v>
      </c>
      <c r="K16" s="36">
        <f>Índice!$G$52*'Datos Vida'!K120*IF($C$9=$AR$9,1,$AR16)</f>
        <v>-418.1356071165041</v>
      </c>
      <c r="L16" s="36">
        <f>Índice!$G$52*'Datos Vida'!L120*IF($C$9=$AR$9,1,$AR16)</f>
        <v>93411.242884363455</v>
      </c>
      <c r="M16" s="36">
        <f>Índice!$G$52*'Datos Vida'!M120*IF($C$9=$AR$9,1,$AR16)</f>
        <v>4246.1635182040891</v>
      </c>
      <c r="N16" s="36">
        <f>Índice!$G$52*'Datos Vida'!N120*IF($C$9=$AR$9,1,$AR16)</f>
        <v>0</v>
      </c>
      <c r="O16" s="36">
        <f>Índice!$G$52*'Datos Vida'!O120*IF($C$9=$AR$9,1,$AR16)</f>
        <v>940.60950298301373</v>
      </c>
      <c r="P16" s="36">
        <f>Índice!$G$52*'Datos Vida'!P120*IF($C$9=$AR$9,1,$AR16)</f>
        <v>2058.0531842909472</v>
      </c>
      <c r="Q16" s="36">
        <f>Índice!$G$52*'Datos Vida'!Q120*IF($C$9=$AR$9,1,$AR16)</f>
        <v>2372.4288368304974</v>
      </c>
      <c r="R16" s="36">
        <f>Índice!$G$52*'Datos Vida'!R120*IF($C$9=$AR$9,1,$AR16)</f>
        <v>204964.21642353386</v>
      </c>
      <c r="S16" s="36">
        <f>Índice!$G$52*'Datos Vida'!S120*IF($C$9=$AR$9,1,$AR16)</f>
        <v>0</v>
      </c>
      <c r="T16" s="36">
        <f>Índice!$G$52*'Datos Vida'!T120*IF($C$9=$AR$9,1,$AR16)</f>
        <v>79.231781708106581</v>
      </c>
      <c r="U16" s="36">
        <f>Índice!$G$52*'Datos Vida'!U120*IF($C$9=$AR$9,1,$AR16)</f>
        <v>7057.5820120381968</v>
      </c>
      <c r="V16" s="36">
        <f>Índice!$G$52*'Datos Vida'!V120*IF($C$9=$AR$9,1,$AR16)</f>
        <v>0</v>
      </c>
      <c r="W16" s="36">
        <f>Índice!$G$52*'Datos Vida'!W120*IF($C$9=$AR$9,1,$AR16)</f>
        <v>0</v>
      </c>
      <c r="X16" s="36">
        <f>Índice!$G$52*'Datos Vida'!X120*IF($C$9=$AR$9,1,$AR16)</f>
        <v>1630.7662893773281</v>
      </c>
      <c r="Y16" s="36">
        <f>Índice!$G$52*'Datos Vida'!Y120*IF($C$9=$AR$9,1,$AR16)</f>
        <v>37885.549027939327</v>
      </c>
      <c r="Z16" s="36">
        <f>Índice!$G$52*'Datos Vida'!Z120*IF($C$9=$AR$9,1,$AR16)</f>
        <v>134520.97090740973</v>
      </c>
      <c r="AA16" s="36">
        <f>Índice!$G$52*'Datos Vida'!AA120*IF($C$9=$AR$9,1,$AR16)</f>
        <v>1617.6687213405651</v>
      </c>
      <c r="AB16" s="36">
        <f>Índice!$G$52*'Datos Vida'!AB120*IF($C$9=$AR$9,1,$AR16)</f>
        <v>19706.396750170185</v>
      </c>
      <c r="AC16" s="36">
        <f>Índice!$G$52*'Datos Vida'!AC120*IF($C$9=$AR$9,1,$AR16)</f>
        <v>10874.077259321983</v>
      </c>
      <c r="AD16" s="36">
        <f>Índice!$G$52*'Datos Vida'!AD120*IF($C$9=$AR$9,1,$AR16)</f>
        <v>2144.4631136763446</v>
      </c>
      <c r="AE16" s="36">
        <f>Índice!$G$52*'Datos Vida'!AE120*IF($C$9=$AR$9,1,$AR16)</f>
        <v>0</v>
      </c>
      <c r="AF16" s="36">
        <f>Índice!$G$52*'Datos Vida'!AF120*IF($C$9=$AR$9,1,$AR16)</f>
        <v>74906.998762024683</v>
      </c>
      <c r="AG16" s="36">
        <f>Índice!$G$52*'Datos Vida'!AG120*IF($C$9=$AR$9,1,$AR16)</f>
        <v>24006.753582354959</v>
      </c>
      <c r="AH16" s="36">
        <f>Índice!$G$52*'Datos Vida'!AH120*IF($C$9=$AR$9,1,$AR16)</f>
        <v>29662.861794802277</v>
      </c>
      <c r="AI16" s="36">
        <f>Índice!$G$52*'Datos Vida'!AI120*IF($C$9=$AR$9,1,$AR16)</f>
        <v>4434.0881047887096</v>
      </c>
      <c r="AJ16" s="36">
        <f>Índice!$G$52*'Datos Vida'!AJ120*IF($C$9=$AR$9,1,$AR16)</f>
        <v>72164.40203478375</v>
      </c>
      <c r="AK16" s="36">
        <f>Índice!$G$52*'Datos Vida'!AK120*IF($C$9=$AR$9,1,$AR16)</f>
        <v>158882.99177030474</v>
      </c>
      <c r="AL16" s="36">
        <f>Índice!$G$52*'Datos Vida'!AL120*IF($C$9=$AR$9,1,$AR16)</f>
        <v>0</v>
      </c>
      <c r="AM16" s="36">
        <f>Índice!$G$52*'Datos Vida'!AM120*IF($C$9=$AR$9,1,$AR16)</f>
        <v>0</v>
      </c>
      <c r="AN16" s="36">
        <f>Índice!$G$52*'Datos Vida'!AN120*IF($C$9=$AR$9,1,$AR16)</f>
        <v>0</v>
      </c>
      <c r="AO16" s="36">
        <f>Índice!$G$52*'Datos Vida'!AO120*IF($C$9=$AR$9,1,$AR16)</f>
        <v>0</v>
      </c>
      <c r="AP16" s="36">
        <f>Índice!$G$52*'Datos Vida'!AP120*IF($C$9=$AR$9,1,$AR16)</f>
        <v>0</v>
      </c>
      <c r="AQ16" s="36">
        <f>Índice!$G$52*'Datos Vida'!AQ120*IF($C$9=$AR$9,1,$AR16)</f>
        <v>1629641.9737252581</v>
      </c>
      <c r="AR16" s="240">
        <v>-1</v>
      </c>
    </row>
    <row r="17" spans="2:44" x14ac:dyDescent="0.2">
      <c r="B17" s="55" t="str">
        <f>'Datos Generales'!B121</f>
        <v>5.31.12.00  Variación De Reservas Técnicas</v>
      </c>
      <c r="C17" s="36">
        <f>Índice!$G$52*'Datos Vida'!C121*IF($C$9=$AR$9,1,$AR17)</f>
        <v>0</v>
      </c>
      <c r="D17" s="36">
        <f>Índice!$G$52*'Datos Vida'!D121*IF($C$9=$AR$9,1,$AR17)</f>
        <v>645.55701575484352</v>
      </c>
      <c r="E17" s="36">
        <f>Índice!$G$52*'Datos Vida'!E121*IF($C$9=$AR$9,1,$AR17)</f>
        <v>10692.718466584363</v>
      </c>
      <c r="F17" s="36">
        <f>Índice!$G$52*'Datos Vida'!F121*IF($C$9=$AR$9,1,$AR17)</f>
        <v>30675.62699078782</v>
      </c>
      <c r="G17" s="36">
        <f>Índice!$G$52*'Datos Vida'!G121*IF($C$9=$AR$9,1,$AR17)</f>
        <v>126306.95868686846</v>
      </c>
      <c r="H17" s="36">
        <f>Índice!$G$52*'Datos Vida'!H121*IF($C$9=$AR$9,1,$AR17)</f>
        <v>49325.305147820516</v>
      </c>
      <c r="I17" s="36">
        <f>Índice!$G$52*'Datos Vida'!I121*IF($C$9=$AR$9,1,$AR17)</f>
        <v>8925.7714892819367</v>
      </c>
      <c r="J17" s="36">
        <f>Índice!$G$52*'Datos Vida'!J121*IF($C$9=$AR$9,1,$AR17)</f>
        <v>-5347.3458033520928</v>
      </c>
      <c r="K17" s="36">
        <f>Índice!$G$52*'Datos Vida'!K121*IF($C$9=$AR$9,1,$AR17)</f>
        <v>116063.57185308816</v>
      </c>
      <c r="L17" s="36">
        <f>Índice!$G$52*'Datos Vida'!L121*IF($C$9=$AR$9,1,$AR17)</f>
        <v>338994.45377528045</v>
      </c>
      <c r="M17" s="36">
        <f>Índice!$G$52*'Datos Vida'!M121*IF($C$9=$AR$9,1,$AR17)</f>
        <v>-9932.7533435369623</v>
      </c>
      <c r="N17" s="36">
        <f>Índice!$G$52*'Datos Vida'!N121*IF($C$9=$AR$9,1,$AR17)</f>
        <v>3864.5990426188064</v>
      </c>
      <c r="O17" s="36">
        <f>Índice!$G$52*'Datos Vida'!O121*IF($C$9=$AR$9,1,$AR17)</f>
        <v>-706.96249707005711</v>
      </c>
      <c r="P17" s="36">
        <f>Índice!$G$52*'Datos Vida'!P121*IF($C$9=$AR$9,1,$AR17)</f>
        <v>10407.259522697406</v>
      </c>
      <c r="Q17" s="36">
        <f>Índice!$G$52*'Datos Vida'!Q121*IF($C$9=$AR$9,1,$AR17)</f>
        <v>152239.90526205854</v>
      </c>
      <c r="R17" s="36">
        <f>Índice!$G$52*'Datos Vida'!R121*IF($C$9=$AR$9,1,$AR17)</f>
        <v>105091.68807920594</v>
      </c>
      <c r="S17" s="36">
        <f>Índice!$G$52*'Datos Vida'!S121*IF($C$9=$AR$9,1,$AR17)</f>
        <v>0</v>
      </c>
      <c r="T17" s="36">
        <f>Índice!$G$52*'Datos Vida'!T121*IF($C$9=$AR$9,1,$AR17)</f>
        <v>18.098457650799787</v>
      </c>
      <c r="U17" s="36">
        <f>Índice!$G$52*'Datos Vida'!U121*IF($C$9=$AR$9,1,$AR17)</f>
        <v>-5877.7802990123755</v>
      </c>
      <c r="V17" s="36">
        <f>Índice!$G$52*'Datos Vida'!V121*IF($C$9=$AR$9,1,$AR17)</f>
        <v>2701.1607847246296</v>
      </c>
      <c r="W17" s="36">
        <f>Índice!$G$52*'Datos Vida'!W121*IF($C$9=$AR$9,1,$AR17)</f>
        <v>0</v>
      </c>
      <c r="X17" s="36">
        <f>Índice!$G$52*'Datos Vida'!X121*IF($C$9=$AR$9,1,$AR17)</f>
        <v>5490.9767962123879</v>
      </c>
      <c r="Y17" s="36">
        <f>Índice!$G$52*'Datos Vida'!Y121*IF($C$9=$AR$9,1,$AR17)</f>
        <v>38018.770005684688</v>
      </c>
      <c r="Z17" s="36">
        <f>Índice!$G$52*'Datos Vida'!Z121*IF($C$9=$AR$9,1,$AR17)</f>
        <v>586649.05355612584</v>
      </c>
      <c r="AA17" s="36">
        <f>Índice!$G$52*'Datos Vida'!AA121*IF($C$9=$AR$9,1,$AR17)</f>
        <v>43153.458931639885</v>
      </c>
      <c r="AB17" s="36">
        <f>Índice!$G$52*'Datos Vida'!AB121*IF($C$9=$AR$9,1,$AR17)</f>
        <v>17735.70604566731</v>
      </c>
      <c r="AC17" s="36">
        <f>Índice!$G$52*'Datos Vida'!AC121*IF($C$9=$AR$9,1,$AR17)</f>
        <v>165843.1414840123</v>
      </c>
      <c r="AD17" s="36">
        <f>Índice!$G$52*'Datos Vida'!AD121*IF($C$9=$AR$9,1,$AR17)</f>
        <v>220275.47757645324</v>
      </c>
      <c r="AE17" s="36">
        <f>Índice!$G$52*'Datos Vida'!AE121*IF($C$9=$AR$9,1,$AR17)</f>
        <v>-66.950685445063868</v>
      </c>
      <c r="AF17" s="36">
        <f>Índice!$G$52*'Datos Vida'!AF121*IF($C$9=$AR$9,1,$AR17)</f>
        <v>26965.987486889677</v>
      </c>
      <c r="AG17" s="36">
        <f>Índice!$G$52*'Datos Vida'!AG121*IF($C$9=$AR$9,1,$AR17)</f>
        <v>8860.7259046422205</v>
      </c>
      <c r="AH17" s="36">
        <f>Índice!$G$52*'Datos Vida'!AH121*IF($C$9=$AR$9,1,$AR17)</f>
        <v>504406.12394653884</v>
      </c>
      <c r="AI17" s="36">
        <f>Índice!$G$52*'Datos Vida'!AI121*IF($C$9=$AR$9,1,$AR17)</f>
        <v>-20667.213929552774</v>
      </c>
      <c r="AJ17" s="36">
        <f>Índice!$G$52*'Datos Vida'!AJ121*IF($C$9=$AR$9,1,$AR17)</f>
        <v>10090.400435179456</v>
      </c>
      <c r="AK17" s="36">
        <f>Índice!$G$52*'Datos Vida'!AK121*IF($C$9=$AR$9,1,$AR17)</f>
        <v>-115628.86867289658</v>
      </c>
      <c r="AL17" s="36">
        <f>Índice!$G$52*'Datos Vida'!AL121*IF($C$9=$AR$9,1,$AR17)</f>
        <v>0</v>
      </c>
      <c r="AM17" s="36">
        <f>Índice!$G$52*'Datos Vida'!AM121*IF($C$9=$AR$9,1,$AR17)</f>
        <v>0</v>
      </c>
      <c r="AN17" s="36">
        <f>Índice!$G$52*'Datos Vida'!AN121*IF($C$9=$AR$9,1,$AR17)</f>
        <v>0</v>
      </c>
      <c r="AO17" s="36">
        <f>Índice!$G$52*'Datos Vida'!AO121*IF($C$9=$AR$9,1,$AR17)</f>
        <v>0</v>
      </c>
      <c r="AP17" s="36">
        <f>Índice!$G$52*'Datos Vida'!AP121*IF($C$9=$AR$9,1,$AR17)</f>
        <v>0</v>
      </c>
      <c r="AQ17" s="36">
        <f>Índice!$G$52*'Datos Vida'!AQ121*IF($C$9=$AR$9,1,$AR17)</f>
        <v>2425214.6215126025</v>
      </c>
      <c r="AR17" s="240">
        <v>-1</v>
      </c>
    </row>
    <row r="18" spans="2:44" x14ac:dyDescent="0.2">
      <c r="B18" s="56" t="str">
        <f>'Datos Generales'!B122</f>
        <v>5.31.12.10  Variación Reserva De Riesgo En Curso</v>
      </c>
      <c r="C18" s="36">
        <f>Índice!$G$52*'Datos Vida'!C122*IF($C$9=$AR$9,1,$AR18)</f>
        <v>0</v>
      </c>
      <c r="D18" s="36">
        <f>Índice!$G$52*'Datos Vida'!D122*IF($C$9=$AR$9,1,$AR18)</f>
        <v>1820.1877408804357</v>
      </c>
      <c r="E18" s="36">
        <f>Índice!$G$52*'Datos Vida'!E122*IF($C$9=$AR$9,1,$AR18)</f>
        <v>34588.397868056119</v>
      </c>
      <c r="F18" s="36">
        <f>Índice!$G$52*'Datos Vida'!F122*IF($C$9=$AR$9,1,$AR18)</f>
        <v>99816.021693655028</v>
      </c>
      <c r="G18" s="36">
        <f>Índice!$G$52*'Datos Vida'!G122*IF($C$9=$AR$9,1,$AR18)</f>
        <v>44832.465094981184</v>
      </c>
      <c r="H18" s="36">
        <f>Índice!$G$52*'Datos Vida'!H122*IF($C$9=$AR$9,1,$AR18)</f>
        <v>258254.27448488286</v>
      </c>
      <c r="I18" s="36">
        <f>Índice!$G$52*'Datos Vida'!I122*IF($C$9=$AR$9,1,$AR18)</f>
        <v>8925.7714892819367</v>
      </c>
      <c r="J18" s="36">
        <f>Índice!$G$52*'Datos Vida'!J122*IF($C$9=$AR$9,1,$AR18)</f>
        <v>-781.90780196613207</v>
      </c>
      <c r="K18" s="36">
        <f>Índice!$G$52*'Datos Vida'!K122*IF($C$9=$AR$9,1,$AR18)</f>
        <v>44463.419853259613</v>
      </c>
      <c r="L18" s="36">
        <f>Índice!$G$52*'Datos Vida'!L122*IF($C$9=$AR$9,1,$AR18)</f>
        <v>7589.4113136452506</v>
      </c>
      <c r="M18" s="36">
        <f>Índice!$G$52*'Datos Vida'!M122*IF($C$9=$AR$9,1,$AR18)</f>
        <v>-3091.7404694780739</v>
      </c>
      <c r="N18" s="36">
        <f>Índice!$G$52*'Datos Vida'!N122*IF($C$9=$AR$9,1,$AR18)</f>
        <v>1352.655591453854</v>
      </c>
      <c r="O18" s="36">
        <f>Índice!$G$52*'Datos Vida'!O122*IF($C$9=$AR$9,1,$AR18)</f>
        <v>-1.4968649184872005</v>
      </c>
      <c r="P18" s="36">
        <f>Índice!$G$52*'Datos Vida'!P122*IF($C$9=$AR$9,1,$AR18)</f>
        <v>823.0035479100535</v>
      </c>
      <c r="Q18" s="36">
        <f>Índice!$G$52*'Datos Vida'!Q122*IF($C$9=$AR$9,1,$AR18)</f>
        <v>-585.75045832983221</v>
      </c>
      <c r="R18" s="36">
        <f>Índice!$G$52*'Datos Vida'!R122*IF($C$9=$AR$9,1,$AR18)</f>
        <v>-3191.1118882712813</v>
      </c>
      <c r="S18" s="36">
        <f>Índice!$G$52*'Datos Vida'!S122*IF($C$9=$AR$9,1,$AR18)</f>
        <v>0</v>
      </c>
      <c r="T18" s="36">
        <f>Índice!$G$52*'Datos Vida'!T122*IF($C$9=$AR$9,1,$AR18)</f>
        <v>0.47627520133683648</v>
      </c>
      <c r="U18" s="36">
        <f>Índice!$G$52*'Datos Vida'!U122*IF($C$9=$AR$9,1,$AR18)</f>
        <v>-4948.8395384621144</v>
      </c>
      <c r="V18" s="36">
        <f>Índice!$G$52*'Datos Vida'!V122*IF($C$9=$AR$9,1,$AR18)</f>
        <v>2701.1607847246296</v>
      </c>
      <c r="W18" s="36">
        <f>Índice!$G$52*'Datos Vida'!W122*IF($C$9=$AR$9,1,$AR18)</f>
        <v>0</v>
      </c>
      <c r="X18" s="36">
        <f>Índice!$G$52*'Datos Vida'!X122*IF($C$9=$AR$9,1,$AR18)</f>
        <v>1026.1009016229759</v>
      </c>
      <c r="Y18" s="36">
        <f>Índice!$G$52*'Datos Vida'!Y122*IF($C$9=$AR$9,1,$AR18)</f>
        <v>39651.271297581174</v>
      </c>
      <c r="Z18" s="36">
        <f>Índice!$G$52*'Datos Vida'!Z122*IF($C$9=$AR$9,1,$AR18)</f>
        <v>45672.784648425557</v>
      </c>
      <c r="AA18" s="36">
        <f>Índice!$G$52*'Datos Vida'!AA122*IF($C$9=$AR$9,1,$AR18)</f>
        <v>-25870.554523814953</v>
      </c>
      <c r="AB18" s="36">
        <f>Índice!$G$52*'Datos Vida'!AB122*IF($C$9=$AR$9,1,$AR18)</f>
        <v>2617.2683099748697</v>
      </c>
      <c r="AC18" s="36">
        <f>Índice!$G$52*'Datos Vida'!AC122*IF($C$9=$AR$9,1,$AR18)</f>
        <v>-156.01414809505229</v>
      </c>
      <c r="AD18" s="36">
        <f>Índice!$G$52*'Datos Vida'!AD122*IF($C$9=$AR$9,1,$AR18)</f>
        <v>21.228266116727568</v>
      </c>
      <c r="AE18" s="36">
        <f>Índice!$G$52*'Datos Vida'!AE122*IF($C$9=$AR$9,1,$AR18)</f>
        <v>114.61222523598586</v>
      </c>
      <c r="AF18" s="36">
        <f>Índice!$G$52*'Datos Vida'!AF122*IF($C$9=$AR$9,1,$AR18)</f>
        <v>26965.987486889677</v>
      </c>
      <c r="AG18" s="36">
        <f>Índice!$G$52*'Datos Vida'!AG122*IF($C$9=$AR$9,1,$AR18)</f>
        <v>-2188.9948450013389</v>
      </c>
      <c r="AH18" s="36">
        <f>Índice!$G$52*'Datos Vida'!AH122*IF($C$9=$AR$9,1,$AR18)</f>
        <v>934.65606296630324</v>
      </c>
      <c r="AI18" s="36">
        <f>Índice!$G$52*'Datos Vida'!AI122*IF($C$9=$AR$9,1,$AR18)</f>
        <v>-956.59874188503613</v>
      </c>
      <c r="AJ18" s="36">
        <f>Índice!$G$52*'Datos Vida'!AJ122*IF($C$9=$AR$9,1,$AR18)</f>
        <v>821.37060436261288</v>
      </c>
      <c r="AK18" s="36">
        <f>Índice!$G$52*'Datos Vida'!AK122*IF($C$9=$AR$9,1,$AR18)</f>
        <v>18266.004462698638</v>
      </c>
      <c r="AL18" s="36">
        <f>Índice!$G$52*'Datos Vida'!AL122*IF($C$9=$AR$9,1,$AR18)</f>
        <v>0</v>
      </c>
      <c r="AM18" s="36">
        <f>Índice!$G$52*'Datos Vida'!AM122*IF($C$9=$AR$9,1,$AR18)</f>
        <v>0</v>
      </c>
      <c r="AN18" s="36">
        <f>Índice!$G$52*'Datos Vida'!AN122*IF($C$9=$AR$9,1,$AR18)</f>
        <v>0</v>
      </c>
      <c r="AO18" s="36">
        <f>Índice!$G$52*'Datos Vida'!AO122*IF($C$9=$AR$9,1,$AR18)</f>
        <v>0</v>
      </c>
      <c r="AP18" s="36">
        <f>Índice!$G$52*'Datos Vida'!AP122*IF($C$9=$AR$9,1,$AR18)</f>
        <v>0</v>
      </c>
      <c r="AQ18" s="36">
        <f>Índice!$G$52*'Datos Vida'!AQ122*IF($C$9=$AR$9,1,$AR18)</f>
        <v>599485.52072358457</v>
      </c>
      <c r="AR18" s="240">
        <v>-1</v>
      </c>
    </row>
    <row r="19" spans="2:44" x14ac:dyDescent="0.2">
      <c r="B19" s="56" t="str">
        <f>'Datos Generales'!B123</f>
        <v>5.31.12.20  Variación Reserva Matemática</v>
      </c>
      <c r="C19" s="36">
        <f>Índice!$G$52*'Datos Vida'!C123*IF($C$9=$AR$9,1,$AR19)</f>
        <v>0</v>
      </c>
      <c r="D19" s="36">
        <f>Índice!$G$52*'Datos Vida'!D123*IF($C$9=$AR$9,1,$AR19)</f>
        <v>0</v>
      </c>
      <c r="E19" s="36">
        <f>Índice!$G$52*'Datos Vida'!E123*IF($C$9=$AR$9,1,$AR19)</f>
        <v>-23958.853904963369</v>
      </c>
      <c r="F19" s="36">
        <f>Índice!$G$52*'Datos Vida'!F123*IF($C$9=$AR$9,1,$AR19)</f>
        <v>-78091.408777820005</v>
      </c>
      <c r="G19" s="36">
        <f>Índice!$G$52*'Datos Vida'!G123*IF($C$9=$AR$9,1,$AR19)</f>
        <v>-75240.697579875603</v>
      </c>
      <c r="H19" s="36">
        <f>Índice!$G$52*'Datos Vida'!H123*IF($C$9=$AR$9,1,$AR19)</f>
        <v>-204649.60263339363</v>
      </c>
      <c r="I19" s="36">
        <f>Índice!$G$52*'Datos Vida'!I123*IF($C$9=$AR$9,1,$AR19)</f>
        <v>0</v>
      </c>
      <c r="J19" s="36">
        <f>Índice!$G$52*'Datos Vida'!J123*IF($C$9=$AR$9,1,$AR19)</f>
        <v>0</v>
      </c>
      <c r="K19" s="36">
        <f>Índice!$G$52*'Datos Vida'!K123*IF($C$9=$AR$9,1,$AR19)</f>
        <v>71600.151999828551</v>
      </c>
      <c r="L19" s="36">
        <f>Índice!$G$52*'Datos Vida'!L123*IF($C$9=$AR$9,1,$AR19)</f>
        <v>-19368.445475164463</v>
      </c>
      <c r="M19" s="36">
        <f>Índice!$G$52*'Datos Vida'!M123*IF($C$9=$AR$9,1,$AR19)</f>
        <v>0</v>
      </c>
      <c r="N19" s="36">
        <f>Índice!$G$52*'Datos Vida'!N123*IF($C$9=$AR$9,1,$AR19)</f>
        <v>0</v>
      </c>
      <c r="O19" s="36">
        <f>Índice!$G$52*'Datos Vida'!O123*IF($C$9=$AR$9,1,$AR19)</f>
        <v>-787.65712403941257</v>
      </c>
      <c r="P19" s="36">
        <f>Índice!$G$52*'Datos Vida'!P123*IF($C$9=$AR$9,1,$AR19)</f>
        <v>11236.556707196552</v>
      </c>
      <c r="Q19" s="36">
        <f>Índice!$G$52*'Datos Vida'!Q123*IF($C$9=$AR$9,1,$AR19)</f>
        <v>7355.0158752730504</v>
      </c>
      <c r="R19" s="36">
        <f>Índice!$G$52*'Datos Vida'!R123*IF($C$9=$AR$9,1,$AR19)</f>
        <v>-310748.74884205597</v>
      </c>
      <c r="S19" s="36">
        <f>Índice!$G$52*'Datos Vida'!S123*IF($C$9=$AR$9,1,$AR19)</f>
        <v>0</v>
      </c>
      <c r="T19" s="36">
        <f>Índice!$G$52*'Datos Vida'!T123*IF($C$9=$AR$9,1,$AR19)</f>
        <v>-10.682172372840476</v>
      </c>
      <c r="U19" s="36">
        <f>Índice!$G$52*'Datos Vida'!U123*IF($C$9=$AR$9,1,$AR19)</f>
        <v>-928.94076055026119</v>
      </c>
      <c r="V19" s="36">
        <f>Índice!$G$52*'Datos Vida'!V123*IF($C$9=$AR$9,1,$AR19)</f>
        <v>0</v>
      </c>
      <c r="W19" s="36">
        <f>Índice!$G$52*'Datos Vida'!W123*IF($C$9=$AR$9,1,$AR19)</f>
        <v>0</v>
      </c>
      <c r="X19" s="36">
        <f>Índice!$G$52*'Datos Vida'!X123*IF($C$9=$AR$9,1,$AR19)</f>
        <v>-44.021436466419033</v>
      </c>
      <c r="Y19" s="36">
        <f>Índice!$G$52*'Datos Vida'!Y123*IF($C$9=$AR$9,1,$AR19)</f>
        <v>-182.61752005543843</v>
      </c>
      <c r="Z19" s="36">
        <f>Índice!$G$52*'Datos Vida'!Z123*IF($C$9=$AR$9,1,$AR19)</f>
        <v>-89017.229935801515</v>
      </c>
      <c r="AA19" s="36">
        <f>Índice!$G$52*'Datos Vida'!AA123*IF($C$9=$AR$9,1,$AR19)</f>
        <v>17444.667877993263</v>
      </c>
      <c r="AB19" s="36">
        <f>Índice!$G$52*'Datos Vida'!AB123*IF($C$9=$AR$9,1,$AR19)</f>
        <v>664.40390586488695</v>
      </c>
      <c r="AC19" s="36">
        <f>Índice!$G$52*'Datos Vida'!AC123*IF($C$9=$AR$9,1,$AR19)</f>
        <v>-1178.2027891356183</v>
      </c>
      <c r="AD19" s="36">
        <f>Índice!$G$52*'Datos Vida'!AD123*IF($C$9=$AR$9,1,$AR19)</f>
        <v>0</v>
      </c>
      <c r="AE19" s="36">
        <f>Índice!$G$52*'Datos Vida'!AE123*IF($C$9=$AR$9,1,$AR19)</f>
        <v>5.2390272147052013</v>
      </c>
      <c r="AF19" s="36">
        <f>Índice!$G$52*'Datos Vida'!AF123*IF($C$9=$AR$9,1,$AR19)</f>
        <v>0</v>
      </c>
      <c r="AG19" s="36">
        <f>Índice!$G$52*'Datos Vida'!AG123*IF($C$9=$AR$9,1,$AR19)</f>
        <v>11922.427016778836</v>
      </c>
      <c r="AH19" s="36">
        <f>Índice!$G$52*'Datos Vida'!AH123*IF($C$9=$AR$9,1,$AR19)</f>
        <v>10659.515281119737</v>
      </c>
      <c r="AI19" s="36">
        <f>Índice!$G$52*'Datos Vida'!AI123*IF($C$9=$AR$9,1,$AR19)</f>
        <v>-17537.167326024326</v>
      </c>
      <c r="AJ19" s="36">
        <f>Índice!$G$52*'Datos Vida'!AJ123*IF($C$9=$AR$9,1,$AR19)</f>
        <v>223.23699079802293</v>
      </c>
      <c r="AK19" s="36">
        <f>Índice!$G$52*'Datos Vida'!AK123*IF($C$9=$AR$9,1,$AR19)</f>
        <v>-108640.10842745156</v>
      </c>
      <c r="AL19" s="36">
        <f>Índice!$G$52*'Datos Vida'!AL123*IF($C$9=$AR$9,1,$AR19)</f>
        <v>0</v>
      </c>
      <c r="AM19" s="36">
        <f>Índice!$G$52*'Datos Vida'!AM123*IF($C$9=$AR$9,1,$AR19)</f>
        <v>0</v>
      </c>
      <c r="AN19" s="36">
        <f>Índice!$G$52*'Datos Vida'!AN123*IF($C$9=$AR$9,1,$AR19)</f>
        <v>0</v>
      </c>
      <c r="AO19" s="36">
        <f>Índice!$G$52*'Datos Vida'!AO123*IF($C$9=$AR$9,1,$AR19)</f>
        <v>0</v>
      </c>
      <c r="AP19" s="36">
        <f>Índice!$G$52*'Datos Vida'!AP123*IF($C$9=$AR$9,1,$AR19)</f>
        <v>0</v>
      </c>
      <c r="AQ19" s="36">
        <f>Índice!$G$52*'Datos Vida'!AQ123*IF($C$9=$AR$9,1,$AR19)</f>
        <v>-799273.17002310278</v>
      </c>
      <c r="AR19" s="240">
        <v>-1</v>
      </c>
    </row>
    <row r="20" spans="2:44" x14ac:dyDescent="0.2">
      <c r="B20" s="56" t="str">
        <f>'Datos Generales'!B124</f>
        <v>5.31.12.30  Variación Reserva Valor Del Fondo</v>
      </c>
      <c r="C20" s="36">
        <f>Índice!$G$52*'Datos Vida'!C124*IF($C$9=$AR$9,1,$AR20)</f>
        <v>0</v>
      </c>
      <c r="D20" s="36">
        <f>Índice!$G$52*'Datos Vida'!D124*IF($C$9=$AR$9,1,$AR20)</f>
        <v>0</v>
      </c>
      <c r="E20" s="36">
        <f>Índice!$G$52*'Datos Vida'!E124*IF($C$9=$AR$9,1,$AR20)</f>
        <v>63.174503491607524</v>
      </c>
      <c r="F20" s="36">
        <f>Índice!$G$52*'Datos Vida'!F124*IF($C$9=$AR$9,1,$AR20)</f>
        <v>8951.0140749527891</v>
      </c>
      <c r="G20" s="36">
        <f>Índice!$G$52*'Datos Vida'!G124*IF($C$9=$AR$9,1,$AR20)</f>
        <v>168090.48004117742</v>
      </c>
      <c r="H20" s="36">
        <f>Índice!$G$52*'Datos Vida'!H124*IF($C$9=$AR$9,1,$AR20)</f>
        <v>0</v>
      </c>
      <c r="I20" s="36">
        <f>Índice!$G$52*'Datos Vida'!I124*IF($C$9=$AR$9,1,$AR20)</f>
        <v>0</v>
      </c>
      <c r="J20" s="36">
        <f>Índice!$G$52*'Datos Vida'!J124*IF($C$9=$AR$9,1,$AR20)</f>
        <v>0</v>
      </c>
      <c r="K20" s="36">
        <f>Índice!$G$52*'Datos Vida'!K124*IF($C$9=$AR$9,1,$AR20)</f>
        <v>0</v>
      </c>
      <c r="L20" s="36">
        <f>Índice!$G$52*'Datos Vida'!L124*IF($C$9=$AR$9,1,$AR20)</f>
        <v>291852.0539538156</v>
      </c>
      <c r="M20" s="36">
        <f>Índice!$G$52*'Datos Vida'!M124*IF($C$9=$AR$9,1,$AR20)</f>
        <v>0</v>
      </c>
      <c r="N20" s="36">
        <f>Índice!$G$52*'Datos Vida'!N124*IF($C$9=$AR$9,1,$AR20)</f>
        <v>0</v>
      </c>
      <c r="O20" s="36">
        <f>Índice!$G$52*'Datos Vida'!O124*IF($C$9=$AR$9,1,$AR20)</f>
        <v>0</v>
      </c>
      <c r="P20" s="36">
        <f>Índice!$G$52*'Datos Vida'!P124*IF($C$9=$AR$9,1,$AR20)</f>
        <v>0</v>
      </c>
      <c r="Q20" s="36">
        <f>Índice!$G$52*'Datos Vida'!Q124*IF($C$9=$AR$9,1,$AR20)</f>
        <v>145929.63306057508</v>
      </c>
      <c r="R20" s="36">
        <f>Índice!$G$52*'Datos Vida'!R124*IF($C$9=$AR$9,1,$AR20)</f>
        <v>476223.01518263284</v>
      </c>
      <c r="S20" s="36">
        <f>Índice!$G$52*'Datos Vida'!S124*IF($C$9=$AR$9,1,$AR20)</f>
        <v>0</v>
      </c>
      <c r="T20" s="36">
        <f>Índice!$G$52*'Datos Vida'!T124*IF($C$9=$AR$9,1,$AR20)</f>
        <v>28.304354822303424</v>
      </c>
      <c r="U20" s="36">
        <f>Índice!$G$52*'Datos Vida'!U124*IF($C$9=$AR$9,1,$AR20)</f>
        <v>0</v>
      </c>
      <c r="V20" s="36">
        <f>Índice!$G$52*'Datos Vida'!V124*IF($C$9=$AR$9,1,$AR20)</f>
        <v>0</v>
      </c>
      <c r="W20" s="36">
        <f>Índice!$G$52*'Datos Vida'!W124*IF($C$9=$AR$9,1,$AR20)</f>
        <v>0</v>
      </c>
      <c r="X20" s="36">
        <f>Índice!$G$52*'Datos Vida'!X124*IF($C$9=$AR$9,1,$AR20)</f>
        <v>0</v>
      </c>
      <c r="Y20" s="36">
        <f>Índice!$G$52*'Datos Vida'!Y124*IF($C$9=$AR$9,1,$AR20)</f>
        <v>505.66818519076696</v>
      </c>
      <c r="Z20" s="36">
        <f>Índice!$G$52*'Datos Vida'!Z124*IF($C$9=$AR$9,1,$AR20)</f>
        <v>854534.76928038569</v>
      </c>
      <c r="AA20" s="36">
        <f>Índice!$G$52*'Datos Vida'!AA124*IF($C$9=$AR$9,1,$AR20)</f>
        <v>51579.345577461572</v>
      </c>
      <c r="AB20" s="36">
        <f>Índice!$G$52*'Datos Vida'!AB124*IF($C$9=$AR$9,1,$AR20)</f>
        <v>65068.207711780022</v>
      </c>
      <c r="AC20" s="36">
        <f>Índice!$G$52*'Datos Vida'!AC124*IF($C$9=$AR$9,1,$AR20)</f>
        <v>95963.839825928226</v>
      </c>
      <c r="AD20" s="36">
        <f>Índice!$G$52*'Datos Vida'!AD124*IF($C$9=$AR$9,1,$AR20)</f>
        <v>220254.24931033651</v>
      </c>
      <c r="AE20" s="36">
        <f>Índice!$G$52*'Datos Vida'!AE124*IF($C$9=$AR$9,1,$AR20)</f>
        <v>-126.14488903978497</v>
      </c>
      <c r="AF20" s="36">
        <f>Índice!$G$52*'Datos Vida'!AF124*IF($C$9=$AR$9,1,$AR20)</f>
        <v>0</v>
      </c>
      <c r="AG20" s="36">
        <f>Índice!$G$52*'Datos Vida'!AG124*IF($C$9=$AR$9,1,$AR20)</f>
        <v>0</v>
      </c>
      <c r="AH20" s="36">
        <f>Índice!$G$52*'Datos Vida'!AH124*IF($C$9=$AR$9,1,$AR20)</f>
        <v>466168.91372172674</v>
      </c>
      <c r="AI20" s="36">
        <f>Índice!$G$52*'Datos Vida'!AI124*IF($C$9=$AR$9,1,$AR20)</f>
        <v>-2573.3489324801658</v>
      </c>
      <c r="AJ20" s="36">
        <f>Índice!$G$52*'Datos Vida'!AJ124*IF($C$9=$AR$9,1,$AR20)</f>
        <v>0</v>
      </c>
      <c r="AK20" s="36">
        <f>Índice!$G$52*'Datos Vida'!AK124*IF($C$9=$AR$9,1,$AR20)</f>
        <v>-25254.764708143663</v>
      </c>
      <c r="AL20" s="36">
        <f>Índice!$G$52*'Datos Vida'!AL124*IF($C$9=$AR$9,1,$AR20)</f>
        <v>0</v>
      </c>
      <c r="AM20" s="36">
        <f>Índice!$G$52*'Datos Vida'!AM124*IF($C$9=$AR$9,1,$AR20)</f>
        <v>0</v>
      </c>
      <c r="AN20" s="36">
        <f>Índice!$G$52*'Datos Vida'!AN124*IF($C$9=$AR$9,1,$AR20)</f>
        <v>0</v>
      </c>
      <c r="AO20" s="36">
        <f>Índice!$G$52*'Datos Vida'!AO124*IF($C$9=$AR$9,1,$AR20)</f>
        <v>0</v>
      </c>
      <c r="AP20" s="36">
        <f>Índice!$G$52*'Datos Vida'!AP124*IF($C$9=$AR$9,1,$AR20)</f>
        <v>0</v>
      </c>
      <c r="AQ20" s="36">
        <f>Índice!$G$52*'Datos Vida'!AQ124*IF($C$9=$AR$9,1,$AR20)</f>
        <v>2817258.4102546135</v>
      </c>
      <c r="AR20" s="240">
        <v>-1</v>
      </c>
    </row>
    <row r="21" spans="2:44" x14ac:dyDescent="0.2">
      <c r="B21" s="56" t="str">
        <f>'Datos Generales'!B125</f>
        <v>5.31.12.40  Variación Reserva Catastrófica De Terremoto</v>
      </c>
      <c r="C21" s="36">
        <f>Índice!$G$52*'Datos Vida'!C125*IF($C$9=$AR$9,1,$AR21)</f>
        <v>0</v>
      </c>
      <c r="D21" s="36">
        <f>Índice!$G$52*'Datos Vida'!D125*IF($C$9=$AR$9,1,$AR21)</f>
        <v>0</v>
      </c>
      <c r="E21" s="36">
        <f>Índice!$G$52*'Datos Vida'!E125*IF($C$9=$AR$9,1,$AR21)</f>
        <v>0</v>
      </c>
      <c r="F21" s="36">
        <f>Índice!$G$52*'Datos Vida'!F125*IF($C$9=$AR$9,1,$AR21)</f>
        <v>0</v>
      </c>
      <c r="G21" s="36">
        <f>Índice!$G$52*'Datos Vida'!G125*IF($C$9=$AR$9,1,$AR21)</f>
        <v>0</v>
      </c>
      <c r="H21" s="36">
        <f>Índice!$G$52*'Datos Vida'!H125*IF($C$9=$AR$9,1,$AR21)</f>
        <v>0</v>
      </c>
      <c r="I21" s="36">
        <f>Índice!$G$52*'Datos Vida'!I125*IF($C$9=$AR$9,1,$AR21)</f>
        <v>0</v>
      </c>
      <c r="J21" s="36">
        <f>Índice!$G$52*'Datos Vida'!J125*IF($C$9=$AR$9,1,$AR21)</f>
        <v>0</v>
      </c>
      <c r="K21" s="36">
        <f>Índice!$G$52*'Datos Vida'!K125*IF($C$9=$AR$9,1,$AR21)</f>
        <v>0</v>
      </c>
      <c r="L21" s="36">
        <f>Índice!$G$52*'Datos Vida'!L125*IF($C$9=$AR$9,1,$AR21)</f>
        <v>0</v>
      </c>
      <c r="M21" s="36">
        <f>Índice!$G$52*'Datos Vida'!M125*IF($C$9=$AR$9,1,$AR21)</f>
        <v>0</v>
      </c>
      <c r="N21" s="36">
        <f>Índice!$G$52*'Datos Vida'!N125*IF($C$9=$AR$9,1,$AR21)</f>
        <v>0</v>
      </c>
      <c r="O21" s="36">
        <f>Índice!$G$52*'Datos Vida'!O125*IF($C$9=$AR$9,1,$AR21)</f>
        <v>0</v>
      </c>
      <c r="P21" s="36">
        <f>Índice!$G$52*'Datos Vida'!P125*IF($C$9=$AR$9,1,$AR21)</f>
        <v>0</v>
      </c>
      <c r="Q21" s="36">
        <f>Índice!$G$52*'Datos Vida'!Q125*IF($C$9=$AR$9,1,$AR21)</f>
        <v>0</v>
      </c>
      <c r="R21" s="36">
        <f>Índice!$G$52*'Datos Vida'!R125*IF($C$9=$AR$9,1,$AR21)</f>
        <v>0</v>
      </c>
      <c r="S21" s="36">
        <f>Índice!$G$52*'Datos Vida'!S125*IF($C$9=$AR$9,1,$AR21)</f>
        <v>0</v>
      </c>
      <c r="T21" s="36">
        <f>Índice!$G$52*'Datos Vida'!T125*IF($C$9=$AR$9,1,$AR21)</f>
        <v>0</v>
      </c>
      <c r="U21" s="36">
        <f>Índice!$G$52*'Datos Vida'!U125*IF($C$9=$AR$9,1,$AR21)</f>
        <v>0</v>
      </c>
      <c r="V21" s="36">
        <f>Índice!$G$52*'Datos Vida'!V125*IF($C$9=$AR$9,1,$AR21)</f>
        <v>0</v>
      </c>
      <c r="W21" s="36">
        <f>Índice!$G$52*'Datos Vida'!W125*IF($C$9=$AR$9,1,$AR21)</f>
        <v>0</v>
      </c>
      <c r="X21" s="36">
        <f>Índice!$G$52*'Datos Vida'!X125*IF($C$9=$AR$9,1,$AR21)</f>
        <v>0</v>
      </c>
      <c r="Y21" s="36">
        <f>Índice!$G$52*'Datos Vida'!Y125*IF($C$9=$AR$9,1,$AR21)</f>
        <v>0</v>
      </c>
      <c r="Z21" s="36">
        <f>Índice!$G$52*'Datos Vida'!Z125*IF($C$9=$AR$9,1,$AR21)</f>
        <v>0</v>
      </c>
      <c r="AA21" s="36">
        <f>Índice!$G$52*'Datos Vida'!AA125*IF($C$9=$AR$9,1,$AR21)</f>
        <v>0</v>
      </c>
      <c r="AB21" s="36">
        <f>Índice!$G$52*'Datos Vida'!AB125*IF($C$9=$AR$9,1,$AR21)</f>
        <v>0</v>
      </c>
      <c r="AC21" s="36">
        <f>Índice!$G$52*'Datos Vida'!AC125*IF($C$9=$AR$9,1,$AR21)</f>
        <v>0</v>
      </c>
      <c r="AD21" s="36">
        <f>Índice!$G$52*'Datos Vida'!AD125*IF($C$9=$AR$9,1,$AR21)</f>
        <v>0</v>
      </c>
      <c r="AE21" s="36">
        <f>Índice!$G$52*'Datos Vida'!AE125*IF($C$9=$AR$9,1,$AR21)</f>
        <v>0</v>
      </c>
      <c r="AF21" s="36">
        <f>Índice!$G$52*'Datos Vida'!AF125*IF($C$9=$AR$9,1,$AR21)</f>
        <v>0</v>
      </c>
      <c r="AG21" s="36">
        <f>Índice!$G$52*'Datos Vida'!AG125*IF($C$9=$AR$9,1,$AR21)</f>
        <v>0</v>
      </c>
      <c r="AH21" s="36">
        <f>Índice!$G$52*'Datos Vida'!AH125*IF($C$9=$AR$9,1,$AR21)</f>
        <v>0</v>
      </c>
      <c r="AI21" s="36">
        <f>Índice!$G$52*'Datos Vida'!AI125*IF($C$9=$AR$9,1,$AR21)</f>
        <v>0</v>
      </c>
      <c r="AJ21" s="36">
        <f>Índice!$G$52*'Datos Vida'!AJ125*IF($C$9=$AR$9,1,$AR21)</f>
        <v>0</v>
      </c>
      <c r="AK21" s="36">
        <f>Índice!$G$52*'Datos Vida'!AK125*IF($C$9=$AR$9,1,$AR21)</f>
        <v>0</v>
      </c>
      <c r="AL21" s="36">
        <f>Índice!$G$52*'Datos Vida'!AL125*IF($C$9=$AR$9,1,$AR21)</f>
        <v>0</v>
      </c>
      <c r="AM21" s="36">
        <f>Índice!$G$52*'Datos Vida'!AM125*IF($C$9=$AR$9,1,$AR21)</f>
        <v>0</v>
      </c>
      <c r="AN21" s="36">
        <f>Índice!$G$52*'Datos Vida'!AN125*IF($C$9=$AR$9,1,$AR21)</f>
        <v>0</v>
      </c>
      <c r="AO21" s="36">
        <f>Índice!$G$52*'Datos Vida'!AO125*IF($C$9=$AR$9,1,$AR21)</f>
        <v>0</v>
      </c>
      <c r="AP21" s="36">
        <f>Índice!$G$52*'Datos Vida'!AP125*IF($C$9=$AR$9,1,$AR21)</f>
        <v>0</v>
      </c>
      <c r="AQ21" s="36">
        <f>Índice!$G$52*'Datos Vida'!AQ125*IF($C$9=$AR$9,1,$AR21)</f>
        <v>0</v>
      </c>
      <c r="AR21" s="240">
        <v>-1</v>
      </c>
    </row>
    <row r="22" spans="2:44" x14ac:dyDescent="0.2">
      <c r="B22" s="56" t="str">
        <f>'Datos Generales'!B126</f>
        <v>5.31.12.50  Variación Reserva Insuficiencia De Prima</v>
      </c>
      <c r="C22" s="36">
        <f>Índice!$G$52*'Datos Vida'!C126*IF($C$9=$AR$9,1,$AR22)</f>
        <v>0</v>
      </c>
      <c r="D22" s="36">
        <f>Índice!$G$52*'Datos Vida'!D126*IF($C$9=$AR$9,1,$AR22)</f>
        <v>-1174.6307251255921</v>
      </c>
      <c r="E22" s="36">
        <f>Índice!$G$52*'Datos Vida'!E126*IF($C$9=$AR$9,1,$AR22)</f>
        <v>0</v>
      </c>
      <c r="F22" s="36">
        <f>Índice!$G$52*'Datos Vida'!F126*IF($C$9=$AR$9,1,$AR22)</f>
        <v>0</v>
      </c>
      <c r="G22" s="36">
        <f>Índice!$G$52*'Datos Vida'!G126*IF($C$9=$AR$9,1,$AR22)</f>
        <v>0</v>
      </c>
      <c r="H22" s="36">
        <f>Índice!$G$52*'Datos Vida'!H126*IF($C$9=$AR$9,1,$AR22)</f>
        <v>-4279.3667036687139</v>
      </c>
      <c r="I22" s="36">
        <f>Índice!$G$52*'Datos Vida'!I126*IF($C$9=$AR$9,1,$AR22)</f>
        <v>0</v>
      </c>
      <c r="J22" s="36">
        <f>Índice!$G$52*'Datos Vida'!J126*IF($C$9=$AR$9,1,$AR22)</f>
        <v>93.622096719926716</v>
      </c>
      <c r="K22" s="36">
        <f>Índice!$G$52*'Datos Vida'!K126*IF($C$9=$AR$9,1,$AR22)</f>
        <v>0</v>
      </c>
      <c r="L22" s="36">
        <f>Índice!$G$52*'Datos Vida'!L126*IF($C$9=$AR$9,1,$AR22)</f>
        <v>58921.433982984054</v>
      </c>
      <c r="M22" s="36">
        <f>Índice!$G$52*'Datos Vida'!M126*IF($C$9=$AR$9,1,$AR22)</f>
        <v>-6841.0128740588889</v>
      </c>
      <c r="N22" s="36">
        <f>Índice!$G$52*'Datos Vida'!N126*IF($C$9=$AR$9,1,$AR22)</f>
        <v>2511.9434511649524</v>
      </c>
      <c r="O22" s="36">
        <f>Índice!$G$52*'Datos Vida'!O126*IF($C$9=$AR$9,1,$AR22)</f>
        <v>0</v>
      </c>
      <c r="P22" s="36">
        <f>Índice!$G$52*'Datos Vida'!P126*IF($C$9=$AR$9,1,$AR22)</f>
        <v>4746.4906172084357</v>
      </c>
      <c r="Q22" s="36">
        <f>Índice!$G$52*'Datos Vida'!Q126*IF($C$9=$AR$9,1,$AR22)</f>
        <v>0</v>
      </c>
      <c r="R22" s="36">
        <f>Índice!$G$52*'Datos Vida'!R126*IF($C$9=$AR$9,1,$AR22)</f>
        <v>-45698.435469983269</v>
      </c>
      <c r="S22" s="36">
        <f>Índice!$G$52*'Datos Vida'!S126*IF($C$9=$AR$9,1,$AR22)</f>
        <v>0</v>
      </c>
      <c r="T22" s="36">
        <f>Índice!$G$52*'Datos Vida'!T126*IF($C$9=$AR$9,1,$AR22)</f>
        <v>0</v>
      </c>
      <c r="U22" s="36">
        <f>Índice!$G$52*'Datos Vida'!U126*IF($C$9=$AR$9,1,$AR22)</f>
        <v>0</v>
      </c>
      <c r="V22" s="36">
        <f>Índice!$G$52*'Datos Vida'!V126*IF($C$9=$AR$9,1,$AR22)</f>
        <v>0</v>
      </c>
      <c r="W22" s="36">
        <f>Índice!$G$52*'Datos Vida'!W126*IF($C$9=$AR$9,1,$AR22)</f>
        <v>0</v>
      </c>
      <c r="X22" s="36">
        <f>Índice!$G$52*'Datos Vida'!X126*IF($C$9=$AR$9,1,$AR22)</f>
        <v>0</v>
      </c>
      <c r="Y22" s="36">
        <f>Índice!$G$52*'Datos Vida'!Y126*IF($C$9=$AR$9,1,$AR22)</f>
        <v>-1955.5519570318122</v>
      </c>
      <c r="Z22" s="36">
        <f>Índice!$G$52*'Datos Vida'!Z126*IF($C$9=$AR$9,1,$AR22)</f>
        <v>-224541.27043688385</v>
      </c>
      <c r="AA22" s="36">
        <f>Índice!$G$52*'Datos Vida'!AA126*IF($C$9=$AR$9,1,$AR22)</f>
        <v>0</v>
      </c>
      <c r="AB22" s="36">
        <f>Índice!$G$52*'Datos Vida'!AB126*IF($C$9=$AR$9,1,$AR22)</f>
        <v>-50614.173881952476</v>
      </c>
      <c r="AC22" s="36">
        <f>Índice!$G$52*'Datos Vida'!AC126*IF($C$9=$AR$9,1,$AR22)</f>
        <v>-996.9460553697138</v>
      </c>
      <c r="AD22" s="36">
        <f>Índice!$G$52*'Datos Vida'!AD126*IF($C$9=$AR$9,1,$AR22)</f>
        <v>0</v>
      </c>
      <c r="AE22" s="36">
        <f>Índice!$G$52*'Datos Vida'!AE126*IF($C$9=$AR$9,1,$AR22)</f>
        <v>-60.657048855969961</v>
      </c>
      <c r="AF22" s="36">
        <f>Índice!$G$52*'Datos Vida'!AF126*IF($C$9=$AR$9,1,$AR22)</f>
        <v>0</v>
      </c>
      <c r="AG22" s="36">
        <f>Índice!$G$52*'Datos Vida'!AG126*IF($C$9=$AR$9,1,$AR22)</f>
        <v>-872.70626713527622</v>
      </c>
      <c r="AH22" s="36">
        <f>Índice!$G$52*'Datos Vida'!AH126*IF($C$9=$AR$9,1,$AR22)</f>
        <v>0</v>
      </c>
      <c r="AI22" s="36">
        <f>Índice!$G$52*'Datos Vida'!AI126*IF($C$9=$AR$9,1,$AR22)</f>
        <v>6251.1120175459791</v>
      </c>
      <c r="AJ22" s="36">
        <f>Índice!$G$52*'Datos Vida'!AJ126*IF($C$9=$AR$9,1,$AR22)</f>
        <v>9045.7928400188212</v>
      </c>
      <c r="AK22" s="36">
        <f>Índice!$G$52*'Datos Vida'!AK126*IF($C$9=$AR$9,1,$AR22)</f>
        <v>0</v>
      </c>
      <c r="AL22" s="36">
        <f>Índice!$G$52*'Datos Vida'!AL126*IF($C$9=$AR$9,1,$AR22)</f>
        <v>0</v>
      </c>
      <c r="AM22" s="36">
        <f>Índice!$G$52*'Datos Vida'!AM126*IF($C$9=$AR$9,1,$AR22)</f>
        <v>0</v>
      </c>
      <c r="AN22" s="36">
        <f>Índice!$G$52*'Datos Vida'!AN126*IF($C$9=$AR$9,1,$AR22)</f>
        <v>0</v>
      </c>
      <c r="AO22" s="36">
        <f>Índice!$G$52*'Datos Vida'!AO126*IF($C$9=$AR$9,1,$AR22)</f>
        <v>0</v>
      </c>
      <c r="AP22" s="36">
        <f>Índice!$G$52*'Datos Vida'!AP126*IF($C$9=$AR$9,1,$AR22)</f>
        <v>0</v>
      </c>
      <c r="AQ22" s="36">
        <f>Índice!$G$52*'Datos Vida'!AQ126*IF($C$9=$AR$9,1,$AR22)</f>
        <v>-255464.35641442341</v>
      </c>
      <c r="AR22" s="240">
        <v>-1</v>
      </c>
    </row>
    <row r="23" spans="2:44" x14ac:dyDescent="0.2">
      <c r="B23" s="56" t="str">
        <f>'Datos Generales'!B127</f>
        <v>5.31.12.60  Variación Otras Reservas Técnicas</v>
      </c>
      <c r="C23" s="36">
        <f>Índice!$G$52*'Datos Vida'!C127*IF($C$9=$AR$9,1,$AR23)</f>
        <v>0</v>
      </c>
      <c r="D23" s="36">
        <f>Índice!$G$52*'Datos Vida'!D127*IF($C$9=$AR$9,1,$AR23)</f>
        <v>0</v>
      </c>
      <c r="E23" s="36">
        <f>Índice!$G$52*'Datos Vida'!E127*IF($C$9=$AR$9,1,$AR23)</f>
        <v>0</v>
      </c>
      <c r="F23" s="36">
        <f>Índice!$G$52*'Datos Vida'!F127*IF($C$9=$AR$9,1,$AR23)</f>
        <v>0</v>
      </c>
      <c r="G23" s="36">
        <f>Índice!$G$52*'Datos Vida'!G127*IF($C$9=$AR$9,1,$AR23)</f>
        <v>-11375.288869414526</v>
      </c>
      <c r="H23" s="36">
        <f>Índice!$G$52*'Datos Vida'!H127*IF($C$9=$AR$9,1,$AR23)</f>
        <v>0</v>
      </c>
      <c r="I23" s="36">
        <f>Índice!$G$52*'Datos Vida'!I127*IF($C$9=$AR$9,1,$AR23)</f>
        <v>0</v>
      </c>
      <c r="J23" s="36">
        <f>Índice!$G$52*'Datos Vida'!J127*IF($C$9=$AR$9,1,$AR23)</f>
        <v>-4659.0600981058878</v>
      </c>
      <c r="K23" s="36">
        <f>Índice!$G$52*'Datos Vida'!K127*IF($C$9=$AR$9,1,$AR23)</f>
        <v>0</v>
      </c>
      <c r="L23" s="36">
        <f>Índice!$G$52*'Datos Vida'!L127*IF($C$9=$AR$9,1,$AR23)</f>
        <v>0</v>
      </c>
      <c r="M23" s="36">
        <f>Índice!$G$52*'Datos Vida'!M127*IF($C$9=$AR$9,1,$AR23)</f>
        <v>0</v>
      </c>
      <c r="N23" s="36">
        <f>Índice!$G$52*'Datos Vida'!N127*IF($C$9=$AR$9,1,$AR23)</f>
        <v>0</v>
      </c>
      <c r="O23" s="36">
        <f>Índice!$G$52*'Datos Vida'!O127*IF($C$9=$AR$9,1,$AR23)</f>
        <v>82.191491887842645</v>
      </c>
      <c r="P23" s="36">
        <f>Índice!$G$52*'Datos Vida'!P127*IF($C$9=$AR$9,1,$AR23)</f>
        <v>-6398.7913496176361</v>
      </c>
      <c r="Q23" s="36">
        <f>Índice!$G$52*'Datos Vida'!Q127*IF($C$9=$AR$9,1,$AR23)</f>
        <v>-458.99321545975698</v>
      </c>
      <c r="R23" s="36">
        <f>Índice!$G$52*'Datos Vida'!R127*IF($C$9=$AR$9,1,$AR23)</f>
        <v>-11493.03090311644</v>
      </c>
      <c r="S23" s="36">
        <f>Índice!$G$52*'Datos Vida'!S127*IF($C$9=$AR$9,1,$AR23)</f>
        <v>0</v>
      </c>
      <c r="T23" s="36">
        <f>Índice!$G$52*'Datos Vida'!T127*IF($C$9=$AR$9,1,$AR23)</f>
        <v>0</v>
      </c>
      <c r="U23" s="36">
        <f>Índice!$G$52*'Datos Vida'!U127*IF($C$9=$AR$9,1,$AR23)</f>
        <v>0</v>
      </c>
      <c r="V23" s="36">
        <f>Índice!$G$52*'Datos Vida'!V127*IF($C$9=$AR$9,1,$AR23)</f>
        <v>0</v>
      </c>
      <c r="W23" s="36">
        <f>Índice!$G$52*'Datos Vida'!W127*IF($C$9=$AR$9,1,$AR23)</f>
        <v>0</v>
      </c>
      <c r="X23" s="36">
        <f>Índice!$G$52*'Datos Vida'!X127*IF($C$9=$AR$9,1,$AR23)</f>
        <v>4508.8973310558313</v>
      </c>
      <c r="Y23" s="36">
        <f>Índice!$G$52*'Datos Vida'!Y127*IF($C$9=$AR$9,1,$AR23)</f>
        <v>0</v>
      </c>
      <c r="Z23" s="36">
        <f>Índice!$G$52*'Datos Vida'!Z127*IF($C$9=$AR$9,1,$AR23)</f>
        <v>0</v>
      </c>
      <c r="AA23" s="36">
        <f>Índice!$G$52*'Datos Vida'!AA127*IF($C$9=$AR$9,1,$AR23)</f>
        <v>0</v>
      </c>
      <c r="AB23" s="36">
        <f>Índice!$G$52*'Datos Vida'!AB127*IF($C$9=$AR$9,1,$AR23)</f>
        <v>0</v>
      </c>
      <c r="AC23" s="36">
        <f>Índice!$G$52*'Datos Vida'!AC127*IF($C$9=$AR$9,1,$AR23)</f>
        <v>72210.464650684458</v>
      </c>
      <c r="AD23" s="36">
        <f>Índice!$G$52*'Datos Vida'!AD127*IF($C$9=$AR$9,1,$AR23)</f>
        <v>0</v>
      </c>
      <c r="AE23" s="36">
        <f>Índice!$G$52*'Datos Vida'!AE127*IF($C$9=$AR$9,1,$AR23)</f>
        <v>0</v>
      </c>
      <c r="AF23" s="36">
        <f>Índice!$G$52*'Datos Vida'!AF127*IF($C$9=$AR$9,1,$AR23)</f>
        <v>0</v>
      </c>
      <c r="AG23" s="36">
        <f>Índice!$G$52*'Datos Vida'!AG127*IF($C$9=$AR$9,1,$AR23)</f>
        <v>0</v>
      </c>
      <c r="AH23" s="36">
        <f>Índice!$G$52*'Datos Vida'!AH127*IF($C$9=$AR$9,1,$AR23)</f>
        <v>26643.038880726064</v>
      </c>
      <c r="AI23" s="36">
        <f>Índice!$G$52*'Datos Vida'!AI127*IF($C$9=$AR$9,1,$AR23)</f>
        <v>-5851.2109467092278</v>
      </c>
      <c r="AJ23" s="36">
        <f>Índice!$G$52*'Datos Vida'!AJ127*IF($C$9=$AR$9,1,$AR23)</f>
        <v>0</v>
      </c>
      <c r="AK23" s="36">
        <f>Índice!$G$52*'Datos Vida'!AK127*IF($C$9=$AR$9,1,$AR23)</f>
        <v>0</v>
      </c>
      <c r="AL23" s="36">
        <f>Índice!$G$52*'Datos Vida'!AL127*IF($C$9=$AR$9,1,$AR23)</f>
        <v>0</v>
      </c>
      <c r="AM23" s="36">
        <f>Índice!$G$52*'Datos Vida'!AM127*IF($C$9=$AR$9,1,$AR23)</f>
        <v>0</v>
      </c>
      <c r="AN23" s="36">
        <f>Índice!$G$52*'Datos Vida'!AN127*IF($C$9=$AR$9,1,$AR23)</f>
        <v>0</v>
      </c>
      <c r="AO23" s="36">
        <f>Índice!$G$52*'Datos Vida'!AO127*IF($C$9=$AR$9,1,$AR23)</f>
        <v>0</v>
      </c>
      <c r="AP23" s="36">
        <f>Índice!$G$52*'Datos Vida'!AP127*IF($C$9=$AR$9,1,$AR23)</f>
        <v>0</v>
      </c>
      <c r="AQ23" s="36">
        <f>Índice!$G$52*'Datos Vida'!AQ127*IF($C$9=$AR$9,1,$AR23)</f>
        <v>63208.216971930728</v>
      </c>
      <c r="AR23" s="240">
        <v>-1</v>
      </c>
    </row>
    <row r="24" spans="2:44" x14ac:dyDescent="0.2">
      <c r="B24" s="55" t="str">
        <f>'Datos Generales'!B128</f>
        <v xml:space="preserve">5.31.13.00  Costo De Siniestros </v>
      </c>
      <c r="C24" s="36">
        <f>Índice!$G$52*'Datos Vida'!C128*IF($C$9=$AR$9,1,$AR24)</f>
        <v>529412.13692095573</v>
      </c>
      <c r="D24" s="36">
        <f>Índice!$G$52*'Datos Vida'!D128*IF($C$9=$AR$9,1,$AR24)</f>
        <v>17931.897408960845</v>
      </c>
      <c r="E24" s="36">
        <f>Índice!$G$52*'Datos Vida'!E128*IF($C$9=$AR$9,1,$AR24)</f>
        <v>330890.59720487695</v>
      </c>
      <c r="F24" s="36">
        <f>Índice!$G$52*'Datos Vida'!F128*IF($C$9=$AR$9,1,$AR24)</f>
        <v>330616.16062993521</v>
      </c>
      <c r="G24" s="36">
        <f>Índice!$G$52*'Datos Vida'!G128*IF($C$9=$AR$9,1,$AR24)</f>
        <v>632453.80045497895</v>
      </c>
      <c r="H24" s="36">
        <f>Índice!$G$52*'Datos Vida'!H128*IF($C$9=$AR$9,1,$AR24)</f>
        <v>429907.2930320598</v>
      </c>
      <c r="I24" s="36">
        <f>Índice!$G$52*'Datos Vida'!I128*IF($C$9=$AR$9,1,$AR24)</f>
        <v>78407.723550822135</v>
      </c>
      <c r="J24" s="36">
        <f>Índice!$G$52*'Datos Vida'!J128*IF($C$9=$AR$9,1,$AR24)</f>
        <v>1092916.6991270897</v>
      </c>
      <c r="K24" s="36">
        <f>Índice!$G$52*'Datos Vida'!K128*IF($C$9=$AR$9,1,$AR24)</f>
        <v>32559.125313788816</v>
      </c>
      <c r="L24" s="36">
        <f>Índice!$G$52*'Datos Vida'!L128*IF($C$9=$AR$9,1,$AR24)</f>
        <v>1340685.2647596835</v>
      </c>
      <c r="M24" s="36">
        <f>Índice!$G$52*'Datos Vida'!M128*IF($C$9=$AR$9,1,$AR24)</f>
        <v>11625.333350116365</v>
      </c>
      <c r="N24" s="36">
        <f>Índice!$G$52*'Datos Vida'!N128*IF($C$9=$AR$9,1,$AR24)</f>
        <v>87894.955463165737</v>
      </c>
      <c r="O24" s="36">
        <f>Índice!$G$52*'Datos Vida'!O128*IF($C$9=$AR$9,1,$AR24)</f>
        <v>78366.151529676878</v>
      </c>
      <c r="P24" s="36">
        <f>Índice!$G$52*'Datos Vida'!P128*IF($C$9=$AR$9,1,$AR24)</f>
        <v>22475.392731428074</v>
      </c>
      <c r="Q24" s="36">
        <f>Índice!$G$52*'Datos Vida'!Q128*IF($C$9=$AR$9,1,$AR24)</f>
        <v>1067474.5881665344</v>
      </c>
      <c r="R24" s="36">
        <f>Índice!$G$52*'Datos Vida'!R128*IF($C$9=$AR$9,1,$AR24)</f>
        <v>2885744.981165017</v>
      </c>
      <c r="S24" s="36">
        <f>Índice!$G$52*'Datos Vida'!S128*IF($C$9=$AR$9,1,$AR24)</f>
        <v>0</v>
      </c>
      <c r="T24" s="36">
        <f>Índice!$G$52*'Datos Vida'!T128*IF($C$9=$AR$9,1,$AR24)</f>
        <v>355936.20906031923</v>
      </c>
      <c r="U24" s="36">
        <f>Índice!$G$52*'Datos Vida'!U128*IF($C$9=$AR$9,1,$AR24)</f>
        <v>41845.709287740647</v>
      </c>
      <c r="V24" s="36">
        <f>Índice!$G$52*'Datos Vida'!V128*IF($C$9=$AR$9,1,$AR24)</f>
        <v>3.2999067521195098</v>
      </c>
      <c r="W24" s="36">
        <f>Índice!$G$52*'Datos Vida'!W128*IF($C$9=$AR$9,1,$AR24)</f>
        <v>0</v>
      </c>
      <c r="X24" s="36">
        <f>Índice!$G$52*'Datos Vida'!X128*IF($C$9=$AR$9,1,$AR24)</f>
        <v>160689.40155000365</v>
      </c>
      <c r="Y24" s="36">
        <f>Índice!$G$52*'Datos Vida'!Y128*IF($C$9=$AR$9,1,$AR24)</f>
        <v>41634.821432520141</v>
      </c>
      <c r="Z24" s="36">
        <f>Índice!$G$52*'Datos Vida'!Z128*IF($C$9=$AR$9,1,$AR24)</f>
        <v>1579453.9981091875</v>
      </c>
      <c r="AA24" s="36">
        <f>Índice!$G$52*'Datos Vida'!AA128*IF($C$9=$AR$9,1,$AR24)</f>
        <v>288827.50230738329</v>
      </c>
      <c r="AB24" s="36">
        <f>Índice!$G$52*'Datos Vida'!AB128*IF($C$9=$AR$9,1,$AR24)</f>
        <v>879451.95692975319</v>
      </c>
      <c r="AC24" s="36">
        <f>Índice!$G$52*'Datos Vida'!AC128*IF($C$9=$AR$9,1,$AR24)</f>
        <v>-295249.49506323744</v>
      </c>
      <c r="AD24" s="36">
        <f>Índice!$G$52*'Datos Vida'!AD128*IF($C$9=$AR$9,1,$AR24)</f>
        <v>359952.39969559212</v>
      </c>
      <c r="AE24" s="36">
        <f>Índice!$G$52*'Datos Vida'!AE128*IF($C$9=$AR$9,1,$AR24)</f>
        <v>745.13255249148062</v>
      </c>
      <c r="AF24" s="36">
        <f>Índice!$G$52*'Datos Vida'!AF128*IF($C$9=$AR$9,1,$AR24)</f>
        <v>703186.21305762907</v>
      </c>
      <c r="AG24" s="36">
        <f>Índice!$G$52*'Datos Vida'!AG128*IF($C$9=$AR$9,1,$AR24)</f>
        <v>445788.85971892282</v>
      </c>
      <c r="AH24" s="36">
        <f>Índice!$G$52*'Datos Vida'!AH128*IF($C$9=$AR$9,1,$AR24)</f>
        <v>379015.38266841351</v>
      </c>
      <c r="AI24" s="36">
        <f>Índice!$G$52*'Datos Vida'!AI128*IF($C$9=$AR$9,1,$AR24)</f>
        <v>848702.16708618577</v>
      </c>
      <c r="AJ24" s="36">
        <f>Índice!$G$52*'Datos Vida'!AJ128*IF($C$9=$AR$9,1,$AR24)</f>
        <v>269107.2935763743</v>
      </c>
      <c r="AK24" s="36">
        <f>Índice!$G$52*'Datos Vida'!AK128*IF($C$9=$AR$9,1,$AR24)</f>
        <v>124842.58254104387</v>
      </c>
      <c r="AL24" s="36">
        <f>Índice!$G$52*'Datos Vida'!AL128*IF($C$9=$AR$9,1,$AR24)</f>
        <v>0</v>
      </c>
      <c r="AM24" s="36">
        <f>Índice!$G$52*'Datos Vida'!AM128*IF($C$9=$AR$9,1,$AR24)</f>
        <v>0</v>
      </c>
      <c r="AN24" s="36">
        <f>Índice!$G$52*'Datos Vida'!AN128*IF($C$9=$AR$9,1,$AR24)</f>
        <v>0</v>
      </c>
      <c r="AO24" s="36">
        <f>Índice!$G$52*'Datos Vida'!AO128*IF($C$9=$AR$9,1,$AR24)</f>
        <v>0</v>
      </c>
      <c r="AP24" s="36">
        <f>Índice!$G$52*'Datos Vida'!AP128*IF($C$9=$AR$9,1,$AR24)</f>
        <v>0</v>
      </c>
      <c r="AQ24" s="36">
        <f>Índice!$G$52*'Datos Vida'!AQ128*IF($C$9=$AR$9,1,$AR24)</f>
        <v>15153295.535226166</v>
      </c>
      <c r="AR24" s="240">
        <v>-1</v>
      </c>
    </row>
    <row r="25" spans="2:44" x14ac:dyDescent="0.2">
      <c r="B25" s="56" t="str">
        <f>'Datos Generales'!B129</f>
        <v>5.31.13.10  Siniestros Directos</v>
      </c>
      <c r="C25" s="36">
        <f>Índice!$G$52*'Datos Vida'!C129*IF($C$9=$AR$9,1,$AR25)</f>
        <v>533164.19893743005</v>
      </c>
      <c r="D25" s="36">
        <f>Índice!$G$52*'Datos Vida'!D129*IF($C$9=$AR$9,1,$AR25)</f>
        <v>17931.897408960845</v>
      </c>
      <c r="E25" s="36">
        <f>Índice!$G$52*'Datos Vida'!E129*IF($C$9=$AR$9,1,$AR25)</f>
        <v>473007.1710035493</v>
      </c>
      <c r="F25" s="36">
        <f>Índice!$G$52*'Datos Vida'!F129*IF($C$9=$AR$9,1,$AR25)</f>
        <v>414270.97405422805</v>
      </c>
      <c r="G25" s="36">
        <f>Índice!$G$52*'Datos Vida'!G129*IF($C$9=$AR$9,1,$AR25)</f>
        <v>669476.81509329728</v>
      </c>
      <c r="H25" s="36">
        <f>Índice!$G$52*'Datos Vida'!H129*IF($C$9=$AR$9,1,$AR25)</f>
        <v>372968.6947712127</v>
      </c>
      <c r="I25" s="36">
        <f>Índice!$G$52*'Datos Vida'!I129*IF($C$9=$AR$9,1,$AR25)</f>
        <v>76944.742210944329</v>
      </c>
      <c r="J25" s="36">
        <f>Índice!$G$52*'Datos Vida'!J129*IF($C$9=$AR$9,1,$AR25)</f>
        <v>1326400.7168622175</v>
      </c>
      <c r="K25" s="36">
        <f>Índice!$G$52*'Datos Vida'!K129*IF($C$9=$AR$9,1,$AR25)</f>
        <v>77684.125441362528</v>
      </c>
      <c r="L25" s="36">
        <f>Índice!$G$52*'Datos Vida'!L129*IF($C$9=$AR$9,1,$AR25)</f>
        <v>1199009.3135615622</v>
      </c>
      <c r="M25" s="36">
        <f>Índice!$G$52*'Datos Vida'!M129*IF($C$9=$AR$9,1,$AR25)</f>
        <v>13537.510244169287</v>
      </c>
      <c r="N25" s="36">
        <f>Índice!$G$52*'Datos Vida'!N129*IF($C$9=$AR$9,1,$AR25)</f>
        <v>87894.955463165737</v>
      </c>
      <c r="O25" s="36">
        <f>Índice!$G$52*'Datos Vida'!O129*IF($C$9=$AR$9,1,$AR25)</f>
        <v>78366.151529676878</v>
      </c>
      <c r="P25" s="36">
        <f>Índice!$G$52*'Datos Vida'!P129*IF($C$9=$AR$9,1,$AR25)</f>
        <v>24272.651223329867</v>
      </c>
      <c r="Q25" s="36">
        <f>Índice!$G$52*'Datos Vida'!Q129*IF($C$9=$AR$9,1,$AR25)</f>
        <v>1063399.645583211</v>
      </c>
      <c r="R25" s="36">
        <f>Índice!$G$52*'Datos Vida'!R129*IF($C$9=$AR$9,1,$AR25)</f>
        <v>3076245.434136753</v>
      </c>
      <c r="S25" s="36">
        <f>Índice!$G$52*'Datos Vida'!S129*IF($C$9=$AR$9,1,$AR25)</f>
        <v>0</v>
      </c>
      <c r="T25" s="36">
        <f>Índice!$G$52*'Datos Vida'!T129*IF($C$9=$AR$9,1,$AR25)</f>
        <v>355955.77036323131</v>
      </c>
      <c r="U25" s="36">
        <f>Índice!$G$52*'Datos Vida'!U129*IF($C$9=$AR$9,1,$AR25)</f>
        <v>53249.744767521574</v>
      </c>
      <c r="V25" s="36">
        <f>Índice!$G$52*'Datos Vida'!V129*IF($C$9=$AR$9,1,$AR25)</f>
        <v>3.2999067521195098</v>
      </c>
      <c r="W25" s="36">
        <f>Índice!$G$52*'Datos Vida'!W129*IF($C$9=$AR$9,1,$AR25)</f>
        <v>0</v>
      </c>
      <c r="X25" s="36">
        <f>Índice!$G$52*'Datos Vida'!X129*IF($C$9=$AR$9,1,$AR25)</f>
        <v>161009.1182887296</v>
      </c>
      <c r="Y25" s="36">
        <f>Índice!$G$52*'Datos Vida'!Y129*IF($C$9=$AR$9,1,$AR25)</f>
        <v>57039.602623187733</v>
      </c>
      <c r="Z25" s="36">
        <f>Índice!$G$52*'Datos Vida'!Z129*IF($C$9=$AR$9,1,$AR25)</f>
        <v>1668531.3407793292</v>
      </c>
      <c r="AA25" s="36">
        <f>Índice!$G$52*'Datos Vida'!AA129*IF($C$9=$AR$9,1,$AR25)</f>
        <v>289786.10820904537</v>
      </c>
      <c r="AB25" s="36">
        <f>Índice!$G$52*'Datos Vida'!AB129*IF($C$9=$AR$9,1,$AR25)</f>
        <v>867457.34020031465</v>
      </c>
      <c r="AC25" s="36">
        <f>Índice!$G$52*'Datos Vida'!AC129*IF($C$9=$AR$9,1,$AR25)</f>
        <v>113541.52456372342</v>
      </c>
      <c r="AD25" s="36">
        <f>Índice!$G$52*'Datos Vida'!AD129*IF($C$9=$AR$9,1,$AR25)</f>
        <v>368851.49977359921</v>
      </c>
      <c r="AE25" s="36">
        <f>Índice!$G$52*'Datos Vida'!AE129*IF($C$9=$AR$9,1,$AR25)</f>
        <v>745.13255249148062</v>
      </c>
      <c r="AF25" s="36">
        <f>Índice!$G$52*'Datos Vida'!AF129*IF($C$9=$AR$9,1,$AR25)</f>
        <v>839838.85568759346</v>
      </c>
      <c r="AG25" s="36">
        <f>Índice!$G$52*'Datos Vida'!AG129*IF($C$9=$AR$9,1,$AR25)</f>
        <v>486198.63329429016</v>
      </c>
      <c r="AH25" s="36">
        <f>Índice!$G$52*'Datos Vida'!AH129*IF($C$9=$AR$9,1,$AR25)</f>
        <v>398832.81957980961</v>
      </c>
      <c r="AI25" s="36">
        <f>Índice!$G$52*'Datos Vida'!AI129*IF($C$9=$AR$9,1,$AR25)</f>
        <v>865422.35234363121</v>
      </c>
      <c r="AJ25" s="36">
        <f>Índice!$G$52*'Datos Vida'!AJ129*IF($C$9=$AR$9,1,$AR25)</f>
        <v>324491.63575697312</v>
      </c>
      <c r="AK25" s="36">
        <f>Índice!$G$52*'Datos Vida'!AK129*IF($C$9=$AR$9,1,$AR25)</f>
        <v>123788.78963842889</v>
      </c>
      <c r="AL25" s="36">
        <f>Índice!$G$52*'Datos Vida'!AL129*IF($C$9=$AR$9,1,$AR25)</f>
        <v>0</v>
      </c>
      <c r="AM25" s="36">
        <f>Índice!$G$52*'Datos Vida'!AM129*IF($C$9=$AR$9,1,$AR25)</f>
        <v>0</v>
      </c>
      <c r="AN25" s="36">
        <f>Índice!$G$52*'Datos Vida'!AN129*IF($C$9=$AR$9,1,$AR25)</f>
        <v>0</v>
      </c>
      <c r="AO25" s="36">
        <f>Índice!$G$52*'Datos Vida'!AO129*IF($C$9=$AR$9,1,$AR25)</f>
        <v>0</v>
      </c>
      <c r="AP25" s="36">
        <f>Índice!$G$52*'Datos Vida'!AP129*IF($C$9=$AR$9,1,$AR25)</f>
        <v>0</v>
      </c>
      <c r="AQ25" s="36">
        <f>Índice!$G$52*'Datos Vida'!AQ129*IF($C$9=$AR$9,1,$AR25)</f>
        <v>16479318.565853722</v>
      </c>
      <c r="AR25" s="240">
        <v>-1</v>
      </c>
    </row>
    <row r="26" spans="2:44" x14ac:dyDescent="0.2">
      <c r="B26" s="56" t="str">
        <f>'Datos Generales'!B130</f>
        <v>5.31.13.20  Siniestros Cedidos</v>
      </c>
      <c r="C26" s="36">
        <f>Índice!$G$52*'Datos Vida'!C130*IF($C$9=$AR$9,1,$AR26)</f>
        <v>3752.0620164743596</v>
      </c>
      <c r="D26" s="36">
        <f>Índice!$G$52*'Datos Vida'!D130*IF($C$9=$AR$9,1,$AR26)</f>
        <v>0</v>
      </c>
      <c r="E26" s="36">
        <f>Índice!$G$52*'Datos Vida'!E130*IF($C$9=$AR$9,1,$AR26)</f>
        <v>142116.57379867235</v>
      </c>
      <c r="F26" s="36">
        <f>Índice!$G$52*'Datos Vida'!F130*IF($C$9=$AR$9,1,$AR26)</f>
        <v>83654.813424292835</v>
      </c>
      <c r="G26" s="36">
        <f>Índice!$G$52*'Datos Vida'!G130*IF($C$9=$AR$9,1,$AR26)</f>
        <v>37023.014638318316</v>
      </c>
      <c r="H26" s="36">
        <f>Índice!$G$52*'Datos Vida'!H130*IF($C$9=$AR$9,1,$AR26)</f>
        <v>7872.999176384099</v>
      </c>
      <c r="I26" s="36">
        <f>Índice!$G$52*'Datos Vida'!I130*IF($C$9=$AR$9,1,$AR26)</f>
        <v>-1462.9813398778083</v>
      </c>
      <c r="J26" s="36">
        <f>Índice!$G$52*'Datos Vida'!J130*IF($C$9=$AR$9,1,$AR26)</f>
        <v>233484.01773512774</v>
      </c>
      <c r="K26" s="36">
        <f>Índice!$G$52*'Datos Vida'!K130*IF($C$9=$AR$9,1,$AR26)</f>
        <v>45125.000127573716</v>
      </c>
      <c r="L26" s="36">
        <f>Índice!$G$52*'Datos Vida'!L130*IF($C$9=$AR$9,1,$AR26)</f>
        <v>-141675.9511981213</v>
      </c>
      <c r="M26" s="36">
        <f>Índice!$G$52*'Datos Vida'!M130*IF($C$9=$AR$9,1,$AR26)</f>
        <v>1912.1768940529219</v>
      </c>
      <c r="N26" s="36">
        <f>Índice!$G$52*'Datos Vida'!N130*IF($C$9=$AR$9,1,$AR26)</f>
        <v>0</v>
      </c>
      <c r="O26" s="36">
        <f>Índice!$G$52*'Datos Vida'!O130*IF($C$9=$AR$9,1,$AR26)</f>
        <v>0</v>
      </c>
      <c r="P26" s="36">
        <f>Índice!$G$52*'Datos Vida'!P130*IF($C$9=$AR$9,1,$AR26)</f>
        <v>1797.2584919017909</v>
      </c>
      <c r="Q26" s="36">
        <f>Índice!$G$52*'Datos Vida'!Q130*IF($C$9=$AR$9,1,$AR26)</f>
        <v>-4074.9425833234964</v>
      </c>
      <c r="R26" s="36">
        <f>Índice!$G$52*'Datos Vida'!R130*IF($C$9=$AR$9,1,$AR26)</f>
        <v>190500.45297173614</v>
      </c>
      <c r="S26" s="36">
        <f>Índice!$G$52*'Datos Vida'!S130*IF($C$9=$AR$9,1,$AR26)</f>
        <v>0</v>
      </c>
      <c r="T26" s="36">
        <f>Índice!$G$52*'Datos Vida'!T130*IF($C$9=$AR$9,1,$AR26)</f>
        <v>19.561302912048642</v>
      </c>
      <c r="U26" s="36">
        <f>Índice!$G$52*'Datos Vida'!U130*IF($C$9=$AR$9,1,$AR26)</f>
        <v>11404.035479780929</v>
      </c>
      <c r="V26" s="36">
        <f>Índice!$G$52*'Datos Vida'!V130*IF($C$9=$AR$9,1,$AR26)</f>
        <v>0</v>
      </c>
      <c r="W26" s="36">
        <f>Índice!$G$52*'Datos Vida'!W130*IF($C$9=$AR$9,1,$AR26)</f>
        <v>0</v>
      </c>
      <c r="X26" s="36">
        <f>Índice!$G$52*'Datos Vida'!X130*IF($C$9=$AR$9,1,$AR26)</f>
        <v>319.71673872597069</v>
      </c>
      <c r="Y26" s="36">
        <f>Índice!$G$52*'Datos Vida'!Y130*IF($C$9=$AR$9,1,$AR26)</f>
        <v>15404.781190667592</v>
      </c>
      <c r="Z26" s="36">
        <f>Índice!$G$52*'Datos Vida'!Z130*IF($C$9=$AR$9,1,$AR26)</f>
        <v>89980.802707420415</v>
      </c>
      <c r="AA26" s="36">
        <f>Índice!$G$52*'Datos Vida'!AA130*IF($C$9=$AR$9,1,$AR26)</f>
        <v>958.60590166209852</v>
      </c>
      <c r="AB26" s="36">
        <f>Índice!$G$52*'Datos Vida'!AB130*IF($C$9=$AR$9,1,$AR26)</f>
        <v>-11972.571991548157</v>
      </c>
      <c r="AC26" s="36">
        <f>Índice!$G$52*'Datos Vida'!AC130*IF($C$9=$AR$9,1,$AR26)</f>
        <v>408791.01962696086</v>
      </c>
      <c r="AD26" s="36">
        <f>Índice!$G$52*'Datos Vida'!AD130*IF($C$9=$AR$9,1,$AR26)</f>
        <v>8899.1000780070754</v>
      </c>
      <c r="AE26" s="36">
        <f>Índice!$G$52*'Datos Vida'!AE130*IF($C$9=$AR$9,1,$AR26)</f>
        <v>0</v>
      </c>
      <c r="AF26" s="36">
        <f>Índice!$G$52*'Datos Vida'!AF130*IF($C$9=$AR$9,1,$AR26)</f>
        <v>136652.64262996445</v>
      </c>
      <c r="AG26" s="36">
        <f>Índice!$G$52*'Datos Vida'!AG130*IF($C$9=$AR$9,1,$AR26)</f>
        <v>40409.773575367319</v>
      </c>
      <c r="AH26" s="36">
        <f>Índice!$G$52*'Datos Vida'!AH130*IF($C$9=$AR$9,1,$AR26)</f>
        <v>19817.436911396144</v>
      </c>
      <c r="AI26" s="36">
        <f>Índice!$G$52*'Datos Vida'!AI130*IF($C$9=$AR$9,1,$AR26)</f>
        <v>16720.185257445457</v>
      </c>
      <c r="AJ26" s="36">
        <f>Índice!$G$52*'Datos Vida'!AJ130*IF($C$9=$AR$9,1,$AR26)</f>
        <v>55384.342180598796</v>
      </c>
      <c r="AK26" s="36">
        <f>Índice!$G$52*'Datos Vida'!AK130*IF($C$9=$AR$9,1,$AR26)</f>
        <v>-1053.7929026149891</v>
      </c>
      <c r="AL26" s="36">
        <f>Índice!$G$52*'Datos Vida'!AL130*IF($C$9=$AR$9,1,$AR26)</f>
        <v>0</v>
      </c>
      <c r="AM26" s="36">
        <f>Índice!$G$52*'Datos Vida'!AM130*IF($C$9=$AR$9,1,$AR26)</f>
        <v>0</v>
      </c>
      <c r="AN26" s="36">
        <f>Índice!$G$52*'Datos Vida'!AN130*IF($C$9=$AR$9,1,$AR26)</f>
        <v>0</v>
      </c>
      <c r="AO26" s="36">
        <f>Índice!$G$52*'Datos Vida'!AO130*IF($C$9=$AR$9,1,$AR26)</f>
        <v>0</v>
      </c>
      <c r="AP26" s="36">
        <f>Índice!$G$52*'Datos Vida'!AP130*IF($C$9=$AR$9,1,$AR26)</f>
        <v>0</v>
      </c>
      <c r="AQ26" s="36">
        <f>Índice!$G$52*'Datos Vida'!AQ130*IF($C$9=$AR$9,1,$AR26)</f>
        <v>1391760.1328399577</v>
      </c>
      <c r="AR26" s="240">
        <v>1</v>
      </c>
    </row>
    <row r="27" spans="2:44" x14ac:dyDescent="0.2">
      <c r="B27" s="56" t="str">
        <f>'Datos Generales'!B131</f>
        <v>5.31.13.30  Siniestros Aceptados</v>
      </c>
      <c r="C27" s="36">
        <f>Índice!$G$52*'Datos Vida'!C131*IF($C$9=$AR$9,1,$AR27)</f>
        <v>0</v>
      </c>
      <c r="D27" s="36">
        <f>Índice!$G$52*'Datos Vida'!D131*IF($C$9=$AR$9,1,$AR27)</f>
        <v>0</v>
      </c>
      <c r="E27" s="36">
        <f>Índice!$G$52*'Datos Vida'!E131*IF($C$9=$AR$9,1,$AR27)</f>
        <v>0</v>
      </c>
      <c r="F27" s="36">
        <f>Índice!$G$52*'Datos Vida'!F131*IF($C$9=$AR$9,1,$AR27)</f>
        <v>0</v>
      </c>
      <c r="G27" s="36">
        <f>Índice!$G$52*'Datos Vida'!G131*IF($C$9=$AR$9,1,$AR27)</f>
        <v>0</v>
      </c>
      <c r="H27" s="36">
        <f>Índice!$G$52*'Datos Vida'!H131*IF($C$9=$AR$9,1,$AR27)</f>
        <v>64811.597437231183</v>
      </c>
      <c r="I27" s="36">
        <f>Índice!$G$52*'Datos Vida'!I131*IF($C$9=$AR$9,1,$AR27)</f>
        <v>0</v>
      </c>
      <c r="J27" s="36">
        <f>Índice!$G$52*'Datos Vida'!J131*IF($C$9=$AR$9,1,$AR27)</f>
        <v>0</v>
      </c>
      <c r="K27" s="36">
        <f>Índice!$G$52*'Datos Vida'!K131*IF($C$9=$AR$9,1,$AR27)</f>
        <v>0</v>
      </c>
      <c r="L27" s="36">
        <f>Índice!$G$52*'Datos Vida'!L131*IF($C$9=$AR$9,1,$AR27)</f>
        <v>0</v>
      </c>
      <c r="M27" s="36">
        <f>Índice!$G$52*'Datos Vida'!M131*IF($C$9=$AR$9,1,$AR27)</f>
        <v>0</v>
      </c>
      <c r="N27" s="36">
        <f>Índice!$G$52*'Datos Vida'!N131*IF($C$9=$AR$9,1,$AR27)</f>
        <v>0</v>
      </c>
      <c r="O27" s="36">
        <f>Índice!$G$52*'Datos Vida'!O131*IF($C$9=$AR$9,1,$AR27)</f>
        <v>0</v>
      </c>
      <c r="P27" s="36">
        <f>Índice!$G$52*'Datos Vida'!P131*IF($C$9=$AR$9,1,$AR27)</f>
        <v>0</v>
      </c>
      <c r="Q27" s="36">
        <f>Índice!$G$52*'Datos Vida'!Q131*IF($C$9=$AR$9,1,$AR27)</f>
        <v>0</v>
      </c>
      <c r="R27" s="36">
        <f>Índice!$G$52*'Datos Vida'!R131*IF($C$9=$AR$9,1,$AR27)</f>
        <v>0</v>
      </c>
      <c r="S27" s="36">
        <f>Índice!$G$52*'Datos Vida'!S131*IF($C$9=$AR$9,1,$AR27)</f>
        <v>0</v>
      </c>
      <c r="T27" s="36">
        <f>Índice!$G$52*'Datos Vida'!T131*IF($C$9=$AR$9,1,$AR27)</f>
        <v>0</v>
      </c>
      <c r="U27" s="36">
        <f>Índice!$G$52*'Datos Vida'!U131*IF($C$9=$AR$9,1,$AR27)</f>
        <v>0</v>
      </c>
      <c r="V27" s="36">
        <f>Índice!$G$52*'Datos Vida'!V131*IF($C$9=$AR$9,1,$AR27)</f>
        <v>0</v>
      </c>
      <c r="W27" s="36">
        <f>Índice!$G$52*'Datos Vida'!W131*IF($C$9=$AR$9,1,$AR27)</f>
        <v>0</v>
      </c>
      <c r="X27" s="36">
        <f>Índice!$G$52*'Datos Vida'!X131*IF($C$9=$AR$9,1,$AR27)</f>
        <v>0</v>
      </c>
      <c r="Y27" s="36">
        <f>Índice!$G$52*'Datos Vida'!Y131*IF($C$9=$AR$9,1,$AR27)</f>
        <v>0</v>
      </c>
      <c r="Z27" s="36">
        <f>Índice!$G$52*'Datos Vida'!Z131*IF($C$9=$AR$9,1,$AR27)</f>
        <v>903.46003727874051</v>
      </c>
      <c r="AA27" s="36">
        <f>Índice!$G$52*'Datos Vida'!AA131*IF($C$9=$AR$9,1,$AR27)</f>
        <v>0</v>
      </c>
      <c r="AB27" s="36">
        <f>Índice!$G$52*'Datos Vida'!AB131*IF($C$9=$AR$9,1,$AR27)</f>
        <v>22.044737890447859</v>
      </c>
      <c r="AC27" s="36">
        <f>Índice!$G$52*'Datos Vida'!AC131*IF($C$9=$AR$9,1,$AR27)</f>
        <v>0</v>
      </c>
      <c r="AD27" s="36">
        <f>Índice!$G$52*'Datos Vida'!AD131*IF($C$9=$AR$9,1,$AR27)</f>
        <v>0</v>
      </c>
      <c r="AE27" s="36">
        <f>Índice!$G$52*'Datos Vida'!AE131*IF($C$9=$AR$9,1,$AR27)</f>
        <v>0</v>
      </c>
      <c r="AF27" s="36">
        <f>Índice!$G$52*'Datos Vida'!AF131*IF($C$9=$AR$9,1,$AR27)</f>
        <v>0</v>
      </c>
      <c r="AG27" s="36">
        <f>Índice!$G$52*'Datos Vida'!AG131*IF($C$9=$AR$9,1,$AR27)</f>
        <v>0</v>
      </c>
      <c r="AH27" s="36">
        <f>Índice!$G$52*'Datos Vida'!AH131*IF($C$9=$AR$9,1,$AR27)</f>
        <v>0</v>
      </c>
      <c r="AI27" s="36">
        <f>Índice!$G$52*'Datos Vida'!AI131*IF($C$9=$AR$9,1,$AR27)</f>
        <v>0</v>
      </c>
      <c r="AJ27" s="36">
        <f>Índice!$G$52*'Datos Vida'!AJ131*IF($C$9=$AR$9,1,$AR27)</f>
        <v>0</v>
      </c>
      <c r="AK27" s="36">
        <f>Índice!$G$52*'Datos Vida'!AK131*IF($C$9=$AR$9,1,$AR27)</f>
        <v>0</v>
      </c>
      <c r="AL27" s="36">
        <f>Índice!$G$52*'Datos Vida'!AL131*IF($C$9=$AR$9,1,$AR27)</f>
        <v>0</v>
      </c>
      <c r="AM27" s="36">
        <f>Índice!$G$52*'Datos Vida'!AM131*IF($C$9=$AR$9,1,$AR27)</f>
        <v>0</v>
      </c>
      <c r="AN27" s="36">
        <f>Índice!$G$52*'Datos Vida'!AN131*IF($C$9=$AR$9,1,$AR27)</f>
        <v>0</v>
      </c>
      <c r="AO27" s="36">
        <f>Índice!$G$52*'Datos Vida'!AO131*IF($C$9=$AR$9,1,$AR27)</f>
        <v>0</v>
      </c>
      <c r="AP27" s="36">
        <f>Índice!$G$52*'Datos Vida'!AP131*IF($C$9=$AR$9,1,$AR27)</f>
        <v>0</v>
      </c>
      <c r="AQ27" s="36">
        <f>Índice!$G$52*'Datos Vida'!AQ131*IF($C$9=$AR$9,1,$AR27)</f>
        <v>65737.102212400379</v>
      </c>
      <c r="AR27" s="240">
        <v>-1</v>
      </c>
    </row>
    <row r="28" spans="2:44" x14ac:dyDescent="0.2">
      <c r="B28" s="55" t="str">
        <f>'Datos Generales'!B132</f>
        <v xml:space="preserve">5.31.14.00  Costo De Rentas </v>
      </c>
      <c r="C28" s="36">
        <f>Índice!$G$52*'Datos Vida'!C132*IF($C$9=$AR$9,1,$AR28)</f>
        <v>247664.73763870241</v>
      </c>
      <c r="D28" s="36">
        <f>Índice!$G$52*'Datos Vida'!D132*IF($C$9=$AR$9,1,$AR28)</f>
        <v>0</v>
      </c>
      <c r="E28" s="36">
        <f>Índice!$G$52*'Datos Vida'!E132*IF($C$9=$AR$9,1,$AR28)</f>
        <v>0</v>
      </c>
      <c r="F28" s="36">
        <f>Índice!$G$52*'Datos Vida'!F132*IF($C$9=$AR$9,1,$AR28)</f>
        <v>26788.540954734468</v>
      </c>
      <c r="G28" s="36">
        <f>Índice!$G$52*'Datos Vida'!G132*IF($C$9=$AR$9,1,$AR28)</f>
        <v>3246088.8110367935</v>
      </c>
      <c r="H28" s="36">
        <f>Índice!$G$52*'Datos Vida'!H132*IF($C$9=$AR$9,1,$AR28)</f>
        <v>28629.854902759915</v>
      </c>
      <c r="I28" s="36">
        <f>Índice!$G$52*'Datos Vida'!I132*IF($C$9=$AR$9,1,$AR28)</f>
        <v>0</v>
      </c>
      <c r="J28" s="36">
        <f>Índice!$G$52*'Datos Vida'!J132*IF($C$9=$AR$9,1,$AR28)</f>
        <v>0</v>
      </c>
      <c r="K28" s="36">
        <f>Índice!$G$52*'Datos Vida'!K132*IF($C$9=$AR$9,1,$AR28)</f>
        <v>0</v>
      </c>
      <c r="L28" s="36">
        <f>Índice!$G$52*'Datos Vida'!L132*IF($C$9=$AR$9,1,$AR28)</f>
        <v>511312.28446420917</v>
      </c>
      <c r="M28" s="36">
        <f>Índice!$G$52*'Datos Vida'!M132*IF($C$9=$AR$9,1,$AR28)</f>
        <v>0</v>
      </c>
      <c r="N28" s="36">
        <f>Índice!$G$52*'Datos Vida'!N132*IF($C$9=$AR$9,1,$AR28)</f>
        <v>0</v>
      </c>
      <c r="O28" s="36">
        <f>Índice!$G$52*'Datos Vida'!O132*IF($C$9=$AR$9,1,$AR28)</f>
        <v>200685.66619163885</v>
      </c>
      <c r="P28" s="36">
        <f>Índice!$G$52*'Datos Vida'!P132*IF($C$9=$AR$9,1,$AR28)</f>
        <v>0</v>
      </c>
      <c r="Q28" s="36">
        <f>Índice!$G$52*'Datos Vida'!Q132*IF($C$9=$AR$9,1,$AR28)</f>
        <v>2118758.1668439661</v>
      </c>
      <c r="R28" s="36">
        <f>Índice!$G$52*'Datos Vida'!R132*IF($C$9=$AR$9,1,$AR28)</f>
        <v>2183513.6318467539</v>
      </c>
      <c r="S28" s="36">
        <f>Índice!$G$52*'Datos Vida'!S132*IF($C$9=$AR$9,1,$AR28)</f>
        <v>0</v>
      </c>
      <c r="T28" s="36">
        <f>Índice!$G$52*'Datos Vida'!T132*IF($C$9=$AR$9,1,$AR28)</f>
        <v>343108.79112168594</v>
      </c>
      <c r="U28" s="36">
        <f>Índice!$G$52*'Datos Vida'!U132*IF($C$9=$AR$9,1,$AR28)</f>
        <v>0</v>
      </c>
      <c r="V28" s="36">
        <f>Índice!$G$52*'Datos Vida'!V132*IF($C$9=$AR$9,1,$AR28)</f>
        <v>0</v>
      </c>
      <c r="W28" s="36">
        <f>Índice!$G$52*'Datos Vida'!W132*IF($C$9=$AR$9,1,$AR28)</f>
        <v>0</v>
      </c>
      <c r="X28" s="36">
        <f>Índice!$G$52*'Datos Vida'!X132*IF($C$9=$AR$9,1,$AR28)</f>
        <v>0</v>
      </c>
      <c r="Y28" s="36">
        <f>Índice!$G$52*'Datos Vida'!Y132*IF($C$9=$AR$9,1,$AR28)</f>
        <v>6018.7577586080797</v>
      </c>
      <c r="Z28" s="36">
        <f>Índice!$G$52*'Datos Vida'!Z132*IF($C$9=$AR$9,1,$AR28)</f>
        <v>3042878.3759832107</v>
      </c>
      <c r="AA28" s="36">
        <f>Índice!$G$52*'Datos Vida'!AA132*IF($C$9=$AR$9,1,$AR28)</f>
        <v>123570.1112817008</v>
      </c>
      <c r="AB28" s="36">
        <f>Índice!$G$52*'Datos Vida'!AB132*IF($C$9=$AR$9,1,$AR28)</f>
        <v>265635.14529965707</v>
      </c>
      <c r="AC28" s="36">
        <f>Índice!$G$52*'Datos Vida'!AC132*IF($C$9=$AR$9,1,$AR28)</f>
        <v>2905747.0087365885</v>
      </c>
      <c r="AD28" s="36">
        <f>Índice!$G$52*'Datos Vida'!AD132*IF($C$9=$AR$9,1,$AR28)</f>
        <v>1546187.3659838128</v>
      </c>
      <c r="AE28" s="36">
        <f>Índice!$G$52*'Datos Vida'!AE132*IF($C$9=$AR$9,1,$AR28)</f>
        <v>224840.98361715369</v>
      </c>
      <c r="AF28" s="36">
        <f>Índice!$G$52*'Datos Vida'!AF132*IF($C$9=$AR$9,1,$AR28)</f>
        <v>0</v>
      </c>
      <c r="AG28" s="36">
        <f>Índice!$G$52*'Datos Vida'!AG132*IF($C$9=$AR$9,1,$AR28)</f>
        <v>0</v>
      </c>
      <c r="AH28" s="36">
        <f>Índice!$G$52*'Datos Vida'!AH132*IF($C$9=$AR$9,1,$AR28)</f>
        <v>1722660.5957454338</v>
      </c>
      <c r="AI28" s="36">
        <f>Índice!$G$52*'Datos Vida'!AI132*IF($C$9=$AR$9,1,$AR28)</f>
        <v>0</v>
      </c>
      <c r="AJ28" s="36">
        <f>Índice!$G$52*'Datos Vida'!AJ132*IF($C$9=$AR$9,1,$AR28)</f>
        <v>0</v>
      </c>
      <c r="AK28" s="36">
        <f>Índice!$G$52*'Datos Vida'!AK132*IF($C$9=$AR$9,1,$AR28)</f>
        <v>0</v>
      </c>
      <c r="AL28" s="36">
        <f>Índice!$G$52*'Datos Vida'!AL132*IF($C$9=$AR$9,1,$AR28)</f>
        <v>0</v>
      </c>
      <c r="AM28" s="36">
        <f>Índice!$G$52*'Datos Vida'!AM132*IF($C$9=$AR$9,1,$AR28)</f>
        <v>0</v>
      </c>
      <c r="AN28" s="36">
        <f>Índice!$G$52*'Datos Vida'!AN132*IF($C$9=$AR$9,1,$AR28)</f>
        <v>0</v>
      </c>
      <c r="AO28" s="36">
        <f>Índice!$G$52*'Datos Vida'!AO132*IF($C$9=$AR$9,1,$AR28)</f>
        <v>0</v>
      </c>
      <c r="AP28" s="36">
        <f>Índice!$G$52*'Datos Vida'!AP132*IF($C$9=$AR$9,1,$AR28)</f>
        <v>0</v>
      </c>
      <c r="AQ28" s="36">
        <f>Índice!$G$52*'Datos Vida'!AQ132*IF($C$9=$AR$9,1,$AR28)</f>
        <v>18744088.829407409</v>
      </c>
      <c r="AR28" s="240">
        <v>-1</v>
      </c>
    </row>
    <row r="29" spans="2:44" x14ac:dyDescent="0.2">
      <c r="B29" s="56" t="str">
        <f>'Datos Generales'!B133</f>
        <v>5.31.14.10  Rentas Directas</v>
      </c>
      <c r="C29" s="36">
        <f>Índice!$G$52*'Datos Vida'!C133*IF($C$9=$AR$9,1,$AR29)</f>
        <v>247664.73763870241</v>
      </c>
      <c r="D29" s="36">
        <f>Índice!$G$52*'Datos Vida'!D133*IF($C$9=$AR$9,1,$AR29)</f>
        <v>0</v>
      </c>
      <c r="E29" s="36">
        <f>Índice!$G$52*'Datos Vida'!E133*IF($C$9=$AR$9,1,$AR29)</f>
        <v>0</v>
      </c>
      <c r="F29" s="36">
        <f>Índice!$G$52*'Datos Vida'!F133*IF($C$9=$AR$9,1,$AR29)</f>
        <v>28674.59075202834</v>
      </c>
      <c r="G29" s="36">
        <f>Índice!$G$52*'Datos Vida'!G133*IF($C$9=$AR$9,1,$AR29)</f>
        <v>3255494.1916538216</v>
      </c>
      <c r="H29" s="36">
        <f>Índice!$G$52*'Datos Vida'!H133*IF($C$9=$AR$9,1,$AR29)</f>
        <v>28629.854902759915</v>
      </c>
      <c r="I29" s="36">
        <f>Índice!$G$52*'Datos Vida'!I133*IF($C$9=$AR$9,1,$AR29)</f>
        <v>0</v>
      </c>
      <c r="J29" s="36">
        <f>Índice!$G$52*'Datos Vida'!J133*IF($C$9=$AR$9,1,$AR29)</f>
        <v>0</v>
      </c>
      <c r="K29" s="36">
        <f>Índice!$G$52*'Datos Vida'!K133*IF($C$9=$AR$9,1,$AR29)</f>
        <v>0</v>
      </c>
      <c r="L29" s="36">
        <f>Índice!$G$52*'Datos Vida'!L133*IF($C$9=$AR$9,1,$AR29)</f>
        <v>524842.37842310045</v>
      </c>
      <c r="M29" s="36">
        <f>Índice!$G$52*'Datos Vida'!M133*IF($C$9=$AR$9,1,$AR29)</f>
        <v>0</v>
      </c>
      <c r="N29" s="36">
        <f>Índice!$G$52*'Datos Vida'!N133*IF($C$9=$AR$9,1,$AR29)</f>
        <v>0</v>
      </c>
      <c r="O29" s="36">
        <f>Índice!$G$52*'Datos Vida'!O133*IF($C$9=$AR$9,1,$AR29)</f>
        <v>200477.295791054</v>
      </c>
      <c r="P29" s="36">
        <f>Índice!$G$52*'Datos Vida'!P133*IF($C$9=$AR$9,1,$AR29)</f>
        <v>0</v>
      </c>
      <c r="Q29" s="36">
        <f>Índice!$G$52*'Datos Vida'!Q133*IF($C$9=$AR$9,1,$AR29)</f>
        <v>2134174.7528556953</v>
      </c>
      <c r="R29" s="36">
        <f>Índice!$G$52*'Datos Vida'!R133*IF($C$9=$AR$9,1,$AR29)</f>
        <v>2166309.5169650931</v>
      </c>
      <c r="S29" s="36">
        <f>Índice!$G$52*'Datos Vida'!S133*IF($C$9=$AR$9,1,$AR29)</f>
        <v>0</v>
      </c>
      <c r="T29" s="36">
        <f>Índice!$G$52*'Datos Vida'!T133*IF($C$9=$AR$9,1,$AR29)</f>
        <v>343108.79112168594</v>
      </c>
      <c r="U29" s="36">
        <f>Índice!$G$52*'Datos Vida'!U133*IF($C$9=$AR$9,1,$AR29)</f>
        <v>0</v>
      </c>
      <c r="V29" s="36">
        <f>Índice!$G$52*'Datos Vida'!V133*IF($C$9=$AR$9,1,$AR29)</f>
        <v>0</v>
      </c>
      <c r="W29" s="36">
        <f>Índice!$G$52*'Datos Vida'!W133*IF($C$9=$AR$9,1,$AR29)</f>
        <v>0</v>
      </c>
      <c r="X29" s="36">
        <f>Índice!$G$52*'Datos Vida'!X133*IF($C$9=$AR$9,1,$AR29)</f>
        <v>0</v>
      </c>
      <c r="Y29" s="36">
        <f>Índice!$G$52*'Datos Vida'!Y133*IF($C$9=$AR$9,1,$AR29)</f>
        <v>6018.7577586080797</v>
      </c>
      <c r="Z29" s="36">
        <f>Índice!$G$52*'Datos Vida'!Z133*IF($C$9=$AR$9,1,$AR29)</f>
        <v>3042878.3759832107</v>
      </c>
      <c r="AA29" s="36">
        <f>Índice!$G$52*'Datos Vida'!AA133*IF($C$9=$AR$9,1,$AR29)</f>
        <v>123570.1112817008</v>
      </c>
      <c r="AB29" s="36">
        <f>Índice!$G$52*'Datos Vida'!AB133*IF($C$9=$AR$9,1,$AR29)</f>
        <v>265635.14529965707</v>
      </c>
      <c r="AC29" s="36">
        <f>Índice!$G$52*'Datos Vida'!AC133*IF($C$9=$AR$9,1,$AR29)</f>
        <v>2905747.0087365885</v>
      </c>
      <c r="AD29" s="36">
        <f>Índice!$G$52*'Datos Vida'!AD133*IF($C$9=$AR$9,1,$AR29)</f>
        <v>1551061.6684532657</v>
      </c>
      <c r="AE29" s="36">
        <f>Índice!$G$52*'Datos Vida'!AE133*IF($C$9=$AR$9,1,$AR29)</f>
        <v>237180.32153338843</v>
      </c>
      <c r="AF29" s="36">
        <f>Índice!$G$52*'Datos Vida'!AF133*IF($C$9=$AR$9,1,$AR29)</f>
        <v>0</v>
      </c>
      <c r="AG29" s="36">
        <f>Índice!$G$52*'Datos Vida'!AG133*IF($C$9=$AR$9,1,$AR29)</f>
        <v>0</v>
      </c>
      <c r="AH29" s="36">
        <f>Índice!$G$52*'Datos Vida'!AH133*IF($C$9=$AR$9,1,$AR29)</f>
        <v>1647080.7902222064</v>
      </c>
      <c r="AI29" s="36">
        <f>Índice!$G$52*'Datos Vida'!AI133*IF($C$9=$AR$9,1,$AR29)</f>
        <v>0</v>
      </c>
      <c r="AJ29" s="36">
        <f>Índice!$G$52*'Datos Vida'!AJ133*IF($C$9=$AR$9,1,$AR29)</f>
        <v>0</v>
      </c>
      <c r="AK29" s="36">
        <f>Índice!$G$52*'Datos Vida'!AK133*IF($C$9=$AR$9,1,$AR29)</f>
        <v>0</v>
      </c>
      <c r="AL29" s="36">
        <f>Índice!$G$52*'Datos Vida'!AL133*IF($C$9=$AR$9,1,$AR29)</f>
        <v>0</v>
      </c>
      <c r="AM29" s="36">
        <f>Índice!$G$52*'Datos Vida'!AM133*IF($C$9=$AR$9,1,$AR29)</f>
        <v>0</v>
      </c>
      <c r="AN29" s="36">
        <f>Índice!$G$52*'Datos Vida'!AN133*IF($C$9=$AR$9,1,$AR29)</f>
        <v>0</v>
      </c>
      <c r="AO29" s="36">
        <f>Índice!$G$52*'Datos Vida'!AO133*IF($C$9=$AR$9,1,$AR29)</f>
        <v>0</v>
      </c>
      <c r="AP29" s="36">
        <f>Índice!$G$52*'Datos Vida'!AP133*IF($C$9=$AR$9,1,$AR29)</f>
        <v>0</v>
      </c>
      <c r="AQ29" s="36">
        <f>Índice!$G$52*'Datos Vida'!AQ133*IF($C$9=$AR$9,1,$AR29)</f>
        <v>18708548.289372567</v>
      </c>
      <c r="AR29" s="240">
        <v>-1</v>
      </c>
    </row>
    <row r="30" spans="2:44" x14ac:dyDescent="0.2">
      <c r="B30" s="56" t="str">
        <f>'Datos Generales'!B134</f>
        <v>5.31.14.20  Rentas Cedidas</v>
      </c>
      <c r="C30" s="36">
        <f>Índice!$G$52*'Datos Vida'!C134*IF($C$9=$AR$9,1,$AR30)</f>
        <v>0</v>
      </c>
      <c r="D30" s="36">
        <f>Índice!$G$52*'Datos Vida'!D134*IF($C$9=$AR$9,1,$AR30)</f>
        <v>0</v>
      </c>
      <c r="E30" s="36">
        <f>Índice!$G$52*'Datos Vida'!E134*IF($C$9=$AR$9,1,$AR30)</f>
        <v>0</v>
      </c>
      <c r="F30" s="36">
        <f>Índice!$G$52*'Datos Vida'!F134*IF($C$9=$AR$9,1,$AR30)</f>
        <v>1886.0497972938724</v>
      </c>
      <c r="G30" s="36">
        <f>Índice!$G$52*'Datos Vida'!G134*IF($C$9=$AR$9,1,$AR30)</f>
        <v>9405.3806170281314</v>
      </c>
      <c r="H30" s="36">
        <f>Índice!$G$52*'Datos Vida'!H134*IF($C$9=$AR$9,1,$AR30)</f>
        <v>0</v>
      </c>
      <c r="I30" s="36">
        <f>Índice!$G$52*'Datos Vida'!I134*IF($C$9=$AR$9,1,$AR30)</f>
        <v>0</v>
      </c>
      <c r="J30" s="36">
        <f>Índice!$G$52*'Datos Vida'!J134*IF($C$9=$AR$9,1,$AR30)</f>
        <v>0</v>
      </c>
      <c r="K30" s="36">
        <f>Índice!$G$52*'Datos Vida'!K134*IF($C$9=$AR$9,1,$AR30)</f>
        <v>0</v>
      </c>
      <c r="L30" s="36">
        <f>Índice!$G$52*'Datos Vida'!L134*IF($C$9=$AR$9,1,$AR30)</f>
        <v>13530.093958891328</v>
      </c>
      <c r="M30" s="36">
        <f>Índice!$G$52*'Datos Vida'!M134*IF($C$9=$AR$9,1,$AR30)</f>
        <v>0</v>
      </c>
      <c r="N30" s="36">
        <f>Índice!$G$52*'Datos Vida'!N134*IF($C$9=$AR$9,1,$AR30)</f>
        <v>0</v>
      </c>
      <c r="O30" s="36">
        <f>Índice!$G$52*'Datos Vida'!O134*IF($C$9=$AR$9,1,$AR30)</f>
        <v>393.94763082004044</v>
      </c>
      <c r="P30" s="36">
        <f>Índice!$G$52*'Datos Vida'!P134*IF($C$9=$AR$9,1,$AR30)</f>
        <v>0</v>
      </c>
      <c r="Q30" s="36">
        <f>Índice!$G$52*'Datos Vida'!Q134*IF($C$9=$AR$9,1,$AR30)</f>
        <v>15416.586011729298</v>
      </c>
      <c r="R30" s="36">
        <f>Índice!$G$52*'Datos Vida'!R134*IF($C$9=$AR$9,1,$AR30)</f>
        <v>0</v>
      </c>
      <c r="S30" s="36">
        <f>Índice!$G$52*'Datos Vida'!S134*IF($C$9=$AR$9,1,$AR30)</f>
        <v>0</v>
      </c>
      <c r="T30" s="36">
        <f>Índice!$G$52*'Datos Vida'!T134*IF($C$9=$AR$9,1,$AR30)</f>
        <v>0</v>
      </c>
      <c r="U30" s="36">
        <f>Índice!$G$52*'Datos Vida'!U134*IF($C$9=$AR$9,1,$AR30)</f>
        <v>0</v>
      </c>
      <c r="V30" s="36">
        <f>Índice!$G$52*'Datos Vida'!V134*IF($C$9=$AR$9,1,$AR30)</f>
        <v>0</v>
      </c>
      <c r="W30" s="36">
        <f>Índice!$G$52*'Datos Vida'!W134*IF($C$9=$AR$9,1,$AR30)</f>
        <v>0</v>
      </c>
      <c r="X30" s="36">
        <f>Índice!$G$52*'Datos Vida'!X134*IF($C$9=$AR$9,1,$AR30)</f>
        <v>0</v>
      </c>
      <c r="Y30" s="36">
        <f>Índice!$G$52*'Datos Vida'!Y134*IF($C$9=$AR$9,1,$AR30)</f>
        <v>0</v>
      </c>
      <c r="Z30" s="36">
        <f>Índice!$G$52*'Datos Vida'!Z134*IF($C$9=$AR$9,1,$AR30)</f>
        <v>0</v>
      </c>
      <c r="AA30" s="36">
        <f>Índice!$G$52*'Datos Vida'!AA134*IF($C$9=$AR$9,1,$AR30)</f>
        <v>0</v>
      </c>
      <c r="AB30" s="36">
        <f>Índice!$G$52*'Datos Vida'!AB134*IF($C$9=$AR$9,1,$AR30)</f>
        <v>0</v>
      </c>
      <c r="AC30" s="36">
        <f>Índice!$G$52*'Datos Vida'!AC134*IF($C$9=$AR$9,1,$AR30)</f>
        <v>0</v>
      </c>
      <c r="AD30" s="36">
        <f>Índice!$G$52*'Datos Vida'!AD134*IF($C$9=$AR$9,1,$AR30)</f>
        <v>5277.3333487555783</v>
      </c>
      <c r="AE30" s="36">
        <f>Índice!$G$52*'Datos Vida'!AE134*IF($C$9=$AR$9,1,$AR30)</f>
        <v>12339.337916234759</v>
      </c>
      <c r="AF30" s="36">
        <f>Índice!$G$52*'Datos Vida'!AF134*IF($C$9=$AR$9,1,$AR30)</f>
        <v>0</v>
      </c>
      <c r="AG30" s="36">
        <f>Índice!$G$52*'Datos Vida'!AG134*IF($C$9=$AR$9,1,$AR30)</f>
        <v>0</v>
      </c>
      <c r="AH30" s="36">
        <f>Índice!$G$52*'Datos Vida'!AH134*IF($C$9=$AR$9,1,$AR30)</f>
        <v>-75579.805523227435</v>
      </c>
      <c r="AI30" s="36">
        <f>Índice!$G$52*'Datos Vida'!AI134*IF($C$9=$AR$9,1,$AR30)</f>
        <v>0</v>
      </c>
      <c r="AJ30" s="36">
        <f>Índice!$G$52*'Datos Vida'!AJ134*IF($C$9=$AR$9,1,$AR30)</f>
        <v>0</v>
      </c>
      <c r="AK30" s="36">
        <f>Índice!$G$52*'Datos Vida'!AK134*IF($C$9=$AR$9,1,$AR30)</f>
        <v>0</v>
      </c>
      <c r="AL30" s="36">
        <f>Índice!$G$52*'Datos Vida'!AL134*IF($C$9=$AR$9,1,$AR30)</f>
        <v>0</v>
      </c>
      <c r="AM30" s="36">
        <f>Índice!$G$52*'Datos Vida'!AM134*IF($C$9=$AR$9,1,$AR30)</f>
        <v>0</v>
      </c>
      <c r="AN30" s="36">
        <f>Índice!$G$52*'Datos Vida'!AN134*IF($C$9=$AR$9,1,$AR30)</f>
        <v>0</v>
      </c>
      <c r="AO30" s="36">
        <f>Índice!$G$52*'Datos Vida'!AO134*IF($C$9=$AR$9,1,$AR30)</f>
        <v>0</v>
      </c>
      <c r="AP30" s="36">
        <f>Índice!$G$52*'Datos Vida'!AP134*IF($C$9=$AR$9,1,$AR30)</f>
        <v>0</v>
      </c>
      <c r="AQ30" s="36">
        <f>Índice!$G$52*'Datos Vida'!AQ134*IF($C$9=$AR$9,1,$AR30)</f>
        <v>-17331.076242474428</v>
      </c>
      <c r="AR30" s="240">
        <v>1</v>
      </c>
    </row>
    <row r="31" spans="2:44" x14ac:dyDescent="0.2">
      <c r="B31" s="56" t="str">
        <f>'Datos Generales'!B135</f>
        <v>5.31.14.30  Rentas Aceptadas</v>
      </c>
      <c r="C31" s="36">
        <f>Índice!$G$52*'Datos Vida'!C135*IF($C$9=$AR$9,1,$AR31)</f>
        <v>0</v>
      </c>
      <c r="D31" s="36">
        <f>Índice!$G$52*'Datos Vida'!D135*IF($C$9=$AR$9,1,$AR31)</f>
        <v>0</v>
      </c>
      <c r="E31" s="36">
        <f>Índice!$G$52*'Datos Vida'!E135*IF($C$9=$AR$9,1,$AR31)</f>
        <v>0</v>
      </c>
      <c r="F31" s="36">
        <f>Índice!$G$52*'Datos Vida'!F135*IF($C$9=$AR$9,1,$AR31)</f>
        <v>0</v>
      </c>
      <c r="G31" s="36">
        <f>Índice!$G$52*'Datos Vida'!G135*IF($C$9=$AR$9,1,$AR31)</f>
        <v>0</v>
      </c>
      <c r="H31" s="36">
        <f>Índice!$G$52*'Datos Vida'!H135*IF($C$9=$AR$9,1,$AR31)</f>
        <v>0</v>
      </c>
      <c r="I31" s="36">
        <f>Índice!$G$52*'Datos Vida'!I135*IF($C$9=$AR$9,1,$AR31)</f>
        <v>0</v>
      </c>
      <c r="J31" s="36">
        <f>Índice!$G$52*'Datos Vida'!J135*IF($C$9=$AR$9,1,$AR31)</f>
        <v>0</v>
      </c>
      <c r="K31" s="36">
        <f>Índice!$G$52*'Datos Vida'!K135*IF($C$9=$AR$9,1,$AR31)</f>
        <v>0</v>
      </c>
      <c r="L31" s="36">
        <f>Índice!$G$52*'Datos Vida'!L135*IF($C$9=$AR$9,1,$AR31)</f>
        <v>0</v>
      </c>
      <c r="M31" s="36">
        <f>Índice!$G$52*'Datos Vida'!M135*IF($C$9=$AR$9,1,$AR31)</f>
        <v>0</v>
      </c>
      <c r="N31" s="36">
        <f>Índice!$G$52*'Datos Vida'!N135*IF($C$9=$AR$9,1,$AR31)</f>
        <v>0</v>
      </c>
      <c r="O31" s="36">
        <f>Índice!$G$52*'Datos Vida'!O135*IF($C$9=$AR$9,1,$AR31)</f>
        <v>602.31803140490638</v>
      </c>
      <c r="P31" s="36">
        <f>Índice!$G$52*'Datos Vida'!P135*IF($C$9=$AR$9,1,$AR31)</f>
        <v>0</v>
      </c>
      <c r="Q31" s="36">
        <f>Índice!$G$52*'Datos Vida'!Q135*IF($C$9=$AR$9,1,$AR31)</f>
        <v>0</v>
      </c>
      <c r="R31" s="36">
        <f>Índice!$G$52*'Datos Vida'!R135*IF($C$9=$AR$9,1,$AR31)</f>
        <v>17204.114881660924</v>
      </c>
      <c r="S31" s="36">
        <f>Índice!$G$52*'Datos Vida'!S135*IF($C$9=$AR$9,1,$AR31)</f>
        <v>0</v>
      </c>
      <c r="T31" s="36">
        <f>Índice!$G$52*'Datos Vida'!T135*IF($C$9=$AR$9,1,$AR31)</f>
        <v>0</v>
      </c>
      <c r="U31" s="36">
        <f>Índice!$G$52*'Datos Vida'!U135*IF($C$9=$AR$9,1,$AR31)</f>
        <v>0</v>
      </c>
      <c r="V31" s="36">
        <f>Índice!$G$52*'Datos Vida'!V135*IF($C$9=$AR$9,1,$AR31)</f>
        <v>0</v>
      </c>
      <c r="W31" s="36">
        <f>Índice!$G$52*'Datos Vida'!W135*IF($C$9=$AR$9,1,$AR31)</f>
        <v>0</v>
      </c>
      <c r="X31" s="36">
        <f>Índice!$G$52*'Datos Vida'!X135*IF($C$9=$AR$9,1,$AR31)</f>
        <v>0</v>
      </c>
      <c r="Y31" s="36">
        <f>Índice!$G$52*'Datos Vida'!Y135*IF($C$9=$AR$9,1,$AR31)</f>
        <v>0</v>
      </c>
      <c r="Z31" s="36">
        <f>Índice!$G$52*'Datos Vida'!Z135*IF($C$9=$AR$9,1,$AR31)</f>
        <v>0</v>
      </c>
      <c r="AA31" s="36">
        <f>Índice!$G$52*'Datos Vida'!AA135*IF($C$9=$AR$9,1,$AR31)</f>
        <v>0</v>
      </c>
      <c r="AB31" s="36">
        <f>Índice!$G$52*'Datos Vida'!AB135*IF($C$9=$AR$9,1,$AR31)</f>
        <v>0</v>
      </c>
      <c r="AC31" s="36">
        <f>Índice!$G$52*'Datos Vida'!AC135*IF($C$9=$AR$9,1,$AR31)</f>
        <v>0</v>
      </c>
      <c r="AD31" s="36">
        <f>Índice!$G$52*'Datos Vida'!AD135*IF($C$9=$AR$9,1,$AR31)</f>
        <v>403.03087930267873</v>
      </c>
      <c r="AE31" s="36">
        <f>Índice!$G$52*'Datos Vida'!AE135*IF($C$9=$AR$9,1,$AR31)</f>
        <v>0</v>
      </c>
      <c r="AF31" s="36">
        <f>Índice!$G$52*'Datos Vida'!AF135*IF($C$9=$AR$9,1,$AR31)</f>
        <v>0</v>
      </c>
      <c r="AG31" s="36">
        <f>Índice!$G$52*'Datos Vida'!AG135*IF($C$9=$AR$9,1,$AR31)</f>
        <v>0</v>
      </c>
      <c r="AH31" s="36">
        <f>Índice!$G$52*'Datos Vida'!AH135*IF($C$9=$AR$9,1,$AR31)</f>
        <v>0</v>
      </c>
      <c r="AI31" s="36">
        <f>Índice!$G$52*'Datos Vida'!AI135*IF($C$9=$AR$9,1,$AR31)</f>
        <v>0</v>
      </c>
      <c r="AJ31" s="36">
        <f>Índice!$G$52*'Datos Vida'!AJ135*IF($C$9=$AR$9,1,$AR31)</f>
        <v>0</v>
      </c>
      <c r="AK31" s="36">
        <f>Índice!$G$52*'Datos Vida'!AK135*IF($C$9=$AR$9,1,$AR31)</f>
        <v>0</v>
      </c>
      <c r="AL31" s="36">
        <f>Índice!$G$52*'Datos Vida'!AL135*IF($C$9=$AR$9,1,$AR31)</f>
        <v>0</v>
      </c>
      <c r="AM31" s="36">
        <f>Índice!$G$52*'Datos Vida'!AM135*IF($C$9=$AR$9,1,$AR31)</f>
        <v>0</v>
      </c>
      <c r="AN31" s="36">
        <f>Índice!$G$52*'Datos Vida'!AN135*IF($C$9=$AR$9,1,$AR31)</f>
        <v>0</v>
      </c>
      <c r="AO31" s="36">
        <f>Índice!$G$52*'Datos Vida'!AO135*IF($C$9=$AR$9,1,$AR31)</f>
        <v>0</v>
      </c>
      <c r="AP31" s="36">
        <f>Índice!$G$52*'Datos Vida'!AP135*IF($C$9=$AR$9,1,$AR31)</f>
        <v>0</v>
      </c>
      <c r="AQ31" s="36">
        <f>Índice!$G$52*'Datos Vida'!AQ135*IF($C$9=$AR$9,1,$AR31)</f>
        <v>18209.463792368508</v>
      </c>
      <c r="AR31" s="240">
        <v>-1</v>
      </c>
    </row>
    <row r="32" spans="2:44" x14ac:dyDescent="0.2">
      <c r="B32" s="55" t="str">
        <f>'Datos Generales'!B136</f>
        <v>5.31.15.00  Resultado De Intermediación</v>
      </c>
      <c r="C32" s="36">
        <f>Índice!$G$52*'Datos Vida'!C136*IF($C$9=$AR$9,1,$AR32)</f>
        <v>-237.86544341051149</v>
      </c>
      <c r="D32" s="36">
        <f>Índice!$G$52*'Datos Vida'!D136*IF($C$9=$AR$9,1,$AR32)</f>
        <v>6085.9125619965735</v>
      </c>
      <c r="E32" s="36">
        <f>Índice!$G$52*'Datos Vida'!E136*IF($C$9=$AR$9,1,$AR32)</f>
        <v>183025.96006024201</v>
      </c>
      <c r="F32" s="36">
        <f>Índice!$G$52*'Datos Vida'!F136*IF($C$9=$AR$9,1,$AR32)</f>
        <v>3361.3802727492002</v>
      </c>
      <c r="G32" s="36">
        <f>Índice!$G$52*'Datos Vida'!G136*IF($C$9=$AR$9,1,$AR32)</f>
        <v>130899.54437473061</v>
      </c>
      <c r="H32" s="36">
        <f>Índice!$G$52*'Datos Vida'!H136*IF($C$9=$AR$9,1,$AR32)</f>
        <v>443595.85055436735</v>
      </c>
      <c r="I32" s="36">
        <f>Índice!$G$52*'Datos Vida'!I136*IF($C$9=$AR$9,1,$AR32)</f>
        <v>11206.109113968234</v>
      </c>
      <c r="J32" s="36">
        <f>Índice!$G$52*'Datos Vida'!J136*IF($C$9=$AR$9,1,$AR32)</f>
        <v>10996.582045037265</v>
      </c>
      <c r="K32" s="36">
        <f>Índice!$G$52*'Datos Vida'!K136*IF($C$9=$AR$9,1,$AR32)</f>
        <v>-39074.808205677407</v>
      </c>
      <c r="L32" s="36">
        <f>Índice!$G$52*'Datos Vida'!L136*IF($C$9=$AR$9,1,$AR32)</f>
        <v>249480.23066688396</v>
      </c>
      <c r="M32" s="36">
        <f>Índice!$G$52*'Datos Vida'!M136*IF($C$9=$AR$9,1,$AR32)</f>
        <v>-149.61845253424335</v>
      </c>
      <c r="N32" s="36">
        <f>Índice!$G$52*'Datos Vida'!N136*IF($C$9=$AR$9,1,$AR32)</f>
        <v>18811.509666515507</v>
      </c>
      <c r="O32" s="36">
        <f>Índice!$G$52*'Datos Vida'!O136*IF($C$9=$AR$9,1,$AR32)</f>
        <v>46.02859624348141</v>
      </c>
      <c r="P32" s="36">
        <f>Índice!$G$52*'Datos Vida'!P136*IF($C$9=$AR$9,1,$AR32)</f>
        <v>12331.887611299562</v>
      </c>
      <c r="Q32" s="36">
        <f>Índice!$G$52*'Datos Vida'!Q136*IF($C$9=$AR$9,1,$AR32)</f>
        <v>59859.083775787331</v>
      </c>
      <c r="R32" s="36">
        <f>Índice!$G$52*'Datos Vida'!R136*IF($C$9=$AR$9,1,$AR32)</f>
        <v>226852.702028286</v>
      </c>
      <c r="S32" s="36">
        <f>Índice!$G$52*'Datos Vida'!S136*IF($C$9=$AR$9,1,$AR32)</f>
        <v>0</v>
      </c>
      <c r="T32" s="36">
        <f>Índice!$G$52*'Datos Vida'!T136*IF($C$9=$AR$9,1,$AR32)</f>
        <v>555.06472750084458</v>
      </c>
      <c r="U32" s="36">
        <f>Índice!$G$52*'Datos Vida'!U136*IF($C$9=$AR$9,1,$AR32)</f>
        <v>5911.2556417349078</v>
      </c>
      <c r="V32" s="36">
        <f>Índice!$G$52*'Datos Vida'!V136*IF($C$9=$AR$9,1,$AR32)</f>
        <v>0</v>
      </c>
      <c r="W32" s="36">
        <f>Índice!$G$52*'Datos Vida'!W136*IF($C$9=$AR$9,1,$AR32)</f>
        <v>0</v>
      </c>
      <c r="X32" s="36">
        <f>Índice!$G$52*'Datos Vida'!X136*IF($C$9=$AR$9,1,$AR32)</f>
        <v>0</v>
      </c>
      <c r="Y32" s="36">
        <f>Índice!$G$52*'Datos Vida'!Y136*IF($C$9=$AR$9,1,$AR32)</f>
        <v>22281.956960370844</v>
      </c>
      <c r="Z32" s="36">
        <f>Índice!$G$52*'Datos Vida'!Z136*IF($C$9=$AR$9,1,$AR32)</f>
        <v>368082.07718583953</v>
      </c>
      <c r="AA32" s="36">
        <f>Índice!$G$52*'Datos Vida'!AA136*IF($C$9=$AR$9,1,$AR32)</f>
        <v>24894.292420046153</v>
      </c>
      <c r="AB32" s="36">
        <f>Índice!$G$52*'Datos Vida'!AB136*IF($C$9=$AR$9,1,$AR32)</f>
        <v>32019.437471359703</v>
      </c>
      <c r="AC32" s="36">
        <f>Índice!$G$52*'Datos Vida'!AC136*IF($C$9=$AR$9,1,$AR32)</f>
        <v>24890.958493636794</v>
      </c>
      <c r="AD32" s="36">
        <f>Índice!$G$52*'Datos Vida'!AD136*IF($C$9=$AR$9,1,$AR32)</f>
        <v>6822.8803967508511</v>
      </c>
      <c r="AE32" s="36">
        <f>Índice!$G$52*'Datos Vida'!AE136*IF($C$9=$AR$9,1,$AR32)</f>
        <v>321.48576090236463</v>
      </c>
      <c r="AF32" s="36">
        <f>Índice!$G$52*'Datos Vida'!AF136*IF($C$9=$AR$9,1,$AR32)</f>
        <v>13741.900344857266</v>
      </c>
      <c r="AG32" s="36">
        <f>Índice!$G$52*'Datos Vida'!AG136*IF($C$9=$AR$9,1,$AR32)</f>
        <v>11193.283703189378</v>
      </c>
      <c r="AH32" s="36">
        <f>Índice!$G$52*'Datos Vida'!AH136*IF($C$9=$AR$9,1,$AR32)</f>
        <v>109905.09536220219</v>
      </c>
      <c r="AI32" s="36">
        <f>Índice!$G$52*'Datos Vida'!AI136*IF($C$9=$AR$9,1,$AR32)</f>
        <v>16171.754363106091</v>
      </c>
      <c r="AJ32" s="36">
        <f>Índice!$G$52*'Datos Vida'!AJ136*IF($C$9=$AR$9,1,$AR32)</f>
        <v>22424.53334385675</v>
      </c>
      <c r="AK32" s="36">
        <f>Índice!$G$52*'Datos Vida'!AK136*IF($C$9=$AR$9,1,$AR32)</f>
        <v>29233.227543539211</v>
      </c>
      <c r="AL32" s="36">
        <f>Índice!$G$52*'Datos Vida'!AL136*IF($C$9=$AR$9,1,$AR32)</f>
        <v>0</v>
      </c>
      <c r="AM32" s="36">
        <f>Índice!$G$52*'Datos Vida'!AM136*IF($C$9=$AR$9,1,$AR32)</f>
        <v>0</v>
      </c>
      <c r="AN32" s="36">
        <f>Índice!$G$52*'Datos Vida'!AN136*IF($C$9=$AR$9,1,$AR32)</f>
        <v>0</v>
      </c>
      <c r="AO32" s="36">
        <f>Índice!$G$52*'Datos Vida'!AO136*IF($C$9=$AR$9,1,$AR32)</f>
        <v>0</v>
      </c>
      <c r="AP32" s="36">
        <f>Índice!$G$52*'Datos Vida'!AP136*IF($C$9=$AR$9,1,$AR32)</f>
        <v>0</v>
      </c>
      <c r="AQ32" s="36">
        <f>Índice!$G$52*'Datos Vida'!AQ136*IF($C$9=$AR$9,1,$AR32)</f>
        <v>2005539.6929453779</v>
      </c>
      <c r="AR32" s="240">
        <v>-1</v>
      </c>
    </row>
    <row r="33" spans="2:44" x14ac:dyDescent="0.2">
      <c r="B33" s="56" t="str">
        <f>'Datos Generales'!B137</f>
        <v>5.31.15.10  Comisión Agentes Directos</v>
      </c>
      <c r="C33" s="36">
        <f>Índice!$G$52*'Datos Vida'!C137*IF($C$9=$AR$9,1,$AR33)</f>
        <v>0</v>
      </c>
      <c r="D33" s="36">
        <f>Índice!$G$52*'Datos Vida'!D137*IF($C$9=$AR$9,1,$AR33)</f>
        <v>6085.9125619965735</v>
      </c>
      <c r="E33" s="36">
        <f>Índice!$G$52*'Datos Vida'!E137*IF($C$9=$AR$9,1,$AR33)</f>
        <v>0</v>
      </c>
      <c r="F33" s="36">
        <f>Índice!$G$52*'Datos Vida'!F137*IF($C$9=$AR$9,1,$AR33)</f>
        <v>0</v>
      </c>
      <c r="G33" s="36">
        <f>Índice!$G$52*'Datos Vida'!G137*IF($C$9=$AR$9,1,$AR33)</f>
        <v>35196.87345742117</v>
      </c>
      <c r="H33" s="36">
        <f>Índice!$G$52*'Datos Vida'!H137*IF($C$9=$AR$9,1,$AR33)</f>
        <v>0</v>
      </c>
      <c r="I33" s="36">
        <f>Índice!$G$52*'Datos Vida'!I137*IF($C$9=$AR$9,1,$AR33)</f>
        <v>1338.7075319861324</v>
      </c>
      <c r="J33" s="36">
        <f>Índice!$G$52*'Datos Vida'!J137*IF($C$9=$AR$9,1,$AR33)</f>
        <v>10230.391324715247</v>
      </c>
      <c r="K33" s="36">
        <f>Índice!$G$52*'Datos Vida'!K137*IF($C$9=$AR$9,1,$AR33)</f>
        <v>0</v>
      </c>
      <c r="L33" s="36">
        <f>Índice!$G$52*'Datos Vida'!L137*IF($C$9=$AR$9,1,$AR33)</f>
        <v>182605.4090574616</v>
      </c>
      <c r="M33" s="36">
        <f>Índice!$G$52*'Datos Vida'!M137*IF($C$9=$AR$9,1,$AR33)</f>
        <v>0</v>
      </c>
      <c r="N33" s="36">
        <f>Índice!$G$52*'Datos Vida'!N137*IF($C$9=$AR$9,1,$AR33)</f>
        <v>12726.277497663701</v>
      </c>
      <c r="O33" s="36">
        <f>Índice!$G$52*'Datos Vida'!O137*IF($C$9=$AR$9,1,$AR33)</f>
        <v>0</v>
      </c>
      <c r="P33" s="36">
        <f>Índice!$G$52*'Datos Vida'!P137*IF($C$9=$AR$9,1,$AR33)</f>
        <v>10295.879164899063</v>
      </c>
      <c r="Q33" s="36">
        <f>Índice!$G$52*'Datos Vida'!Q137*IF($C$9=$AR$9,1,$AR33)</f>
        <v>50386.038060512132</v>
      </c>
      <c r="R33" s="36">
        <f>Índice!$G$52*'Datos Vida'!R137*IF($C$9=$AR$9,1,$AR33)</f>
        <v>139939.48583370444</v>
      </c>
      <c r="S33" s="36">
        <f>Índice!$G$52*'Datos Vida'!S137*IF($C$9=$AR$9,1,$AR33)</f>
        <v>0</v>
      </c>
      <c r="T33" s="36">
        <f>Índice!$G$52*'Datos Vida'!T137*IF($C$9=$AR$9,1,$AR33)</f>
        <v>0</v>
      </c>
      <c r="U33" s="36">
        <f>Índice!$G$52*'Datos Vida'!U137*IF($C$9=$AR$9,1,$AR33)</f>
        <v>2884.0164423807369</v>
      </c>
      <c r="V33" s="36">
        <f>Índice!$G$52*'Datos Vida'!V137*IF($C$9=$AR$9,1,$AR33)</f>
        <v>0</v>
      </c>
      <c r="W33" s="36">
        <f>Índice!$G$52*'Datos Vida'!W137*IF($C$9=$AR$9,1,$AR33)</f>
        <v>0</v>
      </c>
      <c r="X33" s="36">
        <f>Índice!$G$52*'Datos Vida'!X137*IF($C$9=$AR$9,1,$AR33)</f>
        <v>0</v>
      </c>
      <c r="Y33" s="36">
        <f>Índice!$G$52*'Datos Vida'!Y137*IF($C$9=$AR$9,1,$AR33)</f>
        <v>2468.6024078433002</v>
      </c>
      <c r="Z33" s="36">
        <f>Índice!$G$52*'Datos Vida'!Z137*IF($C$9=$AR$9,1,$AR33)</f>
        <v>137846.18828451456</v>
      </c>
      <c r="AA33" s="36">
        <f>Índice!$G$52*'Datos Vida'!AA137*IF($C$9=$AR$9,1,$AR33)</f>
        <v>8973.9433239314349</v>
      </c>
      <c r="AB33" s="36">
        <f>Índice!$G$52*'Datos Vida'!AB137*IF($C$9=$AR$9,1,$AR33)</f>
        <v>6386.3401550684021</v>
      </c>
      <c r="AC33" s="36">
        <f>Índice!$G$52*'Datos Vida'!AC137*IF($C$9=$AR$9,1,$AR33)</f>
        <v>3468.9504289368483</v>
      </c>
      <c r="AD33" s="36">
        <f>Índice!$G$52*'Datos Vida'!AD137*IF($C$9=$AR$9,1,$AR33)</f>
        <v>5856.6881115246015</v>
      </c>
      <c r="AE33" s="36">
        <f>Índice!$G$52*'Datos Vida'!AE137*IF($C$9=$AR$9,1,$AR33)</f>
        <v>59.432341195389526</v>
      </c>
      <c r="AF33" s="36">
        <f>Índice!$G$52*'Datos Vida'!AF137*IF($C$9=$AR$9,1,$AR33)</f>
        <v>0</v>
      </c>
      <c r="AG33" s="36">
        <f>Índice!$G$52*'Datos Vida'!AG137*IF($C$9=$AR$9,1,$AR33)</f>
        <v>0</v>
      </c>
      <c r="AH33" s="36">
        <f>Índice!$G$52*'Datos Vida'!AH137*IF($C$9=$AR$9,1,$AR33)</f>
        <v>65207.314090227621</v>
      </c>
      <c r="AI33" s="36">
        <f>Índice!$G$52*'Datos Vida'!AI137*IF($C$9=$AR$9,1,$AR33)</f>
        <v>15753.006402159297</v>
      </c>
      <c r="AJ33" s="36">
        <f>Índice!$G$52*'Datos Vida'!AJ137*IF($C$9=$AR$9,1,$AR33)</f>
        <v>0</v>
      </c>
      <c r="AK33" s="36">
        <f>Índice!$G$52*'Datos Vida'!AK137*IF($C$9=$AR$9,1,$AR33)</f>
        <v>0</v>
      </c>
      <c r="AL33" s="36">
        <f>Índice!$G$52*'Datos Vida'!AL137*IF($C$9=$AR$9,1,$AR33)</f>
        <v>0</v>
      </c>
      <c r="AM33" s="36">
        <f>Índice!$G$52*'Datos Vida'!AM137*IF($C$9=$AR$9,1,$AR33)</f>
        <v>0</v>
      </c>
      <c r="AN33" s="36">
        <f>Índice!$G$52*'Datos Vida'!AN137*IF($C$9=$AR$9,1,$AR33)</f>
        <v>0</v>
      </c>
      <c r="AO33" s="36">
        <f>Índice!$G$52*'Datos Vida'!AO137*IF($C$9=$AR$9,1,$AR33)</f>
        <v>0</v>
      </c>
      <c r="AP33" s="36">
        <f>Índice!$G$52*'Datos Vida'!AP137*IF($C$9=$AR$9,1,$AR33)</f>
        <v>0</v>
      </c>
      <c r="AQ33" s="36">
        <f>Índice!$G$52*'Datos Vida'!AQ137*IF($C$9=$AR$9,1,$AR33)</f>
        <v>697709.4564781423</v>
      </c>
      <c r="AR33" s="240">
        <v>-1</v>
      </c>
    </row>
    <row r="34" spans="2:44" x14ac:dyDescent="0.2">
      <c r="B34" s="56" t="str">
        <f>'Datos Generales'!B138</f>
        <v>5.31.15.20  Comisión Corredores Y Retribución Asesores Previsionales</v>
      </c>
      <c r="C34" s="36">
        <f>Índice!$G$52*'Datos Vida'!C138*IF($C$9=$AR$9,1,$AR34)</f>
        <v>2240.2964881167636</v>
      </c>
      <c r="D34" s="36">
        <f>Índice!$G$52*'Datos Vida'!D138*IF($C$9=$AR$9,1,$AR34)</f>
        <v>0</v>
      </c>
      <c r="E34" s="36">
        <f>Índice!$G$52*'Datos Vida'!E138*IF($C$9=$AR$9,1,$AR34)</f>
        <v>183025.96006024201</v>
      </c>
      <c r="F34" s="36">
        <f>Índice!$G$52*'Datos Vida'!F138*IF($C$9=$AR$9,1,$AR34)</f>
        <v>136399.26422285326</v>
      </c>
      <c r="G34" s="36">
        <f>Índice!$G$52*'Datos Vida'!G138*IF($C$9=$AR$9,1,$AR34)</f>
        <v>96212.013225481962</v>
      </c>
      <c r="H34" s="36">
        <f>Índice!$G$52*'Datos Vida'!H138*IF($C$9=$AR$9,1,$AR34)</f>
        <v>369544.24205394363</v>
      </c>
      <c r="I34" s="36">
        <f>Índice!$G$52*'Datos Vida'!I138*IF($C$9=$AR$9,1,$AR34)</f>
        <v>9867.4015819821016</v>
      </c>
      <c r="J34" s="36">
        <f>Índice!$G$52*'Datos Vida'!J138*IF($C$9=$AR$9,1,$AR34)</f>
        <v>19244.715981788599</v>
      </c>
      <c r="K34" s="36">
        <f>Índice!$G$52*'Datos Vida'!K138*IF($C$9=$AR$9,1,$AR34)</f>
        <v>35145.061519447168</v>
      </c>
      <c r="L34" s="36">
        <f>Índice!$G$52*'Datos Vida'!L138*IF($C$9=$AR$9,1,$AR34)</f>
        <v>81354.642339436585</v>
      </c>
      <c r="M34" s="36">
        <f>Índice!$G$52*'Datos Vida'!M138*IF($C$9=$AR$9,1,$AR34)</f>
        <v>3165.7332239714756</v>
      </c>
      <c r="N34" s="36">
        <f>Índice!$G$52*'Datos Vida'!N138*IF($C$9=$AR$9,1,$AR34)</f>
        <v>6085.2321688518068</v>
      </c>
      <c r="O34" s="36">
        <f>Índice!$G$52*'Datos Vida'!O138*IF($C$9=$AR$9,1,$AR34)</f>
        <v>46.02859624348141</v>
      </c>
      <c r="P34" s="36">
        <f>Índice!$G$52*'Datos Vida'!P138*IF($C$9=$AR$9,1,$AR34)</f>
        <v>2036.0084464004992</v>
      </c>
      <c r="Q34" s="36">
        <f>Índice!$G$52*'Datos Vida'!Q138*IF($C$9=$AR$9,1,$AR34)</f>
        <v>9480.598079182113</v>
      </c>
      <c r="R34" s="36">
        <f>Índice!$G$52*'Datos Vida'!R138*IF($C$9=$AR$9,1,$AR34)</f>
        <v>86913.216194581561</v>
      </c>
      <c r="S34" s="36">
        <f>Índice!$G$52*'Datos Vida'!S138*IF($C$9=$AR$9,1,$AR34)</f>
        <v>0</v>
      </c>
      <c r="T34" s="36">
        <f>Índice!$G$52*'Datos Vida'!T138*IF($C$9=$AR$9,1,$AR34)</f>
        <v>555.06472750084458</v>
      </c>
      <c r="U34" s="36">
        <f>Índice!$G$52*'Datos Vida'!U138*IF($C$9=$AR$9,1,$AR34)</f>
        <v>4877.4322779188278</v>
      </c>
      <c r="V34" s="36">
        <f>Índice!$G$52*'Datos Vida'!V138*IF($C$9=$AR$9,1,$AR34)</f>
        <v>0</v>
      </c>
      <c r="W34" s="36">
        <f>Índice!$G$52*'Datos Vida'!W138*IF($C$9=$AR$9,1,$AR34)</f>
        <v>0</v>
      </c>
      <c r="X34" s="36">
        <f>Índice!$G$52*'Datos Vida'!X138*IF($C$9=$AR$9,1,$AR34)</f>
        <v>0</v>
      </c>
      <c r="Y34" s="36">
        <f>Índice!$G$52*'Datos Vida'!Y138*IF($C$9=$AR$9,1,$AR34)</f>
        <v>29285.481737057307</v>
      </c>
      <c r="Z34" s="36">
        <f>Índice!$G$52*'Datos Vida'!Z138*IF($C$9=$AR$9,1,$AR34)</f>
        <v>252040.82222789974</v>
      </c>
      <c r="AA34" s="36">
        <f>Índice!$G$52*'Datos Vida'!AA138*IF($C$9=$AR$9,1,$AR34)</f>
        <v>15920.349096114718</v>
      </c>
      <c r="AB34" s="36">
        <f>Índice!$G$52*'Datos Vida'!AB138*IF($C$9=$AR$9,1,$AR34)</f>
        <v>26803.815780834484</v>
      </c>
      <c r="AC34" s="36">
        <f>Índice!$G$52*'Datos Vida'!AC138*IF($C$9=$AR$9,1,$AR34)</f>
        <v>21422.008064699945</v>
      </c>
      <c r="AD34" s="36">
        <f>Índice!$G$52*'Datos Vida'!AD138*IF($C$9=$AR$9,1,$AR34)</f>
        <v>966.19228522624951</v>
      </c>
      <c r="AE34" s="36">
        <f>Índice!$G$52*'Datos Vida'!AE138*IF($C$9=$AR$9,1,$AR34)</f>
        <v>262.05341970697509</v>
      </c>
      <c r="AF34" s="36">
        <f>Índice!$G$52*'Datos Vida'!AF138*IF($C$9=$AR$9,1,$AR34)</f>
        <v>13741.900344857266</v>
      </c>
      <c r="AG34" s="36">
        <f>Índice!$G$52*'Datos Vida'!AG138*IF($C$9=$AR$9,1,$AR34)</f>
        <v>11193.283703189378</v>
      </c>
      <c r="AH34" s="36">
        <f>Índice!$G$52*'Datos Vida'!AH138*IF($C$9=$AR$9,1,$AR34)</f>
        <v>44697.781271974578</v>
      </c>
      <c r="AI34" s="36">
        <f>Índice!$G$52*'Datos Vida'!AI138*IF($C$9=$AR$9,1,$AR34)</f>
        <v>453.41399167266832</v>
      </c>
      <c r="AJ34" s="36">
        <f>Índice!$G$52*'Datos Vida'!AJ138*IF($C$9=$AR$9,1,$AR34)</f>
        <v>29131.542788053794</v>
      </c>
      <c r="AK34" s="36">
        <f>Índice!$G$52*'Datos Vida'!AK138*IF($C$9=$AR$9,1,$AR34)</f>
        <v>128510.85414174019</v>
      </c>
      <c r="AL34" s="36">
        <f>Índice!$G$52*'Datos Vida'!AL138*IF($C$9=$AR$9,1,$AR34)</f>
        <v>0</v>
      </c>
      <c r="AM34" s="36">
        <f>Índice!$G$52*'Datos Vida'!AM138*IF($C$9=$AR$9,1,$AR34)</f>
        <v>0</v>
      </c>
      <c r="AN34" s="36">
        <f>Índice!$G$52*'Datos Vida'!AN138*IF($C$9=$AR$9,1,$AR34)</f>
        <v>0</v>
      </c>
      <c r="AO34" s="36">
        <f>Índice!$G$52*'Datos Vida'!AO138*IF($C$9=$AR$9,1,$AR34)</f>
        <v>0</v>
      </c>
      <c r="AP34" s="36">
        <f>Índice!$G$52*'Datos Vida'!AP138*IF($C$9=$AR$9,1,$AR34)</f>
        <v>0</v>
      </c>
      <c r="AQ34" s="36">
        <f>Índice!$G$52*'Datos Vida'!AQ138*IF($C$9=$AR$9,1,$AR34)</f>
        <v>1620622.41004097</v>
      </c>
      <c r="AR34" s="240">
        <v>-1</v>
      </c>
    </row>
    <row r="35" spans="2:44" x14ac:dyDescent="0.2">
      <c r="B35" s="56" t="str">
        <f>'Datos Generales'!B139</f>
        <v>5.31.15.30  Comisiones De Reaseguro Aceptado</v>
      </c>
      <c r="C35" s="36">
        <f>Índice!$G$52*'Datos Vida'!C139*IF($C$9=$AR$9,1,$AR35)</f>
        <v>0</v>
      </c>
      <c r="D35" s="36">
        <f>Índice!$G$52*'Datos Vida'!D139*IF($C$9=$AR$9,1,$AR35)</f>
        <v>0</v>
      </c>
      <c r="E35" s="36">
        <f>Índice!$G$52*'Datos Vida'!E139*IF($C$9=$AR$9,1,$AR35)</f>
        <v>0</v>
      </c>
      <c r="F35" s="36">
        <f>Índice!$G$52*'Datos Vida'!F139*IF($C$9=$AR$9,1,$AR35)</f>
        <v>0</v>
      </c>
      <c r="G35" s="36">
        <f>Índice!$G$52*'Datos Vida'!G139*IF($C$9=$AR$9,1,$AR35)</f>
        <v>0</v>
      </c>
      <c r="H35" s="36">
        <f>Índice!$G$52*'Datos Vida'!H139*IF($C$9=$AR$9,1,$AR35)</f>
        <v>74051.608500423725</v>
      </c>
      <c r="I35" s="36">
        <f>Índice!$G$52*'Datos Vida'!I139*IF($C$9=$AR$9,1,$AR35)</f>
        <v>0</v>
      </c>
      <c r="J35" s="36">
        <f>Índice!$G$52*'Datos Vida'!J139*IF($C$9=$AR$9,1,$AR35)</f>
        <v>0</v>
      </c>
      <c r="K35" s="36">
        <f>Índice!$G$52*'Datos Vida'!K139*IF($C$9=$AR$9,1,$AR35)</f>
        <v>0</v>
      </c>
      <c r="L35" s="36">
        <f>Índice!$G$52*'Datos Vida'!L139*IF($C$9=$AR$9,1,$AR35)</f>
        <v>0</v>
      </c>
      <c r="M35" s="36">
        <f>Índice!$G$52*'Datos Vida'!M139*IF($C$9=$AR$9,1,$AR35)</f>
        <v>0</v>
      </c>
      <c r="N35" s="36">
        <f>Índice!$G$52*'Datos Vida'!N139*IF($C$9=$AR$9,1,$AR35)</f>
        <v>0</v>
      </c>
      <c r="O35" s="36">
        <f>Índice!$G$52*'Datos Vida'!O139*IF($C$9=$AR$9,1,$AR35)</f>
        <v>0</v>
      </c>
      <c r="P35" s="36">
        <f>Índice!$G$52*'Datos Vida'!P139*IF($C$9=$AR$9,1,$AR35)</f>
        <v>0</v>
      </c>
      <c r="Q35" s="36">
        <f>Índice!$G$52*'Datos Vida'!Q139*IF($C$9=$AR$9,1,$AR35)</f>
        <v>0</v>
      </c>
      <c r="R35" s="36">
        <f>Índice!$G$52*'Datos Vida'!R139*IF($C$9=$AR$9,1,$AR35)</f>
        <v>0</v>
      </c>
      <c r="S35" s="36">
        <f>Índice!$G$52*'Datos Vida'!S139*IF($C$9=$AR$9,1,$AR35)</f>
        <v>0</v>
      </c>
      <c r="T35" s="36">
        <f>Índice!$G$52*'Datos Vida'!T139*IF($C$9=$AR$9,1,$AR35)</f>
        <v>0</v>
      </c>
      <c r="U35" s="36">
        <f>Índice!$G$52*'Datos Vida'!U139*IF($C$9=$AR$9,1,$AR35)</f>
        <v>0</v>
      </c>
      <c r="V35" s="36">
        <f>Índice!$G$52*'Datos Vida'!V139*IF($C$9=$AR$9,1,$AR35)</f>
        <v>0</v>
      </c>
      <c r="W35" s="36">
        <f>Índice!$G$52*'Datos Vida'!W139*IF($C$9=$AR$9,1,$AR35)</f>
        <v>0</v>
      </c>
      <c r="X35" s="36">
        <f>Índice!$G$52*'Datos Vida'!X139*IF($C$9=$AR$9,1,$AR35)</f>
        <v>0</v>
      </c>
      <c r="Y35" s="36">
        <f>Índice!$G$52*'Datos Vida'!Y139*IF($C$9=$AR$9,1,$AR35)</f>
        <v>0</v>
      </c>
      <c r="Z35" s="36">
        <f>Índice!$G$52*'Datos Vida'!Z139*IF($C$9=$AR$9,1,$AR35)</f>
        <v>199.72940764632622</v>
      </c>
      <c r="AA35" s="36">
        <f>Índice!$G$52*'Datos Vida'!AA139*IF($C$9=$AR$9,1,$AR35)</f>
        <v>0</v>
      </c>
      <c r="AB35" s="36">
        <f>Índice!$G$52*'Datos Vida'!AB139*IF($C$9=$AR$9,1,$AR35)</f>
        <v>0</v>
      </c>
      <c r="AC35" s="36">
        <f>Índice!$G$52*'Datos Vida'!AC139*IF($C$9=$AR$9,1,$AR35)</f>
        <v>0</v>
      </c>
      <c r="AD35" s="36">
        <f>Índice!$G$52*'Datos Vida'!AD139*IF($C$9=$AR$9,1,$AR35)</f>
        <v>0</v>
      </c>
      <c r="AE35" s="36">
        <f>Índice!$G$52*'Datos Vida'!AE139*IF($C$9=$AR$9,1,$AR35)</f>
        <v>0</v>
      </c>
      <c r="AF35" s="36">
        <f>Índice!$G$52*'Datos Vida'!AF139*IF($C$9=$AR$9,1,$AR35)</f>
        <v>0</v>
      </c>
      <c r="AG35" s="36">
        <f>Índice!$G$52*'Datos Vida'!AG139*IF($C$9=$AR$9,1,$AR35)</f>
        <v>0</v>
      </c>
      <c r="AH35" s="36">
        <f>Índice!$G$52*'Datos Vida'!AH139*IF($C$9=$AR$9,1,$AR35)</f>
        <v>0</v>
      </c>
      <c r="AI35" s="36">
        <f>Índice!$G$52*'Datos Vida'!AI139*IF($C$9=$AR$9,1,$AR35)</f>
        <v>0</v>
      </c>
      <c r="AJ35" s="36">
        <f>Índice!$G$52*'Datos Vida'!AJ139*IF($C$9=$AR$9,1,$AR35)</f>
        <v>0</v>
      </c>
      <c r="AK35" s="36">
        <f>Índice!$G$52*'Datos Vida'!AK139*IF($C$9=$AR$9,1,$AR35)</f>
        <v>0</v>
      </c>
      <c r="AL35" s="36">
        <f>Índice!$G$52*'Datos Vida'!AL139*IF($C$9=$AR$9,1,$AR35)</f>
        <v>0</v>
      </c>
      <c r="AM35" s="36">
        <f>Índice!$G$52*'Datos Vida'!AM139*IF($C$9=$AR$9,1,$AR35)</f>
        <v>0</v>
      </c>
      <c r="AN35" s="36">
        <f>Índice!$G$52*'Datos Vida'!AN139*IF($C$9=$AR$9,1,$AR35)</f>
        <v>0</v>
      </c>
      <c r="AO35" s="36">
        <f>Índice!$G$52*'Datos Vida'!AO139*IF($C$9=$AR$9,1,$AR35)</f>
        <v>0</v>
      </c>
      <c r="AP35" s="36">
        <f>Índice!$G$52*'Datos Vida'!AP139*IF($C$9=$AR$9,1,$AR35)</f>
        <v>0</v>
      </c>
      <c r="AQ35" s="36">
        <f>Índice!$G$52*'Datos Vida'!AQ139*IF($C$9=$AR$9,1,$AR35)</f>
        <v>74251.33790807004</v>
      </c>
      <c r="AR35" s="240">
        <v>-1</v>
      </c>
    </row>
    <row r="36" spans="2:44" x14ac:dyDescent="0.2">
      <c r="B36" s="56" t="str">
        <f>'Datos Generales'!B140</f>
        <v>5.31.15.40  Comisiones De Reaseguro Cedido</v>
      </c>
      <c r="C36" s="36">
        <f>Índice!$G$52*'Datos Vida'!C140*IF($C$9=$AR$9,1,$AR36)</f>
        <v>2478.1619315272751</v>
      </c>
      <c r="D36" s="36">
        <f>Índice!$G$52*'Datos Vida'!D140*IF($C$9=$AR$9,1,$AR36)</f>
        <v>0</v>
      </c>
      <c r="E36" s="36">
        <f>Índice!$G$52*'Datos Vida'!E140*IF($C$9=$AR$9,1,$AR36)</f>
        <v>0</v>
      </c>
      <c r="F36" s="36">
        <f>Índice!$G$52*'Datos Vida'!F140*IF($C$9=$AR$9,1,$AR36)</f>
        <v>133037.88395010406</v>
      </c>
      <c r="G36" s="36">
        <f>Índice!$G$52*'Datos Vida'!G140*IF($C$9=$AR$9,1,$AR36)</f>
        <v>509.3423081725083</v>
      </c>
      <c r="H36" s="36">
        <f>Índice!$G$52*'Datos Vida'!H140*IF($C$9=$AR$9,1,$AR36)</f>
        <v>0</v>
      </c>
      <c r="I36" s="36">
        <f>Índice!$G$52*'Datos Vida'!I140*IF($C$9=$AR$9,1,$AR36)</f>
        <v>0</v>
      </c>
      <c r="J36" s="36">
        <f>Índice!$G$52*'Datos Vida'!J140*IF($C$9=$AR$9,1,$AR36)</f>
        <v>18478.525261466581</v>
      </c>
      <c r="K36" s="36">
        <f>Índice!$G$52*'Datos Vida'!K140*IF($C$9=$AR$9,1,$AR36)</f>
        <v>74219.869725124576</v>
      </c>
      <c r="L36" s="36">
        <f>Índice!$G$52*'Datos Vida'!L140*IF($C$9=$AR$9,1,$AR36)</f>
        <v>14479.820730014218</v>
      </c>
      <c r="M36" s="36">
        <f>Índice!$G$52*'Datos Vida'!M140*IF($C$9=$AR$9,1,$AR36)</f>
        <v>3315.3516765057188</v>
      </c>
      <c r="N36" s="36">
        <f>Índice!$G$52*'Datos Vida'!N140*IF($C$9=$AR$9,1,$AR36)</f>
        <v>0</v>
      </c>
      <c r="O36" s="36">
        <f>Índice!$G$52*'Datos Vida'!O140*IF($C$9=$AR$9,1,$AR36)</f>
        <v>0</v>
      </c>
      <c r="P36" s="36">
        <f>Índice!$G$52*'Datos Vida'!P140*IF($C$9=$AR$9,1,$AR36)</f>
        <v>0</v>
      </c>
      <c r="Q36" s="36">
        <f>Índice!$G$52*'Datos Vida'!Q140*IF($C$9=$AR$9,1,$AR36)</f>
        <v>7.5523639069126931</v>
      </c>
      <c r="R36" s="36">
        <f>Índice!$G$52*'Datos Vida'!R140*IF($C$9=$AR$9,1,$AR36)</f>
        <v>0</v>
      </c>
      <c r="S36" s="36">
        <f>Índice!$G$52*'Datos Vida'!S140*IF($C$9=$AR$9,1,$AR36)</f>
        <v>0</v>
      </c>
      <c r="T36" s="36">
        <f>Índice!$G$52*'Datos Vida'!T140*IF($C$9=$AR$9,1,$AR36)</f>
        <v>0</v>
      </c>
      <c r="U36" s="36">
        <f>Índice!$G$52*'Datos Vida'!U140*IF($C$9=$AR$9,1,$AR36)</f>
        <v>1850.1930785646564</v>
      </c>
      <c r="V36" s="36">
        <f>Índice!$G$52*'Datos Vida'!V140*IF($C$9=$AR$9,1,$AR36)</f>
        <v>0</v>
      </c>
      <c r="W36" s="36">
        <f>Índice!$G$52*'Datos Vida'!W140*IF($C$9=$AR$9,1,$AR36)</f>
        <v>0</v>
      </c>
      <c r="X36" s="36">
        <f>Índice!$G$52*'Datos Vida'!X140*IF($C$9=$AR$9,1,$AR36)</f>
        <v>0</v>
      </c>
      <c r="Y36" s="36">
        <f>Índice!$G$52*'Datos Vida'!Y140*IF($C$9=$AR$9,1,$AR36)</f>
        <v>9472.1271845297651</v>
      </c>
      <c r="Z36" s="36">
        <f>Índice!$G$52*'Datos Vida'!Z140*IF($C$9=$AR$9,1,$AR36)</f>
        <v>22004.662734221089</v>
      </c>
      <c r="AA36" s="36">
        <f>Índice!$G$52*'Datos Vida'!AA140*IF($C$9=$AR$9,1,$AR36)</f>
        <v>0</v>
      </c>
      <c r="AB36" s="36">
        <f>Índice!$G$52*'Datos Vida'!AB140*IF($C$9=$AR$9,1,$AR36)</f>
        <v>1170.7184645431823</v>
      </c>
      <c r="AC36" s="36">
        <f>Índice!$G$52*'Datos Vida'!AC140*IF($C$9=$AR$9,1,$AR36)</f>
        <v>0</v>
      </c>
      <c r="AD36" s="36">
        <f>Índice!$G$52*'Datos Vida'!AD140*IF($C$9=$AR$9,1,$AR36)</f>
        <v>0</v>
      </c>
      <c r="AE36" s="36">
        <f>Índice!$G$52*'Datos Vida'!AE140*IF($C$9=$AR$9,1,$AR36)</f>
        <v>0</v>
      </c>
      <c r="AF36" s="36">
        <f>Índice!$G$52*'Datos Vida'!AF140*IF($C$9=$AR$9,1,$AR36)</f>
        <v>0</v>
      </c>
      <c r="AG36" s="36">
        <f>Índice!$G$52*'Datos Vida'!AG140*IF($C$9=$AR$9,1,$AR36)</f>
        <v>0</v>
      </c>
      <c r="AH36" s="36">
        <f>Índice!$G$52*'Datos Vida'!AH140*IF($C$9=$AR$9,1,$AR36)</f>
        <v>0</v>
      </c>
      <c r="AI36" s="36">
        <f>Índice!$G$52*'Datos Vida'!AI140*IF($C$9=$AR$9,1,$AR36)</f>
        <v>34.66603072587403</v>
      </c>
      <c r="AJ36" s="36">
        <f>Índice!$G$52*'Datos Vida'!AJ140*IF($C$9=$AR$9,1,$AR36)</f>
        <v>6707.0094441970468</v>
      </c>
      <c r="AK36" s="36">
        <f>Índice!$G$52*'Datos Vida'!AK140*IF($C$9=$AR$9,1,$AR36)</f>
        <v>99277.626598200979</v>
      </c>
      <c r="AL36" s="36">
        <f>Índice!$G$52*'Datos Vida'!AL140*IF($C$9=$AR$9,1,$AR36)</f>
        <v>0</v>
      </c>
      <c r="AM36" s="36">
        <f>Índice!$G$52*'Datos Vida'!AM140*IF($C$9=$AR$9,1,$AR36)</f>
        <v>0</v>
      </c>
      <c r="AN36" s="36">
        <f>Índice!$G$52*'Datos Vida'!AN140*IF($C$9=$AR$9,1,$AR36)</f>
        <v>0</v>
      </c>
      <c r="AO36" s="36">
        <f>Índice!$G$52*'Datos Vida'!AO140*IF($C$9=$AR$9,1,$AR36)</f>
        <v>0</v>
      </c>
      <c r="AP36" s="36">
        <f>Índice!$G$52*'Datos Vida'!AP140*IF($C$9=$AR$9,1,$AR36)</f>
        <v>0</v>
      </c>
      <c r="AQ36" s="36">
        <f>Índice!$G$52*'Datos Vida'!AQ140*IF($C$9=$AR$9,1,$AR36)</f>
        <v>387043.51148180442</v>
      </c>
      <c r="AR36" s="240">
        <v>1</v>
      </c>
    </row>
    <row r="37" spans="2:44" x14ac:dyDescent="0.2">
      <c r="B37" s="55" t="str">
        <f>'Datos Generales'!B141</f>
        <v>5.31.16.00  Gastos Por Reaseguro No Proporcional</v>
      </c>
      <c r="C37" s="36">
        <f>Índice!$G$52*'Datos Vida'!C141*IF($C$9=$AR$9,1,$AR37)</f>
        <v>6116.7003517972762</v>
      </c>
      <c r="D37" s="36">
        <f>Índice!$G$52*'Datos Vida'!D141*IF($C$9=$AR$9,1,$AR37)</f>
        <v>0</v>
      </c>
      <c r="E37" s="36">
        <f>Índice!$G$52*'Datos Vida'!E141*IF($C$9=$AR$9,1,$AR37)</f>
        <v>27768.239043884339</v>
      </c>
      <c r="F37" s="36">
        <f>Índice!$G$52*'Datos Vida'!F141*IF($C$9=$AR$9,1,$AR37)</f>
        <v>2095.9510824544641</v>
      </c>
      <c r="G37" s="36">
        <f>Índice!$G$52*'Datos Vida'!G141*IF($C$9=$AR$9,1,$AR37)</f>
        <v>4796.839709921187</v>
      </c>
      <c r="H37" s="36">
        <f>Índice!$G$52*'Datos Vida'!H141*IF($C$9=$AR$9,1,$AR37)</f>
        <v>1634.2362944156393</v>
      </c>
      <c r="I37" s="36">
        <f>Índice!$G$52*'Datos Vida'!I141*IF($C$9=$AR$9,1,$AR37)</f>
        <v>155.36777460752373</v>
      </c>
      <c r="J37" s="36">
        <f>Índice!$G$52*'Datos Vida'!J141*IF($C$9=$AR$9,1,$AR37)</f>
        <v>4087.3937778727309</v>
      </c>
      <c r="K37" s="36">
        <f>Índice!$G$52*'Datos Vida'!K141*IF($C$9=$AR$9,1,$AR37)</f>
        <v>255.82782243235789</v>
      </c>
      <c r="L37" s="36">
        <f>Índice!$G$52*'Datos Vida'!L141*IF($C$9=$AR$9,1,$AR37)</f>
        <v>587.92771639308626</v>
      </c>
      <c r="M37" s="36">
        <f>Índice!$G$52*'Datos Vida'!M141*IF($C$9=$AR$9,1,$AR37)</f>
        <v>14.866590213156968</v>
      </c>
      <c r="N37" s="36">
        <f>Índice!$G$52*'Datos Vida'!N141*IF($C$9=$AR$9,1,$AR37)</f>
        <v>0</v>
      </c>
      <c r="O37" s="36">
        <f>Índice!$G$52*'Datos Vida'!O141*IF($C$9=$AR$9,1,$AR37)</f>
        <v>7097.2489323781074</v>
      </c>
      <c r="P37" s="36">
        <f>Índice!$G$52*'Datos Vida'!P141*IF($C$9=$AR$9,1,$AR37)</f>
        <v>2884.9349731261718</v>
      </c>
      <c r="Q37" s="36">
        <f>Índice!$G$52*'Datos Vida'!Q141*IF($C$9=$AR$9,1,$AR37)</f>
        <v>3928.8281554848027</v>
      </c>
      <c r="R37" s="36">
        <f>Índice!$G$52*'Datos Vida'!R141*IF($C$9=$AR$9,1,$AR37)</f>
        <v>23586.202579574532</v>
      </c>
      <c r="S37" s="36">
        <f>Índice!$G$52*'Datos Vida'!S141*IF($C$9=$AR$9,1,$AR37)</f>
        <v>0</v>
      </c>
      <c r="T37" s="36">
        <f>Índice!$G$52*'Datos Vida'!T141*IF($C$9=$AR$9,1,$AR37)</f>
        <v>0</v>
      </c>
      <c r="U37" s="36">
        <f>Índice!$G$52*'Datos Vida'!U141*IF($C$9=$AR$9,1,$AR37)</f>
        <v>95.016902666698883</v>
      </c>
      <c r="V37" s="36">
        <f>Índice!$G$52*'Datos Vida'!V141*IF($C$9=$AR$9,1,$AR37)</f>
        <v>0</v>
      </c>
      <c r="W37" s="36">
        <f>Índice!$G$52*'Datos Vida'!W141*IF($C$9=$AR$9,1,$AR37)</f>
        <v>0</v>
      </c>
      <c r="X37" s="36">
        <f>Índice!$G$52*'Datos Vida'!X141*IF($C$9=$AR$9,1,$AR37)</f>
        <v>580.51143111512704</v>
      </c>
      <c r="Y37" s="36">
        <f>Índice!$G$52*'Datos Vida'!Y141*IF($C$9=$AR$9,1,$AR37)</f>
        <v>586.56693010355252</v>
      </c>
      <c r="Z37" s="36">
        <f>Índice!$G$52*'Datos Vida'!Z141*IF($C$9=$AR$9,1,$AR37)</f>
        <v>1129.3165416841159</v>
      </c>
      <c r="AA37" s="36">
        <f>Índice!$G$52*'Datos Vida'!AA141*IF($C$9=$AR$9,1,$AR37)</f>
        <v>167.51279224161306</v>
      </c>
      <c r="AB37" s="36">
        <f>Índice!$G$52*'Datos Vida'!AB141*IF($C$9=$AR$9,1,$AR37)</f>
        <v>0</v>
      </c>
      <c r="AC37" s="36">
        <f>Índice!$G$52*'Datos Vida'!AC141*IF($C$9=$AR$9,1,$AR37)</f>
        <v>0</v>
      </c>
      <c r="AD37" s="36">
        <f>Índice!$G$52*'Datos Vida'!AD141*IF($C$9=$AR$9,1,$AR37)</f>
        <v>0</v>
      </c>
      <c r="AE37" s="36">
        <f>Índice!$G$52*'Datos Vida'!AE141*IF($C$9=$AR$9,1,$AR37)</f>
        <v>0</v>
      </c>
      <c r="AF37" s="36">
        <f>Índice!$G$52*'Datos Vida'!AF141*IF($C$9=$AR$9,1,$AR37)</f>
        <v>0</v>
      </c>
      <c r="AG37" s="36">
        <f>Índice!$G$52*'Datos Vida'!AG141*IF($C$9=$AR$9,1,$AR37)</f>
        <v>0</v>
      </c>
      <c r="AH37" s="36">
        <f>Índice!$G$52*'Datos Vida'!AH141*IF($C$9=$AR$9,1,$AR37)</f>
        <v>0</v>
      </c>
      <c r="AI37" s="36">
        <f>Índice!$G$52*'Datos Vida'!AI141*IF($C$9=$AR$9,1,$AR37)</f>
        <v>7314.8726797318031</v>
      </c>
      <c r="AJ37" s="36">
        <f>Índice!$G$52*'Datos Vida'!AJ141*IF($C$9=$AR$9,1,$AR37)</f>
        <v>3198.1199376623804</v>
      </c>
      <c r="AK37" s="36">
        <f>Índice!$G$52*'Datos Vida'!AK141*IF($C$9=$AR$9,1,$AR37)</f>
        <v>1931.5680986787786</v>
      </c>
      <c r="AL37" s="36">
        <f>Índice!$G$52*'Datos Vida'!AL141*IF($C$9=$AR$9,1,$AR37)</f>
        <v>0</v>
      </c>
      <c r="AM37" s="36">
        <f>Índice!$G$52*'Datos Vida'!AM141*IF($C$9=$AR$9,1,$AR37)</f>
        <v>0</v>
      </c>
      <c r="AN37" s="36">
        <f>Índice!$G$52*'Datos Vida'!AN141*IF($C$9=$AR$9,1,$AR37)</f>
        <v>0</v>
      </c>
      <c r="AO37" s="36">
        <f>Índice!$G$52*'Datos Vida'!AO141*IF($C$9=$AR$9,1,$AR37)</f>
        <v>0</v>
      </c>
      <c r="AP37" s="36">
        <f>Índice!$G$52*'Datos Vida'!AP141*IF($C$9=$AR$9,1,$AR37)</f>
        <v>0</v>
      </c>
      <c r="AQ37" s="36">
        <f>Índice!$G$52*'Datos Vida'!AQ141*IF($C$9=$AR$9,1,$AR37)</f>
        <v>100014.05011843944</v>
      </c>
      <c r="AR37" s="240">
        <v>-1</v>
      </c>
    </row>
    <row r="38" spans="2:44" x14ac:dyDescent="0.2">
      <c r="B38" s="55" t="str">
        <f>'Datos Generales'!B142</f>
        <v>5.31.17.00  Gastos Médicos</v>
      </c>
      <c r="C38" s="36">
        <f>Índice!$G$52*'Datos Vida'!C142*IF($C$9=$AR$9,1,$AR38)</f>
        <v>0</v>
      </c>
      <c r="D38" s="36">
        <f>Índice!$G$52*'Datos Vida'!D142*IF($C$9=$AR$9,1,$AR38)</f>
        <v>0</v>
      </c>
      <c r="E38" s="36">
        <f>Índice!$G$52*'Datos Vida'!E142*IF($C$9=$AR$9,1,$AR38)</f>
        <v>2611.587027216066</v>
      </c>
      <c r="F38" s="36">
        <f>Índice!$G$52*'Datos Vida'!F142*IF($C$9=$AR$9,1,$AR38)</f>
        <v>191.2585129939782</v>
      </c>
      <c r="G38" s="36">
        <f>Índice!$G$52*'Datos Vida'!G142*IF($C$9=$AR$9,1,$AR38)</f>
        <v>3947.2668097079859</v>
      </c>
      <c r="H38" s="36">
        <f>Índice!$G$52*'Datos Vida'!H142*IF($C$9=$AR$9,1,$AR38)</f>
        <v>66.780587158872137</v>
      </c>
      <c r="I38" s="36">
        <f>Índice!$G$52*'Datos Vida'!I142*IF($C$9=$AR$9,1,$AR38)</f>
        <v>45.178104812522776</v>
      </c>
      <c r="J38" s="36">
        <f>Índice!$G$52*'Datos Vida'!J142*IF($C$9=$AR$9,1,$AR38)</f>
        <v>0</v>
      </c>
      <c r="K38" s="36">
        <f>Índice!$G$52*'Datos Vida'!K142*IF($C$9=$AR$9,1,$AR38)</f>
        <v>0</v>
      </c>
      <c r="L38" s="36">
        <f>Índice!$G$52*'Datos Vida'!L142*IF($C$9=$AR$9,1,$AR38)</f>
        <v>-633.65013572142254</v>
      </c>
      <c r="M38" s="36">
        <f>Índice!$G$52*'Datos Vida'!M142*IF($C$9=$AR$9,1,$AR38)</f>
        <v>0</v>
      </c>
      <c r="N38" s="36">
        <f>Índice!$G$52*'Datos Vida'!N142*IF($C$9=$AR$9,1,$AR38)</f>
        <v>0</v>
      </c>
      <c r="O38" s="36">
        <f>Índice!$G$52*'Datos Vida'!O142*IF($C$9=$AR$9,1,$AR38)</f>
        <v>0</v>
      </c>
      <c r="P38" s="36">
        <f>Índice!$G$52*'Datos Vida'!P142*IF($C$9=$AR$9,1,$AR38)</f>
        <v>4.6606930416533281</v>
      </c>
      <c r="Q38" s="36">
        <f>Índice!$G$52*'Datos Vida'!Q142*IF($C$9=$AR$9,1,$AR38)</f>
        <v>1281.9627437125721</v>
      </c>
      <c r="R38" s="36">
        <f>Índice!$G$52*'Datos Vida'!R142*IF($C$9=$AR$9,1,$AR38)</f>
        <v>474.6422577893959</v>
      </c>
      <c r="S38" s="36">
        <f>Índice!$G$52*'Datos Vida'!S142*IF($C$9=$AR$9,1,$AR38)</f>
        <v>0</v>
      </c>
      <c r="T38" s="36">
        <f>Índice!$G$52*'Datos Vida'!T142*IF($C$9=$AR$9,1,$AR38)</f>
        <v>0</v>
      </c>
      <c r="U38" s="36">
        <f>Índice!$G$52*'Datos Vida'!U142*IF($C$9=$AR$9,1,$AR38)</f>
        <v>0</v>
      </c>
      <c r="V38" s="36">
        <f>Índice!$G$52*'Datos Vida'!V142*IF($C$9=$AR$9,1,$AR38)</f>
        <v>0</v>
      </c>
      <c r="W38" s="36">
        <f>Índice!$G$52*'Datos Vida'!W142*IF($C$9=$AR$9,1,$AR38)</f>
        <v>0</v>
      </c>
      <c r="X38" s="36">
        <f>Índice!$G$52*'Datos Vida'!X142*IF($C$9=$AR$9,1,$AR38)</f>
        <v>110.9721219114829</v>
      </c>
      <c r="Y38" s="36">
        <f>Índice!$G$52*'Datos Vida'!Y142*IF($C$9=$AR$9,1,$AR38)</f>
        <v>1718.4349460805445</v>
      </c>
      <c r="Z38" s="36">
        <f>Índice!$G$52*'Datos Vida'!Z142*IF($C$9=$AR$9,1,$AR38)</f>
        <v>38877.494193695005</v>
      </c>
      <c r="AA38" s="36">
        <f>Índice!$G$52*'Datos Vida'!AA142*IF($C$9=$AR$9,1,$AR38)</f>
        <v>0</v>
      </c>
      <c r="AB38" s="36">
        <f>Índice!$G$52*'Datos Vida'!AB142*IF($C$9=$AR$9,1,$AR38)</f>
        <v>464.47038027513059</v>
      </c>
      <c r="AC38" s="36">
        <f>Índice!$G$52*'Datos Vida'!AC142*IF($C$9=$AR$9,1,$AR38)</f>
        <v>10.239916828741984</v>
      </c>
      <c r="AD38" s="36">
        <f>Índice!$G$52*'Datos Vida'!AD142*IF($C$9=$AR$9,1,$AR38)</f>
        <v>0</v>
      </c>
      <c r="AE38" s="36">
        <f>Índice!$G$52*'Datos Vida'!AE142*IF($C$9=$AR$9,1,$AR38)</f>
        <v>0</v>
      </c>
      <c r="AF38" s="36">
        <f>Índice!$G$52*'Datos Vida'!AF142*IF($C$9=$AR$9,1,$AR38)</f>
        <v>5565.479845564364</v>
      </c>
      <c r="AG38" s="36">
        <f>Índice!$G$52*'Datos Vida'!AG142*IF($C$9=$AR$9,1,$AR38)</f>
        <v>89.539737851325256</v>
      </c>
      <c r="AH38" s="36">
        <f>Índice!$G$52*'Datos Vida'!AH142*IF($C$9=$AR$9,1,$AR38)</f>
        <v>84.402769608335092</v>
      </c>
      <c r="AI38" s="36">
        <f>Índice!$G$52*'Datos Vida'!AI142*IF($C$9=$AR$9,1,$AR38)</f>
        <v>79.197762050868235</v>
      </c>
      <c r="AJ38" s="36">
        <f>Índice!$G$52*'Datos Vida'!AJ142*IF($C$9=$AR$9,1,$AR38)</f>
        <v>0</v>
      </c>
      <c r="AK38" s="36">
        <f>Índice!$G$52*'Datos Vida'!AK142*IF($C$9=$AR$9,1,$AR38)</f>
        <v>334.78744688255773</v>
      </c>
      <c r="AL38" s="36">
        <f>Índice!$G$52*'Datos Vida'!AL142*IF($C$9=$AR$9,1,$AR38)</f>
        <v>0</v>
      </c>
      <c r="AM38" s="36">
        <f>Índice!$G$52*'Datos Vida'!AM142*IF($C$9=$AR$9,1,$AR38)</f>
        <v>0</v>
      </c>
      <c r="AN38" s="36">
        <f>Índice!$G$52*'Datos Vida'!AN142*IF($C$9=$AR$9,1,$AR38)</f>
        <v>0</v>
      </c>
      <c r="AO38" s="36">
        <f>Índice!$G$52*'Datos Vida'!AO142*IF($C$9=$AR$9,1,$AR38)</f>
        <v>0</v>
      </c>
      <c r="AP38" s="36">
        <f>Índice!$G$52*'Datos Vida'!AP142*IF($C$9=$AR$9,1,$AR38)</f>
        <v>0</v>
      </c>
      <c r="AQ38" s="36">
        <f>Índice!$G$52*'Datos Vida'!AQ142*IF($C$9=$AR$9,1,$AR38)</f>
        <v>55324.705721459977</v>
      </c>
      <c r="AR38" s="240">
        <v>-1</v>
      </c>
    </row>
    <row r="39" spans="2:44" x14ac:dyDescent="0.2">
      <c r="B39" s="55" t="str">
        <f>'Datos Generales'!B143</f>
        <v>5.31.18.00  Deterioro De Seguros</v>
      </c>
      <c r="C39" s="36">
        <f>Índice!$G$52*'Datos Vida'!C143*IF($C$9=$AR$9,1,$AR39)</f>
        <v>0</v>
      </c>
      <c r="D39" s="36">
        <f>Índice!$G$52*'Datos Vida'!D143*IF($C$9=$AR$9,1,$AR39)</f>
        <v>0</v>
      </c>
      <c r="E39" s="36">
        <f>Índice!$G$52*'Datos Vida'!E143*IF($C$9=$AR$9,1,$AR39)</f>
        <v>474.88039539006434</v>
      </c>
      <c r="F39" s="36">
        <f>Índice!$G$52*'Datos Vida'!F143*IF($C$9=$AR$9,1,$AR39)</f>
        <v>-1720.9864203734203</v>
      </c>
      <c r="G39" s="36">
        <f>Índice!$G$52*'Datos Vida'!G143*IF($C$9=$AR$9,1,$AR39)</f>
        <v>1143.0604832084075</v>
      </c>
      <c r="H39" s="36">
        <f>Índice!$G$52*'Datos Vida'!H143*IF($C$9=$AR$9,1,$AR39)</f>
        <v>7560.0863691057975</v>
      </c>
      <c r="I39" s="36">
        <f>Índice!$G$52*'Datos Vida'!I143*IF($C$9=$AR$9,1,$AR39)</f>
        <v>-6392.0554574844446</v>
      </c>
      <c r="J39" s="36">
        <f>Índice!$G$52*'Datos Vida'!J143*IF($C$9=$AR$9,1,$AR39)</f>
        <v>-2850.7111979443966</v>
      </c>
      <c r="K39" s="36">
        <f>Índice!$G$52*'Datos Vida'!K143*IF($C$9=$AR$9,1,$AR39)</f>
        <v>0</v>
      </c>
      <c r="L39" s="36">
        <f>Índice!$G$52*'Datos Vida'!L143*IF($C$9=$AR$9,1,$AR39)</f>
        <v>-1802.4294798020194</v>
      </c>
      <c r="M39" s="36">
        <f>Índice!$G$52*'Datos Vida'!M143*IF($C$9=$AR$9,1,$AR39)</f>
        <v>4760.9489715347327</v>
      </c>
      <c r="N39" s="36">
        <f>Índice!$G$52*'Datos Vida'!N143*IF($C$9=$AR$9,1,$AR39)</f>
        <v>-3770.2965527541128</v>
      </c>
      <c r="O39" s="36">
        <f>Índice!$G$52*'Datos Vida'!O143*IF($C$9=$AR$9,1,$AR39)</f>
        <v>25.072487384660608</v>
      </c>
      <c r="P39" s="36">
        <f>Índice!$G$52*'Datos Vida'!P143*IF($C$9=$AR$9,1,$AR39)</f>
        <v>-33.169165807386825</v>
      </c>
      <c r="Q39" s="36">
        <f>Índice!$G$52*'Datos Vida'!Q143*IF($C$9=$AR$9,1,$AR39)</f>
        <v>-375.33887831066551</v>
      </c>
      <c r="R39" s="36">
        <f>Índice!$G$52*'Datos Vida'!R143*IF($C$9=$AR$9,1,$AR39)</f>
        <v>6522.4868233362604</v>
      </c>
      <c r="S39" s="36">
        <f>Índice!$G$52*'Datos Vida'!S143*IF($C$9=$AR$9,1,$AR39)</f>
        <v>0</v>
      </c>
      <c r="T39" s="36">
        <f>Índice!$G$52*'Datos Vida'!T143*IF($C$9=$AR$9,1,$AR39)</f>
        <v>-186.83595755299328</v>
      </c>
      <c r="U39" s="36">
        <f>Índice!$G$52*'Datos Vida'!U143*IF($C$9=$AR$9,1,$AR39)</f>
        <v>-701.58739122639849</v>
      </c>
      <c r="V39" s="36">
        <f>Índice!$G$52*'Datos Vida'!V143*IF($C$9=$AR$9,1,$AR39)</f>
        <v>0</v>
      </c>
      <c r="W39" s="36">
        <f>Índice!$G$52*'Datos Vida'!W143*IF($C$9=$AR$9,1,$AR39)</f>
        <v>0</v>
      </c>
      <c r="X39" s="36">
        <f>Índice!$G$52*'Datos Vida'!X143*IF($C$9=$AR$9,1,$AR39)</f>
        <v>52.186154203621939</v>
      </c>
      <c r="Y39" s="36">
        <f>Índice!$G$52*'Datos Vida'!Y143*IF($C$9=$AR$9,1,$AR39)</f>
        <v>3572.8124424855173</v>
      </c>
      <c r="Z39" s="36">
        <f>Índice!$G$52*'Datos Vida'!Z143*IF($C$9=$AR$9,1,$AR39)</f>
        <v>32588.2121207276</v>
      </c>
      <c r="AA39" s="36">
        <f>Índice!$G$52*'Datos Vida'!AA143*IF($C$9=$AR$9,1,$AR39)</f>
        <v>-351.45707892934701</v>
      </c>
      <c r="AB39" s="36">
        <f>Índice!$G$52*'Datos Vida'!AB143*IF($C$9=$AR$9,1,$AR39)</f>
        <v>528.93763074179526</v>
      </c>
      <c r="AC39" s="36">
        <f>Índice!$G$52*'Datos Vida'!AC143*IF($C$9=$AR$9,1,$AR39)</f>
        <v>30206.359838842083</v>
      </c>
      <c r="AD39" s="36">
        <f>Índice!$G$52*'Datos Vida'!AD143*IF($C$9=$AR$9,1,$AR39)</f>
        <v>10825.054933241527</v>
      </c>
      <c r="AE39" s="36">
        <f>Índice!$G$52*'Datos Vida'!AE143*IF($C$9=$AR$9,1,$AR39)</f>
        <v>0</v>
      </c>
      <c r="AF39" s="36">
        <f>Índice!$G$52*'Datos Vida'!AF143*IF($C$9=$AR$9,1,$AR39)</f>
        <v>770.74935439195485</v>
      </c>
      <c r="AG39" s="36">
        <f>Índice!$G$52*'Datos Vida'!AG143*IF($C$9=$AR$9,1,$AR39)</f>
        <v>0</v>
      </c>
      <c r="AH39" s="36">
        <f>Índice!$G$52*'Datos Vida'!AH143*IF($C$9=$AR$9,1,$AR39)</f>
        <v>459.19733340318709</v>
      </c>
      <c r="AI39" s="36">
        <f>Índice!$G$52*'Datos Vida'!AI143*IF($C$9=$AR$9,1,$AR39)</f>
        <v>-87.770715674931296</v>
      </c>
      <c r="AJ39" s="36">
        <f>Índice!$G$52*'Datos Vida'!AJ143*IF($C$9=$AR$9,1,$AR39)</f>
        <v>6127.1103669122094</v>
      </c>
      <c r="AK39" s="36">
        <f>Índice!$G$52*'Datos Vida'!AK143*IF($C$9=$AR$9,1,$AR39)</f>
        <v>-19392.497372831971</v>
      </c>
      <c r="AL39" s="36">
        <f>Índice!$G$52*'Datos Vida'!AL143*IF($C$9=$AR$9,1,$AR39)</f>
        <v>0</v>
      </c>
      <c r="AM39" s="36">
        <f>Índice!$G$52*'Datos Vida'!AM143*IF($C$9=$AR$9,1,$AR39)</f>
        <v>0</v>
      </c>
      <c r="AN39" s="36">
        <f>Índice!$G$52*'Datos Vida'!AN143*IF($C$9=$AR$9,1,$AR39)</f>
        <v>0</v>
      </c>
      <c r="AO39" s="36">
        <f>Índice!$G$52*'Datos Vida'!AO143*IF($C$9=$AR$9,1,$AR39)</f>
        <v>0</v>
      </c>
      <c r="AP39" s="36">
        <f>Índice!$G$52*'Datos Vida'!AP143*IF($C$9=$AR$9,1,$AR39)</f>
        <v>0</v>
      </c>
      <c r="AQ39" s="36">
        <f>Índice!$G$52*'Datos Vida'!AQ143*IF($C$9=$AR$9,1,$AR39)</f>
        <v>67952.020036217335</v>
      </c>
      <c r="AR39" s="240">
        <v>-1</v>
      </c>
    </row>
    <row r="40" spans="2:44" x14ac:dyDescent="0.2">
      <c r="B40" s="54" t="str">
        <f>'Datos Generales'!B144</f>
        <v xml:space="preserve">5.31.20.00  Costos De Administración </v>
      </c>
      <c r="C40" s="33">
        <f>Índice!$G$52*'Datos Vida'!C144*IF($C$9=$AR$9,1,$AR40)</f>
        <v>38034.861303558428</v>
      </c>
      <c r="D40" s="33">
        <f>Índice!$G$52*'Datos Vida'!D144*IF($C$9=$AR$9,1,$AR40)</f>
        <v>19843.461949183478</v>
      </c>
      <c r="E40" s="33">
        <f>Índice!$G$52*'Datos Vida'!E144*IF($C$9=$AR$9,1,$AR40)</f>
        <v>642462.17949655675</v>
      </c>
      <c r="F40" s="33">
        <f>Índice!$G$52*'Datos Vida'!F144*IF($C$9=$AR$9,1,$AR40)</f>
        <v>510316.35899855656</v>
      </c>
      <c r="G40" s="33">
        <f>Índice!$G$52*'Datos Vida'!G144*IF($C$9=$AR$9,1,$AR40)</f>
        <v>525856.06214983144</v>
      </c>
      <c r="H40" s="33">
        <f>Índice!$G$52*'Datos Vida'!H144*IF($C$9=$AR$9,1,$AR40)</f>
        <v>682783.74010070506</v>
      </c>
      <c r="I40" s="33">
        <f>Índice!$G$52*'Datos Vida'!I144*IF($C$9=$AR$9,1,$AR40)</f>
        <v>32723.236140306595</v>
      </c>
      <c r="J40" s="33">
        <f>Índice!$G$52*'Datos Vida'!J144*IF($C$9=$AR$9,1,$AR40)</f>
        <v>76659.691502944232</v>
      </c>
      <c r="K40" s="33">
        <f>Índice!$G$52*'Datos Vida'!K144*IF($C$9=$AR$9,1,$AR40)</f>
        <v>66515.403930699234</v>
      </c>
      <c r="L40" s="33">
        <f>Índice!$G$52*'Datos Vida'!L144*IF($C$9=$AR$9,1,$AR40)</f>
        <v>402993.79787628888</v>
      </c>
      <c r="M40" s="33">
        <f>Índice!$G$52*'Datos Vida'!M144*IF($C$9=$AR$9,1,$AR40)</f>
        <v>48943.570573949044</v>
      </c>
      <c r="N40" s="33">
        <f>Índice!$G$52*'Datos Vida'!N144*IF($C$9=$AR$9,1,$AR40)</f>
        <v>23547.386150665578</v>
      </c>
      <c r="O40" s="33">
        <f>Índice!$G$52*'Datos Vida'!O144*IF($C$9=$AR$9,1,$AR40)</f>
        <v>18232.325002032674</v>
      </c>
      <c r="P40" s="33">
        <f>Índice!$G$52*'Datos Vida'!P144*IF($C$9=$AR$9,1,$AR40)</f>
        <v>26672.46588423723</v>
      </c>
      <c r="Q40" s="33">
        <f>Índice!$G$52*'Datos Vida'!Q144*IF($C$9=$AR$9,1,$AR40)</f>
        <v>311671.12380875921</v>
      </c>
      <c r="R40" s="33">
        <f>Índice!$G$52*'Datos Vida'!R144*IF($C$9=$AR$9,1,$AR40)</f>
        <v>359763.89677483449</v>
      </c>
      <c r="S40" s="33">
        <f>Índice!$G$52*'Datos Vida'!S144*IF($C$9=$AR$9,1,$AR40)</f>
        <v>3119.1262935549421</v>
      </c>
      <c r="T40" s="33">
        <f>Índice!$G$52*'Datos Vida'!T144*IF($C$9=$AR$9,1,$AR40)</f>
        <v>72857.076275813699</v>
      </c>
      <c r="U40" s="33">
        <f>Índice!$G$52*'Datos Vida'!U144*IF($C$9=$AR$9,1,$AR40)</f>
        <v>12202.783012080041</v>
      </c>
      <c r="V40" s="33">
        <f>Índice!$G$52*'Datos Vida'!V144*IF($C$9=$AR$9,1,$AR40)</f>
        <v>3431.5288059746686</v>
      </c>
      <c r="W40" s="33">
        <f>Índice!$G$52*'Datos Vida'!W144*IF($C$9=$AR$9,1,$AR40)</f>
        <v>0</v>
      </c>
      <c r="X40" s="33">
        <f>Índice!$G$52*'Datos Vida'!X144*IF($C$9=$AR$9,1,$AR40)</f>
        <v>53839.917781292388</v>
      </c>
      <c r="Y40" s="33">
        <f>Índice!$G$52*'Datos Vida'!Y144*IF($C$9=$AR$9,1,$AR40)</f>
        <v>16665.787825521344</v>
      </c>
      <c r="Z40" s="33">
        <f>Índice!$G$52*'Datos Vida'!Z144*IF($C$9=$AR$9,1,$AR40)</f>
        <v>968205.26236469962</v>
      </c>
      <c r="AA40" s="33">
        <f>Índice!$G$52*'Datos Vida'!AA144*IF($C$9=$AR$9,1,$AR40)</f>
        <v>143383.19367697043</v>
      </c>
      <c r="AB40" s="33">
        <f>Índice!$G$52*'Datos Vida'!AB144*IF($C$9=$AR$9,1,$AR40)</f>
        <v>268124.63577704469</v>
      </c>
      <c r="AC40" s="33">
        <f>Índice!$G$52*'Datos Vida'!AC144*IF($C$9=$AR$9,1,$AR40)</f>
        <v>169765.16570804943</v>
      </c>
      <c r="AD40" s="33">
        <f>Índice!$G$52*'Datos Vida'!AD144*IF($C$9=$AR$9,1,$AR40)</f>
        <v>82878.927101657886</v>
      </c>
      <c r="AE40" s="33">
        <f>Índice!$G$52*'Datos Vida'!AE144*IF($C$9=$AR$9,1,$AR40)</f>
        <v>41362.766233585091</v>
      </c>
      <c r="AF40" s="33">
        <f>Índice!$G$52*'Datos Vida'!AF144*IF($C$9=$AR$9,1,$AR40)</f>
        <v>11898.205020825135</v>
      </c>
      <c r="AG40" s="33">
        <f>Índice!$G$52*'Datos Vida'!AG144*IF($C$9=$AR$9,1,$AR40)</f>
        <v>82424.764677525978</v>
      </c>
      <c r="AH40" s="33">
        <f>Índice!$G$52*'Datos Vida'!AH144*IF($C$9=$AR$9,1,$AR40)</f>
        <v>261306.72225025066</v>
      </c>
      <c r="AI40" s="33">
        <f>Índice!$G$52*'Datos Vida'!AI144*IF($C$9=$AR$9,1,$AR40)</f>
        <v>145804.78091851034</v>
      </c>
      <c r="AJ40" s="33">
        <f>Índice!$G$52*'Datos Vida'!AJ144*IF($C$9=$AR$9,1,$AR40)</f>
        <v>121854.80614408618</v>
      </c>
      <c r="AK40" s="33">
        <f>Índice!$G$52*'Datos Vida'!AK144*IF($C$9=$AR$9,1,$AR40)</f>
        <v>235451.13637562058</v>
      </c>
      <c r="AL40" s="33">
        <f>Índice!$G$52*'Datos Vida'!AL144*IF($C$9=$AR$9,1,$AR40)</f>
        <v>0</v>
      </c>
      <c r="AM40" s="33">
        <f>Índice!$G$52*'Datos Vida'!AM144*IF($C$9=$AR$9,1,$AR40)</f>
        <v>0</v>
      </c>
      <c r="AN40" s="33">
        <f>Índice!$G$52*'Datos Vida'!AN144*IF($C$9=$AR$9,1,$AR40)</f>
        <v>0</v>
      </c>
      <c r="AO40" s="33">
        <f>Índice!$G$52*'Datos Vida'!AO144*IF($C$9=$AR$9,1,$AR40)</f>
        <v>0</v>
      </c>
      <c r="AP40" s="33">
        <f>Índice!$G$52*'Datos Vida'!AP144*IF($C$9=$AR$9,1,$AR40)</f>
        <v>0</v>
      </c>
      <c r="AQ40" s="33">
        <f>Índice!$G$52*'Datos Vida'!AQ144*IF($C$9=$AR$9,1,$AR40)</f>
        <v>6481596.1478861719</v>
      </c>
      <c r="AR40" s="240">
        <v>-1</v>
      </c>
    </row>
    <row r="41" spans="2:44" x14ac:dyDescent="0.2">
      <c r="B41" s="55" t="str">
        <f>'Datos Generales'!B145</f>
        <v>5.31.21.00  Remuneraciones</v>
      </c>
      <c r="C41" s="36">
        <f>Índice!$G$52*'Datos Vida'!C145*IF($C$9=$AR$9,1,$AR41)</f>
        <v>17922.678081849255</v>
      </c>
      <c r="D41" s="36">
        <f>Índice!$G$52*'Datos Vida'!D145*IF($C$9=$AR$9,1,$AR41)</f>
        <v>12424.931373846437</v>
      </c>
      <c r="E41" s="36">
        <f>Índice!$G$52*'Datos Vida'!E145*IF($C$9=$AR$9,1,$AR41)</f>
        <v>20074.013166287747</v>
      </c>
      <c r="F41" s="36">
        <f>Índice!$G$52*'Datos Vida'!F145*IF($C$9=$AR$9,1,$AR41)</f>
        <v>60217.889100680157</v>
      </c>
      <c r="G41" s="36">
        <f>Índice!$G$52*'Datos Vida'!G145*IF($C$9=$AR$9,1,$AR41)</f>
        <v>201959.73637487215</v>
      </c>
      <c r="H41" s="36">
        <f>Índice!$G$52*'Datos Vida'!H145*IF($C$9=$AR$9,1,$AR41)</f>
        <v>75863.529464595238</v>
      </c>
      <c r="I41" s="36">
        <f>Índice!$G$52*'Datos Vida'!I145*IF($C$9=$AR$9,1,$AR41)</f>
        <v>11272.37940626853</v>
      </c>
      <c r="J41" s="36">
        <f>Índice!$G$52*'Datos Vida'!J145*IF($C$9=$AR$9,1,$AR41)</f>
        <v>46082.857596776572</v>
      </c>
      <c r="K41" s="36">
        <f>Índice!$G$52*'Datos Vida'!K145*IF($C$9=$AR$9,1,$AR41)</f>
        <v>9611.4036612635518</v>
      </c>
      <c r="L41" s="36">
        <f>Índice!$G$52*'Datos Vida'!L145*IF($C$9=$AR$9,1,$AR41)</f>
        <v>159515.82543425245</v>
      </c>
      <c r="M41" s="36">
        <f>Índice!$G$52*'Datos Vida'!M145*IF($C$9=$AR$9,1,$AR41)</f>
        <v>1798.449179905133</v>
      </c>
      <c r="N41" s="36">
        <f>Índice!$G$52*'Datos Vida'!N145*IF($C$9=$AR$9,1,$AR41)</f>
        <v>9400.821982958194</v>
      </c>
      <c r="O41" s="36">
        <f>Índice!$G$52*'Datos Vida'!O145*IF($C$9=$AR$9,1,$AR41)</f>
        <v>4709.5112497903538</v>
      </c>
      <c r="P41" s="36">
        <f>Índice!$G$52*'Datos Vida'!P145*IF($C$9=$AR$9,1,$AR41)</f>
        <v>14057.296587113968</v>
      </c>
      <c r="Q41" s="36">
        <f>Índice!$G$52*'Datos Vida'!Q145*IF($C$9=$AR$9,1,$AR41)</f>
        <v>165704.61343973776</v>
      </c>
      <c r="R41" s="36">
        <f>Índice!$G$52*'Datos Vida'!R145*IF($C$9=$AR$9,1,$AR41)</f>
        <v>140039.16342941279</v>
      </c>
      <c r="S41" s="36">
        <f>Índice!$G$52*'Datos Vida'!S145*IF($C$9=$AR$9,1,$AR41)</f>
        <v>1255.563489695616</v>
      </c>
      <c r="T41" s="36">
        <f>Índice!$G$52*'Datos Vida'!T145*IF($C$9=$AR$9,1,$AR41)</f>
        <v>11841.596311180527</v>
      </c>
      <c r="U41" s="36">
        <f>Índice!$G$52*'Datos Vida'!U145*IF($C$9=$AR$9,1,$AR41)</f>
        <v>5818.211879188033</v>
      </c>
      <c r="V41" s="36">
        <f>Índice!$G$52*'Datos Vida'!V145*IF($C$9=$AR$9,1,$AR41)</f>
        <v>1834.3399182915873</v>
      </c>
      <c r="W41" s="36">
        <f>Índice!$G$52*'Datos Vida'!W145*IF($C$9=$AR$9,1,$AR41)</f>
        <v>0</v>
      </c>
      <c r="X41" s="36">
        <f>Índice!$G$52*'Datos Vida'!X145*IF($C$9=$AR$9,1,$AR41)</f>
        <v>34234.661472091808</v>
      </c>
      <c r="Y41" s="36">
        <f>Índice!$G$52*'Datos Vida'!Y145*IF($C$9=$AR$9,1,$AR41)</f>
        <v>4549.4487624839385</v>
      </c>
      <c r="Z41" s="36">
        <f>Índice!$G$52*'Datos Vida'!Z145*IF($C$9=$AR$9,1,$AR41)</f>
        <v>302013.9637085101</v>
      </c>
      <c r="AA41" s="36">
        <f>Índice!$G$52*'Datos Vida'!AA145*IF($C$9=$AR$9,1,$AR41)</f>
        <v>88929.323141497633</v>
      </c>
      <c r="AB41" s="36">
        <f>Índice!$G$52*'Datos Vida'!AB145*IF($C$9=$AR$9,1,$AR41)</f>
        <v>69557.917956153426</v>
      </c>
      <c r="AC41" s="36">
        <f>Índice!$G$52*'Datos Vida'!AC145*IF($C$9=$AR$9,1,$AR41)</f>
        <v>98017.02819923409</v>
      </c>
      <c r="AD41" s="36">
        <f>Índice!$G$52*'Datos Vida'!AD145*IF($C$9=$AR$9,1,$AR41)</f>
        <v>19233.591553871658</v>
      </c>
      <c r="AE41" s="36">
        <f>Índice!$G$52*'Datos Vida'!AE145*IF($C$9=$AR$9,1,$AR41)</f>
        <v>14451.958630736013</v>
      </c>
      <c r="AF41" s="36">
        <f>Índice!$G$52*'Datos Vida'!AF145*IF($C$9=$AR$9,1,$AR41)</f>
        <v>4866.545987602557</v>
      </c>
      <c r="AG41" s="36">
        <f>Índice!$G$52*'Datos Vida'!AG145*IF($C$9=$AR$9,1,$AR41)</f>
        <v>11580.63152050518</v>
      </c>
      <c r="AH41" s="36">
        <f>Índice!$G$52*'Datos Vida'!AH145*IF($C$9=$AR$9,1,$AR41)</f>
        <v>119838.05282368259</v>
      </c>
      <c r="AI41" s="36">
        <f>Índice!$G$52*'Datos Vida'!AI145*IF($C$9=$AR$9,1,$AR41)</f>
        <v>77618.025247348429</v>
      </c>
      <c r="AJ41" s="36">
        <f>Índice!$G$52*'Datos Vida'!AJ145*IF($C$9=$AR$9,1,$AR41)</f>
        <v>10203.685893783146</v>
      </c>
      <c r="AK41" s="36">
        <f>Índice!$G$52*'Datos Vida'!AK145*IF($C$9=$AR$9,1,$AR41)</f>
        <v>44287.300087736701</v>
      </c>
      <c r="AL41" s="36">
        <f>Índice!$G$52*'Datos Vida'!AL145*IF($C$9=$AR$9,1,$AR41)</f>
        <v>0</v>
      </c>
      <c r="AM41" s="36">
        <f>Índice!$G$52*'Datos Vida'!AM145*IF($C$9=$AR$9,1,$AR41)</f>
        <v>0</v>
      </c>
      <c r="AN41" s="36">
        <f>Índice!$G$52*'Datos Vida'!AN145*IF($C$9=$AR$9,1,$AR41)</f>
        <v>0</v>
      </c>
      <c r="AO41" s="36">
        <f>Índice!$G$52*'Datos Vida'!AO145*IF($C$9=$AR$9,1,$AR41)</f>
        <v>0</v>
      </c>
      <c r="AP41" s="36">
        <f>Índice!$G$52*'Datos Vida'!AP145*IF($C$9=$AR$9,1,$AR41)</f>
        <v>0</v>
      </c>
      <c r="AQ41" s="36">
        <f>Índice!$G$52*'Datos Vida'!AQ145*IF($C$9=$AR$9,1,$AR41)</f>
        <v>1870786.9461132032</v>
      </c>
      <c r="AR41" s="240">
        <v>-1</v>
      </c>
    </row>
    <row r="42" spans="2:44" x14ac:dyDescent="0.2">
      <c r="B42" s="55" t="str">
        <f>'Datos Generales'!B146</f>
        <v xml:space="preserve">5.31.22.00  Otros </v>
      </c>
      <c r="C42" s="36">
        <f>Índice!$G$52*'Datos Vida'!C146*IF($C$9=$AR$9,1,$AR42)</f>
        <v>20112.183221709169</v>
      </c>
      <c r="D42" s="36">
        <f>Índice!$G$52*'Datos Vida'!D146*IF($C$9=$AR$9,1,$AR42)</f>
        <v>7418.5305753370421</v>
      </c>
      <c r="E42" s="36">
        <f>Índice!$G$52*'Datos Vida'!E146*IF($C$9=$AR$9,1,$AR42)</f>
        <v>622388.16633026896</v>
      </c>
      <c r="F42" s="36">
        <f>Índice!$G$52*'Datos Vida'!F146*IF($C$9=$AR$9,1,$AR42)</f>
        <v>450098.46989787644</v>
      </c>
      <c r="G42" s="36">
        <f>Índice!$G$52*'Datos Vida'!G146*IF($C$9=$AR$9,1,$AR42)</f>
        <v>323896.32577495929</v>
      </c>
      <c r="H42" s="36">
        <f>Índice!$G$52*'Datos Vida'!H146*IF($C$9=$AR$9,1,$AR42)</f>
        <v>606920.21063610981</v>
      </c>
      <c r="I42" s="36">
        <f>Índice!$G$52*'Datos Vida'!I146*IF($C$9=$AR$9,1,$AR42)</f>
        <v>21450.856734038065</v>
      </c>
      <c r="J42" s="36">
        <f>Índice!$G$52*'Datos Vida'!J146*IF($C$9=$AR$9,1,$AR42)</f>
        <v>30576.833906167663</v>
      </c>
      <c r="K42" s="36">
        <f>Índice!$G$52*'Datos Vida'!K146*IF($C$9=$AR$9,1,$AR42)</f>
        <v>56904.000269435688</v>
      </c>
      <c r="L42" s="36">
        <f>Índice!$G$52*'Datos Vida'!L146*IF($C$9=$AR$9,1,$AR42)</f>
        <v>243477.97244203647</v>
      </c>
      <c r="M42" s="36">
        <f>Índice!$G$52*'Datos Vida'!M146*IF($C$9=$AR$9,1,$AR42)</f>
        <v>47145.121394043912</v>
      </c>
      <c r="N42" s="36">
        <f>Índice!$G$52*'Datos Vida'!N146*IF($C$9=$AR$9,1,$AR42)</f>
        <v>14146.564167707385</v>
      </c>
      <c r="O42" s="36">
        <f>Índice!$G$52*'Datos Vida'!O146*IF($C$9=$AR$9,1,$AR42)</f>
        <v>13522.813752242322</v>
      </c>
      <c r="P42" s="36">
        <f>Índice!$G$52*'Datos Vida'!P146*IF($C$9=$AR$9,1,$AR42)</f>
        <v>12615.169297123264</v>
      </c>
      <c r="Q42" s="36">
        <f>Índice!$G$52*'Datos Vida'!Q146*IF($C$9=$AR$9,1,$AR42)</f>
        <v>145966.51036902145</v>
      </c>
      <c r="R42" s="36">
        <f>Índice!$G$52*'Datos Vida'!R146*IF($C$9=$AR$9,1,$AR42)</f>
        <v>219724.73334542167</v>
      </c>
      <c r="S42" s="36">
        <f>Índice!$G$52*'Datos Vida'!S146*IF($C$9=$AR$9,1,$AR42)</f>
        <v>1863.5628038593261</v>
      </c>
      <c r="T42" s="36">
        <f>Índice!$G$52*'Datos Vida'!T146*IF($C$9=$AR$9,1,$AR42)</f>
        <v>61015.479964633167</v>
      </c>
      <c r="U42" s="36">
        <f>Índice!$G$52*'Datos Vida'!U146*IF($C$9=$AR$9,1,$AR42)</f>
        <v>6384.5711328920079</v>
      </c>
      <c r="V42" s="36">
        <f>Índice!$G$52*'Datos Vida'!V146*IF($C$9=$AR$9,1,$AR42)</f>
        <v>1597.1888876830812</v>
      </c>
      <c r="W42" s="36">
        <f>Índice!$G$52*'Datos Vida'!W146*IF($C$9=$AR$9,1,$AR42)</f>
        <v>0</v>
      </c>
      <c r="X42" s="36">
        <f>Índice!$G$52*'Datos Vida'!X146*IF($C$9=$AR$9,1,$AR42)</f>
        <v>19605.256309200584</v>
      </c>
      <c r="Y42" s="36">
        <f>Índice!$G$52*'Datos Vida'!Y146*IF($C$9=$AR$9,1,$AR42)</f>
        <v>12116.339063037405</v>
      </c>
      <c r="Z42" s="36">
        <f>Índice!$G$52*'Datos Vida'!Z146*IF($C$9=$AR$9,1,$AR42)</f>
        <v>666191.29865618958</v>
      </c>
      <c r="AA42" s="36">
        <f>Índice!$G$52*'Datos Vida'!AA146*IF($C$9=$AR$9,1,$AR42)</f>
        <v>54453.870535472808</v>
      </c>
      <c r="AB42" s="36">
        <f>Índice!$G$52*'Datos Vida'!AB146*IF($C$9=$AR$9,1,$AR42)</f>
        <v>198566.7178208913</v>
      </c>
      <c r="AC42" s="36">
        <f>Índice!$G$52*'Datos Vida'!AC146*IF($C$9=$AR$9,1,$AR42)</f>
        <v>71748.137508815344</v>
      </c>
      <c r="AD42" s="36">
        <f>Índice!$G$52*'Datos Vida'!AD146*IF($C$9=$AR$9,1,$AR42)</f>
        <v>63645.335547786228</v>
      </c>
      <c r="AE42" s="36">
        <f>Índice!$G$52*'Datos Vida'!AE146*IF($C$9=$AR$9,1,$AR42)</f>
        <v>26910.80760284908</v>
      </c>
      <c r="AF42" s="36">
        <f>Índice!$G$52*'Datos Vida'!AF146*IF($C$9=$AR$9,1,$AR42)</f>
        <v>7031.6590332225769</v>
      </c>
      <c r="AG42" s="36">
        <f>Índice!$G$52*'Datos Vida'!AG146*IF($C$9=$AR$9,1,$AR42)</f>
        <v>70844.133157020799</v>
      </c>
      <c r="AH42" s="36">
        <f>Índice!$G$52*'Datos Vida'!AH146*IF($C$9=$AR$9,1,$AR42)</f>
        <v>141468.66942656806</v>
      </c>
      <c r="AI42" s="36">
        <f>Índice!$G$52*'Datos Vida'!AI146*IF($C$9=$AR$9,1,$AR42)</f>
        <v>68186.755671161911</v>
      </c>
      <c r="AJ42" s="36">
        <f>Índice!$G$52*'Datos Vida'!AJ146*IF($C$9=$AR$9,1,$AR42)</f>
        <v>111651.12025030304</v>
      </c>
      <c r="AK42" s="36">
        <f>Índice!$G$52*'Datos Vida'!AK146*IF($C$9=$AR$9,1,$AR42)</f>
        <v>191163.83628788387</v>
      </c>
      <c r="AL42" s="36">
        <f>Índice!$G$52*'Datos Vida'!AL146*IF($C$9=$AR$9,1,$AR42)</f>
        <v>0</v>
      </c>
      <c r="AM42" s="36">
        <f>Índice!$G$52*'Datos Vida'!AM146*IF($C$9=$AR$9,1,$AR42)</f>
        <v>0</v>
      </c>
      <c r="AN42" s="36">
        <f>Índice!$G$52*'Datos Vida'!AN146*IF($C$9=$AR$9,1,$AR42)</f>
        <v>0</v>
      </c>
      <c r="AO42" s="36">
        <f>Índice!$G$52*'Datos Vida'!AO146*IF($C$9=$AR$9,1,$AR42)</f>
        <v>0</v>
      </c>
      <c r="AP42" s="36">
        <f>Índice!$G$52*'Datos Vida'!AP146*IF($C$9=$AR$9,1,$AR42)</f>
        <v>0</v>
      </c>
      <c r="AQ42" s="36">
        <f>Índice!$G$52*'Datos Vida'!AQ146*IF($C$9=$AR$9,1,$AR42)</f>
        <v>4610809.2017729692</v>
      </c>
      <c r="AR42" s="240">
        <v>-1</v>
      </c>
    </row>
    <row r="43" spans="2:44" x14ac:dyDescent="0.2">
      <c r="B43" s="54" t="str">
        <f>'Datos Generales'!B147</f>
        <v>5.31.30.00  Resultado De Inversiones</v>
      </c>
      <c r="C43" s="33">
        <f>Índice!$G$52*'Datos Vida'!C147*IF($C$9=$AR$9,1,$AR43)</f>
        <v>239425.1426359179</v>
      </c>
      <c r="D43" s="33">
        <f>Índice!$G$52*'Datos Vida'!D147*IF($C$9=$AR$9,1,$AR43)</f>
        <v>-384.52418576501879</v>
      </c>
      <c r="E43" s="33">
        <f>Índice!$G$52*'Datos Vida'!E147*IF($C$9=$AR$9,1,$AR43)</f>
        <v>16945.497447335019</v>
      </c>
      <c r="F43" s="33">
        <f>Índice!$G$52*'Datos Vida'!F147*IF($C$9=$AR$9,1,$AR43)</f>
        <v>65847.325901852615</v>
      </c>
      <c r="G43" s="33">
        <f>Índice!$G$52*'Datos Vida'!G147*IF($C$9=$AR$9,1,$AR43)</f>
        <v>3802946.5105527276</v>
      </c>
      <c r="H43" s="33">
        <f>Índice!$G$52*'Datos Vida'!H147*IF($C$9=$AR$9,1,$AR43)</f>
        <v>139382.07374985414</v>
      </c>
      <c r="I43" s="33">
        <f>Índice!$G$52*'Datos Vida'!I147*IF($C$9=$AR$9,1,$AR43)</f>
        <v>-402.62264341581857</v>
      </c>
      <c r="J43" s="33">
        <f>Índice!$G$52*'Datos Vida'!J147*IF($C$9=$AR$9,1,$AR43)</f>
        <v>-1356.9420682658854</v>
      </c>
      <c r="K43" s="33">
        <f>Índice!$G$52*'Datos Vida'!K147*IF($C$9=$AR$9,1,$AR43)</f>
        <v>3345.0508372747945</v>
      </c>
      <c r="L43" s="33">
        <f>Índice!$G$52*'Datos Vida'!L147*IF($C$9=$AR$9,1,$AR43)</f>
        <v>1797024.6747975918</v>
      </c>
      <c r="M43" s="33">
        <f>Índice!$G$52*'Datos Vida'!M147*IF($C$9=$AR$9,1,$AR43)</f>
        <v>1721.2585776313269</v>
      </c>
      <c r="N43" s="33">
        <f>Índice!$G$52*'Datos Vida'!N147*IF($C$9=$AR$9,1,$AR43)</f>
        <v>1668.56212856913</v>
      </c>
      <c r="O43" s="33">
        <f>Índice!$G$52*'Datos Vida'!O147*IF($C$9=$AR$9,1,$AR43)</f>
        <v>559027.43923493882</v>
      </c>
      <c r="P43" s="33">
        <f>Índice!$G$52*'Datos Vida'!P147*IF($C$9=$AR$9,1,$AR43)</f>
        <v>1546.7377359986149</v>
      </c>
      <c r="Q43" s="33">
        <f>Índice!$G$52*'Datos Vida'!Q147*IF($C$9=$AR$9,1,$AR43)</f>
        <v>3757267.6363856564</v>
      </c>
      <c r="R43" s="33">
        <f>Índice!$G$52*'Datos Vida'!R147*IF($C$9=$AR$9,1,$AR43)</f>
        <v>5286657.0141559197</v>
      </c>
      <c r="S43" s="33">
        <f>Índice!$G$52*'Datos Vida'!S147*IF($C$9=$AR$9,1,$AR43)</f>
        <v>0</v>
      </c>
      <c r="T43" s="33">
        <f>Índice!$G$52*'Datos Vida'!T147*IF($C$9=$AR$9,1,$AR43)</f>
        <v>888450.15626929561</v>
      </c>
      <c r="U43" s="33">
        <f>Índice!$G$52*'Datos Vida'!U147*IF($C$9=$AR$9,1,$AR43)</f>
        <v>1525.0672143377888</v>
      </c>
      <c r="V43" s="33">
        <f>Índice!$G$52*'Datos Vida'!V147*IF($C$9=$AR$9,1,$AR43)</f>
        <v>96.683865871377805</v>
      </c>
      <c r="W43" s="33">
        <f>Índice!$G$52*'Datos Vida'!W147*IF($C$9=$AR$9,1,$AR43)</f>
        <v>0</v>
      </c>
      <c r="X43" s="33">
        <f>Índice!$G$52*'Datos Vida'!X147*IF($C$9=$AR$9,1,$AR43)</f>
        <v>116129.29783087265</v>
      </c>
      <c r="Y43" s="33">
        <f>Índice!$G$52*'Datos Vida'!Y147*IF($C$9=$AR$9,1,$AR43)</f>
        <v>10445.565656747784</v>
      </c>
      <c r="Z43" s="33">
        <f>Índice!$G$52*'Datos Vida'!Z147*IF($C$9=$AR$9,1,$AR43)</f>
        <v>2974612.15039274</v>
      </c>
      <c r="AA43" s="33">
        <f>Índice!$G$52*'Datos Vida'!AA147*IF($C$9=$AR$9,1,$AR43)</f>
        <v>102614.95497328267</v>
      </c>
      <c r="AB43" s="33">
        <f>Índice!$G$52*'Datos Vida'!AB147*IF($C$9=$AR$9,1,$AR43)</f>
        <v>288805.01531394874</v>
      </c>
      <c r="AC43" s="33">
        <f>Índice!$G$52*'Datos Vida'!AC147*IF($C$9=$AR$9,1,$AR43)</f>
        <v>2269072.525486677</v>
      </c>
      <c r="AD43" s="33">
        <f>Índice!$G$52*'Datos Vida'!AD147*IF($C$9=$AR$9,1,$AR43)</f>
        <v>1613665.3220964139</v>
      </c>
      <c r="AE43" s="33">
        <f>Índice!$G$52*'Datos Vida'!AE147*IF($C$9=$AR$9,1,$AR43)</f>
        <v>240443.96333089189</v>
      </c>
      <c r="AF43" s="33">
        <f>Índice!$G$52*'Datos Vida'!AF147*IF($C$9=$AR$9,1,$AR43)</f>
        <v>11901.436888262777</v>
      </c>
      <c r="AG43" s="33">
        <f>Índice!$G$52*'Datos Vida'!AG147*IF($C$9=$AR$9,1,$AR43)</f>
        <v>13866.650427950279</v>
      </c>
      <c r="AH43" s="33">
        <f>Índice!$G$52*'Datos Vida'!AH147*IF($C$9=$AR$9,1,$AR43)</f>
        <v>1325488.0034781699</v>
      </c>
      <c r="AI43" s="33">
        <f>Índice!$G$52*'Datos Vida'!AI147*IF($C$9=$AR$9,1,$AR43)</f>
        <v>150982.16451429966</v>
      </c>
      <c r="AJ43" s="33">
        <f>Índice!$G$52*'Datos Vida'!AJ147*IF($C$9=$AR$9,1,$AR43)</f>
        <v>1974.9431616576692</v>
      </c>
      <c r="AK43" s="33">
        <f>Índice!$G$52*'Datos Vida'!AK147*IF($C$9=$AR$9,1,$AR43)</f>
        <v>66444.370886385572</v>
      </c>
      <c r="AL43" s="33">
        <f>Índice!$G$52*'Datos Vida'!AL147*IF($C$9=$AR$9,1,$AR43)</f>
        <v>0</v>
      </c>
      <c r="AM43" s="33">
        <f>Índice!$G$52*'Datos Vida'!AM147*IF($C$9=$AR$9,1,$AR43)</f>
        <v>0</v>
      </c>
      <c r="AN43" s="33">
        <f>Índice!$G$52*'Datos Vida'!AN147*IF($C$9=$AR$9,1,$AR43)</f>
        <v>0</v>
      </c>
      <c r="AO43" s="33">
        <f>Índice!$G$52*'Datos Vida'!AO147*IF($C$9=$AR$9,1,$AR43)</f>
        <v>0</v>
      </c>
      <c r="AP43" s="33">
        <f>Índice!$G$52*'Datos Vida'!AP147*IF($C$9=$AR$9,1,$AR43)</f>
        <v>0</v>
      </c>
      <c r="AQ43" s="33">
        <f>Índice!$G$52*'Datos Vida'!AQ147*IF($C$9=$AR$9,1,$AR43)</f>
        <v>25747179.107031628</v>
      </c>
      <c r="AR43" s="240">
        <v>1</v>
      </c>
    </row>
    <row r="44" spans="2:44" x14ac:dyDescent="0.2">
      <c r="B44" s="55" t="str">
        <f>'Datos Generales'!B148</f>
        <v>5.31.31.00  Resultado Neto Inversiones Realizadas</v>
      </c>
      <c r="C44" s="36">
        <f>Índice!$G$52*'Datos Vida'!C148*IF($C$9=$AR$9,1,$AR44)</f>
        <v>6780.117687602251</v>
      </c>
      <c r="D44" s="36">
        <f>Índice!$G$52*'Datos Vida'!D148*IF($C$9=$AR$9,1,$AR44)</f>
        <v>3.6401033245029644</v>
      </c>
      <c r="E44" s="36">
        <f>Índice!$G$52*'Datos Vida'!E148*IF($C$9=$AR$9,1,$AR44)</f>
        <v>8784.8960886579498</v>
      </c>
      <c r="F44" s="36">
        <f>Índice!$G$52*'Datos Vida'!F148*IF($C$9=$AR$9,1,$AR44)</f>
        <v>1960.1786304162272</v>
      </c>
      <c r="G44" s="36">
        <f>Índice!$G$52*'Datos Vida'!G148*IF($C$9=$AR$9,1,$AR44)</f>
        <v>398649.86186318181</v>
      </c>
      <c r="H44" s="36">
        <f>Índice!$G$52*'Datos Vida'!H148*IF($C$9=$AR$9,1,$AR44)</f>
        <v>15437.780258188788</v>
      </c>
      <c r="I44" s="36">
        <f>Índice!$G$52*'Datos Vida'!I148*IF($C$9=$AR$9,1,$AR44)</f>
        <v>245.79202354704597</v>
      </c>
      <c r="J44" s="36">
        <f>Índice!$G$52*'Datos Vida'!J148*IF($C$9=$AR$9,1,$AR44)</f>
        <v>1990.1499484432095</v>
      </c>
      <c r="K44" s="36">
        <f>Índice!$G$52*'Datos Vida'!K148*IF($C$9=$AR$9,1,$AR44)</f>
        <v>-29.597101797360551</v>
      </c>
      <c r="L44" s="36">
        <f>Índice!$G$52*'Datos Vida'!L148*IF($C$9=$AR$9,1,$AR44)</f>
        <v>465168.5997202904</v>
      </c>
      <c r="M44" s="36">
        <f>Índice!$G$52*'Datos Vida'!M148*IF($C$9=$AR$9,1,$AR44)</f>
        <v>0</v>
      </c>
      <c r="N44" s="36">
        <f>Índice!$G$52*'Datos Vida'!N148*IF($C$9=$AR$9,1,$AR44)</f>
        <v>1033.5171869009353</v>
      </c>
      <c r="O44" s="36">
        <f>Índice!$G$52*'Datos Vida'!O148*IF($C$9=$AR$9,1,$AR44)</f>
        <v>-270853.14836618898</v>
      </c>
      <c r="P44" s="36">
        <f>Índice!$G$52*'Datos Vida'!P148*IF($C$9=$AR$9,1,$AR44)</f>
        <v>0</v>
      </c>
      <c r="Q44" s="36">
        <f>Índice!$G$52*'Datos Vida'!Q148*IF($C$9=$AR$9,1,$AR44)</f>
        <v>203045.77991254907</v>
      </c>
      <c r="R44" s="36">
        <f>Índice!$G$52*'Datos Vida'!R148*IF($C$9=$AR$9,1,$AR44)</f>
        <v>-469683.51853067742</v>
      </c>
      <c r="S44" s="36">
        <f>Índice!$G$52*'Datos Vida'!S148*IF($C$9=$AR$9,1,$AR44)</f>
        <v>0</v>
      </c>
      <c r="T44" s="36">
        <f>Índice!$G$52*'Datos Vida'!T148*IF($C$9=$AR$9,1,$AR44)</f>
        <v>574317.84633797104</v>
      </c>
      <c r="U44" s="36">
        <f>Índice!$G$52*'Datos Vida'!U148*IF($C$9=$AR$9,1,$AR44)</f>
        <v>1098.9369877702734</v>
      </c>
      <c r="V44" s="36">
        <f>Índice!$G$52*'Datos Vida'!V148*IF($C$9=$AR$9,1,$AR44)</f>
        <v>104.74652463686569</v>
      </c>
      <c r="W44" s="36">
        <f>Índice!$G$52*'Datos Vida'!W148*IF($C$9=$AR$9,1,$AR44)</f>
        <v>0</v>
      </c>
      <c r="X44" s="36">
        <f>Índice!$G$52*'Datos Vida'!X148*IF($C$9=$AR$9,1,$AR44)</f>
        <v>71194.501606918508</v>
      </c>
      <c r="Y44" s="36">
        <f>Índice!$G$52*'Datos Vida'!Y148*IF($C$9=$AR$9,1,$AR44)</f>
        <v>-13.471784266384804</v>
      </c>
      <c r="Z44" s="36">
        <f>Índice!$G$52*'Datos Vida'!Z148*IF($C$9=$AR$9,1,$AR44)</f>
        <v>64926.141623152696</v>
      </c>
      <c r="AA44" s="36">
        <f>Índice!$G$52*'Datos Vida'!AA148*IF($C$9=$AR$9,1,$AR44)</f>
        <v>16352.194625098275</v>
      </c>
      <c r="AB44" s="36">
        <f>Índice!$G$52*'Datos Vida'!AB148*IF($C$9=$AR$9,1,$AR44)</f>
        <v>14.01609878219833</v>
      </c>
      <c r="AC44" s="36">
        <f>Índice!$G$52*'Datos Vida'!AC148*IF($C$9=$AR$9,1,$AR44)</f>
        <v>160373.15481631598</v>
      </c>
      <c r="AD44" s="36">
        <f>Índice!$G$52*'Datos Vida'!AD148*IF($C$9=$AR$9,1,$AR44)</f>
        <v>-980.78671818149974</v>
      </c>
      <c r="AE44" s="36">
        <f>Índice!$G$52*'Datos Vida'!AE148*IF($C$9=$AR$9,1,$AR44)</f>
        <v>75975.624235195588</v>
      </c>
      <c r="AF44" s="36">
        <f>Índice!$G$52*'Datos Vida'!AF148*IF($C$9=$AR$9,1,$AR44)</f>
        <v>-10556.775916259934</v>
      </c>
      <c r="AG44" s="36">
        <f>Índice!$G$52*'Datos Vida'!AG148*IF($C$9=$AR$9,1,$AR44)</f>
        <v>10270.262362998588</v>
      </c>
      <c r="AH44" s="36">
        <f>Índice!$G$52*'Datos Vida'!AH148*IF($C$9=$AR$9,1,$AR44)</f>
        <v>30795.920498782609</v>
      </c>
      <c r="AI44" s="36">
        <f>Índice!$G$52*'Datos Vida'!AI148*IF($C$9=$AR$9,1,$AR44)</f>
        <v>5739.9666675398385</v>
      </c>
      <c r="AJ44" s="36">
        <f>Índice!$G$52*'Datos Vida'!AJ148*IF($C$9=$AR$9,1,$AR44)</f>
        <v>2663.3309258755894</v>
      </c>
      <c r="AK44" s="36">
        <f>Índice!$G$52*'Datos Vida'!AK148*IF($C$9=$AR$9,1,$AR44)</f>
        <v>-1315.6762240357725</v>
      </c>
      <c r="AL44" s="36">
        <f>Índice!$G$52*'Datos Vida'!AL148*IF($C$9=$AR$9,1,$AR44)</f>
        <v>0</v>
      </c>
      <c r="AM44" s="36">
        <f>Índice!$G$52*'Datos Vida'!AM148*IF($C$9=$AR$9,1,$AR44)</f>
        <v>0</v>
      </c>
      <c r="AN44" s="36">
        <f>Índice!$G$52*'Datos Vida'!AN148*IF($C$9=$AR$9,1,$AR44)</f>
        <v>0</v>
      </c>
      <c r="AO44" s="36">
        <f>Índice!$G$52*'Datos Vida'!AO148*IF($C$9=$AR$9,1,$AR44)</f>
        <v>0</v>
      </c>
      <c r="AP44" s="36">
        <f>Índice!$G$52*'Datos Vida'!AP148*IF($C$9=$AR$9,1,$AR44)</f>
        <v>0</v>
      </c>
      <c r="AQ44" s="36">
        <f>Índice!$G$52*'Datos Vida'!AQ148*IF($C$9=$AR$9,1,$AR44)</f>
        <v>1363493.982092733</v>
      </c>
      <c r="AR44" s="240">
        <v>1</v>
      </c>
    </row>
    <row r="45" spans="2:44" x14ac:dyDescent="0.2">
      <c r="B45" s="56" t="str">
        <f>'Datos Generales'!B149</f>
        <v>5.31.31.10  Inversiones Inmobiliarias Realizadas</v>
      </c>
      <c r="C45" s="36">
        <f>Índice!$G$52*'Datos Vida'!C149*IF($C$9=$AR$9,1,$AR45)</f>
        <v>0</v>
      </c>
      <c r="D45" s="36">
        <f>Índice!$G$52*'Datos Vida'!D149*IF($C$9=$AR$9,1,$AR45)</f>
        <v>0</v>
      </c>
      <c r="E45" s="36">
        <f>Índice!$G$52*'Datos Vida'!E149*IF($C$9=$AR$9,1,$AR45)</f>
        <v>0</v>
      </c>
      <c r="F45" s="36">
        <f>Índice!$G$52*'Datos Vida'!F149*IF($C$9=$AR$9,1,$AR45)</f>
        <v>0</v>
      </c>
      <c r="G45" s="36">
        <f>Índice!$G$52*'Datos Vida'!G149*IF($C$9=$AR$9,1,$AR45)</f>
        <v>21158.253662131054</v>
      </c>
      <c r="H45" s="36">
        <f>Índice!$G$52*'Datos Vida'!H149*IF($C$9=$AR$9,1,$AR45)</f>
        <v>0</v>
      </c>
      <c r="I45" s="36">
        <f>Índice!$G$52*'Datos Vida'!I149*IF($C$9=$AR$9,1,$AR45)</f>
        <v>0</v>
      </c>
      <c r="J45" s="36">
        <f>Índice!$G$52*'Datos Vida'!J149*IF($C$9=$AR$9,1,$AR45)</f>
        <v>0</v>
      </c>
      <c r="K45" s="36">
        <f>Índice!$G$52*'Datos Vida'!K149*IF($C$9=$AR$9,1,$AR45)</f>
        <v>0</v>
      </c>
      <c r="L45" s="36">
        <f>Índice!$G$52*'Datos Vida'!L149*IF($C$9=$AR$9,1,$AR45)</f>
        <v>0</v>
      </c>
      <c r="M45" s="36">
        <f>Índice!$G$52*'Datos Vida'!M149*IF($C$9=$AR$9,1,$AR45)</f>
        <v>0</v>
      </c>
      <c r="N45" s="36">
        <f>Índice!$G$52*'Datos Vida'!N149*IF($C$9=$AR$9,1,$AR45)</f>
        <v>0</v>
      </c>
      <c r="O45" s="36">
        <f>Índice!$G$52*'Datos Vida'!O149*IF($C$9=$AR$9,1,$AR45)</f>
        <v>0</v>
      </c>
      <c r="P45" s="36">
        <f>Índice!$G$52*'Datos Vida'!P149*IF($C$9=$AR$9,1,$AR45)</f>
        <v>0</v>
      </c>
      <c r="Q45" s="36">
        <f>Índice!$G$52*'Datos Vida'!Q149*IF($C$9=$AR$9,1,$AR45)</f>
        <v>57651.071942389754</v>
      </c>
      <c r="R45" s="36">
        <f>Índice!$G$52*'Datos Vida'!R149*IF($C$9=$AR$9,1,$AR45)</f>
        <v>634.33052886618952</v>
      </c>
      <c r="S45" s="36">
        <f>Índice!$G$52*'Datos Vida'!S149*IF($C$9=$AR$9,1,$AR45)</f>
        <v>0</v>
      </c>
      <c r="T45" s="36">
        <f>Índice!$G$52*'Datos Vida'!T149*IF($C$9=$AR$9,1,$AR45)</f>
        <v>2572.2603034485387</v>
      </c>
      <c r="U45" s="36">
        <f>Índice!$G$52*'Datos Vida'!U149*IF($C$9=$AR$9,1,$AR45)</f>
        <v>0</v>
      </c>
      <c r="V45" s="36">
        <f>Índice!$G$52*'Datos Vida'!V149*IF($C$9=$AR$9,1,$AR45)</f>
        <v>0</v>
      </c>
      <c r="W45" s="36">
        <f>Índice!$G$52*'Datos Vida'!W149*IF($C$9=$AR$9,1,$AR45)</f>
        <v>0</v>
      </c>
      <c r="X45" s="36">
        <f>Índice!$G$52*'Datos Vida'!X149*IF($C$9=$AR$9,1,$AR45)</f>
        <v>0</v>
      </c>
      <c r="Y45" s="36">
        <f>Índice!$G$52*'Datos Vida'!Y149*IF($C$9=$AR$9,1,$AR45)</f>
        <v>0</v>
      </c>
      <c r="Z45" s="36">
        <f>Índice!$G$52*'Datos Vida'!Z149*IF($C$9=$AR$9,1,$AR45)</f>
        <v>2077.3763496023275</v>
      </c>
      <c r="AA45" s="36">
        <f>Índice!$G$52*'Datos Vida'!AA149*IF($C$9=$AR$9,1,$AR45)</f>
        <v>0</v>
      </c>
      <c r="AB45" s="36">
        <f>Índice!$G$52*'Datos Vida'!AB149*IF($C$9=$AR$9,1,$AR45)</f>
        <v>0</v>
      </c>
      <c r="AC45" s="36">
        <f>Índice!$G$52*'Datos Vida'!AC149*IF($C$9=$AR$9,1,$AR45)</f>
        <v>-2626.3855781147463</v>
      </c>
      <c r="AD45" s="36">
        <f>Índice!$G$52*'Datos Vida'!AD149*IF($C$9=$AR$9,1,$AR45)</f>
        <v>0</v>
      </c>
      <c r="AE45" s="36">
        <f>Índice!$G$52*'Datos Vida'!AE149*IF($C$9=$AR$9,1,$AR45)</f>
        <v>65149.140476350047</v>
      </c>
      <c r="AF45" s="36">
        <f>Índice!$G$52*'Datos Vida'!AF149*IF($C$9=$AR$9,1,$AR45)</f>
        <v>0</v>
      </c>
      <c r="AG45" s="36">
        <f>Índice!$G$52*'Datos Vida'!AG149*IF($C$9=$AR$9,1,$AR45)</f>
        <v>0</v>
      </c>
      <c r="AH45" s="36">
        <f>Índice!$G$52*'Datos Vida'!AH149*IF($C$9=$AR$9,1,$AR45)</f>
        <v>507.74338428230601</v>
      </c>
      <c r="AI45" s="36">
        <f>Índice!$G$52*'Datos Vida'!AI149*IF($C$9=$AR$9,1,$AR45)</f>
        <v>0</v>
      </c>
      <c r="AJ45" s="36">
        <f>Índice!$G$52*'Datos Vida'!AJ149*IF($C$9=$AR$9,1,$AR45)</f>
        <v>0</v>
      </c>
      <c r="AK45" s="36">
        <f>Índice!$G$52*'Datos Vida'!AK149*IF($C$9=$AR$9,1,$AR45)</f>
        <v>125.53253520949475</v>
      </c>
      <c r="AL45" s="36">
        <f>Índice!$G$52*'Datos Vida'!AL149*IF($C$9=$AR$9,1,$AR45)</f>
        <v>0</v>
      </c>
      <c r="AM45" s="36">
        <f>Índice!$G$52*'Datos Vida'!AM149*IF($C$9=$AR$9,1,$AR45)</f>
        <v>0</v>
      </c>
      <c r="AN45" s="36">
        <f>Índice!$G$52*'Datos Vida'!AN149*IF($C$9=$AR$9,1,$AR45)</f>
        <v>0</v>
      </c>
      <c r="AO45" s="36">
        <f>Índice!$G$52*'Datos Vida'!AO149*IF($C$9=$AR$9,1,$AR45)</f>
        <v>0</v>
      </c>
      <c r="AP45" s="36">
        <f>Índice!$G$52*'Datos Vida'!AP149*IF($C$9=$AR$9,1,$AR45)</f>
        <v>0</v>
      </c>
      <c r="AQ45" s="36">
        <f>Índice!$G$52*'Datos Vida'!AQ149*IF($C$9=$AR$9,1,$AR45)</f>
        <v>147249.32360416497</v>
      </c>
      <c r="AR45" s="240">
        <v>1</v>
      </c>
    </row>
    <row r="46" spans="2:44" x14ac:dyDescent="0.2">
      <c r="B46" s="56" t="str">
        <f>'Datos Generales'!B150</f>
        <v>5.31.31.20  Inversiones Financieras Realizadas</v>
      </c>
      <c r="C46" s="36">
        <f>Índice!$G$52*'Datos Vida'!C150*IF($C$9=$AR$9,1,$AR46)</f>
        <v>6780.117687602251</v>
      </c>
      <c r="D46" s="36">
        <f>Índice!$G$52*'Datos Vida'!D150*IF($C$9=$AR$9,1,$AR46)</f>
        <v>3.6401033245029644</v>
      </c>
      <c r="E46" s="36">
        <f>Índice!$G$52*'Datos Vida'!E150*IF($C$9=$AR$9,1,$AR46)</f>
        <v>8784.8960886579498</v>
      </c>
      <c r="F46" s="36">
        <f>Índice!$G$52*'Datos Vida'!F150*IF($C$9=$AR$9,1,$AR46)</f>
        <v>1960.1786304162272</v>
      </c>
      <c r="G46" s="36">
        <f>Índice!$G$52*'Datos Vida'!G150*IF($C$9=$AR$9,1,$AR46)</f>
        <v>377491.60820105078</v>
      </c>
      <c r="H46" s="36">
        <f>Índice!$G$52*'Datos Vida'!H150*IF($C$9=$AR$9,1,$AR46)</f>
        <v>15437.780258188788</v>
      </c>
      <c r="I46" s="36">
        <f>Índice!$G$52*'Datos Vida'!I150*IF($C$9=$AR$9,1,$AR46)</f>
        <v>245.79202354704597</v>
      </c>
      <c r="J46" s="36">
        <f>Índice!$G$52*'Datos Vida'!J150*IF($C$9=$AR$9,1,$AR46)</f>
        <v>1990.1499484432095</v>
      </c>
      <c r="K46" s="36">
        <f>Índice!$G$52*'Datos Vida'!K150*IF($C$9=$AR$9,1,$AR46)</f>
        <v>-29.597101797360551</v>
      </c>
      <c r="L46" s="36">
        <f>Índice!$G$52*'Datos Vida'!L150*IF($C$9=$AR$9,1,$AR46)</f>
        <v>465168.5997202904</v>
      </c>
      <c r="M46" s="36">
        <f>Índice!$G$52*'Datos Vida'!M150*IF($C$9=$AR$9,1,$AR46)</f>
        <v>0</v>
      </c>
      <c r="N46" s="36">
        <f>Índice!$G$52*'Datos Vida'!N150*IF($C$9=$AR$9,1,$AR46)</f>
        <v>1033.5171869009353</v>
      </c>
      <c r="O46" s="36">
        <f>Índice!$G$52*'Datos Vida'!O150*IF($C$9=$AR$9,1,$AR46)</f>
        <v>-270853.14836618898</v>
      </c>
      <c r="P46" s="36">
        <f>Índice!$G$52*'Datos Vida'!P150*IF($C$9=$AR$9,1,$AR46)</f>
        <v>0</v>
      </c>
      <c r="Q46" s="36">
        <f>Índice!$G$52*'Datos Vida'!Q150*IF($C$9=$AR$9,1,$AR46)</f>
        <v>145394.70797015933</v>
      </c>
      <c r="R46" s="36">
        <f>Índice!$G$52*'Datos Vida'!R150*IF($C$9=$AR$9,1,$AR46)</f>
        <v>-470317.84905954363</v>
      </c>
      <c r="S46" s="36">
        <f>Índice!$G$52*'Datos Vida'!S150*IF($C$9=$AR$9,1,$AR46)</f>
        <v>0</v>
      </c>
      <c r="T46" s="36">
        <f>Índice!$G$52*'Datos Vida'!T150*IF($C$9=$AR$9,1,$AR46)</f>
        <v>571745.58603452251</v>
      </c>
      <c r="U46" s="36">
        <f>Índice!$G$52*'Datos Vida'!U150*IF($C$9=$AR$9,1,$AR46)</f>
        <v>1098.9369877702734</v>
      </c>
      <c r="V46" s="36">
        <f>Índice!$G$52*'Datos Vida'!V150*IF($C$9=$AR$9,1,$AR46)</f>
        <v>104.74652463686569</v>
      </c>
      <c r="W46" s="36">
        <f>Índice!$G$52*'Datos Vida'!W150*IF($C$9=$AR$9,1,$AR46)</f>
        <v>0</v>
      </c>
      <c r="X46" s="36">
        <f>Índice!$G$52*'Datos Vida'!X150*IF($C$9=$AR$9,1,$AR46)</f>
        <v>71194.501606918508</v>
      </c>
      <c r="Y46" s="36">
        <f>Índice!$G$52*'Datos Vida'!Y150*IF($C$9=$AR$9,1,$AR46)</f>
        <v>-13.471784266384804</v>
      </c>
      <c r="Z46" s="36">
        <f>Índice!$G$52*'Datos Vida'!Z150*IF($C$9=$AR$9,1,$AR46)</f>
        <v>62848.765273550365</v>
      </c>
      <c r="AA46" s="36">
        <f>Índice!$G$52*'Datos Vida'!AA150*IF($C$9=$AR$9,1,$AR46)</f>
        <v>16352.194625098275</v>
      </c>
      <c r="AB46" s="36">
        <f>Índice!$G$52*'Datos Vida'!AB150*IF($C$9=$AR$9,1,$AR46)</f>
        <v>14.01609878219833</v>
      </c>
      <c r="AC46" s="36">
        <f>Índice!$G$52*'Datos Vida'!AC150*IF($C$9=$AR$9,1,$AR46)</f>
        <v>162999.54039443072</v>
      </c>
      <c r="AD46" s="36">
        <f>Índice!$G$52*'Datos Vida'!AD150*IF($C$9=$AR$9,1,$AR46)</f>
        <v>-980.78671818149974</v>
      </c>
      <c r="AE46" s="36">
        <f>Índice!$G$52*'Datos Vida'!AE150*IF($C$9=$AR$9,1,$AR46)</f>
        <v>10826.483758845538</v>
      </c>
      <c r="AF46" s="36">
        <f>Índice!$G$52*'Datos Vida'!AF150*IF($C$9=$AR$9,1,$AR46)</f>
        <v>-10556.775916259934</v>
      </c>
      <c r="AG46" s="36">
        <f>Índice!$G$52*'Datos Vida'!AG150*IF($C$9=$AR$9,1,$AR46)</f>
        <v>10270.262362998588</v>
      </c>
      <c r="AH46" s="36">
        <f>Índice!$G$52*'Datos Vida'!AH150*IF($C$9=$AR$9,1,$AR46)</f>
        <v>30288.177114500304</v>
      </c>
      <c r="AI46" s="36">
        <f>Índice!$G$52*'Datos Vida'!AI150*IF($C$9=$AR$9,1,$AR46)</f>
        <v>5739.9666675398385</v>
      </c>
      <c r="AJ46" s="36">
        <f>Índice!$G$52*'Datos Vida'!AJ150*IF($C$9=$AR$9,1,$AR46)</f>
        <v>2663.3309258755894</v>
      </c>
      <c r="AK46" s="36">
        <f>Índice!$G$52*'Datos Vida'!AK150*IF($C$9=$AR$9,1,$AR46)</f>
        <v>-1441.2087592452672</v>
      </c>
      <c r="AL46" s="36">
        <f>Índice!$G$52*'Datos Vida'!AL150*IF($C$9=$AR$9,1,$AR46)</f>
        <v>0</v>
      </c>
      <c r="AM46" s="36">
        <f>Índice!$G$52*'Datos Vida'!AM150*IF($C$9=$AR$9,1,$AR46)</f>
        <v>0</v>
      </c>
      <c r="AN46" s="36">
        <f>Índice!$G$52*'Datos Vida'!AN150*IF($C$9=$AR$9,1,$AR46)</f>
        <v>0</v>
      </c>
      <c r="AO46" s="36">
        <f>Índice!$G$52*'Datos Vida'!AO150*IF($C$9=$AR$9,1,$AR46)</f>
        <v>0</v>
      </c>
      <c r="AP46" s="36">
        <f>Índice!$G$52*'Datos Vida'!AP150*IF($C$9=$AR$9,1,$AR46)</f>
        <v>0</v>
      </c>
      <c r="AQ46" s="36">
        <f>Índice!$G$52*'Datos Vida'!AQ150*IF($C$9=$AR$9,1,$AR46)</f>
        <v>1216244.6584885679</v>
      </c>
      <c r="AR46" s="240">
        <v>1</v>
      </c>
    </row>
    <row r="47" spans="2:44" x14ac:dyDescent="0.2">
      <c r="B47" s="55" t="str">
        <f>'Datos Generales'!B151</f>
        <v>5.31.32.00  Resultado Neto Inversiones No Realizadas</v>
      </c>
      <c r="C47" s="36">
        <f>Índice!$G$52*'Datos Vida'!C151*IF($C$9=$AR$9,1,$AR47)</f>
        <v>60282.934685319873</v>
      </c>
      <c r="D47" s="36">
        <f>Índice!$G$52*'Datos Vida'!D151*IF($C$9=$AR$9,1,$AR47)</f>
        <v>-318.76418832329699</v>
      </c>
      <c r="E47" s="36">
        <f>Índice!$G$52*'Datos Vida'!E151*IF($C$9=$AR$9,1,$AR47)</f>
        <v>0</v>
      </c>
      <c r="F47" s="36">
        <f>Índice!$G$52*'Datos Vida'!F151*IF($C$9=$AR$9,1,$AR47)</f>
        <v>17159.276973420783</v>
      </c>
      <c r="G47" s="36">
        <f>Índice!$G$52*'Datos Vida'!G151*IF($C$9=$AR$9,1,$AR47)</f>
        <v>1508210.099959959</v>
      </c>
      <c r="H47" s="36">
        <f>Índice!$G$52*'Datos Vida'!H151*IF($C$9=$AR$9,1,$AR47)</f>
        <v>1587.7654426280594</v>
      </c>
      <c r="I47" s="36">
        <f>Índice!$G$52*'Datos Vida'!I151*IF($C$9=$AR$9,1,$AR47)</f>
        <v>-1000.6201783514551</v>
      </c>
      <c r="J47" s="36">
        <f>Índice!$G$52*'Datos Vida'!J151*IF($C$9=$AR$9,1,$AR47)</f>
        <v>-4410.2063054073906</v>
      </c>
      <c r="K47" s="36">
        <f>Índice!$G$52*'Datos Vida'!K151*IF($C$9=$AR$9,1,$AR47)</f>
        <v>-3.3339264093578556</v>
      </c>
      <c r="L47" s="36">
        <f>Índice!$G$52*'Datos Vida'!L151*IF($C$9=$AR$9,1,$AR47)</f>
        <v>212331.61545404166</v>
      </c>
      <c r="M47" s="36">
        <f>Índice!$G$52*'Datos Vida'!M151*IF($C$9=$AR$9,1,$AR47)</f>
        <v>0</v>
      </c>
      <c r="N47" s="36">
        <f>Índice!$G$52*'Datos Vida'!N151*IF($C$9=$AR$9,1,$AR47)</f>
        <v>0</v>
      </c>
      <c r="O47" s="36">
        <f>Índice!$G$52*'Datos Vida'!O151*IF($C$9=$AR$9,1,$AR47)</f>
        <v>342424.75787359453</v>
      </c>
      <c r="P47" s="36">
        <f>Índice!$G$52*'Datos Vida'!P151*IF($C$9=$AR$9,1,$AR47)</f>
        <v>0</v>
      </c>
      <c r="Q47" s="36">
        <f>Índice!$G$52*'Datos Vida'!Q151*IF($C$9=$AR$9,1,$AR47)</f>
        <v>654059.44662945147</v>
      </c>
      <c r="R47" s="36">
        <f>Índice!$G$52*'Datos Vida'!R151*IF($C$9=$AR$9,1,$AR47)</f>
        <v>2789664.8281309907</v>
      </c>
      <c r="S47" s="36">
        <f>Índice!$G$52*'Datos Vida'!S151*IF($C$9=$AR$9,1,$AR47)</f>
        <v>0</v>
      </c>
      <c r="T47" s="36">
        <f>Índice!$G$52*'Datos Vida'!T151*IF($C$9=$AR$9,1,$AR47)</f>
        <v>-11081.18893258903</v>
      </c>
      <c r="U47" s="36">
        <f>Índice!$G$52*'Datos Vida'!U151*IF($C$9=$AR$9,1,$AR47)</f>
        <v>255.31752757378271</v>
      </c>
      <c r="V47" s="36">
        <f>Índice!$G$52*'Datos Vida'!V151*IF($C$9=$AR$9,1,$AR47)</f>
        <v>0</v>
      </c>
      <c r="W47" s="36">
        <f>Índice!$G$52*'Datos Vida'!W151*IF($C$9=$AR$9,1,$AR47)</f>
        <v>0</v>
      </c>
      <c r="X47" s="36">
        <f>Índice!$G$52*'Datos Vida'!X151*IF($C$9=$AR$9,1,$AR47)</f>
        <v>15370.455356514101</v>
      </c>
      <c r="Y47" s="36">
        <f>Índice!$G$52*'Datos Vida'!Y151*IF($C$9=$AR$9,1,$AR47)</f>
        <v>0</v>
      </c>
      <c r="Z47" s="36">
        <f>Índice!$G$52*'Datos Vida'!Z151*IF($C$9=$AR$9,1,$AR47)</f>
        <v>-152422.93101800082</v>
      </c>
      <c r="AA47" s="36">
        <f>Índice!$G$52*'Datos Vida'!AA151*IF($C$9=$AR$9,1,$AR47)</f>
        <v>11891.843344921563</v>
      </c>
      <c r="AB47" s="36">
        <f>Índice!$G$52*'Datos Vida'!AB151*IF($C$9=$AR$9,1,$AR47)</f>
        <v>-1242.261803715423</v>
      </c>
      <c r="AC47" s="36">
        <f>Índice!$G$52*'Datos Vida'!AC151*IF($C$9=$AR$9,1,$AR47)</f>
        <v>543497.26158769068</v>
      </c>
      <c r="AD47" s="36">
        <f>Índice!$G$52*'Datos Vida'!AD151*IF($C$9=$AR$9,1,$AR47)</f>
        <v>309649.23352011264</v>
      </c>
      <c r="AE47" s="36">
        <f>Índice!$G$52*'Datos Vida'!AE151*IF($C$9=$AR$9,1,$AR47)</f>
        <v>3188.25423706326</v>
      </c>
      <c r="AF47" s="36">
        <f>Índice!$G$52*'Datos Vida'!AF151*IF($C$9=$AR$9,1,$AR47)</f>
        <v>18050.864150323341</v>
      </c>
      <c r="AG47" s="36">
        <f>Índice!$G$52*'Datos Vida'!AG151*IF($C$9=$AR$9,1,$AR47)</f>
        <v>0</v>
      </c>
      <c r="AH47" s="36">
        <f>Índice!$G$52*'Datos Vida'!AH151*IF($C$9=$AR$9,1,$AR47)</f>
        <v>295363.2567970425</v>
      </c>
      <c r="AI47" s="36">
        <f>Índice!$G$52*'Datos Vida'!AI151*IF($C$9=$AR$9,1,$AR47)</f>
        <v>0</v>
      </c>
      <c r="AJ47" s="36">
        <f>Índice!$G$52*'Datos Vida'!AJ151*IF($C$9=$AR$9,1,$AR47)</f>
        <v>0</v>
      </c>
      <c r="AK47" s="36">
        <f>Índice!$G$52*'Datos Vida'!AK151*IF($C$9=$AR$9,1,$AR47)</f>
        <v>25679.56816807888</v>
      </c>
      <c r="AL47" s="36">
        <f>Índice!$G$52*'Datos Vida'!AL151*IF($C$9=$AR$9,1,$AR47)</f>
        <v>0</v>
      </c>
      <c r="AM47" s="36">
        <f>Índice!$G$52*'Datos Vida'!AM151*IF($C$9=$AR$9,1,$AR47)</f>
        <v>0</v>
      </c>
      <c r="AN47" s="36">
        <f>Índice!$G$52*'Datos Vida'!AN151*IF($C$9=$AR$9,1,$AR47)</f>
        <v>0</v>
      </c>
      <c r="AO47" s="36">
        <f>Índice!$G$52*'Datos Vida'!AO151*IF($C$9=$AR$9,1,$AR47)</f>
        <v>0</v>
      </c>
      <c r="AP47" s="36">
        <f>Índice!$G$52*'Datos Vida'!AP151*IF($C$9=$AR$9,1,$AR47)</f>
        <v>0</v>
      </c>
      <c r="AQ47" s="36">
        <f>Índice!$G$52*'Datos Vida'!AQ151*IF($C$9=$AR$9,1,$AR47)</f>
        <v>6638187.4734859299</v>
      </c>
      <c r="AR47" s="240">
        <v>1</v>
      </c>
    </row>
    <row r="48" spans="2:44" x14ac:dyDescent="0.2">
      <c r="B48" s="56" t="str">
        <f>'Datos Generales'!B152</f>
        <v>5.31.32.10  Inversiones Inmobiliarias No Realizadas</v>
      </c>
      <c r="C48" s="36">
        <f>Índice!$G$52*'Datos Vida'!C152*IF($C$9=$AR$9,1,$AR48)</f>
        <v>0</v>
      </c>
      <c r="D48" s="36">
        <f>Índice!$G$52*'Datos Vida'!D152*IF($C$9=$AR$9,1,$AR48)</f>
        <v>0</v>
      </c>
      <c r="E48" s="36">
        <f>Índice!$G$52*'Datos Vida'!E152*IF($C$9=$AR$9,1,$AR48)</f>
        <v>0</v>
      </c>
      <c r="F48" s="36">
        <f>Índice!$G$52*'Datos Vida'!F152*IF($C$9=$AR$9,1,$AR48)</f>
        <v>0</v>
      </c>
      <c r="G48" s="36">
        <f>Índice!$G$52*'Datos Vida'!G152*IF($C$9=$AR$9,1,$AR48)</f>
        <v>-42356.752578775071</v>
      </c>
      <c r="H48" s="36">
        <f>Índice!$G$52*'Datos Vida'!H152*IF($C$9=$AR$9,1,$AR48)</f>
        <v>0</v>
      </c>
      <c r="I48" s="36">
        <f>Índice!$G$52*'Datos Vida'!I152*IF($C$9=$AR$9,1,$AR48)</f>
        <v>0</v>
      </c>
      <c r="J48" s="36">
        <f>Índice!$G$52*'Datos Vida'!J152*IF($C$9=$AR$9,1,$AR48)</f>
        <v>0</v>
      </c>
      <c r="K48" s="36">
        <f>Índice!$G$52*'Datos Vida'!K152*IF($C$9=$AR$9,1,$AR48)</f>
        <v>0</v>
      </c>
      <c r="L48" s="36">
        <f>Índice!$G$52*'Datos Vida'!L152*IF($C$9=$AR$9,1,$AR48)</f>
        <v>0</v>
      </c>
      <c r="M48" s="36">
        <f>Índice!$G$52*'Datos Vida'!M152*IF($C$9=$AR$9,1,$AR48)</f>
        <v>0</v>
      </c>
      <c r="N48" s="36">
        <f>Índice!$G$52*'Datos Vida'!N152*IF($C$9=$AR$9,1,$AR48)</f>
        <v>0</v>
      </c>
      <c r="O48" s="36">
        <f>Índice!$G$52*'Datos Vida'!O152*IF($C$9=$AR$9,1,$AR48)</f>
        <v>-8.198737394441256</v>
      </c>
      <c r="P48" s="36">
        <f>Índice!$G$52*'Datos Vida'!P152*IF($C$9=$AR$9,1,$AR48)</f>
        <v>0</v>
      </c>
      <c r="Q48" s="36">
        <f>Índice!$G$52*'Datos Vida'!Q152*IF($C$9=$AR$9,1,$AR48)</f>
        <v>0</v>
      </c>
      <c r="R48" s="36">
        <f>Índice!$G$52*'Datos Vida'!R152*IF($C$9=$AR$9,1,$AR48)</f>
        <v>-437.11857585550086</v>
      </c>
      <c r="S48" s="36">
        <f>Índice!$G$52*'Datos Vida'!S152*IF($C$9=$AR$9,1,$AR48)</f>
        <v>0</v>
      </c>
      <c r="T48" s="36">
        <f>Índice!$G$52*'Datos Vida'!T152*IF($C$9=$AR$9,1,$AR48)</f>
        <v>0</v>
      </c>
      <c r="U48" s="36">
        <f>Índice!$G$52*'Datos Vida'!U152*IF($C$9=$AR$9,1,$AR48)</f>
        <v>0</v>
      </c>
      <c r="V48" s="36">
        <f>Índice!$G$52*'Datos Vida'!V152*IF($C$9=$AR$9,1,$AR48)</f>
        <v>0</v>
      </c>
      <c r="W48" s="36">
        <f>Índice!$G$52*'Datos Vida'!W152*IF($C$9=$AR$9,1,$AR48)</f>
        <v>0</v>
      </c>
      <c r="X48" s="36">
        <f>Índice!$G$52*'Datos Vida'!X152*IF($C$9=$AR$9,1,$AR48)</f>
        <v>0</v>
      </c>
      <c r="Y48" s="36">
        <f>Índice!$G$52*'Datos Vida'!Y152*IF($C$9=$AR$9,1,$AR48)</f>
        <v>0</v>
      </c>
      <c r="Z48" s="36">
        <f>Índice!$G$52*'Datos Vida'!Z152*IF($C$9=$AR$9,1,$AR48)</f>
        <v>0</v>
      </c>
      <c r="AA48" s="36">
        <f>Índice!$G$52*'Datos Vida'!AA152*IF($C$9=$AR$9,1,$AR48)</f>
        <v>86.443949042635822</v>
      </c>
      <c r="AB48" s="36">
        <f>Índice!$G$52*'Datos Vida'!AB152*IF($C$9=$AR$9,1,$AR48)</f>
        <v>0</v>
      </c>
      <c r="AC48" s="36">
        <f>Índice!$G$52*'Datos Vida'!AC152*IF($C$9=$AR$9,1,$AR48)</f>
        <v>6540.3811630436303</v>
      </c>
      <c r="AD48" s="36">
        <f>Índice!$G$52*'Datos Vida'!AD152*IF($C$9=$AR$9,1,$AR48)</f>
        <v>-6886.0549002424586</v>
      </c>
      <c r="AE48" s="36">
        <f>Índice!$G$52*'Datos Vida'!AE152*IF($C$9=$AR$9,1,$AR48)</f>
        <v>0</v>
      </c>
      <c r="AF48" s="36">
        <f>Índice!$G$52*'Datos Vida'!AF152*IF($C$9=$AR$9,1,$AR48)</f>
        <v>236.26651952030923</v>
      </c>
      <c r="AG48" s="36">
        <f>Índice!$G$52*'Datos Vida'!AG152*IF($C$9=$AR$9,1,$AR48)</f>
        <v>0</v>
      </c>
      <c r="AH48" s="36">
        <f>Índice!$G$52*'Datos Vida'!AH152*IF($C$9=$AR$9,1,$AR48)</f>
        <v>1055.6299641058597</v>
      </c>
      <c r="AI48" s="36">
        <f>Índice!$G$52*'Datos Vida'!AI152*IF($C$9=$AR$9,1,$AR48)</f>
        <v>0</v>
      </c>
      <c r="AJ48" s="36">
        <f>Índice!$G$52*'Datos Vida'!AJ152*IF($C$9=$AR$9,1,$AR48)</f>
        <v>0</v>
      </c>
      <c r="AK48" s="36">
        <f>Índice!$G$52*'Datos Vida'!AK152*IF($C$9=$AR$9,1,$AR48)</f>
        <v>0</v>
      </c>
      <c r="AL48" s="36">
        <f>Índice!$G$52*'Datos Vida'!AL152*IF($C$9=$AR$9,1,$AR48)</f>
        <v>0</v>
      </c>
      <c r="AM48" s="36">
        <f>Índice!$G$52*'Datos Vida'!AM152*IF($C$9=$AR$9,1,$AR48)</f>
        <v>0</v>
      </c>
      <c r="AN48" s="36">
        <f>Índice!$G$52*'Datos Vida'!AN152*IF($C$9=$AR$9,1,$AR48)</f>
        <v>0</v>
      </c>
      <c r="AO48" s="36">
        <f>Índice!$G$52*'Datos Vida'!AO152*IF($C$9=$AR$9,1,$AR48)</f>
        <v>0</v>
      </c>
      <c r="AP48" s="36">
        <f>Índice!$G$52*'Datos Vida'!AP152*IF($C$9=$AR$9,1,$AR48)</f>
        <v>0</v>
      </c>
      <c r="AQ48" s="36">
        <f>Índice!$G$52*'Datos Vida'!AQ152*IF($C$9=$AR$9,1,$AR48)</f>
        <v>-41769.403196555038</v>
      </c>
      <c r="AR48" s="240">
        <v>1</v>
      </c>
    </row>
    <row r="49" spans="2:44" x14ac:dyDescent="0.2">
      <c r="B49" s="56" t="str">
        <f>'Datos Generales'!B153</f>
        <v>5.31.32.20  Inversiones Financieras No Realizadas</v>
      </c>
      <c r="C49" s="36">
        <f>Índice!$G$52*'Datos Vida'!C153*IF($C$9=$AR$9,1,$AR49)</f>
        <v>60282.934685319873</v>
      </c>
      <c r="D49" s="36">
        <f>Índice!$G$52*'Datos Vida'!D153*IF($C$9=$AR$9,1,$AR49)</f>
        <v>-318.76418832329699</v>
      </c>
      <c r="E49" s="36">
        <f>Índice!$G$52*'Datos Vida'!E153*IF($C$9=$AR$9,1,$AR49)</f>
        <v>0</v>
      </c>
      <c r="F49" s="36">
        <f>Índice!$G$52*'Datos Vida'!F153*IF($C$9=$AR$9,1,$AR49)</f>
        <v>17159.276973420783</v>
      </c>
      <c r="G49" s="36">
        <f>Índice!$G$52*'Datos Vida'!G153*IF($C$9=$AR$9,1,$AR49)</f>
        <v>1550566.852538734</v>
      </c>
      <c r="H49" s="36">
        <f>Índice!$G$52*'Datos Vida'!H153*IF($C$9=$AR$9,1,$AR49)</f>
        <v>1587.7654426280594</v>
      </c>
      <c r="I49" s="36">
        <f>Índice!$G$52*'Datos Vida'!I153*IF($C$9=$AR$9,1,$AR49)</f>
        <v>-1000.6201783514551</v>
      </c>
      <c r="J49" s="36">
        <f>Índice!$G$52*'Datos Vida'!J153*IF($C$9=$AR$9,1,$AR49)</f>
        <v>-4410.2063054073906</v>
      </c>
      <c r="K49" s="36">
        <f>Índice!$G$52*'Datos Vida'!K153*IF($C$9=$AR$9,1,$AR49)</f>
        <v>-3.3339264093578556</v>
      </c>
      <c r="L49" s="36">
        <f>Índice!$G$52*'Datos Vida'!L153*IF($C$9=$AR$9,1,$AR49)</f>
        <v>212331.61545404166</v>
      </c>
      <c r="M49" s="36">
        <f>Índice!$G$52*'Datos Vida'!M153*IF($C$9=$AR$9,1,$AR49)</f>
        <v>0</v>
      </c>
      <c r="N49" s="36">
        <f>Índice!$G$52*'Datos Vida'!N153*IF($C$9=$AR$9,1,$AR49)</f>
        <v>0</v>
      </c>
      <c r="O49" s="36">
        <f>Índice!$G$52*'Datos Vida'!O153*IF($C$9=$AR$9,1,$AR49)</f>
        <v>342432.956610989</v>
      </c>
      <c r="P49" s="36">
        <f>Índice!$G$52*'Datos Vida'!P153*IF($C$9=$AR$9,1,$AR49)</f>
        <v>0</v>
      </c>
      <c r="Q49" s="36">
        <f>Índice!$G$52*'Datos Vida'!Q153*IF($C$9=$AR$9,1,$AR49)</f>
        <v>654059.44662945147</v>
      </c>
      <c r="R49" s="36">
        <f>Índice!$G$52*'Datos Vida'!R153*IF($C$9=$AR$9,1,$AR49)</f>
        <v>2790101.9467068464</v>
      </c>
      <c r="S49" s="36">
        <f>Índice!$G$52*'Datos Vida'!S153*IF($C$9=$AR$9,1,$AR49)</f>
        <v>0</v>
      </c>
      <c r="T49" s="36">
        <f>Índice!$G$52*'Datos Vida'!T153*IF($C$9=$AR$9,1,$AR49)</f>
        <v>-11081.18893258903</v>
      </c>
      <c r="U49" s="36">
        <f>Índice!$G$52*'Datos Vida'!U153*IF($C$9=$AR$9,1,$AR49)</f>
        <v>255.31752757378271</v>
      </c>
      <c r="V49" s="36">
        <f>Índice!$G$52*'Datos Vida'!V153*IF($C$9=$AR$9,1,$AR49)</f>
        <v>0</v>
      </c>
      <c r="W49" s="36">
        <f>Índice!$G$52*'Datos Vida'!W153*IF($C$9=$AR$9,1,$AR49)</f>
        <v>0</v>
      </c>
      <c r="X49" s="36">
        <f>Índice!$G$52*'Datos Vida'!X153*IF($C$9=$AR$9,1,$AR49)</f>
        <v>15370.455356514101</v>
      </c>
      <c r="Y49" s="36">
        <f>Índice!$G$52*'Datos Vida'!Y153*IF($C$9=$AR$9,1,$AR49)</f>
        <v>0</v>
      </c>
      <c r="Z49" s="36">
        <f>Índice!$G$52*'Datos Vida'!Z153*IF($C$9=$AR$9,1,$AR49)</f>
        <v>-152422.93101800082</v>
      </c>
      <c r="AA49" s="36">
        <f>Índice!$G$52*'Datos Vida'!AA153*IF($C$9=$AR$9,1,$AR49)</f>
        <v>11805.399395878927</v>
      </c>
      <c r="AB49" s="36">
        <f>Índice!$G$52*'Datos Vida'!AB153*IF($C$9=$AR$9,1,$AR49)</f>
        <v>-1242.261803715423</v>
      </c>
      <c r="AC49" s="36">
        <f>Índice!$G$52*'Datos Vida'!AC153*IF($C$9=$AR$9,1,$AR49)</f>
        <v>536956.88042464701</v>
      </c>
      <c r="AD49" s="36">
        <f>Índice!$G$52*'Datos Vida'!AD153*IF($C$9=$AR$9,1,$AR49)</f>
        <v>316535.28842035506</v>
      </c>
      <c r="AE49" s="36">
        <f>Índice!$G$52*'Datos Vida'!AE153*IF($C$9=$AR$9,1,$AR49)</f>
        <v>3188.25423706326</v>
      </c>
      <c r="AF49" s="36">
        <f>Índice!$G$52*'Datos Vida'!AF153*IF($C$9=$AR$9,1,$AR49)</f>
        <v>17814.597630803033</v>
      </c>
      <c r="AG49" s="36">
        <f>Índice!$G$52*'Datos Vida'!AG153*IF($C$9=$AR$9,1,$AR49)</f>
        <v>0</v>
      </c>
      <c r="AH49" s="36">
        <f>Índice!$G$52*'Datos Vida'!AH153*IF($C$9=$AR$9,1,$AR49)</f>
        <v>294307.6268329366</v>
      </c>
      <c r="AI49" s="36">
        <f>Índice!$G$52*'Datos Vida'!AI153*IF($C$9=$AR$9,1,$AR49)</f>
        <v>0</v>
      </c>
      <c r="AJ49" s="36">
        <f>Índice!$G$52*'Datos Vida'!AJ153*IF($C$9=$AR$9,1,$AR49)</f>
        <v>0</v>
      </c>
      <c r="AK49" s="36">
        <f>Índice!$G$52*'Datos Vida'!AK153*IF($C$9=$AR$9,1,$AR49)</f>
        <v>25679.56816807888</v>
      </c>
      <c r="AL49" s="36">
        <f>Índice!$G$52*'Datos Vida'!AL153*IF($C$9=$AR$9,1,$AR49)</f>
        <v>0</v>
      </c>
      <c r="AM49" s="36">
        <f>Índice!$G$52*'Datos Vida'!AM153*IF($C$9=$AR$9,1,$AR49)</f>
        <v>0</v>
      </c>
      <c r="AN49" s="36">
        <f>Índice!$G$52*'Datos Vida'!AN153*IF($C$9=$AR$9,1,$AR49)</f>
        <v>0</v>
      </c>
      <c r="AO49" s="36">
        <f>Índice!$G$52*'Datos Vida'!AO153*IF($C$9=$AR$9,1,$AR49)</f>
        <v>0</v>
      </c>
      <c r="AP49" s="36">
        <f>Índice!$G$52*'Datos Vida'!AP153*IF($C$9=$AR$9,1,$AR49)</f>
        <v>0</v>
      </c>
      <c r="AQ49" s="36">
        <f>Índice!$G$52*'Datos Vida'!AQ153*IF($C$9=$AR$9,1,$AR49)</f>
        <v>6679956.8766824855</v>
      </c>
      <c r="AR49" s="240">
        <v>1</v>
      </c>
    </row>
    <row r="50" spans="2:44" x14ac:dyDescent="0.2">
      <c r="B50" s="55" t="str">
        <f>'Datos Generales'!B154</f>
        <v>5.31.33.00  Resultado Neto Inversiones Devengadas</v>
      </c>
      <c r="C50" s="36">
        <f>Índice!$G$52*'Datos Vida'!C154*IF($C$9=$AR$9,1,$AR50)</f>
        <v>174465.72978798611</v>
      </c>
      <c r="D50" s="36">
        <f>Índice!$G$52*'Datos Vida'!D154*IF($C$9=$AR$9,1,$AR50)</f>
        <v>-69.400100766224739</v>
      </c>
      <c r="E50" s="36">
        <f>Índice!$G$52*'Datos Vida'!E154*IF($C$9=$AR$9,1,$AR50)</f>
        <v>7226.0473546824833</v>
      </c>
      <c r="F50" s="36">
        <f>Índice!$G$52*'Datos Vida'!F154*IF($C$9=$AR$9,1,$AR50)</f>
        <v>31810.624815230738</v>
      </c>
      <c r="G50" s="36">
        <f>Índice!$G$52*'Datos Vida'!G154*IF($C$9=$AR$9,1,$AR50)</f>
        <v>1456275.5551412718</v>
      </c>
      <c r="H50" s="36">
        <f>Índice!$G$52*'Datos Vida'!H154*IF($C$9=$AR$9,1,$AR50)</f>
        <v>122367.95865386938</v>
      </c>
      <c r="I50" s="36">
        <f>Índice!$G$52*'Datos Vida'!I154*IF($C$9=$AR$9,1,$AR50)</f>
        <v>352.20551138859059</v>
      </c>
      <c r="J50" s="36">
        <f>Índice!$G$52*'Datos Vida'!J154*IF($C$9=$AR$9,1,$AR50)</f>
        <v>1063.1142886982957</v>
      </c>
      <c r="K50" s="36">
        <f>Índice!$G$52*'Datos Vida'!K154*IF($C$9=$AR$9,1,$AR50)</f>
        <v>3397.0328735349863</v>
      </c>
      <c r="L50" s="36">
        <f>Índice!$G$52*'Datos Vida'!L154*IF($C$9=$AR$9,1,$AR50)</f>
        <v>689078.77149574575</v>
      </c>
      <c r="M50" s="36">
        <f>Índice!$G$52*'Datos Vida'!M154*IF($C$9=$AR$9,1,$AR50)</f>
        <v>1707.9568916511339</v>
      </c>
      <c r="N50" s="36">
        <f>Índice!$G$52*'Datos Vida'!N154*IF($C$9=$AR$9,1,$AR50)</f>
        <v>640.48808682633</v>
      </c>
      <c r="O50" s="36">
        <f>Índice!$G$52*'Datos Vida'!O154*IF($C$9=$AR$9,1,$AR50)</f>
        <v>264383.11985431425</v>
      </c>
      <c r="P50" s="36">
        <f>Índice!$G$52*'Datos Vida'!P154*IF($C$9=$AR$9,1,$AR50)</f>
        <v>1546.7377359986149</v>
      </c>
      <c r="Q50" s="36">
        <f>Índice!$G$52*'Datos Vida'!Q154*IF($C$9=$AR$9,1,$AR50)</f>
        <v>2105822.0901201135</v>
      </c>
      <c r="R50" s="36">
        <f>Índice!$G$52*'Datos Vida'!R154*IF($C$9=$AR$9,1,$AR50)</f>
        <v>2428571.307072653</v>
      </c>
      <c r="S50" s="36">
        <f>Índice!$G$52*'Datos Vida'!S154*IF($C$9=$AR$9,1,$AR50)</f>
        <v>0</v>
      </c>
      <c r="T50" s="36">
        <f>Índice!$G$52*'Datos Vida'!T154*IF($C$9=$AR$9,1,$AR50)</f>
        <v>311785.42985708005</v>
      </c>
      <c r="U50" s="36">
        <f>Índice!$G$52*'Datos Vida'!U154*IF($C$9=$AR$9,1,$AR50)</f>
        <v>170.81269899373257</v>
      </c>
      <c r="V50" s="36">
        <f>Índice!$G$52*'Datos Vida'!V154*IF($C$9=$AR$9,1,$AR50)</f>
        <v>-8.0626587654878747</v>
      </c>
      <c r="W50" s="36">
        <f>Índice!$G$52*'Datos Vida'!W154*IF($C$9=$AR$9,1,$AR50)</f>
        <v>0</v>
      </c>
      <c r="X50" s="36">
        <f>Índice!$G$52*'Datos Vida'!X154*IF($C$9=$AR$9,1,$AR50)</f>
        <v>26273.551383460392</v>
      </c>
      <c r="Y50" s="36">
        <f>Índice!$G$52*'Datos Vida'!Y154*IF($C$9=$AR$9,1,$AR50)</f>
        <v>10475.536974774765</v>
      </c>
      <c r="Z50" s="36">
        <f>Índice!$G$52*'Datos Vida'!Z154*IF($C$9=$AR$9,1,$AR50)</f>
        <v>2565180.540619981</v>
      </c>
      <c r="AA50" s="36">
        <f>Índice!$G$52*'Datos Vida'!AA154*IF($C$9=$AR$9,1,$AR50)</f>
        <v>69121.819970015073</v>
      </c>
      <c r="AB50" s="36">
        <f>Índice!$G$52*'Datos Vida'!AB154*IF($C$9=$AR$9,1,$AR50)</f>
        <v>256224.18545884185</v>
      </c>
      <c r="AC50" s="36">
        <f>Índice!$G$52*'Datos Vida'!AC154*IF($C$9=$AR$9,1,$AR50)</f>
        <v>1938794.0099548323</v>
      </c>
      <c r="AD50" s="36">
        <f>Índice!$G$52*'Datos Vida'!AD154*IF($C$9=$AR$9,1,$AR50)</f>
        <v>1133745.7989975768</v>
      </c>
      <c r="AE50" s="36">
        <f>Índice!$G$52*'Datos Vida'!AE154*IF($C$9=$AR$9,1,$AR50)</f>
        <v>145890.37437612202</v>
      </c>
      <c r="AF50" s="36">
        <f>Índice!$G$52*'Datos Vida'!AF154*IF($C$9=$AR$9,1,$AR50)</f>
        <v>4407.3486541993698</v>
      </c>
      <c r="AG50" s="36">
        <f>Índice!$G$52*'Datos Vida'!AG154*IF($C$9=$AR$9,1,$AR50)</f>
        <v>3587.849130984866</v>
      </c>
      <c r="AH50" s="36">
        <f>Índice!$G$52*'Datos Vida'!AH154*IF($C$9=$AR$9,1,$AR50)</f>
        <v>750760.93468327879</v>
      </c>
      <c r="AI50" s="36">
        <f>Índice!$G$52*'Datos Vida'!AI154*IF($C$9=$AR$9,1,$AR50)</f>
        <v>29735.901998893001</v>
      </c>
      <c r="AJ50" s="36">
        <f>Índice!$G$52*'Datos Vida'!AJ154*IF($C$9=$AR$9,1,$AR50)</f>
        <v>-1526.3259416556075</v>
      </c>
      <c r="AK50" s="36">
        <f>Índice!$G$52*'Datos Vida'!AK154*IF($C$9=$AR$9,1,$AR50)</f>
        <v>36278.052184113025</v>
      </c>
      <c r="AL50" s="36">
        <f>Índice!$G$52*'Datos Vida'!AL154*IF($C$9=$AR$9,1,$AR50)</f>
        <v>0</v>
      </c>
      <c r="AM50" s="36">
        <f>Índice!$G$52*'Datos Vida'!AM154*IF($C$9=$AR$9,1,$AR50)</f>
        <v>0</v>
      </c>
      <c r="AN50" s="36">
        <f>Índice!$G$52*'Datos Vida'!AN154*IF($C$9=$AR$9,1,$AR50)</f>
        <v>0</v>
      </c>
      <c r="AO50" s="36">
        <f>Índice!$G$52*'Datos Vida'!AO154*IF($C$9=$AR$9,1,$AR50)</f>
        <v>0</v>
      </c>
      <c r="AP50" s="36">
        <f>Índice!$G$52*'Datos Vida'!AP154*IF($C$9=$AR$9,1,$AR50)</f>
        <v>0</v>
      </c>
      <c r="AQ50" s="36">
        <f>Índice!$G$52*'Datos Vida'!AQ154*IF($C$9=$AR$9,1,$AR50)</f>
        <v>14569537.097925924</v>
      </c>
      <c r="AR50" s="240">
        <v>1</v>
      </c>
    </row>
    <row r="51" spans="2:44" x14ac:dyDescent="0.2">
      <c r="B51" s="56" t="str">
        <f>'Datos Generales'!B155</f>
        <v>5.31.33.10  Inversiones Inmobiliarias Devengadas</v>
      </c>
      <c r="C51" s="36">
        <f>Índice!$G$52*'Datos Vida'!C155*IF($C$9=$AR$9,1,$AR51)</f>
        <v>29744.16877560192</v>
      </c>
      <c r="D51" s="36">
        <f>Índice!$G$52*'Datos Vida'!D155*IF($C$9=$AR$9,1,$AR51)</f>
        <v>0</v>
      </c>
      <c r="E51" s="36">
        <f>Índice!$G$52*'Datos Vida'!E155*IF($C$9=$AR$9,1,$AR51)</f>
        <v>0</v>
      </c>
      <c r="F51" s="36">
        <f>Índice!$G$52*'Datos Vida'!F155*IF($C$9=$AR$9,1,$AR51)</f>
        <v>6270.9794973731723</v>
      </c>
      <c r="G51" s="36">
        <f>Índice!$G$52*'Datos Vida'!G155*IF($C$9=$AR$9,1,$AR51)</f>
        <v>456406.02052678081</v>
      </c>
      <c r="H51" s="36">
        <f>Índice!$G$52*'Datos Vida'!H155*IF($C$9=$AR$9,1,$AR51)</f>
        <v>50.349092712751286</v>
      </c>
      <c r="I51" s="36">
        <f>Índice!$G$52*'Datos Vida'!I155*IF($C$9=$AR$9,1,$AR51)</f>
        <v>0</v>
      </c>
      <c r="J51" s="36">
        <f>Índice!$G$52*'Datos Vida'!J155*IF($C$9=$AR$9,1,$AR51)</f>
        <v>0</v>
      </c>
      <c r="K51" s="36">
        <f>Índice!$G$52*'Datos Vida'!K155*IF($C$9=$AR$9,1,$AR51)</f>
        <v>0</v>
      </c>
      <c r="L51" s="36">
        <f>Índice!$G$52*'Datos Vida'!L155*IF($C$9=$AR$9,1,$AR51)</f>
        <v>193512.21322704686</v>
      </c>
      <c r="M51" s="36">
        <f>Índice!$G$52*'Datos Vida'!M155*IF($C$9=$AR$9,1,$AR51)</f>
        <v>0</v>
      </c>
      <c r="N51" s="36">
        <f>Índice!$G$52*'Datos Vida'!N155*IF($C$9=$AR$9,1,$AR51)</f>
        <v>0</v>
      </c>
      <c r="O51" s="36">
        <f>Índice!$G$52*'Datos Vida'!O155*IF($C$9=$AR$9,1,$AR51)</f>
        <v>38969.789523782638</v>
      </c>
      <c r="P51" s="36">
        <f>Índice!$G$52*'Datos Vida'!P155*IF($C$9=$AR$9,1,$AR51)</f>
        <v>0</v>
      </c>
      <c r="Q51" s="36">
        <f>Índice!$G$52*'Datos Vida'!Q155*IF($C$9=$AR$9,1,$AR51)</f>
        <v>578704.71515851293</v>
      </c>
      <c r="R51" s="36">
        <f>Índice!$G$52*'Datos Vida'!R155*IF($C$9=$AR$9,1,$AR51)</f>
        <v>918831.98950017302</v>
      </c>
      <c r="S51" s="36">
        <f>Índice!$G$52*'Datos Vida'!S155*IF($C$9=$AR$9,1,$AR51)</f>
        <v>0</v>
      </c>
      <c r="T51" s="36">
        <f>Índice!$G$52*'Datos Vida'!T155*IF($C$9=$AR$9,1,$AR51)</f>
        <v>83959.59553349117</v>
      </c>
      <c r="U51" s="36">
        <f>Índice!$G$52*'Datos Vida'!U155*IF($C$9=$AR$9,1,$AR51)</f>
        <v>0</v>
      </c>
      <c r="V51" s="36">
        <f>Índice!$G$52*'Datos Vida'!V155*IF($C$9=$AR$9,1,$AR51)</f>
        <v>0</v>
      </c>
      <c r="W51" s="36">
        <f>Índice!$G$52*'Datos Vida'!W155*IF($C$9=$AR$9,1,$AR51)</f>
        <v>0</v>
      </c>
      <c r="X51" s="36">
        <f>Índice!$G$52*'Datos Vida'!X155*IF($C$9=$AR$9,1,$AR51)</f>
        <v>2600.8708351859873</v>
      </c>
      <c r="Y51" s="36">
        <f>Índice!$G$52*'Datos Vida'!Y155*IF($C$9=$AR$9,1,$AR51)</f>
        <v>998.95321514677619</v>
      </c>
      <c r="Z51" s="36">
        <f>Índice!$G$52*'Datos Vida'!Z155*IF($C$9=$AR$9,1,$AR51)</f>
        <v>571112.54825263133</v>
      </c>
      <c r="AA51" s="36">
        <f>Índice!$G$52*'Datos Vida'!AA155*IF($C$9=$AR$9,1,$AR51)</f>
        <v>30381.833230877466</v>
      </c>
      <c r="AB51" s="36">
        <f>Índice!$G$52*'Datos Vida'!AB155*IF($C$9=$AR$9,1,$AR51)</f>
        <v>40279.478288144455</v>
      </c>
      <c r="AC51" s="36">
        <f>Índice!$G$52*'Datos Vida'!AC155*IF($C$9=$AR$9,1,$AR51)</f>
        <v>427266.21096201811</v>
      </c>
      <c r="AD51" s="36">
        <f>Índice!$G$52*'Datos Vida'!AD155*IF($C$9=$AR$9,1,$AR51)</f>
        <v>255108.27266210964</v>
      </c>
      <c r="AE51" s="36">
        <f>Índice!$G$52*'Datos Vida'!AE155*IF($C$9=$AR$9,1,$AR51)</f>
        <v>887.87903426357821</v>
      </c>
      <c r="AF51" s="36">
        <f>Índice!$G$52*'Datos Vida'!AF155*IF($C$9=$AR$9,1,$AR51)</f>
        <v>0</v>
      </c>
      <c r="AG51" s="36">
        <f>Índice!$G$52*'Datos Vida'!AG155*IF($C$9=$AR$9,1,$AR51)</f>
        <v>0</v>
      </c>
      <c r="AH51" s="36">
        <f>Índice!$G$52*'Datos Vida'!AH155*IF($C$9=$AR$9,1,$AR51)</f>
        <v>154966.17255382508</v>
      </c>
      <c r="AI51" s="36">
        <f>Índice!$G$52*'Datos Vida'!AI155*IF($C$9=$AR$9,1,$AR51)</f>
        <v>25700.388198308749</v>
      </c>
      <c r="AJ51" s="36">
        <f>Índice!$G$52*'Datos Vida'!AJ155*IF($C$9=$AR$9,1,$AR51)</f>
        <v>0</v>
      </c>
      <c r="AK51" s="36">
        <f>Índice!$G$52*'Datos Vida'!AK155*IF($C$9=$AR$9,1,$AR51)</f>
        <v>4611.8408138590639</v>
      </c>
      <c r="AL51" s="36">
        <f>Índice!$G$52*'Datos Vida'!AL155*IF($C$9=$AR$9,1,$AR51)</f>
        <v>0</v>
      </c>
      <c r="AM51" s="36">
        <f>Índice!$G$52*'Datos Vida'!AM155*IF($C$9=$AR$9,1,$AR51)</f>
        <v>0</v>
      </c>
      <c r="AN51" s="36">
        <f>Índice!$G$52*'Datos Vida'!AN155*IF($C$9=$AR$9,1,$AR51)</f>
        <v>0</v>
      </c>
      <c r="AO51" s="36">
        <f>Índice!$G$52*'Datos Vida'!AO155*IF($C$9=$AR$9,1,$AR51)</f>
        <v>0</v>
      </c>
      <c r="AP51" s="36">
        <f>Índice!$G$52*'Datos Vida'!AP155*IF($C$9=$AR$9,1,$AR51)</f>
        <v>0</v>
      </c>
      <c r="AQ51" s="36">
        <f>Índice!$G$52*'Datos Vida'!AQ155*IF($C$9=$AR$9,1,$AR51)</f>
        <v>3820364.2688818458</v>
      </c>
      <c r="AR51" s="240">
        <v>1</v>
      </c>
    </row>
    <row r="52" spans="2:44" x14ac:dyDescent="0.2">
      <c r="B52" s="56" t="str">
        <f>'Datos Generales'!B156</f>
        <v>5.31.33.20  Inversiones Financieras Devengadas</v>
      </c>
      <c r="C52" s="36">
        <f>Índice!$G$52*'Datos Vida'!C156*IF($C$9=$AR$9,1,$AR52)</f>
        <v>146256.9361828652</v>
      </c>
      <c r="D52" s="36">
        <f>Índice!$G$52*'Datos Vida'!D156*IF($C$9=$AR$9,1,$AR52)</f>
        <v>-69.400100766224739</v>
      </c>
      <c r="E52" s="36">
        <f>Índice!$G$52*'Datos Vida'!E156*IF($C$9=$AR$9,1,$AR52)</f>
        <v>9688.8664207952643</v>
      </c>
      <c r="F52" s="36">
        <f>Índice!$G$52*'Datos Vida'!F156*IF($C$9=$AR$9,1,$AR52)</f>
        <v>28040.396301791105</v>
      </c>
      <c r="G52" s="36">
        <f>Índice!$G$52*'Datos Vida'!G156*IF($C$9=$AR$9,1,$AR52)</f>
        <v>1120036.1492877814</v>
      </c>
      <c r="H52" s="36">
        <f>Índice!$G$52*'Datos Vida'!H156*IF($C$9=$AR$9,1,$AR52)</f>
        <v>123324.14915986756</v>
      </c>
      <c r="I52" s="36">
        <f>Índice!$G$52*'Datos Vida'!I156*IF($C$9=$AR$9,1,$AR52)</f>
        <v>375.23681933895045</v>
      </c>
      <c r="J52" s="36">
        <f>Índice!$G$52*'Datos Vida'!J156*IF($C$9=$AR$9,1,$AR52)</f>
        <v>2219.7145954875646</v>
      </c>
      <c r="K52" s="36">
        <f>Índice!$G$52*'Datos Vida'!K156*IF($C$9=$AR$9,1,$AR52)</f>
        <v>3769.4120416659157</v>
      </c>
      <c r="L52" s="36">
        <f>Índice!$G$52*'Datos Vida'!L156*IF($C$9=$AR$9,1,$AR52)</f>
        <v>535013.98378010781</v>
      </c>
      <c r="M52" s="36">
        <f>Índice!$G$52*'Datos Vida'!M156*IF($C$9=$AR$9,1,$AR52)</f>
        <v>2083.2617503045612</v>
      </c>
      <c r="N52" s="36">
        <f>Índice!$G$52*'Datos Vida'!N156*IF($C$9=$AR$9,1,$AR52)</f>
        <v>1003.1376329870927</v>
      </c>
      <c r="O52" s="36">
        <f>Índice!$G$52*'Datos Vida'!O156*IF($C$9=$AR$9,1,$AR52)</f>
        <v>230502.46693544465</v>
      </c>
      <c r="P52" s="36">
        <f>Índice!$G$52*'Datos Vida'!P156*IF($C$9=$AR$9,1,$AR52)</f>
        <v>1811.6147872563727</v>
      </c>
      <c r="Q52" s="36">
        <f>Índice!$G$52*'Datos Vida'!Q156*IF($C$9=$AR$9,1,$AR52)</f>
        <v>1598625.7759458572</v>
      </c>
      <c r="R52" s="36">
        <f>Índice!$G$52*'Datos Vida'!R156*IF($C$9=$AR$9,1,$AR52)</f>
        <v>1611328.1376244824</v>
      </c>
      <c r="S52" s="36">
        <f>Índice!$G$52*'Datos Vida'!S156*IF($C$9=$AR$9,1,$AR52)</f>
        <v>0</v>
      </c>
      <c r="T52" s="36">
        <f>Índice!$G$52*'Datos Vida'!T156*IF($C$9=$AR$9,1,$AR52)</f>
        <v>292148.36516836158</v>
      </c>
      <c r="U52" s="36">
        <f>Índice!$G$52*'Datos Vida'!U156*IF($C$9=$AR$9,1,$AR52)</f>
        <v>317.40340203376314</v>
      </c>
      <c r="V52" s="36">
        <f>Índice!$G$52*'Datos Vida'!V156*IF($C$9=$AR$9,1,$AR52)</f>
        <v>59.806557425011327</v>
      </c>
      <c r="W52" s="36">
        <f>Índice!$G$52*'Datos Vida'!W156*IF($C$9=$AR$9,1,$AR52)</f>
        <v>0</v>
      </c>
      <c r="X52" s="36">
        <f>Índice!$G$52*'Datos Vida'!X156*IF($C$9=$AR$9,1,$AR52)</f>
        <v>24917.323727996514</v>
      </c>
      <c r="Y52" s="36">
        <f>Índice!$G$52*'Datos Vida'!Y156*IF($C$9=$AR$9,1,$AR52)</f>
        <v>9672.434926349144</v>
      </c>
      <c r="Z52" s="36">
        <f>Índice!$G$52*'Datos Vida'!Z156*IF($C$9=$AR$9,1,$AR52)</f>
        <v>2105159.0470005381</v>
      </c>
      <c r="AA52" s="36">
        <f>Índice!$G$52*'Datos Vida'!AA156*IF($C$9=$AR$9,1,$AR52)</f>
        <v>48289.474624227376</v>
      </c>
      <c r="AB52" s="36">
        <f>Índice!$G$52*'Datos Vida'!AB156*IF($C$9=$AR$9,1,$AR52)</f>
        <v>230009.21592514589</v>
      </c>
      <c r="AC52" s="36">
        <f>Índice!$G$52*'Datos Vida'!AC156*IF($C$9=$AR$9,1,$AR52)</f>
        <v>1551845.6174346663</v>
      </c>
      <c r="AD52" s="36">
        <f>Índice!$G$52*'Datos Vida'!AD156*IF($C$9=$AR$9,1,$AR52)</f>
        <v>897918.30315392849</v>
      </c>
      <c r="AE52" s="36">
        <f>Índice!$G$52*'Datos Vida'!AE156*IF($C$9=$AR$9,1,$AR52)</f>
        <v>159526.9838818266</v>
      </c>
      <c r="AF52" s="36">
        <f>Índice!$G$52*'Datos Vida'!AF156*IF($C$9=$AR$9,1,$AR52)</f>
        <v>5400.5525472728659</v>
      </c>
      <c r="AG52" s="36">
        <f>Índice!$G$52*'Datos Vida'!AG156*IF($C$9=$AR$9,1,$AR52)</f>
        <v>3587.849130984866</v>
      </c>
      <c r="AH52" s="36">
        <f>Índice!$G$52*'Datos Vida'!AH156*IF($C$9=$AR$9,1,$AR52)</f>
        <v>631799.05813176977</v>
      </c>
      <c r="AI52" s="36">
        <f>Índice!$G$52*'Datos Vida'!AI156*IF($C$9=$AR$9,1,$AR52)</f>
        <v>37588.217223676191</v>
      </c>
      <c r="AJ52" s="36">
        <f>Índice!$G$52*'Datos Vida'!AJ156*IF($C$9=$AR$9,1,$AR52)</f>
        <v>-1134.8617458139663</v>
      </c>
      <c r="AK52" s="36">
        <f>Índice!$G$52*'Datos Vida'!AK156*IF($C$9=$AR$9,1,$AR52)</f>
        <v>33538.040950822207</v>
      </c>
      <c r="AL52" s="36">
        <f>Índice!$G$52*'Datos Vida'!AL156*IF($C$9=$AR$9,1,$AR52)</f>
        <v>0</v>
      </c>
      <c r="AM52" s="36">
        <f>Índice!$G$52*'Datos Vida'!AM156*IF($C$9=$AR$9,1,$AR52)</f>
        <v>0</v>
      </c>
      <c r="AN52" s="36">
        <f>Índice!$G$52*'Datos Vida'!AN156*IF($C$9=$AR$9,1,$AR52)</f>
        <v>0</v>
      </c>
      <c r="AO52" s="36">
        <f>Índice!$G$52*'Datos Vida'!AO156*IF($C$9=$AR$9,1,$AR52)</f>
        <v>0</v>
      </c>
      <c r="AP52" s="36">
        <f>Índice!$G$52*'Datos Vida'!AP156*IF($C$9=$AR$9,1,$AR52)</f>
        <v>0</v>
      </c>
      <c r="AQ52" s="36">
        <f>Índice!$G$52*'Datos Vida'!AQ156*IF($C$9=$AR$9,1,$AR52)</f>
        <v>11444652.671206478</v>
      </c>
      <c r="AR52" s="240">
        <v>1</v>
      </c>
    </row>
    <row r="53" spans="2:44" x14ac:dyDescent="0.2">
      <c r="B53" s="56" t="str">
        <f>'Datos Generales'!B157</f>
        <v>5.31.33.30  Depreciación Inversiones</v>
      </c>
      <c r="C53" s="36">
        <f>Índice!$G$52*'Datos Vida'!C157*IF($C$9=$AR$9,1,$AR53)</f>
        <v>1048.7920130009522</v>
      </c>
      <c r="D53" s="36">
        <f>Índice!$G$52*'Datos Vida'!D157*IF($C$9=$AR$9,1,$AR53)</f>
        <v>0</v>
      </c>
      <c r="E53" s="36">
        <f>Índice!$G$52*'Datos Vida'!E157*IF($C$9=$AR$9,1,$AR53)</f>
        <v>115.97301152551968</v>
      </c>
      <c r="F53" s="36">
        <f>Índice!$G$52*'Datos Vida'!F157*IF($C$9=$AR$9,1,$AR53)</f>
        <v>1647.9462162826926</v>
      </c>
      <c r="G53" s="36">
        <f>Índice!$G$52*'Datos Vida'!G157*IF($C$9=$AR$9,1,$AR53)</f>
        <v>67099.589484796103</v>
      </c>
      <c r="H53" s="36">
        <f>Índice!$G$52*'Datos Vida'!H157*IF($C$9=$AR$9,1,$AR53)</f>
        <v>472.26088178271169</v>
      </c>
      <c r="I53" s="36">
        <f>Índice!$G$52*'Datos Vida'!I157*IF($C$9=$AR$9,1,$AR53)</f>
        <v>0</v>
      </c>
      <c r="J53" s="36">
        <f>Índice!$G$52*'Datos Vida'!J157*IF($C$9=$AR$9,1,$AR53)</f>
        <v>378.91094232069179</v>
      </c>
      <c r="K53" s="36">
        <f>Índice!$G$52*'Datos Vida'!K157*IF($C$9=$AR$9,1,$AR53)</f>
        <v>0</v>
      </c>
      <c r="L53" s="36">
        <f>Índice!$G$52*'Datos Vida'!L157*IF($C$9=$AR$9,1,$AR53)</f>
        <v>20443.194486638269</v>
      </c>
      <c r="M53" s="36">
        <f>Índice!$G$52*'Datos Vida'!M157*IF($C$9=$AR$9,1,$AR53)</f>
        <v>0</v>
      </c>
      <c r="N53" s="36">
        <f>Índice!$G$52*'Datos Vida'!N157*IF($C$9=$AR$9,1,$AR53)</f>
        <v>0</v>
      </c>
      <c r="O53" s="36">
        <f>Índice!$G$52*'Datos Vida'!O157*IF($C$9=$AR$9,1,$AR53)</f>
        <v>2072.0012437586688</v>
      </c>
      <c r="P53" s="36">
        <f>Índice!$G$52*'Datos Vida'!P157*IF($C$9=$AR$9,1,$AR53)</f>
        <v>0</v>
      </c>
      <c r="Q53" s="36">
        <f>Índice!$G$52*'Datos Vida'!Q157*IF($C$9=$AR$9,1,$AR53)</f>
        <v>61073.755637482456</v>
      </c>
      <c r="R53" s="36">
        <f>Índice!$G$52*'Datos Vida'!R157*IF($C$9=$AR$9,1,$AR53)</f>
        <v>53622.021876680788</v>
      </c>
      <c r="S53" s="36">
        <f>Índice!$G$52*'Datos Vida'!S157*IF($C$9=$AR$9,1,$AR53)</f>
        <v>0</v>
      </c>
      <c r="T53" s="36">
        <f>Índice!$G$52*'Datos Vida'!T157*IF($C$9=$AR$9,1,$AR53)</f>
        <v>12204.415955627481</v>
      </c>
      <c r="U53" s="36">
        <f>Índice!$G$52*'Datos Vida'!U157*IF($C$9=$AR$9,1,$AR53)</f>
        <v>0</v>
      </c>
      <c r="V53" s="36">
        <f>Índice!$G$52*'Datos Vida'!V157*IF($C$9=$AR$9,1,$AR53)</f>
        <v>67.869216190499202</v>
      </c>
      <c r="W53" s="36">
        <f>Índice!$G$52*'Datos Vida'!W157*IF($C$9=$AR$9,1,$AR53)</f>
        <v>0</v>
      </c>
      <c r="X53" s="36">
        <f>Índice!$G$52*'Datos Vida'!X157*IF($C$9=$AR$9,1,$AR53)</f>
        <v>928.02222980482588</v>
      </c>
      <c r="Y53" s="36">
        <f>Índice!$G$52*'Datos Vida'!Y157*IF($C$9=$AR$9,1,$AR53)</f>
        <v>120.56566525269632</v>
      </c>
      <c r="Z53" s="36">
        <f>Índice!$G$52*'Datos Vida'!Z157*IF($C$9=$AR$9,1,$AR53)</f>
        <v>35006.057199971292</v>
      </c>
      <c r="AA53" s="36">
        <f>Índice!$G$52*'Datos Vida'!AA157*IF($C$9=$AR$9,1,$AR53)</f>
        <v>6422.5710900272397</v>
      </c>
      <c r="AB53" s="36">
        <f>Índice!$G$52*'Datos Vida'!AB157*IF($C$9=$AR$9,1,$AR53)</f>
        <v>4215.3076890889097</v>
      </c>
      <c r="AC53" s="36">
        <f>Índice!$G$52*'Datos Vida'!AC157*IF($C$9=$AR$9,1,$AR53)</f>
        <v>21705.936124011179</v>
      </c>
      <c r="AD53" s="36">
        <f>Índice!$G$52*'Datos Vida'!AD157*IF($C$9=$AR$9,1,$AR53)</f>
        <v>214.73207648843658</v>
      </c>
      <c r="AE53" s="36">
        <f>Índice!$G$52*'Datos Vida'!AE157*IF($C$9=$AR$9,1,$AR53)</f>
        <v>10889.726301651621</v>
      </c>
      <c r="AF53" s="36">
        <f>Índice!$G$52*'Datos Vida'!AF157*IF($C$9=$AR$9,1,$AR53)</f>
        <v>609.87039531181915</v>
      </c>
      <c r="AG53" s="36">
        <f>Índice!$G$52*'Datos Vida'!AG157*IF($C$9=$AR$9,1,$AR53)</f>
        <v>0</v>
      </c>
      <c r="AH53" s="36">
        <f>Índice!$G$52*'Datos Vida'!AH157*IF($C$9=$AR$9,1,$AR53)</f>
        <v>19146.127015111873</v>
      </c>
      <c r="AI53" s="36">
        <f>Índice!$G$52*'Datos Vida'!AI157*IF($C$9=$AR$9,1,$AR53)</f>
        <v>22084.506869759487</v>
      </c>
      <c r="AJ53" s="36">
        <f>Índice!$G$52*'Datos Vida'!AJ157*IF($C$9=$AR$9,1,$AR53)</f>
        <v>0</v>
      </c>
      <c r="AK53" s="36">
        <f>Índice!$G$52*'Datos Vida'!AK157*IF($C$9=$AR$9,1,$AR53)</f>
        <v>0</v>
      </c>
      <c r="AL53" s="36">
        <f>Índice!$G$52*'Datos Vida'!AL157*IF($C$9=$AR$9,1,$AR53)</f>
        <v>0</v>
      </c>
      <c r="AM53" s="36">
        <f>Índice!$G$52*'Datos Vida'!AM157*IF($C$9=$AR$9,1,$AR53)</f>
        <v>0</v>
      </c>
      <c r="AN53" s="36">
        <f>Índice!$G$52*'Datos Vida'!AN157*IF($C$9=$AR$9,1,$AR53)</f>
        <v>0</v>
      </c>
      <c r="AO53" s="36">
        <f>Índice!$G$52*'Datos Vida'!AO157*IF($C$9=$AR$9,1,$AR53)</f>
        <v>0</v>
      </c>
      <c r="AP53" s="36">
        <f>Índice!$G$52*'Datos Vida'!AP157*IF($C$9=$AR$9,1,$AR53)</f>
        <v>0</v>
      </c>
      <c r="AQ53" s="36">
        <f>Índice!$G$52*'Datos Vida'!AQ157*IF($C$9=$AR$9,1,$AR53)</f>
        <v>341590.1536225662</v>
      </c>
      <c r="AR53" s="240">
        <v>1</v>
      </c>
    </row>
    <row r="54" spans="2:44" x14ac:dyDescent="0.2">
      <c r="B54" s="56" t="str">
        <f>'Datos Generales'!B158</f>
        <v>5.31.33.40  Gastos De Gestión</v>
      </c>
      <c r="C54" s="36">
        <f>Índice!$G$52*'Datos Vida'!C158*IF($C$9=$AR$9,1,$AR54)</f>
        <v>486.58315748005515</v>
      </c>
      <c r="D54" s="36">
        <f>Índice!$G$52*'Datos Vida'!D158*IF($C$9=$AR$9,1,$AR54)</f>
        <v>0</v>
      </c>
      <c r="E54" s="36">
        <f>Índice!$G$52*'Datos Vida'!E158*IF($C$9=$AR$9,1,$AR54)</f>
        <v>2346.8460545872617</v>
      </c>
      <c r="F54" s="36">
        <f>Índice!$G$52*'Datos Vida'!F158*IF($C$9=$AR$9,1,$AR54)</f>
        <v>852.80476765084404</v>
      </c>
      <c r="G54" s="36">
        <f>Índice!$G$52*'Datos Vida'!G158*IF($C$9=$AR$9,1,$AR54)</f>
        <v>53067.025188494423</v>
      </c>
      <c r="H54" s="36">
        <f>Índice!$G$52*'Datos Vida'!H158*IF($C$9=$AR$9,1,$AR54)</f>
        <v>534.27871692821554</v>
      </c>
      <c r="I54" s="36">
        <f>Índice!$G$52*'Datos Vida'!I158*IF($C$9=$AR$9,1,$AR54)</f>
        <v>23.031307950359878</v>
      </c>
      <c r="J54" s="36">
        <f>Índice!$G$52*'Datos Vida'!J158*IF($C$9=$AR$9,1,$AR54)</f>
        <v>777.68936446857731</v>
      </c>
      <c r="K54" s="36">
        <f>Índice!$G$52*'Datos Vida'!K158*IF($C$9=$AR$9,1,$AR54)</f>
        <v>372.37916813092943</v>
      </c>
      <c r="L54" s="36">
        <f>Índice!$G$52*'Datos Vida'!L158*IF($C$9=$AR$9,1,$AR54)</f>
        <v>19004.231024770736</v>
      </c>
      <c r="M54" s="36">
        <f>Índice!$G$52*'Datos Vida'!M158*IF($C$9=$AR$9,1,$AR54)</f>
        <v>375.30485865342717</v>
      </c>
      <c r="N54" s="36">
        <f>Índice!$G$52*'Datos Vida'!N158*IF($C$9=$AR$9,1,$AR54)</f>
        <v>362.64954616076261</v>
      </c>
      <c r="O54" s="36">
        <f>Índice!$G$52*'Datos Vida'!O158*IF($C$9=$AR$9,1,$AR54)</f>
        <v>3017.1353611543823</v>
      </c>
      <c r="P54" s="36">
        <f>Índice!$G$52*'Datos Vida'!P158*IF($C$9=$AR$9,1,$AR54)</f>
        <v>264.87705125775778</v>
      </c>
      <c r="Q54" s="36">
        <f>Índice!$G$52*'Datos Vida'!Q158*IF($C$9=$AR$9,1,$AR54)</f>
        <v>10434.645346774274</v>
      </c>
      <c r="R54" s="36">
        <f>Índice!$G$52*'Datos Vida'!R158*IF($C$9=$AR$9,1,$AR54)</f>
        <v>47966.798175321666</v>
      </c>
      <c r="S54" s="36">
        <f>Índice!$G$52*'Datos Vida'!S158*IF($C$9=$AR$9,1,$AR54)</f>
        <v>0</v>
      </c>
      <c r="T54" s="36">
        <f>Índice!$G$52*'Datos Vida'!T158*IF($C$9=$AR$9,1,$AR54)</f>
        <v>52118.114889145247</v>
      </c>
      <c r="U54" s="36">
        <f>Índice!$G$52*'Datos Vida'!U158*IF($C$9=$AR$9,1,$AR54)</f>
        <v>146.5907030400306</v>
      </c>
      <c r="V54" s="36">
        <f>Índice!$G$52*'Datos Vida'!V158*IF($C$9=$AR$9,1,$AR54)</f>
        <v>0</v>
      </c>
      <c r="W54" s="36">
        <f>Índice!$G$52*'Datos Vida'!W158*IF($C$9=$AR$9,1,$AR54)</f>
        <v>0</v>
      </c>
      <c r="X54" s="36">
        <f>Índice!$G$52*'Datos Vida'!X158*IF($C$9=$AR$9,1,$AR54)</f>
        <v>316.62094991728122</v>
      </c>
      <c r="Y54" s="36">
        <f>Índice!$G$52*'Datos Vida'!Y158*IF($C$9=$AR$9,1,$AR54)</f>
        <v>75.285501468458506</v>
      </c>
      <c r="Z54" s="36">
        <f>Índice!$G$52*'Datos Vida'!Z158*IF($C$9=$AR$9,1,$AR54)</f>
        <v>76084.997433216864</v>
      </c>
      <c r="AA54" s="36">
        <f>Índice!$G$52*'Datos Vida'!AA158*IF($C$9=$AR$9,1,$AR54)</f>
        <v>3126.9167950625233</v>
      </c>
      <c r="AB54" s="36">
        <f>Índice!$G$52*'Datos Vida'!AB158*IF($C$9=$AR$9,1,$AR54)</f>
        <v>9849.2010653595862</v>
      </c>
      <c r="AC54" s="36">
        <f>Índice!$G$52*'Datos Vida'!AC158*IF($C$9=$AR$9,1,$AR54)</f>
        <v>18611.882317840897</v>
      </c>
      <c r="AD54" s="36">
        <f>Índice!$G$52*'Datos Vida'!AD158*IF($C$9=$AR$9,1,$AR54)</f>
        <v>19066.044741972808</v>
      </c>
      <c r="AE54" s="36">
        <f>Índice!$G$52*'Datos Vida'!AE158*IF($C$9=$AR$9,1,$AR54)</f>
        <v>3634.7622383165444</v>
      </c>
      <c r="AF54" s="36">
        <f>Índice!$G$52*'Datos Vida'!AF158*IF($C$9=$AR$9,1,$AR54)</f>
        <v>383.33349776167665</v>
      </c>
      <c r="AG54" s="36">
        <f>Índice!$G$52*'Datos Vida'!AG158*IF($C$9=$AR$9,1,$AR54)</f>
        <v>0</v>
      </c>
      <c r="AH54" s="36">
        <f>Índice!$G$52*'Datos Vida'!AH158*IF($C$9=$AR$9,1,$AR54)</f>
        <v>16858.168987204186</v>
      </c>
      <c r="AI54" s="36">
        <f>Índice!$G$52*'Datos Vida'!AI158*IF($C$9=$AR$9,1,$AR54)</f>
        <v>11468.196553332447</v>
      </c>
      <c r="AJ54" s="36">
        <f>Índice!$G$52*'Datos Vida'!AJ158*IF($C$9=$AR$9,1,$AR54)</f>
        <v>391.46419584164124</v>
      </c>
      <c r="AK54" s="36">
        <f>Índice!$G$52*'Datos Vida'!AK158*IF($C$9=$AR$9,1,$AR54)</f>
        <v>1871.8295805682442</v>
      </c>
      <c r="AL54" s="36">
        <f>Índice!$G$52*'Datos Vida'!AL158*IF($C$9=$AR$9,1,$AR54)</f>
        <v>0</v>
      </c>
      <c r="AM54" s="36">
        <f>Índice!$G$52*'Datos Vida'!AM158*IF($C$9=$AR$9,1,$AR54)</f>
        <v>0</v>
      </c>
      <c r="AN54" s="36">
        <f>Índice!$G$52*'Datos Vida'!AN158*IF($C$9=$AR$9,1,$AR54)</f>
        <v>0</v>
      </c>
      <c r="AO54" s="36">
        <f>Índice!$G$52*'Datos Vida'!AO158*IF($C$9=$AR$9,1,$AR54)</f>
        <v>0</v>
      </c>
      <c r="AP54" s="36">
        <f>Índice!$G$52*'Datos Vida'!AP158*IF($C$9=$AR$9,1,$AR54)</f>
        <v>0</v>
      </c>
      <c r="AQ54" s="36">
        <f>Índice!$G$52*'Datos Vida'!AQ158*IF($C$9=$AR$9,1,$AR54)</f>
        <v>353889.68853983213</v>
      </c>
      <c r="AR54" s="240">
        <v>1</v>
      </c>
    </row>
    <row r="55" spans="2:44" x14ac:dyDescent="0.2">
      <c r="B55" s="55" t="str">
        <f>'Datos Generales'!B159</f>
        <v>5.31.34.00  Resultado Neto Inversiones Por Seguros Con Cuenta Única De Inversiones</v>
      </c>
      <c r="C55" s="36">
        <f>Índice!$G$52*'Datos Vida'!C159*IF($C$9=$AR$9,1,$AR55)</f>
        <v>0</v>
      </c>
      <c r="D55" s="36">
        <f>Índice!$G$52*'Datos Vida'!D159*IF($C$9=$AR$9,1,$AR55)</f>
        <v>0</v>
      </c>
      <c r="E55" s="36">
        <f>Índice!$G$52*'Datos Vida'!E159*IF($C$9=$AR$9,1,$AR55)</f>
        <v>654.09594972166826</v>
      </c>
      <c r="F55" s="36">
        <f>Índice!$G$52*'Datos Vida'!F159*IF($C$9=$AR$9,1,$AR55)</f>
        <v>14943.610717144582</v>
      </c>
      <c r="G55" s="36">
        <f>Índice!$G$52*'Datos Vida'!G159*IF($C$9=$AR$9,1,$AR55)</f>
        <v>76459.38376112486</v>
      </c>
      <c r="H55" s="36">
        <f>Índice!$G$52*'Datos Vida'!H159*IF($C$9=$AR$9,1,$AR55)</f>
        <v>0</v>
      </c>
      <c r="I55" s="36">
        <f>Índice!$G$52*'Datos Vida'!I159*IF($C$9=$AR$9,1,$AR55)</f>
        <v>0</v>
      </c>
      <c r="J55" s="36">
        <f>Índice!$G$52*'Datos Vida'!J159*IF($C$9=$AR$9,1,$AR55)</f>
        <v>0</v>
      </c>
      <c r="K55" s="36">
        <f>Índice!$G$52*'Datos Vida'!K159*IF($C$9=$AR$9,1,$AR55)</f>
        <v>0</v>
      </c>
      <c r="L55" s="36">
        <f>Índice!$G$52*'Datos Vida'!L159*IF($C$9=$AR$9,1,$AR55)</f>
        <v>437658.29771758721</v>
      </c>
      <c r="M55" s="36">
        <f>Índice!$G$52*'Datos Vida'!M159*IF($C$9=$AR$9,1,$AR55)</f>
        <v>0</v>
      </c>
      <c r="N55" s="36">
        <f>Índice!$G$52*'Datos Vida'!N159*IF($C$9=$AR$9,1,$AR55)</f>
        <v>0</v>
      </c>
      <c r="O55" s="36">
        <f>Índice!$G$52*'Datos Vida'!O159*IF($C$9=$AR$9,1,$AR55)</f>
        <v>0</v>
      </c>
      <c r="P55" s="36">
        <f>Índice!$G$52*'Datos Vida'!P159*IF($C$9=$AR$9,1,$AR55)</f>
        <v>0</v>
      </c>
      <c r="Q55" s="36">
        <f>Índice!$G$52*'Datos Vida'!Q159*IF($C$9=$AR$9,1,$AR55)</f>
        <v>398209.71553783212</v>
      </c>
      <c r="R55" s="36">
        <f>Índice!$G$52*'Datos Vida'!R159*IF($C$9=$AR$9,1,$AR55)</f>
        <v>374972.2824842651</v>
      </c>
      <c r="S55" s="36">
        <f>Índice!$G$52*'Datos Vida'!S159*IF($C$9=$AR$9,1,$AR55)</f>
        <v>0</v>
      </c>
      <c r="T55" s="36">
        <f>Índice!$G$52*'Datos Vida'!T159*IF($C$9=$AR$9,1,$AR55)</f>
        <v>-10211.850611520349</v>
      </c>
      <c r="U55" s="36">
        <f>Índice!$G$52*'Datos Vida'!U159*IF($C$9=$AR$9,1,$AR55)</f>
        <v>0</v>
      </c>
      <c r="V55" s="36">
        <f>Índice!$G$52*'Datos Vida'!V159*IF($C$9=$AR$9,1,$AR55)</f>
        <v>0</v>
      </c>
      <c r="W55" s="36">
        <f>Índice!$G$52*'Datos Vida'!W159*IF($C$9=$AR$9,1,$AR55)</f>
        <v>0</v>
      </c>
      <c r="X55" s="36">
        <f>Índice!$G$52*'Datos Vida'!X159*IF($C$9=$AR$9,1,$AR55)</f>
        <v>0</v>
      </c>
      <c r="Y55" s="36">
        <f>Índice!$G$52*'Datos Vida'!Y159*IF($C$9=$AR$9,1,$AR55)</f>
        <v>-8.4028553378713298</v>
      </c>
      <c r="Z55" s="36">
        <f>Índice!$G$52*'Datos Vida'!Z159*IF($C$9=$AR$9,1,$AR55)</f>
        <v>450035.70363027166</v>
      </c>
      <c r="AA55" s="36">
        <f>Índice!$G$52*'Datos Vida'!AA159*IF($C$9=$AR$9,1,$AR55)</f>
        <v>9990.654800156628</v>
      </c>
      <c r="AB55" s="36">
        <f>Índice!$G$52*'Datos Vida'!AB159*IF($C$9=$AR$9,1,$AR55)</f>
        <v>36162.07917258751</v>
      </c>
      <c r="AC55" s="36">
        <f>Índice!$G$52*'Datos Vida'!AC159*IF($C$9=$AR$9,1,$AR55)</f>
        <v>63835.301313805146</v>
      </c>
      <c r="AD55" s="36">
        <f>Índice!$G$52*'Datos Vida'!AD159*IF($C$9=$AR$9,1,$AR55)</f>
        <v>176029.30725431771</v>
      </c>
      <c r="AE55" s="36">
        <f>Índice!$G$52*'Datos Vida'!AE159*IF($C$9=$AR$9,1,$AR55)</f>
        <v>28.236315507826735</v>
      </c>
      <c r="AF55" s="36">
        <f>Índice!$G$52*'Datos Vida'!AF159*IF($C$9=$AR$9,1,$AR55)</f>
        <v>0</v>
      </c>
      <c r="AG55" s="36">
        <f>Índice!$G$52*'Datos Vida'!AG159*IF($C$9=$AR$9,1,$AR55)</f>
        <v>0</v>
      </c>
      <c r="AH55" s="36">
        <f>Índice!$G$52*'Datos Vida'!AH159*IF($C$9=$AR$9,1,$AR55)</f>
        <v>238855.14327888942</v>
      </c>
      <c r="AI55" s="36">
        <f>Índice!$G$52*'Datos Vida'!AI159*IF($C$9=$AR$9,1,$AR55)</f>
        <v>115585.42557060321</v>
      </c>
      <c r="AJ55" s="36">
        <f>Índice!$G$52*'Datos Vida'!AJ159*IF($C$9=$AR$9,1,$AR55)</f>
        <v>0</v>
      </c>
      <c r="AK55" s="36">
        <f>Índice!$G$52*'Datos Vida'!AK159*IF($C$9=$AR$9,1,$AR55)</f>
        <v>6194.0270327000353</v>
      </c>
      <c r="AL55" s="36">
        <f>Índice!$G$52*'Datos Vida'!AL159*IF($C$9=$AR$9,1,$AR55)</f>
        <v>0</v>
      </c>
      <c r="AM55" s="36">
        <f>Índice!$G$52*'Datos Vida'!AM159*IF($C$9=$AR$9,1,$AR55)</f>
        <v>0</v>
      </c>
      <c r="AN55" s="36">
        <f>Índice!$G$52*'Datos Vida'!AN159*IF($C$9=$AR$9,1,$AR55)</f>
        <v>0</v>
      </c>
      <c r="AO55" s="36">
        <f>Índice!$G$52*'Datos Vida'!AO159*IF($C$9=$AR$9,1,$AR55)</f>
        <v>0</v>
      </c>
      <c r="AP55" s="36">
        <f>Índice!$G$52*'Datos Vida'!AP159*IF($C$9=$AR$9,1,$AR55)</f>
        <v>0</v>
      </c>
      <c r="AQ55" s="36">
        <f>Índice!$G$52*'Datos Vida'!AQ159*IF($C$9=$AR$9,1,$AR55)</f>
        <v>2389393.0110696563</v>
      </c>
      <c r="AR55" s="240">
        <v>1</v>
      </c>
    </row>
    <row r="56" spans="2:44" x14ac:dyDescent="0.2">
      <c r="B56" s="55" t="str">
        <f>'Datos Generales'!B160</f>
        <v>5.31.35.00  Deterioro De Inversiones</v>
      </c>
      <c r="C56" s="36">
        <f>Índice!$G$52*'Datos Vida'!C160*IF($C$9=$AR$9,1,$AR56)</f>
        <v>2103.6395249903298</v>
      </c>
      <c r="D56" s="36">
        <f>Índice!$G$52*'Datos Vida'!D160*IF($C$9=$AR$9,1,$AR56)</f>
        <v>0</v>
      </c>
      <c r="E56" s="36">
        <f>Índice!$G$52*'Datos Vida'!E160*IF($C$9=$AR$9,1,$AR56)</f>
        <v>-280.45805427291998</v>
      </c>
      <c r="F56" s="36">
        <f>Índice!$G$52*'Datos Vida'!F160*IF($C$9=$AR$9,1,$AR56)</f>
        <v>26.365234359717736</v>
      </c>
      <c r="G56" s="36">
        <f>Índice!$G$52*'Datos Vida'!G160*IF($C$9=$AR$9,1,$AR56)</f>
        <v>-363351.60982719035</v>
      </c>
      <c r="H56" s="36">
        <f>Índice!$G$52*'Datos Vida'!H160*IF($C$9=$AR$9,1,$AR56)</f>
        <v>11.430604832084075</v>
      </c>
      <c r="I56" s="36">
        <f>Índice!$G$52*'Datos Vida'!I160*IF($C$9=$AR$9,1,$AR56)</f>
        <v>0</v>
      </c>
      <c r="J56" s="36">
        <f>Índice!$G$52*'Datos Vida'!J160*IF($C$9=$AR$9,1,$AR56)</f>
        <v>0</v>
      </c>
      <c r="K56" s="36">
        <f>Índice!$G$52*'Datos Vida'!K160*IF($C$9=$AR$9,1,$AR56)</f>
        <v>19.05100805347346</v>
      </c>
      <c r="L56" s="36">
        <f>Índice!$G$52*'Datos Vida'!L160*IF($C$9=$AR$9,1,$AR56)</f>
        <v>7212.6095900733371</v>
      </c>
      <c r="M56" s="36">
        <f>Índice!$G$52*'Datos Vida'!M160*IF($C$9=$AR$9,1,$AR56)</f>
        <v>-13.301685980193076</v>
      </c>
      <c r="N56" s="36">
        <f>Índice!$G$52*'Datos Vida'!N160*IF($C$9=$AR$9,1,$AR56)</f>
        <v>5.4431451581352741</v>
      </c>
      <c r="O56" s="36">
        <f>Índice!$G$52*'Datos Vida'!O160*IF($C$9=$AR$9,1,$AR56)</f>
        <v>-223072.70987321896</v>
      </c>
      <c r="P56" s="36">
        <f>Índice!$G$52*'Datos Vida'!P160*IF($C$9=$AR$9,1,$AR56)</f>
        <v>0</v>
      </c>
      <c r="Q56" s="36">
        <f>Índice!$G$52*'Datos Vida'!Q160*IF($C$9=$AR$9,1,$AR56)</f>
        <v>-396130.6041857106</v>
      </c>
      <c r="R56" s="36">
        <f>Índice!$G$52*'Datos Vida'!R160*IF($C$9=$AR$9,1,$AR56)</f>
        <v>-163132.11499868854</v>
      </c>
      <c r="S56" s="36">
        <f>Índice!$G$52*'Datos Vida'!S160*IF($C$9=$AR$9,1,$AR56)</f>
        <v>0</v>
      </c>
      <c r="T56" s="36">
        <f>Índice!$G$52*'Datos Vida'!T160*IF($C$9=$AR$9,1,$AR56)</f>
        <v>-23639.919618353881</v>
      </c>
      <c r="U56" s="36">
        <f>Índice!$G$52*'Datos Vida'!U160*IF($C$9=$AR$9,1,$AR56)</f>
        <v>0</v>
      </c>
      <c r="V56" s="36">
        <f>Índice!$G$52*'Datos Vida'!V160*IF($C$9=$AR$9,1,$AR56)</f>
        <v>0</v>
      </c>
      <c r="W56" s="36">
        <f>Índice!$G$52*'Datos Vida'!W160*IF($C$9=$AR$9,1,$AR56)</f>
        <v>0</v>
      </c>
      <c r="X56" s="36">
        <f>Índice!$G$52*'Datos Vida'!X160*IF($C$9=$AR$9,1,$AR56)</f>
        <v>-3290.7894839796331</v>
      </c>
      <c r="Y56" s="36">
        <f>Índice!$G$52*'Datos Vida'!Y160*IF($C$9=$AR$9,1,$AR56)</f>
        <v>8.096678422726221</v>
      </c>
      <c r="Z56" s="36">
        <f>Índice!$G$52*'Datos Vida'!Z160*IF($C$9=$AR$9,1,$AR56)</f>
        <v>-46892.695537335385</v>
      </c>
      <c r="AA56" s="36">
        <f>Índice!$G$52*'Datos Vida'!AA160*IF($C$9=$AR$9,1,$AR56)</f>
        <v>4741.5577669088752</v>
      </c>
      <c r="AB56" s="36">
        <f>Índice!$G$52*'Datos Vida'!AB160*IF($C$9=$AR$9,1,$AR56)</f>
        <v>2353.0036125474021</v>
      </c>
      <c r="AC56" s="36">
        <f>Índice!$G$52*'Datos Vida'!AC160*IF($C$9=$AR$9,1,$AR56)</f>
        <v>437427.20218596712</v>
      </c>
      <c r="AD56" s="36">
        <f>Índice!$G$52*'Datos Vida'!AD160*IF($C$9=$AR$9,1,$AR56)</f>
        <v>4778.2309574118117</v>
      </c>
      <c r="AE56" s="36">
        <f>Índice!$G$52*'Datos Vida'!AE160*IF($C$9=$AR$9,1,$AR56)</f>
        <v>-15361.474167003178</v>
      </c>
      <c r="AF56" s="36">
        <f>Índice!$G$52*'Datos Vida'!AF160*IF($C$9=$AR$9,1,$AR56)</f>
        <v>0</v>
      </c>
      <c r="AG56" s="36">
        <f>Índice!$G$52*'Datos Vida'!AG160*IF($C$9=$AR$9,1,$AR56)</f>
        <v>-8.5389339668247111</v>
      </c>
      <c r="AH56" s="36">
        <f>Índice!$G$52*'Datos Vida'!AH160*IF($C$9=$AR$9,1,$AR56)</f>
        <v>-9712.7482201765833</v>
      </c>
      <c r="AI56" s="36">
        <f>Índice!$G$52*'Datos Vida'!AI160*IF($C$9=$AR$9,1,$AR56)</f>
        <v>79.129722736391543</v>
      </c>
      <c r="AJ56" s="36">
        <f>Índice!$G$52*'Datos Vida'!AJ160*IF($C$9=$AR$9,1,$AR56)</f>
        <v>-837.93817743768716</v>
      </c>
      <c r="AK56" s="36">
        <f>Índice!$G$52*'Datos Vida'!AK160*IF($C$9=$AR$9,1,$AR56)</f>
        <v>391.60027447059463</v>
      </c>
      <c r="AL56" s="36">
        <f>Índice!$G$52*'Datos Vida'!AL160*IF($C$9=$AR$9,1,$AR56)</f>
        <v>0</v>
      </c>
      <c r="AM56" s="36">
        <f>Índice!$G$52*'Datos Vida'!AM160*IF($C$9=$AR$9,1,$AR56)</f>
        <v>0</v>
      </c>
      <c r="AN56" s="36">
        <f>Índice!$G$52*'Datos Vida'!AN160*IF($C$9=$AR$9,1,$AR56)</f>
        <v>0</v>
      </c>
      <c r="AO56" s="36">
        <f>Índice!$G$52*'Datos Vida'!AO160*IF($C$9=$AR$9,1,$AR56)</f>
        <v>0</v>
      </c>
      <c r="AP56" s="36">
        <f>Índice!$G$52*'Datos Vida'!AP160*IF($C$9=$AR$9,1,$AR56)</f>
        <v>0</v>
      </c>
      <c r="AQ56" s="36">
        <f>Índice!$G$52*'Datos Vida'!AQ160*IF($C$9=$AR$9,1,$AR56)</f>
        <v>-786567.54245738278</v>
      </c>
      <c r="AR56" s="240">
        <v>-1</v>
      </c>
    </row>
    <row r="57" spans="2:44" x14ac:dyDescent="0.2">
      <c r="B57" s="57" t="str">
        <f>'Datos Generales'!B161</f>
        <v>5.31.40.00  Resultado Técnico De Seguros</v>
      </c>
      <c r="C57" s="33">
        <f>Índice!$G$52*'Datos Vida'!C161*IF($C$9=$AR$9,1,$AR57)</f>
        <v>362943.16982238682</v>
      </c>
      <c r="D57" s="33">
        <f>Índice!$G$52*'Datos Vida'!D161*IF($C$9=$AR$9,1,$AR57)</f>
        <v>2262.4773046361652</v>
      </c>
      <c r="E57" s="33">
        <f>Índice!$G$52*'Datos Vida'!E161*IF($C$9=$AR$9,1,$AR57)</f>
        <v>160147.53644951127</v>
      </c>
      <c r="F57" s="33">
        <f>Índice!$G$52*'Datos Vida'!F161*IF($C$9=$AR$9,1,$AR57)</f>
        <v>240072.91092939323</v>
      </c>
      <c r="G57" s="33">
        <f>Índice!$G$52*'Datos Vida'!G161*IF($C$9=$AR$9,1,$AR57)</f>
        <v>866693.15663976967</v>
      </c>
      <c r="H57" s="33">
        <f>Índice!$G$52*'Datos Vida'!H161*IF($C$9=$AR$9,1,$AR57)</f>
        <v>-139375.16775943476</v>
      </c>
      <c r="I57" s="33">
        <f>Índice!$G$52*'Datos Vida'!I161*IF($C$9=$AR$9,1,$AR57)</f>
        <v>8198.7714140984954</v>
      </c>
      <c r="J57" s="33">
        <f>Índice!$G$52*'Datos Vida'!J161*IF($C$9=$AR$9,1,$AR57)</f>
        <v>259975.29492491353</v>
      </c>
      <c r="K57" s="33">
        <f>Índice!$G$52*'Datos Vida'!K161*IF($C$9=$AR$9,1,$AR57)</f>
        <v>177746.8236696528</v>
      </c>
      <c r="L57" s="33">
        <f>Índice!$G$52*'Datos Vida'!L161*IF($C$9=$AR$9,1,$AR57)</f>
        <v>916043.02398011624</v>
      </c>
      <c r="M57" s="33">
        <f>Índice!$G$52*'Datos Vida'!M161*IF($C$9=$AR$9,1,$AR57)</f>
        <v>-39872.569167916605</v>
      </c>
      <c r="N57" s="33">
        <f>Índice!$G$52*'Datos Vida'!N161*IF($C$9=$AR$9,1,$AR57)</f>
        <v>132603.01067162628</v>
      </c>
      <c r="O57" s="33">
        <f>Índice!$G$52*'Datos Vida'!O161*IF($C$9=$AR$9,1,$AR57)</f>
        <v>595316.30967005354</v>
      </c>
      <c r="P57" s="33">
        <f>Índice!$G$52*'Datos Vida'!P161*IF($C$9=$AR$9,1,$AR57)</f>
        <v>-3211.0814270701899</v>
      </c>
      <c r="Q57" s="33">
        <f>Índice!$G$52*'Datos Vida'!Q161*IF($C$9=$AR$9,1,$AR57)</f>
        <v>1808460.7227748339</v>
      </c>
      <c r="R57" s="33">
        <f>Índice!$G$52*'Datos Vida'!R161*IF($C$9=$AR$9,1,$AR57)</f>
        <v>4289017.6041520312</v>
      </c>
      <c r="S57" s="33">
        <f>Índice!$G$52*'Datos Vida'!S161*IF($C$9=$AR$9,1,$AR57)</f>
        <v>-3119.1262935549421</v>
      </c>
      <c r="T57" s="33">
        <f>Índice!$G$52*'Datos Vida'!T161*IF($C$9=$AR$9,1,$AR57)</f>
        <v>605704.17798812513</v>
      </c>
      <c r="U57" s="33">
        <f>Índice!$G$52*'Datos Vida'!U161*IF($C$9=$AR$9,1,$AR57)</f>
        <v>12563.595496749933</v>
      </c>
      <c r="V57" s="33">
        <f>Índice!$G$52*'Datos Vida'!V161*IF($C$9=$AR$9,1,$AR57)</f>
        <v>-97.092101758237945</v>
      </c>
      <c r="W57" s="33">
        <f>Índice!$G$52*'Datos Vida'!W161*IF($C$9=$AR$9,1,$AR57)</f>
        <v>0</v>
      </c>
      <c r="X57" s="33">
        <f>Índice!$G$52*'Datos Vida'!X161*IF($C$9=$AR$9,1,$AR57)</f>
        <v>109929.31735815589</v>
      </c>
      <c r="Y57" s="33">
        <f>Índice!$G$52*'Datos Vida'!Y161*IF($C$9=$AR$9,1,$AR57)</f>
        <v>14893.601821004213</v>
      </c>
      <c r="Z57" s="33">
        <f>Índice!$G$52*'Datos Vida'!Z161*IF($C$9=$AR$9,1,$AR57)</f>
        <v>1865851.068064149</v>
      </c>
      <c r="AA57" s="33">
        <f>Índice!$G$52*'Datos Vida'!AA161*IF($C$9=$AR$9,1,$AR57)</f>
        <v>88058.11373928083</v>
      </c>
      <c r="AB57" s="33">
        <f>Índice!$G$52*'Datos Vida'!AB161*IF($C$9=$AR$9,1,$AR57)</f>
        <v>354125.24064655043</v>
      </c>
      <c r="AC57" s="33">
        <f>Índice!$G$52*'Datos Vida'!AC161*IF($C$9=$AR$9,1,$AR57)</f>
        <v>1443368.3951260718</v>
      </c>
      <c r="AD57" s="33">
        <f>Índice!$G$52*'Datos Vida'!AD161*IF($C$9=$AR$9,1,$AR57)</f>
        <v>608162.98273468378</v>
      </c>
      <c r="AE57" s="33">
        <f>Índice!$G$52*'Datos Vida'!AE161*IF($C$9=$AR$9,1,$AR57)</f>
        <v>4585.305481213155</v>
      </c>
      <c r="AF57" s="33">
        <f>Índice!$G$52*'Datos Vida'!AF161*IF($C$9=$AR$9,1,$AR57)</f>
        <v>169363.12139880666</v>
      </c>
      <c r="AG57" s="33">
        <f>Índice!$G$52*'Datos Vida'!AG161*IF($C$9=$AR$9,1,$AR57)</f>
        <v>72233.223801376924</v>
      </c>
      <c r="AH57" s="33">
        <f>Índice!$G$52*'Datos Vida'!AH161*IF($C$9=$AR$9,1,$AR57)</f>
        <v>672619.24485206045</v>
      </c>
      <c r="AI57" s="33">
        <f>Índice!$G$52*'Datos Vida'!AI161*IF($C$9=$AR$9,1,$AR57)</f>
        <v>209227.76398658674</v>
      </c>
      <c r="AJ57" s="33">
        <f>Índice!$G$52*'Datos Vida'!AJ161*IF($C$9=$AR$9,1,$AR57)</f>
        <v>-1137.1410628489355</v>
      </c>
      <c r="AK57" s="33">
        <f>Índice!$G$52*'Datos Vida'!AK161*IF($C$9=$AR$9,1,$AR57)</f>
        <v>404330.7704057559</v>
      </c>
      <c r="AL57" s="33">
        <f>Índice!$G$52*'Datos Vida'!AL161*IF($C$9=$AR$9,1,$AR57)</f>
        <v>0</v>
      </c>
      <c r="AM57" s="33">
        <f>Índice!$G$52*'Datos Vida'!AM161*IF($C$9=$AR$9,1,$AR57)</f>
        <v>0</v>
      </c>
      <c r="AN57" s="33">
        <f>Índice!$G$52*'Datos Vida'!AN161*IF($C$9=$AR$9,1,$AR57)</f>
        <v>0</v>
      </c>
      <c r="AO57" s="33">
        <f>Índice!$G$52*'Datos Vida'!AO161*IF($C$9=$AR$9,1,$AR57)</f>
        <v>0</v>
      </c>
      <c r="AP57" s="33">
        <f>Índice!$G$52*'Datos Vida'!AP161*IF($C$9=$AR$9,1,$AR57)</f>
        <v>0</v>
      </c>
      <c r="AQ57" s="33">
        <f>Índice!$G$52*'Datos Vida'!AQ161*IF($C$9=$AR$9,1,$AR57)</f>
        <v>16267684.55749101</v>
      </c>
      <c r="AR57" s="240">
        <v>1</v>
      </c>
    </row>
    <row r="58" spans="2:44" x14ac:dyDescent="0.2">
      <c r="B58" s="51" t="str">
        <f>'Datos Generales'!B162</f>
        <v>5.31.50.00  Otros Ingresos Y Egresos</v>
      </c>
      <c r="C58" s="36">
        <f>Índice!$G$52*'Datos Vida'!C162*IF($C$9=$AR$9,1,$AR58)</f>
        <v>0</v>
      </c>
      <c r="D58" s="36">
        <f>Índice!$G$52*'Datos Vida'!D162*IF($C$9=$AR$9,1,$AR58)</f>
        <v>-6.8039314476690926E-2</v>
      </c>
      <c r="E58" s="36">
        <f>Índice!$G$52*'Datos Vida'!E162*IF($C$9=$AR$9,1,$AR58)</f>
        <v>-206.66941772294868</v>
      </c>
      <c r="F58" s="36">
        <f>Índice!$G$52*'Datos Vida'!F162*IF($C$9=$AR$9,1,$AR58)</f>
        <v>-744.14598243156865</v>
      </c>
      <c r="G58" s="36">
        <f>Índice!$G$52*'Datos Vida'!G162*IF($C$9=$AR$9,1,$AR58)</f>
        <v>32447.438779075328</v>
      </c>
      <c r="H58" s="36">
        <f>Índice!$G$52*'Datos Vida'!H162*IF($C$9=$AR$9,1,$AR58)</f>
        <v>744.04392345985366</v>
      </c>
      <c r="I58" s="36">
        <f>Índice!$G$52*'Datos Vida'!I162*IF($C$9=$AR$9,1,$AR58)</f>
        <v>860.79938710185525</v>
      </c>
      <c r="J58" s="36">
        <f>Índice!$G$52*'Datos Vida'!J162*IF($C$9=$AR$9,1,$AR58)</f>
        <v>396.70322305634647</v>
      </c>
      <c r="K58" s="36">
        <f>Índice!$G$52*'Datos Vida'!K162*IF($C$9=$AR$9,1,$AR58)</f>
        <v>0</v>
      </c>
      <c r="L58" s="36">
        <f>Índice!$G$52*'Datos Vida'!L162*IF($C$9=$AR$9,1,$AR58)</f>
        <v>-28691.804698590942</v>
      </c>
      <c r="M58" s="36">
        <f>Índice!$G$52*'Datos Vida'!M162*IF($C$9=$AR$9,1,$AR58)</f>
        <v>34722.605415861399</v>
      </c>
      <c r="N58" s="36">
        <f>Índice!$G$52*'Datos Vida'!N162*IF($C$9=$AR$9,1,$AR58)</f>
        <v>-395.37645642405096</v>
      </c>
      <c r="O58" s="36">
        <f>Índice!$G$52*'Datos Vida'!O162*IF($C$9=$AR$9,1,$AR58)</f>
        <v>-2406.7886906412264</v>
      </c>
      <c r="P58" s="36">
        <f>Índice!$G$52*'Datos Vida'!P162*IF($C$9=$AR$9,1,$AR58)</f>
        <v>0</v>
      </c>
      <c r="Q58" s="36">
        <f>Índice!$G$52*'Datos Vida'!Q162*IF($C$9=$AR$9,1,$AR58)</f>
        <v>-22475.392731428074</v>
      </c>
      <c r="R58" s="36">
        <f>Índice!$G$52*'Datos Vida'!R162*IF($C$9=$AR$9,1,$AR58)</f>
        <v>99552.233271428908</v>
      </c>
      <c r="S58" s="36">
        <f>Índice!$G$52*'Datos Vida'!S162*IF($C$9=$AR$9,1,$AR58)</f>
        <v>198.26656238507735</v>
      </c>
      <c r="T58" s="36">
        <f>Índice!$G$52*'Datos Vida'!T162*IF($C$9=$AR$9,1,$AR58)</f>
        <v>-3668.101502410123</v>
      </c>
      <c r="U58" s="36">
        <f>Índice!$G$52*'Datos Vida'!U162*IF($C$9=$AR$9,1,$AR58)</f>
        <v>-1551.9767632133201</v>
      </c>
      <c r="V58" s="36">
        <f>Índice!$G$52*'Datos Vida'!V162*IF($C$9=$AR$9,1,$AR58)</f>
        <v>7.7564818503427659</v>
      </c>
      <c r="W58" s="36">
        <f>Índice!$G$52*'Datos Vida'!W162*IF($C$9=$AR$9,1,$AR58)</f>
        <v>0</v>
      </c>
      <c r="X58" s="36">
        <f>Índice!$G$52*'Datos Vida'!X162*IF($C$9=$AR$9,1,$AR58)</f>
        <v>-6.8039314476690924</v>
      </c>
      <c r="Y58" s="36">
        <f>Índice!$G$52*'Datos Vida'!Y162*IF($C$9=$AR$9,1,$AR58)</f>
        <v>-617.86501476283036</v>
      </c>
      <c r="Z58" s="36">
        <f>Índice!$G$52*'Datos Vida'!Z162*IF($C$9=$AR$9,1,$AR58)</f>
        <v>1251.0728949401544</v>
      </c>
      <c r="AA58" s="36">
        <f>Índice!$G$52*'Datos Vida'!AA162*IF($C$9=$AR$9,1,$AR58)</f>
        <v>558.77287013982425</v>
      </c>
      <c r="AB58" s="36">
        <f>Índice!$G$52*'Datos Vida'!AB162*IF($C$9=$AR$9,1,$AR58)</f>
        <v>-2031.7219695884678</v>
      </c>
      <c r="AC58" s="36">
        <f>Índice!$G$52*'Datos Vida'!AC162*IF($C$9=$AR$9,1,$AR58)</f>
        <v>-30836.505949867955</v>
      </c>
      <c r="AD58" s="36">
        <f>Índice!$G$52*'Datos Vida'!AD162*IF($C$9=$AR$9,1,$AR58)</f>
        <v>-8181.3193299352233</v>
      </c>
      <c r="AE58" s="36">
        <f>Índice!$G$52*'Datos Vida'!AE162*IF($C$9=$AR$9,1,$AR58)</f>
        <v>-781.94182162337052</v>
      </c>
      <c r="AF58" s="36">
        <f>Índice!$G$52*'Datos Vida'!AF162*IF($C$9=$AR$9,1,$AR58)</f>
        <v>156.59248226810416</v>
      </c>
      <c r="AG58" s="36">
        <f>Índice!$G$52*'Datos Vida'!AG162*IF($C$9=$AR$9,1,$AR58)</f>
        <v>-118.59252513287228</v>
      </c>
      <c r="AH58" s="36">
        <f>Índice!$G$52*'Datos Vida'!AH162*IF($C$9=$AR$9,1,$AR58)</f>
        <v>-379.59133546545866</v>
      </c>
      <c r="AI58" s="36">
        <f>Índice!$G$52*'Datos Vida'!AI162*IF($C$9=$AR$9,1,$AR58)</f>
        <v>864.23537248292814</v>
      </c>
      <c r="AJ58" s="36">
        <f>Índice!$G$52*'Datos Vida'!AJ162*IF($C$9=$AR$9,1,$AR58)</f>
        <v>3.4019657238345463E-2</v>
      </c>
      <c r="AK58" s="36">
        <f>Índice!$G$52*'Datos Vida'!AK162*IF($C$9=$AR$9,1,$AR58)</f>
        <v>-167.30867429818298</v>
      </c>
      <c r="AL58" s="36">
        <f>Índice!$G$52*'Datos Vida'!AL162*IF($C$9=$AR$9,1,$AR58)</f>
        <v>0</v>
      </c>
      <c r="AM58" s="36">
        <f>Índice!$G$52*'Datos Vida'!AM162*IF($C$9=$AR$9,1,$AR58)</f>
        <v>0</v>
      </c>
      <c r="AN58" s="36">
        <f>Índice!$G$52*'Datos Vida'!AN162*IF($C$9=$AR$9,1,$AR58)</f>
        <v>0</v>
      </c>
      <c r="AO58" s="36">
        <f>Índice!$G$52*'Datos Vida'!AO162*IF($C$9=$AR$9,1,$AR58)</f>
        <v>0</v>
      </c>
      <c r="AP58" s="36">
        <f>Índice!$G$52*'Datos Vida'!AP162*IF($C$9=$AR$9,1,$AR58)</f>
        <v>0</v>
      </c>
      <c r="AQ58" s="36">
        <f>Índice!$G$52*'Datos Vida'!AQ162*IF($C$9=$AR$9,1,$AR58)</f>
        <v>68498.57984940859</v>
      </c>
      <c r="AR58" s="240">
        <v>1</v>
      </c>
    </row>
    <row r="59" spans="2:44" x14ac:dyDescent="0.2">
      <c r="B59" s="52" t="str">
        <f>'Datos Generales'!B163</f>
        <v>5.31.51.00  Otros Ingresos</v>
      </c>
      <c r="C59" s="36">
        <f>Índice!$G$52*'Datos Vida'!C163*IF($C$9=$AR$9,1,$AR59)</f>
        <v>0</v>
      </c>
      <c r="D59" s="36">
        <f>Índice!$G$52*'Datos Vida'!D163*IF($C$9=$AR$9,1,$AR59)</f>
        <v>0</v>
      </c>
      <c r="E59" s="36">
        <f>Índice!$G$52*'Datos Vida'!E163*IF($C$9=$AR$9,1,$AR59)</f>
        <v>0</v>
      </c>
      <c r="F59" s="36">
        <f>Índice!$G$52*'Datos Vida'!F163*IF($C$9=$AR$9,1,$AR59)</f>
        <v>87.46453875978618</v>
      </c>
      <c r="G59" s="36">
        <f>Índice!$G$52*'Datos Vida'!G163*IF($C$9=$AR$9,1,$AR59)</f>
        <v>41466.900404391672</v>
      </c>
      <c r="H59" s="36">
        <f>Índice!$G$52*'Datos Vida'!H163*IF($C$9=$AR$9,1,$AR59)</f>
        <v>1487.8497093190388</v>
      </c>
      <c r="I59" s="36">
        <f>Índice!$G$52*'Datos Vida'!I163*IF($C$9=$AR$9,1,$AR59)</f>
        <v>900.67042538519615</v>
      </c>
      <c r="J59" s="36">
        <f>Índice!$G$52*'Datos Vida'!J163*IF($C$9=$AR$9,1,$AR59)</f>
        <v>476.54735859474323</v>
      </c>
      <c r="K59" s="36">
        <f>Índice!$G$52*'Datos Vida'!K163*IF($C$9=$AR$9,1,$AR59)</f>
        <v>0</v>
      </c>
      <c r="L59" s="36">
        <f>Índice!$G$52*'Datos Vida'!L163*IF($C$9=$AR$9,1,$AR59)</f>
        <v>6804.9520373862433</v>
      </c>
      <c r="M59" s="36">
        <f>Índice!$G$52*'Datos Vida'!M163*IF($C$9=$AR$9,1,$AR59)</f>
        <v>34729.035131079443</v>
      </c>
      <c r="N59" s="36">
        <f>Índice!$G$52*'Datos Vida'!N163*IF($C$9=$AR$9,1,$AR59)</f>
        <v>0</v>
      </c>
      <c r="O59" s="36">
        <f>Índice!$G$52*'Datos Vida'!O163*IF($C$9=$AR$9,1,$AR59)</f>
        <v>478.52049871456728</v>
      </c>
      <c r="P59" s="36">
        <f>Índice!$G$52*'Datos Vida'!P163*IF($C$9=$AR$9,1,$AR59)</f>
        <v>0</v>
      </c>
      <c r="Q59" s="36">
        <f>Índice!$G$52*'Datos Vida'!Q163*IF($C$9=$AR$9,1,$AR59)</f>
        <v>168.70348024495516</v>
      </c>
      <c r="R59" s="36">
        <f>Índice!$G$52*'Datos Vida'!R163*IF($C$9=$AR$9,1,$AR59)</f>
        <v>102179.77551788975</v>
      </c>
      <c r="S59" s="36">
        <f>Índice!$G$52*'Datos Vida'!S163*IF($C$9=$AR$9,1,$AR59)</f>
        <v>235.48406740382728</v>
      </c>
      <c r="T59" s="36">
        <f>Índice!$G$52*'Datos Vida'!T163*IF($C$9=$AR$9,1,$AR59)</f>
        <v>1608.5514532006885</v>
      </c>
      <c r="U59" s="36">
        <f>Índice!$G$52*'Datos Vida'!U163*IF($C$9=$AR$9,1,$AR59)</f>
        <v>84.198651664905015</v>
      </c>
      <c r="V59" s="36">
        <f>Índice!$G$52*'Datos Vida'!V163*IF($C$9=$AR$9,1,$AR59)</f>
        <v>7.7564818503427659</v>
      </c>
      <c r="W59" s="36">
        <f>Índice!$G$52*'Datos Vida'!W163*IF($C$9=$AR$9,1,$AR59)</f>
        <v>0</v>
      </c>
      <c r="X59" s="36">
        <f>Índice!$G$52*'Datos Vida'!X163*IF($C$9=$AR$9,1,$AR59)</f>
        <v>99.201320507015367</v>
      </c>
      <c r="Y59" s="36">
        <f>Índice!$G$52*'Datos Vida'!Y163*IF($C$9=$AR$9,1,$AR59)</f>
        <v>-8.7430519102547848</v>
      </c>
      <c r="Z59" s="36">
        <f>Índice!$G$52*'Datos Vida'!Z163*IF($C$9=$AR$9,1,$AR59)</f>
        <v>1410.1488121866578</v>
      </c>
      <c r="AA59" s="36">
        <f>Índice!$G$52*'Datos Vida'!AA163*IF($C$9=$AR$9,1,$AR59)</f>
        <v>847.15750454927877</v>
      </c>
      <c r="AB59" s="36">
        <f>Índice!$G$52*'Datos Vida'!AB163*IF($C$9=$AR$9,1,$AR59)</f>
        <v>2277.5480127927522</v>
      </c>
      <c r="AC59" s="36">
        <f>Índice!$G$52*'Datos Vida'!AC163*IF($C$9=$AR$9,1,$AR59)</f>
        <v>2773.4525563561137</v>
      </c>
      <c r="AD59" s="36">
        <f>Índice!$G$52*'Datos Vida'!AD163*IF($C$9=$AR$9,1,$AR59)</f>
        <v>1015.6568668508038</v>
      </c>
      <c r="AE59" s="36">
        <f>Índice!$G$52*'Datos Vida'!AE163*IF($C$9=$AR$9,1,$AR59)</f>
        <v>351.04884304248685</v>
      </c>
      <c r="AF59" s="36">
        <f>Índice!$G$52*'Datos Vida'!AF163*IF($C$9=$AR$9,1,$AR59)</f>
        <v>156.59248226810416</v>
      </c>
      <c r="AG59" s="36">
        <f>Índice!$G$52*'Datos Vida'!AG163*IF($C$9=$AR$9,1,$AR59)</f>
        <v>0</v>
      </c>
      <c r="AH59" s="36">
        <f>Índice!$G$52*'Datos Vida'!AH163*IF($C$9=$AR$9,1,$AR59)</f>
        <v>705.2274945509015</v>
      </c>
      <c r="AI59" s="36">
        <f>Índice!$G$52*'Datos Vida'!AI163*IF($C$9=$AR$9,1,$AR59)</f>
        <v>870.73312701545217</v>
      </c>
      <c r="AJ59" s="36">
        <f>Índice!$G$52*'Datos Vida'!AJ163*IF($C$9=$AR$9,1,$AR59)</f>
        <v>0</v>
      </c>
      <c r="AK59" s="36">
        <f>Índice!$G$52*'Datos Vida'!AK163*IF($C$9=$AR$9,1,$AR59)</f>
        <v>0</v>
      </c>
      <c r="AL59" s="36">
        <f>Índice!$G$52*'Datos Vida'!AL163*IF($C$9=$AR$9,1,$AR59)</f>
        <v>0</v>
      </c>
      <c r="AM59" s="36">
        <f>Índice!$G$52*'Datos Vida'!AM163*IF($C$9=$AR$9,1,$AR59)</f>
        <v>0</v>
      </c>
      <c r="AN59" s="36">
        <f>Índice!$G$52*'Datos Vida'!AN163*IF($C$9=$AR$9,1,$AR59)</f>
        <v>0</v>
      </c>
      <c r="AO59" s="36">
        <f>Índice!$G$52*'Datos Vida'!AO163*IF($C$9=$AR$9,1,$AR59)</f>
        <v>0</v>
      </c>
      <c r="AP59" s="36">
        <f>Índice!$G$52*'Datos Vida'!AP163*IF($C$9=$AR$9,1,$AR59)</f>
        <v>0</v>
      </c>
      <c r="AQ59" s="36">
        <f>Índice!$G$52*'Datos Vida'!AQ163*IF($C$9=$AR$9,1,$AR59)</f>
        <v>201214.43372409447</v>
      </c>
      <c r="AR59" s="240">
        <v>1</v>
      </c>
    </row>
    <row r="60" spans="2:44" x14ac:dyDescent="0.2">
      <c r="B60" s="52" t="str">
        <f>'Datos Generales'!B164</f>
        <v>5.31.52.00  Otros Egresos</v>
      </c>
      <c r="C60" s="36">
        <f>Índice!$G$52*'Datos Vida'!C164*IF($C$9=$AR$9,1,$AR60)</f>
        <v>0</v>
      </c>
      <c r="D60" s="36">
        <f>Índice!$G$52*'Datos Vida'!D164*IF($C$9=$AR$9,1,$AR60)</f>
        <v>6.8039314476690926E-2</v>
      </c>
      <c r="E60" s="36">
        <f>Índice!$G$52*'Datos Vida'!E164*IF($C$9=$AR$9,1,$AR60)</f>
        <v>206.66941772294868</v>
      </c>
      <c r="F60" s="36">
        <f>Índice!$G$52*'Datos Vida'!F164*IF($C$9=$AR$9,1,$AR60)</f>
        <v>831.61052119135479</v>
      </c>
      <c r="G60" s="36">
        <f>Índice!$G$52*'Datos Vida'!G164*IF($C$9=$AR$9,1,$AR60)</f>
        <v>9019.4616253163404</v>
      </c>
      <c r="H60" s="36">
        <f>Índice!$G$52*'Datos Vida'!H164*IF($C$9=$AR$9,1,$AR60)</f>
        <v>743.80578585918522</v>
      </c>
      <c r="I60" s="36">
        <f>Índice!$G$52*'Datos Vida'!I164*IF($C$9=$AR$9,1,$AR60)</f>
        <v>39.87103828334088</v>
      </c>
      <c r="J60" s="36">
        <f>Índice!$G$52*'Datos Vida'!J164*IF($C$9=$AR$9,1,$AR60)</f>
        <v>79.844135538396799</v>
      </c>
      <c r="K60" s="36">
        <f>Índice!$G$52*'Datos Vida'!K164*IF($C$9=$AR$9,1,$AR60)</f>
        <v>0</v>
      </c>
      <c r="L60" s="36">
        <f>Índice!$G$52*'Datos Vida'!L164*IF($C$9=$AR$9,1,$AR60)</f>
        <v>35496.756735977186</v>
      </c>
      <c r="M60" s="36">
        <f>Índice!$G$52*'Datos Vida'!M164*IF($C$9=$AR$9,1,$AR60)</f>
        <v>6.429715218047293</v>
      </c>
      <c r="N60" s="36">
        <f>Índice!$G$52*'Datos Vida'!N164*IF($C$9=$AR$9,1,$AR60)</f>
        <v>395.37645642405096</v>
      </c>
      <c r="O60" s="36">
        <f>Índice!$G$52*'Datos Vida'!O164*IF($C$9=$AR$9,1,$AR60)</f>
        <v>2885.3091893557939</v>
      </c>
      <c r="P60" s="36">
        <f>Índice!$G$52*'Datos Vida'!P164*IF($C$9=$AR$9,1,$AR60)</f>
        <v>0</v>
      </c>
      <c r="Q60" s="36">
        <f>Índice!$G$52*'Datos Vida'!Q164*IF($C$9=$AR$9,1,$AR60)</f>
        <v>22644.09621167303</v>
      </c>
      <c r="R60" s="36">
        <f>Índice!$G$52*'Datos Vida'!R164*IF($C$9=$AR$9,1,$AR60)</f>
        <v>2627.54224646085</v>
      </c>
      <c r="S60" s="36">
        <f>Índice!$G$52*'Datos Vida'!S164*IF($C$9=$AR$9,1,$AR60)</f>
        <v>37.217505018749939</v>
      </c>
      <c r="T60" s="36">
        <f>Índice!$G$52*'Datos Vida'!T164*IF($C$9=$AR$9,1,$AR60)</f>
        <v>5276.6529556108117</v>
      </c>
      <c r="U60" s="36">
        <f>Índice!$G$52*'Datos Vida'!U164*IF($C$9=$AR$9,1,$AR60)</f>
        <v>1636.175414878225</v>
      </c>
      <c r="V60" s="36">
        <f>Índice!$G$52*'Datos Vida'!V164*IF($C$9=$AR$9,1,$AR60)</f>
        <v>0</v>
      </c>
      <c r="W60" s="36">
        <f>Índice!$G$52*'Datos Vida'!W164*IF($C$9=$AR$9,1,$AR60)</f>
        <v>0</v>
      </c>
      <c r="X60" s="36">
        <f>Índice!$G$52*'Datos Vida'!X164*IF($C$9=$AR$9,1,$AR60)</f>
        <v>106.00525195468447</v>
      </c>
      <c r="Y60" s="36">
        <f>Índice!$G$52*'Datos Vida'!Y164*IF($C$9=$AR$9,1,$AR60)</f>
        <v>609.12196285257551</v>
      </c>
      <c r="Z60" s="36">
        <f>Índice!$G$52*'Datos Vida'!Z164*IF($C$9=$AR$9,1,$AR60)</f>
        <v>159.07591724650339</v>
      </c>
      <c r="AA60" s="36">
        <f>Índice!$G$52*'Datos Vida'!AA164*IF($C$9=$AR$9,1,$AR60)</f>
        <v>288.38463440945446</v>
      </c>
      <c r="AB60" s="36">
        <f>Índice!$G$52*'Datos Vida'!AB164*IF($C$9=$AR$9,1,$AR60)</f>
        <v>4309.26998238122</v>
      </c>
      <c r="AC60" s="36">
        <f>Índice!$G$52*'Datos Vida'!AC164*IF($C$9=$AR$9,1,$AR60)</f>
        <v>33609.958506224066</v>
      </c>
      <c r="AD60" s="36">
        <f>Índice!$G$52*'Datos Vida'!AD164*IF($C$9=$AR$9,1,$AR60)</f>
        <v>9196.9761967860268</v>
      </c>
      <c r="AE60" s="36">
        <f>Índice!$G$52*'Datos Vida'!AE164*IF($C$9=$AR$9,1,$AR60)</f>
        <v>1132.9906646658574</v>
      </c>
      <c r="AF60" s="36">
        <f>Índice!$G$52*'Datos Vida'!AF164*IF($C$9=$AR$9,1,$AR60)</f>
        <v>0</v>
      </c>
      <c r="AG60" s="36">
        <f>Índice!$G$52*'Datos Vida'!AG164*IF($C$9=$AR$9,1,$AR60)</f>
        <v>118.59252513287228</v>
      </c>
      <c r="AH60" s="36">
        <f>Índice!$G$52*'Datos Vida'!AH164*IF($C$9=$AR$9,1,$AR60)</f>
        <v>1084.8188300163602</v>
      </c>
      <c r="AI60" s="36">
        <f>Índice!$G$52*'Datos Vida'!AI164*IF($C$9=$AR$9,1,$AR60)</f>
        <v>6.4977545325239836</v>
      </c>
      <c r="AJ60" s="36">
        <f>Índice!$G$52*'Datos Vida'!AJ164*IF($C$9=$AR$9,1,$AR60)</f>
        <v>-3.4019657238345463E-2</v>
      </c>
      <c r="AK60" s="36">
        <f>Índice!$G$52*'Datos Vida'!AK164*IF($C$9=$AR$9,1,$AR60)</f>
        <v>167.30867429818298</v>
      </c>
      <c r="AL60" s="36">
        <f>Índice!$G$52*'Datos Vida'!AL164*IF($C$9=$AR$9,1,$AR60)</f>
        <v>0</v>
      </c>
      <c r="AM60" s="36">
        <f>Índice!$G$52*'Datos Vida'!AM164*IF($C$9=$AR$9,1,$AR60)</f>
        <v>0</v>
      </c>
      <c r="AN60" s="36">
        <f>Índice!$G$52*'Datos Vida'!AN164*IF($C$9=$AR$9,1,$AR60)</f>
        <v>0</v>
      </c>
      <c r="AO60" s="36">
        <f>Índice!$G$52*'Datos Vida'!AO164*IF($C$9=$AR$9,1,$AR60)</f>
        <v>0</v>
      </c>
      <c r="AP60" s="36">
        <f>Índice!$G$52*'Datos Vida'!AP164*IF($C$9=$AR$9,1,$AR60)</f>
        <v>0</v>
      </c>
      <c r="AQ60" s="36">
        <f>Índice!$G$52*'Datos Vida'!AQ164*IF($C$9=$AR$9,1,$AR60)</f>
        <v>132715.85387468588</v>
      </c>
      <c r="AR60" s="240">
        <v>-1</v>
      </c>
    </row>
    <row r="61" spans="2:44" x14ac:dyDescent="0.2">
      <c r="B61" s="51" t="str">
        <f>'Datos Generales'!B165</f>
        <v>5.31.61.00  Diferencia De Cambio</v>
      </c>
      <c r="C61" s="36">
        <f>Índice!$G$52*'Datos Vida'!C165*IF($C$9=$AR$9,1,$AR61)</f>
        <v>-297.29778460590103</v>
      </c>
      <c r="D61" s="36">
        <f>Índice!$G$52*'Datos Vida'!D165*IF($C$9=$AR$9,1,$AR61)</f>
        <v>0</v>
      </c>
      <c r="E61" s="36">
        <f>Índice!$G$52*'Datos Vida'!E165*IF($C$9=$AR$9,1,$AR61)</f>
        <v>-606.19627233007782</v>
      </c>
      <c r="F61" s="36">
        <f>Índice!$G$52*'Datos Vida'!F165*IF($C$9=$AR$9,1,$AR61)</f>
        <v>201.77058708062694</v>
      </c>
      <c r="G61" s="36">
        <f>Índice!$G$52*'Datos Vida'!G165*IF($C$9=$AR$9,1,$AR61)</f>
        <v>149906.36089345146</v>
      </c>
      <c r="H61" s="36">
        <f>Índice!$G$52*'Datos Vida'!H165*IF($C$9=$AR$9,1,$AR61)</f>
        <v>-346.42216965807188</v>
      </c>
      <c r="I61" s="36">
        <f>Índice!$G$52*'Datos Vida'!I165*IF($C$9=$AR$9,1,$AR61)</f>
        <v>-485.86874467804989</v>
      </c>
      <c r="J61" s="36">
        <f>Índice!$G$52*'Datos Vida'!J165*IF($C$9=$AR$9,1,$AR61)</f>
        <v>7.5863835641510384</v>
      </c>
      <c r="K61" s="36">
        <f>Índice!$G$52*'Datos Vida'!K165*IF($C$9=$AR$9,1,$AR61)</f>
        <v>0</v>
      </c>
      <c r="L61" s="36">
        <f>Índice!$G$52*'Datos Vida'!L165*IF($C$9=$AR$9,1,$AR61)</f>
        <v>476538.75162146194</v>
      </c>
      <c r="M61" s="36">
        <f>Índice!$G$52*'Datos Vida'!M165*IF($C$9=$AR$9,1,$AR61)</f>
        <v>1347.0083283522886</v>
      </c>
      <c r="N61" s="36">
        <f>Índice!$G$52*'Datos Vida'!N165*IF($C$9=$AR$9,1,$AR61)</f>
        <v>0</v>
      </c>
      <c r="O61" s="36">
        <f>Índice!$G$52*'Datos Vida'!O165*IF($C$9=$AR$9,1,$AR61)</f>
        <v>-2304.1513847531382</v>
      </c>
      <c r="P61" s="36">
        <f>Índice!$G$52*'Datos Vida'!P165*IF($C$9=$AR$9,1,$AR61)</f>
        <v>-24.528172868847079</v>
      </c>
      <c r="Q61" s="36">
        <f>Índice!$G$52*'Datos Vida'!Q165*IF($C$9=$AR$9,1,$AR61)</f>
        <v>53251.241632440062</v>
      </c>
      <c r="R61" s="36">
        <f>Índice!$G$52*'Datos Vida'!R165*IF($C$9=$AR$9,1,$AR61)</f>
        <v>96712.3403244863</v>
      </c>
      <c r="S61" s="36">
        <f>Índice!$G$52*'Datos Vida'!S165*IF($C$9=$AR$9,1,$AR61)</f>
        <v>-11.192467231415657</v>
      </c>
      <c r="T61" s="36">
        <f>Índice!$G$52*'Datos Vida'!T165*IF($C$9=$AR$9,1,$AR61)</f>
        <v>20618.803957302611</v>
      </c>
      <c r="U61" s="36">
        <f>Índice!$G$52*'Datos Vida'!U165*IF($C$9=$AR$9,1,$AR61)</f>
        <v>-55.520080612979797</v>
      </c>
      <c r="V61" s="36">
        <f>Índice!$G$52*'Datos Vida'!V165*IF($C$9=$AR$9,1,$AR61)</f>
        <v>0</v>
      </c>
      <c r="W61" s="36">
        <f>Índice!$G$52*'Datos Vida'!W165*IF($C$9=$AR$9,1,$AR61)</f>
        <v>0</v>
      </c>
      <c r="X61" s="36">
        <f>Índice!$G$52*'Datos Vida'!X165*IF($C$9=$AR$9,1,$AR61)</f>
        <v>277.29422614975385</v>
      </c>
      <c r="Y61" s="36">
        <f>Índice!$G$52*'Datos Vida'!Y165*IF($C$9=$AR$9,1,$AR61)</f>
        <v>9.8657005991201849</v>
      </c>
      <c r="Z61" s="36">
        <f>Índice!$G$52*'Datos Vida'!Z165*IF($C$9=$AR$9,1,$AR61)</f>
        <v>37588.183204018947</v>
      </c>
      <c r="AA61" s="36">
        <f>Índice!$G$52*'Datos Vida'!AA165*IF($C$9=$AR$9,1,$AR61)</f>
        <v>8996.6684549666497</v>
      </c>
      <c r="AB61" s="36">
        <f>Índice!$G$52*'Datos Vida'!AB165*IF($C$9=$AR$9,1,$AR61)</f>
        <v>5380.6850674456718</v>
      </c>
      <c r="AC61" s="36">
        <f>Índice!$G$52*'Datos Vida'!AC165*IF($C$9=$AR$9,1,$AR61)</f>
        <v>399762.1005369323</v>
      </c>
      <c r="AD61" s="36">
        <f>Índice!$G$52*'Datos Vida'!AD165*IF($C$9=$AR$9,1,$AR61)</f>
        <v>25372.710859789004</v>
      </c>
      <c r="AE61" s="36">
        <f>Índice!$G$52*'Datos Vida'!AE165*IF($C$9=$AR$9,1,$AR61)</f>
        <v>-4.762752013368365</v>
      </c>
      <c r="AF61" s="36">
        <f>Índice!$G$52*'Datos Vida'!AF165*IF($C$9=$AR$9,1,$AR61)</f>
        <v>2485.306059547328</v>
      </c>
      <c r="AG61" s="36">
        <f>Índice!$G$52*'Datos Vida'!AG165*IF($C$9=$AR$9,1,$AR61)</f>
        <v>286.24139600343875</v>
      </c>
      <c r="AH61" s="36">
        <f>Índice!$G$52*'Datos Vida'!AH165*IF($C$9=$AR$9,1,$AR61)</f>
        <v>14943.032382971529</v>
      </c>
      <c r="AI61" s="36">
        <f>Índice!$G$52*'Datos Vida'!AI165*IF($C$9=$AR$9,1,$AR61)</f>
        <v>51149.983483456417</v>
      </c>
      <c r="AJ61" s="36">
        <f>Índice!$G$52*'Datos Vida'!AJ165*IF($C$9=$AR$9,1,$AR61)</f>
        <v>-104.44034772172057</v>
      </c>
      <c r="AK61" s="36">
        <f>Índice!$G$52*'Datos Vida'!AK165*IF($C$9=$AR$9,1,$AR61)</f>
        <v>304.74808954109864</v>
      </c>
      <c r="AL61" s="36">
        <f>Índice!$G$52*'Datos Vida'!AL165*IF($C$9=$AR$9,1,$AR61)</f>
        <v>0</v>
      </c>
      <c r="AM61" s="36">
        <f>Índice!$G$52*'Datos Vida'!AM165*IF($C$9=$AR$9,1,$AR61)</f>
        <v>0</v>
      </c>
      <c r="AN61" s="36">
        <f>Índice!$G$52*'Datos Vida'!AN165*IF($C$9=$AR$9,1,$AR61)</f>
        <v>0</v>
      </c>
      <c r="AO61" s="36">
        <f>Índice!$G$52*'Datos Vida'!AO165*IF($C$9=$AR$9,1,$AR61)</f>
        <v>0</v>
      </c>
      <c r="AP61" s="36">
        <f>Índice!$G$52*'Datos Vida'!AP165*IF($C$9=$AR$9,1,$AR61)</f>
        <v>0</v>
      </c>
      <c r="AQ61" s="36">
        <f>Índice!$G$52*'Datos Vida'!AQ165*IF($C$9=$AR$9,1,$AR61)</f>
        <v>1340900.303013087</v>
      </c>
      <c r="AR61" s="240">
        <v>1</v>
      </c>
    </row>
    <row r="62" spans="2:44" x14ac:dyDescent="0.2">
      <c r="B62" s="51" t="str">
        <f>'Datos Generales'!B166</f>
        <v>5.31.62.00  Utilidad (Pérdida) Por Unidades Reajustables</v>
      </c>
      <c r="C62" s="36">
        <f>Índice!$G$52*'Datos Vida'!C166*IF($C$9=$AR$9,1,$AR62)</f>
        <v>-36628.624751954179</v>
      </c>
      <c r="D62" s="36">
        <f>Índice!$G$52*'Datos Vida'!D166*IF($C$9=$AR$9,1,$AR62)</f>
        <v>1601.1011482654908</v>
      </c>
      <c r="E62" s="36">
        <f>Índice!$G$52*'Datos Vida'!E166*IF($C$9=$AR$9,1,$AR62)</f>
        <v>6664.2807547056846</v>
      </c>
      <c r="F62" s="36">
        <f>Índice!$G$52*'Datos Vida'!F166*IF($C$9=$AR$9,1,$AR62)</f>
        <v>10143.573159442991</v>
      </c>
      <c r="G62" s="36">
        <f>Índice!$G$52*'Datos Vida'!G166*IF($C$9=$AR$9,1,$AR62)</f>
        <v>263005.15363787505</v>
      </c>
      <c r="H62" s="36">
        <f>Índice!$G$52*'Datos Vida'!H166*IF($C$9=$AR$9,1,$AR62)</f>
        <v>-42362.842097420733</v>
      </c>
      <c r="I62" s="36">
        <f>Índice!$G$52*'Datos Vida'!I166*IF($C$9=$AR$9,1,$AR62)</f>
        <v>1283.527647945536</v>
      </c>
      <c r="J62" s="36">
        <f>Índice!$G$52*'Datos Vida'!J166*IF($C$9=$AR$9,1,$AR62)</f>
        <v>4493.4864263268601</v>
      </c>
      <c r="K62" s="36">
        <f>Índice!$G$52*'Datos Vida'!K166*IF($C$9=$AR$9,1,$AR62)</f>
        <v>22.41895412006966</v>
      </c>
      <c r="L62" s="36">
        <f>Índice!$G$52*'Datos Vida'!L166*IF($C$9=$AR$9,1,$AR62)</f>
        <v>-312222.14019704866</v>
      </c>
      <c r="M62" s="36">
        <f>Índice!$G$52*'Datos Vida'!M166*IF($C$9=$AR$9,1,$AR62)</f>
        <v>3707.5983244638419</v>
      </c>
      <c r="N62" s="36">
        <f>Índice!$G$52*'Datos Vida'!N166*IF($C$9=$AR$9,1,$AR62)</f>
        <v>1991.3746561037901</v>
      </c>
      <c r="O62" s="36">
        <f>Índice!$G$52*'Datos Vida'!O166*IF($C$9=$AR$9,1,$AR62)</f>
        <v>-13577.653439710535</v>
      </c>
      <c r="P62" s="36">
        <f>Índice!$G$52*'Datos Vida'!P166*IF($C$9=$AR$9,1,$AR62)</f>
        <v>-140.77334165227353</v>
      </c>
      <c r="Q62" s="36">
        <f>Índice!$G$52*'Datos Vida'!Q166*IF($C$9=$AR$9,1,$AR62)</f>
        <v>-243955.84656726351</v>
      </c>
      <c r="R62" s="36">
        <f>Índice!$G$52*'Datos Vida'!R166*IF($C$9=$AR$9,1,$AR62)</f>
        <v>-415910.14319894323</v>
      </c>
      <c r="S62" s="36">
        <f>Índice!$G$52*'Datos Vida'!S166*IF($C$9=$AR$9,1,$AR62)</f>
        <v>6.6338331614773649</v>
      </c>
      <c r="T62" s="36">
        <f>Índice!$G$52*'Datos Vida'!T166*IF($C$9=$AR$9,1,$AR62)</f>
        <v>-80199.879094138174</v>
      </c>
      <c r="U62" s="36">
        <f>Índice!$G$52*'Datos Vida'!U166*IF($C$9=$AR$9,1,$AR62)</f>
        <v>76.850405701422403</v>
      </c>
      <c r="V62" s="36">
        <f>Índice!$G$52*'Datos Vida'!V166*IF($C$9=$AR$9,1,$AR62)</f>
        <v>-91.376799342195909</v>
      </c>
      <c r="W62" s="36">
        <f>Índice!$G$52*'Datos Vida'!W166*IF($C$9=$AR$9,1,$AR62)</f>
        <v>0</v>
      </c>
      <c r="X62" s="36">
        <f>Índice!$G$52*'Datos Vida'!X166*IF($C$9=$AR$9,1,$AR62)</f>
        <v>13251.166789194132</v>
      </c>
      <c r="Y62" s="36">
        <f>Índice!$G$52*'Datos Vida'!Y166*IF($C$9=$AR$9,1,$AR62)</f>
        <v>874.27117136824006</v>
      </c>
      <c r="Z62" s="36">
        <f>Índice!$G$52*'Datos Vida'!Z166*IF($C$9=$AR$9,1,$AR62)</f>
        <v>81217.270963508141</v>
      </c>
      <c r="AA62" s="36">
        <f>Índice!$G$52*'Datos Vida'!AA166*IF($C$9=$AR$9,1,$AR62)</f>
        <v>51748.355234621675</v>
      </c>
      <c r="AB62" s="36">
        <f>Índice!$G$52*'Datos Vida'!AB166*IF($C$9=$AR$9,1,$AR62)</f>
        <v>-19386.543932815261</v>
      </c>
      <c r="AC62" s="36">
        <f>Índice!$G$52*'Datos Vida'!AC166*IF($C$9=$AR$9,1,$AR62)</f>
        <v>-530668.41482345329</v>
      </c>
      <c r="AD62" s="36">
        <f>Índice!$G$52*'Datos Vida'!AD166*IF($C$9=$AR$9,1,$AR62)</f>
        <v>-73442.38447859943</v>
      </c>
      <c r="AE62" s="36">
        <f>Índice!$G$52*'Datos Vida'!AE166*IF($C$9=$AR$9,1,$AR62)</f>
        <v>26548.804430175845</v>
      </c>
      <c r="AF62" s="36">
        <f>Índice!$G$52*'Datos Vida'!AF166*IF($C$9=$AR$9,1,$AR62)</f>
        <v>-12458.474755883446</v>
      </c>
      <c r="AG62" s="36">
        <f>Índice!$G$52*'Datos Vida'!AG166*IF($C$9=$AR$9,1,$AR62)</f>
        <v>18980.961579219707</v>
      </c>
      <c r="AH62" s="36">
        <f>Índice!$G$52*'Datos Vida'!AH166*IF($C$9=$AR$9,1,$AR62)</f>
        <v>-42202.33735457022</v>
      </c>
      <c r="AI62" s="36">
        <f>Índice!$G$52*'Datos Vida'!AI166*IF($C$9=$AR$9,1,$AR62)</f>
        <v>-266551.56682634359</v>
      </c>
      <c r="AJ62" s="36">
        <f>Índice!$G$52*'Datos Vida'!AJ166*IF($C$9=$AR$9,1,$AR62)</f>
        <v>8385.3352143935808</v>
      </c>
      <c r="AK62" s="36">
        <f>Índice!$G$52*'Datos Vida'!AK166*IF($C$9=$AR$9,1,$AR62)</f>
        <v>6513.1994569101926</v>
      </c>
      <c r="AL62" s="36">
        <f>Índice!$G$52*'Datos Vida'!AL166*IF($C$9=$AR$9,1,$AR62)</f>
        <v>0</v>
      </c>
      <c r="AM62" s="36">
        <f>Índice!$G$52*'Datos Vida'!AM166*IF($C$9=$AR$9,1,$AR62)</f>
        <v>0</v>
      </c>
      <c r="AN62" s="36">
        <f>Índice!$G$52*'Datos Vida'!AN166*IF($C$9=$AR$9,1,$AR62)</f>
        <v>0</v>
      </c>
      <c r="AO62" s="36">
        <f>Índice!$G$52*'Datos Vida'!AO166*IF($C$9=$AR$9,1,$AR62)</f>
        <v>0</v>
      </c>
      <c r="AP62" s="36">
        <f>Índice!$G$52*'Datos Vida'!AP166*IF($C$9=$AR$9,1,$AR62)</f>
        <v>0</v>
      </c>
      <c r="AQ62" s="36">
        <f>Índice!$G$52*'Datos Vida'!AQ166*IF($C$9=$AR$9,1,$AR62)</f>
        <v>-1589283.6378716351</v>
      </c>
      <c r="AR62" s="240">
        <v>1</v>
      </c>
    </row>
    <row r="63" spans="2:44" x14ac:dyDescent="0.2">
      <c r="B63" s="50" t="str">
        <f>'Datos Generales'!B167</f>
        <v>5.31.70.00  Resultado De Operaciones Continuas Antes De Impuesto Renta</v>
      </c>
      <c r="C63" s="36">
        <f>Índice!$G$52*'Datos Vida'!C167*IF($C$9=$AR$9,1,$AR63)</f>
        <v>326017.24728582671</v>
      </c>
      <c r="D63" s="36">
        <f>Índice!$G$52*'Datos Vida'!D167*IF($C$9=$AR$9,1,$AR63)</f>
        <v>3863.5104135871793</v>
      </c>
      <c r="E63" s="36">
        <f>Índice!$G$52*'Datos Vida'!E167*IF($C$9=$AR$9,1,$AR63)</f>
        <v>165998.95151416393</v>
      </c>
      <c r="F63" s="36">
        <f>Índice!$G$52*'Datos Vida'!F167*IF($C$9=$AR$9,1,$AR63)</f>
        <v>249674.10869348529</v>
      </c>
      <c r="G63" s="36">
        <f>Índice!$G$52*'Datos Vida'!G167*IF($C$9=$AR$9,1,$AR63)</f>
        <v>1312052.1099501716</v>
      </c>
      <c r="H63" s="36">
        <f>Índice!$G$52*'Datos Vida'!H167*IF($C$9=$AR$9,1,$AR63)</f>
        <v>-181340.38810305373</v>
      </c>
      <c r="I63" s="36">
        <f>Índice!$G$52*'Datos Vida'!I167*IF($C$9=$AR$9,1,$AR63)</f>
        <v>9857.2297044678362</v>
      </c>
      <c r="J63" s="36">
        <f>Índice!$G$52*'Datos Vida'!J167*IF($C$9=$AR$9,1,$AR63)</f>
        <v>264873.07095786091</v>
      </c>
      <c r="K63" s="36">
        <f>Índice!$G$52*'Datos Vida'!K167*IF($C$9=$AR$9,1,$AR63)</f>
        <v>177769.24262377288</v>
      </c>
      <c r="L63" s="36">
        <f>Índice!$G$52*'Datos Vida'!L167*IF($C$9=$AR$9,1,$AR63)</f>
        <v>1051667.8307059386</v>
      </c>
      <c r="M63" s="36">
        <f>Índice!$G$52*'Datos Vida'!M167*IF($C$9=$AR$9,1,$AR63)</f>
        <v>-95.357099239082331</v>
      </c>
      <c r="N63" s="36">
        <f>Índice!$G$52*'Datos Vida'!N167*IF($C$9=$AR$9,1,$AR63)</f>
        <v>134199.00887130602</v>
      </c>
      <c r="O63" s="36">
        <f>Índice!$G$52*'Datos Vida'!O167*IF($C$9=$AR$9,1,$AR63)</f>
        <v>577027.71615494869</v>
      </c>
      <c r="P63" s="36">
        <f>Índice!$G$52*'Datos Vida'!P167*IF($C$9=$AR$9,1,$AR63)</f>
        <v>-3376.3829415913106</v>
      </c>
      <c r="Q63" s="36">
        <f>Índice!$G$52*'Datos Vida'!Q167*IF($C$9=$AR$9,1,$AR63)</f>
        <v>1595280.7251085823</v>
      </c>
      <c r="R63" s="36">
        <f>Índice!$G$52*'Datos Vida'!R167*IF($C$9=$AR$9,1,$AR63)</f>
        <v>4069372.0345490035</v>
      </c>
      <c r="S63" s="36">
        <f>Índice!$G$52*'Datos Vida'!S167*IF($C$9=$AR$9,1,$AR63)</f>
        <v>-2925.4183652398033</v>
      </c>
      <c r="T63" s="36">
        <f>Índice!$G$52*'Datos Vida'!T167*IF($C$9=$AR$9,1,$AR63)</f>
        <v>542455.00134887942</v>
      </c>
      <c r="U63" s="36">
        <f>Índice!$G$52*'Datos Vida'!U167*IF($C$9=$AR$9,1,$AR63)</f>
        <v>11032.949058625056</v>
      </c>
      <c r="V63" s="36">
        <f>Índice!$G$52*'Datos Vida'!V167*IF($C$9=$AR$9,1,$AR63)</f>
        <v>-180.7124192500911</v>
      </c>
      <c r="W63" s="36">
        <f>Índice!$G$52*'Datos Vida'!W167*IF($C$9=$AR$9,1,$AR63)</f>
        <v>0</v>
      </c>
      <c r="X63" s="36">
        <f>Índice!$G$52*'Datos Vida'!X167*IF($C$9=$AR$9,1,$AR63)</f>
        <v>123450.97444205212</v>
      </c>
      <c r="Y63" s="36">
        <f>Índice!$G$52*'Datos Vida'!Y167*IF($C$9=$AR$9,1,$AR63)</f>
        <v>15159.873678208744</v>
      </c>
      <c r="Z63" s="36">
        <f>Índice!$G$52*'Datos Vida'!Z167*IF($C$9=$AR$9,1,$AR63)</f>
        <v>1985907.5951266163</v>
      </c>
      <c r="AA63" s="36">
        <f>Índice!$G$52*'Datos Vida'!AA167*IF($C$9=$AR$9,1,$AR63)</f>
        <v>149361.91029900897</v>
      </c>
      <c r="AB63" s="36">
        <f>Índice!$G$52*'Datos Vida'!AB167*IF($C$9=$AR$9,1,$AR63)</f>
        <v>338087.65981159237</v>
      </c>
      <c r="AC63" s="36">
        <f>Índice!$G$52*'Datos Vida'!AC167*IF($C$9=$AR$9,1,$AR63)</f>
        <v>1281625.5748896829</v>
      </c>
      <c r="AD63" s="36">
        <f>Índice!$G$52*'Datos Vida'!AD167*IF($C$9=$AR$9,1,$AR63)</f>
        <v>551911.98978593817</v>
      </c>
      <c r="AE63" s="36">
        <f>Índice!$G$52*'Datos Vida'!AE167*IF($C$9=$AR$9,1,$AR63)</f>
        <v>30347.405337752261</v>
      </c>
      <c r="AF63" s="36">
        <f>Índice!$G$52*'Datos Vida'!AF167*IF($C$9=$AR$9,1,$AR63)</f>
        <v>159546.54518473864</v>
      </c>
      <c r="AG63" s="36">
        <f>Índice!$G$52*'Datos Vida'!AG167*IF($C$9=$AR$9,1,$AR63)</f>
        <v>91381.834251467182</v>
      </c>
      <c r="AH63" s="36">
        <f>Índice!$G$52*'Datos Vida'!AH167*IF($C$9=$AR$9,1,$AR63)</f>
        <v>644980.34854499635</v>
      </c>
      <c r="AI63" s="36">
        <f>Índice!$G$52*'Datos Vida'!AI167*IF($C$9=$AR$9,1,$AR63)</f>
        <v>-5309.5839838175298</v>
      </c>
      <c r="AJ63" s="36">
        <f>Índice!$G$52*'Datos Vida'!AJ167*IF($C$9=$AR$9,1,$AR63)</f>
        <v>7143.7878234801638</v>
      </c>
      <c r="AK63" s="36">
        <f>Índice!$G$52*'Datos Vida'!AK167*IF($C$9=$AR$9,1,$AR63)</f>
        <v>410981.40927790897</v>
      </c>
      <c r="AL63" s="36">
        <f>Índice!$G$52*'Datos Vida'!AL167*IF($C$9=$AR$9,1,$AR63)</f>
        <v>0</v>
      </c>
      <c r="AM63" s="36">
        <f>Índice!$G$52*'Datos Vida'!AM167*IF($C$9=$AR$9,1,$AR63)</f>
        <v>0</v>
      </c>
      <c r="AN63" s="36">
        <f>Índice!$G$52*'Datos Vida'!AN167*IF($C$9=$AR$9,1,$AR63)</f>
        <v>0</v>
      </c>
      <c r="AO63" s="36">
        <f>Índice!$G$52*'Datos Vida'!AO167*IF($C$9=$AR$9,1,$AR63)</f>
        <v>0</v>
      </c>
      <c r="AP63" s="36">
        <f>Índice!$G$52*'Datos Vida'!AP167*IF($C$9=$AR$9,1,$AR63)</f>
        <v>0</v>
      </c>
      <c r="AQ63" s="36">
        <f>Índice!$G$52*'Datos Vida'!AQ167*IF($C$9=$AR$9,1,$AR63)</f>
        <v>16087799.802481871</v>
      </c>
      <c r="AR63" s="240">
        <v>1</v>
      </c>
    </row>
    <row r="64" spans="2:44" x14ac:dyDescent="0.2">
      <c r="B64" s="50" t="str">
        <f>'Datos Generales'!B168</f>
        <v>5.31.80.00  Utilidad (Pérdida) Por Operaciones Discontinuas Y Disponibles Para La Venta (Netas De Impuesto)</v>
      </c>
      <c r="C64" s="36">
        <f>Índice!$G$52*'Datos Vida'!C168*IF($C$9=$AR$9,1,$AR64)</f>
        <v>0</v>
      </c>
      <c r="D64" s="36">
        <f>Índice!$G$52*'Datos Vida'!D168*IF($C$9=$AR$9,1,$AR64)</f>
        <v>0</v>
      </c>
      <c r="E64" s="36">
        <f>Índice!$G$52*'Datos Vida'!E168*IF($C$9=$AR$9,1,$AR64)</f>
        <v>0</v>
      </c>
      <c r="F64" s="36">
        <f>Índice!$G$52*'Datos Vida'!F168*IF($C$9=$AR$9,1,$AR64)</f>
        <v>0</v>
      </c>
      <c r="G64" s="36">
        <f>Índice!$G$52*'Datos Vida'!G168*IF($C$9=$AR$9,1,$AR64)</f>
        <v>0</v>
      </c>
      <c r="H64" s="36">
        <f>Índice!$G$52*'Datos Vida'!H168*IF($C$9=$AR$9,1,$AR64)</f>
        <v>0</v>
      </c>
      <c r="I64" s="36">
        <f>Índice!$G$52*'Datos Vida'!I168*IF($C$9=$AR$9,1,$AR64)</f>
        <v>0</v>
      </c>
      <c r="J64" s="36">
        <f>Índice!$G$52*'Datos Vida'!J168*IF($C$9=$AR$9,1,$AR64)</f>
        <v>0</v>
      </c>
      <c r="K64" s="36">
        <f>Índice!$G$52*'Datos Vida'!K168*IF($C$9=$AR$9,1,$AR64)</f>
        <v>0</v>
      </c>
      <c r="L64" s="36">
        <f>Índice!$G$52*'Datos Vida'!L168*IF($C$9=$AR$9,1,$AR64)</f>
        <v>0</v>
      </c>
      <c r="M64" s="36">
        <f>Índice!$G$52*'Datos Vida'!M168*IF($C$9=$AR$9,1,$AR64)</f>
        <v>0</v>
      </c>
      <c r="N64" s="36">
        <f>Índice!$G$52*'Datos Vida'!N168*IF($C$9=$AR$9,1,$AR64)</f>
        <v>0</v>
      </c>
      <c r="O64" s="36">
        <f>Índice!$G$52*'Datos Vida'!O168*IF($C$9=$AR$9,1,$AR64)</f>
        <v>0</v>
      </c>
      <c r="P64" s="36">
        <f>Índice!$G$52*'Datos Vida'!P168*IF($C$9=$AR$9,1,$AR64)</f>
        <v>0</v>
      </c>
      <c r="Q64" s="36">
        <f>Índice!$G$52*'Datos Vida'!Q168*IF($C$9=$AR$9,1,$AR64)</f>
        <v>0</v>
      </c>
      <c r="R64" s="36">
        <f>Índice!$G$52*'Datos Vida'!R168*IF($C$9=$AR$9,1,$AR64)</f>
        <v>0</v>
      </c>
      <c r="S64" s="36">
        <f>Índice!$G$52*'Datos Vida'!S168*IF($C$9=$AR$9,1,$AR64)</f>
        <v>0</v>
      </c>
      <c r="T64" s="36">
        <f>Índice!$G$52*'Datos Vida'!T168*IF($C$9=$AR$9,1,$AR64)</f>
        <v>0</v>
      </c>
      <c r="U64" s="36">
        <f>Índice!$G$52*'Datos Vida'!U168*IF($C$9=$AR$9,1,$AR64)</f>
        <v>0</v>
      </c>
      <c r="V64" s="36">
        <f>Índice!$G$52*'Datos Vida'!V168*IF($C$9=$AR$9,1,$AR64)</f>
        <v>0</v>
      </c>
      <c r="W64" s="36">
        <f>Índice!$G$52*'Datos Vida'!W168*IF($C$9=$AR$9,1,$AR64)</f>
        <v>0</v>
      </c>
      <c r="X64" s="36">
        <f>Índice!$G$52*'Datos Vida'!X168*IF($C$9=$AR$9,1,$AR64)</f>
        <v>0</v>
      </c>
      <c r="Y64" s="36">
        <f>Índice!$G$52*'Datos Vida'!Y168*IF($C$9=$AR$9,1,$AR64)</f>
        <v>0</v>
      </c>
      <c r="Z64" s="36">
        <f>Índice!$G$52*'Datos Vida'!Z168*IF($C$9=$AR$9,1,$AR64)</f>
        <v>0</v>
      </c>
      <c r="AA64" s="36">
        <f>Índice!$G$52*'Datos Vida'!AA168*IF($C$9=$AR$9,1,$AR64)</f>
        <v>0</v>
      </c>
      <c r="AB64" s="36">
        <f>Índice!$G$52*'Datos Vida'!AB168*IF($C$9=$AR$9,1,$AR64)</f>
        <v>0</v>
      </c>
      <c r="AC64" s="36">
        <f>Índice!$G$52*'Datos Vida'!AC168*IF($C$9=$AR$9,1,$AR64)</f>
        <v>0</v>
      </c>
      <c r="AD64" s="36">
        <f>Índice!$G$52*'Datos Vida'!AD168*IF($C$9=$AR$9,1,$AR64)</f>
        <v>0</v>
      </c>
      <c r="AE64" s="36">
        <f>Índice!$G$52*'Datos Vida'!AE168*IF($C$9=$AR$9,1,$AR64)</f>
        <v>0</v>
      </c>
      <c r="AF64" s="36">
        <f>Índice!$G$52*'Datos Vida'!AF168*IF($C$9=$AR$9,1,$AR64)</f>
        <v>0</v>
      </c>
      <c r="AG64" s="36">
        <f>Índice!$G$52*'Datos Vida'!AG168*IF($C$9=$AR$9,1,$AR64)</f>
        <v>0</v>
      </c>
      <c r="AH64" s="36">
        <f>Índice!$G$52*'Datos Vida'!AH168*IF($C$9=$AR$9,1,$AR64)</f>
        <v>0</v>
      </c>
      <c r="AI64" s="36">
        <f>Índice!$G$52*'Datos Vida'!AI168*IF($C$9=$AR$9,1,$AR64)</f>
        <v>0</v>
      </c>
      <c r="AJ64" s="36">
        <f>Índice!$G$52*'Datos Vida'!AJ168*IF($C$9=$AR$9,1,$AR64)</f>
        <v>0</v>
      </c>
      <c r="AK64" s="36">
        <f>Índice!$G$52*'Datos Vida'!AK168*IF($C$9=$AR$9,1,$AR64)</f>
        <v>0</v>
      </c>
      <c r="AL64" s="36">
        <f>Índice!$G$52*'Datos Vida'!AL168*IF($C$9=$AR$9,1,$AR64)</f>
        <v>0</v>
      </c>
      <c r="AM64" s="36">
        <f>Índice!$G$52*'Datos Vida'!AM168*IF($C$9=$AR$9,1,$AR64)</f>
        <v>0</v>
      </c>
      <c r="AN64" s="36">
        <f>Índice!$G$52*'Datos Vida'!AN168*IF($C$9=$AR$9,1,$AR64)</f>
        <v>0</v>
      </c>
      <c r="AO64" s="36">
        <f>Índice!$G$52*'Datos Vida'!AO168*IF($C$9=$AR$9,1,$AR64)</f>
        <v>0</v>
      </c>
      <c r="AP64" s="36">
        <f>Índice!$G$52*'Datos Vida'!AP168*IF($C$9=$AR$9,1,$AR64)</f>
        <v>0</v>
      </c>
      <c r="AQ64" s="36">
        <f>Índice!$G$52*'Datos Vida'!AQ168*IF($C$9=$AR$9,1,$AR64)</f>
        <v>0</v>
      </c>
      <c r="AR64" s="240">
        <v>1</v>
      </c>
    </row>
    <row r="65" spans="2:44" x14ac:dyDescent="0.2">
      <c r="B65" s="50" t="str">
        <f>'Datos Generales'!B169</f>
        <v xml:space="preserve">5.31.90.00  Impuesto Renta </v>
      </c>
      <c r="C65" s="36">
        <f>Índice!$G$52*'Datos Vida'!C169*IF($C$9=$AR$9,1,$AR65)</f>
        <v>54274.076646968155</v>
      </c>
      <c r="D65" s="36">
        <f>Índice!$G$52*'Datos Vida'!D169*IF($C$9=$AR$9,1,$AR65)</f>
        <v>534.95911007298241</v>
      </c>
      <c r="E65" s="36">
        <f>Índice!$G$52*'Datos Vida'!E169*IF($C$9=$AR$9,1,$AR65)</f>
        <v>44819.707723516804</v>
      </c>
      <c r="F65" s="36">
        <f>Índice!$G$52*'Datos Vida'!F169*IF($C$9=$AR$9,1,$AR65)</f>
        <v>58325.511647139952</v>
      </c>
      <c r="G65" s="36">
        <f>Índice!$G$52*'Datos Vida'!G169*IF($C$9=$AR$9,1,$AR65)</f>
        <v>274058.88870707277</v>
      </c>
      <c r="H65" s="36">
        <f>Índice!$G$52*'Datos Vida'!H169*IF($C$9=$AR$9,1,$AR65)</f>
        <v>-59417.440585519129</v>
      </c>
      <c r="I65" s="36">
        <f>Índice!$G$52*'Datos Vida'!I169*IF($C$9=$AR$9,1,$AR65)</f>
        <v>1095.943257933299</v>
      </c>
      <c r="J65" s="36">
        <f>Índice!$G$52*'Datos Vida'!J169*IF($C$9=$AR$9,1,$AR65)</f>
        <v>66895.913796910128</v>
      </c>
      <c r="K65" s="36">
        <f>Índice!$G$52*'Datos Vida'!K169*IF($C$9=$AR$9,1,$AR65)</f>
        <v>46572.842719980465</v>
      </c>
      <c r="L65" s="36">
        <f>Índice!$G$52*'Datos Vida'!L169*IF($C$9=$AR$9,1,$AR65)</f>
        <v>205040.69261300567</v>
      </c>
      <c r="M65" s="36">
        <f>Índice!$G$52*'Datos Vida'!M169*IF($C$9=$AR$9,1,$AR65)</f>
        <v>-9490.0555438943738</v>
      </c>
      <c r="N65" s="36">
        <f>Índice!$G$52*'Datos Vida'!N169*IF($C$9=$AR$9,1,$AR65)</f>
        <v>35562.448694104431</v>
      </c>
      <c r="O65" s="36">
        <f>Índice!$G$52*'Datos Vida'!O169*IF($C$9=$AR$9,1,$AR65)</f>
        <v>115872.82363495276</v>
      </c>
      <c r="P65" s="36">
        <f>Índice!$G$52*'Datos Vida'!P169*IF($C$9=$AR$9,1,$AR65)</f>
        <v>-3343.6900509852603</v>
      </c>
      <c r="Q65" s="36">
        <f>Índice!$G$52*'Datos Vida'!Q169*IF($C$9=$AR$9,1,$AR65)</f>
        <v>181342.93957734661</v>
      </c>
      <c r="R65" s="36">
        <f>Índice!$G$52*'Datos Vida'!R169*IF($C$9=$AR$9,1,$AR65)</f>
        <v>593897.51986492844</v>
      </c>
      <c r="S65" s="36">
        <f>Índice!$G$52*'Datos Vida'!S169*IF($C$9=$AR$9,1,$AR65)</f>
        <v>0</v>
      </c>
      <c r="T65" s="36">
        <f>Índice!$G$52*'Datos Vida'!T169*IF($C$9=$AR$9,1,$AR65)</f>
        <v>31257.363129563528</v>
      </c>
      <c r="U65" s="36">
        <f>Índice!$G$52*'Datos Vida'!U169*IF($C$9=$AR$9,1,$AR65)</f>
        <v>2072.4775189600055</v>
      </c>
      <c r="V65" s="36">
        <f>Índice!$G$52*'Datos Vida'!V169*IF($C$9=$AR$9,1,$AR65)</f>
        <v>0</v>
      </c>
      <c r="W65" s="36">
        <f>Índice!$G$52*'Datos Vida'!W169*IF($C$9=$AR$9,1,$AR65)</f>
        <v>0</v>
      </c>
      <c r="X65" s="36">
        <f>Índice!$G$52*'Datos Vida'!X169*IF($C$9=$AR$9,1,$AR65)</f>
        <v>0</v>
      </c>
      <c r="Y65" s="36">
        <f>Índice!$G$52*'Datos Vida'!Y169*IF($C$9=$AR$9,1,$AR65)</f>
        <v>2616.3497792294347</v>
      </c>
      <c r="Z65" s="36">
        <f>Índice!$G$52*'Datos Vida'!Z169*IF($C$9=$AR$9,1,$AR65)</f>
        <v>467982.02537390159</v>
      </c>
      <c r="AA65" s="36">
        <f>Índice!$G$52*'Datos Vida'!AA169*IF($C$9=$AR$9,1,$AR65)</f>
        <v>0</v>
      </c>
      <c r="AB65" s="36">
        <f>Índice!$G$52*'Datos Vida'!AB169*IF($C$9=$AR$9,1,$AR65)</f>
        <v>86517.66963987131</v>
      </c>
      <c r="AC65" s="36">
        <f>Índice!$G$52*'Datos Vida'!AC169*IF($C$9=$AR$9,1,$AR65)</f>
        <v>245964.63928787335</v>
      </c>
      <c r="AD65" s="36">
        <f>Índice!$G$52*'Datos Vida'!AD169*IF($C$9=$AR$9,1,$AR65)</f>
        <v>98581.108135903094</v>
      </c>
      <c r="AE65" s="36">
        <f>Índice!$G$52*'Datos Vida'!AE169*IF($C$9=$AR$9,1,$AR65)</f>
        <v>213361.6626359043</v>
      </c>
      <c r="AF65" s="36">
        <f>Índice!$G$52*'Datos Vida'!AF169*IF($C$9=$AR$9,1,$AR65)</f>
        <v>40573.986460856817</v>
      </c>
      <c r="AG65" s="36">
        <f>Índice!$G$52*'Datos Vida'!AG169*IF($C$9=$AR$9,1,$AR65)</f>
        <v>22973.576592026406</v>
      </c>
      <c r="AH65" s="36">
        <f>Índice!$G$52*'Datos Vida'!AH169*IF($C$9=$AR$9,1,$AR65)</f>
        <v>123731.36445701055</v>
      </c>
      <c r="AI65" s="36">
        <f>Índice!$G$52*'Datos Vida'!AI169*IF($C$9=$AR$9,1,$AR65)</f>
        <v>150.40090465072529</v>
      </c>
      <c r="AJ65" s="36">
        <f>Índice!$G$52*'Datos Vida'!AJ169*IF($C$9=$AR$9,1,$AR65)</f>
        <v>-338.32549123534562</v>
      </c>
      <c r="AK65" s="36">
        <f>Índice!$G$52*'Datos Vida'!AK169*IF($C$9=$AR$9,1,$AR65)</f>
        <v>96443.959248532992</v>
      </c>
      <c r="AL65" s="36">
        <f>Índice!$G$52*'Datos Vida'!AL169*IF($C$9=$AR$9,1,$AR65)</f>
        <v>0</v>
      </c>
      <c r="AM65" s="36">
        <f>Índice!$G$52*'Datos Vida'!AM169*IF($C$9=$AR$9,1,$AR65)</f>
        <v>0</v>
      </c>
      <c r="AN65" s="36">
        <f>Índice!$G$52*'Datos Vida'!AN169*IF($C$9=$AR$9,1,$AR65)</f>
        <v>0</v>
      </c>
      <c r="AO65" s="36">
        <f>Índice!$G$52*'Datos Vida'!AO169*IF($C$9=$AR$9,1,$AR65)</f>
        <v>0</v>
      </c>
      <c r="AP65" s="36">
        <f>Índice!$G$52*'Datos Vida'!AP169*IF($C$9=$AR$9,1,$AR65)</f>
        <v>0</v>
      </c>
      <c r="AQ65" s="36">
        <f>Índice!$G$52*'Datos Vida'!AQ169*IF($C$9=$AR$9,1,$AR65)</f>
        <v>3037931.3394865822</v>
      </c>
      <c r="AR65" s="240">
        <v>-1</v>
      </c>
    </row>
    <row r="66" spans="2:44" x14ac:dyDescent="0.2">
      <c r="B66" s="49" t="str">
        <f>'Datos Generales'!B170</f>
        <v xml:space="preserve">5.31.00.00  Total Resultado Del Periodo </v>
      </c>
      <c r="C66" s="33">
        <f>Índice!$G$52*'Datos Vida'!C170*IF($C$9=$AR$9,1,$AR66)</f>
        <v>271743.17063885857</v>
      </c>
      <c r="D66" s="33">
        <f>Índice!$G$52*'Datos Vida'!D170*IF($C$9=$AR$9,1,$AR66)</f>
        <v>3328.5513035141967</v>
      </c>
      <c r="E66" s="33">
        <f>Índice!$G$52*'Datos Vida'!E170*IF($C$9=$AR$9,1,$AR66)</f>
        <v>121179.24379064712</v>
      </c>
      <c r="F66" s="33">
        <f>Índice!$G$52*'Datos Vida'!F170*IF($C$9=$AR$9,1,$AR66)</f>
        <v>191348.59704634533</v>
      </c>
      <c r="G66" s="33">
        <f>Índice!$G$52*'Datos Vida'!G170*IF($C$9=$AR$9,1,$AR66)</f>
        <v>1037993.2212430987</v>
      </c>
      <c r="H66" s="33">
        <f>Índice!$G$52*'Datos Vida'!H170*IF($C$9=$AR$9,1,$AR66)</f>
        <v>-121922.94751753459</v>
      </c>
      <c r="I66" s="33">
        <f>Índice!$G$52*'Datos Vida'!I170*IF($C$9=$AR$9,1,$AR66)</f>
        <v>8761.2864465345374</v>
      </c>
      <c r="J66" s="33">
        <f>Índice!$G$52*'Datos Vida'!J170*IF($C$9=$AR$9,1,$AR66)</f>
        <v>197977.15716095077</v>
      </c>
      <c r="K66" s="33">
        <f>Índice!$G$52*'Datos Vida'!K170*IF($C$9=$AR$9,1,$AR66)</f>
        <v>131196.39990379242</v>
      </c>
      <c r="L66" s="33">
        <f>Índice!$G$52*'Datos Vida'!L170*IF($C$9=$AR$9,1,$AR66)</f>
        <v>846627.13809293287</v>
      </c>
      <c r="M66" s="33">
        <f>Índice!$G$52*'Datos Vida'!M170*IF($C$9=$AR$9,1,$AR66)</f>
        <v>9394.6984446552906</v>
      </c>
      <c r="N66" s="33">
        <f>Índice!$G$52*'Datos Vida'!N170*IF($C$9=$AR$9,1,$AR66)</f>
        <v>98636.560177201594</v>
      </c>
      <c r="O66" s="33">
        <f>Índice!$G$52*'Datos Vida'!O170*IF($C$9=$AR$9,1,$AR66)</f>
        <v>461154.89251999592</v>
      </c>
      <c r="P66" s="33">
        <f>Índice!$G$52*'Datos Vida'!P170*IF($C$9=$AR$9,1,$AR66)</f>
        <v>-32.692890606049993</v>
      </c>
      <c r="Q66" s="33">
        <f>Índice!$G$52*'Datos Vida'!Q170*IF($C$9=$AR$9,1,$AR66)</f>
        <v>1413937.7855312359</v>
      </c>
      <c r="R66" s="33">
        <f>Índice!$G$52*'Datos Vida'!R170*IF($C$9=$AR$9,1,$AR66)</f>
        <v>3475474.514684075</v>
      </c>
      <c r="S66" s="33">
        <f>Índice!$G$52*'Datos Vida'!S170*IF($C$9=$AR$9,1,$AR66)</f>
        <v>-2925.4183652398033</v>
      </c>
      <c r="T66" s="33">
        <f>Índice!$G$52*'Datos Vida'!T170*IF($C$9=$AR$9,1,$AR66)</f>
        <v>511197.63821931591</v>
      </c>
      <c r="U66" s="33">
        <f>Índice!$G$52*'Datos Vida'!U170*IF($C$9=$AR$9,1,$AR66)</f>
        <v>8960.4715396650499</v>
      </c>
      <c r="V66" s="33">
        <f>Índice!$G$52*'Datos Vida'!V170*IF($C$9=$AR$9,1,$AR66)</f>
        <v>-180.7124192500911</v>
      </c>
      <c r="W66" s="33">
        <f>Índice!$G$52*'Datos Vida'!W170*IF($C$9=$AR$9,1,$AR66)</f>
        <v>0</v>
      </c>
      <c r="X66" s="33">
        <f>Índice!$G$52*'Datos Vida'!X170*IF($C$9=$AR$9,1,$AR66)</f>
        <v>123450.97444205212</v>
      </c>
      <c r="Y66" s="33">
        <f>Índice!$G$52*'Datos Vida'!Y170*IF($C$9=$AR$9,1,$AR66)</f>
        <v>12543.523898979309</v>
      </c>
      <c r="Z66" s="33">
        <f>Índice!$G$52*'Datos Vida'!Z170*IF($C$9=$AR$9,1,$AR66)</f>
        <v>1517925.5697527146</v>
      </c>
      <c r="AA66" s="33">
        <f>Índice!$G$52*'Datos Vida'!AA170*IF($C$9=$AR$9,1,$AR66)</f>
        <v>149361.91029900897</v>
      </c>
      <c r="AB66" s="33">
        <f>Índice!$G$52*'Datos Vida'!AB170*IF($C$9=$AR$9,1,$AR66)</f>
        <v>251569.99017172103</v>
      </c>
      <c r="AC66" s="33">
        <f>Índice!$G$52*'Datos Vida'!AC170*IF($C$9=$AR$9,1,$AR66)</f>
        <v>1035660.9356018095</v>
      </c>
      <c r="AD66" s="33">
        <f>Índice!$G$52*'Datos Vida'!AD170*IF($C$9=$AR$9,1,$AR66)</f>
        <v>453330.88165003504</v>
      </c>
      <c r="AE66" s="33">
        <f>Índice!$G$52*'Datos Vida'!AE170*IF($C$9=$AR$9,1,$AR66)</f>
        <v>-183014.25729815202</v>
      </c>
      <c r="AF66" s="33">
        <f>Índice!$G$52*'Datos Vida'!AF170*IF($C$9=$AR$9,1,$AR66)</f>
        <v>118972.55872388184</v>
      </c>
      <c r="AG66" s="33">
        <f>Índice!$G$52*'Datos Vida'!AG170*IF($C$9=$AR$9,1,$AR66)</f>
        <v>68408.257659440787</v>
      </c>
      <c r="AH66" s="33">
        <f>Índice!$G$52*'Datos Vida'!AH170*IF($C$9=$AR$9,1,$AR66)</f>
        <v>521248.98408798577</v>
      </c>
      <c r="AI66" s="33">
        <f>Índice!$G$52*'Datos Vida'!AI170*IF($C$9=$AR$9,1,$AR66)</f>
        <v>-5459.9848884682551</v>
      </c>
      <c r="AJ66" s="33">
        <f>Índice!$G$52*'Datos Vida'!AJ170*IF($C$9=$AR$9,1,$AR66)</f>
        <v>7482.1133147155097</v>
      </c>
      <c r="AK66" s="33">
        <f>Índice!$G$52*'Datos Vida'!AK170*IF($C$9=$AR$9,1,$AR66)</f>
        <v>314537.45002937602</v>
      </c>
      <c r="AL66" s="33">
        <f>Índice!$G$52*'Datos Vida'!AL170*IF($C$9=$AR$9,1,$AR66)</f>
        <v>0</v>
      </c>
      <c r="AM66" s="33">
        <f>Índice!$G$52*'Datos Vida'!AM170*IF($C$9=$AR$9,1,$AR66)</f>
        <v>0</v>
      </c>
      <c r="AN66" s="33">
        <f>Índice!$G$52*'Datos Vida'!AN170*IF($C$9=$AR$9,1,$AR66)</f>
        <v>0</v>
      </c>
      <c r="AO66" s="33">
        <f>Índice!$G$52*'Datos Vida'!AO170*IF($C$9=$AR$9,1,$AR66)</f>
        <v>0</v>
      </c>
      <c r="AP66" s="33">
        <f>Índice!$G$52*'Datos Vida'!AP170*IF($C$9=$AR$9,1,$AR66)</f>
        <v>0</v>
      </c>
      <c r="AQ66" s="33">
        <f>Índice!$G$52*'Datos Vida'!AQ170*IF($C$9=$AR$9,1,$AR66)</f>
        <v>13049868.462995289</v>
      </c>
      <c r="AR66" s="240">
        <v>1</v>
      </c>
    </row>
    <row r="67" spans="2:44" x14ac:dyDescent="0.2">
      <c r="B67" s="50" t="str">
        <f>'Datos Generales'!B171</f>
        <v>5.32.10.00  Resultado En La Evaluación Propiedades, Muebles Y Equipos</v>
      </c>
      <c r="C67" s="36">
        <f>Índice!$G$52*'Datos Vida'!C171*IF($C$9=$AR$9,1,$AR67)</f>
        <v>0</v>
      </c>
      <c r="D67" s="36">
        <f>Índice!$G$52*'Datos Vida'!D171*IF($C$9=$AR$9,1,$AR67)</f>
        <v>0</v>
      </c>
      <c r="E67" s="36">
        <f>Índice!$G$52*'Datos Vida'!E171*IF($C$9=$AR$9,1,$AR67)</f>
        <v>0</v>
      </c>
      <c r="F67" s="36">
        <f>Índice!$G$52*'Datos Vida'!F171*IF($C$9=$AR$9,1,$AR67)</f>
        <v>0</v>
      </c>
      <c r="G67" s="36">
        <f>Índice!$G$52*'Datos Vida'!G171*IF($C$9=$AR$9,1,$AR67)</f>
        <v>0</v>
      </c>
      <c r="H67" s="36">
        <f>Índice!$G$52*'Datos Vida'!H171*IF($C$9=$AR$9,1,$AR67)</f>
        <v>0</v>
      </c>
      <c r="I67" s="36">
        <f>Índice!$G$52*'Datos Vida'!I171*IF($C$9=$AR$9,1,$AR67)</f>
        <v>0</v>
      </c>
      <c r="J67" s="36">
        <f>Índice!$G$52*'Datos Vida'!J171*IF($C$9=$AR$9,1,$AR67)</f>
        <v>0</v>
      </c>
      <c r="K67" s="36">
        <f>Índice!$G$52*'Datos Vida'!K171*IF($C$9=$AR$9,1,$AR67)</f>
        <v>0</v>
      </c>
      <c r="L67" s="36">
        <f>Índice!$G$52*'Datos Vida'!L171*IF($C$9=$AR$9,1,$AR67)</f>
        <v>0</v>
      </c>
      <c r="M67" s="36">
        <f>Índice!$G$52*'Datos Vida'!M171*IF($C$9=$AR$9,1,$AR67)</f>
        <v>0</v>
      </c>
      <c r="N67" s="36">
        <f>Índice!$G$52*'Datos Vida'!N171*IF($C$9=$AR$9,1,$AR67)</f>
        <v>0</v>
      </c>
      <c r="O67" s="36">
        <f>Índice!$G$52*'Datos Vida'!O171*IF($C$9=$AR$9,1,$AR67)</f>
        <v>0</v>
      </c>
      <c r="P67" s="36">
        <f>Índice!$G$52*'Datos Vida'!P171*IF($C$9=$AR$9,1,$AR67)</f>
        <v>0</v>
      </c>
      <c r="Q67" s="36">
        <f>Índice!$G$52*'Datos Vida'!Q171*IF($C$9=$AR$9,1,$AR67)</f>
        <v>0</v>
      </c>
      <c r="R67" s="36">
        <f>Índice!$G$52*'Datos Vida'!R171*IF($C$9=$AR$9,1,$AR67)</f>
        <v>0</v>
      </c>
      <c r="S67" s="36">
        <f>Índice!$G$52*'Datos Vida'!S171*IF($C$9=$AR$9,1,$AR67)</f>
        <v>0</v>
      </c>
      <c r="T67" s="36">
        <f>Índice!$G$52*'Datos Vida'!T171*IF($C$9=$AR$9,1,$AR67)</f>
        <v>0</v>
      </c>
      <c r="U67" s="36">
        <f>Índice!$G$52*'Datos Vida'!U171*IF($C$9=$AR$9,1,$AR67)</f>
        <v>0</v>
      </c>
      <c r="V67" s="36">
        <f>Índice!$G$52*'Datos Vida'!V171*IF($C$9=$AR$9,1,$AR67)</f>
        <v>0</v>
      </c>
      <c r="W67" s="36">
        <f>Índice!$G$52*'Datos Vida'!W171*IF($C$9=$AR$9,1,$AR67)</f>
        <v>0</v>
      </c>
      <c r="X67" s="36">
        <f>Índice!$G$52*'Datos Vida'!X171*IF($C$9=$AR$9,1,$AR67)</f>
        <v>0</v>
      </c>
      <c r="Y67" s="36">
        <f>Índice!$G$52*'Datos Vida'!Y171*IF($C$9=$AR$9,1,$AR67)</f>
        <v>0</v>
      </c>
      <c r="Z67" s="36">
        <f>Índice!$G$52*'Datos Vida'!Z171*IF($C$9=$AR$9,1,$AR67)</f>
        <v>0</v>
      </c>
      <c r="AA67" s="36">
        <f>Índice!$G$52*'Datos Vida'!AA171*IF($C$9=$AR$9,1,$AR67)</f>
        <v>0</v>
      </c>
      <c r="AB67" s="36">
        <f>Índice!$G$52*'Datos Vida'!AB171*IF($C$9=$AR$9,1,$AR67)</f>
        <v>0</v>
      </c>
      <c r="AC67" s="36">
        <f>Índice!$G$52*'Datos Vida'!AC171*IF($C$9=$AR$9,1,$AR67)</f>
        <v>0</v>
      </c>
      <c r="AD67" s="36">
        <f>Índice!$G$52*'Datos Vida'!AD171*IF($C$9=$AR$9,1,$AR67)</f>
        <v>0</v>
      </c>
      <c r="AE67" s="36">
        <f>Índice!$G$52*'Datos Vida'!AE171*IF($C$9=$AR$9,1,$AR67)</f>
        <v>0</v>
      </c>
      <c r="AF67" s="36">
        <f>Índice!$G$52*'Datos Vida'!AF171*IF($C$9=$AR$9,1,$AR67)</f>
        <v>0</v>
      </c>
      <c r="AG67" s="36">
        <f>Índice!$G$52*'Datos Vida'!AG171*IF($C$9=$AR$9,1,$AR67)</f>
        <v>0</v>
      </c>
      <c r="AH67" s="36">
        <f>Índice!$G$52*'Datos Vida'!AH171*IF($C$9=$AR$9,1,$AR67)</f>
        <v>0</v>
      </c>
      <c r="AI67" s="36">
        <f>Índice!$G$52*'Datos Vida'!AI171*IF($C$9=$AR$9,1,$AR67)</f>
        <v>0</v>
      </c>
      <c r="AJ67" s="36">
        <f>Índice!$G$52*'Datos Vida'!AJ171*IF($C$9=$AR$9,1,$AR67)</f>
        <v>0</v>
      </c>
      <c r="AK67" s="36">
        <f>Índice!$G$52*'Datos Vida'!AK171*IF($C$9=$AR$9,1,$AR67)</f>
        <v>0</v>
      </c>
      <c r="AL67" s="36">
        <f>Índice!$G$52*'Datos Vida'!AL171*IF($C$9=$AR$9,1,$AR67)</f>
        <v>0</v>
      </c>
      <c r="AM67" s="36">
        <f>Índice!$G$52*'Datos Vida'!AM171*IF($C$9=$AR$9,1,$AR67)</f>
        <v>0</v>
      </c>
      <c r="AN67" s="36">
        <f>Índice!$G$52*'Datos Vida'!AN171*IF($C$9=$AR$9,1,$AR67)</f>
        <v>0</v>
      </c>
      <c r="AO67" s="36">
        <f>Índice!$G$52*'Datos Vida'!AO171*IF($C$9=$AR$9,1,$AR67)</f>
        <v>0</v>
      </c>
      <c r="AP67" s="36">
        <f>Índice!$G$52*'Datos Vida'!AP171*IF($C$9=$AR$9,1,$AR67)</f>
        <v>0</v>
      </c>
      <c r="AQ67" s="36">
        <f>Índice!$G$52*'Datos Vida'!AQ171*IF($C$9=$AR$9,1,$AR67)</f>
        <v>0</v>
      </c>
      <c r="AR67" s="240">
        <v>1</v>
      </c>
    </row>
    <row r="68" spans="2:44" x14ac:dyDescent="0.2">
      <c r="B68" s="50" t="str">
        <f>'Datos Generales'!B172</f>
        <v>5.32.20.00  Resultado En Activos Financieros</v>
      </c>
      <c r="C68" s="36">
        <f>Índice!$G$52*'Datos Vida'!C172*IF($C$9=$AR$9,1,$AR68)</f>
        <v>0</v>
      </c>
      <c r="D68" s="36">
        <f>Índice!$G$52*'Datos Vida'!D172*IF($C$9=$AR$9,1,$AR68)</f>
        <v>0</v>
      </c>
      <c r="E68" s="36">
        <f>Índice!$G$52*'Datos Vida'!E172*IF($C$9=$AR$9,1,$AR68)</f>
        <v>0</v>
      </c>
      <c r="F68" s="36">
        <f>Índice!$G$52*'Datos Vida'!F172*IF($C$9=$AR$9,1,$AR68)</f>
        <v>0</v>
      </c>
      <c r="G68" s="36">
        <f>Índice!$G$52*'Datos Vida'!G172*IF($C$9=$AR$9,1,$AR68)</f>
        <v>-19136.941707657519</v>
      </c>
      <c r="H68" s="36">
        <f>Índice!$G$52*'Datos Vida'!H172*IF($C$9=$AR$9,1,$AR68)</f>
        <v>-49017.393230156253</v>
      </c>
      <c r="I68" s="36">
        <f>Índice!$G$52*'Datos Vida'!I172*IF($C$9=$AR$9,1,$AR68)</f>
        <v>0</v>
      </c>
      <c r="J68" s="36">
        <f>Índice!$G$52*'Datos Vida'!J172*IF($C$9=$AR$9,1,$AR68)</f>
        <v>0</v>
      </c>
      <c r="K68" s="36">
        <f>Índice!$G$52*'Datos Vida'!K172*IF($C$9=$AR$9,1,$AR68)</f>
        <v>-3011.7942749679623</v>
      </c>
      <c r="L68" s="36">
        <f>Índice!$G$52*'Datos Vida'!L172*IF($C$9=$AR$9,1,$AR68)</f>
        <v>-53936.193411276909</v>
      </c>
      <c r="M68" s="36">
        <f>Índice!$G$52*'Datos Vida'!M172*IF($C$9=$AR$9,1,$AR68)</f>
        <v>-2330.5506387700943</v>
      </c>
      <c r="N68" s="36">
        <f>Índice!$G$52*'Datos Vida'!N172*IF($C$9=$AR$9,1,$AR68)</f>
        <v>-1571.1978695529851</v>
      </c>
      <c r="O68" s="36">
        <f>Índice!$G$52*'Datos Vida'!O172*IF($C$9=$AR$9,1,$AR68)</f>
        <v>0</v>
      </c>
      <c r="P68" s="36">
        <f>Índice!$G$52*'Datos Vida'!P172*IF($C$9=$AR$9,1,$AR68)</f>
        <v>0</v>
      </c>
      <c r="Q68" s="36">
        <f>Índice!$G$52*'Datos Vida'!Q172*IF($C$9=$AR$9,1,$AR68)</f>
        <v>-50747.632997298504</v>
      </c>
      <c r="R68" s="36">
        <f>Índice!$G$52*'Datos Vida'!R172*IF($C$9=$AR$9,1,$AR68)</f>
        <v>0</v>
      </c>
      <c r="S68" s="36">
        <f>Índice!$G$52*'Datos Vida'!S172*IF($C$9=$AR$9,1,$AR68)</f>
        <v>0</v>
      </c>
      <c r="T68" s="36">
        <f>Índice!$G$52*'Datos Vida'!T172*IF($C$9=$AR$9,1,$AR68)</f>
        <v>0</v>
      </c>
      <c r="U68" s="36">
        <f>Índice!$G$52*'Datos Vida'!U172*IF($C$9=$AR$9,1,$AR68)</f>
        <v>-1339.2858661591843</v>
      </c>
      <c r="V68" s="36">
        <f>Índice!$G$52*'Datos Vida'!V172*IF($C$9=$AR$9,1,$AR68)</f>
        <v>0</v>
      </c>
      <c r="W68" s="36">
        <f>Índice!$G$52*'Datos Vida'!W172*IF($C$9=$AR$9,1,$AR68)</f>
        <v>0</v>
      </c>
      <c r="X68" s="36">
        <f>Índice!$G$52*'Datos Vida'!X172*IF($C$9=$AR$9,1,$AR68)</f>
        <v>0</v>
      </c>
      <c r="Y68" s="36">
        <f>Índice!$G$52*'Datos Vida'!Y172*IF($C$9=$AR$9,1,$AR68)</f>
        <v>8508.1461770240094</v>
      </c>
      <c r="Z68" s="36">
        <f>Índice!$G$52*'Datos Vida'!Z172*IF($C$9=$AR$9,1,$AR68)</f>
        <v>0</v>
      </c>
      <c r="AA68" s="36">
        <f>Índice!$G$52*'Datos Vida'!AA172*IF($C$9=$AR$9,1,$AR68)</f>
        <v>0</v>
      </c>
      <c r="AB68" s="36">
        <f>Índice!$G$52*'Datos Vida'!AB172*IF($C$9=$AR$9,1,$AR68)</f>
        <v>466366.19371405191</v>
      </c>
      <c r="AC68" s="36">
        <f>Índice!$G$52*'Datos Vida'!AC172*IF($C$9=$AR$9,1,$AR68)</f>
        <v>0</v>
      </c>
      <c r="AD68" s="36">
        <f>Índice!$G$52*'Datos Vida'!AD172*IF($C$9=$AR$9,1,$AR68)</f>
        <v>0</v>
      </c>
      <c r="AE68" s="36">
        <f>Índice!$G$52*'Datos Vida'!AE172*IF($C$9=$AR$9,1,$AR68)</f>
        <v>0</v>
      </c>
      <c r="AF68" s="36">
        <f>Índice!$G$52*'Datos Vida'!AF172*IF($C$9=$AR$9,1,$AR68)</f>
        <v>0</v>
      </c>
      <c r="AG68" s="36">
        <f>Índice!$G$52*'Datos Vida'!AG172*IF($C$9=$AR$9,1,$AR68)</f>
        <v>0</v>
      </c>
      <c r="AH68" s="36">
        <f>Índice!$G$52*'Datos Vida'!AH172*IF($C$9=$AR$9,1,$AR68)</f>
        <v>0</v>
      </c>
      <c r="AI68" s="36">
        <f>Índice!$G$52*'Datos Vida'!AI172*IF($C$9=$AR$9,1,$AR68)</f>
        <v>0</v>
      </c>
      <c r="AJ68" s="36">
        <f>Índice!$G$52*'Datos Vida'!AJ172*IF($C$9=$AR$9,1,$AR68)</f>
        <v>-1833.897662747489</v>
      </c>
      <c r="AK68" s="36">
        <f>Índice!$G$52*'Datos Vida'!AK172*IF($C$9=$AR$9,1,$AR68)</f>
        <v>-27368.371992704826</v>
      </c>
      <c r="AL68" s="36">
        <f>Índice!$G$52*'Datos Vida'!AL172*IF($C$9=$AR$9,1,$AR68)</f>
        <v>0</v>
      </c>
      <c r="AM68" s="36">
        <f>Índice!$G$52*'Datos Vida'!AM172*IF($C$9=$AR$9,1,$AR68)</f>
        <v>0</v>
      </c>
      <c r="AN68" s="36">
        <f>Índice!$G$52*'Datos Vida'!AN172*IF($C$9=$AR$9,1,$AR68)</f>
        <v>0</v>
      </c>
      <c r="AO68" s="36">
        <f>Índice!$G$52*'Datos Vida'!AO172*IF($C$9=$AR$9,1,$AR68)</f>
        <v>0</v>
      </c>
      <c r="AP68" s="36">
        <f>Índice!$G$52*'Datos Vida'!AP172*IF($C$9=$AR$9,1,$AR68)</f>
        <v>0</v>
      </c>
      <c r="AQ68" s="36">
        <f>Índice!$G$52*'Datos Vida'!AQ172*IF($C$9=$AR$9,1,$AR68)</f>
        <v>264581.08023978415</v>
      </c>
      <c r="AR68" s="240">
        <v>1</v>
      </c>
    </row>
    <row r="69" spans="2:44" x14ac:dyDescent="0.2">
      <c r="B69" s="50" t="str">
        <f>'Datos Generales'!B173</f>
        <v>5.32.30.00  Resultado En Coberturas De Flujo De Caja</v>
      </c>
      <c r="C69" s="36">
        <f>Índice!$G$52*'Datos Vida'!C173*IF($C$9=$AR$9,1,$AR69)</f>
        <v>0</v>
      </c>
      <c r="D69" s="36">
        <f>Índice!$G$52*'Datos Vida'!D173*IF($C$9=$AR$9,1,$AR69)</f>
        <v>0</v>
      </c>
      <c r="E69" s="36">
        <f>Índice!$G$52*'Datos Vida'!E173*IF($C$9=$AR$9,1,$AR69)</f>
        <v>0</v>
      </c>
      <c r="F69" s="36">
        <f>Índice!$G$52*'Datos Vida'!F173*IF($C$9=$AR$9,1,$AR69)</f>
        <v>0</v>
      </c>
      <c r="G69" s="36">
        <f>Índice!$G$52*'Datos Vida'!G173*IF($C$9=$AR$9,1,$AR69)</f>
        <v>0</v>
      </c>
      <c r="H69" s="36">
        <f>Índice!$G$52*'Datos Vida'!H173*IF($C$9=$AR$9,1,$AR69)</f>
        <v>0</v>
      </c>
      <c r="I69" s="36">
        <f>Índice!$G$52*'Datos Vida'!I173*IF($C$9=$AR$9,1,$AR69)</f>
        <v>0</v>
      </c>
      <c r="J69" s="36">
        <f>Índice!$G$52*'Datos Vida'!J173*IF($C$9=$AR$9,1,$AR69)</f>
        <v>0</v>
      </c>
      <c r="K69" s="36">
        <f>Índice!$G$52*'Datos Vida'!K173*IF($C$9=$AR$9,1,$AR69)</f>
        <v>0</v>
      </c>
      <c r="L69" s="36">
        <f>Índice!$G$52*'Datos Vida'!L173*IF($C$9=$AR$9,1,$AR69)</f>
        <v>0</v>
      </c>
      <c r="M69" s="36">
        <f>Índice!$G$52*'Datos Vida'!M173*IF($C$9=$AR$9,1,$AR69)</f>
        <v>0</v>
      </c>
      <c r="N69" s="36">
        <f>Índice!$G$52*'Datos Vida'!N173*IF($C$9=$AR$9,1,$AR69)</f>
        <v>0</v>
      </c>
      <c r="O69" s="36">
        <f>Índice!$G$52*'Datos Vida'!O173*IF($C$9=$AR$9,1,$AR69)</f>
        <v>0</v>
      </c>
      <c r="P69" s="36">
        <f>Índice!$G$52*'Datos Vida'!P173*IF($C$9=$AR$9,1,$AR69)</f>
        <v>0</v>
      </c>
      <c r="Q69" s="36">
        <f>Índice!$G$52*'Datos Vida'!Q173*IF($C$9=$AR$9,1,$AR69)</f>
        <v>0</v>
      </c>
      <c r="R69" s="36">
        <f>Índice!$G$52*'Datos Vida'!R173*IF($C$9=$AR$9,1,$AR69)</f>
        <v>0</v>
      </c>
      <c r="S69" s="36">
        <f>Índice!$G$52*'Datos Vida'!S173*IF($C$9=$AR$9,1,$AR69)</f>
        <v>0</v>
      </c>
      <c r="T69" s="36">
        <f>Índice!$G$52*'Datos Vida'!T173*IF($C$9=$AR$9,1,$AR69)</f>
        <v>0</v>
      </c>
      <c r="U69" s="36">
        <f>Índice!$G$52*'Datos Vida'!U173*IF($C$9=$AR$9,1,$AR69)</f>
        <v>0</v>
      </c>
      <c r="V69" s="36">
        <f>Índice!$G$52*'Datos Vida'!V173*IF($C$9=$AR$9,1,$AR69)</f>
        <v>0</v>
      </c>
      <c r="W69" s="36">
        <f>Índice!$G$52*'Datos Vida'!W173*IF($C$9=$AR$9,1,$AR69)</f>
        <v>0</v>
      </c>
      <c r="X69" s="36">
        <f>Índice!$G$52*'Datos Vida'!X173*IF($C$9=$AR$9,1,$AR69)</f>
        <v>0</v>
      </c>
      <c r="Y69" s="36">
        <f>Índice!$G$52*'Datos Vida'!Y173*IF($C$9=$AR$9,1,$AR69)</f>
        <v>0</v>
      </c>
      <c r="Z69" s="36">
        <f>Índice!$G$52*'Datos Vida'!Z173*IF($C$9=$AR$9,1,$AR69)</f>
        <v>0</v>
      </c>
      <c r="AA69" s="36">
        <f>Índice!$G$52*'Datos Vida'!AA173*IF($C$9=$AR$9,1,$AR69)</f>
        <v>0</v>
      </c>
      <c r="AB69" s="36">
        <f>Índice!$G$52*'Datos Vida'!AB173*IF($C$9=$AR$9,1,$AR69)</f>
        <v>0</v>
      </c>
      <c r="AC69" s="36">
        <f>Índice!$G$52*'Datos Vida'!AC173*IF($C$9=$AR$9,1,$AR69)</f>
        <v>0</v>
      </c>
      <c r="AD69" s="36">
        <f>Índice!$G$52*'Datos Vida'!AD173*IF($C$9=$AR$9,1,$AR69)</f>
        <v>0</v>
      </c>
      <c r="AE69" s="36">
        <f>Índice!$G$52*'Datos Vida'!AE173*IF($C$9=$AR$9,1,$AR69)</f>
        <v>0</v>
      </c>
      <c r="AF69" s="36">
        <f>Índice!$G$52*'Datos Vida'!AF173*IF($C$9=$AR$9,1,$AR69)</f>
        <v>0</v>
      </c>
      <c r="AG69" s="36">
        <f>Índice!$G$52*'Datos Vida'!AG173*IF($C$9=$AR$9,1,$AR69)</f>
        <v>0</v>
      </c>
      <c r="AH69" s="36">
        <f>Índice!$G$52*'Datos Vida'!AH173*IF($C$9=$AR$9,1,$AR69)</f>
        <v>0</v>
      </c>
      <c r="AI69" s="36">
        <f>Índice!$G$52*'Datos Vida'!AI173*IF($C$9=$AR$9,1,$AR69)</f>
        <v>0</v>
      </c>
      <c r="AJ69" s="36">
        <f>Índice!$G$52*'Datos Vida'!AJ173*IF($C$9=$AR$9,1,$AR69)</f>
        <v>0</v>
      </c>
      <c r="AK69" s="36">
        <f>Índice!$G$52*'Datos Vida'!AK173*IF($C$9=$AR$9,1,$AR69)</f>
        <v>0</v>
      </c>
      <c r="AL69" s="36">
        <f>Índice!$G$52*'Datos Vida'!AL173*IF($C$9=$AR$9,1,$AR69)</f>
        <v>0</v>
      </c>
      <c r="AM69" s="36">
        <f>Índice!$G$52*'Datos Vida'!AM173*IF($C$9=$AR$9,1,$AR69)</f>
        <v>0</v>
      </c>
      <c r="AN69" s="36">
        <f>Índice!$G$52*'Datos Vida'!AN173*IF($C$9=$AR$9,1,$AR69)</f>
        <v>0</v>
      </c>
      <c r="AO69" s="36">
        <f>Índice!$G$52*'Datos Vida'!AO173*IF($C$9=$AR$9,1,$AR69)</f>
        <v>0</v>
      </c>
      <c r="AP69" s="36">
        <f>Índice!$G$52*'Datos Vida'!AP173*IF($C$9=$AR$9,1,$AR69)</f>
        <v>0</v>
      </c>
      <c r="AQ69" s="36">
        <f>Índice!$G$52*'Datos Vida'!AQ173*IF($C$9=$AR$9,1,$AR69)</f>
        <v>0</v>
      </c>
      <c r="AR69" s="240">
        <v>1</v>
      </c>
    </row>
    <row r="70" spans="2:44" x14ac:dyDescent="0.2">
      <c r="B70" s="50" t="str">
        <f>'Datos Generales'!B174</f>
        <v>5.32.40.00  Otros Resultados Con Ajuste En Patrimonio</v>
      </c>
      <c r="C70" s="36">
        <f>Índice!$G$52*'Datos Vida'!C174*IF($C$9=$AR$9,1,$AR70)</f>
        <v>0</v>
      </c>
      <c r="D70" s="36">
        <f>Índice!$G$52*'Datos Vida'!D174*IF($C$9=$AR$9,1,$AR70)</f>
        <v>0</v>
      </c>
      <c r="E70" s="36">
        <f>Índice!$G$52*'Datos Vida'!E174*IF($C$9=$AR$9,1,$AR70)</f>
        <v>0</v>
      </c>
      <c r="F70" s="36">
        <f>Índice!$G$52*'Datos Vida'!F174*IF($C$9=$AR$9,1,$AR70)</f>
        <v>0</v>
      </c>
      <c r="G70" s="36">
        <f>Índice!$G$52*'Datos Vida'!G174*IF($C$9=$AR$9,1,$AR70)</f>
        <v>0</v>
      </c>
      <c r="H70" s="36">
        <f>Índice!$G$52*'Datos Vida'!H174*IF($C$9=$AR$9,1,$AR70)</f>
        <v>8.4368749951096742</v>
      </c>
      <c r="I70" s="36">
        <f>Índice!$G$52*'Datos Vida'!I174*IF($C$9=$AR$9,1,$AR70)</f>
        <v>0</v>
      </c>
      <c r="J70" s="36">
        <f>Índice!$G$52*'Datos Vida'!J174*IF($C$9=$AR$9,1,$AR70)</f>
        <v>0</v>
      </c>
      <c r="K70" s="36">
        <f>Índice!$G$52*'Datos Vida'!K174*IF($C$9=$AR$9,1,$AR70)</f>
        <v>19.05100805347346</v>
      </c>
      <c r="L70" s="36">
        <f>Índice!$G$52*'Datos Vida'!L174*IF($C$9=$AR$9,1,$AR70)</f>
        <v>0</v>
      </c>
      <c r="M70" s="36">
        <f>Índice!$G$52*'Datos Vida'!M174*IF($C$9=$AR$9,1,$AR70)</f>
        <v>0</v>
      </c>
      <c r="N70" s="36">
        <f>Índice!$G$52*'Datos Vida'!N174*IF($C$9=$AR$9,1,$AR70)</f>
        <v>0</v>
      </c>
      <c r="O70" s="36">
        <f>Índice!$G$52*'Datos Vida'!O174*IF($C$9=$AR$9,1,$AR70)</f>
        <v>0</v>
      </c>
      <c r="P70" s="36">
        <f>Índice!$G$52*'Datos Vida'!P174*IF($C$9=$AR$9,1,$AR70)</f>
        <v>0</v>
      </c>
      <c r="Q70" s="36">
        <f>Índice!$G$52*'Datos Vida'!Q174*IF($C$9=$AR$9,1,$AR70)</f>
        <v>0</v>
      </c>
      <c r="R70" s="36">
        <f>Índice!$G$52*'Datos Vida'!R174*IF($C$9=$AR$9,1,$AR70)</f>
        <v>2395.8343610104794</v>
      </c>
      <c r="S70" s="36">
        <f>Índice!$G$52*'Datos Vida'!S174*IF($C$9=$AR$9,1,$AR70)</f>
        <v>0</v>
      </c>
      <c r="T70" s="36">
        <f>Índice!$G$52*'Datos Vida'!T174*IF($C$9=$AR$9,1,$AR70)</f>
        <v>0</v>
      </c>
      <c r="U70" s="36">
        <f>Índice!$G$52*'Datos Vida'!U174*IF($C$9=$AR$9,1,$AR70)</f>
        <v>0</v>
      </c>
      <c r="V70" s="36">
        <f>Índice!$G$52*'Datos Vida'!V174*IF($C$9=$AR$9,1,$AR70)</f>
        <v>0</v>
      </c>
      <c r="W70" s="36">
        <f>Índice!$G$52*'Datos Vida'!W174*IF($C$9=$AR$9,1,$AR70)</f>
        <v>0</v>
      </c>
      <c r="X70" s="36">
        <f>Índice!$G$52*'Datos Vida'!X174*IF($C$9=$AR$9,1,$AR70)</f>
        <v>-3507.3246023017023</v>
      </c>
      <c r="Y70" s="36">
        <f>Índice!$G$52*'Datos Vida'!Y174*IF($C$9=$AR$9,1,$AR70)</f>
        <v>0</v>
      </c>
      <c r="Z70" s="36">
        <f>Índice!$G$52*'Datos Vida'!Z174*IF($C$9=$AR$9,1,$AR70)</f>
        <v>0</v>
      </c>
      <c r="AA70" s="36">
        <f>Índice!$G$52*'Datos Vida'!AA174*IF($C$9=$AR$9,1,$AR70)</f>
        <v>0</v>
      </c>
      <c r="AB70" s="36">
        <f>Índice!$G$52*'Datos Vida'!AB174*IF($C$9=$AR$9,1,$AR70)</f>
        <v>-377580.9778406159</v>
      </c>
      <c r="AC70" s="36">
        <f>Índice!$G$52*'Datos Vida'!AC174*IF($C$9=$AR$9,1,$AR70)</f>
        <v>0</v>
      </c>
      <c r="AD70" s="36">
        <f>Índice!$G$52*'Datos Vida'!AD174*IF($C$9=$AR$9,1,$AR70)</f>
        <v>0</v>
      </c>
      <c r="AE70" s="36">
        <f>Índice!$G$52*'Datos Vida'!AE174*IF($C$9=$AR$9,1,$AR70)</f>
        <v>0</v>
      </c>
      <c r="AF70" s="36">
        <f>Índice!$G$52*'Datos Vida'!AF174*IF($C$9=$AR$9,1,$AR70)</f>
        <v>0</v>
      </c>
      <c r="AG70" s="36">
        <f>Índice!$G$52*'Datos Vida'!AG174*IF($C$9=$AR$9,1,$AR70)</f>
        <v>0</v>
      </c>
      <c r="AH70" s="36">
        <f>Índice!$G$52*'Datos Vida'!AH174*IF($C$9=$AR$9,1,$AR70)</f>
        <v>0</v>
      </c>
      <c r="AI70" s="36">
        <f>Índice!$G$52*'Datos Vida'!AI174*IF($C$9=$AR$9,1,$AR70)</f>
        <v>0</v>
      </c>
      <c r="AJ70" s="36">
        <f>Índice!$G$52*'Datos Vida'!AJ174*IF($C$9=$AR$9,1,$AR70)</f>
        <v>0</v>
      </c>
      <c r="AK70" s="36">
        <f>Índice!$G$52*'Datos Vida'!AK174*IF($C$9=$AR$9,1,$AR70)</f>
        <v>0</v>
      </c>
      <c r="AL70" s="36">
        <f>Índice!$G$52*'Datos Vida'!AL174*IF($C$9=$AR$9,1,$AR70)</f>
        <v>0</v>
      </c>
      <c r="AM70" s="36">
        <f>Índice!$G$52*'Datos Vida'!AM174*IF($C$9=$AR$9,1,$AR70)</f>
        <v>0</v>
      </c>
      <c r="AN70" s="36">
        <f>Índice!$G$52*'Datos Vida'!AN174*IF($C$9=$AR$9,1,$AR70)</f>
        <v>0</v>
      </c>
      <c r="AO70" s="36">
        <f>Índice!$G$52*'Datos Vida'!AO174*IF($C$9=$AR$9,1,$AR70)</f>
        <v>0</v>
      </c>
      <c r="AP70" s="36">
        <f>Índice!$G$52*'Datos Vida'!AP174*IF($C$9=$AR$9,1,$AR70)</f>
        <v>0</v>
      </c>
      <c r="AQ70" s="36">
        <f>Índice!$G$52*'Datos Vida'!AQ174*IF($C$9=$AR$9,1,$AR70)</f>
        <v>-378664.98019885854</v>
      </c>
      <c r="AR70" s="240">
        <v>1</v>
      </c>
    </row>
    <row r="71" spans="2:44" x14ac:dyDescent="0.2">
      <c r="B71" s="50" t="str">
        <f>'Datos Generales'!B175</f>
        <v>5.32.50.00  Impuesto Diferido</v>
      </c>
      <c r="C71" s="36">
        <f>Índice!$G$52*'Datos Vida'!C175*IF($C$9=$AR$9,1,$AR71)</f>
        <v>0</v>
      </c>
      <c r="D71" s="36">
        <f>Índice!$G$52*'Datos Vida'!D175*IF($C$9=$AR$9,1,$AR71)</f>
        <v>0</v>
      </c>
      <c r="E71" s="36">
        <f>Índice!$G$52*'Datos Vida'!E175*IF($C$9=$AR$9,1,$AR71)</f>
        <v>0</v>
      </c>
      <c r="F71" s="36">
        <f>Índice!$G$52*'Datos Vida'!F175*IF($C$9=$AR$9,1,$AR71)</f>
        <v>0</v>
      </c>
      <c r="G71" s="36">
        <f>Índice!$G$52*'Datos Vida'!G175*IF($C$9=$AR$9,1,$AR71)</f>
        <v>5160.9861210004365</v>
      </c>
      <c r="H71" s="36">
        <f>Índice!$G$52*'Datos Vida'!H175*IF($C$9=$AR$9,1,$AR71)</f>
        <v>13234.667255433536</v>
      </c>
      <c r="I71" s="36">
        <f>Índice!$G$52*'Datos Vida'!I175*IF($C$9=$AR$9,1,$AR71)</f>
        <v>0</v>
      </c>
      <c r="J71" s="36">
        <f>Índice!$G$52*'Datos Vida'!J175*IF($C$9=$AR$9,1,$AR71)</f>
        <v>0</v>
      </c>
      <c r="K71" s="36">
        <f>Índice!$G$52*'Datos Vida'!K175*IF($C$9=$AR$9,1,$AR71)</f>
        <v>813.17186696817157</v>
      </c>
      <c r="L71" s="36">
        <f>Índice!$G$52*'Datos Vida'!L175*IF($C$9=$AR$9,1,$AR71)</f>
        <v>14562.760654361304</v>
      </c>
      <c r="M71" s="36">
        <f>Índice!$G$52*'Datos Vida'!M175*IF($C$9=$AR$9,1,$AR71)</f>
        <v>0</v>
      </c>
      <c r="N71" s="36">
        <f>Índice!$G$52*'Datos Vida'!N175*IF($C$9=$AR$9,1,$AR71)</f>
        <v>424.22512576216792</v>
      </c>
      <c r="O71" s="36">
        <f>Índice!$G$52*'Datos Vida'!O175*IF($C$9=$AR$9,1,$AR71)</f>
        <v>0</v>
      </c>
      <c r="P71" s="36">
        <f>Índice!$G$52*'Datos Vida'!P175*IF($C$9=$AR$9,1,$AR71)</f>
        <v>0</v>
      </c>
      <c r="Q71" s="36">
        <f>Índice!$G$52*'Datos Vida'!Q175*IF($C$9=$AR$9,1,$AR71)</f>
        <v>7636.8347158355045</v>
      </c>
      <c r="R71" s="36">
        <f>Índice!$G$52*'Datos Vida'!R175*IF($C$9=$AR$9,1,$AR71)</f>
        <v>0</v>
      </c>
      <c r="S71" s="36">
        <f>Índice!$G$52*'Datos Vida'!S175*IF($C$9=$AR$9,1,$AR71)</f>
        <v>0</v>
      </c>
      <c r="T71" s="36">
        <f>Índice!$G$52*'Datos Vida'!T175*IF($C$9=$AR$9,1,$AR71)</f>
        <v>0</v>
      </c>
      <c r="U71" s="36">
        <f>Índice!$G$52*'Datos Vida'!U175*IF($C$9=$AR$9,1,$AR71)</f>
        <v>361.62895644361225</v>
      </c>
      <c r="V71" s="36">
        <f>Índice!$G$52*'Datos Vida'!V175*IF($C$9=$AR$9,1,$AR71)</f>
        <v>0</v>
      </c>
      <c r="W71" s="36">
        <f>Índice!$G$52*'Datos Vida'!W175*IF($C$9=$AR$9,1,$AR71)</f>
        <v>0</v>
      </c>
      <c r="X71" s="36">
        <f>Índice!$G$52*'Datos Vida'!X175*IF($C$9=$AR$9,1,$AR71)</f>
        <v>0</v>
      </c>
      <c r="Y71" s="36">
        <f>Índice!$G$52*'Datos Vida'!Y175*IF($C$9=$AR$9,1,$AR71)</f>
        <v>-585.51232072916378</v>
      </c>
      <c r="Z71" s="36">
        <f>Índice!$G$52*'Datos Vida'!Z175*IF($C$9=$AR$9,1,$AR71)</f>
        <v>0</v>
      </c>
      <c r="AA71" s="36">
        <f>Índice!$G$52*'Datos Vida'!AA175*IF($C$9=$AR$9,1,$AR71)</f>
        <v>0</v>
      </c>
      <c r="AB71" s="36">
        <f>Índice!$G$52*'Datos Vida'!AB175*IF($C$9=$AR$9,1,$AR71)</f>
        <v>-125918.86243709341</v>
      </c>
      <c r="AC71" s="36">
        <f>Índice!$G$52*'Datos Vida'!AC175*IF($C$9=$AR$9,1,$AR71)</f>
        <v>0</v>
      </c>
      <c r="AD71" s="36">
        <f>Índice!$G$52*'Datos Vida'!AD175*IF($C$9=$AR$9,1,$AR71)</f>
        <v>0</v>
      </c>
      <c r="AE71" s="36">
        <f>Índice!$G$52*'Datos Vida'!AE175*IF($C$9=$AR$9,1,$AR71)</f>
        <v>0</v>
      </c>
      <c r="AF71" s="36">
        <f>Índice!$G$52*'Datos Vida'!AF175*IF($C$9=$AR$9,1,$AR71)</f>
        <v>0</v>
      </c>
      <c r="AG71" s="36">
        <f>Índice!$G$52*'Datos Vida'!AG175*IF($C$9=$AR$9,1,$AR71)</f>
        <v>0</v>
      </c>
      <c r="AH71" s="36">
        <f>Índice!$G$52*'Datos Vida'!AH175*IF($C$9=$AR$9,1,$AR71)</f>
        <v>0</v>
      </c>
      <c r="AI71" s="36">
        <f>Índice!$G$52*'Datos Vida'!AI175*IF($C$9=$AR$9,1,$AR71)</f>
        <v>0</v>
      </c>
      <c r="AJ71" s="36">
        <f>Índice!$G$52*'Datos Vida'!AJ175*IF($C$9=$AR$9,1,$AR71)</f>
        <v>495.15611110411822</v>
      </c>
      <c r="AK71" s="36">
        <f>Índice!$G$52*'Datos Vida'!AK175*IF($C$9=$AR$9,1,$AR71)</f>
        <v>7446.0184583856253</v>
      </c>
      <c r="AL71" s="36">
        <f>Índice!$G$52*'Datos Vida'!AL175*IF($C$9=$AR$9,1,$AR71)</f>
        <v>0</v>
      </c>
      <c r="AM71" s="36">
        <f>Índice!$G$52*'Datos Vida'!AM175*IF($C$9=$AR$9,1,$AR71)</f>
        <v>0</v>
      </c>
      <c r="AN71" s="36">
        <f>Índice!$G$52*'Datos Vida'!AN175*IF($C$9=$AR$9,1,$AR71)</f>
        <v>0</v>
      </c>
      <c r="AO71" s="36">
        <f>Índice!$G$52*'Datos Vida'!AO175*IF($C$9=$AR$9,1,$AR71)</f>
        <v>0</v>
      </c>
      <c r="AP71" s="36">
        <f>Índice!$G$52*'Datos Vida'!AP175*IF($C$9=$AR$9,1,$AR71)</f>
        <v>0</v>
      </c>
      <c r="AQ71" s="36">
        <f>Índice!$G$52*'Datos Vida'!AQ175*IF($C$9=$AR$9,1,$AR71)</f>
        <v>-76368.925492528098</v>
      </c>
      <c r="AR71" s="240">
        <v>1</v>
      </c>
    </row>
    <row r="72" spans="2:44" x14ac:dyDescent="0.2">
      <c r="B72" s="58" t="str">
        <f>'Datos Generales'!B176</f>
        <v xml:space="preserve">5.32.00.00  Total Otro Resultado Integral </v>
      </c>
      <c r="C72" s="36">
        <f>Índice!$G$52*'Datos Vida'!C176*IF($C$9=$AR$9,1,$AR72)</f>
        <v>0</v>
      </c>
      <c r="D72" s="36">
        <f>Índice!$G$52*'Datos Vida'!D176*IF($C$9=$AR$9,1,$AR72)</f>
        <v>0</v>
      </c>
      <c r="E72" s="36">
        <f>Índice!$G$52*'Datos Vida'!E176*IF($C$9=$AR$9,1,$AR72)</f>
        <v>0</v>
      </c>
      <c r="F72" s="36">
        <f>Índice!$G$52*'Datos Vida'!F176*IF($C$9=$AR$9,1,$AR72)</f>
        <v>0</v>
      </c>
      <c r="G72" s="36">
        <f>Índice!$G$52*'Datos Vida'!G176*IF($C$9=$AR$9,1,$AR72)</f>
        <v>-13975.955586657083</v>
      </c>
      <c r="H72" s="36">
        <f>Índice!$G$52*'Datos Vida'!H176*IF($C$9=$AR$9,1,$AR72)</f>
        <v>-35774.289099727604</v>
      </c>
      <c r="I72" s="36">
        <f>Índice!$G$52*'Datos Vida'!I176*IF($C$9=$AR$9,1,$AR72)</f>
        <v>0</v>
      </c>
      <c r="J72" s="36">
        <f>Índice!$G$52*'Datos Vida'!J176*IF($C$9=$AR$9,1,$AR72)</f>
        <v>0</v>
      </c>
      <c r="K72" s="36">
        <f>Índice!$G$52*'Datos Vida'!K176*IF($C$9=$AR$9,1,$AR72)</f>
        <v>-2179.5713999463173</v>
      </c>
      <c r="L72" s="36">
        <f>Índice!$G$52*'Datos Vida'!L176*IF($C$9=$AR$9,1,$AR72)</f>
        <v>-39373.432756915601</v>
      </c>
      <c r="M72" s="36">
        <f>Índice!$G$52*'Datos Vida'!M176*IF($C$9=$AR$9,1,$AR72)</f>
        <v>-2330.5506387700943</v>
      </c>
      <c r="N72" s="36">
        <f>Índice!$G$52*'Datos Vida'!N176*IF($C$9=$AR$9,1,$AR72)</f>
        <v>-1146.9727437908173</v>
      </c>
      <c r="O72" s="36">
        <f>Índice!$G$52*'Datos Vida'!O176*IF($C$9=$AR$9,1,$AR72)</f>
        <v>0</v>
      </c>
      <c r="P72" s="36">
        <f>Índice!$G$52*'Datos Vida'!P176*IF($C$9=$AR$9,1,$AR72)</f>
        <v>0</v>
      </c>
      <c r="Q72" s="36">
        <f>Índice!$G$52*'Datos Vida'!Q176*IF($C$9=$AR$9,1,$AR72)</f>
        <v>-43110.798281463001</v>
      </c>
      <c r="R72" s="36">
        <f>Índice!$G$52*'Datos Vida'!R176*IF($C$9=$AR$9,1,$AR72)</f>
        <v>2395.8343610104794</v>
      </c>
      <c r="S72" s="36">
        <f>Índice!$G$52*'Datos Vida'!S176*IF($C$9=$AR$9,1,$AR72)</f>
        <v>0</v>
      </c>
      <c r="T72" s="36">
        <f>Índice!$G$52*'Datos Vida'!T176*IF($C$9=$AR$9,1,$AR72)</f>
        <v>0</v>
      </c>
      <c r="U72" s="36">
        <f>Índice!$G$52*'Datos Vida'!U176*IF($C$9=$AR$9,1,$AR72)</f>
        <v>-977.65690971557194</v>
      </c>
      <c r="V72" s="36">
        <f>Índice!$G$52*'Datos Vida'!V176*IF($C$9=$AR$9,1,$AR72)</f>
        <v>0</v>
      </c>
      <c r="W72" s="36">
        <f>Índice!$G$52*'Datos Vida'!W176*IF($C$9=$AR$9,1,$AR72)</f>
        <v>0</v>
      </c>
      <c r="X72" s="36">
        <f>Índice!$G$52*'Datos Vida'!X176*IF($C$9=$AR$9,1,$AR72)</f>
        <v>-3507.3246023017023</v>
      </c>
      <c r="Y72" s="36">
        <f>Índice!$G$52*'Datos Vida'!Y176*IF($C$9=$AR$9,1,$AR72)</f>
        <v>7922.6338562948449</v>
      </c>
      <c r="Z72" s="36">
        <f>Índice!$G$52*'Datos Vida'!Z176*IF($C$9=$AR$9,1,$AR72)</f>
        <v>0</v>
      </c>
      <c r="AA72" s="36">
        <f>Índice!$G$52*'Datos Vida'!AA176*IF($C$9=$AR$9,1,$AR72)</f>
        <v>0</v>
      </c>
      <c r="AB72" s="36">
        <f>Índice!$G$52*'Datos Vida'!AB176*IF($C$9=$AR$9,1,$AR72)</f>
        <v>-37133.646563657414</v>
      </c>
      <c r="AC72" s="36">
        <f>Índice!$G$52*'Datos Vida'!AC176*IF($C$9=$AR$9,1,$AR72)</f>
        <v>0</v>
      </c>
      <c r="AD72" s="36">
        <f>Índice!$G$52*'Datos Vida'!AD176*IF($C$9=$AR$9,1,$AR72)</f>
        <v>0</v>
      </c>
      <c r="AE72" s="36">
        <f>Índice!$G$52*'Datos Vida'!AE176*IF($C$9=$AR$9,1,$AR72)</f>
        <v>0</v>
      </c>
      <c r="AF72" s="36">
        <f>Índice!$G$52*'Datos Vida'!AF176*IF($C$9=$AR$9,1,$AR72)</f>
        <v>0</v>
      </c>
      <c r="AG72" s="36">
        <f>Índice!$G$52*'Datos Vida'!AG176*IF($C$9=$AR$9,1,$AR72)</f>
        <v>0</v>
      </c>
      <c r="AH72" s="36">
        <f>Índice!$G$52*'Datos Vida'!AH176*IF($C$9=$AR$9,1,$AR72)</f>
        <v>0</v>
      </c>
      <c r="AI72" s="36">
        <f>Índice!$G$52*'Datos Vida'!AI176*IF($C$9=$AR$9,1,$AR72)</f>
        <v>0</v>
      </c>
      <c r="AJ72" s="36">
        <f>Índice!$G$52*'Datos Vida'!AJ176*IF($C$9=$AR$9,1,$AR72)</f>
        <v>-1338.7415516433707</v>
      </c>
      <c r="AK72" s="36">
        <f>Índice!$G$52*'Datos Vida'!AK176*IF($C$9=$AR$9,1,$AR72)</f>
        <v>-19922.353534319202</v>
      </c>
      <c r="AL72" s="36">
        <f>Índice!$G$52*'Datos Vida'!AL176*IF($C$9=$AR$9,1,$AR72)</f>
        <v>0</v>
      </c>
      <c r="AM72" s="36">
        <f>Índice!$G$52*'Datos Vida'!AM176*IF($C$9=$AR$9,1,$AR72)</f>
        <v>0</v>
      </c>
      <c r="AN72" s="36">
        <f>Índice!$G$52*'Datos Vida'!AN176*IF($C$9=$AR$9,1,$AR72)</f>
        <v>0</v>
      </c>
      <c r="AO72" s="36">
        <f>Índice!$G$52*'Datos Vida'!AO176*IF($C$9=$AR$9,1,$AR72)</f>
        <v>0</v>
      </c>
      <c r="AP72" s="36">
        <f>Índice!$G$52*'Datos Vida'!AP176*IF($C$9=$AR$9,1,$AR72)</f>
        <v>0</v>
      </c>
      <c r="AQ72" s="36">
        <f>Índice!$G$52*'Datos Vida'!AQ176*IF($C$9=$AR$9,1,$AR72)</f>
        <v>-190452.82545160246</v>
      </c>
      <c r="AR72" s="240">
        <v>1</v>
      </c>
    </row>
    <row r="73" spans="2:44" x14ac:dyDescent="0.2">
      <c r="B73" s="53" t="str">
        <f>'Datos Generales'!B177</f>
        <v xml:space="preserve">5.30.00.00  Total Del Resultado Integral </v>
      </c>
      <c r="C73" s="33">
        <f>Índice!$G$52*'Datos Vida'!C177*IF($C$9=$AR$9,1,$AR73)</f>
        <v>271743.17063885857</v>
      </c>
      <c r="D73" s="33">
        <f>Índice!$G$52*'Datos Vida'!D177*IF($C$9=$AR$9,1,$AR73)</f>
        <v>3328.5513035141967</v>
      </c>
      <c r="E73" s="33">
        <f>Índice!$G$52*'Datos Vida'!E177*IF($C$9=$AR$9,1,$AR73)</f>
        <v>121179.24379064712</v>
      </c>
      <c r="F73" s="33">
        <f>Índice!$G$52*'Datos Vida'!F177*IF($C$9=$AR$9,1,$AR73)</f>
        <v>191348.59704634533</v>
      </c>
      <c r="G73" s="33">
        <f>Índice!$G$52*'Datos Vida'!G177*IF($C$9=$AR$9,1,$AR73)</f>
        <v>1024017.2656564417</v>
      </c>
      <c r="H73" s="33">
        <f>Índice!$G$52*'Datos Vida'!H177*IF($C$9=$AR$9,1,$AR73)</f>
        <v>-157697.23661726218</v>
      </c>
      <c r="I73" s="33">
        <f>Índice!$G$52*'Datos Vida'!I177*IF($C$9=$AR$9,1,$AR73)</f>
        <v>8761.2864465345374</v>
      </c>
      <c r="J73" s="33">
        <f>Índice!$G$52*'Datos Vida'!J177*IF($C$9=$AR$9,1,$AR73)</f>
        <v>197977.15716095077</v>
      </c>
      <c r="K73" s="33">
        <f>Índice!$G$52*'Datos Vida'!K177*IF($C$9=$AR$9,1,$AR73)</f>
        <v>129016.8285038461</v>
      </c>
      <c r="L73" s="33">
        <f>Índice!$G$52*'Datos Vida'!L177*IF($C$9=$AR$9,1,$AR73)</f>
        <v>807253.7053360173</v>
      </c>
      <c r="M73" s="33">
        <f>Índice!$G$52*'Datos Vida'!M177*IF($C$9=$AR$9,1,$AR73)</f>
        <v>7064.1478058851972</v>
      </c>
      <c r="N73" s="33">
        <f>Índice!$G$52*'Datos Vida'!N177*IF($C$9=$AR$9,1,$AR73)</f>
        <v>97489.587433410779</v>
      </c>
      <c r="O73" s="33">
        <f>Índice!$G$52*'Datos Vida'!O177*IF($C$9=$AR$9,1,$AR73)</f>
        <v>461154.89251999592</v>
      </c>
      <c r="P73" s="33">
        <f>Índice!$G$52*'Datos Vida'!P177*IF($C$9=$AR$9,1,$AR73)</f>
        <v>-32.692890606049993</v>
      </c>
      <c r="Q73" s="33">
        <f>Índice!$G$52*'Datos Vida'!Q177*IF($C$9=$AR$9,1,$AR73)</f>
        <v>1370826.9872497728</v>
      </c>
      <c r="R73" s="33">
        <f>Índice!$G$52*'Datos Vida'!R177*IF($C$9=$AR$9,1,$AR73)</f>
        <v>3477870.3490450853</v>
      </c>
      <c r="S73" s="33">
        <f>Índice!$G$52*'Datos Vida'!S177*IF($C$9=$AR$9,1,$AR73)</f>
        <v>-2925.4183652398033</v>
      </c>
      <c r="T73" s="33">
        <f>Índice!$G$52*'Datos Vida'!T177*IF($C$9=$AR$9,1,$AR73)</f>
        <v>511197.63821931591</v>
      </c>
      <c r="U73" s="33">
        <f>Índice!$G$52*'Datos Vida'!U177*IF($C$9=$AR$9,1,$AR73)</f>
        <v>7982.8146299494783</v>
      </c>
      <c r="V73" s="33">
        <f>Índice!$G$52*'Datos Vida'!V177*IF($C$9=$AR$9,1,$AR73)</f>
        <v>-180.7124192500911</v>
      </c>
      <c r="W73" s="33">
        <f>Índice!$G$52*'Datos Vida'!W177*IF($C$9=$AR$9,1,$AR73)</f>
        <v>0</v>
      </c>
      <c r="X73" s="33">
        <f>Índice!$G$52*'Datos Vida'!X177*IF($C$9=$AR$9,1,$AR73)</f>
        <v>119943.64983975042</v>
      </c>
      <c r="Y73" s="33">
        <f>Índice!$G$52*'Datos Vida'!Y177*IF($C$9=$AR$9,1,$AR73)</f>
        <v>20466.157755274155</v>
      </c>
      <c r="Z73" s="33">
        <f>Índice!$G$52*'Datos Vida'!Z177*IF($C$9=$AR$9,1,$AR73)</f>
        <v>1517925.5697527146</v>
      </c>
      <c r="AA73" s="33">
        <f>Índice!$G$52*'Datos Vida'!AA177*IF($C$9=$AR$9,1,$AR73)</f>
        <v>149361.91029900897</v>
      </c>
      <c r="AB73" s="33">
        <f>Índice!$G$52*'Datos Vida'!AB177*IF($C$9=$AR$9,1,$AR73)</f>
        <v>214436.34360806362</v>
      </c>
      <c r="AC73" s="33">
        <f>Índice!$G$52*'Datos Vida'!AC177*IF($C$9=$AR$9,1,$AR73)</f>
        <v>1035660.9356018095</v>
      </c>
      <c r="AD73" s="33">
        <f>Índice!$G$52*'Datos Vida'!AD177*IF($C$9=$AR$9,1,$AR73)</f>
        <v>453330.88165003504</v>
      </c>
      <c r="AE73" s="33">
        <f>Índice!$G$52*'Datos Vida'!AE177*IF($C$9=$AR$9,1,$AR73)</f>
        <v>-183014.25729815202</v>
      </c>
      <c r="AF73" s="33">
        <f>Índice!$G$52*'Datos Vida'!AF177*IF($C$9=$AR$9,1,$AR73)</f>
        <v>118972.55872388184</v>
      </c>
      <c r="AG73" s="33">
        <f>Índice!$G$52*'Datos Vida'!AG177*IF($C$9=$AR$9,1,$AR73)</f>
        <v>68408.257659440787</v>
      </c>
      <c r="AH73" s="33">
        <f>Índice!$G$52*'Datos Vida'!AH177*IF($C$9=$AR$9,1,$AR73)</f>
        <v>521248.98408798577</v>
      </c>
      <c r="AI73" s="33">
        <f>Índice!$G$52*'Datos Vida'!AI177*IF($C$9=$AR$9,1,$AR73)</f>
        <v>-5459.9848884682551</v>
      </c>
      <c r="AJ73" s="33">
        <f>Índice!$G$52*'Datos Vida'!AJ177*IF($C$9=$AR$9,1,$AR73)</f>
        <v>6143.3717630721385</v>
      </c>
      <c r="AK73" s="33">
        <f>Índice!$G$52*'Datos Vida'!AK177*IF($C$9=$AR$9,1,$AR73)</f>
        <v>294615.09649505682</v>
      </c>
      <c r="AL73" s="33">
        <f>Índice!$G$52*'Datos Vida'!AL177*IF($C$9=$AR$9,1,$AR73)</f>
        <v>0</v>
      </c>
      <c r="AM73" s="33">
        <f>Índice!$G$52*'Datos Vida'!AM177*IF($C$9=$AR$9,1,$AR73)</f>
        <v>0</v>
      </c>
      <c r="AN73" s="33">
        <f>Índice!$G$52*'Datos Vida'!AN177*IF($C$9=$AR$9,1,$AR73)</f>
        <v>0</v>
      </c>
      <c r="AO73" s="33">
        <f>Índice!$G$52*'Datos Vida'!AO177*IF($C$9=$AR$9,1,$AR73)</f>
        <v>0</v>
      </c>
      <c r="AP73" s="33">
        <f>Índice!$G$52*'Datos Vida'!AP177*IF($C$9=$AR$9,1,$AR73)</f>
        <v>0</v>
      </c>
      <c r="AQ73" s="33">
        <f>Índice!$G$52*'Datos Vida'!AQ177*IF($C$9=$AR$9,1,$AR73)</f>
        <v>12859415.637543686</v>
      </c>
      <c r="AR73" s="240">
        <v>1</v>
      </c>
    </row>
    <row r="74" spans="2:44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</row>
    <row r="75" spans="2:44" hidden="1" x14ac:dyDescent="0.2">
      <c r="B75" s="39" t="s">
        <v>92</v>
      </c>
      <c r="C75" s="40">
        <f>INDEX(Benchmark!$D$54:$D$93,COLUMNS(Benchmark!$D$54:D93),)</f>
        <v>1</v>
      </c>
      <c r="D75" s="40">
        <f>INDEX(Benchmark!$D$54:$D$93,COLUMNS(Benchmark!$D$54:E93),)</f>
        <v>1</v>
      </c>
      <c r="E75" s="40">
        <f>INDEX(Benchmark!$D$54:$D$93,COLUMNS(Benchmark!$D$54:F93),)</f>
        <v>1</v>
      </c>
      <c r="F75" s="40">
        <f>INDEX(Benchmark!$D$54:$D$93,COLUMNS(Benchmark!$D$54:G93),)</f>
        <v>1</v>
      </c>
      <c r="G75" s="40">
        <f>INDEX(Benchmark!$D$54:$D$93,COLUMNS(Benchmark!$D$54:H93),)</f>
        <v>1</v>
      </c>
      <c r="H75" s="40">
        <f>INDEX(Benchmark!$D$54:$D$93,COLUMNS(Benchmark!$D$54:I93),)</f>
        <v>1</v>
      </c>
      <c r="I75" s="40">
        <f>INDEX(Benchmark!$D$54:$D$93,COLUMNS(Benchmark!$D$54:J93),)</f>
        <v>1</v>
      </c>
      <c r="J75" s="40">
        <f>INDEX(Benchmark!$D$54:$D$93,COLUMNS(Benchmark!$D$54:K93),)</f>
        <v>1</v>
      </c>
      <c r="K75" s="40">
        <f>INDEX(Benchmark!$D$54:$D$93,COLUMNS(Benchmark!$D$54:L93),)</f>
        <v>1</v>
      </c>
      <c r="L75" s="40">
        <f>INDEX(Benchmark!$D$54:$D$93,COLUMNS(Benchmark!$D$54:M93),)</f>
        <v>1</v>
      </c>
      <c r="M75" s="40">
        <f>INDEX(Benchmark!$D$54:$D$93,COLUMNS(Benchmark!$D$54:N93),)</f>
        <v>1</v>
      </c>
      <c r="N75" s="40">
        <f>INDEX(Benchmark!$D$54:$D$93,COLUMNS(Benchmark!$D$54:O93),)</f>
        <v>1</v>
      </c>
      <c r="O75" s="40">
        <f>INDEX(Benchmark!$D$54:$D$93,COLUMNS(Benchmark!$D$54:P93),)</f>
        <v>1</v>
      </c>
      <c r="P75" s="40">
        <f>INDEX(Benchmark!$D$54:$D$93,COLUMNS(Benchmark!$D$54:Q93),)</f>
        <v>1</v>
      </c>
      <c r="Q75" s="40">
        <f>INDEX(Benchmark!$D$54:$D$93,COLUMNS(Benchmark!$D$54:R93),)</f>
        <v>1</v>
      </c>
      <c r="R75" s="40">
        <f>INDEX(Benchmark!$D$54:$D$93,COLUMNS(Benchmark!$D$54:S93),)</f>
        <v>1</v>
      </c>
      <c r="S75" s="40">
        <f>INDEX(Benchmark!$D$54:$D$93,COLUMNS(Benchmark!$D$54:T93),)</f>
        <v>1</v>
      </c>
      <c r="T75" s="40">
        <f>INDEX(Benchmark!$D$54:$D$93,COLUMNS(Benchmark!$D$54:U93),)</f>
        <v>1</v>
      </c>
      <c r="U75" s="40">
        <f>INDEX(Benchmark!$D$54:$D$93,COLUMNS(Benchmark!$D$54:V93),)</f>
        <v>1</v>
      </c>
      <c r="V75" s="40">
        <f>INDEX(Benchmark!$D$54:$D$93,COLUMNS(Benchmark!$D$54:W93),)</f>
        <v>1</v>
      </c>
      <c r="W75" s="40">
        <f>INDEX(Benchmark!$D$54:$D$93,COLUMNS(Benchmark!$D$54:X93),)</f>
        <v>1</v>
      </c>
      <c r="X75" s="40">
        <f>INDEX(Benchmark!$D$54:$D$93,COLUMNS(Benchmark!$D$54:Y93),)</f>
        <v>1</v>
      </c>
      <c r="Y75" s="40">
        <f>INDEX(Benchmark!$D$54:$D$93,COLUMNS(Benchmark!$D$54:Z93),)</f>
        <v>1</v>
      </c>
      <c r="Z75" s="40">
        <f>INDEX(Benchmark!$D$54:$D$93,COLUMNS(Benchmark!$D$54:AA93),)</f>
        <v>1</v>
      </c>
      <c r="AA75" s="40">
        <f>INDEX(Benchmark!$D$54:$D$93,COLUMNS(Benchmark!$D$54:AB93),)</f>
        <v>1</v>
      </c>
      <c r="AB75" s="40">
        <f>INDEX(Benchmark!$D$54:$D$93,COLUMNS(Benchmark!$D$54:AC93),)</f>
        <v>1</v>
      </c>
      <c r="AC75" s="40">
        <f>INDEX(Benchmark!$D$54:$D$93,COLUMNS(Benchmark!$D$54:AD93),)</f>
        <v>1</v>
      </c>
      <c r="AD75" s="40">
        <f>INDEX(Benchmark!$D$54:$D$93,COLUMNS(Benchmark!$D$54:AE93),)</f>
        <v>1</v>
      </c>
      <c r="AE75" s="40">
        <f>INDEX(Benchmark!$D$54:$D$93,COLUMNS(Benchmark!$D$54:AF93),)</f>
        <v>1</v>
      </c>
      <c r="AF75" s="40">
        <f>INDEX(Benchmark!$D$54:$D$93,COLUMNS(Benchmark!$D$54:AG93),)</f>
        <v>1</v>
      </c>
      <c r="AG75" s="40">
        <f>INDEX(Benchmark!$D$54:$D$93,COLUMNS(Benchmark!$D$54:AH93),)</f>
        <v>1</v>
      </c>
      <c r="AH75" s="40">
        <f>INDEX(Benchmark!$D$54:$D$93,COLUMNS(Benchmark!$D$54:AI93),)</f>
        <v>1</v>
      </c>
      <c r="AI75" s="40">
        <f>INDEX(Benchmark!$D$54:$D$93,COLUMNS(Benchmark!$D$54:AJ93),)</f>
        <v>1</v>
      </c>
      <c r="AJ75" s="40">
        <f>INDEX(Benchmark!$D$54:$D$93,COLUMNS(Benchmark!$D$54:AK93),)</f>
        <v>1</v>
      </c>
      <c r="AK75" s="40">
        <f>INDEX(Benchmark!$D$54:$D$93,COLUMNS(Benchmark!$D$54:AL93),)</f>
        <v>1</v>
      </c>
      <c r="AL75" s="40">
        <f>INDEX(Benchmark!$D$54:$D$93,COLUMNS(Benchmark!$D$54:AM93),)</f>
        <v>0</v>
      </c>
      <c r="AM75" s="40">
        <f>INDEX(Benchmark!$D$54:$D$93,COLUMNS(Benchmark!$D$54:AN93),)</f>
        <v>0</v>
      </c>
      <c r="AN75" s="40">
        <f>INDEX(Benchmark!$D$54:$D$93,COLUMNS(Benchmark!$D$54:AO93),)</f>
        <v>0</v>
      </c>
      <c r="AO75" s="40">
        <f>INDEX(Benchmark!$D$54:$D$93,COLUMNS(Benchmark!$D$54:AP93),)</f>
        <v>0</v>
      </c>
      <c r="AP75" s="40">
        <f>INDEX(Benchmark!$D$54:$D$93,COLUMNS(Benchmark!$D$54:AQ93),)</f>
        <v>0</v>
      </c>
      <c r="AQ75" s="29"/>
    </row>
    <row r="76" spans="2:44" hidden="1" x14ac:dyDescent="0.2">
      <c r="B76" s="29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29"/>
    </row>
    <row r="77" spans="2:44" hidden="1" x14ac:dyDescent="0.2">
      <c r="B77" s="39" t="s">
        <v>93</v>
      </c>
      <c r="C77" s="40">
        <f>IFERROR(RANK(C79,$C$79:$AP$79,0),"")</f>
        <v>16</v>
      </c>
      <c r="D77" s="40">
        <f t="shared" ref="D77:AP77" si="0">IFERROR(RANK(D79,$C$79:$AP$79,0),"")</f>
        <v>30</v>
      </c>
      <c r="E77" s="40">
        <f t="shared" si="0"/>
        <v>10</v>
      </c>
      <c r="F77" s="40">
        <f t="shared" si="0"/>
        <v>12</v>
      </c>
      <c r="G77" s="40">
        <f t="shared" si="0"/>
        <v>6</v>
      </c>
      <c r="H77" s="40">
        <f t="shared" si="0"/>
        <v>11</v>
      </c>
      <c r="I77" s="40">
        <f t="shared" si="0"/>
        <v>27</v>
      </c>
      <c r="J77" s="40">
        <f t="shared" si="0"/>
        <v>8</v>
      </c>
      <c r="K77" s="40">
        <f t="shared" si="0"/>
        <v>22</v>
      </c>
      <c r="L77" s="40">
        <f t="shared" si="0"/>
        <v>5</v>
      </c>
      <c r="M77" s="40">
        <f t="shared" si="0"/>
        <v>32</v>
      </c>
      <c r="N77" s="40">
        <f t="shared" si="0"/>
        <v>24</v>
      </c>
      <c r="O77" s="40">
        <f t="shared" si="0"/>
        <v>23</v>
      </c>
      <c r="P77" s="40">
        <f t="shared" si="0"/>
        <v>28</v>
      </c>
      <c r="Q77" s="40">
        <f t="shared" si="0"/>
        <v>7</v>
      </c>
      <c r="R77" s="40">
        <f t="shared" si="0"/>
        <v>2</v>
      </c>
      <c r="S77" s="40">
        <f t="shared" si="0"/>
        <v>34</v>
      </c>
      <c r="T77" s="40">
        <f t="shared" si="0"/>
        <v>21</v>
      </c>
      <c r="U77" s="40">
        <f t="shared" si="0"/>
        <v>29</v>
      </c>
      <c r="V77" s="40">
        <f t="shared" si="0"/>
        <v>33</v>
      </c>
      <c r="W77" s="40">
        <f t="shared" si="0"/>
        <v>35</v>
      </c>
      <c r="X77" s="40">
        <f t="shared" si="0"/>
        <v>25</v>
      </c>
      <c r="Y77" s="40">
        <f t="shared" si="0"/>
        <v>26</v>
      </c>
      <c r="Z77" s="40">
        <f t="shared" si="0"/>
        <v>1</v>
      </c>
      <c r="AA77" s="40">
        <f t="shared" si="0"/>
        <v>19</v>
      </c>
      <c r="AB77" s="40">
        <f t="shared" si="0"/>
        <v>9</v>
      </c>
      <c r="AC77" s="40">
        <f t="shared" si="0"/>
        <v>4</v>
      </c>
      <c r="AD77" s="40">
        <f t="shared" si="0"/>
        <v>13</v>
      </c>
      <c r="AE77" s="40">
        <f t="shared" si="0"/>
        <v>31</v>
      </c>
      <c r="AF77" s="40">
        <f t="shared" si="0"/>
        <v>15</v>
      </c>
      <c r="AG77" s="40">
        <f t="shared" si="0"/>
        <v>18</v>
      </c>
      <c r="AH77" s="40">
        <f t="shared" si="0"/>
        <v>3</v>
      </c>
      <c r="AI77" s="40">
        <f t="shared" si="0"/>
        <v>14</v>
      </c>
      <c r="AJ77" s="40">
        <f t="shared" si="0"/>
        <v>20</v>
      </c>
      <c r="AK77" s="40">
        <f t="shared" si="0"/>
        <v>17</v>
      </c>
      <c r="AL77" s="40" t="str">
        <f t="shared" si="0"/>
        <v/>
      </c>
      <c r="AM77" s="40" t="str">
        <f t="shared" si="0"/>
        <v/>
      </c>
      <c r="AN77" s="40" t="str">
        <f t="shared" si="0"/>
        <v/>
      </c>
      <c r="AO77" s="40" t="str">
        <f t="shared" si="0"/>
        <v/>
      </c>
      <c r="AP77" s="40" t="str">
        <f t="shared" si="0"/>
        <v/>
      </c>
      <c r="AQ77" s="29"/>
    </row>
    <row r="78" spans="2:44" hidden="1" x14ac:dyDescent="0.2">
      <c r="B78" s="29"/>
      <c r="C78" s="40" t="str">
        <f t="shared" ref="C78:AP78" si="1">C11</f>
        <v>4 Life Seguros</v>
      </c>
      <c r="D78" s="40" t="str">
        <f t="shared" si="1"/>
        <v>Alemana Seguros</v>
      </c>
      <c r="E78" s="40" t="str">
        <f t="shared" si="1"/>
        <v>BanChile</v>
      </c>
      <c r="F78" s="40" t="str">
        <f t="shared" si="1"/>
        <v>BCI Seguros Vida</v>
      </c>
      <c r="G78" s="40" t="str">
        <f t="shared" si="1"/>
        <v>BICE Vida</v>
      </c>
      <c r="H78" s="40" t="str">
        <f t="shared" si="1"/>
        <v>BNP Paribas Cardif</v>
      </c>
      <c r="I78" s="40" t="str">
        <f t="shared" si="1"/>
        <v>Bupa</v>
      </c>
      <c r="J78" s="40" t="str">
        <f t="shared" si="1"/>
        <v>Cámara</v>
      </c>
      <c r="K78" s="40" t="str">
        <f t="shared" si="1"/>
        <v>CF Seguros de Vida</v>
      </c>
      <c r="L78" s="40" t="str">
        <f t="shared" si="1"/>
        <v>Chilena Consolidada</v>
      </c>
      <c r="M78" s="40" t="str">
        <f t="shared" si="1"/>
        <v>Chubb Vida</v>
      </c>
      <c r="N78" s="40" t="str">
        <f t="shared" si="1"/>
        <v>CLC</v>
      </c>
      <c r="O78" s="40" t="str">
        <f t="shared" si="1"/>
        <v>CN Life</v>
      </c>
      <c r="P78" s="40" t="str">
        <f t="shared" si="1"/>
        <v>Colmena Seguros</v>
      </c>
      <c r="Q78" s="40" t="str">
        <f t="shared" si="1"/>
        <v>Confuturo</v>
      </c>
      <c r="R78" s="40" t="str">
        <f t="shared" si="1"/>
        <v>Consorcio Nacional</v>
      </c>
      <c r="S78" s="40" t="str">
        <f t="shared" si="1"/>
        <v>Divina Pastora</v>
      </c>
      <c r="T78" s="40" t="str">
        <f t="shared" si="1"/>
        <v>EuroAmérica</v>
      </c>
      <c r="U78" s="40" t="str">
        <f t="shared" si="1"/>
        <v>HDI Vida</v>
      </c>
      <c r="V78" s="40" t="str">
        <f t="shared" si="1"/>
        <v>Huelen</v>
      </c>
      <c r="W78" s="40" t="str">
        <f t="shared" si="1"/>
        <v>M. de Carabineros</v>
      </c>
      <c r="X78" s="40" t="str">
        <f t="shared" si="1"/>
        <v>M. del Ej. y Av.</v>
      </c>
      <c r="Y78" s="40" t="str">
        <f t="shared" si="1"/>
        <v>Mapfre Vida</v>
      </c>
      <c r="Z78" s="40" t="str">
        <f t="shared" si="1"/>
        <v>MetLife</v>
      </c>
      <c r="AA78" s="40" t="str">
        <f t="shared" si="1"/>
        <v>Mutual de Seguros</v>
      </c>
      <c r="AB78" s="40" t="str">
        <f t="shared" si="1"/>
        <v>Ohio National</v>
      </c>
      <c r="AC78" s="40" t="str">
        <f t="shared" si="1"/>
        <v>Penta Vida</v>
      </c>
      <c r="AD78" s="40" t="str">
        <f t="shared" si="1"/>
        <v>Principal</v>
      </c>
      <c r="AE78" s="40" t="str">
        <f t="shared" si="1"/>
        <v>Renta Nacional</v>
      </c>
      <c r="AF78" s="40" t="str">
        <f t="shared" si="1"/>
        <v>Rigel</v>
      </c>
      <c r="AG78" s="40" t="str">
        <f t="shared" si="1"/>
        <v>Save Seguros</v>
      </c>
      <c r="AH78" s="40" t="str">
        <f t="shared" si="1"/>
        <v>Security Previsión</v>
      </c>
      <c r="AI78" s="40" t="str">
        <f t="shared" si="1"/>
        <v>Sura</v>
      </c>
      <c r="AJ78" s="40" t="str">
        <f t="shared" si="1"/>
        <v>Suramericana</v>
      </c>
      <c r="AK78" s="40" t="str">
        <f t="shared" si="1"/>
        <v>Zurich Santander</v>
      </c>
      <c r="AL78" s="40" t="str">
        <f>AL11</f>
        <v/>
      </c>
      <c r="AM78" s="40" t="str">
        <f t="shared" si="1"/>
        <v/>
      </c>
      <c r="AN78" s="40" t="str">
        <f t="shared" si="1"/>
        <v/>
      </c>
      <c r="AO78" s="40" t="str">
        <f t="shared" si="1"/>
        <v/>
      </c>
      <c r="AP78" s="40" t="str">
        <f t="shared" si="1"/>
        <v/>
      </c>
      <c r="AQ78" s="29"/>
    </row>
    <row r="79" spans="2:44" hidden="1" x14ac:dyDescent="0.2">
      <c r="B79" s="29"/>
      <c r="C79" s="42">
        <f t="shared" ref="C79:AP79" si="2">IFERROR(IF(C75=1,VLOOKUP($C$95,$B$12:$AQ$73,C82+1,FALSE)+C80/1000000,""),"")</f>
        <v>976999.51389909803</v>
      </c>
      <c r="D79" s="42">
        <f t="shared" si="2"/>
        <v>47153.830465296924</v>
      </c>
      <c r="E79" s="42">
        <f t="shared" si="2"/>
        <v>1421616.0902472448</v>
      </c>
      <c r="F79" s="42">
        <f t="shared" si="2"/>
        <v>1312102.9353550856</v>
      </c>
      <c r="G79" s="42">
        <f t="shared" si="2"/>
        <v>1813109.0326972525</v>
      </c>
      <c r="H79" s="42">
        <f t="shared" si="2"/>
        <v>1350451.0156408376</v>
      </c>
      <c r="I79" s="42">
        <f t="shared" si="2"/>
        <v>136556.87732883851</v>
      </c>
      <c r="J79" s="42">
        <f t="shared" si="2"/>
        <v>1750722.3564249706</v>
      </c>
      <c r="K79" s="42">
        <f t="shared" si="2"/>
        <v>350302.75797159271</v>
      </c>
      <c r="L79" s="42">
        <f t="shared" si="2"/>
        <v>2054047.4717411036</v>
      </c>
      <c r="M79" s="42">
        <f t="shared" si="2"/>
        <v>17914.683492398242</v>
      </c>
      <c r="N79" s="42">
        <f t="shared" si="2"/>
        <v>261282.60234226866</v>
      </c>
      <c r="O79" s="42">
        <f t="shared" si="2"/>
        <v>340975.01020838245</v>
      </c>
      <c r="P79" s="42">
        <f t="shared" si="2"/>
        <v>72043.666298244862</v>
      </c>
      <c r="Q79" s="42">
        <f t="shared" si="2"/>
        <v>1768403.8351299998</v>
      </c>
      <c r="R79" s="42">
        <f t="shared" si="2"/>
        <v>4998875.0379994428</v>
      </c>
      <c r="S79" s="42">
        <f t="shared" si="2"/>
        <v>2.4000000000000001E-5</v>
      </c>
      <c r="T79" s="42">
        <f t="shared" si="2"/>
        <v>489621.65720895521</v>
      </c>
      <c r="U79" s="42">
        <f t="shared" si="2"/>
        <v>71571.507470433848</v>
      </c>
      <c r="V79" s="42">
        <f t="shared" si="2"/>
        <v>5942.2135508218016</v>
      </c>
      <c r="W79" s="42">
        <f t="shared" si="2"/>
        <v>2.0000000000000002E-5</v>
      </c>
      <c r="X79" s="42">
        <f t="shared" si="2"/>
        <v>216194.75167039922</v>
      </c>
      <c r="Y79" s="42">
        <f t="shared" si="2"/>
        <v>172831.49351157047</v>
      </c>
      <c r="Z79" s="42">
        <f t="shared" si="2"/>
        <v>5626077.3260175101</v>
      </c>
      <c r="AA79" s="42">
        <f t="shared" si="2"/>
        <v>610705.44183439156</v>
      </c>
      <c r="AB79" s="42">
        <f t="shared" si="2"/>
        <v>1548986.911632271</v>
      </c>
      <c r="AC79" s="42">
        <f t="shared" si="2"/>
        <v>2186383.3260274371</v>
      </c>
      <c r="AD79" s="42">
        <f t="shared" si="2"/>
        <v>1223584.229452455</v>
      </c>
      <c r="AE79" s="42">
        <f t="shared" si="2"/>
        <v>31344.759641008837</v>
      </c>
      <c r="AF79" s="42">
        <f t="shared" si="2"/>
        <v>994497.21839372593</v>
      </c>
      <c r="AG79" s="42">
        <f t="shared" si="2"/>
        <v>630730.50070791331</v>
      </c>
      <c r="AH79" s="42">
        <f t="shared" si="2"/>
        <v>2354631.6232535434</v>
      </c>
      <c r="AI79" s="42">
        <f t="shared" si="2"/>
        <v>1059997.475749433</v>
      </c>
      <c r="AJ79" s="42">
        <f t="shared" si="2"/>
        <v>501854.58162134845</v>
      </c>
      <c r="AK79" s="42">
        <f t="shared" si="2"/>
        <v>753541.32725571154</v>
      </c>
      <c r="AL79" s="42" t="str">
        <f>IFERROR(IF(AL75=1,VLOOKUP($C$95,$B$12:$AQ$73,AL82+1,FALSE)+AL80/1000000,""),"")</f>
        <v/>
      </c>
      <c r="AM79" s="42" t="str">
        <f t="shared" si="2"/>
        <v/>
      </c>
      <c r="AN79" s="42" t="str">
        <f t="shared" si="2"/>
        <v/>
      </c>
      <c r="AO79" s="42" t="str">
        <f t="shared" si="2"/>
        <v/>
      </c>
      <c r="AP79" s="42" t="str">
        <f t="shared" si="2"/>
        <v/>
      </c>
      <c r="AQ79" s="29"/>
    </row>
    <row r="80" spans="2:44" hidden="1" x14ac:dyDescent="0.2">
      <c r="B80" s="29"/>
      <c r="C80" s="40">
        <v>40</v>
      </c>
      <c r="D80" s="40">
        <f>C80-1</f>
        <v>39</v>
      </c>
      <c r="E80" s="40">
        <f t="shared" ref="E80:AP80" si="3">D80-1</f>
        <v>38</v>
      </c>
      <c r="F80" s="40">
        <f t="shared" si="3"/>
        <v>37</v>
      </c>
      <c r="G80" s="40">
        <f t="shared" si="3"/>
        <v>36</v>
      </c>
      <c r="H80" s="40">
        <f t="shared" si="3"/>
        <v>35</v>
      </c>
      <c r="I80" s="40">
        <f t="shared" si="3"/>
        <v>34</v>
      </c>
      <c r="J80" s="40">
        <f t="shared" si="3"/>
        <v>33</v>
      </c>
      <c r="K80" s="40">
        <f t="shared" si="3"/>
        <v>32</v>
      </c>
      <c r="L80" s="40">
        <f t="shared" si="3"/>
        <v>31</v>
      </c>
      <c r="M80" s="40">
        <f t="shared" si="3"/>
        <v>30</v>
      </c>
      <c r="N80" s="40">
        <f t="shared" si="3"/>
        <v>29</v>
      </c>
      <c r="O80" s="40">
        <f t="shared" si="3"/>
        <v>28</v>
      </c>
      <c r="P80" s="40">
        <f t="shared" si="3"/>
        <v>27</v>
      </c>
      <c r="Q80" s="40">
        <f t="shared" si="3"/>
        <v>26</v>
      </c>
      <c r="R80" s="40">
        <f t="shared" si="3"/>
        <v>25</v>
      </c>
      <c r="S80" s="40">
        <f t="shared" si="3"/>
        <v>24</v>
      </c>
      <c r="T80" s="40">
        <f t="shared" si="3"/>
        <v>23</v>
      </c>
      <c r="U80" s="40">
        <f t="shared" si="3"/>
        <v>22</v>
      </c>
      <c r="V80" s="40">
        <f t="shared" si="3"/>
        <v>21</v>
      </c>
      <c r="W80" s="40">
        <f t="shared" si="3"/>
        <v>20</v>
      </c>
      <c r="X80" s="40">
        <f t="shared" si="3"/>
        <v>19</v>
      </c>
      <c r="Y80" s="40">
        <f t="shared" si="3"/>
        <v>18</v>
      </c>
      <c r="Z80" s="40">
        <f t="shared" si="3"/>
        <v>17</v>
      </c>
      <c r="AA80" s="40">
        <f t="shared" si="3"/>
        <v>16</v>
      </c>
      <c r="AB80" s="40">
        <f t="shared" si="3"/>
        <v>15</v>
      </c>
      <c r="AC80" s="40">
        <f t="shared" si="3"/>
        <v>14</v>
      </c>
      <c r="AD80" s="40">
        <f t="shared" si="3"/>
        <v>13</v>
      </c>
      <c r="AE80" s="40">
        <f t="shared" si="3"/>
        <v>12</v>
      </c>
      <c r="AF80" s="40">
        <f t="shared" si="3"/>
        <v>11</v>
      </c>
      <c r="AG80" s="40">
        <f t="shared" si="3"/>
        <v>10</v>
      </c>
      <c r="AH80" s="40">
        <f t="shared" si="3"/>
        <v>9</v>
      </c>
      <c r="AI80" s="40">
        <f t="shared" si="3"/>
        <v>8</v>
      </c>
      <c r="AJ80" s="40">
        <f t="shared" si="3"/>
        <v>7</v>
      </c>
      <c r="AK80" s="40">
        <f t="shared" si="3"/>
        <v>6</v>
      </c>
      <c r="AL80" s="40">
        <f>AK80-1</f>
        <v>5</v>
      </c>
      <c r="AM80" s="40">
        <f t="shared" si="3"/>
        <v>4</v>
      </c>
      <c r="AN80" s="40">
        <f t="shared" si="3"/>
        <v>3</v>
      </c>
      <c r="AO80" s="40">
        <f t="shared" si="3"/>
        <v>2</v>
      </c>
      <c r="AP80" s="40">
        <f t="shared" si="3"/>
        <v>1</v>
      </c>
      <c r="AQ80" s="29"/>
    </row>
    <row r="81" spans="1:43" hidden="1" x14ac:dyDescent="0.2">
      <c r="B81" s="29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29"/>
    </row>
    <row r="82" spans="1:43" hidden="1" x14ac:dyDescent="0.2">
      <c r="B82" s="39" t="s">
        <v>94</v>
      </c>
      <c r="C82" s="40">
        <v>1</v>
      </c>
      <c r="D82" s="40">
        <v>2</v>
      </c>
      <c r="E82" s="40">
        <v>3</v>
      </c>
      <c r="F82" s="40">
        <v>4</v>
      </c>
      <c r="G82" s="40">
        <v>5</v>
      </c>
      <c r="H82" s="40">
        <v>6</v>
      </c>
      <c r="I82" s="40">
        <v>7</v>
      </c>
      <c r="J82" s="40">
        <v>8</v>
      </c>
      <c r="K82" s="40">
        <v>9</v>
      </c>
      <c r="L82" s="40">
        <v>10</v>
      </c>
      <c r="M82" s="40">
        <v>11</v>
      </c>
      <c r="N82" s="40">
        <v>12</v>
      </c>
      <c r="O82" s="40">
        <v>13</v>
      </c>
      <c r="P82" s="40">
        <v>14</v>
      </c>
      <c r="Q82" s="40">
        <v>15</v>
      </c>
      <c r="R82" s="40">
        <v>16</v>
      </c>
      <c r="S82" s="40">
        <v>17</v>
      </c>
      <c r="T82" s="40">
        <v>18</v>
      </c>
      <c r="U82" s="40">
        <v>19</v>
      </c>
      <c r="V82" s="40">
        <v>20</v>
      </c>
      <c r="W82" s="40">
        <v>21</v>
      </c>
      <c r="X82" s="40">
        <v>22</v>
      </c>
      <c r="Y82" s="40">
        <v>23</v>
      </c>
      <c r="Z82" s="40">
        <v>24</v>
      </c>
      <c r="AA82" s="40">
        <v>25</v>
      </c>
      <c r="AB82" s="40">
        <v>26</v>
      </c>
      <c r="AC82" s="40">
        <v>27</v>
      </c>
      <c r="AD82" s="40">
        <v>28</v>
      </c>
      <c r="AE82" s="40">
        <v>29</v>
      </c>
      <c r="AF82" s="40">
        <v>30</v>
      </c>
      <c r="AG82" s="40">
        <v>31</v>
      </c>
      <c r="AH82" s="40">
        <v>32</v>
      </c>
      <c r="AI82" s="40">
        <v>33</v>
      </c>
      <c r="AJ82" s="40">
        <v>34</v>
      </c>
      <c r="AK82" s="40">
        <v>35</v>
      </c>
      <c r="AL82" s="40">
        <v>36</v>
      </c>
      <c r="AM82" s="40">
        <v>37</v>
      </c>
      <c r="AN82" s="40">
        <v>38</v>
      </c>
      <c r="AO82" s="40">
        <v>39</v>
      </c>
      <c r="AP82" s="40">
        <v>40</v>
      </c>
      <c r="AQ82" s="29"/>
    </row>
    <row r="83" spans="1:43" hidden="1" x14ac:dyDescent="0.2">
      <c r="B83" s="29"/>
      <c r="C83" s="40" t="str">
        <f>IFERROR(HLOOKUP(C82,$C$77:$AP$78,2,FALSE),"")</f>
        <v>MetLife</v>
      </c>
      <c r="D83" s="40" t="str">
        <f t="shared" ref="D83:AP83" si="4">IFERROR(HLOOKUP(D82,$C$77:$AP$78,2,FALSE),"")</f>
        <v>Consorcio Nacional</v>
      </c>
      <c r="E83" s="40" t="str">
        <f t="shared" si="4"/>
        <v>Security Previsión</v>
      </c>
      <c r="F83" s="40" t="str">
        <f t="shared" si="4"/>
        <v>Penta Vida</v>
      </c>
      <c r="G83" s="40" t="str">
        <f t="shared" si="4"/>
        <v>Chilena Consolidada</v>
      </c>
      <c r="H83" s="40" t="str">
        <f t="shared" si="4"/>
        <v>BICE Vida</v>
      </c>
      <c r="I83" s="40" t="str">
        <f t="shared" si="4"/>
        <v>Confuturo</v>
      </c>
      <c r="J83" s="40" t="str">
        <f t="shared" si="4"/>
        <v>Cámara</v>
      </c>
      <c r="K83" s="40" t="str">
        <f t="shared" si="4"/>
        <v>Ohio National</v>
      </c>
      <c r="L83" s="40" t="str">
        <f t="shared" si="4"/>
        <v>BanChile</v>
      </c>
      <c r="M83" s="40" t="str">
        <f t="shared" si="4"/>
        <v>BNP Paribas Cardif</v>
      </c>
      <c r="N83" s="40" t="str">
        <f t="shared" si="4"/>
        <v>BCI Seguros Vida</v>
      </c>
      <c r="O83" s="40" t="str">
        <f t="shared" si="4"/>
        <v>Principal</v>
      </c>
      <c r="P83" s="40" t="str">
        <f t="shared" si="4"/>
        <v>Sura</v>
      </c>
      <c r="Q83" s="40" t="str">
        <f t="shared" si="4"/>
        <v>Rigel</v>
      </c>
      <c r="R83" s="40" t="str">
        <f t="shared" si="4"/>
        <v>4 Life Seguros</v>
      </c>
      <c r="S83" s="40" t="str">
        <f t="shared" si="4"/>
        <v>Zurich Santander</v>
      </c>
      <c r="T83" s="40" t="str">
        <f t="shared" si="4"/>
        <v>Save Seguros</v>
      </c>
      <c r="U83" s="40" t="str">
        <f t="shared" si="4"/>
        <v>Mutual de Seguros</v>
      </c>
      <c r="V83" s="40" t="str">
        <f t="shared" si="4"/>
        <v>Suramericana</v>
      </c>
      <c r="W83" s="40" t="str">
        <f t="shared" si="4"/>
        <v>EuroAmérica</v>
      </c>
      <c r="X83" s="40" t="str">
        <f t="shared" si="4"/>
        <v>CF Seguros de Vida</v>
      </c>
      <c r="Y83" s="40" t="str">
        <f t="shared" si="4"/>
        <v>CN Life</v>
      </c>
      <c r="Z83" s="40" t="str">
        <f t="shared" si="4"/>
        <v>CLC</v>
      </c>
      <c r="AA83" s="40" t="str">
        <f t="shared" si="4"/>
        <v>M. del Ej. y Av.</v>
      </c>
      <c r="AB83" s="40" t="str">
        <f t="shared" si="4"/>
        <v>Mapfre Vida</v>
      </c>
      <c r="AC83" s="40" t="str">
        <f t="shared" si="4"/>
        <v>Bupa</v>
      </c>
      <c r="AD83" s="40" t="str">
        <f t="shared" si="4"/>
        <v>Colmena Seguros</v>
      </c>
      <c r="AE83" s="40" t="str">
        <f t="shared" si="4"/>
        <v>HDI Vida</v>
      </c>
      <c r="AF83" s="40" t="str">
        <f t="shared" si="4"/>
        <v>Alemana Seguros</v>
      </c>
      <c r="AG83" s="40" t="str">
        <f t="shared" si="4"/>
        <v>Renta Nacional</v>
      </c>
      <c r="AH83" s="40" t="str">
        <f t="shared" si="4"/>
        <v>Chubb Vida</v>
      </c>
      <c r="AI83" s="40" t="str">
        <f t="shared" si="4"/>
        <v>Huelen</v>
      </c>
      <c r="AJ83" s="40" t="str">
        <f t="shared" si="4"/>
        <v>Divina Pastora</v>
      </c>
      <c r="AK83" s="40" t="str">
        <f>IFERROR(HLOOKUP(AK82,$C$77:$AP$78,2,FALSE),"")</f>
        <v>M. de Carabineros</v>
      </c>
      <c r="AL83" s="40" t="str">
        <f t="shared" si="4"/>
        <v/>
      </c>
      <c r="AM83" s="40" t="str">
        <f t="shared" si="4"/>
        <v/>
      </c>
      <c r="AN83" s="40" t="str">
        <f t="shared" si="4"/>
        <v/>
      </c>
      <c r="AO83" s="40" t="str">
        <f t="shared" si="4"/>
        <v/>
      </c>
      <c r="AP83" s="40" t="str">
        <f t="shared" si="4"/>
        <v/>
      </c>
      <c r="AQ83" s="29"/>
    </row>
    <row r="84" spans="1:43" hidden="1" x14ac:dyDescent="0.2">
      <c r="B84" s="29"/>
      <c r="C84" s="42">
        <f>IFERROR((HLOOKUP(C82,$C$77:$AP$79,3,FALSE)-HLOOKUP(C82,$C$77:$AP$80,4,FALSE)/1000000)/$C$89,"")</f>
        <v>5626.0773260005099</v>
      </c>
      <c r="D84" s="42">
        <f t="shared" ref="D84:AP84" si="5">IFERROR((HLOOKUP(D82,$C$77:$AP$79,3,FALSE)-HLOOKUP(D82,$C$77:$AP$80,4,FALSE)/1000000)/$C$89,"")</f>
        <v>4998.8750379744424</v>
      </c>
      <c r="E84" s="42">
        <f t="shared" si="5"/>
        <v>2354.6316232445433</v>
      </c>
      <c r="F84" s="42">
        <f t="shared" si="5"/>
        <v>2186.383326013437</v>
      </c>
      <c r="G84" s="42">
        <f t="shared" si="5"/>
        <v>2054.0474717101038</v>
      </c>
      <c r="H84" s="42">
        <f t="shared" si="5"/>
        <v>1813.1090326612525</v>
      </c>
      <c r="I84" s="42">
        <f t="shared" si="5"/>
        <v>1768.4038351039999</v>
      </c>
      <c r="J84" s="42">
        <f t="shared" si="5"/>
        <v>1750.7223563919706</v>
      </c>
      <c r="K84" s="42">
        <f t="shared" si="5"/>
        <v>1548.9869116172708</v>
      </c>
      <c r="L84" s="42">
        <f t="shared" si="5"/>
        <v>1421.6160902092447</v>
      </c>
      <c r="M84" s="42">
        <f t="shared" si="5"/>
        <v>1350.4510156058375</v>
      </c>
      <c r="N84" s="42">
        <f t="shared" si="5"/>
        <v>1312.1029353180857</v>
      </c>
      <c r="O84" s="42">
        <f t="shared" si="5"/>
        <v>1223.5842294394549</v>
      </c>
      <c r="P84" s="42">
        <f t="shared" si="5"/>
        <v>1059.9974757414329</v>
      </c>
      <c r="Q84" s="42">
        <f t="shared" si="5"/>
        <v>994.49721838272592</v>
      </c>
      <c r="R84" s="42">
        <f t="shared" si="5"/>
        <v>976.9995138590981</v>
      </c>
      <c r="S84" s="42">
        <f t="shared" si="5"/>
        <v>753.54132724971146</v>
      </c>
      <c r="T84" s="42">
        <f t="shared" si="5"/>
        <v>630.73050069791339</v>
      </c>
      <c r="U84" s="42">
        <f t="shared" si="5"/>
        <v>610.70544181839159</v>
      </c>
      <c r="V84" s="42">
        <f t="shared" si="5"/>
        <v>501.85458161434843</v>
      </c>
      <c r="W84" s="42">
        <f t="shared" si="5"/>
        <v>489.6216571859552</v>
      </c>
      <c r="X84" s="42">
        <f t="shared" si="5"/>
        <v>350.30275793959271</v>
      </c>
      <c r="Y84" s="42">
        <f t="shared" si="5"/>
        <v>340.97501018038247</v>
      </c>
      <c r="Z84" s="42">
        <f t="shared" si="5"/>
        <v>261.28260231326868</v>
      </c>
      <c r="AA84" s="42">
        <f t="shared" si="5"/>
        <v>216.19475165139923</v>
      </c>
      <c r="AB84" s="42">
        <f t="shared" si="5"/>
        <v>172.83149349357049</v>
      </c>
      <c r="AC84" s="42">
        <f t="shared" si="5"/>
        <v>136.55687729483853</v>
      </c>
      <c r="AD84" s="42">
        <f t="shared" si="5"/>
        <v>72.043666271244859</v>
      </c>
      <c r="AE84" s="42">
        <f t="shared" si="5"/>
        <v>71.571507448433849</v>
      </c>
      <c r="AF84" s="42">
        <f t="shared" si="5"/>
        <v>47.153830426296928</v>
      </c>
      <c r="AG84" s="42">
        <f t="shared" si="5"/>
        <v>31.344759629008838</v>
      </c>
      <c r="AH84" s="42">
        <f t="shared" si="5"/>
        <v>17.914683462398244</v>
      </c>
      <c r="AI84" s="42">
        <f t="shared" si="5"/>
        <v>5.9422135298218022</v>
      </c>
      <c r="AJ84" s="42">
        <f t="shared" si="5"/>
        <v>0</v>
      </c>
      <c r="AK84" s="42">
        <f t="shared" si="5"/>
        <v>0</v>
      </c>
      <c r="AL84" s="42" t="str">
        <f t="shared" si="5"/>
        <v/>
      </c>
      <c r="AM84" s="42" t="str">
        <f t="shared" si="5"/>
        <v/>
      </c>
      <c r="AN84" s="42" t="str">
        <f t="shared" si="5"/>
        <v/>
      </c>
      <c r="AO84" s="42" t="str">
        <f t="shared" si="5"/>
        <v/>
      </c>
      <c r="AP84" s="42" t="str">
        <f t="shared" si="5"/>
        <v/>
      </c>
      <c r="AQ84" s="29"/>
    </row>
    <row r="85" spans="1:43" hidden="1" x14ac:dyDescent="0.2">
      <c r="B85" s="29"/>
      <c r="C85" s="42" t="str">
        <f>IF(ISNUMBER(C84),CONCATENATE(C83," - ",C82),"")</f>
        <v>MetLife - 1</v>
      </c>
      <c r="D85" s="42" t="str">
        <f t="shared" ref="D85:AP85" si="6">IF(ISNUMBER(D84),CONCATENATE(D83," - ",D82),"")</f>
        <v>Consorcio Nacional - 2</v>
      </c>
      <c r="E85" s="42" t="str">
        <f t="shared" si="6"/>
        <v>Security Previsión - 3</v>
      </c>
      <c r="F85" s="42" t="str">
        <f t="shared" si="6"/>
        <v>Penta Vida - 4</v>
      </c>
      <c r="G85" s="42" t="str">
        <f t="shared" si="6"/>
        <v>Chilena Consolidada - 5</v>
      </c>
      <c r="H85" s="42" t="str">
        <f t="shared" si="6"/>
        <v>BICE Vida - 6</v>
      </c>
      <c r="I85" s="42" t="str">
        <f t="shared" si="6"/>
        <v>Confuturo - 7</v>
      </c>
      <c r="J85" s="42" t="str">
        <f t="shared" si="6"/>
        <v>Cámara - 8</v>
      </c>
      <c r="K85" s="42" t="str">
        <f t="shared" si="6"/>
        <v>Ohio National - 9</v>
      </c>
      <c r="L85" s="42" t="str">
        <f t="shared" si="6"/>
        <v>BanChile - 10</v>
      </c>
      <c r="M85" s="42" t="str">
        <f t="shared" si="6"/>
        <v>BNP Paribas Cardif - 11</v>
      </c>
      <c r="N85" s="42" t="str">
        <f t="shared" si="6"/>
        <v>BCI Seguros Vida - 12</v>
      </c>
      <c r="O85" s="42" t="str">
        <f t="shared" si="6"/>
        <v>Principal - 13</v>
      </c>
      <c r="P85" s="42" t="str">
        <f t="shared" si="6"/>
        <v>Sura - 14</v>
      </c>
      <c r="Q85" s="42" t="str">
        <f t="shared" si="6"/>
        <v>Rigel - 15</v>
      </c>
      <c r="R85" s="42" t="str">
        <f t="shared" si="6"/>
        <v>4 Life Seguros - 16</v>
      </c>
      <c r="S85" s="42" t="str">
        <f t="shared" si="6"/>
        <v>Zurich Santander - 17</v>
      </c>
      <c r="T85" s="42" t="str">
        <f t="shared" si="6"/>
        <v>Save Seguros - 18</v>
      </c>
      <c r="U85" s="42" t="str">
        <f t="shared" si="6"/>
        <v>Mutual de Seguros - 19</v>
      </c>
      <c r="V85" s="42" t="str">
        <f t="shared" si="6"/>
        <v>Suramericana - 20</v>
      </c>
      <c r="W85" s="42" t="str">
        <f t="shared" si="6"/>
        <v>EuroAmérica - 21</v>
      </c>
      <c r="X85" s="42" t="str">
        <f t="shared" si="6"/>
        <v>CF Seguros de Vida - 22</v>
      </c>
      <c r="Y85" s="42" t="str">
        <f t="shared" si="6"/>
        <v>CN Life - 23</v>
      </c>
      <c r="Z85" s="42" t="str">
        <f t="shared" si="6"/>
        <v>CLC - 24</v>
      </c>
      <c r="AA85" s="42" t="str">
        <f t="shared" si="6"/>
        <v>M. del Ej. y Av. - 25</v>
      </c>
      <c r="AB85" s="42" t="str">
        <f t="shared" si="6"/>
        <v>Mapfre Vida - 26</v>
      </c>
      <c r="AC85" s="42" t="str">
        <f t="shared" si="6"/>
        <v>Bupa - 27</v>
      </c>
      <c r="AD85" s="42" t="str">
        <f t="shared" si="6"/>
        <v>Colmena Seguros - 28</v>
      </c>
      <c r="AE85" s="42" t="str">
        <f t="shared" si="6"/>
        <v>HDI Vida - 29</v>
      </c>
      <c r="AF85" s="42" t="str">
        <f t="shared" si="6"/>
        <v>Alemana Seguros - 30</v>
      </c>
      <c r="AG85" s="42" t="str">
        <f t="shared" si="6"/>
        <v>Renta Nacional - 31</v>
      </c>
      <c r="AH85" s="42" t="str">
        <f t="shared" si="6"/>
        <v>Chubb Vida - 32</v>
      </c>
      <c r="AI85" s="42" t="str">
        <f t="shared" si="6"/>
        <v>Huelen - 33</v>
      </c>
      <c r="AJ85" s="42" t="str">
        <f t="shared" si="6"/>
        <v>Divina Pastora - 34</v>
      </c>
      <c r="AK85" s="42" t="str">
        <f t="shared" si="6"/>
        <v>M. de Carabineros - 35</v>
      </c>
      <c r="AL85" s="42" t="str">
        <f t="shared" si="6"/>
        <v/>
      </c>
      <c r="AM85" s="42" t="str">
        <f t="shared" si="6"/>
        <v/>
      </c>
      <c r="AN85" s="42" t="str">
        <f t="shared" si="6"/>
        <v/>
      </c>
      <c r="AO85" s="42" t="str">
        <f t="shared" si="6"/>
        <v/>
      </c>
      <c r="AP85" s="42" t="str">
        <f t="shared" si="6"/>
        <v/>
      </c>
      <c r="AQ85" s="29"/>
    </row>
    <row r="86" spans="1:43" hidden="1" x14ac:dyDescent="0.2">
      <c r="B86" s="29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29"/>
    </row>
    <row r="87" spans="1:43" hidden="1" x14ac:dyDescent="0.2">
      <c r="B87" s="39" t="s">
        <v>95</v>
      </c>
      <c r="C87" s="42" t="str">
        <f t="shared" ref="C87:AP87" si="7">IF($C$98=C83,C84,"")</f>
        <v/>
      </c>
      <c r="D87" s="42" t="str">
        <f t="shared" si="7"/>
        <v/>
      </c>
      <c r="E87" s="42" t="str">
        <f t="shared" si="7"/>
        <v/>
      </c>
      <c r="F87" s="42" t="str">
        <f t="shared" si="7"/>
        <v/>
      </c>
      <c r="G87" s="42" t="str">
        <f t="shared" si="7"/>
        <v/>
      </c>
      <c r="H87" s="42" t="str">
        <f t="shared" si="7"/>
        <v/>
      </c>
      <c r="I87" s="42" t="str">
        <f t="shared" si="7"/>
        <v/>
      </c>
      <c r="J87" s="42" t="str">
        <f t="shared" si="7"/>
        <v/>
      </c>
      <c r="K87" s="42" t="str">
        <f t="shared" si="7"/>
        <v/>
      </c>
      <c r="L87" s="42" t="str">
        <f t="shared" si="7"/>
        <v/>
      </c>
      <c r="M87" s="42" t="str">
        <f t="shared" si="7"/>
        <v/>
      </c>
      <c r="N87" s="42" t="str">
        <f t="shared" si="7"/>
        <v/>
      </c>
      <c r="O87" s="42" t="str">
        <f t="shared" si="7"/>
        <v/>
      </c>
      <c r="P87" s="42" t="str">
        <f t="shared" si="7"/>
        <v/>
      </c>
      <c r="Q87" s="42" t="str">
        <f t="shared" si="7"/>
        <v/>
      </c>
      <c r="R87" s="42" t="str">
        <f t="shared" si="7"/>
        <v/>
      </c>
      <c r="S87" s="42" t="str">
        <f t="shared" si="7"/>
        <v/>
      </c>
      <c r="T87" s="42" t="str">
        <f t="shared" si="7"/>
        <v/>
      </c>
      <c r="U87" s="42" t="str">
        <f t="shared" si="7"/>
        <v/>
      </c>
      <c r="V87" s="42" t="str">
        <f t="shared" si="7"/>
        <v/>
      </c>
      <c r="W87" s="42" t="str">
        <f t="shared" si="7"/>
        <v/>
      </c>
      <c r="X87" s="42" t="str">
        <f t="shared" si="7"/>
        <v/>
      </c>
      <c r="Y87" s="42" t="str">
        <f t="shared" si="7"/>
        <v/>
      </c>
      <c r="Z87" s="42" t="str">
        <f t="shared" si="7"/>
        <v/>
      </c>
      <c r="AA87" s="42" t="str">
        <f t="shared" si="7"/>
        <v/>
      </c>
      <c r="AB87" s="42" t="str">
        <f t="shared" si="7"/>
        <v/>
      </c>
      <c r="AC87" s="42" t="str">
        <f t="shared" si="7"/>
        <v/>
      </c>
      <c r="AD87" s="42" t="str">
        <f t="shared" si="7"/>
        <v/>
      </c>
      <c r="AE87" s="42" t="str">
        <f t="shared" si="7"/>
        <v/>
      </c>
      <c r="AF87" s="42" t="str">
        <f t="shared" si="7"/>
        <v/>
      </c>
      <c r="AG87" s="42" t="str">
        <f t="shared" si="7"/>
        <v/>
      </c>
      <c r="AH87" s="42" t="str">
        <f t="shared" si="7"/>
        <v/>
      </c>
      <c r="AI87" s="42" t="str">
        <f t="shared" si="7"/>
        <v/>
      </c>
      <c r="AJ87" s="42" t="str">
        <f t="shared" si="7"/>
        <v/>
      </c>
      <c r="AK87" s="42" t="str">
        <f>IF($C$98=AK83,AK84,"")</f>
        <v/>
      </c>
      <c r="AL87" s="42" t="str">
        <f t="shared" si="7"/>
        <v/>
      </c>
      <c r="AM87" s="42" t="str">
        <f t="shared" si="7"/>
        <v/>
      </c>
      <c r="AN87" s="42" t="str">
        <f t="shared" si="7"/>
        <v/>
      </c>
      <c r="AO87" s="42" t="str">
        <f t="shared" si="7"/>
        <v/>
      </c>
      <c r="AP87" s="42" t="str">
        <f t="shared" si="7"/>
        <v/>
      </c>
      <c r="AQ87" s="29"/>
    </row>
    <row r="88" spans="1:43" hidden="1" x14ac:dyDescent="0.2">
      <c r="B88" s="29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29"/>
    </row>
    <row r="89" spans="1:43" hidden="1" x14ac:dyDescent="0.2">
      <c r="B89" s="39" t="s">
        <v>99</v>
      </c>
      <c r="C89" s="27">
        <f>IF(MAX(C79:AP79)&lt;100000,1,IF(AND(MAX(C79:AP79)&gt;=100000,MAX(C79:AP79)&lt;100000000),1000,IF(MAX(C79:AP79)&gt;=100000000,1000000)))</f>
        <v>1000</v>
      </c>
      <c r="D89" s="27">
        <v>1000000</v>
      </c>
      <c r="E89" s="27">
        <v>1000</v>
      </c>
      <c r="F89" s="27">
        <v>1</v>
      </c>
      <c r="G89" s="27" t="str">
        <f>INDEX(D90:F92,MATCH(Índice!$H$52,C90:C92,0),MATCH(C89,D89:F89,0))</f>
        <v>Miles de UF</v>
      </c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29"/>
    </row>
    <row r="90" spans="1:43" hidden="1" x14ac:dyDescent="0.2">
      <c r="B90" s="29"/>
      <c r="C90" s="27" t="str">
        <f>Índice!H53</f>
        <v>Cifras en UF al 31.03.2021</v>
      </c>
      <c r="D90" s="27" t="s">
        <v>329</v>
      </c>
      <c r="E90" s="27" t="s">
        <v>96</v>
      </c>
      <c r="F90" s="27" t="s">
        <v>21</v>
      </c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29"/>
    </row>
    <row r="91" spans="1:43" hidden="1" x14ac:dyDescent="0.2">
      <c r="B91" s="29"/>
      <c r="C91" s="27" t="str">
        <f>Índice!H54</f>
        <v>Cifras en M$ al 31.03.2021</v>
      </c>
      <c r="D91" s="27" t="s">
        <v>330</v>
      </c>
      <c r="E91" s="27" t="s">
        <v>97</v>
      </c>
      <c r="F91" s="27" t="s">
        <v>327</v>
      </c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29"/>
    </row>
    <row r="92" spans="1:43" hidden="1" x14ac:dyDescent="0.2">
      <c r="B92" s="29"/>
      <c r="C92" s="27" t="str">
        <f>Índice!H55</f>
        <v>Cifras en US$ al 31.03.2021</v>
      </c>
      <c r="D92" s="27" t="s">
        <v>331</v>
      </c>
      <c r="E92" s="27" t="s">
        <v>98</v>
      </c>
      <c r="F92" s="27" t="s">
        <v>328</v>
      </c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29"/>
    </row>
    <row r="93" spans="1:43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</row>
    <row r="94" spans="1:43" x14ac:dyDescent="0.2">
      <c r="C94" s="44" t="s">
        <v>106</v>
      </c>
      <c r="D94" s="44"/>
      <c r="E94" s="44"/>
      <c r="F94" s="44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</row>
    <row r="95" spans="1:43" x14ac:dyDescent="0.2">
      <c r="A95" s="223"/>
      <c r="C95" s="275" t="s">
        <v>164</v>
      </c>
      <c r="D95" s="276"/>
      <c r="E95" s="276"/>
      <c r="F95" s="277"/>
      <c r="G95" s="47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</row>
    <row r="96" spans="1:43" x14ac:dyDescent="0.2">
      <c r="C96" s="48"/>
      <c r="D96" s="48"/>
      <c r="E96" s="48"/>
      <c r="F96" s="48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</row>
    <row r="97" spans="1:43" x14ac:dyDescent="0.2">
      <c r="C97" s="44" t="s">
        <v>107</v>
      </c>
      <c r="D97" s="44"/>
      <c r="E97" s="44"/>
      <c r="F97" s="44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</row>
    <row r="98" spans="1:43" x14ac:dyDescent="0.2">
      <c r="A98" s="223"/>
      <c r="C98" s="275"/>
      <c r="D98" s="276"/>
      <c r="E98" s="276"/>
      <c r="F98" s="277"/>
      <c r="G98" s="47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</row>
    <row r="99" spans="1:43" x14ac:dyDescent="0.2">
      <c r="B99" s="48"/>
      <c r="C99" s="48"/>
      <c r="D99" s="48"/>
      <c r="E99" s="48"/>
      <c r="F99" s="48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</row>
    <row r="100" spans="1:43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</row>
    <row r="101" spans="1:43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</row>
    <row r="102" spans="1:43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</row>
    <row r="103" spans="1:43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</row>
    <row r="104" spans="1:43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</row>
    <row r="105" spans="1:43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</row>
    <row r="106" spans="1:43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</row>
    <row r="107" spans="1:43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</row>
    <row r="108" spans="1:43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</row>
    <row r="109" spans="1:43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</row>
    <row r="110" spans="1:43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</row>
    <row r="111" spans="1:43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</row>
    <row r="112" spans="1:43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</row>
    <row r="113" spans="2:43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</row>
    <row r="114" spans="2:43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</row>
    <row r="115" spans="2:43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</row>
    <row r="116" spans="2:43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</row>
    <row r="117" spans="2:43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</row>
    <row r="118" spans="2:43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</row>
    <row r="119" spans="2:43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</row>
    <row r="120" spans="2:43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</row>
    <row r="121" spans="2:43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</row>
    <row r="122" spans="2:43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</row>
    <row r="123" spans="2:43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</row>
    <row r="124" spans="2:43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</row>
    <row r="125" spans="2:43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</row>
    <row r="126" spans="2:43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</row>
    <row r="127" spans="2:43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</row>
    <row r="128" spans="2:43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</row>
    <row r="129" spans="2:43" hidden="1" x14ac:dyDescent="0.2">
      <c r="B129" s="29"/>
      <c r="C129" s="42" t="str">
        <f>C83</f>
        <v>MetLife</v>
      </c>
      <c r="D129" s="42" t="str">
        <f t="shared" ref="D129:AP129" si="8">D83</f>
        <v>Consorcio Nacional</v>
      </c>
      <c r="E129" s="42" t="str">
        <f t="shared" si="8"/>
        <v>Security Previsión</v>
      </c>
      <c r="F129" s="42" t="str">
        <f t="shared" si="8"/>
        <v>Penta Vida</v>
      </c>
      <c r="G129" s="42" t="str">
        <f t="shared" si="8"/>
        <v>Chilena Consolidada</v>
      </c>
      <c r="H129" s="42" t="str">
        <f t="shared" si="8"/>
        <v>BICE Vida</v>
      </c>
      <c r="I129" s="42" t="str">
        <f t="shared" si="8"/>
        <v>Confuturo</v>
      </c>
      <c r="J129" s="42" t="str">
        <f t="shared" si="8"/>
        <v>Cámara</v>
      </c>
      <c r="K129" s="42" t="str">
        <f t="shared" si="8"/>
        <v>Ohio National</v>
      </c>
      <c r="L129" s="42" t="str">
        <f t="shared" si="8"/>
        <v>BanChile</v>
      </c>
      <c r="M129" s="42" t="str">
        <f t="shared" si="8"/>
        <v>BNP Paribas Cardif</v>
      </c>
      <c r="N129" s="42" t="str">
        <f t="shared" si="8"/>
        <v>BCI Seguros Vida</v>
      </c>
      <c r="O129" s="42" t="str">
        <f t="shared" si="8"/>
        <v>Principal</v>
      </c>
      <c r="P129" s="42" t="str">
        <f t="shared" si="8"/>
        <v>Sura</v>
      </c>
      <c r="Q129" s="42" t="str">
        <f t="shared" si="8"/>
        <v>Rigel</v>
      </c>
      <c r="R129" s="42" t="str">
        <f t="shared" si="8"/>
        <v>4 Life Seguros</v>
      </c>
      <c r="S129" s="42" t="str">
        <f t="shared" si="8"/>
        <v>Zurich Santander</v>
      </c>
      <c r="T129" s="42" t="str">
        <f t="shared" si="8"/>
        <v>Save Seguros</v>
      </c>
      <c r="U129" s="42" t="str">
        <f t="shared" si="8"/>
        <v>Mutual de Seguros</v>
      </c>
      <c r="V129" s="42" t="str">
        <f t="shared" si="8"/>
        <v>Suramericana</v>
      </c>
      <c r="W129" s="42" t="str">
        <f t="shared" si="8"/>
        <v>EuroAmérica</v>
      </c>
      <c r="X129" s="42" t="str">
        <f t="shared" si="8"/>
        <v>CF Seguros de Vida</v>
      </c>
      <c r="Y129" s="42" t="str">
        <f t="shared" si="8"/>
        <v>CN Life</v>
      </c>
      <c r="Z129" s="42" t="str">
        <f t="shared" si="8"/>
        <v>CLC</v>
      </c>
      <c r="AA129" s="42" t="str">
        <f t="shared" si="8"/>
        <v>M. del Ej. y Av.</v>
      </c>
      <c r="AB129" s="42" t="str">
        <f t="shared" si="8"/>
        <v>Mapfre Vida</v>
      </c>
      <c r="AC129" s="42" t="str">
        <f t="shared" si="8"/>
        <v>Bupa</v>
      </c>
      <c r="AD129" s="42" t="str">
        <f t="shared" si="8"/>
        <v>Colmena Seguros</v>
      </c>
      <c r="AE129" s="42" t="str">
        <f t="shared" si="8"/>
        <v>HDI Vida</v>
      </c>
      <c r="AF129" s="42" t="str">
        <f t="shared" si="8"/>
        <v>Alemana Seguros</v>
      </c>
      <c r="AG129" s="42" t="str">
        <f t="shared" si="8"/>
        <v>Renta Nacional</v>
      </c>
      <c r="AH129" s="42" t="str">
        <f t="shared" si="8"/>
        <v>Chubb Vida</v>
      </c>
      <c r="AI129" s="42" t="str">
        <f t="shared" si="8"/>
        <v>Huelen</v>
      </c>
      <c r="AJ129" s="42" t="str">
        <f t="shared" si="8"/>
        <v>Divina Pastora</v>
      </c>
      <c r="AK129" s="42" t="str">
        <f t="shared" si="8"/>
        <v>M. de Carabineros</v>
      </c>
      <c r="AL129" s="42" t="str">
        <f t="shared" si="8"/>
        <v/>
      </c>
      <c r="AM129" s="42" t="str">
        <f>AM83</f>
        <v/>
      </c>
      <c r="AN129" s="42" t="str">
        <f t="shared" si="8"/>
        <v/>
      </c>
      <c r="AO129" s="42" t="str">
        <f t="shared" si="8"/>
        <v/>
      </c>
      <c r="AP129" s="42" t="str">
        <f t="shared" si="8"/>
        <v/>
      </c>
      <c r="AQ129" s="29"/>
    </row>
    <row r="130" spans="2:43" hidden="1" x14ac:dyDescent="0.2">
      <c r="B130" s="39" t="s">
        <v>7</v>
      </c>
      <c r="C130" s="59">
        <f>IFERROR(HLOOKUP(C$129,$C$11:$AP$16,4,FALSE)/$C$89,"")</f>
        <v>5626.0773260005099</v>
      </c>
      <c r="D130" s="59">
        <f t="shared" ref="D130:AP130" si="9">IFERROR(HLOOKUP(D$129,$C$11:$AP$16,4,FALSE)/$C$89,"")</f>
        <v>4998.8750379744424</v>
      </c>
      <c r="E130" s="59">
        <f t="shared" si="9"/>
        <v>2354.6316232445433</v>
      </c>
      <c r="F130" s="59">
        <f t="shared" si="9"/>
        <v>2186.383326013437</v>
      </c>
      <c r="G130" s="59">
        <f t="shared" si="9"/>
        <v>2054.0474717101038</v>
      </c>
      <c r="H130" s="59">
        <f t="shared" si="9"/>
        <v>1813.1090326612525</v>
      </c>
      <c r="I130" s="59">
        <f t="shared" si="9"/>
        <v>1768.4038351039999</v>
      </c>
      <c r="J130" s="59">
        <f t="shared" si="9"/>
        <v>1750.7223563919706</v>
      </c>
      <c r="K130" s="59">
        <f t="shared" si="9"/>
        <v>1548.9869116172708</v>
      </c>
      <c r="L130" s="59">
        <f t="shared" si="9"/>
        <v>1421.6160902092447</v>
      </c>
      <c r="M130" s="59">
        <f t="shared" si="9"/>
        <v>1350.4510156058375</v>
      </c>
      <c r="N130" s="59">
        <f t="shared" si="9"/>
        <v>1312.1029353180857</v>
      </c>
      <c r="O130" s="59">
        <f t="shared" si="9"/>
        <v>1223.5842294394549</v>
      </c>
      <c r="P130" s="59">
        <f t="shared" si="9"/>
        <v>1059.9974757414329</v>
      </c>
      <c r="Q130" s="59">
        <f t="shared" si="9"/>
        <v>994.49721838272592</v>
      </c>
      <c r="R130" s="59">
        <f t="shared" si="9"/>
        <v>976.9995138590981</v>
      </c>
      <c r="S130" s="59">
        <f t="shared" si="9"/>
        <v>753.54132724971146</v>
      </c>
      <c r="T130" s="59">
        <f t="shared" si="9"/>
        <v>630.73050069791339</v>
      </c>
      <c r="U130" s="59">
        <f t="shared" si="9"/>
        <v>610.70544181839159</v>
      </c>
      <c r="V130" s="59">
        <f t="shared" si="9"/>
        <v>501.85458161434843</v>
      </c>
      <c r="W130" s="59">
        <f t="shared" si="9"/>
        <v>489.6216571859552</v>
      </c>
      <c r="X130" s="59">
        <f t="shared" si="9"/>
        <v>350.30275793959271</v>
      </c>
      <c r="Y130" s="59">
        <f t="shared" si="9"/>
        <v>340.97501018038247</v>
      </c>
      <c r="Z130" s="59">
        <f t="shared" si="9"/>
        <v>261.28260231326868</v>
      </c>
      <c r="AA130" s="59">
        <f t="shared" si="9"/>
        <v>216.19475165139923</v>
      </c>
      <c r="AB130" s="59">
        <f t="shared" si="9"/>
        <v>172.83149349357049</v>
      </c>
      <c r="AC130" s="59">
        <f t="shared" si="9"/>
        <v>136.55687729483853</v>
      </c>
      <c r="AD130" s="59">
        <f t="shared" si="9"/>
        <v>72.043666271244859</v>
      </c>
      <c r="AE130" s="59">
        <f t="shared" si="9"/>
        <v>71.571507448433849</v>
      </c>
      <c r="AF130" s="59">
        <f t="shared" si="9"/>
        <v>47.153830426296928</v>
      </c>
      <c r="AG130" s="59">
        <f t="shared" si="9"/>
        <v>31.344759629008838</v>
      </c>
      <c r="AH130" s="59">
        <f t="shared" si="9"/>
        <v>17.914683462398244</v>
      </c>
      <c r="AI130" s="59">
        <f t="shared" si="9"/>
        <v>5.9422135298218022</v>
      </c>
      <c r="AJ130" s="59">
        <f t="shared" si="9"/>
        <v>0</v>
      </c>
      <c r="AK130" s="59">
        <f t="shared" si="9"/>
        <v>0</v>
      </c>
      <c r="AL130" s="59">
        <f t="shared" si="9"/>
        <v>0</v>
      </c>
      <c r="AM130" s="59">
        <f t="shared" si="9"/>
        <v>0</v>
      </c>
      <c r="AN130" s="59">
        <f t="shared" si="9"/>
        <v>0</v>
      </c>
      <c r="AO130" s="59">
        <f t="shared" si="9"/>
        <v>0</v>
      </c>
      <c r="AP130" s="59">
        <f t="shared" si="9"/>
        <v>0</v>
      </c>
      <c r="AQ130" s="29"/>
    </row>
    <row r="131" spans="2:43" hidden="1" x14ac:dyDescent="0.2">
      <c r="B131" s="39" t="s">
        <v>324</v>
      </c>
      <c r="C131" s="59">
        <f>IFERROR(HLOOKUP(C$129,$C$11:$AP$16,5,FALSE)/$C$89,"")</f>
        <v>17.546352633478676</v>
      </c>
      <c r="D131" s="59">
        <f t="shared" ref="D131:AP131" si="10">IFERROR(HLOOKUP(D$129,$C$11:$AP$16,5,FALSE)/$C$89,"")</f>
        <v>0</v>
      </c>
      <c r="E131" s="59">
        <f t="shared" si="10"/>
        <v>0</v>
      </c>
      <c r="F131" s="59">
        <f t="shared" si="10"/>
        <v>0</v>
      </c>
      <c r="G131" s="59">
        <f t="shared" si="10"/>
        <v>0</v>
      </c>
      <c r="H131" s="59">
        <f t="shared" si="10"/>
        <v>0</v>
      </c>
      <c r="I131" s="59">
        <f t="shared" si="10"/>
        <v>0</v>
      </c>
      <c r="J131" s="59">
        <f t="shared" si="10"/>
        <v>0</v>
      </c>
      <c r="K131" s="59">
        <f t="shared" si="10"/>
        <v>0</v>
      </c>
      <c r="L131" s="59">
        <f t="shared" si="10"/>
        <v>0</v>
      </c>
      <c r="M131" s="59">
        <f t="shared" si="10"/>
        <v>14.573612925020337</v>
      </c>
      <c r="N131" s="59">
        <f t="shared" si="10"/>
        <v>0</v>
      </c>
      <c r="O131" s="59">
        <f t="shared" si="10"/>
        <v>0</v>
      </c>
      <c r="P131" s="59">
        <f t="shared" si="10"/>
        <v>0</v>
      </c>
      <c r="Q131" s="59">
        <f t="shared" si="10"/>
        <v>0</v>
      </c>
      <c r="R131" s="59">
        <f t="shared" si="10"/>
        <v>0</v>
      </c>
      <c r="S131" s="59">
        <f t="shared" si="10"/>
        <v>0</v>
      </c>
      <c r="T131" s="59">
        <f t="shared" si="10"/>
        <v>0</v>
      </c>
      <c r="U131" s="59">
        <f t="shared" si="10"/>
        <v>0</v>
      </c>
      <c r="V131" s="59">
        <f t="shared" si="10"/>
        <v>0</v>
      </c>
      <c r="W131" s="59">
        <f t="shared" si="10"/>
        <v>0</v>
      </c>
      <c r="X131" s="59">
        <f t="shared" si="10"/>
        <v>0</v>
      </c>
      <c r="Y131" s="59">
        <f t="shared" si="10"/>
        <v>0</v>
      </c>
      <c r="Z131" s="59">
        <f t="shared" si="10"/>
        <v>0</v>
      </c>
      <c r="AA131" s="59">
        <f t="shared" si="10"/>
        <v>0</v>
      </c>
      <c r="AB131" s="59">
        <f t="shared" si="10"/>
        <v>0</v>
      </c>
      <c r="AC131" s="59">
        <f t="shared" si="10"/>
        <v>0</v>
      </c>
      <c r="AD131" s="59">
        <f t="shared" si="10"/>
        <v>0</v>
      </c>
      <c r="AE131" s="59">
        <f t="shared" si="10"/>
        <v>0</v>
      </c>
      <c r="AF131" s="59">
        <f t="shared" si="10"/>
        <v>0</v>
      </c>
      <c r="AG131" s="59">
        <f t="shared" si="10"/>
        <v>0</v>
      </c>
      <c r="AH131" s="59">
        <f t="shared" si="10"/>
        <v>0</v>
      </c>
      <c r="AI131" s="59">
        <f t="shared" si="10"/>
        <v>0</v>
      </c>
      <c r="AJ131" s="59">
        <f t="shared" si="10"/>
        <v>0</v>
      </c>
      <c r="AK131" s="59">
        <f t="shared" si="10"/>
        <v>0</v>
      </c>
      <c r="AL131" s="59">
        <f t="shared" si="10"/>
        <v>0</v>
      </c>
      <c r="AM131" s="59">
        <f t="shared" si="10"/>
        <v>0</v>
      </c>
      <c r="AN131" s="59">
        <f t="shared" si="10"/>
        <v>0</v>
      </c>
      <c r="AO131" s="59">
        <f t="shared" si="10"/>
        <v>0</v>
      </c>
      <c r="AP131" s="59">
        <f t="shared" si="10"/>
        <v>0</v>
      </c>
      <c r="AQ131" s="29"/>
    </row>
    <row r="132" spans="2:43" hidden="1" x14ac:dyDescent="0.2">
      <c r="B132" s="39" t="s">
        <v>325</v>
      </c>
      <c r="C132" s="59">
        <f>IFERROR(-HLOOKUP(C$129,$C$11:$AP$16,6,FALSE)/$C$89,"")</f>
        <v>-134.52097090740975</v>
      </c>
      <c r="D132" s="59">
        <f t="shared" ref="D132:AP132" si="11">IFERROR(-HLOOKUP(D$129,$C$11:$AP$16,6,FALSE)/$C$89,"")</f>
        <v>-204.96421642353386</v>
      </c>
      <c r="E132" s="59">
        <f t="shared" si="11"/>
        <v>-29.662861794802275</v>
      </c>
      <c r="F132" s="59">
        <f t="shared" si="11"/>
        <v>-10.874077259321982</v>
      </c>
      <c r="G132" s="59">
        <f t="shared" si="11"/>
        <v>-93.41124288436346</v>
      </c>
      <c r="H132" s="59">
        <f t="shared" si="11"/>
        <v>-77.870042868170088</v>
      </c>
      <c r="I132" s="59">
        <f t="shared" si="11"/>
        <v>-2.3724288368304975</v>
      </c>
      <c r="J132" s="59">
        <f t="shared" si="11"/>
        <v>-312.92780994714366</v>
      </c>
      <c r="K132" s="59">
        <f t="shared" si="11"/>
        <v>-19.706396750170185</v>
      </c>
      <c r="L132" s="59">
        <f t="shared" si="11"/>
        <v>-80.487889512318006</v>
      </c>
      <c r="M132" s="59">
        <f t="shared" si="11"/>
        <v>-0.27872305175376438</v>
      </c>
      <c r="N132" s="59">
        <f t="shared" si="11"/>
        <v>-235.55305926870665</v>
      </c>
      <c r="O132" s="59">
        <f t="shared" si="11"/>
        <v>-2.1444631136763448</v>
      </c>
      <c r="P132" s="59">
        <f t="shared" si="11"/>
        <v>-4.4340881047887093</v>
      </c>
      <c r="Q132" s="59">
        <f t="shared" si="11"/>
        <v>-74.906998762024685</v>
      </c>
      <c r="R132" s="59">
        <f t="shared" si="11"/>
        <v>-32.490915901025929</v>
      </c>
      <c r="S132" s="59">
        <f t="shared" si="11"/>
        <v>-158.88299177030473</v>
      </c>
      <c r="T132" s="59">
        <f t="shared" si="11"/>
        <v>-24.00675358235496</v>
      </c>
      <c r="U132" s="59">
        <f t="shared" si="11"/>
        <v>-1.6176687213405652</v>
      </c>
      <c r="V132" s="59">
        <f t="shared" si="11"/>
        <v>-72.164402034783748</v>
      </c>
      <c r="W132" s="59">
        <f t="shared" si="11"/>
        <v>-7.9231781708106575E-2</v>
      </c>
      <c r="X132" s="59">
        <f t="shared" si="11"/>
        <v>0.4181356071165041</v>
      </c>
      <c r="Y132" s="59">
        <f t="shared" si="11"/>
        <v>-0.94060950298301371</v>
      </c>
      <c r="Z132" s="59">
        <f t="shared" si="11"/>
        <v>0</v>
      </c>
      <c r="AA132" s="59">
        <f t="shared" si="11"/>
        <v>-1.630766289377328</v>
      </c>
      <c r="AB132" s="59">
        <f t="shared" si="11"/>
        <v>-37.885549027939327</v>
      </c>
      <c r="AC132" s="59">
        <f t="shared" si="11"/>
        <v>-2.8841525210096903</v>
      </c>
      <c r="AD132" s="59">
        <f t="shared" si="11"/>
        <v>-2.0580531842909471</v>
      </c>
      <c r="AE132" s="59">
        <f t="shared" si="11"/>
        <v>-7.0575820120381971</v>
      </c>
      <c r="AF132" s="59">
        <f t="shared" si="11"/>
        <v>0</v>
      </c>
      <c r="AG132" s="59">
        <f t="shared" si="11"/>
        <v>0</v>
      </c>
      <c r="AH132" s="59">
        <f t="shared" si="11"/>
        <v>-4.2461635182040887</v>
      </c>
      <c r="AI132" s="59">
        <f t="shared" si="11"/>
        <v>0</v>
      </c>
      <c r="AJ132" s="59">
        <f t="shared" si="11"/>
        <v>0</v>
      </c>
      <c r="AK132" s="59">
        <f t="shared" si="11"/>
        <v>0</v>
      </c>
      <c r="AL132" s="59">
        <f t="shared" si="11"/>
        <v>0</v>
      </c>
      <c r="AM132" s="59">
        <f t="shared" si="11"/>
        <v>0</v>
      </c>
      <c r="AN132" s="59">
        <f t="shared" si="11"/>
        <v>0</v>
      </c>
      <c r="AO132" s="59">
        <f t="shared" si="11"/>
        <v>0</v>
      </c>
      <c r="AP132" s="59">
        <f t="shared" si="11"/>
        <v>0</v>
      </c>
      <c r="AQ132" s="29"/>
    </row>
    <row r="133" spans="2:43" hidden="1" x14ac:dyDescent="0.2">
      <c r="B133" s="39" t="s">
        <v>326</v>
      </c>
      <c r="C133" s="60">
        <f>IFERROR(SUM(C130:C132)/C130,"")</f>
        <v>0.97920849439211555</v>
      </c>
      <c r="D133" s="60">
        <f t="shared" ref="D133:AP133" si="12">IFERROR(SUM(D130:D132)/D130,"")</f>
        <v>0.95899793156130064</v>
      </c>
      <c r="E133" s="60">
        <f t="shared" si="12"/>
        <v>0.98740233440255565</v>
      </c>
      <c r="F133" s="60">
        <f t="shared" si="12"/>
        <v>0.99502645435960713</v>
      </c>
      <c r="G133" s="60">
        <f t="shared" si="12"/>
        <v>0.9545233281261053</v>
      </c>
      <c r="H133" s="60">
        <f t="shared" si="12"/>
        <v>0.95705164914772189</v>
      </c>
      <c r="I133" s="60">
        <f t="shared" si="12"/>
        <v>0.9986584349175589</v>
      </c>
      <c r="J133" s="60">
        <f t="shared" si="12"/>
        <v>0.82125788889104578</v>
      </c>
      <c r="K133" s="60">
        <f t="shared" si="12"/>
        <v>0.98727788039887632</v>
      </c>
      <c r="L133" s="60">
        <f t="shared" si="12"/>
        <v>0.94338282320617861</v>
      </c>
      <c r="M133" s="60">
        <f t="shared" si="12"/>
        <v>1.0105852709265828</v>
      </c>
      <c r="N133" s="60">
        <f t="shared" si="12"/>
        <v>0.82047669208848861</v>
      </c>
      <c r="O133" s="60">
        <f t="shared" si="12"/>
        <v>0.99824739232324144</v>
      </c>
      <c r="P133" s="60">
        <f t="shared" si="12"/>
        <v>0.99581688805278779</v>
      </c>
      <c r="Q133" s="60">
        <f t="shared" si="12"/>
        <v>0.92467852360226788</v>
      </c>
      <c r="R133" s="60">
        <f t="shared" si="12"/>
        <v>0.96674418416782171</v>
      </c>
      <c r="S133" s="60">
        <f t="shared" si="12"/>
        <v>0.78915158860603085</v>
      </c>
      <c r="T133" s="60">
        <f t="shared" si="12"/>
        <v>0.96193817556659922</v>
      </c>
      <c r="U133" s="60">
        <f t="shared" si="12"/>
        <v>0.99735114736079</v>
      </c>
      <c r="V133" s="60">
        <f t="shared" si="12"/>
        <v>0.85620455670117068</v>
      </c>
      <c r="W133" s="60">
        <f t="shared" si="12"/>
        <v>0.99983817753862547</v>
      </c>
      <c r="X133" s="60">
        <f t="shared" si="12"/>
        <v>1.0011936406369617</v>
      </c>
      <c r="Y133" s="60">
        <f t="shared" si="12"/>
        <v>0.99724141220060258</v>
      </c>
      <c r="Z133" s="60">
        <f t="shared" si="12"/>
        <v>1</v>
      </c>
      <c r="AA133" s="60">
        <f t="shared" si="12"/>
        <v>0.99245695708651227</v>
      </c>
      <c r="AB133" s="60">
        <f t="shared" si="12"/>
        <v>0.78079487562057825</v>
      </c>
      <c r="AC133" s="60">
        <f t="shared" si="12"/>
        <v>0.97887947807430775</v>
      </c>
      <c r="AD133" s="60">
        <f t="shared" si="12"/>
        <v>0.97143325304208761</v>
      </c>
      <c r="AE133" s="60">
        <f t="shared" si="12"/>
        <v>0.90139117836629234</v>
      </c>
      <c r="AF133" s="60">
        <f t="shared" si="12"/>
        <v>1</v>
      </c>
      <c r="AG133" s="60">
        <f t="shared" si="12"/>
        <v>1</v>
      </c>
      <c r="AH133" s="60">
        <f t="shared" si="12"/>
        <v>0.76297859087957043</v>
      </c>
      <c r="AI133" s="60">
        <f t="shared" si="12"/>
        <v>1</v>
      </c>
      <c r="AJ133" s="60" t="str">
        <f t="shared" si="12"/>
        <v/>
      </c>
      <c r="AK133" s="60" t="str">
        <f t="shared" si="12"/>
        <v/>
      </c>
      <c r="AL133" s="60" t="str">
        <f t="shared" si="12"/>
        <v/>
      </c>
      <c r="AM133" s="60" t="str">
        <f t="shared" si="12"/>
        <v/>
      </c>
      <c r="AN133" s="60" t="str">
        <f t="shared" si="12"/>
        <v/>
      </c>
      <c r="AO133" s="60" t="str">
        <f t="shared" si="12"/>
        <v/>
      </c>
      <c r="AP133" s="60" t="str">
        <f t="shared" si="12"/>
        <v/>
      </c>
      <c r="AQ133" s="29"/>
    </row>
    <row r="134" spans="2:43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</row>
    <row r="135" spans="2:43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</row>
    <row r="136" spans="2:43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</row>
    <row r="137" spans="2:43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</row>
    <row r="138" spans="2:43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</row>
    <row r="139" spans="2:43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</row>
    <row r="140" spans="2:43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</row>
    <row r="141" spans="2:43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</row>
    <row r="142" spans="2:43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</row>
    <row r="143" spans="2:43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</row>
    <row r="144" spans="2:43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</row>
    <row r="145" spans="2:43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</row>
    <row r="146" spans="2:43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</row>
    <row r="147" spans="2:43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</row>
    <row r="148" spans="2:43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</row>
    <row r="149" spans="2:43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</row>
    <row r="150" spans="2:43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</row>
    <row r="151" spans="2:43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</row>
    <row r="152" spans="2:43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</row>
    <row r="153" spans="2:43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</row>
    <row r="154" spans="2:43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</row>
    <row r="155" spans="2:43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</row>
    <row r="156" spans="2:43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</row>
    <row r="157" spans="2:43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</row>
    <row r="158" spans="2:43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</row>
    <row r="159" spans="2:43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</row>
    <row r="160" spans="2:43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</row>
    <row r="161" spans="2:43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</row>
    <row r="162" spans="2:43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</row>
    <row r="163" spans="2:43" x14ac:dyDescent="0.2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</row>
    <row r="164" spans="2:43" x14ac:dyDescent="0.2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</row>
    <row r="165" spans="2:43" x14ac:dyDescent="0.2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</row>
    <row r="166" spans="2:43" x14ac:dyDescent="0.2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</row>
    <row r="167" spans="2:43" x14ac:dyDescent="0.2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</row>
    <row r="168" spans="2:43" x14ac:dyDescent="0.2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</row>
    <row r="169" spans="2:43" hidden="1" x14ac:dyDescent="0.2">
      <c r="B169" s="29"/>
      <c r="C169" s="42" t="str">
        <f>C83</f>
        <v>MetLife</v>
      </c>
      <c r="D169" s="42" t="str">
        <f t="shared" ref="D169:AP169" si="13">D83</f>
        <v>Consorcio Nacional</v>
      </c>
      <c r="E169" s="42" t="str">
        <f t="shared" si="13"/>
        <v>Security Previsión</v>
      </c>
      <c r="F169" s="42" t="str">
        <f t="shared" si="13"/>
        <v>Penta Vida</v>
      </c>
      <c r="G169" s="42" t="str">
        <f t="shared" si="13"/>
        <v>Chilena Consolidada</v>
      </c>
      <c r="H169" s="42" t="str">
        <f t="shared" si="13"/>
        <v>BICE Vida</v>
      </c>
      <c r="I169" s="42" t="str">
        <f t="shared" si="13"/>
        <v>Confuturo</v>
      </c>
      <c r="J169" s="42" t="str">
        <f t="shared" si="13"/>
        <v>Cámara</v>
      </c>
      <c r="K169" s="42" t="str">
        <f t="shared" si="13"/>
        <v>Ohio National</v>
      </c>
      <c r="L169" s="42" t="str">
        <f t="shared" si="13"/>
        <v>BanChile</v>
      </c>
      <c r="M169" s="42" t="str">
        <f t="shared" si="13"/>
        <v>BNP Paribas Cardif</v>
      </c>
      <c r="N169" s="42" t="str">
        <f t="shared" si="13"/>
        <v>BCI Seguros Vida</v>
      </c>
      <c r="O169" s="42" t="str">
        <f t="shared" si="13"/>
        <v>Principal</v>
      </c>
      <c r="P169" s="42" t="str">
        <f t="shared" si="13"/>
        <v>Sura</v>
      </c>
      <c r="Q169" s="42" t="str">
        <f t="shared" si="13"/>
        <v>Rigel</v>
      </c>
      <c r="R169" s="42" t="str">
        <f t="shared" si="13"/>
        <v>4 Life Seguros</v>
      </c>
      <c r="S169" s="42" t="str">
        <f t="shared" si="13"/>
        <v>Zurich Santander</v>
      </c>
      <c r="T169" s="42" t="str">
        <f t="shared" si="13"/>
        <v>Save Seguros</v>
      </c>
      <c r="U169" s="42" t="str">
        <f t="shared" si="13"/>
        <v>Mutual de Seguros</v>
      </c>
      <c r="V169" s="42" t="str">
        <f t="shared" si="13"/>
        <v>Suramericana</v>
      </c>
      <c r="W169" s="42" t="str">
        <f t="shared" si="13"/>
        <v>EuroAmérica</v>
      </c>
      <c r="X169" s="42" t="str">
        <f t="shared" si="13"/>
        <v>CF Seguros de Vida</v>
      </c>
      <c r="Y169" s="42" t="str">
        <f t="shared" si="13"/>
        <v>CN Life</v>
      </c>
      <c r="Z169" s="42" t="str">
        <f t="shared" si="13"/>
        <v>CLC</v>
      </c>
      <c r="AA169" s="42" t="str">
        <f t="shared" si="13"/>
        <v>M. del Ej. y Av.</v>
      </c>
      <c r="AB169" s="42" t="str">
        <f t="shared" si="13"/>
        <v>Mapfre Vida</v>
      </c>
      <c r="AC169" s="42" t="str">
        <f t="shared" si="13"/>
        <v>Bupa</v>
      </c>
      <c r="AD169" s="42" t="str">
        <f t="shared" si="13"/>
        <v>Colmena Seguros</v>
      </c>
      <c r="AE169" s="42" t="str">
        <f t="shared" si="13"/>
        <v>HDI Vida</v>
      </c>
      <c r="AF169" s="42" t="str">
        <f t="shared" si="13"/>
        <v>Alemana Seguros</v>
      </c>
      <c r="AG169" s="42" t="str">
        <f t="shared" si="13"/>
        <v>Renta Nacional</v>
      </c>
      <c r="AH169" s="42" t="str">
        <f t="shared" si="13"/>
        <v>Chubb Vida</v>
      </c>
      <c r="AI169" s="42" t="str">
        <f t="shared" si="13"/>
        <v>Huelen</v>
      </c>
      <c r="AJ169" s="42" t="str">
        <f t="shared" si="13"/>
        <v>Divina Pastora</v>
      </c>
      <c r="AK169" s="42" t="str">
        <f t="shared" si="13"/>
        <v>M. de Carabineros</v>
      </c>
      <c r="AL169" s="42" t="str">
        <f t="shared" si="13"/>
        <v/>
      </c>
      <c r="AM169" s="42" t="str">
        <f t="shared" si="13"/>
        <v/>
      </c>
      <c r="AN169" s="42" t="str">
        <f t="shared" si="13"/>
        <v/>
      </c>
      <c r="AO169" s="42" t="str">
        <f t="shared" si="13"/>
        <v/>
      </c>
      <c r="AP169" s="42" t="str">
        <f t="shared" si="13"/>
        <v/>
      </c>
      <c r="AQ169" s="29"/>
    </row>
    <row r="170" spans="2:43" hidden="1" x14ac:dyDescent="0.2">
      <c r="B170" s="39" t="s">
        <v>332</v>
      </c>
      <c r="C170" s="43">
        <f>IFERROR((HLOOKUP(C$169,$C$11:$AP$36,23,FALSE)+HLOOKUP(C$169,$C$11:$AP$36,24,FALSE))/HLOOKUP(C$169,$C$11:$AP$36,4,FALSE),"")</f>
        <v>6.9299973662036177E-2</v>
      </c>
      <c r="D170" s="43">
        <f t="shared" ref="D170:AP170" si="14">IFERROR((HLOOKUP(D$169,$C$11:$AP$36,23,FALSE)+HLOOKUP(D$169,$C$11:$AP$36,24,FALSE))/HLOOKUP(D$169,$C$11:$AP$36,4,FALSE),"")</f>
        <v>4.5380750729909693E-2</v>
      </c>
      <c r="E170" s="43">
        <f t="shared" si="14"/>
        <v>4.6676131534647218E-2</v>
      </c>
      <c r="F170" s="43">
        <f t="shared" si="14"/>
        <v>1.1384535455190267E-2</v>
      </c>
      <c r="G170" s="43">
        <f t="shared" si="14"/>
        <v>0.12850727893700403</v>
      </c>
      <c r="H170" s="43">
        <f t="shared" si="14"/>
        <v>7.2477101109591449E-2</v>
      </c>
      <c r="I170" s="43">
        <f t="shared" si="14"/>
        <v>3.3853486941897236E-2</v>
      </c>
      <c r="J170" s="43">
        <f t="shared" si="14"/>
        <v>1.6835968992392668E-2</v>
      </c>
      <c r="K170" s="43">
        <f t="shared" si="14"/>
        <v>2.1427008638342595E-2</v>
      </c>
      <c r="L170" s="43">
        <f t="shared" si="14"/>
        <v>0.12874499755648011</v>
      </c>
      <c r="M170" s="43">
        <f t="shared" si="14"/>
        <v>0.27364505471393136</v>
      </c>
      <c r="N170" s="43">
        <f t="shared" si="14"/>
        <v>0.10395469787573242</v>
      </c>
      <c r="O170" s="43">
        <f t="shared" si="14"/>
        <v>5.5761428045509633E-3</v>
      </c>
      <c r="P170" s="43">
        <f t="shared" si="14"/>
        <v>1.5289112252362784E-2</v>
      </c>
      <c r="Q170" s="43">
        <f t="shared" si="14"/>
        <v>1.3817937436974089E-2</v>
      </c>
      <c r="R170" s="43">
        <f t="shared" si="14"/>
        <v>2.2930374645404963E-3</v>
      </c>
      <c r="S170" s="43">
        <f t="shared" si="14"/>
        <v>0.17054254291636714</v>
      </c>
      <c r="T170" s="43">
        <f t="shared" si="14"/>
        <v>1.7746539434518913E-2</v>
      </c>
      <c r="U170" s="43">
        <f t="shared" si="14"/>
        <v>4.0763174380635515E-2</v>
      </c>
      <c r="V170" s="43">
        <f t="shared" si="14"/>
        <v>5.8047776896535355E-2</v>
      </c>
      <c r="W170" s="43">
        <f t="shared" si="14"/>
        <v>1.1336604893889212E-3</v>
      </c>
      <c r="X170" s="43">
        <f t="shared" si="14"/>
        <v>0.1003276757687066</v>
      </c>
      <c r="Y170" s="43">
        <f t="shared" si="14"/>
        <v>1.3499111333446805E-4</v>
      </c>
      <c r="Z170" s="43">
        <f t="shared" si="14"/>
        <v>7.1996793892771957E-2</v>
      </c>
      <c r="AA170" s="43">
        <f t="shared" si="14"/>
        <v>0</v>
      </c>
      <c r="AB170" s="43">
        <f t="shared" si="14"/>
        <v>0.18372857575336463</v>
      </c>
      <c r="AC170" s="43">
        <f t="shared" si="14"/>
        <v>8.2061843650490351E-2</v>
      </c>
      <c r="AD170" s="43">
        <f t="shared" si="14"/>
        <v>0.17117240486998436</v>
      </c>
      <c r="AE170" s="43">
        <f t="shared" si="14"/>
        <v>0.10844327578109998</v>
      </c>
      <c r="AF170" s="43">
        <f t="shared" si="14"/>
        <v>0.12906507291086491</v>
      </c>
      <c r="AG170" s="43">
        <f t="shared" si="14"/>
        <v>1.0256443651424181E-2</v>
      </c>
      <c r="AH170" s="43">
        <f t="shared" si="14"/>
        <v>0.17671164721476346</v>
      </c>
      <c r="AI170" s="43">
        <f t="shared" si="14"/>
        <v>0</v>
      </c>
      <c r="AJ170" s="43" t="str">
        <f t="shared" si="14"/>
        <v/>
      </c>
      <c r="AK170" s="43" t="str">
        <f t="shared" si="14"/>
        <v/>
      </c>
      <c r="AL170" s="43" t="str">
        <f t="shared" si="14"/>
        <v/>
      </c>
      <c r="AM170" s="43" t="str">
        <f t="shared" si="14"/>
        <v/>
      </c>
      <c r="AN170" s="43" t="str">
        <f t="shared" si="14"/>
        <v/>
      </c>
      <c r="AO170" s="43" t="str">
        <f t="shared" si="14"/>
        <v/>
      </c>
      <c r="AP170" s="43" t="str">
        <f t="shared" si="14"/>
        <v/>
      </c>
      <c r="AQ170" s="29"/>
    </row>
    <row r="171" spans="2:43" hidden="1" x14ac:dyDescent="0.2">
      <c r="B171" s="39" t="s">
        <v>333</v>
      </c>
      <c r="C171" s="43">
        <f>IFERROR(HLOOKUP(C$169,$C$11:$AP$36,25,FALSE)/HLOOKUP(C$169,$C$11:$AP$36,5,FALSE),"")</f>
        <v>1.1382958716174427E-2</v>
      </c>
      <c r="D171" s="43" t="str">
        <f t="shared" ref="D171:AP171" si="15">IFERROR(HLOOKUP(D$169,$C$11:$AP$36,25,FALSE)/HLOOKUP(D$169,$C$11:$AP$36,5,FALSE),"")</f>
        <v/>
      </c>
      <c r="E171" s="43" t="str">
        <f t="shared" si="15"/>
        <v/>
      </c>
      <c r="F171" s="43" t="str">
        <f t="shared" si="15"/>
        <v/>
      </c>
      <c r="G171" s="43" t="str">
        <f t="shared" si="15"/>
        <v/>
      </c>
      <c r="H171" s="43" t="str">
        <f t="shared" si="15"/>
        <v/>
      </c>
      <c r="I171" s="43" t="str">
        <f t="shared" si="15"/>
        <v/>
      </c>
      <c r="J171" s="43" t="str">
        <f t="shared" si="15"/>
        <v/>
      </c>
      <c r="K171" s="43" t="str">
        <f t="shared" si="15"/>
        <v/>
      </c>
      <c r="L171" s="43" t="str">
        <f t="shared" si="15"/>
        <v/>
      </c>
      <c r="M171" s="43">
        <f t="shared" si="15"/>
        <v>5.081211425156634</v>
      </c>
      <c r="N171" s="43" t="str">
        <f t="shared" si="15"/>
        <v/>
      </c>
      <c r="O171" s="43" t="str">
        <f t="shared" si="15"/>
        <v/>
      </c>
      <c r="P171" s="43" t="str">
        <f t="shared" si="15"/>
        <v/>
      </c>
      <c r="Q171" s="43" t="str">
        <f t="shared" si="15"/>
        <v/>
      </c>
      <c r="R171" s="43" t="str">
        <f t="shared" si="15"/>
        <v/>
      </c>
      <c r="S171" s="43" t="str">
        <f t="shared" si="15"/>
        <v/>
      </c>
      <c r="T171" s="43" t="str">
        <f t="shared" si="15"/>
        <v/>
      </c>
      <c r="U171" s="43" t="str">
        <f t="shared" si="15"/>
        <v/>
      </c>
      <c r="V171" s="43" t="str">
        <f t="shared" si="15"/>
        <v/>
      </c>
      <c r="W171" s="43" t="str">
        <f t="shared" si="15"/>
        <v/>
      </c>
      <c r="X171" s="43" t="str">
        <f t="shared" si="15"/>
        <v/>
      </c>
      <c r="Y171" s="43" t="str">
        <f t="shared" si="15"/>
        <v/>
      </c>
      <c r="Z171" s="43" t="str">
        <f t="shared" si="15"/>
        <v/>
      </c>
      <c r="AA171" s="43" t="str">
        <f t="shared" si="15"/>
        <v/>
      </c>
      <c r="AB171" s="43" t="str">
        <f t="shared" si="15"/>
        <v/>
      </c>
      <c r="AC171" s="43" t="str">
        <f t="shared" si="15"/>
        <v/>
      </c>
      <c r="AD171" s="43" t="str">
        <f t="shared" si="15"/>
        <v/>
      </c>
      <c r="AE171" s="43" t="str">
        <f t="shared" si="15"/>
        <v/>
      </c>
      <c r="AF171" s="43" t="str">
        <f t="shared" si="15"/>
        <v/>
      </c>
      <c r="AG171" s="43" t="str">
        <f t="shared" si="15"/>
        <v/>
      </c>
      <c r="AH171" s="43" t="str">
        <f t="shared" si="15"/>
        <v/>
      </c>
      <c r="AI171" s="43" t="str">
        <f t="shared" si="15"/>
        <v/>
      </c>
      <c r="AJ171" s="43" t="str">
        <f t="shared" si="15"/>
        <v/>
      </c>
      <c r="AK171" s="43" t="str">
        <f t="shared" si="15"/>
        <v/>
      </c>
      <c r="AL171" s="43" t="str">
        <f t="shared" si="15"/>
        <v/>
      </c>
      <c r="AM171" s="43" t="str">
        <f t="shared" si="15"/>
        <v/>
      </c>
      <c r="AN171" s="43" t="str">
        <f t="shared" si="15"/>
        <v/>
      </c>
      <c r="AO171" s="43" t="str">
        <f t="shared" si="15"/>
        <v/>
      </c>
      <c r="AP171" s="43" t="str">
        <f t="shared" si="15"/>
        <v/>
      </c>
      <c r="AQ171" s="29"/>
    </row>
    <row r="172" spans="2:43" hidden="1" x14ac:dyDescent="0.2">
      <c r="B172" s="39" t="s">
        <v>334</v>
      </c>
      <c r="C172" s="43">
        <f>IFERROR(HLOOKUP(C$169,$C$11:$AP$36,26,FALSE)/HLOOKUP(C$169,$C$11:$AP$36,6,FALSE),"")</f>
        <v>0.16357793573588472</v>
      </c>
      <c r="D172" s="43">
        <f t="shared" ref="D172:AP172" si="16">IFERROR(HLOOKUP(D$169,$C$11:$AP$36,26,FALSE)/HLOOKUP(D$169,$C$11:$AP$36,6,FALSE),"")</f>
        <v>0</v>
      </c>
      <c r="E172" s="43">
        <f t="shared" si="16"/>
        <v>0</v>
      </c>
      <c r="F172" s="43">
        <f t="shared" si="16"/>
        <v>0</v>
      </c>
      <c r="G172" s="43">
        <f t="shared" si="16"/>
        <v>0.15501154125461342</v>
      </c>
      <c r="H172" s="43">
        <f t="shared" si="16"/>
        <v>6.540927543019312E-3</v>
      </c>
      <c r="I172" s="43">
        <f t="shared" si="16"/>
        <v>3.1833890187418449E-3</v>
      </c>
      <c r="J172" s="43">
        <f t="shared" si="16"/>
        <v>5.905044126499262E-2</v>
      </c>
      <c r="K172" s="43">
        <f t="shared" si="16"/>
        <v>5.9408042950980983E-2</v>
      </c>
      <c r="L172" s="43">
        <f t="shared" si="16"/>
        <v>0</v>
      </c>
      <c r="M172" s="43">
        <f t="shared" si="16"/>
        <v>0</v>
      </c>
      <c r="N172" s="43">
        <f t="shared" si="16"/>
        <v>0.56478945492421473</v>
      </c>
      <c r="O172" s="43">
        <f t="shared" si="16"/>
        <v>0</v>
      </c>
      <c r="P172" s="43">
        <f t="shared" si="16"/>
        <v>7.8180744059721183E-3</v>
      </c>
      <c r="Q172" s="43">
        <f t="shared" si="16"/>
        <v>0</v>
      </c>
      <c r="R172" s="43">
        <f t="shared" si="16"/>
        <v>7.6272455324936678E-2</v>
      </c>
      <c r="S172" s="43">
        <f t="shared" si="16"/>
        <v>0.62484741438986413</v>
      </c>
      <c r="T172" s="43">
        <f t="shared" si="16"/>
        <v>0</v>
      </c>
      <c r="U172" s="43">
        <f t="shared" si="16"/>
        <v>0</v>
      </c>
      <c r="V172" s="43">
        <f t="shared" si="16"/>
        <v>9.2940691741119408E-2</v>
      </c>
      <c r="W172" s="43">
        <f t="shared" si="16"/>
        <v>0</v>
      </c>
      <c r="X172" s="43">
        <f t="shared" si="16"/>
        <v>-177.50191196810673</v>
      </c>
      <c r="Y172" s="43">
        <f t="shared" si="16"/>
        <v>0</v>
      </c>
      <c r="Z172" s="43" t="str">
        <f t="shared" si="16"/>
        <v/>
      </c>
      <c r="AA172" s="43">
        <f t="shared" si="16"/>
        <v>0</v>
      </c>
      <c r="AB172" s="43">
        <f t="shared" si="16"/>
        <v>0.25001953060108456</v>
      </c>
      <c r="AC172" s="43">
        <f t="shared" si="16"/>
        <v>0</v>
      </c>
      <c r="AD172" s="43">
        <f t="shared" si="16"/>
        <v>0</v>
      </c>
      <c r="AE172" s="43">
        <f t="shared" si="16"/>
        <v>0.26215679469381459</v>
      </c>
      <c r="AF172" s="43" t="str">
        <f t="shared" si="16"/>
        <v/>
      </c>
      <c r="AG172" s="43" t="str">
        <f t="shared" si="16"/>
        <v/>
      </c>
      <c r="AH172" s="43">
        <f t="shared" si="16"/>
        <v>0.78078756559708373</v>
      </c>
      <c r="AI172" s="43" t="str">
        <f t="shared" si="16"/>
        <v/>
      </c>
      <c r="AJ172" s="43" t="str">
        <f t="shared" si="16"/>
        <v/>
      </c>
      <c r="AK172" s="43" t="str">
        <f t="shared" si="16"/>
        <v/>
      </c>
      <c r="AL172" s="43" t="str">
        <f t="shared" si="16"/>
        <v/>
      </c>
      <c r="AM172" s="43" t="str">
        <f t="shared" si="16"/>
        <v/>
      </c>
      <c r="AN172" s="43" t="str">
        <f t="shared" si="16"/>
        <v/>
      </c>
      <c r="AO172" s="43" t="str">
        <f t="shared" si="16"/>
        <v/>
      </c>
      <c r="AP172" s="43" t="str">
        <f t="shared" si="16"/>
        <v/>
      </c>
      <c r="AQ172" s="29"/>
    </row>
    <row r="173" spans="2:43" x14ac:dyDescent="0.2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</row>
    <row r="174" spans="2:43" x14ac:dyDescent="0.2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</row>
    <row r="175" spans="2:43" x14ac:dyDescent="0.2"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</row>
    <row r="176" spans="2:43" x14ac:dyDescent="0.2"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</row>
    <row r="177" spans="2:43" x14ac:dyDescent="0.2"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</row>
    <row r="178" spans="2:43" x14ac:dyDescent="0.2"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</row>
    <row r="179" spans="2:43" x14ac:dyDescent="0.2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</row>
    <row r="180" spans="2:43" x14ac:dyDescent="0.2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</row>
    <row r="181" spans="2:43" x14ac:dyDescent="0.2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</row>
    <row r="182" spans="2:43" x14ac:dyDescent="0.2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</row>
    <row r="183" spans="2:43" x14ac:dyDescent="0.2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</row>
    <row r="184" spans="2:43" x14ac:dyDescent="0.2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</row>
    <row r="185" spans="2:43" x14ac:dyDescent="0.2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</row>
    <row r="186" spans="2:43" x14ac:dyDescent="0.2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</row>
    <row r="187" spans="2:43" x14ac:dyDescent="0.2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</row>
    <row r="188" spans="2:43" x14ac:dyDescent="0.2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</row>
    <row r="189" spans="2:43" x14ac:dyDescent="0.2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</row>
    <row r="190" spans="2:43" x14ac:dyDescent="0.2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</row>
    <row r="191" spans="2:43" x14ac:dyDescent="0.2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</row>
    <row r="192" spans="2:43" x14ac:dyDescent="0.2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</row>
    <row r="193" spans="2:43" x14ac:dyDescent="0.2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</row>
    <row r="194" spans="2:43" x14ac:dyDescent="0.2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</row>
    <row r="195" spans="2:43" x14ac:dyDescent="0.2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</row>
    <row r="196" spans="2:43" x14ac:dyDescent="0.2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</row>
    <row r="197" spans="2:43" x14ac:dyDescent="0.2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</row>
    <row r="198" spans="2:43" x14ac:dyDescent="0.2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</row>
    <row r="199" spans="2:43" x14ac:dyDescent="0.2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</row>
    <row r="200" spans="2:43" x14ac:dyDescent="0.2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</row>
    <row r="201" spans="2:43" x14ac:dyDescent="0.2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</row>
  </sheetData>
  <sheetProtection algorithmName="SHA-512" hashValue="fUEiWKlzWlcSM07RDeDEpW3slNmIlUjkmXTgM5HXBzkBEK5QNviKcGRi+6bH+LjcM2YuyHJ3G+M537xtrGKs0Q==" saltValue="CqvYT9jSJ5wKv5Q+L1sOQw==" spinCount="100000" sheet="1" objects="1" scenarios="1"/>
  <mergeCells count="2">
    <mergeCell ref="C95:F95"/>
    <mergeCell ref="C98:F98"/>
  </mergeCells>
  <conditionalFormatting sqref="A1:A1048576 B1:B93 B99:B1048576 D12:AQ12 D1:F94 D96:F97 D99:F1048576 C1:C3 C6:C1048576 G1:XFD1048576">
    <cfRule type="cellIs" dxfId="70" priority="3" operator="lessThan">
      <formula>0</formula>
    </cfRule>
  </conditionalFormatting>
  <conditionalFormatting sqref="C8:C9">
    <cfRule type="cellIs" dxfId="69" priority="2" operator="lessThan">
      <formula>0</formula>
    </cfRule>
  </conditionalFormatting>
  <dataValidations count="3">
    <dataValidation type="list" allowBlank="1" showInputMessage="1" showErrorMessage="1" sqref="C9" xr:uid="{00000000-0002-0000-1900-000000000000}">
      <formula1>$AR$9:$AR$10</formula1>
    </dataValidation>
    <dataValidation type="list" allowBlank="1" showInputMessage="1" showErrorMessage="1" sqref="C95" xr:uid="{00000000-0002-0000-1900-000001000000}">
      <formula1>$B$12:$B$73</formula1>
    </dataValidation>
    <dataValidation type="list" allowBlank="1" showInputMessage="1" showErrorMessage="1" sqref="C98:F98" xr:uid="{00000000-0002-0000-1900-000002000000}">
      <formula1>$B$11:$AK$11</formula1>
    </dataValidation>
  </dataValidations>
  <hyperlinks>
    <hyperlink ref="C2" location="Índice!A1" display="Volver al Índice" xr:uid="{00000000-0004-0000-1900-000000000000}"/>
  </hyperlinks>
  <pageMargins left="0.70866141732283472" right="0.70866141732283472" top="0.74803149606299213" bottom="0.74803149606299213" header="0.31496062992125984" footer="0.31496062992125984"/>
  <pageSetup scale="65" fitToWidth="3" orientation="landscape" verticalDpi="12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AQ124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21" width="11.42578125" style="219"/>
    <col min="22" max="22" width="11.42578125" style="219" customWidth="1"/>
    <col min="23" max="23" width="0" style="219" hidden="1" customWidth="1"/>
    <col min="24" max="24" width="11.42578125" style="219" customWidth="1"/>
    <col min="25" max="32" width="11.42578125" style="219"/>
    <col min="33" max="37" width="11.42578125" style="219" customWidth="1"/>
    <col min="38" max="42" width="11.42578125" style="219" hidden="1" customWidth="1"/>
    <col min="43" max="43" width="11.42578125" style="219" customWidth="1"/>
    <col min="44" max="16384" width="11.42578125" style="219"/>
  </cols>
  <sheetData>
    <row r="2" spans="2:43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3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3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3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3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3" ht="15.75" x14ac:dyDescent="0.25">
      <c r="B8" s="28" t="s">
        <v>364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3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2:43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2:43" s="222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</row>
    <row r="12" spans="2:43" x14ac:dyDescent="0.2">
      <c r="B12" s="50" t="str">
        <f>'Datos Generales'!B184</f>
        <v>7.31.11.00  Ingreso Por Prima De Seguro Y Coaseguro</v>
      </c>
      <c r="C12" s="36">
        <f>Índice!$G$52*'Datos Vida'!C184</f>
        <v>953193.68037239288</v>
      </c>
      <c r="D12" s="36">
        <f>Índice!$G$52*'Datos Vida'!D184</f>
        <v>55432.445975933821</v>
      </c>
      <c r="E12" s="36">
        <f>Índice!$G$52*'Datos Vida'!E184</f>
        <v>1303187.2336473463</v>
      </c>
      <c r="F12" s="36">
        <f>Índice!$G$52*'Datos Vida'!F184</f>
        <v>1243123.8618298427</v>
      </c>
      <c r="G12" s="36">
        <f>Índice!$G$52*'Datos Vida'!G184</f>
        <v>1500705.4656321516</v>
      </c>
      <c r="H12" s="36">
        <f>Índice!$G$52*'Datos Vida'!H184</f>
        <v>1359475.6482190541</v>
      </c>
      <c r="I12" s="36">
        <f>Índice!$G$52*'Datos Vida'!I184</f>
        <v>182011.83407796695</v>
      </c>
      <c r="J12" s="36">
        <f>Índice!$G$52*'Datos Vida'!J184</f>
        <v>2179313.428885479</v>
      </c>
      <c r="K12" s="36">
        <f>Índice!$G$52*'Datos Vida'!K184</f>
        <v>337307.4870121454</v>
      </c>
      <c r="L12" s="36">
        <f>Índice!$G$52*'Datos Vida'!L184</f>
        <v>3057720.3359645274</v>
      </c>
      <c r="M12" s="36">
        <f>Índice!$G$52*'Datos Vida'!M184</f>
        <v>17616.058911160049</v>
      </c>
      <c r="N12" s="36">
        <f>Índice!$G$52*'Datos Vida'!N184</f>
        <v>322317.33740389877</v>
      </c>
      <c r="O12" s="36">
        <f>Índice!$G$52*'Datos Vida'!O184</f>
        <v>457885.80757733434</v>
      </c>
      <c r="P12" s="36">
        <f>Índice!$G$52*'Datos Vida'!P184</f>
        <v>77702.325957985042</v>
      </c>
      <c r="Q12" s="36">
        <f>Índice!$G$52*'Datos Vida'!Q184</f>
        <v>1860214.0448794123</v>
      </c>
      <c r="R12" s="36">
        <f>Índice!$G$52*'Datos Vida'!R184</f>
        <v>6868685.721983877</v>
      </c>
      <c r="S12" s="36">
        <f>Índice!$G$52*'Datos Vida'!S184</f>
        <v>0</v>
      </c>
      <c r="T12" s="36">
        <f>Índice!$G$52*'Datos Vida'!T184</f>
        <v>581514.9429643437</v>
      </c>
      <c r="U12" s="36">
        <f>Índice!$G$52*'Datos Vida'!U184</f>
        <v>67189.401379905335</v>
      </c>
      <c r="V12" s="36">
        <f>Índice!$G$52*'Datos Vida'!V184</f>
        <v>3293.7491941593694</v>
      </c>
      <c r="W12" s="36">
        <f>Índice!$G$52*'Datos Vida'!W184</f>
        <v>0</v>
      </c>
      <c r="X12" s="36">
        <f>Índice!$G$52*'Datos Vida'!X184</f>
        <v>218935.17112057691</v>
      </c>
      <c r="Y12" s="36">
        <f>Índice!$G$52*'Datos Vida'!Y184</f>
        <v>100331.11332390082</v>
      </c>
      <c r="Z12" s="36">
        <f>Índice!$G$52*'Datos Vida'!Z184</f>
        <v>5563295.953667949</v>
      </c>
      <c r="AA12" s="36">
        <f>Índice!$G$52*'Datos Vida'!AA184</f>
        <v>622937.20957843866</v>
      </c>
      <c r="AB12" s="36">
        <f>Índice!$G$52*'Datos Vida'!AB184</f>
        <v>2044933.6395556082</v>
      </c>
      <c r="AC12" s="36">
        <f>Índice!$G$52*'Datos Vida'!AC184</f>
        <v>2705846.4822143535</v>
      </c>
      <c r="AD12" s="36">
        <f>Índice!$G$52*'Datos Vida'!AD184</f>
        <v>1292072.3652540911</v>
      </c>
      <c r="AE12" s="36">
        <f>Índice!$G$52*'Datos Vida'!AE184</f>
        <v>63118.166939220828</v>
      </c>
      <c r="AF12" s="36">
        <f>Índice!$G$52*'Datos Vida'!AF184</f>
        <v>1185500.7200260456</v>
      </c>
      <c r="AG12" s="36">
        <f>Índice!$G$52*'Datos Vida'!AG184</f>
        <v>726316.75634815311</v>
      </c>
      <c r="AH12" s="36">
        <f>Índice!$G$52*'Datos Vida'!AH184</f>
        <v>354993.89857447433</v>
      </c>
      <c r="AI12" s="36">
        <f>Índice!$G$52*'Datos Vida'!AI184</f>
        <v>1081862.4877826907</v>
      </c>
      <c r="AJ12" s="36">
        <f>Índice!$G$52*'Datos Vida'!AJ184</f>
        <v>560348.52458447544</v>
      </c>
      <c r="AK12" s="36">
        <f>Índice!$G$52*'Datos Vida'!AK184</f>
        <v>733034.14178780792</v>
      </c>
      <c r="AL12" s="36">
        <f>Índice!$G$52*'Datos Vida'!AL184</f>
        <v>0</v>
      </c>
      <c r="AM12" s="36">
        <f>Índice!$G$52*'Datos Vida'!AM184</f>
        <v>0</v>
      </c>
      <c r="AN12" s="36">
        <f>Índice!$G$52*'Datos Vida'!AN184</f>
        <v>0</v>
      </c>
      <c r="AO12" s="36">
        <f>Índice!$G$52*'Datos Vida'!AO184</f>
        <v>0</v>
      </c>
      <c r="AP12" s="36">
        <f>Índice!$G$52*'Datos Vida'!AP184</f>
        <v>0</v>
      </c>
      <c r="AQ12" s="36">
        <f>Índice!$G$52*'Datos Vida'!AQ184</f>
        <v>39681417.4426267</v>
      </c>
    </row>
    <row r="13" spans="2:43" x14ac:dyDescent="0.2">
      <c r="B13" s="50" t="str">
        <f>'Datos Generales'!B185</f>
        <v>7.31.12.00  Ingreso Por Prima Reaseguro Aceptado</v>
      </c>
      <c r="C13" s="36">
        <f>Índice!$G$52*'Datos Vida'!C185</f>
        <v>0</v>
      </c>
      <c r="D13" s="36">
        <f>Índice!$G$52*'Datos Vida'!D185</f>
        <v>0</v>
      </c>
      <c r="E13" s="36">
        <f>Índice!$G$52*'Datos Vida'!E185</f>
        <v>0</v>
      </c>
      <c r="F13" s="36">
        <f>Índice!$G$52*'Datos Vida'!F185</f>
        <v>0</v>
      </c>
      <c r="G13" s="36">
        <f>Índice!$G$52*'Datos Vida'!G185</f>
        <v>121668.85469762138</v>
      </c>
      <c r="H13" s="36">
        <f>Índice!$G$52*'Datos Vida'!H185</f>
        <v>105875.97725717875</v>
      </c>
      <c r="I13" s="36">
        <f>Índice!$G$52*'Datos Vida'!I185</f>
        <v>0</v>
      </c>
      <c r="J13" s="36">
        <f>Índice!$G$52*'Datos Vida'!J185</f>
        <v>0</v>
      </c>
      <c r="K13" s="36">
        <f>Índice!$G$52*'Datos Vida'!K185</f>
        <v>0</v>
      </c>
      <c r="L13" s="36">
        <f>Índice!$G$52*'Datos Vida'!L185</f>
        <v>0</v>
      </c>
      <c r="M13" s="36">
        <f>Índice!$G$52*'Datos Vida'!M185</f>
        <v>0</v>
      </c>
      <c r="N13" s="36">
        <f>Índice!$G$52*'Datos Vida'!N185</f>
        <v>0</v>
      </c>
      <c r="O13" s="36">
        <f>Índice!$G$52*'Datos Vida'!O185</f>
        <v>0</v>
      </c>
      <c r="P13" s="36">
        <f>Índice!$G$52*'Datos Vida'!P185</f>
        <v>0</v>
      </c>
      <c r="Q13" s="36">
        <f>Índice!$G$52*'Datos Vida'!Q185</f>
        <v>0</v>
      </c>
      <c r="R13" s="36">
        <f>Índice!$G$52*'Datos Vida'!R185</f>
        <v>0</v>
      </c>
      <c r="S13" s="36">
        <f>Índice!$G$52*'Datos Vida'!S185</f>
        <v>0</v>
      </c>
      <c r="T13" s="36">
        <f>Índice!$G$52*'Datos Vida'!T185</f>
        <v>0</v>
      </c>
      <c r="U13" s="36">
        <f>Índice!$G$52*'Datos Vida'!U185</f>
        <v>0</v>
      </c>
      <c r="V13" s="36">
        <f>Índice!$G$52*'Datos Vida'!V185</f>
        <v>0</v>
      </c>
      <c r="W13" s="36">
        <f>Índice!$G$52*'Datos Vida'!W185</f>
        <v>0</v>
      </c>
      <c r="X13" s="36">
        <f>Índice!$G$52*'Datos Vida'!X185</f>
        <v>0</v>
      </c>
      <c r="Y13" s="36">
        <f>Índice!$G$52*'Datos Vida'!Y185</f>
        <v>0</v>
      </c>
      <c r="Z13" s="36">
        <f>Índice!$G$52*'Datos Vida'!Z185</f>
        <v>17546.352633478677</v>
      </c>
      <c r="AA13" s="36">
        <f>Índice!$G$52*'Datos Vida'!AA185</f>
        <v>2171.9850163821661</v>
      </c>
      <c r="AB13" s="36">
        <f>Índice!$G$52*'Datos Vida'!AB185</f>
        <v>0</v>
      </c>
      <c r="AC13" s="36">
        <f>Índice!$G$52*'Datos Vida'!AC185</f>
        <v>0</v>
      </c>
      <c r="AD13" s="36">
        <f>Índice!$G$52*'Datos Vida'!AD185</f>
        <v>0</v>
      </c>
      <c r="AE13" s="36">
        <f>Índice!$G$52*'Datos Vida'!AE185</f>
        <v>0</v>
      </c>
      <c r="AF13" s="36">
        <f>Índice!$G$52*'Datos Vida'!AF185</f>
        <v>0</v>
      </c>
      <c r="AG13" s="36">
        <f>Índice!$G$52*'Datos Vida'!AG185</f>
        <v>0</v>
      </c>
      <c r="AH13" s="36">
        <f>Índice!$G$52*'Datos Vida'!AH185</f>
        <v>0</v>
      </c>
      <c r="AI13" s="36">
        <f>Índice!$G$52*'Datos Vida'!AI185</f>
        <v>0</v>
      </c>
      <c r="AJ13" s="36">
        <f>Índice!$G$52*'Datos Vida'!AJ185</f>
        <v>0</v>
      </c>
      <c r="AK13" s="36">
        <f>Índice!$G$52*'Datos Vida'!AK185</f>
        <v>0</v>
      </c>
      <c r="AL13" s="36">
        <f>Índice!$G$52*'Datos Vida'!AL185</f>
        <v>0</v>
      </c>
      <c r="AM13" s="36">
        <f>Índice!$G$52*'Datos Vida'!AM185</f>
        <v>0</v>
      </c>
      <c r="AN13" s="36">
        <f>Índice!$G$52*'Datos Vida'!AN185</f>
        <v>0</v>
      </c>
      <c r="AO13" s="36">
        <f>Índice!$G$52*'Datos Vida'!AO185</f>
        <v>0</v>
      </c>
      <c r="AP13" s="36">
        <f>Índice!$G$52*'Datos Vida'!AP185</f>
        <v>0</v>
      </c>
      <c r="AQ13" s="36">
        <f>Índice!$G$52*'Datos Vida'!AQ185</f>
        <v>247263.16960466097</v>
      </c>
    </row>
    <row r="14" spans="2:43" x14ac:dyDescent="0.2">
      <c r="B14" s="50" t="str">
        <f>'Datos Generales'!B186</f>
        <v>7.31.13.00  Devolución Por Rentas Y Siniestros</v>
      </c>
      <c r="C14" s="36">
        <f>Índice!$G$52*'Datos Vida'!C186</f>
        <v>0</v>
      </c>
      <c r="D14" s="36">
        <f>Índice!$G$52*'Datos Vida'!D186</f>
        <v>0</v>
      </c>
      <c r="E14" s="36">
        <f>Índice!$G$52*'Datos Vida'!E186</f>
        <v>0</v>
      </c>
      <c r="F14" s="36">
        <f>Índice!$G$52*'Datos Vida'!F186</f>
        <v>0</v>
      </c>
      <c r="G14" s="36">
        <f>Índice!$G$52*'Datos Vida'!G186</f>
        <v>0</v>
      </c>
      <c r="H14" s="36">
        <f>Índice!$G$52*'Datos Vida'!H186</f>
        <v>0</v>
      </c>
      <c r="I14" s="36">
        <f>Índice!$G$52*'Datos Vida'!I186</f>
        <v>0</v>
      </c>
      <c r="J14" s="36">
        <f>Índice!$G$52*'Datos Vida'!J186</f>
        <v>265.18322817290289</v>
      </c>
      <c r="K14" s="36">
        <f>Índice!$G$52*'Datos Vida'!K186</f>
        <v>4048.3732310203486</v>
      </c>
      <c r="L14" s="36">
        <f>Índice!$G$52*'Datos Vida'!L186</f>
        <v>0</v>
      </c>
      <c r="M14" s="36">
        <f>Índice!$G$52*'Datos Vida'!M186</f>
        <v>0</v>
      </c>
      <c r="N14" s="36">
        <f>Índice!$G$52*'Datos Vida'!N186</f>
        <v>0</v>
      </c>
      <c r="O14" s="36">
        <f>Índice!$G$52*'Datos Vida'!O186</f>
        <v>0</v>
      </c>
      <c r="P14" s="36">
        <f>Índice!$G$52*'Datos Vida'!P186</f>
        <v>0</v>
      </c>
      <c r="Q14" s="36">
        <f>Índice!$G$52*'Datos Vida'!Q186</f>
        <v>0</v>
      </c>
      <c r="R14" s="36">
        <f>Índice!$G$52*'Datos Vida'!R186</f>
        <v>0</v>
      </c>
      <c r="S14" s="36">
        <f>Índice!$G$52*'Datos Vida'!S186</f>
        <v>0</v>
      </c>
      <c r="T14" s="36">
        <f>Índice!$G$52*'Datos Vida'!T186</f>
        <v>74433.853369153774</v>
      </c>
      <c r="U14" s="36">
        <f>Índice!$G$52*'Datos Vida'!U186</f>
        <v>0</v>
      </c>
      <c r="V14" s="36">
        <f>Índice!$G$52*'Datos Vida'!V186</f>
        <v>0</v>
      </c>
      <c r="W14" s="36">
        <f>Índice!$G$52*'Datos Vida'!W186</f>
        <v>0</v>
      </c>
      <c r="X14" s="36">
        <f>Índice!$G$52*'Datos Vida'!X186</f>
        <v>0</v>
      </c>
      <c r="Y14" s="36">
        <f>Índice!$G$52*'Datos Vida'!Y186</f>
        <v>0</v>
      </c>
      <c r="Z14" s="36">
        <f>Índice!$G$52*'Datos Vida'!Z186</f>
        <v>0</v>
      </c>
      <c r="AA14" s="36">
        <f>Índice!$G$52*'Datos Vida'!AA186</f>
        <v>0</v>
      </c>
      <c r="AB14" s="36">
        <f>Índice!$G$52*'Datos Vida'!AB186</f>
        <v>0</v>
      </c>
      <c r="AC14" s="36">
        <f>Índice!$G$52*'Datos Vida'!AC186</f>
        <v>0</v>
      </c>
      <c r="AD14" s="36">
        <f>Índice!$G$52*'Datos Vida'!AD186</f>
        <v>0</v>
      </c>
      <c r="AE14" s="36">
        <f>Índice!$G$52*'Datos Vida'!AE186</f>
        <v>338055.10299961525</v>
      </c>
      <c r="AF14" s="36">
        <f>Índice!$G$52*'Datos Vida'!AF186</f>
        <v>0</v>
      </c>
      <c r="AG14" s="36">
        <f>Índice!$G$52*'Datos Vida'!AG186</f>
        <v>0</v>
      </c>
      <c r="AH14" s="36">
        <f>Índice!$G$52*'Datos Vida'!AH186</f>
        <v>0</v>
      </c>
      <c r="AI14" s="36">
        <f>Índice!$G$52*'Datos Vida'!AI186</f>
        <v>28488.26508933392</v>
      </c>
      <c r="AJ14" s="36">
        <f>Índice!$G$52*'Datos Vida'!AJ186</f>
        <v>0</v>
      </c>
      <c r="AK14" s="36">
        <f>Índice!$G$52*'Datos Vida'!AK186</f>
        <v>1519.2498529500317</v>
      </c>
      <c r="AL14" s="36">
        <f>Índice!$G$52*'Datos Vida'!AL186</f>
        <v>0</v>
      </c>
      <c r="AM14" s="36">
        <f>Índice!$G$52*'Datos Vida'!AM186</f>
        <v>0</v>
      </c>
      <c r="AN14" s="36">
        <f>Índice!$G$52*'Datos Vida'!AN186</f>
        <v>0</v>
      </c>
      <c r="AO14" s="36">
        <f>Índice!$G$52*'Datos Vida'!AO186</f>
        <v>0</v>
      </c>
      <c r="AP14" s="36">
        <f>Índice!$G$52*'Datos Vida'!AP186</f>
        <v>0</v>
      </c>
      <c r="AQ14" s="36">
        <f>Índice!$G$52*'Datos Vida'!AQ186</f>
        <v>446810.02777024626</v>
      </c>
    </row>
    <row r="15" spans="2:43" x14ac:dyDescent="0.2">
      <c r="B15" s="50" t="str">
        <f>'Datos Generales'!B187</f>
        <v>7.31.14.00  Ingreso Por Rentas Y Siniestros Reasegurados</v>
      </c>
      <c r="C15" s="36">
        <f>Índice!$G$52*'Datos Vida'!C187</f>
        <v>46361.376530586909</v>
      </c>
      <c r="D15" s="36">
        <f>Índice!$G$52*'Datos Vida'!D187</f>
        <v>0</v>
      </c>
      <c r="E15" s="36">
        <f>Índice!$G$52*'Datos Vida'!E187</f>
        <v>32590.389378790856</v>
      </c>
      <c r="F15" s="36">
        <f>Índice!$G$52*'Datos Vida'!F187</f>
        <v>0</v>
      </c>
      <c r="G15" s="36">
        <f>Índice!$G$52*'Datos Vida'!G187</f>
        <v>0</v>
      </c>
      <c r="H15" s="36">
        <f>Índice!$G$52*'Datos Vida'!H187</f>
        <v>190.85027710711805</v>
      </c>
      <c r="I15" s="36">
        <f>Índice!$G$52*'Datos Vida'!I187</f>
        <v>0</v>
      </c>
      <c r="J15" s="36">
        <f>Índice!$G$52*'Datos Vida'!J187</f>
        <v>0</v>
      </c>
      <c r="K15" s="36">
        <f>Índice!$G$52*'Datos Vida'!K187</f>
        <v>60941.317111853576</v>
      </c>
      <c r="L15" s="36">
        <f>Índice!$G$52*'Datos Vida'!L187</f>
        <v>385351.47578974086</v>
      </c>
      <c r="M15" s="36">
        <f>Índice!$G$52*'Datos Vida'!M187</f>
        <v>0</v>
      </c>
      <c r="N15" s="36">
        <f>Índice!$G$52*'Datos Vida'!N187</f>
        <v>0</v>
      </c>
      <c r="O15" s="36">
        <f>Índice!$G$52*'Datos Vida'!O187</f>
        <v>0</v>
      </c>
      <c r="P15" s="36">
        <f>Índice!$G$52*'Datos Vida'!P187</f>
        <v>0</v>
      </c>
      <c r="Q15" s="36">
        <f>Índice!$G$52*'Datos Vida'!Q187</f>
        <v>42175.597903980881</v>
      </c>
      <c r="R15" s="36">
        <f>Índice!$G$52*'Datos Vida'!R187</f>
        <v>0</v>
      </c>
      <c r="S15" s="36">
        <f>Índice!$G$52*'Datos Vida'!S187</f>
        <v>0</v>
      </c>
      <c r="T15" s="36">
        <f>Índice!$G$52*'Datos Vida'!T187</f>
        <v>0</v>
      </c>
      <c r="U15" s="36">
        <f>Índice!$G$52*'Datos Vida'!U187</f>
        <v>14844.545475266519</v>
      </c>
      <c r="V15" s="36">
        <f>Índice!$G$52*'Datos Vida'!V187</f>
        <v>0</v>
      </c>
      <c r="W15" s="36">
        <f>Índice!$G$52*'Datos Vida'!W187</f>
        <v>0</v>
      </c>
      <c r="X15" s="36">
        <f>Índice!$G$52*'Datos Vida'!X187</f>
        <v>519.20800877162844</v>
      </c>
      <c r="Y15" s="36">
        <f>Índice!$G$52*'Datos Vida'!Y187</f>
        <v>24907.934302598729</v>
      </c>
      <c r="Z15" s="36">
        <f>Índice!$G$52*'Datos Vida'!Z187</f>
        <v>81457.211606010183</v>
      </c>
      <c r="AA15" s="36">
        <f>Índice!$G$52*'Datos Vida'!AA187</f>
        <v>0</v>
      </c>
      <c r="AB15" s="36">
        <f>Índice!$G$52*'Datos Vida'!AB187</f>
        <v>44246.578558022396</v>
      </c>
      <c r="AC15" s="36">
        <f>Índice!$G$52*'Datos Vida'!AC187</f>
        <v>0</v>
      </c>
      <c r="AD15" s="36">
        <f>Índice!$G$52*'Datos Vida'!AD187</f>
        <v>25575.910272473644</v>
      </c>
      <c r="AE15" s="36">
        <f>Índice!$G$52*'Datos Vida'!AE187</f>
        <v>0</v>
      </c>
      <c r="AF15" s="36">
        <f>Índice!$G$52*'Datos Vida'!AF187</f>
        <v>0</v>
      </c>
      <c r="AG15" s="36">
        <f>Índice!$G$52*'Datos Vida'!AG187</f>
        <v>12935.226232421619</v>
      </c>
      <c r="AH15" s="36">
        <f>Índice!$G$52*'Datos Vida'!AH187</f>
        <v>87933.94199036088</v>
      </c>
      <c r="AI15" s="36">
        <f>Índice!$G$52*'Datos Vida'!AI187</f>
        <v>0</v>
      </c>
      <c r="AJ15" s="36">
        <f>Índice!$G$52*'Datos Vida'!AJ187</f>
        <v>0</v>
      </c>
      <c r="AK15" s="36">
        <f>Índice!$G$52*'Datos Vida'!AK187</f>
        <v>10974.571326804054</v>
      </c>
      <c r="AL15" s="36">
        <f>Índice!$G$52*'Datos Vida'!AL187</f>
        <v>0</v>
      </c>
      <c r="AM15" s="36">
        <f>Índice!$G$52*'Datos Vida'!AM187</f>
        <v>0</v>
      </c>
      <c r="AN15" s="36">
        <f>Índice!$G$52*'Datos Vida'!AN187</f>
        <v>0</v>
      </c>
      <c r="AO15" s="36">
        <f>Índice!$G$52*'Datos Vida'!AO187</f>
        <v>0</v>
      </c>
      <c r="AP15" s="36">
        <f>Índice!$G$52*'Datos Vida'!AP187</f>
        <v>0</v>
      </c>
      <c r="AQ15" s="36">
        <f>Índice!$G$52*'Datos Vida'!AQ187</f>
        <v>871006.13476478984</v>
      </c>
    </row>
    <row r="16" spans="2:43" x14ac:dyDescent="0.2">
      <c r="B16" s="50" t="str">
        <f>'Datos Generales'!B188</f>
        <v>7.31.15.00  Ingreso Por Comisiones Reaseguro Cedido</v>
      </c>
      <c r="C16" s="36">
        <f>Índice!$G$52*'Datos Vida'!C188</f>
        <v>0</v>
      </c>
      <c r="D16" s="36">
        <f>Índice!$G$52*'Datos Vida'!D188</f>
        <v>0</v>
      </c>
      <c r="E16" s="36">
        <f>Índice!$G$52*'Datos Vida'!E188</f>
        <v>0</v>
      </c>
      <c r="F16" s="36">
        <f>Índice!$G$52*'Datos Vida'!F188</f>
        <v>0</v>
      </c>
      <c r="G16" s="36">
        <f>Índice!$G$52*'Datos Vida'!G188</f>
        <v>0</v>
      </c>
      <c r="H16" s="36">
        <f>Índice!$G$52*'Datos Vida'!H188</f>
        <v>0</v>
      </c>
      <c r="I16" s="36">
        <f>Índice!$G$52*'Datos Vida'!I188</f>
        <v>0</v>
      </c>
      <c r="J16" s="36">
        <f>Índice!$G$52*'Datos Vida'!J188</f>
        <v>0</v>
      </c>
      <c r="K16" s="36">
        <f>Índice!$G$52*'Datos Vida'!K188</f>
        <v>137585.97192629846</v>
      </c>
      <c r="L16" s="36">
        <f>Índice!$G$52*'Datos Vida'!L188</f>
        <v>0</v>
      </c>
      <c r="M16" s="36">
        <f>Índice!$G$52*'Datos Vida'!M188</f>
        <v>5279.5446264760703</v>
      </c>
      <c r="N16" s="36">
        <f>Índice!$G$52*'Datos Vida'!N188</f>
        <v>0</v>
      </c>
      <c r="O16" s="36">
        <f>Índice!$G$52*'Datos Vida'!O188</f>
        <v>0</v>
      </c>
      <c r="P16" s="36">
        <f>Índice!$G$52*'Datos Vida'!P188</f>
        <v>1595.9981996797392</v>
      </c>
      <c r="Q16" s="36">
        <f>Índice!$G$52*'Datos Vida'!Q188</f>
        <v>0</v>
      </c>
      <c r="R16" s="36">
        <f>Índice!$G$52*'Datos Vida'!R188</f>
        <v>0</v>
      </c>
      <c r="S16" s="36">
        <f>Índice!$G$52*'Datos Vida'!S188</f>
        <v>0</v>
      </c>
      <c r="T16" s="36">
        <f>Índice!$G$52*'Datos Vida'!T188</f>
        <v>0</v>
      </c>
      <c r="U16" s="36">
        <f>Índice!$G$52*'Datos Vida'!U188</f>
        <v>0</v>
      </c>
      <c r="V16" s="36">
        <f>Índice!$G$52*'Datos Vida'!V188</f>
        <v>0</v>
      </c>
      <c r="W16" s="36">
        <f>Índice!$G$52*'Datos Vida'!W188</f>
        <v>0</v>
      </c>
      <c r="X16" s="36">
        <f>Índice!$G$52*'Datos Vida'!X188</f>
        <v>0</v>
      </c>
      <c r="Y16" s="36">
        <f>Índice!$G$52*'Datos Vida'!Y188</f>
        <v>0</v>
      </c>
      <c r="Z16" s="36">
        <f>Índice!$G$52*'Datos Vida'!Z188</f>
        <v>83780.754195389192</v>
      </c>
      <c r="AA16" s="36">
        <f>Índice!$G$52*'Datos Vida'!AA188</f>
        <v>4498.2151586829905</v>
      </c>
      <c r="AB16" s="36">
        <f>Índice!$G$52*'Datos Vida'!AB188</f>
        <v>331.04528458633968</v>
      </c>
      <c r="AC16" s="36">
        <f>Índice!$G$52*'Datos Vida'!AC188</f>
        <v>0</v>
      </c>
      <c r="AD16" s="36">
        <f>Índice!$G$52*'Datos Vida'!AD188</f>
        <v>0</v>
      </c>
      <c r="AE16" s="36">
        <f>Índice!$G$52*'Datos Vida'!AE188</f>
        <v>0</v>
      </c>
      <c r="AF16" s="36">
        <f>Índice!$G$52*'Datos Vida'!AF188</f>
        <v>0</v>
      </c>
      <c r="AG16" s="36">
        <f>Índice!$G$52*'Datos Vida'!AG188</f>
        <v>0</v>
      </c>
      <c r="AH16" s="36">
        <f>Índice!$G$52*'Datos Vida'!AH188</f>
        <v>0</v>
      </c>
      <c r="AI16" s="36">
        <f>Índice!$G$52*'Datos Vida'!AI188</f>
        <v>63.446660749514287</v>
      </c>
      <c r="AJ16" s="36">
        <f>Índice!$G$52*'Datos Vida'!AJ188</f>
        <v>0</v>
      </c>
      <c r="AK16" s="36">
        <f>Índice!$G$52*'Datos Vida'!AK188</f>
        <v>0</v>
      </c>
      <c r="AL16" s="36">
        <f>Índice!$G$52*'Datos Vida'!AL188</f>
        <v>0</v>
      </c>
      <c r="AM16" s="36">
        <f>Índice!$G$52*'Datos Vida'!AM188</f>
        <v>0</v>
      </c>
      <c r="AN16" s="36">
        <f>Índice!$G$52*'Datos Vida'!AN188</f>
        <v>0</v>
      </c>
      <c r="AO16" s="36">
        <f>Índice!$G$52*'Datos Vida'!AO188</f>
        <v>0</v>
      </c>
      <c r="AP16" s="36">
        <f>Índice!$G$52*'Datos Vida'!AP188</f>
        <v>0</v>
      </c>
      <c r="AQ16" s="36">
        <f>Índice!$G$52*'Datos Vida'!AQ188</f>
        <v>233134.97605186229</v>
      </c>
    </row>
    <row r="17" spans="2:43" x14ac:dyDescent="0.2">
      <c r="B17" s="50" t="str">
        <f>'Datos Generales'!B189</f>
        <v>7.31.16.00  Ingreso Por Activos Financieros A Valor Razonable</v>
      </c>
      <c r="C17" s="36">
        <f>Índice!$G$52*'Datos Vida'!C189</f>
        <v>28563389.915961243</v>
      </c>
      <c r="D17" s="36">
        <f>Índice!$G$52*'Datos Vida'!D189</f>
        <v>51578.086850143751</v>
      </c>
      <c r="E17" s="36">
        <f>Índice!$G$52*'Datos Vida'!E189</f>
        <v>0</v>
      </c>
      <c r="F17" s="36">
        <f>Índice!$G$52*'Datos Vida'!F189</f>
        <v>331194.52882264432</v>
      </c>
      <c r="G17" s="36">
        <f>Índice!$G$52*'Datos Vida'!G189</f>
        <v>431024.15837919468</v>
      </c>
      <c r="H17" s="36">
        <f>Índice!$G$52*'Datos Vida'!H189</f>
        <v>2959839.7946301335</v>
      </c>
      <c r="I17" s="36">
        <f>Índice!$G$52*'Datos Vida'!I189</f>
        <v>84307.412509096015</v>
      </c>
      <c r="J17" s="36">
        <f>Índice!$G$52*'Datos Vida'!J189</f>
        <v>344683.73115353513</v>
      </c>
      <c r="K17" s="36">
        <f>Índice!$G$52*'Datos Vida'!K189</f>
        <v>1206696.5654094249</v>
      </c>
      <c r="L17" s="36">
        <f>Índice!$G$52*'Datos Vida'!L189</f>
        <v>11185638.77179512</v>
      </c>
      <c r="M17" s="36">
        <f>Índice!$G$52*'Datos Vida'!M189</f>
        <v>450185.7303186928</v>
      </c>
      <c r="N17" s="36">
        <f>Índice!$G$52*'Datos Vida'!N189</f>
        <v>1647532.5032310172</v>
      </c>
      <c r="O17" s="36">
        <f>Índice!$G$52*'Datos Vida'!O189</f>
        <v>15189104.694474563</v>
      </c>
      <c r="P17" s="36">
        <f>Índice!$G$52*'Datos Vida'!P189</f>
        <v>58025.084054068124</v>
      </c>
      <c r="Q17" s="36">
        <f>Índice!$G$52*'Datos Vida'!Q189</f>
        <v>122320794.0732314</v>
      </c>
      <c r="R17" s="36">
        <f>Índice!$G$52*'Datos Vida'!R189</f>
        <v>66881265.680935763</v>
      </c>
      <c r="S17" s="36">
        <f>Índice!$G$52*'Datos Vida'!S189</f>
        <v>0</v>
      </c>
      <c r="T17" s="36">
        <f>Índice!$G$52*'Datos Vida'!T189</f>
        <v>152809676.10904935</v>
      </c>
      <c r="U17" s="36">
        <f>Índice!$G$52*'Datos Vida'!U189</f>
        <v>365084.40106862551</v>
      </c>
      <c r="V17" s="36">
        <f>Índice!$G$52*'Datos Vida'!V189</f>
        <v>25639.799188767254</v>
      </c>
      <c r="W17" s="36">
        <f>Índice!$G$52*'Datos Vida'!W189</f>
        <v>0</v>
      </c>
      <c r="X17" s="36">
        <f>Índice!$G$52*'Datos Vida'!X189</f>
        <v>35298.864389821727</v>
      </c>
      <c r="Y17" s="36">
        <f>Índice!$G$52*'Datos Vida'!Y189</f>
        <v>107608.12212512635</v>
      </c>
      <c r="Z17" s="36">
        <f>Índice!$G$52*'Datos Vida'!Z189</f>
        <v>129201987.59847416</v>
      </c>
      <c r="AA17" s="36">
        <f>Índice!$G$52*'Datos Vida'!AA189</f>
        <v>663547.46099391161</v>
      </c>
      <c r="AB17" s="36">
        <f>Índice!$G$52*'Datos Vida'!AB189</f>
        <v>4090496.7788487547</v>
      </c>
      <c r="AC17" s="36">
        <f>Índice!$G$52*'Datos Vida'!AC189</f>
        <v>67949019.23029165</v>
      </c>
      <c r="AD17" s="36">
        <f>Índice!$G$52*'Datos Vida'!AD189</f>
        <v>2817528.7644706867</v>
      </c>
      <c r="AE17" s="36">
        <f>Índice!$G$52*'Datos Vida'!AE189</f>
        <v>2039302.0254963725</v>
      </c>
      <c r="AF17" s="36">
        <f>Índice!$G$52*'Datos Vida'!AF189</f>
        <v>1232540.992836481</v>
      </c>
      <c r="AG17" s="36">
        <f>Índice!$G$52*'Datos Vida'!AG189</f>
        <v>0</v>
      </c>
      <c r="AH17" s="36">
        <f>Índice!$G$52*'Datos Vida'!AH189</f>
        <v>16011240.809164353</v>
      </c>
      <c r="AI17" s="36">
        <f>Índice!$G$52*'Datos Vida'!AI189</f>
        <v>6368658.7784153447</v>
      </c>
      <c r="AJ17" s="36">
        <f>Índice!$G$52*'Datos Vida'!AJ189</f>
        <v>694320.45224371552</v>
      </c>
      <c r="AK17" s="36">
        <f>Índice!$G$52*'Datos Vida'!AK189</f>
        <v>874123.11781993881</v>
      </c>
      <c r="AL17" s="36">
        <f>Índice!$G$52*'Datos Vida'!AL189</f>
        <v>0</v>
      </c>
      <c r="AM17" s="36">
        <f>Índice!$G$52*'Datos Vida'!AM189</f>
        <v>0</v>
      </c>
      <c r="AN17" s="36">
        <f>Índice!$G$52*'Datos Vida'!AN189</f>
        <v>0</v>
      </c>
      <c r="AO17" s="36">
        <f>Índice!$G$52*'Datos Vida'!AO189</f>
        <v>0</v>
      </c>
      <c r="AP17" s="36">
        <f>Índice!$G$52*'Datos Vida'!AP189</f>
        <v>0</v>
      </c>
      <c r="AQ17" s="36">
        <f>Índice!$G$52*'Datos Vida'!AQ189</f>
        <v>636991334.03663313</v>
      </c>
    </row>
    <row r="18" spans="2:43" x14ac:dyDescent="0.2">
      <c r="B18" s="50" t="str">
        <f>'Datos Generales'!B190</f>
        <v>7.31.17.00  Ingreso Por Activos Financieros A Costo Amortizado</v>
      </c>
      <c r="C18" s="36">
        <f>Índice!$G$52*'Datos Vida'!C190</f>
        <v>719897.51918453525</v>
      </c>
      <c r="D18" s="36">
        <f>Índice!$G$52*'Datos Vida'!D190</f>
        <v>0</v>
      </c>
      <c r="E18" s="36">
        <f>Índice!$G$52*'Datos Vida'!E190</f>
        <v>1792905.2345026005</v>
      </c>
      <c r="F18" s="36">
        <f>Índice!$G$52*'Datos Vida'!F190</f>
        <v>2525035.9162531295</v>
      </c>
      <c r="G18" s="36">
        <f>Índice!$G$52*'Datos Vida'!G190</f>
        <v>33621721.891343258</v>
      </c>
      <c r="H18" s="36">
        <f>Índice!$G$52*'Datos Vida'!H190</f>
        <v>251.94958150718651</v>
      </c>
      <c r="I18" s="36">
        <f>Índice!$G$52*'Datos Vida'!I190</f>
        <v>0</v>
      </c>
      <c r="J18" s="36">
        <f>Índice!$G$52*'Datos Vida'!J190</f>
        <v>0</v>
      </c>
      <c r="K18" s="36">
        <f>Índice!$G$52*'Datos Vida'!K190</f>
        <v>0</v>
      </c>
      <c r="L18" s="36">
        <f>Índice!$G$52*'Datos Vida'!L190</f>
        <v>1445010.421921995</v>
      </c>
      <c r="M18" s="36">
        <f>Índice!$G$52*'Datos Vida'!M190</f>
        <v>0</v>
      </c>
      <c r="N18" s="36">
        <f>Índice!$G$52*'Datos Vida'!N190</f>
        <v>0</v>
      </c>
      <c r="O18" s="36">
        <f>Índice!$G$52*'Datos Vida'!O190</f>
        <v>2844087.2985228328</v>
      </c>
      <c r="P18" s="36">
        <f>Índice!$G$52*'Datos Vida'!P190</f>
        <v>0</v>
      </c>
      <c r="Q18" s="36">
        <f>Índice!$G$52*'Datos Vida'!Q190</f>
        <v>19115274.31580516</v>
      </c>
      <c r="R18" s="36">
        <f>Índice!$G$52*'Datos Vida'!R190</f>
        <v>11764320.353586711</v>
      </c>
      <c r="S18" s="36">
        <f>Índice!$G$52*'Datos Vida'!S190</f>
        <v>212.99707396928093</v>
      </c>
      <c r="T18" s="36">
        <f>Índice!$G$52*'Datos Vida'!T190</f>
        <v>14000171.663190426</v>
      </c>
      <c r="U18" s="36">
        <f>Índice!$G$52*'Datos Vida'!U190</f>
        <v>0</v>
      </c>
      <c r="V18" s="36">
        <f>Índice!$G$52*'Datos Vida'!V190</f>
        <v>0</v>
      </c>
      <c r="W18" s="36">
        <f>Índice!$G$52*'Datos Vida'!W190</f>
        <v>0</v>
      </c>
      <c r="X18" s="36">
        <f>Índice!$G$52*'Datos Vida'!X190</f>
        <v>315733.41107959003</v>
      </c>
      <c r="Y18" s="36">
        <f>Índice!$G$52*'Datos Vida'!Y190</f>
        <v>0</v>
      </c>
      <c r="Z18" s="36">
        <f>Índice!$G$52*'Datos Vida'!Z190</f>
        <v>15223393.753378578</v>
      </c>
      <c r="AA18" s="36">
        <f>Índice!$G$52*'Datos Vida'!AA190</f>
        <v>236744.63178313695</v>
      </c>
      <c r="AB18" s="36">
        <f>Índice!$G$52*'Datos Vida'!AB190</f>
        <v>611942.70273249294</v>
      </c>
      <c r="AC18" s="36">
        <f>Índice!$G$52*'Datos Vida'!AC190</f>
        <v>5212516.4782714751</v>
      </c>
      <c r="AD18" s="36">
        <f>Índice!$G$52*'Datos Vida'!AD190</f>
        <v>6275746.7399812965</v>
      </c>
      <c r="AE18" s="36">
        <f>Índice!$G$52*'Datos Vida'!AE190</f>
        <v>520818.22718803381</v>
      </c>
      <c r="AF18" s="36">
        <f>Índice!$G$52*'Datos Vida'!AF190</f>
        <v>0</v>
      </c>
      <c r="AG18" s="36">
        <f>Índice!$G$52*'Datos Vida'!AG190</f>
        <v>90825.408737676815</v>
      </c>
      <c r="AH18" s="36">
        <f>Índice!$G$52*'Datos Vida'!AH190</f>
        <v>4290382.8129970059</v>
      </c>
      <c r="AI18" s="36">
        <f>Índice!$G$52*'Datos Vida'!AI190</f>
        <v>191132.70830151078</v>
      </c>
      <c r="AJ18" s="36">
        <f>Índice!$G$52*'Datos Vida'!AJ190</f>
        <v>0</v>
      </c>
      <c r="AK18" s="36">
        <f>Índice!$G$52*'Datos Vida'!AK190</f>
        <v>23315.44012761454</v>
      </c>
      <c r="AL18" s="36">
        <f>Índice!$G$52*'Datos Vida'!AL190</f>
        <v>0</v>
      </c>
      <c r="AM18" s="36">
        <f>Índice!$G$52*'Datos Vida'!AM190</f>
        <v>0</v>
      </c>
      <c r="AN18" s="36">
        <f>Índice!$G$52*'Datos Vida'!AN190</f>
        <v>0</v>
      </c>
      <c r="AO18" s="36">
        <f>Índice!$G$52*'Datos Vida'!AO190</f>
        <v>0</v>
      </c>
      <c r="AP18" s="36">
        <f>Índice!$G$52*'Datos Vida'!AP190</f>
        <v>0</v>
      </c>
      <c r="AQ18" s="36">
        <f>Índice!$G$52*'Datos Vida'!AQ190</f>
        <v>120821441.87554453</v>
      </c>
    </row>
    <row r="19" spans="2:43" x14ac:dyDescent="0.2">
      <c r="B19" s="50" t="str">
        <f>'Datos Generales'!B191</f>
        <v>7.31.18.00  Ingreso Por Activos Inmobiliarios</v>
      </c>
      <c r="C19" s="36">
        <f>Índice!$G$52*'Datos Vida'!C191</f>
        <v>34694.981454183857</v>
      </c>
      <c r="D19" s="36">
        <f>Índice!$G$52*'Datos Vida'!D191</f>
        <v>0</v>
      </c>
      <c r="E19" s="36">
        <f>Índice!$G$52*'Datos Vida'!E191</f>
        <v>0</v>
      </c>
      <c r="F19" s="36">
        <f>Índice!$G$52*'Datos Vida'!F191</f>
        <v>0</v>
      </c>
      <c r="G19" s="36">
        <f>Índice!$G$52*'Datos Vida'!G191</f>
        <v>497027.26029154169</v>
      </c>
      <c r="H19" s="36">
        <f>Índice!$G$52*'Datos Vida'!H191</f>
        <v>0</v>
      </c>
      <c r="I19" s="36">
        <f>Índice!$G$52*'Datos Vida'!I191</f>
        <v>0</v>
      </c>
      <c r="J19" s="36">
        <f>Índice!$G$52*'Datos Vida'!J191</f>
        <v>0</v>
      </c>
      <c r="K19" s="36">
        <f>Índice!$G$52*'Datos Vida'!K191</f>
        <v>0</v>
      </c>
      <c r="L19" s="36">
        <f>Índice!$G$52*'Datos Vida'!L191</f>
        <v>182202.24209952998</v>
      </c>
      <c r="M19" s="36">
        <f>Índice!$G$52*'Datos Vida'!M191</f>
        <v>0</v>
      </c>
      <c r="N19" s="36">
        <f>Índice!$G$52*'Datos Vida'!N191</f>
        <v>0</v>
      </c>
      <c r="O19" s="36">
        <f>Índice!$G$52*'Datos Vida'!O191</f>
        <v>0</v>
      </c>
      <c r="P19" s="36">
        <f>Índice!$G$52*'Datos Vida'!P191</f>
        <v>0</v>
      </c>
      <c r="Q19" s="36">
        <f>Índice!$G$52*'Datos Vida'!Q191</f>
        <v>0</v>
      </c>
      <c r="R19" s="36">
        <f>Índice!$G$52*'Datos Vida'!R191</f>
        <v>0</v>
      </c>
      <c r="S19" s="36">
        <f>Índice!$G$52*'Datos Vida'!S191</f>
        <v>0</v>
      </c>
      <c r="T19" s="36">
        <f>Índice!$G$52*'Datos Vida'!T191</f>
        <v>0</v>
      </c>
      <c r="U19" s="36">
        <f>Índice!$G$52*'Datos Vida'!U191</f>
        <v>0</v>
      </c>
      <c r="V19" s="36">
        <f>Índice!$G$52*'Datos Vida'!V191</f>
        <v>0</v>
      </c>
      <c r="W19" s="36">
        <f>Índice!$G$52*'Datos Vida'!W191</f>
        <v>0</v>
      </c>
      <c r="X19" s="36">
        <f>Índice!$G$52*'Datos Vida'!X191</f>
        <v>2600.8708351859873</v>
      </c>
      <c r="Y19" s="36">
        <f>Índice!$G$52*'Datos Vida'!Y191</f>
        <v>0</v>
      </c>
      <c r="Z19" s="36">
        <f>Índice!$G$52*'Datos Vida'!Z191</f>
        <v>90967.338747675181</v>
      </c>
      <c r="AA19" s="36">
        <f>Índice!$G$52*'Datos Vida'!AA191</f>
        <v>0</v>
      </c>
      <c r="AB19" s="36">
        <f>Índice!$G$52*'Datos Vida'!AB191</f>
        <v>0</v>
      </c>
      <c r="AC19" s="36">
        <f>Índice!$G$52*'Datos Vida'!AC191</f>
        <v>409217.14985352842</v>
      </c>
      <c r="AD19" s="36">
        <f>Índice!$G$52*'Datos Vida'!AD191</f>
        <v>0</v>
      </c>
      <c r="AE19" s="36">
        <f>Índice!$G$52*'Datos Vida'!AE191</f>
        <v>166815.6614254849</v>
      </c>
      <c r="AF19" s="36">
        <f>Índice!$G$52*'Datos Vida'!AF191</f>
        <v>0</v>
      </c>
      <c r="AG19" s="36">
        <f>Índice!$G$52*'Datos Vida'!AG191</f>
        <v>0</v>
      </c>
      <c r="AH19" s="36">
        <f>Índice!$G$52*'Datos Vida'!AH191</f>
        <v>0</v>
      </c>
      <c r="AI19" s="36">
        <f>Índice!$G$52*'Datos Vida'!AI191</f>
        <v>30367.306837236694</v>
      </c>
      <c r="AJ19" s="36">
        <f>Índice!$G$52*'Datos Vida'!AJ191</f>
        <v>0</v>
      </c>
      <c r="AK19" s="36">
        <f>Índice!$G$52*'Datos Vida'!AK191</f>
        <v>0</v>
      </c>
      <c r="AL19" s="36">
        <f>Índice!$G$52*'Datos Vida'!AL191</f>
        <v>0</v>
      </c>
      <c r="AM19" s="36">
        <f>Índice!$G$52*'Datos Vida'!AM191</f>
        <v>0</v>
      </c>
      <c r="AN19" s="36">
        <f>Índice!$G$52*'Datos Vida'!AN191</f>
        <v>0</v>
      </c>
      <c r="AO19" s="36">
        <f>Índice!$G$52*'Datos Vida'!AO191</f>
        <v>0</v>
      </c>
      <c r="AP19" s="36">
        <f>Índice!$G$52*'Datos Vida'!AP191</f>
        <v>0</v>
      </c>
      <c r="AQ19" s="36">
        <f>Índice!$G$52*'Datos Vida'!AQ191</f>
        <v>1413892.8115443666</v>
      </c>
    </row>
    <row r="20" spans="2:43" x14ac:dyDescent="0.2">
      <c r="B20" s="50" t="str">
        <f>'Datos Generales'!B192</f>
        <v>7.31.19.00  Intereses Y Dividendos Recibidos</v>
      </c>
      <c r="C20" s="36">
        <f>Índice!$G$52*'Datos Vida'!C192</f>
        <v>62130.950505821274</v>
      </c>
      <c r="D20" s="36">
        <f>Índice!$G$52*'Datos Vida'!D192</f>
        <v>130.73754276696161</v>
      </c>
      <c r="E20" s="36">
        <f>Índice!$G$52*'Datos Vida'!E192</f>
        <v>0</v>
      </c>
      <c r="F20" s="36">
        <f>Índice!$G$52*'Datos Vida'!F192</f>
        <v>0</v>
      </c>
      <c r="G20" s="36">
        <f>Índice!$G$52*'Datos Vida'!G192</f>
        <v>45049.204331246685</v>
      </c>
      <c r="H20" s="36">
        <f>Índice!$G$52*'Datos Vida'!H192</f>
        <v>0</v>
      </c>
      <c r="I20" s="36">
        <f>Índice!$G$52*'Datos Vida'!I192</f>
        <v>0</v>
      </c>
      <c r="J20" s="36">
        <f>Índice!$G$52*'Datos Vida'!J192</f>
        <v>0</v>
      </c>
      <c r="K20" s="36">
        <f>Índice!$G$52*'Datos Vida'!K192</f>
        <v>0</v>
      </c>
      <c r="L20" s="36">
        <f>Índice!$G$52*'Datos Vida'!L192</f>
        <v>0</v>
      </c>
      <c r="M20" s="36">
        <f>Índice!$G$52*'Datos Vida'!M192</f>
        <v>0</v>
      </c>
      <c r="N20" s="36">
        <f>Índice!$G$52*'Datos Vida'!N192</f>
        <v>0</v>
      </c>
      <c r="O20" s="36">
        <f>Índice!$G$52*'Datos Vida'!O192</f>
        <v>44958.269787448589</v>
      </c>
      <c r="P20" s="36">
        <f>Índice!$G$52*'Datos Vida'!P192</f>
        <v>0</v>
      </c>
      <c r="Q20" s="36">
        <f>Índice!$G$52*'Datos Vida'!Q192</f>
        <v>317765.74540300877</v>
      </c>
      <c r="R20" s="36">
        <f>Índice!$G$52*'Datos Vida'!R192</f>
        <v>82542.09847534103</v>
      </c>
      <c r="S20" s="36">
        <f>Índice!$G$52*'Datos Vida'!S192</f>
        <v>22.486993434546353</v>
      </c>
      <c r="T20" s="36">
        <f>Índice!$G$52*'Datos Vida'!T192</f>
        <v>0</v>
      </c>
      <c r="U20" s="36">
        <f>Índice!$G$52*'Datos Vida'!U192</f>
        <v>2126.4667149972597</v>
      </c>
      <c r="V20" s="36">
        <f>Índice!$G$52*'Datos Vida'!V192</f>
        <v>0</v>
      </c>
      <c r="W20" s="36">
        <f>Índice!$G$52*'Datos Vida'!W192</f>
        <v>0</v>
      </c>
      <c r="X20" s="36">
        <f>Índice!$G$52*'Datos Vida'!X192</f>
        <v>83535.914722244808</v>
      </c>
      <c r="Y20" s="36">
        <f>Índice!$G$52*'Datos Vida'!Y192</f>
        <v>0</v>
      </c>
      <c r="Z20" s="36">
        <f>Índice!$G$52*'Datos Vida'!Z192</f>
        <v>15898.610535139416</v>
      </c>
      <c r="AA20" s="36">
        <f>Índice!$G$52*'Datos Vida'!AA192</f>
        <v>41709.086344271447</v>
      </c>
      <c r="AB20" s="36">
        <f>Índice!$G$52*'Datos Vida'!AB192</f>
        <v>51903.382812656811</v>
      </c>
      <c r="AC20" s="36">
        <f>Índice!$G$52*'Datos Vida'!AC192</f>
        <v>439203.16437243769</v>
      </c>
      <c r="AD20" s="36">
        <f>Índice!$G$52*'Datos Vida'!AD192</f>
        <v>69793.061826984878</v>
      </c>
      <c r="AE20" s="36">
        <f>Índice!$G$52*'Datos Vida'!AE192</f>
        <v>0</v>
      </c>
      <c r="AF20" s="36">
        <f>Índice!$G$52*'Datos Vida'!AF192</f>
        <v>2418.8996886180776</v>
      </c>
      <c r="AG20" s="36">
        <f>Índice!$G$52*'Datos Vida'!AG192</f>
        <v>1451.1765188161023</v>
      </c>
      <c r="AH20" s="36">
        <f>Índice!$G$52*'Datos Vida'!AH192</f>
        <v>90.050032709900435</v>
      </c>
      <c r="AI20" s="36">
        <f>Índice!$G$52*'Datos Vida'!AI192</f>
        <v>2046.5545401443865</v>
      </c>
      <c r="AJ20" s="36">
        <f>Índice!$G$52*'Datos Vida'!AJ192</f>
        <v>0</v>
      </c>
      <c r="AK20" s="36">
        <f>Índice!$G$52*'Datos Vida'!AK192</f>
        <v>0</v>
      </c>
      <c r="AL20" s="36">
        <f>Índice!$G$52*'Datos Vida'!AL192</f>
        <v>0</v>
      </c>
      <c r="AM20" s="36">
        <f>Índice!$G$52*'Datos Vida'!AM192</f>
        <v>0</v>
      </c>
      <c r="AN20" s="36">
        <f>Índice!$G$52*'Datos Vida'!AN192</f>
        <v>0</v>
      </c>
      <c r="AO20" s="36">
        <f>Índice!$G$52*'Datos Vida'!AO192</f>
        <v>0</v>
      </c>
      <c r="AP20" s="36">
        <f>Índice!$G$52*'Datos Vida'!AP192</f>
        <v>0</v>
      </c>
      <c r="AQ20" s="36">
        <f>Índice!$G$52*'Datos Vida'!AQ192</f>
        <v>1262775.8611480887</v>
      </c>
    </row>
    <row r="21" spans="2:43" x14ac:dyDescent="0.2">
      <c r="B21" s="50" t="str">
        <f>'Datos Generales'!B193</f>
        <v>7.31.20.00  Préstamos Y Partidas Por Cobrar</v>
      </c>
      <c r="C21" s="36">
        <f>Índice!$G$52*'Datos Vida'!C193</f>
        <v>0</v>
      </c>
      <c r="D21" s="36">
        <f>Índice!$G$52*'Datos Vida'!D193</f>
        <v>0</v>
      </c>
      <c r="E21" s="36">
        <f>Índice!$G$52*'Datos Vida'!E193</f>
        <v>0</v>
      </c>
      <c r="F21" s="36">
        <f>Índice!$G$52*'Datos Vida'!F193</f>
        <v>0</v>
      </c>
      <c r="G21" s="36">
        <f>Índice!$G$52*'Datos Vida'!G193</f>
        <v>531110.33017097949</v>
      </c>
      <c r="H21" s="36">
        <f>Índice!$G$52*'Datos Vida'!H193</f>
        <v>0</v>
      </c>
      <c r="I21" s="36">
        <f>Índice!$G$52*'Datos Vida'!I193</f>
        <v>0</v>
      </c>
      <c r="J21" s="36">
        <f>Índice!$G$52*'Datos Vida'!J193</f>
        <v>0</v>
      </c>
      <c r="K21" s="36">
        <f>Índice!$G$52*'Datos Vida'!K193</f>
        <v>0</v>
      </c>
      <c r="L21" s="36">
        <f>Índice!$G$52*'Datos Vida'!L193</f>
        <v>0</v>
      </c>
      <c r="M21" s="36">
        <f>Índice!$G$52*'Datos Vida'!M193</f>
        <v>0</v>
      </c>
      <c r="N21" s="36">
        <f>Índice!$G$52*'Datos Vida'!N193</f>
        <v>0</v>
      </c>
      <c r="O21" s="36">
        <f>Índice!$G$52*'Datos Vida'!O193</f>
        <v>0</v>
      </c>
      <c r="P21" s="36">
        <f>Índice!$G$52*'Datos Vida'!P193</f>
        <v>0</v>
      </c>
      <c r="Q21" s="36">
        <f>Índice!$G$52*'Datos Vida'!Q193</f>
        <v>4647.187237729705</v>
      </c>
      <c r="R21" s="36">
        <f>Índice!$G$52*'Datos Vida'!R193</f>
        <v>91963.740488529089</v>
      </c>
      <c r="S21" s="36">
        <f>Índice!$G$52*'Datos Vida'!S193</f>
        <v>0</v>
      </c>
      <c r="T21" s="36">
        <f>Índice!$G$52*'Datos Vida'!T193</f>
        <v>0</v>
      </c>
      <c r="U21" s="36">
        <f>Índice!$G$52*'Datos Vida'!U193</f>
        <v>0</v>
      </c>
      <c r="V21" s="36">
        <f>Índice!$G$52*'Datos Vida'!V193</f>
        <v>0</v>
      </c>
      <c r="W21" s="36">
        <f>Índice!$G$52*'Datos Vida'!W193</f>
        <v>0</v>
      </c>
      <c r="X21" s="36">
        <f>Índice!$G$52*'Datos Vida'!X193</f>
        <v>511800.63664386561</v>
      </c>
      <c r="Y21" s="36">
        <f>Índice!$G$52*'Datos Vida'!Y193</f>
        <v>0</v>
      </c>
      <c r="Z21" s="36">
        <f>Índice!$G$52*'Datos Vida'!Z193</f>
        <v>0</v>
      </c>
      <c r="AA21" s="36">
        <f>Índice!$G$52*'Datos Vida'!AA193</f>
        <v>55660.003463201108</v>
      </c>
      <c r="AB21" s="36">
        <f>Índice!$G$52*'Datos Vida'!AB193</f>
        <v>16199.106167525721</v>
      </c>
      <c r="AC21" s="36">
        <f>Índice!$G$52*'Datos Vida'!AC193</f>
        <v>52341.930214116328</v>
      </c>
      <c r="AD21" s="36">
        <f>Índice!$G$52*'Datos Vida'!AD193</f>
        <v>36262.471181097862</v>
      </c>
      <c r="AE21" s="36">
        <f>Índice!$G$52*'Datos Vida'!AE193</f>
        <v>2765.866172791963</v>
      </c>
      <c r="AF21" s="36">
        <f>Índice!$G$52*'Datos Vida'!AF193</f>
        <v>0</v>
      </c>
      <c r="AG21" s="36">
        <f>Índice!$G$52*'Datos Vida'!AG193</f>
        <v>0</v>
      </c>
      <c r="AH21" s="36">
        <f>Índice!$G$52*'Datos Vida'!AH193</f>
        <v>0</v>
      </c>
      <c r="AI21" s="36">
        <f>Índice!$G$52*'Datos Vida'!AI193</f>
        <v>0</v>
      </c>
      <c r="AJ21" s="36">
        <f>Índice!$G$52*'Datos Vida'!AJ193</f>
        <v>0</v>
      </c>
      <c r="AK21" s="36">
        <f>Índice!$G$52*'Datos Vida'!AK193</f>
        <v>0</v>
      </c>
      <c r="AL21" s="36">
        <f>Índice!$G$52*'Datos Vida'!AL193</f>
        <v>0</v>
      </c>
      <c r="AM21" s="36">
        <f>Índice!$G$52*'Datos Vida'!AM193</f>
        <v>0</v>
      </c>
      <c r="AN21" s="36">
        <f>Índice!$G$52*'Datos Vida'!AN193</f>
        <v>0</v>
      </c>
      <c r="AO21" s="36">
        <f>Índice!$G$52*'Datos Vida'!AO193</f>
        <v>0</v>
      </c>
      <c r="AP21" s="36">
        <f>Índice!$G$52*'Datos Vida'!AP193</f>
        <v>0</v>
      </c>
      <c r="AQ21" s="36">
        <f>Índice!$G$52*'Datos Vida'!AQ193</f>
        <v>1302751.2717398368</v>
      </c>
    </row>
    <row r="22" spans="2:43" x14ac:dyDescent="0.2">
      <c r="B22" s="50" t="str">
        <f>'Datos Generales'!B194</f>
        <v>7.31.21.00  Otros Ingresos De La Actividad Aseguradora</v>
      </c>
      <c r="C22" s="36">
        <f>Índice!$G$52*'Datos Vida'!C194</f>
        <v>0</v>
      </c>
      <c r="D22" s="36">
        <f>Índice!$G$52*'Datos Vida'!D194</f>
        <v>0</v>
      </c>
      <c r="E22" s="36">
        <f>Índice!$G$52*'Datos Vida'!E194</f>
        <v>0</v>
      </c>
      <c r="F22" s="36">
        <f>Índice!$G$52*'Datos Vida'!F194</f>
        <v>0</v>
      </c>
      <c r="G22" s="36">
        <f>Índice!$G$52*'Datos Vida'!G194</f>
        <v>10632.945928816589</v>
      </c>
      <c r="H22" s="36">
        <f>Índice!$G$52*'Datos Vida'!H194</f>
        <v>54.431451581352739</v>
      </c>
      <c r="I22" s="36">
        <f>Índice!$G$52*'Datos Vida'!I194</f>
        <v>0</v>
      </c>
      <c r="J22" s="36">
        <f>Índice!$G$52*'Datos Vida'!J194</f>
        <v>2106.6672744845428</v>
      </c>
      <c r="K22" s="36">
        <f>Índice!$G$52*'Datos Vida'!K194</f>
        <v>441.0988757523873</v>
      </c>
      <c r="L22" s="36">
        <f>Índice!$G$52*'Datos Vida'!L194</f>
        <v>0</v>
      </c>
      <c r="M22" s="36">
        <f>Índice!$G$52*'Datos Vida'!M194</f>
        <v>0</v>
      </c>
      <c r="N22" s="36">
        <f>Índice!$G$52*'Datos Vida'!N194</f>
        <v>0</v>
      </c>
      <c r="O22" s="36">
        <f>Índice!$G$52*'Datos Vida'!O194</f>
        <v>467.83832634172683</v>
      </c>
      <c r="P22" s="36">
        <f>Índice!$G$52*'Datos Vida'!P194</f>
        <v>0</v>
      </c>
      <c r="Q22" s="36">
        <f>Índice!$G$52*'Datos Vida'!Q194</f>
        <v>0</v>
      </c>
      <c r="R22" s="36">
        <f>Índice!$G$52*'Datos Vida'!R194</f>
        <v>0</v>
      </c>
      <c r="S22" s="36">
        <f>Índice!$G$52*'Datos Vida'!S194</f>
        <v>0</v>
      </c>
      <c r="T22" s="36">
        <f>Índice!$G$52*'Datos Vida'!T194</f>
        <v>0</v>
      </c>
      <c r="U22" s="36">
        <f>Índice!$G$52*'Datos Vida'!U194</f>
        <v>0</v>
      </c>
      <c r="V22" s="36">
        <f>Índice!$G$52*'Datos Vida'!V194</f>
        <v>115.76889358208962</v>
      </c>
      <c r="W22" s="36">
        <f>Índice!$G$52*'Datos Vida'!W194</f>
        <v>0</v>
      </c>
      <c r="X22" s="36">
        <f>Índice!$G$52*'Datos Vida'!X194</f>
        <v>67.665098247069125</v>
      </c>
      <c r="Y22" s="36">
        <f>Índice!$G$52*'Datos Vida'!Y194</f>
        <v>0</v>
      </c>
      <c r="Z22" s="36">
        <f>Índice!$G$52*'Datos Vida'!Z194</f>
        <v>195904.50954370457</v>
      </c>
      <c r="AA22" s="36">
        <f>Índice!$G$52*'Datos Vida'!AA194</f>
        <v>0</v>
      </c>
      <c r="AB22" s="36">
        <f>Índice!$G$52*'Datos Vida'!AB194</f>
        <v>3.9802998968864194</v>
      </c>
      <c r="AC22" s="36">
        <f>Índice!$G$52*'Datos Vida'!AC194</f>
        <v>657.90615133236292</v>
      </c>
      <c r="AD22" s="36">
        <f>Índice!$G$52*'Datos Vida'!AD194</f>
        <v>0</v>
      </c>
      <c r="AE22" s="36">
        <f>Índice!$G$52*'Datos Vida'!AE194</f>
        <v>3227.6149804880256</v>
      </c>
      <c r="AF22" s="36">
        <f>Índice!$G$52*'Datos Vida'!AF194</f>
        <v>0</v>
      </c>
      <c r="AG22" s="36">
        <f>Índice!$G$52*'Datos Vida'!AG194</f>
        <v>4606.4316883581678</v>
      </c>
      <c r="AH22" s="36">
        <f>Índice!$G$52*'Datos Vida'!AH194</f>
        <v>0</v>
      </c>
      <c r="AI22" s="36">
        <f>Índice!$G$52*'Datos Vida'!AI194</f>
        <v>0</v>
      </c>
      <c r="AJ22" s="36">
        <f>Índice!$G$52*'Datos Vida'!AJ194</f>
        <v>0</v>
      </c>
      <c r="AK22" s="36">
        <f>Índice!$G$52*'Datos Vida'!AK194</f>
        <v>493.79532481458438</v>
      </c>
      <c r="AL22" s="36">
        <f>Índice!$G$52*'Datos Vida'!AL194</f>
        <v>0</v>
      </c>
      <c r="AM22" s="36">
        <f>Índice!$G$52*'Datos Vida'!AM194</f>
        <v>0</v>
      </c>
      <c r="AN22" s="36">
        <f>Índice!$G$52*'Datos Vida'!AN194</f>
        <v>0</v>
      </c>
      <c r="AO22" s="36">
        <f>Índice!$G$52*'Datos Vida'!AO194</f>
        <v>0</v>
      </c>
      <c r="AP22" s="36">
        <f>Índice!$G$52*'Datos Vida'!AP194</f>
        <v>0</v>
      </c>
      <c r="AQ22" s="36">
        <f>Índice!$G$52*'Datos Vida'!AQ194</f>
        <v>218780.65383740034</v>
      </c>
    </row>
    <row r="23" spans="2:43" x14ac:dyDescent="0.2">
      <c r="B23" s="49" t="str">
        <f>'Datos Generales'!B195</f>
        <v xml:space="preserve">7.31.00.00  Total Ingresos De Efectivo De La Actividad Aseguradora </v>
      </c>
      <c r="C23" s="33">
        <f>Índice!$G$52*'Datos Vida'!C195</f>
        <v>30379668.424008764</v>
      </c>
      <c r="D23" s="33">
        <f>Índice!$G$52*'Datos Vida'!D195</f>
        <v>107141.27036884453</v>
      </c>
      <c r="E23" s="33">
        <f>Índice!$G$52*'Datos Vida'!E195</f>
        <v>3128682.8575287373</v>
      </c>
      <c r="F23" s="33">
        <f>Índice!$G$52*'Datos Vida'!F195</f>
        <v>4099354.3069056165</v>
      </c>
      <c r="G23" s="33">
        <f>Índice!$G$52*'Datos Vida'!G195</f>
        <v>36758940.110774808</v>
      </c>
      <c r="H23" s="33">
        <f>Índice!$G$52*'Datos Vida'!H195</f>
        <v>4425688.6514165616</v>
      </c>
      <c r="I23" s="33">
        <f>Índice!$G$52*'Datos Vida'!I195</f>
        <v>266319.24658706295</v>
      </c>
      <c r="J23" s="33">
        <f>Índice!$G$52*'Datos Vida'!J195</f>
        <v>2526369.0105416714</v>
      </c>
      <c r="K23" s="33">
        <f>Índice!$G$52*'Datos Vida'!K195</f>
        <v>1747020.8135664952</v>
      </c>
      <c r="L23" s="33">
        <f>Índice!$G$52*'Datos Vida'!L195</f>
        <v>16255923.247570913</v>
      </c>
      <c r="M23" s="33">
        <f>Índice!$G$52*'Datos Vida'!M195</f>
        <v>473081.33385632891</v>
      </c>
      <c r="N23" s="33">
        <f>Índice!$G$52*'Datos Vida'!N195</f>
        <v>1969849.8406349157</v>
      </c>
      <c r="O23" s="33">
        <f>Índice!$G$52*'Datos Vida'!O195</f>
        <v>18536503.908688519</v>
      </c>
      <c r="P23" s="33">
        <f>Índice!$G$52*'Datos Vida'!P195</f>
        <v>137323.40821173292</v>
      </c>
      <c r="Q23" s="33">
        <f>Índice!$G$52*'Datos Vida'!Q195</f>
        <v>143660870.9644607</v>
      </c>
      <c r="R23" s="33">
        <f>Índice!$G$52*'Datos Vida'!R195</f>
        <v>85688777.59547022</v>
      </c>
      <c r="S23" s="33">
        <f>Índice!$G$52*'Datos Vida'!S195</f>
        <v>235.48406740382728</v>
      </c>
      <c r="T23" s="33">
        <f>Índice!$G$52*'Datos Vida'!T195</f>
        <v>167465796.56857327</v>
      </c>
      <c r="U23" s="33">
        <f>Índice!$G$52*'Datos Vida'!U195</f>
        <v>449244.81463879463</v>
      </c>
      <c r="V23" s="33">
        <f>Índice!$G$52*'Datos Vida'!V195</f>
        <v>29049.317276508715</v>
      </c>
      <c r="W23" s="33">
        <f>Índice!$G$52*'Datos Vida'!W195</f>
        <v>0</v>
      </c>
      <c r="X23" s="33">
        <f>Índice!$G$52*'Datos Vida'!X195</f>
        <v>1168491.7418983039</v>
      </c>
      <c r="Y23" s="33">
        <f>Índice!$G$52*'Datos Vida'!Y195</f>
        <v>232847.16975162589</v>
      </c>
      <c r="Z23" s="33">
        <f>Índice!$G$52*'Datos Vida'!Z195</f>
        <v>150474232.08278209</v>
      </c>
      <c r="AA23" s="33">
        <f>Índice!$G$52*'Datos Vida'!AA195</f>
        <v>1627268.5923380249</v>
      </c>
      <c r="AB23" s="33">
        <f>Índice!$G$52*'Datos Vida'!AB195</f>
        <v>6860057.2142595444</v>
      </c>
      <c r="AC23" s="33">
        <f>Índice!$G$52*'Datos Vida'!AC195</f>
        <v>76768802.341368899</v>
      </c>
      <c r="AD23" s="33">
        <f>Índice!$G$52*'Datos Vida'!AD195</f>
        <v>10516979.312986631</v>
      </c>
      <c r="AE23" s="33">
        <f>Índice!$G$52*'Datos Vida'!AE195</f>
        <v>3134102.6652020072</v>
      </c>
      <c r="AF23" s="33">
        <f>Índice!$G$52*'Datos Vida'!AF195</f>
        <v>2420460.6125511443</v>
      </c>
      <c r="AG23" s="33">
        <f>Índice!$G$52*'Datos Vida'!AG195</f>
        <v>836134.99952542584</v>
      </c>
      <c r="AH23" s="33">
        <f>Índice!$G$52*'Datos Vida'!AH195</f>
        <v>20744641.512758903</v>
      </c>
      <c r="AI23" s="33">
        <f>Índice!$G$52*'Datos Vida'!AI195</f>
        <v>7702619.5476270104</v>
      </c>
      <c r="AJ23" s="33">
        <f>Índice!$G$52*'Datos Vida'!AJ195</f>
        <v>1254668.976828191</v>
      </c>
      <c r="AK23" s="33">
        <f>Índice!$G$52*'Datos Vida'!AK195</f>
        <v>1643460.3162399298</v>
      </c>
      <c r="AL23" s="33">
        <f>Índice!$G$52*'Datos Vida'!AL195</f>
        <v>0</v>
      </c>
      <c r="AM23" s="33">
        <f>Índice!$G$52*'Datos Vida'!AM195</f>
        <v>0</v>
      </c>
      <c r="AN23" s="33">
        <f>Índice!$G$52*'Datos Vida'!AN195</f>
        <v>0</v>
      </c>
      <c r="AO23" s="33">
        <f>Índice!$G$52*'Datos Vida'!AO195</f>
        <v>0</v>
      </c>
      <c r="AP23" s="33">
        <f>Índice!$G$52*'Datos Vida'!AP195</f>
        <v>0</v>
      </c>
      <c r="AQ23" s="33">
        <f>Índice!$G$52*'Datos Vida'!AQ195</f>
        <v>803490608.26126564</v>
      </c>
    </row>
    <row r="24" spans="2:43" x14ac:dyDescent="0.2">
      <c r="B24" s="50" t="str">
        <f>'Datos Generales'!B196</f>
        <v>7.32.11.00  Egreso Por Prestaciones Seguro Directo Y Coaseguro</v>
      </c>
      <c r="C24" s="36">
        <f>Índice!$G$52*'Datos Vida'!C196</f>
        <v>21015.269042758289</v>
      </c>
      <c r="D24" s="36">
        <f>Índice!$G$52*'Datos Vida'!D196</f>
        <v>0</v>
      </c>
      <c r="E24" s="36">
        <f>Índice!$G$52*'Datos Vida'!E196</f>
        <v>111853.60525018568</v>
      </c>
      <c r="F24" s="36">
        <f>Índice!$G$52*'Datos Vida'!F196</f>
        <v>20456.76832987637</v>
      </c>
      <c r="G24" s="36">
        <f>Índice!$G$52*'Datos Vida'!G196</f>
        <v>0</v>
      </c>
      <c r="H24" s="36">
        <f>Índice!$G$52*'Datos Vida'!H196</f>
        <v>0</v>
      </c>
      <c r="I24" s="36">
        <f>Índice!$G$52*'Datos Vida'!I196</f>
        <v>0</v>
      </c>
      <c r="J24" s="36">
        <f>Índice!$G$52*'Datos Vida'!J196</f>
        <v>53827.942861944495</v>
      </c>
      <c r="K24" s="36">
        <f>Índice!$G$52*'Datos Vida'!K196</f>
        <v>105876.01127683598</v>
      </c>
      <c r="L24" s="36">
        <f>Índice!$G$52*'Datos Vida'!L196</f>
        <v>1095536.314793414</v>
      </c>
      <c r="M24" s="36">
        <f>Índice!$G$52*'Datos Vida'!M196</f>
        <v>5279.5446264760703</v>
      </c>
      <c r="N24" s="36">
        <f>Índice!$G$52*'Datos Vida'!N196</f>
        <v>0</v>
      </c>
      <c r="O24" s="36">
        <f>Índice!$G$52*'Datos Vida'!O196</f>
        <v>0</v>
      </c>
      <c r="P24" s="36">
        <f>Índice!$G$52*'Datos Vida'!P196</f>
        <v>4914.6497829375776</v>
      </c>
      <c r="Q24" s="36">
        <f>Índice!$G$52*'Datos Vida'!Q196</f>
        <v>6538.3740032665683</v>
      </c>
      <c r="R24" s="36">
        <f>Índice!$G$52*'Datos Vida'!R196</f>
        <v>0</v>
      </c>
      <c r="S24" s="36">
        <f>Índice!$G$52*'Datos Vida'!S196</f>
        <v>0</v>
      </c>
      <c r="T24" s="36">
        <f>Índice!$G$52*'Datos Vida'!T196</f>
        <v>0</v>
      </c>
      <c r="U24" s="36">
        <f>Índice!$G$52*'Datos Vida'!U196</f>
        <v>40896.322713190137</v>
      </c>
      <c r="V24" s="36">
        <f>Índice!$G$52*'Datos Vida'!V196</f>
        <v>0</v>
      </c>
      <c r="W24" s="36">
        <f>Índice!$G$52*'Datos Vida'!W196</f>
        <v>0</v>
      </c>
      <c r="X24" s="36">
        <f>Índice!$G$52*'Datos Vida'!X196</f>
        <v>0</v>
      </c>
      <c r="Y24" s="36">
        <f>Índice!$G$52*'Datos Vida'!Y196</f>
        <v>10399.298922903632</v>
      </c>
      <c r="Z24" s="36">
        <f>Índice!$G$52*'Datos Vida'!Z196</f>
        <v>207361.30951186217</v>
      </c>
      <c r="AA24" s="36">
        <f>Índice!$G$52*'Datos Vida'!AA196</f>
        <v>1703.4662968956725</v>
      </c>
      <c r="AB24" s="36">
        <f>Índice!$G$52*'Datos Vida'!AB196</f>
        <v>12177.608465723666</v>
      </c>
      <c r="AC24" s="36">
        <f>Índice!$G$52*'Datos Vida'!AC196</f>
        <v>0</v>
      </c>
      <c r="AD24" s="36">
        <f>Índice!$G$52*'Datos Vida'!AD196</f>
        <v>4028.8119281083</v>
      </c>
      <c r="AE24" s="36">
        <f>Índice!$G$52*'Datos Vida'!AE196</f>
        <v>0</v>
      </c>
      <c r="AF24" s="36">
        <f>Índice!$G$52*'Datos Vida'!AF196</f>
        <v>7097.2829520353453</v>
      </c>
      <c r="AG24" s="36">
        <f>Índice!$G$52*'Datos Vida'!AG196</f>
        <v>27129.17978266202</v>
      </c>
      <c r="AH24" s="36">
        <f>Índice!$G$52*'Datos Vida'!AH196</f>
        <v>151220.6763311977</v>
      </c>
      <c r="AI24" s="36">
        <f>Índice!$G$52*'Datos Vida'!AI196</f>
        <v>8268.3075934936733</v>
      </c>
      <c r="AJ24" s="36">
        <f>Índice!$G$52*'Datos Vida'!AJ196</f>
        <v>238.78397415594679</v>
      </c>
      <c r="AK24" s="36">
        <f>Índice!$G$52*'Datos Vida'!AK196</f>
        <v>62259.953046069088</v>
      </c>
      <c r="AL24" s="36">
        <f>Índice!$G$52*'Datos Vida'!AL196</f>
        <v>0</v>
      </c>
      <c r="AM24" s="36">
        <f>Índice!$G$52*'Datos Vida'!AM196</f>
        <v>0</v>
      </c>
      <c r="AN24" s="36">
        <f>Índice!$G$52*'Datos Vida'!AN196</f>
        <v>0</v>
      </c>
      <c r="AO24" s="36">
        <f>Índice!$G$52*'Datos Vida'!AO196</f>
        <v>0</v>
      </c>
      <c r="AP24" s="36">
        <f>Índice!$G$52*'Datos Vida'!AP196</f>
        <v>0</v>
      </c>
      <c r="AQ24" s="36">
        <f>Índice!$G$52*'Datos Vida'!AQ196</f>
        <v>1958079.4814859924</v>
      </c>
    </row>
    <row r="25" spans="2:43" x14ac:dyDescent="0.2">
      <c r="B25" s="50" t="str">
        <f>'Datos Generales'!B197</f>
        <v>7.32.12.00  Pago De Rentas Y Siniestros</v>
      </c>
      <c r="C25" s="36">
        <f>Índice!$G$52*'Datos Vida'!C197</f>
        <v>519952.63102926139</v>
      </c>
      <c r="D25" s="36">
        <f>Índice!$G$52*'Datos Vida'!D197</f>
        <v>15713.815757020722</v>
      </c>
      <c r="E25" s="36">
        <f>Índice!$G$52*'Datos Vida'!E197</f>
        <v>484382.73203022173</v>
      </c>
      <c r="F25" s="36">
        <f>Índice!$G$52*'Datos Vida'!F197</f>
        <v>383503.01771369536</v>
      </c>
      <c r="G25" s="36">
        <f>Índice!$G$52*'Datos Vida'!G197</f>
        <v>3389643.2256486444</v>
      </c>
      <c r="H25" s="36">
        <f>Índice!$G$52*'Datos Vida'!H197</f>
        <v>355805.43749789504</v>
      </c>
      <c r="I25" s="36">
        <f>Índice!$G$52*'Datos Vida'!I197</f>
        <v>96496.281481365571</v>
      </c>
      <c r="J25" s="36">
        <f>Índice!$G$52*'Datos Vida'!J197</f>
        <v>1043392.2769254531</v>
      </c>
      <c r="K25" s="36">
        <f>Índice!$G$52*'Datos Vida'!K197</f>
        <v>97088.05341902659</v>
      </c>
      <c r="L25" s="36">
        <f>Índice!$G$52*'Datos Vida'!L197</f>
        <v>3506699.8653161773</v>
      </c>
      <c r="M25" s="36">
        <f>Índice!$G$52*'Datos Vida'!M197</f>
        <v>17848.345130783469</v>
      </c>
      <c r="N25" s="36">
        <f>Índice!$G$52*'Datos Vida'!N197</f>
        <v>123841.69020543451</v>
      </c>
      <c r="O25" s="36">
        <f>Índice!$G$52*'Datos Vida'!O197</f>
        <v>892882.23721430718</v>
      </c>
      <c r="P25" s="36">
        <f>Índice!$G$52*'Datos Vida'!P197</f>
        <v>22816.269696956297</v>
      </c>
      <c r="Q25" s="36">
        <f>Índice!$G$52*'Datos Vida'!Q197</f>
        <v>4445178.1728518372</v>
      </c>
      <c r="R25" s="36">
        <f>Índice!$G$52*'Datos Vida'!R197</f>
        <v>6015936.5084333038</v>
      </c>
      <c r="S25" s="36">
        <f>Índice!$G$52*'Datos Vida'!S197</f>
        <v>0</v>
      </c>
      <c r="T25" s="36">
        <f>Índice!$G$52*'Datos Vida'!T197</f>
        <v>949195.52015545627</v>
      </c>
      <c r="U25" s="36">
        <f>Índice!$G$52*'Datos Vida'!U197</f>
        <v>7415.9450813869271</v>
      </c>
      <c r="V25" s="36">
        <f>Índice!$G$52*'Datos Vida'!V197</f>
        <v>15.546983357923876</v>
      </c>
      <c r="W25" s="36">
        <f>Índice!$G$52*'Datos Vida'!W197</f>
        <v>0</v>
      </c>
      <c r="X25" s="36">
        <f>Índice!$G$52*'Datos Vida'!X197</f>
        <v>164314.5022056645</v>
      </c>
      <c r="Y25" s="36">
        <f>Índice!$G$52*'Datos Vida'!Y197</f>
        <v>64676.301260394284</v>
      </c>
      <c r="Z25" s="36">
        <f>Índice!$G$52*'Datos Vida'!Z197</f>
        <v>4830869.4029584173</v>
      </c>
      <c r="AA25" s="36">
        <f>Índice!$G$52*'Datos Vida'!AA197</f>
        <v>372317.42245304183</v>
      </c>
      <c r="AB25" s="36">
        <f>Índice!$G$52*'Datos Vida'!AB197</f>
        <v>1485167.9057192828</v>
      </c>
      <c r="AC25" s="36">
        <f>Índice!$G$52*'Datos Vida'!AC197</f>
        <v>1866072.6040720851</v>
      </c>
      <c r="AD25" s="36">
        <f>Índice!$G$52*'Datos Vida'!AD197</f>
        <v>2020325.5885315654</v>
      </c>
      <c r="AE25" s="36">
        <f>Índice!$G$52*'Datos Vida'!AE197</f>
        <v>809295.05486860429</v>
      </c>
      <c r="AF25" s="36">
        <f>Índice!$G$52*'Datos Vida'!AF197</f>
        <v>691925.5023937932</v>
      </c>
      <c r="AG25" s="36">
        <f>Índice!$G$52*'Datos Vida'!AG197</f>
        <v>352517.64174375241</v>
      </c>
      <c r="AH25" s="36">
        <f>Índice!$G$52*'Datos Vida'!AH197</f>
        <v>2688610.933169404</v>
      </c>
      <c r="AI25" s="36">
        <f>Índice!$G$52*'Datos Vida'!AI197</f>
        <v>868953.52472565707</v>
      </c>
      <c r="AJ25" s="36">
        <f>Índice!$G$52*'Datos Vida'!AJ197</f>
        <v>290743.04714750277</v>
      </c>
      <c r="AK25" s="36">
        <f>Índice!$G$52*'Datos Vida'!AK197</f>
        <v>148359.89531471077</v>
      </c>
      <c r="AL25" s="36">
        <f>Índice!$G$52*'Datos Vida'!AL197</f>
        <v>0</v>
      </c>
      <c r="AM25" s="36">
        <f>Índice!$G$52*'Datos Vida'!AM197</f>
        <v>0</v>
      </c>
      <c r="AN25" s="36">
        <f>Índice!$G$52*'Datos Vida'!AN197</f>
        <v>0</v>
      </c>
      <c r="AO25" s="36">
        <f>Índice!$G$52*'Datos Vida'!AO197</f>
        <v>0</v>
      </c>
      <c r="AP25" s="36">
        <f>Índice!$G$52*'Datos Vida'!AP197</f>
        <v>0</v>
      </c>
      <c r="AQ25" s="36">
        <f>Índice!$G$52*'Datos Vida'!AQ197</f>
        <v>39021956.899135463</v>
      </c>
    </row>
    <row r="26" spans="2:43" x14ac:dyDescent="0.2">
      <c r="B26" s="50" t="str">
        <f>'Datos Generales'!B198</f>
        <v>7.32.13.00  Egreso Por Comisiones Seguro Directo</v>
      </c>
      <c r="C26" s="36">
        <f>Índice!$G$52*'Datos Vida'!C198</f>
        <v>2016.2770452022589</v>
      </c>
      <c r="D26" s="36">
        <f>Índice!$G$52*'Datos Vida'!D198</f>
        <v>6085.9125619965735</v>
      </c>
      <c r="E26" s="36">
        <f>Índice!$G$52*'Datos Vida'!E198</f>
        <v>207746.85428734432</v>
      </c>
      <c r="F26" s="36">
        <f>Índice!$G$52*'Datos Vida'!F198</f>
        <v>380722.72720623435</v>
      </c>
      <c r="G26" s="36">
        <f>Índice!$G$52*'Datos Vida'!G198</f>
        <v>90432.379637602207</v>
      </c>
      <c r="H26" s="36">
        <f>Índice!$G$52*'Datos Vida'!H198</f>
        <v>560342.60516411602</v>
      </c>
      <c r="I26" s="36">
        <f>Índice!$G$52*'Datos Vida'!I198</f>
        <v>10746.84374125057</v>
      </c>
      <c r="J26" s="36">
        <f>Índice!$G$52*'Datos Vida'!J198</f>
        <v>20278.199149032294</v>
      </c>
      <c r="K26" s="36">
        <f>Índice!$G$52*'Datos Vida'!K198</f>
        <v>67343.612486166763</v>
      </c>
      <c r="L26" s="36">
        <f>Índice!$G$52*'Datos Vida'!L198</f>
        <v>87054.125614862787</v>
      </c>
      <c r="M26" s="36">
        <f>Índice!$G$52*'Datos Vida'!M198</f>
        <v>8525.2580646148963</v>
      </c>
      <c r="N26" s="36">
        <f>Índice!$G$52*'Datos Vida'!N198</f>
        <v>0</v>
      </c>
      <c r="O26" s="36">
        <f>Índice!$G$52*'Datos Vida'!O198</f>
        <v>36.094856329884536</v>
      </c>
      <c r="P26" s="36">
        <f>Índice!$G$52*'Datos Vida'!P198</f>
        <v>2186.273272422271</v>
      </c>
      <c r="Q26" s="36">
        <f>Índice!$G$52*'Datos Vida'!Q198</f>
        <v>59859.083775787331</v>
      </c>
      <c r="R26" s="36">
        <f>Índice!$G$52*'Datos Vida'!R198</f>
        <v>60250.990227173068</v>
      </c>
      <c r="S26" s="36">
        <f>Índice!$G$52*'Datos Vida'!S198</f>
        <v>0</v>
      </c>
      <c r="T26" s="36">
        <f>Índice!$G$52*'Datos Vida'!T198</f>
        <v>0</v>
      </c>
      <c r="U26" s="36">
        <f>Índice!$G$52*'Datos Vida'!U198</f>
        <v>0</v>
      </c>
      <c r="V26" s="36">
        <f>Índice!$G$52*'Datos Vida'!V198</f>
        <v>0</v>
      </c>
      <c r="W26" s="36">
        <f>Índice!$G$52*'Datos Vida'!W198</f>
        <v>0</v>
      </c>
      <c r="X26" s="36">
        <f>Índice!$G$52*'Datos Vida'!X198</f>
        <v>0</v>
      </c>
      <c r="Y26" s="36">
        <f>Índice!$G$52*'Datos Vida'!Y198</f>
        <v>24972.843808609494</v>
      </c>
      <c r="Z26" s="36">
        <f>Índice!$G$52*'Datos Vida'!Z198</f>
        <v>389887.01051241433</v>
      </c>
      <c r="AA26" s="36">
        <f>Índice!$G$52*'Datos Vida'!AA198</f>
        <v>24894.258400388913</v>
      </c>
      <c r="AB26" s="36">
        <f>Índice!$G$52*'Datos Vida'!AB198</f>
        <v>37247.374277805204</v>
      </c>
      <c r="AC26" s="36">
        <f>Índice!$G$52*'Datos Vida'!AC198</f>
        <v>1196429.6369728358</v>
      </c>
      <c r="AD26" s="36">
        <f>Índice!$G$52*'Datos Vida'!AD198</f>
        <v>7128.9212332670068</v>
      </c>
      <c r="AE26" s="36">
        <f>Índice!$G$52*'Datos Vida'!AE198</f>
        <v>202.62107851158558</v>
      </c>
      <c r="AF26" s="36">
        <f>Índice!$G$52*'Datos Vida'!AF198</f>
        <v>37666.122238751996</v>
      </c>
      <c r="AG26" s="36">
        <f>Índice!$G$52*'Datos Vida'!AG198</f>
        <v>11023.559633227273</v>
      </c>
      <c r="AH26" s="36">
        <f>Índice!$G$52*'Datos Vida'!AH198</f>
        <v>42985.061628310075</v>
      </c>
      <c r="AI26" s="36">
        <f>Índice!$G$52*'Datos Vida'!AI198</f>
        <v>2518.8154219270982</v>
      </c>
      <c r="AJ26" s="36">
        <f>Índice!$G$52*'Datos Vida'!AJ198</f>
        <v>88447.026460829598</v>
      </c>
      <c r="AK26" s="36">
        <f>Índice!$G$52*'Datos Vida'!AK198</f>
        <v>265126.31328634312</v>
      </c>
      <c r="AL26" s="36">
        <f>Índice!$G$52*'Datos Vida'!AL198</f>
        <v>0</v>
      </c>
      <c r="AM26" s="36">
        <f>Índice!$G$52*'Datos Vida'!AM198</f>
        <v>0</v>
      </c>
      <c r="AN26" s="36">
        <f>Índice!$G$52*'Datos Vida'!AN198</f>
        <v>0</v>
      </c>
      <c r="AO26" s="36">
        <f>Índice!$G$52*'Datos Vida'!AO198</f>
        <v>0</v>
      </c>
      <c r="AP26" s="36">
        <f>Índice!$G$52*'Datos Vida'!AP198</f>
        <v>0</v>
      </c>
      <c r="AQ26" s="36">
        <f>Índice!$G$52*'Datos Vida'!AQ198</f>
        <v>3692156.8020433569</v>
      </c>
    </row>
    <row r="27" spans="2:43" x14ac:dyDescent="0.2">
      <c r="B27" s="50" t="str">
        <f>'Datos Generales'!B199</f>
        <v>7.32.14.00  Egreso Por Comisiones Reaseguro Aceptado</v>
      </c>
      <c r="C27" s="36">
        <f>Índice!$G$52*'Datos Vida'!C199</f>
        <v>0</v>
      </c>
      <c r="D27" s="36">
        <f>Índice!$G$52*'Datos Vida'!D199</f>
        <v>0</v>
      </c>
      <c r="E27" s="36">
        <f>Índice!$G$52*'Datos Vida'!E199</f>
        <v>0</v>
      </c>
      <c r="F27" s="36">
        <f>Índice!$G$52*'Datos Vida'!F199</f>
        <v>0</v>
      </c>
      <c r="G27" s="36">
        <f>Índice!$G$52*'Datos Vida'!G199</f>
        <v>0</v>
      </c>
      <c r="H27" s="36">
        <f>Índice!$G$52*'Datos Vida'!H199</f>
        <v>21199.553526018404</v>
      </c>
      <c r="I27" s="36">
        <f>Índice!$G$52*'Datos Vida'!I199</f>
        <v>0</v>
      </c>
      <c r="J27" s="36">
        <f>Índice!$G$52*'Datos Vida'!J199</f>
        <v>0</v>
      </c>
      <c r="K27" s="36">
        <f>Índice!$G$52*'Datos Vida'!K199</f>
        <v>0</v>
      </c>
      <c r="L27" s="36">
        <f>Índice!$G$52*'Datos Vida'!L199</f>
        <v>0</v>
      </c>
      <c r="M27" s="36">
        <f>Índice!$G$52*'Datos Vida'!M199</f>
        <v>0</v>
      </c>
      <c r="N27" s="36">
        <f>Índice!$G$52*'Datos Vida'!N199</f>
        <v>0</v>
      </c>
      <c r="O27" s="36">
        <f>Índice!$G$52*'Datos Vida'!O199</f>
        <v>3090.3456635313019</v>
      </c>
      <c r="P27" s="36">
        <f>Índice!$G$52*'Datos Vida'!P199</f>
        <v>0</v>
      </c>
      <c r="Q27" s="36">
        <f>Índice!$G$52*'Datos Vida'!Q199</f>
        <v>0</v>
      </c>
      <c r="R27" s="36">
        <f>Índice!$G$52*'Datos Vida'!R199</f>
        <v>56398.332084244925</v>
      </c>
      <c r="S27" s="36">
        <f>Índice!$G$52*'Datos Vida'!S199</f>
        <v>0</v>
      </c>
      <c r="T27" s="36">
        <f>Índice!$G$52*'Datos Vida'!T199</f>
        <v>0</v>
      </c>
      <c r="U27" s="36">
        <f>Índice!$G$52*'Datos Vida'!U199</f>
        <v>364208.22479645192</v>
      </c>
      <c r="V27" s="36">
        <f>Índice!$G$52*'Datos Vida'!V199</f>
        <v>0</v>
      </c>
      <c r="W27" s="36">
        <f>Índice!$G$52*'Datos Vida'!W199</f>
        <v>0</v>
      </c>
      <c r="X27" s="36">
        <f>Índice!$G$52*'Datos Vida'!X199</f>
        <v>0</v>
      </c>
      <c r="Y27" s="36">
        <f>Índice!$G$52*'Datos Vida'!Y199</f>
        <v>0</v>
      </c>
      <c r="Z27" s="36">
        <f>Índice!$G$52*'Datos Vida'!Z199</f>
        <v>0</v>
      </c>
      <c r="AA27" s="36">
        <f>Índice!$G$52*'Datos Vida'!AA199</f>
        <v>0</v>
      </c>
      <c r="AB27" s="36">
        <f>Índice!$G$52*'Datos Vida'!AB199</f>
        <v>0</v>
      </c>
      <c r="AC27" s="36">
        <f>Índice!$G$52*'Datos Vida'!AC199</f>
        <v>0</v>
      </c>
      <c r="AD27" s="36">
        <f>Índice!$G$52*'Datos Vida'!AD199</f>
        <v>0</v>
      </c>
      <c r="AE27" s="36">
        <f>Índice!$G$52*'Datos Vida'!AE199</f>
        <v>0</v>
      </c>
      <c r="AF27" s="36">
        <f>Índice!$G$52*'Datos Vida'!AF199</f>
        <v>0</v>
      </c>
      <c r="AG27" s="36">
        <f>Índice!$G$52*'Datos Vida'!AG199</f>
        <v>0</v>
      </c>
      <c r="AH27" s="36">
        <f>Índice!$G$52*'Datos Vida'!AH199</f>
        <v>0</v>
      </c>
      <c r="AI27" s="36">
        <f>Índice!$G$52*'Datos Vida'!AI199</f>
        <v>0</v>
      </c>
      <c r="AJ27" s="36">
        <f>Índice!$G$52*'Datos Vida'!AJ199</f>
        <v>0</v>
      </c>
      <c r="AK27" s="36">
        <f>Índice!$G$52*'Datos Vida'!AK199</f>
        <v>0</v>
      </c>
      <c r="AL27" s="36">
        <f>Índice!$G$52*'Datos Vida'!AL199</f>
        <v>0</v>
      </c>
      <c r="AM27" s="36">
        <f>Índice!$G$52*'Datos Vida'!AM199</f>
        <v>0</v>
      </c>
      <c r="AN27" s="36">
        <f>Índice!$G$52*'Datos Vida'!AN199</f>
        <v>0</v>
      </c>
      <c r="AO27" s="36">
        <f>Índice!$G$52*'Datos Vida'!AO199</f>
        <v>0</v>
      </c>
      <c r="AP27" s="36">
        <f>Índice!$G$52*'Datos Vida'!AP199</f>
        <v>0</v>
      </c>
      <c r="AQ27" s="36">
        <f>Índice!$G$52*'Datos Vida'!AQ199</f>
        <v>444896.45607024652</v>
      </c>
    </row>
    <row r="28" spans="2:43" x14ac:dyDescent="0.2">
      <c r="B28" s="50" t="str">
        <f>'Datos Generales'!B200</f>
        <v>7.32.15.00  Egreso Por Activos Financieros A Valor Razonable</v>
      </c>
      <c r="C28" s="36">
        <f>Índice!$G$52*'Datos Vida'!C200</f>
        <v>28953846.347496513</v>
      </c>
      <c r="D28" s="36">
        <f>Índice!$G$52*'Datos Vida'!D200</f>
        <v>56751.320047749992</v>
      </c>
      <c r="E28" s="36">
        <f>Índice!$G$52*'Datos Vida'!E200</f>
        <v>0</v>
      </c>
      <c r="F28" s="36">
        <f>Índice!$G$52*'Datos Vida'!F200</f>
        <v>370117.16710149462</v>
      </c>
      <c r="G28" s="36">
        <f>Índice!$G$52*'Datos Vida'!G200</f>
        <v>571010.59133988805</v>
      </c>
      <c r="H28" s="36">
        <f>Índice!$G$52*'Datos Vida'!H200</f>
        <v>3005464.9857780826</v>
      </c>
      <c r="I28" s="36">
        <f>Índice!$G$52*'Datos Vida'!I200</f>
        <v>89920.655953423018</v>
      </c>
      <c r="J28" s="36">
        <f>Índice!$G$52*'Datos Vida'!J200</f>
        <v>998622.33996047603</v>
      </c>
      <c r="K28" s="36">
        <f>Índice!$G$52*'Datos Vida'!K200</f>
        <v>1348201.0575350651</v>
      </c>
      <c r="L28" s="36">
        <f>Índice!$G$52*'Datos Vida'!L200</f>
        <v>8813547.3419251125</v>
      </c>
      <c r="M28" s="36">
        <f>Índice!$G$52*'Datos Vida'!M200</f>
        <v>444395.85681398428</v>
      </c>
      <c r="N28" s="36">
        <f>Índice!$G$52*'Datos Vida'!N200</f>
        <v>1501667.1333029652</v>
      </c>
      <c r="O28" s="36">
        <f>Índice!$G$52*'Datos Vida'!O200</f>
        <v>15771532.350822954</v>
      </c>
      <c r="P28" s="36">
        <f>Índice!$G$52*'Datos Vida'!P200</f>
        <v>62670.944525165534</v>
      </c>
      <c r="Q28" s="36">
        <f>Índice!$G$52*'Datos Vida'!Q200</f>
        <v>122786892.73636094</v>
      </c>
      <c r="R28" s="36">
        <f>Índice!$G$52*'Datos Vida'!R200</f>
        <v>57893887.620144673</v>
      </c>
      <c r="S28" s="36">
        <f>Índice!$G$52*'Datos Vida'!S200</f>
        <v>0</v>
      </c>
      <c r="T28" s="36">
        <f>Índice!$G$52*'Datos Vida'!T200</f>
        <v>152328890.88773277</v>
      </c>
      <c r="U28" s="36">
        <f>Índice!$G$52*'Datos Vida'!U200</f>
        <v>0</v>
      </c>
      <c r="V28" s="36">
        <f>Índice!$G$52*'Datos Vida'!V200</f>
        <v>25639.799188767254</v>
      </c>
      <c r="W28" s="36">
        <f>Índice!$G$52*'Datos Vida'!W200</f>
        <v>0</v>
      </c>
      <c r="X28" s="36">
        <f>Índice!$G$52*'Datos Vida'!X200</f>
        <v>34279.125164102326</v>
      </c>
      <c r="Y28" s="36">
        <f>Índice!$G$52*'Datos Vida'!Y200</f>
        <v>66627.328603013404</v>
      </c>
      <c r="Z28" s="36">
        <f>Índice!$G$52*'Datos Vida'!Z200</f>
        <v>128003612.27524489</v>
      </c>
      <c r="AA28" s="36">
        <f>Índice!$G$52*'Datos Vida'!AA200</f>
        <v>690256.05575413594</v>
      </c>
      <c r="AB28" s="36">
        <f>Índice!$G$52*'Datos Vida'!AB200</f>
        <v>4589247.8491922207</v>
      </c>
      <c r="AC28" s="36">
        <f>Índice!$G$52*'Datos Vida'!AC200</f>
        <v>70883011.739843518</v>
      </c>
      <c r="AD28" s="36">
        <f>Índice!$G$52*'Datos Vida'!AD200</f>
        <v>3715325.3793106736</v>
      </c>
      <c r="AE28" s="36">
        <f>Índice!$G$52*'Datos Vida'!AE200</f>
        <v>2153478.3228445062</v>
      </c>
      <c r="AF28" s="36">
        <f>Índice!$G$52*'Datos Vida'!AF200</f>
        <v>1493727.319519765</v>
      </c>
      <c r="AG28" s="36">
        <f>Índice!$G$52*'Datos Vida'!AG200</f>
        <v>0</v>
      </c>
      <c r="AH28" s="36">
        <f>Índice!$G$52*'Datos Vida'!AH200</f>
        <v>14686483.956159549</v>
      </c>
      <c r="AI28" s="36">
        <f>Índice!$G$52*'Datos Vida'!AI200</f>
        <v>6574362.7522855261</v>
      </c>
      <c r="AJ28" s="36">
        <f>Índice!$G$52*'Datos Vida'!AJ200</f>
        <v>736732.41872618836</v>
      </c>
      <c r="AK28" s="36">
        <f>Índice!$G$52*'Datos Vida'!AK200</f>
        <v>1051906.9548766669</v>
      </c>
      <c r="AL28" s="36">
        <f>Índice!$G$52*'Datos Vida'!AL200</f>
        <v>0</v>
      </c>
      <c r="AM28" s="36">
        <f>Índice!$G$52*'Datos Vida'!AM200</f>
        <v>0</v>
      </c>
      <c r="AN28" s="36">
        <f>Índice!$G$52*'Datos Vida'!AN200</f>
        <v>0</v>
      </c>
      <c r="AO28" s="36">
        <f>Índice!$G$52*'Datos Vida'!AO200</f>
        <v>0</v>
      </c>
      <c r="AP28" s="36">
        <f>Índice!$G$52*'Datos Vida'!AP200</f>
        <v>0</v>
      </c>
      <c r="AQ28" s="36">
        <f>Índice!$G$52*'Datos Vida'!AQ200</f>
        <v>629702110.61355472</v>
      </c>
    </row>
    <row r="29" spans="2:43" x14ac:dyDescent="0.2">
      <c r="B29" s="50" t="str">
        <f>'Datos Generales'!B201</f>
        <v>7.32.16.00  Egreso Por Activos Financieros A Costo Amortizado</v>
      </c>
      <c r="C29" s="36">
        <f>Índice!$G$52*'Datos Vida'!C201</f>
        <v>606619.30676783668</v>
      </c>
      <c r="D29" s="36">
        <f>Índice!$G$52*'Datos Vida'!D201</f>
        <v>0</v>
      </c>
      <c r="E29" s="36">
        <f>Índice!$G$52*'Datos Vida'!E201</f>
        <v>1697996.9225818063</v>
      </c>
      <c r="F29" s="36">
        <f>Índice!$G$52*'Datos Vida'!F201</f>
        <v>2962832.7079953342</v>
      </c>
      <c r="G29" s="36">
        <f>Índice!$G$52*'Datos Vida'!G201</f>
        <v>31818881.556140773</v>
      </c>
      <c r="H29" s="36">
        <f>Índice!$G$52*'Datos Vida'!H201</f>
        <v>0</v>
      </c>
      <c r="I29" s="36">
        <f>Índice!$G$52*'Datos Vida'!I201</f>
        <v>0</v>
      </c>
      <c r="J29" s="36">
        <f>Índice!$G$52*'Datos Vida'!J201</f>
        <v>0</v>
      </c>
      <c r="K29" s="36">
        <f>Índice!$G$52*'Datos Vida'!K201</f>
        <v>0</v>
      </c>
      <c r="L29" s="36">
        <f>Índice!$G$52*'Datos Vida'!L201</f>
        <v>718405.92731291999</v>
      </c>
      <c r="M29" s="36">
        <f>Índice!$G$52*'Datos Vida'!M201</f>
        <v>0</v>
      </c>
      <c r="N29" s="36">
        <f>Índice!$G$52*'Datos Vida'!N201</f>
        <v>0</v>
      </c>
      <c r="O29" s="36">
        <f>Índice!$G$52*'Datos Vida'!O201</f>
        <v>1934854.7377645753</v>
      </c>
      <c r="P29" s="36">
        <f>Índice!$G$52*'Datos Vida'!P201</f>
        <v>0</v>
      </c>
      <c r="Q29" s="36">
        <f>Índice!$G$52*'Datos Vida'!Q201</f>
        <v>12645123.809439572</v>
      </c>
      <c r="R29" s="36">
        <f>Índice!$G$52*'Datos Vida'!R201</f>
        <v>22058931.367722899</v>
      </c>
      <c r="S29" s="36">
        <f>Índice!$G$52*'Datos Vida'!S201</f>
        <v>0</v>
      </c>
      <c r="T29" s="36">
        <f>Índice!$G$52*'Datos Vida'!T201</f>
        <v>14274489.169331824</v>
      </c>
      <c r="U29" s="36">
        <f>Índice!$G$52*'Datos Vida'!U201</f>
        <v>0</v>
      </c>
      <c r="V29" s="36">
        <f>Índice!$G$52*'Datos Vida'!V201</f>
        <v>0</v>
      </c>
      <c r="W29" s="36">
        <f>Índice!$G$52*'Datos Vida'!W201</f>
        <v>0</v>
      </c>
      <c r="X29" s="36">
        <f>Índice!$G$52*'Datos Vida'!X201</f>
        <v>425933.38883073418</v>
      </c>
      <c r="Y29" s="36">
        <f>Índice!$G$52*'Datos Vida'!Y201</f>
        <v>0</v>
      </c>
      <c r="Z29" s="36">
        <f>Índice!$G$52*'Datos Vida'!Z201</f>
        <v>15560472.322117167</v>
      </c>
      <c r="AA29" s="36">
        <f>Índice!$G$52*'Datos Vida'!AA201</f>
        <v>212491.84803963426</v>
      </c>
      <c r="AB29" s="36">
        <f>Índice!$G$52*'Datos Vida'!AB201</f>
        <v>882653.37677416776</v>
      </c>
      <c r="AC29" s="36">
        <f>Índice!$G$52*'Datos Vida'!AC201</f>
        <v>2140881.8643588638</v>
      </c>
      <c r="AD29" s="36">
        <f>Índice!$G$52*'Datos Vida'!AD201</f>
        <v>5370000.9899720261</v>
      </c>
      <c r="AE29" s="36">
        <f>Índice!$G$52*'Datos Vida'!AE201</f>
        <v>66969.124099287059</v>
      </c>
      <c r="AF29" s="36">
        <f>Índice!$G$52*'Datos Vida'!AF201</f>
        <v>0</v>
      </c>
      <c r="AG29" s="36">
        <f>Índice!$G$52*'Datos Vida'!AG201</f>
        <v>252462.87009559866</v>
      </c>
      <c r="AH29" s="36">
        <f>Índice!$G$52*'Datos Vida'!AH201</f>
        <v>2823075.2953671692</v>
      </c>
      <c r="AI29" s="36">
        <f>Índice!$G$52*'Datos Vida'!AI201</f>
        <v>73206.356096679796</v>
      </c>
      <c r="AJ29" s="36">
        <f>Índice!$G$52*'Datos Vida'!AJ201</f>
        <v>0</v>
      </c>
      <c r="AK29" s="36">
        <f>Índice!$G$52*'Datos Vida'!AK201</f>
        <v>0</v>
      </c>
      <c r="AL29" s="36">
        <f>Índice!$G$52*'Datos Vida'!AL201</f>
        <v>0</v>
      </c>
      <c r="AM29" s="36">
        <f>Índice!$G$52*'Datos Vida'!AM201</f>
        <v>0</v>
      </c>
      <c r="AN29" s="36">
        <f>Índice!$G$52*'Datos Vida'!AN201</f>
        <v>0</v>
      </c>
      <c r="AO29" s="36">
        <f>Índice!$G$52*'Datos Vida'!AO201</f>
        <v>0</v>
      </c>
      <c r="AP29" s="36">
        <f>Índice!$G$52*'Datos Vida'!AP201</f>
        <v>0</v>
      </c>
      <c r="AQ29" s="36">
        <f>Índice!$G$52*'Datos Vida'!AQ201</f>
        <v>116526282.94080886</v>
      </c>
    </row>
    <row r="30" spans="2:43" x14ac:dyDescent="0.2">
      <c r="B30" s="50" t="str">
        <f>'Datos Generales'!B202</f>
        <v>7.32.17.00  Egreso Por Activos Inmobiliarios</v>
      </c>
      <c r="C30" s="36">
        <f>Índice!$G$52*'Datos Vida'!C202</f>
        <v>142248.46800978543</v>
      </c>
      <c r="D30" s="36">
        <f>Índice!$G$52*'Datos Vida'!D202</f>
        <v>0</v>
      </c>
      <c r="E30" s="36">
        <f>Índice!$G$52*'Datos Vida'!E202</f>
        <v>0</v>
      </c>
      <c r="F30" s="36">
        <f>Índice!$G$52*'Datos Vida'!F202</f>
        <v>0</v>
      </c>
      <c r="G30" s="36">
        <f>Índice!$G$52*'Datos Vida'!G202</f>
        <v>131618.82198772096</v>
      </c>
      <c r="H30" s="36">
        <f>Índice!$G$52*'Datos Vida'!H202</f>
        <v>0</v>
      </c>
      <c r="I30" s="36">
        <f>Índice!$G$52*'Datos Vida'!I202</f>
        <v>0</v>
      </c>
      <c r="J30" s="36">
        <f>Índice!$G$52*'Datos Vida'!J202</f>
        <v>0</v>
      </c>
      <c r="K30" s="36">
        <f>Índice!$G$52*'Datos Vida'!K202</f>
        <v>0</v>
      </c>
      <c r="L30" s="36">
        <f>Índice!$G$52*'Datos Vida'!L202</f>
        <v>4170.435761191532</v>
      </c>
      <c r="M30" s="36">
        <f>Índice!$G$52*'Datos Vida'!M202</f>
        <v>0</v>
      </c>
      <c r="N30" s="36">
        <f>Índice!$G$52*'Datos Vida'!N202</f>
        <v>0</v>
      </c>
      <c r="O30" s="36">
        <f>Índice!$G$52*'Datos Vida'!O202</f>
        <v>0</v>
      </c>
      <c r="P30" s="36">
        <f>Índice!$G$52*'Datos Vida'!P202</f>
        <v>0</v>
      </c>
      <c r="Q30" s="36">
        <f>Índice!$G$52*'Datos Vida'!Q202</f>
        <v>0</v>
      </c>
      <c r="R30" s="36">
        <f>Índice!$G$52*'Datos Vida'!R202</f>
        <v>0</v>
      </c>
      <c r="S30" s="36">
        <f>Índice!$G$52*'Datos Vida'!S202</f>
        <v>0</v>
      </c>
      <c r="T30" s="36">
        <f>Índice!$G$52*'Datos Vida'!T202</f>
        <v>0</v>
      </c>
      <c r="U30" s="36">
        <f>Índice!$G$52*'Datos Vida'!U202</f>
        <v>5060.0497979742659</v>
      </c>
      <c r="V30" s="36">
        <f>Índice!$G$52*'Datos Vida'!V202</f>
        <v>0</v>
      </c>
      <c r="W30" s="36">
        <f>Índice!$G$52*'Datos Vida'!W202</f>
        <v>0</v>
      </c>
      <c r="X30" s="36">
        <f>Índice!$G$52*'Datos Vida'!X202</f>
        <v>1341.5992028513917</v>
      </c>
      <c r="Y30" s="36">
        <f>Índice!$G$52*'Datos Vida'!Y202</f>
        <v>0</v>
      </c>
      <c r="Z30" s="36">
        <f>Índice!$G$52*'Datos Vida'!Z202</f>
        <v>351270.68522733811</v>
      </c>
      <c r="AA30" s="36">
        <f>Índice!$G$52*'Datos Vida'!AA202</f>
        <v>0</v>
      </c>
      <c r="AB30" s="36">
        <f>Índice!$G$52*'Datos Vida'!AB202</f>
        <v>0</v>
      </c>
      <c r="AC30" s="36">
        <f>Índice!$G$52*'Datos Vida'!AC202</f>
        <v>0</v>
      </c>
      <c r="AD30" s="36">
        <f>Índice!$G$52*'Datos Vida'!AD202</f>
        <v>0</v>
      </c>
      <c r="AE30" s="36">
        <f>Índice!$G$52*'Datos Vida'!AE202</f>
        <v>79419.638255376733</v>
      </c>
      <c r="AF30" s="36">
        <f>Índice!$G$52*'Datos Vida'!AF202</f>
        <v>0</v>
      </c>
      <c r="AG30" s="36">
        <f>Índice!$G$52*'Datos Vida'!AG202</f>
        <v>0</v>
      </c>
      <c r="AH30" s="36">
        <f>Índice!$G$52*'Datos Vida'!AH202</f>
        <v>0</v>
      </c>
      <c r="AI30" s="36">
        <f>Índice!$G$52*'Datos Vida'!AI202</f>
        <v>13517.676783999332</v>
      </c>
      <c r="AJ30" s="36">
        <f>Índice!$G$52*'Datos Vida'!AJ202</f>
        <v>0</v>
      </c>
      <c r="AK30" s="36">
        <f>Índice!$G$52*'Datos Vida'!AK202</f>
        <v>0</v>
      </c>
      <c r="AL30" s="36">
        <f>Índice!$G$52*'Datos Vida'!AL202</f>
        <v>0</v>
      </c>
      <c r="AM30" s="36">
        <f>Índice!$G$52*'Datos Vida'!AM202</f>
        <v>0</v>
      </c>
      <c r="AN30" s="36">
        <f>Índice!$G$52*'Datos Vida'!AN202</f>
        <v>0</v>
      </c>
      <c r="AO30" s="36">
        <f>Índice!$G$52*'Datos Vida'!AO202</f>
        <v>0</v>
      </c>
      <c r="AP30" s="36">
        <f>Índice!$G$52*'Datos Vida'!AP202</f>
        <v>0</v>
      </c>
      <c r="AQ30" s="36">
        <f>Índice!$G$52*'Datos Vida'!AQ202</f>
        <v>728647.37502623769</v>
      </c>
    </row>
    <row r="31" spans="2:43" x14ac:dyDescent="0.2">
      <c r="B31" s="50" t="str">
        <f>'Datos Generales'!B203</f>
        <v>7.32.18.00  Gasto Por Impuestos</v>
      </c>
      <c r="C31" s="36">
        <f>Índice!$G$52*'Datos Vida'!C203</f>
        <v>8090.0786092219814</v>
      </c>
      <c r="D31" s="36">
        <f>Índice!$G$52*'Datos Vida'!D203</f>
        <v>8940.365922237188</v>
      </c>
      <c r="E31" s="36">
        <f>Índice!$G$52*'Datos Vida'!E203</f>
        <v>50165.488622635938</v>
      </c>
      <c r="F31" s="36">
        <f>Índice!$G$52*'Datos Vida'!F203</f>
        <v>81938.079461074201</v>
      </c>
      <c r="G31" s="36">
        <f>Índice!$G$52*'Datos Vida'!G203</f>
        <v>163244.27780860336</v>
      </c>
      <c r="H31" s="36">
        <f>Índice!$G$52*'Datos Vida'!H203</f>
        <v>42978.733972063739</v>
      </c>
      <c r="I31" s="36">
        <f>Índice!$G$52*'Datos Vida'!I203</f>
        <v>20653.844204258105</v>
      </c>
      <c r="J31" s="36">
        <f>Índice!$G$52*'Datos Vida'!J203</f>
        <v>106385.14946706507</v>
      </c>
      <c r="K31" s="36">
        <f>Índice!$G$52*'Datos Vida'!K203</f>
        <v>29265.376119629447</v>
      </c>
      <c r="L31" s="36">
        <f>Índice!$G$52*'Datos Vida'!L203</f>
        <v>585997.98535589839</v>
      </c>
      <c r="M31" s="36">
        <f>Índice!$G$52*'Datos Vida'!M203</f>
        <v>281.47864399007034</v>
      </c>
      <c r="N31" s="36">
        <f>Índice!$G$52*'Datos Vida'!N203</f>
        <v>62940.754426722851</v>
      </c>
      <c r="O31" s="36">
        <f>Índice!$G$52*'Datos Vida'!O203</f>
        <v>4532.7791304371494</v>
      </c>
      <c r="P31" s="36">
        <f>Índice!$G$52*'Datos Vida'!P203</f>
        <v>9433.37879493529</v>
      </c>
      <c r="Q31" s="36">
        <f>Índice!$G$52*'Datos Vida'!Q203</f>
        <v>219543.85082788538</v>
      </c>
      <c r="R31" s="36">
        <f>Índice!$G$52*'Datos Vida'!R203</f>
        <v>230609.90101300334</v>
      </c>
      <c r="S31" s="36">
        <f>Índice!$G$52*'Datos Vida'!S203</f>
        <v>20.377774685768934</v>
      </c>
      <c r="T31" s="36">
        <f>Índice!$G$52*'Datos Vida'!T203</f>
        <v>11991.929176516776</v>
      </c>
      <c r="U31" s="36">
        <f>Índice!$G$52*'Datos Vida'!U203</f>
        <v>12774.789528885582</v>
      </c>
      <c r="V31" s="36">
        <f>Índice!$G$52*'Datos Vida'!V203</f>
        <v>856.07065474572528</v>
      </c>
      <c r="W31" s="36">
        <f>Índice!$G$52*'Datos Vida'!W203</f>
        <v>0</v>
      </c>
      <c r="X31" s="36">
        <f>Índice!$G$52*'Datos Vida'!X203</f>
        <v>4001.0178681445714</v>
      </c>
      <c r="Y31" s="36">
        <f>Índice!$G$52*'Datos Vida'!Y203</f>
        <v>0</v>
      </c>
      <c r="Z31" s="36">
        <f>Índice!$G$52*'Datos Vida'!Z203</f>
        <v>43318.930544447197</v>
      </c>
      <c r="AA31" s="36">
        <f>Índice!$G$52*'Datos Vida'!AA203</f>
        <v>8097.2227372420339</v>
      </c>
      <c r="AB31" s="36">
        <f>Índice!$G$52*'Datos Vida'!AB203</f>
        <v>28632.678534310697</v>
      </c>
      <c r="AC31" s="36">
        <f>Índice!$G$52*'Datos Vida'!AC203</f>
        <v>35629.399379549497</v>
      </c>
      <c r="AD31" s="36">
        <f>Índice!$G$52*'Datos Vida'!AD203</f>
        <v>55829.353316933593</v>
      </c>
      <c r="AE31" s="36">
        <f>Índice!$G$52*'Datos Vida'!AE203</f>
        <v>14972.459386482698</v>
      </c>
      <c r="AF31" s="36">
        <f>Índice!$G$52*'Datos Vida'!AF203</f>
        <v>9281.5490646805538</v>
      </c>
      <c r="AG31" s="36">
        <f>Índice!$G$52*'Datos Vida'!AG203</f>
        <v>25928.490000091853</v>
      </c>
      <c r="AH31" s="36">
        <f>Índice!$G$52*'Datos Vida'!AH203</f>
        <v>157881.79325778023</v>
      </c>
      <c r="AI31" s="36">
        <f>Índice!$G$52*'Datos Vida'!AI203</f>
        <v>22128.902522455526</v>
      </c>
      <c r="AJ31" s="36">
        <f>Índice!$G$52*'Datos Vida'!AJ203</f>
        <v>59217.030784728035</v>
      </c>
      <c r="AK31" s="36">
        <f>Índice!$G$52*'Datos Vida'!AK203</f>
        <v>121088.20718787731</v>
      </c>
      <c r="AL31" s="36">
        <f>Índice!$G$52*'Datos Vida'!AL203</f>
        <v>0</v>
      </c>
      <c r="AM31" s="36">
        <f>Índice!$G$52*'Datos Vida'!AM203</f>
        <v>0</v>
      </c>
      <c r="AN31" s="36">
        <f>Índice!$G$52*'Datos Vida'!AN203</f>
        <v>0</v>
      </c>
      <c r="AO31" s="36">
        <f>Índice!$G$52*'Datos Vida'!AO203</f>
        <v>0</v>
      </c>
      <c r="AP31" s="36">
        <f>Índice!$G$52*'Datos Vida'!AP203</f>
        <v>0</v>
      </c>
      <c r="AQ31" s="36">
        <f>Índice!$G$52*'Datos Vida'!AQ203</f>
        <v>2236651.7240992193</v>
      </c>
    </row>
    <row r="32" spans="2:43" x14ac:dyDescent="0.2">
      <c r="B32" s="50" t="str">
        <f>'Datos Generales'!B204</f>
        <v>7.32.19.00  Gasto De Administración</v>
      </c>
      <c r="C32" s="36">
        <f>Índice!$G$52*'Datos Vida'!C204</f>
        <v>71881.392506217948</v>
      </c>
      <c r="D32" s="36">
        <f>Índice!$G$52*'Datos Vida'!D204</f>
        <v>16591.658992398989</v>
      </c>
      <c r="E32" s="36">
        <f>Índice!$G$52*'Datos Vida'!E204</f>
        <v>552861.51243911765</v>
      </c>
      <c r="F32" s="36">
        <f>Índice!$G$52*'Datos Vida'!F204</f>
        <v>214699.28153885881</v>
      </c>
      <c r="G32" s="36">
        <f>Índice!$G$52*'Datos Vida'!G204</f>
        <v>406088.56609526119</v>
      </c>
      <c r="H32" s="36">
        <f>Índice!$G$52*'Datos Vida'!H204</f>
        <v>302293.23107477964</v>
      </c>
      <c r="I32" s="36">
        <f>Índice!$G$52*'Datos Vida'!I204</f>
        <v>50340.009464268645</v>
      </c>
      <c r="J32" s="36">
        <f>Índice!$G$52*'Datos Vida'!J204</f>
        <v>96937.788593004821</v>
      </c>
      <c r="K32" s="36">
        <f>Índice!$G$52*'Datos Vida'!K204</f>
        <v>35460.831977933492</v>
      </c>
      <c r="L32" s="36">
        <f>Índice!$G$52*'Datos Vida'!L204</f>
        <v>704656.54264347034</v>
      </c>
      <c r="M32" s="36">
        <f>Índice!$G$52*'Datos Vida'!M204</f>
        <v>2836.286863275338</v>
      </c>
      <c r="N32" s="36">
        <f>Índice!$G$52*'Datos Vida'!N204</f>
        <v>22870.803207509365</v>
      </c>
      <c r="O32" s="36">
        <f>Índice!$G$52*'Datos Vida'!O204</f>
        <v>18072.160455754547</v>
      </c>
      <c r="P32" s="36">
        <f>Índice!$G$52*'Datos Vida'!P204</f>
        <v>28763.654214678329</v>
      </c>
      <c r="Q32" s="36">
        <f>Índice!$G$52*'Datos Vida'!Q204</f>
        <v>566410.38524880446</v>
      </c>
      <c r="R32" s="36">
        <f>Índice!$G$52*'Datos Vida'!R204</f>
        <v>588750.78798031085</v>
      </c>
      <c r="S32" s="36">
        <f>Índice!$G$52*'Datos Vida'!S204</f>
        <v>3968.6651741109049</v>
      </c>
      <c r="T32" s="36">
        <f>Índice!$G$52*'Datos Vida'!T204</f>
        <v>64316.067109897449</v>
      </c>
      <c r="U32" s="36">
        <f>Índice!$G$52*'Datos Vida'!U204</f>
        <v>7620.47126070386</v>
      </c>
      <c r="V32" s="36">
        <f>Índice!$G$52*'Datos Vida'!V204</f>
        <v>3273.2013211874087</v>
      </c>
      <c r="W32" s="36">
        <f>Índice!$G$52*'Datos Vida'!W204</f>
        <v>0</v>
      </c>
      <c r="X32" s="36">
        <f>Índice!$G$52*'Datos Vida'!X204</f>
        <v>56017.175844546502</v>
      </c>
      <c r="Y32" s="36">
        <f>Índice!$G$52*'Datos Vida'!Y204</f>
        <v>42197.234405984469</v>
      </c>
      <c r="Z32" s="36">
        <f>Índice!$G$52*'Datos Vida'!Z204</f>
        <v>984108.39751425176</v>
      </c>
      <c r="AA32" s="36">
        <f>Índice!$G$52*'Datos Vida'!AA204</f>
        <v>139235.14285024174</v>
      </c>
      <c r="AB32" s="36">
        <f>Índice!$G$52*'Datos Vida'!AB204</f>
        <v>331549.83012284158</v>
      </c>
      <c r="AC32" s="36">
        <f>Índice!$G$52*'Datos Vida'!AC204</f>
        <v>216624.01168643267</v>
      </c>
      <c r="AD32" s="36">
        <f>Índice!$G$52*'Datos Vida'!AD204</f>
        <v>62381.641360010646</v>
      </c>
      <c r="AE32" s="36">
        <f>Índice!$G$52*'Datos Vida'!AE204</f>
        <v>33653.367588860201</v>
      </c>
      <c r="AF32" s="36">
        <f>Índice!$G$52*'Datos Vida'!AF204</f>
        <v>24053.700709343873</v>
      </c>
      <c r="AG32" s="36">
        <f>Índice!$G$52*'Datos Vida'!AG204</f>
        <v>85008.591664435546</v>
      </c>
      <c r="AH32" s="36">
        <f>Índice!$G$52*'Datos Vida'!AH204</f>
        <v>141393.4519644141</v>
      </c>
      <c r="AI32" s="36">
        <f>Índice!$G$52*'Datos Vida'!AI204</f>
        <v>136548.67855744407</v>
      </c>
      <c r="AJ32" s="36">
        <f>Índice!$G$52*'Datos Vida'!AJ204</f>
        <v>41950.591891006465</v>
      </c>
      <c r="AK32" s="36">
        <f>Índice!$G$52*'Datos Vida'!AK204</f>
        <v>30272.017777312089</v>
      </c>
      <c r="AL32" s="36">
        <f>Índice!$G$52*'Datos Vida'!AL204</f>
        <v>0</v>
      </c>
      <c r="AM32" s="36">
        <f>Índice!$G$52*'Datos Vida'!AM204</f>
        <v>0</v>
      </c>
      <c r="AN32" s="36">
        <f>Índice!$G$52*'Datos Vida'!AN204</f>
        <v>0</v>
      </c>
      <c r="AO32" s="36">
        <f>Índice!$G$52*'Datos Vida'!AO204</f>
        <v>0</v>
      </c>
      <c r="AP32" s="36">
        <f>Índice!$G$52*'Datos Vida'!AP204</f>
        <v>0</v>
      </c>
      <c r="AQ32" s="36">
        <f>Índice!$G$52*'Datos Vida'!AQ204</f>
        <v>6083687.1320986701</v>
      </c>
    </row>
    <row r="33" spans="2:43" x14ac:dyDescent="0.2">
      <c r="B33" s="50" t="str">
        <f>'Datos Generales'!B205</f>
        <v>7.32.20.00  Otros Egresos De La Actividad Aseguradora</v>
      </c>
      <c r="C33" s="36">
        <f>Índice!$G$52*'Datos Vida'!C205</f>
        <v>0</v>
      </c>
      <c r="D33" s="36">
        <f>Índice!$G$52*'Datos Vida'!D205</f>
        <v>0</v>
      </c>
      <c r="E33" s="36">
        <f>Índice!$G$52*'Datos Vida'!E205</f>
        <v>0</v>
      </c>
      <c r="F33" s="36">
        <f>Índice!$G$52*'Datos Vida'!F205</f>
        <v>0</v>
      </c>
      <c r="G33" s="36">
        <f>Índice!$G$52*'Datos Vida'!G205</f>
        <v>560.37179403002642</v>
      </c>
      <c r="H33" s="36">
        <f>Índice!$G$52*'Datos Vida'!H205</f>
        <v>116386.41840028006</v>
      </c>
      <c r="I33" s="36">
        <f>Índice!$G$52*'Datos Vida'!I205</f>
        <v>0</v>
      </c>
      <c r="J33" s="36">
        <f>Índice!$G$52*'Datos Vida'!J205</f>
        <v>1553.4055888173305</v>
      </c>
      <c r="K33" s="36">
        <f>Índice!$G$52*'Datos Vida'!K205</f>
        <v>0</v>
      </c>
      <c r="L33" s="36">
        <f>Índice!$G$52*'Datos Vida'!L205</f>
        <v>0</v>
      </c>
      <c r="M33" s="36">
        <f>Índice!$G$52*'Datos Vida'!M205</f>
        <v>0</v>
      </c>
      <c r="N33" s="36">
        <f>Índice!$G$52*'Datos Vida'!N205</f>
        <v>0</v>
      </c>
      <c r="O33" s="36">
        <f>Índice!$G$52*'Datos Vida'!O205</f>
        <v>0</v>
      </c>
      <c r="P33" s="36">
        <f>Índice!$G$52*'Datos Vida'!P205</f>
        <v>0</v>
      </c>
      <c r="Q33" s="36">
        <f>Índice!$G$52*'Datos Vida'!Q205</f>
        <v>192304.85559165798</v>
      </c>
      <c r="R33" s="36">
        <f>Índice!$G$52*'Datos Vida'!R205</f>
        <v>33.237205121863518</v>
      </c>
      <c r="S33" s="36">
        <f>Índice!$G$52*'Datos Vida'!S205</f>
        <v>0</v>
      </c>
      <c r="T33" s="36">
        <f>Índice!$G$52*'Datos Vida'!T205</f>
        <v>0</v>
      </c>
      <c r="U33" s="36">
        <f>Índice!$G$52*'Datos Vida'!U205</f>
        <v>0</v>
      </c>
      <c r="V33" s="36">
        <f>Índice!$G$52*'Datos Vida'!V205</f>
        <v>0</v>
      </c>
      <c r="W33" s="36">
        <f>Índice!$G$52*'Datos Vida'!W205</f>
        <v>0</v>
      </c>
      <c r="X33" s="36">
        <f>Índice!$G$52*'Datos Vida'!X205</f>
        <v>541655.4713644638</v>
      </c>
      <c r="Y33" s="36">
        <f>Índice!$G$52*'Datos Vida'!Y205</f>
        <v>0</v>
      </c>
      <c r="Z33" s="36">
        <f>Índice!$G$52*'Datos Vida'!Z205</f>
        <v>38877.494193695005</v>
      </c>
      <c r="AA33" s="36">
        <f>Índice!$G$52*'Datos Vida'!AA205</f>
        <v>98257.411097280245</v>
      </c>
      <c r="AB33" s="36">
        <f>Índice!$G$52*'Datos Vida'!AB205</f>
        <v>682.80854043083184</v>
      </c>
      <c r="AC33" s="36">
        <f>Índice!$G$52*'Datos Vida'!AC205</f>
        <v>0</v>
      </c>
      <c r="AD33" s="36">
        <f>Índice!$G$52*'Datos Vida'!AD205</f>
        <v>0</v>
      </c>
      <c r="AE33" s="36">
        <f>Índice!$G$52*'Datos Vida'!AE205</f>
        <v>9782.7266551158591</v>
      </c>
      <c r="AF33" s="36">
        <f>Índice!$G$52*'Datos Vida'!AF205</f>
        <v>16414.688735445117</v>
      </c>
      <c r="AG33" s="36">
        <f>Índice!$G$52*'Datos Vida'!AG205</f>
        <v>3278.1341714869686</v>
      </c>
      <c r="AH33" s="36">
        <f>Índice!$G$52*'Datos Vida'!AH205</f>
        <v>0</v>
      </c>
      <c r="AI33" s="36">
        <f>Índice!$G$52*'Datos Vida'!AI205</f>
        <v>0</v>
      </c>
      <c r="AJ33" s="36">
        <f>Índice!$G$52*'Datos Vida'!AJ205</f>
        <v>0</v>
      </c>
      <c r="AK33" s="36">
        <f>Índice!$G$52*'Datos Vida'!AK205</f>
        <v>0</v>
      </c>
      <c r="AL33" s="36">
        <f>Índice!$G$52*'Datos Vida'!AL205</f>
        <v>0</v>
      </c>
      <c r="AM33" s="36">
        <f>Índice!$G$52*'Datos Vida'!AM205</f>
        <v>0</v>
      </c>
      <c r="AN33" s="36">
        <f>Índice!$G$52*'Datos Vida'!AN205</f>
        <v>0</v>
      </c>
      <c r="AO33" s="36">
        <f>Índice!$G$52*'Datos Vida'!AO205</f>
        <v>0</v>
      </c>
      <c r="AP33" s="36">
        <f>Índice!$G$52*'Datos Vida'!AP205</f>
        <v>0</v>
      </c>
      <c r="AQ33" s="36">
        <f>Índice!$G$52*'Datos Vida'!AQ205</f>
        <v>1019787.0233378251</v>
      </c>
    </row>
    <row r="34" spans="2:43" x14ac:dyDescent="0.2">
      <c r="B34" s="49" t="str">
        <f>'Datos Generales'!B206</f>
        <v xml:space="preserve">7.32.00.00  Total Egresos De Efectivo De La Actividad Aseguradora </v>
      </c>
      <c r="C34" s="33">
        <f>Índice!$G$52*'Datos Vida'!C206</f>
        <v>30325669.770506795</v>
      </c>
      <c r="D34" s="33">
        <f>Índice!$G$52*'Datos Vida'!D206</f>
        <v>104083.07328140347</v>
      </c>
      <c r="E34" s="33">
        <f>Índice!$G$52*'Datos Vida'!E206</f>
        <v>3105007.1152113117</v>
      </c>
      <c r="F34" s="33">
        <f>Índice!$G$52*'Datos Vida'!F206</f>
        <v>4414269.7493465673</v>
      </c>
      <c r="G34" s="33">
        <f>Índice!$G$52*'Datos Vida'!G206</f>
        <v>36571479.790452525</v>
      </c>
      <c r="H34" s="33">
        <f>Índice!$G$52*'Datos Vida'!H206</f>
        <v>4404470.9654132351</v>
      </c>
      <c r="I34" s="33">
        <f>Índice!$G$52*'Datos Vida'!I206</f>
        <v>268157.63484456588</v>
      </c>
      <c r="J34" s="33">
        <f>Índice!$G$52*'Datos Vida'!J206</f>
        <v>2320997.1025457932</v>
      </c>
      <c r="K34" s="33">
        <f>Índice!$G$52*'Datos Vida'!K206</f>
        <v>1683234.9428146572</v>
      </c>
      <c r="L34" s="33">
        <f>Índice!$G$52*'Datos Vida'!L206</f>
        <v>15516068.538723046</v>
      </c>
      <c r="M34" s="33">
        <f>Índice!$G$52*'Datos Vida'!M206</f>
        <v>479166.77014312416</v>
      </c>
      <c r="N34" s="33">
        <f>Índice!$G$52*'Datos Vida'!N206</f>
        <v>1711320.3811426319</v>
      </c>
      <c r="O34" s="33">
        <f>Índice!$G$52*'Datos Vida'!O206</f>
        <v>18625000.705907889</v>
      </c>
      <c r="P34" s="33">
        <f>Índice!$G$52*'Datos Vida'!P206</f>
        <v>130785.1702870953</v>
      </c>
      <c r="Q34" s="33">
        <f>Índice!$G$52*'Datos Vida'!Q206</f>
        <v>140921851.26809976</v>
      </c>
      <c r="R34" s="33">
        <f>Índice!$G$52*'Datos Vida'!R206</f>
        <v>86904798.74481073</v>
      </c>
      <c r="S34" s="33">
        <f>Índice!$G$52*'Datos Vida'!S206</f>
        <v>3989.042948796674</v>
      </c>
      <c r="T34" s="33">
        <f>Índice!$G$52*'Datos Vida'!T206</f>
        <v>167628883.57350644</v>
      </c>
      <c r="U34" s="33">
        <f>Índice!$G$52*'Datos Vida'!U206</f>
        <v>437975.8031785927</v>
      </c>
      <c r="V34" s="33">
        <f>Índice!$G$52*'Datos Vida'!V206</f>
        <v>29784.618148058315</v>
      </c>
      <c r="W34" s="33">
        <f>Índice!$G$52*'Datos Vida'!W206</f>
        <v>0</v>
      </c>
      <c r="X34" s="33">
        <f>Índice!$G$52*'Datos Vida'!X206</f>
        <v>1227542.2804805073</v>
      </c>
      <c r="Y34" s="33">
        <f>Índice!$G$52*'Datos Vida'!Y206</f>
        <v>208873.00700090529</v>
      </c>
      <c r="Z34" s="33">
        <f>Índice!$G$52*'Datos Vida'!Z206</f>
        <v>150409777.82782447</v>
      </c>
      <c r="AA34" s="33">
        <f>Índice!$G$52*'Datos Vida'!AA206</f>
        <v>1547252.8276288607</v>
      </c>
      <c r="AB34" s="33">
        <f>Índice!$G$52*'Datos Vida'!AB206</f>
        <v>7367359.4316267828</v>
      </c>
      <c r="AC34" s="33">
        <f>Índice!$G$52*'Datos Vida'!AC206</f>
        <v>76338649.256313294</v>
      </c>
      <c r="AD34" s="33">
        <f>Índice!$G$52*'Datos Vida'!AD206</f>
        <v>11235020.685652584</v>
      </c>
      <c r="AE34" s="33">
        <f>Índice!$G$52*'Datos Vida'!AE206</f>
        <v>3167773.3147767447</v>
      </c>
      <c r="AF34" s="33">
        <f>Índice!$G$52*'Datos Vida'!AF206</f>
        <v>2280166.1656138152</v>
      </c>
      <c r="AG34" s="33">
        <f>Índice!$G$52*'Datos Vida'!AG206</f>
        <v>757348.46709125477</v>
      </c>
      <c r="AH34" s="33">
        <f>Índice!$G$52*'Datos Vida'!AH206</f>
        <v>20691651.167877823</v>
      </c>
      <c r="AI34" s="33">
        <f>Índice!$G$52*'Datos Vida'!AI206</f>
        <v>7699505.0139871826</v>
      </c>
      <c r="AJ34" s="33">
        <f>Índice!$G$52*'Datos Vida'!AJ206</f>
        <v>1217328.8989844113</v>
      </c>
      <c r="AK34" s="33">
        <f>Índice!$G$52*'Datos Vida'!AK206</f>
        <v>1679013.3414889793</v>
      </c>
      <c r="AL34" s="33">
        <f>Índice!$G$52*'Datos Vida'!AL206</f>
        <v>0</v>
      </c>
      <c r="AM34" s="33">
        <f>Índice!$G$52*'Datos Vida'!AM206</f>
        <v>0</v>
      </c>
      <c r="AN34" s="33">
        <f>Índice!$G$52*'Datos Vida'!AN206</f>
        <v>0</v>
      </c>
      <c r="AO34" s="33">
        <f>Índice!$G$52*'Datos Vida'!AO206</f>
        <v>0</v>
      </c>
      <c r="AP34" s="33">
        <f>Índice!$G$52*'Datos Vida'!AP206</f>
        <v>0</v>
      </c>
      <c r="AQ34" s="33">
        <f>Índice!$G$52*'Datos Vida'!AQ206</f>
        <v>801414256.44766068</v>
      </c>
    </row>
    <row r="35" spans="2:43" x14ac:dyDescent="0.2">
      <c r="B35" s="53" t="str">
        <f>'Datos Generales'!B207</f>
        <v xml:space="preserve">7.30.00.00  Total Flujo De Efectivo Neto De Actividades De La Operación </v>
      </c>
      <c r="C35" s="33">
        <f>Índice!$G$52*'Datos Vida'!C207</f>
        <v>53998.65350196651</v>
      </c>
      <c r="D35" s="33">
        <f>Índice!$G$52*'Datos Vida'!D207</f>
        <v>3058.1970874410654</v>
      </c>
      <c r="E35" s="33">
        <f>Índice!$G$52*'Datos Vida'!E207</f>
        <v>23675.742317425858</v>
      </c>
      <c r="F35" s="33">
        <f>Índice!$G$52*'Datos Vida'!F207</f>
        <v>-314915.44244095124</v>
      </c>
      <c r="G35" s="33">
        <f>Índice!$G$52*'Datos Vida'!G207</f>
        <v>187460.32032228864</v>
      </c>
      <c r="H35" s="33">
        <f>Índice!$G$52*'Datos Vida'!H207</f>
        <v>21217.686003326442</v>
      </c>
      <c r="I35" s="33">
        <f>Índice!$G$52*'Datos Vida'!I207</f>
        <v>-1838.3882575029504</v>
      </c>
      <c r="J35" s="33">
        <f>Índice!$G$52*'Datos Vida'!J207</f>
        <v>205371.90799587819</v>
      </c>
      <c r="K35" s="33">
        <f>Índice!$G$52*'Datos Vida'!K207</f>
        <v>63785.870751837829</v>
      </c>
      <c r="L35" s="33">
        <f>Índice!$G$52*'Datos Vida'!L207</f>
        <v>739854.70884786651</v>
      </c>
      <c r="M35" s="33">
        <f>Índice!$G$52*'Datos Vida'!M207</f>
        <v>-6085.4362867952368</v>
      </c>
      <c r="N35" s="33">
        <f>Índice!$G$52*'Datos Vida'!N207</f>
        <v>258529.45949228384</v>
      </c>
      <c r="O35" s="33">
        <f>Índice!$G$52*'Datos Vida'!O207</f>
        <v>-88496.797219369299</v>
      </c>
      <c r="P35" s="33">
        <f>Índice!$G$52*'Datos Vida'!P207</f>
        <v>6538.2379246376149</v>
      </c>
      <c r="Q35" s="33">
        <f>Índice!$G$52*'Datos Vida'!Q207</f>
        <v>2739019.6963609513</v>
      </c>
      <c r="R35" s="33">
        <f>Índice!$G$52*'Datos Vida'!R207</f>
        <v>-1216021.149340512</v>
      </c>
      <c r="S35" s="33">
        <f>Índice!$G$52*'Datos Vida'!S207</f>
        <v>-3753.5588813928466</v>
      </c>
      <c r="T35" s="33">
        <f>Índice!$G$52*'Datos Vida'!T207</f>
        <v>-163087.0049331905</v>
      </c>
      <c r="U35" s="33">
        <f>Índice!$G$52*'Datos Vida'!U207</f>
        <v>11269.011460201935</v>
      </c>
      <c r="V35" s="33">
        <f>Índice!$G$52*'Datos Vida'!V207</f>
        <v>-735.30087154959881</v>
      </c>
      <c r="W35" s="33">
        <f>Índice!$G$52*'Datos Vida'!W207</f>
        <v>0</v>
      </c>
      <c r="X35" s="33">
        <f>Índice!$G$52*'Datos Vida'!X207</f>
        <v>-59050.538582203575</v>
      </c>
      <c r="Y35" s="33">
        <f>Índice!$G$52*'Datos Vida'!Y207</f>
        <v>23974.162750720625</v>
      </c>
      <c r="Z35" s="33">
        <f>Índice!$G$52*'Datos Vida'!Z207</f>
        <v>64454.254957599602</v>
      </c>
      <c r="AA35" s="33">
        <f>Índice!$G$52*'Datos Vida'!AA207</f>
        <v>80015.764709164258</v>
      </c>
      <c r="AB35" s="33">
        <f>Índice!$G$52*'Datos Vida'!AB207</f>
        <v>-507302.21736723918</v>
      </c>
      <c r="AC35" s="33">
        <f>Índice!$G$52*'Datos Vida'!AC207</f>
        <v>430153.08505560685</v>
      </c>
      <c r="AD35" s="33">
        <f>Índice!$G$52*'Datos Vida'!AD207</f>
        <v>-718041.37266595394</v>
      </c>
      <c r="AE35" s="33">
        <f>Índice!$G$52*'Datos Vida'!AE207</f>
        <v>-33670.649574737276</v>
      </c>
      <c r="AF35" s="33">
        <f>Índice!$G$52*'Datos Vida'!AF207</f>
        <v>140294.44693732934</v>
      </c>
      <c r="AG35" s="33">
        <f>Índice!$G$52*'Datos Vida'!AG207</f>
        <v>78786.532434171124</v>
      </c>
      <c r="AH35" s="33">
        <f>Índice!$G$52*'Datos Vida'!AH207</f>
        <v>52990.344881079189</v>
      </c>
      <c r="AI35" s="33">
        <f>Índice!$G$52*'Datos Vida'!AI207</f>
        <v>3114.5336398277655</v>
      </c>
      <c r="AJ35" s="33">
        <f>Índice!$G$52*'Datos Vida'!AJ207</f>
        <v>37340.077843779698</v>
      </c>
      <c r="AK35" s="33">
        <f>Índice!$G$52*'Datos Vida'!AK207</f>
        <v>-35553.025249049409</v>
      </c>
      <c r="AL35" s="33">
        <f>Índice!$G$52*'Datos Vida'!AL207</f>
        <v>0</v>
      </c>
      <c r="AM35" s="33">
        <f>Índice!$G$52*'Datos Vida'!AM207</f>
        <v>0</v>
      </c>
      <c r="AN35" s="33">
        <f>Índice!$G$52*'Datos Vida'!AN207</f>
        <v>0</v>
      </c>
      <c r="AO35" s="33">
        <f>Índice!$G$52*'Datos Vida'!AO207</f>
        <v>0</v>
      </c>
      <c r="AP35" s="33">
        <f>Índice!$G$52*'Datos Vida'!AP207</f>
        <v>0</v>
      </c>
      <c r="AQ35" s="33">
        <f>Índice!$G$52*'Datos Vida'!AQ207</f>
        <v>2076351.8136049374</v>
      </c>
    </row>
    <row r="36" spans="2:43" x14ac:dyDescent="0.2">
      <c r="B36" s="50" t="str">
        <f>'Datos Generales'!B208</f>
        <v>7.41.11.00  Ingresos Por Propiedades, Muebles Y Equipos</v>
      </c>
      <c r="C36" s="36">
        <f>Índice!$G$52*'Datos Vida'!C208</f>
        <v>0</v>
      </c>
      <c r="D36" s="36">
        <f>Índice!$G$52*'Datos Vida'!D208</f>
        <v>0</v>
      </c>
      <c r="E36" s="36">
        <f>Índice!$G$52*'Datos Vida'!E208</f>
        <v>0</v>
      </c>
      <c r="F36" s="36">
        <f>Índice!$G$52*'Datos Vida'!F208</f>
        <v>0</v>
      </c>
      <c r="G36" s="36">
        <f>Índice!$G$52*'Datos Vida'!G208</f>
        <v>7.2461869917675834</v>
      </c>
      <c r="H36" s="36">
        <f>Índice!$G$52*'Datos Vida'!H208</f>
        <v>0</v>
      </c>
      <c r="I36" s="36">
        <f>Índice!$G$52*'Datos Vida'!I208</f>
        <v>0</v>
      </c>
      <c r="J36" s="36">
        <f>Índice!$G$52*'Datos Vida'!J208</f>
        <v>0</v>
      </c>
      <c r="K36" s="36">
        <f>Índice!$G$52*'Datos Vida'!K208</f>
        <v>0</v>
      </c>
      <c r="L36" s="36">
        <f>Índice!$G$52*'Datos Vida'!L208</f>
        <v>0</v>
      </c>
      <c r="M36" s="36">
        <f>Índice!$G$52*'Datos Vida'!M208</f>
        <v>0</v>
      </c>
      <c r="N36" s="36">
        <f>Índice!$G$52*'Datos Vida'!N208</f>
        <v>0</v>
      </c>
      <c r="O36" s="36">
        <f>Índice!$G$52*'Datos Vida'!O208</f>
        <v>0</v>
      </c>
      <c r="P36" s="36">
        <f>Índice!$G$52*'Datos Vida'!P208</f>
        <v>0</v>
      </c>
      <c r="Q36" s="36">
        <f>Índice!$G$52*'Datos Vida'!Q208</f>
        <v>0</v>
      </c>
      <c r="R36" s="36">
        <f>Índice!$G$52*'Datos Vida'!R208</f>
        <v>0</v>
      </c>
      <c r="S36" s="36">
        <f>Índice!$G$52*'Datos Vida'!S208</f>
        <v>0</v>
      </c>
      <c r="T36" s="36">
        <f>Índice!$G$52*'Datos Vida'!T208</f>
        <v>0</v>
      </c>
      <c r="U36" s="36">
        <f>Índice!$G$52*'Datos Vida'!U208</f>
        <v>0</v>
      </c>
      <c r="V36" s="36">
        <f>Índice!$G$52*'Datos Vida'!V208</f>
        <v>0</v>
      </c>
      <c r="W36" s="36">
        <f>Índice!$G$52*'Datos Vida'!W208</f>
        <v>0</v>
      </c>
      <c r="X36" s="36">
        <f>Índice!$G$52*'Datos Vida'!X208</f>
        <v>0</v>
      </c>
      <c r="Y36" s="36">
        <f>Índice!$G$52*'Datos Vida'!Y208</f>
        <v>0</v>
      </c>
      <c r="Z36" s="36">
        <f>Índice!$G$52*'Datos Vida'!Z208</f>
        <v>0</v>
      </c>
      <c r="AA36" s="36">
        <f>Índice!$G$52*'Datos Vida'!AA208</f>
        <v>0</v>
      </c>
      <c r="AB36" s="36">
        <f>Índice!$G$52*'Datos Vida'!AB208</f>
        <v>0</v>
      </c>
      <c r="AC36" s="36">
        <f>Índice!$G$52*'Datos Vida'!AC208</f>
        <v>0</v>
      </c>
      <c r="AD36" s="36">
        <f>Índice!$G$52*'Datos Vida'!AD208</f>
        <v>0</v>
      </c>
      <c r="AE36" s="36">
        <f>Índice!$G$52*'Datos Vida'!AE208</f>
        <v>0</v>
      </c>
      <c r="AF36" s="36">
        <f>Índice!$G$52*'Datos Vida'!AF208</f>
        <v>0</v>
      </c>
      <c r="AG36" s="36">
        <f>Índice!$G$52*'Datos Vida'!AG208</f>
        <v>0</v>
      </c>
      <c r="AH36" s="36">
        <f>Índice!$G$52*'Datos Vida'!AH208</f>
        <v>0</v>
      </c>
      <c r="AI36" s="36">
        <f>Índice!$G$52*'Datos Vida'!AI208</f>
        <v>0</v>
      </c>
      <c r="AJ36" s="36">
        <f>Índice!$G$52*'Datos Vida'!AJ208</f>
        <v>0</v>
      </c>
      <c r="AK36" s="36">
        <f>Índice!$G$52*'Datos Vida'!AK208</f>
        <v>0</v>
      </c>
      <c r="AL36" s="36">
        <f>Índice!$G$52*'Datos Vida'!AL208</f>
        <v>0</v>
      </c>
      <c r="AM36" s="36">
        <f>Índice!$G$52*'Datos Vida'!AM208</f>
        <v>0</v>
      </c>
      <c r="AN36" s="36">
        <f>Índice!$G$52*'Datos Vida'!AN208</f>
        <v>0</v>
      </c>
      <c r="AO36" s="36">
        <f>Índice!$G$52*'Datos Vida'!AO208</f>
        <v>0</v>
      </c>
      <c r="AP36" s="36">
        <f>Índice!$G$52*'Datos Vida'!AP208</f>
        <v>0</v>
      </c>
      <c r="AQ36" s="36">
        <f>Índice!$G$52*'Datos Vida'!AQ208</f>
        <v>7.2461869917675834</v>
      </c>
    </row>
    <row r="37" spans="2:43" x14ac:dyDescent="0.2">
      <c r="B37" s="50" t="str">
        <f>'Datos Generales'!B209</f>
        <v>7.41.12.00  Ingresos Por Propiedades De Inversión</v>
      </c>
      <c r="C37" s="36">
        <f>Índice!$G$52*'Datos Vida'!C209</f>
        <v>0</v>
      </c>
      <c r="D37" s="36">
        <f>Índice!$G$52*'Datos Vida'!D209</f>
        <v>0</v>
      </c>
      <c r="E37" s="36">
        <f>Índice!$G$52*'Datos Vida'!E209</f>
        <v>0</v>
      </c>
      <c r="F37" s="36">
        <f>Índice!$G$52*'Datos Vida'!F209</f>
        <v>6270.9794973731723</v>
      </c>
      <c r="G37" s="36">
        <f>Índice!$G$52*'Datos Vida'!G209</f>
        <v>0</v>
      </c>
      <c r="H37" s="36">
        <f>Índice!$G$52*'Datos Vida'!H209</f>
        <v>0</v>
      </c>
      <c r="I37" s="36">
        <f>Índice!$G$52*'Datos Vida'!I209</f>
        <v>0</v>
      </c>
      <c r="J37" s="36">
        <f>Índice!$G$52*'Datos Vida'!J209</f>
        <v>0</v>
      </c>
      <c r="K37" s="36">
        <f>Índice!$G$52*'Datos Vida'!K209</f>
        <v>0</v>
      </c>
      <c r="L37" s="36">
        <f>Índice!$G$52*'Datos Vida'!L209</f>
        <v>0</v>
      </c>
      <c r="M37" s="36">
        <f>Índice!$G$52*'Datos Vida'!M209</f>
        <v>0</v>
      </c>
      <c r="N37" s="36">
        <f>Índice!$G$52*'Datos Vida'!N209</f>
        <v>0</v>
      </c>
      <c r="O37" s="36">
        <f>Índice!$G$52*'Datos Vida'!O209</f>
        <v>81964.342636462199</v>
      </c>
      <c r="P37" s="36">
        <f>Índice!$G$52*'Datos Vida'!P209</f>
        <v>0</v>
      </c>
      <c r="Q37" s="36">
        <f>Índice!$G$52*'Datos Vida'!Q209</f>
        <v>723259.30769317131</v>
      </c>
      <c r="R37" s="36">
        <f>Índice!$G$52*'Datos Vida'!R209</f>
        <v>1085217.5744188507</v>
      </c>
      <c r="S37" s="36">
        <f>Índice!$G$52*'Datos Vida'!S209</f>
        <v>0</v>
      </c>
      <c r="T37" s="36">
        <f>Índice!$G$52*'Datos Vida'!T209</f>
        <v>97006.916536513134</v>
      </c>
      <c r="U37" s="36">
        <f>Índice!$G$52*'Datos Vida'!U209</f>
        <v>0</v>
      </c>
      <c r="V37" s="36">
        <f>Índice!$G$52*'Datos Vida'!V209</f>
        <v>0</v>
      </c>
      <c r="W37" s="36">
        <f>Índice!$G$52*'Datos Vida'!W209</f>
        <v>0</v>
      </c>
      <c r="X37" s="36">
        <f>Índice!$G$52*'Datos Vida'!X209</f>
        <v>0</v>
      </c>
      <c r="Y37" s="36">
        <f>Índice!$G$52*'Datos Vida'!Y209</f>
        <v>0</v>
      </c>
      <c r="Z37" s="36">
        <f>Índice!$G$52*'Datos Vida'!Z209</f>
        <v>35296.278895871612</v>
      </c>
      <c r="AA37" s="36">
        <f>Índice!$G$52*'Datos Vida'!AA209</f>
        <v>33138.956351759174</v>
      </c>
      <c r="AB37" s="36">
        <f>Índice!$G$52*'Datos Vida'!AB209</f>
        <v>59058.941437541442</v>
      </c>
      <c r="AC37" s="36">
        <f>Índice!$G$52*'Datos Vida'!AC209</f>
        <v>354475.4049785047</v>
      </c>
      <c r="AD37" s="36">
        <f>Índice!$G$52*'Datos Vida'!AD209</f>
        <v>1286946.2152621029</v>
      </c>
      <c r="AE37" s="36">
        <f>Índice!$G$52*'Datos Vida'!AE209</f>
        <v>23026.953434233372</v>
      </c>
      <c r="AF37" s="36">
        <f>Índice!$G$52*'Datos Vida'!AF209</f>
        <v>0</v>
      </c>
      <c r="AG37" s="36">
        <f>Índice!$G$52*'Datos Vida'!AG209</f>
        <v>0</v>
      </c>
      <c r="AH37" s="36">
        <f>Índice!$G$52*'Datos Vida'!AH209</f>
        <v>124308.26980445842</v>
      </c>
      <c r="AI37" s="36">
        <f>Índice!$G$52*'Datos Vida'!AI209</f>
        <v>0</v>
      </c>
      <c r="AJ37" s="36">
        <f>Índice!$G$52*'Datos Vida'!AJ209</f>
        <v>0</v>
      </c>
      <c r="AK37" s="36">
        <f>Índice!$G$52*'Datos Vida'!AK209</f>
        <v>0</v>
      </c>
      <c r="AL37" s="36">
        <f>Índice!$G$52*'Datos Vida'!AL209</f>
        <v>0</v>
      </c>
      <c r="AM37" s="36">
        <f>Índice!$G$52*'Datos Vida'!AM209</f>
        <v>0</v>
      </c>
      <c r="AN37" s="36">
        <f>Índice!$G$52*'Datos Vida'!AN209</f>
        <v>0</v>
      </c>
      <c r="AO37" s="36">
        <f>Índice!$G$52*'Datos Vida'!AO209</f>
        <v>0</v>
      </c>
      <c r="AP37" s="36">
        <f>Índice!$G$52*'Datos Vida'!AP209</f>
        <v>0</v>
      </c>
      <c r="AQ37" s="36">
        <f>Índice!$G$52*'Datos Vida'!AQ209</f>
        <v>3909970.1409468423</v>
      </c>
    </row>
    <row r="38" spans="2:43" x14ac:dyDescent="0.2">
      <c r="B38" s="50" t="str">
        <f>'Datos Generales'!B210</f>
        <v>7.41.13.00  Ingresos Por Activos Intangibles</v>
      </c>
      <c r="C38" s="36">
        <f>Índice!$G$52*'Datos Vida'!C210</f>
        <v>0</v>
      </c>
      <c r="D38" s="36">
        <f>Índice!$G$52*'Datos Vida'!D210</f>
        <v>0</v>
      </c>
      <c r="E38" s="36">
        <f>Índice!$G$52*'Datos Vida'!E210</f>
        <v>0</v>
      </c>
      <c r="F38" s="36">
        <f>Índice!$G$52*'Datos Vida'!F210</f>
        <v>0</v>
      </c>
      <c r="G38" s="36">
        <f>Índice!$G$52*'Datos Vida'!G210</f>
        <v>0</v>
      </c>
      <c r="H38" s="36">
        <f>Índice!$G$52*'Datos Vida'!H210</f>
        <v>0</v>
      </c>
      <c r="I38" s="36">
        <f>Índice!$G$52*'Datos Vida'!I210</f>
        <v>0</v>
      </c>
      <c r="J38" s="36">
        <f>Índice!$G$52*'Datos Vida'!J210</f>
        <v>0</v>
      </c>
      <c r="K38" s="36">
        <f>Índice!$G$52*'Datos Vida'!K210</f>
        <v>0</v>
      </c>
      <c r="L38" s="36">
        <f>Índice!$G$52*'Datos Vida'!L210</f>
        <v>0</v>
      </c>
      <c r="M38" s="36">
        <f>Índice!$G$52*'Datos Vida'!M210</f>
        <v>0</v>
      </c>
      <c r="N38" s="36">
        <f>Índice!$G$52*'Datos Vida'!N210</f>
        <v>0</v>
      </c>
      <c r="O38" s="36">
        <f>Índice!$G$52*'Datos Vida'!O210</f>
        <v>0</v>
      </c>
      <c r="P38" s="36">
        <f>Índice!$G$52*'Datos Vida'!P210</f>
        <v>0</v>
      </c>
      <c r="Q38" s="36">
        <f>Índice!$G$52*'Datos Vida'!Q210</f>
        <v>0</v>
      </c>
      <c r="R38" s="36">
        <f>Índice!$G$52*'Datos Vida'!R210</f>
        <v>0</v>
      </c>
      <c r="S38" s="36">
        <f>Índice!$G$52*'Datos Vida'!S210</f>
        <v>0</v>
      </c>
      <c r="T38" s="36">
        <f>Índice!$G$52*'Datos Vida'!T210</f>
        <v>0</v>
      </c>
      <c r="U38" s="36">
        <f>Índice!$G$52*'Datos Vida'!U210</f>
        <v>0</v>
      </c>
      <c r="V38" s="36">
        <f>Índice!$G$52*'Datos Vida'!V210</f>
        <v>0</v>
      </c>
      <c r="W38" s="36">
        <f>Índice!$G$52*'Datos Vida'!W210</f>
        <v>0</v>
      </c>
      <c r="X38" s="36">
        <f>Índice!$G$52*'Datos Vida'!X210</f>
        <v>0</v>
      </c>
      <c r="Y38" s="36">
        <f>Índice!$G$52*'Datos Vida'!Y210</f>
        <v>0</v>
      </c>
      <c r="Z38" s="36">
        <f>Índice!$G$52*'Datos Vida'!Z210</f>
        <v>0</v>
      </c>
      <c r="AA38" s="36">
        <f>Índice!$G$52*'Datos Vida'!AA210</f>
        <v>0</v>
      </c>
      <c r="AB38" s="36">
        <f>Índice!$G$52*'Datos Vida'!AB210</f>
        <v>0</v>
      </c>
      <c r="AC38" s="36">
        <f>Índice!$G$52*'Datos Vida'!AC210</f>
        <v>0</v>
      </c>
      <c r="AD38" s="36">
        <f>Índice!$G$52*'Datos Vida'!AD210</f>
        <v>0</v>
      </c>
      <c r="AE38" s="36">
        <f>Índice!$G$52*'Datos Vida'!AE210</f>
        <v>0</v>
      </c>
      <c r="AF38" s="36">
        <f>Índice!$G$52*'Datos Vida'!AF210</f>
        <v>0</v>
      </c>
      <c r="AG38" s="36">
        <f>Índice!$G$52*'Datos Vida'!AG210</f>
        <v>0</v>
      </c>
      <c r="AH38" s="36">
        <f>Índice!$G$52*'Datos Vida'!AH210</f>
        <v>0</v>
      </c>
      <c r="AI38" s="36">
        <f>Índice!$G$52*'Datos Vida'!AI210</f>
        <v>0</v>
      </c>
      <c r="AJ38" s="36">
        <f>Índice!$G$52*'Datos Vida'!AJ210</f>
        <v>0</v>
      </c>
      <c r="AK38" s="36">
        <f>Índice!$G$52*'Datos Vida'!AK210</f>
        <v>0</v>
      </c>
      <c r="AL38" s="36">
        <f>Índice!$G$52*'Datos Vida'!AL210</f>
        <v>0</v>
      </c>
      <c r="AM38" s="36">
        <f>Índice!$G$52*'Datos Vida'!AM210</f>
        <v>0</v>
      </c>
      <c r="AN38" s="36">
        <f>Índice!$G$52*'Datos Vida'!AN210</f>
        <v>0</v>
      </c>
      <c r="AO38" s="36">
        <f>Índice!$G$52*'Datos Vida'!AO210</f>
        <v>0</v>
      </c>
      <c r="AP38" s="36">
        <f>Índice!$G$52*'Datos Vida'!AP210</f>
        <v>0</v>
      </c>
      <c r="AQ38" s="36">
        <f>Índice!$G$52*'Datos Vida'!AQ210</f>
        <v>0</v>
      </c>
    </row>
    <row r="39" spans="2:43" x14ac:dyDescent="0.2">
      <c r="B39" s="50" t="str">
        <f>'Datos Generales'!B211</f>
        <v>7.41.14.00  Ingresos Por Activos Mantenidos Para La Venta</v>
      </c>
      <c r="C39" s="36">
        <f>Índice!$G$52*'Datos Vida'!C211</f>
        <v>0</v>
      </c>
      <c r="D39" s="36">
        <f>Índice!$G$52*'Datos Vida'!D211</f>
        <v>0</v>
      </c>
      <c r="E39" s="36">
        <f>Índice!$G$52*'Datos Vida'!E211</f>
        <v>0</v>
      </c>
      <c r="F39" s="36">
        <f>Índice!$G$52*'Datos Vida'!F211</f>
        <v>0</v>
      </c>
      <c r="G39" s="36">
        <f>Índice!$G$52*'Datos Vida'!G211</f>
        <v>0</v>
      </c>
      <c r="H39" s="36">
        <f>Índice!$G$52*'Datos Vida'!H211</f>
        <v>0</v>
      </c>
      <c r="I39" s="36">
        <f>Índice!$G$52*'Datos Vida'!I211</f>
        <v>0</v>
      </c>
      <c r="J39" s="36">
        <f>Índice!$G$52*'Datos Vida'!J211</f>
        <v>0</v>
      </c>
      <c r="K39" s="36">
        <f>Índice!$G$52*'Datos Vida'!K211</f>
        <v>0</v>
      </c>
      <c r="L39" s="36">
        <f>Índice!$G$52*'Datos Vida'!L211</f>
        <v>0</v>
      </c>
      <c r="M39" s="36">
        <f>Índice!$G$52*'Datos Vida'!M211</f>
        <v>0</v>
      </c>
      <c r="N39" s="36">
        <f>Índice!$G$52*'Datos Vida'!N211</f>
        <v>0</v>
      </c>
      <c r="O39" s="36">
        <f>Índice!$G$52*'Datos Vida'!O211</f>
        <v>0</v>
      </c>
      <c r="P39" s="36">
        <f>Índice!$G$52*'Datos Vida'!P211</f>
        <v>0</v>
      </c>
      <c r="Q39" s="36">
        <f>Índice!$G$52*'Datos Vida'!Q211</f>
        <v>0</v>
      </c>
      <c r="R39" s="36">
        <f>Índice!$G$52*'Datos Vida'!R211</f>
        <v>0</v>
      </c>
      <c r="S39" s="36">
        <f>Índice!$G$52*'Datos Vida'!S211</f>
        <v>0</v>
      </c>
      <c r="T39" s="36">
        <f>Índice!$G$52*'Datos Vida'!T211</f>
        <v>0</v>
      </c>
      <c r="U39" s="36">
        <f>Índice!$G$52*'Datos Vida'!U211</f>
        <v>0</v>
      </c>
      <c r="V39" s="36">
        <f>Índice!$G$52*'Datos Vida'!V211</f>
        <v>0</v>
      </c>
      <c r="W39" s="36">
        <f>Índice!$G$52*'Datos Vida'!W211</f>
        <v>0</v>
      </c>
      <c r="X39" s="36">
        <f>Índice!$G$52*'Datos Vida'!X211</f>
        <v>0</v>
      </c>
      <c r="Y39" s="36">
        <f>Índice!$G$52*'Datos Vida'!Y211</f>
        <v>0</v>
      </c>
      <c r="Z39" s="36">
        <f>Índice!$G$52*'Datos Vida'!Z211</f>
        <v>0</v>
      </c>
      <c r="AA39" s="36">
        <f>Índice!$G$52*'Datos Vida'!AA211</f>
        <v>0</v>
      </c>
      <c r="AB39" s="36">
        <f>Índice!$G$52*'Datos Vida'!AB211</f>
        <v>0</v>
      </c>
      <c r="AC39" s="36">
        <f>Índice!$G$52*'Datos Vida'!AC211</f>
        <v>0</v>
      </c>
      <c r="AD39" s="36">
        <f>Índice!$G$52*'Datos Vida'!AD211</f>
        <v>0</v>
      </c>
      <c r="AE39" s="36">
        <f>Índice!$G$52*'Datos Vida'!AE211</f>
        <v>0</v>
      </c>
      <c r="AF39" s="36">
        <f>Índice!$G$52*'Datos Vida'!AF211</f>
        <v>0</v>
      </c>
      <c r="AG39" s="36">
        <f>Índice!$G$52*'Datos Vida'!AG211</f>
        <v>0</v>
      </c>
      <c r="AH39" s="36">
        <f>Índice!$G$52*'Datos Vida'!AH211</f>
        <v>0</v>
      </c>
      <c r="AI39" s="36">
        <f>Índice!$G$52*'Datos Vida'!AI211</f>
        <v>0</v>
      </c>
      <c r="AJ39" s="36">
        <f>Índice!$G$52*'Datos Vida'!AJ211</f>
        <v>0</v>
      </c>
      <c r="AK39" s="36">
        <f>Índice!$G$52*'Datos Vida'!AK211</f>
        <v>0</v>
      </c>
      <c r="AL39" s="36">
        <f>Índice!$G$52*'Datos Vida'!AL211</f>
        <v>0</v>
      </c>
      <c r="AM39" s="36">
        <f>Índice!$G$52*'Datos Vida'!AM211</f>
        <v>0</v>
      </c>
      <c r="AN39" s="36">
        <f>Índice!$G$52*'Datos Vida'!AN211</f>
        <v>0</v>
      </c>
      <c r="AO39" s="36">
        <f>Índice!$G$52*'Datos Vida'!AO211</f>
        <v>0</v>
      </c>
      <c r="AP39" s="36">
        <f>Índice!$G$52*'Datos Vida'!AP211</f>
        <v>0</v>
      </c>
      <c r="AQ39" s="36">
        <f>Índice!$G$52*'Datos Vida'!AQ211</f>
        <v>0</v>
      </c>
    </row>
    <row r="40" spans="2:43" x14ac:dyDescent="0.2">
      <c r="B40" s="50" t="str">
        <f>'Datos Generales'!B212</f>
        <v>7.41.15.00  Ingresos Por Participaciones En Entidades Del Grupo Y Filiales</v>
      </c>
      <c r="C40" s="36">
        <f>Índice!$G$52*'Datos Vida'!C212</f>
        <v>0</v>
      </c>
      <c r="D40" s="36">
        <f>Índice!$G$52*'Datos Vida'!D212</f>
        <v>0</v>
      </c>
      <c r="E40" s="36">
        <f>Índice!$G$52*'Datos Vida'!E212</f>
        <v>0</v>
      </c>
      <c r="F40" s="36">
        <f>Índice!$G$52*'Datos Vida'!F212</f>
        <v>0</v>
      </c>
      <c r="G40" s="36">
        <f>Índice!$G$52*'Datos Vida'!G212</f>
        <v>0</v>
      </c>
      <c r="H40" s="36">
        <f>Índice!$G$52*'Datos Vida'!H212</f>
        <v>0</v>
      </c>
      <c r="I40" s="36">
        <f>Índice!$G$52*'Datos Vida'!I212</f>
        <v>0</v>
      </c>
      <c r="J40" s="36">
        <f>Índice!$G$52*'Datos Vida'!J212</f>
        <v>0</v>
      </c>
      <c r="K40" s="36">
        <f>Índice!$G$52*'Datos Vida'!K212</f>
        <v>0</v>
      </c>
      <c r="L40" s="36">
        <f>Índice!$G$52*'Datos Vida'!L212</f>
        <v>0</v>
      </c>
      <c r="M40" s="36">
        <f>Índice!$G$52*'Datos Vida'!M212</f>
        <v>0</v>
      </c>
      <c r="N40" s="36">
        <f>Índice!$G$52*'Datos Vida'!N212</f>
        <v>0</v>
      </c>
      <c r="O40" s="36">
        <f>Índice!$G$52*'Datos Vida'!O212</f>
        <v>0</v>
      </c>
      <c r="P40" s="36">
        <f>Índice!$G$52*'Datos Vida'!P212</f>
        <v>0</v>
      </c>
      <c r="Q40" s="36">
        <f>Índice!$G$52*'Datos Vida'!Q212</f>
        <v>0</v>
      </c>
      <c r="R40" s="36">
        <f>Índice!$G$52*'Datos Vida'!R212</f>
        <v>0</v>
      </c>
      <c r="S40" s="36">
        <f>Índice!$G$52*'Datos Vida'!S212</f>
        <v>0</v>
      </c>
      <c r="T40" s="36">
        <f>Índice!$G$52*'Datos Vida'!T212</f>
        <v>0</v>
      </c>
      <c r="U40" s="36">
        <f>Índice!$G$52*'Datos Vida'!U212</f>
        <v>0</v>
      </c>
      <c r="V40" s="36">
        <f>Índice!$G$52*'Datos Vida'!V212</f>
        <v>0</v>
      </c>
      <c r="W40" s="36">
        <f>Índice!$G$52*'Datos Vida'!W212</f>
        <v>0</v>
      </c>
      <c r="X40" s="36">
        <f>Índice!$G$52*'Datos Vida'!X212</f>
        <v>0</v>
      </c>
      <c r="Y40" s="36">
        <f>Índice!$G$52*'Datos Vida'!Y212</f>
        <v>0</v>
      </c>
      <c r="Z40" s="36">
        <f>Índice!$G$52*'Datos Vida'!Z212</f>
        <v>0</v>
      </c>
      <c r="AA40" s="36">
        <f>Índice!$G$52*'Datos Vida'!AA212</f>
        <v>0</v>
      </c>
      <c r="AB40" s="36">
        <f>Índice!$G$52*'Datos Vida'!AB212</f>
        <v>0</v>
      </c>
      <c r="AC40" s="36">
        <f>Índice!$G$52*'Datos Vida'!AC212</f>
        <v>0</v>
      </c>
      <c r="AD40" s="36">
        <f>Índice!$G$52*'Datos Vida'!AD212</f>
        <v>0</v>
      </c>
      <c r="AE40" s="36">
        <f>Índice!$G$52*'Datos Vida'!AE212</f>
        <v>0</v>
      </c>
      <c r="AF40" s="36">
        <f>Índice!$G$52*'Datos Vida'!AF212</f>
        <v>0</v>
      </c>
      <c r="AG40" s="36">
        <f>Índice!$G$52*'Datos Vida'!AG212</f>
        <v>0</v>
      </c>
      <c r="AH40" s="36">
        <f>Índice!$G$52*'Datos Vida'!AH212</f>
        <v>0</v>
      </c>
      <c r="AI40" s="36">
        <f>Índice!$G$52*'Datos Vida'!AI212</f>
        <v>0</v>
      </c>
      <c r="AJ40" s="36">
        <f>Índice!$G$52*'Datos Vida'!AJ212</f>
        <v>0</v>
      </c>
      <c r="AK40" s="36">
        <f>Índice!$G$52*'Datos Vida'!AK212</f>
        <v>0</v>
      </c>
      <c r="AL40" s="36">
        <f>Índice!$G$52*'Datos Vida'!AL212</f>
        <v>0</v>
      </c>
      <c r="AM40" s="36">
        <f>Índice!$G$52*'Datos Vida'!AM212</f>
        <v>0</v>
      </c>
      <c r="AN40" s="36">
        <f>Índice!$G$52*'Datos Vida'!AN212</f>
        <v>0</v>
      </c>
      <c r="AO40" s="36">
        <f>Índice!$G$52*'Datos Vida'!AO212</f>
        <v>0</v>
      </c>
      <c r="AP40" s="36">
        <f>Índice!$G$52*'Datos Vida'!AP212</f>
        <v>0</v>
      </c>
      <c r="AQ40" s="36">
        <f>Índice!$G$52*'Datos Vida'!AQ212</f>
        <v>0</v>
      </c>
    </row>
    <row r="41" spans="2:43" x14ac:dyDescent="0.2">
      <c r="B41" s="50" t="str">
        <f>'Datos Generales'!B213</f>
        <v>7.41.16.00  Otros Ingresos Relacionados Con Actividades De Inversión</v>
      </c>
      <c r="C41" s="36">
        <f>Índice!$G$52*'Datos Vida'!C213</f>
        <v>0</v>
      </c>
      <c r="D41" s="36">
        <f>Índice!$G$52*'Datos Vida'!D213</f>
        <v>0</v>
      </c>
      <c r="E41" s="36">
        <f>Índice!$G$52*'Datos Vida'!E213</f>
        <v>0</v>
      </c>
      <c r="F41" s="36">
        <f>Índice!$G$52*'Datos Vida'!F213</f>
        <v>0</v>
      </c>
      <c r="G41" s="36">
        <f>Índice!$G$52*'Datos Vida'!G213</f>
        <v>0</v>
      </c>
      <c r="H41" s="36">
        <f>Índice!$G$52*'Datos Vida'!H213</f>
        <v>0</v>
      </c>
      <c r="I41" s="36">
        <f>Índice!$G$52*'Datos Vida'!I213</f>
        <v>0</v>
      </c>
      <c r="J41" s="36">
        <f>Índice!$G$52*'Datos Vida'!J213</f>
        <v>0</v>
      </c>
      <c r="K41" s="36">
        <f>Índice!$G$52*'Datos Vida'!K213</f>
        <v>0</v>
      </c>
      <c r="L41" s="36">
        <f>Índice!$G$52*'Datos Vida'!L213</f>
        <v>0</v>
      </c>
      <c r="M41" s="36">
        <f>Índice!$G$52*'Datos Vida'!M213</f>
        <v>0</v>
      </c>
      <c r="N41" s="36">
        <f>Índice!$G$52*'Datos Vida'!N213</f>
        <v>0</v>
      </c>
      <c r="O41" s="36">
        <f>Índice!$G$52*'Datos Vida'!O213</f>
        <v>0</v>
      </c>
      <c r="P41" s="36">
        <f>Índice!$G$52*'Datos Vida'!P213</f>
        <v>0</v>
      </c>
      <c r="Q41" s="36">
        <f>Índice!$G$52*'Datos Vida'!Q213</f>
        <v>799.93822030245519</v>
      </c>
      <c r="R41" s="36">
        <f>Índice!$G$52*'Datos Vida'!R213</f>
        <v>26.399254016956078</v>
      </c>
      <c r="S41" s="36">
        <f>Índice!$G$52*'Datos Vida'!S213</f>
        <v>0</v>
      </c>
      <c r="T41" s="36">
        <f>Índice!$G$52*'Datos Vida'!T213</f>
        <v>0</v>
      </c>
      <c r="U41" s="36">
        <f>Índice!$G$52*'Datos Vida'!U213</f>
        <v>0</v>
      </c>
      <c r="V41" s="36">
        <f>Índice!$G$52*'Datos Vida'!V213</f>
        <v>0</v>
      </c>
      <c r="W41" s="36">
        <f>Índice!$G$52*'Datos Vida'!W213</f>
        <v>0</v>
      </c>
      <c r="X41" s="36">
        <f>Índice!$G$52*'Datos Vida'!X213</f>
        <v>0</v>
      </c>
      <c r="Y41" s="36">
        <f>Índice!$G$52*'Datos Vida'!Y213</f>
        <v>0</v>
      </c>
      <c r="Z41" s="36">
        <f>Índice!$G$52*'Datos Vida'!Z213</f>
        <v>0</v>
      </c>
      <c r="AA41" s="36">
        <f>Índice!$G$52*'Datos Vida'!AA213</f>
        <v>0</v>
      </c>
      <c r="AB41" s="36">
        <f>Índice!$G$52*'Datos Vida'!AB213</f>
        <v>0</v>
      </c>
      <c r="AC41" s="36">
        <f>Índice!$G$52*'Datos Vida'!AC213</f>
        <v>0</v>
      </c>
      <c r="AD41" s="36">
        <f>Índice!$G$52*'Datos Vida'!AD213</f>
        <v>0</v>
      </c>
      <c r="AE41" s="36">
        <f>Índice!$G$52*'Datos Vida'!AE213</f>
        <v>1004.7025372200566</v>
      </c>
      <c r="AF41" s="36">
        <f>Índice!$G$52*'Datos Vida'!AF213</f>
        <v>0</v>
      </c>
      <c r="AG41" s="36">
        <f>Índice!$G$52*'Datos Vida'!AG213</f>
        <v>0</v>
      </c>
      <c r="AH41" s="36">
        <f>Índice!$G$52*'Datos Vida'!AH213</f>
        <v>0</v>
      </c>
      <c r="AI41" s="36">
        <f>Índice!$G$52*'Datos Vida'!AI213</f>
        <v>0</v>
      </c>
      <c r="AJ41" s="36">
        <f>Índice!$G$52*'Datos Vida'!AJ213</f>
        <v>0</v>
      </c>
      <c r="AK41" s="36">
        <f>Índice!$G$52*'Datos Vida'!AK213</f>
        <v>0</v>
      </c>
      <c r="AL41" s="36">
        <f>Índice!$G$52*'Datos Vida'!AL213</f>
        <v>0</v>
      </c>
      <c r="AM41" s="36">
        <f>Índice!$G$52*'Datos Vida'!AM213</f>
        <v>0</v>
      </c>
      <c r="AN41" s="36">
        <f>Índice!$G$52*'Datos Vida'!AN213</f>
        <v>0</v>
      </c>
      <c r="AO41" s="36">
        <f>Índice!$G$52*'Datos Vida'!AO213</f>
        <v>0</v>
      </c>
      <c r="AP41" s="36">
        <f>Índice!$G$52*'Datos Vida'!AP213</f>
        <v>0</v>
      </c>
      <c r="AQ41" s="36">
        <f>Índice!$G$52*'Datos Vida'!AQ213</f>
        <v>1831.040011539468</v>
      </c>
    </row>
    <row r="42" spans="2:43" x14ac:dyDescent="0.2">
      <c r="B42" s="49" t="str">
        <f>'Datos Generales'!B214</f>
        <v xml:space="preserve">7.41.00.00  Total Ingresos De Efectivo De Las Actividades De Inversión </v>
      </c>
      <c r="C42" s="33">
        <f>Índice!$G$52*'Datos Vida'!C214</f>
        <v>0</v>
      </c>
      <c r="D42" s="33">
        <f>Índice!$G$52*'Datos Vida'!D214</f>
        <v>0</v>
      </c>
      <c r="E42" s="33">
        <f>Índice!$G$52*'Datos Vida'!E214</f>
        <v>0</v>
      </c>
      <c r="F42" s="33">
        <f>Índice!$G$52*'Datos Vida'!F214</f>
        <v>6270.9794973731723</v>
      </c>
      <c r="G42" s="33">
        <f>Índice!$G$52*'Datos Vida'!G214</f>
        <v>7.2461869917675834</v>
      </c>
      <c r="H42" s="33">
        <f>Índice!$G$52*'Datos Vida'!H214</f>
        <v>0</v>
      </c>
      <c r="I42" s="33">
        <f>Índice!$G$52*'Datos Vida'!I214</f>
        <v>0</v>
      </c>
      <c r="J42" s="33">
        <f>Índice!$G$52*'Datos Vida'!J214</f>
        <v>0</v>
      </c>
      <c r="K42" s="33">
        <f>Índice!$G$52*'Datos Vida'!K214</f>
        <v>0</v>
      </c>
      <c r="L42" s="33">
        <f>Índice!$G$52*'Datos Vida'!L214</f>
        <v>0</v>
      </c>
      <c r="M42" s="33">
        <f>Índice!$G$52*'Datos Vida'!M214</f>
        <v>0</v>
      </c>
      <c r="N42" s="33">
        <f>Índice!$G$52*'Datos Vida'!N214</f>
        <v>0</v>
      </c>
      <c r="O42" s="33">
        <f>Índice!$G$52*'Datos Vida'!O214</f>
        <v>81964.342636462199</v>
      </c>
      <c r="P42" s="33">
        <f>Índice!$G$52*'Datos Vida'!P214</f>
        <v>0</v>
      </c>
      <c r="Q42" s="33">
        <f>Índice!$G$52*'Datos Vida'!Q214</f>
        <v>724059.24591347377</v>
      </c>
      <c r="R42" s="33">
        <f>Índice!$G$52*'Datos Vida'!R214</f>
        <v>1085243.9736728678</v>
      </c>
      <c r="S42" s="33">
        <f>Índice!$G$52*'Datos Vida'!S214</f>
        <v>0</v>
      </c>
      <c r="T42" s="33">
        <f>Índice!$G$52*'Datos Vida'!T214</f>
        <v>97006.916536513134</v>
      </c>
      <c r="U42" s="33">
        <f>Índice!$G$52*'Datos Vida'!U214</f>
        <v>0</v>
      </c>
      <c r="V42" s="33">
        <f>Índice!$G$52*'Datos Vida'!V214</f>
        <v>0</v>
      </c>
      <c r="W42" s="33">
        <f>Índice!$G$52*'Datos Vida'!W214</f>
        <v>0</v>
      </c>
      <c r="X42" s="33">
        <f>Índice!$G$52*'Datos Vida'!X214</f>
        <v>0</v>
      </c>
      <c r="Y42" s="33">
        <f>Índice!$G$52*'Datos Vida'!Y214</f>
        <v>0</v>
      </c>
      <c r="Z42" s="33">
        <f>Índice!$G$52*'Datos Vida'!Z214</f>
        <v>35296.278895871612</v>
      </c>
      <c r="AA42" s="33">
        <f>Índice!$G$52*'Datos Vida'!AA214</f>
        <v>33138.956351759174</v>
      </c>
      <c r="AB42" s="33">
        <f>Índice!$G$52*'Datos Vida'!AB214</f>
        <v>59058.941437541442</v>
      </c>
      <c r="AC42" s="33">
        <f>Índice!$G$52*'Datos Vida'!AC214</f>
        <v>354475.4049785047</v>
      </c>
      <c r="AD42" s="33">
        <f>Índice!$G$52*'Datos Vida'!AD214</f>
        <v>1286946.2152621029</v>
      </c>
      <c r="AE42" s="33">
        <f>Índice!$G$52*'Datos Vida'!AE214</f>
        <v>24031.655971453427</v>
      </c>
      <c r="AF42" s="33">
        <f>Índice!$G$52*'Datos Vida'!AF214</f>
        <v>0</v>
      </c>
      <c r="AG42" s="33">
        <f>Índice!$G$52*'Datos Vida'!AG214</f>
        <v>0</v>
      </c>
      <c r="AH42" s="33">
        <f>Índice!$G$52*'Datos Vida'!AH214</f>
        <v>124308.26980445842</v>
      </c>
      <c r="AI42" s="33">
        <f>Índice!$G$52*'Datos Vida'!AI214</f>
        <v>0</v>
      </c>
      <c r="AJ42" s="33">
        <f>Índice!$G$52*'Datos Vida'!AJ214</f>
        <v>0</v>
      </c>
      <c r="AK42" s="33">
        <f>Índice!$G$52*'Datos Vida'!AK214</f>
        <v>0</v>
      </c>
      <c r="AL42" s="33">
        <f>Índice!$G$52*'Datos Vida'!AL214</f>
        <v>0</v>
      </c>
      <c r="AM42" s="33">
        <f>Índice!$G$52*'Datos Vida'!AM214</f>
        <v>0</v>
      </c>
      <c r="AN42" s="33">
        <f>Índice!$G$52*'Datos Vida'!AN214</f>
        <v>0</v>
      </c>
      <c r="AO42" s="33">
        <f>Índice!$G$52*'Datos Vida'!AO214</f>
        <v>0</v>
      </c>
      <c r="AP42" s="33">
        <f>Índice!$G$52*'Datos Vida'!AP214</f>
        <v>0</v>
      </c>
      <c r="AQ42" s="33">
        <f>Índice!$G$52*'Datos Vida'!AQ214</f>
        <v>3911808.4271453735</v>
      </c>
    </row>
    <row r="43" spans="2:43" x14ac:dyDescent="0.2">
      <c r="B43" s="50" t="str">
        <f>'Datos Generales'!B215</f>
        <v>7.42.11.00  Egresos Por Propiedades, Muebles Y Equipos</v>
      </c>
      <c r="C43" s="36">
        <f>Índice!$G$52*'Datos Vida'!C215</f>
        <v>0</v>
      </c>
      <c r="D43" s="36">
        <f>Índice!$G$52*'Datos Vida'!D215</f>
        <v>2170.8283480360624</v>
      </c>
      <c r="E43" s="36">
        <f>Índice!$G$52*'Datos Vida'!E215</f>
        <v>0</v>
      </c>
      <c r="F43" s="36">
        <f>Índice!$G$52*'Datos Vida'!F215</f>
        <v>0</v>
      </c>
      <c r="G43" s="36">
        <f>Índice!$G$52*'Datos Vida'!G215</f>
        <v>37.42162296218001</v>
      </c>
      <c r="H43" s="36">
        <f>Índice!$G$52*'Datos Vida'!H215</f>
        <v>0</v>
      </c>
      <c r="I43" s="36">
        <f>Índice!$G$52*'Datos Vida'!I215</f>
        <v>0</v>
      </c>
      <c r="J43" s="36">
        <f>Índice!$G$52*'Datos Vida'!J215</f>
        <v>0</v>
      </c>
      <c r="K43" s="36">
        <f>Índice!$G$52*'Datos Vida'!K215</f>
        <v>0</v>
      </c>
      <c r="L43" s="36">
        <f>Índice!$G$52*'Datos Vida'!L215</f>
        <v>0</v>
      </c>
      <c r="M43" s="36">
        <f>Índice!$G$52*'Datos Vida'!M215</f>
        <v>0</v>
      </c>
      <c r="N43" s="36">
        <f>Índice!$G$52*'Datos Vida'!N215</f>
        <v>0</v>
      </c>
      <c r="O43" s="36">
        <f>Índice!$G$52*'Datos Vida'!O215</f>
        <v>0</v>
      </c>
      <c r="P43" s="36">
        <f>Índice!$G$52*'Datos Vida'!P215</f>
        <v>153.66679174560645</v>
      </c>
      <c r="Q43" s="36">
        <f>Índice!$G$52*'Datos Vida'!Q215</f>
        <v>0</v>
      </c>
      <c r="R43" s="36">
        <f>Índice!$G$52*'Datos Vida'!R215</f>
        <v>0</v>
      </c>
      <c r="S43" s="36">
        <f>Índice!$G$52*'Datos Vida'!S215</f>
        <v>0</v>
      </c>
      <c r="T43" s="36">
        <f>Índice!$G$52*'Datos Vida'!T215</f>
        <v>0</v>
      </c>
      <c r="U43" s="36">
        <f>Índice!$G$52*'Datos Vida'!U215</f>
        <v>0</v>
      </c>
      <c r="V43" s="36">
        <f>Índice!$G$52*'Datos Vida'!V215</f>
        <v>0</v>
      </c>
      <c r="W43" s="36">
        <f>Índice!$G$52*'Datos Vida'!W215</f>
        <v>0</v>
      </c>
      <c r="X43" s="36">
        <f>Índice!$G$52*'Datos Vida'!X215</f>
        <v>235.41602808935062</v>
      </c>
      <c r="Y43" s="36">
        <f>Índice!$G$52*'Datos Vida'!Y215</f>
        <v>0</v>
      </c>
      <c r="Z43" s="36">
        <f>Índice!$G$52*'Datos Vida'!Z215</f>
        <v>0</v>
      </c>
      <c r="AA43" s="36">
        <f>Índice!$G$52*'Datos Vida'!AA215</f>
        <v>6933.2741844892817</v>
      </c>
      <c r="AB43" s="36">
        <f>Índice!$G$52*'Datos Vida'!AB215</f>
        <v>161.72945051109434</v>
      </c>
      <c r="AC43" s="36">
        <f>Índice!$G$52*'Datos Vida'!AC215</f>
        <v>16703.311507455241</v>
      </c>
      <c r="AD43" s="36">
        <f>Índice!$G$52*'Datos Vida'!AD215</f>
        <v>2363.9919618353879</v>
      </c>
      <c r="AE43" s="36">
        <f>Índice!$G$52*'Datos Vida'!AE215</f>
        <v>0</v>
      </c>
      <c r="AF43" s="36">
        <f>Índice!$G$52*'Datos Vida'!AF215</f>
        <v>163.29435474405821</v>
      </c>
      <c r="AG43" s="36">
        <f>Índice!$G$52*'Datos Vida'!AG215</f>
        <v>0</v>
      </c>
      <c r="AH43" s="36">
        <f>Índice!$G$52*'Datos Vida'!AH215</f>
        <v>709.07171581883449</v>
      </c>
      <c r="AI43" s="36">
        <f>Índice!$G$52*'Datos Vida'!AI215</f>
        <v>9702.7804606057471</v>
      </c>
      <c r="AJ43" s="36">
        <f>Índice!$G$52*'Datos Vida'!AJ215</f>
        <v>0</v>
      </c>
      <c r="AK43" s="36">
        <f>Índice!$G$52*'Datos Vida'!AK215</f>
        <v>0</v>
      </c>
      <c r="AL43" s="36">
        <f>Índice!$G$52*'Datos Vida'!AL215</f>
        <v>0</v>
      </c>
      <c r="AM43" s="36">
        <f>Índice!$G$52*'Datos Vida'!AM215</f>
        <v>0</v>
      </c>
      <c r="AN43" s="36">
        <f>Índice!$G$52*'Datos Vida'!AN215</f>
        <v>0</v>
      </c>
      <c r="AO43" s="36">
        <f>Índice!$G$52*'Datos Vida'!AO215</f>
        <v>0</v>
      </c>
      <c r="AP43" s="36">
        <f>Índice!$G$52*'Datos Vida'!AP215</f>
        <v>0</v>
      </c>
      <c r="AQ43" s="36">
        <f>Índice!$G$52*'Datos Vida'!AQ215</f>
        <v>39334.786426292841</v>
      </c>
    </row>
    <row r="44" spans="2:43" x14ac:dyDescent="0.2">
      <c r="B44" s="50" t="str">
        <f>'Datos Generales'!B216</f>
        <v>7.42.12.00  Egresos Por Propiedades De Inversión</v>
      </c>
      <c r="C44" s="36">
        <f>Índice!$G$52*'Datos Vida'!C216</f>
        <v>0</v>
      </c>
      <c r="D44" s="36">
        <f>Índice!$G$52*'Datos Vida'!D216</f>
        <v>0</v>
      </c>
      <c r="E44" s="36">
        <f>Índice!$G$52*'Datos Vida'!E216</f>
        <v>0</v>
      </c>
      <c r="F44" s="36">
        <f>Índice!$G$52*'Datos Vida'!F216</f>
        <v>0</v>
      </c>
      <c r="G44" s="36">
        <f>Índice!$G$52*'Datos Vida'!G216</f>
        <v>198050.63962058557</v>
      </c>
      <c r="H44" s="36">
        <f>Índice!$G$52*'Datos Vida'!H216</f>
        <v>0</v>
      </c>
      <c r="I44" s="36">
        <f>Índice!$G$52*'Datos Vida'!I216</f>
        <v>0</v>
      </c>
      <c r="J44" s="36">
        <f>Índice!$G$52*'Datos Vida'!J216</f>
        <v>0</v>
      </c>
      <c r="K44" s="36">
        <f>Índice!$G$52*'Datos Vida'!K216</f>
        <v>0</v>
      </c>
      <c r="L44" s="36">
        <f>Índice!$G$52*'Datos Vida'!L216</f>
        <v>0</v>
      </c>
      <c r="M44" s="36">
        <f>Índice!$G$52*'Datos Vida'!M216</f>
        <v>0</v>
      </c>
      <c r="N44" s="36">
        <f>Índice!$G$52*'Datos Vida'!N216</f>
        <v>0</v>
      </c>
      <c r="O44" s="36">
        <f>Índice!$G$52*'Datos Vida'!O216</f>
        <v>1379.0548454708101</v>
      </c>
      <c r="P44" s="36">
        <f>Índice!$G$52*'Datos Vida'!P216</f>
        <v>0</v>
      </c>
      <c r="Q44" s="36">
        <f>Índice!$G$52*'Datos Vida'!Q216</f>
        <v>90310.657304003413</v>
      </c>
      <c r="R44" s="36">
        <f>Índice!$G$52*'Datos Vida'!R216</f>
        <v>535532.68149402086</v>
      </c>
      <c r="S44" s="36">
        <f>Índice!$G$52*'Datos Vida'!S216</f>
        <v>0</v>
      </c>
      <c r="T44" s="36">
        <f>Índice!$G$52*'Datos Vida'!T216</f>
        <v>119546.47034149274</v>
      </c>
      <c r="U44" s="36">
        <f>Índice!$G$52*'Datos Vida'!U216</f>
        <v>0</v>
      </c>
      <c r="V44" s="36">
        <f>Índice!$G$52*'Datos Vida'!V216</f>
        <v>0</v>
      </c>
      <c r="W44" s="36">
        <f>Índice!$G$52*'Datos Vida'!W216</f>
        <v>0</v>
      </c>
      <c r="X44" s="36">
        <f>Índice!$G$52*'Datos Vida'!X216</f>
        <v>0</v>
      </c>
      <c r="Y44" s="36">
        <f>Índice!$G$52*'Datos Vida'!Y216</f>
        <v>0</v>
      </c>
      <c r="Z44" s="36">
        <f>Índice!$G$52*'Datos Vida'!Z216</f>
        <v>4855.9998938586696</v>
      </c>
      <c r="AA44" s="36">
        <f>Índice!$G$52*'Datos Vida'!AA216</f>
        <v>212807.85663572125</v>
      </c>
      <c r="AB44" s="36">
        <f>Índice!$G$52*'Datos Vida'!AB216</f>
        <v>78301.650259552975</v>
      </c>
      <c r="AC44" s="36">
        <f>Índice!$G$52*'Datos Vida'!AC216</f>
        <v>1373340.4956051707</v>
      </c>
      <c r="AD44" s="36">
        <f>Índice!$G$52*'Datos Vida'!AD216</f>
        <v>386738.25309740478</v>
      </c>
      <c r="AE44" s="36">
        <f>Índice!$G$52*'Datos Vida'!AE216</f>
        <v>0</v>
      </c>
      <c r="AF44" s="36">
        <f>Índice!$G$52*'Datos Vida'!AF216</f>
        <v>159898.54657818383</v>
      </c>
      <c r="AG44" s="36">
        <f>Índice!$G$52*'Datos Vida'!AG216</f>
        <v>0</v>
      </c>
      <c r="AH44" s="36">
        <f>Índice!$G$52*'Datos Vida'!AH216</f>
        <v>42802.478127911876</v>
      </c>
      <c r="AI44" s="36">
        <f>Índice!$G$52*'Datos Vida'!AI216</f>
        <v>0</v>
      </c>
      <c r="AJ44" s="36">
        <f>Índice!$G$52*'Datos Vida'!AJ216</f>
        <v>0</v>
      </c>
      <c r="AK44" s="36">
        <f>Índice!$G$52*'Datos Vida'!AK216</f>
        <v>0</v>
      </c>
      <c r="AL44" s="36">
        <f>Índice!$G$52*'Datos Vida'!AL216</f>
        <v>0</v>
      </c>
      <c r="AM44" s="36">
        <f>Índice!$G$52*'Datos Vida'!AM216</f>
        <v>0</v>
      </c>
      <c r="AN44" s="36">
        <f>Índice!$G$52*'Datos Vida'!AN216</f>
        <v>0</v>
      </c>
      <c r="AO44" s="36">
        <f>Índice!$G$52*'Datos Vida'!AO216</f>
        <v>0</v>
      </c>
      <c r="AP44" s="36">
        <f>Índice!$G$52*'Datos Vida'!AP216</f>
        <v>0</v>
      </c>
      <c r="AQ44" s="36">
        <f>Índice!$G$52*'Datos Vida'!AQ216</f>
        <v>3203564.7838033773</v>
      </c>
    </row>
    <row r="45" spans="2:43" x14ac:dyDescent="0.2">
      <c r="B45" s="50" t="str">
        <f>'Datos Generales'!B217</f>
        <v>7.42.13.00  Egresos Por Activos Intangibles</v>
      </c>
      <c r="C45" s="36">
        <f>Índice!$G$52*'Datos Vida'!C217</f>
        <v>0</v>
      </c>
      <c r="D45" s="36">
        <f>Índice!$G$52*'Datos Vida'!D217</f>
        <v>0</v>
      </c>
      <c r="E45" s="36">
        <f>Índice!$G$52*'Datos Vida'!E217</f>
        <v>89.913954080947065</v>
      </c>
      <c r="F45" s="36">
        <f>Índice!$G$52*'Datos Vida'!F217</f>
        <v>0</v>
      </c>
      <c r="G45" s="36">
        <f>Índice!$G$52*'Datos Vida'!G217</f>
        <v>0</v>
      </c>
      <c r="H45" s="36">
        <f>Índice!$G$52*'Datos Vida'!H217</f>
        <v>0</v>
      </c>
      <c r="I45" s="36">
        <f>Índice!$G$52*'Datos Vida'!I217</f>
        <v>1769.0902157084408</v>
      </c>
      <c r="J45" s="36">
        <f>Índice!$G$52*'Datos Vida'!J217</f>
        <v>517.26888830904272</v>
      </c>
      <c r="K45" s="36">
        <f>Índice!$G$52*'Datos Vida'!K217</f>
        <v>0</v>
      </c>
      <c r="L45" s="36">
        <f>Índice!$G$52*'Datos Vida'!L217</f>
        <v>0</v>
      </c>
      <c r="M45" s="36">
        <f>Índice!$G$52*'Datos Vida'!M217</f>
        <v>0</v>
      </c>
      <c r="N45" s="36">
        <f>Índice!$G$52*'Datos Vida'!N217</f>
        <v>0</v>
      </c>
      <c r="O45" s="36">
        <f>Índice!$G$52*'Datos Vida'!O217</f>
        <v>0</v>
      </c>
      <c r="P45" s="36">
        <f>Índice!$G$52*'Datos Vida'!P217</f>
        <v>0</v>
      </c>
      <c r="Q45" s="36">
        <f>Índice!$G$52*'Datos Vida'!Q217</f>
        <v>0</v>
      </c>
      <c r="R45" s="36">
        <f>Índice!$G$52*'Datos Vida'!R217</f>
        <v>0</v>
      </c>
      <c r="S45" s="36">
        <f>Índice!$G$52*'Datos Vida'!S217</f>
        <v>0</v>
      </c>
      <c r="T45" s="36">
        <f>Índice!$G$52*'Datos Vida'!T217</f>
        <v>0</v>
      </c>
      <c r="U45" s="36">
        <f>Índice!$G$52*'Datos Vida'!U217</f>
        <v>0</v>
      </c>
      <c r="V45" s="36">
        <f>Índice!$G$52*'Datos Vida'!V217</f>
        <v>0</v>
      </c>
      <c r="W45" s="36">
        <f>Índice!$G$52*'Datos Vida'!W217</f>
        <v>0</v>
      </c>
      <c r="X45" s="36">
        <f>Índice!$G$52*'Datos Vida'!X217</f>
        <v>0</v>
      </c>
      <c r="Y45" s="36">
        <f>Índice!$G$52*'Datos Vida'!Y217</f>
        <v>0</v>
      </c>
      <c r="Z45" s="36">
        <f>Índice!$G$52*'Datos Vida'!Z217</f>
        <v>0</v>
      </c>
      <c r="AA45" s="36">
        <f>Índice!$G$52*'Datos Vida'!AA217</f>
        <v>4511.0405694618466</v>
      </c>
      <c r="AB45" s="36">
        <f>Índice!$G$52*'Datos Vida'!AB217</f>
        <v>5972.1168085343079</v>
      </c>
      <c r="AC45" s="36">
        <f>Índice!$G$52*'Datos Vida'!AC217</f>
        <v>0</v>
      </c>
      <c r="AD45" s="36">
        <f>Índice!$G$52*'Datos Vida'!AD217</f>
        <v>352.64776693268908</v>
      </c>
      <c r="AE45" s="36">
        <f>Índice!$G$52*'Datos Vida'!AE217</f>
        <v>2483.9452732577938</v>
      </c>
      <c r="AF45" s="36">
        <f>Índice!$G$52*'Datos Vida'!AF217</f>
        <v>0</v>
      </c>
      <c r="AG45" s="36">
        <f>Índice!$G$52*'Datos Vida'!AG217</f>
        <v>0</v>
      </c>
      <c r="AH45" s="36">
        <f>Índice!$G$52*'Datos Vida'!AH217</f>
        <v>21064.767644040079</v>
      </c>
      <c r="AI45" s="36">
        <f>Índice!$G$52*'Datos Vida'!AI217</f>
        <v>2229.2060798570633</v>
      </c>
      <c r="AJ45" s="36">
        <f>Índice!$G$52*'Datos Vida'!AJ217</f>
        <v>10571.982703045474</v>
      </c>
      <c r="AK45" s="36">
        <f>Índice!$G$52*'Datos Vida'!AK217</f>
        <v>0</v>
      </c>
      <c r="AL45" s="36">
        <f>Índice!$G$52*'Datos Vida'!AL217</f>
        <v>0</v>
      </c>
      <c r="AM45" s="36">
        <f>Índice!$G$52*'Datos Vida'!AM217</f>
        <v>0</v>
      </c>
      <c r="AN45" s="36">
        <f>Índice!$G$52*'Datos Vida'!AN217</f>
        <v>0</v>
      </c>
      <c r="AO45" s="36">
        <f>Índice!$G$52*'Datos Vida'!AO217</f>
        <v>0</v>
      </c>
      <c r="AP45" s="36">
        <f>Índice!$G$52*'Datos Vida'!AP217</f>
        <v>0</v>
      </c>
      <c r="AQ45" s="36">
        <f>Índice!$G$52*'Datos Vida'!AQ217</f>
        <v>49561.979903227686</v>
      </c>
    </row>
    <row r="46" spans="2:43" x14ac:dyDescent="0.2">
      <c r="B46" s="50" t="str">
        <f>'Datos Generales'!B218</f>
        <v>7.42.14.00  Egresos Por Activos Mantenidos Para La Venta</v>
      </c>
      <c r="C46" s="36">
        <f>Índice!$G$52*'Datos Vida'!C218</f>
        <v>0</v>
      </c>
      <c r="D46" s="36">
        <f>Índice!$G$52*'Datos Vida'!D218</f>
        <v>0</v>
      </c>
      <c r="E46" s="36">
        <f>Índice!$G$52*'Datos Vida'!E218</f>
        <v>0</v>
      </c>
      <c r="F46" s="36">
        <f>Índice!$G$52*'Datos Vida'!F218</f>
        <v>0</v>
      </c>
      <c r="G46" s="36">
        <f>Índice!$G$52*'Datos Vida'!G218</f>
        <v>0</v>
      </c>
      <c r="H46" s="36">
        <f>Índice!$G$52*'Datos Vida'!H218</f>
        <v>0</v>
      </c>
      <c r="I46" s="36">
        <f>Índice!$G$52*'Datos Vida'!I218</f>
        <v>0</v>
      </c>
      <c r="J46" s="36">
        <f>Índice!$G$52*'Datos Vida'!J218</f>
        <v>0</v>
      </c>
      <c r="K46" s="36">
        <f>Índice!$G$52*'Datos Vida'!K218</f>
        <v>0</v>
      </c>
      <c r="L46" s="36">
        <f>Índice!$G$52*'Datos Vida'!L218</f>
        <v>0</v>
      </c>
      <c r="M46" s="36">
        <f>Índice!$G$52*'Datos Vida'!M218</f>
        <v>0</v>
      </c>
      <c r="N46" s="36">
        <f>Índice!$G$52*'Datos Vida'!N218</f>
        <v>0</v>
      </c>
      <c r="O46" s="36">
        <f>Índice!$G$52*'Datos Vida'!O218</f>
        <v>0</v>
      </c>
      <c r="P46" s="36">
        <f>Índice!$G$52*'Datos Vida'!P218</f>
        <v>0</v>
      </c>
      <c r="Q46" s="36">
        <f>Índice!$G$52*'Datos Vida'!Q218</f>
        <v>0</v>
      </c>
      <c r="R46" s="36">
        <f>Índice!$G$52*'Datos Vida'!R218</f>
        <v>0</v>
      </c>
      <c r="S46" s="36">
        <f>Índice!$G$52*'Datos Vida'!S218</f>
        <v>0</v>
      </c>
      <c r="T46" s="36">
        <f>Índice!$G$52*'Datos Vida'!T218</f>
        <v>0</v>
      </c>
      <c r="U46" s="36">
        <f>Índice!$G$52*'Datos Vida'!U218</f>
        <v>0</v>
      </c>
      <c r="V46" s="36">
        <f>Índice!$G$52*'Datos Vida'!V218</f>
        <v>0</v>
      </c>
      <c r="W46" s="36">
        <f>Índice!$G$52*'Datos Vida'!W218</f>
        <v>0</v>
      </c>
      <c r="X46" s="36">
        <f>Índice!$G$52*'Datos Vida'!X218</f>
        <v>0</v>
      </c>
      <c r="Y46" s="36">
        <f>Índice!$G$52*'Datos Vida'!Y218</f>
        <v>0</v>
      </c>
      <c r="Z46" s="36">
        <f>Índice!$G$52*'Datos Vida'!Z218</f>
        <v>0</v>
      </c>
      <c r="AA46" s="36">
        <f>Índice!$G$52*'Datos Vida'!AA218</f>
        <v>0</v>
      </c>
      <c r="AB46" s="36">
        <f>Índice!$G$52*'Datos Vida'!AB218</f>
        <v>0</v>
      </c>
      <c r="AC46" s="36">
        <f>Índice!$G$52*'Datos Vida'!AC218</f>
        <v>0</v>
      </c>
      <c r="AD46" s="36">
        <f>Índice!$G$52*'Datos Vida'!AD218</f>
        <v>0</v>
      </c>
      <c r="AE46" s="36">
        <f>Índice!$G$52*'Datos Vida'!AE218</f>
        <v>0</v>
      </c>
      <c r="AF46" s="36">
        <f>Índice!$G$52*'Datos Vida'!AF218</f>
        <v>0</v>
      </c>
      <c r="AG46" s="36">
        <f>Índice!$G$52*'Datos Vida'!AG218</f>
        <v>0</v>
      </c>
      <c r="AH46" s="36">
        <f>Índice!$G$52*'Datos Vida'!AH218</f>
        <v>0</v>
      </c>
      <c r="AI46" s="36">
        <f>Índice!$G$52*'Datos Vida'!AI218</f>
        <v>0</v>
      </c>
      <c r="AJ46" s="36">
        <f>Índice!$G$52*'Datos Vida'!AJ218</f>
        <v>0</v>
      </c>
      <c r="AK46" s="36">
        <f>Índice!$G$52*'Datos Vida'!AK218</f>
        <v>0</v>
      </c>
      <c r="AL46" s="36">
        <f>Índice!$G$52*'Datos Vida'!AL218</f>
        <v>0</v>
      </c>
      <c r="AM46" s="36">
        <f>Índice!$G$52*'Datos Vida'!AM218</f>
        <v>0</v>
      </c>
      <c r="AN46" s="36">
        <f>Índice!$G$52*'Datos Vida'!AN218</f>
        <v>0</v>
      </c>
      <c r="AO46" s="36">
        <f>Índice!$G$52*'Datos Vida'!AO218</f>
        <v>0</v>
      </c>
      <c r="AP46" s="36">
        <f>Índice!$G$52*'Datos Vida'!AP218</f>
        <v>0</v>
      </c>
      <c r="AQ46" s="36">
        <f>Índice!$G$52*'Datos Vida'!AQ218</f>
        <v>0</v>
      </c>
    </row>
    <row r="47" spans="2:43" x14ac:dyDescent="0.2">
      <c r="B47" s="50" t="str">
        <f>'Datos Generales'!B219</f>
        <v>7.42.15.00  Egresos Por Participaciones En Entidades Del Grupo Y Filiales</v>
      </c>
      <c r="C47" s="36">
        <f>Índice!$G$52*'Datos Vida'!C219</f>
        <v>0</v>
      </c>
      <c r="D47" s="36">
        <f>Índice!$G$52*'Datos Vida'!D219</f>
        <v>0</v>
      </c>
      <c r="E47" s="36">
        <f>Índice!$G$52*'Datos Vida'!E219</f>
        <v>0</v>
      </c>
      <c r="F47" s="36">
        <f>Índice!$G$52*'Datos Vida'!F219</f>
        <v>0</v>
      </c>
      <c r="G47" s="36">
        <f>Índice!$G$52*'Datos Vida'!G219</f>
        <v>0</v>
      </c>
      <c r="H47" s="36">
        <f>Índice!$G$52*'Datos Vida'!H219</f>
        <v>0</v>
      </c>
      <c r="I47" s="36">
        <f>Índice!$G$52*'Datos Vida'!I219</f>
        <v>0</v>
      </c>
      <c r="J47" s="36">
        <f>Índice!$G$52*'Datos Vida'!J219</f>
        <v>0</v>
      </c>
      <c r="K47" s="36">
        <f>Índice!$G$52*'Datos Vida'!K219</f>
        <v>0</v>
      </c>
      <c r="L47" s="36">
        <f>Índice!$G$52*'Datos Vida'!L219</f>
        <v>0</v>
      </c>
      <c r="M47" s="36">
        <f>Índice!$G$52*'Datos Vida'!M219</f>
        <v>0</v>
      </c>
      <c r="N47" s="36">
        <f>Índice!$G$52*'Datos Vida'!N219</f>
        <v>0</v>
      </c>
      <c r="O47" s="36">
        <f>Índice!$G$52*'Datos Vida'!O219</f>
        <v>0</v>
      </c>
      <c r="P47" s="36">
        <f>Índice!$G$52*'Datos Vida'!P219</f>
        <v>0</v>
      </c>
      <c r="Q47" s="36">
        <f>Índice!$G$52*'Datos Vida'!Q219</f>
        <v>55504.601668936346</v>
      </c>
      <c r="R47" s="36">
        <f>Índice!$G$52*'Datos Vida'!R219</f>
        <v>0</v>
      </c>
      <c r="S47" s="36">
        <f>Índice!$G$52*'Datos Vida'!S219</f>
        <v>0</v>
      </c>
      <c r="T47" s="36">
        <f>Índice!$G$52*'Datos Vida'!T219</f>
        <v>0</v>
      </c>
      <c r="U47" s="36">
        <f>Índice!$G$52*'Datos Vida'!U219</f>
        <v>0</v>
      </c>
      <c r="V47" s="36">
        <f>Índice!$G$52*'Datos Vida'!V219</f>
        <v>0</v>
      </c>
      <c r="W47" s="36">
        <f>Índice!$G$52*'Datos Vida'!W219</f>
        <v>0</v>
      </c>
      <c r="X47" s="36">
        <f>Índice!$G$52*'Datos Vida'!X219</f>
        <v>0</v>
      </c>
      <c r="Y47" s="36">
        <f>Índice!$G$52*'Datos Vida'!Y219</f>
        <v>0</v>
      </c>
      <c r="Z47" s="36">
        <f>Índice!$G$52*'Datos Vida'!Z219</f>
        <v>0</v>
      </c>
      <c r="AA47" s="36">
        <f>Índice!$G$52*'Datos Vida'!AA219</f>
        <v>0</v>
      </c>
      <c r="AB47" s="36">
        <f>Índice!$G$52*'Datos Vida'!AB219</f>
        <v>0</v>
      </c>
      <c r="AC47" s="36">
        <f>Índice!$G$52*'Datos Vida'!AC219</f>
        <v>0</v>
      </c>
      <c r="AD47" s="36">
        <f>Índice!$G$52*'Datos Vida'!AD219</f>
        <v>0</v>
      </c>
      <c r="AE47" s="36">
        <f>Índice!$G$52*'Datos Vida'!AE219</f>
        <v>0</v>
      </c>
      <c r="AF47" s="36">
        <f>Índice!$G$52*'Datos Vida'!AF219</f>
        <v>0</v>
      </c>
      <c r="AG47" s="36">
        <f>Índice!$G$52*'Datos Vida'!AG219</f>
        <v>0</v>
      </c>
      <c r="AH47" s="36">
        <f>Índice!$G$52*'Datos Vida'!AH219</f>
        <v>0</v>
      </c>
      <c r="AI47" s="36">
        <f>Índice!$G$52*'Datos Vida'!AI219</f>
        <v>0</v>
      </c>
      <c r="AJ47" s="36">
        <f>Índice!$G$52*'Datos Vida'!AJ219</f>
        <v>0</v>
      </c>
      <c r="AK47" s="36">
        <f>Índice!$G$52*'Datos Vida'!AK219</f>
        <v>0</v>
      </c>
      <c r="AL47" s="36">
        <f>Índice!$G$52*'Datos Vida'!AL219</f>
        <v>0</v>
      </c>
      <c r="AM47" s="36">
        <f>Índice!$G$52*'Datos Vida'!AM219</f>
        <v>0</v>
      </c>
      <c r="AN47" s="36">
        <f>Índice!$G$52*'Datos Vida'!AN219</f>
        <v>0</v>
      </c>
      <c r="AO47" s="36">
        <f>Índice!$G$52*'Datos Vida'!AO219</f>
        <v>0</v>
      </c>
      <c r="AP47" s="36">
        <f>Índice!$G$52*'Datos Vida'!AP219</f>
        <v>0</v>
      </c>
      <c r="AQ47" s="36">
        <f>Índice!$G$52*'Datos Vida'!AQ219</f>
        <v>55504.601668936346</v>
      </c>
    </row>
    <row r="48" spans="2:43" x14ac:dyDescent="0.2">
      <c r="B48" s="50" t="str">
        <f>'Datos Generales'!B220</f>
        <v>7.42.16.00  Otros Egresos Relacionados Con Actividades De Inversión</v>
      </c>
      <c r="C48" s="36">
        <f>Índice!$G$52*'Datos Vida'!C220</f>
        <v>0</v>
      </c>
      <c r="D48" s="36">
        <f>Índice!$G$52*'Datos Vida'!D220</f>
        <v>0</v>
      </c>
      <c r="E48" s="36">
        <f>Índice!$G$52*'Datos Vida'!E220</f>
        <v>0</v>
      </c>
      <c r="F48" s="36">
        <f>Índice!$G$52*'Datos Vida'!F220</f>
        <v>0</v>
      </c>
      <c r="G48" s="36">
        <f>Índice!$G$52*'Datos Vida'!G220</f>
        <v>0</v>
      </c>
      <c r="H48" s="36">
        <f>Índice!$G$52*'Datos Vida'!H220</f>
        <v>0</v>
      </c>
      <c r="I48" s="36">
        <f>Índice!$G$52*'Datos Vida'!I220</f>
        <v>0</v>
      </c>
      <c r="J48" s="36">
        <f>Índice!$G$52*'Datos Vida'!J220</f>
        <v>0</v>
      </c>
      <c r="K48" s="36">
        <f>Índice!$G$52*'Datos Vida'!K220</f>
        <v>0</v>
      </c>
      <c r="L48" s="36">
        <f>Índice!$G$52*'Datos Vida'!L220</f>
        <v>0</v>
      </c>
      <c r="M48" s="36">
        <f>Índice!$G$52*'Datos Vida'!M220</f>
        <v>0</v>
      </c>
      <c r="N48" s="36">
        <f>Índice!$G$52*'Datos Vida'!N220</f>
        <v>0</v>
      </c>
      <c r="O48" s="36">
        <f>Índice!$G$52*'Datos Vida'!O220</f>
        <v>0</v>
      </c>
      <c r="P48" s="36">
        <f>Índice!$G$52*'Datos Vida'!P220</f>
        <v>0</v>
      </c>
      <c r="Q48" s="36">
        <f>Índice!$G$52*'Datos Vida'!Q220</f>
        <v>1084.7167710446452</v>
      </c>
      <c r="R48" s="36">
        <f>Índice!$G$52*'Datos Vida'!R220</f>
        <v>0</v>
      </c>
      <c r="S48" s="36">
        <f>Índice!$G$52*'Datos Vida'!S220</f>
        <v>32377.222206535382</v>
      </c>
      <c r="T48" s="36">
        <f>Índice!$G$52*'Datos Vida'!T220</f>
        <v>0</v>
      </c>
      <c r="U48" s="36">
        <f>Índice!$G$52*'Datos Vida'!U220</f>
        <v>0</v>
      </c>
      <c r="V48" s="36">
        <f>Índice!$G$52*'Datos Vida'!V220</f>
        <v>0</v>
      </c>
      <c r="W48" s="36">
        <f>Índice!$G$52*'Datos Vida'!W220</f>
        <v>0</v>
      </c>
      <c r="X48" s="36">
        <f>Índice!$G$52*'Datos Vida'!X220</f>
        <v>0</v>
      </c>
      <c r="Y48" s="36">
        <f>Índice!$G$52*'Datos Vida'!Y220</f>
        <v>0</v>
      </c>
      <c r="Z48" s="36">
        <f>Índice!$G$52*'Datos Vida'!Z220</f>
        <v>0</v>
      </c>
      <c r="AA48" s="36">
        <f>Índice!$G$52*'Datos Vida'!AA220</f>
        <v>0</v>
      </c>
      <c r="AB48" s="36">
        <f>Índice!$G$52*'Datos Vida'!AB220</f>
        <v>1411.0673429320932</v>
      </c>
      <c r="AC48" s="36">
        <f>Índice!$G$52*'Datos Vida'!AC220</f>
        <v>0</v>
      </c>
      <c r="AD48" s="36">
        <f>Índice!$G$52*'Datos Vida'!AD220</f>
        <v>0</v>
      </c>
      <c r="AE48" s="36">
        <f>Índice!$G$52*'Datos Vida'!AE220</f>
        <v>0</v>
      </c>
      <c r="AF48" s="36">
        <f>Índice!$G$52*'Datos Vida'!AF220</f>
        <v>0</v>
      </c>
      <c r="AG48" s="36">
        <f>Índice!$G$52*'Datos Vida'!AG220</f>
        <v>0</v>
      </c>
      <c r="AH48" s="36">
        <f>Índice!$G$52*'Datos Vida'!AH220</f>
        <v>0</v>
      </c>
      <c r="AI48" s="36">
        <f>Índice!$G$52*'Datos Vida'!AI220</f>
        <v>0</v>
      </c>
      <c r="AJ48" s="36">
        <f>Índice!$G$52*'Datos Vida'!AJ220</f>
        <v>0</v>
      </c>
      <c r="AK48" s="36">
        <f>Índice!$G$52*'Datos Vida'!AK220</f>
        <v>0</v>
      </c>
      <c r="AL48" s="36">
        <f>Índice!$G$52*'Datos Vida'!AL220</f>
        <v>0</v>
      </c>
      <c r="AM48" s="36">
        <f>Índice!$G$52*'Datos Vida'!AM220</f>
        <v>0</v>
      </c>
      <c r="AN48" s="36">
        <f>Índice!$G$52*'Datos Vida'!AN220</f>
        <v>0</v>
      </c>
      <c r="AO48" s="36">
        <f>Índice!$G$52*'Datos Vida'!AO220</f>
        <v>0</v>
      </c>
      <c r="AP48" s="36">
        <f>Índice!$G$52*'Datos Vida'!AP220</f>
        <v>0</v>
      </c>
      <c r="AQ48" s="36">
        <f>Índice!$G$52*'Datos Vida'!AQ220</f>
        <v>34873.006320512119</v>
      </c>
    </row>
    <row r="49" spans="2:43" x14ac:dyDescent="0.2">
      <c r="B49" s="49" t="str">
        <f>'Datos Generales'!B221</f>
        <v xml:space="preserve">7.42.00.00  Total Egresos De Efectivo De Las Actividades De Inversión </v>
      </c>
      <c r="C49" s="33">
        <f>Índice!$G$52*'Datos Vida'!C221</f>
        <v>0</v>
      </c>
      <c r="D49" s="33">
        <f>Índice!$G$52*'Datos Vida'!D221</f>
        <v>2170.8283480360624</v>
      </c>
      <c r="E49" s="33">
        <f>Índice!$G$52*'Datos Vida'!E221</f>
        <v>89.913954080947065</v>
      </c>
      <c r="F49" s="33">
        <f>Índice!$G$52*'Datos Vida'!F221</f>
        <v>0</v>
      </c>
      <c r="G49" s="33">
        <f>Índice!$G$52*'Datos Vida'!G221</f>
        <v>198088.06124354777</v>
      </c>
      <c r="H49" s="33">
        <f>Índice!$G$52*'Datos Vida'!H221</f>
        <v>0</v>
      </c>
      <c r="I49" s="33">
        <f>Índice!$G$52*'Datos Vida'!I221</f>
        <v>1769.0902157084408</v>
      </c>
      <c r="J49" s="33">
        <f>Índice!$G$52*'Datos Vida'!J221</f>
        <v>517.26888830904272</v>
      </c>
      <c r="K49" s="33">
        <f>Índice!$G$52*'Datos Vida'!K221</f>
        <v>0</v>
      </c>
      <c r="L49" s="33">
        <f>Índice!$G$52*'Datos Vida'!L221</f>
        <v>0</v>
      </c>
      <c r="M49" s="33">
        <f>Índice!$G$52*'Datos Vida'!M221</f>
        <v>0</v>
      </c>
      <c r="N49" s="33">
        <f>Índice!$G$52*'Datos Vida'!N221</f>
        <v>0</v>
      </c>
      <c r="O49" s="33">
        <f>Índice!$G$52*'Datos Vida'!O221</f>
        <v>1379.0548454708101</v>
      </c>
      <c r="P49" s="33">
        <f>Índice!$G$52*'Datos Vida'!P221</f>
        <v>153.66679174560645</v>
      </c>
      <c r="Q49" s="33">
        <f>Índice!$G$52*'Datos Vida'!Q221</f>
        <v>146899.9757439844</v>
      </c>
      <c r="R49" s="33">
        <f>Índice!$G$52*'Datos Vida'!R221</f>
        <v>535532.68149402086</v>
      </c>
      <c r="S49" s="33">
        <f>Índice!$G$52*'Datos Vida'!S221</f>
        <v>32377.222206535382</v>
      </c>
      <c r="T49" s="33">
        <f>Índice!$G$52*'Datos Vida'!T221</f>
        <v>119546.47034149274</v>
      </c>
      <c r="U49" s="33">
        <f>Índice!$G$52*'Datos Vida'!U221</f>
        <v>0</v>
      </c>
      <c r="V49" s="33">
        <f>Índice!$G$52*'Datos Vida'!V221</f>
        <v>0</v>
      </c>
      <c r="W49" s="33">
        <f>Índice!$G$52*'Datos Vida'!W221</f>
        <v>0</v>
      </c>
      <c r="X49" s="33">
        <f>Índice!$G$52*'Datos Vida'!X221</f>
        <v>235.41602808935062</v>
      </c>
      <c r="Y49" s="33">
        <f>Índice!$G$52*'Datos Vida'!Y221</f>
        <v>0</v>
      </c>
      <c r="Z49" s="33">
        <f>Índice!$G$52*'Datos Vida'!Z221</f>
        <v>4855.9998938586696</v>
      </c>
      <c r="AA49" s="33">
        <f>Índice!$G$52*'Datos Vida'!AA221</f>
        <v>224252.17138967241</v>
      </c>
      <c r="AB49" s="33">
        <f>Índice!$G$52*'Datos Vida'!AB221</f>
        <v>85846.563861530478</v>
      </c>
      <c r="AC49" s="33">
        <f>Índice!$G$52*'Datos Vida'!AC221</f>
        <v>1390043.8071126258</v>
      </c>
      <c r="AD49" s="33">
        <f>Índice!$G$52*'Datos Vida'!AD221</f>
        <v>389454.89282617287</v>
      </c>
      <c r="AE49" s="33">
        <f>Índice!$G$52*'Datos Vida'!AE221</f>
        <v>2483.9452732577938</v>
      </c>
      <c r="AF49" s="33">
        <f>Índice!$G$52*'Datos Vida'!AF221</f>
        <v>160061.84093292788</v>
      </c>
      <c r="AG49" s="33">
        <f>Índice!$G$52*'Datos Vida'!AG221</f>
        <v>0</v>
      </c>
      <c r="AH49" s="33">
        <f>Índice!$G$52*'Datos Vida'!AH221</f>
        <v>64576.317487770786</v>
      </c>
      <c r="AI49" s="33">
        <f>Índice!$G$52*'Datos Vida'!AI221</f>
        <v>11931.986540462811</v>
      </c>
      <c r="AJ49" s="33">
        <f>Índice!$G$52*'Datos Vida'!AJ221</f>
        <v>10571.982703045474</v>
      </c>
      <c r="AK49" s="33">
        <f>Índice!$G$52*'Datos Vida'!AK221</f>
        <v>0</v>
      </c>
      <c r="AL49" s="33">
        <f>Índice!$G$52*'Datos Vida'!AL221</f>
        <v>0</v>
      </c>
      <c r="AM49" s="33">
        <f>Índice!$G$52*'Datos Vida'!AM221</f>
        <v>0</v>
      </c>
      <c r="AN49" s="33">
        <f>Índice!$G$52*'Datos Vida'!AN221</f>
        <v>0</v>
      </c>
      <c r="AO49" s="33">
        <f>Índice!$G$52*'Datos Vida'!AO221</f>
        <v>0</v>
      </c>
      <c r="AP49" s="33">
        <f>Índice!$G$52*'Datos Vida'!AP221</f>
        <v>0</v>
      </c>
      <c r="AQ49" s="33">
        <f>Índice!$G$52*'Datos Vida'!AQ221</f>
        <v>3382839.1581223463</v>
      </c>
    </row>
    <row r="50" spans="2:43" x14ac:dyDescent="0.2">
      <c r="B50" s="53" t="str">
        <f>'Datos Generales'!B222</f>
        <v xml:space="preserve">7.40.00.00  Total Flujo De Efectivo Neto De Actividades De Inversión </v>
      </c>
      <c r="C50" s="33">
        <f>Índice!$G$52*'Datos Vida'!C222</f>
        <v>0</v>
      </c>
      <c r="D50" s="33">
        <f>Índice!$G$52*'Datos Vida'!D222</f>
        <v>-2170.8283480360624</v>
      </c>
      <c r="E50" s="33">
        <f>Índice!$G$52*'Datos Vida'!E222</f>
        <v>-89.913954080947065</v>
      </c>
      <c r="F50" s="33">
        <f>Índice!$G$52*'Datos Vida'!F222</f>
        <v>6270.9794973731723</v>
      </c>
      <c r="G50" s="33">
        <f>Índice!$G$52*'Datos Vida'!G222</f>
        <v>-198080.81505655599</v>
      </c>
      <c r="H50" s="33">
        <f>Índice!$G$52*'Datos Vida'!H222</f>
        <v>0</v>
      </c>
      <c r="I50" s="33">
        <f>Índice!$G$52*'Datos Vida'!I222</f>
        <v>-1769.0902157084408</v>
      </c>
      <c r="J50" s="33">
        <f>Índice!$G$52*'Datos Vida'!J222</f>
        <v>-517.26888830904272</v>
      </c>
      <c r="K50" s="33">
        <f>Índice!$G$52*'Datos Vida'!K222</f>
        <v>0</v>
      </c>
      <c r="L50" s="33">
        <f>Índice!$G$52*'Datos Vida'!L222</f>
        <v>0</v>
      </c>
      <c r="M50" s="33">
        <f>Índice!$G$52*'Datos Vida'!M222</f>
        <v>0</v>
      </c>
      <c r="N50" s="33">
        <f>Índice!$G$52*'Datos Vida'!N222</f>
        <v>0</v>
      </c>
      <c r="O50" s="33">
        <f>Índice!$G$52*'Datos Vida'!O222</f>
        <v>80585.287790991395</v>
      </c>
      <c r="P50" s="33">
        <f>Índice!$G$52*'Datos Vida'!P222</f>
        <v>-153.66679174560645</v>
      </c>
      <c r="Q50" s="33">
        <f>Índice!$G$52*'Datos Vida'!Q222</f>
        <v>577159.27016948932</v>
      </c>
      <c r="R50" s="33">
        <f>Índice!$G$52*'Datos Vida'!R222</f>
        <v>549711.29217884678</v>
      </c>
      <c r="S50" s="33">
        <f>Índice!$G$52*'Datos Vida'!S222</f>
        <v>-32377.222206535382</v>
      </c>
      <c r="T50" s="33">
        <f>Índice!$G$52*'Datos Vida'!T222</f>
        <v>-22539.553804979594</v>
      </c>
      <c r="U50" s="33">
        <f>Índice!$G$52*'Datos Vida'!U222</f>
        <v>0</v>
      </c>
      <c r="V50" s="33">
        <f>Índice!$G$52*'Datos Vida'!V222</f>
        <v>0</v>
      </c>
      <c r="W50" s="33">
        <f>Índice!$G$52*'Datos Vida'!W222</f>
        <v>0</v>
      </c>
      <c r="X50" s="33">
        <f>Índice!$G$52*'Datos Vida'!X222</f>
        <v>-235.41602808935062</v>
      </c>
      <c r="Y50" s="33">
        <f>Índice!$G$52*'Datos Vida'!Y222</f>
        <v>0</v>
      </c>
      <c r="Z50" s="33">
        <f>Índice!$G$52*'Datos Vida'!Z222</f>
        <v>30440.279002012947</v>
      </c>
      <c r="AA50" s="33">
        <f>Índice!$G$52*'Datos Vida'!AA222</f>
        <v>-191113.21503791321</v>
      </c>
      <c r="AB50" s="33">
        <f>Índice!$G$52*'Datos Vida'!AB222</f>
        <v>-26787.622423989033</v>
      </c>
      <c r="AC50" s="33">
        <f>Índice!$G$52*'Datos Vida'!AC222</f>
        <v>-1035568.4021341212</v>
      </c>
      <c r="AD50" s="33">
        <f>Índice!$G$52*'Datos Vida'!AD222</f>
        <v>897491.32243593002</v>
      </c>
      <c r="AE50" s="33">
        <f>Índice!$G$52*'Datos Vida'!AE222</f>
        <v>21547.710698195631</v>
      </c>
      <c r="AF50" s="33">
        <f>Índice!$G$52*'Datos Vida'!AF222</f>
        <v>-160061.84093292788</v>
      </c>
      <c r="AG50" s="33">
        <f>Índice!$G$52*'Datos Vida'!AG222</f>
        <v>0</v>
      </c>
      <c r="AH50" s="33">
        <f>Índice!$G$52*'Datos Vida'!AH222</f>
        <v>59731.952316687632</v>
      </c>
      <c r="AI50" s="33">
        <f>Índice!$G$52*'Datos Vida'!AI222</f>
        <v>-11931.986540462811</v>
      </c>
      <c r="AJ50" s="33">
        <f>Índice!$G$52*'Datos Vida'!AJ222</f>
        <v>-10571.982703045474</v>
      </c>
      <c r="AK50" s="33">
        <f>Índice!$G$52*'Datos Vida'!AK222</f>
        <v>0</v>
      </c>
      <c r="AL50" s="33">
        <f>Índice!$G$52*'Datos Vida'!AL222</f>
        <v>0</v>
      </c>
      <c r="AM50" s="33">
        <f>Índice!$G$52*'Datos Vida'!AM222</f>
        <v>0</v>
      </c>
      <c r="AN50" s="33">
        <f>Índice!$G$52*'Datos Vida'!AN222</f>
        <v>0</v>
      </c>
      <c r="AO50" s="33">
        <f>Índice!$G$52*'Datos Vida'!AO222</f>
        <v>0</v>
      </c>
      <c r="AP50" s="33">
        <f>Índice!$G$52*'Datos Vida'!AP222</f>
        <v>0</v>
      </c>
      <c r="AQ50" s="33">
        <f>Índice!$G$52*'Datos Vida'!AQ222</f>
        <v>528969.26902302692</v>
      </c>
    </row>
    <row r="51" spans="2:43" x14ac:dyDescent="0.2">
      <c r="B51" s="50" t="str">
        <f>'Datos Generales'!B223</f>
        <v>7.51.11.00  Ingresos Por Emisión De Instrumentos De Patrimonio</v>
      </c>
      <c r="C51" s="36">
        <f>Índice!$G$52*'Datos Vida'!C223</f>
        <v>0</v>
      </c>
      <c r="D51" s="36">
        <f>Índice!$G$52*'Datos Vida'!D223</f>
        <v>0</v>
      </c>
      <c r="E51" s="36">
        <f>Índice!$G$52*'Datos Vida'!E223</f>
        <v>0</v>
      </c>
      <c r="F51" s="36">
        <f>Índice!$G$52*'Datos Vida'!F223</f>
        <v>0</v>
      </c>
      <c r="G51" s="36">
        <f>Índice!$G$52*'Datos Vida'!G223</f>
        <v>0</v>
      </c>
      <c r="H51" s="36">
        <f>Índice!$G$52*'Datos Vida'!H223</f>
        <v>0</v>
      </c>
      <c r="I51" s="36">
        <f>Índice!$G$52*'Datos Vida'!I223</f>
        <v>0</v>
      </c>
      <c r="J51" s="36">
        <f>Índice!$G$52*'Datos Vida'!J223</f>
        <v>0</v>
      </c>
      <c r="K51" s="36">
        <f>Índice!$G$52*'Datos Vida'!K223</f>
        <v>0</v>
      </c>
      <c r="L51" s="36">
        <f>Índice!$G$52*'Datos Vida'!L223</f>
        <v>0</v>
      </c>
      <c r="M51" s="36">
        <f>Índice!$G$52*'Datos Vida'!M223</f>
        <v>0</v>
      </c>
      <c r="N51" s="36">
        <f>Índice!$G$52*'Datos Vida'!N223</f>
        <v>0</v>
      </c>
      <c r="O51" s="36">
        <f>Índice!$G$52*'Datos Vida'!O223</f>
        <v>0</v>
      </c>
      <c r="P51" s="36">
        <f>Índice!$G$52*'Datos Vida'!P223</f>
        <v>0</v>
      </c>
      <c r="Q51" s="36">
        <f>Índice!$G$52*'Datos Vida'!Q223</f>
        <v>0</v>
      </c>
      <c r="R51" s="36">
        <f>Índice!$G$52*'Datos Vida'!R223</f>
        <v>0</v>
      </c>
      <c r="S51" s="36">
        <f>Índice!$G$52*'Datos Vida'!S223</f>
        <v>0</v>
      </c>
      <c r="T51" s="36">
        <f>Índice!$G$52*'Datos Vida'!T223</f>
        <v>0</v>
      </c>
      <c r="U51" s="36">
        <f>Índice!$G$52*'Datos Vida'!U223</f>
        <v>0</v>
      </c>
      <c r="V51" s="36">
        <f>Índice!$G$52*'Datos Vida'!V223</f>
        <v>0</v>
      </c>
      <c r="W51" s="36">
        <f>Índice!$G$52*'Datos Vida'!W223</f>
        <v>0</v>
      </c>
      <c r="X51" s="36">
        <f>Índice!$G$52*'Datos Vida'!X223</f>
        <v>0</v>
      </c>
      <c r="Y51" s="36">
        <f>Índice!$G$52*'Datos Vida'!Y223</f>
        <v>0</v>
      </c>
      <c r="Z51" s="36">
        <f>Índice!$G$52*'Datos Vida'!Z223</f>
        <v>0</v>
      </c>
      <c r="AA51" s="36">
        <f>Índice!$G$52*'Datos Vida'!AA223</f>
        <v>0</v>
      </c>
      <c r="AB51" s="36">
        <f>Índice!$G$52*'Datos Vida'!AB223</f>
        <v>0</v>
      </c>
      <c r="AC51" s="36">
        <f>Índice!$G$52*'Datos Vida'!AC223</f>
        <v>0</v>
      </c>
      <c r="AD51" s="36">
        <f>Índice!$G$52*'Datos Vida'!AD223</f>
        <v>0</v>
      </c>
      <c r="AE51" s="36">
        <f>Índice!$G$52*'Datos Vida'!AE223</f>
        <v>0</v>
      </c>
      <c r="AF51" s="36">
        <f>Índice!$G$52*'Datos Vida'!AF223</f>
        <v>0</v>
      </c>
      <c r="AG51" s="36">
        <f>Índice!$G$52*'Datos Vida'!AG223</f>
        <v>0</v>
      </c>
      <c r="AH51" s="36">
        <f>Índice!$G$52*'Datos Vida'!AH223</f>
        <v>0</v>
      </c>
      <c r="AI51" s="36">
        <f>Índice!$G$52*'Datos Vida'!AI223</f>
        <v>0</v>
      </c>
      <c r="AJ51" s="36">
        <f>Índice!$G$52*'Datos Vida'!AJ223</f>
        <v>0</v>
      </c>
      <c r="AK51" s="36">
        <f>Índice!$G$52*'Datos Vida'!AK223</f>
        <v>0</v>
      </c>
      <c r="AL51" s="36">
        <f>Índice!$G$52*'Datos Vida'!AL223</f>
        <v>0</v>
      </c>
      <c r="AM51" s="36">
        <f>Índice!$G$52*'Datos Vida'!AM223</f>
        <v>0</v>
      </c>
      <c r="AN51" s="36">
        <f>Índice!$G$52*'Datos Vida'!AN223</f>
        <v>0</v>
      </c>
      <c r="AO51" s="36">
        <f>Índice!$G$52*'Datos Vida'!AO223</f>
        <v>0</v>
      </c>
      <c r="AP51" s="36">
        <f>Índice!$G$52*'Datos Vida'!AP223</f>
        <v>0</v>
      </c>
      <c r="AQ51" s="36">
        <f>Índice!$G$52*'Datos Vida'!AQ223</f>
        <v>0</v>
      </c>
    </row>
    <row r="52" spans="2:43" x14ac:dyDescent="0.2">
      <c r="B52" s="50" t="str">
        <f>'Datos Generales'!B224</f>
        <v>7.51.12.00  Ingresos Por Préstamos A Relacionados</v>
      </c>
      <c r="C52" s="36">
        <f>Índice!$G$52*'Datos Vida'!C224</f>
        <v>0</v>
      </c>
      <c r="D52" s="36">
        <f>Índice!$G$52*'Datos Vida'!D224</f>
        <v>0</v>
      </c>
      <c r="E52" s="36">
        <f>Índice!$G$52*'Datos Vida'!E224</f>
        <v>0</v>
      </c>
      <c r="F52" s="36">
        <f>Índice!$G$52*'Datos Vida'!F224</f>
        <v>0</v>
      </c>
      <c r="G52" s="36">
        <f>Índice!$G$52*'Datos Vida'!G224</f>
        <v>4984.6282178768543</v>
      </c>
      <c r="H52" s="36">
        <f>Índice!$G$52*'Datos Vida'!H224</f>
        <v>0</v>
      </c>
      <c r="I52" s="36">
        <f>Índice!$G$52*'Datos Vida'!I224</f>
        <v>0</v>
      </c>
      <c r="J52" s="36">
        <f>Índice!$G$52*'Datos Vida'!J224</f>
        <v>0</v>
      </c>
      <c r="K52" s="36">
        <f>Índice!$G$52*'Datos Vida'!K224</f>
        <v>0</v>
      </c>
      <c r="L52" s="36">
        <f>Índice!$G$52*'Datos Vida'!L224</f>
        <v>0</v>
      </c>
      <c r="M52" s="36">
        <f>Índice!$G$52*'Datos Vida'!M224</f>
        <v>0</v>
      </c>
      <c r="N52" s="36">
        <f>Índice!$G$52*'Datos Vida'!N224</f>
        <v>0</v>
      </c>
      <c r="O52" s="36">
        <f>Índice!$G$52*'Datos Vida'!O224</f>
        <v>0</v>
      </c>
      <c r="P52" s="36">
        <f>Índice!$G$52*'Datos Vida'!P224</f>
        <v>0</v>
      </c>
      <c r="Q52" s="36">
        <f>Índice!$G$52*'Datos Vida'!Q224</f>
        <v>0</v>
      </c>
      <c r="R52" s="36">
        <f>Índice!$G$52*'Datos Vida'!R224</f>
        <v>0</v>
      </c>
      <c r="S52" s="36">
        <f>Índice!$G$52*'Datos Vida'!S224</f>
        <v>0</v>
      </c>
      <c r="T52" s="36">
        <f>Índice!$G$52*'Datos Vida'!T224</f>
        <v>1238478.7497912045</v>
      </c>
      <c r="U52" s="36">
        <f>Índice!$G$52*'Datos Vida'!U224</f>
        <v>0</v>
      </c>
      <c r="V52" s="36">
        <f>Índice!$G$52*'Datos Vida'!V224</f>
        <v>0</v>
      </c>
      <c r="W52" s="36">
        <f>Índice!$G$52*'Datos Vida'!W224</f>
        <v>0</v>
      </c>
      <c r="X52" s="36">
        <f>Índice!$G$52*'Datos Vida'!X224</f>
        <v>0</v>
      </c>
      <c r="Y52" s="36">
        <f>Índice!$G$52*'Datos Vida'!Y224</f>
        <v>0</v>
      </c>
      <c r="Z52" s="36">
        <f>Índice!$G$52*'Datos Vida'!Z224</f>
        <v>0</v>
      </c>
      <c r="AA52" s="36">
        <f>Índice!$G$52*'Datos Vida'!AA224</f>
        <v>0</v>
      </c>
      <c r="AB52" s="36">
        <f>Índice!$G$52*'Datos Vida'!AB224</f>
        <v>0</v>
      </c>
      <c r="AC52" s="36">
        <f>Índice!$G$52*'Datos Vida'!AC224</f>
        <v>86.920224243972655</v>
      </c>
      <c r="AD52" s="36">
        <f>Índice!$G$52*'Datos Vida'!AD224</f>
        <v>186265.92417630757</v>
      </c>
      <c r="AE52" s="36">
        <f>Índice!$G$52*'Datos Vida'!AE224</f>
        <v>0</v>
      </c>
      <c r="AF52" s="36">
        <f>Índice!$G$52*'Datos Vida'!AF224</f>
        <v>0</v>
      </c>
      <c r="AG52" s="36">
        <f>Índice!$G$52*'Datos Vida'!AG224</f>
        <v>0</v>
      </c>
      <c r="AH52" s="36">
        <f>Índice!$G$52*'Datos Vida'!AH224</f>
        <v>0</v>
      </c>
      <c r="AI52" s="36">
        <f>Índice!$G$52*'Datos Vida'!AI224</f>
        <v>0</v>
      </c>
      <c r="AJ52" s="36">
        <f>Índice!$G$52*'Datos Vida'!AJ224</f>
        <v>0</v>
      </c>
      <c r="AK52" s="36">
        <f>Índice!$G$52*'Datos Vida'!AK224</f>
        <v>0</v>
      </c>
      <c r="AL52" s="36">
        <f>Índice!$G$52*'Datos Vida'!AL224</f>
        <v>0</v>
      </c>
      <c r="AM52" s="36">
        <f>Índice!$G$52*'Datos Vida'!AM224</f>
        <v>0</v>
      </c>
      <c r="AN52" s="36">
        <f>Índice!$G$52*'Datos Vida'!AN224</f>
        <v>0</v>
      </c>
      <c r="AO52" s="36">
        <f>Índice!$G$52*'Datos Vida'!AO224</f>
        <v>0</v>
      </c>
      <c r="AP52" s="36">
        <f>Índice!$G$52*'Datos Vida'!AP224</f>
        <v>0</v>
      </c>
      <c r="AQ52" s="36">
        <f>Índice!$G$52*'Datos Vida'!AQ224</f>
        <v>1429816.2224096328</v>
      </c>
    </row>
    <row r="53" spans="2:43" x14ac:dyDescent="0.2">
      <c r="B53" s="50" t="str">
        <f>'Datos Generales'!B225</f>
        <v>7.51.13.00  Ingresos Por Préstamos Bancarios</v>
      </c>
      <c r="C53" s="36">
        <f>Índice!$G$52*'Datos Vida'!C225</f>
        <v>0</v>
      </c>
      <c r="D53" s="36">
        <f>Índice!$G$52*'Datos Vida'!D225</f>
        <v>0</v>
      </c>
      <c r="E53" s="36">
        <f>Índice!$G$52*'Datos Vida'!E225</f>
        <v>0</v>
      </c>
      <c r="F53" s="36">
        <f>Índice!$G$52*'Datos Vida'!F225</f>
        <v>0</v>
      </c>
      <c r="G53" s="36">
        <f>Índice!$G$52*'Datos Vida'!G225</f>
        <v>0</v>
      </c>
      <c r="H53" s="36">
        <f>Índice!$G$52*'Datos Vida'!H225</f>
        <v>0</v>
      </c>
      <c r="I53" s="36">
        <f>Índice!$G$52*'Datos Vida'!I225</f>
        <v>0</v>
      </c>
      <c r="J53" s="36">
        <f>Índice!$G$52*'Datos Vida'!J225</f>
        <v>0</v>
      </c>
      <c r="K53" s="36">
        <f>Índice!$G$52*'Datos Vida'!K225</f>
        <v>0</v>
      </c>
      <c r="L53" s="36">
        <f>Índice!$G$52*'Datos Vida'!L225</f>
        <v>0</v>
      </c>
      <c r="M53" s="36">
        <f>Índice!$G$52*'Datos Vida'!M225</f>
        <v>0</v>
      </c>
      <c r="N53" s="36">
        <f>Índice!$G$52*'Datos Vida'!N225</f>
        <v>0</v>
      </c>
      <c r="O53" s="36">
        <f>Índice!$G$52*'Datos Vida'!O225</f>
        <v>0</v>
      </c>
      <c r="P53" s="36">
        <f>Índice!$G$52*'Datos Vida'!P225</f>
        <v>0</v>
      </c>
      <c r="Q53" s="36">
        <f>Índice!$G$52*'Datos Vida'!Q225</f>
        <v>0</v>
      </c>
      <c r="R53" s="36">
        <f>Índice!$G$52*'Datos Vida'!R225</f>
        <v>13326290.93542831</v>
      </c>
      <c r="S53" s="36">
        <f>Índice!$G$52*'Datos Vida'!S225</f>
        <v>0</v>
      </c>
      <c r="T53" s="36">
        <f>Índice!$G$52*'Datos Vida'!T225</f>
        <v>8794807.3755977694</v>
      </c>
      <c r="U53" s="36">
        <f>Índice!$G$52*'Datos Vida'!U225</f>
        <v>0</v>
      </c>
      <c r="V53" s="36">
        <f>Índice!$G$52*'Datos Vida'!V225</f>
        <v>0</v>
      </c>
      <c r="W53" s="36">
        <f>Índice!$G$52*'Datos Vida'!W225</f>
        <v>0</v>
      </c>
      <c r="X53" s="36">
        <f>Índice!$G$52*'Datos Vida'!X225</f>
        <v>0</v>
      </c>
      <c r="Y53" s="36">
        <f>Índice!$G$52*'Datos Vida'!Y225</f>
        <v>0</v>
      </c>
      <c r="Z53" s="36">
        <f>Índice!$G$52*'Datos Vida'!Z225</f>
        <v>0</v>
      </c>
      <c r="AA53" s="36">
        <f>Índice!$G$52*'Datos Vida'!AA225</f>
        <v>0</v>
      </c>
      <c r="AB53" s="36">
        <f>Índice!$G$52*'Datos Vida'!AB225</f>
        <v>0</v>
      </c>
      <c r="AC53" s="36">
        <f>Índice!$G$52*'Datos Vida'!AC225</f>
        <v>0</v>
      </c>
      <c r="AD53" s="36">
        <f>Índice!$G$52*'Datos Vida'!AD225</f>
        <v>0</v>
      </c>
      <c r="AE53" s="36">
        <f>Índice!$G$52*'Datos Vida'!AE225</f>
        <v>0</v>
      </c>
      <c r="AF53" s="36">
        <f>Índice!$G$52*'Datos Vida'!AF225</f>
        <v>0</v>
      </c>
      <c r="AG53" s="36">
        <f>Índice!$G$52*'Datos Vida'!AG225</f>
        <v>0</v>
      </c>
      <c r="AH53" s="36">
        <f>Índice!$G$52*'Datos Vida'!AH225</f>
        <v>0</v>
      </c>
      <c r="AI53" s="36">
        <f>Índice!$G$52*'Datos Vida'!AI225</f>
        <v>0</v>
      </c>
      <c r="AJ53" s="36">
        <f>Índice!$G$52*'Datos Vida'!AJ225</f>
        <v>0</v>
      </c>
      <c r="AK53" s="36">
        <f>Índice!$G$52*'Datos Vida'!AK225</f>
        <v>0</v>
      </c>
      <c r="AL53" s="36">
        <f>Índice!$G$52*'Datos Vida'!AL225</f>
        <v>0</v>
      </c>
      <c r="AM53" s="36">
        <f>Índice!$G$52*'Datos Vida'!AM225</f>
        <v>0</v>
      </c>
      <c r="AN53" s="36">
        <f>Índice!$G$52*'Datos Vida'!AN225</f>
        <v>0</v>
      </c>
      <c r="AO53" s="36">
        <f>Índice!$G$52*'Datos Vida'!AO225</f>
        <v>0</v>
      </c>
      <c r="AP53" s="36">
        <f>Índice!$G$52*'Datos Vida'!AP225</f>
        <v>0</v>
      </c>
      <c r="AQ53" s="36">
        <f>Índice!$G$52*'Datos Vida'!AQ225</f>
        <v>22121098.311026078</v>
      </c>
    </row>
    <row r="54" spans="2:43" x14ac:dyDescent="0.2">
      <c r="B54" s="50" t="str">
        <f>'Datos Generales'!B226</f>
        <v>7.51.14.00  Aumentos De Capital</v>
      </c>
      <c r="C54" s="36">
        <f>Índice!$G$52*'Datos Vida'!C226</f>
        <v>0</v>
      </c>
      <c r="D54" s="36">
        <f>Índice!$G$52*'Datos Vida'!D226</f>
        <v>0</v>
      </c>
      <c r="E54" s="36">
        <f>Índice!$G$52*'Datos Vida'!E226</f>
        <v>0</v>
      </c>
      <c r="F54" s="36">
        <f>Índice!$G$52*'Datos Vida'!F226</f>
        <v>0</v>
      </c>
      <c r="G54" s="36">
        <f>Índice!$G$52*'Datos Vida'!G226</f>
        <v>0</v>
      </c>
      <c r="H54" s="36">
        <f>Índice!$G$52*'Datos Vida'!H226</f>
        <v>0</v>
      </c>
      <c r="I54" s="36">
        <f>Índice!$G$52*'Datos Vida'!I226</f>
        <v>0</v>
      </c>
      <c r="J54" s="36">
        <f>Índice!$G$52*'Datos Vida'!J226</f>
        <v>0</v>
      </c>
      <c r="K54" s="36">
        <f>Índice!$G$52*'Datos Vida'!K226</f>
        <v>0</v>
      </c>
      <c r="L54" s="36">
        <f>Índice!$G$52*'Datos Vida'!L226</f>
        <v>0</v>
      </c>
      <c r="M54" s="36">
        <f>Índice!$G$52*'Datos Vida'!M226</f>
        <v>0</v>
      </c>
      <c r="N54" s="36">
        <f>Índice!$G$52*'Datos Vida'!N226</f>
        <v>0</v>
      </c>
      <c r="O54" s="36">
        <f>Índice!$G$52*'Datos Vida'!O226</f>
        <v>0</v>
      </c>
      <c r="P54" s="36">
        <f>Índice!$G$52*'Datos Vida'!P226</f>
        <v>0</v>
      </c>
      <c r="Q54" s="36">
        <f>Índice!$G$52*'Datos Vida'!Q226</f>
        <v>0</v>
      </c>
      <c r="R54" s="36">
        <f>Índice!$G$52*'Datos Vida'!R226</f>
        <v>0</v>
      </c>
      <c r="S54" s="36">
        <f>Índice!$G$52*'Datos Vida'!S226</f>
        <v>0</v>
      </c>
      <c r="T54" s="36">
        <f>Índice!$G$52*'Datos Vida'!T226</f>
        <v>0</v>
      </c>
      <c r="U54" s="36">
        <f>Índice!$G$52*'Datos Vida'!U226</f>
        <v>0</v>
      </c>
      <c r="V54" s="36">
        <f>Índice!$G$52*'Datos Vida'!V226</f>
        <v>0</v>
      </c>
      <c r="W54" s="36">
        <f>Índice!$G$52*'Datos Vida'!W226</f>
        <v>0</v>
      </c>
      <c r="X54" s="36">
        <f>Índice!$G$52*'Datos Vida'!X226</f>
        <v>0</v>
      </c>
      <c r="Y54" s="36">
        <f>Índice!$G$52*'Datos Vida'!Y226</f>
        <v>0</v>
      </c>
      <c r="Z54" s="36">
        <f>Índice!$G$52*'Datos Vida'!Z226</f>
        <v>0</v>
      </c>
      <c r="AA54" s="36">
        <f>Índice!$G$52*'Datos Vida'!AA226</f>
        <v>0</v>
      </c>
      <c r="AB54" s="36">
        <f>Índice!$G$52*'Datos Vida'!AB226</f>
        <v>0</v>
      </c>
      <c r="AC54" s="36">
        <f>Índice!$G$52*'Datos Vida'!AC226</f>
        <v>0</v>
      </c>
      <c r="AD54" s="36">
        <f>Índice!$G$52*'Datos Vida'!AD226</f>
        <v>0</v>
      </c>
      <c r="AE54" s="36">
        <f>Índice!$G$52*'Datos Vida'!AE226</f>
        <v>0</v>
      </c>
      <c r="AF54" s="36">
        <f>Índice!$G$52*'Datos Vida'!AF226</f>
        <v>0</v>
      </c>
      <c r="AG54" s="36">
        <f>Índice!$G$52*'Datos Vida'!AG226</f>
        <v>0</v>
      </c>
      <c r="AH54" s="36">
        <f>Índice!$G$52*'Datos Vida'!AH226</f>
        <v>0</v>
      </c>
      <c r="AI54" s="36">
        <f>Índice!$G$52*'Datos Vida'!AI226</f>
        <v>0</v>
      </c>
      <c r="AJ54" s="36">
        <f>Índice!$G$52*'Datos Vida'!AJ226</f>
        <v>0</v>
      </c>
      <c r="AK54" s="36">
        <f>Índice!$G$52*'Datos Vida'!AK226</f>
        <v>0</v>
      </c>
      <c r="AL54" s="36">
        <f>Índice!$G$52*'Datos Vida'!AL226</f>
        <v>0</v>
      </c>
      <c r="AM54" s="36">
        <f>Índice!$G$52*'Datos Vida'!AM226</f>
        <v>0</v>
      </c>
      <c r="AN54" s="36">
        <f>Índice!$G$52*'Datos Vida'!AN226</f>
        <v>0</v>
      </c>
      <c r="AO54" s="36">
        <f>Índice!$G$52*'Datos Vida'!AO226</f>
        <v>0</v>
      </c>
      <c r="AP54" s="36">
        <f>Índice!$G$52*'Datos Vida'!AP226</f>
        <v>0</v>
      </c>
      <c r="AQ54" s="36">
        <f>Índice!$G$52*'Datos Vida'!AQ226</f>
        <v>0</v>
      </c>
    </row>
    <row r="55" spans="2:43" x14ac:dyDescent="0.2">
      <c r="B55" s="50" t="str">
        <f>'Datos Generales'!B227</f>
        <v>7.51.15.00  Otros Ingresos Relacionados Con Actividades De Financiamiento</v>
      </c>
      <c r="C55" s="36">
        <f>Índice!$G$52*'Datos Vida'!C227</f>
        <v>0</v>
      </c>
      <c r="D55" s="36">
        <f>Índice!$G$52*'Datos Vida'!D227</f>
        <v>0</v>
      </c>
      <c r="E55" s="36">
        <f>Índice!$G$52*'Datos Vida'!E227</f>
        <v>0</v>
      </c>
      <c r="F55" s="36">
        <f>Índice!$G$52*'Datos Vida'!F227</f>
        <v>0</v>
      </c>
      <c r="G55" s="36">
        <f>Índice!$G$52*'Datos Vida'!G227</f>
        <v>0</v>
      </c>
      <c r="H55" s="36">
        <f>Índice!$G$52*'Datos Vida'!H227</f>
        <v>0</v>
      </c>
      <c r="I55" s="36">
        <f>Índice!$G$52*'Datos Vida'!I227</f>
        <v>0</v>
      </c>
      <c r="J55" s="36">
        <f>Índice!$G$52*'Datos Vida'!J227</f>
        <v>0</v>
      </c>
      <c r="K55" s="36">
        <f>Índice!$G$52*'Datos Vida'!K227</f>
        <v>0</v>
      </c>
      <c r="L55" s="36">
        <f>Índice!$G$52*'Datos Vida'!L227</f>
        <v>0</v>
      </c>
      <c r="M55" s="36">
        <f>Índice!$G$52*'Datos Vida'!M227</f>
        <v>0</v>
      </c>
      <c r="N55" s="36">
        <f>Índice!$G$52*'Datos Vida'!N227</f>
        <v>0</v>
      </c>
      <c r="O55" s="36">
        <f>Índice!$G$52*'Datos Vida'!O227</f>
        <v>0</v>
      </c>
      <c r="P55" s="36">
        <f>Índice!$G$52*'Datos Vida'!P227</f>
        <v>0</v>
      </c>
      <c r="Q55" s="36">
        <f>Índice!$G$52*'Datos Vida'!Q227</f>
        <v>0</v>
      </c>
      <c r="R55" s="36">
        <f>Índice!$G$52*'Datos Vida'!R227</f>
        <v>0</v>
      </c>
      <c r="S55" s="36">
        <f>Índice!$G$52*'Datos Vida'!S227</f>
        <v>0</v>
      </c>
      <c r="T55" s="36">
        <f>Índice!$G$52*'Datos Vida'!T227</f>
        <v>113.93183209121895</v>
      </c>
      <c r="U55" s="36">
        <f>Índice!$G$52*'Datos Vida'!U227</f>
        <v>0</v>
      </c>
      <c r="V55" s="36">
        <f>Índice!$G$52*'Datos Vida'!V227</f>
        <v>0</v>
      </c>
      <c r="W55" s="36">
        <f>Índice!$G$52*'Datos Vida'!W227</f>
        <v>0</v>
      </c>
      <c r="X55" s="36">
        <f>Índice!$G$52*'Datos Vida'!X227</f>
        <v>0</v>
      </c>
      <c r="Y55" s="36">
        <f>Índice!$G$52*'Datos Vida'!Y227</f>
        <v>0</v>
      </c>
      <c r="Z55" s="36">
        <f>Índice!$G$52*'Datos Vida'!Z227</f>
        <v>0</v>
      </c>
      <c r="AA55" s="36">
        <f>Índice!$G$52*'Datos Vida'!AA227</f>
        <v>0</v>
      </c>
      <c r="AB55" s="36">
        <f>Índice!$G$52*'Datos Vida'!AB227</f>
        <v>0</v>
      </c>
      <c r="AC55" s="36">
        <f>Índice!$G$52*'Datos Vida'!AC227</f>
        <v>9008.5753350000705</v>
      </c>
      <c r="AD55" s="36">
        <f>Índice!$G$52*'Datos Vida'!AD227</f>
        <v>0</v>
      </c>
      <c r="AE55" s="36">
        <f>Índice!$G$52*'Datos Vida'!AE227</f>
        <v>0</v>
      </c>
      <c r="AF55" s="36">
        <f>Índice!$G$52*'Datos Vida'!AF227</f>
        <v>0</v>
      </c>
      <c r="AG55" s="36">
        <f>Índice!$G$52*'Datos Vida'!AG227</f>
        <v>0</v>
      </c>
      <c r="AH55" s="36">
        <f>Índice!$G$52*'Datos Vida'!AH227</f>
        <v>0</v>
      </c>
      <c r="AI55" s="36">
        <f>Índice!$G$52*'Datos Vida'!AI227</f>
        <v>0</v>
      </c>
      <c r="AJ55" s="36">
        <f>Índice!$G$52*'Datos Vida'!AJ227</f>
        <v>0</v>
      </c>
      <c r="AK55" s="36">
        <f>Índice!$G$52*'Datos Vida'!AK227</f>
        <v>0</v>
      </c>
      <c r="AL55" s="36">
        <f>Índice!$G$52*'Datos Vida'!AL227</f>
        <v>0</v>
      </c>
      <c r="AM55" s="36">
        <f>Índice!$G$52*'Datos Vida'!AM227</f>
        <v>0</v>
      </c>
      <c r="AN55" s="36">
        <f>Índice!$G$52*'Datos Vida'!AN227</f>
        <v>0</v>
      </c>
      <c r="AO55" s="36">
        <f>Índice!$G$52*'Datos Vida'!AO227</f>
        <v>0</v>
      </c>
      <c r="AP55" s="36">
        <f>Índice!$G$52*'Datos Vida'!AP227</f>
        <v>0</v>
      </c>
      <c r="AQ55" s="36">
        <f>Índice!$G$52*'Datos Vida'!AQ227</f>
        <v>9122.5071670912894</v>
      </c>
    </row>
    <row r="56" spans="2:43" x14ac:dyDescent="0.2">
      <c r="B56" s="49" t="str">
        <f>'Datos Generales'!B228</f>
        <v xml:space="preserve">7.51.00.00  Total Ingresos De Efectivo De Las Actividades De Financiamiento </v>
      </c>
      <c r="C56" s="33">
        <f>Índice!$G$52*'Datos Vida'!C228</f>
        <v>0</v>
      </c>
      <c r="D56" s="33">
        <f>Índice!$G$52*'Datos Vida'!D228</f>
        <v>0</v>
      </c>
      <c r="E56" s="33">
        <f>Índice!$G$52*'Datos Vida'!E228</f>
        <v>0</v>
      </c>
      <c r="F56" s="33">
        <f>Índice!$G$52*'Datos Vida'!F228</f>
        <v>0</v>
      </c>
      <c r="G56" s="33">
        <f>Índice!$G$52*'Datos Vida'!G228</f>
        <v>4984.6282178768543</v>
      </c>
      <c r="H56" s="33">
        <f>Índice!$G$52*'Datos Vida'!H228</f>
        <v>0</v>
      </c>
      <c r="I56" s="33">
        <f>Índice!$G$52*'Datos Vida'!I228</f>
        <v>0</v>
      </c>
      <c r="J56" s="33">
        <f>Índice!$G$52*'Datos Vida'!J228</f>
        <v>0</v>
      </c>
      <c r="K56" s="33">
        <f>Índice!$G$52*'Datos Vida'!K228</f>
        <v>0</v>
      </c>
      <c r="L56" s="33">
        <f>Índice!$G$52*'Datos Vida'!L228</f>
        <v>0</v>
      </c>
      <c r="M56" s="33">
        <f>Índice!$G$52*'Datos Vida'!M228</f>
        <v>0</v>
      </c>
      <c r="N56" s="33">
        <f>Índice!$G$52*'Datos Vida'!N228</f>
        <v>0</v>
      </c>
      <c r="O56" s="33">
        <f>Índice!$G$52*'Datos Vida'!O228</f>
        <v>0</v>
      </c>
      <c r="P56" s="33">
        <f>Índice!$G$52*'Datos Vida'!P228</f>
        <v>0</v>
      </c>
      <c r="Q56" s="33">
        <f>Índice!$G$52*'Datos Vida'!Q228</f>
        <v>0</v>
      </c>
      <c r="R56" s="33">
        <f>Índice!$G$52*'Datos Vida'!R228</f>
        <v>13326290.93542831</v>
      </c>
      <c r="S56" s="33">
        <f>Índice!$G$52*'Datos Vida'!S228</f>
        <v>0</v>
      </c>
      <c r="T56" s="33">
        <f>Índice!$G$52*'Datos Vida'!T228</f>
        <v>10033400.057221064</v>
      </c>
      <c r="U56" s="33">
        <f>Índice!$G$52*'Datos Vida'!U228</f>
        <v>0</v>
      </c>
      <c r="V56" s="33">
        <f>Índice!$G$52*'Datos Vida'!V228</f>
        <v>0</v>
      </c>
      <c r="W56" s="33">
        <f>Índice!$G$52*'Datos Vida'!W228</f>
        <v>0</v>
      </c>
      <c r="X56" s="33">
        <f>Índice!$G$52*'Datos Vida'!X228</f>
        <v>0</v>
      </c>
      <c r="Y56" s="33">
        <f>Índice!$G$52*'Datos Vida'!Y228</f>
        <v>0</v>
      </c>
      <c r="Z56" s="33">
        <f>Índice!$G$52*'Datos Vida'!Z228</f>
        <v>0</v>
      </c>
      <c r="AA56" s="33">
        <f>Índice!$G$52*'Datos Vida'!AA228</f>
        <v>0</v>
      </c>
      <c r="AB56" s="33">
        <f>Índice!$G$52*'Datos Vida'!AB228</f>
        <v>0</v>
      </c>
      <c r="AC56" s="33">
        <f>Índice!$G$52*'Datos Vida'!AC228</f>
        <v>9095.4955592440438</v>
      </c>
      <c r="AD56" s="33">
        <f>Índice!$G$52*'Datos Vida'!AD228</f>
        <v>186265.92417630757</v>
      </c>
      <c r="AE56" s="33">
        <f>Índice!$G$52*'Datos Vida'!AE228</f>
        <v>0</v>
      </c>
      <c r="AF56" s="33">
        <f>Índice!$G$52*'Datos Vida'!AF228</f>
        <v>0</v>
      </c>
      <c r="AG56" s="33">
        <f>Índice!$G$52*'Datos Vida'!AG228</f>
        <v>0</v>
      </c>
      <c r="AH56" s="33">
        <f>Índice!$G$52*'Datos Vida'!AH228</f>
        <v>0</v>
      </c>
      <c r="AI56" s="33">
        <f>Índice!$G$52*'Datos Vida'!AI228</f>
        <v>0</v>
      </c>
      <c r="AJ56" s="33">
        <f>Índice!$G$52*'Datos Vida'!AJ228</f>
        <v>0</v>
      </c>
      <c r="AK56" s="33">
        <f>Índice!$G$52*'Datos Vida'!AK228</f>
        <v>0</v>
      </c>
      <c r="AL56" s="33">
        <f>Índice!$G$52*'Datos Vida'!AL228</f>
        <v>0</v>
      </c>
      <c r="AM56" s="33">
        <f>Índice!$G$52*'Datos Vida'!AM228</f>
        <v>0</v>
      </c>
      <c r="AN56" s="33">
        <f>Índice!$G$52*'Datos Vida'!AN228</f>
        <v>0</v>
      </c>
      <c r="AO56" s="33">
        <f>Índice!$G$52*'Datos Vida'!AO228</f>
        <v>0</v>
      </c>
      <c r="AP56" s="33">
        <f>Índice!$G$52*'Datos Vida'!AP228</f>
        <v>0</v>
      </c>
      <c r="AQ56" s="33">
        <f>Índice!$G$52*'Datos Vida'!AQ228</f>
        <v>23560037.040602803</v>
      </c>
    </row>
    <row r="57" spans="2:43" x14ac:dyDescent="0.2">
      <c r="B57" s="50" t="str">
        <f>'Datos Generales'!B229</f>
        <v>7.52.11.00  Dividendos A Los Accionistas</v>
      </c>
      <c r="C57" s="36">
        <f>Índice!$G$52*'Datos Vida'!C229</f>
        <v>0</v>
      </c>
      <c r="D57" s="36">
        <f>Índice!$G$52*'Datos Vida'!D229</f>
        <v>0</v>
      </c>
      <c r="E57" s="36">
        <f>Índice!$G$52*'Datos Vida'!E229</f>
        <v>0</v>
      </c>
      <c r="F57" s="36">
        <f>Índice!$G$52*'Datos Vida'!F229</f>
        <v>0</v>
      </c>
      <c r="G57" s="36">
        <f>Índice!$G$52*'Datos Vida'!G229</f>
        <v>0</v>
      </c>
      <c r="H57" s="36">
        <f>Índice!$G$52*'Datos Vida'!H229</f>
        <v>0</v>
      </c>
      <c r="I57" s="36">
        <f>Índice!$G$52*'Datos Vida'!I229</f>
        <v>0</v>
      </c>
      <c r="J57" s="36">
        <f>Índice!$G$52*'Datos Vida'!J229</f>
        <v>0</v>
      </c>
      <c r="K57" s="36">
        <f>Índice!$G$52*'Datos Vida'!K229</f>
        <v>0</v>
      </c>
      <c r="L57" s="36">
        <f>Índice!$G$52*'Datos Vida'!L229</f>
        <v>23387.255624044687</v>
      </c>
      <c r="M57" s="36">
        <f>Índice!$G$52*'Datos Vida'!M229</f>
        <v>0</v>
      </c>
      <c r="N57" s="36">
        <f>Índice!$G$52*'Datos Vida'!N229</f>
        <v>0</v>
      </c>
      <c r="O57" s="36">
        <f>Índice!$G$52*'Datos Vida'!O229</f>
        <v>0</v>
      </c>
      <c r="P57" s="36">
        <f>Índice!$G$52*'Datos Vida'!P229</f>
        <v>0</v>
      </c>
      <c r="Q57" s="36">
        <f>Índice!$G$52*'Datos Vida'!Q229</f>
        <v>515205.15384199301</v>
      </c>
      <c r="R57" s="36">
        <f>Índice!$G$52*'Datos Vida'!R229</f>
        <v>0</v>
      </c>
      <c r="S57" s="36">
        <f>Índice!$G$52*'Datos Vida'!S229</f>
        <v>0</v>
      </c>
      <c r="T57" s="36">
        <f>Índice!$G$52*'Datos Vida'!T229</f>
        <v>0</v>
      </c>
      <c r="U57" s="36">
        <f>Índice!$G$52*'Datos Vida'!U229</f>
        <v>0</v>
      </c>
      <c r="V57" s="36">
        <f>Índice!$G$52*'Datos Vida'!V229</f>
        <v>0</v>
      </c>
      <c r="W57" s="36">
        <f>Índice!$G$52*'Datos Vida'!W229</f>
        <v>0</v>
      </c>
      <c r="X57" s="36">
        <f>Índice!$G$52*'Datos Vida'!X229</f>
        <v>0</v>
      </c>
      <c r="Y57" s="36">
        <f>Índice!$G$52*'Datos Vida'!Y229</f>
        <v>0</v>
      </c>
      <c r="Z57" s="36">
        <f>Índice!$G$52*'Datos Vida'!Z229</f>
        <v>0</v>
      </c>
      <c r="AA57" s="36">
        <f>Índice!$G$52*'Datos Vida'!AA229</f>
        <v>0</v>
      </c>
      <c r="AB57" s="36">
        <f>Índice!$G$52*'Datos Vida'!AB229</f>
        <v>0</v>
      </c>
      <c r="AC57" s="36">
        <f>Índice!$G$52*'Datos Vida'!AC229</f>
        <v>0</v>
      </c>
      <c r="AD57" s="36">
        <f>Índice!$G$52*'Datos Vida'!AD229</f>
        <v>0</v>
      </c>
      <c r="AE57" s="36">
        <f>Índice!$G$52*'Datos Vida'!AE229</f>
        <v>0</v>
      </c>
      <c r="AF57" s="36">
        <f>Índice!$G$52*'Datos Vida'!AF229</f>
        <v>0</v>
      </c>
      <c r="AG57" s="36">
        <f>Índice!$G$52*'Datos Vida'!AG229</f>
        <v>0</v>
      </c>
      <c r="AH57" s="36">
        <f>Índice!$G$52*'Datos Vida'!AH229</f>
        <v>0</v>
      </c>
      <c r="AI57" s="36">
        <f>Índice!$G$52*'Datos Vida'!AI229</f>
        <v>0</v>
      </c>
      <c r="AJ57" s="36">
        <f>Índice!$G$52*'Datos Vida'!AJ229</f>
        <v>0</v>
      </c>
      <c r="AK57" s="36">
        <f>Índice!$G$52*'Datos Vida'!AK229</f>
        <v>0</v>
      </c>
      <c r="AL57" s="36">
        <f>Índice!$G$52*'Datos Vida'!AL229</f>
        <v>0</v>
      </c>
      <c r="AM57" s="36">
        <f>Índice!$G$52*'Datos Vida'!AM229</f>
        <v>0</v>
      </c>
      <c r="AN57" s="36">
        <f>Índice!$G$52*'Datos Vida'!AN229</f>
        <v>0</v>
      </c>
      <c r="AO57" s="36">
        <f>Índice!$G$52*'Datos Vida'!AO229</f>
        <v>0</v>
      </c>
      <c r="AP57" s="36">
        <f>Índice!$G$52*'Datos Vida'!AP229</f>
        <v>0</v>
      </c>
      <c r="AQ57" s="36">
        <f>Índice!$G$52*'Datos Vida'!AQ229</f>
        <v>538592.40946603776</v>
      </c>
    </row>
    <row r="58" spans="2:43" x14ac:dyDescent="0.2">
      <c r="B58" s="50" t="str">
        <f>'Datos Generales'!B230</f>
        <v>7.52.12.00  Intereses Pagados</v>
      </c>
      <c r="C58" s="36">
        <f>Índice!$G$52*'Datos Vida'!C230</f>
        <v>0</v>
      </c>
      <c r="D58" s="36">
        <f>Índice!$G$52*'Datos Vida'!D230</f>
        <v>0</v>
      </c>
      <c r="E58" s="36">
        <f>Índice!$G$52*'Datos Vida'!E230</f>
        <v>0</v>
      </c>
      <c r="F58" s="36">
        <f>Índice!$G$52*'Datos Vida'!F230</f>
        <v>0</v>
      </c>
      <c r="G58" s="36">
        <f>Índice!$G$52*'Datos Vida'!G230</f>
        <v>0</v>
      </c>
      <c r="H58" s="36">
        <f>Índice!$G$52*'Datos Vida'!H230</f>
        <v>0</v>
      </c>
      <c r="I58" s="36">
        <f>Índice!$G$52*'Datos Vida'!I230</f>
        <v>0</v>
      </c>
      <c r="J58" s="36">
        <f>Índice!$G$52*'Datos Vida'!J230</f>
        <v>18.778850795566697</v>
      </c>
      <c r="K58" s="36">
        <f>Índice!$G$52*'Datos Vida'!K230</f>
        <v>0</v>
      </c>
      <c r="L58" s="36">
        <f>Índice!$G$52*'Datos Vida'!L230</f>
        <v>0</v>
      </c>
      <c r="M58" s="36">
        <f>Índice!$G$52*'Datos Vida'!M230</f>
        <v>0</v>
      </c>
      <c r="N58" s="36">
        <f>Índice!$G$52*'Datos Vida'!N230</f>
        <v>0</v>
      </c>
      <c r="O58" s="36">
        <f>Índice!$G$52*'Datos Vida'!O230</f>
        <v>1639.033066086246</v>
      </c>
      <c r="P58" s="36">
        <f>Índice!$G$52*'Datos Vida'!P230</f>
        <v>0</v>
      </c>
      <c r="Q58" s="36">
        <f>Índice!$G$52*'Datos Vida'!Q230</f>
        <v>0</v>
      </c>
      <c r="R58" s="36">
        <f>Índice!$G$52*'Datos Vida'!R230</f>
        <v>12773481.745222025</v>
      </c>
      <c r="S58" s="36">
        <f>Índice!$G$52*'Datos Vida'!S230</f>
        <v>0</v>
      </c>
      <c r="T58" s="36">
        <f>Índice!$G$52*'Datos Vida'!T230</f>
        <v>0</v>
      </c>
      <c r="U58" s="36">
        <f>Índice!$G$52*'Datos Vida'!U230</f>
        <v>0</v>
      </c>
      <c r="V58" s="36">
        <f>Índice!$G$52*'Datos Vida'!V230</f>
        <v>0</v>
      </c>
      <c r="W58" s="36">
        <f>Índice!$G$52*'Datos Vida'!W230</f>
        <v>0</v>
      </c>
      <c r="X58" s="36">
        <f>Índice!$G$52*'Datos Vida'!X230</f>
        <v>0</v>
      </c>
      <c r="Y58" s="36">
        <f>Índice!$G$52*'Datos Vida'!Y230</f>
        <v>0</v>
      </c>
      <c r="Z58" s="36">
        <f>Índice!$G$52*'Datos Vida'!Z230</f>
        <v>0</v>
      </c>
      <c r="AA58" s="36">
        <f>Índice!$G$52*'Datos Vida'!AA230</f>
        <v>0</v>
      </c>
      <c r="AB58" s="36">
        <f>Índice!$G$52*'Datos Vida'!AB230</f>
        <v>0</v>
      </c>
      <c r="AC58" s="36">
        <f>Índice!$G$52*'Datos Vida'!AC230</f>
        <v>0</v>
      </c>
      <c r="AD58" s="36">
        <f>Índice!$G$52*'Datos Vida'!AD230</f>
        <v>63466.051954140145</v>
      </c>
      <c r="AE58" s="36">
        <f>Índice!$G$52*'Datos Vida'!AE230</f>
        <v>0</v>
      </c>
      <c r="AF58" s="36">
        <f>Índice!$G$52*'Datos Vida'!AF230</f>
        <v>222.86277456840114</v>
      </c>
      <c r="AG58" s="36">
        <f>Índice!$G$52*'Datos Vida'!AG230</f>
        <v>0</v>
      </c>
      <c r="AH58" s="36">
        <f>Índice!$G$52*'Datos Vida'!AH230</f>
        <v>0</v>
      </c>
      <c r="AI58" s="36">
        <f>Índice!$G$52*'Datos Vida'!AI230</f>
        <v>0</v>
      </c>
      <c r="AJ58" s="36">
        <f>Índice!$G$52*'Datos Vida'!AJ230</f>
        <v>0</v>
      </c>
      <c r="AK58" s="36">
        <f>Índice!$G$52*'Datos Vida'!AK230</f>
        <v>0</v>
      </c>
      <c r="AL58" s="36">
        <f>Índice!$G$52*'Datos Vida'!AL230</f>
        <v>0</v>
      </c>
      <c r="AM58" s="36">
        <f>Índice!$G$52*'Datos Vida'!AM230</f>
        <v>0</v>
      </c>
      <c r="AN58" s="36">
        <f>Índice!$G$52*'Datos Vida'!AN230</f>
        <v>0</v>
      </c>
      <c r="AO58" s="36">
        <f>Índice!$G$52*'Datos Vida'!AO230</f>
        <v>0</v>
      </c>
      <c r="AP58" s="36">
        <f>Índice!$G$52*'Datos Vida'!AP230</f>
        <v>0</v>
      </c>
      <c r="AQ58" s="36">
        <f>Índice!$G$52*'Datos Vida'!AQ230</f>
        <v>12838828.471867615</v>
      </c>
    </row>
    <row r="59" spans="2:43" x14ac:dyDescent="0.2">
      <c r="B59" s="50" t="str">
        <f>'Datos Generales'!B231</f>
        <v>7.52.13.00  Disminución De Capital</v>
      </c>
      <c r="C59" s="36">
        <f>Índice!$G$52*'Datos Vida'!C231</f>
        <v>0</v>
      </c>
      <c r="D59" s="36">
        <f>Índice!$G$52*'Datos Vida'!D231</f>
        <v>0</v>
      </c>
      <c r="E59" s="36">
        <f>Índice!$G$52*'Datos Vida'!E231</f>
        <v>0</v>
      </c>
      <c r="F59" s="36">
        <f>Índice!$G$52*'Datos Vida'!F231</f>
        <v>0</v>
      </c>
      <c r="G59" s="36">
        <f>Índice!$G$52*'Datos Vida'!G231</f>
        <v>0</v>
      </c>
      <c r="H59" s="36">
        <f>Índice!$G$52*'Datos Vida'!H231</f>
        <v>0</v>
      </c>
      <c r="I59" s="36">
        <f>Índice!$G$52*'Datos Vida'!I231</f>
        <v>0</v>
      </c>
      <c r="J59" s="36">
        <f>Índice!$G$52*'Datos Vida'!J231</f>
        <v>0</v>
      </c>
      <c r="K59" s="36">
        <f>Índice!$G$52*'Datos Vida'!K231</f>
        <v>0</v>
      </c>
      <c r="L59" s="36">
        <f>Índice!$G$52*'Datos Vida'!L231</f>
        <v>0</v>
      </c>
      <c r="M59" s="36">
        <f>Índice!$G$52*'Datos Vida'!M231</f>
        <v>0</v>
      </c>
      <c r="N59" s="36">
        <f>Índice!$G$52*'Datos Vida'!N231</f>
        <v>0</v>
      </c>
      <c r="O59" s="36">
        <f>Índice!$G$52*'Datos Vida'!O231</f>
        <v>0</v>
      </c>
      <c r="P59" s="36">
        <f>Índice!$G$52*'Datos Vida'!P231</f>
        <v>0</v>
      </c>
      <c r="Q59" s="36">
        <f>Índice!$G$52*'Datos Vida'!Q231</f>
        <v>0</v>
      </c>
      <c r="R59" s="36">
        <f>Índice!$G$52*'Datos Vida'!R231</f>
        <v>0</v>
      </c>
      <c r="S59" s="36">
        <f>Índice!$G$52*'Datos Vida'!S231</f>
        <v>0</v>
      </c>
      <c r="T59" s="36">
        <f>Índice!$G$52*'Datos Vida'!T231</f>
        <v>0</v>
      </c>
      <c r="U59" s="36">
        <f>Índice!$G$52*'Datos Vida'!U231</f>
        <v>0</v>
      </c>
      <c r="V59" s="36">
        <f>Índice!$G$52*'Datos Vida'!V231</f>
        <v>0</v>
      </c>
      <c r="W59" s="36">
        <f>Índice!$G$52*'Datos Vida'!W231</f>
        <v>0</v>
      </c>
      <c r="X59" s="36">
        <f>Índice!$G$52*'Datos Vida'!X231</f>
        <v>0</v>
      </c>
      <c r="Y59" s="36">
        <f>Índice!$G$52*'Datos Vida'!Y231</f>
        <v>0</v>
      </c>
      <c r="Z59" s="36">
        <f>Índice!$G$52*'Datos Vida'!Z231</f>
        <v>0</v>
      </c>
      <c r="AA59" s="36">
        <f>Índice!$G$52*'Datos Vida'!AA231</f>
        <v>0</v>
      </c>
      <c r="AB59" s="36">
        <f>Índice!$G$52*'Datos Vida'!AB231</f>
        <v>0</v>
      </c>
      <c r="AC59" s="36">
        <f>Índice!$G$52*'Datos Vida'!AC231</f>
        <v>0</v>
      </c>
      <c r="AD59" s="36">
        <f>Índice!$G$52*'Datos Vida'!AD231</f>
        <v>0</v>
      </c>
      <c r="AE59" s="36">
        <f>Índice!$G$52*'Datos Vida'!AE231</f>
        <v>0</v>
      </c>
      <c r="AF59" s="36">
        <f>Índice!$G$52*'Datos Vida'!AF231</f>
        <v>0</v>
      </c>
      <c r="AG59" s="36">
        <f>Índice!$G$52*'Datos Vida'!AG231</f>
        <v>0</v>
      </c>
      <c r="AH59" s="36">
        <f>Índice!$G$52*'Datos Vida'!AH231</f>
        <v>0</v>
      </c>
      <c r="AI59" s="36">
        <f>Índice!$G$52*'Datos Vida'!AI231</f>
        <v>0</v>
      </c>
      <c r="AJ59" s="36">
        <f>Índice!$G$52*'Datos Vida'!AJ231</f>
        <v>0</v>
      </c>
      <c r="AK59" s="36">
        <f>Índice!$G$52*'Datos Vida'!AK231</f>
        <v>0</v>
      </c>
      <c r="AL59" s="36">
        <f>Índice!$G$52*'Datos Vida'!AL231</f>
        <v>0</v>
      </c>
      <c r="AM59" s="36">
        <f>Índice!$G$52*'Datos Vida'!AM231</f>
        <v>0</v>
      </c>
      <c r="AN59" s="36">
        <f>Índice!$G$52*'Datos Vida'!AN231</f>
        <v>0</v>
      </c>
      <c r="AO59" s="36">
        <f>Índice!$G$52*'Datos Vida'!AO231</f>
        <v>0</v>
      </c>
      <c r="AP59" s="36">
        <f>Índice!$G$52*'Datos Vida'!AP231</f>
        <v>0</v>
      </c>
      <c r="AQ59" s="36">
        <f>Índice!$G$52*'Datos Vida'!AQ231</f>
        <v>0</v>
      </c>
    </row>
    <row r="60" spans="2:43" x14ac:dyDescent="0.2">
      <c r="B60" s="50" t="str">
        <f>'Datos Generales'!B232</f>
        <v>7.52.14.00  Egresos Por Préstamos Con Relacionados</v>
      </c>
      <c r="C60" s="36">
        <f>Índice!$G$52*'Datos Vida'!C232</f>
        <v>0</v>
      </c>
      <c r="D60" s="36">
        <f>Índice!$G$52*'Datos Vida'!D232</f>
        <v>0</v>
      </c>
      <c r="E60" s="36">
        <f>Índice!$G$52*'Datos Vida'!E232</f>
        <v>0</v>
      </c>
      <c r="F60" s="36">
        <f>Índice!$G$52*'Datos Vida'!F232</f>
        <v>0</v>
      </c>
      <c r="G60" s="36">
        <f>Índice!$G$52*'Datos Vida'!G232</f>
        <v>0</v>
      </c>
      <c r="H60" s="36">
        <f>Índice!$G$52*'Datos Vida'!H232</f>
        <v>0</v>
      </c>
      <c r="I60" s="36">
        <f>Índice!$G$52*'Datos Vida'!I232</f>
        <v>0</v>
      </c>
      <c r="J60" s="36">
        <f>Índice!$G$52*'Datos Vida'!J232</f>
        <v>0</v>
      </c>
      <c r="K60" s="36">
        <f>Índice!$G$52*'Datos Vida'!K232</f>
        <v>0</v>
      </c>
      <c r="L60" s="36">
        <f>Índice!$G$52*'Datos Vida'!L232</f>
        <v>0</v>
      </c>
      <c r="M60" s="36">
        <f>Índice!$G$52*'Datos Vida'!M232</f>
        <v>0</v>
      </c>
      <c r="N60" s="36">
        <f>Índice!$G$52*'Datos Vida'!N232</f>
        <v>0</v>
      </c>
      <c r="O60" s="36">
        <f>Índice!$G$52*'Datos Vida'!O232</f>
        <v>0</v>
      </c>
      <c r="P60" s="36">
        <f>Índice!$G$52*'Datos Vida'!P232</f>
        <v>0</v>
      </c>
      <c r="Q60" s="36">
        <f>Índice!$G$52*'Datos Vida'!Q232</f>
        <v>0</v>
      </c>
      <c r="R60" s="36">
        <f>Índice!$G$52*'Datos Vida'!R232</f>
        <v>50401.482984898335</v>
      </c>
      <c r="S60" s="36">
        <f>Índice!$G$52*'Datos Vida'!S232</f>
        <v>0</v>
      </c>
      <c r="T60" s="36">
        <f>Índice!$G$52*'Datos Vida'!T232</f>
        <v>1170605.2471238931</v>
      </c>
      <c r="U60" s="36">
        <f>Índice!$G$52*'Datos Vida'!U232</f>
        <v>0</v>
      </c>
      <c r="V60" s="36">
        <f>Índice!$G$52*'Datos Vida'!V232</f>
        <v>0</v>
      </c>
      <c r="W60" s="36">
        <f>Índice!$G$52*'Datos Vida'!W232</f>
        <v>0</v>
      </c>
      <c r="X60" s="36">
        <f>Índice!$G$52*'Datos Vida'!X232</f>
        <v>0</v>
      </c>
      <c r="Y60" s="36">
        <f>Índice!$G$52*'Datos Vida'!Y232</f>
        <v>0</v>
      </c>
      <c r="Z60" s="36">
        <f>Índice!$G$52*'Datos Vida'!Z232</f>
        <v>0</v>
      </c>
      <c r="AA60" s="36">
        <f>Índice!$G$52*'Datos Vida'!AA232</f>
        <v>0</v>
      </c>
      <c r="AB60" s="36">
        <f>Índice!$G$52*'Datos Vida'!AB232</f>
        <v>0</v>
      </c>
      <c r="AC60" s="36">
        <f>Índice!$G$52*'Datos Vida'!AC232</f>
        <v>0</v>
      </c>
      <c r="AD60" s="36">
        <f>Índice!$G$52*'Datos Vida'!AD232</f>
        <v>294367.94368522021</v>
      </c>
      <c r="AE60" s="36">
        <f>Índice!$G$52*'Datos Vida'!AE232</f>
        <v>0</v>
      </c>
      <c r="AF60" s="36">
        <f>Índice!$G$52*'Datos Vida'!AF232</f>
        <v>0</v>
      </c>
      <c r="AG60" s="36">
        <f>Índice!$G$52*'Datos Vida'!AG232</f>
        <v>0</v>
      </c>
      <c r="AH60" s="36">
        <f>Índice!$G$52*'Datos Vida'!AH232</f>
        <v>0</v>
      </c>
      <c r="AI60" s="36">
        <f>Índice!$G$52*'Datos Vida'!AI232</f>
        <v>0</v>
      </c>
      <c r="AJ60" s="36">
        <f>Índice!$G$52*'Datos Vida'!AJ232</f>
        <v>0</v>
      </c>
      <c r="AK60" s="36">
        <f>Índice!$G$52*'Datos Vida'!AK232</f>
        <v>0</v>
      </c>
      <c r="AL60" s="36">
        <f>Índice!$G$52*'Datos Vida'!AL232</f>
        <v>0</v>
      </c>
      <c r="AM60" s="36">
        <f>Índice!$G$52*'Datos Vida'!AM232</f>
        <v>0</v>
      </c>
      <c r="AN60" s="36">
        <f>Índice!$G$52*'Datos Vida'!AN232</f>
        <v>0</v>
      </c>
      <c r="AO60" s="36">
        <f>Índice!$G$52*'Datos Vida'!AO232</f>
        <v>0</v>
      </c>
      <c r="AP60" s="36">
        <f>Índice!$G$52*'Datos Vida'!AP232</f>
        <v>0</v>
      </c>
      <c r="AQ60" s="36">
        <f>Índice!$G$52*'Datos Vida'!AQ232</f>
        <v>1515374.6737940118</v>
      </c>
    </row>
    <row r="61" spans="2:43" x14ac:dyDescent="0.2">
      <c r="B61" s="50" t="str">
        <f>'Datos Generales'!B233</f>
        <v>7.52.15.00  Otros Egresos Relacionados Con Actividades De Financiamiento</v>
      </c>
      <c r="C61" s="36">
        <f>Índice!$G$52*'Datos Vida'!C233</f>
        <v>0</v>
      </c>
      <c r="D61" s="36">
        <f>Índice!$G$52*'Datos Vida'!D233</f>
        <v>0</v>
      </c>
      <c r="E61" s="36">
        <f>Índice!$G$52*'Datos Vida'!E233</f>
        <v>0</v>
      </c>
      <c r="F61" s="36">
        <f>Índice!$G$52*'Datos Vida'!F233</f>
        <v>0</v>
      </c>
      <c r="G61" s="36">
        <f>Índice!$G$52*'Datos Vida'!G233</f>
        <v>0</v>
      </c>
      <c r="H61" s="36">
        <f>Índice!$G$52*'Datos Vida'!H233</f>
        <v>0</v>
      </c>
      <c r="I61" s="36">
        <f>Índice!$G$52*'Datos Vida'!I233</f>
        <v>362.41140856009423</v>
      </c>
      <c r="J61" s="36">
        <f>Índice!$G$52*'Datos Vida'!J233</f>
        <v>0</v>
      </c>
      <c r="K61" s="36">
        <f>Índice!$G$52*'Datos Vida'!K233</f>
        <v>0</v>
      </c>
      <c r="L61" s="36">
        <f>Índice!$G$52*'Datos Vida'!L233</f>
        <v>0</v>
      </c>
      <c r="M61" s="36">
        <f>Índice!$G$52*'Datos Vida'!M233</f>
        <v>0</v>
      </c>
      <c r="N61" s="36">
        <f>Índice!$G$52*'Datos Vida'!N233</f>
        <v>0</v>
      </c>
      <c r="O61" s="36">
        <f>Índice!$G$52*'Datos Vida'!O233</f>
        <v>0</v>
      </c>
      <c r="P61" s="36">
        <f>Índice!$G$52*'Datos Vida'!P233</f>
        <v>0</v>
      </c>
      <c r="Q61" s="36">
        <f>Índice!$G$52*'Datos Vida'!Q233</f>
        <v>1518367.110884011</v>
      </c>
      <c r="R61" s="36">
        <f>Índice!$G$52*'Datos Vida'!R233</f>
        <v>0</v>
      </c>
      <c r="S61" s="36">
        <f>Índice!$G$52*'Datos Vida'!S233</f>
        <v>0</v>
      </c>
      <c r="T61" s="36">
        <f>Índice!$G$52*'Datos Vida'!T233</f>
        <v>8847985.1007509157</v>
      </c>
      <c r="U61" s="36">
        <f>Índice!$G$52*'Datos Vida'!U233</f>
        <v>0</v>
      </c>
      <c r="V61" s="36">
        <f>Índice!$G$52*'Datos Vida'!V233</f>
        <v>0</v>
      </c>
      <c r="W61" s="36">
        <f>Índice!$G$52*'Datos Vida'!W233</f>
        <v>0</v>
      </c>
      <c r="X61" s="36">
        <f>Índice!$G$52*'Datos Vida'!X233</f>
        <v>42809.860393532595</v>
      </c>
      <c r="Y61" s="36">
        <f>Índice!$G$52*'Datos Vida'!Y233</f>
        <v>0</v>
      </c>
      <c r="Z61" s="36">
        <f>Índice!$G$52*'Datos Vida'!Z233</f>
        <v>0</v>
      </c>
      <c r="AA61" s="36">
        <f>Índice!$G$52*'Datos Vida'!AA233</f>
        <v>0</v>
      </c>
      <c r="AB61" s="36">
        <f>Índice!$G$52*'Datos Vida'!AB233</f>
        <v>0</v>
      </c>
      <c r="AC61" s="36">
        <f>Índice!$G$52*'Datos Vida'!AC233</f>
        <v>482203.22866958991</v>
      </c>
      <c r="AD61" s="36">
        <f>Índice!$G$52*'Datos Vida'!AD233</f>
        <v>0</v>
      </c>
      <c r="AE61" s="36">
        <f>Índice!$G$52*'Datos Vida'!AE233</f>
        <v>0</v>
      </c>
      <c r="AF61" s="36">
        <f>Índice!$G$52*'Datos Vida'!AF233</f>
        <v>0</v>
      </c>
      <c r="AG61" s="36">
        <f>Índice!$G$52*'Datos Vida'!AG233</f>
        <v>0</v>
      </c>
      <c r="AH61" s="36">
        <f>Índice!$G$52*'Datos Vida'!AH233</f>
        <v>0</v>
      </c>
      <c r="AI61" s="36">
        <f>Índice!$G$52*'Datos Vida'!AI233</f>
        <v>0</v>
      </c>
      <c r="AJ61" s="36">
        <f>Índice!$G$52*'Datos Vida'!AJ233</f>
        <v>0</v>
      </c>
      <c r="AK61" s="36">
        <f>Índice!$G$52*'Datos Vida'!AK233</f>
        <v>0</v>
      </c>
      <c r="AL61" s="36">
        <f>Índice!$G$52*'Datos Vida'!AL233</f>
        <v>0</v>
      </c>
      <c r="AM61" s="36">
        <f>Índice!$G$52*'Datos Vida'!AM233</f>
        <v>0</v>
      </c>
      <c r="AN61" s="36">
        <f>Índice!$G$52*'Datos Vida'!AN233</f>
        <v>0</v>
      </c>
      <c r="AO61" s="36">
        <f>Índice!$G$52*'Datos Vida'!AO233</f>
        <v>0</v>
      </c>
      <c r="AP61" s="36">
        <f>Índice!$G$52*'Datos Vida'!AP233</f>
        <v>0</v>
      </c>
      <c r="AQ61" s="36">
        <f>Índice!$G$52*'Datos Vida'!AQ233</f>
        <v>10891727.71210661</v>
      </c>
    </row>
    <row r="62" spans="2:43" x14ac:dyDescent="0.2">
      <c r="B62" s="49" t="str">
        <f>'Datos Generales'!B234</f>
        <v xml:space="preserve">7.52.00.00  Total Egresos De Efectivo De Las Actividades De Financiamiento </v>
      </c>
      <c r="C62" s="33">
        <f>Índice!$G$52*'Datos Vida'!C234</f>
        <v>0</v>
      </c>
      <c r="D62" s="33">
        <f>Índice!$G$52*'Datos Vida'!D234</f>
        <v>0</v>
      </c>
      <c r="E62" s="33">
        <f>Índice!$G$52*'Datos Vida'!E234</f>
        <v>0</v>
      </c>
      <c r="F62" s="33">
        <f>Índice!$G$52*'Datos Vida'!F234</f>
        <v>0</v>
      </c>
      <c r="G62" s="33">
        <f>Índice!$G$52*'Datos Vida'!G234</f>
        <v>0</v>
      </c>
      <c r="H62" s="33">
        <f>Índice!$G$52*'Datos Vida'!H234</f>
        <v>0</v>
      </c>
      <c r="I62" s="33">
        <f>Índice!$G$52*'Datos Vida'!I234</f>
        <v>362.41140856009423</v>
      </c>
      <c r="J62" s="33">
        <f>Índice!$G$52*'Datos Vida'!J234</f>
        <v>18.778850795566697</v>
      </c>
      <c r="K62" s="33">
        <f>Índice!$G$52*'Datos Vida'!K234</f>
        <v>0</v>
      </c>
      <c r="L62" s="33">
        <f>Índice!$G$52*'Datos Vida'!L234</f>
        <v>23387.255624044687</v>
      </c>
      <c r="M62" s="33">
        <f>Índice!$G$52*'Datos Vida'!M234</f>
        <v>0</v>
      </c>
      <c r="N62" s="33">
        <f>Índice!$G$52*'Datos Vida'!N234</f>
        <v>0</v>
      </c>
      <c r="O62" s="33">
        <f>Índice!$G$52*'Datos Vida'!O234</f>
        <v>1639.033066086246</v>
      </c>
      <c r="P62" s="33">
        <f>Índice!$G$52*'Datos Vida'!P234</f>
        <v>0</v>
      </c>
      <c r="Q62" s="33">
        <f>Índice!$G$52*'Datos Vida'!Q234</f>
        <v>2033572.2647260041</v>
      </c>
      <c r="R62" s="33">
        <f>Índice!$G$52*'Datos Vida'!R234</f>
        <v>12823883.228206923</v>
      </c>
      <c r="S62" s="33">
        <f>Índice!$G$52*'Datos Vida'!S234</f>
        <v>0</v>
      </c>
      <c r="T62" s="33">
        <f>Índice!$G$52*'Datos Vida'!T234</f>
        <v>10018590.347874809</v>
      </c>
      <c r="U62" s="33">
        <f>Índice!$G$52*'Datos Vida'!U234</f>
        <v>0</v>
      </c>
      <c r="V62" s="33">
        <f>Índice!$G$52*'Datos Vida'!V234</f>
        <v>0</v>
      </c>
      <c r="W62" s="33">
        <f>Índice!$G$52*'Datos Vida'!W234</f>
        <v>0</v>
      </c>
      <c r="X62" s="33">
        <f>Índice!$G$52*'Datos Vida'!X234</f>
        <v>42809.860393532595</v>
      </c>
      <c r="Y62" s="33">
        <f>Índice!$G$52*'Datos Vida'!Y234</f>
        <v>0</v>
      </c>
      <c r="Z62" s="33">
        <f>Índice!$G$52*'Datos Vida'!Z234</f>
        <v>0</v>
      </c>
      <c r="AA62" s="33">
        <f>Índice!$G$52*'Datos Vida'!AA234</f>
        <v>0</v>
      </c>
      <c r="AB62" s="33">
        <f>Índice!$G$52*'Datos Vida'!AB234</f>
        <v>0</v>
      </c>
      <c r="AC62" s="33">
        <f>Índice!$G$52*'Datos Vida'!AC234</f>
        <v>482203.22866958991</v>
      </c>
      <c r="AD62" s="33">
        <f>Índice!$G$52*'Datos Vida'!AD234</f>
        <v>357833.99563936034</v>
      </c>
      <c r="AE62" s="33">
        <f>Índice!$G$52*'Datos Vida'!AE234</f>
        <v>0</v>
      </c>
      <c r="AF62" s="33">
        <f>Índice!$G$52*'Datos Vida'!AF234</f>
        <v>222.86277456840114</v>
      </c>
      <c r="AG62" s="33">
        <f>Índice!$G$52*'Datos Vida'!AG234</f>
        <v>0</v>
      </c>
      <c r="AH62" s="33">
        <f>Índice!$G$52*'Datos Vida'!AH234</f>
        <v>0</v>
      </c>
      <c r="AI62" s="33">
        <f>Índice!$G$52*'Datos Vida'!AI234</f>
        <v>0</v>
      </c>
      <c r="AJ62" s="33">
        <f>Índice!$G$52*'Datos Vida'!AJ234</f>
        <v>0</v>
      </c>
      <c r="AK62" s="33">
        <f>Índice!$G$52*'Datos Vida'!AK234</f>
        <v>0</v>
      </c>
      <c r="AL62" s="33">
        <f>Índice!$G$52*'Datos Vida'!AL234</f>
        <v>0</v>
      </c>
      <c r="AM62" s="33">
        <f>Índice!$G$52*'Datos Vida'!AM234</f>
        <v>0</v>
      </c>
      <c r="AN62" s="33">
        <f>Índice!$G$52*'Datos Vida'!AN234</f>
        <v>0</v>
      </c>
      <c r="AO62" s="33">
        <f>Índice!$G$52*'Datos Vida'!AO234</f>
        <v>0</v>
      </c>
      <c r="AP62" s="33">
        <f>Índice!$G$52*'Datos Vida'!AP234</f>
        <v>0</v>
      </c>
      <c r="AQ62" s="33">
        <f>Índice!$G$52*'Datos Vida'!AQ234</f>
        <v>25784523.267234277</v>
      </c>
    </row>
    <row r="63" spans="2:43" x14ac:dyDescent="0.2">
      <c r="B63" s="53" t="str">
        <f>'Datos Generales'!B235</f>
        <v xml:space="preserve">7.50.00.00  Total Flujo De Efectivo Neto De Actividades De Financiamiento </v>
      </c>
      <c r="C63" s="33">
        <f>Índice!$G$52*'Datos Vida'!C235</f>
        <v>0</v>
      </c>
      <c r="D63" s="33">
        <f>Índice!$G$52*'Datos Vida'!D235</f>
        <v>0</v>
      </c>
      <c r="E63" s="33">
        <f>Índice!$G$52*'Datos Vida'!E235</f>
        <v>0</v>
      </c>
      <c r="F63" s="33">
        <f>Índice!$G$52*'Datos Vida'!F235</f>
        <v>0</v>
      </c>
      <c r="G63" s="33">
        <f>Índice!$G$52*'Datos Vida'!G235</f>
        <v>4984.6282178768543</v>
      </c>
      <c r="H63" s="33">
        <f>Índice!$G$52*'Datos Vida'!H235</f>
        <v>0</v>
      </c>
      <c r="I63" s="33">
        <f>Índice!$G$52*'Datos Vida'!I235</f>
        <v>-362.41140856009423</v>
      </c>
      <c r="J63" s="33">
        <f>Índice!$G$52*'Datos Vida'!J235</f>
        <v>-18.778850795566697</v>
      </c>
      <c r="K63" s="33">
        <f>Índice!$G$52*'Datos Vida'!K235</f>
        <v>0</v>
      </c>
      <c r="L63" s="33">
        <f>Índice!$G$52*'Datos Vida'!L235</f>
        <v>-23387.255624044687</v>
      </c>
      <c r="M63" s="33">
        <f>Índice!$G$52*'Datos Vida'!M235</f>
        <v>0</v>
      </c>
      <c r="N63" s="33">
        <f>Índice!$G$52*'Datos Vida'!N235</f>
        <v>0</v>
      </c>
      <c r="O63" s="33">
        <f>Índice!$G$52*'Datos Vida'!O235</f>
        <v>-1639.033066086246</v>
      </c>
      <c r="P63" s="33">
        <f>Índice!$G$52*'Datos Vida'!P235</f>
        <v>0</v>
      </c>
      <c r="Q63" s="33">
        <f>Índice!$G$52*'Datos Vida'!Q235</f>
        <v>-2033572.2647260041</v>
      </c>
      <c r="R63" s="33">
        <f>Índice!$G$52*'Datos Vida'!R235</f>
        <v>502407.70722138672</v>
      </c>
      <c r="S63" s="33">
        <f>Índice!$G$52*'Datos Vida'!S235</f>
        <v>0</v>
      </c>
      <c r="T63" s="33">
        <f>Índice!$G$52*'Datos Vida'!T235</f>
        <v>14809.709346254454</v>
      </c>
      <c r="U63" s="33">
        <f>Índice!$G$52*'Datos Vida'!U235</f>
        <v>0</v>
      </c>
      <c r="V63" s="33">
        <f>Índice!$G$52*'Datos Vida'!V235</f>
        <v>0</v>
      </c>
      <c r="W63" s="33">
        <f>Índice!$G$52*'Datos Vida'!W235</f>
        <v>0</v>
      </c>
      <c r="X63" s="33">
        <f>Índice!$G$52*'Datos Vida'!X235</f>
        <v>-42809.860393532595</v>
      </c>
      <c r="Y63" s="33">
        <f>Índice!$G$52*'Datos Vida'!Y235</f>
        <v>0</v>
      </c>
      <c r="Z63" s="33">
        <f>Índice!$G$52*'Datos Vida'!Z235</f>
        <v>0</v>
      </c>
      <c r="AA63" s="33">
        <f>Índice!$G$52*'Datos Vida'!AA235</f>
        <v>0</v>
      </c>
      <c r="AB63" s="33">
        <f>Índice!$G$52*'Datos Vida'!AB235</f>
        <v>0</v>
      </c>
      <c r="AC63" s="33">
        <f>Índice!$G$52*'Datos Vida'!AC235</f>
        <v>-473107.73311034584</v>
      </c>
      <c r="AD63" s="33">
        <f>Índice!$G$52*'Datos Vida'!AD235</f>
        <v>-171568.07146305279</v>
      </c>
      <c r="AE63" s="33">
        <f>Índice!$G$52*'Datos Vida'!AE235</f>
        <v>0</v>
      </c>
      <c r="AF63" s="33">
        <f>Índice!$G$52*'Datos Vida'!AF235</f>
        <v>-222.86277456840114</v>
      </c>
      <c r="AG63" s="33">
        <f>Índice!$G$52*'Datos Vida'!AG235</f>
        <v>0</v>
      </c>
      <c r="AH63" s="33">
        <f>Índice!$G$52*'Datos Vida'!AH235</f>
        <v>0</v>
      </c>
      <c r="AI63" s="33">
        <f>Índice!$G$52*'Datos Vida'!AI235</f>
        <v>0</v>
      </c>
      <c r="AJ63" s="33">
        <f>Índice!$G$52*'Datos Vida'!AJ235</f>
        <v>0</v>
      </c>
      <c r="AK63" s="33">
        <f>Índice!$G$52*'Datos Vida'!AK235</f>
        <v>0</v>
      </c>
      <c r="AL63" s="33">
        <f>Índice!$G$52*'Datos Vida'!AL235</f>
        <v>0</v>
      </c>
      <c r="AM63" s="33">
        <f>Índice!$G$52*'Datos Vida'!AM235</f>
        <v>0</v>
      </c>
      <c r="AN63" s="33">
        <f>Índice!$G$52*'Datos Vida'!AN235</f>
        <v>0</v>
      </c>
      <c r="AO63" s="33">
        <f>Índice!$G$52*'Datos Vida'!AO235</f>
        <v>0</v>
      </c>
      <c r="AP63" s="33">
        <f>Índice!$G$52*'Datos Vida'!AP235</f>
        <v>0</v>
      </c>
      <c r="AQ63" s="33">
        <f>Índice!$G$52*'Datos Vida'!AQ235</f>
        <v>-2224486.2266314724</v>
      </c>
    </row>
    <row r="64" spans="2:43" x14ac:dyDescent="0.2">
      <c r="B64" s="61" t="str">
        <f>'Datos Generales'!B236</f>
        <v>7.60.00.00  Efecto De Las Variaciones De Los Tipo De Cambio</v>
      </c>
      <c r="C64" s="36">
        <f>Índice!$G$52*'Datos Vida'!C236</f>
        <v>-2717.0139449976987</v>
      </c>
      <c r="D64" s="36">
        <f>Índice!$G$52*'Datos Vida'!D236</f>
        <v>0</v>
      </c>
      <c r="E64" s="36">
        <f>Índice!$G$52*'Datos Vida'!E236</f>
        <v>-606.16225267283949</v>
      </c>
      <c r="F64" s="36">
        <f>Índice!$G$52*'Datos Vida'!F236</f>
        <v>-121.17801908298654</v>
      </c>
      <c r="G64" s="36">
        <f>Índice!$G$52*'Datos Vida'!G236</f>
        <v>0</v>
      </c>
      <c r="H64" s="36">
        <f>Índice!$G$52*'Datos Vida'!H236</f>
        <v>-6.8039314476690926E-2</v>
      </c>
      <c r="I64" s="36">
        <f>Índice!$G$52*'Datos Vida'!I236</f>
        <v>48.103795335020486</v>
      </c>
      <c r="J64" s="36">
        <f>Índice!$G$52*'Datos Vida'!J236</f>
        <v>0</v>
      </c>
      <c r="K64" s="36">
        <f>Índice!$G$52*'Datos Vida'!K236</f>
        <v>0</v>
      </c>
      <c r="L64" s="36">
        <f>Índice!$G$52*'Datos Vida'!L236</f>
        <v>-8215.9853606610977</v>
      </c>
      <c r="M64" s="36">
        <f>Índice!$G$52*'Datos Vida'!M236</f>
        <v>145.05981846430507</v>
      </c>
      <c r="N64" s="36">
        <f>Índice!$G$52*'Datos Vida'!N236</f>
        <v>0</v>
      </c>
      <c r="O64" s="36">
        <f>Índice!$G$52*'Datos Vida'!O236</f>
        <v>-553.12560703825886</v>
      </c>
      <c r="P64" s="36">
        <f>Índice!$G$52*'Datos Vida'!P236</f>
        <v>0</v>
      </c>
      <c r="Q64" s="36">
        <f>Índice!$G$52*'Datos Vida'!Q236</f>
        <v>-6841.9654244615631</v>
      </c>
      <c r="R64" s="36">
        <f>Índice!$G$52*'Datos Vida'!R236</f>
        <v>-16609.655391078075</v>
      </c>
      <c r="S64" s="36">
        <f>Índice!$G$52*'Datos Vida'!S236</f>
        <v>-4.5586340699382921</v>
      </c>
      <c r="T64" s="36">
        <f>Índice!$G$52*'Datos Vida'!T236</f>
        <v>0</v>
      </c>
      <c r="U64" s="36">
        <f>Índice!$G$52*'Datos Vida'!U236</f>
        <v>0</v>
      </c>
      <c r="V64" s="36">
        <f>Índice!$G$52*'Datos Vida'!V236</f>
        <v>0</v>
      </c>
      <c r="W64" s="36">
        <f>Índice!$G$52*'Datos Vida'!W236</f>
        <v>0</v>
      </c>
      <c r="X64" s="36">
        <f>Índice!$G$52*'Datos Vida'!X236</f>
        <v>0</v>
      </c>
      <c r="Y64" s="36">
        <f>Índice!$G$52*'Datos Vida'!Y236</f>
        <v>0</v>
      </c>
      <c r="Z64" s="36">
        <f>Índice!$G$52*'Datos Vida'!Z236</f>
        <v>-15968.827107679361</v>
      </c>
      <c r="AA64" s="36">
        <f>Índice!$G$52*'Datos Vida'!AA236</f>
        <v>0</v>
      </c>
      <c r="AB64" s="36">
        <f>Índice!$G$52*'Datos Vida'!AB236</f>
        <v>6658.8716292047875</v>
      </c>
      <c r="AC64" s="36">
        <f>Índice!$G$52*'Datos Vida'!AC236</f>
        <v>0</v>
      </c>
      <c r="AD64" s="36">
        <f>Índice!$G$52*'Datos Vida'!AD236</f>
        <v>-734.75655703378527</v>
      </c>
      <c r="AE64" s="36">
        <f>Índice!$G$52*'Datos Vida'!AE236</f>
        <v>0</v>
      </c>
      <c r="AF64" s="36">
        <f>Índice!$G$52*'Datos Vida'!AF236</f>
        <v>8.9471698536848567</v>
      </c>
      <c r="AG64" s="36">
        <f>Índice!$G$52*'Datos Vida'!AG236</f>
        <v>221.87620450848911</v>
      </c>
      <c r="AH64" s="36">
        <f>Índice!$G$52*'Datos Vida'!AH236</f>
        <v>5253.9958638900735</v>
      </c>
      <c r="AI64" s="36">
        <f>Índice!$G$52*'Datos Vida'!AI236</f>
        <v>323.22076342152025</v>
      </c>
      <c r="AJ64" s="36">
        <f>Índice!$G$52*'Datos Vida'!AJ236</f>
        <v>24.528172868847079</v>
      </c>
      <c r="AK64" s="36">
        <f>Índice!$G$52*'Datos Vida'!AK236</f>
        <v>0</v>
      </c>
      <c r="AL64" s="36">
        <f>Índice!$G$52*'Datos Vida'!AL236</f>
        <v>0</v>
      </c>
      <c r="AM64" s="36">
        <f>Índice!$G$52*'Datos Vida'!AM236</f>
        <v>0</v>
      </c>
      <c r="AN64" s="36">
        <f>Índice!$G$52*'Datos Vida'!AN236</f>
        <v>0</v>
      </c>
      <c r="AO64" s="36">
        <f>Índice!$G$52*'Datos Vida'!AO236</f>
        <v>0</v>
      </c>
      <c r="AP64" s="36">
        <f>Índice!$G$52*'Datos Vida'!AP236</f>
        <v>0</v>
      </c>
      <c r="AQ64" s="36">
        <f>Índice!$G$52*'Datos Vida'!AQ236</f>
        <v>-39688.692920543348</v>
      </c>
    </row>
    <row r="65" spans="2:43" x14ac:dyDescent="0.2">
      <c r="B65" s="53" t="str">
        <f>'Datos Generales'!B237</f>
        <v xml:space="preserve">7.70.00.00  Total Aumento (Disminución) De Efectivo Y Equivalentes </v>
      </c>
      <c r="C65" s="33">
        <f>Índice!$G$52*'Datos Vida'!C237</f>
        <v>51281.63955696881</v>
      </c>
      <c r="D65" s="33">
        <f>Índice!$G$52*'Datos Vida'!D237</f>
        <v>887.36873940500311</v>
      </c>
      <c r="E65" s="33">
        <f>Índice!$G$52*'Datos Vida'!E237</f>
        <v>22979.666110672071</v>
      </c>
      <c r="F65" s="33">
        <f>Índice!$G$52*'Datos Vida'!F237</f>
        <v>-308765.64096266107</v>
      </c>
      <c r="G65" s="33">
        <f>Índice!$G$52*'Datos Vida'!G237</f>
        <v>-5635.8665163905016</v>
      </c>
      <c r="H65" s="33">
        <f>Índice!$G$52*'Datos Vida'!H237</f>
        <v>21217.617964011966</v>
      </c>
      <c r="I65" s="33">
        <f>Índice!$G$52*'Datos Vida'!I237</f>
        <v>-3921.7860864364652</v>
      </c>
      <c r="J65" s="33">
        <f>Índice!$G$52*'Datos Vida'!J237</f>
        <v>204835.86025677359</v>
      </c>
      <c r="K65" s="33">
        <f>Índice!$G$52*'Datos Vida'!K237</f>
        <v>63785.870751837829</v>
      </c>
      <c r="L65" s="33">
        <f>Índice!$G$52*'Datos Vida'!L237</f>
        <v>708251.46786316077</v>
      </c>
      <c r="M65" s="33">
        <f>Índice!$G$52*'Datos Vida'!M237</f>
        <v>-5940.3764683309309</v>
      </c>
      <c r="N65" s="33">
        <f>Índice!$G$52*'Datos Vida'!N237</f>
        <v>258529.45949228384</v>
      </c>
      <c r="O65" s="33">
        <f>Índice!$G$52*'Datos Vida'!O237</f>
        <v>-10103.668101502411</v>
      </c>
      <c r="P65" s="33">
        <f>Índice!$G$52*'Datos Vida'!P237</f>
        <v>6384.5711328920079</v>
      </c>
      <c r="Q65" s="33">
        <f>Índice!$G$52*'Datos Vida'!Q237</f>
        <v>1275764.7363799752</v>
      </c>
      <c r="R65" s="33">
        <f>Índice!$G$52*'Datos Vida'!R237</f>
        <v>-180511.80533135659</v>
      </c>
      <c r="S65" s="33">
        <f>Índice!$G$52*'Datos Vida'!S237</f>
        <v>-36135.339721998171</v>
      </c>
      <c r="T65" s="33">
        <f>Índice!$G$52*'Datos Vida'!T237</f>
        <v>-170816.84939191566</v>
      </c>
      <c r="U65" s="33">
        <f>Índice!$G$52*'Datos Vida'!U237</f>
        <v>11269.011460201935</v>
      </c>
      <c r="V65" s="33">
        <f>Índice!$G$52*'Datos Vida'!V237</f>
        <v>-735.30087154959881</v>
      </c>
      <c r="W65" s="33">
        <f>Índice!$G$52*'Datos Vida'!W237</f>
        <v>0</v>
      </c>
      <c r="X65" s="33">
        <f>Índice!$G$52*'Datos Vida'!X237</f>
        <v>-102095.81500382551</v>
      </c>
      <c r="Y65" s="33">
        <f>Índice!$G$52*'Datos Vida'!Y237</f>
        <v>23974.162750720625</v>
      </c>
      <c r="Z65" s="33">
        <f>Índice!$G$52*'Datos Vida'!Z237</f>
        <v>78925.706851933195</v>
      </c>
      <c r="AA65" s="33">
        <f>Índice!$G$52*'Datos Vida'!AA237</f>
        <v>-111097.45032874896</v>
      </c>
      <c r="AB65" s="33">
        <f>Índice!$G$52*'Datos Vida'!AB237</f>
        <v>-527430.96816202346</v>
      </c>
      <c r="AC65" s="33">
        <f>Índice!$G$52*'Datos Vida'!AC237</f>
        <v>-1078523.0501888602</v>
      </c>
      <c r="AD65" s="33">
        <f>Índice!$G$52*'Datos Vida'!AD237</f>
        <v>7147.1217498895221</v>
      </c>
      <c r="AE65" s="33">
        <f>Índice!$G$52*'Datos Vida'!AE237</f>
        <v>-12122.938876541644</v>
      </c>
      <c r="AF65" s="33">
        <f>Índice!$G$52*'Datos Vida'!AF237</f>
        <v>-19981.309600313256</v>
      </c>
      <c r="AG65" s="33">
        <f>Índice!$G$52*'Datos Vida'!AG237</f>
        <v>79008.408638679612</v>
      </c>
      <c r="AH65" s="33">
        <f>Índice!$G$52*'Datos Vida'!AH237</f>
        <v>117976.29306165689</v>
      </c>
      <c r="AI65" s="33">
        <f>Índice!$G$52*'Datos Vida'!AI237</f>
        <v>-8494.2321372135248</v>
      </c>
      <c r="AJ65" s="33">
        <f>Índice!$G$52*'Datos Vida'!AJ237</f>
        <v>26792.623313603068</v>
      </c>
      <c r="AK65" s="33">
        <f>Índice!$G$52*'Datos Vida'!AK237</f>
        <v>-35553.025249049409</v>
      </c>
      <c r="AL65" s="33">
        <f>Índice!$G$52*'Datos Vida'!AL237</f>
        <v>0</v>
      </c>
      <c r="AM65" s="33">
        <f>Índice!$G$52*'Datos Vida'!AM237</f>
        <v>0</v>
      </c>
      <c r="AN65" s="33">
        <f>Índice!$G$52*'Datos Vida'!AN237</f>
        <v>0</v>
      </c>
      <c r="AO65" s="33">
        <f>Índice!$G$52*'Datos Vida'!AO237</f>
        <v>0</v>
      </c>
      <c r="AP65" s="33">
        <f>Índice!$G$52*'Datos Vida'!AP237</f>
        <v>0</v>
      </c>
      <c r="AQ65" s="33">
        <f>Índice!$G$52*'Datos Vida'!AQ237</f>
        <v>341146.16307594854</v>
      </c>
    </row>
    <row r="66" spans="2:43" x14ac:dyDescent="0.2">
      <c r="B66" s="53" t="str">
        <f>'Datos Generales'!B238</f>
        <v xml:space="preserve">7.71.00.00  Efectivo Y Efectivo Equivalente Al Inicio Del Periodo </v>
      </c>
      <c r="C66" s="33">
        <f>Índice!$G$52*'Datos Vida'!C238</f>
        <v>45696.598408492398</v>
      </c>
      <c r="D66" s="33">
        <f>Índice!$G$52*'Datos Vida'!D238</f>
        <v>9741.937086087084</v>
      </c>
      <c r="E66" s="33">
        <f>Índice!$G$52*'Datos Vida'!E238</f>
        <v>38110.691119542695</v>
      </c>
      <c r="F66" s="33">
        <f>Índice!$G$52*'Datos Vida'!F238</f>
        <v>1733752.7730273108</v>
      </c>
      <c r="G66" s="33">
        <f>Índice!$G$52*'Datos Vida'!G238</f>
        <v>118922.44776876977</v>
      </c>
      <c r="H66" s="33">
        <f>Índice!$G$52*'Datos Vida'!H238</f>
        <v>874693.32129491074</v>
      </c>
      <c r="I66" s="33">
        <f>Índice!$G$52*'Datos Vida'!I238</f>
        <v>39621.708215441045</v>
      </c>
      <c r="J66" s="33">
        <f>Índice!$G$52*'Datos Vida'!J238</f>
        <v>193982.84116528212</v>
      </c>
      <c r="K66" s="33">
        <f>Índice!$G$52*'Datos Vida'!K238</f>
        <v>130392.78756050822</v>
      </c>
      <c r="L66" s="33">
        <f>Índice!$G$52*'Datos Vida'!L238</f>
        <v>2150.2464554068633</v>
      </c>
      <c r="M66" s="33">
        <f>Índice!$G$52*'Datos Vida'!M238</f>
        <v>26190.067144597495</v>
      </c>
      <c r="N66" s="33">
        <f>Índice!$G$52*'Datos Vida'!N238</f>
        <v>63704.597790695421</v>
      </c>
      <c r="O66" s="33">
        <f>Índice!$G$52*'Datos Vida'!O238</f>
        <v>62057.87628207331</v>
      </c>
      <c r="P66" s="33">
        <f>Índice!$G$52*'Datos Vida'!P238</f>
        <v>76607.947604284709</v>
      </c>
      <c r="Q66" s="33">
        <f>Índice!$G$52*'Datos Vida'!Q238</f>
        <v>6163114.4928162396</v>
      </c>
      <c r="R66" s="33">
        <f>Índice!$G$52*'Datos Vida'!R238</f>
        <v>599705.01555208641</v>
      </c>
      <c r="S66" s="33">
        <f>Índice!$G$52*'Datos Vida'!S238</f>
        <v>108432.99675418451</v>
      </c>
      <c r="T66" s="33">
        <f>Índice!$G$52*'Datos Vida'!T238</f>
        <v>289954.91374826204</v>
      </c>
      <c r="U66" s="33">
        <f>Índice!$G$52*'Datos Vida'!U238</f>
        <v>9385.3770585719849</v>
      </c>
      <c r="V66" s="33">
        <f>Índice!$G$52*'Datos Vida'!V238</f>
        <v>3687.8669232656016</v>
      </c>
      <c r="W66" s="33">
        <f>Índice!$G$52*'Datos Vida'!W238</f>
        <v>0</v>
      </c>
      <c r="X66" s="33">
        <f>Índice!$G$52*'Datos Vida'!X238</f>
        <v>495067.59195598407</v>
      </c>
      <c r="Y66" s="33">
        <f>Índice!$G$52*'Datos Vida'!Y238</f>
        <v>40929.661977283715</v>
      </c>
      <c r="Z66" s="33">
        <f>Índice!$G$52*'Datos Vida'!Z238</f>
        <v>2267560.5218207184</v>
      </c>
      <c r="AA66" s="33">
        <f>Índice!$G$52*'Datos Vida'!AA238</f>
        <v>653797.76742597413</v>
      </c>
      <c r="AB66" s="33">
        <f>Índice!$G$52*'Datos Vida'!AB238</f>
        <v>606168.51228977134</v>
      </c>
      <c r="AC66" s="33">
        <f>Índice!$G$52*'Datos Vida'!AC238</f>
        <v>1604159.6855495044</v>
      </c>
      <c r="AD66" s="33">
        <f>Índice!$G$52*'Datos Vida'!AD238</f>
        <v>1045460.2978693149</v>
      </c>
      <c r="AE66" s="33">
        <f>Índice!$G$52*'Datos Vida'!AE238</f>
        <v>24513.884612806974</v>
      </c>
      <c r="AF66" s="33">
        <f>Índice!$G$52*'Datos Vida'!AF238</f>
        <v>26712.268883206096</v>
      </c>
      <c r="AG66" s="33">
        <f>Índice!$G$52*'Datos Vida'!AG238</f>
        <v>85581.584751301009</v>
      </c>
      <c r="AH66" s="33">
        <f>Índice!$G$52*'Datos Vida'!AH238</f>
        <v>163928.51517463822</v>
      </c>
      <c r="AI66" s="33">
        <f>Índice!$G$52*'Datos Vida'!AI238</f>
        <v>27157.620216113275</v>
      </c>
      <c r="AJ66" s="33">
        <f>Índice!$G$52*'Datos Vida'!AJ238</f>
        <v>90257.348501110915</v>
      </c>
      <c r="AK66" s="33">
        <f>Índice!$G$52*'Datos Vida'!AK238</f>
        <v>96469.610070090712</v>
      </c>
      <c r="AL66" s="33">
        <f>Índice!$G$52*'Datos Vida'!AL238</f>
        <v>0</v>
      </c>
      <c r="AM66" s="33">
        <f>Índice!$G$52*'Datos Vida'!AM238</f>
        <v>0</v>
      </c>
      <c r="AN66" s="33">
        <f>Índice!$G$52*'Datos Vida'!AN238</f>
        <v>0</v>
      </c>
      <c r="AO66" s="33">
        <f>Índice!$G$52*'Datos Vida'!AO238</f>
        <v>0</v>
      </c>
      <c r="AP66" s="33">
        <f>Índice!$G$52*'Datos Vida'!AP238</f>
        <v>0</v>
      </c>
      <c r="AQ66" s="33">
        <f>Índice!$G$52*'Datos Vida'!AQ238</f>
        <v>17817671.374873832</v>
      </c>
    </row>
    <row r="67" spans="2:43" x14ac:dyDescent="0.2">
      <c r="B67" s="53" t="str">
        <f>'Datos Generales'!B239</f>
        <v xml:space="preserve">7.72.00.00  Efectivo Y Efectivo Equivalente Al Final Del Periodo </v>
      </c>
      <c r="C67" s="33">
        <f>Índice!$G$52*'Datos Vida'!C239</f>
        <v>96978.237965461216</v>
      </c>
      <c r="D67" s="33">
        <f>Índice!$G$52*'Datos Vida'!D239</f>
        <v>10629.305825492087</v>
      </c>
      <c r="E67" s="33">
        <f>Índice!$G$52*'Datos Vida'!E239</f>
        <v>61090.357230214766</v>
      </c>
      <c r="F67" s="33">
        <f>Índice!$G$52*'Datos Vida'!F239</f>
        <v>1424987.1320646496</v>
      </c>
      <c r="G67" s="33">
        <f>Índice!$G$52*'Datos Vida'!G239</f>
        <v>113286.58125237926</v>
      </c>
      <c r="H67" s="33">
        <f>Índice!$G$52*'Datos Vida'!H239</f>
        <v>895910.93925892271</v>
      </c>
      <c r="I67" s="33">
        <f>Índice!$G$52*'Datos Vida'!I239</f>
        <v>35699.922129004583</v>
      </c>
      <c r="J67" s="33">
        <f>Índice!$G$52*'Datos Vida'!J239</f>
        <v>398818.70142205572</v>
      </c>
      <c r="K67" s="33">
        <f>Índice!$G$52*'Datos Vida'!K239</f>
        <v>194178.65831234606</v>
      </c>
      <c r="L67" s="33">
        <f>Índice!$G$52*'Datos Vida'!L239</f>
        <v>710401.71431856765</v>
      </c>
      <c r="M67" s="33">
        <f>Índice!$G$52*'Datos Vida'!M239</f>
        <v>20249.69067626656</v>
      </c>
      <c r="N67" s="33">
        <f>Índice!$G$52*'Datos Vida'!N239</f>
        <v>322234.05728297925</v>
      </c>
      <c r="O67" s="33">
        <f>Índice!$G$52*'Datos Vida'!O239</f>
        <v>51954.208180570902</v>
      </c>
      <c r="P67" s="33">
        <f>Índice!$G$52*'Datos Vida'!P239</f>
        <v>82992.518737176724</v>
      </c>
      <c r="Q67" s="33">
        <f>Índice!$G$52*'Datos Vida'!Q239</f>
        <v>7438879.229196215</v>
      </c>
      <c r="R67" s="33">
        <f>Índice!$G$52*'Datos Vida'!R239</f>
        <v>419193.21022072976</v>
      </c>
      <c r="S67" s="33">
        <f>Índice!$G$52*'Datos Vida'!S239</f>
        <v>72297.65703218634</v>
      </c>
      <c r="T67" s="33">
        <f>Índice!$G$52*'Datos Vida'!T239</f>
        <v>119138.0643563464</v>
      </c>
      <c r="U67" s="33">
        <f>Índice!$G$52*'Datos Vida'!U239</f>
        <v>20654.388518773918</v>
      </c>
      <c r="V67" s="33">
        <f>Índice!$G$52*'Datos Vida'!V239</f>
        <v>2952.5660517160027</v>
      </c>
      <c r="W67" s="33">
        <f>Índice!$G$52*'Datos Vida'!W239</f>
        <v>0</v>
      </c>
      <c r="X67" s="33">
        <f>Índice!$G$52*'Datos Vida'!X239</f>
        <v>392971.77695215854</v>
      </c>
      <c r="Y67" s="33">
        <f>Índice!$G$52*'Datos Vida'!Y239</f>
        <v>64903.824728004343</v>
      </c>
      <c r="Z67" s="33">
        <f>Índice!$G$52*'Datos Vida'!Z239</f>
        <v>2346486.2286726516</v>
      </c>
      <c r="AA67" s="33">
        <f>Índice!$G$52*'Datos Vida'!AA239</f>
        <v>542700.31709722511</v>
      </c>
      <c r="AB67" s="33">
        <f>Índice!$G$52*'Datos Vida'!AB239</f>
        <v>78737.544127747897</v>
      </c>
      <c r="AC67" s="33">
        <f>Índice!$G$52*'Datos Vida'!AC239</f>
        <v>525636.56732132961</v>
      </c>
      <c r="AD67" s="33">
        <f>Índice!$G$52*'Datos Vida'!AD239</f>
        <v>1052607.4196192045</v>
      </c>
      <c r="AE67" s="33">
        <f>Índice!$G$52*'Datos Vida'!AE239</f>
        <v>12390.94573626533</v>
      </c>
      <c r="AF67" s="33">
        <f>Índice!$G$52*'Datos Vida'!AF239</f>
        <v>6730.9592828928417</v>
      </c>
      <c r="AG67" s="33">
        <f>Índice!$G$52*'Datos Vida'!AG239</f>
        <v>164589.99338998061</v>
      </c>
      <c r="AH67" s="33">
        <f>Índice!$G$52*'Datos Vida'!AH239</f>
        <v>281904.77421663789</v>
      </c>
      <c r="AI67" s="33">
        <f>Índice!$G$52*'Datos Vida'!AI239</f>
        <v>18663.388078899752</v>
      </c>
      <c r="AJ67" s="33">
        <f>Índice!$G$52*'Datos Vida'!AJ239</f>
        <v>117049.97181471398</v>
      </c>
      <c r="AK67" s="33">
        <f>Índice!$G$52*'Datos Vida'!AK239</f>
        <v>60916.584821041295</v>
      </c>
      <c r="AL67" s="33">
        <f>Índice!$G$52*'Datos Vida'!AL239</f>
        <v>0</v>
      </c>
      <c r="AM67" s="33">
        <f>Índice!$G$52*'Datos Vida'!AM239</f>
        <v>0</v>
      </c>
      <c r="AN67" s="33">
        <f>Índice!$G$52*'Datos Vida'!AN239</f>
        <v>0</v>
      </c>
      <c r="AO67" s="33">
        <f>Índice!$G$52*'Datos Vida'!AO239</f>
        <v>0</v>
      </c>
      <c r="AP67" s="33">
        <f>Índice!$G$52*'Datos Vida'!AP239</f>
        <v>0</v>
      </c>
      <c r="AQ67" s="33">
        <f>Índice!$G$52*'Datos Vida'!AQ239</f>
        <v>18158817.435890809</v>
      </c>
    </row>
    <row r="68" spans="2:43" x14ac:dyDescent="0.2">
      <c r="B68" s="61" t="str">
        <f>'Datos Generales'!B240</f>
        <v>7.81.00.00  Efectivo En Caja</v>
      </c>
      <c r="C68" s="36">
        <f>Índice!$G$52*'Datos Vida'!C240</f>
        <v>0</v>
      </c>
      <c r="D68" s="36">
        <f>Índice!$G$52*'Datos Vida'!D240</f>
        <v>6.8039314476690924</v>
      </c>
      <c r="E68" s="36">
        <f>Índice!$G$52*'Datos Vida'!E240</f>
        <v>0</v>
      </c>
      <c r="F68" s="36">
        <f>Índice!$G$52*'Datos Vida'!F240</f>
        <v>21461.130670524042</v>
      </c>
      <c r="G68" s="36">
        <f>Índice!$G$52*'Datos Vida'!G240</f>
        <v>7084.3895019420124</v>
      </c>
      <c r="H68" s="36">
        <f>Índice!$G$52*'Datos Vida'!H240</f>
        <v>6.8039314476690924</v>
      </c>
      <c r="I68" s="36">
        <f>Índice!$G$52*'Datos Vida'!I240</f>
        <v>5.1029485857518191</v>
      </c>
      <c r="J68" s="36">
        <f>Índice!$G$52*'Datos Vida'!J240</f>
        <v>72.01961437357734</v>
      </c>
      <c r="K68" s="36">
        <f>Índice!$G$52*'Datos Vida'!K240</f>
        <v>68.039314476690933</v>
      </c>
      <c r="L68" s="36">
        <f>Índice!$G$52*'Datos Vida'!L240</f>
        <v>176.22182449462949</v>
      </c>
      <c r="M68" s="36">
        <f>Índice!$G$52*'Datos Vida'!M240</f>
        <v>0</v>
      </c>
      <c r="N68" s="36">
        <f>Índice!$G$52*'Datos Vida'!N240</f>
        <v>2279.793310170483</v>
      </c>
      <c r="O68" s="36">
        <f>Índice!$G$52*'Datos Vida'!O240</f>
        <v>0</v>
      </c>
      <c r="P68" s="36">
        <f>Índice!$G$52*'Datos Vida'!P240</f>
        <v>1764.7697192391709</v>
      </c>
      <c r="Q68" s="36">
        <f>Índice!$G$52*'Datos Vida'!Q240</f>
        <v>669.03057924930192</v>
      </c>
      <c r="R68" s="36">
        <f>Índice!$G$52*'Datos Vida'!R240</f>
        <v>385.27261822426237</v>
      </c>
      <c r="S68" s="36">
        <f>Índice!$G$52*'Datos Vida'!S240</f>
        <v>0</v>
      </c>
      <c r="T68" s="36">
        <f>Índice!$G$52*'Datos Vida'!T240</f>
        <v>393.70949321937206</v>
      </c>
      <c r="U68" s="36">
        <f>Índice!$G$52*'Datos Vida'!U240</f>
        <v>20.411794343007276</v>
      </c>
      <c r="V68" s="36">
        <f>Índice!$G$52*'Datos Vida'!V240</f>
        <v>5.1029485857518191</v>
      </c>
      <c r="W68" s="36">
        <f>Índice!$G$52*'Datos Vida'!W240</f>
        <v>0</v>
      </c>
      <c r="X68" s="36">
        <f>Índice!$G$52*'Datos Vida'!X240</f>
        <v>217.58972769645757</v>
      </c>
      <c r="Y68" s="36">
        <f>Índice!$G$52*'Datos Vida'!Y240</f>
        <v>221.29787033543724</v>
      </c>
      <c r="Z68" s="36">
        <f>Índice!$G$52*'Datos Vida'!Z240</f>
        <v>889.9882530123557</v>
      </c>
      <c r="AA68" s="36">
        <f>Índice!$G$52*'Datos Vida'!AA240</f>
        <v>292.80718985043939</v>
      </c>
      <c r="AB68" s="36">
        <f>Índice!$G$52*'Datos Vida'!AB240</f>
        <v>432.42386315660917</v>
      </c>
      <c r="AC68" s="36">
        <f>Índice!$G$52*'Datos Vida'!AC240</f>
        <v>22.112777204924551</v>
      </c>
      <c r="AD68" s="36">
        <f>Índice!$G$52*'Datos Vida'!AD240</f>
        <v>145.53609366564189</v>
      </c>
      <c r="AE68" s="36">
        <f>Índice!$G$52*'Datos Vida'!AE240</f>
        <v>143.9031501182013</v>
      </c>
      <c r="AF68" s="36">
        <f>Índice!$G$52*'Datos Vida'!AF240</f>
        <v>3.4019657238345462</v>
      </c>
      <c r="AG68" s="36">
        <f>Índice!$G$52*'Datos Vida'!AG240</f>
        <v>6.8039314476690924</v>
      </c>
      <c r="AH68" s="36">
        <f>Índice!$G$52*'Datos Vida'!AH240</f>
        <v>3428.126840250834</v>
      </c>
      <c r="AI68" s="36">
        <f>Índice!$G$52*'Datos Vida'!AI240</f>
        <v>177.58261078416331</v>
      </c>
      <c r="AJ68" s="36">
        <f>Índice!$G$52*'Datos Vida'!AJ240</f>
        <v>51.029485857518196</v>
      </c>
      <c r="AK68" s="36">
        <f>Índice!$G$52*'Datos Vida'!AK240</f>
        <v>34.529952096920645</v>
      </c>
      <c r="AL68" s="36">
        <f>Índice!$G$52*'Datos Vida'!AL240</f>
        <v>0</v>
      </c>
      <c r="AM68" s="36">
        <f>Índice!$G$52*'Datos Vida'!AM240</f>
        <v>0</v>
      </c>
      <c r="AN68" s="36">
        <f>Índice!$G$52*'Datos Vida'!AN240</f>
        <v>0</v>
      </c>
      <c r="AO68" s="36">
        <f>Índice!$G$52*'Datos Vida'!AO240</f>
        <v>0</v>
      </c>
      <c r="AP68" s="36">
        <f>Índice!$G$52*'Datos Vida'!AP240</f>
        <v>0</v>
      </c>
      <c r="AQ68" s="36">
        <f>Índice!$G$52*'Datos Vida'!AQ240</f>
        <v>40465.735911524403</v>
      </c>
    </row>
    <row r="69" spans="2:43" x14ac:dyDescent="0.2">
      <c r="B69" s="61" t="str">
        <f>'Datos Generales'!B241</f>
        <v>7.82.00.00  Bancos</v>
      </c>
      <c r="C69" s="36">
        <f>Índice!$G$52*'Datos Vida'!C241</f>
        <v>96978.237965461216</v>
      </c>
      <c r="D69" s="36">
        <f>Índice!$G$52*'Datos Vida'!D241</f>
        <v>6665.9477179103633</v>
      </c>
      <c r="E69" s="36">
        <f>Índice!$G$52*'Datos Vida'!E241</f>
        <v>61090.357230214766</v>
      </c>
      <c r="F69" s="36">
        <f>Índice!$G$52*'Datos Vida'!F241</f>
        <v>525159.81584479148</v>
      </c>
      <c r="G69" s="36">
        <f>Índice!$G$52*'Datos Vida'!G241</f>
        <v>106202.19175043724</v>
      </c>
      <c r="H69" s="36">
        <f>Índice!$G$52*'Datos Vida'!H241</f>
        <v>72576.550182226303</v>
      </c>
      <c r="I69" s="36">
        <f>Índice!$G$52*'Datos Vida'!I241</f>
        <v>35694.819180418832</v>
      </c>
      <c r="J69" s="36">
        <f>Índice!$G$52*'Datos Vida'!J241</f>
        <v>20038.020368929578</v>
      </c>
      <c r="K69" s="36">
        <f>Índice!$G$52*'Datos Vida'!K241</f>
        <v>44781.877864667767</v>
      </c>
      <c r="L69" s="36">
        <f>Índice!$G$52*'Datos Vida'!L241</f>
        <v>710225.492494073</v>
      </c>
      <c r="M69" s="36">
        <f>Índice!$G$52*'Datos Vida'!M241</f>
        <v>20249.69067626656</v>
      </c>
      <c r="N69" s="36">
        <f>Índice!$G$52*'Datos Vida'!N241</f>
        <v>42538.757745000221</v>
      </c>
      <c r="O69" s="36">
        <f>Índice!$G$52*'Datos Vida'!O241</f>
        <v>51954.208180570902</v>
      </c>
      <c r="P69" s="36">
        <f>Índice!$G$52*'Datos Vida'!P241</f>
        <v>65177.7510080875</v>
      </c>
      <c r="Q69" s="36">
        <f>Índice!$G$52*'Datos Vida'!Q241</f>
        <v>1984769.1272971351</v>
      </c>
      <c r="R69" s="36">
        <f>Índice!$G$52*'Datos Vida'!R241</f>
        <v>418807.9376025055</v>
      </c>
      <c r="S69" s="36">
        <f>Índice!$G$52*'Datos Vida'!S241</f>
        <v>63315.583010174945</v>
      </c>
      <c r="T69" s="36">
        <f>Índice!$G$52*'Datos Vida'!T241</f>
        <v>118744.35486312702</v>
      </c>
      <c r="U69" s="36">
        <f>Índice!$G$52*'Datos Vida'!U241</f>
        <v>20633.976724430911</v>
      </c>
      <c r="V69" s="36">
        <f>Índice!$G$52*'Datos Vida'!V241</f>
        <v>2947.4631031302511</v>
      </c>
      <c r="W69" s="36">
        <f>Índice!$G$52*'Datos Vida'!W241</f>
        <v>0</v>
      </c>
      <c r="X69" s="36">
        <f>Índice!$G$52*'Datos Vida'!X241</f>
        <v>28394.983189186376</v>
      </c>
      <c r="Y69" s="36">
        <f>Índice!$G$52*'Datos Vida'!Y241</f>
        <v>64682.526857668905</v>
      </c>
      <c r="Z69" s="36">
        <f>Índice!$G$52*'Datos Vida'!Z241</f>
        <v>2345596.2404196393</v>
      </c>
      <c r="AA69" s="36">
        <f>Índice!$G$52*'Datos Vida'!AA241</f>
        <v>24025.022138291948</v>
      </c>
      <c r="AB69" s="36">
        <f>Índice!$G$52*'Datos Vida'!AB241</f>
        <v>78305.120264591285</v>
      </c>
      <c r="AC69" s="36">
        <f>Índice!$G$52*'Datos Vida'!AC241</f>
        <v>311485.58059818129</v>
      </c>
      <c r="AD69" s="36">
        <f>Índice!$G$52*'Datos Vida'!AD241</f>
        <v>267188.07461327309</v>
      </c>
      <c r="AE69" s="36">
        <f>Índice!$G$52*'Datos Vida'!AE241</f>
        <v>12247.042586147129</v>
      </c>
      <c r="AF69" s="36">
        <f>Índice!$G$52*'Datos Vida'!AF241</f>
        <v>6727.5573171690066</v>
      </c>
      <c r="AG69" s="36">
        <f>Índice!$G$52*'Datos Vida'!AG241</f>
        <v>110869.14440902242</v>
      </c>
      <c r="AH69" s="36">
        <f>Índice!$G$52*'Datos Vida'!AH241</f>
        <v>278476.64737638703</v>
      </c>
      <c r="AI69" s="36">
        <f>Índice!$G$52*'Datos Vida'!AI241</f>
        <v>18485.805468115588</v>
      </c>
      <c r="AJ69" s="36">
        <f>Índice!$G$52*'Datos Vida'!AJ241</f>
        <v>86783.295123588323</v>
      </c>
      <c r="AK69" s="36">
        <f>Índice!$G$52*'Datos Vida'!AK241</f>
        <v>60882.054868944375</v>
      </c>
      <c r="AL69" s="36">
        <f>Índice!$G$52*'Datos Vida'!AL241</f>
        <v>0</v>
      </c>
      <c r="AM69" s="36">
        <f>Índice!$G$52*'Datos Vida'!AM241</f>
        <v>0</v>
      </c>
      <c r="AN69" s="36">
        <f>Índice!$G$52*'Datos Vida'!AN241</f>
        <v>0</v>
      </c>
      <c r="AO69" s="36">
        <f>Índice!$G$52*'Datos Vida'!AO241</f>
        <v>0</v>
      </c>
      <c r="AP69" s="36">
        <f>Índice!$G$52*'Datos Vida'!AP241</f>
        <v>0</v>
      </c>
      <c r="AQ69" s="36">
        <f>Índice!$G$52*'Datos Vida'!AQ241</f>
        <v>8162701.2560397657</v>
      </c>
    </row>
    <row r="70" spans="2:43" x14ac:dyDescent="0.2">
      <c r="B70" s="61" t="str">
        <f>'Datos Generales'!B242</f>
        <v>7.83.00.00  Equivalente Al Efectivo</v>
      </c>
      <c r="C70" s="36">
        <f>Índice!$G$52*'Datos Vida'!C242</f>
        <v>0</v>
      </c>
      <c r="D70" s="36">
        <f>Índice!$G$52*'Datos Vida'!D242</f>
        <v>3956.5541761340542</v>
      </c>
      <c r="E70" s="36">
        <f>Índice!$G$52*'Datos Vida'!E242</f>
        <v>0</v>
      </c>
      <c r="F70" s="36">
        <f>Índice!$G$52*'Datos Vida'!F242</f>
        <v>878366.18554933416</v>
      </c>
      <c r="G70" s="36">
        <f>Índice!$G$52*'Datos Vida'!G242</f>
        <v>0</v>
      </c>
      <c r="H70" s="36">
        <f>Índice!$G$52*'Datos Vida'!H242</f>
        <v>823327.58514524868</v>
      </c>
      <c r="I70" s="36">
        <f>Índice!$G$52*'Datos Vida'!I242</f>
        <v>0</v>
      </c>
      <c r="J70" s="36">
        <f>Índice!$G$52*'Datos Vida'!J242</f>
        <v>378708.66143875255</v>
      </c>
      <c r="K70" s="36">
        <f>Índice!$G$52*'Datos Vida'!K242</f>
        <v>149328.74113320161</v>
      </c>
      <c r="L70" s="36">
        <f>Índice!$G$52*'Datos Vida'!L242</f>
        <v>0</v>
      </c>
      <c r="M70" s="36">
        <f>Índice!$G$52*'Datos Vida'!M242</f>
        <v>0</v>
      </c>
      <c r="N70" s="36">
        <f>Índice!$G$52*'Datos Vida'!N242</f>
        <v>277415.5062278086</v>
      </c>
      <c r="O70" s="36">
        <f>Índice!$G$52*'Datos Vida'!O242</f>
        <v>0</v>
      </c>
      <c r="P70" s="36">
        <f>Índice!$G$52*'Datos Vida'!P242</f>
        <v>16049.998009850053</v>
      </c>
      <c r="Q70" s="36">
        <f>Índice!$G$52*'Datos Vida'!Q242</f>
        <v>5453441.0713198306</v>
      </c>
      <c r="R70" s="36">
        <f>Índice!$G$52*'Datos Vida'!R242</f>
        <v>0</v>
      </c>
      <c r="S70" s="36">
        <f>Índice!$G$52*'Datos Vida'!S242</f>
        <v>8982.0740220113985</v>
      </c>
      <c r="T70" s="36">
        <f>Índice!$G$52*'Datos Vida'!T242</f>
        <v>0</v>
      </c>
      <c r="U70" s="36">
        <f>Índice!$G$52*'Datos Vida'!U242</f>
        <v>0</v>
      </c>
      <c r="V70" s="36">
        <f>Índice!$G$52*'Datos Vida'!V242</f>
        <v>0</v>
      </c>
      <c r="W70" s="36">
        <f>Índice!$G$52*'Datos Vida'!W242</f>
        <v>0</v>
      </c>
      <c r="X70" s="36">
        <f>Índice!$G$52*'Datos Vida'!X242</f>
        <v>364359.20403527567</v>
      </c>
      <c r="Y70" s="36">
        <f>Índice!$G$52*'Datos Vida'!Y242</f>
        <v>0</v>
      </c>
      <c r="Z70" s="36">
        <f>Índice!$G$52*'Datos Vida'!Z242</f>
        <v>0</v>
      </c>
      <c r="AA70" s="36">
        <f>Índice!$G$52*'Datos Vida'!AA242</f>
        <v>518382.48776908277</v>
      </c>
      <c r="AB70" s="36">
        <f>Índice!$G$52*'Datos Vida'!AB242</f>
        <v>0</v>
      </c>
      <c r="AC70" s="36">
        <f>Índice!$G$52*'Datos Vida'!AC242</f>
        <v>214128.87394594346</v>
      </c>
      <c r="AD70" s="36">
        <f>Índice!$G$52*'Datos Vida'!AD242</f>
        <v>785273.8089122657</v>
      </c>
      <c r="AE70" s="36">
        <f>Índice!$G$52*'Datos Vida'!AE242</f>
        <v>0</v>
      </c>
      <c r="AF70" s="36">
        <f>Índice!$G$52*'Datos Vida'!AF242</f>
        <v>0</v>
      </c>
      <c r="AG70" s="36">
        <f>Índice!$G$52*'Datos Vida'!AG242</f>
        <v>53714.045049510511</v>
      </c>
      <c r="AH70" s="36">
        <f>Índice!$G$52*'Datos Vida'!AH242</f>
        <v>0</v>
      </c>
      <c r="AI70" s="36">
        <f>Índice!$G$52*'Datos Vida'!AI242</f>
        <v>0</v>
      </c>
      <c r="AJ70" s="36">
        <f>Índice!$G$52*'Datos Vida'!AJ242</f>
        <v>30215.647205268149</v>
      </c>
      <c r="AK70" s="36">
        <f>Índice!$G$52*'Datos Vida'!AK242</f>
        <v>0</v>
      </c>
      <c r="AL70" s="36">
        <f>Índice!$G$52*'Datos Vida'!AL242</f>
        <v>0</v>
      </c>
      <c r="AM70" s="36">
        <f>Índice!$G$52*'Datos Vida'!AM242</f>
        <v>0</v>
      </c>
      <c r="AN70" s="36">
        <f>Índice!$G$52*'Datos Vida'!AN242</f>
        <v>0</v>
      </c>
      <c r="AO70" s="36">
        <f>Índice!$G$52*'Datos Vida'!AO242</f>
        <v>0</v>
      </c>
      <c r="AP70" s="36">
        <f>Índice!$G$52*'Datos Vida'!AP242</f>
        <v>0</v>
      </c>
      <c r="AQ70" s="36">
        <f>Índice!$G$52*'Datos Vida'!AQ242</f>
        <v>9955650.4439395182</v>
      </c>
    </row>
    <row r="71" spans="2:43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</row>
    <row r="72" spans="2:43" hidden="1" x14ac:dyDescent="0.2">
      <c r="B72" s="39" t="s">
        <v>92</v>
      </c>
      <c r="C72" s="40">
        <f>INDEX(Benchmark!$D$54:$D$93,COLUMNS(Benchmark!$D$54:D93),)</f>
        <v>1</v>
      </c>
      <c r="D72" s="40">
        <f>INDEX(Benchmark!$D$54:$D$93,COLUMNS(Benchmark!$D$54:E93),)</f>
        <v>1</v>
      </c>
      <c r="E72" s="40">
        <f>INDEX(Benchmark!$D$54:$D$93,COLUMNS(Benchmark!$D$54:F93),)</f>
        <v>1</v>
      </c>
      <c r="F72" s="40">
        <f>INDEX(Benchmark!$D$54:$D$93,COLUMNS(Benchmark!$D$54:G93),)</f>
        <v>1</v>
      </c>
      <c r="G72" s="40">
        <f>INDEX(Benchmark!$D$54:$D$93,COLUMNS(Benchmark!$D$54:H93),)</f>
        <v>1</v>
      </c>
      <c r="H72" s="40">
        <f>INDEX(Benchmark!$D$54:$D$93,COLUMNS(Benchmark!$D$54:I93),)</f>
        <v>1</v>
      </c>
      <c r="I72" s="40">
        <f>INDEX(Benchmark!$D$54:$D$93,COLUMNS(Benchmark!$D$54:J93),)</f>
        <v>1</v>
      </c>
      <c r="J72" s="40">
        <f>INDEX(Benchmark!$D$54:$D$93,COLUMNS(Benchmark!$D$54:K93),)</f>
        <v>1</v>
      </c>
      <c r="K72" s="40">
        <f>INDEX(Benchmark!$D$54:$D$93,COLUMNS(Benchmark!$D$54:L93),)</f>
        <v>1</v>
      </c>
      <c r="L72" s="40">
        <f>INDEX(Benchmark!$D$54:$D$93,COLUMNS(Benchmark!$D$54:M93),)</f>
        <v>1</v>
      </c>
      <c r="M72" s="40">
        <f>INDEX(Benchmark!$D$54:$D$93,COLUMNS(Benchmark!$D$54:N93),)</f>
        <v>1</v>
      </c>
      <c r="N72" s="40">
        <f>INDEX(Benchmark!$D$54:$D$93,COLUMNS(Benchmark!$D$54:O93),)</f>
        <v>1</v>
      </c>
      <c r="O72" s="40">
        <f>INDEX(Benchmark!$D$54:$D$93,COLUMNS(Benchmark!$D$54:P93),)</f>
        <v>1</v>
      </c>
      <c r="P72" s="40">
        <f>INDEX(Benchmark!$D$54:$D$93,COLUMNS(Benchmark!$D$54:Q93),)</f>
        <v>1</v>
      </c>
      <c r="Q72" s="40">
        <f>INDEX(Benchmark!$D$54:$D$93,COLUMNS(Benchmark!$D$54:R93),)</f>
        <v>1</v>
      </c>
      <c r="R72" s="40">
        <f>INDEX(Benchmark!$D$54:$D$93,COLUMNS(Benchmark!$D$54:S93),)</f>
        <v>1</v>
      </c>
      <c r="S72" s="40">
        <f>INDEX(Benchmark!$D$54:$D$93,COLUMNS(Benchmark!$D$54:T93),)</f>
        <v>1</v>
      </c>
      <c r="T72" s="40">
        <f>INDEX(Benchmark!$D$54:$D$93,COLUMNS(Benchmark!$D$54:U93),)</f>
        <v>1</v>
      </c>
      <c r="U72" s="40">
        <f>INDEX(Benchmark!$D$54:$D$93,COLUMNS(Benchmark!$D$54:V93),)</f>
        <v>1</v>
      </c>
      <c r="V72" s="40">
        <f>INDEX(Benchmark!$D$54:$D$93,COLUMNS(Benchmark!$D$54:W93),)</f>
        <v>1</v>
      </c>
      <c r="W72" s="40">
        <f>INDEX(Benchmark!$D$54:$D$93,COLUMNS(Benchmark!$D$54:X93),)</f>
        <v>1</v>
      </c>
      <c r="X72" s="40">
        <f>INDEX(Benchmark!$D$54:$D$93,COLUMNS(Benchmark!$D$54:Y93),)</f>
        <v>1</v>
      </c>
      <c r="Y72" s="40">
        <f>INDEX(Benchmark!$D$54:$D$93,COLUMNS(Benchmark!$D$54:Z93),)</f>
        <v>1</v>
      </c>
      <c r="Z72" s="40">
        <f>INDEX(Benchmark!$D$54:$D$93,COLUMNS(Benchmark!$D$54:AA93),)</f>
        <v>1</v>
      </c>
      <c r="AA72" s="40">
        <f>INDEX(Benchmark!$D$54:$D$93,COLUMNS(Benchmark!$D$54:AB93),)</f>
        <v>1</v>
      </c>
      <c r="AB72" s="40">
        <f>INDEX(Benchmark!$D$54:$D$93,COLUMNS(Benchmark!$D$54:AC93),)</f>
        <v>1</v>
      </c>
      <c r="AC72" s="40">
        <f>INDEX(Benchmark!$D$54:$D$93,COLUMNS(Benchmark!$D$54:AD93),)</f>
        <v>1</v>
      </c>
      <c r="AD72" s="40">
        <f>INDEX(Benchmark!$D$54:$D$93,COLUMNS(Benchmark!$D$54:AE93),)</f>
        <v>1</v>
      </c>
      <c r="AE72" s="40">
        <f>INDEX(Benchmark!$D$54:$D$93,COLUMNS(Benchmark!$D$54:AF93),)</f>
        <v>1</v>
      </c>
      <c r="AF72" s="40">
        <f>INDEX(Benchmark!$D$54:$D$93,COLUMNS(Benchmark!$D$54:AG93),)</f>
        <v>1</v>
      </c>
      <c r="AG72" s="40">
        <f>INDEX(Benchmark!$D$54:$D$93,COLUMNS(Benchmark!$D$54:AH93),)</f>
        <v>1</v>
      </c>
      <c r="AH72" s="40">
        <f>INDEX(Benchmark!$D$54:$D$93,COLUMNS(Benchmark!$D$54:AI93),)</f>
        <v>1</v>
      </c>
      <c r="AI72" s="40">
        <f>INDEX(Benchmark!$D$54:$D$93,COLUMNS(Benchmark!$D$54:AJ93),)</f>
        <v>1</v>
      </c>
      <c r="AJ72" s="40">
        <f>INDEX(Benchmark!$D$54:$D$93,COLUMNS(Benchmark!$D$54:AK93),)</f>
        <v>1</v>
      </c>
      <c r="AK72" s="40">
        <f>INDEX(Benchmark!$D$54:$D$93,COLUMNS(Benchmark!$D$54:AL93),)</f>
        <v>1</v>
      </c>
      <c r="AL72" s="40">
        <f>INDEX(Benchmark!$D$54:$D$93,COLUMNS(Benchmark!$D$54:AM93),)</f>
        <v>0</v>
      </c>
      <c r="AM72" s="40">
        <f>INDEX(Benchmark!$D$54:$D$93,COLUMNS(Benchmark!$D$54:AN93),)</f>
        <v>0</v>
      </c>
      <c r="AN72" s="40">
        <f>INDEX(Benchmark!$D$54:$D$93,COLUMNS(Benchmark!$D$54:AO93),)</f>
        <v>0</v>
      </c>
      <c r="AO72" s="40">
        <f>INDEX(Benchmark!$D$54:$D$93,COLUMNS(Benchmark!$D$54:AP93),)</f>
        <v>0</v>
      </c>
      <c r="AP72" s="40">
        <f>INDEX(Benchmark!$D$54:$D$93,COLUMNS(Benchmark!$D$54:AQ93),)</f>
        <v>0</v>
      </c>
      <c r="AQ72" s="29"/>
    </row>
    <row r="73" spans="2:43" hidden="1" x14ac:dyDescent="0.2">
      <c r="B73" s="29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29"/>
    </row>
    <row r="74" spans="2:43" hidden="1" x14ac:dyDescent="0.2">
      <c r="B74" s="39" t="s">
        <v>93</v>
      </c>
      <c r="C74" s="40">
        <f>IFERROR(RANK(C76,$C$76:$AP$76,0),"")</f>
        <v>9</v>
      </c>
      <c r="D74" s="40">
        <f t="shared" ref="D74:AP74" si="0">IFERROR(RANK(D76,$C$76:$AP$76,0),"")</f>
        <v>17</v>
      </c>
      <c r="E74" s="40">
        <f t="shared" si="0"/>
        <v>12</v>
      </c>
      <c r="F74" s="40">
        <f t="shared" si="0"/>
        <v>33</v>
      </c>
      <c r="G74" s="40">
        <f t="shared" si="0"/>
        <v>21</v>
      </c>
      <c r="H74" s="40">
        <f t="shared" si="0"/>
        <v>13</v>
      </c>
      <c r="I74" s="40">
        <f t="shared" si="0"/>
        <v>20</v>
      </c>
      <c r="J74" s="40">
        <f t="shared" si="0"/>
        <v>4</v>
      </c>
      <c r="K74" s="40">
        <f t="shared" si="0"/>
        <v>8</v>
      </c>
      <c r="L74" s="40">
        <f t="shared" si="0"/>
        <v>2</v>
      </c>
      <c r="M74" s="40">
        <f t="shared" si="0"/>
        <v>22</v>
      </c>
      <c r="N74" s="40">
        <f t="shared" si="0"/>
        <v>3</v>
      </c>
      <c r="O74" s="40">
        <f t="shared" si="0"/>
        <v>24</v>
      </c>
      <c r="P74" s="40">
        <f t="shared" si="0"/>
        <v>16</v>
      </c>
      <c r="Q74" s="40">
        <f t="shared" si="0"/>
        <v>1</v>
      </c>
      <c r="R74" s="40">
        <f t="shared" si="0"/>
        <v>32</v>
      </c>
      <c r="S74" s="40">
        <f t="shared" si="0"/>
        <v>28</v>
      </c>
      <c r="T74" s="40">
        <f t="shared" si="0"/>
        <v>31</v>
      </c>
      <c r="U74" s="40">
        <f t="shared" si="0"/>
        <v>14</v>
      </c>
      <c r="V74" s="40">
        <f t="shared" si="0"/>
        <v>19</v>
      </c>
      <c r="W74" s="40">
        <f t="shared" si="0"/>
        <v>18</v>
      </c>
      <c r="X74" s="40">
        <f t="shared" si="0"/>
        <v>29</v>
      </c>
      <c r="Y74" s="40">
        <f t="shared" si="0"/>
        <v>11</v>
      </c>
      <c r="Z74" s="40">
        <f t="shared" si="0"/>
        <v>7</v>
      </c>
      <c r="AA74" s="40">
        <f t="shared" si="0"/>
        <v>30</v>
      </c>
      <c r="AB74" s="40">
        <f t="shared" si="0"/>
        <v>34</v>
      </c>
      <c r="AC74" s="40">
        <f t="shared" si="0"/>
        <v>35</v>
      </c>
      <c r="AD74" s="40">
        <f t="shared" si="0"/>
        <v>15</v>
      </c>
      <c r="AE74" s="40">
        <f t="shared" si="0"/>
        <v>25</v>
      </c>
      <c r="AF74" s="40">
        <f t="shared" si="0"/>
        <v>26</v>
      </c>
      <c r="AG74" s="40">
        <f t="shared" si="0"/>
        <v>6</v>
      </c>
      <c r="AH74" s="40">
        <f t="shared" si="0"/>
        <v>5</v>
      </c>
      <c r="AI74" s="40">
        <f t="shared" si="0"/>
        <v>23</v>
      </c>
      <c r="AJ74" s="40">
        <f t="shared" si="0"/>
        <v>10</v>
      </c>
      <c r="AK74" s="40">
        <f t="shared" si="0"/>
        <v>27</v>
      </c>
      <c r="AL74" s="40" t="str">
        <f t="shared" si="0"/>
        <v/>
      </c>
      <c r="AM74" s="40" t="str">
        <f t="shared" si="0"/>
        <v/>
      </c>
      <c r="AN74" s="40" t="str">
        <f t="shared" si="0"/>
        <v/>
      </c>
      <c r="AO74" s="40" t="str">
        <f t="shared" si="0"/>
        <v/>
      </c>
      <c r="AP74" s="40" t="str">
        <f t="shared" si="0"/>
        <v/>
      </c>
      <c r="AQ74" s="29"/>
    </row>
    <row r="75" spans="2:43" hidden="1" x14ac:dyDescent="0.2">
      <c r="B75" s="29"/>
      <c r="C75" s="40" t="str">
        <f t="shared" ref="C75:AP75" si="1">C11</f>
        <v>4 Life Seguros</v>
      </c>
      <c r="D75" s="40" t="str">
        <f t="shared" si="1"/>
        <v>Alemana Seguros</v>
      </c>
      <c r="E75" s="40" t="str">
        <f t="shared" si="1"/>
        <v>BanChile</v>
      </c>
      <c r="F75" s="40" t="str">
        <f t="shared" si="1"/>
        <v>BCI Seguros Vida</v>
      </c>
      <c r="G75" s="40" t="str">
        <f t="shared" si="1"/>
        <v>BICE Vida</v>
      </c>
      <c r="H75" s="40" t="str">
        <f t="shared" si="1"/>
        <v>BNP Paribas Cardif</v>
      </c>
      <c r="I75" s="40" t="str">
        <f t="shared" si="1"/>
        <v>Bupa</v>
      </c>
      <c r="J75" s="40" t="str">
        <f t="shared" si="1"/>
        <v>Cámara</v>
      </c>
      <c r="K75" s="40" t="str">
        <f t="shared" si="1"/>
        <v>CF Seguros de Vida</v>
      </c>
      <c r="L75" s="40" t="str">
        <f t="shared" si="1"/>
        <v>Chilena Consolidada</v>
      </c>
      <c r="M75" s="40" t="str">
        <f t="shared" si="1"/>
        <v>Chubb Vida</v>
      </c>
      <c r="N75" s="40" t="str">
        <f t="shared" si="1"/>
        <v>CLC</v>
      </c>
      <c r="O75" s="40" t="str">
        <f t="shared" si="1"/>
        <v>CN Life</v>
      </c>
      <c r="P75" s="40" t="str">
        <f t="shared" si="1"/>
        <v>Colmena Seguros</v>
      </c>
      <c r="Q75" s="40" t="str">
        <f t="shared" si="1"/>
        <v>Confuturo</v>
      </c>
      <c r="R75" s="40" t="str">
        <f t="shared" si="1"/>
        <v>Consorcio Nacional</v>
      </c>
      <c r="S75" s="40" t="str">
        <f t="shared" si="1"/>
        <v>Divina Pastora</v>
      </c>
      <c r="T75" s="40" t="str">
        <f t="shared" si="1"/>
        <v>EuroAmérica</v>
      </c>
      <c r="U75" s="40" t="str">
        <f t="shared" si="1"/>
        <v>HDI Vida</v>
      </c>
      <c r="V75" s="40" t="str">
        <f t="shared" si="1"/>
        <v>Huelen</v>
      </c>
      <c r="W75" s="40" t="str">
        <f t="shared" si="1"/>
        <v>M. de Carabineros</v>
      </c>
      <c r="X75" s="40" t="str">
        <f t="shared" si="1"/>
        <v>M. del Ej. y Av.</v>
      </c>
      <c r="Y75" s="40" t="str">
        <f t="shared" si="1"/>
        <v>Mapfre Vida</v>
      </c>
      <c r="Z75" s="40" t="str">
        <f t="shared" si="1"/>
        <v>MetLife</v>
      </c>
      <c r="AA75" s="40" t="str">
        <f t="shared" si="1"/>
        <v>Mutual de Seguros</v>
      </c>
      <c r="AB75" s="40" t="str">
        <f t="shared" si="1"/>
        <v>Ohio National</v>
      </c>
      <c r="AC75" s="40" t="str">
        <f t="shared" si="1"/>
        <v>Penta Vida</v>
      </c>
      <c r="AD75" s="40" t="str">
        <f t="shared" si="1"/>
        <v>Principal</v>
      </c>
      <c r="AE75" s="40" t="str">
        <f t="shared" si="1"/>
        <v>Renta Nacional</v>
      </c>
      <c r="AF75" s="40" t="str">
        <f t="shared" si="1"/>
        <v>Rigel</v>
      </c>
      <c r="AG75" s="40" t="str">
        <f t="shared" si="1"/>
        <v>Save Seguros</v>
      </c>
      <c r="AH75" s="40" t="str">
        <f t="shared" si="1"/>
        <v>Security Previsión</v>
      </c>
      <c r="AI75" s="40" t="str">
        <f t="shared" si="1"/>
        <v>Sura</v>
      </c>
      <c r="AJ75" s="40" t="str">
        <f t="shared" si="1"/>
        <v>Suramericana</v>
      </c>
      <c r="AK75" s="40" t="str">
        <f t="shared" si="1"/>
        <v>Zurich Santander</v>
      </c>
      <c r="AL75" s="40" t="str">
        <f t="shared" si="1"/>
        <v/>
      </c>
      <c r="AM75" s="40" t="str">
        <f t="shared" si="1"/>
        <v/>
      </c>
      <c r="AN75" s="40" t="str">
        <f t="shared" si="1"/>
        <v/>
      </c>
      <c r="AO75" s="40" t="str">
        <f t="shared" si="1"/>
        <v/>
      </c>
      <c r="AP75" s="40" t="str">
        <f t="shared" si="1"/>
        <v/>
      </c>
      <c r="AQ75" s="29"/>
    </row>
    <row r="76" spans="2:43" hidden="1" x14ac:dyDescent="0.2">
      <c r="B76" s="29"/>
      <c r="C76" s="42">
        <f t="shared" ref="C76:AP76" si="2">IFERROR(IF(C72=1,VLOOKUP($C$92,$B$12:$AQ$70,C79+1,FALSE)+C77/1000000,""),"")</f>
        <v>51281.639596968809</v>
      </c>
      <c r="D76" s="42">
        <f t="shared" si="2"/>
        <v>887.36877840500313</v>
      </c>
      <c r="E76" s="42">
        <f t="shared" si="2"/>
        <v>22979.66614867207</v>
      </c>
      <c r="F76" s="42">
        <f t="shared" si="2"/>
        <v>-308765.64092566108</v>
      </c>
      <c r="G76" s="42">
        <f t="shared" si="2"/>
        <v>-5635.8664803905012</v>
      </c>
      <c r="H76" s="42">
        <f t="shared" si="2"/>
        <v>21217.617999011967</v>
      </c>
      <c r="I76" s="42">
        <f t="shared" si="2"/>
        <v>-3921.7860524364651</v>
      </c>
      <c r="J76" s="42">
        <f t="shared" si="2"/>
        <v>204835.86028977358</v>
      </c>
      <c r="K76" s="42">
        <f t="shared" si="2"/>
        <v>63785.870783837832</v>
      </c>
      <c r="L76" s="42">
        <f t="shared" si="2"/>
        <v>708251.46789416077</v>
      </c>
      <c r="M76" s="42">
        <f t="shared" si="2"/>
        <v>-5940.3764383309308</v>
      </c>
      <c r="N76" s="42">
        <f t="shared" si="2"/>
        <v>258529.45952128383</v>
      </c>
      <c r="O76" s="42">
        <f t="shared" si="2"/>
        <v>-10103.668073502411</v>
      </c>
      <c r="P76" s="42">
        <f t="shared" si="2"/>
        <v>6384.5711598920079</v>
      </c>
      <c r="Q76" s="42">
        <f t="shared" si="2"/>
        <v>1275764.7364059752</v>
      </c>
      <c r="R76" s="42">
        <f t="shared" si="2"/>
        <v>-180511.8053063566</v>
      </c>
      <c r="S76" s="42">
        <f t="shared" si="2"/>
        <v>-36135.33969799817</v>
      </c>
      <c r="T76" s="42">
        <f t="shared" si="2"/>
        <v>-170816.84936891566</v>
      </c>
      <c r="U76" s="42">
        <f t="shared" si="2"/>
        <v>11269.011482201935</v>
      </c>
      <c r="V76" s="42">
        <f t="shared" si="2"/>
        <v>-735.30085054959886</v>
      </c>
      <c r="W76" s="42">
        <f t="shared" si="2"/>
        <v>2.0000000000000002E-5</v>
      </c>
      <c r="X76" s="42">
        <f t="shared" si="2"/>
        <v>-102095.81498482551</v>
      </c>
      <c r="Y76" s="42">
        <f t="shared" si="2"/>
        <v>23974.162768720624</v>
      </c>
      <c r="Z76" s="42">
        <f t="shared" si="2"/>
        <v>78925.706868933194</v>
      </c>
      <c r="AA76" s="42">
        <f t="shared" si="2"/>
        <v>-111097.45031274896</v>
      </c>
      <c r="AB76" s="42">
        <f t="shared" si="2"/>
        <v>-527430.96814702346</v>
      </c>
      <c r="AC76" s="42">
        <f t="shared" si="2"/>
        <v>-1078523.0501748601</v>
      </c>
      <c r="AD76" s="42">
        <f t="shared" si="2"/>
        <v>7147.121762889522</v>
      </c>
      <c r="AE76" s="42">
        <f t="shared" si="2"/>
        <v>-12122.938864541644</v>
      </c>
      <c r="AF76" s="42">
        <f t="shared" si="2"/>
        <v>-19981.309589313256</v>
      </c>
      <c r="AG76" s="42">
        <f t="shared" si="2"/>
        <v>79008.408648679615</v>
      </c>
      <c r="AH76" s="42">
        <f t="shared" si="2"/>
        <v>117976.29307065689</v>
      </c>
      <c r="AI76" s="42">
        <f t="shared" si="2"/>
        <v>-8494.2321292135239</v>
      </c>
      <c r="AJ76" s="42">
        <f t="shared" si="2"/>
        <v>26792.623320603067</v>
      </c>
      <c r="AK76" s="42">
        <f t="shared" si="2"/>
        <v>-35553.025243049407</v>
      </c>
      <c r="AL76" s="42" t="str">
        <f t="shared" si="2"/>
        <v/>
      </c>
      <c r="AM76" s="42" t="str">
        <f t="shared" si="2"/>
        <v/>
      </c>
      <c r="AN76" s="42" t="str">
        <f t="shared" si="2"/>
        <v/>
      </c>
      <c r="AO76" s="42" t="str">
        <f t="shared" si="2"/>
        <v/>
      </c>
      <c r="AP76" s="42" t="str">
        <f t="shared" si="2"/>
        <v/>
      </c>
      <c r="AQ76" s="29"/>
    </row>
    <row r="77" spans="2:43" hidden="1" x14ac:dyDescent="0.2">
      <c r="B77" s="29"/>
      <c r="C77" s="40">
        <v>40</v>
      </c>
      <c r="D77" s="40">
        <f>C77-1</f>
        <v>39</v>
      </c>
      <c r="E77" s="40">
        <f t="shared" ref="E77:AP77" si="3">D77-1</f>
        <v>38</v>
      </c>
      <c r="F77" s="40">
        <f t="shared" si="3"/>
        <v>37</v>
      </c>
      <c r="G77" s="40">
        <f t="shared" si="3"/>
        <v>36</v>
      </c>
      <c r="H77" s="40">
        <f t="shared" si="3"/>
        <v>35</v>
      </c>
      <c r="I77" s="40">
        <f t="shared" si="3"/>
        <v>34</v>
      </c>
      <c r="J77" s="40">
        <f t="shared" si="3"/>
        <v>33</v>
      </c>
      <c r="K77" s="40">
        <f t="shared" si="3"/>
        <v>32</v>
      </c>
      <c r="L77" s="40">
        <f t="shared" si="3"/>
        <v>31</v>
      </c>
      <c r="M77" s="40">
        <f t="shared" si="3"/>
        <v>30</v>
      </c>
      <c r="N77" s="40">
        <f t="shared" si="3"/>
        <v>29</v>
      </c>
      <c r="O77" s="40">
        <f t="shared" si="3"/>
        <v>28</v>
      </c>
      <c r="P77" s="40">
        <f t="shared" si="3"/>
        <v>27</v>
      </c>
      <c r="Q77" s="40">
        <f t="shared" si="3"/>
        <v>26</v>
      </c>
      <c r="R77" s="40">
        <f t="shared" si="3"/>
        <v>25</v>
      </c>
      <c r="S77" s="40">
        <f t="shared" si="3"/>
        <v>24</v>
      </c>
      <c r="T77" s="40">
        <f t="shared" si="3"/>
        <v>23</v>
      </c>
      <c r="U77" s="40">
        <f t="shared" si="3"/>
        <v>22</v>
      </c>
      <c r="V77" s="40">
        <f t="shared" si="3"/>
        <v>21</v>
      </c>
      <c r="W77" s="40">
        <f t="shared" si="3"/>
        <v>20</v>
      </c>
      <c r="X77" s="40">
        <f t="shared" si="3"/>
        <v>19</v>
      </c>
      <c r="Y77" s="40">
        <f t="shared" si="3"/>
        <v>18</v>
      </c>
      <c r="Z77" s="40">
        <f t="shared" si="3"/>
        <v>17</v>
      </c>
      <c r="AA77" s="40">
        <f t="shared" si="3"/>
        <v>16</v>
      </c>
      <c r="AB77" s="40">
        <f t="shared" si="3"/>
        <v>15</v>
      </c>
      <c r="AC77" s="40">
        <f t="shared" si="3"/>
        <v>14</v>
      </c>
      <c r="AD77" s="40">
        <f t="shared" si="3"/>
        <v>13</v>
      </c>
      <c r="AE77" s="40">
        <f t="shared" si="3"/>
        <v>12</v>
      </c>
      <c r="AF77" s="40">
        <f t="shared" si="3"/>
        <v>11</v>
      </c>
      <c r="AG77" s="40">
        <f t="shared" si="3"/>
        <v>10</v>
      </c>
      <c r="AH77" s="40">
        <f t="shared" si="3"/>
        <v>9</v>
      </c>
      <c r="AI77" s="40">
        <f t="shared" si="3"/>
        <v>8</v>
      </c>
      <c r="AJ77" s="40">
        <f t="shared" si="3"/>
        <v>7</v>
      </c>
      <c r="AK77" s="40">
        <f t="shared" si="3"/>
        <v>6</v>
      </c>
      <c r="AL77" s="40">
        <f t="shared" si="3"/>
        <v>5</v>
      </c>
      <c r="AM77" s="40">
        <f t="shared" si="3"/>
        <v>4</v>
      </c>
      <c r="AN77" s="40">
        <f t="shared" si="3"/>
        <v>3</v>
      </c>
      <c r="AO77" s="40">
        <f t="shared" si="3"/>
        <v>2</v>
      </c>
      <c r="AP77" s="40">
        <f t="shared" si="3"/>
        <v>1</v>
      </c>
      <c r="AQ77" s="29"/>
    </row>
    <row r="78" spans="2:43" hidden="1" x14ac:dyDescent="0.2">
      <c r="B78" s="29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29"/>
    </row>
    <row r="79" spans="2:43" hidden="1" x14ac:dyDescent="0.2">
      <c r="B79" s="39" t="s">
        <v>94</v>
      </c>
      <c r="C79" s="40">
        <v>1</v>
      </c>
      <c r="D79" s="40">
        <v>2</v>
      </c>
      <c r="E79" s="40">
        <v>3</v>
      </c>
      <c r="F79" s="40">
        <v>4</v>
      </c>
      <c r="G79" s="40">
        <v>5</v>
      </c>
      <c r="H79" s="40">
        <v>6</v>
      </c>
      <c r="I79" s="40">
        <v>7</v>
      </c>
      <c r="J79" s="40">
        <v>8</v>
      </c>
      <c r="K79" s="40">
        <v>9</v>
      </c>
      <c r="L79" s="40">
        <v>10</v>
      </c>
      <c r="M79" s="40">
        <v>11</v>
      </c>
      <c r="N79" s="40">
        <v>12</v>
      </c>
      <c r="O79" s="40">
        <v>13</v>
      </c>
      <c r="P79" s="40">
        <v>14</v>
      </c>
      <c r="Q79" s="40">
        <v>15</v>
      </c>
      <c r="R79" s="40">
        <v>16</v>
      </c>
      <c r="S79" s="40">
        <v>17</v>
      </c>
      <c r="T79" s="40">
        <v>18</v>
      </c>
      <c r="U79" s="40">
        <v>19</v>
      </c>
      <c r="V79" s="40">
        <v>20</v>
      </c>
      <c r="W79" s="40">
        <v>21</v>
      </c>
      <c r="X79" s="40">
        <v>22</v>
      </c>
      <c r="Y79" s="40">
        <v>23</v>
      </c>
      <c r="Z79" s="40">
        <v>24</v>
      </c>
      <c r="AA79" s="40">
        <v>25</v>
      </c>
      <c r="AB79" s="40">
        <v>26</v>
      </c>
      <c r="AC79" s="40">
        <v>27</v>
      </c>
      <c r="AD79" s="40">
        <v>28</v>
      </c>
      <c r="AE79" s="40">
        <v>29</v>
      </c>
      <c r="AF79" s="40">
        <v>30</v>
      </c>
      <c r="AG79" s="40">
        <v>31</v>
      </c>
      <c r="AH79" s="40">
        <v>32</v>
      </c>
      <c r="AI79" s="40">
        <v>33</v>
      </c>
      <c r="AJ79" s="40">
        <v>34</v>
      </c>
      <c r="AK79" s="40">
        <v>35</v>
      </c>
      <c r="AL79" s="40">
        <v>36</v>
      </c>
      <c r="AM79" s="40">
        <v>37</v>
      </c>
      <c r="AN79" s="40">
        <v>38</v>
      </c>
      <c r="AO79" s="40">
        <v>39</v>
      </c>
      <c r="AP79" s="40">
        <v>40</v>
      </c>
      <c r="AQ79" s="29"/>
    </row>
    <row r="80" spans="2:43" hidden="1" x14ac:dyDescent="0.2">
      <c r="B80" s="29"/>
      <c r="C80" s="40" t="str">
        <f>IFERROR(HLOOKUP(C79,$C$74:$AP$75,2,FALSE),"")</f>
        <v>Confuturo</v>
      </c>
      <c r="D80" s="40" t="str">
        <f t="shared" ref="D80:AP80" si="4">IFERROR(HLOOKUP(D79,$C$74:$AP$75,2,FALSE),"")</f>
        <v>Chilena Consolidada</v>
      </c>
      <c r="E80" s="40" t="str">
        <f t="shared" si="4"/>
        <v>CLC</v>
      </c>
      <c r="F80" s="40" t="str">
        <f t="shared" si="4"/>
        <v>Cámara</v>
      </c>
      <c r="G80" s="40" t="str">
        <f t="shared" si="4"/>
        <v>Security Previsión</v>
      </c>
      <c r="H80" s="40" t="str">
        <f t="shared" si="4"/>
        <v>Save Seguros</v>
      </c>
      <c r="I80" s="40" t="str">
        <f t="shared" si="4"/>
        <v>MetLife</v>
      </c>
      <c r="J80" s="40" t="str">
        <f t="shared" si="4"/>
        <v>CF Seguros de Vida</v>
      </c>
      <c r="K80" s="40" t="str">
        <f t="shared" si="4"/>
        <v>4 Life Seguros</v>
      </c>
      <c r="L80" s="40" t="str">
        <f t="shared" si="4"/>
        <v>Suramericana</v>
      </c>
      <c r="M80" s="40" t="str">
        <f t="shared" si="4"/>
        <v>Mapfre Vida</v>
      </c>
      <c r="N80" s="40" t="str">
        <f t="shared" si="4"/>
        <v>BanChile</v>
      </c>
      <c r="O80" s="40" t="str">
        <f t="shared" si="4"/>
        <v>BNP Paribas Cardif</v>
      </c>
      <c r="P80" s="40" t="str">
        <f t="shared" si="4"/>
        <v>HDI Vida</v>
      </c>
      <c r="Q80" s="40" t="str">
        <f t="shared" si="4"/>
        <v>Principal</v>
      </c>
      <c r="R80" s="40" t="str">
        <f t="shared" si="4"/>
        <v>Colmena Seguros</v>
      </c>
      <c r="S80" s="40" t="str">
        <f t="shared" si="4"/>
        <v>Alemana Seguros</v>
      </c>
      <c r="T80" s="40" t="str">
        <f t="shared" si="4"/>
        <v>M. de Carabineros</v>
      </c>
      <c r="U80" s="40" t="str">
        <f t="shared" si="4"/>
        <v>Huelen</v>
      </c>
      <c r="V80" s="40" t="str">
        <f t="shared" si="4"/>
        <v>Bupa</v>
      </c>
      <c r="W80" s="40" t="str">
        <f t="shared" si="4"/>
        <v>BICE Vida</v>
      </c>
      <c r="X80" s="40" t="str">
        <f t="shared" si="4"/>
        <v>Chubb Vida</v>
      </c>
      <c r="Y80" s="40" t="str">
        <f t="shared" si="4"/>
        <v>Sura</v>
      </c>
      <c r="Z80" s="40" t="str">
        <f t="shared" si="4"/>
        <v>CN Life</v>
      </c>
      <c r="AA80" s="40" t="str">
        <f t="shared" si="4"/>
        <v>Renta Nacional</v>
      </c>
      <c r="AB80" s="40" t="str">
        <f t="shared" si="4"/>
        <v>Rigel</v>
      </c>
      <c r="AC80" s="40" t="str">
        <f t="shared" si="4"/>
        <v>Zurich Santander</v>
      </c>
      <c r="AD80" s="40" t="str">
        <f t="shared" si="4"/>
        <v>Divina Pastora</v>
      </c>
      <c r="AE80" s="40" t="str">
        <f t="shared" si="4"/>
        <v>M. del Ej. y Av.</v>
      </c>
      <c r="AF80" s="40" t="str">
        <f t="shared" si="4"/>
        <v>Mutual de Seguros</v>
      </c>
      <c r="AG80" s="40" t="str">
        <f t="shared" si="4"/>
        <v>EuroAmérica</v>
      </c>
      <c r="AH80" s="40" t="str">
        <f t="shared" si="4"/>
        <v>Consorcio Nacional</v>
      </c>
      <c r="AI80" s="40" t="str">
        <f t="shared" si="4"/>
        <v>BCI Seguros Vida</v>
      </c>
      <c r="AJ80" s="40" t="str">
        <f t="shared" si="4"/>
        <v>Ohio National</v>
      </c>
      <c r="AK80" s="40" t="str">
        <f t="shared" si="4"/>
        <v>Penta Vida</v>
      </c>
      <c r="AL80" s="40" t="str">
        <f t="shared" si="4"/>
        <v/>
      </c>
      <c r="AM80" s="40" t="str">
        <f t="shared" si="4"/>
        <v/>
      </c>
      <c r="AN80" s="40" t="str">
        <f t="shared" si="4"/>
        <v/>
      </c>
      <c r="AO80" s="40" t="str">
        <f t="shared" si="4"/>
        <v/>
      </c>
      <c r="AP80" s="40" t="str">
        <f t="shared" si="4"/>
        <v/>
      </c>
      <c r="AQ80" s="29"/>
    </row>
    <row r="81" spans="1:43" hidden="1" x14ac:dyDescent="0.2">
      <c r="B81" s="29"/>
      <c r="C81" s="42">
        <f>IFERROR((HLOOKUP(C79,$C$74:$AP$76,3,FALSE)-HLOOKUP(C79,$C$74:$AP$77,4,FALSE)/1000000)/$C$86,"")</f>
        <v>1275.7647363799751</v>
      </c>
      <c r="D81" s="42">
        <f t="shared" ref="D81:AP81" si="5">IFERROR((HLOOKUP(D79,$C$74:$AP$76,3,FALSE)-HLOOKUP(D79,$C$74:$AP$77,4,FALSE)/1000000)/$C$86,"")</f>
        <v>708.25146786316077</v>
      </c>
      <c r="E81" s="42">
        <f t="shared" si="5"/>
        <v>258.52945949228382</v>
      </c>
      <c r="F81" s="42">
        <f t="shared" si="5"/>
        <v>204.8358602567736</v>
      </c>
      <c r="G81" s="42">
        <f t="shared" si="5"/>
        <v>117.97629306165689</v>
      </c>
      <c r="H81" s="42">
        <f t="shared" si="5"/>
        <v>79.008408638679612</v>
      </c>
      <c r="I81" s="42">
        <f t="shared" si="5"/>
        <v>78.925706851933199</v>
      </c>
      <c r="J81" s="42">
        <f t="shared" si="5"/>
        <v>63.785870751837827</v>
      </c>
      <c r="K81" s="42">
        <f t="shared" si="5"/>
        <v>51.281639556968813</v>
      </c>
      <c r="L81" s="42">
        <f t="shared" si="5"/>
        <v>26.792623313603066</v>
      </c>
      <c r="M81" s="42">
        <f t="shared" si="5"/>
        <v>23.974162750720623</v>
      </c>
      <c r="N81" s="42">
        <f t="shared" si="5"/>
        <v>22.979666110672071</v>
      </c>
      <c r="O81" s="42">
        <f t="shared" si="5"/>
        <v>21.217617964011968</v>
      </c>
      <c r="P81" s="42">
        <f t="shared" si="5"/>
        <v>11.269011460201934</v>
      </c>
      <c r="Q81" s="42">
        <f t="shared" si="5"/>
        <v>7.1471217498895223</v>
      </c>
      <c r="R81" s="42">
        <f t="shared" si="5"/>
        <v>6.3845711328920078</v>
      </c>
      <c r="S81" s="42">
        <f t="shared" si="5"/>
        <v>0.88736873940500316</v>
      </c>
      <c r="T81" s="42">
        <f t="shared" si="5"/>
        <v>0</v>
      </c>
      <c r="U81" s="42">
        <f t="shared" si="5"/>
        <v>-0.73530087154959878</v>
      </c>
      <c r="V81" s="42">
        <f t="shared" si="5"/>
        <v>-3.9217860864364651</v>
      </c>
      <c r="W81" s="42">
        <f t="shared" si="5"/>
        <v>-5.635866516390502</v>
      </c>
      <c r="X81" s="42">
        <f t="shared" si="5"/>
        <v>-5.940376468330931</v>
      </c>
      <c r="Y81" s="42">
        <f t="shared" si="5"/>
        <v>-8.4942321372135243</v>
      </c>
      <c r="Z81" s="42">
        <f t="shared" si="5"/>
        <v>-10.103668101502411</v>
      </c>
      <c r="AA81" s="42">
        <f t="shared" si="5"/>
        <v>-12.122938876541644</v>
      </c>
      <c r="AB81" s="42">
        <f t="shared" si="5"/>
        <v>-19.981309600313256</v>
      </c>
      <c r="AC81" s="42">
        <f t="shared" si="5"/>
        <v>-35.553025249049412</v>
      </c>
      <c r="AD81" s="42">
        <f t="shared" si="5"/>
        <v>-36.135339721998172</v>
      </c>
      <c r="AE81" s="42">
        <f t="shared" si="5"/>
        <v>-102.09581500382551</v>
      </c>
      <c r="AF81" s="42">
        <f t="shared" si="5"/>
        <v>-111.09745032874896</v>
      </c>
      <c r="AG81" s="42">
        <f t="shared" si="5"/>
        <v>-170.81684939191567</v>
      </c>
      <c r="AH81" s="42">
        <f t="shared" si="5"/>
        <v>-180.51180533135658</v>
      </c>
      <c r="AI81" s="42">
        <f t="shared" si="5"/>
        <v>-308.76564096266105</v>
      </c>
      <c r="AJ81" s="42">
        <f t="shared" si="5"/>
        <v>-527.43096816202342</v>
      </c>
      <c r="AK81" s="42">
        <f t="shared" si="5"/>
        <v>-1078.5230501888602</v>
      </c>
      <c r="AL81" s="42" t="str">
        <f t="shared" si="5"/>
        <v/>
      </c>
      <c r="AM81" s="42" t="str">
        <f t="shared" si="5"/>
        <v/>
      </c>
      <c r="AN81" s="42" t="str">
        <f t="shared" si="5"/>
        <v/>
      </c>
      <c r="AO81" s="42" t="str">
        <f t="shared" si="5"/>
        <v/>
      </c>
      <c r="AP81" s="42" t="str">
        <f t="shared" si="5"/>
        <v/>
      </c>
      <c r="AQ81" s="29"/>
    </row>
    <row r="82" spans="1:43" hidden="1" x14ac:dyDescent="0.2">
      <c r="B82" s="29"/>
      <c r="C82" s="42" t="str">
        <f>IF(ISNUMBER(C81),CONCATENATE(C80," - ",C79),"")</f>
        <v>Confuturo - 1</v>
      </c>
      <c r="D82" s="42" t="str">
        <f t="shared" ref="D82:AP82" si="6">IF(ISNUMBER(D81),CONCATENATE(D80," - ",D79),"")</f>
        <v>Chilena Consolidada - 2</v>
      </c>
      <c r="E82" s="42" t="str">
        <f t="shared" si="6"/>
        <v>CLC - 3</v>
      </c>
      <c r="F82" s="42" t="str">
        <f t="shared" si="6"/>
        <v>Cámara - 4</v>
      </c>
      <c r="G82" s="42" t="str">
        <f t="shared" si="6"/>
        <v>Security Previsión - 5</v>
      </c>
      <c r="H82" s="42" t="str">
        <f t="shared" si="6"/>
        <v>Save Seguros - 6</v>
      </c>
      <c r="I82" s="42" t="str">
        <f t="shared" si="6"/>
        <v>MetLife - 7</v>
      </c>
      <c r="J82" s="42" t="str">
        <f t="shared" si="6"/>
        <v>CF Seguros de Vida - 8</v>
      </c>
      <c r="K82" s="42" t="str">
        <f t="shared" si="6"/>
        <v>4 Life Seguros - 9</v>
      </c>
      <c r="L82" s="42" t="str">
        <f t="shared" si="6"/>
        <v>Suramericana - 10</v>
      </c>
      <c r="M82" s="42" t="str">
        <f t="shared" si="6"/>
        <v>Mapfre Vida - 11</v>
      </c>
      <c r="N82" s="42" t="str">
        <f t="shared" si="6"/>
        <v>BanChile - 12</v>
      </c>
      <c r="O82" s="42" t="str">
        <f t="shared" si="6"/>
        <v>BNP Paribas Cardif - 13</v>
      </c>
      <c r="P82" s="42" t="str">
        <f t="shared" si="6"/>
        <v>HDI Vida - 14</v>
      </c>
      <c r="Q82" s="42" t="str">
        <f t="shared" si="6"/>
        <v>Principal - 15</v>
      </c>
      <c r="R82" s="42" t="str">
        <f t="shared" si="6"/>
        <v>Colmena Seguros - 16</v>
      </c>
      <c r="S82" s="42" t="str">
        <f t="shared" si="6"/>
        <v>Alemana Seguros - 17</v>
      </c>
      <c r="T82" s="42" t="str">
        <f t="shared" si="6"/>
        <v>M. de Carabineros - 18</v>
      </c>
      <c r="U82" s="42" t="str">
        <f t="shared" si="6"/>
        <v>Huelen - 19</v>
      </c>
      <c r="V82" s="42" t="str">
        <f t="shared" si="6"/>
        <v>Bupa - 20</v>
      </c>
      <c r="W82" s="42" t="str">
        <f t="shared" si="6"/>
        <v>BICE Vida - 21</v>
      </c>
      <c r="X82" s="42" t="str">
        <f t="shared" si="6"/>
        <v>Chubb Vida - 22</v>
      </c>
      <c r="Y82" s="42" t="str">
        <f t="shared" si="6"/>
        <v>Sura - 23</v>
      </c>
      <c r="Z82" s="42" t="str">
        <f t="shared" si="6"/>
        <v>CN Life - 24</v>
      </c>
      <c r="AA82" s="42" t="str">
        <f t="shared" si="6"/>
        <v>Renta Nacional - 25</v>
      </c>
      <c r="AB82" s="42" t="str">
        <f t="shared" si="6"/>
        <v>Rigel - 26</v>
      </c>
      <c r="AC82" s="42" t="str">
        <f t="shared" si="6"/>
        <v>Zurich Santander - 27</v>
      </c>
      <c r="AD82" s="42" t="str">
        <f t="shared" si="6"/>
        <v>Divina Pastora - 28</v>
      </c>
      <c r="AE82" s="42" t="str">
        <f t="shared" si="6"/>
        <v>M. del Ej. y Av. - 29</v>
      </c>
      <c r="AF82" s="42" t="str">
        <f t="shared" si="6"/>
        <v>Mutual de Seguros - 30</v>
      </c>
      <c r="AG82" s="42" t="str">
        <f t="shared" si="6"/>
        <v>EuroAmérica - 31</v>
      </c>
      <c r="AH82" s="42" t="str">
        <f t="shared" si="6"/>
        <v>Consorcio Nacional - 32</v>
      </c>
      <c r="AI82" s="42" t="str">
        <f t="shared" si="6"/>
        <v>BCI Seguros Vida - 33</v>
      </c>
      <c r="AJ82" s="42" t="str">
        <f t="shared" si="6"/>
        <v>Ohio National - 34</v>
      </c>
      <c r="AK82" s="42" t="str">
        <f t="shared" si="6"/>
        <v>Penta Vida - 35</v>
      </c>
      <c r="AL82" s="42" t="str">
        <f t="shared" si="6"/>
        <v/>
      </c>
      <c r="AM82" s="42" t="str">
        <f t="shared" si="6"/>
        <v/>
      </c>
      <c r="AN82" s="42" t="str">
        <f t="shared" si="6"/>
        <v/>
      </c>
      <c r="AO82" s="42" t="str">
        <f t="shared" si="6"/>
        <v/>
      </c>
      <c r="AP82" s="42" t="str">
        <f t="shared" si="6"/>
        <v/>
      </c>
      <c r="AQ82" s="29"/>
    </row>
    <row r="83" spans="1:43" hidden="1" x14ac:dyDescent="0.2">
      <c r="B83" s="29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29"/>
    </row>
    <row r="84" spans="1:43" hidden="1" x14ac:dyDescent="0.2">
      <c r="B84" s="39" t="s">
        <v>95</v>
      </c>
      <c r="C84" s="42" t="str">
        <f t="shared" ref="C84:AP84" si="7">IF($C$95=C80,C81,"")</f>
        <v/>
      </c>
      <c r="D84" s="42" t="str">
        <f t="shared" si="7"/>
        <v/>
      </c>
      <c r="E84" s="42" t="str">
        <f t="shared" si="7"/>
        <v/>
      </c>
      <c r="F84" s="42" t="str">
        <f t="shared" si="7"/>
        <v/>
      </c>
      <c r="G84" s="42" t="str">
        <f t="shared" si="7"/>
        <v/>
      </c>
      <c r="H84" s="42" t="str">
        <f t="shared" si="7"/>
        <v/>
      </c>
      <c r="I84" s="42" t="str">
        <f t="shared" si="7"/>
        <v/>
      </c>
      <c r="J84" s="42" t="str">
        <f t="shared" si="7"/>
        <v/>
      </c>
      <c r="K84" s="42" t="str">
        <f t="shared" si="7"/>
        <v/>
      </c>
      <c r="L84" s="42" t="str">
        <f t="shared" si="7"/>
        <v/>
      </c>
      <c r="M84" s="42" t="str">
        <f t="shared" si="7"/>
        <v/>
      </c>
      <c r="N84" s="42" t="str">
        <f t="shared" si="7"/>
        <v/>
      </c>
      <c r="O84" s="42" t="str">
        <f t="shared" si="7"/>
        <v/>
      </c>
      <c r="P84" s="42" t="str">
        <f t="shared" si="7"/>
        <v/>
      </c>
      <c r="Q84" s="42" t="str">
        <f t="shared" si="7"/>
        <v/>
      </c>
      <c r="R84" s="42" t="str">
        <f t="shared" si="7"/>
        <v/>
      </c>
      <c r="S84" s="42" t="str">
        <f t="shared" si="7"/>
        <v/>
      </c>
      <c r="T84" s="42" t="str">
        <f t="shared" si="7"/>
        <v/>
      </c>
      <c r="U84" s="42" t="str">
        <f t="shared" si="7"/>
        <v/>
      </c>
      <c r="V84" s="42" t="str">
        <f t="shared" si="7"/>
        <v/>
      </c>
      <c r="W84" s="42" t="str">
        <f t="shared" si="7"/>
        <v/>
      </c>
      <c r="X84" s="42" t="str">
        <f t="shared" si="7"/>
        <v/>
      </c>
      <c r="Y84" s="42" t="str">
        <f t="shared" si="7"/>
        <v/>
      </c>
      <c r="Z84" s="42" t="str">
        <f t="shared" si="7"/>
        <v/>
      </c>
      <c r="AA84" s="42" t="str">
        <f t="shared" si="7"/>
        <v/>
      </c>
      <c r="AB84" s="42" t="str">
        <f t="shared" si="7"/>
        <v/>
      </c>
      <c r="AC84" s="42" t="str">
        <f t="shared" si="7"/>
        <v/>
      </c>
      <c r="AD84" s="42" t="str">
        <f t="shared" si="7"/>
        <v/>
      </c>
      <c r="AE84" s="42" t="str">
        <f t="shared" si="7"/>
        <v/>
      </c>
      <c r="AF84" s="42" t="str">
        <f t="shared" si="7"/>
        <v/>
      </c>
      <c r="AG84" s="42" t="str">
        <f t="shared" si="7"/>
        <v/>
      </c>
      <c r="AH84" s="42" t="str">
        <f t="shared" si="7"/>
        <v/>
      </c>
      <c r="AI84" s="42" t="str">
        <f t="shared" si="7"/>
        <v/>
      </c>
      <c r="AJ84" s="42" t="str">
        <f t="shared" si="7"/>
        <v/>
      </c>
      <c r="AK84" s="42" t="str">
        <f t="shared" si="7"/>
        <v/>
      </c>
      <c r="AL84" s="42" t="str">
        <f t="shared" si="7"/>
        <v/>
      </c>
      <c r="AM84" s="42" t="str">
        <f t="shared" si="7"/>
        <v/>
      </c>
      <c r="AN84" s="42" t="str">
        <f t="shared" si="7"/>
        <v/>
      </c>
      <c r="AO84" s="42" t="str">
        <f t="shared" si="7"/>
        <v/>
      </c>
      <c r="AP84" s="42" t="str">
        <f t="shared" si="7"/>
        <v/>
      </c>
      <c r="AQ84" s="29"/>
    </row>
    <row r="85" spans="1:43" hidden="1" x14ac:dyDescent="0.2">
      <c r="B85" s="29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29"/>
    </row>
    <row r="86" spans="1:43" hidden="1" x14ac:dyDescent="0.2">
      <c r="B86" s="39" t="s">
        <v>99</v>
      </c>
      <c r="C86" s="27">
        <f>IF(MAX(C76:AP76)&lt;100000,1,IF(AND(MAX(C76:AP76)&gt;=100000,MAX(C76:AP76)&lt;100000000),1000,IF(MAX(C76:AP76)&gt;=100000000,1000000)))</f>
        <v>1000</v>
      </c>
      <c r="D86" s="27">
        <v>1000000</v>
      </c>
      <c r="E86" s="27">
        <v>1000</v>
      </c>
      <c r="F86" s="27">
        <v>1</v>
      </c>
      <c r="G86" s="27" t="str">
        <f>INDEX(D87:F89,MATCH(Índice!$H$52,C87:C89,0),MATCH(C86,D86:F86,0))</f>
        <v>Miles de UF</v>
      </c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29"/>
    </row>
    <row r="87" spans="1:43" hidden="1" x14ac:dyDescent="0.2">
      <c r="B87" s="29"/>
      <c r="C87" s="27" t="str">
        <f>Índice!H53</f>
        <v>Cifras en UF al 31.03.2021</v>
      </c>
      <c r="D87" s="27" t="s">
        <v>329</v>
      </c>
      <c r="E87" s="27" t="s">
        <v>96</v>
      </c>
      <c r="F87" s="27" t="s">
        <v>21</v>
      </c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29"/>
    </row>
    <row r="88" spans="1:43" hidden="1" x14ac:dyDescent="0.2">
      <c r="B88" s="29"/>
      <c r="C88" s="27" t="str">
        <f>Índice!H54</f>
        <v>Cifras en M$ al 31.03.2021</v>
      </c>
      <c r="D88" s="27" t="s">
        <v>330</v>
      </c>
      <c r="E88" s="27" t="s">
        <v>97</v>
      </c>
      <c r="F88" s="27" t="s">
        <v>327</v>
      </c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29"/>
    </row>
    <row r="89" spans="1:43" hidden="1" x14ac:dyDescent="0.2">
      <c r="B89" s="29"/>
      <c r="C89" s="27" t="str">
        <f>Índice!H55</f>
        <v>Cifras en US$ al 31.03.2021</v>
      </c>
      <c r="D89" s="27" t="s">
        <v>331</v>
      </c>
      <c r="E89" s="27" t="s">
        <v>98</v>
      </c>
      <c r="F89" s="27" t="s">
        <v>328</v>
      </c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29"/>
    </row>
    <row r="90" spans="1:43" x14ac:dyDescent="0.2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</row>
    <row r="91" spans="1:43" x14ac:dyDescent="0.2">
      <c r="C91" s="44" t="s">
        <v>106</v>
      </c>
      <c r="D91" s="44"/>
      <c r="E91" s="44"/>
      <c r="F91" s="44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</row>
    <row r="92" spans="1:43" x14ac:dyDescent="0.2">
      <c r="A92" s="223"/>
      <c r="C92" s="275" t="s">
        <v>277</v>
      </c>
      <c r="D92" s="276"/>
      <c r="E92" s="276"/>
      <c r="F92" s="277"/>
      <c r="G92" s="47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</row>
    <row r="93" spans="1:43" x14ac:dyDescent="0.2">
      <c r="C93" s="48"/>
      <c r="D93" s="48"/>
      <c r="E93" s="48"/>
      <c r="F93" s="48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</row>
    <row r="94" spans="1:43" x14ac:dyDescent="0.2">
      <c r="C94" s="44" t="s">
        <v>107</v>
      </c>
      <c r="D94" s="44"/>
      <c r="E94" s="44"/>
      <c r="F94" s="44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</row>
    <row r="95" spans="1:43" x14ac:dyDescent="0.2">
      <c r="A95" s="223"/>
      <c r="C95" s="275"/>
      <c r="D95" s="276"/>
      <c r="E95" s="276"/>
      <c r="F95" s="277"/>
      <c r="G95" s="47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</row>
    <row r="96" spans="1:43" x14ac:dyDescent="0.2">
      <c r="B96" s="48"/>
      <c r="C96" s="48"/>
      <c r="D96" s="48"/>
      <c r="E96" s="48"/>
      <c r="F96" s="48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</row>
    <row r="97" spans="2:43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</row>
    <row r="98" spans="2:43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</row>
    <row r="99" spans="2:43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</row>
    <row r="100" spans="2:43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</row>
    <row r="101" spans="2:43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</row>
    <row r="102" spans="2:43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</row>
    <row r="103" spans="2:43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</row>
    <row r="104" spans="2:43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</row>
    <row r="105" spans="2:43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</row>
    <row r="106" spans="2:43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</row>
    <row r="107" spans="2:43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</row>
    <row r="108" spans="2:43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</row>
    <row r="109" spans="2:43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</row>
    <row r="110" spans="2:43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</row>
    <row r="111" spans="2:43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</row>
    <row r="112" spans="2:43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</row>
    <row r="113" spans="2:43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</row>
    <row r="114" spans="2:43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</row>
    <row r="115" spans="2:43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</row>
    <row r="116" spans="2:43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</row>
    <row r="117" spans="2:43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</row>
    <row r="118" spans="2:43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</row>
    <row r="119" spans="2:43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</row>
    <row r="120" spans="2:43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</row>
    <row r="121" spans="2:43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</row>
    <row r="122" spans="2:43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</row>
    <row r="123" spans="2:43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</row>
    <row r="124" spans="2:43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</row>
  </sheetData>
  <sheetProtection algorithmName="SHA-512" hashValue="/5vSh5jtxpNuf3ja/S0t2Cgxsc9XFLDXYup9IpLYOMDb00qNS4K9YnjJTMWvUWM2lMtyeks/Gc/yf00yViJtRg==" saltValue="aSlYcbo70dtJb84HtrQfsw==" spinCount="100000" sheet="1" objects="1" scenarios="1"/>
  <mergeCells count="2">
    <mergeCell ref="C92:F92"/>
    <mergeCell ref="C95:F95"/>
  </mergeCells>
  <conditionalFormatting sqref="A1:A1048576 B1:B90 B96:B1048576 C1:C1048576 G1:XFD1048576 D1:F91 D93:F94 D96:F1048576">
    <cfRule type="cellIs" dxfId="68" priority="1" operator="lessThan">
      <formula>0</formula>
    </cfRule>
  </conditionalFormatting>
  <dataValidations count="2">
    <dataValidation type="list" allowBlank="1" showInputMessage="1" showErrorMessage="1" sqref="C92" xr:uid="{00000000-0002-0000-1A00-000000000000}">
      <formula1>$B$12:$B$70</formula1>
    </dataValidation>
    <dataValidation type="list" allowBlank="1" showInputMessage="1" showErrorMessage="1" sqref="C95:F95" xr:uid="{00000000-0002-0000-1A00-000001000000}">
      <formula1>$B$11:$AK$11</formula1>
    </dataValidation>
  </dataValidations>
  <hyperlinks>
    <hyperlink ref="C2" location="Índice!A1" display="Volver al Índice" xr:uid="{00000000-0004-0000-1A00-000000000000}"/>
  </hyperlinks>
  <pageMargins left="0.70866141732283472" right="0.70866141732283472" top="0.74803149606299213" bottom="0.74803149606299213" header="0.31496062992125984" footer="0.31496062992125984"/>
  <pageSetup scale="65" fitToWidth="3" orientation="landscape" verticalDpi="12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E206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21" width="11.42578125" style="219"/>
    <col min="22" max="22" width="11.42578125" style="219" customWidth="1"/>
    <col min="23" max="23" width="0" style="219" hidden="1" customWidth="1"/>
    <col min="24" max="24" width="11.42578125" style="219" customWidth="1"/>
    <col min="25" max="33" width="11.42578125" style="219"/>
    <col min="34" max="37" width="11.42578125" style="219" customWidth="1"/>
    <col min="38" max="42" width="11.42578125" style="219" hidden="1" customWidth="1"/>
    <col min="43" max="43" width="11.42578125" style="219"/>
    <col min="44" max="44" width="2.85546875" style="219" customWidth="1"/>
    <col min="45" max="46" width="11.42578125" style="219"/>
    <col min="47" max="47" width="2.85546875" style="219" customWidth="1"/>
    <col min="48" max="16384" width="11.42578125" style="219"/>
  </cols>
  <sheetData>
    <row r="2" spans="1:49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</row>
    <row r="3" spans="1:49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</row>
    <row r="4" spans="1:49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</row>
    <row r="5" spans="1:49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</row>
    <row r="6" spans="1:49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</row>
    <row r="7" spans="1:49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</row>
    <row r="8" spans="1:49" ht="15.75" x14ac:dyDescent="0.25">
      <c r="B8" s="28" t="s">
        <v>365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</row>
    <row r="9" spans="1:49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</row>
    <row r="10" spans="1:49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</row>
    <row r="11" spans="1:49" s="222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  <c r="AR11" s="31"/>
      <c r="AS11" s="174" t="str">
        <f>CONCATENATE("Mercado ",Índice!H58)</f>
        <v>Mercado 31.03.2020</v>
      </c>
      <c r="AT11" s="174" t="s">
        <v>295</v>
      </c>
      <c r="AU11" s="31"/>
      <c r="AV11" s="174" t="s">
        <v>297</v>
      </c>
      <c r="AW11" s="174" t="str">
        <f>CONCATENATE("Part. (%) ",Índice!H58)</f>
        <v>Part. (%) 31.03.2020</v>
      </c>
    </row>
    <row r="12" spans="1:49" x14ac:dyDescent="0.2">
      <c r="B12" s="53" t="str">
        <f>'Datos Vida'!B249</f>
        <v>Individuales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29"/>
      <c r="AS12" s="33"/>
      <c r="AT12" s="85"/>
      <c r="AU12" s="29"/>
      <c r="AV12" s="86"/>
      <c r="AW12" s="86"/>
    </row>
    <row r="13" spans="1:49" x14ac:dyDescent="0.2">
      <c r="B13" s="62" t="str">
        <f>'Datos Vida'!B250</f>
        <v>101. Vida Entera</v>
      </c>
      <c r="C13" s="36" t="str">
        <f>IF('Datos Vida'!C250=0,"",Índice!$G$52*'Datos Vida'!C250)</f>
        <v/>
      </c>
      <c r="D13" s="36" t="str">
        <f>IF('Datos Vida'!D250=0,"",Índice!$G$52*'Datos Vida'!D250)</f>
        <v/>
      </c>
      <c r="E13" s="36" t="str">
        <f>IF('Datos Vida'!E250=0,"",Índice!$G$52*'Datos Vida'!E250)</f>
        <v/>
      </c>
      <c r="F13" s="36" t="str">
        <f>IF('Datos Vida'!F250=0,"",Índice!$G$52*'Datos Vida'!F250)</f>
        <v/>
      </c>
      <c r="G13" s="36">
        <f>IF('Datos Vida'!G250=0,"",Índice!$G$52*'Datos Vida'!G250)</f>
        <v>1066.4482151076536</v>
      </c>
      <c r="H13" s="36" t="str">
        <f>IF('Datos Vida'!H250=0,"",Índice!$G$52*'Datos Vida'!H250)</f>
        <v/>
      </c>
      <c r="I13" s="36" t="str">
        <f>IF('Datos Vida'!I250=0,"",Índice!$G$52*'Datos Vida'!I250)</f>
        <v/>
      </c>
      <c r="J13" s="36" t="str">
        <f>IF('Datos Vida'!J250=0,"",Índice!$G$52*'Datos Vida'!J250)</f>
        <v/>
      </c>
      <c r="K13" s="36" t="str">
        <f>IF('Datos Vida'!K250=0,"",Índice!$G$52*'Datos Vida'!K250)</f>
        <v/>
      </c>
      <c r="L13" s="36" t="str">
        <f>IF('Datos Vida'!L250=0,"",Índice!$G$52*'Datos Vida'!L250)</f>
        <v/>
      </c>
      <c r="M13" s="36" t="str">
        <f>IF('Datos Vida'!M250=0,"",Índice!$G$52*'Datos Vida'!M250)</f>
        <v/>
      </c>
      <c r="N13" s="36" t="str">
        <f>IF('Datos Vida'!N250=0,"",Índice!$G$52*'Datos Vida'!N250)</f>
        <v/>
      </c>
      <c r="O13" s="36" t="str">
        <f>IF('Datos Vida'!O250=0,"",Índice!$G$52*'Datos Vida'!O250)</f>
        <v/>
      </c>
      <c r="P13" s="36" t="str">
        <f>IF('Datos Vida'!P250=0,"",Índice!$G$52*'Datos Vida'!P250)</f>
        <v/>
      </c>
      <c r="Q13" s="36" t="str">
        <f>IF('Datos Vida'!Q250=0,"",Índice!$G$52*'Datos Vida'!Q250)</f>
        <v/>
      </c>
      <c r="R13" s="36">
        <f>IF('Datos Vida'!R250=0,"",Índice!$G$52*'Datos Vida'!R250)</f>
        <v>4172.7150782265007</v>
      </c>
      <c r="S13" s="36" t="str">
        <f>IF('Datos Vida'!S250=0,"",Índice!$G$52*'Datos Vida'!S250)</f>
        <v/>
      </c>
      <c r="T13" s="36" t="str">
        <f>IF('Datos Vida'!T250=0,"",Índice!$G$52*'Datos Vida'!T250)</f>
        <v/>
      </c>
      <c r="U13" s="36" t="str">
        <f>IF('Datos Vida'!U250=0,"",Índice!$G$52*'Datos Vida'!U250)</f>
        <v/>
      </c>
      <c r="V13" s="36" t="str">
        <f>IF('Datos Vida'!V250=0,"",Índice!$G$52*'Datos Vida'!V250)</f>
        <v/>
      </c>
      <c r="W13" s="36" t="str">
        <f>IF('Datos Vida'!W250=0,"",Índice!$G$52*'Datos Vida'!W250)</f>
        <v/>
      </c>
      <c r="X13" s="36">
        <f>IF('Datos Vida'!X250=0,"",Índice!$G$52*'Datos Vida'!X250)</f>
        <v>1749.9031290260139</v>
      </c>
      <c r="Y13" s="36" t="str">
        <f>IF('Datos Vida'!Y250=0,"",Índice!$G$52*'Datos Vida'!Y250)</f>
        <v/>
      </c>
      <c r="Z13" s="36">
        <f>IF('Datos Vida'!Z250=0,"",Índice!$G$52*'Datos Vida'!Z250)</f>
        <v>2647.9540408038574</v>
      </c>
      <c r="AA13" s="36">
        <f>IF('Datos Vida'!AA250=0,"",Índice!$G$52*'Datos Vida'!AA250)</f>
        <v>2720.1097338063882</v>
      </c>
      <c r="AB13" s="36">
        <f>IF('Datos Vida'!AB250=0,"",Índice!$G$52*'Datos Vida'!AB250)</f>
        <v>2736.4051496235556</v>
      </c>
      <c r="AC13" s="36">
        <f>IF('Datos Vida'!AC250=0,"",Índice!$G$52*'Datos Vida'!AC250)</f>
        <v>870.83518598716716</v>
      </c>
      <c r="AD13" s="36" t="str">
        <f>IF('Datos Vida'!AD250=0,"",Índice!$G$52*'Datos Vida'!AD250)</f>
        <v/>
      </c>
      <c r="AE13" s="36" t="str">
        <f>IF('Datos Vida'!AE250=0,"",Índice!$G$52*'Datos Vida'!AE250)</f>
        <v/>
      </c>
      <c r="AF13" s="36" t="str">
        <f>IF('Datos Vida'!AF250=0,"",Índice!$G$52*'Datos Vida'!AF250)</f>
        <v/>
      </c>
      <c r="AG13" s="36" t="str">
        <f>IF('Datos Vida'!AG250=0,"",Índice!$G$52*'Datos Vida'!AG250)</f>
        <v/>
      </c>
      <c r="AH13" s="36">
        <f>IF('Datos Vida'!AH250=0,"",Índice!$G$52*'Datos Vida'!AH250)</f>
        <v>131.1797983110601</v>
      </c>
      <c r="AI13" s="36">
        <f>IF('Datos Vida'!AI250=0,"",Índice!$G$52*'Datos Vida'!AI250)</f>
        <v>78.619427877816364</v>
      </c>
      <c r="AJ13" s="36" t="str">
        <f>IF('Datos Vida'!AJ250=0,"",Índice!$G$52*'Datos Vida'!AJ250)</f>
        <v/>
      </c>
      <c r="AK13" s="36" t="str">
        <f>IF('Datos Vida'!AK250=0,"",Índice!$G$52*'Datos Vida'!AK250)</f>
        <v/>
      </c>
      <c r="AL13" s="36" t="str">
        <f>IF('Datos Vida'!AL250=0,"",Índice!$G$52*'Datos Vida'!AL250)</f>
        <v/>
      </c>
      <c r="AM13" s="36" t="str">
        <f>IF('Datos Vida'!AM250=0,"",Índice!$G$52*'Datos Vida'!AM250)</f>
        <v/>
      </c>
      <c r="AN13" s="36" t="str">
        <f>IF('Datos Vida'!AN250=0,"",Índice!$G$52*'Datos Vida'!AN250)</f>
        <v/>
      </c>
      <c r="AO13" s="36" t="str">
        <f>IF('Datos Vida'!AO250=0,"",Índice!$G$52*'Datos Vida'!AO250)</f>
        <v/>
      </c>
      <c r="AP13" s="36" t="str">
        <f>IF('Datos Vida'!AP250=0,"",Índice!$G$52*'Datos Vida'!AP250)</f>
        <v/>
      </c>
      <c r="AQ13" s="36">
        <f>Índice!$G$52*'Datos Vida'!AQ250</f>
        <v>16174.169758770013</v>
      </c>
      <c r="AR13" s="29"/>
      <c r="AS13" s="36">
        <f>Índice!$F$52*'Datos Vida'!AS250</f>
        <v>16499.052713073121</v>
      </c>
      <c r="AT13" s="63">
        <f t="shared" ref="AT13:AT70" si="0">IFERROR(AQ13/AS13-1,"")</f>
        <v>-1.9691006505221043E-2</v>
      </c>
      <c r="AU13" s="29"/>
      <c r="AV13" s="64">
        <f>IFERROR(AQ13/$AQ$70,"")</f>
        <v>4.353623498102178E-4</v>
      </c>
      <c r="AW13" s="64">
        <f>IFERROR(AS13/$AS$70,"")</f>
        <v>3.3290145347360717E-4</v>
      </c>
    </row>
    <row r="14" spans="1:49" x14ac:dyDescent="0.2">
      <c r="A14" s="222"/>
      <c r="B14" s="62" t="str">
        <f>'Datos Vida'!B251</f>
        <v>102. Temporal de Vida</v>
      </c>
      <c r="C14" s="36" t="str">
        <f>IF('Datos Vida'!C251=0,"",Índice!$G$52*'Datos Vida'!C251)</f>
        <v/>
      </c>
      <c r="D14" s="36" t="str">
        <f>IF('Datos Vida'!D251=0,"",Índice!$G$52*'Datos Vida'!D251)</f>
        <v/>
      </c>
      <c r="E14" s="36" t="str">
        <f>IF('Datos Vida'!E251=0,"",Índice!$G$52*'Datos Vida'!E251)</f>
        <v/>
      </c>
      <c r="F14" s="36">
        <f>IF('Datos Vida'!F251=0,"",Índice!$G$52*'Datos Vida'!F251)</f>
        <v>900.73846469967282</v>
      </c>
      <c r="G14" s="36">
        <f>IF('Datos Vida'!G251=0,"",Índice!$G$52*'Datos Vida'!G251)</f>
        <v>7972.0303986049221</v>
      </c>
      <c r="H14" s="36" t="str">
        <f>IF('Datos Vida'!H251=0,"",Índice!$G$52*'Datos Vida'!H251)</f>
        <v/>
      </c>
      <c r="I14" s="36" t="str">
        <f>IF('Datos Vida'!I251=0,"",Índice!$G$52*'Datos Vida'!I251)</f>
        <v/>
      </c>
      <c r="J14" s="36" t="str">
        <f>IF('Datos Vida'!J251=0,"",Índice!$G$52*'Datos Vida'!J251)</f>
        <v/>
      </c>
      <c r="K14" s="36" t="str">
        <f>IF('Datos Vida'!K251=0,"",Índice!$G$52*'Datos Vida'!K251)</f>
        <v/>
      </c>
      <c r="L14" s="36">
        <f>IF('Datos Vida'!L251=0,"",Índice!$G$52*'Datos Vida'!L251)</f>
        <v>12585.946411555526</v>
      </c>
      <c r="M14" s="36" t="str">
        <f>IF('Datos Vida'!M251=0,"",Índice!$G$52*'Datos Vida'!M251)</f>
        <v/>
      </c>
      <c r="N14" s="36">
        <f>IF('Datos Vida'!N251=0,"",Índice!$G$52*'Datos Vida'!N251)</f>
        <v>140.33108610817504</v>
      </c>
      <c r="O14" s="36">
        <f>IF('Datos Vida'!O251=0,"",Índice!$G$52*'Datos Vida'!O251)</f>
        <v>1078.219016512121</v>
      </c>
      <c r="P14" s="36">
        <f>IF('Datos Vida'!P251=0,"",Índice!$G$52*'Datos Vida'!P251)</f>
        <v>12680.62311764984</v>
      </c>
      <c r="Q14" s="36">
        <f>IF('Datos Vida'!Q251=0,"",Índice!$G$52*'Datos Vida'!Q251)</f>
        <v>9922.2752891075525</v>
      </c>
      <c r="R14" s="36">
        <f>IF('Datos Vida'!R251=0,"",Índice!$G$52*'Datos Vida'!R251)</f>
        <v>35213.577109125195</v>
      </c>
      <c r="S14" s="36" t="str">
        <f>IF('Datos Vida'!S251=0,"",Índice!$G$52*'Datos Vida'!S251)</f>
        <v/>
      </c>
      <c r="T14" s="36">
        <f>IF('Datos Vida'!T251=0,"",Índice!$G$52*'Datos Vida'!T251)</f>
        <v>3.095788808689437</v>
      </c>
      <c r="U14" s="36">
        <f>IF('Datos Vida'!U251=0,"",Índice!$G$52*'Datos Vida'!U251)</f>
        <v>579.38878242626163</v>
      </c>
      <c r="V14" s="36" t="str">
        <f>IF('Datos Vida'!V251=0,"",Índice!$G$52*'Datos Vida'!V251)</f>
        <v/>
      </c>
      <c r="W14" s="36" t="str">
        <f>IF('Datos Vida'!W251=0,"",Índice!$G$52*'Datos Vida'!W251)</f>
        <v/>
      </c>
      <c r="X14" s="36">
        <f>IF('Datos Vida'!X251=0,"",Índice!$G$52*'Datos Vida'!X251)</f>
        <v>6538.1358656658995</v>
      </c>
      <c r="Y14" s="36">
        <f>IF('Datos Vida'!Y251=0,"",Índice!$G$52*'Datos Vida'!Y251)</f>
        <v>10693.739056301512</v>
      </c>
      <c r="Z14" s="36">
        <f>IF('Datos Vida'!Z251=0,"",Índice!$G$52*'Datos Vida'!Z251)</f>
        <v>28199.200061779698</v>
      </c>
      <c r="AA14" s="36">
        <f>IF('Datos Vida'!AA251=0,"",Índice!$G$52*'Datos Vida'!AA251)</f>
        <v>385.71487376836086</v>
      </c>
      <c r="AB14" s="36">
        <f>IF('Datos Vida'!AB251=0,"",Índice!$G$52*'Datos Vida'!AB251)</f>
        <v>9248.6180364738357</v>
      </c>
      <c r="AC14" s="36">
        <f>IF('Datos Vida'!AC251=0,"",Índice!$G$52*'Datos Vida'!AC251)</f>
        <v>11474.796366836687</v>
      </c>
      <c r="AD14" s="36" t="str">
        <f>IF('Datos Vida'!AD251=0,"",Índice!$G$52*'Datos Vida'!AD251)</f>
        <v/>
      </c>
      <c r="AE14" s="36" t="str">
        <f>IF('Datos Vida'!AE251=0,"",Índice!$G$52*'Datos Vida'!AE251)</f>
        <v/>
      </c>
      <c r="AF14" s="36" t="str">
        <f>IF('Datos Vida'!AF251=0,"",Índice!$G$52*'Datos Vida'!AF251)</f>
        <v/>
      </c>
      <c r="AG14" s="36">
        <f>IF('Datos Vida'!AG251=0,"",Índice!$G$52*'Datos Vida'!AG251)</f>
        <v>5502.7475976168553</v>
      </c>
      <c r="AH14" s="36">
        <f>IF('Datos Vida'!AH251=0,"",Índice!$G$52*'Datos Vida'!AH251)</f>
        <v>30522.300395614595</v>
      </c>
      <c r="AI14" s="36">
        <f>IF('Datos Vida'!AI251=0,"",Índice!$G$52*'Datos Vida'!AI251)</f>
        <v>6263.1549762083532</v>
      </c>
      <c r="AJ14" s="36">
        <f>IF('Datos Vida'!AJ251=0,"",Índice!$G$52*'Datos Vida'!AJ251)</f>
        <v>436.71033996864071</v>
      </c>
      <c r="AK14" s="36" t="str">
        <f>IF('Datos Vida'!AK251=0,"",Índice!$G$52*'Datos Vida'!AK251)</f>
        <v/>
      </c>
      <c r="AL14" s="36" t="str">
        <f>IF('Datos Vida'!AL251=0,"",Índice!$G$52*'Datos Vida'!AL251)</f>
        <v/>
      </c>
      <c r="AM14" s="36" t="str">
        <f>IF('Datos Vida'!AM251=0,"",Índice!$G$52*'Datos Vida'!AM251)</f>
        <v/>
      </c>
      <c r="AN14" s="36" t="str">
        <f>IF('Datos Vida'!AN251=0,"",Índice!$G$52*'Datos Vida'!AN251)</f>
        <v/>
      </c>
      <c r="AO14" s="36" t="str">
        <f>IF('Datos Vida'!AO251=0,"",Índice!$G$52*'Datos Vida'!AO251)</f>
        <v/>
      </c>
      <c r="AP14" s="36" t="str">
        <f>IF('Datos Vida'!AP251=0,"",Índice!$G$52*'Datos Vida'!AP251)</f>
        <v/>
      </c>
      <c r="AQ14" s="36">
        <f>Índice!$G$52*'Datos Vida'!AQ251</f>
        <v>190341.34303483239</v>
      </c>
      <c r="AR14" s="29"/>
      <c r="AS14" s="36">
        <f>Índice!$F$52*'Datos Vida'!AS251</f>
        <v>180007.49017570092</v>
      </c>
      <c r="AT14" s="63">
        <f t="shared" si="0"/>
        <v>5.7407904799099407E-2</v>
      </c>
      <c r="AU14" s="29"/>
      <c r="AV14" s="64">
        <f t="shared" ref="AV14:AV70" si="1">IFERROR(AQ14/$AQ$70,"")</f>
        <v>5.1234440843397665E-3</v>
      </c>
      <c r="AW14" s="64">
        <f t="shared" ref="AW14:AW70" si="2">IFERROR(AS14/$AS$70,"")</f>
        <v>3.6320118589684347E-3</v>
      </c>
    </row>
    <row r="15" spans="1:49" x14ac:dyDescent="0.2">
      <c r="B15" s="62" t="str">
        <f>'Datos Vida'!B252</f>
        <v>103. Seguros con Cuenta Única de Inversión (CUI)</v>
      </c>
      <c r="C15" s="36" t="str">
        <f>IF('Datos Vida'!C252=0,"",Índice!$G$52*'Datos Vida'!C252)</f>
        <v/>
      </c>
      <c r="D15" s="36" t="str">
        <f>IF('Datos Vida'!D252=0,"",Índice!$G$52*'Datos Vida'!D252)</f>
        <v/>
      </c>
      <c r="E15" s="36" t="str">
        <f>IF('Datos Vida'!E252=0,"",Índice!$G$52*'Datos Vida'!E252)</f>
        <v/>
      </c>
      <c r="F15" s="36">
        <f>IF('Datos Vida'!F252=0,"",Índice!$G$52*'Datos Vida'!F252)</f>
        <v>213.6434474568095</v>
      </c>
      <c r="G15" s="36">
        <f>IF('Datos Vida'!G252=0,"",Índice!$G$52*'Datos Vida'!G252)</f>
        <v>227239.91376697284</v>
      </c>
      <c r="H15" s="36" t="str">
        <f>IF('Datos Vida'!H252=0,"",Índice!$G$52*'Datos Vida'!H252)</f>
        <v/>
      </c>
      <c r="I15" s="36" t="str">
        <f>IF('Datos Vida'!I252=0,"",Índice!$G$52*'Datos Vida'!I252)</f>
        <v/>
      </c>
      <c r="J15" s="36" t="str">
        <f>IF('Datos Vida'!J252=0,"",Índice!$G$52*'Datos Vida'!J252)</f>
        <v/>
      </c>
      <c r="K15" s="36" t="str">
        <f>IF('Datos Vida'!K252=0,"",Índice!$G$52*'Datos Vida'!K252)</f>
        <v/>
      </c>
      <c r="L15" s="36">
        <f>IF('Datos Vida'!L252=0,"",Índice!$G$52*'Datos Vida'!L252)</f>
        <v>598471.66689856735</v>
      </c>
      <c r="M15" s="36" t="str">
        <f>IF('Datos Vida'!M252=0,"",Índice!$G$52*'Datos Vida'!M252)</f>
        <v/>
      </c>
      <c r="N15" s="36" t="str">
        <f>IF('Datos Vida'!N252=0,"",Índice!$G$52*'Datos Vida'!N252)</f>
        <v/>
      </c>
      <c r="O15" s="36" t="str">
        <f>IF('Datos Vida'!O252=0,"",Índice!$G$52*'Datos Vida'!O252)</f>
        <v/>
      </c>
      <c r="P15" s="36" t="str">
        <f>IF('Datos Vida'!P252=0,"",Índice!$G$52*'Datos Vida'!P252)</f>
        <v/>
      </c>
      <c r="Q15" s="36">
        <f>IF('Datos Vida'!Q252=0,"",Índice!$G$52*'Datos Vida'!Q252)</f>
        <v>121558.83512611258</v>
      </c>
      <c r="R15" s="36">
        <f>IF('Datos Vida'!R252=0,"",Índice!$G$52*'Datos Vida'!R252)</f>
        <v>828123.74446202512</v>
      </c>
      <c r="S15" s="36" t="str">
        <f>IF('Datos Vida'!S252=0,"",Índice!$G$52*'Datos Vida'!S252)</f>
        <v/>
      </c>
      <c r="T15" s="36" t="str">
        <f>IF('Datos Vida'!T252=0,"",Índice!$G$52*'Datos Vida'!T252)</f>
        <v/>
      </c>
      <c r="U15" s="36" t="str">
        <f>IF('Datos Vida'!U252=0,"",Índice!$G$52*'Datos Vida'!U252)</f>
        <v/>
      </c>
      <c r="V15" s="36" t="str">
        <f>IF('Datos Vida'!V252=0,"",Índice!$G$52*'Datos Vida'!V252)</f>
        <v/>
      </c>
      <c r="W15" s="36" t="str">
        <f>IF('Datos Vida'!W252=0,"",Índice!$G$52*'Datos Vida'!W252)</f>
        <v/>
      </c>
      <c r="X15" s="36" t="str">
        <f>IF('Datos Vida'!X252=0,"",Índice!$G$52*'Datos Vida'!X252)</f>
        <v/>
      </c>
      <c r="Y15" s="36">
        <f>IF('Datos Vida'!Y252=0,"",Índice!$G$52*'Datos Vida'!Y252)</f>
        <v>230.34709916083713</v>
      </c>
      <c r="Z15" s="36">
        <f>IF('Datos Vida'!Z252=0,"",Índice!$G$52*'Datos Vida'!Z252)</f>
        <v>814318.5675547045</v>
      </c>
      <c r="AA15" s="36">
        <f>IF('Datos Vida'!AA252=0,"",Índice!$G$52*'Datos Vida'!AA252)</f>
        <v>169147.02853602869</v>
      </c>
      <c r="AB15" s="36">
        <f>IF('Datos Vida'!AB252=0,"",Índice!$G$52*'Datos Vida'!AB252)</f>
        <v>20204.27443385337</v>
      </c>
      <c r="AC15" s="36">
        <f>IF('Datos Vida'!AC252=0,"",Índice!$G$52*'Datos Vida'!AC252)</f>
        <v>126087.19170110875</v>
      </c>
      <c r="AD15" s="36">
        <f>IF('Datos Vida'!AD252=0,"",Índice!$G$52*'Datos Vida'!AD252)</f>
        <v>526680.35844471655</v>
      </c>
      <c r="AE15" s="36">
        <f>IF('Datos Vida'!AE252=0,"",Índice!$G$52*'Datos Vida'!AE252)</f>
        <v>66.270292300296958</v>
      </c>
      <c r="AF15" s="36" t="str">
        <f>IF('Datos Vida'!AF252=0,"",Índice!$G$52*'Datos Vida'!AF252)</f>
        <v/>
      </c>
      <c r="AG15" s="36" t="str">
        <f>IF('Datos Vida'!AG252=0,"",Índice!$G$52*'Datos Vida'!AG252)</f>
        <v/>
      </c>
      <c r="AH15" s="36">
        <f>IF('Datos Vida'!AH252=0,"",Índice!$G$52*'Datos Vida'!AH252)</f>
        <v>628826.48852159758</v>
      </c>
      <c r="AI15" s="36">
        <f>IF('Datos Vida'!AI252=0,"",Índice!$G$52*'Datos Vida'!AI252)</f>
        <v>869739.44684717734</v>
      </c>
      <c r="AJ15" s="36" t="str">
        <f>IF('Datos Vida'!AJ252=0,"",Índice!$G$52*'Datos Vida'!AJ252)</f>
        <v/>
      </c>
      <c r="AK15" s="36" t="str">
        <f>IF('Datos Vida'!AK252=0,"",Índice!$G$52*'Datos Vida'!AK252)</f>
        <v/>
      </c>
      <c r="AL15" s="36" t="str">
        <f>IF('Datos Vida'!AL252=0,"",Índice!$G$52*'Datos Vida'!AL252)</f>
        <v/>
      </c>
      <c r="AM15" s="36" t="str">
        <f>IF('Datos Vida'!AM252=0,"",Índice!$G$52*'Datos Vida'!AM252)</f>
        <v/>
      </c>
      <c r="AN15" s="36" t="str">
        <f>IF('Datos Vida'!AN252=0,"",Índice!$G$52*'Datos Vida'!AN252)</f>
        <v/>
      </c>
      <c r="AO15" s="36" t="str">
        <f>IF('Datos Vida'!AO252=0,"",Índice!$G$52*'Datos Vida'!AO252)</f>
        <v/>
      </c>
      <c r="AP15" s="36" t="str">
        <f>IF('Datos Vida'!AP252=0,"",Índice!$G$52*'Datos Vida'!AP252)</f>
        <v/>
      </c>
      <c r="AQ15" s="36">
        <f>Índice!$G$52*'Datos Vida'!AQ252</f>
        <v>4930907.7771317828</v>
      </c>
      <c r="AR15" s="29"/>
      <c r="AS15" s="36">
        <f>Índice!$F$52*'Datos Vida'!AS252</f>
        <v>5641945.4734791135</v>
      </c>
      <c r="AT15" s="63">
        <f t="shared" si="0"/>
        <v>-0.12602704150362309</v>
      </c>
      <c r="AU15" s="29"/>
      <c r="AV15" s="64">
        <f t="shared" si="1"/>
        <v>0.13272592216893003</v>
      </c>
      <c r="AW15" s="64">
        <f t="shared" si="2"/>
        <v>0.11383755668904698</v>
      </c>
    </row>
    <row r="16" spans="1:49" x14ac:dyDescent="0.2">
      <c r="B16" s="62" t="str">
        <f>'Datos Vida'!B253</f>
        <v>104. Mixto o Dotal</v>
      </c>
      <c r="C16" s="36" t="str">
        <f>IF('Datos Vida'!C253=0,"",Índice!$G$52*'Datos Vida'!C253)</f>
        <v/>
      </c>
      <c r="D16" s="36" t="str">
        <f>IF('Datos Vida'!D253=0,"",Índice!$G$52*'Datos Vida'!D253)</f>
        <v/>
      </c>
      <c r="E16" s="36" t="str">
        <f>IF('Datos Vida'!E253=0,"",Índice!$G$52*'Datos Vida'!E253)</f>
        <v/>
      </c>
      <c r="F16" s="36" t="str">
        <f>IF('Datos Vida'!F253=0,"",Índice!$G$52*'Datos Vida'!F253)</f>
        <v/>
      </c>
      <c r="G16" s="36">
        <f>IF('Datos Vida'!G253=0,"",Índice!$G$52*'Datos Vida'!G253)</f>
        <v>2459.0769038165636</v>
      </c>
      <c r="H16" s="36" t="str">
        <f>IF('Datos Vida'!H253=0,"",Índice!$G$52*'Datos Vida'!H253)</f>
        <v/>
      </c>
      <c r="I16" s="36" t="str">
        <f>IF('Datos Vida'!I253=0,"",Índice!$G$52*'Datos Vida'!I253)</f>
        <v/>
      </c>
      <c r="J16" s="36" t="str">
        <f>IF('Datos Vida'!J253=0,"",Índice!$G$52*'Datos Vida'!J253)</f>
        <v/>
      </c>
      <c r="K16" s="36" t="str">
        <f>IF('Datos Vida'!K253=0,"",Índice!$G$52*'Datos Vida'!K253)</f>
        <v/>
      </c>
      <c r="L16" s="36">
        <f>IF('Datos Vida'!L253=0,"",Índice!$G$52*'Datos Vida'!L253)</f>
        <v>1763.1027560344919</v>
      </c>
      <c r="M16" s="36" t="str">
        <f>IF('Datos Vida'!M253=0,"",Índice!$G$52*'Datos Vida'!M253)</f>
        <v/>
      </c>
      <c r="N16" s="36" t="str">
        <f>IF('Datos Vida'!N253=0,"",Índice!$G$52*'Datos Vida'!N253)</f>
        <v/>
      </c>
      <c r="O16" s="36" t="str">
        <f>IF('Datos Vida'!O253=0,"",Índice!$G$52*'Datos Vida'!O253)</f>
        <v/>
      </c>
      <c r="P16" s="36" t="str">
        <f>IF('Datos Vida'!P253=0,"",Índice!$G$52*'Datos Vida'!P253)</f>
        <v/>
      </c>
      <c r="Q16" s="36">
        <f>IF('Datos Vida'!Q253=0,"",Índice!$G$52*'Datos Vida'!Q253)</f>
        <v>1137.583318393034</v>
      </c>
      <c r="R16" s="36">
        <f>IF('Datos Vida'!R253=0,"",Índice!$G$52*'Datos Vida'!R253)</f>
        <v>4607.9285532766544</v>
      </c>
      <c r="S16" s="36" t="str">
        <f>IF('Datos Vida'!S253=0,"",Índice!$G$52*'Datos Vida'!S253)</f>
        <v/>
      </c>
      <c r="T16" s="36" t="str">
        <f>IF('Datos Vida'!T253=0,"",Índice!$G$52*'Datos Vida'!T253)</f>
        <v/>
      </c>
      <c r="U16" s="36" t="str">
        <f>IF('Datos Vida'!U253=0,"",Índice!$G$52*'Datos Vida'!U253)</f>
        <v/>
      </c>
      <c r="V16" s="36" t="str">
        <f>IF('Datos Vida'!V253=0,"",Índice!$G$52*'Datos Vida'!V253)</f>
        <v/>
      </c>
      <c r="W16" s="36" t="str">
        <f>IF('Datos Vida'!W253=0,"",Índice!$G$52*'Datos Vida'!W253)</f>
        <v/>
      </c>
      <c r="X16" s="36">
        <f>IF('Datos Vida'!X253=0,"",Índice!$G$52*'Datos Vida'!X253)</f>
        <v>75073.695082492573</v>
      </c>
      <c r="Y16" s="36" t="str">
        <f>IF('Datos Vida'!Y253=0,"",Índice!$G$52*'Datos Vida'!Y253)</f>
        <v/>
      </c>
      <c r="Z16" s="36">
        <f>IF('Datos Vida'!Z253=0,"",Índice!$G$52*'Datos Vida'!Z253)</f>
        <v>3235.8477375397056</v>
      </c>
      <c r="AA16" s="36">
        <f>IF('Datos Vida'!AA253=0,"",Índice!$G$52*'Datos Vida'!AA253)</f>
        <v>132712.04367307518</v>
      </c>
      <c r="AB16" s="36">
        <f>IF('Datos Vida'!AB253=0,"",Índice!$G$52*'Datos Vida'!AB253)</f>
        <v>322.20017370436989</v>
      </c>
      <c r="AC16" s="36" t="str">
        <f>IF('Datos Vida'!AC253=0,"",Índice!$G$52*'Datos Vida'!AC253)</f>
        <v/>
      </c>
      <c r="AD16" s="36" t="str">
        <f>IF('Datos Vida'!AD253=0,"",Índice!$G$52*'Datos Vida'!AD253)</f>
        <v/>
      </c>
      <c r="AE16" s="36">
        <f>IF('Datos Vida'!AE253=0,"",Índice!$G$52*'Datos Vida'!AE253)</f>
        <v>-14.968649184872003</v>
      </c>
      <c r="AF16" s="36" t="str">
        <f>IF('Datos Vida'!AF253=0,"",Índice!$G$52*'Datos Vida'!AF253)</f>
        <v/>
      </c>
      <c r="AG16" s="36" t="str">
        <f>IF('Datos Vida'!AG253=0,"",Índice!$G$52*'Datos Vida'!AG253)</f>
        <v/>
      </c>
      <c r="AH16" s="36">
        <f>IF('Datos Vida'!AH253=0,"",Índice!$G$52*'Datos Vida'!AH253)</f>
        <v>51922.535879682</v>
      </c>
      <c r="AI16" s="36">
        <f>IF('Datos Vida'!AI253=0,"",Índice!$G$52*'Datos Vida'!AI253)</f>
        <v>30289.0616255885</v>
      </c>
      <c r="AJ16" s="36" t="str">
        <f>IF('Datos Vida'!AJ253=0,"",Índice!$G$52*'Datos Vida'!AJ253)</f>
        <v/>
      </c>
      <c r="AK16" s="36" t="str">
        <f>IF('Datos Vida'!AK253=0,"",Índice!$G$52*'Datos Vida'!AK253)</f>
        <v/>
      </c>
      <c r="AL16" s="36" t="str">
        <f>IF('Datos Vida'!AL253=0,"",Índice!$G$52*'Datos Vida'!AL253)</f>
        <v/>
      </c>
      <c r="AM16" s="36" t="str">
        <f>IF('Datos Vida'!AM253=0,"",Índice!$G$52*'Datos Vida'!AM253)</f>
        <v/>
      </c>
      <c r="AN16" s="36" t="str">
        <f>IF('Datos Vida'!AN253=0,"",Índice!$G$52*'Datos Vida'!AN253)</f>
        <v/>
      </c>
      <c r="AO16" s="36" t="str">
        <f>IF('Datos Vida'!AO253=0,"",Índice!$G$52*'Datos Vida'!AO253)</f>
        <v/>
      </c>
      <c r="AP16" s="36" t="str">
        <f>IF('Datos Vida'!AP253=0,"",Índice!$G$52*'Datos Vida'!AP253)</f>
        <v/>
      </c>
      <c r="AQ16" s="36">
        <f>Índice!$G$52*'Datos Vida'!AQ253</f>
        <v>303508.10705441819</v>
      </c>
      <c r="AR16" s="29"/>
      <c r="AS16" s="36">
        <f>Índice!$F$52*'Datos Vida'!AS253</f>
        <v>318740.1958075997</v>
      </c>
      <c r="AT16" s="63">
        <f t="shared" si="0"/>
        <v>-4.7788414996067896E-2</v>
      </c>
      <c r="AU16" s="29"/>
      <c r="AV16" s="64">
        <f t="shared" si="1"/>
        <v>8.1695694211454291E-3</v>
      </c>
      <c r="AW16" s="64">
        <f t="shared" si="2"/>
        <v>6.4312222228816779E-3</v>
      </c>
    </row>
    <row r="17" spans="1:49" x14ac:dyDescent="0.2">
      <c r="A17" s="222"/>
      <c r="B17" s="62" t="str">
        <f>'Datos Vida'!B254</f>
        <v>105. Rentas Privadas y Otras Rentas</v>
      </c>
      <c r="C17" s="36" t="str">
        <f>IF('Datos Vida'!C254=0,"",Índice!$G$52*'Datos Vida'!C254)</f>
        <v/>
      </c>
      <c r="D17" s="36" t="str">
        <f>IF('Datos Vida'!D254=0,"",Índice!$G$52*'Datos Vida'!D254)</f>
        <v/>
      </c>
      <c r="E17" s="36" t="str">
        <f>IF('Datos Vida'!E254=0,"",Índice!$G$52*'Datos Vida'!E254)</f>
        <v/>
      </c>
      <c r="F17" s="36" t="str">
        <f>IF('Datos Vida'!F254=0,"",Índice!$G$52*'Datos Vida'!F254)</f>
        <v/>
      </c>
      <c r="G17" s="36">
        <f>IF('Datos Vida'!G254=0,"",Índice!$G$52*'Datos Vida'!G254)</f>
        <v>4797.7242210093837</v>
      </c>
      <c r="H17" s="36" t="str">
        <f>IF('Datos Vida'!H254=0,"",Índice!$G$52*'Datos Vida'!H254)</f>
        <v/>
      </c>
      <c r="I17" s="36" t="str">
        <f>IF('Datos Vida'!I254=0,"",Índice!$G$52*'Datos Vida'!I254)</f>
        <v/>
      </c>
      <c r="J17" s="36" t="str">
        <f>IF('Datos Vida'!J254=0,"",Índice!$G$52*'Datos Vida'!J254)</f>
        <v/>
      </c>
      <c r="K17" s="36" t="str">
        <f>IF('Datos Vida'!K254=0,"",Índice!$G$52*'Datos Vida'!K254)</f>
        <v/>
      </c>
      <c r="L17" s="36" t="str">
        <f>IF('Datos Vida'!L254=0,"",Índice!$G$52*'Datos Vida'!L254)</f>
        <v/>
      </c>
      <c r="M17" s="36" t="str">
        <f>IF('Datos Vida'!M254=0,"",Índice!$G$52*'Datos Vida'!M254)</f>
        <v/>
      </c>
      <c r="N17" s="36" t="str">
        <f>IF('Datos Vida'!N254=0,"",Índice!$G$52*'Datos Vida'!N254)</f>
        <v/>
      </c>
      <c r="O17" s="36" t="str">
        <f>IF('Datos Vida'!O254=0,"",Índice!$G$52*'Datos Vida'!O254)</f>
        <v/>
      </c>
      <c r="P17" s="36" t="str">
        <f>IF('Datos Vida'!P254=0,"",Índice!$G$52*'Datos Vida'!P254)</f>
        <v/>
      </c>
      <c r="Q17" s="36" t="str">
        <f>IF('Datos Vida'!Q254=0,"",Índice!$G$52*'Datos Vida'!Q254)</f>
        <v/>
      </c>
      <c r="R17" s="36">
        <f>IF('Datos Vida'!R254=0,"",Índice!$G$52*'Datos Vida'!R254)</f>
        <v>7192.7080905889043</v>
      </c>
      <c r="S17" s="36" t="str">
        <f>IF('Datos Vida'!S254=0,"",Índice!$G$52*'Datos Vida'!S254)</f>
        <v/>
      </c>
      <c r="T17" s="36" t="str">
        <f>IF('Datos Vida'!T254=0,"",Índice!$G$52*'Datos Vida'!T254)</f>
        <v/>
      </c>
      <c r="U17" s="36" t="str">
        <f>IF('Datos Vida'!U254=0,"",Índice!$G$52*'Datos Vida'!U254)</f>
        <v/>
      </c>
      <c r="V17" s="36" t="str">
        <f>IF('Datos Vida'!V254=0,"",Índice!$G$52*'Datos Vida'!V254)</f>
        <v/>
      </c>
      <c r="W17" s="36" t="str">
        <f>IF('Datos Vida'!W254=0,"",Índice!$G$52*'Datos Vida'!W254)</f>
        <v/>
      </c>
      <c r="X17" s="36" t="str">
        <f>IF('Datos Vida'!X254=0,"",Índice!$G$52*'Datos Vida'!X254)</f>
        <v/>
      </c>
      <c r="Y17" s="36" t="str">
        <f>IF('Datos Vida'!Y254=0,"",Índice!$G$52*'Datos Vida'!Y254)</f>
        <v/>
      </c>
      <c r="Z17" s="36">
        <f>IF('Datos Vida'!Z254=0,"",Índice!$G$52*'Datos Vida'!Z254)</f>
        <v>93675.405522819201</v>
      </c>
      <c r="AA17" s="36">
        <f>IF('Datos Vida'!AA254=0,"",Índice!$G$52*'Datos Vida'!AA254)</f>
        <v>114859.58216376588</v>
      </c>
      <c r="AB17" s="36" t="str">
        <f>IF('Datos Vida'!AB254=0,"",Índice!$G$52*'Datos Vida'!AB254)</f>
        <v/>
      </c>
      <c r="AC17" s="36" t="str">
        <f>IF('Datos Vida'!AC254=0,"",Índice!$G$52*'Datos Vida'!AC254)</f>
        <v/>
      </c>
      <c r="AD17" s="36">
        <f>IF('Datos Vida'!AD254=0,"",Índice!$G$52*'Datos Vida'!AD254)</f>
        <v>51500.998306841662</v>
      </c>
      <c r="AE17" s="36" t="str">
        <f>IF('Datos Vida'!AE254=0,"",Índice!$G$52*'Datos Vida'!AE254)</f>
        <v/>
      </c>
      <c r="AF17" s="36" t="str">
        <f>IF('Datos Vida'!AF254=0,"",Índice!$G$52*'Datos Vida'!AF254)</f>
        <v/>
      </c>
      <c r="AG17" s="36" t="str">
        <f>IF('Datos Vida'!AG254=0,"",Índice!$G$52*'Datos Vida'!AG254)</f>
        <v/>
      </c>
      <c r="AH17" s="36" t="str">
        <f>IF('Datos Vida'!AH254=0,"",Índice!$G$52*'Datos Vida'!AH254)</f>
        <v/>
      </c>
      <c r="AI17" s="36">
        <f>IF('Datos Vida'!AI254=0,"",Índice!$G$52*'Datos Vida'!AI254)</f>
        <v>71.917555401862316</v>
      </c>
      <c r="AJ17" s="36" t="str">
        <f>IF('Datos Vida'!AJ254=0,"",Índice!$G$52*'Datos Vida'!AJ254)</f>
        <v/>
      </c>
      <c r="AK17" s="36" t="str">
        <f>IF('Datos Vida'!AK254=0,"",Índice!$G$52*'Datos Vida'!AK254)</f>
        <v/>
      </c>
      <c r="AL17" s="36" t="str">
        <f>IF('Datos Vida'!AL254=0,"",Índice!$G$52*'Datos Vida'!AL254)</f>
        <v/>
      </c>
      <c r="AM17" s="36" t="str">
        <f>IF('Datos Vida'!AM254=0,"",Índice!$G$52*'Datos Vida'!AM254)</f>
        <v/>
      </c>
      <c r="AN17" s="36" t="str">
        <f>IF('Datos Vida'!AN254=0,"",Índice!$G$52*'Datos Vida'!AN254)</f>
        <v/>
      </c>
      <c r="AO17" s="36" t="str">
        <f>IF('Datos Vida'!AO254=0,"",Índice!$G$52*'Datos Vida'!AO254)</f>
        <v/>
      </c>
      <c r="AP17" s="36" t="str">
        <f>IF('Datos Vida'!AP254=0,"",Índice!$G$52*'Datos Vida'!AP254)</f>
        <v/>
      </c>
      <c r="AQ17" s="36">
        <f>Índice!$G$52*'Datos Vida'!AQ254</f>
        <v>272098.33586042689</v>
      </c>
      <c r="AR17" s="29"/>
      <c r="AS17" s="36">
        <f>Índice!$F$52*'Datos Vida'!AS254</f>
        <v>264670.56864490762</v>
      </c>
      <c r="AT17" s="63">
        <f t="shared" si="0"/>
        <v>2.8064197895326437E-2</v>
      </c>
      <c r="AU17" s="29"/>
      <c r="AV17" s="64">
        <f t="shared" si="1"/>
        <v>7.3241082940540287E-3</v>
      </c>
      <c r="AW17" s="64">
        <f t="shared" si="2"/>
        <v>5.340259136438907E-3</v>
      </c>
    </row>
    <row r="18" spans="1:49" x14ac:dyDescent="0.2">
      <c r="B18" s="62" t="str">
        <f>'Datos Vida'!B255</f>
        <v>106. Dotal puro o Capital Diferido</v>
      </c>
      <c r="C18" s="36" t="str">
        <f>IF('Datos Vida'!C255=0,"",Índice!$G$52*'Datos Vida'!C255)</f>
        <v/>
      </c>
      <c r="D18" s="36" t="str">
        <f>IF('Datos Vida'!D255=0,"",Índice!$G$52*'Datos Vida'!D255)</f>
        <v/>
      </c>
      <c r="E18" s="36" t="str">
        <f>IF('Datos Vida'!E255=0,"",Índice!$G$52*'Datos Vida'!E255)</f>
        <v/>
      </c>
      <c r="F18" s="36" t="str">
        <f>IF('Datos Vida'!F255=0,"",Índice!$G$52*'Datos Vida'!F255)</f>
        <v/>
      </c>
      <c r="G18" s="36" t="str">
        <f>IF('Datos Vida'!G255=0,"",Índice!$G$52*'Datos Vida'!G255)</f>
        <v/>
      </c>
      <c r="H18" s="36" t="str">
        <f>IF('Datos Vida'!H255=0,"",Índice!$G$52*'Datos Vida'!H255)</f>
        <v/>
      </c>
      <c r="I18" s="36" t="str">
        <f>IF('Datos Vida'!I255=0,"",Índice!$G$52*'Datos Vida'!I255)</f>
        <v/>
      </c>
      <c r="J18" s="36" t="str">
        <f>IF('Datos Vida'!J255=0,"",Índice!$G$52*'Datos Vida'!J255)</f>
        <v/>
      </c>
      <c r="K18" s="36" t="str">
        <f>IF('Datos Vida'!K255=0,"",Índice!$G$52*'Datos Vida'!K255)</f>
        <v/>
      </c>
      <c r="L18" s="36">
        <f>IF('Datos Vida'!L255=0,"",Índice!$G$52*'Datos Vida'!L255)</f>
        <v>3186.349136257913</v>
      </c>
      <c r="M18" s="36" t="str">
        <f>IF('Datos Vida'!M255=0,"",Índice!$G$52*'Datos Vida'!M255)</f>
        <v/>
      </c>
      <c r="N18" s="36" t="str">
        <f>IF('Datos Vida'!N255=0,"",Índice!$G$52*'Datos Vida'!N255)</f>
        <v/>
      </c>
      <c r="O18" s="36" t="str">
        <f>IF('Datos Vida'!O255=0,"",Índice!$G$52*'Datos Vida'!O255)</f>
        <v/>
      </c>
      <c r="P18" s="36" t="str">
        <f>IF('Datos Vida'!P255=0,"",Índice!$G$52*'Datos Vida'!P255)</f>
        <v/>
      </c>
      <c r="Q18" s="36" t="str">
        <f>IF('Datos Vida'!Q255=0,"",Índice!$G$52*'Datos Vida'!Q255)</f>
        <v/>
      </c>
      <c r="R18" s="36" t="str">
        <f>IF('Datos Vida'!R255=0,"",Índice!$G$52*'Datos Vida'!R255)</f>
        <v/>
      </c>
      <c r="S18" s="36" t="str">
        <f>IF('Datos Vida'!S255=0,"",Índice!$G$52*'Datos Vida'!S255)</f>
        <v/>
      </c>
      <c r="T18" s="36" t="str">
        <f>IF('Datos Vida'!T255=0,"",Índice!$G$52*'Datos Vida'!T255)</f>
        <v/>
      </c>
      <c r="U18" s="36" t="str">
        <f>IF('Datos Vida'!U255=0,"",Índice!$G$52*'Datos Vida'!U255)</f>
        <v/>
      </c>
      <c r="V18" s="36" t="str">
        <f>IF('Datos Vida'!V255=0,"",Índice!$G$52*'Datos Vida'!V255)</f>
        <v/>
      </c>
      <c r="W18" s="36" t="str">
        <f>IF('Datos Vida'!W255=0,"",Índice!$G$52*'Datos Vida'!W255)</f>
        <v/>
      </c>
      <c r="X18" s="36" t="str">
        <f>IF('Datos Vida'!X255=0,"",Índice!$G$52*'Datos Vida'!X255)</f>
        <v/>
      </c>
      <c r="Y18" s="36" t="str">
        <f>IF('Datos Vida'!Y255=0,"",Índice!$G$52*'Datos Vida'!Y255)</f>
        <v/>
      </c>
      <c r="Z18" s="36" t="str">
        <f>IF('Datos Vida'!Z255=0,"",Índice!$G$52*'Datos Vida'!Z255)</f>
        <v/>
      </c>
      <c r="AA18" s="36" t="str">
        <f>IF('Datos Vida'!AA255=0,"",Índice!$G$52*'Datos Vida'!AA255)</f>
        <v/>
      </c>
      <c r="AB18" s="36" t="str">
        <f>IF('Datos Vida'!AB255=0,"",Índice!$G$52*'Datos Vida'!AB255)</f>
        <v/>
      </c>
      <c r="AC18" s="36" t="str">
        <f>IF('Datos Vida'!AC255=0,"",Índice!$G$52*'Datos Vida'!AC255)</f>
        <v/>
      </c>
      <c r="AD18" s="36" t="str">
        <f>IF('Datos Vida'!AD255=0,"",Índice!$G$52*'Datos Vida'!AD255)</f>
        <v/>
      </c>
      <c r="AE18" s="36" t="str">
        <f>IF('Datos Vida'!AE255=0,"",Índice!$G$52*'Datos Vida'!AE255)</f>
        <v/>
      </c>
      <c r="AF18" s="36" t="str">
        <f>IF('Datos Vida'!AF255=0,"",Índice!$G$52*'Datos Vida'!AF255)</f>
        <v/>
      </c>
      <c r="AG18" s="36" t="str">
        <f>IF('Datos Vida'!AG255=0,"",Índice!$G$52*'Datos Vida'!AG255)</f>
        <v/>
      </c>
      <c r="AH18" s="36" t="str">
        <f>IF('Datos Vida'!AH255=0,"",Índice!$G$52*'Datos Vida'!AH255)</f>
        <v/>
      </c>
      <c r="AI18" s="36" t="str">
        <f>IF('Datos Vida'!AI255=0,"",Índice!$G$52*'Datos Vida'!AI255)</f>
        <v/>
      </c>
      <c r="AJ18" s="36" t="str">
        <f>IF('Datos Vida'!AJ255=0,"",Índice!$G$52*'Datos Vida'!AJ255)</f>
        <v/>
      </c>
      <c r="AK18" s="36" t="str">
        <f>IF('Datos Vida'!AK255=0,"",Índice!$G$52*'Datos Vida'!AK255)</f>
        <v/>
      </c>
      <c r="AL18" s="36" t="str">
        <f>IF('Datos Vida'!AL255=0,"",Índice!$G$52*'Datos Vida'!AL255)</f>
        <v/>
      </c>
      <c r="AM18" s="36" t="str">
        <f>IF('Datos Vida'!AM255=0,"",Índice!$G$52*'Datos Vida'!AM255)</f>
        <v/>
      </c>
      <c r="AN18" s="36" t="str">
        <f>IF('Datos Vida'!AN255=0,"",Índice!$G$52*'Datos Vida'!AN255)</f>
        <v/>
      </c>
      <c r="AO18" s="36" t="str">
        <f>IF('Datos Vida'!AO255=0,"",Índice!$G$52*'Datos Vida'!AO255)</f>
        <v/>
      </c>
      <c r="AP18" s="36" t="str">
        <f>IF('Datos Vida'!AP255=0,"",Índice!$G$52*'Datos Vida'!AP255)</f>
        <v/>
      </c>
      <c r="AQ18" s="36">
        <f>Índice!$G$52*'Datos Vida'!AQ255</f>
        <v>3186.349136257913</v>
      </c>
      <c r="AR18" s="29"/>
      <c r="AS18" s="36">
        <f>Índice!$F$52*'Datos Vida'!AS255</f>
        <v>3569.5128168725478</v>
      </c>
      <c r="AT18" s="63">
        <f t="shared" si="0"/>
        <v>-0.10734341078801513</v>
      </c>
      <c r="AU18" s="29"/>
      <c r="AV18" s="64">
        <f t="shared" si="1"/>
        <v>8.5767397521274423E-5</v>
      </c>
      <c r="AW18" s="64">
        <f t="shared" si="2"/>
        <v>7.2022074575711108E-5</v>
      </c>
    </row>
    <row r="19" spans="1:49" x14ac:dyDescent="0.2">
      <c r="B19" s="62" t="str">
        <f>'Datos Vida'!B256</f>
        <v>107. Protección Familiar</v>
      </c>
      <c r="C19" s="36" t="str">
        <f>IF('Datos Vida'!C256=0,"",Índice!$G$52*'Datos Vida'!C256)</f>
        <v/>
      </c>
      <c r="D19" s="36" t="str">
        <f>IF('Datos Vida'!D256=0,"",Índice!$G$52*'Datos Vida'!D256)</f>
        <v/>
      </c>
      <c r="E19" s="36" t="str">
        <f>IF('Datos Vida'!E256=0,"",Índice!$G$52*'Datos Vida'!E256)</f>
        <v/>
      </c>
      <c r="F19" s="36" t="str">
        <f>IF('Datos Vida'!F256=0,"",Índice!$G$52*'Datos Vida'!F256)</f>
        <v/>
      </c>
      <c r="G19" s="36" t="str">
        <f>IF('Datos Vida'!G256=0,"",Índice!$G$52*'Datos Vida'!G256)</f>
        <v/>
      </c>
      <c r="H19" s="36" t="str">
        <f>IF('Datos Vida'!H256=0,"",Índice!$G$52*'Datos Vida'!H256)</f>
        <v/>
      </c>
      <c r="I19" s="36" t="str">
        <f>IF('Datos Vida'!I256=0,"",Índice!$G$52*'Datos Vida'!I256)</f>
        <v/>
      </c>
      <c r="J19" s="36" t="str">
        <f>IF('Datos Vida'!J256=0,"",Índice!$G$52*'Datos Vida'!J256)</f>
        <v/>
      </c>
      <c r="K19" s="36" t="str">
        <f>IF('Datos Vida'!K256=0,"",Índice!$G$52*'Datos Vida'!K256)</f>
        <v/>
      </c>
      <c r="L19" s="36">
        <f>IF('Datos Vida'!L256=0,"",Índice!$G$52*'Datos Vida'!L256)</f>
        <v>315260.91206020664</v>
      </c>
      <c r="M19" s="36" t="str">
        <f>IF('Datos Vida'!M256=0,"",Índice!$G$52*'Datos Vida'!M256)</f>
        <v/>
      </c>
      <c r="N19" s="36" t="str">
        <f>IF('Datos Vida'!N256=0,"",Índice!$G$52*'Datos Vida'!N256)</f>
        <v/>
      </c>
      <c r="O19" s="36" t="str">
        <f>IF('Datos Vida'!O256=0,"",Índice!$G$52*'Datos Vida'!O256)</f>
        <v/>
      </c>
      <c r="P19" s="36" t="str">
        <f>IF('Datos Vida'!P256=0,"",Índice!$G$52*'Datos Vida'!P256)</f>
        <v/>
      </c>
      <c r="Q19" s="36" t="str">
        <f>IF('Datos Vida'!Q256=0,"",Índice!$G$52*'Datos Vida'!Q256)</f>
        <v/>
      </c>
      <c r="R19" s="36">
        <f>IF('Datos Vida'!R256=0,"",Índice!$G$52*'Datos Vida'!R256)</f>
        <v>1168.5071868226901</v>
      </c>
      <c r="S19" s="36" t="str">
        <f>IF('Datos Vida'!S256=0,"",Índice!$G$52*'Datos Vida'!S256)</f>
        <v/>
      </c>
      <c r="T19" s="36" t="str">
        <f>IF('Datos Vida'!T256=0,"",Índice!$G$52*'Datos Vida'!T256)</f>
        <v/>
      </c>
      <c r="U19" s="36" t="str">
        <f>IF('Datos Vida'!U256=0,"",Índice!$G$52*'Datos Vida'!U256)</f>
        <v/>
      </c>
      <c r="V19" s="36" t="str">
        <f>IF('Datos Vida'!V256=0,"",Índice!$G$52*'Datos Vida'!V256)</f>
        <v/>
      </c>
      <c r="W19" s="36" t="str">
        <f>IF('Datos Vida'!W256=0,"",Índice!$G$52*'Datos Vida'!W256)</f>
        <v/>
      </c>
      <c r="X19" s="36">
        <f>IF('Datos Vida'!X256=0,"",Índice!$G$52*'Datos Vida'!X256)</f>
        <v>537.00028950728313</v>
      </c>
      <c r="Y19" s="36">
        <f>IF('Datos Vida'!Y256=0,"",Índice!$G$52*'Datos Vida'!Y256)</f>
        <v>-66.474410243727036</v>
      </c>
      <c r="Z19" s="36">
        <f>IF('Datos Vida'!Z256=0,"",Índice!$G$52*'Datos Vida'!Z256)</f>
        <v>0.61235383029021828</v>
      </c>
      <c r="AA19" s="36">
        <f>IF('Datos Vida'!AA256=0,"",Índice!$G$52*'Datos Vida'!AA256)</f>
        <v>92673.322499206493</v>
      </c>
      <c r="AB19" s="36" t="str">
        <f>IF('Datos Vida'!AB256=0,"",Índice!$G$52*'Datos Vida'!AB256)</f>
        <v/>
      </c>
      <c r="AC19" s="36" t="str">
        <f>IF('Datos Vida'!AC256=0,"",Índice!$G$52*'Datos Vida'!AC256)</f>
        <v/>
      </c>
      <c r="AD19" s="36">
        <f>IF('Datos Vida'!AD256=0,"",Índice!$G$52*'Datos Vida'!AD256)</f>
        <v>1.5308845757255458</v>
      </c>
      <c r="AE19" s="36">
        <f>IF('Datos Vida'!AE256=0,"",Índice!$G$52*'Datos Vida'!AE256)</f>
        <v>83.552278177376451</v>
      </c>
      <c r="AF19" s="36" t="str">
        <f>IF('Datos Vida'!AF256=0,"",Índice!$G$52*'Datos Vida'!AF256)</f>
        <v/>
      </c>
      <c r="AG19" s="36" t="str">
        <f>IF('Datos Vida'!AG256=0,"",Índice!$G$52*'Datos Vida'!AG256)</f>
        <v/>
      </c>
      <c r="AH19" s="36">
        <f>IF('Datos Vida'!AH256=0,"",Índice!$G$52*'Datos Vida'!AH256)</f>
        <v>57849.950858605123</v>
      </c>
      <c r="AI19" s="36">
        <f>IF('Datos Vida'!AI256=0,"",Índice!$G$52*'Datos Vida'!AI256)</f>
        <v>0.51029485857518198</v>
      </c>
      <c r="AJ19" s="36" t="str">
        <f>IF('Datos Vida'!AJ256=0,"",Índice!$G$52*'Datos Vida'!AJ256)</f>
        <v/>
      </c>
      <c r="AK19" s="36" t="str">
        <f>IF('Datos Vida'!AK256=0,"",Índice!$G$52*'Datos Vida'!AK256)</f>
        <v/>
      </c>
      <c r="AL19" s="36" t="str">
        <f>IF('Datos Vida'!AL256=0,"",Índice!$G$52*'Datos Vida'!AL256)</f>
        <v/>
      </c>
      <c r="AM19" s="36" t="str">
        <f>IF('Datos Vida'!AM256=0,"",Índice!$G$52*'Datos Vida'!AM256)</f>
        <v/>
      </c>
      <c r="AN19" s="36" t="str">
        <f>IF('Datos Vida'!AN256=0,"",Índice!$G$52*'Datos Vida'!AN256)</f>
        <v/>
      </c>
      <c r="AO19" s="36" t="str">
        <f>IF('Datos Vida'!AO256=0,"",Índice!$G$52*'Datos Vida'!AO256)</f>
        <v/>
      </c>
      <c r="AP19" s="36" t="str">
        <f>IF('Datos Vida'!AP256=0,"",Índice!$G$52*'Datos Vida'!AP256)</f>
        <v/>
      </c>
      <c r="AQ19" s="36">
        <f>Índice!$G$52*'Datos Vida'!AQ256</f>
        <v>467509.42429554649</v>
      </c>
      <c r="AR19" s="29"/>
      <c r="AS19" s="36">
        <f>Índice!$F$52*'Datos Vida'!AS256</f>
        <v>497760.04582225136</v>
      </c>
      <c r="AT19" s="63">
        <f t="shared" si="0"/>
        <v>-6.0773502776290123E-2</v>
      </c>
      <c r="AU19" s="29"/>
      <c r="AV19" s="64">
        <f t="shared" si="1"/>
        <v>1.2584015411942198E-2</v>
      </c>
      <c r="AW19" s="64">
        <f t="shared" si="2"/>
        <v>1.0043306462317042E-2</v>
      </c>
    </row>
    <row r="20" spans="1:49" x14ac:dyDescent="0.2">
      <c r="A20" s="222"/>
      <c r="B20" s="62" t="str">
        <f>'Datos Vida'!B257</f>
        <v>108. Incapacidad o Invalidez</v>
      </c>
      <c r="C20" s="36" t="str">
        <f>IF('Datos Vida'!C257=0,"",Índice!$G$52*'Datos Vida'!C257)</f>
        <v/>
      </c>
      <c r="D20" s="36" t="str">
        <f>IF('Datos Vida'!D257=0,"",Índice!$G$52*'Datos Vida'!D257)</f>
        <v/>
      </c>
      <c r="E20" s="36" t="str">
        <f>IF('Datos Vida'!E257=0,"",Índice!$G$52*'Datos Vida'!E257)</f>
        <v/>
      </c>
      <c r="F20" s="36">
        <f>IF('Datos Vida'!F257=0,"",Índice!$G$52*'Datos Vida'!F257)</f>
        <v>3.5720640100262737</v>
      </c>
      <c r="G20" s="36">
        <f>IF('Datos Vida'!G257=0,"",Índice!$G$52*'Datos Vida'!G257)</f>
        <v>8048.3024701332934</v>
      </c>
      <c r="H20" s="36">
        <f>IF('Datos Vida'!H257=0,"",Índice!$G$52*'Datos Vida'!H257)</f>
        <v>233.44288796952657</v>
      </c>
      <c r="I20" s="36" t="str">
        <f>IF('Datos Vida'!I257=0,"",Índice!$G$52*'Datos Vida'!I257)</f>
        <v/>
      </c>
      <c r="J20" s="36" t="str">
        <f>IF('Datos Vida'!J257=0,"",Índice!$G$52*'Datos Vida'!J257)</f>
        <v/>
      </c>
      <c r="K20" s="36" t="str">
        <f>IF('Datos Vida'!K257=0,"",Índice!$G$52*'Datos Vida'!K257)</f>
        <v/>
      </c>
      <c r="L20" s="36">
        <f>IF('Datos Vida'!L257=0,"",Índice!$G$52*'Datos Vida'!L257)</f>
        <v>9156.1526081000138</v>
      </c>
      <c r="M20" s="36" t="str">
        <f>IF('Datos Vida'!M257=0,"",Índice!$G$52*'Datos Vida'!M257)</f>
        <v/>
      </c>
      <c r="N20" s="36" t="str">
        <f>IF('Datos Vida'!N257=0,"",Índice!$G$52*'Datos Vida'!N257)</f>
        <v/>
      </c>
      <c r="O20" s="36">
        <f>IF('Datos Vida'!O257=0,"",Índice!$G$52*'Datos Vida'!O257)</f>
        <v>69.57019905241647</v>
      </c>
      <c r="P20" s="36">
        <f>IF('Datos Vida'!P257=0,"",Índice!$G$52*'Datos Vida'!P257)</f>
        <v>896.82620411726305</v>
      </c>
      <c r="Q20" s="36">
        <f>IF('Datos Vida'!Q257=0,"",Índice!$G$52*'Datos Vida'!Q257)</f>
        <v>6720.447208806193</v>
      </c>
      <c r="R20" s="36">
        <f>IF('Datos Vida'!R257=0,"",Índice!$G$52*'Datos Vida'!R257)</f>
        <v>24657.991880868605</v>
      </c>
      <c r="S20" s="36" t="str">
        <f>IF('Datos Vida'!S257=0,"",Índice!$G$52*'Datos Vida'!S257)</f>
        <v/>
      </c>
      <c r="T20" s="36">
        <f>IF('Datos Vida'!T257=0,"",Índice!$G$52*'Datos Vida'!T257)</f>
        <v>8.9811895109232029</v>
      </c>
      <c r="U20" s="36">
        <f>IF('Datos Vida'!U257=0,"",Índice!$G$52*'Datos Vida'!U257)</f>
        <v>114.95242180836932</v>
      </c>
      <c r="V20" s="36" t="str">
        <f>IF('Datos Vida'!V257=0,"",Índice!$G$52*'Datos Vida'!V257)</f>
        <v/>
      </c>
      <c r="W20" s="36" t="str">
        <f>IF('Datos Vida'!W257=0,"",Índice!$G$52*'Datos Vida'!W257)</f>
        <v/>
      </c>
      <c r="X20" s="36" t="str">
        <f>IF('Datos Vida'!X257=0,"",Índice!$G$52*'Datos Vida'!X257)</f>
        <v/>
      </c>
      <c r="Y20" s="36" t="str">
        <f>IF('Datos Vida'!Y257=0,"",Índice!$G$52*'Datos Vida'!Y257)</f>
        <v/>
      </c>
      <c r="Z20" s="36">
        <f>IF('Datos Vida'!Z257=0,"",Índice!$G$52*'Datos Vida'!Z257)</f>
        <v>41708.746147699065</v>
      </c>
      <c r="AA20" s="36" t="str">
        <f>IF('Datos Vida'!AA257=0,"",Índice!$G$52*'Datos Vida'!AA257)</f>
        <v/>
      </c>
      <c r="AB20" s="36">
        <f>IF('Datos Vida'!AB257=0,"",Índice!$G$52*'Datos Vida'!AB257)</f>
        <v>1562.7269749006373</v>
      </c>
      <c r="AC20" s="36">
        <f>IF('Datos Vida'!AC257=0,"",Índice!$G$52*'Datos Vida'!AC257)</f>
        <v>4222.5538760806776</v>
      </c>
      <c r="AD20" s="36">
        <f>IF('Datos Vida'!AD257=0,"",Índice!$G$52*'Datos Vida'!AD257)</f>
        <v>2524.7688619438086</v>
      </c>
      <c r="AE20" s="36" t="str">
        <f>IF('Datos Vida'!AE257=0,"",Índice!$G$52*'Datos Vida'!AE257)</f>
        <v/>
      </c>
      <c r="AF20" s="36" t="str">
        <f>IF('Datos Vida'!AF257=0,"",Índice!$G$52*'Datos Vida'!AF257)</f>
        <v/>
      </c>
      <c r="AG20" s="36">
        <f>IF('Datos Vida'!AG257=0,"",Índice!$G$52*'Datos Vida'!AG257)</f>
        <v>189.99978567615941</v>
      </c>
      <c r="AH20" s="36" t="str">
        <f>IF('Datos Vida'!AH257=0,"",Índice!$G$52*'Datos Vida'!AH257)</f>
        <v/>
      </c>
      <c r="AI20" s="36">
        <f>IF('Datos Vida'!AI257=0,"",Índice!$G$52*'Datos Vida'!AI257)</f>
        <v>4758.6356348425252</v>
      </c>
      <c r="AJ20" s="36">
        <f>IF('Datos Vida'!AJ257=0,"",Índice!$G$52*'Datos Vida'!AJ257)</f>
        <v>101.31053925579279</v>
      </c>
      <c r="AK20" s="36" t="str">
        <f>IF('Datos Vida'!AK257=0,"",Índice!$G$52*'Datos Vida'!AK257)</f>
        <v/>
      </c>
      <c r="AL20" s="36" t="str">
        <f>IF('Datos Vida'!AL257=0,"",Índice!$G$52*'Datos Vida'!AL257)</f>
        <v/>
      </c>
      <c r="AM20" s="36" t="str">
        <f>IF('Datos Vida'!AM257=0,"",Índice!$G$52*'Datos Vida'!AM257)</f>
        <v/>
      </c>
      <c r="AN20" s="36" t="str">
        <f>IF('Datos Vida'!AN257=0,"",Índice!$G$52*'Datos Vida'!AN257)</f>
        <v/>
      </c>
      <c r="AO20" s="36" t="str">
        <f>IF('Datos Vida'!AO257=0,"",Índice!$G$52*'Datos Vida'!AO257)</f>
        <v/>
      </c>
      <c r="AP20" s="36" t="str">
        <f>IF('Datos Vida'!AP257=0,"",Índice!$G$52*'Datos Vida'!AP257)</f>
        <v/>
      </c>
      <c r="AQ20" s="36">
        <f>Índice!$G$52*'Datos Vida'!AQ257</f>
        <v>104978.9809547753</v>
      </c>
      <c r="AR20" s="29"/>
      <c r="AS20" s="36">
        <f>Índice!$F$52*'Datos Vida'!AS257</f>
        <v>105531.1555641655</v>
      </c>
      <c r="AT20" s="63">
        <f t="shared" si="0"/>
        <v>-5.2323373740986723E-3</v>
      </c>
      <c r="AU20" s="29"/>
      <c r="AV20" s="64">
        <f t="shared" si="1"/>
        <v>2.8257336550070121E-3</v>
      </c>
      <c r="AW20" s="64">
        <f t="shared" si="2"/>
        <v>2.1293025536080271E-3</v>
      </c>
    </row>
    <row r="21" spans="1:49" x14ac:dyDescent="0.2">
      <c r="B21" s="62" t="str">
        <f>'Datos Vida'!B258</f>
        <v>109. Salud</v>
      </c>
      <c r="C21" s="36" t="str">
        <f>IF('Datos Vida'!C258=0,"",Índice!$G$52*'Datos Vida'!C258)</f>
        <v/>
      </c>
      <c r="D21" s="36">
        <f>IF('Datos Vida'!D258=0,"",Índice!$G$52*'Datos Vida'!D258)</f>
        <v>46313.476853195316</v>
      </c>
      <c r="E21" s="36" t="str">
        <f>IF('Datos Vida'!E258=0,"",Índice!$G$52*'Datos Vida'!E258)</f>
        <v/>
      </c>
      <c r="F21" s="36">
        <f>IF('Datos Vida'!F258=0,"",Índice!$G$52*'Datos Vida'!F258)</f>
        <v>1277.9824438156857</v>
      </c>
      <c r="G21" s="36">
        <f>IF('Datos Vida'!G258=0,"",Índice!$G$52*'Datos Vida'!G258)</f>
        <v>29240.031474986878</v>
      </c>
      <c r="H21" s="36" t="str">
        <f>IF('Datos Vida'!H258=0,"",Índice!$G$52*'Datos Vida'!H258)</f>
        <v/>
      </c>
      <c r="I21" s="36">
        <f>IF('Datos Vida'!I258=0,"",Índice!$G$52*'Datos Vida'!I258)</f>
        <v>12586.592785043054</v>
      </c>
      <c r="J21" s="36">
        <f>IF('Datos Vida'!J258=0,"",Índice!$G$52*'Datos Vida'!J258)</f>
        <v>145.57011332288025</v>
      </c>
      <c r="K21" s="36" t="str">
        <f>IF('Datos Vida'!K258=0,"",Índice!$G$52*'Datos Vida'!K258)</f>
        <v/>
      </c>
      <c r="L21" s="36">
        <f>IF('Datos Vida'!L258=0,"",Índice!$G$52*'Datos Vida'!L258)</f>
        <v>90801.458898981014</v>
      </c>
      <c r="M21" s="36" t="str">
        <f>IF('Datos Vida'!M258=0,"",Índice!$G$52*'Datos Vida'!M258)</f>
        <v/>
      </c>
      <c r="N21" s="36">
        <f>IF('Datos Vida'!N258=0,"",Índice!$G$52*'Datos Vida'!N258)</f>
        <v>234192.78327403142</v>
      </c>
      <c r="O21" s="36" t="str">
        <f>IF('Datos Vida'!O258=0,"",Índice!$G$52*'Datos Vida'!O258)</f>
        <v/>
      </c>
      <c r="P21" s="36">
        <f>IF('Datos Vida'!P258=0,"",Índice!$G$52*'Datos Vida'!P258)</f>
        <v>28792.434844701969</v>
      </c>
      <c r="Q21" s="36">
        <f>IF('Datos Vida'!Q258=0,"",Índice!$G$52*'Datos Vida'!Q258)</f>
        <v>8017.2765427319218</v>
      </c>
      <c r="R21" s="36">
        <f>IF('Datos Vida'!R258=0,"",Índice!$G$52*'Datos Vida'!R258)</f>
        <v>43183.736426582014</v>
      </c>
      <c r="S21" s="36" t="str">
        <f>IF('Datos Vida'!S258=0,"",Índice!$G$52*'Datos Vida'!S258)</f>
        <v/>
      </c>
      <c r="T21" s="36">
        <f>IF('Datos Vida'!T258=0,"",Índice!$G$52*'Datos Vida'!T258)</f>
        <v>4.9328502995600925</v>
      </c>
      <c r="U21" s="36">
        <f>IF('Datos Vida'!U258=0,"",Índice!$G$52*'Datos Vida'!U258)</f>
        <v>12098.342664358321</v>
      </c>
      <c r="V21" s="36" t="str">
        <f>IF('Datos Vida'!V258=0,"",Índice!$G$52*'Datos Vida'!V258)</f>
        <v/>
      </c>
      <c r="W21" s="36" t="str">
        <f>IF('Datos Vida'!W258=0,"",Índice!$G$52*'Datos Vida'!W258)</f>
        <v/>
      </c>
      <c r="X21" s="36">
        <f>IF('Datos Vida'!X258=0,"",Índice!$G$52*'Datos Vida'!X258)</f>
        <v>1755.3802938413876</v>
      </c>
      <c r="Y21" s="36" t="str">
        <f>IF('Datos Vida'!Y258=0,"",Índice!$G$52*'Datos Vida'!Y258)</f>
        <v/>
      </c>
      <c r="Z21" s="36">
        <f>IF('Datos Vida'!Z258=0,"",Índice!$G$52*'Datos Vida'!Z258)</f>
        <v>154964.87980685002</v>
      </c>
      <c r="AA21" s="36">
        <f>IF('Datos Vida'!AA258=0,"",Índice!$G$52*'Datos Vida'!AA258)</f>
        <v>6151.298343208673</v>
      </c>
      <c r="AB21" s="36">
        <f>IF('Datos Vida'!AB258=0,"",Índice!$G$52*'Datos Vida'!AB258)</f>
        <v>117.36781747229185</v>
      </c>
      <c r="AC21" s="36">
        <f>IF('Datos Vida'!AC258=0,"",Índice!$G$52*'Datos Vida'!AC258)</f>
        <v>1309.7227840190619</v>
      </c>
      <c r="AD21" s="36" t="str">
        <f>IF('Datos Vida'!AD258=0,"",Índice!$G$52*'Datos Vida'!AD258)</f>
        <v/>
      </c>
      <c r="AE21" s="36" t="str">
        <f>IF('Datos Vida'!AE258=0,"",Índice!$G$52*'Datos Vida'!AE258)</f>
        <v/>
      </c>
      <c r="AF21" s="36" t="str">
        <f>IF('Datos Vida'!AF258=0,"",Índice!$G$52*'Datos Vida'!AF258)</f>
        <v/>
      </c>
      <c r="AG21" s="36" t="str">
        <f>IF('Datos Vida'!AG258=0,"",Índice!$G$52*'Datos Vida'!AG258)</f>
        <v/>
      </c>
      <c r="AH21" s="36">
        <f>IF('Datos Vida'!AH258=0,"",Índice!$G$52*'Datos Vida'!AH258)</f>
        <v>19260.467083089952</v>
      </c>
      <c r="AI21" s="36">
        <f>IF('Datos Vida'!AI258=0,"",Índice!$G$52*'Datos Vida'!AI258)</f>
        <v>31989.840369562342</v>
      </c>
      <c r="AJ21" s="36">
        <f>IF('Datos Vida'!AJ258=0,"",Índice!$G$52*'Datos Vida'!AJ258)</f>
        <v>408.64412274700572</v>
      </c>
      <c r="AK21" s="36" t="str">
        <f>IF('Datos Vida'!AK258=0,"",Índice!$G$52*'Datos Vida'!AK258)</f>
        <v/>
      </c>
      <c r="AL21" s="36" t="str">
        <f>IF('Datos Vida'!AL258=0,"",Índice!$G$52*'Datos Vida'!AL258)</f>
        <v/>
      </c>
      <c r="AM21" s="36" t="str">
        <f>IF('Datos Vida'!AM258=0,"",Índice!$G$52*'Datos Vida'!AM258)</f>
        <v/>
      </c>
      <c r="AN21" s="36" t="str">
        <f>IF('Datos Vida'!AN258=0,"",Índice!$G$52*'Datos Vida'!AN258)</f>
        <v/>
      </c>
      <c r="AO21" s="36" t="str">
        <f>IF('Datos Vida'!AO258=0,"",Índice!$G$52*'Datos Vida'!AO258)</f>
        <v/>
      </c>
      <c r="AP21" s="36" t="str">
        <f>IF('Datos Vida'!AP258=0,"",Índice!$G$52*'Datos Vida'!AP258)</f>
        <v/>
      </c>
      <c r="AQ21" s="36">
        <f>Índice!$G$52*'Datos Vida'!AQ258</f>
        <v>722612.21979284077</v>
      </c>
      <c r="AR21" s="29"/>
      <c r="AS21" s="36">
        <f>Índice!$F$52*'Datos Vida'!AS258</f>
        <v>680649.61014020129</v>
      </c>
      <c r="AT21" s="63">
        <f t="shared" si="0"/>
        <v>6.1650824488088674E-2</v>
      </c>
      <c r="AU21" s="29"/>
      <c r="AV21" s="64">
        <f t="shared" si="1"/>
        <v>1.945065241076787E-2</v>
      </c>
      <c r="AW21" s="64">
        <f t="shared" si="2"/>
        <v>1.3733469942936651E-2</v>
      </c>
    </row>
    <row r="22" spans="1:49" x14ac:dyDescent="0.2">
      <c r="B22" s="62" t="str">
        <f>'Datos Vida'!B259</f>
        <v>110. Accidentes Personales</v>
      </c>
      <c r="C22" s="36" t="str">
        <f>IF('Datos Vida'!C259=0,"",Índice!$G$52*'Datos Vida'!C259)</f>
        <v/>
      </c>
      <c r="D22" s="36" t="str">
        <f>IF('Datos Vida'!D259=0,"",Índice!$G$52*'Datos Vida'!D259)</f>
        <v/>
      </c>
      <c r="E22" s="36" t="str">
        <f>IF('Datos Vida'!E259=0,"",Índice!$G$52*'Datos Vida'!E259)</f>
        <v/>
      </c>
      <c r="F22" s="36">
        <f>IF('Datos Vida'!F259=0,"",Índice!$G$52*'Datos Vida'!F259)</f>
        <v>1192.831241748107</v>
      </c>
      <c r="G22" s="36">
        <f>IF('Datos Vida'!G259=0,"",Índice!$G$52*'Datos Vida'!G259)</f>
        <v>15840.981235777657</v>
      </c>
      <c r="H22" s="36" t="str">
        <f>IF('Datos Vida'!H259=0,"",Índice!$G$52*'Datos Vida'!H259)</f>
        <v/>
      </c>
      <c r="I22" s="36" t="str">
        <f>IF('Datos Vida'!I259=0,"",Índice!$G$52*'Datos Vida'!I259)</f>
        <v/>
      </c>
      <c r="J22" s="36">
        <f>IF('Datos Vida'!J259=0,"",Índice!$G$52*'Datos Vida'!J259)</f>
        <v>19.969538798908786</v>
      </c>
      <c r="K22" s="36" t="str">
        <f>IF('Datos Vida'!K259=0,"",Índice!$G$52*'Datos Vida'!K259)</f>
        <v/>
      </c>
      <c r="L22" s="36">
        <f>IF('Datos Vida'!L259=0,"",Índice!$G$52*'Datos Vida'!L259)</f>
        <v>35299.068507765158</v>
      </c>
      <c r="M22" s="36" t="str">
        <f>IF('Datos Vida'!M259=0,"",Índice!$G$52*'Datos Vida'!M259)</f>
        <v/>
      </c>
      <c r="N22" s="36">
        <f>IF('Datos Vida'!N259=0,"",Índice!$G$52*'Datos Vida'!N259)</f>
        <v>4800.2416756450211</v>
      </c>
      <c r="O22" s="36">
        <f>IF('Datos Vida'!O259=0,"",Índice!$G$52*'Datos Vida'!O259)</f>
        <v>172.95593739974834</v>
      </c>
      <c r="P22" s="36">
        <f>IF('Datos Vida'!P259=0,"",Índice!$G$52*'Datos Vida'!P259)</f>
        <v>2255.1970979871589</v>
      </c>
      <c r="Q22" s="36">
        <f>IF('Datos Vida'!Q259=0,"",Índice!$G$52*'Datos Vida'!Q259)</f>
        <v>16452.04231909282</v>
      </c>
      <c r="R22" s="36">
        <f>IF('Datos Vida'!R259=0,"",Índice!$G$52*'Datos Vida'!R259)</f>
        <v>22190.750259314838</v>
      </c>
      <c r="S22" s="36" t="str">
        <f>IF('Datos Vida'!S259=0,"",Índice!$G$52*'Datos Vida'!S259)</f>
        <v/>
      </c>
      <c r="T22" s="36" t="str">
        <f>IF('Datos Vida'!T259=0,"",Índice!$G$52*'Datos Vida'!T259)</f>
        <v/>
      </c>
      <c r="U22" s="36">
        <f>IF('Datos Vida'!U259=0,"",Índice!$G$52*'Datos Vida'!U259)</f>
        <v>994.49664004855288</v>
      </c>
      <c r="V22" s="36" t="str">
        <f>IF('Datos Vida'!V259=0,"",Índice!$G$52*'Datos Vida'!V259)</f>
        <v/>
      </c>
      <c r="W22" s="36" t="str">
        <f>IF('Datos Vida'!W259=0,"",Índice!$G$52*'Datos Vida'!W259)</f>
        <v/>
      </c>
      <c r="X22" s="36" t="str">
        <f>IF('Datos Vida'!X259=0,"",Índice!$G$52*'Datos Vida'!X259)</f>
        <v/>
      </c>
      <c r="Y22" s="36">
        <f>IF('Datos Vida'!Y259=0,"",Índice!$G$52*'Datos Vida'!Y259)</f>
        <v>105527.0036132278</v>
      </c>
      <c r="Z22" s="36">
        <f>IF('Datos Vida'!Z259=0,"",Índice!$G$52*'Datos Vida'!Z259)</f>
        <v>41910.380656150737</v>
      </c>
      <c r="AA22" s="36">
        <f>IF('Datos Vida'!AA259=0,"",Índice!$G$52*'Datos Vida'!AA259)</f>
        <v>10750.96011977641</v>
      </c>
      <c r="AB22" s="36">
        <f>IF('Datos Vida'!AB259=0,"",Índice!$G$52*'Datos Vida'!AB259)</f>
        <v>24.664251497800461</v>
      </c>
      <c r="AC22" s="36">
        <f>IF('Datos Vida'!AC259=0,"",Índice!$G$52*'Datos Vida'!AC259)</f>
        <v>425.04159753588823</v>
      </c>
      <c r="AD22" s="36">
        <f>IF('Datos Vida'!AD259=0,"",Índice!$G$52*'Datos Vida'!AD259)</f>
        <v>1329.9304604186391</v>
      </c>
      <c r="AE22" s="36" t="str">
        <f>IF('Datos Vida'!AE259=0,"",Índice!$G$52*'Datos Vida'!AE259)</f>
        <v/>
      </c>
      <c r="AF22" s="36" t="str">
        <f>IF('Datos Vida'!AF259=0,"",Índice!$G$52*'Datos Vida'!AF259)</f>
        <v/>
      </c>
      <c r="AG22" s="36">
        <f>IF('Datos Vida'!AG259=0,"",Índice!$G$52*'Datos Vida'!AG259)</f>
        <v>914.65250451015618</v>
      </c>
      <c r="AH22" s="36">
        <f>IF('Datos Vida'!AH259=0,"",Índice!$G$52*'Datos Vida'!AH259)</f>
        <v>6686.8017677974694</v>
      </c>
      <c r="AI22" s="36">
        <f>IF('Datos Vida'!AI259=0,"",Índice!$G$52*'Datos Vida'!AI259)</f>
        <v>6970.559728822509</v>
      </c>
      <c r="AJ22" s="36">
        <f>IF('Datos Vida'!AJ259=0,"",Índice!$G$52*'Datos Vida'!AJ259)</f>
        <v>51.437721744378344</v>
      </c>
      <c r="AK22" s="36" t="str">
        <f>IF('Datos Vida'!AK259=0,"",Índice!$G$52*'Datos Vida'!AK259)</f>
        <v/>
      </c>
      <c r="AL22" s="36" t="str">
        <f>IF('Datos Vida'!AL259=0,"",Índice!$G$52*'Datos Vida'!AL259)</f>
        <v/>
      </c>
      <c r="AM22" s="36" t="str">
        <f>IF('Datos Vida'!AM259=0,"",Índice!$G$52*'Datos Vida'!AM259)</f>
        <v/>
      </c>
      <c r="AN22" s="36" t="str">
        <f>IF('Datos Vida'!AN259=0,"",Índice!$G$52*'Datos Vida'!AN259)</f>
        <v/>
      </c>
      <c r="AO22" s="36" t="str">
        <f>IF('Datos Vida'!AO259=0,"",Índice!$G$52*'Datos Vida'!AO259)</f>
        <v/>
      </c>
      <c r="AP22" s="36" t="str">
        <f>IF('Datos Vida'!AP259=0,"",Índice!$G$52*'Datos Vida'!AP259)</f>
        <v/>
      </c>
      <c r="AQ22" s="36">
        <f>Índice!$G$52*'Datos Vida'!AQ259</f>
        <v>273809.96687505976</v>
      </c>
      <c r="AR22" s="29"/>
      <c r="AS22" s="36">
        <f>Índice!$F$52*'Datos Vida'!AS259</f>
        <v>200688.94230466624</v>
      </c>
      <c r="AT22" s="63">
        <f t="shared" si="0"/>
        <v>0.36435004206354504</v>
      </c>
      <c r="AU22" s="29"/>
      <c r="AV22" s="64">
        <f t="shared" si="1"/>
        <v>7.3701805012617323E-3</v>
      </c>
      <c r="AW22" s="64">
        <f t="shared" si="2"/>
        <v>4.0493016024106205E-3</v>
      </c>
    </row>
    <row r="23" spans="1:49" x14ac:dyDescent="0.2">
      <c r="A23" s="222"/>
      <c r="B23" s="62" t="str">
        <f>'Datos Vida'!B260</f>
        <v>111. Asistencia</v>
      </c>
      <c r="C23" s="36" t="str">
        <f>IF('Datos Vida'!C260=0,"",Índice!$G$52*'Datos Vida'!C260)</f>
        <v/>
      </c>
      <c r="D23" s="36" t="str">
        <f>IF('Datos Vida'!D260=0,"",Índice!$G$52*'Datos Vida'!D260)</f>
        <v/>
      </c>
      <c r="E23" s="36" t="str">
        <f>IF('Datos Vida'!E260=0,"",Índice!$G$52*'Datos Vida'!E260)</f>
        <v/>
      </c>
      <c r="F23" s="36">
        <f>IF('Datos Vida'!F260=0,"",Índice!$G$52*'Datos Vida'!F260)</f>
        <v>668.00998953215151</v>
      </c>
      <c r="G23" s="36" t="str">
        <f>IF('Datos Vida'!G260=0,"",Índice!$G$52*'Datos Vida'!G260)</f>
        <v/>
      </c>
      <c r="H23" s="36" t="str">
        <f>IF('Datos Vida'!H260=0,"",Índice!$G$52*'Datos Vida'!H260)</f>
        <v/>
      </c>
      <c r="I23" s="36" t="str">
        <f>IF('Datos Vida'!I260=0,"",Índice!$G$52*'Datos Vida'!I260)</f>
        <v/>
      </c>
      <c r="J23" s="36" t="str">
        <f>IF('Datos Vida'!J260=0,"",Índice!$G$52*'Datos Vida'!J260)</f>
        <v/>
      </c>
      <c r="K23" s="36" t="str">
        <f>IF('Datos Vida'!K260=0,"",Índice!$G$52*'Datos Vida'!K260)</f>
        <v/>
      </c>
      <c r="L23" s="36">
        <f>IF('Datos Vida'!L260=0,"",Índice!$G$52*'Datos Vida'!L260)</f>
        <v>141.14755788189532</v>
      </c>
      <c r="M23" s="36" t="str">
        <f>IF('Datos Vida'!M260=0,"",Índice!$G$52*'Datos Vida'!M260)</f>
        <v/>
      </c>
      <c r="N23" s="36" t="str">
        <f>IF('Datos Vida'!N260=0,"",Índice!$G$52*'Datos Vida'!N260)</f>
        <v/>
      </c>
      <c r="O23" s="36" t="str">
        <f>IF('Datos Vida'!O260=0,"",Índice!$G$52*'Datos Vida'!O260)</f>
        <v/>
      </c>
      <c r="P23" s="36">
        <f>IF('Datos Vida'!P260=0,"",Índice!$G$52*'Datos Vida'!P260)</f>
        <v>116.72144398476328</v>
      </c>
      <c r="Q23" s="36">
        <f>IF('Datos Vida'!Q260=0,"",Índice!$G$52*'Datos Vida'!Q260)</f>
        <v>1660.5675091181188</v>
      </c>
      <c r="R23" s="36" t="str">
        <f>IF('Datos Vida'!R260=0,"",Índice!$G$52*'Datos Vida'!R260)</f>
        <v/>
      </c>
      <c r="S23" s="36" t="str">
        <f>IF('Datos Vida'!S260=0,"",Índice!$G$52*'Datos Vida'!S260)</f>
        <v/>
      </c>
      <c r="T23" s="36" t="str">
        <f>IF('Datos Vida'!T260=0,"",Índice!$G$52*'Datos Vida'!T260)</f>
        <v/>
      </c>
      <c r="U23" s="36" t="str">
        <f>IF('Datos Vida'!U260=0,"",Índice!$G$52*'Datos Vida'!U260)</f>
        <v/>
      </c>
      <c r="V23" s="36" t="str">
        <f>IF('Datos Vida'!V260=0,"",Índice!$G$52*'Datos Vida'!V260)</f>
        <v/>
      </c>
      <c r="W23" s="36" t="str">
        <f>IF('Datos Vida'!W260=0,"",Índice!$G$52*'Datos Vida'!W260)</f>
        <v/>
      </c>
      <c r="X23" s="36" t="str">
        <f>IF('Datos Vida'!X260=0,"",Índice!$G$52*'Datos Vida'!X260)</f>
        <v/>
      </c>
      <c r="Y23" s="36" t="str">
        <f>IF('Datos Vida'!Y260=0,"",Índice!$G$52*'Datos Vida'!Y260)</f>
        <v/>
      </c>
      <c r="Z23" s="36" t="str">
        <f>IF('Datos Vida'!Z260=0,"",Índice!$G$52*'Datos Vida'!Z260)</f>
        <v/>
      </c>
      <c r="AA23" s="36" t="str">
        <f>IF('Datos Vida'!AA260=0,"",Índice!$G$52*'Datos Vida'!AA260)</f>
        <v/>
      </c>
      <c r="AB23" s="36" t="str">
        <f>IF('Datos Vida'!AB260=0,"",Índice!$G$52*'Datos Vida'!AB260)</f>
        <v/>
      </c>
      <c r="AC23" s="36" t="str">
        <f>IF('Datos Vida'!AC260=0,"",Índice!$G$52*'Datos Vida'!AC260)</f>
        <v/>
      </c>
      <c r="AD23" s="36" t="str">
        <f>IF('Datos Vida'!AD260=0,"",Índice!$G$52*'Datos Vida'!AD260)</f>
        <v/>
      </c>
      <c r="AE23" s="36" t="str">
        <f>IF('Datos Vida'!AE260=0,"",Índice!$G$52*'Datos Vida'!AE260)</f>
        <v/>
      </c>
      <c r="AF23" s="36" t="str">
        <f>IF('Datos Vida'!AF260=0,"",Índice!$G$52*'Datos Vida'!AF260)</f>
        <v/>
      </c>
      <c r="AG23" s="36" t="str">
        <f>IF('Datos Vida'!AG260=0,"",Índice!$G$52*'Datos Vida'!AG260)</f>
        <v/>
      </c>
      <c r="AH23" s="36" t="str">
        <f>IF('Datos Vida'!AH260=0,"",Índice!$G$52*'Datos Vida'!AH260)</f>
        <v/>
      </c>
      <c r="AI23" s="36" t="str">
        <f>IF('Datos Vida'!AI260=0,"",Índice!$G$52*'Datos Vida'!AI260)</f>
        <v/>
      </c>
      <c r="AJ23" s="36">
        <f>IF('Datos Vida'!AJ260=0,"",Índice!$G$52*'Datos Vida'!AJ260)</f>
        <v>14.390315011820132</v>
      </c>
      <c r="AK23" s="36" t="str">
        <f>IF('Datos Vida'!AK260=0,"",Índice!$G$52*'Datos Vida'!AK260)</f>
        <v/>
      </c>
      <c r="AL23" s="36" t="str">
        <f>IF('Datos Vida'!AL260=0,"",Índice!$G$52*'Datos Vida'!AL260)</f>
        <v/>
      </c>
      <c r="AM23" s="36" t="str">
        <f>IF('Datos Vida'!AM260=0,"",Índice!$G$52*'Datos Vida'!AM260)</f>
        <v/>
      </c>
      <c r="AN23" s="36" t="str">
        <f>IF('Datos Vida'!AN260=0,"",Índice!$G$52*'Datos Vida'!AN260)</f>
        <v/>
      </c>
      <c r="AO23" s="36" t="str">
        <f>IF('Datos Vida'!AO260=0,"",Índice!$G$52*'Datos Vida'!AO260)</f>
        <v/>
      </c>
      <c r="AP23" s="36" t="str">
        <f>IF('Datos Vida'!AP260=0,"",Índice!$G$52*'Datos Vida'!AP260)</f>
        <v/>
      </c>
      <c r="AQ23" s="36">
        <f>Índice!$G$52*'Datos Vida'!AQ260</f>
        <v>2600.836815528749</v>
      </c>
      <c r="AR23" s="29"/>
      <c r="AS23" s="36">
        <f>Índice!$F$52*'Datos Vida'!AS260</f>
        <v>2795.6678670063707</v>
      </c>
      <c r="AT23" s="63">
        <f t="shared" si="0"/>
        <v>-6.9690342610779665E-2</v>
      </c>
      <c r="AU23" s="29"/>
      <c r="AV23" s="64">
        <f t="shared" si="1"/>
        <v>7.0007081931828817E-5</v>
      </c>
      <c r="AW23" s="64">
        <f t="shared" si="2"/>
        <v>5.6408201885339073E-5</v>
      </c>
    </row>
    <row r="24" spans="1:49" x14ac:dyDescent="0.2">
      <c r="B24" s="62" t="str">
        <f>'Datos Vida'!B261</f>
        <v>112. Desgravamen Hipotecario</v>
      </c>
      <c r="C24" s="36" t="str">
        <f>IF('Datos Vida'!C261=0,"",Índice!$G$52*'Datos Vida'!C261)</f>
        <v/>
      </c>
      <c r="D24" s="36" t="str">
        <f>IF('Datos Vida'!D261=0,"",Índice!$G$52*'Datos Vida'!D261)</f>
        <v/>
      </c>
      <c r="E24" s="36" t="str">
        <f>IF('Datos Vida'!E261=0,"",Índice!$G$52*'Datos Vida'!E261)</f>
        <v/>
      </c>
      <c r="F24" s="36" t="str">
        <f>IF('Datos Vida'!F261=0,"",Índice!$G$52*'Datos Vida'!F261)</f>
        <v/>
      </c>
      <c r="G24" s="36">
        <f>IF('Datos Vida'!G261=0,"",Índice!$G$52*'Datos Vida'!G261)</f>
        <v>348.08913286275077</v>
      </c>
      <c r="H24" s="36">
        <f>IF('Datos Vida'!H261=0,"",Índice!$G$52*'Datos Vida'!H261)</f>
        <v>10683.363060843818</v>
      </c>
      <c r="I24" s="36" t="str">
        <f>IF('Datos Vida'!I261=0,"",Índice!$G$52*'Datos Vida'!I261)</f>
        <v/>
      </c>
      <c r="J24" s="36" t="str">
        <f>IF('Datos Vida'!J261=0,"",Índice!$G$52*'Datos Vida'!J261)</f>
        <v/>
      </c>
      <c r="K24" s="36" t="str">
        <f>IF('Datos Vida'!K261=0,"",Índice!$G$52*'Datos Vida'!K261)</f>
        <v/>
      </c>
      <c r="L24" s="36">
        <f>IF('Datos Vida'!L261=0,"",Índice!$G$52*'Datos Vida'!L261)</f>
        <v>61.541559944166941</v>
      </c>
      <c r="M24" s="36" t="str">
        <f>IF('Datos Vida'!M261=0,"",Índice!$G$52*'Datos Vida'!M261)</f>
        <v/>
      </c>
      <c r="N24" s="36" t="str">
        <f>IF('Datos Vida'!N261=0,"",Índice!$G$52*'Datos Vida'!N261)</f>
        <v/>
      </c>
      <c r="O24" s="36" t="str">
        <f>IF('Datos Vida'!O261=0,"",Índice!$G$52*'Datos Vida'!O261)</f>
        <v/>
      </c>
      <c r="P24" s="36" t="str">
        <f>IF('Datos Vida'!P261=0,"",Índice!$G$52*'Datos Vida'!P261)</f>
        <v/>
      </c>
      <c r="Q24" s="36" t="str">
        <f>IF('Datos Vida'!Q261=0,"",Índice!$G$52*'Datos Vida'!Q261)</f>
        <v/>
      </c>
      <c r="R24" s="36">
        <f>IF('Datos Vida'!R261=0,"",Índice!$G$52*'Datos Vida'!R261)</f>
        <v>-163.66857097368003</v>
      </c>
      <c r="S24" s="36" t="str">
        <f>IF('Datos Vida'!S261=0,"",Índice!$G$52*'Datos Vida'!S261)</f>
        <v/>
      </c>
      <c r="T24" s="36" t="str">
        <f>IF('Datos Vida'!T261=0,"",Índice!$G$52*'Datos Vida'!T261)</f>
        <v/>
      </c>
      <c r="U24" s="36" t="str">
        <f>IF('Datos Vida'!U261=0,"",Índice!$G$52*'Datos Vida'!U261)</f>
        <v/>
      </c>
      <c r="V24" s="36" t="str">
        <f>IF('Datos Vida'!V261=0,"",Índice!$G$52*'Datos Vida'!V261)</f>
        <v/>
      </c>
      <c r="W24" s="36" t="str">
        <f>IF('Datos Vida'!W261=0,"",Índice!$G$52*'Datos Vida'!W261)</f>
        <v/>
      </c>
      <c r="X24" s="36" t="str">
        <f>IF('Datos Vida'!X261=0,"",Índice!$G$52*'Datos Vida'!X261)</f>
        <v/>
      </c>
      <c r="Y24" s="36" t="str">
        <f>IF('Datos Vida'!Y261=0,"",Índice!$G$52*'Datos Vida'!Y261)</f>
        <v/>
      </c>
      <c r="Z24" s="36" t="str">
        <f>IF('Datos Vida'!Z261=0,"",Índice!$G$52*'Datos Vida'!Z261)</f>
        <v/>
      </c>
      <c r="AA24" s="36" t="str">
        <f>IF('Datos Vida'!AA261=0,"",Índice!$G$52*'Datos Vida'!AA261)</f>
        <v/>
      </c>
      <c r="AB24" s="36" t="str">
        <f>IF('Datos Vida'!AB261=0,"",Índice!$G$52*'Datos Vida'!AB261)</f>
        <v/>
      </c>
      <c r="AC24" s="36" t="str">
        <f>IF('Datos Vida'!AC261=0,"",Índice!$G$52*'Datos Vida'!AC261)</f>
        <v/>
      </c>
      <c r="AD24" s="36" t="str">
        <f>IF('Datos Vida'!AD261=0,"",Índice!$G$52*'Datos Vida'!AD261)</f>
        <v/>
      </c>
      <c r="AE24" s="36">
        <f>IF('Datos Vida'!AE261=0,"",Índice!$G$52*'Datos Vida'!AE261)</f>
        <v>3.1978477804044734</v>
      </c>
      <c r="AF24" s="36" t="str">
        <f>IF('Datos Vida'!AF261=0,"",Índice!$G$52*'Datos Vida'!AF261)</f>
        <v/>
      </c>
      <c r="AG24" s="36" t="str">
        <f>IF('Datos Vida'!AG261=0,"",Índice!$G$52*'Datos Vida'!AG261)</f>
        <v/>
      </c>
      <c r="AH24" s="36">
        <f>IF('Datos Vida'!AH261=0,"",Índice!$G$52*'Datos Vida'!AH261)</f>
        <v>48.103795335020486</v>
      </c>
      <c r="AI24" s="36" t="str">
        <f>IF('Datos Vida'!AI261=0,"",Índice!$G$52*'Datos Vida'!AI261)</f>
        <v/>
      </c>
      <c r="AJ24" s="36" t="str">
        <f>IF('Datos Vida'!AJ261=0,"",Índice!$G$52*'Datos Vida'!AJ261)</f>
        <v/>
      </c>
      <c r="AK24" s="36" t="str">
        <f>IF('Datos Vida'!AK261=0,"",Índice!$G$52*'Datos Vida'!AK261)</f>
        <v/>
      </c>
      <c r="AL24" s="36" t="str">
        <f>IF('Datos Vida'!AL261=0,"",Índice!$G$52*'Datos Vida'!AL261)</f>
        <v/>
      </c>
      <c r="AM24" s="36" t="str">
        <f>IF('Datos Vida'!AM261=0,"",Índice!$G$52*'Datos Vida'!AM261)</f>
        <v/>
      </c>
      <c r="AN24" s="36" t="str">
        <f>IF('Datos Vida'!AN261=0,"",Índice!$G$52*'Datos Vida'!AN261)</f>
        <v/>
      </c>
      <c r="AO24" s="36" t="str">
        <f>IF('Datos Vida'!AO261=0,"",Índice!$G$52*'Datos Vida'!AO261)</f>
        <v/>
      </c>
      <c r="AP24" s="36" t="str">
        <f>IF('Datos Vida'!AP261=0,"",Índice!$G$52*'Datos Vida'!AP261)</f>
        <v/>
      </c>
      <c r="AQ24" s="36">
        <f>Índice!$G$52*'Datos Vida'!AQ261</f>
        <v>10980.62682579248</v>
      </c>
      <c r="AR24" s="29"/>
      <c r="AS24" s="36">
        <f>Índice!$F$52*'Datos Vida'!AS261</f>
        <v>14367.429834677627</v>
      </c>
      <c r="AT24" s="63">
        <f t="shared" si="0"/>
        <v>-0.23572782660895031</v>
      </c>
      <c r="AU24" s="29"/>
      <c r="AV24" s="64">
        <f t="shared" si="1"/>
        <v>2.9556704106397801E-4</v>
      </c>
      <c r="AW24" s="64">
        <f t="shared" si="2"/>
        <v>2.8989169001529769E-4</v>
      </c>
    </row>
    <row r="25" spans="1:49" x14ac:dyDescent="0.2">
      <c r="B25" s="62" t="str">
        <f>'Datos Vida'!B262</f>
        <v>113. Desgravamen Consumos y Otros</v>
      </c>
      <c r="C25" s="36" t="str">
        <f>IF('Datos Vida'!C262=0,"",Índice!$G$52*'Datos Vida'!C262)</f>
        <v/>
      </c>
      <c r="D25" s="36" t="str">
        <f>IF('Datos Vida'!D262=0,"",Índice!$G$52*'Datos Vida'!D262)</f>
        <v/>
      </c>
      <c r="E25" s="36" t="str">
        <f>IF('Datos Vida'!E262=0,"",Índice!$G$52*'Datos Vida'!E262)</f>
        <v/>
      </c>
      <c r="F25" s="36" t="str">
        <f>IF('Datos Vida'!F262=0,"",Índice!$G$52*'Datos Vida'!F262)</f>
        <v/>
      </c>
      <c r="G25" s="36" t="str">
        <f>IF('Datos Vida'!G262=0,"",Índice!$G$52*'Datos Vida'!G262)</f>
        <v/>
      </c>
      <c r="H25" s="36" t="str">
        <f>IF('Datos Vida'!H262=0,"",Índice!$G$52*'Datos Vida'!H262)</f>
        <v/>
      </c>
      <c r="I25" s="36" t="str">
        <f>IF('Datos Vida'!I262=0,"",Índice!$G$52*'Datos Vida'!I262)</f>
        <v/>
      </c>
      <c r="J25" s="36" t="str">
        <f>IF('Datos Vida'!J262=0,"",Índice!$G$52*'Datos Vida'!J262)</f>
        <v/>
      </c>
      <c r="K25" s="36" t="str">
        <f>IF('Datos Vida'!K262=0,"",Índice!$G$52*'Datos Vida'!K262)</f>
        <v/>
      </c>
      <c r="L25" s="36" t="str">
        <f>IF('Datos Vida'!L262=0,"",Índice!$G$52*'Datos Vida'!L262)</f>
        <v/>
      </c>
      <c r="M25" s="36" t="str">
        <f>IF('Datos Vida'!M262=0,"",Índice!$G$52*'Datos Vida'!M262)</f>
        <v/>
      </c>
      <c r="N25" s="36" t="str">
        <f>IF('Datos Vida'!N262=0,"",Índice!$G$52*'Datos Vida'!N262)</f>
        <v/>
      </c>
      <c r="O25" s="36" t="str">
        <f>IF('Datos Vida'!O262=0,"",Índice!$G$52*'Datos Vida'!O262)</f>
        <v/>
      </c>
      <c r="P25" s="36" t="str">
        <f>IF('Datos Vida'!P262=0,"",Índice!$G$52*'Datos Vida'!P262)</f>
        <v/>
      </c>
      <c r="Q25" s="36" t="str">
        <f>IF('Datos Vida'!Q262=0,"",Índice!$G$52*'Datos Vida'!Q262)</f>
        <v/>
      </c>
      <c r="R25" s="36" t="str">
        <f>IF('Datos Vida'!R262=0,"",Índice!$G$52*'Datos Vida'!R262)</f>
        <v/>
      </c>
      <c r="S25" s="36" t="str">
        <f>IF('Datos Vida'!S262=0,"",Índice!$G$52*'Datos Vida'!S262)</f>
        <v/>
      </c>
      <c r="T25" s="36" t="str">
        <f>IF('Datos Vida'!T262=0,"",Índice!$G$52*'Datos Vida'!T262)</f>
        <v/>
      </c>
      <c r="U25" s="36" t="str">
        <f>IF('Datos Vida'!U262=0,"",Índice!$G$52*'Datos Vida'!U262)</f>
        <v/>
      </c>
      <c r="V25" s="36" t="str">
        <f>IF('Datos Vida'!V262=0,"",Índice!$G$52*'Datos Vida'!V262)</f>
        <v/>
      </c>
      <c r="W25" s="36" t="str">
        <f>IF('Datos Vida'!W262=0,"",Índice!$G$52*'Datos Vida'!W262)</f>
        <v/>
      </c>
      <c r="X25" s="36" t="str">
        <f>IF('Datos Vida'!X262=0,"",Índice!$G$52*'Datos Vida'!X262)</f>
        <v/>
      </c>
      <c r="Y25" s="36">
        <f>IF('Datos Vida'!Y262=0,"",Índice!$G$52*'Datos Vida'!Y262)</f>
        <v>3389.34443099912</v>
      </c>
      <c r="Z25" s="36" t="str">
        <f>IF('Datos Vida'!Z262=0,"",Índice!$G$52*'Datos Vida'!Z262)</f>
        <v/>
      </c>
      <c r="AA25" s="36" t="str">
        <f>IF('Datos Vida'!AA262=0,"",Índice!$G$52*'Datos Vida'!AA262)</f>
        <v/>
      </c>
      <c r="AB25" s="36" t="str">
        <f>IF('Datos Vida'!AB262=0,"",Índice!$G$52*'Datos Vida'!AB262)</f>
        <v/>
      </c>
      <c r="AC25" s="36">
        <f>IF('Datos Vida'!AC262=0,"",Índice!$G$52*'Datos Vida'!AC262)</f>
        <v>369.5215169229084</v>
      </c>
      <c r="AD25" s="36" t="str">
        <f>IF('Datos Vida'!AD262=0,"",Índice!$G$52*'Datos Vida'!AD262)</f>
        <v/>
      </c>
      <c r="AE25" s="36" t="str">
        <f>IF('Datos Vida'!AE262=0,"",Índice!$G$52*'Datos Vida'!AE262)</f>
        <v/>
      </c>
      <c r="AF25" s="36" t="str">
        <f>IF('Datos Vida'!AF262=0,"",Índice!$G$52*'Datos Vida'!AF262)</f>
        <v/>
      </c>
      <c r="AG25" s="36" t="str">
        <f>IF('Datos Vida'!AG262=0,"",Índice!$G$52*'Datos Vida'!AG262)</f>
        <v/>
      </c>
      <c r="AH25" s="36" t="str">
        <f>IF('Datos Vida'!AH262=0,"",Índice!$G$52*'Datos Vida'!AH262)</f>
        <v/>
      </c>
      <c r="AI25" s="36" t="str">
        <f>IF('Datos Vida'!AI262=0,"",Índice!$G$52*'Datos Vida'!AI262)</f>
        <v/>
      </c>
      <c r="AJ25" s="36" t="str">
        <f>IF('Datos Vida'!AJ262=0,"",Índice!$G$52*'Datos Vida'!AJ262)</f>
        <v/>
      </c>
      <c r="AK25" s="36" t="str">
        <f>IF('Datos Vida'!AK262=0,"",Índice!$G$52*'Datos Vida'!AK262)</f>
        <v/>
      </c>
      <c r="AL25" s="36" t="str">
        <f>IF('Datos Vida'!AL262=0,"",Índice!$G$52*'Datos Vida'!AL262)</f>
        <v/>
      </c>
      <c r="AM25" s="36" t="str">
        <f>IF('Datos Vida'!AM262=0,"",Índice!$G$52*'Datos Vida'!AM262)</f>
        <v/>
      </c>
      <c r="AN25" s="36" t="str">
        <f>IF('Datos Vida'!AN262=0,"",Índice!$G$52*'Datos Vida'!AN262)</f>
        <v/>
      </c>
      <c r="AO25" s="36" t="str">
        <f>IF('Datos Vida'!AO262=0,"",Índice!$G$52*'Datos Vida'!AO262)</f>
        <v/>
      </c>
      <c r="AP25" s="36" t="str">
        <f>IF('Datos Vida'!AP262=0,"",Índice!$G$52*'Datos Vida'!AP262)</f>
        <v/>
      </c>
      <c r="AQ25" s="36">
        <f>Índice!$G$52*'Datos Vida'!AQ262</f>
        <v>3758.8659479220287</v>
      </c>
      <c r="AR25" s="29"/>
      <c r="AS25" s="36">
        <f>Índice!$F$52*'Datos Vida'!AS262</f>
        <v>1221.1574034896807</v>
      </c>
      <c r="AT25" s="63">
        <f t="shared" si="0"/>
        <v>2.0781174786971617</v>
      </c>
      <c r="AU25" s="29"/>
      <c r="AV25" s="64">
        <f t="shared" si="1"/>
        <v>1.011779112075669E-4</v>
      </c>
      <c r="AW25" s="64">
        <f t="shared" si="2"/>
        <v>2.4639297880396394E-5</v>
      </c>
    </row>
    <row r="26" spans="1:49" x14ac:dyDescent="0.2">
      <c r="A26" s="222"/>
      <c r="B26" s="62" t="str">
        <f>'Datos Vida'!B263</f>
        <v>114. SOAP</v>
      </c>
      <c r="C26" s="36" t="str">
        <f>IF('Datos Vida'!C263=0,"",Índice!$G$52*'Datos Vida'!C263)</f>
        <v/>
      </c>
      <c r="D26" s="36" t="str">
        <f>IF('Datos Vida'!D263=0,"",Índice!$G$52*'Datos Vida'!D263)</f>
        <v/>
      </c>
      <c r="E26" s="36" t="str">
        <f>IF('Datos Vida'!E263=0,"",Índice!$G$52*'Datos Vida'!E263)</f>
        <v/>
      </c>
      <c r="F26" s="36" t="str">
        <f>IF('Datos Vida'!F263=0,"",Índice!$G$52*'Datos Vida'!F263)</f>
        <v/>
      </c>
      <c r="G26" s="36" t="str">
        <f>IF('Datos Vida'!G263=0,"",Índice!$G$52*'Datos Vida'!G263)</f>
        <v/>
      </c>
      <c r="H26" s="36" t="str">
        <f>IF('Datos Vida'!H263=0,"",Índice!$G$52*'Datos Vida'!H263)</f>
        <v/>
      </c>
      <c r="I26" s="36" t="str">
        <f>IF('Datos Vida'!I263=0,"",Índice!$G$52*'Datos Vida'!I263)</f>
        <v/>
      </c>
      <c r="J26" s="36" t="str">
        <f>IF('Datos Vida'!J263=0,"",Índice!$G$52*'Datos Vida'!J263)</f>
        <v/>
      </c>
      <c r="K26" s="36" t="str">
        <f>IF('Datos Vida'!K263=0,"",Índice!$G$52*'Datos Vida'!K263)</f>
        <v/>
      </c>
      <c r="L26" s="36" t="str">
        <f>IF('Datos Vida'!L263=0,"",Índice!$G$52*'Datos Vida'!L263)</f>
        <v/>
      </c>
      <c r="M26" s="36" t="str">
        <f>IF('Datos Vida'!M263=0,"",Índice!$G$52*'Datos Vida'!M263)</f>
        <v/>
      </c>
      <c r="N26" s="36" t="str">
        <f>IF('Datos Vida'!N263=0,"",Índice!$G$52*'Datos Vida'!N263)</f>
        <v/>
      </c>
      <c r="O26" s="36" t="str">
        <f>IF('Datos Vida'!O263=0,"",Índice!$G$52*'Datos Vida'!O263)</f>
        <v/>
      </c>
      <c r="P26" s="36" t="str">
        <f>IF('Datos Vida'!P263=0,"",Índice!$G$52*'Datos Vida'!P263)</f>
        <v/>
      </c>
      <c r="Q26" s="36" t="str">
        <f>IF('Datos Vida'!Q263=0,"",Índice!$G$52*'Datos Vida'!Q263)</f>
        <v/>
      </c>
      <c r="R26" s="36" t="str">
        <f>IF('Datos Vida'!R263=0,"",Índice!$G$52*'Datos Vida'!R263)</f>
        <v/>
      </c>
      <c r="S26" s="36" t="str">
        <f>IF('Datos Vida'!S263=0,"",Índice!$G$52*'Datos Vida'!S263)</f>
        <v/>
      </c>
      <c r="T26" s="36" t="str">
        <f>IF('Datos Vida'!T263=0,"",Índice!$G$52*'Datos Vida'!T263)</f>
        <v/>
      </c>
      <c r="U26" s="36" t="str">
        <f>IF('Datos Vida'!U263=0,"",Índice!$G$52*'Datos Vida'!U263)</f>
        <v/>
      </c>
      <c r="V26" s="36" t="str">
        <f>IF('Datos Vida'!V263=0,"",Índice!$G$52*'Datos Vida'!V263)</f>
        <v/>
      </c>
      <c r="W26" s="36" t="str">
        <f>IF('Datos Vida'!W263=0,"",Índice!$G$52*'Datos Vida'!W263)</f>
        <v/>
      </c>
      <c r="X26" s="36" t="str">
        <f>IF('Datos Vida'!X263=0,"",Índice!$G$52*'Datos Vida'!X263)</f>
        <v/>
      </c>
      <c r="Y26" s="36" t="str">
        <f>IF('Datos Vida'!Y263=0,"",Índice!$G$52*'Datos Vida'!Y263)</f>
        <v/>
      </c>
      <c r="Z26" s="36" t="str">
        <f>IF('Datos Vida'!Z263=0,"",Índice!$G$52*'Datos Vida'!Z263)</f>
        <v/>
      </c>
      <c r="AA26" s="36">
        <f>IF('Datos Vida'!AA263=0,"",Índice!$G$52*'Datos Vida'!AA263)</f>
        <v>19515.342355119636</v>
      </c>
      <c r="AB26" s="36" t="str">
        <f>IF('Datos Vida'!AB263=0,"",Índice!$G$52*'Datos Vida'!AB263)</f>
        <v/>
      </c>
      <c r="AC26" s="36" t="str">
        <f>IF('Datos Vida'!AC263=0,"",Índice!$G$52*'Datos Vida'!AC263)</f>
        <v/>
      </c>
      <c r="AD26" s="36" t="str">
        <f>IF('Datos Vida'!AD263=0,"",Índice!$G$52*'Datos Vida'!AD263)</f>
        <v/>
      </c>
      <c r="AE26" s="36" t="str">
        <f>IF('Datos Vida'!AE263=0,"",Índice!$G$52*'Datos Vida'!AE263)</f>
        <v/>
      </c>
      <c r="AF26" s="36" t="str">
        <f>IF('Datos Vida'!AF263=0,"",Índice!$G$52*'Datos Vida'!AF263)</f>
        <v/>
      </c>
      <c r="AG26" s="36" t="str">
        <f>IF('Datos Vida'!AG263=0,"",Índice!$G$52*'Datos Vida'!AG263)</f>
        <v/>
      </c>
      <c r="AH26" s="36" t="str">
        <f>IF('Datos Vida'!AH263=0,"",Índice!$G$52*'Datos Vida'!AH263)</f>
        <v/>
      </c>
      <c r="AI26" s="36" t="str">
        <f>IF('Datos Vida'!AI263=0,"",Índice!$G$52*'Datos Vida'!AI263)</f>
        <v/>
      </c>
      <c r="AJ26" s="36" t="str">
        <f>IF('Datos Vida'!AJ263=0,"",Índice!$G$52*'Datos Vida'!AJ263)</f>
        <v/>
      </c>
      <c r="AK26" s="36" t="str">
        <f>IF('Datos Vida'!AK263=0,"",Índice!$G$52*'Datos Vida'!AK263)</f>
        <v/>
      </c>
      <c r="AL26" s="36" t="str">
        <f>IF('Datos Vida'!AL263=0,"",Índice!$G$52*'Datos Vida'!AL263)</f>
        <v/>
      </c>
      <c r="AM26" s="36" t="str">
        <f>IF('Datos Vida'!AM263=0,"",Índice!$G$52*'Datos Vida'!AM263)</f>
        <v/>
      </c>
      <c r="AN26" s="36" t="str">
        <f>IF('Datos Vida'!AN263=0,"",Índice!$G$52*'Datos Vida'!AN263)</f>
        <v/>
      </c>
      <c r="AO26" s="36" t="str">
        <f>IF('Datos Vida'!AO263=0,"",Índice!$G$52*'Datos Vida'!AO263)</f>
        <v/>
      </c>
      <c r="AP26" s="36" t="str">
        <f>IF('Datos Vida'!AP263=0,"",Índice!$G$52*'Datos Vida'!AP263)</f>
        <v/>
      </c>
      <c r="AQ26" s="36">
        <f>Índice!$G$52*'Datos Vida'!AQ263</f>
        <v>19515.342355119636</v>
      </c>
      <c r="AR26" s="29"/>
      <c r="AS26" s="36">
        <f>Índice!$F$52*'Datos Vida'!AS263</f>
        <v>17140.263505919756</v>
      </c>
      <c r="AT26" s="63">
        <f t="shared" si="0"/>
        <v>0.13856723080013289</v>
      </c>
      <c r="AU26" s="29"/>
      <c r="AV26" s="64">
        <f t="shared" si="1"/>
        <v>5.2529715168031369E-4</v>
      </c>
      <c r="AW26" s="64">
        <f t="shared" si="2"/>
        <v>3.4583916624013908E-4</v>
      </c>
    </row>
    <row r="27" spans="1:49" x14ac:dyDescent="0.2">
      <c r="B27" s="62" t="str">
        <f>'Datos Vida'!B264</f>
        <v>150. Otros</v>
      </c>
      <c r="C27" s="36" t="str">
        <f>IF('Datos Vida'!C264=0,"",Índice!$G$52*'Datos Vida'!C264)</f>
        <v/>
      </c>
      <c r="D27" s="36" t="str">
        <f>IF('Datos Vida'!D264=0,"",Índice!$G$52*'Datos Vida'!D264)</f>
        <v/>
      </c>
      <c r="E27" s="36" t="str">
        <f>IF('Datos Vida'!E264=0,"",Índice!$G$52*'Datos Vida'!E264)</f>
        <v/>
      </c>
      <c r="F27" s="36" t="str">
        <f>IF('Datos Vida'!F264=0,"",Índice!$G$52*'Datos Vida'!F264)</f>
        <v/>
      </c>
      <c r="G27" s="36" t="str">
        <f>IF('Datos Vida'!G264=0,"",Índice!$G$52*'Datos Vida'!G264)</f>
        <v/>
      </c>
      <c r="H27" s="36" t="str">
        <f>IF('Datos Vida'!H264=0,"",Índice!$G$52*'Datos Vida'!H264)</f>
        <v/>
      </c>
      <c r="I27" s="36" t="str">
        <f>IF('Datos Vida'!I264=0,"",Índice!$G$52*'Datos Vida'!I264)</f>
        <v/>
      </c>
      <c r="J27" s="36" t="str">
        <f>IF('Datos Vida'!J264=0,"",Índice!$G$52*'Datos Vida'!J264)</f>
        <v/>
      </c>
      <c r="K27" s="36" t="str">
        <f>IF('Datos Vida'!K264=0,"",Índice!$G$52*'Datos Vida'!K264)</f>
        <v/>
      </c>
      <c r="L27" s="36" t="str">
        <f>IF('Datos Vida'!L264=0,"",Índice!$G$52*'Datos Vida'!L264)</f>
        <v/>
      </c>
      <c r="M27" s="36" t="str">
        <f>IF('Datos Vida'!M264=0,"",Índice!$G$52*'Datos Vida'!M264)</f>
        <v/>
      </c>
      <c r="N27" s="36" t="str">
        <f>IF('Datos Vida'!N264=0,"",Índice!$G$52*'Datos Vida'!N264)</f>
        <v/>
      </c>
      <c r="O27" s="36" t="str">
        <f>IF('Datos Vida'!O264=0,"",Índice!$G$52*'Datos Vida'!O264)</f>
        <v/>
      </c>
      <c r="P27" s="36" t="str">
        <f>IF('Datos Vida'!P264=0,"",Índice!$G$52*'Datos Vida'!P264)</f>
        <v/>
      </c>
      <c r="Q27" s="36" t="str">
        <f>IF('Datos Vida'!Q264=0,"",Índice!$G$52*'Datos Vida'!Q264)</f>
        <v/>
      </c>
      <c r="R27" s="36">
        <f>IF('Datos Vida'!R264=0,"",Índice!$G$52*'Datos Vida'!R264)</f>
        <v>765.23816991934279</v>
      </c>
      <c r="S27" s="36" t="str">
        <f>IF('Datos Vida'!S264=0,"",Índice!$G$52*'Datos Vida'!S264)</f>
        <v/>
      </c>
      <c r="T27" s="36" t="str">
        <f>IF('Datos Vida'!T264=0,"",Índice!$G$52*'Datos Vida'!T264)</f>
        <v/>
      </c>
      <c r="U27" s="36" t="str">
        <f>IF('Datos Vida'!U264=0,"",Índice!$G$52*'Datos Vida'!U264)</f>
        <v/>
      </c>
      <c r="V27" s="36" t="str">
        <f>IF('Datos Vida'!V264=0,"",Índice!$G$52*'Datos Vida'!V264)</f>
        <v/>
      </c>
      <c r="W27" s="36" t="str">
        <f>IF('Datos Vida'!W264=0,"",Índice!$G$52*'Datos Vida'!W264)</f>
        <v/>
      </c>
      <c r="X27" s="36" t="str">
        <f>IF('Datos Vida'!X264=0,"",Índice!$G$52*'Datos Vida'!X264)</f>
        <v/>
      </c>
      <c r="Y27" s="36" t="str">
        <f>IF('Datos Vida'!Y264=0,"",Índice!$G$52*'Datos Vida'!Y264)</f>
        <v/>
      </c>
      <c r="Z27" s="36" t="str">
        <f>IF('Datos Vida'!Z264=0,"",Índice!$G$52*'Datos Vida'!Z264)</f>
        <v/>
      </c>
      <c r="AA27" s="36" t="str">
        <f>IF('Datos Vida'!AA264=0,"",Índice!$G$52*'Datos Vida'!AA264)</f>
        <v/>
      </c>
      <c r="AB27" s="36" t="str">
        <f>IF('Datos Vida'!AB264=0,"",Índice!$G$52*'Datos Vida'!AB264)</f>
        <v/>
      </c>
      <c r="AC27" s="36" t="str">
        <f>IF('Datos Vida'!AC264=0,"",Índice!$G$52*'Datos Vida'!AC264)</f>
        <v/>
      </c>
      <c r="AD27" s="36" t="str">
        <f>IF('Datos Vida'!AD264=0,"",Índice!$G$52*'Datos Vida'!AD264)</f>
        <v/>
      </c>
      <c r="AE27" s="36" t="str">
        <f>IF('Datos Vida'!AE264=0,"",Índice!$G$52*'Datos Vida'!AE264)</f>
        <v/>
      </c>
      <c r="AF27" s="36" t="str">
        <f>IF('Datos Vida'!AF264=0,"",Índice!$G$52*'Datos Vida'!AF264)</f>
        <v/>
      </c>
      <c r="AG27" s="36" t="str">
        <f>IF('Datos Vida'!AG264=0,"",Índice!$G$52*'Datos Vida'!AG264)</f>
        <v/>
      </c>
      <c r="AH27" s="36" t="str">
        <f>IF('Datos Vida'!AH264=0,"",Índice!$G$52*'Datos Vida'!AH264)</f>
        <v/>
      </c>
      <c r="AI27" s="36" t="str">
        <f>IF('Datos Vida'!AI264=0,"",Índice!$G$52*'Datos Vida'!AI264)</f>
        <v/>
      </c>
      <c r="AJ27" s="36" t="str">
        <f>IF('Datos Vida'!AJ264=0,"",Índice!$G$52*'Datos Vida'!AJ264)</f>
        <v/>
      </c>
      <c r="AK27" s="36" t="str">
        <f>IF('Datos Vida'!AK264=0,"",Índice!$G$52*'Datos Vida'!AK264)</f>
        <v/>
      </c>
      <c r="AL27" s="36" t="str">
        <f>IF('Datos Vida'!AL264=0,"",Índice!$G$52*'Datos Vida'!AL264)</f>
        <v/>
      </c>
      <c r="AM27" s="36" t="str">
        <f>IF('Datos Vida'!AM264=0,"",Índice!$G$52*'Datos Vida'!AM264)</f>
        <v/>
      </c>
      <c r="AN27" s="36" t="str">
        <f>IF('Datos Vida'!AN264=0,"",Índice!$G$52*'Datos Vida'!AN264)</f>
        <v/>
      </c>
      <c r="AO27" s="36" t="str">
        <f>IF('Datos Vida'!AO264=0,"",Índice!$G$52*'Datos Vida'!AO264)</f>
        <v/>
      </c>
      <c r="AP27" s="36" t="str">
        <f>IF('Datos Vida'!AP264=0,"",Índice!$G$52*'Datos Vida'!AP264)</f>
        <v/>
      </c>
      <c r="AQ27" s="36">
        <f>Índice!$G$52*'Datos Vida'!AQ264</f>
        <v>765.23816991934279</v>
      </c>
      <c r="AR27" s="29"/>
      <c r="AS27" s="36">
        <f>Índice!$F$52*'Datos Vida'!AS264</f>
        <v>809.86213460915769</v>
      </c>
      <c r="AT27" s="63">
        <f t="shared" si="0"/>
        <v>-5.5100692800448825E-2</v>
      </c>
      <c r="AU27" s="29"/>
      <c r="AV27" s="64">
        <f t="shared" si="1"/>
        <v>2.0598020967345846E-5</v>
      </c>
      <c r="AW27" s="64">
        <f t="shared" si="2"/>
        <v>1.6340591572933407E-5</v>
      </c>
    </row>
    <row r="28" spans="1:49" x14ac:dyDescent="0.2">
      <c r="B28" s="66" t="str">
        <f>'Datos Vida'!B265</f>
        <v>Colectivos Tradicionales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29"/>
      <c r="AS28" s="33"/>
      <c r="AT28" s="85"/>
      <c r="AU28" s="29"/>
      <c r="AV28" s="86"/>
      <c r="AW28" s="86"/>
    </row>
    <row r="29" spans="1:49" x14ac:dyDescent="0.2">
      <c r="A29" s="222"/>
      <c r="B29" s="62" t="str">
        <f>'Datos Vida'!B266</f>
        <v>201. Vida Entera</v>
      </c>
      <c r="C29" s="36" t="str">
        <f>IF('Datos Vida'!C266=0,"",Índice!$G$52*'Datos Vida'!C266)</f>
        <v/>
      </c>
      <c r="D29" s="36" t="str">
        <f>IF('Datos Vida'!D266=0,"",Índice!$G$52*'Datos Vida'!D266)</f>
        <v/>
      </c>
      <c r="E29" s="36" t="str">
        <f>IF('Datos Vida'!E266=0,"",Índice!$G$52*'Datos Vida'!E266)</f>
        <v/>
      </c>
      <c r="F29" s="36" t="str">
        <f>IF('Datos Vida'!F266=0,"",Índice!$G$52*'Datos Vida'!F266)</f>
        <v/>
      </c>
      <c r="G29" s="36" t="str">
        <f>IF('Datos Vida'!G266=0,"",Índice!$G$52*'Datos Vida'!G266)</f>
        <v/>
      </c>
      <c r="H29" s="36" t="str">
        <f>IF('Datos Vida'!H266=0,"",Índice!$G$52*'Datos Vida'!H266)</f>
        <v/>
      </c>
      <c r="I29" s="36" t="str">
        <f>IF('Datos Vida'!I266=0,"",Índice!$G$52*'Datos Vida'!I266)</f>
        <v/>
      </c>
      <c r="J29" s="36" t="str">
        <f>IF('Datos Vida'!J266=0,"",Índice!$G$52*'Datos Vida'!J266)</f>
        <v/>
      </c>
      <c r="K29" s="36" t="str">
        <f>IF('Datos Vida'!K266=0,"",Índice!$G$52*'Datos Vida'!K266)</f>
        <v/>
      </c>
      <c r="L29" s="36" t="str">
        <f>IF('Datos Vida'!L266=0,"",Índice!$G$52*'Datos Vida'!L266)</f>
        <v/>
      </c>
      <c r="M29" s="36" t="str">
        <f>IF('Datos Vida'!M266=0,"",Índice!$G$52*'Datos Vida'!M266)</f>
        <v/>
      </c>
      <c r="N29" s="36" t="str">
        <f>IF('Datos Vida'!N266=0,"",Índice!$G$52*'Datos Vida'!N266)</f>
        <v/>
      </c>
      <c r="O29" s="36" t="str">
        <f>IF('Datos Vida'!O266=0,"",Índice!$G$52*'Datos Vida'!O266)</f>
        <v/>
      </c>
      <c r="P29" s="36" t="str">
        <f>IF('Datos Vida'!P266=0,"",Índice!$G$52*'Datos Vida'!P266)</f>
        <v/>
      </c>
      <c r="Q29" s="36" t="str">
        <f>IF('Datos Vida'!Q266=0,"",Índice!$G$52*'Datos Vida'!Q266)</f>
        <v/>
      </c>
      <c r="R29" s="36" t="str">
        <f>IF('Datos Vida'!R266=0,"",Índice!$G$52*'Datos Vida'!R266)</f>
        <v/>
      </c>
      <c r="S29" s="36" t="str">
        <f>IF('Datos Vida'!S266=0,"",Índice!$G$52*'Datos Vida'!S266)</f>
        <v/>
      </c>
      <c r="T29" s="36" t="str">
        <f>IF('Datos Vida'!T266=0,"",Índice!$G$52*'Datos Vida'!T266)</f>
        <v/>
      </c>
      <c r="U29" s="36" t="str">
        <f>IF('Datos Vida'!U266=0,"",Índice!$G$52*'Datos Vida'!U266)</f>
        <v/>
      </c>
      <c r="V29" s="36" t="str">
        <f>IF('Datos Vida'!V266=0,"",Índice!$G$52*'Datos Vida'!V266)</f>
        <v/>
      </c>
      <c r="W29" s="36" t="str">
        <f>IF('Datos Vida'!W266=0,"",Índice!$G$52*'Datos Vida'!W266)</f>
        <v/>
      </c>
      <c r="X29" s="36" t="str">
        <f>IF('Datos Vida'!X266=0,"",Índice!$G$52*'Datos Vida'!X266)</f>
        <v/>
      </c>
      <c r="Y29" s="36" t="str">
        <f>IF('Datos Vida'!Y266=0,"",Índice!$G$52*'Datos Vida'!Y266)</f>
        <v/>
      </c>
      <c r="Z29" s="36" t="str">
        <f>IF('Datos Vida'!Z266=0,"",Índice!$G$52*'Datos Vida'!Z266)</f>
        <v/>
      </c>
      <c r="AA29" s="36" t="str">
        <f>IF('Datos Vida'!AA266=0,"",Índice!$G$52*'Datos Vida'!AA266)</f>
        <v/>
      </c>
      <c r="AB29" s="36" t="str">
        <f>IF('Datos Vida'!AB266=0,"",Índice!$G$52*'Datos Vida'!AB266)</f>
        <v/>
      </c>
      <c r="AC29" s="36" t="str">
        <f>IF('Datos Vida'!AC266=0,"",Índice!$G$52*'Datos Vida'!AC266)</f>
        <v/>
      </c>
      <c r="AD29" s="36" t="str">
        <f>IF('Datos Vida'!AD266=0,"",Índice!$G$52*'Datos Vida'!AD266)</f>
        <v/>
      </c>
      <c r="AE29" s="36" t="str">
        <f>IF('Datos Vida'!AE266=0,"",Índice!$G$52*'Datos Vida'!AE266)</f>
        <v/>
      </c>
      <c r="AF29" s="36" t="str">
        <f>IF('Datos Vida'!AF266=0,"",Índice!$G$52*'Datos Vida'!AF266)</f>
        <v/>
      </c>
      <c r="AG29" s="36" t="str">
        <f>IF('Datos Vida'!AG266=0,"",Índice!$G$52*'Datos Vida'!AG266)</f>
        <v/>
      </c>
      <c r="AH29" s="36" t="str">
        <f>IF('Datos Vida'!AH266=0,"",Índice!$G$52*'Datos Vida'!AH266)</f>
        <v/>
      </c>
      <c r="AI29" s="36" t="str">
        <f>IF('Datos Vida'!AI266=0,"",Índice!$G$52*'Datos Vida'!AI266)</f>
        <v/>
      </c>
      <c r="AJ29" s="36" t="str">
        <f>IF('Datos Vida'!AJ266=0,"",Índice!$G$52*'Datos Vida'!AJ266)</f>
        <v/>
      </c>
      <c r="AK29" s="36" t="str">
        <f>IF('Datos Vida'!AK266=0,"",Índice!$G$52*'Datos Vida'!AK266)</f>
        <v/>
      </c>
      <c r="AL29" s="36" t="str">
        <f>IF('Datos Vida'!AL266=0,"",Índice!$G$52*'Datos Vida'!AL266)</f>
        <v/>
      </c>
      <c r="AM29" s="36" t="str">
        <f>IF('Datos Vida'!AM266=0,"",Índice!$G$52*'Datos Vida'!AM266)</f>
        <v/>
      </c>
      <c r="AN29" s="36" t="str">
        <f>IF('Datos Vida'!AN266=0,"",Índice!$G$52*'Datos Vida'!AN266)</f>
        <v/>
      </c>
      <c r="AO29" s="36" t="str">
        <f>IF('Datos Vida'!AO266=0,"",Índice!$G$52*'Datos Vida'!AO266)</f>
        <v/>
      </c>
      <c r="AP29" s="36" t="str">
        <f>IF('Datos Vida'!AP266=0,"",Índice!$G$52*'Datos Vida'!AP266)</f>
        <v/>
      </c>
      <c r="AQ29" s="36">
        <f>Índice!$G$52*'Datos Vida'!AQ266</f>
        <v>0</v>
      </c>
      <c r="AR29" s="29"/>
      <c r="AS29" s="36">
        <f>Índice!$F$52*'Datos Vida'!AS266</f>
        <v>0</v>
      </c>
      <c r="AT29" s="63" t="str">
        <f t="shared" si="0"/>
        <v/>
      </c>
      <c r="AU29" s="29"/>
      <c r="AV29" s="64">
        <f t="shared" si="1"/>
        <v>0</v>
      </c>
      <c r="AW29" s="64">
        <f t="shared" si="2"/>
        <v>0</v>
      </c>
    </row>
    <row r="30" spans="1:49" x14ac:dyDescent="0.2">
      <c r="B30" s="62" t="str">
        <f>'Datos Vida'!B267</f>
        <v>202. Temporal de Vida</v>
      </c>
      <c r="C30" s="36" t="str">
        <f>IF('Datos Vida'!C267=0,"",Índice!$G$52*'Datos Vida'!C267)</f>
        <v/>
      </c>
      <c r="D30" s="36" t="str">
        <f>IF('Datos Vida'!D267=0,"",Índice!$G$52*'Datos Vida'!D267)</f>
        <v/>
      </c>
      <c r="E30" s="36">
        <f>IF('Datos Vida'!E267=0,"",Índice!$G$52*'Datos Vida'!E267)</f>
        <v>150.26482602177191</v>
      </c>
      <c r="F30" s="36">
        <f>IF('Datos Vida'!F267=0,"",Índice!$G$52*'Datos Vida'!F267)</f>
        <v>127041.61318493052</v>
      </c>
      <c r="G30" s="36">
        <f>IF('Datos Vida'!G267=0,"",Índice!$G$52*'Datos Vida'!G267)</f>
        <v>121073.37461732139</v>
      </c>
      <c r="H30" s="36">
        <f>IF('Datos Vida'!H267=0,"",Índice!$G$52*'Datos Vida'!H267)</f>
        <v>-416.80884048420859</v>
      </c>
      <c r="I30" s="36">
        <f>IF('Datos Vida'!I267=0,"",Índice!$G$52*'Datos Vida'!I267)</f>
        <v>11051.421732505478</v>
      </c>
      <c r="J30" s="36">
        <f>IF('Datos Vida'!J267=0,"",Índice!$G$52*'Datos Vida'!J267)</f>
        <v>28377.361006736915</v>
      </c>
      <c r="K30" s="36" t="str">
        <f>IF('Datos Vida'!K267=0,"",Índice!$G$52*'Datos Vida'!K267)</f>
        <v/>
      </c>
      <c r="L30" s="36">
        <f>IF('Datos Vida'!L267=0,"",Índice!$G$52*'Datos Vida'!L267)</f>
        <v>69827.115503880457</v>
      </c>
      <c r="M30" s="36" t="str">
        <f>IF('Datos Vida'!M267=0,"",Índice!$G$52*'Datos Vida'!M267)</f>
        <v/>
      </c>
      <c r="N30" s="36" t="str">
        <f>IF('Datos Vida'!N267=0,"",Índice!$G$52*'Datos Vida'!N267)</f>
        <v/>
      </c>
      <c r="O30" s="36" t="str">
        <f>IF('Datos Vida'!O267=0,"",Índice!$G$52*'Datos Vida'!O267)</f>
        <v/>
      </c>
      <c r="P30" s="36">
        <f>IF('Datos Vida'!P267=0,"",Índice!$G$52*'Datos Vida'!P267)</f>
        <v>178.56918084407533</v>
      </c>
      <c r="Q30" s="36" t="str">
        <f>IF('Datos Vida'!Q267=0,"",Índice!$G$52*'Datos Vida'!Q267)</f>
        <v/>
      </c>
      <c r="R30" s="36">
        <f>IF('Datos Vida'!R267=0,"",Índice!$G$52*'Datos Vida'!R267)</f>
        <v>9569.7295811465792</v>
      </c>
      <c r="S30" s="36" t="str">
        <f>IF('Datos Vida'!S267=0,"",Índice!$G$52*'Datos Vida'!S267)</f>
        <v/>
      </c>
      <c r="T30" s="36" t="str">
        <f>IF('Datos Vida'!T267=0,"",Índice!$G$52*'Datos Vida'!T267)</f>
        <v/>
      </c>
      <c r="U30" s="36">
        <f>IF('Datos Vida'!U267=0,"",Índice!$G$52*'Datos Vida'!U267)</f>
        <v>14369.052726046166</v>
      </c>
      <c r="V30" s="36" t="str">
        <f>IF('Datos Vida'!V267=0,"",Índice!$G$52*'Datos Vida'!V267)</f>
        <v/>
      </c>
      <c r="W30" s="36" t="str">
        <f>IF('Datos Vida'!W267=0,"",Índice!$G$52*'Datos Vida'!W267)</f>
        <v/>
      </c>
      <c r="X30" s="36">
        <f>IF('Datos Vida'!X267=0,"",Índice!$G$52*'Datos Vida'!X267)</f>
        <v>126170.8120186006</v>
      </c>
      <c r="Y30" s="36">
        <f>IF('Datos Vida'!Y267=0,"",Índice!$G$52*'Datos Vida'!Y267)</f>
        <v>30122.26324614889</v>
      </c>
      <c r="Z30" s="36">
        <f>IF('Datos Vida'!Z267=0,"",Índice!$G$52*'Datos Vida'!Z267)</f>
        <v>133619.31391196462</v>
      </c>
      <c r="AA30" s="36">
        <f>IF('Datos Vida'!AA267=0,"",Índice!$G$52*'Datos Vida'!AA267)</f>
        <v>721.727028311499</v>
      </c>
      <c r="AB30" s="36" t="str">
        <f>IF('Datos Vida'!AB267=0,"",Índice!$G$52*'Datos Vida'!AB267)</f>
        <v/>
      </c>
      <c r="AC30" s="36">
        <f>IF('Datos Vida'!AC267=0,"",Índice!$G$52*'Datos Vida'!AC267)</f>
        <v>752.07256256810319</v>
      </c>
      <c r="AD30" s="36" t="str">
        <f>IF('Datos Vida'!AD267=0,"",Índice!$G$52*'Datos Vida'!AD267)</f>
        <v/>
      </c>
      <c r="AE30" s="36" t="str">
        <f>IF('Datos Vida'!AE267=0,"",Índice!$G$52*'Datos Vida'!AE267)</f>
        <v/>
      </c>
      <c r="AF30" s="36" t="str">
        <f>IF('Datos Vida'!AF267=0,"",Índice!$G$52*'Datos Vida'!AF267)</f>
        <v/>
      </c>
      <c r="AG30" s="36">
        <f>IF('Datos Vida'!AG267=0,"",Índice!$G$52*'Datos Vida'!AG267)</f>
        <v>1017.834124914058</v>
      </c>
      <c r="AH30" s="36">
        <f>IF('Datos Vida'!AH267=0,"",Índice!$G$52*'Datos Vida'!AH267)</f>
        <v>38838.575705814335</v>
      </c>
      <c r="AI30" s="36">
        <f>IF('Datos Vida'!AI267=0,"",Índice!$G$52*'Datos Vida'!AI267)</f>
        <v>38.952507537905554</v>
      </c>
      <c r="AJ30" s="36">
        <f>IF('Datos Vida'!AJ267=0,"",Índice!$G$52*'Datos Vida'!AJ267)</f>
        <v>21895.459634486</v>
      </c>
      <c r="AK30" s="36">
        <f>IF('Datos Vida'!AK267=0,"",Índice!$G$52*'Datos Vida'!AK267)</f>
        <v>846.74926866241856</v>
      </c>
      <c r="AL30" s="36" t="str">
        <f>IF('Datos Vida'!AL267=0,"",Índice!$G$52*'Datos Vida'!AL267)</f>
        <v/>
      </c>
      <c r="AM30" s="36" t="str">
        <f>IF('Datos Vida'!AM267=0,"",Índice!$G$52*'Datos Vida'!AM267)</f>
        <v/>
      </c>
      <c r="AN30" s="36" t="str">
        <f>IF('Datos Vida'!AN267=0,"",Índice!$G$52*'Datos Vida'!AN267)</f>
        <v/>
      </c>
      <c r="AO30" s="36" t="str">
        <f>IF('Datos Vida'!AO267=0,"",Índice!$G$52*'Datos Vida'!AO267)</f>
        <v/>
      </c>
      <c r="AP30" s="36" t="str">
        <f>IF('Datos Vida'!AP267=0,"",Índice!$G$52*'Datos Vida'!AP267)</f>
        <v/>
      </c>
      <c r="AQ30" s="36">
        <f>Índice!$G$52*'Datos Vida'!AQ267</f>
        <v>735245.45352795755</v>
      </c>
      <c r="AR30" s="29"/>
      <c r="AS30" s="36">
        <f>Índice!$F$52*'Datos Vida'!AS267</f>
        <v>868679.56105192564</v>
      </c>
      <c r="AT30" s="63">
        <f t="shared" si="0"/>
        <v>-0.15360567176507101</v>
      </c>
      <c r="AU30" s="29"/>
      <c r="AV30" s="64">
        <f t="shared" si="1"/>
        <v>1.9790702899086746E-2</v>
      </c>
      <c r="AW30" s="64">
        <f t="shared" si="2"/>
        <v>1.7527351024696342E-2</v>
      </c>
    </row>
    <row r="31" spans="1:49" x14ac:dyDescent="0.2">
      <c r="B31" s="62" t="str">
        <f>'Datos Vida'!B268</f>
        <v>203. Seguros con Cuenta Única de inversión (CUI)</v>
      </c>
      <c r="C31" s="36" t="str">
        <f>IF('Datos Vida'!C268=0,"",Índice!$G$52*'Datos Vida'!C268)</f>
        <v/>
      </c>
      <c r="D31" s="36" t="str">
        <f>IF('Datos Vida'!D268=0,"",Índice!$G$52*'Datos Vida'!D268)</f>
        <v/>
      </c>
      <c r="E31" s="36" t="str">
        <f>IF('Datos Vida'!E268=0,"",Índice!$G$52*'Datos Vida'!E268)</f>
        <v/>
      </c>
      <c r="F31" s="36" t="str">
        <f>IF('Datos Vida'!F268=0,"",Índice!$G$52*'Datos Vida'!F268)</f>
        <v/>
      </c>
      <c r="G31" s="36" t="str">
        <f>IF('Datos Vida'!G268=0,"",Índice!$G$52*'Datos Vida'!G268)</f>
        <v/>
      </c>
      <c r="H31" s="36" t="str">
        <f>IF('Datos Vida'!H268=0,"",Índice!$G$52*'Datos Vida'!H268)</f>
        <v/>
      </c>
      <c r="I31" s="36" t="str">
        <f>IF('Datos Vida'!I268=0,"",Índice!$G$52*'Datos Vida'!I268)</f>
        <v/>
      </c>
      <c r="J31" s="36" t="str">
        <f>IF('Datos Vida'!J268=0,"",Índice!$G$52*'Datos Vida'!J268)</f>
        <v/>
      </c>
      <c r="K31" s="36" t="str">
        <f>IF('Datos Vida'!K268=0,"",Índice!$G$52*'Datos Vida'!K268)</f>
        <v/>
      </c>
      <c r="L31" s="36">
        <f>IF('Datos Vida'!L268=0,"",Índice!$G$52*'Datos Vida'!L268)</f>
        <v>41090.064661162512</v>
      </c>
      <c r="M31" s="36" t="str">
        <f>IF('Datos Vida'!M268=0,"",Índice!$G$52*'Datos Vida'!M268)</f>
        <v/>
      </c>
      <c r="N31" s="36" t="str">
        <f>IF('Datos Vida'!N268=0,"",Índice!$G$52*'Datos Vida'!N268)</f>
        <v/>
      </c>
      <c r="O31" s="36" t="str">
        <f>IF('Datos Vida'!O268=0,"",Índice!$G$52*'Datos Vida'!O268)</f>
        <v/>
      </c>
      <c r="P31" s="36" t="str">
        <f>IF('Datos Vida'!P268=0,"",Índice!$G$52*'Datos Vida'!P268)</f>
        <v/>
      </c>
      <c r="Q31" s="36" t="str">
        <f>IF('Datos Vida'!Q268=0,"",Índice!$G$52*'Datos Vida'!Q268)</f>
        <v/>
      </c>
      <c r="R31" s="36" t="str">
        <f>IF('Datos Vida'!R268=0,"",Índice!$G$52*'Datos Vida'!R268)</f>
        <v/>
      </c>
      <c r="S31" s="36" t="str">
        <f>IF('Datos Vida'!S268=0,"",Índice!$G$52*'Datos Vida'!S268)</f>
        <v/>
      </c>
      <c r="T31" s="36" t="str">
        <f>IF('Datos Vida'!T268=0,"",Índice!$G$52*'Datos Vida'!T268)</f>
        <v/>
      </c>
      <c r="U31" s="36" t="str">
        <f>IF('Datos Vida'!U268=0,"",Índice!$G$52*'Datos Vida'!U268)</f>
        <v/>
      </c>
      <c r="V31" s="36" t="str">
        <f>IF('Datos Vida'!V268=0,"",Índice!$G$52*'Datos Vida'!V268)</f>
        <v/>
      </c>
      <c r="W31" s="36" t="str">
        <f>IF('Datos Vida'!W268=0,"",Índice!$G$52*'Datos Vida'!W268)</f>
        <v/>
      </c>
      <c r="X31" s="36" t="str">
        <f>IF('Datos Vida'!X268=0,"",Índice!$G$52*'Datos Vida'!X268)</f>
        <v/>
      </c>
      <c r="Y31" s="36" t="str">
        <f>IF('Datos Vida'!Y268=0,"",Índice!$G$52*'Datos Vida'!Y268)</f>
        <v/>
      </c>
      <c r="Z31" s="36" t="str">
        <f>IF('Datos Vida'!Z268=0,"",Índice!$G$52*'Datos Vida'!Z268)</f>
        <v/>
      </c>
      <c r="AA31" s="36">
        <f>IF('Datos Vida'!AA268=0,"",Índice!$G$52*'Datos Vida'!AA268)</f>
        <v>6984.9500438343284</v>
      </c>
      <c r="AB31" s="36" t="str">
        <f>IF('Datos Vida'!AB268=0,"",Índice!$G$52*'Datos Vida'!AB268)</f>
        <v/>
      </c>
      <c r="AC31" s="36" t="str">
        <f>IF('Datos Vida'!AC268=0,"",Índice!$G$52*'Datos Vida'!AC268)</f>
        <v/>
      </c>
      <c r="AD31" s="36" t="str">
        <f>IF('Datos Vida'!AD268=0,"",Índice!$G$52*'Datos Vida'!AD268)</f>
        <v/>
      </c>
      <c r="AE31" s="36" t="str">
        <f>IF('Datos Vida'!AE268=0,"",Índice!$G$52*'Datos Vida'!AE268)</f>
        <v/>
      </c>
      <c r="AF31" s="36" t="str">
        <f>IF('Datos Vida'!AF268=0,"",Índice!$G$52*'Datos Vida'!AF268)</f>
        <v/>
      </c>
      <c r="AG31" s="36" t="str">
        <f>IF('Datos Vida'!AG268=0,"",Índice!$G$52*'Datos Vida'!AG268)</f>
        <v/>
      </c>
      <c r="AH31" s="36" t="str">
        <f>IF('Datos Vida'!AH268=0,"",Índice!$G$52*'Datos Vida'!AH268)</f>
        <v/>
      </c>
      <c r="AI31" s="36" t="str">
        <f>IF('Datos Vida'!AI268=0,"",Índice!$G$52*'Datos Vida'!AI268)</f>
        <v/>
      </c>
      <c r="AJ31" s="36" t="str">
        <f>IF('Datos Vida'!AJ268=0,"",Índice!$G$52*'Datos Vida'!AJ268)</f>
        <v/>
      </c>
      <c r="AK31" s="36" t="str">
        <f>IF('Datos Vida'!AK268=0,"",Índice!$G$52*'Datos Vida'!AK268)</f>
        <v/>
      </c>
      <c r="AL31" s="36" t="str">
        <f>IF('Datos Vida'!AL268=0,"",Índice!$G$52*'Datos Vida'!AL268)</f>
        <v/>
      </c>
      <c r="AM31" s="36" t="str">
        <f>IF('Datos Vida'!AM268=0,"",Índice!$G$52*'Datos Vida'!AM268)</f>
        <v/>
      </c>
      <c r="AN31" s="36" t="str">
        <f>IF('Datos Vida'!AN268=0,"",Índice!$G$52*'Datos Vida'!AN268)</f>
        <v/>
      </c>
      <c r="AO31" s="36" t="str">
        <f>IF('Datos Vida'!AO268=0,"",Índice!$G$52*'Datos Vida'!AO268)</f>
        <v/>
      </c>
      <c r="AP31" s="36" t="str">
        <f>IF('Datos Vida'!AP268=0,"",Índice!$G$52*'Datos Vida'!AP268)</f>
        <v/>
      </c>
      <c r="AQ31" s="36">
        <f>Índice!$G$52*'Datos Vida'!AQ268</f>
        <v>48075.014704996844</v>
      </c>
      <c r="AR31" s="29"/>
      <c r="AS31" s="36">
        <f>Índice!$F$52*'Datos Vida'!AS268</f>
        <v>12236.191605827931</v>
      </c>
      <c r="AT31" s="63">
        <f t="shared" si="0"/>
        <v>2.9289197369301876</v>
      </c>
      <c r="AU31" s="29"/>
      <c r="AV31" s="64">
        <f t="shared" si="1"/>
        <v>1.29404177656658E-3</v>
      </c>
      <c r="AW31" s="64">
        <f t="shared" si="2"/>
        <v>2.4688968763243306E-4</v>
      </c>
    </row>
    <row r="32" spans="1:49" x14ac:dyDescent="0.2">
      <c r="A32" s="222"/>
      <c r="B32" s="62" t="str">
        <f>'Datos Vida'!B269</f>
        <v>204. Mixto o Dotal</v>
      </c>
      <c r="C32" s="36" t="str">
        <f>IF('Datos Vida'!C269=0,"",Índice!$G$52*'Datos Vida'!C269)</f>
        <v/>
      </c>
      <c r="D32" s="36" t="str">
        <f>IF('Datos Vida'!D269=0,"",Índice!$G$52*'Datos Vida'!D269)</f>
        <v/>
      </c>
      <c r="E32" s="36" t="str">
        <f>IF('Datos Vida'!E269=0,"",Índice!$G$52*'Datos Vida'!E269)</f>
        <v/>
      </c>
      <c r="F32" s="36" t="str">
        <f>IF('Datos Vida'!F269=0,"",Índice!$G$52*'Datos Vida'!F269)</f>
        <v/>
      </c>
      <c r="G32" s="36" t="str">
        <f>IF('Datos Vida'!G269=0,"",Índice!$G$52*'Datos Vida'!G269)</f>
        <v/>
      </c>
      <c r="H32" s="36" t="str">
        <f>IF('Datos Vida'!H269=0,"",Índice!$G$52*'Datos Vida'!H269)</f>
        <v/>
      </c>
      <c r="I32" s="36" t="str">
        <f>IF('Datos Vida'!I269=0,"",Índice!$G$52*'Datos Vida'!I269)</f>
        <v/>
      </c>
      <c r="J32" s="36" t="str">
        <f>IF('Datos Vida'!J269=0,"",Índice!$G$52*'Datos Vida'!J269)</f>
        <v/>
      </c>
      <c r="K32" s="36" t="str">
        <f>IF('Datos Vida'!K269=0,"",Índice!$G$52*'Datos Vida'!K269)</f>
        <v/>
      </c>
      <c r="L32" s="36" t="str">
        <f>IF('Datos Vida'!L269=0,"",Índice!$G$52*'Datos Vida'!L269)</f>
        <v/>
      </c>
      <c r="M32" s="36" t="str">
        <f>IF('Datos Vida'!M269=0,"",Índice!$G$52*'Datos Vida'!M269)</f>
        <v/>
      </c>
      <c r="N32" s="36" t="str">
        <f>IF('Datos Vida'!N269=0,"",Índice!$G$52*'Datos Vida'!N269)</f>
        <v/>
      </c>
      <c r="O32" s="36" t="str">
        <f>IF('Datos Vida'!O269=0,"",Índice!$G$52*'Datos Vida'!O269)</f>
        <v/>
      </c>
      <c r="P32" s="36" t="str">
        <f>IF('Datos Vida'!P269=0,"",Índice!$G$52*'Datos Vida'!P269)</f>
        <v/>
      </c>
      <c r="Q32" s="36" t="str">
        <f>IF('Datos Vida'!Q269=0,"",Índice!$G$52*'Datos Vida'!Q269)</f>
        <v/>
      </c>
      <c r="R32" s="36" t="str">
        <f>IF('Datos Vida'!R269=0,"",Índice!$G$52*'Datos Vida'!R269)</f>
        <v/>
      </c>
      <c r="S32" s="36" t="str">
        <f>IF('Datos Vida'!S269=0,"",Índice!$G$52*'Datos Vida'!S269)</f>
        <v/>
      </c>
      <c r="T32" s="36" t="str">
        <f>IF('Datos Vida'!T269=0,"",Índice!$G$52*'Datos Vida'!T269)</f>
        <v/>
      </c>
      <c r="U32" s="36" t="str">
        <f>IF('Datos Vida'!U269=0,"",Índice!$G$52*'Datos Vida'!U269)</f>
        <v/>
      </c>
      <c r="V32" s="36" t="str">
        <f>IF('Datos Vida'!V269=0,"",Índice!$G$52*'Datos Vida'!V269)</f>
        <v/>
      </c>
      <c r="W32" s="36" t="str">
        <f>IF('Datos Vida'!W269=0,"",Índice!$G$52*'Datos Vida'!W269)</f>
        <v/>
      </c>
      <c r="X32" s="36" t="str">
        <f>IF('Datos Vida'!X269=0,"",Índice!$G$52*'Datos Vida'!X269)</f>
        <v/>
      </c>
      <c r="Y32" s="36" t="str">
        <f>IF('Datos Vida'!Y269=0,"",Índice!$G$52*'Datos Vida'!Y269)</f>
        <v/>
      </c>
      <c r="Z32" s="36" t="str">
        <f>IF('Datos Vida'!Z269=0,"",Índice!$G$52*'Datos Vida'!Z269)</f>
        <v/>
      </c>
      <c r="AA32" s="36" t="str">
        <f>IF('Datos Vida'!AA269=0,"",Índice!$G$52*'Datos Vida'!AA269)</f>
        <v/>
      </c>
      <c r="AB32" s="36" t="str">
        <f>IF('Datos Vida'!AB269=0,"",Índice!$G$52*'Datos Vida'!AB269)</f>
        <v/>
      </c>
      <c r="AC32" s="36">
        <f>IF('Datos Vida'!AC269=0,"",Índice!$G$52*'Datos Vida'!AC269)</f>
        <v>16.839730332981006</v>
      </c>
      <c r="AD32" s="36" t="str">
        <f>IF('Datos Vida'!AD269=0,"",Índice!$G$52*'Datos Vida'!AD269)</f>
        <v/>
      </c>
      <c r="AE32" s="36" t="str">
        <f>IF('Datos Vida'!AE269=0,"",Índice!$G$52*'Datos Vida'!AE269)</f>
        <v/>
      </c>
      <c r="AF32" s="36" t="str">
        <f>IF('Datos Vida'!AF269=0,"",Índice!$G$52*'Datos Vida'!AF269)</f>
        <v/>
      </c>
      <c r="AG32" s="36" t="str">
        <f>IF('Datos Vida'!AG269=0,"",Índice!$G$52*'Datos Vida'!AG269)</f>
        <v/>
      </c>
      <c r="AH32" s="36" t="str">
        <f>IF('Datos Vida'!AH269=0,"",Índice!$G$52*'Datos Vida'!AH269)</f>
        <v/>
      </c>
      <c r="AI32" s="36" t="str">
        <f>IF('Datos Vida'!AI269=0,"",Índice!$G$52*'Datos Vida'!AI269)</f>
        <v/>
      </c>
      <c r="AJ32" s="36" t="str">
        <f>IF('Datos Vida'!AJ269=0,"",Índice!$G$52*'Datos Vida'!AJ269)</f>
        <v/>
      </c>
      <c r="AK32" s="36" t="str">
        <f>IF('Datos Vida'!AK269=0,"",Índice!$G$52*'Datos Vida'!AK269)</f>
        <v/>
      </c>
      <c r="AL32" s="36" t="str">
        <f>IF('Datos Vida'!AL269=0,"",Índice!$G$52*'Datos Vida'!AL269)</f>
        <v/>
      </c>
      <c r="AM32" s="36" t="str">
        <f>IF('Datos Vida'!AM269=0,"",Índice!$G$52*'Datos Vida'!AM269)</f>
        <v/>
      </c>
      <c r="AN32" s="36" t="str">
        <f>IF('Datos Vida'!AN269=0,"",Índice!$G$52*'Datos Vida'!AN269)</f>
        <v/>
      </c>
      <c r="AO32" s="36" t="str">
        <f>IF('Datos Vida'!AO269=0,"",Índice!$G$52*'Datos Vida'!AO269)</f>
        <v/>
      </c>
      <c r="AP32" s="36" t="str">
        <f>IF('Datos Vida'!AP269=0,"",Índice!$G$52*'Datos Vida'!AP269)</f>
        <v/>
      </c>
      <c r="AQ32" s="36">
        <f>Índice!$G$52*'Datos Vida'!AQ269</f>
        <v>16.839730332981006</v>
      </c>
      <c r="AR32" s="29"/>
      <c r="AS32" s="36">
        <f>Índice!$F$52*'Datos Vida'!AS269</f>
        <v>18.638018900979318</v>
      </c>
      <c r="AT32" s="63">
        <f t="shared" si="0"/>
        <v>-9.6484963211611707E-2</v>
      </c>
      <c r="AU32" s="29"/>
      <c r="AV32" s="64">
        <f t="shared" si="1"/>
        <v>4.5327733523767206E-7</v>
      </c>
      <c r="AW32" s="64">
        <f t="shared" si="2"/>
        <v>3.7605938291768156E-7</v>
      </c>
    </row>
    <row r="33" spans="1:49" x14ac:dyDescent="0.2">
      <c r="B33" s="62" t="str">
        <f>'Datos Vida'!B270</f>
        <v>205. Rentas Privadas y Otras Rentas</v>
      </c>
      <c r="C33" s="36" t="str">
        <f>IF('Datos Vida'!C270=0,"",Índice!$G$52*'Datos Vida'!C270)</f>
        <v/>
      </c>
      <c r="D33" s="36" t="str">
        <f>IF('Datos Vida'!D270=0,"",Índice!$G$52*'Datos Vida'!D270)</f>
        <v/>
      </c>
      <c r="E33" s="36" t="str">
        <f>IF('Datos Vida'!E270=0,"",Índice!$G$52*'Datos Vida'!E270)</f>
        <v/>
      </c>
      <c r="F33" s="36" t="str">
        <f>IF('Datos Vida'!F270=0,"",Índice!$G$52*'Datos Vida'!F270)</f>
        <v/>
      </c>
      <c r="G33" s="36" t="str">
        <f>IF('Datos Vida'!G270=0,"",Índice!$G$52*'Datos Vida'!G270)</f>
        <v/>
      </c>
      <c r="H33" s="36" t="str">
        <f>IF('Datos Vida'!H270=0,"",Índice!$G$52*'Datos Vida'!H270)</f>
        <v/>
      </c>
      <c r="I33" s="36" t="str">
        <f>IF('Datos Vida'!I270=0,"",Índice!$G$52*'Datos Vida'!I270)</f>
        <v/>
      </c>
      <c r="J33" s="36" t="str">
        <f>IF('Datos Vida'!J270=0,"",Índice!$G$52*'Datos Vida'!J270)</f>
        <v/>
      </c>
      <c r="K33" s="36" t="str">
        <f>IF('Datos Vida'!K270=0,"",Índice!$G$52*'Datos Vida'!K270)</f>
        <v/>
      </c>
      <c r="L33" s="36" t="str">
        <f>IF('Datos Vida'!L270=0,"",Índice!$G$52*'Datos Vida'!L270)</f>
        <v/>
      </c>
      <c r="M33" s="36" t="str">
        <f>IF('Datos Vida'!M270=0,"",Índice!$G$52*'Datos Vida'!M270)</f>
        <v/>
      </c>
      <c r="N33" s="36" t="str">
        <f>IF('Datos Vida'!N270=0,"",Índice!$G$52*'Datos Vida'!N270)</f>
        <v/>
      </c>
      <c r="O33" s="36" t="str">
        <f>IF('Datos Vida'!O270=0,"",Índice!$G$52*'Datos Vida'!O270)</f>
        <v/>
      </c>
      <c r="P33" s="36" t="str">
        <f>IF('Datos Vida'!P270=0,"",Índice!$G$52*'Datos Vida'!P270)</f>
        <v/>
      </c>
      <c r="Q33" s="36" t="str">
        <f>IF('Datos Vida'!Q270=0,"",Índice!$G$52*'Datos Vida'!Q270)</f>
        <v/>
      </c>
      <c r="R33" s="36" t="str">
        <f>IF('Datos Vida'!R270=0,"",Índice!$G$52*'Datos Vida'!R270)</f>
        <v/>
      </c>
      <c r="S33" s="36" t="str">
        <f>IF('Datos Vida'!S270=0,"",Índice!$G$52*'Datos Vida'!S270)</f>
        <v/>
      </c>
      <c r="T33" s="36" t="str">
        <f>IF('Datos Vida'!T270=0,"",Índice!$G$52*'Datos Vida'!T270)</f>
        <v/>
      </c>
      <c r="U33" s="36" t="str">
        <f>IF('Datos Vida'!U270=0,"",Índice!$G$52*'Datos Vida'!U270)</f>
        <v/>
      </c>
      <c r="V33" s="36" t="str">
        <f>IF('Datos Vida'!V270=0,"",Índice!$G$52*'Datos Vida'!V270)</f>
        <v/>
      </c>
      <c r="W33" s="36" t="str">
        <f>IF('Datos Vida'!W270=0,"",Índice!$G$52*'Datos Vida'!W270)</f>
        <v/>
      </c>
      <c r="X33" s="36" t="str">
        <f>IF('Datos Vida'!X270=0,"",Índice!$G$52*'Datos Vida'!X270)</f>
        <v/>
      </c>
      <c r="Y33" s="36" t="str">
        <f>IF('Datos Vida'!Y270=0,"",Índice!$G$52*'Datos Vida'!Y270)</f>
        <v/>
      </c>
      <c r="Z33" s="36" t="str">
        <f>IF('Datos Vida'!Z270=0,"",Índice!$G$52*'Datos Vida'!Z270)</f>
        <v/>
      </c>
      <c r="AA33" s="36" t="str">
        <f>IF('Datos Vida'!AA270=0,"",Índice!$G$52*'Datos Vida'!AA270)</f>
        <v/>
      </c>
      <c r="AB33" s="36" t="str">
        <f>IF('Datos Vida'!AB270=0,"",Índice!$G$52*'Datos Vida'!AB270)</f>
        <v/>
      </c>
      <c r="AC33" s="36" t="str">
        <f>IF('Datos Vida'!AC270=0,"",Índice!$G$52*'Datos Vida'!AC270)</f>
        <v/>
      </c>
      <c r="AD33" s="36" t="str">
        <f>IF('Datos Vida'!AD270=0,"",Índice!$G$52*'Datos Vida'!AD270)</f>
        <v/>
      </c>
      <c r="AE33" s="36" t="str">
        <f>IF('Datos Vida'!AE270=0,"",Índice!$G$52*'Datos Vida'!AE270)</f>
        <v/>
      </c>
      <c r="AF33" s="36" t="str">
        <f>IF('Datos Vida'!AF270=0,"",Índice!$G$52*'Datos Vida'!AF270)</f>
        <v/>
      </c>
      <c r="AG33" s="36" t="str">
        <f>IF('Datos Vida'!AG270=0,"",Índice!$G$52*'Datos Vida'!AG270)</f>
        <v/>
      </c>
      <c r="AH33" s="36" t="str">
        <f>IF('Datos Vida'!AH270=0,"",Índice!$G$52*'Datos Vida'!AH270)</f>
        <v/>
      </c>
      <c r="AI33" s="36" t="str">
        <f>IF('Datos Vida'!AI270=0,"",Índice!$G$52*'Datos Vida'!AI270)</f>
        <v/>
      </c>
      <c r="AJ33" s="36" t="str">
        <f>IF('Datos Vida'!AJ270=0,"",Índice!$G$52*'Datos Vida'!AJ270)</f>
        <v/>
      </c>
      <c r="AK33" s="36" t="str">
        <f>IF('Datos Vida'!AK270=0,"",Índice!$G$52*'Datos Vida'!AK270)</f>
        <v/>
      </c>
      <c r="AL33" s="36" t="str">
        <f>IF('Datos Vida'!AL270=0,"",Índice!$G$52*'Datos Vida'!AL270)</f>
        <v/>
      </c>
      <c r="AM33" s="36" t="str">
        <f>IF('Datos Vida'!AM270=0,"",Índice!$G$52*'Datos Vida'!AM270)</f>
        <v/>
      </c>
      <c r="AN33" s="36" t="str">
        <f>IF('Datos Vida'!AN270=0,"",Índice!$G$52*'Datos Vida'!AN270)</f>
        <v/>
      </c>
      <c r="AO33" s="36" t="str">
        <f>IF('Datos Vida'!AO270=0,"",Índice!$G$52*'Datos Vida'!AO270)</f>
        <v/>
      </c>
      <c r="AP33" s="36" t="str">
        <f>IF('Datos Vida'!AP270=0,"",Índice!$G$52*'Datos Vida'!AP270)</f>
        <v/>
      </c>
      <c r="AQ33" s="36">
        <f>Índice!$G$52*'Datos Vida'!AQ270</f>
        <v>0</v>
      </c>
      <c r="AR33" s="29"/>
      <c r="AS33" s="36">
        <f>Índice!$F$52*'Datos Vida'!AS270</f>
        <v>0</v>
      </c>
      <c r="AT33" s="63" t="str">
        <f t="shared" si="0"/>
        <v/>
      </c>
      <c r="AU33" s="29"/>
      <c r="AV33" s="64">
        <f t="shared" si="1"/>
        <v>0</v>
      </c>
      <c r="AW33" s="64">
        <f t="shared" si="2"/>
        <v>0</v>
      </c>
    </row>
    <row r="34" spans="1:49" x14ac:dyDescent="0.2">
      <c r="B34" s="62" t="str">
        <f>'Datos Vida'!B271</f>
        <v>206. Dotal puro o Capital Diferido</v>
      </c>
      <c r="C34" s="36" t="str">
        <f>IF('Datos Vida'!C271=0,"",Índice!$G$52*'Datos Vida'!C271)</f>
        <v/>
      </c>
      <c r="D34" s="36" t="str">
        <f>IF('Datos Vida'!D271=0,"",Índice!$G$52*'Datos Vida'!D271)</f>
        <v/>
      </c>
      <c r="E34" s="36" t="str">
        <f>IF('Datos Vida'!E271=0,"",Índice!$G$52*'Datos Vida'!E271)</f>
        <v/>
      </c>
      <c r="F34" s="36" t="str">
        <f>IF('Datos Vida'!F271=0,"",Índice!$G$52*'Datos Vida'!F271)</f>
        <v/>
      </c>
      <c r="G34" s="36" t="str">
        <f>IF('Datos Vida'!G271=0,"",Índice!$G$52*'Datos Vida'!G271)</f>
        <v/>
      </c>
      <c r="H34" s="36" t="str">
        <f>IF('Datos Vida'!H271=0,"",Índice!$G$52*'Datos Vida'!H271)</f>
        <v/>
      </c>
      <c r="I34" s="36" t="str">
        <f>IF('Datos Vida'!I271=0,"",Índice!$G$52*'Datos Vida'!I271)</f>
        <v/>
      </c>
      <c r="J34" s="36" t="str">
        <f>IF('Datos Vida'!J271=0,"",Índice!$G$52*'Datos Vida'!J271)</f>
        <v/>
      </c>
      <c r="K34" s="36" t="str">
        <f>IF('Datos Vida'!K271=0,"",Índice!$G$52*'Datos Vida'!K271)</f>
        <v/>
      </c>
      <c r="L34" s="36" t="str">
        <f>IF('Datos Vida'!L271=0,"",Índice!$G$52*'Datos Vida'!L271)</f>
        <v/>
      </c>
      <c r="M34" s="36" t="str">
        <f>IF('Datos Vida'!M271=0,"",Índice!$G$52*'Datos Vida'!M271)</f>
        <v/>
      </c>
      <c r="N34" s="36" t="str">
        <f>IF('Datos Vida'!N271=0,"",Índice!$G$52*'Datos Vida'!N271)</f>
        <v/>
      </c>
      <c r="O34" s="36" t="str">
        <f>IF('Datos Vida'!O271=0,"",Índice!$G$52*'Datos Vida'!O271)</f>
        <v/>
      </c>
      <c r="P34" s="36" t="str">
        <f>IF('Datos Vida'!P271=0,"",Índice!$G$52*'Datos Vida'!P271)</f>
        <v/>
      </c>
      <c r="Q34" s="36" t="str">
        <f>IF('Datos Vida'!Q271=0,"",Índice!$G$52*'Datos Vida'!Q271)</f>
        <v/>
      </c>
      <c r="R34" s="36" t="str">
        <f>IF('Datos Vida'!R271=0,"",Índice!$G$52*'Datos Vida'!R271)</f>
        <v/>
      </c>
      <c r="S34" s="36" t="str">
        <f>IF('Datos Vida'!S271=0,"",Índice!$G$52*'Datos Vida'!S271)</f>
        <v/>
      </c>
      <c r="T34" s="36" t="str">
        <f>IF('Datos Vida'!T271=0,"",Índice!$G$52*'Datos Vida'!T271)</f>
        <v/>
      </c>
      <c r="U34" s="36" t="str">
        <f>IF('Datos Vida'!U271=0,"",Índice!$G$52*'Datos Vida'!U271)</f>
        <v/>
      </c>
      <c r="V34" s="36" t="str">
        <f>IF('Datos Vida'!V271=0,"",Índice!$G$52*'Datos Vida'!V271)</f>
        <v/>
      </c>
      <c r="W34" s="36" t="str">
        <f>IF('Datos Vida'!W271=0,"",Índice!$G$52*'Datos Vida'!W271)</f>
        <v/>
      </c>
      <c r="X34" s="36" t="str">
        <f>IF('Datos Vida'!X271=0,"",Índice!$G$52*'Datos Vida'!X271)</f>
        <v/>
      </c>
      <c r="Y34" s="36" t="str">
        <f>IF('Datos Vida'!Y271=0,"",Índice!$G$52*'Datos Vida'!Y271)</f>
        <v/>
      </c>
      <c r="Z34" s="36" t="str">
        <f>IF('Datos Vida'!Z271=0,"",Índice!$G$52*'Datos Vida'!Z271)</f>
        <v/>
      </c>
      <c r="AA34" s="36" t="str">
        <f>IF('Datos Vida'!AA271=0,"",Índice!$G$52*'Datos Vida'!AA271)</f>
        <v/>
      </c>
      <c r="AB34" s="36" t="str">
        <f>IF('Datos Vida'!AB271=0,"",Índice!$G$52*'Datos Vida'!AB271)</f>
        <v/>
      </c>
      <c r="AC34" s="36" t="str">
        <f>IF('Datos Vida'!AC271=0,"",Índice!$G$52*'Datos Vida'!AC271)</f>
        <v/>
      </c>
      <c r="AD34" s="36" t="str">
        <f>IF('Datos Vida'!AD271=0,"",Índice!$G$52*'Datos Vida'!AD271)</f>
        <v/>
      </c>
      <c r="AE34" s="36" t="str">
        <f>IF('Datos Vida'!AE271=0,"",Índice!$G$52*'Datos Vida'!AE271)</f>
        <v/>
      </c>
      <c r="AF34" s="36" t="str">
        <f>IF('Datos Vida'!AF271=0,"",Índice!$G$52*'Datos Vida'!AF271)</f>
        <v/>
      </c>
      <c r="AG34" s="36" t="str">
        <f>IF('Datos Vida'!AG271=0,"",Índice!$G$52*'Datos Vida'!AG271)</f>
        <v/>
      </c>
      <c r="AH34" s="36" t="str">
        <f>IF('Datos Vida'!AH271=0,"",Índice!$G$52*'Datos Vida'!AH271)</f>
        <v/>
      </c>
      <c r="AI34" s="36" t="str">
        <f>IF('Datos Vida'!AI271=0,"",Índice!$G$52*'Datos Vida'!AI271)</f>
        <v/>
      </c>
      <c r="AJ34" s="36" t="str">
        <f>IF('Datos Vida'!AJ271=0,"",Índice!$G$52*'Datos Vida'!AJ271)</f>
        <v/>
      </c>
      <c r="AK34" s="36" t="str">
        <f>IF('Datos Vida'!AK271=0,"",Índice!$G$52*'Datos Vida'!AK271)</f>
        <v/>
      </c>
      <c r="AL34" s="36" t="str">
        <f>IF('Datos Vida'!AL271=0,"",Índice!$G$52*'Datos Vida'!AL271)</f>
        <v/>
      </c>
      <c r="AM34" s="36" t="str">
        <f>IF('Datos Vida'!AM271=0,"",Índice!$G$52*'Datos Vida'!AM271)</f>
        <v/>
      </c>
      <c r="AN34" s="36" t="str">
        <f>IF('Datos Vida'!AN271=0,"",Índice!$G$52*'Datos Vida'!AN271)</f>
        <v/>
      </c>
      <c r="AO34" s="36" t="str">
        <f>IF('Datos Vida'!AO271=0,"",Índice!$G$52*'Datos Vida'!AO271)</f>
        <v/>
      </c>
      <c r="AP34" s="36" t="str">
        <f>IF('Datos Vida'!AP271=0,"",Índice!$G$52*'Datos Vida'!AP271)</f>
        <v/>
      </c>
      <c r="AQ34" s="36">
        <f>Índice!$G$52*'Datos Vida'!AQ271</f>
        <v>0</v>
      </c>
      <c r="AR34" s="29"/>
      <c r="AS34" s="36">
        <f>Índice!$F$52*'Datos Vida'!AS271</f>
        <v>0</v>
      </c>
      <c r="AT34" s="63" t="str">
        <f t="shared" si="0"/>
        <v/>
      </c>
      <c r="AU34" s="29"/>
      <c r="AV34" s="64">
        <f t="shared" si="1"/>
        <v>0</v>
      </c>
      <c r="AW34" s="64">
        <f t="shared" si="2"/>
        <v>0</v>
      </c>
    </row>
    <row r="35" spans="1:49" x14ac:dyDescent="0.2">
      <c r="A35" s="222"/>
      <c r="B35" s="62" t="str">
        <f>'Datos Vida'!B272</f>
        <v>207. Protección Familiar</v>
      </c>
      <c r="C35" s="36" t="str">
        <f>IF('Datos Vida'!C272=0,"",Índice!$G$52*'Datos Vida'!C272)</f>
        <v/>
      </c>
      <c r="D35" s="36" t="str">
        <f>IF('Datos Vida'!D272=0,"",Índice!$G$52*'Datos Vida'!D272)</f>
        <v/>
      </c>
      <c r="E35" s="36" t="str">
        <f>IF('Datos Vida'!E272=0,"",Índice!$G$52*'Datos Vida'!E272)</f>
        <v/>
      </c>
      <c r="F35" s="36" t="str">
        <f>IF('Datos Vida'!F272=0,"",Índice!$G$52*'Datos Vida'!F272)</f>
        <v/>
      </c>
      <c r="G35" s="36">
        <f>IF('Datos Vida'!G272=0,"",Índice!$G$52*'Datos Vida'!G272)</f>
        <v>31.5022026027079</v>
      </c>
      <c r="H35" s="36" t="str">
        <f>IF('Datos Vida'!H272=0,"",Índice!$G$52*'Datos Vida'!H272)</f>
        <v/>
      </c>
      <c r="I35" s="36" t="str">
        <f>IF('Datos Vida'!I272=0,"",Índice!$G$52*'Datos Vida'!I272)</f>
        <v/>
      </c>
      <c r="J35" s="36" t="str">
        <f>IF('Datos Vida'!J272=0,"",Índice!$G$52*'Datos Vida'!J272)</f>
        <v/>
      </c>
      <c r="K35" s="36" t="str">
        <f>IF('Datos Vida'!K272=0,"",Índice!$G$52*'Datos Vida'!K272)</f>
        <v/>
      </c>
      <c r="L35" s="36">
        <f>IF('Datos Vida'!L272=0,"",Índice!$G$52*'Datos Vida'!L272)</f>
        <v>16585.807611353994</v>
      </c>
      <c r="M35" s="36" t="str">
        <f>IF('Datos Vida'!M272=0,"",Índice!$G$52*'Datos Vida'!M272)</f>
        <v/>
      </c>
      <c r="N35" s="36" t="str">
        <f>IF('Datos Vida'!N272=0,"",Índice!$G$52*'Datos Vida'!N272)</f>
        <v/>
      </c>
      <c r="O35" s="36" t="str">
        <f>IF('Datos Vida'!O272=0,"",Índice!$G$52*'Datos Vida'!O272)</f>
        <v/>
      </c>
      <c r="P35" s="36" t="str">
        <f>IF('Datos Vida'!P272=0,"",Índice!$G$52*'Datos Vida'!P272)</f>
        <v/>
      </c>
      <c r="Q35" s="36" t="str">
        <f>IF('Datos Vida'!Q272=0,"",Índice!$G$52*'Datos Vida'!Q272)</f>
        <v/>
      </c>
      <c r="R35" s="36">
        <f>IF('Datos Vida'!R272=0,"",Índice!$G$52*'Datos Vida'!R272)</f>
        <v>3.7421622962180008</v>
      </c>
      <c r="S35" s="36" t="str">
        <f>IF('Datos Vida'!S272=0,"",Índice!$G$52*'Datos Vida'!S272)</f>
        <v/>
      </c>
      <c r="T35" s="36" t="str">
        <f>IF('Datos Vida'!T272=0,"",Índice!$G$52*'Datos Vida'!T272)</f>
        <v/>
      </c>
      <c r="U35" s="36" t="str">
        <f>IF('Datos Vida'!U272=0,"",Índice!$G$52*'Datos Vida'!U272)</f>
        <v/>
      </c>
      <c r="V35" s="36" t="str">
        <f>IF('Datos Vida'!V272=0,"",Índice!$G$52*'Datos Vida'!V272)</f>
        <v/>
      </c>
      <c r="W35" s="36" t="str">
        <f>IF('Datos Vida'!W272=0,"",Índice!$G$52*'Datos Vida'!W272)</f>
        <v/>
      </c>
      <c r="X35" s="36" t="str">
        <f>IF('Datos Vida'!X272=0,"",Índice!$G$52*'Datos Vida'!X272)</f>
        <v/>
      </c>
      <c r="Y35" s="36" t="str">
        <f>IF('Datos Vida'!Y272=0,"",Índice!$G$52*'Datos Vida'!Y272)</f>
        <v/>
      </c>
      <c r="Z35" s="36" t="str">
        <f>IF('Datos Vida'!Z272=0,"",Índice!$G$52*'Datos Vida'!Z272)</f>
        <v/>
      </c>
      <c r="AA35" s="36">
        <f>IF('Datos Vida'!AA272=0,"",Índice!$G$52*'Datos Vida'!AA272)</f>
        <v>2563.5172515382842</v>
      </c>
      <c r="AB35" s="36" t="str">
        <f>IF('Datos Vida'!AB272=0,"",Índice!$G$52*'Datos Vida'!AB272)</f>
        <v/>
      </c>
      <c r="AC35" s="36" t="str">
        <f>IF('Datos Vida'!AC272=0,"",Índice!$G$52*'Datos Vida'!AC272)</f>
        <v/>
      </c>
      <c r="AD35" s="36" t="str">
        <f>IF('Datos Vida'!AD272=0,"",Índice!$G$52*'Datos Vida'!AD272)</f>
        <v/>
      </c>
      <c r="AE35" s="36" t="str">
        <f>IF('Datos Vida'!AE272=0,"",Índice!$G$52*'Datos Vida'!AE272)</f>
        <v/>
      </c>
      <c r="AF35" s="36" t="str">
        <f>IF('Datos Vida'!AF272=0,"",Índice!$G$52*'Datos Vida'!AF272)</f>
        <v/>
      </c>
      <c r="AG35" s="36" t="str">
        <f>IF('Datos Vida'!AG272=0,"",Índice!$G$52*'Datos Vida'!AG272)</f>
        <v/>
      </c>
      <c r="AH35" s="36" t="str">
        <f>IF('Datos Vida'!AH272=0,"",Índice!$G$52*'Datos Vida'!AH272)</f>
        <v/>
      </c>
      <c r="AI35" s="36" t="str">
        <f>IF('Datos Vida'!AI272=0,"",Índice!$G$52*'Datos Vida'!AI272)</f>
        <v/>
      </c>
      <c r="AJ35" s="36">
        <f>IF('Datos Vida'!AJ272=0,"",Índice!$G$52*'Datos Vida'!AJ272)</f>
        <v>18707.545593995124</v>
      </c>
      <c r="AK35" s="36">
        <f>IF('Datos Vida'!AK272=0,"",Índice!$G$52*'Datos Vida'!AK272)</f>
        <v>0.37421622962180012</v>
      </c>
      <c r="AL35" s="36" t="str">
        <f>IF('Datos Vida'!AL272=0,"",Índice!$G$52*'Datos Vida'!AL272)</f>
        <v/>
      </c>
      <c r="AM35" s="36" t="str">
        <f>IF('Datos Vida'!AM272=0,"",Índice!$G$52*'Datos Vida'!AM272)</f>
        <v/>
      </c>
      <c r="AN35" s="36" t="str">
        <f>IF('Datos Vida'!AN272=0,"",Índice!$G$52*'Datos Vida'!AN272)</f>
        <v/>
      </c>
      <c r="AO35" s="36" t="str">
        <f>IF('Datos Vida'!AO272=0,"",Índice!$G$52*'Datos Vida'!AO272)</f>
        <v/>
      </c>
      <c r="AP35" s="36" t="str">
        <f>IF('Datos Vida'!AP272=0,"",Índice!$G$52*'Datos Vida'!AP272)</f>
        <v/>
      </c>
      <c r="AQ35" s="36">
        <f>Índice!$G$52*'Datos Vida'!AQ272</f>
        <v>37892.489038015949</v>
      </c>
      <c r="AR35" s="29"/>
      <c r="AS35" s="36">
        <f>Índice!$F$52*'Datos Vida'!AS272</f>
        <v>32176.668837022589</v>
      </c>
      <c r="AT35" s="63">
        <f t="shared" si="0"/>
        <v>0.17763865582060245</v>
      </c>
      <c r="AU35" s="29"/>
      <c r="AV35" s="64">
        <f t="shared" si="1"/>
        <v>1.0199573340575027E-3</v>
      </c>
      <c r="AW35" s="64">
        <f t="shared" si="2"/>
        <v>6.4922877755862281E-4</v>
      </c>
    </row>
    <row r="36" spans="1:49" x14ac:dyDescent="0.2">
      <c r="B36" s="62" t="str">
        <f>'Datos Vida'!B273</f>
        <v>208. Incapacidad o Invalidez</v>
      </c>
      <c r="C36" s="36" t="str">
        <f>IF('Datos Vida'!C273=0,"",Índice!$G$52*'Datos Vida'!C273)</f>
        <v/>
      </c>
      <c r="D36" s="36" t="str">
        <f>IF('Datos Vida'!D273=0,"",Índice!$G$52*'Datos Vida'!D273)</f>
        <v/>
      </c>
      <c r="E36" s="36" t="str">
        <f>IF('Datos Vida'!E273=0,"",Índice!$G$52*'Datos Vida'!E273)</f>
        <v/>
      </c>
      <c r="F36" s="36">
        <f>IF('Datos Vida'!F273=0,"",Índice!$G$52*'Datos Vida'!F273)</f>
        <v>1374.4281720863951</v>
      </c>
      <c r="G36" s="36">
        <f>IF('Datos Vida'!G273=0,"",Índice!$G$52*'Datos Vida'!G273)</f>
        <v>33573.523453321803</v>
      </c>
      <c r="H36" s="36" t="str">
        <f>IF('Datos Vida'!H273=0,"",Índice!$G$52*'Datos Vida'!H273)</f>
        <v/>
      </c>
      <c r="I36" s="36">
        <f>IF('Datos Vida'!I273=0,"",Índice!$G$52*'Datos Vida'!I273)</f>
        <v>2276.1532068459801</v>
      </c>
      <c r="J36" s="36">
        <f>IF('Datos Vida'!J273=0,"",Índice!$G$52*'Datos Vida'!J273)</f>
        <v>9843.2476253428758</v>
      </c>
      <c r="K36" s="36" t="str">
        <f>IF('Datos Vida'!K273=0,"",Índice!$G$52*'Datos Vida'!K273)</f>
        <v/>
      </c>
      <c r="L36" s="36">
        <f>IF('Datos Vida'!L273=0,"",Índice!$G$52*'Datos Vida'!L273)</f>
        <v>20723.448422967762</v>
      </c>
      <c r="M36" s="36" t="str">
        <f>IF('Datos Vida'!M273=0,"",Índice!$G$52*'Datos Vida'!M273)</f>
        <v/>
      </c>
      <c r="N36" s="36" t="str">
        <f>IF('Datos Vida'!N273=0,"",Índice!$G$52*'Datos Vida'!N273)</f>
        <v/>
      </c>
      <c r="O36" s="36" t="str">
        <f>IF('Datos Vida'!O273=0,"",Índice!$G$52*'Datos Vida'!O273)</f>
        <v/>
      </c>
      <c r="P36" s="36">
        <f>IF('Datos Vida'!P273=0,"",Índice!$G$52*'Datos Vida'!P273)</f>
        <v>18.81287045280504</v>
      </c>
      <c r="Q36" s="36" t="str">
        <f>IF('Datos Vida'!Q273=0,"",Índice!$G$52*'Datos Vida'!Q273)</f>
        <v/>
      </c>
      <c r="R36" s="36">
        <f>IF('Datos Vida'!R273=0,"",Índice!$G$52*'Datos Vida'!R273)</f>
        <v>6530.787619702417</v>
      </c>
      <c r="S36" s="36" t="str">
        <f>IF('Datos Vida'!S273=0,"",Índice!$G$52*'Datos Vida'!S273)</f>
        <v/>
      </c>
      <c r="T36" s="36" t="str">
        <f>IF('Datos Vida'!T273=0,"",Índice!$G$52*'Datos Vida'!T273)</f>
        <v/>
      </c>
      <c r="U36" s="36">
        <f>IF('Datos Vida'!U273=0,"",Índice!$G$52*'Datos Vida'!U273)</f>
        <v>4155.1949547487529</v>
      </c>
      <c r="V36" s="36" t="str">
        <f>IF('Datos Vida'!V273=0,"",Índice!$G$52*'Datos Vida'!V273)</f>
        <v/>
      </c>
      <c r="W36" s="36" t="str">
        <f>IF('Datos Vida'!W273=0,"",Índice!$G$52*'Datos Vida'!W273)</f>
        <v/>
      </c>
      <c r="X36" s="36" t="str">
        <f>IF('Datos Vida'!X273=0,"",Índice!$G$52*'Datos Vida'!X273)</f>
        <v/>
      </c>
      <c r="Y36" s="36" t="str">
        <f>IF('Datos Vida'!Y273=0,"",Índice!$G$52*'Datos Vida'!Y273)</f>
        <v/>
      </c>
      <c r="Z36" s="36">
        <f>IF('Datos Vida'!Z273=0,"",Índice!$G$52*'Datos Vida'!Z273)</f>
        <v>39955.475072606459</v>
      </c>
      <c r="AA36" s="36" t="str">
        <f>IF('Datos Vida'!AA273=0,"",Índice!$G$52*'Datos Vida'!AA273)</f>
        <v/>
      </c>
      <c r="AB36" s="36" t="str">
        <f>IF('Datos Vida'!AB273=0,"",Índice!$G$52*'Datos Vida'!AB273)</f>
        <v/>
      </c>
      <c r="AC36" s="36">
        <f>IF('Datos Vida'!AC273=0,"",Índice!$G$52*'Datos Vida'!AC273)</f>
        <v>89.913954080947065</v>
      </c>
      <c r="AD36" s="36" t="str">
        <f>IF('Datos Vida'!AD273=0,"",Índice!$G$52*'Datos Vida'!AD273)</f>
        <v/>
      </c>
      <c r="AE36" s="36" t="str">
        <f>IF('Datos Vida'!AE273=0,"",Índice!$G$52*'Datos Vida'!AE273)</f>
        <v/>
      </c>
      <c r="AF36" s="36" t="str">
        <f>IF('Datos Vida'!AF273=0,"",Índice!$G$52*'Datos Vida'!AF273)</f>
        <v/>
      </c>
      <c r="AG36" s="36">
        <f>IF('Datos Vida'!AG273=0,"",Índice!$G$52*'Datos Vida'!AG273)</f>
        <v>404.2215673060208</v>
      </c>
      <c r="AH36" s="36">
        <f>IF('Datos Vida'!AH273=0,"",Índice!$G$52*'Datos Vida'!AH273)</f>
        <v>10636.654071455569</v>
      </c>
      <c r="AI36" s="36">
        <f>IF('Datos Vida'!AI273=0,"",Índice!$G$52*'Datos Vida'!AI273)</f>
        <v>656.61340435730574</v>
      </c>
      <c r="AJ36" s="36">
        <f>IF('Datos Vida'!AJ273=0,"",Índice!$G$52*'Datos Vida'!AJ273)</f>
        <v>13824.125856402348</v>
      </c>
      <c r="AK36" s="36">
        <f>IF('Datos Vida'!AK273=0,"",Índice!$G$52*'Datos Vida'!AK273)</f>
        <v>392.58684453050665</v>
      </c>
      <c r="AL36" s="36" t="str">
        <f>IF('Datos Vida'!AL273=0,"",Índice!$G$52*'Datos Vida'!AL273)</f>
        <v/>
      </c>
      <c r="AM36" s="36" t="str">
        <f>IF('Datos Vida'!AM273=0,"",Índice!$G$52*'Datos Vida'!AM273)</f>
        <v/>
      </c>
      <c r="AN36" s="36" t="str">
        <f>IF('Datos Vida'!AN273=0,"",Índice!$G$52*'Datos Vida'!AN273)</f>
        <v/>
      </c>
      <c r="AO36" s="36" t="str">
        <f>IF('Datos Vida'!AO273=0,"",Índice!$G$52*'Datos Vida'!AO273)</f>
        <v/>
      </c>
      <c r="AP36" s="36" t="str">
        <f>IF('Datos Vida'!AP273=0,"",Índice!$G$52*'Datos Vida'!AP273)</f>
        <v/>
      </c>
      <c r="AQ36" s="36">
        <f>Índice!$G$52*'Datos Vida'!AQ273</f>
        <v>144455.18709620796</v>
      </c>
      <c r="AR36" s="29"/>
      <c r="AS36" s="36">
        <f>Índice!$F$52*'Datos Vida'!AS273</f>
        <v>158973.59415836234</v>
      </c>
      <c r="AT36" s="63">
        <f t="shared" si="0"/>
        <v>-9.1325903141447506E-2</v>
      </c>
      <c r="AU36" s="29"/>
      <c r="AV36" s="64">
        <f t="shared" si="1"/>
        <v>3.8883201199479888E-3</v>
      </c>
      <c r="AW36" s="64">
        <f t="shared" si="2"/>
        <v>3.2076108537618456E-3</v>
      </c>
    </row>
    <row r="37" spans="1:49" x14ac:dyDescent="0.2">
      <c r="B37" s="62" t="str">
        <f>'Datos Vida'!B274</f>
        <v>209. Salud</v>
      </c>
      <c r="C37" s="36" t="str">
        <f>IF('Datos Vida'!C274=0,"",Índice!$G$52*'Datos Vida'!C274)</f>
        <v/>
      </c>
      <c r="D37" s="36">
        <f>IF('Datos Vida'!D274=0,"",Índice!$G$52*'Datos Vida'!D274)</f>
        <v>840.35357310160964</v>
      </c>
      <c r="E37" s="36">
        <f>IF('Datos Vida'!E274=0,"",Índice!$G$52*'Datos Vida'!E274)</f>
        <v>1059.6442836599845</v>
      </c>
      <c r="F37" s="36">
        <f>IF('Datos Vida'!F274=0,"",Índice!$G$52*'Datos Vida'!F274)</f>
        <v>302894.05224126606</v>
      </c>
      <c r="G37" s="36">
        <f>IF('Datos Vida'!G274=0,"",Índice!$G$52*'Datos Vida'!G274)</f>
        <v>457545.74708357989</v>
      </c>
      <c r="H37" s="36" t="str">
        <f>IF('Datos Vida'!H274=0,"",Índice!$G$52*'Datos Vida'!H274)</f>
        <v/>
      </c>
      <c r="I37" s="36">
        <f>IF('Datos Vida'!I274=0,"",Índice!$G$52*'Datos Vida'!I274)</f>
        <v>101567.08149102716</v>
      </c>
      <c r="J37" s="36">
        <f>IF('Datos Vida'!J274=0,"",Índice!$G$52*'Datos Vida'!J274)</f>
        <v>502842.54648020724</v>
      </c>
      <c r="K37" s="36" t="str">
        <f>IF('Datos Vida'!K274=0,"",Índice!$G$52*'Datos Vida'!K274)</f>
        <v/>
      </c>
      <c r="L37" s="36">
        <f>IF('Datos Vida'!L274=0,"",Índice!$G$52*'Datos Vida'!L274)</f>
        <v>520901.30319100985</v>
      </c>
      <c r="M37" s="36" t="str">
        <f>IF('Datos Vida'!M274=0,"",Índice!$G$52*'Datos Vida'!M274)</f>
        <v/>
      </c>
      <c r="N37" s="36" t="str">
        <f>IF('Datos Vida'!N274=0,"",Índice!$G$52*'Datos Vida'!N274)</f>
        <v/>
      </c>
      <c r="O37" s="36" t="str">
        <f>IF('Datos Vida'!O274=0,"",Índice!$G$52*'Datos Vida'!O274)</f>
        <v/>
      </c>
      <c r="P37" s="36">
        <f>IF('Datos Vida'!P274=0,"",Índice!$G$52*'Datos Vida'!P274)</f>
        <v>9861.6182402515824</v>
      </c>
      <c r="Q37" s="36" t="str">
        <f>IF('Datos Vida'!Q274=0,"",Índice!$G$52*'Datos Vida'!Q274)</f>
        <v/>
      </c>
      <c r="R37" s="36">
        <f>IF('Datos Vida'!R274=0,"",Índice!$G$52*'Datos Vida'!R274)</f>
        <v>360662.04974558402</v>
      </c>
      <c r="S37" s="36" t="str">
        <f>IF('Datos Vida'!S274=0,"",Índice!$G$52*'Datos Vida'!S274)</f>
        <v/>
      </c>
      <c r="T37" s="36" t="str">
        <f>IF('Datos Vida'!T274=0,"",Índice!$G$52*'Datos Vida'!T274)</f>
        <v/>
      </c>
      <c r="U37" s="36">
        <f>IF('Datos Vida'!U274=0,"",Índice!$G$52*'Datos Vida'!U274)</f>
        <v>11090.85051524472</v>
      </c>
      <c r="V37" s="36" t="str">
        <f>IF('Datos Vida'!V274=0,"",Índice!$G$52*'Datos Vida'!V274)</f>
        <v/>
      </c>
      <c r="W37" s="36" t="str">
        <f>IF('Datos Vida'!W274=0,"",Índice!$G$52*'Datos Vida'!W274)</f>
        <v/>
      </c>
      <c r="X37" s="36" t="str">
        <f>IF('Datos Vida'!X274=0,"",Índice!$G$52*'Datos Vida'!X274)</f>
        <v/>
      </c>
      <c r="Y37" s="36">
        <f>IF('Datos Vida'!Y274=0,"",Índice!$G$52*'Datos Vida'!Y274)</f>
        <v>1998.8930003534645</v>
      </c>
      <c r="Z37" s="36">
        <f>IF('Datos Vida'!Z274=0,"",Índice!$G$52*'Datos Vida'!Z274)</f>
        <v>952177.64928931242</v>
      </c>
      <c r="AA37" s="36" t="str">
        <f>IF('Datos Vida'!AA274=0,"",Índice!$G$52*'Datos Vida'!AA274)</f>
        <v/>
      </c>
      <c r="AB37" s="36" t="str">
        <f>IF('Datos Vida'!AB274=0,"",Índice!$G$52*'Datos Vida'!AB274)</f>
        <v/>
      </c>
      <c r="AC37" s="36" t="str">
        <f>IF('Datos Vida'!AC274=0,"",Índice!$G$52*'Datos Vida'!AC274)</f>
        <v/>
      </c>
      <c r="AD37" s="36" t="str">
        <f>IF('Datos Vida'!AD274=0,"",Índice!$G$52*'Datos Vida'!AD274)</f>
        <v/>
      </c>
      <c r="AE37" s="36">
        <f>IF('Datos Vida'!AE274=0,"",Índice!$G$52*'Datos Vida'!AE274)</f>
        <v>309.06858601036851</v>
      </c>
      <c r="AF37" s="36" t="str">
        <f>IF('Datos Vida'!AF274=0,"",Índice!$G$52*'Datos Vida'!AF274)</f>
        <v/>
      </c>
      <c r="AG37" s="36" t="str">
        <f>IF('Datos Vida'!AG274=0,"",Índice!$G$52*'Datos Vida'!AG274)</f>
        <v/>
      </c>
      <c r="AH37" s="36">
        <f>IF('Datos Vida'!AH274=0,"",Índice!$G$52*'Datos Vida'!AH274)</f>
        <v>430102.87204152305</v>
      </c>
      <c r="AI37" s="36" t="str">
        <f>IF('Datos Vida'!AI274=0,"",Índice!$G$52*'Datos Vida'!AI274)</f>
        <v/>
      </c>
      <c r="AJ37" s="36">
        <f>IF('Datos Vida'!AJ274=0,"",Índice!$G$52*'Datos Vida'!AJ274)</f>
        <v>324301.56793198246</v>
      </c>
      <c r="AK37" s="36">
        <f>IF('Datos Vida'!AK274=0,"",Índice!$G$52*'Datos Vida'!AK274)</f>
        <v>97.024062443761267</v>
      </c>
      <c r="AL37" s="36" t="str">
        <f>IF('Datos Vida'!AL274=0,"",Índice!$G$52*'Datos Vida'!AL274)</f>
        <v/>
      </c>
      <c r="AM37" s="36" t="str">
        <f>IF('Datos Vida'!AM274=0,"",Índice!$G$52*'Datos Vida'!AM274)</f>
        <v/>
      </c>
      <c r="AN37" s="36" t="str">
        <f>IF('Datos Vida'!AN274=0,"",Índice!$G$52*'Datos Vida'!AN274)</f>
        <v/>
      </c>
      <c r="AO37" s="36" t="str">
        <f>IF('Datos Vida'!AO274=0,"",Índice!$G$52*'Datos Vida'!AO274)</f>
        <v/>
      </c>
      <c r="AP37" s="36" t="str">
        <f>IF('Datos Vida'!AP274=0,"",Índice!$G$52*'Datos Vida'!AP274)</f>
        <v/>
      </c>
      <c r="AQ37" s="36">
        <f>Índice!$G$52*'Datos Vida'!AQ274</f>
        <v>3978252.3217565576</v>
      </c>
      <c r="AR37" s="29"/>
      <c r="AS37" s="36">
        <f>Índice!$F$52*'Datos Vida'!AS274</f>
        <v>4242555.5975950314</v>
      </c>
      <c r="AT37" s="63">
        <f t="shared" si="0"/>
        <v>-6.2298128983459655E-2</v>
      </c>
      <c r="AU37" s="29"/>
      <c r="AV37" s="64">
        <f t="shared" si="1"/>
        <v>0.10708316437687745</v>
      </c>
      <c r="AW37" s="64">
        <f t="shared" si="2"/>
        <v>8.5602061490650791E-2</v>
      </c>
    </row>
    <row r="38" spans="1:49" x14ac:dyDescent="0.2">
      <c r="A38" s="222"/>
      <c r="B38" s="62" t="str">
        <f>'Datos Vida'!B275</f>
        <v>210. Accidentes Personales</v>
      </c>
      <c r="C38" s="36" t="str">
        <f>IF('Datos Vida'!C275=0,"",Índice!$G$52*'Datos Vida'!C275)</f>
        <v/>
      </c>
      <c r="D38" s="36" t="str">
        <f>IF('Datos Vida'!D275=0,"",Índice!$G$52*'Datos Vida'!D275)</f>
        <v/>
      </c>
      <c r="E38" s="36">
        <f>IF('Datos Vida'!E275=0,"",Índice!$G$52*'Datos Vida'!E275)</f>
        <v>73.992754493401378</v>
      </c>
      <c r="F38" s="36">
        <f>IF('Datos Vida'!F275=0,"",Índice!$G$52*'Datos Vida'!F275)</f>
        <v>2014.6781213120566</v>
      </c>
      <c r="G38" s="36">
        <f>IF('Datos Vida'!G275=0,"",Índice!$G$52*'Datos Vida'!G275)</f>
        <v>31706.762801682071</v>
      </c>
      <c r="H38" s="36" t="str">
        <f>IF('Datos Vida'!H275=0,"",Índice!$G$52*'Datos Vida'!H275)</f>
        <v/>
      </c>
      <c r="I38" s="36" t="str">
        <f>IF('Datos Vida'!I275=0,"",Índice!$G$52*'Datos Vida'!I275)</f>
        <v/>
      </c>
      <c r="J38" s="36">
        <f>IF('Datos Vida'!J275=0,"",Índice!$G$52*'Datos Vida'!J275)</f>
        <v>12534.950945355245</v>
      </c>
      <c r="K38" s="36" t="str">
        <f>IF('Datos Vida'!K275=0,"",Índice!$G$52*'Datos Vida'!K275)</f>
        <v/>
      </c>
      <c r="L38" s="36">
        <f>IF('Datos Vida'!L275=0,"",Índice!$G$52*'Datos Vida'!L275)</f>
        <v>36687.172582061372</v>
      </c>
      <c r="M38" s="36" t="str">
        <f>IF('Datos Vida'!M275=0,"",Índice!$G$52*'Datos Vida'!M275)</f>
        <v/>
      </c>
      <c r="N38" s="36">
        <f>IF('Datos Vida'!N275=0,"",Índice!$G$52*'Datos Vida'!N275)</f>
        <v>-668.07802884662817</v>
      </c>
      <c r="O38" s="36" t="str">
        <f>IF('Datos Vida'!O275=0,"",Índice!$G$52*'Datos Vida'!O275)</f>
        <v/>
      </c>
      <c r="P38" s="36">
        <f>IF('Datos Vida'!P275=0,"",Índice!$G$52*'Datos Vida'!P275)</f>
        <v>424.76944027798146</v>
      </c>
      <c r="Q38" s="36" t="str">
        <f>IF('Datos Vida'!Q275=0,"",Índice!$G$52*'Datos Vida'!Q275)</f>
        <v/>
      </c>
      <c r="R38" s="36">
        <f>IF('Datos Vida'!R275=0,"",Índice!$G$52*'Datos Vida'!R275)</f>
        <v>11990.670449198957</v>
      </c>
      <c r="S38" s="36" t="str">
        <f>IF('Datos Vida'!S275=0,"",Índice!$G$52*'Datos Vida'!S275)</f>
        <v/>
      </c>
      <c r="T38" s="36" t="str">
        <f>IF('Datos Vida'!T275=0,"",Índice!$G$52*'Datos Vida'!T275)</f>
        <v/>
      </c>
      <c r="U38" s="36">
        <f>IF('Datos Vida'!U275=0,"",Índice!$G$52*'Datos Vida'!U275)</f>
        <v>1191.4024161440964</v>
      </c>
      <c r="V38" s="36">
        <f>IF('Datos Vida'!V275=0,"",Índice!$G$52*'Datos Vida'!V275)</f>
        <v>3560.1571299928528</v>
      </c>
      <c r="W38" s="36" t="str">
        <f>IF('Datos Vida'!W275=0,"",Índice!$G$52*'Datos Vida'!W275)</f>
        <v/>
      </c>
      <c r="X38" s="36">
        <f>IF('Datos Vida'!X275=0,"",Índice!$G$52*'Datos Vida'!X275)</f>
        <v>2.4494153211608731</v>
      </c>
      <c r="Y38" s="36">
        <f>IF('Datos Vida'!Y275=0,"",Índice!$G$52*'Datos Vida'!Y275)</f>
        <v>19501.870570853251</v>
      </c>
      <c r="Z38" s="36">
        <f>IF('Datos Vida'!Z275=0,"",Índice!$G$52*'Datos Vida'!Z275)</f>
        <v>35425.96182926419</v>
      </c>
      <c r="AA38" s="36">
        <f>IF('Datos Vida'!AA275=0,"",Índice!$G$52*'Datos Vida'!AA275)</f>
        <v>247.32290812277151</v>
      </c>
      <c r="AB38" s="36" t="str">
        <f>IF('Datos Vida'!AB275=0,"",Índice!$G$52*'Datos Vida'!AB275)</f>
        <v/>
      </c>
      <c r="AC38" s="36" t="str">
        <f>IF('Datos Vida'!AC275=0,"",Índice!$G$52*'Datos Vida'!AC275)</f>
        <v/>
      </c>
      <c r="AD38" s="36" t="str">
        <f>IF('Datos Vida'!AD275=0,"",Índice!$G$52*'Datos Vida'!AD275)</f>
        <v/>
      </c>
      <c r="AE38" s="36" t="str">
        <f>IF('Datos Vida'!AE275=0,"",Índice!$G$52*'Datos Vida'!AE275)</f>
        <v/>
      </c>
      <c r="AF38" s="36" t="str">
        <f>IF('Datos Vida'!AF275=0,"",Índice!$G$52*'Datos Vida'!AF275)</f>
        <v/>
      </c>
      <c r="AG38" s="36">
        <f>IF('Datos Vida'!AG275=0,"",Índice!$G$52*'Datos Vida'!AG275)</f>
        <v>156.69454123981922</v>
      </c>
      <c r="AH38" s="36">
        <f>IF('Datos Vida'!AH275=0,"",Índice!$G$52*'Datos Vida'!AH275)</f>
        <v>16937.366749255056</v>
      </c>
      <c r="AI38" s="36">
        <f>IF('Datos Vida'!AI275=0,"",Índice!$G$52*'Datos Vida'!AI275)</f>
        <v>738.63479795895671</v>
      </c>
      <c r="AJ38" s="36">
        <f>IF('Datos Vida'!AJ275=0,"",Índice!$G$52*'Datos Vida'!AJ275)</f>
        <v>8411.4282914953928</v>
      </c>
      <c r="AK38" s="36">
        <f>IF('Datos Vida'!AK275=0,"",Índice!$G$52*'Datos Vida'!AK275)</f>
        <v>406.26274674032152</v>
      </c>
      <c r="AL38" s="36" t="str">
        <f>IF('Datos Vida'!AL275=0,"",Índice!$G$52*'Datos Vida'!AL275)</f>
        <v/>
      </c>
      <c r="AM38" s="36" t="str">
        <f>IF('Datos Vida'!AM275=0,"",Índice!$G$52*'Datos Vida'!AM275)</f>
        <v/>
      </c>
      <c r="AN38" s="36" t="str">
        <f>IF('Datos Vida'!AN275=0,"",Índice!$G$52*'Datos Vida'!AN275)</f>
        <v/>
      </c>
      <c r="AO38" s="36" t="str">
        <f>IF('Datos Vida'!AO275=0,"",Índice!$G$52*'Datos Vida'!AO275)</f>
        <v/>
      </c>
      <c r="AP38" s="36" t="str">
        <f>IF('Datos Vida'!AP275=0,"",Índice!$G$52*'Datos Vida'!AP275)</f>
        <v/>
      </c>
      <c r="AQ38" s="36">
        <f>Índice!$G$52*'Datos Vida'!AQ275</f>
        <v>181344.47046192232</v>
      </c>
      <c r="AR38" s="29"/>
      <c r="AS38" s="36">
        <f>Índice!$F$52*'Datos Vida'!AS275</f>
        <v>177149.01952830778</v>
      </c>
      <c r="AT38" s="63">
        <f t="shared" si="0"/>
        <v>2.3683173323711948E-2</v>
      </c>
      <c r="AU38" s="29"/>
      <c r="AV38" s="64">
        <f t="shared" si="1"/>
        <v>4.8812740290785743E-3</v>
      </c>
      <c r="AW38" s="64">
        <f t="shared" si="2"/>
        <v>3.5743364851286491E-3</v>
      </c>
    </row>
    <row r="39" spans="1:49" x14ac:dyDescent="0.2">
      <c r="B39" s="62" t="str">
        <f>'Datos Vida'!B276</f>
        <v>211. Asistencia</v>
      </c>
      <c r="C39" s="36" t="str">
        <f>IF('Datos Vida'!C276=0,"",Índice!$G$52*'Datos Vida'!C276)</f>
        <v/>
      </c>
      <c r="D39" s="36" t="str">
        <f>IF('Datos Vida'!D276=0,"",Índice!$G$52*'Datos Vida'!D276)</f>
        <v/>
      </c>
      <c r="E39" s="36" t="str">
        <f>IF('Datos Vida'!E276=0,"",Índice!$G$52*'Datos Vida'!E276)</f>
        <v/>
      </c>
      <c r="F39" s="36">
        <f>IF('Datos Vida'!F276=0,"",Índice!$G$52*'Datos Vida'!F276)</f>
        <v>7.1781476772908928</v>
      </c>
      <c r="G39" s="36">
        <f>IF('Datos Vida'!G276=0,"",Índice!$G$52*'Datos Vida'!G276)</f>
        <v>22.41895412006966</v>
      </c>
      <c r="H39" s="36" t="str">
        <f>IF('Datos Vida'!H276=0,"",Índice!$G$52*'Datos Vida'!H276)</f>
        <v/>
      </c>
      <c r="I39" s="36" t="str">
        <f>IF('Datos Vida'!I276=0,"",Índice!$G$52*'Datos Vida'!I276)</f>
        <v/>
      </c>
      <c r="J39" s="36" t="str">
        <f>IF('Datos Vida'!J276=0,"",Índice!$G$52*'Datos Vida'!J276)</f>
        <v/>
      </c>
      <c r="K39" s="36" t="str">
        <f>IF('Datos Vida'!K276=0,"",Índice!$G$52*'Datos Vida'!K276)</f>
        <v/>
      </c>
      <c r="L39" s="36" t="str">
        <f>IF('Datos Vida'!L276=0,"",Índice!$G$52*'Datos Vida'!L276)</f>
        <v/>
      </c>
      <c r="M39" s="36" t="str">
        <f>IF('Datos Vida'!M276=0,"",Índice!$G$52*'Datos Vida'!M276)</f>
        <v/>
      </c>
      <c r="N39" s="36" t="str">
        <f>IF('Datos Vida'!N276=0,"",Índice!$G$52*'Datos Vida'!N276)</f>
        <v/>
      </c>
      <c r="O39" s="36" t="str">
        <f>IF('Datos Vida'!O276=0,"",Índice!$G$52*'Datos Vida'!O276)</f>
        <v/>
      </c>
      <c r="P39" s="36" t="str">
        <f>IF('Datos Vida'!P276=0,"",Índice!$G$52*'Datos Vida'!P276)</f>
        <v/>
      </c>
      <c r="Q39" s="36" t="str">
        <f>IF('Datos Vida'!Q276=0,"",Índice!$G$52*'Datos Vida'!Q276)</f>
        <v/>
      </c>
      <c r="R39" s="36" t="str">
        <f>IF('Datos Vida'!R276=0,"",Índice!$G$52*'Datos Vida'!R276)</f>
        <v/>
      </c>
      <c r="S39" s="36" t="str">
        <f>IF('Datos Vida'!S276=0,"",Índice!$G$52*'Datos Vida'!S276)</f>
        <v/>
      </c>
      <c r="T39" s="36" t="str">
        <f>IF('Datos Vida'!T276=0,"",Índice!$G$52*'Datos Vida'!T276)</f>
        <v/>
      </c>
      <c r="U39" s="36" t="str">
        <f>IF('Datos Vida'!U276=0,"",Índice!$G$52*'Datos Vida'!U276)</f>
        <v/>
      </c>
      <c r="V39" s="36" t="str">
        <f>IF('Datos Vida'!V276=0,"",Índice!$G$52*'Datos Vida'!V276)</f>
        <v/>
      </c>
      <c r="W39" s="36" t="str">
        <f>IF('Datos Vida'!W276=0,"",Índice!$G$52*'Datos Vida'!W276)</f>
        <v/>
      </c>
      <c r="X39" s="36" t="str">
        <f>IF('Datos Vida'!X276=0,"",Índice!$G$52*'Datos Vida'!X276)</f>
        <v/>
      </c>
      <c r="Y39" s="36">
        <f>IF('Datos Vida'!Y276=0,"",Índice!$G$52*'Datos Vida'!Y276)</f>
        <v>-75.795796327033699</v>
      </c>
      <c r="Z39" s="36">
        <f>IF('Datos Vida'!Z276=0,"",Índice!$G$52*'Datos Vida'!Z276)</f>
        <v>26.841509561054572</v>
      </c>
      <c r="AA39" s="36" t="str">
        <f>IF('Datos Vida'!AA276=0,"",Índice!$G$52*'Datos Vida'!AA276)</f>
        <v/>
      </c>
      <c r="AB39" s="36" t="str">
        <f>IF('Datos Vida'!AB276=0,"",Índice!$G$52*'Datos Vida'!AB276)</f>
        <v/>
      </c>
      <c r="AC39" s="36" t="str">
        <f>IF('Datos Vida'!AC276=0,"",Índice!$G$52*'Datos Vida'!AC276)</f>
        <v/>
      </c>
      <c r="AD39" s="36" t="str">
        <f>IF('Datos Vida'!AD276=0,"",Índice!$G$52*'Datos Vida'!AD276)</f>
        <v/>
      </c>
      <c r="AE39" s="36" t="str">
        <f>IF('Datos Vida'!AE276=0,"",Índice!$G$52*'Datos Vida'!AE276)</f>
        <v/>
      </c>
      <c r="AF39" s="36" t="str">
        <f>IF('Datos Vida'!AF276=0,"",Índice!$G$52*'Datos Vida'!AF276)</f>
        <v/>
      </c>
      <c r="AG39" s="36" t="str">
        <f>IF('Datos Vida'!AG276=0,"",Índice!$G$52*'Datos Vida'!AG276)</f>
        <v/>
      </c>
      <c r="AH39" s="36" t="str">
        <f>IF('Datos Vida'!AH276=0,"",Índice!$G$52*'Datos Vida'!AH276)</f>
        <v/>
      </c>
      <c r="AI39" s="36" t="str">
        <f>IF('Datos Vida'!AI276=0,"",Índice!$G$52*'Datos Vida'!AI276)</f>
        <v/>
      </c>
      <c r="AJ39" s="36" t="str">
        <f>IF('Datos Vida'!AJ276=0,"",Índice!$G$52*'Datos Vida'!AJ276)</f>
        <v/>
      </c>
      <c r="AK39" s="36" t="str">
        <f>IF('Datos Vida'!AK276=0,"",Índice!$G$52*'Datos Vida'!AK276)</f>
        <v/>
      </c>
      <c r="AL39" s="36" t="str">
        <f>IF('Datos Vida'!AL276=0,"",Índice!$G$52*'Datos Vida'!AL276)</f>
        <v/>
      </c>
      <c r="AM39" s="36" t="str">
        <f>IF('Datos Vida'!AM276=0,"",Índice!$G$52*'Datos Vida'!AM276)</f>
        <v/>
      </c>
      <c r="AN39" s="36" t="str">
        <f>IF('Datos Vida'!AN276=0,"",Índice!$G$52*'Datos Vida'!AN276)</f>
        <v/>
      </c>
      <c r="AO39" s="36" t="str">
        <f>IF('Datos Vida'!AO276=0,"",Índice!$G$52*'Datos Vida'!AO276)</f>
        <v/>
      </c>
      <c r="AP39" s="36" t="str">
        <f>IF('Datos Vida'!AP276=0,"",Índice!$G$52*'Datos Vida'!AP276)</f>
        <v/>
      </c>
      <c r="AQ39" s="36">
        <f>Índice!$G$52*'Datos Vida'!AQ276</f>
        <v>-19.357184968618569</v>
      </c>
      <c r="AR39" s="29"/>
      <c r="AS39" s="36">
        <f>Índice!$F$52*'Datos Vida'!AS276</f>
        <v>124.31173957407407</v>
      </c>
      <c r="AT39" s="63">
        <f t="shared" si="0"/>
        <v>-1.1557148587489932</v>
      </c>
      <c r="AU39" s="29"/>
      <c r="AV39" s="64">
        <f t="shared" si="1"/>
        <v>-5.2104000757623306E-7</v>
      </c>
      <c r="AW39" s="64">
        <f t="shared" si="2"/>
        <v>2.508238473306488E-6</v>
      </c>
    </row>
    <row r="40" spans="1:49" x14ac:dyDescent="0.2">
      <c r="B40" s="62" t="str">
        <f>'Datos Vida'!B277</f>
        <v>212. Desgravamen Hipotecario</v>
      </c>
      <c r="C40" s="36" t="str">
        <f>IF('Datos Vida'!C277=0,"",Índice!$G$52*'Datos Vida'!C277)</f>
        <v/>
      </c>
      <c r="D40" s="36" t="str">
        <f>IF('Datos Vida'!D277=0,"",Índice!$G$52*'Datos Vida'!D277)</f>
        <v/>
      </c>
      <c r="E40" s="36" t="str">
        <f>IF('Datos Vida'!E277=0,"",Índice!$G$52*'Datos Vida'!E277)</f>
        <v/>
      </c>
      <c r="F40" s="36" t="str">
        <f>IF('Datos Vida'!F277=0,"",Índice!$G$52*'Datos Vida'!F277)</f>
        <v/>
      </c>
      <c r="G40" s="36" t="str">
        <f>IF('Datos Vida'!G277=0,"",Índice!$G$52*'Datos Vida'!G277)</f>
        <v/>
      </c>
      <c r="H40" s="36" t="str">
        <f>IF('Datos Vida'!H277=0,"",Índice!$G$52*'Datos Vida'!H277)</f>
        <v/>
      </c>
      <c r="I40" s="36" t="str">
        <f>IF('Datos Vida'!I277=0,"",Índice!$G$52*'Datos Vida'!I277)</f>
        <v/>
      </c>
      <c r="J40" s="36" t="str">
        <f>IF('Datos Vida'!J277=0,"",Índice!$G$52*'Datos Vida'!J277)</f>
        <v/>
      </c>
      <c r="K40" s="36" t="str">
        <f>IF('Datos Vida'!K277=0,"",Índice!$G$52*'Datos Vida'!K277)</f>
        <v/>
      </c>
      <c r="L40" s="36" t="str">
        <f>IF('Datos Vida'!L277=0,"",Índice!$G$52*'Datos Vida'!L277)</f>
        <v/>
      </c>
      <c r="M40" s="36" t="str">
        <f>IF('Datos Vida'!M277=0,"",Índice!$G$52*'Datos Vida'!M277)</f>
        <v/>
      </c>
      <c r="N40" s="36" t="str">
        <f>IF('Datos Vida'!N277=0,"",Índice!$G$52*'Datos Vida'!N277)</f>
        <v/>
      </c>
      <c r="O40" s="36" t="str">
        <f>IF('Datos Vida'!O277=0,"",Índice!$G$52*'Datos Vida'!O277)</f>
        <v/>
      </c>
      <c r="P40" s="36" t="str">
        <f>IF('Datos Vida'!P277=0,"",Índice!$G$52*'Datos Vida'!P277)</f>
        <v/>
      </c>
      <c r="Q40" s="36" t="str">
        <f>IF('Datos Vida'!Q277=0,"",Índice!$G$52*'Datos Vida'!Q277)</f>
        <v/>
      </c>
      <c r="R40" s="36" t="str">
        <f>IF('Datos Vida'!R277=0,"",Índice!$G$52*'Datos Vida'!R277)</f>
        <v/>
      </c>
      <c r="S40" s="36" t="str">
        <f>IF('Datos Vida'!S277=0,"",Índice!$G$52*'Datos Vida'!S277)</f>
        <v/>
      </c>
      <c r="T40" s="36" t="str">
        <f>IF('Datos Vida'!T277=0,"",Índice!$G$52*'Datos Vida'!T277)</f>
        <v/>
      </c>
      <c r="U40" s="36">
        <f>IF('Datos Vida'!U277=0,"",Índice!$G$52*'Datos Vida'!U277)</f>
        <v>18611.440062296799</v>
      </c>
      <c r="V40" s="36" t="str">
        <f>IF('Datos Vida'!V277=0,"",Índice!$G$52*'Datos Vida'!V277)</f>
        <v/>
      </c>
      <c r="W40" s="36" t="str">
        <f>IF('Datos Vida'!W277=0,"",Índice!$G$52*'Datos Vida'!W277)</f>
        <v/>
      </c>
      <c r="X40" s="36" t="str">
        <f>IF('Datos Vida'!X277=0,"",Índice!$G$52*'Datos Vida'!X277)</f>
        <v/>
      </c>
      <c r="Y40" s="36">
        <f>IF('Datos Vida'!Y277=0,"",Índice!$G$52*'Datos Vida'!Y277)</f>
        <v>1510.3026830963468</v>
      </c>
      <c r="Z40" s="36" t="str">
        <f>IF('Datos Vida'!Z277=0,"",Índice!$G$52*'Datos Vida'!Z277)</f>
        <v/>
      </c>
      <c r="AA40" s="36" t="str">
        <f>IF('Datos Vida'!AA277=0,"",Índice!$G$52*'Datos Vida'!AA277)</f>
        <v/>
      </c>
      <c r="AB40" s="36" t="str">
        <f>IF('Datos Vida'!AB277=0,"",Índice!$G$52*'Datos Vida'!AB277)</f>
        <v/>
      </c>
      <c r="AC40" s="36">
        <f>IF('Datos Vida'!AC277=0,"",Índice!$G$52*'Datos Vida'!AC277)</f>
        <v>447.6306499421496</v>
      </c>
      <c r="AD40" s="36" t="str">
        <f>IF('Datos Vida'!AD277=0,"",Índice!$G$52*'Datos Vida'!AD277)</f>
        <v/>
      </c>
      <c r="AE40" s="36" t="str">
        <f>IF('Datos Vida'!AE277=0,"",Índice!$G$52*'Datos Vida'!AE277)</f>
        <v/>
      </c>
      <c r="AF40" s="36" t="str">
        <f>IF('Datos Vida'!AF277=0,"",Índice!$G$52*'Datos Vida'!AF277)</f>
        <v/>
      </c>
      <c r="AG40" s="36">
        <f>IF('Datos Vida'!AG277=0,"",Índice!$G$52*'Datos Vida'!AG277)</f>
        <v>520.63683437563895</v>
      </c>
      <c r="AH40" s="36" t="str">
        <f>IF('Datos Vida'!AH277=0,"",Índice!$G$52*'Datos Vida'!AH277)</f>
        <v/>
      </c>
      <c r="AI40" s="36" t="str">
        <f>IF('Datos Vida'!AI277=0,"",Índice!$G$52*'Datos Vida'!AI277)</f>
        <v/>
      </c>
      <c r="AJ40" s="36" t="str">
        <f>IF('Datos Vida'!AJ277=0,"",Índice!$G$52*'Datos Vida'!AJ277)</f>
        <v/>
      </c>
      <c r="AK40" s="36" t="str">
        <f>IF('Datos Vida'!AK277=0,"",Índice!$G$52*'Datos Vida'!AK277)</f>
        <v/>
      </c>
      <c r="AL40" s="36" t="str">
        <f>IF('Datos Vida'!AL277=0,"",Índice!$G$52*'Datos Vida'!AL277)</f>
        <v/>
      </c>
      <c r="AM40" s="36" t="str">
        <f>IF('Datos Vida'!AM277=0,"",Índice!$G$52*'Datos Vida'!AM277)</f>
        <v/>
      </c>
      <c r="AN40" s="36" t="str">
        <f>IF('Datos Vida'!AN277=0,"",Índice!$G$52*'Datos Vida'!AN277)</f>
        <v/>
      </c>
      <c r="AO40" s="36" t="str">
        <f>IF('Datos Vida'!AO277=0,"",Índice!$G$52*'Datos Vida'!AO277)</f>
        <v/>
      </c>
      <c r="AP40" s="36" t="str">
        <f>IF('Datos Vida'!AP277=0,"",Índice!$G$52*'Datos Vida'!AP277)</f>
        <v/>
      </c>
      <c r="AQ40" s="36">
        <f>Índice!$G$52*'Datos Vida'!AQ277</f>
        <v>21090.010229710933</v>
      </c>
      <c r="AR40" s="29"/>
      <c r="AS40" s="36">
        <f>Índice!$F$52*'Datos Vida'!AS277</f>
        <v>41112.357531053458</v>
      </c>
      <c r="AT40" s="63">
        <f t="shared" si="0"/>
        <v>-0.48701530400486071</v>
      </c>
      <c r="AU40" s="29"/>
      <c r="AV40" s="64">
        <f t="shared" si="1"/>
        <v>5.6768270322808375E-4</v>
      </c>
      <c r="AW40" s="64">
        <f t="shared" si="2"/>
        <v>8.2952420456053376E-4</v>
      </c>
    </row>
    <row r="41" spans="1:49" x14ac:dyDescent="0.2">
      <c r="A41" s="222"/>
      <c r="B41" s="62" t="str">
        <f>'Datos Vida'!B278</f>
        <v>213. Desgravamen Consumos y Otros</v>
      </c>
      <c r="C41" s="36" t="str">
        <f>IF('Datos Vida'!C278=0,"",Índice!$G$52*'Datos Vida'!C278)</f>
        <v/>
      </c>
      <c r="D41" s="36" t="str">
        <f>IF('Datos Vida'!D278=0,"",Índice!$G$52*'Datos Vida'!D278)</f>
        <v/>
      </c>
      <c r="E41" s="36" t="str">
        <f>IF('Datos Vida'!E278=0,"",Índice!$G$52*'Datos Vida'!E278)</f>
        <v/>
      </c>
      <c r="F41" s="36">
        <f>IF('Datos Vida'!F278=0,"",Índice!$G$52*'Datos Vida'!F278)</f>
        <v>47435.104952343565</v>
      </c>
      <c r="G41" s="36" t="str">
        <f>IF('Datos Vida'!G278=0,"",Índice!$G$52*'Datos Vida'!G278)</f>
        <v/>
      </c>
      <c r="H41" s="36" t="str">
        <f>IF('Datos Vida'!H278=0,"",Índice!$G$52*'Datos Vida'!H278)</f>
        <v/>
      </c>
      <c r="I41" s="36" t="str">
        <f>IF('Datos Vida'!I278=0,"",Índice!$G$52*'Datos Vida'!I278)</f>
        <v/>
      </c>
      <c r="J41" s="36" t="str">
        <f>IF('Datos Vida'!J278=0,"",Índice!$G$52*'Datos Vida'!J278)</f>
        <v/>
      </c>
      <c r="K41" s="36" t="str">
        <f>IF('Datos Vida'!K278=0,"",Índice!$G$52*'Datos Vida'!K278)</f>
        <v/>
      </c>
      <c r="L41" s="36" t="str">
        <f>IF('Datos Vida'!L278=0,"",Índice!$G$52*'Datos Vida'!L278)</f>
        <v/>
      </c>
      <c r="M41" s="36" t="str">
        <f>IF('Datos Vida'!M278=0,"",Índice!$G$52*'Datos Vida'!M278)</f>
        <v/>
      </c>
      <c r="N41" s="36" t="str">
        <f>IF('Datos Vida'!N278=0,"",Índice!$G$52*'Datos Vida'!N278)</f>
        <v/>
      </c>
      <c r="O41" s="36" t="str">
        <f>IF('Datos Vida'!O278=0,"",Índice!$G$52*'Datos Vida'!O278)</f>
        <v/>
      </c>
      <c r="P41" s="36">
        <f>IF('Datos Vida'!P278=0,"",Índice!$G$52*'Datos Vida'!P278)</f>
        <v>16818.093830977417</v>
      </c>
      <c r="Q41" s="36">
        <f>IF('Datos Vida'!Q278=0,"",Índice!$G$52*'Datos Vida'!Q278)</f>
        <v>14015.52044802528</v>
      </c>
      <c r="R41" s="36" t="str">
        <f>IF('Datos Vida'!R278=0,"",Índice!$G$52*'Datos Vida'!R278)</f>
        <v/>
      </c>
      <c r="S41" s="36" t="str">
        <f>IF('Datos Vida'!S278=0,"",Índice!$G$52*'Datos Vida'!S278)</f>
        <v/>
      </c>
      <c r="T41" s="36" t="str">
        <f>IF('Datos Vida'!T278=0,"",Índice!$G$52*'Datos Vida'!T278)</f>
        <v/>
      </c>
      <c r="U41" s="36">
        <f>IF('Datos Vida'!U278=0,"",Índice!$G$52*'Datos Vida'!U278)</f>
        <v>1701.7653140337552</v>
      </c>
      <c r="V41" s="36">
        <f>IF('Datos Vida'!V278=0,"",Índice!$G$52*'Datos Vida'!V278)</f>
        <v>2382.0563998289495</v>
      </c>
      <c r="W41" s="36" t="str">
        <f>IF('Datos Vida'!W278=0,"",Índice!$G$52*'Datos Vida'!W278)</f>
        <v/>
      </c>
      <c r="X41" s="36">
        <f>IF('Datos Vida'!X278=0,"",Índice!$G$52*'Datos Vida'!X278)</f>
        <v>4367.3755569443138</v>
      </c>
      <c r="Y41" s="36" t="str">
        <f>IF('Datos Vida'!Y278=0,"",Índice!$G$52*'Datos Vida'!Y278)</f>
        <v/>
      </c>
      <c r="Z41" s="36" t="str">
        <f>IF('Datos Vida'!Z278=0,"",Índice!$G$52*'Datos Vida'!Z278)</f>
        <v/>
      </c>
      <c r="AA41" s="36">
        <f>IF('Datos Vida'!AA278=0,"",Índice!$G$52*'Datos Vida'!AA278)</f>
        <v>1.2927469750571277</v>
      </c>
      <c r="AB41" s="36" t="str">
        <f>IF('Datos Vida'!AB278=0,"",Índice!$G$52*'Datos Vida'!AB278)</f>
        <v/>
      </c>
      <c r="AC41" s="36">
        <f>IF('Datos Vida'!AC278=0,"",Índice!$G$52*'Datos Vida'!AC278)</f>
        <v>7321.4044539215656</v>
      </c>
      <c r="AD41" s="36" t="str">
        <f>IF('Datos Vida'!AD278=0,"",Índice!$G$52*'Datos Vida'!AD278)</f>
        <v/>
      </c>
      <c r="AE41" s="36">
        <f>IF('Datos Vida'!AE278=0,"",Índice!$G$52*'Datos Vida'!AE278)</f>
        <v>2.1092187487774186</v>
      </c>
      <c r="AF41" s="36" t="str">
        <f>IF('Datos Vida'!AF278=0,"",Índice!$G$52*'Datos Vida'!AF278)</f>
        <v/>
      </c>
      <c r="AG41" s="36">
        <f>IF('Datos Vida'!AG278=0,"",Índice!$G$52*'Datos Vida'!AG278)</f>
        <v>2376.4771760418607</v>
      </c>
      <c r="AH41" s="36">
        <f>IF('Datos Vida'!AH278=0,"",Índice!$G$52*'Datos Vida'!AH278)</f>
        <v>23.303465208266644</v>
      </c>
      <c r="AI41" s="36">
        <f>IF('Datos Vida'!AI278=0,"",Índice!$G$52*'Datos Vida'!AI278)</f>
        <v>3338.2809254843637</v>
      </c>
      <c r="AJ41" s="36">
        <f>IF('Datos Vida'!AJ278=0,"",Índice!$G$52*'Datos Vida'!AJ278)</f>
        <v>3.435985381072892</v>
      </c>
      <c r="AK41" s="36" t="str">
        <f>IF('Datos Vida'!AK278=0,"",Índice!$G$52*'Datos Vida'!AK278)</f>
        <v/>
      </c>
      <c r="AL41" s="36" t="str">
        <f>IF('Datos Vida'!AL278=0,"",Índice!$G$52*'Datos Vida'!AL278)</f>
        <v/>
      </c>
      <c r="AM41" s="36" t="str">
        <f>IF('Datos Vida'!AM278=0,"",Índice!$G$52*'Datos Vida'!AM278)</f>
        <v/>
      </c>
      <c r="AN41" s="36" t="str">
        <f>IF('Datos Vida'!AN278=0,"",Índice!$G$52*'Datos Vida'!AN278)</f>
        <v/>
      </c>
      <c r="AO41" s="36" t="str">
        <f>IF('Datos Vida'!AO278=0,"",Índice!$G$52*'Datos Vida'!AO278)</f>
        <v/>
      </c>
      <c r="AP41" s="36" t="str">
        <f>IF('Datos Vida'!AP278=0,"",Índice!$G$52*'Datos Vida'!AP278)</f>
        <v/>
      </c>
      <c r="AQ41" s="36">
        <f>Índice!$G$52*'Datos Vida'!AQ278</f>
        <v>99786.220473914247</v>
      </c>
      <c r="AR41" s="29"/>
      <c r="AS41" s="36">
        <f>Índice!$F$52*'Datos Vida'!AS278</f>
        <v>49626.854972434616</v>
      </c>
      <c r="AT41" s="63">
        <f t="shared" si="0"/>
        <v>1.010730289665561</v>
      </c>
      <c r="AU41" s="29"/>
      <c r="AV41" s="64">
        <f t="shared" si="1"/>
        <v>2.6859594076319047E-3</v>
      </c>
      <c r="AW41" s="64">
        <f t="shared" si="2"/>
        <v>1.0013212539503556E-3</v>
      </c>
    </row>
    <row r="42" spans="1:49" x14ac:dyDescent="0.2">
      <c r="B42" s="62" t="str">
        <f>'Datos Vida'!B279</f>
        <v>214. SOAP</v>
      </c>
      <c r="C42" s="36" t="str">
        <f>IF('Datos Vida'!C279=0,"",Índice!$G$52*'Datos Vida'!C279)</f>
        <v/>
      </c>
      <c r="D42" s="36" t="str">
        <f>IF('Datos Vida'!D279=0,"",Índice!$G$52*'Datos Vida'!D279)</f>
        <v/>
      </c>
      <c r="E42" s="36" t="str">
        <f>IF('Datos Vida'!E279=0,"",Índice!$G$52*'Datos Vida'!E279)</f>
        <v/>
      </c>
      <c r="F42" s="36" t="str">
        <f>IF('Datos Vida'!F279=0,"",Índice!$G$52*'Datos Vida'!F279)</f>
        <v/>
      </c>
      <c r="G42" s="36" t="str">
        <f>IF('Datos Vida'!G279=0,"",Índice!$G$52*'Datos Vida'!G279)</f>
        <v/>
      </c>
      <c r="H42" s="36" t="str">
        <f>IF('Datos Vida'!H279=0,"",Índice!$G$52*'Datos Vida'!H279)</f>
        <v/>
      </c>
      <c r="I42" s="36" t="str">
        <f>IF('Datos Vida'!I279=0,"",Índice!$G$52*'Datos Vida'!I279)</f>
        <v/>
      </c>
      <c r="J42" s="36" t="str">
        <f>IF('Datos Vida'!J279=0,"",Índice!$G$52*'Datos Vida'!J279)</f>
        <v/>
      </c>
      <c r="K42" s="36" t="str">
        <f>IF('Datos Vida'!K279=0,"",Índice!$G$52*'Datos Vida'!K279)</f>
        <v/>
      </c>
      <c r="L42" s="36" t="str">
        <f>IF('Datos Vida'!L279=0,"",Índice!$G$52*'Datos Vida'!L279)</f>
        <v/>
      </c>
      <c r="M42" s="36" t="str">
        <f>IF('Datos Vida'!M279=0,"",Índice!$G$52*'Datos Vida'!M279)</f>
        <v/>
      </c>
      <c r="N42" s="36" t="str">
        <f>IF('Datos Vida'!N279=0,"",Índice!$G$52*'Datos Vida'!N279)</f>
        <v/>
      </c>
      <c r="O42" s="36" t="str">
        <f>IF('Datos Vida'!O279=0,"",Índice!$G$52*'Datos Vida'!O279)</f>
        <v/>
      </c>
      <c r="P42" s="36" t="str">
        <f>IF('Datos Vida'!P279=0,"",Índice!$G$52*'Datos Vida'!P279)</f>
        <v/>
      </c>
      <c r="Q42" s="36" t="str">
        <f>IF('Datos Vida'!Q279=0,"",Índice!$G$52*'Datos Vida'!Q279)</f>
        <v/>
      </c>
      <c r="R42" s="36" t="str">
        <f>IF('Datos Vida'!R279=0,"",Índice!$G$52*'Datos Vida'!R279)</f>
        <v/>
      </c>
      <c r="S42" s="36" t="str">
        <f>IF('Datos Vida'!S279=0,"",Índice!$G$52*'Datos Vida'!S279)</f>
        <v/>
      </c>
      <c r="T42" s="36" t="str">
        <f>IF('Datos Vida'!T279=0,"",Índice!$G$52*'Datos Vida'!T279)</f>
        <v/>
      </c>
      <c r="U42" s="36" t="str">
        <f>IF('Datos Vida'!U279=0,"",Índice!$G$52*'Datos Vida'!U279)</f>
        <v/>
      </c>
      <c r="V42" s="36" t="str">
        <f>IF('Datos Vida'!V279=0,"",Índice!$G$52*'Datos Vida'!V279)</f>
        <v/>
      </c>
      <c r="W42" s="36" t="str">
        <f>IF('Datos Vida'!W279=0,"",Índice!$G$52*'Datos Vida'!W279)</f>
        <v/>
      </c>
      <c r="X42" s="36" t="str">
        <f>IF('Datos Vida'!X279=0,"",Índice!$G$52*'Datos Vida'!X279)</f>
        <v/>
      </c>
      <c r="Y42" s="36" t="str">
        <f>IF('Datos Vida'!Y279=0,"",Índice!$G$52*'Datos Vida'!Y279)</f>
        <v/>
      </c>
      <c r="Z42" s="36" t="str">
        <f>IF('Datos Vida'!Z279=0,"",Índice!$G$52*'Datos Vida'!Z279)</f>
        <v/>
      </c>
      <c r="AA42" s="36" t="str">
        <f>IF('Datos Vida'!AA279=0,"",Índice!$G$52*'Datos Vida'!AA279)</f>
        <v/>
      </c>
      <c r="AB42" s="36" t="str">
        <f>IF('Datos Vida'!AB279=0,"",Índice!$G$52*'Datos Vida'!AB279)</f>
        <v/>
      </c>
      <c r="AC42" s="36" t="str">
        <f>IF('Datos Vida'!AC279=0,"",Índice!$G$52*'Datos Vida'!AC279)</f>
        <v/>
      </c>
      <c r="AD42" s="36" t="str">
        <f>IF('Datos Vida'!AD279=0,"",Índice!$G$52*'Datos Vida'!AD279)</f>
        <v/>
      </c>
      <c r="AE42" s="36" t="str">
        <f>IF('Datos Vida'!AE279=0,"",Índice!$G$52*'Datos Vida'!AE279)</f>
        <v/>
      </c>
      <c r="AF42" s="36" t="str">
        <f>IF('Datos Vida'!AF279=0,"",Índice!$G$52*'Datos Vida'!AF279)</f>
        <v/>
      </c>
      <c r="AG42" s="36" t="str">
        <f>IF('Datos Vida'!AG279=0,"",Índice!$G$52*'Datos Vida'!AG279)</f>
        <v/>
      </c>
      <c r="AH42" s="36" t="str">
        <f>IF('Datos Vida'!AH279=0,"",Índice!$G$52*'Datos Vida'!AH279)</f>
        <v/>
      </c>
      <c r="AI42" s="36" t="str">
        <f>IF('Datos Vida'!AI279=0,"",Índice!$G$52*'Datos Vida'!AI279)</f>
        <v/>
      </c>
      <c r="AJ42" s="36" t="str">
        <f>IF('Datos Vida'!AJ279=0,"",Índice!$G$52*'Datos Vida'!AJ279)</f>
        <v/>
      </c>
      <c r="AK42" s="36" t="str">
        <f>IF('Datos Vida'!AK279=0,"",Índice!$G$52*'Datos Vida'!AK279)</f>
        <v/>
      </c>
      <c r="AL42" s="36" t="str">
        <f>IF('Datos Vida'!AL279=0,"",Índice!$G$52*'Datos Vida'!AL279)</f>
        <v/>
      </c>
      <c r="AM42" s="36" t="str">
        <f>IF('Datos Vida'!AM279=0,"",Índice!$G$52*'Datos Vida'!AM279)</f>
        <v/>
      </c>
      <c r="AN42" s="36" t="str">
        <f>IF('Datos Vida'!AN279=0,"",Índice!$G$52*'Datos Vida'!AN279)</f>
        <v/>
      </c>
      <c r="AO42" s="36" t="str">
        <f>IF('Datos Vida'!AO279=0,"",Índice!$G$52*'Datos Vida'!AO279)</f>
        <v/>
      </c>
      <c r="AP42" s="36" t="str">
        <f>IF('Datos Vida'!AP279=0,"",Índice!$G$52*'Datos Vida'!AP279)</f>
        <v/>
      </c>
      <c r="AQ42" s="36">
        <f>Índice!$G$52*'Datos Vida'!AQ279</f>
        <v>0</v>
      </c>
      <c r="AR42" s="29"/>
      <c r="AS42" s="36">
        <f>Índice!$F$52*'Datos Vida'!AS279</f>
        <v>0</v>
      </c>
      <c r="AT42" s="63" t="str">
        <f t="shared" si="0"/>
        <v/>
      </c>
      <c r="AU42" s="29"/>
      <c r="AV42" s="64">
        <f t="shared" si="1"/>
        <v>0</v>
      </c>
      <c r="AW42" s="64">
        <f t="shared" si="2"/>
        <v>0</v>
      </c>
    </row>
    <row r="43" spans="1:49" x14ac:dyDescent="0.2">
      <c r="B43" s="62" t="str">
        <f>'Datos Vida'!B280</f>
        <v>250. Otros</v>
      </c>
      <c r="C43" s="36" t="str">
        <f>IF('Datos Vida'!C280=0,"",Índice!$G$52*'Datos Vida'!C280)</f>
        <v/>
      </c>
      <c r="D43" s="36" t="str">
        <f>IF('Datos Vida'!D280=0,"",Índice!$G$52*'Datos Vida'!D280)</f>
        <v/>
      </c>
      <c r="E43" s="36" t="str">
        <f>IF('Datos Vida'!E280=0,"",Índice!$G$52*'Datos Vida'!E280)</f>
        <v/>
      </c>
      <c r="F43" s="36" t="str">
        <f>IF('Datos Vida'!F280=0,"",Índice!$G$52*'Datos Vida'!F280)</f>
        <v/>
      </c>
      <c r="G43" s="36" t="str">
        <f>IF('Datos Vida'!G280=0,"",Índice!$G$52*'Datos Vida'!G280)</f>
        <v/>
      </c>
      <c r="H43" s="36" t="str">
        <f>IF('Datos Vida'!H280=0,"",Índice!$G$52*'Datos Vida'!H280)</f>
        <v/>
      </c>
      <c r="I43" s="36" t="str">
        <f>IF('Datos Vida'!I280=0,"",Índice!$G$52*'Datos Vida'!I280)</f>
        <v/>
      </c>
      <c r="J43" s="36" t="str">
        <f>IF('Datos Vida'!J280=0,"",Índice!$G$52*'Datos Vida'!J280)</f>
        <v/>
      </c>
      <c r="K43" s="36" t="str">
        <f>IF('Datos Vida'!K280=0,"",Índice!$G$52*'Datos Vida'!K280)</f>
        <v/>
      </c>
      <c r="L43" s="36" t="str">
        <f>IF('Datos Vida'!L280=0,"",Índice!$G$52*'Datos Vida'!L280)</f>
        <v/>
      </c>
      <c r="M43" s="36" t="str">
        <f>IF('Datos Vida'!M280=0,"",Índice!$G$52*'Datos Vida'!M280)</f>
        <v/>
      </c>
      <c r="N43" s="36" t="str">
        <f>IF('Datos Vida'!N280=0,"",Índice!$G$52*'Datos Vida'!N280)</f>
        <v/>
      </c>
      <c r="O43" s="36" t="str">
        <f>IF('Datos Vida'!O280=0,"",Índice!$G$52*'Datos Vida'!O280)</f>
        <v/>
      </c>
      <c r="P43" s="36" t="str">
        <f>IF('Datos Vida'!P280=0,"",Índice!$G$52*'Datos Vida'!P280)</f>
        <v/>
      </c>
      <c r="Q43" s="36" t="str">
        <f>IF('Datos Vida'!Q280=0,"",Índice!$G$52*'Datos Vida'!Q280)</f>
        <v/>
      </c>
      <c r="R43" s="36" t="str">
        <f>IF('Datos Vida'!R280=0,"",Índice!$G$52*'Datos Vida'!R280)</f>
        <v/>
      </c>
      <c r="S43" s="36" t="str">
        <f>IF('Datos Vida'!S280=0,"",Índice!$G$52*'Datos Vida'!S280)</f>
        <v/>
      </c>
      <c r="T43" s="36" t="str">
        <f>IF('Datos Vida'!T280=0,"",Índice!$G$52*'Datos Vida'!T280)</f>
        <v/>
      </c>
      <c r="U43" s="36" t="str">
        <f>IF('Datos Vida'!U280=0,"",Índice!$G$52*'Datos Vida'!U280)</f>
        <v/>
      </c>
      <c r="V43" s="36" t="str">
        <f>IF('Datos Vida'!V280=0,"",Índice!$G$52*'Datos Vida'!V280)</f>
        <v/>
      </c>
      <c r="W43" s="36" t="str">
        <f>IF('Datos Vida'!W280=0,"",Índice!$G$52*'Datos Vida'!W280)</f>
        <v/>
      </c>
      <c r="X43" s="36" t="str">
        <f>IF('Datos Vida'!X280=0,"",Índice!$G$52*'Datos Vida'!X280)</f>
        <v/>
      </c>
      <c r="Y43" s="36" t="str">
        <f>IF('Datos Vida'!Y280=0,"",Índice!$G$52*'Datos Vida'!Y280)</f>
        <v/>
      </c>
      <c r="Z43" s="36">
        <f>IF('Datos Vida'!Z280=0,"",Índice!$G$52*'Datos Vida'!Z280)</f>
        <v>3.4019657238345463E-2</v>
      </c>
      <c r="AA43" s="36">
        <f>IF('Datos Vida'!AA280=0,"",Índice!$G$52*'Datos Vida'!AA280)</f>
        <v>51271.229541853878</v>
      </c>
      <c r="AB43" s="36" t="str">
        <f>IF('Datos Vida'!AB280=0,"",Índice!$G$52*'Datos Vida'!AB280)</f>
        <v/>
      </c>
      <c r="AC43" s="36" t="str">
        <f>IF('Datos Vida'!AC280=0,"",Índice!$G$52*'Datos Vida'!AC280)</f>
        <v/>
      </c>
      <c r="AD43" s="36" t="str">
        <f>IF('Datos Vida'!AD280=0,"",Índice!$G$52*'Datos Vida'!AD280)</f>
        <v/>
      </c>
      <c r="AE43" s="36" t="str">
        <f>IF('Datos Vida'!AE280=0,"",Índice!$G$52*'Datos Vida'!AE280)</f>
        <v/>
      </c>
      <c r="AF43" s="36" t="str">
        <f>IF('Datos Vida'!AF280=0,"",Índice!$G$52*'Datos Vida'!AF280)</f>
        <v/>
      </c>
      <c r="AG43" s="36" t="str">
        <f>IF('Datos Vida'!AG280=0,"",Índice!$G$52*'Datos Vida'!AG280)</f>
        <v/>
      </c>
      <c r="AH43" s="36" t="str">
        <f>IF('Datos Vida'!AH280=0,"",Índice!$G$52*'Datos Vida'!AH280)</f>
        <v/>
      </c>
      <c r="AI43" s="36" t="str">
        <f>IF('Datos Vida'!AI280=0,"",Índice!$G$52*'Datos Vida'!AI280)</f>
        <v/>
      </c>
      <c r="AJ43" s="36" t="str">
        <f>IF('Datos Vida'!AJ280=0,"",Índice!$G$52*'Datos Vida'!AJ280)</f>
        <v/>
      </c>
      <c r="AK43" s="36" t="str">
        <f>IF('Datos Vida'!AK280=0,"",Índice!$G$52*'Datos Vida'!AK280)</f>
        <v/>
      </c>
      <c r="AL43" s="36" t="str">
        <f>IF('Datos Vida'!AL280=0,"",Índice!$G$52*'Datos Vida'!AL280)</f>
        <v/>
      </c>
      <c r="AM43" s="36" t="str">
        <f>IF('Datos Vida'!AM280=0,"",Índice!$G$52*'Datos Vida'!AM280)</f>
        <v/>
      </c>
      <c r="AN43" s="36" t="str">
        <f>IF('Datos Vida'!AN280=0,"",Índice!$G$52*'Datos Vida'!AN280)</f>
        <v/>
      </c>
      <c r="AO43" s="36" t="str">
        <f>IF('Datos Vida'!AO280=0,"",Índice!$G$52*'Datos Vida'!AO280)</f>
        <v/>
      </c>
      <c r="AP43" s="36" t="str">
        <f>IF('Datos Vida'!AP280=0,"",Índice!$G$52*'Datos Vida'!AP280)</f>
        <v/>
      </c>
      <c r="AQ43" s="36">
        <f>Índice!$G$52*'Datos Vida'!AQ280</f>
        <v>51271.263561511114</v>
      </c>
      <c r="AR43" s="29"/>
      <c r="AS43" s="36">
        <f>Índice!$F$52*'Datos Vida'!AS280</f>
        <v>50811.330796511305</v>
      </c>
      <c r="AT43" s="63">
        <f t="shared" si="0"/>
        <v>9.0517756136272443E-3</v>
      </c>
      <c r="AU43" s="29"/>
      <c r="AV43" s="64">
        <f t="shared" si="1"/>
        <v>1.380075646218267E-3</v>
      </c>
      <c r="AW43" s="64">
        <f t="shared" si="2"/>
        <v>1.0252204274542405E-3</v>
      </c>
    </row>
    <row r="44" spans="1:49" x14ac:dyDescent="0.2">
      <c r="A44" s="222"/>
      <c r="B44" s="66" t="str">
        <f>'Datos Vida'!B281</f>
        <v>Bancaseguros y Retail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29"/>
      <c r="AS44" s="33"/>
      <c r="AT44" s="85"/>
      <c r="AU44" s="29"/>
      <c r="AV44" s="86"/>
      <c r="AW44" s="86"/>
    </row>
    <row r="45" spans="1:49" x14ac:dyDescent="0.2">
      <c r="B45" s="62" t="str">
        <f>'Datos Vida'!B282</f>
        <v>301. Vida Entera</v>
      </c>
      <c r="C45" s="36" t="str">
        <f>IF('Datos Vida'!C282=0,"",Índice!$G$52*'Datos Vida'!C282)</f>
        <v/>
      </c>
      <c r="D45" s="36" t="str">
        <f>IF('Datos Vida'!D282=0,"",Índice!$G$52*'Datos Vida'!D282)</f>
        <v/>
      </c>
      <c r="E45" s="36" t="str">
        <f>IF('Datos Vida'!E282=0,"",Índice!$G$52*'Datos Vida'!E282)</f>
        <v/>
      </c>
      <c r="F45" s="36" t="str">
        <f>IF('Datos Vida'!F282=0,"",Índice!$G$52*'Datos Vida'!F282)</f>
        <v/>
      </c>
      <c r="G45" s="36" t="str">
        <f>IF('Datos Vida'!G282=0,"",Índice!$G$52*'Datos Vida'!G282)</f>
        <v/>
      </c>
      <c r="H45" s="36" t="str">
        <f>IF('Datos Vida'!H282=0,"",Índice!$G$52*'Datos Vida'!H282)</f>
        <v/>
      </c>
      <c r="I45" s="36" t="str">
        <f>IF('Datos Vida'!I282=0,"",Índice!$G$52*'Datos Vida'!I282)</f>
        <v/>
      </c>
      <c r="J45" s="36" t="str">
        <f>IF('Datos Vida'!J282=0,"",Índice!$G$52*'Datos Vida'!J282)</f>
        <v/>
      </c>
      <c r="K45" s="36" t="str">
        <f>IF('Datos Vida'!K282=0,"",Índice!$G$52*'Datos Vida'!K282)</f>
        <v/>
      </c>
      <c r="L45" s="36" t="str">
        <f>IF('Datos Vida'!L282=0,"",Índice!$G$52*'Datos Vida'!L282)</f>
        <v/>
      </c>
      <c r="M45" s="36" t="str">
        <f>IF('Datos Vida'!M282=0,"",Índice!$G$52*'Datos Vida'!M282)</f>
        <v/>
      </c>
      <c r="N45" s="36" t="str">
        <f>IF('Datos Vida'!N282=0,"",Índice!$G$52*'Datos Vida'!N282)</f>
        <v/>
      </c>
      <c r="O45" s="36" t="str">
        <f>IF('Datos Vida'!O282=0,"",Índice!$G$52*'Datos Vida'!O282)</f>
        <v/>
      </c>
      <c r="P45" s="36" t="str">
        <f>IF('Datos Vida'!P282=0,"",Índice!$G$52*'Datos Vida'!P282)</f>
        <v/>
      </c>
      <c r="Q45" s="36" t="str">
        <f>IF('Datos Vida'!Q282=0,"",Índice!$G$52*'Datos Vida'!Q282)</f>
        <v/>
      </c>
      <c r="R45" s="36" t="str">
        <f>IF('Datos Vida'!R282=0,"",Índice!$G$52*'Datos Vida'!R282)</f>
        <v/>
      </c>
      <c r="S45" s="36" t="str">
        <f>IF('Datos Vida'!S282=0,"",Índice!$G$52*'Datos Vida'!S282)</f>
        <v/>
      </c>
      <c r="T45" s="36" t="str">
        <f>IF('Datos Vida'!T282=0,"",Índice!$G$52*'Datos Vida'!T282)</f>
        <v/>
      </c>
      <c r="U45" s="36" t="str">
        <f>IF('Datos Vida'!U282=0,"",Índice!$G$52*'Datos Vida'!U282)</f>
        <v/>
      </c>
      <c r="V45" s="36" t="str">
        <f>IF('Datos Vida'!V282=0,"",Índice!$G$52*'Datos Vida'!V282)</f>
        <v/>
      </c>
      <c r="W45" s="36" t="str">
        <f>IF('Datos Vida'!W282=0,"",Índice!$G$52*'Datos Vida'!W282)</f>
        <v/>
      </c>
      <c r="X45" s="36" t="str">
        <f>IF('Datos Vida'!X282=0,"",Índice!$G$52*'Datos Vida'!X282)</f>
        <v/>
      </c>
      <c r="Y45" s="36" t="str">
        <f>IF('Datos Vida'!Y282=0,"",Índice!$G$52*'Datos Vida'!Y282)</f>
        <v/>
      </c>
      <c r="Z45" s="36" t="str">
        <f>IF('Datos Vida'!Z282=0,"",Índice!$G$52*'Datos Vida'!Z282)</f>
        <v/>
      </c>
      <c r="AA45" s="36" t="str">
        <f>IF('Datos Vida'!AA282=0,"",Índice!$G$52*'Datos Vida'!AA282)</f>
        <v/>
      </c>
      <c r="AB45" s="36" t="str">
        <f>IF('Datos Vida'!AB282=0,"",Índice!$G$52*'Datos Vida'!AB282)</f>
        <v/>
      </c>
      <c r="AC45" s="36" t="str">
        <f>IF('Datos Vida'!AC282=0,"",Índice!$G$52*'Datos Vida'!AC282)</f>
        <v/>
      </c>
      <c r="AD45" s="36" t="str">
        <f>IF('Datos Vida'!AD282=0,"",Índice!$G$52*'Datos Vida'!AD282)</f>
        <v/>
      </c>
      <c r="AE45" s="36" t="str">
        <f>IF('Datos Vida'!AE282=0,"",Índice!$G$52*'Datos Vida'!AE282)</f>
        <v/>
      </c>
      <c r="AF45" s="36" t="str">
        <f>IF('Datos Vida'!AF282=0,"",Índice!$G$52*'Datos Vida'!AF282)</f>
        <v/>
      </c>
      <c r="AG45" s="36" t="str">
        <f>IF('Datos Vida'!AG282=0,"",Índice!$G$52*'Datos Vida'!AG282)</f>
        <v/>
      </c>
      <c r="AH45" s="36" t="str">
        <f>IF('Datos Vida'!AH282=0,"",Índice!$G$52*'Datos Vida'!AH282)</f>
        <v/>
      </c>
      <c r="AI45" s="36" t="str">
        <f>IF('Datos Vida'!AI282=0,"",Índice!$G$52*'Datos Vida'!AI282)</f>
        <v/>
      </c>
      <c r="AJ45" s="36" t="str">
        <f>IF('Datos Vida'!AJ282=0,"",Índice!$G$52*'Datos Vida'!AJ282)</f>
        <v/>
      </c>
      <c r="AK45" s="36" t="str">
        <f>IF('Datos Vida'!AK282=0,"",Índice!$G$52*'Datos Vida'!AK282)</f>
        <v/>
      </c>
      <c r="AL45" s="36" t="str">
        <f>IF('Datos Vida'!AL282=0,"",Índice!$G$52*'Datos Vida'!AL282)</f>
        <v/>
      </c>
      <c r="AM45" s="36" t="str">
        <f>IF('Datos Vida'!AM282=0,"",Índice!$G$52*'Datos Vida'!AM282)</f>
        <v/>
      </c>
      <c r="AN45" s="36" t="str">
        <f>IF('Datos Vida'!AN282=0,"",Índice!$G$52*'Datos Vida'!AN282)</f>
        <v/>
      </c>
      <c r="AO45" s="36" t="str">
        <f>IF('Datos Vida'!AO282=0,"",Índice!$G$52*'Datos Vida'!AO282)</f>
        <v/>
      </c>
      <c r="AP45" s="36" t="str">
        <f>IF('Datos Vida'!AP282=0,"",Índice!$G$52*'Datos Vida'!AP282)</f>
        <v/>
      </c>
      <c r="AQ45" s="36">
        <f>Índice!$G$52*'Datos Vida'!AQ282</f>
        <v>0</v>
      </c>
      <c r="AR45" s="29"/>
      <c r="AS45" s="36">
        <f>Índice!$F$52*'Datos Vida'!AS282</f>
        <v>0</v>
      </c>
      <c r="AT45" s="63" t="str">
        <f t="shared" si="0"/>
        <v/>
      </c>
      <c r="AU45" s="29"/>
      <c r="AV45" s="64">
        <f t="shared" si="1"/>
        <v>0</v>
      </c>
      <c r="AW45" s="64">
        <f t="shared" si="2"/>
        <v>0</v>
      </c>
    </row>
    <row r="46" spans="1:49" x14ac:dyDescent="0.2">
      <c r="B46" s="62" t="str">
        <f>'Datos Vida'!B283</f>
        <v>302. Temporal de Vida</v>
      </c>
      <c r="C46" s="36" t="str">
        <f>IF('Datos Vida'!C283=0,"",Índice!$G$52*'Datos Vida'!C283)</f>
        <v/>
      </c>
      <c r="D46" s="36" t="str">
        <f>IF('Datos Vida'!D283=0,"",Índice!$G$52*'Datos Vida'!D283)</f>
        <v/>
      </c>
      <c r="E46" s="36">
        <f>IF('Datos Vida'!E283=0,"",Índice!$G$52*'Datos Vida'!E283)</f>
        <v>107665.64936551639</v>
      </c>
      <c r="F46" s="36">
        <f>IF('Datos Vida'!F283=0,"",Índice!$G$52*'Datos Vida'!F283)</f>
        <v>172996.76098843434</v>
      </c>
      <c r="G46" s="36">
        <f>IF('Datos Vida'!G283=0,"",Índice!$G$52*'Datos Vida'!G283)</f>
        <v>20140.317478245281</v>
      </c>
      <c r="H46" s="36">
        <f>IF('Datos Vida'!H283=0,"",Índice!$G$52*'Datos Vida'!H283)</f>
        <v>486206.76399237011</v>
      </c>
      <c r="I46" s="36" t="str">
        <f>IF('Datos Vida'!I283=0,"",Índice!$G$52*'Datos Vida'!I283)</f>
        <v/>
      </c>
      <c r="J46" s="36" t="str">
        <f>IF('Datos Vida'!J283=0,"",Índice!$G$52*'Datos Vida'!J283)</f>
        <v/>
      </c>
      <c r="K46" s="36">
        <f>IF('Datos Vida'!K283=0,"",Índice!$G$52*'Datos Vida'!K283)</f>
        <v>116490.04227622807</v>
      </c>
      <c r="L46" s="36">
        <f>IF('Datos Vida'!L283=0,"",Índice!$G$52*'Datos Vida'!L283)</f>
        <v>201.90666570958032</v>
      </c>
      <c r="M46" s="36">
        <f>IF('Datos Vida'!M283=0,"",Índice!$G$52*'Datos Vida'!M283)</f>
        <v>15632.372697592124</v>
      </c>
      <c r="N46" s="36" t="str">
        <f>IF('Datos Vida'!N283=0,"",Índice!$G$52*'Datos Vida'!N283)</f>
        <v/>
      </c>
      <c r="O46" s="36" t="str">
        <f>IF('Datos Vida'!O283=0,"",Índice!$G$52*'Datos Vida'!O283)</f>
        <v/>
      </c>
      <c r="P46" s="36" t="str">
        <f>IF('Datos Vida'!P283=0,"",Índice!$G$52*'Datos Vida'!P283)</f>
        <v/>
      </c>
      <c r="Q46" s="36">
        <f>IF('Datos Vida'!Q283=0,"",Índice!$G$52*'Datos Vida'!Q283)</f>
        <v>643.0055414619676</v>
      </c>
      <c r="R46" s="36">
        <f>IF('Datos Vida'!R283=0,"",Índice!$G$52*'Datos Vida'!R283)</f>
        <v>-1146.1222523598587</v>
      </c>
      <c r="S46" s="36" t="str">
        <f>IF('Datos Vida'!S283=0,"",Índice!$G$52*'Datos Vida'!S283)</f>
        <v/>
      </c>
      <c r="T46" s="36" t="str">
        <f>IF('Datos Vida'!T283=0,"",Índice!$G$52*'Datos Vida'!T283)</f>
        <v/>
      </c>
      <c r="U46" s="36" t="str">
        <f>IF('Datos Vida'!U283=0,"",Índice!$G$52*'Datos Vida'!U283)</f>
        <v/>
      </c>
      <c r="V46" s="36" t="str">
        <f>IF('Datos Vida'!V283=0,"",Índice!$G$52*'Datos Vida'!V283)</f>
        <v/>
      </c>
      <c r="W46" s="36" t="str">
        <f>IF('Datos Vida'!W283=0,"",Índice!$G$52*'Datos Vida'!W283)</f>
        <v/>
      </c>
      <c r="X46" s="36" t="str">
        <f>IF('Datos Vida'!X283=0,"",Índice!$G$52*'Datos Vida'!X283)</f>
        <v/>
      </c>
      <c r="Y46" s="36" t="str">
        <f>IF('Datos Vida'!Y283=0,"",Índice!$G$52*'Datos Vida'!Y283)</f>
        <v/>
      </c>
      <c r="Z46" s="36">
        <f>IF('Datos Vida'!Z283=0,"",Índice!$G$52*'Datos Vida'!Z283)</f>
        <v>127295.97816210163</v>
      </c>
      <c r="AA46" s="36" t="str">
        <f>IF('Datos Vida'!AA283=0,"",Índice!$G$52*'Datos Vida'!AA283)</f>
        <v/>
      </c>
      <c r="AB46" s="36">
        <f>IF('Datos Vida'!AB283=0,"",Índice!$G$52*'Datos Vida'!AB283)</f>
        <v>54351.301268899202</v>
      </c>
      <c r="AC46" s="36" t="str">
        <f>IF('Datos Vida'!AC283=0,"",Índice!$G$52*'Datos Vida'!AC283)</f>
        <v/>
      </c>
      <c r="AD46" s="36" t="str">
        <f>IF('Datos Vida'!AD283=0,"",Índice!$G$52*'Datos Vida'!AD283)</f>
        <v/>
      </c>
      <c r="AE46" s="36" t="str">
        <f>IF('Datos Vida'!AE283=0,"",Índice!$G$52*'Datos Vida'!AE283)</f>
        <v/>
      </c>
      <c r="AF46" s="36" t="str">
        <f>IF('Datos Vida'!AF283=0,"",Índice!$G$52*'Datos Vida'!AF283)</f>
        <v/>
      </c>
      <c r="AG46" s="36">
        <f>IF('Datos Vida'!AG283=0,"",Índice!$G$52*'Datos Vida'!AG283)</f>
        <v>66525.303650955597</v>
      </c>
      <c r="AH46" s="36">
        <f>IF('Datos Vida'!AH283=0,"",Índice!$G$52*'Datos Vida'!AH283)</f>
        <v>643.14162009092104</v>
      </c>
      <c r="AI46" s="36" t="str">
        <f>IF('Datos Vida'!AI283=0,"",Índice!$G$52*'Datos Vida'!AI283)</f>
        <v/>
      </c>
      <c r="AJ46" s="36">
        <f>IF('Datos Vida'!AJ283=0,"",Índice!$G$52*'Datos Vida'!AJ283)</f>
        <v>6918.0673977037413</v>
      </c>
      <c r="AK46" s="36">
        <f>IF('Datos Vida'!AK283=0,"",Índice!$G$52*'Datos Vida'!AK283)</f>
        <v>73297.324660135127</v>
      </c>
      <c r="AL46" s="36" t="str">
        <f>IF('Datos Vida'!AL283=0,"",Índice!$G$52*'Datos Vida'!AL283)</f>
        <v/>
      </c>
      <c r="AM46" s="36" t="str">
        <f>IF('Datos Vida'!AM283=0,"",Índice!$G$52*'Datos Vida'!AM283)</f>
        <v/>
      </c>
      <c r="AN46" s="36" t="str">
        <f>IF('Datos Vida'!AN283=0,"",Índice!$G$52*'Datos Vida'!AN283)</f>
        <v/>
      </c>
      <c r="AO46" s="36" t="str">
        <f>IF('Datos Vida'!AO283=0,"",Índice!$G$52*'Datos Vida'!AO283)</f>
        <v/>
      </c>
      <c r="AP46" s="36" t="str">
        <f>IF('Datos Vida'!AP283=0,"",Índice!$G$52*'Datos Vida'!AP283)</f>
        <v/>
      </c>
      <c r="AQ46" s="36">
        <f>Índice!$G$52*'Datos Vida'!AQ283</f>
        <v>1247861.8135130843</v>
      </c>
      <c r="AR46" s="29"/>
      <c r="AS46" s="36">
        <f>Índice!$F$52*'Datos Vida'!AS283</f>
        <v>1336824.0046493642</v>
      </c>
      <c r="AT46" s="63">
        <f t="shared" si="0"/>
        <v>-6.6547421969441523E-2</v>
      </c>
      <c r="AU46" s="29"/>
      <c r="AV46" s="64">
        <f t="shared" si="1"/>
        <v>3.3588867896908361E-2</v>
      </c>
      <c r="AW46" s="64">
        <f t="shared" si="2"/>
        <v>2.6973103360871071E-2</v>
      </c>
    </row>
    <row r="47" spans="1:49" x14ac:dyDescent="0.2">
      <c r="A47" s="222"/>
      <c r="B47" s="62" t="str">
        <f>'Datos Vida'!B284</f>
        <v>303. Seguros con Cuenta Única de inversión (CUI)</v>
      </c>
      <c r="C47" s="36" t="str">
        <f>IF('Datos Vida'!C284=0,"",Índice!$G$52*'Datos Vida'!C284)</f>
        <v/>
      </c>
      <c r="D47" s="36" t="str">
        <f>IF('Datos Vida'!D284=0,"",Índice!$G$52*'Datos Vida'!D284)</f>
        <v/>
      </c>
      <c r="E47" s="36">
        <f>IF('Datos Vida'!E284=0,"",Índice!$G$52*'Datos Vida'!E284)</f>
        <v>433.75062978890463</v>
      </c>
      <c r="F47" s="36">
        <f>IF('Datos Vida'!F284=0,"",Índice!$G$52*'Datos Vida'!F284)</f>
        <v>25420.542497866118</v>
      </c>
      <c r="G47" s="36" t="str">
        <f>IF('Datos Vida'!G284=0,"",Índice!$G$52*'Datos Vida'!G284)</f>
        <v/>
      </c>
      <c r="H47" s="36" t="str">
        <f>IF('Datos Vida'!H284=0,"",Índice!$G$52*'Datos Vida'!H284)</f>
        <v/>
      </c>
      <c r="I47" s="36" t="str">
        <f>IF('Datos Vida'!I284=0,"",Índice!$G$52*'Datos Vida'!I284)</f>
        <v/>
      </c>
      <c r="J47" s="36" t="str">
        <f>IF('Datos Vida'!J284=0,"",Índice!$G$52*'Datos Vida'!J284)</f>
        <v/>
      </c>
      <c r="K47" s="36" t="str">
        <f>IF('Datos Vida'!K284=0,"",Índice!$G$52*'Datos Vida'!K284)</f>
        <v/>
      </c>
      <c r="L47" s="36">
        <f>IF('Datos Vida'!L284=0,"",Índice!$G$52*'Datos Vida'!L284)</f>
        <v>32.794949577765024</v>
      </c>
      <c r="M47" s="36" t="str">
        <f>IF('Datos Vida'!M284=0,"",Índice!$G$52*'Datos Vida'!M284)</f>
        <v/>
      </c>
      <c r="N47" s="36" t="str">
        <f>IF('Datos Vida'!N284=0,"",Índice!$G$52*'Datos Vida'!N284)</f>
        <v/>
      </c>
      <c r="O47" s="36" t="str">
        <f>IF('Datos Vida'!O284=0,"",Índice!$G$52*'Datos Vida'!O284)</f>
        <v/>
      </c>
      <c r="P47" s="36" t="str">
        <f>IF('Datos Vida'!P284=0,"",Índice!$G$52*'Datos Vida'!P284)</f>
        <v/>
      </c>
      <c r="Q47" s="36" t="str">
        <f>IF('Datos Vida'!Q284=0,"",Índice!$G$52*'Datos Vida'!Q284)</f>
        <v/>
      </c>
      <c r="R47" s="36">
        <f>IF('Datos Vida'!R284=0,"",Índice!$G$52*'Datos Vida'!R284)</f>
        <v>58705.034943290935</v>
      </c>
      <c r="S47" s="36" t="str">
        <f>IF('Datos Vida'!S284=0,"",Índice!$G$52*'Datos Vida'!S284)</f>
        <v/>
      </c>
      <c r="T47" s="36" t="str">
        <f>IF('Datos Vida'!T284=0,"",Índice!$G$52*'Datos Vida'!T284)</f>
        <v/>
      </c>
      <c r="U47" s="36" t="str">
        <f>IF('Datos Vida'!U284=0,"",Índice!$G$52*'Datos Vida'!U284)</f>
        <v/>
      </c>
      <c r="V47" s="36" t="str">
        <f>IF('Datos Vida'!V284=0,"",Índice!$G$52*'Datos Vida'!V284)</f>
        <v/>
      </c>
      <c r="W47" s="36" t="str">
        <f>IF('Datos Vida'!W284=0,"",Índice!$G$52*'Datos Vida'!W284)</f>
        <v/>
      </c>
      <c r="X47" s="36" t="str">
        <f>IF('Datos Vida'!X284=0,"",Índice!$G$52*'Datos Vida'!X284)</f>
        <v/>
      </c>
      <c r="Y47" s="36" t="str">
        <f>IF('Datos Vida'!Y284=0,"",Índice!$G$52*'Datos Vida'!Y284)</f>
        <v/>
      </c>
      <c r="Z47" s="36">
        <f>IF('Datos Vida'!Z284=0,"",Índice!$G$52*'Datos Vida'!Z284)</f>
        <v>126208.33570053449</v>
      </c>
      <c r="AA47" s="36" t="str">
        <f>IF('Datos Vida'!AA284=0,"",Índice!$G$52*'Datos Vida'!AA284)</f>
        <v/>
      </c>
      <c r="AB47" s="36" t="str">
        <f>IF('Datos Vida'!AB284=0,"",Índice!$G$52*'Datos Vida'!AB284)</f>
        <v/>
      </c>
      <c r="AC47" s="36" t="str">
        <f>IF('Datos Vida'!AC284=0,"",Índice!$G$52*'Datos Vida'!AC284)</f>
        <v/>
      </c>
      <c r="AD47" s="36" t="str">
        <f>IF('Datos Vida'!AD284=0,"",Índice!$G$52*'Datos Vida'!AD284)</f>
        <v/>
      </c>
      <c r="AE47" s="36" t="str">
        <f>IF('Datos Vida'!AE284=0,"",Índice!$G$52*'Datos Vida'!AE284)</f>
        <v/>
      </c>
      <c r="AF47" s="36" t="str">
        <f>IF('Datos Vida'!AF284=0,"",Índice!$G$52*'Datos Vida'!AF284)</f>
        <v/>
      </c>
      <c r="AG47" s="36" t="str">
        <f>IF('Datos Vida'!AG284=0,"",Índice!$G$52*'Datos Vida'!AG284)</f>
        <v/>
      </c>
      <c r="AH47" s="36" t="str">
        <f>IF('Datos Vida'!AH284=0,"",Índice!$G$52*'Datos Vida'!AH284)</f>
        <v/>
      </c>
      <c r="AI47" s="36" t="str">
        <f>IF('Datos Vida'!AI284=0,"",Índice!$G$52*'Datos Vida'!AI284)</f>
        <v/>
      </c>
      <c r="AJ47" s="36" t="str">
        <f>IF('Datos Vida'!AJ284=0,"",Índice!$G$52*'Datos Vida'!AJ284)</f>
        <v/>
      </c>
      <c r="AK47" s="36" t="str">
        <f>IF('Datos Vida'!AK284=0,"",Índice!$G$52*'Datos Vida'!AK284)</f>
        <v/>
      </c>
      <c r="AL47" s="36" t="str">
        <f>IF('Datos Vida'!AL284=0,"",Índice!$G$52*'Datos Vida'!AL284)</f>
        <v/>
      </c>
      <c r="AM47" s="36" t="str">
        <f>IF('Datos Vida'!AM284=0,"",Índice!$G$52*'Datos Vida'!AM284)</f>
        <v/>
      </c>
      <c r="AN47" s="36" t="str">
        <f>IF('Datos Vida'!AN284=0,"",Índice!$G$52*'Datos Vida'!AN284)</f>
        <v/>
      </c>
      <c r="AO47" s="36" t="str">
        <f>IF('Datos Vida'!AO284=0,"",Índice!$G$52*'Datos Vida'!AO284)</f>
        <v/>
      </c>
      <c r="AP47" s="36" t="str">
        <f>IF('Datos Vida'!AP284=0,"",Índice!$G$52*'Datos Vida'!AP284)</f>
        <v/>
      </c>
      <c r="AQ47" s="36">
        <f>Índice!$G$52*'Datos Vida'!AQ284</f>
        <v>210800.45872105821</v>
      </c>
      <c r="AR47" s="29"/>
      <c r="AS47" s="36">
        <f>Índice!$F$52*'Datos Vida'!AS284</f>
        <v>219640.03096778528</v>
      </c>
      <c r="AT47" s="63">
        <f t="shared" si="0"/>
        <v>-4.0245724824285678E-2</v>
      </c>
      <c r="AU47" s="29"/>
      <c r="AV47" s="64">
        <f t="shared" si="1"/>
        <v>5.6741449124527339E-3</v>
      </c>
      <c r="AW47" s="64">
        <f t="shared" si="2"/>
        <v>4.4316777951880805E-3</v>
      </c>
    </row>
    <row r="48" spans="1:49" x14ac:dyDescent="0.2">
      <c r="B48" s="62" t="str">
        <f>'Datos Vida'!B285</f>
        <v>304. Mixto o Dotal</v>
      </c>
      <c r="C48" s="36" t="str">
        <f>IF('Datos Vida'!C285=0,"",Índice!$G$52*'Datos Vida'!C285)</f>
        <v/>
      </c>
      <c r="D48" s="36" t="str">
        <f>IF('Datos Vida'!D285=0,"",Índice!$G$52*'Datos Vida'!D285)</f>
        <v/>
      </c>
      <c r="E48" s="36" t="str">
        <f>IF('Datos Vida'!E285=0,"",Índice!$G$52*'Datos Vida'!E285)</f>
        <v/>
      </c>
      <c r="F48" s="36" t="str">
        <f>IF('Datos Vida'!F285=0,"",Índice!$G$52*'Datos Vida'!F285)</f>
        <v/>
      </c>
      <c r="G48" s="36" t="str">
        <f>IF('Datos Vida'!G285=0,"",Índice!$G$52*'Datos Vida'!G285)</f>
        <v/>
      </c>
      <c r="H48" s="36" t="str">
        <f>IF('Datos Vida'!H285=0,"",Índice!$G$52*'Datos Vida'!H285)</f>
        <v/>
      </c>
      <c r="I48" s="36" t="str">
        <f>IF('Datos Vida'!I285=0,"",Índice!$G$52*'Datos Vida'!I285)</f>
        <v/>
      </c>
      <c r="J48" s="36" t="str">
        <f>IF('Datos Vida'!J285=0,"",Índice!$G$52*'Datos Vida'!J285)</f>
        <v/>
      </c>
      <c r="K48" s="36" t="str">
        <f>IF('Datos Vida'!K285=0,"",Índice!$G$52*'Datos Vida'!K285)</f>
        <v/>
      </c>
      <c r="L48" s="36" t="str">
        <f>IF('Datos Vida'!L285=0,"",Índice!$G$52*'Datos Vida'!L285)</f>
        <v/>
      </c>
      <c r="M48" s="36" t="str">
        <f>IF('Datos Vida'!M285=0,"",Índice!$G$52*'Datos Vida'!M285)</f>
        <v/>
      </c>
      <c r="N48" s="36" t="str">
        <f>IF('Datos Vida'!N285=0,"",Índice!$G$52*'Datos Vida'!N285)</f>
        <v/>
      </c>
      <c r="O48" s="36" t="str">
        <f>IF('Datos Vida'!O285=0,"",Índice!$G$52*'Datos Vida'!O285)</f>
        <v/>
      </c>
      <c r="P48" s="36" t="str">
        <f>IF('Datos Vida'!P285=0,"",Índice!$G$52*'Datos Vida'!P285)</f>
        <v/>
      </c>
      <c r="Q48" s="36" t="str">
        <f>IF('Datos Vida'!Q285=0,"",Índice!$G$52*'Datos Vida'!Q285)</f>
        <v/>
      </c>
      <c r="R48" s="36" t="str">
        <f>IF('Datos Vida'!R285=0,"",Índice!$G$52*'Datos Vida'!R285)</f>
        <v/>
      </c>
      <c r="S48" s="36" t="str">
        <f>IF('Datos Vida'!S285=0,"",Índice!$G$52*'Datos Vida'!S285)</f>
        <v/>
      </c>
      <c r="T48" s="36" t="str">
        <f>IF('Datos Vida'!T285=0,"",Índice!$G$52*'Datos Vida'!T285)</f>
        <v/>
      </c>
      <c r="U48" s="36" t="str">
        <f>IF('Datos Vida'!U285=0,"",Índice!$G$52*'Datos Vida'!U285)</f>
        <v/>
      </c>
      <c r="V48" s="36" t="str">
        <f>IF('Datos Vida'!V285=0,"",Índice!$G$52*'Datos Vida'!V285)</f>
        <v/>
      </c>
      <c r="W48" s="36" t="str">
        <f>IF('Datos Vida'!W285=0,"",Índice!$G$52*'Datos Vida'!W285)</f>
        <v/>
      </c>
      <c r="X48" s="36" t="str">
        <f>IF('Datos Vida'!X285=0,"",Índice!$G$52*'Datos Vida'!X285)</f>
        <v/>
      </c>
      <c r="Y48" s="36" t="str">
        <f>IF('Datos Vida'!Y285=0,"",Índice!$G$52*'Datos Vida'!Y285)</f>
        <v/>
      </c>
      <c r="Z48" s="36">
        <f>IF('Datos Vida'!Z285=0,"",Índice!$G$52*'Datos Vida'!Z285)</f>
        <v>1798.9594747637082</v>
      </c>
      <c r="AA48" s="36" t="str">
        <f>IF('Datos Vida'!AA285=0,"",Índice!$G$52*'Datos Vida'!AA285)</f>
        <v/>
      </c>
      <c r="AB48" s="36" t="str">
        <f>IF('Datos Vida'!AB285=0,"",Índice!$G$52*'Datos Vida'!AB285)</f>
        <v/>
      </c>
      <c r="AC48" s="36" t="str">
        <f>IF('Datos Vida'!AC285=0,"",Índice!$G$52*'Datos Vida'!AC285)</f>
        <v/>
      </c>
      <c r="AD48" s="36" t="str">
        <f>IF('Datos Vida'!AD285=0,"",Índice!$G$52*'Datos Vida'!AD285)</f>
        <v/>
      </c>
      <c r="AE48" s="36" t="str">
        <f>IF('Datos Vida'!AE285=0,"",Índice!$G$52*'Datos Vida'!AE285)</f>
        <v/>
      </c>
      <c r="AF48" s="36" t="str">
        <f>IF('Datos Vida'!AF285=0,"",Índice!$G$52*'Datos Vida'!AF285)</f>
        <v/>
      </c>
      <c r="AG48" s="36" t="str">
        <f>IF('Datos Vida'!AG285=0,"",Índice!$G$52*'Datos Vida'!AG285)</f>
        <v/>
      </c>
      <c r="AH48" s="36" t="str">
        <f>IF('Datos Vida'!AH285=0,"",Índice!$G$52*'Datos Vida'!AH285)</f>
        <v/>
      </c>
      <c r="AI48" s="36" t="str">
        <f>IF('Datos Vida'!AI285=0,"",Índice!$G$52*'Datos Vida'!AI285)</f>
        <v/>
      </c>
      <c r="AJ48" s="36" t="str">
        <f>IF('Datos Vida'!AJ285=0,"",Índice!$G$52*'Datos Vida'!AJ285)</f>
        <v/>
      </c>
      <c r="AK48" s="36" t="str">
        <f>IF('Datos Vida'!AK285=0,"",Índice!$G$52*'Datos Vida'!AK285)</f>
        <v/>
      </c>
      <c r="AL48" s="36" t="str">
        <f>IF('Datos Vida'!AL285=0,"",Índice!$G$52*'Datos Vida'!AL285)</f>
        <v/>
      </c>
      <c r="AM48" s="36" t="str">
        <f>IF('Datos Vida'!AM285=0,"",Índice!$G$52*'Datos Vida'!AM285)</f>
        <v/>
      </c>
      <c r="AN48" s="36" t="str">
        <f>IF('Datos Vida'!AN285=0,"",Índice!$G$52*'Datos Vida'!AN285)</f>
        <v/>
      </c>
      <c r="AO48" s="36" t="str">
        <f>IF('Datos Vida'!AO285=0,"",Índice!$G$52*'Datos Vida'!AO285)</f>
        <v/>
      </c>
      <c r="AP48" s="36" t="str">
        <f>IF('Datos Vida'!AP285=0,"",Índice!$G$52*'Datos Vida'!AP285)</f>
        <v/>
      </c>
      <c r="AQ48" s="36">
        <f>Índice!$G$52*'Datos Vida'!AQ285</f>
        <v>1798.9594747637082</v>
      </c>
      <c r="AR48" s="29"/>
      <c r="AS48" s="36">
        <f>Índice!$F$52*'Datos Vida'!AS285</f>
        <v>12988.705989972537</v>
      </c>
      <c r="AT48" s="63">
        <f t="shared" si="0"/>
        <v>-0.86149817571107312</v>
      </c>
      <c r="AU48" s="29"/>
      <c r="AV48" s="64">
        <f t="shared" si="1"/>
        <v>4.8422839368420396E-5</v>
      </c>
      <c r="AW48" s="64">
        <f t="shared" si="2"/>
        <v>2.6207317341177358E-4</v>
      </c>
    </row>
    <row r="49" spans="1:49" x14ac:dyDescent="0.2">
      <c r="B49" s="62" t="str">
        <f>'Datos Vida'!B286</f>
        <v>305. Rentas Privadas y Otras Rentas</v>
      </c>
      <c r="C49" s="36" t="str">
        <f>IF('Datos Vida'!C286=0,"",Índice!$G$52*'Datos Vida'!C286)</f>
        <v/>
      </c>
      <c r="D49" s="36" t="str">
        <f>IF('Datos Vida'!D286=0,"",Índice!$G$52*'Datos Vida'!D286)</f>
        <v/>
      </c>
      <c r="E49" s="36" t="str">
        <f>IF('Datos Vida'!E286=0,"",Índice!$G$52*'Datos Vida'!E286)</f>
        <v/>
      </c>
      <c r="F49" s="36" t="str">
        <f>IF('Datos Vida'!F286=0,"",Índice!$G$52*'Datos Vida'!F286)</f>
        <v/>
      </c>
      <c r="G49" s="36" t="str">
        <f>IF('Datos Vida'!G286=0,"",Índice!$G$52*'Datos Vida'!G286)</f>
        <v/>
      </c>
      <c r="H49" s="36" t="str">
        <f>IF('Datos Vida'!H286=0,"",Índice!$G$52*'Datos Vida'!H286)</f>
        <v/>
      </c>
      <c r="I49" s="36" t="str">
        <f>IF('Datos Vida'!I286=0,"",Índice!$G$52*'Datos Vida'!I286)</f>
        <v/>
      </c>
      <c r="J49" s="36" t="str">
        <f>IF('Datos Vida'!J286=0,"",Índice!$G$52*'Datos Vida'!J286)</f>
        <v/>
      </c>
      <c r="K49" s="36" t="str">
        <f>IF('Datos Vida'!K286=0,"",Índice!$G$52*'Datos Vida'!K286)</f>
        <v/>
      </c>
      <c r="L49" s="36" t="str">
        <f>IF('Datos Vida'!L286=0,"",Índice!$G$52*'Datos Vida'!L286)</f>
        <v/>
      </c>
      <c r="M49" s="36" t="str">
        <f>IF('Datos Vida'!M286=0,"",Índice!$G$52*'Datos Vida'!M286)</f>
        <v/>
      </c>
      <c r="N49" s="36" t="str">
        <f>IF('Datos Vida'!N286=0,"",Índice!$G$52*'Datos Vida'!N286)</f>
        <v/>
      </c>
      <c r="O49" s="36" t="str">
        <f>IF('Datos Vida'!O286=0,"",Índice!$G$52*'Datos Vida'!O286)</f>
        <v/>
      </c>
      <c r="P49" s="36" t="str">
        <f>IF('Datos Vida'!P286=0,"",Índice!$G$52*'Datos Vida'!P286)</f>
        <v/>
      </c>
      <c r="Q49" s="36" t="str">
        <f>IF('Datos Vida'!Q286=0,"",Índice!$G$52*'Datos Vida'!Q286)</f>
        <v/>
      </c>
      <c r="R49" s="36" t="str">
        <f>IF('Datos Vida'!R286=0,"",Índice!$G$52*'Datos Vida'!R286)</f>
        <v/>
      </c>
      <c r="S49" s="36" t="str">
        <f>IF('Datos Vida'!S286=0,"",Índice!$G$52*'Datos Vida'!S286)</f>
        <v/>
      </c>
      <c r="T49" s="36" t="str">
        <f>IF('Datos Vida'!T286=0,"",Índice!$G$52*'Datos Vida'!T286)</f>
        <v/>
      </c>
      <c r="U49" s="36" t="str">
        <f>IF('Datos Vida'!U286=0,"",Índice!$G$52*'Datos Vida'!U286)</f>
        <v/>
      </c>
      <c r="V49" s="36" t="str">
        <f>IF('Datos Vida'!V286=0,"",Índice!$G$52*'Datos Vida'!V286)</f>
        <v/>
      </c>
      <c r="W49" s="36" t="str">
        <f>IF('Datos Vida'!W286=0,"",Índice!$G$52*'Datos Vida'!W286)</f>
        <v/>
      </c>
      <c r="X49" s="36" t="str">
        <f>IF('Datos Vida'!X286=0,"",Índice!$G$52*'Datos Vida'!X286)</f>
        <v/>
      </c>
      <c r="Y49" s="36" t="str">
        <f>IF('Datos Vida'!Y286=0,"",Índice!$G$52*'Datos Vida'!Y286)</f>
        <v/>
      </c>
      <c r="Z49" s="36" t="str">
        <f>IF('Datos Vida'!Z286=0,"",Índice!$G$52*'Datos Vida'!Z286)</f>
        <v/>
      </c>
      <c r="AA49" s="36" t="str">
        <f>IF('Datos Vida'!AA286=0,"",Índice!$G$52*'Datos Vida'!AA286)</f>
        <v/>
      </c>
      <c r="AB49" s="36" t="str">
        <f>IF('Datos Vida'!AB286=0,"",Índice!$G$52*'Datos Vida'!AB286)</f>
        <v/>
      </c>
      <c r="AC49" s="36" t="str">
        <f>IF('Datos Vida'!AC286=0,"",Índice!$G$52*'Datos Vida'!AC286)</f>
        <v/>
      </c>
      <c r="AD49" s="36" t="str">
        <f>IF('Datos Vida'!AD286=0,"",Índice!$G$52*'Datos Vida'!AD286)</f>
        <v/>
      </c>
      <c r="AE49" s="36" t="str">
        <f>IF('Datos Vida'!AE286=0,"",Índice!$G$52*'Datos Vida'!AE286)</f>
        <v/>
      </c>
      <c r="AF49" s="36" t="str">
        <f>IF('Datos Vida'!AF286=0,"",Índice!$G$52*'Datos Vida'!AF286)</f>
        <v/>
      </c>
      <c r="AG49" s="36" t="str">
        <f>IF('Datos Vida'!AG286=0,"",Índice!$G$52*'Datos Vida'!AG286)</f>
        <v/>
      </c>
      <c r="AH49" s="36" t="str">
        <f>IF('Datos Vida'!AH286=0,"",Índice!$G$52*'Datos Vida'!AH286)</f>
        <v/>
      </c>
      <c r="AI49" s="36" t="str">
        <f>IF('Datos Vida'!AI286=0,"",Índice!$G$52*'Datos Vida'!AI286)</f>
        <v/>
      </c>
      <c r="AJ49" s="36" t="str">
        <f>IF('Datos Vida'!AJ286=0,"",Índice!$G$52*'Datos Vida'!AJ286)</f>
        <v/>
      </c>
      <c r="AK49" s="36" t="str">
        <f>IF('Datos Vida'!AK286=0,"",Índice!$G$52*'Datos Vida'!AK286)</f>
        <v/>
      </c>
      <c r="AL49" s="36" t="str">
        <f>IF('Datos Vida'!AL286=0,"",Índice!$G$52*'Datos Vida'!AL286)</f>
        <v/>
      </c>
      <c r="AM49" s="36" t="str">
        <f>IF('Datos Vida'!AM286=0,"",Índice!$G$52*'Datos Vida'!AM286)</f>
        <v/>
      </c>
      <c r="AN49" s="36" t="str">
        <f>IF('Datos Vida'!AN286=0,"",Índice!$G$52*'Datos Vida'!AN286)</f>
        <v/>
      </c>
      <c r="AO49" s="36" t="str">
        <f>IF('Datos Vida'!AO286=0,"",Índice!$G$52*'Datos Vida'!AO286)</f>
        <v/>
      </c>
      <c r="AP49" s="36" t="str">
        <f>IF('Datos Vida'!AP286=0,"",Índice!$G$52*'Datos Vida'!AP286)</f>
        <v/>
      </c>
      <c r="AQ49" s="36">
        <f>Índice!$G$52*'Datos Vida'!AQ286</f>
        <v>0</v>
      </c>
      <c r="AR49" s="29"/>
      <c r="AS49" s="36">
        <f>Índice!$F$52*'Datos Vida'!AS286</f>
        <v>0</v>
      </c>
      <c r="AT49" s="63" t="str">
        <f t="shared" si="0"/>
        <v/>
      </c>
      <c r="AU49" s="29"/>
      <c r="AV49" s="64">
        <f t="shared" si="1"/>
        <v>0</v>
      </c>
      <c r="AW49" s="64">
        <f t="shared" si="2"/>
        <v>0</v>
      </c>
    </row>
    <row r="50" spans="1:49" x14ac:dyDescent="0.2">
      <c r="A50" s="222"/>
      <c r="B50" s="62" t="str">
        <f>'Datos Vida'!B287</f>
        <v>306. Dotal puro o Capital Diferido</v>
      </c>
      <c r="C50" s="36" t="str">
        <f>IF('Datos Vida'!C287=0,"",Índice!$G$52*'Datos Vida'!C287)</f>
        <v/>
      </c>
      <c r="D50" s="36" t="str">
        <f>IF('Datos Vida'!D287=0,"",Índice!$G$52*'Datos Vida'!D287)</f>
        <v/>
      </c>
      <c r="E50" s="36" t="str">
        <f>IF('Datos Vida'!E287=0,"",Índice!$G$52*'Datos Vida'!E287)</f>
        <v/>
      </c>
      <c r="F50" s="36" t="str">
        <f>IF('Datos Vida'!F287=0,"",Índice!$G$52*'Datos Vida'!F287)</f>
        <v/>
      </c>
      <c r="G50" s="36" t="str">
        <f>IF('Datos Vida'!G287=0,"",Índice!$G$52*'Datos Vida'!G287)</f>
        <v/>
      </c>
      <c r="H50" s="36" t="str">
        <f>IF('Datos Vida'!H287=0,"",Índice!$G$52*'Datos Vida'!H287)</f>
        <v/>
      </c>
      <c r="I50" s="36" t="str">
        <f>IF('Datos Vida'!I287=0,"",Índice!$G$52*'Datos Vida'!I287)</f>
        <v/>
      </c>
      <c r="J50" s="36" t="str">
        <f>IF('Datos Vida'!J287=0,"",Índice!$G$52*'Datos Vida'!J287)</f>
        <v/>
      </c>
      <c r="K50" s="36" t="str">
        <f>IF('Datos Vida'!K287=0,"",Índice!$G$52*'Datos Vida'!K287)</f>
        <v/>
      </c>
      <c r="L50" s="36" t="str">
        <f>IF('Datos Vida'!L287=0,"",Índice!$G$52*'Datos Vida'!L287)</f>
        <v/>
      </c>
      <c r="M50" s="36" t="str">
        <f>IF('Datos Vida'!M287=0,"",Índice!$G$52*'Datos Vida'!M287)</f>
        <v/>
      </c>
      <c r="N50" s="36" t="str">
        <f>IF('Datos Vida'!N287=0,"",Índice!$G$52*'Datos Vida'!N287)</f>
        <v/>
      </c>
      <c r="O50" s="36" t="str">
        <f>IF('Datos Vida'!O287=0,"",Índice!$G$52*'Datos Vida'!O287)</f>
        <v/>
      </c>
      <c r="P50" s="36" t="str">
        <f>IF('Datos Vida'!P287=0,"",Índice!$G$52*'Datos Vida'!P287)</f>
        <v/>
      </c>
      <c r="Q50" s="36" t="str">
        <f>IF('Datos Vida'!Q287=0,"",Índice!$G$52*'Datos Vida'!Q287)</f>
        <v/>
      </c>
      <c r="R50" s="36" t="str">
        <f>IF('Datos Vida'!R287=0,"",Índice!$G$52*'Datos Vida'!R287)</f>
        <v/>
      </c>
      <c r="S50" s="36" t="str">
        <f>IF('Datos Vida'!S287=0,"",Índice!$G$52*'Datos Vida'!S287)</f>
        <v/>
      </c>
      <c r="T50" s="36" t="str">
        <f>IF('Datos Vida'!T287=0,"",Índice!$G$52*'Datos Vida'!T287)</f>
        <v/>
      </c>
      <c r="U50" s="36" t="str">
        <f>IF('Datos Vida'!U287=0,"",Índice!$G$52*'Datos Vida'!U287)</f>
        <v/>
      </c>
      <c r="V50" s="36" t="str">
        <f>IF('Datos Vida'!V287=0,"",Índice!$G$52*'Datos Vida'!V287)</f>
        <v/>
      </c>
      <c r="W50" s="36" t="str">
        <f>IF('Datos Vida'!W287=0,"",Índice!$G$52*'Datos Vida'!W287)</f>
        <v/>
      </c>
      <c r="X50" s="36" t="str">
        <f>IF('Datos Vida'!X287=0,"",Índice!$G$52*'Datos Vida'!X287)</f>
        <v/>
      </c>
      <c r="Y50" s="36" t="str">
        <f>IF('Datos Vida'!Y287=0,"",Índice!$G$52*'Datos Vida'!Y287)</f>
        <v/>
      </c>
      <c r="Z50" s="36" t="str">
        <f>IF('Datos Vida'!Z287=0,"",Índice!$G$52*'Datos Vida'!Z287)</f>
        <v/>
      </c>
      <c r="AA50" s="36" t="str">
        <f>IF('Datos Vida'!AA287=0,"",Índice!$G$52*'Datos Vida'!AA287)</f>
        <v/>
      </c>
      <c r="AB50" s="36" t="str">
        <f>IF('Datos Vida'!AB287=0,"",Índice!$G$52*'Datos Vida'!AB287)</f>
        <v/>
      </c>
      <c r="AC50" s="36" t="str">
        <f>IF('Datos Vida'!AC287=0,"",Índice!$G$52*'Datos Vida'!AC287)</f>
        <v/>
      </c>
      <c r="AD50" s="36" t="str">
        <f>IF('Datos Vida'!AD287=0,"",Índice!$G$52*'Datos Vida'!AD287)</f>
        <v/>
      </c>
      <c r="AE50" s="36" t="str">
        <f>IF('Datos Vida'!AE287=0,"",Índice!$G$52*'Datos Vida'!AE287)</f>
        <v/>
      </c>
      <c r="AF50" s="36" t="str">
        <f>IF('Datos Vida'!AF287=0,"",Índice!$G$52*'Datos Vida'!AF287)</f>
        <v/>
      </c>
      <c r="AG50" s="36" t="str">
        <f>IF('Datos Vida'!AG287=0,"",Índice!$G$52*'Datos Vida'!AG287)</f>
        <v/>
      </c>
      <c r="AH50" s="36" t="str">
        <f>IF('Datos Vida'!AH287=0,"",Índice!$G$52*'Datos Vida'!AH287)</f>
        <v/>
      </c>
      <c r="AI50" s="36" t="str">
        <f>IF('Datos Vida'!AI287=0,"",Índice!$G$52*'Datos Vida'!AI287)</f>
        <v/>
      </c>
      <c r="AJ50" s="36" t="str">
        <f>IF('Datos Vida'!AJ287=0,"",Índice!$G$52*'Datos Vida'!AJ287)</f>
        <v/>
      </c>
      <c r="AK50" s="36" t="str">
        <f>IF('Datos Vida'!AK287=0,"",Índice!$G$52*'Datos Vida'!AK287)</f>
        <v/>
      </c>
      <c r="AL50" s="36" t="str">
        <f>IF('Datos Vida'!AL287=0,"",Índice!$G$52*'Datos Vida'!AL287)</f>
        <v/>
      </c>
      <c r="AM50" s="36" t="str">
        <f>IF('Datos Vida'!AM287=0,"",Índice!$G$52*'Datos Vida'!AM287)</f>
        <v/>
      </c>
      <c r="AN50" s="36" t="str">
        <f>IF('Datos Vida'!AN287=0,"",Índice!$G$52*'Datos Vida'!AN287)</f>
        <v/>
      </c>
      <c r="AO50" s="36" t="str">
        <f>IF('Datos Vida'!AO287=0,"",Índice!$G$52*'Datos Vida'!AO287)</f>
        <v/>
      </c>
      <c r="AP50" s="36" t="str">
        <f>IF('Datos Vida'!AP287=0,"",Índice!$G$52*'Datos Vida'!AP287)</f>
        <v/>
      </c>
      <c r="AQ50" s="36">
        <f>Índice!$G$52*'Datos Vida'!AQ287</f>
        <v>0</v>
      </c>
      <c r="AR50" s="29"/>
      <c r="AS50" s="36">
        <f>Índice!$F$52*'Datos Vida'!AS287</f>
        <v>0</v>
      </c>
      <c r="AT50" s="63" t="str">
        <f t="shared" si="0"/>
        <v/>
      </c>
      <c r="AU50" s="29"/>
      <c r="AV50" s="64">
        <f t="shared" si="1"/>
        <v>0</v>
      </c>
      <c r="AW50" s="64">
        <f t="shared" si="2"/>
        <v>0</v>
      </c>
    </row>
    <row r="51" spans="1:49" x14ac:dyDescent="0.2">
      <c r="B51" s="62" t="str">
        <f>'Datos Vida'!B288</f>
        <v>307. Protección Familiar</v>
      </c>
      <c r="C51" s="36" t="str">
        <f>IF('Datos Vida'!C288=0,"",Índice!$G$52*'Datos Vida'!C288)</f>
        <v/>
      </c>
      <c r="D51" s="36" t="str">
        <f>IF('Datos Vida'!D288=0,"",Índice!$G$52*'Datos Vida'!D288)</f>
        <v/>
      </c>
      <c r="E51" s="36" t="str">
        <f>IF('Datos Vida'!E288=0,"",Índice!$G$52*'Datos Vida'!E288)</f>
        <v/>
      </c>
      <c r="F51" s="36">
        <f>IF('Datos Vida'!F288=0,"",Índice!$G$52*'Datos Vida'!F288)</f>
        <v>7101.5013895329002</v>
      </c>
      <c r="G51" s="36">
        <f>IF('Datos Vida'!G288=0,"",Índice!$G$52*'Datos Vida'!G288)</f>
        <v>1396.2687920334129</v>
      </c>
      <c r="H51" s="36" t="str">
        <f>IF('Datos Vida'!H288=0,"",Índice!$G$52*'Datos Vida'!H288)</f>
        <v/>
      </c>
      <c r="I51" s="36" t="str">
        <f>IF('Datos Vida'!I288=0,"",Índice!$G$52*'Datos Vida'!I288)</f>
        <v/>
      </c>
      <c r="J51" s="36" t="str">
        <f>IF('Datos Vida'!J288=0,"",Índice!$G$52*'Datos Vida'!J288)</f>
        <v/>
      </c>
      <c r="K51" s="36" t="str">
        <f>IF('Datos Vida'!K288=0,"",Índice!$G$52*'Datos Vida'!K288)</f>
        <v/>
      </c>
      <c r="L51" s="36" t="str">
        <f>IF('Datos Vida'!L288=0,"",Índice!$G$52*'Datos Vida'!L288)</f>
        <v/>
      </c>
      <c r="M51" s="36" t="str">
        <f>IF('Datos Vida'!M288=0,"",Índice!$G$52*'Datos Vida'!M288)</f>
        <v/>
      </c>
      <c r="N51" s="36" t="str">
        <f>IF('Datos Vida'!N288=0,"",Índice!$G$52*'Datos Vida'!N288)</f>
        <v/>
      </c>
      <c r="O51" s="36" t="str">
        <f>IF('Datos Vida'!O288=0,"",Índice!$G$52*'Datos Vida'!O288)</f>
        <v/>
      </c>
      <c r="P51" s="36" t="str">
        <f>IF('Datos Vida'!P288=0,"",Índice!$G$52*'Datos Vida'!P288)</f>
        <v/>
      </c>
      <c r="Q51" s="36" t="str">
        <f>IF('Datos Vida'!Q288=0,"",Índice!$G$52*'Datos Vida'!Q288)</f>
        <v/>
      </c>
      <c r="R51" s="36">
        <f>IF('Datos Vida'!R288=0,"",Índice!$G$52*'Datos Vida'!R288)</f>
        <v>619.46393865303253</v>
      </c>
      <c r="S51" s="36" t="str">
        <f>IF('Datos Vida'!S288=0,"",Índice!$G$52*'Datos Vida'!S288)</f>
        <v/>
      </c>
      <c r="T51" s="36" t="str">
        <f>IF('Datos Vida'!T288=0,"",Índice!$G$52*'Datos Vida'!T288)</f>
        <v/>
      </c>
      <c r="U51" s="36" t="str">
        <f>IF('Datos Vida'!U288=0,"",Índice!$G$52*'Datos Vida'!U288)</f>
        <v/>
      </c>
      <c r="V51" s="36" t="str">
        <f>IF('Datos Vida'!V288=0,"",Índice!$G$52*'Datos Vida'!V288)</f>
        <v/>
      </c>
      <c r="W51" s="36" t="str">
        <f>IF('Datos Vida'!W288=0,"",Índice!$G$52*'Datos Vida'!W288)</f>
        <v/>
      </c>
      <c r="X51" s="36" t="str">
        <f>IF('Datos Vida'!X288=0,"",Índice!$G$52*'Datos Vida'!X288)</f>
        <v/>
      </c>
      <c r="Y51" s="36" t="str">
        <f>IF('Datos Vida'!Y288=0,"",Índice!$G$52*'Datos Vida'!Y288)</f>
        <v/>
      </c>
      <c r="Z51" s="36" t="str">
        <f>IF('Datos Vida'!Z288=0,"",Índice!$G$52*'Datos Vida'!Z288)</f>
        <v/>
      </c>
      <c r="AA51" s="36" t="str">
        <f>IF('Datos Vida'!AA288=0,"",Índice!$G$52*'Datos Vida'!AA288)</f>
        <v/>
      </c>
      <c r="AB51" s="36" t="str">
        <f>IF('Datos Vida'!AB288=0,"",Índice!$G$52*'Datos Vida'!AB288)</f>
        <v/>
      </c>
      <c r="AC51" s="36" t="str">
        <f>IF('Datos Vida'!AC288=0,"",Índice!$G$52*'Datos Vida'!AC288)</f>
        <v/>
      </c>
      <c r="AD51" s="36" t="str">
        <f>IF('Datos Vida'!AD288=0,"",Índice!$G$52*'Datos Vida'!AD288)</f>
        <v/>
      </c>
      <c r="AE51" s="36" t="str">
        <f>IF('Datos Vida'!AE288=0,"",Índice!$G$52*'Datos Vida'!AE288)</f>
        <v/>
      </c>
      <c r="AF51" s="36" t="str">
        <f>IF('Datos Vida'!AF288=0,"",Índice!$G$52*'Datos Vida'!AF288)</f>
        <v/>
      </c>
      <c r="AG51" s="36" t="str">
        <f>IF('Datos Vida'!AG288=0,"",Índice!$G$52*'Datos Vida'!AG288)</f>
        <v/>
      </c>
      <c r="AH51" s="36" t="str">
        <f>IF('Datos Vida'!AH288=0,"",Índice!$G$52*'Datos Vida'!AH288)</f>
        <v/>
      </c>
      <c r="AI51" s="36" t="str">
        <f>IF('Datos Vida'!AI288=0,"",Índice!$G$52*'Datos Vida'!AI288)</f>
        <v/>
      </c>
      <c r="AJ51" s="36" t="str">
        <f>IF('Datos Vida'!AJ288=0,"",Índice!$G$52*'Datos Vida'!AJ288)</f>
        <v/>
      </c>
      <c r="AK51" s="36">
        <f>IF('Datos Vida'!AK288=0,"",Índice!$G$52*'Datos Vida'!AK288)</f>
        <v>282.46521404998236</v>
      </c>
      <c r="AL51" s="36" t="str">
        <f>IF('Datos Vida'!AL288=0,"",Índice!$G$52*'Datos Vida'!AL288)</f>
        <v/>
      </c>
      <c r="AM51" s="36" t="str">
        <f>IF('Datos Vida'!AM288=0,"",Índice!$G$52*'Datos Vida'!AM288)</f>
        <v/>
      </c>
      <c r="AN51" s="36" t="str">
        <f>IF('Datos Vida'!AN288=0,"",Índice!$G$52*'Datos Vida'!AN288)</f>
        <v/>
      </c>
      <c r="AO51" s="36" t="str">
        <f>IF('Datos Vida'!AO288=0,"",Índice!$G$52*'Datos Vida'!AO288)</f>
        <v/>
      </c>
      <c r="AP51" s="36" t="str">
        <f>IF('Datos Vida'!AP288=0,"",Índice!$G$52*'Datos Vida'!AP288)</f>
        <v/>
      </c>
      <c r="AQ51" s="36">
        <f>Índice!$G$52*'Datos Vida'!AQ288</f>
        <v>9399.6993342693277</v>
      </c>
      <c r="AR51" s="29"/>
      <c r="AS51" s="36">
        <f>Índice!$F$52*'Datos Vida'!AS288</f>
        <v>10077.957972491264</v>
      </c>
      <c r="AT51" s="63">
        <f t="shared" si="0"/>
        <v>-6.7301197333160867E-2</v>
      </c>
      <c r="AU51" s="29"/>
      <c r="AV51" s="64">
        <f t="shared" si="1"/>
        <v>2.5301299854714996E-4</v>
      </c>
      <c r="AW51" s="64">
        <f t="shared" si="2"/>
        <v>2.0334299886380394E-4</v>
      </c>
    </row>
    <row r="52" spans="1:49" x14ac:dyDescent="0.2">
      <c r="B52" s="62" t="str">
        <f>'Datos Vida'!B289</f>
        <v>308. Incapacidad o Invalidez</v>
      </c>
      <c r="C52" s="36" t="str">
        <f>IF('Datos Vida'!C289=0,"",Índice!$G$52*'Datos Vida'!C289)</f>
        <v/>
      </c>
      <c r="D52" s="36" t="str">
        <f>IF('Datos Vida'!D289=0,"",Índice!$G$52*'Datos Vida'!D289)</f>
        <v/>
      </c>
      <c r="E52" s="36">
        <f>IF('Datos Vida'!E289=0,"",Índice!$G$52*'Datos Vida'!E289)</f>
        <v>85484.934905086862</v>
      </c>
      <c r="F52" s="36">
        <f>IF('Datos Vida'!F289=0,"",Índice!$G$52*'Datos Vida'!F289)</f>
        <v>11383.079370922107</v>
      </c>
      <c r="G52" s="36">
        <f>IF('Datos Vida'!G289=0,"",Índice!$G$52*'Datos Vida'!G289)</f>
        <v>6439.989154533273</v>
      </c>
      <c r="H52" s="36">
        <f>IF('Datos Vida'!H289=0,"",Índice!$G$52*'Datos Vida'!H289)</f>
        <v>40145.100642052996</v>
      </c>
      <c r="I52" s="36" t="str">
        <f>IF('Datos Vida'!I289=0,"",Índice!$G$52*'Datos Vida'!I289)</f>
        <v/>
      </c>
      <c r="J52" s="36" t="str">
        <f>IF('Datos Vida'!J289=0,"",Índice!$G$52*'Datos Vida'!J289)</f>
        <v/>
      </c>
      <c r="K52" s="36">
        <f>IF('Datos Vida'!K289=0,"",Índice!$G$52*'Datos Vida'!K289)</f>
        <v>3241.8351972136543</v>
      </c>
      <c r="L52" s="36" t="str">
        <f>IF('Datos Vida'!L289=0,"",Índice!$G$52*'Datos Vida'!L289)</f>
        <v/>
      </c>
      <c r="M52" s="36" t="str">
        <f>IF('Datos Vida'!M289=0,"",Índice!$G$52*'Datos Vida'!M289)</f>
        <v/>
      </c>
      <c r="N52" s="36" t="str">
        <f>IF('Datos Vida'!N289=0,"",Índice!$G$52*'Datos Vida'!N289)</f>
        <v/>
      </c>
      <c r="O52" s="36" t="str">
        <f>IF('Datos Vida'!O289=0,"",Índice!$G$52*'Datos Vida'!O289)</f>
        <v/>
      </c>
      <c r="P52" s="36" t="str">
        <f>IF('Datos Vida'!P289=0,"",Índice!$G$52*'Datos Vida'!P289)</f>
        <v/>
      </c>
      <c r="Q52" s="36">
        <f>IF('Datos Vida'!Q289=0,"",Índice!$G$52*'Datos Vida'!Q289)</f>
        <v>97.194160729952984</v>
      </c>
      <c r="R52" s="36">
        <f>IF('Datos Vida'!R289=0,"",Índice!$G$52*'Datos Vida'!R289)</f>
        <v>383.70771399129848</v>
      </c>
      <c r="S52" s="36" t="str">
        <f>IF('Datos Vida'!S289=0,"",Índice!$G$52*'Datos Vida'!S289)</f>
        <v/>
      </c>
      <c r="T52" s="36" t="str">
        <f>IF('Datos Vida'!T289=0,"",Índice!$G$52*'Datos Vida'!T289)</f>
        <v/>
      </c>
      <c r="U52" s="36">
        <f>IF('Datos Vida'!U289=0,"",Índice!$G$52*'Datos Vida'!U289)</f>
        <v>702.4038630001188</v>
      </c>
      <c r="V52" s="36" t="str">
        <f>IF('Datos Vida'!V289=0,"",Índice!$G$52*'Datos Vida'!V289)</f>
        <v/>
      </c>
      <c r="W52" s="36" t="str">
        <f>IF('Datos Vida'!W289=0,"",Índice!$G$52*'Datos Vida'!W289)</f>
        <v/>
      </c>
      <c r="X52" s="36" t="str">
        <f>IF('Datos Vida'!X289=0,"",Índice!$G$52*'Datos Vida'!X289)</f>
        <v/>
      </c>
      <c r="Y52" s="36" t="str">
        <f>IF('Datos Vida'!Y289=0,"",Índice!$G$52*'Datos Vida'!Y289)</f>
        <v/>
      </c>
      <c r="Z52" s="36">
        <f>IF('Datos Vida'!Z289=0,"",Índice!$G$52*'Datos Vida'!Z289)</f>
        <v>32064.581556514986</v>
      </c>
      <c r="AA52" s="36" t="str">
        <f>IF('Datos Vida'!AA289=0,"",Índice!$G$52*'Datos Vida'!AA289)</f>
        <v/>
      </c>
      <c r="AB52" s="36">
        <f>IF('Datos Vida'!AB289=0,"",Índice!$G$52*'Datos Vida'!AB289)</f>
        <v>4770.3383969325159</v>
      </c>
      <c r="AC52" s="36" t="str">
        <f>IF('Datos Vida'!AC289=0,"",Índice!$G$52*'Datos Vida'!AC289)</f>
        <v/>
      </c>
      <c r="AD52" s="36" t="str">
        <f>IF('Datos Vida'!AD289=0,"",Índice!$G$52*'Datos Vida'!AD289)</f>
        <v/>
      </c>
      <c r="AE52" s="36" t="str">
        <f>IF('Datos Vida'!AE289=0,"",Índice!$G$52*'Datos Vida'!AE289)</f>
        <v/>
      </c>
      <c r="AF52" s="36">
        <f>IF('Datos Vida'!AF289=0,"",Índice!$G$52*'Datos Vida'!AF289)</f>
        <v>7329.4671126870535</v>
      </c>
      <c r="AG52" s="36">
        <f>IF('Datos Vida'!AG289=0,"",Índice!$G$52*'Datos Vida'!AG289)</f>
        <v>3063.0278787689103</v>
      </c>
      <c r="AH52" s="36">
        <f>IF('Datos Vida'!AH289=0,"",Índice!$G$52*'Datos Vida'!AH289)</f>
        <v>919.99359069657635</v>
      </c>
      <c r="AI52" s="36" t="str">
        <f>IF('Datos Vida'!AI289=0,"",Índice!$G$52*'Datos Vida'!AI289)</f>
        <v/>
      </c>
      <c r="AJ52" s="36">
        <f>IF('Datos Vida'!AJ289=0,"",Índice!$G$52*'Datos Vida'!AJ289)</f>
        <v>1785.2835725538932</v>
      </c>
      <c r="AK52" s="36">
        <f>IF('Datos Vida'!AK289=0,"",Índice!$G$52*'Datos Vida'!AK289)</f>
        <v>37108.914272845141</v>
      </c>
      <c r="AL52" s="36" t="str">
        <f>IF('Datos Vida'!AL289=0,"",Índice!$G$52*'Datos Vida'!AL289)</f>
        <v/>
      </c>
      <c r="AM52" s="36" t="str">
        <f>IF('Datos Vida'!AM289=0,"",Índice!$G$52*'Datos Vida'!AM289)</f>
        <v/>
      </c>
      <c r="AN52" s="36" t="str">
        <f>IF('Datos Vida'!AN289=0,"",Índice!$G$52*'Datos Vida'!AN289)</f>
        <v/>
      </c>
      <c r="AO52" s="36" t="str">
        <f>IF('Datos Vida'!AO289=0,"",Índice!$G$52*'Datos Vida'!AO289)</f>
        <v/>
      </c>
      <c r="AP52" s="36" t="str">
        <f>IF('Datos Vida'!AP289=0,"",Índice!$G$52*'Datos Vida'!AP289)</f>
        <v/>
      </c>
      <c r="AQ52" s="36">
        <f>Índice!$G$52*'Datos Vida'!AQ289</f>
        <v>234919.85138852935</v>
      </c>
      <c r="AR52" s="29"/>
      <c r="AS52" s="36">
        <f>Índice!$F$52*'Datos Vida'!AS289</f>
        <v>265183.09668061428</v>
      </c>
      <c r="AT52" s="63">
        <f t="shared" si="0"/>
        <v>-0.11412207516580097</v>
      </c>
      <c r="AU52" s="29"/>
      <c r="AV52" s="64">
        <f t="shared" si="1"/>
        <v>6.3233699190106043E-3</v>
      </c>
      <c r="AW52" s="64">
        <f t="shared" si="2"/>
        <v>5.350600416692987E-3</v>
      </c>
    </row>
    <row r="53" spans="1:49" x14ac:dyDescent="0.2">
      <c r="A53" s="222"/>
      <c r="B53" s="62" t="str">
        <f>'Datos Vida'!B290</f>
        <v>309. Salud</v>
      </c>
      <c r="C53" s="36" t="str">
        <f>IF('Datos Vida'!C290=0,"",Índice!$G$52*'Datos Vida'!C290)</f>
        <v/>
      </c>
      <c r="D53" s="36" t="str">
        <f>IF('Datos Vida'!D290=0,"",Índice!$G$52*'Datos Vida'!D290)</f>
        <v/>
      </c>
      <c r="E53" s="36">
        <f>IF('Datos Vida'!E290=0,"",Índice!$G$52*'Datos Vida'!E290)</f>
        <v>133190.39407350356</v>
      </c>
      <c r="F53" s="36">
        <f>IF('Datos Vida'!F290=0,"",Índice!$G$52*'Datos Vida'!F290)</f>
        <v>90702.597775046379</v>
      </c>
      <c r="G53" s="36">
        <f>IF('Datos Vida'!G290=0,"",Índice!$G$52*'Datos Vida'!G290)</f>
        <v>2008.5205633519161</v>
      </c>
      <c r="H53" s="36">
        <f>IF('Datos Vida'!H290=0,"",Índice!$G$52*'Datos Vida'!H290)</f>
        <v>67491.427896867375</v>
      </c>
      <c r="I53" s="36">
        <f>IF('Datos Vida'!I290=0,"",Índice!$G$52*'Datos Vida'!I290)</f>
        <v>9074.4714110707464</v>
      </c>
      <c r="J53" s="36">
        <f>IF('Datos Vida'!J290=0,"",Índice!$G$52*'Datos Vida'!J290)</f>
        <v>74.435010037499879</v>
      </c>
      <c r="K53" s="36" t="str">
        <f>IF('Datos Vida'!K290=0,"",Índice!$G$52*'Datos Vida'!K290)</f>
        <v/>
      </c>
      <c r="L53" s="36">
        <f>IF('Datos Vida'!L290=0,"",Índice!$G$52*'Datos Vida'!L290)</f>
        <v>793.71262302783805</v>
      </c>
      <c r="M53" s="36">
        <f>IF('Datos Vida'!M290=0,"",Índice!$G$52*'Datos Vida'!M290)</f>
        <v>98.725045305678535</v>
      </c>
      <c r="N53" s="36">
        <f>IF('Datos Vida'!N290=0,"",Índice!$G$52*'Datos Vida'!N290)</f>
        <v>22817.324306330687</v>
      </c>
      <c r="O53" s="36" t="str">
        <f>IF('Datos Vida'!O290=0,"",Índice!$G$52*'Datos Vida'!O290)</f>
        <v/>
      </c>
      <c r="P53" s="36" t="str">
        <f>IF('Datos Vida'!P290=0,"",Índice!$G$52*'Datos Vida'!P290)</f>
        <v/>
      </c>
      <c r="Q53" s="36">
        <f>IF('Datos Vida'!Q290=0,"",Índice!$G$52*'Datos Vida'!Q290)</f>
        <v>1350.2742154471698</v>
      </c>
      <c r="R53" s="36">
        <f>IF('Datos Vida'!R290=0,"",Índice!$G$52*'Datos Vida'!R290)</f>
        <v>3.9462802396480736</v>
      </c>
      <c r="S53" s="36" t="str">
        <f>IF('Datos Vida'!S290=0,"",Índice!$G$52*'Datos Vida'!S290)</f>
        <v/>
      </c>
      <c r="T53" s="36" t="str">
        <f>IF('Datos Vida'!T290=0,"",Índice!$G$52*'Datos Vida'!T290)</f>
        <v/>
      </c>
      <c r="U53" s="36" t="str">
        <f>IF('Datos Vida'!U290=0,"",Índice!$G$52*'Datos Vida'!U290)</f>
        <v/>
      </c>
      <c r="V53" s="36" t="str">
        <f>IF('Datos Vida'!V290=0,"",Índice!$G$52*'Datos Vida'!V290)</f>
        <v/>
      </c>
      <c r="W53" s="36" t="str">
        <f>IF('Datos Vida'!W290=0,"",Índice!$G$52*'Datos Vida'!W290)</f>
        <v/>
      </c>
      <c r="X53" s="36" t="str">
        <f>IF('Datos Vida'!X290=0,"",Índice!$G$52*'Datos Vida'!X290)</f>
        <v/>
      </c>
      <c r="Y53" s="36" t="str">
        <f>IF('Datos Vida'!Y290=0,"",Índice!$G$52*'Datos Vida'!Y290)</f>
        <v/>
      </c>
      <c r="Z53" s="36">
        <f>IF('Datos Vida'!Z290=0,"",Índice!$G$52*'Datos Vida'!Z290)</f>
        <v>187705.46597234815</v>
      </c>
      <c r="AA53" s="36" t="str">
        <f>IF('Datos Vida'!AA290=0,"",Índice!$G$52*'Datos Vida'!AA290)</f>
        <v/>
      </c>
      <c r="AB53" s="36">
        <f>IF('Datos Vida'!AB290=0,"",Índice!$G$52*'Datos Vida'!AB290)</f>
        <v>8900.6990018972774</v>
      </c>
      <c r="AC53" s="36" t="str">
        <f>IF('Datos Vida'!AC290=0,"",Índice!$G$52*'Datos Vida'!AC290)</f>
        <v/>
      </c>
      <c r="AD53" s="36" t="str">
        <f>IF('Datos Vida'!AD290=0,"",Índice!$G$52*'Datos Vida'!AD290)</f>
        <v/>
      </c>
      <c r="AE53" s="36" t="str">
        <f>IF('Datos Vida'!AE290=0,"",Índice!$G$52*'Datos Vida'!AE290)</f>
        <v/>
      </c>
      <c r="AF53" s="36" t="str">
        <f>IF('Datos Vida'!AF290=0,"",Índice!$G$52*'Datos Vida'!AF290)</f>
        <v/>
      </c>
      <c r="AG53" s="36">
        <f>IF('Datos Vida'!AG290=0,"",Índice!$G$52*'Datos Vida'!AG290)</f>
        <v>9828.6191727303885</v>
      </c>
      <c r="AH53" s="36">
        <f>IF('Datos Vida'!AH290=0,"",Índice!$G$52*'Datos Vida'!AH290)</f>
        <v>9.3894253977833486</v>
      </c>
      <c r="AI53" s="36" t="str">
        <f>IF('Datos Vida'!AI290=0,"",Índice!$G$52*'Datos Vida'!AI290)</f>
        <v/>
      </c>
      <c r="AJ53" s="36" t="str">
        <f>IF('Datos Vida'!AJ290=0,"",Índice!$G$52*'Datos Vida'!AJ290)</f>
        <v/>
      </c>
      <c r="AK53" s="36">
        <f>IF('Datos Vida'!AK290=0,"",Índice!$G$52*'Datos Vida'!AK290)</f>
        <v>162125.30324271973</v>
      </c>
      <c r="AL53" s="36" t="str">
        <f>IF('Datos Vida'!AL290=0,"",Índice!$G$52*'Datos Vida'!AL290)</f>
        <v/>
      </c>
      <c r="AM53" s="36" t="str">
        <f>IF('Datos Vida'!AM290=0,"",Índice!$G$52*'Datos Vida'!AM290)</f>
        <v/>
      </c>
      <c r="AN53" s="36" t="str">
        <f>IF('Datos Vida'!AN290=0,"",Índice!$G$52*'Datos Vida'!AN290)</f>
        <v/>
      </c>
      <c r="AO53" s="36" t="str">
        <f>IF('Datos Vida'!AO290=0,"",Índice!$G$52*'Datos Vida'!AO290)</f>
        <v/>
      </c>
      <c r="AP53" s="36" t="str">
        <f>IF('Datos Vida'!AP290=0,"",Índice!$G$52*'Datos Vida'!AP290)</f>
        <v/>
      </c>
      <c r="AQ53" s="36">
        <f>Índice!$G$52*'Datos Vida'!AQ290</f>
        <v>696175.30601532187</v>
      </c>
      <c r="AR53" s="29"/>
      <c r="AS53" s="36">
        <f>Índice!$F$52*'Datos Vida'!AS290</f>
        <v>694052.93337240443</v>
      </c>
      <c r="AT53" s="63">
        <f t="shared" si="0"/>
        <v>3.0579405991482123E-3</v>
      </c>
      <c r="AU53" s="29"/>
      <c r="AV53" s="64">
        <f t="shared" si="1"/>
        <v>1.8739046370051627E-2</v>
      </c>
      <c r="AW53" s="64">
        <f t="shared" si="2"/>
        <v>1.4003908850125637E-2</v>
      </c>
    </row>
    <row r="54" spans="1:49" x14ac:dyDescent="0.2">
      <c r="B54" s="62" t="str">
        <f>'Datos Vida'!B291</f>
        <v>310. Accidentes Personales</v>
      </c>
      <c r="C54" s="36" t="str">
        <f>IF('Datos Vida'!C291=0,"",Índice!$G$52*'Datos Vida'!C291)</f>
        <v/>
      </c>
      <c r="D54" s="36" t="str">
        <f>IF('Datos Vida'!D291=0,"",Índice!$G$52*'Datos Vida'!D291)</f>
        <v/>
      </c>
      <c r="E54" s="36">
        <f>IF('Datos Vida'!E291=0,"",Índice!$G$52*'Datos Vida'!E291)</f>
        <v>216263.64145730689</v>
      </c>
      <c r="F54" s="36">
        <f>IF('Datos Vida'!F291=0,"",Índice!$G$52*'Datos Vida'!F291)</f>
        <v>115214.10101184668</v>
      </c>
      <c r="G54" s="36">
        <f>IF('Datos Vida'!G291=0,"",Índice!$G$52*'Datos Vida'!G291)</f>
        <v>29206.658191236063</v>
      </c>
      <c r="H54" s="36">
        <f>IF('Datos Vida'!H291=0,"",Índice!$G$52*'Datos Vida'!H291)</f>
        <v>129760.736348677</v>
      </c>
      <c r="I54" s="36">
        <f>IF('Datos Vida'!I291=0,"",Índice!$G$52*'Datos Vida'!I291)</f>
        <v>1.1566683461037457</v>
      </c>
      <c r="J54" s="36" t="str">
        <f>IF('Datos Vida'!J291=0,"",Índice!$G$52*'Datos Vida'!J291)</f>
        <v/>
      </c>
      <c r="K54" s="36">
        <f>IF('Datos Vida'!K291=0,"",Índice!$G$52*'Datos Vida'!K291)</f>
        <v>7223.087644502747</v>
      </c>
      <c r="L54" s="36">
        <f>IF('Datos Vida'!L291=0,"",Índice!$G$52*'Datos Vida'!L291)</f>
        <v>147.2710961847975</v>
      </c>
      <c r="M54" s="36">
        <f>IF('Datos Vida'!M291=0,"",Índice!$G$52*'Datos Vida'!M291)</f>
        <v>1613.3822445285336</v>
      </c>
      <c r="N54" s="36" t="str">
        <f>IF('Datos Vida'!N291=0,"",Índice!$G$52*'Datos Vida'!N291)</f>
        <v/>
      </c>
      <c r="O54" s="36" t="str">
        <f>IF('Datos Vida'!O291=0,"",Índice!$G$52*'Datos Vida'!O291)</f>
        <v/>
      </c>
      <c r="P54" s="36" t="str">
        <f>IF('Datos Vida'!P291=0,"",Índice!$G$52*'Datos Vida'!P291)</f>
        <v/>
      </c>
      <c r="Q54" s="36">
        <f>IF('Datos Vida'!Q291=0,"",Índice!$G$52*'Datos Vida'!Q291)</f>
        <v>4409.3898336336706</v>
      </c>
      <c r="R54" s="36">
        <f>IF('Datos Vida'!R291=0,"",Índice!$G$52*'Datos Vida'!R291)</f>
        <v>21244.629571859212</v>
      </c>
      <c r="S54" s="36" t="str">
        <f>IF('Datos Vida'!S291=0,"",Índice!$G$52*'Datos Vida'!S291)</f>
        <v/>
      </c>
      <c r="T54" s="36" t="str">
        <f>IF('Datos Vida'!T291=0,"",Índice!$G$52*'Datos Vida'!T291)</f>
        <v/>
      </c>
      <c r="U54" s="36" t="str">
        <f>IF('Datos Vida'!U291=0,"",Índice!$G$52*'Datos Vida'!U291)</f>
        <v/>
      </c>
      <c r="V54" s="36" t="str">
        <f>IF('Datos Vida'!V291=0,"",Índice!$G$52*'Datos Vida'!V291)</f>
        <v/>
      </c>
      <c r="W54" s="36" t="str">
        <f>IF('Datos Vida'!W291=0,"",Índice!$G$52*'Datos Vida'!W291)</f>
        <v/>
      </c>
      <c r="X54" s="36" t="str">
        <f>IF('Datos Vida'!X291=0,"",Índice!$G$52*'Datos Vida'!X291)</f>
        <v/>
      </c>
      <c r="Y54" s="36" t="str">
        <f>IF('Datos Vida'!Y291=0,"",Índice!$G$52*'Datos Vida'!Y291)</f>
        <v/>
      </c>
      <c r="Z54" s="36">
        <f>IF('Datos Vida'!Z291=0,"",Índice!$G$52*'Datos Vida'!Z291)</f>
        <v>287200.27406235872</v>
      </c>
      <c r="AA54" s="36" t="str">
        <f>IF('Datos Vida'!AA291=0,"",Índice!$G$52*'Datos Vida'!AA291)</f>
        <v/>
      </c>
      <c r="AB54" s="36" t="str">
        <f>IF('Datos Vida'!AB291=0,"",Índice!$G$52*'Datos Vida'!AB291)</f>
        <v/>
      </c>
      <c r="AC54" s="36" t="str">
        <f>IF('Datos Vida'!AC291=0,"",Índice!$G$52*'Datos Vida'!AC291)</f>
        <v/>
      </c>
      <c r="AD54" s="36" t="str">
        <f>IF('Datos Vida'!AD291=0,"",Índice!$G$52*'Datos Vida'!AD291)</f>
        <v/>
      </c>
      <c r="AE54" s="36" t="str">
        <f>IF('Datos Vida'!AE291=0,"",Índice!$G$52*'Datos Vida'!AE291)</f>
        <v/>
      </c>
      <c r="AF54" s="36" t="str">
        <f>IF('Datos Vida'!AF291=0,"",Índice!$G$52*'Datos Vida'!AF291)</f>
        <v/>
      </c>
      <c r="AG54" s="36">
        <f>IF('Datos Vida'!AG291=0,"",Índice!$G$52*'Datos Vida'!AG291)</f>
        <v>37412.471674382898</v>
      </c>
      <c r="AH54" s="36">
        <f>IF('Datos Vida'!AH291=0,"",Índice!$G$52*'Datos Vida'!AH291)</f>
        <v>682.74050111635506</v>
      </c>
      <c r="AI54" s="36" t="str">
        <f>IF('Datos Vida'!AI291=0,"",Índice!$G$52*'Datos Vida'!AI291)</f>
        <v/>
      </c>
      <c r="AJ54" s="36">
        <f>IF('Datos Vida'!AJ291=0,"",Índice!$G$52*'Datos Vida'!AJ291)</f>
        <v>5315.2992862335723</v>
      </c>
      <c r="AK54" s="36">
        <f>IF('Datos Vida'!AK291=0,"",Índice!$G$52*'Datos Vida'!AK291)</f>
        <v>135490.08888315849</v>
      </c>
      <c r="AL54" s="36" t="str">
        <f>IF('Datos Vida'!AL291=0,"",Índice!$G$52*'Datos Vida'!AL291)</f>
        <v/>
      </c>
      <c r="AM54" s="36" t="str">
        <f>IF('Datos Vida'!AM291=0,"",Índice!$G$52*'Datos Vida'!AM291)</f>
        <v/>
      </c>
      <c r="AN54" s="36" t="str">
        <f>IF('Datos Vida'!AN291=0,"",Índice!$G$52*'Datos Vida'!AN291)</f>
        <v/>
      </c>
      <c r="AO54" s="36" t="str">
        <f>IF('Datos Vida'!AO291=0,"",Índice!$G$52*'Datos Vida'!AO291)</f>
        <v/>
      </c>
      <c r="AP54" s="36" t="str">
        <f>IF('Datos Vida'!AP291=0,"",Índice!$G$52*'Datos Vida'!AP291)</f>
        <v/>
      </c>
      <c r="AQ54" s="36">
        <f>Índice!$G$52*'Datos Vida'!AQ291</f>
        <v>991184.92847537168</v>
      </c>
      <c r="AR54" s="29"/>
      <c r="AS54" s="36">
        <f>Índice!$F$52*'Datos Vida'!AS291</f>
        <v>1024012.4472593021</v>
      </c>
      <c r="AT54" s="63">
        <f t="shared" si="0"/>
        <v>-3.2057734133790095E-2</v>
      </c>
      <c r="AU54" s="29"/>
      <c r="AV54" s="64">
        <f t="shared" si="1"/>
        <v>2.667986091363532E-2</v>
      </c>
      <c r="AW54" s="64">
        <f t="shared" si="2"/>
        <v>2.0661503299372871E-2</v>
      </c>
    </row>
    <row r="55" spans="1:49" x14ac:dyDescent="0.2">
      <c r="B55" s="62" t="str">
        <f>'Datos Vida'!B292</f>
        <v>311. Asistencia</v>
      </c>
      <c r="C55" s="36" t="str">
        <f>IF('Datos Vida'!C292=0,"",Índice!$G$52*'Datos Vida'!C292)</f>
        <v/>
      </c>
      <c r="D55" s="36" t="str">
        <f>IF('Datos Vida'!D292=0,"",Índice!$G$52*'Datos Vida'!D292)</f>
        <v/>
      </c>
      <c r="E55" s="36">
        <f>IF('Datos Vida'!E292=0,"",Índice!$G$52*'Datos Vida'!E292)</f>
        <v>17.316005534317842</v>
      </c>
      <c r="F55" s="36">
        <f>IF('Datos Vida'!F292=0,"",Índice!$G$52*'Datos Vida'!F292)</f>
        <v>2617.3703689465847</v>
      </c>
      <c r="G55" s="36" t="str">
        <f>IF('Datos Vida'!G292=0,"",Índice!$G$52*'Datos Vida'!G292)</f>
        <v/>
      </c>
      <c r="H55" s="36">
        <f>IF('Datos Vida'!H292=0,"",Índice!$G$52*'Datos Vida'!H292)</f>
        <v>0.27215725790676371</v>
      </c>
      <c r="I55" s="36" t="str">
        <f>IF('Datos Vida'!I292=0,"",Índice!$G$52*'Datos Vida'!I292)</f>
        <v/>
      </c>
      <c r="J55" s="36" t="str">
        <f>IF('Datos Vida'!J292=0,"",Índice!$G$52*'Datos Vida'!J292)</f>
        <v/>
      </c>
      <c r="K55" s="36" t="str">
        <f>IF('Datos Vida'!K292=0,"",Índice!$G$52*'Datos Vida'!K292)</f>
        <v/>
      </c>
      <c r="L55" s="36" t="str">
        <f>IF('Datos Vida'!L292=0,"",Índice!$G$52*'Datos Vida'!L292)</f>
        <v/>
      </c>
      <c r="M55" s="36" t="str">
        <f>IF('Datos Vida'!M292=0,"",Índice!$G$52*'Datos Vida'!M292)</f>
        <v/>
      </c>
      <c r="N55" s="36" t="str">
        <f>IF('Datos Vida'!N292=0,"",Índice!$G$52*'Datos Vida'!N292)</f>
        <v/>
      </c>
      <c r="O55" s="36" t="str">
        <f>IF('Datos Vida'!O292=0,"",Índice!$G$52*'Datos Vida'!O292)</f>
        <v/>
      </c>
      <c r="P55" s="36" t="str">
        <f>IF('Datos Vida'!P292=0,"",Índice!$G$52*'Datos Vida'!P292)</f>
        <v/>
      </c>
      <c r="Q55" s="36">
        <f>IF('Datos Vida'!Q292=0,"",Índice!$G$52*'Datos Vida'!Q292)</f>
        <v>6963.0413845728344</v>
      </c>
      <c r="R55" s="36" t="str">
        <f>IF('Datos Vida'!R292=0,"",Índice!$G$52*'Datos Vida'!R292)</f>
        <v/>
      </c>
      <c r="S55" s="36" t="str">
        <f>IF('Datos Vida'!S292=0,"",Índice!$G$52*'Datos Vida'!S292)</f>
        <v/>
      </c>
      <c r="T55" s="36" t="str">
        <f>IF('Datos Vida'!T292=0,"",Índice!$G$52*'Datos Vida'!T292)</f>
        <v/>
      </c>
      <c r="U55" s="36" t="str">
        <f>IF('Datos Vida'!U292=0,"",Índice!$G$52*'Datos Vida'!U292)</f>
        <v/>
      </c>
      <c r="V55" s="36" t="str">
        <f>IF('Datos Vida'!V292=0,"",Índice!$G$52*'Datos Vida'!V292)</f>
        <v/>
      </c>
      <c r="W55" s="36" t="str">
        <f>IF('Datos Vida'!W292=0,"",Índice!$G$52*'Datos Vida'!W292)</f>
        <v/>
      </c>
      <c r="X55" s="36" t="str">
        <f>IF('Datos Vida'!X292=0,"",Índice!$G$52*'Datos Vida'!X292)</f>
        <v/>
      </c>
      <c r="Y55" s="36" t="str">
        <f>IF('Datos Vida'!Y292=0,"",Índice!$G$52*'Datos Vida'!Y292)</f>
        <v/>
      </c>
      <c r="Z55" s="36" t="str">
        <f>IF('Datos Vida'!Z292=0,"",Índice!$G$52*'Datos Vida'!Z292)</f>
        <v/>
      </c>
      <c r="AA55" s="36" t="str">
        <f>IF('Datos Vida'!AA292=0,"",Índice!$G$52*'Datos Vida'!AA292)</f>
        <v/>
      </c>
      <c r="AB55" s="36" t="str">
        <f>IF('Datos Vida'!AB292=0,"",Índice!$G$52*'Datos Vida'!AB292)</f>
        <v/>
      </c>
      <c r="AC55" s="36" t="str">
        <f>IF('Datos Vida'!AC292=0,"",Índice!$G$52*'Datos Vida'!AC292)</f>
        <v/>
      </c>
      <c r="AD55" s="36" t="str">
        <f>IF('Datos Vida'!AD292=0,"",Índice!$G$52*'Datos Vida'!AD292)</f>
        <v/>
      </c>
      <c r="AE55" s="36" t="str">
        <f>IF('Datos Vida'!AE292=0,"",Índice!$G$52*'Datos Vida'!AE292)</f>
        <v/>
      </c>
      <c r="AF55" s="36" t="str">
        <f>IF('Datos Vida'!AF292=0,"",Índice!$G$52*'Datos Vida'!AF292)</f>
        <v/>
      </c>
      <c r="AG55" s="36" t="str">
        <f>IF('Datos Vida'!AG292=0,"",Índice!$G$52*'Datos Vida'!AG292)</f>
        <v/>
      </c>
      <c r="AH55" s="36" t="str">
        <f>IF('Datos Vida'!AH292=0,"",Índice!$G$52*'Datos Vida'!AH292)</f>
        <v/>
      </c>
      <c r="AI55" s="36" t="str">
        <f>IF('Datos Vida'!AI292=0,"",Índice!$G$52*'Datos Vida'!AI292)</f>
        <v/>
      </c>
      <c r="AJ55" s="36">
        <f>IF('Datos Vida'!AJ292=0,"",Índice!$G$52*'Datos Vida'!AJ292)</f>
        <v>-544.68873204314923</v>
      </c>
      <c r="AK55" s="36">
        <f>IF('Datos Vida'!AK292=0,"",Índice!$G$52*'Datos Vida'!AK292)</f>
        <v>23066.654374230518</v>
      </c>
      <c r="AL55" s="36" t="str">
        <f>IF('Datos Vida'!AL292=0,"",Índice!$G$52*'Datos Vida'!AL292)</f>
        <v/>
      </c>
      <c r="AM55" s="36" t="str">
        <f>IF('Datos Vida'!AM292=0,"",Índice!$G$52*'Datos Vida'!AM292)</f>
        <v/>
      </c>
      <c r="AN55" s="36" t="str">
        <f>IF('Datos Vida'!AN292=0,"",Índice!$G$52*'Datos Vida'!AN292)</f>
        <v/>
      </c>
      <c r="AO55" s="36" t="str">
        <f>IF('Datos Vida'!AO292=0,"",Índice!$G$52*'Datos Vida'!AO292)</f>
        <v/>
      </c>
      <c r="AP55" s="36" t="str">
        <f>IF('Datos Vida'!AP292=0,"",Índice!$G$52*'Datos Vida'!AP292)</f>
        <v/>
      </c>
      <c r="AQ55" s="36">
        <f>Índice!$G$52*'Datos Vida'!AQ292</f>
        <v>32119.965558499014</v>
      </c>
      <c r="AR55" s="29"/>
      <c r="AS55" s="36">
        <f>Índice!$F$52*'Datos Vida'!AS292</f>
        <v>54521.380570162532</v>
      </c>
      <c r="AT55" s="63">
        <f t="shared" si="0"/>
        <v>-0.41087395031817953</v>
      </c>
      <c r="AU55" s="29"/>
      <c r="AV55" s="64">
        <f t="shared" si="1"/>
        <v>8.6457752638518213E-4</v>
      </c>
      <c r="AW55" s="64">
        <f t="shared" si="2"/>
        <v>1.1000781167765674E-3</v>
      </c>
    </row>
    <row r="56" spans="1:49" x14ac:dyDescent="0.2">
      <c r="A56" s="222"/>
      <c r="B56" s="62" t="str">
        <f>'Datos Vida'!B293</f>
        <v>312. Desgravamen Hipotecario</v>
      </c>
      <c r="C56" s="36" t="str">
        <f>IF('Datos Vida'!C293=0,"",Índice!$G$52*'Datos Vida'!C293)</f>
        <v/>
      </c>
      <c r="D56" s="36" t="str">
        <f>IF('Datos Vida'!D293=0,"",Índice!$G$52*'Datos Vida'!D293)</f>
        <v/>
      </c>
      <c r="E56" s="36">
        <f>IF('Datos Vida'!E293=0,"",Índice!$G$52*'Datos Vida'!E293)</f>
        <v>292229.22989361716</v>
      </c>
      <c r="F56" s="36">
        <f>IF('Datos Vida'!F293=0,"",Índice!$G$52*'Datos Vida'!F293)</f>
        <v>27243.077595096001</v>
      </c>
      <c r="G56" s="36">
        <f>IF('Datos Vida'!G293=0,"",Índice!$G$52*'Datos Vida'!G293)</f>
        <v>101079.54578314442</v>
      </c>
      <c r="H56" s="36">
        <f>IF('Datos Vida'!H293=0,"",Índice!$G$52*'Datos Vida'!H293)</f>
        <v>5246.6816375838289</v>
      </c>
      <c r="I56" s="36" t="str">
        <f>IF('Datos Vida'!I293=0,"",Índice!$G$52*'Datos Vida'!I293)</f>
        <v/>
      </c>
      <c r="J56" s="36" t="str">
        <f>IF('Datos Vida'!J293=0,"",Índice!$G$52*'Datos Vida'!J293)</f>
        <v/>
      </c>
      <c r="K56" s="36" t="str">
        <f>IF('Datos Vida'!K293=0,"",Índice!$G$52*'Datos Vida'!K293)</f>
        <v/>
      </c>
      <c r="L56" s="36" t="str">
        <f>IF('Datos Vida'!L293=0,"",Índice!$G$52*'Datos Vida'!L293)</f>
        <v/>
      </c>
      <c r="M56" s="36" t="str">
        <f>IF('Datos Vida'!M293=0,"",Índice!$G$52*'Datos Vida'!M293)</f>
        <v/>
      </c>
      <c r="N56" s="36" t="str">
        <f>IF('Datos Vida'!N293=0,"",Índice!$G$52*'Datos Vida'!N293)</f>
        <v/>
      </c>
      <c r="O56" s="36" t="str">
        <f>IF('Datos Vida'!O293=0,"",Índice!$G$52*'Datos Vida'!O293)</f>
        <v/>
      </c>
      <c r="P56" s="36" t="str">
        <f>IF('Datos Vida'!P293=0,"",Índice!$G$52*'Datos Vida'!P293)</f>
        <v/>
      </c>
      <c r="Q56" s="36" t="str">
        <f>IF('Datos Vida'!Q293=0,"",Índice!$G$52*'Datos Vida'!Q293)</f>
        <v/>
      </c>
      <c r="R56" s="36">
        <f>IF('Datos Vida'!R293=0,"",Índice!$G$52*'Datos Vida'!R293)</f>
        <v>3187.539824261255</v>
      </c>
      <c r="S56" s="36" t="str">
        <f>IF('Datos Vida'!S293=0,"",Índice!$G$52*'Datos Vida'!S293)</f>
        <v/>
      </c>
      <c r="T56" s="36" t="str">
        <f>IF('Datos Vida'!T293=0,"",Índice!$G$52*'Datos Vida'!T293)</f>
        <v/>
      </c>
      <c r="U56" s="36" t="str">
        <f>IF('Datos Vida'!U293=0,"",Índice!$G$52*'Datos Vida'!U293)</f>
        <v/>
      </c>
      <c r="V56" s="36" t="str">
        <f>IF('Datos Vida'!V293=0,"",Índice!$G$52*'Datos Vida'!V293)</f>
        <v/>
      </c>
      <c r="W56" s="36" t="str">
        <f>IF('Datos Vida'!W293=0,"",Índice!$G$52*'Datos Vida'!W293)</f>
        <v/>
      </c>
      <c r="X56" s="36" t="str">
        <f>IF('Datos Vida'!X293=0,"",Índice!$G$52*'Datos Vida'!X293)</f>
        <v/>
      </c>
      <c r="Y56" s="36" t="str">
        <f>IF('Datos Vida'!Y293=0,"",Índice!$G$52*'Datos Vida'!Y293)</f>
        <v/>
      </c>
      <c r="Z56" s="36">
        <f>IF('Datos Vida'!Z293=0,"",Índice!$G$52*'Datos Vida'!Z293)</f>
        <v>3560.1571299928528</v>
      </c>
      <c r="AA56" s="36" t="str">
        <f>IF('Datos Vida'!AA293=0,"",Índice!$G$52*'Datos Vida'!AA293)</f>
        <v/>
      </c>
      <c r="AB56" s="36" t="str">
        <f>IF('Datos Vida'!AB293=0,"",Índice!$G$52*'Datos Vida'!AB293)</f>
        <v/>
      </c>
      <c r="AC56" s="36" t="str">
        <f>IF('Datos Vida'!AC293=0,"",Índice!$G$52*'Datos Vida'!AC293)</f>
        <v/>
      </c>
      <c r="AD56" s="36" t="str">
        <f>IF('Datos Vida'!AD293=0,"",Índice!$G$52*'Datos Vida'!AD293)</f>
        <v/>
      </c>
      <c r="AE56" s="36" t="str">
        <f>IF('Datos Vida'!AE293=0,"",Índice!$G$52*'Datos Vida'!AE293)</f>
        <v/>
      </c>
      <c r="AF56" s="36">
        <f>IF('Datos Vida'!AF293=0,"",Índice!$G$52*'Datos Vida'!AF293)</f>
        <v>222925.3026984052</v>
      </c>
      <c r="AG56" s="36">
        <f>IF('Datos Vida'!AG293=0,"",Índice!$G$52*'Datos Vida'!AG293)</f>
        <v>3201.5219033862149</v>
      </c>
      <c r="AH56" s="36">
        <f>IF('Datos Vida'!AH293=0,"",Índice!$G$52*'Datos Vida'!AH293)</f>
        <v>2026.6530406599543</v>
      </c>
      <c r="AI56" s="36" t="str">
        <f>IF('Datos Vida'!AI293=0,"",Índice!$G$52*'Datos Vida'!AI293)</f>
        <v/>
      </c>
      <c r="AJ56" s="36" t="str">
        <f>IF('Datos Vida'!AJ293=0,"",Índice!$G$52*'Datos Vida'!AJ293)</f>
        <v/>
      </c>
      <c r="AK56" s="36">
        <f>IF('Datos Vida'!AK293=0,"",Índice!$G$52*'Datos Vida'!AK293)</f>
        <v>75747.624492384188</v>
      </c>
      <c r="AL56" s="36" t="str">
        <f>IF('Datos Vida'!AL293=0,"",Índice!$G$52*'Datos Vida'!AL293)</f>
        <v/>
      </c>
      <c r="AM56" s="36" t="str">
        <f>IF('Datos Vida'!AM293=0,"",Índice!$G$52*'Datos Vida'!AM293)</f>
        <v/>
      </c>
      <c r="AN56" s="36" t="str">
        <f>IF('Datos Vida'!AN293=0,"",Índice!$G$52*'Datos Vida'!AN293)</f>
        <v/>
      </c>
      <c r="AO56" s="36" t="str">
        <f>IF('Datos Vida'!AO293=0,"",Índice!$G$52*'Datos Vida'!AO293)</f>
        <v/>
      </c>
      <c r="AP56" s="36" t="str">
        <f>IF('Datos Vida'!AP293=0,"",Índice!$G$52*'Datos Vida'!AP293)</f>
        <v/>
      </c>
      <c r="AQ56" s="36">
        <f>Índice!$G$52*'Datos Vida'!AQ293</f>
        <v>736447.3339985311</v>
      </c>
      <c r="AR56" s="29"/>
      <c r="AS56" s="36">
        <f>Índice!$F$52*'Datos Vida'!AS293</f>
        <v>790019.91785284434</v>
      </c>
      <c r="AT56" s="63">
        <f t="shared" si="0"/>
        <v>-6.78116875836694E-2</v>
      </c>
      <c r="AU56" s="29"/>
      <c r="AV56" s="64">
        <f t="shared" si="1"/>
        <v>1.9823054080857681E-2</v>
      </c>
      <c r="AW56" s="64">
        <f t="shared" si="2"/>
        <v>1.5940235085007214E-2</v>
      </c>
    </row>
    <row r="57" spans="1:49" x14ac:dyDescent="0.2">
      <c r="B57" s="62" t="str">
        <f>'Datos Vida'!B294</f>
        <v>313. Desgravamen Consumos y Otros</v>
      </c>
      <c r="C57" s="36" t="str">
        <f>IF('Datos Vida'!C294=0,"",Índice!$G$52*'Datos Vida'!C294)</f>
        <v/>
      </c>
      <c r="D57" s="36" t="str">
        <f>IF('Datos Vida'!D294=0,"",Índice!$G$52*'Datos Vida'!D294)</f>
        <v/>
      </c>
      <c r="E57" s="36">
        <f>IF('Datos Vida'!E294=0,"",Índice!$G$52*'Datos Vida'!E294)</f>
        <v>584940.00803544302</v>
      </c>
      <c r="F57" s="36">
        <f>IF('Datos Vida'!F294=0,"",Índice!$G$52*'Datos Vida'!F294)</f>
        <v>372572.94409855903</v>
      </c>
      <c r="G57" s="36">
        <f>IF('Datos Vida'!G294=0,"",Índice!$G$52*'Datos Vida'!G294)</f>
        <v>135694.41094453199</v>
      </c>
      <c r="H57" s="36">
        <f>IF('Datos Vida'!H294=0,"",Índice!$G$52*'Datos Vida'!H294)</f>
        <v>610207.66619368002</v>
      </c>
      <c r="I57" s="36" t="str">
        <f>IF('Datos Vida'!I294=0,"",Índice!$G$52*'Datos Vida'!I294)</f>
        <v/>
      </c>
      <c r="J57" s="36" t="str">
        <f>IF('Datos Vida'!J294=0,"",Índice!$G$52*'Datos Vida'!J294)</f>
        <v/>
      </c>
      <c r="K57" s="36">
        <f>IF('Datos Vida'!K294=0,"",Índice!$G$52*'Datos Vida'!K294)</f>
        <v>223347.79282164821</v>
      </c>
      <c r="L57" s="36">
        <f>IF('Datos Vida'!L294=0,"",Índice!$G$52*'Datos Vida'!L294)</f>
        <v>6970.763846765939</v>
      </c>
      <c r="M57" s="36">
        <f>IF('Datos Vida'!M294=0,"",Índice!$G$52*'Datos Vida'!M294)</f>
        <v>570.20347497190835</v>
      </c>
      <c r="N57" s="36" t="str">
        <f>IF('Datos Vida'!N294=0,"",Índice!$G$52*'Datos Vida'!N294)</f>
        <v/>
      </c>
      <c r="O57" s="36" t="str">
        <f>IF('Datos Vida'!O294=0,"",Índice!$G$52*'Datos Vida'!O294)</f>
        <v/>
      </c>
      <c r="P57" s="36" t="str">
        <f>IF('Datos Vida'!P294=0,"",Índice!$G$52*'Datos Vida'!P294)</f>
        <v/>
      </c>
      <c r="Q57" s="36">
        <f>IF('Datos Vida'!Q294=0,"",Índice!$G$52*'Datos Vida'!Q294)</f>
        <v>6078.564316033091</v>
      </c>
      <c r="R57" s="36">
        <f>IF('Datos Vida'!R294=0,"",Índice!$G$52*'Datos Vida'!R294)</f>
        <v>17391.120937500109</v>
      </c>
      <c r="S57" s="36" t="str">
        <f>IF('Datos Vida'!S294=0,"",Índice!$G$52*'Datos Vida'!S294)</f>
        <v/>
      </c>
      <c r="T57" s="36" t="str">
        <f>IF('Datos Vida'!T294=0,"",Índice!$G$52*'Datos Vida'!T294)</f>
        <v/>
      </c>
      <c r="U57" s="36">
        <f>IF('Datos Vida'!U294=0,"",Índice!$G$52*'Datos Vida'!U294)</f>
        <v>5962.2170882779492</v>
      </c>
      <c r="V57" s="36" t="str">
        <f>IF('Datos Vida'!V294=0,"",Índice!$G$52*'Datos Vida'!V294)</f>
        <v/>
      </c>
      <c r="W57" s="36" t="str">
        <f>IF('Datos Vida'!W294=0,"",Índice!$G$52*'Datos Vida'!W294)</f>
        <v/>
      </c>
      <c r="X57" s="36" t="str">
        <f>IF('Datos Vida'!X294=0,"",Índice!$G$52*'Datos Vida'!X294)</f>
        <v/>
      </c>
      <c r="Y57" s="36" t="str">
        <f>IF('Datos Vida'!Y294=0,"",Índice!$G$52*'Datos Vida'!Y294)</f>
        <v/>
      </c>
      <c r="Z57" s="36">
        <f>IF('Datos Vida'!Z294=0,"",Índice!$G$52*'Datos Vida'!Z294)</f>
        <v>209147.68171344767</v>
      </c>
      <c r="AA57" s="36" t="str">
        <f>IF('Datos Vida'!AA294=0,"",Índice!$G$52*'Datos Vida'!AA294)</f>
        <v/>
      </c>
      <c r="AB57" s="36">
        <f>IF('Datos Vida'!AB294=0,"",Índice!$G$52*'Datos Vida'!AB294)</f>
        <v>165401.05603820001</v>
      </c>
      <c r="AC57" s="36" t="str">
        <f>IF('Datos Vida'!AC294=0,"",Índice!$G$52*'Datos Vida'!AC294)</f>
        <v/>
      </c>
      <c r="AD57" s="36" t="str">
        <f>IF('Datos Vida'!AD294=0,"",Índice!$G$52*'Datos Vida'!AD294)</f>
        <v/>
      </c>
      <c r="AE57" s="36" t="str">
        <f>IF('Datos Vida'!AE294=0,"",Índice!$G$52*'Datos Vida'!AE294)</f>
        <v/>
      </c>
      <c r="AF57" s="36" t="str">
        <f>IF('Datos Vida'!AF294=0,"",Índice!$G$52*'Datos Vida'!AF294)</f>
        <v/>
      </c>
      <c r="AG57" s="36">
        <f>IF('Datos Vida'!AG294=0,"",Índice!$G$52*'Datos Vida'!AG294)</f>
        <v>51378.289403182949</v>
      </c>
      <c r="AH57" s="36">
        <f>IF('Datos Vida'!AH294=0,"",Índice!$G$52*'Datos Vida'!AH294)</f>
        <v>-5942.7918639948539</v>
      </c>
      <c r="AI57" s="36" t="str">
        <f>IF('Datos Vida'!AI294=0,"",Índice!$G$52*'Datos Vida'!AI294)</f>
        <v/>
      </c>
      <c r="AJ57" s="36">
        <f>IF('Datos Vida'!AJ294=0,"",Índice!$G$52*'Datos Vida'!AJ294)</f>
        <v>100224.56375743033</v>
      </c>
      <c r="AK57" s="36">
        <f>IF('Datos Vida'!AK294=0,"",Índice!$G$52*'Datos Vida'!AK294)</f>
        <v>274607.55773901276</v>
      </c>
      <c r="AL57" s="36" t="str">
        <f>IF('Datos Vida'!AL294=0,"",Índice!$G$52*'Datos Vida'!AL294)</f>
        <v/>
      </c>
      <c r="AM57" s="36" t="str">
        <f>IF('Datos Vida'!AM294=0,"",Índice!$G$52*'Datos Vida'!AM294)</f>
        <v/>
      </c>
      <c r="AN57" s="36" t="str">
        <f>IF('Datos Vida'!AN294=0,"",Índice!$G$52*'Datos Vida'!AN294)</f>
        <v/>
      </c>
      <c r="AO57" s="36" t="str">
        <f>IF('Datos Vida'!AO294=0,"",Índice!$G$52*'Datos Vida'!AO294)</f>
        <v/>
      </c>
      <c r="AP57" s="36" t="str">
        <f>IF('Datos Vida'!AP294=0,"",Índice!$G$52*'Datos Vida'!AP294)</f>
        <v/>
      </c>
      <c r="AQ57" s="36">
        <f>Índice!$G$52*'Datos Vida'!AQ294</f>
        <v>2758552.0485446905</v>
      </c>
      <c r="AR57" s="29"/>
      <c r="AS57" s="36">
        <f>Índice!$F$52*'Datos Vida'!AS294</f>
        <v>3832477.1500685727</v>
      </c>
      <c r="AT57" s="63">
        <f t="shared" si="0"/>
        <v>-0.2802169613730553</v>
      </c>
      <c r="AU57" s="29"/>
      <c r="AV57" s="64">
        <f t="shared" si="1"/>
        <v>7.4252324529796201E-2</v>
      </c>
      <c r="AW57" s="64">
        <f t="shared" si="2"/>
        <v>7.7327906992581366E-2</v>
      </c>
    </row>
    <row r="58" spans="1:49" x14ac:dyDescent="0.2">
      <c r="B58" s="62" t="str">
        <f>'Datos Vida'!B295</f>
        <v>314. SOAP</v>
      </c>
      <c r="C58" s="36" t="str">
        <f>IF('Datos Vida'!C295=0,"",Índice!$G$52*'Datos Vida'!C295)</f>
        <v/>
      </c>
      <c r="D58" s="36" t="str">
        <f>IF('Datos Vida'!D295=0,"",Índice!$G$52*'Datos Vida'!D295)</f>
        <v/>
      </c>
      <c r="E58" s="36" t="str">
        <f>IF('Datos Vida'!E295=0,"",Índice!$G$52*'Datos Vida'!E295)</f>
        <v/>
      </c>
      <c r="F58" s="36" t="str">
        <f>IF('Datos Vida'!F295=0,"",Índice!$G$52*'Datos Vida'!F295)</f>
        <v/>
      </c>
      <c r="G58" s="36" t="str">
        <f>IF('Datos Vida'!G295=0,"",Índice!$G$52*'Datos Vida'!G295)</f>
        <v/>
      </c>
      <c r="H58" s="36" t="str">
        <f>IF('Datos Vida'!H295=0,"",Índice!$G$52*'Datos Vida'!H295)</f>
        <v/>
      </c>
      <c r="I58" s="36" t="str">
        <f>IF('Datos Vida'!I295=0,"",Índice!$G$52*'Datos Vida'!I295)</f>
        <v/>
      </c>
      <c r="J58" s="36" t="str">
        <f>IF('Datos Vida'!J295=0,"",Índice!$G$52*'Datos Vida'!J295)</f>
        <v/>
      </c>
      <c r="K58" s="36" t="str">
        <f>IF('Datos Vida'!K295=0,"",Índice!$G$52*'Datos Vida'!K295)</f>
        <v/>
      </c>
      <c r="L58" s="36" t="str">
        <f>IF('Datos Vida'!L295=0,"",Índice!$G$52*'Datos Vida'!L295)</f>
        <v/>
      </c>
      <c r="M58" s="36" t="str">
        <f>IF('Datos Vida'!M295=0,"",Índice!$G$52*'Datos Vida'!M295)</f>
        <v/>
      </c>
      <c r="N58" s="36" t="str">
        <f>IF('Datos Vida'!N295=0,"",Índice!$G$52*'Datos Vida'!N295)</f>
        <v/>
      </c>
      <c r="O58" s="36" t="str">
        <f>IF('Datos Vida'!O295=0,"",Índice!$G$52*'Datos Vida'!O295)</f>
        <v/>
      </c>
      <c r="P58" s="36" t="str">
        <f>IF('Datos Vida'!P295=0,"",Índice!$G$52*'Datos Vida'!P295)</f>
        <v/>
      </c>
      <c r="Q58" s="36" t="str">
        <f>IF('Datos Vida'!Q295=0,"",Índice!$G$52*'Datos Vida'!Q295)</f>
        <v/>
      </c>
      <c r="R58" s="36" t="str">
        <f>IF('Datos Vida'!R295=0,"",Índice!$G$52*'Datos Vida'!R295)</f>
        <v/>
      </c>
      <c r="S58" s="36" t="str">
        <f>IF('Datos Vida'!S295=0,"",Índice!$G$52*'Datos Vida'!S295)</f>
        <v/>
      </c>
      <c r="T58" s="36" t="str">
        <f>IF('Datos Vida'!T295=0,"",Índice!$G$52*'Datos Vida'!T295)</f>
        <v/>
      </c>
      <c r="U58" s="36" t="str">
        <f>IF('Datos Vida'!U295=0,"",Índice!$G$52*'Datos Vida'!U295)</f>
        <v/>
      </c>
      <c r="V58" s="36" t="str">
        <f>IF('Datos Vida'!V295=0,"",Índice!$G$52*'Datos Vida'!V295)</f>
        <v/>
      </c>
      <c r="W58" s="36" t="str">
        <f>IF('Datos Vida'!W295=0,"",Índice!$G$52*'Datos Vida'!W295)</f>
        <v/>
      </c>
      <c r="X58" s="36" t="str">
        <f>IF('Datos Vida'!X295=0,"",Índice!$G$52*'Datos Vida'!X295)</f>
        <v/>
      </c>
      <c r="Y58" s="36" t="str">
        <f>IF('Datos Vida'!Y295=0,"",Índice!$G$52*'Datos Vida'!Y295)</f>
        <v/>
      </c>
      <c r="Z58" s="36" t="str">
        <f>IF('Datos Vida'!Z295=0,"",Índice!$G$52*'Datos Vida'!Z295)</f>
        <v/>
      </c>
      <c r="AA58" s="36" t="str">
        <f>IF('Datos Vida'!AA295=0,"",Índice!$G$52*'Datos Vida'!AA295)</f>
        <v/>
      </c>
      <c r="AB58" s="36" t="str">
        <f>IF('Datos Vida'!AB295=0,"",Índice!$G$52*'Datos Vida'!AB295)</f>
        <v/>
      </c>
      <c r="AC58" s="36" t="str">
        <f>IF('Datos Vida'!AC295=0,"",Índice!$G$52*'Datos Vida'!AC295)</f>
        <v/>
      </c>
      <c r="AD58" s="36" t="str">
        <f>IF('Datos Vida'!AD295=0,"",Índice!$G$52*'Datos Vida'!AD295)</f>
        <v/>
      </c>
      <c r="AE58" s="36" t="str">
        <f>IF('Datos Vida'!AE295=0,"",Índice!$G$52*'Datos Vida'!AE295)</f>
        <v/>
      </c>
      <c r="AF58" s="36" t="str">
        <f>IF('Datos Vida'!AF295=0,"",Índice!$G$52*'Datos Vida'!AF295)</f>
        <v/>
      </c>
      <c r="AG58" s="36" t="str">
        <f>IF('Datos Vida'!AG295=0,"",Índice!$G$52*'Datos Vida'!AG295)</f>
        <v/>
      </c>
      <c r="AH58" s="36" t="str">
        <f>IF('Datos Vida'!AH295=0,"",Índice!$G$52*'Datos Vida'!AH295)</f>
        <v/>
      </c>
      <c r="AI58" s="36" t="str">
        <f>IF('Datos Vida'!AI295=0,"",Índice!$G$52*'Datos Vida'!AI295)</f>
        <v/>
      </c>
      <c r="AJ58" s="36" t="str">
        <f>IF('Datos Vida'!AJ295=0,"",Índice!$G$52*'Datos Vida'!AJ295)</f>
        <v/>
      </c>
      <c r="AK58" s="36" t="str">
        <f>IF('Datos Vida'!AK295=0,"",Índice!$G$52*'Datos Vida'!AK295)</f>
        <v/>
      </c>
      <c r="AL58" s="36" t="str">
        <f>IF('Datos Vida'!AL295=0,"",Índice!$G$52*'Datos Vida'!AL295)</f>
        <v/>
      </c>
      <c r="AM58" s="36" t="str">
        <f>IF('Datos Vida'!AM295=0,"",Índice!$G$52*'Datos Vida'!AM295)</f>
        <v/>
      </c>
      <c r="AN58" s="36" t="str">
        <f>IF('Datos Vida'!AN295=0,"",Índice!$G$52*'Datos Vida'!AN295)</f>
        <v/>
      </c>
      <c r="AO58" s="36" t="str">
        <f>IF('Datos Vida'!AO295=0,"",Índice!$G$52*'Datos Vida'!AO295)</f>
        <v/>
      </c>
      <c r="AP58" s="36" t="str">
        <f>IF('Datos Vida'!AP295=0,"",Índice!$G$52*'Datos Vida'!AP295)</f>
        <v/>
      </c>
      <c r="AQ58" s="36">
        <f>Índice!$G$52*'Datos Vida'!AQ295</f>
        <v>0</v>
      </c>
      <c r="AR58" s="29"/>
      <c r="AS58" s="36">
        <f>Índice!$F$52*'Datos Vida'!AS295</f>
        <v>0</v>
      </c>
      <c r="AT58" s="63" t="str">
        <f t="shared" si="0"/>
        <v/>
      </c>
      <c r="AU58" s="29"/>
      <c r="AV58" s="64">
        <f t="shared" si="1"/>
        <v>0</v>
      </c>
      <c r="AW58" s="64">
        <f t="shared" si="2"/>
        <v>0</v>
      </c>
    </row>
    <row r="59" spans="1:49" x14ac:dyDescent="0.2">
      <c r="A59" s="222"/>
      <c r="B59" s="62" t="str">
        <f>'Datos Vida'!B296</f>
        <v>350. Otros</v>
      </c>
      <c r="C59" s="36" t="str">
        <f>IF('Datos Vida'!C296=0,"",Índice!$G$52*'Datos Vida'!C296)</f>
        <v/>
      </c>
      <c r="D59" s="36" t="str">
        <f>IF('Datos Vida'!D296=0,"",Índice!$G$52*'Datos Vida'!D296)</f>
        <v/>
      </c>
      <c r="E59" s="36" t="str">
        <f>IF('Datos Vida'!E296=0,"",Índice!$G$52*'Datos Vida'!E296)</f>
        <v/>
      </c>
      <c r="F59" s="36">
        <f>IF('Datos Vida'!F296=0,"",Índice!$G$52*'Datos Vida'!F296)</f>
        <v>57.629299361757212</v>
      </c>
      <c r="G59" s="36" t="str">
        <f>IF('Datos Vida'!G296=0,"",Índice!$G$52*'Datos Vida'!G296)</f>
        <v/>
      </c>
      <c r="H59" s="36" t="str">
        <f>IF('Datos Vida'!H296=0,"",Índice!$G$52*'Datos Vida'!H296)</f>
        <v/>
      </c>
      <c r="I59" s="36" t="str">
        <f>IF('Datos Vida'!I296=0,"",Índice!$G$52*'Datos Vida'!I296)</f>
        <v/>
      </c>
      <c r="J59" s="36" t="str">
        <f>IF('Datos Vida'!J296=0,"",Índice!$G$52*'Datos Vida'!J296)</f>
        <v/>
      </c>
      <c r="K59" s="36" t="str">
        <f>IF('Datos Vida'!K296=0,"",Índice!$G$52*'Datos Vida'!K296)</f>
        <v/>
      </c>
      <c r="L59" s="36" t="str">
        <f>IF('Datos Vida'!L296=0,"",Índice!$G$52*'Datos Vida'!L296)</f>
        <v/>
      </c>
      <c r="M59" s="36" t="str">
        <f>IF('Datos Vida'!M296=0,"",Índice!$G$52*'Datos Vida'!M296)</f>
        <v/>
      </c>
      <c r="N59" s="36" t="str">
        <f>IF('Datos Vida'!N296=0,"",Índice!$G$52*'Datos Vida'!N296)</f>
        <v/>
      </c>
      <c r="O59" s="36" t="str">
        <f>IF('Datos Vida'!O296=0,"",Índice!$G$52*'Datos Vida'!O296)</f>
        <v/>
      </c>
      <c r="P59" s="36" t="str">
        <f>IF('Datos Vida'!P296=0,"",Índice!$G$52*'Datos Vida'!P296)</f>
        <v/>
      </c>
      <c r="Q59" s="36" t="str">
        <f>IF('Datos Vida'!Q296=0,"",Índice!$G$52*'Datos Vida'!Q296)</f>
        <v/>
      </c>
      <c r="R59" s="36" t="str">
        <f>IF('Datos Vida'!R296=0,"",Índice!$G$52*'Datos Vida'!R296)</f>
        <v/>
      </c>
      <c r="S59" s="36" t="str">
        <f>IF('Datos Vida'!S296=0,"",Índice!$G$52*'Datos Vida'!S296)</f>
        <v/>
      </c>
      <c r="T59" s="36" t="str">
        <f>IF('Datos Vida'!T296=0,"",Índice!$G$52*'Datos Vida'!T296)</f>
        <v/>
      </c>
      <c r="U59" s="36" t="str">
        <f>IF('Datos Vida'!U296=0,"",Índice!$G$52*'Datos Vida'!U296)</f>
        <v/>
      </c>
      <c r="V59" s="36" t="str">
        <f>IF('Datos Vida'!V296=0,"",Índice!$G$52*'Datos Vida'!V296)</f>
        <v/>
      </c>
      <c r="W59" s="36" t="str">
        <f>IF('Datos Vida'!W296=0,"",Índice!$G$52*'Datos Vida'!W296)</f>
        <v/>
      </c>
      <c r="X59" s="36" t="str">
        <f>IF('Datos Vida'!X296=0,"",Índice!$G$52*'Datos Vida'!X296)</f>
        <v/>
      </c>
      <c r="Y59" s="36" t="str">
        <f>IF('Datos Vida'!Y296=0,"",Índice!$G$52*'Datos Vida'!Y296)</f>
        <v/>
      </c>
      <c r="Z59" s="36" t="str">
        <f>IF('Datos Vida'!Z296=0,"",Índice!$G$52*'Datos Vida'!Z296)</f>
        <v/>
      </c>
      <c r="AA59" s="36" t="str">
        <f>IF('Datos Vida'!AA296=0,"",Índice!$G$52*'Datos Vida'!AA296)</f>
        <v/>
      </c>
      <c r="AB59" s="36" t="str">
        <f>IF('Datos Vida'!AB296=0,"",Índice!$G$52*'Datos Vida'!AB296)</f>
        <v/>
      </c>
      <c r="AC59" s="36" t="str">
        <f>IF('Datos Vida'!AC296=0,"",Índice!$G$52*'Datos Vida'!AC296)</f>
        <v/>
      </c>
      <c r="AD59" s="36" t="str">
        <f>IF('Datos Vida'!AD296=0,"",Índice!$G$52*'Datos Vida'!AD296)</f>
        <v/>
      </c>
      <c r="AE59" s="36" t="str">
        <f>IF('Datos Vida'!AE296=0,"",Índice!$G$52*'Datos Vida'!AE296)</f>
        <v/>
      </c>
      <c r="AF59" s="36" t="str">
        <f>IF('Datos Vida'!AF296=0,"",Índice!$G$52*'Datos Vida'!AF296)</f>
        <v/>
      </c>
      <c r="AG59" s="36" t="str">
        <f>IF('Datos Vida'!AG296=0,"",Índice!$G$52*'Datos Vida'!AG296)</f>
        <v/>
      </c>
      <c r="AH59" s="36" t="str">
        <f>IF('Datos Vida'!AH296=0,"",Índice!$G$52*'Datos Vida'!AH296)</f>
        <v/>
      </c>
      <c r="AI59" s="36" t="str">
        <f>IF('Datos Vida'!AI296=0,"",Índice!$G$52*'Datos Vida'!AI296)</f>
        <v/>
      </c>
      <c r="AJ59" s="36" t="str">
        <f>IF('Datos Vida'!AJ296=0,"",Índice!$G$52*'Datos Vida'!AJ296)</f>
        <v/>
      </c>
      <c r="AK59" s="36" t="str">
        <f>IF('Datos Vida'!AK296=0,"",Índice!$G$52*'Datos Vida'!AK296)</f>
        <v/>
      </c>
      <c r="AL59" s="36" t="str">
        <f>IF('Datos Vida'!AL296=0,"",Índice!$G$52*'Datos Vida'!AL296)</f>
        <v/>
      </c>
      <c r="AM59" s="36" t="str">
        <f>IF('Datos Vida'!AM296=0,"",Índice!$G$52*'Datos Vida'!AM296)</f>
        <v/>
      </c>
      <c r="AN59" s="36" t="str">
        <f>IF('Datos Vida'!AN296=0,"",Índice!$G$52*'Datos Vida'!AN296)</f>
        <v/>
      </c>
      <c r="AO59" s="36" t="str">
        <f>IF('Datos Vida'!AO296=0,"",Índice!$G$52*'Datos Vida'!AO296)</f>
        <v/>
      </c>
      <c r="AP59" s="36" t="str">
        <f>IF('Datos Vida'!AP296=0,"",Índice!$G$52*'Datos Vida'!AP296)</f>
        <v/>
      </c>
      <c r="AQ59" s="36">
        <f>Índice!$G$52*'Datos Vida'!AQ296</f>
        <v>57.629299361757212</v>
      </c>
      <c r="AR59" s="29"/>
      <c r="AS59" s="36">
        <f>Índice!$F$52*'Datos Vida'!AS296</f>
        <v>55.004885049231646</v>
      </c>
      <c r="AT59" s="63">
        <f t="shared" si="0"/>
        <v>4.7712386094009851E-2</v>
      </c>
      <c r="AU59" s="29"/>
      <c r="AV59" s="64">
        <f t="shared" si="1"/>
        <v>1.551215769480033E-6</v>
      </c>
      <c r="AW59" s="64">
        <f t="shared" si="2"/>
        <v>1.1098337886107187E-6</v>
      </c>
    </row>
    <row r="60" spans="1:49" x14ac:dyDescent="0.2">
      <c r="B60" s="66" t="str">
        <f>'Datos Vida'!B297</f>
        <v>Previsionales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29"/>
      <c r="AS60" s="33"/>
      <c r="AT60" s="85"/>
      <c r="AU60" s="29"/>
      <c r="AV60" s="86"/>
      <c r="AW60" s="86"/>
    </row>
    <row r="61" spans="1:49" x14ac:dyDescent="0.2">
      <c r="B61" s="62" t="str">
        <f>'Datos Vida'!B298</f>
        <v>420. Seguro Invalidez y Sobrevivencia (SIS)</v>
      </c>
      <c r="C61" s="36">
        <f>IF('Datos Vida'!C298=0,"",Índice!$G$52*'Datos Vida'!C298)</f>
        <v>811123.27124859288</v>
      </c>
      <c r="D61" s="36" t="str">
        <f>IF('Datos Vida'!D298=0,"",Índice!$G$52*'Datos Vida'!D298)</f>
        <v/>
      </c>
      <c r="E61" s="36">
        <f>IF('Datos Vida'!E298=0,"",Índice!$G$52*'Datos Vida'!E298)</f>
        <v>107.26397927250325</v>
      </c>
      <c r="F61" s="36" t="str">
        <f>IF('Datos Vida'!F298=0,"",Índice!$G$52*'Datos Vida'!F298)</f>
        <v/>
      </c>
      <c r="G61" s="36">
        <f>IF('Datos Vida'!G298=0,"",Índice!$G$52*'Datos Vida'!G298)</f>
        <v>849.87907712834635</v>
      </c>
      <c r="H61" s="36">
        <f>IF('Datos Vida'!H298=0,"",Índice!$G$52*'Datos Vida'!H298)</f>
        <v>892.36962901903985</v>
      </c>
      <c r="I61" s="36" t="str">
        <f>IF('Datos Vida'!I298=0,"",Índice!$G$52*'Datos Vida'!I298)</f>
        <v/>
      </c>
      <c r="J61" s="36">
        <f>IF('Datos Vida'!J298=0,"",Índice!$G$52*'Datos Vida'!J298)</f>
        <v>1196884.2756721689</v>
      </c>
      <c r="K61" s="36" t="str">
        <f>IF('Datos Vida'!K298=0,"",Índice!$G$52*'Datos Vida'!K298)</f>
        <v/>
      </c>
      <c r="L61" s="36">
        <f>IF('Datos Vida'!L298=0,"",Índice!$G$52*'Datos Vida'!L298)</f>
        <v>13272.327015996383</v>
      </c>
      <c r="M61" s="36" t="str">
        <f>IF('Datos Vida'!M298=0,"",Índice!$G$52*'Datos Vida'!M298)</f>
        <v/>
      </c>
      <c r="N61" s="36" t="str">
        <f>IF('Datos Vida'!N298=0,"",Índice!$G$52*'Datos Vida'!N298)</f>
        <v/>
      </c>
      <c r="O61" s="36">
        <f>IF('Datos Vida'!O298=0,"",Índice!$G$52*'Datos Vida'!O298)</f>
        <v>337617.67824684462</v>
      </c>
      <c r="P61" s="36" t="str">
        <f>IF('Datos Vida'!P298=0,"",Índice!$G$52*'Datos Vida'!P298)</f>
        <v/>
      </c>
      <c r="Q61" s="36">
        <f>IF('Datos Vida'!Q298=0,"",Índice!$G$52*'Datos Vida'!Q298)</f>
        <v>458876.69813371566</v>
      </c>
      <c r="R61" s="36">
        <f>IF('Datos Vida'!R298=0,"",Índice!$G$52*'Datos Vida'!R298)</f>
        <v>2103955.7036847034</v>
      </c>
      <c r="S61" s="36" t="str">
        <f>IF('Datos Vida'!S298=0,"",Índice!$G$52*'Datos Vida'!S298)</f>
        <v/>
      </c>
      <c r="T61" s="36">
        <f>IF('Datos Vida'!T298=0,"",Índice!$G$52*'Datos Vida'!T298)</f>
        <v>445354.15653873124</v>
      </c>
      <c r="U61" s="36" t="str">
        <f>IF('Datos Vida'!U298=0,"",Índice!$G$52*'Datos Vida'!U298)</f>
        <v/>
      </c>
      <c r="V61" s="36" t="str">
        <f>IF('Datos Vida'!V298=0,"",Índice!$G$52*'Datos Vida'!V298)</f>
        <v/>
      </c>
      <c r="W61" s="36" t="str">
        <f>IF('Datos Vida'!W298=0,"",Índice!$G$52*'Datos Vida'!W298)</f>
        <v/>
      </c>
      <c r="X61" s="36" t="str">
        <f>IF('Datos Vida'!X298=0,"",Índice!$G$52*'Datos Vida'!X298)</f>
        <v/>
      </c>
      <c r="Y61" s="36" t="str">
        <f>IF('Datos Vida'!Y298=0,"",Índice!$G$52*'Datos Vida'!Y298)</f>
        <v/>
      </c>
      <c r="Z61" s="36">
        <f>IF('Datos Vida'!Z298=0,"",Índice!$G$52*'Datos Vida'!Z298)</f>
        <v>510.19279960346694</v>
      </c>
      <c r="AA61" s="36" t="str">
        <f>IF('Datos Vida'!AA298=0,"",Índice!$G$52*'Datos Vida'!AA298)</f>
        <v/>
      </c>
      <c r="AB61" s="36">
        <f>IF('Datos Vida'!AB298=0,"",Índice!$G$52*'Datos Vida'!AB298)</f>
        <v>1215640.469376015</v>
      </c>
      <c r="AC61" s="36">
        <f>IF('Datos Vida'!AC298=0,"",Índice!$G$52*'Datos Vida'!AC298)</f>
        <v>14407.426899411019</v>
      </c>
      <c r="AD61" s="36" t="str">
        <f>IF('Datos Vida'!AD298=0,"",Índice!$G$52*'Datos Vida'!AD298)</f>
        <v/>
      </c>
      <c r="AE61" s="36">
        <f>IF('Datos Vida'!AE298=0,"",Índice!$G$52*'Datos Vida'!AE298)</f>
        <v>15.75110130135395</v>
      </c>
      <c r="AF61" s="36">
        <f>IF('Datos Vida'!AF298=0,"",Índice!$G$52*'Datos Vida'!AF298)</f>
        <v>764242.44857163366</v>
      </c>
      <c r="AG61" s="36">
        <f>IF('Datos Vida'!AG298=0,"",Índice!$G$52*'Datos Vida'!AG298)</f>
        <v>448238.00288282579</v>
      </c>
      <c r="AH61" s="36">
        <f>IF('Datos Vida'!AH298=0,"",Índice!$G$52*'Datos Vida'!AH298)</f>
        <v>1822.092841685783</v>
      </c>
      <c r="AI61" s="36" t="str">
        <f>IF('Datos Vida'!AI298=0,"",Índice!$G$52*'Datos Vida'!AI298)</f>
        <v/>
      </c>
      <c r="AJ61" s="36" t="str">
        <f>IF('Datos Vida'!AJ298=0,"",Índice!$G$52*'Datos Vida'!AJ298)</f>
        <v/>
      </c>
      <c r="AK61" s="36" t="str">
        <f>IF('Datos Vida'!AK298=0,"",Índice!$G$52*'Datos Vida'!AK298)</f>
        <v/>
      </c>
      <c r="AL61" s="36" t="str">
        <f>IF('Datos Vida'!AL298=0,"",Índice!$G$52*'Datos Vida'!AL298)</f>
        <v/>
      </c>
      <c r="AM61" s="36" t="str">
        <f>IF('Datos Vida'!AM298=0,"",Índice!$G$52*'Datos Vida'!AM298)</f>
        <v/>
      </c>
      <c r="AN61" s="36" t="str">
        <f>IF('Datos Vida'!AN298=0,"",Índice!$G$52*'Datos Vida'!AN298)</f>
        <v/>
      </c>
      <c r="AO61" s="36" t="str">
        <f>IF('Datos Vida'!AO298=0,"",Índice!$G$52*'Datos Vida'!AO298)</f>
        <v/>
      </c>
      <c r="AP61" s="36" t="str">
        <f>IF('Datos Vida'!AP298=0,"",Índice!$G$52*'Datos Vida'!AP298)</f>
        <v/>
      </c>
      <c r="AQ61" s="36">
        <f>Índice!$G$52*'Datos Vida'!AQ298</f>
        <v>7813810.0076986486</v>
      </c>
      <c r="AR61" s="29"/>
      <c r="AS61" s="36">
        <f>Índice!$F$52*'Datos Vida'!AS298</f>
        <v>7416885.3107933365</v>
      </c>
      <c r="AT61" s="63">
        <f t="shared" si="0"/>
        <v>5.3516358993402902E-2</v>
      </c>
      <c r="AU61" s="29"/>
      <c r="AV61" s="64">
        <f t="shared" si="1"/>
        <v>0.21032539763456626</v>
      </c>
      <c r="AW61" s="64">
        <f t="shared" si="2"/>
        <v>0.14965052498157966</v>
      </c>
    </row>
    <row r="62" spans="1:49" x14ac:dyDescent="0.2">
      <c r="A62" s="222"/>
      <c r="B62" s="62" t="str">
        <f>'Datos Vida'!B299</f>
        <v>421.1 Renta Vitalicia de Vejez Normal</v>
      </c>
      <c r="C62" s="36">
        <f>IF('Datos Vida'!C299=0,"",Índice!$G$52*'Datos Vida'!C299)</f>
        <v>108558.59732870848</v>
      </c>
      <c r="D62" s="36" t="str">
        <f>IF('Datos Vida'!D299=0,"",Índice!$G$52*'Datos Vida'!D299)</f>
        <v/>
      </c>
      <c r="E62" s="36" t="str">
        <f>IF('Datos Vida'!E299=0,"",Índice!$G$52*'Datos Vida'!E299)</f>
        <v/>
      </c>
      <c r="F62" s="36" t="str">
        <f>IF('Datos Vida'!F299=0,"",Índice!$G$52*'Datos Vida'!F299)</f>
        <v/>
      </c>
      <c r="G62" s="36">
        <f>IF('Datos Vida'!G299=0,"",Índice!$G$52*'Datos Vida'!G299)</f>
        <v>333804.21074905503</v>
      </c>
      <c r="H62" s="36" t="str">
        <f>IF('Datos Vida'!H299=0,"",Índice!$G$52*'Datos Vida'!H299)</f>
        <v/>
      </c>
      <c r="I62" s="36" t="str">
        <f>IF('Datos Vida'!I299=0,"",Índice!$G$52*'Datos Vida'!I299)</f>
        <v/>
      </c>
      <c r="J62" s="36" t="str">
        <f>IF('Datos Vida'!J299=0,"",Índice!$G$52*'Datos Vida'!J299)</f>
        <v/>
      </c>
      <c r="K62" s="36" t="str">
        <f>IF('Datos Vida'!K299=0,"",Índice!$G$52*'Datos Vida'!K299)</f>
        <v/>
      </c>
      <c r="L62" s="36">
        <f>IF('Datos Vida'!L299=0,"",Índice!$G$52*'Datos Vida'!L299)</f>
        <v>14810.321700084743</v>
      </c>
      <c r="M62" s="36" t="str">
        <f>IF('Datos Vida'!M299=0,"",Índice!$G$52*'Datos Vida'!M299)</f>
        <v/>
      </c>
      <c r="N62" s="36" t="str">
        <f>IF('Datos Vida'!N299=0,"",Índice!$G$52*'Datos Vida'!N299)</f>
        <v/>
      </c>
      <c r="O62" s="36" t="str">
        <f>IF('Datos Vida'!O299=0,"",Índice!$G$52*'Datos Vida'!O299)</f>
        <v/>
      </c>
      <c r="P62" s="36" t="str">
        <f>IF('Datos Vida'!P299=0,"",Índice!$G$52*'Datos Vida'!P299)</f>
        <v/>
      </c>
      <c r="Q62" s="36">
        <f>IF('Datos Vida'!Q299=0,"",Índice!$G$52*'Datos Vida'!Q299)</f>
        <v>255668.10014162384</v>
      </c>
      <c r="R62" s="36">
        <f>IF('Datos Vida'!R299=0,"",Índice!$G$52*'Datos Vida'!R299)</f>
        <v>285828.8396201093</v>
      </c>
      <c r="S62" s="36" t="str">
        <f>IF('Datos Vida'!S299=0,"",Índice!$G$52*'Datos Vida'!S299)</f>
        <v/>
      </c>
      <c r="T62" s="36">
        <f>IF('Datos Vida'!T299=0,"",Índice!$G$52*'Datos Vida'!T299)</f>
        <v>32042.332700681109</v>
      </c>
      <c r="U62" s="36" t="str">
        <f>IF('Datos Vida'!U299=0,"",Índice!$G$52*'Datos Vida'!U299)</f>
        <v/>
      </c>
      <c r="V62" s="36" t="str">
        <f>IF('Datos Vida'!V299=0,"",Índice!$G$52*'Datos Vida'!V299)</f>
        <v/>
      </c>
      <c r="W62" s="36" t="str">
        <f>IF('Datos Vida'!W299=0,"",Índice!$G$52*'Datos Vida'!W299)</f>
        <v/>
      </c>
      <c r="X62" s="36" t="str">
        <f>IF('Datos Vida'!X299=0,"",Índice!$G$52*'Datos Vida'!X299)</f>
        <v/>
      </c>
      <c r="Y62" s="36" t="str">
        <f>IF('Datos Vida'!Y299=0,"",Índice!$G$52*'Datos Vida'!Y299)</f>
        <v/>
      </c>
      <c r="Z62" s="36">
        <f>IF('Datos Vida'!Z299=0,"",Índice!$G$52*'Datos Vida'!Z299)</f>
        <v>1000952.584422331</v>
      </c>
      <c r="AA62" s="36" t="str">
        <f>IF('Datos Vida'!AA299=0,"",Índice!$G$52*'Datos Vida'!AA299)</f>
        <v/>
      </c>
      <c r="AB62" s="36" t="str">
        <f>IF('Datos Vida'!AB299=0,"",Índice!$G$52*'Datos Vida'!AB299)</f>
        <v/>
      </c>
      <c r="AC62" s="36">
        <f>IF('Datos Vida'!AC299=0,"",Índice!$G$52*'Datos Vida'!AC299)</f>
        <v>1364554.6129464528</v>
      </c>
      <c r="AD62" s="36">
        <f>IF('Datos Vida'!AD299=0,"",Índice!$G$52*'Datos Vida'!AD299)</f>
        <v>374800.75537246937</v>
      </c>
      <c r="AE62" s="36">
        <f>IF('Datos Vida'!AE299=0,"",Índice!$G$52*'Datos Vida'!AE299)</f>
        <v>11347.358730821845</v>
      </c>
      <c r="AF62" s="36" t="str">
        <f>IF('Datos Vida'!AF299=0,"",Índice!$G$52*'Datos Vida'!AF299)</f>
        <v/>
      </c>
      <c r="AG62" s="36" t="str">
        <f>IF('Datos Vida'!AG299=0,"",Índice!$G$52*'Datos Vida'!AG299)</f>
        <v/>
      </c>
      <c r="AH62" s="36">
        <f>IF('Datos Vida'!AH299=0,"",Índice!$G$52*'Datos Vida'!AH299)</f>
        <v>79.60599793772839</v>
      </c>
      <c r="AI62" s="36" t="str">
        <f>IF('Datos Vida'!AI299=0,"",Índice!$G$52*'Datos Vida'!AI299)</f>
        <v/>
      </c>
      <c r="AJ62" s="36" t="str">
        <f>IF('Datos Vida'!AJ299=0,"",Índice!$G$52*'Datos Vida'!AJ299)</f>
        <v/>
      </c>
      <c r="AK62" s="36" t="str">
        <f>IF('Datos Vida'!AK299=0,"",Índice!$G$52*'Datos Vida'!AK299)</f>
        <v/>
      </c>
      <c r="AL62" s="36" t="str">
        <f>IF('Datos Vida'!AL299=0,"",Índice!$G$52*'Datos Vida'!AL299)</f>
        <v/>
      </c>
      <c r="AM62" s="36" t="str">
        <f>IF('Datos Vida'!AM299=0,"",Índice!$G$52*'Datos Vida'!AM299)</f>
        <v/>
      </c>
      <c r="AN62" s="36" t="str">
        <f>IF('Datos Vida'!AN299=0,"",Índice!$G$52*'Datos Vida'!AN299)</f>
        <v/>
      </c>
      <c r="AO62" s="36" t="str">
        <f>IF('Datos Vida'!AO299=0,"",Índice!$G$52*'Datos Vida'!AO299)</f>
        <v/>
      </c>
      <c r="AP62" s="36" t="str">
        <f>IF('Datos Vida'!AP299=0,"",Índice!$G$52*'Datos Vida'!AP299)</f>
        <v/>
      </c>
      <c r="AQ62" s="36">
        <f>Índice!$G$52*'Datos Vida'!AQ299</f>
        <v>3782447.3197102752</v>
      </c>
      <c r="AR62" s="29"/>
      <c r="AS62" s="36">
        <f>Índice!$F$52*'Datos Vida'!AS299</f>
        <v>10974190.889680414</v>
      </c>
      <c r="AT62" s="63">
        <f t="shared" si="0"/>
        <v>-0.65533246526018596</v>
      </c>
      <c r="AU62" s="29"/>
      <c r="AV62" s="64">
        <f t="shared" si="1"/>
        <v>0.10181265423219188</v>
      </c>
      <c r="AW62" s="64">
        <f t="shared" si="2"/>
        <v>0.22142629406697364</v>
      </c>
    </row>
    <row r="63" spans="1:49" x14ac:dyDescent="0.2">
      <c r="B63" s="62" t="str">
        <f>'Datos Vida'!B300</f>
        <v>421.2 Renta Vitalicia de Vejez Anticipada</v>
      </c>
      <c r="C63" s="36">
        <f>IF('Datos Vida'!C300=0,"",Índice!$G$52*'Datos Vida'!C300)</f>
        <v>6074.7881340796339</v>
      </c>
      <c r="D63" s="36" t="str">
        <f>IF('Datos Vida'!D300=0,"",Índice!$G$52*'Datos Vida'!D300)</f>
        <v/>
      </c>
      <c r="E63" s="36" t="str">
        <f>IF('Datos Vida'!E300=0,"",Índice!$G$52*'Datos Vida'!E300)</f>
        <v/>
      </c>
      <c r="F63" s="36" t="str">
        <f>IF('Datos Vida'!F300=0,"",Índice!$G$52*'Datos Vida'!F300)</f>
        <v/>
      </c>
      <c r="G63" s="36">
        <f>IF('Datos Vida'!G300=0,"",Índice!$G$52*'Datos Vida'!G300)</f>
        <v>57990.247925056057</v>
      </c>
      <c r="H63" s="36" t="str">
        <f>IF('Datos Vida'!H300=0,"",Índice!$G$52*'Datos Vida'!H300)</f>
        <v/>
      </c>
      <c r="I63" s="36" t="str">
        <f>IF('Datos Vida'!I300=0,"",Índice!$G$52*'Datos Vida'!I300)</f>
        <v/>
      </c>
      <c r="J63" s="36" t="str">
        <f>IF('Datos Vida'!J300=0,"",Índice!$G$52*'Datos Vida'!J300)</f>
        <v/>
      </c>
      <c r="K63" s="36" t="str">
        <f>IF('Datos Vida'!K300=0,"",Índice!$G$52*'Datos Vida'!K300)</f>
        <v/>
      </c>
      <c r="L63" s="36">
        <f>IF('Datos Vida'!L300=0,"",Índice!$G$52*'Datos Vida'!L300)</f>
        <v>15.717081644115604</v>
      </c>
      <c r="M63" s="36" t="str">
        <f>IF('Datos Vida'!M300=0,"",Índice!$G$52*'Datos Vida'!M300)</f>
        <v/>
      </c>
      <c r="N63" s="36" t="str">
        <f>IF('Datos Vida'!N300=0,"",Índice!$G$52*'Datos Vida'!N300)</f>
        <v/>
      </c>
      <c r="O63" s="36" t="str">
        <f>IF('Datos Vida'!O300=0,"",Índice!$G$52*'Datos Vida'!O300)</f>
        <v/>
      </c>
      <c r="P63" s="36" t="str">
        <f>IF('Datos Vida'!P300=0,"",Índice!$G$52*'Datos Vida'!P300)</f>
        <v/>
      </c>
      <c r="Q63" s="36">
        <f>IF('Datos Vida'!Q300=0,"",Índice!$G$52*'Datos Vida'!Q300)</f>
        <v>109698.15378722134</v>
      </c>
      <c r="R63" s="36">
        <f>IF('Datos Vida'!R300=0,"",Índice!$G$52*'Datos Vida'!R300)</f>
        <v>26076.135312506274</v>
      </c>
      <c r="S63" s="36" t="str">
        <f>IF('Datos Vida'!S300=0,"",Índice!$G$52*'Datos Vida'!S300)</f>
        <v/>
      </c>
      <c r="T63" s="36" t="str">
        <f>IF('Datos Vida'!T300=0,"",Índice!$G$52*'Datos Vida'!T300)</f>
        <v/>
      </c>
      <c r="U63" s="36" t="str">
        <f>IF('Datos Vida'!U300=0,"",Índice!$G$52*'Datos Vida'!U300)</f>
        <v/>
      </c>
      <c r="V63" s="36" t="str">
        <f>IF('Datos Vida'!V300=0,"",Índice!$G$52*'Datos Vida'!V300)</f>
        <v/>
      </c>
      <c r="W63" s="36" t="str">
        <f>IF('Datos Vida'!W300=0,"",Índice!$G$52*'Datos Vida'!W300)</f>
        <v/>
      </c>
      <c r="X63" s="36" t="str">
        <f>IF('Datos Vida'!X300=0,"",Índice!$G$52*'Datos Vida'!X300)</f>
        <v/>
      </c>
      <c r="Y63" s="36" t="str">
        <f>IF('Datos Vida'!Y300=0,"",Índice!$G$52*'Datos Vida'!Y300)</f>
        <v/>
      </c>
      <c r="Z63" s="36">
        <f>IF('Datos Vida'!Z300=0,"",Índice!$G$52*'Datos Vida'!Z300)</f>
        <v>193274.9261178094</v>
      </c>
      <c r="AA63" s="36" t="str">
        <f>IF('Datos Vida'!AA300=0,"",Índice!$G$52*'Datos Vida'!AA300)</f>
        <v/>
      </c>
      <c r="AB63" s="36" t="str">
        <f>IF('Datos Vida'!AB300=0,"",Índice!$G$52*'Datos Vida'!AB300)</f>
        <v/>
      </c>
      <c r="AC63" s="36">
        <f>IF('Datos Vida'!AC300=0,"",Índice!$G$52*'Datos Vida'!AC300)</f>
        <v>169159.58178954964</v>
      </c>
      <c r="AD63" s="36">
        <f>IF('Datos Vida'!AD300=0,"",Índice!$G$52*'Datos Vida'!AD300)</f>
        <v>166873.9711179914</v>
      </c>
      <c r="AE63" s="36" t="str">
        <f>IF('Datos Vida'!AE300=0,"",Índice!$G$52*'Datos Vida'!AE300)</f>
        <v/>
      </c>
      <c r="AF63" s="36" t="str">
        <f>IF('Datos Vida'!AF300=0,"",Índice!$G$52*'Datos Vida'!AF300)</f>
        <v/>
      </c>
      <c r="AG63" s="36" t="str">
        <f>IF('Datos Vida'!AG300=0,"",Índice!$G$52*'Datos Vida'!AG300)</f>
        <v/>
      </c>
      <c r="AH63" s="36" t="str">
        <f>IF('Datos Vida'!AH300=0,"",Índice!$G$52*'Datos Vida'!AH300)</f>
        <v/>
      </c>
      <c r="AI63" s="36" t="str">
        <f>IF('Datos Vida'!AI300=0,"",Índice!$G$52*'Datos Vida'!AI300)</f>
        <v/>
      </c>
      <c r="AJ63" s="36" t="str">
        <f>IF('Datos Vida'!AJ300=0,"",Índice!$G$52*'Datos Vida'!AJ300)</f>
        <v/>
      </c>
      <c r="AK63" s="36" t="str">
        <f>IF('Datos Vida'!AK300=0,"",Índice!$G$52*'Datos Vida'!AK300)</f>
        <v/>
      </c>
      <c r="AL63" s="36" t="str">
        <f>IF('Datos Vida'!AL300=0,"",Índice!$G$52*'Datos Vida'!AL300)</f>
        <v/>
      </c>
      <c r="AM63" s="36" t="str">
        <f>IF('Datos Vida'!AM300=0,"",Índice!$G$52*'Datos Vida'!AM300)</f>
        <v/>
      </c>
      <c r="AN63" s="36" t="str">
        <f>IF('Datos Vida'!AN300=0,"",Índice!$G$52*'Datos Vida'!AN300)</f>
        <v/>
      </c>
      <c r="AO63" s="36" t="str">
        <f>IF('Datos Vida'!AO300=0,"",Índice!$G$52*'Datos Vida'!AO300)</f>
        <v/>
      </c>
      <c r="AP63" s="36" t="str">
        <f>IF('Datos Vida'!AP300=0,"",Índice!$G$52*'Datos Vida'!AP300)</f>
        <v/>
      </c>
      <c r="AQ63" s="36">
        <f>Índice!$G$52*'Datos Vida'!AQ300</f>
        <v>729163.52126585785</v>
      </c>
      <c r="AR63" s="29"/>
      <c r="AS63" s="36">
        <f>Índice!$F$52*'Datos Vida'!AS300</f>
        <v>1530544.3210690741</v>
      </c>
      <c r="AT63" s="63">
        <f t="shared" si="0"/>
        <v>-0.52359202459648968</v>
      </c>
      <c r="AU63" s="29"/>
      <c r="AV63" s="64">
        <f t="shared" si="1"/>
        <v>1.9626994692699302E-2</v>
      </c>
      <c r="AW63" s="64">
        <f t="shared" si="2"/>
        <v>3.0881798970552328E-2</v>
      </c>
    </row>
    <row r="64" spans="1:49" x14ac:dyDescent="0.2">
      <c r="B64" s="62" t="str">
        <f>'Datos Vida'!B301</f>
        <v>422.1 Renta Vitalicia de Invalidez Total</v>
      </c>
      <c r="C64" s="36">
        <f>IF('Datos Vida'!C301=0,"",Índice!$G$52*'Datos Vida'!C301)</f>
        <v>38579.754153545007</v>
      </c>
      <c r="D64" s="36" t="str">
        <f>IF('Datos Vida'!D301=0,"",Índice!$G$52*'Datos Vida'!D301)</f>
        <v/>
      </c>
      <c r="E64" s="36" t="str">
        <f>IF('Datos Vida'!E301=0,"",Índice!$G$52*'Datos Vida'!E301)</f>
        <v/>
      </c>
      <c r="F64" s="36" t="str">
        <f>IF('Datos Vida'!F301=0,"",Índice!$G$52*'Datos Vida'!F301)</f>
        <v/>
      </c>
      <c r="G64" s="36">
        <f>IF('Datos Vida'!G301=0,"",Índice!$G$52*'Datos Vida'!G301)</f>
        <v>120240.19919189707</v>
      </c>
      <c r="H64" s="36" t="str">
        <f>IF('Datos Vida'!H301=0,"",Índice!$G$52*'Datos Vida'!H301)</f>
        <v/>
      </c>
      <c r="I64" s="36" t="str">
        <f>IF('Datos Vida'!I301=0,"",Índice!$G$52*'Datos Vida'!I301)</f>
        <v/>
      </c>
      <c r="J64" s="36" t="str">
        <f>IF('Datos Vida'!J301=0,"",Índice!$G$52*'Datos Vida'!J301)</f>
        <v/>
      </c>
      <c r="K64" s="36" t="str">
        <f>IF('Datos Vida'!K301=0,"",Índice!$G$52*'Datos Vida'!K301)</f>
        <v/>
      </c>
      <c r="L64" s="36">
        <f>IF('Datos Vida'!L301=0,"",Índice!$G$52*'Datos Vida'!L301)</f>
        <v>8230.8179312170159</v>
      </c>
      <c r="M64" s="36" t="str">
        <f>IF('Datos Vida'!M301=0,"",Índice!$G$52*'Datos Vida'!M301)</f>
        <v/>
      </c>
      <c r="N64" s="36" t="str">
        <f>IF('Datos Vida'!N301=0,"",Índice!$G$52*'Datos Vida'!N301)</f>
        <v/>
      </c>
      <c r="O64" s="36">
        <f>IF('Datos Vida'!O301=0,"",Índice!$G$52*'Datos Vida'!O301)</f>
        <v>1112.476811351135</v>
      </c>
      <c r="P64" s="36" t="str">
        <f>IF('Datos Vida'!P301=0,"",Índice!$G$52*'Datos Vida'!P301)</f>
        <v/>
      </c>
      <c r="Q64" s="36">
        <f>IF('Datos Vida'!Q301=0,"",Índice!$G$52*'Datos Vida'!Q301)</f>
        <v>161808.6482731452</v>
      </c>
      <c r="R64" s="36">
        <f>IF('Datos Vida'!R301=0,"",Índice!$G$52*'Datos Vida'!R301)</f>
        <v>337426.14757659275</v>
      </c>
      <c r="S64" s="36" t="str">
        <f>IF('Datos Vida'!S301=0,"",Índice!$G$52*'Datos Vida'!S301)</f>
        <v/>
      </c>
      <c r="T64" s="36">
        <f>IF('Datos Vida'!T301=0,"",Índice!$G$52*'Datos Vida'!T301)</f>
        <v>6380.1485774510229</v>
      </c>
      <c r="U64" s="36" t="str">
        <f>IF('Datos Vida'!U301=0,"",Índice!$G$52*'Datos Vida'!U301)</f>
        <v/>
      </c>
      <c r="V64" s="36" t="str">
        <f>IF('Datos Vida'!V301=0,"",Índice!$G$52*'Datos Vida'!V301)</f>
        <v/>
      </c>
      <c r="W64" s="36" t="str">
        <f>IF('Datos Vida'!W301=0,"",Índice!$G$52*'Datos Vida'!W301)</f>
        <v/>
      </c>
      <c r="X64" s="36" t="str">
        <f>IF('Datos Vida'!X301=0,"",Índice!$G$52*'Datos Vida'!X301)</f>
        <v/>
      </c>
      <c r="Y64" s="36" t="str">
        <f>IF('Datos Vida'!Y301=0,"",Índice!$G$52*'Datos Vida'!Y301)</f>
        <v/>
      </c>
      <c r="Z64" s="36">
        <f>IF('Datos Vida'!Z301=0,"",Índice!$G$52*'Datos Vida'!Z301)</f>
        <v>298179.09784631757</v>
      </c>
      <c r="AA64" s="36" t="str">
        <f>IF('Datos Vida'!AA301=0,"",Índice!$G$52*'Datos Vida'!AA301)</f>
        <v/>
      </c>
      <c r="AB64" s="36" t="str">
        <f>IF('Datos Vida'!AB301=0,"",Índice!$G$52*'Datos Vida'!AB301)</f>
        <v/>
      </c>
      <c r="AC64" s="36">
        <f>IF('Datos Vida'!AC301=0,"",Índice!$G$52*'Datos Vida'!AC301)</f>
        <v>312315.83033308311</v>
      </c>
      <c r="AD64" s="36">
        <f>IF('Datos Vida'!AD301=0,"",Índice!$G$52*'Datos Vida'!AD301)</f>
        <v>41106.019880407301</v>
      </c>
      <c r="AE64" s="36">
        <f>IF('Datos Vida'!AE301=0,"",Índice!$G$52*'Datos Vida'!AE301)</f>
        <v>18176.702862447983</v>
      </c>
      <c r="AF64" s="36" t="str">
        <f>IF('Datos Vida'!AF301=0,"",Índice!$G$52*'Datos Vida'!AF301)</f>
        <v/>
      </c>
      <c r="AG64" s="36" t="str">
        <f>IF('Datos Vida'!AG301=0,"",Índice!$G$52*'Datos Vida'!AG301)</f>
        <v/>
      </c>
      <c r="AH64" s="36" t="str">
        <f>IF('Datos Vida'!AH301=0,"",Índice!$G$52*'Datos Vida'!AH301)</f>
        <v/>
      </c>
      <c r="AI64" s="36" t="str">
        <f>IF('Datos Vida'!AI301=0,"",Índice!$G$52*'Datos Vida'!AI301)</f>
        <v/>
      </c>
      <c r="AJ64" s="36" t="str">
        <f>IF('Datos Vida'!AJ301=0,"",Índice!$G$52*'Datos Vida'!AJ301)</f>
        <v/>
      </c>
      <c r="AK64" s="36" t="str">
        <f>IF('Datos Vida'!AK301=0,"",Índice!$G$52*'Datos Vida'!AK301)</f>
        <v/>
      </c>
      <c r="AL64" s="36" t="str">
        <f>IF('Datos Vida'!AL301=0,"",Índice!$G$52*'Datos Vida'!AL301)</f>
        <v/>
      </c>
      <c r="AM64" s="36" t="str">
        <f>IF('Datos Vida'!AM301=0,"",Índice!$G$52*'Datos Vida'!AM301)</f>
        <v/>
      </c>
      <c r="AN64" s="36" t="str">
        <f>IF('Datos Vida'!AN301=0,"",Índice!$G$52*'Datos Vida'!AN301)</f>
        <v/>
      </c>
      <c r="AO64" s="36" t="str">
        <f>IF('Datos Vida'!AO301=0,"",Índice!$G$52*'Datos Vida'!AO301)</f>
        <v/>
      </c>
      <c r="AP64" s="36" t="str">
        <f>IF('Datos Vida'!AP301=0,"",Índice!$G$52*'Datos Vida'!AP301)</f>
        <v/>
      </c>
      <c r="AQ64" s="36">
        <f>Índice!$G$52*'Datos Vida'!AQ301</f>
        <v>1343555.8434374551</v>
      </c>
      <c r="AR64" s="29"/>
      <c r="AS64" s="36">
        <f>Índice!$F$52*'Datos Vida'!AS301</f>
        <v>3342975.0054725143</v>
      </c>
      <c r="AT64" s="63">
        <f t="shared" si="0"/>
        <v>-0.59809575565535833</v>
      </c>
      <c r="AU64" s="29"/>
      <c r="AV64" s="64">
        <f t="shared" si="1"/>
        <v>3.6164677249230358E-2</v>
      </c>
      <c r="AW64" s="64">
        <f t="shared" si="2"/>
        <v>6.7451220236780143E-2</v>
      </c>
    </row>
    <row r="65" spans="1:49" x14ac:dyDescent="0.2">
      <c r="A65" s="222"/>
      <c r="B65" s="62" t="str">
        <f>'Datos Vida'!B302</f>
        <v>422.2 Renta Vitalicia de Invalidez Parcial</v>
      </c>
      <c r="C65" s="36" t="str">
        <f>IF('Datos Vida'!C302=0,"",Índice!$G$52*'Datos Vida'!C302)</f>
        <v/>
      </c>
      <c r="D65" s="36" t="str">
        <f>IF('Datos Vida'!D302=0,"",Índice!$G$52*'Datos Vida'!D302)</f>
        <v/>
      </c>
      <c r="E65" s="36" t="str">
        <f>IF('Datos Vida'!E302=0,"",Índice!$G$52*'Datos Vida'!E302)</f>
        <v/>
      </c>
      <c r="F65" s="36" t="str">
        <f>IF('Datos Vida'!F302=0,"",Índice!$G$52*'Datos Vida'!F302)</f>
        <v/>
      </c>
      <c r="G65" s="36">
        <f>IF('Datos Vida'!G302=0,"",Índice!$G$52*'Datos Vida'!G302)</f>
        <v>10805.119414099856</v>
      </c>
      <c r="H65" s="36" t="str">
        <f>IF('Datos Vida'!H302=0,"",Índice!$G$52*'Datos Vida'!H302)</f>
        <v/>
      </c>
      <c r="I65" s="36" t="str">
        <f>IF('Datos Vida'!I302=0,"",Índice!$G$52*'Datos Vida'!I302)</f>
        <v/>
      </c>
      <c r="J65" s="36" t="str">
        <f>IF('Datos Vida'!J302=0,"",Índice!$G$52*'Datos Vida'!J302)</f>
        <v/>
      </c>
      <c r="K65" s="36" t="str">
        <f>IF('Datos Vida'!K302=0,"",Índice!$G$52*'Datos Vida'!K302)</f>
        <v/>
      </c>
      <c r="L65" s="36">
        <f>IF('Datos Vida'!L302=0,"",Índice!$G$52*'Datos Vida'!L302)</f>
        <v>1516.8344572861092</v>
      </c>
      <c r="M65" s="36" t="str">
        <f>IF('Datos Vida'!M302=0,"",Índice!$G$52*'Datos Vida'!M302)</f>
        <v/>
      </c>
      <c r="N65" s="36" t="str">
        <f>IF('Datos Vida'!N302=0,"",Índice!$G$52*'Datos Vida'!N302)</f>
        <v/>
      </c>
      <c r="O65" s="36">
        <f>IF('Datos Vida'!O302=0,"",Índice!$G$52*'Datos Vida'!O302)</f>
        <v>924.10996922241611</v>
      </c>
      <c r="P65" s="36" t="str">
        <f>IF('Datos Vida'!P302=0,"",Índice!$G$52*'Datos Vida'!P302)</f>
        <v/>
      </c>
      <c r="Q65" s="36">
        <f>IF('Datos Vida'!Q302=0,"",Índice!$G$52*'Datos Vida'!Q302)</f>
        <v>12995.917300934827</v>
      </c>
      <c r="R65" s="36">
        <f>IF('Datos Vida'!R302=0,"",Índice!$G$52*'Datos Vida'!R302)</f>
        <v>18507.748147034319</v>
      </c>
      <c r="S65" s="36" t="str">
        <f>IF('Datos Vida'!S302=0,"",Índice!$G$52*'Datos Vida'!S302)</f>
        <v/>
      </c>
      <c r="T65" s="36" t="str">
        <f>IF('Datos Vida'!T302=0,"",Índice!$G$52*'Datos Vida'!T302)</f>
        <v/>
      </c>
      <c r="U65" s="36" t="str">
        <f>IF('Datos Vida'!U302=0,"",Índice!$G$52*'Datos Vida'!U302)</f>
        <v/>
      </c>
      <c r="V65" s="36" t="str">
        <f>IF('Datos Vida'!V302=0,"",Índice!$G$52*'Datos Vida'!V302)</f>
        <v/>
      </c>
      <c r="W65" s="36" t="str">
        <f>IF('Datos Vida'!W302=0,"",Índice!$G$52*'Datos Vida'!W302)</f>
        <v/>
      </c>
      <c r="X65" s="36" t="str">
        <f>IF('Datos Vida'!X302=0,"",Índice!$G$52*'Datos Vida'!X302)</f>
        <v/>
      </c>
      <c r="Y65" s="36" t="str">
        <f>IF('Datos Vida'!Y302=0,"",Índice!$G$52*'Datos Vida'!Y302)</f>
        <v/>
      </c>
      <c r="Z65" s="36">
        <f>IF('Datos Vida'!Z302=0,"",Índice!$G$52*'Datos Vida'!Z302)</f>
        <v>19801.787869066506</v>
      </c>
      <c r="AA65" s="36" t="str">
        <f>IF('Datos Vida'!AA302=0,"",Índice!$G$52*'Datos Vida'!AA302)</f>
        <v/>
      </c>
      <c r="AB65" s="36" t="str">
        <f>IF('Datos Vida'!AB302=0,"",Índice!$G$52*'Datos Vida'!AB302)</f>
        <v/>
      </c>
      <c r="AC65" s="36">
        <f>IF('Datos Vida'!AC302=0,"",Índice!$G$52*'Datos Vida'!AC302)</f>
        <v>85394.340557861156</v>
      </c>
      <c r="AD65" s="36">
        <f>IF('Datos Vida'!AD302=0,"",Índice!$G$52*'Datos Vida'!AD302)</f>
        <v>14799.605508054665</v>
      </c>
      <c r="AE65" s="36" t="str">
        <f>IF('Datos Vida'!AE302=0,"",Índice!$G$52*'Datos Vida'!AE302)</f>
        <v/>
      </c>
      <c r="AF65" s="36" t="str">
        <f>IF('Datos Vida'!AF302=0,"",Índice!$G$52*'Datos Vida'!AF302)</f>
        <v/>
      </c>
      <c r="AG65" s="36" t="str">
        <f>IF('Datos Vida'!AG302=0,"",Índice!$G$52*'Datos Vida'!AG302)</f>
        <v/>
      </c>
      <c r="AH65" s="36">
        <f>IF('Datos Vida'!AH302=0,"",Índice!$G$52*'Datos Vida'!AH302)</f>
        <v>728994.0693531537</v>
      </c>
      <c r="AI65" s="36" t="str">
        <f>IF('Datos Vida'!AI302=0,"",Índice!$G$52*'Datos Vida'!AI302)</f>
        <v/>
      </c>
      <c r="AJ65" s="36" t="str">
        <f>IF('Datos Vida'!AJ302=0,"",Índice!$G$52*'Datos Vida'!AJ302)</f>
        <v/>
      </c>
      <c r="AK65" s="36" t="str">
        <f>IF('Datos Vida'!AK302=0,"",Índice!$G$52*'Datos Vida'!AK302)</f>
        <v/>
      </c>
      <c r="AL65" s="36" t="str">
        <f>IF('Datos Vida'!AL302=0,"",Índice!$G$52*'Datos Vida'!AL302)</f>
        <v/>
      </c>
      <c r="AM65" s="36" t="str">
        <f>IF('Datos Vida'!AM302=0,"",Índice!$G$52*'Datos Vida'!AM302)</f>
        <v/>
      </c>
      <c r="AN65" s="36" t="str">
        <f>IF('Datos Vida'!AN302=0,"",Índice!$G$52*'Datos Vida'!AN302)</f>
        <v/>
      </c>
      <c r="AO65" s="36" t="str">
        <f>IF('Datos Vida'!AO302=0,"",Índice!$G$52*'Datos Vida'!AO302)</f>
        <v/>
      </c>
      <c r="AP65" s="36" t="str">
        <f>IF('Datos Vida'!AP302=0,"",Índice!$G$52*'Datos Vida'!AP302)</f>
        <v/>
      </c>
      <c r="AQ65" s="36">
        <f>Índice!$G$52*'Datos Vida'!AQ302</f>
        <v>893739.53257671359</v>
      </c>
      <c r="AR65" s="29"/>
      <c r="AS65" s="36">
        <f>Índice!$F$52*'Datos Vida'!AS302</f>
        <v>417861.83108569786</v>
      </c>
      <c r="AT65" s="63">
        <f t="shared" si="0"/>
        <v>1.1388398415202934</v>
      </c>
      <c r="AU65" s="29"/>
      <c r="AV65" s="64">
        <f t="shared" si="1"/>
        <v>2.4056909802736819E-2</v>
      </c>
      <c r="AW65" s="64">
        <f t="shared" si="2"/>
        <v>8.4311998596955599E-3</v>
      </c>
    </row>
    <row r="66" spans="1:49" x14ac:dyDescent="0.2">
      <c r="B66" s="62" t="str">
        <f>'Datos Vida'!B303</f>
        <v>423. Renta Vitalicia de Sobrevivencia</v>
      </c>
      <c r="C66" s="36">
        <f>IF('Datos Vida'!C303=0,"",Índice!$G$52*'Datos Vida'!C303)</f>
        <v>12663.102994172094</v>
      </c>
      <c r="D66" s="36" t="str">
        <f>IF('Datos Vida'!D303=0,"",Índice!$G$52*'Datos Vida'!D303)</f>
        <v/>
      </c>
      <c r="E66" s="36" t="str">
        <f>IF('Datos Vida'!E303=0,"",Índice!$G$52*'Datos Vida'!E303)</f>
        <v/>
      </c>
      <c r="F66" s="36" t="str">
        <f>IF('Datos Vida'!F303=0,"",Índice!$G$52*'Datos Vida'!F303)</f>
        <v/>
      </c>
      <c r="G66" s="36">
        <f>IF('Datos Vida'!G303=0,"",Índice!$G$52*'Datos Vida'!G303)</f>
        <v>41532.86451977682</v>
      </c>
      <c r="H66" s="36" t="str">
        <f>IF('Datos Vida'!H303=0,"",Índice!$G$52*'Datos Vida'!H303)</f>
        <v/>
      </c>
      <c r="I66" s="36" t="str">
        <f>IF('Datos Vida'!I303=0,"",Índice!$G$52*'Datos Vida'!I303)</f>
        <v/>
      </c>
      <c r="J66" s="36" t="str">
        <f>IF('Datos Vida'!J303=0,"",Índice!$G$52*'Datos Vida'!J303)</f>
        <v/>
      </c>
      <c r="K66" s="36" t="str">
        <f>IF('Datos Vida'!K303=0,"",Índice!$G$52*'Datos Vida'!K303)</f>
        <v/>
      </c>
      <c r="L66" s="36" t="str">
        <f>IF('Datos Vida'!L303=0,"",Índice!$G$52*'Datos Vida'!L303)</f>
        <v/>
      </c>
      <c r="M66" s="36" t="str">
        <f>IF('Datos Vida'!M303=0,"",Índice!$G$52*'Datos Vida'!M303)</f>
        <v/>
      </c>
      <c r="N66" s="36" t="str">
        <f>IF('Datos Vida'!N303=0,"",Índice!$G$52*'Datos Vida'!N303)</f>
        <v/>
      </c>
      <c r="O66" s="36" t="str">
        <f>IF('Datos Vida'!O303=0,"",Índice!$G$52*'Datos Vida'!O303)</f>
        <v/>
      </c>
      <c r="P66" s="36" t="str">
        <f>IF('Datos Vida'!P303=0,"",Índice!$G$52*'Datos Vida'!P303)</f>
        <v/>
      </c>
      <c r="Q66" s="36">
        <f>IF('Datos Vida'!Q303=0,"",Índice!$G$52*'Datos Vida'!Q303)</f>
        <v>16802.989103163593</v>
      </c>
      <c r="R66" s="36">
        <f>IF('Datos Vida'!R303=0,"",Índice!$G$52*'Datos Vida'!R303)</f>
        <v>169825.75471759093</v>
      </c>
      <c r="S66" s="36" t="str">
        <f>IF('Datos Vida'!S303=0,"",Índice!$G$52*'Datos Vida'!S303)</f>
        <v/>
      </c>
      <c r="T66" s="36">
        <f>IF('Datos Vida'!T303=0,"",Índice!$G$52*'Datos Vida'!T303)</f>
        <v>5754.5951201523267</v>
      </c>
      <c r="U66" s="36" t="str">
        <f>IF('Datos Vida'!U303=0,"",Índice!$G$52*'Datos Vida'!U303)</f>
        <v/>
      </c>
      <c r="V66" s="36" t="str">
        <f>IF('Datos Vida'!V303=0,"",Índice!$G$52*'Datos Vida'!V303)</f>
        <v/>
      </c>
      <c r="W66" s="36" t="str">
        <f>IF('Datos Vida'!W303=0,"",Índice!$G$52*'Datos Vida'!W303)</f>
        <v/>
      </c>
      <c r="X66" s="36" t="str">
        <f>IF('Datos Vida'!X303=0,"",Índice!$G$52*'Datos Vida'!X303)</f>
        <v/>
      </c>
      <c r="Y66" s="36" t="str">
        <f>IF('Datos Vida'!Y303=0,"",Índice!$G$52*'Datos Vida'!Y303)</f>
        <v/>
      </c>
      <c r="Z66" s="36">
        <f>IF('Datos Vida'!Z303=0,"",Índice!$G$52*'Datos Vida'!Z303)</f>
        <v>186872.56270418174</v>
      </c>
      <c r="AA66" s="36" t="str">
        <f>IF('Datos Vida'!AA303=0,"",Índice!$G$52*'Datos Vida'!AA303)</f>
        <v/>
      </c>
      <c r="AB66" s="36" t="str">
        <f>IF('Datos Vida'!AB303=0,"",Índice!$G$52*'Datos Vida'!AB303)</f>
        <v/>
      </c>
      <c r="AC66" s="36">
        <f>IF('Datos Vida'!AC303=0,"",Índice!$G$52*'Datos Vida'!AC303)</f>
        <v>87164.009107742648</v>
      </c>
      <c r="AD66" s="36">
        <f>IF('Datos Vida'!AD303=0,"",Índice!$G$52*'Datos Vida'!AD303)</f>
        <v>26574.591330362513</v>
      </c>
      <c r="AE66" s="36">
        <f>IF('Datos Vida'!AE303=0,"",Índice!$G$52*'Datos Vida'!AE303)</f>
        <v>1355.717360605305</v>
      </c>
      <c r="AF66" s="36" t="str">
        <f>IF('Datos Vida'!AF303=0,"",Índice!$G$52*'Datos Vida'!AF303)</f>
        <v/>
      </c>
      <c r="AG66" s="36" t="str">
        <f>IF('Datos Vida'!AG303=0,"",Índice!$G$52*'Datos Vida'!AG303)</f>
        <v/>
      </c>
      <c r="AH66" s="36" t="str">
        <f>IF('Datos Vida'!AH303=0,"",Índice!$G$52*'Datos Vida'!AH303)</f>
        <v/>
      </c>
      <c r="AI66" s="36" t="str">
        <f>IF('Datos Vida'!AI303=0,"",Índice!$G$52*'Datos Vida'!AI303)</f>
        <v/>
      </c>
      <c r="AJ66" s="36" t="str">
        <f>IF('Datos Vida'!AJ303=0,"",Índice!$G$52*'Datos Vida'!AJ303)</f>
        <v/>
      </c>
      <c r="AK66" s="36" t="str">
        <f>IF('Datos Vida'!AK303=0,"",Índice!$G$52*'Datos Vida'!AK303)</f>
        <v/>
      </c>
      <c r="AL66" s="36" t="str">
        <f>IF('Datos Vida'!AL303=0,"",Índice!$G$52*'Datos Vida'!AL303)</f>
        <v/>
      </c>
      <c r="AM66" s="36" t="str">
        <f>IF('Datos Vida'!AM303=0,"",Índice!$G$52*'Datos Vida'!AM303)</f>
        <v/>
      </c>
      <c r="AN66" s="36" t="str">
        <f>IF('Datos Vida'!AN303=0,"",Índice!$G$52*'Datos Vida'!AN303)</f>
        <v/>
      </c>
      <c r="AO66" s="36" t="str">
        <f>IF('Datos Vida'!AO303=0,"",Índice!$G$52*'Datos Vida'!AO303)</f>
        <v/>
      </c>
      <c r="AP66" s="36" t="str">
        <f>IF('Datos Vida'!AP303=0,"",Índice!$G$52*'Datos Vida'!AP303)</f>
        <v/>
      </c>
      <c r="AQ66" s="36">
        <f>Índice!$G$52*'Datos Vida'!AQ303</f>
        <v>548546.18695774791</v>
      </c>
      <c r="AR66" s="29"/>
      <c r="AS66" s="36">
        <f>Índice!$F$52*'Datos Vida'!AS303</f>
        <v>941691.67471516703</v>
      </c>
      <c r="AT66" s="63">
        <f t="shared" si="0"/>
        <v>-0.41748854568172078</v>
      </c>
      <c r="AU66" s="29"/>
      <c r="AV66" s="64">
        <f t="shared" si="1"/>
        <v>1.4765293087385112E-2</v>
      </c>
      <c r="AW66" s="64">
        <f t="shared" si="2"/>
        <v>1.9000516738047535E-2</v>
      </c>
    </row>
    <row r="67" spans="1:49" x14ac:dyDescent="0.2">
      <c r="B67" s="62" t="str">
        <f>'Datos Vida'!B304</f>
        <v>424. Invalidez y Sobrevivencia (C-528)</v>
      </c>
      <c r="C67" s="36" t="str">
        <f>IF('Datos Vida'!C304=0,"",Índice!$G$52*'Datos Vida'!C304)</f>
        <v/>
      </c>
      <c r="D67" s="36" t="str">
        <f>IF('Datos Vida'!D304=0,"",Índice!$G$52*'Datos Vida'!D304)</f>
        <v/>
      </c>
      <c r="E67" s="36" t="str">
        <f>IF('Datos Vida'!E304=0,"",Índice!$G$52*'Datos Vida'!E304)</f>
        <v/>
      </c>
      <c r="F67" s="36" t="str">
        <f>IF('Datos Vida'!F304=0,"",Índice!$G$52*'Datos Vida'!F304)</f>
        <v/>
      </c>
      <c r="G67" s="36" t="str">
        <f>IF('Datos Vida'!G304=0,"",Índice!$G$52*'Datos Vida'!G304)</f>
        <v/>
      </c>
      <c r="H67" s="36" t="str">
        <f>IF('Datos Vida'!H304=0,"",Índice!$G$52*'Datos Vida'!H304)</f>
        <v/>
      </c>
      <c r="I67" s="36" t="str">
        <f>IF('Datos Vida'!I304=0,"",Índice!$G$52*'Datos Vida'!I304)</f>
        <v/>
      </c>
      <c r="J67" s="36" t="str">
        <f>IF('Datos Vida'!J304=0,"",Índice!$G$52*'Datos Vida'!J304)</f>
        <v/>
      </c>
      <c r="K67" s="36" t="str">
        <f>IF('Datos Vida'!K304=0,"",Índice!$G$52*'Datos Vida'!K304)</f>
        <v/>
      </c>
      <c r="L67" s="36" t="str">
        <f>IF('Datos Vida'!L304=0,"",Índice!$G$52*'Datos Vida'!L304)</f>
        <v/>
      </c>
      <c r="M67" s="36" t="str">
        <f>IF('Datos Vida'!M304=0,"",Índice!$G$52*'Datos Vida'!M304)</f>
        <v/>
      </c>
      <c r="N67" s="36" t="str">
        <f>IF('Datos Vida'!N304=0,"",Índice!$G$52*'Datos Vida'!N304)</f>
        <v/>
      </c>
      <c r="O67" s="36" t="str">
        <f>IF('Datos Vida'!O304=0,"",Índice!$G$52*'Datos Vida'!O304)</f>
        <v/>
      </c>
      <c r="P67" s="36" t="str">
        <f>IF('Datos Vida'!P304=0,"",Índice!$G$52*'Datos Vida'!P304)</f>
        <v/>
      </c>
      <c r="Q67" s="36" t="str">
        <f>IF('Datos Vida'!Q304=0,"",Índice!$G$52*'Datos Vida'!Q304)</f>
        <v/>
      </c>
      <c r="R67" s="36" t="str">
        <f>IF('Datos Vida'!R304=0,"",Índice!$G$52*'Datos Vida'!R304)</f>
        <v/>
      </c>
      <c r="S67" s="36" t="str">
        <f>IF('Datos Vida'!S304=0,"",Índice!$G$52*'Datos Vida'!S304)</f>
        <v/>
      </c>
      <c r="T67" s="36">
        <f>IF('Datos Vida'!T304=0,"",Índice!$G$52*'Datos Vida'!T304)</f>
        <v>73.414420320349507</v>
      </c>
      <c r="U67" s="36" t="str">
        <f>IF('Datos Vida'!U304=0,"",Índice!$G$52*'Datos Vida'!U304)</f>
        <v/>
      </c>
      <c r="V67" s="36" t="str">
        <f>IF('Datos Vida'!V304=0,"",Índice!$G$52*'Datos Vida'!V304)</f>
        <v/>
      </c>
      <c r="W67" s="36" t="str">
        <f>IF('Datos Vida'!W304=0,"",Índice!$G$52*'Datos Vida'!W304)</f>
        <v/>
      </c>
      <c r="X67" s="36" t="str">
        <f>IF('Datos Vida'!X304=0,"",Índice!$G$52*'Datos Vida'!X304)</f>
        <v/>
      </c>
      <c r="Y67" s="36" t="str">
        <f>IF('Datos Vida'!Y304=0,"",Índice!$G$52*'Datos Vida'!Y304)</f>
        <v/>
      </c>
      <c r="Z67" s="36" t="str">
        <f>IF('Datos Vida'!Z304=0,"",Índice!$G$52*'Datos Vida'!Z304)</f>
        <v/>
      </c>
      <c r="AA67" s="36" t="str">
        <f>IF('Datos Vida'!AA304=0,"",Índice!$G$52*'Datos Vida'!AA304)</f>
        <v/>
      </c>
      <c r="AB67" s="36" t="str">
        <f>IF('Datos Vida'!AB304=0,"",Índice!$G$52*'Datos Vida'!AB304)</f>
        <v/>
      </c>
      <c r="AC67" s="36" t="str">
        <f>IF('Datos Vida'!AC304=0,"",Índice!$G$52*'Datos Vida'!AC304)</f>
        <v/>
      </c>
      <c r="AD67" s="36" t="str">
        <f>IF('Datos Vida'!AD304=0,"",Índice!$G$52*'Datos Vida'!AD304)</f>
        <v/>
      </c>
      <c r="AE67" s="36" t="str">
        <f>IF('Datos Vida'!AE304=0,"",Índice!$G$52*'Datos Vida'!AE304)</f>
        <v/>
      </c>
      <c r="AF67" s="36" t="str">
        <f>IF('Datos Vida'!AF304=0,"",Índice!$G$52*'Datos Vida'!AF304)</f>
        <v/>
      </c>
      <c r="AG67" s="36" t="str">
        <f>IF('Datos Vida'!AG304=0,"",Índice!$G$52*'Datos Vida'!AG304)</f>
        <v/>
      </c>
      <c r="AH67" s="36" t="str">
        <f>IF('Datos Vida'!AH304=0,"",Índice!$G$52*'Datos Vida'!AH304)</f>
        <v/>
      </c>
      <c r="AI67" s="36" t="str">
        <f>IF('Datos Vida'!AI304=0,"",Índice!$G$52*'Datos Vida'!AI304)</f>
        <v/>
      </c>
      <c r="AJ67" s="36" t="str">
        <f>IF('Datos Vida'!AJ304=0,"",Índice!$G$52*'Datos Vida'!AJ304)</f>
        <v/>
      </c>
      <c r="AK67" s="36" t="str">
        <f>IF('Datos Vida'!AK304=0,"",Índice!$G$52*'Datos Vida'!AK304)</f>
        <v/>
      </c>
      <c r="AL67" s="36" t="str">
        <f>IF('Datos Vida'!AL304=0,"",Índice!$G$52*'Datos Vida'!AL304)</f>
        <v/>
      </c>
      <c r="AM67" s="36" t="str">
        <f>IF('Datos Vida'!AM304=0,"",Índice!$G$52*'Datos Vida'!AM304)</f>
        <v/>
      </c>
      <c r="AN67" s="36" t="str">
        <f>IF('Datos Vida'!AN304=0,"",Índice!$G$52*'Datos Vida'!AN304)</f>
        <v/>
      </c>
      <c r="AO67" s="36" t="str">
        <f>IF('Datos Vida'!AO304=0,"",Índice!$G$52*'Datos Vida'!AO304)</f>
        <v/>
      </c>
      <c r="AP67" s="36" t="str">
        <f>IF('Datos Vida'!AP304=0,"",Índice!$G$52*'Datos Vida'!AP304)</f>
        <v/>
      </c>
      <c r="AQ67" s="36">
        <f>Índice!$G$52*'Datos Vida'!AQ304</f>
        <v>73.414420320349507</v>
      </c>
      <c r="AR67" s="29"/>
      <c r="AS67" s="36">
        <f>Índice!$F$52*'Datos Vida'!AS304</f>
        <v>137.63460111492421</v>
      </c>
      <c r="AT67" s="63">
        <f t="shared" si="0"/>
        <v>-0.46659909844146796</v>
      </c>
      <c r="AU67" s="29"/>
      <c r="AV67" s="64">
        <f t="shared" si="1"/>
        <v>1.9761060392785781E-6</v>
      </c>
      <c r="AW67" s="64">
        <f t="shared" si="2"/>
        <v>2.7770539046228798E-6</v>
      </c>
    </row>
    <row r="68" spans="1:49" x14ac:dyDescent="0.2">
      <c r="A68" s="222"/>
      <c r="B68" s="62" t="str">
        <f>'Datos Vida'!B305</f>
        <v>425. Seguro con Ahorro Previsional (APV)</v>
      </c>
      <c r="C68" s="36" t="str">
        <f>IF('Datos Vida'!C305=0,"",Índice!$G$52*'Datos Vida'!C305)</f>
        <v/>
      </c>
      <c r="D68" s="36" t="str">
        <f>IF('Datos Vida'!D305=0,"",Índice!$G$52*'Datos Vida'!D305)</f>
        <v/>
      </c>
      <c r="E68" s="36" t="str">
        <f>IF('Datos Vida'!E305=0,"",Índice!$G$52*'Datos Vida'!E305)</f>
        <v/>
      </c>
      <c r="F68" s="36">
        <f>IF('Datos Vida'!F305=0,"",Índice!$G$52*'Datos Vida'!F305)</f>
        <v>1769.4984515953008</v>
      </c>
      <c r="G68" s="36">
        <f>IF('Datos Vida'!G305=0,"",Índice!$G$52*'Datos Vida'!G305)</f>
        <v>10954.873945263053</v>
      </c>
      <c r="H68" s="36" t="str">
        <f>IF('Datos Vida'!H305=0,"",Índice!$G$52*'Datos Vida'!H305)</f>
        <v/>
      </c>
      <c r="I68" s="36" t="str">
        <f>IF('Datos Vida'!I305=0,"",Índice!$G$52*'Datos Vida'!I305)</f>
        <v/>
      </c>
      <c r="J68" s="36" t="str">
        <f>IF('Datos Vida'!J305=0,"",Índice!$G$52*'Datos Vida'!J305)</f>
        <v/>
      </c>
      <c r="K68" s="36" t="str">
        <f>IF('Datos Vida'!K305=0,"",Índice!$G$52*'Datos Vida'!K305)</f>
        <v/>
      </c>
      <c r="L68" s="36">
        <f>IF('Datos Vida'!L305=0,"",Índice!$G$52*'Datos Vida'!L305)</f>
        <v>235512.74597487922</v>
      </c>
      <c r="M68" s="36" t="str">
        <f>IF('Datos Vida'!M305=0,"",Índice!$G$52*'Datos Vida'!M305)</f>
        <v/>
      </c>
      <c r="N68" s="36" t="str">
        <f>IF('Datos Vida'!N305=0,"",Índice!$G$52*'Datos Vida'!N305)</f>
        <v/>
      </c>
      <c r="O68" s="36" t="str">
        <f>IF('Datos Vida'!O305=0,"",Índice!$G$52*'Datos Vida'!O305)</f>
        <v/>
      </c>
      <c r="P68" s="36" t="str">
        <f>IF('Datos Vida'!P305=0,"",Índice!$G$52*'Datos Vida'!P305)</f>
        <v/>
      </c>
      <c r="Q68" s="36">
        <f>IF('Datos Vida'!Q305=0,"",Índice!$G$52*'Datos Vida'!Q305)</f>
        <v>553527.31115092931</v>
      </c>
      <c r="R68" s="36">
        <f>IF('Datos Vida'!R305=0,"",Índice!$G$52*'Datos Vida'!R305)</f>
        <v>596995.17975476594</v>
      </c>
      <c r="S68" s="36" t="str">
        <f>IF('Datos Vida'!S305=0,"",Índice!$G$52*'Datos Vida'!S305)</f>
        <v/>
      </c>
      <c r="T68" s="36" t="str">
        <f>IF('Datos Vida'!T305=0,"",Índice!$G$52*'Datos Vida'!T305)</f>
        <v/>
      </c>
      <c r="U68" s="36" t="str">
        <f>IF('Datos Vida'!U305=0,"",Índice!$G$52*'Datos Vida'!U305)</f>
        <v/>
      </c>
      <c r="V68" s="36" t="str">
        <f>IF('Datos Vida'!V305=0,"",Índice!$G$52*'Datos Vida'!V305)</f>
        <v/>
      </c>
      <c r="W68" s="36" t="str">
        <f>IF('Datos Vida'!W305=0,"",Índice!$G$52*'Datos Vida'!W305)</f>
        <v/>
      </c>
      <c r="X68" s="36" t="str">
        <f>IF('Datos Vida'!X305=0,"",Índice!$G$52*'Datos Vida'!X305)</f>
        <v/>
      </c>
      <c r="Y68" s="36" t="str">
        <f>IF('Datos Vida'!Y305=0,"",Índice!$G$52*'Datos Vida'!Y305)</f>
        <v/>
      </c>
      <c r="Z68" s="36">
        <f>IF('Datos Vida'!Z305=0,"",Índice!$G$52*'Datos Vida'!Z305)</f>
        <v>609637.87095459504</v>
      </c>
      <c r="AA68" s="36" t="str">
        <f>IF('Datos Vida'!AA305=0,"",Índice!$G$52*'Datos Vida'!AA305)</f>
        <v/>
      </c>
      <c r="AB68" s="36">
        <f>IF('Datos Vida'!AB305=0,"",Índice!$G$52*'Datos Vida'!AB305)</f>
        <v>65706.790697801014</v>
      </c>
      <c r="AC68" s="36" t="str">
        <f>IF('Datos Vida'!AC305=0,"",Índice!$G$52*'Datos Vida'!AC305)</f>
        <v/>
      </c>
      <c r="AD68" s="36">
        <f>IF('Datos Vida'!AD305=0,"",Índice!$G$52*'Datos Vida'!AD305)</f>
        <v>17391.699271673158</v>
      </c>
      <c r="AE68" s="36" t="str">
        <f>IF('Datos Vida'!AE305=0,"",Índice!$G$52*'Datos Vida'!AE305)</f>
        <v/>
      </c>
      <c r="AF68" s="36" t="str">
        <f>IF('Datos Vida'!AF305=0,"",Índice!$G$52*'Datos Vida'!AF305)</f>
        <v/>
      </c>
      <c r="AG68" s="36" t="str">
        <f>IF('Datos Vida'!AG305=0,"",Índice!$G$52*'Datos Vida'!AG305)</f>
        <v/>
      </c>
      <c r="AH68" s="36">
        <f>IF('Datos Vida'!AH305=0,"",Índice!$G$52*'Datos Vida'!AH305)</f>
        <v>333610.12860451028</v>
      </c>
      <c r="AI68" s="36">
        <f>IF('Datos Vida'!AI305=0,"",Índice!$G$52*'Datos Vida'!AI305)</f>
        <v>105063.24764575467</v>
      </c>
      <c r="AJ68" s="36" t="str">
        <f>IF('Datos Vida'!AJ305=0,"",Índice!$G$52*'Datos Vida'!AJ305)</f>
        <v/>
      </c>
      <c r="AK68" s="36">
        <f>IF('Datos Vida'!AK305=0,"",Índice!$G$52*'Datos Vida'!AK305)</f>
        <v>-29927.602767431079</v>
      </c>
      <c r="AL68" s="36" t="str">
        <f>IF('Datos Vida'!AL305=0,"",Índice!$G$52*'Datos Vida'!AL305)</f>
        <v/>
      </c>
      <c r="AM68" s="36" t="str">
        <f>IF('Datos Vida'!AM305=0,"",Índice!$G$52*'Datos Vida'!AM305)</f>
        <v/>
      </c>
      <c r="AN68" s="36" t="str">
        <f>IF('Datos Vida'!AN305=0,"",Índice!$G$52*'Datos Vida'!AN305)</f>
        <v/>
      </c>
      <c r="AO68" s="36" t="str">
        <f>IF('Datos Vida'!AO305=0,"",Índice!$G$52*'Datos Vida'!AO305)</f>
        <v/>
      </c>
      <c r="AP68" s="36" t="str">
        <f>IF('Datos Vida'!AP305=0,"",Índice!$G$52*'Datos Vida'!AP305)</f>
        <v/>
      </c>
      <c r="AQ68" s="36">
        <f>Índice!$G$52*'Datos Vida'!AQ305</f>
        <v>2500241.7436843361</v>
      </c>
      <c r="AR68" s="29"/>
      <c r="AS68" s="36">
        <f>Índice!$F$52*'Datos Vida'!AS305</f>
        <v>3117371.962405053</v>
      </c>
      <c r="AT68" s="63">
        <f t="shared" si="0"/>
        <v>-0.19796489676663442</v>
      </c>
      <c r="AU68" s="29"/>
      <c r="AV68" s="64">
        <f t="shared" si="1"/>
        <v>6.7299350560716897E-2</v>
      </c>
      <c r="AW68" s="64">
        <f t="shared" si="2"/>
        <v>6.2899226722284735E-2</v>
      </c>
    </row>
    <row r="69" spans="1:49" x14ac:dyDescent="0.2">
      <c r="B69" s="62" t="str">
        <f>'Datos Vida'!B306</f>
        <v>426. Seguro con Ahorro Previsional Colectivo (APVC)</v>
      </c>
      <c r="C69" s="36" t="str">
        <f>IF('Datos Vida'!C306=0,"",Índice!$G$52*'Datos Vida'!C306)</f>
        <v/>
      </c>
      <c r="D69" s="36" t="str">
        <f>IF('Datos Vida'!D306=0,"",Índice!$G$52*'Datos Vida'!D306)</f>
        <v/>
      </c>
      <c r="E69" s="36" t="str">
        <f>IF('Datos Vida'!E306=0,"",Índice!$G$52*'Datos Vida'!E306)</f>
        <v/>
      </c>
      <c r="F69" s="36" t="str">
        <f>IF('Datos Vida'!F306=0,"",Índice!$G$52*'Datos Vida'!F306)</f>
        <v/>
      </c>
      <c r="G69" s="36" t="str">
        <f>IF('Datos Vida'!G306=0,"",Índice!$G$52*'Datos Vida'!G306)</f>
        <v/>
      </c>
      <c r="H69" s="36" t="str">
        <f>IF('Datos Vida'!H306=0,"",Índice!$G$52*'Datos Vida'!H306)</f>
        <v/>
      </c>
      <c r="I69" s="36" t="str">
        <f>IF('Datos Vida'!I306=0,"",Índice!$G$52*'Datos Vida'!I306)</f>
        <v/>
      </c>
      <c r="J69" s="36" t="str">
        <f>IF('Datos Vida'!J306=0,"",Índice!$G$52*'Datos Vida'!J306)</f>
        <v/>
      </c>
      <c r="K69" s="36" t="str">
        <f>IF('Datos Vida'!K306=0,"",Índice!$G$52*'Datos Vida'!K306)</f>
        <v/>
      </c>
      <c r="L69" s="36" t="str">
        <f>IF('Datos Vida'!L306=0,"",Índice!$G$52*'Datos Vida'!L306)</f>
        <v/>
      </c>
      <c r="M69" s="36" t="str">
        <f>IF('Datos Vida'!M306=0,"",Índice!$G$52*'Datos Vida'!M306)</f>
        <v/>
      </c>
      <c r="N69" s="36" t="str">
        <f>IF('Datos Vida'!N306=0,"",Índice!$G$52*'Datos Vida'!N306)</f>
        <v/>
      </c>
      <c r="O69" s="36" t="str">
        <f>IF('Datos Vida'!O306=0,"",Índice!$G$52*'Datos Vida'!O306)</f>
        <v/>
      </c>
      <c r="P69" s="36" t="str">
        <f>IF('Datos Vida'!P306=0,"",Índice!$G$52*'Datos Vida'!P306)</f>
        <v/>
      </c>
      <c r="Q69" s="36" t="str">
        <f>IF('Datos Vida'!Q306=0,"",Índice!$G$52*'Datos Vida'!Q306)</f>
        <v/>
      </c>
      <c r="R69" s="36" t="str">
        <f>IF('Datos Vida'!R306=0,"",Índice!$G$52*'Datos Vida'!R306)</f>
        <v/>
      </c>
      <c r="S69" s="36" t="str">
        <f>IF('Datos Vida'!S306=0,"",Índice!$G$52*'Datos Vida'!S306)</f>
        <v/>
      </c>
      <c r="T69" s="36" t="str">
        <f>IF('Datos Vida'!T306=0,"",Índice!$G$52*'Datos Vida'!T306)</f>
        <v/>
      </c>
      <c r="U69" s="36" t="str">
        <f>IF('Datos Vida'!U306=0,"",Índice!$G$52*'Datos Vida'!U306)</f>
        <v/>
      </c>
      <c r="V69" s="36" t="str">
        <f>IF('Datos Vida'!V306=0,"",Índice!$G$52*'Datos Vida'!V306)</f>
        <v/>
      </c>
      <c r="W69" s="36" t="str">
        <f>IF('Datos Vida'!W306=0,"",Índice!$G$52*'Datos Vida'!W306)</f>
        <v/>
      </c>
      <c r="X69" s="36" t="str">
        <f>IF('Datos Vida'!X306=0,"",Índice!$G$52*'Datos Vida'!X306)</f>
        <v/>
      </c>
      <c r="Y69" s="36" t="str">
        <f>IF('Datos Vida'!Y306=0,"",Índice!$G$52*'Datos Vida'!Y306)</f>
        <v/>
      </c>
      <c r="Z69" s="36" t="str">
        <f>IF('Datos Vida'!Z306=0,"",Índice!$G$52*'Datos Vida'!Z306)</f>
        <v/>
      </c>
      <c r="AA69" s="36" t="str">
        <f>IF('Datos Vida'!AA306=0,"",Índice!$G$52*'Datos Vida'!AA306)</f>
        <v/>
      </c>
      <c r="AB69" s="36" t="str">
        <f>IF('Datos Vida'!AB306=0,"",Índice!$G$52*'Datos Vida'!AB306)</f>
        <v/>
      </c>
      <c r="AC69" s="36" t="str">
        <f>IF('Datos Vida'!AC306=0,"",Índice!$G$52*'Datos Vida'!AC306)</f>
        <v/>
      </c>
      <c r="AD69" s="36" t="str">
        <f>IF('Datos Vida'!AD306=0,"",Índice!$G$52*'Datos Vida'!AD306)</f>
        <v/>
      </c>
      <c r="AE69" s="36" t="str">
        <f>IF('Datos Vida'!AE306=0,"",Índice!$G$52*'Datos Vida'!AE306)</f>
        <v/>
      </c>
      <c r="AF69" s="36" t="str">
        <f>IF('Datos Vida'!AF306=0,"",Índice!$G$52*'Datos Vida'!AF306)</f>
        <v/>
      </c>
      <c r="AG69" s="36" t="str">
        <f>IF('Datos Vida'!AG306=0,"",Índice!$G$52*'Datos Vida'!AG306)</f>
        <v/>
      </c>
      <c r="AH69" s="36" t="str">
        <f>IF('Datos Vida'!AH306=0,"",Índice!$G$52*'Datos Vida'!AH306)</f>
        <v/>
      </c>
      <c r="AI69" s="36" t="str">
        <f>IF('Datos Vida'!AI306=0,"",Índice!$G$52*'Datos Vida'!AI306)</f>
        <v/>
      </c>
      <c r="AJ69" s="36" t="str">
        <f>IF('Datos Vida'!AJ306=0,"",Índice!$G$52*'Datos Vida'!AJ306)</f>
        <v/>
      </c>
      <c r="AK69" s="36" t="str">
        <f>IF('Datos Vida'!AK306=0,"",Índice!$G$52*'Datos Vida'!AK306)</f>
        <v/>
      </c>
      <c r="AL69" s="36" t="str">
        <f>IF('Datos Vida'!AL306=0,"",Índice!$G$52*'Datos Vida'!AL306)</f>
        <v/>
      </c>
      <c r="AM69" s="36" t="str">
        <f>IF('Datos Vida'!AM306=0,"",Índice!$G$52*'Datos Vida'!AM306)</f>
        <v/>
      </c>
      <c r="AN69" s="36" t="str">
        <f>IF('Datos Vida'!AN306=0,"",Índice!$G$52*'Datos Vida'!AN306)</f>
        <v/>
      </c>
      <c r="AO69" s="36" t="str">
        <f>IF('Datos Vida'!AO306=0,"",Índice!$G$52*'Datos Vida'!AO306)</f>
        <v/>
      </c>
      <c r="AP69" s="36" t="str">
        <f>IF('Datos Vida'!AP306=0,"",Índice!$G$52*'Datos Vida'!AP306)</f>
        <v/>
      </c>
      <c r="AQ69" s="36">
        <f>Índice!$G$52*'Datos Vida'!AQ306</f>
        <v>0</v>
      </c>
      <c r="AR69" s="29"/>
      <c r="AS69" s="36">
        <f>Índice!$F$52*'Datos Vida'!AS306</f>
        <v>0</v>
      </c>
      <c r="AT69" s="63" t="str">
        <f t="shared" si="0"/>
        <v/>
      </c>
      <c r="AU69" s="29"/>
      <c r="AV69" s="64">
        <f t="shared" si="1"/>
        <v>0</v>
      </c>
      <c r="AW69" s="64">
        <f t="shared" si="2"/>
        <v>0</v>
      </c>
    </row>
    <row r="70" spans="1:49" x14ac:dyDescent="0.2">
      <c r="B70" s="65" t="str">
        <f>'Datos Vida'!B307</f>
        <v>Total</v>
      </c>
      <c r="C70" s="66">
        <f>Índice!$G$52*'Datos Vida'!C307</f>
        <v>976999.51385909808</v>
      </c>
      <c r="D70" s="66">
        <f>Índice!$G$52*'Datos Vida'!D307</f>
        <v>47153.830426296925</v>
      </c>
      <c r="E70" s="66">
        <f>Índice!$G$52*'Datos Vida'!E307</f>
        <v>1421616.0902092448</v>
      </c>
      <c r="F70" s="66">
        <f>Índice!$G$52*'Datos Vida'!F307</f>
        <v>1312102.9353180856</v>
      </c>
      <c r="G70" s="66">
        <f>Índice!$G$52*'Datos Vida'!G307</f>
        <v>1813109.0326612524</v>
      </c>
      <c r="H70" s="66">
        <f>Índice!$G$52*'Datos Vida'!H307</f>
        <v>1350451.0156058376</v>
      </c>
      <c r="I70" s="66">
        <f>Índice!$G$52*'Datos Vida'!I307</f>
        <v>136556.87729483852</v>
      </c>
      <c r="J70" s="66">
        <f>Índice!$G$52*'Datos Vida'!J307</f>
        <v>1750722.3563919705</v>
      </c>
      <c r="K70" s="66">
        <f>Índice!$G$52*'Datos Vida'!K307</f>
        <v>350302.7579395927</v>
      </c>
      <c r="L70" s="66">
        <f>Índice!$G$52*'Datos Vida'!L307</f>
        <v>2054047.4717101036</v>
      </c>
      <c r="M70" s="66">
        <f>Índice!$G$52*'Datos Vida'!M307</f>
        <v>17914.683462398243</v>
      </c>
      <c r="N70" s="66">
        <f>Índice!$G$52*'Datos Vida'!N307</f>
        <v>261282.60231326867</v>
      </c>
      <c r="O70" s="66">
        <f>Índice!$G$52*'Datos Vida'!O307</f>
        <v>340975.01018038247</v>
      </c>
      <c r="P70" s="66">
        <f>Índice!$G$52*'Datos Vida'!P307</f>
        <v>72043.66627124486</v>
      </c>
      <c r="Q70" s="66">
        <f>Índice!$G$52*'Datos Vida'!Q307</f>
        <v>1768403.8351039998</v>
      </c>
      <c r="R70" s="66">
        <f>Índice!$G$52*'Datos Vida'!R307</f>
        <v>4998875.0379744424</v>
      </c>
      <c r="S70" s="66">
        <f>Índice!$G$52*'Datos Vida'!S307</f>
        <v>0</v>
      </c>
      <c r="T70" s="66">
        <f>Índice!$G$52*'Datos Vida'!T307</f>
        <v>489621.65718595521</v>
      </c>
      <c r="U70" s="66">
        <f>Índice!$G$52*'Datos Vida'!U307</f>
        <v>71571.507448433855</v>
      </c>
      <c r="V70" s="66">
        <f>Índice!$G$52*'Datos Vida'!V307</f>
        <v>5942.2135298218018</v>
      </c>
      <c r="W70" s="66">
        <f>Índice!$G$52*'Datos Vida'!W307</f>
        <v>0</v>
      </c>
      <c r="X70" s="66">
        <f>Índice!$G$52*'Datos Vida'!X307</f>
        <v>216194.75165139922</v>
      </c>
      <c r="Y70" s="66">
        <f>Índice!$G$52*'Datos Vida'!Y307</f>
        <v>172831.49349357048</v>
      </c>
      <c r="Z70" s="66">
        <f>Índice!$G$52*'Datos Vida'!Z307</f>
        <v>5626077.3260005098</v>
      </c>
      <c r="AA70" s="66">
        <f>Índice!$G$52*'Datos Vida'!AA307</f>
        <v>610705.44181839155</v>
      </c>
      <c r="AB70" s="66">
        <f>Índice!$G$52*'Datos Vida'!AB307</f>
        <v>1548986.9116172709</v>
      </c>
      <c r="AC70" s="66">
        <f>Índice!$G$52*'Datos Vida'!AC307</f>
        <v>2186383.326013437</v>
      </c>
      <c r="AD70" s="66">
        <f>Índice!$G$52*'Datos Vida'!AD307</f>
        <v>1223584.2294394549</v>
      </c>
      <c r="AE70" s="66">
        <f>Índice!$G$52*'Datos Vida'!AE307</f>
        <v>31344.759629008837</v>
      </c>
      <c r="AF70" s="66">
        <f>Índice!$G$52*'Datos Vida'!AF307</f>
        <v>994497.21838272596</v>
      </c>
      <c r="AG70" s="66">
        <f>Índice!$G$52*'Datos Vida'!AG307</f>
        <v>630730.50069791335</v>
      </c>
      <c r="AH70" s="66">
        <f>Índice!$G$52*'Datos Vida'!AH307</f>
        <v>2354631.6232445436</v>
      </c>
      <c r="AI70" s="66">
        <f>Índice!$G$52*'Datos Vida'!AI307</f>
        <v>1059997.475741433</v>
      </c>
      <c r="AJ70" s="66">
        <f>Índice!$G$52*'Datos Vida'!AJ307</f>
        <v>501854.58161434846</v>
      </c>
      <c r="AK70" s="66">
        <f>Índice!$G$52*'Datos Vida'!AK307</f>
        <v>753541.3272497115</v>
      </c>
      <c r="AL70" s="66">
        <f>Índice!$G$52*'Datos Vida'!AL307</f>
        <v>0</v>
      </c>
      <c r="AM70" s="66">
        <f>Índice!$G$52*'Datos Vida'!AM307</f>
        <v>0</v>
      </c>
      <c r="AN70" s="66">
        <f>Índice!$G$52*'Datos Vida'!AN307</f>
        <v>0</v>
      </c>
      <c r="AO70" s="66">
        <f>Índice!$G$52*'Datos Vida'!AO307</f>
        <v>0</v>
      </c>
      <c r="AP70" s="66">
        <f>Índice!$G$52*'Datos Vida'!AP307</f>
        <v>0</v>
      </c>
      <c r="AQ70" s="66">
        <f>Índice!$G$52*'Datos Vida'!AQ307</f>
        <v>37151053.061479986</v>
      </c>
      <c r="AR70" s="29"/>
      <c r="AS70" s="66">
        <f>Índice!$F$52*'Datos Vida'!AS307</f>
        <v>49561371.814140141</v>
      </c>
      <c r="AT70" s="73">
        <f t="shared" si="0"/>
        <v>-0.25040305177992306</v>
      </c>
      <c r="AU70" s="29"/>
      <c r="AV70" s="68">
        <f t="shared" si="1"/>
        <v>1</v>
      </c>
      <c r="AW70" s="68">
        <f t="shared" si="2"/>
        <v>1</v>
      </c>
    </row>
    <row r="71" spans="1:49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</row>
    <row r="72" spans="1:49" x14ac:dyDescent="0.2">
      <c r="B72" s="69" t="s">
        <v>561</v>
      </c>
      <c r="C72" s="59">
        <f>SUM(C73:C77)</f>
        <v>0</v>
      </c>
      <c r="D72" s="59">
        <f t="shared" ref="D72:AQ72" si="3">SUM(D73:D77)</f>
        <v>0</v>
      </c>
      <c r="E72" s="59">
        <f t="shared" si="3"/>
        <v>193318.16510215934</v>
      </c>
      <c r="F72" s="59">
        <f t="shared" si="3"/>
        <v>324094.25214077195</v>
      </c>
      <c r="G72" s="59">
        <f t="shared" si="3"/>
        <v>199764.17573602381</v>
      </c>
      <c r="H72" s="59">
        <f t="shared" si="3"/>
        <v>526168.77083916636</v>
      </c>
      <c r="I72" s="59">
        <f t="shared" si="3"/>
        <v>13327.574939351458</v>
      </c>
      <c r="J72" s="59">
        <f t="shared" si="3"/>
        <v>38220.608632079791</v>
      </c>
      <c r="K72" s="59">
        <f t="shared" si="3"/>
        <v>119731.87747344172</v>
      </c>
      <c r="L72" s="59">
        <f t="shared" si="3"/>
        <v>444482.43684165587</v>
      </c>
      <c r="M72" s="59">
        <f t="shared" si="3"/>
        <v>15632.372697592124</v>
      </c>
      <c r="N72" s="59">
        <f t="shared" si="3"/>
        <v>140.33108610817504</v>
      </c>
      <c r="O72" s="59">
        <f t="shared" si="3"/>
        <v>1147.7892155645375</v>
      </c>
      <c r="P72" s="59">
        <f t="shared" si="3"/>
        <v>13891.552817048747</v>
      </c>
      <c r="Q72" s="59">
        <f t="shared" si="3"/>
        <v>26006.531093796621</v>
      </c>
      <c r="R72" s="59">
        <f t="shared" si="3"/>
        <v>81174.100018472687</v>
      </c>
      <c r="S72" s="59">
        <f t="shared" si="3"/>
        <v>0</v>
      </c>
      <c r="T72" s="59">
        <f t="shared" si="3"/>
        <v>12.076978319612639</v>
      </c>
      <c r="U72" s="59">
        <f t="shared" si="3"/>
        <v>19920.992748029668</v>
      </c>
      <c r="V72" s="59">
        <f t="shared" si="3"/>
        <v>0</v>
      </c>
      <c r="W72" s="59">
        <f t="shared" si="3"/>
        <v>0</v>
      </c>
      <c r="X72" s="59">
        <f t="shared" si="3"/>
        <v>134995.8513027998</v>
      </c>
      <c r="Y72" s="59">
        <f t="shared" si="3"/>
        <v>40673.732095879648</v>
      </c>
      <c r="Z72" s="59">
        <f t="shared" si="3"/>
        <v>405518.70281686162</v>
      </c>
      <c r="AA72" s="59">
        <f t="shared" si="3"/>
        <v>99064.391386631032</v>
      </c>
      <c r="AB72" s="59">
        <f t="shared" si="3"/>
        <v>72669.389826829763</v>
      </c>
      <c r="AC72" s="59">
        <f t="shared" si="3"/>
        <v>17410.171945553582</v>
      </c>
      <c r="AD72" s="59">
        <f t="shared" si="3"/>
        <v>2526.299746519534</v>
      </c>
      <c r="AE72" s="59">
        <f t="shared" si="3"/>
        <v>83.552278177376451</v>
      </c>
      <c r="AF72" s="59">
        <f t="shared" si="3"/>
        <v>7329.4671126870535</v>
      </c>
      <c r="AG72" s="59">
        <f t="shared" si="3"/>
        <v>76703.134605237603</v>
      </c>
      <c r="AH72" s="59">
        <f t="shared" si="3"/>
        <v>139541.79604058817</v>
      </c>
      <c r="AI72" s="59">
        <f t="shared" si="3"/>
        <v>11796.486245682481</v>
      </c>
      <c r="AJ72" s="59">
        <f t="shared" si="3"/>
        <v>63138.204517334212</v>
      </c>
      <c r="AK72" s="59">
        <f t="shared" si="3"/>
        <v>134995.06885068331</v>
      </c>
      <c r="AL72" s="59">
        <f t="shared" si="3"/>
        <v>0</v>
      </c>
      <c r="AM72" s="59">
        <f t="shared" si="3"/>
        <v>0</v>
      </c>
      <c r="AN72" s="59">
        <f t="shared" si="3"/>
        <v>0</v>
      </c>
      <c r="AO72" s="59">
        <f t="shared" si="3"/>
        <v>0</v>
      </c>
      <c r="AP72" s="59">
        <f t="shared" si="3"/>
        <v>0</v>
      </c>
      <c r="AQ72" s="59">
        <f t="shared" si="3"/>
        <v>3223479.8571310476</v>
      </c>
      <c r="AR72" s="70"/>
      <c r="AS72" s="59">
        <f>Índice!$F$52*'Datos Vida'!AU250</f>
        <v>3529153.9878017139</v>
      </c>
      <c r="AT72" s="60">
        <f>IFERROR(AQ72/AS72-1,"")</f>
        <v>-8.6613996364910295E-2</v>
      </c>
      <c r="AU72" s="29"/>
      <c r="AV72" s="60">
        <f>IFERROR(AQ72/$AQ$70,"")</f>
        <v>8.676685023696698E-2</v>
      </c>
      <c r="AW72" s="60">
        <f>IFERROR(AS72/$AS$70,"")</f>
        <v>7.1207754317946986E-2</v>
      </c>
    </row>
    <row r="73" spans="1:49" x14ac:dyDescent="0.2">
      <c r="B73" s="214" t="s">
        <v>563</v>
      </c>
      <c r="C73" s="59" t="str">
        <f>IF(SUM(C13,C29,C45)=0,"",SUM(C13,C29,C45))</f>
        <v/>
      </c>
      <c r="D73" s="59" t="str">
        <f t="shared" ref="D73:AQ73" si="4">IF(SUM(D13,D29,D45)=0,"",SUM(D13,D29,D45))</f>
        <v/>
      </c>
      <c r="E73" s="59" t="str">
        <f t="shared" si="4"/>
        <v/>
      </c>
      <c r="F73" s="59" t="str">
        <f t="shared" si="4"/>
        <v/>
      </c>
      <c r="G73" s="59">
        <f t="shared" si="4"/>
        <v>1066.4482151076536</v>
      </c>
      <c r="H73" s="59" t="str">
        <f t="shared" si="4"/>
        <v/>
      </c>
      <c r="I73" s="59" t="str">
        <f t="shared" si="4"/>
        <v/>
      </c>
      <c r="J73" s="59" t="str">
        <f t="shared" si="4"/>
        <v/>
      </c>
      <c r="K73" s="59" t="str">
        <f t="shared" si="4"/>
        <v/>
      </c>
      <c r="L73" s="59" t="str">
        <f t="shared" si="4"/>
        <v/>
      </c>
      <c r="M73" s="59" t="str">
        <f t="shared" si="4"/>
        <v/>
      </c>
      <c r="N73" s="59" t="str">
        <f t="shared" si="4"/>
        <v/>
      </c>
      <c r="O73" s="59" t="str">
        <f t="shared" si="4"/>
        <v/>
      </c>
      <c r="P73" s="59" t="str">
        <f t="shared" si="4"/>
        <v/>
      </c>
      <c r="Q73" s="59" t="str">
        <f t="shared" si="4"/>
        <v/>
      </c>
      <c r="R73" s="59">
        <f t="shared" si="4"/>
        <v>4172.7150782265007</v>
      </c>
      <c r="S73" s="59" t="str">
        <f t="shared" si="4"/>
        <v/>
      </c>
      <c r="T73" s="59" t="str">
        <f t="shared" si="4"/>
        <v/>
      </c>
      <c r="U73" s="59" t="str">
        <f t="shared" si="4"/>
        <v/>
      </c>
      <c r="V73" s="59" t="str">
        <f t="shared" si="4"/>
        <v/>
      </c>
      <c r="W73" s="59" t="str">
        <f t="shared" si="4"/>
        <v/>
      </c>
      <c r="X73" s="59">
        <f t="shared" si="4"/>
        <v>1749.9031290260139</v>
      </c>
      <c r="Y73" s="59" t="str">
        <f t="shared" si="4"/>
        <v/>
      </c>
      <c r="Z73" s="59">
        <f t="shared" si="4"/>
        <v>2647.9540408038574</v>
      </c>
      <c r="AA73" s="59">
        <f t="shared" si="4"/>
        <v>2720.1097338063882</v>
      </c>
      <c r="AB73" s="59">
        <f t="shared" si="4"/>
        <v>2736.4051496235556</v>
      </c>
      <c r="AC73" s="59">
        <f t="shared" si="4"/>
        <v>870.83518598716716</v>
      </c>
      <c r="AD73" s="59" t="str">
        <f t="shared" si="4"/>
        <v/>
      </c>
      <c r="AE73" s="59" t="str">
        <f t="shared" si="4"/>
        <v/>
      </c>
      <c r="AF73" s="59" t="str">
        <f t="shared" si="4"/>
        <v/>
      </c>
      <c r="AG73" s="59" t="str">
        <f t="shared" si="4"/>
        <v/>
      </c>
      <c r="AH73" s="59">
        <f t="shared" si="4"/>
        <v>131.1797983110601</v>
      </c>
      <c r="AI73" s="59">
        <f t="shared" si="4"/>
        <v>78.619427877816364</v>
      </c>
      <c r="AJ73" s="59" t="str">
        <f t="shared" si="4"/>
        <v/>
      </c>
      <c r="AK73" s="59" t="str">
        <f t="shared" si="4"/>
        <v/>
      </c>
      <c r="AL73" s="59" t="str">
        <f t="shared" si="4"/>
        <v/>
      </c>
      <c r="AM73" s="59" t="str">
        <f t="shared" si="4"/>
        <v/>
      </c>
      <c r="AN73" s="59" t="str">
        <f t="shared" si="4"/>
        <v/>
      </c>
      <c r="AO73" s="59" t="str">
        <f t="shared" si="4"/>
        <v/>
      </c>
      <c r="AP73" s="59" t="str">
        <f t="shared" si="4"/>
        <v/>
      </c>
      <c r="AQ73" s="59">
        <f t="shared" si="4"/>
        <v>16174.169758770013</v>
      </c>
      <c r="AR73" s="70"/>
      <c r="AS73" s="59">
        <f>Índice!$F$52*'Datos Vida'!AU251</f>
        <v>16499.052713073121</v>
      </c>
      <c r="AT73" s="60">
        <f t="shared" ref="AT73:AT92" si="5">IFERROR(AQ73/AS73-1,"")</f>
        <v>-1.9691006505221043E-2</v>
      </c>
      <c r="AU73" s="29"/>
      <c r="AV73" s="60">
        <f t="shared" ref="AV73:AV92" si="6">IFERROR(AQ73/$AQ$70,"")</f>
        <v>4.353623498102178E-4</v>
      </c>
      <c r="AW73" s="60">
        <f t="shared" ref="AW73:AW92" si="7">IFERROR(AS73/$AS$70,"")</f>
        <v>3.3290145347360717E-4</v>
      </c>
    </row>
    <row r="74" spans="1:49" x14ac:dyDescent="0.2">
      <c r="B74" s="214" t="s">
        <v>564</v>
      </c>
      <c r="C74" s="59" t="str">
        <f>IF(SUM(C14,C30,C46)=0,"",SUM(C14,C30,C46))</f>
        <v/>
      </c>
      <c r="D74" s="59" t="str">
        <f t="shared" ref="D74:AQ74" si="8">IF(SUM(D14,D30,D46)=0,"",SUM(D14,D30,D46))</f>
        <v/>
      </c>
      <c r="E74" s="59">
        <f t="shared" si="8"/>
        <v>107815.91419153816</v>
      </c>
      <c r="F74" s="59">
        <f t="shared" si="8"/>
        <v>300939.11263806454</v>
      </c>
      <c r="G74" s="59">
        <f t="shared" si="8"/>
        <v>149185.72249417158</v>
      </c>
      <c r="H74" s="59">
        <f t="shared" si="8"/>
        <v>485789.95515188592</v>
      </c>
      <c r="I74" s="59">
        <f t="shared" si="8"/>
        <v>11051.421732505478</v>
      </c>
      <c r="J74" s="59">
        <f t="shared" si="8"/>
        <v>28377.361006736915</v>
      </c>
      <c r="K74" s="59">
        <f t="shared" si="8"/>
        <v>116490.04227622807</v>
      </c>
      <c r="L74" s="59">
        <f t="shared" si="8"/>
        <v>82614.968581145571</v>
      </c>
      <c r="M74" s="59">
        <f t="shared" si="8"/>
        <v>15632.372697592124</v>
      </c>
      <c r="N74" s="59">
        <f t="shared" si="8"/>
        <v>140.33108610817504</v>
      </c>
      <c r="O74" s="59">
        <f t="shared" si="8"/>
        <v>1078.219016512121</v>
      </c>
      <c r="P74" s="59">
        <f t="shared" si="8"/>
        <v>12859.192298493916</v>
      </c>
      <c r="Q74" s="59">
        <f t="shared" si="8"/>
        <v>10565.28083056952</v>
      </c>
      <c r="R74" s="59">
        <f t="shared" si="8"/>
        <v>43637.184437911921</v>
      </c>
      <c r="S74" s="59" t="str">
        <f t="shared" si="8"/>
        <v/>
      </c>
      <c r="T74" s="59">
        <f t="shared" si="8"/>
        <v>3.095788808689437</v>
      </c>
      <c r="U74" s="59">
        <f t="shared" si="8"/>
        <v>14948.441508472428</v>
      </c>
      <c r="V74" s="59" t="str">
        <f t="shared" si="8"/>
        <v/>
      </c>
      <c r="W74" s="59" t="str">
        <f t="shared" si="8"/>
        <v/>
      </c>
      <c r="X74" s="59">
        <f t="shared" si="8"/>
        <v>132708.9478842665</v>
      </c>
      <c r="Y74" s="59">
        <f t="shared" si="8"/>
        <v>40816.002302450404</v>
      </c>
      <c r="Z74" s="59">
        <f t="shared" si="8"/>
        <v>289114.49213584594</v>
      </c>
      <c r="AA74" s="59">
        <f t="shared" si="8"/>
        <v>1107.4419020798598</v>
      </c>
      <c r="AB74" s="59">
        <f t="shared" si="8"/>
        <v>63599.919305373041</v>
      </c>
      <c r="AC74" s="59">
        <f t="shared" si="8"/>
        <v>12226.868929404789</v>
      </c>
      <c r="AD74" s="59" t="str">
        <f t="shared" si="8"/>
        <v/>
      </c>
      <c r="AE74" s="59" t="str">
        <f t="shared" si="8"/>
        <v/>
      </c>
      <c r="AF74" s="59" t="str">
        <f t="shared" si="8"/>
        <v/>
      </c>
      <c r="AG74" s="59">
        <f t="shared" si="8"/>
        <v>73045.885373486512</v>
      </c>
      <c r="AH74" s="59">
        <f t="shared" si="8"/>
        <v>70004.017721519849</v>
      </c>
      <c r="AI74" s="59">
        <f t="shared" si="8"/>
        <v>6302.1074837462584</v>
      </c>
      <c r="AJ74" s="59">
        <f t="shared" si="8"/>
        <v>29250.237372158383</v>
      </c>
      <c r="AK74" s="59">
        <f t="shared" si="8"/>
        <v>74144.073928797545</v>
      </c>
      <c r="AL74" s="59" t="str">
        <f t="shared" si="8"/>
        <v/>
      </c>
      <c r="AM74" s="59" t="str">
        <f t="shared" si="8"/>
        <v/>
      </c>
      <c r="AN74" s="59" t="str">
        <f t="shared" si="8"/>
        <v/>
      </c>
      <c r="AO74" s="59" t="str">
        <f t="shared" si="8"/>
        <v/>
      </c>
      <c r="AP74" s="59" t="str">
        <f t="shared" si="8"/>
        <v/>
      </c>
      <c r="AQ74" s="59">
        <f t="shared" si="8"/>
        <v>2173448.6100758743</v>
      </c>
      <c r="AR74" s="70"/>
      <c r="AS74" s="59">
        <f>Índice!$F$52*'Datos Vida'!AU252</f>
        <v>2385511.0558769908</v>
      </c>
      <c r="AT74" s="60">
        <f t="shared" si="5"/>
        <v>-8.8896023046581729E-2</v>
      </c>
      <c r="AU74" s="29"/>
      <c r="AV74" s="60">
        <f t="shared" si="6"/>
        <v>5.850301488033488E-2</v>
      </c>
      <c r="AW74" s="60">
        <f t="shared" si="7"/>
        <v>4.8132466244535849E-2</v>
      </c>
    </row>
    <row r="75" spans="1:49" x14ac:dyDescent="0.2">
      <c r="B75" s="214" t="s">
        <v>569</v>
      </c>
      <c r="C75" s="59" t="str">
        <f>IF(SUM(C19,C35,C51)=0,"",SUM(C19,C35,C51))</f>
        <v/>
      </c>
      <c r="D75" s="59" t="str">
        <f t="shared" ref="D75:AQ75" si="9">IF(SUM(D19,D35,D51)=0,"",SUM(D19,D35,D51))</f>
        <v/>
      </c>
      <c r="E75" s="59" t="str">
        <f t="shared" si="9"/>
        <v/>
      </c>
      <c r="F75" s="59">
        <f t="shared" si="9"/>
        <v>7101.5013895329002</v>
      </c>
      <c r="G75" s="59">
        <f t="shared" si="9"/>
        <v>1427.7709946361208</v>
      </c>
      <c r="H75" s="59" t="str">
        <f t="shared" si="9"/>
        <v/>
      </c>
      <c r="I75" s="59" t="str">
        <f t="shared" si="9"/>
        <v/>
      </c>
      <c r="J75" s="59" t="str">
        <f t="shared" si="9"/>
        <v/>
      </c>
      <c r="K75" s="59" t="str">
        <f t="shared" si="9"/>
        <v/>
      </c>
      <c r="L75" s="59">
        <f t="shared" si="9"/>
        <v>331846.71967156063</v>
      </c>
      <c r="M75" s="59" t="str">
        <f t="shared" si="9"/>
        <v/>
      </c>
      <c r="N75" s="59" t="str">
        <f t="shared" si="9"/>
        <v/>
      </c>
      <c r="O75" s="59" t="str">
        <f t="shared" si="9"/>
        <v/>
      </c>
      <c r="P75" s="59" t="str">
        <f t="shared" si="9"/>
        <v/>
      </c>
      <c r="Q75" s="59" t="str">
        <f t="shared" si="9"/>
        <v/>
      </c>
      <c r="R75" s="59">
        <f t="shared" si="9"/>
        <v>1791.7132877719407</v>
      </c>
      <c r="S75" s="59" t="str">
        <f t="shared" si="9"/>
        <v/>
      </c>
      <c r="T75" s="59" t="str">
        <f t="shared" si="9"/>
        <v/>
      </c>
      <c r="U75" s="59" t="str">
        <f t="shared" si="9"/>
        <v/>
      </c>
      <c r="V75" s="59" t="str">
        <f t="shared" si="9"/>
        <v/>
      </c>
      <c r="W75" s="59" t="str">
        <f t="shared" si="9"/>
        <v/>
      </c>
      <c r="X75" s="59">
        <f t="shared" si="9"/>
        <v>537.00028950728313</v>
      </c>
      <c r="Y75" s="59">
        <f t="shared" si="9"/>
        <v>-66.474410243727036</v>
      </c>
      <c r="Z75" s="59">
        <f t="shared" si="9"/>
        <v>0.61235383029021828</v>
      </c>
      <c r="AA75" s="59">
        <f t="shared" si="9"/>
        <v>95236.839750744781</v>
      </c>
      <c r="AB75" s="59" t="str">
        <f t="shared" si="9"/>
        <v/>
      </c>
      <c r="AC75" s="59" t="str">
        <f t="shared" si="9"/>
        <v/>
      </c>
      <c r="AD75" s="59">
        <f t="shared" si="9"/>
        <v>1.5308845757255458</v>
      </c>
      <c r="AE75" s="59">
        <f t="shared" si="9"/>
        <v>83.552278177376451</v>
      </c>
      <c r="AF75" s="59" t="str">
        <f t="shared" si="9"/>
        <v/>
      </c>
      <c r="AG75" s="59" t="str">
        <f t="shared" si="9"/>
        <v/>
      </c>
      <c r="AH75" s="59">
        <f t="shared" si="9"/>
        <v>57849.950858605123</v>
      </c>
      <c r="AI75" s="59">
        <f t="shared" si="9"/>
        <v>0.51029485857518198</v>
      </c>
      <c r="AJ75" s="59">
        <f t="shared" si="9"/>
        <v>18707.545593995124</v>
      </c>
      <c r="AK75" s="59">
        <f t="shared" si="9"/>
        <v>282.83943027960419</v>
      </c>
      <c r="AL75" s="59" t="str">
        <f t="shared" si="9"/>
        <v/>
      </c>
      <c r="AM75" s="59" t="str">
        <f t="shared" si="9"/>
        <v/>
      </c>
      <c r="AN75" s="59" t="str">
        <f t="shared" si="9"/>
        <v/>
      </c>
      <c r="AO75" s="59" t="str">
        <f t="shared" si="9"/>
        <v/>
      </c>
      <c r="AP75" s="59" t="str">
        <f t="shared" si="9"/>
        <v/>
      </c>
      <c r="AQ75" s="59">
        <f t="shared" si="9"/>
        <v>514801.61266783177</v>
      </c>
      <c r="AR75" s="70"/>
      <c r="AS75" s="59">
        <f>Índice!$F$52*'Datos Vida'!AU253</f>
        <v>540014.67263176525</v>
      </c>
      <c r="AT75" s="60">
        <f t="shared" si="5"/>
        <v>-4.6689583157171421E-2</v>
      </c>
      <c r="AU75" s="29"/>
      <c r="AV75" s="60">
        <f t="shared" si="6"/>
        <v>1.385698574454685E-2</v>
      </c>
      <c r="AW75" s="60">
        <f t="shared" si="7"/>
        <v>1.0895878238739469E-2</v>
      </c>
    </row>
    <row r="76" spans="1:49" x14ac:dyDescent="0.2">
      <c r="B76" s="214" t="s">
        <v>570</v>
      </c>
      <c r="C76" s="59" t="str">
        <f>IF(SUM(C20,C36,C52)=0,"",SUM(C20,C36,C52))</f>
        <v/>
      </c>
      <c r="D76" s="59" t="str">
        <f t="shared" ref="D76:AQ76" si="10">IF(SUM(D20,D36,D52)=0,"",SUM(D20,D36,D52))</f>
        <v/>
      </c>
      <c r="E76" s="59">
        <f t="shared" si="10"/>
        <v>85484.934905086862</v>
      </c>
      <c r="F76" s="59">
        <f t="shared" si="10"/>
        <v>12761.079607018528</v>
      </c>
      <c r="G76" s="59">
        <f t="shared" si="10"/>
        <v>48061.815077988365</v>
      </c>
      <c r="H76" s="59">
        <f t="shared" si="10"/>
        <v>40378.543530022522</v>
      </c>
      <c r="I76" s="59">
        <f t="shared" si="10"/>
        <v>2276.1532068459801</v>
      </c>
      <c r="J76" s="59">
        <f t="shared" si="10"/>
        <v>9843.2476253428758</v>
      </c>
      <c r="K76" s="59">
        <f t="shared" si="10"/>
        <v>3241.8351972136543</v>
      </c>
      <c r="L76" s="59">
        <f t="shared" si="10"/>
        <v>29879.601031067774</v>
      </c>
      <c r="M76" s="59" t="str">
        <f t="shared" si="10"/>
        <v/>
      </c>
      <c r="N76" s="59" t="str">
        <f t="shared" si="10"/>
        <v/>
      </c>
      <c r="O76" s="59">
        <f t="shared" si="10"/>
        <v>69.57019905241647</v>
      </c>
      <c r="P76" s="59">
        <f t="shared" si="10"/>
        <v>915.63907457006803</v>
      </c>
      <c r="Q76" s="59">
        <f t="shared" si="10"/>
        <v>6817.6413695361462</v>
      </c>
      <c r="R76" s="59">
        <f t="shared" si="10"/>
        <v>31572.487214562319</v>
      </c>
      <c r="S76" s="59" t="str">
        <f t="shared" si="10"/>
        <v/>
      </c>
      <c r="T76" s="59">
        <f t="shared" si="10"/>
        <v>8.9811895109232029</v>
      </c>
      <c r="U76" s="59">
        <f t="shared" si="10"/>
        <v>4972.5512395572414</v>
      </c>
      <c r="V76" s="59" t="str">
        <f t="shared" si="10"/>
        <v/>
      </c>
      <c r="W76" s="59" t="str">
        <f t="shared" si="10"/>
        <v/>
      </c>
      <c r="X76" s="59" t="str">
        <f t="shared" si="10"/>
        <v/>
      </c>
      <c r="Y76" s="59" t="str">
        <f t="shared" si="10"/>
        <v/>
      </c>
      <c r="Z76" s="59">
        <f t="shared" si="10"/>
        <v>113728.80277682051</v>
      </c>
      <c r="AA76" s="59" t="str">
        <f t="shared" si="10"/>
        <v/>
      </c>
      <c r="AB76" s="59">
        <f t="shared" si="10"/>
        <v>6333.0653718331532</v>
      </c>
      <c r="AC76" s="59">
        <f t="shared" si="10"/>
        <v>4312.467830161625</v>
      </c>
      <c r="AD76" s="59">
        <f t="shared" si="10"/>
        <v>2524.7688619438086</v>
      </c>
      <c r="AE76" s="59" t="str">
        <f t="shared" si="10"/>
        <v/>
      </c>
      <c r="AF76" s="59">
        <f t="shared" si="10"/>
        <v>7329.4671126870535</v>
      </c>
      <c r="AG76" s="59">
        <f t="shared" si="10"/>
        <v>3657.2492317510905</v>
      </c>
      <c r="AH76" s="59">
        <f t="shared" si="10"/>
        <v>11556.647662152145</v>
      </c>
      <c r="AI76" s="59">
        <f t="shared" si="10"/>
        <v>5415.2490391998308</v>
      </c>
      <c r="AJ76" s="59">
        <f t="shared" si="10"/>
        <v>15710.719968212035</v>
      </c>
      <c r="AK76" s="59">
        <f t="shared" si="10"/>
        <v>37501.50111737565</v>
      </c>
      <c r="AL76" s="59" t="str">
        <f t="shared" si="10"/>
        <v/>
      </c>
      <c r="AM76" s="59" t="str">
        <f t="shared" si="10"/>
        <v/>
      </c>
      <c r="AN76" s="59" t="str">
        <f t="shared" si="10"/>
        <v/>
      </c>
      <c r="AO76" s="59" t="str">
        <f t="shared" si="10"/>
        <v/>
      </c>
      <c r="AP76" s="59" t="str">
        <f t="shared" si="10"/>
        <v/>
      </c>
      <c r="AQ76" s="59">
        <f t="shared" si="10"/>
        <v>484354.01943951263</v>
      </c>
      <c r="AR76" s="70"/>
      <c r="AS76" s="59">
        <f>Índice!$F$52*'Datos Vida'!AU254</f>
        <v>529687.84640314209</v>
      </c>
      <c r="AT76" s="60">
        <f t="shared" si="5"/>
        <v>-8.5585930036850777E-2</v>
      </c>
      <c r="AU76" s="29"/>
      <c r="AV76" s="60">
        <f t="shared" si="6"/>
        <v>1.3037423693965607E-2</v>
      </c>
      <c r="AW76" s="60">
        <f t="shared" si="7"/>
        <v>1.0687513824062859E-2</v>
      </c>
    </row>
    <row r="77" spans="1:49" x14ac:dyDescent="0.2">
      <c r="B77" s="214" t="s">
        <v>573</v>
      </c>
      <c r="C77" s="59" t="str">
        <f>IF(SUM(C23,C39,C55)=0,"",SUM(C23,C39,C55))</f>
        <v/>
      </c>
      <c r="D77" s="59" t="str">
        <f t="shared" ref="D77:AQ77" si="11">IF(SUM(D23,D39,D55)=0,"",SUM(D23,D39,D55))</f>
        <v/>
      </c>
      <c r="E77" s="59">
        <f t="shared" si="11"/>
        <v>17.316005534317842</v>
      </c>
      <c r="F77" s="59">
        <f t="shared" si="11"/>
        <v>3292.5585061560269</v>
      </c>
      <c r="G77" s="59">
        <f t="shared" si="11"/>
        <v>22.41895412006966</v>
      </c>
      <c r="H77" s="59">
        <f t="shared" si="11"/>
        <v>0.27215725790676371</v>
      </c>
      <c r="I77" s="59" t="str">
        <f t="shared" si="11"/>
        <v/>
      </c>
      <c r="J77" s="59" t="str">
        <f t="shared" si="11"/>
        <v/>
      </c>
      <c r="K77" s="59" t="str">
        <f t="shared" si="11"/>
        <v/>
      </c>
      <c r="L77" s="59">
        <f t="shared" si="11"/>
        <v>141.14755788189532</v>
      </c>
      <c r="M77" s="59" t="str">
        <f t="shared" si="11"/>
        <v/>
      </c>
      <c r="N77" s="59" t="str">
        <f t="shared" si="11"/>
        <v/>
      </c>
      <c r="O77" s="59" t="str">
        <f t="shared" si="11"/>
        <v/>
      </c>
      <c r="P77" s="59">
        <f t="shared" si="11"/>
        <v>116.72144398476328</v>
      </c>
      <c r="Q77" s="59">
        <f t="shared" si="11"/>
        <v>8623.6088936909528</v>
      </c>
      <c r="R77" s="59" t="str">
        <f t="shared" si="11"/>
        <v/>
      </c>
      <c r="S77" s="59" t="str">
        <f t="shared" si="11"/>
        <v/>
      </c>
      <c r="T77" s="59" t="str">
        <f t="shared" si="11"/>
        <v/>
      </c>
      <c r="U77" s="59" t="str">
        <f t="shared" si="11"/>
        <v/>
      </c>
      <c r="V77" s="59" t="str">
        <f t="shared" si="11"/>
        <v/>
      </c>
      <c r="W77" s="59" t="str">
        <f t="shared" si="11"/>
        <v/>
      </c>
      <c r="X77" s="59" t="str">
        <f t="shared" si="11"/>
        <v/>
      </c>
      <c r="Y77" s="59">
        <f t="shared" si="11"/>
        <v>-75.795796327033699</v>
      </c>
      <c r="Z77" s="59">
        <f t="shared" si="11"/>
        <v>26.841509561054572</v>
      </c>
      <c r="AA77" s="59" t="str">
        <f t="shared" si="11"/>
        <v/>
      </c>
      <c r="AB77" s="59" t="str">
        <f t="shared" si="11"/>
        <v/>
      </c>
      <c r="AC77" s="59" t="str">
        <f t="shared" si="11"/>
        <v/>
      </c>
      <c r="AD77" s="59" t="str">
        <f t="shared" si="11"/>
        <v/>
      </c>
      <c r="AE77" s="59" t="str">
        <f t="shared" si="11"/>
        <v/>
      </c>
      <c r="AF77" s="59" t="str">
        <f t="shared" si="11"/>
        <v/>
      </c>
      <c r="AG77" s="59" t="str">
        <f t="shared" si="11"/>
        <v/>
      </c>
      <c r="AH77" s="59" t="str">
        <f t="shared" si="11"/>
        <v/>
      </c>
      <c r="AI77" s="59" t="str">
        <f t="shared" si="11"/>
        <v/>
      </c>
      <c r="AJ77" s="59">
        <f t="shared" si="11"/>
        <v>-530.29841703132911</v>
      </c>
      <c r="AK77" s="59">
        <f t="shared" si="11"/>
        <v>23066.654374230518</v>
      </c>
      <c r="AL77" s="59" t="str">
        <f t="shared" si="11"/>
        <v/>
      </c>
      <c r="AM77" s="59" t="str">
        <f t="shared" si="11"/>
        <v/>
      </c>
      <c r="AN77" s="59" t="str">
        <f t="shared" si="11"/>
        <v/>
      </c>
      <c r="AO77" s="59" t="str">
        <f t="shared" si="11"/>
        <v/>
      </c>
      <c r="AP77" s="59" t="str">
        <f t="shared" si="11"/>
        <v/>
      </c>
      <c r="AQ77" s="59">
        <f t="shared" si="11"/>
        <v>34701.445189059144</v>
      </c>
      <c r="AR77" s="70"/>
      <c r="AS77" s="59">
        <f>Índice!$F$52*'Datos Vida'!AU255</f>
        <v>57441.360176742972</v>
      </c>
      <c r="AT77" s="60">
        <f t="shared" si="5"/>
        <v>-0.39588051044952155</v>
      </c>
      <c r="AU77" s="29"/>
      <c r="AV77" s="60">
        <f t="shared" si="6"/>
        <v>9.3406356830943473E-4</v>
      </c>
      <c r="AW77" s="60">
        <f t="shared" si="7"/>
        <v>1.1589945571352127E-3</v>
      </c>
    </row>
    <row r="78" spans="1:49" x14ac:dyDescent="0.2">
      <c r="B78" s="69" t="s">
        <v>596</v>
      </c>
      <c r="C78" s="59" t="str">
        <f>IF(SUM(C21,C37,C53)=0,"",SUM(C21,C37,C53))</f>
        <v/>
      </c>
      <c r="D78" s="59">
        <f t="shared" ref="D78:AQ78" si="12">IF(SUM(D21,D37,D53)=0,"",SUM(D21,D37,D53))</f>
        <v>47153.830426296925</v>
      </c>
      <c r="E78" s="59">
        <f t="shared" si="12"/>
        <v>134250.03835716355</v>
      </c>
      <c r="F78" s="59">
        <f t="shared" si="12"/>
        <v>394874.63246012811</v>
      </c>
      <c r="G78" s="59">
        <f t="shared" si="12"/>
        <v>488794.29912191868</v>
      </c>
      <c r="H78" s="59">
        <f t="shared" si="12"/>
        <v>67491.427896867375</v>
      </c>
      <c r="I78" s="59">
        <f t="shared" si="12"/>
        <v>123228.14568714096</v>
      </c>
      <c r="J78" s="59">
        <f t="shared" si="12"/>
        <v>503062.55160356761</v>
      </c>
      <c r="K78" s="59" t="str">
        <f t="shared" si="12"/>
        <v/>
      </c>
      <c r="L78" s="59">
        <f t="shared" si="12"/>
        <v>612496.47471301875</v>
      </c>
      <c r="M78" s="59">
        <f t="shared" si="12"/>
        <v>98.725045305678535</v>
      </c>
      <c r="N78" s="59">
        <f t="shared" si="12"/>
        <v>257010.10758036212</v>
      </c>
      <c r="O78" s="59" t="str">
        <f t="shared" si="12"/>
        <v/>
      </c>
      <c r="P78" s="59">
        <f t="shared" si="12"/>
        <v>38654.05308495355</v>
      </c>
      <c r="Q78" s="59">
        <f t="shared" si="12"/>
        <v>9367.5507581790916</v>
      </c>
      <c r="R78" s="59">
        <f t="shared" si="12"/>
        <v>403849.73245240573</v>
      </c>
      <c r="S78" s="59" t="str">
        <f t="shared" si="12"/>
        <v/>
      </c>
      <c r="T78" s="59">
        <f t="shared" si="12"/>
        <v>4.9328502995600925</v>
      </c>
      <c r="U78" s="59">
        <f t="shared" si="12"/>
        <v>23189.19317960304</v>
      </c>
      <c r="V78" s="59" t="str">
        <f t="shared" si="12"/>
        <v/>
      </c>
      <c r="W78" s="59" t="str">
        <f t="shared" si="12"/>
        <v/>
      </c>
      <c r="X78" s="59">
        <f t="shared" si="12"/>
        <v>1755.3802938413876</v>
      </c>
      <c r="Y78" s="59">
        <f t="shared" si="12"/>
        <v>1998.8930003534645</v>
      </c>
      <c r="Z78" s="59">
        <f t="shared" si="12"/>
        <v>1294847.9950685105</v>
      </c>
      <c r="AA78" s="59">
        <f t="shared" si="12"/>
        <v>6151.298343208673</v>
      </c>
      <c r="AB78" s="59">
        <f t="shared" si="12"/>
        <v>9018.0668193695692</v>
      </c>
      <c r="AC78" s="59">
        <f t="shared" si="12"/>
        <v>1309.7227840190619</v>
      </c>
      <c r="AD78" s="59" t="str">
        <f t="shared" si="12"/>
        <v/>
      </c>
      <c r="AE78" s="59">
        <f t="shared" si="12"/>
        <v>309.06858601036851</v>
      </c>
      <c r="AF78" s="59" t="str">
        <f t="shared" si="12"/>
        <v/>
      </c>
      <c r="AG78" s="59">
        <f t="shared" si="12"/>
        <v>9828.6191727303885</v>
      </c>
      <c r="AH78" s="59">
        <f t="shared" si="12"/>
        <v>449372.72855001077</v>
      </c>
      <c r="AI78" s="59">
        <f t="shared" si="12"/>
        <v>31989.840369562342</v>
      </c>
      <c r="AJ78" s="59">
        <f t="shared" si="12"/>
        <v>324710.21205472946</v>
      </c>
      <c r="AK78" s="59">
        <f t="shared" si="12"/>
        <v>162222.32730516349</v>
      </c>
      <c r="AL78" s="59" t="str">
        <f t="shared" si="12"/>
        <v/>
      </c>
      <c r="AM78" s="59" t="str">
        <f t="shared" si="12"/>
        <v/>
      </c>
      <c r="AN78" s="59" t="str">
        <f t="shared" si="12"/>
        <v/>
      </c>
      <c r="AO78" s="59" t="str">
        <f t="shared" si="12"/>
        <v/>
      </c>
      <c r="AP78" s="59" t="str">
        <f t="shared" si="12"/>
        <v/>
      </c>
      <c r="AQ78" s="59">
        <f t="shared" si="12"/>
        <v>5397039.8475647205</v>
      </c>
      <c r="AR78" s="70"/>
      <c r="AS78" s="59">
        <f>Índice!$F$52*'Datos Vida'!AU256</f>
        <v>5617258.1411076374</v>
      </c>
      <c r="AT78" s="60">
        <f t="shared" si="5"/>
        <v>-3.9203876341615485E-2</v>
      </c>
      <c r="AU78" s="29"/>
      <c r="AV78" s="60">
        <f t="shared" si="6"/>
        <v>0.14527286315769697</v>
      </c>
      <c r="AW78" s="60">
        <f t="shared" si="7"/>
        <v>0.11333944028371308</v>
      </c>
    </row>
    <row r="79" spans="1:49" x14ac:dyDescent="0.2">
      <c r="B79" s="69" t="s">
        <v>597</v>
      </c>
      <c r="C79" s="59" t="str">
        <f>IF(SUM(C22,C38,C54)=0,"",SUM(C22,C38,C54))</f>
        <v/>
      </c>
      <c r="D79" s="59" t="str">
        <f t="shared" ref="D79:AQ79" si="13">IF(SUM(D22,D38,D54)=0,"",SUM(D22,D38,D54))</f>
        <v/>
      </c>
      <c r="E79" s="59">
        <f t="shared" si="13"/>
        <v>216337.63421180029</v>
      </c>
      <c r="F79" s="59">
        <f t="shared" si="13"/>
        <v>118421.61037490684</v>
      </c>
      <c r="G79" s="59">
        <f t="shared" si="13"/>
        <v>76754.402228695792</v>
      </c>
      <c r="H79" s="59">
        <f t="shared" si="13"/>
        <v>129760.736348677</v>
      </c>
      <c r="I79" s="59">
        <f t="shared" si="13"/>
        <v>1.1566683461037457</v>
      </c>
      <c r="J79" s="59">
        <f t="shared" si="13"/>
        <v>12554.920484154154</v>
      </c>
      <c r="K79" s="59">
        <f t="shared" si="13"/>
        <v>7223.087644502747</v>
      </c>
      <c r="L79" s="59">
        <f t="shared" si="13"/>
        <v>72133.512186011329</v>
      </c>
      <c r="M79" s="59">
        <f t="shared" si="13"/>
        <v>1613.3822445285336</v>
      </c>
      <c r="N79" s="59">
        <f t="shared" si="13"/>
        <v>4132.1636467983926</v>
      </c>
      <c r="O79" s="59">
        <f t="shared" si="13"/>
        <v>172.95593739974834</v>
      </c>
      <c r="P79" s="59">
        <f t="shared" si="13"/>
        <v>2679.9665382651406</v>
      </c>
      <c r="Q79" s="59">
        <f t="shared" si="13"/>
        <v>20861.432152726491</v>
      </c>
      <c r="R79" s="59">
        <f t="shared" si="13"/>
        <v>55426.050280373005</v>
      </c>
      <c r="S79" s="59" t="str">
        <f t="shared" si="13"/>
        <v/>
      </c>
      <c r="T79" s="59" t="str">
        <f t="shared" si="13"/>
        <v/>
      </c>
      <c r="U79" s="59">
        <f t="shared" si="13"/>
        <v>2185.8990561926494</v>
      </c>
      <c r="V79" s="59">
        <f t="shared" si="13"/>
        <v>3560.1571299928528</v>
      </c>
      <c r="W79" s="59" t="str">
        <f t="shared" si="13"/>
        <v/>
      </c>
      <c r="X79" s="59">
        <f t="shared" si="13"/>
        <v>2.4494153211608731</v>
      </c>
      <c r="Y79" s="59">
        <f t="shared" si="13"/>
        <v>125028.87418408105</v>
      </c>
      <c r="Z79" s="59">
        <f t="shared" si="13"/>
        <v>364536.61654777365</v>
      </c>
      <c r="AA79" s="59">
        <f t="shared" si="13"/>
        <v>10998.283027899181</v>
      </c>
      <c r="AB79" s="59">
        <f t="shared" si="13"/>
        <v>24.664251497800461</v>
      </c>
      <c r="AC79" s="59">
        <f t="shared" si="13"/>
        <v>425.04159753588823</v>
      </c>
      <c r="AD79" s="59">
        <f t="shared" si="13"/>
        <v>1329.9304604186391</v>
      </c>
      <c r="AE79" s="59" t="str">
        <f t="shared" si="13"/>
        <v/>
      </c>
      <c r="AF79" s="59" t="str">
        <f t="shared" si="13"/>
        <v/>
      </c>
      <c r="AG79" s="59">
        <f t="shared" si="13"/>
        <v>38483.818720132876</v>
      </c>
      <c r="AH79" s="59">
        <f t="shared" si="13"/>
        <v>24306.909018168877</v>
      </c>
      <c r="AI79" s="59">
        <f t="shared" si="13"/>
        <v>7709.1945267814654</v>
      </c>
      <c r="AJ79" s="59">
        <f t="shared" si="13"/>
        <v>13778.165299473343</v>
      </c>
      <c r="AK79" s="59">
        <f t="shared" si="13"/>
        <v>135896.3516298988</v>
      </c>
      <c r="AL79" s="59" t="str">
        <f t="shared" si="13"/>
        <v/>
      </c>
      <c r="AM79" s="59" t="str">
        <f t="shared" si="13"/>
        <v/>
      </c>
      <c r="AN79" s="59" t="str">
        <f t="shared" si="13"/>
        <v/>
      </c>
      <c r="AO79" s="59" t="str">
        <f t="shared" si="13"/>
        <v/>
      </c>
      <c r="AP79" s="59" t="str">
        <f t="shared" si="13"/>
        <v/>
      </c>
      <c r="AQ79" s="59">
        <f t="shared" si="13"/>
        <v>1446339.3658123538</v>
      </c>
      <c r="AR79" s="70"/>
      <c r="AS79" s="59">
        <f>Índice!$F$52*'Datos Vida'!AU257</f>
        <v>1401850.4090922761</v>
      </c>
      <c r="AT79" s="60">
        <f t="shared" si="5"/>
        <v>3.1735880256214433E-2</v>
      </c>
      <c r="AU79" s="29"/>
      <c r="AV79" s="60">
        <f t="shared" si="6"/>
        <v>3.8931315443975628E-2</v>
      </c>
      <c r="AW79" s="60">
        <f t="shared" si="7"/>
        <v>2.8285141386912141E-2</v>
      </c>
    </row>
    <row r="80" spans="1:49" x14ac:dyDescent="0.2">
      <c r="B80" s="69" t="s">
        <v>562</v>
      </c>
      <c r="C80" s="59" t="str">
        <f>IF(SUM(C24:C25,C40:C41,C56:C57)=0,"",SUM(C24:C25,C40:C41,C56:C57))</f>
        <v/>
      </c>
      <c r="D80" s="59" t="str">
        <f t="shared" ref="D80:AQ80" si="14">IF(SUM(D24:D25,D40:D41,D56:D57)=0,"",SUM(D24:D25,D40:D41,D56:D57))</f>
        <v/>
      </c>
      <c r="E80" s="59">
        <f t="shared" si="14"/>
        <v>877169.23792906012</v>
      </c>
      <c r="F80" s="59">
        <f t="shared" si="14"/>
        <v>447251.12664599856</v>
      </c>
      <c r="G80" s="59">
        <f t="shared" si="14"/>
        <v>237122.04586053916</v>
      </c>
      <c r="H80" s="59">
        <f t="shared" si="14"/>
        <v>626137.71089210769</v>
      </c>
      <c r="I80" s="59" t="str">
        <f t="shared" si="14"/>
        <v/>
      </c>
      <c r="J80" s="59" t="str">
        <f t="shared" si="14"/>
        <v/>
      </c>
      <c r="K80" s="59">
        <f t="shared" si="14"/>
        <v>223347.79282164821</v>
      </c>
      <c r="L80" s="59">
        <f t="shared" si="14"/>
        <v>7032.3054067101057</v>
      </c>
      <c r="M80" s="59">
        <f t="shared" si="14"/>
        <v>570.20347497190835</v>
      </c>
      <c r="N80" s="59" t="str">
        <f t="shared" si="14"/>
        <v/>
      </c>
      <c r="O80" s="59" t="str">
        <f t="shared" si="14"/>
        <v/>
      </c>
      <c r="P80" s="59">
        <f t="shared" si="14"/>
        <v>16818.093830977417</v>
      </c>
      <c r="Q80" s="59">
        <f t="shared" si="14"/>
        <v>20094.084764058371</v>
      </c>
      <c r="R80" s="59">
        <f t="shared" si="14"/>
        <v>20414.992190787685</v>
      </c>
      <c r="S80" s="59" t="str">
        <f t="shared" si="14"/>
        <v/>
      </c>
      <c r="T80" s="59" t="str">
        <f t="shared" si="14"/>
        <v/>
      </c>
      <c r="U80" s="59">
        <f t="shared" si="14"/>
        <v>26275.422464608502</v>
      </c>
      <c r="V80" s="59">
        <f t="shared" si="14"/>
        <v>2382.0563998289495</v>
      </c>
      <c r="W80" s="59" t="str">
        <f t="shared" si="14"/>
        <v/>
      </c>
      <c r="X80" s="59">
        <f t="shared" si="14"/>
        <v>4367.3755569443138</v>
      </c>
      <c r="Y80" s="59">
        <f t="shared" si="14"/>
        <v>4899.6471140954673</v>
      </c>
      <c r="Z80" s="59">
        <f t="shared" si="14"/>
        <v>212707.83884344052</v>
      </c>
      <c r="AA80" s="59">
        <f t="shared" si="14"/>
        <v>1.2927469750571277</v>
      </c>
      <c r="AB80" s="59">
        <f t="shared" si="14"/>
        <v>165401.05603820001</v>
      </c>
      <c r="AC80" s="59">
        <f t="shared" si="14"/>
        <v>8138.5566207866232</v>
      </c>
      <c r="AD80" s="59" t="str">
        <f t="shared" si="14"/>
        <v/>
      </c>
      <c r="AE80" s="59">
        <f t="shared" si="14"/>
        <v>5.3070665291818919</v>
      </c>
      <c r="AF80" s="59">
        <f t="shared" si="14"/>
        <v>222925.3026984052</v>
      </c>
      <c r="AG80" s="59">
        <f t="shared" si="14"/>
        <v>57476.925316986664</v>
      </c>
      <c r="AH80" s="59">
        <f t="shared" si="14"/>
        <v>-3844.7315627916123</v>
      </c>
      <c r="AI80" s="59">
        <f t="shared" si="14"/>
        <v>3338.2809254843637</v>
      </c>
      <c r="AJ80" s="59">
        <f t="shared" si="14"/>
        <v>100227.9997428114</v>
      </c>
      <c r="AK80" s="59">
        <f t="shared" si="14"/>
        <v>350355.18223139696</v>
      </c>
      <c r="AL80" s="59" t="str">
        <f t="shared" si="14"/>
        <v/>
      </c>
      <c r="AM80" s="59" t="str">
        <f t="shared" si="14"/>
        <v/>
      </c>
      <c r="AN80" s="59" t="str">
        <f t="shared" si="14"/>
        <v/>
      </c>
      <c r="AO80" s="59" t="str">
        <f t="shared" si="14"/>
        <v/>
      </c>
      <c r="AP80" s="59" t="str">
        <f t="shared" si="14"/>
        <v/>
      </c>
      <c r="AQ80" s="59">
        <f t="shared" si="14"/>
        <v>3630615.1060205614</v>
      </c>
      <c r="AR80" s="70"/>
      <c r="AS80" s="59">
        <f>Índice!$F$52*'Datos Vida'!AU258</f>
        <v>4728824.8676630724</v>
      </c>
      <c r="AT80" s="60">
        <f t="shared" si="5"/>
        <v>-0.23223735121855604</v>
      </c>
      <c r="AU80" s="29"/>
      <c r="AV80" s="60">
        <f t="shared" si="6"/>
        <v>9.7725765673785422E-2</v>
      </c>
      <c r="AW80" s="60">
        <f t="shared" si="7"/>
        <v>9.5413518523995169E-2</v>
      </c>
    </row>
    <row r="81" spans="2:49" x14ac:dyDescent="0.2">
      <c r="B81" s="69" t="s">
        <v>598</v>
      </c>
      <c r="C81" s="59" t="str">
        <f>IF(SUM(C15,C31,C47)=0,"",SUM(C15,C31,C47))</f>
        <v/>
      </c>
      <c r="D81" s="59" t="str">
        <f t="shared" ref="D81:AQ81" si="15">IF(SUM(D15,D31,D47)=0,"",SUM(D15,D31,D47))</f>
        <v/>
      </c>
      <c r="E81" s="59">
        <f t="shared" si="15"/>
        <v>433.75062978890463</v>
      </c>
      <c r="F81" s="59">
        <f t="shared" si="15"/>
        <v>25634.185945322926</v>
      </c>
      <c r="G81" s="59">
        <f t="shared" si="15"/>
        <v>227239.91376697284</v>
      </c>
      <c r="H81" s="59" t="str">
        <f t="shared" si="15"/>
        <v/>
      </c>
      <c r="I81" s="59" t="str">
        <f t="shared" si="15"/>
        <v/>
      </c>
      <c r="J81" s="59" t="str">
        <f t="shared" si="15"/>
        <v/>
      </c>
      <c r="K81" s="59" t="str">
        <f t="shared" si="15"/>
        <v/>
      </c>
      <c r="L81" s="59">
        <f t="shared" si="15"/>
        <v>639594.52650930767</v>
      </c>
      <c r="M81" s="59" t="str">
        <f t="shared" si="15"/>
        <v/>
      </c>
      <c r="N81" s="59" t="str">
        <f t="shared" si="15"/>
        <v/>
      </c>
      <c r="O81" s="59" t="str">
        <f t="shared" si="15"/>
        <v/>
      </c>
      <c r="P81" s="59" t="str">
        <f t="shared" si="15"/>
        <v/>
      </c>
      <c r="Q81" s="59">
        <f t="shared" si="15"/>
        <v>121558.83512611258</v>
      </c>
      <c r="R81" s="59">
        <f t="shared" si="15"/>
        <v>886828.77940531611</v>
      </c>
      <c r="S81" s="59" t="str">
        <f t="shared" si="15"/>
        <v/>
      </c>
      <c r="T81" s="59" t="str">
        <f t="shared" si="15"/>
        <v/>
      </c>
      <c r="U81" s="59" t="str">
        <f t="shared" si="15"/>
        <v/>
      </c>
      <c r="V81" s="59" t="str">
        <f t="shared" si="15"/>
        <v/>
      </c>
      <c r="W81" s="59" t="str">
        <f t="shared" si="15"/>
        <v/>
      </c>
      <c r="X81" s="59" t="str">
        <f t="shared" si="15"/>
        <v/>
      </c>
      <c r="Y81" s="59">
        <f t="shared" si="15"/>
        <v>230.34709916083713</v>
      </c>
      <c r="Z81" s="59">
        <f t="shared" si="15"/>
        <v>940526.90325523901</v>
      </c>
      <c r="AA81" s="59">
        <f t="shared" si="15"/>
        <v>176131.97857986303</v>
      </c>
      <c r="AB81" s="59">
        <f t="shared" si="15"/>
        <v>20204.27443385337</v>
      </c>
      <c r="AC81" s="59">
        <f t="shared" si="15"/>
        <v>126087.19170110875</v>
      </c>
      <c r="AD81" s="59">
        <f t="shared" si="15"/>
        <v>526680.35844471655</v>
      </c>
      <c r="AE81" s="59">
        <f t="shared" si="15"/>
        <v>66.270292300296958</v>
      </c>
      <c r="AF81" s="59" t="str">
        <f t="shared" si="15"/>
        <v/>
      </c>
      <c r="AG81" s="59" t="str">
        <f t="shared" si="15"/>
        <v/>
      </c>
      <c r="AH81" s="59">
        <f t="shared" si="15"/>
        <v>628826.48852159758</v>
      </c>
      <c r="AI81" s="59">
        <f t="shared" si="15"/>
        <v>869739.44684717734</v>
      </c>
      <c r="AJ81" s="59" t="str">
        <f t="shared" si="15"/>
        <v/>
      </c>
      <c r="AK81" s="59" t="str">
        <f t="shared" si="15"/>
        <v/>
      </c>
      <c r="AL81" s="59" t="str">
        <f t="shared" si="15"/>
        <v/>
      </c>
      <c r="AM81" s="59" t="str">
        <f t="shared" si="15"/>
        <v/>
      </c>
      <c r="AN81" s="59" t="str">
        <f t="shared" si="15"/>
        <v/>
      </c>
      <c r="AO81" s="59" t="str">
        <f t="shared" si="15"/>
        <v/>
      </c>
      <c r="AP81" s="59" t="str">
        <f t="shared" si="15"/>
        <v/>
      </c>
      <c r="AQ81" s="59">
        <f t="shared" si="15"/>
        <v>5189783.250557838</v>
      </c>
      <c r="AR81" s="70"/>
      <c r="AS81" s="59">
        <f>Índice!$F$52*'Datos Vida'!AU259</f>
        <v>5873821.6960527264</v>
      </c>
      <c r="AT81" s="60">
        <f t="shared" si="5"/>
        <v>-0.11645543240690637</v>
      </c>
      <c r="AU81" s="29"/>
      <c r="AV81" s="60">
        <f t="shared" si="6"/>
        <v>0.13969410885794936</v>
      </c>
      <c r="AW81" s="60">
        <f t="shared" si="7"/>
        <v>0.11851612417186749</v>
      </c>
    </row>
    <row r="82" spans="2:49" x14ac:dyDescent="0.2">
      <c r="B82" s="69" t="s">
        <v>599</v>
      </c>
      <c r="C82" s="59" t="str">
        <f>IF(SUM(C16,C32,C48)=0,"",SUM(C16,C32,C48))</f>
        <v/>
      </c>
      <c r="D82" s="59" t="str">
        <f t="shared" ref="D82:AQ82" si="16">IF(SUM(D16,D32,D48)=0,"",SUM(D16,D32,D48))</f>
        <v/>
      </c>
      <c r="E82" s="59" t="str">
        <f t="shared" si="16"/>
        <v/>
      </c>
      <c r="F82" s="59" t="str">
        <f t="shared" si="16"/>
        <v/>
      </c>
      <c r="G82" s="59">
        <f t="shared" si="16"/>
        <v>2459.0769038165636</v>
      </c>
      <c r="H82" s="59" t="str">
        <f t="shared" si="16"/>
        <v/>
      </c>
      <c r="I82" s="59" t="str">
        <f t="shared" si="16"/>
        <v/>
      </c>
      <c r="J82" s="59" t="str">
        <f t="shared" si="16"/>
        <v/>
      </c>
      <c r="K82" s="59" t="str">
        <f t="shared" si="16"/>
        <v/>
      </c>
      <c r="L82" s="59">
        <f t="shared" si="16"/>
        <v>1763.1027560344919</v>
      </c>
      <c r="M82" s="59" t="str">
        <f t="shared" si="16"/>
        <v/>
      </c>
      <c r="N82" s="59" t="str">
        <f t="shared" si="16"/>
        <v/>
      </c>
      <c r="O82" s="59" t="str">
        <f t="shared" si="16"/>
        <v/>
      </c>
      <c r="P82" s="59" t="str">
        <f t="shared" si="16"/>
        <v/>
      </c>
      <c r="Q82" s="59">
        <f t="shared" si="16"/>
        <v>1137.583318393034</v>
      </c>
      <c r="R82" s="59">
        <f t="shared" si="16"/>
        <v>4607.9285532766544</v>
      </c>
      <c r="S82" s="59" t="str">
        <f t="shared" si="16"/>
        <v/>
      </c>
      <c r="T82" s="59" t="str">
        <f t="shared" si="16"/>
        <v/>
      </c>
      <c r="U82" s="59" t="str">
        <f t="shared" si="16"/>
        <v/>
      </c>
      <c r="V82" s="59" t="str">
        <f t="shared" si="16"/>
        <v/>
      </c>
      <c r="W82" s="59" t="str">
        <f t="shared" si="16"/>
        <v/>
      </c>
      <c r="X82" s="59">
        <f t="shared" si="16"/>
        <v>75073.695082492573</v>
      </c>
      <c r="Y82" s="59" t="str">
        <f t="shared" si="16"/>
        <v/>
      </c>
      <c r="Z82" s="59">
        <f t="shared" si="16"/>
        <v>5034.8072123034135</v>
      </c>
      <c r="AA82" s="59">
        <f t="shared" si="16"/>
        <v>132712.04367307518</v>
      </c>
      <c r="AB82" s="59">
        <f t="shared" si="16"/>
        <v>322.20017370436989</v>
      </c>
      <c r="AC82" s="59">
        <f t="shared" si="16"/>
        <v>16.839730332981006</v>
      </c>
      <c r="AD82" s="59" t="str">
        <f t="shared" si="16"/>
        <v/>
      </c>
      <c r="AE82" s="59">
        <f t="shared" si="16"/>
        <v>-14.968649184872003</v>
      </c>
      <c r="AF82" s="59" t="str">
        <f t="shared" si="16"/>
        <v/>
      </c>
      <c r="AG82" s="59" t="str">
        <f t="shared" si="16"/>
        <v/>
      </c>
      <c r="AH82" s="59">
        <f t="shared" si="16"/>
        <v>51922.535879682</v>
      </c>
      <c r="AI82" s="59">
        <f t="shared" si="16"/>
        <v>30289.0616255885</v>
      </c>
      <c r="AJ82" s="59" t="str">
        <f t="shared" si="16"/>
        <v/>
      </c>
      <c r="AK82" s="59" t="str">
        <f t="shared" si="16"/>
        <v/>
      </c>
      <c r="AL82" s="59" t="str">
        <f t="shared" si="16"/>
        <v/>
      </c>
      <c r="AM82" s="59" t="str">
        <f t="shared" si="16"/>
        <v/>
      </c>
      <c r="AN82" s="59" t="str">
        <f t="shared" si="16"/>
        <v/>
      </c>
      <c r="AO82" s="59" t="str">
        <f t="shared" si="16"/>
        <v/>
      </c>
      <c r="AP82" s="59" t="str">
        <f t="shared" si="16"/>
        <v/>
      </c>
      <c r="AQ82" s="59">
        <f t="shared" si="16"/>
        <v>305323.90625951486</v>
      </c>
      <c r="AR82" s="70"/>
      <c r="AS82" s="59">
        <f>Índice!$F$52*'Datos Vida'!AU260</f>
        <v>331747.53981647326</v>
      </c>
      <c r="AT82" s="60">
        <f t="shared" si="5"/>
        <v>-7.9649825200139523E-2</v>
      </c>
      <c r="AU82" s="29"/>
      <c r="AV82" s="60">
        <f t="shared" si="6"/>
        <v>8.2184455378490878E-3</v>
      </c>
      <c r="AW82" s="60">
        <f t="shared" si="7"/>
        <v>6.6936714556763699E-3</v>
      </c>
    </row>
    <row r="83" spans="2:49" x14ac:dyDescent="0.2">
      <c r="B83" s="69" t="s">
        <v>600</v>
      </c>
      <c r="C83" s="59" t="str">
        <f>IF(SUM(C17,C33,C49)=0,"",SUM(C17,C33,C49))</f>
        <v/>
      </c>
      <c r="D83" s="59" t="str">
        <f t="shared" ref="D83:AQ83" si="17">IF(SUM(D17,D33,D49)=0,"",SUM(D17,D33,D49))</f>
        <v/>
      </c>
      <c r="E83" s="59" t="str">
        <f t="shared" si="17"/>
        <v/>
      </c>
      <c r="F83" s="59" t="str">
        <f t="shared" si="17"/>
        <v/>
      </c>
      <c r="G83" s="59">
        <f t="shared" si="17"/>
        <v>4797.7242210093837</v>
      </c>
      <c r="H83" s="59" t="str">
        <f t="shared" si="17"/>
        <v/>
      </c>
      <c r="I83" s="59" t="str">
        <f t="shared" si="17"/>
        <v/>
      </c>
      <c r="J83" s="59" t="str">
        <f t="shared" si="17"/>
        <v/>
      </c>
      <c r="K83" s="59" t="str">
        <f t="shared" si="17"/>
        <v/>
      </c>
      <c r="L83" s="59" t="str">
        <f t="shared" si="17"/>
        <v/>
      </c>
      <c r="M83" s="59" t="str">
        <f t="shared" si="17"/>
        <v/>
      </c>
      <c r="N83" s="59" t="str">
        <f t="shared" si="17"/>
        <v/>
      </c>
      <c r="O83" s="59" t="str">
        <f t="shared" si="17"/>
        <v/>
      </c>
      <c r="P83" s="59" t="str">
        <f t="shared" si="17"/>
        <v/>
      </c>
      <c r="Q83" s="59" t="str">
        <f t="shared" si="17"/>
        <v/>
      </c>
      <c r="R83" s="59">
        <f t="shared" si="17"/>
        <v>7192.7080905889043</v>
      </c>
      <c r="S83" s="59" t="str">
        <f t="shared" si="17"/>
        <v/>
      </c>
      <c r="T83" s="59" t="str">
        <f t="shared" si="17"/>
        <v/>
      </c>
      <c r="U83" s="59" t="str">
        <f t="shared" si="17"/>
        <v/>
      </c>
      <c r="V83" s="59" t="str">
        <f t="shared" si="17"/>
        <v/>
      </c>
      <c r="W83" s="59" t="str">
        <f t="shared" si="17"/>
        <v/>
      </c>
      <c r="X83" s="59" t="str">
        <f t="shared" si="17"/>
        <v/>
      </c>
      <c r="Y83" s="59" t="str">
        <f t="shared" si="17"/>
        <v/>
      </c>
      <c r="Z83" s="59">
        <f t="shared" si="17"/>
        <v>93675.405522819201</v>
      </c>
      <c r="AA83" s="59">
        <f t="shared" si="17"/>
        <v>114859.58216376588</v>
      </c>
      <c r="AB83" s="59" t="str">
        <f t="shared" si="17"/>
        <v/>
      </c>
      <c r="AC83" s="59" t="str">
        <f t="shared" si="17"/>
        <v/>
      </c>
      <c r="AD83" s="59">
        <f t="shared" si="17"/>
        <v>51500.998306841662</v>
      </c>
      <c r="AE83" s="59" t="str">
        <f t="shared" si="17"/>
        <v/>
      </c>
      <c r="AF83" s="59" t="str">
        <f t="shared" si="17"/>
        <v/>
      </c>
      <c r="AG83" s="59" t="str">
        <f t="shared" si="17"/>
        <v/>
      </c>
      <c r="AH83" s="59" t="str">
        <f t="shared" si="17"/>
        <v/>
      </c>
      <c r="AI83" s="59">
        <f t="shared" si="17"/>
        <v>71.917555401862316</v>
      </c>
      <c r="AJ83" s="59" t="str">
        <f t="shared" si="17"/>
        <v/>
      </c>
      <c r="AK83" s="59" t="str">
        <f t="shared" si="17"/>
        <v/>
      </c>
      <c r="AL83" s="59" t="str">
        <f t="shared" si="17"/>
        <v/>
      </c>
      <c r="AM83" s="59" t="str">
        <f t="shared" si="17"/>
        <v/>
      </c>
      <c r="AN83" s="59" t="str">
        <f t="shared" si="17"/>
        <v/>
      </c>
      <c r="AO83" s="59" t="str">
        <f t="shared" si="17"/>
        <v/>
      </c>
      <c r="AP83" s="59" t="str">
        <f t="shared" si="17"/>
        <v/>
      </c>
      <c r="AQ83" s="59">
        <f t="shared" si="17"/>
        <v>272098.33586042689</v>
      </c>
      <c r="AR83" s="70"/>
      <c r="AS83" s="59">
        <f>Índice!$F$52*'Datos Vida'!AU261</f>
        <v>264670.56864490762</v>
      </c>
      <c r="AT83" s="60">
        <f t="shared" si="5"/>
        <v>2.8064197895326437E-2</v>
      </c>
      <c r="AU83" s="29"/>
      <c r="AV83" s="60">
        <f t="shared" si="6"/>
        <v>7.3241082940540287E-3</v>
      </c>
      <c r="AW83" s="60">
        <f t="shared" si="7"/>
        <v>5.340259136438907E-3</v>
      </c>
    </row>
    <row r="84" spans="2:49" x14ac:dyDescent="0.2">
      <c r="B84" s="69" t="s">
        <v>601</v>
      </c>
      <c r="C84" s="59" t="str">
        <f>IF(SUM(C68:C69)=0,"",SUM(C68:C69))</f>
        <v/>
      </c>
      <c r="D84" s="59" t="str">
        <f t="shared" ref="D84:AQ84" si="18">IF(SUM(D68:D69)=0,"",SUM(D68:D69))</f>
        <v/>
      </c>
      <c r="E84" s="59" t="str">
        <f t="shared" si="18"/>
        <v/>
      </c>
      <c r="F84" s="59">
        <f t="shared" si="18"/>
        <v>1769.4984515953008</v>
      </c>
      <c r="G84" s="59">
        <f t="shared" si="18"/>
        <v>10954.873945263053</v>
      </c>
      <c r="H84" s="59" t="str">
        <f t="shared" si="18"/>
        <v/>
      </c>
      <c r="I84" s="59" t="str">
        <f t="shared" si="18"/>
        <v/>
      </c>
      <c r="J84" s="59" t="str">
        <f t="shared" si="18"/>
        <v/>
      </c>
      <c r="K84" s="59" t="str">
        <f t="shared" si="18"/>
        <v/>
      </c>
      <c r="L84" s="59">
        <f t="shared" si="18"/>
        <v>235512.74597487922</v>
      </c>
      <c r="M84" s="59" t="str">
        <f t="shared" si="18"/>
        <v/>
      </c>
      <c r="N84" s="59" t="str">
        <f t="shared" si="18"/>
        <v/>
      </c>
      <c r="O84" s="59" t="str">
        <f t="shared" si="18"/>
        <v/>
      </c>
      <c r="P84" s="59" t="str">
        <f t="shared" si="18"/>
        <v/>
      </c>
      <c r="Q84" s="59">
        <f t="shared" si="18"/>
        <v>553527.31115092931</v>
      </c>
      <c r="R84" s="59">
        <f t="shared" si="18"/>
        <v>596995.17975476594</v>
      </c>
      <c r="S84" s="59" t="str">
        <f t="shared" si="18"/>
        <v/>
      </c>
      <c r="T84" s="59" t="str">
        <f t="shared" si="18"/>
        <v/>
      </c>
      <c r="U84" s="59" t="str">
        <f t="shared" si="18"/>
        <v/>
      </c>
      <c r="V84" s="59" t="str">
        <f t="shared" si="18"/>
        <v/>
      </c>
      <c r="W84" s="59" t="str">
        <f t="shared" si="18"/>
        <v/>
      </c>
      <c r="X84" s="59" t="str">
        <f t="shared" si="18"/>
        <v/>
      </c>
      <c r="Y84" s="59" t="str">
        <f t="shared" si="18"/>
        <v/>
      </c>
      <c r="Z84" s="59">
        <f t="shared" si="18"/>
        <v>609637.87095459504</v>
      </c>
      <c r="AA84" s="59" t="str">
        <f t="shared" si="18"/>
        <v/>
      </c>
      <c r="AB84" s="59">
        <f t="shared" si="18"/>
        <v>65706.790697801014</v>
      </c>
      <c r="AC84" s="59" t="str">
        <f t="shared" si="18"/>
        <v/>
      </c>
      <c r="AD84" s="59">
        <f t="shared" si="18"/>
        <v>17391.699271673158</v>
      </c>
      <c r="AE84" s="59" t="str">
        <f t="shared" si="18"/>
        <v/>
      </c>
      <c r="AF84" s="59" t="str">
        <f t="shared" si="18"/>
        <v/>
      </c>
      <c r="AG84" s="59" t="str">
        <f t="shared" si="18"/>
        <v/>
      </c>
      <c r="AH84" s="59">
        <f t="shared" si="18"/>
        <v>333610.12860451028</v>
      </c>
      <c r="AI84" s="59">
        <f t="shared" si="18"/>
        <v>105063.24764575467</v>
      </c>
      <c r="AJ84" s="59" t="str">
        <f t="shared" si="18"/>
        <v/>
      </c>
      <c r="AK84" s="59">
        <f t="shared" si="18"/>
        <v>-29927.602767431079</v>
      </c>
      <c r="AL84" s="59" t="str">
        <f t="shared" si="18"/>
        <v/>
      </c>
      <c r="AM84" s="59" t="str">
        <f t="shared" si="18"/>
        <v/>
      </c>
      <c r="AN84" s="59" t="str">
        <f t="shared" si="18"/>
        <v/>
      </c>
      <c r="AO84" s="59" t="str">
        <f t="shared" si="18"/>
        <v/>
      </c>
      <c r="AP84" s="59" t="str">
        <f t="shared" si="18"/>
        <v/>
      </c>
      <c r="AQ84" s="59">
        <f t="shared" si="18"/>
        <v>2500241.7436843361</v>
      </c>
      <c r="AR84" s="70"/>
      <c r="AS84" s="59">
        <f>Índice!$F$52*'Datos Vida'!AU262</f>
        <v>3117371.962405053</v>
      </c>
      <c r="AT84" s="60">
        <f t="shared" si="5"/>
        <v>-0.19796489676663442</v>
      </c>
      <c r="AU84" s="29"/>
      <c r="AV84" s="60">
        <f t="shared" si="6"/>
        <v>6.7299350560716897E-2</v>
      </c>
      <c r="AW84" s="60">
        <f t="shared" si="7"/>
        <v>6.2899226722284735E-2</v>
      </c>
    </row>
    <row r="85" spans="2:49" x14ac:dyDescent="0.2">
      <c r="B85" s="69" t="s">
        <v>602</v>
      </c>
      <c r="C85" s="59" t="str">
        <f>IF(SUM(C18,C34,C50)=0,"",SUM(C18,C34,C50))</f>
        <v/>
      </c>
      <c r="D85" s="59" t="str">
        <f t="shared" ref="D85:AQ85" si="19">IF(SUM(D18,D34,D50)=0,"",SUM(D18,D34,D50))</f>
        <v/>
      </c>
      <c r="E85" s="59" t="str">
        <f t="shared" si="19"/>
        <v/>
      </c>
      <c r="F85" s="59" t="str">
        <f t="shared" si="19"/>
        <v/>
      </c>
      <c r="G85" s="59" t="str">
        <f t="shared" si="19"/>
        <v/>
      </c>
      <c r="H85" s="59" t="str">
        <f t="shared" si="19"/>
        <v/>
      </c>
      <c r="I85" s="59" t="str">
        <f t="shared" si="19"/>
        <v/>
      </c>
      <c r="J85" s="59" t="str">
        <f t="shared" si="19"/>
        <v/>
      </c>
      <c r="K85" s="59" t="str">
        <f t="shared" si="19"/>
        <v/>
      </c>
      <c r="L85" s="59">
        <f t="shared" si="19"/>
        <v>3186.349136257913</v>
      </c>
      <c r="M85" s="59" t="str">
        <f t="shared" si="19"/>
        <v/>
      </c>
      <c r="N85" s="59" t="str">
        <f t="shared" si="19"/>
        <v/>
      </c>
      <c r="O85" s="59" t="str">
        <f t="shared" si="19"/>
        <v/>
      </c>
      <c r="P85" s="59" t="str">
        <f t="shared" si="19"/>
        <v/>
      </c>
      <c r="Q85" s="59" t="str">
        <f t="shared" si="19"/>
        <v/>
      </c>
      <c r="R85" s="59" t="str">
        <f t="shared" si="19"/>
        <v/>
      </c>
      <c r="S85" s="59" t="str">
        <f t="shared" si="19"/>
        <v/>
      </c>
      <c r="T85" s="59" t="str">
        <f t="shared" si="19"/>
        <v/>
      </c>
      <c r="U85" s="59" t="str">
        <f t="shared" si="19"/>
        <v/>
      </c>
      <c r="V85" s="59" t="str">
        <f t="shared" si="19"/>
        <v/>
      </c>
      <c r="W85" s="59" t="str">
        <f t="shared" si="19"/>
        <v/>
      </c>
      <c r="X85" s="59" t="str">
        <f t="shared" si="19"/>
        <v/>
      </c>
      <c r="Y85" s="59" t="str">
        <f t="shared" si="19"/>
        <v/>
      </c>
      <c r="Z85" s="59" t="str">
        <f t="shared" si="19"/>
        <v/>
      </c>
      <c r="AA85" s="59" t="str">
        <f t="shared" si="19"/>
        <v/>
      </c>
      <c r="AB85" s="59" t="str">
        <f t="shared" si="19"/>
        <v/>
      </c>
      <c r="AC85" s="59" t="str">
        <f t="shared" si="19"/>
        <v/>
      </c>
      <c r="AD85" s="59" t="str">
        <f t="shared" si="19"/>
        <v/>
      </c>
      <c r="AE85" s="59" t="str">
        <f t="shared" si="19"/>
        <v/>
      </c>
      <c r="AF85" s="59" t="str">
        <f t="shared" si="19"/>
        <v/>
      </c>
      <c r="AG85" s="59" t="str">
        <f t="shared" si="19"/>
        <v/>
      </c>
      <c r="AH85" s="59" t="str">
        <f t="shared" si="19"/>
        <v/>
      </c>
      <c r="AI85" s="59" t="str">
        <f t="shared" si="19"/>
        <v/>
      </c>
      <c r="AJ85" s="59" t="str">
        <f t="shared" si="19"/>
        <v/>
      </c>
      <c r="AK85" s="59" t="str">
        <f t="shared" si="19"/>
        <v/>
      </c>
      <c r="AL85" s="59" t="str">
        <f t="shared" si="19"/>
        <v/>
      </c>
      <c r="AM85" s="59" t="str">
        <f t="shared" si="19"/>
        <v/>
      </c>
      <c r="AN85" s="59" t="str">
        <f t="shared" si="19"/>
        <v/>
      </c>
      <c r="AO85" s="59" t="str">
        <f t="shared" si="19"/>
        <v/>
      </c>
      <c r="AP85" s="59" t="str">
        <f t="shared" si="19"/>
        <v/>
      </c>
      <c r="AQ85" s="59">
        <f t="shared" si="19"/>
        <v>3186.349136257913</v>
      </c>
      <c r="AR85" s="70"/>
      <c r="AS85" s="59">
        <f>Índice!$F$52*'Datos Vida'!AU263</f>
        <v>3569.5128168725478</v>
      </c>
      <c r="AT85" s="60">
        <f t="shared" si="5"/>
        <v>-0.10734341078801513</v>
      </c>
      <c r="AU85" s="29"/>
      <c r="AV85" s="60">
        <f t="shared" si="6"/>
        <v>8.5767397521274423E-5</v>
      </c>
      <c r="AW85" s="60">
        <f t="shared" si="7"/>
        <v>7.2022074575711108E-5</v>
      </c>
    </row>
    <row r="86" spans="2:49" x14ac:dyDescent="0.2">
      <c r="B86" s="69" t="s">
        <v>603</v>
      </c>
      <c r="C86" s="59" t="str">
        <f>IF(SUM(C26,C42,C58)=0,"",SUM(C26,C42,C58))</f>
        <v/>
      </c>
      <c r="D86" s="59" t="str">
        <f t="shared" ref="D86:AQ86" si="20">IF(SUM(D26,D42,D58)=0,"",SUM(D26,D42,D58))</f>
        <v/>
      </c>
      <c r="E86" s="59" t="str">
        <f t="shared" si="20"/>
        <v/>
      </c>
      <c r="F86" s="59" t="str">
        <f t="shared" si="20"/>
        <v/>
      </c>
      <c r="G86" s="59" t="str">
        <f t="shared" si="20"/>
        <v/>
      </c>
      <c r="H86" s="59" t="str">
        <f t="shared" si="20"/>
        <v/>
      </c>
      <c r="I86" s="59" t="str">
        <f t="shared" si="20"/>
        <v/>
      </c>
      <c r="J86" s="59" t="str">
        <f t="shared" si="20"/>
        <v/>
      </c>
      <c r="K86" s="59" t="str">
        <f t="shared" si="20"/>
        <v/>
      </c>
      <c r="L86" s="59" t="str">
        <f t="shared" si="20"/>
        <v/>
      </c>
      <c r="M86" s="59" t="str">
        <f t="shared" si="20"/>
        <v/>
      </c>
      <c r="N86" s="59" t="str">
        <f t="shared" si="20"/>
        <v/>
      </c>
      <c r="O86" s="59" t="str">
        <f t="shared" si="20"/>
        <v/>
      </c>
      <c r="P86" s="59" t="str">
        <f t="shared" si="20"/>
        <v/>
      </c>
      <c r="Q86" s="59" t="str">
        <f t="shared" si="20"/>
        <v/>
      </c>
      <c r="R86" s="59" t="str">
        <f t="shared" si="20"/>
        <v/>
      </c>
      <c r="S86" s="59" t="str">
        <f t="shared" si="20"/>
        <v/>
      </c>
      <c r="T86" s="59" t="str">
        <f t="shared" si="20"/>
        <v/>
      </c>
      <c r="U86" s="59" t="str">
        <f t="shared" si="20"/>
        <v/>
      </c>
      <c r="V86" s="59" t="str">
        <f t="shared" si="20"/>
        <v/>
      </c>
      <c r="W86" s="59" t="str">
        <f t="shared" si="20"/>
        <v/>
      </c>
      <c r="X86" s="59" t="str">
        <f t="shared" si="20"/>
        <v/>
      </c>
      <c r="Y86" s="59" t="str">
        <f t="shared" si="20"/>
        <v/>
      </c>
      <c r="Z86" s="59" t="str">
        <f t="shared" si="20"/>
        <v/>
      </c>
      <c r="AA86" s="59">
        <f t="shared" si="20"/>
        <v>19515.342355119636</v>
      </c>
      <c r="AB86" s="59" t="str">
        <f t="shared" si="20"/>
        <v/>
      </c>
      <c r="AC86" s="59" t="str">
        <f t="shared" si="20"/>
        <v/>
      </c>
      <c r="AD86" s="59" t="str">
        <f t="shared" si="20"/>
        <v/>
      </c>
      <c r="AE86" s="59" t="str">
        <f t="shared" si="20"/>
        <v/>
      </c>
      <c r="AF86" s="59" t="str">
        <f t="shared" si="20"/>
        <v/>
      </c>
      <c r="AG86" s="59" t="str">
        <f t="shared" si="20"/>
        <v/>
      </c>
      <c r="AH86" s="59" t="str">
        <f t="shared" si="20"/>
        <v/>
      </c>
      <c r="AI86" s="59" t="str">
        <f t="shared" si="20"/>
        <v/>
      </c>
      <c r="AJ86" s="59" t="str">
        <f t="shared" si="20"/>
        <v/>
      </c>
      <c r="AK86" s="59" t="str">
        <f t="shared" si="20"/>
        <v/>
      </c>
      <c r="AL86" s="59" t="str">
        <f t="shared" si="20"/>
        <v/>
      </c>
      <c r="AM86" s="59" t="str">
        <f t="shared" si="20"/>
        <v/>
      </c>
      <c r="AN86" s="59" t="str">
        <f t="shared" si="20"/>
        <v/>
      </c>
      <c r="AO86" s="59" t="str">
        <f t="shared" si="20"/>
        <v/>
      </c>
      <c r="AP86" s="59" t="str">
        <f t="shared" si="20"/>
        <v/>
      </c>
      <c r="AQ86" s="59">
        <f t="shared" si="20"/>
        <v>19515.342355119636</v>
      </c>
      <c r="AR86" s="70"/>
      <c r="AS86" s="59">
        <f>Índice!$F$52*'Datos Vida'!AU264</f>
        <v>17140.263505919756</v>
      </c>
      <c r="AT86" s="60">
        <f t="shared" si="5"/>
        <v>0.13856723080013289</v>
      </c>
      <c r="AU86" s="29"/>
      <c r="AV86" s="60">
        <f t="shared" si="6"/>
        <v>5.2529715168031369E-4</v>
      </c>
      <c r="AW86" s="60">
        <f t="shared" si="7"/>
        <v>3.4583916624013908E-4</v>
      </c>
    </row>
    <row r="87" spans="2:49" x14ac:dyDescent="0.2">
      <c r="B87" s="69" t="s">
        <v>604</v>
      </c>
      <c r="C87" s="59" t="str">
        <f>IF(SUM(C27,C43,C59)=0,"",SUM(C27,C43,C59))</f>
        <v/>
      </c>
      <c r="D87" s="59" t="str">
        <f t="shared" ref="D87:AQ87" si="21">IF(SUM(D27,D43,D59)=0,"",SUM(D27,D43,D59))</f>
        <v/>
      </c>
      <c r="E87" s="59" t="str">
        <f t="shared" si="21"/>
        <v/>
      </c>
      <c r="F87" s="59">
        <f t="shared" si="21"/>
        <v>57.629299361757212</v>
      </c>
      <c r="G87" s="59" t="str">
        <f t="shared" si="21"/>
        <v/>
      </c>
      <c r="H87" s="59" t="str">
        <f t="shared" si="21"/>
        <v/>
      </c>
      <c r="I87" s="59" t="str">
        <f t="shared" si="21"/>
        <v/>
      </c>
      <c r="J87" s="59" t="str">
        <f t="shared" si="21"/>
        <v/>
      </c>
      <c r="K87" s="59" t="str">
        <f t="shared" si="21"/>
        <v/>
      </c>
      <c r="L87" s="59" t="str">
        <f t="shared" si="21"/>
        <v/>
      </c>
      <c r="M87" s="59" t="str">
        <f t="shared" si="21"/>
        <v/>
      </c>
      <c r="N87" s="59" t="str">
        <f t="shared" si="21"/>
        <v/>
      </c>
      <c r="O87" s="59" t="str">
        <f t="shared" si="21"/>
        <v/>
      </c>
      <c r="P87" s="59" t="str">
        <f t="shared" si="21"/>
        <v/>
      </c>
      <c r="Q87" s="59" t="str">
        <f t="shared" si="21"/>
        <v/>
      </c>
      <c r="R87" s="59">
        <f t="shared" si="21"/>
        <v>765.23816991934279</v>
      </c>
      <c r="S87" s="59" t="str">
        <f t="shared" si="21"/>
        <v/>
      </c>
      <c r="T87" s="59" t="str">
        <f t="shared" si="21"/>
        <v/>
      </c>
      <c r="U87" s="59" t="str">
        <f t="shared" si="21"/>
        <v/>
      </c>
      <c r="V87" s="59" t="str">
        <f t="shared" si="21"/>
        <v/>
      </c>
      <c r="W87" s="59" t="str">
        <f t="shared" si="21"/>
        <v/>
      </c>
      <c r="X87" s="59" t="str">
        <f t="shared" si="21"/>
        <v/>
      </c>
      <c r="Y87" s="59" t="str">
        <f t="shared" si="21"/>
        <v/>
      </c>
      <c r="Z87" s="59">
        <f t="shared" si="21"/>
        <v>3.4019657238345463E-2</v>
      </c>
      <c r="AA87" s="59">
        <f t="shared" si="21"/>
        <v>51271.229541853878</v>
      </c>
      <c r="AB87" s="59" t="str">
        <f t="shared" si="21"/>
        <v/>
      </c>
      <c r="AC87" s="59" t="str">
        <f t="shared" si="21"/>
        <v/>
      </c>
      <c r="AD87" s="59" t="str">
        <f t="shared" si="21"/>
        <v/>
      </c>
      <c r="AE87" s="59" t="str">
        <f t="shared" si="21"/>
        <v/>
      </c>
      <c r="AF87" s="59" t="str">
        <f t="shared" si="21"/>
        <v/>
      </c>
      <c r="AG87" s="59" t="str">
        <f t="shared" si="21"/>
        <v/>
      </c>
      <c r="AH87" s="59" t="str">
        <f t="shared" si="21"/>
        <v/>
      </c>
      <c r="AI87" s="59" t="str">
        <f t="shared" si="21"/>
        <v/>
      </c>
      <c r="AJ87" s="59" t="str">
        <f t="shared" si="21"/>
        <v/>
      </c>
      <c r="AK87" s="59" t="str">
        <f t="shared" si="21"/>
        <v/>
      </c>
      <c r="AL87" s="59" t="str">
        <f t="shared" si="21"/>
        <v/>
      </c>
      <c r="AM87" s="59" t="str">
        <f t="shared" si="21"/>
        <v/>
      </c>
      <c r="AN87" s="59" t="str">
        <f t="shared" si="21"/>
        <v/>
      </c>
      <c r="AO87" s="59" t="str">
        <f t="shared" si="21"/>
        <v/>
      </c>
      <c r="AP87" s="59" t="str">
        <f t="shared" si="21"/>
        <v/>
      </c>
      <c r="AQ87" s="59">
        <f t="shared" si="21"/>
        <v>52094.131030792218</v>
      </c>
      <c r="AR87" s="70"/>
      <c r="AS87" s="59">
        <f>Índice!$F$52*'Datos Vida'!AU265</f>
        <v>51676.19781616969</v>
      </c>
      <c r="AT87" s="60">
        <f t="shared" si="5"/>
        <v>8.087538021068541E-3</v>
      </c>
      <c r="AU87" s="29"/>
      <c r="AV87" s="60">
        <f t="shared" si="6"/>
        <v>1.4022248829550928E-3</v>
      </c>
      <c r="AW87" s="60">
        <f t="shared" si="7"/>
        <v>1.0426708528157847E-3</v>
      </c>
    </row>
    <row r="88" spans="2:49" x14ac:dyDescent="0.2">
      <c r="B88" s="69" t="s">
        <v>605</v>
      </c>
      <c r="C88" s="59">
        <f>SUM(C89:C91)</f>
        <v>165876.24261050523</v>
      </c>
      <c r="D88" s="59">
        <f t="shared" ref="D88:AQ88" si="22">SUM(D89:D91)</f>
        <v>0</v>
      </c>
      <c r="E88" s="59">
        <f t="shared" si="22"/>
        <v>0</v>
      </c>
      <c r="F88" s="59">
        <f t="shared" si="22"/>
        <v>0</v>
      </c>
      <c r="G88" s="59">
        <f t="shared" si="22"/>
        <v>564372.64179988473</v>
      </c>
      <c r="H88" s="59">
        <f t="shared" si="22"/>
        <v>0</v>
      </c>
      <c r="I88" s="59">
        <f t="shared" si="22"/>
        <v>0</v>
      </c>
      <c r="J88" s="59">
        <f t="shared" si="22"/>
        <v>0</v>
      </c>
      <c r="K88" s="59">
        <f t="shared" si="22"/>
        <v>0</v>
      </c>
      <c r="L88" s="59">
        <f t="shared" si="22"/>
        <v>24573.691170231985</v>
      </c>
      <c r="M88" s="59">
        <f t="shared" si="22"/>
        <v>0</v>
      </c>
      <c r="N88" s="59">
        <f t="shared" si="22"/>
        <v>0</v>
      </c>
      <c r="O88" s="59">
        <f t="shared" si="22"/>
        <v>2036.5867805735511</v>
      </c>
      <c r="P88" s="59">
        <f t="shared" si="22"/>
        <v>0</v>
      </c>
      <c r="Q88" s="59">
        <f t="shared" si="22"/>
        <v>556973.80860608874</v>
      </c>
      <c r="R88" s="59">
        <f t="shared" si="22"/>
        <v>837664.62537383358</v>
      </c>
      <c r="S88" s="59">
        <f t="shared" si="22"/>
        <v>0</v>
      </c>
      <c r="T88" s="59">
        <f t="shared" si="22"/>
        <v>44177.076398284458</v>
      </c>
      <c r="U88" s="59">
        <f t="shared" si="22"/>
        <v>0</v>
      </c>
      <c r="V88" s="59">
        <f t="shared" si="22"/>
        <v>0</v>
      </c>
      <c r="W88" s="59">
        <f t="shared" si="22"/>
        <v>0</v>
      </c>
      <c r="X88" s="59">
        <f t="shared" si="22"/>
        <v>0</v>
      </c>
      <c r="Y88" s="59">
        <f t="shared" si="22"/>
        <v>0</v>
      </c>
      <c r="Z88" s="59">
        <f t="shared" si="22"/>
        <v>1699080.9589597061</v>
      </c>
      <c r="AA88" s="59">
        <f t="shared" si="22"/>
        <v>0</v>
      </c>
      <c r="AB88" s="59">
        <f t="shared" si="22"/>
        <v>0</v>
      </c>
      <c r="AC88" s="59">
        <f t="shared" si="22"/>
        <v>2018588.3747346895</v>
      </c>
      <c r="AD88" s="59">
        <f t="shared" si="22"/>
        <v>624154.94320928527</v>
      </c>
      <c r="AE88" s="59">
        <f t="shared" si="22"/>
        <v>30879.778953875131</v>
      </c>
      <c r="AF88" s="59">
        <f t="shared" si="22"/>
        <v>0</v>
      </c>
      <c r="AG88" s="59">
        <f t="shared" si="22"/>
        <v>0</v>
      </c>
      <c r="AH88" s="59">
        <f t="shared" si="22"/>
        <v>729073.67535109143</v>
      </c>
      <c r="AI88" s="59">
        <f t="shared" si="22"/>
        <v>0</v>
      </c>
      <c r="AJ88" s="59">
        <f t="shared" si="22"/>
        <v>0</v>
      </c>
      <c r="AK88" s="59">
        <f t="shared" si="22"/>
        <v>0</v>
      </c>
      <c r="AL88" s="59">
        <f t="shared" si="22"/>
        <v>0</v>
      </c>
      <c r="AM88" s="59">
        <f t="shared" si="22"/>
        <v>0</v>
      </c>
      <c r="AN88" s="59">
        <f t="shared" si="22"/>
        <v>0</v>
      </c>
      <c r="AO88" s="59">
        <f t="shared" si="22"/>
        <v>0</v>
      </c>
      <c r="AP88" s="59">
        <f t="shared" si="22"/>
        <v>0</v>
      </c>
      <c r="AQ88" s="59">
        <f t="shared" si="22"/>
        <v>7297452.4039480491</v>
      </c>
      <c r="AR88" s="70"/>
      <c r="AS88" s="59">
        <f>Índice!$F$52*'Datos Vida'!AU266</f>
        <v>17207263.722022865</v>
      </c>
      <c r="AT88" s="60">
        <f t="shared" si="5"/>
        <v>-0.57590860918762221</v>
      </c>
      <c r="AU88" s="29"/>
      <c r="AV88" s="60">
        <f t="shared" si="6"/>
        <v>0.19642652906424346</v>
      </c>
      <c r="AW88" s="60">
        <f t="shared" si="7"/>
        <v>0.34719102987204914</v>
      </c>
    </row>
    <row r="89" spans="2:49" x14ac:dyDescent="0.2">
      <c r="B89" s="214" t="s">
        <v>592</v>
      </c>
      <c r="C89" s="59">
        <f>IF(SUM(C62:C63)=0,"",SUM(C62:C63))</f>
        <v>114633.38546278811</v>
      </c>
      <c r="D89" s="59" t="str">
        <f t="shared" ref="D89:AQ89" si="23">IF(SUM(D62:D63)=0,"",SUM(D62:D63))</f>
        <v/>
      </c>
      <c r="E89" s="59" t="str">
        <f t="shared" si="23"/>
        <v/>
      </c>
      <c r="F89" s="59" t="str">
        <f t="shared" si="23"/>
        <v/>
      </c>
      <c r="G89" s="59">
        <f t="shared" si="23"/>
        <v>391794.45867411105</v>
      </c>
      <c r="H89" s="59" t="str">
        <f t="shared" si="23"/>
        <v/>
      </c>
      <c r="I89" s="59" t="str">
        <f t="shared" si="23"/>
        <v/>
      </c>
      <c r="J89" s="59" t="str">
        <f t="shared" si="23"/>
        <v/>
      </c>
      <c r="K89" s="59" t="str">
        <f t="shared" si="23"/>
        <v/>
      </c>
      <c r="L89" s="59">
        <f t="shared" si="23"/>
        <v>14826.038781728859</v>
      </c>
      <c r="M89" s="59" t="str">
        <f t="shared" si="23"/>
        <v/>
      </c>
      <c r="N89" s="59" t="str">
        <f t="shared" si="23"/>
        <v/>
      </c>
      <c r="O89" s="59" t="str">
        <f t="shared" si="23"/>
        <v/>
      </c>
      <c r="P89" s="59" t="str">
        <f t="shared" si="23"/>
        <v/>
      </c>
      <c r="Q89" s="59">
        <f t="shared" si="23"/>
        <v>365366.25392884517</v>
      </c>
      <c r="R89" s="59">
        <f t="shared" si="23"/>
        <v>311904.97493261559</v>
      </c>
      <c r="S89" s="59" t="str">
        <f t="shared" si="23"/>
        <v/>
      </c>
      <c r="T89" s="59">
        <f t="shared" si="23"/>
        <v>32042.332700681109</v>
      </c>
      <c r="U89" s="59" t="str">
        <f t="shared" si="23"/>
        <v/>
      </c>
      <c r="V89" s="59" t="str">
        <f t="shared" si="23"/>
        <v/>
      </c>
      <c r="W89" s="59" t="str">
        <f t="shared" si="23"/>
        <v/>
      </c>
      <c r="X89" s="59" t="str">
        <f t="shared" si="23"/>
        <v/>
      </c>
      <c r="Y89" s="59" t="str">
        <f t="shared" si="23"/>
        <v/>
      </c>
      <c r="Z89" s="59">
        <f t="shared" si="23"/>
        <v>1194227.5105401403</v>
      </c>
      <c r="AA89" s="59" t="str">
        <f t="shared" si="23"/>
        <v/>
      </c>
      <c r="AB89" s="59" t="str">
        <f t="shared" si="23"/>
        <v/>
      </c>
      <c r="AC89" s="59">
        <f t="shared" si="23"/>
        <v>1533714.1947360025</v>
      </c>
      <c r="AD89" s="59">
        <f t="shared" si="23"/>
        <v>541674.7264904608</v>
      </c>
      <c r="AE89" s="59">
        <f t="shared" si="23"/>
        <v>11347.358730821845</v>
      </c>
      <c r="AF89" s="59" t="str">
        <f t="shared" si="23"/>
        <v/>
      </c>
      <c r="AG89" s="59" t="str">
        <f t="shared" si="23"/>
        <v/>
      </c>
      <c r="AH89" s="59">
        <f t="shared" si="23"/>
        <v>79.60599793772839</v>
      </c>
      <c r="AI89" s="59" t="str">
        <f t="shared" si="23"/>
        <v/>
      </c>
      <c r="AJ89" s="59" t="str">
        <f t="shared" si="23"/>
        <v/>
      </c>
      <c r="AK89" s="59" t="str">
        <f t="shared" si="23"/>
        <v/>
      </c>
      <c r="AL89" s="59" t="str">
        <f t="shared" si="23"/>
        <v/>
      </c>
      <c r="AM89" s="59" t="str">
        <f t="shared" si="23"/>
        <v/>
      </c>
      <c r="AN89" s="59" t="str">
        <f t="shared" si="23"/>
        <v/>
      </c>
      <c r="AO89" s="59" t="str">
        <f t="shared" si="23"/>
        <v/>
      </c>
      <c r="AP89" s="59" t="str">
        <f t="shared" si="23"/>
        <v/>
      </c>
      <c r="AQ89" s="59">
        <f t="shared" si="23"/>
        <v>4511610.840976133</v>
      </c>
      <c r="AR89" s="70"/>
      <c r="AS89" s="59">
        <f>Índice!$F$52*'Datos Vida'!AU267</f>
        <v>12504735.210749486</v>
      </c>
      <c r="AT89" s="60">
        <f t="shared" si="5"/>
        <v>-0.63920780688760193</v>
      </c>
      <c r="AU89" s="29"/>
      <c r="AV89" s="60">
        <f t="shared" si="6"/>
        <v>0.12143964892489117</v>
      </c>
      <c r="AW89" s="60">
        <f t="shared" si="7"/>
        <v>0.25230809303752594</v>
      </c>
    </row>
    <row r="90" spans="2:49" x14ac:dyDescent="0.2">
      <c r="B90" s="214" t="s">
        <v>593</v>
      </c>
      <c r="C90" s="59">
        <f>IF(SUM(C64:C65)=0,"",SUM(C64:C65))</f>
        <v>38579.754153545007</v>
      </c>
      <c r="D90" s="59" t="str">
        <f t="shared" ref="D90:AQ90" si="24">IF(SUM(D64:D65)=0,"",SUM(D64:D65))</f>
        <v/>
      </c>
      <c r="E90" s="59" t="str">
        <f t="shared" si="24"/>
        <v/>
      </c>
      <c r="F90" s="59" t="str">
        <f t="shared" si="24"/>
        <v/>
      </c>
      <c r="G90" s="59">
        <f t="shared" si="24"/>
        <v>131045.31860599693</v>
      </c>
      <c r="H90" s="59" t="str">
        <f t="shared" si="24"/>
        <v/>
      </c>
      <c r="I90" s="59" t="str">
        <f t="shared" si="24"/>
        <v/>
      </c>
      <c r="J90" s="59" t="str">
        <f t="shared" si="24"/>
        <v/>
      </c>
      <c r="K90" s="59" t="str">
        <f t="shared" si="24"/>
        <v/>
      </c>
      <c r="L90" s="59">
        <f t="shared" si="24"/>
        <v>9747.6523885031256</v>
      </c>
      <c r="M90" s="59" t="str">
        <f t="shared" si="24"/>
        <v/>
      </c>
      <c r="N90" s="59" t="str">
        <f t="shared" si="24"/>
        <v/>
      </c>
      <c r="O90" s="59">
        <f t="shared" si="24"/>
        <v>2036.5867805735511</v>
      </c>
      <c r="P90" s="59" t="str">
        <f t="shared" si="24"/>
        <v/>
      </c>
      <c r="Q90" s="59">
        <f t="shared" si="24"/>
        <v>174804.56557408001</v>
      </c>
      <c r="R90" s="59">
        <f t="shared" si="24"/>
        <v>355933.89572362707</v>
      </c>
      <c r="S90" s="59" t="str">
        <f t="shared" si="24"/>
        <v/>
      </c>
      <c r="T90" s="59">
        <f t="shared" si="24"/>
        <v>6380.1485774510229</v>
      </c>
      <c r="U90" s="59" t="str">
        <f t="shared" si="24"/>
        <v/>
      </c>
      <c r="V90" s="59" t="str">
        <f t="shared" si="24"/>
        <v/>
      </c>
      <c r="W90" s="59" t="str">
        <f t="shared" si="24"/>
        <v/>
      </c>
      <c r="X90" s="59" t="str">
        <f t="shared" si="24"/>
        <v/>
      </c>
      <c r="Y90" s="59" t="str">
        <f t="shared" si="24"/>
        <v/>
      </c>
      <c r="Z90" s="59">
        <f t="shared" si="24"/>
        <v>317980.88571538409</v>
      </c>
      <c r="AA90" s="59" t="str">
        <f t="shared" si="24"/>
        <v/>
      </c>
      <c r="AB90" s="59" t="str">
        <f t="shared" si="24"/>
        <v/>
      </c>
      <c r="AC90" s="59">
        <f t="shared" si="24"/>
        <v>397710.17089094425</v>
      </c>
      <c r="AD90" s="59">
        <f t="shared" si="24"/>
        <v>55905.625388461965</v>
      </c>
      <c r="AE90" s="59">
        <f t="shared" si="24"/>
        <v>18176.702862447983</v>
      </c>
      <c r="AF90" s="59" t="str">
        <f t="shared" si="24"/>
        <v/>
      </c>
      <c r="AG90" s="59" t="str">
        <f t="shared" si="24"/>
        <v/>
      </c>
      <c r="AH90" s="59">
        <f t="shared" si="24"/>
        <v>728994.0693531537</v>
      </c>
      <c r="AI90" s="59" t="str">
        <f t="shared" si="24"/>
        <v/>
      </c>
      <c r="AJ90" s="59" t="str">
        <f t="shared" si="24"/>
        <v/>
      </c>
      <c r="AK90" s="59" t="str">
        <f t="shared" si="24"/>
        <v/>
      </c>
      <c r="AL90" s="59" t="str">
        <f t="shared" si="24"/>
        <v/>
      </c>
      <c r="AM90" s="59" t="str">
        <f t="shared" si="24"/>
        <v/>
      </c>
      <c r="AN90" s="59" t="str">
        <f t="shared" si="24"/>
        <v/>
      </c>
      <c r="AO90" s="59" t="str">
        <f t="shared" si="24"/>
        <v/>
      </c>
      <c r="AP90" s="59" t="str">
        <f t="shared" si="24"/>
        <v/>
      </c>
      <c r="AQ90" s="59">
        <f t="shared" si="24"/>
        <v>2237295.3760141688</v>
      </c>
      <c r="AR90" s="70"/>
      <c r="AS90" s="59">
        <f>Índice!$F$52*'Datos Vida'!AU268</f>
        <v>3760836.8365582121</v>
      </c>
      <c r="AT90" s="60">
        <f t="shared" si="5"/>
        <v>-0.40510703515080859</v>
      </c>
      <c r="AU90" s="29"/>
      <c r="AV90" s="60">
        <f t="shared" si="6"/>
        <v>6.0221587051967181E-2</v>
      </c>
      <c r="AW90" s="60">
        <f t="shared" si="7"/>
        <v>7.5882420096475695E-2</v>
      </c>
    </row>
    <row r="91" spans="2:49" x14ac:dyDescent="0.2">
      <c r="B91" s="214" t="s">
        <v>594</v>
      </c>
      <c r="C91" s="59">
        <f>IF(SUM(C66)=0,"",SUM(C66))</f>
        <v>12663.102994172094</v>
      </c>
      <c r="D91" s="59" t="str">
        <f t="shared" ref="D91:AQ91" si="25">IF(SUM(D66)=0,"",SUM(D66))</f>
        <v/>
      </c>
      <c r="E91" s="59" t="str">
        <f t="shared" si="25"/>
        <v/>
      </c>
      <c r="F91" s="59" t="str">
        <f t="shared" si="25"/>
        <v/>
      </c>
      <c r="G91" s="59">
        <f t="shared" si="25"/>
        <v>41532.86451977682</v>
      </c>
      <c r="H91" s="59" t="str">
        <f t="shared" si="25"/>
        <v/>
      </c>
      <c r="I91" s="59" t="str">
        <f t="shared" si="25"/>
        <v/>
      </c>
      <c r="J91" s="59" t="str">
        <f t="shared" si="25"/>
        <v/>
      </c>
      <c r="K91" s="59" t="str">
        <f t="shared" si="25"/>
        <v/>
      </c>
      <c r="L91" s="59" t="str">
        <f t="shared" si="25"/>
        <v/>
      </c>
      <c r="M91" s="59" t="str">
        <f t="shared" si="25"/>
        <v/>
      </c>
      <c r="N91" s="59" t="str">
        <f t="shared" si="25"/>
        <v/>
      </c>
      <c r="O91" s="59" t="str">
        <f t="shared" si="25"/>
        <v/>
      </c>
      <c r="P91" s="59" t="str">
        <f t="shared" si="25"/>
        <v/>
      </c>
      <c r="Q91" s="59">
        <f t="shared" si="25"/>
        <v>16802.989103163593</v>
      </c>
      <c r="R91" s="59">
        <f t="shared" si="25"/>
        <v>169825.75471759093</v>
      </c>
      <c r="S91" s="59" t="str">
        <f t="shared" si="25"/>
        <v/>
      </c>
      <c r="T91" s="59">
        <f t="shared" si="25"/>
        <v>5754.5951201523267</v>
      </c>
      <c r="U91" s="59" t="str">
        <f t="shared" si="25"/>
        <v/>
      </c>
      <c r="V91" s="59" t="str">
        <f t="shared" si="25"/>
        <v/>
      </c>
      <c r="W91" s="59" t="str">
        <f t="shared" si="25"/>
        <v/>
      </c>
      <c r="X91" s="59" t="str">
        <f t="shared" si="25"/>
        <v/>
      </c>
      <c r="Y91" s="59" t="str">
        <f t="shared" si="25"/>
        <v/>
      </c>
      <c r="Z91" s="59">
        <f t="shared" si="25"/>
        <v>186872.56270418174</v>
      </c>
      <c r="AA91" s="59" t="str">
        <f t="shared" si="25"/>
        <v/>
      </c>
      <c r="AB91" s="59" t="str">
        <f t="shared" si="25"/>
        <v/>
      </c>
      <c r="AC91" s="59">
        <f t="shared" si="25"/>
        <v>87164.009107742648</v>
      </c>
      <c r="AD91" s="59">
        <f t="shared" si="25"/>
        <v>26574.591330362513</v>
      </c>
      <c r="AE91" s="59">
        <f t="shared" si="25"/>
        <v>1355.717360605305</v>
      </c>
      <c r="AF91" s="59" t="str">
        <f t="shared" si="25"/>
        <v/>
      </c>
      <c r="AG91" s="59" t="str">
        <f t="shared" si="25"/>
        <v/>
      </c>
      <c r="AH91" s="59" t="str">
        <f t="shared" si="25"/>
        <v/>
      </c>
      <c r="AI91" s="59" t="str">
        <f t="shared" si="25"/>
        <v/>
      </c>
      <c r="AJ91" s="59" t="str">
        <f t="shared" si="25"/>
        <v/>
      </c>
      <c r="AK91" s="59" t="str">
        <f t="shared" si="25"/>
        <v/>
      </c>
      <c r="AL91" s="59" t="str">
        <f t="shared" si="25"/>
        <v/>
      </c>
      <c r="AM91" s="59" t="str">
        <f t="shared" si="25"/>
        <v/>
      </c>
      <c r="AN91" s="59" t="str">
        <f t="shared" si="25"/>
        <v/>
      </c>
      <c r="AO91" s="59" t="str">
        <f t="shared" si="25"/>
        <v/>
      </c>
      <c r="AP91" s="59" t="str">
        <f t="shared" si="25"/>
        <v/>
      </c>
      <c r="AQ91" s="59">
        <f t="shared" si="25"/>
        <v>548546.18695774791</v>
      </c>
      <c r="AR91" s="70"/>
      <c r="AS91" s="59">
        <f>Índice!$F$52*'Datos Vida'!AU269</f>
        <v>941691.67471516703</v>
      </c>
      <c r="AT91" s="60">
        <f t="shared" si="5"/>
        <v>-0.41748854568172078</v>
      </c>
      <c r="AU91" s="29"/>
      <c r="AV91" s="60">
        <f t="shared" si="6"/>
        <v>1.4765293087385112E-2</v>
      </c>
      <c r="AW91" s="60">
        <f t="shared" si="7"/>
        <v>1.9000516738047535E-2</v>
      </c>
    </row>
    <row r="92" spans="2:49" x14ac:dyDescent="0.2">
      <c r="B92" s="69" t="s">
        <v>606</v>
      </c>
      <c r="C92" s="59">
        <f>IF(SUM(C61,C67)=0,"",SUM(C61,C67))</f>
        <v>811123.27124859288</v>
      </c>
      <c r="D92" s="59" t="str">
        <f t="shared" ref="D92:AQ92" si="26">IF(SUM(D61,D67)=0,"",SUM(D61,D67))</f>
        <v/>
      </c>
      <c r="E92" s="59">
        <f t="shared" si="26"/>
        <v>107.26397927250325</v>
      </c>
      <c r="F92" s="59" t="str">
        <f t="shared" si="26"/>
        <v/>
      </c>
      <c r="G92" s="59">
        <f t="shared" si="26"/>
        <v>849.87907712834635</v>
      </c>
      <c r="H92" s="59">
        <f t="shared" si="26"/>
        <v>892.36962901903985</v>
      </c>
      <c r="I92" s="59" t="str">
        <f t="shared" si="26"/>
        <v/>
      </c>
      <c r="J92" s="59">
        <f t="shared" si="26"/>
        <v>1196884.2756721689</v>
      </c>
      <c r="K92" s="59" t="str">
        <f t="shared" si="26"/>
        <v/>
      </c>
      <c r="L92" s="59">
        <f t="shared" si="26"/>
        <v>13272.327015996383</v>
      </c>
      <c r="M92" s="59" t="str">
        <f t="shared" si="26"/>
        <v/>
      </c>
      <c r="N92" s="59" t="str">
        <f t="shared" si="26"/>
        <v/>
      </c>
      <c r="O92" s="59">
        <f t="shared" si="26"/>
        <v>337617.67824684462</v>
      </c>
      <c r="P92" s="59" t="str">
        <f t="shared" si="26"/>
        <v/>
      </c>
      <c r="Q92" s="59">
        <f t="shared" si="26"/>
        <v>458876.69813371566</v>
      </c>
      <c r="R92" s="59">
        <f t="shared" si="26"/>
        <v>2103955.7036847034</v>
      </c>
      <c r="S92" s="59" t="str">
        <f t="shared" si="26"/>
        <v/>
      </c>
      <c r="T92" s="59">
        <f t="shared" si="26"/>
        <v>445427.57095905161</v>
      </c>
      <c r="U92" s="59" t="str">
        <f t="shared" si="26"/>
        <v/>
      </c>
      <c r="V92" s="59" t="str">
        <f t="shared" si="26"/>
        <v/>
      </c>
      <c r="W92" s="59" t="str">
        <f t="shared" si="26"/>
        <v/>
      </c>
      <c r="X92" s="59" t="str">
        <f t="shared" si="26"/>
        <v/>
      </c>
      <c r="Y92" s="59" t="str">
        <f t="shared" si="26"/>
        <v/>
      </c>
      <c r="Z92" s="59">
        <f t="shared" si="26"/>
        <v>510.19279960346694</v>
      </c>
      <c r="AA92" s="59" t="str">
        <f t="shared" si="26"/>
        <v/>
      </c>
      <c r="AB92" s="59">
        <f t="shared" si="26"/>
        <v>1215640.469376015</v>
      </c>
      <c r="AC92" s="59">
        <f t="shared" si="26"/>
        <v>14407.426899411019</v>
      </c>
      <c r="AD92" s="59" t="str">
        <f t="shared" si="26"/>
        <v/>
      </c>
      <c r="AE92" s="59">
        <f t="shared" si="26"/>
        <v>15.75110130135395</v>
      </c>
      <c r="AF92" s="59">
        <f t="shared" si="26"/>
        <v>764242.44857163366</v>
      </c>
      <c r="AG92" s="59">
        <f t="shared" si="26"/>
        <v>448238.00288282579</v>
      </c>
      <c r="AH92" s="59">
        <f t="shared" si="26"/>
        <v>1822.092841685783</v>
      </c>
      <c r="AI92" s="59" t="str">
        <f t="shared" si="26"/>
        <v/>
      </c>
      <c r="AJ92" s="59" t="str">
        <f t="shared" si="26"/>
        <v/>
      </c>
      <c r="AK92" s="59" t="str">
        <f t="shared" si="26"/>
        <v/>
      </c>
      <c r="AL92" s="59" t="str">
        <f t="shared" si="26"/>
        <v/>
      </c>
      <c r="AM92" s="59" t="str">
        <f t="shared" si="26"/>
        <v/>
      </c>
      <c r="AN92" s="59" t="str">
        <f t="shared" si="26"/>
        <v/>
      </c>
      <c r="AO92" s="59" t="str">
        <f t="shared" si="26"/>
        <v/>
      </c>
      <c r="AP92" s="59" t="str">
        <f t="shared" si="26"/>
        <v/>
      </c>
      <c r="AQ92" s="59">
        <f t="shared" si="26"/>
        <v>7813883.4221189693</v>
      </c>
      <c r="AR92" s="70"/>
      <c r="AS92" s="59">
        <f>Índice!$F$52*'Datos Vida'!AU270</f>
        <v>7417022.9453944517</v>
      </c>
      <c r="AT92" s="60">
        <f t="shared" si="5"/>
        <v>5.3506707427802391E-2</v>
      </c>
      <c r="AU92" s="29"/>
      <c r="AV92" s="60">
        <f t="shared" si="6"/>
        <v>0.21032737374060556</v>
      </c>
      <c r="AW92" s="60">
        <f t="shared" si="7"/>
        <v>0.14965330203548427</v>
      </c>
    </row>
    <row r="93" spans="2:49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</row>
    <row r="94" spans="2:49" hidden="1" x14ac:dyDescent="0.2">
      <c r="B94" s="39" t="s">
        <v>92</v>
      </c>
      <c r="C94" s="40">
        <f>INDEX(Benchmark!$D$54:$D$93,COLUMNS(Benchmark!$D$54:D93),)</f>
        <v>1</v>
      </c>
      <c r="D94" s="40">
        <f>INDEX(Benchmark!$D$54:$D$93,COLUMNS(Benchmark!$D$54:E93),)</f>
        <v>1</v>
      </c>
      <c r="E94" s="40">
        <f>INDEX(Benchmark!$D$54:$D$93,COLUMNS(Benchmark!$D$54:F93),)</f>
        <v>1</v>
      </c>
      <c r="F94" s="40">
        <f>INDEX(Benchmark!$D$54:$D$93,COLUMNS(Benchmark!$D$54:G93),)</f>
        <v>1</v>
      </c>
      <c r="G94" s="40">
        <f>INDEX(Benchmark!$D$54:$D$93,COLUMNS(Benchmark!$D$54:H93),)</f>
        <v>1</v>
      </c>
      <c r="H94" s="40">
        <f>INDEX(Benchmark!$D$54:$D$93,COLUMNS(Benchmark!$D$54:I93),)</f>
        <v>1</v>
      </c>
      <c r="I94" s="40">
        <f>INDEX(Benchmark!$D$54:$D$93,COLUMNS(Benchmark!$D$54:J93),)</f>
        <v>1</v>
      </c>
      <c r="J94" s="40">
        <f>INDEX(Benchmark!$D$54:$D$93,COLUMNS(Benchmark!$D$54:K93),)</f>
        <v>1</v>
      </c>
      <c r="K94" s="40">
        <f>INDEX(Benchmark!$D$54:$D$93,COLUMNS(Benchmark!$D$54:L93),)</f>
        <v>1</v>
      </c>
      <c r="L94" s="40">
        <f>INDEX(Benchmark!$D$54:$D$93,COLUMNS(Benchmark!$D$54:M93),)</f>
        <v>1</v>
      </c>
      <c r="M94" s="40">
        <f>INDEX(Benchmark!$D$54:$D$93,COLUMNS(Benchmark!$D$54:N93),)</f>
        <v>1</v>
      </c>
      <c r="N94" s="40">
        <f>INDEX(Benchmark!$D$54:$D$93,COLUMNS(Benchmark!$D$54:O93),)</f>
        <v>1</v>
      </c>
      <c r="O94" s="40">
        <f>INDEX(Benchmark!$D$54:$D$93,COLUMNS(Benchmark!$D$54:P93),)</f>
        <v>1</v>
      </c>
      <c r="P94" s="40">
        <f>INDEX(Benchmark!$D$54:$D$93,COLUMNS(Benchmark!$D$54:Q93),)</f>
        <v>1</v>
      </c>
      <c r="Q94" s="40">
        <f>INDEX(Benchmark!$D$54:$D$93,COLUMNS(Benchmark!$D$54:R93),)</f>
        <v>1</v>
      </c>
      <c r="R94" s="40">
        <f>INDEX(Benchmark!$D$54:$D$93,COLUMNS(Benchmark!$D$54:S93),)</f>
        <v>1</v>
      </c>
      <c r="S94" s="40">
        <f>INDEX(Benchmark!$D$54:$D$93,COLUMNS(Benchmark!$D$54:T93),)</f>
        <v>1</v>
      </c>
      <c r="T94" s="40">
        <f>INDEX(Benchmark!$D$54:$D$93,COLUMNS(Benchmark!$D$54:U93),)</f>
        <v>1</v>
      </c>
      <c r="U94" s="40">
        <f>INDEX(Benchmark!$D$54:$D$93,COLUMNS(Benchmark!$D$54:V93),)</f>
        <v>1</v>
      </c>
      <c r="V94" s="40">
        <f>INDEX(Benchmark!$D$54:$D$93,COLUMNS(Benchmark!$D$54:W93),)</f>
        <v>1</v>
      </c>
      <c r="W94" s="40">
        <f>INDEX(Benchmark!$D$54:$D$93,COLUMNS(Benchmark!$D$54:X93),)</f>
        <v>1</v>
      </c>
      <c r="X94" s="40">
        <f>INDEX(Benchmark!$D$54:$D$93,COLUMNS(Benchmark!$D$54:Y93),)</f>
        <v>1</v>
      </c>
      <c r="Y94" s="40">
        <f>INDEX(Benchmark!$D$54:$D$93,COLUMNS(Benchmark!$D$54:Z93),)</f>
        <v>1</v>
      </c>
      <c r="Z94" s="40">
        <f>INDEX(Benchmark!$D$54:$D$93,COLUMNS(Benchmark!$D$54:AA93),)</f>
        <v>1</v>
      </c>
      <c r="AA94" s="40">
        <f>INDEX(Benchmark!$D$54:$D$93,COLUMNS(Benchmark!$D$54:AB93),)</f>
        <v>1</v>
      </c>
      <c r="AB94" s="40">
        <f>INDEX(Benchmark!$D$54:$D$93,COLUMNS(Benchmark!$D$54:AC93),)</f>
        <v>1</v>
      </c>
      <c r="AC94" s="40">
        <f>INDEX(Benchmark!$D$54:$D$93,COLUMNS(Benchmark!$D$54:AD93),)</f>
        <v>1</v>
      </c>
      <c r="AD94" s="40">
        <f>INDEX(Benchmark!$D$54:$D$93,COLUMNS(Benchmark!$D$54:AE93),)</f>
        <v>1</v>
      </c>
      <c r="AE94" s="40">
        <f>INDEX(Benchmark!$D$54:$D$93,COLUMNS(Benchmark!$D$54:AF93),)</f>
        <v>1</v>
      </c>
      <c r="AF94" s="40">
        <f>INDEX(Benchmark!$D$54:$D$93,COLUMNS(Benchmark!$D$54:AG93),)</f>
        <v>1</v>
      </c>
      <c r="AG94" s="40">
        <f>INDEX(Benchmark!$D$54:$D$93,COLUMNS(Benchmark!$D$54:AH93),)</f>
        <v>1</v>
      </c>
      <c r="AH94" s="40">
        <f>INDEX(Benchmark!$D$54:$D$93,COLUMNS(Benchmark!$D$54:AI93),)</f>
        <v>1</v>
      </c>
      <c r="AI94" s="40">
        <f>INDEX(Benchmark!$D$54:$D$93,COLUMNS(Benchmark!$D$54:AJ93),)</f>
        <v>1</v>
      </c>
      <c r="AJ94" s="40">
        <f>INDEX(Benchmark!$D$54:$D$93,COLUMNS(Benchmark!$D$54:AK93),)</f>
        <v>1</v>
      </c>
      <c r="AK94" s="40">
        <f>INDEX(Benchmark!$D$54:$D$93,COLUMNS(Benchmark!$D$54:AL93),)</f>
        <v>1</v>
      </c>
      <c r="AL94" s="40">
        <f>INDEX(Benchmark!$D$54:$D$93,COLUMNS(Benchmark!$D$54:AM93),)</f>
        <v>0</v>
      </c>
      <c r="AM94" s="40">
        <f>INDEX(Benchmark!$D$54:$D$93,COLUMNS(Benchmark!$D$54:AN93),)</f>
        <v>0</v>
      </c>
      <c r="AN94" s="40">
        <f>INDEX(Benchmark!$D$54:$D$93,COLUMNS(Benchmark!$D$54:AO93),)</f>
        <v>0</v>
      </c>
      <c r="AO94" s="40">
        <f>INDEX(Benchmark!$D$54:$D$93,COLUMNS(Benchmark!$D$54:AP93),)</f>
        <v>0</v>
      </c>
      <c r="AP94" s="40">
        <f>INDEX(Benchmark!$D$54:$D$93,COLUMNS(Benchmark!$D$54:AQ93),)</f>
        <v>0</v>
      </c>
      <c r="AQ94" s="29"/>
      <c r="AR94" s="29"/>
      <c r="AS94" s="29"/>
      <c r="AT94" s="29"/>
      <c r="AU94" s="29"/>
      <c r="AV94" s="29"/>
      <c r="AW94" s="29"/>
    </row>
    <row r="95" spans="2:49" hidden="1" x14ac:dyDescent="0.2">
      <c r="B95" s="29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29"/>
      <c r="AR95" s="29"/>
      <c r="AS95" s="29"/>
      <c r="AT95" s="29"/>
      <c r="AU95" s="29"/>
      <c r="AV95" s="29"/>
      <c r="AW95" s="29"/>
    </row>
    <row r="96" spans="2:49" hidden="1" x14ac:dyDescent="0.2">
      <c r="B96" s="39" t="s">
        <v>93</v>
      </c>
      <c r="C96" s="40">
        <f>IFERROR(RANK(C98,$C$98:$AP$98,0),"")</f>
        <v>16</v>
      </c>
      <c r="D96" s="40">
        <f t="shared" ref="D96:AP96" si="27">IFERROR(RANK(D98,$C$98:$AP$98,0),"")</f>
        <v>30</v>
      </c>
      <c r="E96" s="40">
        <f t="shared" si="27"/>
        <v>10</v>
      </c>
      <c r="F96" s="40">
        <f t="shared" si="27"/>
        <v>12</v>
      </c>
      <c r="G96" s="40">
        <f t="shared" si="27"/>
        <v>6</v>
      </c>
      <c r="H96" s="40">
        <f t="shared" si="27"/>
        <v>11</v>
      </c>
      <c r="I96" s="40">
        <f t="shared" si="27"/>
        <v>27</v>
      </c>
      <c r="J96" s="40">
        <f t="shared" si="27"/>
        <v>8</v>
      </c>
      <c r="K96" s="40">
        <f t="shared" si="27"/>
        <v>22</v>
      </c>
      <c r="L96" s="40">
        <f t="shared" si="27"/>
        <v>5</v>
      </c>
      <c r="M96" s="40">
        <f t="shared" si="27"/>
        <v>32</v>
      </c>
      <c r="N96" s="40">
        <f t="shared" si="27"/>
        <v>24</v>
      </c>
      <c r="O96" s="40">
        <f t="shared" si="27"/>
        <v>23</v>
      </c>
      <c r="P96" s="40">
        <f t="shared" si="27"/>
        <v>28</v>
      </c>
      <c r="Q96" s="40">
        <f t="shared" si="27"/>
        <v>7</v>
      </c>
      <c r="R96" s="40">
        <f t="shared" si="27"/>
        <v>2</v>
      </c>
      <c r="S96" s="40">
        <f t="shared" si="27"/>
        <v>34</v>
      </c>
      <c r="T96" s="40">
        <f t="shared" si="27"/>
        <v>21</v>
      </c>
      <c r="U96" s="40">
        <f t="shared" si="27"/>
        <v>29</v>
      </c>
      <c r="V96" s="40">
        <f t="shared" si="27"/>
        <v>33</v>
      </c>
      <c r="W96" s="40">
        <f t="shared" si="27"/>
        <v>35</v>
      </c>
      <c r="X96" s="40">
        <f t="shared" si="27"/>
        <v>25</v>
      </c>
      <c r="Y96" s="40">
        <f t="shared" si="27"/>
        <v>26</v>
      </c>
      <c r="Z96" s="40">
        <f t="shared" si="27"/>
        <v>1</v>
      </c>
      <c r="AA96" s="40">
        <f t="shared" si="27"/>
        <v>19</v>
      </c>
      <c r="AB96" s="40">
        <f t="shared" si="27"/>
        <v>9</v>
      </c>
      <c r="AC96" s="40">
        <f t="shared" si="27"/>
        <v>4</v>
      </c>
      <c r="AD96" s="40">
        <f t="shared" si="27"/>
        <v>13</v>
      </c>
      <c r="AE96" s="40">
        <f t="shared" si="27"/>
        <v>31</v>
      </c>
      <c r="AF96" s="40">
        <f t="shared" si="27"/>
        <v>15</v>
      </c>
      <c r="AG96" s="40">
        <f t="shared" si="27"/>
        <v>18</v>
      </c>
      <c r="AH96" s="40">
        <f t="shared" si="27"/>
        <v>3</v>
      </c>
      <c r="AI96" s="40">
        <f t="shared" si="27"/>
        <v>14</v>
      </c>
      <c r="AJ96" s="40">
        <f t="shared" si="27"/>
        <v>20</v>
      </c>
      <c r="AK96" s="40">
        <f t="shared" si="27"/>
        <v>17</v>
      </c>
      <c r="AL96" s="40" t="str">
        <f t="shared" si="27"/>
        <v/>
      </c>
      <c r="AM96" s="40" t="str">
        <f t="shared" si="27"/>
        <v/>
      </c>
      <c r="AN96" s="40" t="str">
        <f t="shared" si="27"/>
        <v/>
      </c>
      <c r="AO96" s="40" t="str">
        <f t="shared" si="27"/>
        <v/>
      </c>
      <c r="AP96" s="40" t="str">
        <f t="shared" si="27"/>
        <v/>
      </c>
      <c r="AQ96" s="29"/>
      <c r="AR96" s="29"/>
      <c r="AS96" s="29"/>
      <c r="AT96" s="29"/>
      <c r="AU96" s="29"/>
      <c r="AV96" s="29"/>
      <c r="AW96" s="29"/>
    </row>
    <row r="97" spans="2:57" hidden="1" x14ac:dyDescent="0.2">
      <c r="B97" s="29"/>
      <c r="C97" s="40" t="str">
        <f>C11</f>
        <v>4 Life Seguros</v>
      </c>
      <c r="D97" s="40" t="str">
        <f t="shared" ref="D97:AP97" si="28">D11</f>
        <v>Alemana Seguros</v>
      </c>
      <c r="E97" s="40" t="str">
        <f t="shared" si="28"/>
        <v>BanChile</v>
      </c>
      <c r="F97" s="40" t="str">
        <f t="shared" si="28"/>
        <v>BCI Seguros Vida</v>
      </c>
      <c r="G97" s="40" t="str">
        <f t="shared" si="28"/>
        <v>BICE Vida</v>
      </c>
      <c r="H97" s="40" t="str">
        <f t="shared" si="28"/>
        <v>BNP Paribas Cardif</v>
      </c>
      <c r="I97" s="40" t="str">
        <f t="shared" si="28"/>
        <v>Bupa</v>
      </c>
      <c r="J97" s="40" t="str">
        <f t="shared" si="28"/>
        <v>Cámara</v>
      </c>
      <c r="K97" s="40" t="str">
        <f t="shared" si="28"/>
        <v>CF Seguros de Vida</v>
      </c>
      <c r="L97" s="40" t="str">
        <f t="shared" si="28"/>
        <v>Chilena Consolidada</v>
      </c>
      <c r="M97" s="40" t="str">
        <f t="shared" si="28"/>
        <v>Chubb Vida</v>
      </c>
      <c r="N97" s="40" t="str">
        <f t="shared" si="28"/>
        <v>CLC</v>
      </c>
      <c r="O97" s="40" t="str">
        <f t="shared" si="28"/>
        <v>CN Life</v>
      </c>
      <c r="P97" s="40" t="str">
        <f t="shared" si="28"/>
        <v>Colmena Seguros</v>
      </c>
      <c r="Q97" s="40" t="str">
        <f t="shared" si="28"/>
        <v>Confuturo</v>
      </c>
      <c r="R97" s="40" t="str">
        <f t="shared" si="28"/>
        <v>Consorcio Nacional</v>
      </c>
      <c r="S97" s="40" t="str">
        <f t="shared" si="28"/>
        <v>Divina Pastora</v>
      </c>
      <c r="T97" s="40" t="str">
        <f t="shared" si="28"/>
        <v>EuroAmérica</v>
      </c>
      <c r="U97" s="40" t="str">
        <f t="shared" si="28"/>
        <v>HDI Vida</v>
      </c>
      <c r="V97" s="40" t="str">
        <f t="shared" si="28"/>
        <v>Huelen</v>
      </c>
      <c r="W97" s="40" t="str">
        <f t="shared" si="28"/>
        <v>M. de Carabineros</v>
      </c>
      <c r="X97" s="40" t="str">
        <f t="shared" si="28"/>
        <v>M. del Ej. y Av.</v>
      </c>
      <c r="Y97" s="40" t="str">
        <f t="shared" si="28"/>
        <v>Mapfre Vida</v>
      </c>
      <c r="Z97" s="40" t="str">
        <f t="shared" si="28"/>
        <v>MetLife</v>
      </c>
      <c r="AA97" s="40" t="str">
        <f t="shared" si="28"/>
        <v>Mutual de Seguros</v>
      </c>
      <c r="AB97" s="40" t="str">
        <f t="shared" si="28"/>
        <v>Ohio National</v>
      </c>
      <c r="AC97" s="40" t="str">
        <f t="shared" si="28"/>
        <v>Penta Vida</v>
      </c>
      <c r="AD97" s="40" t="str">
        <f t="shared" si="28"/>
        <v>Principal</v>
      </c>
      <c r="AE97" s="40" t="str">
        <f t="shared" si="28"/>
        <v>Renta Nacional</v>
      </c>
      <c r="AF97" s="40" t="str">
        <f t="shared" si="28"/>
        <v>Rigel</v>
      </c>
      <c r="AG97" s="40" t="str">
        <f t="shared" si="28"/>
        <v>Save Seguros</v>
      </c>
      <c r="AH97" s="40" t="str">
        <f t="shared" si="28"/>
        <v>Security Previsión</v>
      </c>
      <c r="AI97" s="40" t="str">
        <f t="shared" si="28"/>
        <v>Sura</v>
      </c>
      <c r="AJ97" s="40" t="str">
        <f t="shared" si="28"/>
        <v>Suramericana</v>
      </c>
      <c r="AK97" s="40" t="str">
        <f t="shared" si="28"/>
        <v>Zurich Santander</v>
      </c>
      <c r="AL97" s="40" t="str">
        <f t="shared" si="28"/>
        <v/>
      </c>
      <c r="AM97" s="40" t="str">
        <f t="shared" si="28"/>
        <v/>
      </c>
      <c r="AN97" s="40" t="str">
        <f t="shared" si="28"/>
        <v/>
      </c>
      <c r="AO97" s="40" t="str">
        <f t="shared" si="28"/>
        <v/>
      </c>
      <c r="AP97" s="40" t="str">
        <f t="shared" si="28"/>
        <v/>
      </c>
      <c r="AQ97" s="29"/>
      <c r="AR97" s="29"/>
      <c r="AS97" s="29"/>
      <c r="AT97" s="29"/>
      <c r="AU97" s="29"/>
      <c r="AV97" s="29"/>
      <c r="AW97" s="29"/>
    </row>
    <row r="98" spans="2:57" hidden="1" x14ac:dyDescent="0.2">
      <c r="B98" s="29"/>
      <c r="C98" s="42">
        <f t="shared" ref="C98:AP98" si="29">IFERROR(IF(C94=1,VLOOKUP($C$116,$B$12:$AQ$70,C101+1,FALSE)+C99/1000000,""),"")</f>
        <v>976999.51389909803</v>
      </c>
      <c r="D98" s="42">
        <f t="shared" si="29"/>
        <v>47153.830465296924</v>
      </c>
      <c r="E98" s="42">
        <f t="shared" si="29"/>
        <v>1421616.0902472448</v>
      </c>
      <c r="F98" s="42">
        <f t="shared" si="29"/>
        <v>1312102.9353550856</v>
      </c>
      <c r="G98" s="42">
        <f t="shared" si="29"/>
        <v>1813109.0326972525</v>
      </c>
      <c r="H98" s="42">
        <f t="shared" si="29"/>
        <v>1350451.0156408376</v>
      </c>
      <c r="I98" s="42">
        <f t="shared" si="29"/>
        <v>136556.87732883851</v>
      </c>
      <c r="J98" s="42">
        <f t="shared" si="29"/>
        <v>1750722.3564249706</v>
      </c>
      <c r="K98" s="42">
        <f t="shared" si="29"/>
        <v>350302.75797159271</v>
      </c>
      <c r="L98" s="42">
        <f t="shared" si="29"/>
        <v>2054047.4717411036</v>
      </c>
      <c r="M98" s="42">
        <f t="shared" si="29"/>
        <v>17914.683492398242</v>
      </c>
      <c r="N98" s="42">
        <f t="shared" si="29"/>
        <v>261282.60234226866</v>
      </c>
      <c r="O98" s="42">
        <f t="shared" si="29"/>
        <v>340975.01020838245</v>
      </c>
      <c r="P98" s="42">
        <f t="shared" si="29"/>
        <v>72043.666298244862</v>
      </c>
      <c r="Q98" s="42">
        <f t="shared" si="29"/>
        <v>1768403.8351299998</v>
      </c>
      <c r="R98" s="42">
        <f t="shared" si="29"/>
        <v>4998875.0379994428</v>
      </c>
      <c r="S98" s="42">
        <f t="shared" si="29"/>
        <v>2.4000000000000001E-5</v>
      </c>
      <c r="T98" s="42">
        <f t="shared" si="29"/>
        <v>489621.65720895521</v>
      </c>
      <c r="U98" s="42">
        <f t="shared" si="29"/>
        <v>71571.507470433848</v>
      </c>
      <c r="V98" s="42">
        <f t="shared" si="29"/>
        <v>5942.2135508218016</v>
      </c>
      <c r="W98" s="42">
        <f t="shared" si="29"/>
        <v>2.0000000000000002E-5</v>
      </c>
      <c r="X98" s="42">
        <f t="shared" si="29"/>
        <v>216194.75167039922</v>
      </c>
      <c r="Y98" s="42">
        <f t="shared" si="29"/>
        <v>172831.49351157047</v>
      </c>
      <c r="Z98" s="42">
        <f t="shared" si="29"/>
        <v>5626077.3260175101</v>
      </c>
      <c r="AA98" s="42">
        <f t="shared" si="29"/>
        <v>610705.44183439156</v>
      </c>
      <c r="AB98" s="42">
        <f t="shared" si="29"/>
        <v>1548986.911632271</v>
      </c>
      <c r="AC98" s="42">
        <f t="shared" si="29"/>
        <v>2186383.3260274371</v>
      </c>
      <c r="AD98" s="42">
        <f t="shared" si="29"/>
        <v>1223584.229452455</v>
      </c>
      <c r="AE98" s="42">
        <f t="shared" si="29"/>
        <v>31344.759641008837</v>
      </c>
      <c r="AF98" s="42">
        <f t="shared" si="29"/>
        <v>994497.21839372593</v>
      </c>
      <c r="AG98" s="42">
        <f t="shared" si="29"/>
        <v>630730.50070791331</v>
      </c>
      <c r="AH98" s="42">
        <f t="shared" si="29"/>
        <v>2354631.6232535434</v>
      </c>
      <c r="AI98" s="42">
        <f t="shared" si="29"/>
        <v>1059997.475749433</v>
      </c>
      <c r="AJ98" s="42">
        <f t="shared" si="29"/>
        <v>501854.58162134845</v>
      </c>
      <c r="AK98" s="42">
        <f t="shared" si="29"/>
        <v>753541.32725571154</v>
      </c>
      <c r="AL98" s="42" t="str">
        <f t="shared" si="29"/>
        <v/>
      </c>
      <c r="AM98" s="42" t="str">
        <f t="shared" si="29"/>
        <v/>
      </c>
      <c r="AN98" s="42" t="str">
        <f t="shared" si="29"/>
        <v/>
      </c>
      <c r="AO98" s="42" t="str">
        <f t="shared" si="29"/>
        <v/>
      </c>
      <c r="AP98" s="42" t="str">
        <f t="shared" si="29"/>
        <v/>
      </c>
      <c r="AQ98" s="29"/>
      <c r="AR98" s="29"/>
      <c r="AS98" s="29"/>
      <c r="AT98" s="29"/>
      <c r="AU98" s="29"/>
      <c r="AV98" s="29"/>
      <c r="AW98" s="29"/>
    </row>
    <row r="99" spans="2:57" hidden="1" x14ac:dyDescent="0.2">
      <c r="B99" s="29"/>
      <c r="C99" s="40">
        <v>40</v>
      </c>
      <c r="D99" s="40">
        <f>C99-1</f>
        <v>39</v>
      </c>
      <c r="E99" s="40">
        <f t="shared" ref="E99:AP99" si="30">D99-1</f>
        <v>38</v>
      </c>
      <c r="F99" s="40">
        <f t="shared" si="30"/>
        <v>37</v>
      </c>
      <c r="G99" s="40">
        <f t="shared" si="30"/>
        <v>36</v>
      </c>
      <c r="H99" s="40">
        <f t="shared" si="30"/>
        <v>35</v>
      </c>
      <c r="I99" s="40">
        <f t="shared" si="30"/>
        <v>34</v>
      </c>
      <c r="J99" s="40">
        <f t="shared" si="30"/>
        <v>33</v>
      </c>
      <c r="K99" s="40">
        <f t="shared" si="30"/>
        <v>32</v>
      </c>
      <c r="L99" s="40">
        <f t="shared" si="30"/>
        <v>31</v>
      </c>
      <c r="M99" s="40">
        <f t="shared" si="30"/>
        <v>30</v>
      </c>
      <c r="N99" s="40">
        <f t="shared" si="30"/>
        <v>29</v>
      </c>
      <c r="O99" s="40">
        <f t="shared" si="30"/>
        <v>28</v>
      </c>
      <c r="P99" s="40">
        <f t="shared" si="30"/>
        <v>27</v>
      </c>
      <c r="Q99" s="40">
        <f t="shared" si="30"/>
        <v>26</v>
      </c>
      <c r="R99" s="40">
        <f t="shared" si="30"/>
        <v>25</v>
      </c>
      <c r="S99" s="40">
        <f t="shared" si="30"/>
        <v>24</v>
      </c>
      <c r="T99" s="40">
        <f t="shared" si="30"/>
        <v>23</v>
      </c>
      <c r="U99" s="40">
        <f t="shared" si="30"/>
        <v>22</v>
      </c>
      <c r="V99" s="40">
        <f t="shared" si="30"/>
        <v>21</v>
      </c>
      <c r="W99" s="40">
        <f t="shared" si="30"/>
        <v>20</v>
      </c>
      <c r="X99" s="40">
        <f t="shared" si="30"/>
        <v>19</v>
      </c>
      <c r="Y99" s="40">
        <f t="shared" si="30"/>
        <v>18</v>
      </c>
      <c r="Z99" s="40">
        <f t="shared" si="30"/>
        <v>17</v>
      </c>
      <c r="AA99" s="40">
        <f t="shared" si="30"/>
        <v>16</v>
      </c>
      <c r="AB99" s="40">
        <f t="shared" si="30"/>
        <v>15</v>
      </c>
      <c r="AC99" s="40">
        <f t="shared" si="30"/>
        <v>14</v>
      </c>
      <c r="AD99" s="40">
        <f t="shared" si="30"/>
        <v>13</v>
      </c>
      <c r="AE99" s="40">
        <f t="shared" si="30"/>
        <v>12</v>
      </c>
      <c r="AF99" s="40">
        <f t="shared" si="30"/>
        <v>11</v>
      </c>
      <c r="AG99" s="40">
        <f t="shared" si="30"/>
        <v>10</v>
      </c>
      <c r="AH99" s="40">
        <f t="shared" si="30"/>
        <v>9</v>
      </c>
      <c r="AI99" s="40">
        <f t="shared" si="30"/>
        <v>8</v>
      </c>
      <c r="AJ99" s="40">
        <f t="shared" si="30"/>
        <v>7</v>
      </c>
      <c r="AK99" s="40">
        <f t="shared" si="30"/>
        <v>6</v>
      </c>
      <c r="AL99" s="40">
        <f t="shared" si="30"/>
        <v>5</v>
      </c>
      <c r="AM99" s="40">
        <f t="shared" si="30"/>
        <v>4</v>
      </c>
      <c r="AN99" s="40">
        <f t="shared" si="30"/>
        <v>3</v>
      </c>
      <c r="AO99" s="40">
        <f t="shared" si="30"/>
        <v>2</v>
      </c>
      <c r="AP99" s="40">
        <f t="shared" si="30"/>
        <v>1</v>
      </c>
      <c r="AQ99" s="29"/>
      <c r="AR99" s="29"/>
      <c r="AS99" s="29"/>
      <c r="AT99" s="29"/>
      <c r="AU99" s="29"/>
      <c r="AV99" s="29"/>
      <c r="AW99" s="29"/>
    </row>
    <row r="100" spans="2:57" hidden="1" x14ac:dyDescent="0.2">
      <c r="B100" s="29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29"/>
      <c r="AR100" s="29"/>
      <c r="AS100" s="29"/>
      <c r="AT100" s="29"/>
      <c r="AU100" s="29"/>
      <c r="AV100" s="29"/>
      <c r="AW100" s="29"/>
    </row>
    <row r="101" spans="2:57" hidden="1" x14ac:dyDescent="0.2">
      <c r="B101" s="39" t="s">
        <v>94</v>
      </c>
      <c r="C101" s="40">
        <v>1</v>
      </c>
      <c r="D101" s="40">
        <v>2</v>
      </c>
      <c r="E101" s="40">
        <v>3</v>
      </c>
      <c r="F101" s="40">
        <v>4</v>
      </c>
      <c r="G101" s="40">
        <v>5</v>
      </c>
      <c r="H101" s="40">
        <v>6</v>
      </c>
      <c r="I101" s="40">
        <v>7</v>
      </c>
      <c r="J101" s="40">
        <v>8</v>
      </c>
      <c r="K101" s="40">
        <v>9</v>
      </c>
      <c r="L101" s="40">
        <v>10</v>
      </c>
      <c r="M101" s="40">
        <v>11</v>
      </c>
      <c r="N101" s="40">
        <v>12</v>
      </c>
      <c r="O101" s="40">
        <v>13</v>
      </c>
      <c r="P101" s="40">
        <v>14</v>
      </c>
      <c r="Q101" s="40">
        <v>15</v>
      </c>
      <c r="R101" s="40">
        <v>16</v>
      </c>
      <c r="S101" s="40">
        <v>17</v>
      </c>
      <c r="T101" s="40">
        <v>18</v>
      </c>
      <c r="U101" s="40">
        <v>19</v>
      </c>
      <c r="V101" s="40">
        <v>20</v>
      </c>
      <c r="W101" s="40">
        <v>21</v>
      </c>
      <c r="X101" s="40">
        <v>22</v>
      </c>
      <c r="Y101" s="40">
        <v>23</v>
      </c>
      <c r="Z101" s="40">
        <v>24</v>
      </c>
      <c r="AA101" s="40">
        <v>25</v>
      </c>
      <c r="AB101" s="40">
        <v>26</v>
      </c>
      <c r="AC101" s="40">
        <v>27</v>
      </c>
      <c r="AD101" s="40">
        <v>28</v>
      </c>
      <c r="AE101" s="40">
        <v>29</v>
      </c>
      <c r="AF101" s="40">
        <v>30</v>
      </c>
      <c r="AG101" s="40">
        <v>31</v>
      </c>
      <c r="AH101" s="40">
        <v>32</v>
      </c>
      <c r="AI101" s="40">
        <v>33</v>
      </c>
      <c r="AJ101" s="40">
        <v>34</v>
      </c>
      <c r="AK101" s="40">
        <v>35</v>
      </c>
      <c r="AL101" s="40">
        <v>36</v>
      </c>
      <c r="AM101" s="40">
        <v>37</v>
      </c>
      <c r="AN101" s="40">
        <v>38</v>
      </c>
      <c r="AO101" s="40">
        <v>39</v>
      </c>
      <c r="AP101" s="40">
        <v>40</v>
      </c>
      <c r="AQ101" s="29"/>
      <c r="AR101" s="29"/>
      <c r="AS101" s="29"/>
      <c r="AT101" s="29"/>
      <c r="AU101" s="29"/>
      <c r="AV101" s="29"/>
      <c r="AW101" s="29"/>
    </row>
    <row r="102" spans="2:57" hidden="1" x14ac:dyDescent="0.2">
      <c r="B102" s="29"/>
      <c r="C102" s="40" t="str">
        <f t="shared" ref="C102:AP102" si="31">IFERROR(HLOOKUP(C101,$C$96:$AP$97,2,FALSE),"")</f>
        <v>MetLife</v>
      </c>
      <c r="D102" s="40" t="str">
        <f t="shared" si="31"/>
        <v>Consorcio Nacional</v>
      </c>
      <c r="E102" s="40" t="str">
        <f t="shared" si="31"/>
        <v>Security Previsión</v>
      </c>
      <c r="F102" s="40" t="str">
        <f t="shared" si="31"/>
        <v>Penta Vida</v>
      </c>
      <c r="G102" s="40" t="str">
        <f t="shared" si="31"/>
        <v>Chilena Consolidada</v>
      </c>
      <c r="H102" s="40" t="str">
        <f t="shared" si="31"/>
        <v>BICE Vida</v>
      </c>
      <c r="I102" s="40" t="str">
        <f t="shared" si="31"/>
        <v>Confuturo</v>
      </c>
      <c r="J102" s="40" t="str">
        <f t="shared" si="31"/>
        <v>Cámara</v>
      </c>
      <c r="K102" s="40" t="str">
        <f t="shared" si="31"/>
        <v>Ohio National</v>
      </c>
      <c r="L102" s="40" t="str">
        <f t="shared" si="31"/>
        <v>BanChile</v>
      </c>
      <c r="M102" s="40" t="str">
        <f t="shared" si="31"/>
        <v>BNP Paribas Cardif</v>
      </c>
      <c r="N102" s="40" t="str">
        <f t="shared" si="31"/>
        <v>BCI Seguros Vida</v>
      </c>
      <c r="O102" s="40" t="str">
        <f t="shared" si="31"/>
        <v>Principal</v>
      </c>
      <c r="P102" s="40" t="str">
        <f t="shared" si="31"/>
        <v>Sura</v>
      </c>
      <c r="Q102" s="40" t="str">
        <f t="shared" si="31"/>
        <v>Rigel</v>
      </c>
      <c r="R102" s="40" t="str">
        <f t="shared" si="31"/>
        <v>4 Life Seguros</v>
      </c>
      <c r="S102" s="40" t="str">
        <f t="shared" si="31"/>
        <v>Zurich Santander</v>
      </c>
      <c r="T102" s="40" t="str">
        <f t="shared" si="31"/>
        <v>Save Seguros</v>
      </c>
      <c r="U102" s="40" t="str">
        <f t="shared" si="31"/>
        <v>Mutual de Seguros</v>
      </c>
      <c r="V102" s="40" t="str">
        <f t="shared" si="31"/>
        <v>Suramericana</v>
      </c>
      <c r="W102" s="40" t="str">
        <f t="shared" si="31"/>
        <v>EuroAmérica</v>
      </c>
      <c r="X102" s="40" t="str">
        <f t="shared" si="31"/>
        <v>CF Seguros de Vida</v>
      </c>
      <c r="Y102" s="40" t="str">
        <f t="shared" si="31"/>
        <v>CN Life</v>
      </c>
      <c r="Z102" s="40" t="str">
        <f t="shared" si="31"/>
        <v>CLC</v>
      </c>
      <c r="AA102" s="40" t="str">
        <f t="shared" si="31"/>
        <v>M. del Ej. y Av.</v>
      </c>
      <c r="AB102" s="40" t="str">
        <f t="shared" si="31"/>
        <v>Mapfre Vida</v>
      </c>
      <c r="AC102" s="40" t="str">
        <f t="shared" si="31"/>
        <v>Bupa</v>
      </c>
      <c r="AD102" s="40" t="str">
        <f t="shared" si="31"/>
        <v>Colmena Seguros</v>
      </c>
      <c r="AE102" s="40" t="str">
        <f t="shared" si="31"/>
        <v>HDI Vida</v>
      </c>
      <c r="AF102" s="40" t="str">
        <f t="shared" si="31"/>
        <v>Alemana Seguros</v>
      </c>
      <c r="AG102" s="40" t="str">
        <f t="shared" si="31"/>
        <v>Renta Nacional</v>
      </c>
      <c r="AH102" s="40" t="str">
        <f t="shared" si="31"/>
        <v>Chubb Vida</v>
      </c>
      <c r="AI102" s="40" t="str">
        <f t="shared" si="31"/>
        <v>Huelen</v>
      </c>
      <c r="AJ102" s="40" t="str">
        <f t="shared" si="31"/>
        <v>Divina Pastora</v>
      </c>
      <c r="AK102" s="40" t="str">
        <f t="shared" si="31"/>
        <v>M. de Carabineros</v>
      </c>
      <c r="AL102" s="40" t="str">
        <f t="shared" si="31"/>
        <v/>
      </c>
      <c r="AM102" s="40" t="str">
        <f t="shared" si="31"/>
        <v/>
      </c>
      <c r="AN102" s="40" t="str">
        <f t="shared" si="31"/>
        <v/>
      </c>
      <c r="AO102" s="40" t="str">
        <f t="shared" si="31"/>
        <v/>
      </c>
      <c r="AP102" s="40" t="str">
        <f t="shared" si="31"/>
        <v/>
      </c>
      <c r="AQ102" s="29"/>
      <c r="AR102" s="29"/>
      <c r="AS102" s="29"/>
      <c r="AT102" s="29"/>
      <c r="AU102" s="29"/>
      <c r="AV102" s="29"/>
      <c r="AW102" s="29"/>
    </row>
    <row r="103" spans="2:57" hidden="1" x14ac:dyDescent="0.2">
      <c r="B103" s="29"/>
      <c r="C103" s="42">
        <f t="shared" ref="C103:AP103" si="32">IFERROR((HLOOKUP(C101,$C$96:$AP$98,3,FALSE)-HLOOKUP(C101,$C$96:$AP$99,4,FALSE)/1000000)/$C$110,"")</f>
        <v>5626.0773260005099</v>
      </c>
      <c r="D103" s="42">
        <f t="shared" si="32"/>
        <v>4998.8750379744424</v>
      </c>
      <c r="E103" s="42">
        <f t="shared" si="32"/>
        <v>2354.6316232445433</v>
      </c>
      <c r="F103" s="42">
        <f t="shared" si="32"/>
        <v>2186.383326013437</v>
      </c>
      <c r="G103" s="42">
        <f t="shared" si="32"/>
        <v>2054.0474717101038</v>
      </c>
      <c r="H103" s="42">
        <f t="shared" si="32"/>
        <v>1813.1090326612525</v>
      </c>
      <c r="I103" s="42">
        <f t="shared" si="32"/>
        <v>1768.4038351039999</v>
      </c>
      <c r="J103" s="42">
        <f t="shared" si="32"/>
        <v>1750.7223563919706</v>
      </c>
      <c r="K103" s="42">
        <f t="shared" si="32"/>
        <v>1548.9869116172708</v>
      </c>
      <c r="L103" s="42">
        <f t="shared" si="32"/>
        <v>1421.6160902092447</v>
      </c>
      <c r="M103" s="42">
        <f t="shared" si="32"/>
        <v>1350.4510156058375</v>
      </c>
      <c r="N103" s="42">
        <f t="shared" si="32"/>
        <v>1312.1029353180857</v>
      </c>
      <c r="O103" s="42">
        <f t="shared" si="32"/>
        <v>1223.5842294394549</v>
      </c>
      <c r="P103" s="42">
        <f t="shared" si="32"/>
        <v>1059.9974757414329</v>
      </c>
      <c r="Q103" s="42">
        <f t="shared" si="32"/>
        <v>994.49721838272592</v>
      </c>
      <c r="R103" s="42">
        <f t="shared" si="32"/>
        <v>976.9995138590981</v>
      </c>
      <c r="S103" s="42">
        <f t="shared" si="32"/>
        <v>753.54132724971146</v>
      </c>
      <c r="T103" s="42">
        <f t="shared" si="32"/>
        <v>630.73050069791339</v>
      </c>
      <c r="U103" s="42">
        <f t="shared" si="32"/>
        <v>610.70544181839159</v>
      </c>
      <c r="V103" s="42">
        <f t="shared" si="32"/>
        <v>501.85458161434843</v>
      </c>
      <c r="W103" s="42">
        <f t="shared" si="32"/>
        <v>489.6216571859552</v>
      </c>
      <c r="X103" s="42">
        <f t="shared" si="32"/>
        <v>350.30275793959271</v>
      </c>
      <c r="Y103" s="42">
        <f t="shared" si="32"/>
        <v>340.97501018038247</v>
      </c>
      <c r="Z103" s="42">
        <f t="shared" si="32"/>
        <v>261.28260231326868</v>
      </c>
      <c r="AA103" s="42">
        <f t="shared" si="32"/>
        <v>216.19475165139923</v>
      </c>
      <c r="AB103" s="42">
        <f t="shared" si="32"/>
        <v>172.83149349357049</v>
      </c>
      <c r="AC103" s="42">
        <f t="shared" si="32"/>
        <v>136.55687729483853</v>
      </c>
      <c r="AD103" s="42">
        <f t="shared" si="32"/>
        <v>72.043666271244859</v>
      </c>
      <c r="AE103" s="42">
        <f t="shared" si="32"/>
        <v>71.571507448433849</v>
      </c>
      <c r="AF103" s="42">
        <f t="shared" si="32"/>
        <v>47.153830426296928</v>
      </c>
      <c r="AG103" s="42">
        <f t="shared" si="32"/>
        <v>31.344759629008838</v>
      </c>
      <c r="AH103" s="42">
        <f t="shared" si="32"/>
        <v>17.914683462398244</v>
      </c>
      <c r="AI103" s="42">
        <f t="shared" si="32"/>
        <v>5.9422135298218022</v>
      </c>
      <c r="AJ103" s="42">
        <f t="shared" si="32"/>
        <v>0</v>
      </c>
      <c r="AK103" s="42">
        <f t="shared" si="32"/>
        <v>0</v>
      </c>
      <c r="AL103" s="42" t="str">
        <f t="shared" si="32"/>
        <v/>
      </c>
      <c r="AM103" s="42" t="str">
        <f t="shared" si="32"/>
        <v/>
      </c>
      <c r="AN103" s="42" t="str">
        <f t="shared" si="32"/>
        <v/>
      </c>
      <c r="AO103" s="42" t="str">
        <f t="shared" si="32"/>
        <v/>
      </c>
      <c r="AP103" s="42" t="str">
        <f t="shared" si="32"/>
        <v/>
      </c>
      <c r="AQ103" s="29"/>
      <c r="AR103" s="29"/>
      <c r="AS103" s="29"/>
      <c r="AT103" s="29"/>
      <c r="AU103" s="29"/>
      <c r="AV103" s="29"/>
      <c r="AW103" s="29"/>
    </row>
    <row r="104" spans="2:57" hidden="1" x14ac:dyDescent="0.2">
      <c r="B104" s="29"/>
      <c r="C104" s="42" t="str">
        <f>IF(ISNUMBER(C103),CONCATENATE(C102," - ",C101),"")</f>
        <v>MetLife - 1</v>
      </c>
      <c r="D104" s="42" t="str">
        <f t="shared" ref="D104:AP104" si="33">IF(ISNUMBER(D103),CONCATENATE(D102," - ",D101),"")</f>
        <v>Consorcio Nacional - 2</v>
      </c>
      <c r="E104" s="42" t="str">
        <f t="shared" si="33"/>
        <v>Security Previsión - 3</v>
      </c>
      <c r="F104" s="42" t="str">
        <f t="shared" si="33"/>
        <v>Penta Vida - 4</v>
      </c>
      <c r="G104" s="42" t="str">
        <f t="shared" si="33"/>
        <v>Chilena Consolidada - 5</v>
      </c>
      <c r="H104" s="42" t="str">
        <f t="shared" si="33"/>
        <v>BICE Vida - 6</v>
      </c>
      <c r="I104" s="42" t="str">
        <f t="shared" si="33"/>
        <v>Confuturo - 7</v>
      </c>
      <c r="J104" s="42" t="str">
        <f t="shared" si="33"/>
        <v>Cámara - 8</v>
      </c>
      <c r="K104" s="42" t="str">
        <f t="shared" si="33"/>
        <v>Ohio National - 9</v>
      </c>
      <c r="L104" s="42" t="str">
        <f t="shared" si="33"/>
        <v>BanChile - 10</v>
      </c>
      <c r="M104" s="42" t="str">
        <f t="shared" si="33"/>
        <v>BNP Paribas Cardif - 11</v>
      </c>
      <c r="N104" s="42" t="str">
        <f t="shared" si="33"/>
        <v>BCI Seguros Vida - 12</v>
      </c>
      <c r="O104" s="42" t="str">
        <f t="shared" si="33"/>
        <v>Principal - 13</v>
      </c>
      <c r="P104" s="42" t="str">
        <f t="shared" si="33"/>
        <v>Sura - 14</v>
      </c>
      <c r="Q104" s="42" t="str">
        <f t="shared" si="33"/>
        <v>Rigel - 15</v>
      </c>
      <c r="R104" s="42" t="str">
        <f t="shared" si="33"/>
        <v>4 Life Seguros - 16</v>
      </c>
      <c r="S104" s="42" t="str">
        <f t="shared" si="33"/>
        <v>Zurich Santander - 17</v>
      </c>
      <c r="T104" s="42" t="str">
        <f t="shared" si="33"/>
        <v>Save Seguros - 18</v>
      </c>
      <c r="U104" s="42" t="str">
        <f t="shared" si="33"/>
        <v>Mutual de Seguros - 19</v>
      </c>
      <c r="V104" s="42" t="str">
        <f t="shared" si="33"/>
        <v>Suramericana - 20</v>
      </c>
      <c r="W104" s="42" t="str">
        <f t="shared" si="33"/>
        <v>EuroAmérica - 21</v>
      </c>
      <c r="X104" s="42" t="str">
        <f t="shared" si="33"/>
        <v>CF Seguros de Vida - 22</v>
      </c>
      <c r="Y104" s="42" t="str">
        <f t="shared" si="33"/>
        <v>CN Life - 23</v>
      </c>
      <c r="Z104" s="42" t="str">
        <f t="shared" si="33"/>
        <v>CLC - 24</v>
      </c>
      <c r="AA104" s="42" t="str">
        <f t="shared" si="33"/>
        <v>M. del Ej. y Av. - 25</v>
      </c>
      <c r="AB104" s="42" t="str">
        <f t="shared" si="33"/>
        <v>Mapfre Vida - 26</v>
      </c>
      <c r="AC104" s="42" t="str">
        <f t="shared" si="33"/>
        <v>Bupa - 27</v>
      </c>
      <c r="AD104" s="42" t="str">
        <f t="shared" si="33"/>
        <v>Colmena Seguros - 28</v>
      </c>
      <c r="AE104" s="42" t="str">
        <f t="shared" si="33"/>
        <v>HDI Vida - 29</v>
      </c>
      <c r="AF104" s="42" t="str">
        <f t="shared" si="33"/>
        <v>Alemana Seguros - 30</v>
      </c>
      <c r="AG104" s="42" t="str">
        <f t="shared" si="33"/>
        <v>Renta Nacional - 31</v>
      </c>
      <c r="AH104" s="42" t="str">
        <f t="shared" si="33"/>
        <v>Chubb Vida - 32</v>
      </c>
      <c r="AI104" s="42" t="str">
        <f t="shared" si="33"/>
        <v>Huelen - 33</v>
      </c>
      <c r="AJ104" s="42" t="str">
        <f t="shared" si="33"/>
        <v>Divina Pastora - 34</v>
      </c>
      <c r="AK104" s="42" t="str">
        <f t="shared" si="33"/>
        <v>M. de Carabineros - 35</v>
      </c>
      <c r="AL104" s="42" t="str">
        <f t="shared" si="33"/>
        <v/>
      </c>
      <c r="AM104" s="42" t="str">
        <f t="shared" si="33"/>
        <v/>
      </c>
      <c r="AN104" s="42" t="str">
        <f t="shared" si="33"/>
        <v/>
      </c>
      <c r="AO104" s="42" t="str">
        <f t="shared" si="33"/>
        <v/>
      </c>
      <c r="AP104" s="42" t="str">
        <f t="shared" si="33"/>
        <v/>
      </c>
      <c r="AQ104" s="29"/>
      <c r="AR104" s="29"/>
      <c r="AS104" s="29"/>
      <c r="AT104" s="29"/>
      <c r="AU104" s="29"/>
      <c r="AV104" s="29"/>
      <c r="AW104" s="29"/>
    </row>
    <row r="105" spans="2:57" hidden="1" x14ac:dyDescent="0.2">
      <c r="B105" s="29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29"/>
      <c r="AR105" s="29"/>
      <c r="AS105" s="29"/>
      <c r="AT105" s="29"/>
      <c r="AU105" s="29"/>
      <c r="AV105" s="29"/>
      <c r="AW105" s="29"/>
    </row>
    <row r="106" spans="2:57" hidden="1" x14ac:dyDescent="0.2">
      <c r="B106" s="39" t="s">
        <v>95</v>
      </c>
      <c r="C106" s="42" t="str">
        <f t="shared" ref="C106:AP106" si="34">IF($C$119=C102,C103,"")</f>
        <v/>
      </c>
      <c r="D106" s="42" t="str">
        <f t="shared" si="34"/>
        <v/>
      </c>
      <c r="E106" s="42" t="str">
        <f t="shared" si="34"/>
        <v/>
      </c>
      <c r="F106" s="42" t="str">
        <f t="shared" si="34"/>
        <v/>
      </c>
      <c r="G106" s="42" t="str">
        <f t="shared" si="34"/>
        <v/>
      </c>
      <c r="H106" s="42" t="str">
        <f t="shared" si="34"/>
        <v/>
      </c>
      <c r="I106" s="42" t="str">
        <f t="shared" si="34"/>
        <v/>
      </c>
      <c r="J106" s="42" t="str">
        <f t="shared" si="34"/>
        <v/>
      </c>
      <c r="K106" s="42" t="str">
        <f t="shared" si="34"/>
        <v/>
      </c>
      <c r="L106" s="42" t="str">
        <f t="shared" si="34"/>
        <v/>
      </c>
      <c r="M106" s="42" t="str">
        <f t="shared" si="34"/>
        <v/>
      </c>
      <c r="N106" s="42" t="str">
        <f t="shared" si="34"/>
        <v/>
      </c>
      <c r="O106" s="42" t="str">
        <f t="shared" si="34"/>
        <v/>
      </c>
      <c r="P106" s="42" t="str">
        <f t="shared" si="34"/>
        <v/>
      </c>
      <c r="Q106" s="42" t="str">
        <f t="shared" si="34"/>
        <v/>
      </c>
      <c r="R106" s="42" t="str">
        <f t="shared" si="34"/>
        <v/>
      </c>
      <c r="S106" s="42" t="str">
        <f t="shared" si="34"/>
        <v/>
      </c>
      <c r="T106" s="42" t="str">
        <f t="shared" si="34"/>
        <v/>
      </c>
      <c r="U106" s="42" t="str">
        <f t="shared" si="34"/>
        <v/>
      </c>
      <c r="V106" s="42" t="str">
        <f t="shared" si="34"/>
        <v/>
      </c>
      <c r="W106" s="42" t="str">
        <f t="shared" si="34"/>
        <v/>
      </c>
      <c r="X106" s="42" t="str">
        <f t="shared" si="34"/>
        <v/>
      </c>
      <c r="Y106" s="42" t="str">
        <f t="shared" si="34"/>
        <v/>
      </c>
      <c r="Z106" s="42" t="str">
        <f t="shared" si="34"/>
        <v/>
      </c>
      <c r="AA106" s="42" t="str">
        <f t="shared" si="34"/>
        <v/>
      </c>
      <c r="AB106" s="42" t="str">
        <f t="shared" si="34"/>
        <v/>
      </c>
      <c r="AC106" s="42" t="str">
        <f t="shared" si="34"/>
        <v/>
      </c>
      <c r="AD106" s="42" t="str">
        <f t="shared" si="34"/>
        <v/>
      </c>
      <c r="AE106" s="42" t="str">
        <f t="shared" si="34"/>
        <v/>
      </c>
      <c r="AF106" s="42" t="str">
        <f t="shared" si="34"/>
        <v/>
      </c>
      <c r="AG106" s="42" t="str">
        <f t="shared" si="34"/>
        <v/>
      </c>
      <c r="AH106" s="42" t="str">
        <f t="shared" si="34"/>
        <v/>
      </c>
      <c r="AI106" s="42" t="str">
        <f t="shared" si="34"/>
        <v/>
      </c>
      <c r="AJ106" s="42" t="str">
        <f t="shared" si="34"/>
        <v/>
      </c>
      <c r="AK106" s="42" t="str">
        <f t="shared" si="34"/>
        <v/>
      </c>
      <c r="AL106" s="42" t="str">
        <f t="shared" si="34"/>
        <v/>
      </c>
      <c r="AM106" s="42" t="str">
        <f t="shared" si="34"/>
        <v/>
      </c>
      <c r="AN106" s="42" t="str">
        <f t="shared" si="34"/>
        <v/>
      </c>
      <c r="AO106" s="42" t="str">
        <f t="shared" si="34"/>
        <v/>
      </c>
      <c r="AP106" s="42" t="str">
        <f t="shared" si="34"/>
        <v/>
      </c>
      <c r="AQ106" s="29"/>
      <c r="AR106" s="29"/>
      <c r="AS106" s="29"/>
      <c r="AT106" s="29"/>
      <c r="AU106" s="29"/>
      <c r="AV106" s="29"/>
      <c r="AW106" s="29"/>
    </row>
    <row r="107" spans="2:57" hidden="1" x14ac:dyDescent="0.2">
      <c r="B107" s="29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29"/>
      <c r="AR107" s="29"/>
      <c r="AS107" s="29"/>
      <c r="AT107" s="29"/>
      <c r="AU107" s="29"/>
      <c r="AV107" s="29"/>
      <c r="AW107" s="29"/>
    </row>
    <row r="108" spans="2:57" hidden="1" x14ac:dyDescent="0.2">
      <c r="B108" s="29"/>
      <c r="C108" s="40" t="s">
        <v>607</v>
      </c>
      <c r="D108" s="40" t="s">
        <v>608</v>
      </c>
      <c r="E108" s="40" t="s">
        <v>609</v>
      </c>
      <c r="F108" s="40" t="s">
        <v>610</v>
      </c>
      <c r="G108" s="40" t="s">
        <v>611</v>
      </c>
      <c r="H108" s="40" t="s">
        <v>612</v>
      </c>
      <c r="I108" s="40" t="s">
        <v>613</v>
      </c>
      <c r="J108" s="40" t="s">
        <v>614</v>
      </c>
      <c r="K108" s="40" t="s">
        <v>615</v>
      </c>
      <c r="L108" s="40" t="s">
        <v>616</v>
      </c>
      <c r="M108" s="40" t="s">
        <v>531</v>
      </c>
      <c r="N108" s="40" t="s">
        <v>618</v>
      </c>
      <c r="O108" s="40" t="s">
        <v>619</v>
      </c>
      <c r="P108" s="40" t="s">
        <v>620</v>
      </c>
      <c r="Q108" s="40" t="s">
        <v>621</v>
      </c>
      <c r="R108" s="40" t="s">
        <v>622</v>
      </c>
      <c r="S108" s="40" t="s">
        <v>623</v>
      </c>
      <c r="T108" s="40" t="s">
        <v>624</v>
      </c>
      <c r="U108" s="40" t="s">
        <v>625</v>
      </c>
      <c r="V108" s="40" t="s">
        <v>626</v>
      </c>
      <c r="W108" s="40" t="s">
        <v>627</v>
      </c>
      <c r="X108" s="40" t="s">
        <v>628</v>
      </c>
      <c r="Y108" s="40" t="s">
        <v>629</v>
      </c>
      <c r="Z108" s="40" t="s">
        <v>630</v>
      </c>
      <c r="AA108" s="40" t="s">
        <v>631</v>
      </c>
      <c r="AB108" s="40" t="s">
        <v>516</v>
      </c>
      <c r="AC108" s="40" t="s">
        <v>633</v>
      </c>
      <c r="AD108" s="40" t="s">
        <v>634</v>
      </c>
      <c r="AE108" s="40" t="s">
        <v>635</v>
      </c>
      <c r="AF108" s="40" t="s">
        <v>636</v>
      </c>
      <c r="AG108" s="40" t="s">
        <v>637</v>
      </c>
      <c r="AH108" s="40" t="s">
        <v>638</v>
      </c>
      <c r="AI108" s="40" t="s">
        <v>639</v>
      </c>
      <c r="AJ108" s="40" t="s">
        <v>640</v>
      </c>
      <c r="AK108" s="40" t="s">
        <v>641</v>
      </c>
      <c r="AL108" s="40" t="s">
        <v>642</v>
      </c>
      <c r="AM108" s="40" t="s">
        <v>643</v>
      </c>
      <c r="AN108" s="40" t="s">
        <v>644</v>
      </c>
      <c r="AO108" s="40" t="s">
        <v>645</v>
      </c>
      <c r="AP108" s="40" t="s">
        <v>646</v>
      </c>
      <c r="AQ108" s="69" t="s">
        <v>547</v>
      </c>
      <c r="AR108" s="69" t="s">
        <v>648</v>
      </c>
      <c r="AS108" s="69" t="s">
        <v>649</v>
      </c>
      <c r="AT108" s="69" t="s">
        <v>650</v>
      </c>
      <c r="AU108" s="69" t="s">
        <v>651</v>
      </c>
      <c r="AV108" s="69" t="s">
        <v>652</v>
      </c>
      <c r="AW108" s="69" t="s">
        <v>653</v>
      </c>
      <c r="AX108" s="221" t="s">
        <v>654</v>
      </c>
      <c r="AY108" s="221" t="s">
        <v>655</v>
      </c>
      <c r="AZ108" s="221" t="s">
        <v>656</v>
      </c>
      <c r="BA108" s="221" t="s">
        <v>657</v>
      </c>
      <c r="BB108" s="221" t="s">
        <v>658</v>
      </c>
      <c r="BC108" s="221" t="s">
        <v>659</v>
      </c>
      <c r="BD108" s="221" t="s">
        <v>660</v>
      </c>
      <c r="BE108" s="221" t="s">
        <v>284</v>
      </c>
    </row>
    <row r="109" spans="2:57" hidden="1" x14ac:dyDescent="0.2">
      <c r="B109" s="29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29"/>
      <c r="AR109" s="29"/>
      <c r="AS109" s="29"/>
      <c r="AT109" s="29"/>
      <c r="AU109" s="29"/>
      <c r="AV109" s="29"/>
      <c r="AW109" s="29"/>
    </row>
    <row r="110" spans="2:57" hidden="1" x14ac:dyDescent="0.2">
      <c r="B110" s="39" t="s">
        <v>99</v>
      </c>
      <c r="C110" s="27">
        <f>IF(MAX(C98:AP98)&lt;100000,1,IF(AND(MAX(C98:AP98)&gt;=100000,MAX(C98:AP98)&lt;100000000),1000,IF(MAX(C98:AP98)&gt;=100000000,1000000)))</f>
        <v>1000</v>
      </c>
      <c r="D110" s="27">
        <v>1000000</v>
      </c>
      <c r="E110" s="27">
        <v>1000</v>
      </c>
      <c r="F110" s="27">
        <v>1</v>
      </c>
      <c r="G110" s="27" t="str">
        <f>INDEX(D111:F113,MATCH(Índice!$H$52,C111:C113,0),MATCH(C110,D110:F110,0))</f>
        <v>Miles de UF</v>
      </c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29"/>
      <c r="AR110" s="29"/>
      <c r="AS110" s="29"/>
      <c r="AT110" s="29"/>
      <c r="AU110" s="29"/>
      <c r="AV110" s="29"/>
      <c r="AW110" s="29"/>
    </row>
    <row r="111" spans="2:57" hidden="1" x14ac:dyDescent="0.2">
      <c r="B111" s="29"/>
      <c r="C111" s="27" t="str">
        <f>Índice!H53</f>
        <v>Cifras en UF al 31.03.2021</v>
      </c>
      <c r="D111" s="27" t="s">
        <v>329</v>
      </c>
      <c r="E111" s="27" t="s">
        <v>96</v>
      </c>
      <c r="F111" s="27" t="s">
        <v>21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29"/>
      <c r="AR111" s="29"/>
      <c r="AS111" s="29"/>
      <c r="AT111" s="29"/>
      <c r="AU111" s="29"/>
      <c r="AV111" s="29"/>
      <c r="AW111" s="29"/>
    </row>
    <row r="112" spans="2:57" hidden="1" x14ac:dyDescent="0.2">
      <c r="B112" s="29"/>
      <c r="C112" s="27" t="str">
        <f>Índice!H54</f>
        <v>Cifras en M$ al 31.03.2021</v>
      </c>
      <c r="D112" s="27" t="s">
        <v>330</v>
      </c>
      <c r="E112" s="27" t="s">
        <v>97</v>
      </c>
      <c r="F112" s="27" t="s">
        <v>327</v>
      </c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29"/>
      <c r="AR112" s="29"/>
      <c r="AS112" s="29"/>
      <c r="AT112" s="29"/>
      <c r="AU112" s="29"/>
      <c r="AV112" s="29"/>
      <c r="AW112" s="29"/>
    </row>
    <row r="113" spans="1:49" hidden="1" x14ac:dyDescent="0.2">
      <c r="B113" s="29"/>
      <c r="C113" s="27" t="str">
        <f>Índice!H55</f>
        <v>Cifras en US$ al 31.03.2021</v>
      </c>
      <c r="D113" s="27" t="s">
        <v>331</v>
      </c>
      <c r="E113" s="27" t="s">
        <v>98</v>
      </c>
      <c r="F113" s="27" t="s">
        <v>328</v>
      </c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29"/>
      <c r="AR113" s="29"/>
      <c r="AS113" s="29"/>
      <c r="AT113" s="29"/>
      <c r="AU113" s="29"/>
      <c r="AV113" s="29"/>
      <c r="AW113" s="29"/>
    </row>
    <row r="114" spans="1:49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</row>
    <row r="115" spans="1:49" x14ac:dyDescent="0.2">
      <c r="C115" s="44" t="s">
        <v>294</v>
      </c>
      <c r="D115" s="44"/>
      <c r="E115" s="44"/>
      <c r="F115" s="44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</row>
    <row r="116" spans="1:49" x14ac:dyDescent="0.2">
      <c r="A116" s="223"/>
      <c r="C116" s="275" t="s">
        <v>284</v>
      </c>
      <c r="D116" s="276"/>
      <c r="E116" s="276"/>
      <c r="F116" s="277"/>
      <c r="G116" s="47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</row>
    <row r="117" spans="1:49" x14ac:dyDescent="0.2">
      <c r="C117" s="48"/>
      <c r="D117" s="48"/>
      <c r="E117" s="48"/>
      <c r="F117" s="48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</row>
    <row r="118" spans="1:49" x14ac:dyDescent="0.2">
      <c r="C118" s="44" t="s">
        <v>107</v>
      </c>
      <c r="D118" s="44"/>
      <c r="E118" s="44"/>
      <c r="F118" s="44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</row>
    <row r="119" spans="1:49" x14ac:dyDescent="0.2">
      <c r="A119" s="223"/>
      <c r="C119" s="275"/>
      <c r="D119" s="276"/>
      <c r="E119" s="276"/>
      <c r="F119" s="277"/>
      <c r="G119" s="47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</row>
    <row r="120" spans="1:49" x14ac:dyDescent="0.2">
      <c r="B120" s="48"/>
      <c r="C120" s="48"/>
      <c r="D120" s="48"/>
      <c r="E120" s="48"/>
      <c r="F120" s="48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</row>
    <row r="121" spans="1:49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</row>
    <row r="122" spans="1:49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</row>
    <row r="123" spans="1:49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</row>
    <row r="124" spans="1:49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</row>
    <row r="125" spans="1:49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</row>
    <row r="126" spans="1:49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</row>
    <row r="127" spans="1:49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</row>
    <row r="128" spans="1:49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</row>
    <row r="129" spans="2:49" x14ac:dyDescent="0.2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</row>
    <row r="130" spans="2:49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</row>
    <row r="131" spans="2:49" x14ac:dyDescent="0.2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</row>
    <row r="132" spans="2:49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</row>
    <row r="133" spans="2:49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</row>
    <row r="134" spans="2:49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</row>
    <row r="135" spans="2:49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</row>
    <row r="136" spans="2:49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</row>
    <row r="137" spans="2:49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</row>
    <row r="138" spans="2:49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</row>
    <row r="139" spans="2:49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</row>
    <row r="140" spans="2:49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</row>
    <row r="141" spans="2:49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</row>
    <row r="142" spans="2:49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</row>
    <row r="143" spans="2:49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</row>
    <row r="144" spans="2:49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</row>
    <row r="145" spans="2:49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</row>
    <row r="146" spans="2:49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</row>
    <row r="147" spans="2:49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</row>
    <row r="148" spans="2:49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</row>
    <row r="149" spans="2:49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76"/>
      <c r="AJ149" s="76"/>
      <c r="AK149" s="76"/>
      <c r="AL149" s="76"/>
      <c r="AM149" s="76"/>
      <c r="AN149" s="76"/>
      <c r="AO149" s="76"/>
      <c r="AP149" s="76"/>
      <c r="AQ149" s="76"/>
      <c r="AR149" s="29"/>
      <c r="AS149" s="29"/>
      <c r="AT149" s="29"/>
      <c r="AU149" s="29"/>
      <c r="AV149" s="29"/>
      <c r="AW149" s="29"/>
    </row>
    <row r="150" spans="2:49" hidden="1" x14ac:dyDescent="0.2">
      <c r="B150" s="39" t="s">
        <v>93</v>
      </c>
      <c r="C150" s="40">
        <f>IFERROR(RANK(C152,$C$152:$Z$152,0),"")</f>
        <v>21</v>
      </c>
      <c r="D150" s="40">
        <f t="shared" ref="D150:Z150" si="35">IFERROR(RANK(D152,$C$152:$Z$152,0),"")</f>
        <v>7</v>
      </c>
      <c r="E150" s="40">
        <f t="shared" si="35"/>
        <v>3</v>
      </c>
      <c r="F150" s="40">
        <f t="shared" si="35"/>
        <v>16</v>
      </c>
      <c r="G150" s="40">
        <f t="shared" si="35"/>
        <v>17</v>
      </c>
      <c r="H150" s="40">
        <f t="shared" si="35"/>
        <v>22</v>
      </c>
      <c r="I150" s="40">
        <f t="shared" si="35"/>
        <v>14</v>
      </c>
      <c r="J150" s="40">
        <f t="shared" si="35"/>
        <v>15</v>
      </c>
      <c r="K150" s="40">
        <f t="shared" si="35"/>
        <v>2</v>
      </c>
      <c r="L150" s="40">
        <f t="shared" si="35"/>
        <v>8</v>
      </c>
      <c r="M150" s="40">
        <f t="shared" si="35"/>
        <v>19</v>
      </c>
      <c r="N150" s="40">
        <f t="shared" si="35"/>
        <v>11</v>
      </c>
      <c r="O150" s="40">
        <f t="shared" si="35"/>
        <v>5</v>
      </c>
      <c r="P150" s="40">
        <f t="shared" si="35"/>
        <v>20</v>
      </c>
      <c r="Q150" s="40">
        <f t="shared" si="35"/>
        <v>18</v>
      </c>
      <c r="R150" s="40">
        <f t="shared" si="35"/>
        <v>1</v>
      </c>
      <c r="S150" s="40">
        <f t="shared" si="35"/>
        <v>4</v>
      </c>
      <c r="T150" s="40">
        <f t="shared" si="35"/>
        <v>12</v>
      </c>
      <c r="U150" s="40">
        <f t="shared" si="35"/>
        <v>9</v>
      </c>
      <c r="V150" s="40">
        <f t="shared" si="35"/>
        <v>10</v>
      </c>
      <c r="W150" s="40">
        <f t="shared" si="35"/>
        <v>13</v>
      </c>
      <c r="X150" s="40">
        <f t="shared" si="35"/>
        <v>23</v>
      </c>
      <c r="Y150" s="40">
        <f t="shared" si="35"/>
        <v>6</v>
      </c>
      <c r="Z150" s="40">
        <f t="shared" si="35"/>
        <v>24</v>
      </c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6"/>
      <c r="AL150" s="76"/>
      <c r="AM150" s="76"/>
      <c r="AN150" s="76"/>
      <c r="AO150" s="76"/>
      <c r="AP150" s="76"/>
      <c r="AQ150" s="76"/>
      <c r="AR150" s="29"/>
      <c r="AS150" s="29"/>
      <c r="AT150" s="29"/>
      <c r="AU150" s="29"/>
      <c r="AV150" s="29"/>
      <c r="AW150" s="29"/>
    </row>
    <row r="151" spans="2:49" hidden="1" x14ac:dyDescent="0.2">
      <c r="B151" s="29"/>
      <c r="C151" s="42" t="s">
        <v>563</v>
      </c>
      <c r="D151" s="42" t="s">
        <v>564</v>
      </c>
      <c r="E151" s="42" t="s">
        <v>565</v>
      </c>
      <c r="F151" s="42" t="s">
        <v>566</v>
      </c>
      <c r="G151" s="42" t="s">
        <v>567</v>
      </c>
      <c r="H151" s="42" t="s">
        <v>568</v>
      </c>
      <c r="I151" s="42" t="s">
        <v>569</v>
      </c>
      <c r="J151" s="42" t="s">
        <v>570</v>
      </c>
      <c r="K151" s="42" t="s">
        <v>571</v>
      </c>
      <c r="L151" s="42" t="s">
        <v>572</v>
      </c>
      <c r="M151" s="42" t="s">
        <v>573</v>
      </c>
      <c r="N151" s="42" t="s">
        <v>574</v>
      </c>
      <c r="O151" s="42" t="s">
        <v>575</v>
      </c>
      <c r="P151" s="42" t="s">
        <v>576</v>
      </c>
      <c r="Q151" s="42" t="s">
        <v>577</v>
      </c>
      <c r="R151" s="42" t="s">
        <v>578</v>
      </c>
      <c r="S151" s="42" t="s">
        <v>579</v>
      </c>
      <c r="T151" s="42" t="s">
        <v>580</v>
      </c>
      <c r="U151" s="42" t="s">
        <v>581</v>
      </c>
      <c r="V151" s="42" t="s">
        <v>582</v>
      </c>
      <c r="W151" s="42" t="s">
        <v>583</v>
      </c>
      <c r="X151" s="42" t="s">
        <v>584</v>
      </c>
      <c r="Y151" s="42" t="s">
        <v>585</v>
      </c>
      <c r="Z151" s="42" t="s">
        <v>586</v>
      </c>
      <c r="AA151" s="76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6"/>
      <c r="AR151" s="29"/>
      <c r="AS151" s="29"/>
      <c r="AT151" s="29"/>
      <c r="AU151" s="29"/>
      <c r="AV151" s="29"/>
      <c r="AW151" s="29"/>
    </row>
    <row r="152" spans="2:49" hidden="1" x14ac:dyDescent="0.2">
      <c r="B152" s="29"/>
      <c r="C152" s="42">
        <f t="shared" ref="C152:Z152" si="36">IFERROR(VALUE(HLOOKUP($C$174,$C$11:$AQ$70,C155,FALSE)),0)+IFERROR(VALUE(HLOOKUP($C$174,$C$11:$AQ$70,C156,FALSE)),0)+IFERROR(VALUE(HLOOKUP($C$174,$C$11:$AQ$70,C157,FALSE)),0)+C153/1000000</f>
        <v>16174.169782770014</v>
      </c>
      <c r="D152" s="42">
        <f t="shared" si="36"/>
        <v>2173448.6100988742</v>
      </c>
      <c r="E152" s="42">
        <f t="shared" si="36"/>
        <v>5189783.2505798377</v>
      </c>
      <c r="F152" s="42">
        <f t="shared" si="36"/>
        <v>305323.90628051484</v>
      </c>
      <c r="G152" s="42">
        <f t="shared" si="36"/>
        <v>272098.33588042686</v>
      </c>
      <c r="H152" s="42">
        <f t="shared" si="36"/>
        <v>3186.349155257913</v>
      </c>
      <c r="I152" s="42">
        <f t="shared" si="36"/>
        <v>514801.61268583179</v>
      </c>
      <c r="J152" s="42">
        <f t="shared" si="36"/>
        <v>484354.01945651264</v>
      </c>
      <c r="K152" s="42">
        <f t="shared" si="36"/>
        <v>5397039.8475807207</v>
      </c>
      <c r="L152" s="42">
        <f t="shared" si="36"/>
        <v>1446339.3658273539</v>
      </c>
      <c r="M152" s="42">
        <f t="shared" si="36"/>
        <v>34701.445203059142</v>
      </c>
      <c r="N152" s="42">
        <f t="shared" si="36"/>
        <v>768517.97106703452</v>
      </c>
      <c r="O152" s="42">
        <f t="shared" si="36"/>
        <v>2862097.1349785267</v>
      </c>
      <c r="P152" s="42">
        <f t="shared" si="36"/>
        <v>19515.342366119636</v>
      </c>
      <c r="Q152" s="42">
        <f t="shared" si="36"/>
        <v>52094.131040792221</v>
      </c>
      <c r="R152" s="42">
        <f t="shared" si="36"/>
        <v>7813810.0077076489</v>
      </c>
      <c r="S152" s="42">
        <f t="shared" si="36"/>
        <v>3782447.3197182752</v>
      </c>
      <c r="T152" s="42">
        <f t="shared" si="36"/>
        <v>729163.52127285791</v>
      </c>
      <c r="U152" s="42">
        <f t="shared" si="36"/>
        <v>1343555.8434434552</v>
      </c>
      <c r="V152" s="42">
        <f t="shared" si="36"/>
        <v>893739.53258171363</v>
      </c>
      <c r="W152" s="42">
        <f t="shared" si="36"/>
        <v>548546.18696174794</v>
      </c>
      <c r="X152" s="42">
        <f t="shared" si="36"/>
        <v>73.414423320349513</v>
      </c>
      <c r="Y152" s="42">
        <f t="shared" si="36"/>
        <v>2500241.7436863361</v>
      </c>
      <c r="Z152" s="42">
        <f t="shared" si="36"/>
        <v>9.9999999999999995E-7</v>
      </c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6"/>
      <c r="AL152" s="76"/>
      <c r="AM152" s="76"/>
      <c r="AN152" s="76"/>
      <c r="AO152" s="76"/>
      <c r="AP152" s="76"/>
      <c r="AQ152" s="76"/>
      <c r="AR152" s="29"/>
      <c r="AS152" s="29"/>
      <c r="AT152" s="29"/>
      <c r="AU152" s="29"/>
      <c r="AV152" s="29"/>
      <c r="AW152" s="29"/>
    </row>
    <row r="153" spans="2:49" hidden="1" x14ac:dyDescent="0.2">
      <c r="B153" s="29"/>
      <c r="C153" s="40">
        <v>24</v>
      </c>
      <c r="D153" s="40">
        <f>C153-1</f>
        <v>23</v>
      </c>
      <c r="E153" s="40">
        <f t="shared" ref="E153:Z153" si="37">D153-1</f>
        <v>22</v>
      </c>
      <c r="F153" s="40">
        <f t="shared" si="37"/>
        <v>21</v>
      </c>
      <c r="G153" s="40">
        <f t="shared" si="37"/>
        <v>20</v>
      </c>
      <c r="H153" s="40">
        <f t="shared" si="37"/>
        <v>19</v>
      </c>
      <c r="I153" s="40">
        <f t="shared" si="37"/>
        <v>18</v>
      </c>
      <c r="J153" s="40">
        <f t="shared" si="37"/>
        <v>17</v>
      </c>
      <c r="K153" s="40">
        <f t="shared" si="37"/>
        <v>16</v>
      </c>
      <c r="L153" s="40">
        <f t="shared" si="37"/>
        <v>15</v>
      </c>
      <c r="M153" s="40">
        <f t="shared" si="37"/>
        <v>14</v>
      </c>
      <c r="N153" s="40">
        <f t="shared" si="37"/>
        <v>13</v>
      </c>
      <c r="O153" s="40">
        <f t="shared" si="37"/>
        <v>12</v>
      </c>
      <c r="P153" s="40">
        <f t="shared" si="37"/>
        <v>11</v>
      </c>
      <c r="Q153" s="40">
        <f t="shared" si="37"/>
        <v>10</v>
      </c>
      <c r="R153" s="40">
        <f t="shared" si="37"/>
        <v>9</v>
      </c>
      <c r="S153" s="40">
        <f t="shared" si="37"/>
        <v>8</v>
      </c>
      <c r="T153" s="40">
        <f t="shared" si="37"/>
        <v>7</v>
      </c>
      <c r="U153" s="40">
        <f t="shared" si="37"/>
        <v>6</v>
      </c>
      <c r="V153" s="40">
        <f t="shared" si="37"/>
        <v>5</v>
      </c>
      <c r="W153" s="40">
        <f t="shared" si="37"/>
        <v>4</v>
      </c>
      <c r="X153" s="40">
        <f t="shared" si="37"/>
        <v>3</v>
      </c>
      <c r="Y153" s="40">
        <f t="shared" si="37"/>
        <v>2</v>
      </c>
      <c r="Z153" s="40">
        <f t="shared" si="37"/>
        <v>1</v>
      </c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6"/>
      <c r="AL153" s="76"/>
      <c r="AM153" s="76"/>
      <c r="AN153" s="76"/>
      <c r="AO153" s="76"/>
      <c r="AP153" s="76"/>
      <c r="AQ153" s="76"/>
      <c r="AR153" s="29"/>
      <c r="AS153" s="29"/>
      <c r="AT153" s="29"/>
      <c r="AU153" s="29"/>
      <c r="AV153" s="29"/>
      <c r="AW153" s="29"/>
    </row>
    <row r="154" spans="2:49" hidden="1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29"/>
      <c r="AS154" s="29"/>
      <c r="AT154" s="29"/>
      <c r="AU154" s="29"/>
      <c r="AV154" s="29"/>
      <c r="AW154" s="29"/>
    </row>
    <row r="155" spans="2:49" hidden="1" x14ac:dyDescent="0.2">
      <c r="B155" s="39" t="s">
        <v>366</v>
      </c>
      <c r="C155" s="40">
        <v>3</v>
      </c>
      <c r="D155" s="40">
        <v>4</v>
      </c>
      <c r="E155" s="40">
        <v>5</v>
      </c>
      <c r="F155" s="40">
        <v>6</v>
      </c>
      <c r="G155" s="40">
        <v>7</v>
      </c>
      <c r="H155" s="40">
        <v>8</v>
      </c>
      <c r="I155" s="40">
        <v>9</v>
      </c>
      <c r="J155" s="40">
        <v>10</v>
      </c>
      <c r="K155" s="40">
        <v>11</v>
      </c>
      <c r="L155" s="40">
        <v>12</v>
      </c>
      <c r="M155" s="40">
        <v>13</v>
      </c>
      <c r="N155" s="40">
        <v>14</v>
      </c>
      <c r="O155" s="40">
        <v>15</v>
      </c>
      <c r="P155" s="40">
        <v>16</v>
      </c>
      <c r="Q155" s="40">
        <v>17</v>
      </c>
      <c r="R155" s="40">
        <v>51</v>
      </c>
      <c r="S155" s="40">
        <v>52</v>
      </c>
      <c r="T155" s="40">
        <v>53</v>
      </c>
      <c r="U155" s="40">
        <v>54</v>
      </c>
      <c r="V155" s="40">
        <v>55</v>
      </c>
      <c r="W155" s="40">
        <v>56</v>
      </c>
      <c r="X155" s="40">
        <v>57</v>
      </c>
      <c r="Y155" s="40">
        <v>58</v>
      </c>
      <c r="Z155" s="40">
        <v>59</v>
      </c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6"/>
      <c r="AM155" s="76"/>
      <c r="AN155" s="76"/>
      <c r="AO155" s="76"/>
      <c r="AP155" s="76"/>
      <c r="AQ155" s="76"/>
      <c r="AR155" s="29"/>
      <c r="AS155" s="29"/>
      <c r="AT155" s="29"/>
      <c r="AU155" s="29"/>
      <c r="AV155" s="29"/>
      <c r="AW155" s="29"/>
    </row>
    <row r="156" spans="2:49" hidden="1" x14ac:dyDescent="0.2">
      <c r="B156" s="39"/>
      <c r="C156" s="40">
        <v>19</v>
      </c>
      <c r="D156" s="40">
        <v>20</v>
      </c>
      <c r="E156" s="40">
        <v>21</v>
      </c>
      <c r="F156" s="40">
        <v>22</v>
      </c>
      <c r="G156" s="40">
        <v>23</v>
      </c>
      <c r="H156" s="40">
        <v>24</v>
      </c>
      <c r="I156" s="40">
        <v>25</v>
      </c>
      <c r="J156" s="40">
        <v>26</v>
      </c>
      <c r="K156" s="40">
        <v>27</v>
      </c>
      <c r="L156" s="40">
        <v>28</v>
      </c>
      <c r="M156" s="40">
        <v>29</v>
      </c>
      <c r="N156" s="40">
        <v>30</v>
      </c>
      <c r="O156" s="40">
        <v>31</v>
      </c>
      <c r="P156" s="40">
        <v>32</v>
      </c>
      <c r="Q156" s="40">
        <v>33</v>
      </c>
      <c r="R156" s="40"/>
      <c r="S156" s="40"/>
      <c r="T156" s="40"/>
      <c r="U156" s="40"/>
      <c r="V156" s="40"/>
      <c r="W156" s="40"/>
      <c r="X156" s="40"/>
      <c r="Y156" s="40"/>
      <c r="Z156" s="40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6"/>
      <c r="AM156" s="76"/>
      <c r="AN156" s="76"/>
      <c r="AO156" s="76"/>
      <c r="AP156" s="76"/>
      <c r="AQ156" s="76"/>
      <c r="AR156" s="29"/>
      <c r="AS156" s="29"/>
      <c r="AT156" s="29"/>
      <c r="AU156" s="29"/>
      <c r="AV156" s="29"/>
      <c r="AW156" s="29"/>
    </row>
    <row r="157" spans="2:49" hidden="1" x14ac:dyDescent="0.2">
      <c r="B157" s="39"/>
      <c r="C157" s="40">
        <v>35</v>
      </c>
      <c r="D157" s="40">
        <v>36</v>
      </c>
      <c r="E157" s="40">
        <v>37</v>
      </c>
      <c r="F157" s="40">
        <v>38</v>
      </c>
      <c r="G157" s="40">
        <v>39</v>
      </c>
      <c r="H157" s="40">
        <v>40</v>
      </c>
      <c r="I157" s="40">
        <v>41</v>
      </c>
      <c r="J157" s="40">
        <v>42</v>
      </c>
      <c r="K157" s="40">
        <v>43</v>
      </c>
      <c r="L157" s="40">
        <v>44</v>
      </c>
      <c r="M157" s="40">
        <v>45</v>
      </c>
      <c r="N157" s="40">
        <v>46</v>
      </c>
      <c r="O157" s="40">
        <v>47</v>
      </c>
      <c r="P157" s="40">
        <v>48</v>
      </c>
      <c r="Q157" s="40">
        <v>49</v>
      </c>
      <c r="R157" s="40"/>
      <c r="S157" s="40"/>
      <c r="T157" s="40"/>
      <c r="U157" s="40"/>
      <c r="V157" s="40"/>
      <c r="W157" s="40"/>
      <c r="X157" s="40"/>
      <c r="Y157" s="40"/>
      <c r="Z157" s="40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6"/>
      <c r="AM157" s="76"/>
      <c r="AN157" s="76"/>
      <c r="AO157" s="76"/>
      <c r="AP157" s="76"/>
      <c r="AQ157" s="76"/>
      <c r="AR157" s="29"/>
      <c r="AS157" s="29"/>
      <c r="AT157" s="29"/>
      <c r="AU157" s="29"/>
      <c r="AV157" s="29"/>
      <c r="AW157" s="29"/>
    </row>
    <row r="158" spans="2:49" hidden="1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29"/>
      <c r="AS158" s="29"/>
      <c r="AT158" s="29"/>
      <c r="AU158" s="29"/>
      <c r="AV158" s="29"/>
      <c r="AW158" s="29"/>
    </row>
    <row r="159" spans="2:49" hidden="1" x14ac:dyDescent="0.2">
      <c r="B159" s="39" t="s">
        <v>94</v>
      </c>
      <c r="C159" s="40">
        <v>1</v>
      </c>
      <c r="D159" s="40">
        <v>2</v>
      </c>
      <c r="E159" s="40">
        <v>3</v>
      </c>
      <c r="F159" s="40">
        <v>4</v>
      </c>
      <c r="G159" s="40">
        <v>5</v>
      </c>
      <c r="H159" s="40">
        <v>6</v>
      </c>
      <c r="I159" s="40">
        <v>7</v>
      </c>
      <c r="J159" s="40">
        <v>8</v>
      </c>
      <c r="K159" s="40">
        <v>9</v>
      </c>
      <c r="L159" s="40">
        <v>10</v>
      </c>
      <c r="M159" s="40">
        <v>11</v>
      </c>
      <c r="N159" s="40">
        <v>12</v>
      </c>
      <c r="O159" s="40">
        <v>13</v>
      </c>
      <c r="P159" s="40">
        <v>14</v>
      </c>
      <c r="Q159" s="40">
        <v>15</v>
      </c>
      <c r="R159" s="40">
        <v>16</v>
      </c>
      <c r="S159" s="40">
        <v>17</v>
      </c>
      <c r="T159" s="40">
        <v>18</v>
      </c>
      <c r="U159" s="40">
        <v>19</v>
      </c>
      <c r="V159" s="40">
        <v>20</v>
      </c>
      <c r="W159" s="40">
        <v>21</v>
      </c>
      <c r="X159" s="40">
        <v>22</v>
      </c>
      <c r="Y159" s="40">
        <v>23</v>
      </c>
      <c r="Z159" s="40">
        <v>24</v>
      </c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6"/>
      <c r="AR159" s="29"/>
      <c r="AS159" s="29"/>
      <c r="AT159" s="29"/>
      <c r="AU159" s="29"/>
      <c r="AV159" s="29"/>
      <c r="AW159" s="29"/>
    </row>
    <row r="160" spans="2:49" hidden="1" x14ac:dyDescent="0.2">
      <c r="B160" s="29"/>
      <c r="C160" s="69" t="str">
        <f>IFERROR(HLOOKUP(C159,$C$150:$Z$151,2,FALSE),"")</f>
        <v xml:space="preserve">Seguro Invalidez y Sobrevivencia (SIS)  </v>
      </c>
      <c r="D160" s="69" t="str">
        <f t="shared" ref="D160:Z160" si="38">IFERROR(HLOOKUP(D159,$C$150:$Z$151,2,FALSE),"")</f>
        <v xml:space="preserve">Salud  </v>
      </c>
      <c r="E160" s="69" t="str">
        <f t="shared" si="38"/>
        <v xml:space="preserve">Seguros con Cuenta Única de Inversión (CUI)  </v>
      </c>
      <c r="F160" s="69" t="str">
        <f t="shared" si="38"/>
        <v xml:space="preserve">Renta Vitalicia de Vejez Normal  </v>
      </c>
      <c r="G160" s="69" t="str">
        <f t="shared" si="38"/>
        <v xml:space="preserve">Desgravamen Consumos y Otros  </v>
      </c>
      <c r="H160" s="69" t="str">
        <f t="shared" si="38"/>
        <v xml:space="preserve">Seguro con Ahorro Previsional (APV)  </v>
      </c>
      <c r="I160" s="69" t="str">
        <f t="shared" si="38"/>
        <v xml:space="preserve">Temporal de Vida  </v>
      </c>
      <c r="J160" s="69" t="str">
        <f t="shared" si="38"/>
        <v xml:space="preserve">Accidentes Personales  </v>
      </c>
      <c r="K160" s="69" t="str">
        <f t="shared" si="38"/>
        <v xml:space="preserve">Renta Vitalicia de Invalidez Total  </v>
      </c>
      <c r="L160" s="69" t="str">
        <f t="shared" si="38"/>
        <v xml:space="preserve">Renta Vitalicia de Invalidez Parcial  </v>
      </c>
      <c r="M160" s="69" t="str">
        <f t="shared" si="38"/>
        <v xml:space="preserve">Desgravamen Hipotecario  </v>
      </c>
      <c r="N160" s="69" t="str">
        <f t="shared" si="38"/>
        <v xml:space="preserve">Renta Vitalicia de Vejez Anticipada  </v>
      </c>
      <c r="O160" s="69" t="str">
        <f t="shared" si="38"/>
        <v xml:space="preserve">Renta Vitalicia de Sobrevivencia  </v>
      </c>
      <c r="P160" s="69" t="str">
        <f t="shared" si="38"/>
        <v xml:space="preserve">Protección Familiar  </v>
      </c>
      <c r="Q160" s="69" t="str">
        <f t="shared" si="38"/>
        <v xml:space="preserve">Incapacidad o Invalidez  </v>
      </c>
      <c r="R160" s="69" t="str">
        <f t="shared" si="38"/>
        <v xml:space="preserve">Mixto o Dotal  </v>
      </c>
      <c r="S160" s="69" t="str">
        <f t="shared" si="38"/>
        <v xml:space="preserve">Rentas Privadas y Otras Rentas  </v>
      </c>
      <c r="T160" s="69" t="str">
        <f t="shared" si="38"/>
        <v xml:space="preserve">Otros  </v>
      </c>
      <c r="U160" s="69" t="str">
        <f t="shared" si="38"/>
        <v xml:space="preserve">Asistencia </v>
      </c>
      <c r="V160" s="69" t="str">
        <f t="shared" si="38"/>
        <v xml:space="preserve">SOAP  </v>
      </c>
      <c r="W160" s="69" t="str">
        <f t="shared" si="38"/>
        <v xml:space="preserve">Vida Entera  </v>
      </c>
      <c r="X160" s="69" t="str">
        <f t="shared" si="38"/>
        <v xml:space="preserve">Dotal puro o Capital Diferido  </v>
      </c>
      <c r="Y160" s="69" t="str">
        <f t="shared" si="38"/>
        <v xml:space="preserve">Invalidez y Sobrevivencia (C-528)  </v>
      </c>
      <c r="Z160" s="69" t="str">
        <f t="shared" si="38"/>
        <v xml:space="preserve">Seguro con Ahorro Previsional Colectivo (APVC)  </v>
      </c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29"/>
      <c r="AS160" s="29"/>
      <c r="AT160" s="29"/>
      <c r="AU160" s="29"/>
      <c r="AV160" s="29"/>
      <c r="AW160" s="29"/>
    </row>
    <row r="161" spans="2:49" hidden="1" x14ac:dyDescent="0.2">
      <c r="B161" s="29"/>
      <c r="C161" s="42">
        <f>IFERROR((HLOOKUP(C159,$C$150:$Z$152,3,FALSE)-HLOOKUP(C159,$C$150:$Z$153,4,FALSE)/1000000)/$C$168,"")</f>
        <v>7813.8100076986484</v>
      </c>
      <c r="D161" s="42">
        <f t="shared" ref="D161:Z161" si="39">IFERROR((HLOOKUP(D159,$C$150:$Z$152,3,FALSE)-HLOOKUP(D159,$C$150:$Z$153,4,FALSE)/1000000)/$C$168,"")</f>
        <v>5397.0398475647207</v>
      </c>
      <c r="E161" s="42">
        <f t="shared" si="39"/>
        <v>5189.7832505578381</v>
      </c>
      <c r="F161" s="42">
        <f t="shared" si="39"/>
        <v>3782.4473197102752</v>
      </c>
      <c r="G161" s="42">
        <f t="shared" si="39"/>
        <v>2862.0971349665265</v>
      </c>
      <c r="H161" s="42">
        <f t="shared" si="39"/>
        <v>2500.2417436843361</v>
      </c>
      <c r="I161" s="42">
        <f t="shared" si="39"/>
        <v>2173.4486100758741</v>
      </c>
      <c r="J161" s="42">
        <f t="shared" si="39"/>
        <v>1446.3393658123539</v>
      </c>
      <c r="K161" s="42">
        <f t="shared" si="39"/>
        <v>1343.5558434374552</v>
      </c>
      <c r="L161" s="42">
        <f t="shared" si="39"/>
        <v>893.7395325767136</v>
      </c>
      <c r="M161" s="42">
        <f t="shared" si="39"/>
        <v>768.51797105403455</v>
      </c>
      <c r="N161" s="42">
        <f t="shared" si="39"/>
        <v>729.16352126585787</v>
      </c>
      <c r="O161" s="42">
        <f t="shared" si="39"/>
        <v>548.54618695774786</v>
      </c>
      <c r="P161" s="42">
        <f t="shared" si="39"/>
        <v>514.80161266783182</v>
      </c>
      <c r="Q161" s="42">
        <f t="shared" si="39"/>
        <v>484.35401943951263</v>
      </c>
      <c r="R161" s="42">
        <f t="shared" si="39"/>
        <v>305.32390625951484</v>
      </c>
      <c r="S161" s="42">
        <f t="shared" si="39"/>
        <v>272.09833586042691</v>
      </c>
      <c r="T161" s="42">
        <f t="shared" si="39"/>
        <v>52.094131030792219</v>
      </c>
      <c r="U161" s="42">
        <f t="shared" si="39"/>
        <v>34.701445189059143</v>
      </c>
      <c r="V161" s="42">
        <f t="shared" si="39"/>
        <v>19.515342355119635</v>
      </c>
      <c r="W161" s="42">
        <f t="shared" si="39"/>
        <v>16.174169758770013</v>
      </c>
      <c r="X161" s="42">
        <f t="shared" si="39"/>
        <v>3.1863491362579128</v>
      </c>
      <c r="Y161" s="42">
        <f t="shared" si="39"/>
        <v>7.3414420320349505E-2</v>
      </c>
      <c r="Z161" s="42">
        <f t="shared" si="39"/>
        <v>0</v>
      </c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6"/>
      <c r="AL161" s="76"/>
      <c r="AM161" s="76"/>
      <c r="AN161" s="76"/>
      <c r="AO161" s="76"/>
      <c r="AP161" s="76"/>
      <c r="AQ161" s="76"/>
      <c r="AR161" s="29"/>
      <c r="AS161" s="29"/>
      <c r="AT161" s="29"/>
      <c r="AU161" s="29"/>
      <c r="AV161" s="29"/>
      <c r="AW161" s="29"/>
    </row>
    <row r="162" spans="2:49" hidden="1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76"/>
      <c r="AJ162" s="76"/>
      <c r="AK162" s="76"/>
      <c r="AL162" s="76"/>
      <c r="AM162" s="76"/>
      <c r="AN162" s="76"/>
      <c r="AO162" s="76"/>
      <c r="AP162" s="76"/>
      <c r="AQ162" s="76"/>
      <c r="AR162" s="29"/>
      <c r="AS162" s="29"/>
      <c r="AT162" s="29"/>
      <c r="AU162" s="29"/>
      <c r="AV162" s="29"/>
      <c r="AW162" s="29"/>
    </row>
    <row r="163" spans="2:49" hidden="1" x14ac:dyDescent="0.2">
      <c r="B163" s="39" t="s">
        <v>95</v>
      </c>
      <c r="C163" s="42" t="str">
        <f t="shared" ref="C163:Z163" si="40">IF($C$177=C160,C161,"")</f>
        <v/>
      </c>
      <c r="D163" s="42" t="str">
        <f t="shared" si="40"/>
        <v/>
      </c>
      <c r="E163" s="42" t="str">
        <f t="shared" si="40"/>
        <v/>
      </c>
      <c r="F163" s="42" t="str">
        <f t="shared" si="40"/>
        <v/>
      </c>
      <c r="G163" s="42" t="str">
        <f t="shared" si="40"/>
        <v/>
      </c>
      <c r="H163" s="42" t="str">
        <f t="shared" si="40"/>
        <v/>
      </c>
      <c r="I163" s="42" t="str">
        <f t="shared" si="40"/>
        <v/>
      </c>
      <c r="J163" s="42" t="str">
        <f t="shared" si="40"/>
        <v/>
      </c>
      <c r="K163" s="42" t="str">
        <f t="shared" si="40"/>
        <v/>
      </c>
      <c r="L163" s="42" t="str">
        <f t="shared" si="40"/>
        <v/>
      </c>
      <c r="M163" s="42" t="str">
        <f t="shared" si="40"/>
        <v/>
      </c>
      <c r="N163" s="42" t="str">
        <f t="shared" si="40"/>
        <v/>
      </c>
      <c r="O163" s="42" t="str">
        <f t="shared" si="40"/>
        <v/>
      </c>
      <c r="P163" s="42" t="str">
        <f t="shared" si="40"/>
        <v/>
      </c>
      <c r="Q163" s="42" t="str">
        <f t="shared" si="40"/>
        <v/>
      </c>
      <c r="R163" s="42" t="str">
        <f t="shared" si="40"/>
        <v/>
      </c>
      <c r="S163" s="42" t="str">
        <f t="shared" si="40"/>
        <v/>
      </c>
      <c r="T163" s="42" t="str">
        <f t="shared" si="40"/>
        <v/>
      </c>
      <c r="U163" s="42" t="str">
        <f t="shared" si="40"/>
        <v/>
      </c>
      <c r="V163" s="42" t="str">
        <f t="shared" si="40"/>
        <v/>
      </c>
      <c r="W163" s="42" t="str">
        <f t="shared" si="40"/>
        <v/>
      </c>
      <c r="X163" s="42" t="str">
        <f t="shared" si="40"/>
        <v/>
      </c>
      <c r="Y163" s="42" t="str">
        <f t="shared" si="40"/>
        <v/>
      </c>
      <c r="Z163" s="42" t="str">
        <f t="shared" si="40"/>
        <v/>
      </c>
      <c r="AA163" s="77"/>
      <c r="AB163" s="77"/>
      <c r="AC163" s="77"/>
      <c r="AD163" s="77"/>
      <c r="AE163" s="77"/>
      <c r="AF163" s="77"/>
      <c r="AG163" s="77"/>
      <c r="AH163" s="77"/>
      <c r="AI163" s="76"/>
      <c r="AJ163" s="76"/>
      <c r="AK163" s="76"/>
      <c r="AL163" s="76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</row>
    <row r="164" spans="2:49" hidden="1" x14ac:dyDescent="0.2">
      <c r="B164" s="29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29"/>
      <c r="AR164" s="29"/>
      <c r="AS164" s="29"/>
      <c r="AT164" s="29"/>
      <c r="AU164" s="29"/>
      <c r="AV164" s="29"/>
      <c r="AW164" s="29"/>
    </row>
    <row r="165" spans="2:49" hidden="1" x14ac:dyDescent="0.2">
      <c r="B165" s="29"/>
      <c r="C165" s="40" t="str">
        <f>IF(C99&gt;$C$166,C97,IF(C99=$C$166,$AQ$11,IF(C99&lt;$C$166,"")))</f>
        <v>4 Life Seguros</v>
      </c>
      <c r="D165" s="40" t="str">
        <f t="shared" ref="D165:AP165" si="41">IF(D99&gt;$C$166,D97,IF(D99=$C$166,$AQ$11,IF(D99&lt;$C$166,"")))</f>
        <v>Alemana Seguros</v>
      </c>
      <c r="E165" s="40" t="str">
        <f t="shared" si="41"/>
        <v>BanChile</v>
      </c>
      <c r="F165" s="40" t="str">
        <f t="shared" si="41"/>
        <v>BCI Seguros Vida</v>
      </c>
      <c r="G165" s="40" t="str">
        <f t="shared" si="41"/>
        <v>BICE Vida</v>
      </c>
      <c r="H165" s="40" t="str">
        <f t="shared" si="41"/>
        <v>BNP Paribas Cardif</v>
      </c>
      <c r="I165" s="40" t="str">
        <f t="shared" si="41"/>
        <v>Bupa</v>
      </c>
      <c r="J165" s="40" t="str">
        <f t="shared" si="41"/>
        <v>Cámara</v>
      </c>
      <c r="K165" s="40" t="str">
        <f t="shared" si="41"/>
        <v>CF Seguros de Vida</v>
      </c>
      <c r="L165" s="40" t="str">
        <f t="shared" si="41"/>
        <v>Chilena Consolidada</v>
      </c>
      <c r="M165" s="40" t="str">
        <f t="shared" si="41"/>
        <v>Chubb Vida</v>
      </c>
      <c r="N165" s="40" t="str">
        <f t="shared" si="41"/>
        <v>CLC</v>
      </c>
      <c r="O165" s="40" t="str">
        <f t="shared" si="41"/>
        <v>CN Life</v>
      </c>
      <c r="P165" s="40" t="str">
        <f t="shared" si="41"/>
        <v>Colmena Seguros</v>
      </c>
      <c r="Q165" s="40" t="str">
        <f t="shared" si="41"/>
        <v>Confuturo</v>
      </c>
      <c r="R165" s="40" t="str">
        <f t="shared" si="41"/>
        <v>Consorcio Nacional</v>
      </c>
      <c r="S165" s="40" t="str">
        <f t="shared" si="41"/>
        <v>Divina Pastora</v>
      </c>
      <c r="T165" s="40" t="str">
        <f t="shared" si="41"/>
        <v>EuroAmérica</v>
      </c>
      <c r="U165" s="40" t="str">
        <f t="shared" si="41"/>
        <v>HDI Vida</v>
      </c>
      <c r="V165" s="40" t="str">
        <f t="shared" si="41"/>
        <v>Huelen</v>
      </c>
      <c r="W165" s="40" t="str">
        <f t="shared" si="41"/>
        <v>M. de Carabineros</v>
      </c>
      <c r="X165" s="40" t="str">
        <f t="shared" si="41"/>
        <v>M. del Ej. y Av.</v>
      </c>
      <c r="Y165" s="40" t="str">
        <f t="shared" si="41"/>
        <v>Mapfre Vida</v>
      </c>
      <c r="Z165" s="40" t="str">
        <f t="shared" si="41"/>
        <v>MetLife</v>
      </c>
      <c r="AA165" s="40" t="str">
        <f t="shared" si="41"/>
        <v>Mutual de Seguros</v>
      </c>
      <c r="AB165" s="40" t="str">
        <f t="shared" si="41"/>
        <v>Ohio National</v>
      </c>
      <c r="AC165" s="40" t="str">
        <f t="shared" si="41"/>
        <v>Penta Vida</v>
      </c>
      <c r="AD165" s="40" t="str">
        <f t="shared" si="41"/>
        <v>Principal</v>
      </c>
      <c r="AE165" s="40" t="str">
        <f t="shared" si="41"/>
        <v>Renta Nacional</v>
      </c>
      <c r="AF165" s="40" t="str">
        <f t="shared" si="41"/>
        <v>Rigel</v>
      </c>
      <c r="AG165" s="40" t="str">
        <f t="shared" si="41"/>
        <v>Save Seguros</v>
      </c>
      <c r="AH165" s="40" t="str">
        <f t="shared" si="41"/>
        <v>Security Previsión</v>
      </c>
      <c r="AI165" s="40" t="str">
        <f t="shared" si="41"/>
        <v>Sura</v>
      </c>
      <c r="AJ165" s="40" t="str">
        <f t="shared" si="41"/>
        <v>Suramericana</v>
      </c>
      <c r="AK165" s="40" t="str">
        <f t="shared" si="41"/>
        <v>Zurich Santander</v>
      </c>
      <c r="AL165" s="40" t="str">
        <f t="shared" si="41"/>
        <v>Mercado</v>
      </c>
      <c r="AM165" s="40" t="str">
        <f t="shared" si="41"/>
        <v/>
      </c>
      <c r="AN165" s="40" t="str">
        <f t="shared" si="41"/>
        <v/>
      </c>
      <c r="AO165" s="40" t="str">
        <f t="shared" si="41"/>
        <v/>
      </c>
      <c r="AP165" s="40" t="str">
        <f t="shared" si="41"/>
        <v/>
      </c>
      <c r="AQ165" s="29"/>
      <c r="AR165" s="29"/>
      <c r="AS165" s="29"/>
      <c r="AT165" s="29"/>
      <c r="AU165" s="29"/>
      <c r="AV165" s="29"/>
      <c r="AW165" s="29"/>
    </row>
    <row r="166" spans="2:49" hidden="1" x14ac:dyDescent="0.2">
      <c r="B166" s="39" t="s">
        <v>343</v>
      </c>
      <c r="C166" s="40">
        <f>COUNTIF(C11:AP11,"")</f>
        <v>5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29"/>
      <c r="AR166" s="29"/>
      <c r="AS166" s="29"/>
      <c r="AT166" s="29"/>
      <c r="AU166" s="29"/>
      <c r="AV166" s="29"/>
      <c r="AW166" s="29"/>
    </row>
    <row r="167" spans="2:49" hidden="1" x14ac:dyDescent="0.2">
      <c r="B167" s="29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29"/>
      <c r="AR167" s="29"/>
      <c r="AS167" s="29"/>
      <c r="AT167" s="29"/>
      <c r="AU167" s="29"/>
      <c r="AV167" s="29"/>
      <c r="AW167" s="29"/>
    </row>
    <row r="168" spans="2:49" hidden="1" x14ac:dyDescent="0.2">
      <c r="B168" s="39" t="s">
        <v>99</v>
      </c>
      <c r="C168" s="27">
        <f>IF(MAX(C152:AP152)&lt;100000,1,IF(AND(MAX(C152:AP152)&gt;=100000,MAX(C152:AP152)&lt;100000000),1000,IF(MAX(C152:AP152)&gt;=100000000,1000000)))</f>
        <v>1000</v>
      </c>
      <c r="D168" s="27">
        <v>1000000</v>
      </c>
      <c r="E168" s="27">
        <v>1000</v>
      </c>
      <c r="F168" s="27">
        <v>1</v>
      </c>
      <c r="G168" s="27" t="str">
        <f>INDEX(D169:F171,MATCH(Índice!$H$52,C169:C171,0),MATCH(C168,D168:F168,0))</f>
        <v>Miles de UF</v>
      </c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29"/>
      <c r="AR168" s="29"/>
      <c r="AS168" s="29"/>
      <c r="AT168" s="29"/>
      <c r="AU168" s="29"/>
      <c r="AV168" s="29"/>
      <c r="AW168" s="29"/>
    </row>
    <row r="169" spans="2:49" hidden="1" x14ac:dyDescent="0.2">
      <c r="B169" s="29"/>
      <c r="C169" s="27" t="str">
        <f>Índice!H53</f>
        <v>Cifras en UF al 31.03.2021</v>
      </c>
      <c r="D169" s="27" t="s">
        <v>329</v>
      </c>
      <c r="E169" s="27" t="s">
        <v>96</v>
      </c>
      <c r="F169" s="27" t="s">
        <v>21</v>
      </c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29"/>
      <c r="AR169" s="29"/>
      <c r="AS169" s="29"/>
      <c r="AT169" s="29"/>
      <c r="AU169" s="29"/>
      <c r="AV169" s="29"/>
      <c r="AW169" s="29"/>
    </row>
    <row r="170" spans="2:49" hidden="1" x14ac:dyDescent="0.2">
      <c r="B170" s="29"/>
      <c r="C170" s="27" t="str">
        <f>Índice!H54</f>
        <v>Cifras en M$ al 31.03.2021</v>
      </c>
      <c r="D170" s="27" t="s">
        <v>330</v>
      </c>
      <c r="E170" s="27" t="s">
        <v>97</v>
      </c>
      <c r="F170" s="27" t="s">
        <v>327</v>
      </c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29"/>
      <c r="AR170" s="29"/>
      <c r="AS170" s="29"/>
      <c r="AT170" s="29"/>
      <c r="AU170" s="29"/>
      <c r="AV170" s="29"/>
      <c r="AW170" s="29"/>
    </row>
    <row r="171" spans="2:49" hidden="1" x14ac:dyDescent="0.2">
      <c r="B171" s="29"/>
      <c r="C171" s="27" t="str">
        <f>Índice!H55</f>
        <v>Cifras en US$ al 31.03.2021</v>
      </c>
      <c r="D171" s="27" t="s">
        <v>331</v>
      </c>
      <c r="E171" s="27" t="s">
        <v>98</v>
      </c>
      <c r="F171" s="27" t="s">
        <v>328</v>
      </c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29"/>
      <c r="AR171" s="29"/>
      <c r="AS171" s="29"/>
      <c r="AT171" s="29"/>
      <c r="AU171" s="29"/>
      <c r="AV171" s="29"/>
      <c r="AW171" s="29"/>
    </row>
    <row r="172" spans="2:49" x14ac:dyDescent="0.2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</row>
    <row r="173" spans="2:49" x14ac:dyDescent="0.2">
      <c r="C173" s="44" t="s">
        <v>342</v>
      </c>
      <c r="D173" s="44"/>
      <c r="E173" s="44"/>
      <c r="F173" s="44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</row>
    <row r="174" spans="2:49" x14ac:dyDescent="0.2">
      <c r="C174" s="275" t="s">
        <v>298</v>
      </c>
      <c r="D174" s="276"/>
      <c r="E174" s="276"/>
      <c r="F174" s="277"/>
      <c r="G174" s="47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</row>
    <row r="175" spans="2:49" x14ac:dyDescent="0.2">
      <c r="C175" s="48"/>
      <c r="D175" s="48"/>
      <c r="E175" s="48"/>
      <c r="F175" s="48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</row>
    <row r="176" spans="2:49" x14ac:dyDescent="0.2">
      <c r="C176" s="44" t="s">
        <v>341</v>
      </c>
      <c r="D176" s="44"/>
      <c r="E176" s="44"/>
      <c r="F176" s="44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</row>
    <row r="177" spans="2:49" x14ac:dyDescent="0.2">
      <c r="C177" s="275"/>
      <c r="D177" s="276"/>
      <c r="E177" s="276"/>
      <c r="F177" s="277"/>
      <c r="G177" s="47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</row>
    <row r="178" spans="2:49" x14ac:dyDescent="0.2">
      <c r="B178" s="29"/>
      <c r="C178" s="48"/>
      <c r="D178" s="48"/>
      <c r="E178" s="48"/>
      <c r="F178" s="48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</row>
    <row r="179" spans="2:49" x14ac:dyDescent="0.2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</row>
    <row r="180" spans="2:49" x14ac:dyDescent="0.2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</row>
    <row r="181" spans="2:49" x14ac:dyDescent="0.2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</row>
    <row r="182" spans="2:49" x14ac:dyDescent="0.2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</row>
    <row r="183" spans="2:49" x14ac:dyDescent="0.2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</row>
    <row r="184" spans="2:49" x14ac:dyDescent="0.2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</row>
    <row r="185" spans="2:49" x14ac:dyDescent="0.2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</row>
    <row r="186" spans="2:49" x14ac:dyDescent="0.2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</row>
    <row r="187" spans="2:49" x14ac:dyDescent="0.2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</row>
    <row r="188" spans="2:49" x14ac:dyDescent="0.2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</row>
    <row r="189" spans="2:49" x14ac:dyDescent="0.2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</row>
    <row r="190" spans="2:49" x14ac:dyDescent="0.2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</row>
    <row r="191" spans="2:49" x14ac:dyDescent="0.2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</row>
    <row r="192" spans="2:49" x14ac:dyDescent="0.2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</row>
    <row r="193" spans="2:49" x14ac:dyDescent="0.2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</row>
    <row r="194" spans="2:49" x14ac:dyDescent="0.2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</row>
    <row r="195" spans="2:49" x14ac:dyDescent="0.2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</row>
    <row r="196" spans="2:49" x14ac:dyDescent="0.2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</row>
    <row r="197" spans="2:49" x14ac:dyDescent="0.2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</row>
    <row r="198" spans="2:49" x14ac:dyDescent="0.2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</row>
    <row r="199" spans="2:49" x14ac:dyDescent="0.2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</row>
    <row r="200" spans="2:49" x14ac:dyDescent="0.2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</row>
    <row r="201" spans="2:49" x14ac:dyDescent="0.2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</row>
    <row r="202" spans="2:49" x14ac:dyDescent="0.2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</row>
    <row r="203" spans="2:49" x14ac:dyDescent="0.2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</row>
    <row r="204" spans="2:49" x14ac:dyDescent="0.2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</row>
    <row r="205" spans="2:49" x14ac:dyDescent="0.2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</row>
    <row r="206" spans="2:49" x14ac:dyDescent="0.2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</row>
  </sheetData>
  <sheetProtection algorithmName="SHA-512" hashValue="2NteeHiDGBfdLaGBic2J/9MMaue6Hvpska3VoMeLi2gnjZbPK64fopM3n9orMgdgWykNRA8RtzvuywN/LZYlSw==" saltValue="nkDE7Rvtcm6chEt1rgLU1w==" spinCount="100000" sheet="1" objects="1" scenarios="1"/>
  <mergeCells count="4">
    <mergeCell ref="C116:F116"/>
    <mergeCell ref="C119:F119"/>
    <mergeCell ref="C174:F174"/>
    <mergeCell ref="C177:F177"/>
  </mergeCells>
  <conditionalFormatting sqref="D152:Z152 R151:Z151 R1:AA150 R152:AA1048576 D150:Z150 D160:Z161 E153:Z153 D72:AQ92 A1:A1048576 B1:B114 B120:B172 B178:B1048576 C1:C1048576 G1:Q1048576 D1:F115 D117:F118 D120:F173 D175:F176 D178:F1048576 AB1:XFD1048576 D70:AQ70">
    <cfRule type="cellIs" dxfId="67" priority="2" operator="lessThan">
      <formula>0</formula>
    </cfRule>
  </conditionalFormatting>
  <dataValidations count="4">
    <dataValidation type="list" allowBlank="1" showInputMessage="1" showErrorMessage="1" sqref="C177" xr:uid="{00000000-0002-0000-1B00-000000000000}">
      <formula1>$B$151:$Z$151</formula1>
    </dataValidation>
    <dataValidation type="list" allowBlank="1" showInputMessage="1" showErrorMessage="1" sqref="C116" xr:uid="{00000000-0002-0000-1B00-000001000000}">
      <formula1>$C$108:$BE$108</formula1>
    </dataValidation>
    <dataValidation type="list" allowBlank="1" showInputMessage="1" showErrorMessage="1" sqref="C119:F119" xr:uid="{00000000-0002-0000-1B00-000002000000}">
      <formula1>$B$165:$AK$165</formula1>
    </dataValidation>
    <dataValidation type="list" allowBlank="1" showInputMessage="1" showErrorMessage="1" sqref="C174:F174" xr:uid="{00000000-0002-0000-1B00-000003000000}">
      <formula1>$C$165:$AL$165</formula1>
    </dataValidation>
  </dataValidations>
  <hyperlinks>
    <hyperlink ref="C2" location="Índice!A1" display="Volver al Índice" xr:uid="{00000000-0004-0000-1B00-000000000000}"/>
  </hyperlinks>
  <pageMargins left="0.70866141732283472" right="0.70866141732283472" top="0.74803149606299213" bottom="0.74803149606299213" header="0.31496062992125984" footer="0.31496062992125984"/>
  <pageSetup scale="50" fitToWidth="3" orientation="landscape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AQ70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21" width="11.42578125" style="219"/>
    <col min="22" max="22" width="11.42578125" style="219" customWidth="1"/>
    <col min="23" max="23" width="0" style="219" hidden="1" customWidth="1"/>
    <col min="24" max="24" width="11.42578125" style="219" customWidth="1"/>
    <col min="25" max="33" width="11.42578125" style="219"/>
    <col min="34" max="37" width="11.42578125" style="219" customWidth="1"/>
    <col min="38" max="42" width="11.42578125" style="219" hidden="1" customWidth="1"/>
    <col min="43" max="16384" width="11.42578125" style="219"/>
  </cols>
  <sheetData>
    <row r="2" spans="2:43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3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3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3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3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3" ht="15.75" x14ac:dyDescent="0.25">
      <c r="B8" s="28" t="s">
        <v>456</v>
      </c>
      <c r="C8" s="225" t="s">
        <v>300</v>
      </c>
      <c r="D8" s="178" t="s">
        <v>300</v>
      </c>
      <c r="E8" s="178" t="s">
        <v>301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3" x14ac:dyDescent="0.2">
      <c r="B9" s="30" t="str">
        <f>Índice!H56</f>
        <v>Cifras al 31.03.2021</v>
      </c>
      <c r="C9" s="29" t="s">
        <v>344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2:43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2:43" s="222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</row>
    <row r="12" spans="2:43" x14ac:dyDescent="0.2">
      <c r="B12" s="53" t="str">
        <f>'Datos Vida'!B249</f>
        <v>Individuales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</row>
    <row r="13" spans="2:43" x14ac:dyDescent="0.2">
      <c r="B13" s="62" t="str">
        <f>'Datos Vida'!B250</f>
        <v>101. Vida Entera</v>
      </c>
      <c r="C13" s="64" t="str">
        <f>IFERROR(IF($C$8=$D$8,'Vida Prima Directa'!C13/'Vida Prima Directa'!$AQ13,'Vida Prima Directa'!C13/'Vida Prima Directa'!C$70),"")</f>
        <v/>
      </c>
      <c r="D13" s="64" t="str">
        <f>IFERROR(IF($C$8=$D$8,'Vida Prima Directa'!D13/'Vida Prima Directa'!$AQ13,'Vida Prima Directa'!D13/'Vida Prima Directa'!D$70),"")</f>
        <v/>
      </c>
      <c r="E13" s="64" t="str">
        <f>IFERROR(IF($C$8=$D$8,'Vida Prima Directa'!E13/'Vida Prima Directa'!$AQ13,'Vida Prima Directa'!E13/'Vida Prima Directa'!E$70),"")</f>
        <v/>
      </c>
      <c r="F13" s="64" t="str">
        <f>IFERROR(IF($C$8=$D$8,'Vida Prima Directa'!F13/'Vida Prima Directa'!$AQ13,'Vida Prima Directa'!F13/'Vida Prima Directa'!F$70),"")</f>
        <v/>
      </c>
      <c r="G13" s="64">
        <f>IFERROR(IF($C$8=$D$8,'Vida Prima Directa'!G13/'Vida Prima Directa'!$AQ13,'Vida Prima Directa'!G13/'Vida Prima Directa'!G$70),"")</f>
        <v>6.5935267838363107E-2</v>
      </c>
      <c r="H13" s="64" t="str">
        <f>IFERROR(IF($C$8=$D$8,'Vida Prima Directa'!H13/'Vida Prima Directa'!$AQ13,'Vida Prima Directa'!H13/'Vida Prima Directa'!H$70),"")</f>
        <v/>
      </c>
      <c r="I13" s="64" t="str">
        <f>IFERROR(IF($C$8=$D$8,'Vida Prima Directa'!I13/'Vida Prima Directa'!$AQ13,'Vida Prima Directa'!I13/'Vida Prima Directa'!I$70),"")</f>
        <v/>
      </c>
      <c r="J13" s="64" t="str">
        <f>IFERROR(IF($C$8=$D$8,'Vida Prima Directa'!J13/'Vida Prima Directa'!$AQ13,'Vida Prima Directa'!J13/'Vida Prima Directa'!J$70),"")</f>
        <v/>
      </c>
      <c r="K13" s="64" t="str">
        <f>IFERROR(IF($C$8=$D$8,'Vida Prima Directa'!K13/'Vida Prima Directa'!$AQ13,'Vida Prima Directa'!K13/'Vida Prima Directa'!K$70),"")</f>
        <v/>
      </c>
      <c r="L13" s="64" t="str">
        <f>IFERROR(IF($C$8=$D$8,'Vida Prima Directa'!L13/'Vida Prima Directa'!$AQ13,'Vida Prima Directa'!L13/'Vida Prima Directa'!L$70),"")</f>
        <v/>
      </c>
      <c r="M13" s="64" t="str">
        <f>IFERROR(IF($C$8=$D$8,'Vida Prima Directa'!M13/'Vida Prima Directa'!$AQ13,'Vida Prima Directa'!M13/'Vida Prima Directa'!M$70),"")</f>
        <v/>
      </c>
      <c r="N13" s="64" t="str">
        <f>IFERROR(IF($C$8=$D$8,'Vida Prima Directa'!N13/'Vida Prima Directa'!$AQ13,'Vida Prima Directa'!N13/'Vida Prima Directa'!N$70),"")</f>
        <v/>
      </c>
      <c r="O13" s="64" t="str">
        <f>IFERROR(IF($C$8=$D$8,'Vida Prima Directa'!O13/'Vida Prima Directa'!$AQ13,'Vida Prima Directa'!O13/'Vida Prima Directa'!O$70),"")</f>
        <v/>
      </c>
      <c r="P13" s="64" t="str">
        <f>IFERROR(IF($C$8=$D$8,'Vida Prima Directa'!P13/'Vida Prima Directa'!$AQ13,'Vida Prima Directa'!P13/'Vida Prima Directa'!P$70),"")</f>
        <v/>
      </c>
      <c r="Q13" s="64" t="str">
        <f>IFERROR(IF($C$8=$D$8,'Vida Prima Directa'!Q13/'Vida Prima Directa'!$AQ13,'Vida Prima Directa'!Q13/'Vida Prima Directa'!Q$70),"")</f>
        <v/>
      </c>
      <c r="R13" s="64">
        <f>IFERROR(IF($C$8=$D$8,'Vida Prima Directa'!R13/'Vida Prima Directa'!$AQ13,'Vida Prima Directa'!R13/'Vida Prima Directa'!R$70),"")</f>
        <v>0.25798635357860994</v>
      </c>
      <c r="S13" s="64" t="str">
        <f>IFERROR(IF($C$8=$D$8,'Vida Prima Directa'!S13/'Vida Prima Directa'!$AQ13,'Vida Prima Directa'!S13/'Vida Prima Directa'!S$70),"")</f>
        <v/>
      </c>
      <c r="T13" s="64" t="str">
        <f>IFERROR(IF($C$8=$D$8,'Vida Prima Directa'!T13/'Vida Prima Directa'!$AQ13,'Vida Prima Directa'!T13/'Vida Prima Directa'!T$70),"")</f>
        <v/>
      </c>
      <c r="U13" s="64" t="str">
        <f>IFERROR(IF($C$8=$D$8,'Vida Prima Directa'!U13/'Vida Prima Directa'!$AQ13,'Vida Prima Directa'!U13/'Vida Prima Directa'!U$70),"")</f>
        <v/>
      </c>
      <c r="V13" s="64" t="str">
        <f>IFERROR(IF($C$8=$D$8,'Vida Prima Directa'!V13/'Vida Prima Directa'!$AQ13,'Vida Prima Directa'!V13/'Vida Prima Directa'!V$70),"")</f>
        <v/>
      </c>
      <c r="W13" s="64" t="str">
        <f>IFERROR(IF($C$8=$D$8,'Vida Prima Directa'!W13/'Vida Prima Directa'!$AQ13,'Vida Prima Directa'!W13/'Vida Prima Directa'!W$70),"")</f>
        <v/>
      </c>
      <c r="X13" s="64">
        <f>IFERROR(IF($C$8=$D$8,'Vida Prima Directa'!X13/'Vida Prima Directa'!$AQ13,'Vida Prima Directa'!X13/'Vida Prima Directa'!X$70),"")</f>
        <v>0.10819121816606231</v>
      </c>
      <c r="Y13" s="64" t="str">
        <f>IFERROR(IF($C$8=$D$8,'Vida Prima Directa'!Y13/'Vida Prima Directa'!$AQ13,'Vida Prima Directa'!Y13/'Vida Prima Directa'!Y$70),"")</f>
        <v/>
      </c>
      <c r="Z13" s="64">
        <f>IFERROR(IF($C$8=$D$8,'Vida Prima Directa'!Z13/'Vida Prima Directa'!$AQ13,'Vida Prima Directa'!Z13/'Vida Prima Directa'!Z$70),"")</f>
        <v>0.16371499003020387</v>
      </c>
      <c r="AA13" s="64">
        <f>IFERROR(IF($C$8=$D$8,'Vida Prima Directa'!AA13/'Vida Prima Directa'!$AQ13,'Vida Prima Directa'!AA13/'Vida Prima Directa'!AA$70),"")</f>
        <v>0.16817615830521879</v>
      </c>
      <c r="AB13" s="64">
        <f>IFERROR(IF($C$8=$D$8,'Vida Prima Directa'!AB13/'Vida Prima Directa'!$AQ13,'Vida Prima Directa'!AB13/'Vida Prima Directa'!AB$70),"")</f>
        <v>0.16918365458232024</v>
      </c>
      <c r="AC13" s="64">
        <f>IFERROR(IF($C$8=$D$8,'Vida Prima Directa'!AC13/'Vida Prima Directa'!$AQ13,'Vida Prima Directa'!AC13/'Vida Prima Directa'!AC$70),"")</f>
        <v>5.3841105848105739E-2</v>
      </c>
      <c r="AD13" s="64" t="str">
        <f>IFERROR(IF($C$8=$D$8,'Vida Prima Directa'!AD13/'Vida Prima Directa'!$AQ13,'Vida Prima Directa'!AD13/'Vida Prima Directa'!AD$70),"")</f>
        <v/>
      </c>
      <c r="AE13" s="64" t="str">
        <f>IFERROR(IF($C$8=$D$8,'Vida Prima Directa'!AE13/'Vida Prima Directa'!$AQ13,'Vida Prima Directa'!AE13/'Vida Prima Directa'!AE$70),"")</f>
        <v/>
      </c>
      <c r="AF13" s="64" t="str">
        <f>IFERROR(IF($C$8=$D$8,'Vida Prima Directa'!AF13/'Vida Prima Directa'!$AQ13,'Vida Prima Directa'!AF13/'Vida Prima Directa'!AF$70),"")</f>
        <v/>
      </c>
      <c r="AG13" s="64" t="str">
        <f>IFERROR(IF($C$8=$D$8,'Vida Prima Directa'!AG13/'Vida Prima Directa'!$AQ13,'Vida Prima Directa'!AG13/'Vida Prima Directa'!AG$70),"")</f>
        <v/>
      </c>
      <c r="AH13" s="64">
        <f>IFERROR(IF($C$8=$D$8,'Vida Prima Directa'!AH13/'Vida Prima Directa'!$AQ13,'Vida Prima Directa'!AH13/'Vida Prima Directa'!AH$70),"")</f>
        <v>8.1104501972925902E-3</v>
      </c>
      <c r="AI13" s="64">
        <f>IFERROR(IF($C$8=$D$8,'Vida Prima Directa'!AI13/'Vida Prima Directa'!$AQ13,'Vida Prima Directa'!AI13/'Vida Prima Directa'!AI$70),"")</f>
        <v>4.8608014538234377E-3</v>
      </c>
      <c r="AJ13" s="64" t="str">
        <f>IFERROR(IF($C$8=$D$8,'Vida Prima Directa'!AJ13/'Vida Prima Directa'!$AQ13,'Vida Prima Directa'!AJ13/'Vida Prima Directa'!AJ$70),"")</f>
        <v/>
      </c>
      <c r="AK13" s="64" t="str">
        <f>IFERROR(IF($C$8=$D$8,'Vida Prima Directa'!AK13/'Vida Prima Directa'!$AQ13,'Vida Prima Directa'!AK13/'Vida Prima Directa'!AK$70),"")</f>
        <v/>
      </c>
      <c r="AL13" s="64" t="str">
        <f>IFERROR(IF($C$8=$D$8,'Vida Prima Directa'!AL13/'Vida Prima Directa'!$AQ13,'Vida Prima Directa'!AL13/'Vida Prima Directa'!AL$70),"")</f>
        <v/>
      </c>
      <c r="AM13" s="64" t="str">
        <f>IFERROR(IF($C$8=$D$8,'Vida Prima Directa'!AM13/'Vida Prima Directa'!$AQ13,'Vida Prima Directa'!AM13/'Vida Prima Directa'!AM$70),"")</f>
        <v/>
      </c>
      <c r="AN13" s="64" t="str">
        <f>IFERROR(IF($C$8=$D$8,'Vida Prima Directa'!AN13/'Vida Prima Directa'!$AQ13,'Vida Prima Directa'!AN13/'Vida Prima Directa'!AN$70),"")</f>
        <v/>
      </c>
      <c r="AO13" s="64" t="str">
        <f>IFERROR(IF($C$8=$D$8,'Vida Prima Directa'!AO13/'Vida Prima Directa'!$AQ13,'Vida Prima Directa'!AO13/'Vida Prima Directa'!AO$70),"")</f>
        <v/>
      </c>
      <c r="AP13" s="64" t="str">
        <f>IFERROR(IF($C$8=$D$8,'Vida Prima Directa'!AP13/'Vida Prima Directa'!$AQ13,'Vida Prima Directa'!AP13/'Vida Prima Directa'!AP$70),"")</f>
        <v/>
      </c>
      <c r="AQ13" s="64">
        <f>IFERROR(IF($C$8=$D$8,'Vida Prima Directa'!AQ13/'Vida Prima Directa'!$AQ13,'Vida Prima Directa'!AQ13/'Vida Prima Directa'!AQ$70),"")</f>
        <v>1</v>
      </c>
    </row>
    <row r="14" spans="2:43" x14ac:dyDescent="0.2">
      <c r="B14" s="62" t="str">
        <f>'Datos Vida'!B251</f>
        <v>102. Temporal de Vida</v>
      </c>
      <c r="C14" s="64" t="str">
        <f>IFERROR(IF($C$8=$D$8,'Vida Prima Directa'!C14/'Vida Prima Directa'!$AQ14,'Vida Prima Directa'!C14/'Vida Prima Directa'!C$70),"")</f>
        <v/>
      </c>
      <c r="D14" s="64" t="str">
        <f>IFERROR(IF($C$8=$D$8,'Vida Prima Directa'!D14/'Vida Prima Directa'!$AQ14,'Vida Prima Directa'!D14/'Vida Prima Directa'!D$70),"")</f>
        <v/>
      </c>
      <c r="E14" s="64" t="str">
        <f>IFERROR(IF($C$8=$D$8,'Vida Prima Directa'!E14/'Vida Prima Directa'!$AQ14,'Vida Prima Directa'!E14/'Vida Prima Directa'!E$70),"")</f>
        <v/>
      </c>
      <c r="F14" s="64">
        <f>IFERROR(IF($C$8=$D$8,'Vida Prima Directa'!F14/'Vida Prima Directa'!$AQ14,'Vida Prima Directa'!F14/'Vida Prima Directa'!F$70),"")</f>
        <v>4.7322271154451086E-3</v>
      </c>
      <c r="G14" s="64">
        <f>IFERROR(IF($C$8=$D$8,'Vida Prima Directa'!G14/'Vida Prima Directa'!$AQ14,'Vida Prima Directa'!G14/'Vida Prima Directa'!G$70),"")</f>
        <v>4.1882810489290517E-2</v>
      </c>
      <c r="H14" s="64" t="str">
        <f>IFERROR(IF($C$8=$D$8,'Vida Prima Directa'!H14/'Vida Prima Directa'!$AQ14,'Vida Prima Directa'!H14/'Vida Prima Directa'!H$70),"")</f>
        <v/>
      </c>
      <c r="I14" s="64" t="str">
        <f>IFERROR(IF($C$8=$D$8,'Vida Prima Directa'!I14/'Vida Prima Directa'!$AQ14,'Vida Prima Directa'!I14/'Vida Prima Directa'!I$70),"")</f>
        <v/>
      </c>
      <c r="J14" s="64" t="str">
        <f>IFERROR(IF($C$8=$D$8,'Vida Prima Directa'!J14/'Vida Prima Directa'!$AQ14,'Vida Prima Directa'!J14/'Vida Prima Directa'!J$70),"")</f>
        <v/>
      </c>
      <c r="K14" s="64" t="str">
        <f>IFERROR(IF($C$8=$D$8,'Vida Prima Directa'!K14/'Vida Prima Directa'!$AQ14,'Vida Prima Directa'!K14/'Vida Prima Directa'!K$70),"")</f>
        <v/>
      </c>
      <c r="L14" s="64">
        <f>IFERROR(IF($C$8=$D$8,'Vida Prima Directa'!L14/'Vida Prima Directa'!$AQ14,'Vida Prima Directa'!L14/'Vida Prima Directa'!L$70),"")</f>
        <v>6.6123030398352836E-2</v>
      </c>
      <c r="M14" s="64" t="str">
        <f>IFERROR(IF($C$8=$D$8,'Vida Prima Directa'!M14/'Vida Prima Directa'!$AQ14,'Vida Prima Directa'!M14/'Vida Prima Directa'!M$70),"")</f>
        <v/>
      </c>
      <c r="N14" s="64">
        <f>IFERROR(IF($C$8=$D$8,'Vida Prima Directa'!N14/'Vida Prima Directa'!$AQ14,'Vida Prima Directa'!N14/'Vida Prima Directa'!N$70),"")</f>
        <v>7.3726014469959117E-4</v>
      </c>
      <c r="O14" s="64">
        <f>IFERROR(IF($C$8=$D$8,'Vida Prima Directa'!O14/'Vida Prima Directa'!$AQ14,'Vida Prima Directa'!O14/'Vida Prima Directa'!O$70),"")</f>
        <v>5.6646601275415365E-3</v>
      </c>
      <c r="P14" s="64">
        <f>IFERROR(IF($C$8=$D$8,'Vida Prima Directa'!P14/'Vida Prima Directa'!$AQ14,'Vida Prima Directa'!P14/'Vida Prima Directa'!P$70),"")</f>
        <v>6.662043524264348E-2</v>
      </c>
      <c r="Q14" s="64">
        <f>IFERROR(IF($C$8=$D$8,'Vida Prima Directa'!Q14/'Vida Prima Directa'!$AQ14,'Vida Prima Directa'!Q14/'Vida Prima Directa'!Q$70),"")</f>
        <v>5.2128849838428325E-2</v>
      </c>
      <c r="R14" s="64">
        <f>IFERROR(IF($C$8=$D$8,'Vida Prima Directa'!R14/'Vida Prima Directa'!$AQ14,'Vida Prima Directa'!R14/'Vida Prima Directa'!R$70),"")</f>
        <v>0.18500225199462381</v>
      </c>
      <c r="S14" s="64" t="str">
        <f>IFERROR(IF($C$8=$D$8,'Vida Prima Directa'!S14/'Vida Prima Directa'!$AQ14,'Vida Prima Directa'!S14/'Vida Prima Directa'!S$70),"")</f>
        <v/>
      </c>
      <c r="T14" s="64">
        <f>IFERROR(IF($C$8=$D$8,'Vida Prima Directa'!T14/'Vida Prima Directa'!$AQ14,'Vida Prima Directa'!T14/'Vida Prima Directa'!T$70),"")</f>
        <v>1.6264405616403101E-5</v>
      </c>
      <c r="U14" s="64">
        <f>IFERROR(IF($C$8=$D$8,'Vida Prima Directa'!U14/'Vida Prima Directa'!$AQ14,'Vida Prima Directa'!U14/'Vida Prima Directa'!U$70),"")</f>
        <v>3.0439460665160575E-3</v>
      </c>
      <c r="V14" s="64" t="str">
        <f>IFERROR(IF($C$8=$D$8,'Vida Prima Directa'!V14/'Vida Prima Directa'!$AQ14,'Vida Prima Directa'!V14/'Vida Prima Directa'!V$70),"")</f>
        <v/>
      </c>
      <c r="W14" s="64" t="str">
        <f>IFERROR(IF($C$8=$D$8,'Vida Prima Directa'!W14/'Vida Prima Directa'!$AQ14,'Vida Prima Directa'!W14/'Vida Prima Directa'!W$70),"")</f>
        <v/>
      </c>
      <c r="X14" s="64">
        <f>IFERROR(IF($C$8=$D$8,'Vida Prima Directa'!X14/'Vida Prima Directa'!$AQ14,'Vida Prima Directa'!X14/'Vida Prima Directa'!X$70),"")</f>
        <v>3.434953101318311E-2</v>
      </c>
      <c r="Y14" s="64">
        <f>IFERROR(IF($C$8=$D$8,'Vida Prima Directa'!Y14/'Vida Prima Directa'!$AQ14,'Vida Prima Directa'!Y14/'Vida Prima Directa'!Y$70),"")</f>
        <v>5.6181903972089567E-2</v>
      </c>
      <c r="Z14" s="64">
        <f>IFERROR(IF($C$8=$D$8,'Vida Prima Directa'!Z14/'Vida Prima Directa'!$AQ14,'Vida Prima Directa'!Z14/'Vida Prima Directa'!Z$70),"")</f>
        <v>0.14815068346249535</v>
      </c>
      <c r="AA14" s="64">
        <f>IFERROR(IF($C$8=$D$8,'Vida Prima Directa'!AA14/'Vida Prima Directa'!$AQ14,'Vida Prima Directa'!AA14/'Vida Prima Directa'!AA$70),"")</f>
        <v>2.0264377019645974E-3</v>
      </c>
      <c r="AB14" s="64">
        <f>IFERROR(IF($C$8=$D$8,'Vida Prima Directa'!AB14/'Vida Prima Directa'!$AQ14,'Vida Prima Directa'!AB14/'Vida Prima Directa'!AB$70),"")</f>
        <v>4.8589643684406186E-2</v>
      </c>
      <c r="AC14" s="64">
        <f>IFERROR(IF($C$8=$D$8,'Vida Prima Directa'!AC14/'Vida Prima Directa'!$AQ14,'Vida Prima Directa'!AC14/'Vida Prima Directa'!AC$70),"")</f>
        <v>6.0285359890188454E-2</v>
      </c>
      <c r="AD14" s="64" t="str">
        <f>IFERROR(IF($C$8=$D$8,'Vida Prima Directa'!AD14/'Vida Prima Directa'!$AQ14,'Vida Prima Directa'!AD14/'Vida Prima Directa'!AD$70),"")</f>
        <v/>
      </c>
      <c r="AE14" s="64" t="str">
        <f>IFERROR(IF($C$8=$D$8,'Vida Prima Directa'!AE14/'Vida Prima Directa'!$AQ14,'Vida Prima Directa'!AE14/'Vida Prima Directa'!AE$70),"")</f>
        <v/>
      </c>
      <c r="AF14" s="64" t="str">
        <f>IFERROR(IF($C$8=$D$8,'Vida Prima Directa'!AF14/'Vida Prima Directa'!$AQ14,'Vida Prima Directa'!AF14/'Vida Prima Directa'!AF$70),"")</f>
        <v/>
      </c>
      <c r="AG14" s="64">
        <f>IFERROR(IF($C$8=$D$8,'Vida Prima Directa'!AG14/'Vida Prima Directa'!$AQ14,'Vida Prima Directa'!AG14/'Vida Prima Directa'!AG$70),"")</f>
        <v>2.8909891618290488E-2</v>
      </c>
      <c r="AH14" s="64">
        <f>IFERROR(IF($C$8=$D$8,'Vida Prima Directa'!AH14/'Vida Prima Directa'!$AQ14,'Vida Prima Directa'!AH14/'Vida Prima Directa'!AH$70),"")</f>
        <v>0.16035560067488347</v>
      </c>
      <c r="AI14" s="64">
        <f>IFERROR(IF($C$8=$D$8,'Vida Prima Directa'!AI14/'Vida Prima Directa'!$AQ14,'Vida Prima Directa'!AI14/'Vida Prima Directa'!AI$70),"")</f>
        <v>3.2904858589036003E-2</v>
      </c>
      <c r="AJ14" s="64">
        <f>IFERROR(IF($C$8=$D$8,'Vida Prima Directa'!AJ14/'Vida Prima Directa'!$AQ14,'Vida Prima Directa'!AJ14/'Vida Prima Directa'!AJ$70),"")</f>
        <v>2.2943535703051276E-3</v>
      </c>
      <c r="AK14" s="64" t="str">
        <f>IFERROR(IF($C$8=$D$8,'Vida Prima Directa'!AK14/'Vida Prima Directa'!$AQ14,'Vida Prima Directa'!AK14/'Vida Prima Directa'!AK$70),"")</f>
        <v/>
      </c>
      <c r="AL14" s="64" t="str">
        <f>IFERROR(IF($C$8=$D$8,'Vida Prima Directa'!AL14/'Vida Prima Directa'!$AQ14,'Vida Prima Directa'!AL14/'Vida Prima Directa'!AL$70),"")</f>
        <v/>
      </c>
      <c r="AM14" s="64" t="str">
        <f>IFERROR(IF($C$8=$D$8,'Vida Prima Directa'!AM14/'Vida Prima Directa'!$AQ14,'Vida Prima Directa'!AM14/'Vida Prima Directa'!AM$70),"")</f>
        <v/>
      </c>
      <c r="AN14" s="64" t="str">
        <f>IFERROR(IF($C$8=$D$8,'Vida Prima Directa'!AN14/'Vida Prima Directa'!$AQ14,'Vida Prima Directa'!AN14/'Vida Prima Directa'!AN$70),"")</f>
        <v/>
      </c>
      <c r="AO14" s="64" t="str">
        <f>IFERROR(IF($C$8=$D$8,'Vida Prima Directa'!AO14/'Vida Prima Directa'!$AQ14,'Vida Prima Directa'!AO14/'Vida Prima Directa'!AO$70),"")</f>
        <v/>
      </c>
      <c r="AP14" s="64" t="str">
        <f>IFERROR(IF($C$8=$D$8,'Vida Prima Directa'!AP14/'Vida Prima Directa'!$AQ14,'Vida Prima Directa'!AP14/'Vida Prima Directa'!AP$70),"")</f>
        <v/>
      </c>
      <c r="AQ14" s="64">
        <f>IFERROR(IF($C$8=$D$8,'Vida Prima Directa'!AQ14/'Vida Prima Directa'!$AQ14,'Vida Prima Directa'!AQ14/'Vida Prima Directa'!AQ$70),"")</f>
        <v>1</v>
      </c>
    </row>
    <row r="15" spans="2:43" x14ac:dyDescent="0.2">
      <c r="B15" s="62" t="str">
        <f>'Datos Vida'!B252</f>
        <v>103. Seguros con Cuenta Única de Inversión (CUI)</v>
      </c>
      <c r="C15" s="64" t="str">
        <f>IFERROR(IF($C$8=$D$8,'Vida Prima Directa'!C15/'Vida Prima Directa'!$AQ15,'Vida Prima Directa'!C15/'Vida Prima Directa'!C$70),"")</f>
        <v/>
      </c>
      <c r="D15" s="64" t="str">
        <f>IFERROR(IF($C$8=$D$8,'Vida Prima Directa'!D15/'Vida Prima Directa'!$AQ15,'Vida Prima Directa'!D15/'Vida Prima Directa'!D$70),"")</f>
        <v/>
      </c>
      <c r="E15" s="64" t="str">
        <f>IFERROR(IF($C$8=$D$8,'Vida Prima Directa'!E15/'Vida Prima Directa'!$AQ15,'Vida Prima Directa'!E15/'Vida Prima Directa'!E$70),"")</f>
        <v/>
      </c>
      <c r="F15" s="64">
        <f>IFERROR(IF($C$8=$D$8,'Vida Prima Directa'!F15/'Vida Prima Directa'!$AQ15,'Vida Prima Directa'!F15/'Vida Prima Directa'!F$70),"")</f>
        <v>4.3327406861598598E-5</v>
      </c>
      <c r="G15" s="64">
        <f>IFERROR(IF($C$8=$D$8,'Vida Prima Directa'!G15/'Vida Prima Directa'!$AQ15,'Vida Prima Directa'!G15/'Vida Prima Directa'!G$70),"")</f>
        <v>4.6084803050028662E-2</v>
      </c>
      <c r="H15" s="64" t="str">
        <f>IFERROR(IF($C$8=$D$8,'Vida Prima Directa'!H15/'Vida Prima Directa'!$AQ15,'Vida Prima Directa'!H15/'Vida Prima Directa'!H$70),"")</f>
        <v/>
      </c>
      <c r="I15" s="64" t="str">
        <f>IFERROR(IF($C$8=$D$8,'Vida Prima Directa'!I15/'Vida Prima Directa'!$AQ15,'Vida Prima Directa'!I15/'Vida Prima Directa'!I$70),"")</f>
        <v/>
      </c>
      <c r="J15" s="64" t="str">
        <f>IFERROR(IF($C$8=$D$8,'Vida Prima Directa'!J15/'Vida Prima Directa'!$AQ15,'Vida Prima Directa'!J15/'Vida Prima Directa'!J$70),"")</f>
        <v/>
      </c>
      <c r="K15" s="64" t="str">
        <f>IFERROR(IF($C$8=$D$8,'Vida Prima Directa'!K15/'Vida Prima Directa'!$AQ15,'Vida Prima Directa'!K15/'Vida Prima Directa'!K$70),"")</f>
        <v/>
      </c>
      <c r="L15" s="64">
        <f>IFERROR(IF($C$8=$D$8,'Vida Prima Directa'!L15/'Vida Prima Directa'!$AQ15,'Vida Prima Directa'!L15/'Vida Prima Directa'!L$70),"")</f>
        <v>0.12137149870742202</v>
      </c>
      <c r="M15" s="64" t="str">
        <f>IFERROR(IF($C$8=$D$8,'Vida Prima Directa'!M15/'Vida Prima Directa'!$AQ15,'Vida Prima Directa'!M15/'Vida Prima Directa'!M$70),"")</f>
        <v/>
      </c>
      <c r="N15" s="64" t="str">
        <f>IFERROR(IF($C$8=$D$8,'Vida Prima Directa'!N15/'Vida Prima Directa'!$AQ15,'Vida Prima Directa'!N15/'Vida Prima Directa'!N$70),"")</f>
        <v/>
      </c>
      <c r="O15" s="64" t="str">
        <f>IFERROR(IF($C$8=$D$8,'Vida Prima Directa'!O15/'Vida Prima Directa'!$AQ15,'Vida Prima Directa'!O15/'Vida Prima Directa'!O$70),"")</f>
        <v/>
      </c>
      <c r="P15" s="64" t="str">
        <f>IFERROR(IF($C$8=$D$8,'Vida Prima Directa'!P15/'Vida Prima Directa'!$AQ15,'Vida Prima Directa'!P15/'Vida Prima Directa'!P$70),"")</f>
        <v/>
      </c>
      <c r="Q15" s="64">
        <f>IFERROR(IF($C$8=$D$8,'Vida Prima Directa'!Q15/'Vida Prima Directa'!$AQ15,'Vida Prima Directa'!Q15/'Vida Prima Directa'!Q$70),"")</f>
        <v>2.4652425196404929E-2</v>
      </c>
      <c r="R15" s="64">
        <f>IFERROR(IF($C$8=$D$8,'Vida Prima Directa'!R15/'Vida Prima Directa'!$AQ15,'Vida Prima Directa'!R15/'Vida Prima Directa'!R$70),"")</f>
        <v>0.16794549439813886</v>
      </c>
      <c r="S15" s="64" t="str">
        <f>IFERROR(IF($C$8=$D$8,'Vida Prima Directa'!S15/'Vida Prima Directa'!$AQ15,'Vida Prima Directa'!S15/'Vida Prima Directa'!S$70),"")</f>
        <v/>
      </c>
      <c r="T15" s="64" t="str">
        <f>IFERROR(IF($C$8=$D$8,'Vida Prima Directa'!T15/'Vida Prima Directa'!$AQ15,'Vida Prima Directa'!T15/'Vida Prima Directa'!T$70),"")</f>
        <v/>
      </c>
      <c r="U15" s="64" t="str">
        <f>IFERROR(IF($C$8=$D$8,'Vida Prima Directa'!U15/'Vida Prima Directa'!$AQ15,'Vida Prima Directa'!U15/'Vida Prima Directa'!U$70),"")</f>
        <v/>
      </c>
      <c r="V15" s="64" t="str">
        <f>IFERROR(IF($C$8=$D$8,'Vida Prima Directa'!V15/'Vida Prima Directa'!$AQ15,'Vida Prima Directa'!V15/'Vida Prima Directa'!V$70),"")</f>
        <v/>
      </c>
      <c r="W15" s="64" t="str">
        <f>IFERROR(IF($C$8=$D$8,'Vida Prima Directa'!W15/'Vida Prima Directa'!$AQ15,'Vida Prima Directa'!W15/'Vida Prima Directa'!W$70),"")</f>
        <v/>
      </c>
      <c r="X15" s="64" t="str">
        <f>IFERROR(IF($C$8=$D$8,'Vida Prima Directa'!X15/'Vida Prima Directa'!$AQ15,'Vida Prima Directa'!X15/'Vida Prima Directa'!X$70),"")</f>
        <v/>
      </c>
      <c r="Y15" s="64">
        <f>IFERROR(IF($C$8=$D$8,'Vida Prima Directa'!Y15/'Vida Prima Directa'!$AQ15,'Vida Prima Directa'!Y15/'Vida Prima Directa'!Y$70),"")</f>
        <v>4.6714947748389189E-5</v>
      </c>
      <c r="Z15" s="64">
        <f>IFERROR(IF($C$8=$D$8,'Vida Prima Directa'!Z15/'Vida Prima Directa'!$AQ15,'Vida Prima Directa'!Z15/'Vida Prima Directa'!Z$70),"")</f>
        <v>0.16514577119679541</v>
      </c>
      <c r="AA15" s="64">
        <f>IFERROR(IF($C$8=$D$8,'Vida Prima Directa'!AA15/'Vida Prima Directa'!$AQ15,'Vida Prima Directa'!AA15/'Vida Prima Directa'!AA$70),"")</f>
        <v>3.4303425693842191E-2</v>
      </c>
      <c r="AB15" s="64">
        <f>IFERROR(IF($C$8=$D$8,'Vida Prima Directa'!AB15/'Vida Prima Directa'!$AQ15,'Vida Prima Directa'!AB15/'Vida Prima Directa'!AB$70),"")</f>
        <v>4.0974756266088227E-3</v>
      </c>
      <c r="AC15" s="64">
        <f>IFERROR(IF($C$8=$D$8,'Vida Prima Directa'!AC15/'Vida Prima Directa'!$AQ15,'Vida Prima Directa'!AC15/'Vida Prima Directa'!AC$70),"")</f>
        <v>2.5570786840886997E-2</v>
      </c>
      <c r="AD15" s="64">
        <f>IFERROR(IF($C$8=$D$8,'Vida Prima Directa'!AD15/'Vida Prima Directa'!$AQ15,'Vida Prima Directa'!AD15/'Vida Prima Directa'!AD$70),"")</f>
        <v>0.10681204805478571</v>
      </c>
      <c r="AE15" s="64">
        <f>IFERROR(IF($C$8=$D$8,'Vida Prima Directa'!AE15/'Vida Prima Directa'!$AQ15,'Vida Prima Directa'!AE15/'Vida Prima Directa'!AE$70),"")</f>
        <v>1.3439775249425807E-5</v>
      </c>
      <c r="AF15" s="64" t="str">
        <f>IFERROR(IF($C$8=$D$8,'Vida Prima Directa'!AF15/'Vida Prima Directa'!$AQ15,'Vida Prima Directa'!AF15/'Vida Prima Directa'!AF$70),"")</f>
        <v/>
      </c>
      <c r="AG15" s="64" t="str">
        <f>IFERROR(IF($C$8=$D$8,'Vida Prima Directa'!AG15/'Vida Prima Directa'!$AQ15,'Vida Prima Directa'!AG15/'Vida Prima Directa'!AG$70),"")</f>
        <v/>
      </c>
      <c r="AH15" s="64">
        <f>IFERROR(IF($C$8=$D$8,'Vida Prima Directa'!AH15/'Vida Prima Directa'!$AQ15,'Vida Prima Directa'!AH15/'Vida Prima Directa'!AH$70),"")</f>
        <v>0.1275275298065652</v>
      </c>
      <c r="AI15" s="64">
        <f>IFERROR(IF($C$8=$D$8,'Vida Prima Directa'!AI15/'Vida Prima Directa'!$AQ15,'Vida Prima Directa'!AI15/'Vida Prima Directa'!AI$70),"")</f>
        <v>0.17638525929866175</v>
      </c>
      <c r="AJ15" s="64" t="str">
        <f>IFERROR(IF($C$8=$D$8,'Vida Prima Directa'!AJ15/'Vida Prima Directa'!$AQ15,'Vida Prima Directa'!AJ15/'Vida Prima Directa'!AJ$70),"")</f>
        <v/>
      </c>
      <c r="AK15" s="64" t="str">
        <f>IFERROR(IF($C$8=$D$8,'Vida Prima Directa'!AK15/'Vida Prima Directa'!$AQ15,'Vida Prima Directa'!AK15/'Vida Prima Directa'!AK$70),"")</f>
        <v/>
      </c>
      <c r="AL15" s="64" t="str">
        <f>IFERROR(IF($C$8=$D$8,'Vida Prima Directa'!AL15/'Vida Prima Directa'!$AQ15,'Vida Prima Directa'!AL15/'Vida Prima Directa'!AL$70),"")</f>
        <v/>
      </c>
      <c r="AM15" s="64" t="str">
        <f>IFERROR(IF($C$8=$D$8,'Vida Prima Directa'!AM15/'Vida Prima Directa'!$AQ15,'Vida Prima Directa'!AM15/'Vida Prima Directa'!AM$70),"")</f>
        <v/>
      </c>
      <c r="AN15" s="64" t="str">
        <f>IFERROR(IF($C$8=$D$8,'Vida Prima Directa'!AN15/'Vida Prima Directa'!$AQ15,'Vida Prima Directa'!AN15/'Vida Prima Directa'!AN$70),"")</f>
        <v/>
      </c>
      <c r="AO15" s="64" t="str">
        <f>IFERROR(IF($C$8=$D$8,'Vida Prima Directa'!AO15/'Vida Prima Directa'!$AQ15,'Vida Prima Directa'!AO15/'Vida Prima Directa'!AO$70),"")</f>
        <v/>
      </c>
      <c r="AP15" s="64" t="str">
        <f>IFERROR(IF($C$8=$D$8,'Vida Prima Directa'!AP15/'Vida Prima Directa'!$AQ15,'Vida Prima Directa'!AP15/'Vida Prima Directa'!AP$70),"")</f>
        <v/>
      </c>
      <c r="AQ15" s="64">
        <f>IFERROR(IF($C$8=$D$8,'Vida Prima Directa'!AQ15/'Vida Prima Directa'!$AQ15,'Vida Prima Directa'!AQ15/'Vida Prima Directa'!AQ$70),"")</f>
        <v>1</v>
      </c>
    </row>
    <row r="16" spans="2:43" x14ac:dyDescent="0.2">
      <c r="B16" s="62" t="str">
        <f>'Datos Vida'!B253</f>
        <v>104. Mixto o Dotal</v>
      </c>
      <c r="C16" s="64" t="str">
        <f>IFERROR(IF($C$8=$D$8,'Vida Prima Directa'!C16/'Vida Prima Directa'!$AQ16,'Vida Prima Directa'!C16/'Vida Prima Directa'!C$70),"")</f>
        <v/>
      </c>
      <c r="D16" s="64" t="str">
        <f>IFERROR(IF($C$8=$D$8,'Vida Prima Directa'!D16/'Vida Prima Directa'!$AQ16,'Vida Prima Directa'!D16/'Vida Prima Directa'!D$70),"")</f>
        <v/>
      </c>
      <c r="E16" s="64" t="str">
        <f>IFERROR(IF($C$8=$D$8,'Vida Prima Directa'!E16/'Vida Prima Directa'!$AQ16,'Vida Prima Directa'!E16/'Vida Prima Directa'!E$70),"")</f>
        <v/>
      </c>
      <c r="F16" s="64" t="str">
        <f>IFERROR(IF($C$8=$D$8,'Vida Prima Directa'!F16/'Vida Prima Directa'!$AQ16,'Vida Prima Directa'!F16/'Vida Prima Directa'!F$70),"")</f>
        <v/>
      </c>
      <c r="G16" s="64">
        <f>IFERROR(IF($C$8=$D$8,'Vida Prima Directa'!G16/'Vida Prima Directa'!$AQ16,'Vida Prima Directa'!G16/'Vida Prima Directa'!G$70),"")</f>
        <v>8.1021786458430837E-3</v>
      </c>
      <c r="H16" s="64" t="str">
        <f>IFERROR(IF($C$8=$D$8,'Vida Prima Directa'!H16/'Vida Prima Directa'!$AQ16,'Vida Prima Directa'!H16/'Vida Prima Directa'!H$70),"")</f>
        <v/>
      </c>
      <c r="I16" s="64" t="str">
        <f>IFERROR(IF($C$8=$D$8,'Vida Prima Directa'!I16/'Vida Prima Directa'!$AQ16,'Vida Prima Directa'!I16/'Vida Prima Directa'!I$70),"")</f>
        <v/>
      </c>
      <c r="J16" s="64" t="str">
        <f>IFERROR(IF($C$8=$D$8,'Vida Prima Directa'!J16/'Vida Prima Directa'!$AQ16,'Vida Prima Directa'!J16/'Vida Prima Directa'!J$70),"")</f>
        <v/>
      </c>
      <c r="K16" s="64" t="str">
        <f>IFERROR(IF($C$8=$D$8,'Vida Prima Directa'!K16/'Vida Prima Directa'!$AQ16,'Vida Prima Directa'!K16/'Vida Prima Directa'!K$70),"")</f>
        <v/>
      </c>
      <c r="L16" s="64">
        <f>IFERROR(IF($C$8=$D$8,'Vida Prima Directa'!L16/'Vida Prima Directa'!$AQ16,'Vida Prima Directa'!L16/'Vida Prima Directa'!L$70),"")</f>
        <v>5.809079609588064E-3</v>
      </c>
      <c r="M16" s="64" t="str">
        <f>IFERROR(IF($C$8=$D$8,'Vida Prima Directa'!M16/'Vida Prima Directa'!$AQ16,'Vida Prima Directa'!M16/'Vida Prima Directa'!M$70),"")</f>
        <v/>
      </c>
      <c r="N16" s="64" t="str">
        <f>IFERROR(IF($C$8=$D$8,'Vida Prima Directa'!N16/'Vida Prima Directa'!$AQ16,'Vida Prima Directa'!N16/'Vida Prima Directa'!N$70),"")</f>
        <v/>
      </c>
      <c r="O16" s="64" t="str">
        <f>IFERROR(IF($C$8=$D$8,'Vida Prima Directa'!O16/'Vida Prima Directa'!$AQ16,'Vida Prima Directa'!O16/'Vida Prima Directa'!O$70),"")</f>
        <v/>
      </c>
      <c r="P16" s="64" t="str">
        <f>IFERROR(IF($C$8=$D$8,'Vida Prima Directa'!P16/'Vida Prima Directa'!$AQ16,'Vida Prima Directa'!P16/'Vida Prima Directa'!P$70),"")</f>
        <v/>
      </c>
      <c r="Q16" s="64">
        <f>IFERROR(IF($C$8=$D$8,'Vida Prima Directa'!Q16/'Vida Prima Directa'!$AQ16,'Vida Prima Directa'!Q16/'Vida Prima Directa'!Q$70),"")</f>
        <v>3.7481150979241169E-3</v>
      </c>
      <c r="R16" s="64">
        <f>IFERROR(IF($C$8=$D$8,'Vida Prima Directa'!R16/'Vida Prima Directa'!$AQ16,'Vida Prima Directa'!R16/'Vida Prima Directa'!R$70),"")</f>
        <v>1.5182225601803991E-2</v>
      </c>
      <c r="S16" s="64" t="str">
        <f>IFERROR(IF($C$8=$D$8,'Vida Prima Directa'!S16/'Vida Prima Directa'!$AQ16,'Vida Prima Directa'!S16/'Vida Prima Directa'!S$70),"")</f>
        <v/>
      </c>
      <c r="T16" s="64" t="str">
        <f>IFERROR(IF($C$8=$D$8,'Vida Prima Directa'!T16/'Vida Prima Directa'!$AQ16,'Vida Prima Directa'!T16/'Vida Prima Directa'!T$70),"")</f>
        <v/>
      </c>
      <c r="U16" s="64" t="str">
        <f>IFERROR(IF($C$8=$D$8,'Vida Prima Directa'!U16/'Vida Prima Directa'!$AQ16,'Vida Prima Directa'!U16/'Vida Prima Directa'!U$70),"")</f>
        <v/>
      </c>
      <c r="V16" s="64" t="str">
        <f>IFERROR(IF($C$8=$D$8,'Vida Prima Directa'!V16/'Vida Prima Directa'!$AQ16,'Vida Prima Directa'!V16/'Vida Prima Directa'!V$70),"")</f>
        <v/>
      </c>
      <c r="W16" s="64" t="str">
        <f>IFERROR(IF($C$8=$D$8,'Vida Prima Directa'!W16/'Vida Prima Directa'!$AQ16,'Vida Prima Directa'!W16/'Vida Prima Directa'!W$70),"")</f>
        <v/>
      </c>
      <c r="X16" s="64">
        <f>IFERROR(IF($C$8=$D$8,'Vida Prima Directa'!X16/'Vida Prima Directa'!$AQ16,'Vida Prima Directa'!X16/'Vida Prima Directa'!X$70),"")</f>
        <v>0.24735317883628086</v>
      </c>
      <c r="Y16" s="64" t="str">
        <f>IFERROR(IF($C$8=$D$8,'Vida Prima Directa'!Y16/'Vida Prima Directa'!$AQ16,'Vida Prima Directa'!Y16/'Vida Prima Directa'!Y$70),"")</f>
        <v/>
      </c>
      <c r="Z16" s="64">
        <f>IFERROR(IF($C$8=$D$8,'Vida Prima Directa'!Z16/'Vida Prima Directa'!$AQ16,'Vida Prima Directa'!Z16/'Vida Prima Directa'!Z$70),"")</f>
        <v>1.0661486999289699E-2</v>
      </c>
      <c r="AA16" s="64">
        <f>IFERROR(IF($C$8=$D$8,'Vida Prima Directa'!AA16/'Vida Prima Directa'!$AQ16,'Vida Prima Directa'!AA16/'Vida Prima Directa'!AA$70),"")</f>
        <v>0.43726029252088566</v>
      </c>
      <c r="AB16" s="64">
        <f>IFERROR(IF($C$8=$D$8,'Vida Prima Directa'!AB16/'Vida Prima Directa'!$AQ16,'Vida Prima Directa'!AB16/'Vida Prima Directa'!AB$70),"")</f>
        <v>1.0615867128933075E-3</v>
      </c>
      <c r="AC16" s="64" t="str">
        <f>IFERROR(IF($C$8=$D$8,'Vida Prima Directa'!AC16/'Vida Prima Directa'!$AQ16,'Vida Prima Directa'!AC16/'Vida Prima Directa'!AC$70),"")</f>
        <v/>
      </c>
      <c r="AD16" s="64" t="str">
        <f>IFERROR(IF($C$8=$D$8,'Vida Prima Directa'!AD16/'Vida Prima Directa'!$AQ16,'Vida Prima Directa'!AD16/'Vida Prima Directa'!AD$70),"")</f>
        <v/>
      </c>
      <c r="AE16" s="64">
        <f>IFERROR(IF($C$8=$D$8,'Vida Prima Directa'!AE16/'Vida Prima Directa'!$AQ16,'Vida Prima Directa'!AE16/'Vida Prima Directa'!AE$70),"")</f>
        <v>-4.9318778763916721E-5</v>
      </c>
      <c r="AF16" s="64" t="str">
        <f>IFERROR(IF($C$8=$D$8,'Vida Prima Directa'!AF16/'Vida Prima Directa'!$AQ16,'Vida Prima Directa'!AF16/'Vida Prima Directa'!AF$70),"")</f>
        <v/>
      </c>
      <c r="AG16" s="64" t="str">
        <f>IFERROR(IF($C$8=$D$8,'Vida Prima Directa'!AG16/'Vida Prima Directa'!$AQ16,'Vida Prima Directa'!AG16/'Vida Prima Directa'!AG$70),"")</f>
        <v/>
      </c>
      <c r="AH16" s="64">
        <f>IFERROR(IF($C$8=$D$8,'Vida Prima Directa'!AH16/'Vida Prima Directa'!$AQ16,'Vida Prima Directa'!AH16/'Vida Prima Directa'!AH$70),"")</f>
        <v>0.17107462592546968</v>
      </c>
      <c r="AI16" s="64">
        <f>IFERROR(IF($C$8=$D$8,'Vida Prima Directa'!AI16/'Vida Prima Directa'!$AQ16,'Vida Prima Directa'!AI16/'Vida Prima Directa'!AI$70),"")</f>
        <v>9.9796548828785497E-2</v>
      </c>
      <c r="AJ16" s="64" t="str">
        <f>IFERROR(IF($C$8=$D$8,'Vida Prima Directa'!AJ16/'Vida Prima Directa'!$AQ16,'Vida Prima Directa'!AJ16/'Vida Prima Directa'!AJ$70),"")</f>
        <v/>
      </c>
      <c r="AK16" s="64" t="str">
        <f>IFERROR(IF($C$8=$D$8,'Vida Prima Directa'!AK16/'Vida Prima Directa'!$AQ16,'Vida Prima Directa'!AK16/'Vida Prima Directa'!AK$70),"")</f>
        <v/>
      </c>
      <c r="AL16" s="64" t="str">
        <f>IFERROR(IF($C$8=$D$8,'Vida Prima Directa'!AL16/'Vida Prima Directa'!$AQ16,'Vida Prima Directa'!AL16/'Vida Prima Directa'!AL$70),"")</f>
        <v/>
      </c>
      <c r="AM16" s="64" t="str">
        <f>IFERROR(IF($C$8=$D$8,'Vida Prima Directa'!AM16/'Vida Prima Directa'!$AQ16,'Vida Prima Directa'!AM16/'Vida Prima Directa'!AM$70),"")</f>
        <v/>
      </c>
      <c r="AN16" s="64" t="str">
        <f>IFERROR(IF($C$8=$D$8,'Vida Prima Directa'!AN16/'Vida Prima Directa'!$AQ16,'Vida Prima Directa'!AN16/'Vida Prima Directa'!AN$70),"")</f>
        <v/>
      </c>
      <c r="AO16" s="64" t="str">
        <f>IFERROR(IF($C$8=$D$8,'Vida Prima Directa'!AO16/'Vida Prima Directa'!$AQ16,'Vida Prima Directa'!AO16/'Vida Prima Directa'!AO$70),"")</f>
        <v/>
      </c>
      <c r="AP16" s="64" t="str">
        <f>IFERROR(IF($C$8=$D$8,'Vida Prima Directa'!AP16/'Vida Prima Directa'!$AQ16,'Vida Prima Directa'!AP16/'Vida Prima Directa'!AP$70),"")</f>
        <v/>
      </c>
      <c r="AQ16" s="64">
        <f>IFERROR(IF($C$8=$D$8,'Vida Prima Directa'!AQ16/'Vida Prima Directa'!$AQ16,'Vida Prima Directa'!AQ16/'Vida Prima Directa'!AQ$70),"")</f>
        <v>1</v>
      </c>
    </row>
    <row r="17" spans="2:43" x14ac:dyDescent="0.2">
      <c r="B17" s="62" t="str">
        <f>'Datos Vida'!B254</f>
        <v>105. Rentas Privadas y Otras Rentas</v>
      </c>
      <c r="C17" s="64" t="str">
        <f>IFERROR(IF($C$8=$D$8,'Vida Prima Directa'!C17/'Vida Prima Directa'!$AQ17,'Vida Prima Directa'!C17/'Vida Prima Directa'!C$70),"")</f>
        <v/>
      </c>
      <c r="D17" s="64" t="str">
        <f>IFERROR(IF($C$8=$D$8,'Vida Prima Directa'!D17/'Vida Prima Directa'!$AQ17,'Vida Prima Directa'!D17/'Vida Prima Directa'!D$70),"")</f>
        <v/>
      </c>
      <c r="E17" s="64" t="str">
        <f>IFERROR(IF($C$8=$D$8,'Vida Prima Directa'!E17/'Vida Prima Directa'!$AQ17,'Vida Prima Directa'!E17/'Vida Prima Directa'!E$70),"")</f>
        <v/>
      </c>
      <c r="F17" s="64" t="str">
        <f>IFERROR(IF($C$8=$D$8,'Vida Prima Directa'!F17/'Vida Prima Directa'!$AQ17,'Vida Prima Directa'!F17/'Vida Prima Directa'!F$70),"")</f>
        <v/>
      </c>
      <c r="G17" s="64">
        <f>IFERROR(IF($C$8=$D$8,'Vida Prima Directa'!G17/'Vida Prima Directa'!$AQ17,'Vida Prima Directa'!G17/'Vida Prima Directa'!G$70),"")</f>
        <v>1.7632317396716387E-2</v>
      </c>
      <c r="H17" s="64" t="str">
        <f>IFERROR(IF($C$8=$D$8,'Vida Prima Directa'!H17/'Vida Prima Directa'!$AQ17,'Vida Prima Directa'!H17/'Vida Prima Directa'!H$70),"")</f>
        <v/>
      </c>
      <c r="I17" s="64" t="str">
        <f>IFERROR(IF($C$8=$D$8,'Vida Prima Directa'!I17/'Vida Prima Directa'!$AQ17,'Vida Prima Directa'!I17/'Vida Prima Directa'!I$70),"")</f>
        <v/>
      </c>
      <c r="J17" s="64" t="str">
        <f>IFERROR(IF($C$8=$D$8,'Vida Prima Directa'!J17/'Vida Prima Directa'!$AQ17,'Vida Prima Directa'!J17/'Vida Prima Directa'!J$70),"")</f>
        <v/>
      </c>
      <c r="K17" s="64" t="str">
        <f>IFERROR(IF($C$8=$D$8,'Vida Prima Directa'!K17/'Vida Prima Directa'!$AQ17,'Vida Prima Directa'!K17/'Vida Prima Directa'!K$70),"")</f>
        <v/>
      </c>
      <c r="L17" s="64" t="str">
        <f>IFERROR(IF($C$8=$D$8,'Vida Prima Directa'!L17/'Vida Prima Directa'!$AQ17,'Vida Prima Directa'!L17/'Vida Prima Directa'!L$70),"")</f>
        <v/>
      </c>
      <c r="M17" s="64" t="str">
        <f>IFERROR(IF($C$8=$D$8,'Vida Prima Directa'!M17/'Vida Prima Directa'!$AQ17,'Vida Prima Directa'!M17/'Vida Prima Directa'!M$70),"")</f>
        <v/>
      </c>
      <c r="N17" s="64" t="str">
        <f>IFERROR(IF($C$8=$D$8,'Vida Prima Directa'!N17/'Vida Prima Directa'!$AQ17,'Vida Prima Directa'!N17/'Vida Prima Directa'!N$70),"")</f>
        <v/>
      </c>
      <c r="O17" s="64" t="str">
        <f>IFERROR(IF($C$8=$D$8,'Vida Prima Directa'!O17/'Vida Prima Directa'!$AQ17,'Vida Prima Directa'!O17/'Vida Prima Directa'!O$70),"")</f>
        <v/>
      </c>
      <c r="P17" s="64" t="str">
        <f>IFERROR(IF($C$8=$D$8,'Vida Prima Directa'!P17/'Vida Prima Directa'!$AQ17,'Vida Prima Directa'!P17/'Vida Prima Directa'!P$70),"")</f>
        <v/>
      </c>
      <c r="Q17" s="64" t="str">
        <f>IFERROR(IF($C$8=$D$8,'Vida Prima Directa'!Q17/'Vida Prima Directa'!$AQ17,'Vida Prima Directa'!Q17/'Vida Prima Directa'!Q$70),"")</f>
        <v/>
      </c>
      <c r="R17" s="64">
        <f>IFERROR(IF($C$8=$D$8,'Vida Prima Directa'!R17/'Vida Prima Directa'!$AQ17,'Vida Prima Directa'!R17/'Vida Prima Directa'!R$70),"")</f>
        <v>2.6434223009281509E-2</v>
      </c>
      <c r="S17" s="64" t="str">
        <f>IFERROR(IF($C$8=$D$8,'Vida Prima Directa'!S17/'Vida Prima Directa'!$AQ17,'Vida Prima Directa'!S17/'Vida Prima Directa'!S$70),"")</f>
        <v/>
      </c>
      <c r="T17" s="64" t="str">
        <f>IFERROR(IF($C$8=$D$8,'Vida Prima Directa'!T17/'Vida Prima Directa'!$AQ17,'Vida Prima Directa'!T17/'Vida Prima Directa'!T$70),"")</f>
        <v/>
      </c>
      <c r="U17" s="64" t="str">
        <f>IFERROR(IF($C$8=$D$8,'Vida Prima Directa'!U17/'Vida Prima Directa'!$AQ17,'Vida Prima Directa'!U17/'Vida Prima Directa'!U$70),"")</f>
        <v/>
      </c>
      <c r="V17" s="64" t="str">
        <f>IFERROR(IF($C$8=$D$8,'Vida Prima Directa'!V17/'Vida Prima Directa'!$AQ17,'Vida Prima Directa'!V17/'Vida Prima Directa'!V$70),"")</f>
        <v/>
      </c>
      <c r="W17" s="64" t="str">
        <f>IFERROR(IF($C$8=$D$8,'Vida Prima Directa'!W17/'Vida Prima Directa'!$AQ17,'Vida Prima Directa'!W17/'Vida Prima Directa'!W$70),"")</f>
        <v/>
      </c>
      <c r="X17" s="64" t="str">
        <f>IFERROR(IF($C$8=$D$8,'Vida Prima Directa'!X17/'Vida Prima Directa'!$AQ17,'Vida Prima Directa'!X17/'Vida Prima Directa'!X$70),"")</f>
        <v/>
      </c>
      <c r="Y17" s="64" t="str">
        <f>IFERROR(IF($C$8=$D$8,'Vida Prima Directa'!Y17/'Vida Prima Directa'!$AQ17,'Vida Prima Directa'!Y17/'Vida Prima Directa'!Y$70),"")</f>
        <v/>
      </c>
      <c r="Z17" s="64">
        <f>IFERROR(IF($C$8=$D$8,'Vida Prima Directa'!Z17/'Vida Prima Directa'!$AQ17,'Vida Prima Directa'!Z17/'Vida Prima Directa'!Z$70),"")</f>
        <v>0.34427040954366622</v>
      </c>
      <c r="AA17" s="64">
        <f>IFERROR(IF($C$8=$D$8,'Vida Prima Directa'!AA17/'Vida Prima Directa'!$AQ17,'Vida Prima Directa'!AA17/'Vida Prima Directa'!AA$70),"")</f>
        <v>0.42212526511989851</v>
      </c>
      <c r="AB17" s="64" t="str">
        <f>IFERROR(IF($C$8=$D$8,'Vida Prima Directa'!AB17/'Vida Prima Directa'!$AQ17,'Vida Prima Directa'!AB17/'Vida Prima Directa'!AB$70),"")</f>
        <v/>
      </c>
      <c r="AC17" s="64" t="str">
        <f>IFERROR(IF($C$8=$D$8,'Vida Prima Directa'!AC17/'Vida Prima Directa'!$AQ17,'Vida Prima Directa'!AC17/'Vida Prima Directa'!AC$70),"")</f>
        <v/>
      </c>
      <c r="AD17" s="64">
        <f>IFERROR(IF($C$8=$D$8,'Vida Prima Directa'!AD17/'Vida Prima Directa'!$AQ17,'Vida Prima Directa'!AD17/'Vida Prima Directa'!AD$70),"")</f>
        <v>0.18927347770792377</v>
      </c>
      <c r="AE17" s="64" t="str">
        <f>IFERROR(IF($C$8=$D$8,'Vida Prima Directa'!AE17/'Vida Prima Directa'!$AQ17,'Vida Prima Directa'!AE17/'Vida Prima Directa'!AE$70),"")</f>
        <v/>
      </c>
      <c r="AF17" s="64" t="str">
        <f>IFERROR(IF($C$8=$D$8,'Vida Prima Directa'!AF17/'Vida Prima Directa'!$AQ17,'Vida Prima Directa'!AF17/'Vida Prima Directa'!AF$70),"")</f>
        <v/>
      </c>
      <c r="AG17" s="64" t="str">
        <f>IFERROR(IF($C$8=$D$8,'Vida Prima Directa'!AG17/'Vida Prima Directa'!$AQ17,'Vida Prima Directa'!AG17/'Vida Prima Directa'!AG$70),"")</f>
        <v/>
      </c>
      <c r="AH17" s="64" t="str">
        <f>IFERROR(IF($C$8=$D$8,'Vida Prima Directa'!AH17/'Vida Prima Directa'!$AQ17,'Vida Prima Directa'!AH17/'Vida Prima Directa'!AH$70),"")</f>
        <v/>
      </c>
      <c r="AI17" s="64">
        <f>IFERROR(IF($C$8=$D$8,'Vida Prima Directa'!AI17/'Vida Prima Directa'!$AQ17,'Vida Prima Directa'!AI17/'Vida Prima Directa'!AI$70),"")</f>
        <v>2.6430722251367424E-4</v>
      </c>
      <c r="AJ17" s="64" t="str">
        <f>IFERROR(IF($C$8=$D$8,'Vida Prima Directa'!AJ17/'Vida Prima Directa'!$AQ17,'Vida Prima Directa'!AJ17/'Vida Prima Directa'!AJ$70),"")</f>
        <v/>
      </c>
      <c r="AK17" s="64" t="str">
        <f>IFERROR(IF($C$8=$D$8,'Vida Prima Directa'!AK17/'Vida Prima Directa'!$AQ17,'Vida Prima Directa'!AK17/'Vida Prima Directa'!AK$70),"")</f>
        <v/>
      </c>
      <c r="AL17" s="64" t="str">
        <f>IFERROR(IF($C$8=$D$8,'Vida Prima Directa'!AL17/'Vida Prima Directa'!$AQ17,'Vida Prima Directa'!AL17/'Vida Prima Directa'!AL$70),"")</f>
        <v/>
      </c>
      <c r="AM17" s="64" t="str">
        <f>IFERROR(IF($C$8=$D$8,'Vida Prima Directa'!AM17/'Vida Prima Directa'!$AQ17,'Vida Prima Directa'!AM17/'Vida Prima Directa'!AM$70),"")</f>
        <v/>
      </c>
      <c r="AN17" s="64" t="str">
        <f>IFERROR(IF($C$8=$D$8,'Vida Prima Directa'!AN17/'Vida Prima Directa'!$AQ17,'Vida Prima Directa'!AN17/'Vida Prima Directa'!AN$70),"")</f>
        <v/>
      </c>
      <c r="AO17" s="64" t="str">
        <f>IFERROR(IF($C$8=$D$8,'Vida Prima Directa'!AO17/'Vida Prima Directa'!$AQ17,'Vida Prima Directa'!AO17/'Vida Prima Directa'!AO$70),"")</f>
        <v/>
      </c>
      <c r="AP17" s="64" t="str">
        <f>IFERROR(IF($C$8=$D$8,'Vida Prima Directa'!AP17/'Vida Prima Directa'!$AQ17,'Vida Prima Directa'!AP17/'Vida Prima Directa'!AP$70),"")</f>
        <v/>
      </c>
      <c r="AQ17" s="64">
        <f>IFERROR(IF($C$8=$D$8,'Vida Prima Directa'!AQ17/'Vida Prima Directa'!$AQ17,'Vida Prima Directa'!AQ17/'Vida Prima Directa'!AQ$70),"")</f>
        <v>1</v>
      </c>
    </row>
    <row r="18" spans="2:43" x14ac:dyDescent="0.2">
      <c r="B18" s="62" t="str">
        <f>'Datos Vida'!B255</f>
        <v>106. Dotal puro o Capital Diferido</v>
      </c>
      <c r="C18" s="64" t="str">
        <f>IFERROR(IF($C$8=$D$8,'Vida Prima Directa'!C18/'Vida Prima Directa'!$AQ18,'Vida Prima Directa'!C18/'Vida Prima Directa'!C$70),"")</f>
        <v/>
      </c>
      <c r="D18" s="64" t="str">
        <f>IFERROR(IF($C$8=$D$8,'Vida Prima Directa'!D18/'Vida Prima Directa'!$AQ18,'Vida Prima Directa'!D18/'Vida Prima Directa'!D$70),"")</f>
        <v/>
      </c>
      <c r="E18" s="64" t="str">
        <f>IFERROR(IF($C$8=$D$8,'Vida Prima Directa'!E18/'Vida Prima Directa'!$AQ18,'Vida Prima Directa'!E18/'Vida Prima Directa'!E$70),"")</f>
        <v/>
      </c>
      <c r="F18" s="64" t="str">
        <f>IFERROR(IF($C$8=$D$8,'Vida Prima Directa'!F18/'Vida Prima Directa'!$AQ18,'Vida Prima Directa'!F18/'Vida Prima Directa'!F$70),"")</f>
        <v/>
      </c>
      <c r="G18" s="64" t="str">
        <f>IFERROR(IF($C$8=$D$8,'Vida Prima Directa'!G18/'Vida Prima Directa'!$AQ18,'Vida Prima Directa'!G18/'Vida Prima Directa'!G$70),"")</f>
        <v/>
      </c>
      <c r="H18" s="64" t="str">
        <f>IFERROR(IF($C$8=$D$8,'Vida Prima Directa'!H18/'Vida Prima Directa'!$AQ18,'Vida Prima Directa'!H18/'Vida Prima Directa'!H$70),"")</f>
        <v/>
      </c>
      <c r="I18" s="64" t="str">
        <f>IFERROR(IF($C$8=$D$8,'Vida Prima Directa'!I18/'Vida Prima Directa'!$AQ18,'Vida Prima Directa'!I18/'Vida Prima Directa'!I$70),"")</f>
        <v/>
      </c>
      <c r="J18" s="64" t="str">
        <f>IFERROR(IF($C$8=$D$8,'Vida Prima Directa'!J18/'Vida Prima Directa'!$AQ18,'Vida Prima Directa'!J18/'Vida Prima Directa'!J$70),"")</f>
        <v/>
      </c>
      <c r="K18" s="64" t="str">
        <f>IFERROR(IF($C$8=$D$8,'Vida Prima Directa'!K18/'Vida Prima Directa'!$AQ18,'Vida Prima Directa'!K18/'Vida Prima Directa'!K$70),"")</f>
        <v/>
      </c>
      <c r="L18" s="64">
        <f>IFERROR(IF($C$8=$D$8,'Vida Prima Directa'!L18/'Vida Prima Directa'!$AQ18,'Vida Prima Directa'!L18/'Vida Prima Directa'!L$70),"")</f>
        <v>1</v>
      </c>
      <c r="M18" s="64" t="str">
        <f>IFERROR(IF($C$8=$D$8,'Vida Prima Directa'!M18/'Vida Prima Directa'!$AQ18,'Vida Prima Directa'!M18/'Vida Prima Directa'!M$70),"")</f>
        <v/>
      </c>
      <c r="N18" s="64" t="str">
        <f>IFERROR(IF($C$8=$D$8,'Vida Prima Directa'!N18/'Vida Prima Directa'!$AQ18,'Vida Prima Directa'!N18/'Vida Prima Directa'!N$70),"")</f>
        <v/>
      </c>
      <c r="O18" s="64" t="str">
        <f>IFERROR(IF($C$8=$D$8,'Vida Prima Directa'!O18/'Vida Prima Directa'!$AQ18,'Vida Prima Directa'!O18/'Vida Prima Directa'!O$70),"")</f>
        <v/>
      </c>
      <c r="P18" s="64" t="str">
        <f>IFERROR(IF($C$8=$D$8,'Vida Prima Directa'!P18/'Vida Prima Directa'!$AQ18,'Vida Prima Directa'!P18/'Vida Prima Directa'!P$70),"")</f>
        <v/>
      </c>
      <c r="Q18" s="64" t="str">
        <f>IFERROR(IF($C$8=$D$8,'Vida Prima Directa'!Q18/'Vida Prima Directa'!$AQ18,'Vida Prima Directa'!Q18/'Vida Prima Directa'!Q$70),"")</f>
        <v/>
      </c>
      <c r="R18" s="64" t="str">
        <f>IFERROR(IF($C$8=$D$8,'Vida Prima Directa'!R18/'Vida Prima Directa'!$AQ18,'Vida Prima Directa'!R18/'Vida Prima Directa'!R$70),"")</f>
        <v/>
      </c>
      <c r="S18" s="64" t="str">
        <f>IFERROR(IF($C$8=$D$8,'Vida Prima Directa'!S18/'Vida Prima Directa'!$AQ18,'Vida Prima Directa'!S18/'Vida Prima Directa'!S$70),"")</f>
        <v/>
      </c>
      <c r="T18" s="64" t="str">
        <f>IFERROR(IF($C$8=$D$8,'Vida Prima Directa'!T18/'Vida Prima Directa'!$AQ18,'Vida Prima Directa'!T18/'Vida Prima Directa'!T$70),"")</f>
        <v/>
      </c>
      <c r="U18" s="64" t="str">
        <f>IFERROR(IF($C$8=$D$8,'Vida Prima Directa'!U18/'Vida Prima Directa'!$AQ18,'Vida Prima Directa'!U18/'Vida Prima Directa'!U$70),"")</f>
        <v/>
      </c>
      <c r="V18" s="64" t="str">
        <f>IFERROR(IF($C$8=$D$8,'Vida Prima Directa'!V18/'Vida Prima Directa'!$AQ18,'Vida Prima Directa'!V18/'Vida Prima Directa'!V$70),"")</f>
        <v/>
      </c>
      <c r="W18" s="64" t="str">
        <f>IFERROR(IF($C$8=$D$8,'Vida Prima Directa'!W18/'Vida Prima Directa'!$AQ18,'Vida Prima Directa'!W18/'Vida Prima Directa'!W$70),"")</f>
        <v/>
      </c>
      <c r="X18" s="64" t="str">
        <f>IFERROR(IF($C$8=$D$8,'Vida Prima Directa'!X18/'Vida Prima Directa'!$AQ18,'Vida Prima Directa'!X18/'Vida Prima Directa'!X$70),"")</f>
        <v/>
      </c>
      <c r="Y18" s="64" t="str">
        <f>IFERROR(IF($C$8=$D$8,'Vida Prima Directa'!Y18/'Vida Prima Directa'!$AQ18,'Vida Prima Directa'!Y18/'Vida Prima Directa'!Y$70),"")</f>
        <v/>
      </c>
      <c r="Z18" s="64" t="str">
        <f>IFERROR(IF($C$8=$D$8,'Vida Prima Directa'!Z18/'Vida Prima Directa'!$AQ18,'Vida Prima Directa'!Z18/'Vida Prima Directa'!Z$70),"")</f>
        <v/>
      </c>
      <c r="AA18" s="64" t="str">
        <f>IFERROR(IF($C$8=$D$8,'Vida Prima Directa'!AA18/'Vida Prima Directa'!$AQ18,'Vida Prima Directa'!AA18/'Vida Prima Directa'!AA$70),"")</f>
        <v/>
      </c>
      <c r="AB18" s="64" t="str">
        <f>IFERROR(IF($C$8=$D$8,'Vida Prima Directa'!AB18/'Vida Prima Directa'!$AQ18,'Vida Prima Directa'!AB18/'Vida Prima Directa'!AB$70),"")</f>
        <v/>
      </c>
      <c r="AC18" s="64" t="str">
        <f>IFERROR(IF($C$8=$D$8,'Vida Prima Directa'!AC18/'Vida Prima Directa'!$AQ18,'Vida Prima Directa'!AC18/'Vida Prima Directa'!AC$70),"")</f>
        <v/>
      </c>
      <c r="AD18" s="64" t="str">
        <f>IFERROR(IF($C$8=$D$8,'Vida Prima Directa'!AD18/'Vida Prima Directa'!$AQ18,'Vida Prima Directa'!AD18/'Vida Prima Directa'!AD$70),"")</f>
        <v/>
      </c>
      <c r="AE18" s="64" t="str">
        <f>IFERROR(IF($C$8=$D$8,'Vida Prima Directa'!AE18/'Vida Prima Directa'!$AQ18,'Vida Prima Directa'!AE18/'Vida Prima Directa'!AE$70),"")</f>
        <v/>
      </c>
      <c r="AF18" s="64" t="str">
        <f>IFERROR(IF($C$8=$D$8,'Vida Prima Directa'!AF18/'Vida Prima Directa'!$AQ18,'Vida Prima Directa'!AF18/'Vida Prima Directa'!AF$70),"")</f>
        <v/>
      </c>
      <c r="AG18" s="64" t="str">
        <f>IFERROR(IF($C$8=$D$8,'Vida Prima Directa'!AG18/'Vida Prima Directa'!$AQ18,'Vida Prima Directa'!AG18/'Vida Prima Directa'!AG$70),"")</f>
        <v/>
      </c>
      <c r="AH18" s="64" t="str">
        <f>IFERROR(IF($C$8=$D$8,'Vida Prima Directa'!AH18/'Vida Prima Directa'!$AQ18,'Vida Prima Directa'!AH18/'Vida Prima Directa'!AH$70),"")</f>
        <v/>
      </c>
      <c r="AI18" s="64" t="str">
        <f>IFERROR(IF($C$8=$D$8,'Vida Prima Directa'!AI18/'Vida Prima Directa'!$AQ18,'Vida Prima Directa'!AI18/'Vida Prima Directa'!AI$70),"")</f>
        <v/>
      </c>
      <c r="AJ18" s="64" t="str">
        <f>IFERROR(IF($C$8=$D$8,'Vida Prima Directa'!AJ18/'Vida Prima Directa'!$AQ18,'Vida Prima Directa'!AJ18/'Vida Prima Directa'!AJ$70),"")</f>
        <v/>
      </c>
      <c r="AK18" s="64" t="str">
        <f>IFERROR(IF($C$8=$D$8,'Vida Prima Directa'!AK18/'Vida Prima Directa'!$AQ18,'Vida Prima Directa'!AK18/'Vida Prima Directa'!AK$70),"")</f>
        <v/>
      </c>
      <c r="AL18" s="64" t="str">
        <f>IFERROR(IF($C$8=$D$8,'Vida Prima Directa'!AL18/'Vida Prima Directa'!$AQ18,'Vida Prima Directa'!AL18/'Vida Prima Directa'!AL$70),"")</f>
        <v/>
      </c>
      <c r="AM18" s="64" t="str">
        <f>IFERROR(IF($C$8=$D$8,'Vida Prima Directa'!AM18/'Vida Prima Directa'!$AQ18,'Vida Prima Directa'!AM18/'Vida Prima Directa'!AM$70),"")</f>
        <v/>
      </c>
      <c r="AN18" s="64" t="str">
        <f>IFERROR(IF($C$8=$D$8,'Vida Prima Directa'!AN18/'Vida Prima Directa'!$AQ18,'Vida Prima Directa'!AN18/'Vida Prima Directa'!AN$70),"")</f>
        <v/>
      </c>
      <c r="AO18" s="64" t="str">
        <f>IFERROR(IF($C$8=$D$8,'Vida Prima Directa'!AO18/'Vida Prima Directa'!$AQ18,'Vida Prima Directa'!AO18/'Vida Prima Directa'!AO$70),"")</f>
        <v/>
      </c>
      <c r="AP18" s="64" t="str">
        <f>IFERROR(IF($C$8=$D$8,'Vida Prima Directa'!AP18/'Vida Prima Directa'!$AQ18,'Vida Prima Directa'!AP18/'Vida Prima Directa'!AP$70),"")</f>
        <v/>
      </c>
      <c r="AQ18" s="64">
        <f>IFERROR(IF($C$8=$D$8,'Vida Prima Directa'!AQ18/'Vida Prima Directa'!$AQ18,'Vida Prima Directa'!AQ18/'Vida Prima Directa'!AQ$70),"")</f>
        <v>1</v>
      </c>
    </row>
    <row r="19" spans="2:43" x14ac:dyDescent="0.2">
      <c r="B19" s="62" t="str">
        <f>'Datos Vida'!B256</f>
        <v>107. Protección Familiar</v>
      </c>
      <c r="C19" s="64" t="str">
        <f>IFERROR(IF($C$8=$D$8,'Vida Prima Directa'!C19/'Vida Prima Directa'!$AQ19,'Vida Prima Directa'!C19/'Vida Prima Directa'!C$70),"")</f>
        <v/>
      </c>
      <c r="D19" s="64" t="str">
        <f>IFERROR(IF($C$8=$D$8,'Vida Prima Directa'!D19/'Vida Prima Directa'!$AQ19,'Vida Prima Directa'!D19/'Vida Prima Directa'!D$70),"")</f>
        <v/>
      </c>
      <c r="E19" s="64" t="str">
        <f>IFERROR(IF($C$8=$D$8,'Vida Prima Directa'!E19/'Vida Prima Directa'!$AQ19,'Vida Prima Directa'!E19/'Vida Prima Directa'!E$70),"")</f>
        <v/>
      </c>
      <c r="F19" s="64" t="str">
        <f>IFERROR(IF($C$8=$D$8,'Vida Prima Directa'!F19/'Vida Prima Directa'!$AQ19,'Vida Prima Directa'!F19/'Vida Prima Directa'!F$70),"")</f>
        <v/>
      </c>
      <c r="G19" s="64" t="str">
        <f>IFERROR(IF($C$8=$D$8,'Vida Prima Directa'!G19/'Vida Prima Directa'!$AQ19,'Vida Prima Directa'!G19/'Vida Prima Directa'!G$70),"")</f>
        <v/>
      </c>
      <c r="H19" s="64" t="str">
        <f>IFERROR(IF($C$8=$D$8,'Vida Prima Directa'!H19/'Vida Prima Directa'!$AQ19,'Vida Prima Directa'!H19/'Vida Prima Directa'!H$70),"")</f>
        <v/>
      </c>
      <c r="I19" s="64" t="str">
        <f>IFERROR(IF($C$8=$D$8,'Vida Prima Directa'!I19/'Vida Prima Directa'!$AQ19,'Vida Prima Directa'!I19/'Vida Prima Directa'!I$70),"")</f>
        <v/>
      </c>
      <c r="J19" s="64" t="str">
        <f>IFERROR(IF($C$8=$D$8,'Vida Prima Directa'!J19/'Vida Prima Directa'!$AQ19,'Vida Prima Directa'!J19/'Vida Prima Directa'!J$70),"")</f>
        <v/>
      </c>
      <c r="K19" s="64" t="str">
        <f>IFERROR(IF($C$8=$D$8,'Vida Prima Directa'!K19/'Vida Prima Directa'!$AQ19,'Vida Prima Directa'!K19/'Vida Prima Directa'!K$70),"")</f>
        <v/>
      </c>
      <c r="L19" s="64">
        <f>IFERROR(IF($C$8=$D$8,'Vida Prima Directa'!L19/'Vida Prima Directa'!$AQ19,'Vida Prima Directa'!L19/'Vida Prima Directa'!L$70),"")</f>
        <v>0.67434129811446841</v>
      </c>
      <c r="M19" s="64" t="str">
        <f>IFERROR(IF($C$8=$D$8,'Vida Prima Directa'!M19/'Vida Prima Directa'!$AQ19,'Vida Prima Directa'!M19/'Vida Prima Directa'!M$70),"")</f>
        <v/>
      </c>
      <c r="N19" s="64" t="str">
        <f>IFERROR(IF($C$8=$D$8,'Vida Prima Directa'!N19/'Vida Prima Directa'!$AQ19,'Vida Prima Directa'!N19/'Vida Prima Directa'!N$70),"")</f>
        <v/>
      </c>
      <c r="O19" s="64" t="str">
        <f>IFERROR(IF($C$8=$D$8,'Vida Prima Directa'!O19/'Vida Prima Directa'!$AQ19,'Vida Prima Directa'!O19/'Vida Prima Directa'!O$70),"")</f>
        <v/>
      </c>
      <c r="P19" s="64" t="str">
        <f>IFERROR(IF($C$8=$D$8,'Vida Prima Directa'!P19/'Vida Prima Directa'!$AQ19,'Vida Prima Directa'!P19/'Vida Prima Directa'!P$70),"")</f>
        <v/>
      </c>
      <c r="Q19" s="64" t="str">
        <f>IFERROR(IF($C$8=$D$8,'Vida Prima Directa'!Q19/'Vida Prima Directa'!$AQ19,'Vida Prima Directa'!Q19/'Vida Prima Directa'!Q$70),"")</f>
        <v/>
      </c>
      <c r="R19" s="64">
        <f>IFERROR(IF($C$8=$D$8,'Vida Prima Directa'!R19/'Vida Prima Directa'!$AQ19,'Vida Prima Directa'!R19/'Vida Prima Directa'!R$70),"")</f>
        <v>2.4994302277080776E-3</v>
      </c>
      <c r="S19" s="64" t="str">
        <f>IFERROR(IF($C$8=$D$8,'Vida Prima Directa'!S19/'Vida Prima Directa'!$AQ19,'Vida Prima Directa'!S19/'Vida Prima Directa'!S$70),"")</f>
        <v/>
      </c>
      <c r="T19" s="64" t="str">
        <f>IFERROR(IF($C$8=$D$8,'Vida Prima Directa'!T19/'Vida Prima Directa'!$AQ19,'Vida Prima Directa'!T19/'Vida Prima Directa'!T$70),"")</f>
        <v/>
      </c>
      <c r="U19" s="64" t="str">
        <f>IFERROR(IF($C$8=$D$8,'Vida Prima Directa'!U19/'Vida Prima Directa'!$AQ19,'Vida Prima Directa'!U19/'Vida Prima Directa'!U$70),"")</f>
        <v/>
      </c>
      <c r="V19" s="64" t="str">
        <f>IFERROR(IF($C$8=$D$8,'Vida Prima Directa'!V19/'Vida Prima Directa'!$AQ19,'Vida Prima Directa'!V19/'Vida Prima Directa'!V$70),"")</f>
        <v/>
      </c>
      <c r="W19" s="64" t="str">
        <f>IFERROR(IF($C$8=$D$8,'Vida Prima Directa'!W19/'Vida Prima Directa'!$AQ19,'Vida Prima Directa'!W19/'Vida Prima Directa'!W$70),"")</f>
        <v/>
      </c>
      <c r="X19" s="64">
        <f>IFERROR(IF($C$8=$D$8,'Vida Prima Directa'!X19/'Vida Prima Directa'!$AQ19,'Vida Prima Directa'!X19/'Vida Prima Directa'!X$70),"")</f>
        <v>1.1486405655168278E-3</v>
      </c>
      <c r="Y19" s="64">
        <f>IFERROR(IF($C$8=$D$8,'Vida Prima Directa'!Y19/'Vida Prima Directa'!$AQ19,'Vida Prima Directa'!Y19/'Vida Prima Directa'!Y$70),"")</f>
        <v>-1.4218838549381576E-4</v>
      </c>
      <c r="Z19" s="64">
        <f>IFERROR(IF($C$8=$D$8,'Vida Prima Directa'!Z19/'Vida Prima Directa'!$AQ19,'Vida Prima Directa'!Z19/'Vida Prima Directa'!Z$70),"")</f>
        <v>1.3098213607413937E-6</v>
      </c>
      <c r="AA19" s="64">
        <f>IFERROR(IF($C$8=$D$8,'Vida Prima Directa'!AA19/'Vida Prima Directa'!$AQ19,'Vida Prima Directa'!AA19/'Vida Prima Directa'!AA$70),"")</f>
        <v>0.19822770982392215</v>
      </c>
      <c r="AB19" s="64" t="str">
        <f>IFERROR(IF($C$8=$D$8,'Vida Prima Directa'!AB19/'Vida Prima Directa'!$AQ19,'Vida Prima Directa'!AB19/'Vida Prima Directa'!AB$70),"")</f>
        <v/>
      </c>
      <c r="AC19" s="64" t="str">
        <f>IFERROR(IF($C$8=$D$8,'Vida Prima Directa'!AC19/'Vida Prima Directa'!$AQ19,'Vida Prima Directa'!AC19/'Vida Prima Directa'!AC$70),"")</f>
        <v/>
      </c>
      <c r="AD19" s="64">
        <f>IFERROR(IF($C$8=$D$8,'Vida Prima Directa'!AD19/'Vida Prima Directa'!$AQ19,'Vida Prima Directa'!AD19/'Vida Prima Directa'!AD$70),"")</f>
        <v>3.2745534018534846E-6</v>
      </c>
      <c r="AE19" s="64">
        <f>IFERROR(IF($C$8=$D$8,'Vida Prima Directa'!AE19/'Vida Prima Directa'!$AQ19,'Vida Prima Directa'!AE19/'Vida Prima Directa'!AE$70),"")</f>
        <v>1.7871784788782571E-4</v>
      </c>
      <c r="AF19" s="64" t="str">
        <f>IFERROR(IF($C$8=$D$8,'Vida Prima Directa'!AF19/'Vida Prima Directa'!$AQ19,'Vida Prima Directa'!AF19/'Vida Prima Directa'!AF$70),"")</f>
        <v/>
      </c>
      <c r="AG19" s="64" t="str">
        <f>IFERROR(IF($C$8=$D$8,'Vida Prima Directa'!AG19/'Vida Prima Directa'!$AQ19,'Vida Prima Directa'!AG19/'Vida Prima Directa'!AG$70),"")</f>
        <v/>
      </c>
      <c r="AH19" s="64">
        <f>IFERROR(IF($C$8=$D$8,'Vida Prima Directa'!AH19/'Vida Prima Directa'!$AQ19,'Vida Prima Directa'!AH19/'Vida Prima Directa'!AH$70),"")</f>
        <v>0.12374071591342721</v>
      </c>
      <c r="AI19" s="64">
        <f>IFERROR(IF($C$8=$D$8,'Vida Prima Directa'!AI19/'Vida Prima Directa'!$AQ19,'Vida Prima Directa'!AI19/'Vida Prima Directa'!AI$70),"")</f>
        <v>1.0915178006178282E-6</v>
      </c>
      <c r="AJ19" s="64" t="str">
        <f>IFERROR(IF($C$8=$D$8,'Vida Prima Directa'!AJ19/'Vida Prima Directa'!$AQ19,'Vida Prima Directa'!AJ19/'Vida Prima Directa'!AJ$70),"")</f>
        <v/>
      </c>
      <c r="AK19" s="64" t="str">
        <f>IFERROR(IF($C$8=$D$8,'Vida Prima Directa'!AK19/'Vida Prima Directa'!$AQ19,'Vida Prima Directa'!AK19/'Vida Prima Directa'!AK$70),"")</f>
        <v/>
      </c>
      <c r="AL19" s="64" t="str">
        <f>IFERROR(IF($C$8=$D$8,'Vida Prima Directa'!AL19/'Vida Prima Directa'!$AQ19,'Vida Prima Directa'!AL19/'Vida Prima Directa'!AL$70),"")</f>
        <v/>
      </c>
      <c r="AM19" s="64" t="str">
        <f>IFERROR(IF($C$8=$D$8,'Vida Prima Directa'!AM19/'Vida Prima Directa'!$AQ19,'Vida Prima Directa'!AM19/'Vida Prima Directa'!AM$70),"")</f>
        <v/>
      </c>
      <c r="AN19" s="64" t="str">
        <f>IFERROR(IF($C$8=$D$8,'Vida Prima Directa'!AN19/'Vida Prima Directa'!$AQ19,'Vida Prima Directa'!AN19/'Vida Prima Directa'!AN$70),"")</f>
        <v/>
      </c>
      <c r="AO19" s="64" t="str">
        <f>IFERROR(IF($C$8=$D$8,'Vida Prima Directa'!AO19/'Vida Prima Directa'!$AQ19,'Vida Prima Directa'!AO19/'Vida Prima Directa'!AO$70),"")</f>
        <v/>
      </c>
      <c r="AP19" s="64" t="str">
        <f>IFERROR(IF($C$8=$D$8,'Vida Prima Directa'!AP19/'Vida Prima Directa'!$AQ19,'Vida Prima Directa'!AP19/'Vida Prima Directa'!AP$70),"")</f>
        <v/>
      </c>
      <c r="AQ19" s="64">
        <f>IFERROR(IF($C$8=$D$8,'Vida Prima Directa'!AQ19/'Vida Prima Directa'!$AQ19,'Vida Prima Directa'!AQ19/'Vida Prima Directa'!AQ$70),"")</f>
        <v>1</v>
      </c>
    </row>
    <row r="20" spans="2:43" x14ac:dyDescent="0.2">
      <c r="B20" s="62" t="str">
        <f>'Datos Vida'!B257</f>
        <v>108. Incapacidad o Invalidez</v>
      </c>
      <c r="C20" s="64" t="str">
        <f>IFERROR(IF($C$8=$D$8,'Vida Prima Directa'!C20/'Vida Prima Directa'!$AQ20,'Vida Prima Directa'!C20/'Vida Prima Directa'!C$70),"")</f>
        <v/>
      </c>
      <c r="D20" s="64" t="str">
        <f>IFERROR(IF($C$8=$D$8,'Vida Prima Directa'!D20/'Vida Prima Directa'!$AQ20,'Vida Prima Directa'!D20/'Vida Prima Directa'!D$70),"")</f>
        <v/>
      </c>
      <c r="E20" s="64" t="str">
        <f>IFERROR(IF($C$8=$D$8,'Vida Prima Directa'!E20/'Vida Prima Directa'!$AQ20,'Vida Prima Directa'!E20/'Vida Prima Directa'!E$70),"")</f>
        <v/>
      </c>
      <c r="F20" s="64">
        <f>IFERROR(IF($C$8=$D$8,'Vida Prima Directa'!F20/'Vida Prima Directa'!$AQ20,'Vida Prima Directa'!F20/'Vida Prima Directa'!F$70),"")</f>
        <v>3.4026468703912361E-5</v>
      </c>
      <c r="G20" s="64">
        <f>IFERROR(IF($C$8=$D$8,'Vida Prima Directa'!G20/'Vida Prima Directa'!$AQ20,'Vida Prima Directa'!G20/'Vida Prima Directa'!G$70),"")</f>
        <v>7.6665846790801712E-2</v>
      </c>
      <c r="H20" s="64">
        <f>IFERROR(IF($C$8=$D$8,'Vida Prima Directa'!H20/'Vida Prima Directa'!$AQ20,'Vida Prima Directa'!H20/'Vida Prima Directa'!H$70),"")</f>
        <v>2.2237107452023489E-3</v>
      </c>
      <c r="I20" s="64" t="str">
        <f>IFERROR(IF($C$8=$D$8,'Vida Prima Directa'!I20/'Vida Prima Directa'!$AQ20,'Vida Prima Directa'!I20/'Vida Prima Directa'!I$70),"")</f>
        <v/>
      </c>
      <c r="J20" s="64" t="str">
        <f>IFERROR(IF($C$8=$D$8,'Vida Prima Directa'!J20/'Vida Prima Directa'!$AQ20,'Vida Prima Directa'!J20/'Vida Prima Directa'!J$70),"")</f>
        <v/>
      </c>
      <c r="K20" s="64" t="str">
        <f>IFERROR(IF($C$8=$D$8,'Vida Prima Directa'!K20/'Vida Prima Directa'!$AQ20,'Vida Prima Directa'!K20/'Vida Prima Directa'!K$70),"")</f>
        <v/>
      </c>
      <c r="L20" s="64">
        <f>IFERROR(IF($C$8=$D$8,'Vida Prima Directa'!L20/'Vida Prima Directa'!$AQ20,'Vida Prima Directa'!L20/'Vida Prima Directa'!L$70),"")</f>
        <v>8.7218913013115101E-2</v>
      </c>
      <c r="M20" s="64" t="str">
        <f>IFERROR(IF($C$8=$D$8,'Vida Prima Directa'!M20/'Vida Prima Directa'!$AQ20,'Vida Prima Directa'!M20/'Vida Prima Directa'!M$70),"")</f>
        <v/>
      </c>
      <c r="N20" s="64" t="str">
        <f>IFERROR(IF($C$8=$D$8,'Vida Prima Directa'!N20/'Vida Prima Directa'!$AQ20,'Vida Prima Directa'!N20/'Vida Prima Directa'!N$70),"")</f>
        <v/>
      </c>
      <c r="O20" s="64">
        <f>IFERROR(IF($C$8=$D$8,'Vida Prima Directa'!O20/'Vida Prima Directa'!$AQ20,'Vida Prima Directa'!O20/'Vida Prima Directa'!O$70),"")</f>
        <v>6.6270598570953123E-4</v>
      </c>
      <c r="P20" s="64">
        <f>IFERROR(IF($C$8=$D$8,'Vida Prima Directa'!P20/'Vida Prima Directa'!$AQ20,'Vida Prima Directa'!P20/'Vida Prima Directa'!P$70),"")</f>
        <v>8.5429120759289295E-3</v>
      </c>
      <c r="Q20" s="64">
        <f>IFERROR(IF($C$8=$D$8,'Vida Prima Directa'!Q20/'Vida Prima Directa'!$AQ20,'Vida Prima Directa'!Q20/'Vida Prima Directa'!Q$70),"")</f>
        <v>6.401707415793402E-2</v>
      </c>
      <c r="R20" s="64">
        <f>IFERROR(IF($C$8=$D$8,'Vida Prima Directa'!R20/'Vida Prima Directa'!$AQ20,'Vida Prima Directa'!R20/'Vida Prima Directa'!R$70),"")</f>
        <v>0.23488503752471374</v>
      </c>
      <c r="S20" s="64" t="str">
        <f>IFERROR(IF($C$8=$D$8,'Vida Prima Directa'!S20/'Vida Prima Directa'!$AQ20,'Vida Prima Directa'!S20/'Vida Prima Directa'!S$70),"")</f>
        <v/>
      </c>
      <c r="T20" s="64">
        <f>IFERROR(IF($C$8=$D$8,'Vida Prima Directa'!T20/'Vida Prima Directa'!$AQ20,'Vida Prima Directa'!T20/'Vida Prima Directa'!T$70),"")</f>
        <v>8.55522641698368E-5</v>
      </c>
      <c r="U20" s="64">
        <f>IFERROR(IF($C$8=$D$8,'Vida Prima Directa'!U20/'Vida Prima Directa'!$AQ20,'Vida Prima Directa'!U20/'Vida Prima Directa'!U$70),"")</f>
        <v>1.0950041690525702E-3</v>
      </c>
      <c r="V20" s="64" t="str">
        <f>IFERROR(IF($C$8=$D$8,'Vida Prima Directa'!V20/'Vida Prima Directa'!$AQ20,'Vida Prima Directa'!V20/'Vida Prima Directa'!V$70),"")</f>
        <v/>
      </c>
      <c r="W20" s="64" t="str">
        <f>IFERROR(IF($C$8=$D$8,'Vida Prima Directa'!W20/'Vida Prima Directa'!$AQ20,'Vida Prima Directa'!W20/'Vida Prima Directa'!W$70),"")</f>
        <v/>
      </c>
      <c r="X20" s="64" t="str">
        <f>IFERROR(IF($C$8=$D$8,'Vida Prima Directa'!X20/'Vida Prima Directa'!$AQ20,'Vida Prima Directa'!X20/'Vida Prima Directa'!X$70),"")</f>
        <v/>
      </c>
      <c r="Y20" s="64" t="str">
        <f>IFERROR(IF($C$8=$D$8,'Vida Prima Directa'!Y20/'Vida Prima Directa'!$AQ20,'Vida Prima Directa'!Y20/'Vida Prima Directa'!Y$70),"")</f>
        <v/>
      </c>
      <c r="Z20" s="64">
        <f>IFERROR(IF($C$8=$D$8,'Vida Prima Directa'!Z20/'Vida Prima Directa'!$AQ20,'Vida Prima Directa'!Z20/'Vida Prima Directa'!Z$70),"")</f>
        <v>0.39730568698954222</v>
      </c>
      <c r="AA20" s="64" t="str">
        <f>IFERROR(IF($C$8=$D$8,'Vida Prima Directa'!AA20/'Vida Prima Directa'!$AQ20,'Vida Prima Directa'!AA20/'Vida Prima Directa'!AA$70),"")</f>
        <v/>
      </c>
      <c r="AB20" s="64">
        <f>IFERROR(IF($C$8=$D$8,'Vida Prima Directa'!AB20/'Vida Prima Directa'!$AQ20,'Vida Prima Directa'!AB20/'Vida Prima Directa'!AB$70),"")</f>
        <v>1.4886093965551603E-2</v>
      </c>
      <c r="AC20" s="64">
        <f>IFERROR(IF($C$8=$D$8,'Vida Prima Directa'!AC20/'Vida Prima Directa'!$AQ20,'Vida Prima Directa'!AC20/'Vida Prima Directa'!AC$70),"")</f>
        <v>4.0222850685698162E-2</v>
      </c>
      <c r="AD20" s="64">
        <f>IFERROR(IF($C$8=$D$8,'Vida Prima Directa'!AD20/'Vida Prima Directa'!$AQ20,'Vida Prima Directa'!AD20/'Vida Prima Directa'!AD$70),"")</f>
        <v>2.4050232141531961E-2</v>
      </c>
      <c r="AE20" s="64" t="str">
        <f>IFERROR(IF($C$8=$D$8,'Vida Prima Directa'!AE20/'Vida Prima Directa'!$AQ20,'Vida Prima Directa'!AE20/'Vida Prima Directa'!AE$70),"")</f>
        <v/>
      </c>
      <c r="AF20" s="64" t="str">
        <f>IFERROR(IF($C$8=$D$8,'Vida Prima Directa'!AF20/'Vida Prima Directa'!$AQ20,'Vida Prima Directa'!AF20/'Vida Prima Directa'!AF$70),"")</f>
        <v/>
      </c>
      <c r="AG20" s="64">
        <f>IFERROR(IF($C$8=$D$8,'Vida Prima Directa'!AG20/'Vida Prima Directa'!$AQ20,'Vida Prima Directa'!AG20/'Vida Prima Directa'!AG$70),"")</f>
        <v>1.8098840734414338E-3</v>
      </c>
      <c r="AH20" s="64" t="str">
        <f>IFERROR(IF($C$8=$D$8,'Vida Prima Directa'!AH20/'Vida Prima Directa'!$AQ20,'Vida Prima Directa'!AH20/'Vida Prima Directa'!AH$70),"")</f>
        <v/>
      </c>
      <c r="AI20" s="64">
        <f>IFERROR(IF($C$8=$D$8,'Vida Prima Directa'!AI20/'Vida Prima Directa'!$AQ20,'Vida Prima Directa'!AI20/'Vida Prima Directa'!AI$70),"")</f>
        <v>4.5329413484138645E-2</v>
      </c>
      <c r="AJ20" s="64">
        <f>IFERROR(IF($C$8=$D$8,'Vida Prima Directa'!AJ20/'Vida Prima Directa'!$AQ20,'Vida Prima Directa'!AJ20/'Vida Prima Directa'!AJ$70),"")</f>
        <v>9.6505546476429544E-4</v>
      </c>
      <c r="AK20" s="64" t="str">
        <f>IFERROR(IF($C$8=$D$8,'Vida Prima Directa'!AK20/'Vida Prima Directa'!$AQ20,'Vida Prima Directa'!AK20/'Vida Prima Directa'!AK$70),"")</f>
        <v/>
      </c>
      <c r="AL20" s="64" t="str">
        <f>IFERROR(IF($C$8=$D$8,'Vida Prima Directa'!AL20/'Vida Prima Directa'!$AQ20,'Vida Prima Directa'!AL20/'Vida Prima Directa'!AL$70),"")</f>
        <v/>
      </c>
      <c r="AM20" s="64" t="str">
        <f>IFERROR(IF($C$8=$D$8,'Vida Prima Directa'!AM20/'Vida Prima Directa'!$AQ20,'Vida Prima Directa'!AM20/'Vida Prima Directa'!AM$70),"")</f>
        <v/>
      </c>
      <c r="AN20" s="64" t="str">
        <f>IFERROR(IF($C$8=$D$8,'Vida Prima Directa'!AN20/'Vida Prima Directa'!$AQ20,'Vida Prima Directa'!AN20/'Vida Prima Directa'!AN$70),"")</f>
        <v/>
      </c>
      <c r="AO20" s="64" t="str">
        <f>IFERROR(IF($C$8=$D$8,'Vida Prima Directa'!AO20/'Vida Prima Directa'!$AQ20,'Vida Prima Directa'!AO20/'Vida Prima Directa'!AO$70),"")</f>
        <v/>
      </c>
      <c r="AP20" s="64" t="str">
        <f>IFERROR(IF($C$8=$D$8,'Vida Prima Directa'!AP20/'Vida Prima Directa'!$AQ20,'Vida Prima Directa'!AP20/'Vida Prima Directa'!AP$70),"")</f>
        <v/>
      </c>
      <c r="AQ20" s="64">
        <f>IFERROR(IF($C$8=$D$8,'Vida Prima Directa'!AQ20/'Vida Prima Directa'!$AQ20,'Vida Prima Directa'!AQ20/'Vida Prima Directa'!AQ$70),"")</f>
        <v>1</v>
      </c>
    </row>
    <row r="21" spans="2:43" x14ac:dyDescent="0.2">
      <c r="B21" s="62" t="str">
        <f>'Datos Vida'!B258</f>
        <v>109. Salud</v>
      </c>
      <c r="C21" s="64" t="str">
        <f>IFERROR(IF($C$8=$D$8,'Vida Prima Directa'!C21/'Vida Prima Directa'!$AQ21,'Vida Prima Directa'!C21/'Vida Prima Directa'!C$70),"")</f>
        <v/>
      </c>
      <c r="D21" s="64">
        <f>IFERROR(IF($C$8=$D$8,'Vida Prima Directa'!D21/'Vida Prima Directa'!$AQ21,'Vida Prima Directa'!D21/'Vida Prima Directa'!D$70),"")</f>
        <v>6.4091743240202212E-2</v>
      </c>
      <c r="E21" s="64" t="str">
        <f>IFERROR(IF($C$8=$D$8,'Vida Prima Directa'!E21/'Vida Prima Directa'!$AQ21,'Vida Prima Directa'!E21/'Vida Prima Directa'!E$70),"")</f>
        <v/>
      </c>
      <c r="F21" s="64">
        <f>IFERROR(IF($C$8=$D$8,'Vida Prima Directa'!F21/'Vida Prima Directa'!$AQ21,'Vida Prima Directa'!F21/'Vida Prima Directa'!F$70),"")</f>
        <v>1.7685591369905964E-3</v>
      </c>
      <c r="G21" s="64">
        <f>IFERROR(IF($C$8=$D$8,'Vida Prima Directa'!G21/'Vida Prima Directa'!$AQ21,'Vida Prima Directa'!G21/'Vida Prima Directa'!G$70),"")</f>
        <v>4.0464346815736719E-2</v>
      </c>
      <c r="H21" s="64" t="str">
        <f>IFERROR(IF($C$8=$D$8,'Vida Prima Directa'!H21/'Vida Prima Directa'!$AQ21,'Vida Prima Directa'!H21/'Vida Prima Directa'!H$70),"")</f>
        <v/>
      </c>
      <c r="I21" s="64">
        <f>IFERROR(IF($C$8=$D$8,'Vida Prima Directa'!I21/'Vida Prima Directa'!$AQ21,'Vida Prima Directa'!I21/'Vida Prima Directa'!I$70),"")</f>
        <v>1.7418184249155644E-2</v>
      </c>
      <c r="J21" s="64">
        <f>IFERROR(IF($C$8=$D$8,'Vida Prima Directa'!J21/'Vida Prima Directa'!$AQ21,'Vida Prima Directa'!J21/'Vida Prima Directa'!J$70),"")</f>
        <v>2.0144983621313856E-4</v>
      </c>
      <c r="K21" s="64" t="str">
        <f>IFERROR(IF($C$8=$D$8,'Vida Prima Directa'!K21/'Vida Prima Directa'!$AQ21,'Vida Prima Directa'!K21/'Vida Prima Directa'!K$70),"")</f>
        <v/>
      </c>
      <c r="L21" s="64">
        <f>IFERROR(IF($C$8=$D$8,'Vida Prima Directa'!L21/'Vida Prima Directa'!$AQ21,'Vida Prima Directa'!L21/'Vida Prima Directa'!L$70),"")</f>
        <v>0.12565724244880894</v>
      </c>
      <c r="M21" s="64" t="str">
        <f>IFERROR(IF($C$8=$D$8,'Vida Prima Directa'!M21/'Vida Prima Directa'!$AQ21,'Vida Prima Directa'!M21/'Vida Prima Directa'!M$70),"")</f>
        <v/>
      </c>
      <c r="N21" s="64">
        <f>IFERROR(IF($C$8=$D$8,'Vida Prima Directa'!N21/'Vida Prima Directa'!$AQ21,'Vida Prima Directa'!N21/'Vida Prima Directa'!N$70),"")</f>
        <v>0.3240919221393323</v>
      </c>
      <c r="O21" s="64" t="str">
        <f>IFERROR(IF($C$8=$D$8,'Vida Prima Directa'!O21/'Vida Prima Directa'!$AQ21,'Vida Prima Directa'!O21/'Vida Prima Directa'!O$70),"")</f>
        <v/>
      </c>
      <c r="P21" s="64">
        <f>IFERROR(IF($C$8=$D$8,'Vida Prima Directa'!P21/'Vida Prima Directa'!$AQ21,'Vida Prima Directa'!P21/'Vida Prima Directa'!P$70),"")</f>
        <v>3.9844932117195878E-2</v>
      </c>
      <c r="Q21" s="64">
        <f>IFERROR(IF($C$8=$D$8,'Vida Prima Directa'!Q21/'Vida Prima Directa'!$AQ21,'Vida Prima Directa'!Q21/'Vida Prima Directa'!Q$70),"")</f>
        <v>1.1094853260342487E-2</v>
      </c>
      <c r="R21" s="64">
        <f>IFERROR(IF($C$8=$D$8,'Vida Prima Directa'!R21/'Vida Prima Directa'!$AQ21,'Vida Prima Directa'!R21/'Vida Prima Directa'!R$70),"")</f>
        <v>5.9760595300978957E-2</v>
      </c>
      <c r="S21" s="64" t="str">
        <f>IFERROR(IF($C$8=$D$8,'Vida Prima Directa'!S21/'Vida Prima Directa'!$AQ21,'Vida Prima Directa'!S21/'Vida Prima Directa'!S$70),"")</f>
        <v/>
      </c>
      <c r="T21" s="64">
        <f>IFERROR(IF($C$8=$D$8,'Vida Prima Directa'!T21/'Vida Prima Directa'!$AQ21,'Vida Prima Directa'!T21/'Vida Prima Directa'!T$70),"")</f>
        <v>6.8264141740839193E-6</v>
      </c>
      <c r="U21" s="64">
        <f>IFERROR(IF($C$8=$D$8,'Vida Prima Directa'!U21/'Vida Prima Directa'!$AQ21,'Vida Prima Directa'!U21/'Vida Prima Directa'!U$70),"")</f>
        <v>1.6742510482076662E-2</v>
      </c>
      <c r="V21" s="64" t="str">
        <f>IFERROR(IF($C$8=$D$8,'Vida Prima Directa'!V21/'Vida Prima Directa'!$AQ21,'Vida Prima Directa'!V21/'Vida Prima Directa'!V$70),"")</f>
        <v/>
      </c>
      <c r="W21" s="64" t="str">
        <f>IFERROR(IF($C$8=$D$8,'Vida Prima Directa'!W21/'Vida Prima Directa'!$AQ21,'Vida Prima Directa'!W21/'Vida Prima Directa'!W$70),"")</f>
        <v/>
      </c>
      <c r="X21" s="64">
        <f>IFERROR(IF($C$8=$D$8,'Vida Prima Directa'!X21/'Vida Prima Directa'!$AQ21,'Vida Prima Directa'!X21/'Vida Prima Directa'!X$70),"")</f>
        <v>2.4292147928865939E-3</v>
      </c>
      <c r="Y21" s="64" t="str">
        <f>IFERROR(IF($C$8=$D$8,'Vida Prima Directa'!Y21/'Vida Prima Directa'!$AQ21,'Vida Prima Directa'!Y21/'Vida Prima Directa'!Y$70),"")</f>
        <v/>
      </c>
      <c r="Z21" s="64">
        <f>IFERROR(IF($C$8=$D$8,'Vida Prima Directa'!Z21/'Vida Prima Directa'!$AQ21,'Vida Prima Directa'!Z21/'Vida Prima Directa'!Z$70),"")</f>
        <v>0.21445095386191437</v>
      </c>
      <c r="AA21" s="64">
        <f>IFERROR(IF($C$8=$D$8,'Vida Prima Directa'!AA21/'Vida Prima Directa'!$AQ21,'Vida Prima Directa'!AA21/'Vida Prima Directa'!AA$70),"")</f>
        <v>8.5125855538010879E-3</v>
      </c>
      <c r="AB21" s="64">
        <f>IFERROR(IF($C$8=$D$8,'Vida Prima Directa'!AB21/'Vida Prima Directa'!$AQ21,'Vida Prima Directa'!AB21/'Vida Prima Directa'!AB$70),"")</f>
        <v>1.6242157862475531E-4</v>
      </c>
      <c r="AC21" s="64">
        <f>IFERROR(IF($C$8=$D$8,'Vida Prima Directa'!AC21/'Vida Prima Directa'!$AQ21,'Vida Prima Directa'!AC21/'Vida Prima Directa'!AC$70),"")</f>
        <v>1.8124835812969432E-3</v>
      </c>
      <c r="AD21" s="64" t="str">
        <f>IFERROR(IF($C$8=$D$8,'Vida Prima Directa'!AD21/'Vida Prima Directa'!$AQ21,'Vida Prima Directa'!AD21/'Vida Prima Directa'!AD$70),"")</f>
        <v/>
      </c>
      <c r="AE21" s="64" t="str">
        <f>IFERROR(IF($C$8=$D$8,'Vida Prima Directa'!AE21/'Vida Prima Directa'!$AQ21,'Vida Prima Directa'!AE21/'Vida Prima Directa'!AE$70),"")</f>
        <v/>
      </c>
      <c r="AF21" s="64" t="str">
        <f>IFERROR(IF($C$8=$D$8,'Vida Prima Directa'!AF21/'Vida Prima Directa'!$AQ21,'Vida Prima Directa'!AF21/'Vida Prima Directa'!AF$70),"")</f>
        <v/>
      </c>
      <c r="AG21" s="64" t="str">
        <f>IFERROR(IF($C$8=$D$8,'Vida Prima Directa'!AG21/'Vida Prima Directa'!$AQ21,'Vida Prima Directa'!AG21/'Vida Prima Directa'!AG$70),"")</f>
        <v/>
      </c>
      <c r="AH21" s="64">
        <f>IFERROR(IF($C$8=$D$8,'Vida Prima Directa'!AH21/'Vida Prima Directa'!$AQ21,'Vida Prima Directa'!AH21/'Vida Prima Directa'!AH$70),"")</f>
        <v>2.6653945996943647E-2</v>
      </c>
      <c r="AI21" s="64">
        <f>IFERROR(IF($C$8=$D$8,'Vida Prima Directa'!AI21/'Vida Prima Directa'!$AQ21,'Vida Prima Directa'!AI21/'Vida Prima Directa'!AI$70),"")</f>
        <v>4.4269719627400186E-2</v>
      </c>
      <c r="AJ21" s="64">
        <f>IFERROR(IF($C$8=$D$8,'Vida Prima Directa'!AJ21/'Vida Prima Directa'!$AQ21,'Vida Prima Directa'!AJ21/'Vida Prima Directa'!AJ$70),"")</f>
        <v>5.6550956592480025E-4</v>
      </c>
      <c r="AK21" s="64" t="str">
        <f>IFERROR(IF($C$8=$D$8,'Vida Prima Directa'!AK21/'Vida Prima Directa'!$AQ21,'Vida Prima Directa'!AK21/'Vida Prima Directa'!AK$70),"")</f>
        <v/>
      </c>
      <c r="AL21" s="64" t="str">
        <f>IFERROR(IF($C$8=$D$8,'Vida Prima Directa'!AL21/'Vida Prima Directa'!$AQ21,'Vida Prima Directa'!AL21/'Vida Prima Directa'!AL$70),"")</f>
        <v/>
      </c>
      <c r="AM21" s="64" t="str">
        <f>IFERROR(IF($C$8=$D$8,'Vida Prima Directa'!AM21/'Vida Prima Directa'!$AQ21,'Vida Prima Directa'!AM21/'Vida Prima Directa'!AM$70),"")</f>
        <v/>
      </c>
      <c r="AN21" s="64" t="str">
        <f>IFERROR(IF($C$8=$D$8,'Vida Prima Directa'!AN21/'Vida Prima Directa'!$AQ21,'Vida Prima Directa'!AN21/'Vida Prima Directa'!AN$70),"")</f>
        <v/>
      </c>
      <c r="AO21" s="64" t="str">
        <f>IFERROR(IF($C$8=$D$8,'Vida Prima Directa'!AO21/'Vida Prima Directa'!$AQ21,'Vida Prima Directa'!AO21/'Vida Prima Directa'!AO$70),"")</f>
        <v/>
      </c>
      <c r="AP21" s="64" t="str">
        <f>IFERROR(IF($C$8=$D$8,'Vida Prima Directa'!AP21/'Vida Prima Directa'!$AQ21,'Vida Prima Directa'!AP21/'Vida Prima Directa'!AP$70),"")</f>
        <v/>
      </c>
      <c r="AQ21" s="64">
        <f>IFERROR(IF($C$8=$D$8,'Vida Prima Directa'!AQ21/'Vida Prima Directa'!$AQ21,'Vida Prima Directa'!AQ21/'Vida Prima Directa'!AQ$70),"")</f>
        <v>1</v>
      </c>
    </row>
    <row r="22" spans="2:43" x14ac:dyDescent="0.2">
      <c r="B22" s="62" t="str">
        <f>'Datos Vida'!B259</f>
        <v>110. Accidentes Personales</v>
      </c>
      <c r="C22" s="64" t="str">
        <f>IFERROR(IF($C$8=$D$8,'Vida Prima Directa'!C22/'Vida Prima Directa'!$AQ22,'Vida Prima Directa'!C22/'Vida Prima Directa'!C$70),"")</f>
        <v/>
      </c>
      <c r="D22" s="64" t="str">
        <f>IFERROR(IF($C$8=$D$8,'Vida Prima Directa'!D22/'Vida Prima Directa'!$AQ22,'Vida Prima Directa'!D22/'Vida Prima Directa'!D$70),"")</f>
        <v/>
      </c>
      <c r="E22" s="64" t="str">
        <f>IFERROR(IF($C$8=$D$8,'Vida Prima Directa'!E22/'Vida Prima Directa'!$AQ22,'Vida Prima Directa'!E22/'Vida Prima Directa'!E$70),"")</f>
        <v/>
      </c>
      <c r="F22" s="64">
        <f>IFERROR(IF($C$8=$D$8,'Vida Prima Directa'!F22/'Vida Prima Directa'!$AQ22,'Vida Prima Directa'!F22/'Vida Prima Directa'!F$70),"")</f>
        <v>4.3564200944240976E-3</v>
      </c>
      <c r="G22" s="64">
        <f>IFERROR(IF($C$8=$D$8,'Vida Prima Directa'!G22/'Vida Prima Directa'!$AQ22,'Vida Prima Directa'!G22/'Vida Prima Directa'!G$70),"")</f>
        <v>5.7853924809851576E-2</v>
      </c>
      <c r="H22" s="64" t="str">
        <f>IFERROR(IF($C$8=$D$8,'Vida Prima Directa'!H22/'Vida Prima Directa'!$AQ22,'Vida Prima Directa'!H22/'Vida Prima Directa'!H$70),"")</f>
        <v/>
      </c>
      <c r="I22" s="64" t="str">
        <f>IFERROR(IF($C$8=$D$8,'Vida Prima Directa'!I22/'Vida Prima Directa'!$AQ22,'Vida Prima Directa'!I22/'Vida Prima Directa'!I$70),"")</f>
        <v/>
      </c>
      <c r="J22" s="64">
        <f>IFERROR(IF($C$8=$D$8,'Vida Prima Directa'!J22/'Vida Prima Directa'!$AQ22,'Vida Prima Directa'!J22/'Vida Prima Directa'!J$70),"")</f>
        <v>7.2932110641614955E-5</v>
      </c>
      <c r="K22" s="64" t="str">
        <f>IFERROR(IF($C$8=$D$8,'Vida Prima Directa'!K22/'Vida Prima Directa'!$AQ22,'Vida Prima Directa'!K22/'Vida Prima Directa'!K$70),"")</f>
        <v/>
      </c>
      <c r="L22" s="64">
        <f>IFERROR(IF($C$8=$D$8,'Vida Prima Directa'!L22/'Vida Prima Directa'!$AQ22,'Vida Prima Directa'!L22/'Vida Prima Directa'!L$70),"")</f>
        <v>0.12891812854961637</v>
      </c>
      <c r="M22" s="64" t="str">
        <f>IFERROR(IF($C$8=$D$8,'Vida Prima Directa'!M22/'Vida Prima Directa'!$AQ22,'Vida Prima Directa'!M22/'Vida Prima Directa'!M$70),"")</f>
        <v/>
      </c>
      <c r="N22" s="64">
        <f>IFERROR(IF($C$8=$D$8,'Vida Prima Directa'!N22/'Vida Prima Directa'!$AQ22,'Vida Prima Directa'!N22/'Vida Prima Directa'!N$70),"")</f>
        <v>1.7531289055797535E-2</v>
      </c>
      <c r="O22" s="64">
        <f>IFERROR(IF($C$8=$D$8,'Vida Prima Directa'!O22/'Vida Prima Directa'!$AQ22,'Vida Prima Directa'!O22/'Vida Prima Directa'!O$70),"")</f>
        <v>6.3166414054850164E-4</v>
      </c>
      <c r="P22" s="64">
        <f>IFERROR(IF($C$8=$D$8,'Vida Prima Directa'!P22/'Vida Prima Directa'!$AQ22,'Vida Prima Directa'!P22/'Vida Prima Directa'!P$70),"")</f>
        <v>8.2363586823565541E-3</v>
      </c>
      <c r="Q22" s="64">
        <f>IFERROR(IF($C$8=$D$8,'Vida Prima Directa'!Q22/'Vida Prima Directa'!$AQ22,'Vida Prima Directa'!Q22/'Vida Prima Directa'!Q$70),"")</f>
        <v>6.0085622546384262E-2</v>
      </c>
      <c r="R22" s="64">
        <f>IFERROR(IF($C$8=$D$8,'Vida Prima Directa'!R22/'Vida Prima Directa'!$AQ22,'Vida Prima Directa'!R22/'Vida Prima Directa'!R$70),"")</f>
        <v>8.1044348065826763E-2</v>
      </c>
      <c r="S22" s="64" t="str">
        <f>IFERROR(IF($C$8=$D$8,'Vida Prima Directa'!S22/'Vida Prima Directa'!$AQ22,'Vida Prima Directa'!S22/'Vida Prima Directa'!S$70),"")</f>
        <v/>
      </c>
      <c r="T22" s="64" t="str">
        <f>IFERROR(IF($C$8=$D$8,'Vida Prima Directa'!T22/'Vida Prima Directa'!$AQ22,'Vida Prima Directa'!T22/'Vida Prima Directa'!T$70),"")</f>
        <v/>
      </c>
      <c r="U22" s="64">
        <f>IFERROR(IF($C$8=$D$8,'Vida Prima Directa'!U22/'Vida Prima Directa'!$AQ22,'Vida Prima Directa'!U22/'Vida Prima Directa'!U$70),"")</f>
        <v>3.6320688081538845E-3</v>
      </c>
      <c r="V22" s="64" t="str">
        <f>IFERROR(IF($C$8=$D$8,'Vida Prima Directa'!V22/'Vida Prima Directa'!$AQ22,'Vida Prima Directa'!V22/'Vida Prima Directa'!V$70),"")</f>
        <v/>
      </c>
      <c r="W22" s="64" t="str">
        <f>IFERROR(IF($C$8=$D$8,'Vida Prima Directa'!W22/'Vida Prima Directa'!$AQ22,'Vida Prima Directa'!W22/'Vida Prima Directa'!W$70),"")</f>
        <v/>
      </c>
      <c r="X22" s="64" t="str">
        <f>IFERROR(IF($C$8=$D$8,'Vida Prima Directa'!X22/'Vida Prima Directa'!$AQ22,'Vida Prima Directa'!X22/'Vida Prima Directa'!X$70),"")</f>
        <v/>
      </c>
      <c r="Y22" s="64">
        <f>IFERROR(IF($C$8=$D$8,'Vida Prima Directa'!Y22/'Vida Prima Directa'!$AQ22,'Vida Prima Directa'!Y22/'Vida Prima Directa'!Y$70),"")</f>
        <v>0.38540234607814722</v>
      </c>
      <c r="Z22" s="64">
        <f>IFERROR(IF($C$8=$D$8,'Vida Prima Directa'!Z22/'Vida Prima Directa'!$AQ22,'Vida Prima Directa'!Z22/'Vida Prima Directa'!Z$70),"")</f>
        <v>0.15306375123764052</v>
      </c>
      <c r="AA22" s="64">
        <f>IFERROR(IF($C$8=$D$8,'Vida Prima Directa'!AA22/'Vida Prima Directa'!$AQ22,'Vida Prima Directa'!AA22/'Vida Prima Directa'!AA$70),"")</f>
        <v>3.9264312553976902E-2</v>
      </c>
      <c r="AB22" s="64">
        <f>IFERROR(IF($C$8=$D$8,'Vida Prima Directa'!AB22/'Vida Prima Directa'!$AQ22,'Vida Prima Directa'!AB22/'Vida Prima Directa'!AB$70),"")</f>
        <v>9.0077990145095144E-5</v>
      </c>
      <c r="AC22" s="64">
        <f>IFERROR(IF($C$8=$D$8,'Vida Prima Directa'!AC22/'Vida Prima Directa'!$AQ22,'Vida Prima Directa'!AC22/'Vida Prima Directa'!AC$70),"")</f>
        <v>1.5523233225831982E-3</v>
      </c>
      <c r="AD22" s="64">
        <f>IFERROR(IF($C$8=$D$8,'Vida Prima Directa'!AD22/'Vida Prima Directa'!$AQ22,'Vida Prima Directa'!AD22/'Vida Prima Directa'!AD$70),"")</f>
        <v>4.8571294741271785E-3</v>
      </c>
      <c r="AE22" s="64" t="str">
        <f>IFERROR(IF($C$8=$D$8,'Vida Prima Directa'!AE22/'Vida Prima Directa'!$AQ22,'Vida Prima Directa'!AE22/'Vida Prima Directa'!AE$70),"")</f>
        <v/>
      </c>
      <c r="AF22" s="64" t="str">
        <f>IFERROR(IF($C$8=$D$8,'Vida Prima Directa'!AF22/'Vida Prima Directa'!$AQ22,'Vida Prima Directa'!AF22/'Vida Prima Directa'!AF$70),"")</f>
        <v/>
      </c>
      <c r="AG22" s="64">
        <f>IFERROR(IF($C$8=$D$8,'Vida Prima Directa'!AG22/'Vida Prima Directa'!$AQ22,'Vida Prima Directa'!AG22/'Vida Prima Directa'!AG$70),"")</f>
        <v>3.3404646110910732E-3</v>
      </c>
      <c r="AH22" s="64">
        <f>IFERROR(IF($C$8=$D$8,'Vida Prima Directa'!AH22/'Vida Prima Directa'!$AQ22,'Vida Prima Directa'!AH22/'Vida Prima Directa'!AH$70),"")</f>
        <v>2.4421323460619954E-2</v>
      </c>
      <c r="AI22" s="64">
        <f>IFERROR(IF($C$8=$D$8,'Vida Prima Directa'!AI22/'Vida Prima Directa'!$AQ22,'Vida Prima Directa'!AI22/'Vida Prima Directa'!AI$70),"")</f>
        <v>2.5457655206551317E-2</v>
      </c>
      <c r="AJ22" s="64">
        <f>IFERROR(IF($C$8=$D$8,'Vida Prima Directa'!AJ22/'Vida Prima Directa'!$AQ22,'Vida Prima Directa'!AJ22/'Vida Prima Directa'!AJ$70),"")</f>
        <v>1.8785920151639154E-4</v>
      </c>
      <c r="AK22" s="64" t="str">
        <f>IFERROR(IF($C$8=$D$8,'Vida Prima Directa'!AK22/'Vida Prima Directa'!$AQ22,'Vida Prima Directa'!AK22/'Vida Prima Directa'!AK$70),"")</f>
        <v/>
      </c>
      <c r="AL22" s="64" t="str">
        <f>IFERROR(IF($C$8=$D$8,'Vida Prima Directa'!AL22/'Vida Prima Directa'!$AQ22,'Vida Prima Directa'!AL22/'Vida Prima Directa'!AL$70),"")</f>
        <v/>
      </c>
      <c r="AM22" s="64" t="str">
        <f>IFERROR(IF($C$8=$D$8,'Vida Prima Directa'!AM22/'Vida Prima Directa'!$AQ22,'Vida Prima Directa'!AM22/'Vida Prima Directa'!AM$70),"")</f>
        <v/>
      </c>
      <c r="AN22" s="64" t="str">
        <f>IFERROR(IF($C$8=$D$8,'Vida Prima Directa'!AN22/'Vida Prima Directa'!$AQ22,'Vida Prima Directa'!AN22/'Vida Prima Directa'!AN$70),"")</f>
        <v/>
      </c>
      <c r="AO22" s="64" t="str">
        <f>IFERROR(IF($C$8=$D$8,'Vida Prima Directa'!AO22/'Vida Prima Directa'!$AQ22,'Vida Prima Directa'!AO22/'Vida Prima Directa'!AO$70),"")</f>
        <v/>
      </c>
      <c r="AP22" s="64" t="str">
        <f>IFERROR(IF($C$8=$D$8,'Vida Prima Directa'!AP22/'Vida Prima Directa'!$AQ22,'Vida Prima Directa'!AP22/'Vida Prima Directa'!AP$70),"")</f>
        <v/>
      </c>
      <c r="AQ22" s="64">
        <f>IFERROR(IF($C$8=$D$8,'Vida Prima Directa'!AQ22/'Vida Prima Directa'!$AQ22,'Vida Prima Directa'!AQ22/'Vida Prima Directa'!AQ$70),"")</f>
        <v>1</v>
      </c>
    </row>
    <row r="23" spans="2:43" x14ac:dyDescent="0.2">
      <c r="B23" s="62" t="str">
        <f>'Datos Vida'!B260</f>
        <v>111. Asistencia</v>
      </c>
      <c r="C23" s="64" t="str">
        <f>IFERROR(IF($C$8=$D$8,'Vida Prima Directa'!C23/'Vida Prima Directa'!$AQ23,'Vida Prima Directa'!C23/'Vida Prima Directa'!C$70),"")</f>
        <v/>
      </c>
      <c r="D23" s="64" t="str">
        <f>IFERROR(IF($C$8=$D$8,'Vida Prima Directa'!D23/'Vida Prima Directa'!$AQ23,'Vida Prima Directa'!D23/'Vida Prima Directa'!D$70),"")</f>
        <v/>
      </c>
      <c r="E23" s="64" t="str">
        <f>IFERROR(IF($C$8=$D$8,'Vida Prima Directa'!E23/'Vida Prima Directa'!$AQ23,'Vida Prima Directa'!E23/'Vida Prima Directa'!E$70),"")</f>
        <v/>
      </c>
      <c r="F23" s="64">
        <f>IFERROR(IF($C$8=$D$8,'Vida Prima Directa'!F23/'Vida Prima Directa'!$AQ23,'Vida Prima Directa'!F23/'Vida Prima Directa'!F$70),"")</f>
        <v>0.25684425318177656</v>
      </c>
      <c r="G23" s="64" t="str">
        <f>IFERROR(IF($C$8=$D$8,'Vida Prima Directa'!G23/'Vida Prima Directa'!$AQ23,'Vida Prima Directa'!G23/'Vida Prima Directa'!G$70),"")</f>
        <v/>
      </c>
      <c r="H23" s="64" t="str">
        <f>IFERROR(IF($C$8=$D$8,'Vida Prima Directa'!H23/'Vida Prima Directa'!$AQ23,'Vida Prima Directa'!H23/'Vida Prima Directa'!H$70),"")</f>
        <v/>
      </c>
      <c r="I23" s="64" t="str">
        <f>IFERROR(IF($C$8=$D$8,'Vida Prima Directa'!I23/'Vida Prima Directa'!$AQ23,'Vida Prima Directa'!I23/'Vida Prima Directa'!I$70),"")</f>
        <v/>
      </c>
      <c r="J23" s="64" t="str">
        <f>IFERROR(IF($C$8=$D$8,'Vida Prima Directa'!J23/'Vida Prima Directa'!$AQ23,'Vida Prima Directa'!J23/'Vida Prima Directa'!J$70),"")</f>
        <v/>
      </c>
      <c r="K23" s="64" t="str">
        <f>IFERROR(IF($C$8=$D$8,'Vida Prima Directa'!K23/'Vida Prima Directa'!$AQ23,'Vida Prima Directa'!K23/'Vida Prima Directa'!K$70),"")</f>
        <v/>
      </c>
      <c r="L23" s="64">
        <f>IFERROR(IF($C$8=$D$8,'Vida Prima Directa'!L23/'Vida Prima Directa'!$AQ23,'Vida Prima Directa'!L23/'Vida Prima Directa'!L$70),"")</f>
        <v>5.4270055329557497E-2</v>
      </c>
      <c r="M23" s="64" t="str">
        <f>IFERROR(IF($C$8=$D$8,'Vida Prima Directa'!M23/'Vida Prima Directa'!$AQ23,'Vida Prima Directa'!M23/'Vida Prima Directa'!M$70),"")</f>
        <v/>
      </c>
      <c r="N23" s="64" t="str">
        <f>IFERROR(IF($C$8=$D$8,'Vida Prima Directa'!N23/'Vida Prima Directa'!$AQ23,'Vida Prima Directa'!N23/'Vida Prima Directa'!N$70),"")</f>
        <v/>
      </c>
      <c r="O23" s="64" t="str">
        <f>IFERROR(IF($C$8=$D$8,'Vida Prima Directa'!O23/'Vida Prima Directa'!$AQ23,'Vida Prima Directa'!O23/'Vida Prima Directa'!O$70),"")</f>
        <v/>
      </c>
      <c r="P23" s="64">
        <f>IFERROR(IF($C$8=$D$8,'Vida Prima Directa'!P23/'Vida Prima Directa'!$AQ23,'Vida Prima Directa'!P23/'Vida Prima Directa'!P$70),"")</f>
        <v>4.4878418856522481E-2</v>
      </c>
      <c r="Q23" s="64">
        <f>IFERROR(IF($C$8=$D$8,'Vida Prima Directa'!Q23/'Vida Prima Directa'!$AQ23,'Vida Prima Directa'!Q23/'Vida Prima Directa'!Q$70),"")</f>
        <v>0.63847431688270917</v>
      </c>
      <c r="R23" s="64" t="str">
        <f>IFERROR(IF($C$8=$D$8,'Vida Prima Directa'!R23/'Vida Prima Directa'!$AQ23,'Vida Prima Directa'!R23/'Vida Prima Directa'!R$70),"")</f>
        <v/>
      </c>
      <c r="S23" s="64" t="str">
        <f>IFERROR(IF($C$8=$D$8,'Vida Prima Directa'!S23/'Vida Prima Directa'!$AQ23,'Vida Prima Directa'!S23/'Vida Prima Directa'!S$70),"")</f>
        <v/>
      </c>
      <c r="T23" s="64" t="str">
        <f>IFERROR(IF($C$8=$D$8,'Vida Prima Directa'!T23/'Vida Prima Directa'!$AQ23,'Vida Prima Directa'!T23/'Vida Prima Directa'!T$70),"")</f>
        <v/>
      </c>
      <c r="U23" s="64" t="str">
        <f>IFERROR(IF($C$8=$D$8,'Vida Prima Directa'!U23/'Vida Prima Directa'!$AQ23,'Vida Prima Directa'!U23/'Vida Prima Directa'!U$70),"")</f>
        <v/>
      </c>
      <c r="V23" s="64" t="str">
        <f>IFERROR(IF($C$8=$D$8,'Vida Prima Directa'!V23/'Vida Prima Directa'!$AQ23,'Vida Prima Directa'!V23/'Vida Prima Directa'!V$70),"")</f>
        <v/>
      </c>
      <c r="W23" s="64" t="str">
        <f>IFERROR(IF($C$8=$D$8,'Vida Prima Directa'!W23/'Vida Prima Directa'!$AQ23,'Vida Prima Directa'!W23/'Vida Prima Directa'!W$70),"")</f>
        <v/>
      </c>
      <c r="X23" s="64" t="str">
        <f>IFERROR(IF($C$8=$D$8,'Vida Prima Directa'!X23/'Vida Prima Directa'!$AQ23,'Vida Prima Directa'!X23/'Vida Prima Directa'!X$70),"")</f>
        <v/>
      </c>
      <c r="Y23" s="64" t="str">
        <f>IFERROR(IF($C$8=$D$8,'Vida Prima Directa'!Y23/'Vida Prima Directa'!$AQ23,'Vida Prima Directa'!Y23/'Vida Prima Directa'!Y$70),"")</f>
        <v/>
      </c>
      <c r="Z23" s="64" t="str">
        <f>IFERROR(IF($C$8=$D$8,'Vida Prima Directa'!Z23/'Vida Prima Directa'!$AQ23,'Vida Prima Directa'!Z23/'Vida Prima Directa'!Z$70),"")</f>
        <v/>
      </c>
      <c r="AA23" s="64" t="str">
        <f>IFERROR(IF($C$8=$D$8,'Vida Prima Directa'!AA23/'Vida Prima Directa'!$AQ23,'Vida Prima Directa'!AA23/'Vida Prima Directa'!AA$70),"")</f>
        <v/>
      </c>
      <c r="AB23" s="64" t="str">
        <f>IFERROR(IF($C$8=$D$8,'Vida Prima Directa'!AB23/'Vida Prima Directa'!$AQ23,'Vida Prima Directa'!AB23/'Vida Prima Directa'!AB$70),"")</f>
        <v/>
      </c>
      <c r="AC23" s="64" t="str">
        <f>IFERROR(IF($C$8=$D$8,'Vida Prima Directa'!AC23/'Vida Prima Directa'!$AQ23,'Vida Prima Directa'!AC23/'Vida Prima Directa'!AC$70),"")</f>
        <v/>
      </c>
      <c r="AD23" s="64" t="str">
        <f>IFERROR(IF($C$8=$D$8,'Vida Prima Directa'!AD23/'Vida Prima Directa'!$AQ23,'Vida Prima Directa'!AD23/'Vida Prima Directa'!AD$70),"")</f>
        <v/>
      </c>
      <c r="AE23" s="64" t="str">
        <f>IFERROR(IF($C$8=$D$8,'Vida Prima Directa'!AE23/'Vida Prima Directa'!$AQ23,'Vida Prima Directa'!AE23/'Vida Prima Directa'!AE$70),"")</f>
        <v/>
      </c>
      <c r="AF23" s="64" t="str">
        <f>IFERROR(IF($C$8=$D$8,'Vida Prima Directa'!AF23/'Vida Prima Directa'!$AQ23,'Vida Prima Directa'!AF23/'Vida Prima Directa'!AF$70),"")</f>
        <v/>
      </c>
      <c r="AG23" s="64" t="str">
        <f>IFERROR(IF($C$8=$D$8,'Vida Prima Directa'!AG23/'Vida Prima Directa'!$AQ23,'Vida Prima Directa'!AG23/'Vida Prima Directa'!AG$70),"")</f>
        <v/>
      </c>
      <c r="AH23" s="64" t="str">
        <f>IFERROR(IF($C$8=$D$8,'Vida Prima Directa'!AH23/'Vida Prima Directa'!$AQ23,'Vida Prima Directa'!AH23/'Vida Prima Directa'!AH$70),"")</f>
        <v/>
      </c>
      <c r="AI23" s="64" t="str">
        <f>IFERROR(IF($C$8=$D$8,'Vida Prima Directa'!AI23/'Vida Prima Directa'!$AQ23,'Vida Prima Directa'!AI23/'Vida Prima Directa'!AI$70),"")</f>
        <v/>
      </c>
      <c r="AJ23" s="64">
        <f>IFERROR(IF($C$8=$D$8,'Vida Prima Directa'!AJ23/'Vida Prima Directa'!$AQ23,'Vida Prima Directa'!AJ23/'Vida Prima Directa'!AJ$70),"")</f>
        <v>5.5329557494342785E-3</v>
      </c>
      <c r="AK23" s="64" t="str">
        <f>IFERROR(IF($C$8=$D$8,'Vida Prima Directa'!AK23/'Vida Prima Directa'!$AQ23,'Vida Prima Directa'!AK23/'Vida Prima Directa'!AK$70),"")</f>
        <v/>
      </c>
      <c r="AL23" s="64" t="str">
        <f>IFERROR(IF($C$8=$D$8,'Vida Prima Directa'!AL23/'Vida Prima Directa'!$AQ23,'Vida Prima Directa'!AL23/'Vida Prima Directa'!AL$70),"")</f>
        <v/>
      </c>
      <c r="AM23" s="64" t="str">
        <f>IFERROR(IF($C$8=$D$8,'Vida Prima Directa'!AM23/'Vida Prima Directa'!$AQ23,'Vida Prima Directa'!AM23/'Vida Prima Directa'!AM$70),"")</f>
        <v/>
      </c>
      <c r="AN23" s="64" t="str">
        <f>IFERROR(IF($C$8=$D$8,'Vida Prima Directa'!AN23/'Vida Prima Directa'!$AQ23,'Vida Prima Directa'!AN23/'Vida Prima Directa'!AN$70),"")</f>
        <v/>
      </c>
      <c r="AO23" s="64" t="str">
        <f>IFERROR(IF($C$8=$D$8,'Vida Prima Directa'!AO23/'Vida Prima Directa'!$AQ23,'Vida Prima Directa'!AO23/'Vida Prima Directa'!AO$70),"")</f>
        <v/>
      </c>
      <c r="AP23" s="64" t="str">
        <f>IFERROR(IF($C$8=$D$8,'Vida Prima Directa'!AP23/'Vida Prima Directa'!$AQ23,'Vida Prima Directa'!AP23/'Vida Prima Directa'!AP$70),"")</f>
        <v/>
      </c>
      <c r="AQ23" s="64">
        <f>IFERROR(IF($C$8=$D$8,'Vida Prima Directa'!AQ23/'Vida Prima Directa'!$AQ23,'Vida Prima Directa'!AQ23/'Vida Prima Directa'!AQ$70),"")</f>
        <v>1</v>
      </c>
    </row>
    <row r="24" spans="2:43" x14ac:dyDescent="0.2">
      <c r="B24" s="62" t="str">
        <f>'Datos Vida'!B261</f>
        <v>112. Desgravamen Hipotecario</v>
      </c>
      <c r="C24" s="64" t="str">
        <f>IFERROR(IF($C$8=$D$8,'Vida Prima Directa'!C24/'Vida Prima Directa'!$AQ24,'Vida Prima Directa'!C24/'Vida Prima Directa'!C$70),"")</f>
        <v/>
      </c>
      <c r="D24" s="64" t="str">
        <f>IFERROR(IF($C$8=$D$8,'Vida Prima Directa'!D24/'Vida Prima Directa'!$AQ24,'Vida Prima Directa'!D24/'Vida Prima Directa'!D$70),"")</f>
        <v/>
      </c>
      <c r="E24" s="64" t="str">
        <f>IFERROR(IF($C$8=$D$8,'Vida Prima Directa'!E24/'Vida Prima Directa'!$AQ24,'Vida Prima Directa'!E24/'Vida Prima Directa'!E$70),"")</f>
        <v/>
      </c>
      <c r="F24" s="64" t="str">
        <f>IFERROR(IF($C$8=$D$8,'Vida Prima Directa'!F24/'Vida Prima Directa'!$AQ24,'Vida Prima Directa'!F24/'Vida Prima Directa'!F$70),"")</f>
        <v/>
      </c>
      <c r="G24" s="64">
        <f>IFERROR(IF($C$8=$D$8,'Vida Prima Directa'!G24/'Vida Prima Directa'!$AQ24,'Vida Prima Directa'!G24/'Vida Prima Directa'!G$70),"")</f>
        <v>3.1700297112831614E-2</v>
      </c>
      <c r="H24" s="64">
        <f>IFERROR(IF($C$8=$D$8,'Vida Prima Directa'!H24/'Vida Prima Directa'!$AQ24,'Vida Prima Directa'!H24/'Vida Prima Directa'!H$70),"")</f>
        <v>0.97292834282917096</v>
      </c>
      <c r="I24" s="64" t="str">
        <f>IFERROR(IF($C$8=$D$8,'Vida Prima Directa'!I24/'Vida Prima Directa'!$AQ24,'Vida Prima Directa'!I24/'Vida Prima Directa'!I$70),"")</f>
        <v/>
      </c>
      <c r="J24" s="64" t="str">
        <f>IFERROR(IF($C$8=$D$8,'Vida Prima Directa'!J24/'Vida Prima Directa'!$AQ24,'Vida Prima Directa'!J24/'Vida Prima Directa'!J$70),"")</f>
        <v/>
      </c>
      <c r="K24" s="64" t="str">
        <f>IFERROR(IF($C$8=$D$8,'Vida Prima Directa'!K24/'Vida Prima Directa'!$AQ24,'Vida Prima Directa'!K24/'Vida Prima Directa'!K$70),"")</f>
        <v/>
      </c>
      <c r="L24" s="64">
        <f>IFERROR(IF($C$8=$D$8,'Vida Prima Directa'!L24/'Vida Prima Directa'!$AQ24,'Vida Prima Directa'!L24/'Vida Prima Directa'!L$70),"")</f>
        <v>5.6045580020633694E-3</v>
      </c>
      <c r="M24" s="64" t="str">
        <f>IFERROR(IF($C$8=$D$8,'Vida Prima Directa'!M24/'Vida Prima Directa'!$AQ24,'Vida Prima Directa'!M24/'Vida Prima Directa'!M$70),"")</f>
        <v/>
      </c>
      <c r="N24" s="64" t="str">
        <f>IFERROR(IF($C$8=$D$8,'Vida Prima Directa'!N24/'Vida Prima Directa'!$AQ24,'Vida Prima Directa'!N24/'Vida Prima Directa'!N$70),"")</f>
        <v/>
      </c>
      <c r="O24" s="64" t="str">
        <f>IFERROR(IF($C$8=$D$8,'Vida Prima Directa'!O24/'Vida Prima Directa'!$AQ24,'Vida Prima Directa'!O24/'Vida Prima Directa'!O$70),"")</f>
        <v/>
      </c>
      <c r="P24" s="64" t="str">
        <f>IFERROR(IF($C$8=$D$8,'Vida Prima Directa'!P24/'Vida Prima Directa'!$AQ24,'Vida Prima Directa'!P24/'Vida Prima Directa'!P$70),"")</f>
        <v/>
      </c>
      <c r="Q24" s="64" t="str">
        <f>IFERROR(IF($C$8=$D$8,'Vida Prima Directa'!Q24/'Vida Prima Directa'!$AQ24,'Vida Prima Directa'!Q24/'Vida Prima Directa'!Q$70),"")</f>
        <v/>
      </c>
      <c r="R24" s="64">
        <f>IFERROR(IF($C$8=$D$8,'Vida Prima Directa'!R24/'Vida Prima Directa'!$AQ24,'Vida Prima Directa'!R24/'Vida Prima Directa'!R$70),"")</f>
        <v>-1.490521202207124E-2</v>
      </c>
      <c r="S24" s="64" t="str">
        <f>IFERROR(IF($C$8=$D$8,'Vida Prima Directa'!S24/'Vida Prima Directa'!$AQ24,'Vida Prima Directa'!S24/'Vida Prima Directa'!S$70),"")</f>
        <v/>
      </c>
      <c r="T24" s="64" t="str">
        <f>IFERROR(IF($C$8=$D$8,'Vida Prima Directa'!T24/'Vida Prima Directa'!$AQ24,'Vida Prima Directa'!T24/'Vida Prima Directa'!T$70),"")</f>
        <v/>
      </c>
      <c r="U24" s="64" t="str">
        <f>IFERROR(IF($C$8=$D$8,'Vida Prima Directa'!U24/'Vida Prima Directa'!$AQ24,'Vida Prima Directa'!U24/'Vida Prima Directa'!U$70),"")</f>
        <v/>
      </c>
      <c r="V24" s="64" t="str">
        <f>IFERROR(IF($C$8=$D$8,'Vida Prima Directa'!V24/'Vida Prima Directa'!$AQ24,'Vida Prima Directa'!V24/'Vida Prima Directa'!V$70),"")</f>
        <v/>
      </c>
      <c r="W24" s="64" t="str">
        <f>IFERROR(IF($C$8=$D$8,'Vida Prima Directa'!W24/'Vida Prima Directa'!$AQ24,'Vida Prima Directa'!W24/'Vida Prima Directa'!W$70),"")</f>
        <v/>
      </c>
      <c r="X24" s="64" t="str">
        <f>IFERROR(IF($C$8=$D$8,'Vida Prima Directa'!X24/'Vida Prima Directa'!$AQ24,'Vida Prima Directa'!X24/'Vida Prima Directa'!X$70),"")</f>
        <v/>
      </c>
      <c r="Y24" s="64" t="str">
        <f>IFERROR(IF($C$8=$D$8,'Vida Prima Directa'!Y24/'Vida Prima Directa'!$AQ24,'Vida Prima Directa'!Y24/'Vida Prima Directa'!Y$70),"")</f>
        <v/>
      </c>
      <c r="Z24" s="64" t="str">
        <f>IFERROR(IF($C$8=$D$8,'Vida Prima Directa'!Z24/'Vida Prima Directa'!$AQ24,'Vida Prima Directa'!Z24/'Vida Prima Directa'!Z$70),"")</f>
        <v/>
      </c>
      <c r="AA24" s="64" t="str">
        <f>IFERROR(IF($C$8=$D$8,'Vida Prima Directa'!AA24/'Vida Prima Directa'!$AQ24,'Vida Prima Directa'!AA24/'Vida Prima Directa'!AA$70),"")</f>
        <v/>
      </c>
      <c r="AB24" s="64" t="str">
        <f>IFERROR(IF($C$8=$D$8,'Vida Prima Directa'!AB24/'Vida Prima Directa'!$AQ24,'Vida Prima Directa'!AB24/'Vida Prima Directa'!AB$70),"")</f>
        <v/>
      </c>
      <c r="AC24" s="64" t="str">
        <f>IFERROR(IF($C$8=$D$8,'Vida Prima Directa'!AC24/'Vida Prima Directa'!$AQ24,'Vida Prima Directa'!AC24/'Vida Prima Directa'!AC$70),"")</f>
        <v/>
      </c>
      <c r="AD24" s="64" t="str">
        <f>IFERROR(IF($C$8=$D$8,'Vida Prima Directa'!AD24/'Vida Prima Directa'!$AQ24,'Vida Prima Directa'!AD24/'Vida Prima Directa'!AD$70),"")</f>
        <v/>
      </c>
      <c r="AE24" s="64">
        <f>IFERROR(IF($C$8=$D$8,'Vida Prima Directa'!AE24/'Vida Prima Directa'!$AQ24,'Vida Prima Directa'!AE24/'Vida Prima Directa'!AE$70),"")</f>
        <v>2.9122634173242492E-4</v>
      </c>
      <c r="AF24" s="64" t="str">
        <f>IFERROR(IF($C$8=$D$8,'Vida Prima Directa'!AF24/'Vida Prima Directa'!$AQ24,'Vida Prima Directa'!AF24/'Vida Prima Directa'!AF$70),"")</f>
        <v/>
      </c>
      <c r="AG24" s="64" t="str">
        <f>IFERROR(IF($C$8=$D$8,'Vida Prima Directa'!AG24/'Vida Prima Directa'!$AQ24,'Vida Prima Directa'!AG24/'Vida Prima Directa'!AG$70),"")</f>
        <v/>
      </c>
      <c r="AH24" s="64">
        <f>IFERROR(IF($C$8=$D$8,'Vida Prima Directa'!AH24/'Vida Prima Directa'!$AQ24,'Vida Prima Directa'!AH24/'Vida Prima Directa'!AH$70),"")</f>
        <v>4.380787736272861E-3</v>
      </c>
      <c r="AI24" s="64" t="str">
        <f>IFERROR(IF($C$8=$D$8,'Vida Prima Directa'!AI24/'Vida Prima Directa'!$AQ24,'Vida Prima Directa'!AI24/'Vida Prima Directa'!AI$70),"")</f>
        <v/>
      </c>
      <c r="AJ24" s="64" t="str">
        <f>IFERROR(IF($C$8=$D$8,'Vida Prima Directa'!AJ24/'Vida Prima Directa'!$AQ24,'Vida Prima Directa'!AJ24/'Vida Prima Directa'!AJ$70),"")</f>
        <v/>
      </c>
      <c r="AK24" s="64" t="str">
        <f>IFERROR(IF($C$8=$D$8,'Vida Prima Directa'!AK24/'Vida Prima Directa'!$AQ24,'Vida Prima Directa'!AK24/'Vida Prima Directa'!AK$70),"")</f>
        <v/>
      </c>
      <c r="AL24" s="64" t="str">
        <f>IFERROR(IF($C$8=$D$8,'Vida Prima Directa'!AL24/'Vida Prima Directa'!$AQ24,'Vida Prima Directa'!AL24/'Vida Prima Directa'!AL$70),"")</f>
        <v/>
      </c>
      <c r="AM24" s="64" t="str">
        <f>IFERROR(IF($C$8=$D$8,'Vida Prima Directa'!AM24/'Vida Prima Directa'!$AQ24,'Vida Prima Directa'!AM24/'Vida Prima Directa'!AM$70),"")</f>
        <v/>
      </c>
      <c r="AN24" s="64" t="str">
        <f>IFERROR(IF($C$8=$D$8,'Vida Prima Directa'!AN24/'Vida Prima Directa'!$AQ24,'Vida Prima Directa'!AN24/'Vida Prima Directa'!AN$70),"")</f>
        <v/>
      </c>
      <c r="AO24" s="64" t="str">
        <f>IFERROR(IF($C$8=$D$8,'Vida Prima Directa'!AO24/'Vida Prima Directa'!$AQ24,'Vida Prima Directa'!AO24/'Vida Prima Directa'!AO$70),"")</f>
        <v/>
      </c>
      <c r="AP24" s="64" t="str">
        <f>IFERROR(IF($C$8=$D$8,'Vida Prima Directa'!AP24/'Vida Prima Directa'!$AQ24,'Vida Prima Directa'!AP24/'Vida Prima Directa'!AP$70),"")</f>
        <v/>
      </c>
      <c r="AQ24" s="64">
        <f>IFERROR(IF($C$8=$D$8,'Vida Prima Directa'!AQ24/'Vida Prima Directa'!$AQ24,'Vida Prima Directa'!AQ24/'Vida Prima Directa'!AQ$70),"")</f>
        <v>1</v>
      </c>
    </row>
    <row r="25" spans="2:43" x14ac:dyDescent="0.2">
      <c r="B25" s="62" t="str">
        <f>'Datos Vida'!B262</f>
        <v>113. Desgravamen Consumos y Otros</v>
      </c>
      <c r="C25" s="64" t="str">
        <f>IFERROR(IF($C$8=$D$8,'Vida Prima Directa'!C25/'Vida Prima Directa'!$AQ25,'Vida Prima Directa'!C25/'Vida Prima Directa'!C$70),"")</f>
        <v/>
      </c>
      <c r="D25" s="64" t="str">
        <f>IFERROR(IF($C$8=$D$8,'Vida Prima Directa'!D25/'Vida Prima Directa'!$AQ25,'Vida Prima Directa'!D25/'Vida Prima Directa'!D$70),"")</f>
        <v/>
      </c>
      <c r="E25" s="64" t="str">
        <f>IFERROR(IF($C$8=$D$8,'Vida Prima Directa'!E25/'Vida Prima Directa'!$AQ25,'Vida Prima Directa'!E25/'Vida Prima Directa'!E$70),"")</f>
        <v/>
      </c>
      <c r="F25" s="64" t="str">
        <f>IFERROR(IF($C$8=$D$8,'Vida Prima Directa'!F25/'Vida Prima Directa'!$AQ25,'Vida Prima Directa'!F25/'Vida Prima Directa'!F$70),"")</f>
        <v/>
      </c>
      <c r="G25" s="64" t="str">
        <f>IFERROR(IF($C$8=$D$8,'Vida Prima Directa'!G25/'Vida Prima Directa'!$AQ25,'Vida Prima Directa'!G25/'Vida Prima Directa'!G$70),"")</f>
        <v/>
      </c>
      <c r="H25" s="64" t="str">
        <f>IFERROR(IF($C$8=$D$8,'Vida Prima Directa'!H25/'Vida Prima Directa'!$AQ25,'Vida Prima Directa'!H25/'Vida Prima Directa'!H$70),"")</f>
        <v/>
      </c>
      <c r="I25" s="64" t="str">
        <f>IFERROR(IF($C$8=$D$8,'Vida Prima Directa'!I25/'Vida Prima Directa'!$AQ25,'Vida Prima Directa'!I25/'Vida Prima Directa'!I$70),"")</f>
        <v/>
      </c>
      <c r="J25" s="64" t="str">
        <f>IFERROR(IF($C$8=$D$8,'Vida Prima Directa'!J25/'Vida Prima Directa'!$AQ25,'Vida Prima Directa'!J25/'Vida Prima Directa'!J$70),"")</f>
        <v/>
      </c>
      <c r="K25" s="64" t="str">
        <f>IFERROR(IF($C$8=$D$8,'Vida Prima Directa'!K25/'Vida Prima Directa'!$AQ25,'Vida Prima Directa'!K25/'Vida Prima Directa'!K$70),"")</f>
        <v/>
      </c>
      <c r="L25" s="64" t="str">
        <f>IFERROR(IF($C$8=$D$8,'Vida Prima Directa'!L25/'Vida Prima Directa'!$AQ25,'Vida Prima Directa'!L25/'Vida Prima Directa'!L$70),"")</f>
        <v/>
      </c>
      <c r="M25" s="64" t="str">
        <f>IFERROR(IF($C$8=$D$8,'Vida Prima Directa'!M25/'Vida Prima Directa'!$AQ25,'Vida Prima Directa'!M25/'Vida Prima Directa'!M$70),"")</f>
        <v/>
      </c>
      <c r="N25" s="64" t="str">
        <f>IFERROR(IF($C$8=$D$8,'Vida Prima Directa'!N25/'Vida Prima Directa'!$AQ25,'Vida Prima Directa'!N25/'Vida Prima Directa'!N$70),"")</f>
        <v/>
      </c>
      <c r="O25" s="64" t="str">
        <f>IFERROR(IF($C$8=$D$8,'Vida Prima Directa'!O25/'Vida Prima Directa'!$AQ25,'Vida Prima Directa'!O25/'Vida Prima Directa'!O$70),"")</f>
        <v/>
      </c>
      <c r="P25" s="64" t="str">
        <f>IFERROR(IF($C$8=$D$8,'Vida Prima Directa'!P25/'Vida Prima Directa'!$AQ25,'Vida Prima Directa'!P25/'Vida Prima Directa'!P$70),"")</f>
        <v/>
      </c>
      <c r="Q25" s="64" t="str">
        <f>IFERROR(IF($C$8=$D$8,'Vida Prima Directa'!Q25/'Vida Prima Directa'!$AQ25,'Vida Prima Directa'!Q25/'Vida Prima Directa'!Q$70),"")</f>
        <v/>
      </c>
      <c r="R25" s="64" t="str">
        <f>IFERROR(IF($C$8=$D$8,'Vida Prima Directa'!R25/'Vida Prima Directa'!$AQ25,'Vida Prima Directa'!R25/'Vida Prima Directa'!R$70),"")</f>
        <v/>
      </c>
      <c r="S25" s="64" t="str">
        <f>IFERROR(IF($C$8=$D$8,'Vida Prima Directa'!S25/'Vida Prima Directa'!$AQ25,'Vida Prima Directa'!S25/'Vida Prima Directa'!S$70),"")</f>
        <v/>
      </c>
      <c r="T25" s="64" t="str">
        <f>IFERROR(IF($C$8=$D$8,'Vida Prima Directa'!T25/'Vida Prima Directa'!$AQ25,'Vida Prima Directa'!T25/'Vida Prima Directa'!T$70),"")</f>
        <v/>
      </c>
      <c r="U25" s="64" t="str">
        <f>IFERROR(IF($C$8=$D$8,'Vida Prima Directa'!U25/'Vida Prima Directa'!$AQ25,'Vida Prima Directa'!U25/'Vida Prima Directa'!U$70),"")</f>
        <v/>
      </c>
      <c r="V25" s="64" t="str">
        <f>IFERROR(IF($C$8=$D$8,'Vida Prima Directa'!V25/'Vida Prima Directa'!$AQ25,'Vida Prima Directa'!V25/'Vida Prima Directa'!V$70),"")</f>
        <v/>
      </c>
      <c r="W25" s="64" t="str">
        <f>IFERROR(IF($C$8=$D$8,'Vida Prima Directa'!W25/'Vida Prima Directa'!$AQ25,'Vida Prima Directa'!W25/'Vida Prima Directa'!W$70),"")</f>
        <v/>
      </c>
      <c r="X25" s="64" t="str">
        <f>IFERROR(IF($C$8=$D$8,'Vida Prima Directa'!X25/'Vida Prima Directa'!$AQ25,'Vida Prima Directa'!X25/'Vida Prima Directa'!X$70),"")</f>
        <v/>
      </c>
      <c r="Y25" s="64">
        <f>IFERROR(IF($C$8=$D$8,'Vida Prima Directa'!Y25/'Vida Prima Directa'!$AQ25,'Vida Prima Directa'!Y25/'Vida Prima Directa'!Y$70),"")</f>
        <v>0.90169335058964073</v>
      </c>
      <c r="Z25" s="64" t="str">
        <f>IFERROR(IF($C$8=$D$8,'Vida Prima Directa'!Z25/'Vida Prima Directa'!$AQ25,'Vida Prima Directa'!Z25/'Vida Prima Directa'!Z$70),"")</f>
        <v/>
      </c>
      <c r="AA25" s="64" t="str">
        <f>IFERROR(IF($C$8=$D$8,'Vida Prima Directa'!AA25/'Vida Prima Directa'!$AQ25,'Vida Prima Directa'!AA25/'Vida Prima Directa'!AA$70),"")</f>
        <v/>
      </c>
      <c r="AB25" s="64" t="str">
        <f>IFERROR(IF($C$8=$D$8,'Vida Prima Directa'!AB25/'Vida Prima Directa'!$AQ25,'Vida Prima Directa'!AB25/'Vida Prima Directa'!AB$70),"")</f>
        <v/>
      </c>
      <c r="AC25" s="64">
        <f>IFERROR(IF($C$8=$D$8,'Vida Prima Directa'!AC25/'Vida Prima Directa'!$AQ25,'Vida Prima Directa'!AC25/'Vida Prima Directa'!AC$70),"")</f>
        <v>9.8306649410359201E-2</v>
      </c>
      <c r="AD25" s="64" t="str">
        <f>IFERROR(IF($C$8=$D$8,'Vida Prima Directa'!AD25/'Vida Prima Directa'!$AQ25,'Vida Prima Directa'!AD25/'Vida Prima Directa'!AD$70),"")</f>
        <v/>
      </c>
      <c r="AE25" s="64" t="str">
        <f>IFERROR(IF($C$8=$D$8,'Vida Prima Directa'!AE25/'Vida Prima Directa'!$AQ25,'Vida Prima Directa'!AE25/'Vida Prima Directa'!AE$70),"")</f>
        <v/>
      </c>
      <c r="AF25" s="64" t="str">
        <f>IFERROR(IF($C$8=$D$8,'Vida Prima Directa'!AF25/'Vida Prima Directa'!$AQ25,'Vida Prima Directa'!AF25/'Vida Prima Directa'!AF$70),"")</f>
        <v/>
      </c>
      <c r="AG25" s="64" t="str">
        <f>IFERROR(IF($C$8=$D$8,'Vida Prima Directa'!AG25/'Vida Prima Directa'!$AQ25,'Vida Prima Directa'!AG25/'Vida Prima Directa'!AG$70),"")</f>
        <v/>
      </c>
      <c r="AH25" s="64" t="str">
        <f>IFERROR(IF($C$8=$D$8,'Vida Prima Directa'!AH25/'Vida Prima Directa'!$AQ25,'Vida Prima Directa'!AH25/'Vida Prima Directa'!AH$70),"")</f>
        <v/>
      </c>
      <c r="AI25" s="64" t="str">
        <f>IFERROR(IF($C$8=$D$8,'Vida Prima Directa'!AI25/'Vida Prima Directa'!$AQ25,'Vida Prima Directa'!AI25/'Vida Prima Directa'!AI$70),"")</f>
        <v/>
      </c>
      <c r="AJ25" s="64" t="str">
        <f>IFERROR(IF($C$8=$D$8,'Vida Prima Directa'!AJ25/'Vida Prima Directa'!$AQ25,'Vida Prima Directa'!AJ25/'Vida Prima Directa'!AJ$70),"")</f>
        <v/>
      </c>
      <c r="AK25" s="64" t="str">
        <f>IFERROR(IF($C$8=$D$8,'Vida Prima Directa'!AK25/'Vida Prima Directa'!$AQ25,'Vida Prima Directa'!AK25/'Vida Prima Directa'!AK$70),"")</f>
        <v/>
      </c>
      <c r="AL25" s="64" t="str">
        <f>IFERROR(IF($C$8=$D$8,'Vida Prima Directa'!AL25/'Vida Prima Directa'!$AQ25,'Vida Prima Directa'!AL25/'Vida Prima Directa'!AL$70),"")</f>
        <v/>
      </c>
      <c r="AM25" s="64" t="str">
        <f>IFERROR(IF($C$8=$D$8,'Vida Prima Directa'!AM25/'Vida Prima Directa'!$AQ25,'Vida Prima Directa'!AM25/'Vida Prima Directa'!AM$70),"")</f>
        <v/>
      </c>
      <c r="AN25" s="64" t="str">
        <f>IFERROR(IF($C$8=$D$8,'Vida Prima Directa'!AN25/'Vida Prima Directa'!$AQ25,'Vida Prima Directa'!AN25/'Vida Prima Directa'!AN$70),"")</f>
        <v/>
      </c>
      <c r="AO25" s="64" t="str">
        <f>IFERROR(IF($C$8=$D$8,'Vida Prima Directa'!AO25/'Vida Prima Directa'!$AQ25,'Vida Prima Directa'!AO25/'Vida Prima Directa'!AO$70),"")</f>
        <v/>
      </c>
      <c r="AP25" s="64" t="str">
        <f>IFERROR(IF($C$8=$D$8,'Vida Prima Directa'!AP25/'Vida Prima Directa'!$AQ25,'Vida Prima Directa'!AP25/'Vida Prima Directa'!AP$70),"")</f>
        <v/>
      </c>
      <c r="AQ25" s="64">
        <f>IFERROR(IF($C$8=$D$8,'Vida Prima Directa'!AQ25/'Vida Prima Directa'!$AQ25,'Vida Prima Directa'!AQ25/'Vida Prima Directa'!AQ$70),"")</f>
        <v>1</v>
      </c>
    </row>
    <row r="26" spans="2:43" x14ac:dyDescent="0.2">
      <c r="B26" s="62" t="str">
        <f>'Datos Vida'!B263</f>
        <v>114. SOAP</v>
      </c>
      <c r="C26" s="64" t="str">
        <f>IFERROR(IF($C$8=$D$8,'Vida Prima Directa'!C26/'Vida Prima Directa'!$AQ26,'Vida Prima Directa'!C26/'Vida Prima Directa'!C$70),"")</f>
        <v/>
      </c>
      <c r="D26" s="64" t="str">
        <f>IFERROR(IF($C$8=$D$8,'Vida Prima Directa'!D26/'Vida Prima Directa'!$AQ26,'Vida Prima Directa'!D26/'Vida Prima Directa'!D$70),"")</f>
        <v/>
      </c>
      <c r="E26" s="64" t="str">
        <f>IFERROR(IF($C$8=$D$8,'Vida Prima Directa'!E26/'Vida Prima Directa'!$AQ26,'Vida Prima Directa'!E26/'Vida Prima Directa'!E$70),"")</f>
        <v/>
      </c>
      <c r="F26" s="64" t="str">
        <f>IFERROR(IF($C$8=$D$8,'Vida Prima Directa'!F26/'Vida Prima Directa'!$AQ26,'Vida Prima Directa'!F26/'Vida Prima Directa'!F$70),"")</f>
        <v/>
      </c>
      <c r="G26" s="64" t="str">
        <f>IFERROR(IF($C$8=$D$8,'Vida Prima Directa'!G26/'Vida Prima Directa'!$AQ26,'Vida Prima Directa'!G26/'Vida Prima Directa'!G$70),"")</f>
        <v/>
      </c>
      <c r="H26" s="64" t="str">
        <f>IFERROR(IF($C$8=$D$8,'Vida Prima Directa'!H26/'Vida Prima Directa'!$AQ26,'Vida Prima Directa'!H26/'Vida Prima Directa'!H$70),"")</f>
        <v/>
      </c>
      <c r="I26" s="64" t="str">
        <f>IFERROR(IF($C$8=$D$8,'Vida Prima Directa'!I26/'Vida Prima Directa'!$AQ26,'Vida Prima Directa'!I26/'Vida Prima Directa'!I$70),"")</f>
        <v/>
      </c>
      <c r="J26" s="64" t="str">
        <f>IFERROR(IF($C$8=$D$8,'Vida Prima Directa'!J26/'Vida Prima Directa'!$AQ26,'Vida Prima Directa'!J26/'Vida Prima Directa'!J$70),"")</f>
        <v/>
      </c>
      <c r="K26" s="64" t="str">
        <f>IFERROR(IF($C$8=$D$8,'Vida Prima Directa'!K26/'Vida Prima Directa'!$AQ26,'Vida Prima Directa'!K26/'Vida Prima Directa'!K$70),"")</f>
        <v/>
      </c>
      <c r="L26" s="64" t="str">
        <f>IFERROR(IF($C$8=$D$8,'Vida Prima Directa'!L26/'Vida Prima Directa'!$AQ26,'Vida Prima Directa'!L26/'Vida Prima Directa'!L$70),"")</f>
        <v/>
      </c>
      <c r="M26" s="64" t="str">
        <f>IFERROR(IF($C$8=$D$8,'Vida Prima Directa'!M26/'Vida Prima Directa'!$AQ26,'Vida Prima Directa'!M26/'Vida Prima Directa'!M$70),"")</f>
        <v/>
      </c>
      <c r="N26" s="64" t="str">
        <f>IFERROR(IF($C$8=$D$8,'Vida Prima Directa'!N26/'Vida Prima Directa'!$AQ26,'Vida Prima Directa'!N26/'Vida Prima Directa'!N$70),"")</f>
        <v/>
      </c>
      <c r="O26" s="64" t="str">
        <f>IFERROR(IF($C$8=$D$8,'Vida Prima Directa'!O26/'Vida Prima Directa'!$AQ26,'Vida Prima Directa'!O26/'Vida Prima Directa'!O$70),"")</f>
        <v/>
      </c>
      <c r="P26" s="64" t="str">
        <f>IFERROR(IF($C$8=$D$8,'Vida Prima Directa'!P26/'Vida Prima Directa'!$AQ26,'Vida Prima Directa'!P26/'Vida Prima Directa'!P$70),"")</f>
        <v/>
      </c>
      <c r="Q26" s="64" t="str">
        <f>IFERROR(IF($C$8=$D$8,'Vida Prima Directa'!Q26/'Vida Prima Directa'!$AQ26,'Vida Prima Directa'!Q26/'Vida Prima Directa'!Q$70),"")</f>
        <v/>
      </c>
      <c r="R26" s="64" t="str">
        <f>IFERROR(IF($C$8=$D$8,'Vida Prima Directa'!R26/'Vida Prima Directa'!$AQ26,'Vida Prima Directa'!R26/'Vida Prima Directa'!R$70),"")</f>
        <v/>
      </c>
      <c r="S26" s="64" t="str">
        <f>IFERROR(IF($C$8=$D$8,'Vida Prima Directa'!S26/'Vida Prima Directa'!$AQ26,'Vida Prima Directa'!S26/'Vida Prima Directa'!S$70),"")</f>
        <v/>
      </c>
      <c r="T26" s="64" t="str">
        <f>IFERROR(IF($C$8=$D$8,'Vida Prima Directa'!T26/'Vida Prima Directa'!$AQ26,'Vida Prima Directa'!T26/'Vida Prima Directa'!T$70),"")</f>
        <v/>
      </c>
      <c r="U26" s="64" t="str">
        <f>IFERROR(IF($C$8=$D$8,'Vida Prima Directa'!U26/'Vida Prima Directa'!$AQ26,'Vida Prima Directa'!U26/'Vida Prima Directa'!U$70),"")</f>
        <v/>
      </c>
      <c r="V26" s="64" t="str">
        <f>IFERROR(IF($C$8=$D$8,'Vida Prima Directa'!V26/'Vida Prima Directa'!$AQ26,'Vida Prima Directa'!V26/'Vida Prima Directa'!V$70),"")</f>
        <v/>
      </c>
      <c r="W26" s="64" t="str">
        <f>IFERROR(IF($C$8=$D$8,'Vida Prima Directa'!W26/'Vida Prima Directa'!$AQ26,'Vida Prima Directa'!W26/'Vida Prima Directa'!W$70),"")</f>
        <v/>
      </c>
      <c r="X26" s="64" t="str">
        <f>IFERROR(IF($C$8=$D$8,'Vida Prima Directa'!X26/'Vida Prima Directa'!$AQ26,'Vida Prima Directa'!X26/'Vida Prima Directa'!X$70),"")</f>
        <v/>
      </c>
      <c r="Y26" s="64" t="str">
        <f>IFERROR(IF($C$8=$D$8,'Vida Prima Directa'!Y26/'Vida Prima Directa'!$AQ26,'Vida Prima Directa'!Y26/'Vida Prima Directa'!Y$70),"")</f>
        <v/>
      </c>
      <c r="Z26" s="64" t="str">
        <f>IFERROR(IF($C$8=$D$8,'Vida Prima Directa'!Z26/'Vida Prima Directa'!$AQ26,'Vida Prima Directa'!Z26/'Vida Prima Directa'!Z$70),"")</f>
        <v/>
      </c>
      <c r="AA26" s="64">
        <f>IFERROR(IF($C$8=$D$8,'Vida Prima Directa'!AA26/'Vida Prima Directa'!$AQ26,'Vida Prima Directa'!AA26/'Vida Prima Directa'!AA$70),"")</f>
        <v>1</v>
      </c>
      <c r="AB26" s="64" t="str">
        <f>IFERROR(IF($C$8=$D$8,'Vida Prima Directa'!AB26/'Vida Prima Directa'!$AQ26,'Vida Prima Directa'!AB26/'Vida Prima Directa'!AB$70),"")</f>
        <v/>
      </c>
      <c r="AC26" s="64" t="str">
        <f>IFERROR(IF($C$8=$D$8,'Vida Prima Directa'!AC26/'Vida Prima Directa'!$AQ26,'Vida Prima Directa'!AC26/'Vida Prima Directa'!AC$70),"")</f>
        <v/>
      </c>
      <c r="AD26" s="64" t="str">
        <f>IFERROR(IF($C$8=$D$8,'Vida Prima Directa'!AD26/'Vida Prima Directa'!$AQ26,'Vida Prima Directa'!AD26/'Vida Prima Directa'!AD$70),"")</f>
        <v/>
      </c>
      <c r="AE26" s="64" t="str">
        <f>IFERROR(IF($C$8=$D$8,'Vida Prima Directa'!AE26/'Vida Prima Directa'!$AQ26,'Vida Prima Directa'!AE26/'Vida Prima Directa'!AE$70),"")</f>
        <v/>
      </c>
      <c r="AF26" s="64" t="str">
        <f>IFERROR(IF($C$8=$D$8,'Vida Prima Directa'!AF26/'Vida Prima Directa'!$AQ26,'Vida Prima Directa'!AF26/'Vida Prima Directa'!AF$70),"")</f>
        <v/>
      </c>
      <c r="AG26" s="64" t="str">
        <f>IFERROR(IF($C$8=$D$8,'Vida Prima Directa'!AG26/'Vida Prima Directa'!$AQ26,'Vida Prima Directa'!AG26/'Vida Prima Directa'!AG$70),"")</f>
        <v/>
      </c>
      <c r="AH26" s="64" t="str">
        <f>IFERROR(IF($C$8=$D$8,'Vida Prima Directa'!AH26/'Vida Prima Directa'!$AQ26,'Vida Prima Directa'!AH26/'Vida Prima Directa'!AH$70),"")</f>
        <v/>
      </c>
      <c r="AI26" s="64" t="str">
        <f>IFERROR(IF($C$8=$D$8,'Vida Prima Directa'!AI26/'Vida Prima Directa'!$AQ26,'Vida Prima Directa'!AI26/'Vida Prima Directa'!AI$70),"")</f>
        <v/>
      </c>
      <c r="AJ26" s="64" t="str">
        <f>IFERROR(IF($C$8=$D$8,'Vida Prima Directa'!AJ26/'Vida Prima Directa'!$AQ26,'Vida Prima Directa'!AJ26/'Vida Prima Directa'!AJ$70),"")</f>
        <v/>
      </c>
      <c r="AK26" s="64" t="str">
        <f>IFERROR(IF($C$8=$D$8,'Vida Prima Directa'!AK26/'Vida Prima Directa'!$AQ26,'Vida Prima Directa'!AK26/'Vida Prima Directa'!AK$70),"")</f>
        <v/>
      </c>
      <c r="AL26" s="64" t="str">
        <f>IFERROR(IF($C$8=$D$8,'Vida Prima Directa'!AL26/'Vida Prima Directa'!$AQ26,'Vida Prima Directa'!AL26/'Vida Prima Directa'!AL$70),"")</f>
        <v/>
      </c>
      <c r="AM26" s="64" t="str">
        <f>IFERROR(IF($C$8=$D$8,'Vida Prima Directa'!AM26/'Vida Prima Directa'!$AQ26,'Vida Prima Directa'!AM26/'Vida Prima Directa'!AM$70),"")</f>
        <v/>
      </c>
      <c r="AN26" s="64" t="str">
        <f>IFERROR(IF($C$8=$D$8,'Vida Prima Directa'!AN26/'Vida Prima Directa'!$AQ26,'Vida Prima Directa'!AN26/'Vida Prima Directa'!AN$70),"")</f>
        <v/>
      </c>
      <c r="AO26" s="64" t="str">
        <f>IFERROR(IF($C$8=$D$8,'Vida Prima Directa'!AO26/'Vida Prima Directa'!$AQ26,'Vida Prima Directa'!AO26/'Vida Prima Directa'!AO$70),"")</f>
        <v/>
      </c>
      <c r="AP26" s="64" t="str">
        <f>IFERROR(IF($C$8=$D$8,'Vida Prima Directa'!AP26/'Vida Prima Directa'!$AQ26,'Vida Prima Directa'!AP26/'Vida Prima Directa'!AP$70),"")</f>
        <v/>
      </c>
      <c r="AQ26" s="64">
        <f>IFERROR(IF($C$8=$D$8,'Vida Prima Directa'!AQ26/'Vida Prima Directa'!$AQ26,'Vida Prima Directa'!AQ26/'Vida Prima Directa'!AQ$70),"")</f>
        <v>1</v>
      </c>
    </row>
    <row r="27" spans="2:43" x14ac:dyDescent="0.2">
      <c r="B27" s="62" t="str">
        <f>'Datos Vida'!B264</f>
        <v>150. Otros</v>
      </c>
      <c r="C27" s="64" t="str">
        <f>IFERROR(IF($C$8=$D$8,'Vida Prima Directa'!C27/'Vida Prima Directa'!$AQ27,'Vida Prima Directa'!C27/'Vida Prima Directa'!C$70),"")</f>
        <v/>
      </c>
      <c r="D27" s="64" t="str">
        <f>IFERROR(IF($C$8=$D$8,'Vida Prima Directa'!D27/'Vida Prima Directa'!$AQ27,'Vida Prima Directa'!D27/'Vida Prima Directa'!D$70),"")</f>
        <v/>
      </c>
      <c r="E27" s="64" t="str">
        <f>IFERROR(IF($C$8=$D$8,'Vida Prima Directa'!E27/'Vida Prima Directa'!$AQ27,'Vida Prima Directa'!E27/'Vida Prima Directa'!E$70),"")</f>
        <v/>
      </c>
      <c r="F27" s="64" t="str">
        <f>IFERROR(IF($C$8=$D$8,'Vida Prima Directa'!F27/'Vida Prima Directa'!$AQ27,'Vida Prima Directa'!F27/'Vida Prima Directa'!F$70),"")</f>
        <v/>
      </c>
      <c r="G27" s="64" t="str">
        <f>IFERROR(IF($C$8=$D$8,'Vida Prima Directa'!G27/'Vida Prima Directa'!$AQ27,'Vida Prima Directa'!G27/'Vida Prima Directa'!G$70),"")</f>
        <v/>
      </c>
      <c r="H27" s="64" t="str">
        <f>IFERROR(IF($C$8=$D$8,'Vida Prima Directa'!H27/'Vida Prima Directa'!$AQ27,'Vida Prima Directa'!H27/'Vida Prima Directa'!H$70),"")</f>
        <v/>
      </c>
      <c r="I27" s="64" t="str">
        <f>IFERROR(IF($C$8=$D$8,'Vida Prima Directa'!I27/'Vida Prima Directa'!$AQ27,'Vida Prima Directa'!I27/'Vida Prima Directa'!I$70),"")</f>
        <v/>
      </c>
      <c r="J27" s="64" t="str">
        <f>IFERROR(IF($C$8=$D$8,'Vida Prima Directa'!J27/'Vida Prima Directa'!$AQ27,'Vida Prima Directa'!J27/'Vida Prima Directa'!J$70),"")</f>
        <v/>
      </c>
      <c r="K27" s="64" t="str">
        <f>IFERROR(IF($C$8=$D$8,'Vida Prima Directa'!K27/'Vida Prima Directa'!$AQ27,'Vida Prima Directa'!K27/'Vida Prima Directa'!K$70),"")</f>
        <v/>
      </c>
      <c r="L27" s="64" t="str">
        <f>IFERROR(IF($C$8=$D$8,'Vida Prima Directa'!L27/'Vida Prima Directa'!$AQ27,'Vida Prima Directa'!L27/'Vida Prima Directa'!L$70),"")</f>
        <v/>
      </c>
      <c r="M27" s="64" t="str">
        <f>IFERROR(IF($C$8=$D$8,'Vida Prima Directa'!M27/'Vida Prima Directa'!$AQ27,'Vida Prima Directa'!M27/'Vida Prima Directa'!M$70),"")</f>
        <v/>
      </c>
      <c r="N27" s="64" t="str">
        <f>IFERROR(IF($C$8=$D$8,'Vida Prima Directa'!N27/'Vida Prima Directa'!$AQ27,'Vida Prima Directa'!N27/'Vida Prima Directa'!N$70),"")</f>
        <v/>
      </c>
      <c r="O27" s="64" t="str">
        <f>IFERROR(IF($C$8=$D$8,'Vida Prima Directa'!O27/'Vida Prima Directa'!$AQ27,'Vida Prima Directa'!O27/'Vida Prima Directa'!O$70),"")</f>
        <v/>
      </c>
      <c r="P27" s="64" t="str">
        <f>IFERROR(IF($C$8=$D$8,'Vida Prima Directa'!P27/'Vida Prima Directa'!$AQ27,'Vida Prima Directa'!P27/'Vida Prima Directa'!P$70),"")</f>
        <v/>
      </c>
      <c r="Q27" s="64" t="str">
        <f>IFERROR(IF($C$8=$D$8,'Vida Prima Directa'!Q27/'Vida Prima Directa'!$AQ27,'Vida Prima Directa'!Q27/'Vida Prima Directa'!Q$70),"")</f>
        <v/>
      </c>
      <c r="R27" s="64">
        <f>IFERROR(IF($C$8=$D$8,'Vida Prima Directa'!R27/'Vida Prima Directa'!$AQ27,'Vida Prima Directa'!R27/'Vida Prima Directa'!R$70),"")</f>
        <v>1</v>
      </c>
      <c r="S27" s="64" t="str">
        <f>IFERROR(IF($C$8=$D$8,'Vida Prima Directa'!S27/'Vida Prima Directa'!$AQ27,'Vida Prima Directa'!S27/'Vida Prima Directa'!S$70),"")</f>
        <v/>
      </c>
      <c r="T27" s="64" t="str">
        <f>IFERROR(IF($C$8=$D$8,'Vida Prima Directa'!T27/'Vida Prima Directa'!$AQ27,'Vida Prima Directa'!T27/'Vida Prima Directa'!T$70),"")</f>
        <v/>
      </c>
      <c r="U27" s="64" t="str">
        <f>IFERROR(IF($C$8=$D$8,'Vida Prima Directa'!U27/'Vida Prima Directa'!$AQ27,'Vida Prima Directa'!U27/'Vida Prima Directa'!U$70),"")</f>
        <v/>
      </c>
      <c r="V27" s="64" t="str">
        <f>IFERROR(IF($C$8=$D$8,'Vida Prima Directa'!V27/'Vida Prima Directa'!$AQ27,'Vida Prima Directa'!V27/'Vida Prima Directa'!V$70),"")</f>
        <v/>
      </c>
      <c r="W27" s="64" t="str">
        <f>IFERROR(IF($C$8=$D$8,'Vida Prima Directa'!W27/'Vida Prima Directa'!$AQ27,'Vida Prima Directa'!W27/'Vida Prima Directa'!W$70),"")</f>
        <v/>
      </c>
      <c r="X27" s="64" t="str">
        <f>IFERROR(IF($C$8=$D$8,'Vida Prima Directa'!X27/'Vida Prima Directa'!$AQ27,'Vida Prima Directa'!X27/'Vida Prima Directa'!X$70),"")</f>
        <v/>
      </c>
      <c r="Y27" s="64" t="str">
        <f>IFERROR(IF($C$8=$D$8,'Vida Prima Directa'!Y27/'Vida Prima Directa'!$AQ27,'Vida Prima Directa'!Y27/'Vida Prima Directa'!Y$70),"")</f>
        <v/>
      </c>
      <c r="Z27" s="64" t="str">
        <f>IFERROR(IF($C$8=$D$8,'Vida Prima Directa'!Z27/'Vida Prima Directa'!$AQ27,'Vida Prima Directa'!Z27/'Vida Prima Directa'!Z$70),"")</f>
        <v/>
      </c>
      <c r="AA27" s="64" t="str">
        <f>IFERROR(IF($C$8=$D$8,'Vida Prima Directa'!AA27/'Vida Prima Directa'!$AQ27,'Vida Prima Directa'!AA27/'Vida Prima Directa'!AA$70),"")</f>
        <v/>
      </c>
      <c r="AB27" s="64" t="str">
        <f>IFERROR(IF($C$8=$D$8,'Vida Prima Directa'!AB27/'Vida Prima Directa'!$AQ27,'Vida Prima Directa'!AB27/'Vida Prima Directa'!AB$70),"")</f>
        <v/>
      </c>
      <c r="AC27" s="64" t="str">
        <f>IFERROR(IF($C$8=$D$8,'Vida Prima Directa'!AC27/'Vida Prima Directa'!$AQ27,'Vida Prima Directa'!AC27/'Vida Prima Directa'!AC$70),"")</f>
        <v/>
      </c>
      <c r="AD27" s="64" t="str">
        <f>IFERROR(IF($C$8=$D$8,'Vida Prima Directa'!AD27/'Vida Prima Directa'!$AQ27,'Vida Prima Directa'!AD27/'Vida Prima Directa'!AD$70),"")</f>
        <v/>
      </c>
      <c r="AE27" s="64" t="str">
        <f>IFERROR(IF($C$8=$D$8,'Vida Prima Directa'!AE27/'Vida Prima Directa'!$AQ27,'Vida Prima Directa'!AE27/'Vida Prima Directa'!AE$70),"")</f>
        <v/>
      </c>
      <c r="AF27" s="64" t="str">
        <f>IFERROR(IF($C$8=$D$8,'Vida Prima Directa'!AF27/'Vida Prima Directa'!$AQ27,'Vida Prima Directa'!AF27/'Vida Prima Directa'!AF$70),"")</f>
        <v/>
      </c>
      <c r="AG27" s="64" t="str">
        <f>IFERROR(IF($C$8=$D$8,'Vida Prima Directa'!AG27/'Vida Prima Directa'!$AQ27,'Vida Prima Directa'!AG27/'Vida Prima Directa'!AG$70),"")</f>
        <v/>
      </c>
      <c r="AH27" s="64" t="str">
        <f>IFERROR(IF($C$8=$D$8,'Vida Prima Directa'!AH27/'Vida Prima Directa'!$AQ27,'Vida Prima Directa'!AH27/'Vida Prima Directa'!AH$70),"")</f>
        <v/>
      </c>
      <c r="AI27" s="64" t="str">
        <f>IFERROR(IF($C$8=$D$8,'Vida Prima Directa'!AI27/'Vida Prima Directa'!$AQ27,'Vida Prima Directa'!AI27/'Vida Prima Directa'!AI$70),"")</f>
        <v/>
      </c>
      <c r="AJ27" s="64" t="str">
        <f>IFERROR(IF($C$8=$D$8,'Vida Prima Directa'!AJ27/'Vida Prima Directa'!$AQ27,'Vida Prima Directa'!AJ27/'Vida Prima Directa'!AJ$70),"")</f>
        <v/>
      </c>
      <c r="AK27" s="64" t="str">
        <f>IFERROR(IF($C$8=$D$8,'Vida Prima Directa'!AK27/'Vida Prima Directa'!$AQ27,'Vida Prima Directa'!AK27/'Vida Prima Directa'!AK$70),"")</f>
        <v/>
      </c>
      <c r="AL27" s="64" t="str">
        <f>IFERROR(IF($C$8=$D$8,'Vida Prima Directa'!AL27/'Vida Prima Directa'!$AQ27,'Vida Prima Directa'!AL27/'Vida Prima Directa'!AL$70),"")</f>
        <v/>
      </c>
      <c r="AM27" s="64" t="str">
        <f>IFERROR(IF($C$8=$D$8,'Vida Prima Directa'!AM27/'Vida Prima Directa'!$AQ27,'Vida Prima Directa'!AM27/'Vida Prima Directa'!AM$70),"")</f>
        <v/>
      </c>
      <c r="AN27" s="64" t="str">
        <f>IFERROR(IF($C$8=$D$8,'Vida Prima Directa'!AN27/'Vida Prima Directa'!$AQ27,'Vida Prima Directa'!AN27/'Vida Prima Directa'!AN$70),"")</f>
        <v/>
      </c>
      <c r="AO27" s="64" t="str">
        <f>IFERROR(IF($C$8=$D$8,'Vida Prima Directa'!AO27/'Vida Prima Directa'!$AQ27,'Vida Prima Directa'!AO27/'Vida Prima Directa'!AO$70),"")</f>
        <v/>
      </c>
      <c r="AP27" s="64" t="str">
        <f>IFERROR(IF($C$8=$D$8,'Vida Prima Directa'!AP27/'Vida Prima Directa'!$AQ27,'Vida Prima Directa'!AP27/'Vida Prima Directa'!AP$70),"")</f>
        <v/>
      </c>
      <c r="AQ27" s="64">
        <f>IFERROR(IF($C$8=$D$8,'Vida Prima Directa'!AQ27/'Vida Prima Directa'!$AQ27,'Vida Prima Directa'!AQ27/'Vida Prima Directa'!AQ$70),"")</f>
        <v>1</v>
      </c>
    </row>
    <row r="28" spans="2:43" x14ac:dyDescent="0.2">
      <c r="B28" s="53" t="str">
        <f>'Datos Vida'!B265</f>
        <v>Colectivos Tradicionales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</row>
    <row r="29" spans="2:43" x14ac:dyDescent="0.2">
      <c r="B29" s="62" t="str">
        <f>'Datos Vida'!B266</f>
        <v>201. Vida Entera</v>
      </c>
      <c r="C29" s="64" t="str">
        <f>IFERROR(IF($C$8=$D$8,'Vida Prima Directa'!C29/'Vida Prima Directa'!$AQ29,'Vida Prima Directa'!C29/'Vida Prima Directa'!C$70),"")</f>
        <v/>
      </c>
      <c r="D29" s="64" t="str">
        <f>IFERROR(IF($C$8=$D$8,'Vida Prima Directa'!D29/'Vida Prima Directa'!$AQ29,'Vida Prima Directa'!D29/'Vida Prima Directa'!D$70),"")</f>
        <v/>
      </c>
      <c r="E29" s="64" t="str">
        <f>IFERROR(IF($C$8=$D$8,'Vida Prima Directa'!E29/'Vida Prima Directa'!$AQ29,'Vida Prima Directa'!E29/'Vida Prima Directa'!E$70),"")</f>
        <v/>
      </c>
      <c r="F29" s="64" t="str">
        <f>IFERROR(IF($C$8=$D$8,'Vida Prima Directa'!F29/'Vida Prima Directa'!$AQ29,'Vida Prima Directa'!F29/'Vida Prima Directa'!F$70),"")</f>
        <v/>
      </c>
      <c r="G29" s="64" t="str">
        <f>IFERROR(IF($C$8=$D$8,'Vida Prima Directa'!G29/'Vida Prima Directa'!$AQ29,'Vida Prima Directa'!G29/'Vida Prima Directa'!G$70),"")</f>
        <v/>
      </c>
      <c r="H29" s="64" t="str">
        <f>IFERROR(IF($C$8=$D$8,'Vida Prima Directa'!H29/'Vida Prima Directa'!$AQ29,'Vida Prima Directa'!H29/'Vida Prima Directa'!H$70),"")</f>
        <v/>
      </c>
      <c r="I29" s="64" t="str">
        <f>IFERROR(IF($C$8=$D$8,'Vida Prima Directa'!I29/'Vida Prima Directa'!$AQ29,'Vida Prima Directa'!I29/'Vida Prima Directa'!I$70),"")</f>
        <v/>
      </c>
      <c r="J29" s="64" t="str">
        <f>IFERROR(IF($C$8=$D$8,'Vida Prima Directa'!J29/'Vida Prima Directa'!$AQ29,'Vida Prima Directa'!J29/'Vida Prima Directa'!J$70),"")</f>
        <v/>
      </c>
      <c r="K29" s="64" t="str">
        <f>IFERROR(IF($C$8=$D$8,'Vida Prima Directa'!K29/'Vida Prima Directa'!$AQ29,'Vida Prima Directa'!K29/'Vida Prima Directa'!K$70),"")</f>
        <v/>
      </c>
      <c r="L29" s="64" t="str">
        <f>IFERROR(IF($C$8=$D$8,'Vida Prima Directa'!L29/'Vida Prima Directa'!$AQ29,'Vida Prima Directa'!L29/'Vida Prima Directa'!L$70),"")</f>
        <v/>
      </c>
      <c r="M29" s="64" t="str">
        <f>IFERROR(IF($C$8=$D$8,'Vida Prima Directa'!M29/'Vida Prima Directa'!$AQ29,'Vida Prima Directa'!M29/'Vida Prima Directa'!M$70),"")</f>
        <v/>
      </c>
      <c r="N29" s="64" t="str">
        <f>IFERROR(IF($C$8=$D$8,'Vida Prima Directa'!N29/'Vida Prima Directa'!$AQ29,'Vida Prima Directa'!N29/'Vida Prima Directa'!N$70),"")</f>
        <v/>
      </c>
      <c r="O29" s="64" t="str">
        <f>IFERROR(IF($C$8=$D$8,'Vida Prima Directa'!O29/'Vida Prima Directa'!$AQ29,'Vida Prima Directa'!O29/'Vida Prima Directa'!O$70),"")</f>
        <v/>
      </c>
      <c r="P29" s="64" t="str">
        <f>IFERROR(IF($C$8=$D$8,'Vida Prima Directa'!P29/'Vida Prima Directa'!$AQ29,'Vida Prima Directa'!P29/'Vida Prima Directa'!P$70),"")</f>
        <v/>
      </c>
      <c r="Q29" s="64" t="str">
        <f>IFERROR(IF($C$8=$D$8,'Vida Prima Directa'!Q29/'Vida Prima Directa'!$AQ29,'Vida Prima Directa'!Q29/'Vida Prima Directa'!Q$70),"")</f>
        <v/>
      </c>
      <c r="R29" s="64" t="str">
        <f>IFERROR(IF($C$8=$D$8,'Vida Prima Directa'!R29/'Vida Prima Directa'!$AQ29,'Vida Prima Directa'!R29/'Vida Prima Directa'!R$70),"")</f>
        <v/>
      </c>
      <c r="S29" s="64" t="str">
        <f>IFERROR(IF($C$8=$D$8,'Vida Prima Directa'!S29/'Vida Prima Directa'!$AQ29,'Vida Prima Directa'!S29/'Vida Prima Directa'!S$70),"")</f>
        <v/>
      </c>
      <c r="T29" s="64" t="str">
        <f>IFERROR(IF($C$8=$D$8,'Vida Prima Directa'!T29/'Vida Prima Directa'!$AQ29,'Vida Prima Directa'!T29/'Vida Prima Directa'!T$70),"")</f>
        <v/>
      </c>
      <c r="U29" s="64" t="str">
        <f>IFERROR(IF($C$8=$D$8,'Vida Prima Directa'!U29/'Vida Prima Directa'!$AQ29,'Vida Prima Directa'!U29/'Vida Prima Directa'!U$70),"")</f>
        <v/>
      </c>
      <c r="V29" s="64" t="str">
        <f>IFERROR(IF($C$8=$D$8,'Vida Prima Directa'!V29/'Vida Prima Directa'!$AQ29,'Vida Prima Directa'!V29/'Vida Prima Directa'!V$70),"")</f>
        <v/>
      </c>
      <c r="W29" s="64" t="str">
        <f>IFERROR(IF($C$8=$D$8,'Vida Prima Directa'!W29/'Vida Prima Directa'!$AQ29,'Vida Prima Directa'!W29/'Vida Prima Directa'!W$70),"")</f>
        <v/>
      </c>
      <c r="X29" s="64" t="str">
        <f>IFERROR(IF($C$8=$D$8,'Vida Prima Directa'!X29/'Vida Prima Directa'!$AQ29,'Vida Prima Directa'!X29/'Vida Prima Directa'!X$70),"")</f>
        <v/>
      </c>
      <c r="Y29" s="64" t="str">
        <f>IFERROR(IF($C$8=$D$8,'Vida Prima Directa'!Y29/'Vida Prima Directa'!$AQ29,'Vida Prima Directa'!Y29/'Vida Prima Directa'!Y$70),"")</f>
        <v/>
      </c>
      <c r="Z29" s="64" t="str">
        <f>IFERROR(IF($C$8=$D$8,'Vida Prima Directa'!Z29/'Vida Prima Directa'!$AQ29,'Vida Prima Directa'!Z29/'Vida Prima Directa'!Z$70),"")</f>
        <v/>
      </c>
      <c r="AA29" s="64" t="str">
        <f>IFERROR(IF($C$8=$D$8,'Vida Prima Directa'!AA29/'Vida Prima Directa'!$AQ29,'Vida Prima Directa'!AA29/'Vida Prima Directa'!AA$70),"")</f>
        <v/>
      </c>
      <c r="AB29" s="64" t="str">
        <f>IFERROR(IF($C$8=$D$8,'Vida Prima Directa'!AB29/'Vida Prima Directa'!$AQ29,'Vida Prima Directa'!AB29/'Vida Prima Directa'!AB$70),"")</f>
        <v/>
      </c>
      <c r="AC29" s="64" t="str">
        <f>IFERROR(IF($C$8=$D$8,'Vida Prima Directa'!AC29/'Vida Prima Directa'!$AQ29,'Vida Prima Directa'!AC29/'Vida Prima Directa'!AC$70),"")</f>
        <v/>
      </c>
      <c r="AD29" s="64" t="str">
        <f>IFERROR(IF($C$8=$D$8,'Vida Prima Directa'!AD29/'Vida Prima Directa'!$AQ29,'Vida Prima Directa'!AD29/'Vida Prima Directa'!AD$70),"")</f>
        <v/>
      </c>
      <c r="AE29" s="64" t="str">
        <f>IFERROR(IF($C$8=$D$8,'Vida Prima Directa'!AE29/'Vida Prima Directa'!$AQ29,'Vida Prima Directa'!AE29/'Vida Prima Directa'!AE$70),"")</f>
        <v/>
      </c>
      <c r="AF29" s="64" t="str">
        <f>IFERROR(IF($C$8=$D$8,'Vida Prima Directa'!AF29/'Vida Prima Directa'!$AQ29,'Vida Prima Directa'!AF29/'Vida Prima Directa'!AF$70),"")</f>
        <v/>
      </c>
      <c r="AG29" s="64" t="str">
        <f>IFERROR(IF($C$8=$D$8,'Vida Prima Directa'!AG29/'Vida Prima Directa'!$AQ29,'Vida Prima Directa'!AG29/'Vida Prima Directa'!AG$70),"")</f>
        <v/>
      </c>
      <c r="AH29" s="64" t="str">
        <f>IFERROR(IF($C$8=$D$8,'Vida Prima Directa'!AH29/'Vida Prima Directa'!$AQ29,'Vida Prima Directa'!AH29/'Vida Prima Directa'!AH$70),"")</f>
        <v/>
      </c>
      <c r="AI29" s="64" t="str">
        <f>IFERROR(IF($C$8=$D$8,'Vida Prima Directa'!AI29/'Vida Prima Directa'!$AQ29,'Vida Prima Directa'!AI29/'Vida Prima Directa'!AI$70),"")</f>
        <v/>
      </c>
      <c r="AJ29" s="64" t="str">
        <f>IFERROR(IF($C$8=$D$8,'Vida Prima Directa'!AJ29/'Vida Prima Directa'!$AQ29,'Vida Prima Directa'!AJ29/'Vida Prima Directa'!AJ$70),"")</f>
        <v/>
      </c>
      <c r="AK29" s="64" t="str">
        <f>IFERROR(IF($C$8=$D$8,'Vida Prima Directa'!AK29/'Vida Prima Directa'!$AQ29,'Vida Prima Directa'!AK29/'Vida Prima Directa'!AK$70),"")</f>
        <v/>
      </c>
      <c r="AL29" s="64" t="str">
        <f>IFERROR(IF($C$8=$D$8,'Vida Prima Directa'!AL29/'Vida Prima Directa'!$AQ29,'Vida Prima Directa'!AL29/'Vida Prima Directa'!AL$70),"")</f>
        <v/>
      </c>
      <c r="AM29" s="64" t="str">
        <f>IFERROR(IF($C$8=$D$8,'Vida Prima Directa'!AM29/'Vida Prima Directa'!$AQ29,'Vida Prima Directa'!AM29/'Vida Prima Directa'!AM$70),"")</f>
        <v/>
      </c>
      <c r="AN29" s="64" t="str">
        <f>IFERROR(IF($C$8=$D$8,'Vida Prima Directa'!AN29/'Vida Prima Directa'!$AQ29,'Vida Prima Directa'!AN29/'Vida Prima Directa'!AN$70),"")</f>
        <v/>
      </c>
      <c r="AO29" s="64" t="str">
        <f>IFERROR(IF($C$8=$D$8,'Vida Prima Directa'!AO29/'Vida Prima Directa'!$AQ29,'Vida Prima Directa'!AO29/'Vida Prima Directa'!AO$70),"")</f>
        <v/>
      </c>
      <c r="AP29" s="64" t="str">
        <f>IFERROR(IF($C$8=$D$8,'Vida Prima Directa'!AP29/'Vida Prima Directa'!$AQ29,'Vida Prima Directa'!AP29/'Vida Prima Directa'!AP$70),"")</f>
        <v/>
      </c>
      <c r="AQ29" s="64" t="str">
        <f>IFERROR(IF($C$8=$D$8,'Vida Prima Directa'!AQ29/'Vida Prima Directa'!$AQ29,'Vida Prima Directa'!AQ29/'Vida Prima Directa'!AQ$70),"")</f>
        <v/>
      </c>
    </row>
    <row r="30" spans="2:43" x14ac:dyDescent="0.2">
      <c r="B30" s="62" t="str">
        <f>'Datos Vida'!B267</f>
        <v>202. Temporal de Vida</v>
      </c>
      <c r="C30" s="64" t="str">
        <f>IFERROR(IF($C$8=$D$8,'Vida Prima Directa'!C30/'Vida Prima Directa'!$AQ30,'Vida Prima Directa'!C30/'Vida Prima Directa'!C$70),"")</f>
        <v/>
      </c>
      <c r="D30" s="64" t="str">
        <f>IFERROR(IF($C$8=$D$8,'Vida Prima Directa'!D30/'Vida Prima Directa'!$AQ30,'Vida Prima Directa'!D30/'Vida Prima Directa'!D$70),"")</f>
        <v/>
      </c>
      <c r="E30" s="64">
        <f>IFERROR(IF($C$8=$D$8,'Vida Prima Directa'!E30/'Vida Prima Directa'!$AQ30,'Vida Prima Directa'!E30/'Vida Prima Directa'!E$70),"")</f>
        <v>2.0437368949478057E-4</v>
      </c>
      <c r="F30" s="64">
        <f>IFERROR(IF($C$8=$D$8,'Vida Prima Directa'!F30/'Vida Prima Directa'!$AQ30,'Vida Prima Directa'!F30/'Vida Prima Directa'!F$70),"")</f>
        <v>0.17278802959656764</v>
      </c>
      <c r="G30" s="64">
        <f>IFERROR(IF($C$8=$D$8,'Vida Prima Directa'!G30/'Vida Prima Directa'!$AQ30,'Vida Prima Directa'!G30/'Vida Prima Directa'!G$70),"")</f>
        <v>0.16467068791295505</v>
      </c>
      <c r="H30" s="64">
        <f>IFERROR(IF($C$8=$D$8,'Vida Prima Directa'!H30/'Vida Prima Directa'!$AQ30,'Vida Prima Directa'!H30/'Vida Prima Directa'!H$70),"")</f>
        <v>-5.6689754215305662E-4</v>
      </c>
      <c r="I30" s="64">
        <f>IFERROR(IF($C$8=$D$8,'Vida Prima Directa'!I30/'Vida Prima Directa'!$AQ30,'Vida Prima Directa'!I30/'Vida Prima Directa'!I$70),"")</f>
        <v>1.5030928351174429E-2</v>
      </c>
      <c r="J30" s="64">
        <f>IFERROR(IF($C$8=$D$8,'Vida Prima Directa'!J30/'Vida Prima Directa'!$AQ30,'Vida Prima Directa'!J30/'Vida Prima Directa'!J$70),"")</f>
        <v>3.8595765360496546E-2</v>
      </c>
      <c r="K30" s="64" t="str">
        <f>IFERROR(IF($C$8=$D$8,'Vida Prima Directa'!K30/'Vida Prima Directa'!$AQ30,'Vida Prima Directa'!K30/'Vida Prima Directa'!K$70),"")</f>
        <v/>
      </c>
      <c r="L30" s="64">
        <f>IFERROR(IF($C$8=$D$8,'Vida Prima Directa'!L30/'Vida Prima Directa'!$AQ30,'Vida Prima Directa'!L30/'Vida Prima Directa'!L$70),"")</f>
        <v>9.497116258091258E-2</v>
      </c>
      <c r="M30" s="64" t="str">
        <f>IFERROR(IF($C$8=$D$8,'Vida Prima Directa'!M30/'Vida Prima Directa'!$AQ30,'Vida Prima Directa'!M30/'Vida Prima Directa'!M$70),"")</f>
        <v/>
      </c>
      <c r="N30" s="64" t="str">
        <f>IFERROR(IF($C$8=$D$8,'Vida Prima Directa'!N30/'Vida Prima Directa'!$AQ30,'Vida Prima Directa'!N30/'Vida Prima Directa'!N$70),"")</f>
        <v/>
      </c>
      <c r="O30" s="64" t="str">
        <f>IFERROR(IF($C$8=$D$8,'Vida Prima Directa'!O30/'Vida Prima Directa'!$AQ30,'Vida Prima Directa'!O30/'Vida Prima Directa'!O$70),"")</f>
        <v/>
      </c>
      <c r="P30" s="64">
        <f>IFERROR(IF($C$8=$D$8,'Vida Prima Directa'!P30/'Vida Prima Directa'!$AQ30,'Vida Prima Directa'!P30/'Vida Prima Directa'!P$70),"")</f>
        <v>2.4287015987278768E-4</v>
      </c>
      <c r="Q30" s="64" t="str">
        <f>IFERROR(IF($C$8=$D$8,'Vida Prima Directa'!Q30/'Vida Prima Directa'!$AQ30,'Vida Prima Directa'!Q30/'Vida Prima Directa'!Q$70),"")</f>
        <v/>
      </c>
      <c r="R30" s="64">
        <f>IFERROR(IF($C$8=$D$8,'Vida Prima Directa'!R30/'Vida Prima Directa'!$AQ30,'Vida Prima Directa'!R30/'Vida Prima Directa'!R$70),"")</f>
        <v>1.3015693650641109E-2</v>
      </c>
      <c r="S30" s="64" t="str">
        <f>IFERROR(IF($C$8=$D$8,'Vida Prima Directa'!S30/'Vida Prima Directa'!$AQ30,'Vida Prima Directa'!S30/'Vida Prima Directa'!S$70),"")</f>
        <v/>
      </c>
      <c r="T30" s="64" t="str">
        <f>IFERROR(IF($C$8=$D$8,'Vida Prima Directa'!T30/'Vida Prima Directa'!$AQ30,'Vida Prima Directa'!T30/'Vida Prima Directa'!T$70),"")</f>
        <v/>
      </c>
      <c r="U30" s="64">
        <f>IFERROR(IF($C$8=$D$8,'Vida Prima Directa'!U30/'Vida Prima Directa'!$AQ30,'Vida Prima Directa'!U30/'Vida Prima Directa'!U$70),"")</f>
        <v>1.9543205139315813E-2</v>
      </c>
      <c r="V30" s="64" t="str">
        <f>IFERROR(IF($C$8=$D$8,'Vida Prima Directa'!V30/'Vida Prima Directa'!$AQ30,'Vida Prima Directa'!V30/'Vida Prima Directa'!V$70),"")</f>
        <v/>
      </c>
      <c r="W30" s="64" t="str">
        <f>IFERROR(IF($C$8=$D$8,'Vida Prima Directa'!W30/'Vida Prima Directa'!$AQ30,'Vida Prima Directa'!W30/'Vida Prima Directa'!W$70),"")</f>
        <v/>
      </c>
      <c r="X30" s="64">
        <f>IFERROR(IF($C$8=$D$8,'Vida Prima Directa'!X30/'Vida Prima Directa'!$AQ30,'Vida Prima Directa'!X30/'Vida Prima Directa'!X$70),"")</f>
        <v>0.17160366162509427</v>
      </c>
      <c r="Y30" s="64">
        <f>IFERROR(IF($C$8=$D$8,'Vida Prima Directa'!Y30/'Vida Prima Directa'!$AQ30,'Vida Prima Directa'!Y30/'Vida Prima Directa'!Y$70),"")</f>
        <v>4.0968989473667651E-2</v>
      </c>
      <c r="Z30" s="64">
        <f>IFERROR(IF($C$8=$D$8,'Vida Prima Directa'!Z30/'Vida Prima Directa'!$AQ30,'Vida Prima Directa'!Z30/'Vida Prima Directa'!Z$70),"")</f>
        <v>0.18173429467780283</v>
      </c>
      <c r="AA30" s="64">
        <f>IFERROR(IF($C$8=$D$8,'Vida Prima Directa'!AA30/'Vida Prima Directa'!$AQ30,'Vida Prima Directa'!AA30/'Vida Prima Directa'!AA$70),"")</f>
        <v>9.8161372484305395E-4</v>
      </c>
      <c r="AB30" s="64" t="str">
        <f>IFERROR(IF($C$8=$D$8,'Vida Prima Directa'!AB30/'Vida Prima Directa'!$AQ30,'Vida Prima Directa'!AB30/'Vida Prima Directa'!AB$70),"")</f>
        <v/>
      </c>
      <c r="AC30" s="64">
        <f>IFERROR(IF($C$8=$D$8,'Vida Prima Directa'!AC30/'Vida Prima Directa'!$AQ30,'Vida Prima Directa'!AC30/'Vida Prima Directa'!AC$70),"")</f>
        <v>1.022886382988706E-3</v>
      </c>
      <c r="AD30" s="64" t="str">
        <f>IFERROR(IF($C$8=$D$8,'Vida Prima Directa'!AD30/'Vida Prima Directa'!$AQ30,'Vida Prima Directa'!AD30/'Vida Prima Directa'!AD$70),"")</f>
        <v/>
      </c>
      <c r="AE30" s="64" t="str">
        <f>IFERROR(IF($C$8=$D$8,'Vida Prima Directa'!AE30/'Vida Prima Directa'!$AQ30,'Vida Prima Directa'!AE30/'Vida Prima Directa'!AE$70),"")</f>
        <v/>
      </c>
      <c r="AF30" s="64" t="str">
        <f>IFERROR(IF($C$8=$D$8,'Vida Prima Directa'!AF30/'Vida Prima Directa'!$AQ30,'Vida Prima Directa'!AF30/'Vida Prima Directa'!AF$70),"")</f>
        <v/>
      </c>
      <c r="AG30" s="64">
        <f>IFERROR(IF($C$8=$D$8,'Vida Prima Directa'!AG30/'Vida Prima Directa'!$AQ30,'Vida Prima Directa'!AG30/'Vida Prima Directa'!AG$70),"")</f>
        <v>1.3843460303360517E-3</v>
      </c>
      <c r="AH30" s="64">
        <f>IFERROR(IF($C$8=$D$8,'Vida Prima Directa'!AH30/'Vida Prima Directa'!$AQ30,'Vida Prima Directa'!AH30/'Vida Prima Directa'!AH$70),"")</f>
        <v>5.282395901865649E-2</v>
      </c>
      <c r="AI30" s="64">
        <f>IFERROR(IF($C$8=$D$8,'Vida Prima Directa'!AI30/'Vida Prima Directa'!$AQ30,'Vida Prima Directa'!AI30/'Vida Prima Directa'!AI$70),"")</f>
        <v>5.2978916565887193E-5</v>
      </c>
      <c r="AJ30" s="64">
        <f>IFERROR(IF($C$8=$D$8,'Vida Prima Directa'!AJ30/'Vida Prima Directa'!$AQ30,'Vida Prima Directa'!AJ30/'Vida Prima Directa'!AJ$70),"")</f>
        <v>2.9779796025156149E-2</v>
      </c>
      <c r="AK30" s="64">
        <f>IFERROR(IF($C$8=$D$8,'Vida Prima Directa'!AK30/'Vida Prima Directa'!$AQ30,'Vida Prima Directa'!AK30/'Vida Prima Directa'!AK$70),"")</f>
        <v>1.1516552256112945E-3</v>
      </c>
      <c r="AL30" s="64" t="str">
        <f>IFERROR(IF($C$8=$D$8,'Vida Prima Directa'!AL30/'Vida Prima Directa'!$AQ30,'Vida Prima Directa'!AL30/'Vida Prima Directa'!AL$70),"")</f>
        <v/>
      </c>
      <c r="AM30" s="64" t="str">
        <f>IFERROR(IF($C$8=$D$8,'Vida Prima Directa'!AM30/'Vida Prima Directa'!$AQ30,'Vida Prima Directa'!AM30/'Vida Prima Directa'!AM$70),"")</f>
        <v/>
      </c>
      <c r="AN30" s="64" t="str">
        <f>IFERROR(IF($C$8=$D$8,'Vida Prima Directa'!AN30/'Vida Prima Directa'!$AQ30,'Vida Prima Directa'!AN30/'Vida Prima Directa'!AN$70),"")</f>
        <v/>
      </c>
      <c r="AO30" s="64" t="str">
        <f>IFERROR(IF($C$8=$D$8,'Vida Prima Directa'!AO30/'Vida Prima Directa'!$AQ30,'Vida Prima Directa'!AO30/'Vida Prima Directa'!AO$70),"")</f>
        <v/>
      </c>
      <c r="AP30" s="64" t="str">
        <f>IFERROR(IF($C$8=$D$8,'Vida Prima Directa'!AP30/'Vida Prima Directa'!$AQ30,'Vida Prima Directa'!AP30/'Vida Prima Directa'!AP$70),"")</f>
        <v/>
      </c>
      <c r="AQ30" s="64">
        <f>IFERROR(IF($C$8=$D$8,'Vida Prima Directa'!AQ30/'Vida Prima Directa'!$AQ30,'Vida Prima Directa'!AQ30/'Vida Prima Directa'!AQ$70),"")</f>
        <v>1</v>
      </c>
    </row>
    <row r="31" spans="2:43" x14ac:dyDescent="0.2">
      <c r="B31" s="62" t="str">
        <f>'Datos Vida'!B268</f>
        <v>203. Seguros con Cuenta Única de inversión (CUI)</v>
      </c>
      <c r="C31" s="64" t="str">
        <f>IFERROR(IF($C$8=$D$8,'Vida Prima Directa'!C31/'Vida Prima Directa'!$AQ31,'Vida Prima Directa'!C31/'Vida Prima Directa'!C$70),"")</f>
        <v/>
      </c>
      <c r="D31" s="64" t="str">
        <f>IFERROR(IF($C$8=$D$8,'Vida Prima Directa'!D31/'Vida Prima Directa'!$AQ31,'Vida Prima Directa'!D31/'Vida Prima Directa'!D$70),"")</f>
        <v/>
      </c>
      <c r="E31" s="64" t="str">
        <f>IFERROR(IF($C$8=$D$8,'Vida Prima Directa'!E31/'Vida Prima Directa'!$AQ31,'Vida Prima Directa'!E31/'Vida Prima Directa'!E$70),"")</f>
        <v/>
      </c>
      <c r="F31" s="64" t="str">
        <f>IFERROR(IF($C$8=$D$8,'Vida Prima Directa'!F31/'Vida Prima Directa'!$AQ31,'Vida Prima Directa'!F31/'Vida Prima Directa'!F$70),"")</f>
        <v/>
      </c>
      <c r="G31" s="64" t="str">
        <f>IFERROR(IF($C$8=$D$8,'Vida Prima Directa'!G31/'Vida Prima Directa'!$AQ31,'Vida Prima Directa'!G31/'Vida Prima Directa'!G$70),"")</f>
        <v/>
      </c>
      <c r="H31" s="64" t="str">
        <f>IFERROR(IF($C$8=$D$8,'Vida Prima Directa'!H31/'Vida Prima Directa'!$AQ31,'Vida Prima Directa'!H31/'Vida Prima Directa'!H$70),"")</f>
        <v/>
      </c>
      <c r="I31" s="64" t="str">
        <f>IFERROR(IF($C$8=$D$8,'Vida Prima Directa'!I31/'Vida Prima Directa'!$AQ31,'Vida Prima Directa'!I31/'Vida Prima Directa'!I$70),"")</f>
        <v/>
      </c>
      <c r="J31" s="64" t="str">
        <f>IFERROR(IF($C$8=$D$8,'Vida Prima Directa'!J31/'Vida Prima Directa'!$AQ31,'Vida Prima Directa'!J31/'Vida Prima Directa'!J$70),"")</f>
        <v/>
      </c>
      <c r="K31" s="64" t="str">
        <f>IFERROR(IF($C$8=$D$8,'Vida Prima Directa'!K31/'Vida Prima Directa'!$AQ31,'Vida Prima Directa'!K31/'Vida Prima Directa'!K$70),"")</f>
        <v/>
      </c>
      <c r="L31" s="64">
        <f>IFERROR(IF($C$8=$D$8,'Vida Prima Directa'!L31/'Vida Prima Directa'!$AQ31,'Vida Prima Directa'!L31/'Vida Prima Directa'!L$70),"")</f>
        <v>0.85470727181892414</v>
      </c>
      <c r="M31" s="64" t="str">
        <f>IFERROR(IF($C$8=$D$8,'Vida Prima Directa'!M31/'Vida Prima Directa'!$AQ31,'Vida Prima Directa'!M31/'Vida Prima Directa'!M$70),"")</f>
        <v/>
      </c>
      <c r="N31" s="64" t="str">
        <f>IFERROR(IF($C$8=$D$8,'Vida Prima Directa'!N31/'Vida Prima Directa'!$AQ31,'Vida Prima Directa'!N31/'Vida Prima Directa'!N$70),"")</f>
        <v/>
      </c>
      <c r="O31" s="64" t="str">
        <f>IFERROR(IF($C$8=$D$8,'Vida Prima Directa'!O31/'Vida Prima Directa'!$AQ31,'Vida Prima Directa'!O31/'Vida Prima Directa'!O$70),"")</f>
        <v/>
      </c>
      <c r="P31" s="64" t="str">
        <f>IFERROR(IF($C$8=$D$8,'Vida Prima Directa'!P31/'Vida Prima Directa'!$AQ31,'Vida Prima Directa'!P31/'Vida Prima Directa'!P$70),"")</f>
        <v/>
      </c>
      <c r="Q31" s="64" t="str">
        <f>IFERROR(IF($C$8=$D$8,'Vida Prima Directa'!Q31/'Vida Prima Directa'!$AQ31,'Vida Prima Directa'!Q31/'Vida Prima Directa'!Q$70),"")</f>
        <v/>
      </c>
      <c r="R31" s="64" t="str">
        <f>IFERROR(IF($C$8=$D$8,'Vida Prima Directa'!R31/'Vida Prima Directa'!$AQ31,'Vida Prima Directa'!R31/'Vida Prima Directa'!R$70),"")</f>
        <v/>
      </c>
      <c r="S31" s="64" t="str">
        <f>IFERROR(IF($C$8=$D$8,'Vida Prima Directa'!S31/'Vida Prima Directa'!$AQ31,'Vida Prima Directa'!S31/'Vida Prima Directa'!S$70),"")</f>
        <v/>
      </c>
      <c r="T31" s="64" t="str">
        <f>IFERROR(IF($C$8=$D$8,'Vida Prima Directa'!T31/'Vida Prima Directa'!$AQ31,'Vida Prima Directa'!T31/'Vida Prima Directa'!T$70),"")</f>
        <v/>
      </c>
      <c r="U31" s="64" t="str">
        <f>IFERROR(IF($C$8=$D$8,'Vida Prima Directa'!U31/'Vida Prima Directa'!$AQ31,'Vida Prima Directa'!U31/'Vida Prima Directa'!U$70),"")</f>
        <v/>
      </c>
      <c r="V31" s="64" t="str">
        <f>IFERROR(IF($C$8=$D$8,'Vida Prima Directa'!V31/'Vida Prima Directa'!$AQ31,'Vida Prima Directa'!V31/'Vida Prima Directa'!V$70),"")</f>
        <v/>
      </c>
      <c r="W31" s="64" t="str">
        <f>IFERROR(IF($C$8=$D$8,'Vida Prima Directa'!W31/'Vida Prima Directa'!$AQ31,'Vida Prima Directa'!W31/'Vida Prima Directa'!W$70),"")</f>
        <v/>
      </c>
      <c r="X31" s="64" t="str">
        <f>IFERROR(IF($C$8=$D$8,'Vida Prima Directa'!X31/'Vida Prima Directa'!$AQ31,'Vida Prima Directa'!X31/'Vida Prima Directa'!X$70),"")</f>
        <v/>
      </c>
      <c r="Y31" s="64" t="str">
        <f>IFERROR(IF($C$8=$D$8,'Vida Prima Directa'!Y31/'Vida Prima Directa'!$AQ31,'Vida Prima Directa'!Y31/'Vida Prima Directa'!Y$70),"")</f>
        <v/>
      </c>
      <c r="Z31" s="64" t="str">
        <f>IFERROR(IF($C$8=$D$8,'Vida Prima Directa'!Z31/'Vida Prima Directa'!$AQ31,'Vida Prima Directa'!Z31/'Vida Prima Directa'!Z$70),"")</f>
        <v/>
      </c>
      <c r="AA31" s="64">
        <f>IFERROR(IF($C$8=$D$8,'Vida Prima Directa'!AA31/'Vida Prima Directa'!$AQ31,'Vida Prima Directa'!AA31/'Vida Prima Directa'!AA$70),"")</f>
        <v>0.1452927281810758</v>
      </c>
      <c r="AB31" s="64" t="str">
        <f>IFERROR(IF($C$8=$D$8,'Vida Prima Directa'!AB31/'Vida Prima Directa'!$AQ31,'Vida Prima Directa'!AB31/'Vida Prima Directa'!AB$70),"")</f>
        <v/>
      </c>
      <c r="AC31" s="64" t="str">
        <f>IFERROR(IF($C$8=$D$8,'Vida Prima Directa'!AC31/'Vida Prima Directa'!$AQ31,'Vida Prima Directa'!AC31/'Vida Prima Directa'!AC$70),"")</f>
        <v/>
      </c>
      <c r="AD31" s="64" t="str">
        <f>IFERROR(IF($C$8=$D$8,'Vida Prima Directa'!AD31/'Vida Prima Directa'!$AQ31,'Vida Prima Directa'!AD31/'Vida Prima Directa'!AD$70),"")</f>
        <v/>
      </c>
      <c r="AE31" s="64" t="str">
        <f>IFERROR(IF($C$8=$D$8,'Vida Prima Directa'!AE31/'Vida Prima Directa'!$AQ31,'Vida Prima Directa'!AE31/'Vida Prima Directa'!AE$70),"")</f>
        <v/>
      </c>
      <c r="AF31" s="64" t="str">
        <f>IFERROR(IF($C$8=$D$8,'Vida Prima Directa'!AF31/'Vida Prima Directa'!$AQ31,'Vida Prima Directa'!AF31/'Vida Prima Directa'!AF$70),"")</f>
        <v/>
      </c>
      <c r="AG31" s="64" t="str">
        <f>IFERROR(IF($C$8=$D$8,'Vida Prima Directa'!AG31/'Vida Prima Directa'!$AQ31,'Vida Prima Directa'!AG31/'Vida Prima Directa'!AG$70),"")</f>
        <v/>
      </c>
      <c r="AH31" s="64" t="str">
        <f>IFERROR(IF($C$8=$D$8,'Vida Prima Directa'!AH31/'Vida Prima Directa'!$AQ31,'Vida Prima Directa'!AH31/'Vida Prima Directa'!AH$70),"")</f>
        <v/>
      </c>
      <c r="AI31" s="64" t="str">
        <f>IFERROR(IF($C$8=$D$8,'Vida Prima Directa'!AI31/'Vida Prima Directa'!$AQ31,'Vida Prima Directa'!AI31/'Vida Prima Directa'!AI$70),"")</f>
        <v/>
      </c>
      <c r="AJ31" s="64" t="str">
        <f>IFERROR(IF($C$8=$D$8,'Vida Prima Directa'!AJ31/'Vida Prima Directa'!$AQ31,'Vida Prima Directa'!AJ31/'Vida Prima Directa'!AJ$70),"")</f>
        <v/>
      </c>
      <c r="AK31" s="64" t="str">
        <f>IFERROR(IF($C$8=$D$8,'Vida Prima Directa'!AK31/'Vida Prima Directa'!$AQ31,'Vida Prima Directa'!AK31/'Vida Prima Directa'!AK$70),"")</f>
        <v/>
      </c>
      <c r="AL31" s="64" t="str">
        <f>IFERROR(IF($C$8=$D$8,'Vida Prima Directa'!AL31/'Vida Prima Directa'!$AQ31,'Vida Prima Directa'!AL31/'Vida Prima Directa'!AL$70),"")</f>
        <v/>
      </c>
      <c r="AM31" s="64" t="str">
        <f>IFERROR(IF($C$8=$D$8,'Vida Prima Directa'!AM31/'Vida Prima Directa'!$AQ31,'Vida Prima Directa'!AM31/'Vida Prima Directa'!AM$70),"")</f>
        <v/>
      </c>
      <c r="AN31" s="64" t="str">
        <f>IFERROR(IF($C$8=$D$8,'Vida Prima Directa'!AN31/'Vida Prima Directa'!$AQ31,'Vida Prima Directa'!AN31/'Vida Prima Directa'!AN$70),"")</f>
        <v/>
      </c>
      <c r="AO31" s="64" t="str">
        <f>IFERROR(IF($C$8=$D$8,'Vida Prima Directa'!AO31/'Vida Prima Directa'!$AQ31,'Vida Prima Directa'!AO31/'Vida Prima Directa'!AO$70),"")</f>
        <v/>
      </c>
      <c r="AP31" s="64" t="str">
        <f>IFERROR(IF($C$8=$D$8,'Vida Prima Directa'!AP31/'Vida Prima Directa'!$AQ31,'Vida Prima Directa'!AP31/'Vida Prima Directa'!AP$70),"")</f>
        <v/>
      </c>
      <c r="AQ31" s="64">
        <f>IFERROR(IF($C$8=$D$8,'Vida Prima Directa'!AQ31/'Vida Prima Directa'!$AQ31,'Vida Prima Directa'!AQ31/'Vida Prima Directa'!AQ$70),"")</f>
        <v>1</v>
      </c>
    </row>
    <row r="32" spans="2:43" x14ac:dyDescent="0.2">
      <c r="B32" s="62" t="str">
        <f>'Datos Vida'!B269</f>
        <v>204. Mixto o Dotal</v>
      </c>
      <c r="C32" s="64" t="str">
        <f>IFERROR(IF($C$8=$D$8,'Vida Prima Directa'!C32/'Vida Prima Directa'!$AQ32,'Vida Prima Directa'!C32/'Vida Prima Directa'!C$70),"")</f>
        <v/>
      </c>
      <c r="D32" s="64" t="str">
        <f>IFERROR(IF($C$8=$D$8,'Vida Prima Directa'!D32/'Vida Prima Directa'!$AQ32,'Vida Prima Directa'!D32/'Vida Prima Directa'!D$70),"")</f>
        <v/>
      </c>
      <c r="E32" s="64" t="str">
        <f>IFERROR(IF($C$8=$D$8,'Vida Prima Directa'!E32/'Vida Prima Directa'!$AQ32,'Vida Prima Directa'!E32/'Vida Prima Directa'!E$70),"")</f>
        <v/>
      </c>
      <c r="F32" s="64" t="str">
        <f>IFERROR(IF($C$8=$D$8,'Vida Prima Directa'!F32/'Vida Prima Directa'!$AQ32,'Vida Prima Directa'!F32/'Vida Prima Directa'!F$70),"")</f>
        <v/>
      </c>
      <c r="G32" s="64" t="str">
        <f>IFERROR(IF($C$8=$D$8,'Vida Prima Directa'!G32/'Vida Prima Directa'!$AQ32,'Vida Prima Directa'!G32/'Vida Prima Directa'!G$70),"")</f>
        <v/>
      </c>
      <c r="H32" s="64" t="str">
        <f>IFERROR(IF($C$8=$D$8,'Vida Prima Directa'!H32/'Vida Prima Directa'!$AQ32,'Vida Prima Directa'!H32/'Vida Prima Directa'!H$70),"")</f>
        <v/>
      </c>
      <c r="I32" s="64" t="str">
        <f>IFERROR(IF($C$8=$D$8,'Vida Prima Directa'!I32/'Vida Prima Directa'!$AQ32,'Vida Prima Directa'!I32/'Vida Prima Directa'!I$70),"")</f>
        <v/>
      </c>
      <c r="J32" s="64" t="str">
        <f>IFERROR(IF($C$8=$D$8,'Vida Prima Directa'!J32/'Vida Prima Directa'!$AQ32,'Vida Prima Directa'!J32/'Vida Prima Directa'!J$70),"")</f>
        <v/>
      </c>
      <c r="K32" s="64" t="str">
        <f>IFERROR(IF($C$8=$D$8,'Vida Prima Directa'!K32/'Vida Prima Directa'!$AQ32,'Vida Prima Directa'!K32/'Vida Prima Directa'!K$70),"")</f>
        <v/>
      </c>
      <c r="L32" s="64" t="str">
        <f>IFERROR(IF($C$8=$D$8,'Vida Prima Directa'!L32/'Vida Prima Directa'!$AQ32,'Vida Prima Directa'!L32/'Vida Prima Directa'!L$70),"")</f>
        <v/>
      </c>
      <c r="M32" s="64" t="str">
        <f>IFERROR(IF($C$8=$D$8,'Vida Prima Directa'!M32/'Vida Prima Directa'!$AQ32,'Vida Prima Directa'!M32/'Vida Prima Directa'!M$70),"")</f>
        <v/>
      </c>
      <c r="N32" s="64" t="str">
        <f>IFERROR(IF($C$8=$D$8,'Vida Prima Directa'!N32/'Vida Prima Directa'!$AQ32,'Vida Prima Directa'!N32/'Vida Prima Directa'!N$70),"")</f>
        <v/>
      </c>
      <c r="O32" s="64" t="str">
        <f>IFERROR(IF($C$8=$D$8,'Vida Prima Directa'!O32/'Vida Prima Directa'!$AQ32,'Vida Prima Directa'!O32/'Vida Prima Directa'!O$70),"")</f>
        <v/>
      </c>
      <c r="P32" s="64" t="str">
        <f>IFERROR(IF($C$8=$D$8,'Vida Prima Directa'!P32/'Vida Prima Directa'!$AQ32,'Vida Prima Directa'!P32/'Vida Prima Directa'!P$70),"")</f>
        <v/>
      </c>
      <c r="Q32" s="64" t="str">
        <f>IFERROR(IF($C$8=$D$8,'Vida Prima Directa'!Q32/'Vida Prima Directa'!$AQ32,'Vida Prima Directa'!Q32/'Vida Prima Directa'!Q$70),"")</f>
        <v/>
      </c>
      <c r="R32" s="64" t="str">
        <f>IFERROR(IF($C$8=$D$8,'Vida Prima Directa'!R32/'Vida Prima Directa'!$AQ32,'Vida Prima Directa'!R32/'Vida Prima Directa'!R$70),"")</f>
        <v/>
      </c>
      <c r="S32" s="64" t="str">
        <f>IFERROR(IF($C$8=$D$8,'Vida Prima Directa'!S32/'Vida Prima Directa'!$AQ32,'Vida Prima Directa'!S32/'Vida Prima Directa'!S$70),"")</f>
        <v/>
      </c>
      <c r="T32" s="64" t="str">
        <f>IFERROR(IF($C$8=$D$8,'Vida Prima Directa'!T32/'Vida Prima Directa'!$AQ32,'Vida Prima Directa'!T32/'Vida Prima Directa'!T$70),"")</f>
        <v/>
      </c>
      <c r="U32" s="64" t="str">
        <f>IFERROR(IF($C$8=$D$8,'Vida Prima Directa'!U32/'Vida Prima Directa'!$AQ32,'Vida Prima Directa'!U32/'Vida Prima Directa'!U$70),"")</f>
        <v/>
      </c>
      <c r="V32" s="64" t="str">
        <f>IFERROR(IF($C$8=$D$8,'Vida Prima Directa'!V32/'Vida Prima Directa'!$AQ32,'Vida Prima Directa'!V32/'Vida Prima Directa'!V$70),"")</f>
        <v/>
      </c>
      <c r="W32" s="64" t="str">
        <f>IFERROR(IF($C$8=$D$8,'Vida Prima Directa'!W32/'Vida Prima Directa'!$AQ32,'Vida Prima Directa'!W32/'Vida Prima Directa'!W$70),"")</f>
        <v/>
      </c>
      <c r="X32" s="64" t="str">
        <f>IFERROR(IF($C$8=$D$8,'Vida Prima Directa'!X32/'Vida Prima Directa'!$AQ32,'Vida Prima Directa'!X32/'Vida Prima Directa'!X$70),"")</f>
        <v/>
      </c>
      <c r="Y32" s="64" t="str">
        <f>IFERROR(IF($C$8=$D$8,'Vida Prima Directa'!Y32/'Vida Prima Directa'!$AQ32,'Vida Prima Directa'!Y32/'Vida Prima Directa'!Y$70),"")</f>
        <v/>
      </c>
      <c r="Z32" s="64" t="str">
        <f>IFERROR(IF($C$8=$D$8,'Vida Prima Directa'!Z32/'Vida Prima Directa'!$AQ32,'Vida Prima Directa'!Z32/'Vida Prima Directa'!Z$70),"")</f>
        <v/>
      </c>
      <c r="AA32" s="64" t="str">
        <f>IFERROR(IF($C$8=$D$8,'Vida Prima Directa'!AA32/'Vida Prima Directa'!$AQ32,'Vida Prima Directa'!AA32/'Vida Prima Directa'!AA$70),"")</f>
        <v/>
      </c>
      <c r="AB32" s="64" t="str">
        <f>IFERROR(IF($C$8=$D$8,'Vida Prima Directa'!AB32/'Vida Prima Directa'!$AQ32,'Vida Prima Directa'!AB32/'Vida Prima Directa'!AB$70),"")</f>
        <v/>
      </c>
      <c r="AC32" s="64">
        <f>IFERROR(IF($C$8=$D$8,'Vida Prima Directa'!AC32/'Vida Prima Directa'!$AQ32,'Vida Prima Directa'!AC32/'Vida Prima Directa'!AC$70),"")</f>
        <v>1</v>
      </c>
      <c r="AD32" s="64" t="str">
        <f>IFERROR(IF($C$8=$D$8,'Vida Prima Directa'!AD32/'Vida Prima Directa'!$AQ32,'Vida Prima Directa'!AD32/'Vida Prima Directa'!AD$70),"")</f>
        <v/>
      </c>
      <c r="AE32" s="64" t="str">
        <f>IFERROR(IF($C$8=$D$8,'Vida Prima Directa'!AE32/'Vida Prima Directa'!$AQ32,'Vida Prima Directa'!AE32/'Vida Prima Directa'!AE$70),"")</f>
        <v/>
      </c>
      <c r="AF32" s="64" t="str">
        <f>IFERROR(IF($C$8=$D$8,'Vida Prima Directa'!AF32/'Vida Prima Directa'!$AQ32,'Vida Prima Directa'!AF32/'Vida Prima Directa'!AF$70),"")</f>
        <v/>
      </c>
      <c r="AG32" s="64" t="str">
        <f>IFERROR(IF($C$8=$D$8,'Vida Prima Directa'!AG32/'Vida Prima Directa'!$AQ32,'Vida Prima Directa'!AG32/'Vida Prima Directa'!AG$70),"")</f>
        <v/>
      </c>
      <c r="AH32" s="64" t="str">
        <f>IFERROR(IF($C$8=$D$8,'Vida Prima Directa'!AH32/'Vida Prima Directa'!$AQ32,'Vida Prima Directa'!AH32/'Vida Prima Directa'!AH$70),"")</f>
        <v/>
      </c>
      <c r="AI32" s="64" t="str">
        <f>IFERROR(IF($C$8=$D$8,'Vida Prima Directa'!AI32/'Vida Prima Directa'!$AQ32,'Vida Prima Directa'!AI32/'Vida Prima Directa'!AI$70),"")</f>
        <v/>
      </c>
      <c r="AJ32" s="64" t="str">
        <f>IFERROR(IF($C$8=$D$8,'Vida Prima Directa'!AJ32/'Vida Prima Directa'!$AQ32,'Vida Prima Directa'!AJ32/'Vida Prima Directa'!AJ$70),"")</f>
        <v/>
      </c>
      <c r="AK32" s="64" t="str">
        <f>IFERROR(IF($C$8=$D$8,'Vida Prima Directa'!AK32/'Vida Prima Directa'!$AQ32,'Vida Prima Directa'!AK32/'Vida Prima Directa'!AK$70),"")</f>
        <v/>
      </c>
      <c r="AL32" s="64" t="str">
        <f>IFERROR(IF($C$8=$D$8,'Vida Prima Directa'!AL32/'Vida Prima Directa'!$AQ32,'Vida Prima Directa'!AL32/'Vida Prima Directa'!AL$70),"")</f>
        <v/>
      </c>
      <c r="AM32" s="64" t="str">
        <f>IFERROR(IF($C$8=$D$8,'Vida Prima Directa'!AM32/'Vida Prima Directa'!$AQ32,'Vida Prima Directa'!AM32/'Vida Prima Directa'!AM$70),"")</f>
        <v/>
      </c>
      <c r="AN32" s="64" t="str">
        <f>IFERROR(IF($C$8=$D$8,'Vida Prima Directa'!AN32/'Vida Prima Directa'!$AQ32,'Vida Prima Directa'!AN32/'Vida Prima Directa'!AN$70),"")</f>
        <v/>
      </c>
      <c r="AO32" s="64" t="str">
        <f>IFERROR(IF($C$8=$D$8,'Vida Prima Directa'!AO32/'Vida Prima Directa'!$AQ32,'Vida Prima Directa'!AO32/'Vida Prima Directa'!AO$70),"")</f>
        <v/>
      </c>
      <c r="AP32" s="64" t="str">
        <f>IFERROR(IF($C$8=$D$8,'Vida Prima Directa'!AP32/'Vida Prima Directa'!$AQ32,'Vida Prima Directa'!AP32/'Vida Prima Directa'!AP$70),"")</f>
        <v/>
      </c>
      <c r="AQ32" s="64">
        <f>IFERROR(IF($C$8=$D$8,'Vida Prima Directa'!AQ32/'Vida Prima Directa'!$AQ32,'Vida Prima Directa'!AQ32/'Vida Prima Directa'!AQ$70),"")</f>
        <v>1</v>
      </c>
    </row>
    <row r="33" spans="2:43" x14ac:dyDescent="0.2">
      <c r="B33" s="62" t="str">
        <f>'Datos Vida'!B270</f>
        <v>205. Rentas Privadas y Otras Rentas</v>
      </c>
      <c r="C33" s="64" t="str">
        <f>IFERROR(IF($C$8=$D$8,'Vida Prima Directa'!C33/'Vida Prima Directa'!$AQ33,'Vida Prima Directa'!C33/'Vida Prima Directa'!C$70),"")</f>
        <v/>
      </c>
      <c r="D33" s="64" t="str">
        <f>IFERROR(IF($C$8=$D$8,'Vida Prima Directa'!D33/'Vida Prima Directa'!$AQ33,'Vida Prima Directa'!D33/'Vida Prima Directa'!D$70),"")</f>
        <v/>
      </c>
      <c r="E33" s="64" t="str">
        <f>IFERROR(IF($C$8=$D$8,'Vida Prima Directa'!E33/'Vida Prima Directa'!$AQ33,'Vida Prima Directa'!E33/'Vida Prima Directa'!E$70),"")</f>
        <v/>
      </c>
      <c r="F33" s="64" t="str">
        <f>IFERROR(IF($C$8=$D$8,'Vida Prima Directa'!F33/'Vida Prima Directa'!$AQ33,'Vida Prima Directa'!F33/'Vida Prima Directa'!F$70),"")</f>
        <v/>
      </c>
      <c r="G33" s="64" t="str">
        <f>IFERROR(IF($C$8=$D$8,'Vida Prima Directa'!G33/'Vida Prima Directa'!$AQ33,'Vida Prima Directa'!G33/'Vida Prima Directa'!G$70),"")</f>
        <v/>
      </c>
      <c r="H33" s="64" t="str">
        <f>IFERROR(IF($C$8=$D$8,'Vida Prima Directa'!H33/'Vida Prima Directa'!$AQ33,'Vida Prima Directa'!H33/'Vida Prima Directa'!H$70),"")</f>
        <v/>
      </c>
      <c r="I33" s="64" t="str">
        <f>IFERROR(IF($C$8=$D$8,'Vida Prima Directa'!I33/'Vida Prima Directa'!$AQ33,'Vida Prima Directa'!I33/'Vida Prima Directa'!I$70),"")</f>
        <v/>
      </c>
      <c r="J33" s="64" t="str">
        <f>IFERROR(IF($C$8=$D$8,'Vida Prima Directa'!J33/'Vida Prima Directa'!$AQ33,'Vida Prima Directa'!J33/'Vida Prima Directa'!J$70),"")</f>
        <v/>
      </c>
      <c r="K33" s="64" t="str">
        <f>IFERROR(IF($C$8=$D$8,'Vida Prima Directa'!K33/'Vida Prima Directa'!$AQ33,'Vida Prima Directa'!K33/'Vida Prima Directa'!K$70),"")</f>
        <v/>
      </c>
      <c r="L33" s="64" t="str">
        <f>IFERROR(IF($C$8=$D$8,'Vida Prima Directa'!L33/'Vida Prima Directa'!$AQ33,'Vida Prima Directa'!L33/'Vida Prima Directa'!L$70),"")</f>
        <v/>
      </c>
      <c r="M33" s="64" t="str">
        <f>IFERROR(IF($C$8=$D$8,'Vida Prima Directa'!M33/'Vida Prima Directa'!$AQ33,'Vida Prima Directa'!M33/'Vida Prima Directa'!M$70),"")</f>
        <v/>
      </c>
      <c r="N33" s="64" t="str">
        <f>IFERROR(IF($C$8=$D$8,'Vida Prima Directa'!N33/'Vida Prima Directa'!$AQ33,'Vida Prima Directa'!N33/'Vida Prima Directa'!N$70),"")</f>
        <v/>
      </c>
      <c r="O33" s="64" t="str">
        <f>IFERROR(IF($C$8=$D$8,'Vida Prima Directa'!O33/'Vida Prima Directa'!$AQ33,'Vida Prima Directa'!O33/'Vida Prima Directa'!O$70),"")</f>
        <v/>
      </c>
      <c r="P33" s="64" t="str">
        <f>IFERROR(IF($C$8=$D$8,'Vida Prima Directa'!P33/'Vida Prima Directa'!$AQ33,'Vida Prima Directa'!P33/'Vida Prima Directa'!P$70),"")</f>
        <v/>
      </c>
      <c r="Q33" s="64" t="str">
        <f>IFERROR(IF($C$8=$D$8,'Vida Prima Directa'!Q33/'Vida Prima Directa'!$AQ33,'Vida Prima Directa'!Q33/'Vida Prima Directa'!Q$70),"")</f>
        <v/>
      </c>
      <c r="R33" s="64" t="str">
        <f>IFERROR(IF($C$8=$D$8,'Vida Prima Directa'!R33/'Vida Prima Directa'!$AQ33,'Vida Prima Directa'!R33/'Vida Prima Directa'!R$70),"")</f>
        <v/>
      </c>
      <c r="S33" s="64" t="str">
        <f>IFERROR(IF($C$8=$D$8,'Vida Prima Directa'!S33/'Vida Prima Directa'!$AQ33,'Vida Prima Directa'!S33/'Vida Prima Directa'!S$70),"")</f>
        <v/>
      </c>
      <c r="T33" s="64" t="str">
        <f>IFERROR(IF($C$8=$D$8,'Vida Prima Directa'!T33/'Vida Prima Directa'!$AQ33,'Vida Prima Directa'!T33/'Vida Prima Directa'!T$70),"")</f>
        <v/>
      </c>
      <c r="U33" s="64" t="str">
        <f>IFERROR(IF($C$8=$D$8,'Vida Prima Directa'!U33/'Vida Prima Directa'!$AQ33,'Vida Prima Directa'!U33/'Vida Prima Directa'!U$70),"")</f>
        <v/>
      </c>
      <c r="V33" s="64" t="str">
        <f>IFERROR(IF($C$8=$D$8,'Vida Prima Directa'!V33/'Vida Prima Directa'!$AQ33,'Vida Prima Directa'!V33/'Vida Prima Directa'!V$70),"")</f>
        <v/>
      </c>
      <c r="W33" s="64" t="str">
        <f>IFERROR(IF($C$8=$D$8,'Vida Prima Directa'!W33/'Vida Prima Directa'!$AQ33,'Vida Prima Directa'!W33/'Vida Prima Directa'!W$70),"")</f>
        <v/>
      </c>
      <c r="X33" s="64" t="str">
        <f>IFERROR(IF($C$8=$D$8,'Vida Prima Directa'!X33/'Vida Prima Directa'!$AQ33,'Vida Prima Directa'!X33/'Vida Prima Directa'!X$70),"")</f>
        <v/>
      </c>
      <c r="Y33" s="64" t="str">
        <f>IFERROR(IF($C$8=$D$8,'Vida Prima Directa'!Y33/'Vida Prima Directa'!$AQ33,'Vida Prima Directa'!Y33/'Vida Prima Directa'!Y$70),"")</f>
        <v/>
      </c>
      <c r="Z33" s="64" t="str">
        <f>IFERROR(IF($C$8=$D$8,'Vida Prima Directa'!Z33/'Vida Prima Directa'!$AQ33,'Vida Prima Directa'!Z33/'Vida Prima Directa'!Z$70),"")</f>
        <v/>
      </c>
      <c r="AA33" s="64" t="str">
        <f>IFERROR(IF($C$8=$D$8,'Vida Prima Directa'!AA33/'Vida Prima Directa'!$AQ33,'Vida Prima Directa'!AA33/'Vida Prima Directa'!AA$70),"")</f>
        <v/>
      </c>
      <c r="AB33" s="64" t="str">
        <f>IFERROR(IF($C$8=$D$8,'Vida Prima Directa'!AB33/'Vida Prima Directa'!$AQ33,'Vida Prima Directa'!AB33/'Vida Prima Directa'!AB$70),"")</f>
        <v/>
      </c>
      <c r="AC33" s="64" t="str">
        <f>IFERROR(IF($C$8=$D$8,'Vida Prima Directa'!AC33/'Vida Prima Directa'!$AQ33,'Vida Prima Directa'!AC33/'Vida Prima Directa'!AC$70),"")</f>
        <v/>
      </c>
      <c r="AD33" s="64" t="str">
        <f>IFERROR(IF($C$8=$D$8,'Vida Prima Directa'!AD33/'Vida Prima Directa'!$AQ33,'Vida Prima Directa'!AD33/'Vida Prima Directa'!AD$70),"")</f>
        <v/>
      </c>
      <c r="AE33" s="64" t="str">
        <f>IFERROR(IF($C$8=$D$8,'Vida Prima Directa'!AE33/'Vida Prima Directa'!$AQ33,'Vida Prima Directa'!AE33/'Vida Prima Directa'!AE$70),"")</f>
        <v/>
      </c>
      <c r="AF33" s="64" t="str">
        <f>IFERROR(IF($C$8=$D$8,'Vida Prima Directa'!AF33/'Vida Prima Directa'!$AQ33,'Vida Prima Directa'!AF33/'Vida Prima Directa'!AF$70),"")</f>
        <v/>
      </c>
      <c r="AG33" s="64" t="str">
        <f>IFERROR(IF($C$8=$D$8,'Vida Prima Directa'!AG33/'Vida Prima Directa'!$AQ33,'Vida Prima Directa'!AG33/'Vida Prima Directa'!AG$70),"")</f>
        <v/>
      </c>
      <c r="AH33" s="64" t="str">
        <f>IFERROR(IF($C$8=$D$8,'Vida Prima Directa'!AH33/'Vida Prima Directa'!$AQ33,'Vida Prima Directa'!AH33/'Vida Prima Directa'!AH$70),"")</f>
        <v/>
      </c>
      <c r="AI33" s="64" t="str">
        <f>IFERROR(IF($C$8=$D$8,'Vida Prima Directa'!AI33/'Vida Prima Directa'!$AQ33,'Vida Prima Directa'!AI33/'Vida Prima Directa'!AI$70),"")</f>
        <v/>
      </c>
      <c r="AJ33" s="64" t="str">
        <f>IFERROR(IF($C$8=$D$8,'Vida Prima Directa'!AJ33/'Vida Prima Directa'!$AQ33,'Vida Prima Directa'!AJ33/'Vida Prima Directa'!AJ$70),"")</f>
        <v/>
      </c>
      <c r="AK33" s="64" t="str">
        <f>IFERROR(IF($C$8=$D$8,'Vida Prima Directa'!AK33/'Vida Prima Directa'!$AQ33,'Vida Prima Directa'!AK33/'Vida Prima Directa'!AK$70),"")</f>
        <v/>
      </c>
      <c r="AL33" s="64" t="str">
        <f>IFERROR(IF($C$8=$D$8,'Vida Prima Directa'!AL33/'Vida Prima Directa'!$AQ33,'Vida Prima Directa'!AL33/'Vida Prima Directa'!AL$70),"")</f>
        <v/>
      </c>
      <c r="AM33" s="64" t="str">
        <f>IFERROR(IF($C$8=$D$8,'Vida Prima Directa'!AM33/'Vida Prima Directa'!$AQ33,'Vida Prima Directa'!AM33/'Vida Prima Directa'!AM$70),"")</f>
        <v/>
      </c>
      <c r="AN33" s="64" t="str">
        <f>IFERROR(IF($C$8=$D$8,'Vida Prima Directa'!AN33/'Vida Prima Directa'!$AQ33,'Vida Prima Directa'!AN33/'Vida Prima Directa'!AN$70),"")</f>
        <v/>
      </c>
      <c r="AO33" s="64" t="str">
        <f>IFERROR(IF($C$8=$D$8,'Vida Prima Directa'!AO33/'Vida Prima Directa'!$AQ33,'Vida Prima Directa'!AO33/'Vida Prima Directa'!AO$70),"")</f>
        <v/>
      </c>
      <c r="AP33" s="64" t="str">
        <f>IFERROR(IF($C$8=$D$8,'Vida Prima Directa'!AP33/'Vida Prima Directa'!$AQ33,'Vida Prima Directa'!AP33/'Vida Prima Directa'!AP$70),"")</f>
        <v/>
      </c>
      <c r="AQ33" s="64" t="str">
        <f>IFERROR(IF($C$8=$D$8,'Vida Prima Directa'!AQ33/'Vida Prima Directa'!$AQ33,'Vida Prima Directa'!AQ33/'Vida Prima Directa'!AQ$70),"")</f>
        <v/>
      </c>
    </row>
    <row r="34" spans="2:43" x14ac:dyDescent="0.2">
      <c r="B34" s="62" t="str">
        <f>'Datos Vida'!B271</f>
        <v>206. Dotal puro o Capital Diferido</v>
      </c>
      <c r="C34" s="64" t="str">
        <f>IFERROR(IF($C$8=$D$8,'Vida Prima Directa'!C34/'Vida Prima Directa'!$AQ34,'Vida Prima Directa'!C34/'Vida Prima Directa'!C$70),"")</f>
        <v/>
      </c>
      <c r="D34" s="64" t="str">
        <f>IFERROR(IF($C$8=$D$8,'Vida Prima Directa'!D34/'Vida Prima Directa'!$AQ34,'Vida Prima Directa'!D34/'Vida Prima Directa'!D$70),"")</f>
        <v/>
      </c>
      <c r="E34" s="64" t="str">
        <f>IFERROR(IF($C$8=$D$8,'Vida Prima Directa'!E34/'Vida Prima Directa'!$AQ34,'Vida Prima Directa'!E34/'Vida Prima Directa'!E$70),"")</f>
        <v/>
      </c>
      <c r="F34" s="64" t="str">
        <f>IFERROR(IF($C$8=$D$8,'Vida Prima Directa'!F34/'Vida Prima Directa'!$AQ34,'Vida Prima Directa'!F34/'Vida Prima Directa'!F$70),"")</f>
        <v/>
      </c>
      <c r="G34" s="64" t="str">
        <f>IFERROR(IF($C$8=$D$8,'Vida Prima Directa'!G34/'Vida Prima Directa'!$AQ34,'Vida Prima Directa'!G34/'Vida Prima Directa'!G$70),"")</f>
        <v/>
      </c>
      <c r="H34" s="64" t="str">
        <f>IFERROR(IF($C$8=$D$8,'Vida Prima Directa'!H34/'Vida Prima Directa'!$AQ34,'Vida Prima Directa'!H34/'Vida Prima Directa'!H$70),"")</f>
        <v/>
      </c>
      <c r="I34" s="64" t="str">
        <f>IFERROR(IF($C$8=$D$8,'Vida Prima Directa'!I34/'Vida Prima Directa'!$AQ34,'Vida Prima Directa'!I34/'Vida Prima Directa'!I$70),"")</f>
        <v/>
      </c>
      <c r="J34" s="64" t="str">
        <f>IFERROR(IF($C$8=$D$8,'Vida Prima Directa'!J34/'Vida Prima Directa'!$AQ34,'Vida Prima Directa'!J34/'Vida Prima Directa'!J$70),"")</f>
        <v/>
      </c>
      <c r="K34" s="64" t="str">
        <f>IFERROR(IF($C$8=$D$8,'Vida Prima Directa'!K34/'Vida Prima Directa'!$AQ34,'Vida Prima Directa'!K34/'Vida Prima Directa'!K$70),"")</f>
        <v/>
      </c>
      <c r="L34" s="64" t="str">
        <f>IFERROR(IF($C$8=$D$8,'Vida Prima Directa'!L34/'Vida Prima Directa'!$AQ34,'Vida Prima Directa'!L34/'Vida Prima Directa'!L$70),"")</f>
        <v/>
      </c>
      <c r="M34" s="64" t="str">
        <f>IFERROR(IF($C$8=$D$8,'Vida Prima Directa'!M34/'Vida Prima Directa'!$AQ34,'Vida Prima Directa'!M34/'Vida Prima Directa'!M$70),"")</f>
        <v/>
      </c>
      <c r="N34" s="64" t="str">
        <f>IFERROR(IF($C$8=$D$8,'Vida Prima Directa'!N34/'Vida Prima Directa'!$AQ34,'Vida Prima Directa'!N34/'Vida Prima Directa'!N$70),"")</f>
        <v/>
      </c>
      <c r="O34" s="64" t="str">
        <f>IFERROR(IF($C$8=$D$8,'Vida Prima Directa'!O34/'Vida Prima Directa'!$AQ34,'Vida Prima Directa'!O34/'Vida Prima Directa'!O$70),"")</f>
        <v/>
      </c>
      <c r="P34" s="64" t="str">
        <f>IFERROR(IF($C$8=$D$8,'Vida Prima Directa'!P34/'Vida Prima Directa'!$AQ34,'Vida Prima Directa'!P34/'Vida Prima Directa'!P$70),"")</f>
        <v/>
      </c>
      <c r="Q34" s="64" t="str">
        <f>IFERROR(IF($C$8=$D$8,'Vida Prima Directa'!Q34/'Vida Prima Directa'!$AQ34,'Vida Prima Directa'!Q34/'Vida Prima Directa'!Q$70),"")</f>
        <v/>
      </c>
      <c r="R34" s="64" t="str">
        <f>IFERROR(IF($C$8=$D$8,'Vida Prima Directa'!R34/'Vida Prima Directa'!$AQ34,'Vida Prima Directa'!R34/'Vida Prima Directa'!R$70),"")</f>
        <v/>
      </c>
      <c r="S34" s="64" t="str">
        <f>IFERROR(IF($C$8=$D$8,'Vida Prima Directa'!S34/'Vida Prima Directa'!$AQ34,'Vida Prima Directa'!S34/'Vida Prima Directa'!S$70),"")</f>
        <v/>
      </c>
      <c r="T34" s="64" t="str">
        <f>IFERROR(IF($C$8=$D$8,'Vida Prima Directa'!T34/'Vida Prima Directa'!$AQ34,'Vida Prima Directa'!T34/'Vida Prima Directa'!T$70),"")</f>
        <v/>
      </c>
      <c r="U34" s="64" t="str">
        <f>IFERROR(IF($C$8=$D$8,'Vida Prima Directa'!U34/'Vida Prima Directa'!$AQ34,'Vida Prima Directa'!U34/'Vida Prima Directa'!U$70),"")</f>
        <v/>
      </c>
      <c r="V34" s="64" t="str">
        <f>IFERROR(IF($C$8=$D$8,'Vida Prima Directa'!V34/'Vida Prima Directa'!$AQ34,'Vida Prima Directa'!V34/'Vida Prima Directa'!V$70),"")</f>
        <v/>
      </c>
      <c r="W34" s="64" t="str">
        <f>IFERROR(IF($C$8=$D$8,'Vida Prima Directa'!W34/'Vida Prima Directa'!$AQ34,'Vida Prima Directa'!W34/'Vida Prima Directa'!W$70),"")</f>
        <v/>
      </c>
      <c r="X34" s="64" t="str">
        <f>IFERROR(IF($C$8=$D$8,'Vida Prima Directa'!X34/'Vida Prima Directa'!$AQ34,'Vida Prima Directa'!X34/'Vida Prima Directa'!X$70),"")</f>
        <v/>
      </c>
      <c r="Y34" s="64" t="str">
        <f>IFERROR(IF($C$8=$D$8,'Vida Prima Directa'!Y34/'Vida Prima Directa'!$AQ34,'Vida Prima Directa'!Y34/'Vida Prima Directa'!Y$70),"")</f>
        <v/>
      </c>
      <c r="Z34" s="64" t="str">
        <f>IFERROR(IF($C$8=$D$8,'Vida Prima Directa'!Z34/'Vida Prima Directa'!$AQ34,'Vida Prima Directa'!Z34/'Vida Prima Directa'!Z$70),"")</f>
        <v/>
      </c>
      <c r="AA34" s="64" t="str">
        <f>IFERROR(IF($C$8=$D$8,'Vida Prima Directa'!AA34/'Vida Prima Directa'!$AQ34,'Vida Prima Directa'!AA34/'Vida Prima Directa'!AA$70),"")</f>
        <v/>
      </c>
      <c r="AB34" s="64" t="str">
        <f>IFERROR(IF($C$8=$D$8,'Vida Prima Directa'!AB34/'Vida Prima Directa'!$AQ34,'Vida Prima Directa'!AB34/'Vida Prima Directa'!AB$70),"")</f>
        <v/>
      </c>
      <c r="AC34" s="64" t="str">
        <f>IFERROR(IF($C$8=$D$8,'Vida Prima Directa'!AC34/'Vida Prima Directa'!$AQ34,'Vida Prima Directa'!AC34/'Vida Prima Directa'!AC$70),"")</f>
        <v/>
      </c>
      <c r="AD34" s="64" t="str">
        <f>IFERROR(IF($C$8=$D$8,'Vida Prima Directa'!AD34/'Vida Prima Directa'!$AQ34,'Vida Prima Directa'!AD34/'Vida Prima Directa'!AD$70),"")</f>
        <v/>
      </c>
      <c r="AE34" s="64" t="str">
        <f>IFERROR(IF($C$8=$D$8,'Vida Prima Directa'!AE34/'Vida Prima Directa'!$AQ34,'Vida Prima Directa'!AE34/'Vida Prima Directa'!AE$70),"")</f>
        <v/>
      </c>
      <c r="AF34" s="64" t="str">
        <f>IFERROR(IF($C$8=$D$8,'Vida Prima Directa'!AF34/'Vida Prima Directa'!$AQ34,'Vida Prima Directa'!AF34/'Vida Prima Directa'!AF$70),"")</f>
        <v/>
      </c>
      <c r="AG34" s="64" t="str">
        <f>IFERROR(IF($C$8=$D$8,'Vida Prima Directa'!AG34/'Vida Prima Directa'!$AQ34,'Vida Prima Directa'!AG34/'Vida Prima Directa'!AG$70),"")</f>
        <v/>
      </c>
      <c r="AH34" s="64" t="str">
        <f>IFERROR(IF($C$8=$D$8,'Vida Prima Directa'!AH34/'Vida Prima Directa'!$AQ34,'Vida Prima Directa'!AH34/'Vida Prima Directa'!AH$70),"")</f>
        <v/>
      </c>
      <c r="AI34" s="64" t="str">
        <f>IFERROR(IF($C$8=$D$8,'Vida Prima Directa'!AI34/'Vida Prima Directa'!$AQ34,'Vida Prima Directa'!AI34/'Vida Prima Directa'!AI$70),"")</f>
        <v/>
      </c>
      <c r="AJ34" s="64" t="str">
        <f>IFERROR(IF($C$8=$D$8,'Vida Prima Directa'!AJ34/'Vida Prima Directa'!$AQ34,'Vida Prima Directa'!AJ34/'Vida Prima Directa'!AJ$70),"")</f>
        <v/>
      </c>
      <c r="AK34" s="64" t="str">
        <f>IFERROR(IF($C$8=$D$8,'Vida Prima Directa'!AK34/'Vida Prima Directa'!$AQ34,'Vida Prima Directa'!AK34/'Vida Prima Directa'!AK$70),"")</f>
        <v/>
      </c>
      <c r="AL34" s="64" t="str">
        <f>IFERROR(IF($C$8=$D$8,'Vida Prima Directa'!AL34/'Vida Prima Directa'!$AQ34,'Vida Prima Directa'!AL34/'Vida Prima Directa'!AL$70),"")</f>
        <v/>
      </c>
      <c r="AM34" s="64" t="str">
        <f>IFERROR(IF($C$8=$D$8,'Vida Prima Directa'!AM34/'Vida Prima Directa'!$AQ34,'Vida Prima Directa'!AM34/'Vida Prima Directa'!AM$70),"")</f>
        <v/>
      </c>
      <c r="AN34" s="64" t="str">
        <f>IFERROR(IF($C$8=$D$8,'Vida Prima Directa'!AN34/'Vida Prima Directa'!$AQ34,'Vida Prima Directa'!AN34/'Vida Prima Directa'!AN$70),"")</f>
        <v/>
      </c>
      <c r="AO34" s="64" t="str">
        <f>IFERROR(IF($C$8=$D$8,'Vida Prima Directa'!AO34/'Vida Prima Directa'!$AQ34,'Vida Prima Directa'!AO34/'Vida Prima Directa'!AO$70),"")</f>
        <v/>
      </c>
      <c r="AP34" s="64" t="str">
        <f>IFERROR(IF($C$8=$D$8,'Vida Prima Directa'!AP34/'Vida Prima Directa'!$AQ34,'Vida Prima Directa'!AP34/'Vida Prima Directa'!AP$70),"")</f>
        <v/>
      </c>
      <c r="AQ34" s="64" t="str">
        <f>IFERROR(IF($C$8=$D$8,'Vida Prima Directa'!AQ34/'Vida Prima Directa'!$AQ34,'Vida Prima Directa'!AQ34/'Vida Prima Directa'!AQ$70),"")</f>
        <v/>
      </c>
    </row>
    <row r="35" spans="2:43" x14ac:dyDescent="0.2">
      <c r="B35" s="62" t="str">
        <f>'Datos Vida'!B272</f>
        <v>207. Protección Familiar</v>
      </c>
      <c r="C35" s="64" t="str">
        <f>IFERROR(IF($C$8=$D$8,'Vida Prima Directa'!C35/'Vida Prima Directa'!$AQ35,'Vida Prima Directa'!C35/'Vida Prima Directa'!C$70),"")</f>
        <v/>
      </c>
      <c r="D35" s="64" t="str">
        <f>IFERROR(IF($C$8=$D$8,'Vida Prima Directa'!D35/'Vida Prima Directa'!$AQ35,'Vida Prima Directa'!D35/'Vida Prima Directa'!D$70),"")</f>
        <v/>
      </c>
      <c r="E35" s="64" t="str">
        <f>IFERROR(IF($C$8=$D$8,'Vida Prima Directa'!E35/'Vida Prima Directa'!$AQ35,'Vida Prima Directa'!E35/'Vida Prima Directa'!E$70),"")</f>
        <v/>
      </c>
      <c r="F35" s="64" t="str">
        <f>IFERROR(IF($C$8=$D$8,'Vida Prima Directa'!F35/'Vida Prima Directa'!$AQ35,'Vida Prima Directa'!F35/'Vida Prima Directa'!F$70),"")</f>
        <v/>
      </c>
      <c r="G35" s="64">
        <f>IFERROR(IF($C$8=$D$8,'Vida Prima Directa'!G35/'Vida Prima Directa'!$AQ35,'Vida Prima Directa'!G35/'Vida Prima Directa'!G$70),"")</f>
        <v>8.3135743791079705E-4</v>
      </c>
      <c r="H35" s="64" t="str">
        <f>IFERROR(IF($C$8=$D$8,'Vida Prima Directa'!H35/'Vida Prima Directa'!$AQ35,'Vida Prima Directa'!H35/'Vida Prima Directa'!H$70),"")</f>
        <v/>
      </c>
      <c r="I35" s="64" t="str">
        <f>IFERROR(IF($C$8=$D$8,'Vida Prima Directa'!I35/'Vida Prima Directa'!$AQ35,'Vida Prima Directa'!I35/'Vida Prima Directa'!I$70),"")</f>
        <v/>
      </c>
      <c r="J35" s="64" t="str">
        <f>IFERROR(IF($C$8=$D$8,'Vida Prima Directa'!J35/'Vida Prima Directa'!$AQ35,'Vida Prima Directa'!J35/'Vida Prima Directa'!J$70),"")</f>
        <v/>
      </c>
      <c r="K35" s="64" t="str">
        <f>IFERROR(IF($C$8=$D$8,'Vida Prima Directa'!K35/'Vida Prima Directa'!$AQ35,'Vida Prima Directa'!K35/'Vida Prima Directa'!K$70),"")</f>
        <v/>
      </c>
      <c r="L35" s="64">
        <f>IFERROR(IF($C$8=$D$8,'Vida Prima Directa'!L35/'Vida Prima Directa'!$AQ35,'Vida Prima Directa'!L35/'Vida Prima Directa'!L$70),"")</f>
        <v>0.4377069976774064</v>
      </c>
      <c r="M35" s="64" t="str">
        <f>IFERROR(IF($C$8=$D$8,'Vida Prima Directa'!M35/'Vida Prima Directa'!$AQ35,'Vida Prima Directa'!M35/'Vida Prima Directa'!M$70),"")</f>
        <v/>
      </c>
      <c r="N35" s="64" t="str">
        <f>IFERROR(IF($C$8=$D$8,'Vida Prima Directa'!N35/'Vida Prima Directa'!$AQ35,'Vida Prima Directa'!N35/'Vida Prima Directa'!N$70),"")</f>
        <v/>
      </c>
      <c r="O35" s="64" t="str">
        <f>IFERROR(IF($C$8=$D$8,'Vida Prima Directa'!O35/'Vida Prima Directa'!$AQ35,'Vida Prima Directa'!O35/'Vida Prima Directa'!O$70),"")</f>
        <v/>
      </c>
      <c r="P35" s="64" t="str">
        <f>IFERROR(IF($C$8=$D$8,'Vida Prima Directa'!P35/'Vida Prima Directa'!$AQ35,'Vida Prima Directa'!P35/'Vida Prima Directa'!P$70),"")</f>
        <v/>
      </c>
      <c r="Q35" s="64" t="str">
        <f>IFERROR(IF($C$8=$D$8,'Vida Prima Directa'!Q35/'Vida Prima Directa'!$AQ35,'Vida Prima Directa'!Q35/'Vida Prima Directa'!Q$70),"")</f>
        <v/>
      </c>
      <c r="R35" s="64">
        <f>IFERROR(IF($C$8=$D$8,'Vida Prima Directa'!R35/'Vida Prima Directa'!$AQ35,'Vida Prima Directa'!R35/'Vida Prima Directa'!R$70),"")</f>
        <v>9.8757363034759891E-5</v>
      </c>
      <c r="S35" s="64" t="str">
        <f>IFERROR(IF($C$8=$D$8,'Vida Prima Directa'!S35/'Vida Prima Directa'!$AQ35,'Vida Prima Directa'!S35/'Vida Prima Directa'!S$70),"")</f>
        <v/>
      </c>
      <c r="T35" s="64" t="str">
        <f>IFERROR(IF($C$8=$D$8,'Vida Prima Directa'!T35/'Vida Prima Directa'!$AQ35,'Vida Prima Directa'!T35/'Vida Prima Directa'!T$70),"")</f>
        <v/>
      </c>
      <c r="U35" s="64" t="str">
        <f>IFERROR(IF($C$8=$D$8,'Vida Prima Directa'!U35/'Vida Prima Directa'!$AQ35,'Vida Prima Directa'!U35/'Vida Prima Directa'!U$70),"")</f>
        <v/>
      </c>
      <c r="V35" s="64" t="str">
        <f>IFERROR(IF($C$8=$D$8,'Vida Prima Directa'!V35/'Vida Prima Directa'!$AQ35,'Vida Prima Directa'!V35/'Vida Prima Directa'!V$70),"")</f>
        <v/>
      </c>
      <c r="W35" s="64" t="str">
        <f>IFERROR(IF($C$8=$D$8,'Vida Prima Directa'!W35/'Vida Prima Directa'!$AQ35,'Vida Prima Directa'!W35/'Vida Prima Directa'!W$70),"")</f>
        <v/>
      </c>
      <c r="X35" s="64" t="str">
        <f>IFERROR(IF($C$8=$D$8,'Vida Prima Directa'!X35/'Vida Prima Directa'!$AQ35,'Vida Prima Directa'!X35/'Vida Prima Directa'!X$70),"")</f>
        <v/>
      </c>
      <c r="Y35" s="64" t="str">
        <f>IFERROR(IF($C$8=$D$8,'Vida Prima Directa'!Y35/'Vida Prima Directa'!$AQ35,'Vida Prima Directa'!Y35/'Vida Prima Directa'!Y$70),"")</f>
        <v/>
      </c>
      <c r="Z35" s="64" t="str">
        <f>IFERROR(IF($C$8=$D$8,'Vida Prima Directa'!Z35/'Vida Prima Directa'!$AQ35,'Vida Prima Directa'!Z35/'Vida Prima Directa'!Z$70),"")</f>
        <v/>
      </c>
      <c r="AA35" s="64">
        <f>IFERROR(IF($C$8=$D$8,'Vida Prima Directa'!AA35/'Vida Prima Directa'!$AQ35,'Vida Prima Directa'!AA35/'Vida Prima Directa'!AA$70),"")</f>
        <v>6.7652384855648159E-2</v>
      </c>
      <c r="AB35" s="64" t="str">
        <f>IFERROR(IF($C$8=$D$8,'Vida Prima Directa'!AB35/'Vida Prima Directa'!$AQ35,'Vida Prima Directa'!AB35/'Vida Prima Directa'!AB$70),"")</f>
        <v/>
      </c>
      <c r="AC35" s="64" t="str">
        <f>IFERROR(IF($C$8=$D$8,'Vida Prima Directa'!AC35/'Vida Prima Directa'!$AQ35,'Vida Prima Directa'!AC35/'Vida Prima Directa'!AC$70),"")</f>
        <v/>
      </c>
      <c r="AD35" s="64" t="str">
        <f>IFERROR(IF($C$8=$D$8,'Vida Prima Directa'!AD35/'Vida Prima Directa'!$AQ35,'Vida Prima Directa'!AD35/'Vida Prima Directa'!AD$70),"")</f>
        <v/>
      </c>
      <c r="AE35" s="64" t="str">
        <f>IFERROR(IF($C$8=$D$8,'Vida Prima Directa'!AE35/'Vida Prima Directa'!$AQ35,'Vida Prima Directa'!AE35/'Vida Prima Directa'!AE$70),"")</f>
        <v/>
      </c>
      <c r="AF35" s="64" t="str">
        <f>IFERROR(IF($C$8=$D$8,'Vida Prima Directa'!AF35/'Vida Prima Directa'!$AQ35,'Vida Prima Directa'!AF35/'Vida Prima Directa'!AF$70),"")</f>
        <v/>
      </c>
      <c r="AG35" s="64" t="str">
        <f>IFERROR(IF($C$8=$D$8,'Vida Prima Directa'!AG35/'Vida Prima Directa'!$AQ35,'Vida Prima Directa'!AG35/'Vida Prima Directa'!AG$70),"")</f>
        <v/>
      </c>
      <c r="AH35" s="64" t="str">
        <f>IFERROR(IF($C$8=$D$8,'Vida Prima Directa'!AH35/'Vida Prima Directa'!$AQ35,'Vida Prima Directa'!AH35/'Vida Prima Directa'!AH$70),"")</f>
        <v/>
      </c>
      <c r="AI35" s="64" t="str">
        <f>IFERROR(IF($C$8=$D$8,'Vida Prima Directa'!AI35/'Vida Prima Directa'!$AQ35,'Vida Prima Directa'!AI35/'Vida Prima Directa'!AI$70),"")</f>
        <v/>
      </c>
      <c r="AJ35" s="64">
        <f>IFERROR(IF($C$8=$D$8,'Vida Prima Directa'!AJ35/'Vida Prima Directa'!$AQ35,'Vida Prima Directa'!AJ35/'Vida Prima Directa'!AJ$70),"")</f>
        <v>0.49370062692969646</v>
      </c>
      <c r="AK35" s="64">
        <f>IFERROR(IF($C$8=$D$8,'Vida Prima Directa'!AK35/'Vida Prima Directa'!$AQ35,'Vida Prima Directa'!AK35/'Vida Prima Directa'!AK$70),"")</f>
        <v>9.8757363034759904E-6</v>
      </c>
      <c r="AL35" s="64" t="str">
        <f>IFERROR(IF($C$8=$D$8,'Vida Prima Directa'!AL35/'Vida Prima Directa'!$AQ35,'Vida Prima Directa'!AL35/'Vida Prima Directa'!AL$70),"")</f>
        <v/>
      </c>
      <c r="AM35" s="64" t="str">
        <f>IFERROR(IF($C$8=$D$8,'Vida Prima Directa'!AM35/'Vida Prima Directa'!$AQ35,'Vida Prima Directa'!AM35/'Vida Prima Directa'!AM$70),"")</f>
        <v/>
      </c>
      <c r="AN35" s="64" t="str">
        <f>IFERROR(IF($C$8=$D$8,'Vida Prima Directa'!AN35/'Vida Prima Directa'!$AQ35,'Vida Prima Directa'!AN35/'Vida Prima Directa'!AN$70),"")</f>
        <v/>
      </c>
      <c r="AO35" s="64" t="str">
        <f>IFERROR(IF($C$8=$D$8,'Vida Prima Directa'!AO35/'Vida Prima Directa'!$AQ35,'Vida Prima Directa'!AO35/'Vida Prima Directa'!AO$70),"")</f>
        <v/>
      </c>
      <c r="AP35" s="64" t="str">
        <f>IFERROR(IF($C$8=$D$8,'Vida Prima Directa'!AP35/'Vida Prima Directa'!$AQ35,'Vida Prima Directa'!AP35/'Vida Prima Directa'!AP$70),"")</f>
        <v/>
      </c>
      <c r="AQ35" s="64">
        <f>IFERROR(IF($C$8=$D$8,'Vida Prima Directa'!AQ35/'Vida Prima Directa'!$AQ35,'Vida Prima Directa'!AQ35/'Vida Prima Directa'!AQ$70),"")</f>
        <v>1</v>
      </c>
    </row>
    <row r="36" spans="2:43" x14ac:dyDescent="0.2">
      <c r="B36" s="62" t="str">
        <f>'Datos Vida'!B273</f>
        <v>208. Incapacidad o Invalidez</v>
      </c>
      <c r="C36" s="64" t="str">
        <f>IFERROR(IF($C$8=$D$8,'Vida Prima Directa'!C36/'Vida Prima Directa'!$AQ36,'Vida Prima Directa'!C36/'Vida Prima Directa'!C$70),"")</f>
        <v/>
      </c>
      <c r="D36" s="64" t="str">
        <f>IFERROR(IF($C$8=$D$8,'Vida Prima Directa'!D36/'Vida Prima Directa'!$AQ36,'Vida Prima Directa'!D36/'Vida Prima Directa'!D$70),"")</f>
        <v/>
      </c>
      <c r="E36" s="64" t="str">
        <f>IFERROR(IF($C$8=$D$8,'Vida Prima Directa'!E36/'Vida Prima Directa'!$AQ36,'Vida Prima Directa'!E36/'Vida Prima Directa'!E$70),"")</f>
        <v/>
      </c>
      <c r="F36" s="64">
        <f>IFERROR(IF($C$8=$D$8,'Vida Prima Directa'!F36/'Vida Prima Directa'!$AQ36,'Vida Prima Directa'!F36/'Vida Prima Directa'!F$70),"")</f>
        <v>9.5145643414730301E-3</v>
      </c>
      <c r="G36" s="64">
        <f>IFERROR(IF($C$8=$D$8,'Vida Prima Directa'!G36/'Vida Prima Directa'!$AQ36,'Vida Prima Directa'!G36/'Vida Prima Directa'!G$70),"")</f>
        <v>0.23241480024501751</v>
      </c>
      <c r="H36" s="64" t="str">
        <f>IFERROR(IF($C$8=$D$8,'Vida Prima Directa'!H36/'Vida Prima Directa'!$AQ36,'Vida Prima Directa'!H36/'Vida Prima Directa'!H$70),"")</f>
        <v/>
      </c>
      <c r="I36" s="64">
        <f>IFERROR(IF($C$8=$D$8,'Vida Prima Directa'!I36/'Vida Prima Directa'!$AQ36,'Vida Prima Directa'!I36/'Vida Prima Directa'!I$70),"")</f>
        <v>1.575681187086795E-2</v>
      </c>
      <c r="J36" s="64">
        <f>IFERROR(IF($C$8=$D$8,'Vida Prima Directa'!J36/'Vida Prima Directa'!$AQ36,'Vida Prima Directa'!J36/'Vida Prima Directa'!J$70),"")</f>
        <v>6.8140492724482221E-2</v>
      </c>
      <c r="K36" s="64" t="str">
        <f>IFERROR(IF($C$8=$D$8,'Vida Prima Directa'!K36/'Vida Prima Directa'!$AQ36,'Vida Prima Directa'!K36/'Vida Prima Directa'!K$70),"")</f>
        <v/>
      </c>
      <c r="L36" s="64">
        <f>IFERROR(IF($C$8=$D$8,'Vida Prima Directa'!L36/'Vida Prima Directa'!$AQ36,'Vida Prima Directa'!L36/'Vida Prima Directa'!L$70),"")</f>
        <v>0.14345935815489844</v>
      </c>
      <c r="M36" s="64" t="str">
        <f>IFERROR(IF($C$8=$D$8,'Vida Prima Directa'!M36/'Vida Prima Directa'!$AQ36,'Vida Prima Directa'!M36/'Vida Prima Directa'!M$70),"")</f>
        <v/>
      </c>
      <c r="N36" s="64" t="str">
        <f>IFERROR(IF($C$8=$D$8,'Vida Prima Directa'!N36/'Vida Prima Directa'!$AQ36,'Vida Prima Directa'!N36/'Vida Prima Directa'!N$70),"")</f>
        <v/>
      </c>
      <c r="O36" s="64" t="str">
        <f>IFERROR(IF($C$8=$D$8,'Vida Prima Directa'!O36/'Vida Prima Directa'!$AQ36,'Vida Prima Directa'!O36/'Vida Prima Directa'!O$70),"")</f>
        <v/>
      </c>
      <c r="P36" s="64">
        <f>IFERROR(IF($C$8=$D$8,'Vida Prima Directa'!P36/'Vida Prima Directa'!$AQ36,'Vida Prima Directa'!P36/'Vida Prima Directa'!P$70),"")</f>
        <v>1.302332635537384E-4</v>
      </c>
      <c r="Q36" s="64" t="str">
        <f>IFERROR(IF($C$8=$D$8,'Vida Prima Directa'!Q36/'Vida Prima Directa'!$AQ36,'Vida Prima Directa'!Q36/'Vida Prima Directa'!Q$70),"")</f>
        <v/>
      </c>
      <c r="R36" s="64">
        <f>IFERROR(IF($C$8=$D$8,'Vida Prima Directa'!R36/'Vida Prima Directa'!$AQ36,'Vida Prima Directa'!R36/'Vida Prima Directa'!R$70),"")</f>
        <v>4.5209782708272542E-2</v>
      </c>
      <c r="S36" s="64" t="str">
        <f>IFERROR(IF($C$8=$D$8,'Vida Prima Directa'!S36/'Vida Prima Directa'!$AQ36,'Vida Prima Directa'!S36/'Vida Prima Directa'!S$70),"")</f>
        <v/>
      </c>
      <c r="T36" s="64" t="str">
        <f>IFERROR(IF($C$8=$D$8,'Vida Prima Directa'!T36/'Vida Prima Directa'!$AQ36,'Vida Prima Directa'!T36/'Vida Prima Directa'!T$70),"")</f>
        <v/>
      </c>
      <c r="U36" s="64">
        <f>IFERROR(IF($C$8=$D$8,'Vida Prima Directa'!U36/'Vida Prima Directa'!$AQ36,'Vida Prima Directa'!U36/'Vida Prima Directa'!U$70),"")</f>
        <v>2.8764595015763401E-2</v>
      </c>
      <c r="V36" s="64" t="str">
        <f>IFERROR(IF($C$8=$D$8,'Vida Prima Directa'!V36/'Vida Prima Directa'!$AQ36,'Vida Prima Directa'!V36/'Vida Prima Directa'!V$70),"")</f>
        <v/>
      </c>
      <c r="W36" s="64" t="str">
        <f>IFERROR(IF($C$8=$D$8,'Vida Prima Directa'!W36/'Vida Prima Directa'!$AQ36,'Vida Prima Directa'!W36/'Vida Prima Directa'!W$70),"")</f>
        <v/>
      </c>
      <c r="X36" s="64" t="str">
        <f>IFERROR(IF($C$8=$D$8,'Vida Prima Directa'!X36/'Vida Prima Directa'!$AQ36,'Vida Prima Directa'!X36/'Vida Prima Directa'!X$70),"")</f>
        <v/>
      </c>
      <c r="Y36" s="64" t="str">
        <f>IFERROR(IF($C$8=$D$8,'Vida Prima Directa'!Y36/'Vida Prima Directa'!$AQ36,'Vida Prima Directa'!Y36/'Vida Prima Directa'!Y$70),"")</f>
        <v/>
      </c>
      <c r="Z36" s="64">
        <f>IFERROR(IF($C$8=$D$8,'Vida Prima Directa'!Z36/'Vida Prima Directa'!$AQ36,'Vida Prima Directa'!Z36/'Vida Prima Directa'!Z$70),"")</f>
        <v>0.2765942565011244</v>
      </c>
      <c r="AA36" s="64" t="str">
        <f>IFERROR(IF($C$8=$D$8,'Vida Prima Directa'!AA36/'Vida Prima Directa'!$AQ36,'Vida Prima Directa'!AA36/'Vida Prima Directa'!AA$70),"")</f>
        <v/>
      </c>
      <c r="AB36" s="64" t="str">
        <f>IFERROR(IF($C$8=$D$8,'Vida Prima Directa'!AB36/'Vida Prima Directa'!$AQ36,'Vida Prima Directa'!AB36/'Vida Prima Directa'!AB$70),"")</f>
        <v/>
      </c>
      <c r="AC36" s="64">
        <f>IFERROR(IF($C$8=$D$8,'Vida Prima Directa'!AC36/'Vida Prima Directa'!$AQ36,'Vida Prima Directa'!AC36/'Vida Prima Directa'!AC$70),"")</f>
        <v>6.22434928702587E-4</v>
      </c>
      <c r="AD36" s="64" t="str">
        <f>IFERROR(IF($C$8=$D$8,'Vida Prima Directa'!AD36/'Vida Prima Directa'!$AQ36,'Vida Prima Directa'!AD36/'Vida Prima Directa'!AD$70),"")</f>
        <v/>
      </c>
      <c r="AE36" s="64" t="str">
        <f>IFERROR(IF($C$8=$D$8,'Vida Prima Directa'!AE36/'Vida Prima Directa'!$AQ36,'Vida Prima Directa'!AE36/'Vida Prima Directa'!AE$70),"")</f>
        <v/>
      </c>
      <c r="AF36" s="64" t="str">
        <f>IFERROR(IF($C$8=$D$8,'Vida Prima Directa'!AF36/'Vida Prima Directa'!$AQ36,'Vida Prima Directa'!AF36/'Vida Prima Directa'!AF$70),"")</f>
        <v/>
      </c>
      <c r="AG36" s="64">
        <f>IFERROR(IF($C$8=$D$8,'Vida Prima Directa'!AG36/'Vida Prima Directa'!$AQ36,'Vida Prima Directa'!AG36/'Vida Prima Directa'!AG$70),"")</f>
        <v>2.7982488924873775E-3</v>
      </c>
      <c r="AH36" s="64">
        <f>IFERROR(IF($C$8=$D$8,'Vida Prima Directa'!AH36/'Vida Prima Directa'!$AQ36,'Vida Prima Directa'!AH36/'Vida Prima Directa'!AH$70),"")</f>
        <v>7.3632898099889613E-2</v>
      </c>
      <c r="AI36" s="64">
        <f>IFERROR(IF($C$8=$D$8,'Vida Prima Directa'!AI36/'Vida Prima Directa'!$AQ36,'Vida Prima Directa'!AI36/'Vida Prima Directa'!AI$70),"")</f>
        <v>4.5454470521712562E-3</v>
      </c>
      <c r="AJ36" s="64">
        <f>IFERROR(IF($C$8=$D$8,'Vida Prima Directa'!AJ36/'Vida Prima Directa'!$AQ36,'Vida Prima Directa'!AJ36/'Vida Prima Directa'!AJ$70),"")</f>
        <v>9.5698369399469213E-2</v>
      </c>
      <c r="AK36" s="64">
        <f>IFERROR(IF($C$8=$D$8,'Vida Prima Directa'!AK36/'Vida Prima Directa'!$AQ36,'Vida Prima Directa'!AK36/'Vida Prima Directa'!AK$70),"")</f>
        <v>2.7177068018266566E-3</v>
      </c>
      <c r="AL36" s="64" t="str">
        <f>IFERROR(IF($C$8=$D$8,'Vida Prima Directa'!AL36/'Vida Prima Directa'!$AQ36,'Vida Prima Directa'!AL36/'Vida Prima Directa'!AL$70),"")</f>
        <v/>
      </c>
      <c r="AM36" s="64" t="str">
        <f>IFERROR(IF($C$8=$D$8,'Vida Prima Directa'!AM36/'Vida Prima Directa'!$AQ36,'Vida Prima Directa'!AM36/'Vida Prima Directa'!AM$70),"")</f>
        <v/>
      </c>
      <c r="AN36" s="64" t="str">
        <f>IFERROR(IF($C$8=$D$8,'Vida Prima Directa'!AN36/'Vida Prima Directa'!$AQ36,'Vida Prima Directa'!AN36/'Vida Prima Directa'!AN$70),"")</f>
        <v/>
      </c>
      <c r="AO36" s="64" t="str">
        <f>IFERROR(IF($C$8=$D$8,'Vida Prima Directa'!AO36/'Vida Prima Directa'!$AQ36,'Vida Prima Directa'!AO36/'Vida Prima Directa'!AO$70),"")</f>
        <v/>
      </c>
      <c r="AP36" s="64" t="str">
        <f>IFERROR(IF($C$8=$D$8,'Vida Prima Directa'!AP36/'Vida Prima Directa'!$AQ36,'Vida Prima Directa'!AP36/'Vida Prima Directa'!AP$70),"")</f>
        <v/>
      </c>
      <c r="AQ36" s="64">
        <f>IFERROR(IF($C$8=$D$8,'Vida Prima Directa'!AQ36/'Vida Prima Directa'!$AQ36,'Vida Prima Directa'!AQ36/'Vida Prima Directa'!AQ$70),"")</f>
        <v>1</v>
      </c>
    </row>
    <row r="37" spans="2:43" x14ac:dyDescent="0.2">
      <c r="B37" s="62" t="str">
        <f>'Datos Vida'!B274</f>
        <v>209. Salud</v>
      </c>
      <c r="C37" s="64" t="str">
        <f>IFERROR(IF($C$8=$D$8,'Vida Prima Directa'!C37/'Vida Prima Directa'!$AQ37,'Vida Prima Directa'!C37/'Vida Prima Directa'!C$70),"")</f>
        <v/>
      </c>
      <c r="D37" s="64">
        <f>IFERROR(IF($C$8=$D$8,'Vida Prima Directa'!D37/'Vida Prima Directa'!$AQ37,'Vida Prima Directa'!D37/'Vida Prima Directa'!D$70),"")</f>
        <v>2.1123687115214449E-4</v>
      </c>
      <c r="E37" s="64">
        <f>IFERROR(IF($C$8=$D$8,'Vida Prima Directa'!E37/'Vida Prima Directa'!$AQ37,'Vida Prima Directa'!E37/'Vida Prima Directa'!E$70),"")</f>
        <v>2.6635924470273646E-4</v>
      </c>
      <c r="F37" s="64">
        <f>IFERROR(IF($C$8=$D$8,'Vida Prima Directa'!F37/'Vida Prima Directa'!$AQ37,'Vida Prima Directa'!F37/'Vida Prima Directa'!F$70),"")</f>
        <v>7.613746634037688E-2</v>
      </c>
      <c r="G37" s="64">
        <f>IFERROR(IF($C$8=$D$8,'Vida Prima Directa'!G37/'Vida Prima Directa'!$AQ37,'Vida Prima Directa'!G37/'Vida Prima Directa'!G$70),"")</f>
        <v>0.11501174638454183</v>
      </c>
      <c r="H37" s="64" t="str">
        <f>IFERROR(IF($C$8=$D$8,'Vida Prima Directa'!H37/'Vida Prima Directa'!$AQ37,'Vida Prima Directa'!H37/'Vida Prima Directa'!H$70),"")</f>
        <v/>
      </c>
      <c r="I37" s="64">
        <f>IFERROR(IF($C$8=$D$8,'Vida Prima Directa'!I37/'Vida Prima Directa'!$AQ37,'Vida Prima Directa'!I37/'Vida Prima Directa'!I$70),"")</f>
        <v>2.5530578072076943E-2</v>
      </c>
      <c r="J37" s="64">
        <f>IFERROR(IF($C$8=$D$8,'Vida Prima Directa'!J37/'Vida Prima Directa'!$AQ37,'Vida Prima Directa'!J37/'Vida Prima Directa'!J$70),"")</f>
        <v>0.12639785157171282</v>
      </c>
      <c r="K37" s="64" t="str">
        <f>IFERROR(IF($C$8=$D$8,'Vida Prima Directa'!K37/'Vida Prima Directa'!$AQ37,'Vida Prima Directa'!K37/'Vida Prima Directa'!K$70),"")</f>
        <v/>
      </c>
      <c r="L37" s="64">
        <f>IFERROR(IF($C$8=$D$8,'Vida Prima Directa'!L37/'Vida Prima Directa'!$AQ37,'Vida Prima Directa'!L37/'Vida Prima Directa'!L$70),"")</f>
        <v>0.13093722093550142</v>
      </c>
      <c r="M37" s="64" t="str">
        <f>IFERROR(IF($C$8=$D$8,'Vida Prima Directa'!M37/'Vida Prima Directa'!$AQ37,'Vida Prima Directa'!M37/'Vida Prima Directa'!M$70),"")</f>
        <v/>
      </c>
      <c r="N37" s="64" t="str">
        <f>IFERROR(IF($C$8=$D$8,'Vida Prima Directa'!N37/'Vida Prima Directa'!$AQ37,'Vida Prima Directa'!N37/'Vida Prima Directa'!N$70),"")</f>
        <v/>
      </c>
      <c r="O37" s="64" t="str">
        <f>IFERROR(IF($C$8=$D$8,'Vida Prima Directa'!O37/'Vida Prima Directa'!$AQ37,'Vida Prima Directa'!O37/'Vida Prima Directa'!O$70),"")</f>
        <v/>
      </c>
      <c r="P37" s="64">
        <f>IFERROR(IF($C$8=$D$8,'Vida Prima Directa'!P37/'Vida Prima Directa'!$AQ37,'Vida Prima Directa'!P37/'Vida Prima Directa'!P$70),"")</f>
        <v>2.4788820423278942E-3</v>
      </c>
      <c r="Q37" s="64" t="str">
        <f>IFERROR(IF($C$8=$D$8,'Vida Prima Directa'!Q37/'Vida Prima Directa'!$AQ37,'Vida Prima Directa'!Q37/'Vida Prima Directa'!Q$70),"")</f>
        <v/>
      </c>
      <c r="R37" s="64">
        <f>IFERROR(IF($C$8=$D$8,'Vida Prima Directa'!R37/'Vida Prima Directa'!$AQ37,'Vida Prima Directa'!R37/'Vida Prima Directa'!R$70),"")</f>
        <v>9.0658414945972376E-2</v>
      </c>
      <c r="S37" s="64" t="str">
        <f>IFERROR(IF($C$8=$D$8,'Vida Prima Directa'!S37/'Vida Prima Directa'!$AQ37,'Vida Prima Directa'!S37/'Vida Prima Directa'!S$70),"")</f>
        <v/>
      </c>
      <c r="T37" s="64" t="str">
        <f>IFERROR(IF($C$8=$D$8,'Vida Prima Directa'!T37/'Vida Prima Directa'!$AQ37,'Vida Prima Directa'!T37/'Vida Prima Directa'!T$70),"")</f>
        <v/>
      </c>
      <c r="U37" s="64">
        <f>IFERROR(IF($C$8=$D$8,'Vida Prima Directa'!U37/'Vida Prima Directa'!$AQ37,'Vida Prima Directa'!U37/'Vida Prima Directa'!U$70),"")</f>
        <v>2.7878700540411336E-3</v>
      </c>
      <c r="V37" s="64" t="str">
        <f>IFERROR(IF($C$8=$D$8,'Vida Prima Directa'!V37/'Vida Prima Directa'!$AQ37,'Vida Prima Directa'!V37/'Vida Prima Directa'!V$70),"")</f>
        <v/>
      </c>
      <c r="W37" s="64" t="str">
        <f>IFERROR(IF($C$8=$D$8,'Vida Prima Directa'!W37/'Vida Prima Directa'!$AQ37,'Vida Prima Directa'!W37/'Vida Prima Directa'!W$70),"")</f>
        <v/>
      </c>
      <c r="X37" s="64" t="str">
        <f>IFERROR(IF($C$8=$D$8,'Vida Prima Directa'!X37/'Vida Prima Directa'!$AQ37,'Vida Prima Directa'!X37/'Vida Prima Directa'!X$70),"")</f>
        <v/>
      </c>
      <c r="Y37" s="64">
        <f>IFERROR(IF($C$8=$D$8,'Vida Prima Directa'!Y37/'Vida Prima Directa'!$AQ37,'Vida Prima Directa'!Y37/'Vida Prima Directa'!Y$70),"")</f>
        <v>5.0245505782068472E-4</v>
      </c>
      <c r="Z37" s="64">
        <f>IFERROR(IF($C$8=$D$8,'Vida Prima Directa'!Z37/'Vida Prima Directa'!$AQ37,'Vida Prima Directa'!Z37/'Vida Prima Directa'!Z$70),"")</f>
        <v>0.2393457157259668</v>
      </c>
      <c r="AA37" s="64" t="str">
        <f>IFERROR(IF($C$8=$D$8,'Vida Prima Directa'!AA37/'Vida Prima Directa'!$AQ37,'Vida Prima Directa'!AA37/'Vida Prima Directa'!AA$70),"")</f>
        <v/>
      </c>
      <c r="AB37" s="64" t="str">
        <f>IFERROR(IF($C$8=$D$8,'Vida Prima Directa'!AB37/'Vida Prima Directa'!$AQ37,'Vida Prima Directa'!AB37/'Vida Prima Directa'!AB$70),"")</f>
        <v/>
      </c>
      <c r="AC37" s="64" t="str">
        <f>IFERROR(IF($C$8=$D$8,'Vida Prima Directa'!AC37/'Vida Prima Directa'!$AQ37,'Vida Prima Directa'!AC37/'Vida Prima Directa'!AC$70),"")</f>
        <v/>
      </c>
      <c r="AD37" s="64" t="str">
        <f>IFERROR(IF($C$8=$D$8,'Vida Prima Directa'!AD37/'Vida Prima Directa'!$AQ37,'Vida Prima Directa'!AD37/'Vida Prima Directa'!AD$70),"")</f>
        <v/>
      </c>
      <c r="AE37" s="64">
        <f>IFERROR(IF($C$8=$D$8,'Vida Prima Directa'!AE37/'Vida Prima Directa'!$AQ37,'Vida Prima Directa'!AE37/'Vida Prima Directa'!AE$70),"")</f>
        <v>7.7689538272902292E-5</v>
      </c>
      <c r="AF37" s="64" t="str">
        <f>IFERROR(IF($C$8=$D$8,'Vida Prima Directa'!AF37/'Vida Prima Directa'!$AQ37,'Vida Prima Directa'!AF37/'Vida Prima Directa'!AF$70),"")</f>
        <v/>
      </c>
      <c r="AG37" s="64" t="str">
        <f>IFERROR(IF($C$8=$D$8,'Vida Prima Directa'!AG37/'Vida Prima Directa'!$AQ37,'Vida Prima Directa'!AG37/'Vida Prima Directa'!AG$70),"")</f>
        <v/>
      </c>
      <c r="AH37" s="64">
        <f>IFERROR(IF($C$8=$D$8,'Vida Prima Directa'!AH37/'Vida Prima Directa'!$AQ37,'Vida Prima Directa'!AH37/'Vida Prima Directa'!AH$70),"")</f>
        <v>0.10811352253584947</v>
      </c>
      <c r="AI37" s="64" t="str">
        <f>IFERROR(IF($C$8=$D$8,'Vida Prima Directa'!AI37/'Vida Prima Directa'!$AQ37,'Vida Prima Directa'!AI37/'Vida Prima Directa'!AI$70),"")</f>
        <v/>
      </c>
      <c r="AJ37" s="64">
        <f>IFERROR(IF($C$8=$D$8,'Vida Prima Directa'!AJ37/'Vida Prima Directa'!$AQ37,'Vida Prima Directa'!AJ37/'Vida Prima Directa'!AJ$70),"")</f>
        <v>8.1518602065137571E-2</v>
      </c>
      <c r="AK37" s="64">
        <f>IFERROR(IF($C$8=$D$8,'Vida Prima Directa'!AK37/'Vida Prima Directa'!$AQ37,'Vida Prima Directa'!AK37/'Vida Prima Directa'!AK$70),"")</f>
        <v>2.4388614546430093E-5</v>
      </c>
      <c r="AL37" s="64" t="str">
        <f>IFERROR(IF($C$8=$D$8,'Vida Prima Directa'!AL37/'Vida Prima Directa'!$AQ37,'Vida Prima Directa'!AL37/'Vida Prima Directa'!AL$70),"")</f>
        <v/>
      </c>
      <c r="AM37" s="64" t="str">
        <f>IFERROR(IF($C$8=$D$8,'Vida Prima Directa'!AM37/'Vida Prima Directa'!$AQ37,'Vida Prima Directa'!AM37/'Vida Prima Directa'!AM$70),"")</f>
        <v/>
      </c>
      <c r="AN37" s="64" t="str">
        <f>IFERROR(IF($C$8=$D$8,'Vida Prima Directa'!AN37/'Vida Prima Directa'!$AQ37,'Vida Prima Directa'!AN37/'Vida Prima Directa'!AN$70),"")</f>
        <v/>
      </c>
      <c r="AO37" s="64" t="str">
        <f>IFERROR(IF($C$8=$D$8,'Vida Prima Directa'!AO37/'Vida Prima Directa'!$AQ37,'Vida Prima Directa'!AO37/'Vida Prima Directa'!AO$70),"")</f>
        <v/>
      </c>
      <c r="AP37" s="64" t="str">
        <f>IFERROR(IF($C$8=$D$8,'Vida Prima Directa'!AP37/'Vida Prima Directa'!$AQ37,'Vida Prima Directa'!AP37/'Vida Prima Directa'!AP$70),"")</f>
        <v/>
      </c>
      <c r="AQ37" s="64">
        <f>IFERROR(IF($C$8=$D$8,'Vida Prima Directa'!AQ37/'Vida Prima Directa'!$AQ37,'Vida Prima Directa'!AQ37/'Vida Prima Directa'!AQ$70),"")</f>
        <v>1</v>
      </c>
    </row>
    <row r="38" spans="2:43" x14ac:dyDescent="0.2">
      <c r="B38" s="62" t="str">
        <f>'Datos Vida'!B275</f>
        <v>210. Accidentes Personales</v>
      </c>
      <c r="C38" s="64" t="str">
        <f>IFERROR(IF($C$8=$D$8,'Vida Prima Directa'!C38/'Vida Prima Directa'!$AQ38,'Vida Prima Directa'!C38/'Vida Prima Directa'!C$70),"")</f>
        <v/>
      </c>
      <c r="D38" s="64" t="str">
        <f>IFERROR(IF($C$8=$D$8,'Vida Prima Directa'!D38/'Vida Prima Directa'!$AQ38,'Vida Prima Directa'!D38/'Vida Prima Directa'!D$70),"")</f>
        <v/>
      </c>
      <c r="E38" s="64">
        <f>IFERROR(IF($C$8=$D$8,'Vida Prima Directa'!E38/'Vida Prima Directa'!$AQ38,'Vida Prima Directa'!E38/'Vida Prima Directa'!E$70),"")</f>
        <v>4.080232184908994E-4</v>
      </c>
      <c r="F38" s="64">
        <f>IFERROR(IF($C$8=$D$8,'Vida Prima Directa'!F38/'Vida Prima Directa'!$AQ38,'Vida Prima Directa'!F38/'Vida Prima Directa'!F$70),"")</f>
        <v>1.1109674952758416E-2</v>
      </c>
      <c r="G38" s="64">
        <f>IFERROR(IF($C$8=$D$8,'Vida Prima Directa'!G38/'Vida Prima Directa'!$AQ38,'Vida Prima Directa'!G38/'Vida Prima Directa'!G$70),"")</f>
        <v>0.17484273284384305</v>
      </c>
      <c r="H38" s="64" t="str">
        <f>IFERROR(IF($C$8=$D$8,'Vida Prima Directa'!H38/'Vida Prima Directa'!$AQ38,'Vida Prima Directa'!H38/'Vida Prima Directa'!H$70),"")</f>
        <v/>
      </c>
      <c r="I38" s="64" t="str">
        <f>IFERROR(IF($C$8=$D$8,'Vida Prima Directa'!I38/'Vida Prima Directa'!$AQ38,'Vida Prima Directa'!I38/'Vida Prima Directa'!I$70),"")</f>
        <v/>
      </c>
      <c r="J38" s="64">
        <f>IFERROR(IF($C$8=$D$8,'Vida Prima Directa'!J38/'Vida Prima Directa'!$AQ38,'Vida Prima Directa'!J38/'Vida Prima Directa'!J$70),"")</f>
        <v>6.912232235935345E-2</v>
      </c>
      <c r="K38" s="64" t="str">
        <f>IFERROR(IF($C$8=$D$8,'Vida Prima Directa'!K38/'Vida Prima Directa'!$AQ38,'Vida Prima Directa'!K38/'Vida Prima Directa'!K$70),"")</f>
        <v/>
      </c>
      <c r="L38" s="64">
        <f>IFERROR(IF($C$8=$D$8,'Vida Prima Directa'!L38/'Vida Prima Directa'!$AQ38,'Vida Prima Directa'!L38/'Vida Prima Directa'!L$70),"")</f>
        <v>0.20230654118436292</v>
      </c>
      <c r="M38" s="64" t="str">
        <f>IFERROR(IF($C$8=$D$8,'Vida Prima Directa'!M38/'Vida Prima Directa'!$AQ38,'Vida Prima Directa'!M38/'Vida Prima Directa'!M$70),"")</f>
        <v/>
      </c>
      <c r="N38" s="64">
        <f>IFERROR(IF($C$8=$D$8,'Vida Prima Directa'!N38/'Vida Prima Directa'!$AQ38,'Vida Prima Directa'!N38/'Vida Prima Directa'!N$70),"")</f>
        <v>-3.6840275699881755E-3</v>
      </c>
      <c r="O38" s="64" t="str">
        <f>IFERROR(IF($C$8=$D$8,'Vida Prima Directa'!O38/'Vida Prima Directa'!$AQ38,'Vida Prima Directa'!O38/'Vida Prima Directa'!O$70),"")</f>
        <v/>
      </c>
      <c r="P38" s="64">
        <f>IFERROR(IF($C$8=$D$8,'Vida Prima Directa'!P38/'Vida Prima Directa'!$AQ38,'Vida Prima Directa'!P38/'Vida Prima Directa'!P$70),"")</f>
        <v>2.3423346694608597E-3</v>
      </c>
      <c r="Q38" s="64" t="str">
        <f>IFERROR(IF($C$8=$D$8,'Vida Prima Directa'!Q38/'Vida Prima Directa'!$AQ38,'Vida Prima Directa'!Q38/'Vida Prima Directa'!Q$70),"")</f>
        <v/>
      </c>
      <c r="R38" s="64">
        <f>IFERROR(IF($C$8=$D$8,'Vida Prima Directa'!R38/'Vida Prima Directa'!$AQ38,'Vida Prima Directa'!R38/'Vida Prima Directa'!R$70),"")</f>
        <v>6.6120959843199018E-2</v>
      </c>
      <c r="S38" s="64" t="str">
        <f>IFERROR(IF($C$8=$D$8,'Vida Prima Directa'!S38/'Vida Prima Directa'!$AQ38,'Vida Prima Directa'!S38/'Vida Prima Directa'!S$70),"")</f>
        <v/>
      </c>
      <c r="T38" s="64" t="str">
        <f>IFERROR(IF($C$8=$D$8,'Vida Prima Directa'!T38/'Vida Prima Directa'!$AQ38,'Vida Prima Directa'!T38/'Vida Prima Directa'!T$70),"")</f>
        <v/>
      </c>
      <c r="U38" s="64">
        <f>IFERROR(IF($C$8=$D$8,'Vida Prima Directa'!U38/'Vida Prima Directa'!$AQ38,'Vida Prima Directa'!U38/'Vida Prima Directa'!U$70),"")</f>
        <v>6.5698304067907066E-3</v>
      </c>
      <c r="V38" s="64">
        <f>IFERROR(IF($C$8=$D$8,'Vida Prima Directa'!V38/'Vida Prima Directa'!$AQ38,'Vida Prima Directa'!V38/'Vida Prima Directa'!V$70),"")</f>
        <v>1.9632013708079366E-2</v>
      </c>
      <c r="W38" s="64" t="str">
        <f>IFERROR(IF($C$8=$D$8,'Vida Prima Directa'!W38/'Vida Prima Directa'!$AQ38,'Vida Prima Directa'!W38/'Vida Prima Directa'!W$70),"")</f>
        <v/>
      </c>
      <c r="X38" s="64">
        <f>IFERROR(IF($C$8=$D$8,'Vida Prima Directa'!X38/'Vida Prima Directa'!$AQ38,'Vida Prima Directa'!X38/'Vida Prima Directa'!X$70),"")</f>
        <v>1.3506975508664255E-5</v>
      </c>
      <c r="Y38" s="64">
        <f>IFERROR(IF($C$8=$D$8,'Vida Prima Directa'!Y38/'Vida Prima Directa'!$AQ38,'Vida Prima Directa'!Y38/'Vida Prima Directa'!Y$70),"")</f>
        <v>0.10754047543428209</v>
      </c>
      <c r="Z38" s="64">
        <f>IFERROR(IF($C$8=$D$8,'Vida Prima Directa'!Z38/'Vida Prima Directa'!$AQ38,'Vida Prima Directa'!Z38/'Vida Prima Directa'!Z$70),"")</f>
        <v>0.19535176197557527</v>
      </c>
      <c r="AA38" s="64">
        <f>IFERROR(IF($C$8=$D$8,'Vida Prima Directa'!AA38/'Vida Prima Directa'!$AQ38,'Vida Prima Directa'!AA38/'Vida Prima Directa'!AA$70),"")</f>
        <v>1.3638293326109603E-3</v>
      </c>
      <c r="AB38" s="64" t="str">
        <f>IFERROR(IF($C$8=$D$8,'Vida Prima Directa'!AB38/'Vida Prima Directa'!$AQ38,'Vida Prima Directa'!AB38/'Vida Prima Directa'!AB$70),"")</f>
        <v/>
      </c>
      <c r="AC38" s="64" t="str">
        <f>IFERROR(IF($C$8=$D$8,'Vida Prima Directa'!AC38/'Vida Prima Directa'!$AQ38,'Vida Prima Directa'!AC38/'Vida Prima Directa'!AC$70),"")</f>
        <v/>
      </c>
      <c r="AD38" s="64" t="str">
        <f>IFERROR(IF($C$8=$D$8,'Vida Prima Directa'!AD38/'Vida Prima Directa'!$AQ38,'Vida Prima Directa'!AD38/'Vida Prima Directa'!AD$70),"")</f>
        <v/>
      </c>
      <c r="AE38" s="64" t="str">
        <f>IFERROR(IF($C$8=$D$8,'Vida Prima Directa'!AE38/'Vida Prima Directa'!$AQ38,'Vida Prima Directa'!AE38/'Vida Prima Directa'!AE$70),"")</f>
        <v/>
      </c>
      <c r="AF38" s="64" t="str">
        <f>IFERROR(IF($C$8=$D$8,'Vida Prima Directa'!AF38/'Vida Prima Directa'!$AQ38,'Vida Prima Directa'!AF38/'Vida Prima Directa'!AF$70),"")</f>
        <v/>
      </c>
      <c r="AG38" s="64">
        <f>IFERROR(IF($C$8=$D$8,'Vida Prima Directa'!AG38/'Vida Prima Directa'!$AQ38,'Vida Prima Directa'!AG38/'Vida Prima Directa'!AG$70),"")</f>
        <v>8.6407123879038287E-4</v>
      </c>
      <c r="AH38" s="64">
        <f>IFERROR(IF($C$8=$D$8,'Vida Prima Directa'!AH38/'Vida Prima Directa'!$AQ38,'Vida Prima Directa'!AH38/'Vida Prima Directa'!AH$70),"")</f>
        <v>9.3398859673592682E-2</v>
      </c>
      <c r="AI38" s="64">
        <f>IFERROR(IF($C$8=$D$8,'Vida Prima Directa'!AI38/'Vida Prima Directa'!$AQ38,'Vida Prima Directa'!AI38/'Vida Prima Directa'!AI$70),"")</f>
        <v>4.0731035033905322E-3</v>
      </c>
      <c r="AJ38" s="64">
        <f>IFERROR(IF($C$8=$D$8,'Vida Prima Directa'!AJ38/'Vida Prima Directa'!$AQ38,'Vida Prima Directa'!AJ38/'Vida Prima Directa'!AJ$70),"")</f>
        <v>4.6383704284281319E-2</v>
      </c>
      <c r="AK38" s="64">
        <f>IFERROR(IF($C$8=$D$8,'Vida Prima Directa'!AK38/'Vida Prima Directa'!$AQ38,'Vida Prima Directa'!AK38/'Vida Prima Directa'!AK$70),"")</f>
        <v>2.2402819656176186E-3</v>
      </c>
      <c r="AL38" s="64" t="str">
        <f>IFERROR(IF($C$8=$D$8,'Vida Prima Directa'!AL38/'Vida Prima Directa'!$AQ38,'Vida Prima Directa'!AL38/'Vida Prima Directa'!AL$70),"")</f>
        <v/>
      </c>
      <c r="AM38" s="64" t="str">
        <f>IFERROR(IF($C$8=$D$8,'Vida Prima Directa'!AM38/'Vida Prima Directa'!$AQ38,'Vida Prima Directa'!AM38/'Vida Prima Directa'!AM$70),"")</f>
        <v/>
      </c>
      <c r="AN38" s="64" t="str">
        <f>IFERROR(IF($C$8=$D$8,'Vida Prima Directa'!AN38/'Vida Prima Directa'!$AQ38,'Vida Prima Directa'!AN38/'Vida Prima Directa'!AN$70),"")</f>
        <v/>
      </c>
      <c r="AO38" s="64" t="str">
        <f>IFERROR(IF($C$8=$D$8,'Vida Prima Directa'!AO38/'Vida Prima Directa'!$AQ38,'Vida Prima Directa'!AO38/'Vida Prima Directa'!AO$70),"")</f>
        <v/>
      </c>
      <c r="AP38" s="64" t="str">
        <f>IFERROR(IF($C$8=$D$8,'Vida Prima Directa'!AP38/'Vida Prima Directa'!$AQ38,'Vida Prima Directa'!AP38/'Vida Prima Directa'!AP$70),"")</f>
        <v/>
      </c>
      <c r="AQ38" s="64">
        <f>IFERROR(IF($C$8=$D$8,'Vida Prima Directa'!AQ38/'Vida Prima Directa'!$AQ38,'Vida Prima Directa'!AQ38/'Vida Prima Directa'!AQ$70),"")</f>
        <v>1</v>
      </c>
    </row>
    <row r="39" spans="2:43" x14ac:dyDescent="0.2">
      <c r="B39" s="62" t="str">
        <f>'Datos Vida'!B276</f>
        <v>211. Asistencia</v>
      </c>
      <c r="C39" s="64" t="str">
        <f>IFERROR(IF($C$8=$D$8,'Vida Prima Directa'!C39/'Vida Prima Directa'!$AQ39,'Vida Prima Directa'!C39/'Vida Prima Directa'!C$70),"")</f>
        <v/>
      </c>
      <c r="D39" s="64" t="str">
        <f>IFERROR(IF($C$8=$D$8,'Vida Prima Directa'!D39/'Vida Prima Directa'!$AQ39,'Vida Prima Directa'!D39/'Vida Prima Directa'!D$70),"")</f>
        <v/>
      </c>
      <c r="E39" s="64" t="str">
        <f>IFERROR(IF($C$8=$D$8,'Vida Prima Directa'!E39/'Vida Prima Directa'!$AQ39,'Vida Prima Directa'!E39/'Vida Prima Directa'!E$70),"")</f>
        <v/>
      </c>
      <c r="F39" s="64">
        <f>IFERROR(IF($C$8=$D$8,'Vida Prima Directa'!F39/'Vida Prima Directa'!$AQ39,'Vida Prima Directa'!F39/'Vida Prima Directa'!F$70),"")</f>
        <v>-0.37082601054481545</v>
      </c>
      <c r="G39" s="64">
        <f>IFERROR(IF($C$8=$D$8,'Vida Prima Directa'!G39/'Vida Prima Directa'!$AQ39,'Vida Prima Directa'!G39/'Vida Prima Directa'!G$70),"")</f>
        <v>-1.1581722319859402</v>
      </c>
      <c r="H39" s="64" t="str">
        <f>IFERROR(IF($C$8=$D$8,'Vida Prima Directa'!H39/'Vida Prima Directa'!$AQ39,'Vida Prima Directa'!H39/'Vida Prima Directa'!H$70),"")</f>
        <v/>
      </c>
      <c r="I39" s="64" t="str">
        <f>IFERROR(IF($C$8=$D$8,'Vida Prima Directa'!I39/'Vida Prima Directa'!$AQ39,'Vida Prima Directa'!I39/'Vida Prima Directa'!I$70),"")</f>
        <v/>
      </c>
      <c r="J39" s="64" t="str">
        <f>IFERROR(IF($C$8=$D$8,'Vida Prima Directa'!J39/'Vida Prima Directa'!$AQ39,'Vida Prima Directa'!J39/'Vida Prima Directa'!J$70),"")</f>
        <v/>
      </c>
      <c r="K39" s="64" t="str">
        <f>IFERROR(IF($C$8=$D$8,'Vida Prima Directa'!K39/'Vida Prima Directa'!$AQ39,'Vida Prima Directa'!K39/'Vida Prima Directa'!K$70),"")</f>
        <v/>
      </c>
      <c r="L39" s="64" t="str">
        <f>IFERROR(IF($C$8=$D$8,'Vida Prima Directa'!L39/'Vida Prima Directa'!$AQ39,'Vida Prima Directa'!L39/'Vida Prima Directa'!L$70),"")</f>
        <v/>
      </c>
      <c r="M39" s="64" t="str">
        <f>IFERROR(IF($C$8=$D$8,'Vida Prima Directa'!M39/'Vida Prima Directa'!$AQ39,'Vida Prima Directa'!M39/'Vida Prima Directa'!M$70),"")</f>
        <v/>
      </c>
      <c r="N39" s="64" t="str">
        <f>IFERROR(IF($C$8=$D$8,'Vida Prima Directa'!N39/'Vida Prima Directa'!$AQ39,'Vida Prima Directa'!N39/'Vida Prima Directa'!N$70),"")</f>
        <v/>
      </c>
      <c r="O39" s="64" t="str">
        <f>IFERROR(IF($C$8=$D$8,'Vida Prima Directa'!O39/'Vida Prima Directa'!$AQ39,'Vida Prima Directa'!O39/'Vida Prima Directa'!O$70),"")</f>
        <v/>
      </c>
      <c r="P39" s="64" t="str">
        <f>IFERROR(IF($C$8=$D$8,'Vida Prima Directa'!P39/'Vida Prima Directa'!$AQ39,'Vida Prima Directa'!P39/'Vida Prima Directa'!P$70),"")</f>
        <v/>
      </c>
      <c r="Q39" s="64" t="str">
        <f>IFERROR(IF($C$8=$D$8,'Vida Prima Directa'!Q39/'Vida Prima Directa'!$AQ39,'Vida Prima Directa'!Q39/'Vida Prima Directa'!Q$70),"")</f>
        <v/>
      </c>
      <c r="R39" s="64" t="str">
        <f>IFERROR(IF($C$8=$D$8,'Vida Prima Directa'!R39/'Vida Prima Directa'!$AQ39,'Vida Prima Directa'!R39/'Vida Prima Directa'!R$70),"")</f>
        <v/>
      </c>
      <c r="S39" s="64" t="str">
        <f>IFERROR(IF($C$8=$D$8,'Vida Prima Directa'!S39/'Vida Prima Directa'!$AQ39,'Vida Prima Directa'!S39/'Vida Prima Directa'!S$70),"")</f>
        <v/>
      </c>
      <c r="T39" s="64" t="str">
        <f>IFERROR(IF($C$8=$D$8,'Vida Prima Directa'!T39/'Vida Prima Directa'!$AQ39,'Vida Prima Directa'!T39/'Vida Prima Directa'!T$70),"")</f>
        <v/>
      </c>
      <c r="U39" s="64" t="str">
        <f>IFERROR(IF($C$8=$D$8,'Vida Prima Directa'!U39/'Vida Prima Directa'!$AQ39,'Vida Prima Directa'!U39/'Vida Prima Directa'!U$70),"")</f>
        <v/>
      </c>
      <c r="V39" s="64" t="str">
        <f>IFERROR(IF($C$8=$D$8,'Vida Prima Directa'!V39/'Vida Prima Directa'!$AQ39,'Vida Prima Directa'!V39/'Vida Prima Directa'!V$70),"")</f>
        <v/>
      </c>
      <c r="W39" s="64" t="str">
        <f>IFERROR(IF($C$8=$D$8,'Vida Prima Directa'!W39/'Vida Prima Directa'!$AQ39,'Vida Prima Directa'!W39/'Vida Prima Directa'!W$70),"")</f>
        <v/>
      </c>
      <c r="X39" s="64" t="str">
        <f>IFERROR(IF($C$8=$D$8,'Vida Prima Directa'!X39/'Vida Prima Directa'!$AQ39,'Vida Prima Directa'!X39/'Vida Prima Directa'!X$70),"")</f>
        <v/>
      </c>
      <c r="Y39" s="64">
        <f>IFERROR(IF($C$8=$D$8,'Vida Prima Directa'!Y39/'Vida Prima Directa'!$AQ39,'Vida Prima Directa'!Y39/'Vida Prima Directa'!Y$70),"")</f>
        <v>3.9156414762741654</v>
      </c>
      <c r="Z39" s="64">
        <f>IFERROR(IF($C$8=$D$8,'Vida Prima Directa'!Z39/'Vida Prima Directa'!$AQ39,'Vida Prima Directa'!Z39/'Vida Prima Directa'!Z$70),"")</f>
        <v>-1.3866432337434096</v>
      </c>
      <c r="AA39" s="64" t="str">
        <f>IFERROR(IF($C$8=$D$8,'Vida Prima Directa'!AA39/'Vida Prima Directa'!$AQ39,'Vida Prima Directa'!AA39/'Vida Prima Directa'!AA$70),"")</f>
        <v/>
      </c>
      <c r="AB39" s="64" t="str">
        <f>IFERROR(IF($C$8=$D$8,'Vida Prima Directa'!AB39/'Vida Prima Directa'!$AQ39,'Vida Prima Directa'!AB39/'Vida Prima Directa'!AB$70),"")</f>
        <v/>
      </c>
      <c r="AC39" s="64" t="str">
        <f>IFERROR(IF($C$8=$D$8,'Vida Prima Directa'!AC39/'Vida Prima Directa'!$AQ39,'Vida Prima Directa'!AC39/'Vida Prima Directa'!AC$70),"")</f>
        <v/>
      </c>
      <c r="AD39" s="64" t="str">
        <f>IFERROR(IF($C$8=$D$8,'Vida Prima Directa'!AD39/'Vida Prima Directa'!$AQ39,'Vida Prima Directa'!AD39/'Vida Prima Directa'!AD$70),"")</f>
        <v/>
      </c>
      <c r="AE39" s="64" t="str">
        <f>IFERROR(IF($C$8=$D$8,'Vida Prima Directa'!AE39/'Vida Prima Directa'!$AQ39,'Vida Prima Directa'!AE39/'Vida Prima Directa'!AE$70),"")</f>
        <v/>
      </c>
      <c r="AF39" s="64" t="str">
        <f>IFERROR(IF($C$8=$D$8,'Vida Prima Directa'!AF39/'Vida Prima Directa'!$AQ39,'Vida Prima Directa'!AF39/'Vida Prima Directa'!AF$70),"")</f>
        <v/>
      </c>
      <c r="AG39" s="64" t="str">
        <f>IFERROR(IF($C$8=$D$8,'Vida Prima Directa'!AG39/'Vida Prima Directa'!$AQ39,'Vida Prima Directa'!AG39/'Vida Prima Directa'!AG$70),"")</f>
        <v/>
      </c>
      <c r="AH39" s="64" t="str">
        <f>IFERROR(IF($C$8=$D$8,'Vida Prima Directa'!AH39/'Vida Prima Directa'!$AQ39,'Vida Prima Directa'!AH39/'Vida Prima Directa'!AH$70),"")</f>
        <v/>
      </c>
      <c r="AI39" s="64" t="str">
        <f>IFERROR(IF($C$8=$D$8,'Vida Prima Directa'!AI39/'Vida Prima Directa'!$AQ39,'Vida Prima Directa'!AI39/'Vida Prima Directa'!AI$70),"")</f>
        <v/>
      </c>
      <c r="AJ39" s="64" t="str">
        <f>IFERROR(IF($C$8=$D$8,'Vida Prima Directa'!AJ39/'Vida Prima Directa'!$AQ39,'Vida Prima Directa'!AJ39/'Vida Prima Directa'!AJ$70),"")</f>
        <v/>
      </c>
      <c r="AK39" s="64" t="str">
        <f>IFERROR(IF($C$8=$D$8,'Vida Prima Directa'!AK39/'Vida Prima Directa'!$AQ39,'Vida Prima Directa'!AK39/'Vida Prima Directa'!AK$70),"")</f>
        <v/>
      </c>
      <c r="AL39" s="64" t="str">
        <f>IFERROR(IF($C$8=$D$8,'Vida Prima Directa'!AL39/'Vida Prima Directa'!$AQ39,'Vida Prima Directa'!AL39/'Vida Prima Directa'!AL$70),"")</f>
        <v/>
      </c>
      <c r="AM39" s="64" t="str">
        <f>IFERROR(IF($C$8=$D$8,'Vida Prima Directa'!AM39/'Vida Prima Directa'!$AQ39,'Vida Prima Directa'!AM39/'Vida Prima Directa'!AM$70),"")</f>
        <v/>
      </c>
      <c r="AN39" s="64" t="str">
        <f>IFERROR(IF($C$8=$D$8,'Vida Prima Directa'!AN39/'Vida Prima Directa'!$AQ39,'Vida Prima Directa'!AN39/'Vida Prima Directa'!AN$70),"")</f>
        <v/>
      </c>
      <c r="AO39" s="64" t="str">
        <f>IFERROR(IF($C$8=$D$8,'Vida Prima Directa'!AO39/'Vida Prima Directa'!$AQ39,'Vida Prima Directa'!AO39/'Vida Prima Directa'!AO$70),"")</f>
        <v/>
      </c>
      <c r="AP39" s="64" t="str">
        <f>IFERROR(IF($C$8=$D$8,'Vida Prima Directa'!AP39/'Vida Prima Directa'!$AQ39,'Vida Prima Directa'!AP39/'Vida Prima Directa'!AP$70),"")</f>
        <v/>
      </c>
      <c r="AQ39" s="64">
        <f>IFERROR(IF($C$8=$D$8,'Vida Prima Directa'!AQ39/'Vida Prima Directa'!$AQ39,'Vida Prima Directa'!AQ39/'Vida Prima Directa'!AQ$70),"")</f>
        <v>1</v>
      </c>
    </row>
    <row r="40" spans="2:43" x14ac:dyDescent="0.2">
      <c r="B40" s="62" t="str">
        <f>'Datos Vida'!B277</f>
        <v>212. Desgravamen Hipotecario</v>
      </c>
      <c r="C40" s="64" t="str">
        <f>IFERROR(IF($C$8=$D$8,'Vida Prima Directa'!C40/'Vida Prima Directa'!$AQ40,'Vida Prima Directa'!C40/'Vida Prima Directa'!C$70),"")</f>
        <v/>
      </c>
      <c r="D40" s="64" t="str">
        <f>IFERROR(IF($C$8=$D$8,'Vida Prima Directa'!D40/'Vida Prima Directa'!$AQ40,'Vida Prima Directa'!D40/'Vida Prima Directa'!D$70),"")</f>
        <v/>
      </c>
      <c r="E40" s="64" t="str">
        <f>IFERROR(IF($C$8=$D$8,'Vida Prima Directa'!E40/'Vida Prima Directa'!$AQ40,'Vida Prima Directa'!E40/'Vida Prima Directa'!E$70),"")</f>
        <v/>
      </c>
      <c r="F40" s="64" t="str">
        <f>IFERROR(IF($C$8=$D$8,'Vida Prima Directa'!F40/'Vida Prima Directa'!$AQ40,'Vida Prima Directa'!F40/'Vida Prima Directa'!F$70),"")</f>
        <v/>
      </c>
      <c r="G40" s="64" t="str">
        <f>IFERROR(IF($C$8=$D$8,'Vida Prima Directa'!G40/'Vida Prima Directa'!$AQ40,'Vida Prima Directa'!G40/'Vida Prima Directa'!G$70),"")</f>
        <v/>
      </c>
      <c r="H40" s="64" t="str">
        <f>IFERROR(IF($C$8=$D$8,'Vida Prima Directa'!H40/'Vida Prima Directa'!$AQ40,'Vida Prima Directa'!H40/'Vida Prima Directa'!H$70),"")</f>
        <v/>
      </c>
      <c r="I40" s="64" t="str">
        <f>IFERROR(IF($C$8=$D$8,'Vida Prima Directa'!I40/'Vida Prima Directa'!$AQ40,'Vida Prima Directa'!I40/'Vida Prima Directa'!I$70),"")</f>
        <v/>
      </c>
      <c r="J40" s="64" t="str">
        <f>IFERROR(IF($C$8=$D$8,'Vida Prima Directa'!J40/'Vida Prima Directa'!$AQ40,'Vida Prima Directa'!J40/'Vida Prima Directa'!J$70),"")</f>
        <v/>
      </c>
      <c r="K40" s="64" t="str">
        <f>IFERROR(IF($C$8=$D$8,'Vida Prima Directa'!K40/'Vida Prima Directa'!$AQ40,'Vida Prima Directa'!K40/'Vida Prima Directa'!K$70),"")</f>
        <v/>
      </c>
      <c r="L40" s="64" t="str">
        <f>IFERROR(IF($C$8=$D$8,'Vida Prima Directa'!L40/'Vida Prima Directa'!$AQ40,'Vida Prima Directa'!L40/'Vida Prima Directa'!L$70),"")</f>
        <v/>
      </c>
      <c r="M40" s="64" t="str">
        <f>IFERROR(IF($C$8=$D$8,'Vida Prima Directa'!M40/'Vida Prima Directa'!$AQ40,'Vida Prima Directa'!M40/'Vida Prima Directa'!M$70),"")</f>
        <v/>
      </c>
      <c r="N40" s="64" t="str">
        <f>IFERROR(IF($C$8=$D$8,'Vida Prima Directa'!N40/'Vida Prima Directa'!$AQ40,'Vida Prima Directa'!N40/'Vida Prima Directa'!N$70),"")</f>
        <v/>
      </c>
      <c r="O40" s="64" t="str">
        <f>IFERROR(IF($C$8=$D$8,'Vida Prima Directa'!O40/'Vida Prima Directa'!$AQ40,'Vida Prima Directa'!O40/'Vida Prima Directa'!O$70),"")</f>
        <v/>
      </c>
      <c r="P40" s="64" t="str">
        <f>IFERROR(IF($C$8=$D$8,'Vida Prima Directa'!P40/'Vida Prima Directa'!$AQ40,'Vida Prima Directa'!P40/'Vida Prima Directa'!P$70),"")</f>
        <v/>
      </c>
      <c r="Q40" s="64" t="str">
        <f>IFERROR(IF($C$8=$D$8,'Vida Prima Directa'!Q40/'Vida Prima Directa'!$AQ40,'Vida Prima Directa'!Q40/'Vida Prima Directa'!Q$70),"")</f>
        <v/>
      </c>
      <c r="R40" s="64" t="str">
        <f>IFERROR(IF($C$8=$D$8,'Vida Prima Directa'!R40/'Vida Prima Directa'!$AQ40,'Vida Prima Directa'!R40/'Vida Prima Directa'!R$70),"")</f>
        <v/>
      </c>
      <c r="S40" s="64" t="str">
        <f>IFERROR(IF($C$8=$D$8,'Vida Prima Directa'!S40/'Vida Prima Directa'!$AQ40,'Vida Prima Directa'!S40/'Vida Prima Directa'!S$70),"")</f>
        <v/>
      </c>
      <c r="T40" s="64" t="str">
        <f>IFERROR(IF($C$8=$D$8,'Vida Prima Directa'!T40/'Vida Prima Directa'!$AQ40,'Vida Prima Directa'!T40/'Vida Prima Directa'!T$70),"")</f>
        <v/>
      </c>
      <c r="U40" s="64">
        <f>IFERROR(IF($C$8=$D$8,'Vida Prima Directa'!U40/'Vida Prima Directa'!$AQ40,'Vida Prima Directa'!U40/'Vida Prima Directa'!U$70),"")</f>
        <v>0.88247657822742998</v>
      </c>
      <c r="V40" s="64" t="str">
        <f>IFERROR(IF($C$8=$D$8,'Vida Prima Directa'!V40/'Vida Prima Directa'!$AQ40,'Vida Prima Directa'!V40/'Vida Prima Directa'!V$70),"")</f>
        <v/>
      </c>
      <c r="W40" s="64" t="str">
        <f>IFERROR(IF($C$8=$D$8,'Vida Prima Directa'!W40/'Vida Prima Directa'!$AQ40,'Vida Prima Directa'!W40/'Vida Prima Directa'!W$70),"")</f>
        <v/>
      </c>
      <c r="X40" s="64" t="str">
        <f>IFERROR(IF($C$8=$D$8,'Vida Prima Directa'!X40/'Vida Prima Directa'!$AQ40,'Vida Prima Directa'!X40/'Vida Prima Directa'!X$70),"")</f>
        <v/>
      </c>
      <c r="Y40" s="64">
        <f>IFERROR(IF($C$8=$D$8,'Vida Prima Directa'!Y40/'Vida Prima Directa'!$AQ40,'Vida Prima Directa'!Y40/'Vida Prima Directa'!Y$70),"")</f>
        <v>7.1612230939967991E-2</v>
      </c>
      <c r="Z40" s="64" t="str">
        <f>IFERROR(IF($C$8=$D$8,'Vida Prima Directa'!Z40/'Vida Prima Directa'!$AQ40,'Vida Prima Directa'!Z40/'Vida Prima Directa'!Z$70),"")</f>
        <v/>
      </c>
      <c r="AA40" s="64" t="str">
        <f>IFERROR(IF($C$8=$D$8,'Vida Prima Directa'!AA40/'Vida Prima Directa'!$AQ40,'Vida Prima Directa'!AA40/'Vida Prima Directa'!AA$70),"")</f>
        <v/>
      </c>
      <c r="AB40" s="64" t="str">
        <f>IFERROR(IF($C$8=$D$8,'Vida Prima Directa'!AB40/'Vida Prima Directa'!$AQ40,'Vida Prima Directa'!AB40/'Vida Prima Directa'!AB$70),"")</f>
        <v/>
      </c>
      <c r="AC40" s="64">
        <f>IFERROR(IF($C$8=$D$8,'Vida Prima Directa'!AC40/'Vida Prima Directa'!$AQ40,'Vida Prima Directa'!AC40/'Vida Prima Directa'!AC$70),"")</f>
        <v>2.1224771589325349E-2</v>
      </c>
      <c r="AD40" s="64" t="str">
        <f>IFERROR(IF($C$8=$D$8,'Vida Prima Directa'!AD40/'Vida Prima Directa'!$AQ40,'Vida Prima Directa'!AD40/'Vida Prima Directa'!AD$70),"")</f>
        <v/>
      </c>
      <c r="AE40" s="64" t="str">
        <f>IFERROR(IF($C$8=$D$8,'Vida Prima Directa'!AE40/'Vida Prima Directa'!$AQ40,'Vida Prima Directa'!AE40/'Vida Prima Directa'!AE$70),"")</f>
        <v/>
      </c>
      <c r="AF40" s="64" t="str">
        <f>IFERROR(IF($C$8=$D$8,'Vida Prima Directa'!AF40/'Vida Prima Directa'!$AQ40,'Vida Prima Directa'!AF40/'Vida Prima Directa'!AF$70),"")</f>
        <v/>
      </c>
      <c r="AG40" s="64">
        <f>IFERROR(IF($C$8=$D$8,'Vida Prima Directa'!AG40/'Vida Prima Directa'!$AQ40,'Vida Prima Directa'!AG40/'Vida Prima Directa'!AG$70),"")</f>
        <v>2.4686419243276723E-2</v>
      </c>
      <c r="AH40" s="64" t="str">
        <f>IFERROR(IF($C$8=$D$8,'Vida Prima Directa'!AH40/'Vida Prima Directa'!$AQ40,'Vida Prima Directa'!AH40/'Vida Prima Directa'!AH$70),"")</f>
        <v/>
      </c>
      <c r="AI40" s="64" t="str">
        <f>IFERROR(IF($C$8=$D$8,'Vida Prima Directa'!AI40/'Vida Prima Directa'!$AQ40,'Vida Prima Directa'!AI40/'Vida Prima Directa'!AI$70),"")</f>
        <v/>
      </c>
      <c r="AJ40" s="64" t="str">
        <f>IFERROR(IF($C$8=$D$8,'Vida Prima Directa'!AJ40/'Vida Prima Directa'!$AQ40,'Vida Prima Directa'!AJ40/'Vida Prima Directa'!AJ$70),"")</f>
        <v/>
      </c>
      <c r="AK40" s="64" t="str">
        <f>IFERROR(IF($C$8=$D$8,'Vida Prima Directa'!AK40/'Vida Prima Directa'!$AQ40,'Vida Prima Directa'!AK40/'Vida Prima Directa'!AK$70),"")</f>
        <v/>
      </c>
      <c r="AL40" s="64" t="str">
        <f>IFERROR(IF($C$8=$D$8,'Vida Prima Directa'!AL40/'Vida Prima Directa'!$AQ40,'Vida Prima Directa'!AL40/'Vida Prima Directa'!AL$70),"")</f>
        <v/>
      </c>
      <c r="AM40" s="64" t="str">
        <f>IFERROR(IF($C$8=$D$8,'Vida Prima Directa'!AM40/'Vida Prima Directa'!$AQ40,'Vida Prima Directa'!AM40/'Vida Prima Directa'!AM$70),"")</f>
        <v/>
      </c>
      <c r="AN40" s="64" t="str">
        <f>IFERROR(IF($C$8=$D$8,'Vida Prima Directa'!AN40/'Vida Prima Directa'!$AQ40,'Vida Prima Directa'!AN40/'Vida Prima Directa'!AN$70),"")</f>
        <v/>
      </c>
      <c r="AO40" s="64" t="str">
        <f>IFERROR(IF($C$8=$D$8,'Vida Prima Directa'!AO40/'Vida Prima Directa'!$AQ40,'Vida Prima Directa'!AO40/'Vida Prima Directa'!AO$70),"")</f>
        <v/>
      </c>
      <c r="AP40" s="64" t="str">
        <f>IFERROR(IF($C$8=$D$8,'Vida Prima Directa'!AP40/'Vida Prima Directa'!$AQ40,'Vida Prima Directa'!AP40/'Vida Prima Directa'!AP$70),"")</f>
        <v/>
      </c>
      <c r="AQ40" s="64">
        <f>IFERROR(IF($C$8=$D$8,'Vida Prima Directa'!AQ40/'Vida Prima Directa'!$AQ40,'Vida Prima Directa'!AQ40/'Vida Prima Directa'!AQ$70),"")</f>
        <v>1</v>
      </c>
    </row>
    <row r="41" spans="2:43" x14ac:dyDescent="0.2">
      <c r="B41" s="62" t="str">
        <f>'Datos Vida'!B278</f>
        <v>213. Desgravamen Consumos y Otros</v>
      </c>
      <c r="C41" s="64" t="str">
        <f>IFERROR(IF($C$8=$D$8,'Vida Prima Directa'!C41/'Vida Prima Directa'!$AQ41,'Vida Prima Directa'!C41/'Vida Prima Directa'!C$70),"")</f>
        <v/>
      </c>
      <c r="D41" s="64" t="str">
        <f>IFERROR(IF($C$8=$D$8,'Vida Prima Directa'!D41/'Vida Prima Directa'!$AQ41,'Vida Prima Directa'!D41/'Vida Prima Directa'!D$70),"")</f>
        <v/>
      </c>
      <c r="E41" s="64" t="str">
        <f>IFERROR(IF($C$8=$D$8,'Vida Prima Directa'!E41/'Vida Prima Directa'!$AQ41,'Vida Prima Directa'!E41/'Vida Prima Directa'!E$70),"")</f>
        <v/>
      </c>
      <c r="F41" s="64">
        <f>IFERROR(IF($C$8=$D$8,'Vida Prima Directa'!F41/'Vida Prima Directa'!$AQ41,'Vida Prima Directa'!F41/'Vida Prima Directa'!F$70),"")</f>
        <v>0.47536728745772949</v>
      </c>
      <c r="G41" s="64" t="str">
        <f>IFERROR(IF($C$8=$D$8,'Vida Prima Directa'!G41/'Vida Prima Directa'!$AQ41,'Vida Prima Directa'!G41/'Vida Prima Directa'!G$70),"")</f>
        <v/>
      </c>
      <c r="H41" s="64" t="str">
        <f>IFERROR(IF($C$8=$D$8,'Vida Prima Directa'!H41/'Vida Prima Directa'!$AQ41,'Vida Prima Directa'!H41/'Vida Prima Directa'!H$70),"")</f>
        <v/>
      </c>
      <c r="I41" s="64" t="str">
        <f>IFERROR(IF($C$8=$D$8,'Vida Prima Directa'!I41/'Vida Prima Directa'!$AQ41,'Vida Prima Directa'!I41/'Vida Prima Directa'!I$70),"")</f>
        <v/>
      </c>
      <c r="J41" s="64" t="str">
        <f>IFERROR(IF($C$8=$D$8,'Vida Prima Directa'!J41/'Vida Prima Directa'!$AQ41,'Vida Prima Directa'!J41/'Vida Prima Directa'!J$70),"")</f>
        <v/>
      </c>
      <c r="K41" s="64" t="str">
        <f>IFERROR(IF($C$8=$D$8,'Vida Prima Directa'!K41/'Vida Prima Directa'!$AQ41,'Vida Prima Directa'!K41/'Vida Prima Directa'!K$70),"")</f>
        <v/>
      </c>
      <c r="L41" s="64" t="str">
        <f>IFERROR(IF($C$8=$D$8,'Vida Prima Directa'!L41/'Vida Prima Directa'!$AQ41,'Vida Prima Directa'!L41/'Vida Prima Directa'!L$70),"")</f>
        <v/>
      </c>
      <c r="M41" s="64" t="str">
        <f>IFERROR(IF($C$8=$D$8,'Vida Prima Directa'!M41/'Vida Prima Directa'!$AQ41,'Vida Prima Directa'!M41/'Vida Prima Directa'!M$70),"")</f>
        <v/>
      </c>
      <c r="N41" s="64" t="str">
        <f>IFERROR(IF($C$8=$D$8,'Vida Prima Directa'!N41/'Vida Prima Directa'!$AQ41,'Vida Prima Directa'!N41/'Vida Prima Directa'!N$70),"")</f>
        <v/>
      </c>
      <c r="O41" s="64" t="str">
        <f>IFERROR(IF($C$8=$D$8,'Vida Prima Directa'!O41/'Vida Prima Directa'!$AQ41,'Vida Prima Directa'!O41/'Vida Prima Directa'!O$70),"")</f>
        <v/>
      </c>
      <c r="P41" s="64">
        <f>IFERROR(IF($C$8=$D$8,'Vida Prima Directa'!P41/'Vida Prima Directa'!$AQ41,'Vida Prima Directa'!P41/'Vida Prima Directa'!P$70),"")</f>
        <v>0.16854124498456119</v>
      </c>
      <c r="Q41" s="64">
        <f>IFERROR(IF($C$8=$D$8,'Vida Prima Directa'!Q41/'Vida Prima Directa'!$AQ41,'Vida Prima Directa'!Q41/'Vida Prima Directa'!Q$70),"")</f>
        <v>0.1404554695173485</v>
      </c>
      <c r="R41" s="64" t="str">
        <f>IFERROR(IF($C$8=$D$8,'Vida Prima Directa'!R41/'Vida Prima Directa'!$AQ41,'Vida Prima Directa'!R41/'Vida Prima Directa'!R$70),"")</f>
        <v/>
      </c>
      <c r="S41" s="64" t="str">
        <f>IFERROR(IF($C$8=$D$8,'Vida Prima Directa'!S41/'Vida Prima Directa'!$AQ41,'Vida Prima Directa'!S41/'Vida Prima Directa'!S$70),"")</f>
        <v/>
      </c>
      <c r="T41" s="64" t="str">
        <f>IFERROR(IF($C$8=$D$8,'Vida Prima Directa'!T41/'Vida Prima Directa'!$AQ41,'Vida Prima Directa'!T41/'Vida Prima Directa'!T$70),"")</f>
        <v/>
      </c>
      <c r="U41" s="64">
        <f>IFERROR(IF($C$8=$D$8,'Vida Prima Directa'!U41/'Vida Prima Directa'!$AQ41,'Vida Prima Directa'!U41/'Vida Prima Directa'!U$70),"")</f>
        <v>1.7054111338735637E-2</v>
      </c>
      <c r="V41" s="64">
        <f>IFERROR(IF($C$8=$D$8,'Vida Prima Directa'!V41/'Vida Prima Directa'!$AQ41,'Vida Prima Directa'!V41/'Vida Prima Directa'!V$70),"")</f>
        <v>2.3871596584336591E-2</v>
      </c>
      <c r="W41" s="64" t="str">
        <f>IFERROR(IF($C$8=$D$8,'Vida Prima Directa'!W41/'Vida Prima Directa'!$AQ41,'Vida Prima Directa'!W41/'Vida Prima Directa'!W$70),"")</f>
        <v/>
      </c>
      <c r="X41" s="64">
        <f>IFERROR(IF($C$8=$D$8,'Vida Prima Directa'!X41/'Vida Prima Directa'!$AQ41,'Vida Prima Directa'!X41/'Vida Prima Directa'!X$70),"")</f>
        <v>4.3767321141159138E-2</v>
      </c>
      <c r="Y41" s="64" t="str">
        <f>IFERROR(IF($C$8=$D$8,'Vida Prima Directa'!Y41/'Vida Prima Directa'!$AQ41,'Vida Prima Directa'!Y41/'Vida Prima Directa'!Y$70),"")</f>
        <v/>
      </c>
      <c r="Z41" s="64" t="str">
        <f>IFERROR(IF($C$8=$D$8,'Vida Prima Directa'!Z41/'Vida Prima Directa'!$AQ41,'Vida Prima Directa'!Z41/'Vida Prima Directa'!Z$70),"")</f>
        <v/>
      </c>
      <c r="AA41" s="64">
        <f>IFERROR(IF($C$8=$D$8,'Vida Prima Directa'!AA41/'Vida Prima Directa'!$AQ41,'Vida Prima Directa'!AA41/'Vida Prima Directa'!AA$70),"")</f>
        <v>1.2955165241428027E-5</v>
      </c>
      <c r="AB41" s="64" t="str">
        <f>IFERROR(IF($C$8=$D$8,'Vida Prima Directa'!AB41/'Vida Prima Directa'!$AQ41,'Vida Prima Directa'!AB41/'Vida Prima Directa'!AB$70),"")</f>
        <v/>
      </c>
      <c r="AC41" s="64">
        <f>IFERROR(IF($C$8=$D$8,'Vida Prima Directa'!AC41/'Vida Prima Directa'!$AQ41,'Vida Prima Directa'!AC41/'Vida Prima Directa'!AC$70),"")</f>
        <v>7.337089649402545E-2</v>
      </c>
      <c r="AD41" s="64" t="str">
        <f>IFERROR(IF($C$8=$D$8,'Vida Prima Directa'!AD41/'Vida Prima Directa'!$AQ41,'Vida Prima Directa'!AD41/'Vida Prima Directa'!AD$70),"")</f>
        <v/>
      </c>
      <c r="AE41" s="64">
        <f>IFERROR(IF($C$8=$D$8,'Vida Prima Directa'!AE41/'Vida Prima Directa'!$AQ41,'Vida Prima Directa'!AE41/'Vida Prima Directa'!AE$70),"")</f>
        <v>2.1137374867593094E-5</v>
      </c>
      <c r="AF41" s="64" t="str">
        <f>IFERROR(IF($C$8=$D$8,'Vida Prima Directa'!AF41/'Vida Prima Directa'!$AQ41,'Vida Prima Directa'!AF41/'Vida Prima Directa'!AF$70),"")</f>
        <v/>
      </c>
      <c r="AG41" s="64">
        <f>IFERROR(IF($C$8=$D$8,'Vida Prima Directa'!AG41/'Vida Prima Directa'!$AQ41,'Vida Prima Directa'!AG41/'Vida Prima Directa'!AG$70),"")</f>
        <v>2.3815684818557798E-2</v>
      </c>
      <c r="AH41" s="64">
        <f>IFERROR(IF($C$8=$D$8,'Vida Prima Directa'!AH41/'Vida Prima Directa'!$AQ41,'Vida Prima Directa'!AH41/'Vida Prima Directa'!AH$70),"")</f>
        <v>2.3353389974679472E-4</v>
      </c>
      <c r="AI41" s="64">
        <f>IFERROR(IF($C$8=$D$8,'Vida Prima Directa'!AI41/'Vida Prima Directa'!$AQ41,'Vida Prima Directa'!AI41/'Vida Prima Directa'!AI$70),"")</f>
        <v>3.3454327758180247E-2</v>
      </c>
      <c r="AJ41" s="64">
        <f>IFERROR(IF($C$8=$D$8,'Vida Prima Directa'!AJ41/'Vida Prima Directa'!$AQ41,'Vida Prima Directa'!AJ41/'Vida Prima Directa'!AJ$70),"")</f>
        <v>3.4433465510111334E-5</v>
      </c>
      <c r="AK41" s="64" t="str">
        <f>IFERROR(IF($C$8=$D$8,'Vida Prima Directa'!AK41/'Vida Prima Directa'!$AQ41,'Vida Prima Directa'!AK41/'Vida Prima Directa'!AK$70),"")</f>
        <v/>
      </c>
      <c r="AL41" s="64" t="str">
        <f>IFERROR(IF($C$8=$D$8,'Vida Prima Directa'!AL41/'Vida Prima Directa'!$AQ41,'Vida Prima Directa'!AL41/'Vida Prima Directa'!AL$70),"")</f>
        <v/>
      </c>
      <c r="AM41" s="64" t="str">
        <f>IFERROR(IF($C$8=$D$8,'Vida Prima Directa'!AM41/'Vida Prima Directa'!$AQ41,'Vida Prima Directa'!AM41/'Vida Prima Directa'!AM$70),"")</f>
        <v/>
      </c>
      <c r="AN41" s="64" t="str">
        <f>IFERROR(IF($C$8=$D$8,'Vida Prima Directa'!AN41/'Vida Prima Directa'!$AQ41,'Vida Prima Directa'!AN41/'Vida Prima Directa'!AN$70),"")</f>
        <v/>
      </c>
      <c r="AO41" s="64" t="str">
        <f>IFERROR(IF($C$8=$D$8,'Vida Prima Directa'!AO41/'Vida Prima Directa'!$AQ41,'Vida Prima Directa'!AO41/'Vida Prima Directa'!AO$70),"")</f>
        <v/>
      </c>
      <c r="AP41" s="64" t="str">
        <f>IFERROR(IF($C$8=$D$8,'Vida Prima Directa'!AP41/'Vida Prima Directa'!$AQ41,'Vida Prima Directa'!AP41/'Vida Prima Directa'!AP$70),"")</f>
        <v/>
      </c>
      <c r="AQ41" s="64">
        <f>IFERROR(IF($C$8=$D$8,'Vida Prima Directa'!AQ41/'Vida Prima Directa'!$AQ41,'Vida Prima Directa'!AQ41/'Vida Prima Directa'!AQ$70),"")</f>
        <v>1</v>
      </c>
    </row>
    <row r="42" spans="2:43" x14ac:dyDescent="0.2">
      <c r="B42" s="62" t="str">
        <f>'Datos Vida'!B279</f>
        <v>214. SOAP</v>
      </c>
      <c r="C42" s="64" t="str">
        <f>IFERROR(IF($C$8=$D$8,'Vida Prima Directa'!C42/'Vida Prima Directa'!$AQ42,'Vida Prima Directa'!C42/'Vida Prima Directa'!C$70),"")</f>
        <v/>
      </c>
      <c r="D42" s="64" t="str">
        <f>IFERROR(IF($C$8=$D$8,'Vida Prima Directa'!D42/'Vida Prima Directa'!$AQ42,'Vida Prima Directa'!D42/'Vida Prima Directa'!D$70),"")</f>
        <v/>
      </c>
      <c r="E42" s="64" t="str">
        <f>IFERROR(IF($C$8=$D$8,'Vida Prima Directa'!E42/'Vida Prima Directa'!$AQ42,'Vida Prima Directa'!E42/'Vida Prima Directa'!E$70),"")</f>
        <v/>
      </c>
      <c r="F42" s="64" t="str">
        <f>IFERROR(IF($C$8=$D$8,'Vida Prima Directa'!F42/'Vida Prima Directa'!$AQ42,'Vida Prima Directa'!F42/'Vida Prima Directa'!F$70),"")</f>
        <v/>
      </c>
      <c r="G42" s="64" t="str">
        <f>IFERROR(IF($C$8=$D$8,'Vida Prima Directa'!G42/'Vida Prima Directa'!$AQ42,'Vida Prima Directa'!G42/'Vida Prima Directa'!G$70),"")</f>
        <v/>
      </c>
      <c r="H42" s="64" t="str">
        <f>IFERROR(IF($C$8=$D$8,'Vida Prima Directa'!H42/'Vida Prima Directa'!$AQ42,'Vida Prima Directa'!H42/'Vida Prima Directa'!H$70),"")</f>
        <v/>
      </c>
      <c r="I42" s="64" t="str">
        <f>IFERROR(IF($C$8=$D$8,'Vida Prima Directa'!I42/'Vida Prima Directa'!$AQ42,'Vida Prima Directa'!I42/'Vida Prima Directa'!I$70),"")</f>
        <v/>
      </c>
      <c r="J42" s="64" t="str">
        <f>IFERROR(IF($C$8=$D$8,'Vida Prima Directa'!J42/'Vida Prima Directa'!$AQ42,'Vida Prima Directa'!J42/'Vida Prima Directa'!J$70),"")</f>
        <v/>
      </c>
      <c r="K42" s="64" t="str">
        <f>IFERROR(IF($C$8=$D$8,'Vida Prima Directa'!K42/'Vida Prima Directa'!$AQ42,'Vida Prima Directa'!K42/'Vida Prima Directa'!K$70),"")</f>
        <v/>
      </c>
      <c r="L42" s="64" t="str">
        <f>IFERROR(IF($C$8=$D$8,'Vida Prima Directa'!L42/'Vida Prima Directa'!$AQ42,'Vida Prima Directa'!L42/'Vida Prima Directa'!L$70),"")</f>
        <v/>
      </c>
      <c r="M42" s="64" t="str">
        <f>IFERROR(IF($C$8=$D$8,'Vida Prima Directa'!M42/'Vida Prima Directa'!$AQ42,'Vida Prima Directa'!M42/'Vida Prima Directa'!M$70),"")</f>
        <v/>
      </c>
      <c r="N42" s="64" t="str">
        <f>IFERROR(IF($C$8=$D$8,'Vida Prima Directa'!N42/'Vida Prima Directa'!$AQ42,'Vida Prima Directa'!N42/'Vida Prima Directa'!N$70),"")</f>
        <v/>
      </c>
      <c r="O42" s="64" t="str">
        <f>IFERROR(IF($C$8=$D$8,'Vida Prima Directa'!O42/'Vida Prima Directa'!$AQ42,'Vida Prima Directa'!O42/'Vida Prima Directa'!O$70),"")</f>
        <v/>
      </c>
      <c r="P42" s="64" t="str">
        <f>IFERROR(IF($C$8=$D$8,'Vida Prima Directa'!P42/'Vida Prima Directa'!$AQ42,'Vida Prima Directa'!P42/'Vida Prima Directa'!P$70),"")</f>
        <v/>
      </c>
      <c r="Q42" s="64" t="str">
        <f>IFERROR(IF($C$8=$D$8,'Vida Prima Directa'!Q42/'Vida Prima Directa'!$AQ42,'Vida Prima Directa'!Q42/'Vida Prima Directa'!Q$70),"")</f>
        <v/>
      </c>
      <c r="R42" s="64" t="str">
        <f>IFERROR(IF($C$8=$D$8,'Vida Prima Directa'!R42/'Vida Prima Directa'!$AQ42,'Vida Prima Directa'!R42/'Vida Prima Directa'!R$70),"")</f>
        <v/>
      </c>
      <c r="S42" s="64" t="str">
        <f>IFERROR(IF($C$8=$D$8,'Vida Prima Directa'!S42/'Vida Prima Directa'!$AQ42,'Vida Prima Directa'!S42/'Vida Prima Directa'!S$70),"")</f>
        <v/>
      </c>
      <c r="T42" s="64" t="str">
        <f>IFERROR(IF($C$8=$D$8,'Vida Prima Directa'!T42/'Vida Prima Directa'!$AQ42,'Vida Prima Directa'!T42/'Vida Prima Directa'!T$70),"")</f>
        <v/>
      </c>
      <c r="U42" s="64" t="str">
        <f>IFERROR(IF($C$8=$D$8,'Vida Prima Directa'!U42/'Vida Prima Directa'!$AQ42,'Vida Prima Directa'!U42/'Vida Prima Directa'!U$70),"")</f>
        <v/>
      </c>
      <c r="V42" s="64" t="str">
        <f>IFERROR(IF($C$8=$D$8,'Vida Prima Directa'!V42/'Vida Prima Directa'!$AQ42,'Vida Prima Directa'!V42/'Vida Prima Directa'!V$70),"")</f>
        <v/>
      </c>
      <c r="W42" s="64" t="str">
        <f>IFERROR(IF($C$8=$D$8,'Vida Prima Directa'!W42/'Vida Prima Directa'!$AQ42,'Vida Prima Directa'!W42/'Vida Prima Directa'!W$70),"")</f>
        <v/>
      </c>
      <c r="X42" s="64" t="str">
        <f>IFERROR(IF($C$8=$D$8,'Vida Prima Directa'!X42/'Vida Prima Directa'!$AQ42,'Vida Prima Directa'!X42/'Vida Prima Directa'!X$70),"")</f>
        <v/>
      </c>
      <c r="Y42" s="64" t="str">
        <f>IFERROR(IF($C$8=$D$8,'Vida Prima Directa'!Y42/'Vida Prima Directa'!$AQ42,'Vida Prima Directa'!Y42/'Vida Prima Directa'!Y$70),"")</f>
        <v/>
      </c>
      <c r="Z42" s="64" t="str">
        <f>IFERROR(IF($C$8=$D$8,'Vida Prima Directa'!Z42/'Vida Prima Directa'!$AQ42,'Vida Prima Directa'!Z42/'Vida Prima Directa'!Z$70),"")</f>
        <v/>
      </c>
      <c r="AA42" s="64" t="str">
        <f>IFERROR(IF($C$8=$D$8,'Vida Prima Directa'!AA42/'Vida Prima Directa'!$AQ42,'Vida Prima Directa'!AA42/'Vida Prima Directa'!AA$70),"")</f>
        <v/>
      </c>
      <c r="AB42" s="64" t="str">
        <f>IFERROR(IF($C$8=$D$8,'Vida Prima Directa'!AB42/'Vida Prima Directa'!$AQ42,'Vida Prima Directa'!AB42/'Vida Prima Directa'!AB$70),"")</f>
        <v/>
      </c>
      <c r="AC42" s="64" t="str">
        <f>IFERROR(IF($C$8=$D$8,'Vida Prima Directa'!AC42/'Vida Prima Directa'!$AQ42,'Vida Prima Directa'!AC42/'Vida Prima Directa'!AC$70),"")</f>
        <v/>
      </c>
      <c r="AD42" s="64" t="str">
        <f>IFERROR(IF($C$8=$D$8,'Vida Prima Directa'!AD42/'Vida Prima Directa'!$AQ42,'Vida Prima Directa'!AD42/'Vida Prima Directa'!AD$70),"")</f>
        <v/>
      </c>
      <c r="AE42" s="64" t="str">
        <f>IFERROR(IF($C$8=$D$8,'Vida Prima Directa'!AE42/'Vida Prima Directa'!$AQ42,'Vida Prima Directa'!AE42/'Vida Prima Directa'!AE$70),"")</f>
        <v/>
      </c>
      <c r="AF42" s="64" t="str">
        <f>IFERROR(IF($C$8=$D$8,'Vida Prima Directa'!AF42/'Vida Prima Directa'!$AQ42,'Vida Prima Directa'!AF42/'Vida Prima Directa'!AF$70),"")</f>
        <v/>
      </c>
      <c r="AG42" s="64" t="str">
        <f>IFERROR(IF($C$8=$D$8,'Vida Prima Directa'!AG42/'Vida Prima Directa'!$AQ42,'Vida Prima Directa'!AG42/'Vida Prima Directa'!AG$70),"")</f>
        <v/>
      </c>
      <c r="AH42" s="64" t="str">
        <f>IFERROR(IF($C$8=$D$8,'Vida Prima Directa'!AH42/'Vida Prima Directa'!$AQ42,'Vida Prima Directa'!AH42/'Vida Prima Directa'!AH$70),"")</f>
        <v/>
      </c>
      <c r="AI42" s="64" t="str">
        <f>IFERROR(IF($C$8=$D$8,'Vida Prima Directa'!AI42/'Vida Prima Directa'!$AQ42,'Vida Prima Directa'!AI42/'Vida Prima Directa'!AI$70),"")</f>
        <v/>
      </c>
      <c r="AJ42" s="64" t="str">
        <f>IFERROR(IF($C$8=$D$8,'Vida Prima Directa'!AJ42/'Vida Prima Directa'!$AQ42,'Vida Prima Directa'!AJ42/'Vida Prima Directa'!AJ$70),"")</f>
        <v/>
      </c>
      <c r="AK42" s="64" t="str">
        <f>IFERROR(IF($C$8=$D$8,'Vida Prima Directa'!AK42/'Vida Prima Directa'!$AQ42,'Vida Prima Directa'!AK42/'Vida Prima Directa'!AK$70),"")</f>
        <v/>
      </c>
      <c r="AL42" s="64" t="str">
        <f>IFERROR(IF($C$8=$D$8,'Vida Prima Directa'!AL42/'Vida Prima Directa'!$AQ42,'Vida Prima Directa'!AL42/'Vida Prima Directa'!AL$70),"")</f>
        <v/>
      </c>
      <c r="AM42" s="64" t="str">
        <f>IFERROR(IF($C$8=$D$8,'Vida Prima Directa'!AM42/'Vida Prima Directa'!$AQ42,'Vida Prima Directa'!AM42/'Vida Prima Directa'!AM$70),"")</f>
        <v/>
      </c>
      <c r="AN42" s="64" t="str">
        <f>IFERROR(IF($C$8=$D$8,'Vida Prima Directa'!AN42/'Vida Prima Directa'!$AQ42,'Vida Prima Directa'!AN42/'Vida Prima Directa'!AN$70),"")</f>
        <v/>
      </c>
      <c r="AO42" s="64" t="str">
        <f>IFERROR(IF($C$8=$D$8,'Vida Prima Directa'!AO42/'Vida Prima Directa'!$AQ42,'Vida Prima Directa'!AO42/'Vida Prima Directa'!AO$70),"")</f>
        <v/>
      </c>
      <c r="AP42" s="64" t="str">
        <f>IFERROR(IF($C$8=$D$8,'Vida Prima Directa'!AP42/'Vida Prima Directa'!$AQ42,'Vida Prima Directa'!AP42/'Vida Prima Directa'!AP$70),"")</f>
        <v/>
      </c>
      <c r="AQ42" s="64" t="str">
        <f>IFERROR(IF($C$8=$D$8,'Vida Prima Directa'!AQ42/'Vida Prima Directa'!$AQ42,'Vida Prima Directa'!AQ42/'Vida Prima Directa'!AQ$70),"")</f>
        <v/>
      </c>
    </row>
    <row r="43" spans="2:43" x14ac:dyDescent="0.2">
      <c r="B43" s="62" t="str">
        <f>'Datos Vida'!B280</f>
        <v>250. Otros</v>
      </c>
      <c r="C43" s="64" t="str">
        <f>IFERROR(IF($C$8=$D$8,'Vida Prima Directa'!C43/'Vida Prima Directa'!$AQ43,'Vida Prima Directa'!C43/'Vida Prima Directa'!C$70),"")</f>
        <v/>
      </c>
      <c r="D43" s="64" t="str">
        <f>IFERROR(IF($C$8=$D$8,'Vida Prima Directa'!D43/'Vida Prima Directa'!$AQ43,'Vida Prima Directa'!D43/'Vida Prima Directa'!D$70),"")</f>
        <v/>
      </c>
      <c r="E43" s="64" t="str">
        <f>IFERROR(IF($C$8=$D$8,'Vida Prima Directa'!E43/'Vida Prima Directa'!$AQ43,'Vida Prima Directa'!E43/'Vida Prima Directa'!E$70),"")</f>
        <v/>
      </c>
      <c r="F43" s="64" t="str">
        <f>IFERROR(IF($C$8=$D$8,'Vida Prima Directa'!F43/'Vida Prima Directa'!$AQ43,'Vida Prima Directa'!F43/'Vida Prima Directa'!F$70),"")</f>
        <v/>
      </c>
      <c r="G43" s="64" t="str">
        <f>IFERROR(IF($C$8=$D$8,'Vida Prima Directa'!G43/'Vida Prima Directa'!$AQ43,'Vida Prima Directa'!G43/'Vida Prima Directa'!G$70),"")</f>
        <v/>
      </c>
      <c r="H43" s="64" t="str">
        <f>IFERROR(IF($C$8=$D$8,'Vida Prima Directa'!H43/'Vida Prima Directa'!$AQ43,'Vida Prima Directa'!H43/'Vida Prima Directa'!H$70),"")</f>
        <v/>
      </c>
      <c r="I43" s="64" t="str">
        <f>IFERROR(IF($C$8=$D$8,'Vida Prima Directa'!I43/'Vida Prima Directa'!$AQ43,'Vida Prima Directa'!I43/'Vida Prima Directa'!I$70),"")</f>
        <v/>
      </c>
      <c r="J43" s="64" t="str">
        <f>IFERROR(IF($C$8=$D$8,'Vida Prima Directa'!J43/'Vida Prima Directa'!$AQ43,'Vida Prima Directa'!J43/'Vida Prima Directa'!J$70),"")</f>
        <v/>
      </c>
      <c r="K43" s="64" t="str">
        <f>IFERROR(IF($C$8=$D$8,'Vida Prima Directa'!K43/'Vida Prima Directa'!$AQ43,'Vida Prima Directa'!K43/'Vida Prima Directa'!K$70),"")</f>
        <v/>
      </c>
      <c r="L43" s="64" t="str">
        <f>IFERROR(IF($C$8=$D$8,'Vida Prima Directa'!L43/'Vida Prima Directa'!$AQ43,'Vida Prima Directa'!L43/'Vida Prima Directa'!L$70),"")</f>
        <v/>
      </c>
      <c r="M43" s="64" t="str">
        <f>IFERROR(IF($C$8=$D$8,'Vida Prima Directa'!M43/'Vida Prima Directa'!$AQ43,'Vida Prima Directa'!M43/'Vida Prima Directa'!M$70),"")</f>
        <v/>
      </c>
      <c r="N43" s="64" t="str">
        <f>IFERROR(IF($C$8=$D$8,'Vida Prima Directa'!N43/'Vida Prima Directa'!$AQ43,'Vida Prima Directa'!N43/'Vida Prima Directa'!N$70),"")</f>
        <v/>
      </c>
      <c r="O43" s="64" t="str">
        <f>IFERROR(IF($C$8=$D$8,'Vida Prima Directa'!O43/'Vida Prima Directa'!$AQ43,'Vida Prima Directa'!O43/'Vida Prima Directa'!O$70),"")</f>
        <v/>
      </c>
      <c r="P43" s="64" t="str">
        <f>IFERROR(IF($C$8=$D$8,'Vida Prima Directa'!P43/'Vida Prima Directa'!$AQ43,'Vida Prima Directa'!P43/'Vida Prima Directa'!P$70),"")</f>
        <v/>
      </c>
      <c r="Q43" s="64" t="str">
        <f>IFERROR(IF($C$8=$D$8,'Vida Prima Directa'!Q43/'Vida Prima Directa'!$AQ43,'Vida Prima Directa'!Q43/'Vida Prima Directa'!Q$70),"")</f>
        <v/>
      </c>
      <c r="R43" s="64" t="str">
        <f>IFERROR(IF($C$8=$D$8,'Vida Prima Directa'!R43/'Vida Prima Directa'!$AQ43,'Vida Prima Directa'!R43/'Vida Prima Directa'!R$70),"")</f>
        <v/>
      </c>
      <c r="S43" s="64" t="str">
        <f>IFERROR(IF($C$8=$D$8,'Vida Prima Directa'!S43/'Vida Prima Directa'!$AQ43,'Vida Prima Directa'!S43/'Vida Prima Directa'!S$70),"")</f>
        <v/>
      </c>
      <c r="T43" s="64" t="str">
        <f>IFERROR(IF($C$8=$D$8,'Vida Prima Directa'!T43/'Vida Prima Directa'!$AQ43,'Vida Prima Directa'!T43/'Vida Prima Directa'!T$70),"")</f>
        <v/>
      </c>
      <c r="U43" s="64" t="str">
        <f>IFERROR(IF($C$8=$D$8,'Vida Prima Directa'!U43/'Vida Prima Directa'!$AQ43,'Vida Prima Directa'!U43/'Vida Prima Directa'!U$70),"")</f>
        <v/>
      </c>
      <c r="V43" s="64" t="str">
        <f>IFERROR(IF($C$8=$D$8,'Vida Prima Directa'!V43/'Vida Prima Directa'!$AQ43,'Vida Prima Directa'!V43/'Vida Prima Directa'!V$70),"")</f>
        <v/>
      </c>
      <c r="W43" s="64" t="str">
        <f>IFERROR(IF($C$8=$D$8,'Vida Prima Directa'!W43/'Vida Prima Directa'!$AQ43,'Vida Prima Directa'!W43/'Vida Prima Directa'!W$70),"")</f>
        <v/>
      </c>
      <c r="X43" s="64" t="str">
        <f>IFERROR(IF($C$8=$D$8,'Vida Prima Directa'!X43/'Vida Prima Directa'!$AQ43,'Vida Prima Directa'!X43/'Vida Prima Directa'!X$70),"")</f>
        <v/>
      </c>
      <c r="Y43" s="64" t="str">
        <f>IFERROR(IF($C$8=$D$8,'Vida Prima Directa'!Y43/'Vida Prima Directa'!$AQ43,'Vida Prima Directa'!Y43/'Vida Prima Directa'!Y$70),"")</f>
        <v/>
      </c>
      <c r="Z43" s="64">
        <f>IFERROR(IF($C$8=$D$8,'Vida Prima Directa'!Z43/'Vida Prima Directa'!$AQ43,'Vida Prima Directa'!Z43/'Vida Prima Directa'!Z$70),"")</f>
        <v>6.6352289518926E-7</v>
      </c>
      <c r="AA43" s="64">
        <f>IFERROR(IF($C$8=$D$8,'Vida Prima Directa'!AA43/'Vida Prima Directa'!$AQ43,'Vida Prima Directa'!AA43/'Vida Prima Directa'!AA$70),"")</f>
        <v>0.99999933647710482</v>
      </c>
      <c r="AB43" s="64" t="str">
        <f>IFERROR(IF($C$8=$D$8,'Vida Prima Directa'!AB43/'Vida Prima Directa'!$AQ43,'Vida Prima Directa'!AB43/'Vida Prima Directa'!AB$70),"")</f>
        <v/>
      </c>
      <c r="AC43" s="64" t="str">
        <f>IFERROR(IF($C$8=$D$8,'Vida Prima Directa'!AC43/'Vida Prima Directa'!$AQ43,'Vida Prima Directa'!AC43/'Vida Prima Directa'!AC$70),"")</f>
        <v/>
      </c>
      <c r="AD43" s="64" t="str">
        <f>IFERROR(IF($C$8=$D$8,'Vida Prima Directa'!AD43/'Vida Prima Directa'!$AQ43,'Vida Prima Directa'!AD43/'Vida Prima Directa'!AD$70),"")</f>
        <v/>
      </c>
      <c r="AE43" s="64" t="str">
        <f>IFERROR(IF($C$8=$D$8,'Vida Prima Directa'!AE43/'Vida Prima Directa'!$AQ43,'Vida Prima Directa'!AE43/'Vida Prima Directa'!AE$70),"")</f>
        <v/>
      </c>
      <c r="AF43" s="64" t="str">
        <f>IFERROR(IF($C$8=$D$8,'Vida Prima Directa'!AF43/'Vida Prima Directa'!$AQ43,'Vida Prima Directa'!AF43/'Vida Prima Directa'!AF$70),"")</f>
        <v/>
      </c>
      <c r="AG43" s="64" t="str">
        <f>IFERROR(IF($C$8=$D$8,'Vida Prima Directa'!AG43/'Vida Prima Directa'!$AQ43,'Vida Prima Directa'!AG43/'Vida Prima Directa'!AG$70),"")</f>
        <v/>
      </c>
      <c r="AH43" s="64" t="str">
        <f>IFERROR(IF($C$8=$D$8,'Vida Prima Directa'!AH43/'Vida Prima Directa'!$AQ43,'Vida Prima Directa'!AH43/'Vida Prima Directa'!AH$70),"")</f>
        <v/>
      </c>
      <c r="AI43" s="64" t="str">
        <f>IFERROR(IF($C$8=$D$8,'Vida Prima Directa'!AI43/'Vida Prima Directa'!$AQ43,'Vida Prima Directa'!AI43/'Vida Prima Directa'!AI$70),"")</f>
        <v/>
      </c>
      <c r="AJ43" s="64" t="str">
        <f>IFERROR(IF($C$8=$D$8,'Vida Prima Directa'!AJ43/'Vida Prima Directa'!$AQ43,'Vida Prima Directa'!AJ43/'Vida Prima Directa'!AJ$70),"")</f>
        <v/>
      </c>
      <c r="AK43" s="64" t="str">
        <f>IFERROR(IF($C$8=$D$8,'Vida Prima Directa'!AK43/'Vida Prima Directa'!$AQ43,'Vida Prima Directa'!AK43/'Vida Prima Directa'!AK$70),"")</f>
        <v/>
      </c>
      <c r="AL43" s="64" t="str">
        <f>IFERROR(IF($C$8=$D$8,'Vida Prima Directa'!AL43/'Vida Prima Directa'!$AQ43,'Vida Prima Directa'!AL43/'Vida Prima Directa'!AL$70),"")</f>
        <v/>
      </c>
      <c r="AM43" s="64" t="str">
        <f>IFERROR(IF($C$8=$D$8,'Vida Prima Directa'!AM43/'Vida Prima Directa'!$AQ43,'Vida Prima Directa'!AM43/'Vida Prima Directa'!AM$70),"")</f>
        <v/>
      </c>
      <c r="AN43" s="64" t="str">
        <f>IFERROR(IF($C$8=$D$8,'Vida Prima Directa'!AN43/'Vida Prima Directa'!$AQ43,'Vida Prima Directa'!AN43/'Vida Prima Directa'!AN$70),"")</f>
        <v/>
      </c>
      <c r="AO43" s="64" t="str">
        <f>IFERROR(IF($C$8=$D$8,'Vida Prima Directa'!AO43/'Vida Prima Directa'!$AQ43,'Vida Prima Directa'!AO43/'Vida Prima Directa'!AO$70),"")</f>
        <v/>
      </c>
      <c r="AP43" s="64" t="str">
        <f>IFERROR(IF($C$8=$D$8,'Vida Prima Directa'!AP43/'Vida Prima Directa'!$AQ43,'Vida Prima Directa'!AP43/'Vida Prima Directa'!AP$70),"")</f>
        <v/>
      </c>
      <c r="AQ43" s="64">
        <f>IFERROR(IF($C$8=$D$8,'Vida Prima Directa'!AQ43/'Vida Prima Directa'!$AQ43,'Vida Prima Directa'!AQ43/'Vida Prima Directa'!AQ$70),"")</f>
        <v>1</v>
      </c>
    </row>
    <row r="44" spans="2:43" x14ac:dyDescent="0.2">
      <c r="B44" s="53" t="str">
        <f>'Datos Vida'!B281</f>
        <v>Bancaseguros y Retail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</row>
    <row r="45" spans="2:43" x14ac:dyDescent="0.2">
      <c r="B45" s="62" t="str">
        <f>'Datos Vida'!B282</f>
        <v>301. Vida Entera</v>
      </c>
      <c r="C45" s="64" t="str">
        <f>IFERROR(IF($C$8=$D$8,'Vida Prima Directa'!C45/'Vida Prima Directa'!$AQ45,'Vida Prima Directa'!C45/'Vida Prima Directa'!C$70),"")</f>
        <v/>
      </c>
      <c r="D45" s="64" t="str">
        <f>IFERROR(IF($C$8=$D$8,'Vida Prima Directa'!D45/'Vida Prima Directa'!$AQ45,'Vida Prima Directa'!D45/'Vida Prima Directa'!D$70),"")</f>
        <v/>
      </c>
      <c r="E45" s="64" t="str">
        <f>IFERROR(IF($C$8=$D$8,'Vida Prima Directa'!E45/'Vida Prima Directa'!$AQ45,'Vida Prima Directa'!E45/'Vida Prima Directa'!E$70),"")</f>
        <v/>
      </c>
      <c r="F45" s="64" t="str">
        <f>IFERROR(IF($C$8=$D$8,'Vida Prima Directa'!F45/'Vida Prima Directa'!$AQ45,'Vida Prima Directa'!F45/'Vida Prima Directa'!F$70),"")</f>
        <v/>
      </c>
      <c r="G45" s="64" t="str">
        <f>IFERROR(IF($C$8=$D$8,'Vida Prima Directa'!G45/'Vida Prima Directa'!$AQ45,'Vida Prima Directa'!G45/'Vida Prima Directa'!G$70),"")</f>
        <v/>
      </c>
      <c r="H45" s="64" t="str">
        <f>IFERROR(IF($C$8=$D$8,'Vida Prima Directa'!H45/'Vida Prima Directa'!$AQ45,'Vida Prima Directa'!H45/'Vida Prima Directa'!H$70),"")</f>
        <v/>
      </c>
      <c r="I45" s="64" t="str">
        <f>IFERROR(IF($C$8=$D$8,'Vida Prima Directa'!I45/'Vida Prima Directa'!$AQ45,'Vida Prima Directa'!I45/'Vida Prima Directa'!I$70),"")</f>
        <v/>
      </c>
      <c r="J45" s="64" t="str">
        <f>IFERROR(IF($C$8=$D$8,'Vida Prima Directa'!J45/'Vida Prima Directa'!$AQ45,'Vida Prima Directa'!J45/'Vida Prima Directa'!J$70),"")</f>
        <v/>
      </c>
      <c r="K45" s="64" t="str">
        <f>IFERROR(IF($C$8=$D$8,'Vida Prima Directa'!K45/'Vida Prima Directa'!$AQ45,'Vida Prima Directa'!K45/'Vida Prima Directa'!K$70),"")</f>
        <v/>
      </c>
      <c r="L45" s="64" t="str">
        <f>IFERROR(IF($C$8=$D$8,'Vida Prima Directa'!L45/'Vida Prima Directa'!$AQ45,'Vida Prima Directa'!L45/'Vida Prima Directa'!L$70),"")</f>
        <v/>
      </c>
      <c r="M45" s="64" t="str">
        <f>IFERROR(IF($C$8=$D$8,'Vida Prima Directa'!M45/'Vida Prima Directa'!$AQ45,'Vida Prima Directa'!M45/'Vida Prima Directa'!M$70),"")</f>
        <v/>
      </c>
      <c r="N45" s="64" t="str">
        <f>IFERROR(IF($C$8=$D$8,'Vida Prima Directa'!N45/'Vida Prima Directa'!$AQ45,'Vida Prima Directa'!N45/'Vida Prima Directa'!N$70),"")</f>
        <v/>
      </c>
      <c r="O45" s="64" t="str">
        <f>IFERROR(IF($C$8=$D$8,'Vida Prima Directa'!O45/'Vida Prima Directa'!$AQ45,'Vida Prima Directa'!O45/'Vida Prima Directa'!O$70),"")</f>
        <v/>
      </c>
      <c r="P45" s="64" t="str">
        <f>IFERROR(IF($C$8=$D$8,'Vida Prima Directa'!P45/'Vida Prima Directa'!$AQ45,'Vida Prima Directa'!P45/'Vida Prima Directa'!P$70),"")</f>
        <v/>
      </c>
      <c r="Q45" s="64" t="str">
        <f>IFERROR(IF($C$8=$D$8,'Vida Prima Directa'!Q45/'Vida Prima Directa'!$AQ45,'Vida Prima Directa'!Q45/'Vida Prima Directa'!Q$70),"")</f>
        <v/>
      </c>
      <c r="R45" s="64" t="str">
        <f>IFERROR(IF($C$8=$D$8,'Vida Prima Directa'!R45/'Vida Prima Directa'!$AQ45,'Vida Prima Directa'!R45/'Vida Prima Directa'!R$70),"")</f>
        <v/>
      </c>
      <c r="S45" s="64" t="str">
        <f>IFERROR(IF($C$8=$D$8,'Vida Prima Directa'!S45/'Vida Prima Directa'!$AQ45,'Vida Prima Directa'!S45/'Vida Prima Directa'!S$70),"")</f>
        <v/>
      </c>
      <c r="T45" s="64" t="str">
        <f>IFERROR(IF($C$8=$D$8,'Vida Prima Directa'!T45/'Vida Prima Directa'!$AQ45,'Vida Prima Directa'!T45/'Vida Prima Directa'!T$70),"")</f>
        <v/>
      </c>
      <c r="U45" s="64" t="str">
        <f>IFERROR(IF($C$8=$D$8,'Vida Prima Directa'!U45/'Vida Prima Directa'!$AQ45,'Vida Prima Directa'!U45/'Vida Prima Directa'!U$70),"")</f>
        <v/>
      </c>
      <c r="V45" s="64" t="str">
        <f>IFERROR(IF($C$8=$D$8,'Vida Prima Directa'!V45/'Vida Prima Directa'!$AQ45,'Vida Prima Directa'!V45/'Vida Prima Directa'!V$70),"")</f>
        <v/>
      </c>
      <c r="W45" s="64" t="str">
        <f>IFERROR(IF($C$8=$D$8,'Vida Prima Directa'!W45/'Vida Prima Directa'!$AQ45,'Vida Prima Directa'!W45/'Vida Prima Directa'!W$70),"")</f>
        <v/>
      </c>
      <c r="X45" s="64" t="str">
        <f>IFERROR(IF($C$8=$D$8,'Vida Prima Directa'!X45/'Vida Prima Directa'!$AQ45,'Vida Prima Directa'!X45/'Vida Prima Directa'!X$70),"")</f>
        <v/>
      </c>
      <c r="Y45" s="64" t="str">
        <f>IFERROR(IF($C$8=$D$8,'Vida Prima Directa'!Y45/'Vida Prima Directa'!$AQ45,'Vida Prima Directa'!Y45/'Vida Prima Directa'!Y$70),"")</f>
        <v/>
      </c>
      <c r="Z45" s="64" t="str">
        <f>IFERROR(IF($C$8=$D$8,'Vida Prima Directa'!Z45/'Vida Prima Directa'!$AQ45,'Vida Prima Directa'!Z45/'Vida Prima Directa'!Z$70),"")</f>
        <v/>
      </c>
      <c r="AA45" s="64" t="str">
        <f>IFERROR(IF($C$8=$D$8,'Vida Prima Directa'!AA45/'Vida Prima Directa'!$AQ45,'Vida Prima Directa'!AA45/'Vida Prima Directa'!AA$70),"")</f>
        <v/>
      </c>
      <c r="AB45" s="64" t="str">
        <f>IFERROR(IF($C$8=$D$8,'Vida Prima Directa'!AB45/'Vida Prima Directa'!$AQ45,'Vida Prima Directa'!AB45/'Vida Prima Directa'!AB$70),"")</f>
        <v/>
      </c>
      <c r="AC45" s="64" t="str">
        <f>IFERROR(IF($C$8=$D$8,'Vida Prima Directa'!AC45/'Vida Prima Directa'!$AQ45,'Vida Prima Directa'!AC45/'Vida Prima Directa'!AC$70),"")</f>
        <v/>
      </c>
      <c r="AD45" s="64" t="str">
        <f>IFERROR(IF($C$8=$D$8,'Vida Prima Directa'!AD45/'Vida Prima Directa'!$AQ45,'Vida Prima Directa'!AD45/'Vida Prima Directa'!AD$70),"")</f>
        <v/>
      </c>
      <c r="AE45" s="64" t="str">
        <f>IFERROR(IF($C$8=$D$8,'Vida Prima Directa'!AE45/'Vida Prima Directa'!$AQ45,'Vida Prima Directa'!AE45/'Vida Prima Directa'!AE$70),"")</f>
        <v/>
      </c>
      <c r="AF45" s="64" t="str">
        <f>IFERROR(IF($C$8=$D$8,'Vida Prima Directa'!AF45/'Vida Prima Directa'!$AQ45,'Vida Prima Directa'!AF45/'Vida Prima Directa'!AF$70),"")</f>
        <v/>
      </c>
      <c r="AG45" s="64" t="str">
        <f>IFERROR(IF($C$8=$D$8,'Vida Prima Directa'!AG45/'Vida Prima Directa'!$AQ45,'Vida Prima Directa'!AG45/'Vida Prima Directa'!AG$70),"")</f>
        <v/>
      </c>
      <c r="AH45" s="64" t="str">
        <f>IFERROR(IF($C$8=$D$8,'Vida Prima Directa'!AH45/'Vida Prima Directa'!$AQ45,'Vida Prima Directa'!AH45/'Vida Prima Directa'!AH$70),"")</f>
        <v/>
      </c>
      <c r="AI45" s="64" t="str">
        <f>IFERROR(IF($C$8=$D$8,'Vida Prima Directa'!AI45/'Vida Prima Directa'!$AQ45,'Vida Prima Directa'!AI45/'Vida Prima Directa'!AI$70),"")</f>
        <v/>
      </c>
      <c r="AJ45" s="64" t="str">
        <f>IFERROR(IF($C$8=$D$8,'Vida Prima Directa'!AJ45/'Vida Prima Directa'!$AQ45,'Vida Prima Directa'!AJ45/'Vida Prima Directa'!AJ$70),"")</f>
        <v/>
      </c>
      <c r="AK45" s="64" t="str">
        <f>IFERROR(IF($C$8=$D$8,'Vida Prima Directa'!AK45/'Vida Prima Directa'!$AQ45,'Vida Prima Directa'!AK45/'Vida Prima Directa'!AK$70),"")</f>
        <v/>
      </c>
      <c r="AL45" s="64" t="str">
        <f>IFERROR(IF($C$8=$D$8,'Vida Prima Directa'!AL45/'Vida Prima Directa'!$AQ45,'Vida Prima Directa'!AL45/'Vida Prima Directa'!AL$70),"")</f>
        <v/>
      </c>
      <c r="AM45" s="64" t="str">
        <f>IFERROR(IF($C$8=$D$8,'Vida Prima Directa'!AM45/'Vida Prima Directa'!$AQ45,'Vida Prima Directa'!AM45/'Vida Prima Directa'!AM$70),"")</f>
        <v/>
      </c>
      <c r="AN45" s="64" t="str">
        <f>IFERROR(IF($C$8=$D$8,'Vida Prima Directa'!AN45/'Vida Prima Directa'!$AQ45,'Vida Prima Directa'!AN45/'Vida Prima Directa'!AN$70),"")</f>
        <v/>
      </c>
      <c r="AO45" s="64" t="str">
        <f>IFERROR(IF($C$8=$D$8,'Vida Prima Directa'!AO45/'Vida Prima Directa'!$AQ45,'Vida Prima Directa'!AO45/'Vida Prima Directa'!AO$70),"")</f>
        <v/>
      </c>
      <c r="AP45" s="64" t="str">
        <f>IFERROR(IF($C$8=$D$8,'Vida Prima Directa'!AP45/'Vida Prima Directa'!$AQ45,'Vida Prima Directa'!AP45/'Vida Prima Directa'!AP$70),"")</f>
        <v/>
      </c>
      <c r="AQ45" s="64" t="str">
        <f>IFERROR(IF($C$8=$D$8,'Vida Prima Directa'!AQ45/'Vida Prima Directa'!$AQ45,'Vida Prima Directa'!AQ45/'Vida Prima Directa'!AQ$70),"")</f>
        <v/>
      </c>
    </row>
    <row r="46" spans="2:43" x14ac:dyDescent="0.2">
      <c r="B46" s="62" t="str">
        <f>'Datos Vida'!B283</f>
        <v>302. Temporal de Vida</v>
      </c>
      <c r="C46" s="64" t="str">
        <f>IFERROR(IF($C$8=$D$8,'Vida Prima Directa'!C46/'Vida Prima Directa'!$AQ46,'Vida Prima Directa'!C46/'Vida Prima Directa'!C$70),"")</f>
        <v/>
      </c>
      <c r="D46" s="64" t="str">
        <f>IFERROR(IF($C$8=$D$8,'Vida Prima Directa'!D46/'Vida Prima Directa'!$AQ46,'Vida Prima Directa'!D46/'Vida Prima Directa'!D$70),"")</f>
        <v/>
      </c>
      <c r="E46" s="64">
        <f>IFERROR(IF($C$8=$D$8,'Vida Prima Directa'!E46/'Vida Prima Directa'!$AQ46,'Vida Prima Directa'!E46/'Vida Prima Directa'!E$70),"")</f>
        <v>8.6280105857560546E-2</v>
      </c>
      <c r="F46" s="64">
        <f>IFERROR(IF($C$8=$D$8,'Vida Prima Directa'!F46/'Vida Prima Directa'!$AQ46,'Vida Prima Directa'!F46/'Vida Prima Directa'!F$70),"")</f>
        <v>0.1386345500079047</v>
      </c>
      <c r="G46" s="64">
        <f>IFERROR(IF($C$8=$D$8,'Vida Prima Directa'!G46/'Vida Prima Directa'!$AQ46,'Vida Prima Directa'!G46/'Vida Prima Directa'!G$70),"")</f>
        <v>1.6139862010477415E-2</v>
      </c>
      <c r="H46" s="64">
        <f>IFERROR(IF($C$8=$D$8,'Vida Prima Directa'!H46/'Vida Prima Directa'!$AQ46,'Vida Prima Directa'!H46/'Vida Prima Directa'!H$70),"")</f>
        <v>0.38963189571733142</v>
      </c>
      <c r="I46" s="64" t="str">
        <f>IFERROR(IF($C$8=$D$8,'Vida Prima Directa'!I46/'Vida Prima Directa'!$AQ46,'Vida Prima Directa'!I46/'Vida Prima Directa'!I$70),"")</f>
        <v/>
      </c>
      <c r="J46" s="64" t="str">
        <f>IFERROR(IF($C$8=$D$8,'Vida Prima Directa'!J46/'Vida Prima Directa'!$AQ46,'Vida Prima Directa'!J46/'Vida Prima Directa'!J$70),"")</f>
        <v/>
      </c>
      <c r="K46" s="64">
        <f>IFERROR(IF($C$8=$D$8,'Vida Prima Directa'!K46/'Vida Prima Directa'!$AQ46,'Vida Prima Directa'!K46/'Vida Prima Directa'!K$70),"")</f>
        <v>9.3351716524024089E-2</v>
      </c>
      <c r="L46" s="64">
        <f>IFERROR(IF($C$8=$D$8,'Vida Prima Directa'!L46/'Vida Prima Directa'!$AQ46,'Vida Prima Directa'!L46/'Vida Prima Directa'!L$70),"")</f>
        <v>1.6180210302385638E-4</v>
      </c>
      <c r="M46" s="64">
        <f>IFERROR(IF($C$8=$D$8,'Vida Prima Directa'!M46/'Vida Prima Directa'!$AQ46,'Vida Prima Directa'!M46/'Vida Prima Directa'!M$70),"")</f>
        <v>1.2527326766721523E-2</v>
      </c>
      <c r="N46" s="64" t="str">
        <f>IFERROR(IF($C$8=$D$8,'Vida Prima Directa'!N46/'Vida Prima Directa'!$AQ46,'Vida Prima Directa'!N46/'Vida Prima Directa'!N$70),"")</f>
        <v/>
      </c>
      <c r="O46" s="64" t="str">
        <f>IFERROR(IF($C$8=$D$8,'Vida Prima Directa'!O46/'Vida Prima Directa'!$AQ46,'Vida Prima Directa'!O46/'Vida Prima Directa'!O$70),"")</f>
        <v/>
      </c>
      <c r="P46" s="64" t="str">
        <f>IFERROR(IF($C$8=$D$8,'Vida Prima Directa'!P46/'Vida Prima Directa'!$AQ46,'Vida Prima Directa'!P46/'Vida Prima Directa'!P$70),"")</f>
        <v/>
      </c>
      <c r="Q46" s="64">
        <f>IFERROR(IF($C$8=$D$8,'Vida Prima Directa'!Q46/'Vida Prima Directa'!$AQ46,'Vida Prima Directa'!Q46/'Vida Prima Directa'!Q$70),"")</f>
        <v>5.1528585497117262E-4</v>
      </c>
      <c r="R46" s="64">
        <f>IFERROR(IF($C$8=$D$8,'Vida Prima Directa'!R46/'Vida Prima Directa'!$AQ46,'Vida Prima Directa'!R46/'Vida Prima Directa'!R$70),"")</f>
        <v>-9.1846888810003739E-4</v>
      </c>
      <c r="S46" s="64" t="str">
        <f>IFERROR(IF($C$8=$D$8,'Vida Prima Directa'!S46/'Vida Prima Directa'!$AQ46,'Vida Prima Directa'!S46/'Vida Prima Directa'!S$70),"")</f>
        <v/>
      </c>
      <c r="T46" s="64" t="str">
        <f>IFERROR(IF($C$8=$D$8,'Vida Prima Directa'!T46/'Vida Prima Directa'!$AQ46,'Vida Prima Directa'!T46/'Vida Prima Directa'!T$70),"")</f>
        <v/>
      </c>
      <c r="U46" s="64" t="str">
        <f>IFERROR(IF($C$8=$D$8,'Vida Prima Directa'!U46/'Vida Prima Directa'!$AQ46,'Vida Prima Directa'!U46/'Vida Prima Directa'!U$70),"")</f>
        <v/>
      </c>
      <c r="V46" s="64" t="str">
        <f>IFERROR(IF($C$8=$D$8,'Vida Prima Directa'!V46/'Vida Prima Directa'!$AQ46,'Vida Prima Directa'!V46/'Vida Prima Directa'!V$70),"")</f>
        <v/>
      </c>
      <c r="W46" s="64" t="str">
        <f>IFERROR(IF($C$8=$D$8,'Vida Prima Directa'!W46/'Vida Prima Directa'!$AQ46,'Vida Prima Directa'!W46/'Vida Prima Directa'!W$70),"")</f>
        <v/>
      </c>
      <c r="X46" s="64" t="str">
        <f>IFERROR(IF($C$8=$D$8,'Vida Prima Directa'!X46/'Vida Prima Directa'!$AQ46,'Vida Prima Directa'!X46/'Vida Prima Directa'!X$70),"")</f>
        <v/>
      </c>
      <c r="Y46" s="64" t="str">
        <f>IFERROR(IF($C$8=$D$8,'Vida Prima Directa'!Y46/'Vida Prima Directa'!$AQ46,'Vida Prima Directa'!Y46/'Vida Prima Directa'!Y$70),"")</f>
        <v/>
      </c>
      <c r="Z46" s="64">
        <f>IFERROR(IF($C$8=$D$8,'Vida Prima Directa'!Z46/'Vida Prima Directa'!$AQ46,'Vida Prima Directa'!Z46/'Vida Prima Directa'!Z$70),"")</f>
        <v>0.10201127783831081</v>
      </c>
      <c r="AA46" s="64" t="str">
        <f>IFERROR(IF($C$8=$D$8,'Vida Prima Directa'!AA46/'Vida Prima Directa'!$AQ46,'Vida Prima Directa'!AA46/'Vida Prima Directa'!AA$70),"")</f>
        <v/>
      </c>
      <c r="AB46" s="64">
        <f>IFERROR(IF($C$8=$D$8,'Vida Prima Directa'!AB46/'Vida Prima Directa'!$AQ46,'Vida Prima Directa'!AB46/'Vida Prima Directa'!AB$70),"")</f>
        <v>4.3555544917177086E-2</v>
      </c>
      <c r="AC46" s="64" t="str">
        <f>IFERROR(IF($C$8=$D$8,'Vida Prima Directa'!AC46/'Vida Prima Directa'!$AQ46,'Vida Prima Directa'!AC46/'Vida Prima Directa'!AC$70),"")</f>
        <v/>
      </c>
      <c r="AD46" s="64" t="str">
        <f>IFERROR(IF($C$8=$D$8,'Vida Prima Directa'!AD46/'Vida Prima Directa'!$AQ46,'Vida Prima Directa'!AD46/'Vida Prima Directa'!AD$70),"")</f>
        <v/>
      </c>
      <c r="AE46" s="64" t="str">
        <f>IFERROR(IF($C$8=$D$8,'Vida Prima Directa'!AE46/'Vida Prima Directa'!$AQ46,'Vida Prima Directa'!AE46/'Vida Prima Directa'!AE$70),"")</f>
        <v/>
      </c>
      <c r="AF46" s="64" t="str">
        <f>IFERROR(IF($C$8=$D$8,'Vida Prima Directa'!AF46/'Vida Prima Directa'!$AQ46,'Vida Prima Directa'!AF46/'Vida Prima Directa'!AF$70),"")</f>
        <v/>
      </c>
      <c r="AG46" s="64">
        <f>IFERROR(IF($C$8=$D$8,'Vida Prima Directa'!AG46/'Vida Prima Directa'!$AQ46,'Vida Prima Directa'!AG46/'Vida Prima Directa'!AG$70),"")</f>
        <v>5.3311434752272797E-2</v>
      </c>
      <c r="AH46" s="64">
        <f>IFERROR(IF($C$8=$D$8,'Vida Prima Directa'!AH46/'Vida Prima Directa'!$AQ46,'Vida Prima Directa'!AH46/'Vida Prima Directa'!AH$70),"")</f>
        <v>5.1539490440876247E-4</v>
      </c>
      <c r="AI46" s="64" t="str">
        <f>IFERROR(IF($C$8=$D$8,'Vida Prima Directa'!AI46/'Vida Prima Directa'!$AQ46,'Vida Prima Directa'!AI46/'Vida Prima Directa'!AI$70),"")</f>
        <v/>
      </c>
      <c r="AJ46" s="64">
        <f>IFERROR(IF($C$8=$D$8,'Vida Prima Directa'!AJ46/'Vida Prima Directa'!$AQ46,'Vida Prima Directa'!AJ46/'Vida Prima Directa'!AJ$70),"")</f>
        <v>5.5439370952681238E-3</v>
      </c>
      <c r="AK46" s="64">
        <f>IFERROR(IF($C$8=$D$8,'Vida Prima Directa'!AK46/'Vida Prima Directa'!$AQ46,'Vida Prima Directa'!AK46/'Vida Prima Directa'!AK$70),"")</f>
        <v>5.8738334538647678E-2</v>
      </c>
      <c r="AL46" s="64" t="str">
        <f>IFERROR(IF($C$8=$D$8,'Vida Prima Directa'!AL46/'Vida Prima Directa'!$AQ46,'Vida Prima Directa'!AL46/'Vida Prima Directa'!AL$70),"")</f>
        <v/>
      </c>
      <c r="AM46" s="64" t="str">
        <f>IFERROR(IF($C$8=$D$8,'Vida Prima Directa'!AM46/'Vida Prima Directa'!$AQ46,'Vida Prima Directa'!AM46/'Vida Prima Directa'!AM$70),"")</f>
        <v/>
      </c>
      <c r="AN46" s="64" t="str">
        <f>IFERROR(IF($C$8=$D$8,'Vida Prima Directa'!AN46/'Vida Prima Directa'!$AQ46,'Vida Prima Directa'!AN46/'Vida Prima Directa'!AN$70),"")</f>
        <v/>
      </c>
      <c r="AO46" s="64" t="str">
        <f>IFERROR(IF($C$8=$D$8,'Vida Prima Directa'!AO46/'Vida Prima Directa'!$AQ46,'Vida Prima Directa'!AO46/'Vida Prima Directa'!AO$70),"")</f>
        <v/>
      </c>
      <c r="AP46" s="64" t="str">
        <f>IFERROR(IF($C$8=$D$8,'Vida Prima Directa'!AP46/'Vida Prima Directa'!$AQ46,'Vida Prima Directa'!AP46/'Vida Prima Directa'!AP$70),"")</f>
        <v/>
      </c>
      <c r="AQ46" s="64">
        <f>IFERROR(IF($C$8=$D$8,'Vida Prima Directa'!AQ46/'Vida Prima Directa'!$AQ46,'Vida Prima Directa'!AQ46/'Vida Prima Directa'!AQ$70),"")</f>
        <v>1</v>
      </c>
    </row>
    <row r="47" spans="2:43" x14ac:dyDescent="0.2">
      <c r="B47" s="62" t="str">
        <f>'Datos Vida'!B284</f>
        <v>303. Seguros con Cuenta Única de inversión (CUI)</v>
      </c>
      <c r="C47" s="64" t="str">
        <f>IFERROR(IF($C$8=$D$8,'Vida Prima Directa'!C47/'Vida Prima Directa'!$AQ47,'Vida Prima Directa'!C47/'Vida Prima Directa'!C$70),"")</f>
        <v/>
      </c>
      <c r="D47" s="64" t="str">
        <f>IFERROR(IF($C$8=$D$8,'Vida Prima Directa'!D47/'Vida Prima Directa'!$AQ47,'Vida Prima Directa'!D47/'Vida Prima Directa'!D$70),"")</f>
        <v/>
      </c>
      <c r="E47" s="64">
        <f>IFERROR(IF($C$8=$D$8,'Vida Prima Directa'!E47/'Vida Prima Directa'!$AQ47,'Vida Prima Directa'!E47/'Vida Prima Directa'!E$70),"")</f>
        <v>2.0576360811570401E-3</v>
      </c>
      <c r="F47" s="64">
        <f>IFERROR(IF($C$8=$D$8,'Vida Prima Directa'!F47/'Vida Prima Directa'!$AQ47,'Vida Prima Directa'!F47/'Vida Prima Directa'!F$70),"")</f>
        <v>0.12059054639678873</v>
      </c>
      <c r="G47" s="64" t="str">
        <f>IFERROR(IF($C$8=$D$8,'Vida Prima Directa'!G47/'Vida Prima Directa'!$AQ47,'Vida Prima Directa'!G47/'Vida Prima Directa'!G$70),"")</f>
        <v/>
      </c>
      <c r="H47" s="64" t="str">
        <f>IFERROR(IF($C$8=$D$8,'Vida Prima Directa'!H47/'Vida Prima Directa'!$AQ47,'Vida Prima Directa'!H47/'Vida Prima Directa'!H$70),"")</f>
        <v/>
      </c>
      <c r="I47" s="64" t="str">
        <f>IFERROR(IF($C$8=$D$8,'Vida Prima Directa'!I47/'Vida Prima Directa'!$AQ47,'Vida Prima Directa'!I47/'Vida Prima Directa'!I$70),"")</f>
        <v/>
      </c>
      <c r="J47" s="64" t="str">
        <f>IFERROR(IF($C$8=$D$8,'Vida Prima Directa'!J47/'Vida Prima Directa'!$AQ47,'Vida Prima Directa'!J47/'Vida Prima Directa'!J$70),"")</f>
        <v/>
      </c>
      <c r="K47" s="64" t="str">
        <f>IFERROR(IF($C$8=$D$8,'Vida Prima Directa'!K47/'Vida Prima Directa'!$AQ47,'Vida Prima Directa'!K47/'Vida Prima Directa'!K$70),"")</f>
        <v/>
      </c>
      <c r="L47" s="64">
        <f>IFERROR(IF($C$8=$D$8,'Vida Prima Directa'!L47/'Vida Prima Directa'!$AQ47,'Vida Prima Directa'!L47/'Vida Prima Directa'!L$70),"")</f>
        <v>1.5557342605767739E-4</v>
      </c>
      <c r="M47" s="64" t="str">
        <f>IFERROR(IF($C$8=$D$8,'Vida Prima Directa'!M47/'Vida Prima Directa'!$AQ47,'Vida Prima Directa'!M47/'Vida Prima Directa'!M$70),"")</f>
        <v/>
      </c>
      <c r="N47" s="64" t="str">
        <f>IFERROR(IF($C$8=$D$8,'Vida Prima Directa'!N47/'Vida Prima Directa'!$AQ47,'Vida Prima Directa'!N47/'Vida Prima Directa'!N$70),"")</f>
        <v/>
      </c>
      <c r="O47" s="64" t="str">
        <f>IFERROR(IF($C$8=$D$8,'Vida Prima Directa'!O47/'Vida Prima Directa'!$AQ47,'Vida Prima Directa'!O47/'Vida Prima Directa'!O$70),"")</f>
        <v/>
      </c>
      <c r="P47" s="64" t="str">
        <f>IFERROR(IF($C$8=$D$8,'Vida Prima Directa'!P47/'Vida Prima Directa'!$AQ47,'Vida Prima Directa'!P47/'Vida Prima Directa'!P$70),"")</f>
        <v/>
      </c>
      <c r="Q47" s="64" t="str">
        <f>IFERROR(IF($C$8=$D$8,'Vida Prima Directa'!Q47/'Vida Prima Directa'!$AQ47,'Vida Prima Directa'!Q47/'Vida Prima Directa'!Q$70),"")</f>
        <v/>
      </c>
      <c r="R47" s="64">
        <f>IFERROR(IF($C$8=$D$8,'Vida Prima Directa'!R47/'Vida Prima Directa'!$AQ47,'Vida Prima Directa'!R47/'Vida Prima Directa'!R$70),"")</f>
        <v>0.27848627701978768</v>
      </c>
      <c r="S47" s="64" t="str">
        <f>IFERROR(IF($C$8=$D$8,'Vida Prima Directa'!S47/'Vida Prima Directa'!$AQ47,'Vida Prima Directa'!S47/'Vida Prima Directa'!S$70),"")</f>
        <v/>
      </c>
      <c r="T47" s="64" t="str">
        <f>IFERROR(IF($C$8=$D$8,'Vida Prima Directa'!T47/'Vida Prima Directa'!$AQ47,'Vida Prima Directa'!T47/'Vida Prima Directa'!T$70),"")</f>
        <v/>
      </c>
      <c r="U47" s="64" t="str">
        <f>IFERROR(IF($C$8=$D$8,'Vida Prima Directa'!U47/'Vida Prima Directa'!$AQ47,'Vida Prima Directa'!U47/'Vida Prima Directa'!U$70),"")</f>
        <v/>
      </c>
      <c r="V47" s="64" t="str">
        <f>IFERROR(IF($C$8=$D$8,'Vida Prima Directa'!V47/'Vida Prima Directa'!$AQ47,'Vida Prima Directa'!V47/'Vida Prima Directa'!V$70),"")</f>
        <v/>
      </c>
      <c r="W47" s="64" t="str">
        <f>IFERROR(IF($C$8=$D$8,'Vida Prima Directa'!W47/'Vida Prima Directa'!$AQ47,'Vida Prima Directa'!W47/'Vida Prima Directa'!W$70),"")</f>
        <v/>
      </c>
      <c r="X47" s="64" t="str">
        <f>IFERROR(IF($C$8=$D$8,'Vida Prima Directa'!X47/'Vida Prima Directa'!$AQ47,'Vida Prima Directa'!X47/'Vida Prima Directa'!X$70),"")</f>
        <v/>
      </c>
      <c r="Y47" s="64" t="str">
        <f>IFERROR(IF($C$8=$D$8,'Vida Prima Directa'!Y47/'Vida Prima Directa'!$AQ47,'Vida Prima Directa'!Y47/'Vida Prima Directa'!Y$70),"")</f>
        <v/>
      </c>
      <c r="Z47" s="64">
        <f>IFERROR(IF($C$8=$D$8,'Vida Prima Directa'!Z47/'Vida Prima Directa'!$AQ47,'Vida Prima Directa'!Z47/'Vida Prima Directa'!Z$70),"")</f>
        <v>0.59870996707620883</v>
      </c>
      <c r="AA47" s="64" t="str">
        <f>IFERROR(IF($C$8=$D$8,'Vida Prima Directa'!AA47/'Vida Prima Directa'!$AQ47,'Vida Prima Directa'!AA47/'Vida Prima Directa'!AA$70),"")</f>
        <v/>
      </c>
      <c r="AB47" s="64" t="str">
        <f>IFERROR(IF($C$8=$D$8,'Vida Prima Directa'!AB47/'Vida Prima Directa'!$AQ47,'Vida Prima Directa'!AB47/'Vida Prima Directa'!AB$70),"")</f>
        <v/>
      </c>
      <c r="AC47" s="64" t="str">
        <f>IFERROR(IF($C$8=$D$8,'Vida Prima Directa'!AC47/'Vida Prima Directa'!$AQ47,'Vida Prima Directa'!AC47/'Vida Prima Directa'!AC$70),"")</f>
        <v/>
      </c>
      <c r="AD47" s="64" t="str">
        <f>IFERROR(IF($C$8=$D$8,'Vida Prima Directa'!AD47/'Vida Prima Directa'!$AQ47,'Vida Prima Directa'!AD47/'Vida Prima Directa'!AD$70),"")</f>
        <v/>
      </c>
      <c r="AE47" s="64" t="str">
        <f>IFERROR(IF($C$8=$D$8,'Vida Prima Directa'!AE47/'Vida Prima Directa'!$AQ47,'Vida Prima Directa'!AE47/'Vida Prima Directa'!AE$70),"")</f>
        <v/>
      </c>
      <c r="AF47" s="64" t="str">
        <f>IFERROR(IF($C$8=$D$8,'Vida Prima Directa'!AF47/'Vida Prima Directa'!$AQ47,'Vida Prima Directa'!AF47/'Vida Prima Directa'!AF$70),"")</f>
        <v/>
      </c>
      <c r="AG47" s="64" t="str">
        <f>IFERROR(IF($C$8=$D$8,'Vida Prima Directa'!AG47/'Vida Prima Directa'!$AQ47,'Vida Prima Directa'!AG47/'Vida Prima Directa'!AG$70),"")</f>
        <v/>
      </c>
      <c r="AH47" s="64" t="str">
        <f>IFERROR(IF($C$8=$D$8,'Vida Prima Directa'!AH47/'Vida Prima Directa'!$AQ47,'Vida Prima Directa'!AH47/'Vida Prima Directa'!AH$70),"")</f>
        <v/>
      </c>
      <c r="AI47" s="64" t="str">
        <f>IFERROR(IF($C$8=$D$8,'Vida Prima Directa'!AI47/'Vida Prima Directa'!$AQ47,'Vida Prima Directa'!AI47/'Vida Prima Directa'!AI$70),"")</f>
        <v/>
      </c>
      <c r="AJ47" s="64" t="str">
        <f>IFERROR(IF($C$8=$D$8,'Vida Prima Directa'!AJ47/'Vida Prima Directa'!$AQ47,'Vida Prima Directa'!AJ47/'Vida Prima Directa'!AJ$70),"")</f>
        <v/>
      </c>
      <c r="AK47" s="64" t="str">
        <f>IFERROR(IF($C$8=$D$8,'Vida Prima Directa'!AK47/'Vida Prima Directa'!$AQ47,'Vida Prima Directa'!AK47/'Vida Prima Directa'!AK$70),"")</f>
        <v/>
      </c>
      <c r="AL47" s="64" t="str">
        <f>IFERROR(IF($C$8=$D$8,'Vida Prima Directa'!AL47/'Vida Prima Directa'!$AQ47,'Vida Prima Directa'!AL47/'Vida Prima Directa'!AL$70),"")</f>
        <v/>
      </c>
      <c r="AM47" s="64" t="str">
        <f>IFERROR(IF($C$8=$D$8,'Vida Prima Directa'!AM47/'Vida Prima Directa'!$AQ47,'Vida Prima Directa'!AM47/'Vida Prima Directa'!AM$70),"")</f>
        <v/>
      </c>
      <c r="AN47" s="64" t="str">
        <f>IFERROR(IF($C$8=$D$8,'Vida Prima Directa'!AN47/'Vida Prima Directa'!$AQ47,'Vida Prima Directa'!AN47/'Vida Prima Directa'!AN$70),"")</f>
        <v/>
      </c>
      <c r="AO47" s="64" t="str">
        <f>IFERROR(IF($C$8=$D$8,'Vida Prima Directa'!AO47/'Vida Prima Directa'!$AQ47,'Vida Prima Directa'!AO47/'Vida Prima Directa'!AO$70),"")</f>
        <v/>
      </c>
      <c r="AP47" s="64" t="str">
        <f>IFERROR(IF($C$8=$D$8,'Vida Prima Directa'!AP47/'Vida Prima Directa'!$AQ47,'Vida Prima Directa'!AP47/'Vida Prima Directa'!AP$70),"")</f>
        <v/>
      </c>
      <c r="AQ47" s="64">
        <f>IFERROR(IF($C$8=$D$8,'Vida Prima Directa'!AQ47/'Vida Prima Directa'!$AQ47,'Vida Prima Directa'!AQ47/'Vida Prima Directa'!AQ$70),"")</f>
        <v>1</v>
      </c>
    </row>
    <row r="48" spans="2:43" x14ac:dyDescent="0.2">
      <c r="B48" s="62" t="str">
        <f>'Datos Vida'!B285</f>
        <v>304. Mixto o Dotal</v>
      </c>
      <c r="C48" s="64" t="str">
        <f>IFERROR(IF($C$8=$D$8,'Vida Prima Directa'!C48/'Vida Prima Directa'!$AQ48,'Vida Prima Directa'!C48/'Vida Prima Directa'!C$70),"")</f>
        <v/>
      </c>
      <c r="D48" s="64" t="str">
        <f>IFERROR(IF($C$8=$D$8,'Vida Prima Directa'!D48/'Vida Prima Directa'!$AQ48,'Vida Prima Directa'!D48/'Vida Prima Directa'!D$70),"")</f>
        <v/>
      </c>
      <c r="E48" s="64" t="str">
        <f>IFERROR(IF($C$8=$D$8,'Vida Prima Directa'!E48/'Vida Prima Directa'!$AQ48,'Vida Prima Directa'!E48/'Vida Prima Directa'!E$70),"")</f>
        <v/>
      </c>
      <c r="F48" s="64" t="str">
        <f>IFERROR(IF($C$8=$D$8,'Vida Prima Directa'!F48/'Vida Prima Directa'!$AQ48,'Vida Prima Directa'!F48/'Vida Prima Directa'!F$70),"")</f>
        <v/>
      </c>
      <c r="G48" s="64" t="str">
        <f>IFERROR(IF($C$8=$D$8,'Vida Prima Directa'!G48/'Vida Prima Directa'!$AQ48,'Vida Prima Directa'!G48/'Vida Prima Directa'!G$70),"")</f>
        <v/>
      </c>
      <c r="H48" s="64" t="str">
        <f>IFERROR(IF($C$8=$D$8,'Vida Prima Directa'!H48/'Vida Prima Directa'!$AQ48,'Vida Prima Directa'!H48/'Vida Prima Directa'!H$70),"")</f>
        <v/>
      </c>
      <c r="I48" s="64" t="str">
        <f>IFERROR(IF($C$8=$D$8,'Vida Prima Directa'!I48/'Vida Prima Directa'!$AQ48,'Vida Prima Directa'!I48/'Vida Prima Directa'!I$70),"")</f>
        <v/>
      </c>
      <c r="J48" s="64" t="str">
        <f>IFERROR(IF($C$8=$D$8,'Vida Prima Directa'!J48/'Vida Prima Directa'!$AQ48,'Vida Prima Directa'!J48/'Vida Prima Directa'!J$70),"")</f>
        <v/>
      </c>
      <c r="K48" s="64" t="str">
        <f>IFERROR(IF($C$8=$D$8,'Vida Prima Directa'!K48/'Vida Prima Directa'!$AQ48,'Vida Prima Directa'!K48/'Vida Prima Directa'!K$70),"")</f>
        <v/>
      </c>
      <c r="L48" s="64" t="str">
        <f>IFERROR(IF($C$8=$D$8,'Vida Prima Directa'!L48/'Vida Prima Directa'!$AQ48,'Vida Prima Directa'!L48/'Vida Prima Directa'!L$70),"")</f>
        <v/>
      </c>
      <c r="M48" s="64" t="str">
        <f>IFERROR(IF($C$8=$D$8,'Vida Prima Directa'!M48/'Vida Prima Directa'!$AQ48,'Vida Prima Directa'!M48/'Vida Prima Directa'!M$70),"")</f>
        <v/>
      </c>
      <c r="N48" s="64" t="str">
        <f>IFERROR(IF($C$8=$D$8,'Vida Prima Directa'!N48/'Vida Prima Directa'!$AQ48,'Vida Prima Directa'!N48/'Vida Prima Directa'!N$70),"")</f>
        <v/>
      </c>
      <c r="O48" s="64" t="str">
        <f>IFERROR(IF($C$8=$D$8,'Vida Prima Directa'!O48/'Vida Prima Directa'!$AQ48,'Vida Prima Directa'!O48/'Vida Prima Directa'!O$70),"")</f>
        <v/>
      </c>
      <c r="P48" s="64" t="str">
        <f>IFERROR(IF($C$8=$D$8,'Vida Prima Directa'!P48/'Vida Prima Directa'!$AQ48,'Vida Prima Directa'!P48/'Vida Prima Directa'!P$70),"")</f>
        <v/>
      </c>
      <c r="Q48" s="64" t="str">
        <f>IFERROR(IF($C$8=$D$8,'Vida Prima Directa'!Q48/'Vida Prima Directa'!$AQ48,'Vida Prima Directa'!Q48/'Vida Prima Directa'!Q$70),"")</f>
        <v/>
      </c>
      <c r="R48" s="64" t="str">
        <f>IFERROR(IF($C$8=$D$8,'Vida Prima Directa'!R48/'Vida Prima Directa'!$AQ48,'Vida Prima Directa'!R48/'Vida Prima Directa'!R$70),"")</f>
        <v/>
      </c>
      <c r="S48" s="64" t="str">
        <f>IFERROR(IF($C$8=$D$8,'Vida Prima Directa'!S48/'Vida Prima Directa'!$AQ48,'Vida Prima Directa'!S48/'Vida Prima Directa'!S$70),"")</f>
        <v/>
      </c>
      <c r="T48" s="64" t="str">
        <f>IFERROR(IF($C$8=$D$8,'Vida Prima Directa'!T48/'Vida Prima Directa'!$AQ48,'Vida Prima Directa'!T48/'Vida Prima Directa'!T$70),"")</f>
        <v/>
      </c>
      <c r="U48" s="64" t="str">
        <f>IFERROR(IF($C$8=$D$8,'Vida Prima Directa'!U48/'Vida Prima Directa'!$AQ48,'Vida Prima Directa'!U48/'Vida Prima Directa'!U$70),"")</f>
        <v/>
      </c>
      <c r="V48" s="64" t="str">
        <f>IFERROR(IF($C$8=$D$8,'Vida Prima Directa'!V48/'Vida Prima Directa'!$AQ48,'Vida Prima Directa'!V48/'Vida Prima Directa'!V$70),"")</f>
        <v/>
      </c>
      <c r="W48" s="64" t="str">
        <f>IFERROR(IF($C$8=$D$8,'Vida Prima Directa'!W48/'Vida Prima Directa'!$AQ48,'Vida Prima Directa'!W48/'Vida Prima Directa'!W$70),"")</f>
        <v/>
      </c>
      <c r="X48" s="64" t="str">
        <f>IFERROR(IF($C$8=$D$8,'Vida Prima Directa'!X48/'Vida Prima Directa'!$AQ48,'Vida Prima Directa'!X48/'Vida Prima Directa'!X$70),"")</f>
        <v/>
      </c>
      <c r="Y48" s="64" t="str">
        <f>IFERROR(IF($C$8=$D$8,'Vida Prima Directa'!Y48/'Vida Prima Directa'!$AQ48,'Vida Prima Directa'!Y48/'Vida Prima Directa'!Y$70),"")</f>
        <v/>
      </c>
      <c r="Z48" s="64">
        <f>IFERROR(IF($C$8=$D$8,'Vida Prima Directa'!Z48/'Vida Prima Directa'!$AQ48,'Vida Prima Directa'!Z48/'Vida Prima Directa'!Z$70),"")</f>
        <v>1</v>
      </c>
      <c r="AA48" s="64" t="str">
        <f>IFERROR(IF($C$8=$D$8,'Vida Prima Directa'!AA48/'Vida Prima Directa'!$AQ48,'Vida Prima Directa'!AA48/'Vida Prima Directa'!AA$70),"")</f>
        <v/>
      </c>
      <c r="AB48" s="64" t="str">
        <f>IFERROR(IF($C$8=$D$8,'Vida Prima Directa'!AB48/'Vida Prima Directa'!$AQ48,'Vida Prima Directa'!AB48/'Vida Prima Directa'!AB$70),"")</f>
        <v/>
      </c>
      <c r="AC48" s="64" t="str">
        <f>IFERROR(IF($C$8=$D$8,'Vida Prima Directa'!AC48/'Vida Prima Directa'!$AQ48,'Vida Prima Directa'!AC48/'Vida Prima Directa'!AC$70),"")</f>
        <v/>
      </c>
      <c r="AD48" s="64" t="str">
        <f>IFERROR(IF($C$8=$D$8,'Vida Prima Directa'!AD48/'Vida Prima Directa'!$AQ48,'Vida Prima Directa'!AD48/'Vida Prima Directa'!AD$70),"")</f>
        <v/>
      </c>
      <c r="AE48" s="64" t="str">
        <f>IFERROR(IF($C$8=$D$8,'Vida Prima Directa'!AE48/'Vida Prima Directa'!$AQ48,'Vida Prima Directa'!AE48/'Vida Prima Directa'!AE$70),"")</f>
        <v/>
      </c>
      <c r="AF48" s="64" t="str">
        <f>IFERROR(IF($C$8=$D$8,'Vida Prima Directa'!AF48/'Vida Prima Directa'!$AQ48,'Vida Prima Directa'!AF48/'Vida Prima Directa'!AF$70),"")</f>
        <v/>
      </c>
      <c r="AG48" s="64" t="str">
        <f>IFERROR(IF($C$8=$D$8,'Vida Prima Directa'!AG48/'Vida Prima Directa'!$AQ48,'Vida Prima Directa'!AG48/'Vida Prima Directa'!AG$70),"")</f>
        <v/>
      </c>
      <c r="AH48" s="64" t="str">
        <f>IFERROR(IF($C$8=$D$8,'Vida Prima Directa'!AH48/'Vida Prima Directa'!$AQ48,'Vida Prima Directa'!AH48/'Vida Prima Directa'!AH$70),"")</f>
        <v/>
      </c>
      <c r="AI48" s="64" t="str">
        <f>IFERROR(IF($C$8=$D$8,'Vida Prima Directa'!AI48/'Vida Prima Directa'!$AQ48,'Vida Prima Directa'!AI48/'Vida Prima Directa'!AI$70),"")</f>
        <v/>
      </c>
      <c r="AJ48" s="64" t="str">
        <f>IFERROR(IF($C$8=$D$8,'Vida Prima Directa'!AJ48/'Vida Prima Directa'!$AQ48,'Vida Prima Directa'!AJ48/'Vida Prima Directa'!AJ$70),"")</f>
        <v/>
      </c>
      <c r="AK48" s="64" t="str">
        <f>IFERROR(IF($C$8=$D$8,'Vida Prima Directa'!AK48/'Vida Prima Directa'!$AQ48,'Vida Prima Directa'!AK48/'Vida Prima Directa'!AK$70),"")</f>
        <v/>
      </c>
      <c r="AL48" s="64" t="str">
        <f>IFERROR(IF($C$8=$D$8,'Vida Prima Directa'!AL48/'Vida Prima Directa'!$AQ48,'Vida Prima Directa'!AL48/'Vida Prima Directa'!AL$70),"")</f>
        <v/>
      </c>
      <c r="AM48" s="64" t="str">
        <f>IFERROR(IF($C$8=$D$8,'Vida Prima Directa'!AM48/'Vida Prima Directa'!$AQ48,'Vida Prima Directa'!AM48/'Vida Prima Directa'!AM$70),"")</f>
        <v/>
      </c>
      <c r="AN48" s="64" t="str">
        <f>IFERROR(IF($C$8=$D$8,'Vida Prima Directa'!AN48/'Vida Prima Directa'!$AQ48,'Vida Prima Directa'!AN48/'Vida Prima Directa'!AN$70),"")</f>
        <v/>
      </c>
      <c r="AO48" s="64" t="str">
        <f>IFERROR(IF($C$8=$D$8,'Vida Prima Directa'!AO48/'Vida Prima Directa'!$AQ48,'Vida Prima Directa'!AO48/'Vida Prima Directa'!AO$70),"")</f>
        <v/>
      </c>
      <c r="AP48" s="64" t="str">
        <f>IFERROR(IF($C$8=$D$8,'Vida Prima Directa'!AP48/'Vida Prima Directa'!$AQ48,'Vida Prima Directa'!AP48/'Vida Prima Directa'!AP$70),"")</f>
        <v/>
      </c>
      <c r="AQ48" s="64">
        <f>IFERROR(IF($C$8=$D$8,'Vida Prima Directa'!AQ48/'Vida Prima Directa'!$AQ48,'Vida Prima Directa'!AQ48/'Vida Prima Directa'!AQ$70),"")</f>
        <v>1</v>
      </c>
    </row>
    <row r="49" spans="2:43" x14ac:dyDescent="0.2">
      <c r="B49" s="62" t="str">
        <f>'Datos Vida'!B286</f>
        <v>305. Rentas Privadas y Otras Rentas</v>
      </c>
      <c r="C49" s="64" t="str">
        <f>IFERROR(IF($C$8=$D$8,'Vida Prima Directa'!C49/'Vida Prima Directa'!$AQ49,'Vida Prima Directa'!C49/'Vida Prima Directa'!C$70),"")</f>
        <v/>
      </c>
      <c r="D49" s="64" t="str">
        <f>IFERROR(IF($C$8=$D$8,'Vida Prima Directa'!D49/'Vida Prima Directa'!$AQ49,'Vida Prima Directa'!D49/'Vida Prima Directa'!D$70),"")</f>
        <v/>
      </c>
      <c r="E49" s="64" t="str">
        <f>IFERROR(IF($C$8=$D$8,'Vida Prima Directa'!E49/'Vida Prima Directa'!$AQ49,'Vida Prima Directa'!E49/'Vida Prima Directa'!E$70),"")</f>
        <v/>
      </c>
      <c r="F49" s="64" t="str">
        <f>IFERROR(IF($C$8=$D$8,'Vida Prima Directa'!F49/'Vida Prima Directa'!$AQ49,'Vida Prima Directa'!F49/'Vida Prima Directa'!F$70),"")</f>
        <v/>
      </c>
      <c r="G49" s="64" t="str">
        <f>IFERROR(IF($C$8=$D$8,'Vida Prima Directa'!G49/'Vida Prima Directa'!$AQ49,'Vida Prima Directa'!G49/'Vida Prima Directa'!G$70),"")</f>
        <v/>
      </c>
      <c r="H49" s="64" t="str">
        <f>IFERROR(IF($C$8=$D$8,'Vida Prima Directa'!H49/'Vida Prima Directa'!$AQ49,'Vida Prima Directa'!H49/'Vida Prima Directa'!H$70),"")</f>
        <v/>
      </c>
      <c r="I49" s="64" t="str">
        <f>IFERROR(IF($C$8=$D$8,'Vida Prima Directa'!I49/'Vida Prima Directa'!$AQ49,'Vida Prima Directa'!I49/'Vida Prima Directa'!I$70),"")</f>
        <v/>
      </c>
      <c r="J49" s="64" t="str">
        <f>IFERROR(IF($C$8=$D$8,'Vida Prima Directa'!J49/'Vida Prima Directa'!$AQ49,'Vida Prima Directa'!J49/'Vida Prima Directa'!J$70),"")</f>
        <v/>
      </c>
      <c r="K49" s="64" t="str">
        <f>IFERROR(IF($C$8=$D$8,'Vida Prima Directa'!K49/'Vida Prima Directa'!$AQ49,'Vida Prima Directa'!K49/'Vida Prima Directa'!K$70),"")</f>
        <v/>
      </c>
      <c r="L49" s="64" t="str">
        <f>IFERROR(IF($C$8=$D$8,'Vida Prima Directa'!L49/'Vida Prima Directa'!$AQ49,'Vida Prima Directa'!L49/'Vida Prima Directa'!L$70),"")</f>
        <v/>
      </c>
      <c r="M49" s="64" t="str">
        <f>IFERROR(IF($C$8=$D$8,'Vida Prima Directa'!M49/'Vida Prima Directa'!$AQ49,'Vida Prima Directa'!M49/'Vida Prima Directa'!M$70),"")</f>
        <v/>
      </c>
      <c r="N49" s="64" t="str">
        <f>IFERROR(IF($C$8=$D$8,'Vida Prima Directa'!N49/'Vida Prima Directa'!$AQ49,'Vida Prima Directa'!N49/'Vida Prima Directa'!N$70),"")</f>
        <v/>
      </c>
      <c r="O49" s="64" t="str">
        <f>IFERROR(IF($C$8=$D$8,'Vida Prima Directa'!O49/'Vida Prima Directa'!$AQ49,'Vida Prima Directa'!O49/'Vida Prima Directa'!O$70),"")</f>
        <v/>
      </c>
      <c r="P49" s="64" t="str">
        <f>IFERROR(IF($C$8=$D$8,'Vida Prima Directa'!P49/'Vida Prima Directa'!$AQ49,'Vida Prima Directa'!P49/'Vida Prima Directa'!P$70),"")</f>
        <v/>
      </c>
      <c r="Q49" s="64" t="str">
        <f>IFERROR(IF($C$8=$D$8,'Vida Prima Directa'!Q49/'Vida Prima Directa'!$AQ49,'Vida Prima Directa'!Q49/'Vida Prima Directa'!Q$70),"")</f>
        <v/>
      </c>
      <c r="R49" s="64" t="str">
        <f>IFERROR(IF($C$8=$D$8,'Vida Prima Directa'!R49/'Vida Prima Directa'!$AQ49,'Vida Prima Directa'!R49/'Vida Prima Directa'!R$70),"")</f>
        <v/>
      </c>
      <c r="S49" s="64" t="str">
        <f>IFERROR(IF($C$8=$D$8,'Vida Prima Directa'!S49/'Vida Prima Directa'!$AQ49,'Vida Prima Directa'!S49/'Vida Prima Directa'!S$70),"")</f>
        <v/>
      </c>
      <c r="T49" s="64" t="str">
        <f>IFERROR(IF($C$8=$D$8,'Vida Prima Directa'!T49/'Vida Prima Directa'!$AQ49,'Vida Prima Directa'!T49/'Vida Prima Directa'!T$70),"")</f>
        <v/>
      </c>
      <c r="U49" s="64" t="str">
        <f>IFERROR(IF($C$8=$D$8,'Vida Prima Directa'!U49/'Vida Prima Directa'!$AQ49,'Vida Prima Directa'!U49/'Vida Prima Directa'!U$70),"")</f>
        <v/>
      </c>
      <c r="V49" s="64" t="str">
        <f>IFERROR(IF($C$8=$D$8,'Vida Prima Directa'!V49/'Vida Prima Directa'!$AQ49,'Vida Prima Directa'!V49/'Vida Prima Directa'!V$70),"")</f>
        <v/>
      </c>
      <c r="W49" s="64" t="str">
        <f>IFERROR(IF($C$8=$D$8,'Vida Prima Directa'!W49/'Vida Prima Directa'!$AQ49,'Vida Prima Directa'!W49/'Vida Prima Directa'!W$70),"")</f>
        <v/>
      </c>
      <c r="X49" s="64" t="str">
        <f>IFERROR(IF($C$8=$D$8,'Vida Prima Directa'!X49/'Vida Prima Directa'!$AQ49,'Vida Prima Directa'!X49/'Vida Prima Directa'!X$70),"")</f>
        <v/>
      </c>
      <c r="Y49" s="64" t="str">
        <f>IFERROR(IF($C$8=$D$8,'Vida Prima Directa'!Y49/'Vida Prima Directa'!$AQ49,'Vida Prima Directa'!Y49/'Vida Prima Directa'!Y$70),"")</f>
        <v/>
      </c>
      <c r="Z49" s="64" t="str">
        <f>IFERROR(IF($C$8=$D$8,'Vida Prima Directa'!Z49/'Vida Prima Directa'!$AQ49,'Vida Prima Directa'!Z49/'Vida Prima Directa'!Z$70),"")</f>
        <v/>
      </c>
      <c r="AA49" s="64" t="str">
        <f>IFERROR(IF($C$8=$D$8,'Vida Prima Directa'!AA49/'Vida Prima Directa'!$AQ49,'Vida Prima Directa'!AA49/'Vida Prima Directa'!AA$70),"")</f>
        <v/>
      </c>
      <c r="AB49" s="64" t="str">
        <f>IFERROR(IF($C$8=$D$8,'Vida Prima Directa'!AB49/'Vida Prima Directa'!$AQ49,'Vida Prima Directa'!AB49/'Vida Prima Directa'!AB$70),"")</f>
        <v/>
      </c>
      <c r="AC49" s="64" t="str">
        <f>IFERROR(IF($C$8=$D$8,'Vida Prima Directa'!AC49/'Vida Prima Directa'!$AQ49,'Vida Prima Directa'!AC49/'Vida Prima Directa'!AC$70),"")</f>
        <v/>
      </c>
      <c r="AD49" s="64" t="str">
        <f>IFERROR(IF($C$8=$D$8,'Vida Prima Directa'!AD49/'Vida Prima Directa'!$AQ49,'Vida Prima Directa'!AD49/'Vida Prima Directa'!AD$70),"")</f>
        <v/>
      </c>
      <c r="AE49" s="64" t="str">
        <f>IFERROR(IF($C$8=$D$8,'Vida Prima Directa'!AE49/'Vida Prima Directa'!$AQ49,'Vida Prima Directa'!AE49/'Vida Prima Directa'!AE$70),"")</f>
        <v/>
      </c>
      <c r="AF49" s="64" t="str">
        <f>IFERROR(IF($C$8=$D$8,'Vida Prima Directa'!AF49/'Vida Prima Directa'!$AQ49,'Vida Prima Directa'!AF49/'Vida Prima Directa'!AF$70),"")</f>
        <v/>
      </c>
      <c r="AG49" s="64" t="str">
        <f>IFERROR(IF($C$8=$D$8,'Vida Prima Directa'!AG49/'Vida Prima Directa'!$AQ49,'Vida Prima Directa'!AG49/'Vida Prima Directa'!AG$70),"")</f>
        <v/>
      </c>
      <c r="AH49" s="64" t="str">
        <f>IFERROR(IF($C$8=$D$8,'Vida Prima Directa'!AH49/'Vida Prima Directa'!$AQ49,'Vida Prima Directa'!AH49/'Vida Prima Directa'!AH$70),"")</f>
        <v/>
      </c>
      <c r="AI49" s="64" t="str">
        <f>IFERROR(IF($C$8=$D$8,'Vida Prima Directa'!AI49/'Vida Prima Directa'!$AQ49,'Vida Prima Directa'!AI49/'Vida Prima Directa'!AI$70),"")</f>
        <v/>
      </c>
      <c r="AJ49" s="64" t="str">
        <f>IFERROR(IF($C$8=$D$8,'Vida Prima Directa'!AJ49/'Vida Prima Directa'!$AQ49,'Vida Prima Directa'!AJ49/'Vida Prima Directa'!AJ$70),"")</f>
        <v/>
      </c>
      <c r="AK49" s="64" t="str">
        <f>IFERROR(IF($C$8=$D$8,'Vida Prima Directa'!AK49/'Vida Prima Directa'!$AQ49,'Vida Prima Directa'!AK49/'Vida Prima Directa'!AK$70),"")</f>
        <v/>
      </c>
      <c r="AL49" s="64" t="str">
        <f>IFERROR(IF($C$8=$D$8,'Vida Prima Directa'!AL49/'Vida Prima Directa'!$AQ49,'Vida Prima Directa'!AL49/'Vida Prima Directa'!AL$70),"")</f>
        <v/>
      </c>
      <c r="AM49" s="64" t="str">
        <f>IFERROR(IF($C$8=$D$8,'Vida Prima Directa'!AM49/'Vida Prima Directa'!$AQ49,'Vida Prima Directa'!AM49/'Vida Prima Directa'!AM$70),"")</f>
        <v/>
      </c>
      <c r="AN49" s="64" t="str">
        <f>IFERROR(IF($C$8=$D$8,'Vida Prima Directa'!AN49/'Vida Prima Directa'!$AQ49,'Vida Prima Directa'!AN49/'Vida Prima Directa'!AN$70),"")</f>
        <v/>
      </c>
      <c r="AO49" s="64" t="str">
        <f>IFERROR(IF($C$8=$D$8,'Vida Prima Directa'!AO49/'Vida Prima Directa'!$AQ49,'Vida Prima Directa'!AO49/'Vida Prima Directa'!AO$70),"")</f>
        <v/>
      </c>
      <c r="AP49" s="64" t="str">
        <f>IFERROR(IF($C$8=$D$8,'Vida Prima Directa'!AP49/'Vida Prima Directa'!$AQ49,'Vida Prima Directa'!AP49/'Vida Prima Directa'!AP$70),"")</f>
        <v/>
      </c>
      <c r="AQ49" s="64" t="str">
        <f>IFERROR(IF($C$8=$D$8,'Vida Prima Directa'!AQ49/'Vida Prima Directa'!$AQ49,'Vida Prima Directa'!AQ49/'Vida Prima Directa'!AQ$70),"")</f>
        <v/>
      </c>
    </row>
    <row r="50" spans="2:43" x14ac:dyDescent="0.2">
      <c r="B50" s="62" t="str">
        <f>'Datos Vida'!B287</f>
        <v>306. Dotal puro o Capital Diferido</v>
      </c>
      <c r="C50" s="64" t="str">
        <f>IFERROR(IF($C$8=$D$8,'Vida Prima Directa'!C50/'Vida Prima Directa'!$AQ50,'Vida Prima Directa'!C50/'Vida Prima Directa'!C$70),"")</f>
        <v/>
      </c>
      <c r="D50" s="64" t="str">
        <f>IFERROR(IF($C$8=$D$8,'Vida Prima Directa'!D50/'Vida Prima Directa'!$AQ50,'Vida Prima Directa'!D50/'Vida Prima Directa'!D$70),"")</f>
        <v/>
      </c>
      <c r="E50" s="64" t="str">
        <f>IFERROR(IF($C$8=$D$8,'Vida Prima Directa'!E50/'Vida Prima Directa'!$AQ50,'Vida Prima Directa'!E50/'Vida Prima Directa'!E$70),"")</f>
        <v/>
      </c>
      <c r="F50" s="64" t="str">
        <f>IFERROR(IF($C$8=$D$8,'Vida Prima Directa'!F50/'Vida Prima Directa'!$AQ50,'Vida Prima Directa'!F50/'Vida Prima Directa'!F$70),"")</f>
        <v/>
      </c>
      <c r="G50" s="64" t="str">
        <f>IFERROR(IF($C$8=$D$8,'Vida Prima Directa'!G50/'Vida Prima Directa'!$AQ50,'Vida Prima Directa'!G50/'Vida Prima Directa'!G$70),"")</f>
        <v/>
      </c>
      <c r="H50" s="64" t="str">
        <f>IFERROR(IF($C$8=$D$8,'Vida Prima Directa'!H50/'Vida Prima Directa'!$AQ50,'Vida Prima Directa'!H50/'Vida Prima Directa'!H$70),"")</f>
        <v/>
      </c>
      <c r="I50" s="64" t="str">
        <f>IFERROR(IF($C$8=$D$8,'Vida Prima Directa'!I50/'Vida Prima Directa'!$AQ50,'Vida Prima Directa'!I50/'Vida Prima Directa'!I$70),"")</f>
        <v/>
      </c>
      <c r="J50" s="64" t="str">
        <f>IFERROR(IF($C$8=$D$8,'Vida Prima Directa'!J50/'Vida Prima Directa'!$AQ50,'Vida Prima Directa'!J50/'Vida Prima Directa'!J$70),"")</f>
        <v/>
      </c>
      <c r="K50" s="64" t="str">
        <f>IFERROR(IF($C$8=$D$8,'Vida Prima Directa'!K50/'Vida Prima Directa'!$AQ50,'Vida Prima Directa'!K50/'Vida Prima Directa'!K$70),"")</f>
        <v/>
      </c>
      <c r="L50" s="64" t="str">
        <f>IFERROR(IF($C$8=$D$8,'Vida Prima Directa'!L50/'Vida Prima Directa'!$AQ50,'Vida Prima Directa'!L50/'Vida Prima Directa'!L$70),"")</f>
        <v/>
      </c>
      <c r="M50" s="64" t="str">
        <f>IFERROR(IF($C$8=$D$8,'Vida Prima Directa'!M50/'Vida Prima Directa'!$AQ50,'Vida Prima Directa'!M50/'Vida Prima Directa'!M$70),"")</f>
        <v/>
      </c>
      <c r="N50" s="64" t="str">
        <f>IFERROR(IF($C$8=$D$8,'Vida Prima Directa'!N50/'Vida Prima Directa'!$AQ50,'Vida Prima Directa'!N50/'Vida Prima Directa'!N$70),"")</f>
        <v/>
      </c>
      <c r="O50" s="64" t="str">
        <f>IFERROR(IF($C$8=$D$8,'Vida Prima Directa'!O50/'Vida Prima Directa'!$AQ50,'Vida Prima Directa'!O50/'Vida Prima Directa'!O$70),"")</f>
        <v/>
      </c>
      <c r="P50" s="64" t="str">
        <f>IFERROR(IF($C$8=$D$8,'Vida Prima Directa'!P50/'Vida Prima Directa'!$AQ50,'Vida Prima Directa'!P50/'Vida Prima Directa'!P$70),"")</f>
        <v/>
      </c>
      <c r="Q50" s="64" t="str">
        <f>IFERROR(IF($C$8=$D$8,'Vida Prima Directa'!Q50/'Vida Prima Directa'!$AQ50,'Vida Prima Directa'!Q50/'Vida Prima Directa'!Q$70),"")</f>
        <v/>
      </c>
      <c r="R50" s="64" t="str">
        <f>IFERROR(IF($C$8=$D$8,'Vida Prima Directa'!R50/'Vida Prima Directa'!$AQ50,'Vida Prima Directa'!R50/'Vida Prima Directa'!R$70),"")</f>
        <v/>
      </c>
      <c r="S50" s="64" t="str">
        <f>IFERROR(IF($C$8=$D$8,'Vida Prima Directa'!S50/'Vida Prima Directa'!$AQ50,'Vida Prima Directa'!S50/'Vida Prima Directa'!S$70),"")</f>
        <v/>
      </c>
      <c r="T50" s="64" t="str">
        <f>IFERROR(IF($C$8=$D$8,'Vida Prima Directa'!T50/'Vida Prima Directa'!$AQ50,'Vida Prima Directa'!T50/'Vida Prima Directa'!T$70),"")</f>
        <v/>
      </c>
      <c r="U50" s="64" t="str">
        <f>IFERROR(IF($C$8=$D$8,'Vida Prima Directa'!U50/'Vida Prima Directa'!$AQ50,'Vida Prima Directa'!U50/'Vida Prima Directa'!U$70),"")</f>
        <v/>
      </c>
      <c r="V50" s="64" t="str">
        <f>IFERROR(IF($C$8=$D$8,'Vida Prima Directa'!V50/'Vida Prima Directa'!$AQ50,'Vida Prima Directa'!V50/'Vida Prima Directa'!V$70),"")</f>
        <v/>
      </c>
      <c r="W50" s="64" t="str">
        <f>IFERROR(IF($C$8=$D$8,'Vida Prima Directa'!W50/'Vida Prima Directa'!$AQ50,'Vida Prima Directa'!W50/'Vida Prima Directa'!W$70),"")</f>
        <v/>
      </c>
      <c r="X50" s="64" t="str">
        <f>IFERROR(IF($C$8=$D$8,'Vida Prima Directa'!X50/'Vida Prima Directa'!$AQ50,'Vida Prima Directa'!X50/'Vida Prima Directa'!X$70),"")</f>
        <v/>
      </c>
      <c r="Y50" s="64" t="str">
        <f>IFERROR(IF($C$8=$D$8,'Vida Prima Directa'!Y50/'Vida Prima Directa'!$AQ50,'Vida Prima Directa'!Y50/'Vida Prima Directa'!Y$70),"")</f>
        <v/>
      </c>
      <c r="Z50" s="64" t="str">
        <f>IFERROR(IF($C$8=$D$8,'Vida Prima Directa'!Z50/'Vida Prima Directa'!$AQ50,'Vida Prima Directa'!Z50/'Vida Prima Directa'!Z$70),"")</f>
        <v/>
      </c>
      <c r="AA50" s="64" t="str">
        <f>IFERROR(IF($C$8=$D$8,'Vida Prima Directa'!AA50/'Vida Prima Directa'!$AQ50,'Vida Prima Directa'!AA50/'Vida Prima Directa'!AA$70),"")</f>
        <v/>
      </c>
      <c r="AB50" s="64" t="str">
        <f>IFERROR(IF($C$8=$D$8,'Vida Prima Directa'!AB50/'Vida Prima Directa'!$AQ50,'Vida Prima Directa'!AB50/'Vida Prima Directa'!AB$70),"")</f>
        <v/>
      </c>
      <c r="AC50" s="64" t="str">
        <f>IFERROR(IF($C$8=$D$8,'Vida Prima Directa'!AC50/'Vida Prima Directa'!$AQ50,'Vida Prima Directa'!AC50/'Vida Prima Directa'!AC$70),"")</f>
        <v/>
      </c>
      <c r="AD50" s="64" t="str">
        <f>IFERROR(IF($C$8=$D$8,'Vida Prima Directa'!AD50/'Vida Prima Directa'!$AQ50,'Vida Prima Directa'!AD50/'Vida Prima Directa'!AD$70),"")</f>
        <v/>
      </c>
      <c r="AE50" s="64" t="str">
        <f>IFERROR(IF($C$8=$D$8,'Vida Prima Directa'!AE50/'Vida Prima Directa'!$AQ50,'Vida Prima Directa'!AE50/'Vida Prima Directa'!AE$70),"")</f>
        <v/>
      </c>
      <c r="AF50" s="64" t="str">
        <f>IFERROR(IF($C$8=$D$8,'Vida Prima Directa'!AF50/'Vida Prima Directa'!$AQ50,'Vida Prima Directa'!AF50/'Vida Prima Directa'!AF$70),"")</f>
        <v/>
      </c>
      <c r="AG50" s="64" t="str">
        <f>IFERROR(IF($C$8=$D$8,'Vida Prima Directa'!AG50/'Vida Prima Directa'!$AQ50,'Vida Prima Directa'!AG50/'Vida Prima Directa'!AG$70),"")</f>
        <v/>
      </c>
      <c r="AH50" s="64" t="str">
        <f>IFERROR(IF($C$8=$D$8,'Vida Prima Directa'!AH50/'Vida Prima Directa'!$AQ50,'Vida Prima Directa'!AH50/'Vida Prima Directa'!AH$70),"")</f>
        <v/>
      </c>
      <c r="AI50" s="64" t="str">
        <f>IFERROR(IF($C$8=$D$8,'Vida Prima Directa'!AI50/'Vida Prima Directa'!$AQ50,'Vida Prima Directa'!AI50/'Vida Prima Directa'!AI$70),"")</f>
        <v/>
      </c>
      <c r="AJ50" s="64" t="str">
        <f>IFERROR(IF($C$8=$D$8,'Vida Prima Directa'!AJ50/'Vida Prima Directa'!$AQ50,'Vida Prima Directa'!AJ50/'Vida Prima Directa'!AJ$70),"")</f>
        <v/>
      </c>
      <c r="AK50" s="64" t="str">
        <f>IFERROR(IF($C$8=$D$8,'Vida Prima Directa'!AK50/'Vida Prima Directa'!$AQ50,'Vida Prima Directa'!AK50/'Vida Prima Directa'!AK$70),"")</f>
        <v/>
      </c>
      <c r="AL50" s="64" t="str">
        <f>IFERROR(IF($C$8=$D$8,'Vida Prima Directa'!AL50/'Vida Prima Directa'!$AQ50,'Vida Prima Directa'!AL50/'Vida Prima Directa'!AL$70),"")</f>
        <v/>
      </c>
      <c r="AM50" s="64" t="str">
        <f>IFERROR(IF($C$8=$D$8,'Vida Prima Directa'!AM50/'Vida Prima Directa'!$AQ50,'Vida Prima Directa'!AM50/'Vida Prima Directa'!AM$70),"")</f>
        <v/>
      </c>
      <c r="AN50" s="64" t="str">
        <f>IFERROR(IF($C$8=$D$8,'Vida Prima Directa'!AN50/'Vida Prima Directa'!$AQ50,'Vida Prima Directa'!AN50/'Vida Prima Directa'!AN$70),"")</f>
        <v/>
      </c>
      <c r="AO50" s="64" t="str">
        <f>IFERROR(IF($C$8=$D$8,'Vida Prima Directa'!AO50/'Vida Prima Directa'!$AQ50,'Vida Prima Directa'!AO50/'Vida Prima Directa'!AO$70),"")</f>
        <v/>
      </c>
      <c r="AP50" s="64" t="str">
        <f>IFERROR(IF($C$8=$D$8,'Vida Prima Directa'!AP50/'Vida Prima Directa'!$AQ50,'Vida Prima Directa'!AP50/'Vida Prima Directa'!AP$70),"")</f>
        <v/>
      </c>
      <c r="AQ50" s="64" t="str">
        <f>IFERROR(IF($C$8=$D$8,'Vida Prima Directa'!AQ50/'Vida Prima Directa'!$AQ50,'Vida Prima Directa'!AQ50/'Vida Prima Directa'!AQ$70),"")</f>
        <v/>
      </c>
    </row>
    <row r="51" spans="2:43" x14ac:dyDescent="0.2">
      <c r="B51" s="62" t="str">
        <f>'Datos Vida'!B288</f>
        <v>307. Protección Familiar</v>
      </c>
      <c r="C51" s="64" t="str">
        <f>IFERROR(IF($C$8=$D$8,'Vida Prima Directa'!C51/'Vida Prima Directa'!$AQ51,'Vida Prima Directa'!C51/'Vida Prima Directa'!C$70),"")</f>
        <v/>
      </c>
      <c r="D51" s="64" t="str">
        <f>IFERROR(IF($C$8=$D$8,'Vida Prima Directa'!D51/'Vida Prima Directa'!$AQ51,'Vida Prima Directa'!D51/'Vida Prima Directa'!D$70),"")</f>
        <v/>
      </c>
      <c r="E51" s="64" t="str">
        <f>IFERROR(IF($C$8=$D$8,'Vida Prima Directa'!E51/'Vida Prima Directa'!$AQ51,'Vida Prima Directa'!E51/'Vida Prima Directa'!E$70),"")</f>
        <v/>
      </c>
      <c r="F51" s="64">
        <f>IFERROR(IF($C$8=$D$8,'Vida Prima Directa'!F51/'Vida Prima Directa'!$AQ51,'Vida Prima Directa'!F51/'Vida Prima Directa'!F$70),"")</f>
        <v>0.75550303653248985</v>
      </c>
      <c r="G51" s="64">
        <f>IFERROR(IF($C$8=$D$8,'Vida Prima Directa'!G51/'Vida Prima Directa'!$AQ51,'Vida Prima Directa'!G51/'Vida Prima Directa'!G$70),"")</f>
        <v>0.14854398448074935</v>
      </c>
      <c r="H51" s="64" t="str">
        <f>IFERROR(IF($C$8=$D$8,'Vida Prima Directa'!H51/'Vida Prima Directa'!$AQ51,'Vida Prima Directa'!H51/'Vida Prima Directa'!H$70),"")</f>
        <v/>
      </c>
      <c r="I51" s="64" t="str">
        <f>IFERROR(IF($C$8=$D$8,'Vida Prima Directa'!I51/'Vida Prima Directa'!$AQ51,'Vida Prima Directa'!I51/'Vida Prima Directa'!I$70),"")</f>
        <v/>
      </c>
      <c r="J51" s="64" t="str">
        <f>IFERROR(IF($C$8=$D$8,'Vida Prima Directa'!J51/'Vida Prima Directa'!$AQ51,'Vida Prima Directa'!J51/'Vida Prima Directa'!J$70),"")</f>
        <v/>
      </c>
      <c r="K51" s="64" t="str">
        <f>IFERROR(IF($C$8=$D$8,'Vida Prima Directa'!K51/'Vida Prima Directa'!$AQ51,'Vida Prima Directa'!K51/'Vida Prima Directa'!K$70),"")</f>
        <v/>
      </c>
      <c r="L51" s="64" t="str">
        <f>IFERROR(IF($C$8=$D$8,'Vida Prima Directa'!L51/'Vida Prima Directa'!$AQ51,'Vida Prima Directa'!L51/'Vida Prima Directa'!L$70),"")</f>
        <v/>
      </c>
      <c r="M51" s="64" t="str">
        <f>IFERROR(IF($C$8=$D$8,'Vida Prima Directa'!M51/'Vida Prima Directa'!$AQ51,'Vida Prima Directa'!M51/'Vida Prima Directa'!M$70),"")</f>
        <v/>
      </c>
      <c r="N51" s="64" t="str">
        <f>IFERROR(IF($C$8=$D$8,'Vida Prima Directa'!N51/'Vida Prima Directa'!$AQ51,'Vida Prima Directa'!N51/'Vida Prima Directa'!N$70),"")</f>
        <v/>
      </c>
      <c r="O51" s="64" t="str">
        <f>IFERROR(IF($C$8=$D$8,'Vida Prima Directa'!O51/'Vida Prima Directa'!$AQ51,'Vida Prima Directa'!O51/'Vida Prima Directa'!O$70),"")</f>
        <v/>
      </c>
      <c r="P51" s="64" t="str">
        <f>IFERROR(IF($C$8=$D$8,'Vida Prima Directa'!P51/'Vida Prima Directa'!$AQ51,'Vida Prima Directa'!P51/'Vida Prima Directa'!P$70),"")</f>
        <v/>
      </c>
      <c r="Q51" s="64" t="str">
        <f>IFERROR(IF($C$8=$D$8,'Vida Prima Directa'!Q51/'Vida Prima Directa'!$AQ51,'Vida Prima Directa'!Q51/'Vida Prima Directa'!Q$70),"")</f>
        <v/>
      </c>
      <c r="R51" s="64">
        <f>IFERROR(IF($C$8=$D$8,'Vida Prima Directa'!R51/'Vida Prima Directa'!$AQ51,'Vida Prima Directa'!R51/'Vida Prima Directa'!R$70),"")</f>
        <v>6.5902526945154222E-2</v>
      </c>
      <c r="S51" s="64" t="str">
        <f>IFERROR(IF($C$8=$D$8,'Vida Prima Directa'!S51/'Vida Prima Directa'!$AQ51,'Vida Prima Directa'!S51/'Vida Prima Directa'!S$70),"")</f>
        <v/>
      </c>
      <c r="T51" s="64" t="str">
        <f>IFERROR(IF($C$8=$D$8,'Vida Prima Directa'!T51/'Vida Prima Directa'!$AQ51,'Vida Prima Directa'!T51/'Vida Prima Directa'!T$70),"")</f>
        <v/>
      </c>
      <c r="U51" s="64" t="str">
        <f>IFERROR(IF($C$8=$D$8,'Vida Prima Directa'!U51/'Vida Prima Directa'!$AQ51,'Vida Prima Directa'!U51/'Vida Prima Directa'!U$70),"")</f>
        <v/>
      </c>
      <c r="V51" s="64" t="str">
        <f>IFERROR(IF($C$8=$D$8,'Vida Prima Directa'!V51/'Vida Prima Directa'!$AQ51,'Vida Prima Directa'!V51/'Vida Prima Directa'!V$70),"")</f>
        <v/>
      </c>
      <c r="W51" s="64" t="str">
        <f>IFERROR(IF($C$8=$D$8,'Vida Prima Directa'!W51/'Vida Prima Directa'!$AQ51,'Vida Prima Directa'!W51/'Vida Prima Directa'!W$70),"")</f>
        <v/>
      </c>
      <c r="X51" s="64" t="str">
        <f>IFERROR(IF($C$8=$D$8,'Vida Prima Directa'!X51/'Vida Prima Directa'!$AQ51,'Vida Prima Directa'!X51/'Vida Prima Directa'!X$70),"")</f>
        <v/>
      </c>
      <c r="Y51" s="64" t="str">
        <f>IFERROR(IF($C$8=$D$8,'Vida Prima Directa'!Y51/'Vida Prima Directa'!$AQ51,'Vida Prima Directa'!Y51/'Vida Prima Directa'!Y$70),"")</f>
        <v/>
      </c>
      <c r="Z51" s="64" t="str">
        <f>IFERROR(IF($C$8=$D$8,'Vida Prima Directa'!Z51/'Vida Prima Directa'!$AQ51,'Vida Prima Directa'!Z51/'Vida Prima Directa'!Z$70),"")</f>
        <v/>
      </c>
      <c r="AA51" s="64" t="str">
        <f>IFERROR(IF($C$8=$D$8,'Vida Prima Directa'!AA51/'Vida Prima Directa'!$AQ51,'Vida Prima Directa'!AA51/'Vida Prima Directa'!AA$70),"")</f>
        <v/>
      </c>
      <c r="AB51" s="64" t="str">
        <f>IFERROR(IF($C$8=$D$8,'Vida Prima Directa'!AB51/'Vida Prima Directa'!$AQ51,'Vida Prima Directa'!AB51/'Vida Prima Directa'!AB$70),"")</f>
        <v/>
      </c>
      <c r="AC51" s="64" t="str">
        <f>IFERROR(IF($C$8=$D$8,'Vida Prima Directa'!AC51/'Vida Prima Directa'!$AQ51,'Vida Prima Directa'!AC51/'Vida Prima Directa'!AC$70),"")</f>
        <v/>
      </c>
      <c r="AD51" s="64" t="str">
        <f>IFERROR(IF($C$8=$D$8,'Vida Prima Directa'!AD51/'Vida Prima Directa'!$AQ51,'Vida Prima Directa'!AD51/'Vida Prima Directa'!AD$70),"")</f>
        <v/>
      </c>
      <c r="AE51" s="64" t="str">
        <f>IFERROR(IF($C$8=$D$8,'Vida Prima Directa'!AE51/'Vida Prima Directa'!$AQ51,'Vida Prima Directa'!AE51/'Vida Prima Directa'!AE$70),"")</f>
        <v/>
      </c>
      <c r="AF51" s="64" t="str">
        <f>IFERROR(IF($C$8=$D$8,'Vida Prima Directa'!AF51/'Vida Prima Directa'!$AQ51,'Vida Prima Directa'!AF51/'Vida Prima Directa'!AF$70),"")</f>
        <v/>
      </c>
      <c r="AG51" s="64" t="str">
        <f>IFERROR(IF($C$8=$D$8,'Vida Prima Directa'!AG51/'Vida Prima Directa'!$AQ51,'Vida Prima Directa'!AG51/'Vida Prima Directa'!AG$70),"")</f>
        <v/>
      </c>
      <c r="AH51" s="64" t="str">
        <f>IFERROR(IF($C$8=$D$8,'Vida Prima Directa'!AH51/'Vida Prima Directa'!$AQ51,'Vida Prima Directa'!AH51/'Vida Prima Directa'!AH$70),"")</f>
        <v/>
      </c>
      <c r="AI51" s="64" t="str">
        <f>IFERROR(IF($C$8=$D$8,'Vida Prima Directa'!AI51/'Vida Prima Directa'!$AQ51,'Vida Prima Directa'!AI51/'Vida Prima Directa'!AI$70),"")</f>
        <v/>
      </c>
      <c r="AJ51" s="64" t="str">
        <f>IFERROR(IF($C$8=$D$8,'Vida Prima Directa'!AJ51/'Vida Prima Directa'!$AQ51,'Vida Prima Directa'!AJ51/'Vida Prima Directa'!AJ$70),"")</f>
        <v/>
      </c>
      <c r="AK51" s="64">
        <f>IFERROR(IF($C$8=$D$8,'Vida Prima Directa'!AK51/'Vida Prima Directa'!$AQ51,'Vida Prima Directa'!AK51/'Vida Prima Directa'!AK$70),"")</f>
        <v>3.0050452041606647E-2</v>
      </c>
      <c r="AL51" s="64" t="str">
        <f>IFERROR(IF($C$8=$D$8,'Vida Prima Directa'!AL51/'Vida Prima Directa'!$AQ51,'Vida Prima Directa'!AL51/'Vida Prima Directa'!AL$70),"")</f>
        <v/>
      </c>
      <c r="AM51" s="64" t="str">
        <f>IFERROR(IF($C$8=$D$8,'Vida Prima Directa'!AM51/'Vida Prima Directa'!$AQ51,'Vida Prima Directa'!AM51/'Vida Prima Directa'!AM$70),"")</f>
        <v/>
      </c>
      <c r="AN51" s="64" t="str">
        <f>IFERROR(IF($C$8=$D$8,'Vida Prima Directa'!AN51/'Vida Prima Directa'!$AQ51,'Vida Prima Directa'!AN51/'Vida Prima Directa'!AN$70),"")</f>
        <v/>
      </c>
      <c r="AO51" s="64" t="str">
        <f>IFERROR(IF($C$8=$D$8,'Vida Prima Directa'!AO51/'Vida Prima Directa'!$AQ51,'Vida Prima Directa'!AO51/'Vida Prima Directa'!AO$70),"")</f>
        <v/>
      </c>
      <c r="AP51" s="64" t="str">
        <f>IFERROR(IF($C$8=$D$8,'Vida Prima Directa'!AP51/'Vida Prima Directa'!$AQ51,'Vida Prima Directa'!AP51/'Vida Prima Directa'!AP$70),"")</f>
        <v/>
      </c>
      <c r="AQ51" s="64">
        <f>IFERROR(IF($C$8=$D$8,'Vida Prima Directa'!AQ51/'Vida Prima Directa'!$AQ51,'Vida Prima Directa'!AQ51/'Vida Prima Directa'!AQ$70),"")</f>
        <v>1</v>
      </c>
    </row>
    <row r="52" spans="2:43" x14ac:dyDescent="0.2">
      <c r="B52" s="62" t="str">
        <f>'Datos Vida'!B289</f>
        <v>308. Incapacidad o Invalidez</v>
      </c>
      <c r="C52" s="64" t="str">
        <f>IFERROR(IF($C$8=$D$8,'Vida Prima Directa'!C52/'Vida Prima Directa'!$AQ52,'Vida Prima Directa'!C52/'Vida Prima Directa'!C$70),"")</f>
        <v/>
      </c>
      <c r="D52" s="64" t="str">
        <f>IFERROR(IF($C$8=$D$8,'Vida Prima Directa'!D52/'Vida Prima Directa'!$AQ52,'Vida Prima Directa'!D52/'Vida Prima Directa'!D$70),"")</f>
        <v/>
      </c>
      <c r="E52" s="64">
        <f>IFERROR(IF($C$8=$D$8,'Vida Prima Directa'!E52/'Vida Prima Directa'!$AQ52,'Vida Prima Directa'!E52/'Vida Prima Directa'!E$70),"")</f>
        <v>0.36388978794178189</v>
      </c>
      <c r="F52" s="64">
        <f>IFERROR(IF($C$8=$D$8,'Vida Prima Directa'!F52/'Vida Prima Directa'!$AQ52,'Vida Prima Directa'!F52/'Vida Prima Directa'!F$70),"")</f>
        <v>4.8455161637642338E-2</v>
      </c>
      <c r="G52" s="64">
        <f>IFERROR(IF($C$8=$D$8,'Vida Prima Directa'!G52/'Vida Prima Directa'!$AQ52,'Vida Prima Directa'!G52/'Vida Prima Directa'!G$70),"")</f>
        <v>2.7413558779595431E-2</v>
      </c>
      <c r="H52" s="64">
        <f>IFERROR(IF($C$8=$D$8,'Vida Prima Directa'!H52/'Vida Prima Directa'!$AQ52,'Vida Prima Directa'!H52/'Vida Prima Directa'!H$70),"")</f>
        <v>0.17088849837410205</v>
      </c>
      <c r="I52" s="64" t="str">
        <f>IFERROR(IF($C$8=$D$8,'Vida Prima Directa'!I52/'Vida Prima Directa'!$AQ52,'Vida Prima Directa'!I52/'Vida Prima Directa'!I$70),"")</f>
        <v/>
      </c>
      <c r="J52" s="64" t="str">
        <f>IFERROR(IF($C$8=$D$8,'Vida Prima Directa'!J52/'Vida Prima Directa'!$AQ52,'Vida Prima Directa'!J52/'Vida Prima Directa'!J$70),"")</f>
        <v/>
      </c>
      <c r="K52" s="64">
        <f>IFERROR(IF($C$8=$D$8,'Vida Prima Directa'!K52/'Vida Prima Directa'!$AQ52,'Vida Prima Directa'!K52/'Vida Prima Directa'!K$70),"")</f>
        <v>1.3799749906414024E-2</v>
      </c>
      <c r="L52" s="64" t="str">
        <f>IFERROR(IF($C$8=$D$8,'Vida Prima Directa'!L52/'Vida Prima Directa'!$AQ52,'Vida Prima Directa'!L52/'Vida Prima Directa'!L$70),"")</f>
        <v/>
      </c>
      <c r="M52" s="64" t="str">
        <f>IFERROR(IF($C$8=$D$8,'Vida Prima Directa'!M52/'Vida Prima Directa'!$AQ52,'Vida Prima Directa'!M52/'Vida Prima Directa'!M$70),"")</f>
        <v/>
      </c>
      <c r="N52" s="64" t="str">
        <f>IFERROR(IF($C$8=$D$8,'Vida Prima Directa'!N52/'Vida Prima Directa'!$AQ52,'Vida Prima Directa'!N52/'Vida Prima Directa'!N$70),"")</f>
        <v/>
      </c>
      <c r="O52" s="64" t="str">
        <f>IFERROR(IF($C$8=$D$8,'Vida Prima Directa'!O52/'Vida Prima Directa'!$AQ52,'Vida Prima Directa'!O52/'Vida Prima Directa'!O$70),"")</f>
        <v/>
      </c>
      <c r="P52" s="64" t="str">
        <f>IFERROR(IF($C$8=$D$8,'Vida Prima Directa'!P52/'Vida Prima Directa'!$AQ52,'Vida Prima Directa'!P52/'Vida Prima Directa'!P$70),"")</f>
        <v/>
      </c>
      <c r="Q52" s="64">
        <f>IFERROR(IF($C$8=$D$8,'Vida Prima Directa'!Q52/'Vida Prima Directa'!$AQ52,'Vida Prima Directa'!Q52/'Vida Prima Directa'!Q$70),"")</f>
        <v>4.1373328033145001E-4</v>
      </c>
      <c r="R52" s="64">
        <f>IFERROR(IF($C$8=$D$8,'Vida Prima Directa'!R52/'Vida Prima Directa'!$AQ52,'Vida Prima Directa'!R52/'Vida Prima Directa'!R$70),"")</f>
        <v>1.6333558518930433E-3</v>
      </c>
      <c r="S52" s="64" t="str">
        <f>IFERROR(IF($C$8=$D$8,'Vida Prima Directa'!S52/'Vida Prima Directa'!$AQ52,'Vida Prima Directa'!S52/'Vida Prima Directa'!S$70),"")</f>
        <v/>
      </c>
      <c r="T52" s="64" t="str">
        <f>IFERROR(IF($C$8=$D$8,'Vida Prima Directa'!T52/'Vida Prima Directa'!$AQ52,'Vida Prima Directa'!T52/'Vida Prima Directa'!T$70),"")</f>
        <v/>
      </c>
      <c r="U52" s="64">
        <f>IFERROR(IF($C$8=$D$8,'Vida Prima Directa'!U52/'Vida Prima Directa'!$AQ52,'Vida Prima Directa'!U52/'Vida Prima Directa'!U$70),"")</f>
        <v>2.9899723622693205E-3</v>
      </c>
      <c r="V52" s="64" t="str">
        <f>IFERROR(IF($C$8=$D$8,'Vida Prima Directa'!V52/'Vida Prima Directa'!$AQ52,'Vida Prima Directa'!V52/'Vida Prima Directa'!V$70),"")</f>
        <v/>
      </c>
      <c r="W52" s="64" t="str">
        <f>IFERROR(IF($C$8=$D$8,'Vida Prima Directa'!W52/'Vida Prima Directa'!$AQ52,'Vida Prima Directa'!W52/'Vida Prima Directa'!W$70),"")</f>
        <v/>
      </c>
      <c r="X52" s="64" t="str">
        <f>IFERROR(IF($C$8=$D$8,'Vida Prima Directa'!X52/'Vida Prima Directa'!$AQ52,'Vida Prima Directa'!X52/'Vida Prima Directa'!X$70),"")</f>
        <v/>
      </c>
      <c r="Y52" s="64" t="str">
        <f>IFERROR(IF($C$8=$D$8,'Vida Prima Directa'!Y52/'Vida Prima Directa'!$AQ52,'Vida Prima Directa'!Y52/'Vida Prima Directa'!Y$70),"")</f>
        <v/>
      </c>
      <c r="Z52" s="64">
        <f>IFERROR(IF($C$8=$D$8,'Vida Prima Directa'!Z52/'Vida Prima Directa'!$AQ52,'Vida Prima Directa'!Z52/'Vida Prima Directa'!Z$70),"")</f>
        <v>0.13649157943440038</v>
      </c>
      <c r="AA52" s="64" t="str">
        <f>IFERROR(IF($C$8=$D$8,'Vida Prima Directa'!AA52/'Vida Prima Directa'!$AQ52,'Vida Prima Directa'!AA52/'Vida Prima Directa'!AA$70),"")</f>
        <v/>
      </c>
      <c r="AB52" s="64">
        <f>IFERROR(IF($C$8=$D$8,'Vida Prima Directa'!AB52/'Vida Prima Directa'!$AQ52,'Vida Prima Directa'!AB52/'Vida Prima Directa'!AB$70),"")</f>
        <v>2.0306237930667454E-2</v>
      </c>
      <c r="AC52" s="64" t="str">
        <f>IFERROR(IF($C$8=$D$8,'Vida Prima Directa'!AC52/'Vida Prima Directa'!$AQ52,'Vida Prima Directa'!AC52/'Vida Prima Directa'!AC$70),"")</f>
        <v/>
      </c>
      <c r="AD52" s="64" t="str">
        <f>IFERROR(IF($C$8=$D$8,'Vida Prima Directa'!AD52/'Vida Prima Directa'!$AQ52,'Vida Prima Directa'!AD52/'Vida Prima Directa'!AD$70),"")</f>
        <v/>
      </c>
      <c r="AE52" s="64" t="str">
        <f>IFERROR(IF($C$8=$D$8,'Vida Prima Directa'!AE52/'Vida Prima Directa'!$AQ52,'Vida Prima Directa'!AE52/'Vida Prima Directa'!AE$70),"")</f>
        <v/>
      </c>
      <c r="AF52" s="64">
        <f>IFERROR(IF($C$8=$D$8,'Vida Prima Directa'!AF52/'Vida Prima Directa'!$AQ52,'Vida Prima Directa'!AF52/'Vida Prima Directa'!AF$70),"")</f>
        <v>3.1199862716433407E-2</v>
      </c>
      <c r="AG52" s="64">
        <f>IFERROR(IF($C$8=$D$8,'Vida Prima Directa'!AG52/'Vida Prima Directa'!$AQ52,'Vida Prima Directa'!AG52/'Vida Prima Directa'!AG$70),"")</f>
        <v>1.3038608106826308E-2</v>
      </c>
      <c r="AH52" s="64">
        <f>IFERROR(IF($C$8=$D$8,'Vida Prima Directa'!AH52/'Vida Prima Directa'!$AQ52,'Vida Prima Directa'!AH52/'Vida Prima Directa'!AH$70),"")</f>
        <v>3.9162019951009455E-3</v>
      </c>
      <c r="AI52" s="64" t="str">
        <f>IFERROR(IF($C$8=$D$8,'Vida Prima Directa'!AI52/'Vida Prima Directa'!$AQ52,'Vida Prima Directa'!AI52/'Vida Prima Directa'!AI$70),"")</f>
        <v/>
      </c>
      <c r="AJ52" s="64">
        <f>IFERROR(IF($C$8=$D$8,'Vida Prima Directa'!AJ52/'Vida Prima Directa'!$AQ52,'Vida Prima Directa'!AJ52/'Vida Prima Directa'!AJ$70),"")</f>
        <v>7.5995432569946914E-3</v>
      </c>
      <c r="AK52" s="64">
        <f>IFERROR(IF($C$8=$D$8,'Vida Prima Directa'!AK52/'Vida Prima Directa'!$AQ52,'Vida Prima Directa'!AK52/'Vida Prima Directa'!AK$70),"")</f>
        <v>0.15796414842554721</v>
      </c>
      <c r="AL52" s="64" t="str">
        <f>IFERROR(IF($C$8=$D$8,'Vida Prima Directa'!AL52/'Vida Prima Directa'!$AQ52,'Vida Prima Directa'!AL52/'Vida Prima Directa'!AL$70),"")</f>
        <v/>
      </c>
      <c r="AM52" s="64" t="str">
        <f>IFERROR(IF($C$8=$D$8,'Vida Prima Directa'!AM52/'Vida Prima Directa'!$AQ52,'Vida Prima Directa'!AM52/'Vida Prima Directa'!AM$70),"")</f>
        <v/>
      </c>
      <c r="AN52" s="64" t="str">
        <f>IFERROR(IF($C$8=$D$8,'Vida Prima Directa'!AN52/'Vida Prima Directa'!$AQ52,'Vida Prima Directa'!AN52/'Vida Prima Directa'!AN$70),"")</f>
        <v/>
      </c>
      <c r="AO52" s="64" t="str">
        <f>IFERROR(IF($C$8=$D$8,'Vida Prima Directa'!AO52/'Vida Prima Directa'!$AQ52,'Vida Prima Directa'!AO52/'Vida Prima Directa'!AO$70),"")</f>
        <v/>
      </c>
      <c r="AP52" s="64" t="str">
        <f>IFERROR(IF($C$8=$D$8,'Vida Prima Directa'!AP52/'Vida Prima Directa'!$AQ52,'Vida Prima Directa'!AP52/'Vida Prima Directa'!AP$70),"")</f>
        <v/>
      </c>
      <c r="AQ52" s="64">
        <f>IFERROR(IF($C$8=$D$8,'Vida Prima Directa'!AQ52/'Vida Prima Directa'!$AQ52,'Vida Prima Directa'!AQ52/'Vida Prima Directa'!AQ$70),"")</f>
        <v>1</v>
      </c>
    </row>
    <row r="53" spans="2:43" x14ac:dyDescent="0.2">
      <c r="B53" s="62" t="str">
        <f>'Datos Vida'!B290</f>
        <v>309. Salud</v>
      </c>
      <c r="C53" s="64" t="str">
        <f>IFERROR(IF($C$8=$D$8,'Vida Prima Directa'!C53/'Vida Prima Directa'!$AQ53,'Vida Prima Directa'!C53/'Vida Prima Directa'!C$70),"")</f>
        <v/>
      </c>
      <c r="D53" s="64" t="str">
        <f>IFERROR(IF($C$8=$D$8,'Vida Prima Directa'!D53/'Vida Prima Directa'!$AQ53,'Vida Prima Directa'!D53/'Vida Prima Directa'!D$70),"")</f>
        <v/>
      </c>
      <c r="E53" s="64">
        <f>IFERROR(IF($C$8=$D$8,'Vida Prima Directa'!E53/'Vida Prima Directa'!$AQ53,'Vida Prima Directa'!E53/'Vida Prima Directa'!E$70),"")</f>
        <v>0.19131732039713029</v>
      </c>
      <c r="F53" s="64">
        <f>IFERROR(IF($C$8=$D$8,'Vida Prima Directa'!F53/'Vida Prima Directa'!$AQ53,'Vida Prima Directa'!F53/'Vida Prima Directa'!F$70),"")</f>
        <v>0.13028700815919222</v>
      </c>
      <c r="G53" s="64">
        <f>IFERROR(IF($C$8=$D$8,'Vida Prima Directa'!G53/'Vida Prima Directa'!$AQ53,'Vida Prima Directa'!G53/'Vida Prima Directa'!G$70),"")</f>
        <v>2.8850787237025485E-3</v>
      </c>
      <c r="H53" s="64">
        <f>IFERROR(IF($C$8=$D$8,'Vida Prima Directa'!H53/'Vida Prima Directa'!$AQ53,'Vida Prima Directa'!H53/'Vida Prima Directa'!H$70),"")</f>
        <v>9.6946023959347358E-2</v>
      </c>
      <c r="I53" s="64">
        <f>IFERROR(IF($C$8=$D$8,'Vida Prima Directa'!I53/'Vida Prima Directa'!$AQ53,'Vida Prima Directa'!I53/'Vida Prima Directa'!I$70),"")</f>
        <v>1.3034750489801242E-2</v>
      </c>
      <c r="J53" s="64">
        <f>IFERROR(IF($C$8=$D$8,'Vida Prima Directa'!J53/'Vida Prima Directa'!$AQ53,'Vida Prima Directa'!J53/'Vida Prima Directa'!J$70),"")</f>
        <v>1.069199228906026E-4</v>
      </c>
      <c r="K53" s="64" t="str">
        <f>IFERROR(IF($C$8=$D$8,'Vida Prima Directa'!K53/'Vida Prima Directa'!$AQ53,'Vida Prima Directa'!K53/'Vida Prima Directa'!K$70),"")</f>
        <v/>
      </c>
      <c r="L53" s="64">
        <f>IFERROR(IF($C$8=$D$8,'Vida Prima Directa'!L53/'Vida Prima Directa'!$AQ53,'Vida Prima Directa'!L53/'Vida Prima Directa'!L$70),"")</f>
        <v>1.1401045342598944E-3</v>
      </c>
      <c r="M53" s="64">
        <f>IFERROR(IF($C$8=$D$8,'Vida Prima Directa'!M53/'Vida Prima Directa'!$AQ53,'Vida Prima Directa'!M53/'Vida Prima Directa'!M$70),"")</f>
        <v>1.4181061070773707E-4</v>
      </c>
      <c r="N53" s="64">
        <f>IFERROR(IF($C$8=$D$8,'Vida Prima Directa'!N53/'Vida Prima Directa'!$AQ53,'Vida Prima Directa'!N53/'Vida Prima Directa'!N$70),"")</f>
        <v>3.2775256618809902E-2</v>
      </c>
      <c r="O53" s="64" t="str">
        <f>IFERROR(IF($C$8=$D$8,'Vida Prima Directa'!O53/'Vida Prima Directa'!$AQ53,'Vida Prima Directa'!O53/'Vida Prima Directa'!O$70),"")</f>
        <v/>
      </c>
      <c r="P53" s="64" t="str">
        <f>IFERROR(IF($C$8=$D$8,'Vida Prima Directa'!P53/'Vida Prima Directa'!$AQ53,'Vida Prima Directa'!P53/'Vida Prima Directa'!P$70),"")</f>
        <v/>
      </c>
      <c r="Q53" s="64">
        <f>IFERROR(IF($C$8=$D$8,'Vida Prima Directa'!Q53/'Vida Prima Directa'!$AQ53,'Vida Prima Directa'!Q53/'Vida Prima Directa'!Q$70),"")</f>
        <v>1.9395606304620234E-3</v>
      </c>
      <c r="R53" s="64">
        <f>IFERROR(IF($C$8=$D$8,'Vida Prima Directa'!R53/'Vida Prima Directa'!$AQ53,'Vida Prima Directa'!R53/'Vida Prima Directa'!R$70),"")</f>
        <v>5.6685151075456576E-6</v>
      </c>
      <c r="S53" s="64" t="str">
        <f>IFERROR(IF($C$8=$D$8,'Vida Prima Directa'!S53/'Vida Prima Directa'!$AQ53,'Vida Prima Directa'!S53/'Vida Prima Directa'!S$70),"")</f>
        <v/>
      </c>
      <c r="T53" s="64" t="str">
        <f>IFERROR(IF($C$8=$D$8,'Vida Prima Directa'!T53/'Vida Prima Directa'!$AQ53,'Vida Prima Directa'!T53/'Vida Prima Directa'!T$70),"")</f>
        <v/>
      </c>
      <c r="U53" s="64" t="str">
        <f>IFERROR(IF($C$8=$D$8,'Vida Prima Directa'!U53/'Vida Prima Directa'!$AQ53,'Vida Prima Directa'!U53/'Vida Prima Directa'!U$70),"")</f>
        <v/>
      </c>
      <c r="V53" s="64" t="str">
        <f>IFERROR(IF($C$8=$D$8,'Vida Prima Directa'!V53/'Vida Prima Directa'!$AQ53,'Vida Prima Directa'!V53/'Vida Prima Directa'!V$70),"")</f>
        <v/>
      </c>
      <c r="W53" s="64" t="str">
        <f>IFERROR(IF($C$8=$D$8,'Vida Prima Directa'!W53/'Vida Prima Directa'!$AQ53,'Vida Prima Directa'!W53/'Vida Prima Directa'!W$70),"")</f>
        <v/>
      </c>
      <c r="X53" s="64" t="str">
        <f>IFERROR(IF($C$8=$D$8,'Vida Prima Directa'!X53/'Vida Prima Directa'!$AQ53,'Vida Prima Directa'!X53/'Vida Prima Directa'!X$70),"")</f>
        <v/>
      </c>
      <c r="Y53" s="64" t="str">
        <f>IFERROR(IF($C$8=$D$8,'Vida Prima Directa'!Y53/'Vida Prima Directa'!$AQ53,'Vida Prima Directa'!Y53/'Vida Prima Directa'!Y$70),"")</f>
        <v/>
      </c>
      <c r="Z53" s="64">
        <f>IFERROR(IF($C$8=$D$8,'Vida Prima Directa'!Z53/'Vida Prima Directa'!$AQ53,'Vida Prima Directa'!Z53/'Vida Prima Directa'!Z$70),"")</f>
        <v>0.26962384955409063</v>
      </c>
      <c r="AA53" s="64" t="str">
        <f>IFERROR(IF($C$8=$D$8,'Vida Prima Directa'!AA53/'Vida Prima Directa'!$AQ53,'Vida Prima Directa'!AA53/'Vida Prima Directa'!AA$70),"")</f>
        <v/>
      </c>
      <c r="AB53" s="64">
        <f>IFERROR(IF($C$8=$D$8,'Vida Prima Directa'!AB53/'Vida Prima Directa'!$AQ53,'Vida Prima Directa'!AB53/'Vida Prima Directa'!AB$70),"")</f>
        <v>1.2785140359031041E-2</v>
      </c>
      <c r="AC53" s="64" t="str">
        <f>IFERROR(IF($C$8=$D$8,'Vida Prima Directa'!AC53/'Vida Prima Directa'!$AQ53,'Vida Prima Directa'!AC53/'Vida Prima Directa'!AC$70),"")</f>
        <v/>
      </c>
      <c r="AD53" s="64" t="str">
        <f>IFERROR(IF($C$8=$D$8,'Vida Prima Directa'!AD53/'Vida Prima Directa'!$AQ53,'Vida Prima Directa'!AD53/'Vida Prima Directa'!AD$70),"")</f>
        <v/>
      </c>
      <c r="AE53" s="64" t="str">
        <f>IFERROR(IF($C$8=$D$8,'Vida Prima Directa'!AE53/'Vida Prima Directa'!$AQ53,'Vida Prima Directa'!AE53/'Vida Prima Directa'!AE$70),"")</f>
        <v/>
      </c>
      <c r="AF53" s="64" t="str">
        <f>IFERROR(IF($C$8=$D$8,'Vida Prima Directa'!AF53/'Vida Prima Directa'!$AQ53,'Vida Prima Directa'!AF53/'Vida Prima Directa'!AF$70),"")</f>
        <v/>
      </c>
      <c r="AG53" s="64">
        <f>IFERROR(IF($C$8=$D$8,'Vida Prima Directa'!AG53/'Vida Prima Directa'!$AQ53,'Vida Prima Directa'!AG53/'Vida Prima Directa'!AG$70),"")</f>
        <v>1.4118023273457037E-2</v>
      </c>
      <c r="AH53" s="64">
        <f>IFERROR(IF($C$8=$D$8,'Vida Prima Directa'!AH53/'Vida Prima Directa'!$AQ53,'Vida Prima Directa'!AH53/'Vida Prima Directa'!AH$70),"")</f>
        <v>1.3487156635194844E-5</v>
      </c>
      <c r="AI53" s="64" t="str">
        <f>IFERROR(IF($C$8=$D$8,'Vida Prima Directa'!AI53/'Vida Prima Directa'!$AQ53,'Vida Prima Directa'!AI53/'Vida Prima Directa'!AI$70),"")</f>
        <v/>
      </c>
      <c r="AJ53" s="64" t="str">
        <f>IFERROR(IF($C$8=$D$8,'Vida Prima Directa'!AJ53/'Vida Prima Directa'!$AQ53,'Vida Prima Directa'!AJ53/'Vida Prima Directa'!AJ$70),"")</f>
        <v/>
      </c>
      <c r="AK53" s="64">
        <f>IFERROR(IF($C$8=$D$8,'Vida Prima Directa'!AK53/'Vida Prima Directa'!$AQ53,'Vida Prima Directa'!AK53/'Vida Prima Directa'!AK$70),"")</f>
        <v>0.23287999709537469</v>
      </c>
      <c r="AL53" s="64" t="str">
        <f>IFERROR(IF($C$8=$D$8,'Vida Prima Directa'!AL53/'Vida Prima Directa'!$AQ53,'Vida Prima Directa'!AL53/'Vida Prima Directa'!AL$70),"")</f>
        <v/>
      </c>
      <c r="AM53" s="64" t="str">
        <f>IFERROR(IF($C$8=$D$8,'Vida Prima Directa'!AM53/'Vida Prima Directa'!$AQ53,'Vida Prima Directa'!AM53/'Vida Prima Directa'!AM$70),"")</f>
        <v/>
      </c>
      <c r="AN53" s="64" t="str">
        <f>IFERROR(IF($C$8=$D$8,'Vida Prima Directa'!AN53/'Vida Prima Directa'!$AQ53,'Vida Prima Directa'!AN53/'Vida Prima Directa'!AN$70),"")</f>
        <v/>
      </c>
      <c r="AO53" s="64" t="str">
        <f>IFERROR(IF($C$8=$D$8,'Vida Prima Directa'!AO53/'Vida Prima Directa'!$AQ53,'Vida Prima Directa'!AO53/'Vida Prima Directa'!AO$70),"")</f>
        <v/>
      </c>
      <c r="AP53" s="64" t="str">
        <f>IFERROR(IF($C$8=$D$8,'Vida Prima Directa'!AP53/'Vida Prima Directa'!$AQ53,'Vida Prima Directa'!AP53/'Vida Prima Directa'!AP$70),"")</f>
        <v/>
      </c>
      <c r="AQ53" s="64">
        <f>IFERROR(IF($C$8=$D$8,'Vida Prima Directa'!AQ53/'Vida Prima Directa'!$AQ53,'Vida Prima Directa'!AQ53/'Vida Prima Directa'!AQ$70),"")</f>
        <v>1</v>
      </c>
    </row>
    <row r="54" spans="2:43" x14ac:dyDescent="0.2">
      <c r="B54" s="62" t="str">
        <f>'Datos Vida'!B291</f>
        <v>310. Accidentes Personales</v>
      </c>
      <c r="C54" s="64" t="str">
        <f>IFERROR(IF($C$8=$D$8,'Vida Prima Directa'!C54/'Vida Prima Directa'!$AQ54,'Vida Prima Directa'!C54/'Vida Prima Directa'!C$70),"")</f>
        <v/>
      </c>
      <c r="D54" s="64" t="str">
        <f>IFERROR(IF($C$8=$D$8,'Vida Prima Directa'!D54/'Vida Prima Directa'!$AQ54,'Vida Prima Directa'!D54/'Vida Prima Directa'!D$70),"")</f>
        <v/>
      </c>
      <c r="E54" s="64">
        <f>IFERROR(IF($C$8=$D$8,'Vida Prima Directa'!E54/'Vida Prima Directa'!$AQ54,'Vida Prima Directa'!E54/'Vida Prima Directa'!E$70),"")</f>
        <v>0.21818697524987687</v>
      </c>
      <c r="F54" s="64">
        <f>IFERROR(IF($C$8=$D$8,'Vida Prima Directa'!F54/'Vida Prima Directa'!$AQ54,'Vida Prima Directa'!F54/'Vida Prima Directa'!F$70),"")</f>
        <v>0.11623875394177711</v>
      </c>
      <c r="G54" s="64">
        <f>IFERROR(IF($C$8=$D$8,'Vida Prima Directa'!G54/'Vida Prima Directa'!$AQ54,'Vida Prima Directa'!G54/'Vida Prima Directa'!G$70),"")</f>
        <v>2.9466406673637969E-2</v>
      </c>
      <c r="H54" s="64">
        <f>IFERROR(IF($C$8=$D$8,'Vida Prima Directa'!H54/'Vida Prima Directa'!$AQ54,'Vida Prima Directa'!H54/'Vida Prima Directa'!H$70),"")</f>
        <v>0.13091475931567417</v>
      </c>
      <c r="I54" s="64">
        <f>IFERROR(IF($C$8=$D$8,'Vida Prima Directa'!I54/'Vida Prima Directa'!$AQ54,'Vida Prima Directa'!I54/'Vida Prima Directa'!I$70),"")</f>
        <v>1.166955139121131E-6</v>
      </c>
      <c r="J54" s="64" t="str">
        <f>IFERROR(IF($C$8=$D$8,'Vida Prima Directa'!J54/'Vida Prima Directa'!$AQ54,'Vida Prima Directa'!J54/'Vida Prima Directa'!J$70),"")</f>
        <v/>
      </c>
      <c r="K54" s="64">
        <f>IFERROR(IF($C$8=$D$8,'Vida Prima Directa'!K54/'Vida Prima Directa'!$AQ54,'Vida Prima Directa'!K54/'Vida Prima Directa'!K$70),"")</f>
        <v>7.2873259439216968E-3</v>
      </c>
      <c r="L54" s="64">
        <f>IFERROR(IF($C$8=$D$8,'Vida Prima Directa'!L54/'Vida Prima Directa'!$AQ54,'Vida Prima Directa'!L54/'Vida Prima Directa'!L$70),"")</f>
        <v>1.485808469780993E-4</v>
      </c>
      <c r="M54" s="64">
        <f>IFERROR(IF($C$8=$D$8,'Vida Prima Directa'!M54/'Vida Prima Directa'!$AQ54,'Vida Prima Directa'!M54/'Vida Prima Directa'!M$70),"")</f>
        <v>1.6277308080241072E-3</v>
      </c>
      <c r="N54" s="64" t="str">
        <f>IFERROR(IF($C$8=$D$8,'Vida Prima Directa'!N54/'Vida Prima Directa'!$AQ54,'Vida Prima Directa'!N54/'Vida Prima Directa'!N$70),"")</f>
        <v/>
      </c>
      <c r="O54" s="64" t="str">
        <f>IFERROR(IF($C$8=$D$8,'Vida Prima Directa'!O54/'Vida Prima Directa'!$AQ54,'Vida Prima Directa'!O54/'Vida Prima Directa'!O$70),"")</f>
        <v/>
      </c>
      <c r="P54" s="64" t="str">
        <f>IFERROR(IF($C$8=$D$8,'Vida Prima Directa'!P54/'Vida Prima Directa'!$AQ54,'Vida Prima Directa'!P54/'Vida Prima Directa'!P$70),"")</f>
        <v/>
      </c>
      <c r="Q54" s="64">
        <f>IFERROR(IF($C$8=$D$8,'Vida Prima Directa'!Q54/'Vida Prima Directa'!$AQ54,'Vida Prima Directa'!Q54/'Vida Prima Directa'!Q$70),"")</f>
        <v>4.4486046013796224E-3</v>
      </c>
      <c r="R54" s="64">
        <f>IFERROR(IF($C$8=$D$8,'Vida Prima Directa'!R54/'Vida Prima Directa'!$AQ54,'Vida Prima Directa'!R54/'Vida Prima Directa'!R$70),"")</f>
        <v>2.1433568006867736E-2</v>
      </c>
      <c r="S54" s="64" t="str">
        <f>IFERROR(IF($C$8=$D$8,'Vida Prima Directa'!S54/'Vida Prima Directa'!$AQ54,'Vida Prima Directa'!S54/'Vida Prima Directa'!S$70),"")</f>
        <v/>
      </c>
      <c r="T54" s="64" t="str">
        <f>IFERROR(IF($C$8=$D$8,'Vida Prima Directa'!T54/'Vida Prima Directa'!$AQ54,'Vida Prima Directa'!T54/'Vida Prima Directa'!T$70),"")</f>
        <v/>
      </c>
      <c r="U54" s="64" t="str">
        <f>IFERROR(IF($C$8=$D$8,'Vida Prima Directa'!U54/'Vida Prima Directa'!$AQ54,'Vida Prima Directa'!U54/'Vida Prima Directa'!U$70),"")</f>
        <v/>
      </c>
      <c r="V54" s="64" t="str">
        <f>IFERROR(IF($C$8=$D$8,'Vida Prima Directa'!V54/'Vida Prima Directa'!$AQ54,'Vida Prima Directa'!V54/'Vida Prima Directa'!V$70),"")</f>
        <v/>
      </c>
      <c r="W54" s="64" t="str">
        <f>IFERROR(IF($C$8=$D$8,'Vida Prima Directa'!W54/'Vida Prima Directa'!$AQ54,'Vida Prima Directa'!W54/'Vida Prima Directa'!W$70),"")</f>
        <v/>
      </c>
      <c r="X54" s="64" t="str">
        <f>IFERROR(IF($C$8=$D$8,'Vida Prima Directa'!X54/'Vida Prima Directa'!$AQ54,'Vida Prima Directa'!X54/'Vida Prima Directa'!X$70),"")</f>
        <v/>
      </c>
      <c r="Y54" s="64" t="str">
        <f>IFERROR(IF($C$8=$D$8,'Vida Prima Directa'!Y54/'Vida Prima Directa'!$AQ54,'Vida Prima Directa'!Y54/'Vida Prima Directa'!Y$70),"")</f>
        <v/>
      </c>
      <c r="Z54" s="64">
        <f>IFERROR(IF($C$8=$D$8,'Vida Prima Directa'!Z54/'Vida Prima Directa'!$AQ54,'Vida Prima Directa'!Z54/'Vida Prima Directa'!Z$70),"")</f>
        <v>0.2897544805328372</v>
      </c>
      <c r="AA54" s="64" t="str">
        <f>IFERROR(IF($C$8=$D$8,'Vida Prima Directa'!AA54/'Vida Prima Directa'!$AQ54,'Vida Prima Directa'!AA54/'Vida Prima Directa'!AA$70),"")</f>
        <v/>
      </c>
      <c r="AB54" s="64" t="str">
        <f>IFERROR(IF($C$8=$D$8,'Vida Prima Directa'!AB54/'Vida Prima Directa'!$AQ54,'Vida Prima Directa'!AB54/'Vida Prima Directa'!AB$70),"")</f>
        <v/>
      </c>
      <c r="AC54" s="64" t="str">
        <f>IFERROR(IF($C$8=$D$8,'Vida Prima Directa'!AC54/'Vida Prima Directa'!$AQ54,'Vida Prima Directa'!AC54/'Vida Prima Directa'!AC$70),"")</f>
        <v/>
      </c>
      <c r="AD54" s="64" t="str">
        <f>IFERROR(IF($C$8=$D$8,'Vida Prima Directa'!AD54/'Vida Prima Directa'!$AQ54,'Vida Prima Directa'!AD54/'Vida Prima Directa'!AD$70),"")</f>
        <v/>
      </c>
      <c r="AE54" s="64" t="str">
        <f>IFERROR(IF($C$8=$D$8,'Vida Prima Directa'!AE54/'Vida Prima Directa'!$AQ54,'Vida Prima Directa'!AE54/'Vida Prima Directa'!AE$70),"")</f>
        <v/>
      </c>
      <c r="AF54" s="64" t="str">
        <f>IFERROR(IF($C$8=$D$8,'Vida Prima Directa'!AF54/'Vida Prima Directa'!$AQ54,'Vida Prima Directa'!AF54/'Vida Prima Directa'!AF$70),"")</f>
        <v/>
      </c>
      <c r="AG54" s="64">
        <f>IFERROR(IF($C$8=$D$8,'Vida Prima Directa'!AG54/'Vida Prima Directa'!$AQ54,'Vida Prima Directa'!AG54/'Vida Prima Directa'!AG$70),"")</f>
        <v>3.7745198297082963E-2</v>
      </c>
      <c r="AH54" s="64">
        <f>IFERROR(IF($C$8=$D$8,'Vida Prima Directa'!AH54/'Vida Prima Directa'!$AQ54,'Vida Prima Directa'!AH54/'Vida Prima Directa'!AH$70),"")</f>
        <v>6.8881243197123463E-4</v>
      </c>
      <c r="AI54" s="64" t="str">
        <f>IFERROR(IF($C$8=$D$8,'Vida Prima Directa'!AI54/'Vida Prima Directa'!$AQ54,'Vida Prima Directa'!AI54/'Vida Prima Directa'!AI$70),"")</f>
        <v/>
      </c>
      <c r="AJ54" s="64">
        <f>IFERROR(IF($C$8=$D$8,'Vida Prima Directa'!AJ54/'Vida Prima Directa'!$AQ54,'Vida Prima Directa'!AJ54/'Vida Prima Directa'!AJ$70),"")</f>
        <v>5.3625707307812876E-3</v>
      </c>
      <c r="AK54" s="64">
        <f>IFERROR(IF($C$8=$D$8,'Vida Prima Directa'!AK54/'Vida Prima Directa'!$AQ54,'Vida Prima Directa'!AK54/'Vida Prima Directa'!AK$70),"")</f>
        <v>0.13669506566405087</v>
      </c>
      <c r="AL54" s="64" t="str">
        <f>IFERROR(IF($C$8=$D$8,'Vida Prima Directa'!AL54/'Vida Prima Directa'!$AQ54,'Vida Prima Directa'!AL54/'Vida Prima Directa'!AL$70),"")</f>
        <v/>
      </c>
      <c r="AM54" s="64" t="str">
        <f>IFERROR(IF($C$8=$D$8,'Vida Prima Directa'!AM54/'Vida Prima Directa'!$AQ54,'Vida Prima Directa'!AM54/'Vida Prima Directa'!AM$70),"")</f>
        <v/>
      </c>
      <c r="AN54" s="64" t="str">
        <f>IFERROR(IF($C$8=$D$8,'Vida Prima Directa'!AN54/'Vida Prima Directa'!$AQ54,'Vida Prima Directa'!AN54/'Vida Prima Directa'!AN$70),"")</f>
        <v/>
      </c>
      <c r="AO54" s="64" t="str">
        <f>IFERROR(IF($C$8=$D$8,'Vida Prima Directa'!AO54/'Vida Prima Directa'!$AQ54,'Vida Prima Directa'!AO54/'Vida Prima Directa'!AO$70),"")</f>
        <v/>
      </c>
      <c r="AP54" s="64" t="str">
        <f>IFERROR(IF($C$8=$D$8,'Vida Prima Directa'!AP54/'Vida Prima Directa'!$AQ54,'Vida Prima Directa'!AP54/'Vida Prima Directa'!AP$70),"")</f>
        <v/>
      </c>
      <c r="AQ54" s="64">
        <f>IFERROR(IF($C$8=$D$8,'Vida Prima Directa'!AQ54/'Vida Prima Directa'!$AQ54,'Vida Prima Directa'!AQ54/'Vida Prima Directa'!AQ$70),"")</f>
        <v>1</v>
      </c>
    </row>
    <row r="55" spans="2:43" x14ac:dyDescent="0.2">
      <c r="B55" s="62" t="str">
        <f>'Datos Vida'!B292</f>
        <v>311. Asistencia</v>
      </c>
      <c r="C55" s="64" t="str">
        <f>IFERROR(IF($C$8=$D$8,'Vida Prima Directa'!C55/'Vida Prima Directa'!$AQ55,'Vida Prima Directa'!C55/'Vida Prima Directa'!C$70),"")</f>
        <v/>
      </c>
      <c r="D55" s="64" t="str">
        <f>IFERROR(IF($C$8=$D$8,'Vida Prima Directa'!D55/'Vida Prima Directa'!$AQ55,'Vida Prima Directa'!D55/'Vida Prima Directa'!D$70),"")</f>
        <v/>
      </c>
      <c r="E55" s="64">
        <f>IFERROR(IF($C$8=$D$8,'Vida Prima Directa'!E55/'Vida Prima Directa'!$AQ55,'Vida Prima Directa'!E55/'Vida Prima Directa'!E$70),"")</f>
        <v>5.3910411276066853E-4</v>
      </c>
      <c r="F55" s="64">
        <f>IFERROR(IF($C$8=$D$8,'Vida Prima Directa'!F55/'Vida Prima Directa'!$AQ55,'Vida Prima Directa'!F55/'Vida Prima Directa'!F$70),"")</f>
        <v>8.1487334230781042E-2</v>
      </c>
      <c r="G55" s="64" t="str">
        <f>IFERROR(IF($C$8=$D$8,'Vida Prima Directa'!G55/'Vida Prima Directa'!$AQ55,'Vida Prima Directa'!G55/'Vida Prima Directa'!G$70),"")</f>
        <v/>
      </c>
      <c r="H55" s="64">
        <f>IFERROR(IF($C$8=$D$8,'Vida Prima Directa'!H55/'Vida Prima Directa'!$AQ55,'Vida Prima Directa'!H55/'Vida Prima Directa'!H$70),"")</f>
        <v>8.4731491200105071E-6</v>
      </c>
      <c r="I55" s="64" t="str">
        <f>IFERROR(IF($C$8=$D$8,'Vida Prima Directa'!I55/'Vida Prima Directa'!$AQ55,'Vida Prima Directa'!I55/'Vida Prima Directa'!I$70),"")</f>
        <v/>
      </c>
      <c r="J55" s="64" t="str">
        <f>IFERROR(IF($C$8=$D$8,'Vida Prima Directa'!J55/'Vida Prima Directa'!$AQ55,'Vida Prima Directa'!J55/'Vida Prima Directa'!J$70),"")</f>
        <v/>
      </c>
      <c r="K55" s="64" t="str">
        <f>IFERROR(IF($C$8=$D$8,'Vida Prima Directa'!K55/'Vida Prima Directa'!$AQ55,'Vida Prima Directa'!K55/'Vida Prima Directa'!K$70),"")</f>
        <v/>
      </c>
      <c r="L55" s="64" t="str">
        <f>IFERROR(IF($C$8=$D$8,'Vida Prima Directa'!L55/'Vida Prima Directa'!$AQ55,'Vida Prima Directa'!L55/'Vida Prima Directa'!L$70),"")</f>
        <v/>
      </c>
      <c r="M55" s="64" t="str">
        <f>IFERROR(IF($C$8=$D$8,'Vida Prima Directa'!M55/'Vida Prima Directa'!$AQ55,'Vida Prima Directa'!M55/'Vida Prima Directa'!M$70),"")</f>
        <v/>
      </c>
      <c r="N55" s="64" t="str">
        <f>IFERROR(IF($C$8=$D$8,'Vida Prima Directa'!N55/'Vida Prima Directa'!$AQ55,'Vida Prima Directa'!N55/'Vida Prima Directa'!N$70),"")</f>
        <v/>
      </c>
      <c r="O55" s="64" t="str">
        <f>IFERROR(IF($C$8=$D$8,'Vida Prima Directa'!O55/'Vida Prima Directa'!$AQ55,'Vida Prima Directa'!O55/'Vida Prima Directa'!O$70),"")</f>
        <v/>
      </c>
      <c r="P55" s="64" t="str">
        <f>IFERROR(IF($C$8=$D$8,'Vida Prima Directa'!P55/'Vida Prima Directa'!$AQ55,'Vida Prima Directa'!P55/'Vida Prima Directa'!P$70),"")</f>
        <v/>
      </c>
      <c r="Q55" s="64">
        <f>IFERROR(IF($C$8=$D$8,'Vida Prima Directa'!Q55/'Vida Prima Directa'!$AQ55,'Vida Prima Directa'!Q55/'Vida Prima Directa'!Q$70),"")</f>
        <v>0.21678234280454881</v>
      </c>
      <c r="R55" s="64" t="str">
        <f>IFERROR(IF($C$8=$D$8,'Vida Prima Directa'!R55/'Vida Prima Directa'!$AQ55,'Vida Prima Directa'!R55/'Vida Prima Directa'!R$70),"")</f>
        <v/>
      </c>
      <c r="S55" s="64" t="str">
        <f>IFERROR(IF($C$8=$D$8,'Vida Prima Directa'!S55/'Vida Prima Directa'!$AQ55,'Vida Prima Directa'!S55/'Vida Prima Directa'!S$70),"")</f>
        <v/>
      </c>
      <c r="T55" s="64" t="str">
        <f>IFERROR(IF($C$8=$D$8,'Vida Prima Directa'!T55/'Vida Prima Directa'!$AQ55,'Vida Prima Directa'!T55/'Vida Prima Directa'!T$70),"")</f>
        <v/>
      </c>
      <c r="U55" s="64" t="str">
        <f>IFERROR(IF($C$8=$D$8,'Vida Prima Directa'!U55/'Vida Prima Directa'!$AQ55,'Vida Prima Directa'!U55/'Vida Prima Directa'!U$70),"")</f>
        <v/>
      </c>
      <c r="V55" s="64" t="str">
        <f>IFERROR(IF($C$8=$D$8,'Vida Prima Directa'!V55/'Vida Prima Directa'!$AQ55,'Vida Prima Directa'!V55/'Vida Prima Directa'!V$70),"")</f>
        <v/>
      </c>
      <c r="W55" s="64" t="str">
        <f>IFERROR(IF($C$8=$D$8,'Vida Prima Directa'!W55/'Vida Prima Directa'!$AQ55,'Vida Prima Directa'!W55/'Vida Prima Directa'!W$70),"")</f>
        <v/>
      </c>
      <c r="X55" s="64" t="str">
        <f>IFERROR(IF($C$8=$D$8,'Vida Prima Directa'!X55/'Vida Prima Directa'!$AQ55,'Vida Prima Directa'!X55/'Vida Prima Directa'!X$70),"")</f>
        <v/>
      </c>
      <c r="Y55" s="64" t="str">
        <f>IFERROR(IF($C$8=$D$8,'Vida Prima Directa'!Y55/'Vida Prima Directa'!$AQ55,'Vida Prima Directa'!Y55/'Vida Prima Directa'!Y$70),"")</f>
        <v/>
      </c>
      <c r="Z55" s="64" t="str">
        <f>IFERROR(IF($C$8=$D$8,'Vida Prima Directa'!Z55/'Vida Prima Directa'!$AQ55,'Vida Prima Directa'!Z55/'Vida Prima Directa'!Z$70),"")</f>
        <v/>
      </c>
      <c r="AA55" s="64" t="str">
        <f>IFERROR(IF($C$8=$D$8,'Vida Prima Directa'!AA55/'Vida Prima Directa'!$AQ55,'Vida Prima Directa'!AA55/'Vida Prima Directa'!AA$70),"")</f>
        <v/>
      </c>
      <c r="AB55" s="64" t="str">
        <f>IFERROR(IF($C$8=$D$8,'Vida Prima Directa'!AB55/'Vida Prima Directa'!$AQ55,'Vida Prima Directa'!AB55/'Vida Prima Directa'!AB$70),"")</f>
        <v/>
      </c>
      <c r="AC55" s="64" t="str">
        <f>IFERROR(IF($C$8=$D$8,'Vida Prima Directa'!AC55/'Vida Prima Directa'!$AQ55,'Vida Prima Directa'!AC55/'Vida Prima Directa'!AC$70),"")</f>
        <v/>
      </c>
      <c r="AD55" s="64" t="str">
        <f>IFERROR(IF($C$8=$D$8,'Vida Prima Directa'!AD55/'Vida Prima Directa'!$AQ55,'Vida Prima Directa'!AD55/'Vida Prima Directa'!AD$70),"")</f>
        <v/>
      </c>
      <c r="AE55" s="64" t="str">
        <f>IFERROR(IF($C$8=$D$8,'Vida Prima Directa'!AE55/'Vida Prima Directa'!$AQ55,'Vida Prima Directa'!AE55/'Vida Prima Directa'!AE$70),"")</f>
        <v/>
      </c>
      <c r="AF55" s="64" t="str">
        <f>IFERROR(IF($C$8=$D$8,'Vida Prima Directa'!AF55/'Vida Prima Directa'!$AQ55,'Vida Prima Directa'!AF55/'Vida Prima Directa'!AF$70),"")</f>
        <v/>
      </c>
      <c r="AG55" s="64" t="str">
        <f>IFERROR(IF($C$8=$D$8,'Vida Prima Directa'!AG55/'Vida Prima Directa'!$AQ55,'Vida Prima Directa'!AG55/'Vida Prima Directa'!AG$70),"")</f>
        <v/>
      </c>
      <c r="AH55" s="64" t="str">
        <f>IFERROR(IF($C$8=$D$8,'Vida Prima Directa'!AH55/'Vida Prima Directa'!$AQ55,'Vida Prima Directa'!AH55/'Vida Prima Directa'!AH$70),"")</f>
        <v/>
      </c>
      <c r="AI55" s="64" t="str">
        <f>IFERROR(IF($C$8=$D$8,'Vida Prima Directa'!AI55/'Vida Prima Directa'!$AQ55,'Vida Prima Directa'!AI55/'Vida Prima Directa'!AI$70),"")</f>
        <v/>
      </c>
      <c r="AJ55" s="64">
        <f>IFERROR(IF($C$8=$D$8,'Vida Prima Directa'!AJ55/'Vida Prima Directa'!$AQ55,'Vida Prima Directa'!AJ55/'Vida Prima Directa'!AJ$70),"")</f>
        <v>-1.695794882006103E-2</v>
      </c>
      <c r="AK55" s="64">
        <f>IFERROR(IF($C$8=$D$8,'Vida Prima Directa'!AK55/'Vida Prima Directa'!$AQ55,'Vida Prima Directa'!AK55/'Vida Prima Directa'!AK$70),"")</f>
        <v>0.71814069452285045</v>
      </c>
      <c r="AL55" s="64" t="str">
        <f>IFERROR(IF($C$8=$D$8,'Vida Prima Directa'!AL55/'Vida Prima Directa'!$AQ55,'Vida Prima Directa'!AL55/'Vida Prima Directa'!AL$70),"")</f>
        <v/>
      </c>
      <c r="AM55" s="64" t="str">
        <f>IFERROR(IF($C$8=$D$8,'Vida Prima Directa'!AM55/'Vida Prima Directa'!$AQ55,'Vida Prima Directa'!AM55/'Vida Prima Directa'!AM$70),"")</f>
        <v/>
      </c>
      <c r="AN55" s="64" t="str">
        <f>IFERROR(IF($C$8=$D$8,'Vida Prima Directa'!AN55/'Vida Prima Directa'!$AQ55,'Vida Prima Directa'!AN55/'Vida Prima Directa'!AN$70),"")</f>
        <v/>
      </c>
      <c r="AO55" s="64" t="str">
        <f>IFERROR(IF($C$8=$D$8,'Vida Prima Directa'!AO55/'Vida Prima Directa'!$AQ55,'Vida Prima Directa'!AO55/'Vida Prima Directa'!AO$70),"")</f>
        <v/>
      </c>
      <c r="AP55" s="64" t="str">
        <f>IFERROR(IF($C$8=$D$8,'Vida Prima Directa'!AP55/'Vida Prima Directa'!$AQ55,'Vida Prima Directa'!AP55/'Vida Prima Directa'!AP$70),"")</f>
        <v/>
      </c>
      <c r="AQ55" s="64">
        <f>IFERROR(IF($C$8=$D$8,'Vida Prima Directa'!AQ55/'Vida Prima Directa'!$AQ55,'Vida Prima Directa'!AQ55/'Vida Prima Directa'!AQ$70),"")</f>
        <v>1</v>
      </c>
    </row>
    <row r="56" spans="2:43" x14ac:dyDescent="0.2">
      <c r="B56" s="62" t="str">
        <f>'Datos Vida'!B293</f>
        <v>312. Desgravamen Hipotecario</v>
      </c>
      <c r="C56" s="64" t="str">
        <f>IFERROR(IF($C$8=$D$8,'Vida Prima Directa'!C56/'Vida Prima Directa'!$AQ56,'Vida Prima Directa'!C56/'Vida Prima Directa'!C$70),"")</f>
        <v/>
      </c>
      <c r="D56" s="64" t="str">
        <f>IFERROR(IF($C$8=$D$8,'Vida Prima Directa'!D56/'Vida Prima Directa'!$AQ56,'Vida Prima Directa'!D56/'Vida Prima Directa'!D$70),"")</f>
        <v/>
      </c>
      <c r="E56" s="64">
        <f>IFERROR(IF($C$8=$D$8,'Vida Prima Directa'!E56/'Vida Prima Directa'!$AQ56,'Vida Prima Directa'!E56/'Vida Prima Directa'!E$70),"")</f>
        <v>0.39680940700397732</v>
      </c>
      <c r="F56" s="64">
        <f>IFERROR(IF($C$8=$D$8,'Vida Prima Directa'!F56/'Vida Prima Directa'!$AQ56,'Vida Prima Directa'!F56/'Vida Prima Directa'!F$70),"")</f>
        <v>3.6992567339717383E-2</v>
      </c>
      <c r="G56" s="64">
        <f>IFERROR(IF($C$8=$D$8,'Vida Prima Directa'!G56/'Vida Prima Directa'!$AQ56,'Vida Prima Directa'!G56/'Vida Prima Directa'!G$70),"")</f>
        <v>0.13725291832388659</v>
      </c>
      <c r="H56" s="64">
        <f>IFERROR(IF($C$8=$D$8,'Vida Prima Directa'!H56/'Vida Prima Directa'!$AQ56,'Vida Prima Directa'!H56/'Vida Prima Directa'!H$70),"")</f>
        <v>7.1243134374552493E-3</v>
      </c>
      <c r="I56" s="64" t="str">
        <f>IFERROR(IF($C$8=$D$8,'Vida Prima Directa'!I56/'Vida Prima Directa'!$AQ56,'Vida Prima Directa'!I56/'Vida Prima Directa'!I$70),"")</f>
        <v/>
      </c>
      <c r="J56" s="64" t="str">
        <f>IFERROR(IF($C$8=$D$8,'Vida Prima Directa'!J56/'Vida Prima Directa'!$AQ56,'Vida Prima Directa'!J56/'Vida Prima Directa'!J$70),"")</f>
        <v/>
      </c>
      <c r="K56" s="64" t="str">
        <f>IFERROR(IF($C$8=$D$8,'Vida Prima Directa'!K56/'Vida Prima Directa'!$AQ56,'Vida Prima Directa'!K56/'Vida Prima Directa'!K$70),"")</f>
        <v/>
      </c>
      <c r="L56" s="64" t="str">
        <f>IFERROR(IF($C$8=$D$8,'Vida Prima Directa'!L56/'Vida Prima Directa'!$AQ56,'Vida Prima Directa'!L56/'Vida Prima Directa'!L$70),"")</f>
        <v/>
      </c>
      <c r="M56" s="64" t="str">
        <f>IFERROR(IF($C$8=$D$8,'Vida Prima Directa'!M56/'Vida Prima Directa'!$AQ56,'Vida Prima Directa'!M56/'Vida Prima Directa'!M$70),"")</f>
        <v/>
      </c>
      <c r="N56" s="64" t="str">
        <f>IFERROR(IF($C$8=$D$8,'Vida Prima Directa'!N56/'Vida Prima Directa'!$AQ56,'Vida Prima Directa'!N56/'Vida Prima Directa'!N$70),"")</f>
        <v/>
      </c>
      <c r="O56" s="64" t="str">
        <f>IFERROR(IF($C$8=$D$8,'Vida Prima Directa'!O56/'Vida Prima Directa'!$AQ56,'Vida Prima Directa'!O56/'Vida Prima Directa'!O$70),"")</f>
        <v/>
      </c>
      <c r="P56" s="64" t="str">
        <f>IFERROR(IF($C$8=$D$8,'Vida Prima Directa'!P56/'Vida Prima Directa'!$AQ56,'Vida Prima Directa'!P56/'Vida Prima Directa'!P$70),"")</f>
        <v/>
      </c>
      <c r="Q56" s="64" t="str">
        <f>IFERROR(IF($C$8=$D$8,'Vida Prima Directa'!Q56/'Vida Prima Directa'!$AQ56,'Vida Prima Directa'!Q56/'Vida Prima Directa'!Q$70),"")</f>
        <v/>
      </c>
      <c r="R56" s="64">
        <f>IFERROR(IF($C$8=$D$8,'Vida Prima Directa'!R56/'Vida Prima Directa'!$AQ56,'Vida Prima Directa'!R56/'Vida Prima Directa'!R$70),"")</f>
        <v>4.3282658203873852E-3</v>
      </c>
      <c r="S56" s="64" t="str">
        <f>IFERROR(IF($C$8=$D$8,'Vida Prima Directa'!S56/'Vida Prima Directa'!$AQ56,'Vida Prima Directa'!S56/'Vida Prima Directa'!S$70),"")</f>
        <v/>
      </c>
      <c r="T56" s="64" t="str">
        <f>IFERROR(IF($C$8=$D$8,'Vida Prima Directa'!T56/'Vida Prima Directa'!$AQ56,'Vida Prima Directa'!T56/'Vida Prima Directa'!T$70),"")</f>
        <v/>
      </c>
      <c r="U56" s="64" t="str">
        <f>IFERROR(IF($C$8=$D$8,'Vida Prima Directa'!U56/'Vida Prima Directa'!$AQ56,'Vida Prima Directa'!U56/'Vida Prima Directa'!U$70),"")</f>
        <v/>
      </c>
      <c r="V56" s="64" t="str">
        <f>IFERROR(IF($C$8=$D$8,'Vida Prima Directa'!V56/'Vida Prima Directa'!$AQ56,'Vida Prima Directa'!V56/'Vida Prima Directa'!V$70),"")</f>
        <v/>
      </c>
      <c r="W56" s="64" t="str">
        <f>IFERROR(IF($C$8=$D$8,'Vida Prima Directa'!W56/'Vida Prima Directa'!$AQ56,'Vida Prima Directa'!W56/'Vida Prima Directa'!W$70),"")</f>
        <v/>
      </c>
      <c r="X56" s="64" t="str">
        <f>IFERROR(IF($C$8=$D$8,'Vida Prima Directa'!X56/'Vida Prima Directa'!$AQ56,'Vida Prima Directa'!X56/'Vida Prima Directa'!X$70),"")</f>
        <v/>
      </c>
      <c r="Y56" s="64" t="str">
        <f>IFERROR(IF($C$8=$D$8,'Vida Prima Directa'!Y56/'Vida Prima Directa'!$AQ56,'Vida Prima Directa'!Y56/'Vida Prima Directa'!Y$70),"")</f>
        <v/>
      </c>
      <c r="Z56" s="64">
        <f>IFERROR(IF($C$8=$D$8,'Vida Prima Directa'!Z56/'Vida Prima Directa'!$AQ56,'Vida Prima Directa'!Z56/'Vida Prima Directa'!Z$70),"")</f>
        <v>4.8342318121555638E-3</v>
      </c>
      <c r="AA56" s="64" t="str">
        <f>IFERROR(IF($C$8=$D$8,'Vida Prima Directa'!AA56/'Vida Prima Directa'!$AQ56,'Vida Prima Directa'!AA56/'Vida Prima Directa'!AA$70),"")</f>
        <v/>
      </c>
      <c r="AB56" s="64" t="str">
        <f>IFERROR(IF($C$8=$D$8,'Vida Prima Directa'!AB56/'Vida Prima Directa'!$AQ56,'Vida Prima Directa'!AB56/'Vida Prima Directa'!AB$70),"")</f>
        <v/>
      </c>
      <c r="AC56" s="64" t="str">
        <f>IFERROR(IF($C$8=$D$8,'Vida Prima Directa'!AC56/'Vida Prima Directa'!$AQ56,'Vida Prima Directa'!AC56/'Vida Prima Directa'!AC$70),"")</f>
        <v/>
      </c>
      <c r="AD56" s="64" t="str">
        <f>IFERROR(IF($C$8=$D$8,'Vida Prima Directa'!AD56/'Vida Prima Directa'!$AQ56,'Vida Prima Directa'!AD56/'Vida Prima Directa'!AD$70),"")</f>
        <v/>
      </c>
      <c r="AE56" s="64" t="str">
        <f>IFERROR(IF($C$8=$D$8,'Vida Prima Directa'!AE56/'Vida Prima Directa'!$AQ56,'Vida Prima Directa'!AE56/'Vida Prima Directa'!AE$70),"")</f>
        <v/>
      </c>
      <c r="AF56" s="64">
        <f>IFERROR(IF($C$8=$D$8,'Vida Prima Directa'!AF56/'Vida Prima Directa'!$AQ56,'Vida Prima Directa'!AF56/'Vida Prima Directa'!AF$70),"")</f>
        <v>0.30270365904922925</v>
      </c>
      <c r="AG56" s="64">
        <f>IFERROR(IF($C$8=$D$8,'Vida Prima Directa'!AG56/'Vida Prima Directa'!$AQ56,'Vida Prima Directa'!AG56/'Vida Prima Directa'!AG$70),"")</f>
        <v>4.3472516710782207E-3</v>
      </c>
      <c r="AH56" s="64">
        <f>IFERROR(IF($C$8=$D$8,'Vida Prima Directa'!AH56/'Vida Prima Directa'!$AQ56,'Vida Prima Directa'!AH56/'Vida Prima Directa'!AH$70),"")</f>
        <v>2.7519320759249251E-3</v>
      </c>
      <c r="AI56" s="64" t="str">
        <f>IFERROR(IF($C$8=$D$8,'Vida Prima Directa'!AI56/'Vida Prima Directa'!$AQ56,'Vida Prima Directa'!AI56/'Vida Prima Directa'!AI$70),"")</f>
        <v/>
      </c>
      <c r="AJ56" s="64" t="str">
        <f>IFERROR(IF($C$8=$D$8,'Vida Prima Directa'!AJ56/'Vida Prima Directa'!$AQ56,'Vida Prima Directa'!AJ56/'Vida Prima Directa'!AJ$70),"")</f>
        <v/>
      </c>
      <c r="AK56" s="64">
        <f>IFERROR(IF($C$8=$D$8,'Vida Prima Directa'!AK56/'Vida Prima Directa'!$AQ56,'Vida Prima Directa'!AK56/'Vida Prima Directa'!AK$70),"")</f>
        <v>0.10285545346618809</v>
      </c>
      <c r="AL56" s="64" t="str">
        <f>IFERROR(IF($C$8=$D$8,'Vida Prima Directa'!AL56/'Vida Prima Directa'!$AQ56,'Vida Prima Directa'!AL56/'Vida Prima Directa'!AL$70),"")</f>
        <v/>
      </c>
      <c r="AM56" s="64" t="str">
        <f>IFERROR(IF($C$8=$D$8,'Vida Prima Directa'!AM56/'Vida Prima Directa'!$AQ56,'Vida Prima Directa'!AM56/'Vida Prima Directa'!AM$70),"")</f>
        <v/>
      </c>
      <c r="AN56" s="64" t="str">
        <f>IFERROR(IF($C$8=$D$8,'Vida Prima Directa'!AN56/'Vida Prima Directa'!$AQ56,'Vida Prima Directa'!AN56/'Vida Prima Directa'!AN$70),"")</f>
        <v/>
      </c>
      <c r="AO56" s="64" t="str">
        <f>IFERROR(IF($C$8=$D$8,'Vida Prima Directa'!AO56/'Vida Prima Directa'!$AQ56,'Vida Prima Directa'!AO56/'Vida Prima Directa'!AO$70),"")</f>
        <v/>
      </c>
      <c r="AP56" s="64" t="str">
        <f>IFERROR(IF($C$8=$D$8,'Vida Prima Directa'!AP56/'Vida Prima Directa'!$AQ56,'Vida Prima Directa'!AP56/'Vida Prima Directa'!AP$70),"")</f>
        <v/>
      </c>
      <c r="AQ56" s="64">
        <f>IFERROR(IF($C$8=$D$8,'Vida Prima Directa'!AQ56/'Vida Prima Directa'!$AQ56,'Vida Prima Directa'!AQ56/'Vida Prima Directa'!AQ$70),"")</f>
        <v>1</v>
      </c>
    </row>
    <row r="57" spans="2:43" x14ac:dyDescent="0.2">
      <c r="B57" s="62" t="str">
        <f>'Datos Vida'!B294</f>
        <v>313. Desgravamen Consumos y Otros</v>
      </c>
      <c r="C57" s="64" t="str">
        <f>IFERROR(IF($C$8=$D$8,'Vida Prima Directa'!C57/'Vida Prima Directa'!$AQ57,'Vida Prima Directa'!C57/'Vida Prima Directa'!C$70),"")</f>
        <v/>
      </c>
      <c r="D57" s="64" t="str">
        <f>IFERROR(IF($C$8=$D$8,'Vida Prima Directa'!D57/'Vida Prima Directa'!$AQ57,'Vida Prima Directa'!D57/'Vida Prima Directa'!D$70),"")</f>
        <v/>
      </c>
      <c r="E57" s="64">
        <f>IFERROR(IF($C$8=$D$8,'Vida Prima Directa'!E57/'Vida Prima Directa'!$AQ57,'Vida Prima Directa'!E57/'Vida Prima Directa'!E$70),"")</f>
        <v>0.21204602912750392</v>
      </c>
      <c r="F57" s="64">
        <f>IFERROR(IF($C$8=$D$8,'Vida Prima Directa'!F57/'Vida Prima Directa'!$AQ57,'Vida Prima Directa'!F57/'Vida Prima Directa'!F$70),"")</f>
        <v>0.13506105287921419</v>
      </c>
      <c r="G57" s="64">
        <f>IFERROR(IF($C$8=$D$8,'Vida Prima Directa'!G57/'Vida Prima Directa'!$AQ57,'Vida Prima Directa'!G57/'Vida Prima Directa'!G$70),"")</f>
        <v>4.919044794392019E-2</v>
      </c>
      <c r="H57" s="64">
        <f>IFERROR(IF($C$8=$D$8,'Vida Prima Directa'!H57/'Vida Prima Directa'!$AQ57,'Vida Prima Directa'!H57/'Vida Prima Directa'!H$70),"")</f>
        <v>0.22120578312655109</v>
      </c>
      <c r="I57" s="64" t="str">
        <f>IFERROR(IF($C$8=$D$8,'Vida Prima Directa'!I57/'Vida Prima Directa'!$AQ57,'Vida Prima Directa'!I57/'Vida Prima Directa'!I$70),"")</f>
        <v/>
      </c>
      <c r="J57" s="64" t="str">
        <f>IFERROR(IF($C$8=$D$8,'Vida Prima Directa'!J57/'Vida Prima Directa'!$AQ57,'Vida Prima Directa'!J57/'Vida Prima Directa'!J$70),"")</f>
        <v/>
      </c>
      <c r="K57" s="64">
        <f>IFERROR(IF($C$8=$D$8,'Vida Prima Directa'!K57/'Vida Prima Directa'!$AQ57,'Vida Prima Directa'!K57/'Vida Prima Directa'!K$70),"")</f>
        <v>8.0965589516238487E-2</v>
      </c>
      <c r="L57" s="64">
        <f>IFERROR(IF($C$8=$D$8,'Vida Prima Directa'!L57/'Vida Prima Directa'!$AQ57,'Vida Prima Directa'!L57/'Vida Prima Directa'!L$70),"")</f>
        <v>2.5269647714073239E-3</v>
      </c>
      <c r="M57" s="64">
        <f>IFERROR(IF($C$8=$D$8,'Vida Prima Directa'!M57/'Vida Prima Directa'!$AQ57,'Vida Prima Directa'!M57/'Vida Prima Directa'!M$70),"")</f>
        <v>2.0670390296703901E-4</v>
      </c>
      <c r="N57" s="64" t="str">
        <f>IFERROR(IF($C$8=$D$8,'Vida Prima Directa'!N57/'Vida Prima Directa'!$AQ57,'Vida Prima Directa'!N57/'Vida Prima Directa'!N$70),"")</f>
        <v/>
      </c>
      <c r="O57" s="64" t="str">
        <f>IFERROR(IF($C$8=$D$8,'Vida Prima Directa'!O57/'Vida Prima Directa'!$AQ57,'Vida Prima Directa'!O57/'Vida Prima Directa'!O$70),"")</f>
        <v/>
      </c>
      <c r="P57" s="64" t="str">
        <f>IFERROR(IF($C$8=$D$8,'Vida Prima Directa'!P57/'Vida Prima Directa'!$AQ57,'Vida Prima Directa'!P57/'Vida Prima Directa'!P$70),"")</f>
        <v/>
      </c>
      <c r="Q57" s="64">
        <f>IFERROR(IF($C$8=$D$8,'Vida Prima Directa'!Q57/'Vida Prima Directa'!$AQ57,'Vida Prima Directa'!Q57/'Vida Prima Directa'!Q$70),"")</f>
        <v>2.2035343937918139E-3</v>
      </c>
      <c r="R57" s="64">
        <f>IFERROR(IF($C$8=$D$8,'Vida Prima Directa'!R57/'Vida Prima Directa'!$AQ57,'Vida Prima Directa'!R57/'Vida Prima Directa'!R$70),"")</f>
        <v>6.3044382094131655E-3</v>
      </c>
      <c r="S57" s="64" t="str">
        <f>IFERROR(IF($C$8=$D$8,'Vida Prima Directa'!S57/'Vida Prima Directa'!$AQ57,'Vida Prima Directa'!S57/'Vida Prima Directa'!S$70),"")</f>
        <v/>
      </c>
      <c r="T57" s="64" t="str">
        <f>IFERROR(IF($C$8=$D$8,'Vida Prima Directa'!T57/'Vida Prima Directa'!$AQ57,'Vida Prima Directa'!T57/'Vida Prima Directa'!T$70),"")</f>
        <v/>
      </c>
      <c r="U57" s="64">
        <f>IFERROR(IF($C$8=$D$8,'Vida Prima Directa'!U57/'Vida Prima Directa'!$AQ57,'Vida Prima Directa'!U57/'Vida Prima Directa'!U$70),"")</f>
        <v>2.1613574742674851E-3</v>
      </c>
      <c r="V57" s="64" t="str">
        <f>IFERROR(IF($C$8=$D$8,'Vida Prima Directa'!V57/'Vida Prima Directa'!$AQ57,'Vida Prima Directa'!V57/'Vida Prima Directa'!V$70),"")</f>
        <v/>
      </c>
      <c r="W57" s="64" t="str">
        <f>IFERROR(IF($C$8=$D$8,'Vida Prima Directa'!W57/'Vida Prima Directa'!$AQ57,'Vida Prima Directa'!W57/'Vida Prima Directa'!W$70),"")</f>
        <v/>
      </c>
      <c r="X57" s="64" t="str">
        <f>IFERROR(IF($C$8=$D$8,'Vida Prima Directa'!X57/'Vida Prima Directa'!$AQ57,'Vida Prima Directa'!X57/'Vida Prima Directa'!X$70),"")</f>
        <v/>
      </c>
      <c r="Y57" s="64" t="str">
        <f>IFERROR(IF($C$8=$D$8,'Vida Prima Directa'!Y57/'Vida Prima Directa'!$AQ57,'Vida Prima Directa'!Y57/'Vida Prima Directa'!Y$70),"")</f>
        <v/>
      </c>
      <c r="Z57" s="64">
        <f>IFERROR(IF($C$8=$D$8,'Vida Prima Directa'!Z57/'Vida Prima Directa'!$AQ57,'Vida Prima Directa'!Z57/'Vida Prima Directa'!Z$70),"")</f>
        <v>7.5817921153159398E-2</v>
      </c>
      <c r="AA57" s="64" t="str">
        <f>IFERROR(IF($C$8=$D$8,'Vida Prima Directa'!AA57/'Vida Prima Directa'!$AQ57,'Vida Prima Directa'!AA57/'Vida Prima Directa'!AA$70),"")</f>
        <v/>
      </c>
      <c r="AB57" s="64">
        <f>IFERROR(IF($C$8=$D$8,'Vida Prima Directa'!AB57/'Vida Prima Directa'!$AQ57,'Vida Prima Directa'!AB57/'Vida Prima Directa'!AB$70),"")</f>
        <v>5.995937474714659E-2</v>
      </c>
      <c r="AC57" s="64" t="str">
        <f>IFERROR(IF($C$8=$D$8,'Vida Prima Directa'!AC57/'Vida Prima Directa'!$AQ57,'Vida Prima Directa'!AC57/'Vida Prima Directa'!AC$70),"")</f>
        <v/>
      </c>
      <c r="AD57" s="64" t="str">
        <f>IFERROR(IF($C$8=$D$8,'Vida Prima Directa'!AD57/'Vida Prima Directa'!$AQ57,'Vida Prima Directa'!AD57/'Vida Prima Directa'!AD$70),"")</f>
        <v/>
      </c>
      <c r="AE57" s="64" t="str">
        <f>IFERROR(IF($C$8=$D$8,'Vida Prima Directa'!AE57/'Vida Prima Directa'!$AQ57,'Vida Prima Directa'!AE57/'Vida Prima Directa'!AE$70),"")</f>
        <v/>
      </c>
      <c r="AF57" s="64" t="str">
        <f>IFERROR(IF($C$8=$D$8,'Vida Prima Directa'!AF57/'Vida Prima Directa'!$AQ57,'Vida Prima Directa'!AF57/'Vida Prima Directa'!AF$70),"")</f>
        <v/>
      </c>
      <c r="AG57" s="64">
        <f>IFERROR(IF($C$8=$D$8,'Vida Prima Directa'!AG57/'Vida Prima Directa'!$AQ57,'Vida Prima Directa'!AG57/'Vida Prima Directa'!AG$70),"")</f>
        <v>1.8625093345723973E-2</v>
      </c>
      <c r="AH57" s="64">
        <f>IFERROR(IF($C$8=$D$8,'Vida Prima Directa'!AH57/'Vida Prima Directa'!$AQ57,'Vida Prima Directa'!AH57/'Vida Prima Directa'!AH$70),"")</f>
        <v>-2.1543156552474877E-3</v>
      </c>
      <c r="AI57" s="64" t="str">
        <f>IFERROR(IF($C$8=$D$8,'Vida Prima Directa'!AI57/'Vida Prima Directa'!$AQ57,'Vida Prima Directa'!AI57/'Vida Prima Directa'!AI$70),"")</f>
        <v/>
      </c>
      <c r="AJ57" s="64">
        <f>IFERROR(IF($C$8=$D$8,'Vida Prima Directa'!AJ57/'Vida Prima Directa'!$AQ57,'Vida Prima Directa'!AJ57/'Vida Prima Directa'!AJ$70),"")</f>
        <v>3.6332308397191593E-2</v>
      </c>
      <c r="AK57" s="64">
        <f>IFERROR(IF($C$8=$D$8,'Vida Prima Directa'!AK57/'Vida Prima Directa'!$AQ57,'Vida Prima Directa'!AK57/'Vida Prima Directa'!AK$70),"")</f>
        <v>9.9547716666751135E-2</v>
      </c>
      <c r="AL57" s="64" t="str">
        <f>IFERROR(IF($C$8=$D$8,'Vida Prima Directa'!AL57/'Vida Prima Directa'!$AQ57,'Vida Prima Directa'!AL57/'Vida Prima Directa'!AL$70),"")</f>
        <v/>
      </c>
      <c r="AM57" s="64" t="str">
        <f>IFERROR(IF($C$8=$D$8,'Vida Prima Directa'!AM57/'Vida Prima Directa'!$AQ57,'Vida Prima Directa'!AM57/'Vida Prima Directa'!AM$70),"")</f>
        <v/>
      </c>
      <c r="AN57" s="64" t="str">
        <f>IFERROR(IF($C$8=$D$8,'Vida Prima Directa'!AN57/'Vida Prima Directa'!$AQ57,'Vida Prima Directa'!AN57/'Vida Prima Directa'!AN$70),"")</f>
        <v/>
      </c>
      <c r="AO57" s="64" t="str">
        <f>IFERROR(IF($C$8=$D$8,'Vida Prima Directa'!AO57/'Vida Prima Directa'!$AQ57,'Vida Prima Directa'!AO57/'Vida Prima Directa'!AO$70),"")</f>
        <v/>
      </c>
      <c r="AP57" s="64" t="str">
        <f>IFERROR(IF($C$8=$D$8,'Vida Prima Directa'!AP57/'Vida Prima Directa'!$AQ57,'Vida Prima Directa'!AP57/'Vida Prima Directa'!AP$70),"")</f>
        <v/>
      </c>
      <c r="AQ57" s="64">
        <f>IFERROR(IF($C$8=$D$8,'Vida Prima Directa'!AQ57/'Vida Prima Directa'!$AQ57,'Vida Prima Directa'!AQ57/'Vida Prima Directa'!AQ$70),"")</f>
        <v>1</v>
      </c>
    </row>
    <row r="58" spans="2:43" x14ac:dyDescent="0.2">
      <c r="B58" s="62" t="str">
        <f>'Datos Vida'!B295</f>
        <v>314. SOAP</v>
      </c>
      <c r="C58" s="64" t="str">
        <f>IFERROR(IF($C$8=$D$8,'Vida Prima Directa'!C58/'Vida Prima Directa'!$AQ58,'Vida Prima Directa'!C58/'Vida Prima Directa'!C$70),"")</f>
        <v/>
      </c>
      <c r="D58" s="64" t="str">
        <f>IFERROR(IF($C$8=$D$8,'Vida Prima Directa'!D58/'Vida Prima Directa'!$AQ58,'Vida Prima Directa'!D58/'Vida Prima Directa'!D$70),"")</f>
        <v/>
      </c>
      <c r="E58" s="64" t="str">
        <f>IFERROR(IF($C$8=$D$8,'Vida Prima Directa'!E58/'Vida Prima Directa'!$AQ58,'Vida Prima Directa'!E58/'Vida Prima Directa'!E$70),"")</f>
        <v/>
      </c>
      <c r="F58" s="64" t="str">
        <f>IFERROR(IF($C$8=$D$8,'Vida Prima Directa'!F58/'Vida Prima Directa'!$AQ58,'Vida Prima Directa'!F58/'Vida Prima Directa'!F$70),"")</f>
        <v/>
      </c>
      <c r="G58" s="64" t="str">
        <f>IFERROR(IF($C$8=$D$8,'Vida Prima Directa'!G58/'Vida Prima Directa'!$AQ58,'Vida Prima Directa'!G58/'Vida Prima Directa'!G$70),"")</f>
        <v/>
      </c>
      <c r="H58" s="64" t="str">
        <f>IFERROR(IF($C$8=$D$8,'Vida Prima Directa'!H58/'Vida Prima Directa'!$AQ58,'Vida Prima Directa'!H58/'Vida Prima Directa'!H$70),"")</f>
        <v/>
      </c>
      <c r="I58" s="64" t="str">
        <f>IFERROR(IF($C$8=$D$8,'Vida Prima Directa'!I58/'Vida Prima Directa'!$AQ58,'Vida Prima Directa'!I58/'Vida Prima Directa'!I$70),"")</f>
        <v/>
      </c>
      <c r="J58" s="64" t="str">
        <f>IFERROR(IF($C$8=$D$8,'Vida Prima Directa'!J58/'Vida Prima Directa'!$AQ58,'Vida Prima Directa'!J58/'Vida Prima Directa'!J$70),"")</f>
        <v/>
      </c>
      <c r="K58" s="64" t="str">
        <f>IFERROR(IF($C$8=$D$8,'Vida Prima Directa'!K58/'Vida Prima Directa'!$AQ58,'Vida Prima Directa'!K58/'Vida Prima Directa'!K$70),"")</f>
        <v/>
      </c>
      <c r="L58" s="64" t="str">
        <f>IFERROR(IF($C$8=$D$8,'Vida Prima Directa'!L58/'Vida Prima Directa'!$AQ58,'Vida Prima Directa'!L58/'Vida Prima Directa'!L$70),"")</f>
        <v/>
      </c>
      <c r="M58" s="64" t="str">
        <f>IFERROR(IF($C$8=$D$8,'Vida Prima Directa'!M58/'Vida Prima Directa'!$AQ58,'Vida Prima Directa'!M58/'Vida Prima Directa'!M$70),"")</f>
        <v/>
      </c>
      <c r="N58" s="64" t="str">
        <f>IFERROR(IF($C$8=$D$8,'Vida Prima Directa'!N58/'Vida Prima Directa'!$AQ58,'Vida Prima Directa'!N58/'Vida Prima Directa'!N$70),"")</f>
        <v/>
      </c>
      <c r="O58" s="64" t="str">
        <f>IFERROR(IF($C$8=$D$8,'Vida Prima Directa'!O58/'Vida Prima Directa'!$AQ58,'Vida Prima Directa'!O58/'Vida Prima Directa'!O$70),"")</f>
        <v/>
      </c>
      <c r="P58" s="64" t="str">
        <f>IFERROR(IF($C$8=$D$8,'Vida Prima Directa'!P58/'Vida Prima Directa'!$AQ58,'Vida Prima Directa'!P58/'Vida Prima Directa'!P$70),"")</f>
        <v/>
      </c>
      <c r="Q58" s="64" t="str">
        <f>IFERROR(IF($C$8=$D$8,'Vida Prima Directa'!Q58/'Vida Prima Directa'!$AQ58,'Vida Prima Directa'!Q58/'Vida Prima Directa'!Q$70),"")</f>
        <v/>
      </c>
      <c r="R58" s="64" t="str">
        <f>IFERROR(IF($C$8=$D$8,'Vida Prima Directa'!R58/'Vida Prima Directa'!$AQ58,'Vida Prima Directa'!R58/'Vida Prima Directa'!R$70),"")</f>
        <v/>
      </c>
      <c r="S58" s="64" t="str">
        <f>IFERROR(IF($C$8=$D$8,'Vida Prima Directa'!S58/'Vida Prima Directa'!$AQ58,'Vida Prima Directa'!S58/'Vida Prima Directa'!S$70),"")</f>
        <v/>
      </c>
      <c r="T58" s="64" t="str">
        <f>IFERROR(IF($C$8=$D$8,'Vida Prima Directa'!T58/'Vida Prima Directa'!$AQ58,'Vida Prima Directa'!T58/'Vida Prima Directa'!T$70),"")</f>
        <v/>
      </c>
      <c r="U58" s="64" t="str">
        <f>IFERROR(IF($C$8=$D$8,'Vida Prima Directa'!U58/'Vida Prima Directa'!$AQ58,'Vida Prima Directa'!U58/'Vida Prima Directa'!U$70),"")</f>
        <v/>
      </c>
      <c r="V58" s="64" t="str">
        <f>IFERROR(IF($C$8=$D$8,'Vida Prima Directa'!V58/'Vida Prima Directa'!$AQ58,'Vida Prima Directa'!V58/'Vida Prima Directa'!V$70),"")</f>
        <v/>
      </c>
      <c r="W58" s="64" t="str">
        <f>IFERROR(IF($C$8=$D$8,'Vida Prima Directa'!W58/'Vida Prima Directa'!$AQ58,'Vida Prima Directa'!W58/'Vida Prima Directa'!W$70),"")</f>
        <v/>
      </c>
      <c r="X58" s="64" t="str">
        <f>IFERROR(IF($C$8=$D$8,'Vida Prima Directa'!X58/'Vida Prima Directa'!$AQ58,'Vida Prima Directa'!X58/'Vida Prima Directa'!X$70),"")</f>
        <v/>
      </c>
      <c r="Y58" s="64" t="str">
        <f>IFERROR(IF($C$8=$D$8,'Vida Prima Directa'!Y58/'Vida Prima Directa'!$AQ58,'Vida Prima Directa'!Y58/'Vida Prima Directa'!Y$70),"")</f>
        <v/>
      </c>
      <c r="Z58" s="64" t="str">
        <f>IFERROR(IF($C$8=$D$8,'Vida Prima Directa'!Z58/'Vida Prima Directa'!$AQ58,'Vida Prima Directa'!Z58/'Vida Prima Directa'!Z$70),"")</f>
        <v/>
      </c>
      <c r="AA58" s="64" t="str">
        <f>IFERROR(IF($C$8=$D$8,'Vida Prima Directa'!AA58/'Vida Prima Directa'!$AQ58,'Vida Prima Directa'!AA58/'Vida Prima Directa'!AA$70),"")</f>
        <v/>
      </c>
      <c r="AB58" s="64" t="str">
        <f>IFERROR(IF($C$8=$D$8,'Vida Prima Directa'!AB58/'Vida Prima Directa'!$AQ58,'Vida Prima Directa'!AB58/'Vida Prima Directa'!AB$70),"")</f>
        <v/>
      </c>
      <c r="AC58" s="64" t="str">
        <f>IFERROR(IF($C$8=$D$8,'Vida Prima Directa'!AC58/'Vida Prima Directa'!$AQ58,'Vida Prima Directa'!AC58/'Vida Prima Directa'!AC$70),"")</f>
        <v/>
      </c>
      <c r="AD58" s="64" t="str">
        <f>IFERROR(IF($C$8=$D$8,'Vida Prima Directa'!AD58/'Vida Prima Directa'!$AQ58,'Vida Prima Directa'!AD58/'Vida Prima Directa'!AD$70),"")</f>
        <v/>
      </c>
      <c r="AE58" s="64" t="str">
        <f>IFERROR(IF($C$8=$D$8,'Vida Prima Directa'!AE58/'Vida Prima Directa'!$AQ58,'Vida Prima Directa'!AE58/'Vida Prima Directa'!AE$70),"")</f>
        <v/>
      </c>
      <c r="AF58" s="64" t="str">
        <f>IFERROR(IF($C$8=$D$8,'Vida Prima Directa'!AF58/'Vida Prima Directa'!$AQ58,'Vida Prima Directa'!AF58/'Vida Prima Directa'!AF$70),"")</f>
        <v/>
      </c>
      <c r="AG58" s="64" t="str">
        <f>IFERROR(IF($C$8=$D$8,'Vida Prima Directa'!AG58/'Vida Prima Directa'!$AQ58,'Vida Prima Directa'!AG58/'Vida Prima Directa'!AG$70),"")</f>
        <v/>
      </c>
      <c r="AH58" s="64" t="str">
        <f>IFERROR(IF($C$8=$D$8,'Vida Prima Directa'!AH58/'Vida Prima Directa'!$AQ58,'Vida Prima Directa'!AH58/'Vida Prima Directa'!AH$70),"")</f>
        <v/>
      </c>
      <c r="AI58" s="64" t="str">
        <f>IFERROR(IF($C$8=$D$8,'Vida Prima Directa'!AI58/'Vida Prima Directa'!$AQ58,'Vida Prima Directa'!AI58/'Vida Prima Directa'!AI$70),"")</f>
        <v/>
      </c>
      <c r="AJ58" s="64" t="str">
        <f>IFERROR(IF($C$8=$D$8,'Vida Prima Directa'!AJ58/'Vida Prima Directa'!$AQ58,'Vida Prima Directa'!AJ58/'Vida Prima Directa'!AJ$70),"")</f>
        <v/>
      </c>
      <c r="AK58" s="64" t="str">
        <f>IFERROR(IF($C$8=$D$8,'Vida Prima Directa'!AK58/'Vida Prima Directa'!$AQ58,'Vida Prima Directa'!AK58/'Vida Prima Directa'!AK$70),"")</f>
        <v/>
      </c>
      <c r="AL58" s="64" t="str">
        <f>IFERROR(IF($C$8=$D$8,'Vida Prima Directa'!AL58/'Vida Prima Directa'!$AQ58,'Vida Prima Directa'!AL58/'Vida Prima Directa'!AL$70),"")</f>
        <v/>
      </c>
      <c r="AM58" s="64" t="str">
        <f>IFERROR(IF($C$8=$D$8,'Vida Prima Directa'!AM58/'Vida Prima Directa'!$AQ58,'Vida Prima Directa'!AM58/'Vida Prima Directa'!AM$70),"")</f>
        <v/>
      </c>
      <c r="AN58" s="64" t="str">
        <f>IFERROR(IF($C$8=$D$8,'Vida Prima Directa'!AN58/'Vida Prima Directa'!$AQ58,'Vida Prima Directa'!AN58/'Vida Prima Directa'!AN$70),"")</f>
        <v/>
      </c>
      <c r="AO58" s="64" t="str">
        <f>IFERROR(IF($C$8=$D$8,'Vida Prima Directa'!AO58/'Vida Prima Directa'!$AQ58,'Vida Prima Directa'!AO58/'Vida Prima Directa'!AO$70),"")</f>
        <v/>
      </c>
      <c r="AP58" s="64" t="str">
        <f>IFERROR(IF($C$8=$D$8,'Vida Prima Directa'!AP58/'Vida Prima Directa'!$AQ58,'Vida Prima Directa'!AP58/'Vida Prima Directa'!AP$70),"")</f>
        <v/>
      </c>
      <c r="AQ58" s="64" t="str">
        <f>IFERROR(IF($C$8=$D$8,'Vida Prima Directa'!AQ58/'Vida Prima Directa'!$AQ58,'Vida Prima Directa'!AQ58/'Vida Prima Directa'!AQ$70),"")</f>
        <v/>
      </c>
    </row>
    <row r="59" spans="2:43" x14ac:dyDescent="0.2">
      <c r="B59" s="62" t="str">
        <f>'Datos Vida'!B296</f>
        <v>350. Otros</v>
      </c>
      <c r="C59" s="64" t="str">
        <f>IFERROR(IF($C$8=$D$8,'Vida Prima Directa'!C59/'Vida Prima Directa'!$AQ59,'Vida Prima Directa'!C59/'Vida Prima Directa'!C$70),"")</f>
        <v/>
      </c>
      <c r="D59" s="64" t="str">
        <f>IFERROR(IF($C$8=$D$8,'Vida Prima Directa'!D59/'Vida Prima Directa'!$AQ59,'Vida Prima Directa'!D59/'Vida Prima Directa'!D$70),"")</f>
        <v/>
      </c>
      <c r="E59" s="64" t="str">
        <f>IFERROR(IF($C$8=$D$8,'Vida Prima Directa'!E59/'Vida Prima Directa'!$AQ59,'Vida Prima Directa'!E59/'Vida Prima Directa'!E$70),"")</f>
        <v/>
      </c>
      <c r="F59" s="64">
        <f>IFERROR(IF($C$8=$D$8,'Vida Prima Directa'!F59/'Vida Prima Directa'!$AQ59,'Vida Prima Directa'!F59/'Vida Prima Directa'!F$70),"")</f>
        <v>1</v>
      </c>
      <c r="G59" s="64" t="str">
        <f>IFERROR(IF($C$8=$D$8,'Vida Prima Directa'!G59/'Vida Prima Directa'!$AQ59,'Vida Prima Directa'!G59/'Vida Prima Directa'!G$70),"")</f>
        <v/>
      </c>
      <c r="H59" s="64" t="str">
        <f>IFERROR(IF($C$8=$D$8,'Vida Prima Directa'!H59/'Vida Prima Directa'!$AQ59,'Vida Prima Directa'!H59/'Vida Prima Directa'!H$70),"")</f>
        <v/>
      </c>
      <c r="I59" s="64" t="str">
        <f>IFERROR(IF($C$8=$D$8,'Vida Prima Directa'!I59/'Vida Prima Directa'!$AQ59,'Vida Prima Directa'!I59/'Vida Prima Directa'!I$70),"")</f>
        <v/>
      </c>
      <c r="J59" s="64" t="str">
        <f>IFERROR(IF($C$8=$D$8,'Vida Prima Directa'!J59/'Vida Prima Directa'!$AQ59,'Vida Prima Directa'!J59/'Vida Prima Directa'!J$70),"")</f>
        <v/>
      </c>
      <c r="K59" s="64" t="str">
        <f>IFERROR(IF($C$8=$D$8,'Vida Prima Directa'!K59/'Vida Prima Directa'!$AQ59,'Vida Prima Directa'!K59/'Vida Prima Directa'!K$70),"")</f>
        <v/>
      </c>
      <c r="L59" s="64" t="str">
        <f>IFERROR(IF($C$8=$D$8,'Vida Prima Directa'!L59/'Vida Prima Directa'!$AQ59,'Vida Prima Directa'!L59/'Vida Prima Directa'!L$70),"")</f>
        <v/>
      </c>
      <c r="M59" s="64" t="str">
        <f>IFERROR(IF($C$8=$D$8,'Vida Prima Directa'!M59/'Vida Prima Directa'!$AQ59,'Vida Prima Directa'!M59/'Vida Prima Directa'!M$70),"")</f>
        <v/>
      </c>
      <c r="N59" s="64" t="str">
        <f>IFERROR(IF($C$8=$D$8,'Vida Prima Directa'!N59/'Vida Prima Directa'!$AQ59,'Vida Prima Directa'!N59/'Vida Prima Directa'!N$70),"")</f>
        <v/>
      </c>
      <c r="O59" s="64" t="str">
        <f>IFERROR(IF($C$8=$D$8,'Vida Prima Directa'!O59/'Vida Prima Directa'!$AQ59,'Vida Prima Directa'!O59/'Vida Prima Directa'!O$70),"")</f>
        <v/>
      </c>
      <c r="P59" s="64" t="str">
        <f>IFERROR(IF($C$8=$D$8,'Vida Prima Directa'!P59/'Vida Prima Directa'!$AQ59,'Vida Prima Directa'!P59/'Vida Prima Directa'!P$70),"")</f>
        <v/>
      </c>
      <c r="Q59" s="64" t="str">
        <f>IFERROR(IF($C$8=$D$8,'Vida Prima Directa'!Q59/'Vida Prima Directa'!$AQ59,'Vida Prima Directa'!Q59/'Vida Prima Directa'!Q$70),"")</f>
        <v/>
      </c>
      <c r="R59" s="64" t="str">
        <f>IFERROR(IF($C$8=$D$8,'Vida Prima Directa'!R59/'Vida Prima Directa'!$AQ59,'Vida Prima Directa'!R59/'Vida Prima Directa'!R$70),"")</f>
        <v/>
      </c>
      <c r="S59" s="64" t="str">
        <f>IFERROR(IF($C$8=$D$8,'Vida Prima Directa'!S59/'Vida Prima Directa'!$AQ59,'Vida Prima Directa'!S59/'Vida Prima Directa'!S$70),"")</f>
        <v/>
      </c>
      <c r="T59" s="64" t="str">
        <f>IFERROR(IF($C$8=$D$8,'Vida Prima Directa'!T59/'Vida Prima Directa'!$AQ59,'Vida Prima Directa'!T59/'Vida Prima Directa'!T$70),"")</f>
        <v/>
      </c>
      <c r="U59" s="64" t="str">
        <f>IFERROR(IF($C$8=$D$8,'Vida Prima Directa'!U59/'Vida Prima Directa'!$AQ59,'Vida Prima Directa'!U59/'Vida Prima Directa'!U$70),"")</f>
        <v/>
      </c>
      <c r="V59" s="64" t="str">
        <f>IFERROR(IF($C$8=$D$8,'Vida Prima Directa'!V59/'Vida Prima Directa'!$AQ59,'Vida Prima Directa'!V59/'Vida Prima Directa'!V$70),"")</f>
        <v/>
      </c>
      <c r="W59" s="64" t="str">
        <f>IFERROR(IF($C$8=$D$8,'Vida Prima Directa'!W59/'Vida Prima Directa'!$AQ59,'Vida Prima Directa'!W59/'Vida Prima Directa'!W$70),"")</f>
        <v/>
      </c>
      <c r="X59" s="64" t="str">
        <f>IFERROR(IF($C$8=$D$8,'Vida Prima Directa'!X59/'Vida Prima Directa'!$AQ59,'Vida Prima Directa'!X59/'Vida Prima Directa'!X$70),"")</f>
        <v/>
      </c>
      <c r="Y59" s="64" t="str">
        <f>IFERROR(IF($C$8=$D$8,'Vida Prima Directa'!Y59/'Vida Prima Directa'!$AQ59,'Vida Prima Directa'!Y59/'Vida Prima Directa'!Y$70),"")</f>
        <v/>
      </c>
      <c r="Z59" s="64" t="str">
        <f>IFERROR(IF($C$8=$D$8,'Vida Prima Directa'!Z59/'Vida Prima Directa'!$AQ59,'Vida Prima Directa'!Z59/'Vida Prima Directa'!Z$70),"")</f>
        <v/>
      </c>
      <c r="AA59" s="64" t="str">
        <f>IFERROR(IF($C$8=$D$8,'Vida Prima Directa'!AA59/'Vida Prima Directa'!$AQ59,'Vida Prima Directa'!AA59/'Vida Prima Directa'!AA$70),"")</f>
        <v/>
      </c>
      <c r="AB59" s="64" t="str">
        <f>IFERROR(IF($C$8=$D$8,'Vida Prima Directa'!AB59/'Vida Prima Directa'!$AQ59,'Vida Prima Directa'!AB59/'Vida Prima Directa'!AB$70),"")</f>
        <v/>
      </c>
      <c r="AC59" s="64" t="str">
        <f>IFERROR(IF($C$8=$D$8,'Vida Prima Directa'!AC59/'Vida Prima Directa'!$AQ59,'Vida Prima Directa'!AC59/'Vida Prima Directa'!AC$70),"")</f>
        <v/>
      </c>
      <c r="AD59" s="64" t="str">
        <f>IFERROR(IF($C$8=$D$8,'Vida Prima Directa'!AD59/'Vida Prima Directa'!$AQ59,'Vida Prima Directa'!AD59/'Vida Prima Directa'!AD$70),"")</f>
        <v/>
      </c>
      <c r="AE59" s="64" t="str">
        <f>IFERROR(IF($C$8=$D$8,'Vida Prima Directa'!AE59/'Vida Prima Directa'!$AQ59,'Vida Prima Directa'!AE59/'Vida Prima Directa'!AE$70),"")</f>
        <v/>
      </c>
      <c r="AF59" s="64" t="str">
        <f>IFERROR(IF($C$8=$D$8,'Vida Prima Directa'!AF59/'Vida Prima Directa'!$AQ59,'Vida Prima Directa'!AF59/'Vida Prima Directa'!AF$70),"")</f>
        <v/>
      </c>
      <c r="AG59" s="64" t="str">
        <f>IFERROR(IF($C$8=$D$8,'Vida Prima Directa'!AG59/'Vida Prima Directa'!$AQ59,'Vida Prima Directa'!AG59/'Vida Prima Directa'!AG$70),"")</f>
        <v/>
      </c>
      <c r="AH59" s="64" t="str">
        <f>IFERROR(IF($C$8=$D$8,'Vida Prima Directa'!AH59/'Vida Prima Directa'!$AQ59,'Vida Prima Directa'!AH59/'Vida Prima Directa'!AH$70),"")</f>
        <v/>
      </c>
      <c r="AI59" s="64" t="str">
        <f>IFERROR(IF($C$8=$D$8,'Vida Prima Directa'!AI59/'Vida Prima Directa'!$AQ59,'Vida Prima Directa'!AI59/'Vida Prima Directa'!AI$70),"")</f>
        <v/>
      </c>
      <c r="AJ59" s="64" t="str">
        <f>IFERROR(IF($C$8=$D$8,'Vida Prima Directa'!AJ59/'Vida Prima Directa'!$AQ59,'Vida Prima Directa'!AJ59/'Vida Prima Directa'!AJ$70),"")</f>
        <v/>
      </c>
      <c r="AK59" s="64" t="str">
        <f>IFERROR(IF($C$8=$D$8,'Vida Prima Directa'!AK59/'Vida Prima Directa'!$AQ59,'Vida Prima Directa'!AK59/'Vida Prima Directa'!AK$70),"")</f>
        <v/>
      </c>
      <c r="AL59" s="64" t="str">
        <f>IFERROR(IF($C$8=$D$8,'Vida Prima Directa'!AL59/'Vida Prima Directa'!$AQ59,'Vida Prima Directa'!AL59/'Vida Prima Directa'!AL$70),"")</f>
        <v/>
      </c>
      <c r="AM59" s="64" t="str">
        <f>IFERROR(IF($C$8=$D$8,'Vida Prima Directa'!AM59/'Vida Prima Directa'!$AQ59,'Vida Prima Directa'!AM59/'Vida Prima Directa'!AM$70),"")</f>
        <v/>
      </c>
      <c r="AN59" s="64" t="str">
        <f>IFERROR(IF($C$8=$D$8,'Vida Prima Directa'!AN59/'Vida Prima Directa'!$AQ59,'Vida Prima Directa'!AN59/'Vida Prima Directa'!AN$70),"")</f>
        <v/>
      </c>
      <c r="AO59" s="64" t="str">
        <f>IFERROR(IF($C$8=$D$8,'Vida Prima Directa'!AO59/'Vida Prima Directa'!$AQ59,'Vida Prima Directa'!AO59/'Vida Prima Directa'!AO$70),"")</f>
        <v/>
      </c>
      <c r="AP59" s="64" t="str">
        <f>IFERROR(IF($C$8=$D$8,'Vida Prima Directa'!AP59/'Vida Prima Directa'!$AQ59,'Vida Prima Directa'!AP59/'Vida Prima Directa'!AP$70),"")</f>
        <v/>
      </c>
      <c r="AQ59" s="64">
        <f>IFERROR(IF($C$8=$D$8,'Vida Prima Directa'!AQ59/'Vida Prima Directa'!$AQ59,'Vida Prima Directa'!AQ59/'Vida Prima Directa'!AQ$70),"")</f>
        <v>1</v>
      </c>
    </row>
    <row r="60" spans="2:43" x14ac:dyDescent="0.2">
      <c r="B60" s="53" t="str">
        <f>'Datos Vida'!B297</f>
        <v>Previsionales</v>
      </c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</row>
    <row r="61" spans="2:43" x14ac:dyDescent="0.2">
      <c r="B61" s="62" t="str">
        <f>'Datos Vida'!B298</f>
        <v>420. Seguro Invalidez y Sobrevivencia (SIS)</v>
      </c>
      <c r="C61" s="64">
        <f>IFERROR(IF($C$8=$D$8,'Vida Prima Directa'!C61/'Vida Prima Directa'!$AQ61,'Vida Prima Directa'!C61/'Vida Prima Directa'!C$70),"")</f>
        <v>0.10380637236500811</v>
      </c>
      <c r="D61" s="64" t="str">
        <f>IFERROR(IF($C$8=$D$8,'Vida Prima Directa'!D61/'Vida Prima Directa'!$AQ61,'Vida Prima Directa'!D61/'Vida Prima Directa'!D$70),"")</f>
        <v/>
      </c>
      <c r="E61" s="64">
        <f>IFERROR(IF($C$8=$D$8,'Vida Prima Directa'!E61/'Vida Prima Directa'!$AQ61,'Vida Prima Directa'!E61/'Vida Prima Directa'!E$70),"")</f>
        <v>1.3727487508247596E-5</v>
      </c>
      <c r="F61" s="64" t="str">
        <f>IFERROR(IF($C$8=$D$8,'Vida Prima Directa'!F61/'Vida Prima Directa'!$AQ61,'Vida Prima Directa'!F61/'Vida Prima Directa'!F$70),"")</f>
        <v/>
      </c>
      <c r="G61" s="64">
        <f>IFERROR(IF($C$8=$D$8,'Vida Prima Directa'!G61/'Vida Prima Directa'!$AQ61,'Vida Prima Directa'!G61/'Vida Prima Directa'!G$70),"")</f>
        <v>1.0876628383477369E-4</v>
      </c>
      <c r="H61" s="64">
        <f>IFERROR(IF($C$8=$D$8,'Vida Prima Directa'!H61/'Vida Prima Directa'!$AQ61,'Vida Prima Directa'!H61/'Vida Prima Directa'!H$70),"")</f>
        <v>1.1420416264790443E-4</v>
      </c>
      <c r="I61" s="64" t="str">
        <f>IFERROR(IF($C$8=$D$8,'Vida Prima Directa'!I61/'Vida Prima Directa'!$AQ61,'Vida Prima Directa'!I61/'Vida Prima Directa'!I$70),"")</f>
        <v/>
      </c>
      <c r="J61" s="64">
        <f>IFERROR(IF($C$8=$D$8,'Vida Prima Directa'!J61/'Vida Prima Directa'!$AQ61,'Vida Prima Directa'!J61/'Vida Prima Directa'!J$70),"")</f>
        <v>0.15317550266680718</v>
      </c>
      <c r="K61" s="64" t="str">
        <f>IFERROR(IF($C$8=$D$8,'Vida Prima Directa'!K61/'Vida Prima Directa'!$AQ61,'Vida Prima Directa'!K61/'Vida Prima Directa'!K$70),"")</f>
        <v/>
      </c>
      <c r="L61" s="64">
        <f>IFERROR(IF($C$8=$D$8,'Vida Prima Directa'!L61/'Vida Prima Directa'!$AQ61,'Vida Prima Directa'!L61/'Vida Prima Directa'!L$70),"")</f>
        <v>1.6985730396464292E-3</v>
      </c>
      <c r="M61" s="64" t="str">
        <f>IFERROR(IF($C$8=$D$8,'Vida Prima Directa'!M61/'Vida Prima Directa'!$AQ61,'Vida Prima Directa'!M61/'Vida Prima Directa'!M$70),"")</f>
        <v/>
      </c>
      <c r="N61" s="64" t="str">
        <f>IFERROR(IF($C$8=$D$8,'Vida Prima Directa'!N61/'Vida Prima Directa'!$AQ61,'Vida Prima Directa'!N61/'Vida Prima Directa'!N$70),"")</f>
        <v/>
      </c>
      <c r="O61" s="64">
        <f>IFERROR(IF($C$8=$D$8,'Vida Prima Directa'!O61/'Vida Prima Directa'!$AQ61,'Vida Prima Directa'!O61/'Vida Prima Directa'!O$70),"")</f>
        <v>4.3207817686148349E-2</v>
      </c>
      <c r="P61" s="64" t="str">
        <f>IFERROR(IF($C$8=$D$8,'Vida Prima Directa'!P61/'Vida Prima Directa'!$AQ61,'Vida Prima Directa'!P61/'Vida Prima Directa'!P$70),"")</f>
        <v/>
      </c>
      <c r="Q61" s="64">
        <f>IFERROR(IF($C$8=$D$8,'Vida Prima Directa'!Q61/'Vida Prima Directa'!$AQ61,'Vida Prima Directa'!Q61/'Vida Prima Directa'!Q$70),"")</f>
        <v>5.872637006551247E-2</v>
      </c>
      <c r="R61" s="64">
        <f>IFERROR(IF($C$8=$D$8,'Vida Prima Directa'!R61/'Vida Prima Directa'!$AQ61,'Vida Prima Directa'!R61/'Vida Prima Directa'!R$70),"")</f>
        <v>0.26926118009162703</v>
      </c>
      <c r="S61" s="64" t="str">
        <f>IFERROR(IF($C$8=$D$8,'Vida Prima Directa'!S61/'Vida Prima Directa'!$AQ61,'Vida Prima Directa'!S61/'Vida Prima Directa'!S$70),"")</f>
        <v/>
      </c>
      <c r="T61" s="64">
        <f>IFERROR(IF($C$8=$D$8,'Vida Prima Directa'!T61/'Vida Prima Directa'!$AQ61,'Vida Prima Directa'!T61/'Vida Prima Directa'!T$70),"")</f>
        <v>5.6995774929252285E-2</v>
      </c>
      <c r="U61" s="64" t="str">
        <f>IFERROR(IF($C$8=$D$8,'Vida Prima Directa'!U61/'Vida Prima Directa'!$AQ61,'Vida Prima Directa'!U61/'Vida Prima Directa'!U$70),"")</f>
        <v/>
      </c>
      <c r="V61" s="64" t="str">
        <f>IFERROR(IF($C$8=$D$8,'Vida Prima Directa'!V61/'Vida Prima Directa'!$AQ61,'Vida Prima Directa'!V61/'Vida Prima Directa'!V$70),"")</f>
        <v/>
      </c>
      <c r="W61" s="64" t="str">
        <f>IFERROR(IF($C$8=$D$8,'Vida Prima Directa'!W61/'Vida Prima Directa'!$AQ61,'Vida Prima Directa'!W61/'Vida Prima Directa'!W$70),"")</f>
        <v/>
      </c>
      <c r="X61" s="64" t="str">
        <f>IFERROR(IF($C$8=$D$8,'Vida Prima Directa'!X61/'Vida Prima Directa'!$AQ61,'Vida Prima Directa'!X61/'Vida Prima Directa'!X$70),"")</f>
        <v/>
      </c>
      <c r="Y61" s="64" t="str">
        <f>IFERROR(IF($C$8=$D$8,'Vida Prima Directa'!Y61/'Vida Prima Directa'!$AQ61,'Vida Prima Directa'!Y61/'Vida Prima Directa'!Y$70),"")</f>
        <v/>
      </c>
      <c r="Z61" s="64">
        <f>IFERROR(IF($C$8=$D$8,'Vida Prima Directa'!Z61/'Vida Prima Directa'!$AQ61,'Vida Prima Directa'!Z61/'Vida Prima Directa'!Z$70),"")</f>
        <v>6.5293729832283285E-5</v>
      </c>
      <c r="AA61" s="64" t="str">
        <f>IFERROR(IF($C$8=$D$8,'Vida Prima Directa'!AA61/'Vida Prima Directa'!$AQ61,'Vida Prima Directa'!AA61/'Vida Prima Directa'!AA$70),"")</f>
        <v/>
      </c>
      <c r="AB61" s="64">
        <f>IFERROR(IF($C$8=$D$8,'Vida Prima Directa'!AB61/'Vida Prima Directa'!$AQ61,'Vida Prima Directa'!AB61/'Vida Prima Directa'!AB$70),"")</f>
        <v>0.15557589296108951</v>
      </c>
      <c r="AC61" s="64">
        <f>IFERROR(IF($C$8=$D$8,'Vida Prima Directa'!AC61/'Vida Prima Directa'!$AQ61,'Vida Prima Directa'!AC61/'Vida Prima Directa'!AC$70),"")</f>
        <v>1.8438414659706253E-3</v>
      </c>
      <c r="AD61" s="64" t="str">
        <f>IFERROR(IF($C$8=$D$8,'Vida Prima Directa'!AD61/'Vida Prima Directa'!$AQ61,'Vida Prima Directa'!AD61/'Vida Prima Directa'!AD$70),"")</f>
        <v/>
      </c>
      <c r="AE61" s="64">
        <f>IFERROR(IF($C$8=$D$8,'Vida Prima Directa'!AE61/'Vida Prima Directa'!$AQ61,'Vida Prima Directa'!AE61/'Vida Prima Directa'!AE$70),"")</f>
        <v>2.0158029547474267E-6</v>
      </c>
      <c r="AF61" s="64">
        <f>IFERROR(IF($C$8=$D$8,'Vida Prima Directa'!AF61/'Vida Prima Directa'!$AQ61,'Vida Prima Directa'!AF61/'Vida Prima Directa'!AF$70),"")</f>
        <v>9.7806633104548846E-2</v>
      </c>
      <c r="AG61" s="64">
        <f>IFERROR(IF($C$8=$D$8,'Vida Prima Directa'!AG61/'Vida Prima Directa'!$AQ61,'Vida Prima Directa'!AG61/'Vida Prima Directa'!AG$70),"")</f>
        <v>5.736484537520032E-2</v>
      </c>
      <c r="AH61" s="64">
        <f>IFERROR(IF($C$8=$D$8,'Vida Prima Directa'!AH61/'Vida Prima Directa'!$AQ61,'Vida Prima Directa'!AH61/'Vida Prima Directa'!AH$70),"")</f>
        <v>2.3318878241095504E-4</v>
      </c>
      <c r="AI61" s="64" t="str">
        <f>IFERROR(IF($C$8=$D$8,'Vida Prima Directa'!AI61/'Vida Prima Directa'!$AQ61,'Vida Prima Directa'!AI61/'Vida Prima Directa'!AI$70),"")</f>
        <v/>
      </c>
      <c r="AJ61" s="64" t="str">
        <f>IFERROR(IF($C$8=$D$8,'Vida Prima Directa'!AJ61/'Vida Prima Directa'!$AQ61,'Vida Prima Directa'!AJ61/'Vida Prima Directa'!AJ$70),"")</f>
        <v/>
      </c>
      <c r="AK61" s="64" t="str">
        <f>IFERROR(IF($C$8=$D$8,'Vida Prima Directa'!AK61/'Vida Prima Directa'!$AQ61,'Vida Prima Directa'!AK61/'Vida Prima Directa'!AK$70),"")</f>
        <v/>
      </c>
      <c r="AL61" s="64" t="str">
        <f>IFERROR(IF($C$8=$D$8,'Vida Prima Directa'!AL61/'Vida Prima Directa'!$AQ61,'Vida Prima Directa'!AL61/'Vida Prima Directa'!AL$70),"")</f>
        <v/>
      </c>
      <c r="AM61" s="64" t="str">
        <f>IFERROR(IF($C$8=$D$8,'Vida Prima Directa'!AM61/'Vida Prima Directa'!$AQ61,'Vida Prima Directa'!AM61/'Vida Prima Directa'!AM$70),"")</f>
        <v/>
      </c>
      <c r="AN61" s="64" t="str">
        <f>IFERROR(IF($C$8=$D$8,'Vida Prima Directa'!AN61/'Vida Prima Directa'!$AQ61,'Vida Prima Directa'!AN61/'Vida Prima Directa'!AN$70),"")</f>
        <v/>
      </c>
      <c r="AO61" s="64" t="str">
        <f>IFERROR(IF($C$8=$D$8,'Vida Prima Directa'!AO61/'Vida Prima Directa'!$AQ61,'Vida Prima Directa'!AO61/'Vida Prima Directa'!AO$70),"")</f>
        <v/>
      </c>
      <c r="AP61" s="64" t="str">
        <f>IFERROR(IF($C$8=$D$8,'Vida Prima Directa'!AP61/'Vida Prima Directa'!$AQ61,'Vida Prima Directa'!AP61/'Vida Prima Directa'!AP$70),"")</f>
        <v/>
      </c>
      <c r="AQ61" s="64">
        <f>IFERROR(IF($C$8=$D$8,'Vida Prima Directa'!AQ61/'Vida Prima Directa'!$AQ61,'Vida Prima Directa'!AQ61/'Vida Prima Directa'!AQ$70),"")</f>
        <v>1</v>
      </c>
    </row>
    <row r="62" spans="2:43" x14ac:dyDescent="0.2">
      <c r="B62" s="62" t="str">
        <f>'Datos Vida'!B299</f>
        <v>421.1 Renta Vitalicia de Vejez Normal</v>
      </c>
      <c r="C62" s="64">
        <f>IFERROR(IF($C$8=$D$8,'Vida Prima Directa'!C62/'Vida Prima Directa'!$AQ62,'Vida Prima Directa'!C62/'Vida Prima Directa'!C$70),"")</f>
        <v>2.8700623737179704E-2</v>
      </c>
      <c r="D62" s="64" t="str">
        <f>IFERROR(IF($C$8=$D$8,'Vida Prima Directa'!D62/'Vida Prima Directa'!$AQ62,'Vida Prima Directa'!D62/'Vida Prima Directa'!D$70),"")</f>
        <v/>
      </c>
      <c r="E62" s="64" t="str">
        <f>IFERROR(IF($C$8=$D$8,'Vida Prima Directa'!E62/'Vida Prima Directa'!$AQ62,'Vida Prima Directa'!E62/'Vida Prima Directa'!E$70),"")</f>
        <v/>
      </c>
      <c r="F62" s="64" t="str">
        <f>IFERROR(IF($C$8=$D$8,'Vida Prima Directa'!F62/'Vida Prima Directa'!$AQ62,'Vida Prima Directa'!F62/'Vida Prima Directa'!F$70),"")</f>
        <v/>
      </c>
      <c r="G62" s="64">
        <f>IFERROR(IF($C$8=$D$8,'Vida Prima Directa'!G62/'Vida Prima Directa'!$AQ62,'Vida Prima Directa'!G62/'Vida Prima Directa'!G$70),"")</f>
        <v>8.8250855209431836E-2</v>
      </c>
      <c r="H62" s="64" t="str">
        <f>IFERROR(IF($C$8=$D$8,'Vida Prima Directa'!H62/'Vida Prima Directa'!$AQ62,'Vida Prima Directa'!H62/'Vida Prima Directa'!H$70),"")</f>
        <v/>
      </c>
      <c r="I62" s="64" t="str">
        <f>IFERROR(IF($C$8=$D$8,'Vida Prima Directa'!I62/'Vida Prima Directa'!$AQ62,'Vida Prima Directa'!I62/'Vida Prima Directa'!I$70),"")</f>
        <v/>
      </c>
      <c r="J62" s="64" t="str">
        <f>IFERROR(IF($C$8=$D$8,'Vida Prima Directa'!J62/'Vida Prima Directa'!$AQ62,'Vida Prima Directa'!J62/'Vida Prima Directa'!J$70),"")</f>
        <v/>
      </c>
      <c r="K62" s="64" t="str">
        <f>IFERROR(IF($C$8=$D$8,'Vida Prima Directa'!K62/'Vida Prima Directa'!$AQ62,'Vida Prima Directa'!K62/'Vida Prima Directa'!K$70),"")</f>
        <v/>
      </c>
      <c r="L62" s="64">
        <f>IFERROR(IF($C$8=$D$8,'Vida Prima Directa'!L62/'Vida Prima Directa'!$AQ62,'Vida Prima Directa'!L62/'Vida Prima Directa'!L$70),"")</f>
        <v>3.9155394505849123E-3</v>
      </c>
      <c r="M62" s="64" t="str">
        <f>IFERROR(IF($C$8=$D$8,'Vida Prima Directa'!M62/'Vida Prima Directa'!$AQ62,'Vida Prima Directa'!M62/'Vida Prima Directa'!M$70),"")</f>
        <v/>
      </c>
      <c r="N62" s="64" t="str">
        <f>IFERROR(IF($C$8=$D$8,'Vida Prima Directa'!N62/'Vida Prima Directa'!$AQ62,'Vida Prima Directa'!N62/'Vida Prima Directa'!N$70),"")</f>
        <v/>
      </c>
      <c r="O62" s="64" t="str">
        <f>IFERROR(IF($C$8=$D$8,'Vida Prima Directa'!O62/'Vida Prima Directa'!$AQ62,'Vida Prima Directa'!O62/'Vida Prima Directa'!O$70),"")</f>
        <v/>
      </c>
      <c r="P62" s="64" t="str">
        <f>IFERROR(IF($C$8=$D$8,'Vida Prima Directa'!P62/'Vida Prima Directa'!$AQ62,'Vida Prima Directa'!P62/'Vida Prima Directa'!P$70),"")</f>
        <v/>
      </c>
      <c r="Q62" s="64">
        <f>IFERROR(IF($C$8=$D$8,'Vida Prima Directa'!Q62/'Vida Prima Directa'!$AQ62,'Vida Prima Directa'!Q62/'Vida Prima Directa'!Q$70),"")</f>
        <v>6.7593300985142948E-2</v>
      </c>
      <c r="R62" s="64">
        <f>IFERROR(IF($C$8=$D$8,'Vida Prima Directa'!R62/'Vida Prima Directa'!$AQ62,'Vida Prima Directa'!R62/'Vida Prima Directa'!R$70),"")</f>
        <v>7.5567169998815201E-2</v>
      </c>
      <c r="S62" s="64" t="str">
        <f>IFERROR(IF($C$8=$D$8,'Vida Prima Directa'!S62/'Vida Prima Directa'!$AQ62,'Vida Prima Directa'!S62/'Vida Prima Directa'!S$70),"")</f>
        <v/>
      </c>
      <c r="T62" s="64">
        <f>IFERROR(IF($C$8=$D$8,'Vida Prima Directa'!T62/'Vida Prima Directa'!$AQ62,'Vida Prima Directa'!T62/'Vida Prima Directa'!T$70),"")</f>
        <v>8.4713229272775342E-3</v>
      </c>
      <c r="U62" s="64" t="str">
        <f>IFERROR(IF($C$8=$D$8,'Vida Prima Directa'!U62/'Vida Prima Directa'!$AQ62,'Vida Prima Directa'!U62/'Vida Prima Directa'!U$70),"")</f>
        <v/>
      </c>
      <c r="V62" s="64" t="str">
        <f>IFERROR(IF($C$8=$D$8,'Vida Prima Directa'!V62/'Vida Prima Directa'!$AQ62,'Vida Prima Directa'!V62/'Vida Prima Directa'!V$70),"")</f>
        <v/>
      </c>
      <c r="W62" s="64" t="str">
        <f>IFERROR(IF($C$8=$D$8,'Vida Prima Directa'!W62/'Vida Prima Directa'!$AQ62,'Vida Prima Directa'!W62/'Vida Prima Directa'!W$70),"")</f>
        <v/>
      </c>
      <c r="X62" s="64" t="str">
        <f>IFERROR(IF($C$8=$D$8,'Vida Prima Directa'!X62/'Vida Prima Directa'!$AQ62,'Vida Prima Directa'!X62/'Vida Prima Directa'!X$70),"")</f>
        <v/>
      </c>
      <c r="Y62" s="64" t="str">
        <f>IFERROR(IF($C$8=$D$8,'Vida Prima Directa'!Y62/'Vida Prima Directa'!$AQ62,'Vida Prima Directa'!Y62/'Vida Prima Directa'!Y$70),"")</f>
        <v/>
      </c>
      <c r="Z62" s="64">
        <f>IFERROR(IF($C$8=$D$8,'Vida Prima Directa'!Z62/'Vida Prima Directa'!$AQ62,'Vida Prima Directa'!Z62/'Vida Prima Directa'!Z$70),"")</f>
        <v>0.26463093860062037</v>
      </c>
      <c r="AA62" s="64" t="str">
        <f>IFERROR(IF($C$8=$D$8,'Vida Prima Directa'!AA62/'Vida Prima Directa'!$AQ62,'Vida Prima Directa'!AA62/'Vida Prima Directa'!AA$70),"")</f>
        <v/>
      </c>
      <c r="AB62" s="64" t="str">
        <f>IFERROR(IF($C$8=$D$8,'Vida Prima Directa'!AB62/'Vida Prima Directa'!$AQ62,'Vida Prima Directa'!AB62/'Vida Prima Directa'!AB$70),"")</f>
        <v/>
      </c>
      <c r="AC62" s="64">
        <f>IFERROR(IF($C$8=$D$8,'Vida Prima Directa'!AC62/'Vida Prima Directa'!$AQ62,'Vida Prima Directa'!AC62/'Vida Prima Directa'!AC$70),"")</f>
        <v>0.36075971391214878</v>
      </c>
      <c r="AD62" s="64">
        <f>IFERROR(IF($C$8=$D$8,'Vida Prima Directa'!AD62/'Vida Prima Directa'!$AQ62,'Vida Prima Directa'!AD62/'Vida Prima Directa'!AD$70),"")</f>
        <v>9.9089484583007509E-2</v>
      </c>
      <c r="AE62" s="64">
        <f>IFERROR(IF($C$8=$D$8,'Vida Prima Directa'!AE62/'Vida Prima Directa'!$AQ62,'Vida Prima Directa'!AE62/'Vida Prima Directa'!AE$70),"")</f>
        <v>3.0000044340844963E-3</v>
      </c>
      <c r="AF62" s="64" t="str">
        <f>IFERROR(IF($C$8=$D$8,'Vida Prima Directa'!AF62/'Vida Prima Directa'!$AQ62,'Vida Prima Directa'!AF62/'Vida Prima Directa'!AF$70),"")</f>
        <v/>
      </c>
      <c r="AG62" s="64" t="str">
        <f>IFERROR(IF($C$8=$D$8,'Vida Prima Directa'!AG62/'Vida Prima Directa'!$AQ62,'Vida Prima Directa'!AG62/'Vida Prima Directa'!AG$70),"")</f>
        <v/>
      </c>
      <c r="AH62" s="64">
        <f>IFERROR(IF($C$8=$D$8,'Vida Prima Directa'!AH62/'Vida Prima Directa'!$AQ62,'Vida Prima Directa'!AH62/'Vida Prima Directa'!AH$70),"")</f>
        <v>2.1046161706708446E-5</v>
      </c>
      <c r="AI62" s="64" t="str">
        <f>IFERROR(IF($C$8=$D$8,'Vida Prima Directa'!AI62/'Vida Prima Directa'!$AQ62,'Vida Prima Directa'!AI62/'Vida Prima Directa'!AI$70),"")</f>
        <v/>
      </c>
      <c r="AJ62" s="64" t="str">
        <f>IFERROR(IF($C$8=$D$8,'Vida Prima Directa'!AJ62/'Vida Prima Directa'!$AQ62,'Vida Prima Directa'!AJ62/'Vida Prima Directa'!AJ$70),"")</f>
        <v/>
      </c>
      <c r="AK62" s="64" t="str">
        <f>IFERROR(IF($C$8=$D$8,'Vida Prima Directa'!AK62/'Vida Prima Directa'!$AQ62,'Vida Prima Directa'!AK62/'Vida Prima Directa'!AK$70),"")</f>
        <v/>
      </c>
      <c r="AL62" s="64" t="str">
        <f>IFERROR(IF($C$8=$D$8,'Vida Prima Directa'!AL62/'Vida Prima Directa'!$AQ62,'Vida Prima Directa'!AL62/'Vida Prima Directa'!AL$70),"")</f>
        <v/>
      </c>
      <c r="AM62" s="64" t="str">
        <f>IFERROR(IF($C$8=$D$8,'Vida Prima Directa'!AM62/'Vida Prima Directa'!$AQ62,'Vida Prima Directa'!AM62/'Vida Prima Directa'!AM$70),"")</f>
        <v/>
      </c>
      <c r="AN62" s="64" t="str">
        <f>IFERROR(IF($C$8=$D$8,'Vida Prima Directa'!AN62/'Vida Prima Directa'!$AQ62,'Vida Prima Directa'!AN62/'Vida Prima Directa'!AN$70),"")</f>
        <v/>
      </c>
      <c r="AO62" s="64" t="str">
        <f>IFERROR(IF($C$8=$D$8,'Vida Prima Directa'!AO62/'Vida Prima Directa'!$AQ62,'Vida Prima Directa'!AO62/'Vida Prima Directa'!AO$70),"")</f>
        <v/>
      </c>
      <c r="AP62" s="64" t="str">
        <f>IFERROR(IF($C$8=$D$8,'Vida Prima Directa'!AP62/'Vida Prima Directa'!$AQ62,'Vida Prima Directa'!AP62/'Vida Prima Directa'!AP$70),"")</f>
        <v/>
      </c>
      <c r="AQ62" s="64">
        <f>IFERROR(IF($C$8=$D$8,'Vida Prima Directa'!AQ62/'Vida Prima Directa'!$AQ62,'Vida Prima Directa'!AQ62/'Vida Prima Directa'!AQ$70),"")</f>
        <v>1</v>
      </c>
    </row>
    <row r="63" spans="2:43" x14ac:dyDescent="0.2">
      <c r="B63" s="62" t="str">
        <f>'Datos Vida'!B300</f>
        <v>421.2 Renta Vitalicia de Vejez Anticipada</v>
      </c>
      <c r="C63" s="64">
        <f>IFERROR(IF($C$8=$D$8,'Vida Prima Directa'!C63/'Vida Prima Directa'!$AQ63,'Vida Prima Directa'!C63/'Vida Prima Directa'!C$70),"")</f>
        <v>8.3311739505749719E-3</v>
      </c>
      <c r="D63" s="64" t="str">
        <f>IFERROR(IF($C$8=$D$8,'Vida Prima Directa'!D63/'Vida Prima Directa'!$AQ63,'Vida Prima Directa'!D63/'Vida Prima Directa'!D$70),"")</f>
        <v/>
      </c>
      <c r="E63" s="64" t="str">
        <f>IFERROR(IF($C$8=$D$8,'Vida Prima Directa'!E63/'Vida Prima Directa'!$AQ63,'Vida Prima Directa'!E63/'Vida Prima Directa'!E$70),"")</f>
        <v/>
      </c>
      <c r="F63" s="64" t="str">
        <f>IFERROR(IF($C$8=$D$8,'Vida Prima Directa'!F63/'Vida Prima Directa'!$AQ63,'Vida Prima Directa'!F63/'Vida Prima Directa'!F$70),"")</f>
        <v/>
      </c>
      <c r="G63" s="64">
        <f>IFERROR(IF($C$8=$D$8,'Vida Prima Directa'!G63/'Vida Prima Directa'!$AQ63,'Vida Prima Directa'!G63/'Vida Prima Directa'!G$70),"")</f>
        <v>7.9529825935864981E-2</v>
      </c>
      <c r="H63" s="64" t="str">
        <f>IFERROR(IF($C$8=$D$8,'Vida Prima Directa'!H63/'Vida Prima Directa'!$AQ63,'Vida Prima Directa'!H63/'Vida Prima Directa'!H$70),"")</f>
        <v/>
      </c>
      <c r="I63" s="64" t="str">
        <f>IFERROR(IF($C$8=$D$8,'Vida Prima Directa'!I63/'Vida Prima Directa'!$AQ63,'Vida Prima Directa'!I63/'Vida Prima Directa'!I$70),"")</f>
        <v/>
      </c>
      <c r="J63" s="64" t="str">
        <f>IFERROR(IF($C$8=$D$8,'Vida Prima Directa'!J63/'Vida Prima Directa'!$AQ63,'Vida Prima Directa'!J63/'Vida Prima Directa'!J$70),"")</f>
        <v/>
      </c>
      <c r="K63" s="64" t="str">
        <f>IFERROR(IF($C$8=$D$8,'Vida Prima Directa'!K63/'Vida Prima Directa'!$AQ63,'Vida Prima Directa'!K63/'Vida Prima Directa'!K$70),"")</f>
        <v/>
      </c>
      <c r="L63" s="64">
        <f>IFERROR(IF($C$8=$D$8,'Vida Prima Directa'!L63/'Vida Prima Directa'!$AQ63,'Vida Prima Directa'!L63/'Vida Prima Directa'!L$70),"")</f>
        <v>2.1554947807633197E-5</v>
      </c>
      <c r="M63" s="64" t="str">
        <f>IFERROR(IF($C$8=$D$8,'Vida Prima Directa'!M63/'Vida Prima Directa'!$AQ63,'Vida Prima Directa'!M63/'Vida Prima Directa'!M$70),"")</f>
        <v/>
      </c>
      <c r="N63" s="64" t="str">
        <f>IFERROR(IF($C$8=$D$8,'Vida Prima Directa'!N63/'Vida Prima Directa'!$AQ63,'Vida Prima Directa'!N63/'Vida Prima Directa'!N$70),"")</f>
        <v/>
      </c>
      <c r="O63" s="64" t="str">
        <f>IFERROR(IF($C$8=$D$8,'Vida Prima Directa'!O63/'Vida Prima Directa'!$AQ63,'Vida Prima Directa'!O63/'Vida Prima Directa'!O$70),"")</f>
        <v/>
      </c>
      <c r="P63" s="64" t="str">
        <f>IFERROR(IF($C$8=$D$8,'Vida Prima Directa'!P63/'Vida Prima Directa'!$AQ63,'Vida Prima Directa'!P63/'Vida Prima Directa'!P$70),"")</f>
        <v/>
      </c>
      <c r="Q63" s="64">
        <f>IFERROR(IF($C$8=$D$8,'Vida Prima Directa'!Q63/'Vida Prima Directa'!$AQ63,'Vida Prima Directa'!Q63/'Vida Prima Directa'!Q$70),"")</f>
        <v>0.15044383130519315</v>
      </c>
      <c r="R63" s="64">
        <f>IFERROR(IF($C$8=$D$8,'Vida Prima Directa'!R63/'Vida Prima Directa'!$AQ63,'Vida Prima Directa'!R63/'Vida Prima Directa'!R$70),"")</f>
        <v>3.5761711265035627E-2</v>
      </c>
      <c r="S63" s="64" t="str">
        <f>IFERROR(IF($C$8=$D$8,'Vida Prima Directa'!S63/'Vida Prima Directa'!$AQ63,'Vida Prima Directa'!S63/'Vida Prima Directa'!S$70),"")</f>
        <v/>
      </c>
      <c r="T63" s="64" t="str">
        <f>IFERROR(IF($C$8=$D$8,'Vida Prima Directa'!T63/'Vida Prima Directa'!$AQ63,'Vida Prima Directa'!T63/'Vida Prima Directa'!T$70),"")</f>
        <v/>
      </c>
      <c r="U63" s="64" t="str">
        <f>IFERROR(IF($C$8=$D$8,'Vida Prima Directa'!U63/'Vida Prima Directa'!$AQ63,'Vida Prima Directa'!U63/'Vida Prima Directa'!U$70),"")</f>
        <v/>
      </c>
      <c r="V63" s="64" t="str">
        <f>IFERROR(IF($C$8=$D$8,'Vida Prima Directa'!V63/'Vida Prima Directa'!$AQ63,'Vida Prima Directa'!V63/'Vida Prima Directa'!V$70),"")</f>
        <v/>
      </c>
      <c r="W63" s="64" t="str">
        <f>IFERROR(IF($C$8=$D$8,'Vida Prima Directa'!W63/'Vida Prima Directa'!$AQ63,'Vida Prima Directa'!W63/'Vida Prima Directa'!W$70),"")</f>
        <v/>
      </c>
      <c r="X63" s="64" t="str">
        <f>IFERROR(IF($C$8=$D$8,'Vida Prima Directa'!X63/'Vida Prima Directa'!$AQ63,'Vida Prima Directa'!X63/'Vida Prima Directa'!X$70),"")</f>
        <v/>
      </c>
      <c r="Y63" s="64" t="str">
        <f>IFERROR(IF($C$8=$D$8,'Vida Prima Directa'!Y63/'Vida Prima Directa'!$AQ63,'Vida Prima Directa'!Y63/'Vida Prima Directa'!Y$70),"")</f>
        <v/>
      </c>
      <c r="Z63" s="64">
        <f>IFERROR(IF($C$8=$D$8,'Vida Prima Directa'!Z63/'Vida Prima Directa'!$AQ63,'Vida Prima Directa'!Z63/'Vida Prima Directa'!Z$70),"")</f>
        <v>0.26506389922287416</v>
      </c>
      <c r="AA63" s="64" t="str">
        <f>IFERROR(IF($C$8=$D$8,'Vida Prima Directa'!AA63/'Vida Prima Directa'!$AQ63,'Vida Prima Directa'!AA63/'Vida Prima Directa'!AA$70),"")</f>
        <v/>
      </c>
      <c r="AB63" s="64" t="str">
        <f>IFERROR(IF($C$8=$D$8,'Vida Prima Directa'!AB63/'Vida Prima Directa'!$AQ63,'Vida Prima Directa'!AB63/'Vida Prima Directa'!AB$70),"")</f>
        <v/>
      </c>
      <c r="AC63" s="64">
        <f>IFERROR(IF($C$8=$D$8,'Vida Prima Directa'!AC63/'Vida Prima Directa'!$AQ63,'Vida Prima Directa'!AC63/'Vida Prima Directa'!AC$70),"")</f>
        <v>0.23199128433616872</v>
      </c>
      <c r="AD63" s="64">
        <f>IFERROR(IF($C$8=$D$8,'Vida Prima Directa'!AD63/'Vida Prima Directa'!$AQ63,'Vida Prima Directa'!AD63/'Vida Prima Directa'!AD$70),"")</f>
        <v>0.22885671903648078</v>
      </c>
      <c r="AE63" s="64" t="str">
        <f>IFERROR(IF($C$8=$D$8,'Vida Prima Directa'!AE63/'Vida Prima Directa'!$AQ63,'Vida Prima Directa'!AE63/'Vida Prima Directa'!AE$70),"")</f>
        <v/>
      </c>
      <c r="AF63" s="64" t="str">
        <f>IFERROR(IF($C$8=$D$8,'Vida Prima Directa'!AF63/'Vida Prima Directa'!$AQ63,'Vida Prima Directa'!AF63/'Vida Prima Directa'!AF$70),"")</f>
        <v/>
      </c>
      <c r="AG63" s="64" t="str">
        <f>IFERROR(IF($C$8=$D$8,'Vida Prima Directa'!AG63/'Vida Prima Directa'!$AQ63,'Vida Prima Directa'!AG63/'Vida Prima Directa'!AG$70),"")</f>
        <v/>
      </c>
      <c r="AH63" s="64" t="str">
        <f>IFERROR(IF($C$8=$D$8,'Vida Prima Directa'!AH63/'Vida Prima Directa'!$AQ63,'Vida Prima Directa'!AH63/'Vida Prima Directa'!AH$70),"")</f>
        <v/>
      </c>
      <c r="AI63" s="64" t="str">
        <f>IFERROR(IF($C$8=$D$8,'Vida Prima Directa'!AI63/'Vida Prima Directa'!$AQ63,'Vida Prima Directa'!AI63/'Vida Prima Directa'!AI$70),"")</f>
        <v/>
      </c>
      <c r="AJ63" s="64" t="str">
        <f>IFERROR(IF($C$8=$D$8,'Vida Prima Directa'!AJ63/'Vida Prima Directa'!$AQ63,'Vida Prima Directa'!AJ63/'Vida Prima Directa'!AJ$70),"")</f>
        <v/>
      </c>
      <c r="AK63" s="64" t="str">
        <f>IFERROR(IF($C$8=$D$8,'Vida Prima Directa'!AK63/'Vida Prima Directa'!$AQ63,'Vida Prima Directa'!AK63/'Vida Prima Directa'!AK$70),"")</f>
        <v/>
      </c>
      <c r="AL63" s="64" t="str">
        <f>IFERROR(IF($C$8=$D$8,'Vida Prima Directa'!AL63/'Vida Prima Directa'!$AQ63,'Vida Prima Directa'!AL63/'Vida Prima Directa'!AL$70),"")</f>
        <v/>
      </c>
      <c r="AM63" s="64" t="str">
        <f>IFERROR(IF($C$8=$D$8,'Vida Prima Directa'!AM63/'Vida Prima Directa'!$AQ63,'Vida Prima Directa'!AM63/'Vida Prima Directa'!AM$70),"")</f>
        <v/>
      </c>
      <c r="AN63" s="64" t="str">
        <f>IFERROR(IF($C$8=$D$8,'Vida Prima Directa'!AN63/'Vida Prima Directa'!$AQ63,'Vida Prima Directa'!AN63/'Vida Prima Directa'!AN$70),"")</f>
        <v/>
      </c>
      <c r="AO63" s="64" t="str">
        <f>IFERROR(IF($C$8=$D$8,'Vida Prima Directa'!AO63/'Vida Prima Directa'!$AQ63,'Vida Prima Directa'!AO63/'Vida Prima Directa'!AO$70),"")</f>
        <v/>
      </c>
      <c r="AP63" s="64" t="str">
        <f>IFERROR(IF($C$8=$D$8,'Vida Prima Directa'!AP63/'Vida Prima Directa'!$AQ63,'Vida Prima Directa'!AP63/'Vida Prima Directa'!AP$70),"")</f>
        <v/>
      </c>
      <c r="AQ63" s="64">
        <f>IFERROR(IF($C$8=$D$8,'Vida Prima Directa'!AQ63/'Vida Prima Directa'!$AQ63,'Vida Prima Directa'!AQ63/'Vida Prima Directa'!AQ$70),"")</f>
        <v>1</v>
      </c>
    </row>
    <row r="64" spans="2:43" x14ac:dyDescent="0.2">
      <c r="B64" s="62" t="str">
        <f>'Datos Vida'!B301</f>
        <v>422.1 Renta Vitalicia de Invalidez Total</v>
      </c>
      <c r="C64" s="64">
        <f>IFERROR(IF($C$8=$D$8,'Vida Prima Directa'!C64/'Vida Prima Directa'!$AQ64,'Vida Prima Directa'!C64/'Vida Prima Directa'!C$70),"")</f>
        <v>2.8714663660603521E-2</v>
      </c>
      <c r="D64" s="64" t="str">
        <f>IFERROR(IF($C$8=$D$8,'Vida Prima Directa'!D64/'Vida Prima Directa'!$AQ64,'Vida Prima Directa'!D64/'Vida Prima Directa'!D$70),"")</f>
        <v/>
      </c>
      <c r="E64" s="64" t="str">
        <f>IFERROR(IF($C$8=$D$8,'Vida Prima Directa'!E64/'Vida Prima Directa'!$AQ64,'Vida Prima Directa'!E64/'Vida Prima Directa'!E$70),"")</f>
        <v/>
      </c>
      <c r="F64" s="64" t="str">
        <f>IFERROR(IF($C$8=$D$8,'Vida Prima Directa'!F64/'Vida Prima Directa'!$AQ64,'Vida Prima Directa'!F64/'Vida Prima Directa'!F$70),"")</f>
        <v/>
      </c>
      <c r="G64" s="64">
        <f>IFERROR(IF($C$8=$D$8,'Vida Prima Directa'!G64/'Vida Prima Directa'!$AQ64,'Vida Prima Directa'!G64/'Vida Prima Directa'!G$70),"")</f>
        <v>8.9494009332924659E-2</v>
      </c>
      <c r="H64" s="64" t="str">
        <f>IFERROR(IF($C$8=$D$8,'Vida Prima Directa'!H64/'Vida Prima Directa'!$AQ64,'Vida Prima Directa'!H64/'Vida Prima Directa'!H$70),"")</f>
        <v/>
      </c>
      <c r="I64" s="64" t="str">
        <f>IFERROR(IF($C$8=$D$8,'Vida Prima Directa'!I64/'Vida Prima Directa'!$AQ64,'Vida Prima Directa'!I64/'Vida Prima Directa'!I$70),"")</f>
        <v/>
      </c>
      <c r="J64" s="64" t="str">
        <f>IFERROR(IF($C$8=$D$8,'Vida Prima Directa'!J64/'Vida Prima Directa'!$AQ64,'Vida Prima Directa'!J64/'Vida Prima Directa'!J$70),"")</f>
        <v/>
      </c>
      <c r="K64" s="64" t="str">
        <f>IFERROR(IF($C$8=$D$8,'Vida Prima Directa'!K64/'Vida Prima Directa'!$AQ64,'Vida Prima Directa'!K64/'Vida Prima Directa'!K$70),"")</f>
        <v/>
      </c>
      <c r="L64" s="64">
        <f>IFERROR(IF($C$8=$D$8,'Vida Prima Directa'!L64/'Vida Prima Directa'!$AQ64,'Vida Prima Directa'!L64/'Vida Prima Directa'!L$70),"")</f>
        <v>6.1261450139345657E-3</v>
      </c>
      <c r="M64" s="64" t="str">
        <f>IFERROR(IF($C$8=$D$8,'Vida Prima Directa'!M64/'Vida Prima Directa'!$AQ64,'Vida Prima Directa'!M64/'Vida Prima Directa'!M$70),"")</f>
        <v/>
      </c>
      <c r="N64" s="64" t="str">
        <f>IFERROR(IF($C$8=$D$8,'Vida Prima Directa'!N64/'Vida Prima Directa'!$AQ64,'Vida Prima Directa'!N64/'Vida Prima Directa'!N$70),"")</f>
        <v/>
      </c>
      <c r="O64" s="64">
        <f>IFERROR(IF($C$8=$D$8,'Vida Prima Directa'!O64/'Vida Prima Directa'!$AQ64,'Vida Prima Directa'!O64/'Vida Prima Directa'!O$70),"")</f>
        <v>8.2800935799206524E-4</v>
      </c>
      <c r="P64" s="64" t="str">
        <f>IFERROR(IF($C$8=$D$8,'Vida Prima Directa'!P64/'Vida Prima Directa'!$AQ64,'Vida Prima Directa'!P64/'Vida Prima Directa'!P$70),"")</f>
        <v/>
      </c>
      <c r="Q64" s="64">
        <f>IFERROR(IF($C$8=$D$8,'Vida Prima Directa'!Q64/'Vida Prima Directa'!$AQ64,'Vida Prima Directa'!Q64/'Vida Prima Directa'!Q$70),"")</f>
        <v>0.1204331394660617</v>
      </c>
      <c r="R64" s="64">
        <f>IFERROR(IF($C$8=$D$8,'Vida Prima Directa'!R64/'Vida Prima Directa'!$AQ64,'Vida Prima Directa'!R64/'Vida Prima Directa'!R$70),"")</f>
        <v>0.25114411821788973</v>
      </c>
      <c r="S64" s="64" t="str">
        <f>IFERROR(IF($C$8=$D$8,'Vida Prima Directa'!S64/'Vida Prima Directa'!$AQ64,'Vida Prima Directa'!S64/'Vida Prima Directa'!S$70),"")</f>
        <v/>
      </c>
      <c r="T64" s="64">
        <f>IFERROR(IF($C$8=$D$8,'Vida Prima Directa'!T64/'Vida Prima Directa'!$AQ64,'Vida Prima Directa'!T64/'Vida Prima Directa'!T$70),"")</f>
        <v>4.7487036795787864E-3</v>
      </c>
      <c r="U64" s="64" t="str">
        <f>IFERROR(IF($C$8=$D$8,'Vida Prima Directa'!U64/'Vida Prima Directa'!$AQ64,'Vida Prima Directa'!U64/'Vida Prima Directa'!U$70),"")</f>
        <v/>
      </c>
      <c r="V64" s="64" t="str">
        <f>IFERROR(IF($C$8=$D$8,'Vida Prima Directa'!V64/'Vida Prima Directa'!$AQ64,'Vida Prima Directa'!V64/'Vida Prima Directa'!V$70),"")</f>
        <v/>
      </c>
      <c r="W64" s="64" t="str">
        <f>IFERROR(IF($C$8=$D$8,'Vida Prima Directa'!W64/'Vida Prima Directa'!$AQ64,'Vida Prima Directa'!W64/'Vida Prima Directa'!W$70),"")</f>
        <v/>
      </c>
      <c r="X64" s="64" t="str">
        <f>IFERROR(IF($C$8=$D$8,'Vida Prima Directa'!X64/'Vida Prima Directa'!$AQ64,'Vida Prima Directa'!X64/'Vida Prima Directa'!X$70),"")</f>
        <v/>
      </c>
      <c r="Y64" s="64" t="str">
        <f>IFERROR(IF($C$8=$D$8,'Vida Prima Directa'!Y64/'Vida Prima Directa'!$AQ64,'Vida Prima Directa'!Y64/'Vida Prima Directa'!Y$70),"")</f>
        <v/>
      </c>
      <c r="Z64" s="64">
        <f>IFERROR(IF($C$8=$D$8,'Vida Prima Directa'!Z64/'Vida Prima Directa'!$AQ64,'Vida Prima Directa'!Z64/'Vida Prima Directa'!Z$70),"")</f>
        <v>0.22193279073792241</v>
      </c>
      <c r="AA64" s="64" t="str">
        <f>IFERROR(IF($C$8=$D$8,'Vida Prima Directa'!AA64/'Vida Prima Directa'!$AQ64,'Vida Prima Directa'!AA64/'Vida Prima Directa'!AA$70),"")</f>
        <v/>
      </c>
      <c r="AB64" s="64" t="str">
        <f>IFERROR(IF($C$8=$D$8,'Vida Prima Directa'!AB64/'Vida Prima Directa'!$AQ64,'Vida Prima Directa'!AB64/'Vida Prima Directa'!AB$70),"")</f>
        <v/>
      </c>
      <c r="AC64" s="64">
        <f>IFERROR(IF($C$8=$D$8,'Vida Prima Directa'!AC64/'Vida Prima Directa'!$AQ64,'Vida Prima Directa'!AC64/'Vida Prima Directa'!AC$70),"")</f>
        <v>0.23245467008950713</v>
      </c>
      <c r="AD64" s="64">
        <f>IFERROR(IF($C$8=$D$8,'Vida Prima Directa'!AD64/'Vida Prima Directa'!$AQ64,'Vida Prima Directa'!AD64/'Vida Prima Directa'!AD$70),"")</f>
        <v>3.0594947043837452E-2</v>
      </c>
      <c r="AE64" s="64">
        <f>IFERROR(IF($C$8=$D$8,'Vida Prima Directa'!AE64/'Vida Prima Directa'!$AQ64,'Vida Prima Directa'!AE64/'Vida Prima Directa'!AE$70),"")</f>
        <v>1.3528803399748036E-2</v>
      </c>
      <c r="AF64" s="64" t="str">
        <f>IFERROR(IF($C$8=$D$8,'Vida Prima Directa'!AF64/'Vida Prima Directa'!$AQ64,'Vida Prima Directa'!AF64/'Vida Prima Directa'!AF$70),"")</f>
        <v/>
      </c>
      <c r="AG64" s="64" t="str">
        <f>IFERROR(IF($C$8=$D$8,'Vida Prima Directa'!AG64/'Vida Prima Directa'!$AQ64,'Vida Prima Directa'!AG64/'Vida Prima Directa'!AG$70),"")</f>
        <v/>
      </c>
      <c r="AH64" s="64" t="str">
        <f>IFERROR(IF($C$8=$D$8,'Vida Prima Directa'!AH64/'Vida Prima Directa'!$AQ64,'Vida Prima Directa'!AH64/'Vida Prima Directa'!AH$70),"")</f>
        <v/>
      </c>
      <c r="AI64" s="64" t="str">
        <f>IFERROR(IF($C$8=$D$8,'Vida Prima Directa'!AI64/'Vida Prima Directa'!$AQ64,'Vida Prima Directa'!AI64/'Vida Prima Directa'!AI$70),"")</f>
        <v/>
      </c>
      <c r="AJ64" s="64" t="str">
        <f>IFERROR(IF($C$8=$D$8,'Vida Prima Directa'!AJ64/'Vida Prima Directa'!$AQ64,'Vida Prima Directa'!AJ64/'Vida Prima Directa'!AJ$70),"")</f>
        <v/>
      </c>
      <c r="AK64" s="64" t="str">
        <f>IFERROR(IF($C$8=$D$8,'Vida Prima Directa'!AK64/'Vida Prima Directa'!$AQ64,'Vida Prima Directa'!AK64/'Vida Prima Directa'!AK$70),"")</f>
        <v/>
      </c>
      <c r="AL64" s="64" t="str">
        <f>IFERROR(IF($C$8=$D$8,'Vida Prima Directa'!AL64/'Vida Prima Directa'!$AQ64,'Vida Prima Directa'!AL64/'Vida Prima Directa'!AL$70),"")</f>
        <v/>
      </c>
      <c r="AM64" s="64" t="str">
        <f>IFERROR(IF($C$8=$D$8,'Vida Prima Directa'!AM64/'Vida Prima Directa'!$AQ64,'Vida Prima Directa'!AM64/'Vida Prima Directa'!AM$70),"")</f>
        <v/>
      </c>
      <c r="AN64" s="64" t="str">
        <f>IFERROR(IF($C$8=$D$8,'Vida Prima Directa'!AN64/'Vida Prima Directa'!$AQ64,'Vida Prima Directa'!AN64/'Vida Prima Directa'!AN$70),"")</f>
        <v/>
      </c>
      <c r="AO64" s="64" t="str">
        <f>IFERROR(IF($C$8=$D$8,'Vida Prima Directa'!AO64/'Vida Prima Directa'!$AQ64,'Vida Prima Directa'!AO64/'Vida Prima Directa'!AO$70),"")</f>
        <v/>
      </c>
      <c r="AP64" s="64" t="str">
        <f>IFERROR(IF($C$8=$D$8,'Vida Prima Directa'!AP64/'Vida Prima Directa'!$AQ64,'Vida Prima Directa'!AP64/'Vida Prima Directa'!AP$70),"")</f>
        <v/>
      </c>
      <c r="AQ64" s="64">
        <f>IFERROR(IF($C$8=$D$8,'Vida Prima Directa'!AQ64/'Vida Prima Directa'!$AQ64,'Vida Prima Directa'!AQ64/'Vida Prima Directa'!AQ$70),"")</f>
        <v>1</v>
      </c>
    </row>
    <row r="65" spans="2:43" x14ac:dyDescent="0.2">
      <c r="B65" s="62" t="str">
        <f>'Datos Vida'!B302</f>
        <v>422.2 Renta Vitalicia de Invalidez Parcial</v>
      </c>
      <c r="C65" s="64" t="str">
        <f>IFERROR(IF($C$8=$D$8,'Vida Prima Directa'!C65/'Vida Prima Directa'!$AQ65,'Vida Prima Directa'!C65/'Vida Prima Directa'!C$70),"")</f>
        <v/>
      </c>
      <c r="D65" s="64" t="str">
        <f>IFERROR(IF($C$8=$D$8,'Vida Prima Directa'!D65/'Vida Prima Directa'!$AQ65,'Vida Prima Directa'!D65/'Vida Prima Directa'!D$70),"")</f>
        <v/>
      </c>
      <c r="E65" s="64" t="str">
        <f>IFERROR(IF($C$8=$D$8,'Vida Prima Directa'!E65/'Vida Prima Directa'!$AQ65,'Vida Prima Directa'!E65/'Vida Prima Directa'!E$70),"")</f>
        <v/>
      </c>
      <c r="F65" s="64" t="str">
        <f>IFERROR(IF($C$8=$D$8,'Vida Prima Directa'!F65/'Vida Prima Directa'!$AQ65,'Vida Prima Directa'!F65/'Vida Prima Directa'!F$70),"")</f>
        <v/>
      </c>
      <c r="G65" s="64">
        <f>IFERROR(IF($C$8=$D$8,'Vida Prima Directa'!G65/'Vida Prima Directa'!$AQ65,'Vida Prima Directa'!G65/'Vida Prima Directa'!G$70),"")</f>
        <v>1.2089785692871771E-2</v>
      </c>
      <c r="H65" s="64" t="str">
        <f>IFERROR(IF($C$8=$D$8,'Vida Prima Directa'!H65/'Vida Prima Directa'!$AQ65,'Vida Prima Directa'!H65/'Vida Prima Directa'!H$70),"")</f>
        <v/>
      </c>
      <c r="I65" s="64" t="str">
        <f>IFERROR(IF($C$8=$D$8,'Vida Prima Directa'!I65/'Vida Prima Directa'!$AQ65,'Vida Prima Directa'!I65/'Vida Prima Directa'!I$70),"")</f>
        <v/>
      </c>
      <c r="J65" s="64" t="str">
        <f>IFERROR(IF($C$8=$D$8,'Vida Prima Directa'!J65/'Vida Prima Directa'!$AQ65,'Vida Prima Directa'!J65/'Vida Prima Directa'!J$70),"")</f>
        <v/>
      </c>
      <c r="K65" s="64" t="str">
        <f>IFERROR(IF($C$8=$D$8,'Vida Prima Directa'!K65/'Vida Prima Directa'!$AQ65,'Vida Prima Directa'!K65/'Vida Prima Directa'!K$70),"")</f>
        <v/>
      </c>
      <c r="L65" s="64">
        <f>IFERROR(IF($C$8=$D$8,'Vida Prima Directa'!L65/'Vida Prima Directa'!$AQ65,'Vida Prima Directa'!L65/'Vida Prima Directa'!L$70),"")</f>
        <v>1.6971773117308232E-3</v>
      </c>
      <c r="M65" s="64" t="str">
        <f>IFERROR(IF($C$8=$D$8,'Vida Prima Directa'!M65/'Vida Prima Directa'!$AQ65,'Vida Prima Directa'!M65/'Vida Prima Directa'!M$70),"")</f>
        <v/>
      </c>
      <c r="N65" s="64" t="str">
        <f>IFERROR(IF($C$8=$D$8,'Vida Prima Directa'!N65/'Vida Prima Directa'!$AQ65,'Vida Prima Directa'!N65/'Vida Prima Directa'!N$70),"")</f>
        <v/>
      </c>
      <c r="O65" s="64">
        <f>IFERROR(IF($C$8=$D$8,'Vida Prima Directa'!O65/'Vida Prima Directa'!$AQ65,'Vida Prima Directa'!O65/'Vida Prima Directa'!O$70),"")</f>
        <v>1.0339813061173901E-3</v>
      </c>
      <c r="P65" s="64" t="str">
        <f>IFERROR(IF($C$8=$D$8,'Vida Prima Directa'!P65/'Vida Prima Directa'!$AQ65,'Vida Prima Directa'!P65/'Vida Prima Directa'!P$70),"")</f>
        <v/>
      </c>
      <c r="Q65" s="64">
        <f>IFERROR(IF($C$8=$D$8,'Vida Prima Directa'!Q65/'Vida Prima Directa'!$AQ65,'Vida Prima Directa'!Q65/'Vida Prima Directa'!Q$70),"")</f>
        <v>1.4541056792538525E-2</v>
      </c>
      <c r="R65" s="64">
        <f>IFERROR(IF($C$8=$D$8,'Vida Prima Directa'!R65/'Vida Prima Directa'!$AQ65,'Vida Prima Directa'!R65/'Vida Prima Directa'!R$70),"")</f>
        <v>2.0708212485213883E-2</v>
      </c>
      <c r="S65" s="64" t="str">
        <f>IFERROR(IF($C$8=$D$8,'Vida Prima Directa'!S65/'Vida Prima Directa'!$AQ65,'Vida Prima Directa'!S65/'Vida Prima Directa'!S$70),"")</f>
        <v/>
      </c>
      <c r="T65" s="64" t="str">
        <f>IFERROR(IF($C$8=$D$8,'Vida Prima Directa'!T65/'Vida Prima Directa'!$AQ65,'Vida Prima Directa'!T65/'Vida Prima Directa'!T$70),"")</f>
        <v/>
      </c>
      <c r="U65" s="64" t="str">
        <f>IFERROR(IF($C$8=$D$8,'Vida Prima Directa'!U65/'Vida Prima Directa'!$AQ65,'Vida Prima Directa'!U65/'Vida Prima Directa'!U$70),"")</f>
        <v/>
      </c>
      <c r="V65" s="64" t="str">
        <f>IFERROR(IF($C$8=$D$8,'Vida Prima Directa'!V65/'Vida Prima Directa'!$AQ65,'Vida Prima Directa'!V65/'Vida Prima Directa'!V$70),"")</f>
        <v/>
      </c>
      <c r="W65" s="64" t="str">
        <f>IFERROR(IF($C$8=$D$8,'Vida Prima Directa'!W65/'Vida Prima Directa'!$AQ65,'Vida Prima Directa'!W65/'Vida Prima Directa'!W$70),"")</f>
        <v/>
      </c>
      <c r="X65" s="64" t="str">
        <f>IFERROR(IF($C$8=$D$8,'Vida Prima Directa'!X65/'Vida Prima Directa'!$AQ65,'Vida Prima Directa'!X65/'Vida Prima Directa'!X$70),"")</f>
        <v/>
      </c>
      <c r="Y65" s="64" t="str">
        <f>IFERROR(IF($C$8=$D$8,'Vida Prima Directa'!Y65/'Vida Prima Directa'!$AQ65,'Vida Prima Directa'!Y65/'Vida Prima Directa'!Y$70),"")</f>
        <v/>
      </c>
      <c r="Z65" s="64">
        <f>IFERROR(IF($C$8=$D$8,'Vida Prima Directa'!Z65/'Vida Prima Directa'!$AQ65,'Vida Prima Directa'!Z65/'Vida Prima Directa'!Z$70),"")</f>
        <v>2.2156106054721073E-2</v>
      </c>
      <c r="AA65" s="64" t="str">
        <f>IFERROR(IF($C$8=$D$8,'Vida Prima Directa'!AA65/'Vida Prima Directa'!$AQ65,'Vida Prima Directa'!AA65/'Vida Prima Directa'!AA$70),"")</f>
        <v/>
      </c>
      <c r="AB65" s="64" t="str">
        <f>IFERROR(IF($C$8=$D$8,'Vida Prima Directa'!AB65/'Vida Prima Directa'!$AQ65,'Vida Prima Directa'!AB65/'Vida Prima Directa'!AB$70),"")</f>
        <v/>
      </c>
      <c r="AC65" s="64">
        <f>IFERROR(IF($C$8=$D$8,'Vida Prima Directa'!AC65/'Vida Prima Directa'!$AQ65,'Vida Prima Directa'!AC65/'Vida Prima Directa'!AC$70),"")</f>
        <v>9.554723433981184E-2</v>
      </c>
      <c r="AD65" s="64">
        <f>IFERROR(IF($C$8=$D$8,'Vida Prima Directa'!AD65/'Vida Prima Directa'!$AQ65,'Vida Prima Directa'!AD65/'Vida Prima Directa'!AD$70),"")</f>
        <v>1.6559193107846943E-2</v>
      </c>
      <c r="AE65" s="64" t="str">
        <f>IFERROR(IF($C$8=$D$8,'Vida Prima Directa'!AE65/'Vida Prima Directa'!$AQ65,'Vida Prima Directa'!AE65/'Vida Prima Directa'!AE$70),"")</f>
        <v/>
      </c>
      <c r="AF65" s="64" t="str">
        <f>IFERROR(IF($C$8=$D$8,'Vida Prima Directa'!AF65/'Vida Prima Directa'!$AQ65,'Vida Prima Directa'!AF65/'Vida Prima Directa'!AF$70),"")</f>
        <v/>
      </c>
      <c r="AG65" s="64" t="str">
        <f>IFERROR(IF($C$8=$D$8,'Vida Prima Directa'!AG65/'Vida Prima Directa'!$AQ65,'Vida Prima Directa'!AG65/'Vida Prima Directa'!AG$70),"")</f>
        <v/>
      </c>
      <c r="AH65" s="64">
        <f>IFERROR(IF($C$8=$D$8,'Vida Prima Directa'!AH65/'Vida Prima Directa'!$AQ65,'Vida Prima Directa'!AH65/'Vida Prima Directa'!AH$70),"")</f>
        <v>0.81566725290914766</v>
      </c>
      <c r="AI65" s="64" t="str">
        <f>IFERROR(IF($C$8=$D$8,'Vida Prima Directa'!AI65/'Vida Prima Directa'!$AQ65,'Vida Prima Directa'!AI65/'Vida Prima Directa'!AI$70),"")</f>
        <v/>
      </c>
      <c r="AJ65" s="64" t="str">
        <f>IFERROR(IF($C$8=$D$8,'Vida Prima Directa'!AJ65/'Vida Prima Directa'!$AQ65,'Vida Prima Directa'!AJ65/'Vida Prima Directa'!AJ$70),"")</f>
        <v/>
      </c>
      <c r="AK65" s="64" t="str">
        <f>IFERROR(IF($C$8=$D$8,'Vida Prima Directa'!AK65/'Vida Prima Directa'!$AQ65,'Vida Prima Directa'!AK65/'Vida Prima Directa'!AK$70),"")</f>
        <v/>
      </c>
      <c r="AL65" s="64" t="str">
        <f>IFERROR(IF($C$8=$D$8,'Vida Prima Directa'!AL65/'Vida Prima Directa'!$AQ65,'Vida Prima Directa'!AL65/'Vida Prima Directa'!AL$70),"")</f>
        <v/>
      </c>
      <c r="AM65" s="64" t="str">
        <f>IFERROR(IF($C$8=$D$8,'Vida Prima Directa'!AM65/'Vida Prima Directa'!$AQ65,'Vida Prima Directa'!AM65/'Vida Prima Directa'!AM$70),"")</f>
        <v/>
      </c>
      <c r="AN65" s="64" t="str">
        <f>IFERROR(IF($C$8=$D$8,'Vida Prima Directa'!AN65/'Vida Prima Directa'!$AQ65,'Vida Prima Directa'!AN65/'Vida Prima Directa'!AN$70),"")</f>
        <v/>
      </c>
      <c r="AO65" s="64" t="str">
        <f>IFERROR(IF($C$8=$D$8,'Vida Prima Directa'!AO65/'Vida Prima Directa'!$AQ65,'Vida Prima Directa'!AO65/'Vida Prima Directa'!AO$70),"")</f>
        <v/>
      </c>
      <c r="AP65" s="64" t="str">
        <f>IFERROR(IF($C$8=$D$8,'Vida Prima Directa'!AP65/'Vida Prima Directa'!$AQ65,'Vida Prima Directa'!AP65/'Vida Prima Directa'!AP$70),"")</f>
        <v/>
      </c>
      <c r="AQ65" s="64">
        <f>IFERROR(IF($C$8=$D$8,'Vida Prima Directa'!AQ65/'Vida Prima Directa'!$AQ65,'Vida Prima Directa'!AQ65/'Vida Prima Directa'!AQ$70),"")</f>
        <v>1</v>
      </c>
    </row>
    <row r="66" spans="2:43" x14ac:dyDescent="0.2">
      <c r="B66" s="62" t="str">
        <f>'Datos Vida'!B303</f>
        <v>423. Renta Vitalicia de Sobrevivencia</v>
      </c>
      <c r="C66" s="64">
        <f>IFERROR(IF($C$8=$D$8,'Vida Prima Directa'!C66/'Vida Prima Directa'!$AQ66,'Vida Prima Directa'!C66/'Vida Prima Directa'!C$70),"")</f>
        <v>2.3084843710977205E-2</v>
      </c>
      <c r="D66" s="64" t="str">
        <f>IFERROR(IF($C$8=$D$8,'Vida Prima Directa'!D66/'Vida Prima Directa'!$AQ66,'Vida Prima Directa'!D66/'Vida Prima Directa'!D$70),"")</f>
        <v/>
      </c>
      <c r="E66" s="64" t="str">
        <f>IFERROR(IF($C$8=$D$8,'Vida Prima Directa'!E66/'Vida Prima Directa'!$AQ66,'Vida Prima Directa'!E66/'Vida Prima Directa'!E$70),"")</f>
        <v/>
      </c>
      <c r="F66" s="64" t="str">
        <f>IFERROR(IF($C$8=$D$8,'Vida Prima Directa'!F66/'Vida Prima Directa'!$AQ66,'Vida Prima Directa'!F66/'Vida Prima Directa'!F$70),"")</f>
        <v/>
      </c>
      <c r="G66" s="64">
        <f>IFERROR(IF($C$8=$D$8,'Vida Prima Directa'!G66/'Vida Prima Directa'!$AQ66,'Vida Prima Directa'!G66/'Vida Prima Directa'!G$70),"")</f>
        <v>7.5714434822925697E-2</v>
      </c>
      <c r="H66" s="64" t="str">
        <f>IFERROR(IF($C$8=$D$8,'Vida Prima Directa'!H66/'Vida Prima Directa'!$AQ66,'Vida Prima Directa'!H66/'Vida Prima Directa'!H$70),"")</f>
        <v/>
      </c>
      <c r="I66" s="64" t="str">
        <f>IFERROR(IF($C$8=$D$8,'Vida Prima Directa'!I66/'Vida Prima Directa'!$AQ66,'Vida Prima Directa'!I66/'Vida Prima Directa'!I$70),"")</f>
        <v/>
      </c>
      <c r="J66" s="64" t="str">
        <f>IFERROR(IF($C$8=$D$8,'Vida Prima Directa'!J66/'Vida Prima Directa'!$AQ66,'Vida Prima Directa'!J66/'Vida Prima Directa'!J$70),"")</f>
        <v/>
      </c>
      <c r="K66" s="64" t="str">
        <f>IFERROR(IF($C$8=$D$8,'Vida Prima Directa'!K66/'Vida Prima Directa'!$AQ66,'Vida Prima Directa'!K66/'Vida Prima Directa'!K$70),"")</f>
        <v/>
      </c>
      <c r="L66" s="64" t="str">
        <f>IFERROR(IF($C$8=$D$8,'Vida Prima Directa'!L66/'Vida Prima Directa'!$AQ66,'Vida Prima Directa'!L66/'Vida Prima Directa'!L$70),"")</f>
        <v/>
      </c>
      <c r="M66" s="64" t="str">
        <f>IFERROR(IF($C$8=$D$8,'Vida Prima Directa'!M66/'Vida Prima Directa'!$AQ66,'Vida Prima Directa'!M66/'Vida Prima Directa'!M$70),"")</f>
        <v/>
      </c>
      <c r="N66" s="64" t="str">
        <f>IFERROR(IF($C$8=$D$8,'Vida Prima Directa'!N66/'Vida Prima Directa'!$AQ66,'Vida Prima Directa'!N66/'Vida Prima Directa'!N$70),"")</f>
        <v/>
      </c>
      <c r="O66" s="64" t="str">
        <f>IFERROR(IF($C$8=$D$8,'Vida Prima Directa'!O66/'Vida Prima Directa'!$AQ66,'Vida Prima Directa'!O66/'Vida Prima Directa'!O$70),"")</f>
        <v/>
      </c>
      <c r="P66" s="64" t="str">
        <f>IFERROR(IF($C$8=$D$8,'Vida Prima Directa'!P66/'Vida Prima Directa'!$AQ66,'Vida Prima Directa'!P66/'Vida Prima Directa'!P$70),"")</f>
        <v/>
      </c>
      <c r="Q66" s="64">
        <f>IFERROR(IF($C$8=$D$8,'Vida Prima Directa'!Q66/'Vida Prima Directa'!$AQ66,'Vida Prima Directa'!Q66/'Vida Prima Directa'!Q$70),"")</f>
        <v>3.0631858360648585E-2</v>
      </c>
      <c r="R66" s="64">
        <f>IFERROR(IF($C$8=$D$8,'Vida Prima Directa'!R66/'Vida Prima Directa'!$AQ66,'Vida Prima Directa'!R66/'Vida Prima Directa'!R$70),"")</f>
        <v>0.3095924440919901</v>
      </c>
      <c r="S66" s="64" t="str">
        <f>IFERROR(IF($C$8=$D$8,'Vida Prima Directa'!S66/'Vida Prima Directa'!$AQ66,'Vida Prima Directa'!S66/'Vida Prima Directa'!S$70),"")</f>
        <v/>
      </c>
      <c r="T66" s="64">
        <f>IFERROR(IF($C$8=$D$8,'Vida Prima Directa'!T66/'Vida Prima Directa'!$AQ66,'Vida Prima Directa'!T66/'Vida Prima Directa'!T$70),"")</f>
        <v>1.049063006356396E-2</v>
      </c>
      <c r="U66" s="64" t="str">
        <f>IFERROR(IF($C$8=$D$8,'Vida Prima Directa'!U66/'Vida Prima Directa'!$AQ66,'Vida Prima Directa'!U66/'Vida Prima Directa'!U$70),"")</f>
        <v/>
      </c>
      <c r="V66" s="64" t="str">
        <f>IFERROR(IF($C$8=$D$8,'Vida Prima Directa'!V66/'Vida Prima Directa'!$AQ66,'Vida Prima Directa'!V66/'Vida Prima Directa'!V$70),"")</f>
        <v/>
      </c>
      <c r="W66" s="64" t="str">
        <f>IFERROR(IF($C$8=$D$8,'Vida Prima Directa'!W66/'Vida Prima Directa'!$AQ66,'Vida Prima Directa'!W66/'Vida Prima Directa'!W$70),"")</f>
        <v/>
      </c>
      <c r="X66" s="64" t="str">
        <f>IFERROR(IF($C$8=$D$8,'Vida Prima Directa'!X66/'Vida Prima Directa'!$AQ66,'Vida Prima Directa'!X66/'Vida Prima Directa'!X$70),"")</f>
        <v/>
      </c>
      <c r="Y66" s="64" t="str">
        <f>IFERROR(IF($C$8=$D$8,'Vida Prima Directa'!Y66/'Vida Prima Directa'!$AQ66,'Vida Prima Directa'!Y66/'Vida Prima Directa'!Y$70),"")</f>
        <v/>
      </c>
      <c r="Z66" s="64">
        <f>IFERROR(IF($C$8=$D$8,'Vida Prima Directa'!Z66/'Vida Prima Directa'!$AQ66,'Vida Prima Directa'!Z66/'Vida Prima Directa'!Z$70),"")</f>
        <v>0.34066878441099385</v>
      </c>
      <c r="AA66" s="64" t="str">
        <f>IFERROR(IF($C$8=$D$8,'Vida Prima Directa'!AA66/'Vida Prima Directa'!$AQ66,'Vida Prima Directa'!AA66/'Vida Prima Directa'!AA$70),"")</f>
        <v/>
      </c>
      <c r="AB66" s="64" t="str">
        <f>IFERROR(IF($C$8=$D$8,'Vida Prima Directa'!AB66/'Vida Prima Directa'!$AQ66,'Vida Prima Directa'!AB66/'Vida Prima Directa'!AB$70),"")</f>
        <v/>
      </c>
      <c r="AC66" s="64">
        <f>IFERROR(IF($C$8=$D$8,'Vida Prima Directa'!AC66/'Vida Prima Directa'!$AQ66,'Vida Prima Directa'!AC66/'Vida Prima Directa'!AC$70),"")</f>
        <v>0.1589000364602963</v>
      </c>
      <c r="AD66" s="64">
        <f>IFERROR(IF($C$8=$D$8,'Vida Prima Directa'!AD66/'Vida Prima Directa'!$AQ66,'Vida Prima Directa'!AD66/'Vida Prima Directa'!AD$70),"")</f>
        <v>4.8445494585872377E-2</v>
      </c>
      <c r="AE66" s="64">
        <f>IFERROR(IF($C$8=$D$8,'Vida Prima Directa'!AE66/'Vida Prima Directa'!$AQ66,'Vida Prima Directa'!AE66/'Vida Prima Directa'!AE$70),"")</f>
        <v>2.4714734927320349E-3</v>
      </c>
      <c r="AF66" s="64" t="str">
        <f>IFERROR(IF($C$8=$D$8,'Vida Prima Directa'!AF66/'Vida Prima Directa'!$AQ66,'Vida Prima Directa'!AF66/'Vida Prima Directa'!AF$70),"")</f>
        <v/>
      </c>
      <c r="AG66" s="64" t="str">
        <f>IFERROR(IF($C$8=$D$8,'Vida Prima Directa'!AG66/'Vida Prima Directa'!$AQ66,'Vida Prima Directa'!AG66/'Vida Prima Directa'!AG$70),"")</f>
        <v/>
      </c>
      <c r="AH66" s="64" t="str">
        <f>IFERROR(IF($C$8=$D$8,'Vida Prima Directa'!AH66/'Vida Prima Directa'!$AQ66,'Vida Prima Directa'!AH66/'Vida Prima Directa'!AH$70),"")</f>
        <v/>
      </c>
      <c r="AI66" s="64" t="str">
        <f>IFERROR(IF($C$8=$D$8,'Vida Prima Directa'!AI66/'Vida Prima Directa'!$AQ66,'Vida Prima Directa'!AI66/'Vida Prima Directa'!AI$70),"")</f>
        <v/>
      </c>
      <c r="AJ66" s="64" t="str">
        <f>IFERROR(IF($C$8=$D$8,'Vida Prima Directa'!AJ66/'Vida Prima Directa'!$AQ66,'Vida Prima Directa'!AJ66/'Vida Prima Directa'!AJ$70),"")</f>
        <v/>
      </c>
      <c r="AK66" s="64" t="str">
        <f>IFERROR(IF($C$8=$D$8,'Vida Prima Directa'!AK66/'Vida Prima Directa'!$AQ66,'Vida Prima Directa'!AK66/'Vida Prima Directa'!AK$70),"")</f>
        <v/>
      </c>
      <c r="AL66" s="64" t="str">
        <f>IFERROR(IF($C$8=$D$8,'Vida Prima Directa'!AL66/'Vida Prima Directa'!$AQ66,'Vida Prima Directa'!AL66/'Vida Prima Directa'!AL$70),"")</f>
        <v/>
      </c>
      <c r="AM66" s="64" t="str">
        <f>IFERROR(IF($C$8=$D$8,'Vida Prima Directa'!AM66/'Vida Prima Directa'!$AQ66,'Vida Prima Directa'!AM66/'Vida Prima Directa'!AM$70),"")</f>
        <v/>
      </c>
      <c r="AN66" s="64" t="str">
        <f>IFERROR(IF($C$8=$D$8,'Vida Prima Directa'!AN66/'Vida Prima Directa'!$AQ66,'Vida Prima Directa'!AN66/'Vida Prima Directa'!AN$70),"")</f>
        <v/>
      </c>
      <c r="AO66" s="64" t="str">
        <f>IFERROR(IF($C$8=$D$8,'Vida Prima Directa'!AO66/'Vida Prima Directa'!$AQ66,'Vida Prima Directa'!AO66/'Vida Prima Directa'!AO$70),"")</f>
        <v/>
      </c>
      <c r="AP66" s="64" t="str">
        <f>IFERROR(IF($C$8=$D$8,'Vida Prima Directa'!AP66/'Vida Prima Directa'!$AQ66,'Vida Prima Directa'!AP66/'Vida Prima Directa'!AP$70),"")</f>
        <v/>
      </c>
      <c r="AQ66" s="64">
        <f>IFERROR(IF($C$8=$D$8,'Vida Prima Directa'!AQ66/'Vida Prima Directa'!$AQ66,'Vida Prima Directa'!AQ66/'Vida Prima Directa'!AQ$70),"")</f>
        <v>1</v>
      </c>
    </row>
    <row r="67" spans="2:43" x14ac:dyDescent="0.2">
      <c r="B67" s="62" t="str">
        <f>'Datos Vida'!B304</f>
        <v>424. Invalidez y Sobrevivencia (C-528)</v>
      </c>
      <c r="C67" s="64" t="str">
        <f>IFERROR(IF($C$8=$D$8,'Vida Prima Directa'!C67/'Vida Prima Directa'!$AQ67,'Vida Prima Directa'!C67/'Vida Prima Directa'!C$70),"")</f>
        <v/>
      </c>
      <c r="D67" s="64" t="str">
        <f>IFERROR(IF($C$8=$D$8,'Vida Prima Directa'!D67/'Vida Prima Directa'!$AQ67,'Vida Prima Directa'!D67/'Vida Prima Directa'!D$70),"")</f>
        <v/>
      </c>
      <c r="E67" s="64" t="str">
        <f>IFERROR(IF($C$8=$D$8,'Vida Prima Directa'!E67/'Vida Prima Directa'!$AQ67,'Vida Prima Directa'!E67/'Vida Prima Directa'!E$70),"")</f>
        <v/>
      </c>
      <c r="F67" s="64" t="str">
        <f>IFERROR(IF($C$8=$D$8,'Vida Prima Directa'!F67/'Vida Prima Directa'!$AQ67,'Vida Prima Directa'!F67/'Vida Prima Directa'!F$70),"")</f>
        <v/>
      </c>
      <c r="G67" s="64" t="str">
        <f>IFERROR(IF($C$8=$D$8,'Vida Prima Directa'!G67/'Vida Prima Directa'!$AQ67,'Vida Prima Directa'!G67/'Vida Prima Directa'!G$70),"")</f>
        <v/>
      </c>
      <c r="H67" s="64" t="str">
        <f>IFERROR(IF($C$8=$D$8,'Vida Prima Directa'!H67/'Vida Prima Directa'!$AQ67,'Vida Prima Directa'!H67/'Vida Prima Directa'!H$70),"")</f>
        <v/>
      </c>
      <c r="I67" s="64" t="str">
        <f>IFERROR(IF($C$8=$D$8,'Vida Prima Directa'!I67/'Vida Prima Directa'!$AQ67,'Vida Prima Directa'!I67/'Vida Prima Directa'!I$70),"")</f>
        <v/>
      </c>
      <c r="J67" s="64" t="str">
        <f>IFERROR(IF($C$8=$D$8,'Vida Prima Directa'!J67/'Vida Prima Directa'!$AQ67,'Vida Prima Directa'!J67/'Vida Prima Directa'!J$70),"")</f>
        <v/>
      </c>
      <c r="K67" s="64" t="str">
        <f>IFERROR(IF($C$8=$D$8,'Vida Prima Directa'!K67/'Vida Prima Directa'!$AQ67,'Vida Prima Directa'!K67/'Vida Prima Directa'!K$70),"")</f>
        <v/>
      </c>
      <c r="L67" s="64" t="str">
        <f>IFERROR(IF($C$8=$D$8,'Vida Prima Directa'!L67/'Vida Prima Directa'!$AQ67,'Vida Prima Directa'!L67/'Vida Prima Directa'!L$70),"")</f>
        <v/>
      </c>
      <c r="M67" s="64" t="str">
        <f>IFERROR(IF($C$8=$D$8,'Vida Prima Directa'!M67/'Vida Prima Directa'!$AQ67,'Vida Prima Directa'!M67/'Vida Prima Directa'!M$70),"")</f>
        <v/>
      </c>
      <c r="N67" s="64" t="str">
        <f>IFERROR(IF($C$8=$D$8,'Vida Prima Directa'!N67/'Vida Prima Directa'!$AQ67,'Vida Prima Directa'!N67/'Vida Prima Directa'!N$70),"")</f>
        <v/>
      </c>
      <c r="O67" s="64" t="str">
        <f>IFERROR(IF($C$8=$D$8,'Vida Prima Directa'!O67/'Vida Prima Directa'!$AQ67,'Vida Prima Directa'!O67/'Vida Prima Directa'!O$70),"")</f>
        <v/>
      </c>
      <c r="P67" s="64" t="str">
        <f>IFERROR(IF($C$8=$D$8,'Vida Prima Directa'!P67/'Vida Prima Directa'!$AQ67,'Vida Prima Directa'!P67/'Vida Prima Directa'!P$70),"")</f>
        <v/>
      </c>
      <c r="Q67" s="64" t="str">
        <f>IFERROR(IF($C$8=$D$8,'Vida Prima Directa'!Q67/'Vida Prima Directa'!$AQ67,'Vida Prima Directa'!Q67/'Vida Prima Directa'!Q$70),"")</f>
        <v/>
      </c>
      <c r="R67" s="64" t="str">
        <f>IFERROR(IF($C$8=$D$8,'Vida Prima Directa'!R67/'Vida Prima Directa'!$AQ67,'Vida Prima Directa'!R67/'Vida Prima Directa'!R$70),"")</f>
        <v/>
      </c>
      <c r="S67" s="64" t="str">
        <f>IFERROR(IF($C$8=$D$8,'Vida Prima Directa'!S67/'Vida Prima Directa'!$AQ67,'Vida Prima Directa'!S67/'Vida Prima Directa'!S$70),"")</f>
        <v/>
      </c>
      <c r="T67" s="64">
        <f>IFERROR(IF($C$8=$D$8,'Vida Prima Directa'!T67/'Vida Prima Directa'!$AQ67,'Vida Prima Directa'!T67/'Vida Prima Directa'!T$70),"")</f>
        <v>1</v>
      </c>
      <c r="U67" s="64" t="str">
        <f>IFERROR(IF($C$8=$D$8,'Vida Prima Directa'!U67/'Vida Prima Directa'!$AQ67,'Vida Prima Directa'!U67/'Vida Prima Directa'!U$70),"")</f>
        <v/>
      </c>
      <c r="V67" s="64" t="str">
        <f>IFERROR(IF($C$8=$D$8,'Vida Prima Directa'!V67/'Vida Prima Directa'!$AQ67,'Vida Prima Directa'!V67/'Vida Prima Directa'!V$70),"")</f>
        <v/>
      </c>
      <c r="W67" s="64" t="str">
        <f>IFERROR(IF($C$8=$D$8,'Vida Prima Directa'!W67/'Vida Prima Directa'!$AQ67,'Vida Prima Directa'!W67/'Vida Prima Directa'!W$70),"")</f>
        <v/>
      </c>
      <c r="X67" s="64" t="str">
        <f>IFERROR(IF($C$8=$D$8,'Vida Prima Directa'!X67/'Vida Prima Directa'!$AQ67,'Vida Prima Directa'!X67/'Vida Prima Directa'!X$70),"")</f>
        <v/>
      </c>
      <c r="Y67" s="64" t="str">
        <f>IFERROR(IF($C$8=$D$8,'Vida Prima Directa'!Y67/'Vida Prima Directa'!$AQ67,'Vida Prima Directa'!Y67/'Vida Prima Directa'!Y$70),"")</f>
        <v/>
      </c>
      <c r="Z67" s="64" t="str">
        <f>IFERROR(IF($C$8=$D$8,'Vida Prima Directa'!Z67/'Vida Prima Directa'!$AQ67,'Vida Prima Directa'!Z67/'Vida Prima Directa'!Z$70),"")</f>
        <v/>
      </c>
      <c r="AA67" s="64" t="str">
        <f>IFERROR(IF($C$8=$D$8,'Vida Prima Directa'!AA67/'Vida Prima Directa'!$AQ67,'Vida Prima Directa'!AA67/'Vida Prima Directa'!AA$70),"")</f>
        <v/>
      </c>
      <c r="AB67" s="64" t="str">
        <f>IFERROR(IF($C$8=$D$8,'Vida Prima Directa'!AB67/'Vida Prima Directa'!$AQ67,'Vida Prima Directa'!AB67/'Vida Prima Directa'!AB$70),"")</f>
        <v/>
      </c>
      <c r="AC67" s="64" t="str">
        <f>IFERROR(IF($C$8=$D$8,'Vida Prima Directa'!AC67/'Vida Prima Directa'!$AQ67,'Vida Prima Directa'!AC67/'Vida Prima Directa'!AC$70),"")</f>
        <v/>
      </c>
      <c r="AD67" s="64" t="str">
        <f>IFERROR(IF($C$8=$D$8,'Vida Prima Directa'!AD67/'Vida Prima Directa'!$AQ67,'Vida Prima Directa'!AD67/'Vida Prima Directa'!AD$70),"")</f>
        <v/>
      </c>
      <c r="AE67" s="64" t="str">
        <f>IFERROR(IF($C$8=$D$8,'Vida Prima Directa'!AE67/'Vida Prima Directa'!$AQ67,'Vida Prima Directa'!AE67/'Vida Prima Directa'!AE$70),"")</f>
        <v/>
      </c>
      <c r="AF67" s="64" t="str">
        <f>IFERROR(IF($C$8=$D$8,'Vida Prima Directa'!AF67/'Vida Prima Directa'!$AQ67,'Vida Prima Directa'!AF67/'Vida Prima Directa'!AF$70),"")</f>
        <v/>
      </c>
      <c r="AG67" s="64" t="str">
        <f>IFERROR(IF($C$8=$D$8,'Vida Prima Directa'!AG67/'Vida Prima Directa'!$AQ67,'Vida Prima Directa'!AG67/'Vida Prima Directa'!AG$70),"")</f>
        <v/>
      </c>
      <c r="AH67" s="64" t="str">
        <f>IFERROR(IF($C$8=$D$8,'Vida Prima Directa'!AH67/'Vida Prima Directa'!$AQ67,'Vida Prima Directa'!AH67/'Vida Prima Directa'!AH$70),"")</f>
        <v/>
      </c>
      <c r="AI67" s="64" t="str">
        <f>IFERROR(IF($C$8=$D$8,'Vida Prima Directa'!AI67/'Vida Prima Directa'!$AQ67,'Vida Prima Directa'!AI67/'Vida Prima Directa'!AI$70),"")</f>
        <v/>
      </c>
      <c r="AJ67" s="64" t="str">
        <f>IFERROR(IF($C$8=$D$8,'Vida Prima Directa'!AJ67/'Vida Prima Directa'!$AQ67,'Vida Prima Directa'!AJ67/'Vida Prima Directa'!AJ$70),"")</f>
        <v/>
      </c>
      <c r="AK67" s="64" t="str">
        <f>IFERROR(IF($C$8=$D$8,'Vida Prima Directa'!AK67/'Vida Prima Directa'!$AQ67,'Vida Prima Directa'!AK67/'Vida Prima Directa'!AK$70),"")</f>
        <v/>
      </c>
      <c r="AL67" s="64" t="str">
        <f>IFERROR(IF($C$8=$D$8,'Vida Prima Directa'!AL67/'Vida Prima Directa'!$AQ67,'Vida Prima Directa'!AL67/'Vida Prima Directa'!AL$70),"")</f>
        <v/>
      </c>
      <c r="AM67" s="64" t="str">
        <f>IFERROR(IF($C$8=$D$8,'Vida Prima Directa'!AM67/'Vida Prima Directa'!$AQ67,'Vida Prima Directa'!AM67/'Vida Prima Directa'!AM$70),"")</f>
        <v/>
      </c>
      <c r="AN67" s="64" t="str">
        <f>IFERROR(IF($C$8=$D$8,'Vida Prima Directa'!AN67/'Vida Prima Directa'!$AQ67,'Vida Prima Directa'!AN67/'Vida Prima Directa'!AN$70),"")</f>
        <v/>
      </c>
      <c r="AO67" s="64" t="str">
        <f>IFERROR(IF($C$8=$D$8,'Vida Prima Directa'!AO67/'Vida Prima Directa'!$AQ67,'Vida Prima Directa'!AO67/'Vida Prima Directa'!AO$70),"")</f>
        <v/>
      </c>
      <c r="AP67" s="64" t="str">
        <f>IFERROR(IF($C$8=$D$8,'Vida Prima Directa'!AP67/'Vida Prima Directa'!$AQ67,'Vida Prima Directa'!AP67/'Vida Prima Directa'!AP$70),"")</f>
        <v/>
      </c>
      <c r="AQ67" s="64">
        <f>IFERROR(IF($C$8=$D$8,'Vida Prima Directa'!AQ67/'Vida Prima Directa'!$AQ67,'Vida Prima Directa'!AQ67/'Vida Prima Directa'!AQ$70),"")</f>
        <v>1</v>
      </c>
    </row>
    <row r="68" spans="2:43" x14ac:dyDescent="0.2">
      <c r="B68" s="62" t="str">
        <f>'Datos Vida'!B305</f>
        <v>425. Seguro con Ahorro Previsional (APV)</v>
      </c>
      <c r="C68" s="64" t="str">
        <f>IFERROR(IF($C$8=$D$8,'Vida Prima Directa'!C68/'Vida Prima Directa'!$AQ68,'Vida Prima Directa'!C68/'Vida Prima Directa'!C$70),"")</f>
        <v/>
      </c>
      <c r="D68" s="64" t="str">
        <f>IFERROR(IF($C$8=$D$8,'Vida Prima Directa'!D68/'Vida Prima Directa'!$AQ68,'Vida Prima Directa'!D68/'Vida Prima Directa'!D$70),"")</f>
        <v/>
      </c>
      <c r="E68" s="64" t="str">
        <f>IFERROR(IF($C$8=$D$8,'Vida Prima Directa'!E68/'Vida Prima Directa'!$AQ68,'Vida Prima Directa'!E68/'Vida Prima Directa'!E$70),"")</f>
        <v/>
      </c>
      <c r="F68" s="64">
        <f>IFERROR(IF($C$8=$D$8,'Vida Prima Directa'!F68/'Vida Prima Directa'!$AQ68,'Vida Prima Directa'!F68/'Vida Prima Directa'!F$70),"")</f>
        <v>7.0773094484367026E-4</v>
      </c>
      <c r="G68" s="64">
        <f>IFERROR(IF($C$8=$D$8,'Vida Prima Directa'!G68/'Vida Prima Directa'!$AQ68,'Vida Prima Directa'!G68/'Vida Prima Directa'!G$70),"")</f>
        <v>4.3815258956200129E-3</v>
      </c>
      <c r="H68" s="64" t="str">
        <f>IFERROR(IF($C$8=$D$8,'Vida Prima Directa'!H68/'Vida Prima Directa'!$AQ68,'Vida Prima Directa'!H68/'Vida Prima Directa'!H$70),"")</f>
        <v/>
      </c>
      <c r="I68" s="64" t="str">
        <f>IFERROR(IF($C$8=$D$8,'Vida Prima Directa'!I68/'Vida Prima Directa'!$AQ68,'Vida Prima Directa'!I68/'Vida Prima Directa'!I$70),"")</f>
        <v/>
      </c>
      <c r="J68" s="64" t="str">
        <f>IFERROR(IF($C$8=$D$8,'Vida Prima Directa'!J68/'Vida Prima Directa'!$AQ68,'Vida Prima Directa'!J68/'Vida Prima Directa'!J$70),"")</f>
        <v/>
      </c>
      <c r="K68" s="64" t="str">
        <f>IFERROR(IF($C$8=$D$8,'Vida Prima Directa'!K68/'Vida Prima Directa'!$AQ68,'Vida Prima Directa'!K68/'Vida Prima Directa'!K$70),"")</f>
        <v/>
      </c>
      <c r="L68" s="64">
        <f>IFERROR(IF($C$8=$D$8,'Vida Prima Directa'!L68/'Vida Prima Directa'!$AQ68,'Vida Prima Directa'!L68/'Vida Prima Directa'!L$70),"")</f>
        <v>9.4195989875694788E-2</v>
      </c>
      <c r="M68" s="64" t="str">
        <f>IFERROR(IF($C$8=$D$8,'Vida Prima Directa'!M68/'Vida Prima Directa'!$AQ68,'Vida Prima Directa'!M68/'Vida Prima Directa'!M$70),"")</f>
        <v/>
      </c>
      <c r="N68" s="64" t="str">
        <f>IFERROR(IF($C$8=$D$8,'Vida Prima Directa'!N68/'Vida Prima Directa'!$AQ68,'Vida Prima Directa'!N68/'Vida Prima Directa'!N$70),"")</f>
        <v/>
      </c>
      <c r="O68" s="64" t="str">
        <f>IFERROR(IF($C$8=$D$8,'Vida Prima Directa'!O68/'Vida Prima Directa'!$AQ68,'Vida Prima Directa'!O68/'Vida Prima Directa'!O$70),"")</f>
        <v/>
      </c>
      <c r="P68" s="64" t="str">
        <f>IFERROR(IF($C$8=$D$8,'Vida Prima Directa'!P68/'Vida Prima Directa'!$AQ68,'Vida Prima Directa'!P68/'Vida Prima Directa'!P$70),"")</f>
        <v/>
      </c>
      <c r="Q68" s="64">
        <f>IFERROR(IF($C$8=$D$8,'Vida Prima Directa'!Q68/'Vida Prima Directa'!$AQ68,'Vida Prima Directa'!Q68/'Vida Prima Directa'!Q$70),"")</f>
        <v>0.22138951665340006</v>
      </c>
      <c r="R68" s="64">
        <f>IFERROR(IF($C$8=$D$8,'Vida Prima Directa'!R68/'Vida Prima Directa'!$AQ68,'Vida Prima Directa'!R68/'Vida Prima Directa'!R$70),"")</f>
        <v>0.23877498296426275</v>
      </c>
      <c r="S68" s="64" t="str">
        <f>IFERROR(IF($C$8=$D$8,'Vida Prima Directa'!S68/'Vida Prima Directa'!$AQ68,'Vida Prima Directa'!S68/'Vida Prima Directa'!S$70),"")</f>
        <v/>
      </c>
      <c r="T68" s="64" t="str">
        <f>IFERROR(IF($C$8=$D$8,'Vida Prima Directa'!T68/'Vida Prima Directa'!$AQ68,'Vida Prima Directa'!T68/'Vida Prima Directa'!T$70),"")</f>
        <v/>
      </c>
      <c r="U68" s="64" t="str">
        <f>IFERROR(IF($C$8=$D$8,'Vida Prima Directa'!U68/'Vida Prima Directa'!$AQ68,'Vida Prima Directa'!U68/'Vida Prima Directa'!U$70),"")</f>
        <v/>
      </c>
      <c r="V68" s="64" t="str">
        <f>IFERROR(IF($C$8=$D$8,'Vida Prima Directa'!V68/'Vida Prima Directa'!$AQ68,'Vida Prima Directa'!V68/'Vida Prima Directa'!V$70),"")</f>
        <v/>
      </c>
      <c r="W68" s="64" t="str">
        <f>IFERROR(IF($C$8=$D$8,'Vida Prima Directa'!W68/'Vida Prima Directa'!$AQ68,'Vida Prima Directa'!W68/'Vida Prima Directa'!W$70),"")</f>
        <v/>
      </c>
      <c r="X68" s="64" t="str">
        <f>IFERROR(IF($C$8=$D$8,'Vida Prima Directa'!X68/'Vida Prima Directa'!$AQ68,'Vida Prima Directa'!X68/'Vida Prima Directa'!X$70),"")</f>
        <v/>
      </c>
      <c r="Y68" s="64" t="str">
        <f>IFERROR(IF($C$8=$D$8,'Vida Prima Directa'!Y68/'Vida Prima Directa'!$AQ68,'Vida Prima Directa'!Y68/'Vida Prima Directa'!Y$70),"")</f>
        <v/>
      </c>
      <c r="Z68" s="64">
        <f>IFERROR(IF($C$8=$D$8,'Vida Prima Directa'!Z68/'Vida Prima Directa'!$AQ68,'Vida Prima Directa'!Z68/'Vida Prima Directa'!Z$70),"")</f>
        <v>0.24383157048495543</v>
      </c>
      <c r="AA68" s="64" t="str">
        <f>IFERROR(IF($C$8=$D$8,'Vida Prima Directa'!AA68/'Vida Prima Directa'!$AQ68,'Vida Prima Directa'!AA68/'Vida Prima Directa'!AA$70),"")</f>
        <v/>
      </c>
      <c r="AB68" s="64">
        <f>IFERROR(IF($C$8=$D$8,'Vida Prima Directa'!AB68/'Vida Prima Directa'!$AQ68,'Vida Prima Directa'!AB68/'Vida Prima Directa'!AB$70),"")</f>
        <v>2.6280175052583524E-2</v>
      </c>
      <c r="AC68" s="64" t="str">
        <f>IFERROR(IF($C$8=$D$8,'Vida Prima Directa'!AC68/'Vida Prima Directa'!$AQ68,'Vida Prima Directa'!AC68/'Vida Prima Directa'!AC$70),"")</f>
        <v/>
      </c>
      <c r="AD68" s="64">
        <f>IFERROR(IF($C$8=$D$8,'Vida Prima Directa'!AD68/'Vida Prima Directa'!$AQ68,'Vida Prima Directa'!AD68/'Vida Prima Directa'!AD$70),"")</f>
        <v>6.9560070803573138E-3</v>
      </c>
      <c r="AE68" s="64" t="str">
        <f>IFERROR(IF($C$8=$D$8,'Vida Prima Directa'!AE68/'Vida Prima Directa'!$AQ68,'Vida Prima Directa'!AE68/'Vida Prima Directa'!AE$70),"")</f>
        <v/>
      </c>
      <c r="AF68" s="64" t="str">
        <f>IFERROR(IF($C$8=$D$8,'Vida Prima Directa'!AF68/'Vida Prima Directa'!$AQ68,'Vida Prima Directa'!AF68/'Vida Prima Directa'!AF$70),"")</f>
        <v/>
      </c>
      <c r="AG68" s="64" t="str">
        <f>IFERROR(IF($C$8=$D$8,'Vida Prima Directa'!AG68/'Vida Prima Directa'!$AQ68,'Vida Prima Directa'!AG68/'Vida Prima Directa'!AG$70),"")</f>
        <v/>
      </c>
      <c r="AH68" s="64">
        <f>IFERROR(IF($C$8=$D$8,'Vida Prima Directa'!AH68/'Vida Prima Directa'!$AQ68,'Vida Prima Directa'!AH68/'Vida Prima Directa'!AH$70),"")</f>
        <v>0.1334311489867796</v>
      </c>
      <c r="AI68" s="64">
        <f>IFERROR(IF($C$8=$D$8,'Vida Prima Directa'!AI68/'Vida Prima Directa'!$AQ68,'Vida Prima Directa'!AI68/'Vida Prima Directa'!AI$70),"")</f>
        <v>4.2021235710965422E-2</v>
      </c>
      <c r="AJ68" s="64" t="str">
        <f>IFERROR(IF($C$8=$D$8,'Vida Prima Directa'!AJ68/'Vida Prima Directa'!$AQ68,'Vida Prima Directa'!AJ68/'Vida Prima Directa'!AJ$70),"")</f>
        <v/>
      </c>
      <c r="AK68" s="64">
        <f>IFERROR(IF($C$8=$D$8,'Vida Prima Directa'!AK68/'Vida Prima Directa'!$AQ68,'Vida Prima Directa'!AK68/'Vida Prima Directa'!AK$70),"")</f>
        <v>-1.1969883649462634E-2</v>
      </c>
      <c r="AL68" s="64" t="str">
        <f>IFERROR(IF($C$8=$D$8,'Vida Prima Directa'!AL68/'Vida Prima Directa'!$AQ68,'Vida Prima Directa'!AL68/'Vida Prima Directa'!AL$70),"")</f>
        <v/>
      </c>
      <c r="AM68" s="64" t="str">
        <f>IFERROR(IF($C$8=$D$8,'Vida Prima Directa'!AM68/'Vida Prima Directa'!$AQ68,'Vida Prima Directa'!AM68/'Vida Prima Directa'!AM$70),"")</f>
        <v/>
      </c>
      <c r="AN68" s="64" t="str">
        <f>IFERROR(IF($C$8=$D$8,'Vida Prima Directa'!AN68/'Vida Prima Directa'!$AQ68,'Vida Prima Directa'!AN68/'Vida Prima Directa'!AN$70),"")</f>
        <v/>
      </c>
      <c r="AO68" s="64" t="str">
        <f>IFERROR(IF($C$8=$D$8,'Vida Prima Directa'!AO68/'Vida Prima Directa'!$AQ68,'Vida Prima Directa'!AO68/'Vida Prima Directa'!AO$70),"")</f>
        <v/>
      </c>
      <c r="AP68" s="64" t="str">
        <f>IFERROR(IF($C$8=$D$8,'Vida Prima Directa'!AP68/'Vida Prima Directa'!$AQ68,'Vida Prima Directa'!AP68/'Vida Prima Directa'!AP$70),"")</f>
        <v/>
      </c>
      <c r="AQ68" s="64">
        <f>IFERROR(IF($C$8=$D$8,'Vida Prima Directa'!AQ68/'Vida Prima Directa'!$AQ68,'Vida Prima Directa'!AQ68/'Vida Prima Directa'!AQ$70),"")</f>
        <v>1</v>
      </c>
    </row>
    <row r="69" spans="2:43" x14ac:dyDescent="0.2">
      <c r="B69" s="62" t="str">
        <f>'Datos Vida'!B306</f>
        <v>426. Seguro con Ahorro Previsional Colectivo (APVC)</v>
      </c>
      <c r="C69" s="64" t="str">
        <f>IFERROR(IF($C$8=$D$8,'Vida Prima Directa'!C69/'Vida Prima Directa'!$AQ69,'Vida Prima Directa'!C69/'Vida Prima Directa'!C$70),"")</f>
        <v/>
      </c>
      <c r="D69" s="64" t="str">
        <f>IFERROR(IF($C$8=$D$8,'Vida Prima Directa'!D69/'Vida Prima Directa'!$AQ69,'Vida Prima Directa'!D69/'Vida Prima Directa'!D$70),"")</f>
        <v/>
      </c>
      <c r="E69" s="64" t="str">
        <f>IFERROR(IF($C$8=$D$8,'Vida Prima Directa'!E69/'Vida Prima Directa'!$AQ69,'Vida Prima Directa'!E69/'Vida Prima Directa'!E$70),"")</f>
        <v/>
      </c>
      <c r="F69" s="64" t="str">
        <f>IFERROR(IF($C$8=$D$8,'Vida Prima Directa'!F69/'Vida Prima Directa'!$AQ69,'Vida Prima Directa'!F69/'Vida Prima Directa'!F$70),"")</f>
        <v/>
      </c>
      <c r="G69" s="64" t="str">
        <f>IFERROR(IF($C$8=$D$8,'Vida Prima Directa'!G69/'Vida Prima Directa'!$AQ69,'Vida Prima Directa'!G69/'Vida Prima Directa'!G$70),"")</f>
        <v/>
      </c>
      <c r="H69" s="64" t="str">
        <f>IFERROR(IF($C$8=$D$8,'Vida Prima Directa'!H69/'Vida Prima Directa'!$AQ69,'Vida Prima Directa'!H69/'Vida Prima Directa'!H$70),"")</f>
        <v/>
      </c>
      <c r="I69" s="64" t="str">
        <f>IFERROR(IF($C$8=$D$8,'Vida Prima Directa'!I69/'Vida Prima Directa'!$AQ69,'Vida Prima Directa'!I69/'Vida Prima Directa'!I$70),"")</f>
        <v/>
      </c>
      <c r="J69" s="64" t="str">
        <f>IFERROR(IF($C$8=$D$8,'Vida Prima Directa'!J69/'Vida Prima Directa'!$AQ69,'Vida Prima Directa'!J69/'Vida Prima Directa'!J$70),"")</f>
        <v/>
      </c>
      <c r="K69" s="64" t="str">
        <f>IFERROR(IF($C$8=$D$8,'Vida Prima Directa'!K69/'Vida Prima Directa'!$AQ69,'Vida Prima Directa'!K69/'Vida Prima Directa'!K$70),"")</f>
        <v/>
      </c>
      <c r="L69" s="64" t="str">
        <f>IFERROR(IF($C$8=$D$8,'Vida Prima Directa'!L69/'Vida Prima Directa'!$AQ69,'Vida Prima Directa'!L69/'Vida Prima Directa'!L$70),"")</f>
        <v/>
      </c>
      <c r="M69" s="64" t="str">
        <f>IFERROR(IF($C$8=$D$8,'Vida Prima Directa'!M69/'Vida Prima Directa'!$AQ69,'Vida Prima Directa'!M69/'Vida Prima Directa'!M$70),"")</f>
        <v/>
      </c>
      <c r="N69" s="64" t="str">
        <f>IFERROR(IF($C$8=$D$8,'Vida Prima Directa'!N69/'Vida Prima Directa'!$AQ69,'Vida Prima Directa'!N69/'Vida Prima Directa'!N$70),"")</f>
        <v/>
      </c>
      <c r="O69" s="64" t="str">
        <f>IFERROR(IF($C$8=$D$8,'Vida Prima Directa'!O69/'Vida Prima Directa'!$AQ69,'Vida Prima Directa'!O69/'Vida Prima Directa'!O$70),"")</f>
        <v/>
      </c>
      <c r="P69" s="64" t="str">
        <f>IFERROR(IF($C$8=$D$8,'Vida Prima Directa'!P69/'Vida Prima Directa'!$AQ69,'Vida Prima Directa'!P69/'Vida Prima Directa'!P$70),"")</f>
        <v/>
      </c>
      <c r="Q69" s="64" t="str">
        <f>IFERROR(IF($C$8=$D$8,'Vida Prima Directa'!Q69/'Vida Prima Directa'!$AQ69,'Vida Prima Directa'!Q69/'Vida Prima Directa'!Q$70),"")</f>
        <v/>
      </c>
      <c r="R69" s="64" t="str">
        <f>IFERROR(IF($C$8=$D$8,'Vida Prima Directa'!R69/'Vida Prima Directa'!$AQ69,'Vida Prima Directa'!R69/'Vida Prima Directa'!R$70),"")</f>
        <v/>
      </c>
      <c r="S69" s="64" t="str">
        <f>IFERROR(IF($C$8=$D$8,'Vida Prima Directa'!S69/'Vida Prima Directa'!$AQ69,'Vida Prima Directa'!S69/'Vida Prima Directa'!S$70),"")</f>
        <v/>
      </c>
      <c r="T69" s="64" t="str">
        <f>IFERROR(IF($C$8=$D$8,'Vida Prima Directa'!T69/'Vida Prima Directa'!$AQ69,'Vida Prima Directa'!T69/'Vida Prima Directa'!T$70),"")</f>
        <v/>
      </c>
      <c r="U69" s="64" t="str">
        <f>IFERROR(IF($C$8=$D$8,'Vida Prima Directa'!U69/'Vida Prima Directa'!$AQ69,'Vida Prima Directa'!U69/'Vida Prima Directa'!U$70),"")</f>
        <v/>
      </c>
      <c r="V69" s="64" t="str">
        <f>IFERROR(IF($C$8=$D$8,'Vida Prima Directa'!V69/'Vida Prima Directa'!$AQ69,'Vida Prima Directa'!V69/'Vida Prima Directa'!V$70),"")</f>
        <v/>
      </c>
      <c r="W69" s="64" t="str">
        <f>IFERROR(IF($C$8=$D$8,'Vida Prima Directa'!W69/'Vida Prima Directa'!$AQ69,'Vida Prima Directa'!W69/'Vida Prima Directa'!W$70),"")</f>
        <v/>
      </c>
      <c r="X69" s="64" t="str">
        <f>IFERROR(IF($C$8=$D$8,'Vida Prima Directa'!X69/'Vida Prima Directa'!$AQ69,'Vida Prima Directa'!X69/'Vida Prima Directa'!X$70),"")</f>
        <v/>
      </c>
      <c r="Y69" s="64" t="str">
        <f>IFERROR(IF($C$8=$D$8,'Vida Prima Directa'!Y69/'Vida Prima Directa'!$AQ69,'Vida Prima Directa'!Y69/'Vida Prima Directa'!Y$70),"")</f>
        <v/>
      </c>
      <c r="Z69" s="64" t="str">
        <f>IFERROR(IF($C$8=$D$8,'Vida Prima Directa'!Z69/'Vida Prima Directa'!$AQ69,'Vida Prima Directa'!Z69/'Vida Prima Directa'!Z$70),"")</f>
        <v/>
      </c>
      <c r="AA69" s="64" t="str">
        <f>IFERROR(IF($C$8=$D$8,'Vida Prima Directa'!AA69/'Vida Prima Directa'!$AQ69,'Vida Prima Directa'!AA69/'Vida Prima Directa'!AA$70),"")</f>
        <v/>
      </c>
      <c r="AB69" s="64" t="str">
        <f>IFERROR(IF($C$8=$D$8,'Vida Prima Directa'!AB69/'Vida Prima Directa'!$AQ69,'Vida Prima Directa'!AB69/'Vida Prima Directa'!AB$70),"")</f>
        <v/>
      </c>
      <c r="AC69" s="64" t="str">
        <f>IFERROR(IF($C$8=$D$8,'Vida Prima Directa'!AC69/'Vida Prima Directa'!$AQ69,'Vida Prima Directa'!AC69/'Vida Prima Directa'!AC$70),"")</f>
        <v/>
      </c>
      <c r="AD69" s="64" t="str">
        <f>IFERROR(IF($C$8=$D$8,'Vida Prima Directa'!AD69/'Vida Prima Directa'!$AQ69,'Vida Prima Directa'!AD69/'Vida Prima Directa'!AD$70),"")</f>
        <v/>
      </c>
      <c r="AE69" s="64" t="str">
        <f>IFERROR(IF($C$8=$D$8,'Vida Prima Directa'!AE69/'Vida Prima Directa'!$AQ69,'Vida Prima Directa'!AE69/'Vida Prima Directa'!AE$70),"")</f>
        <v/>
      </c>
      <c r="AF69" s="64" t="str">
        <f>IFERROR(IF($C$8=$D$8,'Vida Prima Directa'!AF69/'Vida Prima Directa'!$AQ69,'Vida Prima Directa'!AF69/'Vida Prima Directa'!AF$70),"")</f>
        <v/>
      </c>
      <c r="AG69" s="64" t="str">
        <f>IFERROR(IF($C$8=$D$8,'Vida Prima Directa'!AG69/'Vida Prima Directa'!$AQ69,'Vida Prima Directa'!AG69/'Vida Prima Directa'!AG$70),"")</f>
        <v/>
      </c>
      <c r="AH69" s="64" t="str">
        <f>IFERROR(IF($C$8=$D$8,'Vida Prima Directa'!AH69/'Vida Prima Directa'!$AQ69,'Vida Prima Directa'!AH69/'Vida Prima Directa'!AH$70),"")</f>
        <v/>
      </c>
      <c r="AI69" s="64" t="str">
        <f>IFERROR(IF($C$8=$D$8,'Vida Prima Directa'!AI69/'Vida Prima Directa'!$AQ69,'Vida Prima Directa'!AI69/'Vida Prima Directa'!AI$70),"")</f>
        <v/>
      </c>
      <c r="AJ69" s="64" t="str">
        <f>IFERROR(IF($C$8=$D$8,'Vida Prima Directa'!AJ69/'Vida Prima Directa'!$AQ69,'Vida Prima Directa'!AJ69/'Vida Prima Directa'!AJ$70),"")</f>
        <v/>
      </c>
      <c r="AK69" s="64" t="str">
        <f>IFERROR(IF($C$8=$D$8,'Vida Prima Directa'!AK69/'Vida Prima Directa'!$AQ69,'Vida Prima Directa'!AK69/'Vida Prima Directa'!AK$70),"")</f>
        <v/>
      </c>
      <c r="AL69" s="64" t="str">
        <f>IFERROR(IF($C$8=$D$8,'Vida Prima Directa'!AL69/'Vida Prima Directa'!$AQ69,'Vida Prima Directa'!AL69/'Vida Prima Directa'!AL$70),"")</f>
        <v/>
      </c>
      <c r="AM69" s="64" t="str">
        <f>IFERROR(IF($C$8=$D$8,'Vida Prima Directa'!AM69/'Vida Prima Directa'!$AQ69,'Vida Prima Directa'!AM69/'Vida Prima Directa'!AM$70),"")</f>
        <v/>
      </c>
      <c r="AN69" s="64" t="str">
        <f>IFERROR(IF($C$8=$D$8,'Vida Prima Directa'!AN69/'Vida Prima Directa'!$AQ69,'Vida Prima Directa'!AN69/'Vida Prima Directa'!AN$70),"")</f>
        <v/>
      </c>
      <c r="AO69" s="64" t="str">
        <f>IFERROR(IF($C$8=$D$8,'Vida Prima Directa'!AO69/'Vida Prima Directa'!$AQ69,'Vida Prima Directa'!AO69/'Vida Prima Directa'!AO$70),"")</f>
        <v/>
      </c>
      <c r="AP69" s="64" t="str">
        <f>IFERROR(IF($C$8=$D$8,'Vida Prima Directa'!AP69/'Vida Prima Directa'!$AQ69,'Vida Prima Directa'!AP69/'Vida Prima Directa'!AP$70),"")</f>
        <v/>
      </c>
      <c r="AQ69" s="64" t="str">
        <f>IFERROR(IF($C$8=$D$8,'Vida Prima Directa'!AQ69/'Vida Prima Directa'!$AQ69,'Vida Prima Directa'!AQ69/'Vida Prima Directa'!AQ$70),"")</f>
        <v/>
      </c>
    </row>
    <row r="70" spans="2:43" x14ac:dyDescent="0.2">
      <c r="B70" s="65" t="str">
        <f>'Datos Vida'!B307</f>
        <v>Total</v>
      </c>
      <c r="C70" s="68">
        <f>IFERROR(IF($C$8=$D$8,'Vida Prima Directa'!C70/'Vida Prima Directa'!$AQ70,'Vida Prima Directa'!C70/'Vida Prima Directa'!C$70),"")</f>
        <v>2.6298030159260778E-2</v>
      </c>
      <c r="D70" s="68">
        <f>IFERROR(IF($C$8=$D$8,'Vida Prima Directa'!D70/'Vida Prima Directa'!$AQ70,'Vida Prima Directa'!D70/'Vida Prima Directa'!D$70),"")</f>
        <v>1.2692461327613968E-3</v>
      </c>
      <c r="E70" s="68">
        <f>IFERROR(IF($C$8=$D$8,'Vida Prima Directa'!E70/'Vida Prima Directa'!$AQ70,'Vida Prima Directa'!E70/'Vida Prima Directa'!E$70),"")</f>
        <v>3.8265835637462595E-2</v>
      </c>
      <c r="F70" s="68">
        <f>IFERROR(IF($C$8=$D$8,'Vida Prima Directa'!F70/'Vida Prima Directa'!$AQ70,'Vida Prima Directa'!F70/'Vida Prima Directa'!F$70),"")</f>
        <v>3.5318054999591321E-2</v>
      </c>
      <c r="G70" s="68">
        <f>IFERROR(IF($C$8=$D$8,'Vida Prima Directa'!G70/'Vida Prima Directa'!$AQ70,'Vida Prima Directa'!G70/'Vida Prima Directa'!G$70),"")</f>
        <v>4.8803704962570006E-2</v>
      </c>
      <c r="H70" s="68">
        <f>IFERROR(IF($C$8=$D$8,'Vida Prima Directa'!H70/'Vida Prima Directa'!$AQ70,'Vida Prima Directa'!H70/'Vida Prima Directa'!H$70),"")</f>
        <v>3.6350275545918527E-2</v>
      </c>
      <c r="I70" s="68">
        <f>IFERROR(IF($C$8=$D$8,'Vida Prima Directa'!I70/'Vida Prima Directa'!$AQ70,'Vida Prima Directa'!I70/'Vida Prima Directa'!I$70),"")</f>
        <v>3.6757202297564833E-3</v>
      </c>
      <c r="J70" s="68">
        <f>IFERROR(IF($C$8=$D$8,'Vida Prima Directa'!J70/'Vida Prima Directa'!$AQ70,'Vida Prima Directa'!J70/'Vida Prima Directa'!J$70),"")</f>
        <v>4.7124434225182282E-2</v>
      </c>
      <c r="K70" s="68">
        <f>IFERROR(IF($C$8=$D$8,'Vida Prima Directa'!K70/'Vida Prima Directa'!$AQ70,'Vida Prima Directa'!K70/'Vida Prima Directa'!K$70),"")</f>
        <v>9.4291474688453347E-3</v>
      </c>
      <c r="L70" s="68">
        <f>IFERROR(IF($C$8=$D$8,'Vida Prima Directa'!L70/'Vida Prima Directa'!$AQ70,'Vida Prima Directa'!L70/'Vida Prima Directa'!L$70),"")</f>
        <v>5.5289078032618129E-2</v>
      </c>
      <c r="M70" s="68">
        <f>IFERROR(IF($C$8=$D$8,'Vida Prima Directa'!M70/'Vida Prima Directa'!$AQ70,'Vida Prima Directa'!M70/'Vida Prima Directa'!M$70),"")</f>
        <v>4.8221199632623757E-4</v>
      </c>
      <c r="N70" s="68">
        <f>IFERROR(IF($C$8=$D$8,'Vida Prima Directa'!N70/'Vida Prima Directa'!$AQ70,'Vida Prima Directa'!N70/'Vida Prima Directa'!N$70),"")</f>
        <v>7.0329797080282263E-3</v>
      </c>
      <c r="O70" s="68">
        <f>IFERROR(IF($C$8=$D$8,'Vida Prima Directa'!O70/'Vida Prima Directa'!$AQ70,'Vida Prima Directa'!O70/'Vida Prima Directa'!O$70),"")</f>
        <v>9.1780712007305636E-3</v>
      </c>
      <c r="P70" s="68">
        <f>IFERROR(IF($C$8=$D$8,'Vida Prima Directa'!P70/'Vida Prima Directa'!$AQ70,'Vida Prima Directa'!P70/'Vida Prima Directa'!P$70),"")</f>
        <v>1.9392092641902317E-3</v>
      </c>
      <c r="Q70" s="68">
        <f>IFERROR(IF($C$8=$D$8,'Vida Prima Directa'!Q70/'Vida Prima Directa'!$AQ70,'Vida Prima Directa'!Q70/'Vida Prima Directa'!Q$70),"")</f>
        <v>4.7600369017199322E-2</v>
      </c>
      <c r="R70" s="68">
        <f>IFERROR(IF($C$8=$D$8,'Vida Prima Directa'!R70/'Vida Prima Directa'!$AQ70,'Vida Prima Directa'!R70/'Vida Prima Directa'!R$70),"")</f>
        <v>0.13455540626808016</v>
      </c>
      <c r="S70" s="68">
        <f>IFERROR(IF($C$8=$D$8,'Vida Prima Directa'!S70/'Vida Prima Directa'!$AQ70,'Vida Prima Directa'!S70/'Vida Prima Directa'!S$70),"")</f>
        <v>0</v>
      </c>
      <c r="T70" s="68">
        <f>IFERROR(IF($C$8=$D$8,'Vida Prima Directa'!T70/'Vida Prima Directa'!$AQ70,'Vida Prima Directa'!T70/'Vida Prima Directa'!T$70),"")</f>
        <v>1.3179213422986889E-2</v>
      </c>
      <c r="U70" s="68">
        <f>IFERROR(IF($C$8=$D$8,'Vida Prima Directa'!U70/'Vida Prima Directa'!$AQ70,'Vida Prima Directa'!U70/'Vida Prima Directa'!U$70),"")</f>
        <v>1.9265001002795978E-3</v>
      </c>
      <c r="V70" s="68">
        <f>IFERROR(IF($C$8=$D$8,'Vida Prima Directa'!V70/'Vida Prima Directa'!$AQ70,'Vida Prima Directa'!V70/'Vida Prima Directa'!V$70),"")</f>
        <v>1.5994737807265488E-4</v>
      </c>
      <c r="W70" s="68">
        <f>IFERROR(IF($C$8=$D$8,'Vida Prima Directa'!W70/'Vida Prima Directa'!$AQ70,'Vida Prima Directa'!W70/'Vida Prima Directa'!W$70),"")</f>
        <v>0</v>
      </c>
      <c r="X70" s="68">
        <f>IFERROR(IF($C$8=$D$8,'Vida Prima Directa'!X70/'Vida Prima Directa'!$AQ70,'Vida Prima Directa'!X70/'Vida Prima Directa'!X$70),"")</f>
        <v>5.8193438364620795E-3</v>
      </c>
      <c r="Y70" s="68">
        <f>IFERROR(IF($C$8=$D$8,'Vida Prima Directa'!Y70/'Vida Prima Directa'!$AQ70,'Vida Prima Directa'!Y70/'Vida Prima Directa'!Y$70),"")</f>
        <v>4.6521290582950004E-3</v>
      </c>
      <c r="Z70" s="68">
        <f>IFERROR(IF($C$8=$D$8,'Vida Prima Directa'!Z70/'Vida Prima Directa'!$AQ70,'Vida Prima Directa'!Z70/'Vida Prima Directa'!Z$70),"")</f>
        <v>0.15143789643567063</v>
      </c>
      <c r="AA70" s="68">
        <f>IFERROR(IF($C$8=$D$8,'Vida Prima Directa'!AA70/'Vida Prima Directa'!$AQ70,'Vida Prima Directa'!AA70/'Vida Prima Directa'!AA$70),"")</f>
        <v>1.6438442291467657E-2</v>
      </c>
      <c r="AB70" s="68">
        <f>IFERROR(IF($C$8=$D$8,'Vida Prima Directa'!AB70/'Vida Prima Directa'!$AQ70,'Vida Prima Directa'!AB70/'Vida Prima Directa'!AB$70),"")</f>
        <v>4.1694293538702826E-2</v>
      </c>
      <c r="AC70" s="68">
        <f>IFERROR(IF($C$8=$D$8,'Vida Prima Directa'!AC70/'Vida Prima Directa'!$AQ70,'Vida Prima Directa'!AC70/'Vida Prima Directa'!AC$70),"")</f>
        <v>5.8851180406522187E-2</v>
      </c>
      <c r="AD70" s="68">
        <f>IFERROR(IF($C$8=$D$8,'Vida Prima Directa'!AD70/'Vida Prima Directa'!$AQ70,'Vida Prima Directa'!AD70/'Vida Prima Directa'!AD$70),"")</f>
        <v>3.2935384830534625E-2</v>
      </c>
      <c r="AE70" s="68">
        <f>IFERROR(IF($C$8=$D$8,'Vida Prima Directa'!AE70/'Vida Prima Directa'!$AQ70,'Vida Prima Directa'!AE70/'Vida Prima Directa'!AE$70),"")</f>
        <v>8.4371120186384717E-4</v>
      </c>
      <c r="AF70" s="68">
        <f>IFERROR(IF($C$8=$D$8,'Vida Prima Directa'!AF70/'Vida Prima Directa'!$AQ70,'Vida Prima Directa'!AF70/'Vida Prima Directa'!AF$70),"")</f>
        <v>2.6769018276197099E-2</v>
      </c>
      <c r="AG70" s="68">
        <f>IFERROR(IF($C$8=$D$8,'Vida Prima Directa'!AG70/'Vida Prima Directa'!$AQ70,'Vida Prima Directa'!AG70/'Vida Prima Directa'!AG$70),"")</f>
        <v>1.6977459552872953E-2</v>
      </c>
      <c r="AH70" s="68">
        <f>IFERROR(IF($C$8=$D$8,'Vida Prima Directa'!AH70/'Vida Prima Directa'!$AQ70,'Vida Prima Directa'!AH70/'Vida Prima Directa'!AH$70),"")</f>
        <v>6.3379942941265907E-2</v>
      </c>
      <c r="AI70" s="68">
        <f>IFERROR(IF($C$8=$D$8,'Vida Prima Directa'!AI70/'Vida Prima Directa'!$AQ70,'Vida Prima Directa'!AI70/'Vida Prima Directa'!AI$70),"")</f>
        <v>2.85320977035908E-2</v>
      </c>
      <c r="AJ70" s="68">
        <f>IFERROR(IF($C$8=$D$8,'Vida Prima Directa'!AJ70/'Vida Prima Directa'!$AQ70,'Vida Prima Directa'!AJ70/'Vida Prima Directa'!AJ$70),"")</f>
        <v>1.350848873069215E-2</v>
      </c>
      <c r="AK70" s="68">
        <f>IFERROR(IF($C$8=$D$8,'Vida Prima Directa'!AK70/'Vida Prima Directa'!$AQ70,'Vida Prima Directa'!AK70/'Vida Prima Directa'!AK$70),"")</f>
        <v>2.0283175446001549E-2</v>
      </c>
      <c r="AL70" s="68">
        <f>IFERROR(IF($C$8=$D$8,'Vida Prima Directa'!AL70/'Vida Prima Directa'!$AQ70,'Vida Prima Directa'!AL70/'Vida Prima Directa'!AL$70),"")</f>
        <v>0</v>
      </c>
      <c r="AM70" s="68">
        <f>IFERROR(IF($C$8=$D$8,'Vida Prima Directa'!AM70/'Vida Prima Directa'!$AQ70,'Vida Prima Directa'!AM70/'Vida Prima Directa'!AM$70),"")</f>
        <v>0</v>
      </c>
      <c r="AN70" s="68">
        <f>IFERROR(IF($C$8=$D$8,'Vida Prima Directa'!AN70/'Vida Prima Directa'!$AQ70,'Vida Prima Directa'!AN70/'Vida Prima Directa'!AN$70),"")</f>
        <v>0</v>
      </c>
      <c r="AO70" s="68">
        <f>IFERROR(IF($C$8=$D$8,'Vida Prima Directa'!AO70/'Vida Prima Directa'!$AQ70,'Vida Prima Directa'!AO70/'Vida Prima Directa'!AO$70),"")</f>
        <v>0</v>
      </c>
      <c r="AP70" s="68">
        <f>IFERROR(IF($C$8=$D$8,'Vida Prima Directa'!AP70/'Vida Prima Directa'!$AQ70,'Vida Prima Directa'!AP70/'Vida Prima Directa'!AP$70),"")</f>
        <v>0</v>
      </c>
      <c r="AQ70" s="68">
        <f>IFERROR(IF($C$8=$D$8,'Vida Prima Directa'!AQ70/'Vida Prima Directa'!$AQ70,'Vida Prima Directa'!AQ70/'Vida Prima Directa'!AQ$70),"")</f>
        <v>1</v>
      </c>
    </row>
  </sheetData>
  <sheetProtection algorithmName="SHA-512" hashValue="hPPuf6QuoGF2LeqSMK8cpvoBNNoazREG7wznxm6qjebD5cnxYv0TTJs9AUppD7Rhu6PGyFUMLkN5gixa0Nb8lw==" saltValue="dRNI6NhJzbQa2B73/Kpiww==" spinCount="100000" sheet="1" objects="1" scenarios="1"/>
  <conditionalFormatting sqref="A1:XFD1048576">
    <cfRule type="cellIs" dxfId="66" priority="1" operator="lessThan">
      <formula>0</formula>
    </cfRule>
  </conditionalFormatting>
  <dataValidations count="1">
    <dataValidation type="list" allowBlank="1" showInputMessage="1" showErrorMessage="1" sqref="C8" xr:uid="{00000000-0002-0000-1C00-000000000000}">
      <formula1>$D$8:$E$8</formula1>
    </dataValidation>
  </dataValidations>
  <hyperlinks>
    <hyperlink ref="C2" location="Índice!A1" display="Volver al Índice" xr:uid="{00000000-0004-0000-1C00-000000000000}"/>
  </hyperlinks>
  <pageMargins left="0.70866141732283472" right="0.70866141732283472" top="0.74803149606299213" bottom="0.74803149606299213" header="0.31496062992125984" footer="0.31496062992125984"/>
  <pageSetup scale="65" fitToWidth="3" orientation="landscape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K107"/>
  <sheetViews>
    <sheetView workbookViewId="0"/>
  </sheetViews>
  <sheetFormatPr baseColWidth="10" defaultColWidth="11.42578125" defaultRowHeight="11.25" x14ac:dyDescent="0.2"/>
  <cols>
    <col min="1" max="1" width="2.85546875" style="219" customWidth="1"/>
    <col min="2" max="2" width="21.42578125" style="219" customWidth="1"/>
    <col min="3" max="9" width="11.42578125" style="219"/>
    <col min="10" max="10" width="2.85546875" style="219" customWidth="1"/>
    <col min="11" max="11" width="12.85546875" style="219" customWidth="1"/>
    <col min="12" max="43" width="11.42578125" style="219"/>
    <col min="44" max="44" width="2.85546875" style="219" customWidth="1"/>
    <col min="45" max="46" width="11.42578125" style="219"/>
    <col min="47" max="47" width="2.85546875" style="219" customWidth="1"/>
    <col min="48" max="16384" width="11.42578125" style="219"/>
  </cols>
  <sheetData>
    <row r="2" spans="2:11" x14ac:dyDescent="0.2">
      <c r="B2" s="29"/>
      <c r="C2" s="84" t="s">
        <v>347</v>
      </c>
      <c r="D2" s="29"/>
      <c r="E2" s="29"/>
      <c r="F2" s="29"/>
      <c r="G2" s="29"/>
      <c r="H2" s="29"/>
      <c r="I2" s="29"/>
    </row>
    <row r="3" spans="2:11" x14ac:dyDescent="0.2">
      <c r="B3" s="29"/>
      <c r="C3" s="29"/>
      <c r="D3" s="29"/>
      <c r="E3" s="29"/>
      <c r="F3" s="29"/>
      <c r="G3" s="29"/>
      <c r="H3" s="29"/>
      <c r="I3" s="29"/>
    </row>
    <row r="4" spans="2:11" x14ac:dyDescent="0.2">
      <c r="B4" s="29"/>
      <c r="C4" s="29"/>
      <c r="D4" s="29"/>
      <c r="E4" s="29"/>
      <c r="F4" s="29"/>
      <c r="G4" s="29"/>
      <c r="H4" s="29"/>
      <c r="I4" s="29"/>
    </row>
    <row r="5" spans="2:11" x14ac:dyDescent="0.2">
      <c r="B5" s="29"/>
      <c r="C5" s="29"/>
      <c r="D5" s="29"/>
      <c r="E5" s="29"/>
      <c r="F5" s="29"/>
      <c r="G5" s="29"/>
      <c r="H5" s="29"/>
      <c r="I5" s="29"/>
    </row>
    <row r="6" spans="2:11" x14ac:dyDescent="0.2">
      <c r="B6" s="29"/>
      <c r="C6" s="29"/>
      <c r="D6" s="29"/>
      <c r="E6" s="29"/>
      <c r="F6" s="29"/>
      <c r="G6" s="29"/>
      <c r="H6" s="29"/>
      <c r="I6" s="29"/>
    </row>
    <row r="7" spans="2:11" x14ac:dyDescent="0.2">
      <c r="B7" s="29"/>
      <c r="C7" s="29"/>
      <c r="D7" s="29"/>
      <c r="E7" s="29"/>
      <c r="F7" s="29"/>
      <c r="G7" s="29"/>
      <c r="H7" s="29"/>
      <c r="I7" s="29"/>
    </row>
    <row r="8" spans="2:11" ht="15.75" x14ac:dyDescent="0.25">
      <c r="B8" s="28" t="s">
        <v>397</v>
      </c>
      <c r="C8" s="29"/>
      <c r="D8" s="29"/>
      <c r="E8" s="29"/>
      <c r="F8" s="29"/>
      <c r="G8" s="29"/>
      <c r="H8" s="29"/>
      <c r="I8" s="29"/>
    </row>
    <row r="9" spans="2:11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</row>
    <row r="10" spans="2:11" x14ac:dyDescent="0.2">
      <c r="B10" s="29"/>
      <c r="C10" s="29"/>
      <c r="D10" s="29"/>
      <c r="E10" s="29"/>
      <c r="F10" s="29"/>
      <c r="G10" s="29"/>
      <c r="H10" s="29"/>
      <c r="I10" s="29"/>
    </row>
    <row r="11" spans="2:11" ht="22.5" x14ac:dyDescent="0.2">
      <c r="B11" s="108" t="s">
        <v>376</v>
      </c>
      <c r="C11" s="107" t="s">
        <v>7</v>
      </c>
      <c r="D11" s="107" t="s">
        <v>392</v>
      </c>
      <c r="E11" s="107" t="s">
        <v>393</v>
      </c>
      <c r="F11" s="107" t="s">
        <v>394</v>
      </c>
      <c r="G11" s="107" t="s">
        <v>14</v>
      </c>
      <c r="H11" s="107" t="s">
        <v>395</v>
      </c>
      <c r="I11" s="107" t="s">
        <v>396</v>
      </c>
    </row>
    <row r="12" spans="2:11" x14ac:dyDescent="0.2">
      <c r="B12" s="113" t="s">
        <v>0</v>
      </c>
      <c r="C12" s="104">
        <f t="shared" ref="C12:I12" si="0">C58</f>
        <v>25177271.569058035</v>
      </c>
      <c r="D12" s="104">
        <f t="shared" si="0"/>
        <v>726948.39932409732</v>
      </c>
      <c r="E12" s="104">
        <f t="shared" si="0"/>
        <v>1354909.6659031522</v>
      </c>
      <c r="F12" s="104">
        <f t="shared" si="0"/>
        <v>440124.41669045214</v>
      </c>
      <c r="G12" s="104">
        <f t="shared" si="0"/>
        <v>10044238.856095832</v>
      </c>
      <c r="H12" s="104">
        <f t="shared" si="0"/>
        <v>41391363.12343999</v>
      </c>
      <c r="I12" s="104">
        <f t="shared" si="0"/>
        <v>67649945.177322388</v>
      </c>
    </row>
    <row r="13" spans="2:11" x14ac:dyDescent="0.2">
      <c r="B13" s="113" t="s">
        <v>1</v>
      </c>
      <c r="C13" s="104">
        <f>C102</f>
        <v>37151053.061479986</v>
      </c>
      <c r="D13" s="104">
        <f t="shared" ref="D13:I13" si="1">D102</f>
        <v>-9479494.5495406166</v>
      </c>
      <c r="E13" s="104">
        <f t="shared" si="1"/>
        <v>13049868.462995289</v>
      </c>
      <c r="F13" s="104">
        <f t="shared" si="1"/>
        <v>25747179.107031628</v>
      </c>
      <c r="G13" s="104">
        <f t="shared" si="1"/>
        <v>35187866.855226286</v>
      </c>
      <c r="H13" s="104">
        <f t="shared" si="1"/>
        <v>157441049.34313145</v>
      </c>
      <c r="I13" s="104">
        <f t="shared" si="1"/>
        <v>1604691649.3308167</v>
      </c>
    </row>
    <row r="14" spans="2:11" x14ac:dyDescent="0.2">
      <c r="B14" s="112" t="s">
        <v>284</v>
      </c>
      <c r="C14" s="102">
        <f>SUM(C12:C13)</f>
        <v>62328324.630538017</v>
      </c>
      <c r="D14" s="102">
        <f t="shared" ref="D14:I14" si="2">SUM(D12:D13)</f>
        <v>-8752546.1502165198</v>
      </c>
      <c r="E14" s="102">
        <f t="shared" si="2"/>
        <v>14404778.128898442</v>
      </c>
      <c r="F14" s="102">
        <f t="shared" si="2"/>
        <v>26187303.523722082</v>
      </c>
      <c r="G14" s="102">
        <f t="shared" si="2"/>
        <v>45232105.711322114</v>
      </c>
      <c r="H14" s="102">
        <f t="shared" si="2"/>
        <v>198832412.46657145</v>
      </c>
      <c r="I14" s="102">
        <f t="shared" si="2"/>
        <v>1672341594.5081391</v>
      </c>
    </row>
    <row r="15" spans="2:11" x14ac:dyDescent="0.2">
      <c r="B15" s="44"/>
      <c r="C15" s="29"/>
      <c r="D15" s="29"/>
      <c r="E15" s="29"/>
      <c r="F15" s="29"/>
      <c r="G15" s="29"/>
      <c r="H15" s="29"/>
      <c r="I15" s="29"/>
      <c r="K15" s="220"/>
    </row>
    <row r="16" spans="2:11" x14ac:dyDescent="0.2">
      <c r="B16" s="44"/>
      <c r="C16" s="29"/>
      <c r="D16" s="29"/>
      <c r="E16" s="29"/>
      <c r="F16" s="29"/>
      <c r="G16" s="29"/>
      <c r="H16" s="29"/>
      <c r="I16" s="29"/>
    </row>
    <row r="17" spans="2:11" ht="22.5" x14ac:dyDescent="0.2">
      <c r="B17" s="108" t="s">
        <v>0</v>
      </c>
      <c r="C17" s="107" t="s">
        <v>7</v>
      </c>
      <c r="D17" s="107" t="s">
        <v>392</v>
      </c>
      <c r="E17" s="107" t="s">
        <v>393</v>
      </c>
      <c r="F17" s="107" t="s">
        <v>394</v>
      </c>
      <c r="G17" s="107" t="s">
        <v>14</v>
      </c>
      <c r="H17" s="107" t="s">
        <v>395</v>
      </c>
      <c r="I17" s="107" t="s">
        <v>396</v>
      </c>
      <c r="K17" s="107" t="s">
        <v>725</v>
      </c>
    </row>
    <row r="18" spans="2:11" x14ac:dyDescent="0.2">
      <c r="B18" s="110" t="str">
        <f>INDEX('Datos Generales'!$C$7:$AP$7,,ROWS('Datos Generales'!$C$7:AP7))</f>
        <v>Assurant Chile</v>
      </c>
      <c r="C18" s="104">
        <f>INDEX('Datos Generales'!$C$118:$AP$118,,ROWS('Datos Generales'!$C$118:AP118))*Índice!$G$52</f>
        <v>69409.592250594244</v>
      </c>
      <c r="D18" s="104">
        <f>(INDEX('Datos Generales'!$C$116:$AP$116,,ROWS('Datos Generales'!$C$116:AP116))-INDEX('Datos Generales'!$C$144:$AP$144,,ROWS('Datos Generales'!$C$144:AP144)))*Índice!$G$52</f>
        <v>7301.8771706667549</v>
      </c>
      <c r="E18" s="104">
        <f>INDEX('Datos Generales'!$C$170:$AP$170,,ROWS('Datos Generales'!$C$170:AP170))*Índice!$G$52</f>
        <v>7339.9791867737022</v>
      </c>
      <c r="F18" s="104">
        <f>INDEX('Datos Generales'!$C$147:$AP$147,,ROWS('Datos Generales'!$C$147:AP147))*Índice!$G$52</f>
        <v>543.77020129771392</v>
      </c>
      <c r="G18" s="104">
        <f>INDEX('Datos Generales'!$C$129:$AP$129,,ROWS('Datos Generales'!$C$129:AP129))*Índice!$G$52</f>
        <v>2378.9606110202599</v>
      </c>
      <c r="H18" s="104">
        <f>INDEX('Datos Generales'!$C$101:$AP$101,,ROWS('Datos Generales'!$C$101:AP101))*Índice!$G$52</f>
        <v>241191.23912178937</v>
      </c>
      <c r="I18" s="104">
        <f>(INDEX('Datos Generales'!$C$9:$AP$9,,ROWS('Datos Generales'!$C$9:AP9))+INDEX('Datos Generales'!$C$20:$AP$20,,ROWS('Datos Generales'!$C$20:AP20)))*Índice!$G$52</f>
        <v>242995.9819382836</v>
      </c>
      <c r="K18" s="264">
        <f t="array" ref="K18:K57">TRANSPOSE('Datos Generales'!C910:AJ910)</f>
        <v>44317</v>
      </c>
    </row>
    <row r="19" spans="2:11" x14ac:dyDescent="0.2">
      <c r="B19" s="110" t="str">
        <f>INDEX('Datos Generales'!$C$7:$AP$7,,ROWS('Datos Generales'!$C$7:AP8))</f>
        <v>AVLA Crédito</v>
      </c>
      <c r="C19" s="104">
        <f>INDEX('Datos Generales'!$C$118:$AP$118,,ROWS('Datos Generales'!$C$118:AP119))*Índice!$G$52</f>
        <v>217829.49824067345</v>
      </c>
      <c r="D19" s="104">
        <f>(INDEX('Datos Generales'!$C$116:$AP$116,,ROWS('Datos Generales'!$C$116:AP117))-INDEX('Datos Generales'!$C$144:$AP$144,,ROWS('Datos Generales'!$C$144:AP145)))*Índice!$G$52</f>
        <v>-16382.370061068688</v>
      </c>
      <c r="E19" s="104">
        <f>INDEX('Datos Generales'!$C$170:$AP$170,,ROWS('Datos Generales'!$C$170:AP171))*Índice!$G$52</f>
        <v>9849.8814585043528</v>
      </c>
      <c r="F19" s="104">
        <f>INDEX('Datos Generales'!$C$147:$AP$147,,ROWS('Datos Generales'!$C$147:AP148))*Índice!$G$52</f>
        <v>3083.2695748257261</v>
      </c>
      <c r="G19" s="104">
        <f>INDEX('Datos Generales'!$C$129:$AP$129,,ROWS('Datos Generales'!$C$129:AP130))*Índice!$G$52</f>
        <v>201525.54348953915</v>
      </c>
      <c r="H19" s="104">
        <f>INDEX('Datos Generales'!$C$101:$AP$101,,ROWS('Datos Generales'!$C$101:AP102))*Índice!$G$52</f>
        <v>260197.13710976479</v>
      </c>
      <c r="I19" s="104">
        <f>(INDEX('Datos Generales'!$C$9:$AP$9,,ROWS('Datos Generales'!$C$9:AP10))+INDEX('Datos Generales'!$C$20:$AP$20,,ROWS('Datos Generales'!$C$20:AP21)))*Índice!$G$52</f>
        <v>617589.82975542929</v>
      </c>
      <c r="K19" s="264">
        <v>44317</v>
      </c>
    </row>
    <row r="20" spans="2:11" x14ac:dyDescent="0.2">
      <c r="B20" s="110" t="str">
        <f>INDEX('Datos Generales'!$C$7:$AP$7,,ROWS('Datos Generales'!$C$7:AP9))</f>
        <v>BCI Seguros</v>
      </c>
      <c r="C20" s="104">
        <f>INDEX('Datos Generales'!$C$118:$AP$118,,ROWS('Datos Generales'!$C$118:AP120))*Índice!$G$52</f>
        <v>3436211.5097345551</v>
      </c>
      <c r="D20" s="104">
        <f>(INDEX('Datos Generales'!$C$116:$AP$116,,ROWS('Datos Generales'!$C$116:AP118))-INDEX('Datos Generales'!$C$144:$AP$144,,ROWS('Datos Generales'!$C$144:AP146)))*Índice!$G$52</f>
        <v>310829.2053314246</v>
      </c>
      <c r="E20" s="104">
        <f>INDEX('Datos Generales'!$C$170:$AP$170,,ROWS('Datos Generales'!$C$170:AP172))*Índice!$G$52</f>
        <v>290817.89039342717</v>
      </c>
      <c r="F20" s="104">
        <f>INDEX('Datos Generales'!$C$147:$AP$147,,ROWS('Datos Generales'!$C$147:AP149))*Índice!$G$52</f>
        <v>27279.546667655508</v>
      </c>
      <c r="G20" s="104">
        <f>INDEX('Datos Generales'!$C$129:$AP$129,,ROWS('Datos Generales'!$C$129:AP131))*Índice!$G$52</f>
        <v>1436947.9332547933</v>
      </c>
      <c r="H20" s="104">
        <f>INDEX('Datos Generales'!$C$101:$AP$101,,ROWS('Datos Generales'!$C$101:AP103))*Índice!$G$52</f>
        <v>4098947.329746074</v>
      </c>
      <c r="I20" s="104">
        <f>(INDEX('Datos Generales'!$C$9:$AP$9,,ROWS('Datos Generales'!$C$9:AP11))+INDEX('Datos Generales'!$C$20:$AP$20,,ROWS('Datos Generales'!$C$20:AP22)))*Índice!$G$52</f>
        <v>8882133.9986671098</v>
      </c>
      <c r="K20" s="264">
        <v>44317</v>
      </c>
    </row>
    <row r="21" spans="2:11" x14ac:dyDescent="0.2">
      <c r="B21" s="110" t="str">
        <f>INDEX('Datos Generales'!$C$7:$AP$7,,ROWS('Datos Generales'!$C$7:AP10))</f>
        <v>BNP Paribas Cardif</v>
      </c>
      <c r="C21" s="104">
        <f>INDEX('Datos Generales'!$C$118:$AP$118,,ROWS('Datos Generales'!$C$118:AP121))*Índice!$G$52</f>
        <v>1003666.9108144068</v>
      </c>
      <c r="D21" s="104">
        <f>(INDEX('Datos Generales'!$C$116:$AP$116,,ROWS('Datos Generales'!$C$116:AP119))-INDEX('Datos Generales'!$C$144:$AP$144,,ROWS('Datos Generales'!$C$144:AP147)))*Índice!$G$52</f>
        <v>249979.80933342906</v>
      </c>
      <c r="E21" s="104">
        <f>INDEX('Datos Generales'!$C$170:$AP$170,,ROWS('Datos Generales'!$C$170:AP173))*Índice!$G$52</f>
        <v>265493.28332897316</v>
      </c>
      <c r="F21" s="104">
        <f>INDEX('Datos Generales'!$C$147:$AP$147,,ROWS('Datos Generales'!$C$147:AP150))*Índice!$G$52</f>
        <v>129103.88480671903</v>
      </c>
      <c r="G21" s="104">
        <f>INDEX('Datos Generales'!$C$129:$AP$129,,ROWS('Datos Generales'!$C$129:AP132))*Índice!$G$52</f>
        <v>261660.79884278736</v>
      </c>
      <c r="H21" s="104">
        <f>INDEX('Datos Generales'!$C$101:$AP$101,,ROWS('Datos Generales'!$C$101:AP104))*Índice!$G$52</f>
        <v>6479482.4385426389</v>
      </c>
      <c r="I21" s="104">
        <f>(INDEX('Datos Generales'!$C$9:$AP$9,,ROWS('Datos Generales'!$C$9:AP12))+INDEX('Datos Generales'!$C$20:$AP$20,,ROWS('Datos Generales'!$C$20:AP23)))*Índice!$G$52</f>
        <v>10774235.688865742</v>
      </c>
      <c r="K21" s="264">
        <v>44317</v>
      </c>
    </row>
    <row r="22" spans="2:11" x14ac:dyDescent="0.2">
      <c r="B22" s="110" t="str">
        <f>INDEX('Datos Generales'!$C$7:$AP$7,,ROWS('Datos Generales'!$C$7:AP11))</f>
        <v>Cesce Chile</v>
      </c>
      <c r="C22" s="104">
        <f>INDEX('Datos Generales'!$C$118:$AP$118,,ROWS('Datos Generales'!$C$118:AP122))*Índice!$G$52</f>
        <v>34256.944347582925</v>
      </c>
      <c r="D22" s="104">
        <f>(INDEX('Datos Generales'!$C$116:$AP$116,,ROWS('Datos Generales'!$C$116:AP120))-INDEX('Datos Generales'!$C$144:$AP$144,,ROWS('Datos Generales'!$C$144:AP148)))*Índice!$G$52</f>
        <v>-5846.1760374379528</v>
      </c>
      <c r="E22" s="104">
        <f>INDEX('Datos Generales'!$C$170:$AP$170,,ROWS('Datos Generales'!$C$170:AP174))*Índice!$G$52</f>
        <v>-1316.0844599226325</v>
      </c>
      <c r="F22" s="104">
        <f>INDEX('Datos Generales'!$C$147:$AP$147,,ROWS('Datos Generales'!$C$147:AP151))*Índice!$G$52</f>
        <v>302.74092976403625</v>
      </c>
      <c r="G22" s="104">
        <f>INDEX('Datos Generales'!$C$129:$AP$129,,ROWS('Datos Generales'!$C$129:AP133))*Índice!$G$52</f>
        <v>64293.818254063568</v>
      </c>
      <c r="H22" s="104">
        <f>INDEX('Datos Generales'!$C$101:$AP$101,,ROWS('Datos Generales'!$C$101:AP105))*Índice!$G$52</f>
        <v>115630.46759678678</v>
      </c>
      <c r="I22" s="104">
        <f>(INDEX('Datos Generales'!$C$9:$AP$9,,ROWS('Datos Generales'!$C$9:AP13))+INDEX('Datos Generales'!$C$20:$AP$20,,ROWS('Datos Generales'!$C$20:AP24)))*Índice!$G$52</f>
        <v>161599.35934181491</v>
      </c>
      <c r="K22" s="264">
        <v>44317</v>
      </c>
    </row>
    <row r="23" spans="2:11" x14ac:dyDescent="0.2">
      <c r="B23" s="110" t="str">
        <f>INDEX('Datos Generales'!$C$7:$AP$7,,ROWS('Datos Generales'!$C$7:AP12))</f>
        <v>Chilena Consolidada</v>
      </c>
      <c r="C23" s="104">
        <f>INDEX('Datos Generales'!$C$118:$AP$118,,ROWS('Datos Generales'!$C$118:AP123))*Índice!$G$52</f>
        <v>1308923.049916703</v>
      </c>
      <c r="D23" s="104">
        <f>(INDEX('Datos Generales'!$C$116:$AP$116,,ROWS('Datos Generales'!$C$116:AP121))-INDEX('Datos Generales'!$C$144:$AP$144,,ROWS('Datos Generales'!$C$144:AP149)))*Índice!$G$52</f>
        <v>-195662.52772176822</v>
      </c>
      <c r="E23" s="104">
        <f>INDEX('Datos Generales'!$C$170:$AP$170,,ROWS('Datos Generales'!$C$170:AP175))*Índice!$G$52</f>
        <v>-90902.73541857957</v>
      </c>
      <c r="F23" s="104">
        <f>INDEX('Datos Generales'!$C$147:$AP$147,,ROWS('Datos Generales'!$C$147:AP152))*Índice!$G$52</f>
        <v>17002.582432180963</v>
      </c>
      <c r="G23" s="104">
        <f>INDEX('Datos Generales'!$C$129:$AP$129,,ROWS('Datos Generales'!$C$129:AP134))*Índice!$G$52</f>
        <v>598725.35148259369</v>
      </c>
      <c r="H23" s="104">
        <f>INDEX('Datos Generales'!$C$101:$AP$101,,ROWS('Datos Generales'!$C$101:AP106))*Índice!$G$52</f>
        <v>1452787.8598811966</v>
      </c>
      <c r="I23" s="104">
        <f>(INDEX('Datos Generales'!$C$9:$AP$9,,ROWS('Datos Generales'!$C$9:AP14))+INDEX('Datos Generales'!$C$20:$AP$20,,ROWS('Datos Generales'!$C$20:AP25)))*Índice!$G$52</f>
        <v>3082496.6141936136</v>
      </c>
      <c r="K23" s="264">
        <v>44317</v>
      </c>
    </row>
    <row r="24" spans="2:11" x14ac:dyDescent="0.2">
      <c r="B24" s="110" t="str">
        <f>INDEX('Datos Generales'!$C$7:$AP$7,,ROWS('Datos Generales'!$C$7:AP13))</f>
        <v>Chubb Generales</v>
      </c>
      <c r="C24" s="104">
        <f>INDEX('Datos Generales'!$C$118:$AP$118,,ROWS('Datos Generales'!$C$118:AP124))*Índice!$G$52</f>
        <v>1896177.9935682437</v>
      </c>
      <c r="D24" s="104">
        <f>(INDEX('Datos Generales'!$C$116:$AP$116,,ROWS('Datos Generales'!$C$116:AP122))-INDEX('Datos Generales'!$C$144:$AP$144,,ROWS('Datos Generales'!$C$144:AP150)))*Índice!$G$52</f>
        <v>-42235.744657978277</v>
      </c>
      <c r="E24" s="104">
        <f>INDEX('Datos Generales'!$C$170:$AP$170,,ROWS('Datos Generales'!$C$170:AP176))*Índice!$G$52</f>
        <v>32959.094423940041</v>
      </c>
      <c r="F24" s="104">
        <f>INDEX('Datos Generales'!$C$147:$AP$147,,ROWS('Datos Generales'!$C$147:AP153))*Índice!$G$52</f>
        <v>306.41505274577759</v>
      </c>
      <c r="G24" s="104">
        <f>INDEX('Datos Generales'!$C$129:$AP$129,,ROWS('Datos Generales'!$C$129:AP135))*Índice!$G$52</f>
        <v>508173.01853356912</v>
      </c>
      <c r="H24" s="104">
        <f>INDEX('Datos Generales'!$C$101:$AP$101,,ROWS('Datos Generales'!$C$101:AP107))*Índice!$G$52</f>
        <v>5532884.5913745882</v>
      </c>
      <c r="I24" s="104">
        <f>(INDEX('Datos Generales'!$C$9:$AP$9,,ROWS('Datos Generales'!$C$9:AP15))+INDEX('Datos Generales'!$C$20:$AP$20,,ROWS('Datos Generales'!$C$20:AP26)))*Índice!$G$52</f>
        <v>4952791.3979255501</v>
      </c>
      <c r="K24" s="264">
        <v>44317</v>
      </c>
    </row>
    <row r="25" spans="2:11" x14ac:dyDescent="0.2">
      <c r="B25" s="110" t="str">
        <f>INDEX('Datos Generales'!$C$7:$AP$7,,ROWS('Datos Generales'!$C$7:AP14))</f>
        <v>Coface Chile</v>
      </c>
      <c r="C25" s="104">
        <f>INDEX('Datos Generales'!$C$118:$AP$118,,ROWS('Datos Generales'!$C$118:AP125))*Índice!$G$52</f>
        <v>117335.09056202856</v>
      </c>
      <c r="D25" s="104">
        <f>(INDEX('Datos Generales'!$C$116:$AP$116,,ROWS('Datos Generales'!$C$116:AP123))-INDEX('Datos Generales'!$C$144:$AP$144,,ROWS('Datos Generales'!$C$144:AP151)))*Índice!$G$52</f>
        <v>43513.522983850533</v>
      </c>
      <c r="E25" s="104">
        <f>INDEX('Datos Generales'!$C$170:$AP$170,,ROWS('Datos Generales'!$C$170:AP177))*Índice!$G$52</f>
        <v>28641.387566563713</v>
      </c>
      <c r="F25" s="104">
        <f>INDEX('Datos Generales'!$C$147:$AP$147,,ROWS('Datos Generales'!$C$147:AP154))*Índice!$G$52</f>
        <v>3815.2705396232054</v>
      </c>
      <c r="G25" s="104">
        <f>INDEX('Datos Generales'!$C$129:$AP$129,,ROWS('Datos Generales'!$C$129:AP136))*Índice!$G$52</f>
        <v>-10109.893698777028</v>
      </c>
      <c r="H25" s="104">
        <f>INDEX('Datos Generales'!$C$101:$AP$101,,ROWS('Datos Generales'!$C$101:AP108))*Índice!$G$52</f>
        <v>324612.54161879822</v>
      </c>
      <c r="I25" s="104">
        <f>(INDEX('Datos Generales'!$C$9:$AP$9,,ROWS('Datos Generales'!$C$9:AP16))+INDEX('Datos Generales'!$C$20:$AP$20,,ROWS('Datos Generales'!$C$20:AP27)))*Índice!$G$52</f>
        <v>458682.92216608603</v>
      </c>
      <c r="K25" s="264">
        <v>44317</v>
      </c>
    </row>
    <row r="26" spans="2:11" x14ac:dyDescent="0.2">
      <c r="B26" s="110" t="str">
        <f>INDEX('Datos Generales'!$C$7:$AP$7,,ROWS('Datos Generales'!$C$7:AP15))</f>
        <v>Consorcio Nacional</v>
      </c>
      <c r="C26" s="104">
        <f>INDEX('Datos Generales'!$C$118:$AP$118,,ROWS('Datos Generales'!$C$118:AP126))*Índice!$G$52</f>
        <v>747479.77276229754</v>
      </c>
      <c r="D26" s="104">
        <f>(INDEX('Datos Generales'!$C$116:$AP$116,,ROWS('Datos Generales'!$C$116:AP124))-INDEX('Datos Generales'!$C$144:$AP$144,,ROWS('Datos Generales'!$C$144:AP152)))*Índice!$G$52</f>
        <v>81875.449272098413</v>
      </c>
      <c r="E26" s="104">
        <f>INDEX('Datos Generales'!$C$170:$AP$170,,ROWS('Datos Generales'!$C$170:AP178))*Índice!$G$52</f>
        <v>79030.691514170729</v>
      </c>
      <c r="F26" s="104">
        <f>INDEX('Datos Generales'!$C$147:$AP$147,,ROWS('Datos Generales'!$C$147:AP155))*Índice!$G$52</f>
        <v>12216.697051890524</v>
      </c>
      <c r="G26" s="104">
        <f>INDEX('Datos Generales'!$C$129:$AP$129,,ROWS('Datos Generales'!$C$129:AP137))*Índice!$G$52</f>
        <v>265609.59653707105</v>
      </c>
      <c r="H26" s="104">
        <f>INDEX('Datos Generales'!$C$101:$AP$101,,ROWS('Datos Generales'!$C$101:AP109))*Índice!$G$52</f>
        <v>1190793.294181244</v>
      </c>
      <c r="I26" s="104">
        <f>(INDEX('Datos Generales'!$C$9:$AP$9,,ROWS('Datos Generales'!$C$9:AP17))+INDEX('Datos Generales'!$C$20:$AP$20,,ROWS('Datos Generales'!$C$20:AP28)))*Índice!$G$52</f>
        <v>1535693.5944727585</v>
      </c>
      <c r="K26" s="264">
        <v>44317</v>
      </c>
    </row>
    <row r="27" spans="2:11" x14ac:dyDescent="0.2">
      <c r="B27" s="110" t="str">
        <f>INDEX('Datos Generales'!$C$7:$AP$7,,ROWS('Datos Generales'!$C$7:AP16))</f>
        <v>Contempora</v>
      </c>
      <c r="C27" s="104">
        <f>INDEX('Datos Generales'!$C$118:$AP$118,,ROWS('Datos Generales'!$C$118:AP127))*Índice!$G$52</f>
        <v>118181.83983069098</v>
      </c>
      <c r="D27" s="104">
        <f>(INDEX('Datos Generales'!$C$116:$AP$116,,ROWS('Datos Generales'!$C$116:AP125))-INDEX('Datos Generales'!$C$144:$AP$144,,ROWS('Datos Generales'!$C$144:AP153)))*Índice!$G$52</f>
        <v>-14453.965790513075</v>
      </c>
      <c r="E27" s="104">
        <f>INDEX('Datos Generales'!$C$170:$AP$170,,ROWS('Datos Generales'!$C$170:AP179))*Índice!$G$52</f>
        <v>-8346.893001714252</v>
      </c>
      <c r="F27" s="104">
        <f>INDEX('Datos Generales'!$C$147:$AP$147,,ROWS('Datos Generales'!$C$147:AP156))*Índice!$G$52</f>
        <v>-21.806600289779443</v>
      </c>
      <c r="G27" s="104">
        <f>INDEX('Datos Generales'!$C$129:$AP$129,,ROWS('Datos Generales'!$C$129:AP138))*Índice!$G$52</f>
        <v>68874.463042235075</v>
      </c>
      <c r="H27" s="104">
        <f>INDEX('Datos Generales'!$C$101:$AP$101,,ROWS('Datos Generales'!$C$101:AP110))*Índice!$G$52</f>
        <v>136824.64601696152</v>
      </c>
      <c r="I27" s="104">
        <f>(INDEX('Datos Generales'!$C$9:$AP$9,,ROWS('Datos Generales'!$C$9:AP18))+INDEX('Datos Generales'!$C$20:$AP$20,,ROWS('Datos Generales'!$C$20:AP29)))*Índice!$G$52</f>
        <v>163860.06762427467</v>
      </c>
      <c r="K27" s="264">
        <v>44317</v>
      </c>
    </row>
    <row r="28" spans="2:11" x14ac:dyDescent="0.2">
      <c r="B28" s="110" t="str">
        <f>INDEX('Datos Generales'!$C$7:$AP$7,,ROWS('Datos Generales'!$C$7:AP17))</f>
        <v>Continental Crédito</v>
      </c>
      <c r="C28" s="104">
        <f>INDEX('Datos Generales'!$C$118:$AP$118,,ROWS('Datos Generales'!$C$118:AP128))*Índice!$G$52</f>
        <v>368204.9221681272</v>
      </c>
      <c r="D28" s="104">
        <f>(INDEX('Datos Generales'!$C$116:$AP$116,,ROWS('Datos Generales'!$C$116:AP126))-INDEX('Datos Generales'!$C$144:$AP$144,,ROWS('Datos Generales'!$C$144:AP154)))*Índice!$G$52</f>
        <v>68578.083788374599</v>
      </c>
      <c r="E28" s="104">
        <f>INDEX('Datos Generales'!$C$170:$AP$170,,ROWS('Datos Generales'!$C$170:AP180))*Índice!$G$52</f>
        <v>139783.09746937978</v>
      </c>
      <c r="F28" s="104">
        <f>INDEX('Datos Generales'!$C$147:$AP$147,,ROWS('Datos Generales'!$C$147:AP157))*Índice!$G$52</f>
        <v>62788.006165722683</v>
      </c>
      <c r="G28" s="104">
        <f>INDEX('Datos Generales'!$C$129:$AP$129,,ROWS('Datos Generales'!$C$129:AP139))*Índice!$G$52</f>
        <v>48262.769193295273</v>
      </c>
      <c r="H28" s="104">
        <f>INDEX('Datos Generales'!$C$101:$AP$101,,ROWS('Datos Generales'!$C$101:AP111))*Índice!$G$52</f>
        <v>2003696.7800734623</v>
      </c>
      <c r="I28" s="104">
        <f>(INDEX('Datos Generales'!$C$9:$AP$9,,ROWS('Datos Generales'!$C$9:AP19))+INDEX('Datos Generales'!$C$20:$AP$20,,ROWS('Datos Generales'!$C$20:AP30)))*Índice!$G$52</f>
        <v>2285462.2778133661</v>
      </c>
      <c r="K28" s="264">
        <v>44317</v>
      </c>
    </row>
    <row r="29" spans="2:11" x14ac:dyDescent="0.2">
      <c r="B29" s="110" t="str">
        <f>INDEX('Datos Generales'!$C$7:$AP$7,,ROWS('Datos Generales'!$C$7:AP18))</f>
        <v>Continental Generales</v>
      </c>
      <c r="C29" s="104">
        <f>INDEX('Datos Generales'!$C$118:$AP$118,,ROWS('Datos Generales'!$C$118:AP129))*Índice!$G$52</f>
        <v>297369.70216130285</v>
      </c>
      <c r="D29" s="104">
        <f>(INDEX('Datos Generales'!$C$116:$AP$116,,ROWS('Datos Generales'!$C$116:AP127))-INDEX('Datos Generales'!$C$144:$AP$144,,ROWS('Datos Generales'!$C$144:AP155)))*Índice!$G$52</f>
        <v>12323.620834590643</v>
      </c>
      <c r="E29" s="104">
        <f>INDEX('Datos Generales'!$C$170:$AP$170,,ROWS('Datos Generales'!$C$170:AP181))*Índice!$G$52</f>
        <v>10739.66559357328</v>
      </c>
      <c r="F29" s="104">
        <f>INDEX('Datos Generales'!$C$147:$AP$147,,ROWS('Datos Generales'!$C$147:AP158))*Índice!$G$52</f>
        <v>256.27007797645638</v>
      </c>
      <c r="G29" s="104">
        <f>INDEX('Datos Generales'!$C$129:$AP$129,,ROWS('Datos Generales'!$C$129:AP140))*Índice!$G$52</f>
        <v>-127977.8341521298</v>
      </c>
      <c r="H29" s="104">
        <f>INDEX('Datos Generales'!$C$101:$AP$101,,ROWS('Datos Generales'!$C$101:AP112))*Índice!$G$52</f>
        <v>276027.70833042753</v>
      </c>
      <c r="I29" s="104">
        <f>(INDEX('Datos Generales'!$C$9:$AP$9,,ROWS('Datos Generales'!$C$9:AP20))+INDEX('Datos Generales'!$C$20:$AP$20,,ROWS('Datos Generales'!$C$20:AP31)))*Índice!$G$52</f>
        <v>526552.61463178659</v>
      </c>
      <c r="K29" s="264">
        <v>44317</v>
      </c>
    </row>
    <row r="30" spans="2:11" x14ac:dyDescent="0.2">
      <c r="B30" s="110" t="str">
        <f>INDEX('Datos Generales'!$C$7:$AP$7,,ROWS('Datos Generales'!$C$7:AP19))</f>
        <v>FID Chile</v>
      </c>
      <c r="C30" s="104">
        <f>INDEX('Datos Generales'!$C$118:$AP$118,,ROWS('Datos Generales'!$C$118:AP130))*Índice!$G$52</f>
        <v>293934.1930554313</v>
      </c>
      <c r="D30" s="104">
        <f>(INDEX('Datos Generales'!$C$116:$AP$116,,ROWS('Datos Generales'!$C$116:AP128))-INDEX('Datos Generales'!$C$144:$AP$144,,ROWS('Datos Generales'!$C$144:AP156)))*Índice!$G$52</f>
        <v>-24542.767301802331</v>
      </c>
      <c r="E30" s="104">
        <f>INDEX('Datos Generales'!$C$170:$AP$170,,ROWS('Datos Generales'!$C$170:AP182))*Índice!$G$52</f>
        <v>-18328.906808932337</v>
      </c>
      <c r="F30" s="104">
        <f>INDEX('Datos Generales'!$C$147:$AP$147,,ROWS('Datos Generales'!$C$147:AP159))*Índice!$G$52</f>
        <v>-2442.9856059428262</v>
      </c>
      <c r="G30" s="104">
        <f>INDEX('Datos Generales'!$C$129:$AP$129,,ROWS('Datos Generales'!$C$129:AP141))*Índice!$G$52</f>
        <v>174857.39810177119</v>
      </c>
      <c r="H30" s="104">
        <f>INDEX('Datos Generales'!$C$101:$AP$101,,ROWS('Datos Generales'!$C$101:AP113))*Índice!$G$52</f>
        <v>184569.80612537538</v>
      </c>
      <c r="I30" s="104">
        <f>(INDEX('Datos Generales'!$C$9:$AP$9,,ROWS('Datos Generales'!$C$9:AP21))+INDEX('Datos Generales'!$C$20:$AP$20,,ROWS('Datos Generales'!$C$20:AP32)))*Índice!$G$52</f>
        <v>212179.44552721456</v>
      </c>
      <c r="K30" s="264">
        <v>44317</v>
      </c>
    </row>
    <row r="31" spans="2:11" x14ac:dyDescent="0.2">
      <c r="B31" s="110" t="str">
        <f>INDEX('Datos Generales'!$C$7:$AP$7,,ROWS('Datos Generales'!$C$7:AP20))</f>
        <v>HDI Gar. y Cré.</v>
      </c>
      <c r="C31" s="104">
        <f>INDEX('Datos Generales'!$C$118:$AP$118,,ROWS('Datos Generales'!$C$118:AP131))*Índice!$G$52</f>
        <v>14793.958244953099</v>
      </c>
      <c r="D31" s="104">
        <f>(INDEX('Datos Generales'!$C$116:$AP$116,,ROWS('Datos Generales'!$C$116:AP129))-INDEX('Datos Generales'!$C$144:$AP$144,,ROWS('Datos Generales'!$C$144:AP157)))*Índice!$G$52</f>
        <v>-8004.8933874971644</v>
      </c>
      <c r="E31" s="104">
        <f>INDEX('Datos Generales'!$C$170:$AP$170,,ROWS('Datos Generales'!$C$170:AP183))*Índice!$G$52</f>
        <v>2397.3652455862048</v>
      </c>
      <c r="F31" s="104">
        <f>INDEX('Datos Generales'!$C$147:$AP$147,,ROWS('Datos Generales'!$C$147:AP160))*Índice!$G$52</f>
        <v>1826.923633013628</v>
      </c>
      <c r="G31" s="104">
        <f>INDEX('Datos Generales'!$C$129:$AP$129,,ROWS('Datos Generales'!$C$129:AP142))*Índice!$G$52</f>
        <v>35615.621418367962</v>
      </c>
      <c r="H31" s="104">
        <f>INDEX('Datos Generales'!$C$101:$AP$101,,ROWS('Datos Generales'!$C$101:AP114))*Índice!$G$52</f>
        <v>275715.85013252357</v>
      </c>
      <c r="I31" s="104">
        <f>(INDEX('Datos Generales'!$C$9:$AP$9,,ROWS('Datos Generales'!$C$9:AP22))+INDEX('Datos Generales'!$C$20:$AP$20,,ROWS('Datos Generales'!$C$20:AP33)))*Índice!$G$52</f>
        <v>362273.01659444865</v>
      </c>
      <c r="K31" s="264">
        <v>44317</v>
      </c>
    </row>
    <row r="32" spans="2:11" x14ac:dyDescent="0.2">
      <c r="B32" s="110" t="str">
        <f>INDEX('Datos Generales'!$C$7:$AP$7,,ROWS('Datos Generales'!$C$7:AP21))</f>
        <v>HDI Seguros</v>
      </c>
      <c r="C32" s="104">
        <f>INDEX('Datos Generales'!$C$118:$AP$118,,ROWS('Datos Generales'!$C$118:AP132))*Índice!$G$52</f>
        <v>2359892.014803994</v>
      </c>
      <c r="D32" s="104">
        <f>(INDEX('Datos Generales'!$C$116:$AP$116,,ROWS('Datos Generales'!$C$116:AP130))-INDEX('Datos Generales'!$C$144:$AP$144,,ROWS('Datos Generales'!$C$144:AP158)))*Índice!$G$52</f>
        <v>150302.79195924991</v>
      </c>
      <c r="E32" s="104">
        <f>INDEX('Datos Generales'!$C$170:$AP$170,,ROWS('Datos Generales'!$C$170:AP184))*Índice!$G$52</f>
        <v>202998.42454967331</v>
      </c>
      <c r="F32" s="104">
        <f>INDEX('Datos Generales'!$C$147:$AP$147,,ROWS('Datos Generales'!$C$147:AP161))*Índice!$G$52</f>
        <v>22704.481103271093</v>
      </c>
      <c r="G32" s="104">
        <f>INDEX('Datos Generales'!$C$129:$AP$129,,ROWS('Datos Generales'!$C$129:AP143))*Índice!$G$52</f>
        <v>1409315.3986236327</v>
      </c>
      <c r="H32" s="104">
        <f>INDEX('Datos Generales'!$C$101:$AP$101,,ROWS('Datos Generales'!$C$101:AP115))*Índice!$G$52</f>
        <v>2737480.9872640609</v>
      </c>
      <c r="I32" s="104">
        <f>(INDEX('Datos Generales'!$C$9:$AP$9,,ROWS('Datos Generales'!$C$9:AP23))+INDEX('Datos Generales'!$C$20:$AP$20,,ROWS('Datos Generales'!$C$20:AP34)))*Índice!$G$52</f>
        <v>6089264.178627695</v>
      </c>
      <c r="K32" s="264">
        <v>44317</v>
      </c>
    </row>
    <row r="33" spans="2:11" x14ac:dyDescent="0.2">
      <c r="B33" s="110" t="str">
        <f>INDEX('Datos Generales'!$C$7:$AP$7,,ROWS('Datos Generales'!$C$7:AP22))</f>
        <v>Huelen</v>
      </c>
      <c r="C33" s="104">
        <f>INDEX('Datos Generales'!$C$118:$AP$118,,ROWS('Datos Generales'!$C$118:AP133))*Índice!$G$52</f>
        <v>2290.5435218578</v>
      </c>
      <c r="D33" s="104">
        <f>(INDEX('Datos Generales'!$C$116:$AP$116,,ROWS('Datos Generales'!$C$116:AP131))-INDEX('Datos Generales'!$C$144:$AP$144,,ROWS('Datos Generales'!$C$144:AP159)))*Índice!$G$52</f>
        <v>1268.7971363613324</v>
      </c>
      <c r="E33" s="104">
        <f>INDEX('Datos Generales'!$C$170:$AP$170,,ROWS('Datos Generales'!$C$170:AP185))*Índice!$G$52</f>
        <v>1378.4084719832815</v>
      </c>
      <c r="F33" s="104">
        <f>INDEX('Datos Generales'!$C$147:$AP$147,,ROWS('Datos Generales'!$C$147:AP162))*Índice!$G$52</f>
        <v>109.27113904956563</v>
      </c>
      <c r="G33" s="104">
        <f>INDEX('Datos Generales'!$C$129:$AP$129,,ROWS('Datos Generales'!$C$129:AP144))*Índice!$G$52</f>
        <v>-60.214793311871468</v>
      </c>
      <c r="H33" s="104">
        <f>INDEX('Datos Generales'!$C$101:$AP$101,,ROWS('Datos Generales'!$C$101:AP116))*Índice!$G$52</f>
        <v>110337.82540227396</v>
      </c>
      <c r="I33" s="104">
        <f>(INDEX('Datos Generales'!$C$9:$AP$9,,ROWS('Datos Generales'!$C$9:AP24))+INDEX('Datos Generales'!$C$20:$AP$20,,ROWS('Datos Generales'!$C$20:AP35)))*Índice!$G$52</f>
        <v>113086.85184473293</v>
      </c>
      <c r="K33" s="264">
        <v>44317</v>
      </c>
    </row>
    <row r="34" spans="2:11" x14ac:dyDescent="0.2">
      <c r="B34" s="110" t="str">
        <f>INDEX('Datos Generales'!$C$7:$AP$7,,ROWS('Datos Generales'!$C$7:AP23))</f>
        <v>Liberty Seguros</v>
      </c>
      <c r="C34" s="104">
        <f>INDEX('Datos Generales'!$C$118:$AP$118,,ROWS('Datos Generales'!$C$118:AP134))*Índice!$G$52</f>
        <v>2367187.3602004712</v>
      </c>
      <c r="D34" s="104">
        <f>(INDEX('Datos Generales'!$C$116:$AP$116,,ROWS('Datos Generales'!$C$116:AP132))-INDEX('Datos Generales'!$C$144:$AP$144,,ROWS('Datos Generales'!$C$144:AP160)))*Índice!$G$52</f>
        <v>-152435.96054672313</v>
      </c>
      <c r="E34" s="104">
        <f>INDEX('Datos Generales'!$C$170:$AP$170,,ROWS('Datos Generales'!$C$170:AP186))*Índice!$G$52</f>
        <v>4777.2103676946617</v>
      </c>
      <c r="F34" s="104">
        <f>INDEX('Datos Generales'!$C$147:$AP$147,,ROWS('Datos Generales'!$C$147:AP163))*Índice!$G$52</f>
        <v>51051.326477465213</v>
      </c>
      <c r="G34" s="104">
        <f>INDEX('Datos Generales'!$C$129:$AP$129,,ROWS('Datos Generales'!$C$129:AP145))*Índice!$G$52</f>
        <v>1068603.122256102</v>
      </c>
      <c r="H34" s="104">
        <f>INDEX('Datos Generales'!$C$101:$AP$101,,ROWS('Datos Generales'!$C$101:AP117))*Índice!$G$52</f>
        <v>3534170.2622609399</v>
      </c>
      <c r="I34" s="104">
        <f>(INDEX('Datos Generales'!$C$9:$AP$9,,ROWS('Datos Generales'!$C$9:AP25))+INDEX('Datos Generales'!$C$20:$AP$20,,ROWS('Datos Generales'!$C$20:AP36)))*Índice!$G$52</f>
        <v>7420927.3962681126</v>
      </c>
      <c r="K34" s="264">
        <v>44317</v>
      </c>
    </row>
    <row r="35" spans="2:11" hidden="1" x14ac:dyDescent="0.2">
      <c r="B35" s="110" t="str">
        <f>INDEX('Datos Generales'!$C$7:$AP$7,,ROWS('Datos Generales'!$C$7:AP24))</f>
        <v>M. de Carabineros</v>
      </c>
      <c r="C35" s="104">
        <f>INDEX('Datos Generales'!$C$118:$AP$118,,ROWS('Datos Generales'!$C$118:AP135))*Índice!$G$52</f>
        <v>0</v>
      </c>
      <c r="D35" s="104">
        <f>(INDEX('Datos Generales'!$C$116:$AP$116,,ROWS('Datos Generales'!$C$116:AP133))-INDEX('Datos Generales'!$C$144:$AP$144,,ROWS('Datos Generales'!$C$144:AP161)))*Índice!$G$52</f>
        <v>0</v>
      </c>
      <c r="E35" s="104">
        <f>INDEX('Datos Generales'!$C$170:$AP$170,,ROWS('Datos Generales'!$C$170:AP187))*Índice!$G$52</f>
        <v>0</v>
      </c>
      <c r="F35" s="104">
        <f>INDEX('Datos Generales'!$C$147:$AP$147,,ROWS('Datos Generales'!$C$147:AP164))*Índice!$G$52</f>
        <v>0</v>
      </c>
      <c r="G35" s="104">
        <f>INDEX('Datos Generales'!$C$129:$AP$129,,ROWS('Datos Generales'!$C$129:AP146))*Índice!$G$52</f>
        <v>0</v>
      </c>
      <c r="H35" s="104">
        <f>INDEX('Datos Generales'!$C$101:$AP$101,,ROWS('Datos Generales'!$C$101:AP118))*Índice!$G$52</f>
        <v>0</v>
      </c>
      <c r="I35" s="104">
        <f>(INDEX('Datos Generales'!$C$9:$AP$9,,ROWS('Datos Generales'!$C$9:AP26))+INDEX('Datos Generales'!$C$20:$AP$20,,ROWS('Datos Generales'!$C$20:AP37)))*Índice!$G$52</f>
        <v>0</v>
      </c>
      <c r="K35" s="264">
        <v>0</v>
      </c>
    </row>
    <row r="36" spans="2:11" x14ac:dyDescent="0.2">
      <c r="B36" s="110" t="str">
        <f>INDEX('Datos Generales'!$C$7:$AP$7,,ROWS('Datos Generales'!$C$7:AP25))</f>
        <v>Mapfre</v>
      </c>
      <c r="C36" s="104">
        <f>INDEX('Datos Generales'!$C$118:$AP$118,,ROWS('Datos Generales'!$C$118:AP136))*Índice!$G$52</f>
        <v>1694164.1999580199</v>
      </c>
      <c r="D36" s="104">
        <f>(INDEX('Datos Generales'!$C$116:$AP$116,,ROWS('Datos Generales'!$C$116:AP134))-INDEX('Datos Generales'!$C$144:$AP$144,,ROWS('Datos Generales'!$C$144:AP162)))*Índice!$G$52</f>
        <v>13273.211527084581</v>
      </c>
      <c r="E36" s="104">
        <f>INDEX('Datos Generales'!$C$170:$AP$170,,ROWS('Datos Generales'!$C$170:AP188))*Índice!$G$52</f>
        <v>40018.377418840158</v>
      </c>
      <c r="F36" s="104">
        <f>INDEX('Datos Generales'!$C$147:$AP$147,,ROWS('Datos Generales'!$C$147:AP165))*Índice!$G$52</f>
        <v>10092.509653928233</v>
      </c>
      <c r="G36" s="104">
        <f>INDEX('Datos Generales'!$C$129:$AP$129,,ROWS('Datos Generales'!$C$129:AP147))*Índice!$G$52</f>
        <v>627760.41452271957</v>
      </c>
      <c r="H36" s="104">
        <f>INDEX('Datos Generales'!$C$101:$AP$101,,ROWS('Datos Generales'!$C$101:AP119))*Índice!$G$52</f>
        <v>1927478.5956821572</v>
      </c>
      <c r="I36" s="104">
        <f>(INDEX('Datos Generales'!$C$9:$AP$9,,ROWS('Datos Generales'!$C$9:AP27))+INDEX('Datos Generales'!$C$20:$AP$20,,ROWS('Datos Generales'!$C$20:AP38)))*Índice!$G$52</f>
        <v>3573490.5222935919</v>
      </c>
      <c r="K36" s="264">
        <v>44317</v>
      </c>
    </row>
    <row r="37" spans="2:11" x14ac:dyDescent="0.2">
      <c r="B37" s="110" t="str">
        <f>INDEX('Datos Generales'!$C$7:$AP$7,,ROWS('Datos Generales'!$C$7:AP26))</f>
        <v>MetLife Generales</v>
      </c>
      <c r="C37" s="104">
        <f>INDEX('Datos Generales'!$C$118:$AP$118,,ROWS('Datos Generales'!$C$118:AP137))*Índice!$G$52</f>
        <v>44915.473058642747</v>
      </c>
      <c r="D37" s="104">
        <f>(INDEX('Datos Generales'!$C$116:$AP$116,,ROWS('Datos Generales'!$C$116:AP135))-INDEX('Datos Generales'!$C$144:$AP$144,,ROWS('Datos Generales'!$C$144:AP163)))*Índice!$G$52</f>
        <v>30645.281456531215</v>
      </c>
      <c r="E37" s="104">
        <f>INDEX('Datos Generales'!$C$170:$AP$170,,ROWS('Datos Generales'!$C$170:AP189))*Índice!$G$52</f>
        <v>24318.305603343724</v>
      </c>
      <c r="F37" s="104">
        <f>INDEX('Datos Generales'!$C$147:$AP$147,,ROWS('Datos Generales'!$C$147:AP166))*Índice!$G$52</f>
        <v>360.71042569817695</v>
      </c>
      <c r="G37" s="104">
        <f>INDEX('Datos Generales'!$C$129:$AP$129,,ROWS('Datos Generales'!$C$129:AP148))*Índice!$G$52</f>
        <v>-1172.7936636347215</v>
      </c>
      <c r="H37" s="104">
        <f>INDEX('Datos Generales'!$C$101:$AP$101,,ROWS('Datos Generales'!$C$101:AP120))*Índice!$G$52</f>
        <v>270595.38142329402</v>
      </c>
      <c r="I37" s="104">
        <f>(INDEX('Datos Generales'!$C$9:$AP$9,,ROWS('Datos Generales'!$C$9:AP28))+INDEX('Datos Generales'!$C$20:$AP$20,,ROWS('Datos Generales'!$C$20:AP39)))*Índice!$G$52</f>
        <v>330620.27700846107</v>
      </c>
      <c r="K37" s="264">
        <v>44317</v>
      </c>
    </row>
    <row r="38" spans="2:11" x14ac:dyDescent="0.2">
      <c r="B38" s="110" t="str">
        <f>INDEX('Datos Generales'!$C$7:$AP$7,,ROWS('Datos Generales'!$C$7:AP27))</f>
        <v>Orion Seguros</v>
      </c>
      <c r="C38" s="104">
        <f>INDEX('Datos Generales'!$C$118:$AP$118,,ROWS('Datos Generales'!$C$118:AP138))*Índice!$G$52</f>
        <v>487361.96949321259</v>
      </c>
      <c r="D38" s="104">
        <f>(INDEX('Datos Generales'!$C$116:$AP$116,,ROWS('Datos Generales'!$C$116:AP136))-INDEX('Datos Generales'!$C$144:$AP$144,,ROWS('Datos Generales'!$C$144:AP164)))*Índice!$G$52</f>
        <v>17456.302600768777</v>
      </c>
      <c r="E38" s="104">
        <f>INDEX('Datos Generales'!$C$170:$AP$170,,ROWS('Datos Generales'!$C$170:AP190))*Índice!$G$52</f>
        <v>18297.608724273061</v>
      </c>
      <c r="F38" s="104">
        <f>INDEX('Datos Generales'!$C$147:$AP$147,,ROWS('Datos Generales'!$C$147:AP167))*Índice!$G$52</f>
        <v>544.21245684181235</v>
      </c>
      <c r="G38" s="104">
        <f>INDEX('Datos Generales'!$C$129:$AP$129,,ROWS('Datos Generales'!$C$129:AP149))*Índice!$G$52</f>
        <v>428148.85096906696</v>
      </c>
      <c r="H38" s="104">
        <f>INDEX('Datos Generales'!$C$101:$AP$101,,ROWS('Datos Generales'!$C$101:AP121))*Índice!$G$52</f>
        <v>379995.25085584953</v>
      </c>
      <c r="I38" s="104">
        <f>(INDEX('Datos Generales'!$C$9:$AP$9,,ROWS('Datos Generales'!$C$9:AP29))+INDEX('Datos Generales'!$C$20:$AP$20,,ROWS('Datos Generales'!$C$20:AP40)))*Índice!$G$52</f>
        <v>732506.46288438386</v>
      </c>
      <c r="K38" s="264">
        <v>44317</v>
      </c>
    </row>
    <row r="39" spans="2:11" x14ac:dyDescent="0.2">
      <c r="B39" s="110" t="str">
        <f>INDEX('Datos Generales'!$C$7:$AP$7,,ROWS('Datos Generales'!$C$7:AP28))</f>
        <v>Orsan Crédito</v>
      </c>
      <c r="C39" s="104">
        <f>INDEX('Datos Generales'!$C$118:$AP$118,,ROWS('Datos Generales'!$C$118:AP139))*Índice!$G$52</f>
        <v>38865.485254689869</v>
      </c>
      <c r="D39" s="104">
        <f>(INDEX('Datos Generales'!$C$116:$AP$116,,ROWS('Datos Generales'!$C$116:AP137))-INDEX('Datos Generales'!$C$144:$AP$144,,ROWS('Datos Generales'!$C$144:AP165)))*Índice!$G$52</f>
        <v>-25144.268861433517</v>
      </c>
      <c r="E39" s="104">
        <f>INDEX('Datos Generales'!$C$170:$AP$170,,ROWS('Datos Generales'!$C$170:AP191))*Índice!$G$52</f>
        <v>-11268.943420887457</v>
      </c>
      <c r="F39" s="104">
        <f>INDEX('Datos Generales'!$C$147:$AP$147,,ROWS('Datos Generales'!$C$147:AP168))*Índice!$G$52</f>
        <v>6725.7542753353746</v>
      </c>
      <c r="G39" s="104">
        <f>INDEX('Datos Generales'!$C$129:$AP$129,,ROWS('Datos Generales'!$C$129:AP150))*Índice!$G$52</f>
        <v>91228.881872523591</v>
      </c>
      <c r="H39" s="104">
        <f>INDEX('Datos Generales'!$C$101:$AP$101,,ROWS('Datos Generales'!$C$101:AP122))*Índice!$G$52</f>
        <v>104896.14308939992</v>
      </c>
      <c r="I39" s="104">
        <f>(INDEX('Datos Generales'!$C$9:$AP$9,,ROWS('Datos Generales'!$C$9:AP30))+INDEX('Datos Generales'!$C$20:$AP$20,,ROWS('Datos Generales'!$C$20:AP41)))*Índice!$G$52</f>
        <v>164912.77189785804</v>
      </c>
      <c r="K39" s="264">
        <v>44317</v>
      </c>
    </row>
    <row r="40" spans="2:11" x14ac:dyDescent="0.2">
      <c r="B40" s="110" t="str">
        <f>INDEX('Datos Generales'!$C$7:$AP$7,,ROWS('Datos Generales'!$C$7:AP29))</f>
        <v>Porvenir</v>
      </c>
      <c r="C40" s="104">
        <f>INDEX('Datos Generales'!$C$118:$AP$118,,ROWS('Datos Generales'!$C$118:AP140))*Índice!$G$52</f>
        <v>205959.18933878376</v>
      </c>
      <c r="D40" s="104">
        <f>(INDEX('Datos Generales'!$C$116:$AP$116,,ROWS('Datos Generales'!$C$116:AP138))-INDEX('Datos Generales'!$C$144:$AP$144,,ROWS('Datos Generales'!$C$144:AP166)))*Índice!$G$52</f>
        <v>6076.8973528284114</v>
      </c>
      <c r="E40" s="104">
        <f>INDEX('Datos Generales'!$C$170:$AP$170,,ROWS('Datos Generales'!$C$170:AP192))*Índice!$G$52</f>
        <v>11084.488839341149</v>
      </c>
      <c r="F40" s="104">
        <f>INDEX('Datos Generales'!$C$147:$AP$147,,ROWS('Datos Generales'!$C$147:AP169))*Índice!$G$52</f>
        <v>3166.8218530031027</v>
      </c>
      <c r="G40" s="104">
        <f>INDEX('Datos Generales'!$C$129:$AP$129,,ROWS('Datos Generales'!$C$129:AP151))*Índice!$G$52</f>
        <v>108268.8519080095</v>
      </c>
      <c r="H40" s="104">
        <f>INDEX('Datos Generales'!$C$101:$AP$101,,ROWS('Datos Generales'!$C$101:AP123))*Índice!$G$52</f>
        <v>197508.60442180702</v>
      </c>
      <c r="I40" s="104">
        <f>(INDEX('Datos Generales'!$C$9:$AP$9,,ROWS('Datos Generales'!$C$9:AP31))+INDEX('Datos Generales'!$C$20:$AP$20,,ROWS('Datos Generales'!$C$20:AP42)))*Índice!$G$52</f>
        <v>414911.87037694122</v>
      </c>
      <c r="K40" s="264">
        <v>44317</v>
      </c>
    </row>
    <row r="41" spans="2:11" x14ac:dyDescent="0.2">
      <c r="B41" s="110" t="str">
        <f>INDEX('Datos Generales'!$C$7:$AP$7,,ROWS('Datos Generales'!$C$7:AP30))</f>
        <v>Reale Chile</v>
      </c>
      <c r="C41" s="104">
        <f>INDEX('Datos Generales'!$C$118:$AP$118,,ROWS('Datos Generales'!$C$118:AP141))*Índice!$G$52</f>
        <v>541483.53601678123</v>
      </c>
      <c r="D41" s="104">
        <f>(INDEX('Datos Generales'!$C$116:$AP$116,,ROWS('Datos Generales'!$C$116:AP139))-INDEX('Datos Generales'!$C$144:$AP$144,,ROWS('Datos Generales'!$C$144:AP167)))*Índice!$G$52</f>
        <v>-39726.420720420676</v>
      </c>
      <c r="E41" s="104">
        <f>INDEX('Datos Generales'!$C$170:$AP$170,,ROWS('Datos Generales'!$C$170:AP193))*Índice!$G$52</f>
        <v>-21092.255527088662</v>
      </c>
      <c r="F41" s="104">
        <f>INDEX('Datos Generales'!$C$147:$AP$147,,ROWS('Datos Generales'!$C$147:AP170))*Índice!$G$52</f>
        <v>691.72169062727835</v>
      </c>
      <c r="G41" s="104">
        <f>INDEX('Datos Generales'!$C$129:$AP$129,,ROWS('Datos Generales'!$C$129:AP152))*Índice!$G$52</f>
        <v>556956.76475781237</v>
      </c>
      <c r="H41" s="104">
        <f>INDEX('Datos Generales'!$C$101:$AP$101,,ROWS('Datos Generales'!$C$101:AP124))*Índice!$G$52</f>
        <v>628611.99458270986</v>
      </c>
      <c r="I41" s="104">
        <f>(INDEX('Datos Generales'!$C$9:$AP$9,,ROWS('Datos Generales'!$C$9:AP32))+INDEX('Datos Generales'!$C$20:$AP$20,,ROWS('Datos Generales'!$C$20:AP43)))*Índice!$G$52</f>
        <v>867020.52780137421</v>
      </c>
      <c r="K41" s="264">
        <v>44317</v>
      </c>
    </row>
    <row r="42" spans="2:11" x14ac:dyDescent="0.2">
      <c r="B42" s="110" t="str">
        <f>INDEX('Datos Generales'!$C$7:$AP$7,,ROWS('Datos Generales'!$C$7:AP31))</f>
        <v>Renta Nacional</v>
      </c>
      <c r="C42" s="104">
        <f>INDEX('Datos Generales'!$C$118:$AP$118,,ROWS('Datos Generales'!$C$118:AP142))*Índice!$G$52</f>
        <v>656526.92638860596</v>
      </c>
      <c r="D42" s="104">
        <f>(INDEX('Datos Generales'!$C$116:$AP$116,,ROWS('Datos Generales'!$C$116:AP140))-INDEX('Datos Generales'!$C$144:$AP$144,,ROWS('Datos Generales'!$C$144:AP168)))*Índice!$G$52</f>
        <v>38163.523647233844</v>
      </c>
      <c r="E42" s="104">
        <f>INDEX('Datos Generales'!$C$170:$AP$170,,ROWS('Datos Generales'!$C$170:AP194))*Índice!$G$52</f>
        <v>39049.599639663793</v>
      </c>
      <c r="F42" s="104">
        <f>INDEX('Datos Generales'!$C$147:$AP$147,,ROWS('Datos Generales'!$C$147:AP171))*Índice!$G$52</f>
        <v>1647.4699410813557</v>
      </c>
      <c r="G42" s="104">
        <f>INDEX('Datos Generales'!$C$129:$AP$129,,ROWS('Datos Generales'!$C$129:AP153))*Índice!$G$52</f>
        <v>243963.33089185596</v>
      </c>
      <c r="H42" s="104">
        <f>INDEX('Datos Generales'!$C$101:$AP$101,,ROWS('Datos Generales'!$C$101:AP125))*Índice!$G$52</f>
        <v>539590.54620941076</v>
      </c>
      <c r="I42" s="104">
        <f>(INDEX('Datos Generales'!$C$9:$AP$9,,ROWS('Datos Generales'!$C$9:AP33))+INDEX('Datos Generales'!$C$20:$AP$20,,ROWS('Datos Generales'!$C$20:AP44)))*Índice!$G$52</f>
        <v>764718.85985159955</v>
      </c>
      <c r="K42" s="264">
        <v>44317</v>
      </c>
    </row>
    <row r="43" spans="2:11" x14ac:dyDescent="0.2">
      <c r="B43" s="110" t="str">
        <f>INDEX('Datos Generales'!$C$7:$AP$7,,ROWS('Datos Generales'!$C$7:AP32))</f>
        <v>SegChile</v>
      </c>
      <c r="C43" s="104">
        <f>INDEX('Datos Generales'!$C$118:$AP$118,,ROWS('Datos Generales'!$C$118:AP143))*Índice!$G$52</f>
        <v>4021.0554462579571</v>
      </c>
      <c r="D43" s="104">
        <f>(INDEX('Datos Generales'!$C$116:$AP$116,,ROWS('Datos Generales'!$C$116:AP141))-INDEX('Datos Generales'!$C$144:$AP$144,,ROWS('Datos Generales'!$C$144:AP169)))*Índice!$G$52</f>
        <v>2454.8584663190086</v>
      </c>
      <c r="E43" s="104">
        <f>INDEX('Datos Generales'!$C$170:$AP$170,,ROWS('Datos Generales'!$C$170:AP195))*Índice!$G$52</f>
        <v>2581.3775715884153</v>
      </c>
      <c r="F43" s="104">
        <f>INDEX('Datos Generales'!$C$147:$AP$147,,ROWS('Datos Generales'!$C$147:AP172))*Índice!$G$52</f>
        <v>-79.74207656668176</v>
      </c>
      <c r="G43" s="104">
        <f>INDEX('Datos Generales'!$C$129:$AP$129,,ROWS('Datos Generales'!$C$129:AP154))*Índice!$G$52</f>
        <v>0.81647177372029112</v>
      </c>
      <c r="H43" s="104">
        <f>INDEX('Datos Generales'!$C$101:$AP$101,,ROWS('Datos Generales'!$C$101:AP126))*Índice!$G$52</f>
        <v>147141.51531037665</v>
      </c>
      <c r="I43" s="104">
        <f>(INDEX('Datos Generales'!$C$9:$AP$9,,ROWS('Datos Generales'!$C$9:AP34))+INDEX('Datos Generales'!$C$20:$AP$20,,ROWS('Datos Generales'!$C$20:AP45)))*Índice!$G$52</f>
        <v>203378.9344158842</v>
      </c>
      <c r="K43" s="264">
        <v>44317</v>
      </c>
    </row>
    <row r="44" spans="2:11" x14ac:dyDescent="0.2">
      <c r="B44" s="110" t="str">
        <f>INDEX('Datos Generales'!$C$7:$AP$7,,ROWS('Datos Generales'!$C$7:AP33))</f>
        <v>Solunión Chile</v>
      </c>
      <c r="C44" s="104">
        <f>INDEX('Datos Generales'!$C$118:$AP$118,,ROWS('Datos Generales'!$C$118:AP144))*Índice!$G$52</f>
        <v>80142.760089635005</v>
      </c>
      <c r="D44" s="104">
        <f>(INDEX('Datos Generales'!$C$116:$AP$116,,ROWS('Datos Generales'!$C$116:AP142))-INDEX('Datos Generales'!$C$144:$AP$144,,ROWS('Datos Generales'!$C$144:AP170)))*Índice!$G$52</f>
        <v>4053.8503958357219</v>
      </c>
      <c r="E44" s="104">
        <f>INDEX('Datos Generales'!$C$170:$AP$170,,ROWS('Datos Generales'!$C$170:AP196))*Índice!$G$52</f>
        <v>6433.559439315226</v>
      </c>
      <c r="F44" s="104">
        <f>INDEX('Datos Generales'!$C$147:$AP$147,,ROWS('Datos Generales'!$C$147:AP173))*Índice!$G$52</f>
        <v>-272.25931687847873</v>
      </c>
      <c r="G44" s="104">
        <f>INDEX('Datos Generales'!$C$129:$AP$129,,ROWS('Datos Generales'!$C$129:AP155))*Índice!$G$52</f>
        <v>-5907.207302523545</v>
      </c>
      <c r="H44" s="104">
        <f>INDEX('Datos Generales'!$C$101:$AP$101,,ROWS('Datos Generales'!$C$101:AP127))*Índice!$G$52</f>
        <v>188430.56094672624</v>
      </c>
      <c r="I44" s="104">
        <f>(INDEX('Datos Generales'!$C$9:$AP$9,,ROWS('Datos Generales'!$C$9:AP35))+INDEX('Datos Generales'!$C$20:$AP$20,,ROWS('Datos Generales'!$C$20:AP46)))*Índice!$G$52</f>
        <v>125419.72602609241</v>
      </c>
      <c r="K44" s="264">
        <v>44317</v>
      </c>
    </row>
    <row r="45" spans="2:11" x14ac:dyDescent="0.2">
      <c r="B45" s="110" t="str">
        <f>INDEX('Datos Generales'!$C$7:$AP$7,,ROWS('Datos Generales'!$C$7:AP34))</f>
        <v>Southbridge</v>
      </c>
      <c r="C45" s="104">
        <f>INDEX('Datos Generales'!$C$118:$AP$118,,ROWS('Datos Generales'!$C$118:AP145))*Índice!$G$52</f>
        <v>2074492.945513777</v>
      </c>
      <c r="D45" s="104">
        <f>(INDEX('Datos Generales'!$C$116:$AP$116,,ROWS('Datos Generales'!$C$116:AP143))-INDEX('Datos Generales'!$C$144:$AP$144,,ROWS('Datos Generales'!$C$144:AP171)))*Índice!$G$52</f>
        <v>43385.677111948826</v>
      </c>
      <c r="E45" s="104">
        <f>INDEX('Datos Generales'!$C$170:$AP$170,,ROWS('Datos Generales'!$C$170:AP197))*Índice!$G$52</f>
        <v>89606.416379512419</v>
      </c>
      <c r="F45" s="104">
        <f>INDEX('Datos Generales'!$C$147:$AP$147,,ROWS('Datos Generales'!$C$147:AP174))*Índice!$G$52</f>
        <v>62655.499600779323</v>
      </c>
      <c r="G45" s="104">
        <f>INDEX('Datos Generales'!$C$129:$AP$129,,ROWS('Datos Generales'!$C$129:AP156))*Índice!$G$52</f>
        <v>328349.32880917256</v>
      </c>
      <c r="H45" s="104">
        <f>INDEX('Datos Generales'!$C$101:$AP$101,,ROWS('Datos Generales'!$C$101:AP128))*Índice!$G$52</f>
        <v>1220005.8377731822</v>
      </c>
      <c r="I45" s="104">
        <f>(INDEX('Datos Generales'!$C$9:$AP$9,,ROWS('Datos Generales'!$C$9:AP36))+INDEX('Datos Generales'!$C$20:$AP$20,,ROWS('Datos Generales'!$C$20:AP47)))*Índice!$G$52</f>
        <v>2198957.569662903</v>
      </c>
      <c r="K45" s="264">
        <v>44317</v>
      </c>
    </row>
    <row r="46" spans="2:11" x14ac:dyDescent="0.2">
      <c r="B46" s="110" t="str">
        <f>INDEX('Datos Generales'!$C$7:$AP$7,,ROWS('Datos Generales'!$C$7:AP35))</f>
        <v>Starr International</v>
      </c>
      <c r="C46" s="104">
        <f>INDEX('Datos Generales'!$C$118:$AP$118,,ROWS('Datos Generales'!$C$118:AP146))*Índice!$G$52</f>
        <v>305804.09372143412</v>
      </c>
      <c r="D46" s="104">
        <f>(INDEX('Datos Generales'!$C$116:$AP$116,,ROWS('Datos Generales'!$C$116:AP144))-INDEX('Datos Generales'!$C$144:$AP$144,,ROWS('Datos Generales'!$C$144:AP172)))*Índice!$G$52</f>
        <v>14521.562849445667</v>
      </c>
      <c r="E46" s="104">
        <f>INDEX('Datos Generales'!$C$170:$AP$170,,ROWS('Datos Generales'!$C$170:AP198))*Índice!$G$52</f>
        <v>15743.242760531892</v>
      </c>
      <c r="F46" s="104">
        <f>INDEX('Datos Generales'!$C$147:$AP$147,,ROWS('Datos Generales'!$C$147:AP175))*Índice!$G$52</f>
        <v>-19.901499484432097</v>
      </c>
      <c r="G46" s="104">
        <f>INDEX('Datos Generales'!$C$129:$AP$129,,ROWS('Datos Generales'!$C$129:AP157))*Índice!$G$52</f>
        <v>60075.142618908059</v>
      </c>
      <c r="H46" s="104">
        <f>INDEX('Datos Generales'!$C$101:$AP$101,,ROWS('Datos Generales'!$C$101:AP129))*Índice!$G$52</f>
        <v>201345.00116857525</v>
      </c>
      <c r="I46" s="104">
        <f>(INDEX('Datos Generales'!$C$9:$AP$9,,ROWS('Datos Generales'!$C$9:AP37))+INDEX('Datos Generales'!$C$20:$AP$20,,ROWS('Datos Generales'!$C$20:AP48)))*Índice!$G$52</f>
        <v>373411.22247256915</v>
      </c>
      <c r="K46" s="264">
        <v>44317</v>
      </c>
    </row>
    <row r="47" spans="2:11" x14ac:dyDescent="0.2">
      <c r="B47" s="110" t="str">
        <f>INDEX('Datos Generales'!$C$7:$AP$7,,ROWS('Datos Generales'!$C$7:AP36))</f>
        <v>Suaval</v>
      </c>
      <c r="C47" s="104">
        <f>INDEX('Datos Generales'!$C$118:$AP$118,,ROWS('Datos Generales'!$C$118:AP147))*Índice!$G$52</f>
        <v>43718.355340082613</v>
      </c>
      <c r="D47" s="104">
        <f>(INDEX('Datos Generales'!$C$116:$AP$116,,ROWS('Datos Generales'!$C$116:AP145))-INDEX('Datos Generales'!$C$144:$AP$144,,ROWS('Datos Generales'!$C$144:AP173)))*Índice!$G$52</f>
        <v>-180.88251753628282</v>
      </c>
      <c r="E47" s="104">
        <f>INDEX('Datos Generales'!$C$170:$AP$170,,ROWS('Datos Generales'!$C$170:AP199))*Índice!$G$52</f>
        <v>1995.218877371723</v>
      </c>
      <c r="F47" s="104">
        <f>INDEX('Datos Generales'!$C$147:$AP$147,,ROWS('Datos Generales'!$C$147:AP176))*Índice!$G$52</f>
        <v>308.1500552649332</v>
      </c>
      <c r="G47" s="104">
        <f>INDEX('Datos Generales'!$C$129:$AP$129,,ROWS('Datos Generales'!$C$129:AP158))*Índice!$G$52</f>
        <v>-16332.531263214512</v>
      </c>
      <c r="H47" s="104">
        <f>INDEX('Datos Generales'!$C$101:$AP$101,,ROWS('Datos Generales'!$C$101:AP130))*Índice!$G$52</f>
        <v>113400.95534001458</v>
      </c>
      <c r="I47" s="104">
        <f>(INDEX('Datos Generales'!$C$9:$AP$9,,ROWS('Datos Generales'!$C$9:AP38))+INDEX('Datos Generales'!$C$20:$AP$20,,ROWS('Datos Generales'!$C$20:AP49)))*Índice!$G$52</f>
        <v>160911.65197074175</v>
      </c>
      <c r="K47" s="264">
        <v>44317</v>
      </c>
    </row>
    <row r="48" spans="2:11" x14ac:dyDescent="0.2">
      <c r="B48" s="110" t="str">
        <f>INDEX('Datos Generales'!$C$7:$AP$7,,ROWS('Datos Generales'!$C$7:AP37))</f>
        <v>Suramericana</v>
      </c>
      <c r="C48" s="104">
        <f>INDEX('Datos Generales'!$C$118:$AP$118,,ROWS('Datos Generales'!$C$118:AP148))*Índice!$G$52</f>
        <v>2935008.3705366636</v>
      </c>
      <c r="D48" s="104">
        <f>(INDEX('Datos Generales'!$C$116:$AP$116,,ROWS('Datos Generales'!$C$116:AP146))-INDEX('Datos Generales'!$C$144:$AP$144,,ROWS('Datos Generales'!$C$144:AP174)))*Índice!$G$52</f>
        <v>-7531.1016211387268</v>
      </c>
      <c r="E48" s="104">
        <f>INDEX('Datos Generales'!$C$170:$AP$170,,ROWS('Datos Generales'!$C$170:AP200))*Índice!$G$52</f>
        <v>47437.078092463387</v>
      </c>
      <c r="F48" s="104">
        <f>INDEX('Datos Generales'!$C$147:$AP$147,,ROWS('Datos Generales'!$C$147:AP177))*Índice!$G$52</f>
        <v>15771.785252954864</v>
      </c>
      <c r="G48" s="104">
        <f>INDEX('Datos Generales'!$C$129:$AP$129,,ROWS('Datos Generales'!$C$129:AP159))*Índice!$G$52</f>
        <v>945828.39056063385</v>
      </c>
      <c r="H48" s="104">
        <f>INDEX('Datos Generales'!$C$101:$AP$101,,ROWS('Datos Generales'!$C$101:AP131))*Índice!$G$52</f>
        <v>3915443.3594819764</v>
      </c>
      <c r="I48" s="104">
        <f>(INDEX('Datos Generales'!$C$9:$AP$9,,ROWS('Datos Generales'!$C$9:AP39))+INDEX('Datos Generales'!$C$20:$AP$20,,ROWS('Datos Generales'!$C$20:AP50)))*Índice!$G$52</f>
        <v>5838169.4090479361</v>
      </c>
      <c r="K48" s="264">
        <v>44317</v>
      </c>
    </row>
    <row r="49" spans="2:11" x14ac:dyDescent="0.2">
      <c r="B49" s="110" t="str">
        <f>INDEX('Datos Generales'!$C$7:$AP$7,,ROWS('Datos Generales'!$C$7:AP38))</f>
        <v>Unnio</v>
      </c>
      <c r="C49" s="104">
        <f>INDEX('Datos Generales'!$C$118:$AP$118,,ROWS('Datos Generales'!$C$118:AP149))*Índice!$G$52</f>
        <v>687793.54286493827</v>
      </c>
      <c r="D49" s="104">
        <f>(INDEX('Datos Generales'!$C$116:$AP$116,,ROWS('Datos Generales'!$C$116:AP147))-INDEX('Datos Generales'!$C$144:$AP$144,,ROWS('Datos Generales'!$C$144:AP175)))*Índice!$G$52</f>
        <v>2133.7129019890276</v>
      </c>
      <c r="E49" s="104">
        <f>INDEX('Datos Generales'!$C$170:$AP$170,,ROWS('Datos Generales'!$C$170:AP201))*Índice!$G$52</f>
        <v>4479.8785634315227</v>
      </c>
      <c r="F49" s="104">
        <f>INDEX('Datos Generales'!$C$147:$AP$147,,ROWS('Datos Generales'!$C$147:AP178))*Índice!$G$52</f>
        <v>-102.05897171503639</v>
      </c>
      <c r="G49" s="104">
        <f>INDEX('Datos Generales'!$C$129:$AP$129,,ROWS('Datos Generales'!$C$129:AP160))*Índice!$G$52</f>
        <v>181977.23608655555</v>
      </c>
      <c r="H49" s="104">
        <f>INDEX('Datos Generales'!$C$101:$AP$101,,ROWS('Datos Generales'!$C$101:AP132))*Índice!$G$52</f>
        <v>255415.7423242298</v>
      </c>
      <c r="I49" s="104">
        <f>(INDEX('Datos Generales'!$C$9:$AP$9,,ROWS('Datos Generales'!$C$9:AP40))+INDEX('Datos Generales'!$C$20:$AP$20,,ROWS('Datos Generales'!$C$20:AP51)))*Índice!$G$52</f>
        <v>395954.382361216</v>
      </c>
      <c r="K49" s="264">
        <v>44317</v>
      </c>
    </row>
    <row r="50" spans="2:11" x14ac:dyDescent="0.2">
      <c r="B50" s="110" t="str">
        <f>INDEX('Datos Generales'!$C$7:$AP$7,,ROWS('Datos Generales'!$C$7:AP39))</f>
        <v>Zenit Seguros</v>
      </c>
      <c r="C50" s="104">
        <f>INDEX('Datos Generales'!$C$118:$AP$118,,ROWS('Datos Generales'!$C$118:AP150))*Índice!$G$52</f>
        <v>301597.93732014234</v>
      </c>
      <c r="D50" s="104">
        <f>(INDEX('Datos Generales'!$C$116:$AP$116,,ROWS('Datos Generales'!$C$116:AP148))-INDEX('Datos Generales'!$C$144:$AP$144,,ROWS('Datos Generales'!$C$144:AP176)))*Índice!$G$52</f>
        <v>47329.167739703356</v>
      </c>
      <c r="E50" s="104">
        <f>INDEX('Datos Generales'!$C$170:$AP$170,,ROWS('Datos Generales'!$C$170:AP202))*Índice!$G$52</f>
        <v>40097.13292534693</v>
      </c>
      <c r="F50" s="104">
        <f>INDEX('Datos Generales'!$C$147:$AP$147,,ROWS('Datos Generales'!$C$147:AP179))*Índice!$G$52</f>
        <v>1891.3908834802928</v>
      </c>
      <c r="G50" s="104">
        <f>INDEX('Datos Generales'!$C$129:$AP$129,,ROWS('Datos Generales'!$C$129:AP161))*Índice!$G$52</f>
        <v>123476.38712600915</v>
      </c>
      <c r="H50" s="104">
        <f>INDEX('Datos Generales'!$C$101:$AP$101,,ROWS('Datos Generales'!$C$101:AP133))*Índice!$G$52</f>
        <v>430349.95681204519</v>
      </c>
      <c r="I50" s="104">
        <f>(INDEX('Datos Generales'!$C$9:$AP$9,,ROWS('Datos Generales'!$C$9:AP41))+INDEX('Datos Generales'!$C$20:$AP$20,,ROWS('Datos Generales'!$C$20:AP52)))*Índice!$G$52</f>
        <v>816531.54625805886</v>
      </c>
      <c r="K50" s="264">
        <v>44317</v>
      </c>
    </row>
    <row r="51" spans="2:11" x14ac:dyDescent="0.2">
      <c r="B51" s="110" t="str">
        <f>INDEX('Datos Generales'!$C$7:$AP$7,,ROWS('Datos Generales'!$C$7:AP40))</f>
        <v>Zurich Santander</v>
      </c>
      <c r="C51" s="104">
        <f>INDEX('Datos Generales'!$C$118:$AP$118,,ROWS('Datos Generales'!$C$118:AP151))*Índice!$G$52</f>
        <v>422270.83253245393</v>
      </c>
      <c r="D51" s="104">
        <f>(INDEX('Datos Generales'!$C$116:$AP$116,,ROWS('Datos Generales'!$C$116:AP149))-INDEX('Datos Generales'!$C$144:$AP$144,,ROWS('Datos Generales'!$C$144:AP177)))*Índice!$G$52</f>
        <v>113628.2746896812</v>
      </c>
      <c r="E51" s="104">
        <f>INDEX('Datos Generales'!$C$170:$AP$170,,ROWS('Datos Generales'!$C$170:AP203))*Índice!$G$52</f>
        <v>88816.820135010421</v>
      </c>
      <c r="F51" s="104">
        <f>INDEX('Datos Generales'!$C$147:$AP$147,,ROWS('Datos Generales'!$C$147:AP180))*Índice!$G$52</f>
        <v>6816.688819133472</v>
      </c>
      <c r="G51" s="104">
        <f>INDEX('Datos Generales'!$C$129:$AP$129,,ROWS('Datos Generales'!$C$129:AP162))*Índice!$G$52</f>
        <v>364921.14073353866</v>
      </c>
      <c r="H51" s="104">
        <f>INDEX('Datos Generales'!$C$101:$AP$101,,ROWS('Datos Generales'!$C$101:AP134))*Índice!$G$52</f>
        <v>1915802.9132393282</v>
      </c>
      <c r="I51" s="104">
        <f>(INDEX('Datos Generales'!$C$9:$AP$9,,ROWS('Datos Generales'!$C$9:AP42))+INDEX('Datos Generales'!$C$20:$AP$20,,ROWS('Datos Generales'!$C$20:AP53)))*Índice!$G$52</f>
        <v>2807204.2067347355</v>
      </c>
      <c r="K51" s="264">
        <v>44317</v>
      </c>
    </row>
    <row r="52" spans="2:11" hidden="1" x14ac:dyDescent="0.2">
      <c r="B52" s="110">
        <f>INDEX('Datos Generales'!$C$7:$AP$7,,ROWS('Datos Generales'!$C$7:AP41))</f>
        <v>0</v>
      </c>
      <c r="C52" s="104">
        <f>INDEX('Datos Generales'!$C$118:$AP$118,,ROWS('Datos Generales'!$C$118:AP152))*Índice!$G$52</f>
        <v>0</v>
      </c>
      <c r="D52" s="104">
        <f>(INDEX('Datos Generales'!$C$116:$AP$116,,ROWS('Datos Generales'!$C$116:AP150))-INDEX('Datos Generales'!$C$144:$AP$144,,ROWS('Datos Generales'!$C$144:AP178)))*Índice!$G$52</f>
        <v>0</v>
      </c>
      <c r="E52" s="104">
        <f>INDEX('Datos Generales'!$C$170:$AP$170,,ROWS('Datos Generales'!$C$170:AP204))*Índice!$G$52</f>
        <v>0</v>
      </c>
      <c r="F52" s="104">
        <f>INDEX('Datos Generales'!$C$147:$AP$147,,ROWS('Datos Generales'!$C$147:AP181))*Índice!$G$52</f>
        <v>0</v>
      </c>
      <c r="G52" s="104">
        <f>INDEX('Datos Generales'!$C$129:$AP$129,,ROWS('Datos Generales'!$C$129:AP163))*Índice!$G$52</f>
        <v>0</v>
      </c>
      <c r="H52" s="104">
        <f>INDEX('Datos Generales'!$C$101:$AP$101,,ROWS('Datos Generales'!$C$101:AP135))*Índice!$G$52</f>
        <v>0</v>
      </c>
      <c r="I52" s="104">
        <f>(INDEX('Datos Generales'!$C$9:$AP$9,,ROWS('Datos Generales'!$C$9:AP43))+INDEX('Datos Generales'!$C$20:$AP$20,,ROWS('Datos Generales'!$C$20:AP54)))*Índice!$G$52</f>
        <v>0</v>
      </c>
      <c r="K52" s="262" t="e">
        <v>#N/A</v>
      </c>
    </row>
    <row r="53" spans="2:11" hidden="1" x14ac:dyDescent="0.2">
      <c r="B53" s="110">
        <f>INDEX('Datos Generales'!$C$7:$AP$7,,ROWS('Datos Generales'!$C$7:AP42))</f>
        <v>0</v>
      </c>
      <c r="C53" s="104">
        <f>INDEX('Datos Generales'!$C$118:$AP$118,,ROWS('Datos Generales'!$C$118:AP153))*Índice!$G$52</f>
        <v>0</v>
      </c>
      <c r="D53" s="104">
        <f>(INDEX('Datos Generales'!$C$116:$AP$116,,ROWS('Datos Generales'!$C$116:AP151))-INDEX('Datos Generales'!$C$144:$AP$144,,ROWS('Datos Generales'!$C$144:AP179)))*Índice!$G$52</f>
        <v>0</v>
      </c>
      <c r="E53" s="104">
        <f>INDEX('Datos Generales'!$C$170:$AP$170,,ROWS('Datos Generales'!$C$170:AP205))*Índice!$G$52</f>
        <v>0</v>
      </c>
      <c r="F53" s="104">
        <f>INDEX('Datos Generales'!$C$147:$AP$147,,ROWS('Datos Generales'!$C$147:AP182))*Índice!$G$52</f>
        <v>0</v>
      </c>
      <c r="G53" s="104">
        <f>INDEX('Datos Generales'!$C$129:$AP$129,,ROWS('Datos Generales'!$C$129:AP164))*Índice!$G$52</f>
        <v>0</v>
      </c>
      <c r="H53" s="104">
        <f>INDEX('Datos Generales'!$C$101:$AP$101,,ROWS('Datos Generales'!$C$101:AP136))*Índice!$G$52</f>
        <v>0</v>
      </c>
      <c r="I53" s="104">
        <f>(INDEX('Datos Generales'!$C$9:$AP$9,,ROWS('Datos Generales'!$C$9:AP44))+INDEX('Datos Generales'!$C$20:$AP$20,,ROWS('Datos Generales'!$C$20:AP55)))*Índice!$G$52</f>
        <v>0</v>
      </c>
      <c r="K53" s="262" t="e">
        <v>#N/A</v>
      </c>
    </row>
    <row r="54" spans="2:11" hidden="1" x14ac:dyDescent="0.2">
      <c r="B54" s="110">
        <f>INDEX('Datos Generales'!$C$7:$AP$7,,ROWS('Datos Generales'!$C$7:AP43))</f>
        <v>0</v>
      </c>
      <c r="C54" s="104">
        <f>INDEX('Datos Generales'!$C$118:$AP$118,,ROWS('Datos Generales'!$C$118:AP154))*Índice!$G$52</f>
        <v>0</v>
      </c>
      <c r="D54" s="104">
        <f>(INDEX('Datos Generales'!$C$116:$AP$116,,ROWS('Datos Generales'!$C$116:AP152))-INDEX('Datos Generales'!$C$144:$AP$144,,ROWS('Datos Generales'!$C$144:AP180)))*Índice!$G$52</f>
        <v>0</v>
      </c>
      <c r="E54" s="104">
        <f>INDEX('Datos Generales'!$C$170:$AP$170,,ROWS('Datos Generales'!$C$170:AP206))*Índice!$G$52</f>
        <v>0</v>
      </c>
      <c r="F54" s="104">
        <f>INDEX('Datos Generales'!$C$147:$AP$147,,ROWS('Datos Generales'!$C$147:AP183))*Índice!$G$52</f>
        <v>0</v>
      </c>
      <c r="G54" s="104">
        <f>INDEX('Datos Generales'!$C$129:$AP$129,,ROWS('Datos Generales'!$C$129:AP165))*Índice!$G$52</f>
        <v>0</v>
      </c>
      <c r="H54" s="104">
        <f>INDEX('Datos Generales'!$C$101:$AP$101,,ROWS('Datos Generales'!$C$101:AP137))*Índice!$G$52</f>
        <v>0</v>
      </c>
      <c r="I54" s="104">
        <f>(INDEX('Datos Generales'!$C$9:$AP$9,,ROWS('Datos Generales'!$C$9:AP45))+INDEX('Datos Generales'!$C$20:$AP$20,,ROWS('Datos Generales'!$C$20:AP56)))*Índice!$G$52</f>
        <v>0</v>
      </c>
      <c r="K54" s="262" t="e">
        <v>#N/A</v>
      </c>
    </row>
    <row r="55" spans="2:11" hidden="1" x14ac:dyDescent="0.2">
      <c r="B55" s="110">
        <f>INDEX('Datos Generales'!$C$7:$AP$7,,ROWS('Datos Generales'!$C$7:AP44))</f>
        <v>0</v>
      </c>
      <c r="C55" s="104">
        <f>INDEX('Datos Generales'!$C$118:$AP$118,,ROWS('Datos Generales'!$C$118:AP155))*Índice!$G$52</f>
        <v>0</v>
      </c>
      <c r="D55" s="104">
        <f>(INDEX('Datos Generales'!$C$116:$AP$116,,ROWS('Datos Generales'!$C$116:AP153))-INDEX('Datos Generales'!$C$144:$AP$144,,ROWS('Datos Generales'!$C$144:AP181)))*Índice!$G$52</f>
        <v>0</v>
      </c>
      <c r="E55" s="104">
        <f>INDEX('Datos Generales'!$C$170:$AP$170,,ROWS('Datos Generales'!$C$170:AP207))*Índice!$G$52</f>
        <v>0</v>
      </c>
      <c r="F55" s="104">
        <f>INDEX('Datos Generales'!$C$147:$AP$147,,ROWS('Datos Generales'!$C$147:AP184))*Índice!$G$52</f>
        <v>0</v>
      </c>
      <c r="G55" s="104">
        <f>INDEX('Datos Generales'!$C$129:$AP$129,,ROWS('Datos Generales'!$C$129:AP166))*Índice!$G$52</f>
        <v>0</v>
      </c>
      <c r="H55" s="104">
        <f>INDEX('Datos Generales'!$C$101:$AP$101,,ROWS('Datos Generales'!$C$101:AP138))*Índice!$G$52</f>
        <v>0</v>
      </c>
      <c r="I55" s="104">
        <f>(INDEX('Datos Generales'!$C$9:$AP$9,,ROWS('Datos Generales'!$C$9:AP46))+INDEX('Datos Generales'!$C$20:$AP$20,,ROWS('Datos Generales'!$C$20:AP57)))*Índice!$G$52</f>
        <v>0</v>
      </c>
      <c r="K55" s="262" t="e">
        <v>#N/A</v>
      </c>
    </row>
    <row r="56" spans="2:11" hidden="1" x14ac:dyDescent="0.2">
      <c r="B56" s="110">
        <f>INDEX('Datos Generales'!$C$7:$AP$7,,ROWS('Datos Generales'!$C$7:AP45))</f>
        <v>0</v>
      </c>
      <c r="C56" s="104">
        <f>INDEX('Datos Generales'!$C$118:$AP$118,,ROWS('Datos Generales'!$C$118:AP156))*Índice!$G$52</f>
        <v>0</v>
      </c>
      <c r="D56" s="104">
        <f>(INDEX('Datos Generales'!$C$116:$AP$116,,ROWS('Datos Generales'!$C$116:AP154))-INDEX('Datos Generales'!$C$144:$AP$144,,ROWS('Datos Generales'!$C$144:AP182)))*Índice!$G$52</f>
        <v>0</v>
      </c>
      <c r="E56" s="104">
        <f>INDEX('Datos Generales'!$C$170:$AP$170,,ROWS('Datos Generales'!$C$170:AP208))*Índice!$G$52</f>
        <v>0</v>
      </c>
      <c r="F56" s="104">
        <f>INDEX('Datos Generales'!$C$147:$AP$147,,ROWS('Datos Generales'!$C$147:AP185))*Índice!$G$52</f>
        <v>0</v>
      </c>
      <c r="G56" s="104">
        <f>INDEX('Datos Generales'!$C$129:$AP$129,,ROWS('Datos Generales'!$C$129:AP167))*Índice!$G$52</f>
        <v>0</v>
      </c>
      <c r="H56" s="104">
        <f>INDEX('Datos Generales'!$C$101:$AP$101,,ROWS('Datos Generales'!$C$101:AP139))*Índice!$G$52</f>
        <v>0</v>
      </c>
      <c r="I56" s="104">
        <f>(INDEX('Datos Generales'!$C$9:$AP$9,,ROWS('Datos Generales'!$C$9:AP47))+INDEX('Datos Generales'!$C$20:$AP$20,,ROWS('Datos Generales'!$C$20:AP58)))*Índice!$G$52</f>
        <v>0</v>
      </c>
      <c r="K56" s="262" t="e">
        <v>#N/A</v>
      </c>
    </row>
    <row r="57" spans="2:11" hidden="1" x14ac:dyDescent="0.2">
      <c r="B57" s="110">
        <f>INDEX('Datos Generales'!$C$7:$AP$7,,ROWS('Datos Generales'!$C$7:AP45))</f>
        <v>0</v>
      </c>
      <c r="C57" s="104">
        <f>INDEX('Datos Generales'!$C$118:$AP$118,,ROWS('Datos Generales'!$C$118:AP157))*Índice!$G$52</f>
        <v>0</v>
      </c>
      <c r="D57" s="104">
        <f>(INDEX('Datos Generales'!$C$116:$AP$116,,ROWS('Datos Generales'!$C$116:AP155))-INDEX('Datos Generales'!$C$144:$AP$144,,ROWS('Datos Generales'!$C$144:AP183)))*Índice!$G$52</f>
        <v>0</v>
      </c>
      <c r="E57" s="104">
        <f>INDEX('Datos Generales'!$C$170:$AP$170,,ROWS('Datos Generales'!$C$170:AP209))*Índice!$G$52</f>
        <v>0</v>
      </c>
      <c r="F57" s="104">
        <f>INDEX('Datos Generales'!$C$147:$AP$147,,ROWS('Datos Generales'!$C$147:AP186))*Índice!$G$52</f>
        <v>0</v>
      </c>
      <c r="G57" s="104">
        <f>INDEX('Datos Generales'!$C$129:$AP$129,,ROWS('Datos Generales'!$C$129:AP168))*Índice!$G$52</f>
        <v>0</v>
      </c>
      <c r="H57" s="104">
        <f>INDEX('Datos Generales'!$C$101:$AP$101,,ROWS('Datos Generales'!$C$101:AP140))*Índice!$G$52</f>
        <v>0</v>
      </c>
      <c r="I57" s="104">
        <f>(INDEX('Datos Generales'!$C$9:$AP$9,,ROWS('Datos Generales'!$C$9:AP48))+INDEX('Datos Generales'!$C$20:$AP$20,,ROWS('Datos Generales'!$C$20:AP59)))*Índice!$G$52</f>
        <v>0</v>
      </c>
      <c r="K57" s="262" t="e">
        <v>#N/A</v>
      </c>
    </row>
    <row r="58" spans="2:11" x14ac:dyDescent="0.2">
      <c r="B58" s="109" t="s">
        <v>284</v>
      </c>
      <c r="C58" s="102">
        <f t="shared" ref="C58:I58" si="3">SUM(C18:C57)</f>
        <v>25177271.569058035</v>
      </c>
      <c r="D58" s="102">
        <f t="shared" si="3"/>
        <v>726948.39932409732</v>
      </c>
      <c r="E58" s="102">
        <f t="shared" si="3"/>
        <v>1354909.6659031522</v>
      </c>
      <c r="F58" s="102">
        <f t="shared" si="3"/>
        <v>440124.41669045214</v>
      </c>
      <c r="G58" s="102">
        <f t="shared" si="3"/>
        <v>10044238.856095832</v>
      </c>
      <c r="H58" s="102">
        <f t="shared" si="3"/>
        <v>41391363.12343999</v>
      </c>
      <c r="I58" s="102">
        <f t="shared" si="3"/>
        <v>67649945.177322388</v>
      </c>
    </row>
    <row r="59" spans="2:11" x14ac:dyDescent="0.2">
      <c r="B59" s="111"/>
      <c r="C59" s="29"/>
      <c r="D59" s="29"/>
      <c r="E59" s="29"/>
      <c r="F59" s="29"/>
      <c r="G59" s="29"/>
      <c r="H59" s="29"/>
      <c r="I59" s="29"/>
    </row>
    <row r="60" spans="2:11" x14ac:dyDescent="0.2">
      <c r="B60" s="111"/>
      <c r="C60" s="29"/>
      <c r="D60" s="29"/>
      <c r="E60" s="29"/>
      <c r="F60" s="29"/>
      <c r="G60" s="29"/>
      <c r="H60" s="29"/>
      <c r="I60" s="29"/>
    </row>
    <row r="61" spans="2:11" ht="22.5" x14ac:dyDescent="0.2">
      <c r="B61" s="108" t="s">
        <v>1</v>
      </c>
      <c r="C61" s="107" t="s">
        <v>7</v>
      </c>
      <c r="D61" s="107" t="s">
        <v>392</v>
      </c>
      <c r="E61" s="107" t="s">
        <v>393</v>
      </c>
      <c r="F61" s="107" t="s">
        <v>394</v>
      </c>
      <c r="G61" s="107" t="s">
        <v>14</v>
      </c>
      <c r="H61" s="107" t="s">
        <v>395</v>
      </c>
      <c r="I61" s="107" t="s">
        <v>396</v>
      </c>
      <c r="K61" s="107" t="s">
        <v>725</v>
      </c>
    </row>
    <row r="62" spans="2:11" x14ac:dyDescent="0.2">
      <c r="B62" s="110" t="str">
        <f>INDEX('Datos Vida'!$C$7:$AP$7,,ROWS('Datos Vida'!$C$7:AP7))</f>
        <v>4 Life Seguros</v>
      </c>
      <c r="C62" s="104">
        <f>INDEX('Datos Vida'!$C$118:$AP$118,,ROWS('Datos Vida'!$C$118:AP118))*Índice!$G$52</f>
        <v>976999.51385909808</v>
      </c>
      <c r="D62" s="104">
        <f>(INDEX('Datos Vida'!$C$116:$AP$116,,ROWS('Datos Vida'!$C$116:AP116))-INDEX('Datos Vida'!$C$144:$AP$144,,ROWS('Datos Vida'!$C$144:AP144)))*Índice!$G$52</f>
        <v>123518.0271864689</v>
      </c>
      <c r="E62" s="104">
        <f>INDEX('Datos Vida'!$C$170:$AP$170,,ROWS('Datos Vida'!$C$170:AP170))*Índice!$G$52</f>
        <v>271743.17063885857</v>
      </c>
      <c r="F62" s="104">
        <f>INDEX('Datos Vida'!$C$147:$AP$147,,ROWS('Datos Vida'!$C$147:AP147))*Índice!$G$52</f>
        <v>239425.1426359179</v>
      </c>
      <c r="G62" s="104">
        <f>(INDEX('Datos Vida'!$C$129:$AP$129,,ROWS('Datos Vida'!$C$129:AP129))+INDEX('Datos Vida'!$C$133:$AP$133,,ROWS('Datos Vida'!$C$133:AP133)))*Índice!$G$52</f>
        <v>780828.93657613243</v>
      </c>
      <c r="H62" s="104">
        <f>INDEX('Datos Vida'!$C$101:$AP$101,,ROWS('Datos Vida'!$C$101:AP101))*Índice!$G$52</f>
        <v>1866841.1761684138</v>
      </c>
      <c r="I62" s="104">
        <f>(INDEX('Datos Vida'!$C$9:$AP$9,,ROWS('Datos Vida'!$C$9:AP9))+INDEX('Datos Vida'!$C$20:$AP$20,,ROWS('Datos Vida'!$C$20:AP20)))*Índice!$G$52</f>
        <v>16333053.737110378</v>
      </c>
      <c r="K62" s="264">
        <f t="array" ref="K62:K101">TRANSPOSE('Datos Vida'!C651:AP651)</f>
        <v>44317</v>
      </c>
    </row>
    <row r="63" spans="2:11" x14ac:dyDescent="0.2">
      <c r="B63" s="110" t="str">
        <f>INDEX('Datos Vida'!$C$7:$AP$7,,ROWS('Datos Vida'!$C$7:AP8))</f>
        <v>Alemana Seguros</v>
      </c>
      <c r="C63" s="104">
        <f>INDEX('Datos Vida'!$C$118:$AP$118,,ROWS('Datos Vida'!$C$118:AP119))*Índice!$G$52</f>
        <v>47153.830426296925</v>
      </c>
      <c r="D63" s="104">
        <f>(INDEX('Datos Vida'!$C$116:$AP$116,,ROWS('Datos Vida'!$C$116:AP117))-INDEX('Datos Vida'!$C$144:$AP$144,,ROWS('Datos Vida'!$C$144:AP145)))*Índice!$G$52</f>
        <v>2647.0014904011837</v>
      </c>
      <c r="E63" s="104">
        <f>INDEX('Datos Vida'!$C$170:$AP$170,,ROWS('Datos Vida'!$C$170:AP171))*Índice!$G$52</f>
        <v>3328.5513035141967</v>
      </c>
      <c r="F63" s="104">
        <f>INDEX('Datos Vida'!$C$147:$AP$147,,ROWS('Datos Vida'!$C$147:AP148))*Índice!$G$52</f>
        <v>-384.52418576501879</v>
      </c>
      <c r="G63" s="104">
        <f>(INDEX('Datos Vida'!$C$129:$AP$129,,ROWS('Datos Vida'!$C$129:AP130))+INDEX('Datos Vida'!$C$133:$AP$133,,ROWS('Datos Vida'!$C$133:AP134)))*Índice!$G$52</f>
        <v>17931.897408960845</v>
      </c>
      <c r="H63" s="104">
        <f>INDEX('Datos Vida'!$C$101:$AP$101,,ROWS('Datos Vida'!$C$101:AP102))*Índice!$G$52</f>
        <v>164533.96301450906</v>
      </c>
      <c r="I63" s="104">
        <f>(INDEX('Datos Vida'!$C$9:$AP$9,,ROWS('Datos Vida'!$C$9:AP10))+INDEX('Datos Vida'!$C$20:$AP$20,,ROWS('Datos Vida'!$C$20:AP21)))*Índice!$G$52</f>
        <v>171815.12221391767</v>
      </c>
      <c r="K63" s="264">
        <v>44317</v>
      </c>
    </row>
    <row r="64" spans="2:11" x14ac:dyDescent="0.2">
      <c r="B64" s="110" t="str">
        <f>INDEX('Datos Vida'!$C$7:$AP$7,,ROWS('Datos Vida'!$C$7:AP9))</f>
        <v>BanChile</v>
      </c>
      <c r="C64" s="104">
        <f>INDEX('Datos Vida'!$C$118:$AP$118,,ROWS('Datos Vida'!$C$118:AP120))*Índice!$G$52</f>
        <v>1421616.0902092448</v>
      </c>
      <c r="D64" s="104">
        <f>(INDEX('Datos Vida'!$C$116:$AP$116,,ROWS('Datos Vida'!$C$116:AP118))-INDEX('Datos Vida'!$C$144:$AP$144,,ROWS('Datos Vida'!$C$144:AP146)))*Índice!$G$52</f>
        <v>143202.03900217626</v>
      </c>
      <c r="E64" s="104">
        <f>INDEX('Datos Vida'!$C$170:$AP$170,,ROWS('Datos Vida'!$C$170:AP172))*Índice!$G$52</f>
        <v>121179.24379064712</v>
      </c>
      <c r="F64" s="104">
        <f>INDEX('Datos Vida'!$C$147:$AP$147,,ROWS('Datos Vida'!$C$147:AP149))*Índice!$G$52</f>
        <v>16945.497447335019</v>
      </c>
      <c r="G64" s="104">
        <f>(INDEX('Datos Vida'!$C$129:$AP$129,,ROWS('Datos Vida'!$C$129:AP131))+INDEX('Datos Vida'!$C$133:$AP$133,,ROWS('Datos Vida'!$C$133:AP135)))*Índice!$G$52</f>
        <v>473007.1710035493</v>
      </c>
      <c r="H64" s="104">
        <f>INDEX('Datos Vida'!$C$101:$AP$101,,ROWS('Datos Vida'!$C$101:AP103))*Índice!$G$52</f>
        <v>1007625.1659734028</v>
      </c>
      <c r="I64" s="104">
        <f>(INDEX('Datos Vida'!$C$9:$AP$9,,ROWS('Datos Vida'!$C$9:AP11))+INDEX('Datos Vida'!$C$20:$AP$20,,ROWS('Datos Vida'!$C$20:AP22)))*Índice!$G$52</f>
        <v>4619849.9937233739</v>
      </c>
      <c r="K64" s="264">
        <v>44317</v>
      </c>
    </row>
    <row r="65" spans="2:11" x14ac:dyDescent="0.2">
      <c r="B65" s="110" t="str">
        <f>INDEX('Datos Vida'!$C$7:$AP$7,,ROWS('Datos Vida'!$C$7:AP10))</f>
        <v>BCI Seguros Vida</v>
      </c>
      <c r="C65" s="104">
        <f>INDEX('Datos Vida'!$C$118:$AP$118,,ROWS('Datos Vida'!$C$118:AP121))*Índice!$G$52</f>
        <v>1312102.9353180856</v>
      </c>
      <c r="D65" s="104">
        <f>(INDEX('Datos Vida'!$C$116:$AP$116,,ROWS('Datos Vida'!$C$116:AP119))-INDEX('Datos Vida'!$C$144:$AP$144,,ROWS('Datos Vida'!$C$144:AP147)))*Índice!$G$52</f>
        <v>174225.58502754063</v>
      </c>
      <c r="E65" s="104">
        <f>INDEX('Datos Vida'!$C$170:$AP$170,,ROWS('Datos Vida'!$C$170:AP173))*Índice!$G$52</f>
        <v>191348.59704634533</v>
      </c>
      <c r="F65" s="104">
        <f>INDEX('Datos Vida'!$C$147:$AP$147,,ROWS('Datos Vida'!$C$147:AP150))*Índice!$G$52</f>
        <v>65847.325901852615</v>
      </c>
      <c r="G65" s="104">
        <f>(INDEX('Datos Vida'!$C$129:$AP$129,,ROWS('Datos Vida'!$C$129:AP132))+INDEX('Datos Vida'!$C$133:$AP$133,,ROWS('Datos Vida'!$C$133:AP136)))*Índice!$G$52</f>
        <v>442945.56480625639</v>
      </c>
      <c r="H65" s="104">
        <f>INDEX('Datos Vida'!$C$101:$AP$101,,ROWS('Datos Vida'!$C$101:AP104))*Índice!$G$52</f>
        <v>2190628.6050205533</v>
      </c>
      <c r="I65" s="104">
        <f>(INDEX('Datos Vida'!$C$9:$AP$9,,ROWS('Datos Vida'!$C$9:AP12))+INDEX('Datos Vida'!$C$20:$AP$20,,ROWS('Datos Vida'!$C$20:AP23)))*Índice!$G$52</f>
        <v>8210753.2394368118</v>
      </c>
      <c r="K65" s="264">
        <v>44317</v>
      </c>
    </row>
    <row r="66" spans="2:11" x14ac:dyDescent="0.2">
      <c r="B66" s="110" t="str">
        <f>INDEX('Datos Vida'!$C$7:$AP$7,,ROWS('Datos Vida'!$C$7:AP11))</f>
        <v>BICE Vida</v>
      </c>
      <c r="C66" s="104">
        <f>INDEX('Datos Vida'!$C$118:$AP$118,,ROWS('Datos Vida'!$C$118:AP122))*Índice!$G$52</f>
        <v>1813109.0326612524</v>
      </c>
      <c r="D66" s="104">
        <f>(INDEX('Datos Vida'!$C$116:$AP$116,,ROWS('Datos Vida'!$C$116:AP120))-INDEX('Datos Vida'!$C$144:$AP$144,,ROWS('Datos Vida'!$C$144:AP148)))*Índice!$G$52</f>
        <v>-2936253.3539129584</v>
      </c>
      <c r="E66" s="104">
        <f>INDEX('Datos Vida'!$C$170:$AP$170,,ROWS('Datos Vida'!$C$170:AP174))*Índice!$G$52</f>
        <v>1037993.2212430987</v>
      </c>
      <c r="F66" s="104">
        <f>INDEX('Datos Vida'!$C$147:$AP$147,,ROWS('Datos Vida'!$C$147:AP151))*Índice!$G$52</f>
        <v>3802946.5105527276</v>
      </c>
      <c r="G66" s="104">
        <f>(INDEX('Datos Vida'!$C$129:$AP$129,,ROWS('Datos Vida'!$C$129:AP133))+INDEX('Datos Vida'!$C$133:$AP$133,,ROWS('Datos Vida'!$C$133:AP137)))*Índice!$G$52</f>
        <v>3924971.0067471191</v>
      </c>
      <c r="H66" s="104">
        <f>INDEX('Datos Vida'!$C$101:$AP$101,,ROWS('Datos Vida'!$C$101:AP105))*Índice!$G$52</f>
        <v>14682238.643132776</v>
      </c>
      <c r="I66" s="104">
        <f>(INDEX('Datos Vida'!$C$9:$AP$9,,ROWS('Datos Vida'!$C$9:AP13))+INDEX('Datos Vida'!$C$20:$AP$20,,ROWS('Datos Vida'!$C$20:AP24)))*Índice!$G$52</f>
        <v>165880584.16514233</v>
      </c>
      <c r="K66" s="264">
        <v>44317</v>
      </c>
    </row>
    <row r="67" spans="2:11" x14ac:dyDescent="0.2">
      <c r="B67" s="110" t="str">
        <f>INDEX('Datos Vida'!$C$7:$AP$7,,ROWS('Datos Vida'!$C$7:AP12))</f>
        <v>BNP Paribas Cardif</v>
      </c>
      <c r="C67" s="104">
        <f>INDEX('Datos Vida'!$C$118:$AP$118,,ROWS('Datos Vida'!$C$118:AP123))*Índice!$G$52</f>
        <v>1350451.0156058376</v>
      </c>
      <c r="D67" s="104">
        <f>(INDEX('Datos Vida'!$C$116:$AP$116,,ROWS('Datos Vida'!$C$116:AP121))-INDEX('Datos Vida'!$C$144:$AP$144,,ROWS('Datos Vida'!$C$144:AP149)))*Índice!$G$52</f>
        <v>-278757.2415092889</v>
      </c>
      <c r="E67" s="104">
        <f>INDEX('Datos Vida'!$C$170:$AP$170,,ROWS('Datos Vida'!$C$170:AP175))*Índice!$G$52</f>
        <v>-121922.94751753459</v>
      </c>
      <c r="F67" s="104">
        <f>INDEX('Datos Vida'!$C$147:$AP$147,,ROWS('Datos Vida'!$C$147:AP152))*Índice!$G$52</f>
        <v>139382.07374985414</v>
      </c>
      <c r="G67" s="104">
        <f>(INDEX('Datos Vida'!$C$129:$AP$129,,ROWS('Datos Vida'!$C$129:AP134))+INDEX('Datos Vida'!$C$133:$AP$133,,ROWS('Datos Vida'!$C$133:AP138)))*Índice!$G$52</f>
        <v>401598.54967397265</v>
      </c>
      <c r="H67" s="104">
        <f>INDEX('Datos Vida'!$C$101:$AP$101,,ROWS('Datos Vida'!$C$101:AP106))*Índice!$G$52</f>
        <v>3220005.5315962671</v>
      </c>
      <c r="I67" s="104">
        <f>(INDEX('Datos Vida'!$C$9:$AP$9,,ROWS('Datos Vida'!$C$9:AP14))+INDEX('Datos Vida'!$C$20:$AP$20,,ROWS('Datos Vida'!$C$20:AP25)))*Índice!$G$52</f>
        <v>10844995.827489041</v>
      </c>
      <c r="K67" s="264">
        <v>44317</v>
      </c>
    </row>
    <row r="68" spans="2:11" x14ac:dyDescent="0.2">
      <c r="B68" s="110" t="str">
        <f>INDEX('Datos Vida'!$C$7:$AP$7,,ROWS('Datos Vida'!$C$7:AP13))</f>
        <v>Bupa</v>
      </c>
      <c r="C68" s="104">
        <f>INDEX('Datos Vida'!$C$118:$AP$118,,ROWS('Datos Vida'!$C$118:AP124))*Índice!$G$52</f>
        <v>136556.87729483852</v>
      </c>
      <c r="D68" s="104">
        <f>(INDEX('Datos Vida'!$C$116:$AP$116,,ROWS('Datos Vida'!$C$116:AP122))-INDEX('Datos Vida'!$C$144:$AP$144,,ROWS('Datos Vida'!$C$144:AP150)))*Índice!$G$52</f>
        <v>8601.3940575143133</v>
      </c>
      <c r="E68" s="104">
        <f>INDEX('Datos Vida'!$C$170:$AP$170,,ROWS('Datos Vida'!$C$170:AP176))*Índice!$G$52</f>
        <v>8761.2864465345374</v>
      </c>
      <c r="F68" s="104">
        <f>INDEX('Datos Vida'!$C$147:$AP$147,,ROWS('Datos Vida'!$C$147:AP153))*Índice!$G$52</f>
        <v>-402.62264341581857</v>
      </c>
      <c r="G68" s="104">
        <f>(INDEX('Datos Vida'!$C$129:$AP$129,,ROWS('Datos Vida'!$C$129:AP135))+INDEX('Datos Vida'!$C$133:$AP$133,,ROWS('Datos Vida'!$C$133:AP139)))*Índice!$G$52</f>
        <v>76944.742210944329</v>
      </c>
      <c r="H68" s="104">
        <f>INDEX('Datos Vida'!$C$101:$AP$101,,ROWS('Datos Vida'!$C$101:AP107))*Índice!$G$52</f>
        <v>229447.85756105595</v>
      </c>
      <c r="I68" s="104">
        <f>(INDEX('Datos Vida'!$C$9:$AP$9,,ROWS('Datos Vida'!$C$9:AP15))+INDEX('Datos Vida'!$C$20:$AP$20,,ROWS('Datos Vida'!$C$20:AP26)))*Índice!$G$52</f>
        <v>239158.93881802785</v>
      </c>
      <c r="K68" s="264">
        <v>44317</v>
      </c>
    </row>
    <row r="69" spans="2:11" x14ac:dyDescent="0.2">
      <c r="B69" s="110" t="str">
        <f>INDEX('Datos Vida'!$C$7:$AP$7,,ROWS('Datos Vida'!$C$7:AP14))</f>
        <v>Cámara</v>
      </c>
      <c r="C69" s="104">
        <f>INDEX('Datos Vida'!$C$118:$AP$118,,ROWS('Datos Vida'!$C$118:AP125))*Índice!$G$52</f>
        <v>1750722.3563919705</v>
      </c>
      <c r="D69" s="104">
        <f>(INDEX('Datos Vida'!$C$116:$AP$116,,ROWS('Datos Vida'!$C$116:AP123))-INDEX('Datos Vida'!$C$144:$AP$144,,ROWS('Datos Vida'!$C$144:AP151)))*Índice!$G$52</f>
        <v>261332.23699317942</v>
      </c>
      <c r="E69" s="104">
        <f>INDEX('Datos Vida'!$C$170:$AP$170,,ROWS('Datos Vida'!$C$170:AP177))*Índice!$G$52</f>
        <v>197977.15716095077</v>
      </c>
      <c r="F69" s="104">
        <f>INDEX('Datos Vida'!$C$147:$AP$147,,ROWS('Datos Vida'!$C$147:AP154))*Índice!$G$52</f>
        <v>-1356.9420682658854</v>
      </c>
      <c r="G69" s="104">
        <f>(INDEX('Datos Vida'!$C$129:$AP$129,,ROWS('Datos Vida'!$C$129:AP136))+INDEX('Datos Vida'!$C$133:$AP$133,,ROWS('Datos Vida'!$C$133:AP140)))*Índice!$G$52</f>
        <v>1326400.7168622175</v>
      </c>
      <c r="H69" s="104">
        <f>INDEX('Datos Vida'!$C$101:$AP$101,,ROWS('Datos Vida'!$C$101:AP108))*Índice!$G$52</f>
        <v>1363926.2358576034</v>
      </c>
      <c r="I69" s="104">
        <f>(INDEX('Datos Vida'!$C$9:$AP$9,,ROWS('Datos Vida'!$C$9:AP16))+INDEX('Datos Vida'!$C$20:$AP$20,,ROWS('Datos Vida'!$C$20:AP27)))*Índice!$G$52</f>
        <v>3514297.1351706446</v>
      </c>
      <c r="K69" s="264">
        <v>44317</v>
      </c>
    </row>
    <row r="70" spans="2:11" x14ac:dyDescent="0.2">
      <c r="B70" s="110" t="str">
        <f>INDEX('Datos Vida'!$C$7:$AP$7,,ROWS('Datos Vida'!$C$7:AP15))</f>
        <v>CF Seguros de Vida</v>
      </c>
      <c r="C70" s="104">
        <f>INDEX('Datos Vida'!$C$118:$AP$118,,ROWS('Datos Vida'!$C$118:AP126))*Índice!$G$52</f>
        <v>350302.7579395927</v>
      </c>
      <c r="D70" s="104">
        <f>(INDEX('Datos Vida'!$C$116:$AP$116,,ROWS('Datos Vida'!$C$116:AP124))-INDEX('Datos Vida'!$C$144:$AP$144,,ROWS('Datos Vida'!$C$144:AP152)))*Índice!$G$52</f>
        <v>174401.77283237802</v>
      </c>
      <c r="E70" s="104">
        <f>INDEX('Datos Vida'!$C$170:$AP$170,,ROWS('Datos Vida'!$C$170:AP178))*Índice!$G$52</f>
        <v>131196.39990379242</v>
      </c>
      <c r="F70" s="104">
        <f>INDEX('Datos Vida'!$C$147:$AP$147,,ROWS('Datos Vida'!$C$147:AP155))*Índice!$G$52</f>
        <v>3345.0508372747945</v>
      </c>
      <c r="G70" s="104">
        <f>(INDEX('Datos Vida'!$C$129:$AP$129,,ROWS('Datos Vida'!$C$129:AP137))+INDEX('Datos Vida'!$C$133:$AP$133,,ROWS('Datos Vida'!$C$133:AP141)))*Índice!$G$52</f>
        <v>77684.125441362528</v>
      </c>
      <c r="H70" s="104">
        <f>INDEX('Datos Vida'!$C$101:$AP$101,,ROWS('Datos Vida'!$C$101:AP109))*Índice!$G$52</f>
        <v>570869.74995892134</v>
      </c>
      <c r="I70" s="104">
        <f>(INDEX('Datos Vida'!$C$9:$AP$9,,ROWS('Datos Vida'!$C$9:AP17))+INDEX('Datos Vida'!$C$20:$AP$20,,ROWS('Datos Vida'!$C$20:AP28)))*Índice!$G$52</f>
        <v>687842.25901410356</v>
      </c>
      <c r="K70" s="264">
        <v>44317</v>
      </c>
    </row>
    <row r="71" spans="2:11" x14ac:dyDescent="0.2">
      <c r="B71" s="110" t="str">
        <f>INDEX('Datos Vida'!$C$7:$AP$7,,ROWS('Datos Vida'!$C$7:AP16))</f>
        <v>Chilena Consolidada</v>
      </c>
      <c r="C71" s="104">
        <f>INDEX('Datos Vida'!$C$118:$AP$118,,ROWS('Datos Vida'!$C$118:AP127))*Índice!$G$52</f>
        <v>2054047.4717101036</v>
      </c>
      <c r="D71" s="104">
        <f>(INDEX('Datos Vida'!$C$116:$AP$116,,ROWS('Datos Vida'!$C$116:AP125))-INDEX('Datos Vida'!$C$144:$AP$144,,ROWS('Datos Vida'!$C$144:AP153)))*Índice!$G$52</f>
        <v>-880981.6508174754</v>
      </c>
      <c r="E71" s="104">
        <f>INDEX('Datos Vida'!$C$170:$AP$170,,ROWS('Datos Vida'!$C$170:AP179))*Índice!$G$52</f>
        <v>846627.13809293287</v>
      </c>
      <c r="F71" s="104">
        <f>INDEX('Datos Vida'!$C$147:$AP$147,,ROWS('Datos Vida'!$C$147:AP156))*Índice!$G$52</f>
        <v>1797024.6747975918</v>
      </c>
      <c r="G71" s="104">
        <f>(INDEX('Datos Vida'!$C$129:$AP$129,,ROWS('Datos Vida'!$C$129:AP138))+INDEX('Datos Vida'!$C$133:$AP$133,,ROWS('Datos Vida'!$C$133:AP142)))*Índice!$G$52</f>
        <v>1723851.6919846628</v>
      </c>
      <c r="H71" s="104">
        <f>INDEX('Datos Vida'!$C$101:$AP$101,,ROWS('Datos Vida'!$C$101:AP110))*Índice!$G$52</f>
        <v>9378944.9959975872</v>
      </c>
      <c r="I71" s="104">
        <f>(INDEX('Datos Vida'!$C$9:$AP$9,,ROWS('Datos Vida'!$C$9:AP18))+INDEX('Datos Vida'!$C$20:$AP$20,,ROWS('Datos Vida'!$C$20:AP29)))*Índice!$G$52</f>
        <v>100630840.00997457</v>
      </c>
      <c r="K71" s="264">
        <v>44317</v>
      </c>
    </row>
    <row r="72" spans="2:11" x14ac:dyDescent="0.2">
      <c r="B72" s="110" t="str">
        <f>INDEX('Datos Vida'!$C$7:$AP$7,,ROWS('Datos Vida'!$C$7:AP17))</f>
        <v>Chubb Vida</v>
      </c>
      <c r="C72" s="104">
        <f>INDEX('Datos Vida'!$C$118:$AP$118,,ROWS('Datos Vida'!$C$118:AP128))*Índice!$G$52</f>
        <v>17914.683462398243</v>
      </c>
      <c r="D72" s="104">
        <f>(INDEX('Datos Vida'!$C$116:$AP$116,,ROWS('Datos Vida'!$C$116:AP126))-INDEX('Datos Vida'!$C$144:$AP$144,,ROWS('Datos Vida'!$C$144:AP154)))*Índice!$G$52</f>
        <v>-41593.827745547933</v>
      </c>
      <c r="E72" s="104">
        <f>INDEX('Datos Vida'!$C$170:$AP$170,,ROWS('Datos Vida'!$C$170:AP180))*Índice!$G$52</f>
        <v>9394.6984446552906</v>
      </c>
      <c r="F72" s="104">
        <f>INDEX('Datos Vida'!$C$147:$AP$147,,ROWS('Datos Vida'!$C$147:AP157))*Índice!$G$52</f>
        <v>1721.2585776313269</v>
      </c>
      <c r="G72" s="104">
        <f>(INDEX('Datos Vida'!$C$129:$AP$129,,ROWS('Datos Vida'!$C$129:AP139))+INDEX('Datos Vida'!$C$133:$AP$133,,ROWS('Datos Vida'!$C$133:AP143)))*Índice!$G$52</f>
        <v>13537.510244169287</v>
      </c>
      <c r="H72" s="104">
        <f>INDEX('Datos Vida'!$C$101:$AP$101,,ROWS('Datos Vida'!$C$101:AP111))*Índice!$G$52</f>
        <v>2524198.7945474656</v>
      </c>
      <c r="I72" s="104">
        <f>(INDEX('Datos Vida'!$C$9:$AP$9,,ROWS('Datos Vida'!$C$9:AP19))+INDEX('Datos Vida'!$C$20:$AP$20,,ROWS('Datos Vida'!$C$20:AP30)))*Índice!$G$52</f>
        <v>392161.59881502733</v>
      </c>
      <c r="K72" s="264">
        <v>44317</v>
      </c>
    </row>
    <row r="73" spans="2:11" x14ac:dyDescent="0.2">
      <c r="B73" s="110" t="str">
        <f>INDEX('Datos Vida'!$C$7:$AP$7,,ROWS('Datos Vida'!$C$7:AP18))</f>
        <v>CLC</v>
      </c>
      <c r="C73" s="104">
        <f>INDEX('Datos Vida'!$C$118:$AP$118,,ROWS('Datos Vida'!$C$118:AP129))*Índice!$G$52</f>
        <v>261282.60231326867</v>
      </c>
      <c r="D73" s="104">
        <f>(INDEX('Datos Vida'!$C$116:$AP$116,,ROWS('Datos Vida'!$C$116:AP127))-INDEX('Datos Vida'!$C$144:$AP$144,,ROWS('Datos Vida'!$C$144:AP155)))*Índice!$G$52</f>
        <v>130934.44854305717</v>
      </c>
      <c r="E73" s="104">
        <f>INDEX('Datos Vida'!$C$170:$AP$170,,ROWS('Datos Vida'!$C$170:AP181))*Índice!$G$52</f>
        <v>98636.560177201594</v>
      </c>
      <c r="F73" s="104">
        <f>INDEX('Datos Vida'!$C$147:$AP$147,,ROWS('Datos Vida'!$C$147:AP158))*Índice!$G$52</f>
        <v>1668.56212856913</v>
      </c>
      <c r="G73" s="104">
        <f>(INDEX('Datos Vida'!$C$129:$AP$129,,ROWS('Datos Vida'!$C$129:AP140))+INDEX('Datos Vida'!$C$133:$AP$133,,ROWS('Datos Vida'!$C$133:AP144)))*Índice!$G$52</f>
        <v>87894.955463165737</v>
      </c>
      <c r="H73" s="104">
        <f>INDEX('Datos Vida'!$C$101:$AP$101,,ROWS('Datos Vida'!$C$101:AP112))*Índice!$G$52</f>
        <v>488060.01884008624</v>
      </c>
      <c r="I73" s="104">
        <f>(INDEX('Datos Vida'!$C$9:$AP$9,,ROWS('Datos Vida'!$C$9:AP20))+INDEX('Datos Vida'!$C$20:$AP$20,,ROWS('Datos Vida'!$C$20:AP31)))*Índice!$G$52</f>
        <v>834227.38126544282</v>
      </c>
      <c r="K73" s="264">
        <v>44317</v>
      </c>
    </row>
    <row r="74" spans="2:11" x14ac:dyDescent="0.2">
      <c r="B74" s="110" t="str">
        <f>INDEX('Datos Vida'!$C$7:$AP$7,,ROWS('Datos Vida'!$C$7:AP19))</f>
        <v>CN Life</v>
      </c>
      <c r="C74" s="104">
        <f>INDEX('Datos Vida'!$C$118:$AP$118,,ROWS('Datos Vida'!$C$118:AP130))*Índice!$G$52</f>
        <v>340975.01018038247</v>
      </c>
      <c r="D74" s="104">
        <f>(INDEX('Datos Vida'!$C$116:$AP$116,,ROWS('Datos Vida'!$C$116:AP128))-INDEX('Datos Vida'!$C$144:$AP$144,,ROWS('Datos Vida'!$C$144:AP156)))*Índice!$G$52</f>
        <v>36288.870435114819</v>
      </c>
      <c r="E74" s="104">
        <f>INDEX('Datos Vida'!$C$170:$AP$170,,ROWS('Datos Vida'!$C$170:AP182))*Índice!$G$52</f>
        <v>461154.89251999592</v>
      </c>
      <c r="F74" s="104">
        <f>INDEX('Datos Vida'!$C$147:$AP$147,,ROWS('Datos Vida'!$C$147:AP159))*Índice!$G$52</f>
        <v>559027.43923493882</v>
      </c>
      <c r="G74" s="104">
        <f>(INDEX('Datos Vida'!$C$129:$AP$129,,ROWS('Datos Vida'!$C$129:AP141))+INDEX('Datos Vida'!$C$133:$AP$133,,ROWS('Datos Vida'!$C$133:AP145)))*Índice!$G$52</f>
        <v>278843.44732073089</v>
      </c>
      <c r="H74" s="104">
        <f>INDEX('Datos Vida'!$C$101:$AP$101,,ROWS('Datos Vida'!$C$101:AP113))*Índice!$G$52</f>
        <v>4164931.5847683111</v>
      </c>
      <c r="I74" s="104">
        <f>(INDEX('Datos Vida'!$C$9:$AP$9,,ROWS('Datos Vida'!$C$9:AP21))+INDEX('Datos Vida'!$C$20:$AP$20,,ROWS('Datos Vida'!$C$20:AP32)))*Índice!$G$52</f>
        <v>27468213.052866209</v>
      </c>
      <c r="K74" s="264">
        <v>44317</v>
      </c>
    </row>
    <row r="75" spans="2:11" x14ac:dyDescent="0.2">
      <c r="B75" s="110" t="str">
        <f>INDEX('Datos Vida'!$C$7:$AP$7,,ROWS('Datos Vida'!$C$7:AP20))</f>
        <v>Colmena Seguros</v>
      </c>
      <c r="C75" s="104">
        <f>INDEX('Datos Vida'!$C$118:$AP$118,,ROWS('Datos Vida'!$C$118:AP131))*Índice!$G$52</f>
        <v>72043.66627124486</v>
      </c>
      <c r="D75" s="104">
        <f>(INDEX('Datos Vida'!$C$116:$AP$116,,ROWS('Datos Vida'!$C$116:AP129))-INDEX('Datos Vida'!$C$144:$AP$144,,ROWS('Datos Vida'!$C$144:AP157)))*Índice!$G$52</f>
        <v>-4757.8191630688043</v>
      </c>
      <c r="E75" s="104">
        <f>INDEX('Datos Vida'!$C$170:$AP$170,,ROWS('Datos Vida'!$C$170:AP183))*Índice!$G$52</f>
        <v>-32.692890606049993</v>
      </c>
      <c r="F75" s="104">
        <f>INDEX('Datos Vida'!$C$147:$AP$147,,ROWS('Datos Vida'!$C$147:AP160))*Índice!$G$52</f>
        <v>1546.7377359986149</v>
      </c>
      <c r="G75" s="104">
        <f>(INDEX('Datos Vida'!$C$129:$AP$129,,ROWS('Datos Vida'!$C$129:AP142))+INDEX('Datos Vida'!$C$133:$AP$133,,ROWS('Datos Vida'!$C$133:AP146)))*Índice!$G$52</f>
        <v>24272.651223329867</v>
      </c>
      <c r="H75" s="104">
        <f>INDEX('Datos Vida'!$C$101:$AP$101,,ROWS('Datos Vida'!$C$101:AP114))*Índice!$G$52</f>
        <v>308660.11198590772</v>
      </c>
      <c r="I75" s="104">
        <f>(INDEX('Datos Vida'!$C$9:$AP$9,,ROWS('Datos Vida'!$C$9:AP22))+INDEX('Datos Vida'!$C$20:$AP$20,,ROWS('Datos Vida'!$C$20:AP33)))*Índice!$G$52</f>
        <v>376037.71010965557</v>
      </c>
      <c r="K75" s="264">
        <v>44317</v>
      </c>
    </row>
    <row r="76" spans="2:11" x14ac:dyDescent="0.2">
      <c r="B76" s="110" t="str">
        <f>INDEX('Datos Vida'!$C$7:$AP$7,,ROWS('Datos Vida'!$C$7:AP21))</f>
        <v>Confuturo</v>
      </c>
      <c r="C76" s="104">
        <f>INDEX('Datos Vida'!$C$118:$AP$118,,ROWS('Datos Vida'!$C$118:AP132))*Índice!$G$52</f>
        <v>1768403.8351039998</v>
      </c>
      <c r="D76" s="104">
        <f>(INDEX('Datos Vida'!$C$116:$AP$116,,ROWS('Datos Vida'!$C$116:AP130))-INDEX('Datos Vida'!$C$144:$AP$144,,ROWS('Datos Vida'!$C$144:AP158)))*Índice!$G$52</f>
        <v>-1948806.9136108228</v>
      </c>
      <c r="E76" s="104">
        <f>INDEX('Datos Vida'!$C$170:$AP$170,,ROWS('Datos Vida'!$C$170:AP184))*Índice!$G$52</f>
        <v>1413937.7855312359</v>
      </c>
      <c r="F76" s="104">
        <f>INDEX('Datos Vida'!$C$147:$AP$147,,ROWS('Datos Vida'!$C$147:AP161))*Índice!$G$52</f>
        <v>3757267.6363856564</v>
      </c>
      <c r="G76" s="104">
        <f>(INDEX('Datos Vida'!$C$129:$AP$129,,ROWS('Datos Vida'!$C$129:AP143))+INDEX('Datos Vida'!$C$133:$AP$133,,ROWS('Datos Vida'!$C$133:AP147)))*Índice!$G$52</f>
        <v>3197574.3984389063</v>
      </c>
      <c r="H76" s="104">
        <f>INDEX('Datos Vida'!$C$101:$AP$101,,ROWS('Datos Vida'!$C$101:AP115))*Índice!$G$52</f>
        <v>16242728.145176847</v>
      </c>
      <c r="I76" s="104">
        <f>(INDEX('Datos Vida'!$C$9:$AP$9,,ROWS('Datos Vida'!$C$9:AP23))+INDEX('Datos Vida'!$C$20:$AP$20,,ROWS('Datos Vida'!$C$20:AP34)))*Índice!$G$52</f>
        <v>226011048.25790441</v>
      </c>
      <c r="K76" s="264">
        <v>44317</v>
      </c>
    </row>
    <row r="77" spans="2:11" x14ac:dyDescent="0.2">
      <c r="B77" s="110" t="str">
        <f>INDEX('Datos Vida'!$C$7:$AP$7,,ROWS('Datos Vida'!$C$7:AP22))</f>
        <v>Consorcio Nacional</v>
      </c>
      <c r="C77" s="104">
        <f>INDEX('Datos Vida'!$C$118:$AP$118,,ROWS('Datos Vida'!$C$118:AP133))*Índice!$G$52</f>
        <v>4998875.0379744424</v>
      </c>
      <c r="D77" s="104">
        <f>(INDEX('Datos Vida'!$C$116:$AP$116,,ROWS('Datos Vida'!$C$116:AP131))-INDEX('Datos Vida'!$C$144:$AP$144,,ROWS('Datos Vida'!$C$144:AP159)))*Índice!$G$52</f>
        <v>-997639.41000388854</v>
      </c>
      <c r="E77" s="104">
        <f>INDEX('Datos Vida'!$C$170:$AP$170,,ROWS('Datos Vida'!$C$170:AP185))*Índice!$G$52</f>
        <v>3475474.514684075</v>
      </c>
      <c r="F77" s="104">
        <f>INDEX('Datos Vida'!$C$147:$AP$147,,ROWS('Datos Vida'!$C$147:AP162))*Índice!$G$52</f>
        <v>5286657.0141559197</v>
      </c>
      <c r="G77" s="104">
        <f>(INDEX('Datos Vida'!$C$129:$AP$129,,ROWS('Datos Vida'!$C$129:AP144))+INDEX('Datos Vida'!$C$133:$AP$133,,ROWS('Datos Vida'!$C$133:AP148)))*Índice!$G$52</f>
        <v>5242554.9511018461</v>
      </c>
      <c r="H77" s="104">
        <f>INDEX('Datos Vida'!$C$101:$AP$101,,ROWS('Datos Vida'!$C$101:AP116))*Índice!$G$52</f>
        <v>25943656.235445969</v>
      </c>
      <c r="I77" s="104">
        <f>(INDEX('Datos Vida'!$C$9:$AP$9,,ROWS('Datos Vida'!$C$9:AP24))+INDEX('Datos Vida'!$C$20:$AP$20,,ROWS('Datos Vida'!$C$20:AP35)))*Índice!$G$52</f>
        <v>239302804.00220856</v>
      </c>
      <c r="K77" s="264">
        <v>44317</v>
      </c>
    </row>
    <row r="78" spans="2:11" x14ac:dyDescent="0.2">
      <c r="B78" s="110" t="str">
        <f>INDEX('Datos Vida'!$C$7:$AP$7,,ROWS('Datos Vida'!$C$7:AP23))</f>
        <v>Divina Pastora</v>
      </c>
      <c r="C78" s="104">
        <f>INDEX('Datos Vida'!$C$118:$AP$118,,ROWS('Datos Vida'!$C$118:AP134))*Índice!$G$52</f>
        <v>0</v>
      </c>
      <c r="D78" s="104">
        <f>(INDEX('Datos Vida'!$C$116:$AP$116,,ROWS('Datos Vida'!$C$116:AP132))-INDEX('Datos Vida'!$C$144:$AP$144,,ROWS('Datos Vida'!$C$144:AP160)))*Índice!$G$52</f>
        <v>-3119.1262935549421</v>
      </c>
      <c r="E78" s="104">
        <f>INDEX('Datos Vida'!$C$170:$AP$170,,ROWS('Datos Vida'!$C$170:AP186))*Índice!$G$52</f>
        <v>-2925.4183652398033</v>
      </c>
      <c r="F78" s="104">
        <f>INDEX('Datos Vida'!$C$147:$AP$147,,ROWS('Datos Vida'!$C$147:AP163))*Índice!$G$52</f>
        <v>0</v>
      </c>
      <c r="G78" s="104">
        <f>(INDEX('Datos Vida'!$C$129:$AP$129,,ROWS('Datos Vida'!$C$129:AP145))+INDEX('Datos Vida'!$C$133:$AP$133,,ROWS('Datos Vida'!$C$133:AP149)))*Índice!$G$52</f>
        <v>0</v>
      </c>
      <c r="H78" s="104">
        <f>INDEX('Datos Vida'!$C$101:$AP$101,,ROWS('Datos Vida'!$C$101:AP117))*Índice!$G$52</f>
        <v>109035.99517873419</v>
      </c>
      <c r="I78" s="104">
        <f>(INDEX('Datos Vida'!$C$9:$AP$9,,ROWS('Datos Vida'!$C$9:AP25))+INDEX('Datos Vida'!$C$20:$AP$20,,ROWS('Datos Vida'!$C$20:AP36)))*Índice!$G$52</f>
        <v>107209.990076466</v>
      </c>
      <c r="K78" s="264">
        <v>44317</v>
      </c>
    </row>
    <row r="79" spans="2:11" x14ac:dyDescent="0.2">
      <c r="B79" s="110" t="str">
        <f>INDEX('Datos Vida'!$C$7:$AP$7,,ROWS('Datos Vida'!$C$7:AP24))</f>
        <v>EuroAmérica</v>
      </c>
      <c r="C79" s="104">
        <f>INDEX('Datos Vida'!$C$118:$AP$118,,ROWS('Datos Vida'!$C$118:AP135))*Índice!$G$52</f>
        <v>489621.65718595521</v>
      </c>
      <c r="D79" s="104">
        <f>(INDEX('Datos Vida'!$C$116:$AP$116,,ROWS('Datos Vida'!$C$116:AP133))-INDEX('Datos Vida'!$C$144:$AP$144,,ROWS('Datos Vida'!$C$144:AP161)))*Índice!$G$52</f>
        <v>-282745.97828117042</v>
      </c>
      <c r="E79" s="104">
        <f>INDEX('Datos Vida'!$C$170:$AP$170,,ROWS('Datos Vida'!$C$170:AP187))*Índice!$G$52</f>
        <v>511197.63821931591</v>
      </c>
      <c r="F79" s="104">
        <f>INDEX('Datos Vida'!$C$147:$AP$147,,ROWS('Datos Vida'!$C$147:AP164))*Índice!$G$52</f>
        <v>888450.15626929561</v>
      </c>
      <c r="G79" s="104">
        <f>(INDEX('Datos Vida'!$C$129:$AP$129,,ROWS('Datos Vida'!$C$129:AP146))+INDEX('Datos Vida'!$C$133:$AP$133,,ROWS('Datos Vida'!$C$133:AP150)))*Índice!$G$52</f>
        <v>699064.5614849173</v>
      </c>
      <c r="H79" s="104">
        <f>INDEX('Datos Vida'!$C$101:$AP$101,,ROWS('Datos Vida'!$C$101:AP118))*Índice!$G$52</f>
        <v>5224778.6596050933</v>
      </c>
      <c r="I79" s="104">
        <f>(INDEX('Datos Vida'!$C$9:$AP$9,,ROWS('Datos Vida'!$C$9:AP26))+INDEX('Datos Vida'!$C$20:$AP$20,,ROWS('Datos Vida'!$C$20:AP37)))*Índice!$G$52</f>
        <v>39544566.56745401</v>
      </c>
      <c r="K79" s="264">
        <v>44317</v>
      </c>
    </row>
    <row r="80" spans="2:11" x14ac:dyDescent="0.2">
      <c r="B80" s="110" t="str">
        <f>INDEX('Datos Vida'!$C$7:$AP$7,,ROWS('Datos Vida'!$C$7:AP25))</f>
        <v>HDI Vida</v>
      </c>
      <c r="C80" s="104">
        <f>INDEX('Datos Vida'!$C$118:$AP$118,,ROWS('Datos Vida'!$C$118:AP136))*Índice!$G$52</f>
        <v>71571.507448433855</v>
      </c>
      <c r="D80" s="104">
        <f>(INDEX('Datos Vida'!$C$116:$AP$116,,ROWS('Datos Vida'!$C$116:AP134))-INDEX('Datos Vida'!$C$144:$AP$144,,ROWS('Datos Vida'!$C$144:AP162)))*Índice!$G$52</f>
        <v>11038.528282412144</v>
      </c>
      <c r="E80" s="104">
        <f>INDEX('Datos Vida'!$C$170:$AP$170,,ROWS('Datos Vida'!$C$170:AP188))*Índice!$G$52</f>
        <v>8960.4715396650499</v>
      </c>
      <c r="F80" s="104">
        <f>INDEX('Datos Vida'!$C$147:$AP$147,,ROWS('Datos Vida'!$C$147:AP165))*Índice!$G$52</f>
        <v>1525.0672143377888</v>
      </c>
      <c r="G80" s="104">
        <f>(INDEX('Datos Vida'!$C$129:$AP$129,,ROWS('Datos Vida'!$C$129:AP147))+INDEX('Datos Vida'!$C$133:$AP$133,,ROWS('Datos Vida'!$C$133:AP151)))*Índice!$G$52</f>
        <v>53249.744767521574</v>
      </c>
      <c r="H80" s="104">
        <f>INDEX('Datos Vida'!$C$101:$AP$101,,ROWS('Datos Vida'!$C$101:AP119))*Índice!$G$52</f>
        <v>172597.03001588379</v>
      </c>
      <c r="I80" s="104">
        <f>(INDEX('Datos Vida'!$C$9:$AP$9,,ROWS('Datos Vida'!$C$9:AP27))+INDEX('Datos Vida'!$C$20:$AP$20,,ROWS('Datos Vida'!$C$20:AP38)))*Índice!$G$52</f>
        <v>328329.22319174471</v>
      </c>
      <c r="K80" s="264">
        <v>44317</v>
      </c>
    </row>
    <row r="81" spans="2:11" x14ac:dyDescent="0.2">
      <c r="B81" s="110" t="str">
        <f>INDEX('Datos Vida'!$C$7:$AP$7,,ROWS('Datos Vida'!$C$7:AP26))</f>
        <v>Huelen</v>
      </c>
      <c r="C81" s="104">
        <f>INDEX('Datos Vida'!$C$118:$AP$118,,ROWS('Datos Vida'!$C$118:AP137))*Índice!$G$52</f>
        <v>5942.2135298218018</v>
      </c>
      <c r="D81" s="104">
        <f>(INDEX('Datos Vida'!$C$116:$AP$116,,ROWS('Datos Vida'!$C$116:AP135))-INDEX('Datos Vida'!$C$144:$AP$144,,ROWS('Datos Vida'!$C$144:AP163)))*Índice!$G$52</f>
        <v>-193.77596762961576</v>
      </c>
      <c r="E81" s="104">
        <f>INDEX('Datos Vida'!$C$170:$AP$170,,ROWS('Datos Vida'!$C$170:AP189))*Índice!$G$52</f>
        <v>-180.7124192500911</v>
      </c>
      <c r="F81" s="104">
        <f>INDEX('Datos Vida'!$C$147:$AP$147,,ROWS('Datos Vida'!$C$147:AP166))*Índice!$G$52</f>
        <v>96.683865871377805</v>
      </c>
      <c r="G81" s="104">
        <f>(INDEX('Datos Vida'!$C$129:$AP$129,,ROWS('Datos Vida'!$C$129:AP148))+INDEX('Datos Vida'!$C$133:$AP$133,,ROWS('Datos Vida'!$C$133:AP152)))*Índice!$G$52</f>
        <v>3.2999067521195098</v>
      </c>
      <c r="H81" s="104">
        <f>INDEX('Datos Vida'!$C$101:$AP$101,,ROWS('Datos Vida'!$C$101:AP120))*Índice!$G$52</f>
        <v>130484.57259573728</v>
      </c>
      <c r="I81" s="104">
        <f>(INDEX('Datos Vida'!$C$9:$AP$9,,ROWS('Datos Vida'!$C$9:AP28))+INDEX('Datos Vida'!$C$20:$AP$20,,ROWS('Datos Vida'!$C$20:AP39)))*Índice!$G$52</f>
        <v>145610.63073465112</v>
      </c>
      <c r="K81" s="264">
        <v>44317</v>
      </c>
    </row>
    <row r="82" spans="2:11" hidden="1" x14ac:dyDescent="0.2">
      <c r="B82" s="110" t="str">
        <f>INDEX('Datos Vida'!$C$7:$AP$7,,ROWS('Datos Vida'!$C$7:AP27))</f>
        <v>M. de Carabineros</v>
      </c>
      <c r="C82" s="104">
        <f>INDEX('Datos Vida'!$C$118:$AP$118,,ROWS('Datos Vida'!$C$118:AP138))*Índice!$G$52</f>
        <v>0</v>
      </c>
      <c r="D82" s="104">
        <f>(INDEX('Datos Vida'!$C$116:$AP$116,,ROWS('Datos Vida'!$C$116:AP136))-INDEX('Datos Vida'!$C$144:$AP$144,,ROWS('Datos Vida'!$C$144:AP164)))*Índice!$G$52</f>
        <v>0</v>
      </c>
      <c r="E82" s="104">
        <f>INDEX('Datos Vida'!$C$170:$AP$170,,ROWS('Datos Vida'!$C$170:AP190))*Índice!$G$52</f>
        <v>0</v>
      </c>
      <c r="F82" s="104">
        <f>INDEX('Datos Vida'!$C$147:$AP$147,,ROWS('Datos Vida'!$C$147:AP167))*Índice!$G$52</f>
        <v>0</v>
      </c>
      <c r="G82" s="104">
        <f>(INDEX('Datos Vida'!$C$129:$AP$129,,ROWS('Datos Vida'!$C$129:AP149))+INDEX('Datos Vida'!$C$133:$AP$133,,ROWS('Datos Vida'!$C$133:AP153)))*Índice!$G$52</f>
        <v>0</v>
      </c>
      <c r="H82" s="104">
        <f>INDEX('Datos Vida'!$C$101:$AP$101,,ROWS('Datos Vida'!$C$101:AP121))*Índice!$G$52</f>
        <v>0</v>
      </c>
      <c r="I82" s="104">
        <f>(INDEX('Datos Vida'!$C$9:$AP$9,,ROWS('Datos Vida'!$C$9:AP29))+INDEX('Datos Vida'!$C$20:$AP$20,,ROWS('Datos Vida'!$C$20:AP40)))*Índice!$G$52</f>
        <v>0</v>
      </c>
      <c r="K82" s="264">
        <v>0</v>
      </c>
    </row>
    <row r="83" spans="2:11" x14ac:dyDescent="0.2">
      <c r="B83" s="110" t="str">
        <f>INDEX('Datos Vida'!$C$7:$AP$7,,ROWS('Datos Vida'!$C$7:AP28))</f>
        <v>M. del Ej. y Av.</v>
      </c>
      <c r="C83" s="104">
        <f>INDEX('Datos Vida'!$C$118:$AP$118,,ROWS('Datos Vida'!$C$118:AP139))*Índice!$G$52</f>
        <v>216194.75165139922</v>
      </c>
      <c r="D83" s="104">
        <f>(INDEX('Datos Vida'!$C$116:$AP$116,,ROWS('Datos Vida'!$C$116:AP137))-INDEX('Datos Vida'!$C$144:$AP$144,,ROWS('Datos Vida'!$C$144:AP165)))*Índice!$G$52</f>
        <v>-6199.9804727167457</v>
      </c>
      <c r="E83" s="104">
        <f>INDEX('Datos Vida'!$C$170:$AP$170,,ROWS('Datos Vida'!$C$170:AP191))*Índice!$G$52</f>
        <v>123450.97444205212</v>
      </c>
      <c r="F83" s="104">
        <f>INDEX('Datos Vida'!$C$147:$AP$147,,ROWS('Datos Vida'!$C$147:AP168))*Índice!$G$52</f>
        <v>116129.29783087265</v>
      </c>
      <c r="G83" s="104">
        <f>(INDEX('Datos Vida'!$C$129:$AP$129,,ROWS('Datos Vida'!$C$129:AP150))+INDEX('Datos Vida'!$C$133:$AP$133,,ROWS('Datos Vida'!$C$133:AP154)))*Índice!$G$52</f>
        <v>161009.1182887296</v>
      </c>
      <c r="H83" s="104">
        <f>INDEX('Datos Vida'!$C$101:$AP$101,,ROWS('Datos Vida'!$C$101:AP122))*Índice!$G$52</f>
        <v>5159040.3326850329</v>
      </c>
      <c r="I83" s="104">
        <f>(INDEX('Datos Vida'!$C$9:$AP$9,,ROWS('Datos Vida'!$C$9:AP30))+INDEX('Datos Vida'!$C$20:$AP$20,,ROWS('Datos Vida'!$C$20:AP41)))*Índice!$G$52</f>
        <v>6779163.0279808287</v>
      </c>
      <c r="K83" s="264">
        <v>44317</v>
      </c>
    </row>
    <row r="84" spans="2:11" x14ac:dyDescent="0.2">
      <c r="B84" s="110" t="str">
        <f>INDEX('Datos Vida'!$C$7:$AP$7,,ROWS('Datos Vida'!$C$7:AP29))</f>
        <v>Mapfre Vida</v>
      </c>
      <c r="C84" s="104">
        <f>INDEX('Datos Vida'!$C$118:$AP$118,,ROWS('Datos Vida'!$C$118:AP140))*Índice!$G$52</f>
        <v>172831.49349357048</v>
      </c>
      <c r="D84" s="104">
        <f>(INDEX('Datos Vida'!$C$116:$AP$116,,ROWS('Datos Vida'!$C$116:AP138))-INDEX('Datos Vida'!$C$144:$AP$144,,ROWS('Datos Vida'!$C$144:AP166)))*Índice!$G$52</f>
        <v>4448.0361642564312</v>
      </c>
      <c r="E84" s="104">
        <f>INDEX('Datos Vida'!$C$170:$AP$170,,ROWS('Datos Vida'!$C$170:AP192))*Índice!$G$52</f>
        <v>12543.523898979309</v>
      </c>
      <c r="F84" s="104">
        <f>INDEX('Datos Vida'!$C$147:$AP$147,,ROWS('Datos Vida'!$C$147:AP169))*Índice!$G$52</f>
        <v>10445.565656747784</v>
      </c>
      <c r="G84" s="104">
        <f>(INDEX('Datos Vida'!$C$129:$AP$129,,ROWS('Datos Vida'!$C$129:AP151))+INDEX('Datos Vida'!$C$133:$AP$133,,ROWS('Datos Vida'!$C$133:AP155)))*Índice!$G$52</f>
        <v>63058.360381795814</v>
      </c>
      <c r="H84" s="104">
        <f>INDEX('Datos Vida'!$C$101:$AP$101,,ROWS('Datos Vida'!$C$101:AP123))*Índice!$G$52</f>
        <v>415222.60592615628</v>
      </c>
      <c r="I84" s="104">
        <f>(INDEX('Datos Vida'!$C$9:$AP$9,,ROWS('Datos Vida'!$C$9:AP31))+INDEX('Datos Vida'!$C$20:$AP$20,,ROWS('Datos Vida'!$C$20:AP42)))*Índice!$G$52</f>
        <v>1481528.6188665535</v>
      </c>
      <c r="K84" s="264">
        <v>44317</v>
      </c>
    </row>
    <row r="85" spans="2:11" x14ac:dyDescent="0.2">
      <c r="B85" s="110" t="str">
        <f>INDEX('Datos Vida'!$C$7:$AP$7,,ROWS('Datos Vida'!$C$7:AP30))</f>
        <v>MetLife</v>
      </c>
      <c r="C85" s="104">
        <f>INDEX('Datos Vida'!$C$118:$AP$118,,ROWS('Datos Vida'!$C$118:AP141))*Índice!$G$52</f>
        <v>5626077.3260005098</v>
      </c>
      <c r="D85" s="104">
        <f>(INDEX('Datos Vida'!$C$116:$AP$116,,ROWS('Datos Vida'!$C$116:AP139))-INDEX('Datos Vida'!$C$144:$AP$144,,ROWS('Datos Vida'!$C$144:AP167)))*Índice!$G$52</f>
        <v>-1108761.0823285913</v>
      </c>
      <c r="E85" s="104">
        <f>INDEX('Datos Vida'!$C$170:$AP$170,,ROWS('Datos Vida'!$C$170:AP193))*Índice!$G$52</f>
        <v>1517925.5697527146</v>
      </c>
      <c r="F85" s="104">
        <f>INDEX('Datos Vida'!$C$147:$AP$147,,ROWS('Datos Vida'!$C$147:AP170))*Índice!$G$52</f>
        <v>2974612.15039274</v>
      </c>
      <c r="G85" s="104">
        <f>(INDEX('Datos Vida'!$C$129:$AP$129,,ROWS('Datos Vida'!$C$129:AP152))+INDEX('Datos Vida'!$C$133:$AP$133,,ROWS('Datos Vida'!$C$133:AP156)))*Índice!$G$52</f>
        <v>4711409.7167625399</v>
      </c>
      <c r="H85" s="104">
        <f>INDEX('Datos Vida'!$C$101:$AP$101,,ROWS('Datos Vida'!$C$101:AP124))*Índice!$G$52</f>
        <v>17373794.351852387</v>
      </c>
      <c r="I85" s="104">
        <f>(INDEX('Datos Vida'!$C$9:$AP$9,,ROWS('Datos Vida'!$C$9:AP32))+INDEX('Datos Vida'!$C$20:$AP$20,,ROWS('Datos Vida'!$C$20:AP43)))*Índice!$G$52</f>
        <v>247784486.49198481</v>
      </c>
      <c r="K85" s="264">
        <v>44317</v>
      </c>
    </row>
    <row r="86" spans="2:11" x14ac:dyDescent="0.2">
      <c r="B86" s="110" t="str">
        <f>INDEX('Datos Vida'!$C$7:$AP$7,,ROWS('Datos Vida'!$C$7:AP31))</f>
        <v>Mutual de Seguros</v>
      </c>
      <c r="C86" s="104">
        <f>INDEX('Datos Vida'!$C$118:$AP$118,,ROWS('Datos Vida'!$C$118:AP142))*Índice!$G$52</f>
        <v>610705.44181839155</v>
      </c>
      <c r="D86" s="104">
        <f>(INDEX('Datos Vida'!$C$116:$AP$116,,ROWS('Datos Vida'!$C$116:AP140))-INDEX('Datos Vida'!$C$144:$AP$144,,ROWS('Datos Vida'!$C$144:AP168)))*Índice!$G$52</f>
        <v>-14556.841234001831</v>
      </c>
      <c r="E86" s="104">
        <f>INDEX('Datos Vida'!$C$170:$AP$170,,ROWS('Datos Vida'!$C$170:AP194))*Índice!$G$52</f>
        <v>149361.91029900897</v>
      </c>
      <c r="F86" s="104">
        <f>INDEX('Datos Vida'!$C$147:$AP$147,,ROWS('Datos Vida'!$C$147:AP171))*Índice!$G$52</f>
        <v>102614.95497328267</v>
      </c>
      <c r="G86" s="104">
        <f>(INDEX('Datos Vida'!$C$129:$AP$129,,ROWS('Datos Vida'!$C$129:AP153))+INDEX('Datos Vida'!$C$133:$AP$133,,ROWS('Datos Vida'!$C$133:AP157)))*Índice!$G$52</f>
        <v>413356.21949074615</v>
      </c>
      <c r="H86" s="104">
        <f>INDEX('Datos Vida'!$C$101:$AP$101,,ROWS('Datos Vida'!$C$101:AP125))*Índice!$G$52</f>
        <v>5794854.7309606439</v>
      </c>
      <c r="I86" s="104">
        <f>(INDEX('Datos Vida'!$C$9:$AP$9,,ROWS('Datos Vida'!$C$9:AP33))+INDEX('Datos Vida'!$C$20:$AP$20,,ROWS('Datos Vida'!$C$20:AP44)))*Índice!$G$52</f>
        <v>10810836.995832933</v>
      </c>
      <c r="K86" s="264">
        <v>44317</v>
      </c>
    </row>
    <row r="87" spans="2:11" x14ac:dyDescent="0.2">
      <c r="B87" s="110" t="str">
        <f>INDEX('Datos Vida'!$C$7:$AP$7,,ROWS('Datos Vida'!$C$7:AP32))</f>
        <v>Ohio National</v>
      </c>
      <c r="C87" s="104">
        <f>INDEX('Datos Vida'!$C$118:$AP$118,,ROWS('Datos Vida'!$C$118:AP143))*Índice!$G$52</f>
        <v>1548986.9116172709</v>
      </c>
      <c r="D87" s="104">
        <f>(INDEX('Datos Vida'!$C$116:$AP$116,,ROWS('Datos Vida'!$C$116:AP141))-INDEX('Datos Vida'!$C$144:$AP$144,,ROWS('Datos Vida'!$C$144:AP169)))*Índice!$G$52</f>
        <v>65320.225332601687</v>
      </c>
      <c r="E87" s="104">
        <f>INDEX('Datos Vida'!$C$170:$AP$170,,ROWS('Datos Vida'!$C$170:AP195))*Índice!$G$52</f>
        <v>251569.99017172103</v>
      </c>
      <c r="F87" s="104">
        <f>INDEX('Datos Vida'!$C$147:$AP$147,,ROWS('Datos Vida'!$C$147:AP172))*Índice!$G$52</f>
        <v>288805.01531394874</v>
      </c>
      <c r="G87" s="104">
        <f>(INDEX('Datos Vida'!$C$129:$AP$129,,ROWS('Datos Vida'!$C$129:AP154))+INDEX('Datos Vida'!$C$133:$AP$133,,ROWS('Datos Vida'!$C$133:AP158)))*Índice!$G$52</f>
        <v>1133092.4854999718</v>
      </c>
      <c r="H87" s="104">
        <f>INDEX('Datos Vida'!$C$101:$AP$101,,ROWS('Datos Vida'!$C$101:AP126))*Índice!$G$52</f>
        <v>2490901.6808092054</v>
      </c>
      <c r="I87" s="104">
        <f>(INDEX('Datos Vida'!$C$9:$AP$9,,ROWS('Datos Vida'!$C$9:AP34))+INDEX('Datos Vida'!$C$20:$AP$20,,ROWS('Datos Vida'!$C$20:AP45)))*Índice!$G$52</f>
        <v>29680823.629509605</v>
      </c>
      <c r="K87" s="264">
        <v>44317</v>
      </c>
    </row>
    <row r="88" spans="2:11" x14ac:dyDescent="0.2">
      <c r="B88" s="110" t="str">
        <f>INDEX('Datos Vida'!$C$7:$AP$7,,ROWS('Datos Vida'!$C$7:AP33))</f>
        <v>Penta Vida</v>
      </c>
      <c r="C88" s="104">
        <f>INDEX('Datos Vida'!$C$118:$AP$118,,ROWS('Datos Vida'!$C$118:AP144))*Índice!$G$52</f>
        <v>2186383.326013437</v>
      </c>
      <c r="D88" s="104">
        <f>(INDEX('Datos Vida'!$C$116:$AP$116,,ROWS('Datos Vida'!$C$116:AP142))-INDEX('Datos Vida'!$C$144:$AP$144,,ROWS('Datos Vida'!$C$144:AP170)))*Índice!$G$52</f>
        <v>-825704.13036060508</v>
      </c>
      <c r="E88" s="104">
        <f>INDEX('Datos Vida'!$C$170:$AP$170,,ROWS('Datos Vida'!$C$170:AP196))*Índice!$G$52</f>
        <v>1035660.9356018095</v>
      </c>
      <c r="F88" s="104">
        <f>INDEX('Datos Vida'!$C$147:$AP$147,,ROWS('Datos Vida'!$C$147:AP173))*Índice!$G$52</f>
        <v>2269072.525486677</v>
      </c>
      <c r="G88" s="104">
        <f>(INDEX('Datos Vida'!$C$129:$AP$129,,ROWS('Datos Vida'!$C$129:AP155))+INDEX('Datos Vida'!$C$133:$AP$133,,ROWS('Datos Vida'!$C$133:AP159)))*Índice!$G$52</f>
        <v>3019288.5333003118</v>
      </c>
      <c r="H88" s="104">
        <f>INDEX('Datos Vida'!$C$101:$AP$101,,ROWS('Datos Vida'!$C$101:AP127))*Índice!$G$52</f>
        <v>12328326.025343966</v>
      </c>
      <c r="I88" s="104">
        <f>(INDEX('Datos Vida'!$C$9:$AP$9,,ROWS('Datos Vida'!$C$9:AP35))+INDEX('Datos Vida'!$C$20:$AP$20,,ROWS('Datos Vida'!$C$20:AP46)))*Índice!$G$52</f>
        <v>162506502.51728454</v>
      </c>
      <c r="K88" s="264">
        <v>44317</v>
      </c>
    </row>
    <row r="89" spans="2:11" x14ac:dyDescent="0.2">
      <c r="B89" s="110" t="str">
        <f>INDEX('Datos Vida'!$C$7:$AP$7,,ROWS('Datos Vida'!$C$7:AP34))</f>
        <v>Principal</v>
      </c>
      <c r="C89" s="104">
        <f>INDEX('Datos Vida'!$C$118:$AP$118,,ROWS('Datos Vida'!$C$118:AP145))*Índice!$G$52</f>
        <v>1223584.2294394549</v>
      </c>
      <c r="D89" s="104">
        <f>(INDEX('Datos Vida'!$C$116:$AP$116,,ROWS('Datos Vida'!$C$116:AP143))-INDEX('Datos Vida'!$C$144:$AP$144,,ROWS('Datos Vida'!$C$144:AP171)))*Índice!$G$52</f>
        <v>-1005502.33936173</v>
      </c>
      <c r="E89" s="104">
        <f>INDEX('Datos Vida'!$C$170:$AP$170,,ROWS('Datos Vida'!$C$170:AP197))*Índice!$G$52</f>
        <v>453330.88165003504</v>
      </c>
      <c r="F89" s="104">
        <f>INDEX('Datos Vida'!$C$147:$AP$147,,ROWS('Datos Vida'!$C$147:AP174))*Índice!$G$52</f>
        <v>1613665.3220964139</v>
      </c>
      <c r="G89" s="104">
        <f>(INDEX('Datos Vida'!$C$129:$AP$129,,ROWS('Datos Vida'!$C$129:AP156))+INDEX('Datos Vida'!$C$133:$AP$133,,ROWS('Datos Vida'!$C$133:AP160)))*Índice!$G$52</f>
        <v>1919913.1682268649</v>
      </c>
      <c r="H89" s="104">
        <f>INDEX('Datos Vida'!$C$101:$AP$101,,ROWS('Datos Vida'!$C$101:AP128))*Índice!$G$52</f>
        <v>8483228.6151584107</v>
      </c>
      <c r="I89" s="104">
        <f>(INDEX('Datos Vida'!$C$9:$AP$9,,ROWS('Datos Vida'!$C$9:AP36))+INDEX('Datos Vida'!$C$20:$AP$20,,ROWS('Datos Vida'!$C$20:AP47)))*Índice!$G$52</f>
        <v>133840949.01916227</v>
      </c>
      <c r="K89" s="264">
        <v>44317</v>
      </c>
    </row>
    <row r="90" spans="2:11" x14ac:dyDescent="0.2">
      <c r="B90" s="110" t="str">
        <f>INDEX('Datos Vida'!$C$7:$AP$7,,ROWS('Datos Vida'!$C$7:AP35))</f>
        <v>Renta Nacional</v>
      </c>
      <c r="C90" s="104">
        <f>INDEX('Datos Vida'!$C$118:$AP$118,,ROWS('Datos Vida'!$C$118:AP146))*Índice!$G$52</f>
        <v>31344.759629008837</v>
      </c>
      <c r="D90" s="104">
        <f>(INDEX('Datos Vida'!$C$116:$AP$116,,ROWS('Datos Vida'!$C$116:AP144))-INDEX('Datos Vida'!$C$144:$AP$144,,ROWS('Datos Vida'!$C$144:AP172)))*Índice!$G$52</f>
        <v>-235858.65784967871</v>
      </c>
      <c r="E90" s="104">
        <f>INDEX('Datos Vida'!$C$170:$AP$170,,ROWS('Datos Vida'!$C$170:AP198))*Índice!$G$52</f>
        <v>-183014.25729815202</v>
      </c>
      <c r="F90" s="104">
        <f>INDEX('Datos Vida'!$C$147:$AP$147,,ROWS('Datos Vida'!$C$147:AP175))*Índice!$G$52</f>
        <v>240443.96333089189</v>
      </c>
      <c r="G90" s="104">
        <f>(INDEX('Datos Vida'!$C$129:$AP$129,,ROWS('Datos Vida'!$C$129:AP157))+INDEX('Datos Vida'!$C$133:$AP$133,,ROWS('Datos Vida'!$C$133:AP161)))*Índice!$G$52</f>
        <v>237925.45408587993</v>
      </c>
      <c r="H90" s="104">
        <f>INDEX('Datos Vida'!$C$101:$AP$101,,ROWS('Datos Vida'!$C$101:AP129))*Índice!$G$52</f>
        <v>2368467.1797057777</v>
      </c>
      <c r="I90" s="104">
        <f>(INDEX('Datos Vida'!$C$9:$AP$9,,ROWS('Datos Vida'!$C$9:AP37))+INDEX('Datos Vida'!$C$20:$AP$20,,ROWS('Datos Vida'!$C$20:AP48)))*Índice!$G$52</f>
        <v>28332870.983511694</v>
      </c>
      <c r="K90" s="264">
        <v>44317</v>
      </c>
    </row>
    <row r="91" spans="2:11" x14ac:dyDescent="0.2">
      <c r="B91" s="110" t="str">
        <f>INDEX('Datos Vida'!$C$7:$AP$7,,ROWS('Datos Vida'!$C$7:AP36))</f>
        <v>Rigel</v>
      </c>
      <c r="C91" s="104">
        <f>INDEX('Datos Vida'!$C$118:$AP$118,,ROWS('Datos Vida'!$C$118:AP147))*Índice!$G$52</f>
        <v>994497.21838272596</v>
      </c>
      <c r="D91" s="104">
        <f>(INDEX('Datos Vida'!$C$116:$AP$116,,ROWS('Datos Vida'!$C$116:AP145))-INDEX('Datos Vida'!$C$144:$AP$144,,ROWS('Datos Vida'!$C$144:AP173)))*Índice!$G$52</f>
        <v>157461.68451054388</v>
      </c>
      <c r="E91" s="104">
        <f>INDEX('Datos Vida'!$C$170:$AP$170,,ROWS('Datos Vida'!$C$170:AP199))*Índice!$G$52</f>
        <v>118972.55872388184</v>
      </c>
      <c r="F91" s="104">
        <f>INDEX('Datos Vida'!$C$147:$AP$147,,ROWS('Datos Vida'!$C$147:AP176))*Índice!$G$52</f>
        <v>11901.436888262777</v>
      </c>
      <c r="G91" s="104">
        <f>(INDEX('Datos Vida'!$C$129:$AP$129,,ROWS('Datos Vida'!$C$129:AP158))+INDEX('Datos Vida'!$C$133:$AP$133,,ROWS('Datos Vida'!$C$133:AP162)))*Índice!$G$52</f>
        <v>839838.85568759346</v>
      </c>
      <c r="H91" s="104">
        <f>INDEX('Datos Vida'!$C$101:$AP$101,,ROWS('Datos Vida'!$C$101:AP130))*Índice!$G$52</f>
        <v>1041891.3976874119</v>
      </c>
      <c r="I91" s="104">
        <f>(INDEX('Datos Vida'!$C$9:$AP$9,,ROWS('Datos Vida'!$C$9:AP38))+INDEX('Datos Vida'!$C$20:$AP$20,,ROWS('Datos Vida'!$C$20:AP49)))*Índice!$G$52</f>
        <v>3366921.6326577826</v>
      </c>
      <c r="K91" s="264">
        <v>44317</v>
      </c>
    </row>
    <row r="92" spans="2:11" x14ac:dyDescent="0.2">
      <c r="B92" s="110" t="str">
        <f>INDEX('Datos Vida'!$C$7:$AP$7,,ROWS('Datos Vida'!$C$7:AP37))</f>
        <v>Save Seguros</v>
      </c>
      <c r="C92" s="104">
        <f>INDEX('Datos Vida'!$C$118:$AP$118,,ROWS('Datos Vida'!$C$118:AP148))*Índice!$G$52</f>
        <v>630730.50069791335</v>
      </c>
      <c r="D92" s="104">
        <f>(INDEX('Datos Vida'!$C$116:$AP$116,,ROWS('Datos Vida'!$C$116:AP146))-INDEX('Datos Vida'!$C$144:$AP$144,,ROWS('Datos Vida'!$C$144:AP174)))*Índice!$G$52</f>
        <v>58366.57337342664</v>
      </c>
      <c r="E92" s="104">
        <f>INDEX('Datos Vida'!$C$170:$AP$170,,ROWS('Datos Vida'!$C$170:AP200))*Índice!$G$52</f>
        <v>68408.257659440787</v>
      </c>
      <c r="F92" s="104">
        <f>INDEX('Datos Vida'!$C$147:$AP$147,,ROWS('Datos Vida'!$C$147:AP177))*Índice!$G$52</f>
        <v>13866.650427950279</v>
      </c>
      <c r="G92" s="104">
        <f>(INDEX('Datos Vida'!$C$129:$AP$129,,ROWS('Datos Vida'!$C$129:AP159))+INDEX('Datos Vida'!$C$133:$AP$133,,ROWS('Datos Vida'!$C$133:AP163)))*Índice!$G$52</f>
        <v>486198.63329429016</v>
      </c>
      <c r="H92" s="104">
        <f>INDEX('Datos Vida'!$C$101:$AP$101,,ROWS('Datos Vida'!$C$101:AP131))*Índice!$G$52</f>
        <v>388177.52273618744</v>
      </c>
      <c r="I92" s="104">
        <f>(INDEX('Datos Vida'!$C$9:$AP$9,,ROWS('Datos Vida'!$C$9:AP39))+INDEX('Datos Vida'!$C$20:$AP$20,,ROWS('Datos Vida'!$C$20:AP50)))*Índice!$G$52</f>
        <v>2091087.8023539563</v>
      </c>
      <c r="K92" s="264">
        <v>44317</v>
      </c>
    </row>
    <row r="93" spans="2:11" x14ac:dyDescent="0.2">
      <c r="B93" s="110" t="str">
        <f>INDEX('Datos Vida'!$C$7:$AP$7,,ROWS('Datos Vida'!$C$7:AP38))</f>
        <v>Security Previsión</v>
      </c>
      <c r="C93" s="104">
        <f>INDEX('Datos Vida'!$C$118:$AP$118,,ROWS('Datos Vida'!$C$118:AP149))*Índice!$G$52</f>
        <v>2354631.6232445436</v>
      </c>
      <c r="D93" s="104">
        <f>(INDEX('Datos Vida'!$C$116:$AP$116,,ROWS('Datos Vida'!$C$116:AP147))-INDEX('Datos Vida'!$C$144:$AP$144,,ROWS('Datos Vida'!$C$144:AP175)))*Índice!$G$52</f>
        <v>-652868.75862610934</v>
      </c>
      <c r="E93" s="104">
        <f>INDEX('Datos Vida'!$C$170:$AP$170,,ROWS('Datos Vida'!$C$170:AP201))*Índice!$G$52</f>
        <v>521248.98408798577</v>
      </c>
      <c r="F93" s="104">
        <f>INDEX('Datos Vida'!$C$147:$AP$147,,ROWS('Datos Vida'!$C$147:AP178))*Índice!$G$52</f>
        <v>1325488.0034781699</v>
      </c>
      <c r="G93" s="104">
        <f>(INDEX('Datos Vida'!$C$129:$AP$129,,ROWS('Datos Vida'!$C$129:AP160))+INDEX('Datos Vida'!$C$133:$AP$133,,ROWS('Datos Vida'!$C$133:AP164)))*Índice!$G$52</f>
        <v>2045913.6098020161</v>
      </c>
      <c r="H93" s="104">
        <f>INDEX('Datos Vida'!$C$101:$AP$101,,ROWS('Datos Vida'!$C$101:AP132))*Índice!$G$52</f>
        <v>7133530.1824100008</v>
      </c>
      <c r="I93" s="104">
        <f>(INDEX('Datos Vida'!$C$9:$AP$9,,ROWS('Datos Vida'!$C$9:AP40))+INDEX('Datos Vida'!$C$20:$AP$20,,ROWS('Datos Vida'!$C$20:AP51)))*Índice!$G$52</f>
        <v>91384950.894325763</v>
      </c>
      <c r="K93" s="264">
        <v>44317</v>
      </c>
    </row>
    <row r="94" spans="2:11" x14ac:dyDescent="0.2">
      <c r="B94" s="110" t="str">
        <f>INDEX('Datos Vida'!$C$7:$AP$7,,ROWS('Datos Vida'!$C$7:AP39))</f>
        <v>Sura</v>
      </c>
      <c r="C94" s="104">
        <f>INDEX('Datos Vida'!$C$118:$AP$118,,ROWS('Datos Vida'!$C$118:AP150))*Índice!$G$52</f>
        <v>1059997.475741433</v>
      </c>
      <c r="D94" s="104">
        <f>(INDEX('Datos Vida'!$C$116:$AP$116,,ROWS('Datos Vida'!$C$116:AP148))-INDEX('Datos Vida'!$C$144:$AP$144,,ROWS('Datos Vida'!$C$144:AP176)))*Índice!$G$52</f>
        <v>58245.599472287082</v>
      </c>
      <c r="E94" s="104">
        <f>INDEX('Datos Vida'!$C$170:$AP$170,,ROWS('Datos Vida'!$C$170:AP202))*Índice!$G$52</f>
        <v>-5459.9848884682551</v>
      </c>
      <c r="F94" s="104">
        <f>INDEX('Datos Vida'!$C$147:$AP$147,,ROWS('Datos Vida'!$C$147:AP179))*Índice!$G$52</f>
        <v>150982.16451429966</v>
      </c>
      <c r="G94" s="104">
        <f>(INDEX('Datos Vida'!$C$129:$AP$129,,ROWS('Datos Vida'!$C$129:AP161))+INDEX('Datos Vida'!$C$133:$AP$133,,ROWS('Datos Vida'!$C$133:AP165)))*Índice!$G$52</f>
        <v>865422.35234363121</v>
      </c>
      <c r="H94" s="104">
        <f>INDEX('Datos Vida'!$C$101:$AP$101,,ROWS('Datos Vida'!$C$101:AP133))*Índice!$G$52</f>
        <v>1767159.0558456487</v>
      </c>
      <c r="I94" s="104">
        <f>(INDEX('Datos Vida'!$C$9:$AP$9,,ROWS('Datos Vida'!$C$9:AP41))+INDEX('Datos Vida'!$C$20:$AP$20,,ROWS('Datos Vida'!$C$20:AP52)))*Índice!$G$52</f>
        <v>34104395.543833137</v>
      </c>
      <c r="K94" s="264">
        <v>44317</v>
      </c>
    </row>
    <row r="95" spans="2:11" x14ac:dyDescent="0.2">
      <c r="B95" s="110" t="str">
        <f>INDEX('Datos Vida'!$C$7:$AP$7,,ROWS('Datos Vida'!$C$7:AP40))</f>
        <v>Suramericana</v>
      </c>
      <c r="C95" s="104">
        <f>INDEX('Datos Vida'!$C$118:$AP$118,,ROWS('Datos Vida'!$C$118:AP151))*Índice!$G$52</f>
        <v>501854.58161434846</v>
      </c>
      <c r="D95" s="104">
        <f>(INDEX('Datos Vida'!$C$116:$AP$116,,ROWS('Datos Vida'!$C$116:AP149))-INDEX('Datos Vida'!$C$144:$AP$144,,ROWS('Datos Vida'!$C$144:AP177)))*Índice!$G$52</f>
        <v>-3112.0842245066046</v>
      </c>
      <c r="E95" s="104">
        <f>INDEX('Datos Vida'!$C$170:$AP$170,,ROWS('Datos Vida'!$C$170:AP203))*Índice!$G$52</f>
        <v>7482.1133147155097</v>
      </c>
      <c r="F95" s="104">
        <f>INDEX('Datos Vida'!$C$147:$AP$147,,ROWS('Datos Vida'!$C$147:AP180))*Índice!$G$52</f>
        <v>1974.9431616576692</v>
      </c>
      <c r="G95" s="104">
        <f>(INDEX('Datos Vida'!$C$129:$AP$129,,ROWS('Datos Vida'!$C$129:AP162))+INDEX('Datos Vida'!$C$133:$AP$133,,ROWS('Datos Vida'!$C$133:AP166)))*Índice!$G$52</f>
        <v>324491.63575697312</v>
      </c>
      <c r="H95" s="104">
        <f>INDEX('Datos Vida'!$C$101:$AP$101,,ROWS('Datos Vida'!$C$101:AP134))*Índice!$G$52</f>
        <v>739996.02650403464</v>
      </c>
      <c r="I95" s="104">
        <f>(INDEX('Datos Vida'!$C$9:$AP$9,,ROWS('Datos Vida'!$C$9:AP42))+INDEX('Datos Vida'!$C$20:$AP$20,,ROWS('Datos Vida'!$C$20:AP53)))*Índice!$G$52</f>
        <v>1090043.3648570818</v>
      </c>
      <c r="K95" s="264">
        <v>44317</v>
      </c>
    </row>
    <row r="96" spans="2:11" x14ac:dyDescent="0.2">
      <c r="B96" s="110" t="str">
        <f>INDEX('Datos Vida'!$C$7:$AP$7,,ROWS('Datos Vida'!$C$7:AP41))</f>
        <v>Zurich Santander</v>
      </c>
      <c r="C96" s="104">
        <f>INDEX('Datos Vida'!$C$118:$AP$118,,ROWS('Datos Vida'!$C$118:AP152))*Índice!$G$52</f>
        <v>753541.3272497115</v>
      </c>
      <c r="D96" s="104">
        <f>(INDEX('Datos Vida'!$C$116:$AP$116,,ROWS('Datos Vida'!$C$116:AP150))-INDEX('Datos Vida'!$C$144:$AP$144,,ROWS('Datos Vida'!$C$144:AP178)))*Índice!$G$52</f>
        <v>337886.39951937029</v>
      </c>
      <c r="E96" s="104">
        <f>INDEX('Datos Vida'!$C$170:$AP$170,,ROWS('Datos Vida'!$C$170:AP204))*Índice!$G$52</f>
        <v>314537.45002937602</v>
      </c>
      <c r="F96" s="104">
        <f>INDEX('Datos Vida'!$C$147:$AP$147,,ROWS('Datos Vida'!$C$147:AP181))*Índice!$G$52</f>
        <v>66444.370886385572</v>
      </c>
      <c r="G96" s="104">
        <f>(INDEX('Datos Vida'!$C$129:$AP$129,,ROWS('Datos Vida'!$C$129:AP163))+INDEX('Datos Vida'!$C$133:$AP$133,,ROWS('Datos Vida'!$C$133:AP167)))*Índice!$G$52</f>
        <v>123788.78963842889</v>
      </c>
      <c r="H96" s="104">
        <f>INDEX('Datos Vida'!$C$101:$AP$101,,ROWS('Datos Vida'!$C$101:AP135))*Índice!$G$52</f>
        <v>1972266.5630654707</v>
      </c>
      <c r="I96" s="104">
        <f>(INDEX('Datos Vida'!$C$9:$AP$9,,ROWS('Datos Vida'!$C$9:AP43))+INDEX('Datos Vida'!$C$20:$AP$20,,ROWS('Datos Vida'!$C$20:AP54)))*Índice!$G$52</f>
        <v>5793689.9659361178</v>
      </c>
      <c r="K96" s="264">
        <v>44317</v>
      </c>
    </row>
    <row r="97" spans="2:11" hidden="1" x14ac:dyDescent="0.2">
      <c r="B97" s="110">
        <f>INDEX('Datos Vida'!$C$7:$AP$7,,ROWS('Datos Vida'!$C$7:AP42))</f>
        <v>0</v>
      </c>
      <c r="C97" s="104">
        <f>INDEX('Datos Vida'!$C$118:$AP$118,,ROWS('Datos Vida'!$C$118:AP153))*Índice!$G$52</f>
        <v>0</v>
      </c>
      <c r="D97" s="104">
        <f>(INDEX('Datos Vida'!$C$116:$AP$116,,ROWS('Datos Vida'!$C$116:AP151))-INDEX('Datos Vida'!$C$144:$AP$144,,ROWS('Datos Vida'!$C$144:AP179)))*Índice!$G$52</f>
        <v>0</v>
      </c>
      <c r="E97" s="104">
        <f>INDEX('Datos Vida'!$C$170:$AP$170,,ROWS('Datos Vida'!$C$170:AP205))*Índice!$G$52</f>
        <v>0</v>
      </c>
      <c r="F97" s="104">
        <f>INDEX('Datos Vida'!$C$147:$AP$147,,ROWS('Datos Vida'!$C$147:AP182))*Índice!$G$52</f>
        <v>0</v>
      </c>
      <c r="G97" s="104">
        <f>(INDEX('Datos Vida'!$C$129:$AP$129,,ROWS('Datos Vida'!$C$129:AP164))+INDEX('Datos Vida'!$C$133:$AP$133,,ROWS('Datos Vida'!$C$133:AP168)))*Índice!$G$52</f>
        <v>0</v>
      </c>
      <c r="H97" s="104">
        <f>INDEX('Datos Vida'!$C$101:$AP$101,,ROWS('Datos Vida'!$C$101:AP136))*Índice!$G$52</f>
        <v>0</v>
      </c>
      <c r="I97" s="104">
        <f>(INDEX('Datos Vida'!$C$9:$AP$9,,ROWS('Datos Vida'!$C$9:AP44))+INDEX('Datos Vida'!$C$20:$AP$20,,ROWS('Datos Vida'!$C$20:AP55)))*Índice!$G$52</f>
        <v>0</v>
      </c>
      <c r="K97" s="264">
        <v>0</v>
      </c>
    </row>
    <row r="98" spans="2:11" hidden="1" x14ac:dyDescent="0.2">
      <c r="B98" s="110">
        <f>INDEX('Datos Vida'!$C$7:$AP$7,,ROWS('Datos Vida'!$C$7:AP43))</f>
        <v>0</v>
      </c>
      <c r="C98" s="104">
        <f>INDEX('Datos Vida'!$C$118:$AP$118,,ROWS('Datos Vida'!$C$118:AP154))*Índice!$G$52</f>
        <v>0</v>
      </c>
      <c r="D98" s="104">
        <f>(INDEX('Datos Vida'!$C$116:$AP$116,,ROWS('Datos Vida'!$C$116:AP152))-INDEX('Datos Vida'!$C$144:$AP$144,,ROWS('Datos Vida'!$C$144:AP180)))*Índice!$G$52</f>
        <v>0</v>
      </c>
      <c r="E98" s="104">
        <f>INDEX('Datos Vida'!$C$170:$AP$170,,ROWS('Datos Vida'!$C$170:AP206))*Índice!$G$52</f>
        <v>0</v>
      </c>
      <c r="F98" s="104">
        <f>INDEX('Datos Vida'!$C$147:$AP$147,,ROWS('Datos Vida'!$C$147:AP183))*Índice!$G$52</f>
        <v>0</v>
      </c>
      <c r="G98" s="104">
        <f>(INDEX('Datos Vida'!$C$129:$AP$129,,ROWS('Datos Vida'!$C$129:AP165))+INDEX('Datos Vida'!$C$133:$AP$133,,ROWS('Datos Vida'!$C$133:AP169)))*Índice!$G$52</f>
        <v>0</v>
      </c>
      <c r="H98" s="104">
        <f>INDEX('Datos Vida'!$C$101:$AP$101,,ROWS('Datos Vida'!$C$101:AP137))*Índice!$G$52</f>
        <v>0</v>
      </c>
      <c r="I98" s="104">
        <f>(INDEX('Datos Vida'!$C$9:$AP$9,,ROWS('Datos Vida'!$C$9:AP45))+INDEX('Datos Vida'!$C$20:$AP$20,,ROWS('Datos Vida'!$C$20:AP56)))*Índice!$G$52</f>
        <v>0</v>
      </c>
      <c r="K98" s="264">
        <v>0</v>
      </c>
    </row>
    <row r="99" spans="2:11" hidden="1" x14ac:dyDescent="0.2">
      <c r="B99" s="110">
        <f>INDEX('Datos Vida'!$C$7:$AP$7,,ROWS('Datos Vida'!$C$7:AP44))</f>
        <v>0</v>
      </c>
      <c r="C99" s="104">
        <f>INDEX('Datos Vida'!$C$118:$AP$118,,ROWS('Datos Vida'!$C$118:AP155))*Índice!$G$52</f>
        <v>0</v>
      </c>
      <c r="D99" s="104">
        <f>(INDEX('Datos Vida'!$C$116:$AP$116,,ROWS('Datos Vida'!$C$116:AP153))-INDEX('Datos Vida'!$C$144:$AP$144,,ROWS('Datos Vida'!$C$144:AP181)))*Índice!$G$52</f>
        <v>0</v>
      </c>
      <c r="E99" s="104">
        <f>INDEX('Datos Vida'!$C$170:$AP$170,,ROWS('Datos Vida'!$C$170:AP207))*Índice!$G$52</f>
        <v>0</v>
      </c>
      <c r="F99" s="104">
        <f>INDEX('Datos Vida'!$C$147:$AP$147,,ROWS('Datos Vida'!$C$147:AP184))*Índice!$G$52</f>
        <v>0</v>
      </c>
      <c r="G99" s="104">
        <f>(INDEX('Datos Vida'!$C$129:$AP$129,,ROWS('Datos Vida'!$C$129:AP166))+INDEX('Datos Vida'!$C$133:$AP$133,,ROWS('Datos Vida'!$C$133:AP170)))*Índice!$G$52</f>
        <v>0</v>
      </c>
      <c r="H99" s="104">
        <f>INDEX('Datos Vida'!$C$101:$AP$101,,ROWS('Datos Vida'!$C$101:AP138))*Índice!$G$52</f>
        <v>0</v>
      </c>
      <c r="I99" s="104">
        <f>(INDEX('Datos Vida'!$C$9:$AP$9,,ROWS('Datos Vida'!$C$9:AP46))+INDEX('Datos Vida'!$C$20:$AP$20,,ROWS('Datos Vida'!$C$20:AP57)))*Índice!$G$52</f>
        <v>0</v>
      </c>
      <c r="K99" s="264">
        <v>0</v>
      </c>
    </row>
    <row r="100" spans="2:11" hidden="1" x14ac:dyDescent="0.2">
      <c r="B100" s="110">
        <f>INDEX('Datos Vida'!$C$7:$AP$7,,ROWS('Datos Vida'!$C$7:AP45))</f>
        <v>0</v>
      </c>
      <c r="C100" s="104">
        <f>INDEX('Datos Vida'!$C$118:$AP$118,,ROWS('Datos Vida'!$C$118:AP156))*Índice!$G$52</f>
        <v>0</v>
      </c>
      <c r="D100" s="104">
        <f>(INDEX('Datos Vida'!$C$116:$AP$116,,ROWS('Datos Vida'!$C$116:AP154))-INDEX('Datos Vida'!$C$144:$AP$144,,ROWS('Datos Vida'!$C$144:AP182)))*Índice!$G$52</f>
        <v>0</v>
      </c>
      <c r="E100" s="104">
        <f>INDEX('Datos Vida'!$C$170:$AP$170,,ROWS('Datos Vida'!$C$170:AP208))*Índice!$G$52</f>
        <v>0</v>
      </c>
      <c r="F100" s="104">
        <f>INDEX('Datos Vida'!$C$147:$AP$147,,ROWS('Datos Vida'!$C$147:AP185))*Índice!$G$52</f>
        <v>0</v>
      </c>
      <c r="G100" s="104">
        <f>(INDEX('Datos Vida'!$C$129:$AP$129,,ROWS('Datos Vida'!$C$129:AP167))+INDEX('Datos Vida'!$C$133:$AP$133,,ROWS('Datos Vida'!$C$133:AP171)))*Índice!$G$52</f>
        <v>0</v>
      </c>
      <c r="H100" s="104">
        <f>INDEX('Datos Vida'!$C$101:$AP$101,,ROWS('Datos Vida'!$C$101:AP139))*Índice!$G$52</f>
        <v>0</v>
      </c>
      <c r="I100" s="104">
        <f>(INDEX('Datos Vida'!$C$9:$AP$9,,ROWS('Datos Vida'!$C$9:AP47))+INDEX('Datos Vida'!$C$20:$AP$20,,ROWS('Datos Vida'!$C$20:AP58)))*Índice!$G$52</f>
        <v>0</v>
      </c>
      <c r="K100" s="264">
        <v>0</v>
      </c>
    </row>
    <row r="101" spans="2:11" hidden="1" x14ac:dyDescent="0.2">
      <c r="B101" s="110">
        <f>INDEX('Datos Vida'!$C$7:$AP$7,,ROWS('Datos Vida'!$C$7:AP45))</f>
        <v>0</v>
      </c>
      <c r="C101" s="104">
        <f>INDEX('Datos Vida'!$C$118:$AP$118,,ROWS('Datos Vida'!$C$118:AP157))*Índice!$G$52</f>
        <v>0</v>
      </c>
      <c r="D101" s="104">
        <f>(INDEX('Datos Vida'!$C$116:$AP$116,,ROWS('Datos Vida'!$C$116:AP155))-INDEX('Datos Vida'!$C$144:$AP$144,,ROWS('Datos Vida'!$C$144:AP183)))*Índice!$G$52</f>
        <v>0</v>
      </c>
      <c r="E101" s="104">
        <f>INDEX('Datos Vida'!$C$170:$AP$170,,ROWS('Datos Vida'!$C$170:AP209))*Índice!$G$52</f>
        <v>0</v>
      </c>
      <c r="F101" s="104">
        <f>INDEX('Datos Vida'!$C$147:$AP$147,,ROWS('Datos Vida'!$C$147:AP186))*Índice!$G$52</f>
        <v>0</v>
      </c>
      <c r="G101" s="104">
        <f>(INDEX('Datos Vida'!$C$129:$AP$129,,ROWS('Datos Vida'!$C$129:AP168))+INDEX('Datos Vida'!$C$133:$AP$133,,ROWS('Datos Vida'!$C$133:AP172)))*Índice!$G$52</f>
        <v>0</v>
      </c>
      <c r="H101" s="104">
        <f>INDEX('Datos Vida'!$C$101:$AP$101,,ROWS('Datos Vida'!$C$101:AP140))*Índice!$G$52</f>
        <v>0</v>
      </c>
      <c r="I101" s="104">
        <f>(INDEX('Datos Vida'!$C$9:$AP$9,,ROWS('Datos Vida'!$C$9:AP48))+INDEX('Datos Vida'!$C$20:$AP$20,,ROWS('Datos Vida'!$C$20:AP59)))*Índice!$G$52</f>
        <v>0</v>
      </c>
      <c r="K101" s="264">
        <v>0</v>
      </c>
    </row>
    <row r="102" spans="2:11" x14ac:dyDescent="0.2">
      <c r="B102" s="109" t="s">
        <v>284</v>
      </c>
      <c r="C102" s="102">
        <f>SUM(C62:C101)</f>
        <v>37151053.061479986</v>
      </c>
      <c r="D102" s="102">
        <f t="shared" ref="D102:I102" si="4">SUM(D62:D101)</f>
        <v>-9479494.5495406166</v>
      </c>
      <c r="E102" s="102">
        <f t="shared" si="4"/>
        <v>13049868.462995289</v>
      </c>
      <c r="F102" s="102">
        <f t="shared" si="4"/>
        <v>25747179.107031628</v>
      </c>
      <c r="G102" s="102">
        <f t="shared" si="4"/>
        <v>35187866.855226286</v>
      </c>
      <c r="H102" s="102">
        <f t="shared" si="4"/>
        <v>157441049.34313145</v>
      </c>
      <c r="I102" s="102">
        <f t="shared" si="4"/>
        <v>1604691649.3308167</v>
      </c>
    </row>
    <row r="103" spans="2:11" x14ac:dyDescent="0.2">
      <c r="B103" s="111"/>
      <c r="C103" s="29"/>
      <c r="D103" s="29"/>
      <c r="E103" s="29"/>
      <c r="F103" s="29"/>
      <c r="G103" s="29"/>
      <c r="H103" s="29"/>
      <c r="I103" s="29"/>
    </row>
    <row r="104" spans="2:11" x14ac:dyDescent="0.2">
      <c r="B104" s="180" t="s">
        <v>436</v>
      </c>
      <c r="C104" s="29"/>
      <c r="D104" s="29"/>
      <c r="E104" s="29"/>
      <c r="F104" s="29"/>
      <c r="G104" s="29"/>
      <c r="H104" s="29"/>
      <c r="I104" s="29"/>
    </row>
    <row r="105" spans="2:11" x14ac:dyDescent="0.2">
      <c r="B105" s="29" t="s">
        <v>435</v>
      </c>
      <c r="C105" s="29"/>
      <c r="D105" s="29"/>
      <c r="E105" s="29"/>
      <c r="F105" s="29"/>
      <c r="G105" s="29"/>
      <c r="H105" s="29"/>
      <c r="I105" s="29"/>
    </row>
    <row r="106" spans="2:11" x14ac:dyDescent="0.2">
      <c r="B106" s="29" t="s">
        <v>437</v>
      </c>
      <c r="C106" s="29"/>
      <c r="D106" s="29"/>
      <c r="E106" s="29"/>
      <c r="F106" s="29"/>
      <c r="G106" s="29"/>
      <c r="H106" s="29"/>
      <c r="I106" s="29"/>
    </row>
    <row r="107" spans="2:11" x14ac:dyDescent="0.2">
      <c r="B107" s="29" t="s">
        <v>438</v>
      </c>
      <c r="C107" s="29"/>
      <c r="D107" s="29"/>
      <c r="E107" s="29"/>
      <c r="F107" s="29"/>
      <c r="G107" s="29"/>
      <c r="H107" s="29"/>
      <c r="I107" s="29"/>
    </row>
  </sheetData>
  <sheetProtection algorithmName="SHA-512" hashValue="qK7t3kacUCYcMcK1U7+TDgE+R1Sns7UEx3LQLwgdFfWgzueQQ1ZWXq8eRHydQ3Rv4YdeaXyLrgoH09n50ZZrXg==" saltValue="efgTcaJgW0V/7JxxyFk1lg==" spinCount="100000" sheet="1" objects="1" scenarios="1"/>
  <conditionalFormatting sqref="A1:A1048576 B106:B1048576 B1:B104 C1:XFD1048576">
    <cfRule type="cellIs" dxfId="138" priority="1" stopIfTrue="1" operator="lessThan">
      <formula>0</formula>
    </cfRule>
  </conditionalFormatting>
  <hyperlinks>
    <hyperlink ref="C2" location="Índice!A1" display="Volver al Índice" xr:uid="{00000000-0004-0000-0200-000000000000}"/>
  </hyperlinks>
  <pageMargins left="0.70866141732283472" right="0.70866141732283472" top="0.74803149606299213" bottom="0.74803149606299213" header="0.31496062992125984" footer="0.31496062992125984"/>
  <pageSetup scale="59" orientation="portrait" verticalDpi="12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BE178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9" customWidth="1"/>
    <col min="2" max="2" width="47.140625" style="29" customWidth="1"/>
    <col min="3" max="22" width="11.42578125" style="29" customWidth="1"/>
    <col min="23" max="23" width="11.42578125" style="29" hidden="1" customWidth="1"/>
    <col min="24" max="37" width="11.42578125" style="29" customWidth="1"/>
    <col min="38" max="42" width="11.42578125" style="29" hidden="1" customWidth="1"/>
    <col min="43" max="43" width="11.42578125" style="29" customWidth="1"/>
    <col min="44" max="44" width="2.85546875" style="76" customWidth="1"/>
    <col min="45" max="45" width="11.42578125" style="29" customWidth="1"/>
    <col min="46" max="16384" width="11.42578125" style="29"/>
  </cols>
  <sheetData>
    <row r="2" spans="2:46" x14ac:dyDescent="0.2">
      <c r="C2" s="84" t="s">
        <v>347</v>
      </c>
    </row>
    <row r="8" spans="2:46" ht="15.75" x14ac:dyDescent="0.25">
      <c r="B8" s="28" t="s">
        <v>374</v>
      </c>
    </row>
    <row r="9" spans="2:46" x14ac:dyDescent="0.2">
      <c r="B9" s="30" t="str">
        <f>Índice!H52</f>
        <v>Cifras en UF al 31.03.2021</v>
      </c>
    </row>
    <row r="11" spans="2:46" s="31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  <c r="AR11" s="208"/>
      <c r="AS11" s="174" t="str">
        <f>CONCATENATE("Mercado ",Índice!H58)</f>
        <v>Mercado 31.03.2020</v>
      </c>
      <c r="AT11" s="174" t="s">
        <v>295</v>
      </c>
    </row>
    <row r="12" spans="2:46" x14ac:dyDescent="0.2">
      <c r="B12" s="24" t="str">
        <f>'Datos Vida'!B249</f>
        <v>Individuales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209"/>
      <c r="AS12" s="33"/>
      <c r="AT12" s="85"/>
    </row>
    <row r="13" spans="2:46" x14ac:dyDescent="0.2">
      <c r="B13" s="25" t="str">
        <f>'Datos Vida'!B250</f>
        <v>101. Vida Entera</v>
      </c>
      <c r="C13" s="91" t="str">
        <f>IFERROR('Vida Prima Directa'!C13/'Vida Pólizas Emitidas'!C13,"")</f>
        <v/>
      </c>
      <c r="D13" s="91" t="str">
        <f>IFERROR('Vida Prima Directa'!D13/'Vida Pólizas Emitidas'!D13,"")</f>
        <v/>
      </c>
      <c r="E13" s="91" t="str">
        <f>IFERROR('Vida Prima Directa'!E13/'Vida Pólizas Emitidas'!E13,"")</f>
        <v/>
      </c>
      <c r="F13" s="91" t="str">
        <f>IFERROR('Vida Prima Directa'!F13/'Vida Pólizas Emitidas'!F13,"")</f>
        <v/>
      </c>
      <c r="G13" s="91" t="str">
        <f>IFERROR('Vida Prima Directa'!G13/'Vida Pólizas Emitidas'!G13,"")</f>
        <v/>
      </c>
      <c r="H13" s="91" t="str">
        <f>IFERROR('Vida Prima Directa'!H13/'Vida Pólizas Emitidas'!H13,"")</f>
        <v/>
      </c>
      <c r="I13" s="91" t="str">
        <f>IFERROR('Vida Prima Directa'!I13/'Vida Pólizas Emitidas'!I13,"")</f>
        <v/>
      </c>
      <c r="J13" s="91" t="str">
        <f>IFERROR('Vida Prima Directa'!J13/'Vida Pólizas Emitidas'!J13,"")</f>
        <v/>
      </c>
      <c r="K13" s="91" t="str">
        <f>IFERROR('Vida Prima Directa'!K13/'Vida Pólizas Emitidas'!K13,"")</f>
        <v/>
      </c>
      <c r="L13" s="91" t="str">
        <f>IFERROR('Vida Prima Directa'!L13/'Vida Pólizas Emitidas'!L13,"")</f>
        <v/>
      </c>
      <c r="M13" s="91" t="str">
        <f>IFERROR('Vida Prima Directa'!M13/'Vida Pólizas Emitidas'!M13,"")</f>
        <v/>
      </c>
      <c r="N13" s="91" t="str">
        <f>IFERROR('Vida Prima Directa'!N13/'Vida Pólizas Emitidas'!N13,"")</f>
        <v/>
      </c>
      <c r="O13" s="91" t="str">
        <f>IFERROR('Vida Prima Directa'!O13/'Vida Pólizas Emitidas'!O13,"")</f>
        <v/>
      </c>
      <c r="P13" s="91" t="str">
        <f>IFERROR('Vida Prima Directa'!P13/'Vida Pólizas Emitidas'!P13,"")</f>
        <v/>
      </c>
      <c r="Q13" s="91" t="str">
        <f>IFERROR('Vida Prima Directa'!Q13/'Vida Pólizas Emitidas'!Q13,"")</f>
        <v/>
      </c>
      <c r="R13" s="91" t="str">
        <f>IFERROR('Vida Prima Directa'!R13/'Vida Pólizas Emitidas'!R13,"")</f>
        <v/>
      </c>
      <c r="S13" s="91" t="str">
        <f>IFERROR('Vida Prima Directa'!S13/'Vida Pólizas Emitidas'!S13,"")</f>
        <v/>
      </c>
      <c r="T13" s="91" t="str">
        <f>IFERROR('Vida Prima Directa'!T13/'Vida Pólizas Emitidas'!T13,"")</f>
        <v/>
      </c>
      <c r="U13" s="91" t="str">
        <f>IFERROR('Vida Prima Directa'!U13/'Vida Pólizas Emitidas'!U13,"")</f>
        <v/>
      </c>
      <c r="V13" s="91" t="str">
        <f>IFERROR('Vida Prima Directa'!V13/'Vida Pólizas Emitidas'!V13,"")</f>
        <v/>
      </c>
      <c r="W13" s="91" t="str">
        <f>IFERROR('Vida Prima Directa'!W13/'Vida Pólizas Emitidas'!W13,"")</f>
        <v/>
      </c>
      <c r="X13" s="91" t="str">
        <f>IFERROR('Vida Prima Directa'!X13/'Vida Pólizas Emitidas'!X13,"")</f>
        <v/>
      </c>
      <c r="Y13" s="91" t="str">
        <f>IFERROR('Vida Prima Directa'!Y13/'Vida Pólizas Emitidas'!Y13,"")</f>
        <v/>
      </c>
      <c r="Z13" s="91" t="str">
        <f>IFERROR('Vida Prima Directa'!Z13/'Vida Pólizas Emitidas'!Z13,"")</f>
        <v/>
      </c>
      <c r="AA13" s="91">
        <f>IFERROR('Vida Prima Directa'!AA13/'Vida Pólizas Emitidas'!AA13,"")</f>
        <v>272.0109733806388</v>
      </c>
      <c r="AB13" s="91">
        <f>IFERROR('Vida Prima Directa'!AB13/'Vida Pólizas Emitidas'!AB13,"")</f>
        <v>228.03376246862965</v>
      </c>
      <c r="AC13" s="91" t="str">
        <f>IFERROR('Vida Prima Directa'!AC13/'Vida Pólizas Emitidas'!AC13,"")</f>
        <v/>
      </c>
      <c r="AD13" s="91" t="str">
        <f>IFERROR('Vida Prima Directa'!AD13/'Vida Pólizas Emitidas'!AD13,"")</f>
        <v/>
      </c>
      <c r="AE13" s="91" t="str">
        <f>IFERROR('Vida Prima Directa'!AE13/'Vida Pólizas Emitidas'!AE13,"")</f>
        <v/>
      </c>
      <c r="AF13" s="91" t="str">
        <f>IFERROR('Vida Prima Directa'!AF13/'Vida Pólizas Emitidas'!AF13,"")</f>
        <v/>
      </c>
      <c r="AG13" s="91" t="str">
        <f>IFERROR('Vida Prima Directa'!AG13/'Vida Pólizas Emitidas'!AG13,"")</f>
        <v/>
      </c>
      <c r="AH13" s="91" t="str">
        <f>IFERROR('Vida Prima Directa'!AH13/'Vida Pólizas Emitidas'!AH13,"")</f>
        <v/>
      </c>
      <c r="AI13" s="91" t="str">
        <f>IFERROR('Vida Prima Directa'!AI13/'Vida Pólizas Emitidas'!AI13,"")</f>
        <v/>
      </c>
      <c r="AJ13" s="91" t="str">
        <f>IFERROR('Vida Prima Directa'!AJ13/'Vida Pólizas Emitidas'!AJ13,"")</f>
        <v/>
      </c>
      <c r="AK13" s="91" t="str">
        <f>IFERROR('Vida Prima Directa'!AK13/'Vida Pólizas Emitidas'!AK13,"")</f>
        <v/>
      </c>
      <c r="AL13" s="91" t="str">
        <f>IFERROR('Vida Prima Directa'!AL13/'Vida Pólizas Emitidas'!AL13,"")</f>
        <v/>
      </c>
      <c r="AM13" s="91" t="str">
        <f>IFERROR('Vida Prima Directa'!AM13/'Vida Pólizas Emitidas'!AM13,"")</f>
        <v/>
      </c>
      <c r="AN13" s="91" t="str">
        <f>IFERROR('Vida Prima Directa'!AN13/'Vida Pólizas Emitidas'!AN13,"")</f>
        <v/>
      </c>
      <c r="AO13" s="91" t="str">
        <f>IFERROR('Vida Prima Directa'!AO13/'Vida Pólizas Emitidas'!AO13,"")</f>
        <v/>
      </c>
      <c r="AP13" s="91" t="str">
        <f>IFERROR('Vida Prima Directa'!AP13/'Vida Pólizas Emitidas'!AP13,"")</f>
        <v/>
      </c>
      <c r="AQ13" s="91">
        <f>IFERROR('Vida Prima Directa'!AQ13/'Vida Pólizas Emitidas'!AQ13,"")</f>
        <v>735.18953448954608</v>
      </c>
      <c r="AR13" s="211"/>
      <c r="AS13" s="91">
        <f>IFERROR('Vida Prima Directa'!AS13/'Vida Pólizas Emitidas'!AS13,"")</f>
        <v>471.40150608780345</v>
      </c>
      <c r="AT13" s="60">
        <f>IFERROR(AQ13/AS13-1,"")</f>
        <v>0.55958248965078483</v>
      </c>
    </row>
    <row r="14" spans="2:46" x14ac:dyDescent="0.2">
      <c r="B14" s="25" t="str">
        <f>'Datos Vida'!B251</f>
        <v>102. Temporal de Vida</v>
      </c>
      <c r="C14" s="91" t="str">
        <f>IFERROR('Vida Prima Directa'!C14/'Vida Pólizas Emitidas'!C14,"")</f>
        <v/>
      </c>
      <c r="D14" s="91" t="str">
        <f>IFERROR('Vida Prima Directa'!D14/'Vida Pólizas Emitidas'!D14,"")</f>
        <v/>
      </c>
      <c r="E14" s="91" t="str">
        <f>IFERROR('Vida Prima Directa'!E14/'Vida Pólizas Emitidas'!E14,"")</f>
        <v/>
      </c>
      <c r="F14" s="91">
        <f>IFERROR('Vida Prima Directa'!F14/'Vida Pólizas Emitidas'!F14,"")</f>
        <v>9.0073846469967283</v>
      </c>
      <c r="G14" s="91">
        <f>IFERROR('Vida Prima Directa'!G14/'Vida Pólizas Emitidas'!G14,"")</f>
        <v>43.326252166331095</v>
      </c>
      <c r="H14" s="91" t="str">
        <f>IFERROR('Vida Prima Directa'!H14/'Vida Pólizas Emitidas'!H14,"")</f>
        <v/>
      </c>
      <c r="I14" s="91" t="str">
        <f>IFERROR('Vida Prima Directa'!I14/'Vida Pólizas Emitidas'!I14,"")</f>
        <v/>
      </c>
      <c r="J14" s="91" t="str">
        <f>IFERROR('Vida Prima Directa'!J14/'Vida Pólizas Emitidas'!J14,"")</f>
        <v/>
      </c>
      <c r="K14" s="91" t="str">
        <f>IFERROR('Vida Prima Directa'!K14/'Vida Pólizas Emitidas'!K14,"")</f>
        <v/>
      </c>
      <c r="L14" s="91">
        <f>IFERROR('Vida Prima Directa'!L14/'Vida Pólizas Emitidas'!L14,"")</f>
        <v>45.110919037833426</v>
      </c>
      <c r="M14" s="91" t="str">
        <f>IFERROR('Vida Prima Directa'!M14/'Vida Pólizas Emitidas'!M14,"")</f>
        <v/>
      </c>
      <c r="N14" s="91">
        <f>IFERROR('Vida Prima Directa'!N14/'Vida Pólizas Emitidas'!N14,"")</f>
        <v>2.033783856640218</v>
      </c>
      <c r="O14" s="91" t="str">
        <f>IFERROR('Vida Prima Directa'!O14/'Vida Pólizas Emitidas'!O14,"")</f>
        <v/>
      </c>
      <c r="P14" s="91">
        <f>IFERROR('Vida Prima Directa'!P14/'Vida Pólizas Emitidas'!P14,"")</f>
        <v>77.320872668596593</v>
      </c>
      <c r="Q14" s="91">
        <f>IFERROR('Vida Prima Directa'!Q14/'Vida Pólizas Emitidas'!Q14,"")</f>
        <v>620.14220556922203</v>
      </c>
      <c r="R14" s="91">
        <f>IFERROR('Vida Prima Directa'!R14/'Vida Pólizas Emitidas'!R14,"")</f>
        <v>91.226883702396876</v>
      </c>
      <c r="S14" s="91" t="str">
        <f>IFERROR('Vida Prima Directa'!S14/'Vida Pólizas Emitidas'!S14,"")</f>
        <v/>
      </c>
      <c r="T14" s="91" t="str">
        <f>IFERROR('Vida Prima Directa'!T14/'Vida Pólizas Emitidas'!T14,"")</f>
        <v/>
      </c>
      <c r="U14" s="91">
        <f>IFERROR('Vida Prima Directa'!U14/'Vida Pólizas Emitidas'!U14,"")</f>
        <v>1.3078753553640217</v>
      </c>
      <c r="V14" s="91" t="str">
        <f>IFERROR('Vida Prima Directa'!V14/'Vida Pólizas Emitidas'!V14,"")</f>
        <v/>
      </c>
      <c r="W14" s="91" t="str">
        <f>IFERROR('Vida Prima Directa'!W14/'Vida Pólizas Emitidas'!W14,"")</f>
        <v/>
      </c>
      <c r="X14" s="91" t="str">
        <f>IFERROR('Vida Prima Directa'!X14/'Vida Pólizas Emitidas'!X14,"")</f>
        <v/>
      </c>
      <c r="Y14" s="91">
        <f>IFERROR('Vida Prima Directa'!Y14/'Vida Pólizas Emitidas'!Y14,"")</f>
        <v>8.7082565605061184</v>
      </c>
      <c r="Z14" s="91">
        <f>IFERROR('Vida Prima Directa'!Z14/'Vida Pólizas Emitidas'!Z14,"")</f>
        <v>59.617759115813314</v>
      </c>
      <c r="AA14" s="91" t="str">
        <f>IFERROR('Vida Prima Directa'!AA14/'Vida Pólizas Emitidas'!AA14,"")</f>
        <v/>
      </c>
      <c r="AB14" s="91">
        <f>IFERROR('Vida Prima Directa'!AB14/'Vida Pólizas Emitidas'!AB14,"")</f>
        <v>210.19586446531446</v>
      </c>
      <c r="AC14" s="91">
        <f>IFERROR('Vida Prima Directa'!AC14/'Vida Pólizas Emitidas'!AC14,"")</f>
        <v>1912.4660611394477</v>
      </c>
      <c r="AD14" s="91" t="str">
        <f>IFERROR('Vida Prima Directa'!AD14/'Vida Pólizas Emitidas'!AD14,"")</f>
        <v/>
      </c>
      <c r="AE14" s="91" t="str">
        <f>IFERROR('Vida Prima Directa'!AE14/'Vida Pólizas Emitidas'!AE14,"")</f>
        <v/>
      </c>
      <c r="AF14" s="91" t="str">
        <f>IFERROR('Vida Prima Directa'!AF14/'Vida Pólizas Emitidas'!AF14,"")</f>
        <v/>
      </c>
      <c r="AG14" s="91">
        <f>IFERROR('Vida Prima Directa'!AG14/'Vida Pólizas Emitidas'!AG14,"")</f>
        <v>35.965670572659185</v>
      </c>
      <c r="AH14" s="91">
        <f>IFERROR('Vida Prima Directa'!AH14/'Vida Pólizas Emitidas'!AH14,"")</f>
        <v>18.759865024962874</v>
      </c>
      <c r="AI14" s="91">
        <f>IFERROR('Vida Prima Directa'!AI14/'Vida Pólizas Emitidas'!AI14,"")</f>
        <v>1565.7887440520883</v>
      </c>
      <c r="AJ14" s="91">
        <f>IFERROR('Vida Prima Directa'!AJ14/'Vida Pólizas Emitidas'!AJ14,"")</f>
        <v>0.45969509470383235</v>
      </c>
      <c r="AK14" s="91" t="str">
        <f>IFERROR('Vida Prima Directa'!AK14/'Vida Pólizas Emitidas'!AK14,"")</f>
        <v/>
      </c>
      <c r="AL14" s="91" t="str">
        <f>IFERROR('Vida Prima Directa'!AL14/'Vida Pólizas Emitidas'!AL14,"")</f>
        <v/>
      </c>
      <c r="AM14" s="91" t="str">
        <f>IFERROR('Vida Prima Directa'!AM14/'Vida Pólizas Emitidas'!AM14,"")</f>
        <v/>
      </c>
      <c r="AN14" s="91" t="str">
        <f>IFERROR('Vida Prima Directa'!AN14/'Vida Pólizas Emitidas'!AN14,"")</f>
        <v/>
      </c>
      <c r="AO14" s="91" t="str">
        <f>IFERROR('Vida Prima Directa'!AO14/'Vida Pólizas Emitidas'!AO14,"")</f>
        <v/>
      </c>
      <c r="AP14" s="91" t="str">
        <f>IFERROR('Vida Prima Directa'!AP14/'Vida Pólizas Emitidas'!AP14,"")</f>
        <v/>
      </c>
      <c r="AQ14" s="91">
        <f>IFERROR('Vida Prima Directa'!AQ14/'Vida Pólizas Emitidas'!AQ14,"")</f>
        <v>31.071064811431992</v>
      </c>
      <c r="AR14" s="211"/>
      <c r="AS14" s="91">
        <f>IFERROR('Vida Prima Directa'!AS14/'Vida Pólizas Emitidas'!AS14,"")</f>
        <v>26.98358419662733</v>
      </c>
      <c r="AT14" s="60">
        <f t="shared" ref="AT14:AT27" si="0">IFERROR(AQ14/AS14-1,"")</f>
        <v>0.1514802698195874</v>
      </c>
    </row>
    <row r="15" spans="2:46" x14ac:dyDescent="0.2">
      <c r="B15" s="25" t="str">
        <f>'Datos Vida'!B252</f>
        <v>103. Seguros con Cuenta Única de Inversión (CUI)</v>
      </c>
      <c r="C15" s="91" t="str">
        <f>IFERROR('Vida Prima Directa'!C15/'Vida Pólizas Emitidas'!C15,"")</f>
        <v/>
      </c>
      <c r="D15" s="91" t="str">
        <f>IFERROR('Vida Prima Directa'!D15/'Vida Pólizas Emitidas'!D15,"")</f>
        <v/>
      </c>
      <c r="E15" s="91" t="str">
        <f>IFERROR('Vida Prima Directa'!E15/'Vida Pólizas Emitidas'!E15,"")</f>
        <v/>
      </c>
      <c r="F15" s="91" t="str">
        <f>IFERROR('Vida Prima Directa'!F15/'Vida Pólizas Emitidas'!F15,"")</f>
        <v/>
      </c>
      <c r="G15" s="91">
        <f>IFERROR('Vida Prima Directa'!G15/'Vida Pólizas Emitidas'!G15,"")</f>
        <v>612.50650611043886</v>
      </c>
      <c r="H15" s="91" t="str">
        <f>IFERROR('Vida Prima Directa'!H15/'Vida Pólizas Emitidas'!H15,"")</f>
        <v/>
      </c>
      <c r="I15" s="91" t="str">
        <f>IFERROR('Vida Prima Directa'!I15/'Vida Pólizas Emitidas'!I15,"")</f>
        <v/>
      </c>
      <c r="J15" s="91" t="str">
        <f>IFERROR('Vida Prima Directa'!J15/'Vida Pólizas Emitidas'!J15,"")</f>
        <v/>
      </c>
      <c r="K15" s="91" t="str">
        <f>IFERROR('Vida Prima Directa'!K15/'Vida Pólizas Emitidas'!K15,"")</f>
        <v/>
      </c>
      <c r="L15" s="91">
        <f>IFERROR('Vida Prima Directa'!L15/'Vida Pólizas Emitidas'!L15,"")</f>
        <v>778.24664096042568</v>
      </c>
      <c r="M15" s="91" t="str">
        <f>IFERROR('Vida Prima Directa'!M15/'Vida Pólizas Emitidas'!M15,"")</f>
        <v/>
      </c>
      <c r="N15" s="91" t="str">
        <f>IFERROR('Vida Prima Directa'!N15/'Vida Pólizas Emitidas'!N15,"")</f>
        <v/>
      </c>
      <c r="O15" s="91" t="str">
        <f>IFERROR('Vida Prima Directa'!O15/'Vida Pólizas Emitidas'!O15,"")</f>
        <v/>
      </c>
      <c r="P15" s="91" t="str">
        <f>IFERROR('Vida Prima Directa'!P15/'Vida Pólizas Emitidas'!P15,"")</f>
        <v/>
      </c>
      <c r="Q15" s="91">
        <f>IFERROR('Vida Prima Directa'!Q15/'Vida Pólizas Emitidas'!Q15,"")</f>
        <v>3285.3739223273669</v>
      </c>
      <c r="R15" s="91">
        <f>IFERROR('Vida Prima Directa'!R15/'Vida Pólizas Emitidas'!R15,"")</f>
        <v>642.45441773624907</v>
      </c>
      <c r="S15" s="91" t="str">
        <f>IFERROR('Vida Prima Directa'!S15/'Vida Pólizas Emitidas'!S15,"")</f>
        <v/>
      </c>
      <c r="T15" s="91" t="str">
        <f>IFERROR('Vida Prima Directa'!T15/'Vida Pólizas Emitidas'!T15,"")</f>
        <v/>
      </c>
      <c r="U15" s="91" t="str">
        <f>IFERROR('Vida Prima Directa'!U15/'Vida Pólizas Emitidas'!U15,"")</f>
        <v/>
      </c>
      <c r="V15" s="91" t="str">
        <f>IFERROR('Vida Prima Directa'!V15/'Vida Pólizas Emitidas'!V15,"")</f>
        <v/>
      </c>
      <c r="W15" s="91" t="str">
        <f>IFERROR('Vida Prima Directa'!W15/'Vida Pólizas Emitidas'!W15,"")</f>
        <v/>
      </c>
      <c r="X15" s="91" t="str">
        <f>IFERROR('Vida Prima Directa'!X15/'Vida Pólizas Emitidas'!X15,"")</f>
        <v/>
      </c>
      <c r="Y15" s="91" t="str">
        <f>IFERROR('Vida Prima Directa'!Y15/'Vida Pólizas Emitidas'!Y15,"")</f>
        <v/>
      </c>
      <c r="Z15" s="91">
        <f>IFERROR('Vida Prima Directa'!Z15/'Vida Pólizas Emitidas'!Z15,"")</f>
        <v>480.9914752242791</v>
      </c>
      <c r="AA15" s="91">
        <f>IFERROR('Vida Prima Directa'!AA15/'Vida Pólizas Emitidas'!AA15,"")</f>
        <v>655.60863773654535</v>
      </c>
      <c r="AB15" s="91">
        <f>IFERROR('Vida Prima Directa'!AB15/'Vida Pólizas Emitidas'!AB15,"")</f>
        <v>348.34955920436846</v>
      </c>
      <c r="AC15" s="91">
        <f>IFERROR('Vida Prima Directa'!AC15/'Vida Pólizas Emitidas'!AC15,"")</f>
        <v>31521.797925277187</v>
      </c>
      <c r="AD15" s="91">
        <f>IFERROR('Vida Prima Directa'!AD15/'Vida Pólizas Emitidas'!AD15,"")</f>
        <v>13167.008961117914</v>
      </c>
      <c r="AE15" s="91" t="str">
        <f>IFERROR('Vida Prima Directa'!AE15/'Vida Pólizas Emitidas'!AE15,"")</f>
        <v/>
      </c>
      <c r="AF15" s="91" t="str">
        <f>IFERROR('Vida Prima Directa'!AF15/'Vida Pólizas Emitidas'!AF15,"")</f>
        <v/>
      </c>
      <c r="AG15" s="91" t="str">
        <f>IFERROR('Vida Prima Directa'!AG15/'Vida Pólizas Emitidas'!AG15,"")</f>
        <v/>
      </c>
      <c r="AH15" s="91">
        <f>IFERROR('Vida Prima Directa'!AH15/'Vida Pólizas Emitidas'!AH15,"")</f>
        <v>355.67109079275883</v>
      </c>
      <c r="AI15" s="91">
        <f>IFERROR('Vida Prima Directa'!AI15/'Vida Pólizas Emitidas'!AI15,"")</f>
        <v>14028.055594309311</v>
      </c>
      <c r="AJ15" s="91" t="str">
        <f>IFERROR('Vida Prima Directa'!AJ15/'Vida Pólizas Emitidas'!AJ15,"")</f>
        <v/>
      </c>
      <c r="AK15" s="91" t="str">
        <f>IFERROR('Vida Prima Directa'!AK15/'Vida Pólizas Emitidas'!AK15,"")</f>
        <v/>
      </c>
      <c r="AL15" s="91" t="str">
        <f>IFERROR('Vida Prima Directa'!AL15/'Vida Pólizas Emitidas'!AL15,"")</f>
        <v/>
      </c>
      <c r="AM15" s="91" t="str">
        <f>IFERROR('Vida Prima Directa'!AM15/'Vida Pólizas Emitidas'!AM15,"")</f>
        <v/>
      </c>
      <c r="AN15" s="91" t="str">
        <f>IFERROR('Vida Prima Directa'!AN15/'Vida Pólizas Emitidas'!AN15,"")</f>
        <v/>
      </c>
      <c r="AO15" s="91" t="str">
        <f>IFERROR('Vida Prima Directa'!AO15/'Vida Pólizas Emitidas'!AO15,"")</f>
        <v/>
      </c>
      <c r="AP15" s="91" t="str">
        <f>IFERROR('Vida Prima Directa'!AP15/'Vida Pólizas Emitidas'!AP15,"")</f>
        <v/>
      </c>
      <c r="AQ15" s="91">
        <f>IFERROR('Vida Prima Directa'!AQ15/'Vida Pólizas Emitidas'!AQ15,"")</f>
        <v>776.64321580276942</v>
      </c>
      <c r="AR15" s="211"/>
      <c r="AS15" s="91">
        <f>IFERROR('Vida Prima Directa'!AS15/'Vida Pólizas Emitidas'!AS15,"")</f>
        <v>795.87325059657405</v>
      </c>
      <c r="AT15" s="60">
        <f t="shared" si="0"/>
        <v>-2.4162182582955438E-2</v>
      </c>
    </row>
    <row r="16" spans="2:46" x14ac:dyDescent="0.2">
      <c r="B16" s="25" t="str">
        <f>'Datos Vida'!B253</f>
        <v>104. Mixto o Dotal</v>
      </c>
      <c r="C16" s="91" t="str">
        <f>IFERROR('Vida Prima Directa'!C16/'Vida Pólizas Emitidas'!C16,"")</f>
        <v/>
      </c>
      <c r="D16" s="91" t="str">
        <f>IFERROR('Vida Prima Directa'!D16/'Vida Pólizas Emitidas'!D16,"")</f>
        <v/>
      </c>
      <c r="E16" s="91" t="str">
        <f>IFERROR('Vida Prima Directa'!E16/'Vida Pólizas Emitidas'!E16,"")</f>
        <v/>
      </c>
      <c r="F16" s="91" t="str">
        <f>IFERROR('Vida Prima Directa'!F16/'Vida Pólizas Emitidas'!F16,"")</f>
        <v/>
      </c>
      <c r="G16" s="91" t="str">
        <f>IFERROR('Vida Prima Directa'!G16/'Vida Pólizas Emitidas'!G16,"")</f>
        <v/>
      </c>
      <c r="H16" s="91" t="str">
        <f>IFERROR('Vida Prima Directa'!H16/'Vida Pólizas Emitidas'!H16,"")</f>
        <v/>
      </c>
      <c r="I16" s="91" t="str">
        <f>IFERROR('Vida Prima Directa'!I16/'Vida Pólizas Emitidas'!I16,"")</f>
        <v/>
      </c>
      <c r="J16" s="91" t="str">
        <f>IFERROR('Vida Prima Directa'!J16/'Vida Pólizas Emitidas'!J16,"")</f>
        <v/>
      </c>
      <c r="K16" s="91" t="str">
        <f>IFERROR('Vida Prima Directa'!K16/'Vida Pólizas Emitidas'!K16,"")</f>
        <v/>
      </c>
      <c r="L16" s="91" t="str">
        <f>IFERROR('Vida Prima Directa'!L16/'Vida Pólizas Emitidas'!L16,"")</f>
        <v/>
      </c>
      <c r="M16" s="91" t="str">
        <f>IFERROR('Vida Prima Directa'!M16/'Vida Pólizas Emitidas'!M16,"")</f>
        <v/>
      </c>
      <c r="N16" s="91" t="str">
        <f>IFERROR('Vida Prima Directa'!N16/'Vida Pólizas Emitidas'!N16,"")</f>
        <v/>
      </c>
      <c r="O16" s="91" t="str">
        <f>IFERROR('Vida Prima Directa'!O16/'Vida Pólizas Emitidas'!O16,"")</f>
        <v/>
      </c>
      <c r="P16" s="91" t="str">
        <f>IFERROR('Vida Prima Directa'!P16/'Vida Pólizas Emitidas'!P16,"")</f>
        <v/>
      </c>
      <c r="Q16" s="91">
        <f>IFERROR('Vida Prima Directa'!Q16/'Vida Pólizas Emitidas'!Q16,"")</f>
        <v>379.19443946434467</v>
      </c>
      <c r="R16" s="91" t="str">
        <f>IFERROR('Vida Prima Directa'!R16/'Vida Pólizas Emitidas'!R16,"")</f>
        <v/>
      </c>
      <c r="S16" s="91" t="str">
        <f>IFERROR('Vida Prima Directa'!S16/'Vida Pólizas Emitidas'!S16,"")</f>
        <v/>
      </c>
      <c r="T16" s="91" t="str">
        <f>IFERROR('Vida Prima Directa'!T16/'Vida Pólizas Emitidas'!T16,"")</f>
        <v/>
      </c>
      <c r="U16" s="91" t="str">
        <f>IFERROR('Vida Prima Directa'!U16/'Vida Pólizas Emitidas'!U16,"")</f>
        <v/>
      </c>
      <c r="V16" s="91" t="str">
        <f>IFERROR('Vida Prima Directa'!V16/'Vida Pólizas Emitidas'!V16,"")</f>
        <v/>
      </c>
      <c r="W16" s="91" t="str">
        <f>IFERROR('Vida Prima Directa'!W16/'Vida Pólizas Emitidas'!W16,"")</f>
        <v/>
      </c>
      <c r="X16" s="91">
        <f>IFERROR('Vida Prima Directa'!X16/'Vida Pólizas Emitidas'!X16,"")</f>
        <v>43.877086547336397</v>
      </c>
      <c r="Y16" s="91" t="str">
        <f>IFERROR('Vida Prima Directa'!Y16/'Vida Pólizas Emitidas'!Y16,"")</f>
        <v/>
      </c>
      <c r="Z16" s="91" t="str">
        <f>IFERROR('Vida Prima Directa'!Z16/'Vida Pólizas Emitidas'!Z16,"")</f>
        <v/>
      </c>
      <c r="AA16" s="91">
        <f>IFERROR('Vida Prima Directa'!AA16/'Vida Pólizas Emitidas'!AA16,"")</f>
        <v>237.40973823448155</v>
      </c>
      <c r="AB16" s="91" t="str">
        <f>IFERROR('Vida Prima Directa'!AB16/'Vida Pólizas Emitidas'!AB16,"")</f>
        <v/>
      </c>
      <c r="AC16" s="91" t="str">
        <f>IFERROR('Vida Prima Directa'!AC16/'Vida Pólizas Emitidas'!AC16,"")</f>
        <v/>
      </c>
      <c r="AD16" s="91" t="str">
        <f>IFERROR('Vida Prima Directa'!AD16/'Vida Pólizas Emitidas'!AD16,"")</f>
        <v/>
      </c>
      <c r="AE16" s="91" t="str">
        <f>IFERROR('Vida Prima Directa'!AE16/'Vida Pólizas Emitidas'!AE16,"")</f>
        <v/>
      </c>
      <c r="AF16" s="91" t="str">
        <f>IFERROR('Vida Prima Directa'!AF16/'Vida Pólizas Emitidas'!AF16,"")</f>
        <v/>
      </c>
      <c r="AG16" s="91" t="str">
        <f>IFERROR('Vida Prima Directa'!AG16/'Vida Pólizas Emitidas'!AG16,"")</f>
        <v/>
      </c>
      <c r="AH16" s="91">
        <f>IFERROR('Vida Prima Directa'!AH16/'Vida Pólizas Emitidas'!AH16,"")</f>
        <v>22.217602002431324</v>
      </c>
      <c r="AI16" s="91" t="str">
        <f>IFERROR('Vida Prima Directa'!AI16/'Vida Pólizas Emitidas'!AI16,"")</f>
        <v/>
      </c>
      <c r="AJ16" s="91" t="str">
        <f>IFERROR('Vida Prima Directa'!AJ16/'Vida Pólizas Emitidas'!AJ16,"")</f>
        <v/>
      </c>
      <c r="AK16" s="91" t="str">
        <f>IFERROR('Vida Prima Directa'!AK16/'Vida Pólizas Emitidas'!AK16,"")</f>
        <v/>
      </c>
      <c r="AL16" s="91" t="str">
        <f>IFERROR('Vida Prima Directa'!AL16/'Vida Pólizas Emitidas'!AL16,"")</f>
        <v/>
      </c>
      <c r="AM16" s="91" t="str">
        <f>IFERROR('Vida Prima Directa'!AM16/'Vida Pólizas Emitidas'!AM16,"")</f>
        <v/>
      </c>
      <c r="AN16" s="91" t="str">
        <f>IFERROR('Vida Prima Directa'!AN16/'Vida Pólizas Emitidas'!AN16,"")</f>
        <v/>
      </c>
      <c r="AO16" s="91" t="str">
        <f>IFERROR('Vida Prima Directa'!AO16/'Vida Pólizas Emitidas'!AO16,"")</f>
        <v/>
      </c>
      <c r="AP16" s="91" t="str">
        <f>IFERROR('Vida Prima Directa'!AP16/'Vida Pólizas Emitidas'!AP16,"")</f>
        <v/>
      </c>
      <c r="AQ16" s="91">
        <f>IFERROR('Vida Prima Directa'!AQ16/'Vida Pólizas Emitidas'!AQ16,"")</f>
        <v>65.8368995779649</v>
      </c>
      <c r="AR16" s="211"/>
      <c r="AS16" s="91">
        <f>IFERROR('Vida Prima Directa'!AS16/'Vida Pólizas Emitidas'!AS16,"")</f>
        <v>91.460601379512113</v>
      </c>
      <c r="AT16" s="60">
        <f t="shared" si="0"/>
        <v>-0.28016109029529213</v>
      </c>
    </row>
    <row r="17" spans="2:46" x14ac:dyDescent="0.2">
      <c r="B17" s="25" t="str">
        <f>'Datos Vida'!B254</f>
        <v>105. Rentas Privadas y Otras Rentas</v>
      </c>
      <c r="C17" s="91" t="str">
        <f>IFERROR('Vida Prima Directa'!C17/'Vida Pólizas Emitidas'!C17,"")</f>
        <v/>
      </c>
      <c r="D17" s="91" t="str">
        <f>IFERROR('Vida Prima Directa'!D17/'Vida Pólizas Emitidas'!D17,"")</f>
        <v/>
      </c>
      <c r="E17" s="91" t="str">
        <f>IFERROR('Vida Prima Directa'!E17/'Vida Pólizas Emitidas'!E17,"")</f>
        <v/>
      </c>
      <c r="F17" s="91" t="str">
        <f>IFERROR('Vida Prima Directa'!F17/'Vida Pólizas Emitidas'!F17,"")</f>
        <v/>
      </c>
      <c r="G17" s="91" t="str">
        <f>IFERROR('Vida Prima Directa'!G17/'Vida Pólizas Emitidas'!G17,"")</f>
        <v/>
      </c>
      <c r="H17" s="91" t="str">
        <f>IFERROR('Vida Prima Directa'!H17/'Vida Pólizas Emitidas'!H17,"")</f>
        <v/>
      </c>
      <c r="I17" s="91" t="str">
        <f>IFERROR('Vida Prima Directa'!I17/'Vida Pólizas Emitidas'!I17,"")</f>
        <v/>
      </c>
      <c r="J17" s="91" t="str">
        <f>IFERROR('Vida Prima Directa'!J17/'Vida Pólizas Emitidas'!J17,"")</f>
        <v/>
      </c>
      <c r="K17" s="91" t="str">
        <f>IFERROR('Vida Prima Directa'!K17/'Vida Pólizas Emitidas'!K17,"")</f>
        <v/>
      </c>
      <c r="L17" s="91" t="str">
        <f>IFERROR('Vida Prima Directa'!L17/'Vida Pólizas Emitidas'!L17,"")</f>
        <v/>
      </c>
      <c r="M17" s="91" t="str">
        <f>IFERROR('Vida Prima Directa'!M17/'Vida Pólizas Emitidas'!M17,"")</f>
        <v/>
      </c>
      <c r="N17" s="91" t="str">
        <f>IFERROR('Vida Prima Directa'!N17/'Vida Pólizas Emitidas'!N17,"")</f>
        <v/>
      </c>
      <c r="O17" s="91" t="str">
        <f>IFERROR('Vida Prima Directa'!O17/'Vida Pólizas Emitidas'!O17,"")</f>
        <v/>
      </c>
      <c r="P17" s="91" t="str">
        <f>IFERROR('Vida Prima Directa'!P17/'Vida Pólizas Emitidas'!P17,"")</f>
        <v/>
      </c>
      <c r="Q17" s="91" t="str">
        <f>IFERROR('Vida Prima Directa'!Q17/'Vida Pólizas Emitidas'!Q17,"")</f>
        <v/>
      </c>
      <c r="R17" s="91" t="str">
        <f>IFERROR('Vida Prima Directa'!R17/'Vida Pólizas Emitidas'!R17,"")</f>
        <v/>
      </c>
      <c r="S17" s="91" t="str">
        <f>IFERROR('Vida Prima Directa'!S17/'Vida Pólizas Emitidas'!S17,"")</f>
        <v/>
      </c>
      <c r="T17" s="91" t="str">
        <f>IFERROR('Vida Prima Directa'!T17/'Vida Pólizas Emitidas'!T17,"")</f>
        <v/>
      </c>
      <c r="U17" s="91" t="str">
        <f>IFERROR('Vida Prima Directa'!U17/'Vida Pólizas Emitidas'!U17,"")</f>
        <v/>
      </c>
      <c r="V17" s="91" t="str">
        <f>IFERROR('Vida Prima Directa'!V17/'Vida Pólizas Emitidas'!V17,"")</f>
        <v/>
      </c>
      <c r="W17" s="91" t="str">
        <f>IFERROR('Vida Prima Directa'!W17/'Vida Pólizas Emitidas'!W17,"")</f>
        <v/>
      </c>
      <c r="X17" s="91" t="str">
        <f>IFERROR('Vida Prima Directa'!X17/'Vida Pólizas Emitidas'!X17,"")</f>
        <v/>
      </c>
      <c r="Y17" s="91" t="str">
        <f>IFERROR('Vida Prima Directa'!Y17/'Vida Pólizas Emitidas'!Y17,"")</f>
        <v/>
      </c>
      <c r="Z17" s="91">
        <f>IFERROR('Vida Prima Directa'!Z17/'Vida Pólizas Emitidas'!Z17,"")</f>
        <v>13382.200788974171</v>
      </c>
      <c r="AA17" s="91" t="str">
        <f>IFERROR('Vida Prima Directa'!AA17/'Vida Pólizas Emitidas'!AA17,"")</f>
        <v/>
      </c>
      <c r="AB17" s="91" t="str">
        <f>IFERROR('Vida Prima Directa'!AB17/'Vida Pólizas Emitidas'!AB17,"")</f>
        <v/>
      </c>
      <c r="AC17" s="91" t="str">
        <f>IFERROR('Vida Prima Directa'!AC17/'Vida Pólizas Emitidas'!AC17,"")</f>
        <v/>
      </c>
      <c r="AD17" s="91">
        <f>IFERROR('Vida Prima Directa'!AD17/'Vida Pólizas Emitidas'!AD17,"")</f>
        <v>17166.999435613889</v>
      </c>
      <c r="AE17" s="91" t="str">
        <f>IFERROR('Vida Prima Directa'!AE17/'Vida Pólizas Emitidas'!AE17,"")</f>
        <v/>
      </c>
      <c r="AF17" s="91" t="str">
        <f>IFERROR('Vida Prima Directa'!AF17/'Vida Pólizas Emitidas'!AF17,"")</f>
        <v/>
      </c>
      <c r="AG17" s="91" t="str">
        <f>IFERROR('Vida Prima Directa'!AG17/'Vida Pólizas Emitidas'!AG17,"")</f>
        <v/>
      </c>
      <c r="AH17" s="91" t="str">
        <f>IFERROR('Vida Prima Directa'!AH17/'Vida Pólizas Emitidas'!AH17,"")</f>
        <v/>
      </c>
      <c r="AI17" s="91" t="str">
        <f>IFERROR('Vida Prima Directa'!AI17/'Vida Pólizas Emitidas'!AI17,"")</f>
        <v/>
      </c>
      <c r="AJ17" s="91" t="str">
        <f>IFERROR('Vida Prima Directa'!AJ17/'Vida Pólizas Emitidas'!AJ17,"")</f>
        <v/>
      </c>
      <c r="AK17" s="91" t="str">
        <f>IFERROR('Vida Prima Directa'!AK17/'Vida Pólizas Emitidas'!AK17,"")</f>
        <v/>
      </c>
      <c r="AL17" s="91" t="str">
        <f>IFERROR('Vida Prima Directa'!AL17/'Vida Pólizas Emitidas'!AL17,"")</f>
        <v/>
      </c>
      <c r="AM17" s="91" t="str">
        <f>IFERROR('Vida Prima Directa'!AM17/'Vida Pólizas Emitidas'!AM17,"")</f>
        <v/>
      </c>
      <c r="AN17" s="91" t="str">
        <f>IFERROR('Vida Prima Directa'!AN17/'Vida Pólizas Emitidas'!AN17,"")</f>
        <v/>
      </c>
      <c r="AO17" s="91" t="str">
        <f>IFERROR('Vida Prima Directa'!AO17/'Vida Pólizas Emitidas'!AO17,"")</f>
        <v/>
      </c>
      <c r="AP17" s="91" t="str">
        <f>IFERROR('Vida Prima Directa'!AP17/'Vida Pólizas Emitidas'!AP17,"")</f>
        <v/>
      </c>
      <c r="AQ17" s="91">
        <f>IFERROR('Vida Prima Directa'!AQ17/'Vida Pólizas Emitidas'!AQ17,"")</f>
        <v>27209.833586042689</v>
      </c>
      <c r="AR17" s="211"/>
      <c r="AS17" s="91">
        <f>IFERROR('Vida Prima Directa'!AS17/'Vida Pólizas Emitidas'!AS17,"")</f>
        <v>15568.856979112214</v>
      </c>
      <c r="AT17" s="60">
        <f t="shared" si="0"/>
        <v>0.74770913642205494</v>
      </c>
    </row>
    <row r="18" spans="2:46" x14ac:dyDescent="0.2">
      <c r="B18" s="25" t="str">
        <f>'Datos Vida'!B255</f>
        <v>106. Dotal puro o Capital Diferido</v>
      </c>
      <c r="C18" s="91" t="str">
        <f>IFERROR('Vida Prima Directa'!C18/'Vida Pólizas Emitidas'!C18,"")</f>
        <v/>
      </c>
      <c r="D18" s="91" t="str">
        <f>IFERROR('Vida Prima Directa'!D18/'Vida Pólizas Emitidas'!D18,"")</f>
        <v/>
      </c>
      <c r="E18" s="91" t="str">
        <f>IFERROR('Vida Prima Directa'!E18/'Vida Pólizas Emitidas'!E18,"")</f>
        <v/>
      </c>
      <c r="F18" s="91" t="str">
        <f>IFERROR('Vida Prima Directa'!F18/'Vida Pólizas Emitidas'!F18,"")</f>
        <v/>
      </c>
      <c r="G18" s="91" t="str">
        <f>IFERROR('Vida Prima Directa'!G18/'Vida Pólizas Emitidas'!G18,"")</f>
        <v/>
      </c>
      <c r="H18" s="91" t="str">
        <f>IFERROR('Vida Prima Directa'!H18/'Vida Pólizas Emitidas'!H18,"")</f>
        <v/>
      </c>
      <c r="I18" s="91" t="str">
        <f>IFERROR('Vida Prima Directa'!I18/'Vida Pólizas Emitidas'!I18,"")</f>
        <v/>
      </c>
      <c r="J18" s="91" t="str">
        <f>IFERROR('Vida Prima Directa'!J18/'Vida Pólizas Emitidas'!J18,"")</f>
        <v/>
      </c>
      <c r="K18" s="91" t="str">
        <f>IFERROR('Vida Prima Directa'!K18/'Vida Pólizas Emitidas'!K18,"")</f>
        <v/>
      </c>
      <c r="L18" s="91" t="str">
        <f>IFERROR('Vida Prima Directa'!L18/'Vida Pólizas Emitidas'!L18,"")</f>
        <v/>
      </c>
      <c r="M18" s="91" t="str">
        <f>IFERROR('Vida Prima Directa'!M18/'Vida Pólizas Emitidas'!M18,"")</f>
        <v/>
      </c>
      <c r="N18" s="91" t="str">
        <f>IFERROR('Vida Prima Directa'!N18/'Vida Pólizas Emitidas'!N18,"")</f>
        <v/>
      </c>
      <c r="O18" s="91" t="str">
        <f>IFERROR('Vida Prima Directa'!O18/'Vida Pólizas Emitidas'!O18,"")</f>
        <v/>
      </c>
      <c r="P18" s="91" t="str">
        <f>IFERROR('Vida Prima Directa'!P18/'Vida Pólizas Emitidas'!P18,"")</f>
        <v/>
      </c>
      <c r="Q18" s="91" t="str">
        <f>IFERROR('Vida Prima Directa'!Q18/'Vida Pólizas Emitidas'!Q18,"")</f>
        <v/>
      </c>
      <c r="R18" s="91" t="str">
        <f>IFERROR('Vida Prima Directa'!R18/'Vida Pólizas Emitidas'!R18,"")</f>
        <v/>
      </c>
      <c r="S18" s="91" t="str">
        <f>IFERROR('Vida Prima Directa'!S18/'Vida Pólizas Emitidas'!S18,"")</f>
        <v/>
      </c>
      <c r="T18" s="91" t="str">
        <f>IFERROR('Vida Prima Directa'!T18/'Vida Pólizas Emitidas'!T18,"")</f>
        <v/>
      </c>
      <c r="U18" s="91" t="str">
        <f>IFERROR('Vida Prima Directa'!U18/'Vida Pólizas Emitidas'!U18,"")</f>
        <v/>
      </c>
      <c r="V18" s="91" t="str">
        <f>IFERROR('Vida Prima Directa'!V18/'Vida Pólizas Emitidas'!V18,"")</f>
        <v/>
      </c>
      <c r="W18" s="91" t="str">
        <f>IFERROR('Vida Prima Directa'!W18/'Vida Pólizas Emitidas'!W18,"")</f>
        <v/>
      </c>
      <c r="X18" s="91" t="str">
        <f>IFERROR('Vida Prima Directa'!X18/'Vida Pólizas Emitidas'!X18,"")</f>
        <v/>
      </c>
      <c r="Y18" s="91" t="str">
        <f>IFERROR('Vida Prima Directa'!Y18/'Vida Pólizas Emitidas'!Y18,"")</f>
        <v/>
      </c>
      <c r="Z18" s="91" t="str">
        <f>IFERROR('Vida Prima Directa'!Z18/'Vida Pólizas Emitidas'!Z18,"")</f>
        <v/>
      </c>
      <c r="AA18" s="91" t="str">
        <f>IFERROR('Vida Prima Directa'!AA18/'Vida Pólizas Emitidas'!AA18,"")</f>
        <v/>
      </c>
      <c r="AB18" s="91" t="str">
        <f>IFERROR('Vida Prima Directa'!AB18/'Vida Pólizas Emitidas'!AB18,"")</f>
        <v/>
      </c>
      <c r="AC18" s="91" t="str">
        <f>IFERROR('Vida Prima Directa'!AC18/'Vida Pólizas Emitidas'!AC18,"")</f>
        <v/>
      </c>
      <c r="AD18" s="91" t="str">
        <f>IFERROR('Vida Prima Directa'!AD18/'Vida Pólizas Emitidas'!AD18,"")</f>
        <v/>
      </c>
      <c r="AE18" s="91" t="str">
        <f>IFERROR('Vida Prima Directa'!AE18/'Vida Pólizas Emitidas'!AE18,"")</f>
        <v/>
      </c>
      <c r="AF18" s="91" t="str">
        <f>IFERROR('Vida Prima Directa'!AF18/'Vida Pólizas Emitidas'!AF18,"")</f>
        <v/>
      </c>
      <c r="AG18" s="91" t="str">
        <f>IFERROR('Vida Prima Directa'!AG18/'Vida Pólizas Emitidas'!AG18,"")</f>
        <v/>
      </c>
      <c r="AH18" s="91" t="str">
        <f>IFERROR('Vida Prima Directa'!AH18/'Vida Pólizas Emitidas'!AH18,"")</f>
        <v/>
      </c>
      <c r="AI18" s="91" t="str">
        <f>IFERROR('Vida Prima Directa'!AI18/'Vida Pólizas Emitidas'!AI18,"")</f>
        <v/>
      </c>
      <c r="AJ18" s="91" t="str">
        <f>IFERROR('Vida Prima Directa'!AJ18/'Vida Pólizas Emitidas'!AJ18,"")</f>
        <v/>
      </c>
      <c r="AK18" s="91" t="str">
        <f>IFERROR('Vida Prima Directa'!AK18/'Vida Pólizas Emitidas'!AK18,"")</f>
        <v/>
      </c>
      <c r="AL18" s="91" t="str">
        <f>IFERROR('Vida Prima Directa'!AL18/'Vida Pólizas Emitidas'!AL18,"")</f>
        <v/>
      </c>
      <c r="AM18" s="91" t="str">
        <f>IFERROR('Vida Prima Directa'!AM18/'Vida Pólizas Emitidas'!AM18,"")</f>
        <v/>
      </c>
      <c r="AN18" s="91" t="str">
        <f>IFERROR('Vida Prima Directa'!AN18/'Vida Pólizas Emitidas'!AN18,"")</f>
        <v/>
      </c>
      <c r="AO18" s="91" t="str">
        <f>IFERROR('Vida Prima Directa'!AO18/'Vida Pólizas Emitidas'!AO18,"")</f>
        <v/>
      </c>
      <c r="AP18" s="91" t="str">
        <f>IFERROR('Vida Prima Directa'!AP18/'Vida Pólizas Emitidas'!AP18,"")</f>
        <v/>
      </c>
      <c r="AQ18" s="91" t="str">
        <f>IFERROR('Vida Prima Directa'!AQ18/'Vida Pólizas Emitidas'!AQ18,"")</f>
        <v/>
      </c>
      <c r="AR18" s="211"/>
      <c r="AS18" s="91" t="str">
        <f>IFERROR('Vida Prima Directa'!AS18/'Vida Pólizas Emitidas'!AS18,"")</f>
        <v/>
      </c>
      <c r="AT18" s="60" t="str">
        <f t="shared" si="0"/>
        <v/>
      </c>
    </row>
    <row r="19" spans="2:46" x14ac:dyDescent="0.2">
      <c r="B19" s="25" t="str">
        <f>'Datos Vida'!B256</f>
        <v>107. Protección Familiar</v>
      </c>
      <c r="C19" s="91" t="str">
        <f>IFERROR('Vida Prima Directa'!C19/'Vida Pólizas Emitidas'!C19,"")</f>
        <v/>
      </c>
      <c r="D19" s="91" t="str">
        <f>IFERROR('Vida Prima Directa'!D19/'Vida Pólizas Emitidas'!D19,"")</f>
        <v/>
      </c>
      <c r="E19" s="91" t="str">
        <f>IFERROR('Vida Prima Directa'!E19/'Vida Pólizas Emitidas'!E19,"")</f>
        <v/>
      </c>
      <c r="F19" s="91" t="str">
        <f>IFERROR('Vida Prima Directa'!F19/'Vida Pólizas Emitidas'!F19,"")</f>
        <v/>
      </c>
      <c r="G19" s="91" t="str">
        <f>IFERROR('Vida Prima Directa'!G19/'Vida Pólizas Emitidas'!G19,"")</f>
        <v/>
      </c>
      <c r="H19" s="91" t="str">
        <f>IFERROR('Vida Prima Directa'!H19/'Vida Pólizas Emitidas'!H19,"")</f>
        <v/>
      </c>
      <c r="I19" s="91" t="str">
        <f>IFERROR('Vida Prima Directa'!I19/'Vida Pólizas Emitidas'!I19,"")</f>
        <v/>
      </c>
      <c r="J19" s="91" t="str">
        <f>IFERROR('Vida Prima Directa'!J19/'Vida Pólizas Emitidas'!J19,"")</f>
        <v/>
      </c>
      <c r="K19" s="91" t="str">
        <f>IFERROR('Vida Prima Directa'!K19/'Vida Pólizas Emitidas'!K19,"")</f>
        <v/>
      </c>
      <c r="L19" s="91" t="str">
        <f>IFERROR('Vida Prima Directa'!L19/'Vida Pólizas Emitidas'!L19,"")</f>
        <v/>
      </c>
      <c r="M19" s="91" t="str">
        <f>IFERROR('Vida Prima Directa'!M19/'Vida Pólizas Emitidas'!M19,"")</f>
        <v/>
      </c>
      <c r="N19" s="91" t="str">
        <f>IFERROR('Vida Prima Directa'!N19/'Vida Pólizas Emitidas'!N19,"")</f>
        <v/>
      </c>
      <c r="O19" s="91" t="str">
        <f>IFERROR('Vida Prima Directa'!O19/'Vida Pólizas Emitidas'!O19,"")</f>
        <v/>
      </c>
      <c r="P19" s="91" t="str">
        <f>IFERROR('Vida Prima Directa'!P19/'Vida Pólizas Emitidas'!P19,"")</f>
        <v/>
      </c>
      <c r="Q19" s="91" t="str">
        <f>IFERROR('Vida Prima Directa'!Q19/'Vida Pólizas Emitidas'!Q19,"")</f>
        <v/>
      </c>
      <c r="R19" s="91" t="str">
        <f>IFERROR('Vida Prima Directa'!R19/'Vida Pólizas Emitidas'!R19,"")</f>
        <v/>
      </c>
      <c r="S19" s="91" t="str">
        <f>IFERROR('Vida Prima Directa'!S19/'Vida Pólizas Emitidas'!S19,"")</f>
        <v/>
      </c>
      <c r="T19" s="91" t="str">
        <f>IFERROR('Vida Prima Directa'!T19/'Vida Pólizas Emitidas'!T19,"")</f>
        <v/>
      </c>
      <c r="U19" s="91" t="str">
        <f>IFERROR('Vida Prima Directa'!U19/'Vida Pólizas Emitidas'!U19,"")</f>
        <v/>
      </c>
      <c r="V19" s="91" t="str">
        <f>IFERROR('Vida Prima Directa'!V19/'Vida Pólizas Emitidas'!V19,"")</f>
        <v/>
      </c>
      <c r="W19" s="91" t="str">
        <f>IFERROR('Vida Prima Directa'!W19/'Vida Pólizas Emitidas'!W19,"")</f>
        <v/>
      </c>
      <c r="X19" s="91" t="str">
        <f>IFERROR('Vida Prima Directa'!X19/'Vida Pólizas Emitidas'!X19,"")</f>
        <v/>
      </c>
      <c r="Y19" s="91" t="str">
        <f>IFERROR('Vida Prima Directa'!Y19/'Vida Pólizas Emitidas'!Y19,"")</f>
        <v/>
      </c>
      <c r="Z19" s="91" t="str">
        <f>IFERROR('Vida Prima Directa'!Z19/'Vida Pólizas Emitidas'!Z19,"")</f>
        <v/>
      </c>
      <c r="AA19" s="91">
        <f>IFERROR('Vida Prima Directa'!AA19/'Vida Pólizas Emitidas'!AA19,"")</f>
        <v>401.18321428227921</v>
      </c>
      <c r="AB19" s="91" t="str">
        <f>IFERROR('Vida Prima Directa'!AB19/'Vida Pólizas Emitidas'!AB19,"")</f>
        <v/>
      </c>
      <c r="AC19" s="91" t="str">
        <f>IFERROR('Vida Prima Directa'!AC19/'Vida Pólizas Emitidas'!AC19,"")</f>
        <v/>
      </c>
      <c r="AD19" s="91" t="str">
        <f>IFERROR('Vida Prima Directa'!AD19/'Vida Pólizas Emitidas'!AD19,"")</f>
        <v/>
      </c>
      <c r="AE19" s="91" t="str">
        <f>IFERROR('Vida Prima Directa'!AE19/'Vida Pólizas Emitidas'!AE19,"")</f>
        <v/>
      </c>
      <c r="AF19" s="91" t="str">
        <f>IFERROR('Vida Prima Directa'!AF19/'Vida Pólizas Emitidas'!AF19,"")</f>
        <v/>
      </c>
      <c r="AG19" s="91" t="str">
        <f>IFERROR('Vida Prima Directa'!AG19/'Vida Pólizas Emitidas'!AG19,"")</f>
        <v/>
      </c>
      <c r="AH19" s="91">
        <f>IFERROR('Vida Prima Directa'!AH19/'Vida Pólizas Emitidas'!AH19,"")</f>
        <v>24.764533757964521</v>
      </c>
      <c r="AI19" s="91" t="str">
        <f>IFERROR('Vida Prima Directa'!AI19/'Vida Pólizas Emitidas'!AI19,"")</f>
        <v/>
      </c>
      <c r="AJ19" s="91" t="str">
        <f>IFERROR('Vida Prima Directa'!AJ19/'Vida Pólizas Emitidas'!AJ19,"")</f>
        <v/>
      </c>
      <c r="AK19" s="91" t="str">
        <f>IFERROR('Vida Prima Directa'!AK19/'Vida Pólizas Emitidas'!AK19,"")</f>
        <v/>
      </c>
      <c r="AL19" s="91" t="str">
        <f>IFERROR('Vida Prima Directa'!AL19/'Vida Pólizas Emitidas'!AL19,"")</f>
        <v/>
      </c>
      <c r="AM19" s="91" t="str">
        <f>IFERROR('Vida Prima Directa'!AM19/'Vida Pólizas Emitidas'!AM19,"")</f>
        <v/>
      </c>
      <c r="AN19" s="91" t="str">
        <f>IFERROR('Vida Prima Directa'!AN19/'Vida Pólizas Emitidas'!AN19,"")</f>
        <v/>
      </c>
      <c r="AO19" s="91" t="str">
        <f>IFERROR('Vida Prima Directa'!AO19/'Vida Pólizas Emitidas'!AO19,"")</f>
        <v/>
      </c>
      <c r="AP19" s="91" t="str">
        <f>IFERROR('Vida Prima Directa'!AP19/'Vida Pólizas Emitidas'!AP19,"")</f>
        <v/>
      </c>
      <c r="AQ19" s="91">
        <f>IFERROR('Vida Prima Directa'!AQ19/'Vida Pólizas Emitidas'!AQ19,"")</f>
        <v>182.12287662467725</v>
      </c>
      <c r="AR19" s="211"/>
      <c r="AS19" s="91">
        <f>IFERROR('Vida Prima Directa'!AS19/'Vida Pólizas Emitidas'!AS19,"")</f>
        <v>38.431133865213972</v>
      </c>
      <c r="AT19" s="60">
        <f t="shared" si="0"/>
        <v>3.7389410175463542</v>
      </c>
    </row>
    <row r="20" spans="2:46" x14ac:dyDescent="0.2">
      <c r="B20" s="25" t="str">
        <f>'Datos Vida'!B257</f>
        <v>108. Incapacidad o Invalidez</v>
      </c>
      <c r="C20" s="91" t="str">
        <f>IFERROR('Vida Prima Directa'!C20/'Vida Pólizas Emitidas'!C20,"")</f>
        <v/>
      </c>
      <c r="D20" s="91" t="str">
        <f>IFERROR('Vida Prima Directa'!D20/'Vida Pólizas Emitidas'!D20,"")</f>
        <v/>
      </c>
      <c r="E20" s="91" t="str">
        <f>IFERROR('Vida Prima Directa'!E20/'Vida Pólizas Emitidas'!E20,"")</f>
        <v/>
      </c>
      <c r="F20" s="91" t="str">
        <f>IFERROR('Vida Prima Directa'!F20/'Vida Pólizas Emitidas'!F20,"")</f>
        <v/>
      </c>
      <c r="G20" s="91">
        <f>IFERROR('Vida Prima Directa'!G20/'Vida Pólizas Emitidas'!G20,"")</f>
        <v>23.328412956908096</v>
      </c>
      <c r="H20" s="91" t="str">
        <f>IFERROR('Vida Prima Directa'!H20/'Vida Pólizas Emitidas'!H20,"")</f>
        <v/>
      </c>
      <c r="I20" s="91" t="str">
        <f>IFERROR('Vida Prima Directa'!I20/'Vida Pólizas Emitidas'!I20,"")</f>
        <v/>
      </c>
      <c r="J20" s="91" t="str">
        <f>IFERROR('Vida Prima Directa'!J20/'Vida Pólizas Emitidas'!J20,"")</f>
        <v/>
      </c>
      <c r="K20" s="91" t="str">
        <f>IFERROR('Vida Prima Directa'!K20/'Vida Pólizas Emitidas'!K20,"")</f>
        <v/>
      </c>
      <c r="L20" s="91">
        <f>IFERROR('Vida Prima Directa'!L20/'Vida Pólizas Emitidas'!L20,"")</f>
        <v>9156.1526081000138</v>
      </c>
      <c r="M20" s="91" t="str">
        <f>IFERROR('Vida Prima Directa'!M20/'Vida Pólizas Emitidas'!M20,"")</f>
        <v/>
      </c>
      <c r="N20" s="91" t="str">
        <f>IFERROR('Vida Prima Directa'!N20/'Vida Pólizas Emitidas'!N20,"")</f>
        <v/>
      </c>
      <c r="O20" s="91" t="str">
        <f>IFERROR('Vida Prima Directa'!O20/'Vida Pólizas Emitidas'!O20,"")</f>
        <v/>
      </c>
      <c r="P20" s="91">
        <f>IFERROR('Vida Prima Directa'!P20/'Vida Pólizas Emitidas'!P20,"")</f>
        <v>8.303946334419102</v>
      </c>
      <c r="Q20" s="91">
        <f>IFERROR('Vida Prima Directa'!Q20/'Vida Pólizas Emitidas'!Q20,"")</f>
        <v>210.01397527519353</v>
      </c>
      <c r="R20" s="91">
        <f>IFERROR('Vida Prima Directa'!R20/'Vida Pólizas Emitidas'!R20,"")</f>
        <v>36.530358342027561</v>
      </c>
      <c r="S20" s="91" t="str">
        <f>IFERROR('Vida Prima Directa'!S20/'Vida Pólizas Emitidas'!S20,"")</f>
        <v/>
      </c>
      <c r="T20" s="91" t="str">
        <f>IFERROR('Vida Prima Directa'!T20/'Vida Pólizas Emitidas'!T20,"")</f>
        <v/>
      </c>
      <c r="U20" s="91">
        <f>IFERROR('Vida Prima Directa'!U20/'Vida Pólizas Emitidas'!U20,"")</f>
        <v>0.25948627947713165</v>
      </c>
      <c r="V20" s="91" t="str">
        <f>IFERROR('Vida Prima Directa'!V20/'Vida Pólizas Emitidas'!V20,"")</f>
        <v/>
      </c>
      <c r="W20" s="91" t="str">
        <f>IFERROR('Vida Prima Directa'!W20/'Vida Pólizas Emitidas'!W20,"")</f>
        <v/>
      </c>
      <c r="X20" s="91" t="str">
        <f>IFERROR('Vida Prima Directa'!X20/'Vida Pólizas Emitidas'!X20,"")</f>
        <v/>
      </c>
      <c r="Y20" s="91" t="str">
        <f>IFERROR('Vida Prima Directa'!Y20/'Vida Pólizas Emitidas'!Y20,"")</f>
        <v/>
      </c>
      <c r="Z20" s="91">
        <f>IFERROR('Vida Prima Directa'!Z20/'Vida Pólizas Emitidas'!Z20,"")</f>
        <v>12.103524709140762</v>
      </c>
      <c r="AA20" s="91" t="str">
        <f>IFERROR('Vida Prima Directa'!AA20/'Vida Pólizas Emitidas'!AA20,"")</f>
        <v/>
      </c>
      <c r="AB20" s="91" t="str">
        <f>IFERROR('Vida Prima Directa'!AB20/'Vida Pólizas Emitidas'!AB20,"")</f>
        <v/>
      </c>
      <c r="AC20" s="91">
        <f>IFERROR('Vida Prima Directa'!AC20/'Vida Pólizas Emitidas'!AC20,"")</f>
        <v>603.22198229723961</v>
      </c>
      <c r="AD20" s="91" t="str">
        <f>IFERROR('Vida Prima Directa'!AD20/'Vida Pólizas Emitidas'!AD20,"")</f>
        <v/>
      </c>
      <c r="AE20" s="91" t="str">
        <f>IFERROR('Vida Prima Directa'!AE20/'Vida Pólizas Emitidas'!AE20,"")</f>
        <v/>
      </c>
      <c r="AF20" s="91" t="str">
        <f>IFERROR('Vida Prima Directa'!AF20/'Vida Pólizas Emitidas'!AF20,"")</f>
        <v/>
      </c>
      <c r="AG20" s="91">
        <f>IFERROR('Vida Prima Directa'!AG20/'Vida Pólizas Emitidas'!AG20,"")</f>
        <v>5.3992550632611366E-2</v>
      </c>
      <c r="AH20" s="91" t="str">
        <f>IFERROR('Vida Prima Directa'!AH20/'Vida Pólizas Emitidas'!AH20,"")</f>
        <v/>
      </c>
      <c r="AI20" s="91" t="str">
        <f>IFERROR('Vida Prima Directa'!AI20/'Vida Pólizas Emitidas'!AI20,"")</f>
        <v/>
      </c>
      <c r="AJ20" s="91">
        <f>IFERROR('Vida Prima Directa'!AJ20/'Vida Pólizas Emitidas'!AJ20,"")</f>
        <v>0.2307757158446305</v>
      </c>
      <c r="AK20" s="91" t="str">
        <f>IFERROR('Vida Prima Directa'!AK20/'Vida Pólizas Emitidas'!AK20,"")</f>
        <v/>
      </c>
      <c r="AL20" s="91" t="str">
        <f>IFERROR('Vida Prima Directa'!AL20/'Vida Pólizas Emitidas'!AL20,"")</f>
        <v/>
      </c>
      <c r="AM20" s="91" t="str">
        <f>IFERROR('Vida Prima Directa'!AM20/'Vida Pólizas Emitidas'!AM20,"")</f>
        <v/>
      </c>
      <c r="AN20" s="91" t="str">
        <f>IFERROR('Vida Prima Directa'!AN20/'Vida Pólizas Emitidas'!AN20,"")</f>
        <v/>
      </c>
      <c r="AO20" s="91" t="str">
        <f>IFERROR('Vida Prima Directa'!AO20/'Vida Pólizas Emitidas'!AO20,"")</f>
        <v/>
      </c>
      <c r="AP20" s="91" t="str">
        <f>IFERROR('Vida Prima Directa'!AP20/'Vida Pólizas Emitidas'!AP20,"")</f>
        <v/>
      </c>
      <c r="AQ20" s="91">
        <f>IFERROR('Vida Prima Directa'!AQ20/'Vida Pólizas Emitidas'!AQ20,"")</f>
        <v>8.9902355874604183</v>
      </c>
      <c r="AR20" s="211"/>
      <c r="AS20" s="91">
        <f>IFERROR('Vida Prima Directa'!AS20/'Vida Pólizas Emitidas'!AS20,"")</f>
        <v>12.520008964784138</v>
      </c>
      <c r="AT20" s="60">
        <f t="shared" si="0"/>
        <v>-0.28193057906365304</v>
      </c>
    </row>
    <row r="21" spans="2:46" x14ac:dyDescent="0.2">
      <c r="B21" s="25" t="str">
        <f>'Datos Vida'!B258</f>
        <v>109. Salud</v>
      </c>
      <c r="C21" s="91" t="str">
        <f>IFERROR('Vida Prima Directa'!C21/'Vida Pólizas Emitidas'!C21,"")</f>
        <v/>
      </c>
      <c r="D21" s="91">
        <f>IFERROR('Vida Prima Directa'!D21/'Vida Pólizas Emitidas'!D21,"")</f>
        <v>23.665547702194846</v>
      </c>
      <c r="E21" s="91" t="str">
        <f>IFERROR('Vida Prima Directa'!E21/'Vida Pólizas Emitidas'!E21,"")</f>
        <v/>
      </c>
      <c r="F21" s="91">
        <f>IFERROR('Vida Prima Directa'!F21/'Vida Pólizas Emitidas'!F21,"")</f>
        <v>2.9045055541265583</v>
      </c>
      <c r="G21" s="91">
        <f>IFERROR('Vida Prima Directa'!G21/'Vida Pólizas Emitidas'!G21,"")</f>
        <v>26.153874306786115</v>
      </c>
      <c r="H21" s="91" t="str">
        <f>IFERROR('Vida Prima Directa'!H21/'Vida Pólizas Emitidas'!H21,"")</f>
        <v/>
      </c>
      <c r="I21" s="91">
        <f>IFERROR('Vida Prima Directa'!I21/'Vida Pólizas Emitidas'!I21,"")</f>
        <v>267.79984649027773</v>
      </c>
      <c r="J21" s="91" t="str">
        <f>IFERROR('Vida Prima Directa'!J21/'Vida Pólizas Emitidas'!J21,"")</f>
        <v/>
      </c>
      <c r="K21" s="91" t="str">
        <f>IFERROR('Vida Prima Directa'!K21/'Vida Pólizas Emitidas'!K21,"")</f>
        <v/>
      </c>
      <c r="L21" s="91" t="str">
        <f>IFERROR('Vida Prima Directa'!L21/'Vida Pólizas Emitidas'!L21,"")</f>
        <v/>
      </c>
      <c r="M21" s="91" t="str">
        <f>IFERROR('Vida Prima Directa'!M21/'Vida Pólizas Emitidas'!M21,"")</f>
        <v/>
      </c>
      <c r="N21" s="91">
        <f>IFERROR('Vida Prima Directa'!N21/'Vida Pólizas Emitidas'!N21,"")</f>
        <v>142.1935539004441</v>
      </c>
      <c r="O21" s="91" t="str">
        <f>IFERROR('Vida Prima Directa'!O21/'Vida Pólizas Emitidas'!O21,"")</f>
        <v/>
      </c>
      <c r="P21" s="91">
        <f>IFERROR('Vida Prima Directa'!P21/'Vida Pólizas Emitidas'!P21,"")</f>
        <v>99.627802230802658</v>
      </c>
      <c r="Q21" s="91">
        <f>IFERROR('Vida Prima Directa'!Q21/'Vida Pólizas Emitidas'!Q21,"")</f>
        <v>216.68314980356544</v>
      </c>
      <c r="R21" s="91">
        <f>IFERROR('Vida Prima Directa'!R21/'Vida Pólizas Emitidas'!R21,"")</f>
        <v>67.686107251695944</v>
      </c>
      <c r="S21" s="91" t="str">
        <f>IFERROR('Vida Prima Directa'!S21/'Vida Pólizas Emitidas'!S21,"")</f>
        <v/>
      </c>
      <c r="T21" s="91" t="str">
        <f>IFERROR('Vida Prima Directa'!T21/'Vida Pólizas Emitidas'!T21,"")</f>
        <v/>
      </c>
      <c r="U21" s="91">
        <f>IFERROR('Vida Prima Directa'!U21/'Vida Pólizas Emitidas'!U21,"")</f>
        <v>13.986523311396903</v>
      </c>
      <c r="V21" s="91" t="str">
        <f>IFERROR('Vida Prima Directa'!V21/'Vida Pólizas Emitidas'!V21,"")</f>
        <v/>
      </c>
      <c r="W21" s="91" t="str">
        <f>IFERROR('Vida Prima Directa'!W21/'Vida Pólizas Emitidas'!W21,"")</f>
        <v/>
      </c>
      <c r="X21" s="91" t="str">
        <f>IFERROR('Vida Prima Directa'!X21/'Vida Pólizas Emitidas'!X21,"")</f>
        <v/>
      </c>
      <c r="Y21" s="91" t="str">
        <f>IFERROR('Vida Prima Directa'!Y21/'Vida Pólizas Emitidas'!Y21,"")</f>
        <v/>
      </c>
      <c r="Z21" s="91">
        <f>IFERROR('Vida Prima Directa'!Z21/'Vida Pólizas Emitidas'!Z21,"")</f>
        <v>33.513166048194208</v>
      </c>
      <c r="AA21" s="91">
        <f>IFERROR('Vida Prima Directa'!AA21/'Vida Pólizas Emitidas'!AA21,"")</f>
        <v>43.016072330130584</v>
      </c>
      <c r="AB21" s="91" t="str">
        <f>IFERROR('Vida Prima Directa'!AB21/'Vida Pólizas Emitidas'!AB21,"")</f>
        <v/>
      </c>
      <c r="AC21" s="91" t="str">
        <f>IFERROR('Vida Prima Directa'!AC21/'Vida Pólizas Emitidas'!AC21,"")</f>
        <v/>
      </c>
      <c r="AD21" s="91" t="str">
        <f>IFERROR('Vida Prima Directa'!AD21/'Vida Pólizas Emitidas'!AD21,"")</f>
        <v/>
      </c>
      <c r="AE21" s="91" t="str">
        <f>IFERROR('Vida Prima Directa'!AE21/'Vida Pólizas Emitidas'!AE21,"")</f>
        <v/>
      </c>
      <c r="AF21" s="91" t="str">
        <f>IFERROR('Vida Prima Directa'!AF21/'Vida Pólizas Emitidas'!AF21,"")</f>
        <v/>
      </c>
      <c r="AG21" s="91" t="str">
        <f>IFERROR('Vida Prima Directa'!AG21/'Vida Pólizas Emitidas'!AG21,"")</f>
        <v/>
      </c>
      <c r="AH21" s="91">
        <f>IFERROR('Vida Prima Directa'!AH21/'Vida Pólizas Emitidas'!AH21,"")</f>
        <v>3.3008512567420656</v>
      </c>
      <c r="AI21" s="91">
        <f>IFERROR('Vida Prima Directa'!AI21/'Vida Pólizas Emitidas'!AI21,"")</f>
        <v>172.91805605168832</v>
      </c>
      <c r="AJ21" s="91">
        <f>IFERROR('Vida Prima Directa'!AJ21/'Vida Pólizas Emitidas'!AJ21,"")</f>
        <v>0.58797715503166292</v>
      </c>
      <c r="AK21" s="91" t="str">
        <f>IFERROR('Vida Prima Directa'!AK21/'Vida Pólizas Emitidas'!AK21,"")</f>
        <v/>
      </c>
      <c r="AL21" s="91" t="str">
        <f>IFERROR('Vida Prima Directa'!AL21/'Vida Pólizas Emitidas'!AL21,"")</f>
        <v/>
      </c>
      <c r="AM21" s="91" t="str">
        <f>IFERROR('Vida Prima Directa'!AM21/'Vida Pólizas Emitidas'!AM21,"")</f>
        <v/>
      </c>
      <c r="AN21" s="91" t="str">
        <f>IFERROR('Vida Prima Directa'!AN21/'Vida Pólizas Emitidas'!AN21,"")</f>
        <v/>
      </c>
      <c r="AO21" s="91" t="str">
        <f>IFERROR('Vida Prima Directa'!AO21/'Vida Pólizas Emitidas'!AO21,"")</f>
        <v/>
      </c>
      <c r="AP21" s="91" t="str">
        <f>IFERROR('Vida Prima Directa'!AP21/'Vida Pólizas Emitidas'!AP21,"")</f>
        <v/>
      </c>
      <c r="AQ21" s="91">
        <f>IFERROR('Vida Prima Directa'!AQ21/'Vida Pólizas Emitidas'!AQ21,"")</f>
        <v>37.567570563703704</v>
      </c>
      <c r="AR21" s="211"/>
      <c r="AS21" s="91">
        <f>IFERROR('Vida Prima Directa'!AS21/'Vida Pólizas Emitidas'!AS21,"")</f>
        <v>37.667382962933111</v>
      </c>
      <c r="AT21" s="60">
        <f t="shared" si="0"/>
        <v>-2.6498363140233794E-3</v>
      </c>
    </row>
    <row r="22" spans="2:46" x14ac:dyDescent="0.2">
      <c r="B22" s="25" t="str">
        <f>'Datos Vida'!B259</f>
        <v>110. Accidentes Personales</v>
      </c>
      <c r="C22" s="91" t="str">
        <f>IFERROR('Vida Prima Directa'!C22/'Vida Pólizas Emitidas'!C22,"")</f>
        <v/>
      </c>
      <c r="D22" s="91" t="str">
        <f>IFERROR('Vida Prima Directa'!D22/'Vida Pólizas Emitidas'!D22,"")</f>
        <v/>
      </c>
      <c r="E22" s="91" t="str">
        <f>IFERROR('Vida Prima Directa'!E22/'Vida Pólizas Emitidas'!E22,"")</f>
        <v/>
      </c>
      <c r="F22" s="91">
        <f>IFERROR('Vida Prima Directa'!F22/'Vida Pólizas Emitidas'!F22,"")</f>
        <v>1.6452844713766994</v>
      </c>
      <c r="G22" s="91">
        <f>IFERROR('Vida Prima Directa'!G22/'Vida Pólizas Emitidas'!G22,"")</f>
        <v>16.501022120601725</v>
      </c>
      <c r="H22" s="91" t="str">
        <f>IFERROR('Vida Prima Directa'!H22/'Vida Pólizas Emitidas'!H22,"")</f>
        <v/>
      </c>
      <c r="I22" s="91" t="str">
        <f>IFERROR('Vida Prima Directa'!I22/'Vida Pólizas Emitidas'!I22,"")</f>
        <v/>
      </c>
      <c r="J22" s="91">
        <f>IFERROR('Vida Prima Directa'!J22/'Vida Pólizas Emitidas'!J22,"")</f>
        <v>0.86824081734386027</v>
      </c>
      <c r="K22" s="91" t="str">
        <f>IFERROR('Vida Prima Directa'!K22/'Vida Pólizas Emitidas'!K22,"")</f>
        <v/>
      </c>
      <c r="L22" s="91">
        <f>IFERROR('Vida Prima Directa'!L22/'Vida Pólizas Emitidas'!L22,"")</f>
        <v>1857.8457109350084</v>
      </c>
      <c r="M22" s="91" t="str">
        <f>IFERROR('Vida Prima Directa'!M22/'Vida Pólizas Emitidas'!M22,"")</f>
        <v/>
      </c>
      <c r="N22" s="91">
        <f>IFERROR('Vida Prima Directa'!N22/'Vida Pólizas Emitidas'!N22,"")</f>
        <v>1200.0604189112553</v>
      </c>
      <c r="O22" s="91" t="str">
        <f>IFERROR('Vida Prima Directa'!O22/'Vida Pólizas Emitidas'!O22,"")</f>
        <v/>
      </c>
      <c r="P22" s="91">
        <f>IFERROR('Vida Prima Directa'!P22/'Vida Pólizas Emitidas'!P22,"")</f>
        <v>12.391192846083291</v>
      </c>
      <c r="Q22" s="91">
        <f>IFERROR('Vida Prima Directa'!Q22/'Vida Pólizas Emitidas'!Q22,"")</f>
        <v>8226.0211595464098</v>
      </c>
      <c r="R22" s="91">
        <f>IFERROR('Vida Prima Directa'!R22/'Vida Pólizas Emitidas'!R22,"")</f>
        <v>40.273593937050521</v>
      </c>
      <c r="S22" s="91" t="str">
        <f>IFERROR('Vida Prima Directa'!S22/'Vida Pólizas Emitidas'!S22,"")</f>
        <v/>
      </c>
      <c r="T22" s="91" t="str">
        <f>IFERROR('Vida Prima Directa'!T22/'Vida Pólizas Emitidas'!T22,"")</f>
        <v/>
      </c>
      <c r="U22" s="91">
        <f>IFERROR('Vida Prima Directa'!U22/'Vida Pólizas Emitidas'!U22,"")</f>
        <v>1.760171044333722</v>
      </c>
      <c r="V22" s="91" t="str">
        <f>IFERROR('Vida Prima Directa'!V22/'Vida Pólizas Emitidas'!V22,"")</f>
        <v/>
      </c>
      <c r="W22" s="91" t="str">
        <f>IFERROR('Vida Prima Directa'!W22/'Vida Pólizas Emitidas'!W22,"")</f>
        <v/>
      </c>
      <c r="X22" s="91" t="str">
        <f>IFERROR('Vida Prima Directa'!X22/'Vida Pólizas Emitidas'!X22,"")</f>
        <v/>
      </c>
      <c r="Y22" s="91">
        <f>IFERROR('Vida Prima Directa'!Y22/'Vida Pólizas Emitidas'!Y22,"")</f>
        <v>8.6257155152221525</v>
      </c>
      <c r="Z22" s="91">
        <f>IFERROR('Vida Prima Directa'!Z22/'Vida Pólizas Emitidas'!Z22,"")</f>
        <v>35.66840906906446</v>
      </c>
      <c r="AA22" s="91">
        <f>IFERROR('Vida Prima Directa'!AA22/'Vida Pólizas Emitidas'!AA22,"")</f>
        <v>7.3285345056417244</v>
      </c>
      <c r="AB22" s="91" t="str">
        <f>IFERROR('Vida Prima Directa'!AB22/'Vida Pólizas Emitidas'!AB22,"")</f>
        <v/>
      </c>
      <c r="AC22" s="91">
        <f>IFERROR('Vida Prima Directa'!AC22/'Vida Pólizas Emitidas'!AC22,"")</f>
        <v>106.26039938397206</v>
      </c>
      <c r="AD22" s="91" t="str">
        <f>IFERROR('Vida Prima Directa'!AD22/'Vida Pólizas Emitidas'!AD22,"")</f>
        <v/>
      </c>
      <c r="AE22" s="91" t="str">
        <f>IFERROR('Vida Prima Directa'!AE22/'Vida Pólizas Emitidas'!AE22,"")</f>
        <v/>
      </c>
      <c r="AF22" s="91" t="str">
        <f>IFERROR('Vida Prima Directa'!AF22/'Vida Pólizas Emitidas'!AF22,"")</f>
        <v/>
      </c>
      <c r="AG22" s="91">
        <f>IFERROR('Vida Prima Directa'!AG22/'Vida Pólizas Emitidas'!AG22,"")</f>
        <v>0.11403222846405138</v>
      </c>
      <c r="AH22" s="91">
        <f>IFERROR('Vida Prima Directa'!AH22/'Vida Pólizas Emitidas'!AH22,"")</f>
        <v>1.443610053496863</v>
      </c>
      <c r="AI22" s="91" t="str">
        <f>IFERROR('Vida Prima Directa'!AI22/'Vida Pólizas Emitidas'!AI22,"")</f>
        <v/>
      </c>
      <c r="AJ22" s="91">
        <f>IFERROR('Vida Prima Directa'!AJ22/'Vida Pólizas Emitidas'!AJ22,"")</f>
        <v>0.14448798242802904</v>
      </c>
      <c r="AK22" s="91" t="str">
        <f>IFERROR('Vida Prima Directa'!AK22/'Vida Pólizas Emitidas'!AK22,"")</f>
        <v/>
      </c>
      <c r="AL22" s="91" t="str">
        <f>IFERROR('Vida Prima Directa'!AL22/'Vida Pólizas Emitidas'!AL22,"")</f>
        <v/>
      </c>
      <c r="AM22" s="91" t="str">
        <f>IFERROR('Vida Prima Directa'!AM22/'Vida Pólizas Emitidas'!AM22,"")</f>
        <v/>
      </c>
      <c r="AN22" s="91" t="str">
        <f>IFERROR('Vida Prima Directa'!AN22/'Vida Pólizas Emitidas'!AN22,"")</f>
        <v/>
      </c>
      <c r="AO22" s="91" t="str">
        <f>IFERROR('Vida Prima Directa'!AO22/'Vida Pólizas Emitidas'!AO22,"")</f>
        <v/>
      </c>
      <c r="AP22" s="91" t="str">
        <f>IFERROR('Vida Prima Directa'!AP22/'Vida Pólizas Emitidas'!AP22,"")</f>
        <v/>
      </c>
      <c r="AQ22" s="91">
        <f>IFERROR('Vida Prima Directa'!AQ22/'Vida Pólizas Emitidas'!AQ22,"")</f>
        <v>8.8554323051442356</v>
      </c>
      <c r="AR22" s="211"/>
      <c r="AS22" s="91">
        <f>IFERROR('Vida Prima Directa'!AS22/'Vida Pólizas Emitidas'!AS22,"")</f>
        <v>13.128078910490368</v>
      </c>
      <c r="AT22" s="60">
        <f t="shared" si="0"/>
        <v>-0.32545863217899695</v>
      </c>
    </row>
    <row r="23" spans="2:46" x14ac:dyDescent="0.2">
      <c r="B23" s="25" t="str">
        <f>'Datos Vida'!B260</f>
        <v>111. Asistencia</v>
      </c>
      <c r="C23" s="91" t="str">
        <f>IFERROR('Vida Prima Directa'!C23/'Vida Pólizas Emitidas'!C23,"")</f>
        <v/>
      </c>
      <c r="D23" s="91" t="str">
        <f>IFERROR('Vida Prima Directa'!D23/'Vida Pólizas Emitidas'!D23,"")</f>
        <v/>
      </c>
      <c r="E23" s="91" t="str">
        <f>IFERROR('Vida Prima Directa'!E23/'Vida Pólizas Emitidas'!E23,"")</f>
        <v/>
      </c>
      <c r="F23" s="91">
        <f>IFERROR('Vida Prima Directa'!F23/'Vida Pólizas Emitidas'!F23,"")</f>
        <v>5.3440799162572121</v>
      </c>
      <c r="G23" s="91" t="str">
        <f>IFERROR('Vida Prima Directa'!G23/'Vida Pólizas Emitidas'!G23,"")</f>
        <v/>
      </c>
      <c r="H23" s="91" t="str">
        <f>IFERROR('Vida Prima Directa'!H23/'Vida Pólizas Emitidas'!H23,"")</f>
        <v/>
      </c>
      <c r="I23" s="91" t="str">
        <f>IFERROR('Vida Prima Directa'!I23/'Vida Pólizas Emitidas'!I23,"")</f>
        <v/>
      </c>
      <c r="J23" s="91" t="str">
        <f>IFERROR('Vida Prima Directa'!J23/'Vida Pólizas Emitidas'!J23,"")</f>
        <v/>
      </c>
      <c r="K23" s="91" t="str">
        <f>IFERROR('Vida Prima Directa'!K23/'Vida Pólizas Emitidas'!K23,"")</f>
        <v/>
      </c>
      <c r="L23" s="91" t="str">
        <f>IFERROR('Vida Prima Directa'!L23/'Vida Pólizas Emitidas'!L23,"")</f>
        <v/>
      </c>
      <c r="M23" s="91" t="str">
        <f>IFERROR('Vida Prima Directa'!M23/'Vida Pólizas Emitidas'!M23,"")</f>
        <v/>
      </c>
      <c r="N23" s="91" t="str">
        <f>IFERROR('Vida Prima Directa'!N23/'Vida Pólizas Emitidas'!N23,"")</f>
        <v/>
      </c>
      <c r="O23" s="91" t="str">
        <f>IFERROR('Vida Prima Directa'!O23/'Vida Pólizas Emitidas'!O23,"")</f>
        <v/>
      </c>
      <c r="P23" s="91" t="str">
        <f>IFERROR('Vida Prima Directa'!P23/'Vida Pólizas Emitidas'!P23,"")</f>
        <v/>
      </c>
      <c r="Q23" s="91">
        <f>IFERROR('Vida Prima Directa'!Q23/'Vida Pólizas Emitidas'!Q23,"")</f>
        <v>553.52250303937296</v>
      </c>
      <c r="R23" s="91" t="str">
        <f>IFERROR('Vida Prima Directa'!R23/'Vida Pólizas Emitidas'!R23,"")</f>
        <v/>
      </c>
      <c r="S23" s="91" t="str">
        <f>IFERROR('Vida Prima Directa'!S23/'Vida Pólizas Emitidas'!S23,"")</f>
        <v/>
      </c>
      <c r="T23" s="91" t="str">
        <f>IFERROR('Vida Prima Directa'!T23/'Vida Pólizas Emitidas'!T23,"")</f>
        <v/>
      </c>
      <c r="U23" s="91" t="str">
        <f>IFERROR('Vida Prima Directa'!U23/'Vida Pólizas Emitidas'!U23,"")</f>
        <v/>
      </c>
      <c r="V23" s="91" t="str">
        <f>IFERROR('Vida Prima Directa'!V23/'Vida Pólizas Emitidas'!V23,"")</f>
        <v/>
      </c>
      <c r="W23" s="91" t="str">
        <f>IFERROR('Vida Prima Directa'!W23/'Vida Pólizas Emitidas'!W23,"")</f>
        <v/>
      </c>
      <c r="X23" s="91" t="str">
        <f>IFERROR('Vida Prima Directa'!X23/'Vida Pólizas Emitidas'!X23,"")</f>
        <v/>
      </c>
      <c r="Y23" s="91" t="str">
        <f>IFERROR('Vida Prima Directa'!Y23/'Vida Pólizas Emitidas'!Y23,"")</f>
        <v/>
      </c>
      <c r="Z23" s="91" t="str">
        <f>IFERROR('Vida Prima Directa'!Z23/'Vida Pólizas Emitidas'!Z23,"")</f>
        <v/>
      </c>
      <c r="AA23" s="91" t="str">
        <f>IFERROR('Vida Prima Directa'!AA23/'Vida Pólizas Emitidas'!AA23,"")</f>
        <v/>
      </c>
      <c r="AB23" s="91" t="str">
        <f>IFERROR('Vida Prima Directa'!AB23/'Vida Pólizas Emitidas'!AB23,"")</f>
        <v/>
      </c>
      <c r="AC23" s="91" t="str">
        <f>IFERROR('Vida Prima Directa'!AC23/'Vida Pólizas Emitidas'!AC23,"")</f>
        <v/>
      </c>
      <c r="AD23" s="91" t="str">
        <f>IFERROR('Vida Prima Directa'!AD23/'Vida Pólizas Emitidas'!AD23,"")</f>
        <v/>
      </c>
      <c r="AE23" s="91" t="str">
        <f>IFERROR('Vida Prima Directa'!AE23/'Vida Pólizas Emitidas'!AE23,"")</f>
        <v/>
      </c>
      <c r="AF23" s="91" t="str">
        <f>IFERROR('Vida Prima Directa'!AF23/'Vida Pólizas Emitidas'!AF23,"")</f>
        <v/>
      </c>
      <c r="AG23" s="91" t="str">
        <f>IFERROR('Vida Prima Directa'!AG23/'Vida Pólizas Emitidas'!AG23,"")</f>
        <v/>
      </c>
      <c r="AH23" s="91" t="str">
        <f>IFERROR('Vida Prima Directa'!AH23/'Vida Pólizas Emitidas'!AH23,"")</f>
        <v/>
      </c>
      <c r="AI23" s="91" t="str">
        <f>IFERROR('Vida Prima Directa'!AI23/'Vida Pólizas Emitidas'!AI23,"")</f>
        <v/>
      </c>
      <c r="AJ23" s="91">
        <f>IFERROR('Vida Prima Directa'!AJ23/'Vida Pólizas Emitidas'!AJ23,"")</f>
        <v>0.11420884930015977</v>
      </c>
      <c r="AK23" s="91" t="str">
        <f>IFERROR('Vida Prima Directa'!AK23/'Vida Pólizas Emitidas'!AK23,"")</f>
        <v/>
      </c>
      <c r="AL23" s="91" t="str">
        <f>IFERROR('Vida Prima Directa'!AL23/'Vida Pólizas Emitidas'!AL23,"")</f>
        <v/>
      </c>
      <c r="AM23" s="91" t="str">
        <f>IFERROR('Vida Prima Directa'!AM23/'Vida Pólizas Emitidas'!AM23,"")</f>
        <v/>
      </c>
      <c r="AN23" s="91" t="str">
        <f>IFERROR('Vida Prima Directa'!AN23/'Vida Pólizas Emitidas'!AN23,"")</f>
        <v/>
      </c>
      <c r="AO23" s="91" t="str">
        <f>IFERROR('Vida Prima Directa'!AO23/'Vida Pólizas Emitidas'!AO23,"")</f>
        <v/>
      </c>
      <c r="AP23" s="91" t="str">
        <f>IFERROR('Vida Prima Directa'!AP23/'Vida Pólizas Emitidas'!AP23,"")</f>
        <v/>
      </c>
      <c r="AQ23" s="91">
        <f>IFERROR('Vida Prima Directa'!AQ23/'Vida Pólizas Emitidas'!AQ23,"")</f>
        <v>10.239515021766728</v>
      </c>
      <c r="AR23" s="211"/>
      <c r="AS23" s="91">
        <f>IFERROR('Vida Prima Directa'!AS23/'Vida Pólizas Emitidas'!AS23,"")</f>
        <v>26.881421798138181</v>
      </c>
      <c r="AT23" s="60">
        <f t="shared" si="0"/>
        <v>-0.6190858095729177</v>
      </c>
    </row>
    <row r="24" spans="2:46" x14ac:dyDescent="0.2">
      <c r="B24" s="25" t="str">
        <f>'Datos Vida'!B261</f>
        <v>112. Desgravamen Hipotecario</v>
      </c>
      <c r="C24" s="91" t="str">
        <f>IFERROR('Vida Prima Directa'!C24/'Vida Pólizas Emitidas'!C24,"")</f>
        <v/>
      </c>
      <c r="D24" s="91" t="str">
        <f>IFERROR('Vida Prima Directa'!D24/'Vida Pólizas Emitidas'!D24,"")</f>
        <v/>
      </c>
      <c r="E24" s="91" t="str">
        <f>IFERROR('Vida Prima Directa'!E24/'Vida Pólizas Emitidas'!E24,"")</f>
        <v/>
      </c>
      <c r="F24" s="91" t="str">
        <f>IFERROR('Vida Prima Directa'!F24/'Vida Pólizas Emitidas'!F24,"")</f>
        <v/>
      </c>
      <c r="G24" s="91">
        <f>IFERROR('Vida Prima Directa'!G24/'Vida Pólizas Emitidas'!G24,"")</f>
        <v>29.007427738562566</v>
      </c>
      <c r="H24" s="91" t="str">
        <f>IFERROR('Vida Prima Directa'!H24/'Vida Pólizas Emitidas'!H24,"")</f>
        <v/>
      </c>
      <c r="I24" s="91" t="str">
        <f>IFERROR('Vida Prima Directa'!I24/'Vida Pólizas Emitidas'!I24,"")</f>
        <v/>
      </c>
      <c r="J24" s="91" t="str">
        <f>IFERROR('Vida Prima Directa'!J24/'Vida Pólizas Emitidas'!J24,"")</f>
        <v/>
      </c>
      <c r="K24" s="91" t="str">
        <f>IFERROR('Vida Prima Directa'!K24/'Vida Pólizas Emitidas'!K24,"")</f>
        <v/>
      </c>
      <c r="L24" s="91" t="str">
        <f>IFERROR('Vida Prima Directa'!L24/'Vida Pólizas Emitidas'!L24,"")</f>
        <v/>
      </c>
      <c r="M24" s="91" t="str">
        <f>IFERROR('Vida Prima Directa'!M24/'Vida Pólizas Emitidas'!M24,"")</f>
        <v/>
      </c>
      <c r="N24" s="91" t="str">
        <f>IFERROR('Vida Prima Directa'!N24/'Vida Pólizas Emitidas'!N24,"")</f>
        <v/>
      </c>
      <c r="O24" s="91" t="str">
        <f>IFERROR('Vida Prima Directa'!O24/'Vida Pólizas Emitidas'!O24,"")</f>
        <v/>
      </c>
      <c r="P24" s="91" t="str">
        <f>IFERROR('Vida Prima Directa'!P24/'Vida Pólizas Emitidas'!P24,"")</f>
        <v/>
      </c>
      <c r="Q24" s="91" t="str">
        <f>IFERROR('Vida Prima Directa'!Q24/'Vida Pólizas Emitidas'!Q24,"")</f>
        <v/>
      </c>
      <c r="R24" s="91" t="str">
        <f>IFERROR('Vida Prima Directa'!R24/'Vida Pólizas Emitidas'!R24,"")</f>
        <v/>
      </c>
      <c r="S24" s="91" t="str">
        <f>IFERROR('Vida Prima Directa'!S24/'Vida Pólizas Emitidas'!S24,"")</f>
        <v/>
      </c>
      <c r="T24" s="91" t="str">
        <f>IFERROR('Vida Prima Directa'!T24/'Vida Pólizas Emitidas'!T24,"")</f>
        <v/>
      </c>
      <c r="U24" s="91" t="str">
        <f>IFERROR('Vida Prima Directa'!U24/'Vida Pólizas Emitidas'!U24,"")</f>
        <v/>
      </c>
      <c r="V24" s="91" t="str">
        <f>IFERROR('Vida Prima Directa'!V24/'Vida Pólizas Emitidas'!V24,"")</f>
        <v/>
      </c>
      <c r="W24" s="91" t="str">
        <f>IFERROR('Vida Prima Directa'!W24/'Vida Pólizas Emitidas'!W24,"")</f>
        <v/>
      </c>
      <c r="X24" s="91" t="str">
        <f>IFERROR('Vida Prima Directa'!X24/'Vida Pólizas Emitidas'!X24,"")</f>
        <v/>
      </c>
      <c r="Y24" s="91" t="str">
        <f>IFERROR('Vida Prima Directa'!Y24/'Vida Pólizas Emitidas'!Y24,"")</f>
        <v/>
      </c>
      <c r="Z24" s="91" t="str">
        <f>IFERROR('Vida Prima Directa'!Z24/'Vida Pólizas Emitidas'!Z24,"")</f>
        <v/>
      </c>
      <c r="AA24" s="91" t="str">
        <f>IFERROR('Vida Prima Directa'!AA24/'Vida Pólizas Emitidas'!AA24,"")</f>
        <v/>
      </c>
      <c r="AB24" s="91" t="str">
        <f>IFERROR('Vida Prima Directa'!AB24/'Vida Pólizas Emitidas'!AB24,"")</f>
        <v/>
      </c>
      <c r="AC24" s="91" t="str">
        <f>IFERROR('Vida Prima Directa'!AC24/'Vida Pólizas Emitidas'!AC24,"")</f>
        <v/>
      </c>
      <c r="AD24" s="91" t="str">
        <f>IFERROR('Vida Prima Directa'!AD24/'Vida Pólizas Emitidas'!AD24,"")</f>
        <v/>
      </c>
      <c r="AE24" s="91" t="str">
        <f>IFERROR('Vida Prima Directa'!AE24/'Vida Pólizas Emitidas'!AE24,"")</f>
        <v/>
      </c>
      <c r="AF24" s="91" t="str">
        <f>IFERROR('Vida Prima Directa'!AF24/'Vida Pólizas Emitidas'!AF24,"")</f>
        <v/>
      </c>
      <c r="AG24" s="91" t="str">
        <f>IFERROR('Vida Prima Directa'!AG24/'Vida Pólizas Emitidas'!AG24,"")</f>
        <v/>
      </c>
      <c r="AH24" s="91" t="str">
        <f>IFERROR('Vida Prima Directa'!AH24/'Vida Pólizas Emitidas'!AH24,"")</f>
        <v/>
      </c>
      <c r="AI24" s="91" t="str">
        <f>IFERROR('Vida Prima Directa'!AI24/'Vida Pólizas Emitidas'!AI24,"")</f>
        <v/>
      </c>
      <c r="AJ24" s="91" t="str">
        <f>IFERROR('Vida Prima Directa'!AJ24/'Vida Pólizas Emitidas'!AJ24,"")</f>
        <v/>
      </c>
      <c r="AK24" s="91" t="str">
        <f>IFERROR('Vida Prima Directa'!AK24/'Vida Pólizas Emitidas'!AK24,"")</f>
        <v/>
      </c>
      <c r="AL24" s="91" t="str">
        <f>IFERROR('Vida Prima Directa'!AL24/'Vida Pólizas Emitidas'!AL24,"")</f>
        <v/>
      </c>
      <c r="AM24" s="91" t="str">
        <f>IFERROR('Vida Prima Directa'!AM24/'Vida Pólizas Emitidas'!AM24,"")</f>
        <v/>
      </c>
      <c r="AN24" s="91" t="str">
        <f>IFERROR('Vida Prima Directa'!AN24/'Vida Pólizas Emitidas'!AN24,"")</f>
        <v/>
      </c>
      <c r="AO24" s="91" t="str">
        <f>IFERROR('Vida Prima Directa'!AO24/'Vida Pólizas Emitidas'!AO24,"")</f>
        <v/>
      </c>
      <c r="AP24" s="91" t="str">
        <f>IFERROR('Vida Prima Directa'!AP24/'Vida Pólizas Emitidas'!AP24,"")</f>
        <v/>
      </c>
      <c r="AQ24" s="91">
        <f>IFERROR('Vida Prima Directa'!AQ24/'Vida Pólizas Emitidas'!AQ24,"")</f>
        <v>3.1463114114018569</v>
      </c>
      <c r="AR24" s="211"/>
      <c r="AS24" s="91">
        <f>IFERROR('Vida Prima Directa'!AS24/'Vida Pólizas Emitidas'!AS24,"")</f>
        <v>1306.1299849706934</v>
      </c>
      <c r="AT24" s="60">
        <f t="shared" si="0"/>
        <v>-0.99759111922426891</v>
      </c>
    </row>
    <row r="25" spans="2:46" x14ac:dyDescent="0.2">
      <c r="B25" s="25" t="str">
        <f>'Datos Vida'!B262</f>
        <v>113. Desgravamen Consumos y Otros</v>
      </c>
      <c r="C25" s="91" t="str">
        <f>IFERROR('Vida Prima Directa'!C25/'Vida Pólizas Emitidas'!C25,"")</f>
        <v/>
      </c>
      <c r="D25" s="91" t="str">
        <f>IFERROR('Vida Prima Directa'!D25/'Vida Pólizas Emitidas'!D25,"")</f>
        <v/>
      </c>
      <c r="E25" s="91" t="str">
        <f>IFERROR('Vida Prima Directa'!E25/'Vida Pólizas Emitidas'!E25,"")</f>
        <v/>
      </c>
      <c r="F25" s="91" t="str">
        <f>IFERROR('Vida Prima Directa'!F25/'Vida Pólizas Emitidas'!F25,"")</f>
        <v/>
      </c>
      <c r="G25" s="91" t="str">
        <f>IFERROR('Vida Prima Directa'!G25/'Vida Pólizas Emitidas'!G25,"")</f>
        <v/>
      </c>
      <c r="H25" s="91" t="str">
        <f>IFERROR('Vida Prima Directa'!H25/'Vida Pólizas Emitidas'!H25,"")</f>
        <v/>
      </c>
      <c r="I25" s="91" t="str">
        <f>IFERROR('Vida Prima Directa'!I25/'Vida Pólizas Emitidas'!I25,"")</f>
        <v/>
      </c>
      <c r="J25" s="91" t="str">
        <f>IFERROR('Vida Prima Directa'!J25/'Vida Pólizas Emitidas'!J25,"")</f>
        <v/>
      </c>
      <c r="K25" s="91" t="str">
        <f>IFERROR('Vida Prima Directa'!K25/'Vida Pólizas Emitidas'!K25,"")</f>
        <v/>
      </c>
      <c r="L25" s="91" t="str">
        <f>IFERROR('Vida Prima Directa'!L25/'Vida Pólizas Emitidas'!L25,"")</f>
        <v/>
      </c>
      <c r="M25" s="91" t="str">
        <f>IFERROR('Vida Prima Directa'!M25/'Vida Pólizas Emitidas'!M25,"")</f>
        <v/>
      </c>
      <c r="N25" s="91" t="str">
        <f>IFERROR('Vida Prima Directa'!N25/'Vida Pólizas Emitidas'!N25,"")</f>
        <v/>
      </c>
      <c r="O25" s="91" t="str">
        <f>IFERROR('Vida Prima Directa'!O25/'Vida Pólizas Emitidas'!O25,"")</f>
        <v/>
      </c>
      <c r="P25" s="91" t="str">
        <f>IFERROR('Vida Prima Directa'!P25/'Vida Pólizas Emitidas'!P25,"")</f>
        <v/>
      </c>
      <c r="Q25" s="91" t="str">
        <f>IFERROR('Vida Prima Directa'!Q25/'Vida Pólizas Emitidas'!Q25,"")</f>
        <v/>
      </c>
      <c r="R25" s="91" t="str">
        <f>IFERROR('Vida Prima Directa'!R25/'Vida Pólizas Emitidas'!R25,"")</f>
        <v/>
      </c>
      <c r="S25" s="91" t="str">
        <f>IFERROR('Vida Prima Directa'!S25/'Vida Pólizas Emitidas'!S25,"")</f>
        <v/>
      </c>
      <c r="T25" s="91" t="str">
        <f>IFERROR('Vida Prima Directa'!T25/'Vida Pólizas Emitidas'!T25,"")</f>
        <v/>
      </c>
      <c r="U25" s="91" t="str">
        <f>IFERROR('Vida Prima Directa'!U25/'Vida Pólizas Emitidas'!U25,"")</f>
        <v/>
      </c>
      <c r="V25" s="91" t="str">
        <f>IFERROR('Vida Prima Directa'!V25/'Vida Pólizas Emitidas'!V25,"")</f>
        <v/>
      </c>
      <c r="W25" s="91" t="str">
        <f>IFERROR('Vida Prima Directa'!W25/'Vida Pólizas Emitidas'!W25,"")</f>
        <v/>
      </c>
      <c r="X25" s="91" t="str">
        <f>IFERROR('Vida Prima Directa'!X25/'Vida Pólizas Emitidas'!X25,"")</f>
        <v/>
      </c>
      <c r="Y25" s="91">
        <f>IFERROR('Vida Prima Directa'!Y25/'Vida Pólizas Emitidas'!Y25,"")</f>
        <v>0.34177114359172328</v>
      </c>
      <c r="Z25" s="91" t="str">
        <f>IFERROR('Vida Prima Directa'!Z25/'Vida Pólizas Emitidas'!Z25,"")</f>
        <v/>
      </c>
      <c r="AA25" s="91" t="str">
        <f>IFERROR('Vida Prima Directa'!AA25/'Vida Pólizas Emitidas'!AA25,"")</f>
        <v/>
      </c>
      <c r="AB25" s="91" t="str">
        <f>IFERROR('Vida Prima Directa'!AB25/'Vida Pólizas Emitidas'!AB25,"")</f>
        <v/>
      </c>
      <c r="AC25" s="91">
        <f>IFERROR('Vida Prima Directa'!AC25/'Vida Pólizas Emitidas'!AC25,"")</f>
        <v>3.0042399749829953</v>
      </c>
      <c r="AD25" s="91" t="str">
        <f>IFERROR('Vida Prima Directa'!AD25/'Vida Pólizas Emitidas'!AD25,"")</f>
        <v/>
      </c>
      <c r="AE25" s="91" t="str">
        <f>IFERROR('Vida Prima Directa'!AE25/'Vida Pólizas Emitidas'!AE25,"")</f>
        <v/>
      </c>
      <c r="AF25" s="91" t="str">
        <f>IFERROR('Vida Prima Directa'!AF25/'Vida Pólizas Emitidas'!AF25,"")</f>
        <v/>
      </c>
      <c r="AG25" s="91" t="str">
        <f>IFERROR('Vida Prima Directa'!AG25/'Vida Pólizas Emitidas'!AG25,"")</f>
        <v/>
      </c>
      <c r="AH25" s="91" t="str">
        <f>IFERROR('Vida Prima Directa'!AH25/'Vida Pólizas Emitidas'!AH25,"")</f>
        <v/>
      </c>
      <c r="AI25" s="91" t="str">
        <f>IFERROR('Vida Prima Directa'!AI25/'Vida Pólizas Emitidas'!AI25,"")</f>
        <v/>
      </c>
      <c r="AJ25" s="91" t="str">
        <f>IFERROR('Vida Prima Directa'!AJ25/'Vida Pólizas Emitidas'!AJ25,"")</f>
        <v/>
      </c>
      <c r="AK25" s="91" t="str">
        <f>IFERROR('Vida Prima Directa'!AK25/'Vida Pólizas Emitidas'!AK25,"")</f>
        <v/>
      </c>
      <c r="AL25" s="91" t="str">
        <f>IFERROR('Vida Prima Directa'!AL25/'Vida Pólizas Emitidas'!AL25,"")</f>
        <v/>
      </c>
      <c r="AM25" s="91" t="str">
        <f>IFERROR('Vida Prima Directa'!AM25/'Vida Pólizas Emitidas'!AM25,"")</f>
        <v/>
      </c>
      <c r="AN25" s="91" t="str">
        <f>IFERROR('Vida Prima Directa'!AN25/'Vida Pólizas Emitidas'!AN25,"")</f>
        <v/>
      </c>
      <c r="AO25" s="91" t="str">
        <f>IFERROR('Vida Prima Directa'!AO25/'Vida Pólizas Emitidas'!AO25,"")</f>
        <v/>
      </c>
      <c r="AP25" s="91" t="str">
        <f>IFERROR('Vida Prima Directa'!AP25/'Vida Pólizas Emitidas'!AP25,"")</f>
        <v/>
      </c>
      <c r="AQ25" s="91">
        <f>IFERROR('Vida Prima Directa'!AQ25/'Vida Pólizas Emitidas'!AQ25,"")</f>
        <v>0.23341194410842206</v>
      </c>
      <c r="AR25" s="211"/>
      <c r="AS25" s="91">
        <f>IFERROR('Vida Prima Directa'!AS25/'Vida Pólizas Emitidas'!AS25,"")</f>
        <v>5.5656415089999578E-2</v>
      </c>
      <c r="AT25" s="60">
        <f t="shared" si="0"/>
        <v>3.1938012667718843</v>
      </c>
    </row>
    <row r="26" spans="2:46" x14ac:dyDescent="0.2">
      <c r="B26" s="25" t="str">
        <f>'Datos Vida'!B263</f>
        <v>114. SOAP</v>
      </c>
      <c r="C26" s="91" t="str">
        <f>IFERROR('Vida Prima Directa'!C26/'Vida Pólizas Emitidas'!C26,"")</f>
        <v/>
      </c>
      <c r="D26" s="91" t="str">
        <f>IFERROR('Vida Prima Directa'!D26/'Vida Pólizas Emitidas'!D26,"")</f>
        <v/>
      </c>
      <c r="E26" s="91" t="str">
        <f>IFERROR('Vida Prima Directa'!E26/'Vida Pólizas Emitidas'!E26,"")</f>
        <v/>
      </c>
      <c r="F26" s="91" t="str">
        <f>IFERROR('Vida Prima Directa'!F26/'Vida Pólizas Emitidas'!F26,"")</f>
        <v/>
      </c>
      <c r="G26" s="91" t="str">
        <f>IFERROR('Vida Prima Directa'!G26/'Vida Pólizas Emitidas'!G26,"")</f>
        <v/>
      </c>
      <c r="H26" s="91" t="str">
        <f>IFERROR('Vida Prima Directa'!H26/'Vida Pólizas Emitidas'!H26,"")</f>
        <v/>
      </c>
      <c r="I26" s="91" t="str">
        <f>IFERROR('Vida Prima Directa'!I26/'Vida Pólizas Emitidas'!I26,"")</f>
        <v/>
      </c>
      <c r="J26" s="91" t="str">
        <f>IFERROR('Vida Prima Directa'!J26/'Vida Pólizas Emitidas'!J26,"")</f>
        <v/>
      </c>
      <c r="K26" s="91" t="str">
        <f>IFERROR('Vida Prima Directa'!K26/'Vida Pólizas Emitidas'!K26,"")</f>
        <v/>
      </c>
      <c r="L26" s="91" t="str">
        <f>IFERROR('Vida Prima Directa'!L26/'Vida Pólizas Emitidas'!L26,"")</f>
        <v/>
      </c>
      <c r="M26" s="91" t="str">
        <f>IFERROR('Vida Prima Directa'!M26/'Vida Pólizas Emitidas'!M26,"")</f>
        <v/>
      </c>
      <c r="N26" s="91" t="str">
        <f>IFERROR('Vida Prima Directa'!N26/'Vida Pólizas Emitidas'!N26,"")</f>
        <v/>
      </c>
      <c r="O26" s="91" t="str">
        <f>IFERROR('Vida Prima Directa'!O26/'Vida Pólizas Emitidas'!O26,"")</f>
        <v/>
      </c>
      <c r="P26" s="91" t="str">
        <f>IFERROR('Vida Prima Directa'!P26/'Vida Pólizas Emitidas'!P26,"")</f>
        <v/>
      </c>
      <c r="Q26" s="91" t="str">
        <f>IFERROR('Vida Prima Directa'!Q26/'Vida Pólizas Emitidas'!Q26,"")</f>
        <v/>
      </c>
      <c r="R26" s="91" t="str">
        <f>IFERROR('Vida Prima Directa'!R26/'Vida Pólizas Emitidas'!R26,"")</f>
        <v/>
      </c>
      <c r="S26" s="91" t="str">
        <f>IFERROR('Vida Prima Directa'!S26/'Vida Pólizas Emitidas'!S26,"")</f>
        <v/>
      </c>
      <c r="T26" s="91" t="str">
        <f>IFERROR('Vida Prima Directa'!T26/'Vida Pólizas Emitidas'!T26,"")</f>
        <v/>
      </c>
      <c r="U26" s="91" t="str">
        <f>IFERROR('Vida Prima Directa'!U26/'Vida Pólizas Emitidas'!U26,"")</f>
        <v/>
      </c>
      <c r="V26" s="91" t="str">
        <f>IFERROR('Vida Prima Directa'!V26/'Vida Pólizas Emitidas'!V26,"")</f>
        <v/>
      </c>
      <c r="W26" s="91" t="str">
        <f>IFERROR('Vida Prima Directa'!W26/'Vida Pólizas Emitidas'!W26,"")</f>
        <v/>
      </c>
      <c r="X26" s="91" t="str">
        <f>IFERROR('Vida Prima Directa'!X26/'Vida Pólizas Emitidas'!X26,"")</f>
        <v/>
      </c>
      <c r="Y26" s="91" t="str">
        <f>IFERROR('Vida Prima Directa'!Y26/'Vida Pólizas Emitidas'!Y26,"")</f>
        <v/>
      </c>
      <c r="Z26" s="91" t="str">
        <f>IFERROR('Vida Prima Directa'!Z26/'Vida Pólizas Emitidas'!Z26,"")</f>
        <v/>
      </c>
      <c r="AA26" s="91">
        <f>IFERROR('Vida Prima Directa'!AA26/'Vida Pólizas Emitidas'!AA26,"")</f>
        <v>0.44744565757467925</v>
      </c>
      <c r="AB26" s="91" t="str">
        <f>IFERROR('Vida Prima Directa'!AB26/'Vida Pólizas Emitidas'!AB26,"")</f>
        <v/>
      </c>
      <c r="AC26" s="91" t="str">
        <f>IFERROR('Vida Prima Directa'!AC26/'Vida Pólizas Emitidas'!AC26,"")</f>
        <v/>
      </c>
      <c r="AD26" s="91" t="str">
        <f>IFERROR('Vida Prima Directa'!AD26/'Vida Pólizas Emitidas'!AD26,"")</f>
        <v/>
      </c>
      <c r="AE26" s="91" t="str">
        <f>IFERROR('Vida Prima Directa'!AE26/'Vida Pólizas Emitidas'!AE26,"")</f>
        <v/>
      </c>
      <c r="AF26" s="91" t="str">
        <f>IFERROR('Vida Prima Directa'!AF26/'Vida Pólizas Emitidas'!AF26,"")</f>
        <v/>
      </c>
      <c r="AG26" s="91" t="str">
        <f>IFERROR('Vida Prima Directa'!AG26/'Vida Pólizas Emitidas'!AG26,"")</f>
        <v/>
      </c>
      <c r="AH26" s="91" t="str">
        <f>IFERROR('Vida Prima Directa'!AH26/'Vida Pólizas Emitidas'!AH26,"")</f>
        <v/>
      </c>
      <c r="AI26" s="91" t="str">
        <f>IFERROR('Vida Prima Directa'!AI26/'Vida Pólizas Emitidas'!AI26,"")</f>
        <v/>
      </c>
      <c r="AJ26" s="91" t="str">
        <f>IFERROR('Vida Prima Directa'!AJ26/'Vida Pólizas Emitidas'!AJ26,"")</f>
        <v/>
      </c>
      <c r="AK26" s="91" t="str">
        <f>IFERROR('Vida Prima Directa'!AK26/'Vida Pólizas Emitidas'!AK26,"")</f>
        <v/>
      </c>
      <c r="AL26" s="91" t="str">
        <f>IFERROR('Vida Prima Directa'!AL26/'Vida Pólizas Emitidas'!AL26,"")</f>
        <v/>
      </c>
      <c r="AM26" s="91" t="str">
        <f>IFERROR('Vida Prima Directa'!AM26/'Vida Pólizas Emitidas'!AM26,"")</f>
        <v/>
      </c>
      <c r="AN26" s="91" t="str">
        <f>IFERROR('Vida Prima Directa'!AN26/'Vida Pólizas Emitidas'!AN26,"")</f>
        <v/>
      </c>
      <c r="AO26" s="91" t="str">
        <f>IFERROR('Vida Prima Directa'!AO26/'Vida Pólizas Emitidas'!AO26,"")</f>
        <v/>
      </c>
      <c r="AP26" s="91" t="str">
        <f>IFERROR('Vida Prima Directa'!AP26/'Vida Pólizas Emitidas'!AP26,"")</f>
        <v/>
      </c>
      <c r="AQ26" s="91">
        <f>IFERROR('Vida Prima Directa'!AQ26/'Vida Pólizas Emitidas'!AQ26,"")</f>
        <v>0.44744565757467925</v>
      </c>
      <c r="AR26" s="211"/>
      <c r="AS26" s="91">
        <f>IFERROR('Vida Prima Directa'!AS26/'Vida Pólizas Emitidas'!AS26,"")</f>
        <v>0.41862699066822384</v>
      </c>
      <c r="AT26" s="60">
        <f t="shared" si="0"/>
        <v>6.8840919359868025E-2</v>
      </c>
    </row>
    <row r="27" spans="2:46" x14ac:dyDescent="0.2">
      <c r="B27" s="25" t="str">
        <f>'Datos Vida'!B264</f>
        <v>150. Otros</v>
      </c>
      <c r="C27" s="91" t="str">
        <f>IFERROR('Vida Prima Directa'!C27/'Vida Pólizas Emitidas'!C27,"")</f>
        <v/>
      </c>
      <c r="D27" s="91" t="str">
        <f>IFERROR('Vida Prima Directa'!D27/'Vida Pólizas Emitidas'!D27,"")</f>
        <v/>
      </c>
      <c r="E27" s="91" t="str">
        <f>IFERROR('Vida Prima Directa'!E27/'Vida Pólizas Emitidas'!E27,"")</f>
        <v/>
      </c>
      <c r="F27" s="91" t="str">
        <f>IFERROR('Vida Prima Directa'!F27/'Vida Pólizas Emitidas'!F27,"")</f>
        <v/>
      </c>
      <c r="G27" s="91" t="str">
        <f>IFERROR('Vida Prima Directa'!G27/'Vida Pólizas Emitidas'!G27,"")</f>
        <v/>
      </c>
      <c r="H27" s="91" t="str">
        <f>IFERROR('Vida Prima Directa'!H27/'Vida Pólizas Emitidas'!H27,"")</f>
        <v/>
      </c>
      <c r="I27" s="91" t="str">
        <f>IFERROR('Vida Prima Directa'!I27/'Vida Pólizas Emitidas'!I27,"")</f>
        <v/>
      </c>
      <c r="J27" s="91" t="str">
        <f>IFERROR('Vida Prima Directa'!J27/'Vida Pólizas Emitidas'!J27,"")</f>
        <v/>
      </c>
      <c r="K27" s="91" t="str">
        <f>IFERROR('Vida Prima Directa'!K27/'Vida Pólizas Emitidas'!K27,"")</f>
        <v/>
      </c>
      <c r="L27" s="91" t="str">
        <f>IFERROR('Vida Prima Directa'!L27/'Vida Pólizas Emitidas'!L27,"")</f>
        <v/>
      </c>
      <c r="M27" s="91" t="str">
        <f>IFERROR('Vida Prima Directa'!M27/'Vida Pólizas Emitidas'!M27,"")</f>
        <v/>
      </c>
      <c r="N27" s="91" t="str">
        <f>IFERROR('Vida Prima Directa'!N27/'Vida Pólizas Emitidas'!N27,"")</f>
        <v/>
      </c>
      <c r="O27" s="91" t="str">
        <f>IFERROR('Vida Prima Directa'!O27/'Vida Pólizas Emitidas'!O27,"")</f>
        <v/>
      </c>
      <c r="P27" s="91" t="str">
        <f>IFERROR('Vida Prima Directa'!P27/'Vida Pólizas Emitidas'!P27,"")</f>
        <v/>
      </c>
      <c r="Q27" s="91" t="str">
        <f>IFERROR('Vida Prima Directa'!Q27/'Vida Pólizas Emitidas'!Q27,"")</f>
        <v/>
      </c>
      <c r="R27" s="91">
        <f>IFERROR('Vida Prima Directa'!R27/'Vida Pólizas Emitidas'!R27,"")</f>
        <v>765.23816991934279</v>
      </c>
      <c r="S27" s="91" t="str">
        <f>IFERROR('Vida Prima Directa'!S27/'Vida Pólizas Emitidas'!S27,"")</f>
        <v/>
      </c>
      <c r="T27" s="91" t="str">
        <f>IFERROR('Vida Prima Directa'!T27/'Vida Pólizas Emitidas'!T27,"")</f>
        <v/>
      </c>
      <c r="U27" s="91" t="str">
        <f>IFERROR('Vida Prima Directa'!U27/'Vida Pólizas Emitidas'!U27,"")</f>
        <v/>
      </c>
      <c r="V27" s="91" t="str">
        <f>IFERROR('Vida Prima Directa'!V27/'Vida Pólizas Emitidas'!V27,"")</f>
        <v/>
      </c>
      <c r="W27" s="91" t="str">
        <f>IFERROR('Vida Prima Directa'!W27/'Vida Pólizas Emitidas'!W27,"")</f>
        <v/>
      </c>
      <c r="X27" s="91" t="str">
        <f>IFERROR('Vida Prima Directa'!X27/'Vida Pólizas Emitidas'!X27,"")</f>
        <v/>
      </c>
      <c r="Y27" s="91" t="str">
        <f>IFERROR('Vida Prima Directa'!Y27/'Vida Pólizas Emitidas'!Y27,"")</f>
        <v/>
      </c>
      <c r="Z27" s="91" t="str">
        <f>IFERROR('Vida Prima Directa'!Z27/'Vida Pólizas Emitidas'!Z27,"")</f>
        <v/>
      </c>
      <c r="AA27" s="91" t="str">
        <f>IFERROR('Vida Prima Directa'!AA27/'Vida Pólizas Emitidas'!AA27,"")</f>
        <v/>
      </c>
      <c r="AB27" s="91" t="str">
        <f>IFERROR('Vida Prima Directa'!AB27/'Vida Pólizas Emitidas'!AB27,"")</f>
        <v/>
      </c>
      <c r="AC27" s="91" t="str">
        <f>IFERROR('Vida Prima Directa'!AC27/'Vida Pólizas Emitidas'!AC27,"")</f>
        <v/>
      </c>
      <c r="AD27" s="91" t="str">
        <f>IFERROR('Vida Prima Directa'!AD27/'Vida Pólizas Emitidas'!AD27,"")</f>
        <v/>
      </c>
      <c r="AE27" s="91" t="str">
        <f>IFERROR('Vida Prima Directa'!AE27/'Vida Pólizas Emitidas'!AE27,"")</f>
        <v/>
      </c>
      <c r="AF27" s="91" t="str">
        <f>IFERROR('Vida Prima Directa'!AF27/'Vida Pólizas Emitidas'!AF27,"")</f>
        <v/>
      </c>
      <c r="AG27" s="91" t="str">
        <f>IFERROR('Vida Prima Directa'!AG27/'Vida Pólizas Emitidas'!AG27,"")</f>
        <v/>
      </c>
      <c r="AH27" s="91" t="str">
        <f>IFERROR('Vida Prima Directa'!AH27/'Vida Pólizas Emitidas'!AH27,"")</f>
        <v/>
      </c>
      <c r="AI27" s="91" t="str">
        <f>IFERROR('Vida Prima Directa'!AI27/'Vida Pólizas Emitidas'!AI27,"")</f>
        <v/>
      </c>
      <c r="AJ27" s="91" t="str">
        <f>IFERROR('Vida Prima Directa'!AJ27/'Vida Pólizas Emitidas'!AJ27,"")</f>
        <v/>
      </c>
      <c r="AK27" s="91" t="str">
        <f>IFERROR('Vida Prima Directa'!AK27/'Vida Pólizas Emitidas'!AK27,"")</f>
        <v/>
      </c>
      <c r="AL27" s="91" t="str">
        <f>IFERROR('Vida Prima Directa'!AL27/'Vida Pólizas Emitidas'!AL27,"")</f>
        <v/>
      </c>
      <c r="AM27" s="91" t="str">
        <f>IFERROR('Vida Prima Directa'!AM27/'Vida Pólizas Emitidas'!AM27,"")</f>
        <v/>
      </c>
      <c r="AN27" s="91" t="str">
        <f>IFERROR('Vida Prima Directa'!AN27/'Vida Pólizas Emitidas'!AN27,"")</f>
        <v/>
      </c>
      <c r="AO27" s="91" t="str">
        <f>IFERROR('Vida Prima Directa'!AO27/'Vida Pólizas Emitidas'!AO27,"")</f>
        <v/>
      </c>
      <c r="AP27" s="91" t="str">
        <f>IFERROR('Vida Prima Directa'!AP27/'Vida Pólizas Emitidas'!AP27,"")</f>
        <v/>
      </c>
      <c r="AQ27" s="91">
        <f>IFERROR('Vida Prima Directa'!AQ27/'Vida Pólizas Emitidas'!AQ27,"")</f>
        <v>765.23816991934279</v>
      </c>
      <c r="AR27" s="211"/>
      <c r="AS27" s="91">
        <f>IFERROR('Vida Prima Directa'!AS27/'Vida Pólizas Emitidas'!AS27,"")</f>
        <v>161.97242692183153</v>
      </c>
      <c r="AT27" s="60">
        <f t="shared" si="0"/>
        <v>3.7244965359977567</v>
      </c>
    </row>
    <row r="28" spans="2:46" x14ac:dyDescent="0.2">
      <c r="B28" s="24" t="str">
        <f>'Datos Vida'!B265</f>
        <v>Colectivos Tradicionales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211"/>
      <c r="AS28" s="92"/>
      <c r="AT28" s="95"/>
    </row>
    <row r="29" spans="2:46" x14ac:dyDescent="0.2">
      <c r="B29" s="25" t="str">
        <f>'Datos Vida'!B266</f>
        <v>201. Vida Entera</v>
      </c>
      <c r="C29" s="91" t="str">
        <f>IFERROR('Vida Prima Directa'!C29/'Vida Pólizas Emitidas'!C29,"")</f>
        <v/>
      </c>
      <c r="D29" s="91" t="str">
        <f>IFERROR('Vida Prima Directa'!D29/'Vida Pólizas Emitidas'!D29,"")</f>
        <v/>
      </c>
      <c r="E29" s="91" t="str">
        <f>IFERROR('Vida Prima Directa'!E29/'Vida Pólizas Emitidas'!E29,"")</f>
        <v/>
      </c>
      <c r="F29" s="91" t="str">
        <f>IFERROR('Vida Prima Directa'!F29/'Vida Pólizas Emitidas'!F29,"")</f>
        <v/>
      </c>
      <c r="G29" s="91" t="str">
        <f>IFERROR('Vida Prima Directa'!G29/'Vida Pólizas Emitidas'!G29,"")</f>
        <v/>
      </c>
      <c r="H29" s="91" t="str">
        <f>IFERROR('Vida Prima Directa'!H29/'Vida Pólizas Emitidas'!H29,"")</f>
        <v/>
      </c>
      <c r="I29" s="91" t="str">
        <f>IFERROR('Vida Prima Directa'!I29/'Vida Pólizas Emitidas'!I29,"")</f>
        <v/>
      </c>
      <c r="J29" s="91" t="str">
        <f>IFERROR('Vida Prima Directa'!J29/'Vida Pólizas Emitidas'!J29,"")</f>
        <v/>
      </c>
      <c r="K29" s="91" t="str">
        <f>IFERROR('Vida Prima Directa'!K29/'Vida Pólizas Emitidas'!K29,"")</f>
        <v/>
      </c>
      <c r="L29" s="91" t="str">
        <f>IFERROR('Vida Prima Directa'!L29/'Vida Pólizas Emitidas'!L29,"")</f>
        <v/>
      </c>
      <c r="M29" s="91" t="str">
        <f>IFERROR('Vida Prima Directa'!M29/'Vida Pólizas Emitidas'!M29,"")</f>
        <v/>
      </c>
      <c r="N29" s="91" t="str">
        <f>IFERROR('Vida Prima Directa'!N29/'Vida Pólizas Emitidas'!N29,"")</f>
        <v/>
      </c>
      <c r="O29" s="91" t="str">
        <f>IFERROR('Vida Prima Directa'!O29/'Vida Pólizas Emitidas'!O29,"")</f>
        <v/>
      </c>
      <c r="P29" s="91" t="str">
        <f>IFERROR('Vida Prima Directa'!P29/'Vida Pólizas Emitidas'!P29,"")</f>
        <v/>
      </c>
      <c r="Q29" s="91" t="str">
        <f>IFERROR('Vida Prima Directa'!Q29/'Vida Pólizas Emitidas'!Q29,"")</f>
        <v/>
      </c>
      <c r="R29" s="91" t="str">
        <f>IFERROR('Vida Prima Directa'!R29/'Vida Pólizas Emitidas'!R29,"")</f>
        <v/>
      </c>
      <c r="S29" s="91" t="str">
        <f>IFERROR('Vida Prima Directa'!S29/'Vida Pólizas Emitidas'!S29,"")</f>
        <v/>
      </c>
      <c r="T29" s="91" t="str">
        <f>IFERROR('Vida Prima Directa'!T29/'Vida Pólizas Emitidas'!T29,"")</f>
        <v/>
      </c>
      <c r="U29" s="91" t="str">
        <f>IFERROR('Vida Prima Directa'!U29/'Vida Pólizas Emitidas'!U29,"")</f>
        <v/>
      </c>
      <c r="V29" s="91" t="str">
        <f>IFERROR('Vida Prima Directa'!V29/'Vida Pólizas Emitidas'!V29,"")</f>
        <v/>
      </c>
      <c r="W29" s="91" t="str">
        <f>IFERROR('Vida Prima Directa'!W29/'Vida Pólizas Emitidas'!W29,"")</f>
        <v/>
      </c>
      <c r="X29" s="91" t="str">
        <f>IFERROR('Vida Prima Directa'!X29/'Vida Pólizas Emitidas'!X29,"")</f>
        <v/>
      </c>
      <c r="Y29" s="91" t="str">
        <f>IFERROR('Vida Prima Directa'!Y29/'Vida Pólizas Emitidas'!Y29,"")</f>
        <v/>
      </c>
      <c r="Z29" s="91" t="str">
        <f>IFERROR('Vida Prima Directa'!Z29/'Vida Pólizas Emitidas'!Z29,"")</f>
        <v/>
      </c>
      <c r="AA29" s="91" t="str">
        <f>IFERROR('Vida Prima Directa'!AA29/'Vida Pólizas Emitidas'!AA29,"")</f>
        <v/>
      </c>
      <c r="AB29" s="91" t="str">
        <f>IFERROR('Vida Prima Directa'!AB29/'Vida Pólizas Emitidas'!AB29,"")</f>
        <v/>
      </c>
      <c r="AC29" s="91" t="str">
        <f>IFERROR('Vida Prima Directa'!AC29/'Vida Pólizas Emitidas'!AC29,"")</f>
        <v/>
      </c>
      <c r="AD29" s="91" t="str">
        <f>IFERROR('Vida Prima Directa'!AD29/'Vida Pólizas Emitidas'!AD29,"")</f>
        <v/>
      </c>
      <c r="AE29" s="91" t="str">
        <f>IFERROR('Vida Prima Directa'!AE29/'Vida Pólizas Emitidas'!AE29,"")</f>
        <v/>
      </c>
      <c r="AF29" s="91" t="str">
        <f>IFERROR('Vida Prima Directa'!AF29/'Vida Pólizas Emitidas'!AF29,"")</f>
        <v/>
      </c>
      <c r="AG29" s="91" t="str">
        <f>IFERROR('Vida Prima Directa'!AG29/'Vida Pólizas Emitidas'!AG29,"")</f>
        <v/>
      </c>
      <c r="AH29" s="91" t="str">
        <f>IFERROR('Vida Prima Directa'!AH29/'Vida Pólizas Emitidas'!AH29,"")</f>
        <v/>
      </c>
      <c r="AI29" s="91" t="str">
        <f>IFERROR('Vida Prima Directa'!AI29/'Vida Pólizas Emitidas'!AI29,"")</f>
        <v/>
      </c>
      <c r="AJ29" s="91" t="str">
        <f>IFERROR('Vida Prima Directa'!AJ29/'Vida Pólizas Emitidas'!AJ29,"")</f>
        <v/>
      </c>
      <c r="AK29" s="91" t="str">
        <f>IFERROR('Vida Prima Directa'!AK29/'Vida Pólizas Emitidas'!AK29,"")</f>
        <v/>
      </c>
      <c r="AL29" s="91" t="str">
        <f>IFERROR('Vida Prima Directa'!AL29/'Vida Pólizas Emitidas'!AL29,"")</f>
        <v/>
      </c>
      <c r="AM29" s="91" t="str">
        <f>IFERROR('Vida Prima Directa'!AM29/'Vida Pólizas Emitidas'!AM29,"")</f>
        <v/>
      </c>
      <c r="AN29" s="91" t="str">
        <f>IFERROR('Vida Prima Directa'!AN29/'Vida Pólizas Emitidas'!AN29,"")</f>
        <v/>
      </c>
      <c r="AO29" s="91" t="str">
        <f>IFERROR('Vida Prima Directa'!AO29/'Vida Pólizas Emitidas'!AO29,"")</f>
        <v/>
      </c>
      <c r="AP29" s="91" t="str">
        <f>IFERROR('Vida Prima Directa'!AP29/'Vida Pólizas Emitidas'!AP29,"")</f>
        <v/>
      </c>
      <c r="AQ29" s="91" t="str">
        <f>IFERROR('Vida Prima Directa'!AQ29/'Vida Pólizas Emitidas'!AQ29,"")</f>
        <v/>
      </c>
      <c r="AR29" s="211"/>
      <c r="AS29" s="91" t="str">
        <f>IFERROR('Vida Prima Directa'!AS29/'Vida Pólizas Emitidas'!AS29,"")</f>
        <v/>
      </c>
      <c r="AT29" s="60" t="str">
        <f t="shared" ref="AT29:AT69" si="1">IFERROR(AQ29/AS29-1,"")</f>
        <v/>
      </c>
    </row>
    <row r="30" spans="2:46" x14ac:dyDescent="0.2">
      <c r="B30" s="25" t="str">
        <f>'Datos Vida'!B267</f>
        <v>202. Temporal de Vida</v>
      </c>
      <c r="C30" s="91" t="str">
        <f>IFERROR('Vida Prima Directa'!C30/'Vida Pólizas Emitidas'!C30,"")</f>
        <v/>
      </c>
      <c r="D30" s="91" t="str">
        <f>IFERROR('Vida Prima Directa'!D30/'Vida Pólizas Emitidas'!D30,"")</f>
        <v/>
      </c>
      <c r="E30" s="91">
        <f>IFERROR('Vida Prima Directa'!E30/'Vida Pólizas Emitidas'!E30,"")</f>
        <v>75.132413010885955</v>
      </c>
      <c r="F30" s="91">
        <f>IFERROR('Vida Prima Directa'!F30/'Vida Pólizas Emitidas'!F30,"")</f>
        <v>607.85460854033738</v>
      </c>
      <c r="G30" s="91">
        <f>IFERROR('Vida Prima Directa'!G30/'Vida Pólizas Emitidas'!G30,"")</f>
        <v>571.10082366661027</v>
      </c>
      <c r="H30" s="91" t="str">
        <f>IFERROR('Vida Prima Directa'!H30/'Vida Pólizas Emitidas'!H30,"")</f>
        <v/>
      </c>
      <c r="I30" s="91">
        <f>IFERROR('Vida Prima Directa'!I30/'Vida Pólizas Emitidas'!I30,"")</f>
        <v>245.58714961123283</v>
      </c>
      <c r="J30" s="91">
        <f>IFERROR('Vida Prima Directa'!J30/'Vida Pólizas Emitidas'!J30,"")</f>
        <v>480.97222045316806</v>
      </c>
      <c r="K30" s="91" t="str">
        <f>IFERROR('Vida Prima Directa'!K30/'Vida Pólizas Emitidas'!K30,"")</f>
        <v/>
      </c>
      <c r="L30" s="91">
        <f>IFERROR('Vida Prima Directa'!L30/'Vida Pólizas Emitidas'!L30,"")</f>
        <v>142.7957372267494</v>
      </c>
      <c r="M30" s="91" t="str">
        <f>IFERROR('Vida Prima Directa'!M30/'Vida Pólizas Emitidas'!M30,"")</f>
        <v/>
      </c>
      <c r="N30" s="91" t="str">
        <f>IFERROR('Vida Prima Directa'!N30/'Vida Pólizas Emitidas'!N30,"")</f>
        <v/>
      </c>
      <c r="O30" s="91" t="str">
        <f>IFERROR('Vida Prima Directa'!O30/'Vida Pólizas Emitidas'!O30,"")</f>
        <v/>
      </c>
      <c r="P30" s="91" t="str">
        <f>IFERROR('Vida Prima Directa'!P30/'Vida Pólizas Emitidas'!P30,"")</f>
        <v/>
      </c>
      <c r="Q30" s="91" t="str">
        <f>IFERROR('Vida Prima Directa'!Q30/'Vida Pólizas Emitidas'!Q30,"")</f>
        <v/>
      </c>
      <c r="R30" s="91">
        <f>IFERROR('Vida Prima Directa'!R30/'Vida Pólizas Emitidas'!R30,"")</f>
        <v>86.213780010329543</v>
      </c>
      <c r="S30" s="91" t="str">
        <f>IFERROR('Vida Prima Directa'!S30/'Vida Pólizas Emitidas'!S30,"")</f>
        <v/>
      </c>
      <c r="T30" s="91" t="str">
        <f>IFERROR('Vida Prima Directa'!T30/'Vida Pólizas Emitidas'!T30,"")</f>
        <v/>
      </c>
      <c r="U30" s="91">
        <f>IFERROR('Vida Prima Directa'!U30/'Vida Pólizas Emitidas'!U30,"")</f>
        <v>156.18535571789312</v>
      </c>
      <c r="V30" s="91" t="str">
        <f>IFERROR('Vida Prima Directa'!V30/'Vida Pólizas Emitidas'!V30,"")</f>
        <v/>
      </c>
      <c r="W30" s="91" t="str">
        <f>IFERROR('Vida Prima Directa'!W30/'Vida Pólizas Emitidas'!W30,"")</f>
        <v/>
      </c>
      <c r="X30" s="91" t="str">
        <f>IFERROR('Vida Prima Directa'!X30/'Vida Pólizas Emitidas'!X30,"")</f>
        <v/>
      </c>
      <c r="Y30" s="91">
        <f>IFERROR('Vida Prima Directa'!Y30/'Vida Pólizas Emitidas'!Y30,"")</f>
        <v>242.9214777915233</v>
      </c>
      <c r="Z30" s="91">
        <f>IFERROR('Vida Prima Directa'!Z30/'Vida Pólizas Emitidas'!Z30,"")</f>
        <v>790.64682788144751</v>
      </c>
      <c r="AA30" s="91">
        <f>IFERROR('Vida Prima Directa'!AA30/'Vida Pólizas Emitidas'!AA30,"")</f>
        <v>721.727028311499</v>
      </c>
      <c r="AB30" s="91" t="str">
        <f>IFERROR('Vida Prima Directa'!AB30/'Vida Pólizas Emitidas'!AB30,"")</f>
        <v/>
      </c>
      <c r="AC30" s="91" t="str">
        <f>IFERROR('Vida Prima Directa'!AC30/'Vida Pólizas Emitidas'!AC30,"")</f>
        <v/>
      </c>
      <c r="AD30" s="91" t="str">
        <f>IFERROR('Vida Prima Directa'!AD30/'Vida Pólizas Emitidas'!AD30,"")</f>
        <v/>
      </c>
      <c r="AE30" s="91" t="str">
        <f>IFERROR('Vida Prima Directa'!AE30/'Vida Pólizas Emitidas'!AE30,"")</f>
        <v/>
      </c>
      <c r="AF30" s="91" t="str">
        <f>IFERROR('Vida Prima Directa'!AF30/'Vida Pólizas Emitidas'!AF30,"")</f>
        <v/>
      </c>
      <c r="AG30" s="91">
        <f>IFERROR('Vida Prima Directa'!AG30/'Vida Pólizas Emitidas'!AG30,"")</f>
        <v>42.409755204752415</v>
      </c>
      <c r="AH30" s="91">
        <f>IFERROR('Vida Prima Directa'!AH30/'Vida Pólizas Emitidas'!AH30,"")</f>
        <v>995.8609155337009</v>
      </c>
      <c r="AI30" s="91" t="str">
        <f>IFERROR('Vida Prima Directa'!AI30/'Vida Pólizas Emitidas'!AI30,"")</f>
        <v/>
      </c>
      <c r="AJ30" s="91">
        <f>IFERROR('Vida Prima Directa'!AJ30/'Vida Pólizas Emitidas'!AJ30,"")</f>
        <v>421.06653143242306</v>
      </c>
      <c r="AK30" s="91" t="str">
        <f>IFERROR('Vida Prima Directa'!AK30/'Vida Pólizas Emitidas'!AK30,"")</f>
        <v/>
      </c>
      <c r="AL30" s="91" t="str">
        <f>IFERROR('Vida Prima Directa'!AL30/'Vida Pólizas Emitidas'!AL30,"")</f>
        <v/>
      </c>
      <c r="AM30" s="91" t="str">
        <f>IFERROR('Vida Prima Directa'!AM30/'Vida Pólizas Emitidas'!AM30,"")</f>
        <v/>
      </c>
      <c r="AN30" s="91" t="str">
        <f>IFERROR('Vida Prima Directa'!AN30/'Vida Pólizas Emitidas'!AN30,"")</f>
        <v/>
      </c>
      <c r="AO30" s="91" t="str">
        <f>IFERROR('Vida Prima Directa'!AO30/'Vida Pólizas Emitidas'!AO30,"")</f>
        <v/>
      </c>
      <c r="AP30" s="91" t="str">
        <f>IFERROR('Vida Prima Directa'!AP30/'Vida Pólizas Emitidas'!AP30,"")</f>
        <v/>
      </c>
      <c r="AQ30" s="91">
        <f>IFERROR('Vida Prima Directa'!AQ30/'Vida Pólizas Emitidas'!AQ30,"")</f>
        <v>451.62497145451937</v>
      </c>
      <c r="AR30" s="211"/>
      <c r="AS30" s="91">
        <f>IFERROR('Vida Prima Directa'!AS30/'Vida Pólizas Emitidas'!AS30,"")</f>
        <v>376.05175803113661</v>
      </c>
      <c r="AT30" s="60">
        <f t="shared" si="1"/>
        <v>0.20096492519820996</v>
      </c>
    </row>
    <row r="31" spans="2:46" x14ac:dyDescent="0.2">
      <c r="B31" s="25" t="str">
        <f>'Datos Vida'!B268</f>
        <v>203. Seguros con Cuenta Única de inversión (CUI)</v>
      </c>
      <c r="C31" s="91" t="str">
        <f>IFERROR('Vida Prima Directa'!C31/'Vida Pólizas Emitidas'!C31,"")</f>
        <v/>
      </c>
      <c r="D31" s="91" t="str">
        <f>IFERROR('Vida Prima Directa'!D31/'Vida Pólizas Emitidas'!D31,"")</f>
        <v/>
      </c>
      <c r="E31" s="91" t="str">
        <f>IFERROR('Vida Prima Directa'!E31/'Vida Pólizas Emitidas'!E31,"")</f>
        <v/>
      </c>
      <c r="F31" s="91" t="str">
        <f>IFERROR('Vida Prima Directa'!F31/'Vida Pólizas Emitidas'!F31,"")</f>
        <v/>
      </c>
      <c r="G31" s="91" t="str">
        <f>IFERROR('Vida Prima Directa'!G31/'Vida Pólizas Emitidas'!G31,"")</f>
        <v/>
      </c>
      <c r="H31" s="91" t="str">
        <f>IFERROR('Vida Prima Directa'!H31/'Vida Pólizas Emitidas'!H31,"")</f>
        <v/>
      </c>
      <c r="I31" s="91" t="str">
        <f>IFERROR('Vida Prima Directa'!I31/'Vida Pólizas Emitidas'!I31,"")</f>
        <v/>
      </c>
      <c r="J31" s="91" t="str">
        <f>IFERROR('Vida Prima Directa'!J31/'Vida Pólizas Emitidas'!J31,"")</f>
        <v/>
      </c>
      <c r="K31" s="91" t="str">
        <f>IFERROR('Vida Prima Directa'!K31/'Vida Pólizas Emitidas'!K31,"")</f>
        <v/>
      </c>
      <c r="L31" s="91" t="str">
        <f>IFERROR('Vida Prima Directa'!L31/'Vida Pólizas Emitidas'!L31,"")</f>
        <v/>
      </c>
      <c r="M31" s="91" t="str">
        <f>IFERROR('Vida Prima Directa'!M31/'Vida Pólizas Emitidas'!M31,"")</f>
        <v/>
      </c>
      <c r="N31" s="91" t="str">
        <f>IFERROR('Vida Prima Directa'!N31/'Vida Pólizas Emitidas'!N31,"")</f>
        <v/>
      </c>
      <c r="O31" s="91" t="str">
        <f>IFERROR('Vida Prima Directa'!O31/'Vida Pólizas Emitidas'!O31,"")</f>
        <v/>
      </c>
      <c r="P31" s="91" t="str">
        <f>IFERROR('Vida Prima Directa'!P31/'Vida Pólizas Emitidas'!P31,"")</f>
        <v/>
      </c>
      <c r="Q31" s="91" t="str">
        <f>IFERROR('Vida Prima Directa'!Q31/'Vida Pólizas Emitidas'!Q31,"")</f>
        <v/>
      </c>
      <c r="R31" s="91" t="str">
        <f>IFERROR('Vida Prima Directa'!R31/'Vida Pólizas Emitidas'!R31,"")</f>
        <v/>
      </c>
      <c r="S31" s="91" t="str">
        <f>IFERROR('Vida Prima Directa'!S31/'Vida Pólizas Emitidas'!S31,"")</f>
        <v/>
      </c>
      <c r="T31" s="91" t="str">
        <f>IFERROR('Vida Prima Directa'!T31/'Vida Pólizas Emitidas'!T31,"")</f>
        <v/>
      </c>
      <c r="U31" s="91" t="str">
        <f>IFERROR('Vida Prima Directa'!U31/'Vida Pólizas Emitidas'!U31,"")</f>
        <v/>
      </c>
      <c r="V31" s="91" t="str">
        <f>IFERROR('Vida Prima Directa'!V31/'Vida Pólizas Emitidas'!V31,"")</f>
        <v/>
      </c>
      <c r="W31" s="91" t="str">
        <f>IFERROR('Vida Prima Directa'!W31/'Vida Pólizas Emitidas'!W31,"")</f>
        <v/>
      </c>
      <c r="X31" s="91" t="str">
        <f>IFERROR('Vida Prima Directa'!X31/'Vida Pólizas Emitidas'!X31,"")</f>
        <v/>
      </c>
      <c r="Y31" s="91" t="str">
        <f>IFERROR('Vida Prima Directa'!Y31/'Vida Pólizas Emitidas'!Y31,"")</f>
        <v/>
      </c>
      <c r="Z31" s="91" t="str">
        <f>IFERROR('Vida Prima Directa'!Z31/'Vida Pólizas Emitidas'!Z31,"")</f>
        <v/>
      </c>
      <c r="AA31" s="91" t="str">
        <f>IFERROR('Vida Prima Directa'!AA31/'Vida Pólizas Emitidas'!AA31,"")</f>
        <v/>
      </c>
      <c r="AB31" s="91" t="str">
        <f>IFERROR('Vida Prima Directa'!AB31/'Vida Pólizas Emitidas'!AB31,"")</f>
        <v/>
      </c>
      <c r="AC31" s="91" t="str">
        <f>IFERROR('Vida Prima Directa'!AC31/'Vida Pólizas Emitidas'!AC31,"")</f>
        <v/>
      </c>
      <c r="AD31" s="91" t="str">
        <f>IFERROR('Vida Prima Directa'!AD31/'Vida Pólizas Emitidas'!AD31,"")</f>
        <v/>
      </c>
      <c r="AE31" s="91" t="str">
        <f>IFERROR('Vida Prima Directa'!AE31/'Vida Pólizas Emitidas'!AE31,"")</f>
        <v/>
      </c>
      <c r="AF31" s="91" t="str">
        <f>IFERROR('Vida Prima Directa'!AF31/'Vida Pólizas Emitidas'!AF31,"")</f>
        <v/>
      </c>
      <c r="AG31" s="91" t="str">
        <f>IFERROR('Vida Prima Directa'!AG31/'Vida Pólizas Emitidas'!AG31,"")</f>
        <v/>
      </c>
      <c r="AH31" s="91" t="str">
        <f>IFERROR('Vida Prima Directa'!AH31/'Vida Pólizas Emitidas'!AH31,"")</f>
        <v/>
      </c>
      <c r="AI31" s="91" t="str">
        <f>IFERROR('Vida Prima Directa'!AI31/'Vida Pólizas Emitidas'!AI31,"")</f>
        <v/>
      </c>
      <c r="AJ31" s="91" t="str">
        <f>IFERROR('Vida Prima Directa'!AJ31/'Vida Pólizas Emitidas'!AJ31,"")</f>
        <v/>
      </c>
      <c r="AK31" s="91" t="str">
        <f>IFERROR('Vida Prima Directa'!AK31/'Vida Pólizas Emitidas'!AK31,"")</f>
        <v/>
      </c>
      <c r="AL31" s="91" t="str">
        <f>IFERROR('Vida Prima Directa'!AL31/'Vida Pólizas Emitidas'!AL31,"")</f>
        <v/>
      </c>
      <c r="AM31" s="91" t="str">
        <f>IFERROR('Vida Prima Directa'!AM31/'Vida Pólizas Emitidas'!AM31,"")</f>
        <v/>
      </c>
      <c r="AN31" s="91" t="str">
        <f>IFERROR('Vida Prima Directa'!AN31/'Vida Pólizas Emitidas'!AN31,"")</f>
        <v/>
      </c>
      <c r="AO31" s="91" t="str">
        <f>IFERROR('Vida Prima Directa'!AO31/'Vida Pólizas Emitidas'!AO31,"")</f>
        <v/>
      </c>
      <c r="AP31" s="91" t="str">
        <f>IFERROR('Vida Prima Directa'!AP31/'Vida Pólizas Emitidas'!AP31,"")</f>
        <v/>
      </c>
      <c r="AQ31" s="91" t="str">
        <f>IFERROR('Vida Prima Directa'!AQ31/'Vida Pólizas Emitidas'!AQ31,"")</f>
        <v/>
      </c>
      <c r="AR31" s="211"/>
      <c r="AS31" s="91" t="str">
        <f>IFERROR('Vida Prima Directa'!AS31/'Vida Pólizas Emitidas'!AS31,"")</f>
        <v/>
      </c>
      <c r="AT31" s="60" t="str">
        <f t="shared" si="1"/>
        <v/>
      </c>
    </row>
    <row r="32" spans="2:46" x14ac:dyDescent="0.2">
      <c r="B32" s="25" t="str">
        <f>'Datos Vida'!B269</f>
        <v>204. Mixto o Dotal</v>
      </c>
      <c r="C32" s="91" t="str">
        <f>IFERROR('Vida Prima Directa'!C32/'Vida Pólizas Emitidas'!C32,"")</f>
        <v/>
      </c>
      <c r="D32" s="91" t="str">
        <f>IFERROR('Vida Prima Directa'!D32/'Vida Pólizas Emitidas'!D32,"")</f>
        <v/>
      </c>
      <c r="E32" s="91" t="str">
        <f>IFERROR('Vida Prima Directa'!E32/'Vida Pólizas Emitidas'!E32,"")</f>
        <v/>
      </c>
      <c r="F32" s="91" t="str">
        <f>IFERROR('Vida Prima Directa'!F32/'Vida Pólizas Emitidas'!F32,"")</f>
        <v/>
      </c>
      <c r="G32" s="91" t="str">
        <f>IFERROR('Vida Prima Directa'!G32/'Vida Pólizas Emitidas'!G32,"")</f>
        <v/>
      </c>
      <c r="H32" s="91" t="str">
        <f>IFERROR('Vida Prima Directa'!H32/'Vida Pólizas Emitidas'!H32,"")</f>
        <v/>
      </c>
      <c r="I32" s="91" t="str">
        <f>IFERROR('Vida Prima Directa'!I32/'Vida Pólizas Emitidas'!I32,"")</f>
        <v/>
      </c>
      <c r="J32" s="91" t="str">
        <f>IFERROR('Vida Prima Directa'!J32/'Vida Pólizas Emitidas'!J32,"")</f>
        <v/>
      </c>
      <c r="K32" s="91" t="str">
        <f>IFERROR('Vida Prima Directa'!K32/'Vida Pólizas Emitidas'!K32,"")</f>
        <v/>
      </c>
      <c r="L32" s="91" t="str">
        <f>IFERROR('Vida Prima Directa'!L32/'Vida Pólizas Emitidas'!L32,"")</f>
        <v/>
      </c>
      <c r="M32" s="91" t="str">
        <f>IFERROR('Vida Prima Directa'!M32/'Vida Pólizas Emitidas'!M32,"")</f>
        <v/>
      </c>
      <c r="N32" s="91" t="str">
        <f>IFERROR('Vida Prima Directa'!N32/'Vida Pólizas Emitidas'!N32,"")</f>
        <v/>
      </c>
      <c r="O32" s="91" t="str">
        <f>IFERROR('Vida Prima Directa'!O32/'Vida Pólizas Emitidas'!O32,"")</f>
        <v/>
      </c>
      <c r="P32" s="91" t="str">
        <f>IFERROR('Vida Prima Directa'!P32/'Vida Pólizas Emitidas'!P32,"")</f>
        <v/>
      </c>
      <c r="Q32" s="91" t="str">
        <f>IFERROR('Vida Prima Directa'!Q32/'Vida Pólizas Emitidas'!Q32,"")</f>
        <v/>
      </c>
      <c r="R32" s="91" t="str">
        <f>IFERROR('Vida Prima Directa'!R32/'Vida Pólizas Emitidas'!R32,"")</f>
        <v/>
      </c>
      <c r="S32" s="91" t="str">
        <f>IFERROR('Vida Prima Directa'!S32/'Vida Pólizas Emitidas'!S32,"")</f>
        <v/>
      </c>
      <c r="T32" s="91" t="str">
        <f>IFERROR('Vida Prima Directa'!T32/'Vida Pólizas Emitidas'!T32,"")</f>
        <v/>
      </c>
      <c r="U32" s="91" t="str">
        <f>IFERROR('Vida Prima Directa'!U32/'Vida Pólizas Emitidas'!U32,"")</f>
        <v/>
      </c>
      <c r="V32" s="91" t="str">
        <f>IFERROR('Vida Prima Directa'!V32/'Vida Pólizas Emitidas'!V32,"")</f>
        <v/>
      </c>
      <c r="W32" s="91" t="str">
        <f>IFERROR('Vida Prima Directa'!W32/'Vida Pólizas Emitidas'!W32,"")</f>
        <v/>
      </c>
      <c r="X32" s="91" t="str">
        <f>IFERROR('Vida Prima Directa'!X32/'Vida Pólizas Emitidas'!X32,"")</f>
        <v/>
      </c>
      <c r="Y32" s="91" t="str">
        <f>IFERROR('Vida Prima Directa'!Y32/'Vida Pólizas Emitidas'!Y32,"")</f>
        <v/>
      </c>
      <c r="Z32" s="91" t="str">
        <f>IFERROR('Vida Prima Directa'!Z32/'Vida Pólizas Emitidas'!Z32,"")</f>
        <v/>
      </c>
      <c r="AA32" s="91" t="str">
        <f>IFERROR('Vida Prima Directa'!AA32/'Vida Pólizas Emitidas'!AA32,"")</f>
        <v/>
      </c>
      <c r="AB32" s="91" t="str">
        <f>IFERROR('Vida Prima Directa'!AB32/'Vida Pólizas Emitidas'!AB32,"")</f>
        <v/>
      </c>
      <c r="AC32" s="91" t="str">
        <f>IFERROR('Vida Prima Directa'!AC32/'Vida Pólizas Emitidas'!AC32,"")</f>
        <v/>
      </c>
      <c r="AD32" s="91" t="str">
        <f>IFERROR('Vida Prima Directa'!AD32/'Vida Pólizas Emitidas'!AD32,"")</f>
        <v/>
      </c>
      <c r="AE32" s="91" t="str">
        <f>IFERROR('Vida Prima Directa'!AE32/'Vida Pólizas Emitidas'!AE32,"")</f>
        <v/>
      </c>
      <c r="AF32" s="91" t="str">
        <f>IFERROR('Vida Prima Directa'!AF32/'Vida Pólizas Emitidas'!AF32,"")</f>
        <v/>
      </c>
      <c r="AG32" s="91" t="str">
        <f>IFERROR('Vida Prima Directa'!AG32/'Vida Pólizas Emitidas'!AG32,"")</f>
        <v/>
      </c>
      <c r="AH32" s="91" t="str">
        <f>IFERROR('Vida Prima Directa'!AH32/'Vida Pólizas Emitidas'!AH32,"")</f>
        <v/>
      </c>
      <c r="AI32" s="91" t="str">
        <f>IFERROR('Vida Prima Directa'!AI32/'Vida Pólizas Emitidas'!AI32,"")</f>
        <v/>
      </c>
      <c r="AJ32" s="91" t="str">
        <f>IFERROR('Vida Prima Directa'!AJ32/'Vida Pólizas Emitidas'!AJ32,"")</f>
        <v/>
      </c>
      <c r="AK32" s="91" t="str">
        <f>IFERROR('Vida Prima Directa'!AK32/'Vida Pólizas Emitidas'!AK32,"")</f>
        <v/>
      </c>
      <c r="AL32" s="91" t="str">
        <f>IFERROR('Vida Prima Directa'!AL32/'Vida Pólizas Emitidas'!AL32,"")</f>
        <v/>
      </c>
      <c r="AM32" s="91" t="str">
        <f>IFERROR('Vida Prima Directa'!AM32/'Vida Pólizas Emitidas'!AM32,"")</f>
        <v/>
      </c>
      <c r="AN32" s="91" t="str">
        <f>IFERROR('Vida Prima Directa'!AN32/'Vida Pólizas Emitidas'!AN32,"")</f>
        <v/>
      </c>
      <c r="AO32" s="91" t="str">
        <f>IFERROR('Vida Prima Directa'!AO32/'Vida Pólizas Emitidas'!AO32,"")</f>
        <v/>
      </c>
      <c r="AP32" s="91" t="str">
        <f>IFERROR('Vida Prima Directa'!AP32/'Vida Pólizas Emitidas'!AP32,"")</f>
        <v/>
      </c>
      <c r="AQ32" s="91" t="str">
        <f>IFERROR('Vida Prima Directa'!AQ32/'Vida Pólizas Emitidas'!AQ32,"")</f>
        <v/>
      </c>
      <c r="AR32" s="211"/>
      <c r="AS32" s="91" t="str">
        <f>IFERROR('Vida Prima Directa'!AS32/'Vida Pólizas Emitidas'!AS32,"")</f>
        <v/>
      </c>
      <c r="AT32" s="60" t="str">
        <f t="shared" si="1"/>
        <v/>
      </c>
    </row>
    <row r="33" spans="2:46" x14ac:dyDescent="0.2">
      <c r="B33" s="25" t="str">
        <f>'Datos Vida'!B270</f>
        <v>205. Rentas Privadas y Otras Rentas</v>
      </c>
      <c r="C33" s="91" t="str">
        <f>IFERROR('Vida Prima Directa'!C33/'Vida Pólizas Emitidas'!C33,"")</f>
        <v/>
      </c>
      <c r="D33" s="91" t="str">
        <f>IFERROR('Vida Prima Directa'!D33/'Vida Pólizas Emitidas'!D33,"")</f>
        <v/>
      </c>
      <c r="E33" s="91" t="str">
        <f>IFERROR('Vida Prima Directa'!E33/'Vida Pólizas Emitidas'!E33,"")</f>
        <v/>
      </c>
      <c r="F33" s="91" t="str">
        <f>IFERROR('Vida Prima Directa'!F33/'Vida Pólizas Emitidas'!F33,"")</f>
        <v/>
      </c>
      <c r="G33" s="91" t="str">
        <f>IFERROR('Vida Prima Directa'!G33/'Vida Pólizas Emitidas'!G33,"")</f>
        <v/>
      </c>
      <c r="H33" s="91" t="str">
        <f>IFERROR('Vida Prima Directa'!H33/'Vida Pólizas Emitidas'!H33,"")</f>
        <v/>
      </c>
      <c r="I33" s="91" t="str">
        <f>IFERROR('Vida Prima Directa'!I33/'Vida Pólizas Emitidas'!I33,"")</f>
        <v/>
      </c>
      <c r="J33" s="91" t="str">
        <f>IFERROR('Vida Prima Directa'!J33/'Vida Pólizas Emitidas'!J33,"")</f>
        <v/>
      </c>
      <c r="K33" s="91" t="str">
        <f>IFERROR('Vida Prima Directa'!K33/'Vida Pólizas Emitidas'!K33,"")</f>
        <v/>
      </c>
      <c r="L33" s="91" t="str">
        <f>IFERROR('Vida Prima Directa'!L33/'Vida Pólizas Emitidas'!L33,"")</f>
        <v/>
      </c>
      <c r="M33" s="91" t="str">
        <f>IFERROR('Vida Prima Directa'!M33/'Vida Pólizas Emitidas'!M33,"")</f>
        <v/>
      </c>
      <c r="N33" s="91" t="str">
        <f>IFERROR('Vida Prima Directa'!N33/'Vida Pólizas Emitidas'!N33,"")</f>
        <v/>
      </c>
      <c r="O33" s="91" t="str">
        <f>IFERROR('Vida Prima Directa'!O33/'Vida Pólizas Emitidas'!O33,"")</f>
        <v/>
      </c>
      <c r="P33" s="91" t="str">
        <f>IFERROR('Vida Prima Directa'!P33/'Vida Pólizas Emitidas'!P33,"")</f>
        <v/>
      </c>
      <c r="Q33" s="91" t="str">
        <f>IFERROR('Vida Prima Directa'!Q33/'Vida Pólizas Emitidas'!Q33,"")</f>
        <v/>
      </c>
      <c r="R33" s="91" t="str">
        <f>IFERROR('Vida Prima Directa'!R33/'Vida Pólizas Emitidas'!R33,"")</f>
        <v/>
      </c>
      <c r="S33" s="91" t="str">
        <f>IFERROR('Vida Prima Directa'!S33/'Vida Pólizas Emitidas'!S33,"")</f>
        <v/>
      </c>
      <c r="T33" s="91" t="str">
        <f>IFERROR('Vida Prima Directa'!T33/'Vida Pólizas Emitidas'!T33,"")</f>
        <v/>
      </c>
      <c r="U33" s="91" t="str">
        <f>IFERROR('Vida Prima Directa'!U33/'Vida Pólizas Emitidas'!U33,"")</f>
        <v/>
      </c>
      <c r="V33" s="91" t="str">
        <f>IFERROR('Vida Prima Directa'!V33/'Vida Pólizas Emitidas'!V33,"")</f>
        <v/>
      </c>
      <c r="W33" s="91" t="str">
        <f>IFERROR('Vida Prima Directa'!W33/'Vida Pólizas Emitidas'!W33,"")</f>
        <v/>
      </c>
      <c r="X33" s="91" t="str">
        <f>IFERROR('Vida Prima Directa'!X33/'Vida Pólizas Emitidas'!X33,"")</f>
        <v/>
      </c>
      <c r="Y33" s="91" t="str">
        <f>IFERROR('Vida Prima Directa'!Y33/'Vida Pólizas Emitidas'!Y33,"")</f>
        <v/>
      </c>
      <c r="Z33" s="91" t="str">
        <f>IFERROR('Vida Prima Directa'!Z33/'Vida Pólizas Emitidas'!Z33,"")</f>
        <v/>
      </c>
      <c r="AA33" s="91" t="str">
        <f>IFERROR('Vida Prima Directa'!AA33/'Vida Pólizas Emitidas'!AA33,"")</f>
        <v/>
      </c>
      <c r="AB33" s="91" t="str">
        <f>IFERROR('Vida Prima Directa'!AB33/'Vida Pólizas Emitidas'!AB33,"")</f>
        <v/>
      </c>
      <c r="AC33" s="91" t="str">
        <f>IFERROR('Vida Prima Directa'!AC33/'Vida Pólizas Emitidas'!AC33,"")</f>
        <v/>
      </c>
      <c r="AD33" s="91" t="str">
        <f>IFERROR('Vida Prima Directa'!AD33/'Vida Pólizas Emitidas'!AD33,"")</f>
        <v/>
      </c>
      <c r="AE33" s="91" t="str">
        <f>IFERROR('Vida Prima Directa'!AE33/'Vida Pólizas Emitidas'!AE33,"")</f>
        <v/>
      </c>
      <c r="AF33" s="91" t="str">
        <f>IFERROR('Vida Prima Directa'!AF33/'Vida Pólizas Emitidas'!AF33,"")</f>
        <v/>
      </c>
      <c r="AG33" s="91" t="str">
        <f>IFERROR('Vida Prima Directa'!AG33/'Vida Pólizas Emitidas'!AG33,"")</f>
        <v/>
      </c>
      <c r="AH33" s="91" t="str">
        <f>IFERROR('Vida Prima Directa'!AH33/'Vida Pólizas Emitidas'!AH33,"")</f>
        <v/>
      </c>
      <c r="AI33" s="91" t="str">
        <f>IFERROR('Vida Prima Directa'!AI33/'Vida Pólizas Emitidas'!AI33,"")</f>
        <v/>
      </c>
      <c r="AJ33" s="91" t="str">
        <f>IFERROR('Vida Prima Directa'!AJ33/'Vida Pólizas Emitidas'!AJ33,"")</f>
        <v/>
      </c>
      <c r="AK33" s="91" t="str">
        <f>IFERROR('Vida Prima Directa'!AK33/'Vida Pólizas Emitidas'!AK33,"")</f>
        <v/>
      </c>
      <c r="AL33" s="91" t="str">
        <f>IFERROR('Vida Prima Directa'!AL33/'Vida Pólizas Emitidas'!AL33,"")</f>
        <v/>
      </c>
      <c r="AM33" s="91" t="str">
        <f>IFERROR('Vida Prima Directa'!AM33/'Vida Pólizas Emitidas'!AM33,"")</f>
        <v/>
      </c>
      <c r="AN33" s="91" t="str">
        <f>IFERROR('Vida Prima Directa'!AN33/'Vida Pólizas Emitidas'!AN33,"")</f>
        <v/>
      </c>
      <c r="AO33" s="91" t="str">
        <f>IFERROR('Vida Prima Directa'!AO33/'Vida Pólizas Emitidas'!AO33,"")</f>
        <v/>
      </c>
      <c r="AP33" s="91" t="str">
        <f>IFERROR('Vida Prima Directa'!AP33/'Vida Pólizas Emitidas'!AP33,"")</f>
        <v/>
      </c>
      <c r="AQ33" s="91" t="str">
        <f>IFERROR('Vida Prima Directa'!AQ33/'Vida Pólizas Emitidas'!AQ33,"")</f>
        <v/>
      </c>
      <c r="AR33" s="211"/>
      <c r="AS33" s="91" t="str">
        <f>IFERROR('Vida Prima Directa'!AS33/'Vida Pólizas Emitidas'!AS33,"")</f>
        <v/>
      </c>
      <c r="AT33" s="60" t="str">
        <f t="shared" si="1"/>
        <v/>
      </c>
    </row>
    <row r="34" spans="2:46" x14ac:dyDescent="0.2">
      <c r="B34" s="25" t="str">
        <f>'Datos Vida'!B271</f>
        <v>206. Dotal puro o Capital Diferido</v>
      </c>
      <c r="C34" s="91" t="str">
        <f>IFERROR('Vida Prima Directa'!C34/'Vida Pólizas Emitidas'!C34,"")</f>
        <v/>
      </c>
      <c r="D34" s="91" t="str">
        <f>IFERROR('Vida Prima Directa'!D34/'Vida Pólizas Emitidas'!D34,"")</f>
        <v/>
      </c>
      <c r="E34" s="91" t="str">
        <f>IFERROR('Vida Prima Directa'!E34/'Vida Pólizas Emitidas'!E34,"")</f>
        <v/>
      </c>
      <c r="F34" s="91" t="str">
        <f>IFERROR('Vida Prima Directa'!F34/'Vida Pólizas Emitidas'!F34,"")</f>
        <v/>
      </c>
      <c r="G34" s="91" t="str">
        <f>IFERROR('Vida Prima Directa'!G34/'Vida Pólizas Emitidas'!G34,"")</f>
        <v/>
      </c>
      <c r="H34" s="91" t="str">
        <f>IFERROR('Vida Prima Directa'!H34/'Vida Pólizas Emitidas'!H34,"")</f>
        <v/>
      </c>
      <c r="I34" s="91" t="str">
        <f>IFERROR('Vida Prima Directa'!I34/'Vida Pólizas Emitidas'!I34,"")</f>
        <v/>
      </c>
      <c r="J34" s="91" t="str">
        <f>IFERROR('Vida Prima Directa'!J34/'Vida Pólizas Emitidas'!J34,"")</f>
        <v/>
      </c>
      <c r="K34" s="91" t="str">
        <f>IFERROR('Vida Prima Directa'!K34/'Vida Pólizas Emitidas'!K34,"")</f>
        <v/>
      </c>
      <c r="L34" s="91" t="str">
        <f>IFERROR('Vida Prima Directa'!L34/'Vida Pólizas Emitidas'!L34,"")</f>
        <v/>
      </c>
      <c r="M34" s="91" t="str">
        <f>IFERROR('Vida Prima Directa'!M34/'Vida Pólizas Emitidas'!M34,"")</f>
        <v/>
      </c>
      <c r="N34" s="91" t="str">
        <f>IFERROR('Vida Prima Directa'!N34/'Vida Pólizas Emitidas'!N34,"")</f>
        <v/>
      </c>
      <c r="O34" s="91" t="str">
        <f>IFERROR('Vida Prima Directa'!O34/'Vida Pólizas Emitidas'!O34,"")</f>
        <v/>
      </c>
      <c r="P34" s="91" t="str">
        <f>IFERROR('Vida Prima Directa'!P34/'Vida Pólizas Emitidas'!P34,"")</f>
        <v/>
      </c>
      <c r="Q34" s="91" t="str">
        <f>IFERROR('Vida Prima Directa'!Q34/'Vida Pólizas Emitidas'!Q34,"")</f>
        <v/>
      </c>
      <c r="R34" s="91" t="str">
        <f>IFERROR('Vida Prima Directa'!R34/'Vida Pólizas Emitidas'!R34,"")</f>
        <v/>
      </c>
      <c r="S34" s="91" t="str">
        <f>IFERROR('Vida Prima Directa'!S34/'Vida Pólizas Emitidas'!S34,"")</f>
        <v/>
      </c>
      <c r="T34" s="91" t="str">
        <f>IFERROR('Vida Prima Directa'!T34/'Vida Pólizas Emitidas'!T34,"")</f>
        <v/>
      </c>
      <c r="U34" s="91" t="str">
        <f>IFERROR('Vida Prima Directa'!U34/'Vida Pólizas Emitidas'!U34,"")</f>
        <v/>
      </c>
      <c r="V34" s="91" t="str">
        <f>IFERROR('Vida Prima Directa'!V34/'Vida Pólizas Emitidas'!V34,"")</f>
        <v/>
      </c>
      <c r="W34" s="91" t="str">
        <f>IFERROR('Vida Prima Directa'!W34/'Vida Pólizas Emitidas'!W34,"")</f>
        <v/>
      </c>
      <c r="X34" s="91" t="str">
        <f>IFERROR('Vida Prima Directa'!X34/'Vida Pólizas Emitidas'!X34,"")</f>
        <v/>
      </c>
      <c r="Y34" s="91" t="str">
        <f>IFERROR('Vida Prima Directa'!Y34/'Vida Pólizas Emitidas'!Y34,"")</f>
        <v/>
      </c>
      <c r="Z34" s="91" t="str">
        <f>IFERROR('Vida Prima Directa'!Z34/'Vida Pólizas Emitidas'!Z34,"")</f>
        <v/>
      </c>
      <c r="AA34" s="91" t="str">
        <f>IFERROR('Vida Prima Directa'!AA34/'Vida Pólizas Emitidas'!AA34,"")</f>
        <v/>
      </c>
      <c r="AB34" s="91" t="str">
        <f>IFERROR('Vida Prima Directa'!AB34/'Vida Pólizas Emitidas'!AB34,"")</f>
        <v/>
      </c>
      <c r="AC34" s="91" t="str">
        <f>IFERROR('Vida Prima Directa'!AC34/'Vida Pólizas Emitidas'!AC34,"")</f>
        <v/>
      </c>
      <c r="AD34" s="91" t="str">
        <f>IFERROR('Vida Prima Directa'!AD34/'Vida Pólizas Emitidas'!AD34,"")</f>
        <v/>
      </c>
      <c r="AE34" s="91" t="str">
        <f>IFERROR('Vida Prima Directa'!AE34/'Vida Pólizas Emitidas'!AE34,"")</f>
        <v/>
      </c>
      <c r="AF34" s="91" t="str">
        <f>IFERROR('Vida Prima Directa'!AF34/'Vida Pólizas Emitidas'!AF34,"")</f>
        <v/>
      </c>
      <c r="AG34" s="91" t="str">
        <f>IFERROR('Vida Prima Directa'!AG34/'Vida Pólizas Emitidas'!AG34,"")</f>
        <v/>
      </c>
      <c r="AH34" s="91" t="str">
        <f>IFERROR('Vida Prima Directa'!AH34/'Vida Pólizas Emitidas'!AH34,"")</f>
        <v/>
      </c>
      <c r="AI34" s="91" t="str">
        <f>IFERROR('Vida Prima Directa'!AI34/'Vida Pólizas Emitidas'!AI34,"")</f>
        <v/>
      </c>
      <c r="AJ34" s="91" t="str">
        <f>IFERROR('Vida Prima Directa'!AJ34/'Vida Pólizas Emitidas'!AJ34,"")</f>
        <v/>
      </c>
      <c r="AK34" s="91" t="str">
        <f>IFERROR('Vida Prima Directa'!AK34/'Vida Pólizas Emitidas'!AK34,"")</f>
        <v/>
      </c>
      <c r="AL34" s="91" t="str">
        <f>IFERROR('Vida Prima Directa'!AL34/'Vida Pólizas Emitidas'!AL34,"")</f>
        <v/>
      </c>
      <c r="AM34" s="91" t="str">
        <f>IFERROR('Vida Prima Directa'!AM34/'Vida Pólizas Emitidas'!AM34,"")</f>
        <v/>
      </c>
      <c r="AN34" s="91" t="str">
        <f>IFERROR('Vida Prima Directa'!AN34/'Vida Pólizas Emitidas'!AN34,"")</f>
        <v/>
      </c>
      <c r="AO34" s="91" t="str">
        <f>IFERROR('Vida Prima Directa'!AO34/'Vida Pólizas Emitidas'!AO34,"")</f>
        <v/>
      </c>
      <c r="AP34" s="91" t="str">
        <f>IFERROR('Vida Prima Directa'!AP34/'Vida Pólizas Emitidas'!AP34,"")</f>
        <v/>
      </c>
      <c r="AQ34" s="91" t="str">
        <f>IFERROR('Vida Prima Directa'!AQ34/'Vida Pólizas Emitidas'!AQ34,"")</f>
        <v/>
      </c>
      <c r="AR34" s="211"/>
      <c r="AS34" s="91" t="str">
        <f>IFERROR('Vida Prima Directa'!AS34/'Vida Pólizas Emitidas'!AS34,"")</f>
        <v/>
      </c>
      <c r="AT34" s="60" t="str">
        <f t="shared" si="1"/>
        <v/>
      </c>
    </row>
    <row r="35" spans="2:46" x14ac:dyDescent="0.2">
      <c r="B35" s="25" t="str">
        <f>'Datos Vida'!B272</f>
        <v>207. Protección Familiar</v>
      </c>
      <c r="C35" s="91" t="str">
        <f>IFERROR('Vida Prima Directa'!C35/'Vida Pólizas Emitidas'!C35,"")</f>
        <v/>
      </c>
      <c r="D35" s="91" t="str">
        <f>IFERROR('Vida Prima Directa'!D35/'Vida Pólizas Emitidas'!D35,"")</f>
        <v/>
      </c>
      <c r="E35" s="91" t="str">
        <f>IFERROR('Vida Prima Directa'!E35/'Vida Pólizas Emitidas'!E35,"")</f>
        <v/>
      </c>
      <c r="F35" s="91" t="str">
        <f>IFERROR('Vida Prima Directa'!F35/'Vida Pólizas Emitidas'!F35,"")</f>
        <v/>
      </c>
      <c r="G35" s="91" t="str">
        <f>IFERROR('Vida Prima Directa'!G35/'Vida Pólizas Emitidas'!G35,"")</f>
        <v/>
      </c>
      <c r="H35" s="91" t="str">
        <f>IFERROR('Vida Prima Directa'!H35/'Vida Pólizas Emitidas'!H35,"")</f>
        <v/>
      </c>
      <c r="I35" s="91" t="str">
        <f>IFERROR('Vida Prima Directa'!I35/'Vida Pólizas Emitidas'!I35,"")</f>
        <v/>
      </c>
      <c r="J35" s="91" t="str">
        <f>IFERROR('Vida Prima Directa'!J35/'Vida Pólizas Emitidas'!J35,"")</f>
        <v/>
      </c>
      <c r="K35" s="91" t="str">
        <f>IFERROR('Vida Prima Directa'!K35/'Vida Pólizas Emitidas'!K35,"")</f>
        <v/>
      </c>
      <c r="L35" s="91">
        <f>IFERROR('Vida Prima Directa'!L35/'Vida Pólizas Emitidas'!L35,"")</f>
        <v>204.76305693029622</v>
      </c>
      <c r="M35" s="91" t="str">
        <f>IFERROR('Vida Prima Directa'!M35/'Vida Pólizas Emitidas'!M35,"")</f>
        <v/>
      </c>
      <c r="N35" s="91" t="str">
        <f>IFERROR('Vida Prima Directa'!N35/'Vida Pólizas Emitidas'!N35,"")</f>
        <v/>
      </c>
      <c r="O35" s="91" t="str">
        <f>IFERROR('Vida Prima Directa'!O35/'Vida Pólizas Emitidas'!O35,"")</f>
        <v/>
      </c>
      <c r="P35" s="91" t="str">
        <f>IFERROR('Vida Prima Directa'!P35/'Vida Pólizas Emitidas'!P35,"")</f>
        <v/>
      </c>
      <c r="Q35" s="91" t="str">
        <f>IFERROR('Vida Prima Directa'!Q35/'Vida Pólizas Emitidas'!Q35,"")</f>
        <v/>
      </c>
      <c r="R35" s="91">
        <f>IFERROR('Vida Prima Directa'!R35/'Vida Pólizas Emitidas'!R35,"")</f>
        <v>0.4677702870272501</v>
      </c>
      <c r="S35" s="91" t="str">
        <f>IFERROR('Vida Prima Directa'!S35/'Vida Pólizas Emitidas'!S35,"")</f>
        <v/>
      </c>
      <c r="T35" s="91" t="str">
        <f>IFERROR('Vida Prima Directa'!T35/'Vida Pólizas Emitidas'!T35,"")</f>
        <v/>
      </c>
      <c r="U35" s="91" t="str">
        <f>IFERROR('Vida Prima Directa'!U35/'Vida Pólizas Emitidas'!U35,"")</f>
        <v/>
      </c>
      <c r="V35" s="91" t="str">
        <f>IFERROR('Vida Prima Directa'!V35/'Vida Pólizas Emitidas'!V35,"")</f>
        <v/>
      </c>
      <c r="W35" s="91" t="str">
        <f>IFERROR('Vida Prima Directa'!W35/'Vida Pólizas Emitidas'!W35,"")</f>
        <v/>
      </c>
      <c r="X35" s="91" t="str">
        <f>IFERROR('Vida Prima Directa'!X35/'Vida Pólizas Emitidas'!X35,"")</f>
        <v/>
      </c>
      <c r="Y35" s="91" t="str">
        <f>IFERROR('Vida Prima Directa'!Y35/'Vida Pólizas Emitidas'!Y35,"")</f>
        <v/>
      </c>
      <c r="Z35" s="91" t="str">
        <f>IFERROR('Vida Prima Directa'!Z35/'Vida Pólizas Emitidas'!Z35,"")</f>
        <v/>
      </c>
      <c r="AA35" s="91" t="str">
        <f>IFERROR('Vida Prima Directa'!AA35/'Vida Pólizas Emitidas'!AA35,"")</f>
        <v/>
      </c>
      <c r="AB35" s="91" t="str">
        <f>IFERROR('Vida Prima Directa'!AB35/'Vida Pólizas Emitidas'!AB35,"")</f>
        <v/>
      </c>
      <c r="AC35" s="91" t="str">
        <f>IFERROR('Vida Prima Directa'!AC35/'Vida Pólizas Emitidas'!AC35,"")</f>
        <v/>
      </c>
      <c r="AD35" s="91" t="str">
        <f>IFERROR('Vida Prima Directa'!AD35/'Vida Pólizas Emitidas'!AD35,"")</f>
        <v/>
      </c>
      <c r="AE35" s="91" t="str">
        <f>IFERROR('Vida Prima Directa'!AE35/'Vida Pólizas Emitidas'!AE35,"")</f>
        <v/>
      </c>
      <c r="AF35" s="91" t="str">
        <f>IFERROR('Vida Prima Directa'!AF35/'Vida Pólizas Emitidas'!AF35,"")</f>
        <v/>
      </c>
      <c r="AG35" s="91" t="str">
        <f>IFERROR('Vida Prima Directa'!AG35/'Vida Pólizas Emitidas'!AG35,"")</f>
        <v/>
      </c>
      <c r="AH35" s="91" t="str">
        <f>IFERROR('Vida Prima Directa'!AH35/'Vida Pólizas Emitidas'!AH35,"")</f>
        <v/>
      </c>
      <c r="AI35" s="91" t="str">
        <f>IFERROR('Vida Prima Directa'!AI35/'Vida Pólizas Emitidas'!AI35,"")</f>
        <v/>
      </c>
      <c r="AJ35" s="91">
        <f>IFERROR('Vida Prima Directa'!AJ35/'Vida Pólizas Emitidas'!AJ35,"")</f>
        <v>813.37154756500536</v>
      </c>
      <c r="AK35" s="91" t="str">
        <f>IFERROR('Vida Prima Directa'!AK35/'Vida Pólizas Emitidas'!AK35,"")</f>
        <v/>
      </c>
      <c r="AL35" s="91" t="str">
        <f>IFERROR('Vida Prima Directa'!AL35/'Vida Pólizas Emitidas'!AL35,"")</f>
        <v/>
      </c>
      <c r="AM35" s="91" t="str">
        <f>IFERROR('Vida Prima Directa'!AM35/'Vida Pólizas Emitidas'!AM35,"")</f>
        <v/>
      </c>
      <c r="AN35" s="91" t="str">
        <f>IFERROR('Vida Prima Directa'!AN35/'Vida Pólizas Emitidas'!AN35,"")</f>
        <v/>
      </c>
      <c r="AO35" s="91" t="str">
        <f>IFERROR('Vida Prima Directa'!AO35/'Vida Pólizas Emitidas'!AO35,"")</f>
        <v/>
      </c>
      <c r="AP35" s="91" t="str">
        <f>IFERROR('Vida Prima Directa'!AP35/'Vida Pólizas Emitidas'!AP35,"")</f>
        <v/>
      </c>
      <c r="AQ35" s="91">
        <f>IFERROR('Vida Prima Directa'!AQ35/'Vida Pólizas Emitidas'!AQ35,"")</f>
        <v>338.32579498228523</v>
      </c>
      <c r="AR35" s="211"/>
      <c r="AS35" s="91">
        <f>IFERROR('Vida Prima Directa'!AS35/'Vida Pólizas Emitidas'!AS35,"")</f>
        <v>240.12439430613873</v>
      </c>
      <c r="AT35" s="60">
        <f t="shared" si="1"/>
        <v>0.40896053464250648</v>
      </c>
    </row>
    <row r="36" spans="2:46" x14ac:dyDescent="0.2">
      <c r="B36" s="25" t="str">
        <f>'Datos Vida'!B273</f>
        <v>208. Incapacidad o Invalidez</v>
      </c>
      <c r="C36" s="91" t="str">
        <f>IFERROR('Vida Prima Directa'!C36/'Vida Pólizas Emitidas'!C36,"")</f>
        <v/>
      </c>
      <c r="D36" s="91" t="str">
        <f>IFERROR('Vida Prima Directa'!D36/'Vida Pólizas Emitidas'!D36,"")</f>
        <v/>
      </c>
      <c r="E36" s="91" t="str">
        <f>IFERROR('Vida Prima Directa'!E36/'Vida Pólizas Emitidas'!E36,"")</f>
        <v/>
      </c>
      <c r="F36" s="91">
        <f>IFERROR('Vida Prima Directa'!F36/'Vida Pólizas Emitidas'!F36,"")</f>
        <v>458.14272402879834</v>
      </c>
      <c r="G36" s="91">
        <f>IFERROR('Vida Prima Directa'!G36/'Vida Pólizas Emitidas'!G36,"")</f>
        <v>325.95653838176509</v>
      </c>
      <c r="H36" s="91" t="str">
        <f>IFERROR('Vida Prima Directa'!H36/'Vida Pólizas Emitidas'!H36,"")</f>
        <v/>
      </c>
      <c r="I36" s="91">
        <f>IFERROR('Vida Prima Directa'!I36/'Vida Pólizas Emitidas'!I36,"")</f>
        <v>55.5159318742922</v>
      </c>
      <c r="J36" s="91">
        <f>IFERROR('Vida Prima Directa'!J36/'Vida Pólizas Emitidas'!J36,"")</f>
        <v>298.28023107099625</v>
      </c>
      <c r="K36" s="91" t="str">
        <f>IFERROR('Vida Prima Directa'!K36/'Vida Pólizas Emitidas'!K36,"")</f>
        <v/>
      </c>
      <c r="L36" s="91" t="str">
        <f>IFERROR('Vida Prima Directa'!L36/'Vida Pólizas Emitidas'!L36,"")</f>
        <v/>
      </c>
      <c r="M36" s="91" t="str">
        <f>IFERROR('Vida Prima Directa'!M36/'Vida Pólizas Emitidas'!M36,"")</f>
        <v/>
      </c>
      <c r="N36" s="91" t="str">
        <f>IFERROR('Vida Prima Directa'!N36/'Vida Pólizas Emitidas'!N36,"")</f>
        <v/>
      </c>
      <c r="O36" s="91" t="str">
        <f>IFERROR('Vida Prima Directa'!O36/'Vida Pólizas Emitidas'!O36,"")</f>
        <v/>
      </c>
      <c r="P36" s="91" t="str">
        <f>IFERROR('Vida Prima Directa'!P36/'Vida Pólizas Emitidas'!P36,"")</f>
        <v/>
      </c>
      <c r="Q36" s="91" t="str">
        <f>IFERROR('Vida Prima Directa'!Q36/'Vida Pólizas Emitidas'!Q36,"")</f>
        <v/>
      </c>
      <c r="R36" s="91">
        <f>IFERROR('Vida Prima Directa'!R36/'Vida Pólizas Emitidas'!R36,"")</f>
        <v>97.474442085110695</v>
      </c>
      <c r="S36" s="91" t="str">
        <f>IFERROR('Vida Prima Directa'!S36/'Vida Pólizas Emitidas'!S36,"")</f>
        <v/>
      </c>
      <c r="T36" s="91" t="str">
        <f>IFERROR('Vida Prima Directa'!T36/'Vida Pólizas Emitidas'!T36,"")</f>
        <v/>
      </c>
      <c r="U36" s="91">
        <f>IFERROR('Vida Prima Directa'!U36/'Vida Pólizas Emitidas'!U36,"")</f>
        <v>50.673109204253088</v>
      </c>
      <c r="V36" s="91" t="str">
        <f>IFERROR('Vida Prima Directa'!V36/'Vida Pólizas Emitidas'!V36,"")</f>
        <v/>
      </c>
      <c r="W36" s="91" t="str">
        <f>IFERROR('Vida Prima Directa'!W36/'Vida Pólizas Emitidas'!W36,"")</f>
        <v/>
      </c>
      <c r="X36" s="91" t="str">
        <f>IFERROR('Vida Prima Directa'!X36/'Vida Pólizas Emitidas'!X36,"")</f>
        <v/>
      </c>
      <c r="Y36" s="91" t="str">
        <f>IFERROR('Vida Prima Directa'!Y36/'Vida Pólizas Emitidas'!Y36,"")</f>
        <v/>
      </c>
      <c r="Z36" s="91">
        <f>IFERROR('Vida Prima Directa'!Z36/'Vida Pólizas Emitidas'!Z36,"")</f>
        <v>153.08611138929678</v>
      </c>
      <c r="AA36" s="91" t="str">
        <f>IFERROR('Vida Prima Directa'!AA36/'Vida Pólizas Emitidas'!AA36,"")</f>
        <v/>
      </c>
      <c r="AB36" s="91" t="str">
        <f>IFERROR('Vida Prima Directa'!AB36/'Vida Pólizas Emitidas'!AB36,"")</f>
        <v/>
      </c>
      <c r="AC36" s="91" t="str">
        <f>IFERROR('Vida Prima Directa'!AC36/'Vida Pólizas Emitidas'!AC36,"")</f>
        <v/>
      </c>
      <c r="AD36" s="91" t="str">
        <f>IFERROR('Vida Prima Directa'!AD36/'Vida Pólizas Emitidas'!AD36,"")</f>
        <v/>
      </c>
      <c r="AE36" s="91" t="str">
        <f>IFERROR('Vida Prima Directa'!AE36/'Vida Pólizas Emitidas'!AE36,"")</f>
        <v/>
      </c>
      <c r="AF36" s="91" t="str">
        <f>IFERROR('Vida Prima Directa'!AF36/'Vida Pólizas Emitidas'!AF36,"")</f>
        <v/>
      </c>
      <c r="AG36" s="91">
        <f>IFERROR('Vida Prima Directa'!AG36/'Vida Pólizas Emitidas'!AG36,"")</f>
        <v>16.168862692240833</v>
      </c>
      <c r="AH36" s="91">
        <f>IFERROR('Vida Prima Directa'!AH36/'Vida Pólizas Emitidas'!AH36,"")</f>
        <v>354.5551357151856</v>
      </c>
      <c r="AI36" s="91" t="str">
        <f>IFERROR('Vida Prima Directa'!AI36/'Vida Pólizas Emitidas'!AI36,"")</f>
        <v/>
      </c>
      <c r="AJ36" s="91">
        <f>IFERROR('Vida Prima Directa'!AJ36/'Vida Pólizas Emitidas'!AJ36,"")</f>
        <v>115.2010488033529</v>
      </c>
      <c r="AK36" s="91" t="str">
        <f>IFERROR('Vida Prima Directa'!AK36/'Vida Pólizas Emitidas'!AK36,"")</f>
        <v/>
      </c>
      <c r="AL36" s="91" t="str">
        <f>IFERROR('Vida Prima Directa'!AL36/'Vida Pólizas Emitidas'!AL36,"")</f>
        <v/>
      </c>
      <c r="AM36" s="91" t="str">
        <f>IFERROR('Vida Prima Directa'!AM36/'Vida Pólizas Emitidas'!AM36,"")</f>
        <v/>
      </c>
      <c r="AN36" s="91" t="str">
        <f>IFERROR('Vida Prima Directa'!AN36/'Vida Pólizas Emitidas'!AN36,"")</f>
        <v/>
      </c>
      <c r="AO36" s="91" t="str">
        <f>IFERROR('Vida Prima Directa'!AO36/'Vida Pólizas Emitidas'!AO36,"")</f>
        <v/>
      </c>
      <c r="AP36" s="91" t="str">
        <f>IFERROR('Vida Prima Directa'!AP36/'Vida Pólizas Emitidas'!AP36,"")</f>
        <v/>
      </c>
      <c r="AQ36" s="91">
        <f>IFERROR('Vida Prima Directa'!AQ36/'Vida Pólizas Emitidas'!AQ36,"")</f>
        <v>188.83030992968361</v>
      </c>
      <c r="AR36" s="211"/>
      <c r="AS36" s="91">
        <f>IFERROR('Vida Prima Directa'!AS36/'Vida Pólizas Emitidas'!AS36,"")</f>
        <v>112.03213118982546</v>
      </c>
      <c r="AT36" s="60">
        <f t="shared" si="1"/>
        <v>0.68550136397684458</v>
      </c>
    </row>
    <row r="37" spans="2:46" x14ac:dyDescent="0.2">
      <c r="B37" s="25" t="str">
        <f>'Datos Vida'!B274</f>
        <v>209. Salud</v>
      </c>
      <c r="C37" s="91" t="str">
        <f>IFERROR('Vida Prima Directa'!C37/'Vida Pólizas Emitidas'!C37,"")</f>
        <v/>
      </c>
      <c r="D37" s="91" t="str">
        <f>IFERROR('Vida Prima Directa'!D37/'Vida Pólizas Emitidas'!D37,"")</f>
        <v/>
      </c>
      <c r="E37" s="91" t="str">
        <f>IFERROR('Vida Prima Directa'!E37/'Vida Pólizas Emitidas'!E37,"")</f>
        <v/>
      </c>
      <c r="F37" s="91">
        <f>IFERROR('Vida Prima Directa'!F37/'Vida Pólizas Emitidas'!F37,"")</f>
        <v>2179.0939010163024</v>
      </c>
      <c r="G37" s="91">
        <f>IFERROR('Vida Prima Directa'!G37/'Vida Pólizas Emitidas'!G37,"")</f>
        <v>1485.5381398817528</v>
      </c>
      <c r="H37" s="91" t="str">
        <f>IFERROR('Vida Prima Directa'!H37/'Vida Pólizas Emitidas'!H37,"")</f>
        <v/>
      </c>
      <c r="I37" s="91">
        <f>IFERROR('Vida Prima Directa'!I37/'Vida Pólizas Emitidas'!I37,"")</f>
        <v>1372.5281282571239</v>
      </c>
      <c r="J37" s="91">
        <f>IFERROR('Vida Prima Directa'!J37/'Vida Pólizas Emitidas'!J37,"")</f>
        <v>4699.4630512168897</v>
      </c>
      <c r="K37" s="91" t="str">
        <f>IFERROR('Vida Prima Directa'!K37/'Vida Pólizas Emitidas'!K37,"")</f>
        <v/>
      </c>
      <c r="L37" s="91">
        <f>IFERROR('Vida Prima Directa'!L37/'Vida Pólizas Emitidas'!L37,"")</f>
        <v>370.4845684146585</v>
      </c>
      <c r="M37" s="91" t="str">
        <f>IFERROR('Vida Prima Directa'!M37/'Vida Pólizas Emitidas'!M37,"")</f>
        <v/>
      </c>
      <c r="N37" s="91" t="str">
        <f>IFERROR('Vida Prima Directa'!N37/'Vida Pólizas Emitidas'!N37,"")</f>
        <v/>
      </c>
      <c r="O37" s="91" t="str">
        <f>IFERROR('Vida Prima Directa'!O37/'Vida Pólizas Emitidas'!O37,"")</f>
        <v/>
      </c>
      <c r="P37" s="91" t="str">
        <f>IFERROR('Vida Prima Directa'!P37/'Vida Pólizas Emitidas'!P37,"")</f>
        <v/>
      </c>
      <c r="Q37" s="91" t="str">
        <f>IFERROR('Vida Prima Directa'!Q37/'Vida Pólizas Emitidas'!Q37,"")</f>
        <v/>
      </c>
      <c r="R37" s="91">
        <f>IFERROR('Vida Prima Directa'!R37/'Vida Pólizas Emitidas'!R37,"")</f>
        <v>2671.5707388561777</v>
      </c>
      <c r="S37" s="91" t="str">
        <f>IFERROR('Vida Prima Directa'!S37/'Vida Pólizas Emitidas'!S37,"")</f>
        <v/>
      </c>
      <c r="T37" s="91" t="str">
        <f>IFERROR('Vida Prima Directa'!T37/'Vida Pólizas Emitidas'!T37,"")</f>
        <v/>
      </c>
      <c r="U37" s="91">
        <f>IFERROR('Vida Prima Directa'!U37/'Vida Pólizas Emitidas'!U37,"")</f>
        <v>326.20148574249174</v>
      </c>
      <c r="V37" s="91" t="str">
        <f>IFERROR('Vida Prima Directa'!V37/'Vida Pólizas Emitidas'!V37,"")</f>
        <v/>
      </c>
      <c r="W37" s="91" t="str">
        <f>IFERROR('Vida Prima Directa'!W37/'Vida Pólizas Emitidas'!W37,"")</f>
        <v/>
      </c>
      <c r="X37" s="91" t="str">
        <f>IFERROR('Vida Prima Directa'!X37/'Vida Pólizas Emitidas'!X37,"")</f>
        <v/>
      </c>
      <c r="Y37" s="91">
        <f>IFERROR('Vida Prima Directa'!Y37/'Vida Pólizas Emitidas'!Y37,"")</f>
        <v>999.44650017673223</v>
      </c>
      <c r="Z37" s="91">
        <f>IFERROR('Vida Prima Directa'!Z37/'Vida Pólizas Emitidas'!Z37,"")</f>
        <v>3329.2924800325609</v>
      </c>
      <c r="AA37" s="91" t="str">
        <f>IFERROR('Vida Prima Directa'!AA37/'Vida Pólizas Emitidas'!AA37,"")</f>
        <v/>
      </c>
      <c r="AB37" s="91" t="str">
        <f>IFERROR('Vida Prima Directa'!AB37/'Vida Pólizas Emitidas'!AB37,"")</f>
        <v/>
      </c>
      <c r="AC37" s="91" t="str">
        <f>IFERROR('Vida Prima Directa'!AC37/'Vida Pólizas Emitidas'!AC37,"")</f>
        <v/>
      </c>
      <c r="AD37" s="91" t="str">
        <f>IFERROR('Vida Prima Directa'!AD37/'Vida Pólizas Emitidas'!AD37,"")</f>
        <v/>
      </c>
      <c r="AE37" s="91" t="str">
        <f>IFERROR('Vida Prima Directa'!AE37/'Vida Pólizas Emitidas'!AE37,"")</f>
        <v/>
      </c>
      <c r="AF37" s="91" t="str">
        <f>IFERROR('Vida Prima Directa'!AF37/'Vida Pólizas Emitidas'!AF37,"")</f>
        <v/>
      </c>
      <c r="AG37" s="91" t="str">
        <f>IFERROR('Vida Prima Directa'!AG37/'Vida Pólizas Emitidas'!AG37,"")</f>
        <v/>
      </c>
      <c r="AH37" s="91">
        <f>IFERROR('Vida Prima Directa'!AH37/'Vida Pólizas Emitidas'!AH37,"")</f>
        <v>8960.4765008650629</v>
      </c>
      <c r="AI37" s="91" t="str">
        <f>IFERROR('Vida Prima Directa'!AI37/'Vida Pólizas Emitidas'!AI37,"")</f>
        <v/>
      </c>
      <c r="AJ37" s="91">
        <f>IFERROR('Vida Prima Directa'!AJ37/'Vida Pólizas Emitidas'!AJ37,"")</f>
        <v>1715.8813118094311</v>
      </c>
      <c r="AK37" s="91" t="str">
        <f>IFERROR('Vida Prima Directa'!AK37/'Vida Pólizas Emitidas'!AK37,"")</f>
        <v/>
      </c>
      <c r="AL37" s="91" t="str">
        <f>IFERROR('Vida Prima Directa'!AL37/'Vida Pólizas Emitidas'!AL37,"")</f>
        <v/>
      </c>
      <c r="AM37" s="91" t="str">
        <f>IFERROR('Vida Prima Directa'!AM37/'Vida Pólizas Emitidas'!AM37,"")</f>
        <v/>
      </c>
      <c r="AN37" s="91" t="str">
        <f>IFERROR('Vida Prima Directa'!AN37/'Vida Pólizas Emitidas'!AN37,"")</f>
        <v/>
      </c>
      <c r="AO37" s="91" t="str">
        <f>IFERROR('Vida Prima Directa'!AO37/'Vida Pólizas Emitidas'!AO37,"")</f>
        <v/>
      </c>
      <c r="AP37" s="91" t="str">
        <f>IFERROR('Vida Prima Directa'!AP37/'Vida Pólizas Emitidas'!AP37,"")</f>
        <v/>
      </c>
      <c r="AQ37" s="91">
        <f>IFERROR('Vida Prima Directa'!AQ37/'Vida Pólizas Emitidas'!AQ37,"")</f>
        <v>1457.7692641101346</v>
      </c>
      <c r="AR37" s="211"/>
      <c r="AS37" s="91">
        <f>IFERROR('Vida Prima Directa'!AS37/'Vida Pólizas Emitidas'!AS37,"")</f>
        <v>1831.8461129512225</v>
      </c>
      <c r="AT37" s="60">
        <f t="shared" si="1"/>
        <v>-0.20420757300318526</v>
      </c>
    </row>
    <row r="38" spans="2:46" x14ac:dyDescent="0.2">
      <c r="B38" s="25" t="str">
        <f>'Datos Vida'!B275</f>
        <v>210. Accidentes Personales</v>
      </c>
      <c r="C38" s="91" t="str">
        <f>IFERROR('Vida Prima Directa'!C38/'Vida Pólizas Emitidas'!C38,"")</f>
        <v/>
      </c>
      <c r="D38" s="91" t="str">
        <f>IFERROR('Vida Prima Directa'!D38/'Vida Pólizas Emitidas'!D38,"")</f>
        <v/>
      </c>
      <c r="E38" s="91">
        <f>IFERROR('Vida Prima Directa'!E38/'Vida Pólizas Emitidas'!E38,"")</f>
        <v>36.996377246700689</v>
      </c>
      <c r="F38" s="91">
        <f>IFERROR('Vida Prima Directa'!F38/'Vida Pólizas Emitidas'!F38,"")</f>
        <v>59.255238862119313</v>
      </c>
      <c r="G38" s="91">
        <f>IFERROR('Vida Prima Directa'!G38/'Vida Pólizas Emitidas'!G38,"")</f>
        <v>179.13425311684784</v>
      </c>
      <c r="H38" s="91" t="str">
        <f>IFERROR('Vida Prima Directa'!H38/'Vida Pólizas Emitidas'!H38,"")</f>
        <v/>
      </c>
      <c r="I38" s="91" t="str">
        <f>IFERROR('Vida Prima Directa'!I38/'Vida Pólizas Emitidas'!I38,"")</f>
        <v/>
      </c>
      <c r="J38" s="91">
        <f>IFERROR('Vida Prima Directa'!J38/'Vida Pólizas Emitidas'!J38,"")</f>
        <v>368.67502780456607</v>
      </c>
      <c r="K38" s="91" t="str">
        <f>IFERROR('Vida Prima Directa'!K38/'Vida Pólizas Emitidas'!K38,"")</f>
        <v/>
      </c>
      <c r="L38" s="91" t="str">
        <f>IFERROR('Vida Prima Directa'!L38/'Vida Pólizas Emitidas'!L38,"")</f>
        <v/>
      </c>
      <c r="M38" s="91" t="str">
        <f>IFERROR('Vida Prima Directa'!M38/'Vida Pólizas Emitidas'!M38,"")</f>
        <v/>
      </c>
      <c r="N38" s="91" t="str">
        <f>IFERROR('Vida Prima Directa'!N38/'Vida Pólizas Emitidas'!N38,"")</f>
        <v/>
      </c>
      <c r="O38" s="91" t="str">
        <f>IFERROR('Vida Prima Directa'!O38/'Vida Pólizas Emitidas'!O38,"")</f>
        <v/>
      </c>
      <c r="P38" s="91" t="str">
        <f>IFERROR('Vida Prima Directa'!P38/'Vida Pólizas Emitidas'!P38,"")</f>
        <v/>
      </c>
      <c r="Q38" s="91" t="str">
        <f>IFERROR('Vida Prima Directa'!Q38/'Vida Pólizas Emitidas'!Q38,"")</f>
        <v/>
      </c>
      <c r="R38" s="91">
        <f>IFERROR('Vida Prima Directa'!R38/'Vida Pólizas Emitidas'!R38,"")</f>
        <v>153.72654422049945</v>
      </c>
      <c r="S38" s="91" t="str">
        <f>IFERROR('Vida Prima Directa'!S38/'Vida Pólizas Emitidas'!S38,"")</f>
        <v/>
      </c>
      <c r="T38" s="91" t="str">
        <f>IFERROR('Vida Prima Directa'!T38/'Vida Pólizas Emitidas'!T38,"")</f>
        <v/>
      </c>
      <c r="U38" s="91">
        <f>IFERROR('Vida Prima Directa'!U38/'Vida Pólizas Emitidas'!U38,"")</f>
        <v>13.237804623823292</v>
      </c>
      <c r="V38" s="91">
        <f>IFERROR('Vida Prima Directa'!V38/'Vida Pólizas Emitidas'!V38,"")</f>
        <v>3560.1571299928528</v>
      </c>
      <c r="W38" s="91" t="str">
        <f>IFERROR('Vida Prima Directa'!W38/'Vida Pólizas Emitidas'!W38,"")</f>
        <v/>
      </c>
      <c r="X38" s="91" t="str">
        <f>IFERROR('Vida Prima Directa'!X38/'Vida Pólizas Emitidas'!X38,"")</f>
        <v/>
      </c>
      <c r="Y38" s="91">
        <f>IFERROR('Vida Prima Directa'!Y38/'Vida Pólizas Emitidas'!Y38,"")</f>
        <v>171.06904009520395</v>
      </c>
      <c r="Z38" s="91">
        <f>IFERROR('Vida Prima Directa'!Z38/'Vida Pólizas Emitidas'!Z38,"")</f>
        <v>310.75405113389638</v>
      </c>
      <c r="AA38" s="91">
        <f>IFERROR('Vida Prima Directa'!AA38/'Vida Pólizas Emitidas'!AA38,"")</f>
        <v>247.32290812277151</v>
      </c>
      <c r="AB38" s="91" t="str">
        <f>IFERROR('Vida Prima Directa'!AB38/'Vida Pólizas Emitidas'!AB38,"")</f>
        <v/>
      </c>
      <c r="AC38" s="91" t="str">
        <f>IFERROR('Vida Prima Directa'!AC38/'Vida Pólizas Emitidas'!AC38,"")</f>
        <v/>
      </c>
      <c r="AD38" s="91" t="str">
        <f>IFERROR('Vida Prima Directa'!AD38/'Vida Pólizas Emitidas'!AD38,"")</f>
        <v/>
      </c>
      <c r="AE38" s="91" t="str">
        <f>IFERROR('Vida Prima Directa'!AE38/'Vida Pólizas Emitidas'!AE38,"")</f>
        <v/>
      </c>
      <c r="AF38" s="91" t="str">
        <f>IFERROR('Vida Prima Directa'!AF38/'Vida Pólizas Emitidas'!AF38,"")</f>
        <v/>
      </c>
      <c r="AG38" s="91">
        <f>IFERROR('Vida Prima Directa'!AG38/'Vida Pólizas Emitidas'!AG38,"")</f>
        <v>4.3526261455505342</v>
      </c>
      <c r="AH38" s="91">
        <f>IFERROR('Vida Prima Directa'!AH38/'Vida Pólizas Emitidas'!AH38,"")</f>
        <v>470.48240970152932</v>
      </c>
      <c r="AI38" s="91" t="str">
        <f>IFERROR('Vida Prima Directa'!AI38/'Vida Pólizas Emitidas'!AI38,"")</f>
        <v/>
      </c>
      <c r="AJ38" s="91">
        <f>IFERROR('Vida Prima Directa'!AJ38/'Vida Pólizas Emitidas'!AJ38,"")</f>
        <v>110.67668804599201</v>
      </c>
      <c r="AK38" s="91" t="str">
        <f>IFERROR('Vida Prima Directa'!AK38/'Vida Pólizas Emitidas'!AK38,"")</f>
        <v/>
      </c>
      <c r="AL38" s="91" t="str">
        <f>IFERROR('Vida Prima Directa'!AL38/'Vida Pólizas Emitidas'!AL38,"")</f>
        <v/>
      </c>
      <c r="AM38" s="91" t="str">
        <f>IFERROR('Vida Prima Directa'!AM38/'Vida Pólizas Emitidas'!AM38,"")</f>
        <v/>
      </c>
      <c r="AN38" s="91" t="str">
        <f>IFERROR('Vida Prima Directa'!AN38/'Vida Pólizas Emitidas'!AN38,"")</f>
        <v/>
      </c>
      <c r="AO38" s="91" t="str">
        <f>IFERROR('Vida Prima Directa'!AO38/'Vida Pólizas Emitidas'!AO38,"")</f>
        <v/>
      </c>
      <c r="AP38" s="91" t="str">
        <f>IFERROR('Vida Prima Directa'!AP38/'Vida Pólizas Emitidas'!AP38,"")</f>
        <v/>
      </c>
      <c r="AQ38" s="91">
        <f>IFERROR('Vida Prima Directa'!AQ38/'Vida Pólizas Emitidas'!AQ38,"")</f>
        <v>228.68155165437872</v>
      </c>
      <c r="AR38" s="211"/>
      <c r="AS38" s="91">
        <f>IFERROR('Vida Prima Directa'!AS38/'Vida Pólizas Emitidas'!AS38,"")</f>
        <v>142.17417297616996</v>
      </c>
      <c r="AT38" s="60">
        <f t="shared" si="1"/>
        <v>0.60846057246071283</v>
      </c>
    </row>
    <row r="39" spans="2:46" x14ac:dyDescent="0.2">
      <c r="B39" s="25" t="str">
        <f>'Datos Vida'!B276</f>
        <v>211. Asistencia</v>
      </c>
      <c r="C39" s="91" t="str">
        <f>IFERROR('Vida Prima Directa'!C39/'Vida Pólizas Emitidas'!C39,"")</f>
        <v/>
      </c>
      <c r="D39" s="91" t="str">
        <f>IFERROR('Vida Prima Directa'!D39/'Vida Pólizas Emitidas'!D39,"")</f>
        <v/>
      </c>
      <c r="E39" s="91" t="str">
        <f>IFERROR('Vida Prima Directa'!E39/'Vida Pólizas Emitidas'!E39,"")</f>
        <v/>
      </c>
      <c r="F39" s="91" t="str">
        <f>IFERROR('Vida Prima Directa'!F39/'Vida Pólizas Emitidas'!F39,"")</f>
        <v/>
      </c>
      <c r="G39" s="91">
        <f>IFERROR('Vida Prima Directa'!G39/'Vida Pólizas Emitidas'!G39,"")</f>
        <v>0.89675816480278636</v>
      </c>
      <c r="H39" s="91" t="str">
        <f>IFERROR('Vida Prima Directa'!H39/'Vida Pólizas Emitidas'!H39,"")</f>
        <v/>
      </c>
      <c r="I39" s="91" t="str">
        <f>IFERROR('Vida Prima Directa'!I39/'Vida Pólizas Emitidas'!I39,"")</f>
        <v/>
      </c>
      <c r="J39" s="91" t="str">
        <f>IFERROR('Vida Prima Directa'!J39/'Vida Pólizas Emitidas'!J39,"")</f>
        <v/>
      </c>
      <c r="K39" s="91" t="str">
        <f>IFERROR('Vida Prima Directa'!K39/'Vida Pólizas Emitidas'!K39,"")</f>
        <v/>
      </c>
      <c r="L39" s="91" t="str">
        <f>IFERROR('Vida Prima Directa'!L39/'Vida Pólizas Emitidas'!L39,"")</f>
        <v/>
      </c>
      <c r="M39" s="91" t="str">
        <f>IFERROR('Vida Prima Directa'!M39/'Vida Pólizas Emitidas'!M39,"")</f>
        <v/>
      </c>
      <c r="N39" s="91" t="str">
        <f>IFERROR('Vida Prima Directa'!N39/'Vida Pólizas Emitidas'!N39,"")</f>
        <v/>
      </c>
      <c r="O39" s="91" t="str">
        <f>IFERROR('Vida Prima Directa'!O39/'Vida Pólizas Emitidas'!O39,"")</f>
        <v/>
      </c>
      <c r="P39" s="91" t="str">
        <f>IFERROR('Vida Prima Directa'!P39/'Vida Pólizas Emitidas'!P39,"")</f>
        <v/>
      </c>
      <c r="Q39" s="91" t="str">
        <f>IFERROR('Vida Prima Directa'!Q39/'Vida Pólizas Emitidas'!Q39,"")</f>
        <v/>
      </c>
      <c r="R39" s="91" t="str">
        <f>IFERROR('Vida Prima Directa'!R39/'Vida Pólizas Emitidas'!R39,"")</f>
        <v/>
      </c>
      <c r="S39" s="91" t="str">
        <f>IFERROR('Vida Prima Directa'!S39/'Vida Pólizas Emitidas'!S39,"")</f>
        <v/>
      </c>
      <c r="T39" s="91" t="str">
        <f>IFERROR('Vida Prima Directa'!T39/'Vida Pólizas Emitidas'!T39,"")</f>
        <v/>
      </c>
      <c r="U39" s="91" t="str">
        <f>IFERROR('Vida Prima Directa'!U39/'Vida Pólizas Emitidas'!U39,"")</f>
        <v/>
      </c>
      <c r="V39" s="91" t="str">
        <f>IFERROR('Vida Prima Directa'!V39/'Vida Pólizas Emitidas'!V39,"")</f>
        <v/>
      </c>
      <c r="W39" s="91" t="str">
        <f>IFERROR('Vida Prima Directa'!W39/'Vida Pólizas Emitidas'!W39,"")</f>
        <v/>
      </c>
      <c r="X39" s="91" t="str">
        <f>IFERROR('Vida Prima Directa'!X39/'Vida Pólizas Emitidas'!X39,"")</f>
        <v/>
      </c>
      <c r="Y39" s="91" t="str">
        <f>IFERROR('Vida Prima Directa'!Y39/'Vida Pólizas Emitidas'!Y39,"")</f>
        <v/>
      </c>
      <c r="Z39" s="91" t="str">
        <f>IFERROR('Vida Prima Directa'!Z39/'Vida Pólizas Emitidas'!Z39,"")</f>
        <v/>
      </c>
      <c r="AA39" s="91" t="str">
        <f>IFERROR('Vida Prima Directa'!AA39/'Vida Pólizas Emitidas'!AA39,"")</f>
        <v/>
      </c>
      <c r="AB39" s="91" t="str">
        <f>IFERROR('Vida Prima Directa'!AB39/'Vida Pólizas Emitidas'!AB39,"")</f>
        <v/>
      </c>
      <c r="AC39" s="91" t="str">
        <f>IFERROR('Vida Prima Directa'!AC39/'Vida Pólizas Emitidas'!AC39,"")</f>
        <v/>
      </c>
      <c r="AD39" s="91" t="str">
        <f>IFERROR('Vida Prima Directa'!AD39/'Vida Pólizas Emitidas'!AD39,"")</f>
        <v/>
      </c>
      <c r="AE39" s="91" t="str">
        <f>IFERROR('Vida Prima Directa'!AE39/'Vida Pólizas Emitidas'!AE39,"")</f>
        <v/>
      </c>
      <c r="AF39" s="91" t="str">
        <f>IFERROR('Vida Prima Directa'!AF39/'Vida Pólizas Emitidas'!AF39,"")</f>
        <v/>
      </c>
      <c r="AG39" s="91" t="str">
        <f>IFERROR('Vida Prima Directa'!AG39/'Vida Pólizas Emitidas'!AG39,"")</f>
        <v/>
      </c>
      <c r="AH39" s="91" t="str">
        <f>IFERROR('Vida Prima Directa'!AH39/'Vida Pólizas Emitidas'!AH39,"")</f>
        <v/>
      </c>
      <c r="AI39" s="91" t="str">
        <f>IFERROR('Vida Prima Directa'!AI39/'Vida Pólizas Emitidas'!AI39,"")</f>
        <v/>
      </c>
      <c r="AJ39" s="91" t="str">
        <f>IFERROR('Vida Prima Directa'!AJ39/'Vida Pólizas Emitidas'!AJ39,"")</f>
        <v/>
      </c>
      <c r="AK39" s="91" t="str">
        <f>IFERROR('Vida Prima Directa'!AK39/'Vida Pólizas Emitidas'!AK39,"")</f>
        <v/>
      </c>
      <c r="AL39" s="91" t="str">
        <f>IFERROR('Vida Prima Directa'!AL39/'Vida Pólizas Emitidas'!AL39,"")</f>
        <v/>
      </c>
      <c r="AM39" s="91" t="str">
        <f>IFERROR('Vida Prima Directa'!AM39/'Vida Pólizas Emitidas'!AM39,"")</f>
        <v/>
      </c>
      <c r="AN39" s="91" t="str">
        <f>IFERROR('Vida Prima Directa'!AN39/'Vida Pólizas Emitidas'!AN39,"")</f>
        <v/>
      </c>
      <c r="AO39" s="91" t="str">
        <f>IFERROR('Vida Prima Directa'!AO39/'Vida Pólizas Emitidas'!AO39,"")</f>
        <v/>
      </c>
      <c r="AP39" s="91" t="str">
        <f>IFERROR('Vida Prima Directa'!AP39/'Vida Pólizas Emitidas'!AP39,"")</f>
        <v/>
      </c>
      <c r="AQ39" s="91">
        <f>IFERROR('Vida Prima Directa'!AQ39/'Vida Pólizas Emitidas'!AQ39,"")</f>
        <v>-0.77428739874474273</v>
      </c>
      <c r="AR39" s="211"/>
      <c r="AS39" s="91">
        <f>IFERROR('Vida Prima Directa'!AS39/'Vida Pólizas Emitidas'!AS39,"")</f>
        <v>3.2713615677387913</v>
      </c>
      <c r="AT39" s="60">
        <f t="shared" si="1"/>
        <v>-1.2366865852984696</v>
      </c>
    </row>
    <row r="40" spans="2:46" x14ac:dyDescent="0.2">
      <c r="B40" s="25" t="str">
        <f>'Datos Vida'!B277</f>
        <v>212. Desgravamen Hipotecario</v>
      </c>
      <c r="C40" s="91" t="str">
        <f>IFERROR('Vida Prima Directa'!C40/'Vida Pólizas Emitidas'!C40,"")</f>
        <v/>
      </c>
      <c r="D40" s="91" t="str">
        <f>IFERROR('Vida Prima Directa'!D40/'Vida Pólizas Emitidas'!D40,"")</f>
        <v/>
      </c>
      <c r="E40" s="91" t="str">
        <f>IFERROR('Vida Prima Directa'!E40/'Vida Pólizas Emitidas'!E40,"")</f>
        <v/>
      </c>
      <c r="F40" s="91" t="str">
        <f>IFERROR('Vida Prima Directa'!F40/'Vida Pólizas Emitidas'!F40,"")</f>
        <v/>
      </c>
      <c r="G40" s="91" t="str">
        <f>IFERROR('Vida Prima Directa'!G40/'Vida Pólizas Emitidas'!G40,"")</f>
        <v/>
      </c>
      <c r="H40" s="91" t="str">
        <f>IFERROR('Vida Prima Directa'!H40/'Vida Pólizas Emitidas'!H40,"")</f>
        <v/>
      </c>
      <c r="I40" s="91" t="str">
        <f>IFERROR('Vida Prima Directa'!I40/'Vida Pólizas Emitidas'!I40,"")</f>
        <v/>
      </c>
      <c r="J40" s="91" t="str">
        <f>IFERROR('Vida Prima Directa'!J40/'Vida Pólizas Emitidas'!J40,"")</f>
        <v/>
      </c>
      <c r="K40" s="91" t="str">
        <f>IFERROR('Vida Prima Directa'!K40/'Vida Pólizas Emitidas'!K40,"")</f>
        <v/>
      </c>
      <c r="L40" s="91" t="str">
        <f>IFERROR('Vida Prima Directa'!L40/'Vida Pólizas Emitidas'!L40,"")</f>
        <v/>
      </c>
      <c r="M40" s="91" t="str">
        <f>IFERROR('Vida Prima Directa'!M40/'Vida Pólizas Emitidas'!M40,"")</f>
        <v/>
      </c>
      <c r="N40" s="91" t="str">
        <f>IFERROR('Vida Prima Directa'!N40/'Vida Pólizas Emitidas'!N40,"")</f>
        <v/>
      </c>
      <c r="O40" s="91" t="str">
        <f>IFERROR('Vida Prima Directa'!O40/'Vida Pólizas Emitidas'!O40,"")</f>
        <v/>
      </c>
      <c r="P40" s="91" t="str">
        <f>IFERROR('Vida Prima Directa'!P40/'Vida Pólizas Emitidas'!P40,"")</f>
        <v/>
      </c>
      <c r="Q40" s="91" t="str">
        <f>IFERROR('Vida Prima Directa'!Q40/'Vida Pólizas Emitidas'!Q40,"")</f>
        <v/>
      </c>
      <c r="R40" s="91" t="str">
        <f>IFERROR('Vida Prima Directa'!R40/'Vida Pólizas Emitidas'!R40,"")</f>
        <v/>
      </c>
      <c r="S40" s="91" t="str">
        <f>IFERROR('Vida Prima Directa'!S40/'Vida Pólizas Emitidas'!S40,"")</f>
        <v/>
      </c>
      <c r="T40" s="91" t="str">
        <f>IFERROR('Vida Prima Directa'!T40/'Vida Pólizas Emitidas'!T40,"")</f>
        <v/>
      </c>
      <c r="U40" s="91">
        <f>IFERROR('Vida Prima Directa'!U40/'Vida Pólizas Emitidas'!U40,"")</f>
        <v>6203.8133540989329</v>
      </c>
      <c r="V40" s="91" t="str">
        <f>IFERROR('Vida Prima Directa'!V40/'Vida Pólizas Emitidas'!V40,"")</f>
        <v/>
      </c>
      <c r="W40" s="91" t="str">
        <f>IFERROR('Vida Prima Directa'!W40/'Vida Pólizas Emitidas'!W40,"")</f>
        <v/>
      </c>
      <c r="X40" s="91" t="str">
        <f>IFERROR('Vida Prima Directa'!X40/'Vida Pólizas Emitidas'!X40,"")</f>
        <v/>
      </c>
      <c r="Y40" s="91" t="str">
        <f>IFERROR('Vida Prima Directa'!Y40/'Vida Pólizas Emitidas'!Y40,"")</f>
        <v/>
      </c>
      <c r="Z40" s="91" t="str">
        <f>IFERROR('Vida Prima Directa'!Z40/'Vida Pólizas Emitidas'!Z40,"")</f>
        <v/>
      </c>
      <c r="AA40" s="91" t="str">
        <f>IFERROR('Vida Prima Directa'!AA40/'Vida Pólizas Emitidas'!AA40,"")</f>
        <v/>
      </c>
      <c r="AB40" s="91" t="str">
        <f>IFERROR('Vida Prima Directa'!AB40/'Vida Pólizas Emitidas'!AB40,"")</f>
        <v/>
      </c>
      <c r="AC40" s="91" t="str">
        <f>IFERROR('Vida Prima Directa'!AC40/'Vida Pólizas Emitidas'!AC40,"")</f>
        <v/>
      </c>
      <c r="AD40" s="91" t="str">
        <f>IFERROR('Vida Prima Directa'!AD40/'Vida Pólizas Emitidas'!AD40,"")</f>
        <v/>
      </c>
      <c r="AE40" s="91" t="str">
        <f>IFERROR('Vida Prima Directa'!AE40/'Vida Pólizas Emitidas'!AE40,"")</f>
        <v/>
      </c>
      <c r="AF40" s="91" t="str">
        <f>IFERROR('Vida Prima Directa'!AF40/'Vida Pólizas Emitidas'!AF40,"")</f>
        <v/>
      </c>
      <c r="AG40" s="91">
        <f>IFERROR('Vida Prima Directa'!AG40/'Vida Pólizas Emitidas'!AG40,"")</f>
        <v>104.12736687512779</v>
      </c>
      <c r="AH40" s="91" t="str">
        <f>IFERROR('Vida Prima Directa'!AH40/'Vida Pólizas Emitidas'!AH40,"")</f>
        <v/>
      </c>
      <c r="AI40" s="91" t="str">
        <f>IFERROR('Vida Prima Directa'!AI40/'Vida Pólizas Emitidas'!AI40,"")</f>
        <v/>
      </c>
      <c r="AJ40" s="91" t="str">
        <f>IFERROR('Vida Prima Directa'!AJ40/'Vida Pólizas Emitidas'!AJ40,"")</f>
        <v/>
      </c>
      <c r="AK40" s="91" t="str">
        <f>IFERROR('Vida Prima Directa'!AK40/'Vida Pólizas Emitidas'!AK40,"")</f>
        <v/>
      </c>
      <c r="AL40" s="91" t="str">
        <f>IFERROR('Vida Prima Directa'!AL40/'Vida Pólizas Emitidas'!AL40,"")</f>
        <v/>
      </c>
      <c r="AM40" s="91" t="str">
        <f>IFERROR('Vida Prima Directa'!AM40/'Vida Pólizas Emitidas'!AM40,"")</f>
        <v/>
      </c>
      <c r="AN40" s="91" t="str">
        <f>IFERROR('Vida Prima Directa'!AN40/'Vida Pólizas Emitidas'!AN40,"")</f>
        <v/>
      </c>
      <c r="AO40" s="91" t="str">
        <f>IFERROR('Vida Prima Directa'!AO40/'Vida Pólizas Emitidas'!AO40,"")</f>
        <v/>
      </c>
      <c r="AP40" s="91" t="str">
        <f>IFERROR('Vida Prima Directa'!AP40/'Vida Pólizas Emitidas'!AP40,"")</f>
        <v/>
      </c>
      <c r="AQ40" s="91">
        <f>IFERROR('Vida Prima Directa'!AQ40/'Vida Pólizas Emitidas'!AQ40,"")</f>
        <v>2636.2512787138667</v>
      </c>
      <c r="AR40" s="211"/>
      <c r="AS40" s="91">
        <f>IFERROR('Vida Prima Directa'!AS40/'Vida Pólizas Emitidas'!AS40,"")</f>
        <v>5873.1939330076366</v>
      </c>
      <c r="AT40" s="60">
        <f t="shared" si="1"/>
        <v>-0.5511383910042531</v>
      </c>
    </row>
    <row r="41" spans="2:46" x14ac:dyDescent="0.2">
      <c r="B41" s="25" t="str">
        <f>'Datos Vida'!B278</f>
        <v>213. Desgravamen Consumos y Otros</v>
      </c>
      <c r="C41" s="91" t="str">
        <f>IFERROR('Vida Prima Directa'!C41/'Vida Pólizas Emitidas'!C41,"")</f>
        <v/>
      </c>
      <c r="D41" s="91" t="str">
        <f>IFERROR('Vida Prima Directa'!D41/'Vida Pólizas Emitidas'!D41,"")</f>
        <v/>
      </c>
      <c r="E41" s="91" t="str">
        <f>IFERROR('Vida Prima Directa'!E41/'Vida Pólizas Emitidas'!E41,"")</f>
        <v/>
      </c>
      <c r="F41" s="91">
        <f>IFERROR('Vida Prima Directa'!F41/'Vida Pólizas Emitidas'!F41,"")</f>
        <v>47435.104952343565</v>
      </c>
      <c r="G41" s="91" t="str">
        <f>IFERROR('Vida Prima Directa'!G41/'Vida Pólizas Emitidas'!G41,"")</f>
        <v/>
      </c>
      <c r="H41" s="91" t="str">
        <f>IFERROR('Vida Prima Directa'!H41/'Vida Pólizas Emitidas'!H41,"")</f>
        <v/>
      </c>
      <c r="I41" s="91" t="str">
        <f>IFERROR('Vida Prima Directa'!I41/'Vida Pólizas Emitidas'!I41,"")</f>
        <v/>
      </c>
      <c r="J41" s="91" t="str">
        <f>IFERROR('Vida Prima Directa'!J41/'Vida Pólizas Emitidas'!J41,"")</f>
        <v/>
      </c>
      <c r="K41" s="91" t="str">
        <f>IFERROR('Vida Prima Directa'!K41/'Vida Pólizas Emitidas'!K41,"")</f>
        <v/>
      </c>
      <c r="L41" s="91" t="str">
        <f>IFERROR('Vida Prima Directa'!L41/'Vida Pólizas Emitidas'!L41,"")</f>
        <v/>
      </c>
      <c r="M41" s="91" t="str">
        <f>IFERROR('Vida Prima Directa'!M41/'Vida Pólizas Emitidas'!M41,"")</f>
        <v/>
      </c>
      <c r="N41" s="91" t="str">
        <f>IFERROR('Vida Prima Directa'!N41/'Vida Pólizas Emitidas'!N41,"")</f>
        <v/>
      </c>
      <c r="O41" s="91" t="str">
        <f>IFERROR('Vida Prima Directa'!O41/'Vida Pólizas Emitidas'!O41,"")</f>
        <v/>
      </c>
      <c r="P41" s="91" t="str">
        <f>IFERROR('Vida Prima Directa'!P41/'Vida Pólizas Emitidas'!P41,"")</f>
        <v/>
      </c>
      <c r="Q41" s="91">
        <f>IFERROR('Vida Prima Directa'!Q41/'Vida Pólizas Emitidas'!Q41,"")</f>
        <v>7.2059231095245657</v>
      </c>
      <c r="R41" s="91" t="str">
        <f>IFERROR('Vida Prima Directa'!R41/'Vida Pólizas Emitidas'!R41,"")</f>
        <v/>
      </c>
      <c r="S41" s="91" t="str">
        <f>IFERROR('Vida Prima Directa'!S41/'Vida Pólizas Emitidas'!S41,"")</f>
        <v/>
      </c>
      <c r="T41" s="91" t="str">
        <f>IFERROR('Vida Prima Directa'!T41/'Vida Pólizas Emitidas'!T41,"")</f>
        <v/>
      </c>
      <c r="U41" s="91">
        <f>IFERROR('Vida Prima Directa'!U41/'Vida Pólizas Emitidas'!U41,"")</f>
        <v>850.8826570168776</v>
      </c>
      <c r="V41" s="91">
        <f>IFERROR('Vida Prima Directa'!V41/'Vida Pólizas Emitidas'!V41,"")</f>
        <v>2382.0563998289495</v>
      </c>
      <c r="W41" s="91" t="str">
        <f>IFERROR('Vida Prima Directa'!W41/'Vida Pólizas Emitidas'!W41,"")</f>
        <v/>
      </c>
      <c r="X41" s="91" t="str">
        <f>IFERROR('Vida Prima Directa'!X41/'Vida Pólizas Emitidas'!X41,"")</f>
        <v/>
      </c>
      <c r="Y41" s="91" t="str">
        <f>IFERROR('Vida Prima Directa'!Y41/'Vida Pólizas Emitidas'!Y41,"")</f>
        <v/>
      </c>
      <c r="Z41" s="91" t="str">
        <f>IFERROR('Vida Prima Directa'!Z41/'Vida Pólizas Emitidas'!Z41,"")</f>
        <v/>
      </c>
      <c r="AA41" s="91" t="str">
        <f>IFERROR('Vida Prima Directa'!AA41/'Vida Pólizas Emitidas'!AA41,"")</f>
        <v/>
      </c>
      <c r="AB41" s="91" t="str">
        <f>IFERROR('Vida Prima Directa'!AB41/'Vida Pólizas Emitidas'!AB41,"")</f>
        <v/>
      </c>
      <c r="AC41" s="91" t="str">
        <f>IFERROR('Vida Prima Directa'!AC41/'Vida Pólizas Emitidas'!AC41,"")</f>
        <v/>
      </c>
      <c r="AD41" s="91" t="str">
        <f>IFERROR('Vida Prima Directa'!AD41/'Vida Pólizas Emitidas'!AD41,"")</f>
        <v/>
      </c>
      <c r="AE41" s="91" t="str">
        <f>IFERROR('Vida Prima Directa'!AE41/'Vida Pólizas Emitidas'!AE41,"")</f>
        <v/>
      </c>
      <c r="AF41" s="91" t="str">
        <f>IFERROR('Vida Prima Directa'!AF41/'Vida Pólizas Emitidas'!AF41,"")</f>
        <v/>
      </c>
      <c r="AG41" s="91">
        <f>IFERROR('Vida Prima Directa'!AG41/'Vida Pólizas Emitidas'!AG41,"")</f>
        <v>182.80593661860468</v>
      </c>
      <c r="AH41" s="91" t="str">
        <f>IFERROR('Vida Prima Directa'!AH41/'Vida Pólizas Emitidas'!AH41,"")</f>
        <v/>
      </c>
      <c r="AI41" s="91" t="str">
        <f>IFERROR('Vida Prima Directa'!AI41/'Vida Pólizas Emitidas'!AI41,"")</f>
        <v/>
      </c>
      <c r="AJ41" s="91" t="str">
        <f>IFERROR('Vida Prima Directa'!AJ41/'Vida Pólizas Emitidas'!AJ41,"")</f>
        <v/>
      </c>
      <c r="AK41" s="91" t="str">
        <f>IFERROR('Vida Prima Directa'!AK41/'Vida Pólizas Emitidas'!AK41,"")</f>
        <v/>
      </c>
      <c r="AL41" s="91" t="str">
        <f>IFERROR('Vida Prima Directa'!AL41/'Vida Pólizas Emitidas'!AL41,"")</f>
        <v/>
      </c>
      <c r="AM41" s="91" t="str">
        <f>IFERROR('Vida Prima Directa'!AM41/'Vida Pólizas Emitidas'!AM41,"")</f>
        <v/>
      </c>
      <c r="AN41" s="91" t="str">
        <f>IFERROR('Vida Prima Directa'!AN41/'Vida Pólizas Emitidas'!AN41,"")</f>
        <v/>
      </c>
      <c r="AO41" s="91" t="str">
        <f>IFERROR('Vida Prima Directa'!AO41/'Vida Pólizas Emitidas'!AO41,"")</f>
        <v/>
      </c>
      <c r="AP41" s="91" t="str">
        <f>IFERROR('Vida Prima Directa'!AP41/'Vida Pólizas Emitidas'!AP41,"")</f>
        <v/>
      </c>
      <c r="AQ41" s="91">
        <f>IFERROR('Vida Prima Directa'!AQ41/'Vida Pólizas Emitidas'!AQ41,"")</f>
        <v>50.833530552172313</v>
      </c>
      <c r="AR41" s="211"/>
      <c r="AS41" s="91">
        <f>IFERROR('Vida Prima Directa'!AS41/'Vida Pólizas Emitidas'!AS41,"")</f>
        <v>11.923799849215429</v>
      </c>
      <c r="AT41" s="60">
        <f t="shared" si="1"/>
        <v>3.263198912678587</v>
      </c>
    </row>
    <row r="42" spans="2:46" x14ac:dyDescent="0.2">
      <c r="B42" s="25" t="str">
        <f>'Datos Vida'!B279</f>
        <v>214. SOAP</v>
      </c>
      <c r="C42" s="91" t="str">
        <f>IFERROR('Vida Prima Directa'!C42/'Vida Pólizas Emitidas'!C42,"")</f>
        <v/>
      </c>
      <c r="D42" s="91" t="str">
        <f>IFERROR('Vida Prima Directa'!D42/'Vida Pólizas Emitidas'!D42,"")</f>
        <v/>
      </c>
      <c r="E42" s="91" t="str">
        <f>IFERROR('Vida Prima Directa'!E42/'Vida Pólizas Emitidas'!E42,"")</f>
        <v/>
      </c>
      <c r="F42" s="91" t="str">
        <f>IFERROR('Vida Prima Directa'!F42/'Vida Pólizas Emitidas'!F42,"")</f>
        <v/>
      </c>
      <c r="G42" s="91" t="str">
        <f>IFERROR('Vida Prima Directa'!G42/'Vida Pólizas Emitidas'!G42,"")</f>
        <v/>
      </c>
      <c r="H42" s="91" t="str">
        <f>IFERROR('Vida Prima Directa'!H42/'Vida Pólizas Emitidas'!H42,"")</f>
        <v/>
      </c>
      <c r="I42" s="91" t="str">
        <f>IFERROR('Vida Prima Directa'!I42/'Vida Pólizas Emitidas'!I42,"")</f>
        <v/>
      </c>
      <c r="J42" s="91" t="str">
        <f>IFERROR('Vida Prima Directa'!J42/'Vida Pólizas Emitidas'!J42,"")</f>
        <v/>
      </c>
      <c r="K42" s="91" t="str">
        <f>IFERROR('Vida Prima Directa'!K42/'Vida Pólizas Emitidas'!K42,"")</f>
        <v/>
      </c>
      <c r="L42" s="91" t="str">
        <f>IFERROR('Vida Prima Directa'!L42/'Vida Pólizas Emitidas'!L42,"")</f>
        <v/>
      </c>
      <c r="M42" s="91" t="str">
        <f>IFERROR('Vida Prima Directa'!M42/'Vida Pólizas Emitidas'!M42,"")</f>
        <v/>
      </c>
      <c r="N42" s="91" t="str">
        <f>IFERROR('Vida Prima Directa'!N42/'Vida Pólizas Emitidas'!N42,"")</f>
        <v/>
      </c>
      <c r="O42" s="91" t="str">
        <f>IFERROR('Vida Prima Directa'!O42/'Vida Pólizas Emitidas'!O42,"")</f>
        <v/>
      </c>
      <c r="P42" s="91" t="str">
        <f>IFERROR('Vida Prima Directa'!P42/'Vida Pólizas Emitidas'!P42,"")</f>
        <v/>
      </c>
      <c r="Q42" s="91" t="str">
        <f>IFERROR('Vida Prima Directa'!Q42/'Vida Pólizas Emitidas'!Q42,"")</f>
        <v/>
      </c>
      <c r="R42" s="91" t="str">
        <f>IFERROR('Vida Prima Directa'!R42/'Vida Pólizas Emitidas'!R42,"")</f>
        <v/>
      </c>
      <c r="S42" s="91" t="str">
        <f>IFERROR('Vida Prima Directa'!S42/'Vida Pólizas Emitidas'!S42,"")</f>
        <v/>
      </c>
      <c r="T42" s="91" t="str">
        <f>IFERROR('Vida Prima Directa'!T42/'Vida Pólizas Emitidas'!T42,"")</f>
        <v/>
      </c>
      <c r="U42" s="91" t="str">
        <f>IFERROR('Vida Prima Directa'!U42/'Vida Pólizas Emitidas'!U42,"")</f>
        <v/>
      </c>
      <c r="V42" s="91" t="str">
        <f>IFERROR('Vida Prima Directa'!V42/'Vida Pólizas Emitidas'!V42,"")</f>
        <v/>
      </c>
      <c r="W42" s="91" t="str">
        <f>IFERROR('Vida Prima Directa'!W42/'Vida Pólizas Emitidas'!W42,"")</f>
        <v/>
      </c>
      <c r="X42" s="91" t="str">
        <f>IFERROR('Vida Prima Directa'!X42/'Vida Pólizas Emitidas'!X42,"")</f>
        <v/>
      </c>
      <c r="Y42" s="91" t="str">
        <f>IFERROR('Vida Prima Directa'!Y42/'Vida Pólizas Emitidas'!Y42,"")</f>
        <v/>
      </c>
      <c r="Z42" s="91" t="str">
        <f>IFERROR('Vida Prima Directa'!Z42/'Vida Pólizas Emitidas'!Z42,"")</f>
        <v/>
      </c>
      <c r="AA42" s="91" t="str">
        <f>IFERROR('Vida Prima Directa'!AA42/'Vida Pólizas Emitidas'!AA42,"")</f>
        <v/>
      </c>
      <c r="AB42" s="91" t="str">
        <f>IFERROR('Vida Prima Directa'!AB42/'Vida Pólizas Emitidas'!AB42,"")</f>
        <v/>
      </c>
      <c r="AC42" s="91" t="str">
        <f>IFERROR('Vida Prima Directa'!AC42/'Vida Pólizas Emitidas'!AC42,"")</f>
        <v/>
      </c>
      <c r="AD42" s="91" t="str">
        <f>IFERROR('Vida Prima Directa'!AD42/'Vida Pólizas Emitidas'!AD42,"")</f>
        <v/>
      </c>
      <c r="AE42" s="91" t="str">
        <f>IFERROR('Vida Prima Directa'!AE42/'Vida Pólizas Emitidas'!AE42,"")</f>
        <v/>
      </c>
      <c r="AF42" s="91" t="str">
        <f>IFERROR('Vida Prima Directa'!AF42/'Vida Pólizas Emitidas'!AF42,"")</f>
        <v/>
      </c>
      <c r="AG42" s="91" t="str">
        <f>IFERROR('Vida Prima Directa'!AG42/'Vida Pólizas Emitidas'!AG42,"")</f>
        <v/>
      </c>
      <c r="AH42" s="91" t="str">
        <f>IFERROR('Vida Prima Directa'!AH42/'Vida Pólizas Emitidas'!AH42,"")</f>
        <v/>
      </c>
      <c r="AI42" s="91" t="str">
        <f>IFERROR('Vida Prima Directa'!AI42/'Vida Pólizas Emitidas'!AI42,"")</f>
        <v/>
      </c>
      <c r="AJ42" s="91" t="str">
        <f>IFERROR('Vida Prima Directa'!AJ42/'Vida Pólizas Emitidas'!AJ42,"")</f>
        <v/>
      </c>
      <c r="AK42" s="91" t="str">
        <f>IFERROR('Vida Prima Directa'!AK42/'Vida Pólizas Emitidas'!AK42,"")</f>
        <v/>
      </c>
      <c r="AL42" s="91" t="str">
        <f>IFERROR('Vida Prima Directa'!AL42/'Vida Pólizas Emitidas'!AL42,"")</f>
        <v/>
      </c>
      <c r="AM42" s="91" t="str">
        <f>IFERROR('Vida Prima Directa'!AM42/'Vida Pólizas Emitidas'!AM42,"")</f>
        <v/>
      </c>
      <c r="AN42" s="91" t="str">
        <f>IFERROR('Vida Prima Directa'!AN42/'Vida Pólizas Emitidas'!AN42,"")</f>
        <v/>
      </c>
      <c r="AO42" s="91" t="str">
        <f>IFERROR('Vida Prima Directa'!AO42/'Vida Pólizas Emitidas'!AO42,"")</f>
        <v/>
      </c>
      <c r="AP42" s="91" t="str">
        <f>IFERROR('Vida Prima Directa'!AP42/'Vida Pólizas Emitidas'!AP42,"")</f>
        <v/>
      </c>
      <c r="AQ42" s="91" t="str">
        <f>IFERROR('Vida Prima Directa'!AQ42/'Vida Pólizas Emitidas'!AQ42,"")</f>
        <v/>
      </c>
      <c r="AR42" s="211"/>
      <c r="AS42" s="91" t="str">
        <f>IFERROR('Vida Prima Directa'!AS42/'Vida Pólizas Emitidas'!AS42,"")</f>
        <v/>
      </c>
      <c r="AT42" s="60" t="str">
        <f t="shared" si="1"/>
        <v/>
      </c>
    </row>
    <row r="43" spans="2:46" x14ac:dyDescent="0.2">
      <c r="B43" s="25" t="str">
        <f>'Datos Vida'!B280</f>
        <v>250. Otros</v>
      </c>
      <c r="C43" s="91" t="str">
        <f>IFERROR('Vida Prima Directa'!C43/'Vida Pólizas Emitidas'!C43,"")</f>
        <v/>
      </c>
      <c r="D43" s="91" t="str">
        <f>IFERROR('Vida Prima Directa'!D43/'Vida Pólizas Emitidas'!D43,"")</f>
        <v/>
      </c>
      <c r="E43" s="91" t="str">
        <f>IFERROR('Vida Prima Directa'!E43/'Vida Pólizas Emitidas'!E43,"")</f>
        <v/>
      </c>
      <c r="F43" s="91" t="str">
        <f>IFERROR('Vida Prima Directa'!F43/'Vida Pólizas Emitidas'!F43,"")</f>
        <v/>
      </c>
      <c r="G43" s="91" t="str">
        <f>IFERROR('Vida Prima Directa'!G43/'Vida Pólizas Emitidas'!G43,"")</f>
        <v/>
      </c>
      <c r="H43" s="91" t="str">
        <f>IFERROR('Vida Prima Directa'!H43/'Vida Pólizas Emitidas'!H43,"")</f>
        <v/>
      </c>
      <c r="I43" s="91" t="str">
        <f>IFERROR('Vida Prima Directa'!I43/'Vida Pólizas Emitidas'!I43,"")</f>
        <v/>
      </c>
      <c r="J43" s="91" t="str">
        <f>IFERROR('Vida Prima Directa'!J43/'Vida Pólizas Emitidas'!J43,"")</f>
        <v/>
      </c>
      <c r="K43" s="91" t="str">
        <f>IFERROR('Vida Prima Directa'!K43/'Vida Pólizas Emitidas'!K43,"")</f>
        <v/>
      </c>
      <c r="L43" s="91" t="str">
        <f>IFERROR('Vida Prima Directa'!L43/'Vida Pólizas Emitidas'!L43,"")</f>
        <v/>
      </c>
      <c r="M43" s="91" t="str">
        <f>IFERROR('Vida Prima Directa'!M43/'Vida Pólizas Emitidas'!M43,"")</f>
        <v/>
      </c>
      <c r="N43" s="91" t="str">
        <f>IFERROR('Vida Prima Directa'!N43/'Vida Pólizas Emitidas'!N43,"")</f>
        <v/>
      </c>
      <c r="O43" s="91" t="str">
        <f>IFERROR('Vida Prima Directa'!O43/'Vida Pólizas Emitidas'!O43,"")</f>
        <v/>
      </c>
      <c r="P43" s="91" t="str">
        <f>IFERROR('Vida Prima Directa'!P43/'Vida Pólizas Emitidas'!P43,"")</f>
        <v/>
      </c>
      <c r="Q43" s="91" t="str">
        <f>IFERROR('Vida Prima Directa'!Q43/'Vida Pólizas Emitidas'!Q43,"")</f>
        <v/>
      </c>
      <c r="R43" s="91" t="str">
        <f>IFERROR('Vida Prima Directa'!R43/'Vida Pólizas Emitidas'!R43,"")</f>
        <v/>
      </c>
      <c r="S43" s="91" t="str">
        <f>IFERROR('Vida Prima Directa'!S43/'Vida Pólizas Emitidas'!S43,"")</f>
        <v/>
      </c>
      <c r="T43" s="91" t="str">
        <f>IFERROR('Vida Prima Directa'!T43/'Vida Pólizas Emitidas'!T43,"")</f>
        <v/>
      </c>
      <c r="U43" s="91" t="str">
        <f>IFERROR('Vida Prima Directa'!U43/'Vida Pólizas Emitidas'!U43,"")</f>
        <v/>
      </c>
      <c r="V43" s="91" t="str">
        <f>IFERROR('Vida Prima Directa'!V43/'Vida Pólizas Emitidas'!V43,"")</f>
        <v/>
      </c>
      <c r="W43" s="91" t="str">
        <f>IFERROR('Vida Prima Directa'!W43/'Vida Pólizas Emitidas'!W43,"")</f>
        <v/>
      </c>
      <c r="X43" s="91" t="str">
        <f>IFERROR('Vida Prima Directa'!X43/'Vida Pólizas Emitidas'!X43,"")</f>
        <v/>
      </c>
      <c r="Y43" s="91" t="str">
        <f>IFERROR('Vida Prima Directa'!Y43/'Vida Pólizas Emitidas'!Y43,"")</f>
        <v/>
      </c>
      <c r="Z43" s="91" t="str">
        <f>IFERROR('Vida Prima Directa'!Z43/'Vida Pólizas Emitidas'!Z43,"")</f>
        <v/>
      </c>
      <c r="AA43" s="91" t="str">
        <f>IFERROR('Vida Prima Directa'!AA43/'Vida Pólizas Emitidas'!AA43,"")</f>
        <v/>
      </c>
      <c r="AB43" s="91" t="str">
        <f>IFERROR('Vida Prima Directa'!AB43/'Vida Pólizas Emitidas'!AB43,"")</f>
        <v/>
      </c>
      <c r="AC43" s="91" t="str">
        <f>IFERROR('Vida Prima Directa'!AC43/'Vida Pólizas Emitidas'!AC43,"")</f>
        <v/>
      </c>
      <c r="AD43" s="91" t="str">
        <f>IFERROR('Vida Prima Directa'!AD43/'Vida Pólizas Emitidas'!AD43,"")</f>
        <v/>
      </c>
      <c r="AE43" s="91" t="str">
        <f>IFERROR('Vida Prima Directa'!AE43/'Vida Pólizas Emitidas'!AE43,"")</f>
        <v/>
      </c>
      <c r="AF43" s="91" t="str">
        <f>IFERROR('Vida Prima Directa'!AF43/'Vida Pólizas Emitidas'!AF43,"")</f>
        <v/>
      </c>
      <c r="AG43" s="91" t="str">
        <f>IFERROR('Vida Prima Directa'!AG43/'Vida Pólizas Emitidas'!AG43,"")</f>
        <v/>
      </c>
      <c r="AH43" s="91" t="str">
        <f>IFERROR('Vida Prima Directa'!AH43/'Vida Pólizas Emitidas'!AH43,"")</f>
        <v/>
      </c>
      <c r="AI43" s="91" t="str">
        <f>IFERROR('Vida Prima Directa'!AI43/'Vida Pólizas Emitidas'!AI43,"")</f>
        <v/>
      </c>
      <c r="AJ43" s="91" t="str">
        <f>IFERROR('Vida Prima Directa'!AJ43/'Vida Pólizas Emitidas'!AJ43,"")</f>
        <v/>
      </c>
      <c r="AK43" s="91" t="str">
        <f>IFERROR('Vida Prima Directa'!AK43/'Vida Pólizas Emitidas'!AK43,"")</f>
        <v/>
      </c>
      <c r="AL43" s="91" t="str">
        <f>IFERROR('Vida Prima Directa'!AL43/'Vida Pólizas Emitidas'!AL43,"")</f>
        <v/>
      </c>
      <c r="AM43" s="91" t="str">
        <f>IFERROR('Vida Prima Directa'!AM43/'Vida Pólizas Emitidas'!AM43,"")</f>
        <v/>
      </c>
      <c r="AN43" s="91" t="str">
        <f>IFERROR('Vida Prima Directa'!AN43/'Vida Pólizas Emitidas'!AN43,"")</f>
        <v/>
      </c>
      <c r="AO43" s="91" t="str">
        <f>IFERROR('Vida Prima Directa'!AO43/'Vida Pólizas Emitidas'!AO43,"")</f>
        <v/>
      </c>
      <c r="AP43" s="91" t="str">
        <f>IFERROR('Vida Prima Directa'!AP43/'Vida Pólizas Emitidas'!AP43,"")</f>
        <v/>
      </c>
      <c r="AQ43" s="91" t="str">
        <f>IFERROR('Vida Prima Directa'!AQ43/'Vida Pólizas Emitidas'!AQ43,"")</f>
        <v/>
      </c>
      <c r="AR43" s="211"/>
      <c r="AS43" s="91">
        <f>IFERROR('Vida Prima Directa'!AS43/'Vida Pólizas Emitidas'!AS43,"")</f>
        <v>12702.832699127826</v>
      </c>
      <c r="AT43" s="60" t="str">
        <f t="shared" si="1"/>
        <v/>
      </c>
    </row>
    <row r="44" spans="2:46" x14ac:dyDescent="0.2">
      <c r="B44" s="24" t="str">
        <f>'Datos Vida'!B281</f>
        <v>Bancaseguros y Retail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211"/>
      <c r="AS44" s="92"/>
      <c r="AT44" s="95"/>
    </row>
    <row r="45" spans="2:46" x14ac:dyDescent="0.2">
      <c r="B45" s="25" t="str">
        <f>'Datos Vida'!B282</f>
        <v>301. Vida Entera</v>
      </c>
      <c r="C45" s="91" t="str">
        <f>IFERROR('Vida Prima Directa'!C45/'Vida Pólizas Emitidas'!C45,"")</f>
        <v/>
      </c>
      <c r="D45" s="91" t="str">
        <f>IFERROR('Vida Prima Directa'!D45/'Vida Pólizas Emitidas'!D45,"")</f>
        <v/>
      </c>
      <c r="E45" s="91" t="str">
        <f>IFERROR('Vida Prima Directa'!E45/'Vida Pólizas Emitidas'!E45,"")</f>
        <v/>
      </c>
      <c r="F45" s="91" t="str">
        <f>IFERROR('Vida Prima Directa'!F45/'Vida Pólizas Emitidas'!F45,"")</f>
        <v/>
      </c>
      <c r="G45" s="91" t="str">
        <f>IFERROR('Vida Prima Directa'!G45/'Vida Pólizas Emitidas'!G45,"")</f>
        <v/>
      </c>
      <c r="H45" s="91" t="str">
        <f>IFERROR('Vida Prima Directa'!H45/'Vida Pólizas Emitidas'!H45,"")</f>
        <v/>
      </c>
      <c r="I45" s="91" t="str">
        <f>IFERROR('Vida Prima Directa'!I45/'Vida Pólizas Emitidas'!I45,"")</f>
        <v/>
      </c>
      <c r="J45" s="91" t="str">
        <f>IFERROR('Vida Prima Directa'!J45/'Vida Pólizas Emitidas'!J45,"")</f>
        <v/>
      </c>
      <c r="K45" s="91" t="str">
        <f>IFERROR('Vida Prima Directa'!K45/'Vida Pólizas Emitidas'!K45,"")</f>
        <v/>
      </c>
      <c r="L45" s="91" t="str">
        <f>IFERROR('Vida Prima Directa'!L45/'Vida Pólizas Emitidas'!L45,"")</f>
        <v/>
      </c>
      <c r="M45" s="91" t="str">
        <f>IFERROR('Vida Prima Directa'!M45/'Vida Pólizas Emitidas'!M45,"")</f>
        <v/>
      </c>
      <c r="N45" s="91" t="str">
        <f>IFERROR('Vida Prima Directa'!N45/'Vida Pólizas Emitidas'!N45,"")</f>
        <v/>
      </c>
      <c r="O45" s="91" t="str">
        <f>IFERROR('Vida Prima Directa'!O45/'Vida Pólizas Emitidas'!O45,"")</f>
        <v/>
      </c>
      <c r="P45" s="91" t="str">
        <f>IFERROR('Vida Prima Directa'!P45/'Vida Pólizas Emitidas'!P45,"")</f>
        <v/>
      </c>
      <c r="Q45" s="91" t="str">
        <f>IFERROR('Vida Prima Directa'!Q45/'Vida Pólizas Emitidas'!Q45,"")</f>
        <v/>
      </c>
      <c r="R45" s="91" t="str">
        <f>IFERROR('Vida Prima Directa'!R45/'Vida Pólizas Emitidas'!R45,"")</f>
        <v/>
      </c>
      <c r="S45" s="91" t="str">
        <f>IFERROR('Vida Prima Directa'!S45/'Vida Pólizas Emitidas'!S45,"")</f>
        <v/>
      </c>
      <c r="T45" s="91" t="str">
        <f>IFERROR('Vida Prima Directa'!T45/'Vida Pólizas Emitidas'!T45,"")</f>
        <v/>
      </c>
      <c r="U45" s="91" t="str">
        <f>IFERROR('Vida Prima Directa'!U45/'Vida Pólizas Emitidas'!U45,"")</f>
        <v/>
      </c>
      <c r="V45" s="91" t="str">
        <f>IFERROR('Vida Prima Directa'!V45/'Vida Pólizas Emitidas'!V45,"")</f>
        <v/>
      </c>
      <c r="W45" s="91" t="str">
        <f>IFERROR('Vida Prima Directa'!W45/'Vida Pólizas Emitidas'!W45,"")</f>
        <v/>
      </c>
      <c r="X45" s="91" t="str">
        <f>IFERROR('Vida Prima Directa'!X45/'Vida Pólizas Emitidas'!X45,"")</f>
        <v/>
      </c>
      <c r="Y45" s="91" t="str">
        <f>IFERROR('Vida Prima Directa'!Y45/'Vida Pólizas Emitidas'!Y45,"")</f>
        <v/>
      </c>
      <c r="Z45" s="91" t="str">
        <f>IFERROR('Vida Prima Directa'!Z45/'Vida Pólizas Emitidas'!Z45,"")</f>
        <v/>
      </c>
      <c r="AA45" s="91" t="str">
        <f>IFERROR('Vida Prima Directa'!AA45/'Vida Pólizas Emitidas'!AA45,"")</f>
        <v/>
      </c>
      <c r="AB45" s="91" t="str">
        <f>IFERROR('Vida Prima Directa'!AB45/'Vida Pólizas Emitidas'!AB45,"")</f>
        <v/>
      </c>
      <c r="AC45" s="91" t="str">
        <f>IFERROR('Vida Prima Directa'!AC45/'Vida Pólizas Emitidas'!AC45,"")</f>
        <v/>
      </c>
      <c r="AD45" s="91" t="str">
        <f>IFERROR('Vida Prima Directa'!AD45/'Vida Pólizas Emitidas'!AD45,"")</f>
        <v/>
      </c>
      <c r="AE45" s="91" t="str">
        <f>IFERROR('Vida Prima Directa'!AE45/'Vida Pólizas Emitidas'!AE45,"")</f>
        <v/>
      </c>
      <c r="AF45" s="91" t="str">
        <f>IFERROR('Vida Prima Directa'!AF45/'Vida Pólizas Emitidas'!AF45,"")</f>
        <v/>
      </c>
      <c r="AG45" s="91" t="str">
        <f>IFERROR('Vida Prima Directa'!AG45/'Vida Pólizas Emitidas'!AG45,"")</f>
        <v/>
      </c>
      <c r="AH45" s="91" t="str">
        <f>IFERROR('Vida Prima Directa'!AH45/'Vida Pólizas Emitidas'!AH45,"")</f>
        <v/>
      </c>
      <c r="AI45" s="91" t="str">
        <f>IFERROR('Vida Prima Directa'!AI45/'Vida Pólizas Emitidas'!AI45,"")</f>
        <v/>
      </c>
      <c r="AJ45" s="91" t="str">
        <f>IFERROR('Vida Prima Directa'!AJ45/'Vida Pólizas Emitidas'!AJ45,"")</f>
        <v/>
      </c>
      <c r="AK45" s="91" t="str">
        <f>IFERROR('Vida Prima Directa'!AK45/'Vida Pólizas Emitidas'!AK45,"")</f>
        <v/>
      </c>
      <c r="AL45" s="91" t="str">
        <f>IFERROR('Vida Prima Directa'!AL45/'Vida Pólizas Emitidas'!AL45,"")</f>
        <v/>
      </c>
      <c r="AM45" s="91" t="str">
        <f>IFERROR('Vida Prima Directa'!AM45/'Vida Pólizas Emitidas'!AM45,"")</f>
        <v/>
      </c>
      <c r="AN45" s="91" t="str">
        <f>IFERROR('Vida Prima Directa'!AN45/'Vida Pólizas Emitidas'!AN45,"")</f>
        <v/>
      </c>
      <c r="AO45" s="91" t="str">
        <f>IFERROR('Vida Prima Directa'!AO45/'Vida Pólizas Emitidas'!AO45,"")</f>
        <v/>
      </c>
      <c r="AP45" s="91" t="str">
        <f>IFERROR('Vida Prima Directa'!AP45/'Vida Pólizas Emitidas'!AP45,"")</f>
        <v/>
      </c>
      <c r="AQ45" s="91" t="str">
        <f>IFERROR('Vida Prima Directa'!AQ45/'Vida Pólizas Emitidas'!AQ45,"")</f>
        <v/>
      </c>
      <c r="AR45" s="211"/>
      <c r="AS45" s="91" t="str">
        <f>IFERROR('Vida Prima Directa'!AS45/'Vida Pólizas Emitidas'!AS45,"")</f>
        <v/>
      </c>
      <c r="AT45" s="60" t="str">
        <f t="shared" si="1"/>
        <v/>
      </c>
    </row>
    <row r="46" spans="2:46" x14ac:dyDescent="0.2">
      <c r="B46" s="25" t="str">
        <f>'Datos Vida'!B283</f>
        <v>302. Temporal de Vida</v>
      </c>
      <c r="C46" s="91" t="str">
        <f>IFERROR('Vida Prima Directa'!C46/'Vida Pólizas Emitidas'!C46,"")</f>
        <v/>
      </c>
      <c r="D46" s="91" t="str">
        <f>IFERROR('Vida Prima Directa'!D46/'Vida Pólizas Emitidas'!D46,"")</f>
        <v/>
      </c>
      <c r="E46" s="91">
        <f>IFERROR('Vida Prima Directa'!E46/'Vida Pólizas Emitidas'!E46,"")</f>
        <v>17.155138522230146</v>
      </c>
      <c r="F46" s="91">
        <f>IFERROR('Vida Prima Directa'!F46/'Vida Pólizas Emitidas'!F46,"")</f>
        <v>78.993954789239424</v>
      </c>
      <c r="G46" s="91">
        <f>IFERROR('Vida Prima Directa'!G46/'Vida Pólizas Emitidas'!G46,"")</f>
        <v>11.981152574803856</v>
      </c>
      <c r="H46" s="91">
        <f>IFERROR('Vida Prima Directa'!H46/'Vida Pólizas Emitidas'!H46,"")</f>
        <v>24.705628251644821</v>
      </c>
      <c r="I46" s="91" t="str">
        <f>IFERROR('Vida Prima Directa'!I46/'Vida Pólizas Emitidas'!I46,"")</f>
        <v/>
      </c>
      <c r="J46" s="91" t="str">
        <f>IFERROR('Vida Prima Directa'!J46/'Vida Pólizas Emitidas'!J46,"")</f>
        <v/>
      </c>
      <c r="K46" s="91">
        <f>IFERROR('Vida Prima Directa'!K46/'Vida Pólizas Emitidas'!K46,"")</f>
        <v>23298.008455245614</v>
      </c>
      <c r="L46" s="91" t="str">
        <f>IFERROR('Vida Prima Directa'!L46/'Vida Pólizas Emitidas'!L46,"")</f>
        <v/>
      </c>
      <c r="M46" s="91" t="str">
        <f>IFERROR('Vida Prima Directa'!M46/'Vida Pólizas Emitidas'!M46,"")</f>
        <v/>
      </c>
      <c r="N46" s="91" t="str">
        <f>IFERROR('Vida Prima Directa'!N46/'Vida Pólizas Emitidas'!N46,"")</f>
        <v/>
      </c>
      <c r="O46" s="91" t="str">
        <f>IFERROR('Vida Prima Directa'!O46/'Vida Pólizas Emitidas'!O46,"")</f>
        <v/>
      </c>
      <c r="P46" s="91" t="str">
        <f>IFERROR('Vida Prima Directa'!P46/'Vida Pólizas Emitidas'!P46,"")</f>
        <v/>
      </c>
      <c r="Q46" s="91" t="str">
        <f>IFERROR('Vida Prima Directa'!Q46/'Vida Pólizas Emitidas'!Q46,"")</f>
        <v/>
      </c>
      <c r="R46" s="91" t="str">
        <f>IFERROR('Vida Prima Directa'!R46/'Vida Pólizas Emitidas'!R46,"")</f>
        <v/>
      </c>
      <c r="S46" s="91" t="str">
        <f>IFERROR('Vida Prima Directa'!S46/'Vida Pólizas Emitidas'!S46,"")</f>
        <v/>
      </c>
      <c r="T46" s="91" t="str">
        <f>IFERROR('Vida Prima Directa'!T46/'Vida Pólizas Emitidas'!T46,"")</f>
        <v/>
      </c>
      <c r="U46" s="91" t="str">
        <f>IFERROR('Vida Prima Directa'!U46/'Vida Pólizas Emitidas'!U46,"")</f>
        <v/>
      </c>
      <c r="V46" s="91" t="str">
        <f>IFERROR('Vida Prima Directa'!V46/'Vida Pólizas Emitidas'!V46,"")</f>
        <v/>
      </c>
      <c r="W46" s="91" t="str">
        <f>IFERROR('Vida Prima Directa'!W46/'Vida Pólizas Emitidas'!W46,"")</f>
        <v/>
      </c>
      <c r="X46" s="91" t="str">
        <f>IFERROR('Vida Prima Directa'!X46/'Vida Pólizas Emitidas'!X46,"")</f>
        <v/>
      </c>
      <c r="Y46" s="91" t="str">
        <f>IFERROR('Vida Prima Directa'!Y46/'Vida Pólizas Emitidas'!Y46,"")</f>
        <v/>
      </c>
      <c r="Z46" s="91">
        <f>IFERROR('Vida Prima Directa'!Z46/'Vida Pólizas Emitidas'!Z46,"")</f>
        <v>50.654985341067103</v>
      </c>
      <c r="AA46" s="91" t="str">
        <f>IFERROR('Vida Prima Directa'!AA46/'Vida Pólizas Emitidas'!AA46,"")</f>
        <v/>
      </c>
      <c r="AB46" s="91" t="str">
        <f>IFERROR('Vida Prima Directa'!AB46/'Vida Pólizas Emitidas'!AB46,"")</f>
        <v/>
      </c>
      <c r="AC46" s="91" t="str">
        <f>IFERROR('Vida Prima Directa'!AC46/'Vida Pólizas Emitidas'!AC46,"")</f>
        <v/>
      </c>
      <c r="AD46" s="91" t="str">
        <f>IFERROR('Vida Prima Directa'!AD46/'Vida Pólizas Emitidas'!AD46,"")</f>
        <v/>
      </c>
      <c r="AE46" s="91" t="str">
        <f>IFERROR('Vida Prima Directa'!AE46/'Vida Pólizas Emitidas'!AE46,"")</f>
        <v/>
      </c>
      <c r="AF46" s="91" t="str">
        <f>IFERROR('Vida Prima Directa'!AF46/'Vida Pólizas Emitidas'!AF46,"")</f>
        <v/>
      </c>
      <c r="AG46" s="91">
        <f>IFERROR('Vida Prima Directa'!AG46/'Vida Pólizas Emitidas'!AG46,"")</f>
        <v>16631.325912738899</v>
      </c>
      <c r="AH46" s="91" t="str">
        <f>IFERROR('Vida Prima Directa'!AH46/'Vida Pólizas Emitidas'!AH46,"")</f>
        <v/>
      </c>
      <c r="AI46" s="91" t="str">
        <f>IFERROR('Vida Prima Directa'!AI46/'Vida Pólizas Emitidas'!AI46,"")</f>
        <v/>
      </c>
      <c r="AJ46" s="91" t="str">
        <f>IFERROR('Vida Prima Directa'!AJ46/'Vida Pólizas Emitidas'!AJ46,"")</f>
        <v/>
      </c>
      <c r="AK46" s="91">
        <f>IFERROR('Vida Prima Directa'!AK46/'Vida Pólizas Emitidas'!AK46,"")</f>
        <v>9.397092905145529</v>
      </c>
      <c r="AL46" s="91" t="str">
        <f>IFERROR('Vida Prima Directa'!AL46/'Vida Pólizas Emitidas'!AL46,"")</f>
        <v/>
      </c>
      <c r="AM46" s="91" t="str">
        <f>IFERROR('Vida Prima Directa'!AM46/'Vida Pólizas Emitidas'!AM46,"")</f>
        <v/>
      </c>
      <c r="AN46" s="91" t="str">
        <f>IFERROR('Vida Prima Directa'!AN46/'Vida Pólizas Emitidas'!AN46,"")</f>
        <v/>
      </c>
      <c r="AO46" s="91" t="str">
        <f>IFERROR('Vida Prima Directa'!AO46/'Vida Pólizas Emitidas'!AO46,"")</f>
        <v/>
      </c>
      <c r="AP46" s="91" t="str">
        <f>IFERROR('Vida Prima Directa'!AP46/'Vida Pólizas Emitidas'!AP46,"")</f>
        <v/>
      </c>
      <c r="AQ46" s="91">
        <f>IFERROR('Vida Prima Directa'!AQ46/'Vida Pólizas Emitidas'!AQ46,"")</f>
        <v>31.080769471545601</v>
      </c>
      <c r="AR46" s="211"/>
      <c r="AS46" s="91">
        <f>IFERROR('Vida Prima Directa'!AS46/'Vida Pólizas Emitidas'!AS46,"")</f>
        <v>59.409119396025424</v>
      </c>
      <c r="AT46" s="60">
        <f t="shared" si="1"/>
        <v>-0.47683504169858204</v>
      </c>
    </row>
    <row r="47" spans="2:46" x14ac:dyDescent="0.2">
      <c r="B47" s="25" t="str">
        <f>'Datos Vida'!B284</f>
        <v>303. Seguros con Cuenta Única de inversión (CUI)</v>
      </c>
      <c r="C47" s="91" t="str">
        <f>IFERROR('Vida Prima Directa'!C47/'Vida Pólizas Emitidas'!C47,"")</f>
        <v/>
      </c>
      <c r="D47" s="91" t="str">
        <f>IFERROR('Vida Prima Directa'!D47/'Vida Pólizas Emitidas'!D47,"")</f>
        <v/>
      </c>
      <c r="E47" s="91" t="str">
        <f>IFERROR('Vida Prima Directa'!E47/'Vida Pólizas Emitidas'!E47,"")</f>
        <v/>
      </c>
      <c r="F47" s="91" t="str">
        <f>IFERROR('Vida Prima Directa'!F47/'Vida Pólizas Emitidas'!F47,"")</f>
        <v/>
      </c>
      <c r="G47" s="91" t="str">
        <f>IFERROR('Vida Prima Directa'!G47/'Vida Pólizas Emitidas'!G47,"")</f>
        <v/>
      </c>
      <c r="H47" s="91" t="str">
        <f>IFERROR('Vida Prima Directa'!H47/'Vida Pólizas Emitidas'!H47,"")</f>
        <v/>
      </c>
      <c r="I47" s="91" t="str">
        <f>IFERROR('Vida Prima Directa'!I47/'Vida Pólizas Emitidas'!I47,"")</f>
        <v/>
      </c>
      <c r="J47" s="91" t="str">
        <f>IFERROR('Vida Prima Directa'!J47/'Vida Pólizas Emitidas'!J47,"")</f>
        <v/>
      </c>
      <c r="K47" s="91" t="str">
        <f>IFERROR('Vida Prima Directa'!K47/'Vida Pólizas Emitidas'!K47,"")</f>
        <v/>
      </c>
      <c r="L47" s="91" t="str">
        <f>IFERROR('Vida Prima Directa'!L47/'Vida Pólizas Emitidas'!L47,"")</f>
        <v/>
      </c>
      <c r="M47" s="91" t="str">
        <f>IFERROR('Vida Prima Directa'!M47/'Vida Pólizas Emitidas'!M47,"")</f>
        <v/>
      </c>
      <c r="N47" s="91" t="str">
        <f>IFERROR('Vida Prima Directa'!N47/'Vida Pólizas Emitidas'!N47,"")</f>
        <v/>
      </c>
      <c r="O47" s="91" t="str">
        <f>IFERROR('Vida Prima Directa'!O47/'Vida Pólizas Emitidas'!O47,"")</f>
        <v/>
      </c>
      <c r="P47" s="91" t="str">
        <f>IFERROR('Vida Prima Directa'!P47/'Vida Pólizas Emitidas'!P47,"")</f>
        <v/>
      </c>
      <c r="Q47" s="91" t="str">
        <f>IFERROR('Vida Prima Directa'!Q47/'Vida Pólizas Emitidas'!Q47,"")</f>
        <v/>
      </c>
      <c r="R47" s="91">
        <f>IFERROR('Vida Prima Directa'!R47/'Vida Pólizas Emitidas'!R47,"")</f>
        <v>5.9394005406000545</v>
      </c>
      <c r="S47" s="91" t="str">
        <f>IFERROR('Vida Prima Directa'!S47/'Vida Pólizas Emitidas'!S47,"")</f>
        <v/>
      </c>
      <c r="T47" s="91" t="str">
        <f>IFERROR('Vida Prima Directa'!T47/'Vida Pólizas Emitidas'!T47,"")</f>
        <v/>
      </c>
      <c r="U47" s="91" t="str">
        <f>IFERROR('Vida Prima Directa'!U47/'Vida Pólizas Emitidas'!U47,"")</f>
        <v/>
      </c>
      <c r="V47" s="91" t="str">
        <f>IFERROR('Vida Prima Directa'!V47/'Vida Pólizas Emitidas'!V47,"")</f>
        <v/>
      </c>
      <c r="W47" s="91" t="str">
        <f>IFERROR('Vida Prima Directa'!W47/'Vida Pólizas Emitidas'!W47,"")</f>
        <v/>
      </c>
      <c r="X47" s="91" t="str">
        <f>IFERROR('Vida Prima Directa'!X47/'Vida Pólizas Emitidas'!X47,"")</f>
        <v/>
      </c>
      <c r="Y47" s="91" t="str">
        <f>IFERROR('Vida Prima Directa'!Y47/'Vida Pólizas Emitidas'!Y47,"")</f>
        <v/>
      </c>
      <c r="Z47" s="91">
        <f>IFERROR('Vida Prima Directa'!Z47/'Vida Pólizas Emitidas'!Z47,"")</f>
        <v>10.09747465401508</v>
      </c>
      <c r="AA47" s="91" t="str">
        <f>IFERROR('Vida Prima Directa'!AA47/'Vida Pólizas Emitidas'!AA47,"")</f>
        <v/>
      </c>
      <c r="AB47" s="91" t="str">
        <f>IFERROR('Vida Prima Directa'!AB47/'Vida Pólizas Emitidas'!AB47,"")</f>
        <v/>
      </c>
      <c r="AC47" s="91" t="str">
        <f>IFERROR('Vida Prima Directa'!AC47/'Vida Pólizas Emitidas'!AC47,"")</f>
        <v/>
      </c>
      <c r="AD47" s="91" t="str">
        <f>IFERROR('Vida Prima Directa'!AD47/'Vida Pólizas Emitidas'!AD47,"")</f>
        <v/>
      </c>
      <c r="AE47" s="91" t="str">
        <f>IFERROR('Vida Prima Directa'!AE47/'Vida Pólizas Emitidas'!AE47,"")</f>
        <v/>
      </c>
      <c r="AF47" s="91" t="str">
        <f>IFERROR('Vida Prima Directa'!AF47/'Vida Pólizas Emitidas'!AF47,"")</f>
        <v/>
      </c>
      <c r="AG47" s="91" t="str">
        <f>IFERROR('Vida Prima Directa'!AG47/'Vida Pólizas Emitidas'!AG47,"")</f>
        <v/>
      </c>
      <c r="AH47" s="91" t="str">
        <f>IFERROR('Vida Prima Directa'!AH47/'Vida Pólizas Emitidas'!AH47,"")</f>
        <v/>
      </c>
      <c r="AI47" s="91" t="str">
        <f>IFERROR('Vida Prima Directa'!AI47/'Vida Pólizas Emitidas'!AI47,"")</f>
        <v/>
      </c>
      <c r="AJ47" s="91" t="str">
        <f>IFERROR('Vida Prima Directa'!AJ47/'Vida Pólizas Emitidas'!AJ47,"")</f>
        <v/>
      </c>
      <c r="AK47" s="91" t="str">
        <f>IFERROR('Vida Prima Directa'!AK47/'Vida Pólizas Emitidas'!AK47,"")</f>
        <v/>
      </c>
      <c r="AL47" s="91" t="str">
        <f>IFERROR('Vida Prima Directa'!AL47/'Vida Pólizas Emitidas'!AL47,"")</f>
        <v/>
      </c>
      <c r="AM47" s="91" t="str">
        <f>IFERROR('Vida Prima Directa'!AM47/'Vida Pólizas Emitidas'!AM47,"")</f>
        <v/>
      </c>
      <c r="AN47" s="91" t="str">
        <f>IFERROR('Vida Prima Directa'!AN47/'Vida Pólizas Emitidas'!AN47,"")</f>
        <v/>
      </c>
      <c r="AO47" s="91" t="str">
        <f>IFERROR('Vida Prima Directa'!AO47/'Vida Pólizas Emitidas'!AO47,"")</f>
        <v/>
      </c>
      <c r="AP47" s="91" t="str">
        <f>IFERROR('Vida Prima Directa'!AP47/'Vida Pólizas Emitidas'!AP47,"")</f>
        <v/>
      </c>
      <c r="AQ47" s="91">
        <f>IFERROR('Vida Prima Directa'!AQ47/'Vida Pólizas Emitidas'!AQ47,"")</f>
        <v>9.417882264265657</v>
      </c>
      <c r="AR47" s="211"/>
      <c r="AS47" s="91">
        <f>IFERROR('Vida Prima Directa'!AS47/'Vida Pólizas Emitidas'!AS47,"")</f>
        <v>7.0494601844781357</v>
      </c>
      <c r="AT47" s="60">
        <f t="shared" si="1"/>
        <v>0.33597211953937056</v>
      </c>
    </row>
    <row r="48" spans="2:46" x14ac:dyDescent="0.2">
      <c r="B48" s="25" t="str">
        <f>'Datos Vida'!B285</f>
        <v>304. Mixto o Dotal</v>
      </c>
      <c r="C48" s="91" t="str">
        <f>IFERROR('Vida Prima Directa'!C48/'Vida Pólizas Emitidas'!C48,"")</f>
        <v/>
      </c>
      <c r="D48" s="91" t="str">
        <f>IFERROR('Vida Prima Directa'!D48/'Vida Pólizas Emitidas'!D48,"")</f>
        <v/>
      </c>
      <c r="E48" s="91" t="str">
        <f>IFERROR('Vida Prima Directa'!E48/'Vida Pólizas Emitidas'!E48,"")</f>
        <v/>
      </c>
      <c r="F48" s="91" t="str">
        <f>IFERROR('Vida Prima Directa'!F48/'Vida Pólizas Emitidas'!F48,"")</f>
        <v/>
      </c>
      <c r="G48" s="91" t="str">
        <f>IFERROR('Vida Prima Directa'!G48/'Vida Pólizas Emitidas'!G48,"")</f>
        <v/>
      </c>
      <c r="H48" s="91" t="str">
        <f>IFERROR('Vida Prima Directa'!H48/'Vida Pólizas Emitidas'!H48,"")</f>
        <v/>
      </c>
      <c r="I48" s="91" t="str">
        <f>IFERROR('Vida Prima Directa'!I48/'Vida Pólizas Emitidas'!I48,"")</f>
        <v/>
      </c>
      <c r="J48" s="91" t="str">
        <f>IFERROR('Vida Prima Directa'!J48/'Vida Pólizas Emitidas'!J48,"")</f>
        <v/>
      </c>
      <c r="K48" s="91" t="str">
        <f>IFERROR('Vida Prima Directa'!K48/'Vida Pólizas Emitidas'!K48,"")</f>
        <v/>
      </c>
      <c r="L48" s="91" t="str">
        <f>IFERROR('Vida Prima Directa'!L48/'Vida Pólizas Emitidas'!L48,"")</f>
        <v/>
      </c>
      <c r="M48" s="91" t="str">
        <f>IFERROR('Vida Prima Directa'!M48/'Vida Pólizas Emitidas'!M48,"")</f>
        <v/>
      </c>
      <c r="N48" s="91" t="str">
        <f>IFERROR('Vida Prima Directa'!N48/'Vida Pólizas Emitidas'!N48,"")</f>
        <v/>
      </c>
      <c r="O48" s="91" t="str">
        <f>IFERROR('Vida Prima Directa'!O48/'Vida Pólizas Emitidas'!O48,"")</f>
        <v/>
      </c>
      <c r="P48" s="91" t="str">
        <f>IFERROR('Vida Prima Directa'!P48/'Vida Pólizas Emitidas'!P48,"")</f>
        <v/>
      </c>
      <c r="Q48" s="91" t="str">
        <f>IFERROR('Vida Prima Directa'!Q48/'Vida Pólizas Emitidas'!Q48,"")</f>
        <v/>
      </c>
      <c r="R48" s="91" t="str">
        <f>IFERROR('Vida Prima Directa'!R48/'Vida Pólizas Emitidas'!R48,"")</f>
        <v/>
      </c>
      <c r="S48" s="91" t="str">
        <f>IFERROR('Vida Prima Directa'!S48/'Vida Pólizas Emitidas'!S48,"")</f>
        <v/>
      </c>
      <c r="T48" s="91" t="str">
        <f>IFERROR('Vida Prima Directa'!T48/'Vida Pólizas Emitidas'!T48,"")</f>
        <v/>
      </c>
      <c r="U48" s="91" t="str">
        <f>IFERROR('Vida Prima Directa'!U48/'Vida Pólizas Emitidas'!U48,"")</f>
        <v/>
      </c>
      <c r="V48" s="91" t="str">
        <f>IFERROR('Vida Prima Directa'!V48/'Vida Pólizas Emitidas'!V48,"")</f>
        <v/>
      </c>
      <c r="W48" s="91" t="str">
        <f>IFERROR('Vida Prima Directa'!W48/'Vida Pólizas Emitidas'!W48,"")</f>
        <v/>
      </c>
      <c r="X48" s="91" t="str">
        <f>IFERROR('Vida Prima Directa'!X48/'Vida Pólizas Emitidas'!X48,"")</f>
        <v/>
      </c>
      <c r="Y48" s="91" t="str">
        <f>IFERROR('Vida Prima Directa'!Y48/'Vida Pólizas Emitidas'!Y48,"")</f>
        <v/>
      </c>
      <c r="Z48" s="91" t="str">
        <f>IFERROR('Vida Prima Directa'!Z48/'Vida Pólizas Emitidas'!Z48,"")</f>
        <v/>
      </c>
      <c r="AA48" s="91" t="str">
        <f>IFERROR('Vida Prima Directa'!AA48/'Vida Pólizas Emitidas'!AA48,"")</f>
        <v/>
      </c>
      <c r="AB48" s="91" t="str">
        <f>IFERROR('Vida Prima Directa'!AB48/'Vida Pólizas Emitidas'!AB48,"")</f>
        <v/>
      </c>
      <c r="AC48" s="91" t="str">
        <f>IFERROR('Vida Prima Directa'!AC48/'Vida Pólizas Emitidas'!AC48,"")</f>
        <v/>
      </c>
      <c r="AD48" s="91" t="str">
        <f>IFERROR('Vida Prima Directa'!AD48/'Vida Pólizas Emitidas'!AD48,"")</f>
        <v/>
      </c>
      <c r="AE48" s="91" t="str">
        <f>IFERROR('Vida Prima Directa'!AE48/'Vida Pólizas Emitidas'!AE48,"")</f>
        <v/>
      </c>
      <c r="AF48" s="91" t="str">
        <f>IFERROR('Vida Prima Directa'!AF48/'Vida Pólizas Emitidas'!AF48,"")</f>
        <v/>
      </c>
      <c r="AG48" s="91" t="str">
        <f>IFERROR('Vida Prima Directa'!AG48/'Vida Pólizas Emitidas'!AG48,"")</f>
        <v/>
      </c>
      <c r="AH48" s="91" t="str">
        <f>IFERROR('Vida Prima Directa'!AH48/'Vida Pólizas Emitidas'!AH48,"")</f>
        <v/>
      </c>
      <c r="AI48" s="91" t="str">
        <f>IFERROR('Vida Prima Directa'!AI48/'Vida Pólizas Emitidas'!AI48,"")</f>
        <v/>
      </c>
      <c r="AJ48" s="91" t="str">
        <f>IFERROR('Vida Prima Directa'!AJ48/'Vida Pólizas Emitidas'!AJ48,"")</f>
        <v/>
      </c>
      <c r="AK48" s="91" t="str">
        <f>IFERROR('Vida Prima Directa'!AK48/'Vida Pólizas Emitidas'!AK48,"")</f>
        <v/>
      </c>
      <c r="AL48" s="91" t="str">
        <f>IFERROR('Vida Prima Directa'!AL48/'Vida Pólizas Emitidas'!AL48,"")</f>
        <v/>
      </c>
      <c r="AM48" s="91" t="str">
        <f>IFERROR('Vida Prima Directa'!AM48/'Vida Pólizas Emitidas'!AM48,"")</f>
        <v/>
      </c>
      <c r="AN48" s="91" t="str">
        <f>IFERROR('Vida Prima Directa'!AN48/'Vida Pólizas Emitidas'!AN48,"")</f>
        <v/>
      </c>
      <c r="AO48" s="91" t="str">
        <f>IFERROR('Vida Prima Directa'!AO48/'Vida Pólizas Emitidas'!AO48,"")</f>
        <v/>
      </c>
      <c r="AP48" s="91" t="str">
        <f>IFERROR('Vida Prima Directa'!AP48/'Vida Pólizas Emitidas'!AP48,"")</f>
        <v/>
      </c>
      <c r="AQ48" s="91" t="str">
        <f>IFERROR('Vida Prima Directa'!AQ48/'Vida Pólizas Emitidas'!AQ48,"")</f>
        <v/>
      </c>
      <c r="AR48" s="211"/>
      <c r="AS48" s="91" t="str">
        <f>IFERROR('Vida Prima Directa'!AS48/'Vida Pólizas Emitidas'!AS48,"")</f>
        <v/>
      </c>
      <c r="AT48" s="60" t="str">
        <f t="shared" si="1"/>
        <v/>
      </c>
    </row>
    <row r="49" spans="2:46" x14ac:dyDescent="0.2">
      <c r="B49" s="25" t="str">
        <f>'Datos Vida'!B286</f>
        <v>305. Rentas Privadas y Otras Rentas</v>
      </c>
      <c r="C49" s="91" t="str">
        <f>IFERROR('Vida Prima Directa'!C49/'Vida Pólizas Emitidas'!C49,"")</f>
        <v/>
      </c>
      <c r="D49" s="91" t="str">
        <f>IFERROR('Vida Prima Directa'!D49/'Vida Pólizas Emitidas'!D49,"")</f>
        <v/>
      </c>
      <c r="E49" s="91" t="str">
        <f>IFERROR('Vida Prima Directa'!E49/'Vida Pólizas Emitidas'!E49,"")</f>
        <v/>
      </c>
      <c r="F49" s="91" t="str">
        <f>IFERROR('Vida Prima Directa'!F49/'Vida Pólizas Emitidas'!F49,"")</f>
        <v/>
      </c>
      <c r="G49" s="91" t="str">
        <f>IFERROR('Vida Prima Directa'!G49/'Vida Pólizas Emitidas'!G49,"")</f>
        <v/>
      </c>
      <c r="H49" s="91" t="str">
        <f>IFERROR('Vida Prima Directa'!H49/'Vida Pólizas Emitidas'!H49,"")</f>
        <v/>
      </c>
      <c r="I49" s="91" t="str">
        <f>IFERROR('Vida Prima Directa'!I49/'Vida Pólizas Emitidas'!I49,"")</f>
        <v/>
      </c>
      <c r="J49" s="91" t="str">
        <f>IFERROR('Vida Prima Directa'!J49/'Vida Pólizas Emitidas'!J49,"")</f>
        <v/>
      </c>
      <c r="K49" s="91" t="str">
        <f>IFERROR('Vida Prima Directa'!K49/'Vida Pólizas Emitidas'!K49,"")</f>
        <v/>
      </c>
      <c r="L49" s="91" t="str">
        <f>IFERROR('Vida Prima Directa'!L49/'Vida Pólizas Emitidas'!L49,"")</f>
        <v/>
      </c>
      <c r="M49" s="91" t="str">
        <f>IFERROR('Vida Prima Directa'!M49/'Vida Pólizas Emitidas'!M49,"")</f>
        <v/>
      </c>
      <c r="N49" s="91" t="str">
        <f>IFERROR('Vida Prima Directa'!N49/'Vida Pólizas Emitidas'!N49,"")</f>
        <v/>
      </c>
      <c r="O49" s="91" t="str">
        <f>IFERROR('Vida Prima Directa'!O49/'Vida Pólizas Emitidas'!O49,"")</f>
        <v/>
      </c>
      <c r="P49" s="91" t="str">
        <f>IFERROR('Vida Prima Directa'!P49/'Vida Pólizas Emitidas'!P49,"")</f>
        <v/>
      </c>
      <c r="Q49" s="91" t="str">
        <f>IFERROR('Vida Prima Directa'!Q49/'Vida Pólizas Emitidas'!Q49,"")</f>
        <v/>
      </c>
      <c r="R49" s="91" t="str">
        <f>IFERROR('Vida Prima Directa'!R49/'Vida Pólizas Emitidas'!R49,"")</f>
        <v/>
      </c>
      <c r="S49" s="91" t="str">
        <f>IFERROR('Vida Prima Directa'!S49/'Vida Pólizas Emitidas'!S49,"")</f>
        <v/>
      </c>
      <c r="T49" s="91" t="str">
        <f>IFERROR('Vida Prima Directa'!T49/'Vida Pólizas Emitidas'!T49,"")</f>
        <v/>
      </c>
      <c r="U49" s="91" t="str">
        <f>IFERROR('Vida Prima Directa'!U49/'Vida Pólizas Emitidas'!U49,"")</f>
        <v/>
      </c>
      <c r="V49" s="91" t="str">
        <f>IFERROR('Vida Prima Directa'!V49/'Vida Pólizas Emitidas'!V49,"")</f>
        <v/>
      </c>
      <c r="W49" s="91" t="str">
        <f>IFERROR('Vida Prima Directa'!W49/'Vida Pólizas Emitidas'!W49,"")</f>
        <v/>
      </c>
      <c r="X49" s="91" t="str">
        <f>IFERROR('Vida Prima Directa'!X49/'Vida Pólizas Emitidas'!X49,"")</f>
        <v/>
      </c>
      <c r="Y49" s="91" t="str">
        <f>IFERROR('Vida Prima Directa'!Y49/'Vida Pólizas Emitidas'!Y49,"")</f>
        <v/>
      </c>
      <c r="Z49" s="91" t="str">
        <f>IFERROR('Vida Prima Directa'!Z49/'Vida Pólizas Emitidas'!Z49,"")</f>
        <v/>
      </c>
      <c r="AA49" s="91" t="str">
        <f>IFERROR('Vida Prima Directa'!AA49/'Vida Pólizas Emitidas'!AA49,"")</f>
        <v/>
      </c>
      <c r="AB49" s="91" t="str">
        <f>IFERROR('Vida Prima Directa'!AB49/'Vida Pólizas Emitidas'!AB49,"")</f>
        <v/>
      </c>
      <c r="AC49" s="91" t="str">
        <f>IFERROR('Vida Prima Directa'!AC49/'Vida Pólizas Emitidas'!AC49,"")</f>
        <v/>
      </c>
      <c r="AD49" s="91" t="str">
        <f>IFERROR('Vida Prima Directa'!AD49/'Vida Pólizas Emitidas'!AD49,"")</f>
        <v/>
      </c>
      <c r="AE49" s="91" t="str">
        <f>IFERROR('Vida Prima Directa'!AE49/'Vida Pólizas Emitidas'!AE49,"")</f>
        <v/>
      </c>
      <c r="AF49" s="91" t="str">
        <f>IFERROR('Vida Prima Directa'!AF49/'Vida Pólizas Emitidas'!AF49,"")</f>
        <v/>
      </c>
      <c r="AG49" s="91" t="str">
        <f>IFERROR('Vida Prima Directa'!AG49/'Vida Pólizas Emitidas'!AG49,"")</f>
        <v/>
      </c>
      <c r="AH49" s="91" t="str">
        <f>IFERROR('Vida Prima Directa'!AH49/'Vida Pólizas Emitidas'!AH49,"")</f>
        <v/>
      </c>
      <c r="AI49" s="91" t="str">
        <f>IFERROR('Vida Prima Directa'!AI49/'Vida Pólizas Emitidas'!AI49,"")</f>
        <v/>
      </c>
      <c r="AJ49" s="91" t="str">
        <f>IFERROR('Vida Prima Directa'!AJ49/'Vida Pólizas Emitidas'!AJ49,"")</f>
        <v/>
      </c>
      <c r="AK49" s="91" t="str">
        <f>IFERROR('Vida Prima Directa'!AK49/'Vida Pólizas Emitidas'!AK49,"")</f>
        <v/>
      </c>
      <c r="AL49" s="91" t="str">
        <f>IFERROR('Vida Prima Directa'!AL49/'Vida Pólizas Emitidas'!AL49,"")</f>
        <v/>
      </c>
      <c r="AM49" s="91" t="str">
        <f>IFERROR('Vida Prima Directa'!AM49/'Vida Pólizas Emitidas'!AM49,"")</f>
        <v/>
      </c>
      <c r="AN49" s="91" t="str">
        <f>IFERROR('Vida Prima Directa'!AN49/'Vida Pólizas Emitidas'!AN49,"")</f>
        <v/>
      </c>
      <c r="AO49" s="91" t="str">
        <f>IFERROR('Vida Prima Directa'!AO49/'Vida Pólizas Emitidas'!AO49,"")</f>
        <v/>
      </c>
      <c r="AP49" s="91" t="str">
        <f>IFERROR('Vida Prima Directa'!AP49/'Vida Pólizas Emitidas'!AP49,"")</f>
        <v/>
      </c>
      <c r="AQ49" s="91" t="str">
        <f>IFERROR('Vida Prima Directa'!AQ49/'Vida Pólizas Emitidas'!AQ49,"")</f>
        <v/>
      </c>
      <c r="AR49" s="211"/>
      <c r="AS49" s="91" t="str">
        <f>IFERROR('Vida Prima Directa'!AS49/'Vida Pólizas Emitidas'!AS49,"")</f>
        <v/>
      </c>
      <c r="AT49" s="60" t="str">
        <f t="shared" si="1"/>
        <v/>
      </c>
    </row>
    <row r="50" spans="2:46" x14ac:dyDescent="0.2">
      <c r="B50" s="25" t="str">
        <f>'Datos Vida'!B287</f>
        <v>306. Dotal puro o Capital Diferido</v>
      </c>
      <c r="C50" s="91" t="str">
        <f>IFERROR('Vida Prima Directa'!C50/'Vida Pólizas Emitidas'!C50,"")</f>
        <v/>
      </c>
      <c r="D50" s="91" t="str">
        <f>IFERROR('Vida Prima Directa'!D50/'Vida Pólizas Emitidas'!D50,"")</f>
        <v/>
      </c>
      <c r="E50" s="91" t="str">
        <f>IFERROR('Vida Prima Directa'!E50/'Vida Pólizas Emitidas'!E50,"")</f>
        <v/>
      </c>
      <c r="F50" s="91" t="str">
        <f>IFERROR('Vida Prima Directa'!F50/'Vida Pólizas Emitidas'!F50,"")</f>
        <v/>
      </c>
      <c r="G50" s="91" t="str">
        <f>IFERROR('Vida Prima Directa'!G50/'Vida Pólizas Emitidas'!G50,"")</f>
        <v/>
      </c>
      <c r="H50" s="91" t="str">
        <f>IFERROR('Vida Prima Directa'!H50/'Vida Pólizas Emitidas'!H50,"")</f>
        <v/>
      </c>
      <c r="I50" s="91" t="str">
        <f>IFERROR('Vida Prima Directa'!I50/'Vida Pólizas Emitidas'!I50,"")</f>
        <v/>
      </c>
      <c r="J50" s="91" t="str">
        <f>IFERROR('Vida Prima Directa'!J50/'Vida Pólizas Emitidas'!J50,"")</f>
        <v/>
      </c>
      <c r="K50" s="91" t="str">
        <f>IFERROR('Vida Prima Directa'!K50/'Vida Pólizas Emitidas'!K50,"")</f>
        <v/>
      </c>
      <c r="L50" s="91" t="str">
        <f>IFERROR('Vida Prima Directa'!L50/'Vida Pólizas Emitidas'!L50,"")</f>
        <v/>
      </c>
      <c r="M50" s="91" t="str">
        <f>IFERROR('Vida Prima Directa'!M50/'Vida Pólizas Emitidas'!M50,"")</f>
        <v/>
      </c>
      <c r="N50" s="91" t="str">
        <f>IFERROR('Vida Prima Directa'!N50/'Vida Pólizas Emitidas'!N50,"")</f>
        <v/>
      </c>
      <c r="O50" s="91" t="str">
        <f>IFERROR('Vida Prima Directa'!O50/'Vida Pólizas Emitidas'!O50,"")</f>
        <v/>
      </c>
      <c r="P50" s="91" t="str">
        <f>IFERROR('Vida Prima Directa'!P50/'Vida Pólizas Emitidas'!P50,"")</f>
        <v/>
      </c>
      <c r="Q50" s="91" t="str">
        <f>IFERROR('Vida Prima Directa'!Q50/'Vida Pólizas Emitidas'!Q50,"")</f>
        <v/>
      </c>
      <c r="R50" s="91" t="str">
        <f>IFERROR('Vida Prima Directa'!R50/'Vida Pólizas Emitidas'!R50,"")</f>
        <v/>
      </c>
      <c r="S50" s="91" t="str">
        <f>IFERROR('Vida Prima Directa'!S50/'Vida Pólizas Emitidas'!S50,"")</f>
        <v/>
      </c>
      <c r="T50" s="91" t="str">
        <f>IFERROR('Vida Prima Directa'!T50/'Vida Pólizas Emitidas'!T50,"")</f>
        <v/>
      </c>
      <c r="U50" s="91" t="str">
        <f>IFERROR('Vida Prima Directa'!U50/'Vida Pólizas Emitidas'!U50,"")</f>
        <v/>
      </c>
      <c r="V50" s="91" t="str">
        <f>IFERROR('Vida Prima Directa'!V50/'Vida Pólizas Emitidas'!V50,"")</f>
        <v/>
      </c>
      <c r="W50" s="91" t="str">
        <f>IFERROR('Vida Prima Directa'!W50/'Vida Pólizas Emitidas'!W50,"")</f>
        <v/>
      </c>
      <c r="X50" s="91" t="str">
        <f>IFERROR('Vida Prima Directa'!X50/'Vida Pólizas Emitidas'!X50,"")</f>
        <v/>
      </c>
      <c r="Y50" s="91" t="str">
        <f>IFERROR('Vida Prima Directa'!Y50/'Vida Pólizas Emitidas'!Y50,"")</f>
        <v/>
      </c>
      <c r="Z50" s="91" t="str">
        <f>IFERROR('Vida Prima Directa'!Z50/'Vida Pólizas Emitidas'!Z50,"")</f>
        <v/>
      </c>
      <c r="AA50" s="91" t="str">
        <f>IFERROR('Vida Prima Directa'!AA50/'Vida Pólizas Emitidas'!AA50,"")</f>
        <v/>
      </c>
      <c r="AB50" s="91" t="str">
        <f>IFERROR('Vida Prima Directa'!AB50/'Vida Pólizas Emitidas'!AB50,"")</f>
        <v/>
      </c>
      <c r="AC50" s="91" t="str">
        <f>IFERROR('Vida Prima Directa'!AC50/'Vida Pólizas Emitidas'!AC50,"")</f>
        <v/>
      </c>
      <c r="AD50" s="91" t="str">
        <f>IFERROR('Vida Prima Directa'!AD50/'Vida Pólizas Emitidas'!AD50,"")</f>
        <v/>
      </c>
      <c r="AE50" s="91" t="str">
        <f>IFERROR('Vida Prima Directa'!AE50/'Vida Pólizas Emitidas'!AE50,"")</f>
        <v/>
      </c>
      <c r="AF50" s="91" t="str">
        <f>IFERROR('Vida Prima Directa'!AF50/'Vida Pólizas Emitidas'!AF50,"")</f>
        <v/>
      </c>
      <c r="AG50" s="91" t="str">
        <f>IFERROR('Vida Prima Directa'!AG50/'Vida Pólizas Emitidas'!AG50,"")</f>
        <v/>
      </c>
      <c r="AH50" s="91" t="str">
        <f>IFERROR('Vida Prima Directa'!AH50/'Vida Pólizas Emitidas'!AH50,"")</f>
        <v/>
      </c>
      <c r="AI50" s="91" t="str">
        <f>IFERROR('Vida Prima Directa'!AI50/'Vida Pólizas Emitidas'!AI50,"")</f>
        <v/>
      </c>
      <c r="AJ50" s="91" t="str">
        <f>IFERROR('Vida Prima Directa'!AJ50/'Vida Pólizas Emitidas'!AJ50,"")</f>
        <v/>
      </c>
      <c r="AK50" s="91" t="str">
        <f>IFERROR('Vida Prima Directa'!AK50/'Vida Pólizas Emitidas'!AK50,"")</f>
        <v/>
      </c>
      <c r="AL50" s="91" t="str">
        <f>IFERROR('Vida Prima Directa'!AL50/'Vida Pólizas Emitidas'!AL50,"")</f>
        <v/>
      </c>
      <c r="AM50" s="91" t="str">
        <f>IFERROR('Vida Prima Directa'!AM50/'Vida Pólizas Emitidas'!AM50,"")</f>
        <v/>
      </c>
      <c r="AN50" s="91" t="str">
        <f>IFERROR('Vida Prima Directa'!AN50/'Vida Pólizas Emitidas'!AN50,"")</f>
        <v/>
      </c>
      <c r="AO50" s="91" t="str">
        <f>IFERROR('Vida Prima Directa'!AO50/'Vida Pólizas Emitidas'!AO50,"")</f>
        <v/>
      </c>
      <c r="AP50" s="91" t="str">
        <f>IFERROR('Vida Prima Directa'!AP50/'Vida Pólizas Emitidas'!AP50,"")</f>
        <v/>
      </c>
      <c r="AQ50" s="91" t="str">
        <f>IFERROR('Vida Prima Directa'!AQ50/'Vida Pólizas Emitidas'!AQ50,"")</f>
        <v/>
      </c>
      <c r="AR50" s="211"/>
      <c r="AS50" s="91" t="str">
        <f>IFERROR('Vida Prima Directa'!AS50/'Vida Pólizas Emitidas'!AS50,"")</f>
        <v/>
      </c>
      <c r="AT50" s="60" t="str">
        <f t="shared" si="1"/>
        <v/>
      </c>
    </row>
    <row r="51" spans="2:46" x14ac:dyDescent="0.2">
      <c r="B51" s="25" t="str">
        <f>'Datos Vida'!B288</f>
        <v>307. Protección Familiar</v>
      </c>
      <c r="C51" s="91" t="str">
        <f>IFERROR('Vida Prima Directa'!C51/'Vida Pólizas Emitidas'!C51,"")</f>
        <v/>
      </c>
      <c r="D51" s="91" t="str">
        <f>IFERROR('Vida Prima Directa'!D51/'Vida Pólizas Emitidas'!D51,"")</f>
        <v/>
      </c>
      <c r="E51" s="91" t="str">
        <f>IFERROR('Vida Prima Directa'!E51/'Vida Pólizas Emitidas'!E51,"")</f>
        <v/>
      </c>
      <c r="F51" s="91" t="str">
        <f>IFERROR('Vida Prima Directa'!F51/'Vida Pólizas Emitidas'!F51,"")</f>
        <v/>
      </c>
      <c r="G51" s="91" t="str">
        <f>IFERROR('Vida Prima Directa'!G51/'Vida Pólizas Emitidas'!G51,"")</f>
        <v/>
      </c>
      <c r="H51" s="91" t="str">
        <f>IFERROR('Vida Prima Directa'!H51/'Vida Pólizas Emitidas'!H51,"")</f>
        <v/>
      </c>
      <c r="I51" s="91" t="str">
        <f>IFERROR('Vida Prima Directa'!I51/'Vida Pólizas Emitidas'!I51,"")</f>
        <v/>
      </c>
      <c r="J51" s="91" t="str">
        <f>IFERROR('Vida Prima Directa'!J51/'Vida Pólizas Emitidas'!J51,"")</f>
        <v/>
      </c>
      <c r="K51" s="91" t="str">
        <f>IFERROR('Vida Prima Directa'!K51/'Vida Pólizas Emitidas'!K51,"")</f>
        <v/>
      </c>
      <c r="L51" s="91" t="str">
        <f>IFERROR('Vida Prima Directa'!L51/'Vida Pólizas Emitidas'!L51,"")</f>
        <v/>
      </c>
      <c r="M51" s="91" t="str">
        <f>IFERROR('Vida Prima Directa'!M51/'Vida Pólizas Emitidas'!M51,"")</f>
        <v/>
      </c>
      <c r="N51" s="91" t="str">
        <f>IFERROR('Vida Prima Directa'!N51/'Vida Pólizas Emitidas'!N51,"")</f>
        <v/>
      </c>
      <c r="O51" s="91" t="str">
        <f>IFERROR('Vida Prima Directa'!O51/'Vida Pólizas Emitidas'!O51,"")</f>
        <v/>
      </c>
      <c r="P51" s="91" t="str">
        <f>IFERROR('Vida Prima Directa'!P51/'Vida Pólizas Emitidas'!P51,"")</f>
        <v/>
      </c>
      <c r="Q51" s="91" t="str">
        <f>IFERROR('Vida Prima Directa'!Q51/'Vida Pólizas Emitidas'!Q51,"")</f>
        <v/>
      </c>
      <c r="R51" s="91" t="str">
        <f>IFERROR('Vida Prima Directa'!R51/'Vida Pólizas Emitidas'!R51,"")</f>
        <v/>
      </c>
      <c r="S51" s="91" t="str">
        <f>IFERROR('Vida Prima Directa'!S51/'Vida Pólizas Emitidas'!S51,"")</f>
        <v/>
      </c>
      <c r="T51" s="91" t="str">
        <f>IFERROR('Vida Prima Directa'!T51/'Vida Pólizas Emitidas'!T51,"")</f>
        <v/>
      </c>
      <c r="U51" s="91" t="str">
        <f>IFERROR('Vida Prima Directa'!U51/'Vida Pólizas Emitidas'!U51,"")</f>
        <v/>
      </c>
      <c r="V51" s="91" t="str">
        <f>IFERROR('Vida Prima Directa'!V51/'Vida Pólizas Emitidas'!V51,"")</f>
        <v/>
      </c>
      <c r="W51" s="91" t="str">
        <f>IFERROR('Vida Prima Directa'!W51/'Vida Pólizas Emitidas'!W51,"")</f>
        <v/>
      </c>
      <c r="X51" s="91" t="str">
        <f>IFERROR('Vida Prima Directa'!X51/'Vida Pólizas Emitidas'!X51,"")</f>
        <v/>
      </c>
      <c r="Y51" s="91" t="str">
        <f>IFERROR('Vida Prima Directa'!Y51/'Vida Pólizas Emitidas'!Y51,"")</f>
        <v/>
      </c>
      <c r="Z51" s="91" t="str">
        <f>IFERROR('Vida Prima Directa'!Z51/'Vida Pólizas Emitidas'!Z51,"")</f>
        <v/>
      </c>
      <c r="AA51" s="91" t="str">
        <f>IFERROR('Vida Prima Directa'!AA51/'Vida Pólizas Emitidas'!AA51,"")</f>
        <v/>
      </c>
      <c r="AB51" s="91" t="str">
        <f>IFERROR('Vida Prima Directa'!AB51/'Vida Pólizas Emitidas'!AB51,"")</f>
        <v/>
      </c>
      <c r="AC51" s="91" t="str">
        <f>IFERROR('Vida Prima Directa'!AC51/'Vida Pólizas Emitidas'!AC51,"")</f>
        <v/>
      </c>
      <c r="AD51" s="91" t="str">
        <f>IFERROR('Vida Prima Directa'!AD51/'Vida Pólizas Emitidas'!AD51,"")</f>
        <v/>
      </c>
      <c r="AE51" s="91" t="str">
        <f>IFERROR('Vida Prima Directa'!AE51/'Vida Pólizas Emitidas'!AE51,"")</f>
        <v/>
      </c>
      <c r="AF51" s="91" t="str">
        <f>IFERROR('Vida Prima Directa'!AF51/'Vida Pólizas Emitidas'!AF51,"")</f>
        <v/>
      </c>
      <c r="AG51" s="91" t="str">
        <f>IFERROR('Vida Prima Directa'!AG51/'Vida Pólizas Emitidas'!AG51,"")</f>
        <v/>
      </c>
      <c r="AH51" s="91" t="str">
        <f>IFERROR('Vida Prima Directa'!AH51/'Vida Pólizas Emitidas'!AH51,"")</f>
        <v/>
      </c>
      <c r="AI51" s="91" t="str">
        <f>IFERROR('Vida Prima Directa'!AI51/'Vida Pólizas Emitidas'!AI51,"")</f>
        <v/>
      </c>
      <c r="AJ51" s="91" t="str">
        <f>IFERROR('Vida Prima Directa'!AJ51/'Vida Pólizas Emitidas'!AJ51,"")</f>
        <v/>
      </c>
      <c r="AK51" s="91" t="str">
        <f>IFERROR('Vida Prima Directa'!AK51/'Vida Pólizas Emitidas'!AK51,"")</f>
        <v/>
      </c>
      <c r="AL51" s="91" t="str">
        <f>IFERROR('Vida Prima Directa'!AL51/'Vida Pólizas Emitidas'!AL51,"")</f>
        <v/>
      </c>
      <c r="AM51" s="91" t="str">
        <f>IFERROR('Vida Prima Directa'!AM51/'Vida Pólizas Emitidas'!AM51,"")</f>
        <v/>
      </c>
      <c r="AN51" s="91" t="str">
        <f>IFERROR('Vida Prima Directa'!AN51/'Vida Pólizas Emitidas'!AN51,"")</f>
        <v/>
      </c>
      <c r="AO51" s="91" t="str">
        <f>IFERROR('Vida Prima Directa'!AO51/'Vida Pólizas Emitidas'!AO51,"")</f>
        <v/>
      </c>
      <c r="AP51" s="91" t="str">
        <f>IFERROR('Vida Prima Directa'!AP51/'Vida Pólizas Emitidas'!AP51,"")</f>
        <v/>
      </c>
      <c r="AQ51" s="91" t="str">
        <f>IFERROR('Vida Prima Directa'!AQ51/'Vida Pólizas Emitidas'!AQ51,"")</f>
        <v/>
      </c>
      <c r="AR51" s="211"/>
      <c r="AS51" s="91" t="str">
        <f>IFERROR('Vida Prima Directa'!AS51/'Vida Pólizas Emitidas'!AS51,"")</f>
        <v/>
      </c>
      <c r="AT51" s="60" t="str">
        <f t="shared" si="1"/>
        <v/>
      </c>
    </row>
    <row r="52" spans="2:46" x14ac:dyDescent="0.2">
      <c r="B52" s="25" t="str">
        <f>'Datos Vida'!B289</f>
        <v>308. Incapacidad o Invalidez</v>
      </c>
      <c r="C52" s="91" t="str">
        <f>IFERROR('Vida Prima Directa'!C52/'Vida Pólizas Emitidas'!C52,"")</f>
        <v/>
      </c>
      <c r="D52" s="91" t="str">
        <f>IFERROR('Vida Prima Directa'!D52/'Vida Pólizas Emitidas'!D52,"")</f>
        <v/>
      </c>
      <c r="E52" s="91">
        <f>IFERROR('Vida Prima Directa'!E52/'Vida Pólizas Emitidas'!E52,"")</f>
        <v>3.9712410529167919</v>
      </c>
      <c r="F52" s="91">
        <f>IFERROR('Vida Prima Directa'!F52/'Vida Pólizas Emitidas'!F52,"")</f>
        <v>0.70331043379191283</v>
      </c>
      <c r="G52" s="91" t="str">
        <f>IFERROR('Vida Prima Directa'!G52/'Vida Pólizas Emitidas'!G52,"")</f>
        <v/>
      </c>
      <c r="H52" s="91">
        <f>IFERROR('Vida Prima Directa'!H52/'Vida Pólizas Emitidas'!H52,"")</f>
        <v>2.0461315311953618</v>
      </c>
      <c r="I52" s="91" t="str">
        <f>IFERROR('Vida Prima Directa'!I52/'Vida Pólizas Emitidas'!I52,"")</f>
        <v/>
      </c>
      <c r="J52" s="91" t="str">
        <f>IFERROR('Vida Prima Directa'!J52/'Vida Pólizas Emitidas'!J52,"")</f>
        <v/>
      </c>
      <c r="K52" s="91">
        <f>IFERROR('Vida Prima Directa'!K52/'Vida Pólizas Emitidas'!K52,"")</f>
        <v>3241.8351972136543</v>
      </c>
      <c r="L52" s="91" t="str">
        <f>IFERROR('Vida Prima Directa'!L52/'Vida Pólizas Emitidas'!L52,"")</f>
        <v/>
      </c>
      <c r="M52" s="91" t="str">
        <f>IFERROR('Vida Prima Directa'!M52/'Vida Pólizas Emitidas'!M52,"")</f>
        <v/>
      </c>
      <c r="N52" s="91" t="str">
        <f>IFERROR('Vida Prima Directa'!N52/'Vida Pólizas Emitidas'!N52,"")</f>
        <v/>
      </c>
      <c r="O52" s="91" t="str">
        <f>IFERROR('Vida Prima Directa'!O52/'Vida Pólizas Emitidas'!O52,"")</f>
        <v/>
      </c>
      <c r="P52" s="91" t="str">
        <f>IFERROR('Vida Prima Directa'!P52/'Vida Pólizas Emitidas'!P52,"")</f>
        <v/>
      </c>
      <c r="Q52" s="91" t="str">
        <f>IFERROR('Vida Prima Directa'!Q52/'Vida Pólizas Emitidas'!Q52,"")</f>
        <v/>
      </c>
      <c r="R52" s="91" t="str">
        <f>IFERROR('Vida Prima Directa'!R52/'Vida Pólizas Emitidas'!R52,"")</f>
        <v/>
      </c>
      <c r="S52" s="91" t="str">
        <f>IFERROR('Vida Prima Directa'!S52/'Vida Pólizas Emitidas'!S52,"")</f>
        <v/>
      </c>
      <c r="T52" s="91" t="str">
        <f>IFERROR('Vida Prima Directa'!T52/'Vida Pólizas Emitidas'!T52,"")</f>
        <v/>
      </c>
      <c r="U52" s="91">
        <f>IFERROR('Vida Prima Directa'!U52/'Vida Pólizas Emitidas'!U52,"")</f>
        <v>100.34340900001698</v>
      </c>
      <c r="V52" s="91" t="str">
        <f>IFERROR('Vida Prima Directa'!V52/'Vida Pólizas Emitidas'!V52,"")</f>
        <v/>
      </c>
      <c r="W52" s="91" t="str">
        <f>IFERROR('Vida Prima Directa'!W52/'Vida Pólizas Emitidas'!W52,"")</f>
        <v/>
      </c>
      <c r="X52" s="91" t="str">
        <f>IFERROR('Vida Prima Directa'!X52/'Vida Pólizas Emitidas'!X52,"")</f>
        <v/>
      </c>
      <c r="Y52" s="91" t="str">
        <f>IFERROR('Vida Prima Directa'!Y52/'Vida Pólizas Emitidas'!Y52,"")</f>
        <v/>
      </c>
      <c r="Z52" s="91" t="str">
        <f>IFERROR('Vida Prima Directa'!Z52/'Vida Pólizas Emitidas'!Z52,"")</f>
        <v/>
      </c>
      <c r="AA52" s="91" t="str">
        <f>IFERROR('Vida Prima Directa'!AA52/'Vida Pólizas Emitidas'!AA52,"")</f>
        <v/>
      </c>
      <c r="AB52" s="91" t="str">
        <f>IFERROR('Vida Prima Directa'!AB52/'Vida Pólizas Emitidas'!AB52,"")</f>
        <v/>
      </c>
      <c r="AC52" s="91" t="str">
        <f>IFERROR('Vida Prima Directa'!AC52/'Vida Pólizas Emitidas'!AC52,"")</f>
        <v/>
      </c>
      <c r="AD52" s="91" t="str">
        <f>IFERROR('Vida Prima Directa'!AD52/'Vida Pólizas Emitidas'!AD52,"")</f>
        <v/>
      </c>
      <c r="AE52" s="91" t="str">
        <f>IFERROR('Vida Prima Directa'!AE52/'Vida Pólizas Emitidas'!AE52,"")</f>
        <v/>
      </c>
      <c r="AF52" s="91">
        <f>IFERROR('Vida Prima Directa'!AF52/'Vida Pólizas Emitidas'!AF52,"")</f>
        <v>7329.4671126870535</v>
      </c>
      <c r="AG52" s="91" t="str">
        <f>IFERROR('Vida Prima Directa'!AG52/'Vida Pólizas Emitidas'!AG52,"")</f>
        <v/>
      </c>
      <c r="AH52" s="91" t="str">
        <f>IFERROR('Vida Prima Directa'!AH52/'Vida Pólizas Emitidas'!AH52,"")</f>
        <v/>
      </c>
      <c r="AI52" s="91" t="str">
        <f>IFERROR('Vida Prima Directa'!AI52/'Vida Pólizas Emitidas'!AI52,"")</f>
        <v/>
      </c>
      <c r="AJ52" s="91" t="str">
        <f>IFERROR('Vida Prima Directa'!AJ52/'Vida Pólizas Emitidas'!AJ52,"")</f>
        <v/>
      </c>
      <c r="AK52" s="91">
        <f>IFERROR('Vida Prima Directa'!AK52/'Vida Pólizas Emitidas'!AK52,"")</f>
        <v>9.8327806764295556</v>
      </c>
      <c r="AL52" s="91" t="str">
        <f>IFERROR('Vida Prima Directa'!AL52/'Vida Pólizas Emitidas'!AL52,"")</f>
        <v/>
      </c>
      <c r="AM52" s="91" t="str">
        <f>IFERROR('Vida Prima Directa'!AM52/'Vida Pólizas Emitidas'!AM52,"")</f>
        <v/>
      </c>
      <c r="AN52" s="91" t="str">
        <f>IFERROR('Vida Prima Directa'!AN52/'Vida Pólizas Emitidas'!AN52,"")</f>
        <v/>
      </c>
      <c r="AO52" s="91" t="str">
        <f>IFERROR('Vida Prima Directa'!AO52/'Vida Pólizas Emitidas'!AO52,"")</f>
        <v/>
      </c>
      <c r="AP52" s="91" t="str">
        <f>IFERROR('Vida Prima Directa'!AP52/'Vida Pólizas Emitidas'!AP52,"")</f>
        <v/>
      </c>
      <c r="AQ52" s="91">
        <f>IFERROR('Vida Prima Directa'!AQ52/'Vida Pólizas Emitidas'!AQ52,"")</f>
        <v>3.8439613081868207</v>
      </c>
      <c r="AR52" s="211"/>
      <c r="AS52" s="91">
        <f>IFERROR('Vida Prima Directa'!AS52/'Vida Pólizas Emitidas'!AS52,"")</f>
        <v>3.9899357037842753</v>
      </c>
      <c r="AT52" s="60">
        <f t="shared" si="1"/>
        <v>-3.6585651106859851E-2</v>
      </c>
    </row>
    <row r="53" spans="2:46" x14ac:dyDescent="0.2">
      <c r="B53" s="25" t="str">
        <f>'Datos Vida'!B290</f>
        <v>309. Salud</v>
      </c>
      <c r="C53" s="91" t="str">
        <f>IFERROR('Vida Prima Directa'!C53/'Vida Pólizas Emitidas'!C53,"")</f>
        <v/>
      </c>
      <c r="D53" s="91" t="str">
        <f>IFERROR('Vida Prima Directa'!D53/'Vida Pólizas Emitidas'!D53,"")</f>
        <v/>
      </c>
      <c r="E53" s="91">
        <f>IFERROR('Vida Prima Directa'!E53/'Vida Pólizas Emitidas'!E53,"")</f>
        <v>11.28540875050869</v>
      </c>
      <c r="F53" s="91">
        <f>IFERROR('Vida Prima Directa'!F53/'Vida Pólizas Emitidas'!F53,"")</f>
        <v>42.68357542355124</v>
      </c>
      <c r="G53" s="91" t="str">
        <f>IFERROR('Vida Prima Directa'!G53/'Vida Pólizas Emitidas'!G53,"")</f>
        <v/>
      </c>
      <c r="H53" s="91">
        <f>IFERROR('Vida Prima Directa'!H53/'Vida Pólizas Emitidas'!H53,"")</f>
        <v>2.8691675337698159</v>
      </c>
      <c r="I53" s="91">
        <f>IFERROR('Vida Prima Directa'!I53/'Vida Pólizas Emitidas'!I53,"")</f>
        <v>907.44714110707469</v>
      </c>
      <c r="J53" s="91" t="str">
        <f>IFERROR('Vida Prima Directa'!J53/'Vida Pólizas Emitidas'!J53,"")</f>
        <v/>
      </c>
      <c r="K53" s="91" t="str">
        <f>IFERROR('Vida Prima Directa'!K53/'Vida Pólizas Emitidas'!K53,"")</f>
        <v/>
      </c>
      <c r="L53" s="91" t="str">
        <f>IFERROR('Vida Prima Directa'!L53/'Vida Pólizas Emitidas'!L53,"")</f>
        <v/>
      </c>
      <c r="M53" s="91" t="str">
        <f>IFERROR('Vida Prima Directa'!M53/'Vida Pólizas Emitidas'!M53,"")</f>
        <v/>
      </c>
      <c r="N53" s="91">
        <f>IFERROR('Vida Prima Directa'!N53/'Vida Pólizas Emitidas'!N53,"")</f>
        <v>10.529452840946325</v>
      </c>
      <c r="O53" s="91" t="str">
        <f>IFERROR('Vida Prima Directa'!O53/'Vida Pólizas Emitidas'!O53,"")</f>
        <v/>
      </c>
      <c r="P53" s="91" t="str">
        <f>IFERROR('Vida Prima Directa'!P53/'Vida Pólizas Emitidas'!P53,"")</f>
        <v/>
      </c>
      <c r="Q53" s="91" t="str">
        <f>IFERROR('Vida Prima Directa'!Q53/'Vida Pólizas Emitidas'!Q53,"")</f>
        <v/>
      </c>
      <c r="R53" s="91" t="str">
        <f>IFERROR('Vida Prima Directa'!R53/'Vida Pólizas Emitidas'!R53,"")</f>
        <v/>
      </c>
      <c r="S53" s="91" t="str">
        <f>IFERROR('Vida Prima Directa'!S53/'Vida Pólizas Emitidas'!S53,"")</f>
        <v/>
      </c>
      <c r="T53" s="91" t="str">
        <f>IFERROR('Vida Prima Directa'!T53/'Vida Pólizas Emitidas'!T53,"")</f>
        <v/>
      </c>
      <c r="U53" s="91" t="str">
        <f>IFERROR('Vida Prima Directa'!U53/'Vida Pólizas Emitidas'!U53,"")</f>
        <v/>
      </c>
      <c r="V53" s="91" t="str">
        <f>IFERROR('Vida Prima Directa'!V53/'Vida Pólizas Emitidas'!V53,"")</f>
        <v/>
      </c>
      <c r="W53" s="91" t="str">
        <f>IFERROR('Vida Prima Directa'!W53/'Vida Pólizas Emitidas'!W53,"")</f>
        <v/>
      </c>
      <c r="X53" s="91" t="str">
        <f>IFERROR('Vida Prima Directa'!X53/'Vida Pólizas Emitidas'!X53,"")</f>
        <v/>
      </c>
      <c r="Y53" s="91" t="str">
        <f>IFERROR('Vida Prima Directa'!Y53/'Vida Pólizas Emitidas'!Y53,"")</f>
        <v/>
      </c>
      <c r="Z53" s="91">
        <f>IFERROR('Vida Prima Directa'!Z53/'Vida Pólizas Emitidas'!Z53,"")</f>
        <v>146.53041840152079</v>
      </c>
      <c r="AA53" s="91" t="str">
        <f>IFERROR('Vida Prima Directa'!AA53/'Vida Pólizas Emitidas'!AA53,"")</f>
        <v/>
      </c>
      <c r="AB53" s="91" t="str">
        <f>IFERROR('Vida Prima Directa'!AB53/'Vida Pólizas Emitidas'!AB53,"")</f>
        <v/>
      </c>
      <c r="AC53" s="91" t="str">
        <f>IFERROR('Vida Prima Directa'!AC53/'Vida Pólizas Emitidas'!AC53,"")</f>
        <v/>
      </c>
      <c r="AD53" s="91" t="str">
        <f>IFERROR('Vida Prima Directa'!AD53/'Vida Pólizas Emitidas'!AD53,"")</f>
        <v/>
      </c>
      <c r="AE53" s="91" t="str">
        <f>IFERROR('Vida Prima Directa'!AE53/'Vida Pólizas Emitidas'!AE53,"")</f>
        <v/>
      </c>
      <c r="AF53" s="91" t="str">
        <f>IFERROR('Vida Prima Directa'!AF53/'Vida Pólizas Emitidas'!AF53,"")</f>
        <v/>
      </c>
      <c r="AG53" s="91" t="str">
        <f>IFERROR('Vida Prima Directa'!AG53/'Vida Pólizas Emitidas'!AG53,"")</f>
        <v/>
      </c>
      <c r="AH53" s="91">
        <f>IFERROR('Vida Prima Directa'!AH53/'Vida Pólizas Emitidas'!AH53,"")</f>
        <v>6.3442063498536136E-2</v>
      </c>
      <c r="AI53" s="91" t="str">
        <f>IFERROR('Vida Prima Directa'!AI53/'Vida Pólizas Emitidas'!AI53,"")</f>
        <v/>
      </c>
      <c r="AJ53" s="91" t="str">
        <f>IFERROR('Vida Prima Directa'!AJ53/'Vida Pólizas Emitidas'!AJ53,"")</f>
        <v/>
      </c>
      <c r="AK53" s="91">
        <f>IFERROR('Vida Prima Directa'!AK53/'Vida Pólizas Emitidas'!AK53,"")</f>
        <v>3.6828245705038327</v>
      </c>
      <c r="AL53" s="91" t="str">
        <f>IFERROR('Vida Prima Directa'!AL53/'Vida Pólizas Emitidas'!AL53,"")</f>
        <v/>
      </c>
      <c r="AM53" s="91" t="str">
        <f>IFERROR('Vida Prima Directa'!AM53/'Vida Pólizas Emitidas'!AM53,"")</f>
        <v/>
      </c>
      <c r="AN53" s="91" t="str">
        <f>IFERROR('Vida Prima Directa'!AN53/'Vida Pólizas Emitidas'!AN53,"")</f>
        <v/>
      </c>
      <c r="AO53" s="91" t="str">
        <f>IFERROR('Vida Prima Directa'!AO53/'Vida Pólizas Emitidas'!AO53,"")</f>
        <v/>
      </c>
      <c r="AP53" s="91" t="str">
        <f>IFERROR('Vida Prima Directa'!AP53/'Vida Pólizas Emitidas'!AP53,"")</f>
        <v/>
      </c>
      <c r="AQ53" s="91">
        <f>IFERROR('Vida Prima Directa'!AQ53/'Vida Pólizas Emitidas'!AQ53,"")</f>
        <v>8.1827888057467479</v>
      </c>
      <c r="AR53" s="211"/>
      <c r="AS53" s="91">
        <f>IFERROR('Vida Prima Directa'!AS53/'Vida Pólizas Emitidas'!AS53,"")</f>
        <v>15.897133085329587</v>
      </c>
      <c r="AT53" s="60">
        <f t="shared" si="1"/>
        <v>-0.48526638345261741</v>
      </c>
    </row>
    <row r="54" spans="2:46" x14ac:dyDescent="0.2">
      <c r="B54" s="25" t="str">
        <f>'Datos Vida'!B291</f>
        <v>310. Accidentes Personales</v>
      </c>
      <c r="C54" s="91" t="str">
        <f>IFERROR('Vida Prima Directa'!C54/'Vida Pólizas Emitidas'!C54,"")</f>
        <v/>
      </c>
      <c r="D54" s="91" t="str">
        <f>IFERROR('Vida Prima Directa'!D54/'Vida Pólizas Emitidas'!D54,"")</f>
        <v/>
      </c>
      <c r="E54" s="91">
        <f>IFERROR('Vida Prima Directa'!E54/'Vida Pólizas Emitidas'!E54,"")</f>
        <v>11.703844650790503</v>
      </c>
      <c r="F54" s="91">
        <f>IFERROR('Vida Prima Directa'!F54/'Vida Pólizas Emitidas'!F54,"")</f>
        <v>60.226921595319752</v>
      </c>
      <c r="G54" s="91">
        <f>IFERROR('Vida Prima Directa'!G54/'Vida Pólizas Emitidas'!G54,"")</f>
        <v>3.3432529980810513</v>
      </c>
      <c r="H54" s="91">
        <f>IFERROR('Vida Prima Directa'!H54/'Vida Pólizas Emitidas'!H54,"")</f>
        <v>4.6379561208334046</v>
      </c>
      <c r="I54" s="91" t="str">
        <f>IFERROR('Vida Prima Directa'!I54/'Vida Pólizas Emitidas'!I54,"")</f>
        <v/>
      </c>
      <c r="J54" s="91" t="str">
        <f>IFERROR('Vida Prima Directa'!J54/'Vida Pólizas Emitidas'!J54,"")</f>
        <v/>
      </c>
      <c r="K54" s="91">
        <f>IFERROR('Vida Prima Directa'!K54/'Vida Pólizas Emitidas'!K54,"")</f>
        <v>1444.6175289005494</v>
      </c>
      <c r="L54" s="91" t="str">
        <f>IFERROR('Vida Prima Directa'!L54/'Vida Pólizas Emitidas'!L54,"")</f>
        <v/>
      </c>
      <c r="M54" s="91" t="str">
        <f>IFERROR('Vida Prima Directa'!M54/'Vida Pólizas Emitidas'!M54,"")</f>
        <v/>
      </c>
      <c r="N54" s="91" t="str">
        <f>IFERROR('Vida Prima Directa'!N54/'Vida Pólizas Emitidas'!N54,"")</f>
        <v/>
      </c>
      <c r="O54" s="91" t="str">
        <f>IFERROR('Vida Prima Directa'!O54/'Vida Pólizas Emitidas'!O54,"")</f>
        <v/>
      </c>
      <c r="P54" s="91" t="str">
        <f>IFERROR('Vida Prima Directa'!P54/'Vida Pólizas Emitidas'!P54,"")</f>
        <v/>
      </c>
      <c r="Q54" s="91" t="str">
        <f>IFERROR('Vida Prima Directa'!Q54/'Vida Pólizas Emitidas'!Q54,"")</f>
        <v/>
      </c>
      <c r="R54" s="91">
        <f>IFERROR('Vida Prima Directa'!R54/'Vida Pólizas Emitidas'!R54,"")</f>
        <v>2.149395950208338</v>
      </c>
      <c r="S54" s="91" t="str">
        <f>IFERROR('Vida Prima Directa'!S54/'Vida Pólizas Emitidas'!S54,"")</f>
        <v/>
      </c>
      <c r="T54" s="91" t="str">
        <f>IFERROR('Vida Prima Directa'!T54/'Vida Pólizas Emitidas'!T54,"")</f>
        <v/>
      </c>
      <c r="U54" s="91" t="str">
        <f>IFERROR('Vida Prima Directa'!U54/'Vida Pólizas Emitidas'!U54,"")</f>
        <v/>
      </c>
      <c r="V54" s="91" t="str">
        <f>IFERROR('Vida Prima Directa'!V54/'Vida Pólizas Emitidas'!V54,"")</f>
        <v/>
      </c>
      <c r="W54" s="91" t="str">
        <f>IFERROR('Vida Prima Directa'!W54/'Vida Pólizas Emitidas'!W54,"")</f>
        <v/>
      </c>
      <c r="X54" s="91" t="str">
        <f>IFERROR('Vida Prima Directa'!X54/'Vida Pólizas Emitidas'!X54,"")</f>
        <v/>
      </c>
      <c r="Y54" s="91" t="str">
        <f>IFERROR('Vida Prima Directa'!Y54/'Vida Pólizas Emitidas'!Y54,"")</f>
        <v/>
      </c>
      <c r="Z54" s="91">
        <f>IFERROR('Vida Prima Directa'!Z54/'Vida Pólizas Emitidas'!Z54,"")</f>
        <v>17.002147410748208</v>
      </c>
      <c r="AA54" s="91" t="str">
        <f>IFERROR('Vida Prima Directa'!AA54/'Vida Pólizas Emitidas'!AA54,"")</f>
        <v/>
      </c>
      <c r="AB54" s="91" t="str">
        <f>IFERROR('Vida Prima Directa'!AB54/'Vida Pólizas Emitidas'!AB54,"")</f>
        <v/>
      </c>
      <c r="AC54" s="91" t="str">
        <f>IFERROR('Vida Prima Directa'!AC54/'Vida Pólizas Emitidas'!AC54,"")</f>
        <v/>
      </c>
      <c r="AD54" s="91" t="str">
        <f>IFERROR('Vida Prima Directa'!AD54/'Vida Pólizas Emitidas'!AD54,"")</f>
        <v/>
      </c>
      <c r="AE54" s="91" t="str">
        <f>IFERROR('Vida Prima Directa'!AE54/'Vida Pólizas Emitidas'!AE54,"")</f>
        <v/>
      </c>
      <c r="AF54" s="91" t="str">
        <f>IFERROR('Vida Prima Directa'!AF54/'Vida Pólizas Emitidas'!AF54,"")</f>
        <v/>
      </c>
      <c r="AG54" s="91">
        <f>IFERROR('Vida Prima Directa'!AG54/'Vida Pólizas Emitidas'!AG54,"")</f>
        <v>5344.6388106261284</v>
      </c>
      <c r="AH54" s="91" t="str">
        <f>IFERROR('Vida Prima Directa'!AH54/'Vida Pólizas Emitidas'!AH54,"")</f>
        <v/>
      </c>
      <c r="AI54" s="91" t="str">
        <f>IFERROR('Vida Prima Directa'!AI54/'Vida Pólizas Emitidas'!AI54,"")</f>
        <v/>
      </c>
      <c r="AJ54" s="91" t="str">
        <f>IFERROR('Vida Prima Directa'!AJ54/'Vida Pólizas Emitidas'!AJ54,"")</f>
        <v/>
      </c>
      <c r="AK54" s="91">
        <f>IFERROR('Vida Prima Directa'!AK54/'Vida Pólizas Emitidas'!AK54,"")</f>
        <v>4.0245377794557857</v>
      </c>
      <c r="AL54" s="91" t="str">
        <f>IFERROR('Vida Prima Directa'!AL54/'Vida Pólizas Emitidas'!AL54,"")</f>
        <v/>
      </c>
      <c r="AM54" s="91" t="str">
        <f>IFERROR('Vida Prima Directa'!AM54/'Vida Pólizas Emitidas'!AM54,"")</f>
        <v/>
      </c>
      <c r="AN54" s="91" t="str">
        <f>IFERROR('Vida Prima Directa'!AN54/'Vida Pólizas Emitidas'!AN54,"")</f>
        <v/>
      </c>
      <c r="AO54" s="91" t="str">
        <f>IFERROR('Vida Prima Directa'!AO54/'Vida Pólizas Emitidas'!AO54,"")</f>
        <v/>
      </c>
      <c r="AP54" s="91" t="str">
        <f>IFERROR('Vida Prima Directa'!AP54/'Vida Pólizas Emitidas'!AP54,"")</f>
        <v/>
      </c>
      <c r="AQ54" s="91">
        <f>IFERROR('Vida Prima Directa'!AQ54/'Vida Pólizas Emitidas'!AQ54,"")</f>
        <v>8.431382782053026</v>
      </c>
      <c r="AR54" s="211"/>
      <c r="AS54" s="91">
        <f>IFERROR('Vida Prima Directa'!AS54/'Vida Pólizas Emitidas'!AS54,"")</f>
        <v>9.46057323779843</v>
      </c>
      <c r="AT54" s="60">
        <f t="shared" si="1"/>
        <v>-0.10878732502523358</v>
      </c>
    </row>
    <row r="55" spans="2:46" x14ac:dyDescent="0.2">
      <c r="B55" s="25" t="str">
        <f>'Datos Vida'!B292</f>
        <v>311. Asistencia</v>
      </c>
      <c r="C55" s="91" t="str">
        <f>IFERROR('Vida Prima Directa'!C55/'Vida Pólizas Emitidas'!C55,"")</f>
        <v/>
      </c>
      <c r="D55" s="91" t="str">
        <f>IFERROR('Vida Prima Directa'!D55/'Vida Pólizas Emitidas'!D55,"")</f>
        <v/>
      </c>
      <c r="E55" s="91">
        <f>IFERROR('Vida Prima Directa'!E55/'Vida Pólizas Emitidas'!E55,"")</f>
        <v>9.9414430671247223E-4</v>
      </c>
      <c r="F55" s="91">
        <f>IFERROR('Vida Prima Directa'!F55/'Vida Pólizas Emitidas'!F55,"")</f>
        <v>58.163785976590773</v>
      </c>
      <c r="G55" s="91" t="str">
        <f>IFERROR('Vida Prima Directa'!G55/'Vida Pólizas Emitidas'!G55,"")</f>
        <v/>
      </c>
      <c r="H55" s="91" t="str">
        <f>IFERROR('Vida Prima Directa'!H55/'Vida Pólizas Emitidas'!H55,"")</f>
        <v/>
      </c>
      <c r="I55" s="91" t="str">
        <f>IFERROR('Vida Prima Directa'!I55/'Vida Pólizas Emitidas'!I55,"")</f>
        <v/>
      </c>
      <c r="J55" s="91" t="str">
        <f>IFERROR('Vida Prima Directa'!J55/'Vida Pólizas Emitidas'!J55,"")</f>
        <v/>
      </c>
      <c r="K55" s="91" t="str">
        <f>IFERROR('Vida Prima Directa'!K55/'Vida Pólizas Emitidas'!K55,"")</f>
        <v/>
      </c>
      <c r="L55" s="91" t="str">
        <f>IFERROR('Vida Prima Directa'!L55/'Vida Pólizas Emitidas'!L55,"")</f>
        <v/>
      </c>
      <c r="M55" s="91" t="str">
        <f>IFERROR('Vida Prima Directa'!M55/'Vida Pólizas Emitidas'!M55,"")</f>
        <v/>
      </c>
      <c r="N55" s="91" t="str">
        <f>IFERROR('Vida Prima Directa'!N55/'Vida Pólizas Emitidas'!N55,"")</f>
        <v/>
      </c>
      <c r="O55" s="91" t="str">
        <f>IFERROR('Vida Prima Directa'!O55/'Vida Pólizas Emitidas'!O55,"")</f>
        <v/>
      </c>
      <c r="P55" s="91" t="str">
        <f>IFERROR('Vida Prima Directa'!P55/'Vida Pólizas Emitidas'!P55,"")</f>
        <v/>
      </c>
      <c r="Q55" s="91" t="str">
        <f>IFERROR('Vida Prima Directa'!Q55/'Vida Pólizas Emitidas'!Q55,"")</f>
        <v/>
      </c>
      <c r="R55" s="91" t="str">
        <f>IFERROR('Vida Prima Directa'!R55/'Vida Pólizas Emitidas'!R55,"")</f>
        <v/>
      </c>
      <c r="S55" s="91" t="str">
        <f>IFERROR('Vida Prima Directa'!S55/'Vida Pólizas Emitidas'!S55,"")</f>
        <v/>
      </c>
      <c r="T55" s="91" t="str">
        <f>IFERROR('Vida Prima Directa'!T55/'Vida Pólizas Emitidas'!T55,"")</f>
        <v/>
      </c>
      <c r="U55" s="91" t="str">
        <f>IFERROR('Vida Prima Directa'!U55/'Vida Pólizas Emitidas'!U55,"")</f>
        <v/>
      </c>
      <c r="V55" s="91" t="str">
        <f>IFERROR('Vida Prima Directa'!V55/'Vida Pólizas Emitidas'!V55,"")</f>
        <v/>
      </c>
      <c r="W55" s="91" t="str">
        <f>IFERROR('Vida Prima Directa'!W55/'Vida Pólizas Emitidas'!W55,"")</f>
        <v/>
      </c>
      <c r="X55" s="91" t="str">
        <f>IFERROR('Vida Prima Directa'!X55/'Vida Pólizas Emitidas'!X55,"")</f>
        <v/>
      </c>
      <c r="Y55" s="91" t="str">
        <f>IFERROR('Vida Prima Directa'!Y55/'Vida Pólizas Emitidas'!Y55,"")</f>
        <v/>
      </c>
      <c r="Z55" s="91" t="str">
        <f>IFERROR('Vida Prima Directa'!Z55/'Vida Pólizas Emitidas'!Z55,"")</f>
        <v/>
      </c>
      <c r="AA55" s="91" t="str">
        <f>IFERROR('Vida Prima Directa'!AA55/'Vida Pólizas Emitidas'!AA55,"")</f>
        <v/>
      </c>
      <c r="AB55" s="91" t="str">
        <f>IFERROR('Vida Prima Directa'!AB55/'Vida Pólizas Emitidas'!AB55,"")</f>
        <v/>
      </c>
      <c r="AC55" s="91" t="str">
        <f>IFERROR('Vida Prima Directa'!AC55/'Vida Pólizas Emitidas'!AC55,"")</f>
        <v/>
      </c>
      <c r="AD55" s="91" t="str">
        <f>IFERROR('Vida Prima Directa'!AD55/'Vida Pólizas Emitidas'!AD55,"")</f>
        <v/>
      </c>
      <c r="AE55" s="91" t="str">
        <f>IFERROR('Vida Prima Directa'!AE55/'Vida Pólizas Emitidas'!AE55,"")</f>
        <v/>
      </c>
      <c r="AF55" s="91" t="str">
        <f>IFERROR('Vida Prima Directa'!AF55/'Vida Pólizas Emitidas'!AF55,"")</f>
        <v/>
      </c>
      <c r="AG55" s="91" t="str">
        <f>IFERROR('Vida Prima Directa'!AG55/'Vida Pólizas Emitidas'!AG55,"")</f>
        <v/>
      </c>
      <c r="AH55" s="91" t="str">
        <f>IFERROR('Vida Prima Directa'!AH55/'Vida Pólizas Emitidas'!AH55,"")</f>
        <v/>
      </c>
      <c r="AI55" s="91" t="str">
        <f>IFERROR('Vida Prima Directa'!AI55/'Vida Pólizas Emitidas'!AI55,"")</f>
        <v/>
      </c>
      <c r="AJ55" s="91" t="str">
        <f>IFERROR('Vida Prima Directa'!AJ55/'Vida Pólizas Emitidas'!AJ55,"")</f>
        <v/>
      </c>
      <c r="AK55" s="91">
        <f>IFERROR('Vida Prima Directa'!AK55/'Vida Pólizas Emitidas'!AK55,"")</f>
        <v>7.7744032269061405</v>
      </c>
      <c r="AL55" s="91" t="str">
        <f>IFERROR('Vida Prima Directa'!AL55/'Vida Pólizas Emitidas'!AL55,"")</f>
        <v/>
      </c>
      <c r="AM55" s="91" t="str">
        <f>IFERROR('Vida Prima Directa'!AM55/'Vida Pólizas Emitidas'!AM55,"")</f>
        <v/>
      </c>
      <c r="AN55" s="91" t="str">
        <f>IFERROR('Vida Prima Directa'!AN55/'Vida Pólizas Emitidas'!AN55,"")</f>
        <v/>
      </c>
      <c r="AO55" s="91" t="str">
        <f>IFERROR('Vida Prima Directa'!AO55/'Vida Pólizas Emitidas'!AO55,"")</f>
        <v/>
      </c>
      <c r="AP55" s="91" t="str">
        <f>IFERROR('Vida Prima Directa'!AP55/'Vida Pólizas Emitidas'!AP55,"")</f>
        <v/>
      </c>
      <c r="AQ55" s="91">
        <f>IFERROR('Vida Prima Directa'!AQ55/'Vida Pólizas Emitidas'!AQ55,"")</f>
        <v>1.5721960625794917</v>
      </c>
      <c r="AR55" s="211"/>
      <c r="AS55" s="91">
        <f>IFERROR('Vida Prima Directa'!AS55/'Vida Pólizas Emitidas'!AS55,"")</f>
        <v>1.9974860073333041</v>
      </c>
      <c r="AT55" s="60">
        <f t="shared" si="1"/>
        <v>-0.21291260273787127</v>
      </c>
    </row>
    <row r="56" spans="2:46" x14ac:dyDescent="0.2">
      <c r="B56" s="25" t="str">
        <f>'Datos Vida'!B293</f>
        <v>312. Desgravamen Hipotecario</v>
      </c>
      <c r="C56" s="91" t="str">
        <f>IFERROR('Vida Prima Directa'!C56/'Vida Pólizas Emitidas'!C56,"")</f>
        <v/>
      </c>
      <c r="D56" s="91" t="str">
        <f>IFERROR('Vida Prima Directa'!D56/'Vida Pólizas Emitidas'!D56,"")</f>
        <v/>
      </c>
      <c r="E56" s="91">
        <f>IFERROR('Vida Prima Directa'!E56/'Vida Pólizas Emitidas'!E56,"")</f>
        <v>41747.032841945307</v>
      </c>
      <c r="F56" s="91">
        <f>IFERROR('Vida Prima Directa'!F56/'Vida Pólizas Emitidas'!F56,"")</f>
        <v>163.13220116823953</v>
      </c>
      <c r="G56" s="91" t="str">
        <f>IFERROR('Vida Prima Directa'!G56/'Vida Pólizas Emitidas'!G56,"")</f>
        <v/>
      </c>
      <c r="H56" s="91">
        <f>IFERROR('Vida Prima Directa'!H56/'Vida Pólizas Emitidas'!H56,"")</f>
        <v>26.498392109009238</v>
      </c>
      <c r="I56" s="91" t="str">
        <f>IFERROR('Vida Prima Directa'!I56/'Vida Pólizas Emitidas'!I56,"")</f>
        <v/>
      </c>
      <c r="J56" s="91" t="str">
        <f>IFERROR('Vida Prima Directa'!J56/'Vida Pólizas Emitidas'!J56,"")</f>
        <v/>
      </c>
      <c r="K56" s="91" t="str">
        <f>IFERROR('Vida Prima Directa'!K56/'Vida Pólizas Emitidas'!K56,"")</f>
        <v/>
      </c>
      <c r="L56" s="91" t="str">
        <f>IFERROR('Vida Prima Directa'!L56/'Vida Pólizas Emitidas'!L56,"")</f>
        <v/>
      </c>
      <c r="M56" s="91" t="str">
        <f>IFERROR('Vida Prima Directa'!M56/'Vida Pólizas Emitidas'!M56,"")</f>
        <v/>
      </c>
      <c r="N56" s="91" t="str">
        <f>IFERROR('Vida Prima Directa'!N56/'Vida Pólizas Emitidas'!N56,"")</f>
        <v/>
      </c>
      <c r="O56" s="91" t="str">
        <f>IFERROR('Vida Prima Directa'!O56/'Vida Pólizas Emitidas'!O56,"")</f>
        <v/>
      </c>
      <c r="P56" s="91" t="str">
        <f>IFERROR('Vida Prima Directa'!P56/'Vida Pólizas Emitidas'!P56,"")</f>
        <v/>
      </c>
      <c r="Q56" s="91" t="str">
        <f>IFERROR('Vida Prima Directa'!Q56/'Vida Pólizas Emitidas'!Q56,"")</f>
        <v/>
      </c>
      <c r="R56" s="91" t="str">
        <f>IFERROR('Vida Prima Directa'!R56/'Vida Pólizas Emitidas'!R56,"")</f>
        <v/>
      </c>
      <c r="S56" s="91" t="str">
        <f>IFERROR('Vida Prima Directa'!S56/'Vida Pólizas Emitidas'!S56,"")</f>
        <v/>
      </c>
      <c r="T56" s="91" t="str">
        <f>IFERROR('Vida Prima Directa'!T56/'Vida Pólizas Emitidas'!T56,"")</f>
        <v/>
      </c>
      <c r="U56" s="91" t="str">
        <f>IFERROR('Vida Prima Directa'!U56/'Vida Pólizas Emitidas'!U56,"")</f>
        <v/>
      </c>
      <c r="V56" s="91" t="str">
        <f>IFERROR('Vida Prima Directa'!V56/'Vida Pólizas Emitidas'!V56,"")</f>
        <v/>
      </c>
      <c r="W56" s="91" t="str">
        <f>IFERROR('Vida Prima Directa'!W56/'Vida Pólizas Emitidas'!W56,"")</f>
        <v/>
      </c>
      <c r="X56" s="91" t="str">
        <f>IFERROR('Vida Prima Directa'!X56/'Vida Pólizas Emitidas'!X56,"")</f>
        <v/>
      </c>
      <c r="Y56" s="91" t="str">
        <f>IFERROR('Vida Prima Directa'!Y56/'Vida Pólizas Emitidas'!Y56,"")</f>
        <v/>
      </c>
      <c r="Z56" s="91" t="str">
        <f>IFERROR('Vida Prima Directa'!Z56/'Vida Pólizas Emitidas'!Z56,"")</f>
        <v/>
      </c>
      <c r="AA56" s="91" t="str">
        <f>IFERROR('Vida Prima Directa'!AA56/'Vida Pólizas Emitidas'!AA56,"")</f>
        <v/>
      </c>
      <c r="AB56" s="91" t="str">
        <f>IFERROR('Vida Prima Directa'!AB56/'Vida Pólizas Emitidas'!AB56,"")</f>
        <v/>
      </c>
      <c r="AC56" s="91" t="str">
        <f>IFERROR('Vida Prima Directa'!AC56/'Vida Pólizas Emitidas'!AC56,"")</f>
        <v/>
      </c>
      <c r="AD56" s="91" t="str">
        <f>IFERROR('Vida Prima Directa'!AD56/'Vida Pólizas Emitidas'!AD56,"")</f>
        <v/>
      </c>
      <c r="AE56" s="91" t="str">
        <f>IFERROR('Vida Prima Directa'!AE56/'Vida Pólizas Emitidas'!AE56,"")</f>
        <v/>
      </c>
      <c r="AF56" s="91">
        <f>IFERROR('Vida Prima Directa'!AF56/'Vida Pólizas Emitidas'!AF56,"")</f>
        <v>111462.6513492026</v>
      </c>
      <c r="AG56" s="91" t="str">
        <f>IFERROR('Vida Prima Directa'!AG56/'Vida Pólizas Emitidas'!AG56,"")</f>
        <v/>
      </c>
      <c r="AH56" s="91" t="str">
        <f>IFERROR('Vida Prima Directa'!AH56/'Vida Pólizas Emitidas'!AH56,"")</f>
        <v/>
      </c>
      <c r="AI56" s="91" t="str">
        <f>IFERROR('Vida Prima Directa'!AI56/'Vida Pólizas Emitidas'!AI56,"")</f>
        <v/>
      </c>
      <c r="AJ56" s="91" t="str">
        <f>IFERROR('Vida Prima Directa'!AJ56/'Vida Pólizas Emitidas'!AJ56,"")</f>
        <v/>
      </c>
      <c r="AK56" s="91" t="str">
        <f>IFERROR('Vida Prima Directa'!AK56/'Vida Pólizas Emitidas'!AK56,"")</f>
        <v/>
      </c>
      <c r="AL56" s="91" t="str">
        <f>IFERROR('Vida Prima Directa'!AL56/'Vida Pólizas Emitidas'!AL56,"")</f>
        <v/>
      </c>
      <c r="AM56" s="91" t="str">
        <f>IFERROR('Vida Prima Directa'!AM56/'Vida Pólizas Emitidas'!AM56,"")</f>
        <v/>
      </c>
      <c r="AN56" s="91" t="str">
        <f>IFERROR('Vida Prima Directa'!AN56/'Vida Pólizas Emitidas'!AN56,"")</f>
        <v/>
      </c>
      <c r="AO56" s="91" t="str">
        <f>IFERROR('Vida Prima Directa'!AO56/'Vida Pólizas Emitidas'!AO56,"")</f>
        <v/>
      </c>
      <c r="AP56" s="91" t="str">
        <f>IFERROR('Vida Prima Directa'!AP56/'Vida Pólizas Emitidas'!AP56,"")</f>
        <v/>
      </c>
      <c r="AQ56" s="91">
        <f>IFERROR('Vida Prima Directa'!AQ56/'Vida Pólizas Emitidas'!AQ56,"")</f>
        <v>1969.11051871265</v>
      </c>
      <c r="AR56" s="211"/>
      <c r="AS56" s="91">
        <f>IFERROR('Vida Prima Directa'!AS56/'Vida Pólizas Emitidas'!AS56,"")</f>
        <v>709.1740734765209</v>
      </c>
      <c r="AT56" s="60">
        <f t="shared" si="1"/>
        <v>1.7766250802989099</v>
      </c>
    </row>
    <row r="57" spans="2:46" x14ac:dyDescent="0.2">
      <c r="B57" s="25" t="str">
        <f>'Datos Vida'!B294</f>
        <v>313. Desgravamen Consumos y Otros</v>
      </c>
      <c r="C57" s="91" t="str">
        <f>IFERROR('Vida Prima Directa'!C57/'Vida Pólizas Emitidas'!C57,"")</f>
        <v/>
      </c>
      <c r="D57" s="91" t="str">
        <f>IFERROR('Vida Prima Directa'!D57/'Vida Pólizas Emitidas'!D57,"")</f>
        <v/>
      </c>
      <c r="E57" s="91" t="str">
        <f>IFERROR('Vida Prima Directa'!E57/'Vida Pólizas Emitidas'!E57,"")</f>
        <v/>
      </c>
      <c r="F57" s="91">
        <f>IFERROR('Vida Prima Directa'!F57/'Vida Pólizas Emitidas'!F57,"")</f>
        <v>19.647362975191637</v>
      </c>
      <c r="G57" s="91">
        <f>IFERROR('Vida Prima Directa'!G57/'Vida Pólizas Emitidas'!G57,"")</f>
        <v>135694.41094453199</v>
      </c>
      <c r="H57" s="91">
        <f>IFERROR('Vida Prima Directa'!H57/'Vida Pólizas Emitidas'!H57,"")</f>
        <v>17947.284299814117</v>
      </c>
      <c r="I57" s="91" t="str">
        <f>IFERROR('Vida Prima Directa'!I57/'Vida Pólizas Emitidas'!I57,"")</f>
        <v/>
      </c>
      <c r="J57" s="91" t="str">
        <f>IFERROR('Vida Prima Directa'!J57/'Vida Pólizas Emitidas'!J57,"")</f>
        <v/>
      </c>
      <c r="K57" s="91">
        <f>IFERROR('Vida Prima Directa'!K57/'Vida Pólizas Emitidas'!K57,"")</f>
        <v>18612.316068470685</v>
      </c>
      <c r="L57" s="91" t="str">
        <f>IFERROR('Vida Prima Directa'!L57/'Vida Pólizas Emitidas'!L57,"")</f>
        <v/>
      </c>
      <c r="M57" s="91" t="str">
        <f>IFERROR('Vida Prima Directa'!M57/'Vida Pólizas Emitidas'!M57,"")</f>
        <v/>
      </c>
      <c r="N57" s="91" t="str">
        <f>IFERROR('Vida Prima Directa'!N57/'Vida Pólizas Emitidas'!N57,"")</f>
        <v/>
      </c>
      <c r="O57" s="91" t="str">
        <f>IFERROR('Vida Prima Directa'!O57/'Vida Pólizas Emitidas'!O57,"")</f>
        <v/>
      </c>
      <c r="P57" s="91" t="str">
        <f>IFERROR('Vida Prima Directa'!P57/'Vida Pólizas Emitidas'!P57,"")</f>
        <v/>
      </c>
      <c r="Q57" s="91" t="str">
        <f>IFERROR('Vida Prima Directa'!Q57/'Vida Pólizas Emitidas'!Q57,"")</f>
        <v/>
      </c>
      <c r="R57" s="91" t="str">
        <f>IFERROR('Vida Prima Directa'!R57/'Vida Pólizas Emitidas'!R57,"")</f>
        <v/>
      </c>
      <c r="S57" s="91" t="str">
        <f>IFERROR('Vida Prima Directa'!S57/'Vida Pólizas Emitidas'!S57,"")</f>
        <v/>
      </c>
      <c r="T57" s="91" t="str">
        <f>IFERROR('Vida Prima Directa'!T57/'Vida Pólizas Emitidas'!T57,"")</f>
        <v/>
      </c>
      <c r="U57" s="91">
        <f>IFERROR('Vida Prima Directa'!U57/'Vida Pólizas Emitidas'!U57,"")</f>
        <v>851.74529832542134</v>
      </c>
      <c r="V57" s="91" t="str">
        <f>IFERROR('Vida Prima Directa'!V57/'Vida Pólizas Emitidas'!V57,"")</f>
        <v/>
      </c>
      <c r="W57" s="91" t="str">
        <f>IFERROR('Vida Prima Directa'!W57/'Vida Pólizas Emitidas'!W57,"")</f>
        <v/>
      </c>
      <c r="X57" s="91" t="str">
        <f>IFERROR('Vida Prima Directa'!X57/'Vida Pólizas Emitidas'!X57,"")</f>
        <v/>
      </c>
      <c r="Y57" s="91" t="str">
        <f>IFERROR('Vida Prima Directa'!Y57/'Vida Pólizas Emitidas'!Y57,"")</f>
        <v/>
      </c>
      <c r="Z57" s="91" t="str">
        <f>IFERROR('Vida Prima Directa'!Z57/'Vida Pólizas Emitidas'!Z57,"")</f>
        <v/>
      </c>
      <c r="AA57" s="91" t="str">
        <f>IFERROR('Vida Prima Directa'!AA57/'Vida Pólizas Emitidas'!AA57,"")</f>
        <v/>
      </c>
      <c r="AB57" s="91" t="str">
        <f>IFERROR('Vida Prima Directa'!AB57/'Vida Pólizas Emitidas'!AB57,"")</f>
        <v/>
      </c>
      <c r="AC57" s="91" t="str">
        <f>IFERROR('Vida Prima Directa'!AC57/'Vida Pólizas Emitidas'!AC57,"")</f>
        <v/>
      </c>
      <c r="AD57" s="91" t="str">
        <f>IFERROR('Vida Prima Directa'!AD57/'Vida Pólizas Emitidas'!AD57,"")</f>
        <v/>
      </c>
      <c r="AE57" s="91" t="str">
        <f>IFERROR('Vida Prima Directa'!AE57/'Vida Pólizas Emitidas'!AE57,"")</f>
        <v/>
      </c>
      <c r="AF57" s="91" t="str">
        <f>IFERROR('Vida Prima Directa'!AF57/'Vida Pólizas Emitidas'!AF57,"")</f>
        <v/>
      </c>
      <c r="AG57" s="91">
        <f>IFERROR('Vida Prima Directa'!AG57/'Vida Pólizas Emitidas'!AG57,"")</f>
        <v>676.03012372609146</v>
      </c>
      <c r="AH57" s="91" t="str">
        <f>IFERROR('Vida Prima Directa'!AH57/'Vida Pólizas Emitidas'!AH57,"")</f>
        <v/>
      </c>
      <c r="AI57" s="91" t="str">
        <f>IFERROR('Vida Prima Directa'!AI57/'Vida Pólizas Emitidas'!AI57,"")</f>
        <v/>
      </c>
      <c r="AJ57" s="91" t="str">
        <f>IFERROR('Vida Prima Directa'!AJ57/'Vida Pólizas Emitidas'!AJ57,"")</f>
        <v/>
      </c>
      <c r="AK57" s="91" t="str">
        <f>IFERROR('Vida Prima Directa'!AK57/'Vida Pólizas Emitidas'!AK57,"")</f>
        <v/>
      </c>
      <c r="AL57" s="91" t="str">
        <f>IFERROR('Vida Prima Directa'!AL57/'Vida Pólizas Emitidas'!AL57,"")</f>
        <v/>
      </c>
      <c r="AM57" s="91" t="str">
        <f>IFERROR('Vida Prima Directa'!AM57/'Vida Pólizas Emitidas'!AM57,"")</f>
        <v/>
      </c>
      <c r="AN57" s="91" t="str">
        <f>IFERROR('Vida Prima Directa'!AN57/'Vida Pólizas Emitidas'!AN57,"")</f>
        <v/>
      </c>
      <c r="AO57" s="91" t="str">
        <f>IFERROR('Vida Prima Directa'!AO57/'Vida Pólizas Emitidas'!AO57,"")</f>
        <v/>
      </c>
      <c r="AP57" s="91" t="str">
        <f>IFERROR('Vida Prima Directa'!AP57/'Vida Pólizas Emitidas'!AP57,"")</f>
        <v/>
      </c>
      <c r="AQ57" s="91">
        <f>IFERROR('Vida Prima Directa'!AQ57/'Vida Pólizas Emitidas'!AQ57,"")</f>
        <v>144.47975952153618</v>
      </c>
      <c r="AR57" s="211"/>
      <c r="AS57" s="91">
        <f>IFERROR('Vida Prima Directa'!AS57/'Vida Pólizas Emitidas'!AS57,"")</f>
        <v>99.091869636688713</v>
      </c>
      <c r="AT57" s="60">
        <f t="shared" si="1"/>
        <v>0.45803848541013514</v>
      </c>
    </row>
    <row r="58" spans="2:46" x14ac:dyDescent="0.2">
      <c r="B58" s="25" t="str">
        <f>'Datos Vida'!B295</f>
        <v>314. SOAP</v>
      </c>
      <c r="C58" s="91" t="str">
        <f>IFERROR('Vida Prima Directa'!C58/'Vida Pólizas Emitidas'!C58,"")</f>
        <v/>
      </c>
      <c r="D58" s="91" t="str">
        <f>IFERROR('Vida Prima Directa'!D58/'Vida Pólizas Emitidas'!D58,"")</f>
        <v/>
      </c>
      <c r="E58" s="91" t="str">
        <f>IFERROR('Vida Prima Directa'!E58/'Vida Pólizas Emitidas'!E58,"")</f>
        <v/>
      </c>
      <c r="F58" s="91" t="str">
        <f>IFERROR('Vida Prima Directa'!F58/'Vida Pólizas Emitidas'!F58,"")</f>
        <v/>
      </c>
      <c r="G58" s="91" t="str">
        <f>IFERROR('Vida Prima Directa'!G58/'Vida Pólizas Emitidas'!G58,"")</f>
        <v/>
      </c>
      <c r="H58" s="91" t="str">
        <f>IFERROR('Vida Prima Directa'!H58/'Vida Pólizas Emitidas'!H58,"")</f>
        <v/>
      </c>
      <c r="I58" s="91" t="str">
        <f>IFERROR('Vida Prima Directa'!I58/'Vida Pólizas Emitidas'!I58,"")</f>
        <v/>
      </c>
      <c r="J58" s="91" t="str">
        <f>IFERROR('Vida Prima Directa'!J58/'Vida Pólizas Emitidas'!J58,"")</f>
        <v/>
      </c>
      <c r="K58" s="91" t="str">
        <f>IFERROR('Vida Prima Directa'!K58/'Vida Pólizas Emitidas'!K58,"")</f>
        <v/>
      </c>
      <c r="L58" s="91" t="str">
        <f>IFERROR('Vida Prima Directa'!L58/'Vida Pólizas Emitidas'!L58,"")</f>
        <v/>
      </c>
      <c r="M58" s="91" t="str">
        <f>IFERROR('Vida Prima Directa'!M58/'Vida Pólizas Emitidas'!M58,"")</f>
        <v/>
      </c>
      <c r="N58" s="91" t="str">
        <f>IFERROR('Vida Prima Directa'!N58/'Vida Pólizas Emitidas'!N58,"")</f>
        <v/>
      </c>
      <c r="O58" s="91" t="str">
        <f>IFERROR('Vida Prima Directa'!O58/'Vida Pólizas Emitidas'!O58,"")</f>
        <v/>
      </c>
      <c r="P58" s="91" t="str">
        <f>IFERROR('Vida Prima Directa'!P58/'Vida Pólizas Emitidas'!P58,"")</f>
        <v/>
      </c>
      <c r="Q58" s="91" t="str">
        <f>IFERROR('Vida Prima Directa'!Q58/'Vida Pólizas Emitidas'!Q58,"")</f>
        <v/>
      </c>
      <c r="R58" s="91" t="str">
        <f>IFERROR('Vida Prima Directa'!R58/'Vida Pólizas Emitidas'!R58,"")</f>
        <v/>
      </c>
      <c r="S58" s="91" t="str">
        <f>IFERROR('Vida Prima Directa'!S58/'Vida Pólizas Emitidas'!S58,"")</f>
        <v/>
      </c>
      <c r="T58" s="91" t="str">
        <f>IFERROR('Vida Prima Directa'!T58/'Vida Pólizas Emitidas'!T58,"")</f>
        <v/>
      </c>
      <c r="U58" s="91" t="str">
        <f>IFERROR('Vida Prima Directa'!U58/'Vida Pólizas Emitidas'!U58,"")</f>
        <v/>
      </c>
      <c r="V58" s="91" t="str">
        <f>IFERROR('Vida Prima Directa'!V58/'Vida Pólizas Emitidas'!V58,"")</f>
        <v/>
      </c>
      <c r="W58" s="91" t="str">
        <f>IFERROR('Vida Prima Directa'!W58/'Vida Pólizas Emitidas'!W58,"")</f>
        <v/>
      </c>
      <c r="X58" s="91" t="str">
        <f>IFERROR('Vida Prima Directa'!X58/'Vida Pólizas Emitidas'!X58,"")</f>
        <v/>
      </c>
      <c r="Y58" s="91" t="str">
        <f>IFERROR('Vida Prima Directa'!Y58/'Vida Pólizas Emitidas'!Y58,"")</f>
        <v/>
      </c>
      <c r="Z58" s="91" t="str">
        <f>IFERROR('Vida Prima Directa'!Z58/'Vida Pólizas Emitidas'!Z58,"")</f>
        <v/>
      </c>
      <c r="AA58" s="91" t="str">
        <f>IFERROR('Vida Prima Directa'!AA58/'Vida Pólizas Emitidas'!AA58,"")</f>
        <v/>
      </c>
      <c r="AB58" s="91" t="str">
        <f>IFERROR('Vida Prima Directa'!AB58/'Vida Pólizas Emitidas'!AB58,"")</f>
        <v/>
      </c>
      <c r="AC58" s="91" t="str">
        <f>IFERROR('Vida Prima Directa'!AC58/'Vida Pólizas Emitidas'!AC58,"")</f>
        <v/>
      </c>
      <c r="AD58" s="91" t="str">
        <f>IFERROR('Vida Prima Directa'!AD58/'Vida Pólizas Emitidas'!AD58,"")</f>
        <v/>
      </c>
      <c r="AE58" s="91" t="str">
        <f>IFERROR('Vida Prima Directa'!AE58/'Vida Pólizas Emitidas'!AE58,"")</f>
        <v/>
      </c>
      <c r="AF58" s="91" t="str">
        <f>IFERROR('Vida Prima Directa'!AF58/'Vida Pólizas Emitidas'!AF58,"")</f>
        <v/>
      </c>
      <c r="AG58" s="91" t="str">
        <f>IFERROR('Vida Prima Directa'!AG58/'Vida Pólizas Emitidas'!AG58,"")</f>
        <v/>
      </c>
      <c r="AH58" s="91" t="str">
        <f>IFERROR('Vida Prima Directa'!AH58/'Vida Pólizas Emitidas'!AH58,"")</f>
        <v/>
      </c>
      <c r="AI58" s="91" t="str">
        <f>IFERROR('Vida Prima Directa'!AI58/'Vida Pólizas Emitidas'!AI58,"")</f>
        <v/>
      </c>
      <c r="AJ58" s="91" t="str">
        <f>IFERROR('Vida Prima Directa'!AJ58/'Vida Pólizas Emitidas'!AJ58,"")</f>
        <v/>
      </c>
      <c r="AK58" s="91" t="str">
        <f>IFERROR('Vida Prima Directa'!AK58/'Vida Pólizas Emitidas'!AK58,"")</f>
        <v/>
      </c>
      <c r="AL58" s="91" t="str">
        <f>IFERROR('Vida Prima Directa'!AL58/'Vida Pólizas Emitidas'!AL58,"")</f>
        <v/>
      </c>
      <c r="AM58" s="91" t="str">
        <f>IFERROR('Vida Prima Directa'!AM58/'Vida Pólizas Emitidas'!AM58,"")</f>
        <v/>
      </c>
      <c r="AN58" s="91" t="str">
        <f>IFERROR('Vida Prima Directa'!AN58/'Vida Pólizas Emitidas'!AN58,"")</f>
        <v/>
      </c>
      <c r="AO58" s="91" t="str">
        <f>IFERROR('Vida Prima Directa'!AO58/'Vida Pólizas Emitidas'!AO58,"")</f>
        <v/>
      </c>
      <c r="AP58" s="91" t="str">
        <f>IFERROR('Vida Prima Directa'!AP58/'Vida Pólizas Emitidas'!AP58,"")</f>
        <v/>
      </c>
      <c r="AQ58" s="91" t="str">
        <f>IFERROR('Vida Prima Directa'!AQ58/'Vida Pólizas Emitidas'!AQ58,"")</f>
        <v/>
      </c>
      <c r="AR58" s="211"/>
      <c r="AS58" s="91" t="str">
        <f>IFERROR('Vida Prima Directa'!AS58/'Vida Pólizas Emitidas'!AS58,"")</f>
        <v/>
      </c>
      <c r="AT58" s="60" t="str">
        <f t="shared" si="1"/>
        <v/>
      </c>
    </row>
    <row r="59" spans="2:46" x14ac:dyDescent="0.2">
      <c r="B59" s="25" t="str">
        <f>'Datos Vida'!B296</f>
        <v>350. Otros</v>
      </c>
      <c r="C59" s="91" t="str">
        <f>IFERROR('Vida Prima Directa'!C59/'Vida Pólizas Emitidas'!C59,"")</f>
        <v/>
      </c>
      <c r="D59" s="91" t="str">
        <f>IFERROR('Vida Prima Directa'!D59/'Vida Pólizas Emitidas'!D59,"")</f>
        <v/>
      </c>
      <c r="E59" s="91" t="str">
        <f>IFERROR('Vida Prima Directa'!E59/'Vida Pólizas Emitidas'!E59,"")</f>
        <v/>
      </c>
      <c r="F59" s="91" t="str">
        <f>IFERROR('Vida Prima Directa'!F59/'Vida Pólizas Emitidas'!F59,"")</f>
        <v/>
      </c>
      <c r="G59" s="91" t="str">
        <f>IFERROR('Vida Prima Directa'!G59/'Vida Pólizas Emitidas'!G59,"")</f>
        <v/>
      </c>
      <c r="H59" s="91" t="str">
        <f>IFERROR('Vida Prima Directa'!H59/'Vida Pólizas Emitidas'!H59,"")</f>
        <v/>
      </c>
      <c r="I59" s="91" t="str">
        <f>IFERROR('Vida Prima Directa'!I59/'Vida Pólizas Emitidas'!I59,"")</f>
        <v/>
      </c>
      <c r="J59" s="91" t="str">
        <f>IFERROR('Vida Prima Directa'!J59/'Vida Pólizas Emitidas'!J59,"")</f>
        <v/>
      </c>
      <c r="K59" s="91" t="str">
        <f>IFERROR('Vida Prima Directa'!K59/'Vida Pólizas Emitidas'!K59,"")</f>
        <v/>
      </c>
      <c r="L59" s="91" t="str">
        <f>IFERROR('Vida Prima Directa'!L59/'Vida Pólizas Emitidas'!L59,"")</f>
        <v/>
      </c>
      <c r="M59" s="91" t="str">
        <f>IFERROR('Vida Prima Directa'!M59/'Vida Pólizas Emitidas'!M59,"")</f>
        <v/>
      </c>
      <c r="N59" s="91" t="str">
        <f>IFERROR('Vida Prima Directa'!N59/'Vida Pólizas Emitidas'!N59,"")</f>
        <v/>
      </c>
      <c r="O59" s="91" t="str">
        <f>IFERROR('Vida Prima Directa'!O59/'Vida Pólizas Emitidas'!O59,"")</f>
        <v/>
      </c>
      <c r="P59" s="91" t="str">
        <f>IFERROR('Vida Prima Directa'!P59/'Vida Pólizas Emitidas'!P59,"")</f>
        <v/>
      </c>
      <c r="Q59" s="91" t="str">
        <f>IFERROR('Vida Prima Directa'!Q59/'Vida Pólizas Emitidas'!Q59,"")</f>
        <v/>
      </c>
      <c r="R59" s="91" t="str">
        <f>IFERROR('Vida Prima Directa'!R59/'Vida Pólizas Emitidas'!R59,"")</f>
        <v/>
      </c>
      <c r="S59" s="91" t="str">
        <f>IFERROR('Vida Prima Directa'!S59/'Vida Pólizas Emitidas'!S59,"")</f>
        <v/>
      </c>
      <c r="T59" s="91" t="str">
        <f>IFERROR('Vida Prima Directa'!T59/'Vida Pólizas Emitidas'!T59,"")</f>
        <v/>
      </c>
      <c r="U59" s="91" t="str">
        <f>IFERROR('Vida Prima Directa'!U59/'Vida Pólizas Emitidas'!U59,"")</f>
        <v/>
      </c>
      <c r="V59" s="91" t="str">
        <f>IFERROR('Vida Prima Directa'!V59/'Vida Pólizas Emitidas'!V59,"")</f>
        <v/>
      </c>
      <c r="W59" s="91" t="str">
        <f>IFERROR('Vida Prima Directa'!W59/'Vida Pólizas Emitidas'!W59,"")</f>
        <v/>
      </c>
      <c r="X59" s="91" t="str">
        <f>IFERROR('Vida Prima Directa'!X59/'Vida Pólizas Emitidas'!X59,"")</f>
        <v/>
      </c>
      <c r="Y59" s="91" t="str">
        <f>IFERROR('Vida Prima Directa'!Y59/'Vida Pólizas Emitidas'!Y59,"")</f>
        <v/>
      </c>
      <c r="Z59" s="91" t="str">
        <f>IFERROR('Vida Prima Directa'!Z59/'Vida Pólizas Emitidas'!Z59,"")</f>
        <v/>
      </c>
      <c r="AA59" s="91" t="str">
        <f>IFERROR('Vida Prima Directa'!AA59/'Vida Pólizas Emitidas'!AA59,"")</f>
        <v/>
      </c>
      <c r="AB59" s="91" t="str">
        <f>IFERROR('Vida Prima Directa'!AB59/'Vida Pólizas Emitidas'!AB59,"")</f>
        <v/>
      </c>
      <c r="AC59" s="91" t="str">
        <f>IFERROR('Vida Prima Directa'!AC59/'Vida Pólizas Emitidas'!AC59,"")</f>
        <v/>
      </c>
      <c r="AD59" s="91" t="str">
        <f>IFERROR('Vida Prima Directa'!AD59/'Vida Pólizas Emitidas'!AD59,"")</f>
        <v/>
      </c>
      <c r="AE59" s="91" t="str">
        <f>IFERROR('Vida Prima Directa'!AE59/'Vida Pólizas Emitidas'!AE59,"")</f>
        <v/>
      </c>
      <c r="AF59" s="91" t="str">
        <f>IFERROR('Vida Prima Directa'!AF59/'Vida Pólizas Emitidas'!AF59,"")</f>
        <v/>
      </c>
      <c r="AG59" s="91" t="str">
        <f>IFERROR('Vida Prima Directa'!AG59/'Vida Pólizas Emitidas'!AG59,"")</f>
        <v/>
      </c>
      <c r="AH59" s="91" t="str">
        <f>IFERROR('Vida Prima Directa'!AH59/'Vida Pólizas Emitidas'!AH59,"")</f>
        <v/>
      </c>
      <c r="AI59" s="91" t="str">
        <f>IFERROR('Vida Prima Directa'!AI59/'Vida Pólizas Emitidas'!AI59,"")</f>
        <v/>
      </c>
      <c r="AJ59" s="91" t="str">
        <f>IFERROR('Vida Prima Directa'!AJ59/'Vida Pólizas Emitidas'!AJ59,"")</f>
        <v/>
      </c>
      <c r="AK59" s="91" t="str">
        <f>IFERROR('Vida Prima Directa'!AK59/'Vida Pólizas Emitidas'!AK59,"")</f>
        <v/>
      </c>
      <c r="AL59" s="91" t="str">
        <f>IFERROR('Vida Prima Directa'!AL59/'Vida Pólizas Emitidas'!AL59,"")</f>
        <v/>
      </c>
      <c r="AM59" s="91" t="str">
        <f>IFERROR('Vida Prima Directa'!AM59/'Vida Pólizas Emitidas'!AM59,"")</f>
        <v/>
      </c>
      <c r="AN59" s="91" t="str">
        <f>IFERROR('Vida Prima Directa'!AN59/'Vida Pólizas Emitidas'!AN59,"")</f>
        <v/>
      </c>
      <c r="AO59" s="91" t="str">
        <f>IFERROR('Vida Prima Directa'!AO59/'Vida Pólizas Emitidas'!AO59,"")</f>
        <v/>
      </c>
      <c r="AP59" s="91" t="str">
        <f>IFERROR('Vida Prima Directa'!AP59/'Vida Pólizas Emitidas'!AP59,"")</f>
        <v/>
      </c>
      <c r="AQ59" s="91" t="str">
        <f>IFERROR('Vida Prima Directa'!AQ59/'Vida Pólizas Emitidas'!AQ59,"")</f>
        <v/>
      </c>
      <c r="AR59" s="211"/>
      <c r="AS59" s="91" t="str">
        <f>IFERROR('Vida Prima Directa'!AS59/'Vida Pólizas Emitidas'!AS59,"")</f>
        <v/>
      </c>
      <c r="AT59" s="60" t="str">
        <f t="shared" si="1"/>
        <v/>
      </c>
    </row>
    <row r="60" spans="2:46" x14ac:dyDescent="0.2">
      <c r="B60" s="24" t="str">
        <f>'Datos Vida'!B297</f>
        <v>Previsionales</v>
      </c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211"/>
      <c r="AS60" s="92"/>
      <c r="AT60" s="95"/>
    </row>
    <row r="61" spans="2:46" x14ac:dyDescent="0.2">
      <c r="B61" s="25" t="str">
        <f>'Datos Vida'!B298</f>
        <v>420. Seguro Invalidez y Sobrevivencia (SIS)</v>
      </c>
      <c r="C61" s="91" t="str">
        <f>IFERROR('Vida Prima Directa'!C61/'Vida Pólizas Emitidas'!C61,"")</f>
        <v/>
      </c>
      <c r="D61" s="91" t="str">
        <f>IFERROR('Vida Prima Directa'!D61/'Vida Pólizas Emitidas'!D61,"")</f>
        <v/>
      </c>
      <c r="E61" s="91" t="str">
        <f>IFERROR('Vida Prima Directa'!E61/'Vida Pólizas Emitidas'!E61,"")</f>
        <v/>
      </c>
      <c r="F61" s="91" t="str">
        <f>IFERROR('Vida Prima Directa'!F61/'Vida Pólizas Emitidas'!F61,"")</f>
        <v/>
      </c>
      <c r="G61" s="91" t="str">
        <f>IFERROR('Vida Prima Directa'!G61/'Vida Pólizas Emitidas'!G61,"")</f>
        <v/>
      </c>
      <c r="H61" s="91" t="str">
        <f>IFERROR('Vida Prima Directa'!H61/'Vida Pólizas Emitidas'!H61,"")</f>
        <v/>
      </c>
      <c r="I61" s="91" t="str">
        <f>IFERROR('Vida Prima Directa'!I61/'Vida Pólizas Emitidas'!I61,"")</f>
        <v/>
      </c>
      <c r="J61" s="91" t="str">
        <f>IFERROR('Vida Prima Directa'!J61/'Vida Pólizas Emitidas'!J61,"")</f>
        <v/>
      </c>
      <c r="K61" s="91" t="str">
        <f>IFERROR('Vida Prima Directa'!K61/'Vida Pólizas Emitidas'!K61,"")</f>
        <v/>
      </c>
      <c r="L61" s="91" t="str">
        <f>IFERROR('Vida Prima Directa'!L61/'Vida Pólizas Emitidas'!L61,"")</f>
        <v/>
      </c>
      <c r="M61" s="91" t="str">
        <f>IFERROR('Vida Prima Directa'!M61/'Vida Pólizas Emitidas'!M61,"")</f>
        <v/>
      </c>
      <c r="N61" s="91" t="str">
        <f>IFERROR('Vida Prima Directa'!N61/'Vida Pólizas Emitidas'!N61,"")</f>
        <v/>
      </c>
      <c r="O61" s="91" t="str">
        <f>IFERROR('Vida Prima Directa'!O61/'Vida Pólizas Emitidas'!O61,"")</f>
        <v/>
      </c>
      <c r="P61" s="91" t="str">
        <f>IFERROR('Vida Prima Directa'!P61/'Vida Pólizas Emitidas'!P61,"")</f>
        <v/>
      </c>
      <c r="Q61" s="91" t="str">
        <f>IFERROR('Vida Prima Directa'!Q61/'Vida Pólizas Emitidas'!Q61,"")</f>
        <v/>
      </c>
      <c r="R61" s="91" t="str">
        <f>IFERROR('Vida Prima Directa'!R61/'Vida Pólizas Emitidas'!R61,"")</f>
        <v/>
      </c>
      <c r="S61" s="91" t="str">
        <f>IFERROR('Vida Prima Directa'!S61/'Vida Pólizas Emitidas'!S61,"")</f>
        <v/>
      </c>
      <c r="T61" s="91" t="str">
        <f>IFERROR('Vida Prima Directa'!T61/'Vida Pólizas Emitidas'!T61,"")</f>
        <v/>
      </c>
      <c r="U61" s="91" t="str">
        <f>IFERROR('Vida Prima Directa'!U61/'Vida Pólizas Emitidas'!U61,"")</f>
        <v/>
      </c>
      <c r="V61" s="91" t="str">
        <f>IFERROR('Vida Prima Directa'!V61/'Vida Pólizas Emitidas'!V61,"")</f>
        <v/>
      </c>
      <c r="W61" s="91" t="str">
        <f>IFERROR('Vida Prima Directa'!W61/'Vida Pólizas Emitidas'!W61,"")</f>
        <v/>
      </c>
      <c r="X61" s="91" t="str">
        <f>IFERROR('Vida Prima Directa'!X61/'Vida Pólizas Emitidas'!X61,"")</f>
        <v/>
      </c>
      <c r="Y61" s="91" t="str">
        <f>IFERROR('Vida Prima Directa'!Y61/'Vida Pólizas Emitidas'!Y61,"")</f>
        <v/>
      </c>
      <c r="Z61" s="91">
        <f>IFERROR('Vida Prima Directa'!Z61/'Vida Pólizas Emitidas'!Z61,"")</f>
        <v>170.06426653448898</v>
      </c>
      <c r="AA61" s="91" t="str">
        <f>IFERROR('Vida Prima Directa'!AA61/'Vida Pólizas Emitidas'!AA61,"")</f>
        <v/>
      </c>
      <c r="AB61" s="91" t="str">
        <f>IFERROR('Vida Prima Directa'!AB61/'Vida Pólizas Emitidas'!AB61,"")</f>
        <v/>
      </c>
      <c r="AC61" s="91" t="str">
        <f>IFERROR('Vida Prima Directa'!AC61/'Vida Pólizas Emitidas'!AC61,"")</f>
        <v/>
      </c>
      <c r="AD61" s="91" t="str">
        <f>IFERROR('Vida Prima Directa'!AD61/'Vida Pólizas Emitidas'!AD61,"")</f>
        <v/>
      </c>
      <c r="AE61" s="91" t="str">
        <f>IFERROR('Vida Prima Directa'!AE61/'Vida Pólizas Emitidas'!AE61,"")</f>
        <v/>
      </c>
      <c r="AF61" s="91" t="str">
        <f>IFERROR('Vida Prima Directa'!AF61/'Vida Pólizas Emitidas'!AF61,"")</f>
        <v/>
      </c>
      <c r="AG61" s="91">
        <f>IFERROR('Vida Prima Directa'!AG61/'Vida Pólizas Emitidas'!AG61,"")</f>
        <v>224119.0014414129</v>
      </c>
      <c r="AH61" s="91" t="str">
        <f>IFERROR('Vida Prima Directa'!AH61/'Vida Pólizas Emitidas'!AH61,"")</f>
        <v/>
      </c>
      <c r="AI61" s="91" t="str">
        <f>IFERROR('Vida Prima Directa'!AI61/'Vida Pólizas Emitidas'!AI61,"")</f>
        <v/>
      </c>
      <c r="AJ61" s="91" t="str">
        <f>IFERROR('Vida Prima Directa'!AJ61/'Vida Pólizas Emitidas'!AJ61,"")</f>
        <v/>
      </c>
      <c r="AK61" s="91" t="str">
        <f>IFERROR('Vida Prima Directa'!AK61/'Vida Pólizas Emitidas'!AK61,"")</f>
        <v/>
      </c>
      <c r="AL61" s="91" t="str">
        <f>IFERROR('Vida Prima Directa'!AL61/'Vida Pólizas Emitidas'!AL61,"")</f>
        <v/>
      </c>
      <c r="AM61" s="91" t="str">
        <f>IFERROR('Vida Prima Directa'!AM61/'Vida Pólizas Emitidas'!AM61,"")</f>
        <v/>
      </c>
      <c r="AN61" s="91" t="str">
        <f>IFERROR('Vida Prima Directa'!AN61/'Vida Pólizas Emitidas'!AN61,"")</f>
        <v/>
      </c>
      <c r="AO61" s="91" t="str">
        <f>IFERROR('Vida Prima Directa'!AO61/'Vida Pólizas Emitidas'!AO61,"")</f>
        <v/>
      </c>
      <c r="AP61" s="91" t="str">
        <f>IFERROR('Vida Prima Directa'!AP61/'Vida Pólizas Emitidas'!AP61,"")</f>
        <v/>
      </c>
      <c r="AQ61" s="91">
        <f>IFERROR('Vida Prima Directa'!AQ61/'Vida Pólizas Emitidas'!AQ61,"")</f>
        <v>1562762.0015397298</v>
      </c>
      <c r="AR61" s="211"/>
      <c r="AS61" s="91">
        <f>IFERROR('Vida Prima Directa'!AS61/'Vida Pólizas Emitidas'!AS61,"")</f>
        <v>7416885.3107933365</v>
      </c>
      <c r="AT61" s="60">
        <f t="shared" si="1"/>
        <v>-0.78929672820131946</v>
      </c>
    </row>
    <row r="62" spans="2:46" x14ac:dyDescent="0.2">
      <c r="B62" s="25" t="str">
        <f>'Datos Vida'!B299</f>
        <v>421.1 Renta Vitalicia de Vejez Normal</v>
      </c>
      <c r="C62" s="91">
        <f>IFERROR('Vida Prima Directa'!C62/'Vida Pólizas Emitidas'!C62,"")</f>
        <v>2215.4815781369075</v>
      </c>
      <c r="D62" s="91" t="str">
        <f>IFERROR('Vida Prima Directa'!D62/'Vida Pólizas Emitidas'!D62,"")</f>
        <v/>
      </c>
      <c r="E62" s="91" t="str">
        <f>IFERROR('Vida Prima Directa'!E62/'Vida Pólizas Emitidas'!E62,"")</f>
        <v/>
      </c>
      <c r="F62" s="91" t="str">
        <f>IFERROR('Vida Prima Directa'!F62/'Vida Pólizas Emitidas'!F62,"")</f>
        <v/>
      </c>
      <c r="G62" s="91">
        <f>IFERROR('Vida Prima Directa'!G62/'Vida Pólizas Emitidas'!G62,"")</f>
        <v>2167.559810058799</v>
      </c>
      <c r="H62" s="91" t="str">
        <f>IFERROR('Vida Prima Directa'!H62/'Vida Pólizas Emitidas'!H62,"")</f>
        <v/>
      </c>
      <c r="I62" s="91" t="str">
        <f>IFERROR('Vida Prima Directa'!I62/'Vida Pólizas Emitidas'!I62,"")</f>
        <v/>
      </c>
      <c r="J62" s="91" t="str">
        <f>IFERROR('Vida Prima Directa'!J62/'Vida Pólizas Emitidas'!J62,"")</f>
        <v/>
      </c>
      <c r="K62" s="91" t="str">
        <f>IFERROR('Vida Prima Directa'!K62/'Vida Pólizas Emitidas'!K62,"")</f>
        <v/>
      </c>
      <c r="L62" s="91">
        <f>IFERROR('Vida Prima Directa'!L62/'Vida Pólizas Emitidas'!L62,"")</f>
        <v>2115.7602428692489</v>
      </c>
      <c r="M62" s="91" t="str">
        <f>IFERROR('Vida Prima Directa'!M62/'Vida Pólizas Emitidas'!M62,"")</f>
        <v/>
      </c>
      <c r="N62" s="91" t="str">
        <f>IFERROR('Vida Prima Directa'!N62/'Vida Pólizas Emitidas'!N62,"")</f>
        <v/>
      </c>
      <c r="O62" s="91" t="str">
        <f>IFERROR('Vida Prima Directa'!O62/'Vida Pólizas Emitidas'!O62,"")</f>
        <v/>
      </c>
      <c r="P62" s="91" t="str">
        <f>IFERROR('Vida Prima Directa'!P62/'Vida Pólizas Emitidas'!P62,"")</f>
        <v/>
      </c>
      <c r="Q62" s="91">
        <f>IFERROR('Vida Prima Directa'!Q62/'Vida Pólizas Emitidas'!Q62,"")</f>
        <v>3156.3962980447386</v>
      </c>
      <c r="R62" s="91">
        <f>IFERROR('Vida Prima Directa'!R62/'Vida Pólizas Emitidas'!R62,"")</f>
        <v>3106.8352132620576</v>
      </c>
      <c r="S62" s="91" t="str">
        <f>IFERROR('Vida Prima Directa'!S62/'Vida Pólizas Emitidas'!S62,"")</f>
        <v/>
      </c>
      <c r="T62" s="91">
        <f>IFERROR('Vida Prima Directa'!T62/'Vida Pólizas Emitidas'!T62,"")</f>
        <v>1686.4385631937425</v>
      </c>
      <c r="U62" s="91" t="str">
        <f>IFERROR('Vida Prima Directa'!U62/'Vida Pólizas Emitidas'!U62,"")</f>
        <v/>
      </c>
      <c r="V62" s="91" t="str">
        <f>IFERROR('Vida Prima Directa'!V62/'Vida Pólizas Emitidas'!V62,"")</f>
        <v/>
      </c>
      <c r="W62" s="91" t="str">
        <f>IFERROR('Vida Prima Directa'!W62/'Vida Pólizas Emitidas'!W62,"")</f>
        <v/>
      </c>
      <c r="X62" s="91" t="str">
        <f>IFERROR('Vida Prima Directa'!X62/'Vida Pólizas Emitidas'!X62,"")</f>
        <v/>
      </c>
      <c r="Y62" s="91" t="str">
        <f>IFERROR('Vida Prima Directa'!Y62/'Vida Pólizas Emitidas'!Y62,"")</f>
        <v/>
      </c>
      <c r="Z62" s="91">
        <f>IFERROR('Vida Prima Directa'!Z62/'Vida Pólizas Emitidas'!Z62,"")</f>
        <v>3762.9796406854548</v>
      </c>
      <c r="AA62" s="91" t="str">
        <f>IFERROR('Vida Prima Directa'!AA62/'Vida Pólizas Emitidas'!AA62,"")</f>
        <v/>
      </c>
      <c r="AB62" s="91" t="str">
        <f>IFERROR('Vida Prima Directa'!AB62/'Vida Pólizas Emitidas'!AB62,"")</f>
        <v/>
      </c>
      <c r="AC62" s="91">
        <f>IFERROR('Vida Prima Directa'!AC62/'Vida Pólizas Emitidas'!AC62,"")</f>
        <v>2555.3457171281889</v>
      </c>
      <c r="AD62" s="91">
        <f>IFERROR('Vida Prima Directa'!AD62/'Vida Pólizas Emitidas'!AD62,"")</f>
        <v>3470.3773645599017</v>
      </c>
      <c r="AE62" s="91">
        <f>IFERROR('Vida Prima Directa'!AE62/'Vida Pólizas Emitidas'!AE62,"")</f>
        <v>1621.0512472602636</v>
      </c>
      <c r="AF62" s="91" t="str">
        <f>IFERROR('Vida Prima Directa'!AF62/'Vida Pólizas Emitidas'!AF62,"")</f>
        <v/>
      </c>
      <c r="AG62" s="91" t="str">
        <f>IFERROR('Vida Prima Directa'!AG62/'Vida Pólizas Emitidas'!AG62,"")</f>
        <v/>
      </c>
      <c r="AH62" s="91">
        <f>IFERROR('Vida Prima Directa'!AH62/'Vida Pólizas Emitidas'!AH62,"")</f>
        <v>0.58967405879798807</v>
      </c>
      <c r="AI62" s="91" t="str">
        <f>IFERROR('Vida Prima Directa'!AI62/'Vida Pólizas Emitidas'!AI62,"")</f>
        <v/>
      </c>
      <c r="AJ62" s="91" t="str">
        <f>IFERROR('Vida Prima Directa'!AJ62/'Vida Pólizas Emitidas'!AJ62,"")</f>
        <v/>
      </c>
      <c r="AK62" s="91" t="str">
        <f>IFERROR('Vida Prima Directa'!AK62/'Vida Pólizas Emitidas'!AK62,"")</f>
        <v/>
      </c>
      <c r="AL62" s="91" t="str">
        <f>IFERROR('Vida Prima Directa'!AL62/'Vida Pólizas Emitidas'!AL62,"")</f>
        <v/>
      </c>
      <c r="AM62" s="91" t="str">
        <f>IFERROR('Vida Prima Directa'!AM62/'Vida Pólizas Emitidas'!AM62,"")</f>
        <v/>
      </c>
      <c r="AN62" s="91" t="str">
        <f>IFERROR('Vida Prima Directa'!AN62/'Vida Pólizas Emitidas'!AN62,"")</f>
        <v/>
      </c>
      <c r="AO62" s="91" t="str">
        <f>IFERROR('Vida Prima Directa'!AO62/'Vida Pólizas Emitidas'!AO62,"")</f>
        <v/>
      </c>
      <c r="AP62" s="91" t="str">
        <f>IFERROR('Vida Prima Directa'!AP62/'Vida Pólizas Emitidas'!AP62,"")</f>
        <v/>
      </c>
      <c r="AQ62" s="91">
        <f>IFERROR('Vida Prima Directa'!AQ62/'Vida Pólizas Emitidas'!AQ62,"")</f>
        <v>2604.9912670180956</v>
      </c>
      <c r="AR62" s="211"/>
      <c r="AS62" s="91">
        <f>IFERROR('Vida Prima Directa'!AS62/'Vida Pólizas Emitidas'!AS62,"")</f>
        <v>2668.1718671724807</v>
      </c>
      <c r="AT62" s="60">
        <f t="shared" si="1"/>
        <v>-2.3679359239080378E-2</v>
      </c>
    </row>
    <row r="63" spans="2:46" x14ac:dyDescent="0.2">
      <c r="B63" s="25" t="str">
        <f>'Datos Vida'!B300</f>
        <v>421.2 Renta Vitalicia de Vejez Anticipada</v>
      </c>
      <c r="C63" s="91">
        <f>IFERROR('Vida Prima Directa'!C63/'Vida Pólizas Emitidas'!C63,"")</f>
        <v>2024.9293780265446</v>
      </c>
      <c r="D63" s="91" t="str">
        <f>IFERROR('Vida Prima Directa'!D63/'Vida Pólizas Emitidas'!D63,"")</f>
        <v/>
      </c>
      <c r="E63" s="91" t="str">
        <f>IFERROR('Vida Prima Directa'!E63/'Vida Pólizas Emitidas'!E63,"")</f>
        <v/>
      </c>
      <c r="F63" s="91" t="str">
        <f>IFERROR('Vida Prima Directa'!F63/'Vida Pólizas Emitidas'!F63,"")</f>
        <v/>
      </c>
      <c r="G63" s="91">
        <f>IFERROR('Vida Prima Directa'!G63/'Vida Pólizas Emitidas'!G63,"")</f>
        <v>4460.7883019273886</v>
      </c>
      <c r="H63" s="91" t="str">
        <f>IFERROR('Vida Prima Directa'!H63/'Vida Pólizas Emitidas'!H63,"")</f>
        <v/>
      </c>
      <c r="I63" s="91" t="str">
        <f>IFERROR('Vida Prima Directa'!I63/'Vida Pólizas Emitidas'!I63,"")</f>
        <v/>
      </c>
      <c r="J63" s="91" t="str">
        <f>IFERROR('Vida Prima Directa'!J63/'Vida Pólizas Emitidas'!J63,"")</f>
        <v/>
      </c>
      <c r="K63" s="91" t="str">
        <f>IFERROR('Vida Prima Directa'!K63/'Vida Pólizas Emitidas'!K63,"")</f>
        <v/>
      </c>
      <c r="L63" s="91" t="str">
        <f>IFERROR('Vida Prima Directa'!L63/'Vida Pólizas Emitidas'!L63,"")</f>
        <v/>
      </c>
      <c r="M63" s="91" t="str">
        <f>IFERROR('Vida Prima Directa'!M63/'Vida Pólizas Emitidas'!M63,"")</f>
        <v/>
      </c>
      <c r="N63" s="91" t="str">
        <f>IFERROR('Vida Prima Directa'!N63/'Vida Pólizas Emitidas'!N63,"")</f>
        <v/>
      </c>
      <c r="O63" s="91" t="str">
        <f>IFERROR('Vida Prima Directa'!O63/'Vida Pólizas Emitidas'!O63,"")</f>
        <v/>
      </c>
      <c r="P63" s="91" t="str">
        <f>IFERROR('Vida Prima Directa'!P63/'Vida Pólizas Emitidas'!P63,"")</f>
        <v/>
      </c>
      <c r="Q63" s="91">
        <f>IFERROR('Vida Prima Directa'!Q63/'Vida Pólizas Emitidas'!Q63,"")</f>
        <v>8438.3195220939488</v>
      </c>
      <c r="R63" s="91">
        <f>IFERROR('Vida Prima Directa'!R63/'Vida Pólizas Emitidas'!R63,"")</f>
        <v>3725.1621875008964</v>
      </c>
      <c r="S63" s="91" t="str">
        <f>IFERROR('Vida Prima Directa'!S63/'Vida Pólizas Emitidas'!S63,"")</f>
        <v/>
      </c>
      <c r="T63" s="91" t="str">
        <f>IFERROR('Vida Prima Directa'!T63/'Vida Pólizas Emitidas'!T63,"")</f>
        <v/>
      </c>
      <c r="U63" s="91" t="str">
        <f>IFERROR('Vida Prima Directa'!U63/'Vida Pólizas Emitidas'!U63,"")</f>
        <v/>
      </c>
      <c r="V63" s="91" t="str">
        <f>IFERROR('Vida Prima Directa'!V63/'Vida Pólizas Emitidas'!V63,"")</f>
        <v/>
      </c>
      <c r="W63" s="91" t="str">
        <f>IFERROR('Vida Prima Directa'!W63/'Vida Pólizas Emitidas'!W63,"")</f>
        <v/>
      </c>
      <c r="X63" s="91" t="str">
        <f>IFERROR('Vida Prima Directa'!X63/'Vida Pólizas Emitidas'!X63,"")</f>
        <v/>
      </c>
      <c r="Y63" s="91" t="str">
        <f>IFERROR('Vida Prima Directa'!Y63/'Vida Pólizas Emitidas'!Y63,"")</f>
        <v/>
      </c>
      <c r="Z63" s="91">
        <f>IFERROR('Vida Prima Directa'!Z63/'Vida Pólizas Emitidas'!Z63,"")</f>
        <v>3865.498522356188</v>
      </c>
      <c r="AA63" s="91" t="str">
        <f>IFERROR('Vida Prima Directa'!AA63/'Vida Pólizas Emitidas'!AA63,"")</f>
        <v/>
      </c>
      <c r="AB63" s="91" t="str">
        <f>IFERROR('Vida Prima Directa'!AB63/'Vida Pólizas Emitidas'!AB63,"")</f>
        <v/>
      </c>
      <c r="AC63" s="91">
        <f>IFERROR('Vida Prima Directa'!AC63/'Vida Pólizas Emitidas'!AC63,"")</f>
        <v>3599.1400380755244</v>
      </c>
      <c r="AD63" s="91">
        <f>IFERROR('Vida Prima Directa'!AD63/'Vida Pólizas Emitidas'!AD63,"")</f>
        <v>7255.3900486083221</v>
      </c>
      <c r="AE63" s="91" t="str">
        <f>IFERROR('Vida Prima Directa'!AE63/'Vida Pólizas Emitidas'!AE63,"")</f>
        <v/>
      </c>
      <c r="AF63" s="91" t="str">
        <f>IFERROR('Vida Prima Directa'!AF63/'Vida Pólizas Emitidas'!AF63,"")</f>
        <v/>
      </c>
      <c r="AG63" s="91" t="str">
        <f>IFERROR('Vida Prima Directa'!AG63/'Vida Pólizas Emitidas'!AG63,"")</f>
        <v/>
      </c>
      <c r="AH63" s="91" t="str">
        <f>IFERROR('Vida Prima Directa'!AH63/'Vida Pólizas Emitidas'!AH63,"")</f>
        <v/>
      </c>
      <c r="AI63" s="91" t="str">
        <f>IFERROR('Vida Prima Directa'!AI63/'Vida Pólizas Emitidas'!AI63,"")</f>
        <v/>
      </c>
      <c r="AJ63" s="91" t="str">
        <f>IFERROR('Vida Prima Directa'!AJ63/'Vida Pólizas Emitidas'!AJ63,"")</f>
        <v/>
      </c>
      <c r="AK63" s="91" t="str">
        <f>IFERROR('Vida Prima Directa'!AK63/'Vida Pólizas Emitidas'!AK63,"")</f>
        <v/>
      </c>
      <c r="AL63" s="91" t="str">
        <f>IFERROR('Vida Prima Directa'!AL63/'Vida Pólizas Emitidas'!AL63,"")</f>
        <v/>
      </c>
      <c r="AM63" s="91" t="str">
        <f>IFERROR('Vida Prima Directa'!AM63/'Vida Pólizas Emitidas'!AM63,"")</f>
        <v/>
      </c>
      <c r="AN63" s="91" t="str">
        <f>IFERROR('Vida Prima Directa'!AN63/'Vida Pólizas Emitidas'!AN63,"")</f>
        <v/>
      </c>
      <c r="AO63" s="91" t="str">
        <f>IFERROR('Vida Prima Directa'!AO63/'Vida Pólizas Emitidas'!AO63,"")</f>
        <v/>
      </c>
      <c r="AP63" s="91" t="str">
        <f>IFERROR('Vida Prima Directa'!AP63/'Vida Pólizas Emitidas'!AP63,"")</f>
        <v/>
      </c>
      <c r="AQ63" s="91">
        <f>IFERROR('Vida Prima Directa'!AQ63/'Vida Pólizas Emitidas'!AQ63,"")</f>
        <v>4289.1971839168109</v>
      </c>
      <c r="AR63" s="211"/>
      <c r="AS63" s="91">
        <f>IFERROR('Vida Prima Directa'!AS63/'Vida Pólizas Emitidas'!AS63,"")</f>
        <v>4193.2721125180115</v>
      </c>
      <c r="AT63" s="60">
        <f t="shared" si="1"/>
        <v>2.2875947189889834E-2</v>
      </c>
    </row>
    <row r="64" spans="2:46" x14ac:dyDescent="0.2">
      <c r="B64" s="25" t="str">
        <f>'Datos Vida'!B301</f>
        <v>422.1 Renta Vitalicia de Invalidez Total</v>
      </c>
      <c r="C64" s="91">
        <f>IFERROR('Vida Prima Directa'!C64/'Vida Pólizas Emitidas'!C64,"")</f>
        <v>2411.234634596563</v>
      </c>
      <c r="D64" s="91" t="str">
        <f>IFERROR('Vida Prima Directa'!D64/'Vida Pólizas Emitidas'!D64,"")</f>
        <v/>
      </c>
      <c r="E64" s="91" t="str">
        <f>IFERROR('Vida Prima Directa'!E64/'Vida Pólizas Emitidas'!E64,"")</f>
        <v/>
      </c>
      <c r="F64" s="91" t="str">
        <f>IFERROR('Vida Prima Directa'!F64/'Vida Pólizas Emitidas'!F64,"")</f>
        <v/>
      </c>
      <c r="G64" s="91">
        <f>IFERROR('Vida Prima Directa'!G64/'Vida Pólizas Emitidas'!G64,"")</f>
        <v>3757.5062247467836</v>
      </c>
      <c r="H64" s="91" t="str">
        <f>IFERROR('Vida Prima Directa'!H64/'Vida Pólizas Emitidas'!H64,"")</f>
        <v/>
      </c>
      <c r="I64" s="91" t="str">
        <f>IFERROR('Vida Prima Directa'!I64/'Vida Pólizas Emitidas'!I64,"")</f>
        <v/>
      </c>
      <c r="J64" s="91" t="str">
        <f>IFERROR('Vida Prima Directa'!J64/'Vida Pólizas Emitidas'!J64,"")</f>
        <v/>
      </c>
      <c r="K64" s="91" t="str">
        <f>IFERROR('Vida Prima Directa'!K64/'Vida Pólizas Emitidas'!K64,"")</f>
        <v/>
      </c>
      <c r="L64" s="91">
        <f>IFERROR('Vida Prima Directa'!L64/'Vida Pólizas Emitidas'!L64,"")</f>
        <v>1646.1635862434032</v>
      </c>
      <c r="M64" s="91" t="str">
        <f>IFERROR('Vida Prima Directa'!M64/'Vida Pólizas Emitidas'!M64,"")</f>
        <v/>
      </c>
      <c r="N64" s="91" t="str">
        <f>IFERROR('Vida Prima Directa'!N64/'Vida Pólizas Emitidas'!N64,"")</f>
        <v/>
      </c>
      <c r="O64" s="91">
        <f>IFERROR('Vida Prima Directa'!O64/'Vida Pólizas Emitidas'!O64,"")</f>
        <v>1112.476811351135</v>
      </c>
      <c r="P64" s="91" t="str">
        <f>IFERROR('Vida Prima Directa'!P64/'Vida Pólizas Emitidas'!P64,"")</f>
        <v/>
      </c>
      <c r="Q64" s="91">
        <f>IFERROR('Vida Prima Directa'!Q64/'Vida Pólizas Emitidas'!Q64,"")</f>
        <v>3442.7371973009617</v>
      </c>
      <c r="R64" s="91">
        <f>IFERROR('Vida Prima Directa'!R64/'Vida Pólizas Emitidas'!R64,"")</f>
        <v>5191.1715011783499</v>
      </c>
      <c r="S64" s="91" t="str">
        <f>IFERROR('Vida Prima Directa'!S64/'Vida Pólizas Emitidas'!S64,"")</f>
        <v/>
      </c>
      <c r="T64" s="91">
        <f>IFERROR('Vida Prima Directa'!T64/'Vida Pólizas Emitidas'!T64,"")</f>
        <v>1276.0297154902046</v>
      </c>
      <c r="U64" s="91" t="str">
        <f>IFERROR('Vida Prima Directa'!U64/'Vida Pólizas Emitidas'!U64,"")</f>
        <v/>
      </c>
      <c r="V64" s="91" t="str">
        <f>IFERROR('Vida Prima Directa'!V64/'Vida Pólizas Emitidas'!V64,"")</f>
        <v/>
      </c>
      <c r="W64" s="91" t="str">
        <f>IFERROR('Vida Prima Directa'!W64/'Vida Pólizas Emitidas'!W64,"")</f>
        <v/>
      </c>
      <c r="X64" s="91" t="str">
        <f>IFERROR('Vida Prima Directa'!X64/'Vida Pólizas Emitidas'!X64,"")</f>
        <v/>
      </c>
      <c r="Y64" s="91" t="str">
        <f>IFERROR('Vida Prima Directa'!Y64/'Vida Pólizas Emitidas'!Y64,"")</f>
        <v/>
      </c>
      <c r="Z64" s="91">
        <f>IFERROR('Vida Prima Directa'!Z64/'Vida Pólizas Emitidas'!Z64,"")</f>
        <v>4733.0015531161516</v>
      </c>
      <c r="AA64" s="91" t="str">
        <f>IFERROR('Vida Prima Directa'!AA64/'Vida Pólizas Emitidas'!AA64,"")</f>
        <v/>
      </c>
      <c r="AB64" s="91" t="str">
        <f>IFERROR('Vida Prima Directa'!AB64/'Vida Pólizas Emitidas'!AB64,"")</f>
        <v/>
      </c>
      <c r="AC64" s="91">
        <f>IFERROR('Vida Prima Directa'!AC64/'Vida Pólizas Emitidas'!AC64,"")</f>
        <v>3003.036830125799</v>
      </c>
      <c r="AD64" s="91">
        <f>IFERROR('Vida Prima Directa'!AD64/'Vida Pólizas Emitidas'!AD64,"")</f>
        <v>2418.0011694357236</v>
      </c>
      <c r="AE64" s="91">
        <f>IFERROR('Vida Prima Directa'!AE64/'Vida Pólizas Emitidas'!AE64,"")</f>
        <v>3635.3405724895965</v>
      </c>
      <c r="AF64" s="91" t="str">
        <f>IFERROR('Vida Prima Directa'!AF64/'Vida Pólizas Emitidas'!AF64,"")</f>
        <v/>
      </c>
      <c r="AG64" s="91" t="str">
        <f>IFERROR('Vida Prima Directa'!AG64/'Vida Pólizas Emitidas'!AG64,"")</f>
        <v/>
      </c>
      <c r="AH64" s="91" t="str">
        <f>IFERROR('Vida Prima Directa'!AH64/'Vida Pólizas Emitidas'!AH64,"")</f>
        <v/>
      </c>
      <c r="AI64" s="91" t="str">
        <f>IFERROR('Vida Prima Directa'!AI64/'Vida Pólizas Emitidas'!AI64,"")</f>
        <v/>
      </c>
      <c r="AJ64" s="91" t="str">
        <f>IFERROR('Vida Prima Directa'!AJ64/'Vida Pólizas Emitidas'!AJ64,"")</f>
        <v/>
      </c>
      <c r="AK64" s="91" t="str">
        <f>IFERROR('Vida Prima Directa'!AK64/'Vida Pólizas Emitidas'!AK64,"")</f>
        <v/>
      </c>
      <c r="AL64" s="91" t="str">
        <f>IFERROR('Vida Prima Directa'!AL64/'Vida Pólizas Emitidas'!AL64,"")</f>
        <v/>
      </c>
      <c r="AM64" s="91" t="str">
        <f>IFERROR('Vida Prima Directa'!AM64/'Vida Pólizas Emitidas'!AM64,"")</f>
        <v/>
      </c>
      <c r="AN64" s="91" t="str">
        <f>IFERROR('Vida Prima Directa'!AN64/'Vida Pólizas Emitidas'!AN64,"")</f>
        <v/>
      </c>
      <c r="AO64" s="91" t="str">
        <f>IFERROR('Vida Prima Directa'!AO64/'Vida Pólizas Emitidas'!AO64,"")</f>
        <v/>
      </c>
      <c r="AP64" s="91" t="str">
        <f>IFERROR('Vida Prima Directa'!AP64/'Vida Pólizas Emitidas'!AP64,"")</f>
        <v/>
      </c>
      <c r="AQ64" s="91">
        <f>IFERROR('Vida Prima Directa'!AQ64/'Vida Pólizas Emitidas'!AQ64,"")</f>
        <v>3526.3932898620869</v>
      </c>
      <c r="AR64" s="211"/>
      <c r="AS64" s="91">
        <f>IFERROR('Vida Prima Directa'!AS64/'Vida Pólizas Emitidas'!AS64,"")</f>
        <v>3101.0899865236684</v>
      </c>
      <c r="AT64" s="60">
        <f t="shared" si="1"/>
        <v>0.13714639213523272</v>
      </c>
    </row>
    <row r="65" spans="2:46" x14ac:dyDescent="0.2">
      <c r="B65" s="25" t="str">
        <f>'Datos Vida'!B302</f>
        <v>422.2 Renta Vitalicia de Invalidez Parcial</v>
      </c>
      <c r="C65" s="91" t="str">
        <f>IFERROR('Vida Prima Directa'!C65/'Vida Pólizas Emitidas'!C65,"")</f>
        <v/>
      </c>
      <c r="D65" s="91" t="str">
        <f>IFERROR('Vida Prima Directa'!D65/'Vida Pólizas Emitidas'!D65,"")</f>
        <v/>
      </c>
      <c r="E65" s="91" t="str">
        <f>IFERROR('Vida Prima Directa'!E65/'Vida Pólizas Emitidas'!E65,"")</f>
        <v/>
      </c>
      <c r="F65" s="91" t="str">
        <f>IFERROR('Vida Prima Directa'!F65/'Vida Pólizas Emitidas'!F65,"")</f>
        <v/>
      </c>
      <c r="G65" s="91">
        <f>IFERROR('Vida Prima Directa'!G65/'Vida Pólizas Emitidas'!G65,"")</f>
        <v>3601.7064713666186</v>
      </c>
      <c r="H65" s="91" t="str">
        <f>IFERROR('Vida Prima Directa'!H65/'Vida Pólizas Emitidas'!H65,"")</f>
        <v/>
      </c>
      <c r="I65" s="91" t="str">
        <f>IFERROR('Vida Prima Directa'!I65/'Vida Pólizas Emitidas'!I65,"")</f>
        <v/>
      </c>
      <c r="J65" s="91" t="str">
        <f>IFERROR('Vida Prima Directa'!J65/'Vida Pólizas Emitidas'!J65,"")</f>
        <v/>
      </c>
      <c r="K65" s="91" t="str">
        <f>IFERROR('Vida Prima Directa'!K65/'Vida Pólizas Emitidas'!K65,"")</f>
        <v/>
      </c>
      <c r="L65" s="91">
        <f>IFERROR('Vida Prima Directa'!L65/'Vida Pólizas Emitidas'!L65,"")</f>
        <v>1516.8344572861092</v>
      </c>
      <c r="M65" s="91" t="str">
        <f>IFERROR('Vida Prima Directa'!M65/'Vida Pólizas Emitidas'!M65,"")</f>
        <v/>
      </c>
      <c r="N65" s="91" t="str">
        <f>IFERROR('Vida Prima Directa'!N65/'Vida Pólizas Emitidas'!N65,"")</f>
        <v/>
      </c>
      <c r="O65" s="91">
        <f>IFERROR('Vida Prima Directa'!O65/'Vida Pólizas Emitidas'!O65,"")</f>
        <v>924.10996922241611</v>
      </c>
      <c r="P65" s="91" t="str">
        <f>IFERROR('Vida Prima Directa'!P65/'Vida Pólizas Emitidas'!P65,"")</f>
        <v/>
      </c>
      <c r="Q65" s="91">
        <f>IFERROR('Vida Prima Directa'!Q65/'Vida Pólizas Emitidas'!Q65,"")</f>
        <v>6497.9586504674135</v>
      </c>
      <c r="R65" s="91">
        <f>IFERROR('Vida Prima Directa'!R65/'Vida Pólizas Emitidas'!R65,"")</f>
        <v>3084.6246911723865</v>
      </c>
      <c r="S65" s="91" t="str">
        <f>IFERROR('Vida Prima Directa'!S65/'Vida Pólizas Emitidas'!S65,"")</f>
        <v/>
      </c>
      <c r="T65" s="91" t="str">
        <f>IFERROR('Vida Prima Directa'!T65/'Vida Pólizas Emitidas'!T65,"")</f>
        <v/>
      </c>
      <c r="U65" s="91" t="str">
        <f>IFERROR('Vida Prima Directa'!U65/'Vida Pólizas Emitidas'!U65,"")</f>
        <v/>
      </c>
      <c r="V65" s="91" t="str">
        <f>IFERROR('Vida Prima Directa'!V65/'Vida Pólizas Emitidas'!V65,"")</f>
        <v/>
      </c>
      <c r="W65" s="91" t="str">
        <f>IFERROR('Vida Prima Directa'!W65/'Vida Pólizas Emitidas'!W65,"")</f>
        <v/>
      </c>
      <c r="X65" s="91" t="str">
        <f>IFERROR('Vida Prima Directa'!X65/'Vida Pólizas Emitidas'!X65,"")</f>
        <v/>
      </c>
      <c r="Y65" s="91" t="str">
        <f>IFERROR('Vida Prima Directa'!Y65/'Vida Pólizas Emitidas'!Y65,"")</f>
        <v/>
      </c>
      <c r="Z65" s="91">
        <f>IFERROR('Vida Prima Directa'!Z65/'Vida Pólizas Emitidas'!Z65,"")</f>
        <v>3300.2979781777508</v>
      </c>
      <c r="AA65" s="91" t="str">
        <f>IFERROR('Vida Prima Directa'!AA65/'Vida Pólizas Emitidas'!AA65,"")</f>
        <v/>
      </c>
      <c r="AB65" s="91" t="str">
        <f>IFERROR('Vida Prima Directa'!AB65/'Vida Pólizas Emitidas'!AB65,"")</f>
        <v/>
      </c>
      <c r="AC65" s="91">
        <f>IFERROR('Vida Prima Directa'!AC65/'Vida Pólizas Emitidas'!AC65,"")</f>
        <v>3162.7533539948577</v>
      </c>
      <c r="AD65" s="91">
        <f>IFERROR('Vida Prima Directa'!AD65/'Vida Pólizas Emitidas'!AD65,"")</f>
        <v>3699.9013770136662</v>
      </c>
      <c r="AE65" s="91" t="str">
        <f>IFERROR('Vida Prima Directa'!AE65/'Vida Pólizas Emitidas'!AE65,"")</f>
        <v/>
      </c>
      <c r="AF65" s="91" t="str">
        <f>IFERROR('Vida Prima Directa'!AF65/'Vida Pólizas Emitidas'!AF65,"")</f>
        <v/>
      </c>
      <c r="AG65" s="91" t="str">
        <f>IFERROR('Vida Prima Directa'!AG65/'Vida Pólizas Emitidas'!AG65,"")</f>
        <v/>
      </c>
      <c r="AH65" s="91">
        <f>IFERROR('Vida Prima Directa'!AH65/'Vida Pólizas Emitidas'!AH65,"")</f>
        <v>48599.604623543579</v>
      </c>
      <c r="AI65" s="91" t="str">
        <f>IFERROR('Vida Prima Directa'!AI65/'Vida Pólizas Emitidas'!AI65,"")</f>
        <v/>
      </c>
      <c r="AJ65" s="91" t="str">
        <f>IFERROR('Vida Prima Directa'!AJ65/'Vida Pólizas Emitidas'!AJ65,"")</f>
        <v/>
      </c>
      <c r="AK65" s="91" t="str">
        <f>IFERROR('Vida Prima Directa'!AK65/'Vida Pólizas Emitidas'!AK65,"")</f>
        <v/>
      </c>
      <c r="AL65" s="91" t="str">
        <f>IFERROR('Vida Prima Directa'!AL65/'Vida Pólizas Emitidas'!AL65,"")</f>
        <v/>
      </c>
      <c r="AM65" s="91" t="str">
        <f>IFERROR('Vida Prima Directa'!AM65/'Vida Pólizas Emitidas'!AM65,"")</f>
        <v/>
      </c>
      <c r="AN65" s="91" t="str">
        <f>IFERROR('Vida Prima Directa'!AN65/'Vida Pólizas Emitidas'!AN65,"")</f>
        <v/>
      </c>
      <c r="AO65" s="91" t="str">
        <f>IFERROR('Vida Prima Directa'!AO65/'Vida Pólizas Emitidas'!AO65,"")</f>
        <v/>
      </c>
      <c r="AP65" s="91" t="str">
        <f>IFERROR('Vida Prima Directa'!AP65/'Vida Pólizas Emitidas'!AP65,"")</f>
        <v/>
      </c>
      <c r="AQ65" s="91">
        <f>IFERROR('Vida Prima Directa'!AQ65/'Vida Pólizas Emitidas'!AQ65,"")</f>
        <v>13749.83896271867</v>
      </c>
      <c r="AR65" s="211"/>
      <c r="AS65" s="91">
        <f>IFERROR('Vida Prima Directa'!AS65/'Vida Pólizas Emitidas'!AS65,"")</f>
        <v>3633.5811398756337</v>
      </c>
      <c r="AT65" s="60">
        <f t="shared" si="1"/>
        <v>2.7841012580743647</v>
      </c>
    </row>
    <row r="66" spans="2:46" x14ac:dyDescent="0.2">
      <c r="B66" s="25" t="str">
        <f>'Datos Vida'!B303</f>
        <v>423. Renta Vitalicia de Sobrevivencia</v>
      </c>
      <c r="C66" s="91">
        <f>IFERROR('Vida Prima Directa'!C66/'Vida Pólizas Emitidas'!C66,"")</f>
        <v>3165.7757485430234</v>
      </c>
      <c r="D66" s="91" t="str">
        <f>IFERROR('Vida Prima Directa'!D66/'Vida Pólizas Emitidas'!D66,"")</f>
        <v/>
      </c>
      <c r="E66" s="91" t="str">
        <f>IFERROR('Vida Prima Directa'!E66/'Vida Pólizas Emitidas'!E66,"")</f>
        <v/>
      </c>
      <c r="F66" s="91" t="str">
        <f>IFERROR('Vida Prima Directa'!F66/'Vida Pólizas Emitidas'!F66,"")</f>
        <v/>
      </c>
      <c r="G66" s="91">
        <f>IFERROR('Vida Prima Directa'!G66/'Vida Pólizas Emitidas'!G66,"")</f>
        <v>2443.1096776339305</v>
      </c>
      <c r="H66" s="91" t="str">
        <f>IFERROR('Vida Prima Directa'!H66/'Vida Pólizas Emitidas'!H66,"")</f>
        <v/>
      </c>
      <c r="I66" s="91" t="str">
        <f>IFERROR('Vida Prima Directa'!I66/'Vida Pólizas Emitidas'!I66,"")</f>
        <v/>
      </c>
      <c r="J66" s="91" t="str">
        <f>IFERROR('Vida Prima Directa'!J66/'Vida Pólizas Emitidas'!J66,"")</f>
        <v/>
      </c>
      <c r="K66" s="91" t="str">
        <f>IFERROR('Vida Prima Directa'!K66/'Vida Pólizas Emitidas'!K66,"")</f>
        <v/>
      </c>
      <c r="L66" s="91" t="str">
        <f>IFERROR('Vida Prima Directa'!L66/'Vida Pólizas Emitidas'!L66,"")</f>
        <v/>
      </c>
      <c r="M66" s="91" t="str">
        <f>IFERROR('Vida Prima Directa'!M66/'Vida Pólizas Emitidas'!M66,"")</f>
        <v/>
      </c>
      <c r="N66" s="91" t="str">
        <f>IFERROR('Vida Prima Directa'!N66/'Vida Pólizas Emitidas'!N66,"")</f>
        <v/>
      </c>
      <c r="O66" s="91" t="str">
        <f>IFERROR('Vida Prima Directa'!O66/'Vida Pólizas Emitidas'!O66,"")</f>
        <v/>
      </c>
      <c r="P66" s="91" t="str">
        <f>IFERROR('Vida Prima Directa'!P66/'Vida Pólizas Emitidas'!P66,"")</f>
        <v/>
      </c>
      <c r="Q66" s="91">
        <f>IFERROR('Vida Prima Directa'!Q66/'Vida Pólizas Emitidas'!Q66,"")</f>
        <v>2100.3736378954491</v>
      </c>
      <c r="R66" s="91">
        <f>IFERROR('Vida Prima Directa'!R66/'Vida Pólizas Emitidas'!R66,"")</f>
        <v>6289.8427673181823</v>
      </c>
      <c r="S66" s="91" t="str">
        <f>IFERROR('Vida Prima Directa'!S66/'Vida Pólizas Emitidas'!S66,"")</f>
        <v/>
      </c>
      <c r="T66" s="91">
        <f>IFERROR('Vida Prima Directa'!T66/'Vida Pólizas Emitidas'!T66,"")</f>
        <v>1918.1983733841089</v>
      </c>
      <c r="U66" s="91" t="str">
        <f>IFERROR('Vida Prima Directa'!U66/'Vida Pólizas Emitidas'!U66,"")</f>
        <v/>
      </c>
      <c r="V66" s="91" t="str">
        <f>IFERROR('Vida Prima Directa'!V66/'Vida Pólizas Emitidas'!V66,"")</f>
        <v/>
      </c>
      <c r="W66" s="91" t="str">
        <f>IFERROR('Vida Prima Directa'!W66/'Vida Pólizas Emitidas'!W66,"")</f>
        <v/>
      </c>
      <c r="X66" s="91" t="str">
        <f>IFERROR('Vida Prima Directa'!X66/'Vida Pólizas Emitidas'!X66,"")</f>
        <v/>
      </c>
      <c r="Y66" s="91" t="str">
        <f>IFERROR('Vida Prima Directa'!Y66/'Vida Pólizas Emitidas'!Y66,"")</f>
        <v/>
      </c>
      <c r="Z66" s="91">
        <f>IFERROR('Vida Prima Directa'!Z66/'Vida Pólizas Emitidas'!Z66,"")</f>
        <v>4345.8735512600406</v>
      </c>
      <c r="AA66" s="91" t="str">
        <f>IFERROR('Vida Prima Directa'!AA66/'Vida Pólizas Emitidas'!AA66,"")</f>
        <v/>
      </c>
      <c r="AB66" s="91" t="str">
        <f>IFERROR('Vida Prima Directa'!AB66/'Vida Pólizas Emitidas'!AB66,"")</f>
        <v/>
      </c>
      <c r="AC66" s="91">
        <f>IFERROR('Vida Prima Directa'!AC66/'Vida Pólizas Emitidas'!AC66,"")</f>
        <v>2027.069979249829</v>
      </c>
      <c r="AD66" s="91">
        <f>IFERROR('Vida Prima Directa'!AD66/'Vida Pólizas Emitidas'!AD66,"")</f>
        <v>4429.0985550604191</v>
      </c>
      <c r="AE66" s="91">
        <f>IFERROR('Vida Prima Directa'!AE66/'Vida Pólizas Emitidas'!AE66,"")</f>
        <v>1355.717360605305</v>
      </c>
      <c r="AF66" s="91" t="str">
        <f>IFERROR('Vida Prima Directa'!AF66/'Vida Pólizas Emitidas'!AF66,"")</f>
        <v/>
      </c>
      <c r="AG66" s="91" t="str">
        <f>IFERROR('Vida Prima Directa'!AG66/'Vida Pólizas Emitidas'!AG66,"")</f>
        <v/>
      </c>
      <c r="AH66" s="91" t="str">
        <f>IFERROR('Vida Prima Directa'!AH66/'Vida Pólizas Emitidas'!AH66,"")</f>
        <v/>
      </c>
      <c r="AI66" s="91" t="str">
        <f>IFERROR('Vida Prima Directa'!AI66/'Vida Pólizas Emitidas'!AI66,"")</f>
        <v/>
      </c>
      <c r="AJ66" s="91" t="str">
        <f>IFERROR('Vida Prima Directa'!AJ66/'Vida Pólizas Emitidas'!AJ66,"")</f>
        <v/>
      </c>
      <c r="AK66" s="91" t="str">
        <f>IFERROR('Vida Prima Directa'!AK66/'Vida Pólizas Emitidas'!AK66,"")</f>
        <v/>
      </c>
      <c r="AL66" s="91" t="str">
        <f>IFERROR('Vida Prima Directa'!AL66/'Vida Pólizas Emitidas'!AL66,"")</f>
        <v/>
      </c>
      <c r="AM66" s="91" t="str">
        <f>IFERROR('Vida Prima Directa'!AM66/'Vida Pólizas Emitidas'!AM66,"")</f>
        <v/>
      </c>
      <c r="AN66" s="91" t="str">
        <f>IFERROR('Vida Prima Directa'!AN66/'Vida Pólizas Emitidas'!AN66,"")</f>
        <v/>
      </c>
      <c r="AO66" s="91" t="str">
        <f>IFERROR('Vida Prima Directa'!AO66/'Vida Pólizas Emitidas'!AO66,"")</f>
        <v/>
      </c>
      <c r="AP66" s="91" t="str">
        <f>IFERROR('Vida Prima Directa'!AP66/'Vida Pólizas Emitidas'!AP66,"")</f>
        <v/>
      </c>
      <c r="AQ66" s="91">
        <f>IFERROR('Vida Prima Directa'!AQ66/'Vida Pólizas Emitidas'!AQ66,"")</f>
        <v>3365.3140304156314</v>
      </c>
      <c r="AR66" s="211"/>
      <c r="AS66" s="91">
        <f>IFERROR('Vida Prima Directa'!AS66/'Vida Pólizas Emitidas'!AS66,"")</f>
        <v>2777.8515478323511</v>
      </c>
      <c r="AT66" s="60">
        <f t="shared" si="1"/>
        <v>0.21148087738586918</v>
      </c>
    </row>
    <row r="67" spans="2:46" x14ac:dyDescent="0.2">
      <c r="B67" s="25" t="str">
        <f>'Datos Vida'!B304</f>
        <v>424. Invalidez y Sobrevivencia (C-528)</v>
      </c>
      <c r="C67" s="91" t="str">
        <f>IFERROR('Vida Prima Directa'!C67/'Vida Pólizas Emitidas'!C67,"")</f>
        <v/>
      </c>
      <c r="D67" s="91" t="str">
        <f>IFERROR('Vida Prima Directa'!D67/'Vida Pólizas Emitidas'!D67,"")</f>
        <v/>
      </c>
      <c r="E67" s="91" t="str">
        <f>IFERROR('Vida Prima Directa'!E67/'Vida Pólizas Emitidas'!E67,"")</f>
        <v/>
      </c>
      <c r="F67" s="91" t="str">
        <f>IFERROR('Vida Prima Directa'!F67/'Vida Pólizas Emitidas'!F67,"")</f>
        <v/>
      </c>
      <c r="G67" s="91" t="str">
        <f>IFERROR('Vida Prima Directa'!G67/'Vida Pólizas Emitidas'!G67,"")</f>
        <v/>
      </c>
      <c r="H67" s="91" t="str">
        <f>IFERROR('Vida Prima Directa'!H67/'Vida Pólizas Emitidas'!H67,"")</f>
        <v/>
      </c>
      <c r="I67" s="91" t="str">
        <f>IFERROR('Vida Prima Directa'!I67/'Vida Pólizas Emitidas'!I67,"")</f>
        <v/>
      </c>
      <c r="J67" s="91" t="str">
        <f>IFERROR('Vida Prima Directa'!J67/'Vida Pólizas Emitidas'!J67,"")</f>
        <v/>
      </c>
      <c r="K67" s="91" t="str">
        <f>IFERROR('Vida Prima Directa'!K67/'Vida Pólizas Emitidas'!K67,"")</f>
        <v/>
      </c>
      <c r="L67" s="91" t="str">
        <f>IFERROR('Vida Prima Directa'!L67/'Vida Pólizas Emitidas'!L67,"")</f>
        <v/>
      </c>
      <c r="M67" s="91" t="str">
        <f>IFERROR('Vida Prima Directa'!M67/'Vida Pólizas Emitidas'!M67,"")</f>
        <v/>
      </c>
      <c r="N67" s="91" t="str">
        <f>IFERROR('Vida Prima Directa'!N67/'Vida Pólizas Emitidas'!N67,"")</f>
        <v/>
      </c>
      <c r="O67" s="91" t="str">
        <f>IFERROR('Vida Prima Directa'!O67/'Vida Pólizas Emitidas'!O67,"")</f>
        <v/>
      </c>
      <c r="P67" s="91" t="str">
        <f>IFERROR('Vida Prima Directa'!P67/'Vida Pólizas Emitidas'!P67,"")</f>
        <v/>
      </c>
      <c r="Q67" s="91" t="str">
        <f>IFERROR('Vida Prima Directa'!Q67/'Vida Pólizas Emitidas'!Q67,"")</f>
        <v/>
      </c>
      <c r="R67" s="91" t="str">
        <f>IFERROR('Vida Prima Directa'!R67/'Vida Pólizas Emitidas'!R67,"")</f>
        <v/>
      </c>
      <c r="S67" s="91" t="str">
        <f>IFERROR('Vida Prima Directa'!S67/'Vida Pólizas Emitidas'!S67,"")</f>
        <v/>
      </c>
      <c r="T67" s="91" t="str">
        <f>IFERROR('Vida Prima Directa'!T67/'Vida Pólizas Emitidas'!T67,"")</f>
        <v/>
      </c>
      <c r="U67" s="91" t="str">
        <f>IFERROR('Vida Prima Directa'!U67/'Vida Pólizas Emitidas'!U67,"")</f>
        <v/>
      </c>
      <c r="V67" s="91" t="str">
        <f>IFERROR('Vida Prima Directa'!V67/'Vida Pólizas Emitidas'!V67,"")</f>
        <v/>
      </c>
      <c r="W67" s="91" t="str">
        <f>IFERROR('Vida Prima Directa'!W67/'Vida Pólizas Emitidas'!W67,"")</f>
        <v/>
      </c>
      <c r="X67" s="91" t="str">
        <f>IFERROR('Vida Prima Directa'!X67/'Vida Pólizas Emitidas'!X67,"")</f>
        <v/>
      </c>
      <c r="Y67" s="91" t="str">
        <f>IFERROR('Vida Prima Directa'!Y67/'Vida Pólizas Emitidas'!Y67,"")</f>
        <v/>
      </c>
      <c r="Z67" s="91" t="str">
        <f>IFERROR('Vida Prima Directa'!Z67/'Vida Pólizas Emitidas'!Z67,"")</f>
        <v/>
      </c>
      <c r="AA67" s="91" t="str">
        <f>IFERROR('Vida Prima Directa'!AA67/'Vida Pólizas Emitidas'!AA67,"")</f>
        <v/>
      </c>
      <c r="AB67" s="91" t="str">
        <f>IFERROR('Vida Prima Directa'!AB67/'Vida Pólizas Emitidas'!AB67,"")</f>
        <v/>
      </c>
      <c r="AC67" s="91" t="str">
        <f>IFERROR('Vida Prima Directa'!AC67/'Vida Pólizas Emitidas'!AC67,"")</f>
        <v/>
      </c>
      <c r="AD67" s="91" t="str">
        <f>IFERROR('Vida Prima Directa'!AD67/'Vida Pólizas Emitidas'!AD67,"")</f>
        <v/>
      </c>
      <c r="AE67" s="91" t="str">
        <f>IFERROR('Vida Prima Directa'!AE67/'Vida Pólizas Emitidas'!AE67,"")</f>
        <v/>
      </c>
      <c r="AF67" s="91" t="str">
        <f>IFERROR('Vida Prima Directa'!AF67/'Vida Pólizas Emitidas'!AF67,"")</f>
        <v/>
      </c>
      <c r="AG67" s="91" t="str">
        <f>IFERROR('Vida Prima Directa'!AG67/'Vida Pólizas Emitidas'!AG67,"")</f>
        <v/>
      </c>
      <c r="AH67" s="91" t="str">
        <f>IFERROR('Vida Prima Directa'!AH67/'Vida Pólizas Emitidas'!AH67,"")</f>
        <v/>
      </c>
      <c r="AI67" s="91" t="str">
        <f>IFERROR('Vida Prima Directa'!AI67/'Vida Pólizas Emitidas'!AI67,"")</f>
        <v/>
      </c>
      <c r="AJ67" s="91" t="str">
        <f>IFERROR('Vida Prima Directa'!AJ67/'Vida Pólizas Emitidas'!AJ67,"")</f>
        <v/>
      </c>
      <c r="AK67" s="91" t="str">
        <f>IFERROR('Vida Prima Directa'!AK67/'Vida Pólizas Emitidas'!AK67,"")</f>
        <v/>
      </c>
      <c r="AL67" s="91" t="str">
        <f>IFERROR('Vida Prima Directa'!AL67/'Vida Pólizas Emitidas'!AL67,"")</f>
        <v/>
      </c>
      <c r="AM67" s="91" t="str">
        <f>IFERROR('Vida Prima Directa'!AM67/'Vida Pólizas Emitidas'!AM67,"")</f>
        <v/>
      </c>
      <c r="AN67" s="91" t="str">
        <f>IFERROR('Vida Prima Directa'!AN67/'Vida Pólizas Emitidas'!AN67,"")</f>
        <v/>
      </c>
      <c r="AO67" s="91" t="str">
        <f>IFERROR('Vida Prima Directa'!AO67/'Vida Pólizas Emitidas'!AO67,"")</f>
        <v/>
      </c>
      <c r="AP67" s="91" t="str">
        <f>IFERROR('Vida Prima Directa'!AP67/'Vida Pólizas Emitidas'!AP67,"")</f>
        <v/>
      </c>
      <c r="AQ67" s="91">
        <f>IFERROR('Vida Prima Directa'!AQ67/'Vida Pólizas Emitidas'!AQ67,"")</f>
        <v>2.6219435828696253E-2</v>
      </c>
      <c r="AR67" s="211"/>
      <c r="AS67" s="91">
        <f>IFERROR('Vida Prima Directa'!AS67/'Vida Pólizas Emitidas'!AS67,"")</f>
        <v>4.7006352839796518E-2</v>
      </c>
      <c r="AT67" s="60">
        <f t="shared" si="1"/>
        <v>-0.44221505722736365</v>
      </c>
    </row>
    <row r="68" spans="2:46" x14ac:dyDescent="0.2">
      <c r="B68" s="25" t="str">
        <f>'Datos Vida'!B305</f>
        <v>425. Seguro con Ahorro Previsional (APV)</v>
      </c>
      <c r="C68" s="91" t="str">
        <f>IFERROR('Vida Prima Directa'!C68/'Vida Pólizas Emitidas'!C68,"")</f>
        <v/>
      </c>
      <c r="D68" s="91" t="str">
        <f>IFERROR('Vida Prima Directa'!D68/'Vida Pólizas Emitidas'!D68,"")</f>
        <v/>
      </c>
      <c r="E68" s="91" t="str">
        <f>IFERROR('Vida Prima Directa'!E68/'Vida Pólizas Emitidas'!E68,"")</f>
        <v/>
      </c>
      <c r="F68" s="91" t="str">
        <f>IFERROR('Vida Prima Directa'!F68/'Vida Pólizas Emitidas'!F68,"")</f>
        <v/>
      </c>
      <c r="G68" s="91">
        <f>IFERROR('Vida Prima Directa'!G68/'Vida Pólizas Emitidas'!G68,"")</f>
        <v>29.688005271715589</v>
      </c>
      <c r="H68" s="91" t="str">
        <f>IFERROR('Vida Prima Directa'!H68/'Vida Pólizas Emitidas'!H68,"")</f>
        <v/>
      </c>
      <c r="I68" s="91" t="str">
        <f>IFERROR('Vida Prima Directa'!I68/'Vida Pólizas Emitidas'!I68,"")</f>
        <v/>
      </c>
      <c r="J68" s="91" t="str">
        <f>IFERROR('Vida Prima Directa'!J68/'Vida Pólizas Emitidas'!J68,"")</f>
        <v/>
      </c>
      <c r="K68" s="91" t="str">
        <f>IFERROR('Vida Prima Directa'!K68/'Vida Pólizas Emitidas'!K68,"")</f>
        <v/>
      </c>
      <c r="L68" s="91">
        <f>IFERROR('Vida Prima Directa'!L68/'Vida Pólizas Emitidas'!L68,"")</f>
        <v>973.19316518545133</v>
      </c>
      <c r="M68" s="91" t="str">
        <f>IFERROR('Vida Prima Directa'!M68/'Vida Pólizas Emitidas'!M68,"")</f>
        <v/>
      </c>
      <c r="N68" s="91" t="str">
        <f>IFERROR('Vida Prima Directa'!N68/'Vida Pólizas Emitidas'!N68,"")</f>
        <v/>
      </c>
      <c r="O68" s="91" t="str">
        <f>IFERROR('Vida Prima Directa'!O68/'Vida Pólizas Emitidas'!O68,"")</f>
        <v/>
      </c>
      <c r="P68" s="91" t="str">
        <f>IFERROR('Vida Prima Directa'!P68/'Vida Pólizas Emitidas'!P68,"")</f>
        <v/>
      </c>
      <c r="Q68" s="91">
        <f>IFERROR('Vida Prima Directa'!Q68/'Vida Pólizas Emitidas'!Q68,"")</f>
        <v>1935.4101788494031</v>
      </c>
      <c r="R68" s="91">
        <f>IFERROR('Vida Prima Directa'!R68/'Vida Pólizas Emitidas'!R68,"")</f>
        <v>740.68880862874187</v>
      </c>
      <c r="S68" s="91" t="str">
        <f>IFERROR('Vida Prima Directa'!S68/'Vida Pólizas Emitidas'!S68,"")</f>
        <v/>
      </c>
      <c r="T68" s="91" t="str">
        <f>IFERROR('Vida Prima Directa'!T68/'Vida Pólizas Emitidas'!T68,"")</f>
        <v/>
      </c>
      <c r="U68" s="91" t="str">
        <f>IFERROR('Vida Prima Directa'!U68/'Vida Pólizas Emitidas'!U68,"")</f>
        <v/>
      </c>
      <c r="V68" s="91" t="str">
        <f>IFERROR('Vida Prima Directa'!V68/'Vida Pólizas Emitidas'!V68,"")</f>
        <v/>
      </c>
      <c r="W68" s="91" t="str">
        <f>IFERROR('Vida Prima Directa'!W68/'Vida Pólizas Emitidas'!W68,"")</f>
        <v/>
      </c>
      <c r="X68" s="91" t="str">
        <f>IFERROR('Vida Prima Directa'!X68/'Vida Pólizas Emitidas'!X68,"")</f>
        <v/>
      </c>
      <c r="Y68" s="91" t="str">
        <f>IFERROR('Vida Prima Directa'!Y68/'Vida Pólizas Emitidas'!Y68,"")</f>
        <v/>
      </c>
      <c r="Z68" s="91">
        <f>IFERROR('Vida Prima Directa'!Z68/'Vida Pólizas Emitidas'!Z68,"")</f>
        <v>451.58360811451485</v>
      </c>
      <c r="AA68" s="91" t="str">
        <f>IFERROR('Vida Prima Directa'!AA68/'Vida Pólizas Emitidas'!AA68,"")</f>
        <v/>
      </c>
      <c r="AB68" s="91">
        <f>IFERROR('Vida Prima Directa'!AB68/'Vida Pólizas Emitidas'!AB68,"")</f>
        <v>322.09211126373049</v>
      </c>
      <c r="AC68" s="91" t="str">
        <f>IFERROR('Vida Prima Directa'!AC68/'Vida Pólizas Emitidas'!AC68,"")</f>
        <v/>
      </c>
      <c r="AD68" s="91">
        <f>IFERROR('Vida Prima Directa'!AD68/'Vida Pólizas Emitidas'!AD68,"")</f>
        <v>1086.9812044795724</v>
      </c>
      <c r="AE68" s="91" t="str">
        <f>IFERROR('Vida Prima Directa'!AE68/'Vida Pólizas Emitidas'!AE68,"")</f>
        <v/>
      </c>
      <c r="AF68" s="91" t="str">
        <f>IFERROR('Vida Prima Directa'!AF68/'Vida Pólizas Emitidas'!AF68,"")</f>
        <v/>
      </c>
      <c r="AG68" s="91" t="str">
        <f>IFERROR('Vida Prima Directa'!AG68/'Vida Pólizas Emitidas'!AG68,"")</f>
        <v/>
      </c>
      <c r="AH68" s="91">
        <f>IFERROR('Vida Prima Directa'!AH68/'Vida Pólizas Emitidas'!AH68,"")</f>
        <v>144.17032351102432</v>
      </c>
      <c r="AI68" s="91">
        <f>IFERROR('Vida Prima Directa'!AI68/'Vida Pólizas Emitidas'!AI68,"")</f>
        <v>11673.694182861631</v>
      </c>
      <c r="AJ68" s="91" t="str">
        <f>IFERROR('Vida Prima Directa'!AJ68/'Vida Pólizas Emitidas'!AJ68,"")</f>
        <v/>
      </c>
      <c r="AK68" s="91" t="str">
        <f>IFERROR('Vida Prima Directa'!AK68/'Vida Pólizas Emitidas'!AK68,"")</f>
        <v/>
      </c>
      <c r="AL68" s="91" t="str">
        <f>IFERROR('Vida Prima Directa'!AL68/'Vida Pólizas Emitidas'!AL68,"")</f>
        <v/>
      </c>
      <c r="AM68" s="91" t="str">
        <f>IFERROR('Vida Prima Directa'!AM68/'Vida Pólizas Emitidas'!AM68,"")</f>
        <v/>
      </c>
      <c r="AN68" s="91" t="str">
        <f>IFERROR('Vida Prima Directa'!AN68/'Vida Pólizas Emitidas'!AN68,"")</f>
        <v/>
      </c>
      <c r="AO68" s="91" t="str">
        <f>IFERROR('Vida Prima Directa'!AO68/'Vida Pólizas Emitidas'!AO68,"")</f>
        <v/>
      </c>
      <c r="AP68" s="91" t="str">
        <f>IFERROR('Vida Prima Directa'!AP68/'Vida Pólizas Emitidas'!AP68,"")</f>
        <v/>
      </c>
      <c r="AQ68" s="91">
        <f>IFERROR('Vida Prima Directa'!AQ68/'Vida Pólizas Emitidas'!AQ68,"")</f>
        <v>446.79087628383417</v>
      </c>
      <c r="AR68" s="211"/>
      <c r="AS68" s="91">
        <f>IFERROR('Vida Prima Directa'!AS68/'Vida Pólizas Emitidas'!AS68,"")</f>
        <v>586.63379044129715</v>
      </c>
      <c r="AT68" s="60">
        <f t="shared" si="1"/>
        <v>-0.23838196236917364</v>
      </c>
    </row>
    <row r="69" spans="2:46" x14ac:dyDescent="0.2">
      <c r="B69" s="25" t="str">
        <f>'Datos Vida'!B306</f>
        <v>426. Seguro con Ahorro Previsional Colectivo (APVC)</v>
      </c>
      <c r="C69" s="91" t="str">
        <f>IFERROR('Vida Prima Directa'!C69/'Vida Pólizas Emitidas'!C69,"")</f>
        <v/>
      </c>
      <c r="D69" s="91" t="str">
        <f>IFERROR('Vida Prima Directa'!D69/'Vida Pólizas Emitidas'!D69,"")</f>
        <v/>
      </c>
      <c r="E69" s="91" t="str">
        <f>IFERROR('Vida Prima Directa'!E69/'Vida Pólizas Emitidas'!E69,"")</f>
        <v/>
      </c>
      <c r="F69" s="91" t="str">
        <f>IFERROR('Vida Prima Directa'!F69/'Vida Pólizas Emitidas'!F69,"")</f>
        <v/>
      </c>
      <c r="G69" s="91" t="str">
        <f>IFERROR('Vida Prima Directa'!G69/'Vida Pólizas Emitidas'!G69,"")</f>
        <v/>
      </c>
      <c r="H69" s="91" t="str">
        <f>IFERROR('Vida Prima Directa'!H69/'Vida Pólizas Emitidas'!H69,"")</f>
        <v/>
      </c>
      <c r="I69" s="91" t="str">
        <f>IFERROR('Vida Prima Directa'!I69/'Vida Pólizas Emitidas'!I69,"")</f>
        <v/>
      </c>
      <c r="J69" s="91" t="str">
        <f>IFERROR('Vida Prima Directa'!J69/'Vida Pólizas Emitidas'!J69,"")</f>
        <v/>
      </c>
      <c r="K69" s="91" t="str">
        <f>IFERROR('Vida Prima Directa'!K69/'Vida Pólizas Emitidas'!K69,"")</f>
        <v/>
      </c>
      <c r="L69" s="91" t="str">
        <f>IFERROR('Vida Prima Directa'!L69/'Vida Pólizas Emitidas'!L69,"")</f>
        <v/>
      </c>
      <c r="M69" s="91" t="str">
        <f>IFERROR('Vida Prima Directa'!M69/'Vida Pólizas Emitidas'!M69,"")</f>
        <v/>
      </c>
      <c r="N69" s="91" t="str">
        <f>IFERROR('Vida Prima Directa'!N69/'Vida Pólizas Emitidas'!N69,"")</f>
        <v/>
      </c>
      <c r="O69" s="91" t="str">
        <f>IFERROR('Vida Prima Directa'!O69/'Vida Pólizas Emitidas'!O69,"")</f>
        <v/>
      </c>
      <c r="P69" s="91" t="str">
        <f>IFERROR('Vida Prima Directa'!P69/'Vida Pólizas Emitidas'!P69,"")</f>
        <v/>
      </c>
      <c r="Q69" s="91" t="str">
        <f>IFERROR('Vida Prima Directa'!Q69/'Vida Pólizas Emitidas'!Q69,"")</f>
        <v/>
      </c>
      <c r="R69" s="91" t="str">
        <f>IFERROR('Vida Prima Directa'!R69/'Vida Pólizas Emitidas'!R69,"")</f>
        <v/>
      </c>
      <c r="S69" s="91" t="str">
        <f>IFERROR('Vida Prima Directa'!S69/'Vida Pólizas Emitidas'!S69,"")</f>
        <v/>
      </c>
      <c r="T69" s="91" t="str">
        <f>IFERROR('Vida Prima Directa'!T69/'Vida Pólizas Emitidas'!T69,"")</f>
        <v/>
      </c>
      <c r="U69" s="91" t="str">
        <f>IFERROR('Vida Prima Directa'!U69/'Vida Pólizas Emitidas'!U69,"")</f>
        <v/>
      </c>
      <c r="V69" s="91" t="str">
        <f>IFERROR('Vida Prima Directa'!V69/'Vida Pólizas Emitidas'!V69,"")</f>
        <v/>
      </c>
      <c r="W69" s="91" t="str">
        <f>IFERROR('Vida Prima Directa'!W69/'Vida Pólizas Emitidas'!W69,"")</f>
        <v/>
      </c>
      <c r="X69" s="91" t="str">
        <f>IFERROR('Vida Prima Directa'!X69/'Vida Pólizas Emitidas'!X69,"")</f>
        <v/>
      </c>
      <c r="Y69" s="91" t="str">
        <f>IFERROR('Vida Prima Directa'!Y69/'Vida Pólizas Emitidas'!Y69,"")</f>
        <v/>
      </c>
      <c r="Z69" s="91" t="str">
        <f>IFERROR('Vida Prima Directa'!Z69/'Vida Pólizas Emitidas'!Z69,"")</f>
        <v/>
      </c>
      <c r="AA69" s="91" t="str">
        <f>IFERROR('Vida Prima Directa'!AA69/'Vida Pólizas Emitidas'!AA69,"")</f>
        <v/>
      </c>
      <c r="AB69" s="91" t="str">
        <f>IFERROR('Vida Prima Directa'!AB69/'Vida Pólizas Emitidas'!AB69,"")</f>
        <v/>
      </c>
      <c r="AC69" s="91" t="str">
        <f>IFERROR('Vida Prima Directa'!AC69/'Vida Pólizas Emitidas'!AC69,"")</f>
        <v/>
      </c>
      <c r="AD69" s="91" t="str">
        <f>IFERROR('Vida Prima Directa'!AD69/'Vida Pólizas Emitidas'!AD69,"")</f>
        <v/>
      </c>
      <c r="AE69" s="91" t="str">
        <f>IFERROR('Vida Prima Directa'!AE69/'Vida Pólizas Emitidas'!AE69,"")</f>
        <v/>
      </c>
      <c r="AF69" s="91" t="str">
        <f>IFERROR('Vida Prima Directa'!AF69/'Vida Pólizas Emitidas'!AF69,"")</f>
        <v/>
      </c>
      <c r="AG69" s="91" t="str">
        <f>IFERROR('Vida Prima Directa'!AG69/'Vida Pólizas Emitidas'!AG69,"")</f>
        <v/>
      </c>
      <c r="AH69" s="91" t="str">
        <f>IFERROR('Vida Prima Directa'!AH69/'Vida Pólizas Emitidas'!AH69,"")</f>
        <v/>
      </c>
      <c r="AI69" s="91" t="str">
        <f>IFERROR('Vida Prima Directa'!AI69/'Vida Pólizas Emitidas'!AI69,"")</f>
        <v/>
      </c>
      <c r="AJ69" s="91" t="str">
        <f>IFERROR('Vida Prima Directa'!AJ69/'Vida Pólizas Emitidas'!AJ69,"")</f>
        <v/>
      </c>
      <c r="AK69" s="91" t="str">
        <f>IFERROR('Vida Prima Directa'!AK69/'Vida Pólizas Emitidas'!AK69,"")</f>
        <v/>
      </c>
      <c r="AL69" s="91" t="str">
        <f>IFERROR('Vida Prima Directa'!AL69/'Vida Pólizas Emitidas'!AL69,"")</f>
        <v/>
      </c>
      <c r="AM69" s="91" t="str">
        <f>IFERROR('Vida Prima Directa'!AM69/'Vida Pólizas Emitidas'!AM69,"")</f>
        <v/>
      </c>
      <c r="AN69" s="91" t="str">
        <f>IFERROR('Vida Prima Directa'!AN69/'Vida Pólizas Emitidas'!AN69,"")</f>
        <v/>
      </c>
      <c r="AO69" s="91" t="str">
        <f>IFERROR('Vida Prima Directa'!AO69/'Vida Pólizas Emitidas'!AO69,"")</f>
        <v/>
      </c>
      <c r="AP69" s="91" t="str">
        <f>IFERROR('Vida Prima Directa'!AP69/'Vida Pólizas Emitidas'!AP69,"")</f>
        <v/>
      </c>
      <c r="AQ69" s="91" t="str">
        <f>IFERROR('Vida Prima Directa'!AQ69/'Vida Pólizas Emitidas'!AQ69,"")</f>
        <v/>
      </c>
      <c r="AR69" s="211"/>
      <c r="AS69" s="91" t="str">
        <f>IFERROR('Vida Prima Directa'!AS69/'Vida Pólizas Emitidas'!AS69,"")</f>
        <v/>
      </c>
      <c r="AT69" s="60" t="str">
        <f t="shared" si="1"/>
        <v/>
      </c>
    </row>
    <row r="70" spans="2:46" x14ac:dyDescent="0.2">
      <c r="B70" s="26" t="str">
        <f>'Datos Vida'!B307</f>
        <v>Total</v>
      </c>
      <c r="C70" s="93">
        <f>IFERROR('Vida Prima Directa'!C70/'Vida Pólizas Emitidas'!C70,"")</f>
        <v>13569.437692487474</v>
      </c>
      <c r="D70" s="93">
        <f>IFERROR('Vida Prima Directa'!D70/'Vida Pólizas Emitidas'!D70,"")</f>
        <v>24.094956784004559</v>
      </c>
      <c r="E70" s="93">
        <f>IFERROR('Vida Prima Directa'!E70/'Vida Pólizas Emitidas'!E70,"")</f>
        <v>18.826609238511537</v>
      </c>
      <c r="F70" s="93">
        <f>IFERROR('Vida Prima Directa'!F70/'Vida Pólizas Emitidas'!F70,"")</f>
        <v>30.257885234712795</v>
      </c>
      <c r="G70" s="93">
        <f>IFERROR('Vida Prima Directa'!G70/'Vida Pólizas Emitidas'!G70,"")</f>
        <v>122.33378534925123</v>
      </c>
      <c r="H70" s="93">
        <f>IFERROR('Vida Prima Directa'!H70/'Vida Pólizas Emitidas'!H70,"")</f>
        <v>14.834741419109966</v>
      </c>
      <c r="I70" s="93">
        <f>IFERROR('Vida Prima Directa'!I70/'Vida Pólizas Emitidas'!I70,"")</f>
        <v>629.29436541400241</v>
      </c>
      <c r="J70" s="93">
        <f>IFERROR('Vida Prima Directa'!J70/'Vida Pólizas Emitidas'!J70,"")</f>
        <v>6838.7592046561349</v>
      </c>
      <c r="K70" s="93">
        <f>IFERROR('Vida Prima Directa'!K70/'Vida Pólizas Emitidas'!K70,"")</f>
        <v>15230.55469302577</v>
      </c>
      <c r="L70" s="93">
        <f>IFERROR('Vida Prima Directa'!L70/'Vida Pólizas Emitidas'!L70,"")</f>
        <v>622.62730273116199</v>
      </c>
      <c r="M70" s="93" t="str">
        <f>IFERROR('Vida Prima Directa'!M70/'Vida Pólizas Emitidas'!M70,"")</f>
        <v/>
      </c>
      <c r="N70" s="93">
        <f>IFERROR('Vida Prima Directa'!N70/'Vida Pólizas Emitidas'!N70,"")</f>
        <v>67.202315409791325</v>
      </c>
      <c r="O70" s="93">
        <f>IFERROR('Vida Prima Directa'!O70/'Vida Pólizas Emitidas'!O70,"")</f>
        <v>170487.50509019123</v>
      </c>
      <c r="P70" s="93">
        <f>IFERROR('Vida Prima Directa'!P70/'Vida Pólizas Emitidas'!P70,"")</f>
        <v>96.963211670585281</v>
      </c>
      <c r="Q70" s="93">
        <f>IFERROR('Vida Prima Directa'!Q70/'Vida Pólizas Emitidas'!Q70,"")</f>
        <v>332.90734847590358</v>
      </c>
      <c r="R70" s="93">
        <f>IFERROR('Vida Prima Directa'!R70/'Vida Pólizas Emitidas'!R70,"")</f>
        <v>202.3017012535185</v>
      </c>
      <c r="S70" s="93" t="str">
        <f>IFERROR('Vida Prima Directa'!S70/'Vida Pólizas Emitidas'!S70,"")</f>
        <v/>
      </c>
      <c r="T70" s="93">
        <f>IFERROR('Vida Prima Directa'!T70/'Vida Pólizas Emitidas'!T70,"")</f>
        <v>18134.135451331673</v>
      </c>
      <c r="U70" s="93">
        <f>IFERROR('Vida Prima Directa'!U70/'Vida Pólizas Emitidas'!U70,"")</f>
        <v>27.182494283491778</v>
      </c>
      <c r="V70" s="93">
        <f>IFERROR('Vida Prima Directa'!V70/'Vida Pólizas Emitidas'!V70,"")</f>
        <v>2971.1067649109009</v>
      </c>
      <c r="W70" s="93" t="str">
        <f>IFERROR('Vida Prima Directa'!W70/'Vida Pólizas Emitidas'!W70,"")</f>
        <v/>
      </c>
      <c r="X70" s="93">
        <f>IFERROR('Vida Prima Directa'!X70/'Vida Pólizas Emitidas'!X70,"")</f>
        <v>126.35578705517196</v>
      </c>
      <c r="Y70" s="93">
        <f>IFERROR('Vida Prima Directa'!Y70/'Vida Pólizas Emitidas'!Y70,"")</f>
        <v>7.3171673790673362</v>
      </c>
      <c r="Z70" s="93">
        <f>IFERROR('Vida Prima Directa'!Z70/'Vida Pólizas Emitidas'!Z70,"")</f>
        <v>119.1612090905348</v>
      </c>
      <c r="AA70" s="93">
        <f>IFERROR('Vida Prima Directa'!AA70/'Vida Pólizas Emitidas'!AA70,"")</f>
        <v>13.194456990783008</v>
      </c>
      <c r="AB70" s="93">
        <f>IFERROR('Vida Prima Directa'!AB70/'Vida Pólizas Emitidas'!AB70,"")</f>
        <v>4871.0280239536824</v>
      </c>
      <c r="AC70" s="93">
        <f>IFERROR('Vida Prima Directa'!AC70/'Vida Pólizas Emitidas'!AC70,"")</f>
        <v>2432.0170478458699</v>
      </c>
      <c r="AD70" s="93">
        <f>IFERROR('Vida Prima Directa'!AD70/'Vida Pólizas Emitidas'!AD70,"")</f>
        <v>5638.6370020251379</v>
      </c>
      <c r="AE70" s="93">
        <f>IFERROR('Vida Prima Directa'!AE70/'Vida Pólizas Emitidas'!AE70,"")</f>
        <v>2411.1353560776029</v>
      </c>
      <c r="AF70" s="93">
        <f>IFERROR('Vida Prima Directa'!AF70/'Vida Pólizas Emitidas'!AF70,"")</f>
        <v>331499.07279424201</v>
      </c>
      <c r="AG70" s="93">
        <f>IFERROR('Vida Prima Directa'!AG70/'Vida Pólizas Emitidas'!AG70,"")</f>
        <v>28.485705929812724</v>
      </c>
      <c r="AH70" s="93">
        <f>IFERROR('Vida Prima Directa'!AH70/'Vida Pólizas Emitidas'!AH70,"")</f>
        <v>98.07695864897299</v>
      </c>
      <c r="AI70" s="93">
        <f>IFERROR('Vida Prima Directa'!AI70/'Vida Pólizas Emitidas'!AI70,"")</f>
        <v>4076.9133682362808</v>
      </c>
      <c r="AJ70" s="93">
        <f>IFERROR('Vida Prima Directa'!AJ70/'Vida Pólizas Emitidas'!AJ70,"")</f>
        <v>165.84751540460954</v>
      </c>
      <c r="AK70" s="93">
        <f>IFERROR('Vida Prima Directa'!AK70/'Vida Pólizas Emitidas'!AK70,"")</f>
        <v>8.1703295845093358</v>
      </c>
      <c r="AL70" s="93" t="str">
        <f>IFERROR('Vida Prima Directa'!AL70/'Vida Pólizas Emitidas'!AL70,"")</f>
        <v/>
      </c>
      <c r="AM70" s="93" t="str">
        <f>IFERROR('Vida Prima Directa'!AM70/'Vida Pólizas Emitidas'!AM70,"")</f>
        <v/>
      </c>
      <c r="AN70" s="93" t="str">
        <f>IFERROR('Vida Prima Directa'!AN70/'Vida Pólizas Emitidas'!AN70,"")</f>
        <v/>
      </c>
      <c r="AO70" s="93" t="str">
        <f>IFERROR('Vida Prima Directa'!AO70/'Vida Pólizas Emitidas'!AO70,"")</f>
        <v/>
      </c>
      <c r="AP70" s="93" t="str">
        <f>IFERROR('Vida Prima Directa'!AP70/'Vida Pólizas Emitidas'!AP70,"")</f>
        <v/>
      </c>
      <c r="AQ70" s="93">
        <f>IFERROR('Vida Prima Directa'!AQ70/'Vida Pólizas Emitidas'!AQ70,"")</f>
        <v>70.120802660324799</v>
      </c>
      <c r="AR70" s="212"/>
      <c r="AS70" s="93">
        <f>IFERROR('Vida Prima Directa'!AS70/'Vida Pólizas Emitidas'!AS70,"")</f>
        <v>99.115805521893748</v>
      </c>
      <c r="AT70" s="73">
        <f>IFERROR(AQ70/AS70-1,"")</f>
        <v>-0.29253662126737423</v>
      </c>
    </row>
    <row r="71" spans="2:46" x14ac:dyDescent="0.2">
      <c r="AT71" s="74"/>
    </row>
    <row r="72" spans="2:46" x14ac:dyDescent="0.2">
      <c r="B72" s="69" t="str">
        <f>'Vida Prima Directa'!B72</f>
        <v>A. Vida</v>
      </c>
      <c r="C72" s="79" t="str">
        <f>IFERROR('Vida Prima Directa'!C72/'Vida Pólizas Emitidas'!C72,"")</f>
        <v/>
      </c>
      <c r="D72" s="79" t="str">
        <f>IFERROR('Vida Prima Directa'!D72/'Vida Pólizas Emitidas'!D72,"")</f>
        <v/>
      </c>
      <c r="E72" s="79">
        <f>IFERROR('Vida Prima Directa'!E72/'Vida Pólizas Emitidas'!E72,"")</f>
        <v>4.2748698664844396</v>
      </c>
      <c r="F72" s="79">
        <f>IFERROR('Vida Prima Directa'!F72/'Vida Pólizas Emitidas'!F72,"")</f>
        <v>17.186946605545526</v>
      </c>
      <c r="G72" s="79">
        <f>IFERROR('Vida Prima Directa'!G72/'Vida Pólizas Emitidas'!G72,"")</f>
        <v>78.338892445499539</v>
      </c>
      <c r="H72" s="79">
        <f>IFERROR('Vida Prima Directa'!H72/'Vida Pólizas Emitidas'!H72,"")</f>
        <v>13.38851834196352</v>
      </c>
      <c r="I72" s="79">
        <f>IFERROR('Vida Prima Directa'!I72/'Vida Pólizas Emitidas'!I72,"")</f>
        <v>154.9718016203658</v>
      </c>
      <c r="J72" s="79">
        <f>IFERROR('Vida Prima Directa'!J72/'Vida Pólizas Emitidas'!J72,"")</f>
        <v>415.44139817478032</v>
      </c>
      <c r="K72" s="79">
        <f>IFERROR('Vida Prima Directa'!K72/'Vida Pólizas Emitidas'!K72,"")</f>
        <v>19955.312912240286</v>
      </c>
      <c r="L72" s="79">
        <f>IFERROR('Vida Prima Directa'!L72/'Vida Pólizas Emitidas'!L72,"")</f>
        <v>522.92051393135989</v>
      </c>
      <c r="M72" s="79" t="str">
        <f>IFERROR('Vida Prima Directa'!M72/'Vida Pólizas Emitidas'!M72,"")</f>
        <v/>
      </c>
      <c r="N72" s="79">
        <f>IFERROR('Vida Prima Directa'!N72/'Vida Pólizas Emitidas'!N72,"")</f>
        <v>2.033783856640218</v>
      </c>
      <c r="O72" s="79" t="str">
        <f>IFERROR('Vida Prima Directa'!O72/'Vida Pólizas Emitidas'!O72,"")</f>
        <v/>
      </c>
      <c r="P72" s="79">
        <f>IFERROR('Vida Prima Directa'!P72/'Vida Pólizas Emitidas'!P72,"")</f>
        <v>51.071885356796862</v>
      </c>
      <c r="Q72" s="79">
        <f>IFERROR('Vida Prima Directa'!Q72/'Vida Pólizas Emitidas'!Q72,"")</f>
        <v>509.93198223130628</v>
      </c>
      <c r="R72" s="79">
        <f>IFERROR('Vida Prima Directa'!R72/'Vida Pólizas Emitidas'!R72,"")</f>
        <v>65.095509236946825</v>
      </c>
      <c r="S72" s="79" t="str">
        <f>IFERROR('Vida Prima Directa'!S72/'Vida Pólizas Emitidas'!S72,"")</f>
        <v/>
      </c>
      <c r="T72" s="79" t="str">
        <f>IFERROR('Vida Prima Directa'!T72/'Vida Pólizas Emitidas'!T72,"")</f>
        <v/>
      </c>
      <c r="U72" s="79">
        <f>IFERROR('Vida Prima Directa'!U72/'Vida Pólizas Emitidas'!U72,"")</f>
        <v>18.670096296185257</v>
      </c>
      <c r="V72" s="79" t="str">
        <f>IFERROR('Vida Prima Directa'!V72/'Vida Pólizas Emitidas'!V72,"")</f>
        <v/>
      </c>
      <c r="W72" s="79" t="str">
        <f>IFERROR('Vida Prima Directa'!W72/'Vida Pólizas Emitidas'!W72,"")</f>
        <v/>
      </c>
      <c r="X72" s="79" t="str">
        <f>IFERROR('Vida Prima Directa'!X72/'Vida Pólizas Emitidas'!X72,"")</f>
        <v/>
      </c>
      <c r="Y72" s="79">
        <f>IFERROR('Vida Prima Directa'!Y72/'Vida Pólizas Emitidas'!Y72,"")</f>
        <v>30.084121372692046</v>
      </c>
      <c r="Z72" s="79">
        <f>IFERROR('Vida Prima Directa'!Z72/'Vida Pólizas Emitidas'!Z72,"")</f>
        <v>59.096284292751619</v>
      </c>
      <c r="AA72" s="79">
        <f>IFERROR('Vida Prima Directa'!AA72/'Vida Pólizas Emitidas'!AA72,"")</f>
        <v>409.35698920095467</v>
      </c>
      <c r="AB72" s="79">
        <f>IFERROR('Vida Prima Directa'!AB72/'Vida Pólizas Emitidas'!AB72,"")</f>
        <v>1297.6676754791029</v>
      </c>
      <c r="AC72" s="79">
        <f>IFERROR('Vida Prima Directa'!AC72/'Vida Pólizas Emitidas'!AC72,"")</f>
        <v>1339.2439958118141</v>
      </c>
      <c r="AD72" s="79" t="str">
        <f>IFERROR('Vida Prima Directa'!AD72/'Vida Pólizas Emitidas'!AD72,"")</f>
        <v/>
      </c>
      <c r="AE72" s="79" t="str">
        <f>IFERROR('Vida Prima Directa'!AE72/'Vida Pólizas Emitidas'!AE72,"")</f>
        <v/>
      </c>
      <c r="AF72" s="79">
        <f>IFERROR('Vida Prima Directa'!AF72/'Vida Pólizas Emitidas'!AF72,"")</f>
        <v>7329.4671126870535</v>
      </c>
      <c r="AG72" s="79">
        <f>IFERROR('Vida Prima Directa'!AG72/'Vida Pólizas Emitidas'!AG72,"")</f>
        <v>20.591445531607409</v>
      </c>
      <c r="AH72" s="79">
        <f>IFERROR('Vida Prima Directa'!AH72/'Vida Pólizas Emitidas'!AH72,"")</f>
        <v>20.845801619448487</v>
      </c>
      <c r="AI72" s="79">
        <f>IFERROR('Vida Prima Directa'!AI72/'Vida Pólizas Emitidas'!AI72,"")</f>
        <v>2949.1215614206203</v>
      </c>
      <c r="AJ72" s="79">
        <f>IFERROR('Vida Prima Directa'!AJ72/'Vida Pólizas Emitidas'!AJ72,"")</f>
        <v>36.922926618324098</v>
      </c>
      <c r="AK72" s="79">
        <f>IFERROR('Vida Prima Directa'!AK72/'Vida Pólizas Emitidas'!AK72,"")</f>
        <v>9.2837541331877667</v>
      </c>
      <c r="AL72" s="79" t="str">
        <f>IFERROR('Vida Prima Directa'!AL72/'Vida Pólizas Emitidas'!AL72,"")</f>
        <v/>
      </c>
      <c r="AM72" s="79" t="str">
        <f>IFERROR('Vida Prima Directa'!AM72/'Vida Pólizas Emitidas'!AM72,"")</f>
        <v/>
      </c>
      <c r="AN72" s="79" t="str">
        <f>IFERROR('Vida Prima Directa'!AN72/'Vida Pólizas Emitidas'!AN72,"")</f>
        <v/>
      </c>
      <c r="AO72" s="79" t="str">
        <f>IFERROR('Vida Prima Directa'!AO72/'Vida Pólizas Emitidas'!AO72,"")</f>
        <v/>
      </c>
      <c r="AP72" s="79" t="str">
        <f>IFERROR('Vida Prima Directa'!AP72/'Vida Pólizas Emitidas'!AP72,"")</f>
        <v/>
      </c>
      <c r="AQ72" s="79">
        <f>IFERROR('Vida Prima Directa'!AQ72/'Vida Pólizas Emitidas'!AQ72,"")</f>
        <v>22.25099819237413</v>
      </c>
      <c r="AR72" s="94"/>
      <c r="AS72" s="79">
        <f>IFERROR('Vida Prima Directa'!AS72/'Vida Pólizas Emitidas'!AS72,"")</f>
        <v>23.789055677049948</v>
      </c>
      <c r="AT72" s="60">
        <f>IFERROR(AQ72/AS72-1,"")</f>
        <v>-6.4653994910761847E-2</v>
      </c>
    </row>
    <row r="73" spans="2:46" x14ac:dyDescent="0.2">
      <c r="B73" s="214" t="str">
        <f>'Vida Prima Directa'!B73</f>
        <v xml:space="preserve">Vida Entera  </v>
      </c>
      <c r="C73" s="79" t="str">
        <f>IFERROR('Vida Prima Directa'!C73/'Vida Pólizas Emitidas'!C73,"")</f>
        <v/>
      </c>
      <c r="D73" s="79" t="str">
        <f>IFERROR('Vida Prima Directa'!D73/'Vida Pólizas Emitidas'!D73,"")</f>
        <v/>
      </c>
      <c r="E73" s="79" t="str">
        <f>IFERROR('Vida Prima Directa'!E73/'Vida Pólizas Emitidas'!E73,"")</f>
        <v/>
      </c>
      <c r="F73" s="79" t="str">
        <f>IFERROR('Vida Prima Directa'!F73/'Vida Pólizas Emitidas'!F73,"")</f>
        <v/>
      </c>
      <c r="G73" s="79" t="str">
        <f>IFERROR('Vida Prima Directa'!G73/'Vida Pólizas Emitidas'!G73,"")</f>
        <v/>
      </c>
      <c r="H73" s="79" t="str">
        <f>IFERROR('Vida Prima Directa'!H73/'Vida Pólizas Emitidas'!H73,"")</f>
        <v/>
      </c>
      <c r="I73" s="79" t="str">
        <f>IFERROR('Vida Prima Directa'!I73/'Vida Pólizas Emitidas'!I73,"")</f>
        <v/>
      </c>
      <c r="J73" s="79" t="str">
        <f>IFERROR('Vida Prima Directa'!J73/'Vida Pólizas Emitidas'!J73,"")</f>
        <v/>
      </c>
      <c r="K73" s="79" t="str">
        <f>IFERROR('Vida Prima Directa'!K73/'Vida Pólizas Emitidas'!K73,"")</f>
        <v/>
      </c>
      <c r="L73" s="79" t="str">
        <f>IFERROR('Vida Prima Directa'!L73/'Vida Pólizas Emitidas'!L73,"")</f>
        <v/>
      </c>
      <c r="M73" s="79" t="str">
        <f>IFERROR('Vida Prima Directa'!M73/'Vida Pólizas Emitidas'!M73,"")</f>
        <v/>
      </c>
      <c r="N73" s="79" t="str">
        <f>IFERROR('Vida Prima Directa'!N73/'Vida Pólizas Emitidas'!N73,"")</f>
        <v/>
      </c>
      <c r="O73" s="79" t="str">
        <f>IFERROR('Vida Prima Directa'!O73/'Vida Pólizas Emitidas'!O73,"")</f>
        <v/>
      </c>
      <c r="P73" s="79" t="str">
        <f>IFERROR('Vida Prima Directa'!P73/'Vida Pólizas Emitidas'!P73,"")</f>
        <v/>
      </c>
      <c r="Q73" s="79" t="str">
        <f>IFERROR('Vida Prima Directa'!Q73/'Vida Pólizas Emitidas'!Q73,"")</f>
        <v/>
      </c>
      <c r="R73" s="79" t="str">
        <f>IFERROR('Vida Prima Directa'!R73/'Vida Pólizas Emitidas'!R73,"")</f>
        <v/>
      </c>
      <c r="S73" s="79" t="str">
        <f>IFERROR('Vida Prima Directa'!S73/'Vida Pólizas Emitidas'!S73,"")</f>
        <v/>
      </c>
      <c r="T73" s="79" t="str">
        <f>IFERROR('Vida Prima Directa'!T73/'Vida Pólizas Emitidas'!T73,"")</f>
        <v/>
      </c>
      <c r="U73" s="79" t="str">
        <f>IFERROR('Vida Prima Directa'!U73/'Vida Pólizas Emitidas'!U73,"")</f>
        <v/>
      </c>
      <c r="V73" s="79" t="str">
        <f>IFERROR('Vida Prima Directa'!V73/'Vida Pólizas Emitidas'!V73,"")</f>
        <v/>
      </c>
      <c r="W73" s="79" t="str">
        <f>IFERROR('Vida Prima Directa'!W73/'Vida Pólizas Emitidas'!W73,"")</f>
        <v/>
      </c>
      <c r="X73" s="79" t="str">
        <f>IFERROR('Vida Prima Directa'!X73/'Vida Pólizas Emitidas'!X73,"")</f>
        <v/>
      </c>
      <c r="Y73" s="79" t="str">
        <f>IFERROR('Vida Prima Directa'!Y73/'Vida Pólizas Emitidas'!Y73,"")</f>
        <v/>
      </c>
      <c r="Z73" s="79" t="str">
        <f>IFERROR('Vida Prima Directa'!Z73/'Vida Pólizas Emitidas'!Z73,"")</f>
        <v/>
      </c>
      <c r="AA73" s="79">
        <f>IFERROR('Vida Prima Directa'!AA73/'Vida Pólizas Emitidas'!AA73,"")</f>
        <v>272.0109733806388</v>
      </c>
      <c r="AB73" s="79">
        <f>IFERROR('Vida Prima Directa'!AB73/'Vida Pólizas Emitidas'!AB73,"")</f>
        <v>228.03376246862965</v>
      </c>
      <c r="AC73" s="79" t="str">
        <f>IFERROR('Vida Prima Directa'!AC73/'Vida Pólizas Emitidas'!AC73,"")</f>
        <v/>
      </c>
      <c r="AD73" s="79" t="str">
        <f>IFERROR('Vida Prima Directa'!AD73/'Vida Pólizas Emitidas'!AD73,"")</f>
        <v/>
      </c>
      <c r="AE73" s="79" t="str">
        <f>IFERROR('Vida Prima Directa'!AE73/'Vida Pólizas Emitidas'!AE73,"")</f>
        <v/>
      </c>
      <c r="AF73" s="79" t="str">
        <f>IFERROR('Vida Prima Directa'!AF73/'Vida Pólizas Emitidas'!AF73,"")</f>
        <v/>
      </c>
      <c r="AG73" s="79" t="str">
        <f>IFERROR('Vida Prima Directa'!AG73/'Vida Pólizas Emitidas'!AG73,"")</f>
        <v/>
      </c>
      <c r="AH73" s="79" t="str">
        <f>IFERROR('Vida Prima Directa'!AH73/'Vida Pólizas Emitidas'!AH73,"")</f>
        <v/>
      </c>
      <c r="AI73" s="79" t="str">
        <f>IFERROR('Vida Prima Directa'!AI73/'Vida Pólizas Emitidas'!AI73,"")</f>
        <v/>
      </c>
      <c r="AJ73" s="79" t="str">
        <f>IFERROR('Vida Prima Directa'!AJ73/'Vida Pólizas Emitidas'!AJ73,"")</f>
        <v/>
      </c>
      <c r="AK73" s="79" t="str">
        <f>IFERROR('Vida Prima Directa'!AK73/'Vida Pólizas Emitidas'!AK73,"")</f>
        <v/>
      </c>
      <c r="AL73" s="79" t="str">
        <f>IFERROR('Vida Prima Directa'!AL73/'Vida Pólizas Emitidas'!AL73,"")</f>
        <v/>
      </c>
      <c r="AM73" s="79" t="str">
        <f>IFERROR('Vida Prima Directa'!AM73/'Vida Pólizas Emitidas'!AM73,"")</f>
        <v/>
      </c>
      <c r="AN73" s="79" t="str">
        <f>IFERROR('Vida Prima Directa'!AN73/'Vida Pólizas Emitidas'!AN73,"")</f>
        <v/>
      </c>
      <c r="AO73" s="79" t="str">
        <f>IFERROR('Vida Prima Directa'!AO73/'Vida Pólizas Emitidas'!AO73,"")</f>
        <v/>
      </c>
      <c r="AP73" s="79" t="str">
        <f>IFERROR('Vida Prima Directa'!AP73/'Vida Pólizas Emitidas'!AP73,"")</f>
        <v/>
      </c>
      <c r="AQ73" s="79">
        <f>IFERROR('Vida Prima Directa'!AQ73/'Vida Pólizas Emitidas'!AQ73,"")</f>
        <v>735.18953448954608</v>
      </c>
      <c r="AR73" s="94"/>
      <c r="AS73" s="79">
        <f>IFERROR('Vida Prima Directa'!AS73/'Vida Pólizas Emitidas'!AS73,"")</f>
        <v>471.40150608780345</v>
      </c>
      <c r="AT73" s="60">
        <f t="shared" ref="AT73:AT92" si="2">IFERROR(AQ73/AS73-1,"")</f>
        <v>0.55958248965078483</v>
      </c>
    </row>
    <row r="74" spans="2:46" x14ac:dyDescent="0.2">
      <c r="B74" s="214" t="str">
        <f>'Vida Prima Directa'!B74</f>
        <v xml:space="preserve">Temporal de Vida  </v>
      </c>
      <c r="C74" s="79" t="str">
        <f>IFERROR('Vida Prima Directa'!C74/'Vida Pólizas Emitidas'!C74,"")</f>
        <v/>
      </c>
      <c r="D74" s="79" t="str">
        <f>IFERROR('Vida Prima Directa'!D74/'Vida Pólizas Emitidas'!D74,"")</f>
        <v/>
      </c>
      <c r="E74" s="79">
        <f>IFERROR('Vida Prima Directa'!E74/'Vida Pólizas Emitidas'!E74,"")</f>
        <v>17.17360850454574</v>
      </c>
      <c r="F74" s="79">
        <f>IFERROR('Vida Prima Directa'!F74/'Vida Pólizas Emitidas'!F74,"")</f>
        <v>120.42381458105824</v>
      </c>
      <c r="G74" s="79">
        <f>IFERROR('Vida Prima Directa'!G74/'Vida Pólizas Emitidas'!G74,"")</f>
        <v>71.827502404512074</v>
      </c>
      <c r="H74" s="79">
        <f>IFERROR('Vida Prima Directa'!H74/'Vida Pólizas Emitidas'!H74,"")</f>
        <v>24.684448940644611</v>
      </c>
      <c r="I74" s="79">
        <f>IFERROR('Vida Prima Directa'!I74/'Vida Pólizas Emitidas'!I74,"")</f>
        <v>245.58714961123283</v>
      </c>
      <c r="J74" s="79">
        <f>IFERROR('Vida Prima Directa'!J74/'Vida Pólizas Emitidas'!J74,"")</f>
        <v>480.97222045316806</v>
      </c>
      <c r="K74" s="79">
        <f>IFERROR('Vida Prima Directa'!K74/'Vida Pólizas Emitidas'!K74,"")</f>
        <v>23298.008455245614</v>
      </c>
      <c r="L74" s="79">
        <f>IFERROR('Vida Prima Directa'!L74/'Vida Pólizas Emitidas'!L74,"")</f>
        <v>107.57157367336663</v>
      </c>
      <c r="M74" s="79" t="str">
        <f>IFERROR('Vida Prima Directa'!M74/'Vida Pólizas Emitidas'!M74,"")</f>
        <v/>
      </c>
      <c r="N74" s="79">
        <f>IFERROR('Vida Prima Directa'!N74/'Vida Pólizas Emitidas'!N74,"")</f>
        <v>2.033783856640218</v>
      </c>
      <c r="O74" s="79" t="str">
        <f>IFERROR('Vida Prima Directa'!O74/'Vida Pólizas Emitidas'!O74,"")</f>
        <v/>
      </c>
      <c r="P74" s="79">
        <f>IFERROR('Vida Prima Directa'!P74/'Vida Pólizas Emitidas'!P74,"")</f>
        <v>78.409709137158018</v>
      </c>
      <c r="Q74" s="79">
        <f>IFERROR('Vida Prima Directa'!Q74/'Vida Pólizas Emitidas'!Q74,"")</f>
        <v>660.33005191059499</v>
      </c>
      <c r="R74" s="79">
        <f>IFERROR('Vida Prima Directa'!R74/'Vida Pólizas Emitidas'!R74,"")</f>
        <v>87.801175931412317</v>
      </c>
      <c r="S74" s="79" t="str">
        <f>IFERROR('Vida Prima Directa'!S74/'Vida Pólizas Emitidas'!S74,"")</f>
        <v/>
      </c>
      <c r="T74" s="79" t="str">
        <f>IFERROR('Vida Prima Directa'!T74/'Vida Pólizas Emitidas'!T74,"")</f>
        <v/>
      </c>
      <c r="U74" s="79">
        <f>IFERROR('Vida Prima Directa'!U74/'Vida Pólizas Emitidas'!U74,"")</f>
        <v>27.941012165369024</v>
      </c>
      <c r="V74" s="79" t="str">
        <f>IFERROR('Vida Prima Directa'!V74/'Vida Pólizas Emitidas'!V74,"")</f>
        <v/>
      </c>
      <c r="W74" s="79" t="str">
        <f>IFERROR('Vida Prima Directa'!W74/'Vida Pólizas Emitidas'!W74,"")</f>
        <v/>
      </c>
      <c r="X74" s="79" t="str">
        <f>IFERROR('Vida Prima Directa'!X74/'Vida Pólizas Emitidas'!X74,"")</f>
        <v/>
      </c>
      <c r="Y74" s="79">
        <f>IFERROR('Vida Prima Directa'!Y74/'Vida Pólizas Emitidas'!Y74,"")</f>
        <v>30.189350815421896</v>
      </c>
      <c r="Z74" s="79">
        <f>IFERROR('Vida Prima Directa'!Z74/'Vida Pólizas Emitidas'!Z74,"")</f>
        <v>91.636923022455136</v>
      </c>
      <c r="AA74" s="79">
        <f>IFERROR('Vida Prima Directa'!AA74/'Vida Pólizas Emitidas'!AA74,"")</f>
        <v>1107.4419020798598</v>
      </c>
      <c r="AB74" s="79">
        <f>IFERROR('Vida Prima Directa'!AB74/'Vida Pólizas Emitidas'!AB74,"")</f>
        <v>1445.452711485751</v>
      </c>
      <c r="AC74" s="79">
        <f>IFERROR('Vida Prima Directa'!AC74/'Vida Pólizas Emitidas'!AC74,"")</f>
        <v>2037.8114882341315</v>
      </c>
      <c r="AD74" s="79" t="str">
        <f>IFERROR('Vida Prima Directa'!AD74/'Vida Pólizas Emitidas'!AD74,"")</f>
        <v/>
      </c>
      <c r="AE74" s="79" t="str">
        <f>IFERROR('Vida Prima Directa'!AE74/'Vida Pólizas Emitidas'!AE74,"")</f>
        <v/>
      </c>
      <c r="AF74" s="79" t="str">
        <f>IFERROR('Vida Prima Directa'!AF74/'Vida Pólizas Emitidas'!AF74,"")</f>
        <v/>
      </c>
      <c r="AG74" s="79">
        <f>IFERROR('Vida Prima Directa'!AG74/'Vida Pólizas Emitidas'!AG74,"")</f>
        <v>403.56842747782605</v>
      </c>
      <c r="AH74" s="79">
        <f>IFERROR('Vida Prima Directa'!AH74/'Vida Pólizas Emitidas'!AH74,"")</f>
        <v>42.019218320240007</v>
      </c>
      <c r="AI74" s="79">
        <f>IFERROR('Vida Prima Directa'!AI74/'Vida Pólizas Emitidas'!AI74,"")</f>
        <v>1575.5268709365646</v>
      </c>
      <c r="AJ74" s="79">
        <f>IFERROR('Vida Prima Directa'!AJ74/'Vida Pólizas Emitidas'!AJ74,"")</f>
        <v>29.191853664828724</v>
      </c>
      <c r="AK74" s="79">
        <f>IFERROR('Vida Prima Directa'!AK74/'Vida Pólizas Emitidas'!AK74,"")</f>
        <v>9.5056505036919923</v>
      </c>
      <c r="AL74" s="79" t="str">
        <f>IFERROR('Vida Prima Directa'!AL74/'Vida Pólizas Emitidas'!AL74,"")</f>
        <v/>
      </c>
      <c r="AM74" s="79" t="str">
        <f>IFERROR('Vida Prima Directa'!AM74/'Vida Pólizas Emitidas'!AM74,"")</f>
        <v/>
      </c>
      <c r="AN74" s="79" t="str">
        <f>IFERROR('Vida Prima Directa'!AN74/'Vida Pólizas Emitidas'!AN74,"")</f>
        <v/>
      </c>
      <c r="AO74" s="79" t="str">
        <f>IFERROR('Vida Prima Directa'!AO74/'Vida Pólizas Emitidas'!AO74,"")</f>
        <v/>
      </c>
      <c r="AP74" s="79" t="str">
        <f>IFERROR('Vida Prima Directa'!AP74/'Vida Pólizas Emitidas'!AP74,"")</f>
        <v/>
      </c>
      <c r="AQ74" s="79">
        <f>IFERROR('Vida Prima Directa'!AQ74/'Vida Pólizas Emitidas'!AQ74,"")</f>
        <v>45.371868360559347</v>
      </c>
      <c r="AR74" s="94"/>
      <c r="AS74" s="79">
        <f>IFERROR('Vida Prima Directa'!AS74/'Vida Pólizas Emitidas'!AS74,"")</f>
        <v>75.771402213162361</v>
      </c>
      <c r="AT74" s="60">
        <f t="shared" si="2"/>
        <v>-0.40120062404391221</v>
      </c>
    </row>
    <row r="75" spans="2:46" x14ac:dyDescent="0.2">
      <c r="B75" s="214" t="str">
        <f>'Vida Prima Directa'!B75</f>
        <v xml:space="preserve">Protección Familiar  </v>
      </c>
      <c r="C75" s="79" t="str">
        <f>IFERROR('Vida Prima Directa'!C75/'Vida Pólizas Emitidas'!C75,"")</f>
        <v/>
      </c>
      <c r="D75" s="79" t="str">
        <f>IFERROR('Vida Prima Directa'!D75/'Vida Pólizas Emitidas'!D75,"")</f>
        <v/>
      </c>
      <c r="E75" s="79" t="str">
        <f>IFERROR('Vida Prima Directa'!E75/'Vida Pólizas Emitidas'!E75,"")</f>
        <v/>
      </c>
      <c r="F75" s="79" t="str">
        <f>IFERROR('Vida Prima Directa'!F75/'Vida Pólizas Emitidas'!F75,"")</f>
        <v/>
      </c>
      <c r="G75" s="79" t="str">
        <f>IFERROR('Vida Prima Directa'!G75/'Vida Pólizas Emitidas'!G75,"")</f>
        <v/>
      </c>
      <c r="H75" s="79" t="str">
        <f>IFERROR('Vida Prima Directa'!H75/'Vida Pólizas Emitidas'!H75,"")</f>
        <v/>
      </c>
      <c r="I75" s="79" t="str">
        <f>IFERROR('Vida Prima Directa'!I75/'Vida Pólizas Emitidas'!I75,"")</f>
        <v/>
      </c>
      <c r="J75" s="79" t="str">
        <f>IFERROR('Vida Prima Directa'!J75/'Vida Pólizas Emitidas'!J75,"")</f>
        <v/>
      </c>
      <c r="K75" s="79" t="str">
        <f>IFERROR('Vida Prima Directa'!K75/'Vida Pólizas Emitidas'!K75,"")</f>
        <v/>
      </c>
      <c r="L75" s="79">
        <f>IFERROR('Vida Prima Directa'!L75/'Vida Pólizas Emitidas'!L75,"")</f>
        <v>4096.8730823649457</v>
      </c>
      <c r="M75" s="79" t="str">
        <f>IFERROR('Vida Prima Directa'!M75/'Vida Pólizas Emitidas'!M75,"")</f>
        <v/>
      </c>
      <c r="N75" s="79" t="str">
        <f>IFERROR('Vida Prima Directa'!N75/'Vida Pólizas Emitidas'!N75,"")</f>
        <v/>
      </c>
      <c r="O75" s="79" t="str">
        <f>IFERROR('Vida Prima Directa'!O75/'Vida Pólizas Emitidas'!O75,"")</f>
        <v/>
      </c>
      <c r="P75" s="79" t="str">
        <f>IFERROR('Vida Prima Directa'!P75/'Vida Pólizas Emitidas'!P75,"")</f>
        <v/>
      </c>
      <c r="Q75" s="79" t="str">
        <f>IFERROR('Vida Prima Directa'!Q75/'Vida Pólizas Emitidas'!Q75,"")</f>
        <v/>
      </c>
      <c r="R75" s="79">
        <f>IFERROR('Vida Prima Directa'!R75/'Vida Pólizas Emitidas'!R75,"")</f>
        <v>223.96416097149259</v>
      </c>
      <c r="S75" s="79" t="str">
        <f>IFERROR('Vida Prima Directa'!S75/'Vida Pólizas Emitidas'!S75,"")</f>
        <v/>
      </c>
      <c r="T75" s="79" t="str">
        <f>IFERROR('Vida Prima Directa'!T75/'Vida Pólizas Emitidas'!T75,"")</f>
        <v/>
      </c>
      <c r="U75" s="79" t="str">
        <f>IFERROR('Vida Prima Directa'!U75/'Vida Pólizas Emitidas'!U75,"")</f>
        <v/>
      </c>
      <c r="V75" s="79" t="str">
        <f>IFERROR('Vida Prima Directa'!V75/'Vida Pólizas Emitidas'!V75,"")</f>
        <v/>
      </c>
      <c r="W75" s="79" t="str">
        <f>IFERROR('Vida Prima Directa'!W75/'Vida Pólizas Emitidas'!W75,"")</f>
        <v/>
      </c>
      <c r="X75" s="79" t="str">
        <f>IFERROR('Vida Prima Directa'!X75/'Vida Pólizas Emitidas'!X75,"")</f>
        <v/>
      </c>
      <c r="Y75" s="79" t="str">
        <f>IFERROR('Vida Prima Directa'!Y75/'Vida Pólizas Emitidas'!Y75,"")</f>
        <v/>
      </c>
      <c r="Z75" s="79" t="str">
        <f>IFERROR('Vida Prima Directa'!Z75/'Vida Pólizas Emitidas'!Z75,"")</f>
        <v/>
      </c>
      <c r="AA75" s="79">
        <f>IFERROR('Vida Prima Directa'!AA75/'Vida Pólizas Emitidas'!AA75,"")</f>
        <v>412.28069156166572</v>
      </c>
      <c r="AB75" s="79" t="str">
        <f>IFERROR('Vida Prima Directa'!AB75/'Vida Pólizas Emitidas'!AB75,"")</f>
        <v/>
      </c>
      <c r="AC75" s="79" t="str">
        <f>IFERROR('Vida Prima Directa'!AC75/'Vida Pólizas Emitidas'!AC75,"")</f>
        <v/>
      </c>
      <c r="AD75" s="79" t="str">
        <f>IFERROR('Vida Prima Directa'!AD75/'Vida Pólizas Emitidas'!AD75,"")</f>
        <v/>
      </c>
      <c r="AE75" s="79" t="str">
        <f>IFERROR('Vida Prima Directa'!AE75/'Vida Pólizas Emitidas'!AE75,"")</f>
        <v/>
      </c>
      <c r="AF75" s="79" t="str">
        <f>IFERROR('Vida Prima Directa'!AF75/'Vida Pólizas Emitidas'!AF75,"")</f>
        <v/>
      </c>
      <c r="AG75" s="79" t="str">
        <f>IFERROR('Vida Prima Directa'!AG75/'Vida Pólizas Emitidas'!AG75,"")</f>
        <v/>
      </c>
      <c r="AH75" s="79">
        <f>IFERROR('Vida Prima Directa'!AH75/'Vida Pólizas Emitidas'!AH75,"")</f>
        <v>24.764533757964521</v>
      </c>
      <c r="AI75" s="79" t="str">
        <f>IFERROR('Vida Prima Directa'!AI75/'Vida Pólizas Emitidas'!AI75,"")</f>
        <v/>
      </c>
      <c r="AJ75" s="79">
        <f>IFERROR('Vida Prima Directa'!AJ75/'Vida Pólizas Emitidas'!AJ75,"")</f>
        <v>813.37154756500536</v>
      </c>
      <c r="AK75" s="79" t="str">
        <f>IFERROR('Vida Prima Directa'!AK75/'Vida Pólizas Emitidas'!AK75,"")</f>
        <v/>
      </c>
      <c r="AL75" s="79" t="str">
        <f>IFERROR('Vida Prima Directa'!AL75/'Vida Pólizas Emitidas'!AL75,"")</f>
        <v/>
      </c>
      <c r="AM75" s="79" t="str">
        <f>IFERROR('Vida Prima Directa'!AM75/'Vida Pólizas Emitidas'!AM75,"")</f>
        <v/>
      </c>
      <c r="AN75" s="79" t="str">
        <f>IFERROR('Vida Prima Directa'!AN75/'Vida Pólizas Emitidas'!AN75,"")</f>
        <v/>
      </c>
      <c r="AO75" s="79" t="str">
        <f>IFERROR('Vida Prima Directa'!AO75/'Vida Pólizas Emitidas'!AO75,"")</f>
        <v/>
      </c>
      <c r="AP75" s="79" t="str">
        <f>IFERROR('Vida Prima Directa'!AP75/'Vida Pólizas Emitidas'!AP75,"")</f>
        <v/>
      </c>
      <c r="AQ75" s="79">
        <f>IFERROR('Vida Prima Directa'!AQ75/'Vida Pólizas Emitidas'!AQ75,"")</f>
        <v>192.16185616567068</v>
      </c>
      <c r="AR75" s="94"/>
      <c r="AS75" s="79">
        <f>IFERROR('Vida Prima Directa'!AS75/'Vida Pólizas Emitidas'!AS75,"")</f>
        <v>41.266595799462422</v>
      </c>
      <c r="AT75" s="60">
        <f t="shared" si="2"/>
        <v>3.6565957875346227</v>
      </c>
    </row>
    <row r="76" spans="2:46" x14ac:dyDescent="0.2">
      <c r="B76" s="214" t="str">
        <f>'Vida Prima Directa'!B76</f>
        <v xml:space="preserve">Incapacidad o Invalidez  </v>
      </c>
      <c r="C76" s="79" t="str">
        <f>IFERROR('Vida Prima Directa'!C76/'Vida Pólizas Emitidas'!C76,"")</f>
        <v/>
      </c>
      <c r="D76" s="79" t="str">
        <f>IFERROR('Vida Prima Directa'!D76/'Vida Pólizas Emitidas'!D76,"")</f>
        <v/>
      </c>
      <c r="E76" s="79">
        <f>IFERROR('Vida Prima Directa'!E76/'Vida Pólizas Emitidas'!E76,"")</f>
        <v>3.9712410529167919</v>
      </c>
      <c r="F76" s="79">
        <f>IFERROR('Vida Prima Directa'!F76/'Vida Pólizas Emitidas'!F76,"")</f>
        <v>0.78830489294653627</v>
      </c>
      <c r="G76" s="79">
        <f>IFERROR('Vida Prima Directa'!G76/'Vida Pólizas Emitidas'!G76,"")</f>
        <v>107.2808372276526</v>
      </c>
      <c r="H76" s="79">
        <f>IFERROR('Vida Prima Directa'!H76/'Vida Pólizas Emitidas'!H76,"")</f>
        <v>2.058029741591362</v>
      </c>
      <c r="I76" s="79">
        <f>IFERROR('Vida Prima Directa'!I76/'Vida Pólizas Emitidas'!I76,"")</f>
        <v>55.5159318742922</v>
      </c>
      <c r="J76" s="79">
        <f>IFERROR('Vida Prima Directa'!J76/'Vida Pólizas Emitidas'!J76,"")</f>
        <v>298.28023107099625</v>
      </c>
      <c r="K76" s="79">
        <f>IFERROR('Vida Prima Directa'!K76/'Vida Pólizas Emitidas'!K76,"")</f>
        <v>3241.8351972136543</v>
      </c>
      <c r="L76" s="79">
        <f>IFERROR('Vida Prima Directa'!L76/'Vida Pólizas Emitidas'!L76,"")</f>
        <v>29879.601031067774</v>
      </c>
      <c r="M76" s="79" t="str">
        <f>IFERROR('Vida Prima Directa'!M76/'Vida Pólizas Emitidas'!M76,"")</f>
        <v/>
      </c>
      <c r="N76" s="79" t="str">
        <f>IFERROR('Vida Prima Directa'!N76/'Vida Pólizas Emitidas'!N76,"")</f>
        <v/>
      </c>
      <c r="O76" s="79" t="str">
        <f>IFERROR('Vida Prima Directa'!O76/'Vida Pólizas Emitidas'!O76,"")</f>
        <v/>
      </c>
      <c r="P76" s="79">
        <f>IFERROR('Vida Prima Directa'!P76/'Vida Pólizas Emitidas'!P76,"")</f>
        <v>8.4781395793524812</v>
      </c>
      <c r="Q76" s="79">
        <f>IFERROR('Vida Prima Directa'!Q76/'Vida Pólizas Emitidas'!Q76,"")</f>
        <v>213.05129279800457</v>
      </c>
      <c r="R76" s="79">
        <f>IFERROR('Vida Prima Directa'!R76/'Vida Pólizas Emitidas'!R76,"")</f>
        <v>42.550521852509867</v>
      </c>
      <c r="S76" s="79" t="str">
        <f>IFERROR('Vida Prima Directa'!S76/'Vida Pólizas Emitidas'!S76,"")</f>
        <v/>
      </c>
      <c r="T76" s="79" t="str">
        <f>IFERROR('Vida Prima Directa'!T76/'Vida Pólizas Emitidas'!T76,"")</f>
        <v/>
      </c>
      <c r="U76" s="79">
        <f>IFERROR('Vida Prima Directa'!U76/'Vida Pólizas Emitidas'!U76,"")</f>
        <v>9.3469008262354158</v>
      </c>
      <c r="V76" s="79" t="str">
        <f>IFERROR('Vida Prima Directa'!V76/'Vida Pólizas Emitidas'!V76,"")</f>
        <v/>
      </c>
      <c r="W76" s="79" t="str">
        <f>IFERROR('Vida Prima Directa'!W76/'Vida Pólizas Emitidas'!W76,"")</f>
        <v/>
      </c>
      <c r="X76" s="79" t="str">
        <f>IFERROR('Vida Prima Directa'!X76/'Vida Pólizas Emitidas'!X76,"")</f>
        <v/>
      </c>
      <c r="Y76" s="79" t="str">
        <f>IFERROR('Vida Prima Directa'!Y76/'Vida Pólizas Emitidas'!Y76,"")</f>
        <v/>
      </c>
      <c r="Z76" s="79">
        <f>IFERROR('Vida Prima Directa'!Z76/'Vida Pólizas Emitidas'!Z76,"")</f>
        <v>30.679472019644052</v>
      </c>
      <c r="AA76" s="79" t="str">
        <f>IFERROR('Vida Prima Directa'!AA76/'Vida Pólizas Emitidas'!AA76,"")</f>
        <v/>
      </c>
      <c r="AB76" s="79" t="str">
        <f>IFERROR('Vida Prima Directa'!AB76/'Vida Pólizas Emitidas'!AB76,"")</f>
        <v/>
      </c>
      <c r="AC76" s="79">
        <f>IFERROR('Vida Prima Directa'!AC76/'Vida Pólizas Emitidas'!AC76,"")</f>
        <v>616.06683288023214</v>
      </c>
      <c r="AD76" s="79" t="str">
        <f>IFERROR('Vida Prima Directa'!AD76/'Vida Pólizas Emitidas'!AD76,"")</f>
        <v/>
      </c>
      <c r="AE76" s="79" t="str">
        <f>IFERROR('Vida Prima Directa'!AE76/'Vida Pólizas Emitidas'!AE76,"")</f>
        <v/>
      </c>
      <c r="AF76" s="79">
        <f>IFERROR('Vida Prima Directa'!AF76/'Vida Pólizas Emitidas'!AF76,"")</f>
        <v>7329.4671126870535</v>
      </c>
      <c r="AG76" s="79">
        <f>IFERROR('Vida Prima Directa'!AG76/'Vida Pólizas Emitidas'!AG76,"")</f>
        <v>1.0319552008327004</v>
      </c>
      <c r="AH76" s="79">
        <f>IFERROR('Vida Prima Directa'!AH76/'Vida Pólizas Emitidas'!AH76,"")</f>
        <v>4.2929597556285826</v>
      </c>
      <c r="AI76" s="79" t="str">
        <f>IFERROR('Vida Prima Directa'!AI76/'Vida Pólizas Emitidas'!AI76,"")</f>
        <v/>
      </c>
      <c r="AJ76" s="79">
        <f>IFERROR('Vida Prima Directa'!AJ76/'Vida Pólizas Emitidas'!AJ76,"")</f>
        <v>28.105044665853374</v>
      </c>
      <c r="AK76" s="79">
        <f>IFERROR('Vida Prima Directa'!AK76/'Vida Pólizas Emitidas'!AK76,"")</f>
        <v>9.9368047475823129</v>
      </c>
      <c r="AL76" s="79" t="str">
        <f>IFERROR('Vida Prima Directa'!AL76/'Vida Pólizas Emitidas'!AL76,"")</f>
        <v/>
      </c>
      <c r="AM76" s="79" t="str">
        <f>IFERROR('Vida Prima Directa'!AM76/'Vida Pólizas Emitidas'!AM76,"")</f>
        <v/>
      </c>
      <c r="AN76" s="79" t="str">
        <f>IFERROR('Vida Prima Directa'!AN76/'Vida Pólizas Emitidas'!AN76,"")</f>
        <v/>
      </c>
      <c r="AO76" s="79" t="str">
        <f>IFERROR('Vida Prima Directa'!AO76/'Vida Pólizas Emitidas'!AO76,"")</f>
        <v/>
      </c>
      <c r="AP76" s="79" t="str">
        <f>IFERROR('Vida Prima Directa'!AP76/'Vida Pólizas Emitidas'!AP76,"")</f>
        <v/>
      </c>
      <c r="AQ76" s="79">
        <f>IFERROR('Vida Prima Directa'!AQ76/'Vida Pólizas Emitidas'!AQ76,"")</f>
        <v>6.584833588551751</v>
      </c>
      <c r="AR76" s="94"/>
      <c r="AS76" s="79">
        <f>IFERROR('Vida Prima Directa'!AS76/'Vida Pólizas Emitidas'!AS76,"")</f>
        <v>6.9411729161345299</v>
      </c>
      <c r="AT76" s="60">
        <f t="shared" si="2"/>
        <v>-5.1337048059194701E-2</v>
      </c>
    </row>
    <row r="77" spans="2:46" x14ac:dyDescent="0.2">
      <c r="B77" s="214" t="str">
        <f>'Vida Prima Directa'!B77</f>
        <v xml:space="preserve">Asistencia </v>
      </c>
      <c r="C77" s="79" t="str">
        <f>IFERROR('Vida Prima Directa'!C77/'Vida Pólizas Emitidas'!C77,"")</f>
        <v/>
      </c>
      <c r="D77" s="79" t="str">
        <f>IFERROR('Vida Prima Directa'!D77/'Vida Pólizas Emitidas'!D77,"")</f>
        <v/>
      </c>
      <c r="E77" s="79">
        <f>IFERROR('Vida Prima Directa'!E77/'Vida Pólizas Emitidas'!E77,"")</f>
        <v>9.9414430671247223E-4</v>
      </c>
      <c r="F77" s="79">
        <f>IFERROR('Vida Prima Directa'!F77/'Vida Pólizas Emitidas'!F77,"")</f>
        <v>19.367991212682512</v>
      </c>
      <c r="G77" s="79">
        <f>IFERROR('Vida Prima Directa'!G77/'Vida Pólizas Emitidas'!G77,"")</f>
        <v>0.89675816480278636</v>
      </c>
      <c r="H77" s="79" t="str">
        <f>IFERROR('Vida Prima Directa'!H77/'Vida Pólizas Emitidas'!H77,"")</f>
        <v/>
      </c>
      <c r="I77" s="79" t="str">
        <f>IFERROR('Vida Prima Directa'!I77/'Vida Pólizas Emitidas'!I77,"")</f>
        <v/>
      </c>
      <c r="J77" s="79" t="str">
        <f>IFERROR('Vida Prima Directa'!J77/'Vida Pólizas Emitidas'!J77,"")</f>
        <v/>
      </c>
      <c r="K77" s="79" t="str">
        <f>IFERROR('Vida Prima Directa'!K77/'Vida Pólizas Emitidas'!K77,"")</f>
        <v/>
      </c>
      <c r="L77" s="79" t="str">
        <f>IFERROR('Vida Prima Directa'!L77/'Vida Pólizas Emitidas'!L77,"")</f>
        <v/>
      </c>
      <c r="M77" s="79" t="str">
        <f>IFERROR('Vida Prima Directa'!M77/'Vida Pólizas Emitidas'!M77,"")</f>
        <v/>
      </c>
      <c r="N77" s="79" t="str">
        <f>IFERROR('Vida Prima Directa'!N77/'Vida Pólizas Emitidas'!N77,"")</f>
        <v/>
      </c>
      <c r="O77" s="79" t="str">
        <f>IFERROR('Vida Prima Directa'!O77/'Vida Pólizas Emitidas'!O77,"")</f>
        <v/>
      </c>
      <c r="P77" s="79" t="str">
        <f>IFERROR('Vida Prima Directa'!P77/'Vida Pólizas Emitidas'!P77,"")</f>
        <v/>
      </c>
      <c r="Q77" s="79">
        <f>IFERROR('Vida Prima Directa'!Q77/'Vida Pólizas Emitidas'!Q77,"")</f>
        <v>2874.5362978969843</v>
      </c>
      <c r="R77" s="79" t="str">
        <f>IFERROR('Vida Prima Directa'!R77/'Vida Pólizas Emitidas'!R77,"")</f>
        <v/>
      </c>
      <c r="S77" s="79" t="str">
        <f>IFERROR('Vida Prima Directa'!S77/'Vida Pólizas Emitidas'!S77,"")</f>
        <v/>
      </c>
      <c r="T77" s="79" t="str">
        <f>IFERROR('Vida Prima Directa'!T77/'Vida Pólizas Emitidas'!T77,"")</f>
        <v/>
      </c>
      <c r="U77" s="79" t="str">
        <f>IFERROR('Vida Prima Directa'!U77/'Vida Pólizas Emitidas'!U77,"")</f>
        <v/>
      </c>
      <c r="V77" s="79" t="str">
        <f>IFERROR('Vida Prima Directa'!V77/'Vida Pólizas Emitidas'!V77,"")</f>
        <v/>
      </c>
      <c r="W77" s="79" t="str">
        <f>IFERROR('Vida Prima Directa'!W77/'Vida Pólizas Emitidas'!W77,"")</f>
        <v/>
      </c>
      <c r="X77" s="79" t="str">
        <f>IFERROR('Vida Prima Directa'!X77/'Vida Pólizas Emitidas'!X77,"")</f>
        <v/>
      </c>
      <c r="Y77" s="79" t="str">
        <f>IFERROR('Vida Prima Directa'!Y77/'Vida Pólizas Emitidas'!Y77,"")</f>
        <v/>
      </c>
      <c r="Z77" s="79" t="str">
        <f>IFERROR('Vida Prima Directa'!Z77/'Vida Pólizas Emitidas'!Z77,"")</f>
        <v/>
      </c>
      <c r="AA77" s="79" t="str">
        <f>IFERROR('Vida Prima Directa'!AA77/'Vida Pólizas Emitidas'!AA77,"")</f>
        <v/>
      </c>
      <c r="AB77" s="79" t="str">
        <f>IFERROR('Vida Prima Directa'!AB77/'Vida Pólizas Emitidas'!AB77,"")</f>
        <v/>
      </c>
      <c r="AC77" s="79" t="str">
        <f>IFERROR('Vida Prima Directa'!AC77/'Vida Pólizas Emitidas'!AC77,"")</f>
        <v/>
      </c>
      <c r="AD77" s="79" t="str">
        <f>IFERROR('Vida Prima Directa'!AD77/'Vida Pólizas Emitidas'!AD77,"")</f>
        <v/>
      </c>
      <c r="AE77" s="79" t="str">
        <f>IFERROR('Vida Prima Directa'!AE77/'Vida Pólizas Emitidas'!AE77,"")</f>
        <v/>
      </c>
      <c r="AF77" s="79" t="str">
        <f>IFERROR('Vida Prima Directa'!AF77/'Vida Pólizas Emitidas'!AF77,"")</f>
        <v/>
      </c>
      <c r="AG77" s="79" t="str">
        <f>IFERROR('Vida Prima Directa'!AG77/'Vida Pólizas Emitidas'!AG77,"")</f>
        <v/>
      </c>
      <c r="AH77" s="79" t="str">
        <f>IFERROR('Vida Prima Directa'!AH77/'Vida Pólizas Emitidas'!AH77,"")</f>
        <v/>
      </c>
      <c r="AI77" s="79" t="str">
        <f>IFERROR('Vida Prima Directa'!AI77/'Vida Pólizas Emitidas'!AI77,"")</f>
        <v/>
      </c>
      <c r="AJ77" s="79">
        <f>IFERROR('Vida Prima Directa'!AJ77/'Vida Pólizas Emitidas'!AJ77,"")</f>
        <v>-4.2087175954867391</v>
      </c>
      <c r="AK77" s="79">
        <f>IFERROR('Vida Prima Directa'!AK77/'Vida Pólizas Emitidas'!AK77,"")</f>
        <v>7.7744032269061405</v>
      </c>
      <c r="AL77" s="79" t="str">
        <f>IFERROR('Vida Prima Directa'!AL77/'Vida Pólizas Emitidas'!AL77,"")</f>
        <v/>
      </c>
      <c r="AM77" s="79" t="str">
        <f>IFERROR('Vida Prima Directa'!AM77/'Vida Pólizas Emitidas'!AM77,"")</f>
        <v/>
      </c>
      <c r="AN77" s="79" t="str">
        <f>IFERROR('Vida Prima Directa'!AN77/'Vida Pólizas Emitidas'!AN77,"")</f>
        <v/>
      </c>
      <c r="AO77" s="79" t="str">
        <f>IFERROR('Vida Prima Directa'!AO77/'Vida Pólizas Emitidas'!AO77,"")</f>
        <v/>
      </c>
      <c r="AP77" s="79" t="str">
        <f>IFERROR('Vida Prima Directa'!AP77/'Vida Pólizas Emitidas'!AP77,"")</f>
        <v/>
      </c>
      <c r="AQ77" s="79">
        <f>IFERROR('Vida Prima Directa'!AQ77/'Vida Pólizas Emitidas'!AQ77,"")</f>
        <v>1.6756697662397577</v>
      </c>
      <c r="AR77" s="94"/>
      <c r="AS77" s="79">
        <f>IFERROR('Vida Prima Directa'!AS77/'Vida Pólizas Emitidas'!AS77,"")</f>
        <v>2.0935729189322072</v>
      </c>
      <c r="AT77" s="60">
        <f t="shared" si="2"/>
        <v>-0.19961241804063556</v>
      </c>
    </row>
    <row r="78" spans="2:46" x14ac:dyDescent="0.2">
      <c r="B78" s="69" t="str">
        <f>'Vida Prima Directa'!B78</f>
        <v xml:space="preserve">B. Salud  </v>
      </c>
      <c r="C78" s="79" t="str">
        <f>IFERROR('Vida Prima Directa'!C78/'Vida Pólizas Emitidas'!C78,"")</f>
        <v/>
      </c>
      <c r="D78" s="79">
        <f>IFERROR('Vida Prima Directa'!D78/'Vida Pólizas Emitidas'!D78,"")</f>
        <v>24.094956784004559</v>
      </c>
      <c r="E78" s="79">
        <f>IFERROR('Vida Prima Directa'!E78/'Vida Pólizas Emitidas'!E78,"")</f>
        <v>11.375193895709502</v>
      </c>
      <c r="F78" s="79">
        <f>IFERROR('Vida Prima Directa'!F78/'Vida Pólizas Emitidas'!F78,"")</f>
        <v>146.033517921645</v>
      </c>
      <c r="G78" s="79">
        <f>IFERROR('Vida Prima Directa'!G78/'Vida Pólizas Emitidas'!G78,"")</f>
        <v>342.77300078675927</v>
      </c>
      <c r="H78" s="79">
        <f>IFERROR('Vida Prima Directa'!H78/'Vida Pólizas Emitidas'!H78,"")</f>
        <v>2.8691675337698159</v>
      </c>
      <c r="I78" s="79">
        <f>IFERROR('Vida Prima Directa'!I78/'Vida Pólizas Emitidas'!I78,"")</f>
        <v>940.67286784077066</v>
      </c>
      <c r="J78" s="79">
        <f>IFERROR('Vida Prima Directa'!J78/'Vida Pólizas Emitidas'!J78,"")</f>
        <v>4701.5191738651183</v>
      </c>
      <c r="K78" s="79" t="str">
        <f>IFERROR('Vida Prima Directa'!K78/'Vida Pólizas Emitidas'!K78,"")</f>
        <v/>
      </c>
      <c r="L78" s="79">
        <f>IFERROR('Vida Prima Directa'!L78/'Vida Pólizas Emitidas'!L78,"")</f>
        <v>435.63049410598774</v>
      </c>
      <c r="M78" s="79" t="str">
        <f>IFERROR('Vida Prima Directa'!M78/'Vida Pólizas Emitidas'!M78,"")</f>
        <v/>
      </c>
      <c r="N78" s="79">
        <f>IFERROR('Vida Prima Directa'!N78/'Vida Pólizas Emitidas'!N78,"")</f>
        <v>67.368311292362293</v>
      </c>
      <c r="O78" s="79" t="str">
        <f>IFERROR('Vida Prima Directa'!O78/'Vida Pólizas Emitidas'!O78,"")</f>
        <v/>
      </c>
      <c r="P78" s="79">
        <f>IFERROR('Vida Prima Directa'!P78/'Vida Pólizas Emitidas'!P78,"")</f>
        <v>133.75104873686348</v>
      </c>
      <c r="Q78" s="79">
        <f>IFERROR('Vida Prima Directa'!Q78/'Vida Pólizas Emitidas'!Q78,"")</f>
        <v>253.17704751835382</v>
      </c>
      <c r="R78" s="79">
        <f>IFERROR('Vida Prima Directa'!R78/'Vida Pólizas Emitidas'!R78,"")</f>
        <v>522.44467328901135</v>
      </c>
      <c r="S78" s="79" t="str">
        <f>IFERROR('Vida Prima Directa'!S78/'Vida Pólizas Emitidas'!S78,"")</f>
        <v/>
      </c>
      <c r="T78" s="79" t="str">
        <f>IFERROR('Vida Prima Directa'!T78/'Vida Pólizas Emitidas'!T78,"")</f>
        <v/>
      </c>
      <c r="U78" s="79">
        <f>IFERROR('Vida Prima Directa'!U78/'Vida Pólizas Emitidas'!U78,"")</f>
        <v>25.794430678090144</v>
      </c>
      <c r="V78" s="79" t="str">
        <f>IFERROR('Vida Prima Directa'!V78/'Vida Pólizas Emitidas'!V78,"")</f>
        <v/>
      </c>
      <c r="W78" s="79" t="str">
        <f>IFERROR('Vida Prima Directa'!W78/'Vida Pólizas Emitidas'!W78,"")</f>
        <v/>
      </c>
      <c r="X78" s="79" t="str">
        <f>IFERROR('Vida Prima Directa'!X78/'Vida Pólizas Emitidas'!X78,"")</f>
        <v/>
      </c>
      <c r="Y78" s="79">
        <f>IFERROR('Vida Prima Directa'!Y78/'Vida Pólizas Emitidas'!Y78,"")</f>
        <v>999.44650017673223</v>
      </c>
      <c r="Z78" s="79">
        <f>IFERROR('Vida Prima Directa'!Z78/'Vida Pólizas Emitidas'!Z78,"")</f>
        <v>209.15005573712008</v>
      </c>
      <c r="AA78" s="79">
        <f>IFERROR('Vida Prima Directa'!AA78/'Vida Pólizas Emitidas'!AA78,"")</f>
        <v>43.016072330130584</v>
      </c>
      <c r="AB78" s="79" t="str">
        <f>IFERROR('Vida Prima Directa'!AB78/'Vida Pólizas Emitidas'!AB78,"")</f>
        <v/>
      </c>
      <c r="AC78" s="79" t="str">
        <f>IFERROR('Vida Prima Directa'!AC78/'Vida Pólizas Emitidas'!AC78,"")</f>
        <v/>
      </c>
      <c r="AD78" s="79" t="str">
        <f>IFERROR('Vida Prima Directa'!AD78/'Vida Pólizas Emitidas'!AD78,"")</f>
        <v/>
      </c>
      <c r="AE78" s="79" t="str">
        <f>IFERROR('Vida Prima Directa'!AE78/'Vida Pólizas Emitidas'!AE78,"")</f>
        <v/>
      </c>
      <c r="AF78" s="79" t="str">
        <f>IFERROR('Vida Prima Directa'!AF78/'Vida Pólizas Emitidas'!AF78,"")</f>
        <v/>
      </c>
      <c r="AG78" s="79">
        <f>IFERROR('Vida Prima Directa'!AG78/'Vida Pólizas Emitidas'!AG78,"")</f>
        <v>13.746320521301243</v>
      </c>
      <c r="AH78" s="79">
        <f>IFERROR('Vida Prima Directa'!AH78/'Vida Pólizas Emitidas'!AH78,"")</f>
        <v>74.510483924724056</v>
      </c>
      <c r="AI78" s="79">
        <f>IFERROR('Vida Prima Directa'!AI78/'Vida Pólizas Emitidas'!AI78,"")</f>
        <v>172.91805605168832</v>
      </c>
      <c r="AJ78" s="79">
        <f>IFERROR('Vida Prima Directa'!AJ78/'Vida Pólizas Emitidas'!AJ78,"")</f>
        <v>367.31924440580258</v>
      </c>
      <c r="AK78" s="79">
        <f>IFERROR('Vida Prima Directa'!AK78/'Vida Pólizas Emitidas'!AK78,"")</f>
        <v>3.6850285608369338</v>
      </c>
      <c r="AL78" s="79" t="str">
        <f>IFERROR('Vida Prima Directa'!AL78/'Vida Pólizas Emitidas'!AL78,"")</f>
        <v/>
      </c>
      <c r="AM78" s="79" t="str">
        <f>IFERROR('Vida Prima Directa'!AM78/'Vida Pólizas Emitidas'!AM78,"")</f>
        <v/>
      </c>
      <c r="AN78" s="79" t="str">
        <f>IFERROR('Vida Prima Directa'!AN78/'Vida Pólizas Emitidas'!AN78,"")</f>
        <v/>
      </c>
      <c r="AO78" s="79" t="str">
        <f>IFERROR('Vida Prima Directa'!AO78/'Vida Pólizas Emitidas'!AO78,"")</f>
        <v/>
      </c>
      <c r="AP78" s="79" t="str">
        <f>IFERROR('Vida Prima Directa'!AP78/'Vida Pólizas Emitidas'!AP78,"")</f>
        <v/>
      </c>
      <c r="AQ78" s="79">
        <f>IFERROR('Vida Prima Directa'!AQ78/'Vida Pólizas Emitidas'!AQ78,"")</f>
        <v>50.419833780803053</v>
      </c>
      <c r="AR78" s="94"/>
      <c r="AS78" s="79">
        <f>IFERROR('Vida Prima Directa'!AS78/'Vida Pólizas Emitidas'!AS78,"")</f>
        <v>87.707988775199269</v>
      </c>
      <c r="AT78" s="60">
        <f t="shared" si="2"/>
        <v>-0.42513977934174219</v>
      </c>
    </row>
    <row r="79" spans="2:46" x14ac:dyDescent="0.2">
      <c r="B79" s="69" t="str">
        <f>'Vida Prima Directa'!B79</f>
        <v xml:space="preserve">C. Accidentes Personales  </v>
      </c>
      <c r="C79" s="79" t="str">
        <f>IFERROR('Vida Prima Directa'!C79/'Vida Pólizas Emitidas'!C79,"")</f>
        <v/>
      </c>
      <c r="D79" s="79" t="str">
        <f>IFERROR('Vida Prima Directa'!D79/'Vida Pólizas Emitidas'!D79,"")</f>
        <v/>
      </c>
      <c r="E79" s="79">
        <f>IFERROR('Vida Prima Directa'!E79/'Vida Pólizas Emitidas'!E79,"")</f>
        <v>11.706581937867981</v>
      </c>
      <c r="F79" s="79">
        <f>IFERROR('Vida Prima Directa'!F79/'Vida Pólizas Emitidas'!F79,"")</f>
        <v>44.319464960668725</v>
      </c>
      <c r="G79" s="79">
        <f>IFERROR('Vida Prima Directa'!G79/'Vida Pólizas Emitidas'!G79,"")</f>
        <v>7.7741722099357631</v>
      </c>
      <c r="H79" s="79">
        <f>IFERROR('Vida Prima Directa'!H79/'Vida Pólizas Emitidas'!H79,"")</f>
        <v>4.6379561208334046</v>
      </c>
      <c r="I79" s="79" t="str">
        <f>IFERROR('Vida Prima Directa'!I79/'Vida Pólizas Emitidas'!I79,"")</f>
        <v/>
      </c>
      <c r="J79" s="79">
        <f>IFERROR('Vida Prima Directa'!J79/'Vida Pólizas Emitidas'!J79,"")</f>
        <v>220.26176287989745</v>
      </c>
      <c r="K79" s="79">
        <f>IFERROR('Vida Prima Directa'!K79/'Vida Pólizas Emitidas'!K79,"")</f>
        <v>1444.6175289005494</v>
      </c>
      <c r="L79" s="79">
        <f>IFERROR('Vida Prima Directa'!L79/'Vida Pólizas Emitidas'!L79,"")</f>
        <v>3796.5006413690171</v>
      </c>
      <c r="M79" s="79" t="str">
        <f>IFERROR('Vida Prima Directa'!M79/'Vida Pólizas Emitidas'!M79,"")</f>
        <v/>
      </c>
      <c r="N79" s="79">
        <f>IFERROR('Vida Prima Directa'!N79/'Vida Pólizas Emitidas'!N79,"")</f>
        <v>1033.0409116995982</v>
      </c>
      <c r="O79" s="79" t="str">
        <f>IFERROR('Vida Prima Directa'!O79/'Vida Pólizas Emitidas'!O79,"")</f>
        <v/>
      </c>
      <c r="P79" s="79">
        <f>IFERROR('Vida Prima Directa'!P79/'Vida Pólizas Emitidas'!P79,"")</f>
        <v>14.725090869588685</v>
      </c>
      <c r="Q79" s="79">
        <f>IFERROR('Vida Prima Directa'!Q79/'Vida Pólizas Emitidas'!Q79,"")</f>
        <v>10430.716076363246</v>
      </c>
      <c r="R79" s="79">
        <f>IFERROR('Vida Prima Directa'!R79/'Vida Pólizas Emitidas'!R79,"")</f>
        <v>5.2721440388445737</v>
      </c>
      <c r="S79" s="79" t="str">
        <f>IFERROR('Vida Prima Directa'!S79/'Vida Pólizas Emitidas'!S79,"")</f>
        <v/>
      </c>
      <c r="T79" s="79" t="str">
        <f>IFERROR('Vida Prima Directa'!T79/'Vida Pólizas Emitidas'!T79,"")</f>
        <v/>
      </c>
      <c r="U79" s="79">
        <f>IFERROR('Vida Prima Directa'!U79/'Vida Pólizas Emitidas'!U79,"")</f>
        <v>3.3372504674696937</v>
      </c>
      <c r="V79" s="79">
        <f>IFERROR('Vida Prima Directa'!V79/'Vida Pólizas Emitidas'!V79,"")</f>
        <v>3560.1571299928528</v>
      </c>
      <c r="W79" s="79" t="str">
        <f>IFERROR('Vida Prima Directa'!W79/'Vida Pólizas Emitidas'!W79,"")</f>
        <v/>
      </c>
      <c r="X79" s="79" t="str">
        <f>IFERROR('Vida Prima Directa'!X79/'Vida Pólizas Emitidas'!X79,"")</f>
        <v/>
      </c>
      <c r="Y79" s="79">
        <f>IFERROR('Vida Prima Directa'!Y79/'Vida Pólizas Emitidas'!Y79,"")</f>
        <v>10.125435227087873</v>
      </c>
      <c r="Z79" s="79">
        <f>IFERROR('Vida Prima Directa'!Z79/'Vida Pólizas Emitidas'!Z79,"")</f>
        <v>20.050416178855599</v>
      </c>
      <c r="AA79" s="79">
        <f>IFERROR('Vida Prima Directa'!AA79/'Vida Pólizas Emitidas'!AA79,"")</f>
        <v>7.4920184113754633</v>
      </c>
      <c r="AB79" s="79" t="str">
        <f>IFERROR('Vida Prima Directa'!AB79/'Vida Pólizas Emitidas'!AB79,"")</f>
        <v/>
      </c>
      <c r="AC79" s="79">
        <f>IFERROR('Vida Prima Directa'!AC79/'Vida Pólizas Emitidas'!AC79,"")</f>
        <v>106.26039938397206</v>
      </c>
      <c r="AD79" s="79" t="str">
        <f>IFERROR('Vida Prima Directa'!AD79/'Vida Pólizas Emitidas'!AD79,"")</f>
        <v/>
      </c>
      <c r="AE79" s="79" t="str">
        <f>IFERROR('Vida Prima Directa'!AE79/'Vida Pólizas Emitidas'!AE79,"")</f>
        <v/>
      </c>
      <c r="AF79" s="79" t="str">
        <f>IFERROR('Vida Prima Directa'!AF79/'Vida Pólizas Emitidas'!AF79,"")</f>
        <v/>
      </c>
      <c r="AG79" s="79">
        <f>IFERROR('Vida Prima Directa'!AG79/'Vida Pólizas Emitidas'!AG79,"")</f>
        <v>4.7722989484291753</v>
      </c>
      <c r="AH79" s="79">
        <f>IFERROR('Vida Prima Directa'!AH79/'Vida Pólizas Emitidas'!AH79,"")</f>
        <v>5.2071356080053297</v>
      </c>
      <c r="AI79" s="79" t="str">
        <f>IFERROR('Vida Prima Directa'!AI79/'Vida Pólizas Emitidas'!AI79,"")</f>
        <v/>
      </c>
      <c r="AJ79" s="79">
        <f>IFERROR('Vida Prima Directa'!AJ79/'Vida Pólizas Emitidas'!AJ79,"")</f>
        <v>31.893901156188296</v>
      </c>
      <c r="AK79" s="79">
        <f>IFERROR('Vida Prima Directa'!AK79/'Vida Pólizas Emitidas'!AK79,"")</f>
        <v>4.0366052287143939</v>
      </c>
      <c r="AL79" s="79" t="str">
        <f>IFERROR('Vida Prima Directa'!AL79/'Vida Pólizas Emitidas'!AL79,"")</f>
        <v/>
      </c>
      <c r="AM79" s="79" t="str">
        <f>IFERROR('Vida Prima Directa'!AM79/'Vida Pólizas Emitidas'!AM79,"")</f>
        <v/>
      </c>
      <c r="AN79" s="79" t="str">
        <f>IFERROR('Vida Prima Directa'!AN79/'Vida Pólizas Emitidas'!AN79,"")</f>
        <v/>
      </c>
      <c r="AO79" s="79" t="str">
        <f>IFERROR('Vida Prima Directa'!AO79/'Vida Pólizas Emitidas'!AO79,"")</f>
        <v/>
      </c>
      <c r="AP79" s="79" t="str">
        <f>IFERROR('Vida Prima Directa'!AP79/'Vida Pólizas Emitidas'!AP79,"")</f>
        <v/>
      </c>
      <c r="AQ79" s="79">
        <f>IFERROR('Vida Prima Directa'!AQ79/'Vida Pólizas Emitidas'!AQ79,"")</f>
        <v>9.6892877821182388</v>
      </c>
      <c r="AR79" s="94"/>
      <c r="AS79" s="79">
        <f>IFERROR('Vida Prima Directa'!AS79/'Vida Pólizas Emitidas'!AS79,"")</f>
        <v>11.235206407574363</v>
      </c>
      <c r="AT79" s="60">
        <f t="shared" si="2"/>
        <v>-0.13759592564440326</v>
      </c>
    </row>
    <row r="80" spans="2:46" x14ac:dyDescent="0.2">
      <c r="B80" s="69" t="str">
        <f>'Vida Prima Directa'!B80</f>
        <v>D. Desgravamen</v>
      </c>
      <c r="C80" s="79" t="str">
        <f>IFERROR('Vida Prima Directa'!C80/'Vida Pólizas Emitidas'!C80,"")</f>
        <v/>
      </c>
      <c r="D80" s="79" t="str">
        <f>IFERROR('Vida Prima Directa'!D80/'Vida Pólizas Emitidas'!D80,"")</f>
        <v/>
      </c>
      <c r="E80" s="79">
        <f>IFERROR('Vida Prima Directa'!E80/'Vida Pólizas Emitidas'!E80,"")</f>
        <v>125309.89113272287</v>
      </c>
      <c r="F80" s="79">
        <f>IFERROR('Vida Prima Directa'!F80/'Vida Pólizas Emitidas'!F80,"")</f>
        <v>23.37834544174369</v>
      </c>
      <c r="G80" s="79">
        <f>IFERROR('Vida Prima Directa'!G80/'Vida Pólizas Emitidas'!G80,"")</f>
        <v>18240.157373887629</v>
      </c>
      <c r="H80" s="79">
        <f>IFERROR('Vida Prima Directa'!H80/'Vida Pólizas Emitidas'!H80,"")</f>
        <v>2698.8694435004641</v>
      </c>
      <c r="I80" s="79" t="str">
        <f>IFERROR('Vida Prima Directa'!I80/'Vida Pólizas Emitidas'!I80,"")</f>
        <v/>
      </c>
      <c r="J80" s="79" t="str">
        <f>IFERROR('Vida Prima Directa'!J80/'Vida Pólizas Emitidas'!J80,"")</f>
        <v/>
      </c>
      <c r="K80" s="79">
        <f>IFERROR('Vida Prima Directa'!K80/'Vida Pólizas Emitidas'!K80,"")</f>
        <v>18612.316068470685</v>
      </c>
      <c r="L80" s="79" t="str">
        <f>IFERROR('Vida Prima Directa'!L80/'Vida Pólizas Emitidas'!L80,"")</f>
        <v/>
      </c>
      <c r="M80" s="79" t="str">
        <f>IFERROR('Vida Prima Directa'!M80/'Vida Pólizas Emitidas'!M80,"")</f>
        <v/>
      </c>
      <c r="N80" s="79" t="str">
        <f>IFERROR('Vida Prima Directa'!N80/'Vida Pólizas Emitidas'!N80,"")</f>
        <v/>
      </c>
      <c r="O80" s="79" t="str">
        <f>IFERROR('Vida Prima Directa'!O80/'Vida Pólizas Emitidas'!O80,"")</f>
        <v/>
      </c>
      <c r="P80" s="79" t="str">
        <f>IFERROR('Vida Prima Directa'!P80/'Vida Pólizas Emitidas'!P80,"")</f>
        <v/>
      </c>
      <c r="Q80" s="79">
        <f>IFERROR('Vida Prima Directa'!Q80/'Vida Pólizas Emitidas'!Q80,"")</f>
        <v>10.331148978950319</v>
      </c>
      <c r="R80" s="79" t="str">
        <f>IFERROR('Vida Prima Directa'!R80/'Vida Pólizas Emitidas'!R80,"")</f>
        <v/>
      </c>
      <c r="S80" s="79" t="str">
        <f>IFERROR('Vida Prima Directa'!S80/'Vida Pólizas Emitidas'!S80,"")</f>
        <v/>
      </c>
      <c r="T80" s="79" t="str">
        <f>IFERROR('Vida Prima Directa'!T80/'Vida Pólizas Emitidas'!T80,"")</f>
        <v/>
      </c>
      <c r="U80" s="79">
        <f>IFERROR('Vida Prima Directa'!U80/'Vida Pólizas Emitidas'!U80,"")</f>
        <v>2189.618538717375</v>
      </c>
      <c r="V80" s="79">
        <f>IFERROR('Vida Prima Directa'!V80/'Vida Pólizas Emitidas'!V80,"")</f>
        <v>2382.0563998289495</v>
      </c>
      <c r="W80" s="79" t="str">
        <f>IFERROR('Vida Prima Directa'!W80/'Vida Pólizas Emitidas'!W80,"")</f>
        <v/>
      </c>
      <c r="X80" s="79" t="str">
        <f>IFERROR('Vida Prima Directa'!X80/'Vida Pólizas Emitidas'!X80,"")</f>
        <v/>
      </c>
      <c r="Y80" s="79">
        <f>IFERROR('Vida Prima Directa'!Y80/'Vida Pólizas Emitidas'!Y80,"")</f>
        <v>0.4940156396547154</v>
      </c>
      <c r="Z80" s="79" t="str">
        <f>IFERROR('Vida Prima Directa'!Z80/'Vida Pólizas Emitidas'!Z80,"")</f>
        <v/>
      </c>
      <c r="AA80" s="79" t="str">
        <f>IFERROR('Vida Prima Directa'!AA80/'Vida Pólizas Emitidas'!AA80,"")</f>
        <v/>
      </c>
      <c r="AB80" s="79" t="str">
        <f>IFERROR('Vida Prima Directa'!AB80/'Vida Pólizas Emitidas'!AB80,"")</f>
        <v/>
      </c>
      <c r="AC80" s="79">
        <f>IFERROR('Vida Prima Directa'!AC80/'Vida Pólizas Emitidas'!AC80,"")</f>
        <v>66.167126998265232</v>
      </c>
      <c r="AD80" s="79" t="str">
        <f>IFERROR('Vida Prima Directa'!AD80/'Vida Pólizas Emitidas'!AD80,"")</f>
        <v/>
      </c>
      <c r="AE80" s="79" t="str">
        <f>IFERROR('Vida Prima Directa'!AE80/'Vida Pólizas Emitidas'!AE80,"")</f>
        <v/>
      </c>
      <c r="AF80" s="79">
        <f>IFERROR('Vida Prima Directa'!AF80/'Vida Pólizas Emitidas'!AF80,"")</f>
        <v>111462.6513492026</v>
      </c>
      <c r="AG80" s="79">
        <f>IFERROR('Vida Prima Directa'!AG80/'Vida Pólizas Emitidas'!AG80,"")</f>
        <v>5.9648116767317001</v>
      </c>
      <c r="AH80" s="79" t="str">
        <f>IFERROR('Vida Prima Directa'!AH80/'Vida Pólizas Emitidas'!AH80,"")</f>
        <v/>
      </c>
      <c r="AI80" s="79" t="str">
        <f>IFERROR('Vida Prima Directa'!AI80/'Vida Pólizas Emitidas'!AI80,"")</f>
        <v/>
      </c>
      <c r="AJ80" s="79" t="str">
        <f>IFERROR('Vida Prima Directa'!AJ80/'Vida Pólizas Emitidas'!AJ80,"")</f>
        <v/>
      </c>
      <c r="AK80" s="79" t="str">
        <f>IFERROR('Vida Prima Directa'!AK80/'Vida Pólizas Emitidas'!AK80,"")</f>
        <v/>
      </c>
      <c r="AL80" s="79" t="str">
        <f>IFERROR('Vida Prima Directa'!AL80/'Vida Pólizas Emitidas'!AL80,"")</f>
        <v/>
      </c>
      <c r="AM80" s="79" t="str">
        <f>IFERROR('Vida Prima Directa'!AM80/'Vida Pólizas Emitidas'!AM80,"")</f>
        <v/>
      </c>
      <c r="AN80" s="79" t="str">
        <f>IFERROR('Vida Prima Directa'!AN80/'Vida Pólizas Emitidas'!AN80,"")</f>
        <v/>
      </c>
      <c r="AO80" s="79" t="str">
        <f>IFERROR('Vida Prima Directa'!AO80/'Vida Pólizas Emitidas'!AO80,"")</f>
        <v/>
      </c>
      <c r="AP80" s="79" t="str">
        <f>IFERROR('Vida Prima Directa'!AP80/'Vida Pólizas Emitidas'!AP80,"")</f>
        <v/>
      </c>
      <c r="AQ80" s="79">
        <f>IFERROR('Vida Prima Directa'!AQ80/'Vida Pólizas Emitidas'!AQ80,"")</f>
        <v>88.482528417346501</v>
      </c>
      <c r="AR80" s="94"/>
      <c r="AS80" s="79">
        <f>IFERROR('Vida Prima Directa'!AS80/'Vida Pólizas Emitidas'!AS80,"")</f>
        <v>71.745609498612865</v>
      </c>
      <c r="AT80" s="60">
        <f t="shared" si="2"/>
        <v>0.23328143750813402</v>
      </c>
    </row>
    <row r="81" spans="2:46" x14ac:dyDescent="0.2">
      <c r="B81" s="69" t="str">
        <f>'Vida Prima Directa'!B81</f>
        <v xml:space="preserve">E. Seguros con Cuenta Única de Inversión (CUI)  </v>
      </c>
      <c r="C81" s="79" t="str">
        <f>IFERROR('Vida Prima Directa'!C81/'Vida Pólizas Emitidas'!C81,"")</f>
        <v/>
      </c>
      <c r="D81" s="79" t="str">
        <f>IFERROR('Vida Prima Directa'!D81/'Vida Pólizas Emitidas'!D81,"")</f>
        <v/>
      </c>
      <c r="E81" s="79" t="str">
        <f>IFERROR('Vida Prima Directa'!E81/'Vida Pólizas Emitidas'!E81,"")</f>
        <v/>
      </c>
      <c r="F81" s="79" t="str">
        <f>IFERROR('Vida Prima Directa'!F81/'Vida Pólizas Emitidas'!F81,"")</f>
        <v/>
      </c>
      <c r="G81" s="79">
        <f>IFERROR('Vida Prima Directa'!G81/'Vida Pólizas Emitidas'!G81,"")</f>
        <v>612.50650611043886</v>
      </c>
      <c r="H81" s="79" t="str">
        <f>IFERROR('Vida Prima Directa'!H81/'Vida Pólizas Emitidas'!H81,"")</f>
        <v/>
      </c>
      <c r="I81" s="79" t="str">
        <f>IFERROR('Vida Prima Directa'!I81/'Vida Pólizas Emitidas'!I81,"")</f>
        <v/>
      </c>
      <c r="J81" s="79" t="str">
        <f>IFERROR('Vida Prima Directa'!J81/'Vida Pólizas Emitidas'!J81,"")</f>
        <v/>
      </c>
      <c r="K81" s="79" t="str">
        <f>IFERROR('Vida Prima Directa'!K81/'Vida Pólizas Emitidas'!K81,"")</f>
        <v/>
      </c>
      <c r="L81" s="79">
        <f>IFERROR('Vida Prima Directa'!L81/'Vida Pólizas Emitidas'!L81,"")</f>
        <v>831.72240118245475</v>
      </c>
      <c r="M81" s="79" t="str">
        <f>IFERROR('Vida Prima Directa'!M81/'Vida Pólizas Emitidas'!M81,"")</f>
        <v/>
      </c>
      <c r="N81" s="79" t="str">
        <f>IFERROR('Vida Prima Directa'!N81/'Vida Pólizas Emitidas'!N81,"")</f>
        <v/>
      </c>
      <c r="O81" s="79" t="str">
        <f>IFERROR('Vida Prima Directa'!O81/'Vida Pólizas Emitidas'!O81,"")</f>
        <v/>
      </c>
      <c r="P81" s="79" t="str">
        <f>IFERROR('Vida Prima Directa'!P81/'Vida Pólizas Emitidas'!P81,"")</f>
        <v/>
      </c>
      <c r="Q81" s="79">
        <f>IFERROR('Vida Prima Directa'!Q81/'Vida Pólizas Emitidas'!Q81,"")</f>
        <v>3285.3739223273669</v>
      </c>
      <c r="R81" s="79">
        <f>IFERROR('Vida Prima Directa'!R81/'Vida Pólizas Emitidas'!R81,"")</f>
        <v>79.372485402784932</v>
      </c>
      <c r="S81" s="79" t="str">
        <f>IFERROR('Vida Prima Directa'!S81/'Vida Pólizas Emitidas'!S81,"")</f>
        <v/>
      </c>
      <c r="T81" s="79" t="str">
        <f>IFERROR('Vida Prima Directa'!T81/'Vida Pólizas Emitidas'!T81,"")</f>
        <v/>
      </c>
      <c r="U81" s="79" t="str">
        <f>IFERROR('Vida Prima Directa'!U81/'Vida Pólizas Emitidas'!U81,"")</f>
        <v/>
      </c>
      <c r="V81" s="79" t="str">
        <f>IFERROR('Vida Prima Directa'!V81/'Vida Pólizas Emitidas'!V81,"")</f>
        <v/>
      </c>
      <c r="W81" s="79" t="str">
        <f>IFERROR('Vida Prima Directa'!W81/'Vida Pólizas Emitidas'!W81,"")</f>
        <v/>
      </c>
      <c r="X81" s="79" t="str">
        <f>IFERROR('Vida Prima Directa'!X81/'Vida Pólizas Emitidas'!X81,"")</f>
        <v/>
      </c>
      <c r="Y81" s="79" t="str">
        <f>IFERROR('Vida Prima Directa'!Y81/'Vida Pólizas Emitidas'!Y81,"")</f>
        <v/>
      </c>
      <c r="Z81" s="79">
        <f>IFERROR('Vida Prima Directa'!Z81/'Vida Pólizas Emitidas'!Z81,"")</f>
        <v>66.271625088446939</v>
      </c>
      <c r="AA81" s="79">
        <f>IFERROR('Vida Prima Directa'!AA81/'Vida Pólizas Emitidas'!AA81,"")</f>
        <v>682.68208751884902</v>
      </c>
      <c r="AB81" s="79">
        <f>IFERROR('Vida Prima Directa'!AB81/'Vida Pólizas Emitidas'!AB81,"")</f>
        <v>348.34955920436846</v>
      </c>
      <c r="AC81" s="79">
        <f>IFERROR('Vida Prima Directa'!AC81/'Vida Pólizas Emitidas'!AC81,"")</f>
        <v>31521.797925277187</v>
      </c>
      <c r="AD81" s="79">
        <f>IFERROR('Vida Prima Directa'!AD81/'Vida Pólizas Emitidas'!AD81,"")</f>
        <v>13167.008961117914</v>
      </c>
      <c r="AE81" s="79" t="str">
        <f>IFERROR('Vida Prima Directa'!AE81/'Vida Pólizas Emitidas'!AE81,"")</f>
        <v/>
      </c>
      <c r="AF81" s="79" t="str">
        <f>IFERROR('Vida Prima Directa'!AF81/'Vida Pólizas Emitidas'!AF81,"")</f>
        <v/>
      </c>
      <c r="AG81" s="79" t="str">
        <f>IFERROR('Vida Prima Directa'!AG81/'Vida Pólizas Emitidas'!AG81,"")</f>
        <v/>
      </c>
      <c r="AH81" s="79">
        <f>IFERROR('Vida Prima Directa'!AH81/'Vida Pólizas Emitidas'!AH81,"")</f>
        <v>355.67109079275883</v>
      </c>
      <c r="AI81" s="79">
        <f>IFERROR('Vida Prima Directa'!AI81/'Vida Pólizas Emitidas'!AI81,"")</f>
        <v>14028.055594309311</v>
      </c>
      <c r="AJ81" s="79" t="str">
        <f>IFERROR('Vida Prima Directa'!AJ81/'Vida Pólizas Emitidas'!AJ81,"")</f>
        <v/>
      </c>
      <c r="AK81" s="79" t="str">
        <f>IFERROR('Vida Prima Directa'!AK81/'Vida Pólizas Emitidas'!AK81,"")</f>
        <v/>
      </c>
      <c r="AL81" s="79" t="str">
        <f>IFERROR('Vida Prima Directa'!AL81/'Vida Pólizas Emitidas'!AL81,"")</f>
        <v/>
      </c>
      <c r="AM81" s="79" t="str">
        <f>IFERROR('Vida Prima Directa'!AM81/'Vida Pólizas Emitidas'!AM81,"")</f>
        <v/>
      </c>
      <c r="AN81" s="79" t="str">
        <f>IFERROR('Vida Prima Directa'!AN81/'Vida Pólizas Emitidas'!AN81,"")</f>
        <v/>
      </c>
      <c r="AO81" s="79" t="str">
        <f>IFERROR('Vida Prima Directa'!AO81/'Vida Pólizas Emitidas'!AO81,"")</f>
        <v/>
      </c>
      <c r="AP81" s="79" t="str">
        <f>IFERROR('Vida Prima Directa'!AP81/'Vida Pólizas Emitidas'!AP81,"")</f>
        <v/>
      </c>
      <c r="AQ81" s="79">
        <f>IFERROR('Vida Prima Directa'!AQ81/'Vida Pólizas Emitidas'!AQ81,"")</f>
        <v>180.62728840866762</v>
      </c>
      <c r="AR81" s="94"/>
      <c r="AS81" s="79">
        <f>IFERROR('Vida Prima Directa'!AS81/'Vida Pólizas Emitidas'!AS81,"")</f>
        <v>153.58002656624814</v>
      </c>
      <c r="AT81" s="60">
        <f t="shared" si="2"/>
        <v>0.17611184505657329</v>
      </c>
    </row>
    <row r="82" spans="2:46" x14ac:dyDescent="0.2">
      <c r="B82" s="69" t="str">
        <f>'Vida Prima Directa'!B82</f>
        <v xml:space="preserve">F. Mixto o Dotal  </v>
      </c>
      <c r="C82" s="79" t="str">
        <f>IFERROR('Vida Prima Directa'!C82/'Vida Pólizas Emitidas'!C82,"")</f>
        <v/>
      </c>
      <c r="D82" s="79" t="str">
        <f>IFERROR('Vida Prima Directa'!D82/'Vida Pólizas Emitidas'!D82,"")</f>
        <v/>
      </c>
      <c r="E82" s="79" t="str">
        <f>IFERROR('Vida Prima Directa'!E82/'Vida Pólizas Emitidas'!E82,"")</f>
        <v/>
      </c>
      <c r="F82" s="79" t="str">
        <f>IFERROR('Vida Prima Directa'!F82/'Vida Pólizas Emitidas'!F82,"")</f>
        <v/>
      </c>
      <c r="G82" s="79" t="str">
        <f>IFERROR('Vida Prima Directa'!G82/'Vida Pólizas Emitidas'!G82,"")</f>
        <v/>
      </c>
      <c r="H82" s="79" t="str">
        <f>IFERROR('Vida Prima Directa'!H82/'Vida Pólizas Emitidas'!H82,"")</f>
        <v/>
      </c>
      <c r="I82" s="79" t="str">
        <f>IFERROR('Vida Prima Directa'!I82/'Vida Pólizas Emitidas'!I82,"")</f>
        <v/>
      </c>
      <c r="J82" s="79" t="str">
        <f>IFERROR('Vida Prima Directa'!J82/'Vida Pólizas Emitidas'!J82,"")</f>
        <v/>
      </c>
      <c r="K82" s="79" t="str">
        <f>IFERROR('Vida Prima Directa'!K82/'Vida Pólizas Emitidas'!K82,"")</f>
        <v/>
      </c>
      <c r="L82" s="79" t="str">
        <f>IFERROR('Vida Prima Directa'!L82/'Vida Pólizas Emitidas'!L82,"")</f>
        <v/>
      </c>
      <c r="M82" s="79" t="str">
        <f>IFERROR('Vida Prima Directa'!M82/'Vida Pólizas Emitidas'!M82,"")</f>
        <v/>
      </c>
      <c r="N82" s="79" t="str">
        <f>IFERROR('Vida Prima Directa'!N82/'Vida Pólizas Emitidas'!N82,"")</f>
        <v/>
      </c>
      <c r="O82" s="79" t="str">
        <f>IFERROR('Vida Prima Directa'!O82/'Vida Pólizas Emitidas'!O82,"")</f>
        <v/>
      </c>
      <c r="P82" s="79" t="str">
        <f>IFERROR('Vida Prima Directa'!P82/'Vida Pólizas Emitidas'!P82,"")</f>
        <v/>
      </c>
      <c r="Q82" s="79">
        <f>IFERROR('Vida Prima Directa'!Q82/'Vida Pólizas Emitidas'!Q82,"")</f>
        <v>379.19443946434467</v>
      </c>
      <c r="R82" s="79" t="str">
        <f>IFERROR('Vida Prima Directa'!R82/'Vida Pólizas Emitidas'!R82,"")</f>
        <v/>
      </c>
      <c r="S82" s="79" t="str">
        <f>IFERROR('Vida Prima Directa'!S82/'Vida Pólizas Emitidas'!S82,"")</f>
        <v/>
      </c>
      <c r="T82" s="79" t="str">
        <f>IFERROR('Vida Prima Directa'!T82/'Vida Pólizas Emitidas'!T82,"")</f>
        <v/>
      </c>
      <c r="U82" s="79" t="str">
        <f>IFERROR('Vida Prima Directa'!U82/'Vida Pólizas Emitidas'!U82,"")</f>
        <v/>
      </c>
      <c r="V82" s="79" t="str">
        <f>IFERROR('Vida Prima Directa'!V82/'Vida Pólizas Emitidas'!V82,"")</f>
        <v/>
      </c>
      <c r="W82" s="79" t="str">
        <f>IFERROR('Vida Prima Directa'!W82/'Vida Pólizas Emitidas'!W82,"")</f>
        <v/>
      </c>
      <c r="X82" s="79">
        <f>IFERROR('Vida Prima Directa'!X82/'Vida Pólizas Emitidas'!X82,"")</f>
        <v>43.877086547336397</v>
      </c>
      <c r="Y82" s="79" t="str">
        <f>IFERROR('Vida Prima Directa'!Y82/'Vida Pólizas Emitidas'!Y82,"")</f>
        <v/>
      </c>
      <c r="Z82" s="79" t="str">
        <f>IFERROR('Vida Prima Directa'!Z82/'Vida Pólizas Emitidas'!Z82,"")</f>
        <v/>
      </c>
      <c r="AA82" s="79">
        <f>IFERROR('Vida Prima Directa'!AA82/'Vida Pólizas Emitidas'!AA82,"")</f>
        <v>237.40973823448155</v>
      </c>
      <c r="AB82" s="79" t="str">
        <f>IFERROR('Vida Prima Directa'!AB82/'Vida Pólizas Emitidas'!AB82,"")</f>
        <v/>
      </c>
      <c r="AC82" s="79" t="str">
        <f>IFERROR('Vida Prima Directa'!AC82/'Vida Pólizas Emitidas'!AC82,"")</f>
        <v/>
      </c>
      <c r="AD82" s="79" t="str">
        <f>IFERROR('Vida Prima Directa'!AD82/'Vida Pólizas Emitidas'!AD82,"")</f>
        <v/>
      </c>
      <c r="AE82" s="79" t="str">
        <f>IFERROR('Vida Prima Directa'!AE82/'Vida Pólizas Emitidas'!AE82,"")</f>
        <v/>
      </c>
      <c r="AF82" s="79" t="str">
        <f>IFERROR('Vida Prima Directa'!AF82/'Vida Pólizas Emitidas'!AF82,"")</f>
        <v/>
      </c>
      <c r="AG82" s="79" t="str">
        <f>IFERROR('Vida Prima Directa'!AG82/'Vida Pólizas Emitidas'!AG82,"")</f>
        <v/>
      </c>
      <c r="AH82" s="79">
        <f>IFERROR('Vida Prima Directa'!AH82/'Vida Pólizas Emitidas'!AH82,"")</f>
        <v>22.217602002431324</v>
      </c>
      <c r="AI82" s="79" t="str">
        <f>IFERROR('Vida Prima Directa'!AI82/'Vida Pólizas Emitidas'!AI82,"")</f>
        <v/>
      </c>
      <c r="AJ82" s="79" t="str">
        <f>IFERROR('Vida Prima Directa'!AJ82/'Vida Pólizas Emitidas'!AJ82,"")</f>
        <v/>
      </c>
      <c r="AK82" s="79" t="str">
        <f>IFERROR('Vida Prima Directa'!AK82/'Vida Pólizas Emitidas'!AK82,"")</f>
        <v/>
      </c>
      <c r="AL82" s="79" t="str">
        <f>IFERROR('Vida Prima Directa'!AL82/'Vida Pólizas Emitidas'!AL82,"")</f>
        <v/>
      </c>
      <c r="AM82" s="79" t="str">
        <f>IFERROR('Vida Prima Directa'!AM82/'Vida Pólizas Emitidas'!AM82,"")</f>
        <v/>
      </c>
      <c r="AN82" s="79" t="str">
        <f>IFERROR('Vida Prima Directa'!AN82/'Vida Pólizas Emitidas'!AN82,"")</f>
        <v/>
      </c>
      <c r="AO82" s="79" t="str">
        <f>IFERROR('Vida Prima Directa'!AO82/'Vida Pólizas Emitidas'!AO82,"")</f>
        <v/>
      </c>
      <c r="AP82" s="79" t="str">
        <f>IFERROR('Vida Prima Directa'!AP82/'Vida Pólizas Emitidas'!AP82,"")</f>
        <v/>
      </c>
      <c r="AQ82" s="79">
        <f>IFERROR('Vida Prima Directa'!AQ82/'Vida Pólizas Emitidas'!AQ82,"")</f>
        <v>66.230782268875245</v>
      </c>
      <c r="AR82" s="94"/>
      <c r="AS82" s="79">
        <f>IFERROR('Vida Prima Directa'!AS82/'Vida Pólizas Emitidas'!AS82,"")</f>
        <v>95.192981295975116</v>
      </c>
      <c r="AT82" s="60">
        <f t="shared" si="2"/>
        <v>-0.30424721059056092</v>
      </c>
    </row>
    <row r="83" spans="2:46" x14ac:dyDescent="0.2">
      <c r="B83" s="69" t="str">
        <f>'Vida Prima Directa'!B83</f>
        <v xml:space="preserve">G. Rentas Privadas y Otras Rentas  </v>
      </c>
      <c r="C83" s="79" t="str">
        <f>IFERROR('Vida Prima Directa'!C83/'Vida Pólizas Emitidas'!C83,"")</f>
        <v/>
      </c>
      <c r="D83" s="79" t="str">
        <f>IFERROR('Vida Prima Directa'!D83/'Vida Pólizas Emitidas'!D83,"")</f>
        <v/>
      </c>
      <c r="E83" s="79" t="str">
        <f>IFERROR('Vida Prima Directa'!E83/'Vida Pólizas Emitidas'!E83,"")</f>
        <v/>
      </c>
      <c r="F83" s="79" t="str">
        <f>IFERROR('Vida Prima Directa'!F83/'Vida Pólizas Emitidas'!F83,"")</f>
        <v/>
      </c>
      <c r="G83" s="79" t="str">
        <f>IFERROR('Vida Prima Directa'!G83/'Vida Pólizas Emitidas'!G83,"")</f>
        <v/>
      </c>
      <c r="H83" s="79" t="str">
        <f>IFERROR('Vida Prima Directa'!H83/'Vida Pólizas Emitidas'!H83,"")</f>
        <v/>
      </c>
      <c r="I83" s="79" t="str">
        <f>IFERROR('Vida Prima Directa'!I83/'Vida Pólizas Emitidas'!I83,"")</f>
        <v/>
      </c>
      <c r="J83" s="79" t="str">
        <f>IFERROR('Vida Prima Directa'!J83/'Vida Pólizas Emitidas'!J83,"")</f>
        <v/>
      </c>
      <c r="K83" s="79" t="str">
        <f>IFERROR('Vida Prima Directa'!K83/'Vida Pólizas Emitidas'!K83,"")</f>
        <v/>
      </c>
      <c r="L83" s="79" t="str">
        <f>IFERROR('Vida Prima Directa'!L83/'Vida Pólizas Emitidas'!L83,"")</f>
        <v/>
      </c>
      <c r="M83" s="79" t="str">
        <f>IFERROR('Vida Prima Directa'!M83/'Vida Pólizas Emitidas'!M83,"")</f>
        <v/>
      </c>
      <c r="N83" s="79" t="str">
        <f>IFERROR('Vida Prima Directa'!N83/'Vida Pólizas Emitidas'!N83,"")</f>
        <v/>
      </c>
      <c r="O83" s="79" t="str">
        <f>IFERROR('Vida Prima Directa'!O83/'Vida Pólizas Emitidas'!O83,"")</f>
        <v/>
      </c>
      <c r="P83" s="79" t="str">
        <f>IFERROR('Vida Prima Directa'!P83/'Vida Pólizas Emitidas'!P83,"")</f>
        <v/>
      </c>
      <c r="Q83" s="79" t="str">
        <f>IFERROR('Vida Prima Directa'!Q83/'Vida Pólizas Emitidas'!Q83,"")</f>
        <v/>
      </c>
      <c r="R83" s="79" t="str">
        <f>IFERROR('Vida Prima Directa'!R83/'Vida Pólizas Emitidas'!R83,"")</f>
        <v/>
      </c>
      <c r="S83" s="79" t="str">
        <f>IFERROR('Vida Prima Directa'!S83/'Vida Pólizas Emitidas'!S83,"")</f>
        <v/>
      </c>
      <c r="T83" s="79" t="str">
        <f>IFERROR('Vida Prima Directa'!T83/'Vida Pólizas Emitidas'!T83,"")</f>
        <v/>
      </c>
      <c r="U83" s="79" t="str">
        <f>IFERROR('Vida Prima Directa'!U83/'Vida Pólizas Emitidas'!U83,"")</f>
        <v/>
      </c>
      <c r="V83" s="79" t="str">
        <f>IFERROR('Vida Prima Directa'!V83/'Vida Pólizas Emitidas'!V83,"")</f>
        <v/>
      </c>
      <c r="W83" s="79" t="str">
        <f>IFERROR('Vida Prima Directa'!W83/'Vida Pólizas Emitidas'!W83,"")</f>
        <v/>
      </c>
      <c r="X83" s="79" t="str">
        <f>IFERROR('Vida Prima Directa'!X83/'Vida Pólizas Emitidas'!X83,"")</f>
        <v/>
      </c>
      <c r="Y83" s="79" t="str">
        <f>IFERROR('Vida Prima Directa'!Y83/'Vida Pólizas Emitidas'!Y83,"")</f>
        <v/>
      </c>
      <c r="Z83" s="79">
        <f>IFERROR('Vida Prima Directa'!Z83/'Vida Pólizas Emitidas'!Z83,"")</f>
        <v>13382.200788974171</v>
      </c>
      <c r="AA83" s="79" t="str">
        <f>IFERROR('Vida Prima Directa'!AA83/'Vida Pólizas Emitidas'!AA83,"")</f>
        <v/>
      </c>
      <c r="AB83" s="79" t="str">
        <f>IFERROR('Vida Prima Directa'!AB83/'Vida Pólizas Emitidas'!AB83,"")</f>
        <v/>
      </c>
      <c r="AC83" s="79" t="str">
        <f>IFERROR('Vida Prima Directa'!AC83/'Vida Pólizas Emitidas'!AC83,"")</f>
        <v/>
      </c>
      <c r="AD83" s="79">
        <f>IFERROR('Vida Prima Directa'!AD83/'Vida Pólizas Emitidas'!AD83,"")</f>
        <v>17166.999435613889</v>
      </c>
      <c r="AE83" s="79" t="str">
        <f>IFERROR('Vida Prima Directa'!AE83/'Vida Pólizas Emitidas'!AE83,"")</f>
        <v/>
      </c>
      <c r="AF83" s="79" t="str">
        <f>IFERROR('Vida Prima Directa'!AF83/'Vida Pólizas Emitidas'!AF83,"")</f>
        <v/>
      </c>
      <c r="AG83" s="79" t="str">
        <f>IFERROR('Vida Prima Directa'!AG83/'Vida Pólizas Emitidas'!AG83,"")</f>
        <v/>
      </c>
      <c r="AH83" s="79" t="str">
        <f>IFERROR('Vida Prima Directa'!AH83/'Vida Pólizas Emitidas'!AH83,"")</f>
        <v/>
      </c>
      <c r="AI83" s="79" t="str">
        <f>IFERROR('Vida Prima Directa'!AI83/'Vida Pólizas Emitidas'!AI83,"")</f>
        <v/>
      </c>
      <c r="AJ83" s="79" t="str">
        <f>IFERROR('Vida Prima Directa'!AJ83/'Vida Pólizas Emitidas'!AJ83,"")</f>
        <v/>
      </c>
      <c r="AK83" s="79" t="str">
        <f>IFERROR('Vida Prima Directa'!AK83/'Vida Pólizas Emitidas'!AK83,"")</f>
        <v/>
      </c>
      <c r="AL83" s="79" t="str">
        <f>IFERROR('Vida Prima Directa'!AL83/'Vida Pólizas Emitidas'!AL83,"")</f>
        <v/>
      </c>
      <c r="AM83" s="79" t="str">
        <f>IFERROR('Vida Prima Directa'!AM83/'Vida Pólizas Emitidas'!AM83,"")</f>
        <v/>
      </c>
      <c r="AN83" s="79" t="str">
        <f>IFERROR('Vida Prima Directa'!AN83/'Vida Pólizas Emitidas'!AN83,"")</f>
        <v/>
      </c>
      <c r="AO83" s="79" t="str">
        <f>IFERROR('Vida Prima Directa'!AO83/'Vida Pólizas Emitidas'!AO83,"")</f>
        <v/>
      </c>
      <c r="AP83" s="79" t="str">
        <f>IFERROR('Vida Prima Directa'!AP83/'Vida Pólizas Emitidas'!AP83,"")</f>
        <v/>
      </c>
      <c r="AQ83" s="79">
        <f>IFERROR('Vida Prima Directa'!AQ83/'Vida Pólizas Emitidas'!AQ83,"")</f>
        <v>27209.833586042689</v>
      </c>
      <c r="AR83" s="94"/>
      <c r="AS83" s="79">
        <f>IFERROR('Vida Prima Directa'!AS83/'Vida Pólizas Emitidas'!AS83,"")</f>
        <v>15568.856979112214</v>
      </c>
      <c r="AT83" s="60">
        <f t="shared" si="2"/>
        <v>0.74770913642205494</v>
      </c>
    </row>
    <row r="84" spans="2:46" x14ac:dyDescent="0.2">
      <c r="B84" s="69" t="str">
        <f>'Vida Prima Directa'!B84</f>
        <v>H. Seguros con Ahorro Previsional</v>
      </c>
      <c r="C84" s="79" t="str">
        <f>IFERROR('Vida Prima Directa'!C84/'Vida Pólizas Emitidas'!C84,"")</f>
        <v/>
      </c>
      <c r="D84" s="79" t="str">
        <f>IFERROR('Vida Prima Directa'!D84/'Vida Pólizas Emitidas'!D84,"")</f>
        <v/>
      </c>
      <c r="E84" s="79" t="str">
        <f>IFERROR('Vida Prima Directa'!E84/'Vida Pólizas Emitidas'!E84,"")</f>
        <v/>
      </c>
      <c r="F84" s="79" t="str">
        <f>IFERROR('Vida Prima Directa'!F84/'Vida Pólizas Emitidas'!F84,"")</f>
        <v/>
      </c>
      <c r="G84" s="79">
        <f>IFERROR('Vida Prima Directa'!G84/'Vida Pólizas Emitidas'!G84,"")</f>
        <v>29.688005271715589</v>
      </c>
      <c r="H84" s="79" t="str">
        <f>IFERROR('Vida Prima Directa'!H84/'Vida Pólizas Emitidas'!H84,"")</f>
        <v/>
      </c>
      <c r="I84" s="79" t="str">
        <f>IFERROR('Vida Prima Directa'!I84/'Vida Pólizas Emitidas'!I84,"")</f>
        <v/>
      </c>
      <c r="J84" s="79" t="str">
        <f>IFERROR('Vida Prima Directa'!J84/'Vida Pólizas Emitidas'!J84,"")</f>
        <v/>
      </c>
      <c r="K84" s="79" t="str">
        <f>IFERROR('Vida Prima Directa'!K84/'Vida Pólizas Emitidas'!K84,"")</f>
        <v/>
      </c>
      <c r="L84" s="79">
        <f>IFERROR('Vida Prima Directa'!L84/'Vida Pólizas Emitidas'!L84,"")</f>
        <v>973.19316518545133</v>
      </c>
      <c r="M84" s="79" t="str">
        <f>IFERROR('Vida Prima Directa'!M84/'Vida Pólizas Emitidas'!M84,"")</f>
        <v/>
      </c>
      <c r="N84" s="79" t="str">
        <f>IFERROR('Vida Prima Directa'!N84/'Vida Pólizas Emitidas'!N84,"")</f>
        <v/>
      </c>
      <c r="O84" s="79" t="str">
        <f>IFERROR('Vida Prima Directa'!O84/'Vida Pólizas Emitidas'!O84,"")</f>
        <v/>
      </c>
      <c r="P84" s="79" t="str">
        <f>IFERROR('Vida Prima Directa'!P84/'Vida Pólizas Emitidas'!P84,"")</f>
        <v/>
      </c>
      <c r="Q84" s="79">
        <f>IFERROR('Vida Prima Directa'!Q84/'Vida Pólizas Emitidas'!Q84,"")</f>
        <v>1935.4101788494031</v>
      </c>
      <c r="R84" s="79">
        <f>IFERROR('Vida Prima Directa'!R84/'Vida Pólizas Emitidas'!R84,"")</f>
        <v>740.68880862874187</v>
      </c>
      <c r="S84" s="79" t="str">
        <f>IFERROR('Vida Prima Directa'!S84/'Vida Pólizas Emitidas'!S84,"")</f>
        <v/>
      </c>
      <c r="T84" s="79" t="str">
        <f>IFERROR('Vida Prima Directa'!T84/'Vida Pólizas Emitidas'!T84,"")</f>
        <v/>
      </c>
      <c r="U84" s="79" t="str">
        <f>IFERROR('Vida Prima Directa'!U84/'Vida Pólizas Emitidas'!U84,"")</f>
        <v/>
      </c>
      <c r="V84" s="79" t="str">
        <f>IFERROR('Vida Prima Directa'!V84/'Vida Pólizas Emitidas'!V84,"")</f>
        <v/>
      </c>
      <c r="W84" s="79" t="str">
        <f>IFERROR('Vida Prima Directa'!W84/'Vida Pólizas Emitidas'!W84,"")</f>
        <v/>
      </c>
      <c r="X84" s="79" t="str">
        <f>IFERROR('Vida Prima Directa'!X84/'Vida Pólizas Emitidas'!X84,"")</f>
        <v/>
      </c>
      <c r="Y84" s="79" t="str">
        <f>IFERROR('Vida Prima Directa'!Y84/'Vida Pólizas Emitidas'!Y84,"")</f>
        <v/>
      </c>
      <c r="Z84" s="79">
        <f>IFERROR('Vida Prima Directa'!Z84/'Vida Pólizas Emitidas'!Z84,"")</f>
        <v>451.58360811451485</v>
      </c>
      <c r="AA84" s="79" t="str">
        <f>IFERROR('Vida Prima Directa'!AA84/'Vida Pólizas Emitidas'!AA84,"")</f>
        <v/>
      </c>
      <c r="AB84" s="79">
        <f>IFERROR('Vida Prima Directa'!AB84/'Vida Pólizas Emitidas'!AB84,"")</f>
        <v>322.09211126373049</v>
      </c>
      <c r="AC84" s="79" t="str">
        <f>IFERROR('Vida Prima Directa'!AC84/'Vida Pólizas Emitidas'!AC84,"")</f>
        <v/>
      </c>
      <c r="AD84" s="79">
        <f>IFERROR('Vida Prima Directa'!AD84/'Vida Pólizas Emitidas'!AD84,"")</f>
        <v>1086.9812044795724</v>
      </c>
      <c r="AE84" s="79" t="str">
        <f>IFERROR('Vida Prima Directa'!AE84/'Vida Pólizas Emitidas'!AE84,"")</f>
        <v/>
      </c>
      <c r="AF84" s="79" t="str">
        <f>IFERROR('Vida Prima Directa'!AF84/'Vida Pólizas Emitidas'!AF84,"")</f>
        <v/>
      </c>
      <c r="AG84" s="79" t="str">
        <f>IFERROR('Vida Prima Directa'!AG84/'Vida Pólizas Emitidas'!AG84,"")</f>
        <v/>
      </c>
      <c r="AH84" s="79">
        <f>IFERROR('Vida Prima Directa'!AH84/'Vida Pólizas Emitidas'!AH84,"")</f>
        <v>144.17032351102432</v>
      </c>
      <c r="AI84" s="79">
        <f>IFERROR('Vida Prima Directa'!AI84/'Vida Pólizas Emitidas'!AI84,"")</f>
        <v>11673.694182861631</v>
      </c>
      <c r="AJ84" s="79" t="str">
        <f>IFERROR('Vida Prima Directa'!AJ84/'Vida Pólizas Emitidas'!AJ84,"")</f>
        <v/>
      </c>
      <c r="AK84" s="79" t="str">
        <f>IFERROR('Vida Prima Directa'!AK84/'Vida Pólizas Emitidas'!AK84,"")</f>
        <v/>
      </c>
      <c r="AL84" s="79" t="str">
        <f>IFERROR('Vida Prima Directa'!AL84/'Vida Pólizas Emitidas'!AL84,"")</f>
        <v/>
      </c>
      <c r="AM84" s="79" t="str">
        <f>IFERROR('Vida Prima Directa'!AM84/'Vida Pólizas Emitidas'!AM84,"")</f>
        <v/>
      </c>
      <c r="AN84" s="79" t="str">
        <f>IFERROR('Vida Prima Directa'!AN84/'Vida Pólizas Emitidas'!AN84,"")</f>
        <v/>
      </c>
      <c r="AO84" s="79" t="str">
        <f>IFERROR('Vida Prima Directa'!AO84/'Vida Pólizas Emitidas'!AO84,"")</f>
        <v/>
      </c>
      <c r="AP84" s="79" t="str">
        <f>IFERROR('Vida Prima Directa'!AP84/'Vida Pólizas Emitidas'!AP84,"")</f>
        <v/>
      </c>
      <c r="AQ84" s="79">
        <f>IFERROR('Vida Prima Directa'!AQ84/'Vida Pólizas Emitidas'!AQ84,"")</f>
        <v>446.79087628383417</v>
      </c>
      <c r="AR84" s="94"/>
      <c r="AS84" s="79">
        <f>IFERROR('Vida Prima Directa'!AS84/'Vida Pólizas Emitidas'!AS84,"")</f>
        <v>586.63379044129715</v>
      </c>
      <c r="AT84" s="60">
        <f t="shared" si="2"/>
        <v>-0.23838196236917364</v>
      </c>
    </row>
    <row r="85" spans="2:46" x14ac:dyDescent="0.2">
      <c r="B85" s="69" t="str">
        <f>'Vida Prima Directa'!B85</f>
        <v xml:space="preserve">I. Dotal puro o Capital Diferido  </v>
      </c>
      <c r="C85" s="79" t="str">
        <f>IFERROR('Vida Prima Directa'!C85/'Vida Pólizas Emitidas'!C85,"")</f>
        <v/>
      </c>
      <c r="D85" s="79" t="str">
        <f>IFERROR('Vida Prima Directa'!D85/'Vida Pólizas Emitidas'!D85,"")</f>
        <v/>
      </c>
      <c r="E85" s="79" t="str">
        <f>IFERROR('Vida Prima Directa'!E85/'Vida Pólizas Emitidas'!E85,"")</f>
        <v/>
      </c>
      <c r="F85" s="79" t="str">
        <f>IFERROR('Vida Prima Directa'!F85/'Vida Pólizas Emitidas'!F85,"")</f>
        <v/>
      </c>
      <c r="G85" s="79" t="str">
        <f>IFERROR('Vida Prima Directa'!G85/'Vida Pólizas Emitidas'!G85,"")</f>
        <v/>
      </c>
      <c r="H85" s="79" t="str">
        <f>IFERROR('Vida Prima Directa'!H85/'Vida Pólizas Emitidas'!H85,"")</f>
        <v/>
      </c>
      <c r="I85" s="79" t="str">
        <f>IFERROR('Vida Prima Directa'!I85/'Vida Pólizas Emitidas'!I85,"")</f>
        <v/>
      </c>
      <c r="J85" s="79" t="str">
        <f>IFERROR('Vida Prima Directa'!J85/'Vida Pólizas Emitidas'!J85,"")</f>
        <v/>
      </c>
      <c r="K85" s="79" t="str">
        <f>IFERROR('Vida Prima Directa'!K85/'Vida Pólizas Emitidas'!K85,"")</f>
        <v/>
      </c>
      <c r="L85" s="79" t="str">
        <f>IFERROR('Vida Prima Directa'!L85/'Vida Pólizas Emitidas'!L85,"")</f>
        <v/>
      </c>
      <c r="M85" s="79" t="str">
        <f>IFERROR('Vida Prima Directa'!M85/'Vida Pólizas Emitidas'!M85,"")</f>
        <v/>
      </c>
      <c r="N85" s="79" t="str">
        <f>IFERROR('Vida Prima Directa'!N85/'Vida Pólizas Emitidas'!N85,"")</f>
        <v/>
      </c>
      <c r="O85" s="79" t="str">
        <f>IFERROR('Vida Prima Directa'!O85/'Vida Pólizas Emitidas'!O85,"")</f>
        <v/>
      </c>
      <c r="P85" s="79" t="str">
        <f>IFERROR('Vida Prima Directa'!P85/'Vida Pólizas Emitidas'!P85,"")</f>
        <v/>
      </c>
      <c r="Q85" s="79" t="str">
        <f>IFERROR('Vida Prima Directa'!Q85/'Vida Pólizas Emitidas'!Q85,"")</f>
        <v/>
      </c>
      <c r="R85" s="79" t="str">
        <f>IFERROR('Vida Prima Directa'!R85/'Vida Pólizas Emitidas'!R85,"")</f>
        <v/>
      </c>
      <c r="S85" s="79" t="str">
        <f>IFERROR('Vida Prima Directa'!S85/'Vida Pólizas Emitidas'!S85,"")</f>
        <v/>
      </c>
      <c r="T85" s="79" t="str">
        <f>IFERROR('Vida Prima Directa'!T85/'Vida Pólizas Emitidas'!T85,"")</f>
        <v/>
      </c>
      <c r="U85" s="79" t="str">
        <f>IFERROR('Vida Prima Directa'!U85/'Vida Pólizas Emitidas'!U85,"")</f>
        <v/>
      </c>
      <c r="V85" s="79" t="str">
        <f>IFERROR('Vida Prima Directa'!V85/'Vida Pólizas Emitidas'!V85,"")</f>
        <v/>
      </c>
      <c r="W85" s="79" t="str">
        <f>IFERROR('Vida Prima Directa'!W85/'Vida Pólizas Emitidas'!W85,"")</f>
        <v/>
      </c>
      <c r="X85" s="79" t="str">
        <f>IFERROR('Vida Prima Directa'!X85/'Vida Pólizas Emitidas'!X85,"")</f>
        <v/>
      </c>
      <c r="Y85" s="79" t="str">
        <f>IFERROR('Vida Prima Directa'!Y85/'Vida Pólizas Emitidas'!Y85,"")</f>
        <v/>
      </c>
      <c r="Z85" s="79" t="str">
        <f>IFERROR('Vida Prima Directa'!Z85/'Vida Pólizas Emitidas'!Z85,"")</f>
        <v/>
      </c>
      <c r="AA85" s="79" t="str">
        <f>IFERROR('Vida Prima Directa'!AA85/'Vida Pólizas Emitidas'!AA85,"")</f>
        <v/>
      </c>
      <c r="AB85" s="79" t="str">
        <f>IFERROR('Vida Prima Directa'!AB85/'Vida Pólizas Emitidas'!AB85,"")</f>
        <v/>
      </c>
      <c r="AC85" s="79" t="str">
        <f>IFERROR('Vida Prima Directa'!AC85/'Vida Pólizas Emitidas'!AC85,"")</f>
        <v/>
      </c>
      <c r="AD85" s="79" t="str">
        <f>IFERROR('Vida Prima Directa'!AD85/'Vida Pólizas Emitidas'!AD85,"")</f>
        <v/>
      </c>
      <c r="AE85" s="79" t="str">
        <f>IFERROR('Vida Prima Directa'!AE85/'Vida Pólizas Emitidas'!AE85,"")</f>
        <v/>
      </c>
      <c r="AF85" s="79" t="str">
        <f>IFERROR('Vida Prima Directa'!AF85/'Vida Pólizas Emitidas'!AF85,"")</f>
        <v/>
      </c>
      <c r="AG85" s="79" t="str">
        <f>IFERROR('Vida Prima Directa'!AG85/'Vida Pólizas Emitidas'!AG85,"")</f>
        <v/>
      </c>
      <c r="AH85" s="79" t="str">
        <f>IFERROR('Vida Prima Directa'!AH85/'Vida Pólizas Emitidas'!AH85,"")</f>
        <v/>
      </c>
      <c r="AI85" s="79" t="str">
        <f>IFERROR('Vida Prima Directa'!AI85/'Vida Pólizas Emitidas'!AI85,"")</f>
        <v/>
      </c>
      <c r="AJ85" s="79" t="str">
        <f>IFERROR('Vida Prima Directa'!AJ85/'Vida Pólizas Emitidas'!AJ85,"")</f>
        <v/>
      </c>
      <c r="AK85" s="79" t="str">
        <f>IFERROR('Vida Prima Directa'!AK85/'Vida Pólizas Emitidas'!AK85,"")</f>
        <v/>
      </c>
      <c r="AL85" s="79" t="str">
        <f>IFERROR('Vida Prima Directa'!AL85/'Vida Pólizas Emitidas'!AL85,"")</f>
        <v/>
      </c>
      <c r="AM85" s="79" t="str">
        <f>IFERROR('Vida Prima Directa'!AM85/'Vida Pólizas Emitidas'!AM85,"")</f>
        <v/>
      </c>
      <c r="AN85" s="79" t="str">
        <f>IFERROR('Vida Prima Directa'!AN85/'Vida Pólizas Emitidas'!AN85,"")</f>
        <v/>
      </c>
      <c r="AO85" s="79" t="str">
        <f>IFERROR('Vida Prima Directa'!AO85/'Vida Pólizas Emitidas'!AO85,"")</f>
        <v/>
      </c>
      <c r="AP85" s="79" t="str">
        <f>IFERROR('Vida Prima Directa'!AP85/'Vida Pólizas Emitidas'!AP85,"")</f>
        <v/>
      </c>
      <c r="AQ85" s="79" t="str">
        <f>IFERROR('Vida Prima Directa'!AQ85/'Vida Pólizas Emitidas'!AQ85,"")</f>
        <v/>
      </c>
      <c r="AR85" s="94"/>
      <c r="AS85" s="79" t="str">
        <f>IFERROR('Vida Prima Directa'!AS85/'Vida Pólizas Emitidas'!AS85,"")</f>
        <v/>
      </c>
      <c r="AT85" s="60" t="str">
        <f t="shared" si="2"/>
        <v/>
      </c>
    </row>
    <row r="86" spans="2:46" x14ac:dyDescent="0.2">
      <c r="B86" s="69" t="str">
        <f>'Vida Prima Directa'!B86</f>
        <v xml:space="preserve">J. SOAP  </v>
      </c>
      <c r="C86" s="79" t="str">
        <f>IFERROR('Vida Prima Directa'!C86/'Vida Pólizas Emitidas'!C86,"")</f>
        <v/>
      </c>
      <c r="D86" s="79" t="str">
        <f>IFERROR('Vida Prima Directa'!D86/'Vida Pólizas Emitidas'!D86,"")</f>
        <v/>
      </c>
      <c r="E86" s="79" t="str">
        <f>IFERROR('Vida Prima Directa'!E86/'Vida Pólizas Emitidas'!E86,"")</f>
        <v/>
      </c>
      <c r="F86" s="79" t="str">
        <f>IFERROR('Vida Prima Directa'!F86/'Vida Pólizas Emitidas'!F86,"")</f>
        <v/>
      </c>
      <c r="G86" s="79" t="str">
        <f>IFERROR('Vida Prima Directa'!G86/'Vida Pólizas Emitidas'!G86,"")</f>
        <v/>
      </c>
      <c r="H86" s="79" t="str">
        <f>IFERROR('Vida Prima Directa'!H86/'Vida Pólizas Emitidas'!H86,"")</f>
        <v/>
      </c>
      <c r="I86" s="79" t="str">
        <f>IFERROR('Vida Prima Directa'!I86/'Vida Pólizas Emitidas'!I86,"")</f>
        <v/>
      </c>
      <c r="J86" s="79" t="str">
        <f>IFERROR('Vida Prima Directa'!J86/'Vida Pólizas Emitidas'!J86,"")</f>
        <v/>
      </c>
      <c r="K86" s="79" t="str">
        <f>IFERROR('Vida Prima Directa'!K86/'Vida Pólizas Emitidas'!K86,"")</f>
        <v/>
      </c>
      <c r="L86" s="79" t="str">
        <f>IFERROR('Vida Prima Directa'!L86/'Vida Pólizas Emitidas'!L86,"")</f>
        <v/>
      </c>
      <c r="M86" s="79" t="str">
        <f>IFERROR('Vida Prima Directa'!M86/'Vida Pólizas Emitidas'!M86,"")</f>
        <v/>
      </c>
      <c r="N86" s="79" t="str">
        <f>IFERROR('Vida Prima Directa'!N86/'Vida Pólizas Emitidas'!N86,"")</f>
        <v/>
      </c>
      <c r="O86" s="79" t="str">
        <f>IFERROR('Vida Prima Directa'!O86/'Vida Pólizas Emitidas'!O86,"")</f>
        <v/>
      </c>
      <c r="P86" s="79" t="str">
        <f>IFERROR('Vida Prima Directa'!P86/'Vida Pólizas Emitidas'!P86,"")</f>
        <v/>
      </c>
      <c r="Q86" s="79" t="str">
        <f>IFERROR('Vida Prima Directa'!Q86/'Vida Pólizas Emitidas'!Q86,"")</f>
        <v/>
      </c>
      <c r="R86" s="79" t="str">
        <f>IFERROR('Vida Prima Directa'!R86/'Vida Pólizas Emitidas'!R86,"")</f>
        <v/>
      </c>
      <c r="S86" s="79" t="str">
        <f>IFERROR('Vida Prima Directa'!S86/'Vida Pólizas Emitidas'!S86,"")</f>
        <v/>
      </c>
      <c r="T86" s="79" t="str">
        <f>IFERROR('Vida Prima Directa'!T86/'Vida Pólizas Emitidas'!T86,"")</f>
        <v/>
      </c>
      <c r="U86" s="79" t="str">
        <f>IFERROR('Vida Prima Directa'!U86/'Vida Pólizas Emitidas'!U86,"")</f>
        <v/>
      </c>
      <c r="V86" s="79" t="str">
        <f>IFERROR('Vida Prima Directa'!V86/'Vida Pólizas Emitidas'!V86,"")</f>
        <v/>
      </c>
      <c r="W86" s="79" t="str">
        <f>IFERROR('Vida Prima Directa'!W86/'Vida Pólizas Emitidas'!W86,"")</f>
        <v/>
      </c>
      <c r="X86" s="79" t="str">
        <f>IFERROR('Vida Prima Directa'!X86/'Vida Pólizas Emitidas'!X86,"")</f>
        <v/>
      </c>
      <c r="Y86" s="79" t="str">
        <f>IFERROR('Vida Prima Directa'!Y86/'Vida Pólizas Emitidas'!Y86,"")</f>
        <v/>
      </c>
      <c r="Z86" s="79" t="str">
        <f>IFERROR('Vida Prima Directa'!Z86/'Vida Pólizas Emitidas'!Z86,"")</f>
        <v/>
      </c>
      <c r="AA86" s="79">
        <f>IFERROR('Vida Prima Directa'!AA86/'Vida Pólizas Emitidas'!AA86,"")</f>
        <v>0.44744565757467925</v>
      </c>
      <c r="AB86" s="79" t="str">
        <f>IFERROR('Vida Prima Directa'!AB86/'Vida Pólizas Emitidas'!AB86,"")</f>
        <v/>
      </c>
      <c r="AC86" s="79" t="str">
        <f>IFERROR('Vida Prima Directa'!AC86/'Vida Pólizas Emitidas'!AC86,"")</f>
        <v/>
      </c>
      <c r="AD86" s="79" t="str">
        <f>IFERROR('Vida Prima Directa'!AD86/'Vida Pólizas Emitidas'!AD86,"")</f>
        <v/>
      </c>
      <c r="AE86" s="79" t="str">
        <f>IFERROR('Vida Prima Directa'!AE86/'Vida Pólizas Emitidas'!AE86,"")</f>
        <v/>
      </c>
      <c r="AF86" s="79" t="str">
        <f>IFERROR('Vida Prima Directa'!AF86/'Vida Pólizas Emitidas'!AF86,"")</f>
        <v/>
      </c>
      <c r="AG86" s="79" t="str">
        <f>IFERROR('Vida Prima Directa'!AG86/'Vida Pólizas Emitidas'!AG86,"")</f>
        <v/>
      </c>
      <c r="AH86" s="79" t="str">
        <f>IFERROR('Vida Prima Directa'!AH86/'Vida Pólizas Emitidas'!AH86,"")</f>
        <v/>
      </c>
      <c r="AI86" s="79" t="str">
        <f>IFERROR('Vida Prima Directa'!AI86/'Vida Pólizas Emitidas'!AI86,"")</f>
        <v/>
      </c>
      <c r="AJ86" s="79" t="str">
        <f>IFERROR('Vida Prima Directa'!AJ86/'Vida Pólizas Emitidas'!AJ86,"")</f>
        <v/>
      </c>
      <c r="AK86" s="79" t="str">
        <f>IFERROR('Vida Prima Directa'!AK86/'Vida Pólizas Emitidas'!AK86,"")</f>
        <v/>
      </c>
      <c r="AL86" s="79" t="str">
        <f>IFERROR('Vida Prima Directa'!AL86/'Vida Pólizas Emitidas'!AL86,"")</f>
        <v/>
      </c>
      <c r="AM86" s="79" t="str">
        <f>IFERROR('Vida Prima Directa'!AM86/'Vida Pólizas Emitidas'!AM86,"")</f>
        <v/>
      </c>
      <c r="AN86" s="79" t="str">
        <f>IFERROR('Vida Prima Directa'!AN86/'Vida Pólizas Emitidas'!AN86,"")</f>
        <v/>
      </c>
      <c r="AO86" s="79" t="str">
        <f>IFERROR('Vida Prima Directa'!AO86/'Vida Pólizas Emitidas'!AO86,"")</f>
        <v/>
      </c>
      <c r="AP86" s="79" t="str">
        <f>IFERROR('Vida Prima Directa'!AP86/'Vida Pólizas Emitidas'!AP86,"")</f>
        <v/>
      </c>
      <c r="AQ86" s="79">
        <f>IFERROR('Vida Prima Directa'!AQ86/'Vida Pólizas Emitidas'!AQ86,"")</f>
        <v>0.44744565757467925</v>
      </c>
      <c r="AR86" s="94"/>
      <c r="AS86" s="79">
        <f>IFERROR('Vida Prima Directa'!AS86/'Vida Pólizas Emitidas'!AS86,"")</f>
        <v>0.41862699066822384</v>
      </c>
      <c r="AT86" s="60">
        <f t="shared" si="2"/>
        <v>6.8840919359868025E-2</v>
      </c>
    </row>
    <row r="87" spans="2:46" x14ac:dyDescent="0.2">
      <c r="B87" s="69" t="str">
        <f>'Vida Prima Directa'!B87</f>
        <v xml:space="preserve">K. Otros  </v>
      </c>
      <c r="C87" s="79" t="str">
        <f>IFERROR('Vida Prima Directa'!C87/'Vida Pólizas Emitidas'!C87,"")</f>
        <v/>
      </c>
      <c r="D87" s="79" t="str">
        <f>IFERROR('Vida Prima Directa'!D87/'Vida Pólizas Emitidas'!D87,"")</f>
        <v/>
      </c>
      <c r="E87" s="79" t="str">
        <f>IFERROR('Vida Prima Directa'!E87/'Vida Pólizas Emitidas'!E87,"")</f>
        <v/>
      </c>
      <c r="F87" s="79" t="str">
        <f>IFERROR('Vida Prima Directa'!F87/'Vida Pólizas Emitidas'!F87,"")</f>
        <v/>
      </c>
      <c r="G87" s="79" t="str">
        <f>IFERROR('Vida Prima Directa'!G87/'Vida Pólizas Emitidas'!G87,"")</f>
        <v/>
      </c>
      <c r="H87" s="79" t="str">
        <f>IFERROR('Vida Prima Directa'!H87/'Vida Pólizas Emitidas'!H87,"")</f>
        <v/>
      </c>
      <c r="I87" s="79" t="str">
        <f>IFERROR('Vida Prima Directa'!I87/'Vida Pólizas Emitidas'!I87,"")</f>
        <v/>
      </c>
      <c r="J87" s="79" t="str">
        <f>IFERROR('Vida Prima Directa'!J87/'Vida Pólizas Emitidas'!J87,"")</f>
        <v/>
      </c>
      <c r="K87" s="79" t="str">
        <f>IFERROR('Vida Prima Directa'!K87/'Vida Pólizas Emitidas'!K87,"")</f>
        <v/>
      </c>
      <c r="L87" s="79" t="str">
        <f>IFERROR('Vida Prima Directa'!L87/'Vida Pólizas Emitidas'!L87,"")</f>
        <v/>
      </c>
      <c r="M87" s="79" t="str">
        <f>IFERROR('Vida Prima Directa'!M87/'Vida Pólizas Emitidas'!M87,"")</f>
        <v/>
      </c>
      <c r="N87" s="79" t="str">
        <f>IFERROR('Vida Prima Directa'!N87/'Vida Pólizas Emitidas'!N87,"")</f>
        <v/>
      </c>
      <c r="O87" s="79" t="str">
        <f>IFERROR('Vida Prima Directa'!O87/'Vida Pólizas Emitidas'!O87,"")</f>
        <v/>
      </c>
      <c r="P87" s="79" t="str">
        <f>IFERROR('Vida Prima Directa'!P87/'Vida Pólizas Emitidas'!P87,"")</f>
        <v/>
      </c>
      <c r="Q87" s="79" t="str">
        <f>IFERROR('Vida Prima Directa'!Q87/'Vida Pólizas Emitidas'!Q87,"")</f>
        <v/>
      </c>
      <c r="R87" s="79">
        <f>IFERROR('Vida Prima Directa'!R87/'Vida Pólizas Emitidas'!R87,"")</f>
        <v>765.23816991934279</v>
      </c>
      <c r="S87" s="79" t="str">
        <f>IFERROR('Vida Prima Directa'!S87/'Vida Pólizas Emitidas'!S87,"")</f>
        <v/>
      </c>
      <c r="T87" s="79" t="str">
        <f>IFERROR('Vida Prima Directa'!T87/'Vida Pólizas Emitidas'!T87,"")</f>
        <v/>
      </c>
      <c r="U87" s="79" t="str">
        <f>IFERROR('Vida Prima Directa'!U87/'Vida Pólizas Emitidas'!U87,"")</f>
        <v/>
      </c>
      <c r="V87" s="79" t="str">
        <f>IFERROR('Vida Prima Directa'!V87/'Vida Pólizas Emitidas'!V87,"")</f>
        <v/>
      </c>
      <c r="W87" s="79" t="str">
        <f>IFERROR('Vida Prima Directa'!W87/'Vida Pólizas Emitidas'!W87,"")</f>
        <v/>
      </c>
      <c r="X87" s="79" t="str">
        <f>IFERROR('Vida Prima Directa'!X87/'Vida Pólizas Emitidas'!X87,"")</f>
        <v/>
      </c>
      <c r="Y87" s="79" t="str">
        <f>IFERROR('Vida Prima Directa'!Y87/'Vida Pólizas Emitidas'!Y87,"")</f>
        <v/>
      </c>
      <c r="Z87" s="79" t="str">
        <f>IFERROR('Vida Prima Directa'!Z87/'Vida Pólizas Emitidas'!Z87,"")</f>
        <v/>
      </c>
      <c r="AA87" s="79" t="str">
        <f>IFERROR('Vida Prima Directa'!AA87/'Vida Pólizas Emitidas'!AA87,"")</f>
        <v/>
      </c>
      <c r="AB87" s="79" t="str">
        <f>IFERROR('Vida Prima Directa'!AB87/'Vida Pólizas Emitidas'!AB87,"")</f>
        <v/>
      </c>
      <c r="AC87" s="79" t="str">
        <f>IFERROR('Vida Prima Directa'!AC87/'Vida Pólizas Emitidas'!AC87,"")</f>
        <v/>
      </c>
      <c r="AD87" s="79" t="str">
        <f>IFERROR('Vida Prima Directa'!AD87/'Vida Pólizas Emitidas'!AD87,"")</f>
        <v/>
      </c>
      <c r="AE87" s="79" t="str">
        <f>IFERROR('Vida Prima Directa'!AE87/'Vida Pólizas Emitidas'!AE87,"")</f>
        <v/>
      </c>
      <c r="AF87" s="79" t="str">
        <f>IFERROR('Vida Prima Directa'!AF87/'Vida Pólizas Emitidas'!AF87,"")</f>
        <v/>
      </c>
      <c r="AG87" s="79" t="str">
        <f>IFERROR('Vida Prima Directa'!AG87/'Vida Pólizas Emitidas'!AG87,"")</f>
        <v/>
      </c>
      <c r="AH87" s="79" t="str">
        <f>IFERROR('Vida Prima Directa'!AH87/'Vida Pólizas Emitidas'!AH87,"")</f>
        <v/>
      </c>
      <c r="AI87" s="79" t="str">
        <f>IFERROR('Vida Prima Directa'!AI87/'Vida Pólizas Emitidas'!AI87,"")</f>
        <v/>
      </c>
      <c r="AJ87" s="79" t="str">
        <f>IFERROR('Vida Prima Directa'!AJ87/'Vida Pólizas Emitidas'!AJ87,"")</f>
        <v/>
      </c>
      <c r="AK87" s="79" t="str">
        <f>IFERROR('Vida Prima Directa'!AK87/'Vida Pólizas Emitidas'!AK87,"")</f>
        <v/>
      </c>
      <c r="AL87" s="79" t="str">
        <f>IFERROR('Vida Prima Directa'!AL87/'Vida Pólizas Emitidas'!AL87,"")</f>
        <v/>
      </c>
      <c r="AM87" s="79" t="str">
        <f>IFERROR('Vida Prima Directa'!AM87/'Vida Pólizas Emitidas'!AM87,"")</f>
        <v/>
      </c>
      <c r="AN87" s="79" t="str">
        <f>IFERROR('Vida Prima Directa'!AN87/'Vida Pólizas Emitidas'!AN87,"")</f>
        <v/>
      </c>
      <c r="AO87" s="79" t="str">
        <f>IFERROR('Vida Prima Directa'!AO87/'Vida Pólizas Emitidas'!AO87,"")</f>
        <v/>
      </c>
      <c r="AP87" s="79" t="str">
        <f>IFERROR('Vida Prima Directa'!AP87/'Vida Pólizas Emitidas'!AP87,"")</f>
        <v/>
      </c>
      <c r="AQ87" s="79">
        <f>IFERROR('Vida Prima Directa'!AQ87/'Vida Pólizas Emitidas'!AQ87,"")</f>
        <v>52094.131030792218</v>
      </c>
      <c r="AR87" s="94"/>
      <c r="AS87" s="79">
        <f>IFERROR('Vida Prima Directa'!AS87/'Vida Pólizas Emitidas'!AS87,"")</f>
        <v>5741.799757352188</v>
      </c>
      <c r="AT87" s="60">
        <f t="shared" si="2"/>
        <v>8.0727878421896158</v>
      </c>
    </row>
    <row r="88" spans="2:46" x14ac:dyDescent="0.2">
      <c r="B88" s="69" t="str">
        <f>'Vida Prima Directa'!B88</f>
        <v>L. Rentas Vitalicias</v>
      </c>
      <c r="C88" s="79">
        <f>IFERROR('Vida Prima Directa'!C88/'Vida Pólizas Emitidas'!C88,"")</f>
        <v>2303.8367029236838</v>
      </c>
      <c r="D88" s="79" t="str">
        <f>IFERROR('Vida Prima Directa'!D88/'Vida Pólizas Emitidas'!D88,"")</f>
        <v/>
      </c>
      <c r="E88" s="79" t="str">
        <f>IFERROR('Vida Prima Directa'!E88/'Vida Pólizas Emitidas'!E88,"")</f>
        <v/>
      </c>
      <c r="F88" s="79" t="str">
        <f>IFERROR('Vida Prima Directa'!F88/'Vida Pólizas Emitidas'!F88,"")</f>
        <v/>
      </c>
      <c r="G88" s="79">
        <f>IFERROR('Vida Prima Directa'!G88/'Vida Pólizas Emitidas'!G88,"")</f>
        <v>2577.044026483492</v>
      </c>
      <c r="H88" s="79" t="str">
        <f>IFERROR('Vida Prima Directa'!H88/'Vida Pólizas Emitidas'!H88,"")</f>
        <v/>
      </c>
      <c r="I88" s="79" t="str">
        <f>IFERROR('Vida Prima Directa'!I88/'Vida Pólizas Emitidas'!I88,"")</f>
        <v/>
      </c>
      <c r="J88" s="79" t="str">
        <f>IFERROR('Vida Prima Directa'!J88/'Vida Pólizas Emitidas'!J88,"")</f>
        <v/>
      </c>
      <c r="K88" s="79" t="str">
        <f>IFERROR('Vida Prima Directa'!K88/'Vida Pólizas Emitidas'!K88,"")</f>
        <v/>
      </c>
      <c r="L88" s="79">
        <f>IFERROR('Vida Prima Directa'!L88/'Vida Pólizas Emitidas'!L88,"")</f>
        <v>1890.283936171691</v>
      </c>
      <c r="M88" s="79" t="str">
        <f>IFERROR('Vida Prima Directa'!M88/'Vida Pólizas Emitidas'!M88,"")</f>
        <v/>
      </c>
      <c r="N88" s="79" t="str">
        <f>IFERROR('Vida Prima Directa'!N88/'Vida Pólizas Emitidas'!N88,"")</f>
        <v/>
      </c>
      <c r="O88" s="79">
        <f>IFERROR('Vida Prima Directa'!O88/'Vida Pólizas Emitidas'!O88,"")</f>
        <v>1018.2933902867755</v>
      </c>
      <c r="P88" s="79" t="str">
        <f>IFERROR('Vida Prima Directa'!P88/'Vida Pólizas Emitidas'!P88,"")</f>
        <v/>
      </c>
      <c r="Q88" s="79">
        <f>IFERROR('Vida Prima Directa'!Q88/'Vida Pólizas Emitidas'!Q88,"")</f>
        <v>3688.5682689144951</v>
      </c>
      <c r="R88" s="79">
        <f>IFERROR('Vida Prima Directa'!R88/'Vida Pólizas Emitidas'!R88,"")</f>
        <v>4252.1046973291041</v>
      </c>
      <c r="S88" s="79" t="str">
        <f>IFERROR('Vida Prima Directa'!S88/'Vida Pólizas Emitidas'!S88,"")</f>
        <v/>
      </c>
      <c r="T88" s="79">
        <f>IFERROR('Vida Prima Directa'!T88/'Vida Pólizas Emitidas'!T88,"")</f>
        <v>1636.1880147512763</v>
      </c>
      <c r="U88" s="79" t="str">
        <f>IFERROR('Vida Prima Directa'!U88/'Vida Pólizas Emitidas'!U88,"")</f>
        <v/>
      </c>
      <c r="V88" s="79" t="str">
        <f>IFERROR('Vida Prima Directa'!V88/'Vida Pólizas Emitidas'!V88,"")</f>
        <v/>
      </c>
      <c r="W88" s="79" t="str">
        <f>IFERROR('Vida Prima Directa'!W88/'Vida Pólizas Emitidas'!W88,"")</f>
        <v/>
      </c>
      <c r="X88" s="79" t="str">
        <f>IFERROR('Vida Prima Directa'!X88/'Vida Pólizas Emitidas'!X88,"")</f>
        <v/>
      </c>
      <c r="Y88" s="79" t="str">
        <f>IFERROR('Vida Prima Directa'!Y88/'Vida Pólizas Emitidas'!Y88,"")</f>
        <v/>
      </c>
      <c r="Z88" s="79">
        <f>IFERROR('Vida Prima Directa'!Z88/'Vida Pólizas Emitidas'!Z88,"")</f>
        <v>3969.8153246722104</v>
      </c>
      <c r="AA88" s="79" t="str">
        <f>IFERROR('Vida Prima Directa'!AA88/'Vida Pólizas Emitidas'!AA88,"")</f>
        <v/>
      </c>
      <c r="AB88" s="79" t="str">
        <f>IFERROR('Vida Prima Directa'!AB88/'Vida Pólizas Emitidas'!AB88,"")</f>
        <v/>
      </c>
      <c r="AC88" s="79">
        <f>IFERROR('Vida Prima Directa'!AC88/'Vida Pólizas Emitidas'!AC88,"")</f>
        <v>2673.6269864035621</v>
      </c>
      <c r="AD88" s="79">
        <f>IFERROR('Vida Prima Directa'!AD88/'Vida Pólizas Emitidas'!AD88,"")</f>
        <v>3950.3477418309194</v>
      </c>
      <c r="AE88" s="79">
        <f>IFERROR('Vida Prima Directa'!AE88/'Vida Pólizas Emitidas'!AE88,"")</f>
        <v>2375.3676118365483</v>
      </c>
      <c r="AF88" s="79" t="str">
        <f>IFERROR('Vida Prima Directa'!AF88/'Vida Pólizas Emitidas'!AF88,"")</f>
        <v/>
      </c>
      <c r="AG88" s="79" t="str">
        <f>IFERROR('Vida Prima Directa'!AG88/'Vida Pólizas Emitidas'!AG88,"")</f>
        <v/>
      </c>
      <c r="AH88" s="79">
        <f>IFERROR('Vida Prima Directa'!AH88/'Vida Pólizas Emitidas'!AH88,"")</f>
        <v>3719.7636497504664</v>
      </c>
      <c r="AI88" s="79" t="str">
        <f>IFERROR('Vida Prima Directa'!AI88/'Vida Pólizas Emitidas'!AI88,"")</f>
        <v/>
      </c>
      <c r="AJ88" s="79" t="str">
        <f>IFERROR('Vida Prima Directa'!AJ88/'Vida Pólizas Emitidas'!AJ88,"")</f>
        <v/>
      </c>
      <c r="AK88" s="79" t="str">
        <f>IFERROR('Vida Prima Directa'!AK88/'Vida Pólizas Emitidas'!AK88,"")</f>
        <v/>
      </c>
      <c r="AL88" s="79" t="str">
        <f>IFERROR('Vida Prima Directa'!AL88/'Vida Pólizas Emitidas'!AL88,"")</f>
        <v/>
      </c>
      <c r="AM88" s="79" t="str">
        <f>IFERROR('Vida Prima Directa'!AM88/'Vida Pólizas Emitidas'!AM88,"")</f>
        <v/>
      </c>
      <c r="AN88" s="79" t="str">
        <f>IFERROR('Vida Prima Directa'!AN88/'Vida Pólizas Emitidas'!AN88,"")</f>
        <v/>
      </c>
      <c r="AO88" s="79" t="str">
        <f>IFERROR('Vida Prima Directa'!AO88/'Vida Pólizas Emitidas'!AO88,"")</f>
        <v/>
      </c>
      <c r="AP88" s="79" t="str">
        <f>IFERROR('Vida Prima Directa'!AP88/'Vida Pólizas Emitidas'!AP88,"")</f>
        <v/>
      </c>
      <c r="AQ88" s="79">
        <f>IFERROR('Vida Prima Directa'!AQ88/'Vida Pólizas Emitidas'!AQ88,"")</f>
        <v>3270.9333948668977</v>
      </c>
      <c r="AR88" s="94"/>
      <c r="AS88" s="79">
        <f>IFERROR('Vida Prima Directa'!AS88/'Vida Pólizas Emitidas'!AS88,"")</f>
        <v>2863.1054445961504</v>
      </c>
      <c r="AT88" s="60">
        <f t="shared" si="2"/>
        <v>0.14244251850398504</v>
      </c>
    </row>
    <row r="89" spans="2:46" x14ac:dyDescent="0.2">
      <c r="B89" s="214" t="str">
        <f>'Vida Prima Directa'!B89</f>
        <v>Rentas Vitalicias Vejez</v>
      </c>
      <c r="C89" s="79">
        <f>IFERROR('Vida Prima Directa'!C89/'Vida Pólizas Emitidas'!C89,"")</f>
        <v>2204.4881819766942</v>
      </c>
      <c r="D89" s="79" t="str">
        <f>IFERROR('Vida Prima Directa'!D89/'Vida Pólizas Emitidas'!D89,"")</f>
        <v/>
      </c>
      <c r="E89" s="79" t="str">
        <f>IFERROR('Vida Prima Directa'!E89/'Vida Pólizas Emitidas'!E89,"")</f>
        <v/>
      </c>
      <c r="F89" s="79" t="str">
        <f>IFERROR('Vida Prima Directa'!F89/'Vida Pólizas Emitidas'!F89,"")</f>
        <v/>
      </c>
      <c r="G89" s="79">
        <f>IFERROR('Vida Prima Directa'!G89/'Vida Pólizas Emitidas'!G89,"")</f>
        <v>2346.0746028389885</v>
      </c>
      <c r="H89" s="79" t="str">
        <f>IFERROR('Vida Prima Directa'!H89/'Vida Pólizas Emitidas'!H89,"")</f>
        <v/>
      </c>
      <c r="I89" s="79" t="str">
        <f>IFERROR('Vida Prima Directa'!I89/'Vida Pólizas Emitidas'!I89,"")</f>
        <v/>
      </c>
      <c r="J89" s="79" t="str">
        <f>IFERROR('Vida Prima Directa'!J89/'Vida Pólizas Emitidas'!J89,"")</f>
        <v/>
      </c>
      <c r="K89" s="79" t="str">
        <f>IFERROR('Vida Prima Directa'!K89/'Vida Pólizas Emitidas'!K89,"")</f>
        <v/>
      </c>
      <c r="L89" s="79">
        <f>IFERROR('Vida Prima Directa'!L89/'Vida Pólizas Emitidas'!L89,"")</f>
        <v>2118.0055402469798</v>
      </c>
      <c r="M89" s="79" t="str">
        <f>IFERROR('Vida Prima Directa'!M89/'Vida Pólizas Emitidas'!M89,"")</f>
        <v/>
      </c>
      <c r="N89" s="79" t="str">
        <f>IFERROR('Vida Prima Directa'!N89/'Vida Pólizas Emitidas'!N89,"")</f>
        <v/>
      </c>
      <c r="O89" s="79" t="str">
        <f>IFERROR('Vida Prima Directa'!O89/'Vida Pólizas Emitidas'!O89,"")</f>
        <v/>
      </c>
      <c r="P89" s="79" t="str">
        <f>IFERROR('Vida Prima Directa'!P89/'Vida Pólizas Emitidas'!P89,"")</f>
        <v/>
      </c>
      <c r="Q89" s="79">
        <f>IFERROR('Vida Prima Directa'!Q89/'Vida Pólizas Emitidas'!Q89,"")</f>
        <v>3886.8750417962251</v>
      </c>
      <c r="R89" s="79">
        <f>IFERROR('Vida Prima Directa'!R89/'Vida Pólizas Emitidas'!R89,"")</f>
        <v>3150.5553023496523</v>
      </c>
      <c r="S89" s="79" t="str">
        <f>IFERROR('Vida Prima Directa'!S89/'Vida Pólizas Emitidas'!S89,"")</f>
        <v/>
      </c>
      <c r="T89" s="79">
        <f>IFERROR('Vida Prima Directa'!T89/'Vida Pólizas Emitidas'!T89,"")</f>
        <v>1686.4385631937425</v>
      </c>
      <c r="U89" s="79" t="str">
        <f>IFERROR('Vida Prima Directa'!U89/'Vida Pólizas Emitidas'!U89,"")</f>
        <v/>
      </c>
      <c r="V89" s="79" t="str">
        <f>IFERROR('Vida Prima Directa'!V89/'Vida Pólizas Emitidas'!V89,"")</f>
        <v/>
      </c>
      <c r="W89" s="79" t="str">
        <f>IFERROR('Vida Prima Directa'!W89/'Vida Pólizas Emitidas'!W89,"")</f>
        <v/>
      </c>
      <c r="X89" s="79" t="str">
        <f>IFERROR('Vida Prima Directa'!X89/'Vida Pólizas Emitidas'!X89,"")</f>
        <v/>
      </c>
      <c r="Y89" s="79" t="str">
        <f>IFERROR('Vida Prima Directa'!Y89/'Vida Pólizas Emitidas'!Y89,"")</f>
        <v/>
      </c>
      <c r="Z89" s="79">
        <f>IFERROR('Vida Prima Directa'!Z89/'Vida Pólizas Emitidas'!Z89,"")</f>
        <v>3779.2009827219631</v>
      </c>
      <c r="AA89" s="79" t="str">
        <f>IFERROR('Vida Prima Directa'!AA89/'Vida Pólizas Emitidas'!AA89,"")</f>
        <v/>
      </c>
      <c r="AB89" s="79" t="str">
        <f>IFERROR('Vida Prima Directa'!AB89/'Vida Pólizas Emitidas'!AB89,"")</f>
        <v/>
      </c>
      <c r="AC89" s="79">
        <f>IFERROR('Vida Prima Directa'!AC89/'Vida Pólizas Emitidas'!AC89,"")</f>
        <v>2639.7834677039627</v>
      </c>
      <c r="AD89" s="79">
        <f>IFERROR('Vida Prima Directa'!AD89/'Vida Pólizas Emitidas'!AD89,"")</f>
        <v>4134.9215762630593</v>
      </c>
      <c r="AE89" s="79">
        <f>IFERROR('Vida Prima Directa'!AE89/'Vida Pólizas Emitidas'!AE89,"")</f>
        <v>1621.0512472602636</v>
      </c>
      <c r="AF89" s="79" t="str">
        <f>IFERROR('Vida Prima Directa'!AF89/'Vida Pólizas Emitidas'!AF89,"")</f>
        <v/>
      </c>
      <c r="AG89" s="79" t="str">
        <f>IFERROR('Vida Prima Directa'!AG89/'Vida Pólizas Emitidas'!AG89,"")</f>
        <v/>
      </c>
      <c r="AH89" s="79">
        <f>IFERROR('Vida Prima Directa'!AH89/'Vida Pólizas Emitidas'!AH89,"")</f>
        <v>0.53426844253508987</v>
      </c>
      <c r="AI89" s="79" t="str">
        <f>IFERROR('Vida Prima Directa'!AI89/'Vida Pólizas Emitidas'!AI89,"")</f>
        <v/>
      </c>
      <c r="AJ89" s="79" t="str">
        <f>IFERROR('Vida Prima Directa'!AJ89/'Vida Pólizas Emitidas'!AJ89,"")</f>
        <v/>
      </c>
      <c r="AK89" s="79" t="str">
        <f>IFERROR('Vida Prima Directa'!AK89/'Vida Pólizas Emitidas'!AK89,"")</f>
        <v/>
      </c>
      <c r="AL89" s="79" t="str">
        <f>IFERROR('Vida Prima Directa'!AL89/'Vida Pólizas Emitidas'!AL89,"")</f>
        <v/>
      </c>
      <c r="AM89" s="79" t="str">
        <f>IFERROR('Vida Prima Directa'!AM89/'Vida Pólizas Emitidas'!AM89,"")</f>
        <v/>
      </c>
      <c r="AN89" s="79" t="str">
        <f>IFERROR('Vida Prima Directa'!AN89/'Vida Pólizas Emitidas'!AN89,"")</f>
        <v/>
      </c>
      <c r="AO89" s="79" t="str">
        <f>IFERROR('Vida Prima Directa'!AO89/'Vida Pólizas Emitidas'!AO89,"")</f>
        <v/>
      </c>
      <c r="AP89" s="79" t="str">
        <f>IFERROR('Vida Prima Directa'!AP89/'Vida Pólizas Emitidas'!AP89,"")</f>
        <v/>
      </c>
      <c r="AQ89" s="79">
        <f>IFERROR('Vida Prima Directa'!AQ89/'Vida Pólizas Emitidas'!AQ89,"")</f>
        <v>2781.5109993687624</v>
      </c>
      <c r="AR89" s="94"/>
      <c r="AS89" s="79">
        <f>IFERROR('Vida Prima Directa'!AS89/'Vida Pólizas Emitidas'!AS89,"")</f>
        <v>2792.4821819449503</v>
      </c>
      <c r="AT89" s="60">
        <f t="shared" si="2"/>
        <v>-3.9288281397543701E-3</v>
      </c>
    </row>
    <row r="90" spans="2:46" x14ac:dyDescent="0.2">
      <c r="B90" s="214" t="str">
        <f>'Vida Prima Directa'!B90</f>
        <v>Rentas Vitalicias Invalidez</v>
      </c>
      <c r="C90" s="79">
        <f>IFERROR('Vida Prima Directa'!C90/'Vida Pólizas Emitidas'!C90,"")</f>
        <v>2411.234634596563</v>
      </c>
      <c r="D90" s="79" t="str">
        <f>IFERROR('Vida Prima Directa'!D90/'Vida Pólizas Emitidas'!D90,"")</f>
        <v/>
      </c>
      <c r="E90" s="79" t="str">
        <f>IFERROR('Vida Prima Directa'!E90/'Vida Pólizas Emitidas'!E90,"")</f>
        <v/>
      </c>
      <c r="F90" s="79" t="str">
        <f>IFERROR('Vida Prima Directa'!F90/'Vida Pólizas Emitidas'!F90,"")</f>
        <v/>
      </c>
      <c r="G90" s="79">
        <f>IFERROR('Vida Prima Directa'!G90/'Vida Pólizas Emitidas'!G90,"")</f>
        <v>3744.1519601713408</v>
      </c>
      <c r="H90" s="79" t="str">
        <f>IFERROR('Vida Prima Directa'!H90/'Vida Pólizas Emitidas'!H90,"")</f>
        <v/>
      </c>
      <c r="I90" s="79" t="str">
        <f>IFERROR('Vida Prima Directa'!I90/'Vida Pólizas Emitidas'!I90,"")</f>
        <v/>
      </c>
      <c r="J90" s="79" t="str">
        <f>IFERROR('Vida Prima Directa'!J90/'Vida Pólizas Emitidas'!J90,"")</f>
        <v/>
      </c>
      <c r="K90" s="79" t="str">
        <f>IFERROR('Vida Prima Directa'!K90/'Vida Pólizas Emitidas'!K90,"")</f>
        <v/>
      </c>
      <c r="L90" s="79">
        <f>IFERROR('Vida Prima Directa'!L90/'Vida Pólizas Emitidas'!L90,"")</f>
        <v>1624.6087314171875</v>
      </c>
      <c r="M90" s="79" t="str">
        <f>IFERROR('Vida Prima Directa'!M90/'Vida Pólizas Emitidas'!M90,"")</f>
        <v/>
      </c>
      <c r="N90" s="79" t="str">
        <f>IFERROR('Vida Prima Directa'!N90/'Vida Pólizas Emitidas'!N90,"")</f>
        <v/>
      </c>
      <c r="O90" s="79">
        <f>IFERROR('Vida Prima Directa'!O90/'Vida Pólizas Emitidas'!O90,"")</f>
        <v>1018.2933902867755</v>
      </c>
      <c r="P90" s="79" t="str">
        <f>IFERROR('Vida Prima Directa'!P90/'Vida Pólizas Emitidas'!P90,"")</f>
        <v/>
      </c>
      <c r="Q90" s="79">
        <f>IFERROR('Vida Prima Directa'!Q90/'Vida Pólizas Emitidas'!Q90,"")</f>
        <v>3567.4401137567352</v>
      </c>
      <c r="R90" s="79">
        <f>IFERROR('Vida Prima Directa'!R90/'Vida Pólizas Emitidas'!R90,"")</f>
        <v>5013.1534608961556</v>
      </c>
      <c r="S90" s="79" t="str">
        <f>IFERROR('Vida Prima Directa'!S90/'Vida Pólizas Emitidas'!S90,"")</f>
        <v/>
      </c>
      <c r="T90" s="79">
        <f>IFERROR('Vida Prima Directa'!T90/'Vida Pólizas Emitidas'!T90,"")</f>
        <v>1276.0297154902046</v>
      </c>
      <c r="U90" s="79" t="str">
        <f>IFERROR('Vida Prima Directa'!U90/'Vida Pólizas Emitidas'!U90,"")</f>
        <v/>
      </c>
      <c r="V90" s="79" t="str">
        <f>IFERROR('Vida Prima Directa'!V90/'Vida Pólizas Emitidas'!V90,"")</f>
        <v/>
      </c>
      <c r="W90" s="79" t="str">
        <f>IFERROR('Vida Prima Directa'!W90/'Vida Pólizas Emitidas'!W90,"")</f>
        <v/>
      </c>
      <c r="X90" s="79" t="str">
        <f>IFERROR('Vida Prima Directa'!X90/'Vida Pólizas Emitidas'!X90,"")</f>
        <v/>
      </c>
      <c r="Y90" s="79" t="str">
        <f>IFERROR('Vida Prima Directa'!Y90/'Vida Pólizas Emitidas'!Y90,"")</f>
        <v/>
      </c>
      <c r="Z90" s="79">
        <f>IFERROR('Vida Prima Directa'!Z90/'Vida Pólizas Emitidas'!Z90,"")</f>
        <v>4608.4186335562908</v>
      </c>
      <c r="AA90" s="79" t="str">
        <f>IFERROR('Vida Prima Directa'!AA90/'Vida Pólizas Emitidas'!AA90,"")</f>
        <v/>
      </c>
      <c r="AB90" s="79" t="str">
        <f>IFERROR('Vida Prima Directa'!AB90/'Vida Pólizas Emitidas'!AB90,"")</f>
        <v/>
      </c>
      <c r="AC90" s="79">
        <f>IFERROR('Vida Prima Directa'!AC90/'Vida Pólizas Emitidas'!AC90,"")</f>
        <v>3035.9555029843073</v>
      </c>
      <c r="AD90" s="79">
        <f>IFERROR('Vida Prima Directa'!AD90/'Vida Pólizas Emitidas'!AD90,"")</f>
        <v>2662.1726375458079</v>
      </c>
      <c r="AE90" s="79">
        <f>IFERROR('Vida Prima Directa'!AE90/'Vida Pólizas Emitidas'!AE90,"")</f>
        <v>3635.3405724895965</v>
      </c>
      <c r="AF90" s="79" t="str">
        <f>IFERROR('Vida Prima Directa'!AF90/'Vida Pólizas Emitidas'!AF90,"")</f>
        <v/>
      </c>
      <c r="AG90" s="79" t="str">
        <f>IFERROR('Vida Prima Directa'!AG90/'Vida Pólizas Emitidas'!AG90,"")</f>
        <v/>
      </c>
      <c r="AH90" s="79">
        <f>IFERROR('Vida Prima Directa'!AH90/'Vida Pólizas Emitidas'!AH90,"")</f>
        <v>20249.835259809824</v>
      </c>
      <c r="AI90" s="79" t="str">
        <f>IFERROR('Vida Prima Directa'!AI90/'Vida Pólizas Emitidas'!AI90,"")</f>
        <v/>
      </c>
      <c r="AJ90" s="79" t="str">
        <f>IFERROR('Vida Prima Directa'!AJ90/'Vida Pólizas Emitidas'!AJ90,"")</f>
        <v/>
      </c>
      <c r="AK90" s="79" t="str">
        <f>IFERROR('Vida Prima Directa'!AK90/'Vida Pólizas Emitidas'!AK90,"")</f>
        <v/>
      </c>
      <c r="AL90" s="79" t="str">
        <f>IFERROR('Vida Prima Directa'!AL90/'Vida Pólizas Emitidas'!AL90,"")</f>
        <v/>
      </c>
      <c r="AM90" s="79" t="str">
        <f>IFERROR('Vida Prima Directa'!AM90/'Vida Pólizas Emitidas'!AM90,"")</f>
        <v/>
      </c>
      <c r="AN90" s="79" t="str">
        <f>IFERROR('Vida Prima Directa'!AN90/'Vida Pólizas Emitidas'!AN90,"")</f>
        <v/>
      </c>
      <c r="AO90" s="79" t="str">
        <f>IFERROR('Vida Prima Directa'!AO90/'Vida Pólizas Emitidas'!AO90,"")</f>
        <v/>
      </c>
      <c r="AP90" s="79" t="str">
        <f>IFERROR('Vida Prima Directa'!AP90/'Vida Pólizas Emitidas'!AP90,"")</f>
        <v/>
      </c>
      <c r="AQ90" s="79">
        <f>IFERROR('Vida Prima Directa'!AQ90/'Vida Pólizas Emitidas'!AQ90,"")</f>
        <v>5016.3573453232484</v>
      </c>
      <c r="AR90" s="94"/>
      <c r="AS90" s="79">
        <f>IFERROR('Vida Prima Directa'!AS90/'Vida Pólizas Emitidas'!AS90,"")</f>
        <v>3152.4198127059617</v>
      </c>
      <c r="AT90" s="60">
        <f t="shared" si="2"/>
        <v>0.59127198893516897</v>
      </c>
    </row>
    <row r="91" spans="2:46" x14ac:dyDescent="0.2">
      <c r="B91" s="214" t="str">
        <f>'Vida Prima Directa'!B91</f>
        <v>Rentas Vitalicias Sobrevivencia</v>
      </c>
      <c r="C91" s="79">
        <f>IFERROR('Vida Prima Directa'!C91/'Vida Pólizas Emitidas'!C91,"")</f>
        <v>3165.7757485430234</v>
      </c>
      <c r="D91" s="79" t="str">
        <f>IFERROR('Vida Prima Directa'!D91/'Vida Pólizas Emitidas'!D91,"")</f>
        <v/>
      </c>
      <c r="E91" s="79" t="str">
        <f>IFERROR('Vida Prima Directa'!E91/'Vida Pólizas Emitidas'!E91,"")</f>
        <v/>
      </c>
      <c r="F91" s="79" t="str">
        <f>IFERROR('Vida Prima Directa'!F91/'Vida Pólizas Emitidas'!F91,"")</f>
        <v/>
      </c>
      <c r="G91" s="79">
        <f>IFERROR('Vida Prima Directa'!G91/'Vida Pólizas Emitidas'!G91,"")</f>
        <v>2443.1096776339305</v>
      </c>
      <c r="H91" s="79" t="str">
        <f>IFERROR('Vida Prima Directa'!H91/'Vida Pólizas Emitidas'!H91,"")</f>
        <v/>
      </c>
      <c r="I91" s="79" t="str">
        <f>IFERROR('Vida Prima Directa'!I91/'Vida Pólizas Emitidas'!I91,"")</f>
        <v/>
      </c>
      <c r="J91" s="79" t="str">
        <f>IFERROR('Vida Prima Directa'!J91/'Vida Pólizas Emitidas'!J91,"")</f>
        <v/>
      </c>
      <c r="K91" s="79" t="str">
        <f>IFERROR('Vida Prima Directa'!K91/'Vida Pólizas Emitidas'!K91,"")</f>
        <v/>
      </c>
      <c r="L91" s="79" t="str">
        <f>IFERROR('Vida Prima Directa'!L91/'Vida Pólizas Emitidas'!L91,"")</f>
        <v/>
      </c>
      <c r="M91" s="79" t="str">
        <f>IFERROR('Vida Prima Directa'!M91/'Vida Pólizas Emitidas'!M91,"")</f>
        <v/>
      </c>
      <c r="N91" s="79" t="str">
        <f>IFERROR('Vida Prima Directa'!N91/'Vida Pólizas Emitidas'!N91,"")</f>
        <v/>
      </c>
      <c r="O91" s="79" t="str">
        <f>IFERROR('Vida Prima Directa'!O91/'Vida Pólizas Emitidas'!O91,"")</f>
        <v/>
      </c>
      <c r="P91" s="79" t="str">
        <f>IFERROR('Vida Prima Directa'!P91/'Vida Pólizas Emitidas'!P91,"")</f>
        <v/>
      </c>
      <c r="Q91" s="79">
        <f>IFERROR('Vida Prima Directa'!Q91/'Vida Pólizas Emitidas'!Q91,"")</f>
        <v>2100.3736378954491</v>
      </c>
      <c r="R91" s="79">
        <f>IFERROR('Vida Prima Directa'!R91/'Vida Pólizas Emitidas'!R91,"")</f>
        <v>6289.8427673181823</v>
      </c>
      <c r="S91" s="79" t="str">
        <f>IFERROR('Vida Prima Directa'!S91/'Vida Pólizas Emitidas'!S91,"")</f>
        <v/>
      </c>
      <c r="T91" s="79">
        <f>IFERROR('Vida Prima Directa'!T91/'Vida Pólizas Emitidas'!T91,"")</f>
        <v>1918.1983733841089</v>
      </c>
      <c r="U91" s="79" t="str">
        <f>IFERROR('Vida Prima Directa'!U91/'Vida Pólizas Emitidas'!U91,"")</f>
        <v/>
      </c>
      <c r="V91" s="79" t="str">
        <f>IFERROR('Vida Prima Directa'!V91/'Vida Pólizas Emitidas'!V91,"")</f>
        <v/>
      </c>
      <c r="W91" s="79" t="str">
        <f>IFERROR('Vida Prima Directa'!W91/'Vida Pólizas Emitidas'!W91,"")</f>
        <v/>
      </c>
      <c r="X91" s="79" t="str">
        <f>IFERROR('Vida Prima Directa'!X91/'Vida Pólizas Emitidas'!X91,"")</f>
        <v/>
      </c>
      <c r="Y91" s="79" t="str">
        <f>IFERROR('Vida Prima Directa'!Y91/'Vida Pólizas Emitidas'!Y91,"")</f>
        <v/>
      </c>
      <c r="Z91" s="79">
        <f>IFERROR('Vida Prima Directa'!Z91/'Vida Pólizas Emitidas'!Z91,"")</f>
        <v>4345.8735512600406</v>
      </c>
      <c r="AA91" s="79" t="str">
        <f>IFERROR('Vida Prima Directa'!AA91/'Vida Pólizas Emitidas'!AA91,"")</f>
        <v/>
      </c>
      <c r="AB91" s="79" t="str">
        <f>IFERROR('Vida Prima Directa'!AB91/'Vida Pólizas Emitidas'!AB91,"")</f>
        <v/>
      </c>
      <c r="AC91" s="79">
        <f>IFERROR('Vida Prima Directa'!AC91/'Vida Pólizas Emitidas'!AC91,"")</f>
        <v>2027.069979249829</v>
      </c>
      <c r="AD91" s="79">
        <f>IFERROR('Vida Prima Directa'!AD91/'Vida Pólizas Emitidas'!AD91,"")</f>
        <v>4429.0985550604191</v>
      </c>
      <c r="AE91" s="79">
        <f>IFERROR('Vida Prima Directa'!AE91/'Vida Pólizas Emitidas'!AE91,"")</f>
        <v>1355.717360605305</v>
      </c>
      <c r="AF91" s="79" t="str">
        <f>IFERROR('Vida Prima Directa'!AF91/'Vida Pólizas Emitidas'!AF91,"")</f>
        <v/>
      </c>
      <c r="AG91" s="79" t="str">
        <f>IFERROR('Vida Prima Directa'!AG91/'Vida Pólizas Emitidas'!AG91,"")</f>
        <v/>
      </c>
      <c r="AH91" s="79" t="str">
        <f>IFERROR('Vida Prima Directa'!AH91/'Vida Pólizas Emitidas'!AH91,"")</f>
        <v/>
      </c>
      <c r="AI91" s="79" t="str">
        <f>IFERROR('Vida Prima Directa'!AI91/'Vida Pólizas Emitidas'!AI91,"")</f>
        <v/>
      </c>
      <c r="AJ91" s="79" t="str">
        <f>IFERROR('Vida Prima Directa'!AJ91/'Vida Pólizas Emitidas'!AJ91,"")</f>
        <v/>
      </c>
      <c r="AK91" s="79" t="str">
        <f>IFERROR('Vida Prima Directa'!AK91/'Vida Pólizas Emitidas'!AK91,"")</f>
        <v/>
      </c>
      <c r="AL91" s="79" t="str">
        <f>IFERROR('Vida Prima Directa'!AL91/'Vida Pólizas Emitidas'!AL91,"")</f>
        <v/>
      </c>
      <c r="AM91" s="79" t="str">
        <f>IFERROR('Vida Prima Directa'!AM91/'Vida Pólizas Emitidas'!AM91,"")</f>
        <v/>
      </c>
      <c r="AN91" s="79" t="str">
        <f>IFERROR('Vida Prima Directa'!AN91/'Vida Pólizas Emitidas'!AN91,"")</f>
        <v/>
      </c>
      <c r="AO91" s="79" t="str">
        <f>IFERROR('Vida Prima Directa'!AO91/'Vida Pólizas Emitidas'!AO91,"")</f>
        <v/>
      </c>
      <c r="AP91" s="79" t="str">
        <f>IFERROR('Vida Prima Directa'!AP91/'Vida Pólizas Emitidas'!AP91,"")</f>
        <v/>
      </c>
      <c r="AQ91" s="79">
        <f>IFERROR('Vida Prima Directa'!AQ91/'Vida Pólizas Emitidas'!AQ91,"")</f>
        <v>3365.3140304156314</v>
      </c>
      <c r="AR91" s="94"/>
      <c r="AS91" s="79">
        <f>IFERROR('Vida Prima Directa'!AS91/'Vida Pólizas Emitidas'!AS91,"")</f>
        <v>2777.8515478323511</v>
      </c>
      <c r="AT91" s="60">
        <f t="shared" si="2"/>
        <v>0.21148087738586918</v>
      </c>
    </row>
    <row r="92" spans="2:46" x14ac:dyDescent="0.2">
      <c r="B92" s="69" t="str">
        <f>'Vida Prima Directa'!B92</f>
        <v>M. Seguro de AFP + Inv. y Sobr.</v>
      </c>
      <c r="C92" s="79" t="str">
        <f>IFERROR('Vida Prima Directa'!C92/'Vida Pólizas Emitidas'!C92,"")</f>
        <v/>
      </c>
      <c r="D92" s="79" t="str">
        <f>IFERROR('Vida Prima Directa'!D92/'Vida Pólizas Emitidas'!D92,"")</f>
        <v/>
      </c>
      <c r="E92" s="79" t="str">
        <f>IFERROR('Vida Prima Directa'!E92/'Vida Pólizas Emitidas'!E92,"")</f>
        <v/>
      </c>
      <c r="F92" s="79" t="str">
        <f>IFERROR('Vida Prima Directa'!F92/'Vida Pólizas Emitidas'!F92,"")</f>
        <v/>
      </c>
      <c r="G92" s="79" t="str">
        <f>IFERROR('Vida Prima Directa'!G92/'Vida Pólizas Emitidas'!G92,"")</f>
        <v/>
      </c>
      <c r="H92" s="79" t="str">
        <f>IFERROR('Vida Prima Directa'!H92/'Vida Pólizas Emitidas'!H92,"")</f>
        <v/>
      </c>
      <c r="I92" s="79" t="str">
        <f>IFERROR('Vida Prima Directa'!I92/'Vida Pólizas Emitidas'!I92,"")</f>
        <v/>
      </c>
      <c r="J92" s="79" t="str">
        <f>IFERROR('Vida Prima Directa'!J92/'Vida Pólizas Emitidas'!J92,"")</f>
        <v/>
      </c>
      <c r="K92" s="79" t="str">
        <f>IFERROR('Vida Prima Directa'!K92/'Vida Pólizas Emitidas'!K92,"")</f>
        <v/>
      </c>
      <c r="L92" s="79" t="str">
        <f>IFERROR('Vida Prima Directa'!L92/'Vida Pólizas Emitidas'!L92,"")</f>
        <v/>
      </c>
      <c r="M92" s="79" t="str">
        <f>IFERROR('Vida Prima Directa'!M92/'Vida Pólizas Emitidas'!M92,"")</f>
        <v/>
      </c>
      <c r="N92" s="79" t="str">
        <f>IFERROR('Vida Prima Directa'!N92/'Vida Pólizas Emitidas'!N92,"")</f>
        <v/>
      </c>
      <c r="O92" s="79" t="str">
        <f>IFERROR('Vida Prima Directa'!O92/'Vida Pólizas Emitidas'!O92,"")</f>
        <v/>
      </c>
      <c r="P92" s="79" t="str">
        <f>IFERROR('Vida Prima Directa'!P92/'Vida Pólizas Emitidas'!P92,"")</f>
        <v/>
      </c>
      <c r="Q92" s="79">
        <f>IFERROR('Vida Prima Directa'!Q92/'Vida Pólizas Emitidas'!Q92,"")</f>
        <v>163.88453504775561</v>
      </c>
      <c r="R92" s="79" t="str">
        <f>IFERROR('Vida Prima Directa'!R92/'Vida Pólizas Emitidas'!R92,"")</f>
        <v/>
      </c>
      <c r="S92" s="79" t="str">
        <f>IFERROR('Vida Prima Directa'!S92/'Vida Pólizas Emitidas'!S92,"")</f>
        <v/>
      </c>
      <c r="T92" s="79" t="str">
        <f>IFERROR('Vida Prima Directa'!T92/'Vida Pólizas Emitidas'!T92,"")</f>
        <v/>
      </c>
      <c r="U92" s="79" t="str">
        <f>IFERROR('Vida Prima Directa'!U92/'Vida Pólizas Emitidas'!U92,"")</f>
        <v/>
      </c>
      <c r="V92" s="79" t="str">
        <f>IFERROR('Vida Prima Directa'!V92/'Vida Pólizas Emitidas'!V92,"")</f>
        <v/>
      </c>
      <c r="W92" s="79" t="str">
        <f>IFERROR('Vida Prima Directa'!W92/'Vida Pólizas Emitidas'!W92,"")</f>
        <v/>
      </c>
      <c r="X92" s="79" t="str">
        <f>IFERROR('Vida Prima Directa'!X92/'Vida Pólizas Emitidas'!X92,"")</f>
        <v/>
      </c>
      <c r="Y92" s="79" t="str">
        <f>IFERROR('Vida Prima Directa'!Y92/'Vida Pólizas Emitidas'!Y92,"")</f>
        <v/>
      </c>
      <c r="Z92" s="79">
        <f>IFERROR('Vida Prima Directa'!Z92/'Vida Pólizas Emitidas'!Z92,"")</f>
        <v>170.06426653448898</v>
      </c>
      <c r="AA92" s="79" t="str">
        <f>IFERROR('Vida Prima Directa'!AA92/'Vida Pólizas Emitidas'!AA92,"")</f>
        <v/>
      </c>
      <c r="AB92" s="79" t="str">
        <f>IFERROR('Vida Prima Directa'!AB92/'Vida Pólizas Emitidas'!AB92,"")</f>
        <v/>
      </c>
      <c r="AC92" s="79" t="str">
        <f>IFERROR('Vida Prima Directa'!AC92/'Vida Pólizas Emitidas'!AC92,"")</f>
        <v/>
      </c>
      <c r="AD92" s="79" t="str">
        <f>IFERROR('Vida Prima Directa'!AD92/'Vida Pólizas Emitidas'!AD92,"")</f>
        <v/>
      </c>
      <c r="AE92" s="79" t="str">
        <f>IFERROR('Vida Prima Directa'!AE92/'Vida Pólizas Emitidas'!AE92,"")</f>
        <v/>
      </c>
      <c r="AF92" s="79" t="str">
        <f>IFERROR('Vida Prima Directa'!AF92/'Vida Pólizas Emitidas'!AF92,"")</f>
        <v/>
      </c>
      <c r="AG92" s="79">
        <f>IFERROR('Vida Prima Directa'!AG92/'Vida Pólizas Emitidas'!AG92,"")</f>
        <v>224119.0014414129</v>
      </c>
      <c r="AH92" s="79" t="str">
        <f>IFERROR('Vida Prima Directa'!AH92/'Vida Pólizas Emitidas'!AH92,"")</f>
        <v/>
      </c>
      <c r="AI92" s="79" t="str">
        <f>IFERROR('Vida Prima Directa'!AI92/'Vida Pólizas Emitidas'!AI92,"")</f>
        <v/>
      </c>
      <c r="AJ92" s="79" t="str">
        <f>IFERROR('Vida Prima Directa'!AJ92/'Vida Pólizas Emitidas'!AJ92,"")</f>
        <v/>
      </c>
      <c r="AK92" s="79" t="str">
        <f>IFERROR('Vida Prima Directa'!AK92/'Vida Pólizas Emitidas'!AK92,"")</f>
        <v/>
      </c>
      <c r="AL92" s="79" t="str">
        <f>IFERROR('Vida Prima Directa'!AL92/'Vida Pólizas Emitidas'!AL92,"")</f>
        <v/>
      </c>
      <c r="AM92" s="79" t="str">
        <f>IFERROR('Vida Prima Directa'!AM92/'Vida Pólizas Emitidas'!AM92,"")</f>
        <v/>
      </c>
      <c r="AN92" s="79" t="str">
        <f>IFERROR('Vida Prima Directa'!AN92/'Vida Pólizas Emitidas'!AN92,"")</f>
        <v/>
      </c>
      <c r="AO92" s="79" t="str">
        <f>IFERROR('Vida Prima Directa'!AO92/'Vida Pólizas Emitidas'!AO92,"")</f>
        <v/>
      </c>
      <c r="AP92" s="79" t="str">
        <f>IFERROR('Vida Prima Directa'!AP92/'Vida Pólizas Emitidas'!AP92,"")</f>
        <v/>
      </c>
      <c r="AQ92" s="79">
        <f>IFERROR('Vida Prima Directa'!AQ92/'Vida Pólizas Emitidas'!AQ92,"")</f>
        <v>2785.6981897037322</v>
      </c>
      <c r="AR92" s="94"/>
      <c r="AS92" s="79">
        <f>IFERROR('Vida Prima Directa'!AS92/'Vida Pólizas Emitidas'!AS92,"")</f>
        <v>2532.2714050510249</v>
      </c>
      <c r="AT92" s="60">
        <f t="shared" si="2"/>
        <v>0.10007883994867472</v>
      </c>
    </row>
    <row r="94" spans="2:46" hidden="1" x14ac:dyDescent="0.2">
      <c r="B94" s="39" t="s">
        <v>92</v>
      </c>
      <c r="C94" s="40">
        <f>INDEX(Benchmark!$D$54:$D$93,COLUMNS(Benchmark!$D$54:D93),)</f>
        <v>1</v>
      </c>
      <c r="D94" s="40">
        <f>INDEX(Benchmark!$D$54:$D$93,COLUMNS(Benchmark!$D$54:E93),)</f>
        <v>1</v>
      </c>
      <c r="E94" s="40">
        <f>INDEX(Benchmark!$D$54:$D$93,COLUMNS(Benchmark!$D$54:F93),)</f>
        <v>1</v>
      </c>
      <c r="F94" s="40">
        <f>INDEX(Benchmark!$D$54:$D$93,COLUMNS(Benchmark!$D$54:G93),)</f>
        <v>1</v>
      </c>
      <c r="G94" s="40">
        <f>INDEX(Benchmark!$D$54:$D$93,COLUMNS(Benchmark!$D$54:H93),)</f>
        <v>1</v>
      </c>
      <c r="H94" s="40">
        <f>INDEX(Benchmark!$D$54:$D$93,COLUMNS(Benchmark!$D$54:I93),)</f>
        <v>1</v>
      </c>
      <c r="I94" s="40">
        <f>INDEX(Benchmark!$D$54:$D$93,COLUMNS(Benchmark!$D$54:J93),)</f>
        <v>1</v>
      </c>
      <c r="J94" s="40">
        <f>INDEX(Benchmark!$D$54:$D$93,COLUMNS(Benchmark!$D$54:K93),)</f>
        <v>1</v>
      </c>
      <c r="K94" s="40">
        <f>INDEX(Benchmark!$D$54:$D$93,COLUMNS(Benchmark!$D$54:L93),)</f>
        <v>1</v>
      </c>
      <c r="L94" s="40">
        <f>INDEX(Benchmark!$D$54:$D$93,COLUMNS(Benchmark!$D$54:M93),)</f>
        <v>1</v>
      </c>
      <c r="M94" s="40">
        <f>INDEX(Benchmark!$D$54:$D$93,COLUMNS(Benchmark!$D$54:N93),)</f>
        <v>1</v>
      </c>
      <c r="N94" s="40">
        <f>INDEX(Benchmark!$D$54:$D$93,COLUMNS(Benchmark!$D$54:O93),)</f>
        <v>1</v>
      </c>
      <c r="O94" s="40">
        <f>INDEX(Benchmark!$D$54:$D$93,COLUMNS(Benchmark!$D$54:P93),)</f>
        <v>1</v>
      </c>
      <c r="P94" s="40">
        <f>INDEX(Benchmark!$D$54:$D$93,COLUMNS(Benchmark!$D$54:Q93),)</f>
        <v>1</v>
      </c>
      <c r="Q94" s="40">
        <f>INDEX(Benchmark!$D$54:$D$93,COLUMNS(Benchmark!$D$54:R93),)</f>
        <v>1</v>
      </c>
      <c r="R94" s="40">
        <f>INDEX(Benchmark!$D$54:$D$93,COLUMNS(Benchmark!$D$54:S93),)</f>
        <v>1</v>
      </c>
      <c r="S94" s="40">
        <f>INDEX(Benchmark!$D$54:$D$93,COLUMNS(Benchmark!$D$54:T93),)</f>
        <v>1</v>
      </c>
      <c r="T94" s="40">
        <f>INDEX(Benchmark!$D$54:$D$93,COLUMNS(Benchmark!$D$54:U93),)</f>
        <v>1</v>
      </c>
      <c r="U94" s="40">
        <f>INDEX(Benchmark!$D$54:$D$93,COLUMNS(Benchmark!$D$54:V93),)</f>
        <v>1</v>
      </c>
      <c r="V94" s="40">
        <f>INDEX(Benchmark!$D$54:$D$93,COLUMNS(Benchmark!$D$54:W93),)</f>
        <v>1</v>
      </c>
      <c r="W94" s="40">
        <f>INDEX(Benchmark!$D$54:$D$93,COLUMNS(Benchmark!$D$54:X93),)</f>
        <v>1</v>
      </c>
      <c r="X94" s="40">
        <f>INDEX(Benchmark!$D$54:$D$93,COLUMNS(Benchmark!$D$54:Y93),)</f>
        <v>1</v>
      </c>
      <c r="Y94" s="40">
        <f>INDEX(Benchmark!$D$54:$D$93,COLUMNS(Benchmark!$D$54:Z93),)</f>
        <v>1</v>
      </c>
      <c r="Z94" s="40">
        <f>INDEX(Benchmark!$D$54:$D$93,COLUMNS(Benchmark!$D$54:AA93),)</f>
        <v>1</v>
      </c>
      <c r="AA94" s="40">
        <f>INDEX(Benchmark!$D$54:$D$93,COLUMNS(Benchmark!$D$54:AB93),)</f>
        <v>1</v>
      </c>
      <c r="AB94" s="40">
        <f>INDEX(Benchmark!$D$54:$D$93,COLUMNS(Benchmark!$D$54:AC93),)</f>
        <v>1</v>
      </c>
      <c r="AC94" s="40">
        <f>INDEX(Benchmark!$D$54:$D$93,COLUMNS(Benchmark!$D$54:AD93),)</f>
        <v>1</v>
      </c>
      <c r="AD94" s="40">
        <f>INDEX(Benchmark!$D$54:$D$93,COLUMNS(Benchmark!$D$54:AE93),)</f>
        <v>1</v>
      </c>
      <c r="AE94" s="40">
        <f>INDEX(Benchmark!$D$54:$D$93,COLUMNS(Benchmark!$D$54:AF93),)</f>
        <v>1</v>
      </c>
      <c r="AF94" s="40">
        <f>INDEX(Benchmark!$D$54:$D$93,COLUMNS(Benchmark!$D$54:AG93),)</f>
        <v>1</v>
      </c>
      <c r="AG94" s="40">
        <f>INDEX(Benchmark!$D$54:$D$93,COLUMNS(Benchmark!$D$54:AH93),)</f>
        <v>1</v>
      </c>
      <c r="AH94" s="40">
        <f>INDEX(Benchmark!$D$54:$D$93,COLUMNS(Benchmark!$D$54:AI93),)</f>
        <v>1</v>
      </c>
      <c r="AI94" s="40">
        <f>INDEX(Benchmark!$D$54:$D$93,COLUMNS(Benchmark!$D$54:AJ93),)</f>
        <v>1</v>
      </c>
      <c r="AJ94" s="40">
        <f>INDEX(Benchmark!$D$54:$D$93,COLUMNS(Benchmark!$D$54:AK93),)</f>
        <v>1</v>
      </c>
      <c r="AK94" s="40">
        <f>INDEX(Benchmark!$D$54:$D$93,COLUMNS(Benchmark!$D$54:AL93),)</f>
        <v>1</v>
      </c>
      <c r="AL94" s="40">
        <f>INDEX(Benchmark!$D$54:$D$93,COLUMNS(Benchmark!$D$54:AM93),)</f>
        <v>0</v>
      </c>
      <c r="AM94" s="40">
        <f>INDEX(Benchmark!$D$54:$D$93,COLUMNS(Benchmark!$D$54:AN93),)</f>
        <v>0</v>
      </c>
      <c r="AN94" s="40">
        <f>INDEX(Benchmark!$D$54:$D$93,COLUMNS(Benchmark!$D$54:AO93),)</f>
        <v>0</v>
      </c>
      <c r="AO94" s="40">
        <f>INDEX(Benchmark!$D$54:$D$93,COLUMNS(Benchmark!$D$54:AP93),)</f>
        <v>0</v>
      </c>
      <c r="AP94" s="40">
        <f>INDEX(Benchmark!$D$54:$D$93,COLUMNS(Benchmark!$D$54:AQ93),)</f>
        <v>0</v>
      </c>
    </row>
    <row r="95" spans="2:46" hidden="1" x14ac:dyDescent="0.2"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</row>
    <row r="96" spans="2:46" hidden="1" x14ac:dyDescent="0.2">
      <c r="B96" s="39" t="s">
        <v>93</v>
      </c>
      <c r="C96" s="40">
        <f>IFERROR(RANK(C98,$C$98:$AP$98,0),"")</f>
        <v>5</v>
      </c>
      <c r="D96" s="40">
        <f t="shared" ref="D96:AP96" si="3">IFERROR(RANK(D98,$C$98:$AP$98,0),"")</f>
        <v>27</v>
      </c>
      <c r="E96" s="40">
        <f t="shared" si="3"/>
        <v>28</v>
      </c>
      <c r="F96" s="40">
        <f t="shared" si="3"/>
        <v>24</v>
      </c>
      <c r="G96" s="40">
        <f t="shared" si="3"/>
        <v>19</v>
      </c>
      <c r="H96" s="40">
        <f t="shared" si="3"/>
        <v>29</v>
      </c>
      <c r="I96" s="40">
        <f t="shared" si="3"/>
        <v>13</v>
      </c>
      <c r="J96" s="40">
        <f t="shared" si="3"/>
        <v>6</v>
      </c>
      <c r="K96" s="40">
        <f t="shared" si="3"/>
        <v>4</v>
      </c>
      <c r="L96" s="40">
        <f t="shared" si="3"/>
        <v>14</v>
      </c>
      <c r="M96" s="40" t="str">
        <f t="shared" si="3"/>
        <v/>
      </c>
      <c r="N96" s="40">
        <f t="shared" si="3"/>
        <v>23</v>
      </c>
      <c r="O96" s="40">
        <f t="shared" si="3"/>
        <v>2</v>
      </c>
      <c r="P96" s="40">
        <f t="shared" si="3"/>
        <v>22</v>
      </c>
      <c r="Q96" s="40">
        <f t="shared" si="3"/>
        <v>15</v>
      </c>
      <c r="R96" s="40">
        <f t="shared" si="3"/>
        <v>16</v>
      </c>
      <c r="S96" s="40" t="str">
        <f t="shared" si="3"/>
        <v/>
      </c>
      <c r="T96" s="40">
        <f t="shared" si="3"/>
        <v>3</v>
      </c>
      <c r="U96" s="40">
        <f t="shared" si="3"/>
        <v>26</v>
      </c>
      <c r="V96" s="40">
        <f t="shared" si="3"/>
        <v>10</v>
      </c>
      <c r="W96" s="40" t="str">
        <f t="shared" si="3"/>
        <v/>
      </c>
      <c r="X96" s="40">
        <f t="shared" si="3"/>
        <v>18</v>
      </c>
      <c r="Y96" s="40">
        <f t="shared" si="3"/>
        <v>32</v>
      </c>
      <c r="Z96" s="40">
        <f t="shared" si="3"/>
        <v>20</v>
      </c>
      <c r="AA96" s="40">
        <f t="shared" si="3"/>
        <v>30</v>
      </c>
      <c r="AB96" s="40">
        <f t="shared" si="3"/>
        <v>8</v>
      </c>
      <c r="AC96" s="40">
        <f t="shared" si="3"/>
        <v>11</v>
      </c>
      <c r="AD96" s="40">
        <f t="shared" si="3"/>
        <v>7</v>
      </c>
      <c r="AE96" s="40">
        <f t="shared" si="3"/>
        <v>12</v>
      </c>
      <c r="AF96" s="40">
        <f t="shared" si="3"/>
        <v>1</v>
      </c>
      <c r="AG96" s="40">
        <f t="shared" si="3"/>
        <v>25</v>
      </c>
      <c r="AH96" s="40">
        <f t="shared" si="3"/>
        <v>21</v>
      </c>
      <c r="AI96" s="40">
        <f t="shared" si="3"/>
        <v>9</v>
      </c>
      <c r="AJ96" s="40">
        <f t="shared" si="3"/>
        <v>17</v>
      </c>
      <c r="AK96" s="40">
        <f t="shared" si="3"/>
        <v>31</v>
      </c>
      <c r="AL96" s="40" t="str">
        <f t="shared" si="3"/>
        <v/>
      </c>
      <c r="AM96" s="40" t="str">
        <f t="shared" si="3"/>
        <v/>
      </c>
      <c r="AN96" s="40" t="str">
        <f t="shared" si="3"/>
        <v/>
      </c>
      <c r="AO96" s="40" t="str">
        <f t="shared" si="3"/>
        <v/>
      </c>
      <c r="AP96" s="40" t="str">
        <f t="shared" si="3"/>
        <v/>
      </c>
    </row>
    <row r="97" spans="2:57" hidden="1" x14ac:dyDescent="0.2">
      <c r="C97" s="40" t="str">
        <f>C11</f>
        <v>4 Life Seguros</v>
      </c>
      <c r="D97" s="40" t="str">
        <f t="shared" ref="D97:AP97" si="4">D11</f>
        <v>Alemana Seguros</v>
      </c>
      <c r="E97" s="40" t="str">
        <f t="shared" si="4"/>
        <v>BanChile</v>
      </c>
      <c r="F97" s="40" t="str">
        <f t="shared" si="4"/>
        <v>BCI Seguros Vida</v>
      </c>
      <c r="G97" s="40" t="str">
        <f t="shared" si="4"/>
        <v>BICE Vida</v>
      </c>
      <c r="H97" s="40" t="str">
        <f t="shared" si="4"/>
        <v>BNP Paribas Cardif</v>
      </c>
      <c r="I97" s="40" t="str">
        <f t="shared" si="4"/>
        <v>Bupa</v>
      </c>
      <c r="J97" s="40" t="str">
        <f t="shared" si="4"/>
        <v>Cámara</v>
      </c>
      <c r="K97" s="40" t="str">
        <f t="shared" si="4"/>
        <v>CF Seguros de Vida</v>
      </c>
      <c r="L97" s="40" t="str">
        <f t="shared" si="4"/>
        <v>Chilena Consolidada</v>
      </c>
      <c r="M97" s="40" t="str">
        <f t="shared" si="4"/>
        <v>Chubb Vida</v>
      </c>
      <c r="N97" s="40" t="str">
        <f t="shared" si="4"/>
        <v>CLC</v>
      </c>
      <c r="O97" s="40" t="str">
        <f t="shared" si="4"/>
        <v>CN Life</v>
      </c>
      <c r="P97" s="40" t="str">
        <f t="shared" si="4"/>
        <v>Colmena Seguros</v>
      </c>
      <c r="Q97" s="40" t="str">
        <f t="shared" si="4"/>
        <v>Confuturo</v>
      </c>
      <c r="R97" s="40" t="str">
        <f t="shared" si="4"/>
        <v>Consorcio Nacional</v>
      </c>
      <c r="S97" s="40" t="str">
        <f t="shared" si="4"/>
        <v>Divina Pastora</v>
      </c>
      <c r="T97" s="40" t="str">
        <f t="shared" si="4"/>
        <v>EuroAmérica</v>
      </c>
      <c r="U97" s="40" t="str">
        <f t="shared" si="4"/>
        <v>HDI Vida</v>
      </c>
      <c r="V97" s="40" t="str">
        <f t="shared" si="4"/>
        <v>Huelen</v>
      </c>
      <c r="W97" s="40" t="str">
        <f t="shared" si="4"/>
        <v>M. de Carabineros</v>
      </c>
      <c r="X97" s="40" t="str">
        <f t="shared" si="4"/>
        <v>M. del Ej. y Av.</v>
      </c>
      <c r="Y97" s="40" t="str">
        <f t="shared" si="4"/>
        <v>Mapfre Vida</v>
      </c>
      <c r="Z97" s="40" t="str">
        <f t="shared" si="4"/>
        <v>MetLife</v>
      </c>
      <c r="AA97" s="40" t="str">
        <f t="shared" si="4"/>
        <v>Mutual de Seguros</v>
      </c>
      <c r="AB97" s="40" t="str">
        <f t="shared" si="4"/>
        <v>Ohio National</v>
      </c>
      <c r="AC97" s="40" t="str">
        <f t="shared" si="4"/>
        <v>Penta Vida</v>
      </c>
      <c r="AD97" s="40" t="str">
        <f t="shared" si="4"/>
        <v>Principal</v>
      </c>
      <c r="AE97" s="40" t="str">
        <f t="shared" si="4"/>
        <v>Renta Nacional</v>
      </c>
      <c r="AF97" s="40" t="str">
        <f t="shared" si="4"/>
        <v>Rigel</v>
      </c>
      <c r="AG97" s="40" t="str">
        <f t="shared" si="4"/>
        <v>Save Seguros</v>
      </c>
      <c r="AH97" s="40" t="str">
        <f t="shared" si="4"/>
        <v>Security Previsión</v>
      </c>
      <c r="AI97" s="40" t="str">
        <f t="shared" si="4"/>
        <v>Sura</v>
      </c>
      <c r="AJ97" s="40" t="str">
        <f t="shared" si="4"/>
        <v>Suramericana</v>
      </c>
      <c r="AK97" s="40" t="str">
        <f t="shared" si="4"/>
        <v>Zurich Santander</v>
      </c>
      <c r="AL97" s="40" t="str">
        <f t="shared" si="4"/>
        <v/>
      </c>
      <c r="AM97" s="40" t="str">
        <f t="shared" si="4"/>
        <v/>
      </c>
      <c r="AN97" s="40" t="str">
        <f t="shared" si="4"/>
        <v/>
      </c>
      <c r="AO97" s="40" t="str">
        <f t="shared" si="4"/>
        <v/>
      </c>
      <c r="AP97" s="40" t="str">
        <f t="shared" si="4"/>
        <v/>
      </c>
    </row>
    <row r="98" spans="2:57" hidden="1" x14ac:dyDescent="0.2">
      <c r="C98" s="42">
        <f t="shared" ref="C98:AP98" si="5">IFERROR(IF(C94=1,VLOOKUP($C$116,$B$12:$AQ$70,C101+1,FALSE)+C99/1000000,""),"")</f>
        <v>13569.437732487475</v>
      </c>
      <c r="D98" s="42">
        <f t="shared" si="5"/>
        <v>24.09499578400456</v>
      </c>
      <c r="E98" s="42">
        <f t="shared" si="5"/>
        <v>18.826647238511537</v>
      </c>
      <c r="F98" s="42">
        <f t="shared" si="5"/>
        <v>30.257922234712794</v>
      </c>
      <c r="G98" s="42">
        <f t="shared" si="5"/>
        <v>122.33382134925122</v>
      </c>
      <c r="H98" s="42">
        <f t="shared" si="5"/>
        <v>14.834776419109966</v>
      </c>
      <c r="I98" s="42">
        <f t="shared" si="5"/>
        <v>629.29439941400244</v>
      </c>
      <c r="J98" s="42">
        <f t="shared" si="5"/>
        <v>6838.7592376561352</v>
      </c>
      <c r="K98" s="42">
        <f t="shared" si="5"/>
        <v>15230.55472502577</v>
      </c>
      <c r="L98" s="42">
        <f t="shared" si="5"/>
        <v>622.62733373116203</v>
      </c>
      <c r="M98" s="42" t="str">
        <f t="shared" si="5"/>
        <v/>
      </c>
      <c r="N98" s="42">
        <f t="shared" si="5"/>
        <v>67.202344409791323</v>
      </c>
      <c r="O98" s="42">
        <f t="shared" si="5"/>
        <v>170487.50511819124</v>
      </c>
      <c r="P98" s="42">
        <f t="shared" si="5"/>
        <v>96.963238670585284</v>
      </c>
      <c r="Q98" s="42">
        <f t="shared" si="5"/>
        <v>332.90737447590357</v>
      </c>
      <c r="R98" s="42">
        <f t="shared" si="5"/>
        <v>202.3017262535185</v>
      </c>
      <c r="S98" s="42" t="str">
        <f t="shared" si="5"/>
        <v/>
      </c>
      <c r="T98" s="42">
        <f t="shared" si="5"/>
        <v>18134.135474331673</v>
      </c>
      <c r="U98" s="42">
        <f t="shared" si="5"/>
        <v>27.182516283491779</v>
      </c>
      <c r="V98" s="42">
        <f t="shared" si="5"/>
        <v>2971.1067859109007</v>
      </c>
      <c r="W98" s="42" t="str">
        <f t="shared" si="5"/>
        <v/>
      </c>
      <c r="X98" s="42">
        <f t="shared" si="5"/>
        <v>126.35580605517195</v>
      </c>
      <c r="Y98" s="42">
        <f t="shared" si="5"/>
        <v>7.317185379067336</v>
      </c>
      <c r="Z98" s="42">
        <f t="shared" si="5"/>
        <v>119.1612260905348</v>
      </c>
      <c r="AA98" s="42">
        <f t="shared" si="5"/>
        <v>13.194472990783009</v>
      </c>
      <c r="AB98" s="42">
        <f t="shared" si="5"/>
        <v>4871.028038953682</v>
      </c>
      <c r="AC98" s="42">
        <f t="shared" si="5"/>
        <v>2432.0170618458701</v>
      </c>
      <c r="AD98" s="42">
        <f t="shared" si="5"/>
        <v>5638.6370150251378</v>
      </c>
      <c r="AE98" s="42">
        <f t="shared" si="5"/>
        <v>2411.1353680776028</v>
      </c>
      <c r="AF98" s="42">
        <f t="shared" si="5"/>
        <v>331499.07280524203</v>
      </c>
      <c r="AG98" s="42">
        <f t="shared" si="5"/>
        <v>28.485715929812724</v>
      </c>
      <c r="AH98" s="42">
        <f t="shared" si="5"/>
        <v>98.076967648972996</v>
      </c>
      <c r="AI98" s="42">
        <f t="shared" si="5"/>
        <v>4076.9133762362808</v>
      </c>
      <c r="AJ98" s="42">
        <f t="shared" si="5"/>
        <v>165.84752240460955</v>
      </c>
      <c r="AK98" s="42">
        <f t="shared" si="5"/>
        <v>8.1703355845093366</v>
      </c>
      <c r="AL98" s="42" t="str">
        <f t="shared" si="5"/>
        <v/>
      </c>
      <c r="AM98" s="42" t="str">
        <f t="shared" si="5"/>
        <v/>
      </c>
      <c r="AN98" s="42" t="str">
        <f t="shared" si="5"/>
        <v/>
      </c>
      <c r="AO98" s="42" t="str">
        <f t="shared" si="5"/>
        <v/>
      </c>
      <c r="AP98" s="42" t="str">
        <f t="shared" si="5"/>
        <v/>
      </c>
    </row>
    <row r="99" spans="2:57" hidden="1" x14ac:dyDescent="0.2">
      <c r="C99" s="40">
        <v>40</v>
      </c>
      <c r="D99" s="40">
        <f>C99-1</f>
        <v>39</v>
      </c>
      <c r="E99" s="40">
        <f t="shared" ref="E99:AP99" si="6">D99-1</f>
        <v>38</v>
      </c>
      <c r="F99" s="40">
        <f t="shared" si="6"/>
        <v>37</v>
      </c>
      <c r="G99" s="40">
        <f t="shared" si="6"/>
        <v>36</v>
      </c>
      <c r="H99" s="40">
        <f t="shared" si="6"/>
        <v>35</v>
      </c>
      <c r="I99" s="40">
        <f t="shared" si="6"/>
        <v>34</v>
      </c>
      <c r="J99" s="40">
        <f t="shared" si="6"/>
        <v>33</v>
      </c>
      <c r="K99" s="40">
        <f t="shared" si="6"/>
        <v>32</v>
      </c>
      <c r="L99" s="40">
        <f t="shared" si="6"/>
        <v>31</v>
      </c>
      <c r="M99" s="40">
        <f t="shared" si="6"/>
        <v>30</v>
      </c>
      <c r="N99" s="40">
        <f t="shared" si="6"/>
        <v>29</v>
      </c>
      <c r="O99" s="40">
        <f t="shared" si="6"/>
        <v>28</v>
      </c>
      <c r="P99" s="40">
        <f t="shared" si="6"/>
        <v>27</v>
      </c>
      <c r="Q99" s="40">
        <f t="shared" si="6"/>
        <v>26</v>
      </c>
      <c r="R99" s="40">
        <f t="shared" si="6"/>
        <v>25</v>
      </c>
      <c r="S99" s="40">
        <f t="shared" si="6"/>
        <v>24</v>
      </c>
      <c r="T99" s="40">
        <f t="shared" si="6"/>
        <v>23</v>
      </c>
      <c r="U99" s="40">
        <f t="shared" si="6"/>
        <v>22</v>
      </c>
      <c r="V99" s="40">
        <f t="shared" si="6"/>
        <v>21</v>
      </c>
      <c r="W99" s="40">
        <f t="shared" si="6"/>
        <v>20</v>
      </c>
      <c r="X99" s="40">
        <f t="shared" si="6"/>
        <v>19</v>
      </c>
      <c r="Y99" s="40">
        <f t="shared" si="6"/>
        <v>18</v>
      </c>
      <c r="Z99" s="40">
        <f t="shared" si="6"/>
        <v>17</v>
      </c>
      <c r="AA99" s="40">
        <f t="shared" si="6"/>
        <v>16</v>
      </c>
      <c r="AB99" s="40">
        <f t="shared" si="6"/>
        <v>15</v>
      </c>
      <c r="AC99" s="40">
        <f t="shared" si="6"/>
        <v>14</v>
      </c>
      <c r="AD99" s="40">
        <f t="shared" si="6"/>
        <v>13</v>
      </c>
      <c r="AE99" s="40">
        <f t="shared" si="6"/>
        <v>12</v>
      </c>
      <c r="AF99" s="40">
        <f t="shared" si="6"/>
        <v>11</v>
      </c>
      <c r="AG99" s="40">
        <f t="shared" si="6"/>
        <v>10</v>
      </c>
      <c r="AH99" s="40">
        <f t="shared" si="6"/>
        <v>9</v>
      </c>
      <c r="AI99" s="40">
        <f t="shared" si="6"/>
        <v>8</v>
      </c>
      <c r="AJ99" s="40">
        <f t="shared" si="6"/>
        <v>7</v>
      </c>
      <c r="AK99" s="40">
        <f t="shared" si="6"/>
        <v>6</v>
      </c>
      <c r="AL99" s="40">
        <f t="shared" si="6"/>
        <v>5</v>
      </c>
      <c r="AM99" s="40">
        <f t="shared" si="6"/>
        <v>4</v>
      </c>
      <c r="AN99" s="40">
        <f t="shared" si="6"/>
        <v>3</v>
      </c>
      <c r="AO99" s="40">
        <f t="shared" si="6"/>
        <v>2</v>
      </c>
      <c r="AP99" s="40">
        <f t="shared" si="6"/>
        <v>1</v>
      </c>
    </row>
    <row r="100" spans="2:57" hidden="1" x14ac:dyDescent="0.2"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</row>
    <row r="101" spans="2:57" hidden="1" x14ac:dyDescent="0.2">
      <c r="B101" s="39" t="s">
        <v>94</v>
      </c>
      <c r="C101" s="40">
        <v>1</v>
      </c>
      <c r="D101" s="40">
        <v>2</v>
      </c>
      <c r="E101" s="40">
        <v>3</v>
      </c>
      <c r="F101" s="40">
        <v>4</v>
      </c>
      <c r="G101" s="40">
        <v>5</v>
      </c>
      <c r="H101" s="40">
        <v>6</v>
      </c>
      <c r="I101" s="40">
        <v>7</v>
      </c>
      <c r="J101" s="40">
        <v>8</v>
      </c>
      <c r="K101" s="40">
        <v>9</v>
      </c>
      <c r="L101" s="40">
        <v>10</v>
      </c>
      <c r="M101" s="40">
        <v>11</v>
      </c>
      <c r="N101" s="40">
        <v>12</v>
      </c>
      <c r="O101" s="40">
        <v>13</v>
      </c>
      <c r="P101" s="40">
        <v>14</v>
      </c>
      <c r="Q101" s="40">
        <v>15</v>
      </c>
      <c r="R101" s="40">
        <v>16</v>
      </c>
      <c r="S101" s="40">
        <v>17</v>
      </c>
      <c r="T101" s="40">
        <v>18</v>
      </c>
      <c r="U101" s="40">
        <v>19</v>
      </c>
      <c r="V101" s="40">
        <v>20</v>
      </c>
      <c r="W101" s="40">
        <v>21</v>
      </c>
      <c r="X101" s="40">
        <v>22</v>
      </c>
      <c r="Y101" s="40">
        <v>23</v>
      </c>
      <c r="Z101" s="40">
        <v>24</v>
      </c>
      <c r="AA101" s="40">
        <v>25</v>
      </c>
      <c r="AB101" s="40">
        <v>26</v>
      </c>
      <c r="AC101" s="40">
        <v>27</v>
      </c>
      <c r="AD101" s="40">
        <v>28</v>
      </c>
      <c r="AE101" s="40">
        <v>29</v>
      </c>
      <c r="AF101" s="40">
        <v>30</v>
      </c>
      <c r="AG101" s="40">
        <v>31</v>
      </c>
      <c r="AH101" s="40">
        <v>32</v>
      </c>
      <c r="AI101" s="40">
        <v>33</v>
      </c>
      <c r="AJ101" s="40">
        <v>34</v>
      </c>
      <c r="AK101" s="40">
        <v>35</v>
      </c>
      <c r="AL101" s="40">
        <v>36</v>
      </c>
      <c r="AM101" s="40">
        <v>37</v>
      </c>
      <c r="AN101" s="40">
        <v>38</v>
      </c>
      <c r="AO101" s="40">
        <v>39</v>
      </c>
      <c r="AP101" s="40">
        <v>40</v>
      </c>
    </row>
    <row r="102" spans="2:57" hidden="1" x14ac:dyDescent="0.2">
      <c r="C102" s="40" t="str">
        <f t="shared" ref="C102:AP102" si="7">IFERROR(HLOOKUP(C101,$C$96:$AP$97,2,FALSE),"")</f>
        <v>Rigel</v>
      </c>
      <c r="D102" s="40" t="str">
        <f t="shared" si="7"/>
        <v>CN Life</v>
      </c>
      <c r="E102" s="40" t="str">
        <f t="shared" si="7"/>
        <v>EuroAmérica</v>
      </c>
      <c r="F102" s="40" t="str">
        <f t="shared" si="7"/>
        <v>CF Seguros de Vida</v>
      </c>
      <c r="G102" s="40" t="str">
        <f t="shared" si="7"/>
        <v>4 Life Seguros</v>
      </c>
      <c r="H102" s="40" t="str">
        <f t="shared" si="7"/>
        <v>Cámara</v>
      </c>
      <c r="I102" s="40" t="str">
        <f t="shared" si="7"/>
        <v>Principal</v>
      </c>
      <c r="J102" s="40" t="str">
        <f t="shared" si="7"/>
        <v>Ohio National</v>
      </c>
      <c r="K102" s="40" t="str">
        <f t="shared" si="7"/>
        <v>Sura</v>
      </c>
      <c r="L102" s="40" t="str">
        <f t="shared" si="7"/>
        <v>Huelen</v>
      </c>
      <c r="M102" s="40" t="str">
        <f t="shared" si="7"/>
        <v>Penta Vida</v>
      </c>
      <c r="N102" s="40" t="str">
        <f t="shared" si="7"/>
        <v>Renta Nacional</v>
      </c>
      <c r="O102" s="40" t="str">
        <f t="shared" si="7"/>
        <v>Bupa</v>
      </c>
      <c r="P102" s="40" t="str">
        <f t="shared" si="7"/>
        <v>Chilena Consolidada</v>
      </c>
      <c r="Q102" s="40" t="str">
        <f t="shared" si="7"/>
        <v>Confuturo</v>
      </c>
      <c r="R102" s="40" t="str">
        <f t="shared" si="7"/>
        <v>Consorcio Nacional</v>
      </c>
      <c r="S102" s="40" t="str">
        <f t="shared" si="7"/>
        <v>Suramericana</v>
      </c>
      <c r="T102" s="40" t="str">
        <f t="shared" si="7"/>
        <v>M. del Ej. y Av.</v>
      </c>
      <c r="U102" s="40" t="str">
        <f t="shared" si="7"/>
        <v>BICE Vida</v>
      </c>
      <c r="V102" s="40" t="str">
        <f t="shared" si="7"/>
        <v>MetLife</v>
      </c>
      <c r="W102" s="40" t="str">
        <f t="shared" si="7"/>
        <v>Security Previsión</v>
      </c>
      <c r="X102" s="40" t="str">
        <f t="shared" si="7"/>
        <v>Colmena Seguros</v>
      </c>
      <c r="Y102" s="40" t="str">
        <f t="shared" si="7"/>
        <v>CLC</v>
      </c>
      <c r="Z102" s="40" t="str">
        <f t="shared" si="7"/>
        <v>BCI Seguros Vida</v>
      </c>
      <c r="AA102" s="40" t="str">
        <f t="shared" si="7"/>
        <v>Save Seguros</v>
      </c>
      <c r="AB102" s="40" t="str">
        <f t="shared" si="7"/>
        <v>HDI Vida</v>
      </c>
      <c r="AC102" s="40" t="str">
        <f t="shared" si="7"/>
        <v>Alemana Seguros</v>
      </c>
      <c r="AD102" s="40" t="str">
        <f t="shared" si="7"/>
        <v>BanChile</v>
      </c>
      <c r="AE102" s="40" t="str">
        <f t="shared" si="7"/>
        <v>BNP Paribas Cardif</v>
      </c>
      <c r="AF102" s="40" t="str">
        <f t="shared" si="7"/>
        <v>Mutual de Seguros</v>
      </c>
      <c r="AG102" s="40" t="str">
        <f t="shared" si="7"/>
        <v>Zurich Santander</v>
      </c>
      <c r="AH102" s="40" t="str">
        <f t="shared" si="7"/>
        <v>Mapfre Vida</v>
      </c>
      <c r="AI102" s="40" t="str">
        <f t="shared" si="7"/>
        <v/>
      </c>
      <c r="AJ102" s="40" t="str">
        <f t="shared" si="7"/>
        <v/>
      </c>
      <c r="AK102" s="40" t="str">
        <f t="shared" si="7"/>
        <v/>
      </c>
      <c r="AL102" s="40" t="str">
        <f t="shared" si="7"/>
        <v/>
      </c>
      <c r="AM102" s="40" t="str">
        <f t="shared" si="7"/>
        <v/>
      </c>
      <c r="AN102" s="40" t="str">
        <f t="shared" si="7"/>
        <v/>
      </c>
      <c r="AO102" s="40" t="str">
        <f t="shared" si="7"/>
        <v/>
      </c>
      <c r="AP102" s="40" t="str">
        <f t="shared" si="7"/>
        <v/>
      </c>
    </row>
    <row r="103" spans="2:57" hidden="1" x14ac:dyDescent="0.2">
      <c r="C103" s="42">
        <f>IFERROR((HLOOKUP(C101,$C$96:$AP$98,3,FALSE)-HLOOKUP(C101,$C$96:$AP$99,4,FALSE)/1000000)/$C$110,"")</f>
        <v>331.49907279424201</v>
      </c>
      <c r="D103" s="42">
        <f t="shared" ref="D103:AP103" si="8">IFERROR((HLOOKUP(D101,$C$96:$AP$98,3,FALSE)-HLOOKUP(D101,$C$96:$AP$99,4,FALSE)/1000000)/$C$110,"")</f>
        <v>170.48750509019123</v>
      </c>
      <c r="E103" s="42">
        <f t="shared" si="8"/>
        <v>18.134135451331673</v>
      </c>
      <c r="F103" s="42">
        <f t="shared" si="8"/>
        <v>15.23055469302577</v>
      </c>
      <c r="G103" s="42">
        <f t="shared" si="8"/>
        <v>13.569437692487474</v>
      </c>
      <c r="H103" s="42">
        <f t="shared" si="8"/>
        <v>6.8387592046561352</v>
      </c>
      <c r="I103" s="42">
        <f t="shared" si="8"/>
        <v>5.6386370020251375</v>
      </c>
      <c r="J103" s="42">
        <f t="shared" si="8"/>
        <v>4.8710280239536825</v>
      </c>
      <c r="K103" s="42">
        <f t="shared" si="8"/>
        <v>4.0769133682362808</v>
      </c>
      <c r="L103" s="42">
        <f t="shared" si="8"/>
        <v>2.9711067649109011</v>
      </c>
      <c r="M103" s="42">
        <f t="shared" si="8"/>
        <v>2.43201704784587</v>
      </c>
      <c r="N103" s="42">
        <f t="shared" si="8"/>
        <v>2.4111353560776028</v>
      </c>
      <c r="O103" s="42">
        <f t="shared" si="8"/>
        <v>0.62929436541400241</v>
      </c>
      <c r="P103" s="42">
        <f t="shared" si="8"/>
        <v>0.62262730273116196</v>
      </c>
      <c r="Q103" s="42">
        <f t="shared" si="8"/>
        <v>0.33290734847590359</v>
      </c>
      <c r="R103" s="42">
        <f t="shared" si="8"/>
        <v>0.20230170125351851</v>
      </c>
      <c r="S103" s="42">
        <f t="shared" si="8"/>
        <v>0.16584751540460954</v>
      </c>
      <c r="T103" s="42">
        <f t="shared" si="8"/>
        <v>0.12635578705517195</v>
      </c>
      <c r="U103" s="42">
        <f t="shared" si="8"/>
        <v>0.12233378534925123</v>
      </c>
      <c r="V103" s="42">
        <f t="shared" si="8"/>
        <v>0.11916120909053479</v>
      </c>
      <c r="W103" s="42">
        <f t="shared" si="8"/>
        <v>9.8076958648972992E-2</v>
      </c>
      <c r="X103" s="42">
        <f t="shared" si="8"/>
        <v>9.6963211670585275E-2</v>
      </c>
      <c r="Y103" s="42">
        <f t="shared" si="8"/>
        <v>6.7202315409791324E-2</v>
      </c>
      <c r="Z103" s="42">
        <f t="shared" si="8"/>
        <v>3.0257885234712796E-2</v>
      </c>
      <c r="AA103" s="42">
        <f t="shared" si="8"/>
        <v>2.8485705929812723E-2</v>
      </c>
      <c r="AB103" s="42">
        <f t="shared" si="8"/>
        <v>2.7182494283491777E-2</v>
      </c>
      <c r="AC103" s="42">
        <f t="shared" si="8"/>
        <v>2.409495678400456E-2</v>
      </c>
      <c r="AD103" s="42">
        <f t="shared" si="8"/>
        <v>1.8826609238511538E-2</v>
      </c>
      <c r="AE103" s="42">
        <f t="shared" si="8"/>
        <v>1.4834741419109966E-2</v>
      </c>
      <c r="AF103" s="42">
        <f t="shared" si="8"/>
        <v>1.3194456990783008E-2</v>
      </c>
      <c r="AG103" s="42">
        <f t="shared" si="8"/>
        <v>8.1703295845093355E-3</v>
      </c>
      <c r="AH103" s="42">
        <f t="shared" si="8"/>
        <v>7.317167379067336E-3</v>
      </c>
      <c r="AI103" s="42" t="str">
        <f t="shared" si="8"/>
        <v/>
      </c>
      <c r="AJ103" s="42" t="str">
        <f t="shared" si="8"/>
        <v/>
      </c>
      <c r="AK103" s="42" t="str">
        <f t="shared" si="8"/>
        <v/>
      </c>
      <c r="AL103" s="42" t="str">
        <f t="shared" si="8"/>
        <v/>
      </c>
      <c r="AM103" s="42" t="str">
        <f t="shared" si="8"/>
        <v/>
      </c>
      <c r="AN103" s="42" t="str">
        <f t="shared" si="8"/>
        <v/>
      </c>
      <c r="AO103" s="42" t="str">
        <f t="shared" si="8"/>
        <v/>
      </c>
      <c r="AP103" s="42" t="str">
        <f t="shared" si="8"/>
        <v/>
      </c>
    </row>
    <row r="104" spans="2:57" hidden="1" x14ac:dyDescent="0.2">
      <c r="C104" s="42" t="str">
        <f>IF(ISNUMBER(C103),CONCATENATE(C102," - ",C101),"")</f>
        <v>Rigel - 1</v>
      </c>
      <c r="D104" s="42" t="str">
        <f t="shared" ref="D104:AP104" si="9">IF(ISNUMBER(D103),CONCATENATE(D102," - ",D101),"")</f>
        <v>CN Life - 2</v>
      </c>
      <c r="E104" s="42" t="str">
        <f t="shared" si="9"/>
        <v>EuroAmérica - 3</v>
      </c>
      <c r="F104" s="42" t="str">
        <f t="shared" si="9"/>
        <v>CF Seguros de Vida - 4</v>
      </c>
      <c r="G104" s="42" t="str">
        <f t="shared" si="9"/>
        <v>4 Life Seguros - 5</v>
      </c>
      <c r="H104" s="42" t="str">
        <f t="shared" si="9"/>
        <v>Cámara - 6</v>
      </c>
      <c r="I104" s="42" t="str">
        <f t="shared" si="9"/>
        <v>Principal - 7</v>
      </c>
      <c r="J104" s="42" t="str">
        <f t="shared" si="9"/>
        <v>Ohio National - 8</v>
      </c>
      <c r="K104" s="42" t="str">
        <f t="shared" si="9"/>
        <v>Sura - 9</v>
      </c>
      <c r="L104" s="42" t="str">
        <f t="shared" si="9"/>
        <v>Huelen - 10</v>
      </c>
      <c r="M104" s="42" t="str">
        <f t="shared" si="9"/>
        <v>Penta Vida - 11</v>
      </c>
      <c r="N104" s="42" t="str">
        <f t="shared" si="9"/>
        <v>Renta Nacional - 12</v>
      </c>
      <c r="O104" s="42" t="str">
        <f t="shared" si="9"/>
        <v>Bupa - 13</v>
      </c>
      <c r="P104" s="42" t="str">
        <f t="shared" si="9"/>
        <v>Chilena Consolidada - 14</v>
      </c>
      <c r="Q104" s="42" t="str">
        <f t="shared" si="9"/>
        <v>Confuturo - 15</v>
      </c>
      <c r="R104" s="42" t="str">
        <f t="shared" si="9"/>
        <v>Consorcio Nacional - 16</v>
      </c>
      <c r="S104" s="42" t="str">
        <f t="shared" si="9"/>
        <v>Suramericana - 17</v>
      </c>
      <c r="T104" s="42" t="str">
        <f t="shared" si="9"/>
        <v>M. del Ej. y Av. - 18</v>
      </c>
      <c r="U104" s="42" t="str">
        <f t="shared" si="9"/>
        <v>BICE Vida - 19</v>
      </c>
      <c r="V104" s="42" t="str">
        <f t="shared" si="9"/>
        <v>MetLife - 20</v>
      </c>
      <c r="W104" s="42" t="str">
        <f t="shared" si="9"/>
        <v>Security Previsión - 21</v>
      </c>
      <c r="X104" s="42" t="str">
        <f t="shared" si="9"/>
        <v>Colmena Seguros - 22</v>
      </c>
      <c r="Y104" s="42" t="str">
        <f t="shared" si="9"/>
        <v>CLC - 23</v>
      </c>
      <c r="Z104" s="42" t="str">
        <f t="shared" si="9"/>
        <v>BCI Seguros Vida - 24</v>
      </c>
      <c r="AA104" s="42" t="str">
        <f t="shared" si="9"/>
        <v>Save Seguros - 25</v>
      </c>
      <c r="AB104" s="42" t="str">
        <f t="shared" si="9"/>
        <v>HDI Vida - 26</v>
      </c>
      <c r="AC104" s="42" t="str">
        <f t="shared" si="9"/>
        <v>Alemana Seguros - 27</v>
      </c>
      <c r="AD104" s="42" t="str">
        <f t="shared" si="9"/>
        <v>BanChile - 28</v>
      </c>
      <c r="AE104" s="42" t="str">
        <f t="shared" si="9"/>
        <v>BNP Paribas Cardif - 29</v>
      </c>
      <c r="AF104" s="42" t="str">
        <f t="shared" si="9"/>
        <v>Mutual de Seguros - 30</v>
      </c>
      <c r="AG104" s="42" t="str">
        <f t="shared" si="9"/>
        <v>Zurich Santander - 31</v>
      </c>
      <c r="AH104" s="42" t="str">
        <f t="shared" si="9"/>
        <v>Mapfre Vida - 32</v>
      </c>
      <c r="AI104" s="42" t="str">
        <f t="shared" si="9"/>
        <v/>
      </c>
      <c r="AJ104" s="42" t="str">
        <f t="shared" si="9"/>
        <v/>
      </c>
      <c r="AK104" s="42" t="str">
        <f t="shared" si="9"/>
        <v/>
      </c>
      <c r="AL104" s="42" t="str">
        <f t="shared" si="9"/>
        <v/>
      </c>
      <c r="AM104" s="42" t="str">
        <f t="shared" si="9"/>
        <v/>
      </c>
      <c r="AN104" s="42" t="str">
        <f t="shared" si="9"/>
        <v/>
      </c>
      <c r="AO104" s="42" t="str">
        <f t="shared" si="9"/>
        <v/>
      </c>
      <c r="AP104" s="42" t="str">
        <f t="shared" si="9"/>
        <v/>
      </c>
    </row>
    <row r="105" spans="2:57" hidden="1" x14ac:dyDescent="0.2"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</row>
    <row r="106" spans="2:57" hidden="1" x14ac:dyDescent="0.2">
      <c r="B106" s="39" t="s">
        <v>95</v>
      </c>
      <c r="C106" s="42" t="str">
        <f t="shared" ref="C106:AP106" si="10">IF($C$119=C102,C103,"")</f>
        <v/>
      </c>
      <c r="D106" s="42" t="str">
        <f t="shared" si="10"/>
        <v/>
      </c>
      <c r="E106" s="42" t="str">
        <f t="shared" si="10"/>
        <v/>
      </c>
      <c r="F106" s="42" t="str">
        <f t="shared" si="10"/>
        <v/>
      </c>
      <c r="G106" s="42" t="str">
        <f t="shared" si="10"/>
        <v/>
      </c>
      <c r="H106" s="42" t="str">
        <f t="shared" si="10"/>
        <v/>
      </c>
      <c r="I106" s="42" t="str">
        <f t="shared" si="10"/>
        <v/>
      </c>
      <c r="J106" s="42" t="str">
        <f t="shared" si="10"/>
        <v/>
      </c>
      <c r="K106" s="42" t="str">
        <f t="shared" si="10"/>
        <v/>
      </c>
      <c r="L106" s="42" t="str">
        <f t="shared" si="10"/>
        <v/>
      </c>
      <c r="M106" s="42" t="str">
        <f t="shared" si="10"/>
        <v/>
      </c>
      <c r="N106" s="42" t="str">
        <f t="shared" si="10"/>
        <v/>
      </c>
      <c r="O106" s="42" t="str">
        <f t="shared" si="10"/>
        <v/>
      </c>
      <c r="P106" s="42" t="str">
        <f t="shared" si="10"/>
        <v/>
      </c>
      <c r="Q106" s="42" t="str">
        <f t="shared" si="10"/>
        <v/>
      </c>
      <c r="R106" s="42" t="str">
        <f t="shared" si="10"/>
        <v/>
      </c>
      <c r="S106" s="42" t="str">
        <f t="shared" si="10"/>
        <v/>
      </c>
      <c r="T106" s="42" t="str">
        <f t="shared" si="10"/>
        <v/>
      </c>
      <c r="U106" s="42" t="str">
        <f t="shared" si="10"/>
        <v/>
      </c>
      <c r="V106" s="42" t="str">
        <f t="shared" si="10"/>
        <v/>
      </c>
      <c r="W106" s="42" t="str">
        <f t="shared" si="10"/>
        <v/>
      </c>
      <c r="X106" s="42" t="str">
        <f t="shared" si="10"/>
        <v/>
      </c>
      <c r="Y106" s="42" t="str">
        <f t="shared" si="10"/>
        <v/>
      </c>
      <c r="Z106" s="42" t="str">
        <f t="shared" si="10"/>
        <v/>
      </c>
      <c r="AA106" s="42" t="str">
        <f t="shared" si="10"/>
        <v/>
      </c>
      <c r="AB106" s="42" t="str">
        <f t="shared" si="10"/>
        <v/>
      </c>
      <c r="AC106" s="42" t="str">
        <f t="shared" si="10"/>
        <v/>
      </c>
      <c r="AD106" s="42" t="str">
        <f t="shared" si="10"/>
        <v/>
      </c>
      <c r="AE106" s="42" t="str">
        <f t="shared" si="10"/>
        <v/>
      </c>
      <c r="AF106" s="42" t="str">
        <f t="shared" si="10"/>
        <v/>
      </c>
      <c r="AG106" s="42" t="str">
        <f t="shared" si="10"/>
        <v/>
      </c>
      <c r="AH106" s="42" t="str">
        <f t="shared" si="10"/>
        <v/>
      </c>
      <c r="AI106" s="42" t="str">
        <f t="shared" si="10"/>
        <v/>
      </c>
      <c r="AJ106" s="42" t="str">
        <f t="shared" si="10"/>
        <v/>
      </c>
      <c r="AK106" s="42" t="str">
        <f t="shared" si="10"/>
        <v/>
      </c>
      <c r="AL106" s="42" t="str">
        <f t="shared" si="10"/>
        <v/>
      </c>
      <c r="AM106" s="42" t="str">
        <f t="shared" si="10"/>
        <v/>
      </c>
      <c r="AN106" s="42" t="str">
        <f t="shared" si="10"/>
        <v/>
      </c>
      <c r="AO106" s="42" t="str">
        <f t="shared" si="10"/>
        <v/>
      </c>
      <c r="AP106" s="42" t="str">
        <f t="shared" si="10"/>
        <v/>
      </c>
    </row>
    <row r="107" spans="2:57" hidden="1" x14ac:dyDescent="0.2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</row>
    <row r="108" spans="2:57" hidden="1" x14ac:dyDescent="0.2">
      <c r="C108" s="40" t="s">
        <v>521</v>
      </c>
      <c r="D108" s="40" t="s">
        <v>522</v>
      </c>
      <c r="E108" s="40" t="s">
        <v>523</v>
      </c>
      <c r="F108" s="40" t="s">
        <v>524</v>
      </c>
      <c r="G108" s="40" t="s">
        <v>525</v>
      </c>
      <c r="H108" s="40" t="s">
        <v>526</v>
      </c>
      <c r="I108" s="40" t="s">
        <v>527</v>
      </c>
      <c r="J108" s="40" t="s">
        <v>528</v>
      </c>
      <c r="K108" s="40" t="s">
        <v>529</v>
      </c>
      <c r="L108" s="40" t="s">
        <v>530</v>
      </c>
      <c r="M108" s="40" t="s">
        <v>531</v>
      </c>
      <c r="N108" s="40" t="s">
        <v>532</v>
      </c>
      <c r="O108" s="40" t="s">
        <v>533</v>
      </c>
      <c r="P108" s="40" t="s">
        <v>534</v>
      </c>
      <c r="Q108" s="40" t="s">
        <v>535</v>
      </c>
      <c r="R108" s="40" t="s">
        <v>506</v>
      </c>
      <c r="S108" s="40" t="s">
        <v>507</v>
      </c>
      <c r="T108" s="40" t="s">
        <v>508</v>
      </c>
      <c r="U108" s="40" t="s">
        <v>509</v>
      </c>
      <c r="V108" s="40" t="s">
        <v>510</v>
      </c>
      <c r="W108" s="40" t="s">
        <v>511</v>
      </c>
      <c r="X108" s="40" t="s">
        <v>512</v>
      </c>
      <c r="Y108" s="40" t="s">
        <v>513</v>
      </c>
      <c r="Z108" s="40" t="s">
        <v>514</v>
      </c>
      <c r="AA108" s="40" t="s">
        <v>515</v>
      </c>
      <c r="AB108" s="40" t="s">
        <v>516</v>
      </c>
      <c r="AC108" s="40" t="s">
        <v>517</v>
      </c>
      <c r="AD108" s="40" t="s">
        <v>518</v>
      </c>
      <c r="AE108" s="40" t="s">
        <v>519</v>
      </c>
      <c r="AF108" s="40" t="s">
        <v>520</v>
      </c>
      <c r="AG108" s="40" t="s">
        <v>537</v>
      </c>
      <c r="AH108" s="40" t="s">
        <v>538</v>
      </c>
      <c r="AI108" s="40" t="s">
        <v>539</v>
      </c>
      <c r="AJ108" s="40" t="s">
        <v>540</v>
      </c>
      <c r="AK108" s="40" t="s">
        <v>541</v>
      </c>
      <c r="AL108" s="40" t="s">
        <v>542</v>
      </c>
      <c r="AM108" s="40" t="s">
        <v>543</v>
      </c>
      <c r="AN108" s="40" t="s">
        <v>544</v>
      </c>
      <c r="AO108" s="40" t="s">
        <v>545</v>
      </c>
      <c r="AP108" s="40" t="s">
        <v>546</v>
      </c>
      <c r="AQ108" s="69" t="s">
        <v>547</v>
      </c>
      <c r="AR108" s="69" t="s">
        <v>548</v>
      </c>
      <c r="AS108" s="69" t="s">
        <v>549</v>
      </c>
      <c r="AT108" s="69" t="s">
        <v>550</v>
      </c>
      <c r="AU108" s="69" t="s">
        <v>551</v>
      </c>
      <c r="AV108" s="69" t="s">
        <v>552</v>
      </c>
      <c r="AW108" s="69" t="s">
        <v>557</v>
      </c>
      <c r="AX108" s="69" t="s">
        <v>558</v>
      </c>
      <c r="AY108" s="69" t="s">
        <v>559</v>
      </c>
      <c r="AZ108" s="69" t="s">
        <v>560</v>
      </c>
      <c r="BA108" s="69" t="s">
        <v>553</v>
      </c>
      <c r="BB108" s="69" t="s">
        <v>554</v>
      </c>
      <c r="BC108" s="69" t="s">
        <v>555</v>
      </c>
      <c r="BD108" s="69" t="s">
        <v>556</v>
      </c>
      <c r="BE108" s="69" t="s">
        <v>284</v>
      </c>
    </row>
    <row r="109" spans="2:57" hidden="1" x14ac:dyDescent="0.2"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</row>
    <row r="110" spans="2:57" hidden="1" x14ac:dyDescent="0.2">
      <c r="B110" s="39" t="s">
        <v>99</v>
      </c>
      <c r="C110" s="27">
        <f>IF(MAX(C98:AP98)&lt;100000,1,IF(AND(MAX(C98:AP98)&gt;=100000,MAX(C98:AP98)&lt;100000000),1000,IF(MAX(C98:AP98)&gt;=100000000,1000000)))</f>
        <v>1000</v>
      </c>
      <c r="D110" s="27">
        <v>1000000</v>
      </c>
      <c r="E110" s="27">
        <v>1000</v>
      </c>
      <c r="F110" s="27">
        <v>1</v>
      </c>
      <c r="G110" s="27" t="str">
        <f>INDEX(D111:F113,MATCH(Índice!$H$52,C111:C113,0),MATCH(C110,D110:F110,0))</f>
        <v>Miles de UF</v>
      </c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</row>
    <row r="111" spans="2:57" hidden="1" x14ac:dyDescent="0.2">
      <c r="C111" s="27" t="str">
        <f>Índice!H53</f>
        <v>Cifras en UF al 31.03.2021</v>
      </c>
      <c r="D111" s="27" t="s">
        <v>329</v>
      </c>
      <c r="E111" s="27" t="s">
        <v>96</v>
      </c>
      <c r="F111" s="27" t="s">
        <v>21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</row>
    <row r="112" spans="2:57" hidden="1" x14ac:dyDescent="0.2">
      <c r="C112" s="27" t="str">
        <f>Índice!H54</f>
        <v>Cifras en M$ al 31.03.2021</v>
      </c>
      <c r="D112" s="27" t="s">
        <v>330</v>
      </c>
      <c r="E112" s="27" t="s">
        <v>97</v>
      </c>
      <c r="F112" s="27" t="s">
        <v>327</v>
      </c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</row>
    <row r="113" spans="1:42" hidden="1" x14ac:dyDescent="0.2">
      <c r="C113" s="27" t="str">
        <f>Índice!H55</f>
        <v>Cifras en US$ al 31.03.2021</v>
      </c>
      <c r="D113" s="27" t="s">
        <v>331</v>
      </c>
      <c r="E113" s="27" t="s">
        <v>98</v>
      </c>
      <c r="F113" s="27" t="s">
        <v>328</v>
      </c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</row>
    <row r="115" spans="1:42" x14ac:dyDescent="0.2">
      <c r="C115" s="44" t="s">
        <v>294</v>
      </c>
      <c r="D115" s="44"/>
      <c r="E115" s="44"/>
      <c r="F115" s="44"/>
    </row>
    <row r="116" spans="1:42" x14ac:dyDescent="0.2">
      <c r="A116" s="46"/>
      <c r="C116" s="275" t="s">
        <v>284</v>
      </c>
      <c r="D116" s="276"/>
      <c r="E116" s="276"/>
      <c r="F116" s="277"/>
      <c r="G116" s="47"/>
    </row>
    <row r="117" spans="1:42" x14ac:dyDescent="0.2">
      <c r="C117" s="48"/>
      <c r="D117" s="48"/>
      <c r="E117" s="48"/>
      <c r="F117" s="48"/>
    </row>
    <row r="118" spans="1:42" x14ac:dyDescent="0.2">
      <c r="C118" s="44" t="s">
        <v>107</v>
      </c>
      <c r="D118" s="44"/>
      <c r="E118" s="44"/>
      <c r="F118" s="44"/>
    </row>
    <row r="119" spans="1:42" x14ac:dyDescent="0.2">
      <c r="A119" s="46"/>
      <c r="C119" s="275"/>
      <c r="D119" s="276"/>
      <c r="E119" s="276"/>
      <c r="F119" s="277"/>
      <c r="G119" s="47"/>
    </row>
    <row r="120" spans="1:42" x14ac:dyDescent="0.2">
      <c r="B120" s="48"/>
      <c r="C120" s="48"/>
      <c r="D120" s="48"/>
      <c r="E120" s="48"/>
      <c r="F120" s="48"/>
    </row>
    <row r="149" spans="2:43" x14ac:dyDescent="0.2">
      <c r="C149" s="213"/>
      <c r="D149" s="213"/>
      <c r="AI149" s="76"/>
      <c r="AJ149" s="76"/>
      <c r="AK149" s="76"/>
      <c r="AL149" s="76"/>
      <c r="AM149" s="76"/>
      <c r="AN149" s="76"/>
      <c r="AO149" s="76"/>
      <c r="AP149" s="76"/>
      <c r="AQ149" s="76"/>
    </row>
    <row r="150" spans="2:43" hidden="1" x14ac:dyDescent="0.2">
      <c r="B150" s="39" t="s">
        <v>93</v>
      </c>
      <c r="C150" s="40">
        <f t="shared" ref="C150:Z150" si="11">IFERROR(RANK(C152,$C$152:$AJ$152,0),"")</f>
        <v>9</v>
      </c>
      <c r="D150" s="40">
        <f t="shared" si="11"/>
        <v>17</v>
      </c>
      <c r="E150" s="40">
        <f t="shared" si="11"/>
        <v>13</v>
      </c>
      <c r="F150" s="40">
        <f t="shared" si="11"/>
        <v>15</v>
      </c>
      <c r="G150" s="40">
        <f t="shared" si="11"/>
        <v>3</v>
      </c>
      <c r="H150" s="40" t="str">
        <f t="shared" si="11"/>
        <v/>
      </c>
      <c r="I150" s="40">
        <f t="shared" si="11"/>
        <v>12</v>
      </c>
      <c r="J150" s="40">
        <f t="shared" si="11"/>
        <v>19</v>
      </c>
      <c r="K150" s="40">
        <f t="shared" si="11"/>
        <v>16</v>
      </c>
      <c r="L150" s="40">
        <f t="shared" si="11"/>
        <v>18</v>
      </c>
      <c r="M150" s="40">
        <f t="shared" si="11"/>
        <v>20</v>
      </c>
      <c r="N150" s="40">
        <f t="shared" si="11"/>
        <v>11</v>
      </c>
      <c r="O150" s="40">
        <f t="shared" si="11"/>
        <v>14</v>
      </c>
      <c r="P150" s="40">
        <f t="shared" si="11"/>
        <v>21</v>
      </c>
      <c r="Q150" s="40">
        <f t="shared" si="11"/>
        <v>2</v>
      </c>
      <c r="R150" s="40">
        <f t="shared" si="11"/>
        <v>1</v>
      </c>
      <c r="S150" s="40">
        <f t="shared" si="11"/>
        <v>8</v>
      </c>
      <c r="T150" s="40">
        <f t="shared" si="11"/>
        <v>5</v>
      </c>
      <c r="U150" s="40">
        <f t="shared" si="11"/>
        <v>6</v>
      </c>
      <c r="V150" s="40">
        <f t="shared" si="11"/>
        <v>4</v>
      </c>
      <c r="W150" s="40">
        <f t="shared" si="11"/>
        <v>7</v>
      </c>
      <c r="X150" s="40">
        <f t="shared" si="11"/>
        <v>22</v>
      </c>
      <c r="Y150" s="40">
        <f t="shared" si="11"/>
        <v>10</v>
      </c>
      <c r="Z150" s="40" t="str">
        <f t="shared" si="11"/>
        <v/>
      </c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6"/>
      <c r="AL150" s="76"/>
      <c r="AM150" s="76"/>
      <c r="AN150" s="76"/>
      <c r="AO150" s="76"/>
      <c r="AP150" s="76"/>
      <c r="AQ150" s="76"/>
    </row>
    <row r="151" spans="2:43" hidden="1" x14ac:dyDescent="0.2">
      <c r="C151" s="42" t="s">
        <v>563</v>
      </c>
      <c r="D151" s="42" t="s">
        <v>564</v>
      </c>
      <c r="E151" s="42" t="s">
        <v>565</v>
      </c>
      <c r="F151" s="42" t="s">
        <v>566</v>
      </c>
      <c r="G151" s="42" t="s">
        <v>567</v>
      </c>
      <c r="H151" s="42" t="s">
        <v>568</v>
      </c>
      <c r="I151" s="42" t="s">
        <v>569</v>
      </c>
      <c r="J151" s="42" t="s">
        <v>570</v>
      </c>
      <c r="K151" s="42" t="s">
        <v>571</v>
      </c>
      <c r="L151" s="42" t="s">
        <v>572</v>
      </c>
      <c r="M151" s="42" t="s">
        <v>573</v>
      </c>
      <c r="N151" s="42" t="s">
        <v>574</v>
      </c>
      <c r="O151" s="42" t="s">
        <v>575</v>
      </c>
      <c r="P151" s="42" t="s">
        <v>576</v>
      </c>
      <c r="Q151" s="42" t="s">
        <v>577</v>
      </c>
      <c r="R151" s="42" t="s">
        <v>578</v>
      </c>
      <c r="S151" s="42" t="s">
        <v>579</v>
      </c>
      <c r="T151" s="42" t="s">
        <v>580</v>
      </c>
      <c r="U151" s="42" t="s">
        <v>581</v>
      </c>
      <c r="V151" s="42" t="s">
        <v>582</v>
      </c>
      <c r="W151" s="42" t="s">
        <v>583</v>
      </c>
      <c r="X151" s="42" t="s">
        <v>584</v>
      </c>
      <c r="Y151" s="42" t="s">
        <v>585</v>
      </c>
      <c r="Z151" s="42" t="s">
        <v>586</v>
      </c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6"/>
    </row>
    <row r="152" spans="2:43" hidden="1" x14ac:dyDescent="0.2">
      <c r="C152" s="42">
        <f>IFERROR((HLOOKUP($C$174,'Vida Prima Directa'!$C$11:$AQ$70,C155,FALSE)+HLOOKUP($C$174,'Vida Prima Directa'!$C$11:$AQ$70,C156,FALSE)+HLOOKUP($C$174,'Vida Prima Directa'!$C$11:$AQ$70,C157,FALSE))/(HLOOKUP($C$174,'Vida Pólizas Emitidas'!$C$11:$AQ$70,C155,FALSE)+HLOOKUP($C$174,'Vida Pólizas Emitidas'!$C$11:$AQ$70,C156,FALSE)+HLOOKUP($C$174,'Vida Pólizas Emitidas'!$C$11:$AQ$70,C157,FALSE))+C153/1000000,"")</f>
        <v>735.18955848954613</v>
      </c>
      <c r="D152" s="42">
        <f>IFERROR((HLOOKUP($C$174,'Vida Prima Directa'!$C$11:$AQ$70,D155,FALSE)+HLOOKUP($C$174,'Vida Prima Directa'!$C$11:$AQ$70,D156,FALSE)+HLOOKUP($C$174,'Vida Prima Directa'!$C$11:$AQ$70,D157,FALSE))/(HLOOKUP($C$174,'Vida Pólizas Emitidas'!$C$11:$AQ$70,D155,FALSE)+HLOOKUP($C$174,'Vida Pólizas Emitidas'!$C$11:$AQ$70,D156,FALSE)+HLOOKUP($C$174,'Vida Pólizas Emitidas'!$C$11:$AQ$70,D157,FALSE))+D153/1000000,"")</f>
        <v>45.371891360559346</v>
      </c>
      <c r="E152" s="42">
        <f>IFERROR((HLOOKUP($C$174,'Vida Prima Directa'!$C$11:$AQ$70,E155,FALSE)+HLOOKUP($C$174,'Vida Prima Directa'!$C$11:$AQ$70,E156,FALSE)+HLOOKUP($C$174,'Vida Prima Directa'!$C$11:$AQ$70,E157,FALSE))/(HLOOKUP($C$174,'Vida Pólizas Emitidas'!$C$11:$AQ$70,E155,FALSE)+HLOOKUP($C$174,'Vida Pólizas Emitidas'!$C$11:$AQ$70,E156,FALSE)+HLOOKUP($C$174,'Vida Pólizas Emitidas'!$C$11:$AQ$70,E157,FALSE))+E153/1000000,"")</f>
        <v>180.62731040866763</v>
      </c>
      <c r="F152" s="42">
        <f>IFERROR((HLOOKUP($C$174,'Vida Prima Directa'!$C$11:$AQ$70,F155,FALSE)+HLOOKUP($C$174,'Vida Prima Directa'!$C$11:$AQ$70,F156,FALSE)+HLOOKUP($C$174,'Vida Prima Directa'!$C$11:$AQ$70,F157,FALSE))/(HLOOKUP($C$174,'Vida Pólizas Emitidas'!$C$11:$AQ$70,F155,FALSE)+HLOOKUP($C$174,'Vida Pólizas Emitidas'!$C$11:$AQ$70,F156,FALSE)+HLOOKUP($C$174,'Vida Pólizas Emitidas'!$C$11:$AQ$70,F157,FALSE))+F153/1000000,"")</f>
        <v>66.230803268875249</v>
      </c>
      <c r="G152" s="42">
        <f>IFERROR((HLOOKUP($C$174,'Vida Prima Directa'!$C$11:$AQ$70,G155,FALSE)+HLOOKUP($C$174,'Vida Prima Directa'!$C$11:$AQ$70,G156,FALSE)+HLOOKUP($C$174,'Vida Prima Directa'!$C$11:$AQ$70,G157,FALSE))/(HLOOKUP($C$174,'Vida Pólizas Emitidas'!$C$11:$AQ$70,G155,FALSE)+HLOOKUP($C$174,'Vida Pólizas Emitidas'!$C$11:$AQ$70,G156,FALSE)+HLOOKUP($C$174,'Vida Pólizas Emitidas'!$C$11:$AQ$70,G157,FALSE))+G153/1000000,"")</f>
        <v>27209.833606042688</v>
      </c>
      <c r="H152" s="42" t="str">
        <f>IFERROR((HLOOKUP($C$174,'Vida Prima Directa'!$C$11:$AQ$70,H155,FALSE)+HLOOKUP($C$174,'Vida Prima Directa'!$C$11:$AQ$70,H156,FALSE)+HLOOKUP($C$174,'Vida Prima Directa'!$C$11:$AQ$70,H157,FALSE))/(HLOOKUP($C$174,'Vida Pólizas Emitidas'!$C$11:$AQ$70,H155,FALSE)+HLOOKUP($C$174,'Vida Pólizas Emitidas'!$C$11:$AQ$70,H156,FALSE)+HLOOKUP($C$174,'Vida Pólizas Emitidas'!$C$11:$AQ$70,H157,FALSE))+H153/1000000,"")</f>
        <v/>
      </c>
      <c r="I152" s="42">
        <f>IFERROR((HLOOKUP($C$174,'Vida Prima Directa'!$C$11:$AQ$70,I155,FALSE)+HLOOKUP($C$174,'Vida Prima Directa'!$C$11:$AQ$70,I156,FALSE)+HLOOKUP($C$174,'Vida Prima Directa'!$C$11:$AQ$70,I157,FALSE))/(HLOOKUP($C$174,'Vida Pólizas Emitidas'!$C$11:$AQ$70,I155,FALSE)+HLOOKUP($C$174,'Vida Pólizas Emitidas'!$C$11:$AQ$70,I156,FALSE)+HLOOKUP($C$174,'Vida Pólizas Emitidas'!$C$11:$AQ$70,I157,FALSE))+I153/1000000,"")</f>
        <v>192.1618741656707</v>
      </c>
      <c r="J152" s="42">
        <f>IFERROR((HLOOKUP($C$174,'Vida Prima Directa'!$C$11:$AQ$70,J155,FALSE)+HLOOKUP($C$174,'Vida Prima Directa'!$C$11:$AQ$70,J156,FALSE)+HLOOKUP($C$174,'Vida Prima Directa'!$C$11:$AQ$70,J157,FALSE))/(HLOOKUP($C$174,'Vida Pólizas Emitidas'!$C$11:$AQ$70,J155,FALSE)+HLOOKUP($C$174,'Vida Pólizas Emitidas'!$C$11:$AQ$70,J156,FALSE)+HLOOKUP($C$174,'Vida Pólizas Emitidas'!$C$11:$AQ$70,J157,FALSE))+J153/1000000,"")</f>
        <v>6.5848505885517508</v>
      </c>
      <c r="K152" s="42">
        <f>IFERROR((HLOOKUP($C$174,'Vida Prima Directa'!$C$11:$AQ$70,K155,FALSE)+HLOOKUP($C$174,'Vida Prima Directa'!$C$11:$AQ$70,K156,FALSE)+HLOOKUP($C$174,'Vida Prima Directa'!$C$11:$AQ$70,K157,FALSE))/(HLOOKUP($C$174,'Vida Pólizas Emitidas'!$C$11:$AQ$70,K155,FALSE)+HLOOKUP($C$174,'Vida Pólizas Emitidas'!$C$11:$AQ$70,K156,FALSE)+HLOOKUP($C$174,'Vida Pólizas Emitidas'!$C$11:$AQ$70,K157,FALSE))+K153/1000000,"")</f>
        <v>50.419849780803055</v>
      </c>
      <c r="L152" s="42">
        <f>IFERROR((HLOOKUP($C$174,'Vida Prima Directa'!$C$11:$AQ$70,L155,FALSE)+HLOOKUP($C$174,'Vida Prima Directa'!$C$11:$AQ$70,L156,FALSE)+HLOOKUP($C$174,'Vida Prima Directa'!$C$11:$AQ$70,L157,FALSE))/(HLOOKUP($C$174,'Vida Pólizas Emitidas'!$C$11:$AQ$70,L155,FALSE)+HLOOKUP($C$174,'Vida Pólizas Emitidas'!$C$11:$AQ$70,L156,FALSE)+HLOOKUP($C$174,'Vida Pólizas Emitidas'!$C$11:$AQ$70,L157,FALSE))+L153/1000000,"")</f>
        <v>9.6893027821182383</v>
      </c>
      <c r="M152" s="42">
        <f>IFERROR((HLOOKUP($C$174,'Vida Prima Directa'!$C$11:$AQ$70,M155,FALSE)+HLOOKUP($C$174,'Vida Prima Directa'!$C$11:$AQ$70,M156,FALSE)+HLOOKUP($C$174,'Vida Prima Directa'!$C$11:$AQ$70,M157,FALSE))/(HLOOKUP($C$174,'Vida Pólizas Emitidas'!$C$11:$AQ$70,M155,FALSE)+HLOOKUP($C$174,'Vida Pólizas Emitidas'!$C$11:$AQ$70,M156,FALSE)+HLOOKUP($C$174,'Vida Pólizas Emitidas'!$C$11:$AQ$70,M157,FALSE))+M153/1000000,"")</f>
        <v>1.6756837662397577</v>
      </c>
      <c r="N152" s="42">
        <f>IFERROR((HLOOKUP($C$174,'Vida Prima Directa'!$C$11:$AQ$70,N155,FALSE)+HLOOKUP($C$174,'Vida Prima Directa'!$C$11:$AQ$70,N156,FALSE)+HLOOKUP($C$174,'Vida Prima Directa'!$C$11:$AQ$70,N157,FALSE))/(HLOOKUP($C$174,'Vida Pólizas Emitidas'!$C$11:$AQ$70,N155,FALSE)+HLOOKUP($C$174,'Vida Pólizas Emitidas'!$C$11:$AQ$70,N156,FALSE)+HLOOKUP($C$174,'Vida Pólizas Emitidas'!$C$11:$AQ$70,N157,FALSE))+N153/1000000,"")</f>
        <v>198.48089395403784</v>
      </c>
      <c r="O152" s="42">
        <f>IFERROR((HLOOKUP($C$174,'Vida Prima Directa'!$C$11:$AQ$70,O155,FALSE)+HLOOKUP($C$174,'Vida Prima Directa'!$C$11:$AQ$70,O156,FALSE)+HLOOKUP($C$174,'Vida Prima Directa'!$C$11:$AQ$70,O157,FALSE))/(HLOOKUP($C$174,'Vida Pólizas Emitidas'!$C$11:$AQ$70,O155,FALSE)+HLOOKUP($C$174,'Vida Pólizas Emitidas'!$C$11:$AQ$70,O156,FALSE)+HLOOKUP($C$174,'Vida Pólizas Emitidas'!$C$11:$AQ$70,O157,FALSE))+O153/1000000,"")</f>
        <v>77.020925212231603</v>
      </c>
      <c r="P152" s="42">
        <f>IFERROR((HLOOKUP($C$174,'Vida Prima Directa'!$C$11:$AQ$70,P155,FALSE)+HLOOKUP($C$174,'Vida Prima Directa'!$C$11:$AQ$70,P156,FALSE)+HLOOKUP($C$174,'Vida Prima Directa'!$C$11:$AQ$70,P157,FALSE))/(HLOOKUP($C$174,'Vida Pólizas Emitidas'!$C$11:$AQ$70,P155,FALSE)+HLOOKUP($C$174,'Vida Pólizas Emitidas'!$C$11:$AQ$70,P156,FALSE)+HLOOKUP($C$174,'Vida Pólizas Emitidas'!$C$11:$AQ$70,P157,FALSE))+P153/1000000,"")</f>
        <v>0.44745665757467923</v>
      </c>
      <c r="Q152" s="42">
        <f>IFERROR((HLOOKUP($C$174,'Vida Prima Directa'!$C$11:$AQ$70,Q155,FALSE)+HLOOKUP($C$174,'Vida Prima Directa'!$C$11:$AQ$70,Q156,FALSE)+HLOOKUP($C$174,'Vida Prima Directa'!$C$11:$AQ$70,Q157,FALSE))/(HLOOKUP($C$174,'Vida Pólizas Emitidas'!$C$11:$AQ$70,Q155,FALSE)+HLOOKUP($C$174,'Vida Pólizas Emitidas'!$C$11:$AQ$70,Q156,FALSE)+HLOOKUP($C$174,'Vida Pólizas Emitidas'!$C$11:$AQ$70,Q157,FALSE))+Q153/1000000,"")</f>
        <v>52094.131040792221</v>
      </c>
      <c r="R152" s="42">
        <f>IFERROR((HLOOKUP($C$174,'Vida Prima Directa'!$C$11:$AQ$70,R155,FALSE))/(HLOOKUP($C$174,'Vida Pólizas Emitidas'!$C$11:$AQ$70,R155,FALSE))+R153/1000000,"")</f>
        <v>1562762.0015487298</v>
      </c>
      <c r="S152" s="42">
        <f>IFERROR((HLOOKUP($C$174,'Vida Prima Directa'!$C$11:$AQ$70,S155,FALSE))/(HLOOKUP($C$174,'Vida Pólizas Emitidas'!$C$11:$AQ$70,S155,FALSE))+S153/1000000,"")</f>
        <v>2604.9912750180956</v>
      </c>
      <c r="T152" s="42">
        <f>IFERROR((HLOOKUP($C$174,'Vida Prima Directa'!$C$11:$AQ$70,T155,FALSE))/(HLOOKUP($C$174,'Vida Pólizas Emitidas'!$C$11:$AQ$70,T155,FALSE))+T153/1000000,"")</f>
        <v>4289.1971909168105</v>
      </c>
      <c r="U152" s="42">
        <f>IFERROR((HLOOKUP($C$174,'Vida Prima Directa'!$C$11:$AQ$70,U155,FALSE))/(HLOOKUP($C$174,'Vida Pólizas Emitidas'!$C$11:$AQ$70,U155,FALSE))+U153/1000000,"")</f>
        <v>3526.3932958620871</v>
      </c>
      <c r="V152" s="42">
        <f>IFERROR((HLOOKUP($C$174,'Vida Prima Directa'!$C$11:$AQ$70,V155,FALSE))/(HLOOKUP($C$174,'Vida Pólizas Emitidas'!$C$11:$AQ$70,V155,FALSE))+V153/1000000,"")</f>
        <v>13749.83896771867</v>
      </c>
      <c r="W152" s="42">
        <f>IFERROR((HLOOKUP($C$174,'Vida Prima Directa'!$C$11:$AQ$70,W155,FALSE))/(HLOOKUP($C$174,'Vida Pólizas Emitidas'!$C$11:$AQ$70,W155,FALSE))+W153/1000000,"")</f>
        <v>3365.3140344156313</v>
      </c>
      <c r="X152" s="42">
        <f>IFERROR((HLOOKUP($C$174,'Vida Prima Directa'!$C$11:$AQ$70,X155,FALSE))/(HLOOKUP($C$174,'Vida Pólizas Emitidas'!$C$11:$AQ$70,X155,FALSE))+X153/1000000,"")</f>
        <v>2.6222435828696253E-2</v>
      </c>
      <c r="Y152" s="42">
        <f>IFERROR((HLOOKUP($C$174,'Vida Prima Directa'!$C$11:$AQ$70,Y155,FALSE))/(HLOOKUP($C$174,'Vida Pólizas Emitidas'!$C$11:$AQ$70,Y155,FALSE))+Y153/1000000,"")</f>
        <v>446.79087828383416</v>
      </c>
      <c r="Z152" s="42" t="str">
        <f>IFERROR((HLOOKUP($C$174,'Vida Prima Directa'!$C$11:$AQ$70,Z155,FALSE))/(HLOOKUP($C$174,'Vida Pólizas Emitidas'!$C$11:$AQ$70,Z155,FALSE))+Z153/1000000,"")</f>
        <v/>
      </c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6"/>
      <c r="AL152" s="76"/>
      <c r="AM152" s="76"/>
      <c r="AN152" s="76"/>
      <c r="AO152" s="76"/>
      <c r="AP152" s="76"/>
      <c r="AQ152" s="76"/>
    </row>
    <row r="153" spans="2:43" hidden="1" x14ac:dyDescent="0.2">
      <c r="C153" s="40">
        <v>24</v>
      </c>
      <c r="D153" s="40">
        <f>C153-1</f>
        <v>23</v>
      </c>
      <c r="E153" s="40">
        <f t="shared" ref="E153:Z153" si="12">D153-1</f>
        <v>22</v>
      </c>
      <c r="F153" s="40">
        <f t="shared" si="12"/>
        <v>21</v>
      </c>
      <c r="G153" s="40">
        <f t="shared" si="12"/>
        <v>20</v>
      </c>
      <c r="H153" s="40">
        <f t="shared" si="12"/>
        <v>19</v>
      </c>
      <c r="I153" s="40">
        <f t="shared" si="12"/>
        <v>18</v>
      </c>
      <c r="J153" s="40">
        <f t="shared" si="12"/>
        <v>17</v>
      </c>
      <c r="K153" s="40">
        <f t="shared" si="12"/>
        <v>16</v>
      </c>
      <c r="L153" s="40">
        <f t="shared" si="12"/>
        <v>15</v>
      </c>
      <c r="M153" s="40">
        <f t="shared" si="12"/>
        <v>14</v>
      </c>
      <c r="N153" s="40">
        <f t="shared" si="12"/>
        <v>13</v>
      </c>
      <c r="O153" s="40">
        <f t="shared" si="12"/>
        <v>12</v>
      </c>
      <c r="P153" s="40">
        <f t="shared" si="12"/>
        <v>11</v>
      </c>
      <c r="Q153" s="40">
        <f t="shared" si="12"/>
        <v>10</v>
      </c>
      <c r="R153" s="40">
        <f t="shared" si="12"/>
        <v>9</v>
      </c>
      <c r="S153" s="40">
        <f t="shared" si="12"/>
        <v>8</v>
      </c>
      <c r="T153" s="40">
        <f t="shared" si="12"/>
        <v>7</v>
      </c>
      <c r="U153" s="40">
        <f t="shared" si="12"/>
        <v>6</v>
      </c>
      <c r="V153" s="40">
        <f t="shared" si="12"/>
        <v>5</v>
      </c>
      <c r="W153" s="40">
        <f t="shared" si="12"/>
        <v>4</v>
      </c>
      <c r="X153" s="40">
        <f t="shared" si="12"/>
        <v>3</v>
      </c>
      <c r="Y153" s="40">
        <f t="shared" si="12"/>
        <v>2</v>
      </c>
      <c r="Z153" s="40">
        <f t="shared" si="12"/>
        <v>1</v>
      </c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6"/>
      <c r="AL153" s="76"/>
      <c r="AM153" s="76"/>
      <c r="AN153" s="76"/>
      <c r="AO153" s="76"/>
      <c r="AP153" s="76"/>
      <c r="AQ153" s="76"/>
    </row>
    <row r="154" spans="2:43" hidden="1" x14ac:dyDescent="0.2"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</row>
    <row r="155" spans="2:43" hidden="1" x14ac:dyDescent="0.2">
      <c r="B155" s="39" t="s">
        <v>366</v>
      </c>
      <c r="C155" s="40">
        <v>3</v>
      </c>
      <c r="D155" s="40">
        <v>4</v>
      </c>
      <c r="E155" s="40">
        <v>5</v>
      </c>
      <c r="F155" s="40">
        <v>6</v>
      </c>
      <c r="G155" s="40">
        <v>7</v>
      </c>
      <c r="H155" s="40">
        <v>8</v>
      </c>
      <c r="I155" s="40">
        <v>9</v>
      </c>
      <c r="J155" s="40">
        <v>10</v>
      </c>
      <c r="K155" s="40">
        <v>11</v>
      </c>
      <c r="L155" s="40">
        <v>12</v>
      </c>
      <c r="M155" s="40">
        <v>13</v>
      </c>
      <c r="N155" s="40">
        <v>14</v>
      </c>
      <c r="O155" s="40">
        <v>15</v>
      </c>
      <c r="P155" s="40">
        <v>16</v>
      </c>
      <c r="Q155" s="40">
        <v>17</v>
      </c>
      <c r="R155" s="40">
        <v>51</v>
      </c>
      <c r="S155" s="40">
        <v>52</v>
      </c>
      <c r="T155" s="40">
        <v>53</v>
      </c>
      <c r="U155" s="40">
        <v>54</v>
      </c>
      <c r="V155" s="40">
        <v>55</v>
      </c>
      <c r="W155" s="40">
        <v>56</v>
      </c>
      <c r="X155" s="40">
        <v>57</v>
      </c>
      <c r="Y155" s="40">
        <v>58</v>
      </c>
      <c r="Z155" s="40">
        <v>59</v>
      </c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6"/>
      <c r="AM155" s="76"/>
      <c r="AN155" s="76"/>
      <c r="AO155" s="76"/>
      <c r="AP155" s="76"/>
      <c r="AQ155" s="76"/>
    </row>
    <row r="156" spans="2:43" hidden="1" x14ac:dyDescent="0.2">
      <c r="B156" s="39"/>
      <c r="C156" s="40">
        <v>19</v>
      </c>
      <c r="D156" s="40">
        <v>20</v>
      </c>
      <c r="E156" s="40">
        <v>21</v>
      </c>
      <c r="F156" s="40">
        <v>22</v>
      </c>
      <c r="G156" s="40">
        <v>23</v>
      </c>
      <c r="H156" s="40">
        <v>24</v>
      </c>
      <c r="I156" s="40">
        <v>25</v>
      </c>
      <c r="J156" s="40">
        <v>26</v>
      </c>
      <c r="K156" s="40">
        <v>27</v>
      </c>
      <c r="L156" s="40">
        <v>28</v>
      </c>
      <c r="M156" s="40">
        <v>29</v>
      </c>
      <c r="N156" s="40">
        <v>30</v>
      </c>
      <c r="O156" s="40">
        <v>31</v>
      </c>
      <c r="P156" s="40">
        <v>32</v>
      </c>
      <c r="Q156" s="40">
        <v>33</v>
      </c>
      <c r="R156" s="40"/>
      <c r="S156" s="40"/>
      <c r="T156" s="40"/>
      <c r="U156" s="40"/>
      <c r="V156" s="40"/>
      <c r="W156" s="40"/>
      <c r="X156" s="40"/>
      <c r="Y156" s="40"/>
      <c r="Z156" s="40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6"/>
      <c r="AM156" s="76"/>
      <c r="AN156" s="76"/>
      <c r="AO156" s="76"/>
      <c r="AP156" s="76"/>
      <c r="AQ156" s="76"/>
    </row>
    <row r="157" spans="2:43" hidden="1" x14ac:dyDescent="0.2">
      <c r="B157" s="39"/>
      <c r="C157" s="40">
        <v>35</v>
      </c>
      <c r="D157" s="40">
        <v>36</v>
      </c>
      <c r="E157" s="40">
        <v>37</v>
      </c>
      <c r="F157" s="40">
        <v>38</v>
      </c>
      <c r="G157" s="40">
        <v>39</v>
      </c>
      <c r="H157" s="40">
        <v>40</v>
      </c>
      <c r="I157" s="40">
        <v>41</v>
      </c>
      <c r="J157" s="40">
        <v>42</v>
      </c>
      <c r="K157" s="40">
        <v>43</v>
      </c>
      <c r="L157" s="40">
        <v>44</v>
      </c>
      <c r="M157" s="40">
        <v>45</v>
      </c>
      <c r="N157" s="40">
        <v>46</v>
      </c>
      <c r="O157" s="40">
        <v>47</v>
      </c>
      <c r="P157" s="40">
        <v>48</v>
      </c>
      <c r="Q157" s="40">
        <v>49</v>
      </c>
      <c r="R157" s="40"/>
      <c r="S157" s="40"/>
      <c r="T157" s="40"/>
      <c r="U157" s="40"/>
      <c r="V157" s="40"/>
      <c r="W157" s="40"/>
      <c r="X157" s="40"/>
      <c r="Y157" s="40"/>
      <c r="Z157" s="40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6"/>
      <c r="AM157" s="76"/>
      <c r="AN157" s="76"/>
      <c r="AO157" s="76"/>
      <c r="AP157" s="76"/>
      <c r="AQ157" s="76"/>
    </row>
    <row r="158" spans="2:43" hidden="1" x14ac:dyDescent="0.2"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</row>
    <row r="159" spans="2:43" hidden="1" x14ac:dyDescent="0.2">
      <c r="B159" s="39" t="s">
        <v>94</v>
      </c>
      <c r="C159" s="40">
        <v>1</v>
      </c>
      <c r="D159" s="40">
        <v>2</v>
      </c>
      <c r="E159" s="40">
        <v>3</v>
      </c>
      <c r="F159" s="40">
        <v>4</v>
      </c>
      <c r="G159" s="40">
        <v>5</v>
      </c>
      <c r="H159" s="40">
        <v>6</v>
      </c>
      <c r="I159" s="40">
        <v>7</v>
      </c>
      <c r="J159" s="40">
        <v>8</v>
      </c>
      <c r="K159" s="40">
        <v>9</v>
      </c>
      <c r="L159" s="40">
        <v>10</v>
      </c>
      <c r="M159" s="40">
        <v>11</v>
      </c>
      <c r="N159" s="40">
        <v>12</v>
      </c>
      <c r="O159" s="40">
        <v>13</v>
      </c>
      <c r="P159" s="40">
        <v>14</v>
      </c>
      <c r="Q159" s="40">
        <v>15</v>
      </c>
      <c r="R159" s="40">
        <v>16</v>
      </c>
      <c r="S159" s="40">
        <v>17</v>
      </c>
      <c r="T159" s="40">
        <v>18</v>
      </c>
      <c r="U159" s="40">
        <v>19</v>
      </c>
      <c r="V159" s="40">
        <v>20</v>
      </c>
      <c r="W159" s="40">
        <v>21</v>
      </c>
      <c r="X159" s="40">
        <v>22</v>
      </c>
      <c r="Y159" s="40">
        <v>23</v>
      </c>
      <c r="Z159" s="40">
        <v>24</v>
      </c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6"/>
    </row>
    <row r="160" spans="2:43" hidden="1" x14ac:dyDescent="0.2">
      <c r="C160" s="69" t="str">
        <f>IFERROR(HLOOKUP(C159,$C$150:$Z$151,2,FALSE),"")</f>
        <v xml:space="preserve">Seguro Invalidez y Sobrevivencia (SIS)  </v>
      </c>
      <c r="D160" s="69" t="str">
        <f t="shared" ref="D160:Z160" si="13">IFERROR(HLOOKUP(D159,$C$150:$Z$151,2,FALSE),"")</f>
        <v xml:space="preserve">Otros  </v>
      </c>
      <c r="E160" s="69" t="str">
        <f t="shared" si="13"/>
        <v xml:space="preserve">Rentas Privadas y Otras Rentas  </v>
      </c>
      <c r="F160" s="69" t="str">
        <f t="shared" si="13"/>
        <v xml:space="preserve">Renta Vitalicia de Invalidez Parcial  </v>
      </c>
      <c r="G160" s="69" t="str">
        <f t="shared" si="13"/>
        <v xml:space="preserve">Renta Vitalicia de Vejez Anticipada  </v>
      </c>
      <c r="H160" s="69" t="str">
        <f t="shared" si="13"/>
        <v xml:space="preserve">Renta Vitalicia de Invalidez Total  </v>
      </c>
      <c r="I160" s="69" t="str">
        <f t="shared" si="13"/>
        <v xml:space="preserve">Renta Vitalicia de Sobrevivencia  </v>
      </c>
      <c r="J160" s="69" t="str">
        <f t="shared" si="13"/>
        <v xml:space="preserve">Renta Vitalicia de Vejez Normal  </v>
      </c>
      <c r="K160" s="69" t="str">
        <f t="shared" si="13"/>
        <v xml:space="preserve">Vida Entera  </v>
      </c>
      <c r="L160" s="69" t="str">
        <f t="shared" si="13"/>
        <v xml:space="preserve">Seguro con Ahorro Previsional (APV)  </v>
      </c>
      <c r="M160" s="69" t="str">
        <f t="shared" si="13"/>
        <v xml:space="preserve">Desgravamen Hipotecario  </v>
      </c>
      <c r="N160" s="69" t="str">
        <f t="shared" si="13"/>
        <v xml:space="preserve">Protección Familiar  </v>
      </c>
      <c r="O160" s="69" t="str">
        <f t="shared" si="13"/>
        <v xml:space="preserve">Seguros con Cuenta Única de Inversión (CUI)  </v>
      </c>
      <c r="P160" s="69" t="str">
        <f t="shared" si="13"/>
        <v xml:space="preserve">Desgravamen Consumos y Otros  </v>
      </c>
      <c r="Q160" s="69" t="str">
        <f t="shared" si="13"/>
        <v xml:space="preserve">Mixto o Dotal  </v>
      </c>
      <c r="R160" s="69" t="str">
        <f t="shared" si="13"/>
        <v xml:space="preserve">Salud  </v>
      </c>
      <c r="S160" s="69" t="str">
        <f t="shared" si="13"/>
        <v xml:space="preserve">Temporal de Vida  </v>
      </c>
      <c r="T160" s="69" t="str">
        <f t="shared" si="13"/>
        <v xml:space="preserve">Accidentes Personales  </v>
      </c>
      <c r="U160" s="69" t="str">
        <f t="shared" si="13"/>
        <v xml:space="preserve">Incapacidad o Invalidez  </v>
      </c>
      <c r="V160" s="69" t="str">
        <f t="shared" si="13"/>
        <v xml:space="preserve">Asistencia </v>
      </c>
      <c r="W160" s="69" t="str">
        <f t="shared" si="13"/>
        <v xml:space="preserve">SOAP  </v>
      </c>
      <c r="X160" s="69" t="str">
        <f t="shared" si="13"/>
        <v xml:space="preserve">Invalidez y Sobrevivencia (C-528)  </v>
      </c>
      <c r="Y160" s="69" t="str">
        <f t="shared" si="13"/>
        <v/>
      </c>
      <c r="Z160" s="69" t="str">
        <f t="shared" si="13"/>
        <v/>
      </c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</row>
    <row r="161" spans="2:43" hidden="1" x14ac:dyDescent="0.2">
      <c r="C161" s="42">
        <f>IFERROR((HLOOKUP(C159,$C$150:$Z$152,3,FALSE)-HLOOKUP(C159,$C$150:$Z$153,4,FALSE)/1000000)/$C$168,"")</f>
        <v>1562.7620015397297</v>
      </c>
      <c r="D161" s="42">
        <f t="shared" ref="D161:Z161" si="14">IFERROR((HLOOKUP(D159,$C$150:$Z$152,3,FALSE)-HLOOKUP(D159,$C$150:$Z$153,4,FALSE)/1000000)/$C$168,"")</f>
        <v>52.094131030792219</v>
      </c>
      <c r="E161" s="42">
        <f t="shared" si="14"/>
        <v>27.209833586042688</v>
      </c>
      <c r="F161" s="42">
        <f t="shared" si="14"/>
        <v>13.74983896271867</v>
      </c>
      <c r="G161" s="42">
        <f t="shared" si="14"/>
        <v>4.2891971839168113</v>
      </c>
      <c r="H161" s="42">
        <f t="shared" si="14"/>
        <v>3.5263932898620869</v>
      </c>
      <c r="I161" s="42">
        <f t="shared" si="14"/>
        <v>3.3653140304156315</v>
      </c>
      <c r="J161" s="42">
        <f t="shared" si="14"/>
        <v>2.6049912670180957</v>
      </c>
      <c r="K161" s="42">
        <f t="shared" si="14"/>
        <v>0.73518953448954605</v>
      </c>
      <c r="L161" s="42">
        <f t="shared" si="14"/>
        <v>0.44679087628383418</v>
      </c>
      <c r="M161" s="42">
        <f t="shared" si="14"/>
        <v>0.19848088095403785</v>
      </c>
      <c r="N161" s="42">
        <f t="shared" si="14"/>
        <v>0.19216185616567069</v>
      </c>
      <c r="O161" s="42">
        <f t="shared" si="14"/>
        <v>0.18062728840866762</v>
      </c>
      <c r="P161" s="42">
        <f t="shared" si="14"/>
        <v>7.7020913212231604E-2</v>
      </c>
      <c r="Q161" s="42">
        <f t="shared" si="14"/>
        <v>6.6230782268875243E-2</v>
      </c>
      <c r="R161" s="42">
        <f t="shared" si="14"/>
        <v>5.0419833780803051E-2</v>
      </c>
      <c r="S161" s="42">
        <f t="shared" si="14"/>
        <v>4.5371868360559349E-2</v>
      </c>
      <c r="T161" s="42">
        <f t="shared" si="14"/>
        <v>9.6892877821182395E-3</v>
      </c>
      <c r="U161" s="42">
        <f t="shared" si="14"/>
        <v>6.5848335885517507E-3</v>
      </c>
      <c r="V161" s="42">
        <f t="shared" si="14"/>
        <v>1.6756697662397577E-3</v>
      </c>
      <c r="W161" s="42">
        <f t="shared" si="14"/>
        <v>4.4744565757467926E-4</v>
      </c>
      <c r="X161" s="42">
        <f t="shared" si="14"/>
        <v>2.6219435828696253E-5</v>
      </c>
      <c r="Y161" s="42" t="str">
        <f t="shared" si="14"/>
        <v/>
      </c>
      <c r="Z161" s="42" t="str">
        <f t="shared" si="14"/>
        <v/>
      </c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6"/>
      <c r="AL161" s="76"/>
      <c r="AM161" s="76"/>
      <c r="AN161" s="76"/>
      <c r="AO161" s="76"/>
      <c r="AP161" s="76"/>
      <c r="AQ161" s="76"/>
    </row>
    <row r="162" spans="2:43" hidden="1" x14ac:dyDescent="0.2"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</row>
    <row r="163" spans="2:43" hidden="1" x14ac:dyDescent="0.2">
      <c r="B163" s="39" t="s">
        <v>95</v>
      </c>
      <c r="C163" s="42" t="str">
        <f t="shared" ref="C163:Z163" si="15">IF($C$177=C160,C161,"")</f>
        <v/>
      </c>
      <c r="D163" s="42" t="str">
        <f t="shared" si="15"/>
        <v/>
      </c>
      <c r="E163" s="42" t="str">
        <f t="shared" si="15"/>
        <v/>
      </c>
      <c r="F163" s="42" t="str">
        <f t="shared" si="15"/>
        <v/>
      </c>
      <c r="G163" s="42" t="str">
        <f t="shared" si="15"/>
        <v/>
      </c>
      <c r="H163" s="42" t="str">
        <f t="shared" si="15"/>
        <v/>
      </c>
      <c r="I163" s="42" t="str">
        <f t="shared" si="15"/>
        <v/>
      </c>
      <c r="J163" s="42" t="str">
        <f t="shared" si="15"/>
        <v/>
      </c>
      <c r="K163" s="42" t="str">
        <f t="shared" si="15"/>
        <v/>
      </c>
      <c r="L163" s="42" t="str">
        <f t="shared" si="15"/>
        <v/>
      </c>
      <c r="M163" s="42" t="str">
        <f t="shared" si="15"/>
        <v/>
      </c>
      <c r="N163" s="42" t="str">
        <f t="shared" si="15"/>
        <v/>
      </c>
      <c r="O163" s="42" t="str">
        <f t="shared" si="15"/>
        <v/>
      </c>
      <c r="P163" s="42" t="str">
        <f t="shared" si="15"/>
        <v/>
      </c>
      <c r="Q163" s="42" t="str">
        <f t="shared" si="15"/>
        <v/>
      </c>
      <c r="R163" s="42" t="str">
        <f t="shared" si="15"/>
        <v/>
      </c>
      <c r="S163" s="42" t="str">
        <f t="shared" si="15"/>
        <v/>
      </c>
      <c r="T163" s="42" t="str">
        <f t="shared" si="15"/>
        <v/>
      </c>
      <c r="U163" s="42" t="str">
        <f t="shared" si="15"/>
        <v/>
      </c>
      <c r="V163" s="42" t="str">
        <f t="shared" si="15"/>
        <v/>
      </c>
      <c r="W163" s="42" t="str">
        <f t="shared" si="15"/>
        <v/>
      </c>
      <c r="X163" s="42" t="str">
        <f t="shared" si="15"/>
        <v/>
      </c>
      <c r="Y163" s="42" t="str">
        <f t="shared" si="15"/>
        <v/>
      </c>
      <c r="Z163" s="42" t="str">
        <f t="shared" si="15"/>
        <v/>
      </c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6"/>
      <c r="AL163" s="76"/>
    </row>
    <row r="164" spans="2:43" hidden="1" x14ac:dyDescent="0.2"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</row>
    <row r="165" spans="2:43" hidden="1" x14ac:dyDescent="0.2">
      <c r="C165" s="40" t="str">
        <f t="shared" ref="C165:AP165" si="16">IF(C99&gt;$C$166,C97,IF(C99=$C$166,$AQ$11,IF(C99&lt;$C$166,"")))</f>
        <v>4 Life Seguros</v>
      </c>
      <c r="D165" s="40" t="str">
        <f t="shared" si="16"/>
        <v>Alemana Seguros</v>
      </c>
      <c r="E165" s="40" t="str">
        <f t="shared" si="16"/>
        <v>BanChile</v>
      </c>
      <c r="F165" s="40" t="str">
        <f t="shared" si="16"/>
        <v>BCI Seguros Vida</v>
      </c>
      <c r="G165" s="40" t="str">
        <f t="shared" si="16"/>
        <v>BICE Vida</v>
      </c>
      <c r="H165" s="40" t="str">
        <f t="shared" si="16"/>
        <v>BNP Paribas Cardif</v>
      </c>
      <c r="I165" s="40" t="str">
        <f t="shared" si="16"/>
        <v>Bupa</v>
      </c>
      <c r="J165" s="40" t="str">
        <f t="shared" si="16"/>
        <v>Cámara</v>
      </c>
      <c r="K165" s="40" t="str">
        <f t="shared" si="16"/>
        <v>CF Seguros de Vida</v>
      </c>
      <c r="L165" s="40" t="str">
        <f t="shared" si="16"/>
        <v>Chilena Consolidada</v>
      </c>
      <c r="M165" s="40" t="str">
        <f t="shared" si="16"/>
        <v>Chubb Vida</v>
      </c>
      <c r="N165" s="40" t="str">
        <f t="shared" si="16"/>
        <v>CLC</v>
      </c>
      <c r="O165" s="40" t="str">
        <f t="shared" si="16"/>
        <v>CN Life</v>
      </c>
      <c r="P165" s="40" t="str">
        <f t="shared" si="16"/>
        <v>Colmena Seguros</v>
      </c>
      <c r="Q165" s="40" t="str">
        <f t="shared" si="16"/>
        <v>Confuturo</v>
      </c>
      <c r="R165" s="40" t="str">
        <f t="shared" si="16"/>
        <v>Consorcio Nacional</v>
      </c>
      <c r="S165" s="40" t="str">
        <f t="shared" si="16"/>
        <v>Divina Pastora</v>
      </c>
      <c r="T165" s="40" t="str">
        <f t="shared" si="16"/>
        <v>EuroAmérica</v>
      </c>
      <c r="U165" s="40" t="str">
        <f t="shared" si="16"/>
        <v>HDI Vida</v>
      </c>
      <c r="V165" s="40" t="str">
        <f t="shared" si="16"/>
        <v>Huelen</v>
      </c>
      <c r="W165" s="40" t="str">
        <f t="shared" si="16"/>
        <v>M. de Carabineros</v>
      </c>
      <c r="X165" s="40" t="str">
        <f t="shared" si="16"/>
        <v>M. del Ej. y Av.</v>
      </c>
      <c r="Y165" s="40" t="str">
        <f t="shared" si="16"/>
        <v>Mapfre Vida</v>
      </c>
      <c r="Z165" s="40" t="str">
        <f t="shared" si="16"/>
        <v>MetLife</v>
      </c>
      <c r="AA165" s="40" t="str">
        <f t="shared" si="16"/>
        <v>Mutual de Seguros</v>
      </c>
      <c r="AB165" s="40" t="str">
        <f t="shared" si="16"/>
        <v>Ohio National</v>
      </c>
      <c r="AC165" s="40" t="str">
        <f t="shared" si="16"/>
        <v>Penta Vida</v>
      </c>
      <c r="AD165" s="40" t="str">
        <f t="shared" si="16"/>
        <v>Principal</v>
      </c>
      <c r="AE165" s="40" t="str">
        <f t="shared" si="16"/>
        <v>Renta Nacional</v>
      </c>
      <c r="AF165" s="40" t="str">
        <f t="shared" si="16"/>
        <v>Rigel</v>
      </c>
      <c r="AG165" s="40" t="str">
        <f t="shared" si="16"/>
        <v>Save Seguros</v>
      </c>
      <c r="AH165" s="40" t="str">
        <f t="shared" si="16"/>
        <v>Security Previsión</v>
      </c>
      <c r="AI165" s="40" t="str">
        <f t="shared" si="16"/>
        <v>Sura</v>
      </c>
      <c r="AJ165" s="40" t="str">
        <f t="shared" si="16"/>
        <v>Suramericana</v>
      </c>
      <c r="AK165" s="40" t="str">
        <f t="shared" si="16"/>
        <v>Zurich Santander</v>
      </c>
      <c r="AL165" s="40" t="str">
        <f t="shared" si="16"/>
        <v>Mercado</v>
      </c>
      <c r="AM165" s="40" t="str">
        <f t="shared" si="16"/>
        <v/>
      </c>
      <c r="AN165" s="40" t="str">
        <f t="shared" si="16"/>
        <v/>
      </c>
      <c r="AO165" s="40" t="str">
        <f t="shared" si="16"/>
        <v/>
      </c>
      <c r="AP165" s="40" t="str">
        <f t="shared" si="16"/>
        <v/>
      </c>
    </row>
    <row r="166" spans="2:43" hidden="1" x14ac:dyDescent="0.2">
      <c r="B166" s="39" t="s">
        <v>343</v>
      </c>
      <c r="C166" s="40">
        <f>COUNTIF(C11:AP11,"")</f>
        <v>5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</row>
    <row r="167" spans="2:43" hidden="1" x14ac:dyDescent="0.2"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</row>
    <row r="168" spans="2:43" hidden="1" x14ac:dyDescent="0.2">
      <c r="B168" s="39" t="s">
        <v>99</v>
      </c>
      <c r="C168" s="27">
        <f>IF(MAX(C152:AP152)&lt;100000,1,IF(AND(MAX(C152:AP152)&gt;=100000,MAX(C152:AP152)&lt;100000000),1000,IF(MAX(C152:AP152)&gt;=100000000,1000000)))</f>
        <v>1000</v>
      </c>
      <c r="D168" s="27">
        <v>1000000</v>
      </c>
      <c r="E168" s="27">
        <v>1000</v>
      </c>
      <c r="F168" s="27">
        <v>1</v>
      </c>
      <c r="G168" s="27" t="str">
        <f>INDEX(D169:F171,MATCH(Índice!$H$52,C169:C171,0),MATCH(C168,D168:F168,0))</f>
        <v>Miles de UF</v>
      </c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</row>
    <row r="169" spans="2:43" hidden="1" x14ac:dyDescent="0.2">
      <c r="C169" s="27" t="str">
        <f>Índice!H53</f>
        <v>Cifras en UF al 31.03.2021</v>
      </c>
      <c r="D169" s="27" t="s">
        <v>329</v>
      </c>
      <c r="E169" s="27" t="s">
        <v>96</v>
      </c>
      <c r="F169" s="27" t="s">
        <v>21</v>
      </c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</row>
    <row r="170" spans="2:43" hidden="1" x14ac:dyDescent="0.2">
      <c r="C170" s="27" t="str">
        <f>Índice!H54</f>
        <v>Cifras en M$ al 31.03.2021</v>
      </c>
      <c r="D170" s="27" t="s">
        <v>330</v>
      </c>
      <c r="E170" s="27" t="s">
        <v>97</v>
      </c>
      <c r="F170" s="27" t="s">
        <v>327</v>
      </c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</row>
    <row r="171" spans="2:43" hidden="1" x14ac:dyDescent="0.2">
      <c r="C171" s="27" t="str">
        <f>Índice!H55</f>
        <v>Cifras en US$ al 31.03.2021</v>
      </c>
      <c r="D171" s="27" t="s">
        <v>331</v>
      </c>
      <c r="E171" s="27" t="s">
        <v>98</v>
      </c>
      <c r="F171" s="27" t="s">
        <v>328</v>
      </c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</row>
    <row r="173" spans="2:43" x14ac:dyDescent="0.2">
      <c r="C173" s="44" t="s">
        <v>342</v>
      </c>
      <c r="D173" s="44"/>
      <c r="E173" s="44"/>
      <c r="F173" s="44"/>
    </row>
    <row r="174" spans="2:43" x14ac:dyDescent="0.2">
      <c r="C174" s="275" t="s">
        <v>298</v>
      </c>
      <c r="D174" s="276"/>
      <c r="E174" s="276"/>
      <c r="F174" s="277"/>
      <c r="G174" s="47"/>
    </row>
    <row r="175" spans="2:43" x14ac:dyDescent="0.2">
      <c r="C175" s="48"/>
      <c r="D175" s="48"/>
      <c r="E175" s="48"/>
      <c r="F175" s="48"/>
    </row>
    <row r="176" spans="2:43" x14ac:dyDescent="0.2">
      <c r="C176" s="44" t="s">
        <v>341</v>
      </c>
      <c r="D176" s="44"/>
      <c r="E176" s="44"/>
      <c r="F176" s="44"/>
    </row>
    <row r="177" spans="3:7" x14ac:dyDescent="0.2">
      <c r="C177" s="275"/>
      <c r="D177" s="276"/>
      <c r="E177" s="276"/>
      <c r="F177" s="277"/>
      <c r="G177" s="47"/>
    </row>
    <row r="178" spans="3:7" x14ac:dyDescent="0.2">
      <c r="C178" s="48"/>
      <c r="D178" s="48"/>
      <c r="E178" s="48"/>
      <c r="F178" s="48"/>
    </row>
  </sheetData>
  <sheetProtection algorithmName="SHA-512" hashValue="zQGm90quP5pojG0ykFkSUKF/lnFwIXfkIOHKTpRx1/fk4ozBmruzk1XScoOebjQiGcv+1C2mfqh0n/52y2lGVA==" saltValue="fbweAd3Ru5CVy2T3vbG9RA==" spinCount="100000" sheet="1" objects="1" scenarios="1"/>
  <mergeCells count="4">
    <mergeCell ref="C116:F116"/>
    <mergeCell ref="C119:F119"/>
    <mergeCell ref="C174:F174"/>
    <mergeCell ref="C177:F177"/>
  </mergeCells>
  <conditionalFormatting sqref="A1:A1048576 B120:B172 B178:B1048576 C151:Z151 C115:C1048576 B1:C114 C108:BE108 C155:Z157 G1:XFD1048576 D1:F115 D117:F118 D120:F173 D175:F176 D178:F1048576">
    <cfRule type="cellIs" dxfId="65" priority="12" operator="lessThan">
      <formula>0</formula>
    </cfRule>
  </conditionalFormatting>
  <dataValidations count="4">
    <dataValidation type="list" allowBlank="1" showInputMessage="1" showErrorMessage="1" sqref="C177" xr:uid="{00000000-0002-0000-1D00-000000000000}">
      <formula1>$B$151:$Z$151</formula1>
    </dataValidation>
    <dataValidation type="list" allowBlank="1" showInputMessage="1" showErrorMessage="1" sqref="C116" xr:uid="{00000000-0002-0000-1D00-000001000000}">
      <formula1>$C$108:$BE$108</formula1>
    </dataValidation>
    <dataValidation type="list" allowBlank="1" showInputMessage="1" showErrorMessage="1" sqref="C119:F119" xr:uid="{00000000-0002-0000-1D00-000002000000}">
      <formula1>$B$165:$AK$165</formula1>
    </dataValidation>
    <dataValidation type="list" allowBlank="1" showInputMessage="1" showErrorMessage="1" sqref="C174:F174" xr:uid="{00000000-0002-0000-1D00-000003000000}">
      <formula1>$C$165:$AL$165</formula1>
    </dataValidation>
  </dataValidations>
  <hyperlinks>
    <hyperlink ref="C2" location="Índice!A1" display="Volver al Índice" xr:uid="{00000000-0004-0000-1D00-000000000000}"/>
  </hyperlinks>
  <pageMargins left="0.7" right="0.7" top="0.75" bottom="0.75" header="0.3" footer="0.3"/>
  <pageSetup orientation="portrait" verticalDpi="12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BE206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21" width="11.42578125" style="219"/>
    <col min="22" max="22" width="11.42578125" style="219" customWidth="1"/>
    <col min="23" max="23" width="0" style="219" hidden="1" customWidth="1"/>
    <col min="24" max="24" width="11.42578125" style="219" customWidth="1"/>
    <col min="25" max="32" width="11.42578125" style="219"/>
    <col min="33" max="37" width="11.42578125" style="219" customWidth="1"/>
    <col min="38" max="42" width="11.42578125" style="219" hidden="1" customWidth="1"/>
    <col min="43" max="43" width="11.42578125" style="219" customWidth="1"/>
    <col min="44" max="44" width="2.85546875" style="219" customWidth="1"/>
    <col min="45" max="16384" width="11.42578125" style="219"/>
  </cols>
  <sheetData>
    <row r="2" spans="2:46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2:46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</row>
    <row r="4" spans="2:46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</row>
    <row r="6" spans="2:46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2:46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</row>
    <row r="8" spans="2:46" ht="15.75" x14ac:dyDescent="0.25">
      <c r="B8" s="28" t="s">
        <v>367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</row>
    <row r="9" spans="2:46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</row>
    <row r="10" spans="2:4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spans="2:46" s="222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  <c r="AR11" s="31"/>
      <c r="AS11" s="174" t="str">
        <f>CONCATENATE("Mercado ",Índice!H58)</f>
        <v>Mercado 31.03.2020</v>
      </c>
      <c r="AT11" s="174" t="s">
        <v>295</v>
      </c>
    </row>
    <row r="12" spans="2:46" x14ac:dyDescent="0.2">
      <c r="B12" s="53" t="str">
        <f>'Datos Vida'!B249</f>
        <v>Individuales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29"/>
      <c r="AS12" s="33"/>
      <c r="AT12" s="85"/>
    </row>
    <row r="13" spans="2:46" x14ac:dyDescent="0.2">
      <c r="B13" s="62" t="str">
        <f>'Datos Vida'!B250</f>
        <v>101. Vida Entera</v>
      </c>
      <c r="C13" s="36" t="str">
        <f>IF('Datos Vida'!C315=0,"",Índice!$G$52*'Datos Vida'!C315)</f>
        <v/>
      </c>
      <c r="D13" s="36" t="str">
        <f>IF('Datos Vida'!D315=0,"",Índice!$G$52*'Datos Vida'!D315)</f>
        <v/>
      </c>
      <c r="E13" s="36" t="str">
        <f>IF('Datos Vida'!E315=0,"",Índice!$G$52*'Datos Vida'!E315)</f>
        <v/>
      </c>
      <c r="F13" s="36" t="str">
        <f>IF('Datos Vida'!F315=0,"",Índice!$G$52*'Datos Vida'!F315)</f>
        <v/>
      </c>
      <c r="G13" s="36">
        <f>IF('Datos Vida'!G315=0,"",Índice!$G$52*'Datos Vida'!G315)</f>
        <v>1025.0462922485872</v>
      </c>
      <c r="H13" s="36" t="str">
        <f>IF('Datos Vida'!H315=0,"",Índice!$G$52*'Datos Vida'!H315)</f>
        <v/>
      </c>
      <c r="I13" s="36" t="str">
        <f>IF('Datos Vida'!I315=0,"",Índice!$G$52*'Datos Vida'!I315)</f>
        <v/>
      </c>
      <c r="J13" s="36" t="str">
        <f>IF('Datos Vida'!J315=0,"",Índice!$G$52*'Datos Vida'!J315)</f>
        <v/>
      </c>
      <c r="K13" s="36" t="str">
        <f>IF('Datos Vida'!K315=0,"",Índice!$G$52*'Datos Vida'!K315)</f>
        <v/>
      </c>
      <c r="L13" s="36" t="str">
        <f>IF('Datos Vida'!L315=0,"",Índice!$G$52*'Datos Vida'!L315)</f>
        <v/>
      </c>
      <c r="M13" s="36" t="str">
        <f>IF('Datos Vida'!M315=0,"",Índice!$G$52*'Datos Vida'!M315)</f>
        <v/>
      </c>
      <c r="N13" s="36" t="str">
        <f>IF('Datos Vida'!N315=0,"",Índice!$G$52*'Datos Vida'!N315)</f>
        <v/>
      </c>
      <c r="O13" s="36" t="str">
        <f>IF('Datos Vida'!O315=0,"",Índice!$G$52*'Datos Vida'!O315)</f>
        <v/>
      </c>
      <c r="P13" s="36" t="str">
        <f>IF('Datos Vida'!P315=0,"",Índice!$G$52*'Datos Vida'!P315)</f>
        <v/>
      </c>
      <c r="Q13" s="36" t="str">
        <f>IF('Datos Vida'!Q315=0,"",Índice!$G$52*'Datos Vida'!Q315)</f>
        <v/>
      </c>
      <c r="R13" s="36">
        <f>IF('Datos Vida'!R315=0,"",Índice!$G$52*'Datos Vida'!R315)</f>
        <v>4098.2460485317633</v>
      </c>
      <c r="S13" s="36" t="str">
        <f>IF('Datos Vida'!S315=0,"",Índice!$G$52*'Datos Vida'!S315)</f>
        <v/>
      </c>
      <c r="T13" s="36" t="str">
        <f>IF('Datos Vida'!T315=0,"",Índice!$G$52*'Datos Vida'!T315)</f>
        <v/>
      </c>
      <c r="U13" s="36" t="str">
        <f>IF('Datos Vida'!U315=0,"",Índice!$G$52*'Datos Vida'!U315)</f>
        <v/>
      </c>
      <c r="V13" s="36" t="str">
        <f>IF('Datos Vida'!V315=0,"",Índice!$G$52*'Datos Vida'!V315)</f>
        <v/>
      </c>
      <c r="W13" s="36" t="str">
        <f>IF('Datos Vida'!W315=0,"",Índice!$G$52*'Datos Vida'!W315)</f>
        <v/>
      </c>
      <c r="X13" s="36">
        <f>IF('Datos Vida'!X315=0,"",Índice!$G$52*'Datos Vida'!X315)</f>
        <v>1749.9031290260139</v>
      </c>
      <c r="Y13" s="36" t="str">
        <f>IF('Datos Vida'!Y315=0,"",Índice!$G$52*'Datos Vida'!Y315)</f>
        <v/>
      </c>
      <c r="Z13" s="36">
        <f>IF('Datos Vida'!Z315=0,"",Índice!$G$52*'Datos Vida'!Z315)</f>
        <v>2644.6881537089762</v>
      </c>
      <c r="AA13" s="36">
        <f>IF('Datos Vida'!AA315=0,"",Índice!$G$52*'Datos Vida'!AA315)</f>
        <v>2663.1948472466361</v>
      </c>
      <c r="AB13" s="36">
        <f>IF('Datos Vida'!AB315=0,"",Índice!$G$52*'Datos Vida'!AB315)</f>
        <v>2546.2012460039664</v>
      </c>
      <c r="AC13" s="36">
        <f>IF('Datos Vida'!AC315=0,"",Índice!$G$52*'Datos Vida'!AC315)</f>
        <v>782.11191990956218</v>
      </c>
      <c r="AD13" s="36" t="str">
        <f>IF('Datos Vida'!AD315=0,"",Índice!$G$52*'Datos Vida'!AD315)</f>
        <v/>
      </c>
      <c r="AE13" s="36" t="str">
        <f>IF('Datos Vida'!AE315=0,"",Índice!$G$52*'Datos Vida'!AE315)</f>
        <v/>
      </c>
      <c r="AF13" s="36" t="str">
        <f>IF('Datos Vida'!AF315=0,"",Índice!$G$52*'Datos Vida'!AF315)</f>
        <v/>
      </c>
      <c r="AG13" s="36" t="str">
        <f>IF('Datos Vida'!AG315=0,"",Índice!$G$52*'Datos Vida'!AG315)</f>
        <v/>
      </c>
      <c r="AH13" s="36">
        <f>IF('Datos Vida'!AH315=0,"",Índice!$G$52*'Datos Vida'!AH315)</f>
        <v>129.98911030771802</v>
      </c>
      <c r="AI13" s="36">
        <f>IF('Datos Vida'!AI315=0,"",Índice!$G$52*'Datos Vida'!AI315)</f>
        <v>78.619427877816364</v>
      </c>
      <c r="AJ13" s="36" t="str">
        <f>IF('Datos Vida'!AJ315=0,"",Índice!$G$52*'Datos Vida'!AJ315)</f>
        <v/>
      </c>
      <c r="AK13" s="36" t="str">
        <f>IF('Datos Vida'!AK315=0,"",Índice!$G$52*'Datos Vida'!AK315)</f>
        <v/>
      </c>
      <c r="AL13" s="36" t="str">
        <f>IF('Datos Vida'!AL315=0,"",Índice!$G$52*'Datos Vida'!AL315)</f>
        <v/>
      </c>
      <c r="AM13" s="36" t="str">
        <f>IF('Datos Vida'!AM315=0,"",Índice!$G$52*'Datos Vida'!AM315)</f>
        <v/>
      </c>
      <c r="AN13" s="36" t="str">
        <f>IF('Datos Vida'!AN315=0,"",Índice!$G$52*'Datos Vida'!AN315)</f>
        <v/>
      </c>
      <c r="AO13" s="36" t="str">
        <f>IF('Datos Vida'!AO315=0,"",Índice!$G$52*'Datos Vida'!AO315)</f>
        <v/>
      </c>
      <c r="AP13" s="36" t="str">
        <f>IF('Datos Vida'!AP315=0,"",Índice!$G$52*'Datos Vida'!AP315)</f>
        <v/>
      </c>
      <c r="AQ13" s="36">
        <f>Índice!$G$52*'Datos Vida'!AQ315</f>
        <v>15718.000174861039</v>
      </c>
      <c r="AR13" s="29"/>
      <c r="AS13" s="36">
        <f>Índice!$F$52*'Datos Vida'!AS315</f>
        <v>15754.056479141855</v>
      </c>
      <c r="AT13" s="60">
        <f>IFERROR(AQ13/AS13-1,"")</f>
        <v>-2.2886996963958905E-3</v>
      </c>
    </row>
    <row r="14" spans="2:46" x14ac:dyDescent="0.2">
      <c r="B14" s="62" t="str">
        <f>'Datos Vida'!B251</f>
        <v>102. Temporal de Vida</v>
      </c>
      <c r="C14" s="36" t="str">
        <f>IF('Datos Vida'!C316=0,"",Índice!$G$52*'Datos Vida'!C316)</f>
        <v/>
      </c>
      <c r="D14" s="36" t="str">
        <f>IF('Datos Vida'!D316=0,"",Índice!$G$52*'Datos Vida'!D316)</f>
        <v/>
      </c>
      <c r="E14" s="36" t="str">
        <f>IF('Datos Vida'!E316=0,"",Índice!$G$52*'Datos Vida'!E316)</f>
        <v/>
      </c>
      <c r="F14" s="36">
        <f>IF('Datos Vida'!F316=0,"",Índice!$G$52*'Datos Vida'!F316)</f>
        <v>796.26409732071386</v>
      </c>
      <c r="G14" s="36">
        <f>IF('Datos Vida'!G316=0,"",Índice!$G$52*'Datos Vida'!G316)</f>
        <v>7185.5639625688518</v>
      </c>
      <c r="H14" s="36" t="str">
        <f>IF('Datos Vida'!H316=0,"",Índice!$G$52*'Datos Vida'!H316)</f>
        <v/>
      </c>
      <c r="I14" s="36" t="str">
        <f>IF('Datos Vida'!I316=0,"",Índice!$G$52*'Datos Vida'!I316)</f>
        <v/>
      </c>
      <c r="J14" s="36" t="str">
        <f>IF('Datos Vida'!J316=0,"",Índice!$G$52*'Datos Vida'!J316)</f>
        <v/>
      </c>
      <c r="K14" s="36" t="str">
        <f>IF('Datos Vida'!K316=0,"",Índice!$G$52*'Datos Vida'!K316)</f>
        <v/>
      </c>
      <c r="L14" s="36">
        <f>IF('Datos Vida'!L316=0,"",Índice!$G$52*'Datos Vida'!L316)</f>
        <v>9855.8008788638253</v>
      </c>
      <c r="M14" s="36" t="str">
        <f>IF('Datos Vida'!M316=0,"",Índice!$G$52*'Datos Vida'!M316)</f>
        <v/>
      </c>
      <c r="N14" s="36">
        <f>IF('Datos Vida'!N316=0,"",Índice!$G$52*'Datos Vida'!N316)</f>
        <v>140.33108610817504</v>
      </c>
      <c r="O14" s="36">
        <f>IF('Datos Vida'!O316=0,"",Índice!$G$52*'Datos Vida'!O316)</f>
        <v>198.98097518708261</v>
      </c>
      <c r="P14" s="36">
        <f>IF('Datos Vida'!P316=0,"",Índice!$G$52*'Datos Vida'!P316)</f>
        <v>11708.341313777928</v>
      </c>
      <c r="Q14" s="36">
        <f>IF('Datos Vida'!Q316=0,"",Índice!$G$52*'Datos Vida'!Q316)</f>
        <v>9914.8930234868312</v>
      </c>
      <c r="R14" s="36">
        <f>IF('Datos Vida'!R316=0,"",Índice!$G$52*'Datos Vida'!R316)</f>
        <v>28017.705190413126</v>
      </c>
      <c r="S14" s="36" t="str">
        <f>IF('Datos Vida'!S316=0,"",Índice!$G$52*'Datos Vida'!S316)</f>
        <v/>
      </c>
      <c r="T14" s="36">
        <f>IF('Datos Vida'!T316=0,"",Índice!$G$52*'Datos Vida'!T316)</f>
        <v>3.095788808689437</v>
      </c>
      <c r="U14" s="36">
        <f>IF('Datos Vida'!U316=0,"",Índice!$G$52*'Datos Vida'!U316)</f>
        <v>547.95461913803035</v>
      </c>
      <c r="V14" s="36" t="str">
        <f>IF('Datos Vida'!V316=0,"",Índice!$G$52*'Datos Vida'!V316)</f>
        <v/>
      </c>
      <c r="W14" s="36" t="str">
        <f>IF('Datos Vida'!W316=0,"",Índice!$G$52*'Datos Vida'!W316)</f>
        <v/>
      </c>
      <c r="X14" s="36">
        <f>IF('Datos Vida'!X316=0,"",Índice!$G$52*'Datos Vida'!X316)</f>
        <v>5712.2406468905865</v>
      </c>
      <c r="Y14" s="36">
        <f>IF('Datos Vida'!Y316=0,"",Índice!$G$52*'Datos Vida'!Y316)</f>
        <v>8470.4183771466833</v>
      </c>
      <c r="Z14" s="36">
        <f>IF('Datos Vida'!Z316=0,"",Índice!$G$52*'Datos Vida'!Z316)</f>
        <v>27942.419688944668</v>
      </c>
      <c r="AA14" s="36">
        <f>IF('Datos Vida'!AA316=0,"",Índice!$G$52*'Datos Vida'!AA316)</f>
        <v>346.62628760150193</v>
      </c>
      <c r="AB14" s="36">
        <f>IF('Datos Vida'!AB316=0,"",Índice!$G$52*'Datos Vida'!AB316)</f>
        <v>7086.0224454894533</v>
      </c>
      <c r="AC14" s="36">
        <f>IF('Datos Vida'!AC316=0,"",Índice!$G$52*'Datos Vida'!AC316)</f>
        <v>9252.0880415121464</v>
      </c>
      <c r="AD14" s="36" t="str">
        <f>IF('Datos Vida'!AD316=0,"",Índice!$G$52*'Datos Vida'!AD316)</f>
        <v/>
      </c>
      <c r="AE14" s="36" t="str">
        <f>IF('Datos Vida'!AE316=0,"",Índice!$G$52*'Datos Vida'!AE316)</f>
        <v/>
      </c>
      <c r="AF14" s="36" t="str">
        <f>IF('Datos Vida'!AF316=0,"",Índice!$G$52*'Datos Vida'!AF316)</f>
        <v/>
      </c>
      <c r="AG14" s="36">
        <f>IF('Datos Vida'!AG316=0,"",Índice!$G$52*'Datos Vida'!AG316)</f>
        <v>5461.0394978426439</v>
      </c>
      <c r="AH14" s="36">
        <f>IF('Datos Vida'!AH316=0,"",Índice!$G$52*'Datos Vida'!AH316)</f>
        <v>31677.675994743284</v>
      </c>
      <c r="AI14" s="36">
        <f>IF('Datos Vida'!AI316=0,"",Índice!$G$52*'Datos Vida'!AI316)</f>
        <v>4335.975413313321</v>
      </c>
      <c r="AJ14" s="36">
        <f>IF('Datos Vida'!AJ316=0,"",Índice!$G$52*'Datos Vida'!AJ316)</f>
        <v>419.15619683365446</v>
      </c>
      <c r="AK14" s="36" t="str">
        <f>IF('Datos Vida'!AK316=0,"",Índice!$G$52*'Datos Vida'!AK316)</f>
        <v/>
      </c>
      <c r="AL14" s="36" t="str">
        <f>IF('Datos Vida'!AL316=0,"",Índice!$G$52*'Datos Vida'!AL316)</f>
        <v/>
      </c>
      <c r="AM14" s="36" t="str">
        <f>IF('Datos Vida'!AM316=0,"",Índice!$G$52*'Datos Vida'!AM316)</f>
        <v/>
      </c>
      <c r="AN14" s="36" t="str">
        <f>IF('Datos Vida'!AN316=0,"",Índice!$G$52*'Datos Vida'!AN316)</f>
        <v/>
      </c>
      <c r="AO14" s="36" t="str">
        <f>IF('Datos Vida'!AO316=0,"",Índice!$G$52*'Datos Vida'!AO316)</f>
        <v/>
      </c>
      <c r="AP14" s="36" t="str">
        <f>IF('Datos Vida'!AP316=0,"",Índice!$G$52*'Datos Vida'!AP316)</f>
        <v/>
      </c>
      <c r="AQ14" s="36">
        <f>Índice!$G$52*'Datos Vida'!AQ316</f>
        <v>169072.59352599119</v>
      </c>
      <c r="AR14" s="29"/>
      <c r="AS14" s="36">
        <f>Índice!$F$52*'Datos Vida'!AS316</f>
        <v>152920.39922426679</v>
      </c>
      <c r="AT14" s="60">
        <f t="shared" ref="AT14:AT92" si="0">IFERROR(AQ14/AS14-1,"")</f>
        <v>0.10562485046900938</v>
      </c>
    </row>
    <row r="15" spans="2:46" x14ac:dyDescent="0.2">
      <c r="B15" s="62" t="str">
        <f>'Datos Vida'!B252</f>
        <v>103. Seguros con Cuenta Única de Inversión (CUI)</v>
      </c>
      <c r="C15" s="36" t="str">
        <f>IF('Datos Vida'!C317=0,"",Índice!$G$52*'Datos Vida'!C317)</f>
        <v/>
      </c>
      <c r="D15" s="36" t="str">
        <f>IF('Datos Vida'!D317=0,"",Índice!$G$52*'Datos Vida'!D317)</f>
        <v/>
      </c>
      <c r="E15" s="36" t="str">
        <f>IF('Datos Vida'!E317=0,"",Índice!$G$52*'Datos Vida'!E317)</f>
        <v/>
      </c>
      <c r="F15" s="36">
        <f>IF('Datos Vida'!F317=0,"",Índice!$G$52*'Datos Vida'!F317)</f>
        <v>212.82697568308922</v>
      </c>
      <c r="G15" s="36">
        <f>IF('Datos Vida'!G317=0,"",Índice!$G$52*'Datos Vida'!G317)</f>
        <v>226940.30264567473</v>
      </c>
      <c r="H15" s="36" t="str">
        <f>IF('Datos Vida'!H317=0,"",Índice!$G$52*'Datos Vida'!H317)</f>
        <v/>
      </c>
      <c r="I15" s="36" t="str">
        <f>IF('Datos Vida'!I317=0,"",Índice!$G$52*'Datos Vida'!I317)</f>
        <v/>
      </c>
      <c r="J15" s="36" t="str">
        <f>IF('Datos Vida'!J317=0,"",Índice!$G$52*'Datos Vida'!J317)</f>
        <v/>
      </c>
      <c r="K15" s="36" t="str">
        <f>IF('Datos Vida'!K317=0,"",Índice!$G$52*'Datos Vida'!K317)</f>
        <v/>
      </c>
      <c r="L15" s="36">
        <f>IF('Datos Vida'!L317=0,"",Índice!$G$52*'Datos Vida'!L317)</f>
        <v>596573.77826055454</v>
      </c>
      <c r="M15" s="36" t="str">
        <f>IF('Datos Vida'!M317=0,"",Índice!$G$52*'Datos Vida'!M317)</f>
        <v/>
      </c>
      <c r="N15" s="36" t="str">
        <f>IF('Datos Vida'!N317=0,"",Índice!$G$52*'Datos Vida'!N317)</f>
        <v/>
      </c>
      <c r="O15" s="36" t="str">
        <f>IF('Datos Vida'!O317=0,"",Índice!$G$52*'Datos Vida'!O317)</f>
        <v/>
      </c>
      <c r="P15" s="36" t="str">
        <f>IF('Datos Vida'!P317=0,"",Índice!$G$52*'Datos Vida'!P317)</f>
        <v/>
      </c>
      <c r="Q15" s="36">
        <f>IF('Datos Vida'!Q317=0,"",Índice!$G$52*'Datos Vida'!Q317)</f>
        <v>120297.8965305733</v>
      </c>
      <c r="R15" s="36">
        <f>IF('Datos Vida'!R317=0,"",Índice!$G$52*'Datos Vida'!R317)</f>
        <v>825526.92196605052</v>
      </c>
      <c r="S15" s="36" t="str">
        <f>IF('Datos Vida'!S317=0,"",Índice!$G$52*'Datos Vida'!S317)</f>
        <v/>
      </c>
      <c r="T15" s="36" t="str">
        <f>IF('Datos Vida'!T317=0,"",Índice!$G$52*'Datos Vida'!T317)</f>
        <v/>
      </c>
      <c r="U15" s="36" t="str">
        <f>IF('Datos Vida'!U317=0,"",Índice!$G$52*'Datos Vida'!U317)</f>
        <v/>
      </c>
      <c r="V15" s="36" t="str">
        <f>IF('Datos Vida'!V317=0,"",Índice!$G$52*'Datos Vida'!V317)</f>
        <v/>
      </c>
      <c r="W15" s="36" t="str">
        <f>IF('Datos Vida'!W317=0,"",Índice!$G$52*'Datos Vida'!W317)</f>
        <v/>
      </c>
      <c r="X15" s="36" t="str">
        <f>IF('Datos Vida'!X317=0,"",Índice!$G$52*'Datos Vida'!X317)</f>
        <v/>
      </c>
      <c r="Y15" s="36">
        <f>IF('Datos Vida'!Y317=0,"",Índice!$G$52*'Datos Vida'!Y317)</f>
        <v>220.4473789044786</v>
      </c>
      <c r="Z15" s="36">
        <f>IF('Datos Vida'!Z317=0,"",Índice!$G$52*'Datos Vida'!Z317)</f>
        <v>811641.56072661909</v>
      </c>
      <c r="AA15" s="36">
        <f>IF('Datos Vida'!AA317=0,"",Índice!$G$52*'Datos Vida'!AA317)</f>
        <v>168405.97834240581</v>
      </c>
      <c r="AB15" s="36">
        <f>IF('Datos Vida'!AB317=0,"",Índice!$G$52*'Datos Vida'!AB317)</f>
        <v>19245.94068944918</v>
      </c>
      <c r="AC15" s="36">
        <f>IF('Datos Vida'!AC317=0,"",Índice!$G$52*'Datos Vida'!AC317)</f>
        <v>123816.44761976365</v>
      </c>
      <c r="AD15" s="36">
        <f>IF('Datos Vida'!AD317=0,"",Índice!$G$52*'Datos Vida'!AD317)</f>
        <v>525899.74338972545</v>
      </c>
      <c r="AE15" s="36">
        <f>IF('Datos Vida'!AE317=0,"",Índice!$G$52*'Datos Vida'!AE317)</f>
        <v>66.270292300296958</v>
      </c>
      <c r="AF15" s="36" t="str">
        <f>IF('Datos Vida'!AF317=0,"",Índice!$G$52*'Datos Vida'!AF317)</f>
        <v/>
      </c>
      <c r="AG15" s="36" t="str">
        <f>IF('Datos Vida'!AG317=0,"",Índice!$G$52*'Datos Vida'!AG317)</f>
        <v/>
      </c>
      <c r="AH15" s="36">
        <f>IF('Datos Vida'!AH317=0,"",Índice!$G$52*'Datos Vida'!AH317)</f>
        <v>623222.09018815251</v>
      </c>
      <c r="AI15" s="36">
        <f>IF('Datos Vida'!AI317=0,"",Índice!$G$52*'Datos Vida'!AI317)</f>
        <v>868784.85526506929</v>
      </c>
      <c r="AJ15" s="36" t="str">
        <f>IF('Datos Vida'!AJ317=0,"",Índice!$G$52*'Datos Vida'!AJ317)</f>
        <v/>
      </c>
      <c r="AK15" s="36" t="str">
        <f>IF('Datos Vida'!AK317=0,"",Índice!$G$52*'Datos Vida'!AK317)</f>
        <v/>
      </c>
      <c r="AL15" s="36" t="str">
        <f>IF('Datos Vida'!AL317=0,"",Índice!$G$52*'Datos Vida'!AL317)</f>
        <v/>
      </c>
      <c r="AM15" s="36" t="str">
        <f>IF('Datos Vida'!AM317=0,"",Índice!$G$52*'Datos Vida'!AM317)</f>
        <v/>
      </c>
      <c r="AN15" s="36" t="str">
        <f>IF('Datos Vida'!AN317=0,"",Índice!$G$52*'Datos Vida'!AN317)</f>
        <v/>
      </c>
      <c r="AO15" s="36" t="str">
        <f>IF('Datos Vida'!AO317=0,"",Índice!$G$52*'Datos Vida'!AO317)</f>
        <v/>
      </c>
      <c r="AP15" s="36" t="str">
        <f>IF('Datos Vida'!AP317=0,"",Índice!$G$52*'Datos Vida'!AP317)</f>
        <v/>
      </c>
      <c r="AQ15" s="36">
        <f>Índice!$G$52*'Datos Vida'!AQ317</f>
        <v>4910855.060270926</v>
      </c>
      <c r="AR15" s="29"/>
      <c r="AS15" s="36">
        <f>Índice!$F$52*'Datos Vida'!AS317</f>
        <v>5617360.9474407872</v>
      </c>
      <c r="AT15" s="60">
        <f t="shared" si="0"/>
        <v>-0.12577185154743142</v>
      </c>
    </row>
    <row r="16" spans="2:46" x14ac:dyDescent="0.2">
      <c r="B16" s="62" t="str">
        <f>'Datos Vida'!B253</f>
        <v>104. Mixto o Dotal</v>
      </c>
      <c r="C16" s="36" t="str">
        <f>IF('Datos Vida'!C318=0,"",Índice!$G$52*'Datos Vida'!C318)</f>
        <v/>
      </c>
      <c r="D16" s="36" t="str">
        <f>IF('Datos Vida'!D318=0,"",Índice!$G$52*'Datos Vida'!D318)</f>
        <v/>
      </c>
      <c r="E16" s="36" t="str">
        <f>IF('Datos Vida'!E318=0,"",Índice!$G$52*'Datos Vida'!E318)</f>
        <v/>
      </c>
      <c r="F16" s="36" t="str">
        <f>IF('Datos Vida'!F318=0,"",Índice!$G$52*'Datos Vida'!F318)</f>
        <v/>
      </c>
      <c r="G16" s="36">
        <f>IF('Datos Vida'!G318=0,"",Índice!$G$52*'Datos Vida'!G318)</f>
        <v>2438.5970701590795</v>
      </c>
      <c r="H16" s="36" t="str">
        <f>IF('Datos Vida'!H318=0,"",Índice!$G$52*'Datos Vida'!H318)</f>
        <v/>
      </c>
      <c r="I16" s="36" t="str">
        <f>IF('Datos Vida'!I318=0,"",Índice!$G$52*'Datos Vida'!I318)</f>
        <v/>
      </c>
      <c r="J16" s="36" t="str">
        <f>IF('Datos Vida'!J318=0,"",Índice!$G$52*'Datos Vida'!J318)</f>
        <v/>
      </c>
      <c r="K16" s="36" t="str">
        <f>IF('Datos Vida'!K318=0,"",Índice!$G$52*'Datos Vida'!K318)</f>
        <v/>
      </c>
      <c r="L16" s="36">
        <f>IF('Datos Vida'!L318=0,"",Índice!$G$52*'Datos Vida'!L318)</f>
        <v>1763.1027560344919</v>
      </c>
      <c r="M16" s="36" t="str">
        <f>IF('Datos Vida'!M318=0,"",Índice!$G$52*'Datos Vida'!M318)</f>
        <v/>
      </c>
      <c r="N16" s="36" t="str">
        <f>IF('Datos Vida'!N318=0,"",Índice!$G$52*'Datos Vida'!N318)</f>
        <v/>
      </c>
      <c r="O16" s="36" t="str">
        <f>IF('Datos Vida'!O318=0,"",Índice!$G$52*'Datos Vida'!O318)</f>
        <v/>
      </c>
      <c r="P16" s="36" t="str">
        <f>IF('Datos Vida'!P318=0,"",Índice!$G$52*'Datos Vida'!P318)</f>
        <v/>
      </c>
      <c r="Q16" s="36">
        <f>IF('Datos Vida'!Q318=0,"",Índice!$G$52*'Datos Vida'!Q318)</f>
        <v>1137.583318393034</v>
      </c>
      <c r="R16" s="36">
        <f>IF('Datos Vida'!R318=0,"",Índice!$G$52*'Datos Vida'!R318)</f>
        <v>4562.8865270930855</v>
      </c>
      <c r="S16" s="36" t="str">
        <f>IF('Datos Vida'!S318=0,"",Índice!$G$52*'Datos Vida'!S318)</f>
        <v/>
      </c>
      <c r="T16" s="36" t="str">
        <f>IF('Datos Vida'!T318=0,"",Índice!$G$52*'Datos Vida'!T318)</f>
        <v/>
      </c>
      <c r="U16" s="36" t="str">
        <f>IF('Datos Vida'!U318=0,"",Índice!$G$52*'Datos Vida'!U318)</f>
        <v/>
      </c>
      <c r="V16" s="36" t="str">
        <f>IF('Datos Vida'!V318=0,"",Índice!$G$52*'Datos Vida'!V318)</f>
        <v/>
      </c>
      <c r="W16" s="36" t="str">
        <f>IF('Datos Vida'!W318=0,"",Índice!$G$52*'Datos Vida'!W318)</f>
        <v/>
      </c>
      <c r="X16" s="36">
        <f>IF('Datos Vida'!X318=0,"",Índice!$G$52*'Datos Vida'!X318)</f>
        <v>75073.695082492573</v>
      </c>
      <c r="Y16" s="36" t="str">
        <f>IF('Datos Vida'!Y318=0,"",Índice!$G$52*'Datos Vida'!Y318)</f>
        <v/>
      </c>
      <c r="Z16" s="36">
        <f>IF('Datos Vida'!Z318=0,"",Índice!$G$52*'Datos Vida'!Z318)</f>
        <v>3234.3168529639797</v>
      </c>
      <c r="AA16" s="36">
        <f>IF('Datos Vida'!AA318=0,"",Índice!$G$52*'Datos Vida'!AA318)</f>
        <v>132660.50389235909</v>
      </c>
      <c r="AB16" s="36">
        <f>IF('Datos Vida'!AB318=0,"",Índice!$G$52*'Datos Vida'!AB318)</f>
        <v>303.69348016670995</v>
      </c>
      <c r="AC16" s="36" t="str">
        <f>IF('Datos Vida'!AC318=0,"",Índice!$G$52*'Datos Vida'!AC318)</f>
        <v/>
      </c>
      <c r="AD16" s="36" t="str">
        <f>IF('Datos Vida'!AD318=0,"",Índice!$G$52*'Datos Vida'!AD318)</f>
        <v/>
      </c>
      <c r="AE16" s="36">
        <f>IF('Datos Vida'!AE318=0,"",Índice!$G$52*'Datos Vida'!AE318)</f>
        <v>-14.968649184872003</v>
      </c>
      <c r="AF16" s="36" t="str">
        <f>IF('Datos Vida'!AF318=0,"",Índice!$G$52*'Datos Vida'!AF318)</f>
        <v/>
      </c>
      <c r="AG16" s="36" t="str">
        <f>IF('Datos Vida'!AG318=0,"",Índice!$G$52*'Datos Vida'!AG318)</f>
        <v/>
      </c>
      <c r="AH16" s="36">
        <f>IF('Datos Vida'!AH318=0,"",Índice!$G$52*'Datos Vida'!AH318)</f>
        <v>51921.515289964853</v>
      </c>
      <c r="AI16" s="36">
        <f>IF('Datos Vida'!AI318=0,"",Índice!$G$52*'Datos Vida'!AI318)</f>
        <v>30275.657880636591</v>
      </c>
      <c r="AJ16" s="36" t="str">
        <f>IF('Datos Vida'!AJ318=0,"",Índice!$G$52*'Datos Vida'!AJ318)</f>
        <v/>
      </c>
      <c r="AK16" s="36" t="str">
        <f>IF('Datos Vida'!AK318=0,"",Índice!$G$52*'Datos Vida'!AK318)</f>
        <v/>
      </c>
      <c r="AL16" s="36" t="str">
        <f>IF('Datos Vida'!AL318=0,"",Índice!$G$52*'Datos Vida'!AL318)</f>
        <v/>
      </c>
      <c r="AM16" s="36" t="str">
        <f>IF('Datos Vida'!AM318=0,"",Índice!$G$52*'Datos Vida'!AM318)</f>
        <v/>
      </c>
      <c r="AN16" s="36" t="str">
        <f>IF('Datos Vida'!AN318=0,"",Índice!$G$52*'Datos Vida'!AN318)</f>
        <v/>
      </c>
      <c r="AO16" s="36" t="str">
        <f>IF('Datos Vida'!AO318=0,"",Índice!$G$52*'Datos Vida'!AO318)</f>
        <v/>
      </c>
      <c r="AP16" s="36" t="str">
        <f>IF('Datos Vida'!AP318=0,"",Índice!$G$52*'Datos Vida'!AP318)</f>
        <v/>
      </c>
      <c r="AQ16" s="36">
        <f>Índice!$G$52*'Datos Vida'!AQ318</f>
        <v>303356.5835010786</v>
      </c>
      <c r="AR16" s="29"/>
      <c r="AS16" s="36">
        <f>Índice!$F$52*'Datos Vida'!AS318</f>
        <v>318600.00853222632</v>
      </c>
      <c r="AT16" s="60">
        <f t="shared" si="0"/>
        <v>-4.7845023926312513E-2</v>
      </c>
    </row>
    <row r="17" spans="2:46" x14ac:dyDescent="0.2">
      <c r="B17" s="62" t="str">
        <f>'Datos Vida'!B254</f>
        <v>105. Rentas Privadas y Otras Rentas</v>
      </c>
      <c r="C17" s="36" t="str">
        <f>IF('Datos Vida'!C319=0,"",Índice!$G$52*'Datos Vida'!C319)</f>
        <v/>
      </c>
      <c r="D17" s="36" t="str">
        <f>IF('Datos Vida'!D319=0,"",Índice!$G$52*'Datos Vida'!D319)</f>
        <v/>
      </c>
      <c r="E17" s="36" t="str">
        <f>IF('Datos Vida'!E319=0,"",Índice!$G$52*'Datos Vida'!E319)</f>
        <v/>
      </c>
      <c r="F17" s="36" t="str">
        <f>IF('Datos Vida'!F319=0,"",Índice!$G$52*'Datos Vida'!F319)</f>
        <v/>
      </c>
      <c r="G17" s="36">
        <f>IF('Datos Vida'!G319=0,"",Índice!$G$52*'Datos Vida'!G319)</f>
        <v>4797.7242210093837</v>
      </c>
      <c r="H17" s="36" t="str">
        <f>IF('Datos Vida'!H319=0,"",Índice!$G$52*'Datos Vida'!H319)</f>
        <v/>
      </c>
      <c r="I17" s="36" t="str">
        <f>IF('Datos Vida'!I319=0,"",Índice!$G$52*'Datos Vida'!I319)</f>
        <v/>
      </c>
      <c r="J17" s="36" t="str">
        <f>IF('Datos Vida'!J319=0,"",Índice!$G$52*'Datos Vida'!J319)</f>
        <v/>
      </c>
      <c r="K17" s="36" t="str">
        <f>IF('Datos Vida'!K319=0,"",Índice!$G$52*'Datos Vida'!K319)</f>
        <v/>
      </c>
      <c r="L17" s="36" t="str">
        <f>IF('Datos Vida'!L319=0,"",Índice!$G$52*'Datos Vida'!L319)</f>
        <v/>
      </c>
      <c r="M17" s="36" t="str">
        <f>IF('Datos Vida'!M319=0,"",Índice!$G$52*'Datos Vida'!M319)</f>
        <v/>
      </c>
      <c r="N17" s="36" t="str">
        <f>IF('Datos Vida'!N319=0,"",Índice!$G$52*'Datos Vida'!N319)</f>
        <v/>
      </c>
      <c r="O17" s="36" t="str">
        <f>IF('Datos Vida'!O319=0,"",Índice!$G$52*'Datos Vida'!O319)</f>
        <v/>
      </c>
      <c r="P17" s="36" t="str">
        <f>IF('Datos Vida'!P319=0,"",Índice!$G$52*'Datos Vida'!P319)</f>
        <v/>
      </c>
      <c r="Q17" s="36" t="str">
        <f>IF('Datos Vida'!Q319=0,"",Índice!$G$52*'Datos Vida'!Q319)</f>
        <v/>
      </c>
      <c r="R17" s="36">
        <f>IF('Datos Vida'!R319=0,"",Índice!$G$52*'Datos Vida'!R319)</f>
        <v>7192.7080905889043</v>
      </c>
      <c r="S17" s="36" t="str">
        <f>IF('Datos Vida'!S319=0,"",Índice!$G$52*'Datos Vida'!S319)</f>
        <v/>
      </c>
      <c r="T17" s="36" t="str">
        <f>IF('Datos Vida'!T319=0,"",Índice!$G$52*'Datos Vida'!T319)</f>
        <v/>
      </c>
      <c r="U17" s="36" t="str">
        <f>IF('Datos Vida'!U319=0,"",Índice!$G$52*'Datos Vida'!U319)</f>
        <v/>
      </c>
      <c r="V17" s="36" t="str">
        <f>IF('Datos Vida'!V319=0,"",Índice!$G$52*'Datos Vida'!V319)</f>
        <v/>
      </c>
      <c r="W17" s="36" t="str">
        <f>IF('Datos Vida'!W319=0,"",Índice!$G$52*'Datos Vida'!W319)</f>
        <v/>
      </c>
      <c r="X17" s="36" t="str">
        <f>IF('Datos Vida'!X319=0,"",Índice!$G$52*'Datos Vida'!X319)</f>
        <v/>
      </c>
      <c r="Y17" s="36" t="str">
        <f>IF('Datos Vida'!Y319=0,"",Índice!$G$52*'Datos Vida'!Y319)</f>
        <v/>
      </c>
      <c r="Z17" s="36">
        <f>IF('Datos Vida'!Z319=0,"",Índice!$G$52*'Datos Vida'!Z319)</f>
        <v>93675.405522819201</v>
      </c>
      <c r="AA17" s="36">
        <f>IF('Datos Vida'!AA319=0,"",Índice!$G$52*'Datos Vida'!AA319)</f>
        <v>114859.58216376588</v>
      </c>
      <c r="AB17" s="36" t="str">
        <f>IF('Datos Vida'!AB319=0,"",Índice!$G$52*'Datos Vida'!AB319)</f>
        <v/>
      </c>
      <c r="AC17" s="36" t="str">
        <f>IF('Datos Vida'!AC319=0,"",Índice!$G$52*'Datos Vida'!AC319)</f>
        <v/>
      </c>
      <c r="AD17" s="36">
        <f>IF('Datos Vida'!AD319=0,"",Índice!$G$52*'Datos Vida'!AD319)</f>
        <v>51500.998306841662</v>
      </c>
      <c r="AE17" s="36" t="str">
        <f>IF('Datos Vida'!AE319=0,"",Índice!$G$52*'Datos Vida'!AE319)</f>
        <v/>
      </c>
      <c r="AF17" s="36" t="str">
        <f>IF('Datos Vida'!AF319=0,"",Índice!$G$52*'Datos Vida'!AF319)</f>
        <v/>
      </c>
      <c r="AG17" s="36" t="str">
        <f>IF('Datos Vida'!AG319=0,"",Índice!$G$52*'Datos Vida'!AG319)</f>
        <v/>
      </c>
      <c r="AH17" s="36" t="str">
        <f>IF('Datos Vida'!AH319=0,"",Índice!$G$52*'Datos Vida'!AH319)</f>
        <v/>
      </c>
      <c r="AI17" s="36">
        <f>IF('Datos Vida'!AI319=0,"",Índice!$G$52*'Datos Vida'!AI319)</f>
        <v>71.441280200525469</v>
      </c>
      <c r="AJ17" s="36" t="str">
        <f>IF('Datos Vida'!AJ319=0,"",Índice!$G$52*'Datos Vida'!AJ319)</f>
        <v/>
      </c>
      <c r="AK17" s="36" t="str">
        <f>IF('Datos Vida'!AK319=0,"",Índice!$G$52*'Datos Vida'!AK319)</f>
        <v/>
      </c>
      <c r="AL17" s="36" t="str">
        <f>IF('Datos Vida'!AL319=0,"",Índice!$G$52*'Datos Vida'!AL319)</f>
        <v/>
      </c>
      <c r="AM17" s="36" t="str">
        <f>IF('Datos Vida'!AM319=0,"",Índice!$G$52*'Datos Vida'!AM319)</f>
        <v/>
      </c>
      <c r="AN17" s="36" t="str">
        <f>IF('Datos Vida'!AN319=0,"",Índice!$G$52*'Datos Vida'!AN319)</f>
        <v/>
      </c>
      <c r="AO17" s="36" t="str">
        <f>IF('Datos Vida'!AO319=0,"",Índice!$G$52*'Datos Vida'!AO319)</f>
        <v/>
      </c>
      <c r="AP17" s="36" t="str">
        <f>IF('Datos Vida'!AP319=0,"",Índice!$G$52*'Datos Vida'!AP319)</f>
        <v/>
      </c>
      <c r="AQ17" s="36">
        <f>Índice!$G$52*'Datos Vida'!AQ319</f>
        <v>272097.85958522558</v>
      </c>
      <c r="AR17" s="29"/>
      <c r="AS17" s="36">
        <f>Índice!$F$52*'Datos Vida'!AS319</f>
        <v>264669.86928209709</v>
      </c>
      <c r="AT17" s="60">
        <f t="shared" si="0"/>
        <v>2.8065114942159797E-2</v>
      </c>
    </row>
    <row r="18" spans="2:46" x14ac:dyDescent="0.2">
      <c r="B18" s="62" t="str">
        <f>'Datos Vida'!B255</f>
        <v>106. Dotal puro o Capital Diferido</v>
      </c>
      <c r="C18" s="36" t="str">
        <f>IF('Datos Vida'!C320=0,"",Índice!$G$52*'Datos Vida'!C320)</f>
        <v/>
      </c>
      <c r="D18" s="36" t="str">
        <f>IF('Datos Vida'!D320=0,"",Índice!$G$52*'Datos Vida'!D320)</f>
        <v/>
      </c>
      <c r="E18" s="36" t="str">
        <f>IF('Datos Vida'!E320=0,"",Índice!$G$52*'Datos Vida'!E320)</f>
        <v/>
      </c>
      <c r="F18" s="36" t="str">
        <f>IF('Datos Vida'!F320=0,"",Índice!$G$52*'Datos Vida'!F320)</f>
        <v/>
      </c>
      <c r="G18" s="36" t="str">
        <f>IF('Datos Vida'!G320=0,"",Índice!$G$52*'Datos Vida'!G320)</f>
        <v/>
      </c>
      <c r="H18" s="36" t="str">
        <f>IF('Datos Vida'!H320=0,"",Índice!$G$52*'Datos Vida'!H320)</f>
        <v/>
      </c>
      <c r="I18" s="36" t="str">
        <f>IF('Datos Vida'!I320=0,"",Índice!$G$52*'Datos Vida'!I320)</f>
        <v/>
      </c>
      <c r="J18" s="36" t="str">
        <f>IF('Datos Vida'!J320=0,"",Índice!$G$52*'Datos Vida'!J320)</f>
        <v/>
      </c>
      <c r="K18" s="36" t="str">
        <f>IF('Datos Vida'!K320=0,"",Índice!$G$52*'Datos Vida'!K320)</f>
        <v/>
      </c>
      <c r="L18" s="36">
        <f>IF('Datos Vida'!L320=0,"",Índice!$G$52*'Datos Vida'!L320)</f>
        <v>3186.349136257913</v>
      </c>
      <c r="M18" s="36" t="str">
        <f>IF('Datos Vida'!M320=0,"",Índice!$G$52*'Datos Vida'!M320)</f>
        <v/>
      </c>
      <c r="N18" s="36" t="str">
        <f>IF('Datos Vida'!N320=0,"",Índice!$G$52*'Datos Vida'!N320)</f>
        <v/>
      </c>
      <c r="O18" s="36" t="str">
        <f>IF('Datos Vida'!O320=0,"",Índice!$G$52*'Datos Vida'!O320)</f>
        <v/>
      </c>
      <c r="P18" s="36" t="str">
        <f>IF('Datos Vida'!P320=0,"",Índice!$G$52*'Datos Vida'!P320)</f>
        <v/>
      </c>
      <c r="Q18" s="36" t="str">
        <f>IF('Datos Vida'!Q320=0,"",Índice!$G$52*'Datos Vida'!Q320)</f>
        <v/>
      </c>
      <c r="R18" s="36" t="str">
        <f>IF('Datos Vida'!R320=0,"",Índice!$G$52*'Datos Vida'!R320)</f>
        <v/>
      </c>
      <c r="S18" s="36" t="str">
        <f>IF('Datos Vida'!S320=0,"",Índice!$G$52*'Datos Vida'!S320)</f>
        <v/>
      </c>
      <c r="T18" s="36" t="str">
        <f>IF('Datos Vida'!T320=0,"",Índice!$G$52*'Datos Vida'!T320)</f>
        <v/>
      </c>
      <c r="U18" s="36" t="str">
        <f>IF('Datos Vida'!U320=0,"",Índice!$G$52*'Datos Vida'!U320)</f>
        <v/>
      </c>
      <c r="V18" s="36" t="str">
        <f>IF('Datos Vida'!V320=0,"",Índice!$G$52*'Datos Vida'!V320)</f>
        <v/>
      </c>
      <c r="W18" s="36" t="str">
        <f>IF('Datos Vida'!W320=0,"",Índice!$G$52*'Datos Vida'!W320)</f>
        <v/>
      </c>
      <c r="X18" s="36" t="str">
        <f>IF('Datos Vida'!X320=0,"",Índice!$G$52*'Datos Vida'!X320)</f>
        <v/>
      </c>
      <c r="Y18" s="36" t="str">
        <f>IF('Datos Vida'!Y320=0,"",Índice!$G$52*'Datos Vida'!Y320)</f>
        <v/>
      </c>
      <c r="Z18" s="36" t="str">
        <f>IF('Datos Vida'!Z320=0,"",Índice!$G$52*'Datos Vida'!Z320)</f>
        <v/>
      </c>
      <c r="AA18" s="36" t="str">
        <f>IF('Datos Vida'!AA320=0,"",Índice!$G$52*'Datos Vida'!AA320)</f>
        <v/>
      </c>
      <c r="AB18" s="36" t="str">
        <f>IF('Datos Vida'!AB320=0,"",Índice!$G$52*'Datos Vida'!AB320)</f>
        <v/>
      </c>
      <c r="AC18" s="36" t="str">
        <f>IF('Datos Vida'!AC320=0,"",Índice!$G$52*'Datos Vida'!AC320)</f>
        <v/>
      </c>
      <c r="AD18" s="36" t="str">
        <f>IF('Datos Vida'!AD320=0,"",Índice!$G$52*'Datos Vida'!AD320)</f>
        <v/>
      </c>
      <c r="AE18" s="36" t="str">
        <f>IF('Datos Vida'!AE320=0,"",Índice!$G$52*'Datos Vida'!AE320)</f>
        <v/>
      </c>
      <c r="AF18" s="36" t="str">
        <f>IF('Datos Vida'!AF320=0,"",Índice!$G$52*'Datos Vida'!AF320)</f>
        <v/>
      </c>
      <c r="AG18" s="36" t="str">
        <f>IF('Datos Vida'!AG320=0,"",Índice!$G$52*'Datos Vida'!AG320)</f>
        <v/>
      </c>
      <c r="AH18" s="36" t="str">
        <f>IF('Datos Vida'!AH320=0,"",Índice!$G$52*'Datos Vida'!AH320)</f>
        <v/>
      </c>
      <c r="AI18" s="36" t="str">
        <f>IF('Datos Vida'!AI320=0,"",Índice!$G$52*'Datos Vida'!AI320)</f>
        <v/>
      </c>
      <c r="AJ18" s="36" t="str">
        <f>IF('Datos Vida'!AJ320=0,"",Índice!$G$52*'Datos Vida'!AJ320)</f>
        <v/>
      </c>
      <c r="AK18" s="36" t="str">
        <f>IF('Datos Vida'!AK320=0,"",Índice!$G$52*'Datos Vida'!AK320)</f>
        <v/>
      </c>
      <c r="AL18" s="36" t="str">
        <f>IF('Datos Vida'!AL320=0,"",Índice!$G$52*'Datos Vida'!AL320)</f>
        <v/>
      </c>
      <c r="AM18" s="36" t="str">
        <f>IF('Datos Vida'!AM320=0,"",Índice!$G$52*'Datos Vida'!AM320)</f>
        <v/>
      </c>
      <c r="AN18" s="36" t="str">
        <f>IF('Datos Vida'!AN320=0,"",Índice!$G$52*'Datos Vida'!AN320)</f>
        <v/>
      </c>
      <c r="AO18" s="36" t="str">
        <f>IF('Datos Vida'!AO320=0,"",Índice!$G$52*'Datos Vida'!AO320)</f>
        <v/>
      </c>
      <c r="AP18" s="36" t="str">
        <f>IF('Datos Vida'!AP320=0,"",Índice!$G$52*'Datos Vida'!AP320)</f>
        <v/>
      </c>
      <c r="AQ18" s="36">
        <f>Índice!$G$52*'Datos Vida'!AQ320</f>
        <v>3186.349136257913</v>
      </c>
      <c r="AR18" s="29"/>
      <c r="AS18" s="36">
        <f>Índice!$F$52*'Datos Vida'!AS320</f>
        <v>3569.5128168725478</v>
      </c>
      <c r="AT18" s="60">
        <f t="shared" si="0"/>
        <v>-0.10734341078801513</v>
      </c>
    </row>
    <row r="19" spans="2:46" x14ac:dyDescent="0.2">
      <c r="B19" s="62" t="str">
        <f>'Datos Vida'!B256</f>
        <v>107. Protección Familiar</v>
      </c>
      <c r="C19" s="36" t="str">
        <f>IF('Datos Vida'!C321=0,"",Índice!$G$52*'Datos Vida'!C321)</f>
        <v/>
      </c>
      <c r="D19" s="36" t="str">
        <f>IF('Datos Vida'!D321=0,"",Índice!$G$52*'Datos Vida'!D321)</f>
        <v/>
      </c>
      <c r="E19" s="36" t="str">
        <f>IF('Datos Vida'!E321=0,"",Índice!$G$52*'Datos Vida'!E321)</f>
        <v/>
      </c>
      <c r="F19" s="36" t="str">
        <f>IF('Datos Vida'!F321=0,"",Índice!$G$52*'Datos Vida'!F321)</f>
        <v/>
      </c>
      <c r="G19" s="36" t="str">
        <f>IF('Datos Vida'!G321=0,"",Índice!$G$52*'Datos Vida'!G321)</f>
        <v/>
      </c>
      <c r="H19" s="36" t="str">
        <f>IF('Datos Vida'!H321=0,"",Índice!$G$52*'Datos Vida'!H321)</f>
        <v/>
      </c>
      <c r="I19" s="36" t="str">
        <f>IF('Datos Vida'!I321=0,"",Índice!$G$52*'Datos Vida'!I321)</f>
        <v/>
      </c>
      <c r="J19" s="36" t="str">
        <f>IF('Datos Vida'!J321=0,"",Índice!$G$52*'Datos Vida'!J321)</f>
        <v/>
      </c>
      <c r="K19" s="36" t="str">
        <f>IF('Datos Vida'!K321=0,"",Índice!$G$52*'Datos Vida'!K321)</f>
        <v/>
      </c>
      <c r="L19" s="36">
        <f>IF('Datos Vida'!L321=0,"",Índice!$G$52*'Datos Vida'!L321)</f>
        <v>314302.78243374592</v>
      </c>
      <c r="M19" s="36" t="str">
        <f>IF('Datos Vida'!M321=0,"",Índice!$G$52*'Datos Vida'!M321)</f>
        <v/>
      </c>
      <c r="N19" s="36" t="str">
        <f>IF('Datos Vida'!N321=0,"",Índice!$G$52*'Datos Vida'!N321)</f>
        <v/>
      </c>
      <c r="O19" s="36" t="str">
        <f>IF('Datos Vida'!O321=0,"",Índice!$G$52*'Datos Vida'!O321)</f>
        <v/>
      </c>
      <c r="P19" s="36" t="str">
        <f>IF('Datos Vida'!P321=0,"",Índice!$G$52*'Datos Vida'!P321)</f>
        <v/>
      </c>
      <c r="Q19" s="36" t="str">
        <f>IF('Datos Vida'!Q321=0,"",Índice!$G$52*'Datos Vida'!Q321)</f>
        <v/>
      </c>
      <c r="R19" s="36">
        <f>IF('Datos Vida'!R321=0,"",Índice!$G$52*'Datos Vida'!R321)</f>
        <v>1168.5071868226901</v>
      </c>
      <c r="S19" s="36" t="str">
        <f>IF('Datos Vida'!S321=0,"",Índice!$G$52*'Datos Vida'!S321)</f>
        <v/>
      </c>
      <c r="T19" s="36" t="str">
        <f>IF('Datos Vida'!T321=0,"",Índice!$G$52*'Datos Vida'!T321)</f>
        <v/>
      </c>
      <c r="U19" s="36" t="str">
        <f>IF('Datos Vida'!U321=0,"",Índice!$G$52*'Datos Vida'!U321)</f>
        <v/>
      </c>
      <c r="V19" s="36" t="str">
        <f>IF('Datos Vida'!V321=0,"",Índice!$G$52*'Datos Vida'!V321)</f>
        <v/>
      </c>
      <c r="W19" s="36" t="str">
        <f>IF('Datos Vida'!W321=0,"",Índice!$G$52*'Datos Vida'!W321)</f>
        <v/>
      </c>
      <c r="X19" s="36">
        <f>IF('Datos Vida'!X321=0,"",Índice!$G$52*'Datos Vida'!X321)</f>
        <v>537.00028950728313</v>
      </c>
      <c r="Y19" s="36">
        <f>IF('Datos Vida'!Y321=0,"",Índice!$G$52*'Datos Vida'!Y321)</f>
        <v>-66.474410243727036</v>
      </c>
      <c r="Z19" s="36">
        <f>IF('Datos Vida'!Z321=0,"",Índice!$G$52*'Datos Vida'!Z321)</f>
        <v>0.61235383029021828</v>
      </c>
      <c r="AA19" s="36">
        <f>IF('Datos Vida'!AA321=0,"",Índice!$G$52*'Datos Vida'!AA321)</f>
        <v>92400.995143013541</v>
      </c>
      <c r="AB19" s="36" t="str">
        <f>IF('Datos Vida'!AB321=0,"",Índice!$G$52*'Datos Vida'!AB321)</f>
        <v/>
      </c>
      <c r="AC19" s="36" t="str">
        <f>IF('Datos Vida'!AC321=0,"",Índice!$G$52*'Datos Vida'!AC321)</f>
        <v/>
      </c>
      <c r="AD19" s="36">
        <f>IF('Datos Vida'!AD321=0,"",Índice!$G$52*'Datos Vida'!AD321)</f>
        <v>1.5308845757255458</v>
      </c>
      <c r="AE19" s="36">
        <f>IF('Datos Vida'!AE321=0,"",Índice!$G$52*'Datos Vida'!AE321)</f>
        <v>83.552278177376451</v>
      </c>
      <c r="AF19" s="36" t="str">
        <f>IF('Datos Vida'!AF321=0,"",Índice!$G$52*'Datos Vida'!AF321)</f>
        <v/>
      </c>
      <c r="AG19" s="36" t="str">
        <f>IF('Datos Vida'!AG321=0,"",Índice!$G$52*'Datos Vida'!AG321)</f>
        <v/>
      </c>
      <c r="AH19" s="36">
        <f>IF('Datos Vida'!AH321=0,"",Índice!$G$52*'Datos Vida'!AH321)</f>
        <v>57849.950858605123</v>
      </c>
      <c r="AI19" s="36">
        <f>IF('Datos Vida'!AI321=0,"",Índice!$G$52*'Datos Vida'!AI321)</f>
        <v>0.51029485857518198</v>
      </c>
      <c r="AJ19" s="36" t="str">
        <f>IF('Datos Vida'!AJ321=0,"",Índice!$G$52*'Datos Vida'!AJ321)</f>
        <v/>
      </c>
      <c r="AK19" s="36" t="str">
        <f>IF('Datos Vida'!AK321=0,"",Índice!$G$52*'Datos Vida'!AK321)</f>
        <v/>
      </c>
      <c r="AL19" s="36" t="str">
        <f>IF('Datos Vida'!AL321=0,"",Índice!$G$52*'Datos Vida'!AL321)</f>
        <v/>
      </c>
      <c r="AM19" s="36" t="str">
        <f>IF('Datos Vida'!AM321=0,"",Índice!$G$52*'Datos Vida'!AM321)</f>
        <v/>
      </c>
      <c r="AN19" s="36" t="str">
        <f>IF('Datos Vida'!AN321=0,"",Índice!$G$52*'Datos Vida'!AN321)</f>
        <v/>
      </c>
      <c r="AO19" s="36" t="str">
        <f>IF('Datos Vida'!AO321=0,"",Índice!$G$52*'Datos Vida'!AO321)</f>
        <v/>
      </c>
      <c r="AP19" s="36" t="str">
        <f>IF('Datos Vida'!AP321=0,"",Índice!$G$52*'Datos Vida'!AP321)</f>
        <v/>
      </c>
      <c r="AQ19" s="36">
        <f>Índice!$G$52*'Datos Vida'!AQ321</f>
        <v>466278.96731289278</v>
      </c>
      <c r="AR19" s="29"/>
      <c r="AS19" s="36">
        <f>Índice!$F$52*'Datos Vida'!AS321</f>
        <v>495958.17250902706</v>
      </c>
      <c r="AT19" s="60">
        <f t="shared" si="0"/>
        <v>-5.9842153716287649E-2</v>
      </c>
    </row>
    <row r="20" spans="2:46" x14ac:dyDescent="0.2">
      <c r="B20" s="62" t="str">
        <f>'Datos Vida'!B257</f>
        <v>108. Incapacidad o Invalidez</v>
      </c>
      <c r="C20" s="36" t="str">
        <f>IF('Datos Vida'!C322=0,"",Índice!$G$52*'Datos Vida'!C322)</f>
        <v/>
      </c>
      <c r="D20" s="36" t="str">
        <f>IF('Datos Vida'!D322=0,"",Índice!$G$52*'Datos Vida'!D322)</f>
        <v/>
      </c>
      <c r="E20" s="36" t="str">
        <f>IF('Datos Vida'!E322=0,"",Índice!$G$52*'Datos Vida'!E322)</f>
        <v/>
      </c>
      <c r="F20" s="36">
        <f>IF('Datos Vida'!F322=0,"",Índice!$G$52*'Datos Vida'!F322)</f>
        <v>3.5720640100262737</v>
      </c>
      <c r="G20" s="36">
        <f>IF('Datos Vida'!G322=0,"",Índice!$G$52*'Datos Vida'!G322)</f>
        <v>7879.7010488600527</v>
      </c>
      <c r="H20" s="36">
        <f>IF('Datos Vida'!H322=0,"",Índice!$G$52*'Datos Vida'!H322)</f>
        <v>233.44288796952657</v>
      </c>
      <c r="I20" s="36" t="str">
        <f>IF('Datos Vida'!I322=0,"",Índice!$G$52*'Datos Vida'!I322)</f>
        <v/>
      </c>
      <c r="J20" s="36" t="str">
        <f>IF('Datos Vida'!J322=0,"",Índice!$G$52*'Datos Vida'!J322)</f>
        <v/>
      </c>
      <c r="K20" s="36" t="str">
        <f>IF('Datos Vida'!K322=0,"",Índice!$G$52*'Datos Vida'!K322)</f>
        <v/>
      </c>
      <c r="L20" s="36">
        <f>IF('Datos Vida'!L322=0,"",Índice!$G$52*'Datos Vida'!L322)</f>
        <v>8924.7849192220256</v>
      </c>
      <c r="M20" s="36" t="str">
        <f>IF('Datos Vida'!M322=0,"",Índice!$G$52*'Datos Vida'!M322)</f>
        <v/>
      </c>
      <c r="N20" s="36" t="str">
        <f>IF('Datos Vida'!N322=0,"",Índice!$G$52*'Datos Vida'!N322)</f>
        <v/>
      </c>
      <c r="O20" s="36">
        <f>IF('Datos Vida'!O322=0,"",Índice!$G$52*'Datos Vida'!O322)</f>
        <v>49.294483338362575</v>
      </c>
      <c r="P20" s="36">
        <f>IF('Datos Vida'!P322=0,"",Índice!$G$52*'Datos Vida'!P322)</f>
        <v>725.09497437809523</v>
      </c>
      <c r="Q20" s="36">
        <f>IF('Datos Vida'!Q322=0,"",Índice!$G$52*'Datos Vida'!Q322)</f>
        <v>6599.711445267305</v>
      </c>
      <c r="R20" s="36">
        <f>IF('Datos Vida'!R322=0,"",Índice!$G$52*'Datos Vida'!R322)</f>
        <v>22161.017078888526</v>
      </c>
      <c r="S20" s="36" t="str">
        <f>IF('Datos Vida'!S322=0,"",Índice!$G$52*'Datos Vida'!S322)</f>
        <v/>
      </c>
      <c r="T20" s="36">
        <f>IF('Datos Vida'!T322=0,"",Índice!$G$52*'Datos Vida'!T322)</f>
        <v>8.9811895109232029</v>
      </c>
      <c r="U20" s="36">
        <f>IF('Datos Vida'!U322=0,"",Índice!$G$52*'Datos Vida'!U322)</f>
        <v>104.13417080657547</v>
      </c>
      <c r="V20" s="36" t="str">
        <f>IF('Datos Vida'!V322=0,"",Índice!$G$52*'Datos Vida'!V322)</f>
        <v/>
      </c>
      <c r="W20" s="36" t="str">
        <f>IF('Datos Vida'!W322=0,"",Índice!$G$52*'Datos Vida'!W322)</f>
        <v/>
      </c>
      <c r="X20" s="36" t="str">
        <f>IF('Datos Vida'!X322=0,"",Índice!$G$52*'Datos Vida'!X322)</f>
        <v/>
      </c>
      <c r="Y20" s="36" t="str">
        <f>IF('Datos Vida'!Y322=0,"",Índice!$G$52*'Datos Vida'!Y322)</f>
        <v/>
      </c>
      <c r="Z20" s="36">
        <f>IF('Datos Vida'!Z322=0,"",Índice!$G$52*'Datos Vida'!Z322)</f>
        <v>41379.70802288979</v>
      </c>
      <c r="AA20" s="36" t="str">
        <f>IF('Datos Vida'!AA322=0,"",Índice!$G$52*'Datos Vida'!AA322)</f>
        <v/>
      </c>
      <c r="AB20" s="36">
        <f>IF('Datos Vida'!AB322=0,"",Índice!$G$52*'Datos Vida'!AB322)</f>
        <v>1153.0962820937195</v>
      </c>
      <c r="AC20" s="36">
        <f>IF('Datos Vida'!AC322=0,"",Índice!$G$52*'Datos Vida'!AC322)</f>
        <v>2842.9206964368154</v>
      </c>
      <c r="AD20" s="36">
        <f>IF('Datos Vida'!AD322=0,"",Índice!$G$52*'Datos Vida'!AD322)</f>
        <v>1845.9406214098631</v>
      </c>
      <c r="AE20" s="36" t="str">
        <f>IF('Datos Vida'!AE322=0,"",Índice!$G$52*'Datos Vida'!AE322)</f>
        <v/>
      </c>
      <c r="AF20" s="36" t="str">
        <f>IF('Datos Vida'!AF322=0,"",Índice!$G$52*'Datos Vida'!AF322)</f>
        <v/>
      </c>
      <c r="AG20" s="36">
        <f>IF('Datos Vida'!AG322=0,"",Índice!$G$52*'Datos Vida'!AG322)</f>
        <v>186.86997721023164</v>
      </c>
      <c r="AH20" s="36">
        <f>IF('Datos Vida'!AH322=0,"",Índice!$G$52*'Datos Vida'!AH322)</f>
        <v>-407.38539542918693</v>
      </c>
      <c r="AI20" s="36">
        <f>IF('Datos Vida'!AI322=0,"",Índice!$G$52*'Datos Vida'!AI322)</f>
        <v>4397.4149142857732</v>
      </c>
      <c r="AJ20" s="36">
        <f>IF('Datos Vida'!AJ322=0,"",Índice!$G$52*'Datos Vida'!AJ322)</f>
        <v>95.799354783180831</v>
      </c>
      <c r="AK20" s="36" t="str">
        <f>IF('Datos Vida'!AK322=0,"",Índice!$G$52*'Datos Vida'!AK322)</f>
        <v/>
      </c>
      <c r="AL20" s="36" t="str">
        <f>IF('Datos Vida'!AL322=0,"",Índice!$G$52*'Datos Vida'!AL322)</f>
        <v/>
      </c>
      <c r="AM20" s="36" t="str">
        <f>IF('Datos Vida'!AM322=0,"",Índice!$G$52*'Datos Vida'!AM322)</f>
        <v/>
      </c>
      <c r="AN20" s="36" t="str">
        <f>IF('Datos Vida'!AN322=0,"",Índice!$G$52*'Datos Vida'!AN322)</f>
        <v/>
      </c>
      <c r="AO20" s="36" t="str">
        <f>IF('Datos Vida'!AO322=0,"",Índice!$G$52*'Datos Vida'!AO322)</f>
        <v/>
      </c>
      <c r="AP20" s="36" t="str">
        <f>IF('Datos Vida'!AP322=0,"",Índice!$G$52*'Datos Vida'!AP322)</f>
        <v/>
      </c>
      <c r="AQ20" s="36">
        <f>Índice!$G$52*'Datos Vida'!AQ322</f>
        <v>98184.098735931606</v>
      </c>
      <c r="AR20" s="29"/>
      <c r="AS20" s="36">
        <f>Índice!$F$52*'Datos Vida'!AS322</f>
        <v>98079.304945264375</v>
      </c>
      <c r="AT20" s="60">
        <f t="shared" si="0"/>
        <v>1.068459760453111E-3</v>
      </c>
    </row>
    <row r="21" spans="2:46" x14ac:dyDescent="0.2">
      <c r="B21" s="62" t="str">
        <f>'Datos Vida'!B258</f>
        <v>109. Salud</v>
      </c>
      <c r="C21" s="36" t="str">
        <f>IF('Datos Vida'!C323=0,"",Índice!$G$52*'Datos Vida'!C323)</f>
        <v/>
      </c>
      <c r="D21" s="36">
        <f>IF('Datos Vida'!D323=0,"",Índice!$G$52*'Datos Vida'!D323)</f>
        <v>46313.476853195316</v>
      </c>
      <c r="E21" s="36" t="str">
        <f>IF('Datos Vida'!E323=0,"",Índice!$G$52*'Datos Vida'!E323)</f>
        <v/>
      </c>
      <c r="F21" s="36">
        <f>IF('Datos Vida'!F323=0,"",Índice!$G$52*'Datos Vida'!F323)</f>
        <v>1200.4856646267347</v>
      </c>
      <c r="G21" s="36">
        <f>IF('Datos Vida'!G323=0,"",Índice!$G$52*'Datos Vida'!G323)</f>
        <v>12723.760043028064</v>
      </c>
      <c r="H21" s="36" t="str">
        <f>IF('Datos Vida'!H323=0,"",Índice!$G$52*'Datos Vida'!H323)</f>
        <v/>
      </c>
      <c r="I21" s="36">
        <f>IF('Datos Vida'!I323=0,"",Índice!$G$52*'Datos Vida'!I323)</f>
        <v>12586.592785043054</v>
      </c>
      <c r="J21" s="36">
        <f>IF('Datos Vida'!J323=0,"",Índice!$G$52*'Datos Vida'!J323)</f>
        <v>145.57011332288025</v>
      </c>
      <c r="K21" s="36" t="str">
        <f>IF('Datos Vida'!K323=0,"",Índice!$G$52*'Datos Vida'!K323)</f>
        <v/>
      </c>
      <c r="L21" s="36">
        <f>IF('Datos Vida'!L323=0,"",Índice!$G$52*'Datos Vida'!L323)</f>
        <v>82052.147371794374</v>
      </c>
      <c r="M21" s="36" t="str">
        <f>IF('Datos Vida'!M323=0,"",Índice!$G$52*'Datos Vida'!M323)</f>
        <v/>
      </c>
      <c r="N21" s="36">
        <f>IF('Datos Vida'!N323=0,"",Índice!$G$52*'Datos Vida'!N323)</f>
        <v>234192.78327403142</v>
      </c>
      <c r="O21" s="36" t="str">
        <f>IF('Datos Vida'!O323=0,"",Índice!$G$52*'Datos Vida'!O323)</f>
        <v/>
      </c>
      <c r="P21" s="36">
        <f>IF('Datos Vida'!P323=0,"",Índice!$G$52*'Datos Vida'!P323)</f>
        <v>28303.980606073805</v>
      </c>
      <c r="Q21" s="36">
        <f>IF('Datos Vida'!Q323=0,"",Índice!$G$52*'Datos Vida'!Q323)</f>
        <v>8007.6149600762319</v>
      </c>
      <c r="R21" s="36">
        <f>IF('Datos Vida'!R323=0,"",Índice!$G$52*'Datos Vida'!R323)</f>
        <v>43183.736426582014</v>
      </c>
      <c r="S21" s="36" t="str">
        <f>IF('Datos Vida'!S323=0,"",Índice!$G$52*'Datos Vida'!S323)</f>
        <v/>
      </c>
      <c r="T21" s="36">
        <f>IF('Datos Vida'!T323=0,"",Índice!$G$52*'Datos Vida'!T323)</f>
        <v>4.9328502995600925</v>
      </c>
      <c r="U21" s="36">
        <f>IF('Datos Vida'!U323=0,"",Índice!$G$52*'Datos Vida'!U323)</f>
        <v>6869.0450716232863</v>
      </c>
      <c r="V21" s="36" t="str">
        <f>IF('Datos Vida'!V323=0,"",Índice!$G$52*'Datos Vida'!V323)</f>
        <v/>
      </c>
      <c r="W21" s="36" t="str">
        <f>IF('Datos Vida'!W323=0,"",Índice!$G$52*'Datos Vida'!W323)</f>
        <v/>
      </c>
      <c r="X21" s="36">
        <f>IF('Datos Vida'!X323=0,"",Índice!$G$52*'Datos Vida'!X323)</f>
        <v>1126.0166349319966</v>
      </c>
      <c r="Y21" s="36" t="str">
        <f>IF('Datos Vida'!Y323=0,"",Índice!$G$52*'Datos Vida'!Y323)</f>
        <v/>
      </c>
      <c r="Z21" s="36">
        <f>IF('Datos Vida'!Z323=0,"",Índice!$G$52*'Datos Vida'!Z323)</f>
        <v>154964.87980685002</v>
      </c>
      <c r="AA21" s="36">
        <f>IF('Datos Vida'!AA323=0,"",Índice!$G$52*'Datos Vida'!AA323)</f>
        <v>6151.298343208673</v>
      </c>
      <c r="AB21" s="36">
        <f>IF('Datos Vida'!AB323=0,"",Índice!$G$52*'Datos Vida'!AB323)</f>
        <v>92.023172829724473</v>
      </c>
      <c r="AC21" s="36">
        <f>IF('Datos Vida'!AC323=0,"",Índice!$G$52*'Datos Vida'!AC323)</f>
        <v>1305.980621722844</v>
      </c>
      <c r="AD21" s="36" t="str">
        <f>IF('Datos Vida'!AD323=0,"",Índice!$G$52*'Datos Vida'!AD323)</f>
        <v/>
      </c>
      <c r="AE21" s="36" t="str">
        <f>IF('Datos Vida'!AE323=0,"",Índice!$G$52*'Datos Vida'!AE323)</f>
        <v/>
      </c>
      <c r="AF21" s="36" t="str">
        <f>IF('Datos Vida'!AF323=0,"",Índice!$G$52*'Datos Vida'!AF323)</f>
        <v/>
      </c>
      <c r="AG21" s="36" t="str">
        <f>IF('Datos Vida'!AG323=0,"",Índice!$G$52*'Datos Vida'!AG323)</f>
        <v/>
      </c>
      <c r="AH21" s="36">
        <f>IF('Datos Vida'!AH323=0,"",Índice!$G$52*'Datos Vida'!AH323)</f>
        <v>8843.7500956802869</v>
      </c>
      <c r="AI21" s="36">
        <f>IF('Datos Vida'!AI323=0,"",Índice!$G$52*'Datos Vida'!AI323)</f>
        <v>31989.840369562342</v>
      </c>
      <c r="AJ21" s="36">
        <f>IF('Datos Vida'!AJ323=0,"",Índice!$G$52*'Datos Vida'!AJ323)</f>
        <v>357.68267620396421</v>
      </c>
      <c r="AK21" s="36" t="str">
        <f>IF('Datos Vida'!AK323=0,"",Índice!$G$52*'Datos Vida'!AK323)</f>
        <v/>
      </c>
      <c r="AL21" s="36" t="str">
        <f>IF('Datos Vida'!AL323=0,"",Índice!$G$52*'Datos Vida'!AL323)</f>
        <v/>
      </c>
      <c r="AM21" s="36" t="str">
        <f>IF('Datos Vida'!AM323=0,"",Índice!$G$52*'Datos Vida'!AM323)</f>
        <v/>
      </c>
      <c r="AN21" s="36" t="str">
        <f>IF('Datos Vida'!AN323=0,"",Índice!$G$52*'Datos Vida'!AN323)</f>
        <v/>
      </c>
      <c r="AO21" s="36" t="str">
        <f>IF('Datos Vida'!AO323=0,"",Índice!$G$52*'Datos Vida'!AO323)</f>
        <v/>
      </c>
      <c r="AP21" s="36" t="str">
        <f>IF('Datos Vida'!AP323=0,"",Índice!$G$52*'Datos Vida'!AP323)</f>
        <v/>
      </c>
      <c r="AQ21" s="36">
        <f>Índice!$G$52*'Datos Vida'!AQ323</f>
        <v>680415.59774068661</v>
      </c>
      <c r="AR21" s="29"/>
      <c r="AS21" s="36">
        <f>Índice!$F$52*'Datos Vida'!AS323</f>
        <v>630584.35958997766</v>
      </c>
      <c r="AT21" s="60">
        <f t="shared" si="0"/>
        <v>7.9023904403703549E-2</v>
      </c>
    </row>
    <row r="22" spans="2:46" x14ac:dyDescent="0.2">
      <c r="B22" s="62" t="str">
        <f>'Datos Vida'!B259</f>
        <v>110. Accidentes Personales</v>
      </c>
      <c r="C22" s="36" t="str">
        <f>IF('Datos Vida'!C324=0,"",Índice!$G$52*'Datos Vida'!C324)</f>
        <v/>
      </c>
      <c r="D22" s="36" t="str">
        <f>IF('Datos Vida'!D324=0,"",Índice!$G$52*'Datos Vida'!D324)</f>
        <v/>
      </c>
      <c r="E22" s="36" t="str">
        <f>IF('Datos Vida'!E324=0,"",Índice!$G$52*'Datos Vida'!E324)</f>
        <v/>
      </c>
      <c r="F22" s="36">
        <f>IF('Datos Vida'!F324=0,"",Índice!$G$52*'Datos Vida'!F324)</f>
        <v>1176.2636686730327</v>
      </c>
      <c r="G22" s="36">
        <f>IF('Datos Vida'!G324=0,"",Índice!$G$52*'Datos Vida'!G324)</f>
        <v>15213.114441786754</v>
      </c>
      <c r="H22" s="36" t="str">
        <f>IF('Datos Vida'!H324=0,"",Índice!$G$52*'Datos Vida'!H324)</f>
        <v/>
      </c>
      <c r="I22" s="36" t="str">
        <f>IF('Datos Vida'!I324=0,"",Índice!$G$52*'Datos Vida'!I324)</f>
        <v/>
      </c>
      <c r="J22" s="36">
        <f>IF('Datos Vida'!J324=0,"",Índice!$G$52*'Datos Vida'!J324)</f>
        <v>17.145907248126115</v>
      </c>
      <c r="K22" s="36" t="str">
        <f>IF('Datos Vida'!K324=0,"",Índice!$G$52*'Datos Vida'!K324)</f>
        <v/>
      </c>
      <c r="L22" s="36">
        <f>IF('Datos Vida'!L324=0,"",Índice!$G$52*'Datos Vida'!L324)</f>
        <v>31789.702726029158</v>
      </c>
      <c r="M22" s="36" t="str">
        <f>IF('Datos Vida'!M324=0,"",Índice!$G$52*'Datos Vida'!M324)</f>
        <v/>
      </c>
      <c r="N22" s="36">
        <f>IF('Datos Vida'!N324=0,"",Índice!$G$52*'Datos Vida'!N324)</f>
        <v>4800.2416756450211</v>
      </c>
      <c r="O22" s="36">
        <f>IF('Datos Vida'!O324=0,"",Índice!$G$52*'Datos Vida'!O324)</f>
        <v>131.86019145582702</v>
      </c>
      <c r="P22" s="36">
        <f>IF('Datos Vida'!P324=0,"",Índice!$G$52*'Datos Vida'!P324)</f>
        <v>1937.113302808629</v>
      </c>
      <c r="Q22" s="36">
        <f>IF('Datos Vida'!Q324=0,"",Índice!$G$52*'Datos Vida'!Q324)</f>
        <v>16168.318377725018</v>
      </c>
      <c r="R22" s="36">
        <f>IF('Datos Vida'!R324=0,"",Índice!$G$52*'Datos Vida'!R324)</f>
        <v>19957.836036818797</v>
      </c>
      <c r="S22" s="36" t="str">
        <f>IF('Datos Vida'!S324=0,"",Índice!$G$52*'Datos Vida'!S324)</f>
        <v/>
      </c>
      <c r="T22" s="36" t="str">
        <f>IF('Datos Vida'!T324=0,"",Índice!$G$52*'Datos Vida'!T324)</f>
        <v/>
      </c>
      <c r="U22" s="36">
        <f>IF('Datos Vida'!U324=0,"",Índice!$G$52*'Datos Vida'!U324)</f>
        <v>600.88920580089587</v>
      </c>
      <c r="V22" s="36" t="str">
        <f>IF('Datos Vida'!V324=0,"",Índice!$G$52*'Datos Vida'!V324)</f>
        <v/>
      </c>
      <c r="W22" s="36" t="str">
        <f>IF('Datos Vida'!W324=0,"",Índice!$G$52*'Datos Vida'!W324)</f>
        <v/>
      </c>
      <c r="X22" s="36" t="str">
        <f>IF('Datos Vida'!X324=0,"",Índice!$G$52*'Datos Vida'!X324)</f>
        <v/>
      </c>
      <c r="Y22" s="36">
        <f>IF('Datos Vida'!Y324=0,"",Índice!$G$52*'Datos Vida'!Y324)</f>
        <v>89475.746876059929</v>
      </c>
      <c r="Z22" s="36">
        <f>IF('Datos Vida'!Z324=0,"",Índice!$G$52*'Datos Vida'!Z324)</f>
        <v>41155.654560318049</v>
      </c>
      <c r="AA22" s="36">
        <f>IF('Datos Vida'!AA324=0,"",Índice!$G$52*'Datos Vida'!AA324)</f>
        <v>10434.135051915699</v>
      </c>
      <c r="AB22" s="36">
        <f>IF('Datos Vida'!AB324=0,"",Índice!$G$52*'Datos Vida'!AB324)</f>
        <v>14.492373983535167</v>
      </c>
      <c r="AC22" s="36">
        <f>IF('Datos Vida'!AC324=0,"",Índice!$G$52*'Datos Vida'!AC324)</f>
        <v>425.04159753588823</v>
      </c>
      <c r="AD22" s="36">
        <f>IF('Datos Vida'!AD324=0,"",Índice!$G$52*'Datos Vida'!AD324)</f>
        <v>1020.7598154365556</v>
      </c>
      <c r="AE22" s="36" t="str">
        <f>IF('Datos Vida'!AE324=0,"",Índice!$G$52*'Datos Vida'!AE324)</f>
        <v/>
      </c>
      <c r="AF22" s="36" t="str">
        <f>IF('Datos Vida'!AF324=0,"",Índice!$G$52*'Datos Vida'!AF324)</f>
        <v/>
      </c>
      <c r="AG22" s="36">
        <f>IF('Datos Vida'!AG324=0,"",Índice!$G$52*'Datos Vida'!AG324)</f>
        <v>314.81790808364889</v>
      </c>
      <c r="AH22" s="36">
        <f>IF('Datos Vida'!AH324=0,"",Índice!$G$52*'Datos Vida'!AH324)</f>
        <v>4768.4673157844072</v>
      </c>
      <c r="AI22" s="36">
        <f>IF('Datos Vida'!AI324=0,"",Índice!$G$52*'Datos Vida'!AI324)</f>
        <v>5961.6387541048971</v>
      </c>
      <c r="AJ22" s="36">
        <f>IF('Datos Vida'!AJ324=0,"",Índice!$G$52*'Datos Vida'!AJ324)</f>
        <v>43.851338180227302</v>
      </c>
      <c r="AK22" s="36" t="str">
        <f>IF('Datos Vida'!AK324=0,"",Índice!$G$52*'Datos Vida'!AK324)</f>
        <v/>
      </c>
      <c r="AL22" s="36" t="str">
        <f>IF('Datos Vida'!AL324=0,"",Índice!$G$52*'Datos Vida'!AL324)</f>
        <v/>
      </c>
      <c r="AM22" s="36" t="str">
        <f>IF('Datos Vida'!AM324=0,"",Índice!$G$52*'Datos Vida'!AM324)</f>
        <v/>
      </c>
      <c r="AN22" s="36" t="str">
        <f>IF('Datos Vida'!AN324=0,"",Índice!$G$52*'Datos Vida'!AN324)</f>
        <v/>
      </c>
      <c r="AO22" s="36" t="str">
        <f>IF('Datos Vida'!AO324=0,"",Índice!$G$52*'Datos Vida'!AO324)</f>
        <v/>
      </c>
      <c r="AP22" s="36" t="str">
        <f>IF('Datos Vida'!AP324=0,"",Índice!$G$52*'Datos Vida'!AP324)</f>
        <v/>
      </c>
      <c r="AQ22" s="36">
        <f>Índice!$G$52*'Datos Vida'!AQ324</f>
        <v>245407.0911253941</v>
      </c>
      <c r="AR22" s="29"/>
      <c r="AS22" s="36">
        <f>Índice!$F$52*'Datos Vida'!AS324</f>
        <v>184912.506215587</v>
      </c>
      <c r="AT22" s="60">
        <f t="shared" si="0"/>
        <v>0.32715247955850679</v>
      </c>
    </row>
    <row r="23" spans="2:46" x14ac:dyDescent="0.2">
      <c r="B23" s="62" t="str">
        <f>'Datos Vida'!B260</f>
        <v>111. Asistencia</v>
      </c>
      <c r="C23" s="36" t="str">
        <f>IF('Datos Vida'!C325=0,"",Índice!$G$52*'Datos Vida'!C325)</f>
        <v/>
      </c>
      <c r="D23" s="36" t="str">
        <f>IF('Datos Vida'!D325=0,"",Índice!$G$52*'Datos Vida'!D325)</f>
        <v/>
      </c>
      <c r="E23" s="36" t="str">
        <f>IF('Datos Vida'!E325=0,"",Índice!$G$52*'Datos Vida'!E325)</f>
        <v/>
      </c>
      <c r="F23" s="36">
        <f>IF('Datos Vida'!F325=0,"",Índice!$G$52*'Datos Vida'!F325)</f>
        <v>668.00998953215151</v>
      </c>
      <c r="G23" s="36" t="str">
        <f>IF('Datos Vida'!G325=0,"",Índice!$G$52*'Datos Vida'!G325)</f>
        <v/>
      </c>
      <c r="H23" s="36" t="str">
        <f>IF('Datos Vida'!H325=0,"",Índice!$G$52*'Datos Vida'!H325)</f>
        <v/>
      </c>
      <c r="I23" s="36" t="str">
        <f>IF('Datos Vida'!I325=0,"",Índice!$G$52*'Datos Vida'!I325)</f>
        <v/>
      </c>
      <c r="J23" s="36" t="str">
        <f>IF('Datos Vida'!J325=0,"",Índice!$G$52*'Datos Vida'!J325)</f>
        <v/>
      </c>
      <c r="K23" s="36" t="str">
        <f>IF('Datos Vida'!K325=0,"",Índice!$G$52*'Datos Vida'!K325)</f>
        <v/>
      </c>
      <c r="L23" s="36">
        <f>IF('Datos Vida'!L325=0,"",Índice!$G$52*'Datos Vida'!L325)</f>
        <v>141.14755788189532</v>
      </c>
      <c r="M23" s="36" t="str">
        <f>IF('Datos Vida'!M325=0,"",Índice!$G$52*'Datos Vida'!M325)</f>
        <v/>
      </c>
      <c r="N23" s="36" t="str">
        <f>IF('Datos Vida'!N325=0,"",Índice!$G$52*'Datos Vida'!N325)</f>
        <v/>
      </c>
      <c r="O23" s="36" t="str">
        <f>IF('Datos Vida'!O325=0,"",Índice!$G$52*'Datos Vida'!O325)</f>
        <v/>
      </c>
      <c r="P23" s="36">
        <f>IF('Datos Vida'!P325=0,"",Índice!$G$52*'Datos Vida'!P325)</f>
        <v>61.541559944166941</v>
      </c>
      <c r="Q23" s="36">
        <f>IF('Datos Vida'!Q325=0,"",Índice!$G$52*'Datos Vida'!Q325)</f>
        <v>1660.5675091181188</v>
      </c>
      <c r="R23" s="36" t="str">
        <f>IF('Datos Vida'!R325=0,"",Índice!$G$52*'Datos Vida'!R325)</f>
        <v/>
      </c>
      <c r="S23" s="36" t="str">
        <f>IF('Datos Vida'!S325=0,"",Índice!$G$52*'Datos Vida'!S325)</f>
        <v/>
      </c>
      <c r="T23" s="36" t="str">
        <f>IF('Datos Vida'!T325=0,"",Índice!$G$52*'Datos Vida'!T325)</f>
        <v/>
      </c>
      <c r="U23" s="36" t="str">
        <f>IF('Datos Vida'!U325=0,"",Índice!$G$52*'Datos Vida'!U325)</f>
        <v/>
      </c>
      <c r="V23" s="36" t="str">
        <f>IF('Datos Vida'!V325=0,"",Índice!$G$52*'Datos Vida'!V325)</f>
        <v/>
      </c>
      <c r="W23" s="36" t="str">
        <f>IF('Datos Vida'!W325=0,"",Índice!$G$52*'Datos Vida'!W325)</f>
        <v/>
      </c>
      <c r="X23" s="36" t="str">
        <f>IF('Datos Vida'!X325=0,"",Índice!$G$52*'Datos Vida'!X325)</f>
        <v/>
      </c>
      <c r="Y23" s="36" t="str">
        <f>IF('Datos Vida'!Y325=0,"",Índice!$G$52*'Datos Vida'!Y325)</f>
        <v/>
      </c>
      <c r="Z23" s="36" t="str">
        <f>IF('Datos Vida'!Z325=0,"",Índice!$G$52*'Datos Vida'!Z325)</f>
        <v/>
      </c>
      <c r="AA23" s="36" t="str">
        <f>IF('Datos Vida'!AA325=0,"",Índice!$G$52*'Datos Vida'!AA325)</f>
        <v/>
      </c>
      <c r="AB23" s="36" t="str">
        <f>IF('Datos Vida'!AB325=0,"",Índice!$G$52*'Datos Vida'!AB325)</f>
        <v/>
      </c>
      <c r="AC23" s="36" t="str">
        <f>IF('Datos Vida'!AC325=0,"",Índice!$G$52*'Datos Vida'!AC325)</f>
        <v/>
      </c>
      <c r="AD23" s="36" t="str">
        <f>IF('Datos Vida'!AD325=0,"",Índice!$G$52*'Datos Vida'!AD325)</f>
        <v/>
      </c>
      <c r="AE23" s="36" t="str">
        <f>IF('Datos Vida'!AE325=0,"",Índice!$G$52*'Datos Vida'!AE325)</f>
        <v/>
      </c>
      <c r="AF23" s="36" t="str">
        <f>IF('Datos Vida'!AF325=0,"",Índice!$G$52*'Datos Vida'!AF325)</f>
        <v/>
      </c>
      <c r="AG23" s="36" t="str">
        <f>IF('Datos Vida'!AG325=0,"",Índice!$G$52*'Datos Vida'!AG325)</f>
        <v/>
      </c>
      <c r="AH23" s="36" t="str">
        <f>IF('Datos Vida'!AH325=0,"",Índice!$G$52*'Datos Vida'!AH325)</f>
        <v/>
      </c>
      <c r="AI23" s="36" t="str">
        <f>IF('Datos Vida'!AI325=0,"",Índice!$G$52*'Datos Vida'!AI325)</f>
        <v/>
      </c>
      <c r="AJ23" s="36">
        <f>IF('Datos Vida'!AJ325=0,"",Índice!$G$52*'Datos Vida'!AJ325)</f>
        <v>13.437764609146457</v>
      </c>
      <c r="AK23" s="36" t="str">
        <f>IF('Datos Vida'!AK325=0,"",Índice!$G$52*'Datos Vida'!AK325)</f>
        <v/>
      </c>
      <c r="AL23" s="36" t="str">
        <f>IF('Datos Vida'!AL325=0,"",Índice!$G$52*'Datos Vida'!AL325)</f>
        <v/>
      </c>
      <c r="AM23" s="36" t="str">
        <f>IF('Datos Vida'!AM325=0,"",Índice!$G$52*'Datos Vida'!AM325)</f>
        <v/>
      </c>
      <c r="AN23" s="36" t="str">
        <f>IF('Datos Vida'!AN325=0,"",Índice!$G$52*'Datos Vida'!AN325)</f>
        <v/>
      </c>
      <c r="AO23" s="36" t="str">
        <f>IF('Datos Vida'!AO325=0,"",Índice!$G$52*'Datos Vida'!AO325)</f>
        <v/>
      </c>
      <c r="AP23" s="36" t="str">
        <f>IF('Datos Vida'!AP325=0,"",Índice!$G$52*'Datos Vida'!AP325)</f>
        <v/>
      </c>
      <c r="AQ23" s="36">
        <f>Índice!$G$52*'Datos Vida'!AQ325</f>
        <v>2544.7043810854789</v>
      </c>
      <c r="AR23" s="29"/>
      <c r="AS23" s="36">
        <f>Índice!$F$52*'Datos Vida'!AS325</f>
        <v>2724.8923505793873</v>
      </c>
      <c r="AT23" s="60">
        <f t="shared" si="0"/>
        <v>-6.6126637793817999E-2</v>
      </c>
    </row>
    <row r="24" spans="2:46" x14ac:dyDescent="0.2">
      <c r="B24" s="62" t="str">
        <f>'Datos Vida'!B261</f>
        <v>112. Desgravamen Hipotecario</v>
      </c>
      <c r="C24" s="36" t="str">
        <f>IF('Datos Vida'!C326=0,"",Índice!$G$52*'Datos Vida'!C326)</f>
        <v/>
      </c>
      <c r="D24" s="36" t="str">
        <f>IF('Datos Vida'!D326=0,"",Índice!$G$52*'Datos Vida'!D326)</f>
        <v/>
      </c>
      <c r="E24" s="36" t="str">
        <f>IF('Datos Vida'!E326=0,"",Índice!$G$52*'Datos Vida'!E326)</f>
        <v/>
      </c>
      <c r="F24" s="36" t="str">
        <f>IF('Datos Vida'!F326=0,"",Índice!$G$52*'Datos Vida'!F326)</f>
        <v/>
      </c>
      <c r="G24" s="36">
        <f>IF('Datos Vida'!G326=0,"",Índice!$G$52*'Datos Vida'!G326)</f>
        <v>306.95936726159113</v>
      </c>
      <c r="H24" s="36">
        <f>IF('Datos Vida'!H326=0,"",Índice!$G$52*'Datos Vida'!H326)</f>
        <v>10683.363060843818</v>
      </c>
      <c r="I24" s="36" t="str">
        <f>IF('Datos Vida'!I326=0,"",Índice!$G$52*'Datos Vida'!I326)</f>
        <v/>
      </c>
      <c r="J24" s="36" t="str">
        <f>IF('Datos Vida'!J326=0,"",Índice!$G$52*'Datos Vida'!J326)</f>
        <v/>
      </c>
      <c r="K24" s="36" t="str">
        <f>IF('Datos Vida'!K326=0,"",Índice!$G$52*'Datos Vida'!K326)</f>
        <v/>
      </c>
      <c r="L24" s="36">
        <f>IF('Datos Vida'!L326=0,"",Índice!$G$52*'Datos Vida'!L326)</f>
        <v>59.874596739488013</v>
      </c>
      <c r="M24" s="36" t="str">
        <f>IF('Datos Vida'!M326=0,"",Índice!$G$52*'Datos Vida'!M326)</f>
        <v/>
      </c>
      <c r="N24" s="36" t="str">
        <f>IF('Datos Vida'!N326=0,"",Índice!$G$52*'Datos Vida'!N326)</f>
        <v/>
      </c>
      <c r="O24" s="36" t="str">
        <f>IF('Datos Vida'!O326=0,"",Índice!$G$52*'Datos Vida'!O326)</f>
        <v/>
      </c>
      <c r="P24" s="36" t="str">
        <f>IF('Datos Vida'!P326=0,"",Índice!$G$52*'Datos Vida'!P326)</f>
        <v/>
      </c>
      <c r="Q24" s="36" t="str">
        <f>IF('Datos Vida'!Q326=0,"",Índice!$G$52*'Datos Vida'!Q326)</f>
        <v/>
      </c>
      <c r="R24" s="36">
        <f>IF('Datos Vida'!R326=0,"",Índice!$G$52*'Datos Vida'!R326)</f>
        <v>-356.62806682957552</v>
      </c>
      <c r="S24" s="36" t="str">
        <f>IF('Datos Vida'!S326=0,"",Índice!$G$52*'Datos Vida'!S326)</f>
        <v/>
      </c>
      <c r="T24" s="36" t="str">
        <f>IF('Datos Vida'!T326=0,"",Índice!$G$52*'Datos Vida'!T326)</f>
        <v/>
      </c>
      <c r="U24" s="36" t="str">
        <f>IF('Datos Vida'!U326=0,"",Índice!$G$52*'Datos Vida'!U326)</f>
        <v/>
      </c>
      <c r="V24" s="36" t="str">
        <f>IF('Datos Vida'!V326=0,"",Índice!$G$52*'Datos Vida'!V326)</f>
        <v/>
      </c>
      <c r="W24" s="36" t="str">
        <f>IF('Datos Vida'!W326=0,"",Índice!$G$52*'Datos Vida'!W326)</f>
        <v/>
      </c>
      <c r="X24" s="36" t="str">
        <f>IF('Datos Vida'!X326=0,"",Índice!$G$52*'Datos Vida'!X326)</f>
        <v/>
      </c>
      <c r="Y24" s="36" t="str">
        <f>IF('Datos Vida'!Y326=0,"",Índice!$G$52*'Datos Vida'!Y326)</f>
        <v/>
      </c>
      <c r="Z24" s="36" t="str">
        <f>IF('Datos Vida'!Z326=0,"",Índice!$G$52*'Datos Vida'!Z326)</f>
        <v/>
      </c>
      <c r="AA24" s="36" t="str">
        <f>IF('Datos Vida'!AA326=0,"",Índice!$G$52*'Datos Vida'!AA326)</f>
        <v/>
      </c>
      <c r="AB24" s="36" t="str">
        <f>IF('Datos Vida'!AB326=0,"",Índice!$G$52*'Datos Vida'!AB326)</f>
        <v/>
      </c>
      <c r="AC24" s="36" t="str">
        <f>IF('Datos Vida'!AC326=0,"",Índice!$G$52*'Datos Vida'!AC326)</f>
        <v/>
      </c>
      <c r="AD24" s="36" t="str">
        <f>IF('Datos Vida'!AD326=0,"",Índice!$G$52*'Datos Vida'!AD326)</f>
        <v/>
      </c>
      <c r="AE24" s="36">
        <f>IF('Datos Vida'!AE326=0,"",Índice!$G$52*'Datos Vida'!AE326)</f>
        <v>3.1978477804044734</v>
      </c>
      <c r="AF24" s="36" t="str">
        <f>IF('Datos Vida'!AF326=0,"",Índice!$G$52*'Datos Vida'!AF326)</f>
        <v/>
      </c>
      <c r="AG24" s="36" t="str">
        <f>IF('Datos Vida'!AG326=0,"",Índice!$G$52*'Datos Vida'!AG326)</f>
        <v/>
      </c>
      <c r="AH24" s="36">
        <f>IF('Datos Vida'!AH326=0,"",Índice!$G$52*'Datos Vida'!AH326)</f>
        <v>-47.355362875776883</v>
      </c>
      <c r="AI24" s="36" t="str">
        <f>IF('Datos Vida'!AI326=0,"",Índice!$G$52*'Datos Vida'!AI326)</f>
        <v/>
      </c>
      <c r="AJ24" s="36" t="str">
        <f>IF('Datos Vida'!AJ326=0,"",Índice!$G$52*'Datos Vida'!AJ326)</f>
        <v/>
      </c>
      <c r="AK24" s="36" t="str">
        <f>IF('Datos Vida'!AK326=0,"",Índice!$G$52*'Datos Vida'!AK326)</f>
        <v/>
      </c>
      <c r="AL24" s="36" t="str">
        <f>IF('Datos Vida'!AL326=0,"",Índice!$G$52*'Datos Vida'!AL326)</f>
        <v/>
      </c>
      <c r="AM24" s="36" t="str">
        <f>IF('Datos Vida'!AM326=0,"",Índice!$G$52*'Datos Vida'!AM326)</f>
        <v/>
      </c>
      <c r="AN24" s="36" t="str">
        <f>IF('Datos Vida'!AN326=0,"",Índice!$G$52*'Datos Vida'!AN326)</f>
        <v/>
      </c>
      <c r="AO24" s="36" t="str">
        <f>IF('Datos Vida'!AO326=0,"",Índice!$G$52*'Datos Vida'!AO326)</f>
        <v/>
      </c>
      <c r="AP24" s="36" t="str">
        <f>IF('Datos Vida'!AP326=0,"",Índice!$G$52*'Datos Vida'!AP326)</f>
        <v/>
      </c>
      <c r="AQ24" s="36">
        <f>Índice!$G$52*'Datos Vida'!AQ326</f>
        <v>10649.411442919949</v>
      </c>
      <c r="AR24" s="29"/>
      <c r="AS24" s="36">
        <f>Índice!$F$52*'Datos Vida'!AS326</f>
        <v>14028.343775985701</v>
      </c>
      <c r="AT24" s="60">
        <f t="shared" si="0"/>
        <v>-0.24086466563857289</v>
      </c>
    </row>
    <row r="25" spans="2:46" x14ac:dyDescent="0.2">
      <c r="B25" s="62" t="str">
        <f>'Datos Vida'!B262</f>
        <v>113. Desgravamen Consumos y Otros</v>
      </c>
      <c r="C25" s="36" t="str">
        <f>IF('Datos Vida'!C327=0,"",Índice!$G$52*'Datos Vida'!C327)</f>
        <v/>
      </c>
      <c r="D25" s="36" t="str">
        <f>IF('Datos Vida'!D327=0,"",Índice!$G$52*'Datos Vida'!D327)</f>
        <v/>
      </c>
      <c r="E25" s="36" t="str">
        <f>IF('Datos Vida'!E327=0,"",Índice!$G$52*'Datos Vida'!E327)</f>
        <v/>
      </c>
      <c r="F25" s="36" t="str">
        <f>IF('Datos Vida'!F327=0,"",Índice!$G$52*'Datos Vida'!F327)</f>
        <v/>
      </c>
      <c r="G25" s="36" t="str">
        <f>IF('Datos Vida'!G327=0,"",Índice!$G$52*'Datos Vida'!G327)</f>
        <v/>
      </c>
      <c r="H25" s="36" t="str">
        <f>IF('Datos Vida'!H327=0,"",Índice!$G$52*'Datos Vida'!H327)</f>
        <v/>
      </c>
      <c r="I25" s="36" t="str">
        <f>IF('Datos Vida'!I327=0,"",Índice!$G$52*'Datos Vida'!I327)</f>
        <v/>
      </c>
      <c r="J25" s="36" t="str">
        <f>IF('Datos Vida'!J327=0,"",Índice!$G$52*'Datos Vida'!J327)</f>
        <v/>
      </c>
      <c r="K25" s="36" t="str">
        <f>IF('Datos Vida'!K327=0,"",Índice!$G$52*'Datos Vida'!K327)</f>
        <v/>
      </c>
      <c r="L25" s="36" t="str">
        <f>IF('Datos Vida'!L327=0,"",Índice!$G$52*'Datos Vida'!L327)</f>
        <v/>
      </c>
      <c r="M25" s="36" t="str">
        <f>IF('Datos Vida'!M327=0,"",Índice!$G$52*'Datos Vida'!M327)</f>
        <v/>
      </c>
      <c r="N25" s="36" t="str">
        <f>IF('Datos Vida'!N327=0,"",Índice!$G$52*'Datos Vida'!N327)</f>
        <v/>
      </c>
      <c r="O25" s="36" t="str">
        <f>IF('Datos Vida'!O327=0,"",Índice!$G$52*'Datos Vida'!O327)</f>
        <v/>
      </c>
      <c r="P25" s="36" t="str">
        <f>IF('Datos Vida'!P327=0,"",Índice!$G$52*'Datos Vida'!P327)</f>
        <v/>
      </c>
      <c r="Q25" s="36" t="str">
        <f>IF('Datos Vida'!Q327=0,"",Índice!$G$52*'Datos Vida'!Q327)</f>
        <v/>
      </c>
      <c r="R25" s="36" t="str">
        <f>IF('Datos Vida'!R327=0,"",Índice!$G$52*'Datos Vida'!R327)</f>
        <v/>
      </c>
      <c r="S25" s="36" t="str">
        <f>IF('Datos Vida'!S327=0,"",Índice!$G$52*'Datos Vida'!S327)</f>
        <v/>
      </c>
      <c r="T25" s="36" t="str">
        <f>IF('Datos Vida'!T327=0,"",Índice!$G$52*'Datos Vida'!T327)</f>
        <v/>
      </c>
      <c r="U25" s="36" t="str">
        <f>IF('Datos Vida'!U327=0,"",Índice!$G$52*'Datos Vida'!U327)</f>
        <v/>
      </c>
      <c r="V25" s="36" t="str">
        <f>IF('Datos Vida'!V327=0,"",Índice!$G$52*'Datos Vida'!V327)</f>
        <v/>
      </c>
      <c r="W25" s="36" t="str">
        <f>IF('Datos Vida'!W327=0,"",Índice!$G$52*'Datos Vida'!W327)</f>
        <v/>
      </c>
      <c r="X25" s="36" t="str">
        <f>IF('Datos Vida'!X327=0,"",Índice!$G$52*'Datos Vida'!X327)</f>
        <v/>
      </c>
      <c r="Y25" s="36">
        <f>IF('Datos Vida'!Y327=0,"",Índice!$G$52*'Datos Vida'!Y327)</f>
        <v>2539.7375111286806</v>
      </c>
      <c r="Z25" s="36" t="str">
        <f>IF('Datos Vida'!Z327=0,"",Índice!$G$52*'Datos Vida'!Z327)</f>
        <v/>
      </c>
      <c r="AA25" s="36" t="str">
        <f>IF('Datos Vida'!AA327=0,"",Índice!$G$52*'Datos Vida'!AA327)</f>
        <v/>
      </c>
      <c r="AB25" s="36" t="str">
        <f>IF('Datos Vida'!AB327=0,"",Índice!$G$52*'Datos Vida'!AB327)</f>
        <v/>
      </c>
      <c r="AC25" s="36">
        <f>IF('Datos Vida'!AC327=0,"",Índice!$G$52*'Datos Vida'!AC327)</f>
        <v>369.5215169229084</v>
      </c>
      <c r="AD25" s="36" t="str">
        <f>IF('Datos Vida'!AD327=0,"",Índice!$G$52*'Datos Vida'!AD327)</f>
        <v/>
      </c>
      <c r="AE25" s="36" t="str">
        <f>IF('Datos Vida'!AE327=0,"",Índice!$G$52*'Datos Vida'!AE327)</f>
        <v/>
      </c>
      <c r="AF25" s="36" t="str">
        <f>IF('Datos Vida'!AF327=0,"",Índice!$G$52*'Datos Vida'!AF327)</f>
        <v/>
      </c>
      <c r="AG25" s="36" t="str">
        <f>IF('Datos Vida'!AG327=0,"",Índice!$G$52*'Datos Vida'!AG327)</f>
        <v/>
      </c>
      <c r="AH25" s="36" t="str">
        <f>IF('Datos Vida'!AH327=0,"",Índice!$G$52*'Datos Vida'!AH327)</f>
        <v/>
      </c>
      <c r="AI25" s="36" t="str">
        <f>IF('Datos Vida'!AI327=0,"",Índice!$G$52*'Datos Vida'!AI327)</f>
        <v/>
      </c>
      <c r="AJ25" s="36" t="str">
        <f>IF('Datos Vida'!AJ327=0,"",Índice!$G$52*'Datos Vida'!AJ327)</f>
        <v/>
      </c>
      <c r="AK25" s="36" t="str">
        <f>IF('Datos Vida'!AK327=0,"",Índice!$G$52*'Datos Vida'!AK327)</f>
        <v/>
      </c>
      <c r="AL25" s="36" t="str">
        <f>IF('Datos Vida'!AL327=0,"",Índice!$G$52*'Datos Vida'!AL327)</f>
        <v/>
      </c>
      <c r="AM25" s="36" t="str">
        <f>IF('Datos Vida'!AM327=0,"",Índice!$G$52*'Datos Vida'!AM327)</f>
        <v/>
      </c>
      <c r="AN25" s="36" t="str">
        <f>IF('Datos Vida'!AN327=0,"",Índice!$G$52*'Datos Vida'!AN327)</f>
        <v/>
      </c>
      <c r="AO25" s="36" t="str">
        <f>IF('Datos Vida'!AO327=0,"",Índice!$G$52*'Datos Vida'!AO327)</f>
        <v/>
      </c>
      <c r="AP25" s="36" t="str">
        <f>IF('Datos Vida'!AP327=0,"",Índice!$G$52*'Datos Vida'!AP327)</f>
        <v/>
      </c>
      <c r="AQ25" s="36">
        <f>Índice!$G$52*'Datos Vida'!AQ327</f>
        <v>2909.2590280515888</v>
      </c>
      <c r="AR25" s="29"/>
      <c r="AS25" s="36">
        <f>Índice!$F$52*'Datos Vida'!AS327</f>
        <v>986.76595753608899</v>
      </c>
      <c r="AT25" s="60">
        <f t="shared" si="0"/>
        <v>1.9482766463852079</v>
      </c>
    </row>
    <row r="26" spans="2:46" x14ac:dyDescent="0.2">
      <c r="B26" s="62" t="str">
        <f>'Datos Vida'!B263</f>
        <v>114. SOAP</v>
      </c>
      <c r="C26" s="36" t="str">
        <f>IF('Datos Vida'!C328=0,"",Índice!$G$52*'Datos Vida'!C328)</f>
        <v/>
      </c>
      <c r="D26" s="36" t="str">
        <f>IF('Datos Vida'!D328=0,"",Índice!$G$52*'Datos Vida'!D328)</f>
        <v/>
      </c>
      <c r="E26" s="36" t="str">
        <f>IF('Datos Vida'!E328=0,"",Índice!$G$52*'Datos Vida'!E328)</f>
        <v/>
      </c>
      <c r="F26" s="36" t="str">
        <f>IF('Datos Vida'!F328=0,"",Índice!$G$52*'Datos Vida'!F328)</f>
        <v/>
      </c>
      <c r="G26" s="36" t="str">
        <f>IF('Datos Vida'!G328=0,"",Índice!$G$52*'Datos Vida'!G328)</f>
        <v/>
      </c>
      <c r="H26" s="36" t="str">
        <f>IF('Datos Vida'!H328=0,"",Índice!$G$52*'Datos Vida'!H328)</f>
        <v/>
      </c>
      <c r="I26" s="36" t="str">
        <f>IF('Datos Vida'!I328=0,"",Índice!$G$52*'Datos Vida'!I328)</f>
        <v/>
      </c>
      <c r="J26" s="36" t="str">
        <f>IF('Datos Vida'!J328=0,"",Índice!$G$52*'Datos Vida'!J328)</f>
        <v/>
      </c>
      <c r="K26" s="36" t="str">
        <f>IF('Datos Vida'!K328=0,"",Índice!$G$52*'Datos Vida'!K328)</f>
        <v/>
      </c>
      <c r="L26" s="36" t="str">
        <f>IF('Datos Vida'!L328=0,"",Índice!$G$52*'Datos Vida'!L328)</f>
        <v/>
      </c>
      <c r="M26" s="36" t="str">
        <f>IF('Datos Vida'!M328=0,"",Índice!$G$52*'Datos Vida'!M328)</f>
        <v/>
      </c>
      <c r="N26" s="36" t="str">
        <f>IF('Datos Vida'!N328=0,"",Índice!$G$52*'Datos Vida'!N328)</f>
        <v/>
      </c>
      <c r="O26" s="36" t="str">
        <f>IF('Datos Vida'!O328=0,"",Índice!$G$52*'Datos Vida'!O328)</f>
        <v/>
      </c>
      <c r="P26" s="36" t="str">
        <f>IF('Datos Vida'!P328=0,"",Índice!$G$52*'Datos Vida'!P328)</f>
        <v/>
      </c>
      <c r="Q26" s="36" t="str">
        <f>IF('Datos Vida'!Q328=0,"",Índice!$G$52*'Datos Vida'!Q328)</f>
        <v/>
      </c>
      <c r="R26" s="36" t="str">
        <f>IF('Datos Vida'!R328=0,"",Índice!$G$52*'Datos Vida'!R328)</f>
        <v/>
      </c>
      <c r="S26" s="36" t="str">
        <f>IF('Datos Vida'!S328=0,"",Índice!$G$52*'Datos Vida'!S328)</f>
        <v/>
      </c>
      <c r="T26" s="36" t="str">
        <f>IF('Datos Vida'!T328=0,"",Índice!$G$52*'Datos Vida'!T328)</f>
        <v/>
      </c>
      <c r="U26" s="36" t="str">
        <f>IF('Datos Vida'!U328=0,"",Índice!$G$52*'Datos Vida'!U328)</f>
        <v/>
      </c>
      <c r="V26" s="36" t="str">
        <f>IF('Datos Vida'!V328=0,"",Índice!$G$52*'Datos Vida'!V328)</f>
        <v/>
      </c>
      <c r="W26" s="36" t="str">
        <f>IF('Datos Vida'!W328=0,"",Índice!$G$52*'Datos Vida'!W328)</f>
        <v/>
      </c>
      <c r="X26" s="36" t="str">
        <f>IF('Datos Vida'!X328=0,"",Índice!$G$52*'Datos Vida'!X328)</f>
        <v/>
      </c>
      <c r="Y26" s="36" t="str">
        <f>IF('Datos Vida'!Y328=0,"",Índice!$G$52*'Datos Vida'!Y328)</f>
        <v/>
      </c>
      <c r="Z26" s="36" t="str">
        <f>IF('Datos Vida'!Z328=0,"",Índice!$G$52*'Datos Vida'!Z328)</f>
        <v/>
      </c>
      <c r="AA26" s="36">
        <f>IF('Datos Vida'!AA328=0,"",Índice!$G$52*'Datos Vida'!AA328)</f>
        <v>19515.342355119636</v>
      </c>
      <c r="AB26" s="36" t="str">
        <f>IF('Datos Vida'!AB328=0,"",Índice!$G$52*'Datos Vida'!AB328)</f>
        <v/>
      </c>
      <c r="AC26" s="36" t="str">
        <f>IF('Datos Vida'!AC328=0,"",Índice!$G$52*'Datos Vida'!AC328)</f>
        <v/>
      </c>
      <c r="AD26" s="36" t="str">
        <f>IF('Datos Vida'!AD328=0,"",Índice!$G$52*'Datos Vida'!AD328)</f>
        <v/>
      </c>
      <c r="AE26" s="36" t="str">
        <f>IF('Datos Vida'!AE328=0,"",Índice!$G$52*'Datos Vida'!AE328)</f>
        <v/>
      </c>
      <c r="AF26" s="36" t="str">
        <f>IF('Datos Vida'!AF328=0,"",Índice!$G$52*'Datos Vida'!AF328)</f>
        <v/>
      </c>
      <c r="AG26" s="36" t="str">
        <f>IF('Datos Vida'!AG328=0,"",Índice!$G$52*'Datos Vida'!AG328)</f>
        <v/>
      </c>
      <c r="AH26" s="36" t="str">
        <f>IF('Datos Vida'!AH328=0,"",Índice!$G$52*'Datos Vida'!AH328)</f>
        <v/>
      </c>
      <c r="AI26" s="36" t="str">
        <f>IF('Datos Vida'!AI328=0,"",Índice!$G$52*'Datos Vida'!AI328)</f>
        <v/>
      </c>
      <c r="AJ26" s="36" t="str">
        <f>IF('Datos Vida'!AJ328=0,"",Índice!$G$52*'Datos Vida'!AJ328)</f>
        <v/>
      </c>
      <c r="AK26" s="36" t="str">
        <f>IF('Datos Vida'!AK328=0,"",Índice!$G$52*'Datos Vida'!AK328)</f>
        <v/>
      </c>
      <c r="AL26" s="36" t="str">
        <f>IF('Datos Vida'!AL328=0,"",Índice!$G$52*'Datos Vida'!AL328)</f>
        <v/>
      </c>
      <c r="AM26" s="36" t="str">
        <f>IF('Datos Vida'!AM328=0,"",Índice!$G$52*'Datos Vida'!AM328)</f>
        <v/>
      </c>
      <c r="AN26" s="36" t="str">
        <f>IF('Datos Vida'!AN328=0,"",Índice!$G$52*'Datos Vida'!AN328)</f>
        <v/>
      </c>
      <c r="AO26" s="36" t="str">
        <f>IF('Datos Vida'!AO328=0,"",Índice!$G$52*'Datos Vida'!AO328)</f>
        <v/>
      </c>
      <c r="AP26" s="36" t="str">
        <f>IF('Datos Vida'!AP328=0,"",Índice!$G$52*'Datos Vida'!AP328)</f>
        <v/>
      </c>
      <c r="AQ26" s="36">
        <f>Índice!$G$52*'Datos Vida'!AQ328</f>
        <v>19515.342355119636</v>
      </c>
      <c r="AR26" s="29"/>
      <c r="AS26" s="36">
        <f>Índice!$F$52*'Datos Vida'!AS328</f>
        <v>17140.263505919756</v>
      </c>
      <c r="AT26" s="60">
        <f t="shared" si="0"/>
        <v>0.13856723080013289</v>
      </c>
    </row>
    <row r="27" spans="2:46" x14ac:dyDescent="0.2">
      <c r="B27" s="62" t="str">
        <f>'Datos Vida'!B264</f>
        <v>150. Otros</v>
      </c>
      <c r="C27" s="36" t="str">
        <f>IF('Datos Vida'!C329=0,"",Índice!$G$52*'Datos Vida'!C329)</f>
        <v/>
      </c>
      <c r="D27" s="36" t="str">
        <f>IF('Datos Vida'!D329=0,"",Índice!$G$52*'Datos Vida'!D329)</f>
        <v/>
      </c>
      <c r="E27" s="36" t="str">
        <f>IF('Datos Vida'!E329=0,"",Índice!$G$52*'Datos Vida'!E329)</f>
        <v/>
      </c>
      <c r="F27" s="36" t="str">
        <f>IF('Datos Vida'!F329=0,"",Índice!$G$52*'Datos Vida'!F329)</f>
        <v/>
      </c>
      <c r="G27" s="36" t="str">
        <f>IF('Datos Vida'!G329=0,"",Índice!$G$52*'Datos Vida'!G329)</f>
        <v/>
      </c>
      <c r="H27" s="36" t="str">
        <f>IF('Datos Vida'!H329=0,"",Índice!$G$52*'Datos Vida'!H329)</f>
        <v/>
      </c>
      <c r="I27" s="36" t="str">
        <f>IF('Datos Vida'!I329=0,"",Índice!$G$52*'Datos Vida'!I329)</f>
        <v/>
      </c>
      <c r="J27" s="36" t="str">
        <f>IF('Datos Vida'!J329=0,"",Índice!$G$52*'Datos Vida'!J329)</f>
        <v/>
      </c>
      <c r="K27" s="36" t="str">
        <f>IF('Datos Vida'!K329=0,"",Índice!$G$52*'Datos Vida'!K329)</f>
        <v/>
      </c>
      <c r="L27" s="36" t="str">
        <f>IF('Datos Vida'!L329=0,"",Índice!$G$52*'Datos Vida'!L329)</f>
        <v/>
      </c>
      <c r="M27" s="36" t="str">
        <f>IF('Datos Vida'!M329=0,"",Índice!$G$52*'Datos Vida'!M329)</f>
        <v/>
      </c>
      <c r="N27" s="36" t="str">
        <f>IF('Datos Vida'!N329=0,"",Índice!$G$52*'Datos Vida'!N329)</f>
        <v/>
      </c>
      <c r="O27" s="36" t="str">
        <f>IF('Datos Vida'!O329=0,"",Índice!$G$52*'Datos Vida'!O329)</f>
        <v/>
      </c>
      <c r="P27" s="36" t="str">
        <f>IF('Datos Vida'!P329=0,"",Índice!$G$52*'Datos Vida'!P329)</f>
        <v/>
      </c>
      <c r="Q27" s="36" t="str">
        <f>IF('Datos Vida'!Q329=0,"",Índice!$G$52*'Datos Vida'!Q329)</f>
        <v/>
      </c>
      <c r="R27" s="36">
        <f>IF('Datos Vida'!R329=0,"",Índice!$G$52*'Datos Vida'!R329)</f>
        <v>677.16127732926645</v>
      </c>
      <c r="S27" s="36" t="str">
        <f>IF('Datos Vida'!S329=0,"",Índice!$G$52*'Datos Vida'!S329)</f>
        <v/>
      </c>
      <c r="T27" s="36" t="str">
        <f>IF('Datos Vida'!T329=0,"",Índice!$G$52*'Datos Vida'!T329)</f>
        <v/>
      </c>
      <c r="U27" s="36" t="str">
        <f>IF('Datos Vida'!U329=0,"",Índice!$G$52*'Datos Vida'!U329)</f>
        <v/>
      </c>
      <c r="V27" s="36" t="str">
        <f>IF('Datos Vida'!V329=0,"",Índice!$G$52*'Datos Vida'!V329)</f>
        <v/>
      </c>
      <c r="W27" s="36" t="str">
        <f>IF('Datos Vida'!W329=0,"",Índice!$G$52*'Datos Vida'!W329)</f>
        <v/>
      </c>
      <c r="X27" s="36" t="str">
        <f>IF('Datos Vida'!X329=0,"",Índice!$G$52*'Datos Vida'!X329)</f>
        <v/>
      </c>
      <c r="Y27" s="36" t="str">
        <f>IF('Datos Vida'!Y329=0,"",Índice!$G$52*'Datos Vida'!Y329)</f>
        <v/>
      </c>
      <c r="Z27" s="36" t="str">
        <f>IF('Datos Vida'!Z329=0,"",Índice!$G$52*'Datos Vida'!Z329)</f>
        <v/>
      </c>
      <c r="AA27" s="36" t="str">
        <f>IF('Datos Vida'!AA329=0,"",Índice!$G$52*'Datos Vida'!AA329)</f>
        <v/>
      </c>
      <c r="AB27" s="36" t="str">
        <f>IF('Datos Vida'!AB329=0,"",Índice!$G$52*'Datos Vida'!AB329)</f>
        <v/>
      </c>
      <c r="AC27" s="36" t="str">
        <f>IF('Datos Vida'!AC329=0,"",Índice!$G$52*'Datos Vida'!AC329)</f>
        <v/>
      </c>
      <c r="AD27" s="36" t="str">
        <f>IF('Datos Vida'!AD329=0,"",Índice!$G$52*'Datos Vida'!AD329)</f>
        <v/>
      </c>
      <c r="AE27" s="36" t="str">
        <f>IF('Datos Vida'!AE329=0,"",Índice!$G$52*'Datos Vida'!AE329)</f>
        <v/>
      </c>
      <c r="AF27" s="36" t="str">
        <f>IF('Datos Vida'!AF329=0,"",Índice!$G$52*'Datos Vida'!AF329)</f>
        <v/>
      </c>
      <c r="AG27" s="36" t="str">
        <f>IF('Datos Vida'!AG329=0,"",Índice!$G$52*'Datos Vida'!AG329)</f>
        <v/>
      </c>
      <c r="AH27" s="36" t="str">
        <f>IF('Datos Vida'!AH329=0,"",Índice!$G$52*'Datos Vida'!AH329)</f>
        <v/>
      </c>
      <c r="AI27" s="36" t="str">
        <f>IF('Datos Vida'!AI329=0,"",Índice!$G$52*'Datos Vida'!AI329)</f>
        <v/>
      </c>
      <c r="AJ27" s="36" t="str">
        <f>IF('Datos Vida'!AJ329=0,"",Índice!$G$52*'Datos Vida'!AJ329)</f>
        <v/>
      </c>
      <c r="AK27" s="36" t="str">
        <f>IF('Datos Vida'!AK329=0,"",Índice!$G$52*'Datos Vida'!AK329)</f>
        <v/>
      </c>
      <c r="AL27" s="36" t="str">
        <f>IF('Datos Vida'!AL329=0,"",Índice!$G$52*'Datos Vida'!AL329)</f>
        <v/>
      </c>
      <c r="AM27" s="36" t="str">
        <f>IF('Datos Vida'!AM329=0,"",Índice!$G$52*'Datos Vida'!AM329)</f>
        <v/>
      </c>
      <c r="AN27" s="36" t="str">
        <f>IF('Datos Vida'!AN329=0,"",Índice!$G$52*'Datos Vida'!AN329)</f>
        <v/>
      </c>
      <c r="AO27" s="36" t="str">
        <f>IF('Datos Vida'!AO329=0,"",Índice!$G$52*'Datos Vida'!AO329)</f>
        <v/>
      </c>
      <c r="AP27" s="36" t="str">
        <f>IF('Datos Vida'!AP329=0,"",Índice!$G$52*'Datos Vida'!AP329)</f>
        <v/>
      </c>
      <c r="AQ27" s="36">
        <f>Índice!$G$52*'Datos Vida'!AQ329</f>
        <v>677.16127732926645</v>
      </c>
      <c r="AR27" s="29"/>
      <c r="AS27" s="36">
        <f>Índice!$F$52*'Datos Vida'!AS329</f>
        <v>719.3645869248528</v>
      </c>
      <c r="AT27" s="60">
        <f t="shared" si="0"/>
        <v>-5.8667482890695899E-2</v>
      </c>
    </row>
    <row r="28" spans="2:46" x14ac:dyDescent="0.2">
      <c r="B28" s="53" t="str">
        <f>'Datos Vida'!B265</f>
        <v>Colectivos Tradicionales</v>
      </c>
      <c r="C28" s="33" t="str">
        <f>IF('Datos Vida'!C330=0,"",Índice!$G$52*'Datos Vida'!C330)</f>
        <v/>
      </c>
      <c r="D28" s="33" t="str">
        <f>IF('Datos Vida'!D330=0,"",Índice!$G$52*'Datos Vida'!D330)</f>
        <v/>
      </c>
      <c r="E28" s="33" t="str">
        <f>IF('Datos Vida'!E330=0,"",Índice!$G$52*'Datos Vida'!E330)</f>
        <v/>
      </c>
      <c r="F28" s="33" t="str">
        <f>IF('Datos Vida'!F330=0,"",Índice!$G$52*'Datos Vida'!F330)</f>
        <v/>
      </c>
      <c r="G28" s="33" t="str">
        <f>IF('Datos Vida'!G330=0,"",Índice!$G$52*'Datos Vida'!G330)</f>
        <v/>
      </c>
      <c r="H28" s="33" t="str">
        <f>IF('Datos Vida'!H330=0,"",Índice!$G$52*'Datos Vida'!H330)</f>
        <v/>
      </c>
      <c r="I28" s="33" t="str">
        <f>IF('Datos Vida'!I330=0,"",Índice!$G$52*'Datos Vida'!I330)</f>
        <v/>
      </c>
      <c r="J28" s="33" t="str">
        <f>IF('Datos Vida'!J330=0,"",Índice!$G$52*'Datos Vida'!J330)</f>
        <v/>
      </c>
      <c r="K28" s="33" t="str">
        <f>IF('Datos Vida'!K330=0,"",Índice!$G$52*'Datos Vida'!K330)</f>
        <v/>
      </c>
      <c r="L28" s="33" t="str">
        <f>IF('Datos Vida'!L330=0,"",Índice!$G$52*'Datos Vida'!L330)</f>
        <v/>
      </c>
      <c r="M28" s="33" t="str">
        <f>IF('Datos Vida'!M330=0,"",Índice!$G$52*'Datos Vida'!M330)</f>
        <v/>
      </c>
      <c r="N28" s="33" t="str">
        <f>IF('Datos Vida'!N330=0,"",Índice!$G$52*'Datos Vida'!N330)</f>
        <v/>
      </c>
      <c r="O28" s="33" t="str">
        <f>IF('Datos Vida'!O330=0,"",Índice!$G$52*'Datos Vida'!O330)</f>
        <v/>
      </c>
      <c r="P28" s="33" t="str">
        <f>IF('Datos Vida'!P330=0,"",Índice!$G$52*'Datos Vida'!P330)</f>
        <v/>
      </c>
      <c r="Q28" s="33" t="str">
        <f>IF('Datos Vida'!Q330=0,"",Índice!$G$52*'Datos Vida'!Q330)</f>
        <v/>
      </c>
      <c r="R28" s="33" t="str">
        <f>IF('Datos Vida'!R330=0,"",Índice!$G$52*'Datos Vida'!R330)</f>
        <v/>
      </c>
      <c r="S28" s="33" t="str">
        <f>IF('Datos Vida'!S330=0,"",Índice!$G$52*'Datos Vida'!S330)</f>
        <v/>
      </c>
      <c r="T28" s="33" t="str">
        <f>IF('Datos Vida'!T330=0,"",Índice!$G$52*'Datos Vida'!T330)</f>
        <v/>
      </c>
      <c r="U28" s="33" t="str">
        <f>IF('Datos Vida'!U330=0,"",Índice!$G$52*'Datos Vida'!U330)</f>
        <v/>
      </c>
      <c r="V28" s="33" t="str">
        <f>IF('Datos Vida'!V330=0,"",Índice!$G$52*'Datos Vida'!V330)</f>
        <v/>
      </c>
      <c r="W28" s="33" t="str">
        <f>IF('Datos Vida'!W330=0,"",Índice!$G$52*'Datos Vida'!W330)</f>
        <v/>
      </c>
      <c r="X28" s="33" t="str">
        <f>IF('Datos Vida'!X330=0,"",Índice!$G$52*'Datos Vida'!X330)</f>
        <v/>
      </c>
      <c r="Y28" s="33" t="str">
        <f>IF('Datos Vida'!Y330=0,"",Índice!$G$52*'Datos Vida'!Y330)</f>
        <v/>
      </c>
      <c r="Z28" s="33" t="str">
        <f>IF('Datos Vida'!Z330=0,"",Índice!$G$52*'Datos Vida'!Z330)</f>
        <v/>
      </c>
      <c r="AA28" s="33" t="str">
        <f>IF('Datos Vida'!AA330=0,"",Índice!$G$52*'Datos Vida'!AA330)</f>
        <v/>
      </c>
      <c r="AB28" s="33" t="str">
        <f>IF('Datos Vida'!AB330=0,"",Índice!$G$52*'Datos Vida'!AB330)</f>
        <v/>
      </c>
      <c r="AC28" s="33" t="str">
        <f>IF('Datos Vida'!AC330=0,"",Índice!$G$52*'Datos Vida'!AC330)</f>
        <v/>
      </c>
      <c r="AD28" s="33" t="str">
        <f>IF('Datos Vida'!AD330=0,"",Índice!$G$52*'Datos Vida'!AD330)</f>
        <v/>
      </c>
      <c r="AE28" s="33" t="str">
        <f>IF('Datos Vida'!AE330=0,"",Índice!$G$52*'Datos Vida'!AE330)</f>
        <v/>
      </c>
      <c r="AF28" s="33" t="str">
        <f>IF('Datos Vida'!AF330=0,"",Índice!$G$52*'Datos Vida'!AF330)</f>
        <v/>
      </c>
      <c r="AG28" s="33" t="str">
        <f>IF('Datos Vida'!AG330=0,"",Índice!$G$52*'Datos Vida'!AG330)</f>
        <v/>
      </c>
      <c r="AH28" s="33" t="str">
        <f>IF('Datos Vida'!AH330=0,"",Índice!$G$52*'Datos Vida'!AH330)</f>
        <v/>
      </c>
      <c r="AI28" s="33" t="str">
        <f>IF('Datos Vida'!AI330=0,"",Índice!$G$52*'Datos Vida'!AI330)</f>
        <v/>
      </c>
      <c r="AJ28" s="33" t="str">
        <f>IF('Datos Vida'!AJ330=0,"",Índice!$G$52*'Datos Vida'!AJ330)</f>
        <v/>
      </c>
      <c r="AK28" s="33" t="str">
        <f>IF('Datos Vida'!AK330=0,"",Índice!$G$52*'Datos Vida'!AK330)</f>
        <v/>
      </c>
      <c r="AL28" s="33" t="str">
        <f>IF('Datos Vida'!AL330=0,"",Índice!$G$52*'Datos Vida'!AL330)</f>
        <v/>
      </c>
      <c r="AM28" s="33" t="str">
        <f>IF('Datos Vida'!AM330=0,"",Índice!$G$52*'Datos Vida'!AM330)</f>
        <v/>
      </c>
      <c r="AN28" s="33" t="str">
        <f>IF('Datos Vida'!AN330=0,"",Índice!$G$52*'Datos Vida'!AN330)</f>
        <v/>
      </c>
      <c r="AO28" s="33" t="str">
        <f>IF('Datos Vida'!AO330=0,"",Índice!$G$52*'Datos Vida'!AO330)</f>
        <v/>
      </c>
      <c r="AP28" s="33" t="str">
        <f>IF('Datos Vida'!AP330=0,"",Índice!$G$52*'Datos Vida'!AP330)</f>
        <v/>
      </c>
      <c r="AQ28" s="33"/>
      <c r="AR28" s="29"/>
      <c r="AS28" s="33"/>
      <c r="AT28" s="95"/>
    </row>
    <row r="29" spans="2:46" x14ac:dyDescent="0.2">
      <c r="B29" s="62" t="str">
        <f>'Datos Vida'!B266</f>
        <v>201. Vida Entera</v>
      </c>
      <c r="C29" s="36" t="str">
        <f>IF('Datos Vida'!C331=0,"",Índice!$G$52*'Datos Vida'!C331)</f>
        <v/>
      </c>
      <c r="D29" s="36" t="str">
        <f>IF('Datos Vida'!D331=0,"",Índice!$G$52*'Datos Vida'!D331)</f>
        <v/>
      </c>
      <c r="E29" s="36" t="str">
        <f>IF('Datos Vida'!E331=0,"",Índice!$G$52*'Datos Vida'!E331)</f>
        <v/>
      </c>
      <c r="F29" s="36" t="str">
        <f>IF('Datos Vida'!F331=0,"",Índice!$G$52*'Datos Vida'!F331)</f>
        <v/>
      </c>
      <c r="G29" s="36" t="str">
        <f>IF('Datos Vida'!G331=0,"",Índice!$G$52*'Datos Vida'!G331)</f>
        <v/>
      </c>
      <c r="H29" s="36" t="str">
        <f>IF('Datos Vida'!H331=0,"",Índice!$G$52*'Datos Vida'!H331)</f>
        <v/>
      </c>
      <c r="I29" s="36" t="str">
        <f>IF('Datos Vida'!I331=0,"",Índice!$G$52*'Datos Vida'!I331)</f>
        <v/>
      </c>
      <c r="J29" s="36" t="str">
        <f>IF('Datos Vida'!J331=0,"",Índice!$G$52*'Datos Vida'!J331)</f>
        <v/>
      </c>
      <c r="K29" s="36" t="str">
        <f>IF('Datos Vida'!K331=0,"",Índice!$G$52*'Datos Vida'!K331)</f>
        <v/>
      </c>
      <c r="L29" s="36" t="str">
        <f>IF('Datos Vida'!L331=0,"",Índice!$G$52*'Datos Vida'!L331)</f>
        <v/>
      </c>
      <c r="M29" s="36" t="str">
        <f>IF('Datos Vida'!M331=0,"",Índice!$G$52*'Datos Vida'!M331)</f>
        <v/>
      </c>
      <c r="N29" s="36" t="str">
        <f>IF('Datos Vida'!N331=0,"",Índice!$G$52*'Datos Vida'!N331)</f>
        <v/>
      </c>
      <c r="O29" s="36" t="str">
        <f>IF('Datos Vida'!O331=0,"",Índice!$G$52*'Datos Vida'!O331)</f>
        <v/>
      </c>
      <c r="P29" s="36" t="str">
        <f>IF('Datos Vida'!P331=0,"",Índice!$G$52*'Datos Vida'!P331)</f>
        <v/>
      </c>
      <c r="Q29" s="36" t="str">
        <f>IF('Datos Vida'!Q331=0,"",Índice!$G$52*'Datos Vida'!Q331)</f>
        <v/>
      </c>
      <c r="R29" s="36" t="str">
        <f>IF('Datos Vida'!R331=0,"",Índice!$G$52*'Datos Vida'!R331)</f>
        <v/>
      </c>
      <c r="S29" s="36" t="str">
        <f>IF('Datos Vida'!S331=0,"",Índice!$G$52*'Datos Vida'!S331)</f>
        <v/>
      </c>
      <c r="T29" s="36" t="str">
        <f>IF('Datos Vida'!T331=0,"",Índice!$G$52*'Datos Vida'!T331)</f>
        <v/>
      </c>
      <c r="U29" s="36" t="str">
        <f>IF('Datos Vida'!U331=0,"",Índice!$G$52*'Datos Vida'!U331)</f>
        <v/>
      </c>
      <c r="V29" s="36" t="str">
        <f>IF('Datos Vida'!V331=0,"",Índice!$G$52*'Datos Vida'!V331)</f>
        <v/>
      </c>
      <c r="W29" s="36" t="str">
        <f>IF('Datos Vida'!W331=0,"",Índice!$G$52*'Datos Vida'!W331)</f>
        <v/>
      </c>
      <c r="X29" s="36" t="str">
        <f>IF('Datos Vida'!X331=0,"",Índice!$G$52*'Datos Vida'!X331)</f>
        <v/>
      </c>
      <c r="Y29" s="36" t="str">
        <f>IF('Datos Vida'!Y331=0,"",Índice!$G$52*'Datos Vida'!Y331)</f>
        <v/>
      </c>
      <c r="Z29" s="36" t="str">
        <f>IF('Datos Vida'!Z331=0,"",Índice!$G$52*'Datos Vida'!Z331)</f>
        <v/>
      </c>
      <c r="AA29" s="36" t="str">
        <f>IF('Datos Vida'!AA331=0,"",Índice!$G$52*'Datos Vida'!AA331)</f>
        <v/>
      </c>
      <c r="AB29" s="36" t="str">
        <f>IF('Datos Vida'!AB331=0,"",Índice!$G$52*'Datos Vida'!AB331)</f>
        <v/>
      </c>
      <c r="AC29" s="36" t="str">
        <f>IF('Datos Vida'!AC331=0,"",Índice!$G$52*'Datos Vida'!AC331)</f>
        <v/>
      </c>
      <c r="AD29" s="36" t="str">
        <f>IF('Datos Vida'!AD331=0,"",Índice!$G$52*'Datos Vida'!AD331)</f>
        <v/>
      </c>
      <c r="AE29" s="36" t="str">
        <f>IF('Datos Vida'!AE331=0,"",Índice!$G$52*'Datos Vida'!AE331)</f>
        <v/>
      </c>
      <c r="AF29" s="36" t="str">
        <f>IF('Datos Vida'!AF331=0,"",Índice!$G$52*'Datos Vida'!AF331)</f>
        <v/>
      </c>
      <c r="AG29" s="36" t="str">
        <f>IF('Datos Vida'!AG331=0,"",Índice!$G$52*'Datos Vida'!AG331)</f>
        <v/>
      </c>
      <c r="AH29" s="36" t="str">
        <f>IF('Datos Vida'!AH331=0,"",Índice!$G$52*'Datos Vida'!AH331)</f>
        <v/>
      </c>
      <c r="AI29" s="36" t="str">
        <f>IF('Datos Vida'!AI331=0,"",Índice!$G$52*'Datos Vida'!AI331)</f>
        <v/>
      </c>
      <c r="AJ29" s="36" t="str">
        <f>IF('Datos Vida'!AJ331=0,"",Índice!$G$52*'Datos Vida'!AJ331)</f>
        <v/>
      </c>
      <c r="AK29" s="36" t="str">
        <f>IF('Datos Vida'!AK331=0,"",Índice!$G$52*'Datos Vida'!AK331)</f>
        <v/>
      </c>
      <c r="AL29" s="36" t="str">
        <f>IF('Datos Vida'!AL331=0,"",Índice!$G$52*'Datos Vida'!AL331)</f>
        <v/>
      </c>
      <c r="AM29" s="36" t="str">
        <f>IF('Datos Vida'!AM331=0,"",Índice!$G$52*'Datos Vida'!AM331)</f>
        <v/>
      </c>
      <c r="AN29" s="36" t="str">
        <f>IF('Datos Vida'!AN331=0,"",Índice!$G$52*'Datos Vida'!AN331)</f>
        <v/>
      </c>
      <c r="AO29" s="36" t="str">
        <f>IF('Datos Vida'!AO331=0,"",Índice!$G$52*'Datos Vida'!AO331)</f>
        <v/>
      </c>
      <c r="AP29" s="36" t="str">
        <f>IF('Datos Vida'!AP331=0,"",Índice!$G$52*'Datos Vida'!AP331)</f>
        <v/>
      </c>
      <c r="AQ29" s="36">
        <f>Índice!$G$52*'Datos Vida'!AQ331</f>
        <v>0</v>
      </c>
      <c r="AR29" s="29"/>
      <c r="AS29" s="36">
        <f>Índice!$F$52*'Datos Vida'!AS331</f>
        <v>0</v>
      </c>
      <c r="AT29" s="60" t="str">
        <f t="shared" si="0"/>
        <v/>
      </c>
    </row>
    <row r="30" spans="2:46" x14ac:dyDescent="0.2">
      <c r="B30" s="62" t="str">
        <f>'Datos Vida'!B267</f>
        <v>202. Temporal de Vida</v>
      </c>
      <c r="C30" s="36" t="str">
        <f>IF('Datos Vida'!C332=0,"",Índice!$G$52*'Datos Vida'!C332)</f>
        <v/>
      </c>
      <c r="D30" s="36" t="str">
        <f>IF('Datos Vida'!D332=0,"",Índice!$G$52*'Datos Vida'!D332)</f>
        <v/>
      </c>
      <c r="E30" s="36">
        <f>IF('Datos Vida'!E332=0,"",Índice!$G$52*'Datos Vida'!E332)</f>
        <v>150.26482602177191</v>
      </c>
      <c r="F30" s="36">
        <f>IF('Datos Vida'!F332=0,"",Índice!$G$52*'Datos Vida'!F332)</f>
        <v>86434.219420665657</v>
      </c>
      <c r="G30" s="36">
        <f>IF('Datos Vida'!G332=0,"",Índice!$G$52*'Datos Vida'!G332)</f>
        <v>117065.04252287057</v>
      </c>
      <c r="H30" s="36">
        <f>IF('Datos Vida'!H332=0,"",Índice!$G$52*'Datos Vida'!H332)</f>
        <v>-416.80884048420859</v>
      </c>
      <c r="I30" s="36">
        <f>IF('Datos Vida'!I332=0,"",Índice!$G$52*'Datos Vida'!I332)</f>
        <v>8725.2596295191288</v>
      </c>
      <c r="J30" s="36">
        <f>IF('Datos Vida'!J332=0,"",Índice!$G$52*'Datos Vida'!J332)</f>
        <v>25181.452346795028</v>
      </c>
      <c r="K30" s="36" t="str">
        <f>IF('Datos Vida'!K332=0,"",Índice!$G$52*'Datos Vida'!K332)</f>
        <v/>
      </c>
      <c r="L30" s="36">
        <f>IF('Datos Vida'!L332=0,"",Índice!$G$52*'Datos Vida'!L332)</f>
        <v>57969.768091398575</v>
      </c>
      <c r="M30" s="36" t="str">
        <f>IF('Datos Vida'!M332=0,"",Índice!$G$52*'Datos Vida'!M332)</f>
        <v/>
      </c>
      <c r="N30" s="36" t="str">
        <f>IF('Datos Vida'!N332=0,"",Índice!$G$52*'Datos Vida'!N332)</f>
        <v/>
      </c>
      <c r="O30" s="36" t="str">
        <f>IF('Datos Vida'!O332=0,"",Índice!$G$52*'Datos Vida'!O332)</f>
        <v/>
      </c>
      <c r="P30" s="36">
        <f>IF('Datos Vida'!P332=0,"",Índice!$G$52*'Datos Vida'!P332)</f>
        <v>178.02486632826182</v>
      </c>
      <c r="Q30" s="36" t="str">
        <f>IF('Datos Vida'!Q332=0,"",Índice!$G$52*'Datos Vida'!Q332)</f>
        <v/>
      </c>
      <c r="R30" s="36">
        <f>IF('Datos Vida'!R332=0,"",Índice!$G$52*'Datos Vida'!R332)</f>
        <v>7077.0752756357688</v>
      </c>
      <c r="S30" s="36" t="str">
        <f>IF('Datos Vida'!S332=0,"",Índice!$G$52*'Datos Vida'!S332)</f>
        <v/>
      </c>
      <c r="T30" s="36" t="str">
        <f>IF('Datos Vida'!T332=0,"",Índice!$G$52*'Datos Vida'!T332)</f>
        <v/>
      </c>
      <c r="U30" s="36">
        <f>IF('Datos Vida'!U332=0,"",Índice!$G$52*'Datos Vida'!U332)</f>
        <v>13436.744019429307</v>
      </c>
      <c r="V30" s="36" t="str">
        <f>IF('Datos Vida'!V332=0,"",Índice!$G$52*'Datos Vida'!V332)</f>
        <v/>
      </c>
      <c r="W30" s="36" t="str">
        <f>IF('Datos Vida'!W332=0,"",Índice!$G$52*'Datos Vida'!W332)</f>
        <v/>
      </c>
      <c r="X30" s="36">
        <f>IF('Datos Vida'!X332=0,"",Índice!$G$52*'Datos Vida'!X332)</f>
        <v>126170.8120186006</v>
      </c>
      <c r="Y30" s="36">
        <f>IF('Datos Vida'!Y332=0,"",Índice!$G$52*'Datos Vida'!Y332)</f>
        <v>20117.898524125212</v>
      </c>
      <c r="Z30" s="36">
        <f>IF('Datos Vida'!Z332=0,"",Índice!$G$52*'Datos Vida'!Z332)</f>
        <v>118568.20107794687</v>
      </c>
      <c r="AA30" s="36">
        <f>IF('Datos Vida'!AA332=0,"",Índice!$G$52*'Datos Vida'!AA332)</f>
        <v>670.42538519607399</v>
      </c>
      <c r="AB30" s="36" t="str">
        <f>IF('Datos Vida'!AB332=0,"",Índice!$G$52*'Datos Vida'!AB332)</f>
        <v/>
      </c>
      <c r="AC30" s="36">
        <f>IF('Datos Vida'!AC332=0,"",Índice!$G$52*'Datos Vida'!AC332)</f>
        <v>752.07256256810319</v>
      </c>
      <c r="AD30" s="36" t="str">
        <f>IF('Datos Vida'!AD332=0,"",Índice!$G$52*'Datos Vida'!AD332)</f>
        <v/>
      </c>
      <c r="AE30" s="36" t="str">
        <f>IF('Datos Vida'!AE332=0,"",Índice!$G$52*'Datos Vida'!AE332)</f>
        <v/>
      </c>
      <c r="AF30" s="36" t="str">
        <f>IF('Datos Vida'!AF332=0,"",Índice!$G$52*'Datos Vida'!AF332)</f>
        <v/>
      </c>
      <c r="AG30" s="36">
        <f>IF('Datos Vida'!AG332=0,"",Índice!$G$52*'Datos Vida'!AG332)</f>
        <v>1206.4050849862067</v>
      </c>
      <c r="AH30" s="36">
        <f>IF('Datos Vida'!AH332=0,"",Índice!$G$52*'Datos Vida'!AH332)</f>
        <v>43060.245070806814</v>
      </c>
      <c r="AI30" s="36">
        <f>IF('Datos Vida'!AI332=0,"",Índice!$G$52*'Datos Vida'!AI332)</f>
        <v>38.952507537905554</v>
      </c>
      <c r="AJ30" s="36">
        <f>IF('Datos Vida'!AJ332=0,"",Índice!$G$52*'Datos Vida'!AJ332)</f>
        <v>18138.566826683797</v>
      </c>
      <c r="AK30" s="36">
        <f>IF('Datos Vida'!AK332=0,"",Índice!$G$52*'Datos Vida'!AK332)</f>
        <v>769.04837153003757</v>
      </c>
      <c r="AL30" s="36" t="str">
        <f>IF('Datos Vida'!AL332=0,"",Índice!$G$52*'Datos Vida'!AL332)</f>
        <v/>
      </c>
      <c r="AM30" s="36" t="str">
        <f>IF('Datos Vida'!AM332=0,"",Índice!$G$52*'Datos Vida'!AM332)</f>
        <v/>
      </c>
      <c r="AN30" s="36" t="str">
        <f>IF('Datos Vida'!AN332=0,"",Índice!$G$52*'Datos Vida'!AN332)</f>
        <v/>
      </c>
      <c r="AO30" s="36" t="str">
        <f>IF('Datos Vida'!AO332=0,"",Índice!$G$52*'Datos Vida'!AO332)</f>
        <v/>
      </c>
      <c r="AP30" s="36" t="str">
        <f>IF('Datos Vida'!AP332=0,"",Índice!$G$52*'Datos Vida'!AP332)</f>
        <v/>
      </c>
      <c r="AQ30" s="36">
        <f>Índice!$G$52*'Datos Vida'!AQ332</f>
        <v>645293.66958816152</v>
      </c>
      <c r="AR30" s="29"/>
      <c r="AS30" s="36">
        <f>Índice!$F$52*'Datos Vida'!AS332</f>
        <v>752601.3848782375</v>
      </c>
      <c r="AT30" s="60">
        <f t="shared" si="0"/>
        <v>-0.14258240477120188</v>
      </c>
    </row>
    <row r="31" spans="2:46" x14ac:dyDescent="0.2">
      <c r="B31" s="62" t="str">
        <f>'Datos Vida'!B268</f>
        <v>203. Seguros con Cuenta Única de inversión (CUI)</v>
      </c>
      <c r="C31" s="36" t="str">
        <f>IF('Datos Vida'!C333=0,"",Índice!$G$52*'Datos Vida'!C333)</f>
        <v/>
      </c>
      <c r="D31" s="36" t="str">
        <f>IF('Datos Vida'!D333=0,"",Índice!$G$52*'Datos Vida'!D333)</f>
        <v/>
      </c>
      <c r="E31" s="36" t="str">
        <f>IF('Datos Vida'!E333=0,"",Índice!$G$52*'Datos Vida'!E333)</f>
        <v/>
      </c>
      <c r="F31" s="36" t="str">
        <f>IF('Datos Vida'!F333=0,"",Índice!$G$52*'Datos Vida'!F333)</f>
        <v/>
      </c>
      <c r="G31" s="36" t="str">
        <f>IF('Datos Vida'!G333=0,"",Índice!$G$52*'Datos Vida'!G333)</f>
        <v/>
      </c>
      <c r="H31" s="36" t="str">
        <f>IF('Datos Vida'!H333=0,"",Índice!$G$52*'Datos Vida'!H333)</f>
        <v/>
      </c>
      <c r="I31" s="36" t="str">
        <f>IF('Datos Vida'!I333=0,"",Índice!$G$52*'Datos Vida'!I333)</f>
        <v/>
      </c>
      <c r="J31" s="36" t="str">
        <f>IF('Datos Vida'!J333=0,"",Índice!$G$52*'Datos Vida'!J333)</f>
        <v/>
      </c>
      <c r="K31" s="36" t="str">
        <f>IF('Datos Vida'!K333=0,"",Índice!$G$52*'Datos Vida'!K333)</f>
        <v/>
      </c>
      <c r="L31" s="36">
        <f>IF('Datos Vida'!L333=0,"",Índice!$G$52*'Datos Vida'!L333)</f>
        <v>41090.064661162512</v>
      </c>
      <c r="M31" s="36" t="str">
        <f>IF('Datos Vida'!M333=0,"",Índice!$G$52*'Datos Vida'!M333)</f>
        <v/>
      </c>
      <c r="N31" s="36" t="str">
        <f>IF('Datos Vida'!N333=0,"",Índice!$G$52*'Datos Vida'!N333)</f>
        <v/>
      </c>
      <c r="O31" s="36" t="str">
        <f>IF('Datos Vida'!O333=0,"",Índice!$G$52*'Datos Vida'!O333)</f>
        <v/>
      </c>
      <c r="P31" s="36" t="str">
        <f>IF('Datos Vida'!P333=0,"",Índice!$G$52*'Datos Vida'!P333)</f>
        <v/>
      </c>
      <c r="Q31" s="36" t="str">
        <f>IF('Datos Vida'!Q333=0,"",Índice!$G$52*'Datos Vida'!Q333)</f>
        <v/>
      </c>
      <c r="R31" s="36" t="str">
        <f>IF('Datos Vida'!R333=0,"",Índice!$G$52*'Datos Vida'!R333)</f>
        <v/>
      </c>
      <c r="S31" s="36" t="str">
        <f>IF('Datos Vida'!S333=0,"",Índice!$G$52*'Datos Vida'!S333)</f>
        <v/>
      </c>
      <c r="T31" s="36" t="str">
        <f>IF('Datos Vida'!T333=0,"",Índice!$G$52*'Datos Vida'!T333)</f>
        <v/>
      </c>
      <c r="U31" s="36" t="str">
        <f>IF('Datos Vida'!U333=0,"",Índice!$G$52*'Datos Vida'!U333)</f>
        <v/>
      </c>
      <c r="V31" s="36" t="str">
        <f>IF('Datos Vida'!V333=0,"",Índice!$G$52*'Datos Vida'!V333)</f>
        <v/>
      </c>
      <c r="W31" s="36" t="str">
        <f>IF('Datos Vida'!W333=0,"",Índice!$G$52*'Datos Vida'!W333)</f>
        <v/>
      </c>
      <c r="X31" s="36" t="str">
        <f>IF('Datos Vida'!X333=0,"",Índice!$G$52*'Datos Vida'!X333)</f>
        <v/>
      </c>
      <c r="Y31" s="36" t="str">
        <f>IF('Datos Vida'!Y333=0,"",Índice!$G$52*'Datos Vida'!Y333)</f>
        <v/>
      </c>
      <c r="Z31" s="36" t="str">
        <f>IF('Datos Vida'!Z333=0,"",Índice!$G$52*'Datos Vida'!Z333)</f>
        <v/>
      </c>
      <c r="AA31" s="36">
        <f>IF('Datos Vida'!AA333=0,"",Índice!$G$52*'Datos Vida'!AA333)</f>
        <v>6984.9500438343284</v>
      </c>
      <c r="AB31" s="36" t="str">
        <f>IF('Datos Vida'!AB333=0,"",Índice!$G$52*'Datos Vida'!AB333)</f>
        <v/>
      </c>
      <c r="AC31" s="36" t="str">
        <f>IF('Datos Vida'!AC333=0,"",Índice!$G$52*'Datos Vida'!AC333)</f>
        <v/>
      </c>
      <c r="AD31" s="36" t="str">
        <f>IF('Datos Vida'!AD333=0,"",Índice!$G$52*'Datos Vida'!AD333)</f>
        <v/>
      </c>
      <c r="AE31" s="36" t="str">
        <f>IF('Datos Vida'!AE333=0,"",Índice!$G$52*'Datos Vida'!AE333)</f>
        <v/>
      </c>
      <c r="AF31" s="36" t="str">
        <f>IF('Datos Vida'!AF333=0,"",Índice!$G$52*'Datos Vida'!AF333)</f>
        <v/>
      </c>
      <c r="AG31" s="36" t="str">
        <f>IF('Datos Vida'!AG333=0,"",Índice!$G$52*'Datos Vida'!AG333)</f>
        <v/>
      </c>
      <c r="AH31" s="36" t="str">
        <f>IF('Datos Vida'!AH333=0,"",Índice!$G$52*'Datos Vida'!AH333)</f>
        <v/>
      </c>
      <c r="AI31" s="36" t="str">
        <f>IF('Datos Vida'!AI333=0,"",Índice!$G$52*'Datos Vida'!AI333)</f>
        <v/>
      </c>
      <c r="AJ31" s="36" t="str">
        <f>IF('Datos Vida'!AJ333=0,"",Índice!$G$52*'Datos Vida'!AJ333)</f>
        <v/>
      </c>
      <c r="AK31" s="36" t="str">
        <f>IF('Datos Vida'!AK333=0,"",Índice!$G$52*'Datos Vida'!AK333)</f>
        <v/>
      </c>
      <c r="AL31" s="36" t="str">
        <f>IF('Datos Vida'!AL333=0,"",Índice!$G$52*'Datos Vida'!AL333)</f>
        <v/>
      </c>
      <c r="AM31" s="36" t="str">
        <f>IF('Datos Vida'!AM333=0,"",Índice!$G$52*'Datos Vida'!AM333)</f>
        <v/>
      </c>
      <c r="AN31" s="36" t="str">
        <f>IF('Datos Vida'!AN333=0,"",Índice!$G$52*'Datos Vida'!AN333)</f>
        <v/>
      </c>
      <c r="AO31" s="36" t="str">
        <f>IF('Datos Vida'!AO333=0,"",Índice!$G$52*'Datos Vida'!AO333)</f>
        <v/>
      </c>
      <c r="AP31" s="36" t="str">
        <f>IF('Datos Vida'!AP333=0,"",Índice!$G$52*'Datos Vida'!AP333)</f>
        <v/>
      </c>
      <c r="AQ31" s="36">
        <f>Índice!$G$52*'Datos Vida'!AQ333</f>
        <v>48075.014704996844</v>
      </c>
      <c r="AR31" s="29"/>
      <c r="AS31" s="36">
        <f>Índice!$F$52*'Datos Vida'!AS333</f>
        <v>12236.191605827931</v>
      </c>
      <c r="AT31" s="60">
        <f t="shared" si="0"/>
        <v>2.9289197369301876</v>
      </c>
    </row>
    <row r="32" spans="2:46" x14ac:dyDescent="0.2">
      <c r="B32" s="62" t="str">
        <f>'Datos Vida'!B269</f>
        <v>204. Mixto o Dotal</v>
      </c>
      <c r="C32" s="36" t="str">
        <f>IF('Datos Vida'!C334=0,"",Índice!$G$52*'Datos Vida'!C334)</f>
        <v/>
      </c>
      <c r="D32" s="36" t="str">
        <f>IF('Datos Vida'!D334=0,"",Índice!$G$52*'Datos Vida'!D334)</f>
        <v/>
      </c>
      <c r="E32" s="36" t="str">
        <f>IF('Datos Vida'!E334=0,"",Índice!$G$52*'Datos Vida'!E334)</f>
        <v/>
      </c>
      <c r="F32" s="36" t="str">
        <f>IF('Datos Vida'!F334=0,"",Índice!$G$52*'Datos Vida'!F334)</f>
        <v/>
      </c>
      <c r="G32" s="36" t="str">
        <f>IF('Datos Vida'!G334=0,"",Índice!$G$52*'Datos Vida'!G334)</f>
        <v/>
      </c>
      <c r="H32" s="36" t="str">
        <f>IF('Datos Vida'!H334=0,"",Índice!$G$52*'Datos Vida'!H334)</f>
        <v/>
      </c>
      <c r="I32" s="36" t="str">
        <f>IF('Datos Vida'!I334=0,"",Índice!$G$52*'Datos Vida'!I334)</f>
        <v/>
      </c>
      <c r="J32" s="36" t="str">
        <f>IF('Datos Vida'!J334=0,"",Índice!$G$52*'Datos Vida'!J334)</f>
        <v/>
      </c>
      <c r="K32" s="36" t="str">
        <f>IF('Datos Vida'!K334=0,"",Índice!$G$52*'Datos Vida'!K334)</f>
        <v/>
      </c>
      <c r="L32" s="36" t="str">
        <f>IF('Datos Vida'!L334=0,"",Índice!$G$52*'Datos Vida'!L334)</f>
        <v/>
      </c>
      <c r="M32" s="36" t="str">
        <f>IF('Datos Vida'!M334=0,"",Índice!$G$52*'Datos Vida'!M334)</f>
        <v/>
      </c>
      <c r="N32" s="36" t="str">
        <f>IF('Datos Vida'!N334=0,"",Índice!$G$52*'Datos Vida'!N334)</f>
        <v/>
      </c>
      <c r="O32" s="36" t="str">
        <f>IF('Datos Vida'!O334=0,"",Índice!$G$52*'Datos Vida'!O334)</f>
        <v/>
      </c>
      <c r="P32" s="36" t="str">
        <f>IF('Datos Vida'!P334=0,"",Índice!$G$52*'Datos Vida'!P334)</f>
        <v/>
      </c>
      <c r="Q32" s="36" t="str">
        <f>IF('Datos Vida'!Q334=0,"",Índice!$G$52*'Datos Vida'!Q334)</f>
        <v/>
      </c>
      <c r="R32" s="36" t="str">
        <f>IF('Datos Vida'!R334=0,"",Índice!$G$52*'Datos Vida'!R334)</f>
        <v/>
      </c>
      <c r="S32" s="36" t="str">
        <f>IF('Datos Vida'!S334=0,"",Índice!$G$52*'Datos Vida'!S334)</f>
        <v/>
      </c>
      <c r="T32" s="36" t="str">
        <f>IF('Datos Vida'!T334=0,"",Índice!$G$52*'Datos Vida'!T334)</f>
        <v/>
      </c>
      <c r="U32" s="36" t="str">
        <f>IF('Datos Vida'!U334=0,"",Índice!$G$52*'Datos Vida'!U334)</f>
        <v/>
      </c>
      <c r="V32" s="36" t="str">
        <f>IF('Datos Vida'!V334=0,"",Índice!$G$52*'Datos Vida'!V334)</f>
        <v/>
      </c>
      <c r="W32" s="36" t="str">
        <f>IF('Datos Vida'!W334=0,"",Índice!$G$52*'Datos Vida'!W334)</f>
        <v/>
      </c>
      <c r="X32" s="36" t="str">
        <f>IF('Datos Vida'!X334=0,"",Índice!$G$52*'Datos Vida'!X334)</f>
        <v/>
      </c>
      <c r="Y32" s="36" t="str">
        <f>IF('Datos Vida'!Y334=0,"",Índice!$G$52*'Datos Vida'!Y334)</f>
        <v/>
      </c>
      <c r="Z32" s="36" t="str">
        <f>IF('Datos Vida'!Z334=0,"",Índice!$G$52*'Datos Vida'!Z334)</f>
        <v/>
      </c>
      <c r="AA32" s="36" t="str">
        <f>IF('Datos Vida'!AA334=0,"",Índice!$G$52*'Datos Vida'!AA334)</f>
        <v/>
      </c>
      <c r="AB32" s="36" t="str">
        <f>IF('Datos Vida'!AB334=0,"",Índice!$G$52*'Datos Vida'!AB334)</f>
        <v/>
      </c>
      <c r="AC32" s="36">
        <f>IF('Datos Vida'!AC334=0,"",Índice!$G$52*'Datos Vida'!AC334)</f>
        <v>16.839730332981006</v>
      </c>
      <c r="AD32" s="36" t="str">
        <f>IF('Datos Vida'!AD334=0,"",Índice!$G$52*'Datos Vida'!AD334)</f>
        <v/>
      </c>
      <c r="AE32" s="36" t="str">
        <f>IF('Datos Vida'!AE334=0,"",Índice!$G$52*'Datos Vida'!AE334)</f>
        <v/>
      </c>
      <c r="AF32" s="36" t="str">
        <f>IF('Datos Vida'!AF334=0,"",Índice!$G$52*'Datos Vida'!AF334)</f>
        <v/>
      </c>
      <c r="AG32" s="36" t="str">
        <f>IF('Datos Vida'!AG334=0,"",Índice!$G$52*'Datos Vida'!AG334)</f>
        <v/>
      </c>
      <c r="AH32" s="36" t="str">
        <f>IF('Datos Vida'!AH334=0,"",Índice!$G$52*'Datos Vida'!AH334)</f>
        <v/>
      </c>
      <c r="AI32" s="36" t="str">
        <f>IF('Datos Vida'!AI334=0,"",Índice!$G$52*'Datos Vida'!AI334)</f>
        <v/>
      </c>
      <c r="AJ32" s="36" t="str">
        <f>IF('Datos Vida'!AJ334=0,"",Índice!$G$52*'Datos Vida'!AJ334)</f>
        <v/>
      </c>
      <c r="AK32" s="36" t="str">
        <f>IF('Datos Vida'!AK334=0,"",Índice!$G$52*'Datos Vida'!AK334)</f>
        <v/>
      </c>
      <c r="AL32" s="36" t="str">
        <f>IF('Datos Vida'!AL334=0,"",Índice!$G$52*'Datos Vida'!AL334)</f>
        <v/>
      </c>
      <c r="AM32" s="36" t="str">
        <f>IF('Datos Vida'!AM334=0,"",Índice!$G$52*'Datos Vida'!AM334)</f>
        <v/>
      </c>
      <c r="AN32" s="36" t="str">
        <f>IF('Datos Vida'!AN334=0,"",Índice!$G$52*'Datos Vida'!AN334)</f>
        <v/>
      </c>
      <c r="AO32" s="36" t="str">
        <f>IF('Datos Vida'!AO334=0,"",Índice!$G$52*'Datos Vida'!AO334)</f>
        <v/>
      </c>
      <c r="AP32" s="36" t="str">
        <f>IF('Datos Vida'!AP334=0,"",Índice!$G$52*'Datos Vida'!AP334)</f>
        <v/>
      </c>
      <c r="AQ32" s="36">
        <f>Índice!$G$52*'Datos Vida'!AQ334</f>
        <v>16.839730332981006</v>
      </c>
      <c r="AR32" s="29"/>
      <c r="AS32" s="36">
        <f>Índice!$F$52*'Datos Vida'!AS334</f>
        <v>18.638018900979318</v>
      </c>
      <c r="AT32" s="60">
        <f t="shared" si="0"/>
        <v>-9.6484963211611707E-2</v>
      </c>
    </row>
    <row r="33" spans="2:46" x14ac:dyDescent="0.2">
      <c r="B33" s="62" t="str">
        <f>'Datos Vida'!B270</f>
        <v>205. Rentas Privadas y Otras Rentas</v>
      </c>
      <c r="C33" s="36" t="str">
        <f>IF('Datos Vida'!C335=0,"",Índice!$G$52*'Datos Vida'!C335)</f>
        <v/>
      </c>
      <c r="D33" s="36" t="str">
        <f>IF('Datos Vida'!D335=0,"",Índice!$G$52*'Datos Vida'!D335)</f>
        <v/>
      </c>
      <c r="E33" s="36" t="str">
        <f>IF('Datos Vida'!E335=0,"",Índice!$G$52*'Datos Vida'!E335)</f>
        <v/>
      </c>
      <c r="F33" s="36" t="str">
        <f>IF('Datos Vida'!F335=0,"",Índice!$G$52*'Datos Vida'!F335)</f>
        <v/>
      </c>
      <c r="G33" s="36" t="str">
        <f>IF('Datos Vida'!G335=0,"",Índice!$G$52*'Datos Vida'!G335)</f>
        <v/>
      </c>
      <c r="H33" s="36" t="str">
        <f>IF('Datos Vida'!H335=0,"",Índice!$G$52*'Datos Vida'!H335)</f>
        <v/>
      </c>
      <c r="I33" s="36" t="str">
        <f>IF('Datos Vida'!I335=0,"",Índice!$G$52*'Datos Vida'!I335)</f>
        <v/>
      </c>
      <c r="J33" s="36" t="str">
        <f>IF('Datos Vida'!J335=0,"",Índice!$G$52*'Datos Vida'!J335)</f>
        <v/>
      </c>
      <c r="K33" s="36" t="str">
        <f>IF('Datos Vida'!K335=0,"",Índice!$G$52*'Datos Vida'!K335)</f>
        <v/>
      </c>
      <c r="L33" s="36" t="str">
        <f>IF('Datos Vida'!L335=0,"",Índice!$G$52*'Datos Vida'!L335)</f>
        <v/>
      </c>
      <c r="M33" s="36" t="str">
        <f>IF('Datos Vida'!M335=0,"",Índice!$G$52*'Datos Vida'!M335)</f>
        <v/>
      </c>
      <c r="N33" s="36" t="str">
        <f>IF('Datos Vida'!N335=0,"",Índice!$G$52*'Datos Vida'!N335)</f>
        <v/>
      </c>
      <c r="O33" s="36" t="str">
        <f>IF('Datos Vida'!O335=0,"",Índice!$G$52*'Datos Vida'!O335)</f>
        <v/>
      </c>
      <c r="P33" s="36" t="str">
        <f>IF('Datos Vida'!P335=0,"",Índice!$G$52*'Datos Vida'!P335)</f>
        <v/>
      </c>
      <c r="Q33" s="36" t="str">
        <f>IF('Datos Vida'!Q335=0,"",Índice!$G$52*'Datos Vida'!Q335)</f>
        <v/>
      </c>
      <c r="R33" s="36" t="str">
        <f>IF('Datos Vida'!R335=0,"",Índice!$G$52*'Datos Vida'!R335)</f>
        <v/>
      </c>
      <c r="S33" s="36" t="str">
        <f>IF('Datos Vida'!S335=0,"",Índice!$G$52*'Datos Vida'!S335)</f>
        <v/>
      </c>
      <c r="T33" s="36" t="str">
        <f>IF('Datos Vida'!T335=0,"",Índice!$G$52*'Datos Vida'!T335)</f>
        <v/>
      </c>
      <c r="U33" s="36" t="str">
        <f>IF('Datos Vida'!U335=0,"",Índice!$G$52*'Datos Vida'!U335)</f>
        <v/>
      </c>
      <c r="V33" s="36" t="str">
        <f>IF('Datos Vida'!V335=0,"",Índice!$G$52*'Datos Vida'!V335)</f>
        <v/>
      </c>
      <c r="W33" s="36" t="str">
        <f>IF('Datos Vida'!W335=0,"",Índice!$G$52*'Datos Vida'!W335)</f>
        <v/>
      </c>
      <c r="X33" s="36" t="str">
        <f>IF('Datos Vida'!X335=0,"",Índice!$G$52*'Datos Vida'!X335)</f>
        <v/>
      </c>
      <c r="Y33" s="36" t="str">
        <f>IF('Datos Vida'!Y335=0,"",Índice!$G$52*'Datos Vida'!Y335)</f>
        <v/>
      </c>
      <c r="Z33" s="36" t="str">
        <f>IF('Datos Vida'!Z335=0,"",Índice!$G$52*'Datos Vida'!Z335)</f>
        <v/>
      </c>
      <c r="AA33" s="36" t="str">
        <f>IF('Datos Vida'!AA335=0,"",Índice!$G$52*'Datos Vida'!AA335)</f>
        <v/>
      </c>
      <c r="AB33" s="36" t="str">
        <f>IF('Datos Vida'!AB335=0,"",Índice!$G$52*'Datos Vida'!AB335)</f>
        <v/>
      </c>
      <c r="AC33" s="36" t="str">
        <f>IF('Datos Vida'!AC335=0,"",Índice!$G$52*'Datos Vida'!AC335)</f>
        <v/>
      </c>
      <c r="AD33" s="36" t="str">
        <f>IF('Datos Vida'!AD335=0,"",Índice!$G$52*'Datos Vida'!AD335)</f>
        <v/>
      </c>
      <c r="AE33" s="36" t="str">
        <f>IF('Datos Vida'!AE335=0,"",Índice!$G$52*'Datos Vida'!AE335)</f>
        <v/>
      </c>
      <c r="AF33" s="36" t="str">
        <f>IF('Datos Vida'!AF335=0,"",Índice!$G$52*'Datos Vida'!AF335)</f>
        <v/>
      </c>
      <c r="AG33" s="36" t="str">
        <f>IF('Datos Vida'!AG335=0,"",Índice!$G$52*'Datos Vida'!AG335)</f>
        <v/>
      </c>
      <c r="AH33" s="36" t="str">
        <f>IF('Datos Vida'!AH335=0,"",Índice!$G$52*'Datos Vida'!AH335)</f>
        <v/>
      </c>
      <c r="AI33" s="36" t="str">
        <f>IF('Datos Vida'!AI335=0,"",Índice!$G$52*'Datos Vida'!AI335)</f>
        <v/>
      </c>
      <c r="AJ33" s="36" t="str">
        <f>IF('Datos Vida'!AJ335=0,"",Índice!$G$52*'Datos Vida'!AJ335)</f>
        <v/>
      </c>
      <c r="AK33" s="36" t="str">
        <f>IF('Datos Vida'!AK335=0,"",Índice!$G$52*'Datos Vida'!AK335)</f>
        <v/>
      </c>
      <c r="AL33" s="36" t="str">
        <f>IF('Datos Vida'!AL335=0,"",Índice!$G$52*'Datos Vida'!AL335)</f>
        <v/>
      </c>
      <c r="AM33" s="36" t="str">
        <f>IF('Datos Vida'!AM335=0,"",Índice!$G$52*'Datos Vida'!AM335)</f>
        <v/>
      </c>
      <c r="AN33" s="36" t="str">
        <f>IF('Datos Vida'!AN335=0,"",Índice!$G$52*'Datos Vida'!AN335)</f>
        <v/>
      </c>
      <c r="AO33" s="36" t="str">
        <f>IF('Datos Vida'!AO335=0,"",Índice!$G$52*'Datos Vida'!AO335)</f>
        <v/>
      </c>
      <c r="AP33" s="36" t="str">
        <f>IF('Datos Vida'!AP335=0,"",Índice!$G$52*'Datos Vida'!AP335)</f>
        <v/>
      </c>
      <c r="AQ33" s="36">
        <f>Índice!$G$52*'Datos Vida'!AQ335</f>
        <v>0</v>
      </c>
      <c r="AR33" s="29"/>
      <c r="AS33" s="36">
        <f>Índice!$F$52*'Datos Vida'!AS335</f>
        <v>0</v>
      </c>
      <c r="AT33" s="60" t="str">
        <f t="shared" si="0"/>
        <v/>
      </c>
    </row>
    <row r="34" spans="2:46" x14ac:dyDescent="0.2">
      <c r="B34" s="62" t="str">
        <f>'Datos Vida'!B271</f>
        <v>206. Dotal puro o Capital Diferido</v>
      </c>
      <c r="C34" s="36" t="str">
        <f>IF('Datos Vida'!C336=0,"",Índice!$G$52*'Datos Vida'!C336)</f>
        <v/>
      </c>
      <c r="D34" s="36" t="str">
        <f>IF('Datos Vida'!D336=0,"",Índice!$G$52*'Datos Vida'!D336)</f>
        <v/>
      </c>
      <c r="E34" s="36" t="str">
        <f>IF('Datos Vida'!E336=0,"",Índice!$G$52*'Datos Vida'!E336)</f>
        <v/>
      </c>
      <c r="F34" s="36" t="str">
        <f>IF('Datos Vida'!F336=0,"",Índice!$G$52*'Datos Vida'!F336)</f>
        <v/>
      </c>
      <c r="G34" s="36" t="str">
        <f>IF('Datos Vida'!G336=0,"",Índice!$G$52*'Datos Vida'!G336)</f>
        <v/>
      </c>
      <c r="H34" s="36" t="str">
        <f>IF('Datos Vida'!H336=0,"",Índice!$G$52*'Datos Vida'!H336)</f>
        <v/>
      </c>
      <c r="I34" s="36" t="str">
        <f>IF('Datos Vida'!I336=0,"",Índice!$G$52*'Datos Vida'!I336)</f>
        <v/>
      </c>
      <c r="J34" s="36" t="str">
        <f>IF('Datos Vida'!J336=0,"",Índice!$G$52*'Datos Vida'!J336)</f>
        <v/>
      </c>
      <c r="K34" s="36" t="str">
        <f>IF('Datos Vida'!K336=0,"",Índice!$G$52*'Datos Vida'!K336)</f>
        <v/>
      </c>
      <c r="L34" s="36" t="str">
        <f>IF('Datos Vida'!L336=0,"",Índice!$G$52*'Datos Vida'!L336)</f>
        <v/>
      </c>
      <c r="M34" s="36" t="str">
        <f>IF('Datos Vida'!M336=0,"",Índice!$G$52*'Datos Vida'!M336)</f>
        <v/>
      </c>
      <c r="N34" s="36" t="str">
        <f>IF('Datos Vida'!N336=0,"",Índice!$G$52*'Datos Vida'!N336)</f>
        <v/>
      </c>
      <c r="O34" s="36" t="str">
        <f>IF('Datos Vida'!O336=0,"",Índice!$G$52*'Datos Vida'!O336)</f>
        <v/>
      </c>
      <c r="P34" s="36" t="str">
        <f>IF('Datos Vida'!P336=0,"",Índice!$G$52*'Datos Vida'!P336)</f>
        <v/>
      </c>
      <c r="Q34" s="36" t="str">
        <f>IF('Datos Vida'!Q336=0,"",Índice!$G$52*'Datos Vida'!Q336)</f>
        <v/>
      </c>
      <c r="R34" s="36" t="str">
        <f>IF('Datos Vida'!R336=0,"",Índice!$G$52*'Datos Vida'!R336)</f>
        <v/>
      </c>
      <c r="S34" s="36" t="str">
        <f>IF('Datos Vida'!S336=0,"",Índice!$G$52*'Datos Vida'!S336)</f>
        <v/>
      </c>
      <c r="T34" s="36" t="str">
        <f>IF('Datos Vida'!T336=0,"",Índice!$G$52*'Datos Vida'!T336)</f>
        <v/>
      </c>
      <c r="U34" s="36" t="str">
        <f>IF('Datos Vida'!U336=0,"",Índice!$G$52*'Datos Vida'!U336)</f>
        <v/>
      </c>
      <c r="V34" s="36" t="str">
        <f>IF('Datos Vida'!V336=0,"",Índice!$G$52*'Datos Vida'!V336)</f>
        <v/>
      </c>
      <c r="W34" s="36" t="str">
        <f>IF('Datos Vida'!W336=0,"",Índice!$G$52*'Datos Vida'!W336)</f>
        <v/>
      </c>
      <c r="X34" s="36" t="str">
        <f>IF('Datos Vida'!X336=0,"",Índice!$G$52*'Datos Vida'!X336)</f>
        <v/>
      </c>
      <c r="Y34" s="36" t="str">
        <f>IF('Datos Vida'!Y336=0,"",Índice!$G$52*'Datos Vida'!Y336)</f>
        <v/>
      </c>
      <c r="Z34" s="36" t="str">
        <f>IF('Datos Vida'!Z336=0,"",Índice!$G$52*'Datos Vida'!Z336)</f>
        <v/>
      </c>
      <c r="AA34" s="36" t="str">
        <f>IF('Datos Vida'!AA336=0,"",Índice!$G$52*'Datos Vida'!AA336)</f>
        <v/>
      </c>
      <c r="AB34" s="36" t="str">
        <f>IF('Datos Vida'!AB336=0,"",Índice!$G$52*'Datos Vida'!AB336)</f>
        <v/>
      </c>
      <c r="AC34" s="36" t="str">
        <f>IF('Datos Vida'!AC336=0,"",Índice!$G$52*'Datos Vida'!AC336)</f>
        <v/>
      </c>
      <c r="AD34" s="36" t="str">
        <f>IF('Datos Vida'!AD336=0,"",Índice!$G$52*'Datos Vida'!AD336)</f>
        <v/>
      </c>
      <c r="AE34" s="36" t="str">
        <f>IF('Datos Vida'!AE336=0,"",Índice!$G$52*'Datos Vida'!AE336)</f>
        <v/>
      </c>
      <c r="AF34" s="36" t="str">
        <f>IF('Datos Vida'!AF336=0,"",Índice!$G$52*'Datos Vida'!AF336)</f>
        <v/>
      </c>
      <c r="AG34" s="36" t="str">
        <f>IF('Datos Vida'!AG336=0,"",Índice!$G$52*'Datos Vida'!AG336)</f>
        <v/>
      </c>
      <c r="AH34" s="36" t="str">
        <f>IF('Datos Vida'!AH336=0,"",Índice!$G$52*'Datos Vida'!AH336)</f>
        <v/>
      </c>
      <c r="AI34" s="36" t="str">
        <f>IF('Datos Vida'!AI336=0,"",Índice!$G$52*'Datos Vida'!AI336)</f>
        <v/>
      </c>
      <c r="AJ34" s="36" t="str">
        <f>IF('Datos Vida'!AJ336=0,"",Índice!$G$52*'Datos Vida'!AJ336)</f>
        <v/>
      </c>
      <c r="AK34" s="36" t="str">
        <f>IF('Datos Vida'!AK336=0,"",Índice!$G$52*'Datos Vida'!AK336)</f>
        <v/>
      </c>
      <c r="AL34" s="36" t="str">
        <f>IF('Datos Vida'!AL336=0,"",Índice!$G$52*'Datos Vida'!AL336)</f>
        <v/>
      </c>
      <c r="AM34" s="36" t="str">
        <f>IF('Datos Vida'!AM336=0,"",Índice!$G$52*'Datos Vida'!AM336)</f>
        <v/>
      </c>
      <c r="AN34" s="36" t="str">
        <f>IF('Datos Vida'!AN336=0,"",Índice!$G$52*'Datos Vida'!AN336)</f>
        <v/>
      </c>
      <c r="AO34" s="36" t="str">
        <f>IF('Datos Vida'!AO336=0,"",Índice!$G$52*'Datos Vida'!AO336)</f>
        <v/>
      </c>
      <c r="AP34" s="36" t="str">
        <f>IF('Datos Vida'!AP336=0,"",Índice!$G$52*'Datos Vida'!AP336)</f>
        <v/>
      </c>
      <c r="AQ34" s="36">
        <f>Índice!$G$52*'Datos Vida'!AQ336</f>
        <v>0</v>
      </c>
      <c r="AR34" s="29"/>
      <c r="AS34" s="36">
        <f>Índice!$F$52*'Datos Vida'!AS336</f>
        <v>0</v>
      </c>
      <c r="AT34" s="60" t="str">
        <f t="shared" si="0"/>
        <v/>
      </c>
    </row>
    <row r="35" spans="2:46" x14ac:dyDescent="0.2">
      <c r="B35" s="62" t="str">
        <f>'Datos Vida'!B272</f>
        <v>207. Protección Familiar</v>
      </c>
      <c r="C35" s="36" t="str">
        <f>IF('Datos Vida'!C337=0,"",Índice!$G$52*'Datos Vida'!C337)</f>
        <v/>
      </c>
      <c r="D35" s="36" t="str">
        <f>IF('Datos Vida'!D337=0,"",Índice!$G$52*'Datos Vida'!D337)</f>
        <v/>
      </c>
      <c r="E35" s="36" t="str">
        <f>IF('Datos Vida'!E337=0,"",Índice!$G$52*'Datos Vida'!E337)</f>
        <v/>
      </c>
      <c r="F35" s="36" t="str">
        <f>IF('Datos Vida'!F337=0,"",Índice!$G$52*'Datos Vida'!F337)</f>
        <v/>
      </c>
      <c r="G35" s="36">
        <f>IF('Datos Vida'!G337=0,"",Índice!$G$52*'Datos Vida'!G337)</f>
        <v>10.750211687317167</v>
      </c>
      <c r="H35" s="36" t="str">
        <f>IF('Datos Vida'!H337=0,"",Índice!$G$52*'Datos Vida'!H337)</f>
        <v/>
      </c>
      <c r="I35" s="36" t="str">
        <f>IF('Datos Vida'!I337=0,"",Índice!$G$52*'Datos Vida'!I337)</f>
        <v/>
      </c>
      <c r="J35" s="36" t="str">
        <f>IF('Datos Vida'!J337=0,"",Índice!$G$52*'Datos Vida'!J337)</f>
        <v/>
      </c>
      <c r="K35" s="36" t="str">
        <f>IF('Datos Vida'!K337=0,"",Índice!$G$52*'Datos Vida'!K337)</f>
        <v/>
      </c>
      <c r="L35" s="36">
        <f>IF('Datos Vida'!L337=0,"",Índice!$G$52*'Datos Vida'!L337)</f>
        <v>11732.3591917882</v>
      </c>
      <c r="M35" s="36" t="str">
        <f>IF('Datos Vida'!M337=0,"",Índice!$G$52*'Datos Vida'!M337)</f>
        <v/>
      </c>
      <c r="N35" s="36" t="str">
        <f>IF('Datos Vida'!N337=0,"",Índice!$G$52*'Datos Vida'!N337)</f>
        <v/>
      </c>
      <c r="O35" s="36" t="str">
        <f>IF('Datos Vida'!O337=0,"",Índice!$G$52*'Datos Vida'!O337)</f>
        <v/>
      </c>
      <c r="P35" s="36" t="str">
        <f>IF('Datos Vida'!P337=0,"",Índice!$G$52*'Datos Vida'!P337)</f>
        <v/>
      </c>
      <c r="Q35" s="36" t="str">
        <f>IF('Datos Vida'!Q337=0,"",Índice!$G$52*'Datos Vida'!Q337)</f>
        <v/>
      </c>
      <c r="R35" s="36">
        <f>IF('Datos Vida'!R337=0,"",Índice!$G$52*'Datos Vida'!R337)</f>
        <v>3.7421622962180008</v>
      </c>
      <c r="S35" s="36" t="str">
        <f>IF('Datos Vida'!S337=0,"",Índice!$G$52*'Datos Vida'!S337)</f>
        <v/>
      </c>
      <c r="T35" s="36" t="str">
        <f>IF('Datos Vida'!T337=0,"",Índice!$G$52*'Datos Vida'!T337)</f>
        <v/>
      </c>
      <c r="U35" s="36" t="str">
        <f>IF('Datos Vida'!U337=0,"",Índice!$G$52*'Datos Vida'!U337)</f>
        <v/>
      </c>
      <c r="V35" s="36" t="str">
        <f>IF('Datos Vida'!V337=0,"",Índice!$G$52*'Datos Vida'!V337)</f>
        <v/>
      </c>
      <c r="W35" s="36" t="str">
        <f>IF('Datos Vida'!W337=0,"",Índice!$G$52*'Datos Vida'!W337)</f>
        <v/>
      </c>
      <c r="X35" s="36" t="str">
        <f>IF('Datos Vida'!X337=0,"",Índice!$G$52*'Datos Vida'!X337)</f>
        <v/>
      </c>
      <c r="Y35" s="36" t="str">
        <f>IF('Datos Vida'!Y337=0,"",Índice!$G$52*'Datos Vida'!Y337)</f>
        <v/>
      </c>
      <c r="Z35" s="36" t="str">
        <f>IF('Datos Vida'!Z337=0,"",Índice!$G$52*'Datos Vida'!Z337)</f>
        <v/>
      </c>
      <c r="AA35" s="36">
        <f>IF('Datos Vida'!AA337=0,"",Índice!$G$52*'Datos Vida'!AA337)</f>
        <v>2538.5808427825768</v>
      </c>
      <c r="AB35" s="36" t="str">
        <f>IF('Datos Vida'!AB337=0,"",Índice!$G$52*'Datos Vida'!AB337)</f>
        <v/>
      </c>
      <c r="AC35" s="36" t="str">
        <f>IF('Datos Vida'!AC337=0,"",Índice!$G$52*'Datos Vida'!AC337)</f>
        <v/>
      </c>
      <c r="AD35" s="36" t="str">
        <f>IF('Datos Vida'!AD337=0,"",Índice!$G$52*'Datos Vida'!AD337)</f>
        <v/>
      </c>
      <c r="AE35" s="36" t="str">
        <f>IF('Datos Vida'!AE337=0,"",Índice!$G$52*'Datos Vida'!AE337)</f>
        <v/>
      </c>
      <c r="AF35" s="36" t="str">
        <f>IF('Datos Vida'!AF337=0,"",Índice!$G$52*'Datos Vida'!AF337)</f>
        <v/>
      </c>
      <c r="AG35" s="36" t="str">
        <f>IF('Datos Vida'!AG337=0,"",Índice!$G$52*'Datos Vida'!AG337)</f>
        <v/>
      </c>
      <c r="AH35" s="36" t="str">
        <f>IF('Datos Vida'!AH337=0,"",Índice!$G$52*'Datos Vida'!AH337)</f>
        <v/>
      </c>
      <c r="AI35" s="36" t="str">
        <f>IF('Datos Vida'!AI337=0,"",Índice!$G$52*'Datos Vida'!AI337)</f>
        <v/>
      </c>
      <c r="AJ35" s="36">
        <f>IF('Datos Vida'!AJ337=0,"",Índice!$G$52*'Datos Vida'!AJ337)</f>
        <v>16726.002618833216</v>
      </c>
      <c r="AK35" s="36">
        <f>IF('Datos Vida'!AK337=0,"",Índice!$G$52*'Datos Vida'!AK337)</f>
        <v>0.37421622962180012</v>
      </c>
      <c r="AL35" s="36" t="str">
        <f>IF('Datos Vida'!AL337=0,"",Índice!$G$52*'Datos Vida'!AL337)</f>
        <v/>
      </c>
      <c r="AM35" s="36" t="str">
        <f>IF('Datos Vida'!AM337=0,"",Índice!$G$52*'Datos Vida'!AM337)</f>
        <v/>
      </c>
      <c r="AN35" s="36" t="str">
        <f>IF('Datos Vida'!AN337=0,"",Índice!$G$52*'Datos Vida'!AN337)</f>
        <v/>
      </c>
      <c r="AO35" s="36" t="str">
        <f>IF('Datos Vida'!AO337=0,"",Índice!$G$52*'Datos Vida'!AO337)</f>
        <v/>
      </c>
      <c r="AP35" s="36" t="str">
        <f>IF('Datos Vida'!AP337=0,"",Índice!$G$52*'Datos Vida'!AP337)</f>
        <v/>
      </c>
      <c r="AQ35" s="36">
        <f>Índice!$G$52*'Datos Vida'!AQ337</f>
        <v>31011.80924361715</v>
      </c>
      <c r="AR35" s="29"/>
      <c r="AS35" s="36">
        <f>Índice!$F$52*'Datos Vida'!AS337</f>
        <v>25422.502557919481</v>
      </c>
      <c r="AT35" s="60">
        <f t="shared" si="0"/>
        <v>0.21985666725625008</v>
      </c>
    </row>
    <row r="36" spans="2:46" x14ac:dyDescent="0.2">
      <c r="B36" s="62" t="str">
        <f>'Datos Vida'!B273</f>
        <v>208. Incapacidad o Invalidez</v>
      </c>
      <c r="C36" s="36" t="str">
        <f>IF('Datos Vida'!C338=0,"",Índice!$G$52*'Datos Vida'!C338)</f>
        <v/>
      </c>
      <c r="D36" s="36" t="str">
        <f>IF('Datos Vida'!D338=0,"",Índice!$G$52*'Datos Vida'!D338)</f>
        <v/>
      </c>
      <c r="E36" s="36" t="str">
        <f>IF('Datos Vida'!E338=0,"",Índice!$G$52*'Datos Vida'!E338)</f>
        <v/>
      </c>
      <c r="F36" s="36">
        <f>IF('Datos Vida'!F338=0,"",Índice!$G$52*'Datos Vida'!F338)</f>
        <v>1357.9286383257975</v>
      </c>
      <c r="G36" s="36">
        <f>IF('Datos Vida'!G338=0,"",Índice!$G$52*'Datos Vida'!G338)</f>
        <v>31015.687484542319</v>
      </c>
      <c r="H36" s="36" t="str">
        <f>IF('Datos Vida'!H338=0,"",Índice!$G$52*'Datos Vida'!H338)</f>
        <v/>
      </c>
      <c r="I36" s="36">
        <f>IF('Datos Vida'!I338=0,"",Índice!$G$52*'Datos Vida'!I338)</f>
        <v>1444.7468035980551</v>
      </c>
      <c r="J36" s="36">
        <f>IF('Datos Vida'!J338=0,"",Índice!$G$52*'Datos Vida'!J338)</f>
        <v>8482.5293751235349</v>
      </c>
      <c r="K36" s="36" t="str">
        <f>IF('Datos Vida'!K338=0,"",Índice!$G$52*'Datos Vida'!K338)</f>
        <v/>
      </c>
      <c r="L36" s="36">
        <f>IF('Datos Vida'!L338=0,"",Índice!$G$52*'Datos Vida'!L338)</f>
        <v>7891.880086151381</v>
      </c>
      <c r="M36" s="36" t="str">
        <f>IF('Datos Vida'!M338=0,"",Índice!$G$52*'Datos Vida'!M338)</f>
        <v/>
      </c>
      <c r="N36" s="36" t="str">
        <f>IF('Datos Vida'!N338=0,"",Índice!$G$52*'Datos Vida'!N338)</f>
        <v/>
      </c>
      <c r="O36" s="36" t="str">
        <f>IF('Datos Vida'!O338=0,"",Índice!$G$52*'Datos Vida'!O338)</f>
        <v/>
      </c>
      <c r="P36" s="36">
        <f>IF('Datos Vida'!P338=0,"",Índice!$G$52*'Datos Vida'!P338)</f>
        <v>18.710811481090005</v>
      </c>
      <c r="Q36" s="36" t="str">
        <f>IF('Datos Vida'!Q338=0,"",Índice!$G$52*'Datos Vida'!Q338)</f>
        <v/>
      </c>
      <c r="R36" s="36">
        <f>IF('Datos Vida'!R338=0,"",Índice!$G$52*'Datos Vida'!R338)</f>
        <v>6050.4980988114557</v>
      </c>
      <c r="S36" s="36" t="str">
        <f>IF('Datos Vida'!S338=0,"",Índice!$G$52*'Datos Vida'!S338)</f>
        <v/>
      </c>
      <c r="T36" s="36" t="str">
        <f>IF('Datos Vida'!T338=0,"",Índice!$G$52*'Datos Vida'!T338)</f>
        <v/>
      </c>
      <c r="U36" s="36">
        <f>IF('Datos Vida'!U338=0,"",Índice!$G$52*'Datos Vida'!U338)</f>
        <v>4040.7188081417207</v>
      </c>
      <c r="V36" s="36" t="str">
        <f>IF('Datos Vida'!V338=0,"",Índice!$G$52*'Datos Vida'!V338)</f>
        <v/>
      </c>
      <c r="W36" s="36" t="str">
        <f>IF('Datos Vida'!W338=0,"",Índice!$G$52*'Datos Vida'!W338)</f>
        <v/>
      </c>
      <c r="X36" s="36" t="str">
        <f>IF('Datos Vida'!X338=0,"",Índice!$G$52*'Datos Vida'!X338)</f>
        <v/>
      </c>
      <c r="Y36" s="36" t="str">
        <f>IF('Datos Vida'!Y338=0,"",Índice!$G$52*'Datos Vida'!Y338)</f>
        <v/>
      </c>
      <c r="Z36" s="36">
        <f>IF('Datos Vida'!Z338=0,"",Índice!$G$52*'Datos Vida'!Z338)</f>
        <v>31240.625458202259</v>
      </c>
      <c r="AA36" s="36" t="str">
        <f>IF('Datos Vida'!AA338=0,"",Índice!$G$52*'Datos Vida'!AA338)</f>
        <v/>
      </c>
      <c r="AB36" s="36" t="str">
        <f>IF('Datos Vida'!AB338=0,"",Índice!$G$52*'Datos Vida'!AB338)</f>
        <v/>
      </c>
      <c r="AC36" s="36">
        <f>IF('Datos Vida'!AC338=0,"",Índice!$G$52*'Datos Vida'!AC338)</f>
        <v>89.913954080947065</v>
      </c>
      <c r="AD36" s="36" t="str">
        <f>IF('Datos Vida'!AD338=0,"",Índice!$G$52*'Datos Vida'!AD338)</f>
        <v/>
      </c>
      <c r="AE36" s="36" t="str">
        <f>IF('Datos Vida'!AE338=0,"",Índice!$G$52*'Datos Vida'!AE338)</f>
        <v/>
      </c>
      <c r="AF36" s="36" t="str">
        <f>IF('Datos Vida'!AF338=0,"",Índice!$G$52*'Datos Vida'!AF338)</f>
        <v/>
      </c>
      <c r="AG36" s="36">
        <f>IF('Datos Vida'!AG338=0,"",Índice!$G$52*'Datos Vida'!AG338)</f>
        <v>365.84739394116713</v>
      </c>
      <c r="AH36" s="36">
        <f>IF('Datos Vida'!AH338=0,"",Índice!$G$52*'Datos Vida'!AH338)</f>
        <v>7388.627296624536</v>
      </c>
      <c r="AI36" s="36">
        <f>IF('Datos Vida'!AI338=0,"",Índice!$G$52*'Datos Vida'!AI338)</f>
        <v>656.61340435730574</v>
      </c>
      <c r="AJ36" s="36">
        <f>IF('Datos Vida'!AJ338=0,"",Índice!$G$52*'Datos Vida'!AJ338)</f>
        <v>13595.173563188282</v>
      </c>
      <c r="AK36" s="36">
        <f>IF('Datos Vida'!AK338=0,"",Índice!$G$52*'Datos Vida'!AK338)</f>
        <v>245.99614149047605</v>
      </c>
      <c r="AL36" s="36" t="str">
        <f>IF('Datos Vida'!AL338=0,"",Índice!$G$52*'Datos Vida'!AL338)</f>
        <v/>
      </c>
      <c r="AM36" s="36" t="str">
        <f>IF('Datos Vida'!AM338=0,"",Índice!$G$52*'Datos Vida'!AM338)</f>
        <v/>
      </c>
      <c r="AN36" s="36" t="str">
        <f>IF('Datos Vida'!AN338=0,"",Índice!$G$52*'Datos Vida'!AN338)</f>
        <v/>
      </c>
      <c r="AO36" s="36" t="str">
        <f>IF('Datos Vida'!AO338=0,"",Índice!$G$52*'Datos Vida'!AO338)</f>
        <v/>
      </c>
      <c r="AP36" s="36" t="str">
        <f>IF('Datos Vida'!AP338=0,"",Índice!$G$52*'Datos Vida'!AP338)</f>
        <v/>
      </c>
      <c r="AQ36" s="36">
        <f>Índice!$G$52*'Datos Vida'!AQ338</f>
        <v>113885.49731806033</v>
      </c>
      <c r="AR36" s="29"/>
      <c r="AS36" s="36">
        <f>Índice!$F$52*'Datos Vida'!AS338</f>
        <v>135198.68547766132</v>
      </c>
      <c r="AT36" s="60">
        <f t="shared" si="0"/>
        <v>-0.15764345699294935</v>
      </c>
    </row>
    <row r="37" spans="2:46" x14ac:dyDescent="0.2">
      <c r="B37" s="62" t="str">
        <f>'Datos Vida'!B274</f>
        <v>209. Salud</v>
      </c>
      <c r="C37" s="36" t="str">
        <f>IF('Datos Vida'!C339=0,"",Índice!$G$52*'Datos Vida'!C339)</f>
        <v/>
      </c>
      <c r="D37" s="36">
        <f>IF('Datos Vida'!D339=0,"",Índice!$G$52*'Datos Vida'!D339)</f>
        <v>840.35357310160964</v>
      </c>
      <c r="E37" s="36">
        <f>IF('Datos Vida'!E339=0,"",Índice!$G$52*'Datos Vida'!E339)</f>
        <v>1059.6442836599845</v>
      </c>
      <c r="F37" s="36">
        <f>IF('Datos Vida'!F339=0,"",Índice!$G$52*'Datos Vida'!F339)</f>
        <v>273788.87468757201</v>
      </c>
      <c r="G37" s="36">
        <f>IF('Datos Vida'!G339=0,"",Índice!$G$52*'Datos Vida'!G339)</f>
        <v>457545.74708357989</v>
      </c>
      <c r="H37" s="36" t="str">
        <f>IF('Datos Vida'!H339=0,"",Índice!$G$52*'Datos Vida'!H339)</f>
        <v/>
      </c>
      <c r="I37" s="36">
        <f>IF('Datos Vida'!I339=0,"",Índice!$G$52*'Datos Vida'!I339)</f>
        <v>101854.61563400565</v>
      </c>
      <c r="J37" s="36">
        <f>IF('Datos Vida'!J339=0,"",Índice!$G$52*'Datos Vida'!J339)</f>
        <v>500087.53257807432</v>
      </c>
      <c r="K37" s="36" t="str">
        <f>IF('Datos Vida'!K339=0,"",Índice!$G$52*'Datos Vida'!K339)</f>
        <v/>
      </c>
      <c r="L37" s="36">
        <f>IF('Datos Vida'!L339=0,"",Índice!$G$52*'Datos Vida'!L339)</f>
        <v>496150.19950827991</v>
      </c>
      <c r="M37" s="36" t="str">
        <f>IF('Datos Vida'!M339=0,"",Índice!$G$52*'Datos Vida'!M339)</f>
        <v/>
      </c>
      <c r="N37" s="36" t="str">
        <f>IF('Datos Vida'!N339=0,"",Índice!$G$52*'Datos Vida'!N339)</f>
        <v/>
      </c>
      <c r="O37" s="36" t="str">
        <f>IF('Datos Vida'!O339=0,"",Índice!$G$52*'Datos Vida'!O339)</f>
        <v/>
      </c>
      <c r="P37" s="36">
        <f>IF('Datos Vida'!P339=0,"",Índice!$G$52*'Datos Vida'!P339)</f>
        <v>9861.5161812798669</v>
      </c>
      <c r="Q37" s="36" t="str">
        <f>IF('Datos Vida'!Q339=0,"",Índice!$G$52*'Datos Vida'!Q339)</f>
        <v/>
      </c>
      <c r="R37" s="36">
        <f>IF('Datos Vida'!R339=0,"",Índice!$G$52*'Datos Vida'!R339)</f>
        <v>360662.04974558402</v>
      </c>
      <c r="S37" s="36" t="str">
        <f>IF('Datos Vida'!S339=0,"",Índice!$G$52*'Datos Vida'!S339)</f>
        <v/>
      </c>
      <c r="T37" s="36" t="str">
        <f>IF('Datos Vida'!T339=0,"",Índice!$G$52*'Datos Vida'!T339)</f>
        <v/>
      </c>
      <c r="U37" s="36">
        <f>IF('Datos Vida'!U339=0,"",Índice!$G$52*'Datos Vida'!U339)</f>
        <v>11090.85051524472</v>
      </c>
      <c r="V37" s="36" t="str">
        <f>IF('Datos Vida'!V339=0,"",Índice!$G$52*'Datos Vida'!V339)</f>
        <v/>
      </c>
      <c r="W37" s="36" t="str">
        <f>IF('Datos Vida'!W339=0,"",Índice!$G$52*'Datos Vida'!W339)</f>
        <v/>
      </c>
      <c r="X37" s="36" t="str">
        <f>IF('Datos Vida'!X339=0,"",Índice!$G$52*'Datos Vida'!X339)</f>
        <v/>
      </c>
      <c r="Y37" s="36">
        <f>IF('Datos Vida'!Y339=0,"",Índice!$G$52*'Datos Vida'!Y339)</f>
        <v>1178.3728874218102</v>
      </c>
      <c r="Z37" s="36">
        <f>IF('Datos Vida'!Z339=0,"",Índice!$G$52*'Datos Vida'!Z339)</f>
        <v>866926.46344911028</v>
      </c>
      <c r="AA37" s="36" t="str">
        <f>IF('Datos Vida'!AA339=0,"",Índice!$G$52*'Datos Vida'!AA339)</f>
        <v/>
      </c>
      <c r="AB37" s="36" t="str">
        <f>IF('Datos Vida'!AB339=0,"",Índice!$G$52*'Datos Vida'!AB339)</f>
        <v/>
      </c>
      <c r="AC37" s="36" t="str">
        <f>IF('Datos Vida'!AC339=0,"",Índice!$G$52*'Datos Vida'!AC339)</f>
        <v/>
      </c>
      <c r="AD37" s="36" t="str">
        <f>IF('Datos Vida'!AD339=0,"",Índice!$G$52*'Datos Vida'!AD339)</f>
        <v/>
      </c>
      <c r="AE37" s="36">
        <f>IF('Datos Vida'!AE339=0,"",Índice!$G$52*'Datos Vida'!AE339)</f>
        <v>309.06858601036851</v>
      </c>
      <c r="AF37" s="36" t="str">
        <f>IF('Datos Vida'!AF339=0,"",Índice!$G$52*'Datos Vida'!AF339)</f>
        <v/>
      </c>
      <c r="AG37" s="36" t="str">
        <f>IF('Datos Vida'!AG339=0,"",Índice!$G$52*'Datos Vida'!AG339)</f>
        <v/>
      </c>
      <c r="AH37" s="36">
        <f>IF('Datos Vida'!AH339=0,"",Índice!$G$52*'Datos Vida'!AH339)</f>
        <v>425501.47526243614</v>
      </c>
      <c r="AI37" s="36" t="str">
        <f>IF('Datos Vida'!AI339=0,"",Índice!$G$52*'Datos Vida'!AI339)</f>
        <v/>
      </c>
      <c r="AJ37" s="36">
        <f>IF('Datos Vida'!AJ339=0,"",Índice!$G$52*'Datos Vida'!AJ339)</f>
        <v>265110.42610641284</v>
      </c>
      <c r="AK37" s="36">
        <f>IF('Datos Vida'!AK339=0,"",Índice!$G$52*'Datos Vida'!AK339)</f>
        <v>97.024062443761267</v>
      </c>
      <c r="AL37" s="36" t="str">
        <f>IF('Datos Vida'!AL339=0,"",Índice!$G$52*'Datos Vida'!AL339)</f>
        <v/>
      </c>
      <c r="AM37" s="36" t="str">
        <f>IF('Datos Vida'!AM339=0,"",Índice!$G$52*'Datos Vida'!AM339)</f>
        <v/>
      </c>
      <c r="AN37" s="36" t="str">
        <f>IF('Datos Vida'!AN339=0,"",Índice!$G$52*'Datos Vida'!AN339)</f>
        <v/>
      </c>
      <c r="AO37" s="36" t="str">
        <f>IF('Datos Vida'!AO339=0,"",Índice!$G$52*'Datos Vida'!AO339)</f>
        <v/>
      </c>
      <c r="AP37" s="36" t="str">
        <f>IF('Datos Vida'!AP339=0,"",Índice!$G$52*'Datos Vida'!AP339)</f>
        <v/>
      </c>
      <c r="AQ37" s="36">
        <f>Índice!$G$52*'Datos Vida'!AQ339</f>
        <v>3772064.2141442169</v>
      </c>
      <c r="AR37" s="29"/>
      <c r="AS37" s="36">
        <f>Índice!$F$52*'Datos Vida'!AS339</f>
        <v>4051358.47729134</v>
      </c>
      <c r="AT37" s="60">
        <f t="shared" si="0"/>
        <v>-6.8938422682816691E-2</v>
      </c>
    </row>
    <row r="38" spans="2:46" x14ac:dyDescent="0.2">
      <c r="B38" s="62" t="str">
        <f>'Datos Vida'!B275</f>
        <v>210. Accidentes Personales</v>
      </c>
      <c r="C38" s="36" t="str">
        <f>IF('Datos Vida'!C340=0,"",Índice!$G$52*'Datos Vida'!C340)</f>
        <v/>
      </c>
      <c r="D38" s="36" t="str">
        <f>IF('Datos Vida'!D340=0,"",Índice!$G$52*'Datos Vida'!D340)</f>
        <v/>
      </c>
      <c r="E38" s="36">
        <f>IF('Datos Vida'!E340=0,"",Índice!$G$52*'Datos Vida'!E340)</f>
        <v>73.992754493401378</v>
      </c>
      <c r="F38" s="36">
        <f>IF('Datos Vida'!F340=0,"",Índice!$G$52*'Datos Vida'!F340)</f>
        <v>1999.7775114416613</v>
      </c>
      <c r="G38" s="36">
        <f>IF('Datos Vida'!G340=0,"",Índice!$G$52*'Datos Vida'!G340)</f>
        <v>30175.844206299287</v>
      </c>
      <c r="H38" s="36" t="str">
        <f>IF('Datos Vida'!H340=0,"",Índice!$G$52*'Datos Vida'!H340)</f>
        <v/>
      </c>
      <c r="I38" s="36">
        <f>IF('Datos Vida'!I340=0,"",Índice!$G$52*'Datos Vida'!I340)</f>
        <v>-5.2730468719435466</v>
      </c>
      <c r="J38" s="36">
        <f>IF('Datos Vida'!J340=0,"",Índice!$G$52*'Datos Vida'!J340)</f>
        <v>11776.346608597381</v>
      </c>
      <c r="K38" s="36" t="str">
        <f>IF('Datos Vida'!K340=0,"",Índice!$G$52*'Datos Vida'!K340)</f>
        <v/>
      </c>
      <c r="L38" s="36">
        <f>IF('Datos Vida'!L340=0,"",Índice!$G$52*'Datos Vida'!L340)</f>
        <v>21217.073649496153</v>
      </c>
      <c r="M38" s="36" t="str">
        <f>IF('Datos Vida'!M340=0,"",Índice!$G$52*'Datos Vida'!M340)</f>
        <v/>
      </c>
      <c r="N38" s="36">
        <f>IF('Datos Vida'!N340=0,"",Índice!$G$52*'Datos Vida'!N340)</f>
        <v>-668.07802884662817</v>
      </c>
      <c r="O38" s="36" t="str">
        <f>IF('Datos Vida'!O340=0,"",Índice!$G$52*'Datos Vida'!O340)</f>
        <v/>
      </c>
      <c r="P38" s="36">
        <f>IF('Datos Vida'!P340=0,"",Índice!$G$52*'Datos Vida'!P340)</f>
        <v>423.34061467397095</v>
      </c>
      <c r="Q38" s="36" t="str">
        <f>IF('Datos Vida'!Q340=0,"",Índice!$G$52*'Datos Vida'!Q340)</f>
        <v/>
      </c>
      <c r="R38" s="36">
        <f>IF('Datos Vida'!R340=0,"",Índice!$G$52*'Datos Vida'!R340)</f>
        <v>10990.526546048839</v>
      </c>
      <c r="S38" s="36" t="str">
        <f>IF('Datos Vida'!S340=0,"",Índice!$G$52*'Datos Vida'!S340)</f>
        <v/>
      </c>
      <c r="T38" s="36" t="str">
        <f>IF('Datos Vida'!T340=0,"",Índice!$G$52*'Datos Vida'!T340)</f>
        <v/>
      </c>
      <c r="U38" s="36">
        <f>IF('Datos Vida'!U340=0,"",Índice!$G$52*'Datos Vida'!U340)</f>
        <v>1145.0336233282317</v>
      </c>
      <c r="V38" s="36">
        <f>IF('Datos Vida'!V340=0,"",Índice!$G$52*'Datos Vida'!V340)</f>
        <v>3560.1571299928528</v>
      </c>
      <c r="W38" s="36" t="str">
        <f>IF('Datos Vida'!W340=0,"",Índice!$G$52*'Datos Vida'!W340)</f>
        <v/>
      </c>
      <c r="X38" s="36">
        <f>IF('Datos Vida'!X340=0,"",Índice!$G$52*'Datos Vida'!X340)</f>
        <v>2.4494153211608731</v>
      </c>
      <c r="Y38" s="36">
        <f>IF('Datos Vida'!Y340=0,"",Índice!$G$52*'Datos Vida'!Y340)</f>
        <v>12199.585164299637</v>
      </c>
      <c r="Z38" s="36">
        <f>IF('Datos Vida'!Z340=0,"",Índice!$G$52*'Datos Vida'!Z340)</f>
        <v>32440.872985228329</v>
      </c>
      <c r="AA38" s="36">
        <f>IF('Datos Vida'!AA340=0,"",Índice!$G$52*'Datos Vida'!AA340)</f>
        <v>247.32290812277151</v>
      </c>
      <c r="AB38" s="36" t="str">
        <f>IF('Datos Vida'!AB340=0,"",Índice!$G$52*'Datos Vida'!AB340)</f>
        <v/>
      </c>
      <c r="AC38" s="36" t="str">
        <f>IF('Datos Vida'!AC340=0,"",Índice!$G$52*'Datos Vida'!AC340)</f>
        <v/>
      </c>
      <c r="AD38" s="36" t="str">
        <f>IF('Datos Vida'!AD340=0,"",Índice!$G$52*'Datos Vida'!AD340)</f>
        <v/>
      </c>
      <c r="AE38" s="36" t="str">
        <f>IF('Datos Vida'!AE340=0,"",Índice!$G$52*'Datos Vida'!AE340)</f>
        <v/>
      </c>
      <c r="AF38" s="36" t="str">
        <f>IF('Datos Vida'!AF340=0,"",Índice!$G$52*'Datos Vida'!AF340)</f>
        <v/>
      </c>
      <c r="AG38" s="36">
        <f>IF('Datos Vida'!AG340=0,"",Índice!$G$52*'Datos Vida'!AG340)</f>
        <v>-4303.7928175658462</v>
      </c>
      <c r="AH38" s="36">
        <f>IF('Datos Vida'!AH340=0,"",Índice!$G$52*'Datos Vida'!AH340)</f>
        <v>13907.065780749434</v>
      </c>
      <c r="AI38" s="36">
        <f>IF('Datos Vida'!AI340=0,"",Índice!$G$52*'Datos Vida'!AI340)</f>
        <v>738.63479795895671</v>
      </c>
      <c r="AJ38" s="36">
        <f>IF('Datos Vida'!AJ340=0,"",Índice!$G$52*'Datos Vida'!AJ340)</f>
        <v>4565.1658441280542</v>
      </c>
      <c r="AK38" s="36">
        <f>IF('Datos Vida'!AK340=0,"",Índice!$G$52*'Datos Vida'!AK340)</f>
        <v>401.80617164209826</v>
      </c>
      <c r="AL38" s="36" t="str">
        <f>IF('Datos Vida'!AL340=0,"",Índice!$G$52*'Datos Vida'!AL340)</f>
        <v/>
      </c>
      <c r="AM38" s="36" t="str">
        <f>IF('Datos Vida'!AM340=0,"",Índice!$G$52*'Datos Vida'!AM340)</f>
        <v/>
      </c>
      <c r="AN38" s="36" t="str">
        <f>IF('Datos Vida'!AN340=0,"",Índice!$G$52*'Datos Vida'!AN340)</f>
        <v/>
      </c>
      <c r="AO38" s="36" t="str">
        <f>IF('Datos Vida'!AO340=0,"",Índice!$G$52*'Datos Vida'!AO340)</f>
        <v/>
      </c>
      <c r="AP38" s="36" t="str">
        <f>IF('Datos Vida'!AP340=0,"",Índice!$G$52*'Datos Vida'!AP340)</f>
        <v/>
      </c>
      <c r="AQ38" s="36">
        <f>Índice!$G$52*'Datos Vida'!AQ340</f>
        <v>140887.85181853781</v>
      </c>
      <c r="AR38" s="29"/>
      <c r="AS38" s="36">
        <f>Índice!$F$52*'Datos Vida'!AS340</f>
        <v>148283.13423639722</v>
      </c>
      <c r="AT38" s="60">
        <f t="shared" si="0"/>
        <v>-4.9872714492732784E-2</v>
      </c>
    </row>
    <row r="39" spans="2:46" x14ac:dyDescent="0.2">
      <c r="B39" s="62" t="str">
        <f>'Datos Vida'!B276</f>
        <v>211. Asistencia</v>
      </c>
      <c r="C39" s="36" t="str">
        <f>IF('Datos Vida'!C341=0,"",Índice!$G$52*'Datos Vida'!C341)</f>
        <v/>
      </c>
      <c r="D39" s="36" t="str">
        <f>IF('Datos Vida'!D341=0,"",Índice!$G$52*'Datos Vida'!D341)</f>
        <v/>
      </c>
      <c r="E39" s="36" t="str">
        <f>IF('Datos Vida'!E341=0,"",Índice!$G$52*'Datos Vida'!E341)</f>
        <v/>
      </c>
      <c r="F39" s="36">
        <f>IF('Datos Vida'!F341=0,"",Índice!$G$52*'Datos Vida'!F341)</f>
        <v>7.1781476772908928</v>
      </c>
      <c r="G39" s="36">
        <f>IF('Datos Vida'!G341=0,"",Índice!$G$52*'Datos Vida'!G341)</f>
        <v>6.0214793311871473</v>
      </c>
      <c r="H39" s="36" t="str">
        <f>IF('Datos Vida'!H341=0,"",Índice!$G$52*'Datos Vida'!H341)</f>
        <v/>
      </c>
      <c r="I39" s="36" t="str">
        <f>IF('Datos Vida'!I341=0,"",Índice!$G$52*'Datos Vida'!I341)</f>
        <v/>
      </c>
      <c r="J39" s="36" t="str">
        <f>IF('Datos Vida'!J341=0,"",Índice!$G$52*'Datos Vida'!J341)</f>
        <v/>
      </c>
      <c r="K39" s="36" t="str">
        <f>IF('Datos Vida'!K341=0,"",Índice!$G$52*'Datos Vida'!K341)</f>
        <v/>
      </c>
      <c r="L39" s="36" t="str">
        <f>IF('Datos Vida'!L341=0,"",Índice!$G$52*'Datos Vida'!L341)</f>
        <v/>
      </c>
      <c r="M39" s="36" t="str">
        <f>IF('Datos Vida'!M341=0,"",Índice!$G$52*'Datos Vida'!M341)</f>
        <v/>
      </c>
      <c r="N39" s="36" t="str">
        <f>IF('Datos Vida'!N341=0,"",Índice!$G$52*'Datos Vida'!N341)</f>
        <v/>
      </c>
      <c r="O39" s="36" t="str">
        <f>IF('Datos Vida'!O341=0,"",Índice!$G$52*'Datos Vida'!O341)</f>
        <v/>
      </c>
      <c r="P39" s="36" t="str">
        <f>IF('Datos Vida'!P341=0,"",Índice!$G$52*'Datos Vida'!P341)</f>
        <v/>
      </c>
      <c r="Q39" s="36" t="str">
        <f>IF('Datos Vida'!Q341=0,"",Índice!$G$52*'Datos Vida'!Q341)</f>
        <v/>
      </c>
      <c r="R39" s="36" t="str">
        <f>IF('Datos Vida'!R341=0,"",Índice!$G$52*'Datos Vida'!R341)</f>
        <v/>
      </c>
      <c r="S39" s="36" t="str">
        <f>IF('Datos Vida'!S341=0,"",Índice!$G$52*'Datos Vida'!S341)</f>
        <v/>
      </c>
      <c r="T39" s="36" t="str">
        <f>IF('Datos Vida'!T341=0,"",Índice!$G$52*'Datos Vida'!T341)</f>
        <v/>
      </c>
      <c r="U39" s="36" t="str">
        <f>IF('Datos Vida'!U341=0,"",Índice!$G$52*'Datos Vida'!U341)</f>
        <v/>
      </c>
      <c r="V39" s="36" t="str">
        <f>IF('Datos Vida'!V341=0,"",Índice!$G$52*'Datos Vida'!V341)</f>
        <v/>
      </c>
      <c r="W39" s="36" t="str">
        <f>IF('Datos Vida'!W341=0,"",Índice!$G$52*'Datos Vida'!W341)</f>
        <v/>
      </c>
      <c r="X39" s="36" t="str">
        <f>IF('Datos Vida'!X341=0,"",Índice!$G$52*'Datos Vida'!X341)</f>
        <v/>
      </c>
      <c r="Y39" s="36">
        <f>IF('Datos Vida'!Y341=0,"",Índice!$G$52*'Datos Vida'!Y341)</f>
        <v>-75.795796327033699</v>
      </c>
      <c r="Z39" s="36">
        <f>IF('Datos Vida'!Z341=0,"",Índice!$G$52*'Datos Vida'!Z341)</f>
        <v>26.841509561054572</v>
      </c>
      <c r="AA39" s="36" t="str">
        <f>IF('Datos Vida'!AA341=0,"",Índice!$G$52*'Datos Vida'!AA341)</f>
        <v/>
      </c>
      <c r="AB39" s="36" t="str">
        <f>IF('Datos Vida'!AB341=0,"",Índice!$G$52*'Datos Vida'!AB341)</f>
        <v/>
      </c>
      <c r="AC39" s="36" t="str">
        <f>IF('Datos Vida'!AC341=0,"",Índice!$G$52*'Datos Vida'!AC341)</f>
        <v/>
      </c>
      <c r="AD39" s="36" t="str">
        <f>IF('Datos Vida'!AD341=0,"",Índice!$G$52*'Datos Vida'!AD341)</f>
        <v/>
      </c>
      <c r="AE39" s="36" t="str">
        <f>IF('Datos Vida'!AE341=0,"",Índice!$G$52*'Datos Vida'!AE341)</f>
        <v/>
      </c>
      <c r="AF39" s="36" t="str">
        <f>IF('Datos Vida'!AF341=0,"",Índice!$G$52*'Datos Vida'!AF341)</f>
        <v/>
      </c>
      <c r="AG39" s="36" t="str">
        <f>IF('Datos Vida'!AG341=0,"",Índice!$G$52*'Datos Vida'!AG341)</f>
        <v/>
      </c>
      <c r="AH39" s="36" t="str">
        <f>IF('Datos Vida'!AH341=0,"",Índice!$G$52*'Datos Vida'!AH341)</f>
        <v/>
      </c>
      <c r="AI39" s="36" t="str">
        <f>IF('Datos Vida'!AI341=0,"",Índice!$G$52*'Datos Vida'!AI341)</f>
        <v/>
      </c>
      <c r="AJ39" s="36" t="str">
        <f>IF('Datos Vida'!AJ341=0,"",Índice!$G$52*'Datos Vida'!AJ341)</f>
        <v/>
      </c>
      <c r="AK39" s="36" t="str">
        <f>IF('Datos Vida'!AK341=0,"",Índice!$G$52*'Datos Vida'!AK341)</f>
        <v/>
      </c>
      <c r="AL39" s="36" t="str">
        <f>IF('Datos Vida'!AL341=0,"",Índice!$G$52*'Datos Vida'!AL341)</f>
        <v/>
      </c>
      <c r="AM39" s="36" t="str">
        <f>IF('Datos Vida'!AM341=0,"",Índice!$G$52*'Datos Vida'!AM341)</f>
        <v/>
      </c>
      <c r="AN39" s="36" t="str">
        <f>IF('Datos Vida'!AN341=0,"",Índice!$G$52*'Datos Vida'!AN341)</f>
        <v/>
      </c>
      <c r="AO39" s="36" t="str">
        <f>IF('Datos Vida'!AO341=0,"",Índice!$G$52*'Datos Vida'!AO341)</f>
        <v/>
      </c>
      <c r="AP39" s="36" t="str">
        <f>IF('Datos Vida'!AP341=0,"",Índice!$G$52*'Datos Vida'!AP341)</f>
        <v/>
      </c>
      <c r="AQ39" s="36">
        <f>Índice!$G$52*'Datos Vida'!AQ341</f>
        <v>-35.754659757501081</v>
      </c>
      <c r="AR39" s="29"/>
      <c r="AS39" s="36">
        <f>Índice!$F$52*'Datos Vida'!AS341</f>
        <v>118.5769645276189</v>
      </c>
      <c r="AT39" s="60">
        <f t="shared" si="0"/>
        <v>-1.3015312451279111</v>
      </c>
    </row>
    <row r="40" spans="2:46" x14ac:dyDescent="0.2">
      <c r="B40" s="62" t="str">
        <f>'Datos Vida'!B277</f>
        <v>212. Desgravamen Hipotecario</v>
      </c>
      <c r="C40" s="36" t="str">
        <f>IF('Datos Vida'!C342=0,"",Índice!$G$52*'Datos Vida'!C342)</f>
        <v/>
      </c>
      <c r="D40" s="36" t="str">
        <f>IF('Datos Vida'!D342=0,"",Índice!$G$52*'Datos Vida'!D342)</f>
        <v/>
      </c>
      <c r="E40" s="36" t="str">
        <f>IF('Datos Vida'!E342=0,"",Índice!$G$52*'Datos Vida'!E342)</f>
        <v/>
      </c>
      <c r="F40" s="36" t="str">
        <f>IF('Datos Vida'!F342=0,"",Índice!$G$52*'Datos Vida'!F342)</f>
        <v/>
      </c>
      <c r="G40" s="36" t="str">
        <f>IF('Datos Vida'!G342=0,"",Índice!$G$52*'Datos Vida'!G342)</f>
        <v/>
      </c>
      <c r="H40" s="36" t="str">
        <f>IF('Datos Vida'!H342=0,"",Índice!$G$52*'Datos Vida'!H342)</f>
        <v/>
      </c>
      <c r="I40" s="36" t="str">
        <f>IF('Datos Vida'!I342=0,"",Índice!$G$52*'Datos Vida'!I342)</f>
        <v/>
      </c>
      <c r="J40" s="36" t="str">
        <f>IF('Datos Vida'!J342=0,"",Índice!$G$52*'Datos Vida'!J342)</f>
        <v/>
      </c>
      <c r="K40" s="36" t="str">
        <f>IF('Datos Vida'!K342=0,"",Índice!$G$52*'Datos Vida'!K342)</f>
        <v/>
      </c>
      <c r="L40" s="36" t="str">
        <f>IF('Datos Vida'!L342=0,"",Índice!$G$52*'Datos Vida'!L342)</f>
        <v/>
      </c>
      <c r="M40" s="36" t="str">
        <f>IF('Datos Vida'!M342=0,"",Índice!$G$52*'Datos Vida'!M342)</f>
        <v/>
      </c>
      <c r="N40" s="36" t="str">
        <f>IF('Datos Vida'!N342=0,"",Índice!$G$52*'Datos Vida'!N342)</f>
        <v/>
      </c>
      <c r="O40" s="36" t="str">
        <f>IF('Datos Vida'!O342=0,"",Índice!$G$52*'Datos Vida'!O342)</f>
        <v/>
      </c>
      <c r="P40" s="36" t="str">
        <f>IF('Datos Vida'!P342=0,"",Índice!$G$52*'Datos Vida'!P342)</f>
        <v/>
      </c>
      <c r="Q40" s="36" t="str">
        <f>IF('Datos Vida'!Q342=0,"",Índice!$G$52*'Datos Vida'!Q342)</f>
        <v/>
      </c>
      <c r="R40" s="36" t="str">
        <f>IF('Datos Vida'!R342=0,"",Índice!$G$52*'Datos Vida'!R342)</f>
        <v/>
      </c>
      <c r="S40" s="36" t="str">
        <f>IF('Datos Vida'!S342=0,"",Índice!$G$52*'Datos Vida'!S342)</f>
        <v/>
      </c>
      <c r="T40" s="36" t="str">
        <f>IF('Datos Vida'!T342=0,"",Índice!$G$52*'Datos Vida'!T342)</f>
        <v/>
      </c>
      <c r="U40" s="36">
        <f>IF('Datos Vida'!U342=0,"",Índice!$G$52*'Datos Vida'!U342)</f>
        <v>18611.440062296799</v>
      </c>
      <c r="V40" s="36" t="str">
        <f>IF('Datos Vida'!V342=0,"",Índice!$G$52*'Datos Vida'!V342)</f>
        <v/>
      </c>
      <c r="W40" s="36" t="str">
        <f>IF('Datos Vida'!W342=0,"",Índice!$G$52*'Datos Vida'!W342)</f>
        <v/>
      </c>
      <c r="X40" s="36" t="str">
        <f>IF('Datos Vida'!X342=0,"",Índice!$G$52*'Datos Vida'!X342)</f>
        <v/>
      </c>
      <c r="Y40" s="36">
        <f>IF('Datos Vida'!Y342=0,"",Índice!$G$52*'Datos Vida'!Y342)</f>
        <v>886.00795311546926</v>
      </c>
      <c r="Z40" s="36" t="str">
        <f>IF('Datos Vida'!Z342=0,"",Índice!$G$52*'Datos Vida'!Z342)</f>
        <v/>
      </c>
      <c r="AA40" s="36" t="str">
        <f>IF('Datos Vida'!AA342=0,"",Índice!$G$52*'Datos Vida'!AA342)</f>
        <v/>
      </c>
      <c r="AB40" s="36" t="str">
        <f>IF('Datos Vida'!AB342=0,"",Índice!$G$52*'Datos Vida'!AB342)</f>
        <v/>
      </c>
      <c r="AC40" s="36">
        <f>IF('Datos Vida'!AC342=0,"",Índice!$G$52*'Datos Vida'!AC342)</f>
        <v>447.6306499421496</v>
      </c>
      <c r="AD40" s="36" t="str">
        <f>IF('Datos Vida'!AD342=0,"",Índice!$G$52*'Datos Vida'!AD342)</f>
        <v/>
      </c>
      <c r="AE40" s="36" t="str">
        <f>IF('Datos Vida'!AE342=0,"",Índice!$G$52*'Datos Vida'!AE342)</f>
        <v/>
      </c>
      <c r="AF40" s="36" t="str">
        <f>IF('Datos Vida'!AF342=0,"",Índice!$G$52*'Datos Vida'!AF342)</f>
        <v/>
      </c>
      <c r="AG40" s="36">
        <f>IF('Datos Vida'!AG342=0,"",Índice!$G$52*'Datos Vida'!AG342)</f>
        <v>419.802570321183</v>
      </c>
      <c r="AH40" s="36">
        <f>IF('Datos Vida'!AH342=0,"",Índice!$G$52*'Datos Vida'!AH342)</f>
        <v>2456.8656260960711</v>
      </c>
      <c r="AI40" s="36" t="str">
        <f>IF('Datos Vida'!AI342=0,"",Índice!$G$52*'Datos Vida'!AI342)</f>
        <v/>
      </c>
      <c r="AJ40" s="36" t="str">
        <f>IF('Datos Vida'!AJ342=0,"",Índice!$G$52*'Datos Vida'!AJ342)</f>
        <v/>
      </c>
      <c r="AK40" s="36" t="str">
        <f>IF('Datos Vida'!AK342=0,"",Índice!$G$52*'Datos Vida'!AK342)</f>
        <v/>
      </c>
      <c r="AL40" s="36" t="str">
        <f>IF('Datos Vida'!AL342=0,"",Índice!$G$52*'Datos Vida'!AL342)</f>
        <v/>
      </c>
      <c r="AM40" s="36" t="str">
        <f>IF('Datos Vida'!AM342=0,"",Índice!$G$52*'Datos Vida'!AM342)</f>
        <v/>
      </c>
      <c r="AN40" s="36" t="str">
        <f>IF('Datos Vida'!AN342=0,"",Índice!$G$52*'Datos Vida'!AN342)</f>
        <v/>
      </c>
      <c r="AO40" s="36" t="str">
        <f>IF('Datos Vida'!AO342=0,"",Índice!$G$52*'Datos Vida'!AO342)</f>
        <v/>
      </c>
      <c r="AP40" s="36" t="str">
        <f>IF('Datos Vida'!AP342=0,"",Índice!$G$52*'Datos Vida'!AP342)</f>
        <v/>
      </c>
      <c r="AQ40" s="36">
        <f>Índice!$G$52*'Datos Vida'!AQ342</f>
        <v>22821.74686177167</v>
      </c>
      <c r="AR40" s="29"/>
      <c r="AS40" s="36">
        <f>Índice!$F$52*'Datos Vida'!AS342</f>
        <v>33409.051013621494</v>
      </c>
      <c r="AT40" s="60">
        <f t="shared" si="0"/>
        <v>-0.31689927820856634</v>
      </c>
    </row>
    <row r="41" spans="2:46" x14ac:dyDescent="0.2">
      <c r="B41" s="62" t="str">
        <f>'Datos Vida'!B278</f>
        <v>213. Desgravamen Consumos y Otros</v>
      </c>
      <c r="C41" s="36" t="str">
        <f>IF('Datos Vida'!C343=0,"",Índice!$G$52*'Datos Vida'!C343)</f>
        <v/>
      </c>
      <c r="D41" s="36" t="str">
        <f>IF('Datos Vida'!D343=0,"",Índice!$G$52*'Datos Vida'!D343)</f>
        <v/>
      </c>
      <c r="E41" s="36" t="str">
        <f>IF('Datos Vida'!E343=0,"",Índice!$G$52*'Datos Vida'!E343)</f>
        <v/>
      </c>
      <c r="F41" s="36">
        <f>IF('Datos Vida'!F343=0,"",Índice!$G$52*'Datos Vida'!F343)</f>
        <v>47435.104952343565</v>
      </c>
      <c r="G41" s="36" t="str">
        <f>IF('Datos Vida'!G343=0,"",Índice!$G$52*'Datos Vida'!G343)</f>
        <v/>
      </c>
      <c r="H41" s="36" t="str">
        <f>IF('Datos Vida'!H343=0,"",Índice!$G$52*'Datos Vida'!H343)</f>
        <v/>
      </c>
      <c r="I41" s="36" t="str">
        <f>IF('Datos Vida'!I343=0,"",Índice!$G$52*'Datos Vida'!I343)</f>
        <v/>
      </c>
      <c r="J41" s="36" t="str">
        <f>IF('Datos Vida'!J343=0,"",Índice!$G$52*'Datos Vida'!J343)</f>
        <v/>
      </c>
      <c r="K41" s="36" t="str">
        <f>IF('Datos Vida'!K343=0,"",Índice!$G$52*'Datos Vida'!K343)</f>
        <v/>
      </c>
      <c r="L41" s="36" t="str">
        <f>IF('Datos Vida'!L343=0,"",Índice!$G$52*'Datos Vida'!L343)</f>
        <v/>
      </c>
      <c r="M41" s="36" t="str">
        <f>IF('Datos Vida'!M343=0,"",Índice!$G$52*'Datos Vida'!M343)</f>
        <v/>
      </c>
      <c r="N41" s="36" t="str">
        <f>IF('Datos Vida'!N343=0,"",Índice!$G$52*'Datos Vida'!N343)</f>
        <v/>
      </c>
      <c r="O41" s="36" t="str">
        <f>IF('Datos Vida'!O343=0,"",Índice!$G$52*'Datos Vida'!O343)</f>
        <v/>
      </c>
      <c r="P41" s="36">
        <f>IF('Datos Vida'!P343=0,"",Índice!$G$52*'Datos Vida'!P343)</f>
        <v>16767.948856208095</v>
      </c>
      <c r="Q41" s="36">
        <f>IF('Datos Vida'!Q343=0,"",Índice!$G$52*'Datos Vida'!Q343)</f>
        <v>14015.52044802528</v>
      </c>
      <c r="R41" s="36" t="str">
        <f>IF('Datos Vida'!R343=0,"",Índice!$G$52*'Datos Vida'!R343)</f>
        <v/>
      </c>
      <c r="S41" s="36" t="str">
        <f>IF('Datos Vida'!S343=0,"",Índice!$G$52*'Datos Vida'!S343)</f>
        <v/>
      </c>
      <c r="T41" s="36" t="str">
        <f>IF('Datos Vida'!T343=0,"",Índice!$G$52*'Datos Vida'!T343)</f>
        <v/>
      </c>
      <c r="U41" s="36">
        <f>IF('Datos Vida'!U343=0,"",Índice!$G$52*'Datos Vida'!U343)</f>
        <v>1701.7653140337552</v>
      </c>
      <c r="V41" s="36">
        <f>IF('Datos Vida'!V343=0,"",Índice!$G$52*'Datos Vida'!V343)</f>
        <v>2382.0563998289495</v>
      </c>
      <c r="W41" s="36" t="str">
        <f>IF('Datos Vida'!W343=0,"",Índice!$G$52*'Datos Vida'!W343)</f>
        <v/>
      </c>
      <c r="X41" s="36">
        <f>IF('Datos Vida'!X343=0,"",Índice!$G$52*'Datos Vida'!X343)</f>
        <v>4191.8681452516894</v>
      </c>
      <c r="Y41" s="36" t="str">
        <f>IF('Datos Vida'!Y343=0,"",Índice!$G$52*'Datos Vida'!Y343)</f>
        <v/>
      </c>
      <c r="Z41" s="36" t="str">
        <f>IF('Datos Vida'!Z343=0,"",Índice!$G$52*'Datos Vida'!Z343)</f>
        <v/>
      </c>
      <c r="AA41" s="36">
        <f>IF('Datos Vida'!AA343=0,"",Índice!$G$52*'Datos Vida'!AA343)</f>
        <v>1.2927469750571277</v>
      </c>
      <c r="AB41" s="36" t="str">
        <f>IF('Datos Vida'!AB343=0,"",Índice!$G$52*'Datos Vida'!AB343)</f>
        <v/>
      </c>
      <c r="AC41" s="36">
        <f>IF('Datos Vida'!AC343=0,"",Índice!$G$52*'Datos Vida'!AC343)</f>
        <v>7321.4044539215656</v>
      </c>
      <c r="AD41" s="36" t="str">
        <f>IF('Datos Vida'!AD343=0,"",Índice!$G$52*'Datos Vida'!AD343)</f>
        <v/>
      </c>
      <c r="AE41" s="36">
        <f>IF('Datos Vida'!AE343=0,"",Índice!$G$52*'Datos Vida'!AE343)</f>
        <v>2.1092187487774186</v>
      </c>
      <c r="AF41" s="36" t="str">
        <f>IF('Datos Vida'!AF343=0,"",Índice!$G$52*'Datos Vida'!AF343)</f>
        <v/>
      </c>
      <c r="AG41" s="36">
        <f>IF('Datos Vida'!AG343=0,"",Índice!$G$52*'Datos Vida'!AG343)</f>
        <v>2305.512171042672</v>
      </c>
      <c r="AH41" s="36">
        <f>IF('Datos Vida'!AH343=0,"",Índice!$G$52*'Datos Vida'!AH343)</f>
        <v>23.303465208266644</v>
      </c>
      <c r="AI41" s="36">
        <f>IF('Datos Vida'!AI343=0,"",Índice!$G$52*'Datos Vida'!AI343)</f>
        <v>3338.2809254843637</v>
      </c>
      <c r="AJ41" s="36">
        <f>IF('Datos Vida'!AJ343=0,"",Índice!$G$52*'Datos Vida'!AJ343)</f>
        <v>3.435985381072892</v>
      </c>
      <c r="AK41" s="36" t="str">
        <f>IF('Datos Vida'!AK343=0,"",Índice!$G$52*'Datos Vida'!AK343)</f>
        <v/>
      </c>
      <c r="AL41" s="36" t="str">
        <f>IF('Datos Vida'!AL343=0,"",Índice!$G$52*'Datos Vida'!AL343)</f>
        <v/>
      </c>
      <c r="AM41" s="36" t="str">
        <f>IF('Datos Vida'!AM343=0,"",Índice!$G$52*'Datos Vida'!AM343)</f>
        <v/>
      </c>
      <c r="AN41" s="36" t="str">
        <f>IF('Datos Vida'!AN343=0,"",Índice!$G$52*'Datos Vida'!AN343)</f>
        <v/>
      </c>
      <c r="AO41" s="36" t="str">
        <f>IF('Datos Vida'!AO343=0,"",Índice!$G$52*'Datos Vida'!AO343)</f>
        <v/>
      </c>
      <c r="AP41" s="36" t="str">
        <f>IF('Datos Vida'!AP343=0,"",Índice!$G$52*'Datos Vida'!AP343)</f>
        <v/>
      </c>
      <c r="AQ41" s="36">
        <f>Índice!$G$52*'Datos Vida'!AQ343</f>
        <v>99489.603082453104</v>
      </c>
      <c r="AR41" s="29"/>
      <c r="AS41" s="36">
        <f>Índice!$F$52*'Datos Vida'!AS343</f>
        <v>49366.866847615143</v>
      </c>
      <c r="AT41" s="60">
        <f t="shared" si="0"/>
        <v>1.0153112691870039</v>
      </c>
    </row>
    <row r="42" spans="2:46" x14ac:dyDescent="0.2">
      <c r="B42" s="62" t="str">
        <f>'Datos Vida'!B279</f>
        <v>214. SOAP</v>
      </c>
      <c r="C42" s="36" t="str">
        <f>IF('Datos Vida'!C344=0,"",Índice!$G$52*'Datos Vida'!C344)</f>
        <v/>
      </c>
      <c r="D42" s="36" t="str">
        <f>IF('Datos Vida'!D344=0,"",Índice!$G$52*'Datos Vida'!D344)</f>
        <v/>
      </c>
      <c r="E42" s="36" t="str">
        <f>IF('Datos Vida'!E344=0,"",Índice!$G$52*'Datos Vida'!E344)</f>
        <v/>
      </c>
      <c r="F42" s="36" t="str">
        <f>IF('Datos Vida'!F344=0,"",Índice!$G$52*'Datos Vida'!F344)</f>
        <v/>
      </c>
      <c r="G42" s="36" t="str">
        <f>IF('Datos Vida'!G344=0,"",Índice!$G$52*'Datos Vida'!G344)</f>
        <v/>
      </c>
      <c r="H42" s="36" t="str">
        <f>IF('Datos Vida'!H344=0,"",Índice!$G$52*'Datos Vida'!H344)</f>
        <v/>
      </c>
      <c r="I42" s="36" t="str">
        <f>IF('Datos Vida'!I344=0,"",Índice!$G$52*'Datos Vida'!I344)</f>
        <v/>
      </c>
      <c r="J42" s="36" t="str">
        <f>IF('Datos Vida'!J344=0,"",Índice!$G$52*'Datos Vida'!J344)</f>
        <v/>
      </c>
      <c r="K42" s="36" t="str">
        <f>IF('Datos Vida'!K344=0,"",Índice!$G$52*'Datos Vida'!K344)</f>
        <v/>
      </c>
      <c r="L42" s="36" t="str">
        <f>IF('Datos Vida'!L344=0,"",Índice!$G$52*'Datos Vida'!L344)</f>
        <v/>
      </c>
      <c r="M42" s="36" t="str">
        <f>IF('Datos Vida'!M344=0,"",Índice!$G$52*'Datos Vida'!M344)</f>
        <v/>
      </c>
      <c r="N42" s="36" t="str">
        <f>IF('Datos Vida'!N344=0,"",Índice!$G$52*'Datos Vida'!N344)</f>
        <v/>
      </c>
      <c r="O42" s="36" t="str">
        <f>IF('Datos Vida'!O344=0,"",Índice!$G$52*'Datos Vida'!O344)</f>
        <v/>
      </c>
      <c r="P42" s="36" t="str">
        <f>IF('Datos Vida'!P344=0,"",Índice!$G$52*'Datos Vida'!P344)</f>
        <v/>
      </c>
      <c r="Q42" s="36" t="str">
        <f>IF('Datos Vida'!Q344=0,"",Índice!$G$52*'Datos Vida'!Q344)</f>
        <v/>
      </c>
      <c r="R42" s="36" t="str">
        <f>IF('Datos Vida'!R344=0,"",Índice!$G$52*'Datos Vida'!R344)</f>
        <v/>
      </c>
      <c r="S42" s="36" t="str">
        <f>IF('Datos Vida'!S344=0,"",Índice!$G$52*'Datos Vida'!S344)</f>
        <v/>
      </c>
      <c r="T42" s="36" t="str">
        <f>IF('Datos Vida'!T344=0,"",Índice!$G$52*'Datos Vida'!T344)</f>
        <v/>
      </c>
      <c r="U42" s="36" t="str">
        <f>IF('Datos Vida'!U344=0,"",Índice!$G$52*'Datos Vida'!U344)</f>
        <v/>
      </c>
      <c r="V42" s="36" t="str">
        <f>IF('Datos Vida'!V344=0,"",Índice!$G$52*'Datos Vida'!V344)</f>
        <v/>
      </c>
      <c r="W42" s="36" t="str">
        <f>IF('Datos Vida'!W344=0,"",Índice!$G$52*'Datos Vida'!W344)</f>
        <v/>
      </c>
      <c r="X42" s="36" t="str">
        <f>IF('Datos Vida'!X344=0,"",Índice!$G$52*'Datos Vida'!X344)</f>
        <v/>
      </c>
      <c r="Y42" s="36" t="str">
        <f>IF('Datos Vida'!Y344=0,"",Índice!$G$52*'Datos Vida'!Y344)</f>
        <v/>
      </c>
      <c r="Z42" s="36" t="str">
        <f>IF('Datos Vida'!Z344=0,"",Índice!$G$52*'Datos Vida'!Z344)</f>
        <v/>
      </c>
      <c r="AA42" s="36" t="str">
        <f>IF('Datos Vida'!AA344=0,"",Índice!$G$52*'Datos Vida'!AA344)</f>
        <v/>
      </c>
      <c r="AB42" s="36" t="str">
        <f>IF('Datos Vida'!AB344=0,"",Índice!$G$52*'Datos Vida'!AB344)</f>
        <v/>
      </c>
      <c r="AC42" s="36" t="str">
        <f>IF('Datos Vida'!AC344=0,"",Índice!$G$52*'Datos Vida'!AC344)</f>
        <v/>
      </c>
      <c r="AD42" s="36" t="str">
        <f>IF('Datos Vida'!AD344=0,"",Índice!$G$52*'Datos Vida'!AD344)</f>
        <v/>
      </c>
      <c r="AE42" s="36" t="str">
        <f>IF('Datos Vida'!AE344=0,"",Índice!$G$52*'Datos Vida'!AE344)</f>
        <v/>
      </c>
      <c r="AF42" s="36" t="str">
        <f>IF('Datos Vida'!AF344=0,"",Índice!$G$52*'Datos Vida'!AF344)</f>
        <v/>
      </c>
      <c r="AG42" s="36" t="str">
        <f>IF('Datos Vida'!AG344=0,"",Índice!$G$52*'Datos Vida'!AG344)</f>
        <v/>
      </c>
      <c r="AH42" s="36" t="str">
        <f>IF('Datos Vida'!AH344=0,"",Índice!$G$52*'Datos Vida'!AH344)</f>
        <v/>
      </c>
      <c r="AI42" s="36" t="str">
        <f>IF('Datos Vida'!AI344=0,"",Índice!$G$52*'Datos Vida'!AI344)</f>
        <v/>
      </c>
      <c r="AJ42" s="36" t="str">
        <f>IF('Datos Vida'!AJ344=0,"",Índice!$G$52*'Datos Vida'!AJ344)</f>
        <v/>
      </c>
      <c r="AK42" s="36" t="str">
        <f>IF('Datos Vida'!AK344=0,"",Índice!$G$52*'Datos Vida'!AK344)</f>
        <v/>
      </c>
      <c r="AL42" s="36" t="str">
        <f>IF('Datos Vida'!AL344=0,"",Índice!$G$52*'Datos Vida'!AL344)</f>
        <v/>
      </c>
      <c r="AM42" s="36" t="str">
        <f>IF('Datos Vida'!AM344=0,"",Índice!$G$52*'Datos Vida'!AM344)</f>
        <v/>
      </c>
      <c r="AN42" s="36" t="str">
        <f>IF('Datos Vida'!AN344=0,"",Índice!$G$52*'Datos Vida'!AN344)</f>
        <v/>
      </c>
      <c r="AO42" s="36" t="str">
        <f>IF('Datos Vida'!AO344=0,"",Índice!$G$52*'Datos Vida'!AO344)</f>
        <v/>
      </c>
      <c r="AP42" s="36" t="str">
        <f>IF('Datos Vida'!AP344=0,"",Índice!$G$52*'Datos Vida'!AP344)</f>
        <v/>
      </c>
      <c r="AQ42" s="36">
        <f>Índice!$G$52*'Datos Vida'!AQ344</f>
        <v>0</v>
      </c>
      <c r="AR42" s="29"/>
      <c r="AS42" s="36">
        <f>Índice!$F$52*'Datos Vida'!AS344</f>
        <v>0</v>
      </c>
      <c r="AT42" s="60" t="str">
        <f t="shared" si="0"/>
        <v/>
      </c>
    </row>
    <row r="43" spans="2:46" x14ac:dyDescent="0.2">
      <c r="B43" s="62" t="str">
        <f>'Datos Vida'!B280</f>
        <v>250. Otros</v>
      </c>
      <c r="C43" s="36" t="str">
        <f>IF('Datos Vida'!C345=0,"",Índice!$G$52*'Datos Vida'!C345)</f>
        <v/>
      </c>
      <c r="D43" s="36" t="str">
        <f>IF('Datos Vida'!D345=0,"",Índice!$G$52*'Datos Vida'!D345)</f>
        <v/>
      </c>
      <c r="E43" s="36" t="str">
        <f>IF('Datos Vida'!E345=0,"",Índice!$G$52*'Datos Vida'!E345)</f>
        <v/>
      </c>
      <c r="F43" s="36" t="str">
        <f>IF('Datos Vida'!F345=0,"",Índice!$G$52*'Datos Vida'!F345)</f>
        <v/>
      </c>
      <c r="G43" s="36" t="str">
        <f>IF('Datos Vida'!G345=0,"",Índice!$G$52*'Datos Vida'!G345)</f>
        <v/>
      </c>
      <c r="H43" s="36" t="str">
        <f>IF('Datos Vida'!H345=0,"",Índice!$G$52*'Datos Vida'!H345)</f>
        <v/>
      </c>
      <c r="I43" s="36" t="str">
        <f>IF('Datos Vida'!I345=0,"",Índice!$G$52*'Datos Vida'!I345)</f>
        <v/>
      </c>
      <c r="J43" s="36" t="str">
        <f>IF('Datos Vida'!J345=0,"",Índice!$G$52*'Datos Vida'!J345)</f>
        <v/>
      </c>
      <c r="K43" s="36" t="str">
        <f>IF('Datos Vida'!K345=0,"",Índice!$G$52*'Datos Vida'!K345)</f>
        <v/>
      </c>
      <c r="L43" s="36" t="str">
        <f>IF('Datos Vida'!L345=0,"",Índice!$G$52*'Datos Vida'!L345)</f>
        <v/>
      </c>
      <c r="M43" s="36" t="str">
        <f>IF('Datos Vida'!M345=0,"",Índice!$G$52*'Datos Vida'!M345)</f>
        <v/>
      </c>
      <c r="N43" s="36" t="str">
        <f>IF('Datos Vida'!N345=0,"",Índice!$G$52*'Datos Vida'!N345)</f>
        <v/>
      </c>
      <c r="O43" s="36" t="str">
        <f>IF('Datos Vida'!O345=0,"",Índice!$G$52*'Datos Vida'!O345)</f>
        <v/>
      </c>
      <c r="P43" s="36" t="str">
        <f>IF('Datos Vida'!P345=0,"",Índice!$G$52*'Datos Vida'!P345)</f>
        <v/>
      </c>
      <c r="Q43" s="36" t="str">
        <f>IF('Datos Vida'!Q345=0,"",Índice!$G$52*'Datos Vida'!Q345)</f>
        <v/>
      </c>
      <c r="R43" s="36" t="str">
        <f>IF('Datos Vida'!R345=0,"",Índice!$G$52*'Datos Vida'!R345)</f>
        <v/>
      </c>
      <c r="S43" s="36" t="str">
        <f>IF('Datos Vida'!S345=0,"",Índice!$G$52*'Datos Vida'!S345)</f>
        <v/>
      </c>
      <c r="T43" s="36" t="str">
        <f>IF('Datos Vida'!T345=0,"",Índice!$G$52*'Datos Vida'!T345)</f>
        <v/>
      </c>
      <c r="U43" s="36" t="str">
        <f>IF('Datos Vida'!U345=0,"",Índice!$G$52*'Datos Vida'!U345)</f>
        <v/>
      </c>
      <c r="V43" s="36" t="str">
        <f>IF('Datos Vida'!V345=0,"",Índice!$G$52*'Datos Vida'!V345)</f>
        <v/>
      </c>
      <c r="W43" s="36" t="str">
        <f>IF('Datos Vida'!W345=0,"",Índice!$G$52*'Datos Vida'!W345)</f>
        <v/>
      </c>
      <c r="X43" s="36" t="str">
        <f>IF('Datos Vida'!X345=0,"",Índice!$G$52*'Datos Vida'!X345)</f>
        <v/>
      </c>
      <c r="Y43" s="36" t="str">
        <f>IF('Datos Vida'!Y345=0,"",Índice!$G$52*'Datos Vida'!Y345)</f>
        <v/>
      </c>
      <c r="Z43" s="36">
        <f>IF('Datos Vida'!Z345=0,"",Índice!$G$52*'Datos Vida'!Z345)</f>
        <v>3.4019657238345463E-2</v>
      </c>
      <c r="AA43" s="36">
        <f>IF('Datos Vida'!AA345=0,"",Índice!$G$52*'Datos Vida'!AA345)</f>
        <v>51207.544743503699</v>
      </c>
      <c r="AB43" s="36" t="str">
        <f>IF('Datos Vida'!AB345=0,"",Índice!$G$52*'Datos Vida'!AB345)</f>
        <v/>
      </c>
      <c r="AC43" s="36" t="str">
        <f>IF('Datos Vida'!AC345=0,"",Índice!$G$52*'Datos Vida'!AC345)</f>
        <v/>
      </c>
      <c r="AD43" s="36" t="str">
        <f>IF('Datos Vida'!AD345=0,"",Índice!$G$52*'Datos Vida'!AD345)</f>
        <v/>
      </c>
      <c r="AE43" s="36" t="str">
        <f>IF('Datos Vida'!AE345=0,"",Índice!$G$52*'Datos Vida'!AE345)</f>
        <v/>
      </c>
      <c r="AF43" s="36" t="str">
        <f>IF('Datos Vida'!AF345=0,"",Índice!$G$52*'Datos Vida'!AF345)</f>
        <v/>
      </c>
      <c r="AG43" s="36" t="str">
        <f>IF('Datos Vida'!AG345=0,"",Índice!$G$52*'Datos Vida'!AG345)</f>
        <v/>
      </c>
      <c r="AH43" s="36" t="str">
        <f>IF('Datos Vida'!AH345=0,"",Índice!$G$52*'Datos Vida'!AH345)</f>
        <v/>
      </c>
      <c r="AI43" s="36" t="str">
        <f>IF('Datos Vida'!AI345=0,"",Índice!$G$52*'Datos Vida'!AI345)</f>
        <v/>
      </c>
      <c r="AJ43" s="36" t="str">
        <f>IF('Datos Vida'!AJ345=0,"",Índice!$G$52*'Datos Vida'!AJ345)</f>
        <v/>
      </c>
      <c r="AK43" s="36" t="str">
        <f>IF('Datos Vida'!AK345=0,"",Índice!$G$52*'Datos Vida'!AK345)</f>
        <v/>
      </c>
      <c r="AL43" s="36" t="str">
        <f>IF('Datos Vida'!AL345=0,"",Índice!$G$52*'Datos Vida'!AL345)</f>
        <v/>
      </c>
      <c r="AM43" s="36" t="str">
        <f>IF('Datos Vida'!AM345=0,"",Índice!$G$52*'Datos Vida'!AM345)</f>
        <v/>
      </c>
      <c r="AN43" s="36" t="str">
        <f>IF('Datos Vida'!AN345=0,"",Índice!$G$52*'Datos Vida'!AN345)</f>
        <v/>
      </c>
      <c r="AO43" s="36" t="str">
        <f>IF('Datos Vida'!AO345=0,"",Índice!$G$52*'Datos Vida'!AO345)</f>
        <v/>
      </c>
      <c r="AP43" s="36" t="str">
        <f>IF('Datos Vida'!AP345=0,"",Índice!$G$52*'Datos Vida'!AP345)</f>
        <v/>
      </c>
      <c r="AQ43" s="36">
        <f>Índice!$G$52*'Datos Vida'!AQ345</f>
        <v>51207.578763160935</v>
      </c>
      <c r="AR43" s="29"/>
      <c r="AS43" s="36">
        <f>Índice!$F$52*'Datos Vida'!AS345</f>
        <v>50741.779165002772</v>
      </c>
      <c r="AT43" s="60">
        <f t="shared" si="0"/>
        <v>9.1798042130819546E-3</v>
      </c>
    </row>
    <row r="44" spans="2:46" x14ac:dyDescent="0.2">
      <c r="B44" s="53" t="str">
        <f>'Datos Vida'!B281</f>
        <v>Bancaseguros y Retail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29"/>
      <c r="AS44" s="33"/>
      <c r="AT44" s="95"/>
    </row>
    <row r="45" spans="2:46" x14ac:dyDescent="0.2">
      <c r="B45" s="62" t="str">
        <f>'Datos Vida'!B282</f>
        <v>301. Vida Entera</v>
      </c>
      <c r="C45" s="36" t="str">
        <f>IF('Datos Vida'!C347=0,"",Índice!$G$52*'Datos Vida'!C347)</f>
        <v/>
      </c>
      <c r="D45" s="36" t="str">
        <f>IF('Datos Vida'!D347=0,"",Índice!$G$52*'Datos Vida'!D347)</f>
        <v/>
      </c>
      <c r="E45" s="36" t="str">
        <f>IF('Datos Vida'!E347=0,"",Índice!$G$52*'Datos Vida'!E347)</f>
        <v/>
      </c>
      <c r="F45" s="36" t="str">
        <f>IF('Datos Vida'!F347=0,"",Índice!$G$52*'Datos Vida'!F347)</f>
        <v/>
      </c>
      <c r="G45" s="36" t="str">
        <f>IF('Datos Vida'!G347=0,"",Índice!$G$52*'Datos Vida'!G347)</f>
        <v/>
      </c>
      <c r="H45" s="36" t="str">
        <f>IF('Datos Vida'!H347=0,"",Índice!$G$52*'Datos Vida'!H347)</f>
        <v/>
      </c>
      <c r="I45" s="36" t="str">
        <f>IF('Datos Vida'!I347=0,"",Índice!$G$52*'Datos Vida'!I347)</f>
        <v/>
      </c>
      <c r="J45" s="36" t="str">
        <f>IF('Datos Vida'!J347=0,"",Índice!$G$52*'Datos Vida'!J347)</f>
        <v/>
      </c>
      <c r="K45" s="36" t="str">
        <f>IF('Datos Vida'!K347=0,"",Índice!$G$52*'Datos Vida'!K347)</f>
        <v/>
      </c>
      <c r="L45" s="36" t="str">
        <f>IF('Datos Vida'!L347=0,"",Índice!$G$52*'Datos Vida'!L347)</f>
        <v/>
      </c>
      <c r="M45" s="36" t="str">
        <f>IF('Datos Vida'!M347=0,"",Índice!$G$52*'Datos Vida'!M347)</f>
        <v/>
      </c>
      <c r="N45" s="36" t="str">
        <f>IF('Datos Vida'!N347=0,"",Índice!$G$52*'Datos Vida'!N347)</f>
        <v/>
      </c>
      <c r="O45" s="36" t="str">
        <f>IF('Datos Vida'!O347=0,"",Índice!$G$52*'Datos Vida'!O347)</f>
        <v/>
      </c>
      <c r="P45" s="36" t="str">
        <f>IF('Datos Vida'!P347=0,"",Índice!$G$52*'Datos Vida'!P347)</f>
        <v/>
      </c>
      <c r="Q45" s="36" t="str">
        <f>IF('Datos Vida'!Q347=0,"",Índice!$G$52*'Datos Vida'!Q347)</f>
        <v/>
      </c>
      <c r="R45" s="36" t="str">
        <f>IF('Datos Vida'!R347=0,"",Índice!$G$52*'Datos Vida'!R347)</f>
        <v/>
      </c>
      <c r="S45" s="36" t="str">
        <f>IF('Datos Vida'!S347=0,"",Índice!$G$52*'Datos Vida'!S347)</f>
        <v/>
      </c>
      <c r="T45" s="36" t="str">
        <f>IF('Datos Vida'!T347=0,"",Índice!$G$52*'Datos Vida'!T347)</f>
        <v/>
      </c>
      <c r="U45" s="36" t="str">
        <f>IF('Datos Vida'!U347=0,"",Índice!$G$52*'Datos Vida'!U347)</f>
        <v/>
      </c>
      <c r="V45" s="36" t="str">
        <f>IF('Datos Vida'!V347=0,"",Índice!$G$52*'Datos Vida'!V347)</f>
        <v/>
      </c>
      <c r="W45" s="36" t="str">
        <f>IF('Datos Vida'!W347=0,"",Índice!$G$52*'Datos Vida'!W347)</f>
        <v/>
      </c>
      <c r="X45" s="36" t="str">
        <f>IF('Datos Vida'!X347=0,"",Índice!$G$52*'Datos Vida'!X347)</f>
        <v/>
      </c>
      <c r="Y45" s="36" t="str">
        <f>IF('Datos Vida'!Y347=0,"",Índice!$G$52*'Datos Vida'!Y347)</f>
        <v/>
      </c>
      <c r="Z45" s="36" t="str">
        <f>IF('Datos Vida'!Z347=0,"",Índice!$G$52*'Datos Vida'!Z347)</f>
        <v/>
      </c>
      <c r="AA45" s="36" t="str">
        <f>IF('Datos Vida'!AA347=0,"",Índice!$G$52*'Datos Vida'!AA347)</f>
        <v/>
      </c>
      <c r="AB45" s="36" t="str">
        <f>IF('Datos Vida'!AB347=0,"",Índice!$G$52*'Datos Vida'!AB347)</f>
        <v/>
      </c>
      <c r="AC45" s="36" t="str">
        <f>IF('Datos Vida'!AC347=0,"",Índice!$G$52*'Datos Vida'!AC347)</f>
        <v/>
      </c>
      <c r="AD45" s="36" t="str">
        <f>IF('Datos Vida'!AD347=0,"",Índice!$G$52*'Datos Vida'!AD347)</f>
        <v/>
      </c>
      <c r="AE45" s="36" t="str">
        <f>IF('Datos Vida'!AE347=0,"",Índice!$G$52*'Datos Vida'!AE347)</f>
        <v/>
      </c>
      <c r="AF45" s="36" t="str">
        <f>IF('Datos Vida'!AF347=0,"",Índice!$G$52*'Datos Vida'!AF347)</f>
        <v/>
      </c>
      <c r="AG45" s="36" t="str">
        <f>IF('Datos Vida'!AG347=0,"",Índice!$G$52*'Datos Vida'!AG347)</f>
        <v/>
      </c>
      <c r="AH45" s="36" t="str">
        <f>IF('Datos Vida'!AH347=0,"",Índice!$G$52*'Datos Vida'!AH347)</f>
        <v/>
      </c>
      <c r="AI45" s="36" t="str">
        <f>IF('Datos Vida'!AI347=0,"",Índice!$G$52*'Datos Vida'!AI347)</f>
        <v/>
      </c>
      <c r="AJ45" s="36" t="str">
        <f>IF('Datos Vida'!AJ347=0,"",Índice!$G$52*'Datos Vida'!AJ347)</f>
        <v/>
      </c>
      <c r="AK45" s="36" t="str">
        <f>IF('Datos Vida'!AK347=0,"",Índice!$G$52*'Datos Vida'!AK347)</f>
        <v/>
      </c>
      <c r="AL45" s="36" t="str">
        <f>IF('Datos Vida'!AL347=0,"",Índice!$G$52*'Datos Vida'!AL347)</f>
        <v/>
      </c>
      <c r="AM45" s="36" t="str">
        <f>IF('Datos Vida'!AM347=0,"",Índice!$G$52*'Datos Vida'!AM347)</f>
        <v/>
      </c>
      <c r="AN45" s="36" t="str">
        <f>IF('Datos Vida'!AN347=0,"",Índice!$G$52*'Datos Vida'!AN347)</f>
        <v/>
      </c>
      <c r="AO45" s="36" t="str">
        <f>IF('Datos Vida'!AO347=0,"",Índice!$G$52*'Datos Vida'!AO347)</f>
        <v/>
      </c>
      <c r="AP45" s="36" t="str">
        <f>IF('Datos Vida'!AP347=0,"",Índice!$G$52*'Datos Vida'!AP347)</f>
        <v/>
      </c>
      <c r="AQ45" s="36">
        <f>Índice!$G$52*'Datos Vida'!AQ347</f>
        <v>0</v>
      </c>
      <c r="AR45" s="29"/>
      <c r="AS45" s="36">
        <f>Índice!$F$52*'Datos Vida'!AS347</f>
        <v>0</v>
      </c>
      <c r="AT45" s="60" t="str">
        <f t="shared" si="0"/>
        <v/>
      </c>
    </row>
    <row r="46" spans="2:46" x14ac:dyDescent="0.2">
      <c r="B46" s="62" t="str">
        <f>'Datos Vida'!B283</f>
        <v>302. Temporal de Vida</v>
      </c>
      <c r="C46" s="36" t="str">
        <f>IF('Datos Vida'!C348=0,"",Índice!$G$52*'Datos Vida'!C348)</f>
        <v/>
      </c>
      <c r="D46" s="36" t="str">
        <f>IF('Datos Vida'!D348=0,"",Índice!$G$52*'Datos Vida'!D348)</f>
        <v/>
      </c>
      <c r="E46" s="36">
        <f>IF('Datos Vida'!E348=0,"",Índice!$G$52*'Datos Vida'!E348)</f>
        <v>107665.64936551639</v>
      </c>
      <c r="F46" s="36">
        <f>IF('Datos Vida'!F348=0,"",Índice!$G$52*'Datos Vida'!F348)</f>
        <v>172254.0438316068</v>
      </c>
      <c r="G46" s="36">
        <f>IF('Datos Vida'!G348=0,"",Índice!$G$52*'Datos Vida'!G348)</f>
        <v>18852.095117600853</v>
      </c>
      <c r="H46" s="36">
        <f>IF('Datos Vida'!H348=0,"",Índice!$G$52*'Datos Vida'!H348)</f>
        <v>491866.54632779915</v>
      </c>
      <c r="I46" s="36" t="str">
        <f>IF('Datos Vida'!I348=0,"",Índice!$G$52*'Datos Vida'!I348)</f>
        <v/>
      </c>
      <c r="J46" s="36" t="str">
        <f>IF('Datos Vida'!J348=0,"",Índice!$G$52*'Datos Vida'!J348)</f>
        <v/>
      </c>
      <c r="K46" s="36">
        <f>IF('Datos Vida'!K348=0,"",Índice!$G$52*'Datos Vida'!K348)</f>
        <v>117490.3902973216</v>
      </c>
      <c r="L46" s="36">
        <f>IF('Datos Vida'!L348=0,"",Índice!$G$52*'Datos Vida'!L348)</f>
        <v>201.90666570958032</v>
      </c>
      <c r="M46" s="36">
        <f>IF('Datos Vida'!M348=0,"",Índice!$G$52*'Datos Vida'!M348)</f>
        <v>11549.231376874186</v>
      </c>
      <c r="N46" s="36" t="str">
        <f>IF('Datos Vida'!N348=0,"",Índice!$G$52*'Datos Vida'!N348)</f>
        <v/>
      </c>
      <c r="O46" s="36" t="str">
        <f>IF('Datos Vida'!O348=0,"",Índice!$G$52*'Datos Vida'!O348)</f>
        <v/>
      </c>
      <c r="P46" s="36" t="str">
        <f>IF('Datos Vida'!P348=0,"",Índice!$G$52*'Datos Vida'!P348)</f>
        <v/>
      </c>
      <c r="Q46" s="36">
        <f>IF('Datos Vida'!Q348=0,"",Índice!$G$52*'Datos Vida'!Q348)</f>
        <v>643.0055414619676</v>
      </c>
      <c r="R46" s="36">
        <f>IF('Datos Vida'!R348=0,"",Índice!$G$52*'Datos Vida'!R348)</f>
        <v>-1146.1222523598587</v>
      </c>
      <c r="S46" s="36" t="str">
        <f>IF('Datos Vida'!S348=0,"",Índice!$G$52*'Datos Vida'!S348)</f>
        <v/>
      </c>
      <c r="T46" s="36" t="str">
        <f>IF('Datos Vida'!T348=0,"",Índice!$G$52*'Datos Vida'!T348)</f>
        <v/>
      </c>
      <c r="U46" s="36" t="str">
        <f>IF('Datos Vida'!U348=0,"",Índice!$G$52*'Datos Vida'!U348)</f>
        <v/>
      </c>
      <c r="V46" s="36" t="str">
        <f>IF('Datos Vida'!V348=0,"",Índice!$G$52*'Datos Vida'!V348)</f>
        <v/>
      </c>
      <c r="W46" s="36" t="str">
        <f>IF('Datos Vida'!W348=0,"",Índice!$G$52*'Datos Vida'!W348)</f>
        <v/>
      </c>
      <c r="X46" s="36" t="str">
        <f>IF('Datos Vida'!X348=0,"",Índice!$G$52*'Datos Vida'!X348)</f>
        <v/>
      </c>
      <c r="Y46" s="36" t="str">
        <f>IF('Datos Vida'!Y348=0,"",Índice!$G$52*'Datos Vida'!Y348)</f>
        <v/>
      </c>
      <c r="Z46" s="36">
        <f>IF('Datos Vida'!Z348=0,"",Índice!$G$52*'Datos Vida'!Z348)</f>
        <v>127295.97816210163</v>
      </c>
      <c r="AA46" s="36" t="str">
        <f>IF('Datos Vida'!AA348=0,"",Índice!$G$52*'Datos Vida'!AA348)</f>
        <v/>
      </c>
      <c r="AB46" s="36">
        <f>IF('Datos Vida'!AB348=0,"",Índice!$G$52*'Datos Vida'!AB348)</f>
        <v>53139.997353270672</v>
      </c>
      <c r="AC46" s="36" t="str">
        <f>IF('Datos Vida'!AC348=0,"",Índice!$G$52*'Datos Vida'!AC348)</f>
        <v/>
      </c>
      <c r="AD46" s="36" t="str">
        <f>IF('Datos Vida'!AD348=0,"",Índice!$G$52*'Datos Vida'!AD348)</f>
        <v/>
      </c>
      <c r="AE46" s="36" t="str">
        <f>IF('Datos Vida'!AE348=0,"",Índice!$G$52*'Datos Vida'!AE348)</f>
        <v/>
      </c>
      <c r="AF46" s="36" t="str">
        <f>IF('Datos Vida'!AF348=0,"",Índice!$G$52*'Datos Vida'!AF348)</f>
        <v/>
      </c>
      <c r="AG46" s="36">
        <f>IF('Datos Vida'!AG348=0,"",Índice!$G$52*'Datos Vida'!AG348)</f>
        <v>65080.454788385832</v>
      </c>
      <c r="AH46" s="36">
        <f>IF('Datos Vida'!AH348=0,"",Índice!$G$52*'Datos Vida'!AH348)</f>
        <v>643.14162009092104</v>
      </c>
      <c r="AI46" s="36" t="str">
        <f>IF('Datos Vida'!AI348=0,"",Índice!$G$52*'Datos Vida'!AI348)</f>
        <v/>
      </c>
      <c r="AJ46" s="36">
        <f>IF('Datos Vida'!AJ348=0,"",Índice!$G$52*'Datos Vida'!AJ348)</f>
        <v>6918.0673977037413</v>
      </c>
      <c r="AK46" s="36">
        <f>IF('Datos Vida'!AK348=0,"",Índice!$G$52*'Datos Vida'!AK348)</f>
        <v>71235.665392176918</v>
      </c>
      <c r="AL46" s="36" t="str">
        <f>IF('Datos Vida'!AL348=0,"",Índice!$G$52*'Datos Vida'!AL348)</f>
        <v/>
      </c>
      <c r="AM46" s="36" t="str">
        <f>IF('Datos Vida'!AM348=0,"",Índice!$G$52*'Datos Vida'!AM348)</f>
        <v/>
      </c>
      <c r="AN46" s="36" t="str">
        <f>IF('Datos Vida'!AN348=0,"",Índice!$G$52*'Datos Vida'!AN348)</f>
        <v/>
      </c>
      <c r="AO46" s="36" t="str">
        <f>IF('Datos Vida'!AO348=0,"",Índice!$G$52*'Datos Vida'!AO348)</f>
        <v/>
      </c>
      <c r="AP46" s="36" t="str">
        <f>IF('Datos Vida'!AP348=0,"",Índice!$G$52*'Datos Vida'!AP348)</f>
        <v/>
      </c>
      <c r="AQ46" s="36">
        <f>Índice!$G$52*'Datos Vida'!AQ348</f>
        <v>1243690.0509852604</v>
      </c>
      <c r="AR46" s="29"/>
      <c r="AS46" s="36">
        <f>Índice!$F$52*'Datos Vida'!AS348</f>
        <v>1308021.3417555266</v>
      </c>
      <c r="AT46" s="60">
        <f t="shared" si="0"/>
        <v>-4.9182141542068125E-2</v>
      </c>
    </row>
    <row r="47" spans="2:46" x14ac:dyDescent="0.2">
      <c r="B47" s="62" t="str">
        <f>'Datos Vida'!B284</f>
        <v>303. Seguros con Cuenta Única de inversión (CUI)</v>
      </c>
      <c r="C47" s="36" t="str">
        <f>IF('Datos Vida'!C349=0,"",Índice!$G$52*'Datos Vida'!C349)</f>
        <v/>
      </c>
      <c r="D47" s="36" t="str">
        <f>IF('Datos Vida'!D349=0,"",Índice!$G$52*'Datos Vida'!D349)</f>
        <v/>
      </c>
      <c r="E47" s="36">
        <f>IF('Datos Vida'!E349=0,"",Índice!$G$52*'Datos Vida'!E349)</f>
        <v>433.75062978890463</v>
      </c>
      <c r="F47" s="36">
        <f>IF('Datos Vida'!F349=0,"",Índice!$G$52*'Datos Vida'!F349)</f>
        <v>25142.397780285406</v>
      </c>
      <c r="G47" s="36" t="str">
        <f>IF('Datos Vida'!G349=0,"",Índice!$G$52*'Datos Vida'!G349)</f>
        <v/>
      </c>
      <c r="H47" s="36" t="str">
        <f>IF('Datos Vida'!H349=0,"",Índice!$G$52*'Datos Vida'!H349)</f>
        <v/>
      </c>
      <c r="I47" s="36" t="str">
        <f>IF('Datos Vida'!I349=0,"",Índice!$G$52*'Datos Vida'!I349)</f>
        <v/>
      </c>
      <c r="J47" s="36" t="str">
        <f>IF('Datos Vida'!J349=0,"",Índice!$G$52*'Datos Vida'!J349)</f>
        <v/>
      </c>
      <c r="K47" s="36" t="str">
        <f>IF('Datos Vida'!K349=0,"",Índice!$G$52*'Datos Vida'!K349)</f>
        <v/>
      </c>
      <c r="L47" s="36">
        <f>IF('Datos Vida'!L349=0,"",Índice!$G$52*'Datos Vida'!L349)</f>
        <v>28.372394136780116</v>
      </c>
      <c r="M47" s="36" t="str">
        <f>IF('Datos Vida'!M349=0,"",Índice!$G$52*'Datos Vida'!M349)</f>
        <v/>
      </c>
      <c r="N47" s="36" t="str">
        <f>IF('Datos Vida'!N349=0,"",Índice!$G$52*'Datos Vida'!N349)</f>
        <v/>
      </c>
      <c r="O47" s="36" t="str">
        <f>IF('Datos Vida'!O349=0,"",Índice!$G$52*'Datos Vida'!O349)</f>
        <v/>
      </c>
      <c r="P47" s="36" t="str">
        <f>IF('Datos Vida'!P349=0,"",Índice!$G$52*'Datos Vida'!P349)</f>
        <v/>
      </c>
      <c r="Q47" s="36" t="str">
        <f>IF('Datos Vida'!Q349=0,"",Índice!$G$52*'Datos Vida'!Q349)</f>
        <v/>
      </c>
      <c r="R47" s="36">
        <f>IF('Datos Vida'!R349=0,"",Índice!$G$52*'Datos Vida'!R349)</f>
        <v>58705.034943290935</v>
      </c>
      <c r="S47" s="36" t="str">
        <f>IF('Datos Vida'!S349=0,"",Índice!$G$52*'Datos Vida'!S349)</f>
        <v/>
      </c>
      <c r="T47" s="36" t="str">
        <f>IF('Datos Vida'!T349=0,"",Índice!$G$52*'Datos Vida'!T349)</f>
        <v/>
      </c>
      <c r="U47" s="36" t="str">
        <f>IF('Datos Vida'!U349=0,"",Índice!$G$52*'Datos Vida'!U349)</f>
        <v/>
      </c>
      <c r="V47" s="36" t="str">
        <f>IF('Datos Vida'!V349=0,"",Índice!$G$52*'Datos Vida'!V349)</f>
        <v/>
      </c>
      <c r="W47" s="36" t="str">
        <f>IF('Datos Vida'!W349=0,"",Índice!$G$52*'Datos Vida'!W349)</f>
        <v/>
      </c>
      <c r="X47" s="36" t="str">
        <f>IF('Datos Vida'!X349=0,"",Índice!$G$52*'Datos Vida'!X349)</f>
        <v/>
      </c>
      <c r="Y47" s="36" t="str">
        <f>IF('Datos Vida'!Y349=0,"",Índice!$G$52*'Datos Vida'!Y349)</f>
        <v/>
      </c>
      <c r="Z47" s="36">
        <f>IF('Datos Vida'!Z349=0,"",Índice!$G$52*'Datos Vida'!Z349)</f>
        <v>126208.33570053449</v>
      </c>
      <c r="AA47" s="36" t="str">
        <f>IF('Datos Vida'!AA349=0,"",Índice!$G$52*'Datos Vida'!AA349)</f>
        <v/>
      </c>
      <c r="AB47" s="36" t="str">
        <f>IF('Datos Vida'!AB349=0,"",Índice!$G$52*'Datos Vida'!AB349)</f>
        <v/>
      </c>
      <c r="AC47" s="36" t="str">
        <f>IF('Datos Vida'!AC349=0,"",Índice!$G$52*'Datos Vida'!AC349)</f>
        <v/>
      </c>
      <c r="AD47" s="36" t="str">
        <f>IF('Datos Vida'!AD349=0,"",Índice!$G$52*'Datos Vida'!AD349)</f>
        <v/>
      </c>
      <c r="AE47" s="36" t="str">
        <f>IF('Datos Vida'!AE349=0,"",Índice!$G$52*'Datos Vida'!AE349)</f>
        <v/>
      </c>
      <c r="AF47" s="36" t="str">
        <f>IF('Datos Vida'!AF349=0,"",Índice!$G$52*'Datos Vida'!AF349)</f>
        <v/>
      </c>
      <c r="AG47" s="36" t="str">
        <f>IF('Datos Vida'!AG349=0,"",Índice!$G$52*'Datos Vida'!AG349)</f>
        <v/>
      </c>
      <c r="AH47" s="36" t="str">
        <f>IF('Datos Vida'!AH349=0,"",Índice!$G$52*'Datos Vida'!AH349)</f>
        <v/>
      </c>
      <c r="AI47" s="36" t="str">
        <f>IF('Datos Vida'!AI349=0,"",Índice!$G$52*'Datos Vida'!AI349)</f>
        <v/>
      </c>
      <c r="AJ47" s="36" t="str">
        <f>IF('Datos Vida'!AJ349=0,"",Índice!$G$52*'Datos Vida'!AJ349)</f>
        <v/>
      </c>
      <c r="AK47" s="36" t="str">
        <f>IF('Datos Vida'!AK349=0,"",Índice!$G$52*'Datos Vida'!AK349)</f>
        <v/>
      </c>
      <c r="AL47" s="36" t="str">
        <f>IF('Datos Vida'!AL349=0,"",Índice!$G$52*'Datos Vida'!AL349)</f>
        <v/>
      </c>
      <c r="AM47" s="36" t="str">
        <f>IF('Datos Vida'!AM349=0,"",Índice!$G$52*'Datos Vida'!AM349)</f>
        <v/>
      </c>
      <c r="AN47" s="36" t="str">
        <f>IF('Datos Vida'!AN349=0,"",Índice!$G$52*'Datos Vida'!AN349)</f>
        <v/>
      </c>
      <c r="AO47" s="36" t="str">
        <f>IF('Datos Vida'!AO349=0,"",Índice!$G$52*'Datos Vida'!AO349)</f>
        <v/>
      </c>
      <c r="AP47" s="36" t="str">
        <f>IF('Datos Vida'!AP349=0,"",Índice!$G$52*'Datos Vida'!AP349)</f>
        <v/>
      </c>
      <c r="AQ47" s="36">
        <f>Índice!$G$52*'Datos Vida'!AQ349</f>
        <v>210517.89144803651</v>
      </c>
      <c r="AR47" s="29"/>
      <c r="AS47" s="36">
        <f>Índice!$F$52*'Datos Vida'!AS349</f>
        <v>219359.62144889793</v>
      </c>
      <c r="AT47" s="60">
        <f t="shared" si="0"/>
        <v>-4.0307007928171434E-2</v>
      </c>
    </row>
    <row r="48" spans="2:46" x14ac:dyDescent="0.2">
      <c r="B48" s="62" t="str">
        <f>'Datos Vida'!B285</f>
        <v>304. Mixto o Dotal</v>
      </c>
      <c r="C48" s="36" t="str">
        <f>IF('Datos Vida'!C350=0,"",Índice!$G$52*'Datos Vida'!C350)</f>
        <v/>
      </c>
      <c r="D48" s="36" t="str">
        <f>IF('Datos Vida'!D350=0,"",Índice!$G$52*'Datos Vida'!D350)</f>
        <v/>
      </c>
      <c r="E48" s="36" t="str">
        <f>IF('Datos Vida'!E350=0,"",Índice!$G$52*'Datos Vida'!E350)</f>
        <v/>
      </c>
      <c r="F48" s="36" t="str">
        <f>IF('Datos Vida'!F350=0,"",Índice!$G$52*'Datos Vida'!F350)</f>
        <v/>
      </c>
      <c r="G48" s="36" t="str">
        <f>IF('Datos Vida'!G350=0,"",Índice!$G$52*'Datos Vida'!G350)</f>
        <v/>
      </c>
      <c r="H48" s="36" t="str">
        <f>IF('Datos Vida'!H350=0,"",Índice!$G$52*'Datos Vida'!H350)</f>
        <v/>
      </c>
      <c r="I48" s="36" t="str">
        <f>IF('Datos Vida'!I350=0,"",Índice!$G$52*'Datos Vida'!I350)</f>
        <v/>
      </c>
      <c r="J48" s="36" t="str">
        <f>IF('Datos Vida'!J350=0,"",Índice!$G$52*'Datos Vida'!J350)</f>
        <v/>
      </c>
      <c r="K48" s="36" t="str">
        <f>IF('Datos Vida'!K350=0,"",Índice!$G$52*'Datos Vida'!K350)</f>
        <v/>
      </c>
      <c r="L48" s="36" t="str">
        <f>IF('Datos Vida'!L350=0,"",Índice!$G$52*'Datos Vida'!L350)</f>
        <v/>
      </c>
      <c r="M48" s="36" t="str">
        <f>IF('Datos Vida'!M350=0,"",Índice!$G$52*'Datos Vida'!M350)</f>
        <v/>
      </c>
      <c r="N48" s="36" t="str">
        <f>IF('Datos Vida'!N350=0,"",Índice!$G$52*'Datos Vida'!N350)</f>
        <v/>
      </c>
      <c r="O48" s="36" t="str">
        <f>IF('Datos Vida'!O350=0,"",Índice!$G$52*'Datos Vida'!O350)</f>
        <v/>
      </c>
      <c r="P48" s="36" t="str">
        <f>IF('Datos Vida'!P350=0,"",Índice!$G$52*'Datos Vida'!P350)</f>
        <v/>
      </c>
      <c r="Q48" s="36" t="str">
        <f>IF('Datos Vida'!Q350=0,"",Índice!$G$52*'Datos Vida'!Q350)</f>
        <v/>
      </c>
      <c r="R48" s="36" t="str">
        <f>IF('Datos Vida'!R350=0,"",Índice!$G$52*'Datos Vida'!R350)</f>
        <v/>
      </c>
      <c r="S48" s="36" t="str">
        <f>IF('Datos Vida'!S350=0,"",Índice!$G$52*'Datos Vida'!S350)</f>
        <v/>
      </c>
      <c r="T48" s="36" t="str">
        <f>IF('Datos Vida'!T350=0,"",Índice!$G$52*'Datos Vida'!T350)</f>
        <v/>
      </c>
      <c r="U48" s="36" t="str">
        <f>IF('Datos Vida'!U350=0,"",Índice!$G$52*'Datos Vida'!U350)</f>
        <v/>
      </c>
      <c r="V48" s="36" t="str">
        <f>IF('Datos Vida'!V350=0,"",Índice!$G$52*'Datos Vida'!V350)</f>
        <v/>
      </c>
      <c r="W48" s="36" t="str">
        <f>IF('Datos Vida'!W350=0,"",Índice!$G$52*'Datos Vida'!W350)</f>
        <v/>
      </c>
      <c r="X48" s="36" t="str">
        <f>IF('Datos Vida'!X350=0,"",Índice!$G$52*'Datos Vida'!X350)</f>
        <v/>
      </c>
      <c r="Y48" s="36" t="str">
        <f>IF('Datos Vida'!Y350=0,"",Índice!$G$52*'Datos Vida'!Y350)</f>
        <v/>
      </c>
      <c r="Z48" s="36">
        <f>IF('Datos Vida'!Z350=0,"",Índice!$G$52*'Datos Vida'!Z350)</f>
        <v>1798.9594747637082</v>
      </c>
      <c r="AA48" s="36" t="str">
        <f>IF('Datos Vida'!AA350=0,"",Índice!$G$52*'Datos Vida'!AA350)</f>
        <v/>
      </c>
      <c r="AB48" s="36" t="str">
        <f>IF('Datos Vida'!AB350=0,"",Índice!$G$52*'Datos Vida'!AB350)</f>
        <v/>
      </c>
      <c r="AC48" s="36" t="str">
        <f>IF('Datos Vida'!AC350=0,"",Índice!$G$52*'Datos Vida'!AC350)</f>
        <v/>
      </c>
      <c r="AD48" s="36" t="str">
        <f>IF('Datos Vida'!AD350=0,"",Índice!$G$52*'Datos Vida'!AD350)</f>
        <v/>
      </c>
      <c r="AE48" s="36" t="str">
        <f>IF('Datos Vida'!AE350=0,"",Índice!$G$52*'Datos Vida'!AE350)</f>
        <v/>
      </c>
      <c r="AF48" s="36" t="str">
        <f>IF('Datos Vida'!AF350=0,"",Índice!$G$52*'Datos Vida'!AF350)</f>
        <v/>
      </c>
      <c r="AG48" s="36" t="str">
        <f>IF('Datos Vida'!AG350=0,"",Índice!$G$52*'Datos Vida'!AG350)</f>
        <v/>
      </c>
      <c r="AH48" s="36" t="str">
        <f>IF('Datos Vida'!AH350=0,"",Índice!$G$52*'Datos Vida'!AH350)</f>
        <v/>
      </c>
      <c r="AI48" s="36" t="str">
        <f>IF('Datos Vida'!AI350=0,"",Índice!$G$52*'Datos Vida'!AI350)</f>
        <v/>
      </c>
      <c r="AJ48" s="36" t="str">
        <f>IF('Datos Vida'!AJ350=0,"",Índice!$G$52*'Datos Vida'!AJ350)</f>
        <v/>
      </c>
      <c r="AK48" s="36" t="str">
        <f>IF('Datos Vida'!AK350=0,"",Índice!$G$52*'Datos Vida'!AK350)</f>
        <v/>
      </c>
      <c r="AL48" s="36" t="str">
        <f>IF('Datos Vida'!AL350=0,"",Índice!$G$52*'Datos Vida'!AL350)</f>
        <v/>
      </c>
      <c r="AM48" s="36" t="str">
        <f>IF('Datos Vida'!AM350=0,"",Índice!$G$52*'Datos Vida'!AM350)</f>
        <v/>
      </c>
      <c r="AN48" s="36" t="str">
        <f>IF('Datos Vida'!AN350=0,"",Índice!$G$52*'Datos Vida'!AN350)</f>
        <v/>
      </c>
      <c r="AO48" s="36" t="str">
        <f>IF('Datos Vida'!AO350=0,"",Índice!$G$52*'Datos Vida'!AO350)</f>
        <v/>
      </c>
      <c r="AP48" s="36" t="str">
        <f>IF('Datos Vida'!AP350=0,"",Índice!$G$52*'Datos Vida'!AP350)</f>
        <v/>
      </c>
      <c r="AQ48" s="36">
        <f>Índice!$G$52*'Datos Vida'!AQ350</f>
        <v>1798.9594747637082</v>
      </c>
      <c r="AR48" s="29"/>
      <c r="AS48" s="36">
        <f>Índice!$F$52*'Datos Vida'!AS350</f>
        <v>12988.705989972537</v>
      </c>
      <c r="AT48" s="60">
        <f t="shared" si="0"/>
        <v>-0.86149817571107312</v>
      </c>
    </row>
    <row r="49" spans="2:46" x14ac:dyDescent="0.2">
      <c r="B49" s="62" t="str">
        <f>'Datos Vida'!B286</f>
        <v>305. Rentas Privadas y Otras Rentas</v>
      </c>
      <c r="C49" s="36" t="str">
        <f>IF('Datos Vida'!C351=0,"",Índice!$G$52*'Datos Vida'!C351)</f>
        <v/>
      </c>
      <c r="D49" s="36" t="str">
        <f>IF('Datos Vida'!D351=0,"",Índice!$G$52*'Datos Vida'!D351)</f>
        <v/>
      </c>
      <c r="E49" s="36" t="str">
        <f>IF('Datos Vida'!E351=0,"",Índice!$G$52*'Datos Vida'!E351)</f>
        <v/>
      </c>
      <c r="F49" s="36" t="str">
        <f>IF('Datos Vida'!F351=0,"",Índice!$G$52*'Datos Vida'!F351)</f>
        <v/>
      </c>
      <c r="G49" s="36" t="str">
        <f>IF('Datos Vida'!G351=0,"",Índice!$G$52*'Datos Vida'!G351)</f>
        <v/>
      </c>
      <c r="H49" s="36" t="str">
        <f>IF('Datos Vida'!H351=0,"",Índice!$G$52*'Datos Vida'!H351)</f>
        <v/>
      </c>
      <c r="I49" s="36" t="str">
        <f>IF('Datos Vida'!I351=0,"",Índice!$G$52*'Datos Vida'!I351)</f>
        <v/>
      </c>
      <c r="J49" s="36" t="str">
        <f>IF('Datos Vida'!J351=0,"",Índice!$G$52*'Datos Vida'!J351)</f>
        <v/>
      </c>
      <c r="K49" s="36" t="str">
        <f>IF('Datos Vida'!K351=0,"",Índice!$G$52*'Datos Vida'!K351)</f>
        <v/>
      </c>
      <c r="L49" s="36" t="str">
        <f>IF('Datos Vida'!L351=0,"",Índice!$G$52*'Datos Vida'!L351)</f>
        <v/>
      </c>
      <c r="M49" s="36" t="str">
        <f>IF('Datos Vida'!M351=0,"",Índice!$G$52*'Datos Vida'!M351)</f>
        <v/>
      </c>
      <c r="N49" s="36" t="str">
        <f>IF('Datos Vida'!N351=0,"",Índice!$G$52*'Datos Vida'!N351)</f>
        <v/>
      </c>
      <c r="O49" s="36" t="str">
        <f>IF('Datos Vida'!O351=0,"",Índice!$G$52*'Datos Vida'!O351)</f>
        <v/>
      </c>
      <c r="P49" s="36" t="str">
        <f>IF('Datos Vida'!P351=0,"",Índice!$G$52*'Datos Vida'!P351)</f>
        <v/>
      </c>
      <c r="Q49" s="36" t="str">
        <f>IF('Datos Vida'!Q351=0,"",Índice!$G$52*'Datos Vida'!Q351)</f>
        <v/>
      </c>
      <c r="R49" s="36" t="str">
        <f>IF('Datos Vida'!R351=0,"",Índice!$G$52*'Datos Vida'!R351)</f>
        <v/>
      </c>
      <c r="S49" s="36" t="str">
        <f>IF('Datos Vida'!S351=0,"",Índice!$G$52*'Datos Vida'!S351)</f>
        <v/>
      </c>
      <c r="T49" s="36" t="str">
        <f>IF('Datos Vida'!T351=0,"",Índice!$G$52*'Datos Vida'!T351)</f>
        <v/>
      </c>
      <c r="U49" s="36" t="str">
        <f>IF('Datos Vida'!U351=0,"",Índice!$G$52*'Datos Vida'!U351)</f>
        <v/>
      </c>
      <c r="V49" s="36" t="str">
        <f>IF('Datos Vida'!V351=0,"",Índice!$G$52*'Datos Vida'!V351)</f>
        <v/>
      </c>
      <c r="W49" s="36" t="str">
        <f>IF('Datos Vida'!W351=0,"",Índice!$G$52*'Datos Vida'!W351)</f>
        <v/>
      </c>
      <c r="X49" s="36" t="str">
        <f>IF('Datos Vida'!X351=0,"",Índice!$G$52*'Datos Vida'!X351)</f>
        <v/>
      </c>
      <c r="Y49" s="36" t="str">
        <f>IF('Datos Vida'!Y351=0,"",Índice!$G$52*'Datos Vida'!Y351)</f>
        <v/>
      </c>
      <c r="Z49" s="36" t="str">
        <f>IF('Datos Vida'!Z351=0,"",Índice!$G$52*'Datos Vida'!Z351)</f>
        <v/>
      </c>
      <c r="AA49" s="36" t="str">
        <f>IF('Datos Vida'!AA351=0,"",Índice!$G$52*'Datos Vida'!AA351)</f>
        <v/>
      </c>
      <c r="AB49" s="36" t="str">
        <f>IF('Datos Vida'!AB351=0,"",Índice!$G$52*'Datos Vida'!AB351)</f>
        <v/>
      </c>
      <c r="AC49" s="36" t="str">
        <f>IF('Datos Vida'!AC351=0,"",Índice!$G$52*'Datos Vida'!AC351)</f>
        <v/>
      </c>
      <c r="AD49" s="36" t="str">
        <f>IF('Datos Vida'!AD351=0,"",Índice!$G$52*'Datos Vida'!AD351)</f>
        <v/>
      </c>
      <c r="AE49" s="36" t="str">
        <f>IF('Datos Vida'!AE351=0,"",Índice!$G$52*'Datos Vida'!AE351)</f>
        <v/>
      </c>
      <c r="AF49" s="36" t="str">
        <f>IF('Datos Vida'!AF351=0,"",Índice!$G$52*'Datos Vida'!AF351)</f>
        <v/>
      </c>
      <c r="AG49" s="36" t="str">
        <f>IF('Datos Vida'!AG351=0,"",Índice!$G$52*'Datos Vida'!AG351)</f>
        <v/>
      </c>
      <c r="AH49" s="36" t="str">
        <f>IF('Datos Vida'!AH351=0,"",Índice!$G$52*'Datos Vida'!AH351)</f>
        <v/>
      </c>
      <c r="AI49" s="36" t="str">
        <f>IF('Datos Vida'!AI351=0,"",Índice!$G$52*'Datos Vida'!AI351)</f>
        <v/>
      </c>
      <c r="AJ49" s="36" t="str">
        <f>IF('Datos Vida'!AJ351=0,"",Índice!$G$52*'Datos Vida'!AJ351)</f>
        <v/>
      </c>
      <c r="AK49" s="36" t="str">
        <f>IF('Datos Vida'!AK351=0,"",Índice!$G$52*'Datos Vida'!AK351)</f>
        <v/>
      </c>
      <c r="AL49" s="36" t="str">
        <f>IF('Datos Vida'!AL351=0,"",Índice!$G$52*'Datos Vida'!AL351)</f>
        <v/>
      </c>
      <c r="AM49" s="36" t="str">
        <f>IF('Datos Vida'!AM351=0,"",Índice!$G$52*'Datos Vida'!AM351)</f>
        <v/>
      </c>
      <c r="AN49" s="36" t="str">
        <f>IF('Datos Vida'!AN351=0,"",Índice!$G$52*'Datos Vida'!AN351)</f>
        <v/>
      </c>
      <c r="AO49" s="36" t="str">
        <f>IF('Datos Vida'!AO351=0,"",Índice!$G$52*'Datos Vida'!AO351)</f>
        <v/>
      </c>
      <c r="AP49" s="36" t="str">
        <f>IF('Datos Vida'!AP351=0,"",Índice!$G$52*'Datos Vida'!AP351)</f>
        <v/>
      </c>
      <c r="AQ49" s="36">
        <f>Índice!$G$52*'Datos Vida'!AQ351</f>
        <v>0</v>
      </c>
      <c r="AR49" s="29"/>
      <c r="AS49" s="36">
        <f>Índice!$F$52*'Datos Vida'!AS351</f>
        <v>0</v>
      </c>
      <c r="AT49" s="60" t="str">
        <f t="shared" si="0"/>
        <v/>
      </c>
    </row>
    <row r="50" spans="2:46" x14ac:dyDescent="0.2">
      <c r="B50" s="62" t="str">
        <f>'Datos Vida'!B287</f>
        <v>306. Dotal puro o Capital Diferido</v>
      </c>
      <c r="C50" s="36" t="str">
        <f>IF('Datos Vida'!C352=0,"",Índice!$G$52*'Datos Vida'!C352)</f>
        <v/>
      </c>
      <c r="D50" s="36" t="str">
        <f>IF('Datos Vida'!D352=0,"",Índice!$G$52*'Datos Vida'!D352)</f>
        <v/>
      </c>
      <c r="E50" s="36" t="str">
        <f>IF('Datos Vida'!E352=0,"",Índice!$G$52*'Datos Vida'!E352)</f>
        <v/>
      </c>
      <c r="F50" s="36" t="str">
        <f>IF('Datos Vida'!F352=0,"",Índice!$G$52*'Datos Vida'!F352)</f>
        <v/>
      </c>
      <c r="G50" s="36" t="str">
        <f>IF('Datos Vida'!G352=0,"",Índice!$G$52*'Datos Vida'!G352)</f>
        <v/>
      </c>
      <c r="H50" s="36" t="str">
        <f>IF('Datos Vida'!H352=0,"",Índice!$G$52*'Datos Vida'!H352)</f>
        <v/>
      </c>
      <c r="I50" s="36" t="str">
        <f>IF('Datos Vida'!I352=0,"",Índice!$G$52*'Datos Vida'!I352)</f>
        <v/>
      </c>
      <c r="J50" s="36" t="str">
        <f>IF('Datos Vida'!J352=0,"",Índice!$G$52*'Datos Vida'!J352)</f>
        <v/>
      </c>
      <c r="K50" s="36" t="str">
        <f>IF('Datos Vida'!K352=0,"",Índice!$G$52*'Datos Vida'!K352)</f>
        <v/>
      </c>
      <c r="L50" s="36" t="str">
        <f>IF('Datos Vida'!L352=0,"",Índice!$G$52*'Datos Vida'!L352)</f>
        <v/>
      </c>
      <c r="M50" s="36" t="str">
        <f>IF('Datos Vida'!M352=0,"",Índice!$G$52*'Datos Vida'!M352)</f>
        <v/>
      </c>
      <c r="N50" s="36" t="str">
        <f>IF('Datos Vida'!N352=0,"",Índice!$G$52*'Datos Vida'!N352)</f>
        <v/>
      </c>
      <c r="O50" s="36" t="str">
        <f>IF('Datos Vida'!O352=0,"",Índice!$G$52*'Datos Vida'!O352)</f>
        <v/>
      </c>
      <c r="P50" s="36" t="str">
        <f>IF('Datos Vida'!P352=0,"",Índice!$G$52*'Datos Vida'!P352)</f>
        <v/>
      </c>
      <c r="Q50" s="36" t="str">
        <f>IF('Datos Vida'!Q352=0,"",Índice!$G$52*'Datos Vida'!Q352)</f>
        <v/>
      </c>
      <c r="R50" s="36" t="str">
        <f>IF('Datos Vida'!R352=0,"",Índice!$G$52*'Datos Vida'!R352)</f>
        <v/>
      </c>
      <c r="S50" s="36" t="str">
        <f>IF('Datos Vida'!S352=0,"",Índice!$G$52*'Datos Vida'!S352)</f>
        <v/>
      </c>
      <c r="T50" s="36" t="str">
        <f>IF('Datos Vida'!T352=0,"",Índice!$G$52*'Datos Vida'!T352)</f>
        <v/>
      </c>
      <c r="U50" s="36" t="str">
        <f>IF('Datos Vida'!U352=0,"",Índice!$G$52*'Datos Vida'!U352)</f>
        <v/>
      </c>
      <c r="V50" s="36" t="str">
        <f>IF('Datos Vida'!V352=0,"",Índice!$G$52*'Datos Vida'!V352)</f>
        <v/>
      </c>
      <c r="W50" s="36" t="str">
        <f>IF('Datos Vida'!W352=0,"",Índice!$G$52*'Datos Vida'!W352)</f>
        <v/>
      </c>
      <c r="X50" s="36" t="str">
        <f>IF('Datos Vida'!X352=0,"",Índice!$G$52*'Datos Vida'!X352)</f>
        <v/>
      </c>
      <c r="Y50" s="36" t="str">
        <f>IF('Datos Vida'!Y352=0,"",Índice!$G$52*'Datos Vida'!Y352)</f>
        <v/>
      </c>
      <c r="Z50" s="36" t="str">
        <f>IF('Datos Vida'!Z352=0,"",Índice!$G$52*'Datos Vida'!Z352)</f>
        <v/>
      </c>
      <c r="AA50" s="36" t="str">
        <f>IF('Datos Vida'!AA352=0,"",Índice!$G$52*'Datos Vida'!AA352)</f>
        <v/>
      </c>
      <c r="AB50" s="36" t="str">
        <f>IF('Datos Vida'!AB352=0,"",Índice!$G$52*'Datos Vida'!AB352)</f>
        <v/>
      </c>
      <c r="AC50" s="36" t="str">
        <f>IF('Datos Vida'!AC352=0,"",Índice!$G$52*'Datos Vida'!AC352)</f>
        <v/>
      </c>
      <c r="AD50" s="36" t="str">
        <f>IF('Datos Vida'!AD352=0,"",Índice!$G$52*'Datos Vida'!AD352)</f>
        <v/>
      </c>
      <c r="AE50" s="36" t="str">
        <f>IF('Datos Vida'!AE352=0,"",Índice!$G$52*'Datos Vida'!AE352)</f>
        <v/>
      </c>
      <c r="AF50" s="36" t="str">
        <f>IF('Datos Vida'!AF352=0,"",Índice!$G$52*'Datos Vida'!AF352)</f>
        <v/>
      </c>
      <c r="AG50" s="36" t="str">
        <f>IF('Datos Vida'!AG352=0,"",Índice!$G$52*'Datos Vida'!AG352)</f>
        <v/>
      </c>
      <c r="AH50" s="36" t="str">
        <f>IF('Datos Vida'!AH352=0,"",Índice!$G$52*'Datos Vida'!AH352)</f>
        <v/>
      </c>
      <c r="AI50" s="36" t="str">
        <f>IF('Datos Vida'!AI352=0,"",Índice!$G$52*'Datos Vida'!AI352)</f>
        <v/>
      </c>
      <c r="AJ50" s="36" t="str">
        <f>IF('Datos Vida'!AJ352=0,"",Índice!$G$52*'Datos Vida'!AJ352)</f>
        <v/>
      </c>
      <c r="AK50" s="36" t="str">
        <f>IF('Datos Vida'!AK352=0,"",Índice!$G$52*'Datos Vida'!AK352)</f>
        <v/>
      </c>
      <c r="AL50" s="36" t="str">
        <f>IF('Datos Vida'!AL352=0,"",Índice!$G$52*'Datos Vida'!AL352)</f>
        <v/>
      </c>
      <c r="AM50" s="36" t="str">
        <f>IF('Datos Vida'!AM352=0,"",Índice!$G$52*'Datos Vida'!AM352)</f>
        <v/>
      </c>
      <c r="AN50" s="36" t="str">
        <f>IF('Datos Vida'!AN352=0,"",Índice!$G$52*'Datos Vida'!AN352)</f>
        <v/>
      </c>
      <c r="AO50" s="36" t="str">
        <f>IF('Datos Vida'!AO352=0,"",Índice!$G$52*'Datos Vida'!AO352)</f>
        <v/>
      </c>
      <c r="AP50" s="36" t="str">
        <f>IF('Datos Vida'!AP352=0,"",Índice!$G$52*'Datos Vida'!AP352)</f>
        <v/>
      </c>
      <c r="AQ50" s="36">
        <f>Índice!$G$52*'Datos Vida'!AQ352</f>
        <v>0</v>
      </c>
      <c r="AR50" s="29"/>
      <c r="AS50" s="36">
        <f>Índice!$F$52*'Datos Vida'!AS352</f>
        <v>0</v>
      </c>
      <c r="AT50" s="60" t="str">
        <f t="shared" si="0"/>
        <v/>
      </c>
    </row>
    <row r="51" spans="2:46" x14ac:dyDescent="0.2">
      <c r="B51" s="62" t="str">
        <f>'Datos Vida'!B288</f>
        <v>307. Protección Familiar</v>
      </c>
      <c r="C51" s="36" t="str">
        <f>IF('Datos Vida'!C353=0,"",Índice!$G$52*'Datos Vida'!C353)</f>
        <v/>
      </c>
      <c r="D51" s="36" t="str">
        <f>IF('Datos Vida'!D353=0,"",Índice!$G$52*'Datos Vida'!D353)</f>
        <v/>
      </c>
      <c r="E51" s="36" t="str">
        <f>IF('Datos Vida'!E353=0,"",Índice!$G$52*'Datos Vida'!E353)</f>
        <v/>
      </c>
      <c r="F51" s="36">
        <f>IF('Datos Vida'!F353=0,"",Índice!$G$52*'Datos Vida'!F353)</f>
        <v>7091.6697085910182</v>
      </c>
      <c r="G51" s="36">
        <f>IF('Datos Vida'!G353=0,"",Índice!$G$52*'Datos Vida'!G353)</f>
        <v>1396.2687920334129</v>
      </c>
      <c r="H51" s="36" t="str">
        <f>IF('Datos Vida'!H353=0,"",Índice!$G$52*'Datos Vida'!H353)</f>
        <v/>
      </c>
      <c r="I51" s="36" t="str">
        <f>IF('Datos Vida'!I353=0,"",Índice!$G$52*'Datos Vida'!I353)</f>
        <v/>
      </c>
      <c r="J51" s="36" t="str">
        <f>IF('Datos Vida'!J353=0,"",Índice!$G$52*'Datos Vida'!J353)</f>
        <v/>
      </c>
      <c r="K51" s="36" t="str">
        <f>IF('Datos Vida'!K353=0,"",Índice!$G$52*'Datos Vida'!K353)</f>
        <v/>
      </c>
      <c r="L51" s="36" t="str">
        <f>IF('Datos Vida'!L353=0,"",Índice!$G$52*'Datos Vida'!L353)</f>
        <v/>
      </c>
      <c r="M51" s="36" t="str">
        <f>IF('Datos Vida'!M353=0,"",Índice!$G$52*'Datos Vida'!M353)</f>
        <v/>
      </c>
      <c r="N51" s="36" t="str">
        <f>IF('Datos Vida'!N353=0,"",Índice!$G$52*'Datos Vida'!N353)</f>
        <v/>
      </c>
      <c r="O51" s="36" t="str">
        <f>IF('Datos Vida'!O353=0,"",Índice!$G$52*'Datos Vida'!O353)</f>
        <v/>
      </c>
      <c r="P51" s="36" t="str">
        <f>IF('Datos Vida'!P353=0,"",Índice!$G$52*'Datos Vida'!P353)</f>
        <v/>
      </c>
      <c r="Q51" s="36" t="str">
        <f>IF('Datos Vida'!Q353=0,"",Índice!$G$52*'Datos Vida'!Q353)</f>
        <v/>
      </c>
      <c r="R51" s="36">
        <f>IF('Datos Vida'!R353=0,"",Índice!$G$52*'Datos Vida'!R353)</f>
        <v>123.04910023109554</v>
      </c>
      <c r="S51" s="36" t="str">
        <f>IF('Datos Vida'!S353=0,"",Índice!$G$52*'Datos Vida'!S353)</f>
        <v/>
      </c>
      <c r="T51" s="36" t="str">
        <f>IF('Datos Vida'!T353=0,"",Índice!$G$52*'Datos Vida'!T353)</f>
        <v/>
      </c>
      <c r="U51" s="36" t="str">
        <f>IF('Datos Vida'!U353=0,"",Índice!$G$52*'Datos Vida'!U353)</f>
        <v/>
      </c>
      <c r="V51" s="36" t="str">
        <f>IF('Datos Vida'!V353=0,"",Índice!$G$52*'Datos Vida'!V353)</f>
        <v/>
      </c>
      <c r="W51" s="36" t="str">
        <f>IF('Datos Vida'!W353=0,"",Índice!$G$52*'Datos Vida'!W353)</f>
        <v/>
      </c>
      <c r="X51" s="36" t="str">
        <f>IF('Datos Vida'!X353=0,"",Índice!$G$52*'Datos Vida'!X353)</f>
        <v/>
      </c>
      <c r="Y51" s="36" t="str">
        <f>IF('Datos Vida'!Y353=0,"",Índice!$G$52*'Datos Vida'!Y353)</f>
        <v/>
      </c>
      <c r="Z51" s="36" t="str">
        <f>IF('Datos Vida'!Z353=0,"",Índice!$G$52*'Datos Vida'!Z353)</f>
        <v/>
      </c>
      <c r="AA51" s="36" t="str">
        <f>IF('Datos Vida'!AA353=0,"",Índice!$G$52*'Datos Vida'!AA353)</f>
        <v/>
      </c>
      <c r="AB51" s="36" t="str">
        <f>IF('Datos Vida'!AB353=0,"",Índice!$G$52*'Datos Vida'!AB353)</f>
        <v/>
      </c>
      <c r="AC51" s="36" t="str">
        <f>IF('Datos Vida'!AC353=0,"",Índice!$G$52*'Datos Vida'!AC353)</f>
        <v/>
      </c>
      <c r="AD51" s="36" t="str">
        <f>IF('Datos Vida'!AD353=0,"",Índice!$G$52*'Datos Vida'!AD353)</f>
        <v/>
      </c>
      <c r="AE51" s="36" t="str">
        <f>IF('Datos Vida'!AE353=0,"",Índice!$G$52*'Datos Vida'!AE353)</f>
        <v/>
      </c>
      <c r="AF51" s="36" t="str">
        <f>IF('Datos Vida'!AF353=0,"",Índice!$G$52*'Datos Vida'!AF353)</f>
        <v/>
      </c>
      <c r="AG51" s="36" t="str">
        <f>IF('Datos Vida'!AG353=0,"",Índice!$G$52*'Datos Vida'!AG353)</f>
        <v/>
      </c>
      <c r="AH51" s="36" t="str">
        <f>IF('Datos Vida'!AH353=0,"",Índice!$G$52*'Datos Vida'!AH353)</f>
        <v/>
      </c>
      <c r="AI51" s="36" t="str">
        <f>IF('Datos Vida'!AI353=0,"",Índice!$G$52*'Datos Vida'!AI353)</f>
        <v/>
      </c>
      <c r="AJ51" s="36" t="str">
        <f>IF('Datos Vida'!AJ353=0,"",Índice!$G$52*'Datos Vida'!AJ353)</f>
        <v/>
      </c>
      <c r="AK51" s="36">
        <f>IF('Datos Vida'!AK353=0,"",Índice!$G$52*'Datos Vida'!AK353)</f>
        <v>282.46521404998236</v>
      </c>
      <c r="AL51" s="36" t="str">
        <f>IF('Datos Vida'!AL353=0,"",Índice!$G$52*'Datos Vida'!AL353)</f>
        <v/>
      </c>
      <c r="AM51" s="36" t="str">
        <f>IF('Datos Vida'!AM353=0,"",Índice!$G$52*'Datos Vida'!AM353)</f>
        <v/>
      </c>
      <c r="AN51" s="36" t="str">
        <f>IF('Datos Vida'!AN353=0,"",Índice!$G$52*'Datos Vida'!AN353)</f>
        <v/>
      </c>
      <c r="AO51" s="36" t="str">
        <f>IF('Datos Vida'!AO353=0,"",Índice!$G$52*'Datos Vida'!AO353)</f>
        <v/>
      </c>
      <c r="AP51" s="36" t="str">
        <f>IF('Datos Vida'!AP353=0,"",Índice!$G$52*'Datos Vida'!AP353)</f>
        <v/>
      </c>
      <c r="AQ51" s="36">
        <f>Índice!$G$52*'Datos Vida'!AQ353</f>
        <v>8893.4528149055095</v>
      </c>
      <c r="AR51" s="29"/>
      <c r="AS51" s="36">
        <f>Índice!$F$52*'Datos Vida'!AS353</f>
        <v>9902.6626840285826</v>
      </c>
      <c r="AT51" s="60">
        <f t="shared" si="0"/>
        <v>-0.10191298051086484</v>
      </c>
    </row>
    <row r="52" spans="2:46" x14ac:dyDescent="0.2">
      <c r="B52" s="62" t="str">
        <f>'Datos Vida'!B289</f>
        <v>308. Incapacidad o Invalidez</v>
      </c>
      <c r="C52" s="36" t="str">
        <f>IF('Datos Vida'!C354=0,"",Índice!$G$52*'Datos Vida'!C354)</f>
        <v/>
      </c>
      <c r="D52" s="36" t="str">
        <f>IF('Datos Vida'!D354=0,"",Índice!$G$52*'Datos Vida'!D354)</f>
        <v/>
      </c>
      <c r="E52" s="36">
        <f>IF('Datos Vida'!E354=0,"",Índice!$G$52*'Datos Vida'!E354)</f>
        <v>85484.934905086862</v>
      </c>
      <c r="F52" s="36">
        <f>IF('Datos Vida'!F354=0,"",Índice!$G$52*'Datos Vida'!F354)</f>
        <v>10969.604456847257</v>
      </c>
      <c r="G52" s="36">
        <f>IF('Datos Vida'!G354=0,"",Índice!$G$52*'Datos Vida'!G354)</f>
        <v>6411.480681767539</v>
      </c>
      <c r="H52" s="36">
        <f>IF('Datos Vida'!H354=0,"",Índice!$G$52*'Datos Vida'!H354)</f>
        <v>40157.415757973278</v>
      </c>
      <c r="I52" s="36" t="str">
        <f>IF('Datos Vida'!I354=0,"",Índice!$G$52*'Datos Vida'!I354)</f>
        <v/>
      </c>
      <c r="J52" s="36" t="str">
        <f>IF('Datos Vida'!J354=0,"",Índice!$G$52*'Datos Vida'!J354)</f>
        <v/>
      </c>
      <c r="K52" s="36">
        <f>IF('Datos Vida'!K354=0,"",Índice!$G$52*'Datos Vida'!K354)</f>
        <v>3237.888916974006</v>
      </c>
      <c r="L52" s="36" t="str">
        <f>IF('Datos Vida'!L354=0,"",Índice!$G$52*'Datos Vida'!L354)</f>
        <v/>
      </c>
      <c r="M52" s="36" t="str">
        <f>IF('Datos Vida'!M354=0,"",Índice!$G$52*'Datos Vida'!M354)</f>
        <v/>
      </c>
      <c r="N52" s="36" t="str">
        <f>IF('Datos Vida'!N354=0,"",Índice!$G$52*'Datos Vida'!N354)</f>
        <v/>
      </c>
      <c r="O52" s="36" t="str">
        <f>IF('Datos Vida'!O354=0,"",Índice!$G$52*'Datos Vida'!O354)</f>
        <v/>
      </c>
      <c r="P52" s="36" t="str">
        <f>IF('Datos Vida'!P354=0,"",Índice!$G$52*'Datos Vida'!P354)</f>
        <v/>
      </c>
      <c r="Q52" s="36">
        <f>IF('Datos Vida'!Q354=0,"",Índice!$G$52*'Datos Vida'!Q354)</f>
        <v>97.194160729952984</v>
      </c>
      <c r="R52" s="36">
        <f>IF('Datos Vida'!R354=0,"",Índice!$G$52*'Datos Vida'!R354)</f>
        <v>383.70771399129848</v>
      </c>
      <c r="S52" s="36" t="str">
        <f>IF('Datos Vida'!S354=0,"",Índice!$G$52*'Datos Vida'!S354)</f>
        <v/>
      </c>
      <c r="T52" s="36" t="str">
        <f>IF('Datos Vida'!T354=0,"",Índice!$G$52*'Datos Vida'!T354)</f>
        <v/>
      </c>
      <c r="U52" s="36">
        <f>IF('Datos Vida'!U354=0,"",Índice!$G$52*'Datos Vida'!U354)</f>
        <v>679.40657470699728</v>
      </c>
      <c r="V52" s="36" t="str">
        <f>IF('Datos Vida'!V354=0,"",Índice!$G$52*'Datos Vida'!V354)</f>
        <v/>
      </c>
      <c r="W52" s="36" t="str">
        <f>IF('Datos Vida'!W354=0,"",Índice!$G$52*'Datos Vida'!W354)</f>
        <v/>
      </c>
      <c r="X52" s="36" t="str">
        <f>IF('Datos Vida'!X354=0,"",Índice!$G$52*'Datos Vida'!X354)</f>
        <v/>
      </c>
      <c r="Y52" s="36" t="str">
        <f>IF('Datos Vida'!Y354=0,"",Índice!$G$52*'Datos Vida'!Y354)</f>
        <v/>
      </c>
      <c r="Z52" s="36">
        <f>IF('Datos Vida'!Z354=0,"",Índice!$G$52*'Datos Vida'!Z354)</f>
        <v>32064.581556514986</v>
      </c>
      <c r="AA52" s="36" t="str">
        <f>IF('Datos Vida'!AA354=0,"",Índice!$G$52*'Datos Vida'!AA354)</f>
        <v/>
      </c>
      <c r="AB52" s="36">
        <f>IF('Datos Vida'!AB354=0,"",Índice!$G$52*'Datos Vida'!AB354)</f>
        <v>4761.8675022801681</v>
      </c>
      <c r="AC52" s="36" t="str">
        <f>IF('Datos Vida'!AC354=0,"",Índice!$G$52*'Datos Vida'!AC354)</f>
        <v/>
      </c>
      <c r="AD52" s="36" t="str">
        <f>IF('Datos Vida'!AD354=0,"",Índice!$G$52*'Datos Vida'!AD354)</f>
        <v/>
      </c>
      <c r="AE52" s="36" t="str">
        <f>IF('Datos Vida'!AE354=0,"",Índice!$G$52*'Datos Vida'!AE354)</f>
        <v/>
      </c>
      <c r="AF52" s="36">
        <f>IF('Datos Vida'!AF354=0,"",Índice!$G$52*'Datos Vida'!AF354)</f>
        <v>6377.3249459002409</v>
      </c>
      <c r="AG52" s="36">
        <f>IF('Datos Vida'!AG354=0,"",Índice!$G$52*'Datos Vida'!AG354)</f>
        <v>1850.0569999357031</v>
      </c>
      <c r="AH52" s="36">
        <f>IF('Datos Vida'!AH354=0,"",Índice!$G$52*'Datos Vida'!AH354)</f>
        <v>919.99359069657635</v>
      </c>
      <c r="AI52" s="36" t="str">
        <f>IF('Datos Vida'!AI354=0,"",Índice!$G$52*'Datos Vida'!AI354)</f>
        <v/>
      </c>
      <c r="AJ52" s="36">
        <f>IF('Datos Vida'!AJ354=0,"",Índice!$G$52*'Datos Vida'!AJ354)</f>
        <v>1511.2892531562588</v>
      </c>
      <c r="AK52" s="36">
        <f>IF('Datos Vida'!AK354=0,"",Índice!$G$52*'Datos Vida'!AK354)</f>
        <v>35971.875268967917</v>
      </c>
      <c r="AL52" s="36" t="str">
        <f>IF('Datos Vida'!AL354=0,"",Índice!$G$52*'Datos Vida'!AL354)</f>
        <v/>
      </c>
      <c r="AM52" s="36" t="str">
        <f>IF('Datos Vida'!AM354=0,"",Índice!$G$52*'Datos Vida'!AM354)</f>
        <v/>
      </c>
      <c r="AN52" s="36" t="str">
        <f>IF('Datos Vida'!AN354=0,"",Índice!$G$52*'Datos Vida'!AN354)</f>
        <v/>
      </c>
      <c r="AO52" s="36" t="str">
        <f>IF('Datos Vida'!AO354=0,"",Índice!$G$52*'Datos Vida'!AO354)</f>
        <v/>
      </c>
      <c r="AP52" s="36" t="str">
        <f>IF('Datos Vida'!AP354=0,"",Índice!$G$52*'Datos Vida'!AP354)</f>
        <v/>
      </c>
      <c r="AQ52" s="36">
        <f>Índice!$G$52*'Datos Vida'!AQ354</f>
        <v>230878.62228552904</v>
      </c>
      <c r="AR52" s="29"/>
      <c r="AS52" s="36">
        <f>Índice!$F$52*'Datos Vida'!AS354</f>
        <v>259107.62704100297</v>
      </c>
      <c r="AT52" s="60">
        <f t="shared" si="0"/>
        <v>-0.10894702358957109</v>
      </c>
    </row>
    <row r="53" spans="2:46" x14ac:dyDescent="0.2">
      <c r="B53" s="62" t="str">
        <f>'Datos Vida'!B290</f>
        <v>309. Salud</v>
      </c>
      <c r="C53" s="36" t="str">
        <f>IF('Datos Vida'!C355=0,"",Índice!$G$52*'Datos Vida'!C355)</f>
        <v/>
      </c>
      <c r="D53" s="36" t="str">
        <f>IF('Datos Vida'!D355=0,"",Índice!$G$52*'Datos Vida'!D355)</f>
        <v/>
      </c>
      <c r="E53" s="36">
        <f>IF('Datos Vida'!E355=0,"",Índice!$G$52*'Datos Vida'!E355)</f>
        <v>133190.39407350356</v>
      </c>
      <c r="F53" s="36">
        <f>IF('Datos Vida'!F355=0,"",Índice!$G$52*'Datos Vida'!F355)</f>
        <v>88487.679951229424</v>
      </c>
      <c r="G53" s="36">
        <f>IF('Datos Vida'!G355=0,"",Índice!$G$52*'Datos Vida'!G355)</f>
        <v>1473.5274336216953</v>
      </c>
      <c r="H53" s="36">
        <f>IF('Datos Vida'!H355=0,"",Índice!$G$52*'Datos Vida'!H355)</f>
        <v>71855.605606031284</v>
      </c>
      <c r="I53" s="36">
        <f>IF('Datos Vida'!I355=0,"",Índice!$G$52*'Datos Vida'!I355)</f>
        <v>9065.6263001887764</v>
      </c>
      <c r="J53" s="36">
        <f>IF('Datos Vida'!J355=0,"",Índice!$G$52*'Datos Vida'!J355)</f>
        <v>39.905057940579226</v>
      </c>
      <c r="K53" s="36" t="str">
        <f>IF('Datos Vida'!K355=0,"",Índice!$G$52*'Datos Vida'!K355)</f>
        <v/>
      </c>
      <c r="L53" s="36">
        <f>IF('Datos Vida'!L355=0,"",Índice!$G$52*'Datos Vida'!L355)</f>
        <v>793.71262302783805</v>
      </c>
      <c r="M53" s="36">
        <f>IF('Datos Vida'!M355=0,"",Índice!$G$52*'Datos Vida'!M355)</f>
        <v>3.1298084659277827</v>
      </c>
      <c r="N53" s="36">
        <f>IF('Datos Vida'!N355=0,"",Índice!$G$52*'Datos Vida'!N355)</f>
        <v>22817.324306330687</v>
      </c>
      <c r="O53" s="36" t="str">
        <f>IF('Datos Vida'!O355=0,"",Índice!$G$52*'Datos Vida'!O355)</f>
        <v/>
      </c>
      <c r="P53" s="36" t="str">
        <f>IF('Datos Vida'!P355=0,"",Índice!$G$52*'Datos Vida'!P355)</f>
        <v/>
      </c>
      <c r="Q53" s="36">
        <f>IF('Datos Vida'!Q355=0,"",Índice!$G$52*'Datos Vida'!Q355)</f>
        <v>1350.2742154471698</v>
      </c>
      <c r="R53" s="36">
        <f>IF('Datos Vida'!R355=0,"",Índice!$G$52*'Datos Vida'!R355)</f>
        <v>3.9462802396480736</v>
      </c>
      <c r="S53" s="36" t="str">
        <f>IF('Datos Vida'!S355=0,"",Índice!$G$52*'Datos Vida'!S355)</f>
        <v/>
      </c>
      <c r="T53" s="36" t="str">
        <f>IF('Datos Vida'!T355=0,"",Índice!$G$52*'Datos Vida'!T355)</f>
        <v/>
      </c>
      <c r="U53" s="36" t="str">
        <f>IF('Datos Vida'!U355=0,"",Índice!$G$52*'Datos Vida'!U355)</f>
        <v/>
      </c>
      <c r="V53" s="36" t="str">
        <f>IF('Datos Vida'!V355=0,"",Índice!$G$52*'Datos Vida'!V355)</f>
        <v/>
      </c>
      <c r="W53" s="36" t="str">
        <f>IF('Datos Vida'!W355=0,"",Índice!$G$52*'Datos Vida'!W355)</f>
        <v/>
      </c>
      <c r="X53" s="36" t="str">
        <f>IF('Datos Vida'!X355=0,"",Índice!$G$52*'Datos Vida'!X355)</f>
        <v/>
      </c>
      <c r="Y53" s="36" t="str">
        <f>IF('Datos Vida'!Y355=0,"",Índice!$G$52*'Datos Vida'!Y355)</f>
        <v/>
      </c>
      <c r="Z53" s="36">
        <f>IF('Datos Vida'!Z355=0,"",Índice!$G$52*'Datos Vida'!Z355)</f>
        <v>187714.58324048802</v>
      </c>
      <c r="AA53" s="36" t="str">
        <f>IF('Datos Vida'!AA355=0,"",Índice!$G$52*'Datos Vida'!AA355)</f>
        <v/>
      </c>
      <c r="AB53" s="36">
        <f>IF('Datos Vida'!AB355=0,"",Índice!$G$52*'Datos Vida'!AB355)</f>
        <v>8900.6990018972774</v>
      </c>
      <c r="AC53" s="36" t="str">
        <f>IF('Datos Vida'!AC355=0,"",Índice!$G$52*'Datos Vida'!AC355)</f>
        <v/>
      </c>
      <c r="AD53" s="36" t="str">
        <f>IF('Datos Vida'!AD355=0,"",Índice!$G$52*'Datos Vida'!AD355)</f>
        <v/>
      </c>
      <c r="AE53" s="36" t="str">
        <f>IF('Datos Vida'!AE355=0,"",Índice!$G$52*'Datos Vida'!AE355)</f>
        <v/>
      </c>
      <c r="AF53" s="36" t="str">
        <f>IF('Datos Vida'!AF355=0,"",Índice!$G$52*'Datos Vida'!AF355)</f>
        <v/>
      </c>
      <c r="AG53" s="36">
        <f>IF('Datos Vida'!AG355=0,"",Índice!$G$52*'Datos Vida'!AG355)</f>
        <v>9770.4115391955784</v>
      </c>
      <c r="AH53" s="36">
        <f>IF('Datos Vida'!AH355=0,"",Índice!$G$52*'Datos Vida'!AH355)</f>
        <v>9.3894253977833486</v>
      </c>
      <c r="AI53" s="36" t="str">
        <f>IF('Datos Vida'!AI355=0,"",Índice!$G$52*'Datos Vida'!AI355)</f>
        <v/>
      </c>
      <c r="AJ53" s="36" t="str">
        <f>IF('Datos Vida'!AJ355=0,"",Índice!$G$52*'Datos Vida'!AJ355)</f>
        <v/>
      </c>
      <c r="AK53" s="36">
        <f>IF('Datos Vida'!AK355=0,"",Índice!$G$52*'Datos Vida'!AK355)</f>
        <v>142041.93467069144</v>
      </c>
      <c r="AL53" s="36" t="str">
        <f>IF('Datos Vida'!AL355=0,"",Índice!$G$52*'Datos Vida'!AL355)</f>
        <v/>
      </c>
      <c r="AM53" s="36" t="str">
        <f>IF('Datos Vida'!AM355=0,"",Índice!$G$52*'Datos Vida'!AM355)</f>
        <v/>
      </c>
      <c r="AN53" s="36" t="str">
        <f>IF('Datos Vida'!AN355=0,"",Índice!$G$52*'Datos Vida'!AN355)</f>
        <v/>
      </c>
      <c r="AO53" s="36" t="str">
        <f>IF('Datos Vida'!AO355=0,"",Índice!$G$52*'Datos Vida'!AO355)</f>
        <v/>
      </c>
      <c r="AP53" s="36" t="str">
        <f>IF('Datos Vida'!AP355=0,"",Índice!$G$52*'Datos Vida'!AP355)</f>
        <v/>
      </c>
      <c r="AQ53" s="36">
        <f>Índice!$G$52*'Datos Vida'!AQ355</f>
        <v>677518.14353369665</v>
      </c>
      <c r="AR53" s="29"/>
      <c r="AS53" s="36">
        <f>Índice!$F$52*'Datos Vida'!AS355</f>
        <v>666996.8241934774</v>
      </c>
      <c r="AT53" s="60">
        <f t="shared" si="0"/>
        <v>1.5774167070347733E-2</v>
      </c>
    </row>
    <row r="54" spans="2:46" x14ac:dyDescent="0.2">
      <c r="B54" s="62" t="str">
        <f>'Datos Vida'!B291</f>
        <v>310. Accidentes Personales</v>
      </c>
      <c r="C54" s="36" t="str">
        <f>IF('Datos Vida'!C356=0,"",Índice!$G$52*'Datos Vida'!C356)</f>
        <v/>
      </c>
      <c r="D54" s="36" t="str">
        <f>IF('Datos Vida'!D356=0,"",Índice!$G$52*'Datos Vida'!D356)</f>
        <v/>
      </c>
      <c r="E54" s="36">
        <f>IF('Datos Vida'!E356=0,"",Índice!$G$52*'Datos Vida'!E356)</f>
        <v>216263.64145730689</v>
      </c>
      <c r="F54" s="36">
        <f>IF('Datos Vida'!F356=0,"",Índice!$G$52*'Datos Vida'!F356)</f>
        <v>115098.09398066392</v>
      </c>
      <c r="G54" s="36">
        <f>IF('Datos Vida'!G356=0,"",Índice!$G$52*'Datos Vida'!G356)</f>
        <v>29157.771943784559</v>
      </c>
      <c r="H54" s="36">
        <f>IF('Datos Vida'!H356=0,"",Índice!$G$52*'Datos Vida'!H356)</f>
        <v>133263.57035622324</v>
      </c>
      <c r="I54" s="36">
        <f>IF('Datos Vida'!I356=0,"",Índice!$G$52*'Datos Vida'!I356)</f>
        <v>1.1566683461037457</v>
      </c>
      <c r="J54" s="36" t="str">
        <f>IF('Datos Vida'!J356=0,"",Índice!$G$52*'Datos Vida'!J356)</f>
        <v/>
      </c>
      <c r="K54" s="36">
        <f>IF('Datos Vida'!K356=0,"",Índice!$G$52*'Datos Vida'!K356)</f>
        <v>7294.9031409328945</v>
      </c>
      <c r="L54" s="36">
        <f>IF('Datos Vida'!L356=0,"",Índice!$G$52*'Datos Vida'!L356)</f>
        <v>146.76080132622232</v>
      </c>
      <c r="M54" s="36">
        <f>IF('Datos Vida'!M356=0,"",Índice!$G$52*'Datos Vida'!M356)</f>
        <v>1545.9552838821328</v>
      </c>
      <c r="N54" s="36" t="str">
        <f>IF('Datos Vida'!N356=0,"",Índice!$G$52*'Datos Vida'!N356)</f>
        <v/>
      </c>
      <c r="O54" s="36" t="str">
        <f>IF('Datos Vida'!O356=0,"",Índice!$G$52*'Datos Vida'!O356)</f>
        <v/>
      </c>
      <c r="P54" s="36" t="str">
        <f>IF('Datos Vida'!P356=0,"",Índice!$G$52*'Datos Vida'!P356)</f>
        <v/>
      </c>
      <c r="Q54" s="36">
        <f>IF('Datos Vida'!Q356=0,"",Índice!$G$52*'Datos Vida'!Q356)</f>
        <v>4379.3164566349733</v>
      </c>
      <c r="R54" s="36">
        <f>IF('Datos Vida'!R356=0,"",Índice!$G$52*'Datos Vida'!R356)</f>
        <v>21244.629571859212</v>
      </c>
      <c r="S54" s="36" t="str">
        <f>IF('Datos Vida'!S356=0,"",Índice!$G$52*'Datos Vida'!S356)</f>
        <v/>
      </c>
      <c r="T54" s="36" t="str">
        <f>IF('Datos Vida'!T356=0,"",Índice!$G$52*'Datos Vida'!T356)</f>
        <v/>
      </c>
      <c r="U54" s="36" t="str">
        <f>IF('Datos Vida'!U356=0,"",Índice!$G$52*'Datos Vida'!U356)</f>
        <v/>
      </c>
      <c r="V54" s="36" t="str">
        <f>IF('Datos Vida'!V356=0,"",Índice!$G$52*'Datos Vida'!V356)</f>
        <v/>
      </c>
      <c r="W54" s="36" t="str">
        <f>IF('Datos Vida'!W356=0,"",Índice!$G$52*'Datos Vida'!W356)</f>
        <v/>
      </c>
      <c r="X54" s="36" t="str">
        <f>IF('Datos Vida'!X356=0,"",Índice!$G$52*'Datos Vida'!X356)</f>
        <v/>
      </c>
      <c r="Y54" s="36" t="str">
        <f>IF('Datos Vida'!Y356=0,"",Índice!$G$52*'Datos Vida'!Y356)</f>
        <v/>
      </c>
      <c r="Z54" s="36">
        <f>IF('Datos Vida'!Z356=0,"",Índice!$G$52*'Datos Vida'!Z356)</f>
        <v>286282.93400492676</v>
      </c>
      <c r="AA54" s="36" t="str">
        <f>IF('Datos Vida'!AA356=0,"",Índice!$G$52*'Datos Vida'!AA356)</f>
        <v/>
      </c>
      <c r="AB54" s="36" t="str">
        <f>IF('Datos Vida'!AB356=0,"",Índice!$G$52*'Datos Vida'!AB356)</f>
        <v/>
      </c>
      <c r="AC54" s="36" t="str">
        <f>IF('Datos Vida'!AC356=0,"",Índice!$G$52*'Datos Vida'!AC356)</f>
        <v/>
      </c>
      <c r="AD54" s="36" t="str">
        <f>IF('Datos Vida'!AD356=0,"",Índice!$G$52*'Datos Vida'!AD356)</f>
        <v/>
      </c>
      <c r="AE54" s="36" t="str">
        <f>IF('Datos Vida'!AE356=0,"",Índice!$G$52*'Datos Vida'!AE356)</f>
        <v/>
      </c>
      <c r="AF54" s="36" t="str">
        <f>IF('Datos Vida'!AF356=0,"",Índice!$G$52*'Datos Vida'!AF356)</f>
        <v/>
      </c>
      <c r="AG54" s="36">
        <f>IF('Datos Vida'!AG356=0,"",Índice!$G$52*'Datos Vida'!AG356)</f>
        <v>33348.075184803289</v>
      </c>
      <c r="AH54" s="36">
        <f>IF('Datos Vida'!AH356=0,"",Índice!$G$52*'Datos Vida'!AH356)</f>
        <v>682.74050111635506</v>
      </c>
      <c r="AI54" s="36" t="str">
        <f>IF('Datos Vida'!AI356=0,"",Índice!$G$52*'Datos Vida'!AI356)</f>
        <v/>
      </c>
      <c r="AJ54" s="36">
        <f>IF('Datos Vida'!AJ356=0,"",Índice!$G$52*'Datos Vida'!AJ356)</f>
        <v>5315.2992862335723</v>
      </c>
      <c r="AK54" s="36">
        <f>IF('Datos Vida'!AK356=0,"",Índice!$G$52*'Datos Vida'!AK356)</f>
        <v>133987.33856396904</v>
      </c>
      <c r="AL54" s="36" t="str">
        <f>IF('Datos Vida'!AL356=0,"",Índice!$G$52*'Datos Vida'!AL356)</f>
        <v/>
      </c>
      <c r="AM54" s="36" t="str">
        <f>IF('Datos Vida'!AM356=0,"",Índice!$G$52*'Datos Vida'!AM356)</f>
        <v/>
      </c>
      <c r="AN54" s="36" t="str">
        <f>IF('Datos Vida'!AN356=0,"",Índice!$G$52*'Datos Vida'!AN356)</f>
        <v/>
      </c>
      <c r="AO54" s="36" t="str">
        <f>IF('Datos Vida'!AO356=0,"",Índice!$G$52*'Datos Vida'!AO356)</f>
        <v/>
      </c>
      <c r="AP54" s="36" t="str">
        <f>IF('Datos Vida'!AP356=0,"",Índice!$G$52*'Datos Vida'!AP356)</f>
        <v/>
      </c>
      <c r="AQ54" s="36">
        <f>Índice!$G$52*'Datos Vida'!AQ356</f>
        <v>988012.18720200914</v>
      </c>
      <c r="AR54" s="29"/>
      <c r="AS54" s="36">
        <f>Índice!$F$52*'Datos Vida'!AS356</f>
        <v>1013452.3485652223</v>
      </c>
      <c r="AT54" s="60">
        <f t="shared" si="0"/>
        <v>-2.5102474131348806E-2</v>
      </c>
    </row>
    <row r="55" spans="2:46" x14ac:dyDescent="0.2">
      <c r="B55" s="62" t="str">
        <f>'Datos Vida'!B292</f>
        <v>311. Asistencia</v>
      </c>
      <c r="C55" s="36" t="str">
        <f>IF('Datos Vida'!C357=0,"",Índice!$G$52*'Datos Vida'!C357)</f>
        <v/>
      </c>
      <c r="D55" s="36" t="str">
        <f>IF('Datos Vida'!D357=0,"",Índice!$G$52*'Datos Vida'!D357)</f>
        <v/>
      </c>
      <c r="E55" s="36">
        <f>IF('Datos Vida'!E357=0,"",Índice!$G$52*'Datos Vida'!E357)</f>
        <v>17.316005534317842</v>
      </c>
      <c r="F55" s="36">
        <f>IF('Datos Vida'!F357=0,"",Índice!$G$52*'Datos Vida'!F357)</f>
        <v>2617.3703689465847</v>
      </c>
      <c r="G55" s="36" t="str">
        <f>IF('Datos Vida'!G357=0,"",Índice!$G$52*'Datos Vida'!G357)</f>
        <v/>
      </c>
      <c r="H55" s="36">
        <f>IF('Datos Vida'!H357=0,"",Índice!$G$52*'Datos Vida'!H357)</f>
        <v>0.27215725790676371</v>
      </c>
      <c r="I55" s="36" t="str">
        <f>IF('Datos Vida'!I357=0,"",Índice!$G$52*'Datos Vida'!I357)</f>
        <v/>
      </c>
      <c r="J55" s="36" t="str">
        <f>IF('Datos Vida'!J357=0,"",Índice!$G$52*'Datos Vida'!J357)</f>
        <v/>
      </c>
      <c r="K55" s="36" t="str">
        <f>IF('Datos Vida'!K357=0,"",Índice!$G$52*'Datos Vida'!K357)</f>
        <v/>
      </c>
      <c r="L55" s="36" t="str">
        <f>IF('Datos Vida'!L357=0,"",Índice!$G$52*'Datos Vida'!L357)</f>
        <v/>
      </c>
      <c r="M55" s="36" t="str">
        <f>IF('Datos Vida'!M357=0,"",Índice!$G$52*'Datos Vida'!M357)</f>
        <v/>
      </c>
      <c r="N55" s="36" t="str">
        <f>IF('Datos Vida'!N357=0,"",Índice!$G$52*'Datos Vida'!N357)</f>
        <v/>
      </c>
      <c r="O55" s="36" t="str">
        <f>IF('Datos Vida'!O357=0,"",Índice!$G$52*'Datos Vida'!O357)</f>
        <v/>
      </c>
      <c r="P55" s="36" t="str">
        <f>IF('Datos Vida'!P357=0,"",Índice!$G$52*'Datos Vida'!P357)</f>
        <v/>
      </c>
      <c r="Q55" s="36">
        <f>IF('Datos Vida'!Q357=0,"",Índice!$G$52*'Datos Vida'!Q357)</f>
        <v>6963.0413845728344</v>
      </c>
      <c r="R55" s="36" t="str">
        <f>IF('Datos Vida'!R357=0,"",Índice!$G$52*'Datos Vida'!R357)</f>
        <v/>
      </c>
      <c r="S55" s="36" t="str">
        <f>IF('Datos Vida'!S357=0,"",Índice!$G$52*'Datos Vida'!S357)</f>
        <v/>
      </c>
      <c r="T55" s="36" t="str">
        <f>IF('Datos Vida'!T357=0,"",Índice!$G$52*'Datos Vida'!T357)</f>
        <v/>
      </c>
      <c r="U55" s="36" t="str">
        <f>IF('Datos Vida'!U357=0,"",Índice!$G$52*'Datos Vida'!U357)</f>
        <v/>
      </c>
      <c r="V55" s="36" t="str">
        <f>IF('Datos Vida'!V357=0,"",Índice!$G$52*'Datos Vida'!V357)</f>
        <v/>
      </c>
      <c r="W55" s="36" t="str">
        <f>IF('Datos Vida'!W357=0,"",Índice!$G$52*'Datos Vida'!W357)</f>
        <v/>
      </c>
      <c r="X55" s="36" t="str">
        <f>IF('Datos Vida'!X357=0,"",Índice!$G$52*'Datos Vida'!X357)</f>
        <v/>
      </c>
      <c r="Y55" s="36" t="str">
        <f>IF('Datos Vida'!Y357=0,"",Índice!$G$52*'Datos Vida'!Y357)</f>
        <v/>
      </c>
      <c r="Z55" s="36" t="str">
        <f>IF('Datos Vida'!Z357=0,"",Índice!$G$52*'Datos Vida'!Z357)</f>
        <v/>
      </c>
      <c r="AA55" s="36" t="str">
        <f>IF('Datos Vida'!AA357=0,"",Índice!$G$52*'Datos Vida'!AA357)</f>
        <v/>
      </c>
      <c r="AB55" s="36" t="str">
        <f>IF('Datos Vida'!AB357=0,"",Índice!$G$52*'Datos Vida'!AB357)</f>
        <v/>
      </c>
      <c r="AC55" s="36" t="str">
        <f>IF('Datos Vida'!AC357=0,"",Índice!$G$52*'Datos Vida'!AC357)</f>
        <v/>
      </c>
      <c r="AD55" s="36" t="str">
        <f>IF('Datos Vida'!AD357=0,"",Índice!$G$52*'Datos Vida'!AD357)</f>
        <v/>
      </c>
      <c r="AE55" s="36" t="str">
        <f>IF('Datos Vida'!AE357=0,"",Índice!$G$52*'Datos Vida'!AE357)</f>
        <v/>
      </c>
      <c r="AF55" s="36" t="str">
        <f>IF('Datos Vida'!AF357=0,"",Índice!$G$52*'Datos Vida'!AF357)</f>
        <v/>
      </c>
      <c r="AG55" s="36" t="str">
        <f>IF('Datos Vida'!AG357=0,"",Índice!$G$52*'Datos Vida'!AG357)</f>
        <v/>
      </c>
      <c r="AH55" s="36" t="str">
        <f>IF('Datos Vida'!AH357=0,"",Índice!$G$52*'Datos Vida'!AH357)</f>
        <v/>
      </c>
      <c r="AI55" s="36" t="str">
        <f>IF('Datos Vida'!AI357=0,"",Índice!$G$52*'Datos Vida'!AI357)</f>
        <v/>
      </c>
      <c r="AJ55" s="36">
        <f>IF('Datos Vida'!AJ357=0,"",Índice!$G$52*'Datos Vida'!AJ357)</f>
        <v>-544.68873204314923</v>
      </c>
      <c r="AK55" s="36">
        <f>IF('Datos Vida'!AK357=0,"",Índice!$G$52*'Datos Vida'!AK357)</f>
        <v>23066.654374230518</v>
      </c>
      <c r="AL55" s="36" t="str">
        <f>IF('Datos Vida'!AL357=0,"",Índice!$G$52*'Datos Vida'!AL357)</f>
        <v/>
      </c>
      <c r="AM55" s="36" t="str">
        <f>IF('Datos Vida'!AM357=0,"",Índice!$G$52*'Datos Vida'!AM357)</f>
        <v/>
      </c>
      <c r="AN55" s="36" t="str">
        <f>IF('Datos Vida'!AN357=0,"",Índice!$G$52*'Datos Vida'!AN357)</f>
        <v/>
      </c>
      <c r="AO55" s="36" t="str">
        <f>IF('Datos Vida'!AO357=0,"",Índice!$G$52*'Datos Vida'!AO357)</f>
        <v/>
      </c>
      <c r="AP55" s="36" t="str">
        <f>IF('Datos Vida'!AP357=0,"",Índice!$G$52*'Datos Vida'!AP357)</f>
        <v/>
      </c>
      <c r="AQ55" s="36">
        <f>Índice!$G$52*'Datos Vida'!AQ357</f>
        <v>32119.965558499014</v>
      </c>
      <c r="AR55" s="29"/>
      <c r="AS55" s="36">
        <f>Índice!$F$52*'Datos Vida'!AS357</f>
        <v>54521.380570162532</v>
      </c>
      <c r="AT55" s="60">
        <f t="shared" si="0"/>
        <v>-0.41087395031817953</v>
      </c>
    </row>
    <row r="56" spans="2:46" x14ac:dyDescent="0.2">
      <c r="B56" s="62" t="str">
        <f>'Datos Vida'!B293</f>
        <v>312. Desgravamen Hipotecario</v>
      </c>
      <c r="C56" s="36" t="str">
        <f>IF('Datos Vida'!C358=0,"",Índice!$G$52*'Datos Vida'!C358)</f>
        <v/>
      </c>
      <c r="D56" s="36" t="str">
        <f>IF('Datos Vida'!D358=0,"",Índice!$G$52*'Datos Vida'!D358)</f>
        <v/>
      </c>
      <c r="E56" s="36">
        <f>IF('Datos Vida'!E358=0,"",Índice!$G$52*'Datos Vida'!E358)</f>
        <v>211814.5847033333</v>
      </c>
      <c r="F56" s="36">
        <f>IF('Datos Vida'!F358=0,"",Índice!$G$52*'Datos Vida'!F358)</f>
        <v>25840.038891272157</v>
      </c>
      <c r="G56" s="36">
        <f>IF('Datos Vida'!G358=0,"",Índice!$G$52*'Datos Vida'!G358)</f>
        <v>53008.511378044466</v>
      </c>
      <c r="H56" s="36">
        <f>IF('Datos Vida'!H358=0,"",Índice!$G$52*'Datos Vida'!H358)</f>
        <v>5246.6816375838289</v>
      </c>
      <c r="I56" s="36" t="str">
        <f>IF('Datos Vida'!I358=0,"",Índice!$G$52*'Datos Vida'!I358)</f>
        <v/>
      </c>
      <c r="J56" s="36" t="str">
        <f>IF('Datos Vida'!J358=0,"",Índice!$G$52*'Datos Vida'!J358)</f>
        <v/>
      </c>
      <c r="K56" s="36" t="str">
        <f>IF('Datos Vida'!K358=0,"",Índice!$G$52*'Datos Vida'!K358)</f>
        <v/>
      </c>
      <c r="L56" s="36" t="str">
        <f>IF('Datos Vida'!L358=0,"",Índice!$G$52*'Datos Vida'!L358)</f>
        <v/>
      </c>
      <c r="M56" s="36" t="str">
        <f>IF('Datos Vida'!M358=0,"",Índice!$G$52*'Datos Vida'!M358)</f>
        <v/>
      </c>
      <c r="N56" s="36" t="str">
        <f>IF('Datos Vida'!N358=0,"",Índice!$G$52*'Datos Vida'!N358)</f>
        <v/>
      </c>
      <c r="O56" s="36" t="str">
        <f>IF('Datos Vida'!O358=0,"",Índice!$G$52*'Datos Vida'!O358)</f>
        <v/>
      </c>
      <c r="P56" s="36" t="str">
        <f>IF('Datos Vida'!P358=0,"",Índice!$G$52*'Datos Vida'!P358)</f>
        <v/>
      </c>
      <c r="Q56" s="36" t="str">
        <f>IF('Datos Vida'!Q358=0,"",Índice!$G$52*'Datos Vida'!Q358)</f>
        <v/>
      </c>
      <c r="R56" s="36">
        <f>IF('Datos Vida'!R358=0,"",Índice!$G$52*'Datos Vida'!R358)</f>
        <v>3024.5176267751035</v>
      </c>
      <c r="S56" s="36" t="str">
        <f>IF('Datos Vida'!S358=0,"",Índice!$G$52*'Datos Vida'!S358)</f>
        <v/>
      </c>
      <c r="T56" s="36" t="str">
        <f>IF('Datos Vida'!T358=0,"",Índice!$G$52*'Datos Vida'!T358)</f>
        <v/>
      </c>
      <c r="U56" s="36" t="str">
        <f>IF('Datos Vida'!U358=0,"",Índice!$G$52*'Datos Vida'!U358)</f>
        <v/>
      </c>
      <c r="V56" s="36" t="str">
        <f>IF('Datos Vida'!V358=0,"",Índice!$G$52*'Datos Vida'!V358)</f>
        <v/>
      </c>
      <c r="W56" s="36" t="str">
        <f>IF('Datos Vida'!W358=0,"",Índice!$G$52*'Datos Vida'!W358)</f>
        <v/>
      </c>
      <c r="X56" s="36" t="str">
        <f>IF('Datos Vida'!X358=0,"",Índice!$G$52*'Datos Vida'!X358)</f>
        <v/>
      </c>
      <c r="Y56" s="36" t="str">
        <f>IF('Datos Vida'!Y358=0,"",Índice!$G$52*'Datos Vida'!Y358)</f>
        <v/>
      </c>
      <c r="Z56" s="36">
        <f>IF('Datos Vida'!Z358=0,"",Índice!$G$52*'Datos Vida'!Z358)</f>
        <v>3560.1571299928528</v>
      </c>
      <c r="AA56" s="36" t="str">
        <f>IF('Datos Vida'!AA358=0,"",Índice!$G$52*'Datos Vida'!AA358)</f>
        <v/>
      </c>
      <c r="AB56" s="36" t="str">
        <f>IF('Datos Vida'!AB358=0,"",Índice!$G$52*'Datos Vida'!AB358)</f>
        <v/>
      </c>
      <c r="AC56" s="36" t="str">
        <f>IF('Datos Vida'!AC358=0,"",Índice!$G$52*'Datos Vida'!AC358)</f>
        <v/>
      </c>
      <c r="AD56" s="36" t="str">
        <f>IF('Datos Vida'!AD358=0,"",Índice!$G$52*'Datos Vida'!AD358)</f>
        <v/>
      </c>
      <c r="AE56" s="36" t="str">
        <f>IF('Datos Vida'!AE358=0,"",Índice!$G$52*'Datos Vida'!AE358)</f>
        <v/>
      </c>
      <c r="AF56" s="36">
        <f>IF('Datos Vida'!AF358=0,"",Índice!$G$52*'Datos Vida'!AF358)</f>
        <v>149164.1540314825</v>
      </c>
      <c r="AG56" s="36">
        <f>IF('Datos Vida'!AG358=0,"",Índice!$G$52*'Datos Vida'!AG358)</f>
        <v>775.61416537703826</v>
      </c>
      <c r="AH56" s="36">
        <f>IF('Datos Vida'!AH358=0,"",Índice!$G$52*'Datos Vida'!AH358)</f>
        <v>-2140.4487941222201</v>
      </c>
      <c r="AI56" s="36" t="str">
        <f>IF('Datos Vida'!AI358=0,"",Índice!$G$52*'Datos Vida'!AI358)</f>
        <v/>
      </c>
      <c r="AJ56" s="36" t="str">
        <f>IF('Datos Vida'!AJ358=0,"",Índice!$G$52*'Datos Vida'!AJ358)</f>
        <v/>
      </c>
      <c r="AK56" s="36">
        <f>IF('Datos Vida'!AK358=0,"",Índice!$G$52*'Datos Vida'!AK358)</f>
        <v>70449.403074084272</v>
      </c>
      <c r="AL56" s="36" t="str">
        <f>IF('Datos Vida'!AL358=0,"",Índice!$G$52*'Datos Vida'!AL358)</f>
        <v/>
      </c>
      <c r="AM56" s="36" t="str">
        <f>IF('Datos Vida'!AM358=0,"",Índice!$G$52*'Datos Vida'!AM358)</f>
        <v/>
      </c>
      <c r="AN56" s="36" t="str">
        <f>IF('Datos Vida'!AN358=0,"",Índice!$G$52*'Datos Vida'!AN358)</f>
        <v/>
      </c>
      <c r="AO56" s="36" t="str">
        <f>IF('Datos Vida'!AO358=0,"",Índice!$G$52*'Datos Vida'!AO358)</f>
        <v/>
      </c>
      <c r="AP56" s="36" t="str">
        <f>IF('Datos Vida'!AP358=0,"",Índice!$G$52*'Datos Vida'!AP358)</f>
        <v/>
      </c>
      <c r="AQ56" s="36">
        <f>Índice!$G$52*'Datos Vida'!AQ358</f>
        <v>520743.21384382329</v>
      </c>
      <c r="AR56" s="29"/>
      <c r="AS56" s="36">
        <f>Índice!$F$52*'Datos Vida'!AS358</f>
        <v>618167.24282506213</v>
      </c>
      <c r="AT56" s="60">
        <f t="shared" si="0"/>
        <v>-0.15760140983207882</v>
      </c>
    </row>
    <row r="57" spans="2:46" x14ac:dyDescent="0.2">
      <c r="B57" s="62" t="str">
        <f>'Datos Vida'!B294</f>
        <v>313. Desgravamen Consumos y Otros</v>
      </c>
      <c r="C57" s="36" t="str">
        <f>IF('Datos Vida'!C359=0,"",Índice!$G$52*'Datos Vida'!C359)</f>
        <v/>
      </c>
      <c r="D57" s="36" t="str">
        <f>IF('Datos Vida'!D359=0,"",Índice!$G$52*'Datos Vida'!D359)</f>
        <v/>
      </c>
      <c r="E57" s="36">
        <f>IF('Datos Vida'!E359=0,"",Índice!$G$52*'Datos Vida'!E359)</f>
        <v>584895.78248103324</v>
      </c>
      <c r="F57" s="36">
        <f>IF('Datos Vida'!F359=0,"",Índice!$G$52*'Datos Vida'!F359)</f>
        <v>212145.69802723412</v>
      </c>
      <c r="G57" s="36">
        <f>IF('Datos Vida'!G359=0,"",Índice!$G$52*'Datos Vida'!G359)</f>
        <v>134967.75106592092</v>
      </c>
      <c r="H57" s="36">
        <f>IF('Datos Vida'!H359=0,"",Índice!$G$52*'Datos Vida'!H359)</f>
        <v>611017.16393766645</v>
      </c>
      <c r="I57" s="36" t="str">
        <f>IF('Datos Vida'!I359=0,"",Índice!$G$52*'Datos Vida'!I359)</f>
        <v/>
      </c>
      <c r="J57" s="36" t="str">
        <f>IF('Datos Vida'!J359=0,"",Índice!$G$52*'Datos Vida'!J359)</f>
        <v/>
      </c>
      <c r="K57" s="36">
        <f>IF('Datos Vida'!K359=0,"",Índice!$G$52*'Datos Vida'!K359)</f>
        <v>222697.71119148069</v>
      </c>
      <c r="L57" s="36">
        <f>IF('Datos Vida'!L359=0,"",Índice!$G$52*'Datos Vida'!L359)</f>
        <v>6010.2188246412543</v>
      </c>
      <c r="M57" s="36">
        <f>IF('Datos Vida'!M359=0,"",Índice!$G$52*'Datos Vida'!M359)</f>
        <v>570.20347497190835</v>
      </c>
      <c r="N57" s="36" t="str">
        <f>IF('Datos Vida'!N359=0,"",Índice!$G$52*'Datos Vida'!N359)</f>
        <v/>
      </c>
      <c r="O57" s="36" t="str">
        <f>IF('Datos Vida'!O359=0,"",Índice!$G$52*'Datos Vida'!O359)</f>
        <v/>
      </c>
      <c r="P57" s="36" t="str">
        <f>IF('Datos Vida'!P359=0,"",Índice!$G$52*'Datos Vida'!P359)</f>
        <v/>
      </c>
      <c r="Q57" s="36">
        <f>IF('Datos Vida'!Q359=0,"",Índice!$G$52*'Datos Vida'!Q359)</f>
        <v>5621.5442406931579</v>
      </c>
      <c r="R57" s="36">
        <f>IF('Datos Vida'!R359=0,"",Índice!$G$52*'Datos Vida'!R359)</f>
        <v>17153.493631690264</v>
      </c>
      <c r="S57" s="36" t="str">
        <f>IF('Datos Vida'!S359=0,"",Índice!$G$52*'Datos Vida'!S359)</f>
        <v/>
      </c>
      <c r="T57" s="36" t="str">
        <f>IF('Datos Vida'!T359=0,"",Índice!$G$52*'Datos Vida'!T359)</f>
        <v/>
      </c>
      <c r="U57" s="36">
        <f>IF('Datos Vida'!U359=0,"",Índice!$G$52*'Datos Vida'!U359)</f>
        <v>5685.9434518453454</v>
      </c>
      <c r="V57" s="36" t="str">
        <f>IF('Datos Vida'!V359=0,"",Índice!$G$52*'Datos Vida'!V359)</f>
        <v/>
      </c>
      <c r="W57" s="36" t="str">
        <f>IF('Datos Vida'!W359=0,"",Índice!$G$52*'Datos Vida'!W359)</f>
        <v/>
      </c>
      <c r="X57" s="36" t="str">
        <f>IF('Datos Vida'!X359=0,"",Índice!$G$52*'Datos Vida'!X359)</f>
        <v/>
      </c>
      <c r="Y57" s="36" t="str">
        <f>IF('Datos Vida'!Y359=0,"",Índice!$G$52*'Datos Vida'!Y359)</f>
        <v/>
      </c>
      <c r="Z57" s="36">
        <f>IF('Datos Vida'!Z359=0,"",Índice!$G$52*'Datos Vida'!Z359)</f>
        <v>209147.68171344767</v>
      </c>
      <c r="AA57" s="36" t="str">
        <f>IF('Datos Vida'!AA359=0,"",Índice!$G$52*'Datos Vida'!AA359)</f>
        <v/>
      </c>
      <c r="AB57" s="36">
        <f>IF('Datos Vida'!AB359=0,"",Índice!$G$52*'Datos Vida'!AB359)</f>
        <v>154858.67043695188</v>
      </c>
      <c r="AC57" s="36" t="str">
        <f>IF('Datos Vida'!AC359=0,"",Índice!$G$52*'Datos Vida'!AC359)</f>
        <v/>
      </c>
      <c r="AD57" s="36" t="str">
        <f>IF('Datos Vida'!AD359=0,"",Índice!$G$52*'Datos Vida'!AD359)</f>
        <v/>
      </c>
      <c r="AE57" s="36" t="str">
        <f>IF('Datos Vida'!AE359=0,"",Índice!$G$52*'Datos Vida'!AE359)</f>
        <v/>
      </c>
      <c r="AF57" s="36" t="str">
        <f>IF('Datos Vida'!AF359=0,"",Índice!$G$52*'Datos Vida'!AF359)</f>
        <v/>
      </c>
      <c r="AG57" s="36">
        <f>IF('Datos Vida'!AG359=0,"",Índice!$G$52*'Datos Vida'!AG359)</f>
        <v>41704.629769173225</v>
      </c>
      <c r="AH57" s="36">
        <f>IF('Datos Vida'!AH359=0,"",Índice!$G$52*'Datos Vida'!AH359)</f>
        <v>-5942.7918639948539</v>
      </c>
      <c r="AI57" s="36" t="str">
        <f>IF('Datos Vida'!AI359=0,"",Índice!$G$52*'Datos Vida'!AI359)</f>
        <v/>
      </c>
      <c r="AJ57" s="36">
        <f>IF('Datos Vida'!AJ359=0,"",Índice!$G$52*'Datos Vida'!AJ359)</f>
        <v>97421.514099276857</v>
      </c>
      <c r="AK57" s="36">
        <f>IF('Datos Vida'!AK359=0,"",Índice!$G$52*'Datos Vida'!AK359)</f>
        <v>146036.35272533176</v>
      </c>
      <c r="AL57" s="36" t="str">
        <f>IF('Datos Vida'!AL359=0,"",Índice!$G$52*'Datos Vida'!AL359)</f>
        <v/>
      </c>
      <c r="AM57" s="36" t="str">
        <f>IF('Datos Vida'!AM359=0,"",Índice!$G$52*'Datos Vida'!AM359)</f>
        <v/>
      </c>
      <c r="AN57" s="36" t="str">
        <f>IF('Datos Vida'!AN359=0,"",Índice!$G$52*'Datos Vida'!AN359)</f>
        <v/>
      </c>
      <c r="AO57" s="36" t="str">
        <f>IF('Datos Vida'!AO359=0,"",Índice!$G$52*'Datos Vida'!AO359)</f>
        <v/>
      </c>
      <c r="AP57" s="36" t="str">
        <f>IF('Datos Vida'!AP359=0,"",Índice!$G$52*'Datos Vida'!AP359)</f>
        <v/>
      </c>
      <c r="AQ57" s="36">
        <f>Índice!$G$52*'Datos Vida'!AQ359</f>
        <v>2443991.5672073639</v>
      </c>
      <c r="AR57" s="29"/>
      <c r="AS57" s="36">
        <f>Índice!$F$52*'Datos Vida'!AS359</f>
        <v>3163572.848777479</v>
      </c>
      <c r="AT57" s="60">
        <f t="shared" si="0"/>
        <v>-0.22745841994698746</v>
      </c>
    </row>
    <row r="58" spans="2:46" x14ac:dyDescent="0.2">
      <c r="B58" s="62" t="str">
        <f>'Datos Vida'!B295</f>
        <v>314. SOAP</v>
      </c>
      <c r="C58" s="36" t="str">
        <f>IF('Datos Vida'!C360=0,"",Índice!$G$52*'Datos Vida'!C360)</f>
        <v/>
      </c>
      <c r="D58" s="36" t="str">
        <f>IF('Datos Vida'!D360=0,"",Índice!$G$52*'Datos Vida'!D360)</f>
        <v/>
      </c>
      <c r="E58" s="36" t="str">
        <f>IF('Datos Vida'!E360=0,"",Índice!$G$52*'Datos Vida'!E360)</f>
        <v/>
      </c>
      <c r="F58" s="36" t="str">
        <f>IF('Datos Vida'!F360=0,"",Índice!$G$52*'Datos Vida'!F360)</f>
        <v/>
      </c>
      <c r="G58" s="36" t="str">
        <f>IF('Datos Vida'!G360=0,"",Índice!$G$52*'Datos Vida'!G360)</f>
        <v/>
      </c>
      <c r="H58" s="36" t="str">
        <f>IF('Datos Vida'!H360=0,"",Índice!$G$52*'Datos Vida'!H360)</f>
        <v/>
      </c>
      <c r="I58" s="36" t="str">
        <f>IF('Datos Vida'!I360=0,"",Índice!$G$52*'Datos Vida'!I360)</f>
        <v/>
      </c>
      <c r="J58" s="36" t="str">
        <f>IF('Datos Vida'!J360=0,"",Índice!$G$52*'Datos Vida'!J360)</f>
        <v/>
      </c>
      <c r="K58" s="36" t="str">
        <f>IF('Datos Vida'!K360=0,"",Índice!$G$52*'Datos Vida'!K360)</f>
        <v/>
      </c>
      <c r="L58" s="36" t="str">
        <f>IF('Datos Vida'!L360=0,"",Índice!$G$52*'Datos Vida'!L360)</f>
        <v/>
      </c>
      <c r="M58" s="36" t="str">
        <f>IF('Datos Vida'!M360=0,"",Índice!$G$52*'Datos Vida'!M360)</f>
        <v/>
      </c>
      <c r="N58" s="36" t="str">
        <f>IF('Datos Vida'!N360=0,"",Índice!$G$52*'Datos Vida'!N360)</f>
        <v/>
      </c>
      <c r="O58" s="36" t="str">
        <f>IF('Datos Vida'!O360=0,"",Índice!$G$52*'Datos Vida'!O360)</f>
        <v/>
      </c>
      <c r="P58" s="36" t="str">
        <f>IF('Datos Vida'!P360=0,"",Índice!$G$52*'Datos Vida'!P360)</f>
        <v/>
      </c>
      <c r="Q58" s="36" t="str">
        <f>IF('Datos Vida'!Q360=0,"",Índice!$G$52*'Datos Vida'!Q360)</f>
        <v/>
      </c>
      <c r="R58" s="36" t="str">
        <f>IF('Datos Vida'!R360=0,"",Índice!$G$52*'Datos Vida'!R360)</f>
        <v/>
      </c>
      <c r="S58" s="36" t="str">
        <f>IF('Datos Vida'!S360=0,"",Índice!$G$52*'Datos Vida'!S360)</f>
        <v/>
      </c>
      <c r="T58" s="36" t="str">
        <f>IF('Datos Vida'!T360=0,"",Índice!$G$52*'Datos Vida'!T360)</f>
        <v/>
      </c>
      <c r="U58" s="36" t="str">
        <f>IF('Datos Vida'!U360=0,"",Índice!$G$52*'Datos Vida'!U360)</f>
        <v/>
      </c>
      <c r="V58" s="36" t="str">
        <f>IF('Datos Vida'!V360=0,"",Índice!$G$52*'Datos Vida'!V360)</f>
        <v/>
      </c>
      <c r="W58" s="36" t="str">
        <f>IF('Datos Vida'!W360=0,"",Índice!$G$52*'Datos Vida'!W360)</f>
        <v/>
      </c>
      <c r="X58" s="36" t="str">
        <f>IF('Datos Vida'!X360=0,"",Índice!$G$52*'Datos Vida'!X360)</f>
        <v/>
      </c>
      <c r="Y58" s="36" t="str">
        <f>IF('Datos Vida'!Y360=0,"",Índice!$G$52*'Datos Vida'!Y360)</f>
        <v/>
      </c>
      <c r="Z58" s="36" t="str">
        <f>IF('Datos Vida'!Z360=0,"",Índice!$G$52*'Datos Vida'!Z360)</f>
        <v/>
      </c>
      <c r="AA58" s="36" t="str">
        <f>IF('Datos Vida'!AA360=0,"",Índice!$G$52*'Datos Vida'!AA360)</f>
        <v/>
      </c>
      <c r="AB58" s="36" t="str">
        <f>IF('Datos Vida'!AB360=0,"",Índice!$G$52*'Datos Vida'!AB360)</f>
        <v/>
      </c>
      <c r="AC58" s="36" t="str">
        <f>IF('Datos Vida'!AC360=0,"",Índice!$G$52*'Datos Vida'!AC360)</f>
        <v/>
      </c>
      <c r="AD58" s="36" t="str">
        <f>IF('Datos Vida'!AD360=0,"",Índice!$G$52*'Datos Vida'!AD360)</f>
        <v/>
      </c>
      <c r="AE58" s="36" t="str">
        <f>IF('Datos Vida'!AE360=0,"",Índice!$G$52*'Datos Vida'!AE360)</f>
        <v/>
      </c>
      <c r="AF58" s="36" t="str">
        <f>IF('Datos Vida'!AF360=0,"",Índice!$G$52*'Datos Vida'!AF360)</f>
        <v/>
      </c>
      <c r="AG58" s="36" t="str">
        <f>IF('Datos Vida'!AG360=0,"",Índice!$G$52*'Datos Vida'!AG360)</f>
        <v/>
      </c>
      <c r="AH58" s="36" t="str">
        <f>IF('Datos Vida'!AH360=0,"",Índice!$G$52*'Datos Vida'!AH360)</f>
        <v/>
      </c>
      <c r="AI58" s="36" t="str">
        <f>IF('Datos Vida'!AI360=0,"",Índice!$G$52*'Datos Vida'!AI360)</f>
        <v/>
      </c>
      <c r="AJ58" s="36" t="str">
        <f>IF('Datos Vida'!AJ360=0,"",Índice!$G$52*'Datos Vida'!AJ360)</f>
        <v/>
      </c>
      <c r="AK58" s="36" t="str">
        <f>IF('Datos Vida'!AK360=0,"",Índice!$G$52*'Datos Vida'!AK360)</f>
        <v/>
      </c>
      <c r="AL58" s="36" t="str">
        <f>IF('Datos Vida'!AL360=0,"",Índice!$G$52*'Datos Vida'!AL360)</f>
        <v/>
      </c>
      <c r="AM58" s="36" t="str">
        <f>IF('Datos Vida'!AM360=0,"",Índice!$G$52*'Datos Vida'!AM360)</f>
        <v/>
      </c>
      <c r="AN58" s="36" t="str">
        <f>IF('Datos Vida'!AN360=0,"",Índice!$G$52*'Datos Vida'!AN360)</f>
        <v/>
      </c>
      <c r="AO58" s="36" t="str">
        <f>IF('Datos Vida'!AO360=0,"",Índice!$G$52*'Datos Vida'!AO360)</f>
        <v/>
      </c>
      <c r="AP58" s="36" t="str">
        <f>IF('Datos Vida'!AP360=0,"",Índice!$G$52*'Datos Vida'!AP360)</f>
        <v/>
      </c>
      <c r="AQ58" s="36">
        <f>Índice!$G$52*'Datos Vida'!AQ360</f>
        <v>0</v>
      </c>
      <c r="AR58" s="29"/>
      <c r="AS58" s="36">
        <f>Índice!$F$52*'Datos Vida'!AS360</f>
        <v>0</v>
      </c>
      <c r="AT58" s="60" t="str">
        <f t="shared" si="0"/>
        <v/>
      </c>
    </row>
    <row r="59" spans="2:46" x14ac:dyDescent="0.2">
      <c r="B59" s="62" t="str">
        <f>'Datos Vida'!B296</f>
        <v>350. Otros</v>
      </c>
      <c r="C59" s="36" t="str">
        <f>IF('Datos Vida'!C361=0,"",Índice!$G$52*'Datos Vida'!C361)</f>
        <v/>
      </c>
      <c r="D59" s="36" t="str">
        <f>IF('Datos Vida'!D361=0,"",Índice!$G$52*'Datos Vida'!D361)</f>
        <v/>
      </c>
      <c r="E59" s="36" t="str">
        <f>IF('Datos Vida'!E361=0,"",Índice!$G$52*'Datos Vida'!E361)</f>
        <v/>
      </c>
      <c r="F59" s="36">
        <f>IF('Datos Vida'!F361=0,"",Índice!$G$52*'Datos Vida'!F361)</f>
        <v>57.629299361757212</v>
      </c>
      <c r="G59" s="36" t="str">
        <f>IF('Datos Vida'!G361=0,"",Índice!$G$52*'Datos Vida'!G361)</f>
        <v/>
      </c>
      <c r="H59" s="36" t="str">
        <f>IF('Datos Vida'!H361=0,"",Índice!$G$52*'Datos Vida'!H361)</f>
        <v/>
      </c>
      <c r="I59" s="36" t="str">
        <f>IF('Datos Vida'!I361=0,"",Índice!$G$52*'Datos Vida'!I361)</f>
        <v/>
      </c>
      <c r="J59" s="36" t="str">
        <f>IF('Datos Vida'!J361=0,"",Índice!$G$52*'Datos Vida'!J361)</f>
        <v/>
      </c>
      <c r="K59" s="36" t="str">
        <f>IF('Datos Vida'!K361=0,"",Índice!$G$52*'Datos Vida'!K361)</f>
        <v/>
      </c>
      <c r="L59" s="36" t="str">
        <f>IF('Datos Vida'!L361=0,"",Índice!$G$52*'Datos Vida'!L361)</f>
        <v/>
      </c>
      <c r="M59" s="36" t="str">
        <f>IF('Datos Vida'!M361=0,"",Índice!$G$52*'Datos Vida'!M361)</f>
        <v/>
      </c>
      <c r="N59" s="36" t="str">
        <f>IF('Datos Vida'!N361=0,"",Índice!$G$52*'Datos Vida'!N361)</f>
        <v/>
      </c>
      <c r="O59" s="36" t="str">
        <f>IF('Datos Vida'!O361=0,"",Índice!$G$52*'Datos Vida'!O361)</f>
        <v/>
      </c>
      <c r="P59" s="36" t="str">
        <f>IF('Datos Vida'!P361=0,"",Índice!$G$52*'Datos Vida'!P361)</f>
        <v/>
      </c>
      <c r="Q59" s="36" t="str">
        <f>IF('Datos Vida'!Q361=0,"",Índice!$G$52*'Datos Vida'!Q361)</f>
        <v/>
      </c>
      <c r="R59" s="36" t="str">
        <f>IF('Datos Vida'!R361=0,"",Índice!$G$52*'Datos Vida'!R361)</f>
        <v/>
      </c>
      <c r="S59" s="36" t="str">
        <f>IF('Datos Vida'!S361=0,"",Índice!$G$52*'Datos Vida'!S361)</f>
        <v/>
      </c>
      <c r="T59" s="36" t="str">
        <f>IF('Datos Vida'!T361=0,"",Índice!$G$52*'Datos Vida'!T361)</f>
        <v/>
      </c>
      <c r="U59" s="36" t="str">
        <f>IF('Datos Vida'!U361=0,"",Índice!$G$52*'Datos Vida'!U361)</f>
        <v/>
      </c>
      <c r="V59" s="36" t="str">
        <f>IF('Datos Vida'!V361=0,"",Índice!$G$52*'Datos Vida'!V361)</f>
        <v/>
      </c>
      <c r="W59" s="36" t="str">
        <f>IF('Datos Vida'!W361=0,"",Índice!$G$52*'Datos Vida'!W361)</f>
        <v/>
      </c>
      <c r="X59" s="36" t="str">
        <f>IF('Datos Vida'!X361=0,"",Índice!$G$52*'Datos Vida'!X361)</f>
        <v/>
      </c>
      <c r="Y59" s="36" t="str">
        <f>IF('Datos Vida'!Y361=0,"",Índice!$G$52*'Datos Vida'!Y361)</f>
        <v/>
      </c>
      <c r="Z59" s="36" t="str">
        <f>IF('Datos Vida'!Z361=0,"",Índice!$G$52*'Datos Vida'!Z361)</f>
        <v/>
      </c>
      <c r="AA59" s="36" t="str">
        <f>IF('Datos Vida'!AA361=0,"",Índice!$G$52*'Datos Vida'!AA361)</f>
        <v/>
      </c>
      <c r="AB59" s="36" t="str">
        <f>IF('Datos Vida'!AB361=0,"",Índice!$G$52*'Datos Vida'!AB361)</f>
        <v/>
      </c>
      <c r="AC59" s="36" t="str">
        <f>IF('Datos Vida'!AC361=0,"",Índice!$G$52*'Datos Vida'!AC361)</f>
        <v/>
      </c>
      <c r="AD59" s="36" t="str">
        <f>IF('Datos Vida'!AD361=0,"",Índice!$G$52*'Datos Vida'!AD361)</f>
        <v/>
      </c>
      <c r="AE59" s="36" t="str">
        <f>IF('Datos Vida'!AE361=0,"",Índice!$G$52*'Datos Vida'!AE361)</f>
        <v/>
      </c>
      <c r="AF59" s="36" t="str">
        <f>IF('Datos Vida'!AF361=0,"",Índice!$G$52*'Datos Vida'!AF361)</f>
        <v/>
      </c>
      <c r="AG59" s="36" t="str">
        <f>IF('Datos Vida'!AG361=0,"",Índice!$G$52*'Datos Vida'!AG361)</f>
        <v/>
      </c>
      <c r="AH59" s="36" t="str">
        <f>IF('Datos Vida'!AH361=0,"",Índice!$G$52*'Datos Vida'!AH361)</f>
        <v/>
      </c>
      <c r="AI59" s="36" t="str">
        <f>IF('Datos Vida'!AI361=0,"",Índice!$G$52*'Datos Vida'!AI361)</f>
        <v/>
      </c>
      <c r="AJ59" s="36" t="str">
        <f>IF('Datos Vida'!AJ361=0,"",Índice!$G$52*'Datos Vida'!AJ361)</f>
        <v/>
      </c>
      <c r="AK59" s="36" t="str">
        <f>IF('Datos Vida'!AK361=0,"",Índice!$G$52*'Datos Vida'!AK361)</f>
        <v/>
      </c>
      <c r="AL59" s="36" t="str">
        <f>IF('Datos Vida'!AL361=0,"",Índice!$G$52*'Datos Vida'!AL361)</f>
        <v/>
      </c>
      <c r="AM59" s="36" t="str">
        <f>IF('Datos Vida'!AM361=0,"",Índice!$G$52*'Datos Vida'!AM361)</f>
        <v/>
      </c>
      <c r="AN59" s="36" t="str">
        <f>IF('Datos Vida'!AN361=0,"",Índice!$G$52*'Datos Vida'!AN361)</f>
        <v/>
      </c>
      <c r="AO59" s="36" t="str">
        <f>IF('Datos Vida'!AO361=0,"",Índice!$G$52*'Datos Vida'!AO361)</f>
        <v/>
      </c>
      <c r="AP59" s="36" t="str">
        <f>IF('Datos Vida'!AP361=0,"",Índice!$G$52*'Datos Vida'!AP361)</f>
        <v/>
      </c>
      <c r="AQ59" s="36">
        <f>Índice!$G$52*'Datos Vida'!AQ361</f>
        <v>57.629299361757212</v>
      </c>
      <c r="AR59" s="29"/>
      <c r="AS59" s="36">
        <f>Índice!$F$52*'Datos Vida'!AS361</f>
        <v>55.004885049231646</v>
      </c>
      <c r="AT59" s="60">
        <f t="shared" si="0"/>
        <v>4.7712386094009851E-2</v>
      </c>
    </row>
    <row r="60" spans="2:46" x14ac:dyDescent="0.2">
      <c r="B60" s="53" t="str">
        <f>'Datos Vida'!B297</f>
        <v>Previsionales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29"/>
      <c r="AS60" s="33"/>
      <c r="AT60" s="95"/>
    </row>
    <row r="61" spans="2:46" x14ac:dyDescent="0.2">
      <c r="B61" s="62" t="str">
        <f>'Datos Vida'!B298</f>
        <v>420. Seguro Invalidez y Sobrevivencia (SIS)</v>
      </c>
      <c r="C61" s="36">
        <f>IF('Datos Vida'!C363=0,"",Índice!$G$52*'Datos Vida'!C363)</f>
        <v>778632.35534756701</v>
      </c>
      <c r="D61" s="36" t="str">
        <f>IF('Datos Vida'!D363=0,"",Índice!$G$52*'Datos Vida'!D363)</f>
        <v/>
      </c>
      <c r="E61" s="36">
        <f>IF('Datos Vida'!E363=0,"",Índice!$G$52*'Datos Vida'!E363)</f>
        <v>78.245211648194569</v>
      </c>
      <c r="F61" s="36" t="str">
        <f>IF('Datos Vida'!F363=0,"",Índice!$G$52*'Datos Vida'!F363)</f>
        <v/>
      </c>
      <c r="G61" s="36">
        <f>IF('Datos Vida'!G363=0,"",Índice!$G$52*'Datos Vida'!G363)</f>
        <v>451.71300881075103</v>
      </c>
      <c r="H61" s="36">
        <f>IF('Datos Vida'!H363=0,"",Índice!$G$52*'Datos Vida'!H363)</f>
        <v>838.65259023969236</v>
      </c>
      <c r="I61" s="36" t="str">
        <f>IF('Datos Vida'!I363=0,"",Índice!$G$52*'Datos Vida'!I363)</f>
        <v/>
      </c>
      <c r="J61" s="36">
        <f>IF('Datos Vida'!J363=0,"",Índice!$G$52*'Datos Vida'!J363)</f>
        <v>892064.06445772504</v>
      </c>
      <c r="K61" s="36" t="str">
        <f>IF('Datos Vida'!K363=0,"",Índice!$G$52*'Datos Vida'!K363)</f>
        <v/>
      </c>
      <c r="L61" s="36">
        <f>IF('Datos Vida'!L363=0,"",Índice!$G$52*'Datos Vida'!L363)</f>
        <v>8802.96052665151</v>
      </c>
      <c r="M61" s="36" t="str">
        <f>IF('Datos Vida'!M363=0,"",Índice!$G$52*'Datos Vida'!M363)</f>
        <v/>
      </c>
      <c r="N61" s="36" t="str">
        <f>IF('Datos Vida'!N363=0,"",Índice!$G$52*'Datos Vida'!N363)</f>
        <v/>
      </c>
      <c r="O61" s="36">
        <f>IF('Datos Vida'!O363=0,"",Índice!$G$52*'Datos Vida'!O363)</f>
        <v>337617.67824684462</v>
      </c>
      <c r="P61" s="36" t="str">
        <f>IF('Datos Vida'!P363=0,"",Índice!$G$52*'Datos Vida'!P363)</f>
        <v/>
      </c>
      <c r="Q61" s="36">
        <f>IF('Datos Vida'!Q363=0,"",Índice!$G$52*'Datos Vida'!Q363)</f>
        <v>458876.69813371566</v>
      </c>
      <c r="R61" s="36">
        <f>IF('Datos Vida'!R363=0,"",Índice!$G$52*'Datos Vida'!R363)</f>
        <v>1920009.4438568496</v>
      </c>
      <c r="S61" s="36" t="str">
        <f>IF('Datos Vida'!S363=0,"",Índice!$G$52*'Datos Vida'!S363)</f>
        <v/>
      </c>
      <c r="T61" s="36">
        <f>IF('Datos Vida'!T363=0,"",Índice!$G$52*'Datos Vida'!T363)</f>
        <v>445274.92475702311</v>
      </c>
      <c r="U61" s="36" t="str">
        <f>IF('Datos Vida'!U363=0,"",Índice!$G$52*'Datos Vida'!U363)</f>
        <v/>
      </c>
      <c r="V61" s="36" t="str">
        <f>IF('Datos Vida'!V363=0,"",Índice!$G$52*'Datos Vida'!V363)</f>
        <v/>
      </c>
      <c r="W61" s="36" t="str">
        <f>IF('Datos Vida'!W363=0,"",Índice!$G$52*'Datos Vida'!W363)</f>
        <v/>
      </c>
      <c r="X61" s="36" t="str">
        <f>IF('Datos Vida'!X363=0,"",Índice!$G$52*'Datos Vida'!X363)</f>
        <v/>
      </c>
      <c r="Y61" s="36" t="str">
        <f>IF('Datos Vida'!Y363=0,"",Índice!$G$52*'Datos Vida'!Y363)</f>
        <v/>
      </c>
      <c r="Z61" s="36">
        <f>IF('Datos Vida'!Z363=0,"",Índice!$G$52*'Datos Vida'!Z363)</f>
        <v>510.19279960346694</v>
      </c>
      <c r="AA61" s="36" t="str">
        <f>IF('Datos Vida'!AA363=0,"",Índice!$G$52*'Datos Vida'!AA363)</f>
        <v/>
      </c>
      <c r="AB61" s="36">
        <f>IF('Datos Vida'!AB363=0,"",Índice!$G$52*'Datos Vida'!AB363)</f>
        <v>1211508.6799454461</v>
      </c>
      <c r="AC61" s="36">
        <f>IF('Datos Vida'!AC363=0,"",Índice!$G$52*'Datos Vida'!AC363)</f>
        <v>9498.9006547763438</v>
      </c>
      <c r="AD61" s="36" t="str">
        <f>IF('Datos Vida'!AD363=0,"",Índice!$G$52*'Datos Vida'!AD363)</f>
        <v/>
      </c>
      <c r="AE61" s="36">
        <f>IF('Datos Vida'!AE363=0,"",Índice!$G$52*'Datos Vida'!AE363)</f>
        <v>15.75110130135395</v>
      </c>
      <c r="AF61" s="36">
        <f>IF('Datos Vida'!AF363=0,"",Índice!$G$52*'Datos Vida'!AF363)</f>
        <v>764048.74064331863</v>
      </c>
      <c r="AG61" s="36">
        <f>IF('Datos Vida'!AG363=0,"",Índice!$G$52*'Datos Vida'!AG363)</f>
        <v>448238.00288282579</v>
      </c>
      <c r="AH61" s="36">
        <f>IF('Datos Vida'!AH363=0,"",Índice!$G$52*'Datos Vida'!AH363)</f>
        <v>75.081383525028443</v>
      </c>
      <c r="AI61" s="36" t="str">
        <f>IF('Datos Vida'!AI363=0,"",Índice!$G$52*'Datos Vida'!AI363)</f>
        <v/>
      </c>
      <c r="AJ61" s="36" t="str">
        <f>IF('Datos Vida'!AJ363=0,"",Índice!$G$52*'Datos Vida'!AJ363)</f>
        <v/>
      </c>
      <c r="AK61" s="36" t="str">
        <f>IF('Datos Vida'!AK363=0,"",Índice!$G$52*'Datos Vida'!AK363)</f>
        <v/>
      </c>
      <c r="AL61" s="36" t="str">
        <f>IF('Datos Vida'!AL363=0,"",Índice!$G$52*'Datos Vida'!AL363)</f>
        <v/>
      </c>
      <c r="AM61" s="36" t="str">
        <f>IF('Datos Vida'!AM363=0,"",Índice!$G$52*'Datos Vida'!AM363)</f>
        <v/>
      </c>
      <c r="AN61" s="36" t="str">
        <f>IF('Datos Vida'!AN363=0,"",Índice!$G$52*'Datos Vida'!AN363)</f>
        <v/>
      </c>
      <c r="AO61" s="36" t="str">
        <f>IF('Datos Vida'!AO363=0,"",Índice!$G$52*'Datos Vida'!AO363)</f>
        <v/>
      </c>
      <c r="AP61" s="36" t="str">
        <f>IF('Datos Vida'!AP363=0,"",Índice!$G$52*'Datos Vida'!AP363)</f>
        <v/>
      </c>
      <c r="AQ61" s="36">
        <f>Índice!$G$52*'Datos Vida'!AQ363</f>
        <v>7276542.0855478719</v>
      </c>
      <c r="AR61" s="29"/>
      <c r="AS61" s="36">
        <f>Índice!$F$52*'Datos Vida'!AS363</f>
        <v>5092218.8893698957</v>
      </c>
      <c r="AT61" s="60">
        <f t="shared" si="0"/>
        <v>0.42895312311452138</v>
      </c>
    </row>
    <row r="62" spans="2:46" x14ac:dyDescent="0.2">
      <c r="B62" s="62" t="str">
        <f>'Datos Vida'!B299</f>
        <v>421.1 Renta Vitalicia de Vejez Normal</v>
      </c>
      <c r="C62" s="36">
        <f>IF('Datos Vida'!C364=0,"",Índice!$G$52*'Datos Vida'!C364)</f>
        <v>108558.59732870848</v>
      </c>
      <c r="D62" s="36" t="str">
        <f>IF('Datos Vida'!D364=0,"",Índice!$G$52*'Datos Vida'!D364)</f>
        <v/>
      </c>
      <c r="E62" s="36" t="str">
        <f>IF('Datos Vida'!E364=0,"",Índice!$G$52*'Datos Vida'!E364)</f>
        <v/>
      </c>
      <c r="F62" s="36" t="str">
        <f>IF('Datos Vida'!F364=0,"",Índice!$G$52*'Datos Vida'!F364)</f>
        <v/>
      </c>
      <c r="G62" s="36">
        <f>IF('Datos Vida'!G364=0,"",Índice!$G$52*'Datos Vida'!G364)</f>
        <v>333804.21074905503</v>
      </c>
      <c r="H62" s="36" t="str">
        <f>IF('Datos Vida'!H364=0,"",Índice!$G$52*'Datos Vida'!H364)</f>
        <v/>
      </c>
      <c r="I62" s="36" t="str">
        <f>IF('Datos Vida'!I364=0,"",Índice!$G$52*'Datos Vida'!I364)</f>
        <v/>
      </c>
      <c r="J62" s="36" t="str">
        <f>IF('Datos Vida'!J364=0,"",Índice!$G$52*'Datos Vida'!J364)</f>
        <v/>
      </c>
      <c r="K62" s="36" t="str">
        <f>IF('Datos Vida'!K364=0,"",Índice!$G$52*'Datos Vida'!K364)</f>
        <v/>
      </c>
      <c r="L62" s="36">
        <f>IF('Datos Vida'!L364=0,"",Índice!$G$52*'Datos Vida'!L364)</f>
        <v>14810.321700084743</v>
      </c>
      <c r="M62" s="36" t="str">
        <f>IF('Datos Vida'!M364=0,"",Índice!$G$52*'Datos Vida'!M364)</f>
        <v/>
      </c>
      <c r="N62" s="36" t="str">
        <f>IF('Datos Vida'!N364=0,"",Índice!$G$52*'Datos Vida'!N364)</f>
        <v/>
      </c>
      <c r="O62" s="36" t="str">
        <f>IF('Datos Vida'!O364=0,"",Índice!$G$52*'Datos Vida'!O364)</f>
        <v/>
      </c>
      <c r="P62" s="36" t="str">
        <f>IF('Datos Vida'!P364=0,"",Índice!$G$52*'Datos Vida'!P364)</f>
        <v/>
      </c>
      <c r="Q62" s="36">
        <f>IF('Datos Vida'!Q364=0,"",Índice!$G$52*'Datos Vida'!Q364)</f>
        <v>255668.10014162384</v>
      </c>
      <c r="R62" s="36">
        <f>IF('Datos Vida'!R364=0,"",Índice!$G$52*'Datos Vida'!R364)</f>
        <v>285828.8396201093</v>
      </c>
      <c r="S62" s="36" t="str">
        <f>IF('Datos Vida'!S364=0,"",Índice!$G$52*'Datos Vida'!S364)</f>
        <v/>
      </c>
      <c r="T62" s="36">
        <f>IF('Datos Vida'!T364=0,"",Índice!$G$52*'Datos Vida'!T364)</f>
        <v>32042.332700681109</v>
      </c>
      <c r="U62" s="36" t="str">
        <f>IF('Datos Vida'!U364=0,"",Índice!$G$52*'Datos Vida'!U364)</f>
        <v/>
      </c>
      <c r="V62" s="36" t="str">
        <f>IF('Datos Vida'!V364=0,"",Índice!$G$52*'Datos Vida'!V364)</f>
        <v/>
      </c>
      <c r="W62" s="36" t="str">
        <f>IF('Datos Vida'!W364=0,"",Índice!$G$52*'Datos Vida'!W364)</f>
        <v/>
      </c>
      <c r="X62" s="36" t="str">
        <f>IF('Datos Vida'!X364=0,"",Índice!$G$52*'Datos Vida'!X364)</f>
        <v/>
      </c>
      <c r="Y62" s="36" t="str">
        <f>IF('Datos Vida'!Y364=0,"",Índice!$G$52*'Datos Vida'!Y364)</f>
        <v/>
      </c>
      <c r="Z62" s="36">
        <f>IF('Datos Vida'!Z364=0,"",Índice!$G$52*'Datos Vida'!Z364)</f>
        <v>1000952.584422331</v>
      </c>
      <c r="AA62" s="36" t="str">
        <f>IF('Datos Vida'!AA364=0,"",Índice!$G$52*'Datos Vida'!AA364)</f>
        <v/>
      </c>
      <c r="AB62" s="36" t="str">
        <f>IF('Datos Vida'!AB364=0,"",Índice!$G$52*'Datos Vida'!AB364)</f>
        <v/>
      </c>
      <c r="AC62" s="36">
        <f>IF('Datos Vida'!AC364=0,"",Índice!$G$52*'Datos Vida'!AC364)</f>
        <v>1364554.6129464528</v>
      </c>
      <c r="AD62" s="36">
        <f>IF('Datos Vida'!AD364=0,"",Índice!$G$52*'Datos Vida'!AD364)</f>
        <v>374800.75537246937</v>
      </c>
      <c r="AE62" s="36">
        <f>IF('Datos Vida'!AE364=0,"",Índice!$G$52*'Datos Vida'!AE364)</f>
        <v>11347.358730821845</v>
      </c>
      <c r="AF62" s="36" t="str">
        <f>IF('Datos Vida'!AF364=0,"",Índice!$G$52*'Datos Vida'!AF364)</f>
        <v/>
      </c>
      <c r="AG62" s="36" t="str">
        <f>IF('Datos Vida'!AG364=0,"",Índice!$G$52*'Datos Vida'!AG364)</f>
        <v/>
      </c>
      <c r="AH62" s="36">
        <f>IF('Datos Vida'!AH364=0,"",Índice!$G$52*'Datos Vida'!AH364)</f>
        <v>79.60599793772839</v>
      </c>
      <c r="AI62" s="36" t="str">
        <f>IF('Datos Vida'!AI364=0,"",Índice!$G$52*'Datos Vida'!AI364)</f>
        <v/>
      </c>
      <c r="AJ62" s="36" t="str">
        <f>IF('Datos Vida'!AJ364=0,"",Índice!$G$52*'Datos Vida'!AJ364)</f>
        <v/>
      </c>
      <c r="AK62" s="36" t="str">
        <f>IF('Datos Vida'!AK364=0,"",Índice!$G$52*'Datos Vida'!AK364)</f>
        <v/>
      </c>
      <c r="AL62" s="36" t="str">
        <f>IF('Datos Vida'!AL364=0,"",Índice!$G$52*'Datos Vida'!AL364)</f>
        <v/>
      </c>
      <c r="AM62" s="36" t="str">
        <f>IF('Datos Vida'!AM364=0,"",Índice!$G$52*'Datos Vida'!AM364)</f>
        <v/>
      </c>
      <c r="AN62" s="36" t="str">
        <f>IF('Datos Vida'!AN364=0,"",Índice!$G$52*'Datos Vida'!AN364)</f>
        <v/>
      </c>
      <c r="AO62" s="36" t="str">
        <f>IF('Datos Vida'!AO364=0,"",Índice!$G$52*'Datos Vida'!AO364)</f>
        <v/>
      </c>
      <c r="AP62" s="36" t="str">
        <f>IF('Datos Vida'!AP364=0,"",Índice!$G$52*'Datos Vida'!AP364)</f>
        <v/>
      </c>
      <c r="AQ62" s="36">
        <f>Índice!$G$52*'Datos Vida'!AQ364</f>
        <v>3782447.3197102752</v>
      </c>
      <c r="AR62" s="29"/>
      <c r="AS62" s="36">
        <f>Índice!$F$52*'Datos Vida'!AS364</f>
        <v>10974190.889680414</v>
      </c>
      <c r="AT62" s="60">
        <f t="shared" si="0"/>
        <v>-0.65533246526018596</v>
      </c>
    </row>
    <row r="63" spans="2:46" x14ac:dyDescent="0.2">
      <c r="B63" s="62" t="str">
        <f>'Datos Vida'!B300</f>
        <v>421.2 Renta Vitalicia de Vejez Anticipada</v>
      </c>
      <c r="C63" s="36">
        <f>IF('Datos Vida'!C365=0,"",Índice!$G$52*'Datos Vida'!C365)</f>
        <v>6074.7881340796339</v>
      </c>
      <c r="D63" s="36" t="str">
        <f>IF('Datos Vida'!D365=0,"",Índice!$G$52*'Datos Vida'!D365)</f>
        <v/>
      </c>
      <c r="E63" s="36" t="str">
        <f>IF('Datos Vida'!E365=0,"",Índice!$G$52*'Datos Vida'!E365)</f>
        <v/>
      </c>
      <c r="F63" s="36" t="str">
        <f>IF('Datos Vida'!F365=0,"",Índice!$G$52*'Datos Vida'!F365)</f>
        <v/>
      </c>
      <c r="G63" s="36">
        <f>IF('Datos Vida'!G365=0,"",Índice!$G$52*'Datos Vida'!G365)</f>
        <v>57990.247925056057</v>
      </c>
      <c r="H63" s="36" t="str">
        <f>IF('Datos Vida'!H365=0,"",Índice!$G$52*'Datos Vida'!H365)</f>
        <v/>
      </c>
      <c r="I63" s="36" t="str">
        <f>IF('Datos Vida'!I365=0,"",Índice!$G$52*'Datos Vida'!I365)</f>
        <v/>
      </c>
      <c r="J63" s="36" t="str">
        <f>IF('Datos Vida'!J365=0,"",Índice!$G$52*'Datos Vida'!J365)</f>
        <v/>
      </c>
      <c r="K63" s="36" t="str">
        <f>IF('Datos Vida'!K365=0,"",Índice!$G$52*'Datos Vida'!K365)</f>
        <v/>
      </c>
      <c r="L63" s="36">
        <f>IF('Datos Vida'!L365=0,"",Índice!$G$52*'Datos Vida'!L365)</f>
        <v>15.717081644115604</v>
      </c>
      <c r="M63" s="36" t="str">
        <f>IF('Datos Vida'!M365=0,"",Índice!$G$52*'Datos Vida'!M365)</f>
        <v/>
      </c>
      <c r="N63" s="36" t="str">
        <f>IF('Datos Vida'!N365=0,"",Índice!$G$52*'Datos Vida'!N365)</f>
        <v/>
      </c>
      <c r="O63" s="36" t="str">
        <f>IF('Datos Vida'!O365=0,"",Índice!$G$52*'Datos Vida'!O365)</f>
        <v/>
      </c>
      <c r="P63" s="36" t="str">
        <f>IF('Datos Vida'!P365=0,"",Índice!$G$52*'Datos Vida'!P365)</f>
        <v/>
      </c>
      <c r="Q63" s="36">
        <f>IF('Datos Vida'!Q365=0,"",Índice!$G$52*'Datos Vida'!Q365)</f>
        <v>109698.15378722134</v>
      </c>
      <c r="R63" s="36">
        <f>IF('Datos Vida'!R365=0,"",Índice!$G$52*'Datos Vida'!R365)</f>
        <v>26076.135312506274</v>
      </c>
      <c r="S63" s="36" t="str">
        <f>IF('Datos Vida'!S365=0,"",Índice!$G$52*'Datos Vida'!S365)</f>
        <v/>
      </c>
      <c r="T63" s="36" t="str">
        <f>IF('Datos Vida'!T365=0,"",Índice!$G$52*'Datos Vida'!T365)</f>
        <v/>
      </c>
      <c r="U63" s="36" t="str">
        <f>IF('Datos Vida'!U365=0,"",Índice!$G$52*'Datos Vida'!U365)</f>
        <v/>
      </c>
      <c r="V63" s="36" t="str">
        <f>IF('Datos Vida'!V365=0,"",Índice!$G$52*'Datos Vida'!V365)</f>
        <v/>
      </c>
      <c r="W63" s="36" t="str">
        <f>IF('Datos Vida'!W365=0,"",Índice!$G$52*'Datos Vida'!W365)</f>
        <v/>
      </c>
      <c r="X63" s="36" t="str">
        <f>IF('Datos Vida'!X365=0,"",Índice!$G$52*'Datos Vida'!X365)</f>
        <v/>
      </c>
      <c r="Y63" s="36" t="str">
        <f>IF('Datos Vida'!Y365=0,"",Índice!$G$52*'Datos Vida'!Y365)</f>
        <v/>
      </c>
      <c r="Z63" s="36">
        <f>IF('Datos Vida'!Z365=0,"",Índice!$G$52*'Datos Vida'!Z365)</f>
        <v>193274.9261178094</v>
      </c>
      <c r="AA63" s="36" t="str">
        <f>IF('Datos Vida'!AA365=0,"",Índice!$G$52*'Datos Vida'!AA365)</f>
        <v/>
      </c>
      <c r="AB63" s="36" t="str">
        <f>IF('Datos Vida'!AB365=0,"",Índice!$G$52*'Datos Vida'!AB365)</f>
        <v/>
      </c>
      <c r="AC63" s="36">
        <f>IF('Datos Vida'!AC365=0,"",Índice!$G$52*'Datos Vida'!AC365)</f>
        <v>169159.58178954964</v>
      </c>
      <c r="AD63" s="36">
        <f>IF('Datos Vida'!AD365=0,"",Índice!$G$52*'Datos Vida'!AD365)</f>
        <v>166873.9711179914</v>
      </c>
      <c r="AE63" s="36" t="str">
        <f>IF('Datos Vida'!AE365=0,"",Índice!$G$52*'Datos Vida'!AE365)</f>
        <v/>
      </c>
      <c r="AF63" s="36" t="str">
        <f>IF('Datos Vida'!AF365=0,"",Índice!$G$52*'Datos Vida'!AF365)</f>
        <v/>
      </c>
      <c r="AG63" s="36" t="str">
        <f>IF('Datos Vida'!AG365=0,"",Índice!$G$52*'Datos Vida'!AG365)</f>
        <v/>
      </c>
      <c r="AH63" s="36" t="str">
        <f>IF('Datos Vida'!AH365=0,"",Índice!$G$52*'Datos Vida'!AH365)</f>
        <v/>
      </c>
      <c r="AI63" s="36" t="str">
        <f>IF('Datos Vida'!AI365=0,"",Índice!$G$52*'Datos Vida'!AI365)</f>
        <v/>
      </c>
      <c r="AJ63" s="36" t="str">
        <f>IF('Datos Vida'!AJ365=0,"",Índice!$G$52*'Datos Vida'!AJ365)</f>
        <v/>
      </c>
      <c r="AK63" s="36" t="str">
        <f>IF('Datos Vida'!AK365=0,"",Índice!$G$52*'Datos Vida'!AK365)</f>
        <v/>
      </c>
      <c r="AL63" s="36" t="str">
        <f>IF('Datos Vida'!AL365=0,"",Índice!$G$52*'Datos Vida'!AL365)</f>
        <v/>
      </c>
      <c r="AM63" s="36" t="str">
        <f>IF('Datos Vida'!AM365=0,"",Índice!$G$52*'Datos Vida'!AM365)</f>
        <v/>
      </c>
      <c r="AN63" s="36" t="str">
        <f>IF('Datos Vida'!AN365=0,"",Índice!$G$52*'Datos Vida'!AN365)</f>
        <v/>
      </c>
      <c r="AO63" s="36" t="str">
        <f>IF('Datos Vida'!AO365=0,"",Índice!$G$52*'Datos Vida'!AO365)</f>
        <v/>
      </c>
      <c r="AP63" s="36" t="str">
        <f>IF('Datos Vida'!AP365=0,"",Índice!$G$52*'Datos Vida'!AP365)</f>
        <v/>
      </c>
      <c r="AQ63" s="36">
        <f>Índice!$G$52*'Datos Vida'!AQ365</f>
        <v>729163.52126585785</v>
      </c>
      <c r="AR63" s="29"/>
      <c r="AS63" s="36">
        <f>Índice!$F$52*'Datos Vida'!AS365</f>
        <v>1530544.3210690741</v>
      </c>
      <c r="AT63" s="60">
        <f t="shared" si="0"/>
        <v>-0.52359202459648968</v>
      </c>
    </row>
    <row r="64" spans="2:46" x14ac:dyDescent="0.2">
      <c r="B64" s="62" t="str">
        <f>'Datos Vida'!B301</f>
        <v>422.1 Renta Vitalicia de Invalidez Total</v>
      </c>
      <c r="C64" s="36">
        <f>IF('Datos Vida'!C366=0,"",Índice!$G$52*'Datos Vida'!C366)</f>
        <v>38579.754153545007</v>
      </c>
      <c r="D64" s="36" t="str">
        <f>IF('Datos Vida'!D366=0,"",Índice!$G$52*'Datos Vida'!D366)</f>
        <v/>
      </c>
      <c r="E64" s="36" t="str">
        <f>IF('Datos Vida'!E366=0,"",Índice!$G$52*'Datos Vida'!E366)</f>
        <v/>
      </c>
      <c r="F64" s="36" t="str">
        <f>IF('Datos Vida'!F366=0,"",Índice!$G$52*'Datos Vida'!F366)</f>
        <v/>
      </c>
      <c r="G64" s="36">
        <f>IF('Datos Vida'!G366=0,"",Índice!$G$52*'Datos Vida'!G366)</f>
        <v>120240.19919189707</v>
      </c>
      <c r="H64" s="36" t="str">
        <f>IF('Datos Vida'!H366=0,"",Índice!$G$52*'Datos Vida'!H366)</f>
        <v/>
      </c>
      <c r="I64" s="36" t="str">
        <f>IF('Datos Vida'!I366=0,"",Índice!$G$52*'Datos Vida'!I366)</f>
        <v/>
      </c>
      <c r="J64" s="36" t="str">
        <f>IF('Datos Vida'!J366=0,"",Índice!$G$52*'Datos Vida'!J366)</f>
        <v/>
      </c>
      <c r="K64" s="36" t="str">
        <f>IF('Datos Vida'!K366=0,"",Índice!$G$52*'Datos Vida'!K366)</f>
        <v/>
      </c>
      <c r="L64" s="36">
        <f>IF('Datos Vida'!L366=0,"",Índice!$G$52*'Datos Vida'!L366)</f>
        <v>8230.8179312170159</v>
      </c>
      <c r="M64" s="36" t="str">
        <f>IF('Datos Vida'!M366=0,"",Índice!$G$52*'Datos Vida'!M366)</f>
        <v/>
      </c>
      <c r="N64" s="36" t="str">
        <f>IF('Datos Vida'!N366=0,"",Índice!$G$52*'Datos Vida'!N366)</f>
        <v/>
      </c>
      <c r="O64" s="36">
        <f>IF('Datos Vida'!O366=0,"",Índice!$G$52*'Datos Vida'!O366)</f>
        <v>1112.476811351135</v>
      </c>
      <c r="P64" s="36" t="str">
        <f>IF('Datos Vida'!P366=0,"",Índice!$G$52*'Datos Vida'!P366)</f>
        <v/>
      </c>
      <c r="Q64" s="36">
        <f>IF('Datos Vida'!Q366=0,"",Índice!$G$52*'Datos Vida'!Q366)</f>
        <v>161808.6482731452</v>
      </c>
      <c r="R64" s="36">
        <f>IF('Datos Vida'!R366=0,"",Índice!$G$52*'Datos Vida'!R366)</f>
        <v>337426.14757659275</v>
      </c>
      <c r="S64" s="36" t="str">
        <f>IF('Datos Vida'!S366=0,"",Índice!$G$52*'Datos Vida'!S366)</f>
        <v/>
      </c>
      <c r="T64" s="36">
        <f>IF('Datos Vida'!T366=0,"",Índice!$G$52*'Datos Vida'!T366)</f>
        <v>6380.1485774510229</v>
      </c>
      <c r="U64" s="36" t="str">
        <f>IF('Datos Vida'!U366=0,"",Índice!$G$52*'Datos Vida'!U366)</f>
        <v/>
      </c>
      <c r="V64" s="36" t="str">
        <f>IF('Datos Vida'!V366=0,"",Índice!$G$52*'Datos Vida'!V366)</f>
        <v/>
      </c>
      <c r="W64" s="36" t="str">
        <f>IF('Datos Vida'!W366=0,"",Índice!$G$52*'Datos Vida'!W366)</f>
        <v/>
      </c>
      <c r="X64" s="36" t="str">
        <f>IF('Datos Vida'!X366=0,"",Índice!$G$52*'Datos Vida'!X366)</f>
        <v/>
      </c>
      <c r="Y64" s="36" t="str">
        <f>IF('Datos Vida'!Y366=0,"",Índice!$G$52*'Datos Vida'!Y366)</f>
        <v/>
      </c>
      <c r="Z64" s="36">
        <f>IF('Datos Vida'!Z366=0,"",Índice!$G$52*'Datos Vida'!Z366)</f>
        <v>298179.09784631757</v>
      </c>
      <c r="AA64" s="36" t="str">
        <f>IF('Datos Vida'!AA366=0,"",Índice!$G$52*'Datos Vida'!AA366)</f>
        <v/>
      </c>
      <c r="AB64" s="36" t="str">
        <f>IF('Datos Vida'!AB366=0,"",Índice!$G$52*'Datos Vida'!AB366)</f>
        <v/>
      </c>
      <c r="AC64" s="36">
        <f>IF('Datos Vida'!AC366=0,"",Índice!$G$52*'Datos Vida'!AC366)</f>
        <v>312315.83033308311</v>
      </c>
      <c r="AD64" s="36">
        <f>IF('Datos Vida'!AD366=0,"",Índice!$G$52*'Datos Vida'!AD366)</f>
        <v>41106.019880407301</v>
      </c>
      <c r="AE64" s="36">
        <f>IF('Datos Vida'!AE366=0,"",Índice!$G$52*'Datos Vida'!AE366)</f>
        <v>18176.702862447983</v>
      </c>
      <c r="AF64" s="36" t="str">
        <f>IF('Datos Vida'!AF366=0,"",Índice!$G$52*'Datos Vida'!AF366)</f>
        <v/>
      </c>
      <c r="AG64" s="36" t="str">
        <f>IF('Datos Vida'!AG366=0,"",Índice!$G$52*'Datos Vida'!AG366)</f>
        <v/>
      </c>
      <c r="AH64" s="36" t="str">
        <f>IF('Datos Vida'!AH366=0,"",Índice!$G$52*'Datos Vida'!AH366)</f>
        <v/>
      </c>
      <c r="AI64" s="36" t="str">
        <f>IF('Datos Vida'!AI366=0,"",Índice!$G$52*'Datos Vida'!AI366)</f>
        <v/>
      </c>
      <c r="AJ64" s="36" t="str">
        <f>IF('Datos Vida'!AJ366=0,"",Índice!$G$52*'Datos Vida'!AJ366)</f>
        <v/>
      </c>
      <c r="AK64" s="36" t="str">
        <f>IF('Datos Vida'!AK366=0,"",Índice!$G$52*'Datos Vida'!AK366)</f>
        <v/>
      </c>
      <c r="AL64" s="36" t="str">
        <f>IF('Datos Vida'!AL366=0,"",Índice!$G$52*'Datos Vida'!AL366)</f>
        <v/>
      </c>
      <c r="AM64" s="36" t="str">
        <f>IF('Datos Vida'!AM366=0,"",Índice!$G$52*'Datos Vida'!AM366)</f>
        <v/>
      </c>
      <c r="AN64" s="36" t="str">
        <f>IF('Datos Vida'!AN366=0,"",Índice!$G$52*'Datos Vida'!AN366)</f>
        <v/>
      </c>
      <c r="AO64" s="36" t="str">
        <f>IF('Datos Vida'!AO366=0,"",Índice!$G$52*'Datos Vida'!AO366)</f>
        <v/>
      </c>
      <c r="AP64" s="36" t="str">
        <f>IF('Datos Vida'!AP366=0,"",Índice!$G$52*'Datos Vida'!AP366)</f>
        <v/>
      </c>
      <c r="AQ64" s="36">
        <f>Índice!$G$52*'Datos Vida'!AQ366</f>
        <v>1343555.8434374551</v>
      </c>
      <c r="AR64" s="29"/>
      <c r="AS64" s="36">
        <f>Índice!$F$52*'Datos Vida'!AS366</f>
        <v>3342975.0054725143</v>
      </c>
      <c r="AT64" s="60">
        <f t="shared" si="0"/>
        <v>-0.59809575565535833</v>
      </c>
    </row>
    <row r="65" spans="2:46" x14ac:dyDescent="0.2">
      <c r="B65" s="62" t="str">
        <f>'Datos Vida'!B302</f>
        <v>422.2 Renta Vitalicia de Invalidez Parcial</v>
      </c>
      <c r="C65" s="36" t="str">
        <f>IF('Datos Vida'!C367=0,"",Índice!$G$52*'Datos Vida'!C367)</f>
        <v/>
      </c>
      <c r="D65" s="36" t="str">
        <f>IF('Datos Vida'!D367=0,"",Índice!$G$52*'Datos Vida'!D367)</f>
        <v/>
      </c>
      <c r="E65" s="36" t="str">
        <f>IF('Datos Vida'!E367=0,"",Índice!$G$52*'Datos Vida'!E367)</f>
        <v/>
      </c>
      <c r="F65" s="36" t="str">
        <f>IF('Datos Vida'!F367=0,"",Índice!$G$52*'Datos Vida'!F367)</f>
        <v/>
      </c>
      <c r="G65" s="36">
        <f>IF('Datos Vida'!G367=0,"",Índice!$G$52*'Datos Vida'!G367)</f>
        <v>10805.119414099856</v>
      </c>
      <c r="H65" s="36" t="str">
        <f>IF('Datos Vida'!H367=0,"",Índice!$G$52*'Datos Vida'!H367)</f>
        <v/>
      </c>
      <c r="I65" s="36" t="str">
        <f>IF('Datos Vida'!I367=0,"",Índice!$G$52*'Datos Vida'!I367)</f>
        <v/>
      </c>
      <c r="J65" s="36" t="str">
        <f>IF('Datos Vida'!J367=0,"",Índice!$G$52*'Datos Vida'!J367)</f>
        <v/>
      </c>
      <c r="K65" s="36" t="str">
        <f>IF('Datos Vida'!K367=0,"",Índice!$G$52*'Datos Vida'!K367)</f>
        <v/>
      </c>
      <c r="L65" s="36">
        <f>IF('Datos Vida'!L367=0,"",Índice!$G$52*'Datos Vida'!L367)</f>
        <v>1516.8344572861092</v>
      </c>
      <c r="M65" s="36" t="str">
        <f>IF('Datos Vida'!M367=0,"",Índice!$G$52*'Datos Vida'!M367)</f>
        <v/>
      </c>
      <c r="N65" s="36" t="str">
        <f>IF('Datos Vida'!N367=0,"",Índice!$G$52*'Datos Vida'!N367)</f>
        <v/>
      </c>
      <c r="O65" s="36">
        <f>IF('Datos Vida'!O367=0,"",Índice!$G$52*'Datos Vida'!O367)</f>
        <v>924.10996922241611</v>
      </c>
      <c r="P65" s="36" t="str">
        <f>IF('Datos Vida'!P367=0,"",Índice!$G$52*'Datos Vida'!P367)</f>
        <v/>
      </c>
      <c r="Q65" s="36">
        <f>IF('Datos Vida'!Q367=0,"",Índice!$G$52*'Datos Vida'!Q367)</f>
        <v>12995.917300934827</v>
      </c>
      <c r="R65" s="36">
        <f>IF('Datos Vida'!R367=0,"",Índice!$G$52*'Datos Vida'!R367)</f>
        <v>18507.748147034319</v>
      </c>
      <c r="S65" s="36" t="str">
        <f>IF('Datos Vida'!S367=0,"",Índice!$G$52*'Datos Vida'!S367)</f>
        <v/>
      </c>
      <c r="T65" s="36" t="str">
        <f>IF('Datos Vida'!T367=0,"",Índice!$G$52*'Datos Vida'!T367)</f>
        <v/>
      </c>
      <c r="U65" s="36" t="str">
        <f>IF('Datos Vida'!U367=0,"",Índice!$G$52*'Datos Vida'!U367)</f>
        <v/>
      </c>
      <c r="V65" s="36" t="str">
        <f>IF('Datos Vida'!V367=0,"",Índice!$G$52*'Datos Vida'!V367)</f>
        <v/>
      </c>
      <c r="W65" s="36" t="str">
        <f>IF('Datos Vida'!W367=0,"",Índice!$G$52*'Datos Vida'!W367)</f>
        <v/>
      </c>
      <c r="X65" s="36" t="str">
        <f>IF('Datos Vida'!X367=0,"",Índice!$G$52*'Datos Vida'!X367)</f>
        <v/>
      </c>
      <c r="Y65" s="36" t="str">
        <f>IF('Datos Vida'!Y367=0,"",Índice!$G$52*'Datos Vida'!Y367)</f>
        <v/>
      </c>
      <c r="Z65" s="36">
        <f>IF('Datos Vida'!Z367=0,"",Índice!$G$52*'Datos Vida'!Z367)</f>
        <v>19801.787869066506</v>
      </c>
      <c r="AA65" s="36" t="str">
        <f>IF('Datos Vida'!AA367=0,"",Índice!$G$52*'Datos Vida'!AA367)</f>
        <v/>
      </c>
      <c r="AB65" s="36" t="str">
        <f>IF('Datos Vida'!AB367=0,"",Índice!$G$52*'Datos Vida'!AB367)</f>
        <v/>
      </c>
      <c r="AC65" s="36">
        <f>IF('Datos Vida'!AC367=0,"",Índice!$G$52*'Datos Vida'!AC367)</f>
        <v>85394.340557861156</v>
      </c>
      <c r="AD65" s="36">
        <f>IF('Datos Vida'!AD367=0,"",Índice!$G$52*'Datos Vida'!AD367)</f>
        <v>14799.605508054665</v>
      </c>
      <c r="AE65" s="36" t="str">
        <f>IF('Datos Vida'!AE367=0,"",Índice!$G$52*'Datos Vida'!AE367)</f>
        <v/>
      </c>
      <c r="AF65" s="36" t="str">
        <f>IF('Datos Vida'!AF367=0,"",Índice!$G$52*'Datos Vida'!AF367)</f>
        <v/>
      </c>
      <c r="AG65" s="36" t="str">
        <f>IF('Datos Vida'!AG367=0,"",Índice!$G$52*'Datos Vida'!AG367)</f>
        <v/>
      </c>
      <c r="AH65" s="36">
        <f>IF('Datos Vida'!AH367=0,"",Índice!$G$52*'Datos Vida'!AH367)</f>
        <v>728994.0693531537</v>
      </c>
      <c r="AI65" s="36" t="str">
        <f>IF('Datos Vida'!AI367=0,"",Índice!$G$52*'Datos Vida'!AI367)</f>
        <v/>
      </c>
      <c r="AJ65" s="36" t="str">
        <f>IF('Datos Vida'!AJ367=0,"",Índice!$G$52*'Datos Vida'!AJ367)</f>
        <v/>
      </c>
      <c r="AK65" s="36" t="str">
        <f>IF('Datos Vida'!AK367=0,"",Índice!$G$52*'Datos Vida'!AK367)</f>
        <v/>
      </c>
      <c r="AL65" s="36" t="str">
        <f>IF('Datos Vida'!AL367=0,"",Índice!$G$52*'Datos Vida'!AL367)</f>
        <v/>
      </c>
      <c r="AM65" s="36" t="str">
        <f>IF('Datos Vida'!AM367=0,"",Índice!$G$52*'Datos Vida'!AM367)</f>
        <v/>
      </c>
      <c r="AN65" s="36" t="str">
        <f>IF('Datos Vida'!AN367=0,"",Índice!$G$52*'Datos Vida'!AN367)</f>
        <v/>
      </c>
      <c r="AO65" s="36" t="str">
        <f>IF('Datos Vida'!AO367=0,"",Índice!$G$52*'Datos Vida'!AO367)</f>
        <v/>
      </c>
      <c r="AP65" s="36" t="str">
        <f>IF('Datos Vida'!AP367=0,"",Índice!$G$52*'Datos Vida'!AP367)</f>
        <v/>
      </c>
      <c r="AQ65" s="36">
        <f>Índice!$G$52*'Datos Vida'!AQ367</f>
        <v>893739.53257671359</v>
      </c>
      <c r="AR65" s="29"/>
      <c r="AS65" s="36">
        <f>Índice!$F$52*'Datos Vida'!AS367</f>
        <v>417861.83108569786</v>
      </c>
      <c r="AT65" s="60">
        <f t="shared" si="0"/>
        <v>1.1388398415202934</v>
      </c>
    </row>
    <row r="66" spans="2:46" x14ac:dyDescent="0.2">
      <c r="B66" s="62" t="str">
        <f>'Datos Vida'!B303</f>
        <v>423. Renta Vitalicia de Sobrevivencia</v>
      </c>
      <c r="C66" s="36">
        <f>IF('Datos Vida'!C368=0,"",Índice!$G$52*'Datos Vida'!C368)</f>
        <v>12663.102994172094</v>
      </c>
      <c r="D66" s="36" t="str">
        <f>IF('Datos Vida'!D368=0,"",Índice!$G$52*'Datos Vida'!D368)</f>
        <v/>
      </c>
      <c r="E66" s="36" t="str">
        <f>IF('Datos Vida'!E368=0,"",Índice!$G$52*'Datos Vida'!E368)</f>
        <v/>
      </c>
      <c r="F66" s="36" t="str">
        <f>IF('Datos Vida'!F368=0,"",Índice!$G$52*'Datos Vida'!F368)</f>
        <v/>
      </c>
      <c r="G66" s="36">
        <f>IF('Datos Vida'!G368=0,"",Índice!$G$52*'Datos Vida'!G368)</f>
        <v>41532.86451977682</v>
      </c>
      <c r="H66" s="36" t="str">
        <f>IF('Datos Vida'!H368=0,"",Índice!$G$52*'Datos Vida'!H368)</f>
        <v/>
      </c>
      <c r="I66" s="36" t="str">
        <f>IF('Datos Vida'!I368=0,"",Índice!$G$52*'Datos Vida'!I368)</f>
        <v/>
      </c>
      <c r="J66" s="36" t="str">
        <f>IF('Datos Vida'!J368=0,"",Índice!$G$52*'Datos Vida'!J368)</f>
        <v/>
      </c>
      <c r="K66" s="36" t="str">
        <f>IF('Datos Vida'!K368=0,"",Índice!$G$52*'Datos Vida'!K368)</f>
        <v/>
      </c>
      <c r="L66" s="36" t="str">
        <f>IF('Datos Vida'!L368=0,"",Índice!$G$52*'Datos Vida'!L368)</f>
        <v/>
      </c>
      <c r="M66" s="36" t="str">
        <f>IF('Datos Vida'!M368=0,"",Índice!$G$52*'Datos Vida'!M368)</f>
        <v/>
      </c>
      <c r="N66" s="36" t="str">
        <f>IF('Datos Vida'!N368=0,"",Índice!$G$52*'Datos Vida'!N368)</f>
        <v/>
      </c>
      <c r="O66" s="36" t="str">
        <f>IF('Datos Vida'!O368=0,"",Índice!$G$52*'Datos Vida'!O368)</f>
        <v/>
      </c>
      <c r="P66" s="36" t="str">
        <f>IF('Datos Vida'!P368=0,"",Índice!$G$52*'Datos Vida'!P368)</f>
        <v/>
      </c>
      <c r="Q66" s="36">
        <f>IF('Datos Vida'!Q368=0,"",Índice!$G$52*'Datos Vida'!Q368)</f>
        <v>16802.989103163593</v>
      </c>
      <c r="R66" s="36">
        <f>IF('Datos Vida'!R368=0,"",Índice!$G$52*'Datos Vida'!R368)</f>
        <v>169825.75471759093</v>
      </c>
      <c r="S66" s="36" t="str">
        <f>IF('Datos Vida'!S368=0,"",Índice!$G$52*'Datos Vida'!S368)</f>
        <v/>
      </c>
      <c r="T66" s="36">
        <f>IF('Datos Vida'!T368=0,"",Índice!$G$52*'Datos Vida'!T368)</f>
        <v>5754.5951201523267</v>
      </c>
      <c r="U66" s="36" t="str">
        <f>IF('Datos Vida'!U368=0,"",Índice!$G$52*'Datos Vida'!U368)</f>
        <v/>
      </c>
      <c r="V66" s="36" t="str">
        <f>IF('Datos Vida'!V368=0,"",Índice!$G$52*'Datos Vida'!V368)</f>
        <v/>
      </c>
      <c r="W66" s="36" t="str">
        <f>IF('Datos Vida'!W368=0,"",Índice!$G$52*'Datos Vida'!W368)</f>
        <v/>
      </c>
      <c r="X66" s="36" t="str">
        <f>IF('Datos Vida'!X368=0,"",Índice!$G$52*'Datos Vida'!X368)</f>
        <v/>
      </c>
      <c r="Y66" s="36" t="str">
        <f>IF('Datos Vida'!Y368=0,"",Índice!$G$52*'Datos Vida'!Y368)</f>
        <v/>
      </c>
      <c r="Z66" s="36">
        <f>IF('Datos Vida'!Z368=0,"",Índice!$G$52*'Datos Vida'!Z368)</f>
        <v>186872.56270418174</v>
      </c>
      <c r="AA66" s="36" t="str">
        <f>IF('Datos Vida'!AA368=0,"",Índice!$G$52*'Datos Vida'!AA368)</f>
        <v/>
      </c>
      <c r="AB66" s="36" t="str">
        <f>IF('Datos Vida'!AB368=0,"",Índice!$G$52*'Datos Vida'!AB368)</f>
        <v/>
      </c>
      <c r="AC66" s="36">
        <f>IF('Datos Vida'!AC368=0,"",Índice!$G$52*'Datos Vida'!AC368)</f>
        <v>87164.009107742648</v>
      </c>
      <c r="AD66" s="36">
        <f>IF('Datos Vida'!AD368=0,"",Índice!$G$52*'Datos Vida'!AD368)</f>
        <v>26574.591330362513</v>
      </c>
      <c r="AE66" s="36">
        <f>IF('Datos Vida'!AE368=0,"",Índice!$G$52*'Datos Vida'!AE368)</f>
        <v>1355.717360605305</v>
      </c>
      <c r="AF66" s="36" t="str">
        <f>IF('Datos Vida'!AF368=0,"",Índice!$G$52*'Datos Vida'!AF368)</f>
        <v/>
      </c>
      <c r="AG66" s="36" t="str">
        <f>IF('Datos Vida'!AG368=0,"",Índice!$G$52*'Datos Vida'!AG368)</f>
        <v/>
      </c>
      <c r="AH66" s="36" t="str">
        <f>IF('Datos Vida'!AH368=0,"",Índice!$G$52*'Datos Vida'!AH368)</f>
        <v/>
      </c>
      <c r="AI66" s="36" t="str">
        <f>IF('Datos Vida'!AI368=0,"",Índice!$G$52*'Datos Vida'!AI368)</f>
        <v/>
      </c>
      <c r="AJ66" s="36" t="str">
        <f>IF('Datos Vida'!AJ368=0,"",Índice!$G$52*'Datos Vida'!AJ368)</f>
        <v/>
      </c>
      <c r="AK66" s="36" t="str">
        <f>IF('Datos Vida'!AK368=0,"",Índice!$G$52*'Datos Vida'!AK368)</f>
        <v/>
      </c>
      <c r="AL66" s="36" t="str">
        <f>IF('Datos Vida'!AL368=0,"",Índice!$G$52*'Datos Vida'!AL368)</f>
        <v/>
      </c>
      <c r="AM66" s="36" t="str">
        <f>IF('Datos Vida'!AM368=0,"",Índice!$G$52*'Datos Vida'!AM368)</f>
        <v/>
      </c>
      <c r="AN66" s="36" t="str">
        <f>IF('Datos Vida'!AN368=0,"",Índice!$G$52*'Datos Vida'!AN368)</f>
        <v/>
      </c>
      <c r="AO66" s="36" t="str">
        <f>IF('Datos Vida'!AO368=0,"",Índice!$G$52*'Datos Vida'!AO368)</f>
        <v/>
      </c>
      <c r="AP66" s="36" t="str">
        <f>IF('Datos Vida'!AP368=0,"",Índice!$G$52*'Datos Vida'!AP368)</f>
        <v/>
      </c>
      <c r="AQ66" s="36">
        <f>Índice!$G$52*'Datos Vida'!AQ368</f>
        <v>548546.18695774791</v>
      </c>
      <c r="AR66" s="29"/>
      <c r="AS66" s="36">
        <f>Índice!$F$52*'Datos Vida'!AS368</f>
        <v>941691.67471516703</v>
      </c>
      <c r="AT66" s="60">
        <f t="shared" si="0"/>
        <v>-0.41748854568172078</v>
      </c>
    </row>
    <row r="67" spans="2:46" x14ac:dyDescent="0.2">
      <c r="B67" s="62" t="str">
        <f>'Datos Vida'!B304</f>
        <v>424. Invalidez y Sobrevivencia (C-528)</v>
      </c>
      <c r="C67" s="36" t="str">
        <f>IF('Datos Vida'!C369=0,"",Índice!$G$52*'Datos Vida'!C369)</f>
        <v/>
      </c>
      <c r="D67" s="36" t="str">
        <f>IF('Datos Vida'!D369=0,"",Índice!$G$52*'Datos Vida'!D369)</f>
        <v/>
      </c>
      <c r="E67" s="36" t="str">
        <f>IF('Datos Vida'!E369=0,"",Índice!$G$52*'Datos Vida'!E369)</f>
        <v/>
      </c>
      <c r="F67" s="36" t="str">
        <f>IF('Datos Vida'!F369=0,"",Índice!$G$52*'Datos Vida'!F369)</f>
        <v/>
      </c>
      <c r="G67" s="36" t="str">
        <f>IF('Datos Vida'!G369=0,"",Índice!$G$52*'Datos Vida'!G369)</f>
        <v/>
      </c>
      <c r="H67" s="36" t="str">
        <f>IF('Datos Vida'!H369=0,"",Índice!$G$52*'Datos Vida'!H369)</f>
        <v/>
      </c>
      <c r="I67" s="36" t="str">
        <f>IF('Datos Vida'!I369=0,"",Índice!$G$52*'Datos Vida'!I369)</f>
        <v/>
      </c>
      <c r="J67" s="36" t="str">
        <f>IF('Datos Vida'!J369=0,"",Índice!$G$52*'Datos Vida'!J369)</f>
        <v/>
      </c>
      <c r="K67" s="36" t="str">
        <f>IF('Datos Vida'!K369=0,"",Índice!$G$52*'Datos Vida'!K369)</f>
        <v/>
      </c>
      <c r="L67" s="36" t="str">
        <f>IF('Datos Vida'!L369=0,"",Índice!$G$52*'Datos Vida'!L369)</f>
        <v/>
      </c>
      <c r="M67" s="36" t="str">
        <f>IF('Datos Vida'!M369=0,"",Índice!$G$52*'Datos Vida'!M369)</f>
        <v/>
      </c>
      <c r="N67" s="36" t="str">
        <f>IF('Datos Vida'!N369=0,"",Índice!$G$52*'Datos Vida'!N369)</f>
        <v/>
      </c>
      <c r="O67" s="36" t="str">
        <f>IF('Datos Vida'!O369=0,"",Índice!$G$52*'Datos Vida'!O369)</f>
        <v/>
      </c>
      <c r="P67" s="36" t="str">
        <f>IF('Datos Vida'!P369=0,"",Índice!$G$52*'Datos Vida'!P369)</f>
        <v/>
      </c>
      <c r="Q67" s="36" t="str">
        <f>IF('Datos Vida'!Q369=0,"",Índice!$G$52*'Datos Vida'!Q369)</f>
        <v/>
      </c>
      <c r="R67" s="36" t="str">
        <f>IF('Datos Vida'!R369=0,"",Índice!$G$52*'Datos Vida'!R369)</f>
        <v/>
      </c>
      <c r="S67" s="36" t="str">
        <f>IF('Datos Vida'!S369=0,"",Índice!$G$52*'Datos Vida'!S369)</f>
        <v/>
      </c>
      <c r="T67" s="36">
        <f>IF('Datos Vida'!T369=0,"",Índice!$G$52*'Datos Vida'!T369)</f>
        <v>73.414420320349507</v>
      </c>
      <c r="U67" s="36" t="str">
        <f>IF('Datos Vida'!U369=0,"",Índice!$G$52*'Datos Vida'!U369)</f>
        <v/>
      </c>
      <c r="V67" s="36" t="str">
        <f>IF('Datos Vida'!V369=0,"",Índice!$G$52*'Datos Vida'!V369)</f>
        <v/>
      </c>
      <c r="W67" s="36" t="str">
        <f>IF('Datos Vida'!W369=0,"",Índice!$G$52*'Datos Vida'!W369)</f>
        <v/>
      </c>
      <c r="X67" s="36" t="str">
        <f>IF('Datos Vida'!X369=0,"",Índice!$G$52*'Datos Vida'!X369)</f>
        <v/>
      </c>
      <c r="Y67" s="36" t="str">
        <f>IF('Datos Vida'!Y369=0,"",Índice!$G$52*'Datos Vida'!Y369)</f>
        <v/>
      </c>
      <c r="Z67" s="36" t="str">
        <f>IF('Datos Vida'!Z369=0,"",Índice!$G$52*'Datos Vida'!Z369)</f>
        <v/>
      </c>
      <c r="AA67" s="36" t="str">
        <f>IF('Datos Vida'!AA369=0,"",Índice!$G$52*'Datos Vida'!AA369)</f>
        <v/>
      </c>
      <c r="AB67" s="36" t="str">
        <f>IF('Datos Vida'!AB369=0,"",Índice!$G$52*'Datos Vida'!AB369)</f>
        <v/>
      </c>
      <c r="AC67" s="36" t="str">
        <f>IF('Datos Vida'!AC369=0,"",Índice!$G$52*'Datos Vida'!AC369)</f>
        <v/>
      </c>
      <c r="AD67" s="36" t="str">
        <f>IF('Datos Vida'!AD369=0,"",Índice!$G$52*'Datos Vida'!AD369)</f>
        <v/>
      </c>
      <c r="AE67" s="36" t="str">
        <f>IF('Datos Vida'!AE369=0,"",Índice!$G$52*'Datos Vida'!AE369)</f>
        <v/>
      </c>
      <c r="AF67" s="36" t="str">
        <f>IF('Datos Vida'!AF369=0,"",Índice!$G$52*'Datos Vida'!AF369)</f>
        <v/>
      </c>
      <c r="AG67" s="36" t="str">
        <f>IF('Datos Vida'!AG369=0,"",Índice!$G$52*'Datos Vida'!AG369)</f>
        <v/>
      </c>
      <c r="AH67" s="36" t="str">
        <f>IF('Datos Vida'!AH369=0,"",Índice!$G$52*'Datos Vida'!AH369)</f>
        <v/>
      </c>
      <c r="AI67" s="36" t="str">
        <f>IF('Datos Vida'!AI369=0,"",Índice!$G$52*'Datos Vida'!AI369)</f>
        <v/>
      </c>
      <c r="AJ67" s="36" t="str">
        <f>IF('Datos Vida'!AJ369=0,"",Índice!$G$52*'Datos Vida'!AJ369)</f>
        <v/>
      </c>
      <c r="AK67" s="36" t="str">
        <f>IF('Datos Vida'!AK369=0,"",Índice!$G$52*'Datos Vida'!AK369)</f>
        <v/>
      </c>
      <c r="AL67" s="36" t="str">
        <f>IF('Datos Vida'!AL369=0,"",Índice!$G$52*'Datos Vida'!AL369)</f>
        <v/>
      </c>
      <c r="AM67" s="36" t="str">
        <f>IF('Datos Vida'!AM369=0,"",Índice!$G$52*'Datos Vida'!AM369)</f>
        <v/>
      </c>
      <c r="AN67" s="36" t="str">
        <f>IF('Datos Vida'!AN369=0,"",Índice!$G$52*'Datos Vida'!AN369)</f>
        <v/>
      </c>
      <c r="AO67" s="36" t="str">
        <f>IF('Datos Vida'!AO369=0,"",Índice!$G$52*'Datos Vida'!AO369)</f>
        <v/>
      </c>
      <c r="AP67" s="36" t="str">
        <f>IF('Datos Vida'!AP369=0,"",Índice!$G$52*'Datos Vida'!AP369)</f>
        <v/>
      </c>
      <c r="AQ67" s="36">
        <f>Índice!$G$52*'Datos Vida'!AQ369</f>
        <v>73.414420320349507</v>
      </c>
      <c r="AR67" s="29"/>
      <c r="AS67" s="36">
        <f>Índice!$F$52*'Datos Vida'!AS369</f>
        <v>137.63460111492421</v>
      </c>
      <c r="AT67" s="60">
        <f t="shared" si="0"/>
        <v>-0.46659909844146796</v>
      </c>
    </row>
    <row r="68" spans="2:46" x14ac:dyDescent="0.2">
      <c r="B68" s="62" t="str">
        <f>'Datos Vida'!B305</f>
        <v>425. Seguro con Ahorro Previsional (APV)</v>
      </c>
      <c r="C68" s="36" t="str">
        <f>IF('Datos Vida'!C370=0,"",Índice!$G$52*'Datos Vida'!C370)</f>
        <v/>
      </c>
      <c r="D68" s="36" t="str">
        <f>IF('Datos Vida'!D370=0,"",Índice!$G$52*'Datos Vida'!D370)</f>
        <v/>
      </c>
      <c r="E68" s="36" t="str">
        <f>IF('Datos Vida'!E370=0,"",Índice!$G$52*'Datos Vida'!E370)</f>
        <v/>
      </c>
      <c r="F68" s="36">
        <f>IF('Datos Vida'!F370=0,"",Índice!$G$52*'Datos Vida'!F370)</f>
        <v>1765.1439354687927</v>
      </c>
      <c r="G68" s="36">
        <f>IF('Datos Vida'!G370=0,"",Índice!$G$52*'Datos Vida'!G370)</f>
        <v>10817.366490705661</v>
      </c>
      <c r="H68" s="36" t="str">
        <f>IF('Datos Vida'!H370=0,"",Índice!$G$52*'Datos Vida'!H370)</f>
        <v/>
      </c>
      <c r="I68" s="36" t="str">
        <f>IF('Datos Vida'!I370=0,"",Índice!$G$52*'Datos Vida'!I370)</f>
        <v/>
      </c>
      <c r="J68" s="36" t="str">
        <f>IF('Datos Vida'!J370=0,"",Índice!$G$52*'Datos Vida'!J370)</f>
        <v/>
      </c>
      <c r="K68" s="36" t="str">
        <f>IF('Datos Vida'!K370=0,"",Índice!$G$52*'Datos Vida'!K370)</f>
        <v/>
      </c>
      <c r="L68" s="36">
        <f>IF('Datos Vida'!L370=0,"",Índice!$G$52*'Datos Vida'!L370)</f>
        <v>235377.78999461469</v>
      </c>
      <c r="M68" s="36" t="str">
        <f>IF('Datos Vida'!M370=0,"",Índice!$G$52*'Datos Vida'!M370)</f>
        <v/>
      </c>
      <c r="N68" s="36" t="str">
        <f>IF('Datos Vida'!N370=0,"",Índice!$G$52*'Datos Vida'!N370)</f>
        <v/>
      </c>
      <c r="O68" s="36" t="str">
        <f>IF('Datos Vida'!O370=0,"",Índice!$G$52*'Datos Vida'!O370)</f>
        <v/>
      </c>
      <c r="P68" s="36" t="str">
        <f>IF('Datos Vida'!P370=0,"",Índice!$G$52*'Datos Vida'!P370)</f>
        <v/>
      </c>
      <c r="Q68" s="36">
        <f>IF('Datos Vida'!Q370=0,"",Índice!$G$52*'Datos Vida'!Q370)</f>
        <v>553324.41791515972</v>
      </c>
      <c r="R68" s="36">
        <f>IF('Datos Vida'!R370=0,"",Índice!$G$52*'Datos Vida'!R370)</f>
        <v>595770.50611384271</v>
      </c>
      <c r="S68" s="36" t="str">
        <f>IF('Datos Vida'!S370=0,"",Índice!$G$52*'Datos Vida'!S370)</f>
        <v/>
      </c>
      <c r="T68" s="36" t="str">
        <f>IF('Datos Vida'!T370=0,"",Índice!$G$52*'Datos Vida'!T370)</f>
        <v/>
      </c>
      <c r="U68" s="36" t="str">
        <f>IF('Datos Vida'!U370=0,"",Índice!$G$52*'Datos Vida'!U370)</f>
        <v/>
      </c>
      <c r="V68" s="36" t="str">
        <f>IF('Datos Vida'!V370=0,"",Índice!$G$52*'Datos Vida'!V370)</f>
        <v/>
      </c>
      <c r="W68" s="36" t="str">
        <f>IF('Datos Vida'!W370=0,"",Índice!$G$52*'Datos Vida'!W370)</f>
        <v/>
      </c>
      <c r="X68" s="36" t="str">
        <f>IF('Datos Vida'!X370=0,"",Índice!$G$52*'Datos Vida'!X370)</f>
        <v/>
      </c>
      <c r="Y68" s="36" t="str">
        <f>IF('Datos Vida'!Y370=0,"",Índice!$G$52*'Datos Vida'!Y370)</f>
        <v/>
      </c>
      <c r="Z68" s="36">
        <f>IF('Datos Vida'!Z370=0,"",Índice!$G$52*'Datos Vida'!Z370)</f>
        <v>609596.06079584907</v>
      </c>
      <c r="AA68" s="36" t="str">
        <f>IF('Datos Vida'!AA370=0,"",Índice!$G$52*'Datos Vida'!AA370)</f>
        <v/>
      </c>
      <c r="AB68" s="36">
        <f>IF('Datos Vida'!AB370=0,"",Índice!$G$52*'Datos Vida'!AB370)</f>
        <v>65669.130937238166</v>
      </c>
      <c r="AC68" s="36" t="str">
        <f>IF('Datos Vida'!AC370=0,"",Índice!$G$52*'Datos Vida'!AC370)</f>
        <v/>
      </c>
      <c r="AD68" s="36">
        <f>IF('Datos Vida'!AD370=0,"",Índice!$G$52*'Datos Vida'!AD370)</f>
        <v>17015.850098503917</v>
      </c>
      <c r="AE68" s="36" t="str">
        <f>IF('Datos Vida'!AE370=0,"",Índice!$G$52*'Datos Vida'!AE370)</f>
        <v/>
      </c>
      <c r="AF68" s="36" t="str">
        <f>IF('Datos Vida'!AF370=0,"",Índice!$G$52*'Datos Vida'!AF370)</f>
        <v/>
      </c>
      <c r="AG68" s="36" t="str">
        <f>IF('Datos Vida'!AG370=0,"",Índice!$G$52*'Datos Vida'!AG370)</f>
        <v/>
      </c>
      <c r="AH68" s="36">
        <f>IF('Datos Vida'!AH370=0,"",Índice!$G$52*'Datos Vida'!AH370)</f>
        <v>331351.69963908551</v>
      </c>
      <c r="AI68" s="36">
        <f>IF('Datos Vida'!AI370=0,"",Índice!$G$52*'Datos Vida'!AI370)</f>
        <v>104894.95240139659</v>
      </c>
      <c r="AJ68" s="36" t="str">
        <f>IF('Datos Vida'!AJ370=0,"",Índice!$G$52*'Datos Vida'!AJ370)</f>
        <v/>
      </c>
      <c r="AK68" s="36">
        <f>IF('Datos Vida'!AK370=0,"",Índice!$G$52*'Datos Vida'!AK370)</f>
        <v>-29927.602767431079</v>
      </c>
      <c r="AL68" s="36" t="str">
        <f>IF('Datos Vida'!AL370=0,"",Índice!$G$52*'Datos Vida'!AL370)</f>
        <v/>
      </c>
      <c r="AM68" s="36" t="str">
        <f>IF('Datos Vida'!AM370=0,"",Índice!$G$52*'Datos Vida'!AM370)</f>
        <v/>
      </c>
      <c r="AN68" s="36" t="str">
        <f>IF('Datos Vida'!AN370=0,"",Índice!$G$52*'Datos Vida'!AN370)</f>
        <v/>
      </c>
      <c r="AO68" s="36" t="str">
        <f>IF('Datos Vida'!AO370=0,"",Índice!$G$52*'Datos Vida'!AO370)</f>
        <v/>
      </c>
      <c r="AP68" s="36" t="str">
        <f>IF('Datos Vida'!AP370=0,"",Índice!$G$52*'Datos Vida'!AP370)</f>
        <v/>
      </c>
      <c r="AQ68" s="36">
        <f>Índice!$G$52*'Datos Vida'!AQ370</f>
        <v>2495655.315554434</v>
      </c>
      <c r="AR68" s="29"/>
      <c r="AS68" s="36">
        <f>Índice!$F$52*'Datos Vida'!AS370</f>
        <v>3112611.5745943873</v>
      </c>
      <c r="AT68" s="60">
        <f t="shared" si="0"/>
        <v>-0.1982117730575973</v>
      </c>
    </row>
    <row r="69" spans="2:46" x14ac:dyDescent="0.2">
      <c r="B69" s="62" t="str">
        <f>'Datos Vida'!B306</f>
        <v>426. Seguro con Ahorro Previsional Colectivo (APVC)</v>
      </c>
      <c r="C69" s="36" t="str">
        <f>IF('Datos Vida'!C371=0,"",Índice!$G$52*'Datos Vida'!C371)</f>
        <v/>
      </c>
      <c r="D69" s="36" t="str">
        <f>IF('Datos Vida'!D371=0,"",Índice!$G$52*'Datos Vida'!D371)</f>
        <v/>
      </c>
      <c r="E69" s="36" t="str">
        <f>IF('Datos Vida'!E371=0,"",Índice!$G$52*'Datos Vida'!E371)</f>
        <v/>
      </c>
      <c r="F69" s="36" t="str">
        <f>IF('Datos Vida'!F371=0,"",Índice!$G$52*'Datos Vida'!F371)</f>
        <v/>
      </c>
      <c r="G69" s="36" t="str">
        <f>IF('Datos Vida'!G371=0,"",Índice!$G$52*'Datos Vida'!G371)</f>
        <v/>
      </c>
      <c r="H69" s="36" t="str">
        <f>IF('Datos Vida'!H371=0,"",Índice!$G$52*'Datos Vida'!H371)</f>
        <v/>
      </c>
      <c r="I69" s="36" t="str">
        <f>IF('Datos Vida'!I371=0,"",Índice!$G$52*'Datos Vida'!I371)</f>
        <v/>
      </c>
      <c r="J69" s="36" t="str">
        <f>IF('Datos Vida'!J371=0,"",Índice!$G$52*'Datos Vida'!J371)</f>
        <v/>
      </c>
      <c r="K69" s="36" t="str">
        <f>IF('Datos Vida'!K371=0,"",Índice!$G$52*'Datos Vida'!K371)</f>
        <v/>
      </c>
      <c r="L69" s="36" t="str">
        <f>IF('Datos Vida'!L371=0,"",Índice!$G$52*'Datos Vida'!L371)</f>
        <v/>
      </c>
      <c r="M69" s="36" t="str">
        <f>IF('Datos Vida'!M371=0,"",Índice!$G$52*'Datos Vida'!M371)</f>
        <v/>
      </c>
      <c r="N69" s="36" t="str">
        <f>IF('Datos Vida'!N371=0,"",Índice!$G$52*'Datos Vida'!N371)</f>
        <v/>
      </c>
      <c r="O69" s="36" t="str">
        <f>IF('Datos Vida'!O371=0,"",Índice!$G$52*'Datos Vida'!O371)</f>
        <v/>
      </c>
      <c r="P69" s="36" t="str">
        <f>IF('Datos Vida'!P371=0,"",Índice!$G$52*'Datos Vida'!P371)</f>
        <v/>
      </c>
      <c r="Q69" s="36" t="str">
        <f>IF('Datos Vida'!Q371=0,"",Índice!$G$52*'Datos Vida'!Q371)</f>
        <v/>
      </c>
      <c r="R69" s="36" t="str">
        <f>IF('Datos Vida'!R371=0,"",Índice!$G$52*'Datos Vida'!R371)</f>
        <v/>
      </c>
      <c r="S69" s="36" t="str">
        <f>IF('Datos Vida'!S371=0,"",Índice!$G$52*'Datos Vida'!S371)</f>
        <v/>
      </c>
      <c r="T69" s="36" t="str">
        <f>IF('Datos Vida'!T371=0,"",Índice!$G$52*'Datos Vida'!T371)</f>
        <v/>
      </c>
      <c r="U69" s="36" t="str">
        <f>IF('Datos Vida'!U371=0,"",Índice!$G$52*'Datos Vida'!U371)</f>
        <v/>
      </c>
      <c r="V69" s="36" t="str">
        <f>IF('Datos Vida'!V371=0,"",Índice!$G$52*'Datos Vida'!V371)</f>
        <v/>
      </c>
      <c r="W69" s="36" t="str">
        <f>IF('Datos Vida'!W371=0,"",Índice!$G$52*'Datos Vida'!W371)</f>
        <v/>
      </c>
      <c r="X69" s="36" t="str">
        <f>IF('Datos Vida'!X371=0,"",Índice!$G$52*'Datos Vida'!X371)</f>
        <v/>
      </c>
      <c r="Y69" s="36" t="str">
        <f>IF('Datos Vida'!Y371=0,"",Índice!$G$52*'Datos Vida'!Y371)</f>
        <v/>
      </c>
      <c r="Z69" s="36" t="str">
        <f>IF('Datos Vida'!Z371=0,"",Índice!$G$52*'Datos Vida'!Z371)</f>
        <v/>
      </c>
      <c r="AA69" s="36" t="str">
        <f>IF('Datos Vida'!AA371=0,"",Índice!$G$52*'Datos Vida'!AA371)</f>
        <v/>
      </c>
      <c r="AB69" s="36" t="str">
        <f>IF('Datos Vida'!AB371=0,"",Índice!$G$52*'Datos Vida'!AB371)</f>
        <v/>
      </c>
      <c r="AC69" s="36" t="str">
        <f>IF('Datos Vida'!AC371=0,"",Índice!$G$52*'Datos Vida'!AC371)</f>
        <v/>
      </c>
      <c r="AD69" s="36" t="str">
        <f>IF('Datos Vida'!AD371=0,"",Índice!$G$52*'Datos Vida'!AD371)</f>
        <v/>
      </c>
      <c r="AE69" s="36" t="str">
        <f>IF('Datos Vida'!AE371=0,"",Índice!$G$52*'Datos Vida'!AE371)</f>
        <v/>
      </c>
      <c r="AF69" s="36" t="str">
        <f>IF('Datos Vida'!AF371=0,"",Índice!$G$52*'Datos Vida'!AF371)</f>
        <v/>
      </c>
      <c r="AG69" s="36" t="str">
        <f>IF('Datos Vida'!AG371=0,"",Índice!$G$52*'Datos Vida'!AG371)</f>
        <v/>
      </c>
      <c r="AH69" s="36" t="str">
        <f>IF('Datos Vida'!AH371=0,"",Índice!$G$52*'Datos Vida'!AH371)</f>
        <v/>
      </c>
      <c r="AI69" s="36" t="str">
        <f>IF('Datos Vida'!AI371=0,"",Índice!$G$52*'Datos Vida'!AI371)</f>
        <v/>
      </c>
      <c r="AJ69" s="36" t="str">
        <f>IF('Datos Vida'!AJ371=0,"",Índice!$G$52*'Datos Vida'!AJ371)</f>
        <v/>
      </c>
      <c r="AK69" s="36" t="str">
        <f>IF('Datos Vida'!AK371=0,"",Índice!$G$52*'Datos Vida'!AK371)</f>
        <v/>
      </c>
      <c r="AL69" s="36" t="str">
        <f>IF('Datos Vida'!AL371=0,"",Índice!$G$52*'Datos Vida'!AL371)</f>
        <v/>
      </c>
      <c r="AM69" s="36" t="str">
        <f>IF('Datos Vida'!AM371=0,"",Índice!$G$52*'Datos Vida'!AM371)</f>
        <v/>
      </c>
      <c r="AN69" s="36" t="str">
        <f>IF('Datos Vida'!AN371=0,"",Índice!$G$52*'Datos Vida'!AN371)</f>
        <v/>
      </c>
      <c r="AO69" s="36" t="str">
        <f>IF('Datos Vida'!AO371=0,"",Índice!$G$52*'Datos Vida'!AO371)</f>
        <v/>
      </c>
      <c r="AP69" s="36" t="str">
        <f>IF('Datos Vida'!AP371=0,"",Índice!$G$52*'Datos Vida'!AP371)</f>
        <v/>
      </c>
      <c r="AQ69" s="36">
        <f>Índice!$G$52*'Datos Vida'!AQ371</f>
        <v>0</v>
      </c>
      <c r="AR69" s="29"/>
      <c r="AS69" s="36">
        <f>Índice!$F$52*'Datos Vida'!AS371</f>
        <v>0</v>
      </c>
      <c r="AT69" s="60" t="str">
        <f t="shared" si="0"/>
        <v/>
      </c>
    </row>
    <row r="70" spans="2:46" x14ac:dyDescent="0.2">
      <c r="B70" s="65" t="str">
        <f>'Datos Vida'!B307</f>
        <v>Total</v>
      </c>
      <c r="C70" s="66">
        <f>Índice!$G$52*'Datos Vida'!C372</f>
        <v>944508.59795807221</v>
      </c>
      <c r="D70" s="66">
        <f>Índice!$G$52*'Datos Vida'!D372</f>
        <v>47153.830426296925</v>
      </c>
      <c r="E70" s="66">
        <f>Índice!$G$52*'Datos Vida'!E372</f>
        <v>1341128.2006969268</v>
      </c>
      <c r="F70" s="66">
        <f>Índice!$G$52*'Datos Vida'!F372</f>
        <v>1076549.8760493789</v>
      </c>
      <c r="G70" s="66">
        <f>Índice!$G$52*'Datos Vida'!G372</f>
        <v>1735238.9897930825</v>
      </c>
      <c r="H70" s="66">
        <f>Índice!$G$52*'Datos Vida'!H372</f>
        <v>1364745.905479104</v>
      </c>
      <c r="I70" s="66">
        <f>Índice!$G$52*'Datos Vida'!I372</f>
        <v>133672.72477382881</v>
      </c>
      <c r="J70" s="66">
        <f>Índice!$G$52*'Datos Vida'!J372</f>
        <v>1437794.5464448268</v>
      </c>
      <c r="K70" s="66">
        <f>Índice!$G$52*'Datos Vida'!K372</f>
        <v>350720.89354670921</v>
      </c>
      <c r="L70" s="66">
        <f>Índice!$G$52*'Datos Vida'!L372</f>
        <v>1960636.2288257403</v>
      </c>
      <c r="M70" s="66">
        <f>Índice!$G$52*'Datos Vida'!M372</f>
        <v>13668.519944194155</v>
      </c>
      <c r="N70" s="66">
        <f>Índice!$G$52*'Datos Vida'!N372</f>
        <v>261282.60231326867</v>
      </c>
      <c r="O70" s="66">
        <f>Índice!$G$52*'Datos Vida'!O372</f>
        <v>340034.40067739942</v>
      </c>
      <c r="P70" s="66">
        <f>Índice!$G$52*'Datos Vida'!P372</f>
        <v>69985.613086953905</v>
      </c>
      <c r="Q70" s="66">
        <f>Índice!$G$52*'Datos Vida'!Q372</f>
        <v>1766031.4062671694</v>
      </c>
      <c r="R70" s="66">
        <f>Índice!$G$52*'Datos Vida'!R372</f>
        <v>4793910.8215509085</v>
      </c>
      <c r="S70" s="66">
        <f>Índice!$G$52*'Datos Vida'!S372</f>
        <v>0</v>
      </c>
      <c r="T70" s="66">
        <f>Índice!$G$52*'Datos Vida'!T372</f>
        <v>489542.42540424713</v>
      </c>
      <c r="U70" s="66">
        <f>Índice!$G$52*'Datos Vida'!U372</f>
        <v>64513.925436395664</v>
      </c>
      <c r="V70" s="66">
        <f>Índice!$G$52*'Datos Vida'!V372</f>
        <v>5942.2135298218018</v>
      </c>
      <c r="W70" s="66">
        <f>Índice!$G$52*'Datos Vida'!W372</f>
        <v>0</v>
      </c>
      <c r="X70" s="66">
        <f>Índice!$G$52*'Datos Vida'!X372</f>
        <v>214563.98536202189</v>
      </c>
      <c r="Y70" s="66">
        <f>Índice!$G$52*'Datos Vida'!Y372</f>
        <v>134945.94446563115</v>
      </c>
      <c r="Z70" s="66">
        <f>Índice!$G$52*'Datos Vida'!Z372</f>
        <v>5509102.7077265792</v>
      </c>
      <c r="AA70" s="66">
        <f>Índice!$G$52*'Datos Vida'!AA372</f>
        <v>609087.77309705096</v>
      </c>
      <c r="AB70" s="66">
        <f>Índice!$G$52*'Datos Vida'!AB372</f>
        <v>1529280.5148671006</v>
      </c>
      <c r="AC70" s="66">
        <f>Índice!$G$52*'Datos Vida'!AC372</f>
        <v>2175509.2487541153</v>
      </c>
      <c r="AD70" s="66">
        <f>Índice!$G$52*'Datos Vida'!AD372</f>
        <v>1221439.7663257786</v>
      </c>
      <c r="AE70" s="66">
        <f>Índice!$G$52*'Datos Vida'!AE372</f>
        <v>31344.759629008837</v>
      </c>
      <c r="AF70" s="66">
        <f>Índice!$G$52*'Datos Vida'!AF372</f>
        <v>919590.21962070127</v>
      </c>
      <c r="AG70" s="66">
        <f>Índice!$G$52*'Datos Vida'!AG372</f>
        <v>606723.74711555836</v>
      </c>
      <c r="AH70" s="66">
        <f>Índice!$G$52*'Datos Vida'!AH372</f>
        <v>2324968.7614497412</v>
      </c>
      <c r="AI70" s="66">
        <f>Índice!$G$52*'Datos Vida'!AI372</f>
        <v>1055563.3876366443</v>
      </c>
      <c r="AJ70" s="66">
        <f>Índice!$G$52*'Datos Vida'!AJ372</f>
        <v>429690.17957956472</v>
      </c>
      <c r="AK70" s="66">
        <f>Índice!$G$52*'Datos Vida'!AK372</f>
        <v>594658.33547940676</v>
      </c>
      <c r="AL70" s="66">
        <f>Índice!$G$52*'Datos Vida'!AL372</f>
        <v>0</v>
      </c>
      <c r="AM70" s="66">
        <f>Índice!$G$52*'Datos Vida'!AM372</f>
        <v>0</v>
      </c>
      <c r="AN70" s="66">
        <f>Índice!$G$52*'Datos Vida'!AN372</f>
        <v>0</v>
      </c>
      <c r="AO70" s="66">
        <f>Índice!$G$52*'Datos Vida'!AO372</f>
        <v>0</v>
      </c>
      <c r="AP70" s="66">
        <f>Índice!$G$52*'Datos Vida'!AP372</f>
        <v>0</v>
      </c>
      <c r="AQ70" s="66">
        <f>Índice!$G$52*'Datos Vida'!AQ372</f>
        <v>35553531.053313226</v>
      </c>
      <c r="AR70" s="29"/>
      <c r="AS70" s="66">
        <f>Índice!$F$52*'Datos Vida'!AS372</f>
        <v>45815141.484593391</v>
      </c>
      <c r="AT70" s="73">
        <f t="shared" si="0"/>
        <v>-0.22397858216220756</v>
      </c>
    </row>
    <row r="71" spans="2:46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</row>
    <row r="72" spans="2:46" x14ac:dyDescent="0.2">
      <c r="B72" s="69" t="str">
        <f>'Vida Prima Directa'!B72</f>
        <v>A. Vida</v>
      </c>
      <c r="C72" s="59">
        <f>SUM(C73:C77)</f>
        <v>0</v>
      </c>
      <c r="D72" s="59">
        <f t="shared" ref="D72:AQ72" si="1">SUM(D73:D77)</f>
        <v>0</v>
      </c>
      <c r="E72" s="59">
        <f t="shared" si="1"/>
        <v>193318.16510215934</v>
      </c>
      <c r="F72" s="59">
        <f t="shared" si="1"/>
        <v>282199.86072352331</v>
      </c>
      <c r="G72" s="59">
        <f t="shared" si="1"/>
        <v>190847.6575935107</v>
      </c>
      <c r="H72" s="59">
        <f t="shared" si="1"/>
        <v>531840.86829051562</v>
      </c>
      <c r="I72" s="59">
        <f t="shared" si="1"/>
        <v>10170.006433117183</v>
      </c>
      <c r="J72" s="59">
        <f t="shared" si="1"/>
        <v>33663.981721918564</v>
      </c>
      <c r="K72" s="59">
        <f t="shared" si="1"/>
        <v>120728.2792142956</v>
      </c>
      <c r="L72" s="59">
        <f t="shared" si="1"/>
        <v>411020.42982476141</v>
      </c>
      <c r="M72" s="59">
        <f t="shared" si="1"/>
        <v>11549.231376874186</v>
      </c>
      <c r="N72" s="59">
        <f t="shared" si="1"/>
        <v>140.33108610817504</v>
      </c>
      <c r="O72" s="59">
        <f t="shared" si="1"/>
        <v>248.27545852544517</v>
      </c>
      <c r="P72" s="59">
        <f t="shared" si="1"/>
        <v>12691.713525909543</v>
      </c>
      <c r="Q72" s="59">
        <f t="shared" si="1"/>
        <v>25878.41306463701</v>
      </c>
      <c r="R72" s="59">
        <f t="shared" si="1"/>
        <v>67937.425603262091</v>
      </c>
      <c r="S72" s="59">
        <f t="shared" si="1"/>
        <v>0</v>
      </c>
      <c r="T72" s="59">
        <f t="shared" si="1"/>
        <v>12.076978319612639</v>
      </c>
      <c r="U72" s="59">
        <f t="shared" si="1"/>
        <v>18808.958192222632</v>
      </c>
      <c r="V72" s="59">
        <f t="shared" si="1"/>
        <v>0</v>
      </c>
      <c r="W72" s="59">
        <f t="shared" si="1"/>
        <v>0</v>
      </c>
      <c r="X72" s="59">
        <f t="shared" si="1"/>
        <v>134169.95608402448</v>
      </c>
      <c r="Y72" s="59">
        <f t="shared" si="1"/>
        <v>28446.046694701134</v>
      </c>
      <c r="Z72" s="59">
        <f t="shared" si="1"/>
        <v>381163.65598370053</v>
      </c>
      <c r="AA72" s="59">
        <f t="shared" si="1"/>
        <v>98619.822505840333</v>
      </c>
      <c r="AB72" s="59">
        <f t="shared" si="1"/>
        <v>68687.184829137987</v>
      </c>
      <c r="AC72" s="59">
        <f t="shared" si="1"/>
        <v>13719.107174507575</v>
      </c>
      <c r="AD72" s="59">
        <f t="shared" si="1"/>
        <v>1847.4715059855887</v>
      </c>
      <c r="AE72" s="59">
        <f t="shared" si="1"/>
        <v>83.552278177376451</v>
      </c>
      <c r="AF72" s="59">
        <f t="shared" si="1"/>
        <v>6377.3249459002409</v>
      </c>
      <c r="AG72" s="59">
        <f t="shared" si="1"/>
        <v>74150.673742301777</v>
      </c>
      <c r="AH72" s="59">
        <f t="shared" si="1"/>
        <v>141262.23814644577</v>
      </c>
      <c r="AI72" s="59">
        <f t="shared" si="1"/>
        <v>9508.0859622306962</v>
      </c>
      <c r="AJ72" s="59">
        <f t="shared" si="1"/>
        <v>56872.804243748127</v>
      </c>
      <c r="AK72" s="59">
        <f t="shared" si="1"/>
        <v>131572.07897867548</v>
      </c>
      <c r="AL72" s="59">
        <f t="shared" si="1"/>
        <v>0</v>
      </c>
      <c r="AM72" s="59">
        <f t="shared" si="1"/>
        <v>0</v>
      </c>
      <c r="AN72" s="59">
        <f t="shared" si="1"/>
        <v>0</v>
      </c>
      <c r="AO72" s="59">
        <f t="shared" si="1"/>
        <v>0</v>
      </c>
      <c r="AP72" s="59">
        <f t="shared" si="1"/>
        <v>0</v>
      </c>
      <c r="AQ72" s="59">
        <f t="shared" si="1"/>
        <v>3057535.6772650373</v>
      </c>
      <c r="AR72" s="70"/>
      <c r="AS72" s="59">
        <f>Índice!$F$52*'Datos Vida'!AU315</f>
        <v>3310330.987437346</v>
      </c>
      <c r="AT72" s="60">
        <f t="shared" si="0"/>
        <v>-7.6365569223036278E-2</v>
      </c>
    </row>
    <row r="73" spans="2:46" x14ac:dyDescent="0.2">
      <c r="B73" s="214" t="str">
        <f>'Vida Prima Directa'!B73</f>
        <v xml:space="preserve">Vida Entera  </v>
      </c>
      <c r="C73" s="59" t="str">
        <f>IF(SUM(C13,C29,C45)=0,"",SUM(C13,C29,C45))</f>
        <v/>
      </c>
      <c r="D73" s="59" t="str">
        <f t="shared" ref="D73:AQ73" si="2">IF(SUM(D13,D29,D45)=0,"",SUM(D13,D29,D45))</f>
        <v/>
      </c>
      <c r="E73" s="59" t="str">
        <f t="shared" si="2"/>
        <v/>
      </c>
      <c r="F73" s="59" t="str">
        <f t="shared" si="2"/>
        <v/>
      </c>
      <c r="G73" s="59">
        <f t="shared" si="2"/>
        <v>1025.0462922485872</v>
      </c>
      <c r="H73" s="59" t="str">
        <f t="shared" si="2"/>
        <v/>
      </c>
      <c r="I73" s="59" t="str">
        <f t="shared" si="2"/>
        <v/>
      </c>
      <c r="J73" s="59" t="str">
        <f t="shared" si="2"/>
        <v/>
      </c>
      <c r="K73" s="59" t="str">
        <f t="shared" si="2"/>
        <v/>
      </c>
      <c r="L73" s="59" t="str">
        <f t="shared" si="2"/>
        <v/>
      </c>
      <c r="M73" s="59" t="str">
        <f t="shared" si="2"/>
        <v/>
      </c>
      <c r="N73" s="59" t="str">
        <f t="shared" si="2"/>
        <v/>
      </c>
      <c r="O73" s="59" t="str">
        <f t="shared" si="2"/>
        <v/>
      </c>
      <c r="P73" s="59" t="str">
        <f t="shared" si="2"/>
        <v/>
      </c>
      <c r="Q73" s="59" t="str">
        <f t="shared" si="2"/>
        <v/>
      </c>
      <c r="R73" s="59">
        <f t="shared" si="2"/>
        <v>4098.2460485317633</v>
      </c>
      <c r="S73" s="59" t="str">
        <f t="shared" si="2"/>
        <v/>
      </c>
      <c r="T73" s="59" t="str">
        <f t="shared" si="2"/>
        <v/>
      </c>
      <c r="U73" s="59" t="str">
        <f t="shared" si="2"/>
        <v/>
      </c>
      <c r="V73" s="59" t="str">
        <f t="shared" si="2"/>
        <v/>
      </c>
      <c r="W73" s="59" t="str">
        <f t="shared" si="2"/>
        <v/>
      </c>
      <c r="X73" s="59">
        <f t="shared" si="2"/>
        <v>1749.9031290260139</v>
      </c>
      <c r="Y73" s="59" t="str">
        <f t="shared" si="2"/>
        <v/>
      </c>
      <c r="Z73" s="59">
        <f t="shared" si="2"/>
        <v>2644.6881537089762</v>
      </c>
      <c r="AA73" s="59">
        <f t="shared" si="2"/>
        <v>2663.1948472466361</v>
      </c>
      <c r="AB73" s="59">
        <f t="shared" si="2"/>
        <v>2546.2012460039664</v>
      </c>
      <c r="AC73" s="59">
        <f t="shared" si="2"/>
        <v>782.11191990956218</v>
      </c>
      <c r="AD73" s="59" t="str">
        <f t="shared" si="2"/>
        <v/>
      </c>
      <c r="AE73" s="59" t="str">
        <f t="shared" si="2"/>
        <v/>
      </c>
      <c r="AF73" s="59" t="str">
        <f t="shared" si="2"/>
        <v/>
      </c>
      <c r="AG73" s="59" t="str">
        <f t="shared" si="2"/>
        <v/>
      </c>
      <c r="AH73" s="59">
        <f t="shared" si="2"/>
        <v>129.98911030771802</v>
      </c>
      <c r="AI73" s="59">
        <f t="shared" si="2"/>
        <v>78.619427877816364</v>
      </c>
      <c r="AJ73" s="59" t="str">
        <f t="shared" si="2"/>
        <v/>
      </c>
      <c r="AK73" s="59" t="str">
        <f t="shared" si="2"/>
        <v/>
      </c>
      <c r="AL73" s="59" t="str">
        <f t="shared" si="2"/>
        <v/>
      </c>
      <c r="AM73" s="59" t="str">
        <f t="shared" si="2"/>
        <v/>
      </c>
      <c r="AN73" s="59" t="str">
        <f t="shared" si="2"/>
        <v/>
      </c>
      <c r="AO73" s="59" t="str">
        <f t="shared" si="2"/>
        <v/>
      </c>
      <c r="AP73" s="59" t="str">
        <f t="shared" si="2"/>
        <v/>
      </c>
      <c r="AQ73" s="59">
        <f t="shared" si="2"/>
        <v>15718.000174861039</v>
      </c>
      <c r="AR73" s="70"/>
      <c r="AS73" s="59">
        <f>Índice!$F$52*'Datos Vida'!AU316</f>
        <v>15754.056479141855</v>
      </c>
      <c r="AT73" s="60">
        <f t="shared" si="0"/>
        <v>-2.2886996963958905E-3</v>
      </c>
    </row>
    <row r="74" spans="2:46" x14ac:dyDescent="0.2">
      <c r="B74" s="214" t="str">
        <f>'Vida Prima Directa'!B74</f>
        <v xml:space="preserve">Temporal de Vida  </v>
      </c>
      <c r="C74" s="59" t="str">
        <f>IF(SUM(C14,C30,C46)=0,"",SUM(C14,C30,C46))</f>
        <v/>
      </c>
      <c r="D74" s="59" t="str">
        <f t="shared" ref="D74:AQ74" si="3">IF(SUM(D14,D30,D46)=0,"",SUM(D14,D30,D46))</f>
        <v/>
      </c>
      <c r="E74" s="59">
        <f t="shared" si="3"/>
        <v>107815.91419153816</v>
      </c>
      <c r="F74" s="59">
        <f t="shared" si="3"/>
        <v>259484.52734959318</v>
      </c>
      <c r="G74" s="59">
        <f t="shared" si="3"/>
        <v>143102.70160304027</v>
      </c>
      <c r="H74" s="59">
        <f t="shared" si="3"/>
        <v>491449.73748731497</v>
      </c>
      <c r="I74" s="59">
        <f t="shared" si="3"/>
        <v>8725.2596295191288</v>
      </c>
      <c r="J74" s="59">
        <f t="shared" si="3"/>
        <v>25181.452346795028</v>
      </c>
      <c r="K74" s="59">
        <f t="shared" si="3"/>
        <v>117490.3902973216</v>
      </c>
      <c r="L74" s="59">
        <f t="shared" si="3"/>
        <v>68027.475635971976</v>
      </c>
      <c r="M74" s="59">
        <f t="shared" si="3"/>
        <v>11549.231376874186</v>
      </c>
      <c r="N74" s="59">
        <f t="shared" si="3"/>
        <v>140.33108610817504</v>
      </c>
      <c r="O74" s="59">
        <f t="shared" si="3"/>
        <v>198.98097518708261</v>
      </c>
      <c r="P74" s="59">
        <f t="shared" si="3"/>
        <v>11886.36618010619</v>
      </c>
      <c r="Q74" s="59">
        <f t="shared" si="3"/>
        <v>10557.898564948799</v>
      </c>
      <c r="R74" s="59">
        <f t="shared" si="3"/>
        <v>33948.658213689036</v>
      </c>
      <c r="S74" s="59" t="str">
        <f t="shared" si="3"/>
        <v/>
      </c>
      <c r="T74" s="59">
        <f t="shared" si="3"/>
        <v>3.095788808689437</v>
      </c>
      <c r="U74" s="59">
        <f t="shared" si="3"/>
        <v>13984.698638567337</v>
      </c>
      <c r="V74" s="59" t="str">
        <f t="shared" si="3"/>
        <v/>
      </c>
      <c r="W74" s="59" t="str">
        <f t="shared" si="3"/>
        <v/>
      </c>
      <c r="X74" s="59">
        <f t="shared" si="3"/>
        <v>131883.05266549118</v>
      </c>
      <c r="Y74" s="59">
        <f t="shared" si="3"/>
        <v>28588.316901271894</v>
      </c>
      <c r="Z74" s="59">
        <f t="shared" si="3"/>
        <v>273806.59892899316</v>
      </c>
      <c r="AA74" s="59">
        <f t="shared" si="3"/>
        <v>1017.051672797576</v>
      </c>
      <c r="AB74" s="59">
        <f t="shared" si="3"/>
        <v>60226.019798760128</v>
      </c>
      <c r="AC74" s="59">
        <f t="shared" si="3"/>
        <v>10004.160604080249</v>
      </c>
      <c r="AD74" s="59" t="str">
        <f t="shared" si="3"/>
        <v/>
      </c>
      <c r="AE74" s="59" t="str">
        <f t="shared" si="3"/>
        <v/>
      </c>
      <c r="AF74" s="59" t="str">
        <f t="shared" si="3"/>
        <v/>
      </c>
      <c r="AG74" s="59">
        <f t="shared" si="3"/>
        <v>71747.899371214677</v>
      </c>
      <c r="AH74" s="59">
        <f t="shared" si="3"/>
        <v>75381.062685641009</v>
      </c>
      <c r="AI74" s="59">
        <f t="shared" si="3"/>
        <v>4374.9279208512262</v>
      </c>
      <c r="AJ74" s="59">
        <f t="shared" si="3"/>
        <v>25475.790421221191</v>
      </c>
      <c r="AK74" s="59">
        <f t="shared" si="3"/>
        <v>72004.713763706954</v>
      </c>
      <c r="AL74" s="59" t="str">
        <f t="shared" si="3"/>
        <v/>
      </c>
      <c r="AM74" s="59" t="str">
        <f t="shared" si="3"/>
        <v/>
      </c>
      <c r="AN74" s="59" t="str">
        <f t="shared" si="3"/>
        <v/>
      </c>
      <c r="AO74" s="59" t="str">
        <f t="shared" si="3"/>
        <v/>
      </c>
      <c r="AP74" s="59" t="str">
        <f t="shared" si="3"/>
        <v/>
      </c>
      <c r="AQ74" s="59">
        <f t="shared" si="3"/>
        <v>2058056.3140994131</v>
      </c>
      <c r="AR74" s="70"/>
      <c r="AS74" s="59">
        <f>Índice!$F$52*'Datos Vida'!AU317</f>
        <v>2213543.1258580307</v>
      </c>
      <c r="AT74" s="60">
        <f t="shared" si="0"/>
        <v>-7.0243407477478703E-2</v>
      </c>
    </row>
    <row r="75" spans="2:46" x14ac:dyDescent="0.2">
      <c r="B75" s="214" t="str">
        <f>'Vida Prima Directa'!B75</f>
        <v xml:space="preserve">Protección Familiar  </v>
      </c>
      <c r="C75" s="59" t="str">
        <f>IF(SUM(C19,C35,C51)=0,"",SUM(C19,C35,C51))</f>
        <v/>
      </c>
      <c r="D75" s="59" t="str">
        <f t="shared" ref="D75:AQ75" si="4">IF(SUM(D19,D35,D51)=0,"",SUM(D19,D35,D51))</f>
        <v/>
      </c>
      <c r="E75" s="59" t="str">
        <f t="shared" si="4"/>
        <v/>
      </c>
      <c r="F75" s="59">
        <f t="shared" si="4"/>
        <v>7091.6697085910182</v>
      </c>
      <c r="G75" s="59">
        <f t="shared" si="4"/>
        <v>1407.0190037207301</v>
      </c>
      <c r="H75" s="59" t="str">
        <f t="shared" si="4"/>
        <v/>
      </c>
      <c r="I75" s="59" t="str">
        <f t="shared" si="4"/>
        <v/>
      </c>
      <c r="J75" s="59" t="str">
        <f t="shared" si="4"/>
        <v/>
      </c>
      <c r="K75" s="59" t="str">
        <f t="shared" si="4"/>
        <v/>
      </c>
      <c r="L75" s="59">
        <f t="shared" si="4"/>
        <v>326035.1416255341</v>
      </c>
      <c r="M75" s="59" t="str">
        <f t="shared" si="4"/>
        <v/>
      </c>
      <c r="N75" s="59" t="str">
        <f t="shared" si="4"/>
        <v/>
      </c>
      <c r="O75" s="59" t="str">
        <f t="shared" si="4"/>
        <v/>
      </c>
      <c r="P75" s="59" t="str">
        <f t="shared" si="4"/>
        <v/>
      </c>
      <c r="Q75" s="59" t="str">
        <f t="shared" si="4"/>
        <v/>
      </c>
      <c r="R75" s="59">
        <f t="shared" si="4"/>
        <v>1295.2984493500037</v>
      </c>
      <c r="S75" s="59" t="str">
        <f t="shared" si="4"/>
        <v/>
      </c>
      <c r="T75" s="59" t="str">
        <f t="shared" si="4"/>
        <v/>
      </c>
      <c r="U75" s="59" t="str">
        <f t="shared" si="4"/>
        <v/>
      </c>
      <c r="V75" s="59" t="str">
        <f t="shared" si="4"/>
        <v/>
      </c>
      <c r="W75" s="59" t="str">
        <f t="shared" si="4"/>
        <v/>
      </c>
      <c r="X75" s="59">
        <f t="shared" si="4"/>
        <v>537.00028950728313</v>
      </c>
      <c r="Y75" s="59">
        <f t="shared" si="4"/>
        <v>-66.474410243727036</v>
      </c>
      <c r="Z75" s="59">
        <f t="shared" si="4"/>
        <v>0.61235383029021828</v>
      </c>
      <c r="AA75" s="59">
        <f t="shared" si="4"/>
        <v>94939.575985796124</v>
      </c>
      <c r="AB75" s="59" t="str">
        <f t="shared" si="4"/>
        <v/>
      </c>
      <c r="AC75" s="59" t="str">
        <f t="shared" si="4"/>
        <v/>
      </c>
      <c r="AD75" s="59">
        <f t="shared" si="4"/>
        <v>1.5308845757255458</v>
      </c>
      <c r="AE75" s="59">
        <f t="shared" si="4"/>
        <v>83.552278177376451</v>
      </c>
      <c r="AF75" s="59" t="str">
        <f t="shared" si="4"/>
        <v/>
      </c>
      <c r="AG75" s="59" t="str">
        <f t="shared" si="4"/>
        <v/>
      </c>
      <c r="AH75" s="59">
        <f t="shared" si="4"/>
        <v>57849.950858605123</v>
      </c>
      <c r="AI75" s="59">
        <f t="shared" si="4"/>
        <v>0.51029485857518198</v>
      </c>
      <c r="AJ75" s="59">
        <f t="shared" si="4"/>
        <v>16726.002618833216</v>
      </c>
      <c r="AK75" s="59">
        <f t="shared" si="4"/>
        <v>282.83943027960419</v>
      </c>
      <c r="AL75" s="59" t="str">
        <f t="shared" si="4"/>
        <v/>
      </c>
      <c r="AM75" s="59" t="str">
        <f t="shared" si="4"/>
        <v/>
      </c>
      <c r="AN75" s="59" t="str">
        <f t="shared" si="4"/>
        <v/>
      </c>
      <c r="AO75" s="59" t="str">
        <f t="shared" si="4"/>
        <v/>
      </c>
      <c r="AP75" s="59" t="str">
        <f t="shared" si="4"/>
        <v/>
      </c>
      <c r="AQ75" s="59">
        <f t="shared" si="4"/>
        <v>506184.22937141545</v>
      </c>
      <c r="AR75" s="70"/>
      <c r="AS75" s="59">
        <f>Índice!$F$52*'Datos Vida'!AU318</f>
        <v>531283.33775097516</v>
      </c>
      <c r="AT75" s="60">
        <f t="shared" si="0"/>
        <v>-4.7242415856309505E-2</v>
      </c>
    </row>
    <row r="76" spans="2:46" x14ac:dyDescent="0.2">
      <c r="B76" s="214" t="str">
        <f>'Vida Prima Directa'!B76</f>
        <v xml:space="preserve">Incapacidad o Invalidez  </v>
      </c>
      <c r="C76" s="59" t="str">
        <f>IF(SUM(C20,C36,C52)=0,"",SUM(C20,C36,C52))</f>
        <v/>
      </c>
      <c r="D76" s="59" t="str">
        <f t="shared" ref="D76:AQ76" si="5">IF(SUM(D20,D36,D52)=0,"",SUM(D20,D36,D52))</f>
        <v/>
      </c>
      <c r="E76" s="59">
        <f t="shared" si="5"/>
        <v>85484.934905086862</v>
      </c>
      <c r="F76" s="59">
        <f t="shared" si="5"/>
        <v>12331.10515918308</v>
      </c>
      <c r="G76" s="59">
        <f t="shared" si="5"/>
        <v>45306.869215169914</v>
      </c>
      <c r="H76" s="59">
        <f t="shared" si="5"/>
        <v>40390.858645942804</v>
      </c>
      <c r="I76" s="59">
        <f t="shared" si="5"/>
        <v>1444.7468035980551</v>
      </c>
      <c r="J76" s="59">
        <f t="shared" si="5"/>
        <v>8482.5293751235349</v>
      </c>
      <c r="K76" s="59">
        <f t="shared" si="5"/>
        <v>3237.888916974006</v>
      </c>
      <c r="L76" s="59">
        <f t="shared" si="5"/>
        <v>16816.665005373405</v>
      </c>
      <c r="M76" s="59" t="str">
        <f t="shared" si="5"/>
        <v/>
      </c>
      <c r="N76" s="59" t="str">
        <f t="shared" si="5"/>
        <v/>
      </c>
      <c r="O76" s="59">
        <f t="shared" si="5"/>
        <v>49.294483338362575</v>
      </c>
      <c r="P76" s="59">
        <f t="shared" si="5"/>
        <v>743.80578585918522</v>
      </c>
      <c r="Q76" s="59">
        <f t="shared" si="5"/>
        <v>6696.9056059972581</v>
      </c>
      <c r="R76" s="59">
        <f t="shared" si="5"/>
        <v>28595.222891691279</v>
      </c>
      <c r="S76" s="59" t="str">
        <f t="shared" si="5"/>
        <v/>
      </c>
      <c r="T76" s="59">
        <f t="shared" si="5"/>
        <v>8.9811895109232029</v>
      </c>
      <c r="U76" s="59">
        <f t="shared" si="5"/>
        <v>4824.2595536552935</v>
      </c>
      <c r="V76" s="59" t="str">
        <f t="shared" si="5"/>
        <v/>
      </c>
      <c r="W76" s="59" t="str">
        <f t="shared" si="5"/>
        <v/>
      </c>
      <c r="X76" s="59" t="str">
        <f t="shared" si="5"/>
        <v/>
      </c>
      <c r="Y76" s="59" t="str">
        <f t="shared" si="5"/>
        <v/>
      </c>
      <c r="Z76" s="59">
        <f t="shared" si="5"/>
        <v>104684.91503760703</v>
      </c>
      <c r="AA76" s="59" t="str">
        <f t="shared" si="5"/>
        <v/>
      </c>
      <c r="AB76" s="59">
        <f t="shared" si="5"/>
        <v>5914.9637843738874</v>
      </c>
      <c r="AC76" s="59">
        <f t="shared" si="5"/>
        <v>2932.8346505177624</v>
      </c>
      <c r="AD76" s="59">
        <f t="shared" si="5"/>
        <v>1845.9406214098631</v>
      </c>
      <c r="AE76" s="59" t="str">
        <f t="shared" si="5"/>
        <v/>
      </c>
      <c r="AF76" s="59">
        <f t="shared" si="5"/>
        <v>6377.3249459002409</v>
      </c>
      <c r="AG76" s="59">
        <f t="shared" si="5"/>
        <v>2402.7743710871018</v>
      </c>
      <c r="AH76" s="59">
        <f t="shared" si="5"/>
        <v>7901.2354918919254</v>
      </c>
      <c r="AI76" s="59">
        <f t="shared" si="5"/>
        <v>5054.0283186430788</v>
      </c>
      <c r="AJ76" s="59">
        <f t="shared" si="5"/>
        <v>15202.262171127722</v>
      </c>
      <c r="AK76" s="59">
        <f t="shared" si="5"/>
        <v>36217.871410458392</v>
      </c>
      <c r="AL76" s="59" t="str">
        <f t="shared" si="5"/>
        <v/>
      </c>
      <c r="AM76" s="59" t="str">
        <f t="shared" si="5"/>
        <v/>
      </c>
      <c r="AN76" s="59" t="str">
        <f t="shared" si="5"/>
        <v/>
      </c>
      <c r="AO76" s="59" t="str">
        <f t="shared" si="5"/>
        <v/>
      </c>
      <c r="AP76" s="59" t="str">
        <f t="shared" si="5"/>
        <v/>
      </c>
      <c r="AQ76" s="59">
        <f t="shared" si="5"/>
        <v>442948.21833952097</v>
      </c>
      <c r="AR76" s="70"/>
      <c r="AS76" s="59">
        <f>Índice!$F$52*'Datos Vida'!AU319</f>
        <v>492385.61746392865</v>
      </c>
      <c r="AT76" s="60">
        <f t="shared" si="0"/>
        <v>-0.10040382450453966</v>
      </c>
    </row>
    <row r="77" spans="2:46" x14ac:dyDescent="0.2">
      <c r="B77" s="214" t="str">
        <f>'Vida Prima Directa'!B77</f>
        <v xml:space="preserve">Asistencia </v>
      </c>
      <c r="C77" s="59" t="str">
        <f>IF(SUM(C23,C39,C55)=0,"",SUM(C23,C39,C55))</f>
        <v/>
      </c>
      <c r="D77" s="59" t="str">
        <f t="shared" ref="D77:AQ77" si="6">IF(SUM(D23,D39,D55)=0,"",SUM(D23,D39,D55))</f>
        <v/>
      </c>
      <c r="E77" s="59">
        <f t="shared" si="6"/>
        <v>17.316005534317842</v>
      </c>
      <c r="F77" s="59">
        <f t="shared" si="6"/>
        <v>3292.5585061560269</v>
      </c>
      <c r="G77" s="59">
        <f t="shared" si="6"/>
        <v>6.0214793311871473</v>
      </c>
      <c r="H77" s="59">
        <f t="shared" si="6"/>
        <v>0.27215725790676371</v>
      </c>
      <c r="I77" s="59" t="str">
        <f t="shared" si="6"/>
        <v/>
      </c>
      <c r="J77" s="59" t="str">
        <f t="shared" si="6"/>
        <v/>
      </c>
      <c r="K77" s="59" t="str">
        <f t="shared" si="6"/>
        <v/>
      </c>
      <c r="L77" s="59">
        <f t="shared" si="6"/>
        <v>141.14755788189532</v>
      </c>
      <c r="M77" s="59" t="str">
        <f t="shared" si="6"/>
        <v/>
      </c>
      <c r="N77" s="59" t="str">
        <f t="shared" si="6"/>
        <v/>
      </c>
      <c r="O77" s="59" t="str">
        <f t="shared" si="6"/>
        <v/>
      </c>
      <c r="P77" s="59">
        <f t="shared" si="6"/>
        <v>61.541559944166941</v>
      </c>
      <c r="Q77" s="59">
        <f t="shared" si="6"/>
        <v>8623.6088936909528</v>
      </c>
      <c r="R77" s="59" t="str">
        <f t="shared" si="6"/>
        <v/>
      </c>
      <c r="S77" s="59" t="str">
        <f t="shared" si="6"/>
        <v/>
      </c>
      <c r="T77" s="59" t="str">
        <f t="shared" si="6"/>
        <v/>
      </c>
      <c r="U77" s="59" t="str">
        <f t="shared" si="6"/>
        <v/>
      </c>
      <c r="V77" s="59" t="str">
        <f t="shared" si="6"/>
        <v/>
      </c>
      <c r="W77" s="59" t="str">
        <f t="shared" si="6"/>
        <v/>
      </c>
      <c r="X77" s="59" t="str">
        <f t="shared" si="6"/>
        <v/>
      </c>
      <c r="Y77" s="59">
        <f t="shared" si="6"/>
        <v>-75.795796327033699</v>
      </c>
      <c r="Z77" s="59">
        <f t="shared" si="6"/>
        <v>26.841509561054572</v>
      </c>
      <c r="AA77" s="59" t="str">
        <f t="shared" si="6"/>
        <v/>
      </c>
      <c r="AB77" s="59" t="str">
        <f t="shared" si="6"/>
        <v/>
      </c>
      <c r="AC77" s="59" t="str">
        <f t="shared" si="6"/>
        <v/>
      </c>
      <c r="AD77" s="59" t="str">
        <f t="shared" si="6"/>
        <v/>
      </c>
      <c r="AE77" s="59" t="str">
        <f t="shared" si="6"/>
        <v/>
      </c>
      <c r="AF77" s="59" t="str">
        <f t="shared" si="6"/>
        <v/>
      </c>
      <c r="AG77" s="59" t="str">
        <f t="shared" si="6"/>
        <v/>
      </c>
      <c r="AH77" s="59" t="str">
        <f t="shared" si="6"/>
        <v/>
      </c>
      <c r="AI77" s="59" t="str">
        <f t="shared" si="6"/>
        <v/>
      </c>
      <c r="AJ77" s="59">
        <f t="shared" si="6"/>
        <v>-531.25096743400275</v>
      </c>
      <c r="AK77" s="59">
        <f t="shared" si="6"/>
        <v>23066.654374230518</v>
      </c>
      <c r="AL77" s="59" t="str">
        <f t="shared" si="6"/>
        <v/>
      </c>
      <c r="AM77" s="59" t="str">
        <f t="shared" si="6"/>
        <v/>
      </c>
      <c r="AN77" s="59" t="str">
        <f t="shared" si="6"/>
        <v/>
      </c>
      <c r="AO77" s="59" t="str">
        <f t="shared" si="6"/>
        <v/>
      </c>
      <c r="AP77" s="59" t="str">
        <f t="shared" si="6"/>
        <v/>
      </c>
      <c r="AQ77" s="59">
        <f t="shared" si="6"/>
        <v>34628.915279826993</v>
      </c>
      <c r="AR77" s="70"/>
      <c r="AS77" s="59">
        <f>Índice!$F$52*'Datos Vida'!AU320</f>
        <v>57364.849885269534</v>
      </c>
      <c r="AT77" s="60">
        <f t="shared" si="0"/>
        <v>-0.39633912841948882</v>
      </c>
    </row>
    <row r="78" spans="2:46" x14ac:dyDescent="0.2">
      <c r="B78" s="69" t="str">
        <f>'Vida Prima Directa'!B78</f>
        <v xml:space="preserve">B. Salud  </v>
      </c>
      <c r="C78" s="59" t="str">
        <f>IF(SUM(C21,C37,C53)=0,"",SUM(C21,C37,C53))</f>
        <v/>
      </c>
      <c r="D78" s="59">
        <f t="shared" ref="D78:AQ78" si="7">IF(SUM(D21,D37,D53)=0,"",SUM(D21,D37,D53))</f>
        <v>47153.830426296925</v>
      </c>
      <c r="E78" s="59">
        <f t="shared" si="7"/>
        <v>134250.03835716355</v>
      </c>
      <c r="F78" s="59">
        <f t="shared" si="7"/>
        <v>363477.04030342819</v>
      </c>
      <c r="G78" s="59">
        <f t="shared" si="7"/>
        <v>471743.03456022963</v>
      </c>
      <c r="H78" s="59">
        <f t="shared" si="7"/>
        <v>71855.605606031284</v>
      </c>
      <c r="I78" s="59">
        <f t="shared" si="7"/>
        <v>123506.83471923748</v>
      </c>
      <c r="J78" s="59">
        <f t="shared" si="7"/>
        <v>500273.00774933776</v>
      </c>
      <c r="K78" s="59" t="str">
        <f t="shared" si="7"/>
        <v/>
      </c>
      <c r="L78" s="59">
        <f t="shared" si="7"/>
        <v>578996.05950310209</v>
      </c>
      <c r="M78" s="59">
        <f t="shared" si="7"/>
        <v>3.1298084659277827</v>
      </c>
      <c r="N78" s="59">
        <f t="shared" si="7"/>
        <v>257010.10758036212</v>
      </c>
      <c r="O78" s="59" t="str">
        <f t="shared" si="7"/>
        <v/>
      </c>
      <c r="P78" s="59">
        <f t="shared" si="7"/>
        <v>38165.496787353673</v>
      </c>
      <c r="Q78" s="59">
        <f t="shared" si="7"/>
        <v>9357.8891755234017</v>
      </c>
      <c r="R78" s="59">
        <f t="shared" si="7"/>
        <v>403849.73245240573</v>
      </c>
      <c r="S78" s="59" t="str">
        <f t="shared" si="7"/>
        <v/>
      </c>
      <c r="T78" s="59">
        <f t="shared" si="7"/>
        <v>4.9328502995600925</v>
      </c>
      <c r="U78" s="59">
        <f t="shared" si="7"/>
        <v>17959.895586868006</v>
      </c>
      <c r="V78" s="59" t="str">
        <f t="shared" si="7"/>
        <v/>
      </c>
      <c r="W78" s="59" t="str">
        <f t="shared" si="7"/>
        <v/>
      </c>
      <c r="X78" s="59">
        <f t="shared" si="7"/>
        <v>1126.0166349319966</v>
      </c>
      <c r="Y78" s="59">
        <f t="shared" si="7"/>
        <v>1178.3728874218102</v>
      </c>
      <c r="Z78" s="59">
        <f t="shared" si="7"/>
        <v>1209605.9264964482</v>
      </c>
      <c r="AA78" s="59">
        <f t="shared" si="7"/>
        <v>6151.298343208673</v>
      </c>
      <c r="AB78" s="59">
        <f t="shared" si="7"/>
        <v>8992.7221747270014</v>
      </c>
      <c r="AC78" s="59">
        <f t="shared" si="7"/>
        <v>1305.980621722844</v>
      </c>
      <c r="AD78" s="59" t="str">
        <f t="shared" si="7"/>
        <v/>
      </c>
      <c r="AE78" s="59">
        <f t="shared" si="7"/>
        <v>309.06858601036851</v>
      </c>
      <c r="AF78" s="59" t="str">
        <f t="shared" si="7"/>
        <v/>
      </c>
      <c r="AG78" s="59">
        <f t="shared" si="7"/>
        <v>9770.4115391955784</v>
      </c>
      <c r="AH78" s="59">
        <f t="shared" si="7"/>
        <v>434354.61478351423</v>
      </c>
      <c r="AI78" s="59">
        <f t="shared" si="7"/>
        <v>31989.840369562342</v>
      </c>
      <c r="AJ78" s="59">
        <f t="shared" si="7"/>
        <v>265468.10878261679</v>
      </c>
      <c r="AK78" s="59">
        <f t="shared" si="7"/>
        <v>142138.95873313519</v>
      </c>
      <c r="AL78" s="59" t="str">
        <f t="shared" si="7"/>
        <v/>
      </c>
      <c r="AM78" s="59" t="str">
        <f t="shared" si="7"/>
        <v/>
      </c>
      <c r="AN78" s="59" t="str">
        <f t="shared" si="7"/>
        <v/>
      </c>
      <c r="AO78" s="59" t="str">
        <f t="shared" si="7"/>
        <v/>
      </c>
      <c r="AP78" s="59" t="str">
        <f t="shared" si="7"/>
        <v/>
      </c>
      <c r="AQ78" s="59">
        <f t="shared" si="7"/>
        <v>5129997.9554185998</v>
      </c>
      <c r="AR78" s="70"/>
      <c r="AS78" s="59">
        <f>Índice!$F$52*'Datos Vida'!AU321</f>
        <v>5348939.6610747948</v>
      </c>
      <c r="AT78" s="60">
        <f t="shared" si="0"/>
        <v>-4.0931795744392763E-2</v>
      </c>
    </row>
    <row r="79" spans="2:46" x14ac:dyDescent="0.2">
      <c r="B79" s="69" t="str">
        <f>'Vida Prima Directa'!B79</f>
        <v xml:space="preserve">C. Accidentes Personales  </v>
      </c>
      <c r="C79" s="59" t="str">
        <f>IF(SUM(C22,C38,C54)=0,"",SUM(C22,C38,C54))</f>
        <v/>
      </c>
      <c r="D79" s="59" t="str">
        <f t="shared" ref="D79:AQ79" si="8">IF(SUM(D22,D38,D54)=0,"",SUM(D22,D38,D54))</f>
        <v/>
      </c>
      <c r="E79" s="59">
        <f t="shared" si="8"/>
        <v>216337.63421180029</v>
      </c>
      <c r="F79" s="59">
        <f t="shared" si="8"/>
        <v>118274.13516077862</v>
      </c>
      <c r="G79" s="59">
        <f t="shared" si="8"/>
        <v>74546.730591870612</v>
      </c>
      <c r="H79" s="59">
        <f t="shared" si="8"/>
        <v>133263.57035622324</v>
      </c>
      <c r="I79" s="59">
        <f t="shared" si="8"/>
        <v>-4.1163785258398011</v>
      </c>
      <c r="J79" s="59">
        <f t="shared" si="8"/>
        <v>11793.492515845508</v>
      </c>
      <c r="K79" s="59">
        <f t="shared" si="8"/>
        <v>7294.9031409328945</v>
      </c>
      <c r="L79" s="59">
        <f t="shared" si="8"/>
        <v>53153.537176851532</v>
      </c>
      <c r="M79" s="59">
        <f t="shared" si="8"/>
        <v>1545.9552838821328</v>
      </c>
      <c r="N79" s="59">
        <f t="shared" si="8"/>
        <v>4132.1636467983926</v>
      </c>
      <c r="O79" s="59">
        <f t="shared" si="8"/>
        <v>131.86019145582702</v>
      </c>
      <c r="P79" s="59">
        <f t="shared" si="8"/>
        <v>2360.4539174826</v>
      </c>
      <c r="Q79" s="59">
        <f t="shared" si="8"/>
        <v>20547.634834359989</v>
      </c>
      <c r="R79" s="59">
        <f t="shared" si="8"/>
        <v>52192.992154726846</v>
      </c>
      <c r="S79" s="59" t="str">
        <f t="shared" si="8"/>
        <v/>
      </c>
      <c r="T79" s="59" t="str">
        <f t="shared" si="8"/>
        <v/>
      </c>
      <c r="U79" s="59">
        <f t="shared" si="8"/>
        <v>1745.9228291291274</v>
      </c>
      <c r="V79" s="59">
        <f t="shared" si="8"/>
        <v>3560.1571299928528</v>
      </c>
      <c r="W79" s="59" t="str">
        <f t="shared" si="8"/>
        <v/>
      </c>
      <c r="X79" s="59">
        <f t="shared" si="8"/>
        <v>2.4494153211608731</v>
      </c>
      <c r="Y79" s="59">
        <f t="shared" si="8"/>
        <v>101675.33204035957</v>
      </c>
      <c r="Z79" s="59">
        <f t="shared" si="8"/>
        <v>359879.46155047312</v>
      </c>
      <c r="AA79" s="59">
        <f t="shared" si="8"/>
        <v>10681.45796003847</v>
      </c>
      <c r="AB79" s="59">
        <f t="shared" si="8"/>
        <v>14.492373983535167</v>
      </c>
      <c r="AC79" s="59">
        <f t="shared" si="8"/>
        <v>425.04159753588823</v>
      </c>
      <c r="AD79" s="59">
        <f t="shared" si="8"/>
        <v>1020.7598154365556</v>
      </c>
      <c r="AE79" s="59" t="str">
        <f t="shared" si="8"/>
        <v/>
      </c>
      <c r="AF79" s="59" t="str">
        <f t="shared" si="8"/>
        <v/>
      </c>
      <c r="AG79" s="59">
        <f t="shared" si="8"/>
        <v>29359.100275321092</v>
      </c>
      <c r="AH79" s="59">
        <f t="shared" si="8"/>
        <v>19358.273597650194</v>
      </c>
      <c r="AI79" s="59">
        <f t="shared" si="8"/>
        <v>6700.2735520638535</v>
      </c>
      <c r="AJ79" s="59">
        <f t="shared" si="8"/>
        <v>9924.3164685418542</v>
      </c>
      <c r="AK79" s="59">
        <f t="shared" si="8"/>
        <v>134389.14473561113</v>
      </c>
      <c r="AL79" s="59" t="str">
        <f t="shared" si="8"/>
        <v/>
      </c>
      <c r="AM79" s="59" t="str">
        <f t="shared" si="8"/>
        <v/>
      </c>
      <c r="AN79" s="59" t="str">
        <f t="shared" si="8"/>
        <v/>
      </c>
      <c r="AO79" s="59" t="str">
        <f t="shared" si="8"/>
        <v/>
      </c>
      <c r="AP79" s="59" t="str">
        <f t="shared" si="8"/>
        <v/>
      </c>
      <c r="AQ79" s="59">
        <f t="shared" si="8"/>
        <v>1374307.1301459409</v>
      </c>
      <c r="AR79" s="70"/>
      <c r="AS79" s="59">
        <f>Índice!$F$52*'Datos Vida'!AU322</f>
        <v>1346647.9890172065</v>
      </c>
      <c r="AT79" s="60">
        <f t="shared" si="0"/>
        <v>2.0539251054702445E-2</v>
      </c>
    </row>
    <row r="80" spans="2:46" x14ac:dyDescent="0.2">
      <c r="B80" s="69" t="str">
        <f>'Vida Prima Directa'!B80</f>
        <v>D. Desgravamen</v>
      </c>
      <c r="C80" s="59" t="str">
        <f>IF(SUM(C24:C25,C40:C41,C56:C57)=0,"",SUM(C24:C25,C40:C41,C56:C57))</f>
        <v/>
      </c>
      <c r="D80" s="59" t="str">
        <f t="shared" ref="D80:AQ80" si="9">IF(SUM(D24:D25,D40:D41,D56:D57)=0,"",SUM(D24:D25,D40:D41,D56:D57))</f>
        <v/>
      </c>
      <c r="E80" s="59">
        <f t="shared" si="9"/>
        <v>796710.36718436657</v>
      </c>
      <c r="F80" s="59">
        <f t="shared" si="9"/>
        <v>285420.84187084984</v>
      </c>
      <c r="G80" s="59">
        <f t="shared" si="9"/>
        <v>188283.22181122698</v>
      </c>
      <c r="H80" s="59">
        <f t="shared" si="9"/>
        <v>626947.20863609412</v>
      </c>
      <c r="I80" s="59" t="str">
        <f t="shared" si="9"/>
        <v/>
      </c>
      <c r="J80" s="59" t="str">
        <f t="shared" si="9"/>
        <v/>
      </c>
      <c r="K80" s="59">
        <f t="shared" si="9"/>
        <v>222697.71119148069</v>
      </c>
      <c r="L80" s="59">
        <f t="shared" si="9"/>
        <v>6070.0934213807423</v>
      </c>
      <c r="M80" s="59">
        <f t="shared" si="9"/>
        <v>570.20347497190835</v>
      </c>
      <c r="N80" s="59" t="str">
        <f t="shared" si="9"/>
        <v/>
      </c>
      <c r="O80" s="59" t="str">
        <f t="shared" si="9"/>
        <v/>
      </c>
      <c r="P80" s="59">
        <f t="shared" si="9"/>
        <v>16767.948856208095</v>
      </c>
      <c r="Q80" s="59">
        <f t="shared" si="9"/>
        <v>19637.064688718438</v>
      </c>
      <c r="R80" s="59">
        <f t="shared" si="9"/>
        <v>19821.383191635792</v>
      </c>
      <c r="S80" s="59" t="str">
        <f t="shared" si="9"/>
        <v/>
      </c>
      <c r="T80" s="59" t="str">
        <f t="shared" si="9"/>
        <v/>
      </c>
      <c r="U80" s="59">
        <f t="shared" si="9"/>
        <v>25999.148828175898</v>
      </c>
      <c r="V80" s="59">
        <f t="shared" si="9"/>
        <v>2382.0563998289495</v>
      </c>
      <c r="W80" s="59" t="str">
        <f t="shared" si="9"/>
        <v/>
      </c>
      <c r="X80" s="59">
        <f t="shared" si="9"/>
        <v>4191.8681452516894</v>
      </c>
      <c r="Y80" s="59">
        <f t="shared" si="9"/>
        <v>3425.7454642441498</v>
      </c>
      <c r="Z80" s="59">
        <f t="shared" si="9"/>
        <v>212707.83884344052</v>
      </c>
      <c r="AA80" s="59">
        <f t="shared" si="9"/>
        <v>1.2927469750571277</v>
      </c>
      <c r="AB80" s="59">
        <f t="shared" si="9"/>
        <v>154858.67043695188</v>
      </c>
      <c r="AC80" s="59">
        <f t="shared" si="9"/>
        <v>8138.5566207866232</v>
      </c>
      <c r="AD80" s="59" t="str">
        <f t="shared" si="9"/>
        <v/>
      </c>
      <c r="AE80" s="59">
        <f t="shared" si="9"/>
        <v>5.3070665291818919</v>
      </c>
      <c r="AF80" s="59">
        <f t="shared" si="9"/>
        <v>149164.1540314825</v>
      </c>
      <c r="AG80" s="59">
        <f t="shared" si="9"/>
        <v>45205.558675914115</v>
      </c>
      <c r="AH80" s="59">
        <f t="shared" si="9"/>
        <v>-5650.4269296885132</v>
      </c>
      <c r="AI80" s="59">
        <f t="shared" si="9"/>
        <v>3338.2809254843637</v>
      </c>
      <c r="AJ80" s="59">
        <f t="shared" si="9"/>
        <v>97424.950084657932</v>
      </c>
      <c r="AK80" s="59">
        <f t="shared" si="9"/>
        <v>216485.75579941605</v>
      </c>
      <c r="AL80" s="59" t="str">
        <f t="shared" si="9"/>
        <v/>
      </c>
      <c r="AM80" s="59" t="str">
        <f t="shared" si="9"/>
        <v/>
      </c>
      <c r="AN80" s="59" t="str">
        <f t="shared" si="9"/>
        <v/>
      </c>
      <c r="AO80" s="59" t="str">
        <f t="shared" si="9"/>
        <v/>
      </c>
      <c r="AP80" s="59" t="str">
        <f t="shared" si="9"/>
        <v/>
      </c>
      <c r="AQ80" s="59">
        <f t="shared" si="9"/>
        <v>3100604.8014663835</v>
      </c>
      <c r="AR80" s="70"/>
      <c r="AS80" s="59">
        <f>Índice!$F$52*'Datos Vida'!AU323</f>
        <v>3879531.1191972997</v>
      </c>
      <c r="AT80" s="60">
        <f t="shared" si="0"/>
        <v>-0.20077846878879557</v>
      </c>
    </row>
    <row r="81" spans="2:46" x14ac:dyDescent="0.2">
      <c r="B81" s="69" t="str">
        <f>'Vida Prima Directa'!B81</f>
        <v xml:space="preserve">E. Seguros con Cuenta Única de Inversión (CUI)  </v>
      </c>
      <c r="C81" s="59" t="str">
        <f>IF(SUM(C15,C31,C47)=0,"",SUM(C15,C31,C47))</f>
        <v/>
      </c>
      <c r="D81" s="59" t="str">
        <f t="shared" ref="D81:AQ81" si="10">IF(SUM(D15,D31,D47)=0,"",SUM(D15,D31,D47))</f>
        <v/>
      </c>
      <c r="E81" s="59">
        <f t="shared" si="10"/>
        <v>433.75062978890463</v>
      </c>
      <c r="F81" s="59">
        <f t="shared" si="10"/>
        <v>25355.224755968495</v>
      </c>
      <c r="G81" s="59">
        <f t="shared" si="10"/>
        <v>226940.30264567473</v>
      </c>
      <c r="H81" s="59" t="str">
        <f t="shared" si="10"/>
        <v/>
      </c>
      <c r="I81" s="59" t="str">
        <f t="shared" si="10"/>
        <v/>
      </c>
      <c r="J81" s="59" t="str">
        <f t="shared" si="10"/>
        <v/>
      </c>
      <c r="K81" s="59" t="str">
        <f t="shared" si="10"/>
        <v/>
      </c>
      <c r="L81" s="59">
        <f t="shared" si="10"/>
        <v>637692.21531585383</v>
      </c>
      <c r="M81" s="59" t="str">
        <f t="shared" si="10"/>
        <v/>
      </c>
      <c r="N81" s="59" t="str">
        <f t="shared" si="10"/>
        <v/>
      </c>
      <c r="O81" s="59" t="str">
        <f t="shared" si="10"/>
        <v/>
      </c>
      <c r="P81" s="59" t="str">
        <f t="shared" si="10"/>
        <v/>
      </c>
      <c r="Q81" s="59">
        <f t="shared" si="10"/>
        <v>120297.8965305733</v>
      </c>
      <c r="R81" s="59">
        <f t="shared" si="10"/>
        <v>884231.9569093415</v>
      </c>
      <c r="S81" s="59" t="str">
        <f t="shared" si="10"/>
        <v/>
      </c>
      <c r="T81" s="59" t="str">
        <f t="shared" si="10"/>
        <v/>
      </c>
      <c r="U81" s="59" t="str">
        <f t="shared" si="10"/>
        <v/>
      </c>
      <c r="V81" s="59" t="str">
        <f t="shared" si="10"/>
        <v/>
      </c>
      <c r="W81" s="59" t="str">
        <f t="shared" si="10"/>
        <v/>
      </c>
      <c r="X81" s="59" t="str">
        <f t="shared" si="10"/>
        <v/>
      </c>
      <c r="Y81" s="59">
        <f t="shared" si="10"/>
        <v>220.4473789044786</v>
      </c>
      <c r="Z81" s="59">
        <f t="shared" si="10"/>
        <v>937849.89642715361</v>
      </c>
      <c r="AA81" s="59">
        <f t="shared" si="10"/>
        <v>175390.92838624015</v>
      </c>
      <c r="AB81" s="59">
        <f t="shared" si="10"/>
        <v>19245.94068944918</v>
      </c>
      <c r="AC81" s="59">
        <f t="shared" si="10"/>
        <v>123816.44761976365</v>
      </c>
      <c r="AD81" s="59">
        <f t="shared" si="10"/>
        <v>525899.74338972545</v>
      </c>
      <c r="AE81" s="59">
        <f t="shared" si="10"/>
        <v>66.270292300296958</v>
      </c>
      <c r="AF81" s="59" t="str">
        <f t="shared" si="10"/>
        <v/>
      </c>
      <c r="AG81" s="59" t="str">
        <f t="shared" si="10"/>
        <v/>
      </c>
      <c r="AH81" s="59">
        <f t="shared" si="10"/>
        <v>623222.09018815251</v>
      </c>
      <c r="AI81" s="59">
        <f t="shared" si="10"/>
        <v>868784.85526506929</v>
      </c>
      <c r="AJ81" s="59" t="str">
        <f t="shared" si="10"/>
        <v/>
      </c>
      <c r="AK81" s="59" t="str">
        <f t="shared" si="10"/>
        <v/>
      </c>
      <c r="AL81" s="59" t="str">
        <f t="shared" si="10"/>
        <v/>
      </c>
      <c r="AM81" s="59" t="str">
        <f t="shared" si="10"/>
        <v/>
      </c>
      <c r="AN81" s="59" t="str">
        <f t="shared" si="10"/>
        <v/>
      </c>
      <c r="AO81" s="59" t="str">
        <f t="shared" si="10"/>
        <v/>
      </c>
      <c r="AP81" s="59" t="str">
        <f t="shared" si="10"/>
        <v/>
      </c>
      <c r="AQ81" s="59">
        <f t="shared" si="10"/>
        <v>5169447.9664239595</v>
      </c>
      <c r="AR81" s="70"/>
      <c r="AS81" s="59">
        <f>Índice!$F$52*'Datos Vida'!AU324</f>
        <v>5848956.7604955127</v>
      </c>
      <c r="AT81" s="60">
        <f t="shared" si="0"/>
        <v>-0.11617606727083862</v>
      </c>
    </row>
    <row r="82" spans="2:46" x14ac:dyDescent="0.2">
      <c r="B82" s="69" t="str">
        <f>'Vida Prima Directa'!B82</f>
        <v xml:space="preserve">F. Mixto o Dotal  </v>
      </c>
      <c r="C82" s="59" t="str">
        <f>IF(SUM(C16,C32,C48)=0,"",SUM(C16,C32,C48))</f>
        <v/>
      </c>
      <c r="D82" s="59" t="str">
        <f t="shared" ref="D82:AQ82" si="11">IF(SUM(D16,D32,D48)=0,"",SUM(D16,D32,D48))</f>
        <v/>
      </c>
      <c r="E82" s="59" t="str">
        <f t="shared" si="11"/>
        <v/>
      </c>
      <c r="F82" s="59" t="str">
        <f t="shared" si="11"/>
        <v/>
      </c>
      <c r="G82" s="59">
        <f t="shared" si="11"/>
        <v>2438.5970701590795</v>
      </c>
      <c r="H82" s="59" t="str">
        <f t="shared" si="11"/>
        <v/>
      </c>
      <c r="I82" s="59" t="str">
        <f t="shared" si="11"/>
        <v/>
      </c>
      <c r="J82" s="59" t="str">
        <f t="shared" si="11"/>
        <v/>
      </c>
      <c r="K82" s="59" t="str">
        <f t="shared" si="11"/>
        <v/>
      </c>
      <c r="L82" s="59">
        <f t="shared" si="11"/>
        <v>1763.1027560344919</v>
      </c>
      <c r="M82" s="59" t="str">
        <f t="shared" si="11"/>
        <v/>
      </c>
      <c r="N82" s="59" t="str">
        <f t="shared" si="11"/>
        <v/>
      </c>
      <c r="O82" s="59" t="str">
        <f t="shared" si="11"/>
        <v/>
      </c>
      <c r="P82" s="59" t="str">
        <f t="shared" si="11"/>
        <v/>
      </c>
      <c r="Q82" s="59">
        <f t="shared" si="11"/>
        <v>1137.583318393034</v>
      </c>
      <c r="R82" s="59">
        <f t="shared" si="11"/>
        <v>4562.8865270930855</v>
      </c>
      <c r="S82" s="59" t="str">
        <f t="shared" si="11"/>
        <v/>
      </c>
      <c r="T82" s="59" t="str">
        <f t="shared" si="11"/>
        <v/>
      </c>
      <c r="U82" s="59" t="str">
        <f t="shared" si="11"/>
        <v/>
      </c>
      <c r="V82" s="59" t="str">
        <f t="shared" si="11"/>
        <v/>
      </c>
      <c r="W82" s="59" t="str">
        <f t="shared" si="11"/>
        <v/>
      </c>
      <c r="X82" s="59">
        <f t="shared" si="11"/>
        <v>75073.695082492573</v>
      </c>
      <c r="Y82" s="59" t="str">
        <f t="shared" si="11"/>
        <v/>
      </c>
      <c r="Z82" s="59">
        <f t="shared" si="11"/>
        <v>5033.2763277276881</v>
      </c>
      <c r="AA82" s="59">
        <f t="shared" si="11"/>
        <v>132660.50389235909</v>
      </c>
      <c r="AB82" s="59">
        <f t="shared" si="11"/>
        <v>303.69348016670995</v>
      </c>
      <c r="AC82" s="59">
        <f t="shared" si="11"/>
        <v>16.839730332981006</v>
      </c>
      <c r="AD82" s="59" t="str">
        <f t="shared" si="11"/>
        <v/>
      </c>
      <c r="AE82" s="59">
        <f t="shared" si="11"/>
        <v>-14.968649184872003</v>
      </c>
      <c r="AF82" s="59" t="str">
        <f t="shared" si="11"/>
        <v/>
      </c>
      <c r="AG82" s="59" t="str">
        <f t="shared" si="11"/>
        <v/>
      </c>
      <c r="AH82" s="59">
        <f t="shared" si="11"/>
        <v>51921.515289964853</v>
      </c>
      <c r="AI82" s="59">
        <f t="shared" si="11"/>
        <v>30275.657880636591</v>
      </c>
      <c r="AJ82" s="59" t="str">
        <f t="shared" si="11"/>
        <v/>
      </c>
      <c r="AK82" s="59" t="str">
        <f t="shared" si="11"/>
        <v/>
      </c>
      <c r="AL82" s="59" t="str">
        <f t="shared" si="11"/>
        <v/>
      </c>
      <c r="AM82" s="59" t="str">
        <f t="shared" si="11"/>
        <v/>
      </c>
      <c r="AN82" s="59" t="str">
        <f t="shared" si="11"/>
        <v/>
      </c>
      <c r="AO82" s="59" t="str">
        <f t="shared" si="11"/>
        <v/>
      </c>
      <c r="AP82" s="59" t="str">
        <f t="shared" si="11"/>
        <v/>
      </c>
      <c r="AQ82" s="59">
        <f t="shared" si="11"/>
        <v>305172.38270617527</v>
      </c>
      <c r="AR82" s="70"/>
      <c r="AS82" s="59">
        <f>Índice!$F$52*'Datos Vida'!AU325</f>
        <v>331607.35254109983</v>
      </c>
      <c r="AT82" s="60">
        <f t="shared" si="0"/>
        <v>-7.9717683074135626E-2</v>
      </c>
    </row>
    <row r="83" spans="2:46" x14ac:dyDescent="0.2">
      <c r="B83" s="69" t="str">
        <f>'Vida Prima Directa'!B83</f>
        <v xml:space="preserve">G. Rentas Privadas y Otras Rentas  </v>
      </c>
      <c r="C83" s="59" t="str">
        <f>IF(SUM(C17,C33,C49)=0,"",SUM(C17,C33,C49))</f>
        <v/>
      </c>
      <c r="D83" s="59" t="str">
        <f t="shared" ref="D83:AQ83" si="12">IF(SUM(D17,D33,D49)=0,"",SUM(D17,D33,D49))</f>
        <v/>
      </c>
      <c r="E83" s="59" t="str">
        <f t="shared" si="12"/>
        <v/>
      </c>
      <c r="F83" s="59" t="str">
        <f t="shared" si="12"/>
        <v/>
      </c>
      <c r="G83" s="59">
        <f t="shared" si="12"/>
        <v>4797.7242210093837</v>
      </c>
      <c r="H83" s="59" t="str">
        <f t="shared" si="12"/>
        <v/>
      </c>
      <c r="I83" s="59" t="str">
        <f t="shared" si="12"/>
        <v/>
      </c>
      <c r="J83" s="59" t="str">
        <f t="shared" si="12"/>
        <v/>
      </c>
      <c r="K83" s="59" t="str">
        <f t="shared" si="12"/>
        <v/>
      </c>
      <c r="L83" s="59" t="str">
        <f t="shared" si="12"/>
        <v/>
      </c>
      <c r="M83" s="59" t="str">
        <f t="shared" si="12"/>
        <v/>
      </c>
      <c r="N83" s="59" t="str">
        <f t="shared" si="12"/>
        <v/>
      </c>
      <c r="O83" s="59" t="str">
        <f t="shared" si="12"/>
        <v/>
      </c>
      <c r="P83" s="59" t="str">
        <f t="shared" si="12"/>
        <v/>
      </c>
      <c r="Q83" s="59" t="str">
        <f t="shared" si="12"/>
        <v/>
      </c>
      <c r="R83" s="59">
        <f t="shared" si="12"/>
        <v>7192.7080905889043</v>
      </c>
      <c r="S83" s="59" t="str">
        <f t="shared" si="12"/>
        <v/>
      </c>
      <c r="T83" s="59" t="str">
        <f t="shared" si="12"/>
        <v/>
      </c>
      <c r="U83" s="59" t="str">
        <f t="shared" si="12"/>
        <v/>
      </c>
      <c r="V83" s="59" t="str">
        <f t="shared" si="12"/>
        <v/>
      </c>
      <c r="W83" s="59" t="str">
        <f t="shared" si="12"/>
        <v/>
      </c>
      <c r="X83" s="59" t="str">
        <f t="shared" si="12"/>
        <v/>
      </c>
      <c r="Y83" s="59" t="str">
        <f t="shared" si="12"/>
        <v/>
      </c>
      <c r="Z83" s="59">
        <f t="shared" si="12"/>
        <v>93675.405522819201</v>
      </c>
      <c r="AA83" s="59">
        <f t="shared" si="12"/>
        <v>114859.58216376588</v>
      </c>
      <c r="AB83" s="59" t="str">
        <f t="shared" si="12"/>
        <v/>
      </c>
      <c r="AC83" s="59" t="str">
        <f t="shared" si="12"/>
        <v/>
      </c>
      <c r="AD83" s="59">
        <f t="shared" si="12"/>
        <v>51500.998306841662</v>
      </c>
      <c r="AE83" s="59" t="str">
        <f t="shared" si="12"/>
        <v/>
      </c>
      <c r="AF83" s="59" t="str">
        <f t="shared" si="12"/>
        <v/>
      </c>
      <c r="AG83" s="59" t="str">
        <f t="shared" si="12"/>
        <v/>
      </c>
      <c r="AH83" s="59" t="str">
        <f t="shared" si="12"/>
        <v/>
      </c>
      <c r="AI83" s="59">
        <f t="shared" si="12"/>
        <v>71.441280200525469</v>
      </c>
      <c r="AJ83" s="59" t="str">
        <f t="shared" si="12"/>
        <v/>
      </c>
      <c r="AK83" s="59" t="str">
        <f t="shared" si="12"/>
        <v/>
      </c>
      <c r="AL83" s="59" t="str">
        <f t="shared" si="12"/>
        <v/>
      </c>
      <c r="AM83" s="59" t="str">
        <f t="shared" si="12"/>
        <v/>
      </c>
      <c r="AN83" s="59" t="str">
        <f t="shared" si="12"/>
        <v/>
      </c>
      <c r="AO83" s="59" t="str">
        <f t="shared" si="12"/>
        <v/>
      </c>
      <c r="AP83" s="59" t="str">
        <f t="shared" si="12"/>
        <v/>
      </c>
      <c r="AQ83" s="59">
        <f t="shared" si="12"/>
        <v>272097.85958522558</v>
      </c>
      <c r="AR83" s="70"/>
      <c r="AS83" s="59">
        <f>Índice!$F$52*'Datos Vida'!AU326</f>
        <v>264669.86928209709</v>
      </c>
      <c r="AT83" s="60">
        <f t="shared" si="0"/>
        <v>2.8065114942159797E-2</v>
      </c>
    </row>
    <row r="84" spans="2:46" x14ac:dyDescent="0.2">
      <c r="B84" s="69" t="str">
        <f>'Vida Prima Directa'!B84</f>
        <v>H. Seguros con Ahorro Previsional</v>
      </c>
      <c r="C84" s="59" t="str">
        <f>IF(SUM(C68:C69)=0,"",SUM(C68:C69))</f>
        <v/>
      </c>
      <c r="D84" s="59" t="str">
        <f t="shared" ref="D84:AQ84" si="13">IF(SUM(D68:D69)=0,"",SUM(D68:D69))</f>
        <v/>
      </c>
      <c r="E84" s="59" t="str">
        <f t="shared" si="13"/>
        <v/>
      </c>
      <c r="F84" s="59">
        <f t="shared" si="13"/>
        <v>1765.1439354687927</v>
      </c>
      <c r="G84" s="59">
        <f t="shared" si="13"/>
        <v>10817.366490705661</v>
      </c>
      <c r="H84" s="59" t="str">
        <f t="shared" si="13"/>
        <v/>
      </c>
      <c r="I84" s="59" t="str">
        <f t="shared" si="13"/>
        <v/>
      </c>
      <c r="J84" s="59" t="str">
        <f t="shared" si="13"/>
        <v/>
      </c>
      <c r="K84" s="59" t="str">
        <f t="shared" si="13"/>
        <v/>
      </c>
      <c r="L84" s="59">
        <f t="shared" si="13"/>
        <v>235377.78999461469</v>
      </c>
      <c r="M84" s="59" t="str">
        <f t="shared" si="13"/>
        <v/>
      </c>
      <c r="N84" s="59" t="str">
        <f t="shared" si="13"/>
        <v/>
      </c>
      <c r="O84" s="59" t="str">
        <f t="shared" si="13"/>
        <v/>
      </c>
      <c r="P84" s="59" t="str">
        <f t="shared" si="13"/>
        <v/>
      </c>
      <c r="Q84" s="59">
        <f t="shared" si="13"/>
        <v>553324.41791515972</v>
      </c>
      <c r="R84" s="59">
        <f t="shared" si="13"/>
        <v>595770.50611384271</v>
      </c>
      <c r="S84" s="59" t="str">
        <f t="shared" si="13"/>
        <v/>
      </c>
      <c r="T84" s="59" t="str">
        <f t="shared" si="13"/>
        <v/>
      </c>
      <c r="U84" s="59" t="str">
        <f t="shared" si="13"/>
        <v/>
      </c>
      <c r="V84" s="59" t="str">
        <f t="shared" si="13"/>
        <v/>
      </c>
      <c r="W84" s="59" t="str">
        <f t="shared" si="13"/>
        <v/>
      </c>
      <c r="X84" s="59" t="str">
        <f t="shared" si="13"/>
        <v/>
      </c>
      <c r="Y84" s="59" t="str">
        <f t="shared" si="13"/>
        <v/>
      </c>
      <c r="Z84" s="59">
        <f t="shared" si="13"/>
        <v>609596.06079584907</v>
      </c>
      <c r="AA84" s="59" t="str">
        <f t="shared" si="13"/>
        <v/>
      </c>
      <c r="AB84" s="59">
        <f t="shared" si="13"/>
        <v>65669.130937238166</v>
      </c>
      <c r="AC84" s="59" t="str">
        <f t="shared" si="13"/>
        <v/>
      </c>
      <c r="AD84" s="59">
        <f t="shared" si="13"/>
        <v>17015.850098503917</v>
      </c>
      <c r="AE84" s="59" t="str">
        <f t="shared" si="13"/>
        <v/>
      </c>
      <c r="AF84" s="59" t="str">
        <f t="shared" si="13"/>
        <v/>
      </c>
      <c r="AG84" s="59" t="str">
        <f t="shared" si="13"/>
        <v/>
      </c>
      <c r="AH84" s="59">
        <f t="shared" si="13"/>
        <v>331351.69963908551</v>
      </c>
      <c r="AI84" s="59">
        <f t="shared" si="13"/>
        <v>104894.95240139659</v>
      </c>
      <c r="AJ84" s="59" t="str">
        <f t="shared" si="13"/>
        <v/>
      </c>
      <c r="AK84" s="59">
        <f t="shared" si="13"/>
        <v>-29927.602767431079</v>
      </c>
      <c r="AL84" s="59" t="str">
        <f t="shared" si="13"/>
        <v/>
      </c>
      <c r="AM84" s="59" t="str">
        <f t="shared" si="13"/>
        <v/>
      </c>
      <c r="AN84" s="59" t="str">
        <f t="shared" si="13"/>
        <v/>
      </c>
      <c r="AO84" s="59" t="str">
        <f t="shared" si="13"/>
        <v/>
      </c>
      <c r="AP84" s="59" t="str">
        <f t="shared" si="13"/>
        <v/>
      </c>
      <c r="AQ84" s="59">
        <f t="shared" si="13"/>
        <v>2495655.315554434</v>
      </c>
      <c r="AR84" s="70"/>
      <c r="AS84" s="59">
        <f>Índice!$F$52*'Datos Vida'!AU327</f>
        <v>3112611.5745943873</v>
      </c>
      <c r="AT84" s="60">
        <f t="shared" si="0"/>
        <v>-0.1982117730575973</v>
      </c>
    </row>
    <row r="85" spans="2:46" x14ac:dyDescent="0.2">
      <c r="B85" s="69" t="str">
        <f>'Vida Prima Directa'!B85</f>
        <v xml:space="preserve">I. Dotal puro o Capital Diferido  </v>
      </c>
      <c r="C85" s="59" t="str">
        <f>IF(SUM(C18,C34,C50)=0,"",SUM(C18,C34,C50))</f>
        <v/>
      </c>
      <c r="D85" s="59" t="str">
        <f t="shared" ref="D85:AQ85" si="14">IF(SUM(D18,D34,D50)=0,"",SUM(D18,D34,D50))</f>
        <v/>
      </c>
      <c r="E85" s="59" t="str">
        <f t="shared" si="14"/>
        <v/>
      </c>
      <c r="F85" s="59" t="str">
        <f t="shared" si="14"/>
        <v/>
      </c>
      <c r="G85" s="59" t="str">
        <f t="shared" si="14"/>
        <v/>
      </c>
      <c r="H85" s="59" t="str">
        <f t="shared" si="14"/>
        <v/>
      </c>
      <c r="I85" s="59" t="str">
        <f t="shared" si="14"/>
        <v/>
      </c>
      <c r="J85" s="59" t="str">
        <f t="shared" si="14"/>
        <v/>
      </c>
      <c r="K85" s="59" t="str">
        <f t="shared" si="14"/>
        <v/>
      </c>
      <c r="L85" s="59">
        <f t="shared" si="14"/>
        <v>3186.349136257913</v>
      </c>
      <c r="M85" s="59" t="str">
        <f t="shared" si="14"/>
        <v/>
      </c>
      <c r="N85" s="59" t="str">
        <f t="shared" si="14"/>
        <v/>
      </c>
      <c r="O85" s="59" t="str">
        <f t="shared" si="14"/>
        <v/>
      </c>
      <c r="P85" s="59" t="str">
        <f t="shared" si="14"/>
        <v/>
      </c>
      <c r="Q85" s="59" t="str">
        <f t="shared" si="14"/>
        <v/>
      </c>
      <c r="R85" s="59" t="str">
        <f t="shared" si="14"/>
        <v/>
      </c>
      <c r="S85" s="59" t="str">
        <f t="shared" si="14"/>
        <v/>
      </c>
      <c r="T85" s="59" t="str">
        <f t="shared" si="14"/>
        <v/>
      </c>
      <c r="U85" s="59" t="str">
        <f t="shared" si="14"/>
        <v/>
      </c>
      <c r="V85" s="59" t="str">
        <f t="shared" si="14"/>
        <v/>
      </c>
      <c r="W85" s="59" t="str">
        <f t="shared" si="14"/>
        <v/>
      </c>
      <c r="X85" s="59" t="str">
        <f t="shared" si="14"/>
        <v/>
      </c>
      <c r="Y85" s="59" t="str">
        <f t="shared" si="14"/>
        <v/>
      </c>
      <c r="Z85" s="59" t="str">
        <f t="shared" si="14"/>
        <v/>
      </c>
      <c r="AA85" s="59" t="str">
        <f t="shared" si="14"/>
        <v/>
      </c>
      <c r="AB85" s="59" t="str">
        <f t="shared" si="14"/>
        <v/>
      </c>
      <c r="AC85" s="59" t="str">
        <f t="shared" si="14"/>
        <v/>
      </c>
      <c r="AD85" s="59" t="str">
        <f t="shared" si="14"/>
        <v/>
      </c>
      <c r="AE85" s="59" t="str">
        <f t="shared" si="14"/>
        <v/>
      </c>
      <c r="AF85" s="59" t="str">
        <f t="shared" si="14"/>
        <v/>
      </c>
      <c r="AG85" s="59" t="str">
        <f t="shared" si="14"/>
        <v/>
      </c>
      <c r="AH85" s="59" t="str">
        <f t="shared" si="14"/>
        <v/>
      </c>
      <c r="AI85" s="59" t="str">
        <f t="shared" si="14"/>
        <v/>
      </c>
      <c r="AJ85" s="59" t="str">
        <f t="shared" si="14"/>
        <v/>
      </c>
      <c r="AK85" s="59" t="str">
        <f t="shared" si="14"/>
        <v/>
      </c>
      <c r="AL85" s="59" t="str">
        <f t="shared" si="14"/>
        <v/>
      </c>
      <c r="AM85" s="59" t="str">
        <f t="shared" si="14"/>
        <v/>
      </c>
      <c r="AN85" s="59" t="str">
        <f t="shared" si="14"/>
        <v/>
      </c>
      <c r="AO85" s="59" t="str">
        <f t="shared" si="14"/>
        <v/>
      </c>
      <c r="AP85" s="59" t="str">
        <f t="shared" si="14"/>
        <v/>
      </c>
      <c r="AQ85" s="59">
        <f t="shared" si="14"/>
        <v>3186.349136257913</v>
      </c>
      <c r="AR85" s="70"/>
      <c r="AS85" s="59">
        <f>Índice!$F$52*'Datos Vida'!AU328</f>
        <v>3569.5128168725478</v>
      </c>
      <c r="AT85" s="60">
        <f t="shared" si="0"/>
        <v>-0.10734341078801513</v>
      </c>
    </row>
    <row r="86" spans="2:46" x14ac:dyDescent="0.2">
      <c r="B86" s="69" t="str">
        <f>'Vida Prima Directa'!B86</f>
        <v xml:space="preserve">J. SOAP  </v>
      </c>
      <c r="C86" s="59" t="str">
        <f>IF(SUM(C26,C42,C58)=0,"",SUM(C26,C42,C58))</f>
        <v/>
      </c>
      <c r="D86" s="59" t="str">
        <f t="shared" ref="D86:AQ86" si="15">IF(SUM(D26,D42,D58)=0,"",SUM(D26,D42,D58))</f>
        <v/>
      </c>
      <c r="E86" s="59" t="str">
        <f t="shared" si="15"/>
        <v/>
      </c>
      <c r="F86" s="59" t="str">
        <f t="shared" si="15"/>
        <v/>
      </c>
      <c r="G86" s="59" t="str">
        <f t="shared" si="15"/>
        <v/>
      </c>
      <c r="H86" s="59" t="str">
        <f t="shared" si="15"/>
        <v/>
      </c>
      <c r="I86" s="59" t="str">
        <f t="shared" si="15"/>
        <v/>
      </c>
      <c r="J86" s="59" t="str">
        <f t="shared" si="15"/>
        <v/>
      </c>
      <c r="K86" s="59" t="str">
        <f t="shared" si="15"/>
        <v/>
      </c>
      <c r="L86" s="59" t="str">
        <f t="shared" si="15"/>
        <v/>
      </c>
      <c r="M86" s="59" t="str">
        <f t="shared" si="15"/>
        <v/>
      </c>
      <c r="N86" s="59" t="str">
        <f t="shared" si="15"/>
        <v/>
      </c>
      <c r="O86" s="59" t="str">
        <f t="shared" si="15"/>
        <v/>
      </c>
      <c r="P86" s="59" t="str">
        <f t="shared" si="15"/>
        <v/>
      </c>
      <c r="Q86" s="59" t="str">
        <f t="shared" si="15"/>
        <v/>
      </c>
      <c r="R86" s="59" t="str">
        <f t="shared" si="15"/>
        <v/>
      </c>
      <c r="S86" s="59" t="str">
        <f t="shared" si="15"/>
        <v/>
      </c>
      <c r="T86" s="59" t="str">
        <f t="shared" si="15"/>
        <v/>
      </c>
      <c r="U86" s="59" t="str">
        <f t="shared" si="15"/>
        <v/>
      </c>
      <c r="V86" s="59" t="str">
        <f t="shared" si="15"/>
        <v/>
      </c>
      <c r="W86" s="59" t="str">
        <f t="shared" si="15"/>
        <v/>
      </c>
      <c r="X86" s="59" t="str">
        <f t="shared" si="15"/>
        <v/>
      </c>
      <c r="Y86" s="59" t="str">
        <f t="shared" si="15"/>
        <v/>
      </c>
      <c r="Z86" s="59" t="str">
        <f t="shared" si="15"/>
        <v/>
      </c>
      <c r="AA86" s="59">
        <f t="shared" si="15"/>
        <v>19515.342355119636</v>
      </c>
      <c r="AB86" s="59" t="str">
        <f t="shared" si="15"/>
        <v/>
      </c>
      <c r="AC86" s="59" t="str">
        <f t="shared" si="15"/>
        <v/>
      </c>
      <c r="AD86" s="59" t="str">
        <f t="shared" si="15"/>
        <v/>
      </c>
      <c r="AE86" s="59" t="str">
        <f t="shared" si="15"/>
        <v/>
      </c>
      <c r="AF86" s="59" t="str">
        <f t="shared" si="15"/>
        <v/>
      </c>
      <c r="AG86" s="59" t="str">
        <f t="shared" si="15"/>
        <v/>
      </c>
      <c r="AH86" s="59" t="str">
        <f t="shared" si="15"/>
        <v/>
      </c>
      <c r="AI86" s="59" t="str">
        <f t="shared" si="15"/>
        <v/>
      </c>
      <c r="AJ86" s="59" t="str">
        <f t="shared" si="15"/>
        <v/>
      </c>
      <c r="AK86" s="59" t="str">
        <f t="shared" si="15"/>
        <v/>
      </c>
      <c r="AL86" s="59" t="str">
        <f t="shared" si="15"/>
        <v/>
      </c>
      <c r="AM86" s="59" t="str">
        <f t="shared" si="15"/>
        <v/>
      </c>
      <c r="AN86" s="59" t="str">
        <f t="shared" si="15"/>
        <v/>
      </c>
      <c r="AO86" s="59" t="str">
        <f t="shared" si="15"/>
        <v/>
      </c>
      <c r="AP86" s="59" t="str">
        <f t="shared" si="15"/>
        <v/>
      </c>
      <c r="AQ86" s="59">
        <f t="shared" si="15"/>
        <v>19515.342355119636</v>
      </c>
      <c r="AR86" s="70"/>
      <c r="AS86" s="59">
        <f>Índice!$F$52*'Datos Vida'!AU329</f>
        <v>17140.263505919756</v>
      </c>
      <c r="AT86" s="60">
        <f t="shared" si="0"/>
        <v>0.13856723080013289</v>
      </c>
    </row>
    <row r="87" spans="2:46" x14ac:dyDescent="0.2">
      <c r="B87" s="69" t="str">
        <f>'Vida Prima Directa'!B87</f>
        <v xml:space="preserve">K. Otros  </v>
      </c>
      <c r="C87" s="59" t="str">
        <f>IF(SUM(C27,C43,C59)=0,"",SUM(C27,C43,C59))</f>
        <v/>
      </c>
      <c r="D87" s="59" t="str">
        <f t="shared" ref="D87:AQ87" si="16">IF(SUM(D27,D43,D59)=0,"",SUM(D27,D43,D59))</f>
        <v/>
      </c>
      <c r="E87" s="59" t="str">
        <f t="shared" si="16"/>
        <v/>
      </c>
      <c r="F87" s="59">
        <f t="shared" si="16"/>
        <v>57.629299361757212</v>
      </c>
      <c r="G87" s="59" t="str">
        <f t="shared" si="16"/>
        <v/>
      </c>
      <c r="H87" s="59" t="str">
        <f t="shared" si="16"/>
        <v/>
      </c>
      <c r="I87" s="59" t="str">
        <f t="shared" si="16"/>
        <v/>
      </c>
      <c r="J87" s="59" t="str">
        <f t="shared" si="16"/>
        <v/>
      </c>
      <c r="K87" s="59" t="str">
        <f t="shared" si="16"/>
        <v/>
      </c>
      <c r="L87" s="59" t="str">
        <f t="shared" si="16"/>
        <v/>
      </c>
      <c r="M87" s="59" t="str">
        <f t="shared" si="16"/>
        <v/>
      </c>
      <c r="N87" s="59" t="str">
        <f t="shared" si="16"/>
        <v/>
      </c>
      <c r="O87" s="59" t="str">
        <f t="shared" si="16"/>
        <v/>
      </c>
      <c r="P87" s="59" t="str">
        <f t="shared" si="16"/>
        <v/>
      </c>
      <c r="Q87" s="59" t="str">
        <f t="shared" si="16"/>
        <v/>
      </c>
      <c r="R87" s="59">
        <f t="shared" si="16"/>
        <v>677.16127732926645</v>
      </c>
      <c r="S87" s="59" t="str">
        <f t="shared" si="16"/>
        <v/>
      </c>
      <c r="T87" s="59" t="str">
        <f t="shared" si="16"/>
        <v/>
      </c>
      <c r="U87" s="59" t="str">
        <f t="shared" si="16"/>
        <v/>
      </c>
      <c r="V87" s="59" t="str">
        <f t="shared" si="16"/>
        <v/>
      </c>
      <c r="W87" s="59" t="str">
        <f t="shared" si="16"/>
        <v/>
      </c>
      <c r="X87" s="59" t="str">
        <f t="shared" si="16"/>
        <v/>
      </c>
      <c r="Y87" s="59" t="str">
        <f t="shared" si="16"/>
        <v/>
      </c>
      <c r="Z87" s="59">
        <f t="shared" si="16"/>
        <v>3.4019657238345463E-2</v>
      </c>
      <c r="AA87" s="59">
        <f t="shared" si="16"/>
        <v>51207.544743503699</v>
      </c>
      <c r="AB87" s="59" t="str">
        <f t="shared" si="16"/>
        <v/>
      </c>
      <c r="AC87" s="59" t="str">
        <f t="shared" si="16"/>
        <v/>
      </c>
      <c r="AD87" s="59" t="str">
        <f t="shared" si="16"/>
        <v/>
      </c>
      <c r="AE87" s="59" t="str">
        <f t="shared" si="16"/>
        <v/>
      </c>
      <c r="AF87" s="59" t="str">
        <f t="shared" si="16"/>
        <v/>
      </c>
      <c r="AG87" s="59" t="str">
        <f t="shared" si="16"/>
        <v/>
      </c>
      <c r="AH87" s="59" t="str">
        <f t="shared" si="16"/>
        <v/>
      </c>
      <c r="AI87" s="59" t="str">
        <f t="shared" si="16"/>
        <v/>
      </c>
      <c r="AJ87" s="59" t="str">
        <f t="shared" si="16"/>
        <v/>
      </c>
      <c r="AK87" s="59" t="str">
        <f t="shared" si="16"/>
        <v/>
      </c>
      <c r="AL87" s="59" t="str">
        <f t="shared" si="16"/>
        <v/>
      </c>
      <c r="AM87" s="59" t="str">
        <f t="shared" si="16"/>
        <v/>
      </c>
      <c r="AN87" s="59" t="str">
        <f t="shared" si="16"/>
        <v/>
      </c>
      <c r="AO87" s="59" t="str">
        <f t="shared" si="16"/>
        <v/>
      </c>
      <c r="AP87" s="59" t="str">
        <f t="shared" si="16"/>
        <v/>
      </c>
      <c r="AQ87" s="59">
        <f t="shared" si="16"/>
        <v>51942.369339851961</v>
      </c>
      <c r="AR87" s="70"/>
      <c r="AS87" s="59">
        <f>Índice!$F$52*'Datos Vida'!AU330</f>
        <v>51516.148636976854</v>
      </c>
      <c r="AT87" s="60">
        <f t="shared" si="0"/>
        <v>8.2735358553023275E-3</v>
      </c>
    </row>
    <row r="88" spans="2:46" x14ac:dyDescent="0.2">
      <c r="B88" s="69" t="str">
        <f>'Vida Prima Directa'!B88</f>
        <v>L. Rentas Vitalicias</v>
      </c>
      <c r="C88" s="59">
        <f>SUM(C89:C91)</f>
        <v>165876.24261050523</v>
      </c>
      <c r="D88" s="59">
        <f t="shared" ref="D88:AQ88" si="17">SUM(D89:D91)</f>
        <v>0</v>
      </c>
      <c r="E88" s="59">
        <f t="shared" si="17"/>
        <v>0</v>
      </c>
      <c r="F88" s="59">
        <f t="shared" si="17"/>
        <v>0</v>
      </c>
      <c r="G88" s="59">
        <f t="shared" si="17"/>
        <v>564372.64179988473</v>
      </c>
      <c r="H88" s="59">
        <f t="shared" si="17"/>
        <v>0</v>
      </c>
      <c r="I88" s="59">
        <f t="shared" si="17"/>
        <v>0</v>
      </c>
      <c r="J88" s="59">
        <f t="shared" si="17"/>
        <v>0</v>
      </c>
      <c r="K88" s="59">
        <f t="shared" si="17"/>
        <v>0</v>
      </c>
      <c r="L88" s="59">
        <f t="shared" si="17"/>
        <v>24573.691170231985</v>
      </c>
      <c r="M88" s="59">
        <f t="shared" si="17"/>
        <v>0</v>
      </c>
      <c r="N88" s="59">
        <f t="shared" si="17"/>
        <v>0</v>
      </c>
      <c r="O88" s="59">
        <f t="shared" si="17"/>
        <v>2036.5867805735511</v>
      </c>
      <c r="P88" s="59">
        <f t="shared" si="17"/>
        <v>0</v>
      </c>
      <c r="Q88" s="59">
        <f t="shared" si="17"/>
        <v>556973.80860608874</v>
      </c>
      <c r="R88" s="59">
        <f t="shared" si="17"/>
        <v>837664.62537383358</v>
      </c>
      <c r="S88" s="59">
        <f t="shared" si="17"/>
        <v>0</v>
      </c>
      <c r="T88" s="59">
        <f t="shared" si="17"/>
        <v>44177.076398284458</v>
      </c>
      <c r="U88" s="59">
        <f t="shared" si="17"/>
        <v>0</v>
      </c>
      <c r="V88" s="59">
        <f t="shared" si="17"/>
        <v>0</v>
      </c>
      <c r="W88" s="59">
        <f t="shared" si="17"/>
        <v>0</v>
      </c>
      <c r="X88" s="59">
        <f t="shared" si="17"/>
        <v>0</v>
      </c>
      <c r="Y88" s="59">
        <f t="shared" si="17"/>
        <v>0</v>
      </c>
      <c r="Z88" s="59">
        <f t="shared" si="17"/>
        <v>1699080.9589597061</v>
      </c>
      <c r="AA88" s="59">
        <f t="shared" si="17"/>
        <v>0</v>
      </c>
      <c r="AB88" s="59">
        <f t="shared" si="17"/>
        <v>0</v>
      </c>
      <c r="AC88" s="59">
        <f t="shared" si="17"/>
        <v>2018588.3747346895</v>
      </c>
      <c r="AD88" s="59">
        <f t="shared" si="17"/>
        <v>624154.94320928527</v>
      </c>
      <c r="AE88" s="59">
        <f t="shared" si="17"/>
        <v>30879.778953875131</v>
      </c>
      <c r="AF88" s="59">
        <f t="shared" si="17"/>
        <v>0</v>
      </c>
      <c r="AG88" s="59">
        <f t="shared" si="17"/>
        <v>0</v>
      </c>
      <c r="AH88" s="59">
        <f t="shared" si="17"/>
        <v>729073.67535109143</v>
      </c>
      <c r="AI88" s="59">
        <f t="shared" si="17"/>
        <v>0</v>
      </c>
      <c r="AJ88" s="59">
        <f t="shared" si="17"/>
        <v>0</v>
      </c>
      <c r="AK88" s="59">
        <f t="shared" si="17"/>
        <v>0</v>
      </c>
      <c r="AL88" s="59">
        <f t="shared" si="17"/>
        <v>0</v>
      </c>
      <c r="AM88" s="59">
        <f t="shared" si="17"/>
        <v>0</v>
      </c>
      <c r="AN88" s="59">
        <f t="shared" si="17"/>
        <v>0</v>
      </c>
      <c r="AO88" s="59">
        <f t="shared" si="17"/>
        <v>0</v>
      </c>
      <c r="AP88" s="59">
        <f t="shared" si="17"/>
        <v>0</v>
      </c>
      <c r="AQ88" s="59">
        <f t="shared" si="17"/>
        <v>7297452.4039480491</v>
      </c>
      <c r="AR88" s="70"/>
      <c r="AS88" s="59">
        <f>Índice!$F$52*'Datos Vida'!AU331</f>
        <v>17207263.722022865</v>
      </c>
      <c r="AT88" s="60">
        <f t="shared" si="0"/>
        <v>-0.57590860918762221</v>
      </c>
    </row>
    <row r="89" spans="2:46" x14ac:dyDescent="0.2">
      <c r="B89" s="214" t="str">
        <f>'Vida Prima Directa'!B89</f>
        <v>Rentas Vitalicias Vejez</v>
      </c>
      <c r="C89" s="59">
        <f>IF(SUM(C62:C63)=0,"",SUM(C62:C63))</f>
        <v>114633.38546278811</v>
      </c>
      <c r="D89" s="59" t="str">
        <f t="shared" ref="D89:AQ89" si="18">IF(SUM(D62:D63)=0,"",SUM(D62:D63))</f>
        <v/>
      </c>
      <c r="E89" s="59" t="str">
        <f t="shared" si="18"/>
        <v/>
      </c>
      <c r="F89" s="59" t="str">
        <f t="shared" si="18"/>
        <v/>
      </c>
      <c r="G89" s="59">
        <f t="shared" si="18"/>
        <v>391794.45867411105</v>
      </c>
      <c r="H89" s="59" t="str">
        <f t="shared" si="18"/>
        <v/>
      </c>
      <c r="I89" s="59" t="str">
        <f t="shared" si="18"/>
        <v/>
      </c>
      <c r="J89" s="59" t="str">
        <f t="shared" si="18"/>
        <v/>
      </c>
      <c r="K89" s="59" t="str">
        <f t="shared" si="18"/>
        <v/>
      </c>
      <c r="L89" s="59">
        <f t="shared" si="18"/>
        <v>14826.038781728859</v>
      </c>
      <c r="M89" s="59" t="str">
        <f t="shared" si="18"/>
        <v/>
      </c>
      <c r="N89" s="59" t="str">
        <f t="shared" si="18"/>
        <v/>
      </c>
      <c r="O89" s="59" t="str">
        <f t="shared" si="18"/>
        <v/>
      </c>
      <c r="P89" s="59" t="str">
        <f t="shared" si="18"/>
        <v/>
      </c>
      <c r="Q89" s="59">
        <f t="shared" si="18"/>
        <v>365366.25392884517</v>
      </c>
      <c r="R89" s="59">
        <f t="shared" si="18"/>
        <v>311904.97493261559</v>
      </c>
      <c r="S89" s="59" t="str">
        <f t="shared" si="18"/>
        <v/>
      </c>
      <c r="T89" s="59">
        <f t="shared" si="18"/>
        <v>32042.332700681109</v>
      </c>
      <c r="U89" s="59" t="str">
        <f t="shared" si="18"/>
        <v/>
      </c>
      <c r="V89" s="59" t="str">
        <f t="shared" si="18"/>
        <v/>
      </c>
      <c r="W89" s="59" t="str">
        <f t="shared" si="18"/>
        <v/>
      </c>
      <c r="X89" s="59" t="str">
        <f t="shared" si="18"/>
        <v/>
      </c>
      <c r="Y89" s="59" t="str">
        <f t="shared" si="18"/>
        <v/>
      </c>
      <c r="Z89" s="59">
        <f t="shared" si="18"/>
        <v>1194227.5105401403</v>
      </c>
      <c r="AA89" s="59" t="str">
        <f t="shared" si="18"/>
        <v/>
      </c>
      <c r="AB89" s="59" t="str">
        <f t="shared" si="18"/>
        <v/>
      </c>
      <c r="AC89" s="59">
        <f t="shared" si="18"/>
        <v>1533714.1947360025</v>
      </c>
      <c r="AD89" s="59">
        <f t="shared" si="18"/>
        <v>541674.7264904608</v>
      </c>
      <c r="AE89" s="59">
        <f t="shared" si="18"/>
        <v>11347.358730821845</v>
      </c>
      <c r="AF89" s="59" t="str">
        <f t="shared" si="18"/>
        <v/>
      </c>
      <c r="AG89" s="59" t="str">
        <f t="shared" si="18"/>
        <v/>
      </c>
      <c r="AH89" s="59">
        <f t="shared" si="18"/>
        <v>79.60599793772839</v>
      </c>
      <c r="AI89" s="59" t="str">
        <f t="shared" si="18"/>
        <v/>
      </c>
      <c r="AJ89" s="59" t="str">
        <f t="shared" si="18"/>
        <v/>
      </c>
      <c r="AK89" s="59" t="str">
        <f t="shared" si="18"/>
        <v/>
      </c>
      <c r="AL89" s="59" t="str">
        <f t="shared" si="18"/>
        <v/>
      </c>
      <c r="AM89" s="59" t="str">
        <f t="shared" si="18"/>
        <v/>
      </c>
      <c r="AN89" s="59" t="str">
        <f t="shared" si="18"/>
        <v/>
      </c>
      <c r="AO89" s="59" t="str">
        <f t="shared" si="18"/>
        <v/>
      </c>
      <c r="AP89" s="59" t="str">
        <f t="shared" si="18"/>
        <v/>
      </c>
      <c r="AQ89" s="59">
        <f t="shared" si="18"/>
        <v>4511610.840976133</v>
      </c>
      <c r="AR89" s="70"/>
      <c r="AS89" s="59">
        <f>Índice!$F$52*'Datos Vida'!AU332</f>
        <v>12504735.210749486</v>
      </c>
      <c r="AT89" s="60">
        <f t="shared" si="0"/>
        <v>-0.63920780688760193</v>
      </c>
    </row>
    <row r="90" spans="2:46" x14ac:dyDescent="0.2">
      <c r="B90" s="214" t="str">
        <f>'Vida Prima Directa'!B90</f>
        <v>Rentas Vitalicias Invalidez</v>
      </c>
      <c r="C90" s="59">
        <f>IF(SUM(C64:C65)=0,"",SUM(C64:C65))</f>
        <v>38579.754153545007</v>
      </c>
      <c r="D90" s="59" t="str">
        <f t="shared" ref="D90:AQ90" si="19">IF(SUM(D64:D65)=0,"",SUM(D64:D65))</f>
        <v/>
      </c>
      <c r="E90" s="59" t="str">
        <f t="shared" si="19"/>
        <v/>
      </c>
      <c r="F90" s="59" t="str">
        <f t="shared" si="19"/>
        <v/>
      </c>
      <c r="G90" s="59">
        <f t="shared" si="19"/>
        <v>131045.31860599693</v>
      </c>
      <c r="H90" s="59" t="str">
        <f t="shared" si="19"/>
        <v/>
      </c>
      <c r="I90" s="59" t="str">
        <f t="shared" si="19"/>
        <v/>
      </c>
      <c r="J90" s="59" t="str">
        <f t="shared" si="19"/>
        <v/>
      </c>
      <c r="K90" s="59" t="str">
        <f t="shared" si="19"/>
        <v/>
      </c>
      <c r="L90" s="59">
        <f t="shared" si="19"/>
        <v>9747.6523885031256</v>
      </c>
      <c r="M90" s="59" t="str">
        <f t="shared" si="19"/>
        <v/>
      </c>
      <c r="N90" s="59" t="str">
        <f t="shared" si="19"/>
        <v/>
      </c>
      <c r="O90" s="59">
        <f t="shared" si="19"/>
        <v>2036.5867805735511</v>
      </c>
      <c r="P90" s="59" t="str">
        <f t="shared" si="19"/>
        <v/>
      </c>
      <c r="Q90" s="59">
        <f t="shared" si="19"/>
        <v>174804.56557408001</v>
      </c>
      <c r="R90" s="59">
        <f t="shared" si="19"/>
        <v>355933.89572362707</v>
      </c>
      <c r="S90" s="59" t="str">
        <f t="shared" si="19"/>
        <v/>
      </c>
      <c r="T90" s="59">
        <f t="shared" si="19"/>
        <v>6380.1485774510229</v>
      </c>
      <c r="U90" s="59" t="str">
        <f t="shared" si="19"/>
        <v/>
      </c>
      <c r="V90" s="59" t="str">
        <f t="shared" si="19"/>
        <v/>
      </c>
      <c r="W90" s="59" t="str">
        <f t="shared" si="19"/>
        <v/>
      </c>
      <c r="X90" s="59" t="str">
        <f t="shared" si="19"/>
        <v/>
      </c>
      <c r="Y90" s="59" t="str">
        <f t="shared" si="19"/>
        <v/>
      </c>
      <c r="Z90" s="59">
        <f t="shared" si="19"/>
        <v>317980.88571538409</v>
      </c>
      <c r="AA90" s="59" t="str">
        <f t="shared" si="19"/>
        <v/>
      </c>
      <c r="AB90" s="59" t="str">
        <f t="shared" si="19"/>
        <v/>
      </c>
      <c r="AC90" s="59">
        <f t="shared" si="19"/>
        <v>397710.17089094425</v>
      </c>
      <c r="AD90" s="59">
        <f t="shared" si="19"/>
        <v>55905.625388461965</v>
      </c>
      <c r="AE90" s="59">
        <f t="shared" si="19"/>
        <v>18176.702862447983</v>
      </c>
      <c r="AF90" s="59" t="str">
        <f t="shared" si="19"/>
        <v/>
      </c>
      <c r="AG90" s="59" t="str">
        <f t="shared" si="19"/>
        <v/>
      </c>
      <c r="AH90" s="59">
        <f t="shared" si="19"/>
        <v>728994.0693531537</v>
      </c>
      <c r="AI90" s="59" t="str">
        <f t="shared" si="19"/>
        <v/>
      </c>
      <c r="AJ90" s="59" t="str">
        <f t="shared" si="19"/>
        <v/>
      </c>
      <c r="AK90" s="59" t="str">
        <f t="shared" si="19"/>
        <v/>
      </c>
      <c r="AL90" s="59" t="str">
        <f t="shared" si="19"/>
        <v/>
      </c>
      <c r="AM90" s="59" t="str">
        <f t="shared" si="19"/>
        <v/>
      </c>
      <c r="AN90" s="59" t="str">
        <f t="shared" si="19"/>
        <v/>
      </c>
      <c r="AO90" s="59" t="str">
        <f t="shared" si="19"/>
        <v/>
      </c>
      <c r="AP90" s="59" t="str">
        <f t="shared" si="19"/>
        <v/>
      </c>
      <c r="AQ90" s="59">
        <f t="shared" si="19"/>
        <v>2237295.3760141688</v>
      </c>
      <c r="AR90" s="70"/>
      <c r="AS90" s="59">
        <f>Índice!$F$52*'Datos Vida'!AU333</f>
        <v>3760836.8365582121</v>
      </c>
      <c r="AT90" s="60">
        <f t="shared" si="0"/>
        <v>-0.40510703515080859</v>
      </c>
    </row>
    <row r="91" spans="2:46" x14ac:dyDescent="0.2">
      <c r="B91" s="214" t="str">
        <f>'Vida Prima Directa'!B91</f>
        <v>Rentas Vitalicias Sobrevivencia</v>
      </c>
      <c r="C91" s="59">
        <f>IF(SUM(C66)=0,"",SUM(C66))</f>
        <v>12663.102994172094</v>
      </c>
      <c r="D91" s="59" t="str">
        <f t="shared" ref="D91:AQ91" si="20">IF(SUM(D66)=0,"",SUM(D66))</f>
        <v/>
      </c>
      <c r="E91" s="59" t="str">
        <f t="shared" si="20"/>
        <v/>
      </c>
      <c r="F91" s="59" t="str">
        <f t="shared" si="20"/>
        <v/>
      </c>
      <c r="G91" s="59">
        <f t="shared" si="20"/>
        <v>41532.86451977682</v>
      </c>
      <c r="H91" s="59" t="str">
        <f t="shared" si="20"/>
        <v/>
      </c>
      <c r="I91" s="59" t="str">
        <f t="shared" si="20"/>
        <v/>
      </c>
      <c r="J91" s="59" t="str">
        <f t="shared" si="20"/>
        <v/>
      </c>
      <c r="K91" s="59" t="str">
        <f t="shared" si="20"/>
        <v/>
      </c>
      <c r="L91" s="59" t="str">
        <f t="shared" si="20"/>
        <v/>
      </c>
      <c r="M91" s="59" t="str">
        <f t="shared" si="20"/>
        <v/>
      </c>
      <c r="N91" s="59" t="str">
        <f t="shared" si="20"/>
        <v/>
      </c>
      <c r="O91" s="59" t="str">
        <f t="shared" si="20"/>
        <v/>
      </c>
      <c r="P91" s="59" t="str">
        <f t="shared" si="20"/>
        <v/>
      </c>
      <c r="Q91" s="59">
        <f t="shared" si="20"/>
        <v>16802.989103163593</v>
      </c>
      <c r="R91" s="59">
        <f t="shared" si="20"/>
        <v>169825.75471759093</v>
      </c>
      <c r="S91" s="59" t="str">
        <f t="shared" si="20"/>
        <v/>
      </c>
      <c r="T91" s="59">
        <f t="shared" si="20"/>
        <v>5754.5951201523267</v>
      </c>
      <c r="U91" s="59" t="str">
        <f t="shared" si="20"/>
        <v/>
      </c>
      <c r="V91" s="59" t="str">
        <f t="shared" si="20"/>
        <v/>
      </c>
      <c r="W91" s="59" t="str">
        <f t="shared" si="20"/>
        <v/>
      </c>
      <c r="X91" s="59" t="str">
        <f t="shared" si="20"/>
        <v/>
      </c>
      <c r="Y91" s="59" t="str">
        <f t="shared" si="20"/>
        <v/>
      </c>
      <c r="Z91" s="59">
        <f t="shared" si="20"/>
        <v>186872.56270418174</v>
      </c>
      <c r="AA91" s="59" t="str">
        <f t="shared" si="20"/>
        <v/>
      </c>
      <c r="AB91" s="59" t="str">
        <f t="shared" si="20"/>
        <v/>
      </c>
      <c r="AC91" s="59">
        <f t="shared" si="20"/>
        <v>87164.009107742648</v>
      </c>
      <c r="AD91" s="59">
        <f t="shared" si="20"/>
        <v>26574.591330362513</v>
      </c>
      <c r="AE91" s="59">
        <f t="shared" si="20"/>
        <v>1355.717360605305</v>
      </c>
      <c r="AF91" s="59" t="str">
        <f t="shared" si="20"/>
        <v/>
      </c>
      <c r="AG91" s="59" t="str">
        <f t="shared" si="20"/>
        <v/>
      </c>
      <c r="AH91" s="59" t="str">
        <f t="shared" si="20"/>
        <v/>
      </c>
      <c r="AI91" s="59" t="str">
        <f t="shared" si="20"/>
        <v/>
      </c>
      <c r="AJ91" s="59" t="str">
        <f t="shared" si="20"/>
        <v/>
      </c>
      <c r="AK91" s="59" t="str">
        <f t="shared" si="20"/>
        <v/>
      </c>
      <c r="AL91" s="59" t="str">
        <f t="shared" si="20"/>
        <v/>
      </c>
      <c r="AM91" s="59" t="str">
        <f t="shared" si="20"/>
        <v/>
      </c>
      <c r="AN91" s="59" t="str">
        <f t="shared" si="20"/>
        <v/>
      </c>
      <c r="AO91" s="59" t="str">
        <f t="shared" si="20"/>
        <v/>
      </c>
      <c r="AP91" s="59" t="str">
        <f t="shared" si="20"/>
        <v/>
      </c>
      <c r="AQ91" s="59">
        <f t="shared" si="20"/>
        <v>548546.18695774791</v>
      </c>
      <c r="AR91" s="70"/>
      <c r="AS91" s="59">
        <f>Índice!$F$52*'Datos Vida'!AU334</f>
        <v>941691.67471516703</v>
      </c>
      <c r="AT91" s="60">
        <f t="shared" si="0"/>
        <v>-0.41748854568172078</v>
      </c>
    </row>
    <row r="92" spans="2:46" x14ac:dyDescent="0.2">
      <c r="B92" s="69" t="str">
        <f>'Vida Prima Directa'!B92</f>
        <v>M. Seguro de AFP + Inv. y Sobr.</v>
      </c>
      <c r="C92" s="59">
        <f>IF(SUM(C61,C67)=0,"",SUM(C61,C67))</f>
        <v>778632.35534756701</v>
      </c>
      <c r="D92" s="59" t="str">
        <f t="shared" ref="D92:AQ92" si="21">IF(SUM(D61,D67)=0,"",SUM(D61,D67))</f>
        <v/>
      </c>
      <c r="E92" s="59">
        <f t="shared" si="21"/>
        <v>78.245211648194569</v>
      </c>
      <c r="F92" s="59" t="str">
        <f t="shared" si="21"/>
        <v/>
      </c>
      <c r="G92" s="59">
        <f t="shared" si="21"/>
        <v>451.71300881075103</v>
      </c>
      <c r="H92" s="59">
        <f t="shared" si="21"/>
        <v>838.65259023969236</v>
      </c>
      <c r="I92" s="59" t="str">
        <f t="shared" si="21"/>
        <v/>
      </c>
      <c r="J92" s="59">
        <f t="shared" si="21"/>
        <v>892064.06445772504</v>
      </c>
      <c r="K92" s="59" t="str">
        <f t="shared" si="21"/>
        <v/>
      </c>
      <c r="L92" s="59">
        <f t="shared" si="21"/>
        <v>8802.96052665151</v>
      </c>
      <c r="M92" s="59" t="str">
        <f t="shared" si="21"/>
        <v/>
      </c>
      <c r="N92" s="59" t="str">
        <f t="shared" si="21"/>
        <v/>
      </c>
      <c r="O92" s="59">
        <f t="shared" si="21"/>
        <v>337617.67824684462</v>
      </c>
      <c r="P92" s="59" t="str">
        <f t="shared" si="21"/>
        <v/>
      </c>
      <c r="Q92" s="59">
        <f t="shared" si="21"/>
        <v>458876.69813371566</v>
      </c>
      <c r="R92" s="59">
        <f t="shared" si="21"/>
        <v>1920009.4438568496</v>
      </c>
      <c r="S92" s="59" t="str">
        <f t="shared" si="21"/>
        <v/>
      </c>
      <c r="T92" s="59">
        <f t="shared" si="21"/>
        <v>445348.33917734347</v>
      </c>
      <c r="U92" s="59" t="str">
        <f t="shared" si="21"/>
        <v/>
      </c>
      <c r="V92" s="59" t="str">
        <f t="shared" si="21"/>
        <v/>
      </c>
      <c r="W92" s="59" t="str">
        <f t="shared" si="21"/>
        <v/>
      </c>
      <c r="X92" s="59" t="str">
        <f t="shared" si="21"/>
        <v/>
      </c>
      <c r="Y92" s="59" t="str">
        <f t="shared" si="21"/>
        <v/>
      </c>
      <c r="Z92" s="59">
        <f t="shared" si="21"/>
        <v>510.19279960346694</v>
      </c>
      <c r="AA92" s="59" t="str">
        <f t="shared" si="21"/>
        <v/>
      </c>
      <c r="AB92" s="59">
        <f t="shared" si="21"/>
        <v>1211508.6799454461</v>
      </c>
      <c r="AC92" s="59">
        <f t="shared" si="21"/>
        <v>9498.9006547763438</v>
      </c>
      <c r="AD92" s="59" t="str">
        <f t="shared" si="21"/>
        <v/>
      </c>
      <c r="AE92" s="59">
        <f t="shared" si="21"/>
        <v>15.75110130135395</v>
      </c>
      <c r="AF92" s="59">
        <f t="shared" si="21"/>
        <v>764048.74064331863</v>
      </c>
      <c r="AG92" s="59">
        <f t="shared" si="21"/>
        <v>448238.00288282579</v>
      </c>
      <c r="AH92" s="59">
        <f t="shared" si="21"/>
        <v>75.081383525028443</v>
      </c>
      <c r="AI92" s="59" t="str">
        <f t="shared" si="21"/>
        <v/>
      </c>
      <c r="AJ92" s="59" t="str">
        <f t="shared" si="21"/>
        <v/>
      </c>
      <c r="AK92" s="59" t="str">
        <f t="shared" si="21"/>
        <v/>
      </c>
      <c r="AL92" s="59" t="str">
        <f t="shared" si="21"/>
        <v/>
      </c>
      <c r="AM92" s="59" t="str">
        <f t="shared" si="21"/>
        <v/>
      </c>
      <c r="AN92" s="59" t="str">
        <f t="shared" si="21"/>
        <v/>
      </c>
      <c r="AO92" s="59" t="str">
        <f t="shared" si="21"/>
        <v/>
      </c>
      <c r="AP92" s="59" t="str">
        <f t="shared" si="21"/>
        <v/>
      </c>
      <c r="AQ92" s="59">
        <f t="shared" si="21"/>
        <v>7276615.4999681925</v>
      </c>
      <c r="AR92" s="70"/>
      <c r="AS92" s="59">
        <f>Índice!$F$52*'Datos Vida'!AU335</f>
        <v>5092356.52397101</v>
      </c>
      <c r="AT92" s="60">
        <f t="shared" si="0"/>
        <v>0.42892891841239389</v>
      </c>
    </row>
    <row r="93" spans="2:46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</row>
    <row r="94" spans="2:46" hidden="1" x14ac:dyDescent="0.2">
      <c r="B94" s="39" t="s">
        <v>92</v>
      </c>
      <c r="C94" s="40">
        <f>INDEX(Benchmark!$D$54:$D$93,COLUMNS(Benchmark!$D$54:D93),)</f>
        <v>1</v>
      </c>
      <c r="D94" s="40">
        <f>INDEX(Benchmark!$D$54:$D$93,COLUMNS(Benchmark!$D$54:E93),)</f>
        <v>1</v>
      </c>
      <c r="E94" s="40">
        <f>INDEX(Benchmark!$D$54:$D$93,COLUMNS(Benchmark!$D$54:F93),)</f>
        <v>1</v>
      </c>
      <c r="F94" s="40">
        <f>INDEX(Benchmark!$D$54:$D$93,COLUMNS(Benchmark!$D$54:G93),)</f>
        <v>1</v>
      </c>
      <c r="G94" s="40">
        <f>INDEX(Benchmark!$D$54:$D$93,COLUMNS(Benchmark!$D$54:H93),)</f>
        <v>1</v>
      </c>
      <c r="H94" s="40">
        <f>INDEX(Benchmark!$D$54:$D$93,COLUMNS(Benchmark!$D$54:I93),)</f>
        <v>1</v>
      </c>
      <c r="I94" s="40">
        <f>INDEX(Benchmark!$D$54:$D$93,COLUMNS(Benchmark!$D$54:J93),)</f>
        <v>1</v>
      </c>
      <c r="J94" s="40">
        <f>INDEX(Benchmark!$D$54:$D$93,COLUMNS(Benchmark!$D$54:K93),)</f>
        <v>1</v>
      </c>
      <c r="K94" s="40">
        <f>INDEX(Benchmark!$D$54:$D$93,COLUMNS(Benchmark!$D$54:L93),)</f>
        <v>1</v>
      </c>
      <c r="L94" s="40">
        <f>INDEX(Benchmark!$D$54:$D$93,COLUMNS(Benchmark!$D$54:M93),)</f>
        <v>1</v>
      </c>
      <c r="M94" s="40">
        <f>INDEX(Benchmark!$D$54:$D$93,COLUMNS(Benchmark!$D$54:N93),)</f>
        <v>1</v>
      </c>
      <c r="N94" s="40">
        <f>INDEX(Benchmark!$D$54:$D$93,COLUMNS(Benchmark!$D$54:O93),)</f>
        <v>1</v>
      </c>
      <c r="O94" s="40">
        <f>INDEX(Benchmark!$D$54:$D$93,COLUMNS(Benchmark!$D$54:P93),)</f>
        <v>1</v>
      </c>
      <c r="P94" s="40">
        <f>INDEX(Benchmark!$D$54:$D$93,COLUMNS(Benchmark!$D$54:Q93),)</f>
        <v>1</v>
      </c>
      <c r="Q94" s="40">
        <f>INDEX(Benchmark!$D$54:$D$93,COLUMNS(Benchmark!$D$54:R93),)</f>
        <v>1</v>
      </c>
      <c r="R94" s="40">
        <f>INDEX(Benchmark!$D$54:$D$93,COLUMNS(Benchmark!$D$54:S93),)</f>
        <v>1</v>
      </c>
      <c r="S94" s="40">
        <f>INDEX(Benchmark!$D$54:$D$93,COLUMNS(Benchmark!$D$54:T93),)</f>
        <v>1</v>
      </c>
      <c r="T94" s="40">
        <f>INDEX(Benchmark!$D$54:$D$93,COLUMNS(Benchmark!$D$54:U93),)</f>
        <v>1</v>
      </c>
      <c r="U94" s="40">
        <f>INDEX(Benchmark!$D$54:$D$93,COLUMNS(Benchmark!$D$54:V93),)</f>
        <v>1</v>
      </c>
      <c r="V94" s="40">
        <f>INDEX(Benchmark!$D$54:$D$93,COLUMNS(Benchmark!$D$54:W93),)</f>
        <v>1</v>
      </c>
      <c r="W94" s="40">
        <f>INDEX(Benchmark!$D$54:$D$93,COLUMNS(Benchmark!$D$54:X93),)</f>
        <v>1</v>
      </c>
      <c r="X94" s="40">
        <f>INDEX(Benchmark!$D$54:$D$93,COLUMNS(Benchmark!$D$54:Y93),)</f>
        <v>1</v>
      </c>
      <c r="Y94" s="40">
        <f>INDEX(Benchmark!$D$54:$D$93,COLUMNS(Benchmark!$D$54:Z93),)</f>
        <v>1</v>
      </c>
      <c r="Z94" s="40">
        <f>INDEX(Benchmark!$D$54:$D$93,COLUMNS(Benchmark!$D$54:AA93),)</f>
        <v>1</v>
      </c>
      <c r="AA94" s="40">
        <f>INDEX(Benchmark!$D$54:$D$93,COLUMNS(Benchmark!$D$54:AB93),)</f>
        <v>1</v>
      </c>
      <c r="AB94" s="40">
        <f>INDEX(Benchmark!$D$54:$D$93,COLUMNS(Benchmark!$D$54:AC93),)</f>
        <v>1</v>
      </c>
      <c r="AC94" s="40">
        <f>INDEX(Benchmark!$D$54:$D$93,COLUMNS(Benchmark!$D$54:AD93),)</f>
        <v>1</v>
      </c>
      <c r="AD94" s="40">
        <f>INDEX(Benchmark!$D$54:$D$93,COLUMNS(Benchmark!$D$54:AE93),)</f>
        <v>1</v>
      </c>
      <c r="AE94" s="40">
        <f>INDEX(Benchmark!$D$54:$D$93,COLUMNS(Benchmark!$D$54:AF93),)</f>
        <v>1</v>
      </c>
      <c r="AF94" s="40">
        <f>INDEX(Benchmark!$D$54:$D$93,COLUMNS(Benchmark!$D$54:AG93),)</f>
        <v>1</v>
      </c>
      <c r="AG94" s="40">
        <f>INDEX(Benchmark!$D$54:$D$93,COLUMNS(Benchmark!$D$54:AH93),)</f>
        <v>1</v>
      </c>
      <c r="AH94" s="40">
        <f>INDEX(Benchmark!$D$54:$D$93,COLUMNS(Benchmark!$D$54:AI93),)</f>
        <v>1</v>
      </c>
      <c r="AI94" s="40">
        <f>INDEX(Benchmark!$D$54:$D$93,COLUMNS(Benchmark!$D$54:AJ93),)</f>
        <v>1</v>
      </c>
      <c r="AJ94" s="40">
        <f>INDEX(Benchmark!$D$54:$D$93,COLUMNS(Benchmark!$D$54:AK93),)</f>
        <v>1</v>
      </c>
      <c r="AK94" s="40">
        <f>INDEX(Benchmark!$D$54:$D$93,COLUMNS(Benchmark!$D$54:AL93),)</f>
        <v>1</v>
      </c>
      <c r="AL94" s="40">
        <f>INDEX(Benchmark!$D$54:$D$93,COLUMNS(Benchmark!$D$54:AM93),)</f>
        <v>0</v>
      </c>
      <c r="AM94" s="40">
        <f>INDEX(Benchmark!$D$54:$D$93,COLUMNS(Benchmark!$D$54:AN93),)</f>
        <v>0</v>
      </c>
      <c r="AN94" s="40">
        <f>INDEX(Benchmark!$D$54:$D$93,COLUMNS(Benchmark!$D$54:AO93),)</f>
        <v>0</v>
      </c>
      <c r="AO94" s="40">
        <f>INDEX(Benchmark!$D$54:$D$93,COLUMNS(Benchmark!$D$54:AP93),)</f>
        <v>0</v>
      </c>
      <c r="AP94" s="40">
        <f>INDEX(Benchmark!$D$54:$D$93,COLUMNS(Benchmark!$D$54:AQ93),)</f>
        <v>0</v>
      </c>
      <c r="AQ94" s="29"/>
      <c r="AR94" s="29"/>
      <c r="AS94" s="29"/>
      <c r="AT94" s="29"/>
    </row>
    <row r="95" spans="2:46" hidden="1" x14ac:dyDescent="0.2">
      <c r="B95" s="29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29"/>
      <c r="AR95" s="29"/>
      <c r="AS95" s="29"/>
      <c r="AT95" s="29"/>
    </row>
    <row r="96" spans="2:46" hidden="1" x14ac:dyDescent="0.2">
      <c r="B96" s="39" t="s">
        <v>93</v>
      </c>
      <c r="C96" s="40">
        <f>IFERROR(RANK(C98,$C$98:$AP$98,0),"")</f>
        <v>15</v>
      </c>
      <c r="D96" s="40">
        <f t="shared" ref="D96:AP96" si="22">IFERROR(RANK(D98,$C$98:$AP$98,0),"")</f>
        <v>30</v>
      </c>
      <c r="E96" s="40">
        <f t="shared" si="22"/>
        <v>11</v>
      </c>
      <c r="F96" s="40">
        <f t="shared" si="22"/>
        <v>13</v>
      </c>
      <c r="G96" s="40">
        <f t="shared" si="22"/>
        <v>7</v>
      </c>
      <c r="H96" s="40">
        <f t="shared" si="22"/>
        <v>10</v>
      </c>
      <c r="I96" s="40">
        <f t="shared" si="22"/>
        <v>27</v>
      </c>
      <c r="J96" s="40">
        <f t="shared" si="22"/>
        <v>9</v>
      </c>
      <c r="K96" s="40">
        <f t="shared" si="22"/>
        <v>22</v>
      </c>
      <c r="L96" s="40">
        <f t="shared" si="22"/>
        <v>5</v>
      </c>
      <c r="M96" s="40">
        <f t="shared" si="22"/>
        <v>32</v>
      </c>
      <c r="N96" s="40">
        <f t="shared" si="22"/>
        <v>24</v>
      </c>
      <c r="O96" s="40">
        <f t="shared" si="22"/>
        <v>23</v>
      </c>
      <c r="P96" s="40">
        <f t="shared" si="22"/>
        <v>28</v>
      </c>
      <c r="Q96" s="40">
        <f t="shared" si="22"/>
        <v>6</v>
      </c>
      <c r="R96" s="40">
        <f t="shared" si="22"/>
        <v>2</v>
      </c>
      <c r="S96" s="40">
        <f t="shared" si="22"/>
        <v>34</v>
      </c>
      <c r="T96" s="40">
        <f t="shared" si="22"/>
        <v>20</v>
      </c>
      <c r="U96" s="40">
        <f t="shared" si="22"/>
        <v>29</v>
      </c>
      <c r="V96" s="40">
        <f t="shared" si="22"/>
        <v>33</v>
      </c>
      <c r="W96" s="40">
        <f t="shared" si="22"/>
        <v>35</v>
      </c>
      <c r="X96" s="40">
        <f t="shared" si="22"/>
        <v>25</v>
      </c>
      <c r="Y96" s="40">
        <f t="shared" si="22"/>
        <v>26</v>
      </c>
      <c r="Z96" s="40">
        <f t="shared" si="22"/>
        <v>1</v>
      </c>
      <c r="AA96" s="40">
        <f t="shared" si="22"/>
        <v>17</v>
      </c>
      <c r="AB96" s="40">
        <f t="shared" si="22"/>
        <v>8</v>
      </c>
      <c r="AC96" s="40">
        <f t="shared" si="22"/>
        <v>4</v>
      </c>
      <c r="AD96" s="40">
        <f t="shared" si="22"/>
        <v>12</v>
      </c>
      <c r="AE96" s="40">
        <f t="shared" si="22"/>
        <v>31</v>
      </c>
      <c r="AF96" s="40">
        <f t="shared" si="22"/>
        <v>16</v>
      </c>
      <c r="AG96" s="40">
        <f t="shared" si="22"/>
        <v>18</v>
      </c>
      <c r="AH96" s="40">
        <f t="shared" si="22"/>
        <v>3</v>
      </c>
      <c r="AI96" s="40">
        <f t="shared" si="22"/>
        <v>14</v>
      </c>
      <c r="AJ96" s="40">
        <f t="shared" si="22"/>
        <v>21</v>
      </c>
      <c r="AK96" s="40">
        <f t="shared" si="22"/>
        <v>19</v>
      </c>
      <c r="AL96" s="40" t="str">
        <f t="shared" si="22"/>
        <v/>
      </c>
      <c r="AM96" s="40" t="str">
        <f t="shared" si="22"/>
        <v/>
      </c>
      <c r="AN96" s="40" t="str">
        <f t="shared" si="22"/>
        <v/>
      </c>
      <c r="AO96" s="40" t="str">
        <f t="shared" si="22"/>
        <v/>
      </c>
      <c r="AP96" s="40" t="str">
        <f t="shared" si="22"/>
        <v/>
      </c>
      <c r="AQ96" s="29"/>
      <c r="AR96" s="29"/>
      <c r="AS96" s="29"/>
      <c r="AT96" s="29"/>
    </row>
    <row r="97" spans="2:57" hidden="1" x14ac:dyDescent="0.2">
      <c r="B97" s="29"/>
      <c r="C97" s="40" t="str">
        <f>C11</f>
        <v>4 Life Seguros</v>
      </c>
      <c r="D97" s="40" t="str">
        <f t="shared" ref="D97:AP97" si="23">D11</f>
        <v>Alemana Seguros</v>
      </c>
      <c r="E97" s="40" t="str">
        <f t="shared" si="23"/>
        <v>BanChile</v>
      </c>
      <c r="F97" s="40" t="str">
        <f t="shared" si="23"/>
        <v>BCI Seguros Vida</v>
      </c>
      <c r="G97" s="40" t="str">
        <f t="shared" si="23"/>
        <v>BICE Vida</v>
      </c>
      <c r="H97" s="40" t="str">
        <f t="shared" si="23"/>
        <v>BNP Paribas Cardif</v>
      </c>
      <c r="I97" s="40" t="str">
        <f t="shared" si="23"/>
        <v>Bupa</v>
      </c>
      <c r="J97" s="40" t="str">
        <f t="shared" si="23"/>
        <v>Cámara</v>
      </c>
      <c r="K97" s="40" t="str">
        <f t="shared" si="23"/>
        <v>CF Seguros de Vida</v>
      </c>
      <c r="L97" s="40" t="str">
        <f t="shared" si="23"/>
        <v>Chilena Consolidada</v>
      </c>
      <c r="M97" s="40" t="str">
        <f t="shared" si="23"/>
        <v>Chubb Vida</v>
      </c>
      <c r="N97" s="40" t="str">
        <f t="shared" si="23"/>
        <v>CLC</v>
      </c>
      <c r="O97" s="40" t="str">
        <f t="shared" si="23"/>
        <v>CN Life</v>
      </c>
      <c r="P97" s="40" t="str">
        <f t="shared" si="23"/>
        <v>Colmena Seguros</v>
      </c>
      <c r="Q97" s="40" t="str">
        <f t="shared" si="23"/>
        <v>Confuturo</v>
      </c>
      <c r="R97" s="40" t="str">
        <f t="shared" si="23"/>
        <v>Consorcio Nacional</v>
      </c>
      <c r="S97" s="40" t="str">
        <f t="shared" si="23"/>
        <v>Divina Pastora</v>
      </c>
      <c r="T97" s="40" t="str">
        <f t="shared" si="23"/>
        <v>EuroAmérica</v>
      </c>
      <c r="U97" s="40" t="str">
        <f t="shared" si="23"/>
        <v>HDI Vida</v>
      </c>
      <c r="V97" s="40" t="str">
        <f t="shared" si="23"/>
        <v>Huelen</v>
      </c>
      <c r="W97" s="40" t="str">
        <f t="shared" si="23"/>
        <v>M. de Carabineros</v>
      </c>
      <c r="X97" s="40" t="str">
        <f t="shared" si="23"/>
        <v>M. del Ej. y Av.</v>
      </c>
      <c r="Y97" s="40" t="str">
        <f t="shared" si="23"/>
        <v>Mapfre Vida</v>
      </c>
      <c r="Z97" s="40" t="str">
        <f t="shared" si="23"/>
        <v>MetLife</v>
      </c>
      <c r="AA97" s="40" t="str">
        <f t="shared" si="23"/>
        <v>Mutual de Seguros</v>
      </c>
      <c r="AB97" s="40" t="str">
        <f t="shared" si="23"/>
        <v>Ohio National</v>
      </c>
      <c r="AC97" s="40" t="str">
        <f t="shared" si="23"/>
        <v>Penta Vida</v>
      </c>
      <c r="AD97" s="40" t="str">
        <f t="shared" si="23"/>
        <v>Principal</v>
      </c>
      <c r="AE97" s="40" t="str">
        <f t="shared" si="23"/>
        <v>Renta Nacional</v>
      </c>
      <c r="AF97" s="40" t="str">
        <f t="shared" si="23"/>
        <v>Rigel</v>
      </c>
      <c r="AG97" s="40" t="str">
        <f t="shared" si="23"/>
        <v>Save Seguros</v>
      </c>
      <c r="AH97" s="40" t="str">
        <f t="shared" si="23"/>
        <v>Security Previsión</v>
      </c>
      <c r="AI97" s="40" t="str">
        <f t="shared" si="23"/>
        <v>Sura</v>
      </c>
      <c r="AJ97" s="40" t="str">
        <f t="shared" si="23"/>
        <v>Suramericana</v>
      </c>
      <c r="AK97" s="40" t="str">
        <f t="shared" si="23"/>
        <v>Zurich Santander</v>
      </c>
      <c r="AL97" s="40" t="str">
        <f t="shared" si="23"/>
        <v/>
      </c>
      <c r="AM97" s="40" t="str">
        <f t="shared" si="23"/>
        <v/>
      </c>
      <c r="AN97" s="40" t="str">
        <f t="shared" si="23"/>
        <v/>
      </c>
      <c r="AO97" s="40" t="str">
        <f t="shared" si="23"/>
        <v/>
      </c>
      <c r="AP97" s="40" t="str">
        <f t="shared" si="23"/>
        <v/>
      </c>
      <c r="AQ97" s="29"/>
      <c r="AR97" s="29"/>
      <c r="AS97" s="29"/>
      <c r="AT97" s="29"/>
    </row>
    <row r="98" spans="2:57" hidden="1" x14ac:dyDescent="0.2">
      <c r="B98" s="29"/>
      <c r="C98" s="42">
        <f t="shared" ref="C98:AP98" si="24">IFERROR(IF(C94=1,VLOOKUP($C$116,$B$12:$AQ$70,C101+1,FALSE)+C99/1000000,""),"")</f>
        <v>944508.59799807216</v>
      </c>
      <c r="D98" s="42">
        <f t="shared" si="24"/>
        <v>47153.830465296924</v>
      </c>
      <c r="E98" s="42">
        <f t="shared" si="24"/>
        <v>1341128.2007349269</v>
      </c>
      <c r="F98" s="42">
        <f t="shared" si="24"/>
        <v>1076549.8760863789</v>
      </c>
      <c r="G98" s="42">
        <f t="shared" si="24"/>
        <v>1735238.9898290825</v>
      </c>
      <c r="H98" s="42">
        <f t="shared" si="24"/>
        <v>1364745.9055141041</v>
      </c>
      <c r="I98" s="42">
        <f t="shared" si="24"/>
        <v>133672.72480782881</v>
      </c>
      <c r="J98" s="42">
        <f t="shared" si="24"/>
        <v>1437794.5464778268</v>
      </c>
      <c r="K98" s="42">
        <f t="shared" si="24"/>
        <v>350720.89357870922</v>
      </c>
      <c r="L98" s="42">
        <f t="shared" si="24"/>
        <v>1960636.2288567403</v>
      </c>
      <c r="M98" s="42">
        <f t="shared" si="24"/>
        <v>13668.519974194154</v>
      </c>
      <c r="N98" s="42">
        <f t="shared" si="24"/>
        <v>261282.60234226866</v>
      </c>
      <c r="O98" s="42">
        <f t="shared" si="24"/>
        <v>340034.4007053994</v>
      </c>
      <c r="P98" s="42">
        <f t="shared" si="24"/>
        <v>69985.613113953907</v>
      </c>
      <c r="Q98" s="42">
        <f t="shared" si="24"/>
        <v>1766031.4062931694</v>
      </c>
      <c r="R98" s="42">
        <f t="shared" si="24"/>
        <v>4793910.8215759089</v>
      </c>
      <c r="S98" s="42">
        <f t="shared" si="24"/>
        <v>2.4000000000000001E-5</v>
      </c>
      <c r="T98" s="42">
        <f t="shared" si="24"/>
        <v>489542.42542724713</v>
      </c>
      <c r="U98" s="42">
        <f t="shared" si="24"/>
        <v>64513.925458395664</v>
      </c>
      <c r="V98" s="42">
        <f t="shared" si="24"/>
        <v>5942.2135508218016</v>
      </c>
      <c r="W98" s="42">
        <f t="shared" si="24"/>
        <v>2.0000000000000002E-5</v>
      </c>
      <c r="X98" s="42">
        <f t="shared" si="24"/>
        <v>214563.98538102189</v>
      </c>
      <c r="Y98" s="42">
        <f t="shared" si="24"/>
        <v>134945.94448363114</v>
      </c>
      <c r="Z98" s="42">
        <f t="shared" si="24"/>
        <v>5509102.7077435795</v>
      </c>
      <c r="AA98" s="42">
        <f t="shared" si="24"/>
        <v>609087.77311305096</v>
      </c>
      <c r="AB98" s="42">
        <f t="shared" si="24"/>
        <v>1529280.5148821007</v>
      </c>
      <c r="AC98" s="42">
        <f t="shared" si="24"/>
        <v>2175509.2487681154</v>
      </c>
      <c r="AD98" s="42">
        <f t="shared" si="24"/>
        <v>1221439.7663387787</v>
      </c>
      <c r="AE98" s="42">
        <f t="shared" si="24"/>
        <v>31344.759641008837</v>
      </c>
      <c r="AF98" s="42">
        <f t="shared" si="24"/>
        <v>919590.21963170124</v>
      </c>
      <c r="AG98" s="42">
        <f t="shared" si="24"/>
        <v>606723.74712555832</v>
      </c>
      <c r="AH98" s="42">
        <f t="shared" si="24"/>
        <v>2324968.761458741</v>
      </c>
      <c r="AI98" s="42">
        <f t="shared" si="24"/>
        <v>1055563.3876446444</v>
      </c>
      <c r="AJ98" s="42">
        <f t="shared" si="24"/>
        <v>429690.17958656471</v>
      </c>
      <c r="AK98" s="42">
        <f t="shared" si="24"/>
        <v>594658.3354854068</v>
      </c>
      <c r="AL98" s="42" t="str">
        <f t="shared" si="24"/>
        <v/>
      </c>
      <c r="AM98" s="42" t="str">
        <f t="shared" si="24"/>
        <v/>
      </c>
      <c r="AN98" s="42" t="str">
        <f t="shared" si="24"/>
        <v/>
      </c>
      <c r="AO98" s="42" t="str">
        <f t="shared" si="24"/>
        <v/>
      </c>
      <c r="AP98" s="42" t="str">
        <f t="shared" si="24"/>
        <v/>
      </c>
      <c r="AQ98" s="29"/>
      <c r="AR98" s="29"/>
      <c r="AS98" s="29"/>
      <c r="AT98" s="29"/>
    </row>
    <row r="99" spans="2:57" hidden="1" x14ac:dyDescent="0.2">
      <c r="B99" s="29"/>
      <c r="C99" s="40">
        <v>40</v>
      </c>
      <c r="D99" s="40">
        <f>C99-1</f>
        <v>39</v>
      </c>
      <c r="E99" s="40">
        <f t="shared" ref="E99:AP99" si="25">D99-1</f>
        <v>38</v>
      </c>
      <c r="F99" s="40">
        <f t="shared" si="25"/>
        <v>37</v>
      </c>
      <c r="G99" s="40">
        <f t="shared" si="25"/>
        <v>36</v>
      </c>
      <c r="H99" s="40">
        <f t="shared" si="25"/>
        <v>35</v>
      </c>
      <c r="I99" s="40">
        <f t="shared" si="25"/>
        <v>34</v>
      </c>
      <c r="J99" s="40">
        <f t="shared" si="25"/>
        <v>33</v>
      </c>
      <c r="K99" s="40">
        <f t="shared" si="25"/>
        <v>32</v>
      </c>
      <c r="L99" s="40">
        <f t="shared" si="25"/>
        <v>31</v>
      </c>
      <c r="M99" s="40">
        <f t="shared" si="25"/>
        <v>30</v>
      </c>
      <c r="N99" s="40">
        <f t="shared" si="25"/>
        <v>29</v>
      </c>
      <c r="O99" s="40">
        <f t="shared" si="25"/>
        <v>28</v>
      </c>
      <c r="P99" s="40">
        <f t="shared" si="25"/>
        <v>27</v>
      </c>
      <c r="Q99" s="40">
        <f t="shared" si="25"/>
        <v>26</v>
      </c>
      <c r="R99" s="40">
        <f t="shared" si="25"/>
        <v>25</v>
      </c>
      <c r="S99" s="40">
        <f t="shared" si="25"/>
        <v>24</v>
      </c>
      <c r="T99" s="40">
        <f t="shared" si="25"/>
        <v>23</v>
      </c>
      <c r="U99" s="40">
        <f t="shared" si="25"/>
        <v>22</v>
      </c>
      <c r="V99" s="40">
        <f t="shared" si="25"/>
        <v>21</v>
      </c>
      <c r="W99" s="40">
        <f t="shared" si="25"/>
        <v>20</v>
      </c>
      <c r="X99" s="40">
        <f t="shared" si="25"/>
        <v>19</v>
      </c>
      <c r="Y99" s="40">
        <f t="shared" si="25"/>
        <v>18</v>
      </c>
      <c r="Z99" s="40">
        <f t="shared" si="25"/>
        <v>17</v>
      </c>
      <c r="AA99" s="40">
        <f t="shared" si="25"/>
        <v>16</v>
      </c>
      <c r="AB99" s="40">
        <f t="shared" si="25"/>
        <v>15</v>
      </c>
      <c r="AC99" s="40">
        <f t="shared" si="25"/>
        <v>14</v>
      </c>
      <c r="AD99" s="40">
        <f t="shared" si="25"/>
        <v>13</v>
      </c>
      <c r="AE99" s="40">
        <f t="shared" si="25"/>
        <v>12</v>
      </c>
      <c r="AF99" s="40">
        <f t="shared" si="25"/>
        <v>11</v>
      </c>
      <c r="AG99" s="40">
        <f t="shared" si="25"/>
        <v>10</v>
      </c>
      <c r="AH99" s="40">
        <f t="shared" si="25"/>
        <v>9</v>
      </c>
      <c r="AI99" s="40">
        <f t="shared" si="25"/>
        <v>8</v>
      </c>
      <c r="AJ99" s="40">
        <f t="shared" si="25"/>
        <v>7</v>
      </c>
      <c r="AK99" s="40">
        <f t="shared" si="25"/>
        <v>6</v>
      </c>
      <c r="AL99" s="40">
        <f t="shared" si="25"/>
        <v>5</v>
      </c>
      <c r="AM99" s="40">
        <f t="shared" si="25"/>
        <v>4</v>
      </c>
      <c r="AN99" s="40">
        <f t="shared" si="25"/>
        <v>3</v>
      </c>
      <c r="AO99" s="40">
        <f t="shared" si="25"/>
        <v>2</v>
      </c>
      <c r="AP99" s="40">
        <f t="shared" si="25"/>
        <v>1</v>
      </c>
      <c r="AQ99" s="29"/>
      <c r="AR99" s="29"/>
      <c r="AS99" s="29"/>
      <c r="AT99" s="29"/>
    </row>
    <row r="100" spans="2:57" hidden="1" x14ac:dyDescent="0.2">
      <c r="B100" s="29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29"/>
      <c r="AR100" s="29"/>
      <c r="AS100" s="29"/>
      <c r="AT100" s="29"/>
    </row>
    <row r="101" spans="2:57" hidden="1" x14ac:dyDescent="0.2">
      <c r="B101" s="39" t="s">
        <v>94</v>
      </c>
      <c r="C101" s="40">
        <v>1</v>
      </c>
      <c r="D101" s="40">
        <v>2</v>
      </c>
      <c r="E101" s="40">
        <v>3</v>
      </c>
      <c r="F101" s="40">
        <v>4</v>
      </c>
      <c r="G101" s="40">
        <v>5</v>
      </c>
      <c r="H101" s="40">
        <v>6</v>
      </c>
      <c r="I101" s="40">
        <v>7</v>
      </c>
      <c r="J101" s="40">
        <v>8</v>
      </c>
      <c r="K101" s="40">
        <v>9</v>
      </c>
      <c r="L101" s="40">
        <v>10</v>
      </c>
      <c r="M101" s="40">
        <v>11</v>
      </c>
      <c r="N101" s="40">
        <v>12</v>
      </c>
      <c r="O101" s="40">
        <v>13</v>
      </c>
      <c r="P101" s="40">
        <v>14</v>
      </c>
      <c r="Q101" s="40">
        <v>15</v>
      </c>
      <c r="R101" s="40">
        <v>16</v>
      </c>
      <c r="S101" s="40">
        <v>17</v>
      </c>
      <c r="T101" s="40">
        <v>18</v>
      </c>
      <c r="U101" s="40">
        <v>19</v>
      </c>
      <c r="V101" s="40">
        <v>20</v>
      </c>
      <c r="W101" s="40">
        <v>21</v>
      </c>
      <c r="X101" s="40">
        <v>22</v>
      </c>
      <c r="Y101" s="40">
        <v>23</v>
      </c>
      <c r="Z101" s="40">
        <v>24</v>
      </c>
      <c r="AA101" s="40">
        <v>25</v>
      </c>
      <c r="AB101" s="40">
        <v>26</v>
      </c>
      <c r="AC101" s="40">
        <v>27</v>
      </c>
      <c r="AD101" s="40">
        <v>28</v>
      </c>
      <c r="AE101" s="40">
        <v>29</v>
      </c>
      <c r="AF101" s="40">
        <v>30</v>
      </c>
      <c r="AG101" s="40">
        <v>31</v>
      </c>
      <c r="AH101" s="40">
        <v>32</v>
      </c>
      <c r="AI101" s="40">
        <v>33</v>
      </c>
      <c r="AJ101" s="40">
        <v>34</v>
      </c>
      <c r="AK101" s="40">
        <v>35</v>
      </c>
      <c r="AL101" s="40">
        <v>36</v>
      </c>
      <c r="AM101" s="40">
        <v>37</v>
      </c>
      <c r="AN101" s="40">
        <v>38</v>
      </c>
      <c r="AO101" s="40">
        <v>39</v>
      </c>
      <c r="AP101" s="40">
        <v>40</v>
      </c>
      <c r="AQ101" s="29"/>
      <c r="AR101" s="29"/>
      <c r="AS101" s="29"/>
      <c r="AT101" s="29"/>
    </row>
    <row r="102" spans="2:57" hidden="1" x14ac:dyDescent="0.2">
      <c r="B102" s="29"/>
      <c r="C102" s="40" t="str">
        <f t="shared" ref="C102:AP102" si="26">IFERROR(HLOOKUP(C101,$C$96:$AP$97,2,FALSE),"")</f>
        <v>MetLife</v>
      </c>
      <c r="D102" s="40" t="str">
        <f t="shared" si="26"/>
        <v>Consorcio Nacional</v>
      </c>
      <c r="E102" s="40" t="str">
        <f t="shared" si="26"/>
        <v>Security Previsión</v>
      </c>
      <c r="F102" s="40" t="str">
        <f t="shared" si="26"/>
        <v>Penta Vida</v>
      </c>
      <c r="G102" s="40" t="str">
        <f t="shared" si="26"/>
        <v>Chilena Consolidada</v>
      </c>
      <c r="H102" s="40" t="str">
        <f t="shared" si="26"/>
        <v>Confuturo</v>
      </c>
      <c r="I102" s="40" t="str">
        <f t="shared" si="26"/>
        <v>BICE Vida</v>
      </c>
      <c r="J102" s="40" t="str">
        <f t="shared" si="26"/>
        <v>Ohio National</v>
      </c>
      <c r="K102" s="40" t="str">
        <f t="shared" si="26"/>
        <v>Cámara</v>
      </c>
      <c r="L102" s="40" t="str">
        <f t="shared" si="26"/>
        <v>BNP Paribas Cardif</v>
      </c>
      <c r="M102" s="40" t="str">
        <f t="shared" si="26"/>
        <v>BanChile</v>
      </c>
      <c r="N102" s="40" t="str">
        <f t="shared" si="26"/>
        <v>Principal</v>
      </c>
      <c r="O102" s="40" t="str">
        <f t="shared" si="26"/>
        <v>BCI Seguros Vida</v>
      </c>
      <c r="P102" s="40" t="str">
        <f t="shared" si="26"/>
        <v>Sura</v>
      </c>
      <c r="Q102" s="40" t="str">
        <f t="shared" si="26"/>
        <v>4 Life Seguros</v>
      </c>
      <c r="R102" s="40" t="str">
        <f t="shared" si="26"/>
        <v>Rigel</v>
      </c>
      <c r="S102" s="40" t="str">
        <f t="shared" si="26"/>
        <v>Mutual de Seguros</v>
      </c>
      <c r="T102" s="40" t="str">
        <f t="shared" si="26"/>
        <v>Save Seguros</v>
      </c>
      <c r="U102" s="40" t="str">
        <f t="shared" si="26"/>
        <v>Zurich Santander</v>
      </c>
      <c r="V102" s="40" t="str">
        <f t="shared" si="26"/>
        <v>EuroAmérica</v>
      </c>
      <c r="W102" s="40" t="str">
        <f t="shared" si="26"/>
        <v>Suramericana</v>
      </c>
      <c r="X102" s="40" t="str">
        <f t="shared" si="26"/>
        <v>CF Seguros de Vida</v>
      </c>
      <c r="Y102" s="40" t="str">
        <f t="shared" si="26"/>
        <v>CN Life</v>
      </c>
      <c r="Z102" s="40" t="str">
        <f t="shared" si="26"/>
        <v>CLC</v>
      </c>
      <c r="AA102" s="40" t="str">
        <f t="shared" si="26"/>
        <v>M. del Ej. y Av.</v>
      </c>
      <c r="AB102" s="40" t="str">
        <f t="shared" si="26"/>
        <v>Mapfre Vida</v>
      </c>
      <c r="AC102" s="40" t="str">
        <f t="shared" si="26"/>
        <v>Bupa</v>
      </c>
      <c r="AD102" s="40" t="str">
        <f t="shared" si="26"/>
        <v>Colmena Seguros</v>
      </c>
      <c r="AE102" s="40" t="str">
        <f t="shared" si="26"/>
        <v>HDI Vida</v>
      </c>
      <c r="AF102" s="40" t="str">
        <f t="shared" si="26"/>
        <v>Alemana Seguros</v>
      </c>
      <c r="AG102" s="40" t="str">
        <f t="shared" si="26"/>
        <v>Renta Nacional</v>
      </c>
      <c r="AH102" s="40" t="str">
        <f t="shared" si="26"/>
        <v>Chubb Vida</v>
      </c>
      <c r="AI102" s="40" t="str">
        <f t="shared" si="26"/>
        <v>Huelen</v>
      </c>
      <c r="AJ102" s="40" t="str">
        <f t="shared" si="26"/>
        <v>Divina Pastora</v>
      </c>
      <c r="AK102" s="40" t="str">
        <f t="shared" si="26"/>
        <v>M. de Carabineros</v>
      </c>
      <c r="AL102" s="40" t="str">
        <f t="shared" si="26"/>
        <v/>
      </c>
      <c r="AM102" s="40" t="str">
        <f t="shared" si="26"/>
        <v/>
      </c>
      <c r="AN102" s="40" t="str">
        <f t="shared" si="26"/>
        <v/>
      </c>
      <c r="AO102" s="40" t="str">
        <f t="shared" si="26"/>
        <v/>
      </c>
      <c r="AP102" s="40" t="str">
        <f t="shared" si="26"/>
        <v/>
      </c>
      <c r="AQ102" s="29"/>
      <c r="AR102" s="29"/>
      <c r="AS102" s="29"/>
      <c r="AT102" s="29"/>
    </row>
    <row r="103" spans="2:57" hidden="1" x14ac:dyDescent="0.2">
      <c r="B103" s="29"/>
      <c r="C103" s="42">
        <f t="shared" ref="C103:AP103" si="27">IFERROR((HLOOKUP(C101,$C$96:$AP$98,3,FALSE)-HLOOKUP(C101,$C$96:$AP$99,4,FALSE)/1000000)/$C$110,"")</f>
        <v>5509.102707726579</v>
      </c>
      <c r="D103" s="42">
        <f t="shared" si="27"/>
        <v>4793.9108215509086</v>
      </c>
      <c r="E103" s="42">
        <f t="shared" si="27"/>
        <v>2324.9687614497411</v>
      </c>
      <c r="F103" s="42">
        <f t="shared" si="27"/>
        <v>2175.5092487541151</v>
      </c>
      <c r="G103" s="42">
        <f t="shared" si="27"/>
        <v>1960.6362288257403</v>
      </c>
      <c r="H103" s="42">
        <f t="shared" si="27"/>
        <v>1766.0314062671694</v>
      </c>
      <c r="I103" s="42">
        <f t="shared" si="27"/>
        <v>1735.2389897930825</v>
      </c>
      <c r="J103" s="42">
        <f t="shared" si="27"/>
        <v>1529.2805148671007</v>
      </c>
      <c r="K103" s="42">
        <f t="shared" si="27"/>
        <v>1437.7945464448267</v>
      </c>
      <c r="L103" s="42">
        <f t="shared" si="27"/>
        <v>1364.7459054791041</v>
      </c>
      <c r="M103" s="42">
        <f t="shared" si="27"/>
        <v>1341.1282006969268</v>
      </c>
      <c r="N103" s="42">
        <f t="shared" si="27"/>
        <v>1221.4397663257785</v>
      </c>
      <c r="O103" s="42">
        <f t="shared" si="27"/>
        <v>1076.5498760493788</v>
      </c>
      <c r="P103" s="42">
        <f t="shared" si="27"/>
        <v>1055.5633876366444</v>
      </c>
      <c r="Q103" s="42">
        <f t="shared" si="27"/>
        <v>944.50859795807219</v>
      </c>
      <c r="R103" s="42">
        <f t="shared" si="27"/>
        <v>919.5902196207013</v>
      </c>
      <c r="S103" s="42">
        <f t="shared" si="27"/>
        <v>609.08777309705101</v>
      </c>
      <c r="T103" s="42">
        <f t="shared" si="27"/>
        <v>606.72374711555835</v>
      </c>
      <c r="U103" s="42">
        <f t="shared" si="27"/>
        <v>594.65833547940679</v>
      </c>
      <c r="V103" s="42">
        <f t="shared" si="27"/>
        <v>489.54242540424713</v>
      </c>
      <c r="W103" s="42">
        <f t="shared" si="27"/>
        <v>429.6901795795647</v>
      </c>
      <c r="X103" s="42">
        <f t="shared" si="27"/>
        <v>350.72089354670919</v>
      </c>
      <c r="Y103" s="42">
        <f t="shared" si="27"/>
        <v>340.03440067739945</v>
      </c>
      <c r="Z103" s="42">
        <f t="shared" si="27"/>
        <v>261.28260231326868</v>
      </c>
      <c r="AA103" s="42">
        <f t="shared" si="27"/>
        <v>214.5639853620219</v>
      </c>
      <c r="AB103" s="42">
        <f t="shared" si="27"/>
        <v>134.94594446563116</v>
      </c>
      <c r="AC103" s="42">
        <f t="shared" si="27"/>
        <v>133.6727247738288</v>
      </c>
      <c r="AD103" s="42">
        <f t="shared" si="27"/>
        <v>69.985613086953904</v>
      </c>
      <c r="AE103" s="42">
        <f t="shared" si="27"/>
        <v>64.513925436395667</v>
      </c>
      <c r="AF103" s="42">
        <f t="shared" si="27"/>
        <v>47.153830426296928</v>
      </c>
      <c r="AG103" s="42">
        <f t="shared" si="27"/>
        <v>31.344759629008838</v>
      </c>
      <c r="AH103" s="42">
        <f t="shared" si="27"/>
        <v>13.668519944194156</v>
      </c>
      <c r="AI103" s="42">
        <f t="shared" si="27"/>
        <v>5.9422135298218022</v>
      </c>
      <c r="AJ103" s="42">
        <f t="shared" si="27"/>
        <v>0</v>
      </c>
      <c r="AK103" s="42">
        <f t="shared" si="27"/>
        <v>0</v>
      </c>
      <c r="AL103" s="42" t="str">
        <f t="shared" si="27"/>
        <v/>
      </c>
      <c r="AM103" s="42" t="str">
        <f t="shared" si="27"/>
        <v/>
      </c>
      <c r="AN103" s="42" t="str">
        <f t="shared" si="27"/>
        <v/>
      </c>
      <c r="AO103" s="42" t="str">
        <f t="shared" si="27"/>
        <v/>
      </c>
      <c r="AP103" s="42" t="str">
        <f t="shared" si="27"/>
        <v/>
      </c>
      <c r="AQ103" s="29"/>
      <c r="AR103" s="29"/>
      <c r="AS103" s="29"/>
      <c r="AT103" s="29"/>
    </row>
    <row r="104" spans="2:57" hidden="1" x14ac:dyDescent="0.2">
      <c r="B104" s="29"/>
      <c r="C104" s="42" t="str">
        <f>IF(ISNUMBER(C103),CONCATENATE(C102," - ",C101),"")</f>
        <v>MetLife - 1</v>
      </c>
      <c r="D104" s="42" t="str">
        <f t="shared" ref="D104:AP104" si="28">IF(ISNUMBER(D103),CONCATENATE(D102," - ",D101),"")</f>
        <v>Consorcio Nacional - 2</v>
      </c>
      <c r="E104" s="42" t="str">
        <f t="shared" si="28"/>
        <v>Security Previsión - 3</v>
      </c>
      <c r="F104" s="42" t="str">
        <f t="shared" si="28"/>
        <v>Penta Vida - 4</v>
      </c>
      <c r="G104" s="42" t="str">
        <f t="shared" si="28"/>
        <v>Chilena Consolidada - 5</v>
      </c>
      <c r="H104" s="42" t="str">
        <f t="shared" si="28"/>
        <v>Confuturo - 6</v>
      </c>
      <c r="I104" s="42" t="str">
        <f t="shared" si="28"/>
        <v>BICE Vida - 7</v>
      </c>
      <c r="J104" s="42" t="str">
        <f t="shared" si="28"/>
        <v>Ohio National - 8</v>
      </c>
      <c r="K104" s="42" t="str">
        <f t="shared" si="28"/>
        <v>Cámara - 9</v>
      </c>
      <c r="L104" s="42" t="str">
        <f t="shared" si="28"/>
        <v>BNP Paribas Cardif - 10</v>
      </c>
      <c r="M104" s="42" t="str">
        <f t="shared" si="28"/>
        <v>BanChile - 11</v>
      </c>
      <c r="N104" s="42" t="str">
        <f t="shared" si="28"/>
        <v>Principal - 12</v>
      </c>
      <c r="O104" s="42" t="str">
        <f t="shared" si="28"/>
        <v>BCI Seguros Vida - 13</v>
      </c>
      <c r="P104" s="42" t="str">
        <f t="shared" si="28"/>
        <v>Sura - 14</v>
      </c>
      <c r="Q104" s="42" t="str">
        <f t="shared" si="28"/>
        <v>4 Life Seguros - 15</v>
      </c>
      <c r="R104" s="42" t="str">
        <f t="shared" si="28"/>
        <v>Rigel - 16</v>
      </c>
      <c r="S104" s="42" t="str">
        <f t="shared" si="28"/>
        <v>Mutual de Seguros - 17</v>
      </c>
      <c r="T104" s="42" t="str">
        <f t="shared" si="28"/>
        <v>Save Seguros - 18</v>
      </c>
      <c r="U104" s="42" t="str">
        <f t="shared" si="28"/>
        <v>Zurich Santander - 19</v>
      </c>
      <c r="V104" s="42" t="str">
        <f t="shared" si="28"/>
        <v>EuroAmérica - 20</v>
      </c>
      <c r="W104" s="42" t="str">
        <f t="shared" si="28"/>
        <v>Suramericana - 21</v>
      </c>
      <c r="X104" s="42" t="str">
        <f t="shared" si="28"/>
        <v>CF Seguros de Vida - 22</v>
      </c>
      <c r="Y104" s="42" t="str">
        <f t="shared" si="28"/>
        <v>CN Life - 23</v>
      </c>
      <c r="Z104" s="42" t="str">
        <f t="shared" si="28"/>
        <v>CLC - 24</v>
      </c>
      <c r="AA104" s="42" t="str">
        <f t="shared" si="28"/>
        <v>M. del Ej. y Av. - 25</v>
      </c>
      <c r="AB104" s="42" t="str">
        <f t="shared" si="28"/>
        <v>Mapfre Vida - 26</v>
      </c>
      <c r="AC104" s="42" t="str">
        <f t="shared" si="28"/>
        <v>Bupa - 27</v>
      </c>
      <c r="AD104" s="42" t="str">
        <f t="shared" si="28"/>
        <v>Colmena Seguros - 28</v>
      </c>
      <c r="AE104" s="42" t="str">
        <f t="shared" si="28"/>
        <v>HDI Vida - 29</v>
      </c>
      <c r="AF104" s="42" t="str">
        <f t="shared" si="28"/>
        <v>Alemana Seguros - 30</v>
      </c>
      <c r="AG104" s="42" t="str">
        <f t="shared" si="28"/>
        <v>Renta Nacional - 31</v>
      </c>
      <c r="AH104" s="42" t="str">
        <f t="shared" si="28"/>
        <v>Chubb Vida - 32</v>
      </c>
      <c r="AI104" s="42" t="str">
        <f t="shared" si="28"/>
        <v>Huelen - 33</v>
      </c>
      <c r="AJ104" s="42" t="str">
        <f t="shared" si="28"/>
        <v>Divina Pastora - 34</v>
      </c>
      <c r="AK104" s="42" t="str">
        <f t="shared" si="28"/>
        <v>M. de Carabineros - 35</v>
      </c>
      <c r="AL104" s="42" t="str">
        <f t="shared" si="28"/>
        <v/>
      </c>
      <c r="AM104" s="42" t="str">
        <f t="shared" si="28"/>
        <v/>
      </c>
      <c r="AN104" s="42" t="str">
        <f t="shared" si="28"/>
        <v/>
      </c>
      <c r="AO104" s="42" t="str">
        <f t="shared" si="28"/>
        <v/>
      </c>
      <c r="AP104" s="42" t="str">
        <f t="shared" si="28"/>
        <v/>
      </c>
      <c r="AQ104" s="29"/>
      <c r="AR104" s="29"/>
      <c r="AS104" s="29"/>
      <c r="AT104" s="29"/>
    </row>
    <row r="105" spans="2:57" hidden="1" x14ac:dyDescent="0.2">
      <c r="B105" s="29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29"/>
      <c r="AR105" s="29"/>
      <c r="AS105" s="29"/>
      <c r="AT105" s="29"/>
    </row>
    <row r="106" spans="2:57" hidden="1" x14ac:dyDescent="0.2">
      <c r="B106" s="39" t="s">
        <v>95</v>
      </c>
      <c r="C106" s="42" t="str">
        <f t="shared" ref="C106:AP106" si="29">IF($C$119=C102,C103,"")</f>
        <v/>
      </c>
      <c r="D106" s="42" t="str">
        <f t="shared" si="29"/>
        <v/>
      </c>
      <c r="E106" s="42" t="str">
        <f t="shared" si="29"/>
        <v/>
      </c>
      <c r="F106" s="42" t="str">
        <f t="shared" si="29"/>
        <v/>
      </c>
      <c r="G106" s="42" t="str">
        <f t="shared" si="29"/>
        <v/>
      </c>
      <c r="H106" s="42" t="str">
        <f t="shared" si="29"/>
        <v/>
      </c>
      <c r="I106" s="42" t="str">
        <f t="shared" si="29"/>
        <v/>
      </c>
      <c r="J106" s="42" t="str">
        <f t="shared" si="29"/>
        <v/>
      </c>
      <c r="K106" s="42" t="str">
        <f t="shared" si="29"/>
        <v/>
      </c>
      <c r="L106" s="42" t="str">
        <f t="shared" si="29"/>
        <v/>
      </c>
      <c r="M106" s="42" t="str">
        <f t="shared" si="29"/>
        <v/>
      </c>
      <c r="N106" s="42" t="str">
        <f t="shared" si="29"/>
        <v/>
      </c>
      <c r="O106" s="42" t="str">
        <f t="shared" si="29"/>
        <v/>
      </c>
      <c r="P106" s="42" t="str">
        <f t="shared" si="29"/>
        <v/>
      </c>
      <c r="Q106" s="42" t="str">
        <f t="shared" si="29"/>
        <v/>
      </c>
      <c r="R106" s="42" t="str">
        <f t="shared" si="29"/>
        <v/>
      </c>
      <c r="S106" s="42" t="str">
        <f t="shared" si="29"/>
        <v/>
      </c>
      <c r="T106" s="42" t="str">
        <f t="shared" si="29"/>
        <v/>
      </c>
      <c r="U106" s="42" t="str">
        <f t="shared" si="29"/>
        <v/>
      </c>
      <c r="V106" s="42" t="str">
        <f t="shared" si="29"/>
        <v/>
      </c>
      <c r="W106" s="42" t="str">
        <f t="shared" si="29"/>
        <v/>
      </c>
      <c r="X106" s="42" t="str">
        <f t="shared" si="29"/>
        <v/>
      </c>
      <c r="Y106" s="42" t="str">
        <f t="shared" si="29"/>
        <v/>
      </c>
      <c r="Z106" s="42" t="str">
        <f t="shared" si="29"/>
        <v/>
      </c>
      <c r="AA106" s="42" t="str">
        <f t="shared" si="29"/>
        <v/>
      </c>
      <c r="AB106" s="42" t="str">
        <f t="shared" si="29"/>
        <v/>
      </c>
      <c r="AC106" s="42" t="str">
        <f t="shared" si="29"/>
        <v/>
      </c>
      <c r="AD106" s="42" t="str">
        <f t="shared" si="29"/>
        <v/>
      </c>
      <c r="AE106" s="42" t="str">
        <f t="shared" si="29"/>
        <v/>
      </c>
      <c r="AF106" s="42" t="str">
        <f t="shared" si="29"/>
        <v/>
      </c>
      <c r="AG106" s="42" t="str">
        <f t="shared" si="29"/>
        <v/>
      </c>
      <c r="AH106" s="42" t="str">
        <f t="shared" si="29"/>
        <v/>
      </c>
      <c r="AI106" s="42" t="str">
        <f t="shared" si="29"/>
        <v/>
      </c>
      <c r="AJ106" s="42" t="str">
        <f t="shared" si="29"/>
        <v/>
      </c>
      <c r="AK106" s="42" t="str">
        <f t="shared" si="29"/>
        <v/>
      </c>
      <c r="AL106" s="42" t="str">
        <f t="shared" si="29"/>
        <v/>
      </c>
      <c r="AM106" s="42" t="str">
        <f t="shared" si="29"/>
        <v/>
      </c>
      <c r="AN106" s="42" t="str">
        <f t="shared" si="29"/>
        <v/>
      </c>
      <c r="AO106" s="42" t="str">
        <f t="shared" si="29"/>
        <v/>
      </c>
      <c r="AP106" s="42" t="str">
        <f t="shared" si="29"/>
        <v/>
      </c>
      <c r="AQ106" s="29"/>
      <c r="AR106" s="29"/>
      <c r="AS106" s="29"/>
      <c r="AT106" s="29"/>
    </row>
    <row r="107" spans="2:57" hidden="1" x14ac:dyDescent="0.2">
      <c r="B107" s="29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29"/>
      <c r="AR107" s="29"/>
      <c r="AS107" s="29"/>
      <c r="AT107" s="29"/>
    </row>
    <row r="108" spans="2:57" hidden="1" x14ac:dyDescent="0.2">
      <c r="B108" s="29"/>
      <c r="C108" s="40" t="s">
        <v>607</v>
      </c>
      <c r="D108" s="40" t="s">
        <v>608</v>
      </c>
      <c r="E108" s="40" t="s">
        <v>609</v>
      </c>
      <c r="F108" s="40" t="s">
        <v>610</v>
      </c>
      <c r="G108" s="40" t="s">
        <v>611</v>
      </c>
      <c r="H108" s="40" t="s">
        <v>612</v>
      </c>
      <c r="I108" s="40" t="s">
        <v>613</v>
      </c>
      <c r="J108" s="40" t="s">
        <v>614</v>
      </c>
      <c r="K108" s="40" t="s">
        <v>615</v>
      </c>
      <c r="L108" s="40" t="s">
        <v>616</v>
      </c>
      <c r="M108" s="40" t="s">
        <v>531</v>
      </c>
      <c r="N108" s="40" t="s">
        <v>618</v>
      </c>
      <c r="O108" s="40" t="s">
        <v>619</v>
      </c>
      <c r="P108" s="40" t="s">
        <v>620</v>
      </c>
      <c r="Q108" s="40" t="s">
        <v>621</v>
      </c>
      <c r="R108" s="40" t="s">
        <v>622</v>
      </c>
      <c r="S108" s="40" t="s">
        <v>623</v>
      </c>
      <c r="T108" s="40" t="s">
        <v>624</v>
      </c>
      <c r="U108" s="40" t="s">
        <v>625</v>
      </c>
      <c r="V108" s="40" t="s">
        <v>626</v>
      </c>
      <c r="W108" s="40" t="s">
        <v>627</v>
      </c>
      <c r="X108" s="40" t="s">
        <v>628</v>
      </c>
      <c r="Y108" s="40" t="s">
        <v>629</v>
      </c>
      <c r="Z108" s="40" t="s">
        <v>630</v>
      </c>
      <c r="AA108" s="40" t="s">
        <v>631</v>
      </c>
      <c r="AB108" s="40" t="s">
        <v>516</v>
      </c>
      <c r="AC108" s="40" t="s">
        <v>633</v>
      </c>
      <c r="AD108" s="40" t="s">
        <v>634</v>
      </c>
      <c r="AE108" s="40" t="s">
        <v>635</v>
      </c>
      <c r="AF108" s="40" t="s">
        <v>636</v>
      </c>
      <c r="AG108" s="40" t="s">
        <v>637</v>
      </c>
      <c r="AH108" s="40" t="s">
        <v>638</v>
      </c>
      <c r="AI108" s="40" t="s">
        <v>639</v>
      </c>
      <c r="AJ108" s="40" t="s">
        <v>640</v>
      </c>
      <c r="AK108" s="40" t="s">
        <v>641</v>
      </c>
      <c r="AL108" s="40" t="s">
        <v>642</v>
      </c>
      <c r="AM108" s="40" t="s">
        <v>643</v>
      </c>
      <c r="AN108" s="40" t="s">
        <v>644</v>
      </c>
      <c r="AO108" s="40" t="s">
        <v>645</v>
      </c>
      <c r="AP108" s="40" t="s">
        <v>646</v>
      </c>
      <c r="AQ108" s="69" t="s">
        <v>547</v>
      </c>
      <c r="AR108" s="69" t="s">
        <v>648</v>
      </c>
      <c r="AS108" s="69" t="s">
        <v>649</v>
      </c>
      <c r="AT108" s="69" t="s">
        <v>650</v>
      </c>
      <c r="AU108" s="221" t="s">
        <v>651</v>
      </c>
      <c r="AV108" s="221" t="s">
        <v>652</v>
      </c>
      <c r="AW108" s="221" t="s">
        <v>653</v>
      </c>
      <c r="AX108" s="221" t="s">
        <v>654</v>
      </c>
      <c r="AY108" s="221" t="s">
        <v>655</v>
      </c>
      <c r="AZ108" s="221" t="s">
        <v>656</v>
      </c>
      <c r="BA108" s="221" t="s">
        <v>657</v>
      </c>
      <c r="BB108" s="221" t="s">
        <v>658</v>
      </c>
      <c r="BC108" s="221" t="s">
        <v>659</v>
      </c>
      <c r="BD108" s="221" t="s">
        <v>660</v>
      </c>
      <c r="BE108" s="221" t="s">
        <v>284</v>
      </c>
    </row>
    <row r="109" spans="2:57" hidden="1" x14ac:dyDescent="0.2">
      <c r="B109" s="29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29"/>
      <c r="AR109" s="29"/>
      <c r="AS109" s="29"/>
      <c r="AT109" s="29"/>
    </row>
    <row r="110" spans="2:57" hidden="1" x14ac:dyDescent="0.2">
      <c r="B110" s="39" t="s">
        <v>99</v>
      </c>
      <c r="C110" s="27">
        <f>IF(MAX(C98:AP98)&lt;100000,1,IF(AND(MAX(C98:AP98)&gt;=100000,MAX(C98:AP98)&lt;100000000),1000,IF(MAX(C98:AP98)&gt;=100000000,1000000)))</f>
        <v>1000</v>
      </c>
      <c r="D110" s="27">
        <v>1000000</v>
      </c>
      <c r="E110" s="27">
        <v>1000</v>
      </c>
      <c r="F110" s="27">
        <v>1</v>
      </c>
      <c r="G110" s="27" t="str">
        <f>INDEX(D111:F113,MATCH(Índice!$H$52,C111:C113,0),MATCH(C110,D110:F110,0))</f>
        <v>Miles de UF</v>
      </c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29"/>
      <c r="AR110" s="29"/>
      <c r="AS110" s="29"/>
      <c r="AT110" s="29"/>
    </row>
    <row r="111" spans="2:57" hidden="1" x14ac:dyDescent="0.2">
      <c r="B111" s="29"/>
      <c r="C111" s="27" t="str">
        <f>Índice!H53</f>
        <v>Cifras en UF al 31.03.2021</v>
      </c>
      <c r="D111" s="27" t="s">
        <v>329</v>
      </c>
      <c r="E111" s="27" t="s">
        <v>96</v>
      </c>
      <c r="F111" s="27" t="s">
        <v>21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29"/>
      <c r="AR111" s="29"/>
      <c r="AS111" s="29"/>
      <c r="AT111" s="29"/>
    </row>
    <row r="112" spans="2:57" hidden="1" x14ac:dyDescent="0.2">
      <c r="B112" s="29"/>
      <c r="C112" s="27" t="str">
        <f>Índice!H54</f>
        <v>Cifras en M$ al 31.03.2021</v>
      </c>
      <c r="D112" s="27" t="s">
        <v>330</v>
      </c>
      <c r="E112" s="27" t="s">
        <v>97</v>
      </c>
      <c r="F112" s="27" t="s">
        <v>327</v>
      </c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29"/>
      <c r="AR112" s="29"/>
      <c r="AS112" s="29"/>
      <c r="AT112" s="29"/>
    </row>
    <row r="113" spans="1:46" hidden="1" x14ac:dyDescent="0.2">
      <c r="B113" s="29"/>
      <c r="C113" s="27" t="str">
        <f>Índice!H55</f>
        <v>Cifras en US$ al 31.03.2021</v>
      </c>
      <c r="D113" s="27" t="s">
        <v>331</v>
      </c>
      <c r="E113" s="27" t="s">
        <v>98</v>
      </c>
      <c r="F113" s="27" t="s">
        <v>328</v>
      </c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29"/>
      <c r="AR113" s="29"/>
      <c r="AS113" s="29"/>
      <c r="AT113" s="29"/>
    </row>
    <row r="114" spans="1:46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</row>
    <row r="115" spans="1:46" x14ac:dyDescent="0.2">
      <c r="C115" s="44" t="s">
        <v>294</v>
      </c>
      <c r="D115" s="44"/>
      <c r="E115" s="44"/>
      <c r="F115" s="44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</row>
    <row r="116" spans="1:46" x14ac:dyDescent="0.2">
      <c r="A116" s="223"/>
      <c r="C116" s="275" t="s">
        <v>284</v>
      </c>
      <c r="D116" s="276"/>
      <c r="E116" s="276"/>
      <c r="F116" s="277"/>
      <c r="G116" s="47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</row>
    <row r="117" spans="1:46" x14ac:dyDescent="0.2">
      <c r="C117" s="48"/>
      <c r="D117" s="48"/>
      <c r="E117" s="48"/>
      <c r="F117" s="48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</row>
    <row r="118" spans="1:46" x14ac:dyDescent="0.2">
      <c r="C118" s="44" t="s">
        <v>107</v>
      </c>
      <c r="D118" s="44"/>
      <c r="E118" s="44"/>
      <c r="F118" s="44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</row>
    <row r="119" spans="1:46" x14ac:dyDescent="0.2">
      <c r="A119" s="223"/>
      <c r="C119" s="275"/>
      <c r="D119" s="276"/>
      <c r="E119" s="276"/>
      <c r="F119" s="277"/>
      <c r="G119" s="47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</row>
    <row r="120" spans="1:46" x14ac:dyDescent="0.2">
      <c r="B120" s="48"/>
      <c r="C120" s="48"/>
      <c r="D120" s="48"/>
      <c r="E120" s="48"/>
      <c r="F120" s="48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</row>
    <row r="121" spans="1:46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</row>
    <row r="122" spans="1:46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</row>
    <row r="123" spans="1:46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</row>
    <row r="124" spans="1:46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</row>
    <row r="125" spans="1:46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</row>
    <row r="126" spans="1:46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</row>
    <row r="127" spans="1:46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</row>
    <row r="128" spans="1:46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</row>
    <row r="129" spans="2:46" x14ac:dyDescent="0.2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</row>
    <row r="130" spans="2:46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</row>
    <row r="131" spans="2:46" x14ac:dyDescent="0.2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</row>
    <row r="132" spans="2:46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</row>
    <row r="133" spans="2:46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</row>
    <row r="134" spans="2:46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</row>
    <row r="135" spans="2:46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</row>
    <row r="136" spans="2:46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</row>
    <row r="137" spans="2:46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</row>
    <row r="138" spans="2:46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</row>
    <row r="139" spans="2:46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</row>
    <row r="140" spans="2:46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</row>
    <row r="141" spans="2:46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</row>
    <row r="142" spans="2:46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</row>
    <row r="143" spans="2:46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</row>
    <row r="144" spans="2:46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</row>
    <row r="145" spans="2:46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</row>
    <row r="146" spans="2:46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</row>
    <row r="147" spans="2:46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</row>
    <row r="148" spans="2:46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</row>
    <row r="149" spans="2:46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76"/>
      <c r="AJ149" s="76"/>
      <c r="AK149" s="76"/>
      <c r="AL149" s="76"/>
      <c r="AM149" s="76"/>
      <c r="AN149" s="76"/>
      <c r="AO149" s="76"/>
      <c r="AP149" s="76"/>
      <c r="AQ149" s="76"/>
      <c r="AR149" s="29"/>
      <c r="AS149" s="29"/>
      <c r="AT149" s="29"/>
    </row>
    <row r="150" spans="2:46" ht="11.25" hidden="1" customHeight="1" x14ac:dyDescent="0.2">
      <c r="B150" s="39" t="s">
        <v>93</v>
      </c>
      <c r="C150" s="40">
        <f>IFERROR(RANK(C152,$C$152:$Z$152,0),"")</f>
        <v>21</v>
      </c>
      <c r="D150" s="40">
        <f t="shared" ref="D150:Y150" si="30">IFERROR(RANK(D152,$C$152:$Z$152,0),"")</f>
        <v>7</v>
      </c>
      <c r="E150" s="40">
        <f t="shared" si="30"/>
        <v>2</v>
      </c>
      <c r="F150" s="40">
        <f t="shared" si="30"/>
        <v>16</v>
      </c>
      <c r="G150" s="40">
        <f t="shared" si="30"/>
        <v>17</v>
      </c>
      <c r="H150" s="40">
        <f t="shared" si="30"/>
        <v>22</v>
      </c>
      <c r="I150" s="40">
        <f t="shared" si="30"/>
        <v>14</v>
      </c>
      <c r="J150" s="40">
        <f t="shared" si="30"/>
        <v>15</v>
      </c>
      <c r="K150" s="40">
        <f t="shared" si="30"/>
        <v>3</v>
      </c>
      <c r="L150" s="40">
        <f t="shared" si="30"/>
        <v>8</v>
      </c>
      <c r="M150" s="40">
        <f t="shared" si="30"/>
        <v>19</v>
      </c>
      <c r="N150" s="40">
        <f t="shared" si="30"/>
        <v>12</v>
      </c>
      <c r="O150" s="40">
        <f t="shared" si="30"/>
        <v>5</v>
      </c>
      <c r="P150" s="40">
        <f t="shared" si="30"/>
        <v>20</v>
      </c>
      <c r="Q150" s="40">
        <f t="shared" si="30"/>
        <v>18</v>
      </c>
      <c r="R150" s="40">
        <f t="shared" si="30"/>
        <v>1</v>
      </c>
      <c r="S150" s="40">
        <f t="shared" si="30"/>
        <v>4</v>
      </c>
      <c r="T150" s="40">
        <f t="shared" si="30"/>
        <v>11</v>
      </c>
      <c r="U150" s="40">
        <f t="shared" si="30"/>
        <v>9</v>
      </c>
      <c r="V150" s="40">
        <f t="shared" si="30"/>
        <v>10</v>
      </c>
      <c r="W150" s="40">
        <f t="shared" si="30"/>
        <v>13</v>
      </c>
      <c r="X150" s="40">
        <f t="shared" si="30"/>
        <v>23</v>
      </c>
      <c r="Y150" s="40">
        <f t="shared" si="30"/>
        <v>6</v>
      </c>
      <c r="Z150" s="40">
        <f>IFERROR(RANK(Z152,$C$152:$Z$152,0),"")</f>
        <v>24</v>
      </c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6"/>
      <c r="AL150" s="76"/>
      <c r="AM150" s="76"/>
      <c r="AN150" s="76"/>
      <c r="AO150" s="76"/>
      <c r="AP150" s="76"/>
      <c r="AQ150" s="76"/>
      <c r="AR150" s="29"/>
      <c r="AS150" s="29"/>
      <c r="AT150" s="29"/>
    </row>
    <row r="151" spans="2:46" ht="11.25" hidden="1" customHeight="1" x14ac:dyDescent="0.2">
      <c r="B151" s="29"/>
      <c r="C151" s="42" t="s">
        <v>563</v>
      </c>
      <c r="D151" s="42" t="s">
        <v>564</v>
      </c>
      <c r="E151" s="42" t="s">
        <v>565</v>
      </c>
      <c r="F151" s="42" t="s">
        <v>566</v>
      </c>
      <c r="G151" s="42" t="s">
        <v>567</v>
      </c>
      <c r="H151" s="42" t="s">
        <v>568</v>
      </c>
      <c r="I151" s="42" t="s">
        <v>569</v>
      </c>
      <c r="J151" s="42" t="s">
        <v>570</v>
      </c>
      <c r="K151" s="42" t="s">
        <v>571</v>
      </c>
      <c r="L151" s="42" t="s">
        <v>572</v>
      </c>
      <c r="M151" s="42" t="s">
        <v>573</v>
      </c>
      <c r="N151" s="42" t="s">
        <v>574</v>
      </c>
      <c r="O151" s="42" t="s">
        <v>575</v>
      </c>
      <c r="P151" s="42" t="s">
        <v>576</v>
      </c>
      <c r="Q151" s="42" t="s">
        <v>577</v>
      </c>
      <c r="R151" s="42" t="s">
        <v>578</v>
      </c>
      <c r="S151" s="42" t="s">
        <v>579</v>
      </c>
      <c r="T151" s="42" t="s">
        <v>580</v>
      </c>
      <c r="U151" s="42" t="s">
        <v>581</v>
      </c>
      <c r="V151" s="42" t="s">
        <v>582</v>
      </c>
      <c r="W151" s="42" t="s">
        <v>583</v>
      </c>
      <c r="X151" s="42" t="s">
        <v>584</v>
      </c>
      <c r="Y151" s="42" t="s">
        <v>585</v>
      </c>
      <c r="Z151" s="42" t="s">
        <v>586</v>
      </c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6"/>
      <c r="AR151" s="29"/>
      <c r="AS151" s="29"/>
      <c r="AT151" s="29"/>
    </row>
    <row r="152" spans="2:46" ht="11.25" hidden="1" customHeight="1" x14ac:dyDescent="0.2">
      <c r="B152" s="29"/>
      <c r="C152" s="42">
        <f t="shared" ref="C152:Z152" si="31">IFERROR(VALUE(HLOOKUP($C$174,$C$11:$AQ$70,C155,FALSE)),0)+IFERROR(VALUE(HLOOKUP($C$174,$C$11:$AQ$70,C156,FALSE)),0)+IFERROR(VALUE(HLOOKUP($C$174,$C$11:$AQ$70,C157,FALSE)),0)+C153/1000000</f>
        <v>15718.00019886104</v>
      </c>
      <c r="D152" s="42">
        <f t="shared" si="31"/>
        <v>2058056.3141224131</v>
      </c>
      <c r="E152" s="42">
        <f t="shared" si="31"/>
        <v>5169447.9664459592</v>
      </c>
      <c r="F152" s="42">
        <f t="shared" si="31"/>
        <v>305172.38272717525</v>
      </c>
      <c r="G152" s="42">
        <f t="shared" si="31"/>
        <v>272097.85960522556</v>
      </c>
      <c r="H152" s="42">
        <f t="shared" si="31"/>
        <v>3186.349155257913</v>
      </c>
      <c r="I152" s="42">
        <f t="shared" si="31"/>
        <v>506184.22938941547</v>
      </c>
      <c r="J152" s="42">
        <f t="shared" si="31"/>
        <v>442948.21835652099</v>
      </c>
      <c r="K152" s="42">
        <f t="shared" si="31"/>
        <v>5129997.9554345999</v>
      </c>
      <c r="L152" s="42">
        <f t="shared" si="31"/>
        <v>1374307.130160941</v>
      </c>
      <c r="M152" s="42">
        <f t="shared" si="31"/>
        <v>34628.915293826991</v>
      </c>
      <c r="N152" s="42">
        <f t="shared" si="31"/>
        <v>554214.37216151494</v>
      </c>
      <c r="O152" s="42">
        <f t="shared" si="31"/>
        <v>2546390.4293298689</v>
      </c>
      <c r="P152" s="42">
        <f t="shared" si="31"/>
        <v>19515.342366119636</v>
      </c>
      <c r="Q152" s="42">
        <f t="shared" si="31"/>
        <v>51942.369349851964</v>
      </c>
      <c r="R152" s="42">
        <f t="shared" si="31"/>
        <v>7276542.0855568722</v>
      </c>
      <c r="S152" s="42">
        <f t="shared" si="31"/>
        <v>3782447.3197182752</v>
      </c>
      <c r="T152" s="42">
        <f t="shared" si="31"/>
        <v>729163.52127285791</v>
      </c>
      <c r="U152" s="42">
        <f t="shared" si="31"/>
        <v>1343555.8434434552</v>
      </c>
      <c r="V152" s="42">
        <f t="shared" si="31"/>
        <v>893739.53258171363</v>
      </c>
      <c r="W152" s="42">
        <f t="shared" si="31"/>
        <v>548546.18696174794</v>
      </c>
      <c r="X152" s="42">
        <f t="shared" si="31"/>
        <v>73.414423320349513</v>
      </c>
      <c r="Y152" s="42">
        <f t="shared" si="31"/>
        <v>2495655.315556434</v>
      </c>
      <c r="Z152" s="42">
        <f t="shared" si="31"/>
        <v>9.9999999999999995E-7</v>
      </c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6"/>
      <c r="AL152" s="76"/>
      <c r="AM152" s="76"/>
      <c r="AN152" s="76"/>
      <c r="AO152" s="76"/>
      <c r="AP152" s="76"/>
      <c r="AQ152" s="76"/>
      <c r="AR152" s="29"/>
      <c r="AS152" s="29"/>
      <c r="AT152" s="29"/>
    </row>
    <row r="153" spans="2:46" ht="11.25" hidden="1" customHeight="1" x14ac:dyDescent="0.2">
      <c r="B153" s="29"/>
      <c r="C153" s="40">
        <v>24</v>
      </c>
      <c r="D153" s="40">
        <f t="shared" ref="D153:Z153" si="32">C153-1</f>
        <v>23</v>
      </c>
      <c r="E153" s="40">
        <f t="shared" si="32"/>
        <v>22</v>
      </c>
      <c r="F153" s="40">
        <f t="shared" si="32"/>
        <v>21</v>
      </c>
      <c r="G153" s="40">
        <f t="shared" si="32"/>
        <v>20</v>
      </c>
      <c r="H153" s="40">
        <f t="shared" si="32"/>
        <v>19</v>
      </c>
      <c r="I153" s="40">
        <f t="shared" si="32"/>
        <v>18</v>
      </c>
      <c r="J153" s="40">
        <f t="shared" si="32"/>
        <v>17</v>
      </c>
      <c r="K153" s="40">
        <f t="shared" si="32"/>
        <v>16</v>
      </c>
      <c r="L153" s="40">
        <f t="shared" si="32"/>
        <v>15</v>
      </c>
      <c r="M153" s="40">
        <f t="shared" si="32"/>
        <v>14</v>
      </c>
      <c r="N153" s="40">
        <f t="shared" si="32"/>
        <v>13</v>
      </c>
      <c r="O153" s="40">
        <f t="shared" si="32"/>
        <v>12</v>
      </c>
      <c r="P153" s="40">
        <f t="shared" si="32"/>
        <v>11</v>
      </c>
      <c r="Q153" s="40">
        <f t="shared" si="32"/>
        <v>10</v>
      </c>
      <c r="R153" s="40">
        <f t="shared" si="32"/>
        <v>9</v>
      </c>
      <c r="S153" s="40">
        <f t="shared" si="32"/>
        <v>8</v>
      </c>
      <c r="T153" s="40">
        <f t="shared" si="32"/>
        <v>7</v>
      </c>
      <c r="U153" s="40">
        <f t="shared" si="32"/>
        <v>6</v>
      </c>
      <c r="V153" s="40">
        <f t="shared" si="32"/>
        <v>5</v>
      </c>
      <c r="W153" s="40">
        <f t="shared" si="32"/>
        <v>4</v>
      </c>
      <c r="X153" s="40">
        <f t="shared" si="32"/>
        <v>3</v>
      </c>
      <c r="Y153" s="40">
        <f t="shared" si="32"/>
        <v>2</v>
      </c>
      <c r="Z153" s="40">
        <f t="shared" si="32"/>
        <v>1</v>
      </c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6"/>
      <c r="AL153" s="76"/>
      <c r="AM153" s="76"/>
      <c r="AN153" s="76"/>
      <c r="AO153" s="76"/>
      <c r="AP153" s="76"/>
      <c r="AQ153" s="76"/>
      <c r="AR153" s="29"/>
      <c r="AS153" s="29"/>
      <c r="AT153" s="29"/>
    </row>
    <row r="154" spans="2:46" ht="11.25" hidden="1" customHeight="1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29"/>
      <c r="AS154" s="29"/>
      <c r="AT154" s="29"/>
    </row>
    <row r="155" spans="2:46" ht="11.25" hidden="1" customHeight="1" x14ac:dyDescent="0.2">
      <c r="B155" s="39" t="s">
        <v>366</v>
      </c>
      <c r="C155" s="40">
        <v>3</v>
      </c>
      <c r="D155" s="40">
        <v>4</v>
      </c>
      <c r="E155" s="40">
        <v>5</v>
      </c>
      <c r="F155" s="40">
        <v>6</v>
      </c>
      <c r="G155" s="40">
        <v>7</v>
      </c>
      <c r="H155" s="40">
        <v>8</v>
      </c>
      <c r="I155" s="40">
        <v>9</v>
      </c>
      <c r="J155" s="40">
        <v>10</v>
      </c>
      <c r="K155" s="40">
        <v>11</v>
      </c>
      <c r="L155" s="40">
        <v>12</v>
      </c>
      <c r="M155" s="40">
        <v>13</v>
      </c>
      <c r="N155" s="40">
        <v>14</v>
      </c>
      <c r="O155" s="40">
        <v>15</v>
      </c>
      <c r="P155" s="40">
        <v>16</v>
      </c>
      <c r="Q155" s="40">
        <v>17</v>
      </c>
      <c r="R155" s="40">
        <v>51</v>
      </c>
      <c r="S155" s="40">
        <v>52</v>
      </c>
      <c r="T155" s="40">
        <v>53</v>
      </c>
      <c r="U155" s="40">
        <v>54</v>
      </c>
      <c r="V155" s="40">
        <v>55</v>
      </c>
      <c r="W155" s="40">
        <v>56</v>
      </c>
      <c r="X155" s="40">
        <v>57</v>
      </c>
      <c r="Y155" s="40">
        <v>58</v>
      </c>
      <c r="Z155" s="40">
        <v>59</v>
      </c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6"/>
      <c r="AM155" s="76"/>
      <c r="AN155" s="76"/>
      <c r="AO155" s="76"/>
      <c r="AP155" s="76"/>
      <c r="AQ155" s="76"/>
      <c r="AR155" s="29"/>
      <c r="AS155" s="29"/>
      <c r="AT155" s="29"/>
    </row>
    <row r="156" spans="2:46" ht="11.25" hidden="1" customHeight="1" x14ac:dyDescent="0.2">
      <c r="B156" s="39"/>
      <c r="C156" s="40">
        <v>19</v>
      </c>
      <c r="D156" s="40">
        <v>20</v>
      </c>
      <c r="E156" s="40">
        <v>21</v>
      </c>
      <c r="F156" s="40">
        <v>22</v>
      </c>
      <c r="G156" s="40">
        <v>23</v>
      </c>
      <c r="H156" s="40">
        <v>24</v>
      </c>
      <c r="I156" s="40">
        <v>25</v>
      </c>
      <c r="J156" s="40">
        <v>26</v>
      </c>
      <c r="K156" s="40">
        <v>27</v>
      </c>
      <c r="L156" s="40">
        <v>28</v>
      </c>
      <c r="M156" s="40">
        <v>29</v>
      </c>
      <c r="N156" s="40">
        <v>30</v>
      </c>
      <c r="O156" s="40">
        <v>31</v>
      </c>
      <c r="P156" s="40">
        <v>32</v>
      </c>
      <c r="Q156" s="40">
        <v>33</v>
      </c>
      <c r="R156" s="40"/>
      <c r="S156" s="40"/>
      <c r="T156" s="40"/>
      <c r="U156" s="40"/>
      <c r="V156" s="40"/>
      <c r="W156" s="40"/>
      <c r="X156" s="40"/>
      <c r="Y156" s="40"/>
      <c r="Z156" s="40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6"/>
      <c r="AM156" s="76"/>
      <c r="AN156" s="76"/>
      <c r="AO156" s="76"/>
      <c r="AP156" s="76"/>
      <c r="AQ156" s="76"/>
      <c r="AR156" s="29"/>
      <c r="AS156" s="29"/>
      <c r="AT156" s="29"/>
    </row>
    <row r="157" spans="2:46" ht="11.25" hidden="1" customHeight="1" x14ac:dyDescent="0.2">
      <c r="B157" s="39"/>
      <c r="C157" s="40">
        <v>35</v>
      </c>
      <c r="D157" s="40">
        <v>36</v>
      </c>
      <c r="E157" s="40">
        <v>37</v>
      </c>
      <c r="F157" s="40">
        <v>38</v>
      </c>
      <c r="G157" s="40">
        <v>39</v>
      </c>
      <c r="H157" s="40">
        <v>40</v>
      </c>
      <c r="I157" s="40">
        <v>41</v>
      </c>
      <c r="J157" s="40">
        <v>42</v>
      </c>
      <c r="K157" s="40">
        <v>43</v>
      </c>
      <c r="L157" s="40">
        <v>44</v>
      </c>
      <c r="M157" s="40">
        <v>45</v>
      </c>
      <c r="N157" s="40">
        <v>46</v>
      </c>
      <c r="O157" s="40">
        <v>47</v>
      </c>
      <c r="P157" s="40">
        <v>48</v>
      </c>
      <c r="Q157" s="40">
        <v>49</v>
      </c>
      <c r="R157" s="40"/>
      <c r="S157" s="40"/>
      <c r="T157" s="40"/>
      <c r="U157" s="40"/>
      <c r="V157" s="40"/>
      <c r="W157" s="40"/>
      <c r="X157" s="40"/>
      <c r="Y157" s="40"/>
      <c r="Z157" s="40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6"/>
      <c r="AM157" s="76"/>
      <c r="AN157" s="76"/>
      <c r="AO157" s="76"/>
      <c r="AP157" s="76"/>
      <c r="AQ157" s="76"/>
      <c r="AR157" s="29"/>
      <c r="AS157" s="29"/>
      <c r="AT157" s="29"/>
    </row>
    <row r="158" spans="2:46" ht="11.25" hidden="1" customHeight="1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29"/>
      <c r="AS158" s="29"/>
      <c r="AT158" s="29"/>
    </row>
    <row r="159" spans="2:46" ht="11.25" hidden="1" customHeight="1" x14ac:dyDescent="0.2">
      <c r="B159" s="39" t="s">
        <v>94</v>
      </c>
      <c r="C159" s="40">
        <v>1</v>
      </c>
      <c r="D159" s="40">
        <v>2</v>
      </c>
      <c r="E159" s="40">
        <v>3</v>
      </c>
      <c r="F159" s="40">
        <v>4</v>
      </c>
      <c r="G159" s="40">
        <v>5</v>
      </c>
      <c r="H159" s="40">
        <v>6</v>
      </c>
      <c r="I159" s="40">
        <v>7</v>
      </c>
      <c r="J159" s="40">
        <v>8</v>
      </c>
      <c r="K159" s="40">
        <v>9</v>
      </c>
      <c r="L159" s="40">
        <v>10</v>
      </c>
      <c r="M159" s="40">
        <v>11</v>
      </c>
      <c r="N159" s="40">
        <v>12</v>
      </c>
      <c r="O159" s="40">
        <v>13</v>
      </c>
      <c r="P159" s="40">
        <v>14</v>
      </c>
      <c r="Q159" s="40">
        <v>15</v>
      </c>
      <c r="R159" s="40">
        <v>16</v>
      </c>
      <c r="S159" s="40">
        <v>17</v>
      </c>
      <c r="T159" s="40">
        <v>18</v>
      </c>
      <c r="U159" s="40">
        <v>19</v>
      </c>
      <c r="V159" s="40">
        <v>20</v>
      </c>
      <c r="W159" s="40">
        <v>21</v>
      </c>
      <c r="X159" s="40">
        <v>22</v>
      </c>
      <c r="Y159" s="40">
        <v>23</v>
      </c>
      <c r="Z159" s="40">
        <v>24</v>
      </c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6"/>
      <c r="AR159" s="29"/>
      <c r="AS159" s="29"/>
      <c r="AT159" s="29"/>
    </row>
    <row r="160" spans="2:46" ht="11.25" hidden="1" customHeight="1" x14ac:dyDescent="0.2">
      <c r="B160" s="29"/>
      <c r="C160" s="69" t="str">
        <f>IFERROR(HLOOKUP(C159,$C$150:$Z$151,2,FALSE),"")</f>
        <v xml:space="preserve">Seguro Invalidez y Sobrevivencia (SIS)  </v>
      </c>
      <c r="D160" s="69" t="str">
        <f t="shared" ref="D160:Z160" si="33">IFERROR(HLOOKUP(D159,$C$150:$Z$151,2,FALSE),"")</f>
        <v xml:space="preserve">Seguros con Cuenta Única de Inversión (CUI)  </v>
      </c>
      <c r="E160" s="69" t="str">
        <f t="shared" si="33"/>
        <v xml:space="preserve">Salud  </v>
      </c>
      <c r="F160" s="69" t="str">
        <f t="shared" si="33"/>
        <v xml:space="preserve">Renta Vitalicia de Vejez Normal  </v>
      </c>
      <c r="G160" s="69" t="str">
        <f t="shared" si="33"/>
        <v xml:space="preserve">Desgravamen Consumos y Otros  </v>
      </c>
      <c r="H160" s="69" t="str">
        <f t="shared" si="33"/>
        <v xml:space="preserve">Seguro con Ahorro Previsional (APV)  </v>
      </c>
      <c r="I160" s="69" t="str">
        <f t="shared" si="33"/>
        <v xml:space="preserve">Temporal de Vida  </v>
      </c>
      <c r="J160" s="69" t="str">
        <f t="shared" si="33"/>
        <v xml:space="preserve">Accidentes Personales  </v>
      </c>
      <c r="K160" s="69" t="str">
        <f t="shared" si="33"/>
        <v xml:space="preserve">Renta Vitalicia de Invalidez Total  </v>
      </c>
      <c r="L160" s="69" t="str">
        <f t="shared" si="33"/>
        <v xml:space="preserve">Renta Vitalicia de Invalidez Parcial  </v>
      </c>
      <c r="M160" s="69" t="str">
        <f t="shared" si="33"/>
        <v xml:space="preserve">Renta Vitalicia de Vejez Anticipada  </v>
      </c>
      <c r="N160" s="69" t="str">
        <f t="shared" si="33"/>
        <v xml:space="preserve">Desgravamen Hipotecario  </v>
      </c>
      <c r="O160" s="69" t="str">
        <f t="shared" si="33"/>
        <v xml:space="preserve">Renta Vitalicia de Sobrevivencia  </v>
      </c>
      <c r="P160" s="69" t="str">
        <f t="shared" si="33"/>
        <v xml:space="preserve">Protección Familiar  </v>
      </c>
      <c r="Q160" s="69" t="str">
        <f t="shared" si="33"/>
        <v xml:space="preserve">Incapacidad o Invalidez  </v>
      </c>
      <c r="R160" s="69" t="str">
        <f t="shared" si="33"/>
        <v xml:space="preserve">Mixto o Dotal  </v>
      </c>
      <c r="S160" s="69" t="str">
        <f t="shared" si="33"/>
        <v xml:space="preserve">Rentas Privadas y Otras Rentas  </v>
      </c>
      <c r="T160" s="69" t="str">
        <f t="shared" si="33"/>
        <v xml:space="preserve">Otros  </v>
      </c>
      <c r="U160" s="69" t="str">
        <f t="shared" si="33"/>
        <v xml:space="preserve">Asistencia </v>
      </c>
      <c r="V160" s="69" t="str">
        <f t="shared" si="33"/>
        <v xml:space="preserve">SOAP  </v>
      </c>
      <c r="W160" s="69" t="str">
        <f t="shared" si="33"/>
        <v xml:space="preserve">Vida Entera  </v>
      </c>
      <c r="X160" s="69" t="str">
        <f t="shared" si="33"/>
        <v xml:space="preserve">Dotal puro o Capital Diferido  </v>
      </c>
      <c r="Y160" s="69" t="str">
        <f t="shared" si="33"/>
        <v xml:space="preserve">Invalidez y Sobrevivencia (C-528)  </v>
      </c>
      <c r="Z160" s="69" t="str">
        <f t="shared" si="33"/>
        <v xml:space="preserve">Seguro con Ahorro Previsional Colectivo (APVC)  </v>
      </c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29"/>
      <c r="AS160" s="29"/>
      <c r="AT160" s="29"/>
    </row>
    <row r="161" spans="2:46" ht="11.25" hidden="1" customHeight="1" x14ac:dyDescent="0.2">
      <c r="B161" s="29"/>
      <c r="C161" s="42">
        <f>IFERROR((HLOOKUP(C159,$C$150:$Z$152,3,FALSE)-HLOOKUP(C159,$C$150:$Z$153,4,FALSE)/1000000)/$C$168,"")</f>
        <v>7276.5420855478715</v>
      </c>
      <c r="D161" s="42">
        <f>IFERROR((HLOOKUP(D159,$C$150:$Z$152,3,FALSE)-HLOOKUP(D159,$C$150:$Z$153,4,FALSE)/1000000)/$C$168,"")</f>
        <v>5169.4479664239598</v>
      </c>
      <c r="E161" s="42">
        <f t="shared" ref="E161:Z161" si="34">IFERROR((HLOOKUP(E159,$C$150:$Z$152,3,FALSE)-HLOOKUP(E159,$C$150:$Z$153,4,FALSE)/1000000)/$C$168,"")</f>
        <v>5129.9979554186002</v>
      </c>
      <c r="F161" s="42">
        <f t="shared" si="34"/>
        <v>3782.4473197102752</v>
      </c>
      <c r="G161" s="42">
        <f t="shared" si="34"/>
        <v>2546.3904293178689</v>
      </c>
      <c r="H161" s="42">
        <f t="shared" si="34"/>
        <v>2495.6553155544339</v>
      </c>
      <c r="I161" s="42">
        <f t="shared" si="34"/>
        <v>2058.0563140994132</v>
      </c>
      <c r="J161" s="42">
        <f t="shared" si="34"/>
        <v>1374.3071301459408</v>
      </c>
      <c r="K161" s="42">
        <f t="shared" si="34"/>
        <v>1343.5558434374552</v>
      </c>
      <c r="L161" s="42">
        <f t="shared" si="34"/>
        <v>893.7395325767136</v>
      </c>
      <c r="M161" s="42">
        <f t="shared" si="34"/>
        <v>729.16352126585787</v>
      </c>
      <c r="N161" s="42">
        <f t="shared" si="34"/>
        <v>554.21437214851494</v>
      </c>
      <c r="O161" s="42">
        <f t="shared" si="34"/>
        <v>548.54618695774786</v>
      </c>
      <c r="P161" s="42">
        <f t="shared" si="34"/>
        <v>506.18422937141543</v>
      </c>
      <c r="Q161" s="42">
        <f t="shared" si="34"/>
        <v>442.94821833952096</v>
      </c>
      <c r="R161" s="42">
        <f t="shared" si="34"/>
        <v>305.17238270617526</v>
      </c>
      <c r="S161" s="42">
        <f t="shared" si="34"/>
        <v>272.09785958522559</v>
      </c>
      <c r="T161" s="42">
        <f t="shared" si="34"/>
        <v>51.942369339851957</v>
      </c>
      <c r="U161" s="42">
        <f t="shared" si="34"/>
        <v>34.628915279826991</v>
      </c>
      <c r="V161" s="42">
        <f t="shared" si="34"/>
        <v>19.515342355119635</v>
      </c>
      <c r="W161" s="42">
        <f t="shared" si="34"/>
        <v>15.718000174861039</v>
      </c>
      <c r="X161" s="42">
        <f t="shared" si="34"/>
        <v>3.1863491362579128</v>
      </c>
      <c r="Y161" s="42">
        <f t="shared" si="34"/>
        <v>7.3414420320349505E-2</v>
      </c>
      <c r="Z161" s="42">
        <f t="shared" si="34"/>
        <v>0</v>
      </c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6"/>
      <c r="AL161" s="76"/>
      <c r="AM161" s="76"/>
      <c r="AN161" s="76"/>
      <c r="AO161" s="76"/>
      <c r="AP161" s="76"/>
      <c r="AQ161" s="76"/>
      <c r="AR161" s="29"/>
      <c r="AS161" s="29"/>
      <c r="AT161" s="29"/>
    </row>
    <row r="162" spans="2:46" ht="11.25" hidden="1" customHeight="1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76"/>
      <c r="AJ162" s="76"/>
      <c r="AK162" s="76"/>
      <c r="AL162" s="76"/>
      <c r="AM162" s="76"/>
      <c r="AN162" s="76"/>
      <c r="AO162" s="76"/>
      <c r="AP162" s="76"/>
      <c r="AQ162" s="76"/>
      <c r="AR162" s="29"/>
      <c r="AS162" s="29"/>
      <c r="AT162" s="29"/>
    </row>
    <row r="163" spans="2:46" ht="11.25" hidden="1" customHeight="1" x14ac:dyDescent="0.2">
      <c r="B163" s="39" t="s">
        <v>95</v>
      </c>
      <c r="C163" s="42" t="str">
        <f t="shared" ref="C163:Z163" si="35">IF($C$177=C160,C161,"")</f>
        <v/>
      </c>
      <c r="D163" s="42" t="str">
        <f t="shared" si="35"/>
        <v/>
      </c>
      <c r="E163" s="42" t="str">
        <f t="shared" si="35"/>
        <v/>
      </c>
      <c r="F163" s="42" t="str">
        <f t="shared" si="35"/>
        <v/>
      </c>
      <c r="G163" s="42" t="str">
        <f t="shared" si="35"/>
        <v/>
      </c>
      <c r="H163" s="42" t="str">
        <f t="shared" si="35"/>
        <v/>
      </c>
      <c r="I163" s="42" t="str">
        <f t="shared" si="35"/>
        <v/>
      </c>
      <c r="J163" s="42" t="str">
        <f t="shared" si="35"/>
        <v/>
      </c>
      <c r="K163" s="42" t="str">
        <f t="shared" si="35"/>
        <v/>
      </c>
      <c r="L163" s="42" t="str">
        <f t="shared" si="35"/>
        <v/>
      </c>
      <c r="M163" s="42" t="str">
        <f t="shared" si="35"/>
        <v/>
      </c>
      <c r="N163" s="42" t="str">
        <f t="shared" si="35"/>
        <v/>
      </c>
      <c r="O163" s="42" t="str">
        <f t="shared" si="35"/>
        <v/>
      </c>
      <c r="P163" s="42" t="str">
        <f t="shared" si="35"/>
        <v/>
      </c>
      <c r="Q163" s="42" t="str">
        <f t="shared" si="35"/>
        <v/>
      </c>
      <c r="R163" s="42" t="str">
        <f t="shared" si="35"/>
        <v/>
      </c>
      <c r="S163" s="42" t="str">
        <f t="shared" si="35"/>
        <v/>
      </c>
      <c r="T163" s="42" t="str">
        <f t="shared" si="35"/>
        <v/>
      </c>
      <c r="U163" s="42" t="str">
        <f t="shared" si="35"/>
        <v/>
      </c>
      <c r="V163" s="42" t="str">
        <f t="shared" si="35"/>
        <v/>
      </c>
      <c r="W163" s="42" t="str">
        <f t="shared" si="35"/>
        <v/>
      </c>
      <c r="X163" s="42" t="str">
        <f t="shared" si="35"/>
        <v/>
      </c>
      <c r="Y163" s="42" t="str">
        <f t="shared" si="35"/>
        <v/>
      </c>
      <c r="Z163" s="42" t="str">
        <f t="shared" si="35"/>
        <v/>
      </c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</row>
    <row r="164" spans="2:46" ht="11.25" hidden="1" customHeight="1" x14ac:dyDescent="0.2">
      <c r="B164" s="29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29"/>
      <c r="AR164" s="29"/>
      <c r="AS164" s="29"/>
      <c r="AT164" s="29"/>
    </row>
    <row r="165" spans="2:46" ht="11.25" hidden="1" customHeight="1" x14ac:dyDescent="0.2">
      <c r="B165" s="29"/>
      <c r="C165" s="40" t="str">
        <f t="shared" ref="C165:AP165" si="36">IF(C99&gt;$C$166,C97,IF(C99=$C$166,$AQ$11,IF(C99&lt;$C$166,"")))</f>
        <v>4 Life Seguros</v>
      </c>
      <c r="D165" s="40" t="str">
        <f t="shared" si="36"/>
        <v>Alemana Seguros</v>
      </c>
      <c r="E165" s="40" t="str">
        <f t="shared" si="36"/>
        <v>BanChile</v>
      </c>
      <c r="F165" s="40" t="str">
        <f t="shared" si="36"/>
        <v>BCI Seguros Vida</v>
      </c>
      <c r="G165" s="40" t="str">
        <f t="shared" si="36"/>
        <v>BICE Vida</v>
      </c>
      <c r="H165" s="40" t="str">
        <f t="shared" si="36"/>
        <v>BNP Paribas Cardif</v>
      </c>
      <c r="I165" s="40" t="str">
        <f t="shared" si="36"/>
        <v>Bupa</v>
      </c>
      <c r="J165" s="40" t="str">
        <f t="shared" si="36"/>
        <v>Cámara</v>
      </c>
      <c r="K165" s="40" t="str">
        <f t="shared" si="36"/>
        <v>CF Seguros de Vida</v>
      </c>
      <c r="L165" s="40" t="str">
        <f t="shared" si="36"/>
        <v>Chilena Consolidada</v>
      </c>
      <c r="M165" s="40" t="str">
        <f t="shared" si="36"/>
        <v>Chubb Vida</v>
      </c>
      <c r="N165" s="40" t="str">
        <f t="shared" si="36"/>
        <v>CLC</v>
      </c>
      <c r="O165" s="40" t="str">
        <f t="shared" si="36"/>
        <v>CN Life</v>
      </c>
      <c r="P165" s="40" t="str">
        <f t="shared" si="36"/>
        <v>Colmena Seguros</v>
      </c>
      <c r="Q165" s="40" t="str">
        <f t="shared" si="36"/>
        <v>Confuturo</v>
      </c>
      <c r="R165" s="40" t="str">
        <f t="shared" si="36"/>
        <v>Consorcio Nacional</v>
      </c>
      <c r="S165" s="40" t="str">
        <f t="shared" si="36"/>
        <v>Divina Pastora</v>
      </c>
      <c r="T165" s="40" t="str">
        <f t="shared" si="36"/>
        <v>EuroAmérica</v>
      </c>
      <c r="U165" s="40" t="str">
        <f t="shared" si="36"/>
        <v>HDI Vida</v>
      </c>
      <c r="V165" s="40" t="str">
        <f t="shared" si="36"/>
        <v>Huelen</v>
      </c>
      <c r="W165" s="40" t="str">
        <f t="shared" si="36"/>
        <v>M. de Carabineros</v>
      </c>
      <c r="X165" s="40" t="str">
        <f t="shared" si="36"/>
        <v>M. del Ej. y Av.</v>
      </c>
      <c r="Y165" s="40" t="str">
        <f t="shared" si="36"/>
        <v>Mapfre Vida</v>
      </c>
      <c r="Z165" s="40" t="str">
        <f t="shared" si="36"/>
        <v>MetLife</v>
      </c>
      <c r="AA165" s="40" t="str">
        <f t="shared" si="36"/>
        <v>Mutual de Seguros</v>
      </c>
      <c r="AB165" s="40" t="str">
        <f t="shared" si="36"/>
        <v>Ohio National</v>
      </c>
      <c r="AC165" s="40" t="str">
        <f t="shared" si="36"/>
        <v>Penta Vida</v>
      </c>
      <c r="AD165" s="40" t="str">
        <f t="shared" si="36"/>
        <v>Principal</v>
      </c>
      <c r="AE165" s="40" t="str">
        <f t="shared" si="36"/>
        <v>Renta Nacional</v>
      </c>
      <c r="AF165" s="40" t="str">
        <f t="shared" si="36"/>
        <v>Rigel</v>
      </c>
      <c r="AG165" s="40" t="str">
        <f t="shared" si="36"/>
        <v>Save Seguros</v>
      </c>
      <c r="AH165" s="40" t="str">
        <f t="shared" si="36"/>
        <v>Security Previsión</v>
      </c>
      <c r="AI165" s="40" t="str">
        <f t="shared" si="36"/>
        <v>Sura</v>
      </c>
      <c r="AJ165" s="40" t="str">
        <f t="shared" si="36"/>
        <v>Suramericana</v>
      </c>
      <c r="AK165" s="40" t="str">
        <f t="shared" si="36"/>
        <v>Zurich Santander</v>
      </c>
      <c r="AL165" s="40" t="str">
        <f t="shared" si="36"/>
        <v>Mercado</v>
      </c>
      <c r="AM165" s="40" t="str">
        <f t="shared" si="36"/>
        <v/>
      </c>
      <c r="AN165" s="40" t="str">
        <f t="shared" si="36"/>
        <v/>
      </c>
      <c r="AO165" s="40" t="str">
        <f t="shared" si="36"/>
        <v/>
      </c>
      <c r="AP165" s="40" t="str">
        <f t="shared" si="36"/>
        <v/>
      </c>
      <c r="AQ165" s="29"/>
      <c r="AR165" s="29"/>
      <c r="AS165" s="29"/>
      <c r="AT165" s="29"/>
    </row>
    <row r="166" spans="2:46" ht="11.25" hidden="1" customHeight="1" x14ac:dyDescent="0.2">
      <c r="B166" s="39" t="s">
        <v>343</v>
      </c>
      <c r="C166" s="40">
        <f>COUNTIF(C11:AP11,"")</f>
        <v>5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29"/>
      <c r="AR166" s="29"/>
      <c r="AS166" s="29"/>
      <c r="AT166" s="29"/>
    </row>
    <row r="167" spans="2:46" ht="11.25" hidden="1" customHeight="1" x14ac:dyDescent="0.2">
      <c r="B167" s="29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29"/>
      <c r="AR167" s="29"/>
      <c r="AS167" s="29"/>
      <c r="AT167" s="29"/>
    </row>
    <row r="168" spans="2:46" ht="11.25" hidden="1" customHeight="1" x14ac:dyDescent="0.2">
      <c r="B168" s="39" t="s">
        <v>99</v>
      </c>
      <c r="C168" s="27">
        <f>IF(MAX(C152:AP152)&lt;100000,1,IF(AND(MAX(C152:AP152)&gt;=100000,MAX(C152:AP152)&lt;100000000),1000,IF(MAX(C152:AP152)&gt;=100000000,1000000)))</f>
        <v>1000</v>
      </c>
      <c r="D168" s="27">
        <v>1000000</v>
      </c>
      <c r="E168" s="27">
        <v>1000</v>
      </c>
      <c r="F168" s="27">
        <v>1</v>
      </c>
      <c r="G168" s="27" t="str">
        <f>INDEX(D169:F171,MATCH(Índice!$H$52,C169:C171,0),MATCH(C168,D168:F168,0))</f>
        <v>Miles de UF</v>
      </c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29"/>
      <c r="AR168" s="29"/>
      <c r="AS168" s="29"/>
      <c r="AT168" s="29"/>
    </row>
    <row r="169" spans="2:46" ht="11.25" hidden="1" customHeight="1" x14ac:dyDescent="0.2">
      <c r="B169" s="29"/>
      <c r="C169" s="27" t="str">
        <f>Índice!H53</f>
        <v>Cifras en UF al 31.03.2021</v>
      </c>
      <c r="D169" s="27" t="s">
        <v>329</v>
      </c>
      <c r="E169" s="27" t="s">
        <v>96</v>
      </c>
      <c r="F169" s="27" t="s">
        <v>21</v>
      </c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29"/>
      <c r="AR169" s="29"/>
      <c r="AS169" s="29"/>
      <c r="AT169" s="29"/>
    </row>
    <row r="170" spans="2:46" ht="11.25" hidden="1" customHeight="1" x14ac:dyDescent="0.2">
      <c r="B170" s="29"/>
      <c r="C170" s="27" t="str">
        <f>Índice!H54</f>
        <v>Cifras en M$ al 31.03.2021</v>
      </c>
      <c r="D170" s="27" t="s">
        <v>330</v>
      </c>
      <c r="E170" s="27" t="s">
        <v>97</v>
      </c>
      <c r="F170" s="27" t="s">
        <v>327</v>
      </c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29"/>
      <c r="AR170" s="29"/>
      <c r="AS170" s="29"/>
      <c r="AT170" s="29"/>
    </row>
    <row r="171" spans="2:46" ht="11.25" hidden="1" customHeight="1" x14ac:dyDescent="0.2">
      <c r="B171" s="29"/>
      <c r="C171" s="27" t="str">
        <f>Índice!H55</f>
        <v>Cifras en US$ al 31.03.2021</v>
      </c>
      <c r="D171" s="27" t="s">
        <v>331</v>
      </c>
      <c r="E171" s="27" t="s">
        <v>98</v>
      </c>
      <c r="F171" s="27" t="s">
        <v>328</v>
      </c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29"/>
      <c r="AR171" s="29"/>
      <c r="AS171" s="29"/>
      <c r="AT171" s="29"/>
    </row>
    <row r="172" spans="2:46" x14ac:dyDescent="0.2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</row>
    <row r="173" spans="2:46" x14ac:dyDescent="0.2">
      <c r="C173" s="44" t="s">
        <v>342</v>
      </c>
      <c r="D173" s="44"/>
      <c r="E173" s="44"/>
      <c r="F173" s="44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</row>
    <row r="174" spans="2:46" x14ac:dyDescent="0.2">
      <c r="C174" s="275" t="s">
        <v>298</v>
      </c>
      <c r="D174" s="276"/>
      <c r="E174" s="276"/>
      <c r="F174" s="277"/>
      <c r="G174" s="47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</row>
    <row r="175" spans="2:46" x14ac:dyDescent="0.2">
      <c r="C175" s="48"/>
      <c r="D175" s="48"/>
      <c r="E175" s="48"/>
      <c r="F175" s="48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</row>
    <row r="176" spans="2:46" x14ac:dyDescent="0.2">
      <c r="C176" s="44" t="s">
        <v>341</v>
      </c>
      <c r="D176" s="44"/>
      <c r="E176" s="44"/>
      <c r="F176" s="44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</row>
    <row r="177" spans="2:46" x14ac:dyDescent="0.2">
      <c r="C177" s="275"/>
      <c r="D177" s="276"/>
      <c r="E177" s="276"/>
      <c r="F177" s="277"/>
      <c r="G177" s="47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</row>
    <row r="178" spans="2:46" x14ac:dyDescent="0.2">
      <c r="B178" s="29"/>
      <c r="C178" s="48"/>
      <c r="D178" s="48"/>
      <c r="E178" s="48"/>
      <c r="F178" s="48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</row>
    <row r="179" spans="2:46" x14ac:dyDescent="0.2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</row>
    <row r="180" spans="2:46" x14ac:dyDescent="0.2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</row>
    <row r="181" spans="2:46" x14ac:dyDescent="0.2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</row>
    <row r="182" spans="2:46" x14ac:dyDescent="0.2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</row>
    <row r="183" spans="2:46" x14ac:dyDescent="0.2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</row>
    <row r="184" spans="2:46" x14ac:dyDescent="0.2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</row>
    <row r="185" spans="2:46" x14ac:dyDescent="0.2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</row>
    <row r="186" spans="2:46" x14ac:dyDescent="0.2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</row>
    <row r="187" spans="2:46" x14ac:dyDescent="0.2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</row>
    <row r="188" spans="2:46" x14ac:dyDescent="0.2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</row>
    <row r="189" spans="2:46" x14ac:dyDescent="0.2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</row>
    <row r="190" spans="2:46" x14ac:dyDescent="0.2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</row>
    <row r="191" spans="2:46" x14ac:dyDescent="0.2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</row>
    <row r="192" spans="2:46" x14ac:dyDescent="0.2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</row>
    <row r="193" spans="2:46" x14ac:dyDescent="0.2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</row>
    <row r="194" spans="2:46" x14ac:dyDescent="0.2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</row>
    <row r="195" spans="2:46" x14ac:dyDescent="0.2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</row>
    <row r="196" spans="2:46" x14ac:dyDescent="0.2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</row>
    <row r="197" spans="2:46" x14ac:dyDescent="0.2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</row>
    <row r="198" spans="2:46" x14ac:dyDescent="0.2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</row>
    <row r="199" spans="2:46" x14ac:dyDescent="0.2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</row>
    <row r="200" spans="2:46" x14ac:dyDescent="0.2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</row>
    <row r="201" spans="2:46" x14ac:dyDescent="0.2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</row>
    <row r="202" spans="2:46" x14ac:dyDescent="0.2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</row>
    <row r="203" spans="2:46" x14ac:dyDescent="0.2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</row>
    <row r="204" spans="2:46" x14ac:dyDescent="0.2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</row>
    <row r="205" spans="2:46" x14ac:dyDescent="0.2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</row>
    <row r="206" spans="2:46" x14ac:dyDescent="0.2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</row>
  </sheetData>
  <sheetProtection algorithmName="SHA-512" hashValue="ocJNeCB3xbFVOeoPulxuVnVW4QfupXrEWhc26me2MHPwN/mE11HbDgKdcFtAaBGMrw8SUNHcH4dvve++VLLpTQ==" saltValue="p4pydk7OtpFtSoWzN9aIXw==" spinCount="100000" sheet="1" objects="1" scenarios="1"/>
  <mergeCells count="4">
    <mergeCell ref="C116:F116"/>
    <mergeCell ref="C119:F119"/>
    <mergeCell ref="C174:F174"/>
    <mergeCell ref="C177:F177"/>
  </mergeCells>
  <conditionalFormatting sqref="A1:A1048576 B1:B114 B120:B172 B178:B1048576 B72:AS92 C1:C1048576 G1:XFD1048576 D1:F115 D117:F118 D120:F173 D175:F176 D178:F1048576 D70:AQ70">
    <cfRule type="cellIs" dxfId="64" priority="7" operator="lessThan">
      <formula>0</formula>
    </cfRule>
  </conditionalFormatting>
  <dataValidations count="4">
    <dataValidation type="list" allowBlank="1" showInputMessage="1" showErrorMessage="1" sqref="C177" xr:uid="{00000000-0002-0000-1E00-000000000000}">
      <formula1>$B$151:$Z$151</formula1>
    </dataValidation>
    <dataValidation type="list" allowBlank="1" showInputMessage="1" showErrorMessage="1" sqref="C116" xr:uid="{00000000-0002-0000-1E00-000001000000}">
      <formula1>$C$108:$BE$108</formula1>
    </dataValidation>
    <dataValidation type="list" allowBlank="1" showInputMessage="1" showErrorMessage="1" sqref="C174:F174" xr:uid="{00000000-0002-0000-1E00-000002000000}">
      <formula1>$C$165:$AL$165</formula1>
    </dataValidation>
    <dataValidation type="list" allowBlank="1" showInputMessage="1" showErrorMessage="1" sqref="C119:F119" xr:uid="{00000000-0002-0000-1E00-000003000000}">
      <formula1>$B$165:$AK$165</formula1>
    </dataValidation>
  </dataValidations>
  <hyperlinks>
    <hyperlink ref="C2" location="Índice!A1" display="Volver al Índice" xr:uid="{00000000-0004-0000-1E00-000000000000}"/>
  </hyperlinks>
  <pageMargins left="0.70866141732283472" right="0.70866141732283472" top="0.74803149606299213" bottom="0.74803149606299213" header="0.31496062992125984" footer="0.31496062992125984"/>
  <pageSetup scale="50" fitToWidth="3" orientation="landscape" verticalDpi="1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BE178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9" customWidth="1"/>
    <col min="2" max="2" width="47.140625" style="29" customWidth="1"/>
    <col min="3" max="22" width="11.42578125" style="29" customWidth="1"/>
    <col min="23" max="23" width="11.42578125" style="29" hidden="1" customWidth="1"/>
    <col min="24" max="37" width="11.42578125" style="29" customWidth="1"/>
    <col min="38" max="42" width="11.42578125" style="29" hidden="1" customWidth="1"/>
    <col min="43" max="43" width="11.42578125" style="29" customWidth="1"/>
    <col min="44" max="44" width="2.85546875" style="29" customWidth="1"/>
    <col min="45" max="45" width="11.42578125" style="29" customWidth="1"/>
    <col min="46" max="16384" width="11.42578125" style="29"/>
  </cols>
  <sheetData>
    <row r="2" spans="2:46" x14ac:dyDescent="0.2">
      <c r="C2" s="84" t="s">
        <v>347</v>
      </c>
    </row>
    <row r="8" spans="2:46" ht="15.75" x14ac:dyDescent="0.25">
      <c r="B8" s="28" t="s">
        <v>370</v>
      </c>
    </row>
    <row r="9" spans="2:46" x14ac:dyDescent="0.2">
      <c r="B9" s="30" t="str">
        <f>Índice!H56</f>
        <v>Cifras al 31.03.2021</v>
      </c>
    </row>
    <row r="11" spans="2:46" s="31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  <c r="AS11" s="174" t="str">
        <f>CONCATENATE("Mercado ",Índice!H58)</f>
        <v>Mercado 31.03.2020</v>
      </c>
      <c r="AT11" s="174" t="s">
        <v>295</v>
      </c>
    </row>
    <row r="12" spans="2:46" x14ac:dyDescent="0.2">
      <c r="B12" s="24" t="str">
        <f>'Datos Vida'!B249</f>
        <v>Individuales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45"/>
      <c r="AS12" s="33"/>
      <c r="AT12" s="85"/>
    </row>
    <row r="13" spans="2:46" x14ac:dyDescent="0.2">
      <c r="B13" s="25" t="str">
        <f>'Datos Vida'!B250</f>
        <v>101. Vida Entera</v>
      </c>
      <c r="C13" s="96" t="str">
        <f>IF('Datos Vida'!C380=0,"",'Datos Vida'!C380)</f>
        <v/>
      </c>
      <c r="D13" s="96" t="str">
        <f>IF('Datos Vida'!D380=0,"",'Datos Vida'!D380)</f>
        <v/>
      </c>
      <c r="E13" s="96" t="str">
        <f>IF('Datos Vida'!E380=0,"",'Datos Vida'!E380)</f>
        <v/>
      </c>
      <c r="F13" s="96" t="str">
        <f>IF('Datos Vida'!F380=0,"",'Datos Vida'!F380)</f>
        <v/>
      </c>
      <c r="G13" s="96" t="str">
        <f>IF('Datos Vida'!G380=0,"",'Datos Vida'!G380)</f>
        <v/>
      </c>
      <c r="H13" s="96" t="str">
        <f>IF('Datos Vida'!H380=0,"",'Datos Vida'!H380)</f>
        <v/>
      </c>
      <c r="I13" s="96" t="str">
        <f>IF('Datos Vida'!I380=0,"",'Datos Vida'!I380)</f>
        <v/>
      </c>
      <c r="J13" s="96" t="str">
        <f>IF('Datos Vida'!J380=0,"",'Datos Vida'!J380)</f>
        <v/>
      </c>
      <c r="K13" s="96" t="str">
        <f>IF('Datos Vida'!K380=0,"",'Datos Vida'!K380)</f>
        <v/>
      </c>
      <c r="L13" s="96" t="str">
        <f>IF('Datos Vida'!L380=0,"",'Datos Vida'!L380)</f>
        <v/>
      </c>
      <c r="M13" s="96" t="str">
        <f>IF('Datos Vida'!M380=0,"",'Datos Vida'!M380)</f>
        <v/>
      </c>
      <c r="N13" s="96" t="str">
        <f>IF('Datos Vida'!N380=0,"",'Datos Vida'!N380)</f>
        <v/>
      </c>
      <c r="O13" s="96" t="str">
        <f>IF('Datos Vida'!O380=0,"",'Datos Vida'!O380)</f>
        <v/>
      </c>
      <c r="P13" s="96" t="str">
        <f>IF('Datos Vida'!P380=0,"",'Datos Vida'!P380)</f>
        <v/>
      </c>
      <c r="Q13" s="96" t="str">
        <f>IF('Datos Vida'!Q380=0,"",'Datos Vida'!Q380)</f>
        <v/>
      </c>
      <c r="R13" s="96" t="str">
        <f>IF('Datos Vida'!R380=0,"",'Datos Vida'!R380)</f>
        <v/>
      </c>
      <c r="S13" s="96" t="str">
        <f>IF('Datos Vida'!S380=0,"",'Datos Vida'!S380)</f>
        <v/>
      </c>
      <c r="T13" s="96" t="str">
        <f>IF('Datos Vida'!T380=0,"",'Datos Vida'!T380)</f>
        <v/>
      </c>
      <c r="U13" s="96" t="str">
        <f>IF('Datos Vida'!U380=0,"",'Datos Vida'!U380)</f>
        <v/>
      </c>
      <c r="V13" s="96" t="str">
        <f>IF('Datos Vida'!V380=0,"",'Datos Vida'!V380)</f>
        <v/>
      </c>
      <c r="W13" s="96" t="str">
        <f>IF('Datos Vida'!W380=0,"",'Datos Vida'!W380)</f>
        <v/>
      </c>
      <c r="X13" s="96" t="str">
        <f>IF('Datos Vida'!X380=0,"",'Datos Vida'!X380)</f>
        <v/>
      </c>
      <c r="Y13" s="96" t="str">
        <f>IF('Datos Vida'!Y380=0,"",'Datos Vida'!Y380)</f>
        <v/>
      </c>
      <c r="Z13" s="96" t="str">
        <f>IF('Datos Vida'!Z380=0,"",'Datos Vida'!Z380)</f>
        <v/>
      </c>
      <c r="AA13" s="96">
        <f>IF('Datos Vida'!AA380=0,"",'Datos Vida'!AA380)</f>
        <v>10</v>
      </c>
      <c r="AB13" s="96">
        <f>IF('Datos Vida'!AB380=0,"",'Datos Vida'!AB380)</f>
        <v>12</v>
      </c>
      <c r="AC13" s="96" t="str">
        <f>IF('Datos Vida'!AC380=0,"",'Datos Vida'!AC380)</f>
        <v/>
      </c>
      <c r="AD13" s="96" t="str">
        <f>IF('Datos Vida'!AD380=0,"",'Datos Vida'!AD380)</f>
        <v/>
      </c>
      <c r="AE13" s="96" t="str">
        <f>IF('Datos Vida'!AE380=0,"",'Datos Vida'!AE380)</f>
        <v/>
      </c>
      <c r="AF13" s="96" t="str">
        <f>IF('Datos Vida'!AF380=0,"",'Datos Vida'!AF380)</f>
        <v/>
      </c>
      <c r="AG13" s="96" t="str">
        <f>IF('Datos Vida'!AG380=0,"",'Datos Vida'!AG380)</f>
        <v/>
      </c>
      <c r="AH13" s="96" t="str">
        <f>IF('Datos Vida'!AH380=0,"",'Datos Vida'!AH380)</f>
        <v/>
      </c>
      <c r="AI13" s="96" t="str">
        <f>IF('Datos Vida'!AI380=0,"",'Datos Vida'!AI380)</f>
        <v/>
      </c>
      <c r="AJ13" s="96" t="str">
        <f>IF('Datos Vida'!AJ380=0,"",'Datos Vida'!AJ380)</f>
        <v/>
      </c>
      <c r="AK13" s="96" t="str">
        <f>IF('Datos Vida'!AK380=0,"",'Datos Vida'!AK380)</f>
        <v/>
      </c>
      <c r="AL13" s="96" t="str">
        <f>IF('Datos Vida'!AL380=0,"",'Datos Vida'!AL380)</f>
        <v/>
      </c>
      <c r="AM13" s="96" t="str">
        <f>IF('Datos Vida'!AM380=0,"",'Datos Vida'!AM380)</f>
        <v/>
      </c>
      <c r="AN13" s="96" t="str">
        <f>IF('Datos Vida'!AN380=0,"",'Datos Vida'!AN380)</f>
        <v/>
      </c>
      <c r="AO13" s="96" t="str">
        <f>IF('Datos Vida'!AO380=0,"",'Datos Vida'!AO380)</f>
        <v/>
      </c>
      <c r="AP13" s="96" t="str">
        <f>IF('Datos Vida'!AP380=0,"",'Datos Vida'!AP380)</f>
        <v/>
      </c>
      <c r="AQ13" s="96">
        <f>'Datos Vida'!AQ380</f>
        <v>22</v>
      </c>
      <c r="AR13" s="45"/>
      <c r="AS13" s="36">
        <f>'Datos Vida'!AS380</f>
        <v>35</v>
      </c>
      <c r="AT13" s="60">
        <f>IFERROR(AQ13/AS13-1,"")</f>
        <v>-0.37142857142857144</v>
      </c>
    </row>
    <row r="14" spans="2:46" x14ac:dyDescent="0.2">
      <c r="B14" s="25" t="str">
        <f>'Datos Vida'!B251</f>
        <v>102. Temporal de Vida</v>
      </c>
      <c r="C14" s="96" t="str">
        <f>IF('Datos Vida'!C381=0,"",'Datos Vida'!C381)</f>
        <v/>
      </c>
      <c r="D14" s="96" t="str">
        <f>IF('Datos Vida'!D381=0,"",'Datos Vida'!D381)</f>
        <v/>
      </c>
      <c r="E14" s="96" t="str">
        <f>IF('Datos Vida'!E381=0,"",'Datos Vida'!E381)</f>
        <v/>
      </c>
      <c r="F14" s="96">
        <f>IF('Datos Vida'!F381=0,"",'Datos Vida'!F381)</f>
        <v>100</v>
      </c>
      <c r="G14" s="96">
        <f>IF('Datos Vida'!G381=0,"",'Datos Vida'!G381)</f>
        <v>184</v>
      </c>
      <c r="H14" s="96" t="str">
        <f>IF('Datos Vida'!H381=0,"",'Datos Vida'!H381)</f>
        <v/>
      </c>
      <c r="I14" s="96" t="str">
        <f>IF('Datos Vida'!I381=0,"",'Datos Vida'!I381)</f>
        <v/>
      </c>
      <c r="J14" s="96" t="str">
        <f>IF('Datos Vida'!J381=0,"",'Datos Vida'!J381)</f>
        <v/>
      </c>
      <c r="K14" s="96" t="str">
        <f>IF('Datos Vida'!K381=0,"",'Datos Vida'!K381)</f>
        <v/>
      </c>
      <c r="L14" s="96">
        <f>IF('Datos Vida'!L381=0,"",'Datos Vida'!L381)</f>
        <v>279</v>
      </c>
      <c r="M14" s="96" t="str">
        <f>IF('Datos Vida'!M381=0,"",'Datos Vida'!M381)</f>
        <v/>
      </c>
      <c r="N14" s="96">
        <f>IF('Datos Vida'!N381=0,"",'Datos Vida'!N381)</f>
        <v>69</v>
      </c>
      <c r="O14" s="96" t="str">
        <f>IF('Datos Vida'!O381=0,"",'Datos Vida'!O381)</f>
        <v/>
      </c>
      <c r="P14" s="96">
        <f>IF('Datos Vida'!P381=0,"",'Datos Vida'!P381)</f>
        <v>164</v>
      </c>
      <c r="Q14" s="96">
        <f>IF('Datos Vida'!Q381=0,"",'Datos Vida'!Q381)</f>
        <v>16</v>
      </c>
      <c r="R14" s="96">
        <f>IF('Datos Vida'!R381=0,"",'Datos Vida'!R381)</f>
        <v>386</v>
      </c>
      <c r="S14" s="96" t="str">
        <f>IF('Datos Vida'!S381=0,"",'Datos Vida'!S381)</f>
        <v/>
      </c>
      <c r="T14" s="96" t="str">
        <f>IF('Datos Vida'!T381=0,"",'Datos Vida'!T381)</f>
        <v/>
      </c>
      <c r="U14" s="96">
        <f>IF('Datos Vida'!U381=0,"",'Datos Vida'!U381)</f>
        <v>443</v>
      </c>
      <c r="V14" s="96" t="str">
        <f>IF('Datos Vida'!V381=0,"",'Datos Vida'!V381)</f>
        <v/>
      </c>
      <c r="W14" s="96" t="str">
        <f>IF('Datos Vida'!W381=0,"",'Datos Vida'!W381)</f>
        <v/>
      </c>
      <c r="X14" s="96" t="str">
        <f>IF('Datos Vida'!X381=0,"",'Datos Vida'!X381)</f>
        <v/>
      </c>
      <c r="Y14" s="96">
        <f>IF('Datos Vida'!Y381=0,"",'Datos Vida'!Y381)</f>
        <v>1228</v>
      </c>
      <c r="Z14" s="96">
        <f>IF('Datos Vida'!Z381=0,"",'Datos Vida'!Z381)</f>
        <v>473</v>
      </c>
      <c r="AA14" s="96" t="str">
        <f>IF('Datos Vida'!AA381=0,"",'Datos Vida'!AA381)</f>
        <v/>
      </c>
      <c r="AB14" s="96">
        <f>IF('Datos Vida'!AB381=0,"",'Datos Vida'!AB381)</f>
        <v>44</v>
      </c>
      <c r="AC14" s="96">
        <f>IF('Datos Vida'!AC381=0,"",'Datos Vida'!AC381)</f>
        <v>6</v>
      </c>
      <c r="AD14" s="96" t="str">
        <f>IF('Datos Vida'!AD381=0,"",'Datos Vida'!AD381)</f>
        <v/>
      </c>
      <c r="AE14" s="96" t="str">
        <f>IF('Datos Vida'!AE381=0,"",'Datos Vida'!AE381)</f>
        <v/>
      </c>
      <c r="AF14" s="96" t="str">
        <f>IF('Datos Vida'!AF381=0,"",'Datos Vida'!AF381)</f>
        <v/>
      </c>
      <c r="AG14" s="96">
        <f>IF('Datos Vida'!AG381=0,"",'Datos Vida'!AG381)</f>
        <v>153</v>
      </c>
      <c r="AH14" s="96">
        <f>IF('Datos Vida'!AH381=0,"",'Datos Vida'!AH381)</f>
        <v>1627</v>
      </c>
      <c r="AI14" s="96">
        <f>IF('Datos Vida'!AI381=0,"",'Datos Vida'!AI381)</f>
        <v>4</v>
      </c>
      <c r="AJ14" s="96">
        <f>IF('Datos Vida'!AJ381=0,"",'Datos Vida'!AJ381)</f>
        <v>950</v>
      </c>
      <c r="AK14" s="96" t="str">
        <f>IF('Datos Vida'!AK381=0,"",'Datos Vida'!AK381)</f>
        <v/>
      </c>
      <c r="AL14" s="96" t="str">
        <f>IF('Datos Vida'!AL381=0,"",'Datos Vida'!AL381)</f>
        <v/>
      </c>
      <c r="AM14" s="96" t="str">
        <f>IF('Datos Vida'!AM381=0,"",'Datos Vida'!AM381)</f>
        <v/>
      </c>
      <c r="AN14" s="96" t="str">
        <f>IF('Datos Vida'!AN381=0,"",'Datos Vida'!AN381)</f>
        <v/>
      </c>
      <c r="AO14" s="96" t="str">
        <f>IF('Datos Vida'!AO381=0,"",'Datos Vida'!AO381)</f>
        <v/>
      </c>
      <c r="AP14" s="96" t="str">
        <f>IF('Datos Vida'!AP381=0,"",'Datos Vida'!AP381)</f>
        <v/>
      </c>
      <c r="AQ14" s="96">
        <f>'Datos Vida'!AQ381</f>
        <v>6126</v>
      </c>
      <c r="AR14" s="45"/>
      <c r="AS14" s="36">
        <f>'Datos Vida'!AS381</f>
        <v>6671</v>
      </c>
      <c r="AT14" s="60">
        <f t="shared" ref="AT14:AT27" si="0">IFERROR(AQ14/AS14-1,"")</f>
        <v>-8.1696897016938941E-2</v>
      </c>
    </row>
    <row r="15" spans="2:46" x14ac:dyDescent="0.2">
      <c r="B15" s="25" t="str">
        <f>'Datos Vida'!B252</f>
        <v>103. Seguros con Cuenta Única de Inversión (CUI)</v>
      </c>
      <c r="C15" s="96" t="str">
        <f>IF('Datos Vida'!C382=0,"",'Datos Vida'!C382)</f>
        <v/>
      </c>
      <c r="D15" s="96" t="str">
        <f>IF('Datos Vida'!D382=0,"",'Datos Vida'!D382)</f>
        <v/>
      </c>
      <c r="E15" s="96" t="str">
        <f>IF('Datos Vida'!E382=0,"",'Datos Vida'!E382)</f>
        <v/>
      </c>
      <c r="F15" s="96" t="str">
        <f>IF('Datos Vida'!F382=0,"",'Datos Vida'!F382)</f>
        <v/>
      </c>
      <c r="G15" s="96">
        <f>IF('Datos Vida'!G382=0,"",'Datos Vida'!G382)</f>
        <v>371</v>
      </c>
      <c r="H15" s="96" t="str">
        <f>IF('Datos Vida'!H382=0,"",'Datos Vida'!H382)</f>
        <v/>
      </c>
      <c r="I15" s="96" t="str">
        <f>IF('Datos Vida'!I382=0,"",'Datos Vida'!I382)</f>
        <v/>
      </c>
      <c r="J15" s="96" t="str">
        <f>IF('Datos Vida'!J382=0,"",'Datos Vida'!J382)</f>
        <v/>
      </c>
      <c r="K15" s="96" t="str">
        <f>IF('Datos Vida'!K382=0,"",'Datos Vida'!K382)</f>
        <v/>
      </c>
      <c r="L15" s="96">
        <f>IF('Datos Vida'!L382=0,"",'Datos Vida'!L382)</f>
        <v>769</v>
      </c>
      <c r="M15" s="96" t="str">
        <f>IF('Datos Vida'!M382=0,"",'Datos Vida'!M382)</f>
        <v/>
      </c>
      <c r="N15" s="96" t="str">
        <f>IF('Datos Vida'!N382=0,"",'Datos Vida'!N382)</f>
        <v/>
      </c>
      <c r="O15" s="96" t="str">
        <f>IF('Datos Vida'!O382=0,"",'Datos Vida'!O382)</f>
        <v/>
      </c>
      <c r="P15" s="96" t="str">
        <f>IF('Datos Vida'!P382=0,"",'Datos Vida'!P382)</f>
        <v/>
      </c>
      <c r="Q15" s="96">
        <f>IF('Datos Vida'!Q382=0,"",'Datos Vida'!Q382)</f>
        <v>37</v>
      </c>
      <c r="R15" s="96">
        <f>IF('Datos Vida'!R382=0,"",'Datos Vida'!R382)</f>
        <v>1289</v>
      </c>
      <c r="S15" s="96" t="str">
        <f>IF('Datos Vida'!S382=0,"",'Datos Vida'!S382)</f>
        <v/>
      </c>
      <c r="T15" s="96" t="str">
        <f>IF('Datos Vida'!T382=0,"",'Datos Vida'!T382)</f>
        <v/>
      </c>
      <c r="U15" s="96" t="str">
        <f>IF('Datos Vida'!U382=0,"",'Datos Vida'!U382)</f>
        <v/>
      </c>
      <c r="V15" s="96" t="str">
        <f>IF('Datos Vida'!V382=0,"",'Datos Vida'!V382)</f>
        <v/>
      </c>
      <c r="W15" s="96" t="str">
        <f>IF('Datos Vida'!W382=0,"",'Datos Vida'!W382)</f>
        <v/>
      </c>
      <c r="X15" s="96" t="str">
        <f>IF('Datos Vida'!X382=0,"",'Datos Vida'!X382)</f>
        <v/>
      </c>
      <c r="Y15" s="96" t="str">
        <f>IF('Datos Vida'!Y382=0,"",'Datos Vida'!Y382)</f>
        <v/>
      </c>
      <c r="Z15" s="96">
        <f>IF('Datos Vida'!Z382=0,"",'Datos Vida'!Z382)</f>
        <v>1693</v>
      </c>
      <c r="AA15" s="96">
        <f>IF('Datos Vida'!AA382=0,"",'Datos Vida'!AA382)</f>
        <v>258</v>
      </c>
      <c r="AB15" s="96">
        <f>IF('Datos Vida'!AB382=0,"",'Datos Vida'!AB382)</f>
        <v>58</v>
      </c>
      <c r="AC15" s="96">
        <f>IF('Datos Vida'!AC382=0,"",'Datos Vida'!AC382)</f>
        <v>4</v>
      </c>
      <c r="AD15" s="96">
        <f>IF('Datos Vida'!AD382=0,"",'Datos Vida'!AD382)</f>
        <v>40</v>
      </c>
      <c r="AE15" s="96" t="str">
        <f>IF('Datos Vida'!AE382=0,"",'Datos Vida'!AE382)</f>
        <v/>
      </c>
      <c r="AF15" s="96" t="str">
        <f>IF('Datos Vida'!AF382=0,"",'Datos Vida'!AF382)</f>
        <v/>
      </c>
      <c r="AG15" s="96" t="str">
        <f>IF('Datos Vida'!AG382=0,"",'Datos Vida'!AG382)</f>
        <v/>
      </c>
      <c r="AH15" s="96">
        <f>IF('Datos Vida'!AH382=0,"",'Datos Vida'!AH382)</f>
        <v>1768</v>
      </c>
      <c r="AI15" s="96">
        <f>IF('Datos Vida'!AI382=0,"",'Datos Vida'!AI382)</f>
        <v>62</v>
      </c>
      <c r="AJ15" s="96" t="str">
        <f>IF('Datos Vida'!AJ382=0,"",'Datos Vida'!AJ382)</f>
        <v/>
      </c>
      <c r="AK15" s="96" t="str">
        <f>IF('Datos Vida'!AK382=0,"",'Datos Vida'!AK382)</f>
        <v/>
      </c>
      <c r="AL15" s="96" t="str">
        <f>IF('Datos Vida'!AL382=0,"",'Datos Vida'!AL382)</f>
        <v/>
      </c>
      <c r="AM15" s="96" t="str">
        <f>IF('Datos Vida'!AM382=0,"",'Datos Vida'!AM382)</f>
        <v/>
      </c>
      <c r="AN15" s="96" t="str">
        <f>IF('Datos Vida'!AN382=0,"",'Datos Vida'!AN382)</f>
        <v/>
      </c>
      <c r="AO15" s="96" t="str">
        <f>IF('Datos Vida'!AO382=0,"",'Datos Vida'!AO382)</f>
        <v/>
      </c>
      <c r="AP15" s="96" t="str">
        <f>IF('Datos Vida'!AP382=0,"",'Datos Vida'!AP382)</f>
        <v/>
      </c>
      <c r="AQ15" s="96">
        <f>'Datos Vida'!AQ382</f>
        <v>6349</v>
      </c>
      <c r="AR15" s="45"/>
      <c r="AS15" s="36">
        <f>'Datos Vida'!AS382</f>
        <v>7089</v>
      </c>
      <c r="AT15" s="60">
        <f t="shared" si="0"/>
        <v>-0.10438707857243612</v>
      </c>
    </row>
    <row r="16" spans="2:46" x14ac:dyDescent="0.2">
      <c r="B16" s="25" t="str">
        <f>'Datos Vida'!B253</f>
        <v>104. Mixto o Dotal</v>
      </c>
      <c r="C16" s="96" t="str">
        <f>IF('Datos Vida'!C383=0,"",'Datos Vida'!C383)</f>
        <v/>
      </c>
      <c r="D16" s="96" t="str">
        <f>IF('Datos Vida'!D383=0,"",'Datos Vida'!D383)</f>
        <v/>
      </c>
      <c r="E16" s="96" t="str">
        <f>IF('Datos Vida'!E383=0,"",'Datos Vida'!E383)</f>
        <v/>
      </c>
      <c r="F16" s="96" t="str">
        <f>IF('Datos Vida'!F383=0,"",'Datos Vida'!F383)</f>
        <v/>
      </c>
      <c r="G16" s="96" t="str">
        <f>IF('Datos Vida'!G383=0,"",'Datos Vida'!G383)</f>
        <v/>
      </c>
      <c r="H16" s="96" t="str">
        <f>IF('Datos Vida'!H383=0,"",'Datos Vida'!H383)</f>
        <v/>
      </c>
      <c r="I16" s="96" t="str">
        <f>IF('Datos Vida'!I383=0,"",'Datos Vida'!I383)</f>
        <v/>
      </c>
      <c r="J16" s="96" t="str">
        <f>IF('Datos Vida'!J383=0,"",'Datos Vida'!J383)</f>
        <v/>
      </c>
      <c r="K16" s="96" t="str">
        <f>IF('Datos Vida'!K383=0,"",'Datos Vida'!K383)</f>
        <v/>
      </c>
      <c r="L16" s="96" t="str">
        <f>IF('Datos Vida'!L383=0,"",'Datos Vida'!L383)</f>
        <v/>
      </c>
      <c r="M16" s="96" t="str">
        <f>IF('Datos Vida'!M383=0,"",'Datos Vida'!M383)</f>
        <v/>
      </c>
      <c r="N16" s="96" t="str">
        <f>IF('Datos Vida'!N383=0,"",'Datos Vida'!N383)</f>
        <v/>
      </c>
      <c r="O16" s="96" t="str">
        <f>IF('Datos Vida'!O383=0,"",'Datos Vida'!O383)</f>
        <v/>
      </c>
      <c r="P16" s="96" t="str">
        <f>IF('Datos Vida'!P383=0,"",'Datos Vida'!P383)</f>
        <v/>
      </c>
      <c r="Q16" s="96">
        <f>IF('Datos Vida'!Q383=0,"",'Datos Vida'!Q383)</f>
        <v>3</v>
      </c>
      <c r="R16" s="96" t="str">
        <f>IF('Datos Vida'!R383=0,"",'Datos Vida'!R383)</f>
        <v/>
      </c>
      <c r="S16" s="96" t="str">
        <f>IF('Datos Vida'!S383=0,"",'Datos Vida'!S383)</f>
        <v/>
      </c>
      <c r="T16" s="96" t="str">
        <f>IF('Datos Vida'!T383=0,"",'Datos Vida'!T383)</f>
        <v/>
      </c>
      <c r="U16" s="96" t="str">
        <f>IF('Datos Vida'!U383=0,"",'Datos Vida'!U383)</f>
        <v/>
      </c>
      <c r="V16" s="96" t="str">
        <f>IF('Datos Vida'!V383=0,"",'Datos Vida'!V383)</f>
        <v/>
      </c>
      <c r="W16" s="96" t="str">
        <f>IF('Datos Vida'!W383=0,"",'Datos Vida'!W383)</f>
        <v/>
      </c>
      <c r="X16" s="96">
        <f>IF('Datos Vida'!X383=0,"",'Datos Vida'!X383)</f>
        <v>1711</v>
      </c>
      <c r="Y16" s="96" t="str">
        <f>IF('Datos Vida'!Y383=0,"",'Datos Vida'!Y383)</f>
        <v/>
      </c>
      <c r="Z16" s="96" t="str">
        <f>IF('Datos Vida'!Z383=0,"",'Datos Vida'!Z383)</f>
        <v/>
      </c>
      <c r="AA16" s="96">
        <f>IF('Datos Vida'!AA383=0,"",'Datos Vida'!AA383)</f>
        <v>559</v>
      </c>
      <c r="AB16" s="96" t="str">
        <f>IF('Datos Vida'!AB383=0,"",'Datos Vida'!AB383)</f>
        <v/>
      </c>
      <c r="AC16" s="96" t="str">
        <f>IF('Datos Vida'!AC383=0,"",'Datos Vida'!AC383)</f>
        <v/>
      </c>
      <c r="AD16" s="96" t="str">
        <f>IF('Datos Vida'!AD383=0,"",'Datos Vida'!AD383)</f>
        <v/>
      </c>
      <c r="AE16" s="96" t="str">
        <f>IF('Datos Vida'!AE383=0,"",'Datos Vida'!AE383)</f>
        <v/>
      </c>
      <c r="AF16" s="96" t="str">
        <f>IF('Datos Vida'!AF383=0,"",'Datos Vida'!AF383)</f>
        <v/>
      </c>
      <c r="AG16" s="96" t="str">
        <f>IF('Datos Vida'!AG383=0,"",'Datos Vida'!AG383)</f>
        <v/>
      </c>
      <c r="AH16" s="96">
        <f>IF('Datos Vida'!AH383=0,"",'Datos Vida'!AH383)</f>
        <v>2337</v>
      </c>
      <c r="AI16" s="96" t="str">
        <f>IF('Datos Vida'!AI383=0,"",'Datos Vida'!AI383)</f>
        <v/>
      </c>
      <c r="AJ16" s="96" t="str">
        <f>IF('Datos Vida'!AJ383=0,"",'Datos Vida'!AJ383)</f>
        <v/>
      </c>
      <c r="AK16" s="96" t="str">
        <f>IF('Datos Vida'!AK383=0,"",'Datos Vida'!AK383)</f>
        <v/>
      </c>
      <c r="AL16" s="96" t="str">
        <f>IF('Datos Vida'!AL383=0,"",'Datos Vida'!AL383)</f>
        <v/>
      </c>
      <c r="AM16" s="96" t="str">
        <f>IF('Datos Vida'!AM383=0,"",'Datos Vida'!AM383)</f>
        <v/>
      </c>
      <c r="AN16" s="96" t="str">
        <f>IF('Datos Vida'!AN383=0,"",'Datos Vida'!AN383)</f>
        <v/>
      </c>
      <c r="AO16" s="96" t="str">
        <f>IF('Datos Vida'!AO383=0,"",'Datos Vida'!AO383)</f>
        <v/>
      </c>
      <c r="AP16" s="96" t="str">
        <f>IF('Datos Vida'!AP383=0,"",'Datos Vida'!AP383)</f>
        <v/>
      </c>
      <c r="AQ16" s="96">
        <f>'Datos Vida'!AQ383</f>
        <v>4610</v>
      </c>
      <c r="AR16" s="45"/>
      <c r="AS16" s="36">
        <f>'Datos Vida'!AS383</f>
        <v>3485</v>
      </c>
      <c r="AT16" s="60">
        <f t="shared" si="0"/>
        <v>0.32281205164992821</v>
      </c>
    </row>
    <row r="17" spans="2:46" x14ac:dyDescent="0.2">
      <c r="B17" s="25" t="str">
        <f>'Datos Vida'!B254</f>
        <v>105. Rentas Privadas y Otras Rentas</v>
      </c>
      <c r="C17" s="96" t="str">
        <f>IF('Datos Vida'!C384=0,"",'Datos Vida'!C384)</f>
        <v/>
      </c>
      <c r="D17" s="96" t="str">
        <f>IF('Datos Vida'!D384=0,"",'Datos Vida'!D384)</f>
        <v/>
      </c>
      <c r="E17" s="96" t="str">
        <f>IF('Datos Vida'!E384=0,"",'Datos Vida'!E384)</f>
        <v/>
      </c>
      <c r="F17" s="96" t="str">
        <f>IF('Datos Vida'!F384=0,"",'Datos Vida'!F384)</f>
        <v/>
      </c>
      <c r="G17" s="96" t="str">
        <f>IF('Datos Vida'!G384=0,"",'Datos Vida'!G384)</f>
        <v/>
      </c>
      <c r="H17" s="96" t="str">
        <f>IF('Datos Vida'!H384=0,"",'Datos Vida'!H384)</f>
        <v/>
      </c>
      <c r="I17" s="96" t="str">
        <f>IF('Datos Vida'!I384=0,"",'Datos Vida'!I384)</f>
        <v/>
      </c>
      <c r="J17" s="96" t="str">
        <f>IF('Datos Vida'!J384=0,"",'Datos Vida'!J384)</f>
        <v/>
      </c>
      <c r="K17" s="96" t="str">
        <f>IF('Datos Vida'!K384=0,"",'Datos Vida'!K384)</f>
        <v/>
      </c>
      <c r="L17" s="96" t="str">
        <f>IF('Datos Vida'!L384=0,"",'Datos Vida'!L384)</f>
        <v/>
      </c>
      <c r="M17" s="96" t="str">
        <f>IF('Datos Vida'!M384=0,"",'Datos Vida'!M384)</f>
        <v/>
      </c>
      <c r="N17" s="96" t="str">
        <f>IF('Datos Vida'!N384=0,"",'Datos Vida'!N384)</f>
        <v/>
      </c>
      <c r="O17" s="96" t="str">
        <f>IF('Datos Vida'!O384=0,"",'Datos Vida'!O384)</f>
        <v/>
      </c>
      <c r="P17" s="96" t="str">
        <f>IF('Datos Vida'!P384=0,"",'Datos Vida'!P384)</f>
        <v/>
      </c>
      <c r="Q17" s="96" t="str">
        <f>IF('Datos Vida'!Q384=0,"",'Datos Vida'!Q384)</f>
        <v/>
      </c>
      <c r="R17" s="96" t="str">
        <f>IF('Datos Vida'!R384=0,"",'Datos Vida'!R384)</f>
        <v/>
      </c>
      <c r="S17" s="96" t="str">
        <f>IF('Datos Vida'!S384=0,"",'Datos Vida'!S384)</f>
        <v/>
      </c>
      <c r="T17" s="96" t="str">
        <f>IF('Datos Vida'!T384=0,"",'Datos Vida'!T384)</f>
        <v/>
      </c>
      <c r="U17" s="96" t="str">
        <f>IF('Datos Vida'!U384=0,"",'Datos Vida'!U384)</f>
        <v/>
      </c>
      <c r="V17" s="96" t="str">
        <f>IF('Datos Vida'!V384=0,"",'Datos Vida'!V384)</f>
        <v/>
      </c>
      <c r="W17" s="96" t="str">
        <f>IF('Datos Vida'!W384=0,"",'Datos Vida'!W384)</f>
        <v/>
      </c>
      <c r="X17" s="96" t="str">
        <f>IF('Datos Vida'!X384=0,"",'Datos Vida'!X384)</f>
        <v/>
      </c>
      <c r="Y17" s="96" t="str">
        <f>IF('Datos Vida'!Y384=0,"",'Datos Vida'!Y384)</f>
        <v/>
      </c>
      <c r="Z17" s="96">
        <f>IF('Datos Vida'!Z384=0,"",'Datos Vida'!Z384)</f>
        <v>7</v>
      </c>
      <c r="AA17" s="96" t="str">
        <f>IF('Datos Vida'!AA384=0,"",'Datos Vida'!AA384)</f>
        <v/>
      </c>
      <c r="AB17" s="96" t="str">
        <f>IF('Datos Vida'!AB384=0,"",'Datos Vida'!AB384)</f>
        <v/>
      </c>
      <c r="AC17" s="96" t="str">
        <f>IF('Datos Vida'!AC384=0,"",'Datos Vida'!AC384)</f>
        <v/>
      </c>
      <c r="AD17" s="96">
        <f>IF('Datos Vida'!AD384=0,"",'Datos Vida'!AD384)</f>
        <v>3</v>
      </c>
      <c r="AE17" s="96" t="str">
        <f>IF('Datos Vida'!AE384=0,"",'Datos Vida'!AE384)</f>
        <v/>
      </c>
      <c r="AF17" s="96" t="str">
        <f>IF('Datos Vida'!AF384=0,"",'Datos Vida'!AF384)</f>
        <v/>
      </c>
      <c r="AG17" s="96" t="str">
        <f>IF('Datos Vida'!AG384=0,"",'Datos Vida'!AG384)</f>
        <v/>
      </c>
      <c r="AH17" s="96" t="str">
        <f>IF('Datos Vida'!AH384=0,"",'Datos Vida'!AH384)</f>
        <v/>
      </c>
      <c r="AI17" s="96" t="str">
        <f>IF('Datos Vida'!AI384=0,"",'Datos Vida'!AI384)</f>
        <v/>
      </c>
      <c r="AJ17" s="96" t="str">
        <f>IF('Datos Vida'!AJ384=0,"",'Datos Vida'!AJ384)</f>
        <v/>
      </c>
      <c r="AK17" s="96" t="str">
        <f>IF('Datos Vida'!AK384=0,"",'Datos Vida'!AK384)</f>
        <v/>
      </c>
      <c r="AL17" s="96" t="str">
        <f>IF('Datos Vida'!AL384=0,"",'Datos Vida'!AL384)</f>
        <v/>
      </c>
      <c r="AM17" s="96" t="str">
        <f>IF('Datos Vida'!AM384=0,"",'Datos Vida'!AM384)</f>
        <v/>
      </c>
      <c r="AN17" s="96" t="str">
        <f>IF('Datos Vida'!AN384=0,"",'Datos Vida'!AN384)</f>
        <v/>
      </c>
      <c r="AO17" s="96" t="str">
        <f>IF('Datos Vida'!AO384=0,"",'Datos Vida'!AO384)</f>
        <v/>
      </c>
      <c r="AP17" s="96" t="str">
        <f>IF('Datos Vida'!AP384=0,"",'Datos Vida'!AP384)</f>
        <v/>
      </c>
      <c r="AQ17" s="96">
        <f>'Datos Vida'!AQ384</f>
        <v>10</v>
      </c>
      <c r="AR17" s="45"/>
      <c r="AS17" s="36">
        <f>'Datos Vida'!AS384</f>
        <v>17</v>
      </c>
      <c r="AT17" s="60">
        <f t="shared" si="0"/>
        <v>-0.41176470588235292</v>
      </c>
    </row>
    <row r="18" spans="2:46" x14ac:dyDescent="0.2">
      <c r="B18" s="25" t="str">
        <f>'Datos Vida'!B255</f>
        <v>106. Dotal puro o Capital Diferido</v>
      </c>
      <c r="C18" s="96" t="str">
        <f>IF('Datos Vida'!C385=0,"",'Datos Vida'!C385)</f>
        <v/>
      </c>
      <c r="D18" s="96" t="str">
        <f>IF('Datos Vida'!D385=0,"",'Datos Vida'!D385)</f>
        <v/>
      </c>
      <c r="E18" s="96" t="str">
        <f>IF('Datos Vida'!E385=0,"",'Datos Vida'!E385)</f>
        <v/>
      </c>
      <c r="F18" s="96" t="str">
        <f>IF('Datos Vida'!F385=0,"",'Datos Vida'!F385)</f>
        <v/>
      </c>
      <c r="G18" s="96" t="str">
        <f>IF('Datos Vida'!G385=0,"",'Datos Vida'!G385)</f>
        <v/>
      </c>
      <c r="H18" s="96" t="str">
        <f>IF('Datos Vida'!H385=0,"",'Datos Vida'!H385)</f>
        <v/>
      </c>
      <c r="I18" s="96" t="str">
        <f>IF('Datos Vida'!I385=0,"",'Datos Vida'!I385)</f>
        <v/>
      </c>
      <c r="J18" s="96" t="str">
        <f>IF('Datos Vida'!J385=0,"",'Datos Vida'!J385)</f>
        <v/>
      </c>
      <c r="K18" s="96" t="str">
        <f>IF('Datos Vida'!K385=0,"",'Datos Vida'!K385)</f>
        <v/>
      </c>
      <c r="L18" s="96" t="str">
        <f>IF('Datos Vida'!L385=0,"",'Datos Vida'!L385)</f>
        <v/>
      </c>
      <c r="M18" s="96" t="str">
        <f>IF('Datos Vida'!M385=0,"",'Datos Vida'!M385)</f>
        <v/>
      </c>
      <c r="N18" s="96" t="str">
        <f>IF('Datos Vida'!N385=0,"",'Datos Vida'!N385)</f>
        <v/>
      </c>
      <c r="O18" s="96" t="str">
        <f>IF('Datos Vida'!O385=0,"",'Datos Vida'!O385)</f>
        <v/>
      </c>
      <c r="P18" s="96" t="str">
        <f>IF('Datos Vida'!P385=0,"",'Datos Vida'!P385)</f>
        <v/>
      </c>
      <c r="Q18" s="96" t="str">
        <f>IF('Datos Vida'!Q385=0,"",'Datos Vida'!Q385)</f>
        <v/>
      </c>
      <c r="R18" s="96" t="str">
        <f>IF('Datos Vida'!R385=0,"",'Datos Vida'!R385)</f>
        <v/>
      </c>
      <c r="S18" s="96" t="str">
        <f>IF('Datos Vida'!S385=0,"",'Datos Vida'!S385)</f>
        <v/>
      </c>
      <c r="T18" s="96" t="str">
        <f>IF('Datos Vida'!T385=0,"",'Datos Vida'!T385)</f>
        <v/>
      </c>
      <c r="U18" s="96" t="str">
        <f>IF('Datos Vida'!U385=0,"",'Datos Vida'!U385)</f>
        <v/>
      </c>
      <c r="V18" s="96" t="str">
        <f>IF('Datos Vida'!V385=0,"",'Datos Vida'!V385)</f>
        <v/>
      </c>
      <c r="W18" s="96" t="str">
        <f>IF('Datos Vida'!W385=0,"",'Datos Vida'!W385)</f>
        <v/>
      </c>
      <c r="X18" s="96" t="str">
        <f>IF('Datos Vida'!X385=0,"",'Datos Vida'!X385)</f>
        <v/>
      </c>
      <c r="Y18" s="96" t="str">
        <f>IF('Datos Vida'!Y385=0,"",'Datos Vida'!Y385)</f>
        <v/>
      </c>
      <c r="Z18" s="96" t="str">
        <f>IF('Datos Vida'!Z385=0,"",'Datos Vida'!Z385)</f>
        <v/>
      </c>
      <c r="AA18" s="96" t="str">
        <f>IF('Datos Vida'!AA385=0,"",'Datos Vida'!AA385)</f>
        <v/>
      </c>
      <c r="AB18" s="96" t="str">
        <f>IF('Datos Vida'!AB385=0,"",'Datos Vida'!AB385)</f>
        <v/>
      </c>
      <c r="AC18" s="96" t="str">
        <f>IF('Datos Vida'!AC385=0,"",'Datos Vida'!AC385)</f>
        <v/>
      </c>
      <c r="AD18" s="96" t="str">
        <f>IF('Datos Vida'!AD385=0,"",'Datos Vida'!AD385)</f>
        <v/>
      </c>
      <c r="AE18" s="96" t="str">
        <f>IF('Datos Vida'!AE385=0,"",'Datos Vida'!AE385)</f>
        <v/>
      </c>
      <c r="AF18" s="96" t="str">
        <f>IF('Datos Vida'!AF385=0,"",'Datos Vida'!AF385)</f>
        <v/>
      </c>
      <c r="AG18" s="96" t="str">
        <f>IF('Datos Vida'!AG385=0,"",'Datos Vida'!AG385)</f>
        <v/>
      </c>
      <c r="AH18" s="96" t="str">
        <f>IF('Datos Vida'!AH385=0,"",'Datos Vida'!AH385)</f>
        <v/>
      </c>
      <c r="AI18" s="96" t="str">
        <f>IF('Datos Vida'!AI385=0,"",'Datos Vida'!AI385)</f>
        <v/>
      </c>
      <c r="AJ18" s="96" t="str">
        <f>IF('Datos Vida'!AJ385=0,"",'Datos Vida'!AJ385)</f>
        <v/>
      </c>
      <c r="AK18" s="96" t="str">
        <f>IF('Datos Vida'!AK385=0,"",'Datos Vida'!AK385)</f>
        <v/>
      </c>
      <c r="AL18" s="96" t="str">
        <f>IF('Datos Vida'!AL385=0,"",'Datos Vida'!AL385)</f>
        <v/>
      </c>
      <c r="AM18" s="96" t="str">
        <f>IF('Datos Vida'!AM385=0,"",'Datos Vida'!AM385)</f>
        <v/>
      </c>
      <c r="AN18" s="96" t="str">
        <f>IF('Datos Vida'!AN385=0,"",'Datos Vida'!AN385)</f>
        <v/>
      </c>
      <c r="AO18" s="96" t="str">
        <f>IF('Datos Vida'!AO385=0,"",'Datos Vida'!AO385)</f>
        <v/>
      </c>
      <c r="AP18" s="96" t="str">
        <f>IF('Datos Vida'!AP385=0,"",'Datos Vida'!AP385)</f>
        <v/>
      </c>
      <c r="AQ18" s="96">
        <f>'Datos Vida'!AQ385</f>
        <v>0</v>
      </c>
      <c r="AR18" s="45"/>
      <c r="AS18" s="36">
        <f>'Datos Vida'!AS385</f>
        <v>0</v>
      </c>
      <c r="AT18" s="60" t="str">
        <f t="shared" si="0"/>
        <v/>
      </c>
    </row>
    <row r="19" spans="2:46" x14ac:dyDescent="0.2">
      <c r="B19" s="25" t="str">
        <f>'Datos Vida'!B256</f>
        <v>107. Protección Familiar</v>
      </c>
      <c r="C19" s="96" t="str">
        <f>IF('Datos Vida'!C386=0,"",'Datos Vida'!C386)</f>
        <v/>
      </c>
      <c r="D19" s="96" t="str">
        <f>IF('Datos Vida'!D386=0,"",'Datos Vida'!D386)</f>
        <v/>
      </c>
      <c r="E19" s="96" t="str">
        <f>IF('Datos Vida'!E386=0,"",'Datos Vida'!E386)</f>
        <v/>
      </c>
      <c r="F19" s="96" t="str">
        <f>IF('Datos Vida'!F386=0,"",'Datos Vida'!F386)</f>
        <v/>
      </c>
      <c r="G19" s="96" t="str">
        <f>IF('Datos Vida'!G386=0,"",'Datos Vida'!G386)</f>
        <v/>
      </c>
      <c r="H19" s="96" t="str">
        <f>IF('Datos Vida'!H386=0,"",'Datos Vida'!H386)</f>
        <v/>
      </c>
      <c r="I19" s="96" t="str">
        <f>IF('Datos Vida'!I386=0,"",'Datos Vida'!I386)</f>
        <v/>
      </c>
      <c r="J19" s="96" t="str">
        <f>IF('Datos Vida'!J386=0,"",'Datos Vida'!J386)</f>
        <v/>
      </c>
      <c r="K19" s="96" t="str">
        <f>IF('Datos Vida'!K386=0,"",'Datos Vida'!K386)</f>
        <v/>
      </c>
      <c r="L19" s="96" t="str">
        <f>IF('Datos Vida'!L386=0,"",'Datos Vida'!L386)</f>
        <v/>
      </c>
      <c r="M19" s="96" t="str">
        <f>IF('Datos Vida'!M386=0,"",'Datos Vida'!M386)</f>
        <v/>
      </c>
      <c r="N19" s="96" t="str">
        <f>IF('Datos Vida'!N386=0,"",'Datos Vida'!N386)</f>
        <v/>
      </c>
      <c r="O19" s="96" t="str">
        <f>IF('Datos Vida'!O386=0,"",'Datos Vida'!O386)</f>
        <v/>
      </c>
      <c r="P19" s="96" t="str">
        <f>IF('Datos Vida'!P386=0,"",'Datos Vida'!P386)</f>
        <v/>
      </c>
      <c r="Q19" s="96" t="str">
        <f>IF('Datos Vida'!Q386=0,"",'Datos Vida'!Q386)</f>
        <v/>
      </c>
      <c r="R19" s="96" t="str">
        <f>IF('Datos Vida'!R386=0,"",'Datos Vida'!R386)</f>
        <v/>
      </c>
      <c r="S19" s="96" t="str">
        <f>IF('Datos Vida'!S386=0,"",'Datos Vida'!S386)</f>
        <v/>
      </c>
      <c r="T19" s="96" t="str">
        <f>IF('Datos Vida'!T386=0,"",'Datos Vida'!T386)</f>
        <v/>
      </c>
      <c r="U19" s="96" t="str">
        <f>IF('Datos Vida'!U386=0,"",'Datos Vida'!U386)</f>
        <v/>
      </c>
      <c r="V19" s="96" t="str">
        <f>IF('Datos Vida'!V386=0,"",'Datos Vida'!V386)</f>
        <v/>
      </c>
      <c r="W19" s="96" t="str">
        <f>IF('Datos Vida'!W386=0,"",'Datos Vida'!W386)</f>
        <v/>
      </c>
      <c r="X19" s="96" t="str">
        <f>IF('Datos Vida'!X386=0,"",'Datos Vida'!X386)</f>
        <v/>
      </c>
      <c r="Y19" s="96" t="str">
        <f>IF('Datos Vida'!Y386=0,"",'Datos Vida'!Y386)</f>
        <v/>
      </c>
      <c r="Z19" s="96" t="str">
        <f>IF('Datos Vida'!Z386=0,"",'Datos Vida'!Z386)</f>
        <v/>
      </c>
      <c r="AA19" s="96">
        <f>IF('Datos Vida'!AA386=0,"",'Datos Vida'!AA386)</f>
        <v>231</v>
      </c>
      <c r="AB19" s="96" t="str">
        <f>IF('Datos Vida'!AB386=0,"",'Datos Vida'!AB386)</f>
        <v/>
      </c>
      <c r="AC19" s="96" t="str">
        <f>IF('Datos Vida'!AC386=0,"",'Datos Vida'!AC386)</f>
        <v/>
      </c>
      <c r="AD19" s="96" t="str">
        <f>IF('Datos Vida'!AD386=0,"",'Datos Vida'!AD386)</f>
        <v/>
      </c>
      <c r="AE19" s="96" t="str">
        <f>IF('Datos Vida'!AE386=0,"",'Datos Vida'!AE386)</f>
        <v/>
      </c>
      <c r="AF19" s="96" t="str">
        <f>IF('Datos Vida'!AF386=0,"",'Datos Vida'!AF386)</f>
        <v/>
      </c>
      <c r="AG19" s="96" t="str">
        <f>IF('Datos Vida'!AG386=0,"",'Datos Vida'!AG386)</f>
        <v/>
      </c>
      <c r="AH19" s="96">
        <f>IF('Datos Vida'!AH386=0,"",'Datos Vida'!AH386)</f>
        <v>2336</v>
      </c>
      <c r="AI19" s="96" t="str">
        <f>IF('Datos Vida'!AI386=0,"",'Datos Vida'!AI386)</f>
        <v/>
      </c>
      <c r="AJ19" s="96" t="str">
        <f>IF('Datos Vida'!AJ386=0,"",'Datos Vida'!AJ386)</f>
        <v/>
      </c>
      <c r="AK19" s="96" t="str">
        <f>IF('Datos Vida'!AK386=0,"",'Datos Vida'!AK386)</f>
        <v/>
      </c>
      <c r="AL19" s="96" t="str">
        <f>IF('Datos Vida'!AL386=0,"",'Datos Vida'!AL386)</f>
        <v/>
      </c>
      <c r="AM19" s="96" t="str">
        <f>IF('Datos Vida'!AM386=0,"",'Datos Vida'!AM386)</f>
        <v/>
      </c>
      <c r="AN19" s="96" t="str">
        <f>IF('Datos Vida'!AN386=0,"",'Datos Vida'!AN386)</f>
        <v/>
      </c>
      <c r="AO19" s="96" t="str">
        <f>IF('Datos Vida'!AO386=0,"",'Datos Vida'!AO386)</f>
        <v/>
      </c>
      <c r="AP19" s="96" t="str">
        <f>IF('Datos Vida'!AP386=0,"",'Datos Vida'!AP386)</f>
        <v/>
      </c>
      <c r="AQ19" s="96">
        <f>'Datos Vida'!AQ386</f>
        <v>2567</v>
      </c>
      <c r="AR19" s="45"/>
      <c r="AS19" s="36">
        <f>'Datos Vida'!AS386</f>
        <v>12952</v>
      </c>
      <c r="AT19" s="60">
        <f t="shared" si="0"/>
        <v>-0.80180667078443491</v>
      </c>
    </row>
    <row r="20" spans="2:46" x14ac:dyDescent="0.2">
      <c r="B20" s="25" t="str">
        <f>'Datos Vida'!B257</f>
        <v>108. Incapacidad o Invalidez</v>
      </c>
      <c r="C20" s="96" t="str">
        <f>IF('Datos Vida'!C387=0,"",'Datos Vida'!C387)</f>
        <v/>
      </c>
      <c r="D20" s="96" t="str">
        <f>IF('Datos Vida'!D387=0,"",'Datos Vida'!D387)</f>
        <v/>
      </c>
      <c r="E20" s="96" t="str">
        <f>IF('Datos Vida'!E387=0,"",'Datos Vida'!E387)</f>
        <v/>
      </c>
      <c r="F20" s="96" t="str">
        <f>IF('Datos Vida'!F387=0,"",'Datos Vida'!F387)</f>
        <v/>
      </c>
      <c r="G20" s="96">
        <f>IF('Datos Vida'!G387=0,"",'Datos Vida'!G387)</f>
        <v>345</v>
      </c>
      <c r="H20" s="96" t="str">
        <f>IF('Datos Vida'!H387=0,"",'Datos Vida'!H387)</f>
        <v/>
      </c>
      <c r="I20" s="96" t="str">
        <f>IF('Datos Vida'!I387=0,"",'Datos Vida'!I387)</f>
        <v/>
      </c>
      <c r="J20" s="96" t="str">
        <f>IF('Datos Vida'!J387=0,"",'Datos Vida'!J387)</f>
        <v/>
      </c>
      <c r="K20" s="96" t="str">
        <f>IF('Datos Vida'!K387=0,"",'Datos Vida'!K387)</f>
        <v/>
      </c>
      <c r="L20" s="96">
        <f>IF('Datos Vida'!L387=0,"",'Datos Vida'!L387)</f>
        <v>1</v>
      </c>
      <c r="M20" s="96" t="str">
        <f>IF('Datos Vida'!M387=0,"",'Datos Vida'!M387)</f>
        <v/>
      </c>
      <c r="N20" s="96" t="str">
        <f>IF('Datos Vida'!N387=0,"",'Datos Vida'!N387)</f>
        <v/>
      </c>
      <c r="O20" s="96" t="str">
        <f>IF('Datos Vida'!O387=0,"",'Datos Vida'!O387)</f>
        <v/>
      </c>
      <c r="P20" s="96">
        <f>IF('Datos Vida'!P387=0,"",'Datos Vida'!P387)</f>
        <v>108</v>
      </c>
      <c r="Q20" s="96">
        <f>IF('Datos Vida'!Q387=0,"",'Datos Vida'!Q387)</f>
        <v>32</v>
      </c>
      <c r="R20" s="96">
        <f>IF('Datos Vida'!R387=0,"",'Datos Vida'!R387)</f>
        <v>675</v>
      </c>
      <c r="S20" s="96" t="str">
        <f>IF('Datos Vida'!S387=0,"",'Datos Vida'!S387)</f>
        <v/>
      </c>
      <c r="T20" s="96" t="str">
        <f>IF('Datos Vida'!T387=0,"",'Datos Vida'!T387)</f>
        <v/>
      </c>
      <c r="U20" s="96">
        <f>IF('Datos Vida'!U387=0,"",'Datos Vida'!U387)</f>
        <v>443</v>
      </c>
      <c r="V20" s="96" t="str">
        <f>IF('Datos Vida'!V387=0,"",'Datos Vida'!V387)</f>
        <v/>
      </c>
      <c r="W20" s="96" t="str">
        <f>IF('Datos Vida'!W387=0,"",'Datos Vida'!W387)</f>
        <v/>
      </c>
      <c r="X20" s="96" t="str">
        <f>IF('Datos Vida'!X387=0,"",'Datos Vida'!X387)</f>
        <v/>
      </c>
      <c r="Y20" s="96" t="str">
        <f>IF('Datos Vida'!Y387=0,"",'Datos Vida'!Y387)</f>
        <v/>
      </c>
      <c r="Z20" s="96">
        <f>IF('Datos Vida'!Z387=0,"",'Datos Vida'!Z387)</f>
        <v>3446</v>
      </c>
      <c r="AA20" s="96" t="str">
        <f>IF('Datos Vida'!AA387=0,"",'Datos Vida'!AA387)</f>
        <v/>
      </c>
      <c r="AB20" s="96" t="str">
        <f>IF('Datos Vida'!AB387=0,"",'Datos Vida'!AB387)</f>
        <v/>
      </c>
      <c r="AC20" s="96">
        <f>IF('Datos Vida'!AC387=0,"",'Datos Vida'!AC387)</f>
        <v>7</v>
      </c>
      <c r="AD20" s="96" t="str">
        <f>IF('Datos Vida'!AD387=0,"",'Datos Vida'!AD387)</f>
        <v/>
      </c>
      <c r="AE20" s="96" t="str">
        <f>IF('Datos Vida'!AE387=0,"",'Datos Vida'!AE387)</f>
        <v/>
      </c>
      <c r="AF20" s="96" t="str">
        <f>IF('Datos Vida'!AF387=0,"",'Datos Vida'!AF387)</f>
        <v/>
      </c>
      <c r="AG20" s="96">
        <f>IF('Datos Vida'!AG387=0,"",'Datos Vida'!AG387)</f>
        <v>3519</v>
      </c>
      <c r="AH20" s="96">
        <f>IF('Datos Vida'!AH387=0,"",'Datos Vida'!AH387)</f>
        <v>2662</v>
      </c>
      <c r="AI20" s="96" t="str">
        <f>IF('Datos Vida'!AI387=0,"",'Datos Vida'!AI387)</f>
        <v/>
      </c>
      <c r="AJ20" s="96">
        <f>IF('Datos Vida'!AJ387=0,"",'Datos Vida'!AJ387)</f>
        <v>439</v>
      </c>
      <c r="AK20" s="96" t="str">
        <f>IF('Datos Vida'!AK387=0,"",'Datos Vida'!AK387)</f>
        <v/>
      </c>
      <c r="AL20" s="96" t="str">
        <f>IF('Datos Vida'!AL387=0,"",'Datos Vida'!AL387)</f>
        <v/>
      </c>
      <c r="AM20" s="96" t="str">
        <f>IF('Datos Vida'!AM387=0,"",'Datos Vida'!AM387)</f>
        <v/>
      </c>
      <c r="AN20" s="96" t="str">
        <f>IF('Datos Vida'!AN387=0,"",'Datos Vida'!AN387)</f>
        <v/>
      </c>
      <c r="AO20" s="96" t="str">
        <f>IF('Datos Vida'!AO387=0,"",'Datos Vida'!AO387)</f>
        <v/>
      </c>
      <c r="AP20" s="96" t="str">
        <f>IF('Datos Vida'!AP387=0,"",'Datos Vida'!AP387)</f>
        <v/>
      </c>
      <c r="AQ20" s="96">
        <f>'Datos Vida'!AQ387</f>
        <v>11677</v>
      </c>
      <c r="AR20" s="45"/>
      <c r="AS20" s="36">
        <f>'Datos Vida'!AS387</f>
        <v>8429</v>
      </c>
      <c r="AT20" s="60">
        <f t="shared" si="0"/>
        <v>0.38533633883022889</v>
      </c>
    </row>
    <row r="21" spans="2:46" x14ac:dyDescent="0.2">
      <c r="B21" s="25" t="str">
        <f>'Datos Vida'!B258</f>
        <v>109. Salud</v>
      </c>
      <c r="C21" s="96" t="str">
        <f>IF('Datos Vida'!C388=0,"",'Datos Vida'!C388)</f>
        <v/>
      </c>
      <c r="D21" s="96">
        <f>IF('Datos Vida'!D388=0,"",'Datos Vida'!D388)</f>
        <v>1957</v>
      </c>
      <c r="E21" s="96" t="str">
        <f>IF('Datos Vida'!E388=0,"",'Datos Vida'!E388)</f>
        <v/>
      </c>
      <c r="F21" s="96">
        <f>IF('Datos Vida'!F388=0,"",'Datos Vida'!F388)</f>
        <v>440</v>
      </c>
      <c r="G21" s="96">
        <f>IF('Datos Vida'!G388=0,"",'Datos Vida'!G388)</f>
        <v>1118</v>
      </c>
      <c r="H21" s="96" t="str">
        <f>IF('Datos Vida'!H388=0,"",'Datos Vida'!H388)</f>
        <v/>
      </c>
      <c r="I21" s="96">
        <f>IF('Datos Vida'!I388=0,"",'Datos Vida'!I388)</f>
        <v>47</v>
      </c>
      <c r="J21" s="96" t="str">
        <f>IF('Datos Vida'!J388=0,"",'Datos Vida'!J388)</f>
        <v/>
      </c>
      <c r="K21" s="96" t="str">
        <f>IF('Datos Vida'!K388=0,"",'Datos Vida'!K388)</f>
        <v/>
      </c>
      <c r="L21" s="96" t="str">
        <f>IF('Datos Vida'!L388=0,"",'Datos Vida'!L388)</f>
        <v/>
      </c>
      <c r="M21" s="96" t="str">
        <f>IF('Datos Vida'!M388=0,"",'Datos Vida'!M388)</f>
        <v/>
      </c>
      <c r="N21" s="96">
        <f>IF('Datos Vida'!N388=0,"",'Datos Vida'!N388)</f>
        <v>1647</v>
      </c>
      <c r="O21" s="96" t="str">
        <f>IF('Datos Vida'!O388=0,"",'Datos Vida'!O388)</f>
        <v/>
      </c>
      <c r="P21" s="96">
        <f>IF('Datos Vida'!P388=0,"",'Datos Vida'!P388)</f>
        <v>289</v>
      </c>
      <c r="Q21" s="96">
        <f>IF('Datos Vida'!Q388=0,"",'Datos Vida'!Q388)</f>
        <v>37</v>
      </c>
      <c r="R21" s="96">
        <f>IF('Datos Vida'!R388=0,"",'Datos Vida'!R388)</f>
        <v>638</v>
      </c>
      <c r="S21" s="96" t="str">
        <f>IF('Datos Vida'!S388=0,"",'Datos Vida'!S388)</f>
        <v/>
      </c>
      <c r="T21" s="96" t="str">
        <f>IF('Datos Vida'!T388=0,"",'Datos Vida'!T388)</f>
        <v/>
      </c>
      <c r="U21" s="96">
        <f>IF('Datos Vida'!U388=0,"",'Datos Vida'!U388)</f>
        <v>865</v>
      </c>
      <c r="V21" s="96" t="str">
        <f>IF('Datos Vida'!V388=0,"",'Datos Vida'!V388)</f>
        <v/>
      </c>
      <c r="W21" s="96" t="str">
        <f>IF('Datos Vida'!W388=0,"",'Datos Vida'!W388)</f>
        <v/>
      </c>
      <c r="X21" s="96" t="str">
        <f>IF('Datos Vida'!X388=0,"",'Datos Vida'!X388)</f>
        <v/>
      </c>
      <c r="Y21" s="96" t="str">
        <f>IF('Datos Vida'!Y388=0,"",'Datos Vida'!Y388)</f>
        <v/>
      </c>
      <c r="Z21" s="96">
        <f>IF('Datos Vida'!Z388=0,"",'Datos Vida'!Z388)</f>
        <v>4624</v>
      </c>
      <c r="AA21" s="96">
        <f>IF('Datos Vida'!AA388=0,"",'Datos Vida'!AA388)</f>
        <v>143</v>
      </c>
      <c r="AB21" s="96" t="str">
        <f>IF('Datos Vida'!AB388=0,"",'Datos Vida'!AB388)</f>
        <v/>
      </c>
      <c r="AC21" s="96" t="str">
        <f>IF('Datos Vida'!AC388=0,"",'Datos Vida'!AC388)</f>
        <v/>
      </c>
      <c r="AD21" s="96" t="str">
        <f>IF('Datos Vida'!AD388=0,"",'Datos Vida'!AD388)</f>
        <v/>
      </c>
      <c r="AE21" s="96" t="str">
        <f>IF('Datos Vida'!AE388=0,"",'Datos Vida'!AE388)</f>
        <v/>
      </c>
      <c r="AF21" s="96" t="str">
        <f>IF('Datos Vida'!AF388=0,"",'Datos Vida'!AF388)</f>
        <v/>
      </c>
      <c r="AG21" s="96">
        <f>IF('Datos Vida'!AG388=0,"",'Datos Vida'!AG388)</f>
        <v>715</v>
      </c>
      <c r="AH21" s="96">
        <f>IF('Datos Vida'!AH388=0,"",'Datos Vida'!AH388)</f>
        <v>5835</v>
      </c>
      <c r="AI21" s="96">
        <f>IF('Datos Vida'!AI388=0,"",'Datos Vida'!AI388)</f>
        <v>185</v>
      </c>
      <c r="AJ21" s="96">
        <f>IF('Datos Vida'!AJ388=0,"",'Datos Vida'!AJ388)</f>
        <v>695</v>
      </c>
      <c r="AK21" s="96" t="str">
        <f>IF('Datos Vida'!AK388=0,"",'Datos Vida'!AK388)</f>
        <v/>
      </c>
      <c r="AL21" s="96" t="str">
        <f>IF('Datos Vida'!AL388=0,"",'Datos Vida'!AL388)</f>
        <v/>
      </c>
      <c r="AM21" s="96" t="str">
        <f>IF('Datos Vida'!AM388=0,"",'Datos Vida'!AM388)</f>
        <v/>
      </c>
      <c r="AN21" s="96" t="str">
        <f>IF('Datos Vida'!AN388=0,"",'Datos Vida'!AN388)</f>
        <v/>
      </c>
      <c r="AO21" s="96" t="str">
        <f>IF('Datos Vida'!AO388=0,"",'Datos Vida'!AO388)</f>
        <v/>
      </c>
      <c r="AP21" s="96" t="str">
        <f>IF('Datos Vida'!AP388=0,"",'Datos Vida'!AP388)</f>
        <v/>
      </c>
      <c r="AQ21" s="96">
        <f>'Datos Vida'!AQ388</f>
        <v>19235</v>
      </c>
      <c r="AR21" s="45"/>
      <c r="AS21" s="36">
        <f>'Datos Vida'!AS388</f>
        <v>18070</v>
      </c>
      <c r="AT21" s="60">
        <f t="shared" si="0"/>
        <v>6.4471499723298242E-2</v>
      </c>
    </row>
    <row r="22" spans="2:46" x14ac:dyDescent="0.2">
      <c r="B22" s="25" t="str">
        <f>'Datos Vida'!B259</f>
        <v>110. Accidentes Personales</v>
      </c>
      <c r="C22" s="96" t="str">
        <f>IF('Datos Vida'!C389=0,"",'Datos Vida'!C389)</f>
        <v/>
      </c>
      <c r="D22" s="96" t="str">
        <f>IF('Datos Vida'!D389=0,"",'Datos Vida'!D389)</f>
        <v/>
      </c>
      <c r="E22" s="96" t="str">
        <f>IF('Datos Vida'!E389=0,"",'Datos Vida'!E389)</f>
        <v/>
      </c>
      <c r="F22" s="96">
        <f>IF('Datos Vida'!F389=0,"",'Datos Vida'!F389)</f>
        <v>725</v>
      </c>
      <c r="G22" s="96">
        <f>IF('Datos Vida'!G389=0,"",'Datos Vida'!G389)</f>
        <v>960</v>
      </c>
      <c r="H22" s="96" t="str">
        <f>IF('Datos Vida'!H389=0,"",'Datos Vida'!H389)</f>
        <v/>
      </c>
      <c r="I22" s="96" t="str">
        <f>IF('Datos Vida'!I389=0,"",'Datos Vida'!I389)</f>
        <v/>
      </c>
      <c r="J22" s="96">
        <f>IF('Datos Vida'!J389=0,"",'Datos Vida'!J389)</f>
        <v>23</v>
      </c>
      <c r="K22" s="96" t="str">
        <f>IF('Datos Vida'!K389=0,"",'Datos Vida'!K389)</f>
        <v/>
      </c>
      <c r="L22" s="96">
        <f>IF('Datos Vida'!L389=0,"",'Datos Vida'!L389)</f>
        <v>19</v>
      </c>
      <c r="M22" s="96" t="str">
        <f>IF('Datos Vida'!M389=0,"",'Datos Vida'!M389)</f>
        <v/>
      </c>
      <c r="N22" s="96">
        <f>IF('Datos Vida'!N389=0,"",'Datos Vida'!N389)</f>
        <v>4</v>
      </c>
      <c r="O22" s="96" t="str">
        <f>IF('Datos Vida'!O389=0,"",'Datos Vida'!O389)</f>
        <v/>
      </c>
      <c r="P22" s="96">
        <f>IF('Datos Vida'!P389=0,"",'Datos Vida'!P389)</f>
        <v>182</v>
      </c>
      <c r="Q22" s="96">
        <f>IF('Datos Vida'!Q389=0,"",'Datos Vida'!Q389)</f>
        <v>2</v>
      </c>
      <c r="R22" s="96">
        <f>IF('Datos Vida'!R389=0,"",'Datos Vida'!R389)</f>
        <v>551</v>
      </c>
      <c r="S22" s="96" t="str">
        <f>IF('Datos Vida'!S389=0,"",'Datos Vida'!S389)</f>
        <v/>
      </c>
      <c r="T22" s="96" t="str">
        <f>IF('Datos Vida'!T389=0,"",'Datos Vida'!T389)</f>
        <v/>
      </c>
      <c r="U22" s="96">
        <f>IF('Datos Vida'!U389=0,"",'Datos Vida'!U389)</f>
        <v>565</v>
      </c>
      <c r="V22" s="96" t="str">
        <f>IF('Datos Vida'!V389=0,"",'Datos Vida'!V389)</f>
        <v/>
      </c>
      <c r="W22" s="96" t="str">
        <f>IF('Datos Vida'!W389=0,"",'Datos Vida'!W389)</f>
        <v/>
      </c>
      <c r="X22" s="96" t="str">
        <f>IF('Datos Vida'!X389=0,"",'Datos Vida'!X389)</f>
        <v/>
      </c>
      <c r="Y22" s="96">
        <f>IF('Datos Vida'!Y389=0,"",'Datos Vida'!Y389)</f>
        <v>12234</v>
      </c>
      <c r="Z22" s="96">
        <f>IF('Datos Vida'!Z389=0,"",'Datos Vida'!Z389)</f>
        <v>1175</v>
      </c>
      <c r="AA22" s="96">
        <f>IF('Datos Vida'!AA389=0,"",'Datos Vida'!AA389)</f>
        <v>1467</v>
      </c>
      <c r="AB22" s="96" t="str">
        <f>IF('Datos Vida'!AB389=0,"",'Datos Vida'!AB389)</f>
        <v/>
      </c>
      <c r="AC22" s="96">
        <f>IF('Datos Vida'!AC389=0,"",'Datos Vida'!AC389)</f>
        <v>4</v>
      </c>
      <c r="AD22" s="96" t="str">
        <f>IF('Datos Vida'!AD389=0,"",'Datos Vida'!AD389)</f>
        <v/>
      </c>
      <c r="AE22" s="96" t="str">
        <f>IF('Datos Vida'!AE389=0,"",'Datos Vida'!AE389)</f>
        <v/>
      </c>
      <c r="AF22" s="96" t="str">
        <f>IF('Datos Vida'!AF389=0,"",'Datos Vida'!AF389)</f>
        <v/>
      </c>
      <c r="AG22" s="96">
        <f>IF('Datos Vida'!AG389=0,"",'Datos Vida'!AG389)</f>
        <v>8021.0000000000009</v>
      </c>
      <c r="AH22" s="96">
        <f>IF('Datos Vida'!AH389=0,"",'Datos Vida'!AH389)</f>
        <v>4632</v>
      </c>
      <c r="AI22" s="96" t="str">
        <f>IF('Datos Vida'!AI389=0,"",'Datos Vida'!AI389)</f>
        <v/>
      </c>
      <c r="AJ22" s="96">
        <f>IF('Datos Vida'!AJ389=0,"",'Datos Vida'!AJ389)</f>
        <v>356</v>
      </c>
      <c r="AK22" s="96" t="str">
        <f>IF('Datos Vida'!AK389=0,"",'Datos Vida'!AK389)</f>
        <v/>
      </c>
      <c r="AL22" s="96" t="str">
        <f>IF('Datos Vida'!AL389=0,"",'Datos Vida'!AL389)</f>
        <v/>
      </c>
      <c r="AM22" s="96" t="str">
        <f>IF('Datos Vida'!AM389=0,"",'Datos Vida'!AM389)</f>
        <v/>
      </c>
      <c r="AN22" s="96" t="str">
        <f>IF('Datos Vida'!AN389=0,"",'Datos Vida'!AN389)</f>
        <v/>
      </c>
      <c r="AO22" s="96" t="str">
        <f>IF('Datos Vida'!AO389=0,"",'Datos Vida'!AO389)</f>
        <v/>
      </c>
      <c r="AP22" s="96" t="str">
        <f>IF('Datos Vida'!AP389=0,"",'Datos Vida'!AP389)</f>
        <v/>
      </c>
      <c r="AQ22" s="96">
        <f>'Datos Vida'!AQ389</f>
        <v>30920</v>
      </c>
      <c r="AR22" s="45"/>
      <c r="AS22" s="36">
        <f>'Datos Vida'!AS389</f>
        <v>15287</v>
      </c>
      <c r="AT22" s="60">
        <f t="shared" si="0"/>
        <v>1.0226336102570812</v>
      </c>
    </row>
    <row r="23" spans="2:46" x14ac:dyDescent="0.2">
      <c r="B23" s="25" t="str">
        <f>'Datos Vida'!B260</f>
        <v>111. Asistencia</v>
      </c>
      <c r="C23" s="96" t="str">
        <f>IF('Datos Vida'!C390=0,"",'Datos Vida'!C390)</f>
        <v/>
      </c>
      <c r="D23" s="96" t="str">
        <f>IF('Datos Vida'!D390=0,"",'Datos Vida'!D390)</f>
        <v/>
      </c>
      <c r="E23" s="96" t="str">
        <f>IF('Datos Vida'!E390=0,"",'Datos Vida'!E390)</f>
        <v/>
      </c>
      <c r="F23" s="96">
        <f>IF('Datos Vida'!F390=0,"",'Datos Vida'!F390)</f>
        <v>125</v>
      </c>
      <c r="G23" s="96" t="str">
        <f>IF('Datos Vida'!G390=0,"",'Datos Vida'!G390)</f>
        <v/>
      </c>
      <c r="H23" s="96" t="str">
        <f>IF('Datos Vida'!H390=0,"",'Datos Vida'!H390)</f>
        <v/>
      </c>
      <c r="I23" s="96" t="str">
        <f>IF('Datos Vida'!I390=0,"",'Datos Vida'!I390)</f>
        <v/>
      </c>
      <c r="J23" s="96" t="str">
        <f>IF('Datos Vida'!J390=0,"",'Datos Vida'!J390)</f>
        <v/>
      </c>
      <c r="K23" s="96" t="str">
        <f>IF('Datos Vida'!K390=0,"",'Datos Vida'!K390)</f>
        <v/>
      </c>
      <c r="L23" s="96" t="str">
        <f>IF('Datos Vida'!L390=0,"",'Datos Vida'!L390)</f>
        <v/>
      </c>
      <c r="M23" s="96" t="str">
        <f>IF('Datos Vida'!M390=0,"",'Datos Vida'!M390)</f>
        <v/>
      </c>
      <c r="N23" s="96" t="str">
        <f>IF('Datos Vida'!N390=0,"",'Datos Vida'!N390)</f>
        <v/>
      </c>
      <c r="O23" s="96" t="str">
        <f>IF('Datos Vida'!O390=0,"",'Datos Vida'!O390)</f>
        <v/>
      </c>
      <c r="P23" s="96" t="str">
        <f>IF('Datos Vida'!P390=0,"",'Datos Vida'!P390)</f>
        <v/>
      </c>
      <c r="Q23" s="96">
        <f>IF('Datos Vida'!Q390=0,"",'Datos Vida'!Q390)</f>
        <v>3</v>
      </c>
      <c r="R23" s="96" t="str">
        <f>IF('Datos Vida'!R390=0,"",'Datos Vida'!R390)</f>
        <v/>
      </c>
      <c r="S23" s="96" t="str">
        <f>IF('Datos Vida'!S390=0,"",'Datos Vida'!S390)</f>
        <v/>
      </c>
      <c r="T23" s="96" t="str">
        <f>IF('Datos Vida'!T390=0,"",'Datos Vida'!T390)</f>
        <v/>
      </c>
      <c r="U23" s="96" t="str">
        <f>IF('Datos Vida'!U390=0,"",'Datos Vida'!U390)</f>
        <v/>
      </c>
      <c r="V23" s="96" t="str">
        <f>IF('Datos Vida'!V390=0,"",'Datos Vida'!V390)</f>
        <v/>
      </c>
      <c r="W23" s="96" t="str">
        <f>IF('Datos Vida'!W390=0,"",'Datos Vida'!W390)</f>
        <v/>
      </c>
      <c r="X23" s="96" t="str">
        <f>IF('Datos Vida'!X390=0,"",'Datos Vida'!X390)</f>
        <v/>
      </c>
      <c r="Y23" s="96" t="str">
        <f>IF('Datos Vida'!Y390=0,"",'Datos Vida'!Y390)</f>
        <v/>
      </c>
      <c r="Z23" s="96" t="str">
        <f>IF('Datos Vida'!Z390=0,"",'Datos Vida'!Z390)</f>
        <v/>
      </c>
      <c r="AA23" s="96" t="str">
        <f>IF('Datos Vida'!AA390=0,"",'Datos Vida'!AA390)</f>
        <v/>
      </c>
      <c r="AB23" s="96" t="str">
        <f>IF('Datos Vida'!AB390=0,"",'Datos Vida'!AB390)</f>
        <v/>
      </c>
      <c r="AC23" s="96" t="str">
        <f>IF('Datos Vida'!AC390=0,"",'Datos Vida'!AC390)</f>
        <v/>
      </c>
      <c r="AD23" s="96" t="str">
        <f>IF('Datos Vida'!AD390=0,"",'Datos Vida'!AD390)</f>
        <v/>
      </c>
      <c r="AE23" s="96" t="str">
        <f>IF('Datos Vida'!AE390=0,"",'Datos Vida'!AE390)</f>
        <v/>
      </c>
      <c r="AF23" s="96" t="str">
        <f>IF('Datos Vida'!AF390=0,"",'Datos Vida'!AF390)</f>
        <v/>
      </c>
      <c r="AG23" s="96" t="str">
        <f>IF('Datos Vida'!AG390=0,"",'Datos Vida'!AG390)</f>
        <v/>
      </c>
      <c r="AH23" s="96" t="str">
        <f>IF('Datos Vida'!AH390=0,"",'Datos Vida'!AH390)</f>
        <v/>
      </c>
      <c r="AI23" s="96" t="str">
        <f>IF('Datos Vida'!AI390=0,"",'Datos Vida'!AI390)</f>
        <v/>
      </c>
      <c r="AJ23" s="96">
        <f>IF('Datos Vida'!AJ390=0,"",'Datos Vida'!AJ390)</f>
        <v>126</v>
      </c>
      <c r="AK23" s="96" t="str">
        <f>IF('Datos Vida'!AK390=0,"",'Datos Vida'!AK390)</f>
        <v/>
      </c>
      <c r="AL23" s="96" t="str">
        <f>IF('Datos Vida'!AL390=0,"",'Datos Vida'!AL390)</f>
        <v/>
      </c>
      <c r="AM23" s="96" t="str">
        <f>IF('Datos Vida'!AM390=0,"",'Datos Vida'!AM390)</f>
        <v/>
      </c>
      <c r="AN23" s="96" t="str">
        <f>IF('Datos Vida'!AN390=0,"",'Datos Vida'!AN390)</f>
        <v/>
      </c>
      <c r="AO23" s="96" t="str">
        <f>IF('Datos Vida'!AO390=0,"",'Datos Vida'!AO390)</f>
        <v/>
      </c>
      <c r="AP23" s="96" t="str">
        <f>IF('Datos Vida'!AP390=0,"",'Datos Vida'!AP390)</f>
        <v/>
      </c>
      <c r="AQ23" s="96">
        <f>'Datos Vida'!AQ390</f>
        <v>254</v>
      </c>
      <c r="AR23" s="45"/>
      <c r="AS23" s="36">
        <f>'Datos Vida'!AS390</f>
        <v>104</v>
      </c>
      <c r="AT23" s="60">
        <f t="shared" si="0"/>
        <v>1.4423076923076925</v>
      </c>
    </row>
    <row r="24" spans="2:46" x14ac:dyDescent="0.2">
      <c r="B24" s="25" t="str">
        <f>'Datos Vida'!B261</f>
        <v>112. Desgravamen Hipotecario</v>
      </c>
      <c r="C24" s="96" t="str">
        <f>IF('Datos Vida'!C391=0,"",'Datos Vida'!C391)</f>
        <v/>
      </c>
      <c r="D24" s="96" t="str">
        <f>IF('Datos Vida'!D391=0,"",'Datos Vida'!D391)</f>
        <v/>
      </c>
      <c r="E24" s="96" t="str">
        <f>IF('Datos Vida'!E391=0,"",'Datos Vida'!E391)</f>
        <v/>
      </c>
      <c r="F24" s="96" t="str">
        <f>IF('Datos Vida'!F391=0,"",'Datos Vida'!F391)</f>
        <v/>
      </c>
      <c r="G24" s="96">
        <f>IF('Datos Vida'!G391=0,"",'Datos Vida'!G391)</f>
        <v>12</v>
      </c>
      <c r="H24" s="96" t="str">
        <f>IF('Datos Vida'!H391=0,"",'Datos Vida'!H391)</f>
        <v/>
      </c>
      <c r="I24" s="96" t="str">
        <f>IF('Datos Vida'!I391=0,"",'Datos Vida'!I391)</f>
        <v/>
      </c>
      <c r="J24" s="96" t="str">
        <f>IF('Datos Vida'!J391=0,"",'Datos Vida'!J391)</f>
        <v/>
      </c>
      <c r="K24" s="96" t="str">
        <f>IF('Datos Vida'!K391=0,"",'Datos Vida'!K391)</f>
        <v/>
      </c>
      <c r="L24" s="96" t="str">
        <f>IF('Datos Vida'!L391=0,"",'Datos Vida'!L391)</f>
        <v/>
      </c>
      <c r="M24" s="96" t="str">
        <f>IF('Datos Vida'!M391=0,"",'Datos Vida'!M391)</f>
        <v/>
      </c>
      <c r="N24" s="96" t="str">
        <f>IF('Datos Vida'!N391=0,"",'Datos Vida'!N391)</f>
        <v/>
      </c>
      <c r="O24" s="96" t="str">
        <f>IF('Datos Vida'!O391=0,"",'Datos Vida'!O391)</f>
        <v/>
      </c>
      <c r="P24" s="96" t="str">
        <f>IF('Datos Vida'!P391=0,"",'Datos Vida'!P391)</f>
        <v/>
      </c>
      <c r="Q24" s="96" t="str">
        <f>IF('Datos Vida'!Q391=0,"",'Datos Vida'!Q391)</f>
        <v/>
      </c>
      <c r="R24" s="96" t="str">
        <f>IF('Datos Vida'!R391=0,"",'Datos Vida'!R391)</f>
        <v/>
      </c>
      <c r="S24" s="96" t="str">
        <f>IF('Datos Vida'!S391=0,"",'Datos Vida'!S391)</f>
        <v/>
      </c>
      <c r="T24" s="96" t="str">
        <f>IF('Datos Vida'!T391=0,"",'Datos Vida'!T391)</f>
        <v/>
      </c>
      <c r="U24" s="96" t="str">
        <f>IF('Datos Vida'!U391=0,"",'Datos Vida'!U391)</f>
        <v/>
      </c>
      <c r="V24" s="96" t="str">
        <f>IF('Datos Vida'!V391=0,"",'Datos Vida'!V391)</f>
        <v/>
      </c>
      <c r="W24" s="96" t="str">
        <f>IF('Datos Vida'!W391=0,"",'Datos Vida'!W391)</f>
        <v/>
      </c>
      <c r="X24" s="96" t="str">
        <f>IF('Datos Vida'!X391=0,"",'Datos Vida'!X391)</f>
        <v/>
      </c>
      <c r="Y24" s="96" t="str">
        <f>IF('Datos Vida'!Y391=0,"",'Datos Vida'!Y391)</f>
        <v/>
      </c>
      <c r="Z24" s="96" t="str">
        <f>IF('Datos Vida'!Z391=0,"",'Datos Vida'!Z391)</f>
        <v/>
      </c>
      <c r="AA24" s="96" t="str">
        <f>IF('Datos Vida'!AA391=0,"",'Datos Vida'!AA391)</f>
        <v/>
      </c>
      <c r="AB24" s="96" t="str">
        <f>IF('Datos Vida'!AB391=0,"",'Datos Vida'!AB391)</f>
        <v/>
      </c>
      <c r="AC24" s="96" t="str">
        <f>IF('Datos Vida'!AC391=0,"",'Datos Vida'!AC391)</f>
        <v/>
      </c>
      <c r="AD24" s="96" t="str">
        <f>IF('Datos Vida'!AD391=0,"",'Datos Vida'!AD391)</f>
        <v/>
      </c>
      <c r="AE24" s="96" t="str">
        <f>IF('Datos Vida'!AE391=0,"",'Datos Vida'!AE391)</f>
        <v/>
      </c>
      <c r="AF24" s="96" t="str">
        <f>IF('Datos Vida'!AF391=0,"",'Datos Vida'!AF391)</f>
        <v/>
      </c>
      <c r="AG24" s="96">
        <f>IF('Datos Vida'!AG391=0,"",'Datos Vida'!AG391)</f>
        <v>3478</v>
      </c>
      <c r="AH24" s="96" t="str">
        <f>IF('Datos Vida'!AH391=0,"",'Datos Vida'!AH391)</f>
        <v/>
      </c>
      <c r="AI24" s="96" t="str">
        <f>IF('Datos Vida'!AI391=0,"",'Datos Vida'!AI391)</f>
        <v/>
      </c>
      <c r="AJ24" s="96" t="str">
        <f>IF('Datos Vida'!AJ391=0,"",'Datos Vida'!AJ391)</f>
        <v/>
      </c>
      <c r="AK24" s="96" t="str">
        <f>IF('Datos Vida'!AK391=0,"",'Datos Vida'!AK391)</f>
        <v/>
      </c>
      <c r="AL24" s="96" t="str">
        <f>IF('Datos Vida'!AL391=0,"",'Datos Vida'!AL391)</f>
        <v/>
      </c>
      <c r="AM24" s="96" t="str">
        <f>IF('Datos Vida'!AM391=0,"",'Datos Vida'!AM391)</f>
        <v/>
      </c>
      <c r="AN24" s="96" t="str">
        <f>IF('Datos Vida'!AN391=0,"",'Datos Vida'!AN391)</f>
        <v/>
      </c>
      <c r="AO24" s="96" t="str">
        <f>IF('Datos Vida'!AO391=0,"",'Datos Vida'!AO391)</f>
        <v/>
      </c>
      <c r="AP24" s="96" t="str">
        <f>IF('Datos Vida'!AP391=0,"",'Datos Vida'!AP391)</f>
        <v/>
      </c>
      <c r="AQ24" s="96">
        <f>'Datos Vida'!AQ391</f>
        <v>3490</v>
      </c>
      <c r="AR24" s="45"/>
      <c r="AS24" s="36">
        <f>'Datos Vida'!AS391</f>
        <v>11</v>
      </c>
      <c r="AT24" s="60">
        <f t="shared" si="0"/>
        <v>316.27272727272725</v>
      </c>
    </row>
    <row r="25" spans="2:46" x14ac:dyDescent="0.2">
      <c r="B25" s="25" t="str">
        <f>'Datos Vida'!B262</f>
        <v>113. Desgravamen Consumos y Otros</v>
      </c>
      <c r="C25" s="96" t="str">
        <f>IF('Datos Vida'!C392=0,"",'Datos Vida'!C392)</f>
        <v/>
      </c>
      <c r="D25" s="96" t="str">
        <f>IF('Datos Vida'!D392=0,"",'Datos Vida'!D392)</f>
        <v/>
      </c>
      <c r="E25" s="96" t="str">
        <f>IF('Datos Vida'!E392=0,"",'Datos Vida'!E392)</f>
        <v/>
      </c>
      <c r="F25" s="96" t="str">
        <f>IF('Datos Vida'!F392=0,"",'Datos Vida'!F392)</f>
        <v/>
      </c>
      <c r="G25" s="96" t="str">
        <f>IF('Datos Vida'!G392=0,"",'Datos Vida'!G392)</f>
        <v/>
      </c>
      <c r="H25" s="96" t="str">
        <f>IF('Datos Vida'!H392=0,"",'Datos Vida'!H392)</f>
        <v/>
      </c>
      <c r="I25" s="96" t="str">
        <f>IF('Datos Vida'!I392=0,"",'Datos Vida'!I392)</f>
        <v/>
      </c>
      <c r="J25" s="96" t="str">
        <f>IF('Datos Vida'!J392=0,"",'Datos Vida'!J392)</f>
        <v/>
      </c>
      <c r="K25" s="96" t="str">
        <f>IF('Datos Vida'!K392=0,"",'Datos Vida'!K392)</f>
        <v/>
      </c>
      <c r="L25" s="96" t="str">
        <f>IF('Datos Vida'!L392=0,"",'Datos Vida'!L392)</f>
        <v/>
      </c>
      <c r="M25" s="96" t="str">
        <f>IF('Datos Vida'!M392=0,"",'Datos Vida'!M392)</f>
        <v/>
      </c>
      <c r="N25" s="96" t="str">
        <f>IF('Datos Vida'!N392=0,"",'Datos Vida'!N392)</f>
        <v/>
      </c>
      <c r="O25" s="96" t="str">
        <f>IF('Datos Vida'!O392=0,"",'Datos Vida'!O392)</f>
        <v/>
      </c>
      <c r="P25" s="96" t="str">
        <f>IF('Datos Vida'!P392=0,"",'Datos Vida'!P392)</f>
        <v/>
      </c>
      <c r="Q25" s="96" t="str">
        <f>IF('Datos Vida'!Q392=0,"",'Datos Vida'!Q392)</f>
        <v/>
      </c>
      <c r="R25" s="96" t="str">
        <f>IF('Datos Vida'!R392=0,"",'Datos Vida'!R392)</f>
        <v/>
      </c>
      <c r="S25" s="96" t="str">
        <f>IF('Datos Vida'!S392=0,"",'Datos Vida'!S392)</f>
        <v/>
      </c>
      <c r="T25" s="96" t="str">
        <f>IF('Datos Vida'!T392=0,"",'Datos Vida'!T392)</f>
        <v/>
      </c>
      <c r="U25" s="96" t="str">
        <f>IF('Datos Vida'!U392=0,"",'Datos Vida'!U392)</f>
        <v/>
      </c>
      <c r="V25" s="96" t="str">
        <f>IF('Datos Vida'!V392=0,"",'Datos Vida'!V392)</f>
        <v/>
      </c>
      <c r="W25" s="96" t="str">
        <f>IF('Datos Vida'!W392=0,"",'Datos Vida'!W392)</f>
        <v/>
      </c>
      <c r="X25" s="96" t="str">
        <f>IF('Datos Vida'!X392=0,"",'Datos Vida'!X392)</f>
        <v/>
      </c>
      <c r="Y25" s="96">
        <f>IF('Datos Vida'!Y392=0,"",'Datos Vida'!Y392)</f>
        <v>9917</v>
      </c>
      <c r="Z25" s="96" t="str">
        <f>IF('Datos Vida'!Z392=0,"",'Datos Vida'!Z392)</f>
        <v/>
      </c>
      <c r="AA25" s="96" t="str">
        <f>IF('Datos Vida'!AA392=0,"",'Datos Vida'!AA392)</f>
        <v/>
      </c>
      <c r="AB25" s="96" t="str">
        <f>IF('Datos Vida'!AB392=0,"",'Datos Vida'!AB392)</f>
        <v/>
      </c>
      <c r="AC25" s="96">
        <f>IF('Datos Vida'!AC392=0,"",'Datos Vida'!AC392)</f>
        <v>123</v>
      </c>
      <c r="AD25" s="96" t="str">
        <f>IF('Datos Vida'!AD392=0,"",'Datos Vida'!AD392)</f>
        <v/>
      </c>
      <c r="AE25" s="96" t="str">
        <f>IF('Datos Vida'!AE392=0,"",'Datos Vida'!AE392)</f>
        <v/>
      </c>
      <c r="AF25" s="96" t="str">
        <f>IF('Datos Vida'!AF392=0,"",'Datos Vida'!AF392)</f>
        <v/>
      </c>
      <c r="AG25" s="96">
        <f>IF('Datos Vida'!AG392=0,"",'Datos Vida'!AG392)</f>
        <v>6064</v>
      </c>
      <c r="AH25" s="96" t="str">
        <f>IF('Datos Vida'!AH392=0,"",'Datos Vida'!AH392)</f>
        <v/>
      </c>
      <c r="AI25" s="96" t="str">
        <f>IF('Datos Vida'!AI392=0,"",'Datos Vida'!AI392)</f>
        <v/>
      </c>
      <c r="AJ25" s="96" t="str">
        <f>IF('Datos Vida'!AJ392=0,"",'Datos Vida'!AJ392)</f>
        <v/>
      </c>
      <c r="AK25" s="96" t="str">
        <f>IF('Datos Vida'!AK392=0,"",'Datos Vida'!AK392)</f>
        <v/>
      </c>
      <c r="AL25" s="96" t="str">
        <f>IF('Datos Vida'!AL392=0,"",'Datos Vida'!AL392)</f>
        <v/>
      </c>
      <c r="AM25" s="96" t="str">
        <f>IF('Datos Vida'!AM392=0,"",'Datos Vida'!AM392)</f>
        <v/>
      </c>
      <c r="AN25" s="96" t="str">
        <f>IF('Datos Vida'!AN392=0,"",'Datos Vida'!AN392)</f>
        <v/>
      </c>
      <c r="AO25" s="96" t="str">
        <f>IF('Datos Vida'!AO392=0,"",'Datos Vida'!AO392)</f>
        <v/>
      </c>
      <c r="AP25" s="96" t="str">
        <f>IF('Datos Vida'!AP392=0,"",'Datos Vida'!AP392)</f>
        <v/>
      </c>
      <c r="AQ25" s="96">
        <f>'Datos Vida'!AQ392</f>
        <v>16104</v>
      </c>
      <c r="AR25" s="45"/>
      <c r="AS25" s="36">
        <f>'Datos Vida'!AS392</f>
        <v>21941</v>
      </c>
      <c r="AT25" s="60">
        <f t="shared" si="0"/>
        <v>-0.26603163028120869</v>
      </c>
    </row>
    <row r="26" spans="2:46" x14ac:dyDescent="0.2">
      <c r="B26" s="25" t="str">
        <f>'Datos Vida'!B263</f>
        <v>114. SOAP</v>
      </c>
      <c r="C26" s="96" t="str">
        <f>IF('Datos Vida'!C393=0,"",'Datos Vida'!C393)</f>
        <v/>
      </c>
      <c r="D26" s="96" t="str">
        <f>IF('Datos Vida'!D393=0,"",'Datos Vida'!D393)</f>
        <v/>
      </c>
      <c r="E26" s="96" t="str">
        <f>IF('Datos Vida'!E393=0,"",'Datos Vida'!E393)</f>
        <v/>
      </c>
      <c r="F26" s="96" t="str">
        <f>IF('Datos Vida'!F393=0,"",'Datos Vida'!F393)</f>
        <v/>
      </c>
      <c r="G26" s="96" t="str">
        <f>IF('Datos Vida'!G393=0,"",'Datos Vida'!G393)</f>
        <v/>
      </c>
      <c r="H26" s="96" t="str">
        <f>IF('Datos Vida'!H393=0,"",'Datos Vida'!H393)</f>
        <v/>
      </c>
      <c r="I26" s="96" t="str">
        <f>IF('Datos Vida'!I393=0,"",'Datos Vida'!I393)</f>
        <v/>
      </c>
      <c r="J26" s="96" t="str">
        <f>IF('Datos Vida'!J393=0,"",'Datos Vida'!J393)</f>
        <v/>
      </c>
      <c r="K26" s="96" t="str">
        <f>IF('Datos Vida'!K393=0,"",'Datos Vida'!K393)</f>
        <v/>
      </c>
      <c r="L26" s="96" t="str">
        <f>IF('Datos Vida'!L393=0,"",'Datos Vida'!L393)</f>
        <v/>
      </c>
      <c r="M26" s="96" t="str">
        <f>IF('Datos Vida'!M393=0,"",'Datos Vida'!M393)</f>
        <v/>
      </c>
      <c r="N26" s="96" t="str">
        <f>IF('Datos Vida'!N393=0,"",'Datos Vida'!N393)</f>
        <v/>
      </c>
      <c r="O26" s="96" t="str">
        <f>IF('Datos Vida'!O393=0,"",'Datos Vida'!O393)</f>
        <v/>
      </c>
      <c r="P26" s="96" t="str">
        <f>IF('Datos Vida'!P393=0,"",'Datos Vida'!P393)</f>
        <v/>
      </c>
      <c r="Q26" s="96" t="str">
        <f>IF('Datos Vida'!Q393=0,"",'Datos Vida'!Q393)</f>
        <v/>
      </c>
      <c r="R26" s="96" t="str">
        <f>IF('Datos Vida'!R393=0,"",'Datos Vida'!R393)</f>
        <v/>
      </c>
      <c r="S26" s="96" t="str">
        <f>IF('Datos Vida'!S393=0,"",'Datos Vida'!S393)</f>
        <v/>
      </c>
      <c r="T26" s="96" t="str">
        <f>IF('Datos Vida'!T393=0,"",'Datos Vida'!T393)</f>
        <v/>
      </c>
      <c r="U26" s="96" t="str">
        <f>IF('Datos Vida'!U393=0,"",'Datos Vida'!U393)</f>
        <v/>
      </c>
      <c r="V26" s="96" t="str">
        <f>IF('Datos Vida'!V393=0,"",'Datos Vida'!V393)</f>
        <v/>
      </c>
      <c r="W26" s="96" t="str">
        <f>IF('Datos Vida'!W393=0,"",'Datos Vida'!W393)</f>
        <v/>
      </c>
      <c r="X26" s="96" t="str">
        <f>IF('Datos Vida'!X393=0,"",'Datos Vida'!X393)</f>
        <v/>
      </c>
      <c r="Y26" s="96" t="str">
        <f>IF('Datos Vida'!Y393=0,"",'Datos Vida'!Y393)</f>
        <v/>
      </c>
      <c r="Z26" s="96" t="str">
        <f>IF('Datos Vida'!Z393=0,"",'Datos Vida'!Z393)</f>
        <v/>
      </c>
      <c r="AA26" s="96">
        <f>IF('Datos Vida'!AA393=0,"",'Datos Vida'!AA393)</f>
        <v>43615</v>
      </c>
      <c r="AB26" s="96" t="str">
        <f>IF('Datos Vida'!AB393=0,"",'Datos Vida'!AB393)</f>
        <v/>
      </c>
      <c r="AC26" s="96" t="str">
        <f>IF('Datos Vida'!AC393=0,"",'Datos Vida'!AC393)</f>
        <v/>
      </c>
      <c r="AD26" s="96" t="str">
        <f>IF('Datos Vida'!AD393=0,"",'Datos Vida'!AD393)</f>
        <v/>
      </c>
      <c r="AE26" s="96" t="str">
        <f>IF('Datos Vida'!AE393=0,"",'Datos Vida'!AE393)</f>
        <v/>
      </c>
      <c r="AF26" s="96" t="str">
        <f>IF('Datos Vida'!AF393=0,"",'Datos Vida'!AF393)</f>
        <v/>
      </c>
      <c r="AG26" s="96" t="str">
        <f>IF('Datos Vida'!AG393=0,"",'Datos Vida'!AG393)</f>
        <v/>
      </c>
      <c r="AH26" s="96" t="str">
        <f>IF('Datos Vida'!AH393=0,"",'Datos Vida'!AH393)</f>
        <v/>
      </c>
      <c r="AI26" s="96" t="str">
        <f>IF('Datos Vida'!AI393=0,"",'Datos Vida'!AI393)</f>
        <v/>
      </c>
      <c r="AJ26" s="96" t="str">
        <f>IF('Datos Vida'!AJ393=0,"",'Datos Vida'!AJ393)</f>
        <v/>
      </c>
      <c r="AK26" s="96" t="str">
        <f>IF('Datos Vida'!AK393=0,"",'Datos Vida'!AK393)</f>
        <v/>
      </c>
      <c r="AL26" s="96" t="str">
        <f>IF('Datos Vida'!AL393=0,"",'Datos Vida'!AL393)</f>
        <v/>
      </c>
      <c r="AM26" s="96" t="str">
        <f>IF('Datos Vida'!AM393=0,"",'Datos Vida'!AM393)</f>
        <v/>
      </c>
      <c r="AN26" s="96" t="str">
        <f>IF('Datos Vida'!AN393=0,"",'Datos Vida'!AN393)</f>
        <v/>
      </c>
      <c r="AO26" s="96" t="str">
        <f>IF('Datos Vida'!AO393=0,"",'Datos Vida'!AO393)</f>
        <v/>
      </c>
      <c r="AP26" s="96" t="str">
        <f>IF('Datos Vida'!AP393=0,"",'Datos Vida'!AP393)</f>
        <v/>
      </c>
      <c r="AQ26" s="96">
        <f>'Datos Vida'!AQ393</f>
        <v>43615</v>
      </c>
      <c r="AR26" s="45"/>
      <c r="AS26" s="36">
        <f>'Datos Vida'!AS393</f>
        <v>40944</v>
      </c>
      <c r="AT26" s="60">
        <f t="shared" si="0"/>
        <v>6.5235443532629889E-2</v>
      </c>
    </row>
    <row r="27" spans="2:46" x14ac:dyDescent="0.2">
      <c r="B27" s="25" t="str">
        <f>'Datos Vida'!B264</f>
        <v>150. Otros</v>
      </c>
      <c r="C27" s="96" t="str">
        <f>IF('Datos Vida'!C394=0,"",'Datos Vida'!C394)</f>
        <v/>
      </c>
      <c r="D27" s="96" t="str">
        <f>IF('Datos Vida'!D394=0,"",'Datos Vida'!D394)</f>
        <v/>
      </c>
      <c r="E27" s="96" t="str">
        <f>IF('Datos Vida'!E394=0,"",'Datos Vida'!E394)</f>
        <v/>
      </c>
      <c r="F27" s="96" t="str">
        <f>IF('Datos Vida'!F394=0,"",'Datos Vida'!F394)</f>
        <v/>
      </c>
      <c r="G27" s="96" t="str">
        <f>IF('Datos Vida'!G394=0,"",'Datos Vida'!G394)</f>
        <v/>
      </c>
      <c r="H27" s="96" t="str">
        <f>IF('Datos Vida'!H394=0,"",'Datos Vida'!H394)</f>
        <v/>
      </c>
      <c r="I27" s="96" t="str">
        <f>IF('Datos Vida'!I394=0,"",'Datos Vida'!I394)</f>
        <v/>
      </c>
      <c r="J27" s="96" t="str">
        <f>IF('Datos Vida'!J394=0,"",'Datos Vida'!J394)</f>
        <v/>
      </c>
      <c r="K27" s="96" t="str">
        <f>IF('Datos Vida'!K394=0,"",'Datos Vida'!K394)</f>
        <v/>
      </c>
      <c r="L27" s="96" t="str">
        <f>IF('Datos Vida'!L394=0,"",'Datos Vida'!L394)</f>
        <v/>
      </c>
      <c r="M27" s="96" t="str">
        <f>IF('Datos Vida'!M394=0,"",'Datos Vida'!M394)</f>
        <v/>
      </c>
      <c r="N27" s="96" t="str">
        <f>IF('Datos Vida'!N394=0,"",'Datos Vida'!N394)</f>
        <v/>
      </c>
      <c r="O27" s="96" t="str">
        <f>IF('Datos Vida'!O394=0,"",'Datos Vida'!O394)</f>
        <v/>
      </c>
      <c r="P27" s="96" t="str">
        <f>IF('Datos Vida'!P394=0,"",'Datos Vida'!P394)</f>
        <v/>
      </c>
      <c r="Q27" s="96" t="str">
        <f>IF('Datos Vida'!Q394=0,"",'Datos Vida'!Q394)</f>
        <v/>
      </c>
      <c r="R27" s="96">
        <f>IF('Datos Vida'!R394=0,"",'Datos Vida'!R394)</f>
        <v>1</v>
      </c>
      <c r="S27" s="96" t="str">
        <f>IF('Datos Vida'!S394=0,"",'Datos Vida'!S394)</f>
        <v/>
      </c>
      <c r="T27" s="96" t="str">
        <f>IF('Datos Vida'!T394=0,"",'Datos Vida'!T394)</f>
        <v/>
      </c>
      <c r="U27" s="96" t="str">
        <f>IF('Datos Vida'!U394=0,"",'Datos Vida'!U394)</f>
        <v/>
      </c>
      <c r="V27" s="96" t="str">
        <f>IF('Datos Vida'!V394=0,"",'Datos Vida'!V394)</f>
        <v/>
      </c>
      <c r="W27" s="96" t="str">
        <f>IF('Datos Vida'!W394=0,"",'Datos Vida'!W394)</f>
        <v/>
      </c>
      <c r="X27" s="96" t="str">
        <f>IF('Datos Vida'!X394=0,"",'Datos Vida'!X394)</f>
        <v/>
      </c>
      <c r="Y27" s="96" t="str">
        <f>IF('Datos Vida'!Y394=0,"",'Datos Vida'!Y394)</f>
        <v/>
      </c>
      <c r="Z27" s="96" t="str">
        <f>IF('Datos Vida'!Z394=0,"",'Datos Vida'!Z394)</f>
        <v/>
      </c>
      <c r="AA27" s="96" t="str">
        <f>IF('Datos Vida'!AA394=0,"",'Datos Vida'!AA394)</f>
        <v/>
      </c>
      <c r="AB27" s="96" t="str">
        <f>IF('Datos Vida'!AB394=0,"",'Datos Vida'!AB394)</f>
        <v/>
      </c>
      <c r="AC27" s="96" t="str">
        <f>IF('Datos Vida'!AC394=0,"",'Datos Vida'!AC394)</f>
        <v/>
      </c>
      <c r="AD27" s="96" t="str">
        <f>IF('Datos Vida'!AD394=0,"",'Datos Vida'!AD394)</f>
        <v/>
      </c>
      <c r="AE27" s="96" t="str">
        <f>IF('Datos Vida'!AE394=0,"",'Datos Vida'!AE394)</f>
        <v/>
      </c>
      <c r="AF27" s="96" t="str">
        <f>IF('Datos Vida'!AF394=0,"",'Datos Vida'!AF394)</f>
        <v/>
      </c>
      <c r="AG27" s="96" t="str">
        <f>IF('Datos Vida'!AG394=0,"",'Datos Vida'!AG394)</f>
        <v/>
      </c>
      <c r="AH27" s="96" t="str">
        <f>IF('Datos Vida'!AH394=0,"",'Datos Vida'!AH394)</f>
        <v/>
      </c>
      <c r="AI27" s="96" t="str">
        <f>IF('Datos Vida'!AI394=0,"",'Datos Vida'!AI394)</f>
        <v/>
      </c>
      <c r="AJ27" s="96" t="str">
        <f>IF('Datos Vida'!AJ394=0,"",'Datos Vida'!AJ394)</f>
        <v/>
      </c>
      <c r="AK27" s="96" t="str">
        <f>IF('Datos Vida'!AK394=0,"",'Datos Vida'!AK394)</f>
        <v/>
      </c>
      <c r="AL27" s="96" t="str">
        <f>IF('Datos Vida'!AL394=0,"",'Datos Vida'!AL394)</f>
        <v/>
      </c>
      <c r="AM27" s="96" t="str">
        <f>IF('Datos Vida'!AM394=0,"",'Datos Vida'!AM394)</f>
        <v/>
      </c>
      <c r="AN27" s="96" t="str">
        <f>IF('Datos Vida'!AN394=0,"",'Datos Vida'!AN394)</f>
        <v/>
      </c>
      <c r="AO27" s="96" t="str">
        <f>IF('Datos Vida'!AO394=0,"",'Datos Vida'!AO394)</f>
        <v/>
      </c>
      <c r="AP27" s="96" t="str">
        <f>IF('Datos Vida'!AP394=0,"",'Datos Vida'!AP394)</f>
        <v/>
      </c>
      <c r="AQ27" s="96">
        <f>'Datos Vida'!AQ394</f>
        <v>1</v>
      </c>
      <c r="AR27" s="45"/>
      <c r="AS27" s="36">
        <f>'Datos Vida'!AS394</f>
        <v>5</v>
      </c>
      <c r="AT27" s="60">
        <f t="shared" si="0"/>
        <v>-0.8</v>
      </c>
    </row>
    <row r="28" spans="2:46" x14ac:dyDescent="0.2">
      <c r="B28" s="24" t="str">
        <f>'Datos Vida'!B265</f>
        <v>Colectivos Tradicionales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45"/>
      <c r="AS28" s="33"/>
      <c r="AT28" s="95"/>
    </row>
    <row r="29" spans="2:46" x14ac:dyDescent="0.2">
      <c r="B29" s="25" t="str">
        <f>'Datos Vida'!B266</f>
        <v>201. Vida Entera</v>
      </c>
      <c r="C29" s="96" t="str">
        <f>IF('Datos Vida'!C396=0,"",'Datos Vida'!C396)</f>
        <v/>
      </c>
      <c r="D29" s="96" t="str">
        <f>IF('Datos Vida'!D396=0,"",'Datos Vida'!D396)</f>
        <v/>
      </c>
      <c r="E29" s="96" t="str">
        <f>IF('Datos Vida'!E396=0,"",'Datos Vida'!E396)</f>
        <v/>
      </c>
      <c r="F29" s="96" t="str">
        <f>IF('Datos Vida'!F396=0,"",'Datos Vida'!F396)</f>
        <v/>
      </c>
      <c r="G29" s="96" t="str">
        <f>IF('Datos Vida'!G396=0,"",'Datos Vida'!G396)</f>
        <v/>
      </c>
      <c r="H29" s="96" t="str">
        <f>IF('Datos Vida'!H396=0,"",'Datos Vida'!H396)</f>
        <v/>
      </c>
      <c r="I29" s="96" t="str">
        <f>IF('Datos Vida'!I396=0,"",'Datos Vida'!I396)</f>
        <v/>
      </c>
      <c r="J29" s="96" t="str">
        <f>IF('Datos Vida'!J396=0,"",'Datos Vida'!J396)</f>
        <v/>
      </c>
      <c r="K29" s="96" t="str">
        <f>IF('Datos Vida'!K396=0,"",'Datos Vida'!K396)</f>
        <v/>
      </c>
      <c r="L29" s="96" t="str">
        <f>IF('Datos Vida'!L396=0,"",'Datos Vida'!L396)</f>
        <v/>
      </c>
      <c r="M29" s="96" t="str">
        <f>IF('Datos Vida'!M396=0,"",'Datos Vida'!M396)</f>
        <v/>
      </c>
      <c r="N29" s="96" t="str">
        <f>IF('Datos Vida'!N396=0,"",'Datos Vida'!N396)</f>
        <v/>
      </c>
      <c r="O29" s="96" t="str">
        <f>IF('Datos Vida'!O396=0,"",'Datos Vida'!O396)</f>
        <v/>
      </c>
      <c r="P29" s="96" t="str">
        <f>IF('Datos Vida'!P396=0,"",'Datos Vida'!P396)</f>
        <v/>
      </c>
      <c r="Q29" s="96" t="str">
        <f>IF('Datos Vida'!Q396=0,"",'Datos Vida'!Q396)</f>
        <v/>
      </c>
      <c r="R29" s="96" t="str">
        <f>IF('Datos Vida'!R396=0,"",'Datos Vida'!R396)</f>
        <v/>
      </c>
      <c r="S29" s="96" t="str">
        <f>IF('Datos Vida'!S396=0,"",'Datos Vida'!S396)</f>
        <v/>
      </c>
      <c r="T29" s="96" t="str">
        <f>IF('Datos Vida'!T396=0,"",'Datos Vida'!T396)</f>
        <v/>
      </c>
      <c r="U29" s="96" t="str">
        <f>IF('Datos Vida'!U396=0,"",'Datos Vida'!U396)</f>
        <v/>
      </c>
      <c r="V29" s="96" t="str">
        <f>IF('Datos Vida'!V396=0,"",'Datos Vida'!V396)</f>
        <v/>
      </c>
      <c r="W29" s="96" t="str">
        <f>IF('Datos Vida'!W396=0,"",'Datos Vida'!W396)</f>
        <v/>
      </c>
      <c r="X29" s="96" t="str">
        <f>IF('Datos Vida'!X396=0,"",'Datos Vida'!X396)</f>
        <v/>
      </c>
      <c r="Y29" s="96" t="str">
        <f>IF('Datos Vida'!Y396=0,"",'Datos Vida'!Y396)</f>
        <v/>
      </c>
      <c r="Z29" s="96" t="str">
        <f>IF('Datos Vida'!Z396=0,"",'Datos Vida'!Z396)</f>
        <v/>
      </c>
      <c r="AA29" s="96" t="str">
        <f>IF('Datos Vida'!AA396=0,"",'Datos Vida'!AA396)</f>
        <v/>
      </c>
      <c r="AB29" s="96" t="str">
        <f>IF('Datos Vida'!AB396=0,"",'Datos Vida'!AB396)</f>
        <v/>
      </c>
      <c r="AC29" s="96" t="str">
        <f>IF('Datos Vida'!AC396=0,"",'Datos Vida'!AC396)</f>
        <v/>
      </c>
      <c r="AD29" s="96" t="str">
        <f>IF('Datos Vida'!AD396=0,"",'Datos Vida'!AD396)</f>
        <v/>
      </c>
      <c r="AE29" s="96" t="str">
        <f>IF('Datos Vida'!AE396=0,"",'Datos Vida'!AE396)</f>
        <v/>
      </c>
      <c r="AF29" s="96" t="str">
        <f>IF('Datos Vida'!AF396=0,"",'Datos Vida'!AF396)</f>
        <v/>
      </c>
      <c r="AG29" s="96" t="str">
        <f>IF('Datos Vida'!AG396=0,"",'Datos Vida'!AG396)</f>
        <v/>
      </c>
      <c r="AH29" s="96" t="str">
        <f>IF('Datos Vida'!AH396=0,"",'Datos Vida'!AH396)</f>
        <v/>
      </c>
      <c r="AI29" s="96" t="str">
        <f>IF('Datos Vida'!AI396=0,"",'Datos Vida'!AI396)</f>
        <v/>
      </c>
      <c r="AJ29" s="96" t="str">
        <f>IF('Datos Vida'!AJ396=0,"",'Datos Vida'!AJ396)</f>
        <v/>
      </c>
      <c r="AK29" s="96" t="str">
        <f>IF('Datos Vida'!AK396=0,"",'Datos Vida'!AK396)</f>
        <v/>
      </c>
      <c r="AL29" s="96" t="str">
        <f>IF('Datos Vida'!AL396=0,"",'Datos Vida'!AL396)</f>
        <v/>
      </c>
      <c r="AM29" s="96" t="str">
        <f>IF('Datos Vida'!AM396=0,"",'Datos Vida'!AM396)</f>
        <v/>
      </c>
      <c r="AN29" s="96" t="str">
        <f>IF('Datos Vida'!AN396=0,"",'Datos Vida'!AN396)</f>
        <v/>
      </c>
      <c r="AO29" s="96" t="str">
        <f>IF('Datos Vida'!AO396=0,"",'Datos Vida'!AO396)</f>
        <v/>
      </c>
      <c r="AP29" s="96" t="str">
        <f>IF('Datos Vida'!AP396=0,"",'Datos Vida'!AP396)</f>
        <v/>
      </c>
      <c r="AQ29" s="96">
        <f>'Datos Vida'!AQ396</f>
        <v>0</v>
      </c>
      <c r="AR29" s="45"/>
      <c r="AS29" s="36">
        <f>'Datos Vida'!AS396</f>
        <v>0</v>
      </c>
      <c r="AT29" s="60" t="str">
        <f t="shared" ref="AT29:AT43" si="1">IFERROR(AQ29/AS29-1,"")</f>
        <v/>
      </c>
    </row>
    <row r="30" spans="2:46" x14ac:dyDescent="0.2">
      <c r="B30" s="25" t="str">
        <f>'Datos Vida'!B267</f>
        <v>202. Temporal de Vida</v>
      </c>
      <c r="C30" s="96" t="str">
        <f>IF('Datos Vida'!C397=0,"",'Datos Vida'!C397)</f>
        <v/>
      </c>
      <c r="D30" s="96" t="str">
        <f>IF('Datos Vida'!D397=0,"",'Datos Vida'!D397)</f>
        <v/>
      </c>
      <c r="E30" s="96">
        <f>IF('Datos Vida'!E397=0,"",'Datos Vida'!E397)</f>
        <v>2</v>
      </c>
      <c r="F30" s="96">
        <f>IF('Datos Vida'!F397=0,"",'Datos Vida'!F397)</f>
        <v>209</v>
      </c>
      <c r="G30" s="96">
        <f>IF('Datos Vida'!G397=0,"",'Datos Vida'!G397)</f>
        <v>212</v>
      </c>
      <c r="H30" s="96" t="str">
        <f>IF('Datos Vida'!H397=0,"",'Datos Vida'!H397)</f>
        <v/>
      </c>
      <c r="I30" s="96">
        <f>IF('Datos Vida'!I397=0,"",'Datos Vida'!I397)</f>
        <v>45</v>
      </c>
      <c r="J30" s="96">
        <f>IF('Datos Vida'!J397=0,"",'Datos Vida'!J397)</f>
        <v>59</v>
      </c>
      <c r="K30" s="96" t="str">
        <f>IF('Datos Vida'!K397=0,"",'Datos Vida'!K397)</f>
        <v/>
      </c>
      <c r="L30" s="96">
        <f>IF('Datos Vida'!L397=0,"",'Datos Vida'!L397)</f>
        <v>489</v>
      </c>
      <c r="M30" s="96" t="str">
        <f>IF('Datos Vida'!M397=0,"",'Datos Vida'!M397)</f>
        <v/>
      </c>
      <c r="N30" s="96" t="str">
        <f>IF('Datos Vida'!N397=0,"",'Datos Vida'!N397)</f>
        <v/>
      </c>
      <c r="O30" s="96" t="str">
        <f>IF('Datos Vida'!O397=0,"",'Datos Vida'!O397)</f>
        <v/>
      </c>
      <c r="P30" s="96" t="str">
        <f>IF('Datos Vida'!P397=0,"",'Datos Vida'!P397)</f>
        <v/>
      </c>
      <c r="Q30" s="96" t="str">
        <f>IF('Datos Vida'!Q397=0,"",'Datos Vida'!Q397)</f>
        <v/>
      </c>
      <c r="R30" s="96">
        <f>IF('Datos Vida'!R397=0,"",'Datos Vida'!R397)</f>
        <v>111</v>
      </c>
      <c r="S30" s="96" t="str">
        <f>IF('Datos Vida'!S397=0,"",'Datos Vida'!S397)</f>
        <v/>
      </c>
      <c r="T30" s="96" t="str">
        <f>IF('Datos Vida'!T397=0,"",'Datos Vida'!T397)</f>
        <v/>
      </c>
      <c r="U30" s="96">
        <f>IF('Datos Vida'!U397=0,"",'Datos Vida'!U397)</f>
        <v>92</v>
      </c>
      <c r="V30" s="96" t="str">
        <f>IF('Datos Vida'!V397=0,"",'Datos Vida'!V397)</f>
        <v/>
      </c>
      <c r="W30" s="96" t="str">
        <f>IF('Datos Vida'!W397=0,"",'Datos Vida'!W397)</f>
        <v/>
      </c>
      <c r="X30" s="96" t="str">
        <f>IF('Datos Vida'!X397=0,"",'Datos Vida'!X397)</f>
        <v/>
      </c>
      <c r="Y30" s="96">
        <f>IF('Datos Vida'!Y397=0,"",'Datos Vida'!Y397)</f>
        <v>124</v>
      </c>
      <c r="Z30" s="96">
        <f>IF('Datos Vida'!Z397=0,"",'Datos Vida'!Z397)</f>
        <v>169</v>
      </c>
      <c r="AA30" s="96">
        <f>IF('Datos Vida'!AA397=0,"",'Datos Vida'!AA397)</f>
        <v>1</v>
      </c>
      <c r="AB30" s="96" t="str">
        <f>IF('Datos Vida'!AB397=0,"",'Datos Vida'!AB397)</f>
        <v/>
      </c>
      <c r="AC30" s="96" t="str">
        <f>IF('Datos Vida'!AC397=0,"",'Datos Vida'!AC397)</f>
        <v/>
      </c>
      <c r="AD30" s="96" t="str">
        <f>IF('Datos Vida'!AD397=0,"",'Datos Vida'!AD397)</f>
        <v/>
      </c>
      <c r="AE30" s="96" t="str">
        <f>IF('Datos Vida'!AE397=0,"",'Datos Vida'!AE397)</f>
        <v/>
      </c>
      <c r="AF30" s="96" t="str">
        <f>IF('Datos Vida'!AF397=0,"",'Datos Vida'!AF397)</f>
        <v/>
      </c>
      <c r="AG30" s="96">
        <f>IF('Datos Vida'!AG397=0,"",'Datos Vida'!AG397)</f>
        <v>24</v>
      </c>
      <c r="AH30" s="96">
        <f>IF('Datos Vida'!AH397=0,"",'Datos Vida'!AH397)</f>
        <v>39</v>
      </c>
      <c r="AI30" s="96" t="str">
        <f>IF('Datos Vida'!AI397=0,"",'Datos Vida'!AI397)</f>
        <v/>
      </c>
      <c r="AJ30" s="96">
        <f>IF('Datos Vida'!AJ397=0,"",'Datos Vida'!AJ397)</f>
        <v>52</v>
      </c>
      <c r="AK30" s="96" t="str">
        <f>IF('Datos Vida'!AK397=0,"",'Datos Vida'!AK397)</f>
        <v/>
      </c>
      <c r="AL30" s="96" t="str">
        <f>IF('Datos Vida'!AL397=0,"",'Datos Vida'!AL397)</f>
        <v/>
      </c>
      <c r="AM30" s="96" t="str">
        <f>IF('Datos Vida'!AM397=0,"",'Datos Vida'!AM397)</f>
        <v/>
      </c>
      <c r="AN30" s="96" t="str">
        <f>IF('Datos Vida'!AN397=0,"",'Datos Vida'!AN397)</f>
        <v/>
      </c>
      <c r="AO30" s="96" t="str">
        <f>IF('Datos Vida'!AO397=0,"",'Datos Vida'!AO397)</f>
        <v/>
      </c>
      <c r="AP30" s="96" t="str">
        <f>IF('Datos Vida'!AP397=0,"",'Datos Vida'!AP397)</f>
        <v/>
      </c>
      <c r="AQ30" s="96">
        <f>'Datos Vida'!AQ397</f>
        <v>1628</v>
      </c>
      <c r="AR30" s="45"/>
      <c r="AS30" s="36">
        <f>'Datos Vida'!AS397</f>
        <v>2310</v>
      </c>
      <c r="AT30" s="60">
        <f t="shared" si="1"/>
        <v>-0.29523809523809519</v>
      </c>
    </row>
    <row r="31" spans="2:46" x14ac:dyDescent="0.2">
      <c r="B31" s="25" t="str">
        <f>'Datos Vida'!B268</f>
        <v>203. Seguros con Cuenta Única de inversión (CUI)</v>
      </c>
      <c r="C31" s="96" t="str">
        <f>IF('Datos Vida'!C398=0,"",'Datos Vida'!C398)</f>
        <v/>
      </c>
      <c r="D31" s="96" t="str">
        <f>IF('Datos Vida'!D398=0,"",'Datos Vida'!D398)</f>
        <v/>
      </c>
      <c r="E31" s="96" t="str">
        <f>IF('Datos Vida'!E398=0,"",'Datos Vida'!E398)</f>
        <v/>
      </c>
      <c r="F31" s="96" t="str">
        <f>IF('Datos Vida'!F398=0,"",'Datos Vida'!F398)</f>
        <v/>
      </c>
      <c r="G31" s="96" t="str">
        <f>IF('Datos Vida'!G398=0,"",'Datos Vida'!G398)</f>
        <v/>
      </c>
      <c r="H31" s="96" t="str">
        <f>IF('Datos Vida'!H398=0,"",'Datos Vida'!H398)</f>
        <v/>
      </c>
      <c r="I31" s="96" t="str">
        <f>IF('Datos Vida'!I398=0,"",'Datos Vida'!I398)</f>
        <v/>
      </c>
      <c r="J31" s="96" t="str">
        <f>IF('Datos Vida'!J398=0,"",'Datos Vida'!J398)</f>
        <v/>
      </c>
      <c r="K31" s="96" t="str">
        <f>IF('Datos Vida'!K398=0,"",'Datos Vida'!K398)</f>
        <v/>
      </c>
      <c r="L31" s="96" t="str">
        <f>IF('Datos Vida'!L398=0,"",'Datos Vida'!L398)</f>
        <v/>
      </c>
      <c r="M31" s="96" t="str">
        <f>IF('Datos Vida'!M398=0,"",'Datos Vida'!M398)</f>
        <v/>
      </c>
      <c r="N31" s="96" t="str">
        <f>IF('Datos Vida'!N398=0,"",'Datos Vida'!N398)</f>
        <v/>
      </c>
      <c r="O31" s="96" t="str">
        <f>IF('Datos Vida'!O398=0,"",'Datos Vida'!O398)</f>
        <v/>
      </c>
      <c r="P31" s="96" t="str">
        <f>IF('Datos Vida'!P398=0,"",'Datos Vida'!P398)</f>
        <v/>
      </c>
      <c r="Q31" s="96" t="str">
        <f>IF('Datos Vida'!Q398=0,"",'Datos Vida'!Q398)</f>
        <v/>
      </c>
      <c r="R31" s="96" t="str">
        <f>IF('Datos Vida'!R398=0,"",'Datos Vida'!R398)</f>
        <v/>
      </c>
      <c r="S31" s="96" t="str">
        <f>IF('Datos Vida'!S398=0,"",'Datos Vida'!S398)</f>
        <v/>
      </c>
      <c r="T31" s="96" t="str">
        <f>IF('Datos Vida'!T398=0,"",'Datos Vida'!T398)</f>
        <v/>
      </c>
      <c r="U31" s="96" t="str">
        <f>IF('Datos Vida'!U398=0,"",'Datos Vida'!U398)</f>
        <v/>
      </c>
      <c r="V31" s="96" t="str">
        <f>IF('Datos Vida'!V398=0,"",'Datos Vida'!V398)</f>
        <v/>
      </c>
      <c r="W31" s="96" t="str">
        <f>IF('Datos Vida'!W398=0,"",'Datos Vida'!W398)</f>
        <v/>
      </c>
      <c r="X31" s="96" t="str">
        <f>IF('Datos Vida'!X398=0,"",'Datos Vida'!X398)</f>
        <v/>
      </c>
      <c r="Y31" s="96" t="str">
        <f>IF('Datos Vida'!Y398=0,"",'Datos Vida'!Y398)</f>
        <v/>
      </c>
      <c r="Z31" s="96" t="str">
        <f>IF('Datos Vida'!Z398=0,"",'Datos Vida'!Z398)</f>
        <v/>
      </c>
      <c r="AA31" s="96" t="str">
        <f>IF('Datos Vida'!AA398=0,"",'Datos Vida'!AA398)</f>
        <v/>
      </c>
      <c r="AB31" s="96" t="str">
        <f>IF('Datos Vida'!AB398=0,"",'Datos Vida'!AB398)</f>
        <v/>
      </c>
      <c r="AC31" s="96" t="str">
        <f>IF('Datos Vida'!AC398=0,"",'Datos Vida'!AC398)</f>
        <v/>
      </c>
      <c r="AD31" s="96" t="str">
        <f>IF('Datos Vida'!AD398=0,"",'Datos Vida'!AD398)</f>
        <v/>
      </c>
      <c r="AE31" s="96" t="str">
        <f>IF('Datos Vida'!AE398=0,"",'Datos Vida'!AE398)</f>
        <v/>
      </c>
      <c r="AF31" s="96" t="str">
        <f>IF('Datos Vida'!AF398=0,"",'Datos Vida'!AF398)</f>
        <v/>
      </c>
      <c r="AG31" s="96" t="str">
        <f>IF('Datos Vida'!AG398=0,"",'Datos Vida'!AG398)</f>
        <v/>
      </c>
      <c r="AH31" s="96" t="str">
        <f>IF('Datos Vida'!AH398=0,"",'Datos Vida'!AH398)</f>
        <v/>
      </c>
      <c r="AI31" s="96" t="str">
        <f>IF('Datos Vida'!AI398=0,"",'Datos Vida'!AI398)</f>
        <v/>
      </c>
      <c r="AJ31" s="96" t="str">
        <f>IF('Datos Vida'!AJ398=0,"",'Datos Vida'!AJ398)</f>
        <v/>
      </c>
      <c r="AK31" s="96" t="str">
        <f>IF('Datos Vida'!AK398=0,"",'Datos Vida'!AK398)</f>
        <v/>
      </c>
      <c r="AL31" s="96" t="str">
        <f>IF('Datos Vida'!AL398=0,"",'Datos Vida'!AL398)</f>
        <v/>
      </c>
      <c r="AM31" s="96" t="str">
        <f>IF('Datos Vida'!AM398=0,"",'Datos Vida'!AM398)</f>
        <v/>
      </c>
      <c r="AN31" s="96" t="str">
        <f>IF('Datos Vida'!AN398=0,"",'Datos Vida'!AN398)</f>
        <v/>
      </c>
      <c r="AO31" s="96" t="str">
        <f>IF('Datos Vida'!AO398=0,"",'Datos Vida'!AO398)</f>
        <v/>
      </c>
      <c r="AP31" s="96" t="str">
        <f>IF('Datos Vida'!AP398=0,"",'Datos Vida'!AP398)</f>
        <v/>
      </c>
      <c r="AQ31" s="96">
        <f>'Datos Vida'!AQ398</f>
        <v>0</v>
      </c>
      <c r="AR31" s="45"/>
      <c r="AS31" s="36">
        <f>'Datos Vida'!AS398</f>
        <v>0</v>
      </c>
      <c r="AT31" s="60" t="str">
        <f t="shared" si="1"/>
        <v/>
      </c>
    </row>
    <row r="32" spans="2:46" x14ac:dyDescent="0.2">
      <c r="B32" s="25" t="str">
        <f>'Datos Vida'!B269</f>
        <v>204. Mixto o Dotal</v>
      </c>
      <c r="C32" s="96" t="str">
        <f>IF('Datos Vida'!C399=0,"",'Datos Vida'!C399)</f>
        <v/>
      </c>
      <c r="D32" s="96" t="str">
        <f>IF('Datos Vida'!D399=0,"",'Datos Vida'!D399)</f>
        <v/>
      </c>
      <c r="E32" s="96" t="str">
        <f>IF('Datos Vida'!E399=0,"",'Datos Vida'!E399)</f>
        <v/>
      </c>
      <c r="F32" s="96" t="str">
        <f>IF('Datos Vida'!F399=0,"",'Datos Vida'!F399)</f>
        <v/>
      </c>
      <c r="G32" s="96" t="str">
        <f>IF('Datos Vida'!G399=0,"",'Datos Vida'!G399)</f>
        <v/>
      </c>
      <c r="H32" s="96" t="str">
        <f>IF('Datos Vida'!H399=0,"",'Datos Vida'!H399)</f>
        <v/>
      </c>
      <c r="I32" s="96" t="str">
        <f>IF('Datos Vida'!I399=0,"",'Datos Vida'!I399)</f>
        <v/>
      </c>
      <c r="J32" s="96" t="str">
        <f>IF('Datos Vida'!J399=0,"",'Datos Vida'!J399)</f>
        <v/>
      </c>
      <c r="K32" s="96" t="str">
        <f>IF('Datos Vida'!K399=0,"",'Datos Vida'!K399)</f>
        <v/>
      </c>
      <c r="L32" s="96" t="str">
        <f>IF('Datos Vida'!L399=0,"",'Datos Vida'!L399)</f>
        <v/>
      </c>
      <c r="M32" s="96" t="str">
        <f>IF('Datos Vida'!M399=0,"",'Datos Vida'!M399)</f>
        <v/>
      </c>
      <c r="N32" s="96" t="str">
        <f>IF('Datos Vida'!N399=0,"",'Datos Vida'!N399)</f>
        <v/>
      </c>
      <c r="O32" s="96" t="str">
        <f>IF('Datos Vida'!O399=0,"",'Datos Vida'!O399)</f>
        <v/>
      </c>
      <c r="P32" s="96" t="str">
        <f>IF('Datos Vida'!P399=0,"",'Datos Vida'!P399)</f>
        <v/>
      </c>
      <c r="Q32" s="96" t="str">
        <f>IF('Datos Vida'!Q399=0,"",'Datos Vida'!Q399)</f>
        <v/>
      </c>
      <c r="R32" s="96" t="str">
        <f>IF('Datos Vida'!R399=0,"",'Datos Vida'!R399)</f>
        <v/>
      </c>
      <c r="S32" s="96" t="str">
        <f>IF('Datos Vida'!S399=0,"",'Datos Vida'!S399)</f>
        <v/>
      </c>
      <c r="T32" s="96" t="str">
        <f>IF('Datos Vida'!T399=0,"",'Datos Vida'!T399)</f>
        <v/>
      </c>
      <c r="U32" s="96" t="str">
        <f>IF('Datos Vida'!U399=0,"",'Datos Vida'!U399)</f>
        <v/>
      </c>
      <c r="V32" s="96" t="str">
        <f>IF('Datos Vida'!V399=0,"",'Datos Vida'!V399)</f>
        <v/>
      </c>
      <c r="W32" s="96" t="str">
        <f>IF('Datos Vida'!W399=0,"",'Datos Vida'!W399)</f>
        <v/>
      </c>
      <c r="X32" s="96" t="str">
        <f>IF('Datos Vida'!X399=0,"",'Datos Vida'!X399)</f>
        <v/>
      </c>
      <c r="Y32" s="96" t="str">
        <f>IF('Datos Vida'!Y399=0,"",'Datos Vida'!Y399)</f>
        <v/>
      </c>
      <c r="Z32" s="96" t="str">
        <f>IF('Datos Vida'!Z399=0,"",'Datos Vida'!Z399)</f>
        <v/>
      </c>
      <c r="AA32" s="96" t="str">
        <f>IF('Datos Vida'!AA399=0,"",'Datos Vida'!AA399)</f>
        <v/>
      </c>
      <c r="AB32" s="96" t="str">
        <f>IF('Datos Vida'!AB399=0,"",'Datos Vida'!AB399)</f>
        <v/>
      </c>
      <c r="AC32" s="96" t="str">
        <f>IF('Datos Vida'!AC399=0,"",'Datos Vida'!AC399)</f>
        <v/>
      </c>
      <c r="AD32" s="96" t="str">
        <f>IF('Datos Vida'!AD399=0,"",'Datos Vida'!AD399)</f>
        <v/>
      </c>
      <c r="AE32" s="96" t="str">
        <f>IF('Datos Vida'!AE399=0,"",'Datos Vida'!AE399)</f>
        <v/>
      </c>
      <c r="AF32" s="96" t="str">
        <f>IF('Datos Vida'!AF399=0,"",'Datos Vida'!AF399)</f>
        <v/>
      </c>
      <c r="AG32" s="96" t="str">
        <f>IF('Datos Vida'!AG399=0,"",'Datos Vida'!AG399)</f>
        <v/>
      </c>
      <c r="AH32" s="96" t="str">
        <f>IF('Datos Vida'!AH399=0,"",'Datos Vida'!AH399)</f>
        <v/>
      </c>
      <c r="AI32" s="96" t="str">
        <f>IF('Datos Vida'!AI399=0,"",'Datos Vida'!AI399)</f>
        <v/>
      </c>
      <c r="AJ32" s="96" t="str">
        <f>IF('Datos Vida'!AJ399=0,"",'Datos Vida'!AJ399)</f>
        <v/>
      </c>
      <c r="AK32" s="96" t="str">
        <f>IF('Datos Vida'!AK399=0,"",'Datos Vida'!AK399)</f>
        <v/>
      </c>
      <c r="AL32" s="96" t="str">
        <f>IF('Datos Vida'!AL399=0,"",'Datos Vida'!AL399)</f>
        <v/>
      </c>
      <c r="AM32" s="96" t="str">
        <f>IF('Datos Vida'!AM399=0,"",'Datos Vida'!AM399)</f>
        <v/>
      </c>
      <c r="AN32" s="96" t="str">
        <f>IF('Datos Vida'!AN399=0,"",'Datos Vida'!AN399)</f>
        <v/>
      </c>
      <c r="AO32" s="96" t="str">
        <f>IF('Datos Vida'!AO399=0,"",'Datos Vida'!AO399)</f>
        <v/>
      </c>
      <c r="AP32" s="96" t="str">
        <f>IF('Datos Vida'!AP399=0,"",'Datos Vida'!AP399)</f>
        <v/>
      </c>
      <c r="AQ32" s="96">
        <f>'Datos Vida'!AQ399</f>
        <v>0</v>
      </c>
      <c r="AR32" s="45"/>
      <c r="AS32" s="36">
        <f>'Datos Vida'!AS399</f>
        <v>0</v>
      </c>
      <c r="AT32" s="60" t="str">
        <f t="shared" si="1"/>
        <v/>
      </c>
    </row>
    <row r="33" spans="2:46" x14ac:dyDescent="0.2">
      <c r="B33" s="25" t="str">
        <f>'Datos Vida'!B270</f>
        <v>205. Rentas Privadas y Otras Rentas</v>
      </c>
      <c r="C33" s="96" t="str">
        <f>IF('Datos Vida'!C400=0,"",'Datos Vida'!C400)</f>
        <v/>
      </c>
      <c r="D33" s="96" t="str">
        <f>IF('Datos Vida'!D400=0,"",'Datos Vida'!D400)</f>
        <v/>
      </c>
      <c r="E33" s="96" t="str">
        <f>IF('Datos Vida'!E400=0,"",'Datos Vida'!E400)</f>
        <v/>
      </c>
      <c r="F33" s="96" t="str">
        <f>IF('Datos Vida'!F400=0,"",'Datos Vida'!F400)</f>
        <v/>
      </c>
      <c r="G33" s="96" t="str">
        <f>IF('Datos Vida'!G400=0,"",'Datos Vida'!G400)</f>
        <v/>
      </c>
      <c r="H33" s="96" t="str">
        <f>IF('Datos Vida'!H400=0,"",'Datos Vida'!H400)</f>
        <v/>
      </c>
      <c r="I33" s="96" t="str">
        <f>IF('Datos Vida'!I400=0,"",'Datos Vida'!I400)</f>
        <v/>
      </c>
      <c r="J33" s="96" t="str">
        <f>IF('Datos Vida'!J400=0,"",'Datos Vida'!J400)</f>
        <v/>
      </c>
      <c r="K33" s="96" t="str">
        <f>IF('Datos Vida'!K400=0,"",'Datos Vida'!K400)</f>
        <v/>
      </c>
      <c r="L33" s="96" t="str">
        <f>IF('Datos Vida'!L400=0,"",'Datos Vida'!L400)</f>
        <v/>
      </c>
      <c r="M33" s="96" t="str">
        <f>IF('Datos Vida'!M400=0,"",'Datos Vida'!M400)</f>
        <v/>
      </c>
      <c r="N33" s="96" t="str">
        <f>IF('Datos Vida'!N400=0,"",'Datos Vida'!N400)</f>
        <v/>
      </c>
      <c r="O33" s="96" t="str">
        <f>IF('Datos Vida'!O400=0,"",'Datos Vida'!O400)</f>
        <v/>
      </c>
      <c r="P33" s="96" t="str">
        <f>IF('Datos Vida'!P400=0,"",'Datos Vida'!P400)</f>
        <v/>
      </c>
      <c r="Q33" s="96" t="str">
        <f>IF('Datos Vida'!Q400=0,"",'Datos Vida'!Q400)</f>
        <v/>
      </c>
      <c r="R33" s="96" t="str">
        <f>IF('Datos Vida'!R400=0,"",'Datos Vida'!R400)</f>
        <v/>
      </c>
      <c r="S33" s="96" t="str">
        <f>IF('Datos Vida'!S400=0,"",'Datos Vida'!S400)</f>
        <v/>
      </c>
      <c r="T33" s="96" t="str">
        <f>IF('Datos Vida'!T400=0,"",'Datos Vida'!T400)</f>
        <v/>
      </c>
      <c r="U33" s="96" t="str">
        <f>IF('Datos Vida'!U400=0,"",'Datos Vida'!U400)</f>
        <v/>
      </c>
      <c r="V33" s="96" t="str">
        <f>IF('Datos Vida'!V400=0,"",'Datos Vida'!V400)</f>
        <v/>
      </c>
      <c r="W33" s="96" t="str">
        <f>IF('Datos Vida'!W400=0,"",'Datos Vida'!W400)</f>
        <v/>
      </c>
      <c r="X33" s="96" t="str">
        <f>IF('Datos Vida'!X400=0,"",'Datos Vida'!X400)</f>
        <v/>
      </c>
      <c r="Y33" s="96" t="str">
        <f>IF('Datos Vida'!Y400=0,"",'Datos Vida'!Y400)</f>
        <v/>
      </c>
      <c r="Z33" s="96" t="str">
        <f>IF('Datos Vida'!Z400=0,"",'Datos Vida'!Z400)</f>
        <v/>
      </c>
      <c r="AA33" s="96" t="str">
        <f>IF('Datos Vida'!AA400=0,"",'Datos Vida'!AA400)</f>
        <v/>
      </c>
      <c r="AB33" s="96" t="str">
        <f>IF('Datos Vida'!AB400=0,"",'Datos Vida'!AB400)</f>
        <v/>
      </c>
      <c r="AC33" s="96" t="str">
        <f>IF('Datos Vida'!AC400=0,"",'Datos Vida'!AC400)</f>
        <v/>
      </c>
      <c r="AD33" s="96" t="str">
        <f>IF('Datos Vida'!AD400=0,"",'Datos Vida'!AD400)</f>
        <v/>
      </c>
      <c r="AE33" s="96" t="str">
        <f>IF('Datos Vida'!AE400=0,"",'Datos Vida'!AE400)</f>
        <v/>
      </c>
      <c r="AF33" s="96" t="str">
        <f>IF('Datos Vida'!AF400=0,"",'Datos Vida'!AF400)</f>
        <v/>
      </c>
      <c r="AG33" s="96" t="str">
        <f>IF('Datos Vida'!AG400=0,"",'Datos Vida'!AG400)</f>
        <v/>
      </c>
      <c r="AH33" s="96" t="str">
        <f>IF('Datos Vida'!AH400=0,"",'Datos Vida'!AH400)</f>
        <v/>
      </c>
      <c r="AI33" s="96" t="str">
        <f>IF('Datos Vida'!AI400=0,"",'Datos Vida'!AI400)</f>
        <v/>
      </c>
      <c r="AJ33" s="96" t="str">
        <f>IF('Datos Vida'!AJ400=0,"",'Datos Vida'!AJ400)</f>
        <v/>
      </c>
      <c r="AK33" s="96" t="str">
        <f>IF('Datos Vida'!AK400=0,"",'Datos Vida'!AK400)</f>
        <v/>
      </c>
      <c r="AL33" s="96" t="str">
        <f>IF('Datos Vida'!AL400=0,"",'Datos Vida'!AL400)</f>
        <v/>
      </c>
      <c r="AM33" s="96" t="str">
        <f>IF('Datos Vida'!AM400=0,"",'Datos Vida'!AM400)</f>
        <v/>
      </c>
      <c r="AN33" s="96" t="str">
        <f>IF('Datos Vida'!AN400=0,"",'Datos Vida'!AN400)</f>
        <v/>
      </c>
      <c r="AO33" s="96" t="str">
        <f>IF('Datos Vida'!AO400=0,"",'Datos Vida'!AO400)</f>
        <v/>
      </c>
      <c r="AP33" s="96" t="str">
        <f>IF('Datos Vida'!AP400=0,"",'Datos Vida'!AP400)</f>
        <v/>
      </c>
      <c r="AQ33" s="96">
        <f>'Datos Vida'!AQ400</f>
        <v>0</v>
      </c>
      <c r="AR33" s="45"/>
      <c r="AS33" s="36">
        <f>'Datos Vida'!AS400</f>
        <v>0</v>
      </c>
      <c r="AT33" s="60" t="str">
        <f t="shared" si="1"/>
        <v/>
      </c>
    </row>
    <row r="34" spans="2:46" x14ac:dyDescent="0.2">
      <c r="B34" s="25" t="str">
        <f>'Datos Vida'!B271</f>
        <v>206. Dotal puro o Capital Diferido</v>
      </c>
      <c r="C34" s="96" t="str">
        <f>IF('Datos Vida'!C401=0,"",'Datos Vida'!C401)</f>
        <v/>
      </c>
      <c r="D34" s="96" t="str">
        <f>IF('Datos Vida'!D401=0,"",'Datos Vida'!D401)</f>
        <v/>
      </c>
      <c r="E34" s="96" t="str">
        <f>IF('Datos Vida'!E401=0,"",'Datos Vida'!E401)</f>
        <v/>
      </c>
      <c r="F34" s="96" t="str">
        <f>IF('Datos Vida'!F401=0,"",'Datos Vida'!F401)</f>
        <v/>
      </c>
      <c r="G34" s="96" t="str">
        <f>IF('Datos Vida'!G401=0,"",'Datos Vida'!G401)</f>
        <v/>
      </c>
      <c r="H34" s="96" t="str">
        <f>IF('Datos Vida'!H401=0,"",'Datos Vida'!H401)</f>
        <v/>
      </c>
      <c r="I34" s="96" t="str">
        <f>IF('Datos Vida'!I401=0,"",'Datos Vida'!I401)</f>
        <v/>
      </c>
      <c r="J34" s="96" t="str">
        <f>IF('Datos Vida'!J401=0,"",'Datos Vida'!J401)</f>
        <v/>
      </c>
      <c r="K34" s="96" t="str">
        <f>IF('Datos Vida'!K401=0,"",'Datos Vida'!K401)</f>
        <v/>
      </c>
      <c r="L34" s="96" t="str">
        <f>IF('Datos Vida'!L401=0,"",'Datos Vida'!L401)</f>
        <v/>
      </c>
      <c r="M34" s="96" t="str">
        <f>IF('Datos Vida'!M401=0,"",'Datos Vida'!M401)</f>
        <v/>
      </c>
      <c r="N34" s="96" t="str">
        <f>IF('Datos Vida'!N401=0,"",'Datos Vida'!N401)</f>
        <v/>
      </c>
      <c r="O34" s="96" t="str">
        <f>IF('Datos Vida'!O401=0,"",'Datos Vida'!O401)</f>
        <v/>
      </c>
      <c r="P34" s="96" t="str">
        <f>IF('Datos Vida'!P401=0,"",'Datos Vida'!P401)</f>
        <v/>
      </c>
      <c r="Q34" s="96" t="str">
        <f>IF('Datos Vida'!Q401=0,"",'Datos Vida'!Q401)</f>
        <v/>
      </c>
      <c r="R34" s="96" t="str">
        <f>IF('Datos Vida'!R401=0,"",'Datos Vida'!R401)</f>
        <v/>
      </c>
      <c r="S34" s="96" t="str">
        <f>IF('Datos Vida'!S401=0,"",'Datos Vida'!S401)</f>
        <v/>
      </c>
      <c r="T34" s="96" t="str">
        <f>IF('Datos Vida'!T401=0,"",'Datos Vida'!T401)</f>
        <v/>
      </c>
      <c r="U34" s="96" t="str">
        <f>IF('Datos Vida'!U401=0,"",'Datos Vida'!U401)</f>
        <v/>
      </c>
      <c r="V34" s="96" t="str">
        <f>IF('Datos Vida'!V401=0,"",'Datos Vida'!V401)</f>
        <v/>
      </c>
      <c r="W34" s="96" t="str">
        <f>IF('Datos Vida'!W401=0,"",'Datos Vida'!W401)</f>
        <v/>
      </c>
      <c r="X34" s="96" t="str">
        <f>IF('Datos Vida'!X401=0,"",'Datos Vida'!X401)</f>
        <v/>
      </c>
      <c r="Y34" s="96" t="str">
        <f>IF('Datos Vida'!Y401=0,"",'Datos Vida'!Y401)</f>
        <v/>
      </c>
      <c r="Z34" s="96" t="str">
        <f>IF('Datos Vida'!Z401=0,"",'Datos Vida'!Z401)</f>
        <v/>
      </c>
      <c r="AA34" s="96" t="str">
        <f>IF('Datos Vida'!AA401=0,"",'Datos Vida'!AA401)</f>
        <v/>
      </c>
      <c r="AB34" s="96" t="str">
        <f>IF('Datos Vida'!AB401=0,"",'Datos Vida'!AB401)</f>
        <v/>
      </c>
      <c r="AC34" s="96" t="str">
        <f>IF('Datos Vida'!AC401=0,"",'Datos Vida'!AC401)</f>
        <v/>
      </c>
      <c r="AD34" s="96" t="str">
        <f>IF('Datos Vida'!AD401=0,"",'Datos Vida'!AD401)</f>
        <v/>
      </c>
      <c r="AE34" s="96" t="str">
        <f>IF('Datos Vida'!AE401=0,"",'Datos Vida'!AE401)</f>
        <v/>
      </c>
      <c r="AF34" s="96" t="str">
        <f>IF('Datos Vida'!AF401=0,"",'Datos Vida'!AF401)</f>
        <v/>
      </c>
      <c r="AG34" s="96" t="str">
        <f>IF('Datos Vida'!AG401=0,"",'Datos Vida'!AG401)</f>
        <v/>
      </c>
      <c r="AH34" s="96" t="str">
        <f>IF('Datos Vida'!AH401=0,"",'Datos Vida'!AH401)</f>
        <v/>
      </c>
      <c r="AI34" s="96" t="str">
        <f>IF('Datos Vida'!AI401=0,"",'Datos Vida'!AI401)</f>
        <v/>
      </c>
      <c r="AJ34" s="96" t="str">
        <f>IF('Datos Vida'!AJ401=0,"",'Datos Vida'!AJ401)</f>
        <v/>
      </c>
      <c r="AK34" s="96" t="str">
        <f>IF('Datos Vida'!AK401=0,"",'Datos Vida'!AK401)</f>
        <v/>
      </c>
      <c r="AL34" s="96" t="str">
        <f>IF('Datos Vida'!AL401=0,"",'Datos Vida'!AL401)</f>
        <v/>
      </c>
      <c r="AM34" s="96" t="str">
        <f>IF('Datos Vida'!AM401=0,"",'Datos Vida'!AM401)</f>
        <v/>
      </c>
      <c r="AN34" s="96" t="str">
        <f>IF('Datos Vida'!AN401=0,"",'Datos Vida'!AN401)</f>
        <v/>
      </c>
      <c r="AO34" s="96" t="str">
        <f>IF('Datos Vida'!AO401=0,"",'Datos Vida'!AO401)</f>
        <v/>
      </c>
      <c r="AP34" s="96" t="str">
        <f>IF('Datos Vida'!AP401=0,"",'Datos Vida'!AP401)</f>
        <v/>
      </c>
      <c r="AQ34" s="96">
        <f>'Datos Vida'!AQ401</f>
        <v>0</v>
      </c>
      <c r="AR34" s="45"/>
      <c r="AS34" s="36">
        <f>'Datos Vida'!AS401</f>
        <v>0</v>
      </c>
      <c r="AT34" s="60" t="str">
        <f t="shared" si="1"/>
        <v/>
      </c>
    </row>
    <row r="35" spans="2:46" x14ac:dyDescent="0.2">
      <c r="B35" s="25" t="str">
        <f>'Datos Vida'!B272</f>
        <v>207. Protección Familiar</v>
      </c>
      <c r="C35" s="96" t="str">
        <f>IF('Datos Vida'!C402=0,"",'Datos Vida'!C402)</f>
        <v/>
      </c>
      <c r="D35" s="96" t="str">
        <f>IF('Datos Vida'!D402=0,"",'Datos Vida'!D402)</f>
        <v/>
      </c>
      <c r="E35" s="96" t="str">
        <f>IF('Datos Vida'!E402=0,"",'Datos Vida'!E402)</f>
        <v/>
      </c>
      <c r="F35" s="96" t="str">
        <f>IF('Datos Vida'!F402=0,"",'Datos Vida'!F402)</f>
        <v/>
      </c>
      <c r="G35" s="96" t="str">
        <f>IF('Datos Vida'!G402=0,"",'Datos Vida'!G402)</f>
        <v/>
      </c>
      <c r="H35" s="96" t="str">
        <f>IF('Datos Vida'!H402=0,"",'Datos Vida'!H402)</f>
        <v/>
      </c>
      <c r="I35" s="96" t="str">
        <f>IF('Datos Vida'!I402=0,"",'Datos Vida'!I402)</f>
        <v/>
      </c>
      <c r="J35" s="96" t="str">
        <f>IF('Datos Vida'!J402=0,"",'Datos Vida'!J402)</f>
        <v/>
      </c>
      <c r="K35" s="96" t="str">
        <f>IF('Datos Vida'!K402=0,"",'Datos Vida'!K402)</f>
        <v/>
      </c>
      <c r="L35" s="96">
        <f>IF('Datos Vida'!L402=0,"",'Datos Vida'!L402)</f>
        <v>81</v>
      </c>
      <c r="M35" s="96" t="str">
        <f>IF('Datos Vida'!M402=0,"",'Datos Vida'!M402)</f>
        <v/>
      </c>
      <c r="N35" s="96" t="str">
        <f>IF('Datos Vida'!N402=0,"",'Datos Vida'!N402)</f>
        <v/>
      </c>
      <c r="O35" s="96" t="str">
        <f>IF('Datos Vida'!O402=0,"",'Datos Vida'!O402)</f>
        <v/>
      </c>
      <c r="P35" s="96" t="str">
        <f>IF('Datos Vida'!P402=0,"",'Datos Vida'!P402)</f>
        <v/>
      </c>
      <c r="Q35" s="96" t="str">
        <f>IF('Datos Vida'!Q402=0,"",'Datos Vida'!Q402)</f>
        <v/>
      </c>
      <c r="R35" s="96">
        <f>IF('Datos Vida'!R402=0,"",'Datos Vida'!R402)</f>
        <v>8</v>
      </c>
      <c r="S35" s="96" t="str">
        <f>IF('Datos Vida'!S402=0,"",'Datos Vida'!S402)</f>
        <v/>
      </c>
      <c r="T35" s="96" t="str">
        <f>IF('Datos Vida'!T402=0,"",'Datos Vida'!T402)</f>
        <v/>
      </c>
      <c r="U35" s="96" t="str">
        <f>IF('Datos Vida'!U402=0,"",'Datos Vida'!U402)</f>
        <v/>
      </c>
      <c r="V35" s="96" t="str">
        <f>IF('Datos Vida'!V402=0,"",'Datos Vida'!V402)</f>
        <v/>
      </c>
      <c r="W35" s="96" t="str">
        <f>IF('Datos Vida'!W402=0,"",'Datos Vida'!W402)</f>
        <v/>
      </c>
      <c r="X35" s="96" t="str">
        <f>IF('Datos Vida'!X402=0,"",'Datos Vida'!X402)</f>
        <v/>
      </c>
      <c r="Y35" s="96" t="str">
        <f>IF('Datos Vida'!Y402=0,"",'Datos Vida'!Y402)</f>
        <v/>
      </c>
      <c r="Z35" s="96" t="str">
        <f>IF('Datos Vida'!Z402=0,"",'Datos Vida'!Z402)</f>
        <v/>
      </c>
      <c r="AA35" s="96" t="str">
        <f>IF('Datos Vida'!AA402=0,"",'Datos Vida'!AA402)</f>
        <v/>
      </c>
      <c r="AB35" s="96" t="str">
        <f>IF('Datos Vida'!AB402=0,"",'Datos Vida'!AB402)</f>
        <v/>
      </c>
      <c r="AC35" s="96" t="str">
        <f>IF('Datos Vida'!AC402=0,"",'Datos Vida'!AC402)</f>
        <v/>
      </c>
      <c r="AD35" s="96" t="str">
        <f>IF('Datos Vida'!AD402=0,"",'Datos Vida'!AD402)</f>
        <v/>
      </c>
      <c r="AE35" s="96" t="str">
        <f>IF('Datos Vida'!AE402=0,"",'Datos Vida'!AE402)</f>
        <v/>
      </c>
      <c r="AF35" s="96" t="str">
        <f>IF('Datos Vida'!AF402=0,"",'Datos Vida'!AF402)</f>
        <v/>
      </c>
      <c r="AG35" s="96" t="str">
        <f>IF('Datos Vida'!AG402=0,"",'Datos Vida'!AG402)</f>
        <v/>
      </c>
      <c r="AH35" s="96" t="str">
        <f>IF('Datos Vida'!AH402=0,"",'Datos Vida'!AH402)</f>
        <v/>
      </c>
      <c r="AI35" s="96" t="str">
        <f>IF('Datos Vida'!AI402=0,"",'Datos Vida'!AI402)</f>
        <v/>
      </c>
      <c r="AJ35" s="96">
        <f>IF('Datos Vida'!AJ402=0,"",'Datos Vida'!AJ402)</f>
        <v>23</v>
      </c>
      <c r="AK35" s="96" t="str">
        <f>IF('Datos Vida'!AK402=0,"",'Datos Vida'!AK402)</f>
        <v/>
      </c>
      <c r="AL35" s="96" t="str">
        <f>IF('Datos Vida'!AL402=0,"",'Datos Vida'!AL402)</f>
        <v/>
      </c>
      <c r="AM35" s="96" t="str">
        <f>IF('Datos Vida'!AM402=0,"",'Datos Vida'!AM402)</f>
        <v/>
      </c>
      <c r="AN35" s="96" t="str">
        <f>IF('Datos Vida'!AN402=0,"",'Datos Vida'!AN402)</f>
        <v/>
      </c>
      <c r="AO35" s="96" t="str">
        <f>IF('Datos Vida'!AO402=0,"",'Datos Vida'!AO402)</f>
        <v/>
      </c>
      <c r="AP35" s="96" t="str">
        <f>IF('Datos Vida'!AP402=0,"",'Datos Vida'!AP402)</f>
        <v/>
      </c>
      <c r="AQ35" s="96">
        <f>'Datos Vida'!AQ402</f>
        <v>112</v>
      </c>
      <c r="AR35" s="45"/>
      <c r="AS35" s="36">
        <f>'Datos Vida'!AS402</f>
        <v>134</v>
      </c>
      <c r="AT35" s="60">
        <f t="shared" si="1"/>
        <v>-0.16417910447761197</v>
      </c>
    </row>
    <row r="36" spans="2:46" x14ac:dyDescent="0.2">
      <c r="B36" s="25" t="str">
        <f>'Datos Vida'!B273</f>
        <v>208. Incapacidad o Invalidez</v>
      </c>
      <c r="C36" s="96" t="str">
        <f>IF('Datos Vida'!C403=0,"",'Datos Vida'!C403)</f>
        <v/>
      </c>
      <c r="D36" s="96" t="str">
        <f>IF('Datos Vida'!D403=0,"",'Datos Vida'!D403)</f>
        <v/>
      </c>
      <c r="E36" s="96" t="str">
        <f>IF('Datos Vida'!E403=0,"",'Datos Vida'!E403)</f>
        <v/>
      </c>
      <c r="F36" s="96">
        <f>IF('Datos Vida'!F403=0,"",'Datos Vida'!F403)</f>
        <v>3</v>
      </c>
      <c r="G36" s="96">
        <f>IF('Datos Vida'!G403=0,"",'Datos Vida'!G403)</f>
        <v>103</v>
      </c>
      <c r="H36" s="96" t="str">
        <f>IF('Datos Vida'!H403=0,"",'Datos Vida'!H403)</f>
        <v/>
      </c>
      <c r="I36" s="96">
        <f>IF('Datos Vida'!I403=0,"",'Datos Vida'!I403)</f>
        <v>41</v>
      </c>
      <c r="J36" s="96">
        <f>IF('Datos Vida'!J403=0,"",'Datos Vida'!J403)</f>
        <v>33</v>
      </c>
      <c r="K36" s="96" t="str">
        <f>IF('Datos Vida'!K403=0,"",'Datos Vida'!K403)</f>
        <v/>
      </c>
      <c r="L36" s="96" t="str">
        <f>IF('Datos Vida'!L403=0,"",'Datos Vida'!L403)</f>
        <v/>
      </c>
      <c r="M36" s="96" t="str">
        <f>IF('Datos Vida'!M403=0,"",'Datos Vida'!M403)</f>
        <v/>
      </c>
      <c r="N36" s="96" t="str">
        <f>IF('Datos Vida'!N403=0,"",'Datos Vida'!N403)</f>
        <v/>
      </c>
      <c r="O36" s="96" t="str">
        <f>IF('Datos Vida'!O403=0,"",'Datos Vida'!O403)</f>
        <v/>
      </c>
      <c r="P36" s="96" t="str">
        <f>IF('Datos Vida'!P403=0,"",'Datos Vida'!P403)</f>
        <v/>
      </c>
      <c r="Q36" s="96" t="str">
        <f>IF('Datos Vida'!Q403=0,"",'Datos Vida'!Q403)</f>
        <v/>
      </c>
      <c r="R36" s="96">
        <f>IF('Datos Vida'!R403=0,"",'Datos Vida'!R403)</f>
        <v>67</v>
      </c>
      <c r="S36" s="96" t="str">
        <f>IF('Datos Vida'!S403=0,"",'Datos Vida'!S403)</f>
        <v/>
      </c>
      <c r="T36" s="96" t="str">
        <f>IF('Datos Vida'!T403=0,"",'Datos Vida'!T403)</f>
        <v/>
      </c>
      <c r="U36" s="96">
        <f>IF('Datos Vida'!U403=0,"",'Datos Vida'!U403)</f>
        <v>82</v>
      </c>
      <c r="V36" s="96" t="str">
        <f>IF('Datos Vida'!V403=0,"",'Datos Vida'!V403)</f>
        <v/>
      </c>
      <c r="W36" s="96" t="str">
        <f>IF('Datos Vida'!W403=0,"",'Datos Vida'!W403)</f>
        <v/>
      </c>
      <c r="X36" s="96" t="str">
        <f>IF('Datos Vida'!X403=0,"",'Datos Vida'!X403)</f>
        <v/>
      </c>
      <c r="Y36" s="96" t="str">
        <f>IF('Datos Vida'!Y403=0,"",'Datos Vida'!Y403)</f>
        <v/>
      </c>
      <c r="Z36" s="96">
        <f>IF('Datos Vida'!Z403=0,"",'Datos Vida'!Z403)</f>
        <v>261</v>
      </c>
      <c r="AA36" s="96" t="str">
        <f>IF('Datos Vida'!AA403=0,"",'Datos Vida'!AA403)</f>
        <v/>
      </c>
      <c r="AB36" s="96" t="str">
        <f>IF('Datos Vida'!AB403=0,"",'Datos Vida'!AB403)</f>
        <v/>
      </c>
      <c r="AC36" s="96" t="str">
        <f>IF('Datos Vida'!AC403=0,"",'Datos Vida'!AC403)</f>
        <v/>
      </c>
      <c r="AD36" s="96" t="str">
        <f>IF('Datos Vida'!AD403=0,"",'Datos Vida'!AD403)</f>
        <v/>
      </c>
      <c r="AE36" s="96" t="str">
        <f>IF('Datos Vida'!AE403=0,"",'Datos Vida'!AE403)</f>
        <v/>
      </c>
      <c r="AF36" s="96" t="str">
        <f>IF('Datos Vida'!AF403=0,"",'Datos Vida'!AF403)</f>
        <v/>
      </c>
      <c r="AG36" s="96">
        <f>IF('Datos Vida'!AG403=0,"",'Datos Vida'!AG403)</f>
        <v>25</v>
      </c>
      <c r="AH36" s="96">
        <f>IF('Datos Vida'!AH403=0,"",'Datos Vida'!AH403)</f>
        <v>30</v>
      </c>
      <c r="AI36" s="96" t="str">
        <f>IF('Datos Vida'!AI403=0,"",'Datos Vida'!AI403)</f>
        <v/>
      </c>
      <c r="AJ36" s="96">
        <f>IF('Datos Vida'!AJ403=0,"",'Datos Vida'!AJ403)</f>
        <v>120</v>
      </c>
      <c r="AK36" s="96" t="str">
        <f>IF('Datos Vida'!AK403=0,"",'Datos Vida'!AK403)</f>
        <v/>
      </c>
      <c r="AL36" s="96" t="str">
        <f>IF('Datos Vida'!AL403=0,"",'Datos Vida'!AL403)</f>
        <v/>
      </c>
      <c r="AM36" s="96" t="str">
        <f>IF('Datos Vida'!AM403=0,"",'Datos Vida'!AM403)</f>
        <v/>
      </c>
      <c r="AN36" s="96" t="str">
        <f>IF('Datos Vida'!AN403=0,"",'Datos Vida'!AN403)</f>
        <v/>
      </c>
      <c r="AO36" s="96" t="str">
        <f>IF('Datos Vida'!AO403=0,"",'Datos Vida'!AO403)</f>
        <v/>
      </c>
      <c r="AP36" s="96" t="str">
        <f>IF('Datos Vida'!AP403=0,"",'Datos Vida'!AP403)</f>
        <v/>
      </c>
      <c r="AQ36" s="96">
        <f>'Datos Vida'!AQ403</f>
        <v>765</v>
      </c>
      <c r="AR36" s="45"/>
      <c r="AS36" s="36">
        <f>'Datos Vida'!AS403</f>
        <v>1419</v>
      </c>
      <c r="AT36" s="60">
        <f t="shared" si="1"/>
        <v>-0.46088794926004228</v>
      </c>
    </row>
    <row r="37" spans="2:46" x14ac:dyDescent="0.2">
      <c r="B37" s="25" t="str">
        <f>'Datos Vida'!B274</f>
        <v>209. Salud</v>
      </c>
      <c r="C37" s="96" t="str">
        <f>IF('Datos Vida'!C404=0,"",'Datos Vida'!C404)</f>
        <v/>
      </c>
      <c r="D37" s="96" t="str">
        <f>IF('Datos Vida'!D404=0,"",'Datos Vida'!D404)</f>
        <v/>
      </c>
      <c r="E37" s="96" t="str">
        <f>IF('Datos Vida'!E404=0,"",'Datos Vida'!E404)</f>
        <v/>
      </c>
      <c r="F37" s="96">
        <f>IF('Datos Vida'!F404=0,"",'Datos Vida'!F404)</f>
        <v>139</v>
      </c>
      <c r="G37" s="96">
        <f>IF('Datos Vida'!G404=0,"",'Datos Vida'!G404)</f>
        <v>308</v>
      </c>
      <c r="H37" s="96" t="str">
        <f>IF('Datos Vida'!H404=0,"",'Datos Vida'!H404)</f>
        <v/>
      </c>
      <c r="I37" s="96">
        <f>IF('Datos Vida'!I404=0,"",'Datos Vida'!I404)</f>
        <v>74</v>
      </c>
      <c r="J37" s="96">
        <f>IF('Datos Vida'!J404=0,"",'Datos Vida'!J404)</f>
        <v>107</v>
      </c>
      <c r="K37" s="96" t="str">
        <f>IF('Datos Vida'!K404=0,"",'Datos Vida'!K404)</f>
        <v/>
      </c>
      <c r="L37" s="96">
        <f>IF('Datos Vida'!L404=0,"",'Datos Vida'!L404)</f>
        <v>1406</v>
      </c>
      <c r="M37" s="96" t="str">
        <f>IF('Datos Vida'!M404=0,"",'Datos Vida'!M404)</f>
        <v/>
      </c>
      <c r="N37" s="96">
        <f>IF('Datos Vida'!N404=0,"",'Datos Vida'!N404)</f>
        <v>1</v>
      </c>
      <c r="O37" s="96" t="str">
        <f>IF('Datos Vida'!O404=0,"",'Datos Vida'!O404)</f>
        <v/>
      </c>
      <c r="P37" s="96" t="str">
        <f>IF('Datos Vida'!P404=0,"",'Datos Vida'!P404)</f>
        <v/>
      </c>
      <c r="Q37" s="96" t="str">
        <f>IF('Datos Vida'!Q404=0,"",'Datos Vida'!Q404)</f>
        <v/>
      </c>
      <c r="R37" s="96">
        <f>IF('Datos Vida'!R404=0,"",'Datos Vida'!R404)</f>
        <v>135</v>
      </c>
      <c r="S37" s="96" t="str">
        <f>IF('Datos Vida'!S404=0,"",'Datos Vida'!S404)</f>
        <v/>
      </c>
      <c r="T37" s="96" t="str">
        <f>IF('Datos Vida'!T404=0,"",'Datos Vida'!T404)</f>
        <v/>
      </c>
      <c r="U37" s="96">
        <f>IF('Datos Vida'!U404=0,"",'Datos Vida'!U404)</f>
        <v>34</v>
      </c>
      <c r="V37" s="96" t="str">
        <f>IF('Datos Vida'!V404=0,"",'Datos Vida'!V404)</f>
        <v/>
      </c>
      <c r="W37" s="96" t="str">
        <f>IF('Datos Vida'!W404=0,"",'Datos Vida'!W404)</f>
        <v/>
      </c>
      <c r="X37" s="96" t="str">
        <f>IF('Datos Vida'!X404=0,"",'Datos Vida'!X404)</f>
        <v/>
      </c>
      <c r="Y37" s="96">
        <f>IF('Datos Vida'!Y404=0,"",'Datos Vida'!Y404)</f>
        <v>2</v>
      </c>
      <c r="Z37" s="96">
        <f>IF('Datos Vida'!Z404=0,"",'Datos Vida'!Z404)</f>
        <v>286</v>
      </c>
      <c r="AA37" s="96" t="str">
        <f>IF('Datos Vida'!AA404=0,"",'Datos Vida'!AA404)</f>
        <v/>
      </c>
      <c r="AB37" s="96" t="str">
        <f>IF('Datos Vida'!AB404=0,"",'Datos Vida'!AB404)</f>
        <v/>
      </c>
      <c r="AC37" s="96" t="str">
        <f>IF('Datos Vida'!AC404=0,"",'Datos Vida'!AC404)</f>
        <v/>
      </c>
      <c r="AD37" s="96" t="str">
        <f>IF('Datos Vida'!AD404=0,"",'Datos Vida'!AD404)</f>
        <v/>
      </c>
      <c r="AE37" s="96" t="str">
        <f>IF('Datos Vida'!AE404=0,"",'Datos Vida'!AE404)</f>
        <v/>
      </c>
      <c r="AF37" s="96" t="str">
        <f>IF('Datos Vida'!AF404=0,"",'Datos Vida'!AF404)</f>
        <v/>
      </c>
      <c r="AG37" s="96" t="str">
        <f>IF('Datos Vida'!AG404=0,"",'Datos Vida'!AG404)</f>
        <v/>
      </c>
      <c r="AH37" s="96">
        <f>IF('Datos Vida'!AH404=0,"",'Datos Vida'!AH404)</f>
        <v>48</v>
      </c>
      <c r="AI37" s="96" t="str">
        <f>IF('Datos Vida'!AI404=0,"",'Datos Vida'!AI404)</f>
        <v/>
      </c>
      <c r="AJ37" s="96">
        <f>IF('Datos Vida'!AJ404=0,"",'Datos Vida'!AJ404)</f>
        <v>189</v>
      </c>
      <c r="AK37" s="96" t="str">
        <f>IF('Datos Vida'!AK404=0,"",'Datos Vida'!AK404)</f>
        <v/>
      </c>
      <c r="AL37" s="96" t="str">
        <f>IF('Datos Vida'!AL404=0,"",'Datos Vida'!AL404)</f>
        <v/>
      </c>
      <c r="AM37" s="96" t="str">
        <f>IF('Datos Vida'!AM404=0,"",'Datos Vida'!AM404)</f>
        <v/>
      </c>
      <c r="AN37" s="96" t="str">
        <f>IF('Datos Vida'!AN404=0,"",'Datos Vida'!AN404)</f>
        <v/>
      </c>
      <c r="AO37" s="96" t="str">
        <f>IF('Datos Vida'!AO404=0,"",'Datos Vida'!AO404)</f>
        <v/>
      </c>
      <c r="AP37" s="96" t="str">
        <f>IF('Datos Vida'!AP404=0,"",'Datos Vida'!AP404)</f>
        <v/>
      </c>
      <c r="AQ37" s="96">
        <f>'Datos Vida'!AQ404</f>
        <v>2729</v>
      </c>
      <c r="AR37" s="45"/>
      <c r="AS37" s="36">
        <f>'Datos Vida'!AS404</f>
        <v>2316</v>
      </c>
      <c r="AT37" s="60">
        <f t="shared" si="1"/>
        <v>0.17832469775474946</v>
      </c>
    </row>
    <row r="38" spans="2:46" x14ac:dyDescent="0.2">
      <c r="B38" s="25" t="str">
        <f>'Datos Vida'!B275</f>
        <v>210. Accidentes Personales</v>
      </c>
      <c r="C38" s="96" t="str">
        <f>IF('Datos Vida'!C405=0,"",'Datos Vida'!C405)</f>
        <v/>
      </c>
      <c r="D38" s="96" t="str">
        <f>IF('Datos Vida'!D405=0,"",'Datos Vida'!D405)</f>
        <v/>
      </c>
      <c r="E38" s="96">
        <f>IF('Datos Vida'!E405=0,"",'Datos Vida'!E405)</f>
        <v>2</v>
      </c>
      <c r="F38" s="96">
        <f>IF('Datos Vida'!F405=0,"",'Datos Vida'!F405)</f>
        <v>34</v>
      </c>
      <c r="G38" s="96">
        <f>IF('Datos Vida'!G405=0,"",'Datos Vida'!G405)</f>
        <v>177</v>
      </c>
      <c r="H38" s="96" t="str">
        <f>IF('Datos Vida'!H405=0,"",'Datos Vida'!H405)</f>
        <v/>
      </c>
      <c r="I38" s="96" t="str">
        <f>IF('Datos Vida'!I405=0,"",'Datos Vida'!I405)</f>
        <v/>
      </c>
      <c r="J38" s="96">
        <f>IF('Datos Vida'!J405=0,"",'Datos Vida'!J405)</f>
        <v>34</v>
      </c>
      <c r="K38" s="96" t="str">
        <f>IF('Datos Vida'!K405=0,"",'Datos Vida'!K405)</f>
        <v/>
      </c>
      <c r="L38" s="96" t="str">
        <f>IF('Datos Vida'!L405=0,"",'Datos Vida'!L405)</f>
        <v/>
      </c>
      <c r="M38" s="96" t="str">
        <f>IF('Datos Vida'!M405=0,"",'Datos Vida'!M405)</f>
        <v/>
      </c>
      <c r="N38" s="96" t="str">
        <f>IF('Datos Vida'!N405=0,"",'Datos Vida'!N405)</f>
        <v/>
      </c>
      <c r="O38" s="96" t="str">
        <f>IF('Datos Vida'!O405=0,"",'Datos Vida'!O405)</f>
        <v/>
      </c>
      <c r="P38" s="96" t="str">
        <f>IF('Datos Vida'!P405=0,"",'Datos Vida'!P405)</f>
        <v/>
      </c>
      <c r="Q38" s="96" t="str">
        <f>IF('Datos Vida'!Q405=0,"",'Datos Vida'!Q405)</f>
        <v/>
      </c>
      <c r="R38" s="96">
        <f>IF('Datos Vida'!R405=0,"",'Datos Vida'!R405)</f>
        <v>78</v>
      </c>
      <c r="S38" s="96" t="str">
        <f>IF('Datos Vida'!S405=0,"",'Datos Vida'!S405)</f>
        <v/>
      </c>
      <c r="T38" s="96" t="str">
        <f>IF('Datos Vida'!T405=0,"",'Datos Vida'!T405)</f>
        <v/>
      </c>
      <c r="U38" s="96">
        <f>IF('Datos Vida'!U405=0,"",'Datos Vida'!U405)</f>
        <v>90</v>
      </c>
      <c r="V38" s="96">
        <f>IF('Datos Vida'!V405=0,"",'Datos Vida'!V405)</f>
        <v>1</v>
      </c>
      <c r="W38" s="96" t="str">
        <f>IF('Datos Vida'!W405=0,"",'Datos Vida'!W405)</f>
        <v/>
      </c>
      <c r="X38" s="96" t="str">
        <f>IF('Datos Vida'!X405=0,"",'Datos Vida'!X405)</f>
        <v/>
      </c>
      <c r="Y38" s="96">
        <f>IF('Datos Vida'!Y405=0,"",'Datos Vida'!Y405)</f>
        <v>114</v>
      </c>
      <c r="Z38" s="96">
        <f>IF('Datos Vida'!Z405=0,"",'Datos Vida'!Z405)</f>
        <v>114</v>
      </c>
      <c r="AA38" s="96">
        <f>IF('Datos Vida'!AA405=0,"",'Datos Vida'!AA405)</f>
        <v>1</v>
      </c>
      <c r="AB38" s="96" t="str">
        <f>IF('Datos Vida'!AB405=0,"",'Datos Vida'!AB405)</f>
        <v/>
      </c>
      <c r="AC38" s="96" t="str">
        <f>IF('Datos Vida'!AC405=0,"",'Datos Vida'!AC405)</f>
        <v/>
      </c>
      <c r="AD38" s="96" t="str">
        <f>IF('Datos Vida'!AD405=0,"",'Datos Vida'!AD405)</f>
        <v/>
      </c>
      <c r="AE38" s="96" t="str">
        <f>IF('Datos Vida'!AE405=0,"",'Datos Vida'!AE405)</f>
        <v/>
      </c>
      <c r="AF38" s="96" t="str">
        <f>IF('Datos Vida'!AF405=0,"",'Datos Vida'!AF405)</f>
        <v/>
      </c>
      <c r="AG38" s="96">
        <f>IF('Datos Vida'!AG405=0,"",'Datos Vida'!AG405)</f>
        <v>36</v>
      </c>
      <c r="AH38" s="96">
        <f>IF('Datos Vida'!AH405=0,"",'Datos Vida'!AH405)</f>
        <v>36</v>
      </c>
      <c r="AI38" s="96" t="str">
        <f>IF('Datos Vida'!AI405=0,"",'Datos Vida'!AI405)</f>
        <v/>
      </c>
      <c r="AJ38" s="96">
        <f>IF('Datos Vida'!AJ405=0,"",'Datos Vida'!AJ405)</f>
        <v>76</v>
      </c>
      <c r="AK38" s="96" t="str">
        <f>IF('Datos Vida'!AK405=0,"",'Datos Vida'!AK405)</f>
        <v/>
      </c>
      <c r="AL38" s="96" t="str">
        <f>IF('Datos Vida'!AL405=0,"",'Datos Vida'!AL405)</f>
        <v/>
      </c>
      <c r="AM38" s="96" t="str">
        <f>IF('Datos Vida'!AM405=0,"",'Datos Vida'!AM405)</f>
        <v/>
      </c>
      <c r="AN38" s="96" t="str">
        <f>IF('Datos Vida'!AN405=0,"",'Datos Vida'!AN405)</f>
        <v/>
      </c>
      <c r="AO38" s="96" t="str">
        <f>IF('Datos Vida'!AO405=0,"",'Datos Vida'!AO405)</f>
        <v/>
      </c>
      <c r="AP38" s="96" t="str">
        <f>IF('Datos Vida'!AP405=0,"",'Datos Vida'!AP405)</f>
        <v/>
      </c>
      <c r="AQ38" s="96">
        <f>'Datos Vida'!AQ405</f>
        <v>793</v>
      </c>
      <c r="AR38" s="45"/>
      <c r="AS38" s="36">
        <f>'Datos Vida'!AS405</f>
        <v>1246</v>
      </c>
      <c r="AT38" s="60">
        <f t="shared" si="1"/>
        <v>-0.3635634028892456</v>
      </c>
    </row>
    <row r="39" spans="2:46" x14ac:dyDescent="0.2">
      <c r="B39" s="25" t="str">
        <f>'Datos Vida'!B276</f>
        <v>211. Asistencia</v>
      </c>
      <c r="C39" s="96" t="str">
        <f>IF('Datos Vida'!C406=0,"",'Datos Vida'!C406)</f>
        <v/>
      </c>
      <c r="D39" s="96" t="str">
        <f>IF('Datos Vida'!D406=0,"",'Datos Vida'!D406)</f>
        <v/>
      </c>
      <c r="E39" s="96" t="str">
        <f>IF('Datos Vida'!E406=0,"",'Datos Vida'!E406)</f>
        <v/>
      </c>
      <c r="F39" s="96" t="str">
        <f>IF('Datos Vida'!F406=0,"",'Datos Vida'!F406)</f>
        <v/>
      </c>
      <c r="G39" s="96">
        <f>IF('Datos Vida'!G406=0,"",'Datos Vida'!G406)</f>
        <v>25</v>
      </c>
      <c r="H39" s="96" t="str">
        <f>IF('Datos Vida'!H406=0,"",'Datos Vida'!H406)</f>
        <v/>
      </c>
      <c r="I39" s="96" t="str">
        <f>IF('Datos Vida'!I406=0,"",'Datos Vida'!I406)</f>
        <v/>
      </c>
      <c r="J39" s="96" t="str">
        <f>IF('Datos Vida'!J406=0,"",'Datos Vida'!J406)</f>
        <v/>
      </c>
      <c r="K39" s="96" t="str">
        <f>IF('Datos Vida'!K406=0,"",'Datos Vida'!K406)</f>
        <v/>
      </c>
      <c r="L39" s="96" t="str">
        <f>IF('Datos Vida'!L406=0,"",'Datos Vida'!L406)</f>
        <v/>
      </c>
      <c r="M39" s="96" t="str">
        <f>IF('Datos Vida'!M406=0,"",'Datos Vida'!M406)</f>
        <v/>
      </c>
      <c r="N39" s="96" t="str">
        <f>IF('Datos Vida'!N406=0,"",'Datos Vida'!N406)</f>
        <v/>
      </c>
      <c r="O39" s="96" t="str">
        <f>IF('Datos Vida'!O406=0,"",'Datos Vida'!O406)</f>
        <v/>
      </c>
      <c r="P39" s="96" t="str">
        <f>IF('Datos Vida'!P406=0,"",'Datos Vida'!P406)</f>
        <v/>
      </c>
      <c r="Q39" s="96" t="str">
        <f>IF('Datos Vida'!Q406=0,"",'Datos Vida'!Q406)</f>
        <v/>
      </c>
      <c r="R39" s="96" t="str">
        <f>IF('Datos Vida'!R406=0,"",'Datos Vida'!R406)</f>
        <v/>
      </c>
      <c r="S39" s="96" t="str">
        <f>IF('Datos Vida'!S406=0,"",'Datos Vida'!S406)</f>
        <v/>
      </c>
      <c r="T39" s="96" t="str">
        <f>IF('Datos Vida'!T406=0,"",'Datos Vida'!T406)</f>
        <v/>
      </c>
      <c r="U39" s="96" t="str">
        <f>IF('Datos Vida'!U406=0,"",'Datos Vida'!U406)</f>
        <v/>
      </c>
      <c r="V39" s="96" t="str">
        <f>IF('Datos Vida'!V406=0,"",'Datos Vida'!V406)</f>
        <v/>
      </c>
      <c r="W39" s="96" t="str">
        <f>IF('Datos Vida'!W406=0,"",'Datos Vida'!W406)</f>
        <v/>
      </c>
      <c r="X39" s="96" t="str">
        <f>IF('Datos Vida'!X406=0,"",'Datos Vida'!X406)</f>
        <v/>
      </c>
      <c r="Y39" s="96" t="str">
        <f>IF('Datos Vida'!Y406=0,"",'Datos Vida'!Y406)</f>
        <v/>
      </c>
      <c r="Z39" s="96" t="str">
        <f>IF('Datos Vida'!Z406=0,"",'Datos Vida'!Z406)</f>
        <v/>
      </c>
      <c r="AA39" s="96" t="str">
        <f>IF('Datos Vida'!AA406=0,"",'Datos Vida'!AA406)</f>
        <v/>
      </c>
      <c r="AB39" s="96" t="str">
        <f>IF('Datos Vida'!AB406=0,"",'Datos Vida'!AB406)</f>
        <v/>
      </c>
      <c r="AC39" s="96" t="str">
        <f>IF('Datos Vida'!AC406=0,"",'Datos Vida'!AC406)</f>
        <v/>
      </c>
      <c r="AD39" s="96" t="str">
        <f>IF('Datos Vida'!AD406=0,"",'Datos Vida'!AD406)</f>
        <v/>
      </c>
      <c r="AE39" s="96" t="str">
        <f>IF('Datos Vida'!AE406=0,"",'Datos Vida'!AE406)</f>
        <v/>
      </c>
      <c r="AF39" s="96" t="str">
        <f>IF('Datos Vida'!AF406=0,"",'Datos Vida'!AF406)</f>
        <v/>
      </c>
      <c r="AG39" s="96" t="str">
        <f>IF('Datos Vida'!AG406=0,"",'Datos Vida'!AG406)</f>
        <v/>
      </c>
      <c r="AH39" s="96" t="str">
        <f>IF('Datos Vida'!AH406=0,"",'Datos Vida'!AH406)</f>
        <v/>
      </c>
      <c r="AI39" s="96" t="str">
        <f>IF('Datos Vida'!AI406=0,"",'Datos Vida'!AI406)</f>
        <v/>
      </c>
      <c r="AJ39" s="96" t="str">
        <f>IF('Datos Vida'!AJ406=0,"",'Datos Vida'!AJ406)</f>
        <v/>
      </c>
      <c r="AK39" s="96" t="str">
        <f>IF('Datos Vida'!AK406=0,"",'Datos Vida'!AK406)</f>
        <v/>
      </c>
      <c r="AL39" s="96" t="str">
        <f>IF('Datos Vida'!AL406=0,"",'Datos Vida'!AL406)</f>
        <v/>
      </c>
      <c r="AM39" s="96" t="str">
        <f>IF('Datos Vida'!AM406=0,"",'Datos Vida'!AM406)</f>
        <v/>
      </c>
      <c r="AN39" s="96" t="str">
        <f>IF('Datos Vida'!AN406=0,"",'Datos Vida'!AN406)</f>
        <v/>
      </c>
      <c r="AO39" s="96" t="str">
        <f>IF('Datos Vida'!AO406=0,"",'Datos Vida'!AO406)</f>
        <v/>
      </c>
      <c r="AP39" s="96" t="str">
        <f>IF('Datos Vida'!AP406=0,"",'Datos Vida'!AP406)</f>
        <v/>
      </c>
      <c r="AQ39" s="96">
        <f>'Datos Vida'!AQ406</f>
        <v>25</v>
      </c>
      <c r="AR39" s="45"/>
      <c r="AS39" s="36">
        <f>'Datos Vida'!AS406</f>
        <v>38</v>
      </c>
      <c r="AT39" s="60">
        <f t="shared" si="1"/>
        <v>-0.34210526315789469</v>
      </c>
    </row>
    <row r="40" spans="2:46" x14ac:dyDescent="0.2">
      <c r="B40" s="25" t="str">
        <f>'Datos Vida'!B277</f>
        <v>212. Desgravamen Hipotecario</v>
      </c>
      <c r="C40" s="96" t="str">
        <f>IF('Datos Vida'!C407=0,"",'Datos Vida'!C407)</f>
        <v/>
      </c>
      <c r="D40" s="96" t="str">
        <f>IF('Datos Vida'!D407=0,"",'Datos Vida'!D407)</f>
        <v/>
      </c>
      <c r="E40" s="96" t="str">
        <f>IF('Datos Vida'!E407=0,"",'Datos Vida'!E407)</f>
        <v/>
      </c>
      <c r="F40" s="96" t="str">
        <f>IF('Datos Vida'!F407=0,"",'Datos Vida'!F407)</f>
        <v/>
      </c>
      <c r="G40" s="96" t="str">
        <f>IF('Datos Vida'!G407=0,"",'Datos Vida'!G407)</f>
        <v/>
      </c>
      <c r="H40" s="96" t="str">
        <f>IF('Datos Vida'!H407=0,"",'Datos Vida'!H407)</f>
        <v/>
      </c>
      <c r="I40" s="96" t="str">
        <f>IF('Datos Vida'!I407=0,"",'Datos Vida'!I407)</f>
        <v/>
      </c>
      <c r="J40" s="96" t="str">
        <f>IF('Datos Vida'!J407=0,"",'Datos Vida'!J407)</f>
        <v/>
      </c>
      <c r="K40" s="96" t="str">
        <f>IF('Datos Vida'!K407=0,"",'Datos Vida'!K407)</f>
        <v/>
      </c>
      <c r="L40" s="96" t="str">
        <f>IF('Datos Vida'!L407=0,"",'Datos Vida'!L407)</f>
        <v/>
      </c>
      <c r="M40" s="96" t="str">
        <f>IF('Datos Vida'!M407=0,"",'Datos Vida'!M407)</f>
        <v/>
      </c>
      <c r="N40" s="96" t="str">
        <f>IF('Datos Vida'!N407=0,"",'Datos Vida'!N407)</f>
        <v/>
      </c>
      <c r="O40" s="96" t="str">
        <f>IF('Datos Vida'!O407=0,"",'Datos Vida'!O407)</f>
        <v/>
      </c>
      <c r="P40" s="96" t="str">
        <f>IF('Datos Vida'!P407=0,"",'Datos Vida'!P407)</f>
        <v/>
      </c>
      <c r="Q40" s="96" t="str">
        <f>IF('Datos Vida'!Q407=0,"",'Datos Vida'!Q407)</f>
        <v/>
      </c>
      <c r="R40" s="96" t="str">
        <f>IF('Datos Vida'!R407=0,"",'Datos Vida'!R407)</f>
        <v/>
      </c>
      <c r="S40" s="96" t="str">
        <f>IF('Datos Vida'!S407=0,"",'Datos Vida'!S407)</f>
        <v/>
      </c>
      <c r="T40" s="96" t="str">
        <f>IF('Datos Vida'!T407=0,"",'Datos Vida'!T407)</f>
        <v/>
      </c>
      <c r="U40" s="96">
        <f>IF('Datos Vida'!U407=0,"",'Datos Vida'!U407)</f>
        <v>3</v>
      </c>
      <c r="V40" s="96" t="str">
        <f>IF('Datos Vida'!V407=0,"",'Datos Vida'!V407)</f>
        <v/>
      </c>
      <c r="W40" s="96" t="str">
        <f>IF('Datos Vida'!W407=0,"",'Datos Vida'!W407)</f>
        <v/>
      </c>
      <c r="X40" s="96" t="str">
        <f>IF('Datos Vida'!X407=0,"",'Datos Vida'!X407)</f>
        <v/>
      </c>
      <c r="Y40" s="96" t="str">
        <f>IF('Datos Vida'!Y407=0,"",'Datos Vida'!Y407)</f>
        <v/>
      </c>
      <c r="Z40" s="96" t="str">
        <f>IF('Datos Vida'!Z407=0,"",'Datos Vida'!Z407)</f>
        <v/>
      </c>
      <c r="AA40" s="96" t="str">
        <f>IF('Datos Vida'!AA407=0,"",'Datos Vida'!AA407)</f>
        <v/>
      </c>
      <c r="AB40" s="96" t="str">
        <f>IF('Datos Vida'!AB407=0,"",'Datos Vida'!AB407)</f>
        <v/>
      </c>
      <c r="AC40" s="96" t="str">
        <f>IF('Datos Vida'!AC407=0,"",'Datos Vida'!AC407)</f>
        <v/>
      </c>
      <c r="AD40" s="96" t="str">
        <f>IF('Datos Vida'!AD407=0,"",'Datos Vida'!AD407)</f>
        <v/>
      </c>
      <c r="AE40" s="96" t="str">
        <f>IF('Datos Vida'!AE407=0,"",'Datos Vida'!AE407)</f>
        <v/>
      </c>
      <c r="AF40" s="96" t="str">
        <f>IF('Datos Vida'!AF407=0,"",'Datos Vida'!AF407)</f>
        <v/>
      </c>
      <c r="AG40" s="96">
        <f>IF('Datos Vida'!AG407=0,"",'Datos Vida'!AG407)</f>
        <v>5</v>
      </c>
      <c r="AH40" s="96" t="str">
        <f>IF('Datos Vida'!AH407=0,"",'Datos Vida'!AH407)</f>
        <v/>
      </c>
      <c r="AI40" s="96" t="str">
        <f>IF('Datos Vida'!AI407=0,"",'Datos Vida'!AI407)</f>
        <v/>
      </c>
      <c r="AJ40" s="96" t="str">
        <f>IF('Datos Vida'!AJ407=0,"",'Datos Vida'!AJ407)</f>
        <v/>
      </c>
      <c r="AK40" s="96" t="str">
        <f>IF('Datos Vida'!AK407=0,"",'Datos Vida'!AK407)</f>
        <v/>
      </c>
      <c r="AL40" s="96" t="str">
        <f>IF('Datos Vida'!AL407=0,"",'Datos Vida'!AL407)</f>
        <v/>
      </c>
      <c r="AM40" s="96" t="str">
        <f>IF('Datos Vida'!AM407=0,"",'Datos Vida'!AM407)</f>
        <v/>
      </c>
      <c r="AN40" s="96" t="str">
        <f>IF('Datos Vida'!AN407=0,"",'Datos Vida'!AN407)</f>
        <v/>
      </c>
      <c r="AO40" s="96" t="str">
        <f>IF('Datos Vida'!AO407=0,"",'Datos Vida'!AO407)</f>
        <v/>
      </c>
      <c r="AP40" s="96" t="str">
        <f>IF('Datos Vida'!AP407=0,"",'Datos Vida'!AP407)</f>
        <v/>
      </c>
      <c r="AQ40" s="96">
        <f>'Datos Vida'!AQ407</f>
        <v>8</v>
      </c>
      <c r="AR40" s="45"/>
      <c r="AS40" s="36">
        <f>'Datos Vida'!AS407</f>
        <v>7</v>
      </c>
      <c r="AT40" s="60">
        <f t="shared" si="1"/>
        <v>0.14285714285714279</v>
      </c>
    </row>
    <row r="41" spans="2:46" x14ac:dyDescent="0.2">
      <c r="B41" s="25" t="str">
        <f>'Datos Vida'!B278</f>
        <v>213. Desgravamen Consumos y Otros</v>
      </c>
      <c r="C41" s="96" t="str">
        <f>IF('Datos Vida'!C408=0,"",'Datos Vida'!C408)</f>
        <v/>
      </c>
      <c r="D41" s="96" t="str">
        <f>IF('Datos Vida'!D408=0,"",'Datos Vida'!D408)</f>
        <v/>
      </c>
      <c r="E41" s="96" t="str">
        <f>IF('Datos Vida'!E408=0,"",'Datos Vida'!E408)</f>
        <v/>
      </c>
      <c r="F41" s="96">
        <f>IF('Datos Vida'!F408=0,"",'Datos Vida'!F408)</f>
        <v>1</v>
      </c>
      <c r="G41" s="96" t="str">
        <f>IF('Datos Vida'!G408=0,"",'Datos Vida'!G408)</f>
        <v/>
      </c>
      <c r="H41" s="96" t="str">
        <f>IF('Datos Vida'!H408=0,"",'Datos Vida'!H408)</f>
        <v/>
      </c>
      <c r="I41" s="96" t="str">
        <f>IF('Datos Vida'!I408=0,"",'Datos Vida'!I408)</f>
        <v/>
      </c>
      <c r="J41" s="96" t="str">
        <f>IF('Datos Vida'!J408=0,"",'Datos Vida'!J408)</f>
        <v/>
      </c>
      <c r="K41" s="96" t="str">
        <f>IF('Datos Vida'!K408=0,"",'Datos Vida'!K408)</f>
        <v/>
      </c>
      <c r="L41" s="96" t="str">
        <f>IF('Datos Vida'!L408=0,"",'Datos Vida'!L408)</f>
        <v/>
      </c>
      <c r="M41" s="96" t="str">
        <f>IF('Datos Vida'!M408=0,"",'Datos Vida'!M408)</f>
        <v/>
      </c>
      <c r="N41" s="96" t="str">
        <f>IF('Datos Vida'!N408=0,"",'Datos Vida'!N408)</f>
        <v/>
      </c>
      <c r="O41" s="96" t="str">
        <f>IF('Datos Vida'!O408=0,"",'Datos Vida'!O408)</f>
        <v/>
      </c>
      <c r="P41" s="96" t="str">
        <f>IF('Datos Vida'!P408=0,"",'Datos Vida'!P408)</f>
        <v/>
      </c>
      <c r="Q41" s="96">
        <f>IF('Datos Vida'!Q408=0,"",'Datos Vida'!Q408)</f>
        <v>1945</v>
      </c>
      <c r="R41" s="96" t="str">
        <f>IF('Datos Vida'!R408=0,"",'Datos Vida'!R408)</f>
        <v/>
      </c>
      <c r="S41" s="96" t="str">
        <f>IF('Datos Vida'!S408=0,"",'Datos Vida'!S408)</f>
        <v/>
      </c>
      <c r="T41" s="96" t="str">
        <f>IF('Datos Vida'!T408=0,"",'Datos Vida'!T408)</f>
        <v/>
      </c>
      <c r="U41" s="96">
        <f>IF('Datos Vida'!U408=0,"",'Datos Vida'!U408)</f>
        <v>2</v>
      </c>
      <c r="V41" s="96">
        <f>IF('Datos Vida'!V408=0,"",'Datos Vida'!V408)</f>
        <v>1</v>
      </c>
      <c r="W41" s="96" t="str">
        <f>IF('Datos Vida'!W408=0,"",'Datos Vida'!W408)</f>
        <v/>
      </c>
      <c r="X41" s="96" t="str">
        <f>IF('Datos Vida'!X408=0,"",'Datos Vida'!X408)</f>
        <v/>
      </c>
      <c r="Y41" s="96">
        <f>IF('Datos Vida'!Y408=0,"",'Datos Vida'!Y408)</f>
        <v>1</v>
      </c>
      <c r="Z41" s="96" t="str">
        <f>IF('Datos Vida'!Z408=0,"",'Datos Vida'!Z408)</f>
        <v/>
      </c>
      <c r="AA41" s="96" t="str">
        <f>IF('Datos Vida'!AA408=0,"",'Datos Vida'!AA408)</f>
        <v/>
      </c>
      <c r="AB41" s="96" t="str">
        <f>IF('Datos Vida'!AB408=0,"",'Datos Vida'!AB408)</f>
        <v/>
      </c>
      <c r="AC41" s="96" t="str">
        <f>IF('Datos Vida'!AC408=0,"",'Datos Vida'!AC408)</f>
        <v/>
      </c>
      <c r="AD41" s="96" t="str">
        <f>IF('Datos Vida'!AD408=0,"",'Datos Vida'!AD408)</f>
        <v/>
      </c>
      <c r="AE41" s="96" t="str">
        <f>IF('Datos Vida'!AE408=0,"",'Datos Vida'!AE408)</f>
        <v/>
      </c>
      <c r="AF41" s="96" t="str">
        <f>IF('Datos Vida'!AF408=0,"",'Datos Vida'!AF408)</f>
        <v/>
      </c>
      <c r="AG41" s="96">
        <f>IF('Datos Vida'!AG408=0,"",'Datos Vida'!AG408)</f>
        <v>13</v>
      </c>
      <c r="AH41" s="96" t="str">
        <f>IF('Datos Vida'!AH408=0,"",'Datos Vida'!AH408)</f>
        <v/>
      </c>
      <c r="AI41" s="96" t="str">
        <f>IF('Datos Vida'!AI408=0,"",'Datos Vida'!AI408)</f>
        <v/>
      </c>
      <c r="AJ41" s="96" t="str">
        <f>IF('Datos Vida'!AJ408=0,"",'Datos Vida'!AJ408)</f>
        <v/>
      </c>
      <c r="AK41" s="96" t="str">
        <f>IF('Datos Vida'!AK408=0,"",'Datos Vida'!AK408)</f>
        <v/>
      </c>
      <c r="AL41" s="96" t="str">
        <f>IF('Datos Vida'!AL408=0,"",'Datos Vida'!AL408)</f>
        <v/>
      </c>
      <c r="AM41" s="96" t="str">
        <f>IF('Datos Vida'!AM408=0,"",'Datos Vida'!AM408)</f>
        <v/>
      </c>
      <c r="AN41" s="96" t="str">
        <f>IF('Datos Vida'!AN408=0,"",'Datos Vida'!AN408)</f>
        <v/>
      </c>
      <c r="AO41" s="96" t="str">
        <f>IF('Datos Vida'!AO408=0,"",'Datos Vida'!AO408)</f>
        <v/>
      </c>
      <c r="AP41" s="96" t="str">
        <f>IF('Datos Vida'!AP408=0,"",'Datos Vida'!AP408)</f>
        <v/>
      </c>
      <c r="AQ41" s="96">
        <f>'Datos Vida'!AQ408</f>
        <v>1963</v>
      </c>
      <c r="AR41" s="45"/>
      <c r="AS41" s="36">
        <f>'Datos Vida'!AS408</f>
        <v>4162</v>
      </c>
      <c r="AT41" s="60">
        <f t="shared" si="1"/>
        <v>-0.52835175396444023</v>
      </c>
    </row>
    <row r="42" spans="2:46" x14ac:dyDescent="0.2">
      <c r="B42" s="25" t="str">
        <f>'Datos Vida'!B279</f>
        <v>214. SOAP</v>
      </c>
      <c r="C42" s="96" t="str">
        <f>IF('Datos Vida'!C409=0,"",'Datos Vida'!C409)</f>
        <v/>
      </c>
      <c r="D42" s="96" t="str">
        <f>IF('Datos Vida'!D409=0,"",'Datos Vida'!D409)</f>
        <v/>
      </c>
      <c r="E42" s="96" t="str">
        <f>IF('Datos Vida'!E409=0,"",'Datos Vida'!E409)</f>
        <v/>
      </c>
      <c r="F42" s="96" t="str">
        <f>IF('Datos Vida'!F409=0,"",'Datos Vida'!F409)</f>
        <v/>
      </c>
      <c r="G42" s="96" t="str">
        <f>IF('Datos Vida'!G409=0,"",'Datos Vida'!G409)</f>
        <v/>
      </c>
      <c r="H42" s="96" t="str">
        <f>IF('Datos Vida'!H409=0,"",'Datos Vida'!H409)</f>
        <v/>
      </c>
      <c r="I42" s="96" t="str">
        <f>IF('Datos Vida'!I409=0,"",'Datos Vida'!I409)</f>
        <v/>
      </c>
      <c r="J42" s="96" t="str">
        <f>IF('Datos Vida'!J409=0,"",'Datos Vida'!J409)</f>
        <v/>
      </c>
      <c r="K42" s="96" t="str">
        <f>IF('Datos Vida'!K409=0,"",'Datos Vida'!K409)</f>
        <v/>
      </c>
      <c r="L42" s="96" t="str">
        <f>IF('Datos Vida'!L409=0,"",'Datos Vida'!L409)</f>
        <v/>
      </c>
      <c r="M42" s="96" t="str">
        <f>IF('Datos Vida'!M409=0,"",'Datos Vida'!M409)</f>
        <v/>
      </c>
      <c r="N42" s="96" t="str">
        <f>IF('Datos Vida'!N409=0,"",'Datos Vida'!N409)</f>
        <v/>
      </c>
      <c r="O42" s="96" t="str">
        <f>IF('Datos Vida'!O409=0,"",'Datos Vida'!O409)</f>
        <v/>
      </c>
      <c r="P42" s="96" t="str">
        <f>IF('Datos Vida'!P409=0,"",'Datos Vida'!P409)</f>
        <v/>
      </c>
      <c r="Q42" s="96" t="str">
        <f>IF('Datos Vida'!Q409=0,"",'Datos Vida'!Q409)</f>
        <v/>
      </c>
      <c r="R42" s="96" t="str">
        <f>IF('Datos Vida'!R409=0,"",'Datos Vida'!R409)</f>
        <v/>
      </c>
      <c r="S42" s="96" t="str">
        <f>IF('Datos Vida'!S409=0,"",'Datos Vida'!S409)</f>
        <v/>
      </c>
      <c r="T42" s="96" t="str">
        <f>IF('Datos Vida'!T409=0,"",'Datos Vida'!T409)</f>
        <v/>
      </c>
      <c r="U42" s="96" t="str">
        <f>IF('Datos Vida'!U409=0,"",'Datos Vida'!U409)</f>
        <v/>
      </c>
      <c r="V42" s="96" t="str">
        <f>IF('Datos Vida'!V409=0,"",'Datos Vida'!V409)</f>
        <v/>
      </c>
      <c r="W42" s="96" t="str">
        <f>IF('Datos Vida'!W409=0,"",'Datos Vida'!W409)</f>
        <v/>
      </c>
      <c r="X42" s="96" t="str">
        <f>IF('Datos Vida'!X409=0,"",'Datos Vida'!X409)</f>
        <v/>
      </c>
      <c r="Y42" s="96" t="str">
        <f>IF('Datos Vida'!Y409=0,"",'Datos Vida'!Y409)</f>
        <v/>
      </c>
      <c r="Z42" s="96" t="str">
        <f>IF('Datos Vida'!Z409=0,"",'Datos Vida'!Z409)</f>
        <v/>
      </c>
      <c r="AA42" s="96" t="str">
        <f>IF('Datos Vida'!AA409=0,"",'Datos Vida'!AA409)</f>
        <v/>
      </c>
      <c r="AB42" s="96" t="str">
        <f>IF('Datos Vida'!AB409=0,"",'Datos Vida'!AB409)</f>
        <v/>
      </c>
      <c r="AC42" s="96" t="str">
        <f>IF('Datos Vida'!AC409=0,"",'Datos Vida'!AC409)</f>
        <v/>
      </c>
      <c r="AD42" s="96" t="str">
        <f>IF('Datos Vida'!AD409=0,"",'Datos Vida'!AD409)</f>
        <v/>
      </c>
      <c r="AE42" s="96" t="str">
        <f>IF('Datos Vida'!AE409=0,"",'Datos Vida'!AE409)</f>
        <v/>
      </c>
      <c r="AF42" s="96" t="str">
        <f>IF('Datos Vida'!AF409=0,"",'Datos Vida'!AF409)</f>
        <v/>
      </c>
      <c r="AG42" s="96" t="str">
        <f>IF('Datos Vida'!AG409=0,"",'Datos Vida'!AG409)</f>
        <v/>
      </c>
      <c r="AH42" s="96" t="str">
        <f>IF('Datos Vida'!AH409=0,"",'Datos Vida'!AH409)</f>
        <v/>
      </c>
      <c r="AI42" s="96" t="str">
        <f>IF('Datos Vida'!AI409=0,"",'Datos Vida'!AI409)</f>
        <v/>
      </c>
      <c r="AJ42" s="96" t="str">
        <f>IF('Datos Vida'!AJ409=0,"",'Datos Vida'!AJ409)</f>
        <v/>
      </c>
      <c r="AK42" s="96" t="str">
        <f>IF('Datos Vida'!AK409=0,"",'Datos Vida'!AK409)</f>
        <v/>
      </c>
      <c r="AL42" s="96" t="str">
        <f>IF('Datos Vida'!AL409=0,"",'Datos Vida'!AL409)</f>
        <v/>
      </c>
      <c r="AM42" s="96" t="str">
        <f>IF('Datos Vida'!AM409=0,"",'Datos Vida'!AM409)</f>
        <v/>
      </c>
      <c r="AN42" s="96" t="str">
        <f>IF('Datos Vida'!AN409=0,"",'Datos Vida'!AN409)</f>
        <v/>
      </c>
      <c r="AO42" s="96" t="str">
        <f>IF('Datos Vida'!AO409=0,"",'Datos Vida'!AO409)</f>
        <v/>
      </c>
      <c r="AP42" s="96" t="str">
        <f>IF('Datos Vida'!AP409=0,"",'Datos Vida'!AP409)</f>
        <v/>
      </c>
      <c r="AQ42" s="96">
        <f>'Datos Vida'!AQ409</f>
        <v>0</v>
      </c>
      <c r="AR42" s="45"/>
      <c r="AS42" s="36">
        <f>'Datos Vida'!AS409</f>
        <v>0</v>
      </c>
      <c r="AT42" s="60" t="str">
        <f t="shared" si="1"/>
        <v/>
      </c>
    </row>
    <row r="43" spans="2:46" x14ac:dyDescent="0.2">
      <c r="B43" s="25" t="str">
        <f>'Datos Vida'!B280</f>
        <v>250. Otros</v>
      </c>
      <c r="C43" s="96" t="str">
        <f>IF('Datos Vida'!C410=0,"",'Datos Vida'!C410)</f>
        <v/>
      </c>
      <c r="D43" s="96" t="str">
        <f>IF('Datos Vida'!D410=0,"",'Datos Vida'!D410)</f>
        <v/>
      </c>
      <c r="E43" s="96" t="str">
        <f>IF('Datos Vida'!E410=0,"",'Datos Vida'!E410)</f>
        <v/>
      </c>
      <c r="F43" s="96" t="str">
        <f>IF('Datos Vida'!F410=0,"",'Datos Vida'!F410)</f>
        <v/>
      </c>
      <c r="G43" s="96" t="str">
        <f>IF('Datos Vida'!G410=0,"",'Datos Vida'!G410)</f>
        <v/>
      </c>
      <c r="H43" s="96" t="str">
        <f>IF('Datos Vida'!H410=0,"",'Datos Vida'!H410)</f>
        <v/>
      </c>
      <c r="I43" s="96" t="str">
        <f>IF('Datos Vida'!I410=0,"",'Datos Vida'!I410)</f>
        <v/>
      </c>
      <c r="J43" s="96" t="str">
        <f>IF('Datos Vida'!J410=0,"",'Datos Vida'!J410)</f>
        <v/>
      </c>
      <c r="K43" s="96" t="str">
        <f>IF('Datos Vida'!K410=0,"",'Datos Vida'!K410)</f>
        <v/>
      </c>
      <c r="L43" s="96" t="str">
        <f>IF('Datos Vida'!L410=0,"",'Datos Vida'!L410)</f>
        <v/>
      </c>
      <c r="M43" s="96" t="str">
        <f>IF('Datos Vida'!M410=0,"",'Datos Vida'!M410)</f>
        <v/>
      </c>
      <c r="N43" s="96" t="str">
        <f>IF('Datos Vida'!N410=0,"",'Datos Vida'!N410)</f>
        <v/>
      </c>
      <c r="O43" s="96" t="str">
        <f>IF('Datos Vida'!O410=0,"",'Datos Vida'!O410)</f>
        <v/>
      </c>
      <c r="P43" s="96" t="str">
        <f>IF('Datos Vida'!P410=0,"",'Datos Vida'!P410)</f>
        <v/>
      </c>
      <c r="Q43" s="96" t="str">
        <f>IF('Datos Vida'!Q410=0,"",'Datos Vida'!Q410)</f>
        <v/>
      </c>
      <c r="R43" s="96" t="str">
        <f>IF('Datos Vida'!R410=0,"",'Datos Vida'!R410)</f>
        <v/>
      </c>
      <c r="S43" s="96" t="str">
        <f>IF('Datos Vida'!S410=0,"",'Datos Vida'!S410)</f>
        <v/>
      </c>
      <c r="T43" s="96" t="str">
        <f>IF('Datos Vida'!T410=0,"",'Datos Vida'!T410)</f>
        <v/>
      </c>
      <c r="U43" s="96" t="str">
        <f>IF('Datos Vida'!U410=0,"",'Datos Vida'!U410)</f>
        <v/>
      </c>
      <c r="V43" s="96" t="str">
        <f>IF('Datos Vida'!V410=0,"",'Datos Vida'!V410)</f>
        <v/>
      </c>
      <c r="W43" s="96" t="str">
        <f>IF('Datos Vida'!W410=0,"",'Datos Vida'!W410)</f>
        <v/>
      </c>
      <c r="X43" s="96" t="str">
        <f>IF('Datos Vida'!X410=0,"",'Datos Vida'!X410)</f>
        <v/>
      </c>
      <c r="Y43" s="96" t="str">
        <f>IF('Datos Vida'!Y410=0,"",'Datos Vida'!Y410)</f>
        <v/>
      </c>
      <c r="Z43" s="96" t="str">
        <f>IF('Datos Vida'!Z410=0,"",'Datos Vida'!Z410)</f>
        <v/>
      </c>
      <c r="AA43" s="96" t="str">
        <f>IF('Datos Vida'!AA410=0,"",'Datos Vida'!AA410)</f>
        <v/>
      </c>
      <c r="AB43" s="96" t="str">
        <f>IF('Datos Vida'!AB410=0,"",'Datos Vida'!AB410)</f>
        <v/>
      </c>
      <c r="AC43" s="96" t="str">
        <f>IF('Datos Vida'!AC410=0,"",'Datos Vida'!AC410)</f>
        <v/>
      </c>
      <c r="AD43" s="96" t="str">
        <f>IF('Datos Vida'!AD410=0,"",'Datos Vida'!AD410)</f>
        <v/>
      </c>
      <c r="AE43" s="96" t="str">
        <f>IF('Datos Vida'!AE410=0,"",'Datos Vida'!AE410)</f>
        <v/>
      </c>
      <c r="AF43" s="96" t="str">
        <f>IF('Datos Vida'!AF410=0,"",'Datos Vida'!AF410)</f>
        <v/>
      </c>
      <c r="AG43" s="96" t="str">
        <f>IF('Datos Vida'!AG410=0,"",'Datos Vida'!AG410)</f>
        <v/>
      </c>
      <c r="AH43" s="96" t="str">
        <f>IF('Datos Vida'!AH410=0,"",'Datos Vida'!AH410)</f>
        <v/>
      </c>
      <c r="AI43" s="96" t="str">
        <f>IF('Datos Vida'!AI410=0,"",'Datos Vida'!AI410)</f>
        <v/>
      </c>
      <c r="AJ43" s="96" t="str">
        <f>IF('Datos Vida'!AJ410=0,"",'Datos Vida'!AJ410)</f>
        <v/>
      </c>
      <c r="AK43" s="96" t="str">
        <f>IF('Datos Vida'!AK410=0,"",'Datos Vida'!AK410)</f>
        <v/>
      </c>
      <c r="AL43" s="96" t="str">
        <f>IF('Datos Vida'!AL410=0,"",'Datos Vida'!AL410)</f>
        <v/>
      </c>
      <c r="AM43" s="96" t="str">
        <f>IF('Datos Vida'!AM410=0,"",'Datos Vida'!AM410)</f>
        <v/>
      </c>
      <c r="AN43" s="96" t="str">
        <f>IF('Datos Vida'!AN410=0,"",'Datos Vida'!AN410)</f>
        <v/>
      </c>
      <c r="AO43" s="96" t="str">
        <f>IF('Datos Vida'!AO410=0,"",'Datos Vida'!AO410)</f>
        <v/>
      </c>
      <c r="AP43" s="96" t="str">
        <f>IF('Datos Vida'!AP410=0,"",'Datos Vida'!AP410)</f>
        <v/>
      </c>
      <c r="AQ43" s="96">
        <f>'Datos Vida'!AQ410</f>
        <v>0</v>
      </c>
      <c r="AR43" s="45"/>
      <c r="AS43" s="36">
        <f>'Datos Vida'!AS410</f>
        <v>4</v>
      </c>
      <c r="AT43" s="60">
        <f t="shared" si="1"/>
        <v>-1</v>
      </c>
    </row>
    <row r="44" spans="2:46" x14ac:dyDescent="0.2">
      <c r="B44" s="24" t="str">
        <f>'Datos Vida'!B281</f>
        <v>Bancaseguros y Retail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45"/>
      <c r="AS44" s="33"/>
      <c r="AT44" s="95"/>
    </row>
    <row r="45" spans="2:46" x14ac:dyDescent="0.2">
      <c r="B45" s="25" t="str">
        <f>'Datos Vida'!B282</f>
        <v>301. Vida Entera</v>
      </c>
      <c r="C45" s="96" t="str">
        <f>IF('Datos Vida'!C412=0,"",'Datos Vida'!C412)</f>
        <v/>
      </c>
      <c r="D45" s="96" t="str">
        <f>IF('Datos Vida'!D412=0,"",'Datos Vida'!D412)</f>
        <v/>
      </c>
      <c r="E45" s="96" t="str">
        <f>IF('Datos Vida'!E412=0,"",'Datos Vida'!E412)</f>
        <v/>
      </c>
      <c r="F45" s="96" t="str">
        <f>IF('Datos Vida'!F412=0,"",'Datos Vida'!F412)</f>
        <v/>
      </c>
      <c r="G45" s="96" t="str">
        <f>IF('Datos Vida'!G412=0,"",'Datos Vida'!G412)</f>
        <v/>
      </c>
      <c r="H45" s="96" t="str">
        <f>IF('Datos Vida'!H412=0,"",'Datos Vida'!H412)</f>
        <v/>
      </c>
      <c r="I45" s="96" t="str">
        <f>IF('Datos Vida'!I412=0,"",'Datos Vida'!I412)</f>
        <v/>
      </c>
      <c r="J45" s="96" t="str">
        <f>IF('Datos Vida'!J412=0,"",'Datos Vida'!J412)</f>
        <v/>
      </c>
      <c r="K45" s="96" t="str">
        <f>IF('Datos Vida'!K412=0,"",'Datos Vida'!K412)</f>
        <v/>
      </c>
      <c r="L45" s="96" t="str">
        <f>IF('Datos Vida'!L412=0,"",'Datos Vida'!L412)</f>
        <v/>
      </c>
      <c r="M45" s="96" t="str">
        <f>IF('Datos Vida'!M412=0,"",'Datos Vida'!M412)</f>
        <v/>
      </c>
      <c r="N45" s="96" t="str">
        <f>IF('Datos Vida'!N412=0,"",'Datos Vida'!N412)</f>
        <v/>
      </c>
      <c r="O45" s="96" t="str">
        <f>IF('Datos Vida'!O412=0,"",'Datos Vida'!O412)</f>
        <v/>
      </c>
      <c r="P45" s="96" t="str">
        <f>IF('Datos Vida'!P412=0,"",'Datos Vida'!P412)</f>
        <v/>
      </c>
      <c r="Q45" s="96" t="str">
        <f>IF('Datos Vida'!Q412=0,"",'Datos Vida'!Q412)</f>
        <v/>
      </c>
      <c r="R45" s="96" t="str">
        <f>IF('Datos Vida'!R412=0,"",'Datos Vida'!R412)</f>
        <v/>
      </c>
      <c r="S45" s="96" t="str">
        <f>IF('Datos Vida'!S412=0,"",'Datos Vida'!S412)</f>
        <v/>
      </c>
      <c r="T45" s="96" t="str">
        <f>IF('Datos Vida'!T412=0,"",'Datos Vida'!T412)</f>
        <v/>
      </c>
      <c r="U45" s="96" t="str">
        <f>IF('Datos Vida'!U412=0,"",'Datos Vida'!U412)</f>
        <v/>
      </c>
      <c r="V45" s="96" t="str">
        <f>IF('Datos Vida'!V412=0,"",'Datos Vida'!V412)</f>
        <v/>
      </c>
      <c r="W45" s="96" t="str">
        <f>IF('Datos Vida'!W412=0,"",'Datos Vida'!W412)</f>
        <v/>
      </c>
      <c r="X45" s="96" t="str">
        <f>IF('Datos Vida'!X412=0,"",'Datos Vida'!X412)</f>
        <v/>
      </c>
      <c r="Y45" s="96" t="str">
        <f>IF('Datos Vida'!Y412=0,"",'Datos Vida'!Y412)</f>
        <v/>
      </c>
      <c r="Z45" s="96" t="str">
        <f>IF('Datos Vida'!Z412=0,"",'Datos Vida'!Z412)</f>
        <v/>
      </c>
      <c r="AA45" s="96" t="str">
        <f>IF('Datos Vida'!AA412=0,"",'Datos Vida'!AA412)</f>
        <v/>
      </c>
      <c r="AB45" s="96" t="str">
        <f>IF('Datos Vida'!AB412=0,"",'Datos Vida'!AB412)</f>
        <v/>
      </c>
      <c r="AC45" s="96" t="str">
        <f>IF('Datos Vida'!AC412=0,"",'Datos Vida'!AC412)</f>
        <v/>
      </c>
      <c r="AD45" s="96" t="str">
        <f>IF('Datos Vida'!AD412=0,"",'Datos Vida'!AD412)</f>
        <v/>
      </c>
      <c r="AE45" s="96" t="str">
        <f>IF('Datos Vida'!AE412=0,"",'Datos Vida'!AE412)</f>
        <v/>
      </c>
      <c r="AF45" s="96" t="str">
        <f>IF('Datos Vida'!AF412=0,"",'Datos Vida'!AF412)</f>
        <v/>
      </c>
      <c r="AG45" s="96" t="str">
        <f>IF('Datos Vida'!AG412=0,"",'Datos Vida'!AG412)</f>
        <v/>
      </c>
      <c r="AH45" s="96" t="str">
        <f>IF('Datos Vida'!AH412=0,"",'Datos Vida'!AH412)</f>
        <v/>
      </c>
      <c r="AI45" s="96" t="str">
        <f>IF('Datos Vida'!AI412=0,"",'Datos Vida'!AI412)</f>
        <v/>
      </c>
      <c r="AJ45" s="96" t="str">
        <f>IF('Datos Vida'!AJ412=0,"",'Datos Vida'!AJ412)</f>
        <v/>
      </c>
      <c r="AK45" s="96" t="str">
        <f>IF('Datos Vida'!AK412=0,"",'Datos Vida'!AK412)</f>
        <v/>
      </c>
      <c r="AL45" s="96" t="str">
        <f>IF('Datos Vida'!AL412=0,"",'Datos Vida'!AL412)</f>
        <v/>
      </c>
      <c r="AM45" s="96" t="str">
        <f>IF('Datos Vida'!AM412=0,"",'Datos Vida'!AM412)</f>
        <v/>
      </c>
      <c r="AN45" s="96" t="str">
        <f>IF('Datos Vida'!AN412=0,"",'Datos Vida'!AN412)</f>
        <v/>
      </c>
      <c r="AO45" s="96" t="str">
        <f>IF('Datos Vida'!AO412=0,"",'Datos Vida'!AO412)</f>
        <v/>
      </c>
      <c r="AP45" s="96" t="str">
        <f>IF('Datos Vida'!AP412=0,"",'Datos Vida'!AP412)</f>
        <v/>
      </c>
      <c r="AQ45" s="96">
        <f>'Datos Vida'!AQ412</f>
        <v>0</v>
      </c>
      <c r="AR45" s="45"/>
      <c r="AS45" s="36">
        <f>'Datos Vida'!AS412</f>
        <v>0</v>
      </c>
      <c r="AT45" s="60" t="str">
        <f t="shared" ref="AT45:AT70" si="2">IFERROR(AQ45/AS45-1,"")</f>
        <v/>
      </c>
    </row>
    <row r="46" spans="2:46" x14ac:dyDescent="0.2">
      <c r="B46" s="25" t="str">
        <f>'Datos Vida'!B283</f>
        <v>302. Temporal de Vida</v>
      </c>
      <c r="C46" s="96" t="str">
        <f>IF('Datos Vida'!C413=0,"",'Datos Vida'!C413)</f>
        <v/>
      </c>
      <c r="D46" s="96" t="str">
        <f>IF('Datos Vida'!D413=0,"",'Datos Vida'!D413)</f>
        <v/>
      </c>
      <c r="E46" s="96">
        <f>IF('Datos Vida'!E413=0,"",'Datos Vida'!E413)</f>
        <v>6276</v>
      </c>
      <c r="F46" s="96">
        <f>IF('Datos Vida'!F413=0,"",'Datos Vida'!F413)</f>
        <v>2190</v>
      </c>
      <c r="G46" s="96">
        <f>IF('Datos Vida'!G413=0,"",'Datos Vida'!G413)</f>
        <v>1681</v>
      </c>
      <c r="H46" s="96">
        <f>IF('Datos Vida'!H413=0,"",'Datos Vida'!H413)</f>
        <v>19680</v>
      </c>
      <c r="I46" s="96" t="str">
        <f>IF('Datos Vida'!I413=0,"",'Datos Vida'!I413)</f>
        <v/>
      </c>
      <c r="J46" s="96" t="str">
        <f>IF('Datos Vida'!J413=0,"",'Datos Vida'!J413)</f>
        <v/>
      </c>
      <c r="K46" s="96">
        <f>IF('Datos Vida'!K413=0,"",'Datos Vida'!K413)</f>
        <v>5</v>
      </c>
      <c r="L46" s="96" t="str">
        <f>IF('Datos Vida'!L413=0,"",'Datos Vida'!L413)</f>
        <v/>
      </c>
      <c r="M46" s="96" t="str">
        <f>IF('Datos Vida'!M413=0,"",'Datos Vida'!M413)</f>
        <v/>
      </c>
      <c r="N46" s="96" t="str">
        <f>IF('Datos Vida'!N413=0,"",'Datos Vida'!N413)</f>
        <v/>
      </c>
      <c r="O46" s="96" t="str">
        <f>IF('Datos Vida'!O413=0,"",'Datos Vida'!O413)</f>
        <v/>
      </c>
      <c r="P46" s="96" t="str">
        <f>IF('Datos Vida'!P413=0,"",'Datos Vida'!P413)</f>
        <v/>
      </c>
      <c r="Q46" s="96" t="str">
        <f>IF('Datos Vida'!Q413=0,"",'Datos Vida'!Q413)</f>
        <v/>
      </c>
      <c r="R46" s="96" t="str">
        <f>IF('Datos Vida'!R413=0,"",'Datos Vida'!R413)</f>
        <v/>
      </c>
      <c r="S46" s="96" t="str">
        <f>IF('Datos Vida'!S413=0,"",'Datos Vida'!S413)</f>
        <v/>
      </c>
      <c r="T46" s="96" t="str">
        <f>IF('Datos Vida'!T413=0,"",'Datos Vida'!T413)</f>
        <v/>
      </c>
      <c r="U46" s="96" t="str">
        <f>IF('Datos Vida'!U413=0,"",'Datos Vida'!U413)</f>
        <v/>
      </c>
      <c r="V46" s="96" t="str">
        <f>IF('Datos Vida'!V413=0,"",'Datos Vida'!V413)</f>
        <v/>
      </c>
      <c r="W46" s="96" t="str">
        <f>IF('Datos Vida'!W413=0,"",'Datos Vida'!W413)</f>
        <v/>
      </c>
      <c r="X46" s="96" t="str">
        <f>IF('Datos Vida'!X413=0,"",'Datos Vida'!X413)</f>
        <v/>
      </c>
      <c r="Y46" s="96" t="str">
        <f>IF('Datos Vida'!Y413=0,"",'Datos Vida'!Y413)</f>
        <v/>
      </c>
      <c r="Z46" s="96">
        <f>IF('Datos Vida'!Z413=0,"",'Datos Vida'!Z413)</f>
        <v>2513</v>
      </c>
      <c r="AA46" s="96" t="str">
        <f>IF('Datos Vida'!AA413=0,"",'Datos Vida'!AA413)</f>
        <v/>
      </c>
      <c r="AB46" s="96" t="str">
        <f>IF('Datos Vida'!AB413=0,"",'Datos Vida'!AB413)</f>
        <v/>
      </c>
      <c r="AC46" s="96" t="str">
        <f>IF('Datos Vida'!AC413=0,"",'Datos Vida'!AC413)</f>
        <v/>
      </c>
      <c r="AD46" s="96" t="str">
        <f>IF('Datos Vida'!AD413=0,"",'Datos Vida'!AD413)</f>
        <v/>
      </c>
      <c r="AE46" s="96" t="str">
        <f>IF('Datos Vida'!AE413=0,"",'Datos Vida'!AE413)</f>
        <v/>
      </c>
      <c r="AF46" s="96" t="str">
        <f>IF('Datos Vida'!AF413=0,"",'Datos Vida'!AF413)</f>
        <v/>
      </c>
      <c r="AG46" s="96">
        <f>IF('Datos Vida'!AG413=0,"",'Datos Vida'!AG413)</f>
        <v>4</v>
      </c>
      <c r="AH46" s="96" t="str">
        <f>IF('Datos Vida'!AH413=0,"",'Datos Vida'!AH413)</f>
        <v/>
      </c>
      <c r="AI46" s="96" t="str">
        <f>IF('Datos Vida'!AI413=0,"",'Datos Vida'!AI413)</f>
        <v/>
      </c>
      <c r="AJ46" s="96" t="str">
        <f>IF('Datos Vida'!AJ413=0,"",'Datos Vida'!AJ413)</f>
        <v/>
      </c>
      <c r="AK46" s="96">
        <f>IF('Datos Vida'!AK413=0,"",'Datos Vida'!AK413)</f>
        <v>7800</v>
      </c>
      <c r="AL46" s="96" t="str">
        <f>IF('Datos Vida'!AL413=0,"",'Datos Vida'!AL413)</f>
        <v/>
      </c>
      <c r="AM46" s="96" t="str">
        <f>IF('Datos Vida'!AM413=0,"",'Datos Vida'!AM413)</f>
        <v/>
      </c>
      <c r="AN46" s="96" t="str">
        <f>IF('Datos Vida'!AN413=0,"",'Datos Vida'!AN413)</f>
        <v/>
      </c>
      <c r="AO46" s="96" t="str">
        <f>IF('Datos Vida'!AO413=0,"",'Datos Vida'!AO413)</f>
        <v/>
      </c>
      <c r="AP46" s="96" t="str">
        <f>IF('Datos Vida'!AP413=0,"",'Datos Vida'!AP413)</f>
        <v/>
      </c>
      <c r="AQ46" s="96">
        <f>'Datos Vida'!AQ413</f>
        <v>40149</v>
      </c>
      <c r="AR46" s="45"/>
      <c r="AS46" s="36">
        <f>'Datos Vida'!AS413</f>
        <v>22502</v>
      </c>
      <c r="AT46" s="60">
        <f t="shared" si="2"/>
        <v>0.78424140076437654</v>
      </c>
    </row>
    <row r="47" spans="2:46" x14ac:dyDescent="0.2">
      <c r="B47" s="25" t="str">
        <f>'Datos Vida'!B284</f>
        <v>303. Seguros con Cuenta Única de inversión (CUI)</v>
      </c>
      <c r="C47" s="96" t="str">
        <f>IF('Datos Vida'!C414=0,"",'Datos Vida'!C414)</f>
        <v/>
      </c>
      <c r="D47" s="96" t="str">
        <f>IF('Datos Vida'!D414=0,"",'Datos Vida'!D414)</f>
        <v/>
      </c>
      <c r="E47" s="96" t="str">
        <f>IF('Datos Vida'!E414=0,"",'Datos Vida'!E414)</f>
        <v/>
      </c>
      <c r="F47" s="96" t="str">
        <f>IF('Datos Vida'!F414=0,"",'Datos Vida'!F414)</f>
        <v/>
      </c>
      <c r="G47" s="96" t="str">
        <f>IF('Datos Vida'!G414=0,"",'Datos Vida'!G414)</f>
        <v/>
      </c>
      <c r="H47" s="96" t="str">
        <f>IF('Datos Vida'!H414=0,"",'Datos Vida'!H414)</f>
        <v/>
      </c>
      <c r="I47" s="96" t="str">
        <f>IF('Datos Vida'!I414=0,"",'Datos Vida'!I414)</f>
        <v/>
      </c>
      <c r="J47" s="96" t="str">
        <f>IF('Datos Vida'!J414=0,"",'Datos Vida'!J414)</f>
        <v/>
      </c>
      <c r="K47" s="96" t="str">
        <f>IF('Datos Vida'!K414=0,"",'Datos Vida'!K414)</f>
        <v/>
      </c>
      <c r="L47" s="96" t="str">
        <f>IF('Datos Vida'!L414=0,"",'Datos Vida'!L414)</f>
        <v/>
      </c>
      <c r="M47" s="96" t="str">
        <f>IF('Datos Vida'!M414=0,"",'Datos Vida'!M414)</f>
        <v/>
      </c>
      <c r="N47" s="96" t="str">
        <f>IF('Datos Vida'!N414=0,"",'Datos Vida'!N414)</f>
        <v/>
      </c>
      <c r="O47" s="96" t="str">
        <f>IF('Datos Vida'!O414=0,"",'Datos Vida'!O414)</f>
        <v/>
      </c>
      <c r="P47" s="96" t="str">
        <f>IF('Datos Vida'!P414=0,"",'Datos Vida'!P414)</f>
        <v/>
      </c>
      <c r="Q47" s="96" t="str">
        <f>IF('Datos Vida'!Q414=0,"",'Datos Vida'!Q414)</f>
        <v/>
      </c>
      <c r="R47" s="96">
        <f>IF('Datos Vida'!R414=0,"",'Datos Vida'!R414)</f>
        <v>9884</v>
      </c>
      <c r="S47" s="96" t="str">
        <f>IF('Datos Vida'!S414=0,"",'Datos Vida'!S414)</f>
        <v/>
      </c>
      <c r="T47" s="96" t="str">
        <f>IF('Datos Vida'!T414=0,"",'Datos Vida'!T414)</f>
        <v/>
      </c>
      <c r="U47" s="96" t="str">
        <f>IF('Datos Vida'!U414=0,"",'Datos Vida'!U414)</f>
        <v/>
      </c>
      <c r="V47" s="96" t="str">
        <f>IF('Datos Vida'!V414=0,"",'Datos Vida'!V414)</f>
        <v/>
      </c>
      <c r="W47" s="96" t="str">
        <f>IF('Datos Vida'!W414=0,"",'Datos Vida'!W414)</f>
        <v/>
      </c>
      <c r="X47" s="96" t="str">
        <f>IF('Datos Vida'!X414=0,"",'Datos Vida'!X414)</f>
        <v/>
      </c>
      <c r="Y47" s="96" t="str">
        <f>IF('Datos Vida'!Y414=0,"",'Datos Vida'!Y414)</f>
        <v/>
      </c>
      <c r="Z47" s="96">
        <f>IF('Datos Vida'!Z414=0,"",'Datos Vida'!Z414)</f>
        <v>12499</v>
      </c>
      <c r="AA47" s="96" t="str">
        <f>IF('Datos Vida'!AA414=0,"",'Datos Vida'!AA414)</f>
        <v/>
      </c>
      <c r="AB47" s="96" t="str">
        <f>IF('Datos Vida'!AB414=0,"",'Datos Vida'!AB414)</f>
        <v/>
      </c>
      <c r="AC47" s="96" t="str">
        <f>IF('Datos Vida'!AC414=0,"",'Datos Vida'!AC414)</f>
        <v/>
      </c>
      <c r="AD47" s="96" t="str">
        <f>IF('Datos Vida'!AD414=0,"",'Datos Vida'!AD414)</f>
        <v/>
      </c>
      <c r="AE47" s="96" t="str">
        <f>IF('Datos Vida'!AE414=0,"",'Datos Vida'!AE414)</f>
        <v/>
      </c>
      <c r="AF47" s="96" t="str">
        <f>IF('Datos Vida'!AF414=0,"",'Datos Vida'!AF414)</f>
        <v/>
      </c>
      <c r="AG47" s="96" t="str">
        <f>IF('Datos Vida'!AG414=0,"",'Datos Vida'!AG414)</f>
        <v/>
      </c>
      <c r="AH47" s="96" t="str">
        <f>IF('Datos Vida'!AH414=0,"",'Datos Vida'!AH414)</f>
        <v/>
      </c>
      <c r="AI47" s="96" t="str">
        <f>IF('Datos Vida'!AI414=0,"",'Datos Vida'!AI414)</f>
        <v/>
      </c>
      <c r="AJ47" s="96" t="str">
        <f>IF('Datos Vida'!AJ414=0,"",'Datos Vida'!AJ414)</f>
        <v/>
      </c>
      <c r="AK47" s="96" t="str">
        <f>IF('Datos Vida'!AK414=0,"",'Datos Vida'!AK414)</f>
        <v/>
      </c>
      <c r="AL47" s="96" t="str">
        <f>IF('Datos Vida'!AL414=0,"",'Datos Vida'!AL414)</f>
        <v/>
      </c>
      <c r="AM47" s="96" t="str">
        <f>IF('Datos Vida'!AM414=0,"",'Datos Vida'!AM414)</f>
        <v/>
      </c>
      <c r="AN47" s="96" t="str">
        <f>IF('Datos Vida'!AN414=0,"",'Datos Vida'!AN414)</f>
        <v/>
      </c>
      <c r="AO47" s="96" t="str">
        <f>IF('Datos Vida'!AO414=0,"",'Datos Vida'!AO414)</f>
        <v/>
      </c>
      <c r="AP47" s="96" t="str">
        <f>IF('Datos Vida'!AP414=0,"",'Datos Vida'!AP414)</f>
        <v/>
      </c>
      <c r="AQ47" s="96">
        <f>'Datos Vida'!AQ414</f>
        <v>22383</v>
      </c>
      <c r="AR47" s="45"/>
      <c r="AS47" s="36">
        <f>'Datos Vida'!AS414</f>
        <v>31157</v>
      </c>
      <c r="AT47" s="60">
        <f t="shared" si="2"/>
        <v>-0.28160605963346919</v>
      </c>
    </row>
    <row r="48" spans="2:46" x14ac:dyDescent="0.2">
      <c r="B48" s="25" t="str">
        <f>'Datos Vida'!B285</f>
        <v>304. Mixto o Dotal</v>
      </c>
      <c r="C48" s="96" t="str">
        <f>IF('Datos Vida'!C415=0,"",'Datos Vida'!C415)</f>
        <v/>
      </c>
      <c r="D48" s="96" t="str">
        <f>IF('Datos Vida'!D415=0,"",'Datos Vida'!D415)</f>
        <v/>
      </c>
      <c r="E48" s="96" t="str">
        <f>IF('Datos Vida'!E415=0,"",'Datos Vida'!E415)</f>
        <v/>
      </c>
      <c r="F48" s="96" t="str">
        <f>IF('Datos Vida'!F415=0,"",'Datos Vida'!F415)</f>
        <v/>
      </c>
      <c r="G48" s="96" t="str">
        <f>IF('Datos Vida'!G415=0,"",'Datos Vida'!G415)</f>
        <v/>
      </c>
      <c r="H48" s="96" t="str">
        <f>IF('Datos Vida'!H415=0,"",'Datos Vida'!H415)</f>
        <v/>
      </c>
      <c r="I48" s="96" t="str">
        <f>IF('Datos Vida'!I415=0,"",'Datos Vida'!I415)</f>
        <v/>
      </c>
      <c r="J48" s="96" t="str">
        <f>IF('Datos Vida'!J415=0,"",'Datos Vida'!J415)</f>
        <v/>
      </c>
      <c r="K48" s="96" t="str">
        <f>IF('Datos Vida'!K415=0,"",'Datos Vida'!K415)</f>
        <v/>
      </c>
      <c r="L48" s="96" t="str">
        <f>IF('Datos Vida'!L415=0,"",'Datos Vida'!L415)</f>
        <v/>
      </c>
      <c r="M48" s="96" t="str">
        <f>IF('Datos Vida'!M415=0,"",'Datos Vida'!M415)</f>
        <v/>
      </c>
      <c r="N48" s="96" t="str">
        <f>IF('Datos Vida'!N415=0,"",'Datos Vida'!N415)</f>
        <v/>
      </c>
      <c r="O48" s="96" t="str">
        <f>IF('Datos Vida'!O415=0,"",'Datos Vida'!O415)</f>
        <v/>
      </c>
      <c r="P48" s="96" t="str">
        <f>IF('Datos Vida'!P415=0,"",'Datos Vida'!P415)</f>
        <v/>
      </c>
      <c r="Q48" s="96" t="str">
        <f>IF('Datos Vida'!Q415=0,"",'Datos Vida'!Q415)</f>
        <v/>
      </c>
      <c r="R48" s="96" t="str">
        <f>IF('Datos Vida'!R415=0,"",'Datos Vida'!R415)</f>
        <v/>
      </c>
      <c r="S48" s="96" t="str">
        <f>IF('Datos Vida'!S415=0,"",'Datos Vida'!S415)</f>
        <v/>
      </c>
      <c r="T48" s="96" t="str">
        <f>IF('Datos Vida'!T415=0,"",'Datos Vida'!T415)</f>
        <v/>
      </c>
      <c r="U48" s="96" t="str">
        <f>IF('Datos Vida'!U415=0,"",'Datos Vida'!U415)</f>
        <v/>
      </c>
      <c r="V48" s="96" t="str">
        <f>IF('Datos Vida'!V415=0,"",'Datos Vida'!V415)</f>
        <v/>
      </c>
      <c r="W48" s="96" t="str">
        <f>IF('Datos Vida'!W415=0,"",'Datos Vida'!W415)</f>
        <v/>
      </c>
      <c r="X48" s="96" t="str">
        <f>IF('Datos Vida'!X415=0,"",'Datos Vida'!X415)</f>
        <v/>
      </c>
      <c r="Y48" s="96" t="str">
        <f>IF('Datos Vida'!Y415=0,"",'Datos Vida'!Y415)</f>
        <v/>
      </c>
      <c r="Z48" s="96" t="str">
        <f>IF('Datos Vida'!Z415=0,"",'Datos Vida'!Z415)</f>
        <v/>
      </c>
      <c r="AA48" s="96" t="str">
        <f>IF('Datos Vida'!AA415=0,"",'Datos Vida'!AA415)</f>
        <v/>
      </c>
      <c r="AB48" s="96" t="str">
        <f>IF('Datos Vida'!AB415=0,"",'Datos Vida'!AB415)</f>
        <v/>
      </c>
      <c r="AC48" s="96" t="str">
        <f>IF('Datos Vida'!AC415=0,"",'Datos Vida'!AC415)</f>
        <v/>
      </c>
      <c r="AD48" s="96" t="str">
        <f>IF('Datos Vida'!AD415=0,"",'Datos Vida'!AD415)</f>
        <v/>
      </c>
      <c r="AE48" s="96" t="str">
        <f>IF('Datos Vida'!AE415=0,"",'Datos Vida'!AE415)</f>
        <v/>
      </c>
      <c r="AF48" s="96" t="str">
        <f>IF('Datos Vida'!AF415=0,"",'Datos Vida'!AF415)</f>
        <v/>
      </c>
      <c r="AG48" s="96" t="str">
        <f>IF('Datos Vida'!AG415=0,"",'Datos Vida'!AG415)</f>
        <v/>
      </c>
      <c r="AH48" s="96" t="str">
        <f>IF('Datos Vida'!AH415=0,"",'Datos Vida'!AH415)</f>
        <v/>
      </c>
      <c r="AI48" s="96" t="str">
        <f>IF('Datos Vida'!AI415=0,"",'Datos Vida'!AI415)</f>
        <v/>
      </c>
      <c r="AJ48" s="96" t="str">
        <f>IF('Datos Vida'!AJ415=0,"",'Datos Vida'!AJ415)</f>
        <v/>
      </c>
      <c r="AK48" s="96" t="str">
        <f>IF('Datos Vida'!AK415=0,"",'Datos Vida'!AK415)</f>
        <v/>
      </c>
      <c r="AL48" s="96" t="str">
        <f>IF('Datos Vida'!AL415=0,"",'Datos Vida'!AL415)</f>
        <v/>
      </c>
      <c r="AM48" s="96" t="str">
        <f>IF('Datos Vida'!AM415=0,"",'Datos Vida'!AM415)</f>
        <v/>
      </c>
      <c r="AN48" s="96" t="str">
        <f>IF('Datos Vida'!AN415=0,"",'Datos Vida'!AN415)</f>
        <v/>
      </c>
      <c r="AO48" s="96" t="str">
        <f>IF('Datos Vida'!AO415=0,"",'Datos Vida'!AO415)</f>
        <v/>
      </c>
      <c r="AP48" s="96" t="str">
        <f>IF('Datos Vida'!AP415=0,"",'Datos Vida'!AP415)</f>
        <v/>
      </c>
      <c r="AQ48" s="96">
        <f>'Datos Vida'!AQ415</f>
        <v>0</v>
      </c>
      <c r="AR48" s="45"/>
      <c r="AS48" s="36">
        <f>'Datos Vida'!AS415</f>
        <v>0</v>
      </c>
      <c r="AT48" s="60" t="str">
        <f t="shared" si="2"/>
        <v/>
      </c>
    </row>
    <row r="49" spans="2:46" x14ac:dyDescent="0.2">
      <c r="B49" s="25" t="str">
        <f>'Datos Vida'!B286</f>
        <v>305. Rentas Privadas y Otras Rentas</v>
      </c>
      <c r="C49" s="96" t="str">
        <f>IF('Datos Vida'!C416=0,"",'Datos Vida'!C416)</f>
        <v/>
      </c>
      <c r="D49" s="96" t="str">
        <f>IF('Datos Vida'!D416=0,"",'Datos Vida'!D416)</f>
        <v/>
      </c>
      <c r="E49" s="96" t="str">
        <f>IF('Datos Vida'!E416=0,"",'Datos Vida'!E416)</f>
        <v/>
      </c>
      <c r="F49" s="96" t="str">
        <f>IF('Datos Vida'!F416=0,"",'Datos Vida'!F416)</f>
        <v/>
      </c>
      <c r="G49" s="96" t="str">
        <f>IF('Datos Vida'!G416=0,"",'Datos Vida'!G416)</f>
        <v/>
      </c>
      <c r="H49" s="96" t="str">
        <f>IF('Datos Vida'!H416=0,"",'Datos Vida'!H416)</f>
        <v/>
      </c>
      <c r="I49" s="96" t="str">
        <f>IF('Datos Vida'!I416=0,"",'Datos Vida'!I416)</f>
        <v/>
      </c>
      <c r="J49" s="96" t="str">
        <f>IF('Datos Vida'!J416=0,"",'Datos Vida'!J416)</f>
        <v/>
      </c>
      <c r="K49" s="96" t="str">
        <f>IF('Datos Vida'!K416=0,"",'Datos Vida'!K416)</f>
        <v/>
      </c>
      <c r="L49" s="96" t="str">
        <f>IF('Datos Vida'!L416=0,"",'Datos Vida'!L416)</f>
        <v/>
      </c>
      <c r="M49" s="96" t="str">
        <f>IF('Datos Vida'!M416=0,"",'Datos Vida'!M416)</f>
        <v/>
      </c>
      <c r="N49" s="96" t="str">
        <f>IF('Datos Vida'!N416=0,"",'Datos Vida'!N416)</f>
        <v/>
      </c>
      <c r="O49" s="96" t="str">
        <f>IF('Datos Vida'!O416=0,"",'Datos Vida'!O416)</f>
        <v/>
      </c>
      <c r="P49" s="96" t="str">
        <f>IF('Datos Vida'!P416=0,"",'Datos Vida'!P416)</f>
        <v/>
      </c>
      <c r="Q49" s="96" t="str">
        <f>IF('Datos Vida'!Q416=0,"",'Datos Vida'!Q416)</f>
        <v/>
      </c>
      <c r="R49" s="96" t="str">
        <f>IF('Datos Vida'!R416=0,"",'Datos Vida'!R416)</f>
        <v/>
      </c>
      <c r="S49" s="96" t="str">
        <f>IF('Datos Vida'!S416=0,"",'Datos Vida'!S416)</f>
        <v/>
      </c>
      <c r="T49" s="96" t="str">
        <f>IF('Datos Vida'!T416=0,"",'Datos Vida'!T416)</f>
        <v/>
      </c>
      <c r="U49" s="96" t="str">
        <f>IF('Datos Vida'!U416=0,"",'Datos Vida'!U416)</f>
        <v/>
      </c>
      <c r="V49" s="96" t="str">
        <f>IF('Datos Vida'!V416=0,"",'Datos Vida'!V416)</f>
        <v/>
      </c>
      <c r="W49" s="96" t="str">
        <f>IF('Datos Vida'!W416=0,"",'Datos Vida'!W416)</f>
        <v/>
      </c>
      <c r="X49" s="96" t="str">
        <f>IF('Datos Vida'!X416=0,"",'Datos Vida'!X416)</f>
        <v/>
      </c>
      <c r="Y49" s="96" t="str">
        <f>IF('Datos Vida'!Y416=0,"",'Datos Vida'!Y416)</f>
        <v/>
      </c>
      <c r="Z49" s="96" t="str">
        <f>IF('Datos Vida'!Z416=0,"",'Datos Vida'!Z416)</f>
        <v/>
      </c>
      <c r="AA49" s="96" t="str">
        <f>IF('Datos Vida'!AA416=0,"",'Datos Vida'!AA416)</f>
        <v/>
      </c>
      <c r="AB49" s="96" t="str">
        <f>IF('Datos Vida'!AB416=0,"",'Datos Vida'!AB416)</f>
        <v/>
      </c>
      <c r="AC49" s="96" t="str">
        <f>IF('Datos Vida'!AC416=0,"",'Datos Vida'!AC416)</f>
        <v/>
      </c>
      <c r="AD49" s="96" t="str">
        <f>IF('Datos Vida'!AD416=0,"",'Datos Vida'!AD416)</f>
        <v/>
      </c>
      <c r="AE49" s="96" t="str">
        <f>IF('Datos Vida'!AE416=0,"",'Datos Vida'!AE416)</f>
        <v/>
      </c>
      <c r="AF49" s="96" t="str">
        <f>IF('Datos Vida'!AF416=0,"",'Datos Vida'!AF416)</f>
        <v/>
      </c>
      <c r="AG49" s="96" t="str">
        <f>IF('Datos Vida'!AG416=0,"",'Datos Vida'!AG416)</f>
        <v/>
      </c>
      <c r="AH49" s="96" t="str">
        <f>IF('Datos Vida'!AH416=0,"",'Datos Vida'!AH416)</f>
        <v/>
      </c>
      <c r="AI49" s="96" t="str">
        <f>IF('Datos Vida'!AI416=0,"",'Datos Vida'!AI416)</f>
        <v/>
      </c>
      <c r="AJ49" s="96" t="str">
        <f>IF('Datos Vida'!AJ416=0,"",'Datos Vida'!AJ416)</f>
        <v/>
      </c>
      <c r="AK49" s="96" t="str">
        <f>IF('Datos Vida'!AK416=0,"",'Datos Vida'!AK416)</f>
        <v/>
      </c>
      <c r="AL49" s="96" t="str">
        <f>IF('Datos Vida'!AL416=0,"",'Datos Vida'!AL416)</f>
        <v/>
      </c>
      <c r="AM49" s="96" t="str">
        <f>IF('Datos Vida'!AM416=0,"",'Datos Vida'!AM416)</f>
        <v/>
      </c>
      <c r="AN49" s="96" t="str">
        <f>IF('Datos Vida'!AN416=0,"",'Datos Vida'!AN416)</f>
        <v/>
      </c>
      <c r="AO49" s="96" t="str">
        <f>IF('Datos Vida'!AO416=0,"",'Datos Vida'!AO416)</f>
        <v/>
      </c>
      <c r="AP49" s="96" t="str">
        <f>IF('Datos Vida'!AP416=0,"",'Datos Vida'!AP416)</f>
        <v/>
      </c>
      <c r="AQ49" s="96">
        <f>'Datos Vida'!AQ416</f>
        <v>0</v>
      </c>
      <c r="AR49" s="45"/>
      <c r="AS49" s="36">
        <f>'Datos Vida'!AS416</f>
        <v>0</v>
      </c>
      <c r="AT49" s="60" t="str">
        <f t="shared" si="2"/>
        <v/>
      </c>
    </row>
    <row r="50" spans="2:46" x14ac:dyDescent="0.2">
      <c r="B50" s="25" t="str">
        <f>'Datos Vida'!B287</f>
        <v>306. Dotal puro o Capital Diferido</v>
      </c>
      <c r="C50" s="96" t="str">
        <f>IF('Datos Vida'!C417=0,"",'Datos Vida'!C417)</f>
        <v/>
      </c>
      <c r="D50" s="96" t="str">
        <f>IF('Datos Vida'!D417=0,"",'Datos Vida'!D417)</f>
        <v/>
      </c>
      <c r="E50" s="96" t="str">
        <f>IF('Datos Vida'!E417=0,"",'Datos Vida'!E417)</f>
        <v/>
      </c>
      <c r="F50" s="96" t="str">
        <f>IF('Datos Vida'!F417=0,"",'Datos Vida'!F417)</f>
        <v/>
      </c>
      <c r="G50" s="96" t="str">
        <f>IF('Datos Vida'!G417=0,"",'Datos Vida'!G417)</f>
        <v/>
      </c>
      <c r="H50" s="96" t="str">
        <f>IF('Datos Vida'!H417=0,"",'Datos Vida'!H417)</f>
        <v/>
      </c>
      <c r="I50" s="96" t="str">
        <f>IF('Datos Vida'!I417=0,"",'Datos Vida'!I417)</f>
        <v/>
      </c>
      <c r="J50" s="96" t="str">
        <f>IF('Datos Vida'!J417=0,"",'Datos Vida'!J417)</f>
        <v/>
      </c>
      <c r="K50" s="96" t="str">
        <f>IF('Datos Vida'!K417=0,"",'Datos Vida'!K417)</f>
        <v/>
      </c>
      <c r="L50" s="96" t="str">
        <f>IF('Datos Vida'!L417=0,"",'Datos Vida'!L417)</f>
        <v/>
      </c>
      <c r="M50" s="96" t="str">
        <f>IF('Datos Vida'!M417=0,"",'Datos Vida'!M417)</f>
        <v/>
      </c>
      <c r="N50" s="96" t="str">
        <f>IF('Datos Vida'!N417=0,"",'Datos Vida'!N417)</f>
        <v/>
      </c>
      <c r="O50" s="96" t="str">
        <f>IF('Datos Vida'!O417=0,"",'Datos Vida'!O417)</f>
        <v/>
      </c>
      <c r="P50" s="96" t="str">
        <f>IF('Datos Vida'!P417=0,"",'Datos Vida'!P417)</f>
        <v/>
      </c>
      <c r="Q50" s="96" t="str">
        <f>IF('Datos Vida'!Q417=0,"",'Datos Vida'!Q417)</f>
        <v/>
      </c>
      <c r="R50" s="96" t="str">
        <f>IF('Datos Vida'!R417=0,"",'Datos Vida'!R417)</f>
        <v/>
      </c>
      <c r="S50" s="96" t="str">
        <f>IF('Datos Vida'!S417=0,"",'Datos Vida'!S417)</f>
        <v/>
      </c>
      <c r="T50" s="96" t="str">
        <f>IF('Datos Vida'!T417=0,"",'Datos Vida'!T417)</f>
        <v/>
      </c>
      <c r="U50" s="96" t="str">
        <f>IF('Datos Vida'!U417=0,"",'Datos Vida'!U417)</f>
        <v/>
      </c>
      <c r="V50" s="96" t="str">
        <f>IF('Datos Vida'!V417=0,"",'Datos Vida'!V417)</f>
        <v/>
      </c>
      <c r="W50" s="96" t="str">
        <f>IF('Datos Vida'!W417=0,"",'Datos Vida'!W417)</f>
        <v/>
      </c>
      <c r="X50" s="96" t="str">
        <f>IF('Datos Vida'!X417=0,"",'Datos Vida'!X417)</f>
        <v/>
      </c>
      <c r="Y50" s="96" t="str">
        <f>IF('Datos Vida'!Y417=0,"",'Datos Vida'!Y417)</f>
        <v/>
      </c>
      <c r="Z50" s="96" t="str">
        <f>IF('Datos Vida'!Z417=0,"",'Datos Vida'!Z417)</f>
        <v/>
      </c>
      <c r="AA50" s="96" t="str">
        <f>IF('Datos Vida'!AA417=0,"",'Datos Vida'!AA417)</f>
        <v/>
      </c>
      <c r="AB50" s="96" t="str">
        <f>IF('Datos Vida'!AB417=0,"",'Datos Vida'!AB417)</f>
        <v/>
      </c>
      <c r="AC50" s="96" t="str">
        <f>IF('Datos Vida'!AC417=0,"",'Datos Vida'!AC417)</f>
        <v/>
      </c>
      <c r="AD50" s="96" t="str">
        <f>IF('Datos Vida'!AD417=0,"",'Datos Vida'!AD417)</f>
        <v/>
      </c>
      <c r="AE50" s="96" t="str">
        <f>IF('Datos Vida'!AE417=0,"",'Datos Vida'!AE417)</f>
        <v/>
      </c>
      <c r="AF50" s="96" t="str">
        <f>IF('Datos Vida'!AF417=0,"",'Datos Vida'!AF417)</f>
        <v/>
      </c>
      <c r="AG50" s="96" t="str">
        <f>IF('Datos Vida'!AG417=0,"",'Datos Vida'!AG417)</f>
        <v/>
      </c>
      <c r="AH50" s="96" t="str">
        <f>IF('Datos Vida'!AH417=0,"",'Datos Vida'!AH417)</f>
        <v/>
      </c>
      <c r="AI50" s="96" t="str">
        <f>IF('Datos Vida'!AI417=0,"",'Datos Vida'!AI417)</f>
        <v/>
      </c>
      <c r="AJ50" s="96" t="str">
        <f>IF('Datos Vida'!AJ417=0,"",'Datos Vida'!AJ417)</f>
        <v/>
      </c>
      <c r="AK50" s="96" t="str">
        <f>IF('Datos Vida'!AK417=0,"",'Datos Vida'!AK417)</f>
        <v/>
      </c>
      <c r="AL50" s="96" t="str">
        <f>IF('Datos Vida'!AL417=0,"",'Datos Vida'!AL417)</f>
        <v/>
      </c>
      <c r="AM50" s="96" t="str">
        <f>IF('Datos Vida'!AM417=0,"",'Datos Vida'!AM417)</f>
        <v/>
      </c>
      <c r="AN50" s="96" t="str">
        <f>IF('Datos Vida'!AN417=0,"",'Datos Vida'!AN417)</f>
        <v/>
      </c>
      <c r="AO50" s="96" t="str">
        <f>IF('Datos Vida'!AO417=0,"",'Datos Vida'!AO417)</f>
        <v/>
      </c>
      <c r="AP50" s="96" t="str">
        <f>IF('Datos Vida'!AP417=0,"",'Datos Vida'!AP417)</f>
        <v/>
      </c>
      <c r="AQ50" s="96">
        <f>'Datos Vida'!AQ417</f>
        <v>0</v>
      </c>
      <c r="AR50" s="45"/>
      <c r="AS50" s="36">
        <f>'Datos Vida'!AS417</f>
        <v>0</v>
      </c>
      <c r="AT50" s="60" t="str">
        <f t="shared" si="2"/>
        <v/>
      </c>
    </row>
    <row r="51" spans="2:46" x14ac:dyDescent="0.2">
      <c r="B51" s="25" t="str">
        <f>'Datos Vida'!B288</f>
        <v>307. Protección Familiar</v>
      </c>
      <c r="C51" s="96" t="str">
        <f>IF('Datos Vida'!C418=0,"",'Datos Vida'!C418)</f>
        <v/>
      </c>
      <c r="D51" s="96" t="str">
        <f>IF('Datos Vida'!D418=0,"",'Datos Vida'!D418)</f>
        <v/>
      </c>
      <c r="E51" s="96" t="str">
        <f>IF('Datos Vida'!E418=0,"",'Datos Vida'!E418)</f>
        <v/>
      </c>
      <c r="F51" s="96" t="str">
        <f>IF('Datos Vida'!F418=0,"",'Datos Vida'!F418)</f>
        <v/>
      </c>
      <c r="G51" s="96" t="str">
        <f>IF('Datos Vida'!G418=0,"",'Datos Vida'!G418)</f>
        <v/>
      </c>
      <c r="H51" s="96" t="str">
        <f>IF('Datos Vida'!H418=0,"",'Datos Vida'!H418)</f>
        <v/>
      </c>
      <c r="I51" s="96" t="str">
        <f>IF('Datos Vida'!I418=0,"",'Datos Vida'!I418)</f>
        <v/>
      </c>
      <c r="J51" s="96" t="str">
        <f>IF('Datos Vida'!J418=0,"",'Datos Vida'!J418)</f>
        <v/>
      </c>
      <c r="K51" s="96" t="str">
        <f>IF('Datos Vida'!K418=0,"",'Datos Vida'!K418)</f>
        <v/>
      </c>
      <c r="L51" s="96" t="str">
        <f>IF('Datos Vida'!L418=0,"",'Datos Vida'!L418)</f>
        <v/>
      </c>
      <c r="M51" s="96" t="str">
        <f>IF('Datos Vida'!M418=0,"",'Datos Vida'!M418)</f>
        <v/>
      </c>
      <c r="N51" s="96" t="str">
        <f>IF('Datos Vida'!N418=0,"",'Datos Vida'!N418)</f>
        <v/>
      </c>
      <c r="O51" s="96" t="str">
        <f>IF('Datos Vida'!O418=0,"",'Datos Vida'!O418)</f>
        <v/>
      </c>
      <c r="P51" s="96" t="str">
        <f>IF('Datos Vida'!P418=0,"",'Datos Vida'!P418)</f>
        <v/>
      </c>
      <c r="Q51" s="96" t="str">
        <f>IF('Datos Vida'!Q418=0,"",'Datos Vida'!Q418)</f>
        <v/>
      </c>
      <c r="R51" s="96" t="str">
        <f>IF('Datos Vida'!R418=0,"",'Datos Vida'!R418)</f>
        <v/>
      </c>
      <c r="S51" s="96" t="str">
        <f>IF('Datos Vida'!S418=0,"",'Datos Vida'!S418)</f>
        <v/>
      </c>
      <c r="T51" s="96" t="str">
        <f>IF('Datos Vida'!T418=0,"",'Datos Vida'!T418)</f>
        <v/>
      </c>
      <c r="U51" s="96" t="str">
        <f>IF('Datos Vida'!U418=0,"",'Datos Vida'!U418)</f>
        <v/>
      </c>
      <c r="V51" s="96" t="str">
        <f>IF('Datos Vida'!V418=0,"",'Datos Vida'!V418)</f>
        <v/>
      </c>
      <c r="W51" s="96" t="str">
        <f>IF('Datos Vida'!W418=0,"",'Datos Vida'!W418)</f>
        <v/>
      </c>
      <c r="X51" s="96" t="str">
        <f>IF('Datos Vida'!X418=0,"",'Datos Vida'!X418)</f>
        <v/>
      </c>
      <c r="Y51" s="96" t="str">
        <f>IF('Datos Vida'!Y418=0,"",'Datos Vida'!Y418)</f>
        <v/>
      </c>
      <c r="Z51" s="96" t="str">
        <f>IF('Datos Vida'!Z418=0,"",'Datos Vida'!Z418)</f>
        <v/>
      </c>
      <c r="AA51" s="96" t="str">
        <f>IF('Datos Vida'!AA418=0,"",'Datos Vida'!AA418)</f>
        <v/>
      </c>
      <c r="AB51" s="96" t="str">
        <f>IF('Datos Vida'!AB418=0,"",'Datos Vida'!AB418)</f>
        <v/>
      </c>
      <c r="AC51" s="96" t="str">
        <f>IF('Datos Vida'!AC418=0,"",'Datos Vida'!AC418)</f>
        <v/>
      </c>
      <c r="AD51" s="96" t="str">
        <f>IF('Datos Vida'!AD418=0,"",'Datos Vida'!AD418)</f>
        <v/>
      </c>
      <c r="AE51" s="96" t="str">
        <f>IF('Datos Vida'!AE418=0,"",'Datos Vida'!AE418)</f>
        <v/>
      </c>
      <c r="AF51" s="96" t="str">
        <f>IF('Datos Vida'!AF418=0,"",'Datos Vida'!AF418)</f>
        <v/>
      </c>
      <c r="AG51" s="96" t="str">
        <f>IF('Datos Vida'!AG418=0,"",'Datos Vida'!AG418)</f>
        <v/>
      </c>
      <c r="AH51" s="96" t="str">
        <f>IF('Datos Vida'!AH418=0,"",'Datos Vida'!AH418)</f>
        <v/>
      </c>
      <c r="AI51" s="96" t="str">
        <f>IF('Datos Vida'!AI418=0,"",'Datos Vida'!AI418)</f>
        <v/>
      </c>
      <c r="AJ51" s="96" t="str">
        <f>IF('Datos Vida'!AJ418=0,"",'Datos Vida'!AJ418)</f>
        <v/>
      </c>
      <c r="AK51" s="96" t="str">
        <f>IF('Datos Vida'!AK418=0,"",'Datos Vida'!AK418)</f>
        <v/>
      </c>
      <c r="AL51" s="96" t="str">
        <f>IF('Datos Vida'!AL418=0,"",'Datos Vida'!AL418)</f>
        <v/>
      </c>
      <c r="AM51" s="96" t="str">
        <f>IF('Datos Vida'!AM418=0,"",'Datos Vida'!AM418)</f>
        <v/>
      </c>
      <c r="AN51" s="96" t="str">
        <f>IF('Datos Vida'!AN418=0,"",'Datos Vida'!AN418)</f>
        <v/>
      </c>
      <c r="AO51" s="96" t="str">
        <f>IF('Datos Vida'!AO418=0,"",'Datos Vida'!AO418)</f>
        <v/>
      </c>
      <c r="AP51" s="96" t="str">
        <f>IF('Datos Vida'!AP418=0,"",'Datos Vida'!AP418)</f>
        <v/>
      </c>
      <c r="AQ51" s="96">
        <f>'Datos Vida'!AQ418</f>
        <v>0</v>
      </c>
      <c r="AR51" s="45"/>
      <c r="AS51" s="36">
        <f>'Datos Vida'!AS418</f>
        <v>0</v>
      </c>
      <c r="AT51" s="60" t="str">
        <f t="shared" si="2"/>
        <v/>
      </c>
    </row>
    <row r="52" spans="2:46" x14ac:dyDescent="0.2">
      <c r="B52" s="25" t="str">
        <f>'Datos Vida'!B289</f>
        <v>308. Incapacidad o Invalidez</v>
      </c>
      <c r="C52" s="96" t="str">
        <f>IF('Datos Vida'!C419=0,"",'Datos Vida'!C419)</f>
        <v/>
      </c>
      <c r="D52" s="96" t="str">
        <f>IF('Datos Vida'!D419=0,"",'Datos Vida'!D419)</f>
        <v/>
      </c>
      <c r="E52" s="96">
        <f>IF('Datos Vida'!E419=0,"",'Datos Vida'!E419)</f>
        <v>21526</v>
      </c>
      <c r="F52" s="96">
        <f>IF('Datos Vida'!F419=0,"",'Datos Vida'!F419)</f>
        <v>16184.999999999998</v>
      </c>
      <c r="G52" s="96" t="str">
        <f>IF('Datos Vida'!G419=0,"",'Datos Vida'!G419)</f>
        <v/>
      </c>
      <c r="H52" s="96">
        <f>IF('Datos Vida'!H419=0,"",'Datos Vida'!H419)</f>
        <v>19620</v>
      </c>
      <c r="I52" s="96" t="str">
        <f>IF('Datos Vida'!I419=0,"",'Datos Vida'!I419)</f>
        <v/>
      </c>
      <c r="J52" s="96" t="str">
        <f>IF('Datos Vida'!J419=0,"",'Datos Vida'!J419)</f>
        <v/>
      </c>
      <c r="K52" s="96">
        <f>IF('Datos Vida'!K419=0,"",'Datos Vida'!K419)</f>
        <v>1</v>
      </c>
      <c r="L52" s="96" t="str">
        <f>IF('Datos Vida'!L419=0,"",'Datos Vida'!L419)</f>
        <v/>
      </c>
      <c r="M52" s="96" t="str">
        <f>IF('Datos Vida'!M419=0,"",'Datos Vida'!M419)</f>
        <v/>
      </c>
      <c r="N52" s="96" t="str">
        <f>IF('Datos Vida'!N419=0,"",'Datos Vida'!N419)</f>
        <v/>
      </c>
      <c r="O52" s="96" t="str">
        <f>IF('Datos Vida'!O419=0,"",'Datos Vida'!O419)</f>
        <v/>
      </c>
      <c r="P52" s="96" t="str">
        <f>IF('Datos Vida'!P419=0,"",'Datos Vida'!P419)</f>
        <v/>
      </c>
      <c r="Q52" s="96" t="str">
        <f>IF('Datos Vida'!Q419=0,"",'Datos Vida'!Q419)</f>
        <v/>
      </c>
      <c r="R52" s="96" t="str">
        <f>IF('Datos Vida'!R419=0,"",'Datos Vida'!R419)</f>
        <v/>
      </c>
      <c r="S52" s="96" t="str">
        <f>IF('Datos Vida'!S419=0,"",'Datos Vida'!S419)</f>
        <v/>
      </c>
      <c r="T52" s="96" t="str">
        <f>IF('Datos Vida'!T419=0,"",'Datos Vida'!T419)</f>
        <v/>
      </c>
      <c r="U52" s="96">
        <f>IF('Datos Vida'!U419=0,"",'Datos Vida'!U419)</f>
        <v>7</v>
      </c>
      <c r="V52" s="96" t="str">
        <f>IF('Datos Vida'!V419=0,"",'Datos Vida'!V419)</f>
        <v/>
      </c>
      <c r="W52" s="96" t="str">
        <f>IF('Datos Vida'!W419=0,"",'Datos Vida'!W419)</f>
        <v/>
      </c>
      <c r="X52" s="96" t="str">
        <f>IF('Datos Vida'!X419=0,"",'Datos Vida'!X419)</f>
        <v/>
      </c>
      <c r="Y52" s="96" t="str">
        <f>IF('Datos Vida'!Y419=0,"",'Datos Vida'!Y419)</f>
        <v/>
      </c>
      <c r="Z52" s="96" t="str">
        <f>IF('Datos Vida'!Z419=0,"",'Datos Vida'!Z419)</f>
        <v/>
      </c>
      <c r="AA52" s="96" t="str">
        <f>IF('Datos Vida'!AA419=0,"",'Datos Vida'!AA419)</f>
        <v/>
      </c>
      <c r="AB52" s="96" t="str">
        <f>IF('Datos Vida'!AB419=0,"",'Datos Vida'!AB419)</f>
        <v/>
      </c>
      <c r="AC52" s="96" t="str">
        <f>IF('Datos Vida'!AC419=0,"",'Datos Vida'!AC419)</f>
        <v/>
      </c>
      <c r="AD52" s="96" t="str">
        <f>IF('Datos Vida'!AD419=0,"",'Datos Vida'!AD419)</f>
        <v/>
      </c>
      <c r="AE52" s="96" t="str">
        <f>IF('Datos Vida'!AE419=0,"",'Datos Vida'!AE419)</f>
        <v/>
      </c>
      <c r="AF52" s="96">
        <f>IF('Datos Vida'!AF419=0,"",'Datos Vida'!AF419)</f>
        <v>1</v>
      </c>
      <c r="AG52" s="96" t="str">
        <f>IF('Datos Vida'!AG419=0,"",'Datos Vida'!AG419)</f>
        <v/>
      </c>
      <c r="AH52" s="96" t="str">
        <f>IF('Datos Vida'!AH419=0,"",'Datos Vida'!AH419)</f>
        <v/>
      </c>
      <c r="AI52" s="96" t="str">
        <f>IF('Datos Vida'!AI419=0,"",'Datos Vida'!AI419)</f>
        <v/>
      </c>
      <c r="AJ52" s="96" t="str">
        <f>IF('Datos Vida'!AJ419=0,"",'Datos Vida'!AJ419)</f>
        <v/>
      </c>
      <c r="AK52" s="96">
        <f>IF('Datos Vida'!AK419=0,"",'Datos Vida'!AK419)</f>
        <v>3774</v>
      </c>
      <c r="AL52" s="96" t="str">
        <f>IF('Datos Vida'!AL419=0,"",'Datos Vida'!AL419)</f>
        <v/>
      </c>
      <c r="AM52" s="96" t="str">
        <f>IF('Datos Vida'!AM419=0,"",'Datos Vida'!AM419)</f>
        <v/>
      </c>
      <c r="AN52" s="96" t="str">
        <f>IF('Datos Vida'!AN419=0,"",'Datos Vida'!AN419)</f>
        <v/>
      </c>
      <c r="AO52" s="96" t="str">
        <f>IF('Datos Vida'!AO419=0,"",'Datos Vida'!AO419)</f>
        <v/>
      </c>
      <c r="AP52" s="96" t="str">
        <f>IF('Datos Vida'!AP419=0,"",'Datos Vida'!AP419)</f>
        <v/>
      </c>
      <c r="AQ52" s="96">
        <f>'Datos Vida'!AQ419</f>
        <v>61114</v>
      </c>
      <c r="AR52" s="45"/>
      <c r="AS52" s="36">
        <f>'Datos Vida'!AS419</f>
        <v>66463</v>
      </c>
      <c r="AT52" s="60">
        <f t="shared" si="2"/>
        <v>-8.0480869054962878E-2</v>
      </c>
    </row>
    <row r="53" spans="2:46" x14ac:dyDescent="0.2">
      <c r="B53" s="25" t="str">
        <f>'Datos Vida'!B290</f>
        <v>309. Salud</v>
      </c>
      <c r="C53" s="96" t="str">
        <f>IF('Datos Vida'!C420=0,"",'Datos Vida'!C420)</f>
        <v/>
      </c>
      <c r="D53" s="96" t="str">
        <f>IF('Datos Vida'!D420=0,"",'Datos Vida'!D420)</f>
        <v/>
      </c>
      <c r="E53" s="96">
        <f>IF('Datos Vida'!E420=0,"",'Datos Vida'!E420)</f>
        <v>11802</v>
      </c>
      <c r="F53" s="96">
        <f>IF('Datos Vida'!F420=0,"",'Datos Vida'!F420)</f>
        <v>2125</v>
      </c>
      <c r="G53" s="96" t="str">
        <f>IF('Datos Vida'!G420=0,"",'Datos Vida'!G420)</f>
        <v/>
      </c>
      <c r="H53" s="96">
        <f>IF('Datos Vida'!H420=0,"",'Datos Vida'!H420)</f>
        <v>23523</v>
      </c>
      <c r="I53" s="96">
        <f>IF('Datos Vida'!I420=0,"",'Datos Vida'!I420)</f>
        <v>10</v>
      </c>
      <c r="J53" s="96" t="str">
        <f>IF('Datos Vida'!J420=0,"",'Datos Vida'!J420)</f>
        <v/>
      </c>
      <c r="K53" s="96" t="str">
        <f>IF('Datos Vida'!K420=0,"",'Datos Vida'!K420)</f>
        <v/>
      </c>
      <c r="L53" s="96" t="str">
        <f>IF('Datos Vida'!L420=0,"",'Datos Vida'!L420)</f>
        <v/>
      </c>
      <c r="M53" s="96" t="str">
        <f>IF('Datos Vida'!M420=0,"",'Datos Vida'!M420)</f>
        <v/>
      </c>
      <c r="N53" s="96">
        <f>IF('Datos Vida'!N420=0,"",'Datos Vida'!N420)</f>
        <v>2167</v>
      </c>
      <c r="O53" s="96" t="str">
        <f>IF('Datos Vida'!O420=0,"",'Datos Vida'!O420)</f>
        <v/>
      </c>
      <c r="P53" s="96" t="str">
        <f>IF('Datos Vida'!P420=0,"",'Datos Vida'!P420)</f>
        <v/>
      </c>
      <c r="Q53" s="96" t="str">
        <f>IF('Datos Vida'!Q420=0,"",'Datos Vida'!Q420)</f>
        <v/>
      </c>
      <c r="R53" s="96" t="str">
        <f>IF('Datos Vida'!R420=0,"",'Datos Vida'!R420)</f>
        <v/>
      </c>
      <c r="S53" s="96" t="str">
        <f>IF('Datos Vida'!S420=0,"",'Datos Vida'!S420)</f>
        <v/>
      </c>
      <c r="T53" s="96" t="str">
        <f>IF('Datos Vida'!T420=0,"",'Datos Vida'!T420)</f>
        <v/>
      </c>
      <c r="U53" s="96" t="str">
        <f>IF('Datos Vida'!U420=0,"",'Datos Vida'!U420)</f>
        <v/>
      </c>
      <c r="V53" s="96" t="str">
        <f>IF('Datos Vida'!V420=0,"",'Datos Vida'!V420)</f>
        <v/>
      </c>
      <c r="W53" s="96" t="str">
        <f>IF('Datos Vida'!W420=0,"",'Datos Vida'!W420)</f>
        <v/>
      </c>
      <c r="X53" s="96" t="str">
        <f>IF('Datos Vida'!X420=0,"",'Datos Vida'!X420)</f>
        <v/>
      </c>
      <c r="Y53" s="96" t="str">
        <f>IF('Datos Vida'!Y420=0,"",'Datos Vida'!Y420)</f>
        <v/>
      </c>
      <c r="Z53" s="96">
        <f>IF('Datos Vida'!Z420=0,"",'Datos Vida'!Z420)</f>
        <v>1281</v>
      </c>
      <c r="AA53" s="96" t="str">
        <f>IF('Datos Vida'!AA420=0,"",'Datos Vida'!AA420)</f>
        <v/>
      </c>
      <c r="AB53" s="96" t="str">
        <f>IF('Datos Vida'!AB420=0,"",'Datos Vida'!AB420)</f>
        <v/>
      </c>
      <c r="AC53" s="96" t="str">
        <f>IF('Datos Vida'!AC420=0,"",'Datos Vida'!AC420)</f>
        <v/>
      </c>
      <c r="AD53" s="96" t="str">
        <f>IF('Datos Vida'!AD420=0,"",'Datos Vida'!AD420)</f>
        <v/>
      </c>
      <c r="AE53" s="96" t="str">
        <f>IF('Datos Vida'!AE420=0,"",'Datos Vida'!AE420)</f>
        <v/>
      </c>
      <c r="AF53" s="96" t="str">
        <f>IF('Datos Vida'!AF420=0,"",'Datos Vida'!AF420)</f>
        <v/>
      </c>
      <c r="AG53" s="96" t="str">
        <f>IF('Datos Vida'!AG420=0,"",'Datos Vida'!AG420)</f>
        <v/>
      </c>
      <c r="AH53" s="96">
        <f>IF('Datos Vida'!AH420=0,"",'Datos Vida'!AH420)</f>
        <v>148</v>
      </c>
      <c r="AI53" s="96" t="str">
        <f>IF('Datos Vida'!AI420=0,"",'Datos Vida'!AI420)</f>
        <v/>
      </c>
      <c r="AJ53" s="96" t="str">
        <f>IF('Datos Vida'!AJ420=0,"",'Datos Vida'!AJ420)</f>
        <v/>
      </c>
      <c r="AK53" s="96">
        <f>IF('Datos Vida'!AK420=0,"",'Datos Vida'!AK420)</f>
        <v>44022</v>
      </c>
      <c r="AL53" s="96" t="str">
        <f>IF('Datos Vida'!AL420=0,"",'Datos Vida'!AL420)</f>
        <v/>
      </c>
      <c r="AM53" s="96" t="str">
        <f>IF('Datos Vida'!AM420=0,"",'Datos Vida'!AM420)</f>
        <v/>
      </c>
      <c r="AN53" s="96" t="str">
        <f>IF('Datos Vida'!AN420=0,"",'Datos Vida'!AN420)</f>
        <v/>
      </c>
      <c r="AO53" s="96" t="str">
        <f>IF('Datos Vida'!AO420=0,"",'Datos Vida'!AO420)</f>
        <v/>
      </c>
      <c r="AP53" s="96" t="str">
        <f>IF('Datos Vida'!AP420=0,"",'Datos Vida'!AP420)</f>
        <v/>
      </c>
      <c r="AQ53" s="96">
        <f>'Datos Vida'!AQ420</f>
        <v>85078</v>
      </c>
      <c r="AR53" s="45"/>
      <c r="AS53" s="36">
        <f>'Datos Vida'!AS420</f>
        <v>43659</v>
      </c>
      <c r="AT53" s="60">
        <f t="shared" si="2"/>
        <v>0.9486932820266154</v>
      </c>
    </row>
    <row r="54" spans="2:46" x14ac:dyDescent="0.2">
      <c r="B54" s="25" t="str">
        <f>'Datos Vida'!B291</f>
        <v>310. Accidentes Personales</v>
      </c>
      <c r="C54" s="96" t="str">
        <f>IF('Datos Vida'!C421=0,"",'Datos Vida'!C421)</f>
        <v/>
      </c>
      <c r="D54" s="96" t="str">
        <f>IF('Datos Vida'!D421=0,"",'Datos Vida'!D421)</f>
        <v/>
      </c>
      <c r="E54" s="96">
        <f>IF('Datos Vida'!E421=0,"",'Datos Vida'!E421)</f>
        <v>18478</v>
      </c>
      <c r="F54" s="96">
        <f>IF('Datos Vida'!F421=0,"",'Datos Vida'!F421)</f>
        <v>1913</v>
      </c>
      <c r="G54" s="96">
        <f>IF('Datos Vida'!G421=0,"",'Datos Vida'!G421)</f>
        <v>8736</v>
      </c>
      <c r="H54" s="96">
        <f>IF('Datos Vida'!H421=0,"",'Datos Vida'!H421)</f>
        <v>27978</v>
      </c>
      <c r="I54" s="96" t="str">
        <f>IF('Datos Vida'!I421=0,"",'Datos Vida'!I421)</f>
        <v/>
      </c>
      <c r="J54" s="96" t="str">
        <f>IF('Datos Vida'!J421=0,"",'Datos Vida'!J421)</f>
        <v/>
      </c>
      <c r="K54" s="96">
        <f>IF('Datos Vida'!K421=0,"",'Datos Vida'!K421)</f>
        <v>5</v>
      </c>
      <c r="L54" s="96" t="str">
        <f>IF('Datos Vida'!L421=0,"",'Datos Vida'!L421)</f>
        <v/>
      </c>
      <c r="M54" s="96" t="str">
        <f>IF('Datos Vida'!M421=0,"",'Datos Vida'!M421)</f>
        <v/>
      </c>
      <c r="N54" s="96" t="str">
        <f>IF('Datos Vida'!N421=0,"",'Datos Vida'!N421)</f>
        <v/>
      </c>
      <c r="O54" s="96" t="str">
        <f>IF('Datos Vida'!O421=0,"",'Datos Vida'!O421)</f>
        <v/>
      </c>
      <c r="P54" s="96" t="str">
        <f>IF('Datos Vida'!P421=0,"",'Datos Vida'!P421)</f>
        <v/>
      </c>
      <c r="Q54" s="96" t="str">
        <f>IF('Datos Vida'!Q421=0,"",'Datos Vida'!Q421)</f>
        <v/>
      </c>
      <c r="R54" s="96">
        <f>IF('Datos Vida'!R421=0,"",'Datos Vida'!R421)</f>
        <v>9884</v>
      </c>
      <c r="S54" s="96" t="str">
        <f>IF('Datos Vida'!S421=0,"",'Datos Vida'!S421)</f>
        <v/>
      </c>
      <c r="T54" s="96" t="str">
        <f>IF('Datos Vida'!T421=0,"",'Datos Vida'!T421)</f>
        <v/>
      </c>
      <c r="U54" s="96" t="str">
        <f>IF('Datos Vida'!U421=0,"",'Datos Vida'!U421)</f>
        <v/>
      </c>
      <c r="V54" s="96" t="str">
        <f>IF('Datos Vida'!V421=0,"",'Datos Vida'!V421)</f>
        <v/>
      </c>
      <c r="W54" s="96" t="str">
        <f>IF('Datos Vida'!W421=0,"",'Datos Vida'!W421)</f>
        <v/>
      </c>
      <c r="X54" s="96" t="str">
        <f>IF('Datos Vida'!X421=0,"",'Datos Vida'!X421)</f>
        <v/>
      </c>
      <c r="Y54" s="96" t="str">
        <f>IF('Datos Vida'!Y421=0,"",'Datos Vida'!Y421)</f>
        <v/>
      </c>
      <c r="Z54" s="96">
        <f>IF('Datos Vida'!Z421=0,"",'Datos Vida'!Z421)</f>
        <v>16892</v>
      </c>
      <c r="AA54" s="96" t="str">
        <f>IF('Datos Vida'!AA421=0,"",'Datos Vida'!AA421)</f>
        <v/>
      </c>
      <c r="AB54" s="96" t="str">
        <f>IF('Datos Vida'!AB421=0,"",'Datos Vida'!AB421)</f>
        <v/>
      </c>
      <c r="AC54" s="96" t="str">
        <f>IF('Datos Vida'!AC421=0,"",'Datos Vida'!AC421)</f>
        <v/>
      </c>
      <c r="AD54" s="96" t="str">
        <f>IF('Datos Vida'!AD421=0,"",'Datos Vida'!AD421)</f>
        <v/>
      </c>
      <c r="AE54" s="96" t="str">
        <f>IF('Datos Vida'!AE421=0,"",'Datos Vida'!AE421)</f>
        <v/>
      </c>
      <c r="AF54" s="96" t="str">
        <f>IF('Datos Vida'!AF421=0,"",'Datos Vida'!AF421)</f>
        <v/>
      </c>
      <c r="AG54" s="96">
        <f>IF('Datos Vida'!AG421=0,"",'Datos Vida'!AG421)</f>
        <v>7</v>
      </c>
      <c r="AH54" s="96" t="str">
        <f>IF('Datos Vida'!AH421=0,"",'Datos Vida'!AH421)</f>
        <v/>
      </c>
      <c r="AI54" s="96" t="str">
        <f>IF('Datos Vida'!AI421=0,"",'Datos Vida'!AI421)</f>
        <v/>
      </c>
      <c r="AJ54" s="96" t="str">
        <f>IF('Datos Vida'!AJ421=0,"",'Datos Vida'!AJ421)</f>
        <v/>
      </c>
      <c r="AK54" s="96">
        <f>IF('Datos Vida'!AK421=0,"",'Datos Vida'!AK421)</f>
        <v>33666</v>
      </c>
      <c r="AL54" s="96" t="str">
        <f>IF('Datos Vida'!AL421=0,"",'Datos Vida'!AL421)</f>
        <v/>
      </c>
      <c r="AM54" s="96" t="str">
        <f>IF('Datos Vida'!AM421=0,"",'Datos Vida'!AM421)</f>
        <v/>
      </c>
      <c r="AN54" s="96" t="str">
        <f>IF('Datos Vida'!AN421=0,"",'Datos Vida'!AN421)</f>
        <v/>
      </c>
      <c r="AO54" s="96" t="str">
        <f>IF('Datos Vida'!AO421=0,"",'Datos Vida'!AO421)</f>
        <v/>
      </c>
      <c r="AP54" s="96" t="str">
        <f>IF('Datos Vida'!AP421=0,"",'Datos Vida'!AP421)</f>
        <v/>
      </c>
      <c r="AQ54" s="96">
        <f>'Datos Vida'!AQ421</f>
        <v>117559</v>
      </c>
      <c r="AR54" s="45"/>
      <c r="AS54" s="36">
        <f>'Datos Vida'!AS421</f>
        <v>108240</v>
      </c>
      <c r="AT54" s="60">
        <f t="shared" si="2"/>
        <v>8.6095713229859649E-2</v>
      </c>
    </row>
    <row r="55" spans="2:46" x14ac:dyDescent="0.2">
      <c r="B55" s="25" t="str">
        <f>'Datos Vida'!B292</f>
        <v>311. Asistencia</v>
      </c>
      <c r="C55" s="96" t="str">
        <f>IF('Datos Vida'!C422=0,"",'Datos Vida'!C422)</f>
        <v/>
      </c>
      <c r="D55" s="96" t="str">
        <f>IF('Datos Vida'!D422=0,"",'Datos Vida'!D422)</f>
        <v/>
      </c>
      <c r="E55" s="96">
        <f>IF('Datos Vida'!E422=0,"",'Datos Vida'!E422)</f>
        <v>17418</v>
      </c>
      <c r="F55" s="96">
        <f>IF('Datos Vida'!F422=0,"",'Datos Vida'!F422)</f>
        <v>45</v>
      </c>
      <c r="G55" s="96" t="str">
        <f>IF('Datos Vida'!G422=0,"",'Datos Vida'!G422)</f>
        <v/>
      </c>
      <c r="H55" s="96" t="str">
        <f>IF('Datos Vida'!H422=0,"",'Datos Vida'!H422)</f>
        <v/>
      </c>
      <c r="I55" s="96" t="str">
        <f>IF('Datos Vida'!I422=0,"",'Datos Vida'!I422)</f>
        <v/>
      </c>
      <c r="J55" s="96" t="str">
        <f>IF('Datos Vida'!J422=0,"",'Datos Vida'!J422)</f>
        <v/>
      </c>
      <c r="K55" s="96" t="str">
        <f>IF('Datos Vida'!K422=0,"",'Datos Vida'!K422)</f>
        <v/>
      </c>
      <c r="L55" s="96" t="str">
        <f>IF('Datos Vida'!L422=0,"",'Datos Vida'!L422)</f>
        <v/>
      </c>
      <c r="M55" s="96" t="str">
        <f>IF('Datos Vida'!M422=0,"",'Datos Vida'!M422)</f>
        <v/>
      </c>
      <c r="N55" s="96" t="str">
        <f>IF('Datos Vida'!N422=0,"",'Datos Vida'!N422)</f>
        <v/>
      </c>
      <c r="O55" s="96" t="str">
        <f>IF('Datos Vida'!O422=0,"",'Datos Vida'!O422)</f>
        <v/>
      </c>
      <c r="P55" s="96" t="str">
        <f>IF('Datos Vida'!P422=0,"",'Datos Vida'!P422)</f>
        <v/>
      </c>
      <c r="Q55" s="96" t="str">
        <f>IF('Datos Vida'!Q422=0,"",'Datos Vida'!Q422)</f>
        <v/>
      </c>
      <c r="R55" s="96" t="str">
        <f>IF('Datos Vida'!R422=0,"",'Datos Vida'!R422)</f>
        <v/>
      </c>
      <c r="S55" s="96" t="str">
        <f>IF('Datos Vida'!S422=0,"",'Datos Vida'!S422)</f>
        <v/>
      </c>
      <c r="T55" s="96" t="str">
        <f>IF('Datos Vida'!T422=0,"",'Datos Vida'!T422)</f>
        <v/>
      </c>
      <c r="U55" s="96" t="str">
        <f>IF('Datos Vida'!U422=0,"",'Datos Vida'!U422)</f>
        <v/>
      </c>
      <c r="V55" s="96" t="str">
        <f>IF('Datos Vida'!V422=0,"",'Datos Vida'!V422)</f>
        <v/>
      </c>
      <c r="W55" s="96" t="str">
        <f>IF('Datos Vida'!W422=0,"",'Datos Vida'!W422)</f>
        <v/>
      </c>
      <c r="X55" s="96" t="str">
        <f>IF('Datos Vida'!X422=0,"",'Datos Vida'!X422)</f>
        <v/>
      </c>
      <c r="Y55" s="96" t="str">
        <f>IF('Datos Vida'!Y422=0,"",'Datos Vida'!Y422)</f>
        <v/>
      </c>
      <c r="Z55" s="96" t="str">
        <f>IF('Datos Vida'!Z422=0,"",'Datos Vida'!Z422)</f>
        <v/>
      </c>
      <c r="AA55" s="96" t="str">
        <f>IF('Datos Vida'!AA422=0,"",'Datos Vida'!AA422)</f>
        <v/>
      </c>
      <c r="AB55" s="96" t="str">
        <f>IF('Datos Vida'!AB422=0,"",'Datos Vida'!AB422)</f>
        <v/>
      </c>
      <c r="AC55" s="96" t="str">
        <f>IF('Datos Vida'!AC422=0,"",'Datos Vida'!AC422)</f>
        <v/>
      </c>
      <c r="AD55" s="96" t="str">
        <f>IF('Datos Vida'!AD422=0,"",'Datos Vida'!AD422)</f>
        <v/>
      </c>
      <c r="AE55" s="96" t="str">
        <f>IF('Datos Vida'!AE422=0,"",'Datos Vida'!AE422)</f>
        <v/>
      </c>
      <c r="AF55" s="96" t="str">
        <f>IF('Datos Vida'!AF422=0,"",'Datos Vida'!AF422)</f>
        <v/>
      </c>
      <c r="AG55" s="96" t="str">
        <f>IF('Datos Vida'!AG422=0,"",'Datos Vida'!AG422)</f>
        <v/>
      </c>
      <c r="AH55" s="96" t="str">
        <f>IF('Datos Vida'!AH422=0,"",'Datos Vida'!AH422)</f>
        <v/>
      </c>
      <c r="AI55" s="96" t="str">
        <f>IF('Datos Vida'!AI422=0,"",'Datos Vida'!AI422)</f>
        <v/>
      </c>
      <c r="AJ55" s="96" t="str">
        <f>IF('Datos Vida'!AJ422=0,"",'Datos Vida'!AJ422)</f>
        <v/>
      </c>
      <c r="AK55" s="96">
        <f>IF('Datos Vida'!AK422=0,"",'Datos Vida'!AK422)</f>
        <v>2967</v>
      </c>
      <c r="AL55" s="96" t="str">
        <f>IF('Datos Vida'!AL422=0,"",'Datos Vida'!AL422)</f>
        <v/>
      </c>
      <c r="AM55" s="96" t="str">
        <f>IF('Datos Vida'!AM422=0,"",'Datos Vida'!AM422)</f>
        <v/>
      </c>
      <c r="AN55" s="96" t="str">
        <f>IF('Datos Vida'!AN422=0,"",'Datos Vida'!AN422)</f>
        <v/>
      </c>
      <c r="AO55" s="96" t="str">
        <f>IF('Datos Vida'!AO422=0,"",'Datos Vida'!AO422)</f>
        <v/>
      </c>
      <c r="AP55" s="96" t="str">
        <f>IF('Datos Vida'!AP422=0,"",'Datos Vida'!AP422)</f>
        <v/>
      </c>
      <c r="AQ55" s="96">
        <f>'Datos Vida'!AQ422</f>
        <v>20430</v>
      </c>
      <c r="AR55" s="45"/>
      <c r="AS55" s="36">
        <f>'Datos Vida'!AS422</f>
        <v>27295</v>
      </c>
      <c r="AT55" s="60">
        <f t="shared" si="2"/>
        <v>-0.25151126579959704</v>
      </c>
    </row>
    <row r="56" spans="2:46" x14ac:dyDescent="0.2">
      <c r="B56" s="25" t="str">
        <f>'Datos Vida'!B293</f>
        <v>312. Desgravamen Hipotecario</v>
      </c>
      <c r="C56" s="96" t="str">
        <f>IF('Datos Vida'!C423=0,"",'Datos Vida'!C423)</f>
        <v/>
      </c>
      <c r="D56" s="96" t="str">
        <f>IF('Datos Vida'!D423=0,"",'Datos Vida'!D423)</f>
        <v/>
      </c>
      <c r="E56" s="96">
        <f>IF('Datos Vida'!E423=0,"",'Datos Vida'!E423)</f>
        <v>7</v>
      </c>
      <c r="F56" s="96">
        <f>IF('Datos Vida'!F423=0,"",'Datos Vida'!F423)</f>
        <v>167</v>
      </c>
      <c r="G56" s="96" t="str">
        <f>IF('Datos Vida'!G423=0,"",'Datos Vida'!G423)</f>
        <v/>
      </c>
      <c r="H56" s="96">
        <f>IF('Datos Vida'!H423=0,"",'Datos Vida'!H423)</f>
        <v>198</v>
      </c>
      <c r="I56" s="96" t="str">
        <f>IF('Datos Vida'!I423=0,"",'Datos Vida'!I423)</f>
        <v/>
      </c>
      <c r="J56" s="96" t="str">
        <f>IF('Datos Vida'!J423=0,"",'Datos Vida'!J423)</f>
        <v/>
      </c>
      <c r="K56" s="96" t="str">
        <f>IF('Datos Vida'!K423=0,"",'Datos Vida'!K423)</f>
        <v/>
      </c>
      <c r="L56" s="96" t="str">
        <f>IF('Datos Vida'!L423=0,"",'Datos Vida'!L423)</f>
        <v/>
      </c>
      <c r="M56" s="96" t="str">
        <f>IF('Datos Vida'!M423=0,"",'Datos Vida'!M423)</f>
        <v/>
      </c>
      <c r="N56" s="96" t="str">
        <f>IF('Datos Vida'!N423=0,"",'Datos Vida'!N423)</f>
        <v/>
      </c>
      <c r="O56" s="96" t="str">
        <f>IF('Datos Vida'!O423=0,"",'Datos Vida'!O423)</f>
        <v/>
      </c>
      <c r="P56" s="96" t="str">
        <f>IF('Datos Vida'!P423=0,"",'Datos Vida'!P423)</f>
        <v/>
      </c>
      <c r="Q56" s="96" t="str">
        <f>IF('Datos Vida'!Q423=0,"",'Datos Vida'!Q423)</f>
        <v/>
      </c>
      <c r="R56" s="96" t="str">
        <f>IF('Datos Vida'!R423=0,"",'Datos Vida'!R423)</f>
        <v/>
      </c>
      <c r="S56" s="96" t="str">
        <f>IF('Datos Vida'!S423=0,"",'Datos Vida'!S423)</f>
        <v/>
      </c>
      <c r="T56" s="96" t="str">
        <f>IF('Datos Vida'!T423=0,"",'Datos Vida'!T423)</f>
        <v/>
      </c>
      <c r="U56" s="96" t="str">
        <f>IF('Datos Vida'!U423=0,"",'Datos Vida'!U423)</f>
        <v/>
      </c>
      <c r="V56" s="96" t="str">
        <f>IF('Datos Vida'!V423=0,"",'Datos Vida'!V423)</f>
        <v/>
      </c>
      <c r="W56" s="96" t="str">
        <f>IF('Datos Vida'!W423=0,"",'Datos Vida'!W423)</f>
        <v/>
      </c>
      <c r="X56" s="96" t="str">
        <f>IF('Datos Vida'!X423=0,"",'Datos Vida'!X423)</f>
        <v/>
      </c>
      <c r="Y56" s="96" t="str">
        <f>IF('Datos Vida'!Y423=0,"",'Datos Vida'!Y423)</f>
        <v/>
      </c>
      <c r="Z56" s="96" t="str">
        <f>IF('Datos Vida'!Z423=0,"",'Datos Vida'!Z423)</f>
        <v/>
      </c>
      <c r="AA56" s="96" t="str">
        <f>IF('Datos Vida'!AA423=0,"",'Datos Vida'!AA423)</f>
        <v/>
      </c>
      <c r="AB56" s="96" t="str">
        <f>IF('Datos Vida'!AB423=0,"",'Datos Vida'!AB423)</f>
        <v/>
      </c>
      <c r="AC56" s="96" t="str">
        <f>IF('Datos Vida'!AC423=0,"",'Datos Vida'!AC423)</f>
        <v/>
      </c>
      <c r="AD56" s="96" t="str">
        <f>IF('Datos Vida'!AD423=0,"",'Datos Vida'!AD423)</f>
        <v/>
      </c>
      <c r="AE56" s="96" t="str">
        <f>IF('Datos Vida'!AE423=0,"",'Datos Vida'!AE423)</f>
        <v/>
      </c>
      <c r="AF56" s="96">
        <f>IF('Datos Vida'!AF423=0,"",'Datos Vida'!AF423)</f>
        <v>2</v>
      </c>
      <c r="AG56" s="96" t="str">
        <f>IF('Datos Vida'!AG423=0,"",'Datos Vida'!AG423)</f>
        <v/>
      </c>
      <c r="AH56" s="96" t="str">
        <f>IF('Datos Vida'!AH423=0,"",'Datos Vida'!AH423)</f>
        <v/>
      </c>
      <c r="AI56" s="96" t="str">
        <f>IF('Datos Vida'!AI423=0,"",'Datos Vida'!AI423)</f>
        <v/>
      </c>
      <c r="AJ56" s="96" t="str">
        <f>IF('Datos Vida'!AJ423=0,"",'Datos Vida'!AJ423)</f>
        <v/>
      </c>
      <c r="AK56" s="96" t="str">
        <f>IF('Datos Vida'!AK423=0,"",'Datos Vida'!AK423)</f>
        <v/>
      </c>
      <c r="AL56" s="96" t="str">
        <f>IF('Datos Vida'!AL423=0,"",'Datos Vida'!AL423)</f>
        <v/>
      </c>
      <c r="AM56" s="96" t="str">
        <f>IF('Datos Vida'!AM423=0,"",'Datos Vida'!AM423)</f>
        <v/>
      </c>
      <c r="AN56" s="96" t="str">
        <f>IF('Datos Vida'!AN423=0,"",'Datos Vida'!AN423)</f>
        <v/>
      </c>
      <c r="AO56" s="96" t="str">
        <f>IF('Datos Vida'!AO423=0,"",'Datos Vida'!AO423)</f>
        <v/>
      </c>
      <c r="AP56" s="96" t="str">
        <f>IF('Datos Vida'!AP423=0,"",'Datos Vida'!AP423)</f>
        <v/>
      </c>
      <c r="AQ56" s="96">
        <f>'Datos Vida'!AQ423</f>
        <v>374</v>
      </c>
      <c r="AR56" s="45"/>
      <c r="AS56" s="36">
        <f>'Datos Vida'!AS423</f>
        <v>1114</v>
      </c>
      <c r="AT56" s="60">
        <f t="shared" si="2"/>
        <v>-0.6642728904847397</v>
      </c>
    </row>
    <row r="57" spans="2:46" x14ac:dyDescent="0.2">
      <c r="B57" s="25" t="str">
        <f>'Datos Vida'!B294</f>
        <v>313. Desgravamen Consumos y Otros</v>
      </c>
      <c r="C57" s="96" t="str">
        <f>IF('Datos Vida'!C424=0,"",'Datos Vida'!C424)</f>
        <v/>
      </c>
      <c r="D57" s="96" t="str">
        <f>IF('Datos Vida'!D424=0,"",'Datos Vida'!D424)</f>
        <v/>
      </c>
      <c r="E57" s="96" t="str">
        <f>IF('Datos Vida'!E424=0,"",'Datos Vida'!E424)</f>
        <v/>
      </c>
      <c r="F57" s="96">
        <f>IF('Datos Vida'!F424=0,"",'Datos Vida'!F424)</f>
        <v>18963</v>
      </c>
      <c r="G57" s="96">
        <f>IF('Datos Vida'!G424=0,"",'Datos Vida'!G424)</f>
        <v>1</v>
      </c>
      <c r="H57" s="96">
        <f>IF('Datos Vida'!H424=0,"",'Datos Vida'!H424)</f>
        <v>34</v>
      </c>
      <c r="I57" s="96" t="str">
        <f>IF('Datos Vida'!I424=0,"",'Datos Vida'!I424)</f>
        <v/>
      </c>
      <c r="J57" s="96" t="str">
        <f>IF('Datos Vida'!J424=0,"",'Datos Vida'!J424)</f>
        <v/>
      </c>
      <c r="K57" s="96">
        <f>IF('Datos Vida'!K424=0,"",'Datos Vida'!K424)</f>
        <v>12</v>
      </c>
      <c r="L57" s="96" t="str">
        <f>IF('Datos Vida'!L424=0,"",'Datos Vida'!L424)</f>
        <v/>
      </c>
      <c r="M57" s="96" t="str">
        <f>IF('Datos Vida'!M424=0,"",'Datos Vida'!M424)</f>
        <v/>
      </c>
      <c r="N57" s="96" t="str">
        <f>IF('Datos Vida'!N424=0,"",'Datos Vida'!N424)</f>
        <v/>
      </c>
      <c r="O57" s="96" t="str">
        <f>IF('Datos Vida'!O424=0,"",'Datos Vida'!O424)</f>
        <v/>
      </c>
      <c r="P57" s="96" t="str">
        <f>IF('Datos Vida'!P424=0,"",'Datos Vida'!P424)</f>
        <v/>
      </c>
      <c r="Q57" s="96" t="str">
        <f>IF('Datos Vida'!Q424=0,"",'Datos Vida'!Q424)</f>
        <v/>
      </c>
      <c r="R57" s="96" t="str">
        <f>IF('Datos Vida'!R424=0,"",'Datos Vida'!R424)</f>
        <v/>
      </c>
      <c r="S57" s="96" t="str">
        <f>IF('Datos Vida'!S424=0,"",'Datos Vida'!S424)</f>
        <v/>
      </c>
      <c r="T57" s="96" t="str">
        <f>IF('Datos Vida'!T424=0,"",'Datos Vida'!T424)</f>
        <v/>
      </c>
      <c r="U57" s="96">
        <f>IF('Datos Vida'!U424=0,"",'Datos Vida'!U424)</f>
        <v>7</v>
      </c>
      <c r="V57" s="96" t="str">
        <f>IF('Datos Vida'!V424=0,"",'Datos Vida'!V424)</f>
        <v/>
      </c>
      <c r="W57" s="96" t="str">
        <f>IF('Datos Vida'!W424=0,"",'Datos Vida'!W424)</f>
        <v/>
      </c>
      <c r="X57" s="96" t="str">
        <f>IF('Datos Vida'!X424=0,"",'Datos Vida'!X424)</f>
        <v/>
      </c>
      <c r="Y57" s="96" t="str">
        <f>IF('Datos Vida'!Y424=0,"",'Datos Vida'!Y424)</f>
        <v/>
      </c>
      <c r="Z57" s="96" t="str">
        <f>IF('Datos Vida'!Z424=0,"",'Datos Vida'!Z424)</f>
        <v/>
      </c>
      <c r="AA57" s="96" t="str">
        <f>IF('Datos Vida'!AA424=0,"",'Datos Vida'!AA424)</f>
        <v/>
      </c>
      <c r="AB57" s="96" t="str">
        <f>IF('Datos Vida'!AB424=0,"",'Datos Vida'!AB424)</f>
        <v/>
      </c>
      <c r="AC57" s="96" t="str">
        <f>IF('Datos Vida'!AC424=0,"",'Datos Vida'!AC424)</f>
        <v/>
      </c>
      <c r="AD57" s="96" t="str">
        <f>IF('Datos Vida'!AD424=0,"",'Datos Vida'!AD424)</f>
        <v/>
      </c>
      <c r="AE57" s="96" t="str">
        <f>IF('Datos Vida'!AE424=0,"",'Datos Vida'!AE424)</f>
        <v/>
      </c>
      <c r="AF57" s="96" t="str">
        <f>IF('Datos Vida'!AF424=0,"",'Datos Vida'!AF424)</f>
        <v/>
      </c>
      <c r="AG57" s="96">
        <f>IF('Datos Vida'!AG424=0,"",'Datos Vida'!AG424)</f>
        <v>76</v>
      </c>
      <c r="AH57" s="96" t="str">
        <f>IF('Datos Vida'!AH424=0,"",'Datos Vida'!AH424)</f>
        <v/>
      </c>
      <c r="AI57" s="96" t="str">
        <f>IF('Datos Vida'!AI424=0,"",'Datos Vida'!AI424)</f>
        <v/>
      </c>
      <c r="AJ57" s="96" t="str">
        <f>IF('Datos Vida'!AJ424=0,"",'Datos Vida'!AJ424)</f>
        <v/>
      </c>
      <c r="AK57" s="96" t="str">
        <f>IF('Datos Vida'!AK424=0,"",'Datos Vida'!AK424)</f>
        <v/>
      </c>
      <c r="AL57" s="96" t="str">
        <f>IF('Datos Vida'!AL424=0,"",'Datos Vida'!AL424)</f>
        <v/>
      </c>
      <c r="AM57" s="96" t="str">
        <f>IF('Datos Vida'!AM424=0,"",'Datos Vida'!AM424)</f>
        <v/>
      </c>
      <c r="AN57" s="96" t="str">
        <f>IF('Datos Vida'!AN424=0,"",'Datos Vida'!AN424)</f>
        <v/>
      </c>
      <c r="AO57" s="96" t="str">
        <f>IF('Datos Vida'!AO424=0,"",'Datos Vida'!AO424)</f>
        <v/>
      </c>
      <c r="AP57" s="96" t="str">
        <f>IF('Datos Vida'!AP424=0,"",'Datos Vida'!AP424)</f>
        <v/>
      </c>
      <c r="AQ57" s="96">
        <f>'Datos Vida'!AQ424</f>
        <v>19093</v>
      </c>
      <c r="AR57" s="45"/>
      <c r="AS57" s="36">
        <f>'Datos Vida'!AS424</f>
        <v>38676</v>
      </c>
      <c r="AT57" s="60">
        <f t="shared" si="2"/>
        <v>-0.50633467783638431</v>
      </c>
    </row>
    <row r="58" spans="2:46" x14ac:dyDescent="0.2">
      <c r="B58" s="25" t="str">
        <f>'Datos Vida'!B295</f>
        <v>314. SOAP</v>
      </c>
      <c r="C58" s="96" t="str">
        <f>IF('Datos Vida'!C425=0,"",'Datos Vida'!C425)</f>
        <v/>
      </c>
      <c r="D58" s="96" t="str">
        <f>IF('Datos Vida'!D425=0,"",'Datos Vida'!D425)</f>
        <v/>
      </c>
      <c r="E58" s="96" t="str">
        <f>IF('Datos Vida'!E425=0,"",'Datos Vida'!E425)</f>
        <v/>
      </c>
      <c r="F58" s="96" t="str">
        <f>IF('Datos Vida'!F425=0,"",'Datos Vida'!F425)</f>
        <v/>
      </c>
      <c r="G58" s="96" t="str">
        <f>IF('Datos Vida'!G425=0,"",'Datos Vida'!G425)</f>
        <v/>
      </c>
      <c r="H58" s="96" t="str">
        <f>IF('Datos Vida'!H425=0,"",'Datos Vida'!H425)</f>
        <v/>
      </c>
      <c r="I58" s="96" t="str">
        <f>IF('Datos Vida'!I425=0,"",'Datos Vida'!I425)</f>
        <v/>
      </c>
      <c r="J58" s="96" t="str">
        <f>IF('Datos Vida'!J425=0,"",'Datos Vida'!J425)</f>
        <v/>
      </c>
      <c r="K58" s="96" t="str">
        <f>IF('Datos Vida'!K425=0,"",'Datos Vida'!K425)</f>
        <v/>
      </c>
      <c r="L58" s="96" t="str">
        <f>IF('Datos Vida'!L425=0,"",'Datos Vida'!L425)</f>
        <v/>
      </c>
      <c r="M58" s="96" t="str">
        <f>IF('Datos Vida'!M425=0,"",'Datos Vida'!M425)</f>
        <v/>
      </c>
      <c r="N58" s="96" t="str">
        <f>IF('Datos Vida'!N425=0,"",'Datos Vida'!N425)</f>
        <v/>
      </c>
      <c r="O58" s="96" t="str">
        <f>IF('Datos Vida'!O425=0,"",'Datos Vida'!O425)</f>
        <v/>
      </c>
      <c r="P58" s="96" t="str">
        <f>IF('Datos Vida'!P425=0,"",'Datos Vida'!P425)</f>
        <v/>
      </c>
      <c r="Q58" s="96" t="str">
        <f>IF('Datos Vida'!Q425=0,"",'Datos Vida'!Q425)</f>
        <v/>
      </c>
      <c r="R58" s="96" t="str">
        <f>IF('Datos Vida'!R425=0,"",'Datos Vida'!R425)</f>
        <v/>
      </c>
      <c r="S58" s="96" t="str">
        <f>IF('Datos Vida'!S425=0,"",'Datos Vida'!S425)</f>
        <v/>
      </c>
      <c r="T58" s="96" t="str">
        <f>IF('Datos Vida'!T425=0,"",'Datos Vida'!T425)</f>
        <v/>
      </c>
      <c r="U58" s="96" t="str">
        <f>IF('Datos Vida'!U425=0,"",'Datos Vida'!U425)</f>
        <v/>
      </c>
      <c r="V58" s="96" t="str">
        <f>IF('Datos Vida'!V425=0,"",'Datos Vida'!V425)</f>
        <v/>
      </c>
      <c r="W58" s="96" t="str">
        <f>IF('Datos Vida'!W425=0,"",'Datos Vida'!W425)</f>
        <v/>
      </c>
      <c r="X58" s="96" t="str">
        <f>IF('Datos Vida'!X425=0,"",'Datos Vida'!X425)</f>
        <v/>
      </c>
      <c r="Y58" s="96" t="str">
        <f>IF('Datos Vida'!Y425=0,"",'Datos Vida'!Y425)</f>
        <v/>
      </c>
      <c r="Z58" s="96" t="str">
        <f>IF('Datos Vida'!Z425=0,"",'Datos Vida'!Z425)</f>
        <v/>
      </c>
      <c r="AA58" s="96" t="str">
        <f>IF('Datos Vida'!AA425=0,"",'Datos Vida'!AA425)</f>
        <v/>
      </c>
      <c r="AB58" s="96" t="str">
        <f>IF('Datos Vida'!AB425=0,"",'Datos Vida'!AB425)</f>
        <v/>
      </c>
      <c r="AC58" s="96" t="str">
        <f>IF('Datos Vida'!AC425=0,"",'Datos Vida'!AC425)</f>
        <v/>
      </c>
      <c r="AD58" s="96" t="str">
        <f>IF('Datos Vida'!AD425=0,"",'Datos Vida'!AD425)</f>
        <v/>
      </c>
      <c r="AE58" s="96" t="str">
        <f>IF('Datos Vida'!AE425=0,"",'Datos Vida'!AE425)</f>
        <v/>
      </c>
      <c r="AF58" s="96" t="str">
        <f>IF('Datos Vida'!AF425=0,"",'Datos Vida'!AF425)</f>
        <v/>
      </c>
      <c r="AG58" s="96" t="str">
        <f>IF('Datos Vida'!AG425=0,"",'Datos Vida'!AG425)</f>
        <v/>
      </c>
      <c r="AH58" s="96" t="str">
        <f>IF('Datos Vida'!AH425=0,"",'Datos Vida'!AH425)</f>
        <v/>
      </c>
      <c r="AI58" s="96" t="str">
        <f>IF('Datos Vida'!AI425=0,"",'Datos Vida'!AI425)</f>
        <v/>
      </c>
      <c r="AJ58" s="96" t="str">
        <f>IF('Datos Vida'!AJ425=0,"",'Datos Vida'!AJ425)</f>
        <v/>
      </c>
      <c r="AK58" s="96" t="str">
        <f>IF('Datos Vida'!AK425=0,"",'Datos Vida'!AK425)</f>
        <v/>
      </c>
      <c r="AL58" s="96" t="str">
        <f>IF('Datos Vida'!AL425=0,"",'Datos Vida'!AL425)</f>
        <v/>
      </c>
      <c r="AM58" s="96" t="str">
        <f>IF('Datos Vida'!AM425=0,"",'Datos Vida'!AM425)</f>
        <v/>
      </c>
      <c r="AN58" s="96" t="str">
        <f>IF('Datos Vida'!AN425=0,"",'Datos Vida'!AN425)</f>
        <v/>
      </c>
      <c r="AO58" s="96" t="str">
        <f>IF('Datos Vida'!AO425=0,"",'Datos Vida'!AO425)</f>
        <v/>
      </c>
      <c r="AP58" s="96" t="str">
        <f>IF('Datos Vida'!AP425=0,"",'Datos Vida'!AP425)</f>
        <v/>
      </c>
      <c r="AQ58" s="96">
        <f>'Datos Vida'!AQ425</f>
        <v>0</v>
      </c>
      <c r="AR58" s="45"/>
      <c r="AS58" s="36">
        <f>'Datos Vida'!AS425</f>
        <v>0</v>
      </c>
      <c r="AT58" s="60" t="str">
        <f t="shared" si="2"/>
        <v/>
      </c>
    </row>
    <row r="59" spans="2:46" x14ac:dyDescent="0.2">
      <c r="B59" s="25" t="str">
        <f>'Datos Vida'!B296</f>
        <v>350. Otros</v>
      </c>
      <c r="C59" s="96" t="str">
        <f>IF('Datos Vida'!C426=0,"",'Datos Vida'!C426)</f>
        <v/>
      </c>
      <c r="D59" s="96" t="str">
        <f>IF('Datos Vida'!D426=0,"",'Datos Vida'!D426)</f>
        <v/>
      </c>
      <c r="E59" s="96" t="str">
        <f>IF('Datos Vida'!E426=0,"",'Datos Vida'!E426)</f>
        <v/>
      </c>
      <c r="F59" s="96" t="str">
        <f>IF('Datos Vida'!F426=0,"",'Datos Vida'!F426)</f>
        <v/>
      </c>
      <c r="G59" s="96" t="str">
        <f>IF('Datos Vida'!G426=0,"",'Datos Vida'!G426)</f>
        <v/>
      </c>
      <c r="H59" s="96" t="str">
        <f>IF('Datos Vida'!H426=0,"",'Datos Vida'!H426)</f>
        <v/>
      </c>
      <c r="I59" s="96" t="str">
        <f>IF('Datos Vida'!I426=0,"",'Datos Vida'!I426)</f>
        <v/>
      </c>
      <c r="J59" s="96" t="str">
        <f>IF('Datos Vida'!J426=0,"",'Datos Vida'!J426)</f>
        <v/>
      </c>
      <c r="K59" s="96" t="str">
        <f>IF('Datos Vida'!K426=0,"",'Datos Vida'!K426)</f>
        <v/>
      </c>
      <c r="L59" s="96" t="str">
        <f>IF('Datos Vida'!L426=0,"",'Datos Vida'!L426)</f>
        <v/>
      </c>
      <c r="M59" s="96" t="str">
        <f>IF('Datos Vida'!M426=0,"",'Datos Vida'!M426)</f>
        <v/>
      </c>
      <c r="N59" s="96" t="str">
        <f>IF('Datos Vida'!N426=0,"",'Datos Vida'!N426)</f>
        <v/>
      </c>
      <c r="O59" s="96" t="str">
        <f>IF('Datos Vida'!O426=0,"",'Datos Vida'!O426)</f>
        <v/>
      </c>
      <c r="P59" s="96" t="str">
        <f>IF('Datos Vida'!P426=0,"",'Datos Vida'!P426)</f>
        <v/>
      </c>
      <c r="Q59" s="96" t="str">
        <f>IF('Datos Vida'!Q426=0,"",'Datos Vida'!Q426)</f>
        <v/>
      </c>
      <c r="R59" s="96" t="str">
        <f>IF('Datos Vida'!R426=0,"",'Datos Vida'!R426)</f>
        <v/>
      </c>
      <c r="S59" s="96" t="str">
        <f>IF('Datos Vida'!S426=0,"",'Datos Vida'!S426)</f>
        <v/>
      </c>
      <c r="T59" s="96" t="str">
        <f>IF('Datos Vida'!T426=0,"",'Datos Vida'!T426)</f>
        <v/>
      </c>
      <c r="U59" s="96" t="str">
        <f>IF('Datos Vida'!U426=0,"",'Datos Vida'!U426)</f>
        <v/>
      </c>
      <c r="V59" s="96" t="str">
        <f>IF('Datos Vida'!V426=0,"",'Datos Vida'!V426)</f>
        <v/>
      </c>
      <c r="W59" s="96" t="str">
        <f>IF('Datos Vida'!W426=0,"",'Datos Vida'!W426)</f>
        <v/>
      </c>
      <c r="X59" s="96" t="str">
        <f>IF('Datos Vida'!X426=0,"",'Datos Vida'!X426)</f>
        <v/>
      </c>
      <c r="Y59" s="96" t="str">
        <f>IF('Datos Vida'!Y426=0,"",'Datos Vida'!Y426)</f>
        <v/>
      </c>
      <c r="Z59" s="96" t="str">
        <f>IF('Datos Vida'!Z426=0,"",'Datos Vida'!Z426)</f>
        <v/>
      </c>
      <c r="AA59" s="96" t="str">
        <f>IF('Datos Vida'!AA426=0,"",'Datos Vida'!AA426)</f>
        <v/>
      </c>
      <c r="AB59" s="96" t="str">
        <f>IF('Datos Vida'!AB426=0,"",'Datos Vida'!AB426)</f>
        <v/>
      </c>
      <c r="AC59" s="96" t="str">
        <f>IF('Datos Vida'!AC426=0,"",'Datos Vida'!AC426)</f>
        <v/>
      </c>
      <c r="AD59" s="96" t="str">
        <f>IF('Datos Vida'!AD426=0,"",'Datos Vida'!AD426)</f>
        <v/>
      </c>
      <c r="AE59" s="96" t="str">
        <f>IF('Datos Vida'!AE426=0,"",'Datos Vida'!AE426)</f>
        <v/>
      </c>
      <c r="AF59" s="96" t="str">
        <f>IF('Datos Vida'!AF426=0,"",'Datos Vida'!AF426)</f>
        <v/>
      </c>
      <c r="AG59" s="96" t="str">
        <f>IF('Datos Vida'!AG426=0,"",'Datos Vida'!AG426)</f>
        <v/>
      </c>
      <c r="AH59" s="96" t="str">
        <f>IF('Datos Vida'!AH426=0,"",'Datos Vida'!AH426)</f>
        <v/>
      </c>
      <c r="AI59" s="96" t="str">
        <f>IF('Datos Vida'!AI426=0,"",'Datos Vida'!AI426)</f>
        <v/>
      </c>
      <c r="AJ59" s="96" t="str">
        <f>IF('Datos Vida'!AJ426=0,"",'Datos Vida'!AJ426)</f>
        <v/>
      </c>
      <c r="AK59" s="96" t="str">
        <f>IF('Datos Vida'!AK426=0,"",'Datos Vida'!AK426)</f>
        <v/>
      </c>
      <c r="AL59" s="96" t="str">
        <f>IF('Datos Vida'!AL426=0,"",'Datos Vida'!AL426)</f>
        <v/>
      </c>
      <c r="AM59" s="96" t="str">
        <f>IF('Datos Vida'!AM426=0,"",'Datos Vida'!AM426)</f>
        <v/>
      </c>
      <c r="AN59" s="96" t="str">
        <f>IF('Datos Vida'!AN426=0,"",'Datos Vida'!AN426)</f>
        <v/>
      </c>
      <c r="AO59" s="96" t="str">
        <f>IF('Datos Vida'!AO426=0,"",'Datos Vida'!AO426)</f>
        <v/>
      </c>
      <c r="AP59" s="96" t="str">
        <f>IF('Datos Vida'!AP426=0,"",'Datos Vida'!AP426)</f>
        <v/>
      </c>
      <c r="AQ59" s="96">
        <f>'Datos Vida'!AQ426</f>
        <v>0</v>
      </c>
      <c r="AR59" s="45"/>
      <c r="AS59" s="36">
        <f>'Datos Vida'!AS426</f>
        <v>0</v>
      </c>
      <c r="AT59" s="60" t="str">
        <f t="shared" si="2"/>
        <v/>
      </c>
    </row>
    <row r="60" spans="2:46" x14ac:dyDescent="0.2">
      <c r="B60" s="24" t="str">
        <f>'Datos Vida'!B297</f>
        <v>Previsionales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45"/>
      <c r="AS60" s="33"/>
      <c r="AT60" s="95"/>
    </row>
    <row r="61" spans="2:46" x14ac:dyDescent="0.2">
      <c r="B61" s="25" t="str">
        <f>'Datos Vida'!B298</f>
        <v>420. Seguro Invalidez y Sobrevivencia (SIS)</v>
      </c>
      <c r="C61" s="96" t="str">
        <f>IF('Datos Vida'!C428=0,"",'Datos Vida'!C428)</f>
        <v/>
      </c>
      <c r="D61" s="96" t="str">
        <f>IF('Datos Vida'!D428=0,"",'Datos Vida'!D428)</f>
        <v/>
      </c>
      <c r="E61" s="96" t="str">
        <f>IF('Datos Vida'!E428=0,"",'Datos Vida'!E428)</f>
        <v/>
      </c>
      <c r="F61" s="96" t="str">
        <f>IF('Datos Vida'!F428=0,"",'Datos Vida'!F428)</f>
        <v/>
      </c>
      <c r="G61" s="96" t="str">
        <f>IF('Datos Vida'!G428=0,"",'Datos Vida'!G428)</f>
        <v/>
      </c>
      <c r="H61" s="96" t="str">
        <f>IF('Datos Vida'!H428=0,"",'Datos Vida'!H428)</f>
        <v/>
      </c>
      <c r="I61" s="96" t="str">
        <f>IF('Datos Vida'!I428=0,"",'Datos Vida'!I428)</f>
        <v/>
      </c>
      <c r="J61" s="96" t="str">
        <f>IF('Datos Vida'!J428=0,"",'Datos Vida'!J428)</f>
        <v/>
      </c>
      <c r="K61" s="96" t="str">
        <f>IF('Datos Vida'!K428=0,"",'Datos Vida'!K428)</f>
        <v/>
      </c>
      <c r="L61" s="96" t="str">
        <f>IF('Datos Vida'!L428=0,"",'Datos Vida'!L428)</f>
        <v/>
      </c>
      <c r="M61" s="96" t="str">
        <f>IF('Datos Vida'!M428=0,"",'Datos Vida'!M428)</f>
        <v/>
      </c>
      <c r="N61" s="96" t="str">
        <f>IF('Datos Vida'!N428=0,"",'Datos Vida'!N428)</f>
        <v/>
      </c>
      <c r="O61" s="96" t="str">
        <f>IF('Datos Vida'!O428=0,"",'Datos Vida'!O428)</f>
        <v/>
      </c>
      <c r="P61" s="96" t="str">
        <f>IF('Datos Vida'!P428=0,"",'Datos Vida'!P428)</f>
        <v/>
      </c>
      <c r="Q61" s="96" t="str">
        <f>IF('Datos Vida'!Q428=0,"",'Datos Vida'!Q428)</f>
        <v/>
      </c>
      <c r="R61" s="96" t="str">
        <f>IF('Datos Vida'!R428=0,"",'Datos Vida'!R428)</f>
        <v/>
      </c>
      <c r="S61" s="96" t="str">
        <f>IF('Datos Vida'!S428=0,"",'Datos Vida'!S428)</f>
        <v/>
      </c>
      <c r="T61" s="96" t="str">
        <f>IF('Datos Vida'!T428=0,"",'Datos Vida'!T428)</f>
        <v/>
      </c>
      <c r="U61" s="96" t="str">
        <f>IF('Datos Vida'!U428=0,"",'Datos Vida'!U428)</f>
        <v/>
      </c>
      <c r="V61" s="96" t="str">
        <f>IF('Datos Vida'!V428=0,"",'Datos Vida'!V428)</f>
        <v/>
      </c>
      <c r="W61" s="96" t="str">
        <f>IF('Datos Vida'!W428=0,"",'Datos Vida'!W428)</f>
        <v/>
      </c>
      <c r="X61" s="96" t="str">
        <f>IF('Datos Vida'!X428=0,"",'Datos Vida'!X428)</f>
        <v/>
      </c>
      <c r="Y61" s="96" t="str">
        <f>IF('Datos Vida'!Y428=0,"",'Datos Vida'!Y428)</f>
        <v/>
      </c>
      <c r="Z61" s="96">
        <f>IF('Datos Vida'!Z428=0,"",'Datos Vida'!Z428)</f>
        <v>3</v>
      </c>
      <c r="AA61" s="96" t="str">
        <f>IF('Datos Vida'!AA428=0,"",'Datos Vida'!AA428)</f>
        <v/>
      </c>
      <c r="AB61" s="96" t="str">
        <f>IF('Datos Vida'!AB428=0,"",'Datos Vida'!AB428)</f>
        <v/>
      </c>
      <c r="AC61" s="96" t="str">
        <f>IF('Datos Vida'!AC428=0,"",'Datos Vida'!AC428)</f>
        <v/>
      </c>
      <c r="AD61" s="96" t="str">
        <f>IF('Datos Vida'!AD428=0,"",'Datos Vida'!AD428)</f>
        <v/>
      </c>
      <c r="AE61" s="96" t="str">
        <f>IF('Datos Vida'!AE428=0,"",'Datos Vida'!AE428)</f>
        <v/>
      </c>
      <c r="AF61" s="96" t="str">
        <f>IF('Datos Vida'!AF428=0,"",'Datos Vida'!AF428)</f>
        <v/>
      </c>
      <c r="AG61" s="96">
        <f>IF('Datos Vida'!AG428=0,"",'Datos Vida'!AG428)</f>
        <v>2</v>
      </c>
      <c r="AH61" s="96" t="str">
        <f>IF('Datos Vida'!AH428=0,"",'Datos Vida'!AH428)</f>
        <v/>
      </c>
      <c r="AI61" s="96" t="str">
        <f>IF('Datos Vida'!AI428=0,"",'Datos Vida'!AI428)</f>
        <v/>
      </c>
      <c r="AJ61" s="96" t="str">
        <f>IF('Datos Vida'!AJ428=0,"",'Datos Vida'!AJ428)</f>
        <v/>
      </c>
      <c r="AK61" s="96" t="str">
        <f>IF('Datos Vida'!AK428=0,"",'Datos Vida'!AK428)</f>
        <v/>
      </c>
      <c r="AL61" s="96" t="str">
        <f>IF('Datos Vida'!AL428=0,"",'Datos Vida'!AL428)</f>
        <v/>
      </c>
      <c r="AM61" s="96" t="str">
        <f>IF('Datos Vida'!AM428=0,"",'Datos Vida'!AM428)</f>
        <v/>
      </c>
      <c r="AN61" s="96" t="str">
        <f>IF('Datos Vida'!AN428=0,"",'Datos Vida'!AN428)</f>
        <v/>
      </c>
      <c r="AO61" s="96" t="str">
        <f>IF('Datos Vida'!AO428=0,"",'Datos Vida'!AO428)</f>
        <v/>
      </c>
      <c r="AP61" s="96" t="str">
        <f>IF('Datos Vida'!AP428=0,"",'Datos Vida'!AP428)</f>
        <v/>
      </c>
      <c r="AQ61" s="96">
        <f>'Datos Vida'!AQ428</f>
        <v>5</v>
      </c>
      <c r="AR61" s="45"/>
      <c r="AS61" s="36">
        <f>'Datos Vida'!AS428</f>
        <v>1</v>
      </c>
      <c r="AT61" s="60">
        <f t="shared" si="2"/>
        <v>4</v>
      </c>
    </row>
    <row r="62" spans="2:46" x14ac:dyDescent="0.2">
      <c r="B62" s="25" t="str">
        <f>'Datos Vida'!B299</f>
        <v>421.1 Renta Vitalicia de Vejez Normal</v>
      </c>
      <c r="C62" s="96">
        <f>IF('Datos Vida'!C429=0,"",'Datos Vida'!C429)</f>
        <v>49</v>
      </c>
      <c r="D62" s="96" t="str">
        <f>IF('Datos Vida'!D429=0,"",'Datos Vida'!D429)</f>
        <v/>
      </c>
      <c r="E62" s="96" t="str">
        <f>IF('Datos Vida'!E429=0,"",'Datos Vida'!E429)</f>
        <v/>
      </c>
      <c r="F62" s="96" t="str">
        <f>IF('Datos Vida'!F429=0,"",'Datos Vida'!F429)</f>
        <v/>
      </c>
      <c r="G62" s="96">
        <f>IF('Datos Vida'!G429=0,"",'Datos Vida'!G429)</f>
        <v>154</v>
      </c>
      <c r="H62" s="96" t="str">
        <f>IF('Datos Vida'!H429=0,"",'Datos Vida'!H429)</f>
        <v/>
      </c>
      <c r="I62" s="96" t="str">
        <f>IF('Datos Vida'!I429=0,"",'Datos Vida'!I429)</f>
        <v/>
      </c>
      <c r="J62" s="96" t="str">
        <f>IF('Datos Vida'!J429=0,"",'Datos Vida'!J429)</f>
        <v/>
      </c>
      <c r="K62" s="96" t="str">
        <f>IF('Datos Vida'!K429=0,"",'Datos Vida'!K429)</f>
        <v/>
      </c>
      <c r="L62" s="96">
        <f>IF('Datos Vida'!L429=0,"",'Datos Vida'!L429)</f>
        <v>7</v>
      </c>
      <c r="M62" s="96" t="str">
        <f>IF('Datos Vida'!M429=0,"",'Datos Vida'!M429)</f>
        <v/>
      </c>
      <c r="N62" s="96" t="str">
        <f>IF('Datos Vida'!N429=0,"",'Datos Vida'!N429)</f>
        <v/>
      </c>
      <c r="O62" s="96" t="str">
        <f>IF('Datos Vida'!O429=0,"",'Datos Vida'!O429)</f>
        <v/>
      </c>
      <c r="P62" s="96" t="str">
        <f>IF('Datos Vida'!P429=0,"",'Datos Vida'!P429)</f>
        <v/>
      </c>
      <c r="Q62" s="96">
        <f>IF('Datos Vida'!Q429=0,"",'Datos Vida'!Q429)</f>
        <v>81</v>
      </c>
      <c r="R62" s="96">
        <f>IF('Datos Vida'!R429=0,"",'Datos Vida'!R429)</f>
        <v>92</v>
      </c>
      <c r="S62" s="96" t="str">
        <f>IF('Datos Vida'!S429=0,"",'Datos Vida'!S429)</f>
        <v/>
      </c>
      <c r="T62" s="96">
        <f>IF('Datos Vida'!T429=0,"",'Datos Vida'!T429)</f>
        <v>19</v>
      </c>
      <c r="U62" s="96" t="str">
        <f>IF('Datos Vida'!U429=0,"",'Datos Vida'!U429)</f>
        <v/>
      </c>
      <c r="V62" s="96" t="str">
        <f>IF('Datos Vida'!V429=0,"",'Datos Vida'!V429)</f>
        <v/>
      </c>
      <c r="W62" s="96" t="str">
        <f>IF('Datos Vida'!W429=0,"",'Datos Vida'!W429)</f>
        <v/>
      </c>
      <c r="X62" s="96" t="str">
        <f>IF('Datos Vida'!X429=0,"",'Datos Vida'!X429)</f>
        <v/>
      </c>
      <c r="Y62" s="96" t="str">
        <f>IF('Datos Vida'!Y429=0,"",'Datos Vida'!Y429)</f>
        <v/>
      </c>
      <c r="Z62" s="96">
        <f>IF('Datos Vida'!Z429=0,"",'Datos Vida'!Z429)</f>
        <v>266</v>
      </c>
      <c r="AA62" s="96" t="str">
        <f>IF('Datos Vida'!AA429=0,"",'Datos Vida'!AA429)</f>
        <v/>
      </c>
      <c r="AB62" s="96" t="str">
        <f>IF('Datos Vida'!AB429=0,"",'Datos Vida'!AB429)</f>
        <v/>
      </c>
      <c r="AC62" s="96">
        <f>IF('Datos Vida'!AC429=0,"",'Datos Vida'!AC429)</f>
        <v>534</v>
      </c>
      <c r="AD62" s="96">
        <f>IF('Datos Vida'!AD429=0,"",'Datos Vida'!AD429)</f>
        <v>108</v>
      </c>
      <c r="AE62" s="96">
        <f>IF('Datos Vida'!AE429=0,"",'Datos Vida'!AE429)</f>
        <v>7</v>
      </c>
      <c r="AF62" s="96" t="str">
        <f>IF('Datos Vida'!AF429=0,"",'Datos Vida'!AF429)</f>
        <v/>
      </c>
      <c r="AG62" s="96" t="str">
        <f>IF('Datos Vida'!AG429=0,"",'Datos Vida'!AG429)</f>
        <v/>
      </c>
      <c r="AH62" s="96">
        <f>IF('Datos Vida'!AH429=0,"",'Datos Vida'!AH429)</f>
        <v>135</v>
      </c>
      <c r="AI62" s="96" t="str">
        <f>IF('Datos Vida'!AI429=0,"",'Datos Vida'!AI429)</f>
        <v/>
      </c>
      <c r="AJ62" s="96" t="str">
        <f>IF('Datos Vida'!AJ429=0,"",'Datos Vida'!AJ429)</f>
        <v/>
      </c>
      <c r="AK62" s="96" t="str">
        <f>IF('Datos Vida'!AK429=0,"",'Datos Vida'!AK429)</f>
        <v/>
      </c>
      <c r="AL62" s="96" t="str">
        <f>IF('Datos Vida'!AL429=0,"",'Datos Vida'!AL429)</f>
        <v/>
      </c>
      <c r="AM62" s="96" t="str">
        <f>IF('Datos Vida'!AM429=0,"",'Datos Vida'!AM429)</f>
        <v/>
      </c>
      <c r="AN62" s="96" t="str">
        <f>IF('Datos Vida'!AN429=0,"",'Datos Vida'!AN429)</f>
        <v/>
      </c>
      <c r="AO62" s="96" t="str">
        <f>IF('Datos Vida'!AO429=0,"",'Datos Vida'!AO429)</f>
        <v/>
      </c>
      <c r="AP62" s="96" t="str">
        <f>IF('Datos Vida'!AP429=0,"",'Datos Vida'!AP429)</f>
        <v/>
      </c>
      <c r="AQ62" s="96">
        <f>'Datos Vida'!AQ429</f>
        <v>1452</v>
      </c>
      <c r="AR62" s="45"/>
      <c r="AS62" s="36">
        <f>'Datos Vida'!AS429</f>
        <v>4113</v>
      </c>
      <c r="AT62" s="60">
        <f t="shared" si="2"/>
        <v>-0.64697301239970817</v>
      </c>
    </row>
    <row r="63" spans="2:46" x14ac:dyDescent="0.2">
      <c r="B63" s="25" t="str">
        <f>'Datos Vida'!B300</f>
        <v>421.2 Renta Vitalicia de Vejez Anticipada</v>
      </c>
      <c r="C63" s="96">
        <f>IF('Datos Vida'!C430=0,"",'Datos Vida'!C430)</f>
        <v>3</v>
      </c>
      <c r="D63" s="96" t="str">
        <f>IF('Datos Vida'!D430=0,"",'Datos Vida'!D430)</f>
        <v/>
      </c>
      <c r="E63" s="96" t="str">
        <f>IF('Datos Vida'!E430=0,"",'Datos Vida'!E430)</f>
        <v/>
      </c>
      <c r="F63" s="96" t="str">
        <f>IF('Datos Vida'!F430=0,"",'Datos Vida'!F430)</f>
        <v/>
      </c>
      <c r="G63" s="96">
        <f>IF('Datos Vida'!G430=0,"",'Datos Vida'!G430)</f>
        <v>13</v>
      </c>
      <c r="H63" s="96" t="str">
        <f>IF('Datos Vida'!H430=0,"",'Datos Vida'!H430)</f>
        <v/>
      </c>
      <c r="I63" s="96" t="str">
        <f>IF('Datos Vida'!I430=0,"",'Datos Vida'!I430)</f>
        <v/>
      </c>
      <c r="J63" s="96" t="str">
        <f>IF('Datos Vida'!J430=0,"",'Datos Vida'!J430)</f>
        <v/>
      </c>
      <c r="K63" s="96" t="str">
        <f>IF('Datos Vida'!K430=0,"",'Datos Vida'!K430)</f>
        <v/>
      </c>
      <c r="L63" s="96" t="str">
        <f>IF('Datos Vida'!L430=0,"",'Datos Vida'!L430)</f>
        <v/>
      </c>
      <c r="M63" s="96" t="str">
        <f>IF('Datos Vida'!M430=0,"",'Datos Vida'!M430)</f>
        <v/>
      </c>
      <c r="N63" s="96" t="str">
        <f>IF('Datos Vida'!N430=0,"",'Datos Vida'!N430)</f>
        <v/>
      </c>
      <c r="O63" s="96" t="str">
        <f>IF('Datos Vida'!O430=0,"",'Datos Vida'!O430)</f>
        <v/>
      </c>
      <c r="P63" s="96" t="str">
        <f>IF('Datos Vida'!P430=0,"",'Datos Vida'!P430)</f>
        <v/>
      </c>
      <c r="Q63" s="96">
        <f>IF('Datos Vida'!Q430=0,"",'Datos Vida'!Q430)</f>
        <v>13</v>
      </c>
      <c r="R63" s="96">
        <f>IF('Datos Vida'!R430=0,"",'Datos Vida'!R430)</f>
        <v>7</v>
      </c>
      <c r="S63" s="96" t="str">
        <f>IF('Datos Vida'!S430=0,"",'Datos Vida'!S430)</f>
        <v/>
      </c>
      <c r="T63" s="96" t="str">
        <f>IF('Datos Vida'!T430=0,"",'Datos Vida'!T430)</f>
        <v/>
      </c>
      <c r="U63" s="96" t="str">
        <f>IF('Datos Vida'!U430=0,"",'Datos Vida'!U430)</f>
        <v/>
      </c>
      <c r="V63" s="96" t="str">
        <f>IF('Datos Vida'!V430=0,"",'Datos Vida'!V430)</f>
        <v/>
      </c>
      <c r="W63" s="96" t="str">
        <f>IF('Datos Vida'!W430=0,"",'Datos Vida'!W430)</f>
        <v/>
      </c>
      <c r="X63" s="96" t="str">
        <f>IF('Datos Vida'!X430=0,"",'Datos Vida'!X430)</f>
        <v/>
      </c>
      <c r="Y63" s="96" t="str">
        <f>IF('Datos Vida'!Y430=0,"",'Datos Vida'!Y430)</f>
        <v/>
      </c>
      <c r="Z63" s="96">
        <f>IF('Datos Vida'!Z430=0,"",'Datos Vida'!Z430)</f>
        <v>50</v>
      </c>
      <c r="AA63" s="96" t="str">
        <f>IF('Datos Vida'!AA430=0,"",'Datos Vida'!AA430)</f>
        <v/>
      </c>
      <c r="AB63" s="96" t="str">
        <f>IF('Datos Vida'!AB430=0,"",'Datos Vida'!AB430)</f>
        <v/>
      </c>
      <c r="AC63" s="96">
        <f>IF('Datos Vida'!AC430=0,"",'Datos Vida'!AC430)</f>
        <v>47</v>
      </c>
      <c r="AD63" s="96">
        <f>IF('Datos Vida'!AD430=0,"",'Datos Vida'!AD430)</f>
        <v>23</v>
      </c>
      <c r="AE63" s="96" t="str">
        <f>IF('Datos Vida'!AE430=0,"",'Datos Vida'!AE430)</f>
        <v/>
      </c>
      <c r="AF63" s="96" t="str">
        <f>IF('Datos Vida'!AF430=0,"",'Datos Vida'!AF430)</f>
        <v/>
      </c>
      <c r="AG63" s="96" t="str">
        <f>IF('Datos Vida'!AG430=0,"",'Datos Vida'!AG430)</f>
        <v/>
      </c>
      <c r="AH63" s="96">
        <f>IF('Datos Vida'!AH430=0,"",'Datos Vida'!AH430)</f>
        <v>14</v>
      </c>
      <c r="AI63" s="96" t="str">
        <f>IF('Datos Vida'!AI430=0,"",'Datos Vida'!AI430)</f>
        <v/>
      </c>
      <c r="AJ63" s="96" t="str">
        <f>IF('Datos Vida'!AJ430=0,"",'Datos Vida'!AJ430)</f>
        <v/>
      </c>
      <c r="AK63" s="96" t="str">
        <f>IF('Datos Vida'!AK430=0,"",'Datos Vida'!AK430)</f>
        <v/>
      </c>
      <c r="AL63" s="96" t="str">
        <f>IF('Datos Vida'!AL430=0,"",'Datos Vida'!AL430)</f>
        <v/>
      </c>
      <c r="AM63" s="96" t="str">
        <f>IF('Datos Vida'!AM430=0,"",'Datos Vida'!AM430)</f>
        <v/>
      </c>
      <c r="AN63" s="96" t="str">
        <f>IF('Datos Vida'!AN430=0,"",'Datos Vida'!AN430)</f>
        <v/>
      </c>
      <c r="AO63" s="96" t="str">
        <f>IF('Datos Vida'!AO430=0,"",'Datos Vida'!AO430)</f>
        <v/>
      </c>
      <c r="AP63" s="96" t="str">
        <f>IF('Datos Vida'!AP430=0,"",'Datos Vida'!AP430)</f>
        <v/>
      </c>
      <c r="AQ63" s="96">
        <f>'Datos Vida'!AQ430</f>
        <v>170</v>
      </c>
      <c r="AR63" s="45"/>
      <c r="AS63" s="36">
        <f>'Datos Vida'!AS430</f>
        <v>365</v>
      </c>
      <c r="AT63" s="60">
        <f t="shared" si="2"/>
        <v>-0.53424657534246578</v>
      </c>
    </row>
    <row r="64" spans="2:46" x14ac:dyDescent="0.2">
      <c r="B64" s="25" t="str">
        <f>'Datos Vida'!B301</f>
        <v>422.1 Renta Vitalicia de Invalidez Total</v>
      </c>
      <c r="C64" s="96">
        <f>IF('Datos Vida'!C431=0,"",'Datos Vida'!C431)</f>
        <v>16</v>
      </c>
      <c r="D64" s="96" t="str">
        <f>IF('Datos Vida'!D431=0,"",'Datos Vida'!D431)</f>
        <v/>
      </c>
      <c r="E64" s="96" t="str">
        <f>IF('Datos Vida'!E431=0,"",'Datos Vida'!E431)</f>
        <v/>
      </c>
      <c r="F64" s="96" t="str">
        <f>IF('Datos Vida'!F431=0,"",'Datos Vida'!F431)</f>
        <v/>
      </c>
      <c r="G64" s="96">
        <f>IF('Datos Vida'!G431=0,"",'Datos Vida'!G431)</f>
        <v>32</v>
      </c>
      <c r="H64" s="96" t="str">
        <f>IF('Datos Vida'!H431=0,"",'Datos Vida'!H431)</f>
        <v/>
      </c>
      <c r="I64" s="96" t="str">
        <f>IF('Datos Vida'!I431=0,"",'Datos Vida'!I431)</f>
        <v/>
      </c>
      <c r="J64" s="96" t="str">
        <f>IF('Datos Vida'!J431=0,"",'Datos Vida'!J431)</f>
        <v/>
      </c>
      <c r="K64" s="96" t="str">
        <f>IF('Datos Vida'!K431=0,"",'Datos Vida'!K431)</f>
        <v/>
      </c>
      <c r="L64" s="96">
        <f>IF('Datos Vida'!L431=0,"",'Datos Vida'!L431)</f>
        <v>5</v>
      </c>
      <c r="M64" s="96" t="str">
        <f>IF('Datos Vida'!M431=0,"",'Datos Vida'!M431)</f>
        <v/>
      </c>
      <c r="N64" s="96" t="str">
        <f>IF('Datos Vida'!N431=0,"",'Datos Vida'!N431)</f>
        <v/>
      </c>
      <c r="O64" s="96">
        <f>IF('Datos Vida'!O431=0,"",'Datos Vida'!O431)</f>
        <v>1</v>
      </c>
      <c r="P64" s="96" t="str">
        <f>IF('Datos Vida'!P431=0,"",'Datos Vida'!P431)</f>
        <v/>
      </c>
      <c r="Q64" s="96">
        <f>IF('Datos Vida'!Q431=0,"",'Datos Vida'!Q431)</f>
        <v>47</v>
      </c>
      <c r="R64" s="96">
        <f>IF('Datos Vida'!R431=0,"",'Datos Vida'!R431)</f>
        <v>65</v>
      </c>
      <c r="S64" s="96" t="str">
        <f>IF('Datos Vida'!S431=0,"",'Datos Vida'!S431)</f>
        <v/>
      </c>
      <c r="T64" s="96">
        <f>IF('Datos Vida'!T431=0,"",'Datos Vida'!T431)</f>
        <v>5</v>
      </c>
      <c r="U64" s="96" t="str">
        <f>IF('Datos Vida'!U431=0,"",'Datos Vida'!U431)</f>
        <v/>
      </c>
      <c r="V64" s="96" t="str">
        <f>IF('Datos Vida'!V431=0,"",'Datos Vida'!V431)</f>
        <v/>
      </c>
      <c r="W64" s="96" t="str">
        <f>IF('Datos Vida'!W431=0,"",'Datos Vida'!W431)</f>
        <v/>
      </c>
      <c r="X64" s="96" t="str">
        <f>IF('Datos Vida'!X431=0,"",'Datos Vida'!X431)</f>
        <v/>
      </c>
      <c r="Y64" s="96" t="str">
        <f>IF('Datos Vida'!Y431=0,"",'Datos Vida'!Y431)</f>
        <v/>
      </c>
      <c r="Z64" s="96">
        <f>IF('Datos Vida'!Z431=0,"",'Datos Vida'!Z431)</f>
        <v>63</v>
      </c>
      <c r="AA64" s="96" t="str">
        <f>IF('Datos Vida'!AA431=0,"",'Datos Vida'!AA431)</f>
        <v/>
      </c>
      <c r="AB64" s="96" t="str">
        <f>IF('Datos Vida'!AB431=0,"",'Datos Vida'!AB431)</f>
        <v/>
      </c>
      <c r="AC64" s="96">
        <f>IF('Datos Vida'!AC431=0,"",'Datos Vida'!AC431)</f>
        <v>104</v>
      </c>
      <c r="AD64" s="96">
        <f>IF('Datos Vida'!AD431=0,"",'Datos Vida'!AD431)</f>
        <v>17</v>
      </c>
      <c r="AE64" s="96">
        <f>IF('Datos Vida'!AE431=0,"",'Datos Vida'!AE431)</f>
        <v>5</v>
      </c>
      <c r="AF64" s="96" t="str">
        <f>IF('Datos Vida'!AF431=0,"",'Datos Vida'!AF431)</f>
        <v/>
      </c>
      <c r="AG64" s="96" t="str">
        <f>IF('Datos Vida'!AG431=0,"",'Datos Vida'!AG431)</f>
        <v/>
      </c>
      <c r="AH64" s="96">
        <f>IF('Datos Vida'!AH431=0,"",'Datos Vida'!AH431)</f>
        <v>21</v>
      </c>
      <c r="AI64" s="96" t="str">
        <f>IF('Datos Vida'!AI431=0,"",'Datos Vida'!AI431)</f>
        <v/>
      </c>
      <c r="AJ64" s="96" t="str">
        <f>IF('Datos Vida'!AJ431=0,"",'Datos Vida'!AJ431)</f>
        <v/>
      </c>
      <c r="AK64" s="96" t="str">
        <f>IF('Datos Vida'!AK431=0,"",'Datos Vida'!AK431)</f>
        <v/>
      </c>
      <c r="AL64" s="96" t="str">
        <f>IF('Datos Vida'!AL431=0,"",'Datos Vida'!AL431)</f>
        <v/>
      </c>
      <c r="AM64" s="96" t="str">
        <f>IF('Datos Vida'!AM431=0,"",'Datos Vida'!AM431)</f>
        <v/>
      </c>
      <c r="AN64" s="96" t="str">
        <f>IF('Datos Vida'!AN431=0,"",'Datos Vida'!AN431)</f>
        <v/>
      </c>
      <c r="AO64" s="96" t="str">
        <f>IF('Datos Vida'!AO431=0,"",'Datos Vida'!AO431)</f>
        <v/>
      </c>
      <c r="AP64" s="96" t="str">
        <f>IF('Datos Vida'!AP431=0,"",'Datos Vida'!AP431)</f>
        <v/>
      </c>
      <c r="AQ64" s="96">
        <f>'Datos Vida'!AQ431</f>
        <v>381</v>
      </c>
      <c r="AR64" s="45"/>
      <c r="AS64" s="36">
        <f>'Datos Vida'!AS431</f>
        <v>1078</v>
      </c>
      <c r="AT64" s="60">
        <f t="shared" si="2"/>
        <v>-0.64656771799628943</v>
      </c>
    </row>
    <row r="65" spans="2:46" x14ac:dyDescent="0.2">
      <c r="B65" s="25" t="str">
        <f>'Datos Vida'!B302</f>
        <v>422.2 Renta Vitalicia de Invalidez Parcial</v>
      </c>
      <c r="C65" s="96" t="str">
        <f>IF('Datos Vida'!C432=0,"",'Datos Vida'!C432)</f>
        <v/>
      </c>
      <c r="D65" s="96" t="str">
        <f>IF('Datos Vida'!D432=0,"",'Datos Vida'!D432)</f>
        <v/>
      </c>
      <c r="E65" s="96" t="str">
        <f>IF('Datos Vida'!E432=0,"",'Datos Vida'!E432)</f>
        <v/>
      </c>
      <c r="F65" s="96" t="str">
        <f>IF('Datos Vida'!F432=0,"",'Datos Vida'!F432)</f>
        <v/>
      </c>
      <c r="G65" s="96">
        <f>IF('Datos Vida'!G432=0,"",'Datos Vida'!G432)</f>
        <v>3</v>
      </c>
      <c r="H65" s="96" t="str">
        <f>IF('Datos Vida'!H432=0,"",'Datos Vida'!H432)</f>
        <v/>
      </c>
      <c r="I65" s="96" t="str">
        <f>IF('Datos Vida'!I432=0,"",'Datos Vida'!I432)</f>
        <v/>
      </c>
      <c r="J65" s="96" t="str">
        <f>IF('Datos Vida'!J432=0,"",'Datos Vida'!J432)</f>
        <v/>
      </c>
      <c r="K65" s="96" t="str">
        <f>IF('Datos Vida'!K432=0,"",'Datos Vida'!K432)</f>
        <v/>
      </c>
      <c r="L65" s="96">
        <f>IF('Datos Vida'!L432=0,"",'Datos Vida'!L432)</f>
        <v>1</v>
      </c>
      <c r="M65" s="96" t="str">
        <f>IF('Datos Vida'!M432=0,"",'Datos Vida'!M432)</f>
        <v/>
      </c>
      <c r="N65" s="96" t="str">
        <f>IF('Datos Vida'!N432=0,"",'Datos Vida'!N432)</f>
        <v/>
      </c>
      <c r="O65" s="96">
        <f>IF('Datos Vida'!O432=0,"",'Datos Vida'!O432)</f>
        <v>1</v>
      </c>
      <c r="P65" s="96" t="str">
        <f>IF('Datos Vida'!P432=0,"",'Datos Vida'!P432)</f>
        <v/>
      </c>
      <c r="Q65" s="96">
        <f>IF('Datos Vida'!Q432=0,"",'Datos Vida'!Q432)</f>
        <v>2</v>
      </c>
      <c r="R65" s="96">
        <f>IF('Datos Vida'!R432=0,"",'Datos Vida'!R432)</f>
        <v>6</v>
      </c>
      <c r="S65" s="96" t="str">
        <f>IF('Datos Vida'!S432=0,"",'Datos Vida'!S432)</f>
        <v/>
      </c>
      <c r="T65" s="96" t="str">
        <f>IF('Datos Vida'!T432=0,"",'Datos Vida'!T432)</f>
        <v/>
      </c>
      <c r="U65" s="96" t="str">
        <f>IF('Datos Vida'!U432=0,"",'Datos Vida'!U432)</f>
        <v/>
      </c>
      <c r="V65" s="96" t="str">
        <f>IF('Datos Vida'!V432=0,"",'Datos Vida'!V432)</f>
        <v/>
      </c>
      <c r="W65" s="96" t="str">
        <f>IF('Datos Vida'!W432=0,"",'Datos Vida'!W432)</f>
        <v/>
      </c>
      <c r="X65" s="96" t="str">
        <f>IF('Datos Vida'!X432=0,"",'Datos Vida'!X432)</f>
        <v/>
      </c>
      <c r="Y65" s="96" t="str">
        <f>IF('Datos Vida'!Y432=0,"",'Datos Vida'!Y432)</f>
        <v/>
      </c>
      <c r="Z65" s="96">
        <f>IF('Datos Vida'!Z432=0,"",'Datos Vida'!Z432)</f>
        <v>6</v>
      </c>
      <c r="AA65" s="96" t="str">
        <f>IF('Datos Vida'!AA432=0,"",'Datos Vida'!AA432)</f>
        <v/>
      </c>
      <c r="AB65" s="96" t="str">
        <f>IF('Datos Vida'!AB432=0,"",'Datos Vida'!AB432)</f>
        <v/>
      </c>
      <c r="AC65" s="96">
        <f>IF('Datos Vida'!AC432=0,"",'Datos Vida'!AC432)</f>
        <v>27</v>
      </c>
      <c r="AD65" s="96">
        <f>IF('Datos Vida'!AD432=0,"",'Datos Vida'!AD432)</f>
        <v>4</v>
      </c>
      <c r="AE65" s="96" t="str">
        <f>IF('Datos Vida'!AE432=0,"",'Datos Vida'!AE432)</f>
        <v/>
      </c>
      <c r="AF65" s="96" t="str">
        <f>IF('Datos Vida'!AF432=0,"",'Datos Vida'!AF432)</f>
        <v/>
      </c>
      <c r="AG65" s="96" t="str">
        <f>IF('Datos Vida'!AG432=0,"",'Datos Vida'!AG432)</f>
        <v/>
      </c>
      <c r="AH65" s="96">
        <f>IF('Datos Vida'!AH432=0,"",'Datos Vida'!AH432)</f>
        <v>15</v>
      </c>
      <c r="AI65" s="96" t="str">
        <f>IF('Datos Vida'!AI432=0,"",'Datos Vida'!AI432)</f>
        <v/>
      </c>
      <c r="AJ65" s="96" t="str">
        <f>IF('Datos Vida'!AJ432=0,"",'Datos Vida'!AJ432)</f>
        <v/>
      </c>
      <c r="AK65" s="96" t="str">
        <f>IF('Datos Vida'!AK432=0,"",'Datos Vida'!AK432)</f>
        <v/>
      </c>
      <c r="AL65" s="96" t="str">
        <f>IF('Datos Vida'!AL432=0,"",'Datos Vida'!AL432)</f>
        <v/>
      </c>
      <c r="AM65" s="96" t="str">
        <f>IF('Datos Vida'!AM432=0,"",'Datos Vida'!AM432)</f>
        <v/>
      </c>
      <c r="AN65" s="96" t="str">
        <f>IF('Datos Vida'!AN432=0,"",'Datos Vida'!AN432)</f>
        <v/>
      </c>
      <c r="AO65" s="96" t="str">
        <f>IF('Datos Vida'!AO432=0,"",'Datos Vida'!AO432)</f>
        <v/>
      </c>
      <c r="AP65" s="96" t="str">
        <f>IF('Datos Vida'!AP432=0,"",'Datos Vida'!AP432)</f>
        <v/>
      </c>
      <c r="AQ65" s="96">
        <f>'Datos Vida'!AQ432</f>
        <v>65</v>
      </c>
      <c r="AR65" s="45"/>
      <c r="AS65" s="36">
        <f>'Datos Vida'!AS432</f>
        <v>115</v>
      </c>
      <c r="AT65" s="60">
        <f t="shared" si="2"/>
        <v>-0.43478260869565222</v>
      </c>
    </row>
    <row r="66" spans="2:46" x14ac:dyDescent="0.2">
      <c r="B66" s="25" t="str">
        <f>'Datos Vida'!B303</f>
        <v>423. Renta Vitalicia de Sobrevivencia</v>
      </c>
      <c r="C66" s="96">
        <f>IF('Datos Vida'!C433=0,"",'Datos Vida'!C433)</f>
        <v>4</v>
      </c>
      <c r="D66" s="96" t="str">
        <f>IF('Datos Vida'!D433=0,"",'Datos Vida'!D433)</f>
        <v/>
      </c>
      <c r="E66" s="96" t="str">
        <f>IF('Datos Vida'!E433=0,"",'Datos Vida'!E433)</f>
        <v/>
      </c>
      <c r="F66" s="96" t="str">
        <f>IF('Datos Vida'!F433=0,"",'Datos Vida'!F433)</f>
        <v/>
      </c>
      <c r="G66" s="96">
        <f>IF('Datos Vida'!G433=0,"",'Datos Vida'!G433)</f>
        <v>17</v>
      </c>
      <c r="H66" s="96" t="str">
        <f>IF('Datos Vida'!H433=0,"",'Datos Vida'!H433)</f>
        <v/>
      </c>
      <c r="I66" s="96" t="str">
        <f>IF('Datos Vida'!I433=0,"",'Datos Vida'!I433)</f>
        <v/>
      </c>
      <c r="J66" s="96" t="str">
        <f>IF('Datos Vida'!J433=0,"",'Datos Vida'!J433)</f>
        <v/>
      </c>
      <c r="K66" s="96" t="str">
        <f>IF('Datos Vida'!K433=0,"",'Datos Vida'!K433)</f>
        <v/>
      </c>
      <c r="L66" s="96" t="str">
        <f>IF('Datos Vida'!L433=0,"",'Datos Vida'!L433)</f>
        <v/>
      </c>
      <c r="M66" s="96" t="str">
        <f>IF('Datos Vida'!M433=0,"",'Datos Vida'!M433)</f>
        <v/>
      </c>
      <c r="N66" s="96" t="str">
        <f>IF('Datos Vida'!N433=0,"",'Datos Vida'!N433)</f>
        <v/>
      </c>
      <c r="O66" s="96" t="str">
        <f>IF('Datos Vida'!O433=0,"",'Datos Vida'!O433)</f>
        <v/>
      </c>
      <c r="P66" s="96" t="str">
        <f>IF('Datos Vida'!P433=0,"",'Datos Vida'!P433)</f>
        <v/>
      </c>
      <c r="Q66" s="96">
        <f>IF('Datos Vida'!Q433=0,"",'Datos Vida'!Q433)</f>
        <v>8</v>
      </c>
      <c r="R66" s="96">
        <f>IF('Datos Vida'!R433=0,"",'Datos Vida'!R433)</f>
        <v>27</v>
      </c>
      <c r="S66" s="96" t="str">
        <f>IF('Datos Vida'!S433=0,"",'Datos Vida'!S433)</f>
        <v/>
      </c>
      <c r="T66" s="96">
        <f>IF('Datos Vida'!T433=0,"",'Datos Vida'!T433)</f>
        <v>3</v>
      </c>
      <c r="U66" s="96" t="str">
        <f>IF('Datos Vida'!U433=0,"",'Datos Vida'!U433)</f>
        <v/>
      </c>
      <c r="V66" s="96" t="str">
        <f>IF('Datos Vida'!V433=0,"",'Datos Vida'!V433)</f>
        <v/>
      </c>
      <c r="W66" s="96" t="str">
        <f>IF('Datos Vida'!W433=0,"",'Datos Vida'!W433)</f>
        <v/>
      </c>
      <c r="X66" s="96" t="str">
        <f>IF('Datos Vida'!X433=0,"",'Datos Vida'!X433)</f>
        <v/>
      </c>
      <c r="Y66" s="96" t="str">
        <f>IF('Datos Vida'!Y433=0,"",'Datos Vida'!Y433)</f>
        <v/>
      </c>
      <c r="Z66" s="96">
        <f>IF('Datos Vida'!Z433=0,"",'Datos Vida'!Z433)</f>
        <v>43</v>
      </c>
      <c r="AA66" s="96" t="str">
        <f>IF('Datos Vida'!AA433=0,"",'Datos Vida'!AA433)</f>
        <v/>
      </c>
      <c r="AB66" s="96" t="str">
        <f>IF('Datos Vida'!AB433=0,"",'Datos Vida'!AB433)</f>
        <v/>
      </c>
      <c r="AC66" s="96">
        <f>IF('Datos Vida'!AC433=0,"",'Datos Vida'!AC433)</f>
        <v>43</v>
      </c>
      <c r="AD66" s="96">
        <f>IF('Datos Vida'!AD433=0,"",'Datos Vida'!AD433)</f>
        <v>6</v>
      </c>
      <c r="AE66" s="96">
        <f>IF('Datos Vida'!AE433=0,"",'Datos Vida'!AE433)</f>
        <v>1</v>
      </c>
      <c r="AF66" s="96" t="str">
        <f>IF('Datos Vida'!AF433=0,"",'Datos Vida'!AF433)</f>
        <v/>
      </c>
      <c r="AG66" s="96" t="str">
        <f>IF('Datos Vida'!AG433=0,"",'Datos Vida'!AG433)</f>
        <v/>
      </c>
      <c r="AH66" s="96">
        <f>IF('Datos Vida'!AH433=0,"",'Datos Vida'!AH433)</f>
        <v>11</v>
      </c>
      <c r="AI66" s="96" t="str">
        <f>IF('Datos Vida'!AI433=0,"",'Datos Vida'!AI433)</f>
        <v/>
      </c>
      <c r="AJ66" s="96" t="str">
        <f>IF('Datos Vida'!AJ433=0,"",'Datos Vida'!AJ433)</f>
        <v/>
      </c>
      <c r="AK66" s="96" t="str">
        <f>IF('Datos Vida'!AK433=0,"",'Datos Vida'!AK433)</f>
        <v/>
      </c>
      <c r="AL66" s="96" t="str">
        <f>IF('Datos Vida'!AL433=0,"",'Datos Vida'!AL433)</f>
        <v/>
      </c>
      <c r="AM66" s="96" t="str">
        <f>IF('Datos Vida'!AM433=0,"",'Datos Vida'!AM433)</f>
        <v/>
      </c>
      <c r="AN66" s="96" t="str">
        <f>IF('Datos Vida'!AN433=0,"",'Datos Vida'!AN433)</f>
        <v/>
      </c>
      <c r="AO66" s="96" t="str">
        <f>IF('Datos Vida'!AO433=0,"",'Datos Vida'!AO433)</f>
        <v/>
      </c>
      <c r="AP66" s="96" t="str">
        <f>IF('Datos Vida'!AP433=0,"",'Datos Vida'!AP433)</f>
        <v/>
      </c>
      <c r="AQ66" s="96">
        <f>'Datos Vida'!AQ433</f>
        <v>163</v>
      </c>
      <c r="AR66" s="45"/>
      <c r="AS66" s="36">
        <f>'Datos Vida'!AS433</f>
        <v>339</v>
      </c>
      <c r="AT66" s="60">
        <f t="shared" si="2"/>
        <v>-0.5191740412979351</v>
      </c>
    </row>
    <row r="67" spans="2:46" x14ac:dyDescent="0.2">
      <c r="B67" s="25" t="str">
        <f>'Datos Vida'!B304</f>
        <v>424. Invalidez y Sobrevivencia (C-528)</v>
      </c>
      <c r="C67" s="96" t="str">
        <f>IF('Datos Vida'!C434=0,"",'Datos Vida'!C434)</f>
        <v/>
      </c>
      <c r="D67" s="96" t="str">
        <f>IF('Datos Vida'!D434=0,"",'Datos Vida'!D434)</f>
        <v/>
      </c>
      <c r="E67" s="96" t="str">
        <f>IF('Datos Vida'!E434=0,"",'Datos Vida'!E434)</f>
        <v/>
      </c>
      <c r="F67" s="96" t="str">
        <f>IF('Datos Vida'!F434=0,"",'Datos Vida'!F434)</f>
        <v/>
      </c>
      <c r="G67" s="96" t="str">
        <f>IF('Datos Vida'!G434=0,"",'Datos Vida'!G434)</f>
        <v/>
      </c>
      <c r="H67" s="96" t="str">
        <f>IF('Datos Vida'!H434=0,"",'Datos Vida'!H434)</f>
        <v/>
      </c>
      <c r="I67" s="96" t="str">
        <f>IF('Datos Vida'!I434=0,"",'Datos Vida'!I434)</f>
        <v/>
      </c>
      <c r="J67" s="96" t="str">
        <f>IF('Datos Vida'!J434=0,"",'Datos Vida'!J434)</f>
        <v/>
      </c>
      <c r="K67" s="96" t="str">
        <f>IF('Datos Vida'!K434=0,"",'Datos Vida'!K434)</f>
        <v/>
      </c>
      <c r="L67" s="96" t="str">
        <f>IF('Datos Vida'!L434=0,"",'Datos Vida'!L434)</f>
        <v/>
      </c>
      <c r="M67" s="96" t="str">
        <f>IF('Datos Vida'!M434=0,"",'Datos Vida'!M434)</f>
        <v/>
      </c>
      <c r="N67" s="96" t="str">
        <f>IF('Datos Vida'!N434=0,"",'Datos Vida'!N434)</f>
        <v/>
      </c>
      <c r="O67" s="96" t="str">
        <f>IF('Datos Vida'!O434=0,"",'Datos Vida'!O434)</f>
        <v/>
      </c>
      <c r="P67" s="96" t="str">
        <f>IF('Datos Vida'!P434=0,"",'Datos Vida'!P434)</f>
        <v/>
      </c>
      <c r="Q67" s="96">
        <f>IF('Datos Vida'!Q434=0,"",'Datos Vida'!Q434)</f>
        <v>2800</v>
      </c>
      <c r="R67" s="96" t="str">
        <f>IF('Datos Vida'!R434=0,"",'Datos Vida'!R434)</f>
        <v/>
      </c>
      <c r="S67" s="96" t="str">
        <f>IF('Datos Vida'!S434=0,"",'Datos Vida'!S434)</f>
        <v/>
      </c>
      <c r="T67" s="96" t="str">
        <f>IF('Datos Vida'!T434=0,"",'Datos Vida'!T434)</f>
        <v/>
      </c>
      <c r="U67" s="96" t="str">
        <f>IF('Datos Vida'!U434=0,"",'Datos Vida'!U434)</f>
        <v/>
      </c>
      <c r="V67" s="96" t="str">
        <f>IF('Datos Vida'!V434=0,"",'Datos Vida'!V434)</f>
        <v/>
      </c>
      <c r="W67" s="96" t="str">
        <f>IF('Datos Vida'!W434=0,"",'Datos Vida'!W434)</f>
        <v/>
      </c>
      <c r="X67" s="96" t="str">
        <f>IF('Datos Vida'!X434=0,"",'Datos Vida'!X434)</f>
        <v/>
      </c>
      <c r="Y67" s="96" t="str">
        <f>IF('Datos Vida'!Y434=0,"",'Datos Vida'!Y434)</f>
        <v/>
      </c>
      <c r="Z67" s="96" t="str">
        <f>IF('Datos Vida'!Z434=0,"",'Datos Vida'!Z434)</f>
        <v/>
      </c>
      <c r="AA67" s="96" t="str">
        <f>IF('Datos Vida'!AA434=0,"",'Datos Vida'!AA434)</f>
        <v/>
      </c>
      <c r="AB67" s="96" t="str">
        <f>IF('Datos Vida'!AB434=0,"",'Datos Vida'!AB434)</f>
        <v/>
      </c>
      <c r="AC67" s="96" t="str">
        <f>IF('Datos Vida'!AC434=0,"",'Datos Vida'!AC434)</f>
        <v/>
      </c>
      <c r="AD67" s="96" t="str">
        <f>IF('Datos Vida'!AD434=0,"",'Datos Vida'!AD434)</f>
        <v/>
      </c>
      <c r="AE67" s="96" t="str">
        <f>IF('Datos Vida'!AE434=0,"",'Datos Vida'!AE434)</f>
        <v/>
      </c>
      <c r="AF67" s="96" t="str">
        <f>IF('Datos Vida'!AF434=0,"",'Datos Vida'!AF434)</f>
        <v/>
      </c>
      <c r="AG67" s="96" t="str">
        <f>IF('Datos Vida'!AG434=0,"",'Datos Vida'!AG434)</f>
        <v/>
      </c>
      <c r="AH67" s="96" t="str">
        <f>IF('Datos Vida'!AH434=0,"",'Datos Vida'!AH434)</f>
        <v/>
      </c>
      <c r="AI67" s="96" t="str">
        <f>IF('Datos Vida'!AI434=0,"",'Datos Vida'!AI434)</f>
        <v/>
      </c>
      <c r="AJ67" s="96" t="str">
        <f>IF('Datos Vida'!AJ434=0,"",'Datos Vida'!AJ434)</f>
        <v/>
      </c>
      <c r="AK67" s="96" t="str">
        <f>IF('Datos Vida'!AK434=0,"",'Datos Vida'!AK434)</f>
        <v/>
      </c>
      <c r="AL67" s="96" t="str">
        <f>IF('Datos Vida'!AL434=0,"",'Datos Vida'!AL434)</f>
        <v/>
      </c>
      <c r="AM67" s="96" t="str">
        <f>IF('Datos Vida'!AM434=0,"",'Datos Vida'!AM434)</f>
        <v/>
      </c>
      <c r="AN67" s="96" t="str">
        <f>IF('Datos Vida'!AN434=0,"",'Datos Vida'!AN434)</f>
        <v/>
      </c>
      <c r="AO67" s="96" t="str">
        <f>IF('Datos Vida'!AO434=0,"",'Datos Vida'!AO434)</f>
        <v/>
      </c>
      <c r="AP67" s="96" t="str">
        <f>IF('Datos Vida'!AP434=0,"",'Datos Vida'!AP434)</f>
        <v/>
      </c>
      <c r="AQ67" s="96">
        <f>'Datos Vida'!AQ434</f>
        <v>2800</v>
      </c>
      <c r="AR67" s="45"/>
      <c r="AS67" s="36">
        <f>'Datos Vida'!AS434</f>
        <v>2928</v>
      </c>
      <c r="AT67" s="60">
        <f t="shared" si="2"/>
        <v>-4.3715846994535568E-2</v>
      </c>
    </row>
    <row r="68" spans="2:46" x14ac:dyDescent="0.2">
      <c r="B68" s="25" t="str">
        <f>'Datos Vida'!B305</f>
        <v>425. Seguro con Ahorro Previsional (APV)</v>
      </c>
      <c r="C68" s="96" t="str">
        <f>IF('Datos Vida'!C435=0,"",'Datos Vida'!C435)</f>
        <v/>
      </c>
      <c r="D68" s="96" t="str">
        <f>IF('Datos Vida'!D435=0,"",'Datos Vida'!D435)</f>
        <v/>
      </c>
      <c r="E68" s="96" t="str">
        <f>IF('Datos Vida'!E435=0,"",'Datos Vida'!E435)</f>
        <v/>
      </c>
      <c r="F68" s="96" t="str">
        <f>IF('Datos Vida'!F435=0,"",'Datos Vida'!F435)</f>
        <v/>
      </c>
      <c r="G68" s="96">
        <f>IF('Datos Vida'!G435=0,"",'Datos Vida'!G435)</f>
        <v>369</v>
      </c>
      <c r="H68" s="96" t="str">
        <f>IF('Datos Vida'!H435=0,"",'Datos Vida'!H435)</f>
        <v/>
      </c>
      <c r="I68" s="96" t="str">
        <f>IF('Datos Vida'!I435=0,"",'Datos Vida'!I435)</f>
        <v/>
      </c>
      <c r="J68" s="96" t="str">
        <f>IF('Datos Vida'!J435=0,"",'Datos Vida'!J435)</f>
        <v/>
      </c>
      <c r="K68" s="96" t="str">
        <f>IF('Datos Vida'!K435=0,"",'Datos Vida'!K435)</f>
        <v/>
      </c>
      <c r="L68" s="96">
        <f>IF('Datos Vida'!L435=0,"",'Datos Vida'!L435)</f>
        <v>242</v>
      </c>
      <c r="M68" s="96" t="str">
        <f>IF('Datos Vida'!M435=0,"",'Datos Vida'!M435)</f>
        <v/>
      </c>
      <c r="N68" s="96" t="str">
        <f>IF('Datos Vida'!N435=0,"",'Datos Vida'!N435)</f>
        <v/>
      </c>
      <c r="O68" s="96" t="str">
        <f>IF('Datos Vida'!O435=0,"",'Datos Vida'!O435)</f>
        <v/>
      </c>
      <c r="P68" s="96" t="str">
        <f>IF('Datos Vida'!P435=0,"",'Datos Vida'!P435)</f>
        <v/>
      </c>
      <c r="Q68" s="96">
        <f>IF('Datos Vida'!Q435=0,"",'Datos Vida'!Q435)</f>
        <v>286</v>
      </c>
      <c r="R68" s="96">
        <f>IF('Datos Vida'!R435=0,"",'Datos Vida'!R435)</f>
        <v>806</v>
      </c>
      <c r="S68" s="96" t="str">
        <f>IF('Datos Vida'!S435=0,"",'Datos Vida'!S435)</f>
        <v/>
      </c>
      <c r="T68" s="96" t="str">
        <f>IF('Datos Vida'!T435=0,"",'Datos Vida'!T435)</f>
        <v/>
      </c>
      <c r="U68" s="96" t="str">
        <f>IF('Datos Vida'!U435=0,"",'Datos Vida'!U435)</f>
        <v/>
      </c>
      <c r="V68" s="96" t="str">
        <f>IF('Datos Vida'!V435=0,"",'Datos Vida'!V435)</f>
        <v/>
      </c>
      <c r="W68" s="96" t="str">
        <f>IF('Datos Vida'!W435=0,"",'Datos Vida'!W435)</f>
        <v/>
      </c>
      <c r="X68" s="96" t="str">
        <f>IF('Datos Vida'!X435=0,"",'Datos Vida'!X435)</f>
        <v/>
      </c>
      <c r="Y68" s="96" t="str">
        <f>IF('Datos Vida'!Y435=0,"",'Datos Vida'!Y435)</f>
        <v/>
      </c>
      <c r="Z68" s="96">
        <f>IF('Datos Vida'!Z435=0,"",'Datos Vida'!Z435)</f>
        <v>1350</v>
      </c>
      <c r="AA68" s="96" t="str">
        <f>IF('Datos Vida'!AA435=0,"",'Datos Vida'!AA435)</f>
        <v/>
      </c>
      <c r="AB68" s="96">
        <f>IF('Datos Vida'!AB435=0,"",'Datos Vida'!AB435)</f>
        <v>204</v>
      </c>
      <c r="AC68" s="96" t="str">
        <f>IF('Datos Vida'!AC435=0,"",'Datos Vida'!AC435)</f>
        <v/>
      </c>
      <c r="AD68" s="96">
        <f>IF('Datos Vida'!AD435=0,"",'Datos Vida'!AD435)</f>
        <v>16</v>
      </c>
      <c r="AE68" s="96" t="str">
        <f>IF('Datos Vida'!AE435=0,"",'Datos Vida'!AE435)</f>
        <v/>
      </c>
      <c r="AF68" s="96" t="str">
        <f>IF('Datos Vida'!AF435=0,"",'Datos Vida'!AF435)</f>
        <v/>
      </c>
      <c r="AG68" s="96" t="str">
        <f>IF('Datos Vida'!AG435=0,"",'Datos Vida'!AG435)</f>
        <v/>
      </c>
      <c r="AH68" s="96">
        <f>IF('Datos Vida'!AH435=0,"",'Datos Vida'!AH435)</f>
        <v>2314</v>
      </c>
      <c r="AI68" s="96">
        <f>IF('Datos Vida'!AI435=0,"",'Datos Vida'!AI435)</f>
        <v>9</v>
      </c>
      <c r="AJ68" s="96" t="str">
        <f>IF('Datos Vida'!AJ435=0,"",'Datos Vida'!AJ435)</f>
        <v/>
      </c>
      <c r="AK68" s="96" t="str">
        <f>IF('Datos Vida'!AK435=0,"",'Datos Vida'!AK435)</f>
        <v/>
      </c>
      <c r="AL68" s="96" t="str">
        <f>IF('Datos Vida'!AL435=0,"",'Datos Vida'!AL435)</f>
        <v/>
      </c>
      <c r="AM68" s="96" t="str">
        <f>IF('Datos Vida'!AM435=0,"",'Datos Vida'!AM435)</f>
        <v/>
      </c>
      <c r="AN68" s="96" t="str">
        <f>IF('Datos Vida'!AN435=0,"",'Datos Vida'!AN435)</f>
        <v/>
      </c>
      <c r="AO68" s="96" t="str">
        <f>IF('Datos Vida'!AO435=0,"",'Datos Vida'!AO435)</f>
        <v/>
      </c>
      <c r="AP68" s="96" t="str">
        <f>IF('Datos Vida'!AP435=0,"",'Datos Vida'!AP435)</f>
        <v/>
      </c>
      <c r="AQ68" s="96">
        <f>'Datos Vida'!AQ435</f>
        <v>5596</v>
      </c>
      <c r="AR68" s="45"/>
      <c r="AS68" s="36">
        <f>'Datos Vida'!AS435</f>
        <v>5314</v>
      </c>
      <c r="AT68" s="60">
        <f t="shared" si="2"/>
        <v>5.3067369213398496E-2</v>
      </c>
    </row>
    <row r="69" spans="2:46" x14ac:dyDescent="0.2">
      <c r="B69" s="25" t="str">
        <f>'Datos Vida'!B306</f>
        <v>426. Seguro con Ahorro Previsional Colectivo (APVC)</v>
      </c>
      <c r="C69" s="96" t="str">
        <f>IF('Datos Vida'!C436=0,"",'Datos Vida'!C436)</f>
        <v/>
      </c>
      <c r="D69" s="96" t="str">
        <f>IF('Datos Vida'!D436=0,"",'Datos Vida'!D436)</f>
        <v/>
      </c>
      <c r="E69" s="96" t="str">
        <f>IF('Datos Vida'!E436=0,"",'Datos Vida'!E436)</f>
        <v/>
      </c>
      <c r="F69" s="96" t="str">
        <f>IF('Datos Vida'!F436=0,"",'Datos Vida'!F436)</f>
        <v/>
      </c>
      <c r="G69" s="96" t="str">
        <f>IF('Datos Vida'!G436=0,"",'Datos Vida'!G436)</f>
        <v/>
      </c>
      <c r="H69" s="96" t="str">
        <f>IF('Datos Vida'!H436=0,"",'Datos Vida'!H436)</f>
        <v/>
      </c>
      <c r="I69" s="96" t="str">
        <f>IF('Datos Vida'!I436=0,"",'Datos Vida'!I436)</f>
        <v/>
      </c>
      <c r="J69" s="96" t="str">
        <f>IF('Datos Vida'!J436=0,"",'Datos Vida'!J436)</f>
        <v/>
      </c>
      <c r="K69" s="96" t="str">
        <f>IF('Datos Vida'!K436=0,"",'Datos Vida'!K436)</f>
        <v/>
      </c>
      <c r="L69" s="96" t="str">
        <f>IF('Datos Vida'!L436=0,"",'Datos Vida'!L436)</f>
        <v/>
      </c>
      <c r="M69" s="96" t="str">
        <f>IF('Datos Vida'!M436=0,"",'Datos Vida'!M436)</f>
        <v/>
      </c>
      <c r="N69" s="96" t="str">
        <f>IF('Datos Vida'!N436=0,"",'Datos Vida'!N436)</f>
        <v/>
      </c>
      <c r="O69" s="96" t="str">
        <f>IF('Datos Vida'!O436=0,"",'Datos Vida'!O436)</f>
        <v/>
      </c>
      <c r="P69" s="96" t="str">
        <f>IF('Datos Vida'!P436=0,"",'Datos Vida'!P436)</f>
        <v/>
      </c>
      <c r="Q69" s="96" t="str">
        <f>IF('Datos Vida'!Q436=0,"",'Datos Vida'!Q436)</f>
        <v/>
      </c>
      <c r="R69" s="96" t="str">
        <f>IF('Datos Vida'!R436=0,"",'Datos Vida'!R436)</f>
        <v/>
      </c>
      <c r="S69" s="96" t="str">
        <f>IF('Datos Vida'!S436=0,"",'Datos Vida'!S436)</f>
        <v/>
      </c>
      <c r="T69" s="96" t="str">
        <f>IF('Datos Vida'!T436=0,"",'Datos Vida'!T436)</f>
        <v/>
      </c>
      <c r="U69" s="96" t="str">
        <f>IF('Datos Vida'!U436=0,"",'Datos Vida'!U436)</f>
        <v/>
      </c>
      <c r="V69" s="96" t="str">
        <f>IF('Datos Vida'!V436=0,"",'Datos Vida'!V436)</f>
        <v/>
      </c>
      <c r="W69" s="96" t="str">
        <f>IF('Datos Vida'!W436=0,"",'Datos Vida'!W436)</f>
        <v/>
      </c>
      <c r="X69" s="96" t="str">
        <f>IF('Datos Vida'!X436=0,"",'Datos Vida'!X436)</f>
        <v/>
      </c>
      <c r="Y69" s="96" t="str">
        <f>IF('Datos Vida'!Y436=0,"",'Datos Vida'!Y436)</f>
        <v/>
      </c>
      <c r="Z69" s="96" t="str">
        <f>IF('Datos Vida'!Z436=0,"",'Datos Vida'!Z436)</f>
        <v/>
      </c>
      <c r="AA69" s="96" t="str">
        <f>IF('Datos Vida'!AA436=0,"",'Datos Vida'!AA436)</f>
        <v/>
      </c>
      <c r="AB69" s="96" t="str">
        <f>IF('Datos Vida'!AB436=0,"",'Datos Vida'!AB436)</f>
        <v/>
      </c>
      <c r="AC69" s="96" t="str">
        <f>IF('Datos Vida'!AC436=0,"",'Datos Vida'!AC436)</f>
        <v/>
      </c>
      <c r="AD69" s="96" t="str">
        <f>IF('Datos Vida'!AD436=0,"",'Datos Vida'!AD436)</f>
        <v/>
      </c>
      <c r="AE69" s="96" t="str">
        <f>IF('Datos Vida'!AE436=0,"",'Datos Vida'!AE436)</f>
        <v/>
      </c>
      <c r="AF69" s="96" t="str">
        <f>IF('Datos Vida'!AF436=0,"",'Datos Vida'!AF436)</f>
        <v/>
      </c>
      <c r="AG69" s="96" t="str">
        <f>IF('Datos Vida'!AG436=0,"",'Datos Vida'!AG436)</f>
        <v/>
      </c>
      <c r="AH69" s="96" t="str">
        <f>IF('Datos Vida'!AH436=0,"",'Datos Vida'!AH436)</f>
        <v/>
      </c>
      <c r="AI69" s="96" t="str">
        <f>IF('Datos Vida'!AI436=0,"",'Datos Vida'!AI436)</f>
        <v/>
      </c>
      <c r="AJ69" s="96" t="str">
        <f>IF('Datos Vida'!AJ436=0,"",'Datos Vida'!AJ436)</f>
        <v/>
      </c>
      <c r="AK69" s="96" t="str">
        <f>IF('Datos Vida'!AK436=0,"",'Datos Vida'!AK436)</f>
        <v/>
      </c>
      <c r="AL69" s="96" t="str">
        <f>IF('Datos Vida'!AL436=0,"",'Datos Vida'!AL436)</f>
        <v/>
      </c>
      <c r="AM69" s="96" t="str">
        <f>IF('Datos Vida'!AM436=0,"",'Datos Vida'!AM436)</f>
        <v/>
      </c>
      <c r="AN69" s="96" t="str">
        <f>IF('Datos Vida'!AN436=0,"",'Datos Vida'!AN436)</f>
        <v/>
      </c>
      <c r="AO69" s="96" t="str">
        <f>IF('Datos Vida'!AO436=0,"",'Datos Vida'!AO436)</f>
        <v/>
      </c>
      <c r="AP69" s="96" t="str">
        <f>IF('Datos Vida'!AP436=0,"",'Datos Vida'!AP436)</f>
        <v/>
      </c>
      <c r="AQ69" s="96">
        <f>'Datos Vida'!AQ436</f>
        <v>0</v>
      </c>
      <c r="AR69" s="45"/>
      <c r="AS69" s="36">
        <f>'Datos Vida'!AS436</f>
        <v>0</v>
      </c>
      <c r="AT69" s="60" t="str">
        <f t="shared" si="2"/>
        <v/>
      </c>
    </row>
    <row r="70" spans="2:46" x14ac:dyDescent="0.2">
      <c r="B70" s="26" t="str">
        <f>'Datos Vida'!B307</f>
        <v>Total</v>
      </c>
      <c r="C70" s="98">
        <f>IF('Datos Vida'!C437=0,"",'Datos Vida'!C437)</f>
        <v>72</v>
      </c>
      <c r="D70" s="98">
        <f>IF('Datos Vida'!D437=0,"",'Datos Vida'!D437)</f>
        <v>1957</v>
      </c>
      <c r="E70" s="98">
        <f>IF('Datos Vida'!E437=0,"",'Datos Vida'!E437)</f>
        <v>75511</v>
      </c>
      <c r="F70" s="98">
        <f>IF('Datos Vida'!F437=0,"",'Datos Vida'!F437)</f>
        <v>43364</v>
      </c>
      <c r="G70" s="98">
        <f>IF('Datos Vida'!G437=0,"",'Datos Vida'!G437)</f>
        <v>14821</v>
      </c>
      <c r="H70" s="98">
        <f>IF('Datos Vida'!H437=0,"",'Datos Vida'!H437)</f>
        <v>91033</v>
      </c>
      <c r="I70" s="98">
        <f>IF('Datos Vida'!I437=0,"",'Datos Vida'!I437)</f>
        <v>217</v>
      </c>
      <c r="J70" s="98">
        <f>IF('Datos Vida'!J437=0,"",'Datos Vida'!J437)</f>
        <v>256</v>
      </c>
      <c r="K70" s="98">
        <f>IF('Datos Vida'!K437=0,"",'Datos Vida'!K437)</f>
        <v>23</v>
      </c>
      <c r="L70" s="98">
        <f>IF('Datos Vida'!L437=0,"",'Datos Vida'!L437)</f>
        <v>3299</v>
      </c>
      <c r="M70" s="98" t="str">
        <f>IF('Datos Vida'!M437=0,"",'Datos Vida'!M437)</f>
        <v/>
      </c>
      <c r="N70" s="98">
        <f>IF('Datos Vida'!N437=0,"",'Datos Vida'!N437)</f>
        <v>3888</v>
      </c>
      <c r="O70" s="98">
        <f>IF('Datos Vida'!O437=0,"",'Datos Vida'!O437)</f>
        <v>2</v>
      </c>
      <c r="P70" s="98">
        <f>IF('Datos Vida'!P437=0,"",'Datos Vida'!P437)</f>
        <v>743</v>
      </c>
      <c r="Q70" s="98">
        <f>IF('Datos Vida'!Q437=0,"",'Datos Vida'!Q437)</f>
        <v>5312</v>
      </c>
      <c r="R70" s="98">
        <f>IF('Datos Vida'!R437=0,"",'Datos Vida'!R437)</f>
        <v>24710</v>
      </c>
      <c r="S70" s="98" t="str">
        <f>IF('Datos Vida'!S437=0,"",'Datos Vida'!S437)</f>
        <v/>
      </c>
      <c r="T70" s="98">
        <f>IF('Datos Vida'!T437=0,"",'Datos Vida'!T437)</f>
        <v>27</v>
      </c>
      <c r="U70" s="98">
        <f>IF('Datos Vida'!U437=0,"",'Datos Vida'!U437)</f>
        <v>2633</v>
      </c>
      <c r="V70" s="98">
        <f>IF('Datos Vida'!V437=0,"",'Datos Vida'!V437)</f>
        <v>2</v>
      </c>
      <c r="W70" s="98" t="str">
        <f>IF('Datos Vida'!W437=0,"",'Datos Vida'!W437)</f>
        <v/>
      </c>
      <c r="X70" s="98">
        <f>IF('Datos Vida'!X437=0,"",'Datos Vida'!X437)</f>
        <v>1711</v>
      </c>
      <c r="Y70" s="98">
        <f>IF('Datos Vida'!Y437=0,"",'Datos Vida'!Y437)</f>
        <v>23620</v>
      </c>
      <c r="Z70" s="98">
        <f>IF('Datos Vida'!Z437=0,"",'Datos Vida'!Z437)</f>
        <v>47214</v>
      </c>
      <c r="AA70" s="98">
        <f>IF('Datos Vida'!AA437=0,"",'Datos Vida'!AA437)</f>
        <v>46285</v>
      </c>
      <c r="AB70" s="98">
        <f>IF('Datos Vida'!AB437=0,"",'Datos Vida'!AB437)</f>
        <v>318</v>
      </c>
      <c r="AC70" s="98">
        <f>IF('Datos Vida'!AC437=0,"",'Datos Vida'!AC437)</f>
        <v>899</v>
      </c>
      <c r="AD70" s="98">
        <f>IF('Datos Vida'!AD437=0,"",'Datos Vida'!AD437)</f>
        <v>217</v>
      </c>
      <c r="AE70" s="98">
        <f>IF('Datos Vida'!AE437=0,"",'Datos Vida'!AE437)</f>
        <v>13</v>
      </c>
      <c r="AF70" s="98">
        <f>IF('Datos Vida'!AF437=0,"",'Datos Vida'!AF437)</f>
        <v>3</v>
      </c>
      <c r="AG70" s="98">
        <f>IF('Datos Vida'!AG437=0,"",'Datos Vida'!AG437)</f>
        <v>22142</v>
      </c>
      <c r="AH70" s="98">
        <f>IF('Datos Vida'!AH437=0,"",'Datos Vida'!AH437)</f>
        <v>24008</v>
      </c>
      <c r="AI70" s="98">
        <f>IF('Datos Vida'!AI437=0,"",'Datos Vida'!AI437)</f>
        <v>260</v>
      </c>
      <c r="AJ70" s="98">
        <f>IF('Datos Vida'!AJ437=0,"",'Datos Vida'!AJ437)</f>
        <v>3026</v>
      </c>
      <c r="AK70" s="98">
        <f>IF('Datos Vida'!AK437=0,"",'Datos Vida'!AK437)</f>
        <v>92229</v>
      </c>
      <c r="AL70" s="98" t="str">
        <f>IF('Datos Vida'!AL437=0,"",'Datos Vida'!AL437)</f>
        <v/>
      </c>
      <c r="AM70" s="98" t="str">
        <f>IF('Datos Vida'!AM437=0,"",'Datos Vida'!AM437)</f>
        <v/>
      </c>
      <c r="AN70" s="98" t="str">
        <f>IF('Datos Vida'!AN437=0,"",'Datos Vida'!AN437)</f>
        <v/>
      </c>
      <c r="AO70" s="98" t="str">
        <f>IF('Datos Vida'!AO437=0,"",'Datos Vida'!AO437)</f>
        <v/>
      </c>
      <c r="AP70" s="98" t="str">
        <f>IF('Datos Vida'!AP437=0,"",'Datos Vida'!AP437)</f>
        <v/>
      </c>
      <c r="AQ70" s="98">
        <f>'Datos Vida'!AQ437</f>
        <v>529815</v>
      </c>
      <c r="AR70" s="45"/>
      <c r="AS70" s="66">
        <f>'Datos Vida'!AS437</f>
        <v>500035</v>
      </c>
      <c r="AT70" s="73">
        <f t="shared" si="2"/>
        <v>5.9555831091823608E-2</v>
      </c>
    </row>
    <row r="71" spans="2:46" x14ac:dyDescent="0.2">
      <c r="AT71" s="74"/>
    </row>
    <row r="72" spans="2:46" x14ac:dyDescent="0.2">
      <c r="B72" s="69" t="str">
        <f>'Vida Prima Directa'!B72</f>
        <v>A. Vida</v>
      </c>
      <c r="C72" s="59">
        <f>SUM(C73:C77)</f>
        <v>0</v>
      </c>
      <c r="D72" s="59">
        <f t="shared" ref="D72:AQ72" si="3">SUM(D73:D77)</f>
        <v>0</v>
      </c>
      <c r="E72" s="59">
        <f t="shared" si="3"/>
        <v>45222</v>
      </c>
      <c r="F72" s="59">
        <f t="shared" si="3"/>
        <v>18857</v>
      </c>
      <c r="G72" s="59">
        <f t="shared" si="3"/>
        <v>2550</v>
      </c>
      <c r="H72" s="59">
        <f t="shared" si="3"/>
        <v>39300</v>
      </c>
      <c r="I72" s="59">
        <f t="shared" si="3"/>
        <v>86</v>
      </c>
      <c r="J72" s="59">
        <f t="shared" si="3"/>
        <v>92</v>
      </c>
      <c r="K72" s="59">
        <f t="shared" si="3"/>
        <v>6</v>
      </c>
      <c r="L72" s="59">
        <f t="shared" si="3"/>
        <v>850</v>
      </c>
      <c r="M72" s="59">
        <f t="shared" si="3"/>
        <v>0</v>
      </c>
      <c r="N72" s="59">
        <f t="shared" si="3"/>
        <v>69</v>
      </c>
      <c r="O72" s="59">
        <f t="shared" si="3"/>
        <v>0</v>
      </c>
      <c r="P72" s="59">
        <f t="shared" si="3"/>
        <v>272</v>
      </c>
      <c r="Q72" s="59">
        <f t="shared" si="3"/>
        <v>51</v>
      </c>
      <c r="R72" s="59">
        <f t="shared" si="3"/>
        <v>1247</v>
      </c>
      <c r="S72" s="59">
        <f t="shared" si="3"/>
        <v>0</v>
      </c>
      <c r="T72" s="59">
        <f t="shared" si="3"/>
        <v>0</v>
      </c>
      <c r="U72" s="59">
        <f t="shared" si="3"/>
        <v>1067</v>
      </c>
      <c r="V72" s="59">
        <f t="shared" si="3"/>
        <v>0</v>
      </c>
      <c r="W72" s="59">
        <f t="shared" si="3"/>
        <v>0</v>
      </c>
      <c r="X72" s="59">
        <f t="shared" si="3"/>
        <v>0</v>
      </c>
      <c r="Y72" s="59">
        <f t="shared" si="3"/>
        <v>1352</v>
      </c>
      <c r="Z72" s="59">
        <f t="shared" si="3"/>
        <v>6862</v>
      </c>
      <c r="AA72" s="59">
        <f t="shared" si="3"/>
        <v>242</v>
      </c>
      <c r="AB72" s="59">
        <f t="shared" si="3"/>
        <v>56</v>
      </c>
      <c r="AC72" s="59">
        <f t="shared" si="3"/>
        <v>13</v>
      </c>
      <c r="AD72" s="59">
        <f t="shared" si="3"/>
        <v>0</v>
      </c>
      <c r="AE72" s="59">
        <f t="shared" si="3"/>
        <v>0</v>
      </c>
      <c r="AF72" s="59">
        <f t="shared" si="3"/>
        <v>1</v>
      </c>
      <c r="AG72" s="59">
        <f t="shared" si="3"/>
        <v>3725</v>
      </c>
      <c r="AH72" s="59">
        <f t="shared" si="3"/>
        <v>6694</v>
      </c>
      <c r="AI72" s="59">
        <f t="shared" si="3"/>
        <v>4</v>
      </c>
      <c r="AJ72" s="59">
        <f t="shared" si="3"/>
        <v>1710</v>
      </c>
      <c r="AK72" s="59">
        <f t="shared" si="3"/>
        <v>14541</v>
      </c>
      <c r="AL72" s="59">
        <f t="shared" si="3"/>
        <v>0</v>
      </c>
      <c r="AM72" s="59">
        <f t="shared" si="3"/>
        <v>0</v>
      </c>
      <c r="AN72" s="59">
        <f t="shared" si="3"/>
        <v>0</v>
      </c>
      <c r="AO72" s="59">
        <f t="shared" si="3"/>
        <v>0</v>
      </c>
      <c r="AP72" s="59">
        <f t="shared" si="3"/>
        <v>0</v>
      </c>
      <c r="AQ72" s="59">
        <f t="shared" si="3"/>
        <v>144869</v>
      </c>
      <c r="AR72" s="70"/>
      <c r="AS72" s="59">
        <f>'Datos Vida'!AU380</f>
        <v>148352</v>
      </c>
      <c r="AT72" s="60">
        <f>IFERROR(AQ72/AS72-1,"")</f>
        <v>-2.3477944348576307E-2</v>
      </c>
    </row>
    <row r="73" spans="2:46" x14ac:dyDescent="0.2">
      <c r="B73" s="214" t="str">
        <f>'Vida Prima Directa'!B73</f>
        <v xml:space="preserve">Vida Entera  </v>
      </c>
      <c r="C73" s="59" t="str">
        <f>IF(SUM(C13,C29,C45)=0,"",SUM(C13,C29,C45))</f>
        <v/>
      </c>
      <c r="D73" s="59" t="str">
        <f t="shared" ref="D73:AP73" si="4">IF(SUM(D13,D29,D45)=0,"",SUM(D13,D29,D45))</f>
        <v/>
      </c>
      <c r="E73" s="59" t="str">
        <f t="shared" si="4"/>
        <v/>
      </c>
      <c r="F73" s="59" t="str">
        <f t="shared" si="4"/>
        <v/>
      </c>
      <c r="G73" s="59" t="str">
        <f t="shared" si="4"/>
        <v/>
      </c>
      <c r="H73" s="59" t="str">
        <f t="shared" si="4"/>
        <v/>
      </c>
      <c r="I73" s="59" t="str">
        <f t="shared" si="4"/>
        <v/>
      </c>
      <c r="J73" s="59" t="str">
        <f t="shared" si="4"/>
        <v/>
      </c>
      <c r="K73" s="59" t="str">
        <f t="shared" si="4"/>
        <v/>
      </c>
      <c r="L73" s="59" t="str">
        <f t="shared" si="4"/>
        <v/>
      </c>
      <c r="M73" s="59" t="str">
        <f t="shared" si="4"/>
        <v/>
      </c>
      <c r="N73" s="59" t="str">
        <f t="shared" si="4"/>
        <v/>
      </c>
      <c r="O73" s="59" t="str">
        <f t="shared" si="4"/>
        <v/>
      </c>
      <c r="P73" s="59" t="str">
        <f t="shared" si="4"/>
        <v/>
      </c>
      <c r="Q73" s="59" t="str">
        <f t="shared" si="4"/>
        <v/>
      </c>
      <c r="R73" s="59" t="str">
        <f t="shared" si="4"/>
        <v/>
      </c>
      <c r="S73" s="59" t="str">
        <f t="shared" si="4"/>
        <v/>
      </c>
      <c r="T73" s="59" t="str">
        <f t="shared" si="4"/>
        <v/>
      </c>
      <c r="U73" s="59" t="str">
        <f t="shared" si="4"/>
        <v/>
      </c>
      <c r="V73" s="59" t="str">
        <f t="shared" si="4"/>
        <v/>
      </c>
      <c r="W73" s="59" t="str">
        <f t="shared" si="4"/>
        <v/>
      </c>
      <c r="X73" s="59" t="str">
        <f t="shared" si="4"/>
        <v/>
      </c>
      <c r="Y73" s="59" t="str">
        <f t="shared" si="4"/>
        <v/>
      </c>
      <c r="Z73" s="59" t="str">
        <f t="shared" si="4"/>
        <v/>
      </c>
      <c r="AA73" s="59">
        <f t="shared" si="4"/>
        <v>10</v>
      </c>
      <c r="AB73" s="59">
        <f t="shared" si="4"/>
        <v>12</v>
      </c>
      <c r="AC73" s="59" t="str">
        <f t="shared" si="4"/>
        <v/>
      </c>
      <c r="AD73" s="59" t="str">
        <f t="shared" si="4"/>
        <v/>
      </c>
      <c r="AE73" s="59" t="str">
        <f t="shared" si="4"/>
        <v/>
      </c>
      <c r="AF73" s="59" t="str">
        <f t="shared" si="4"/>
        <v/>
      </c>
      <c r="AG73" s="59" t="str">
        <f t="shared" si="4"/>
        <v/>
      </c>
      <c r="AH73" s="59" t="str">
        <f t="shared" si="4"/>
        <v/>
      </c>
      <c r="AI73" s="59" t="str">
        <f t="shared" si="4"/>
        <v/>
      </c>
      <c r="AJ73" s="59" t="str">
        <f t="shared" si="4"/>
        <v/>
      </c>
      <c r="AK73" s="59" t="str">
        <f t="shared" si="4"/>
        <v/>
      </c>
      <c r="AL73" s="59" t="str">
        <f t="shared" si="4"/>
        <v/>
      </c>
      <c r="AM73" s="59" t="str">
        <f t="shared" si="4"/>
        <v/>
      </c>
      <c r="AN73" s="59" t="str">
        <f t="shared" si="4"/>
        <v/>
      </c>
      <c r="AO73" s="59" t="str">
        <f t="shared" si="4"/>
        <v/>
      </c>
      <c r="AP73" s="59" t="str">
        <f t="shared" si="4"/>
        <v/>
      </c>
      <c r="AQ73" s="59">
        <f>SUM(AQ13,AQ29,AQ45)</f>
        <v>22</v>
      </c>
      <c r="AR73" s="70"/>
      <c r="AS73" s="59">
        <f>'Datos Vida'!AU381</f>
        <v>35</v>
      </c>
      <c r="AT73" s="60">
        <f t="shared" ref="AT73:AT92" si="5">IFERROR(AQ73/AS73-1,"")</f>
        <v>-0.37142857142857144</v>
      </c>
    </row>
    <row r="74" spans="2:46" x14ac:dyDescent="0.2">
      <c r="B74" s="214" t="str">
        <f>'Vida Prima Directa'!B74</f>
        <v xml:space="preserve">Temporal de Vida  </v>
      </c>
      <c r="C74" s="59" t="str">
        <f>IF(SUM(C14,C30,C46)=0,"",SUM(C14,C30,C46))</f>
        <v/>
      </c>
      <c r="D74" s="59" t="str">
        <f t="shared" ref="D74:AP74" si="6">IF(SUM(D14,D30,D46)=0,"",SUM(D14,D30,D46))</f>
        <v/>
      </c>
      <c r="E74" s="59">
        <f t="shared" si="6"/>
        <v>6278</v>
      </c>
      <c r="F74" s="59">
        <f t="shared" si="6"/>
        <v>2499</v>
      </c>
      <c r="G74" s="59">
        <f t="shared" si="6"/>
        <v>2077</v>
      </c>
      <c r="H74" s="59">
        <f t="shared" si="6"/>
        <v>19680</v>
      </c>
      <c r="I74" s="59">
        <f t="shared" si="6"/>
        <v>45</v>
      </c>
      <c r="J74" s="59">
        <f t="shared" si="6"/>
        <v>59</v>
      </c>
      <c r="K74" s="59">
        <f t="shared" si="6"/>
        <v>5</v>
      </c>
      <c r="L74" s="59">
        <f t="shared" si="6"/>
        <v>768</v>
      </c>
      <c r="M74" s="59" t="str">
        <f t="shared" si="6"/>
        <v/>
      </c>
      <c r="N74" s="59">
        <f t="shared" si="6"/>
        <v>69</v>
      </c>
      <c r="O74" s="59" t="str">
        <f t="shared" si="6"/>
        <v/>
      </c>
      <c r="P74" s="59">
        <f t="shared" si="6"/>
        <v>164</v>
      </c>
      <c r="Q74" s="59">
        <f t="shared" si="6"/>
        <v>16</v>
      </c>
      <c r="R74" s="59">
        <f t="shared" si="6"/>
        <v>497</v>
      </c>
      <c r="S74" s="59" t="str">
        <f t="shared" si="6"/>
        <v/>
      </c>
      <c r="T74" s="59" t="str">
        <f t="shared" si="6"/>
        <v/>
      </c>
      <c r="U74" s="59">
        <f t="shared" si="6"/>
        <v>535</v>
      </c>
      <c r="V74" s="59" t="str">
        <f t="shared" si="6"/>
        <v/>
      </c>
      <c r="W74" s="59" t="str">
        <f t="shared" si="6"/>
        <v/>
      </c>
      <c r="X74" s="59" t="str">
        <f t="shared" si="6"/>
        <v/>
      </c>
      <c r="Y74" s="59">
        <f t="shared" si="6"/>
        <v>1352</v>
      </c>
      <c r="Z74" s="59">
        <f t="shared" si="6"/>
        <v>3155</v>
      </c>
      <c r="AA74" s="59">
        <f t="shared" si="6"/>
        <v>1</v>
      </c>
      <c r="AB74" s="59">
        <f t="shared" si="6"/>
        <v>44</v>
      </c>
      <c r="AC74" s="59">
        <f t="shared" si="6"/>
        <v>6</v>
      </c>
      <c r="AD74" s="59" t="str">
        <f t="shared" si="6"/>
        <v/>
      </c>
      <c r="AE74" s="59" t="str">
        <f t="shared" si="6"/>
        <v/>
      </c>
      <c r="AF74" s="59" t="str">
        <f t="shared" si="6"/>
        <v/>
      </c>
      <c r="AG74" s="59">
        <f t="shared" si="6"/>
        <v>181</v>
      </c>
      <c r="AH74" s="59">
        <f t="shared" si="6"/>
        <v>1666</v>
      </c>
      <c r="AI74" s="59">
        <f t="shared" si="6"/>
        <v>4</v>
      </c>
      <c r="AJ74" s="59">
        <f t="shared" si="6"/>
        <v>1002</v>
      </c>
      <c r="AK74" s="59">
        <f t="shared" si="6"/>
        <v>7800</v>
      </c>
      <c r="AL74" s="59" t="str">
        <f t="shared" si="6"/>
        <v/>
      </c>
      <c r="AM74" s="59" t="str">
        <f t="shared" si="6"/>
        <v/>
      </c>
      <c r="AN74" s="59" t="str">
        <f t="shared" si="6"/>
        <v/>
      </c>
      <c r="AO74" s="59" t="str">
        <f t="shared" si="6"/>
        <v/>
      </c>
      <c r="AP74" s="59" t="str">
        <f t="shared" si="6"/>
        <v/>
      </c>
      <c r="AQ74" s="59">
        <f>SUM(AQ14,AQ30,AQ46)</f>
        <v>47903</v>
      </c>
      <c r="AR74" s="70"/>
      <c r="AS74" s="59">
        <f>'Datos Vida'!AU382</f>
        <v>31483</v>
      </c>
      <c r="AT74" s="60">
        <f t="shared" si="5"/>
        <v>0.52155131340723559</v>
      </c>
    </row>
    <row r="75" spans="2:46" x14ac:dyDescent="0.2">
      <c r="B75" s="214" t="str">
        <f>'Vida Prima Directa'!B75</f>
        <v xml:space="preserve">Protección Familiar  </v>
      </c>
      <c r="C75" s="59" t="str">
        <f>IF(SUM(C19,C35,C51)=0,"",SUM(C19,C35,C51))</f>
        <v/>
      </c>
      <c r="D75" s="59" t="str">
        <f t="shared" ref="D75:AP75" si="7">IF(SUM(D19,D35,D51)=0,"",SUM(D19,D35,D51))</f>
        <v/>
      </c>
      <c r="E75" s="59" t="str">
        <f t="shared" si="7"/>
        <v/>
      </c>
      <c r="F75" s="59" t="str">
        <f t="shared" si="7"/>
        <v/>
      </c>
      <c r="G75" s="59" t="str">
        <f t="shared" si="7"/>
        <v/>
      </c>
      <c r="H75" s="59" t="str">
        <f t="shared" si="7"/>
        <v/>
      </c>
      <c r="I75" s="59" t="str">
        <f t="shared" si="7"/>
        <v/>
      </c>
      <c r="J75" s="59" t="str">
        <f t="shared" si="7"/>
        <v/>
      </c>
      <c r="K75" s="59" t="str">
        <f t="shared" si="7"/>
        <v/>
      </c>
      <c r="L75" s="59">
        <f t="shared" si="7"/>
        <v>81</v>
      </c>
      <c r="M75" s="59" t="str">
        <f t="shared" si="7"/>
        <v/>
      </c>
      <c r="N75" s="59" t="str">
        <f t="shared" si="7"/>
        <v/>
      </c>
      <c r="O75" s="59" t="str">
        <f t="shared" si="7"/>
        <v/>
      </c>
      <c r="P75" s="59" t="str">
        <f t="shared" si="7"/>
        <v/>
      </c>
      <c r="Q75" s="59" t="str">
        <f t="shared" si="7"/>
        <v/>
      </c>
      <c r="R75" s="59">
        <f t="shared" si="7"/>
        <v>8</v>
      </c>
      <c r="S75" s="59" t="str">
        <f t="shared" si="7"/>
        <v/>
      </c>
      <c r="T75" s="59" t="str">
        <f t="shared" si="7"/>
        <v/>
      </c>
      <c r="U75" s="59" t="str">
        <f t="shared" si="7"/>
        <v/>
      </c>
      <c r="V75" s="59" t="str">
        <f t="shared" si="7"/>
        <v/>
      </c>
      <c r="W75" s="59" t="str">
        <f t="shared" si="7"/>
        <v/>
      </c>
      <c r="X75" s="59" t="str">
        <f t="shared" si="7"/>
        <v/>
      </c>
      <c r="Y75" s="59" t="str">
        <f t="shared" si="7"/>
        <v/>
      </c>
      <c r="Z75" s="59" t="str">
        <f t="shared" si="7"/>
        <v/>
      </c>
      <c r="AA75" s="59">
        <f t="shared" si="7"/>
        <v>231</v>
      </c>
      <c r="AB75" s="59" t="str">
        <f t="shared" si="7"/>
        <v/>
      </c>
      <c r="AC75" s="59" t="str">
        <f t="shared" si="7"/>
        <v/>
      </c>
      <c r="AD75" s="59" t="str">
        <f t="shared" si="7"/>
        <v/>
      </c>
      <c r="AE75" s="59" t="str">
        <f t="shared" si="7"/>
        <v/>
      </c>
      <c r="AF75" s="59" t="str">
        <f t="shared" si="7"/>
        <v/>
      </c>
      <c r="AG75" s="59" t="str">
        <f t="shared" si="7"/>
        <v/>
      </c>
      <c r="AH75" s="59">
        <f t="shared" si="7"/>
        <v>2336</v>
      </c>
      <c r="AI75" s="59" t="str">
        <f t="shared" si="7"/>
        <v/>
      </c>
      <c r="AJ75" s="59">
        <f t="shared" si="7"/>
        <v>23</v>
      </c>
      <c r="AK75" s="59" t="str">
        <f t="shared" si="7"/>
        <v/>
      </c>
      <c r="AL75" s="59" t="str">
        <f t="shared" si="7"/>
        <v/>
      </c>
      <c r="AM75" s="59" t="str">
        <f t="shared" si="7"/>
        <v/>
      </c>
      <c r="AN75" s="59" t="str">
        <f t="shared" si="7"/>
        <v/>
      </c>
      <c r="AO75" s="59" t="str">
        <f t="shared" si="7"/>
        <v/>
      </c>
      <c r="AP75" s="59" t="str">
        <f t="shared" si="7"/>
        <v/>
      </c>
      <c r="AQ75" s="59">
        <f>SUM(AQ19,AQ35,AQ51)</f>
        <v>2679</v>
      </c>
      <c r="AR75" s="70"/>
      <c r="AS75" s="59">
        <f>'Datos Vida'!AU383</f>
        <v>13086</v>
      </c>
      <c r="AT75" s="60">
        <f t="shared" si="5"/>
        <v>-0.7952773956900504</v>
      </c>
    </row>
    <row r="76" spans="2:46" x14ac:dyDescent="0.2">
      <c r="B76" s="214" t="str">
        <f>'Vida Prima Directa'!B76</f>
        <v xml:space="preserve">Incapacidad o Invalidez  </v>
      </c>
      <c r="C76" s="59" t="str">
        <f>IF(SUM(C20,C36,C52)=0,"",SUM(C20,C36,C52))</f>
        <v/>
      </c>
      <c r="D76" s="59" t="str">
        <f t="shared" ref="D76:AP76" si="8">IF(SUM(D20,D36,D52)=0,"",SUM(D20,D36,D52))</f>
        <v/>
      </c>
      <c r="E76" s="59">
        <f t="shared" si="8"/>
        <v>21526</v>
      </c>
      <c r="F76" s="59">
        <f t="shared" si="8"/>
        <v>16187.999999999998</v>
      </c>
      <c r="G76" s="59">
        <f t="shared" si="8"/>
        <v>448</v>
      </c>
      <c r="H76" s="59">
        <f t="shared" si="8"/>
        <v>19620</v>
      </c>
      <c r="I76" s="59">
        <f t="shared" si="8"/>
        <v>41</v>
      </c>
      <c r="J76" s="59">
        <f t="shared" si="8"/>
        <v>33</v>
      </c>
      <c r="K76" s="59">
        <f t="shared" si="8"/>
        <v>1</v>
      </c>
      <c r="L76" s="59">
        <f t="shared" si="8"/>
        <v>1</v>
      </c>
      <c r="M76" s="59" t="str">
        <f t="shared" si="8"/>
        <v/>
      </c>
      <c r="N76" s="59" t="str">
        <f t="shared" si="8"/>
        <v/>
      </c>
      <c r="O76" s="59" t="str">
        <f t="shared" si="8"/>
        <v/>
      </c>
      <c r="P76" s="59">
        <f t="shared" si="8"/>
        <v>108</v>
      </c>
      <c r="Q76" s="59">
        <f t="shared" si="8"/>
        <v>32</v>
      </c>
      <c r="R76" s="59">
        <f t="shared" si="8"/>
        <v>742</v>
      </c>
      <c r="S76" s="59" t="str">
        <f t="shared" si="8"/>
        <v/>
      </c>
      <c r="T76" s="59" t="str">
        <f t="shared" si="8"/>
        <v/>
      </c>
      <c r="U76" s="59">
        <f t="shared" si="8"/>
        <v>532</v>
      </c>
      <c r="V76" s="59" t="str">
        <f t="shared" si="8"/>
        <v/>
      </c>
      <c r="W76" s="59" t="str">
        <f t="shared" si="8"/>
        <v/>
      </c>
      <c r="X76" s="59" t="str">
        <f t="shared" si="8"/>
        <v/>
      </c>
      <c r="Y76" s="59" t="str">
        <f t="shared" si="8"/>
        <v/>
      </c>
      <c r="Z76" s="59">
        <f t="shared" si="8"/>
        <v>3707</v>
      </c>
      <c r="AA76" s="59" t="str">
        <f t="shared" si="8"/>
        <v/>
      </c>
      <c r="AB76" s="59" t="str">
        <f t="shared" si="8"/>
        <v/>
      </c>
      <c r="AC76" s="59">
        <f t="shared" si="8"/>
        <v>7</v>
      </c>
      <c r="AD76" s="59" t="str">
        <f t="shared" si="8"/>
        <v/>
      </c>
      <c r="AE76" s="59" t="str">
        <f t="shared" si="8"/>
        <v/>
      </c>
      <c r="AF76" s="59">
        <f t="shared" si="8"/>
        <v>1</v>
      </c>
      <c r="AG76" s="59">
        <f t="shared" si="8"/>
        <v>3544</v>
      </c>
      <c r="AH76" s="59">
        <f t="shared" si="8"/>
        <v>2692</v>
      </c>
      <c r="AI76" s="59" t="str">
        <f t="shared" si="8"/>
        <v/>
      </c>
      <c r="AJ76" s="59">
        <f t="shared" si="8"/>
        <v>559</v>
      </c>
      <c r="AK76" s="59">
        <f t="shared" si="8"/>
        <v>3774</v>
      </c>
      <c r="AL76" s="59" t="str">
        <f t="shared" si="8"/>
        <v/>
      </c>
      <c r="AM76" s="59" t="str">
        <f t="shared" si="8"/>
        <v/>
      </c>
      <c r="AN76" s="59" t="str">
        <f t="shared" si="8"/>
        <v/>
      </c>
      <c r="AO76" s="59" t="str">
        <f t="shared" si="8"/>
        <v/>
      </c>
      <c r="AP76" s="59" t="str">
        <f t="shared" si="8"/>
        <v/>
      </c>
      <c r="AQ76" s="59">
        <f>SUM(AQ20,AQ36,AQ52)</f>
        <v>73556</v>
      </c>
      <c r="AR76" s="70"/>
      <c r="AS76" s="59">
        <f>'Datos Vida'!AU384</f>
        <v>76311</v>
      </c>
      <c r="AT76" s="60">
        <f t="shared" si="5"/>
        <v>-3.6102265728400917E-2</v>
      </c>
    </row>
    <row r="77" spans="2:46" x14ac:dyDescent="0.2">
      <c r="B77" s="214" t="str">
        <f>'Vida Prima Directa'!B77</f>
        <v xml:space="preserve">Asistencia </v>
      </c>
      <c r="C77" s="59" t="str">
        <f>IF(SUM(C23,C39,C55)=0,"",SUM(C23,C39,C55))</f>
        <v/>
      </c>
      <c r="D77" s="59" t="str">
        <f t="shared" ref="D77:AP77" si="9">IF(SUM(D23,D39,D55)=0,"",SUM(D23,D39,D55))</f>
        <v/>
      </c>
      <c r="E77" s="59">
        <f t="shared" si="9"/>
        <v>17418</v>
      </c>
      <c r="F77" s="59">
        <f t="shared" si="9"/>
        <v>170</v>
      </c>
      <c r="G77" s="59">
        <f t="shared" si="9"/>
        <v>25</v>
      </c>
      <c r="H77" s="59" t="str">
        <f t="shared" si="9"/>
        <v/>
      </c>
      <c r="I77" s="59" t="str">
        <f t="shared" si="9"/>
        <v/>
      </c>
      <c r="J77" s="59" t="str">
        <f t="shared" si="9"/>
        <v/>
      </c>
      <c r="K77" s="59" t="str">
        <f t="shared" si="9"/>
        <v/>
      </c>
      <c r="L77" s="59" t="str">
        <f t="shared" si="9"/>
        <v/>
      </c>
      <c r="M77" s="59" t="str">
        <f t="shared" si="9"/>
        <v/>
      </c>
      <c r="N77" s="59" t="str">
        <f t="shared" si="9"/>
        <v/>
      </c>
      <c r="O77" s="59" t="str">
        <f t="shared" si="9"/>
        <v/>
      </c>
      <c r="P77" s="59" t="str">
        <f t="shared" si="9"/>
        <v/>
      </c>
      <c r="Q77" s="59">
        <f t="shared" si="9"/>
        <v>3</v>
      </c>
      <c r="R77" s="59" t="str">
        <f t="shared" si="9"/>
        <v/>
      </c>
      <c r="S77" s="59" t="str">
        <f t="shared" si="9"/>
        <v/>
      </c>
      <c r="T77" s="59" t="str">
        <f t="shared" si="9"/>
        <v/>
      </c>
      <c r="U77" s="59" t="str">
        <f t="shared" si="9"/>
        <v/>
      </c>
      <c r="V77" s="59" t="str">
        <f t="shared" si="9"/>
        <v/>
      </c>
      <c r="W77" s="59" t="str">
        <f t="shared" si="9"/>
        <v/>
      </c>
      <c r="X77" s="59" t="str">
        <f t="shared" si="9"/>
        <v/>
      </c>
      <c r="Y77" s="59" t="str">
        <f t="shared" si="9"/>
        <v/>
      </c>
      <c r="Z77" s="59" t="str">
        <f t="shared" si="9"/>
        <v/>
      </c>
      <c r="AA77" s="59" t="str">
        <f t="shared" si="9"/>
        <v/>
      </c>
      <c r="AB77" s="59" t="str">
        <f t="shared" si="9"/>
        <v/>
      </c>
      <c r="AC77" s="59" t="str">
        <f t="shared" si="9"/>
        <v/>
      </c>
      <c r="AD77" s="59" t="str">
        <f t="shared" si="9"/>
        <v/>
      </c>
      <c r="AE77" s="59" t="str">
        <f t="shared" si="9"/>
        <v/>
      </c>
      <c r="AF77" s="59" t="str">
        <f t="shared" si="9"/>
        <v/>
      </c>
      <c r="AG77" s="59" t="str">
        <f t="shared" si="9"/>
        <v/>
      </c>
      <c r="AH77" s="59" t="str">
        <f t="shared" si="9"/>
        <v/>
      </c>
      <c r="AI77" s="59" t="str">
        <f t="shared" si="9"/>
        <v/>
      </c>
      <c r="AJ77" s="59">
        <f t="shared" si="9"/>
        <v>126</v>
      </c>
      <c r="AK77" s="59">
        <f t="shared" si="9"/>
        <v>2967</v>
      </c>
      <c r="AL77" s="59" t="str">
        <f t="shared" si="9"/>
        <v/>
      </c>
      <c r="AM77" s="59" t="str">
        <f t="shared" si="9"/>
        <v/>
      </c>
      <c r="AN77" s="59" t="str">
        <f t="shared" si="9"/>
        <v/>
      </c>
      <c r="AO77" s="59" t="str">
        <f t="shared" si="9"/>
        <v/>
      </c>
      <c r="AP77" s="59" t="str">
        <f t="shared" si="9"/>
        <v/>
      </c>
      <c r="AQ77" s="59">
        <f>SUM(AQ23,AQ39,AQ55)</f>
        <v>20709</v>
      </c>
      <c r="AR77" s="70"/>
      <c r="AS77" s="59">
        <f>'Datos Vida'!AU385</f>
        <v>27437</v>
      </c>
      <c r="AT77" s="60">
        <f t="shared" si="5"/>
        <v>-0.24521631373692454</v>
      </c>
    </row>
    <row r="78" spans="2:46" x14ac:dyDescent="0.2">
      <c r="B78" s="69" t="str">
        <f>'Vida Prima Directa'!B78</f>
        <v xml:space="preserve">B. Salud  </v>
      </c>
      <c r="C78" s="59" t="str">
        <f>IF(SUM(C21,C37,C53)=0,"",SUM(C21,C37,C53))</f>
        <v/>
      </c>
      <c r="D78" s="59">
        <f t="shared" ref="D78:AP78" si="10">IF(SUM(D21,D37,D53)=0,"",SUM(D21,D37,D53))</f>
        <v>1957</v>
      </c>
      <c r="E78" s="59">
        <f t="shared" si="10"/>
        <v>11802</v>
      </c>
      <c r="F78" s="59">
        <f t="shared" si="10"/>
        <v>2704</v>
      </c>
      <c r="G78" s="59">
        <f t="shared" si="10"/>
        <v>1426</v>
      </c>
      <c r="H78" s="59">
        <f t="shared" si="10"/>
        <v>23523</v>
      </c>
      <c r="I78" s="59">
        <f t="shared" si="10"/>
        <v>131</v>
      </c>
      <c r="J78" s="59">
        <f t="shared" si="10"/>
        <v>107</v>
      </c>
      <c r="K78" s="59" t="str">
        <f t="shared" si="10"/>
        <v/>
      </c>
      <c r="L78" s="59">
        <f t="shared" si="10"/>
        <v>1406</v>
      </c>
      <c r="M78" s="59" t="str">
        <f t="shared" si="10"/>
        <v/>
      </c>
      <c r="N78" s="59">
        <f t="shared" si="10"/>
        <v>3815</v>
      </c>
      <c r="O78" s="59" t="str">
        <f t="shared" si="10"/>
        <v/>
      </c>
      <c r="P78" s="59">
        <f t="shared" si="10"/>
        <v>289</v>
      </c>
      <c r="Q78" s="59">
        <f t="shared" si="10"/>
        <v>37</v>
      </c>
      <c r="R78" s="59">
        <f t="shared" si="10"/>
        <v>773</v>
      </c>
      <c r="S78" s="59" t="str">
        <f t="shared" si="10"/>
        <v/>
      </c>
      <c r="T78" s="59" t="str">
        <f t="shared" si="10"/>
        <v/>
      </c>
      <c r="U78" s="59">
        <f t="shared" si="10"/>
        <v>899</v>
      </c>
      <c r="V78" s="59" t="str">
        <f t="shared" si="10"/>
        <v/>
      </c>
      <c r="W78" s="59" t="str">
        <f t="shared" si="10"/>
        <v/>
      </c>
      <c r="X78" s="59" t="str">
        <f t="shared" si="10"/>
        <v/>
      </c>
      <c r="Y78" s="59">
        <f t="shared" si="10"/>
        <v>2</v>
      </c>
      <c r="Z78" s="59">
        <f t="shared" si="10"/>
        <v>6191</v>
      </c>
      <c r="AA78" s="59">
        <f t="shared" si="10"/>
        <v>143</v>
      </c>
      <c r="AB78" s="59" t="str">
        <f t="shared" si="10"/>
        <v/>
      </c>
      <c r="AC78" s="59" t="str">
        <f t="shared" si="10"/>
        <v/>
      </c>
      <c r="AD78" s="59" t="str">
        <f t="shared" si="10"/>
        <v/>
      </c>
      <c r="AE78" s="59" t="str">
        <f t="shared" si="10"/>
        <v/>
      </c>
      <c r="AF78" s="59" t="str">
        <f t="shared" si="10"/>
        <v/>
      </c>
      <c r="AG78" s="59">
        <f t="shared" si="10"/>
        <v>715</v>
      </c>
      <c r="AH78" s="59">
        <f t="shared" si="10"/>
        <v>6031</v>
      </c>
      <c r="AI78" s="59">
        <f t="shared" si="10"/>
        <v>185</v>
      </c>
      <c r="AJ78" s="59">
        <f t="shared" si="10"/>
        <v>884</v>
      </c>
      <c r="AK78" s="59">
        <f t="shared" si="10"/>
        <v>44022</v>
      </c>
      <c r="AL78" s="59" t="str">
        <f t="shared" si="10"/>
        <v/>
      </c>
      <c r="AM78" s="59" t="str">
        <f t="shared" si="10"/>
        <v/>
      </c>
      <c r="AN78" s="59" t="str">
        <f t="shared" si="10"/>
        <v/>
      </c>
      <c r="AO78" s="59" t="str">
        <f t="shared" si="10"/>
        <v/>
      </c>
      <c r="AP78" s="59" t="str">
        <f t="shared" si="10"/>
        <v/>
      </c>
      <c r="AQ78" s="59">
        <f>SUM(AQ21,AQ37,AQ53)</f>
        <v>107042</v>
      </c>
      <c r="AR78" s="70"/>
      <c r="AS78" s="59">
        <f>'Datos Vida'!AU386</f>
        <v>64045</v>
      </c>
      <c r="AT78" s="60">
        <f t="shared" si="5"/>
        <v>0.67135607775782646</v>
      </c>
    </row>
    <row r="79" spans="2:46" x14ac:dyDescent="0.2">
      <c r="B79" s="69" t="str">
        <f>'Vida Prima Directa'!B79</f>
        <v xml:space="preserve">C. Accidentes Personales  </v>
      </c>
      <c r="C79" s="59" t="str">
        <f>IF(SUM(C22,C38,C54)=0,"",SUM(C22,C38,C54))</f>
        <v/>
      </c>
      <c r="D79" s="59" t="str">
        <f t="shared" ref="D79:AP79" si="11">IF(SUM(D22,D38,D54)=0,"",SUM(D22,D38,D54))</f>
        <v/>
      </c>
      <c r="E79" s="59">
        <f t="shared" si="11"/>
        <v>18480</v>
      </c>
      <c r="F79" s="59">
        <f t="shared" si="11"/>
        <v>2672</v>
      </c>
      <c r="G79" s="59">
        <f t="shared" si="11"/>
        <v>9873</v>
      </c>
      <c r="H79" s="59">
        <f t="shared" si="11"/>
        <v>27978</v>
      </c>
      <c r="I79" s="59" t="str">
        <f t="shared" si="11"/>
        <v/>
      </c>
      <c r="J79" s="59">
        <f t="shared" si="11"/>
        <v>57</v>
      </c>
      <c r="K79" s="59">
        <f t="shared" si="11"/>
        <v>5</v>
      </c>
      <c r="L79" s="59">
        <f t="shared" si="11"/>
        <v>19</v>
      </c>
      <c r="M79" s="59" t="str">
        <f t="shared" si="11"/>
        <v/>
      </c>
      <c r="N79" s="59">
        <f t="shared" si="11"/>
        <v>4</v>
      </c>
      <c r="O79" s="59" t="str">
        <f t="shared" si="11"/>
        <v/>
      </c>
      <c r="P79" s="59">
        <f t="shared" si="11"/>
        <v>182</v>
      </c>
      <c r="Q79" s="59">
        <f t="shared" si="11"/>
        <v>2</v>
      </c>
      <c r="R79" s="59">
        <f t="shared" si="11"/>
        <v>10513</v>
      </c>
      <c r="S79" s="59" t="str">
        <f t="shared" si="11"/>
        <v/>
      </c>
      <c r="T79" s="59" t="str">
        <f t="shared" si="11"/>
        <v/>
      </c>
      <c r="U79" s="59">
        <f t="shared" si="11"/>
        <v>655</v>
      </c>
      <c r="V79" s="59">
        <f t="shared" si="11"/>
        <v>1</v>
      </c>
      <c r="W79" s="59" t="str">
        <f t="shared" si="11"/>
        <v/>
      </c>
      <c r="X79" s="59" t="str">
        <f t="shared" si="11"/>
        <v/>
      </c>
      <c r="Y79" s="59">
        <f t="shared" si="11"/>
        <v>12348</v>
      </c>
      <c r="Z79" s="59">
        <f t="shared" si="11"/>
        <v>18181</v>
      </c>
      <c r="AA79" s="59">
        <f t="shared" si="11"/>
        <v>1468</v>
      </c>
      <c r="AB79" s="59" t="str">
        <f t="shared" si="11"/>
        <v/>
      </c>
      <c r="AC79" s="59">
        <f t="shared" si="11"/>
        <v>4</v>
      </c>
      <c r="AD79" s="59" t="str">
        <f t="shared" si="11"/>
        <v/>
      </c>
      <c r="AE79" s="59" t="str">
        <f t="shared" si="11"/>
        <v/>
      </c>
      <c r="AF79" s="59" t="str">
        <f t="shared" si="11"/>
        <v/>
      </c>
      <c r="AG79" s="59">
        <f t="shared" si="11"/>
        <v>8064.0000000000009</v>
      </c>
      <c r="AH79" s="59">
        <f t="shared" si="11"/>
        <v>4668</v>
      </c>
      <c r="AI79" s="59" t="str">
        <f t="shared" si="11"/>
        <v/>
      </c>
      <c r="AJ79" s="59">
        <f t="shared" si="11"/>
        <v>432</v>
      </c>
      <c r="AK79" s="59">
        <f t="shared" si="11"/>
        <v>33666</v>
      </c>
      <c r="AL79" s="59" t="str">
        <f t="shared" si="11"/>
        <v/>
      </c>
      <c r="AM79" s="59" t="str">
        <f t="shared" si="11"/>
        <v/>
      </c>
      <c r="AN79" s="59" t="str">
        <f t="shared" si="11"/>
        <v/>
      </c>
      <c r="AO79" s="59" t="str">
        <f t="shared" si="11"/>
        <v/>
      </c>
      <c r="AP79" s="59" t="str">
        <f t="shared" si="11"/>
        <v/>
      </c>
      <c r="AQ79" s="59">
        <f>SUM(AQ22,AQ38,AQ54)</f>
        <v>149272</v>
      </c>
      <c r="AR79" s="70"/>
      <c r="AS79" s="59">
        <f>'Datos Vida'!AU387</f>
        <v>124773</v>
      </c>
      <c r="AT79" s="60">
        <f t="shared" si="5"/>
        <v>0.19634856900130648</v>
      </c>
    </row>
    <row r="80" spans="2:46" x14ac:dyDescent="0.2">
      <c r="B80" s="69" t="str">
        <f>'Vida Prima Directa'!B80</f>
        <v>D. Desgravamen</v>
      </c>
      <c r="C80" s="59" t="str">
        <f>IF(SUM(C24:C25,C40:C41,C56:C57)=0,"",SUM(C24:C25,C40:C41,C56:C57))</f>
        <v/>
      </c>
      <c r="D80" s="59" t="str">
        <f t="shared" ref="D80:AP80" si="12">IF(SUM(D24:D25,D40:D41,D56:D57)=0,"",SUM(D24:D25,D40:D41,D56:D57))</f>
        <v/>
      </c>
      <c r="E80" s="59">
        <f t="shared" si="12"/>
        <v>7</v>
      </c>
      <c r="F80" s="59">
        <f t="shared" si="12"/>
        <v>19131</v>
      </c>
      <c r="G80" s="59">
        <f t="shared" si="12"/>
        <v>13</v>
      </c>
      <c r="H80" s="59">
        <f t="shared" si="12"/>
        <v>232</v>
      </c>
      <c r="I80" s="59" t="str">
        <f t="shared" si="12"/>
        <v/>
      </c>
      <c r="J80" s="59" t="str">
        <f t="shared" si="12"/>
        <v/>
      </c>
      <c r="K80" s="59">
        <f t="shared" si="12"/>
        <v>12</v>
      </c>
      <c r="L80" s="59" t="str">
        <f t="shared" si="12"/>
        <v/>
      </c>
      <c r="M80" s="59" t="str">
        <f t="shared" si="12"/>
        <v/>
      </c>
      <c r="N80" s="59" t="str">
        <f t="shared" si="12"/>
        <v/>
      </c>
      <c r="O80" s="59" t="str">
        <f t="shared" si="12"/>
        <v/>
      </c>
      <c r="P80" s="59" t="str">
        <f t="shared" si="12"/>
        <v/>
      </c>
      <c r="Q80" s="59">
        <f t="shared" si="12"/>
        <v>1945</v>
      </c>
      <c r="R80" s="59" t="str">
        <f t="shared" si="12"/>
        <v/>
      </c>
      <c r="S80" s="59" t="str">
        <f t="shared" si="12"/>
        <v/>
      </c>
      <c r="T80" s="59" t="str">
        <f t="shared" si="12"/>
        <v/>
      </c>
      <c r="U80" s="59">
        <f t="shared" si="12"/>
        <v>12</v>
      </c>
      <c r="V80" s="59">
        <f t="shared" si="12"/>
        <v>1</v>
      </c>
      <c r="W80" s="59" t="str">
        <f t="shared" si="12"/>
        <v/>
      </c>
      <c r="X80" s="59" t="str">
        <f t="shared" si="12"/>
        <v/>
      </c>
      <c r="Y80" s="59">
        <f t="shared" si="12"/>
        <v>9918</v>
      </c>
      <c r="Z80" s="59" t="str">
        <f t="shared" si="12"/>
        <v/>
      </c>
      <c r="AA80" s="59" t="str">
        <f t="shared" si="12"/>
        <v/>
      </c>
      <c r="AB80" s="59" t="str">
        <f t="shared" si="12"/>
        <v/>
      </c>
      <c r="AC80" s="59">
        <f t="shared" si="12"/>
        <v>123</v>
      </c>
      <c r="AD80" s="59" t="str">
        <f t="shared" si="12"/>
        <v/>
      </c>
      <c r="AE80" s="59" t="str">
        <f t="shared" si="12"/>
        <v/>
      </c>
      <c r="AF80" s="59">
        <f t="shared" si="12"/>
        <v>2</v>
      </c>
      <c r="AG80" s="59">
        <f t="shared" si="12"/>
        <v>9636</v>
      </c>
      <c r="AH80" s="59" t="str">
        <f t="shared" si="12"/>
        <v/>
      </c>
      <c r="AI80" s="59" t="str">
        <f t="shared" si="12"/>
        <v/>
      </c>
      <c r="AJ80" s="59" t="str">
        <f t="shared" si="12"/>
        <v/>
      </c>
      <c r="AK80" s="59" t="str">
        <f t="shared" si="12"/>
        <v/>
      </c>
      <c r="AL80" s="59" t="str">
        <f t="shared" si="12"/>
        <v/>
      </c>
      <c r="AM80" s="59" t="str">
        <f t="shared" si="12"/>
        <v/>
      </c>
      <c r="AN80" s="59" t="str">
        <f t="shared" si="12"/>
        <v/>
      </c>
      <c r="AO80" s="59" t="str">
        <f t="shared" si="12"/>
        <v/>
      </c>
      <c r="AP80" s="59" t="str">
        <f t="shared" si="12"/>
        <v/>
      </c>
      <c r="AQ80" s="59">
        <f>SUM(AQ24:AQ25,AQ40:AQ41,AQ56:AQ57)</f>
        <v>41032</v>
      </c>
      <c r="AR80" s="70"/>
      <c r="AS80" s="59">
        <f>'Datos Vida'!AU388</f>
        <v>65911</v>
      </c>
      <c r="AT80" s="60">
        <f t="shared" si="5"/>
        <v>-0.37746354933167459</v>
      </c>
    </row>
    <row r="81" spans="2:46" x14ac:dyDescent="0.2">
      <c r="B81" s="69" t="str">
        <f>'Vida Prima Directa'!B81</f>
        <v xml:space="preserve">E. Seguros con Cuenta Única de Inversión (CUI)  </v>
      </c>
      <c r="C81" s="59" t="str">
        <f>IF(SUM(C15,C31,C47)=0,"",SUM(C15,C31,C47))</f>
        <v/>
      </c>
      <c r="D81" s="59" t="str">
        <f t="shared" ref="D81:AP81" si="13">IF(SUM(D15,D31,D47)=0,"",SUM(D15,D31,D47))</f>
        <v/>
      </c>
      <c r="E81" s="59" t="str">
        <f t="shared" si="13"/>
        <v/>
      </c>
      <c r="F81" s="59" t="str">
        <f t="shared" si="13"/>
        <v/>
      </c>
      <c r="G81" s="59">
        <f t="shared" si="13"/>
        <v>371</v>
      </c>
      <c r="H81" s="59" t="str">
        <f t="shared" si="13"/>
        <v/>
      </c>
      <c r="I81" s="59" t="str">
        <f t="shared" si="13"/>
        <v/>
      </c>
      <c r="J81" s="59" t="str">
        <f t="shared" si="13"/>
        <v/>
      </c>
      <c r="K81" s="59" t="str">
        <f t="shared" si="13"/>
        <v/>
      </c>
      <c r="L81" s="59">
        <f t="shared" si="13"/>
        <v>769</v>
      </c>
      <c r="M81" s="59" t="str">
        <f t="shared" si="13"/>
        <v/>
      </c>
      <c r="N81" s="59" t="str">
        <f t="shared" si="13"/>
        <v/>
      </c>
      <c r="O81" s="59" t="str">
        <f t="shared" si="13"/>
        <v/>
      </c>
      <c r="P81" s="59" t="str">
        <f t="shared" si="13"/>
        <v/>
      </c>
      <c r="Q81" s="59">
        <f t="shared" si="13"/>
        <v>37</v>
      </c>
      <c r="R81" s="59">
        <f t="shared" si="13"/>
        <v>11173</v>
      </c>
      <c r="S81" s="59" t="str">
        <f t="shared" si="13"/>
        <v/>
      </c>
      <c r="T81" s="59" t="str">
        <f t="shared" si="13"/>
        <v/>
      </c>
      <c r="U81" s="59" t="str">
        <f t="shared" si="13"/>
        <v/>
      </c>
      <c r="V81" s="59" t="str">
        <f t="shared" si="13"/>
        <v/>
      </c>
      <c r="W81" s="59" t="str">
        <f t="shared" si="13"/>
        <v/>
      </c>
      <c r="X81" s="59" t="str">
        <f t="shared" si="13"/>
        <v/>
      </c>
      <c r="Y81" s="59" t="str">
        <f t="shared" si="13"/>
        <v/>
      </c>
      <c r="Z81" s="59">
        <f t="shared" si="13"/>
        <v>14192</v>
      </c>
      <c r="AA81" s="59">
        <f t="shared" si="13"/>
        <v>258</v>
      </c>
      <c r="AB81" s="59">
        <f t="shared" si="13"/>
        <v>58</v>
      </c>
      <c r="AC81" s="59">
        <f t="shared" si="13"/>
        <v>4</v>
      </c>
      <c r="AD81" s="59">
        <f t="shared" si="13"/>
        <v>40</v>
      </c>
      <c r="AE81" s="59" t="str">
        <f t="shared" si="13"/>
        <v/>
      </c>
      <c r="AF81" s="59" t="str">
        <f t="shared" si="13"/>
        <v/>
      </c>
      <c r="AG81" s="59" t="str">
        <f t="shared" si="13"/>
        <v/>
      </c>
      <c r="AH81" s="59">
        <f t="shared" si="13"/>
        <v>1768</v>
      </c>
      <c r="AI81" s="59">
        <f t="shared" si="13"/>
        <v>62</v>
      </c>
      <c r="AJ81" s="59" t="str">
        <f t="shared" si="13"/>
        <v/>
      </c>
      <c r="AK81" s="59" t="str">
        <f t="shared" si="13"/>
        <v/>
      </c>
      <c r="AL81" s="59" t="str">
        <f t="shared" si="13"/>
        <v/>
      </c>
      <c r="AM81" s="59" t="str">
        <f t="shared" si="13"/>
        <v/>
      </c>
      <c r="AN81" s="59" t="str">
        <f t="shared" si="13"/>
        <v/>
      </c>
      <c r="AO81" s="59" t="str">
        <f t="shared" si="13"/>
        <v/>
      </c>
      <c r="AP81" s="59" t="str">
        <f t="shared" si="13"/>
        <v/>
      </c>
      <c r="AQ81" s="59">
        <f>SUM(AQ15,AQ31,AQ47)</f>
        <v>28732</v>
      </c>
      <c r="AR81" s="70"/>
      <c r="AS81" s="59">
        <f>'Datos Vida'!AU389</f>
        <v>38246</v>
      </c>
      <c r="AT81" s="60">
        <f t="shared" si="5"/>
        <v>-0.2487580400564765</v>
      </c>
    </row>
    <row r="82" spans="2:46" x14ac:dyDescent="0.2">
      <c r="B82" s="69" t="str">
        <f>'Vida Prima Directa'!B82</f>
        <v xml:space="preserve">F. Mixto o Dotal  </v>
      </c>
      <c r="C82" s="59" t="str">
        <f>IF(SUM(C16,C32,C48)=0,"",SUM(C16,C32,C48))</f>
        <v/>
      </c>
      <c r="D82" s="59" t="str">
        <f t="shared" ref="D82:AP82" si="14">IF(SUM(D16,D32,D48)=0,"",SUM(D16,D32,D48))</f>
        <v/>
      </c>
      <c r="E82" s="59" t="str">
        <f t="shared" si="14"/>
        <v/>
      </c>
      <c r="F82" s="59" t="str">
        <f t="shared" si="14"/>
        <v/>
      </c>
      <c r="G82" s="59" t="str">
        <f t="shared" si="14"/>
        <v/>
      </c>
      <c r="H82" s="59" t="str">
        <f t="shared" si="14"/>
        <v/>
      </c>
      <c r="I82" s="59" t="str">
        <f t="shared" si="14"/>
        <v/>
      </c>
      <c r="J82" s="59" t="str">
        <f t="shared" si="14"/>
        <v/>
      </c>
      <c r="K82" s="59" t="str">
        <f t="shared" si="14"/>
        <v/>
      </c>
      <c r="L82" s="59" t="str">
        <f t="shared" si="14"/>
        <v/>
      </c>
      <c r="M82" s="59" t="str">
        <f t="shared" si="14"/>
        <v/>
      </c>
      <c r="N82" s="59" t="str">
        <f t="shared" si="14"/>
        <v/>
      </c>
      <c r="O82" s="59" t="str">
        <f t="shared" si="14"/>
        <v/>
      </c>
      <c r="P82" s="59" t="str">
        <f t="shared" si="14"/>
        <v/>
      </c>
      <c r="Q82" s="59">
        <f t="shared" si="14"/>
        <v>3</v>
      </c>
      <c r="R82" s="59" t="str">
        <f t="shared" si="14"/>
        <v/>
      </c>
      <c r="S82" s="59" t="str">
        <f t="shared" si="14"/>
        <v/>
      </c>
      <c r="T82" s="59" t="str">
        <f t="shared" si="14"/>
        <v/>
      </c>
      <c r="U82" s="59" t="str">
        <f t="shared" si="14"/>
        <v/>
      </c>
      <c r="V82" s="59" t="str">
        <f t="shared" si="14"/>
        <v/>
      </c>
      <c r="W82" s="59" t="str">
        <f t="shared" si="14"/>
        <v/>
      </c>
      <c r="X82" s="59">
        <f t="shared" si="14"/>
        <v>1711</v>
      </c>
      <c r="Y82" s="59" t="str">
        <f t="shared" si="14"/>
        <v/>
      </c>
      <c r="Z82" s="59" t="str">
        <f t="shared" si="14"/>
        <v/>
      </c>
      <c r="AA82" s="59">
        <f t="shared" si="14"/>
        <v>559</v>
      </c>
      <c r="AB82" s="59" t="str">
        <f t="shared" si="14"/>
        <v/>
      </c>
      <c r="AC82" s="59" t="str">
        <f t="shared" si="14"/>
        <v/>
      </c>
      <c r="AD82" s="59" t="str">
        <f t="shared" si="14"/>
        <v/>
      </c>
      <c r="AE82" s="59" t="str">
        <f t="shared" si="14"/>
        <v/>
      </c>
      <c r="AF82" s="59" t="str">
        <f t="shared" si="14"/>
        <v/>
      </c>
      <c r="AG82" s="59" t="str">
        <f t="shared" si="14"/>
        <v/>
      </c>
      <c r="AH82" s="59">
        <f t="shared" si="14"/>
        <v>2337</v>
      </c>
      <c r="AI82" s="59" t="str">
        <f t="shared" si="14"/>
        <v/>
      </c>
      <c r="AJ82" s="59" t="str">
        <f t="shared" si="14"/>
        <v/>
      </c>
      <c r="AK82" s="59" t="str">
        <f t="shared" si="14"/>
        <v/>
      </c>
      <c r="AL82" s="59" t="str">
        <f t="shared" si="14"/>
        <v/>
      </c>
      <c r="AM82" s="59" t="str">
        <f t="shared" si="14"/>
        <v/>
      </c>
      <c r="AN82" s="59" t="str">
        <f t="shared" si="14"/>
        <v/>
      </c>
      <c r="AO82" s="59" t="str">
        <f t="shared" si="14"/>
        <v/>
      </c>
      <c r="AP82" s="59" t="str">
        <f t="shared" si="14"/>
        <v/>
      </c>
      <c r="AQ82" s="59">
        <f>SUM(AQ16,AQ32,AQ48)</f>
        <v>4610</v>
      </c>
      <c r="AR82" s="70"/>
      <c r="AS82" s="59">
        <f>'Datos Vida'!AU390</f>
        <v>3485</v>
      </c>
      <c r="AT82" s="60">
        <f t="shared" si="5"/>
        <v>0.32281205164992821</v>
      </c>
    </row>
    <row r="83" spans="2:46" x14ac:dyDescent="0.2">
      <c r="B83" s="69" t="str">
        <f>'Vida Prima Directa'!B83</f>
        <v xml:space="preserve">G. Rentas Privadas y Otras Rentas  </v>
      </c>
      <c r="C83" s="59" t="str">
        <f>IF(SUM(C17,C33,C49)=0,"",SUM(C17,C33,C49))</f>
        <v/>
      </c>
      <c r="D83" s="59" t="str">
        <f t="shared" ref="D83:AP83" si="15">IF(SUM(D17,D33,D49)=0,"",SUM(D17,D33,D49))</f>
        <v/>
      </c>
      <c r="E83" s="59" t="str">
        <f t="shared" si="15"/>
        <v/>
      </c>
      <c r="F83" s="59" t="str">
        <f t="shared" si="15"/>
        <v/>
      </c>
      <c r="G83" s="59" t="str">
        <f t="shared" si="15"/>
        <v/>
      </c>
      <c r="H83" s="59" t="str">
        <f t="shared" si="15"/>
        <v/>
      </c>
      <c r="I83" s="59" t="str">
        <f t="shared" si="15"/>
        <v/>
      </c>
      <c r="J83" s="59" t="str">
        <f t="shared" si="15"/>
        <v/>
      </c>
      <c r="K83" s="59" t="str">
        <f t="shared" si="15"/>
        <v/>
      </c>
      <c r="L83" s="59" t="str">
        <f t="shared" si="15"/>
        <v/>
      </c>
      <c r="M83" s="59" t="str">
        <f t="shared" si="15"/>
        <v/>
      </c>
      <c r="N83" s="59" t="str">
        <f t="shared" si="15"/>
        <v/>
      </c>
      <c r="O83" s="59" t="str">
        <f t="shared" si="15"/>
        <v/>
      </c>
      <c r="P83" s="59" t="str">
        <f t="shared" si="15"/>
        <v/>
      </c>
      <c r="Q83" s="59" t="str">
        <f t="shared" si="15"/>
        <v/>
      </c>
      <c r="R83" s="59" t="str">
        <f t="shared" si="15"/>
        <v/>
      </c>
      <c r="S83" s="59" t="str">
        <f t="shared" si="15"/>
        <v/>
      </c>
      <c r="T83" s="59" t="str">
        <f t="shared" si="15"/>
        <v/>
      </c>
      <c r="U83" s="59" t="str">
        <f t="shared" si="15"/>
        <v/>
      </c>
      <c r="V83" s="59" t="str">
        <f t="shared" si="15"/>
        <v/>
      </c>
      <c r="W83" s="59" t="str">
        <f t="shared" si="15"/>
        <v/>
      </c>
      <c r="X83" s="59" t="str">
        <f t="shared" si="15"/>
        <v/>
      </c>
      <c r="Y83" s="59" t="str">
        <f t="shared" si="15"/>
        <v/>
      </c>
      <c r="Z83" s="59">
        <f t="shared" si="15"/>
        <v>7</v>
      </c>
      <c r="AA83" s="59" t="str">
        <f t="shared" si="15"/>
        <v/>
      </c>
      <c r="AB83" s="59" t="str">
        <f t="shared" si="15"/>
        <v/>
      </c>
      <c r="AC83" s="59" t="str">
        <f t="shared" si="15"/>
        <v/>
      </c>
      <c r="AD83" s="59">
        <f t="shared" si="15"/>
        <v>3</v>
      </c>
      <c r="AE83" s="59" t="str">
        <f t="shared" si="15"/>
        <v/>
      </c>
      <c r="AF83" s="59" t="str">
        <f t="shared" si="15"/>
        <v/>
      </c>
      <c r="AG83" s="59" t="str">
        <f t="shared" si="15"/>
        <v/>
      </c>
      <c r="AH83" s="59" t="str">
        <f t="shared" si="15"/>
        <v/>
      </c>
      <c r="AI83" s="59" t="str">
        <f t="shared" si="15"/>
        <v/>
      </c>
      <c r="AJ83" s="59" t="str">
        <f t="shared" si="15"/>
        <v/>
      </c>
      <c r="AK83" s="59" t="str">
        <f t="shared" si="15"/>
        <v/>
      </c>
      <c r="AL83" s="59" t="str">
        <f t="shared" si="15"/>
        <v/>
      </c>
      <c r="AM83" s="59" t="str">
        <f t="shared" si="15"/>
        <v/>
      </c>
      <c r="AN83" s="59" t="str">
        <f t="shared" si="15"/>
        <v/>
      </c>
      <c r="AO83" s="59" t="str">
        <f t="shared" si="15"/>
        <v/>
      </c>
      <c r="AP83" s="59" t="str">
        <f t="shared" si="15"/>
        <v/>
      </c>
      <c r="AQ83" s="59">
        <f>SUM(AQ17,AQ33,AQ49)</f>
        <v>10</v>
      </c>
      <c r="AR83" s="70"/>
      <c r="AS83" s="59">
        <f>'Datos Vida'!AU391</f>
        <v>17</v>
      </c>
      <c r="AT83" s="60">
        <f t="shared" si="5"/>
        <v>-0.41176470588235292</v>
      </c>
    </row>
    <row r="84" spans="2:46" x14ac:dyDescent="0.2">
      <c r="B84" s="69" t="str">
        <f>'Vida Prima Directa'!B84</f>
        <v>H. Seguros con Ahorro Previsional</v>
      </c>
      <c r="C84" s="59" t="str">
        <f>IF(SUM(C68:C69)=0,"",SUM(C68:C69))</f>
        <v/>
      </c>
      <c r="D84" s="59" t="str">
        <f t="shared" ref="D84:AP84" si="16">IF(SUM(D68:D69)=0,"",SUM(D68:D69))</f>
        <v/>
      </c>
      <c r="E84" s="59" t="str">
        <f t="shared" si="16"/>
        <v/>
      </c>
      <c r="F84" s="59" t="str">
        <f t="shared" si="16"/>
        <v/>
      </c>
      <c r="G84" s="59">
        <f t="shared" si="16"/>
        <v>369</v>
      </c>
      <c r="H84" s="59" t="str">
        <f t="shared" si="16"/>
        <v/>
      </c>
      <c r="I84" s="59" t="str">
        <f t="shared" si="16"/>
        <v/>
      </c>
      <c r="J84" s="59" t="str">
        <f t="shared" si="16"/>
        <v/>
      </c>
      <c r="K84" s="59" t="str">
        <f t="shared" si="16"/>
        <v/>
      </c>
      <c r="L84" s="59">
        <f t="shared" si="16"/>
        <v>242</v>
      </c>
      <c r="M84" s="59" t="str">
        <f t="shared" si="16"/>
        <v/>
      </c>
      <c r="N84" s="59" t="str">
        <f t="shared" si="16"/>
        <v/>
      </c>
      <c r="O84" s="59" t="str">
        <f t="shared" si="16"/>
        <v/>
      </c>
      <c r="P84" s="59" t="str">
        <f t="shared" si="16"/>
        <v/>
      </c>
      <c r="Q84" s="59">
        <f t="shared" si="16"/>
        <v>286</v>
      </c>
      <c r="R84" s="59">
        <f t="shared" si="16"/>
        <v>806</v>
      </c>
      <c r="S84" s="59" t="str">
        <f t="shared" si="16"/>
        <v/>
      </c>
      <c r="T84" s="59" t="str">
        <f t="shared" si="16"/>
        <v/>
      </c>
      <c r="U84" s="59" t="str">
        <f t="shared" si="16"/>
        <v/>
      </c>
      <c r="V84" s="59" t="str">
        <f t="shared" si="16"/>
        <v/>
      </c>
      <c r="W84" s="59" t="str">
        <f t="shared" si="16"/>
        <v/>
      </c>
      <c r="X84" s="59" t="str">
        <f t="shared" si="16"/>
        <v/>
      </c>
      <c r="Y84" s="59" t="str">
        <f t="shared" si="16"/>
        <v/>
      </c>
      <c r="Z84" s="59">
        <f t="shared" si="16"/>
        <v>1350</v>
      </c>
      <c r="AA84" s="59" t="str">
        <f t="shared" si="16"/>
        <v/>
      </c>
      <c r="AB84" s="59">
        <f t="shared" si="16"/>
        <v>204</v>
      </c>
      <c r="AC84" s="59" t="str">
        <f t="shared" si="16"/>
        <v/>
      </c>
      <c r="AD84" s="59">
        <f t="shared" si="16"/>
        <v>16</v>
      </c>
      <c r="AE84" s="59" t="str">
        <f t="shared" si="16"/>
        <v/>
      </c>
      <c r="AF84" s="59" t="str">
        <f t="shared" si="16"/>
        <v/>
      </c>
      <c r="AG84" s="59" t="str">
        <f t="shared" si="16"/>
        <v/>
      </c>
      <c r="AH84" s="59">
        <f t="shared" si="16"/>
        <v>2314</v>
      </c>
      <c r="AI84" s="59">
        <f t="shared" si="16"/>
        <v>9</v>
      </c>
      <c r="AJ84" s="59" t="str">
        <f t="shared" si="16"/>
        <v/>
      </c>
      <c r="AK84" s="59" t="str">
        <f t="shared" si="16"/>
        <v/>
      </c>
      <c r="AL84" s="59" t="str">
        <f t="shared" si="16"/>
        <v/>
      </c>
      <c r="AM84" s="59" t="str">
        <f t="shared" si="16"/>
        <v/>
      </c>
      <c r="AN84" s="59" t="str">
        <f t="shared" si="16"/>
        <v/>
      </c>
      <c r="AO84" s="59" t="str">
        <f t="shared" si="16"/>
        <v/>
      </c>
      <c r="AP84" s="59" t="str">
        <f t="shared" si="16"/>
        <v/>
      </c>
      <c r="AQ84" s="59">
        <f>SUM(AQ68:AQ69)</f>
        <v>5596</v>
      </c>
      <c r="AR84" s="70"/>
      <c r="AS84" s="59">
        <f>'Datos Vida'!AU392</f>
        <v>5314</v>
      </c>
      <c r="AT84" s="60">
        <f t="shared" si="5"/>
        <v>5.3067369213398496E-2</v>
      </c>
    </row>
    <row r="85" spans="2:46" x14ac:dyDescent="0.2">
      <c r="B85" s="69" t="str">
        <f>'Vida Prima Directa'!B85</f>
        <v xml:space="preserve">I. Dotal puro o Capital Diferido  </v>
      </c>
      <c r="C85" s="59" t="str">
        <f>IF(SUM(C18,C34,C50)=0,"",SUM(C18,C34,C50))</f>
        <v/>
      </c>
      <c r="D85" s="59" t="str">
        <f t="shared" ref="D85:AP85" si="17">IF(SUM(D18,D34,D50)=0,"",SUM(D18,D34,D50))</f>
        <v/>
      </c>
      <c r="E85" s="59" t="str">
        <f t="shared" si="17"/>
        <v/>
      </c>
      <c r="F85" s="59" t="str">
        <f t="shared" si="17"/>
        <v/>
      </c>
      <c r="G85" s="59" t="str">
        <f t="shared" si="17"/>
        <v/>
      </c>
      <c r="H85" s="59" t="str">
        <f t="shared" si="17"/>
        <v/>
      </c>
      <c r="I85" s="59" t="str">
        <f t="shared" si="17"/>
        <v/>
      </c>
      <c r="J85" s="59" t="str">
        <f t="shared" si="17"/>
        <v/>
      </c>
      <c r="K85" s="59" t="str">
        <f t="shared" si="17"/>
        <v/>
      </c>
      <c r="L85" s="59" t="str">
        <f t="shared" si="17"/>
        <v/>
      </c>
      <c r="M85" s="59" t="str">
        <f t="shared" si="17"/>
        <v/>
      </c>
      <c r="N85" s="59" t="str">
        <f t="shared" si="17"/>
        <v/>
      </c>
      <c r="O85" s="59" t="str">
        <f t="shared" si="17"/>
        <v/>
      </c>
      <c r="P85" s="59" t="str">
        <f t="shared" si="17"/>
        <v/>
      </c>
      <c r="Q85" s="59" t="str">
        <f t="shared" si="17"/>
        <v/>
      </c>
      <c r="R85" s="59" t="str">
        <f t="shared" si="17"/>
        <v/>
      </c>
      <c r="S85" s="59" t="str">
        <f t="shared" si="17"/>
        <v/>
      </c>
      <c r="T85" s="59" t="str">
        <f t="shared" si="17"/>
        <v/>
      </c>
      <c r="U85" s="59" t="str">
        <f t="shared" si="17"/>
        <v/>
      </c>
      <c r="V85" s="59" t="str">
        <f t="shared" si="17"/>
        <v/>
      </c>
      <c r="W85" s="59" t="str">
        <f t="shared" si="17"/>
        <v/>
      </c>
      <c r="X85" s="59" t="str">
        <f t="shared" si="17"/>
        <v/>
      </c>
      <c r="Y85" s="59" t="str">
        <f t="shared" si="17"/>
        <v/>
      </c>
      <c r="Z85" s="59" t="str">
        <f t="shared" si="17"/>
        <v/>
      </c>
      <c r="AA85" s="59" t="str">
        <f t="shared" si="17"/>
        <v/>
      </c>
      <c r="AB85" s="59" t="str">
        <f t="shared" si="17"/>
        <v/>
      </c>
      <c r="AC85" s="59" t="str">
        <f t="shared" si="17"/>
        <v/>
      </c>
      <c r="AD85" s="59" t="str">
        <f t="shared" si="17"/>
        <v/>
      </c>
      <c r="AE85" s="59" t="str">
        <f t="shared" si="17"/>
        <v/>
      </c>
      <c r="AF85" s="59" t="str">
        <f t="shared" si="17"/>
        <v/>
      </c>
      <c r="AG85" s="59" t="str">
        <f t="shared" si="17"/>
        <v/>
      </c>
      <c r="AH85" s="59" t="str">
        <f t="shared" si="17"/>
        <v/>
      </c>
      <c r="AI85" s="59" t="str">
        <f t="shared" si="17"/>
        <v/>
      </c>
      <c r="AJ85" s="59" t="str">
        <f t="shared" si="17"/>
        <v/>
      </c>
      <c r="AK85" s="59" t="str">
        <f t="shared" si="17"/>
        <v/>
      </c>
      <c r="AL85" s="59" t="str">
        <f t="shared" si="17"/>
        <v/>
      </c>
      <c r="AM85" s="59" t="str">
        <f t="shared" si="17"/>
        <v/>
      </c>
      <c r="AN85" s="59" t="str">
        <f t="shared" si="17"/>
        <v/>
      </c>
      <c r="AO85" s="59" t="str">
        <f t="shared" si="17"/>
        <v/>
      </c>
      <c r="AP85" s="59" t="str">
        <f t="shared" si="17"/>
        <v/>
      </c>
      <c r="AQ85" s="59">
        <f>SUM(AQ18,AQ34,AQ50)</f>
        <v>0</v>
      </c>
      <c r="AR85" s="70"/>
      <c r="AS85" s="59">
        <f>'Datos Vida'!AU393</f>
        <v>0</v>
      </c>
      <c r="AT85" s="60" t="str">
        <f t="shared" si="5"/>
        <v/>
      </c>
    </row>
    <row r="86" spans="2:46" x14ac:dyDescent="0.2">
      <c r="B86" s="69" t="str">
        <f>'Vida Prima Directa'!B86</f>
        <v xml:space="preserve">J. SOAP  </v>
      </c>
      <c r="C86" s="59" t="str">
        <f>IF(SUM(C26,C42,C58)=0,"",SUM(C26,C42,C58))</f>
        <v/>
      </c>
      <c r="D86" s="59" t="str">
        <f t="shared" ref="D86:AP86" si="18">IF(SUM(D26,D42,D58)=0,"",SUM(D26,D42,D58))</f>
        <v/>
      </c>
      <c r="E86" s="59" t="str">
        <f t="shared" si="18"/>
        <v/>
      </c>
      <c r="F86" s="59" t="str">
        <f t="shared" si="18"/>
        <v/>
      </c>
      <c r="G86" s="59" t="str">
        <f t="shared" si="18"/>
        <v/>
      </c>
      <c r="H86" s="59" t="str">
        <f t="shared" si="18"/>
        <v/>
      </c>
      <c r="I86" s="59" t="str">
        <f t="shared" si="18"/>
        <v/>
      </c>
      <c r="J86" s="59" t="str">
        <f t="shared" si="18"/>
        <v/>
      </c>
      <c r="K86" s="59" t="str">
        <f t="shared" si="18"/>
        <v/>
      </c>
      <c r="L86" s="59" t="str">
        <f t="shared" si="18"/>
        <v/>
      </c>
      <c r="M86" s="59" t="str">
        <f t="shared" si="18"/>
        <v/>
      </c>
      <c r="N86" s="59" t="str">
        <f t="shared" si="18"/>
        <v/>
      </c>
      <c r="O86" s="59" t="str">
        <f t="shared" si="18"/>
        <v/>
      </c>
      <c r="P86" s="59" t="str">
        <f t="shared" si="18"/>
        <v/>
      </c>
      <c r="Q86" s="59" t="str">
        <f t="shared" si="18"/>
        <v/>
      </c>
      <c r="R86" s="59" t="str">
        <f t="shared" si="18"/>
        <v/>
      </c>
      <c r="S86" s="59" t="str">
        <f t="shared" si="18"/>
        <v/>
      </c>
      <c r="T86" s="59" t="str">
        <f t="shared" si="18"/>
        <v/>
      </c>
      <c r="U86" s="59" t="str">
        <f t="shared" si="18"/>
        <v/>
      </c>
      <c r="V86" s="59" t="str">
        <f t="shared" si="18"/>
        <v/>
      </c>
      <c r="W86" s="59" t="str">
        <f t="shared" si="18"/>
        <v/>
      </c>
      <c r="X86" s="59" t="str">
        <f t="shared" si="18"/>
        <v/>
      </c>
      <c r="Y86" s="59" t="str">
        <f t="shared" si="18"/>
        <v/>
      </c>
      <c r="Z86" s="59" t="str">
        <f t="shared" si="18"/>
        <v/>
      </c>
      <c r="AA86" s="59">
        <f t="shared" si="18"/>
        <v>43615</v>
      </c>
      <c r="AB86" s="59" t="str">
        <f t="shared" si="18"/>
        <v/>
      </c>
      <c r="AC86" s="59" t="str">
        <f t="shared" si="18"/>
        <v/>
      </c>
      <c r="AD86" s="59" t="str">
        <f t="shared" si="18"/>
        <v/>
      </c>
      <c r="AE86" s="59" t="str">
        <f t="shared" si="18"/>
        <v/>
      </c>
      <c r="AF86" s="59" t="str">
        <f t="shared" si="18"/>
        <v/>
      </c>
      <c r="AG86" s="59" t="str">
        <f t="shared" si="18"/>
        <v/>
      </c>
      <c r="AH86" s="59" t="str">
        <f t="shared" si="18"/>
        <v/>
      </c>
      <c r="AI86" s="59" t="str">
        <f t="shared" si="18"/>
        <v/>
      </c>
      <c r="AJ86" s="59" t="str">
        <f t="shared" si="18"/>
        <v/>
      </c>
      <c r="AK86" s="59" t="str">
        <f t="shared" si="18"/>
        <v/>
      </c>
      <c r="AL86" s="59" t="str">
        <f t="shared" si="18"/>
        <v/>
      </c>
      <c r="AM86" s="59" t="str">
        <f t="shared" si="18"/>
        <v/>
      </c>
      <c r="AN86" s="59" t="str">
        <f t="shared" si="18"/>
        <v/>
      </c>
      <c r="AO86" s="59" t="str">
        <f t="shared" si="18"/>
        <v/>
      </c>
      <c r="AP86" s="59" t="str">
        <f t="shared" si="18"/>
        <v/>
      </c>
      <c r="AQ86" s="59">
        <f>SUM(AQ26,AQ42,AQ58)</f>
        <v>43615</v>
      </c>
      <c r="AR86" s="70"/>
      <c r="AS86" s="59">
        <f>'Datos Vida'!AU394</f>
        <v>40944</v>
      </c>
      <c r="AT86" s="60">
        <f t="shared" si="5"/>
        <v>6.5235443532629889E-2</v>
      </c>
    </row>
    <row r="87" spans="2:46" x14ac:dyDescent="0.2">
      <c r="B87" s="69" t="str">
        <f>'Vida Prima Directa'!B87</f>
        <v xml:space="preserve">K. Otros  </v>
      </c>
      <c r="C87" s="59" t="str">
        <f>IF(SUM(C27,C43,C59)=0,"",SUM(C27,C43,C59))</f>
        <v/>
      </c>
      <c r="D87" s="59" t="str">
        <f t="shared" ref="D87:AP87" si="19">IF(SUM(D27,D43,D59)=0,"",SUM(D27,D43,D59))</f>
        <v/>
      </c>
      <c r="E87" s="59" t="str">
        <f t="shared" si="19"/>
        <v/>
      </c>
      <c r="F87" s="59" t="str">
        <f t="shared" si="19"/>
        <v/>
      </c>
      <c r="G87" s="59" t="str">
        <f t="shared" si="19"/>
        <v/>
      </c>
      <c r="H87" s="59" t="str">
        <f t="shared" si="19"/>
        <v/>
      </c>
      <c r="I87" s="59" t="str">
        <f t="shared" si="19"/>
        <v/>
      </c>
      <c r="J87" s="59" t="str">
        <f t="shared" si="19"/>
        <v/>
      </c>
      <c r="K87" s="59" t="str">
        <f t="shared" si="19"/>
        <v/>
      </c>
      <c r="L87" s="59" t="str">
        <f t="shared" si="19"/>
        <v/>
      </c>
      <c r="M87" s="59" t="str">
        <f t="shared" si="19"/>
        <v/>
      </c>
      <c r="N87" s="59" t="str">
        <f t="shared" si="19"/>
        <v/>
      </c>
      <c r="O87" s="59" t="str">
        <f t="shared" si="19"/>
        <v/>
      </c>
      <c r="P87" s="59" t="str">
        <f t="shared" si="19"/>
        <v/>
      </c>
      <c r="Q87" s="59" t="str">
        <f t="shared" si="19"/>
        <v/>
      </c>
      <c r="R87" s="59">
        <f t="shared" si="19"/>
        <v>1</v>
      </c>
      <c r="S87" s="59" t="str">
        <f t="shared" si="19"/>
        <v/>
      </c>
      <c r="T87" s="59" t="str">
        <f t="shared" si="19"/>
        <v/>
      </c>
      <c r="U87" s="59" t="str">
        <f t="shared" si="19"/>
        <v/>
      </c>
      <c r="V87" s="59" t="str">
        <f t="shared" si="19"/>
        <v/>
      </c>
      <c r="W87" s="59" t="str">
        <f t="shared" si="19"/>
        <v/>
      </c>
      <c r="X87" s="59" t="str">
        <f t="shared" si="19"/>
        <v/>
      </c>
      <c r="Y87" s="59" t="str">
        <f t="shared" si="19"/>
        <v/>
      </c>
      <c r="Z87" s="59" t="str">
        <f t="shared" si="19"/>
        <v/>
      </c>
      <c r="AA87" s="59" t="str">
        <f t="shared" si="19"/>
        <v/>
      </c>
      <c r="AB87" s="59" t="str">
        <f t="shared" si="19"/>
        <v/>
      </c>
      <c r="AC87" s="59" t="str">
        <f t="shared" si="19"/>
        <v/>
      </c>
      <c r="AD87" s="59" t="str">
        <f t="shared" si="19"/>
        <v/>
      </c>
      <c r="AE87" s="59" t="str">
        <f t="shared" si="19"/>
        <v/>
      </c>
      <c r="AF87" s="59" t="str">
        <f t="shared" si="19"/>
        <v/>
      </c>
      <c r="AG87" s="59" t="str">
        <f t="shared" si="19"/>
        <v/>
      </c>
      <c r="AH87" s="59" t="str">
        <f t="shared" si="19"/>
        <v/>
      </c>
      <c r="AI87" s="59" t="str">
        <f t="shared" si="19"/>
        <v/>
      </c>
      <c r="AJ87" s="59" t="str">
        <f t="shared" si="19"/>
        <v/>
      </c>
      <c r="AK87" s="59" t="str">
        <f t="shared" si="19"/>
        <v/>
      </c>
      <c r="AL87" s="59" t="str">
        <f t="shared" si="19"/>
        <v/>
      </c>
      <c r="AM87" s="59" t="str">
        <f t="shared" si="19"/>
        <v/>
      </c>
      <c r="AN87" s="59" t="str">
        <f t="shared" si="19"/>
        <v/>
      </c>
      <c r="AO87" s="59" t="str">
        <f t="shared" si="19"/>
        <v/>
      </c>
      <c r="AP87" s="59" t="str">
        <f t="shared" si="19"/>
        <v/>
      </c>
      <c r="AQ87" s="59">
        <f>SUM(AQ27,AQ43,AQ59)</f>
        <v>1</v>
      </c>
      <c r="AR87" s="70"/>
      <c r="AS87" s="59">
        <f>'Datos Vida'!AU395</f>
        <v>9</v>
      </c>
      <c r="AT87" s="60">
        <f t="shared" si="5"/>
        <v>-0.88888888888888884</v>
      </c>
    </row>
    <row r="88" spans="2:46" x14ac:dyDescent="0.2">
      <c r="B88" s="69" t="str">
        <f>'Vida Prima Directa'!B88</f>
        <v>L. Rentas Vitalicias</v>
      </c>
      <c r="C88" s="59">
        <f>SUM(C89:C91)</f>
        <v>72</v>
      </c>
      <c r="D88" s="59">
        <f t="shared" ref="D88:AQ88" si="20">SUM(D89:D91)</f>
        <v>0</v>
      </c>
      <c r="E88" s="59">
        <f t="shared" si="20"/>
        <v>0</v>
      </c>
      <c r="F88" s="59">
        <f t="shared" si="20"/>
        <v>0</v>
      </c>
      <c r="G88" s="59">
        <f t="shared" si="20"/>
        <v>219</v>
      </c>
      <c r="H88" s="59">
        <f t="shared" si="20"/>
        <v>0</v>
      </c>
      <c r="I88" s="59">
        <f t="shared" si="20"/>
        <v>0</v>
      </c>
      <c r="J88" s="59">
        <f t="shared" si="20"/>
        <v>0</v>
      </c>
      <c r="K88" s="59">
        <f t="shared" si="20"/>
        <v>0</v>
      </c>
      <c r="L88" s="59">
        <f t="shared" si="20"/>
        <v>13</v>
      </c>
      <c r="M88" s="59">
        <f t="shared" si="20"/>
        <v>0</v>
      </c>
      <c r="N88" s="59">
        <f t="shared" si="20"/>
        <v>0</v>
      </c>
      <c r="O88" s="59">
        <f t="shared" si="20"/>
        <v>2</v>
      </c>
      <c r="P88" s="59">
        <f t="shared" si="20"/>
        <v>0</v>
      </c>
      <c r="Q88" s="59">
        <f t="shared" si="20"/>
        <v>151</v>
      </c>
      <c r="R88" s="59">
        <f t="shared" si="20"/>
        <v>197</v>
      </c>
      <c r="S88" s="59">
        <f t="shared" si="20"/>
        <v>0</v>
      </c>
      <c r="T88" s="59">
        <f t="shared" si="20"/>
        <v>27</v>
      </c>
      <c r="U88" s="59">
        <f t="shared" si="20"/>
        <v>0</v>
      </c>
      <c r="V88" s="59">
        <f t="shared" si="20"/>
        <v>0</v>
      </c>
      <c r="W88" s="59">
        <f t="shared" si="20"/>
        <v>0</v>
      </c>
      <c r="X88" s="59">
        <f t="shared" si="20"/>
        <v>0</v>
      </c>
      <c r="Y88" s="59">
        <f t="shared" si="20"/>
        <v>0</v>
      </c>
      <c r="Z88" s="59">
        <f t="shared" si="20"/>
        <v>428</v>
      </c>
      <c r="AA88" s="59">
        <f t="shared" si="20"/>
        <v>0</v>
      </c>
      <c r="AB88" s="59">
        <f t="shared" si="20"/>
        <v>0</v>
      </c>
      <c r="AC88" s="59">
        <f t="shared" si="20"/>
        <v>755</v>
      </c>
      <c r="AD88" s="59">
        <f t="shared" si="20"/>
        <v>158</v>
      </c>
      <c r="AE88" s="59">
        <f t="shared" si="20"/>
        <v>13</v>
      </c>
      <c r="AF88" s="59">
        <f t="shared" si="20"/>
        <v>0</v>
      </c>
      <c r="AG88" s="59">
        <f t="shared" si="20"/>
        <v>0</v>
      </c>
      <c r="AH88" s="59">
        <f t="shared" si="20"/>
        <v>196</v>
      </c>
      <c r="AI88" s="59">
        <f t="shared" si="20"/>
        <v>0</v>
      </c>
      <c r="AJ88" s="59">
        <f t="shared" si="20"/>
        <v>0</v>
      </c>
      <c r="AK88" s="59">
        <f t="shared" si="20"/>
        <v>0</v>
      </c>
      <c r="AL88" s="59">
        <f t="shared" si="20"/>
        <v>0</v>
      </c>
      <c r="AM88" s="59">
        <f t="shared" si="20"/>
        <v>0</v>
      </c>
      <c r="AN88" s="59">
        <f t="shared" si="20"/>
        <v>0</v>
      </c>
      <c r="AO88" s="59">
        <f t="shared" si="20"/>
        <v>0</v>
      </c>
      <c r="AP88" s="59">
        <f t="shared" si="20"/>
        <v>0</v>
      </c>
      <c r="AQ88" s="59">
        <f t="shared" si="20"/>
        <v>2231</v>
      </c>
      <c r="AR88" s="70"/>
      <c r="AS88" s="59">
        <f>'Datos Vida'!AU396</f>
        <v>6010</v>
      </c>
      <c r="AT88" s="60">
        <f t="shared" si="5"/>
        <v>-0.62878535773710476</v>
      </c>
    </row>
    <row r="89" spans="2:46" x14ac:dyDescent="0.2">
      <c r="B89" s="214" t="str">
        <f>'Vida Prima Directa'!B89</f>
        <v>Rentas Vitalicias Vejez</v>
      </c>
      <c r="C89" s="59">
        <f>IF(SUM(C62:C63)=0,"",SUM(C62:C63))</f>
        <v>52</v>
      </c>
      <c r="D89" s="59" t="str">
        <f t="shared" ref="D89:AP89" si="21">IF(SUM(D62:D63)=0,"",SUM(D62:D63))</f>
        <v/>
      </c>
      <c r="E89" s="59" t="str">
        <f t="shared" si="21"/>
        <v/>
      </c>
      <c r="F89" s="59" t="str">
        <f t="shared" si="21"/>
        <v/>
      </c>
      <c r="G89" s="59">
        <f t="shared" si="21"/>
        <v>167</v>
      </c>
      <c r="H89" s="59" t="str">
        <f t="shared" si="21"/>
        <v/>
      </c>
      <c r="I89" s="59" t="str">
        <f t="shared" si="21"/>
        <v/>
      </c>
      <c r="J89" s="59" t="str">
        <f t="shared" si="21"/>
        <v/>
      </c>
      <c r="K89" s="59" t="str">
        <f t="shared" si="21"/>
        <v/>
      </c>
      <c r="L89" s="59">
        <f t="shared" si="21"/>
        <v>7</v>
      </c>
      <c r="M89" s="59" t="str">
        <f t="shared" si="21"/>
        <v/>
      </c>
      <c r="N89" s="59" t="str">
        <f t="shared" si="21"/>
        <v/>
      </c>
      <c r="O89" s="59" t="str">
        <f t="shared" si="21"/>
        <v/>
      </c>
      <c r="P89" s="59" t="str">
        <f t="shared" si="21"/>
        <v/>
      </c>
      <c r="Q89" s="59">
        <f t="shared" si="21"/>
        <v>94</v>
      </c>
      <c r="R89" s="59">
        <f t="shared" si="21"/>
        <v>99</v>
      </c>
      <c r="S89" s="59" t="str">
        <f t="shared" si="21"/>
        <v/>
      </c>
      <c r="T89" s="59">
        <f t="shared" si="21"/>
        <v>19</v>
      </c>
      <c r="U89" s="59" t="str">
        <f t="shared" si="21"/>
        <v/>
      </c>
      <c r="V89" s="59" t="str">
        <f t="shared" si="21"/>
        <v/>
      </c>
      <c r="W89" s="59" t="str">
        <f t="shared" si="21"/>
        <v/>
      </c>
      <c r="X89" s="59" t="str">
        <f t="shared" si="21"/>
        <v/>
      </c>
      <c r="Y89" s="59" t="str">
        <f t="shared" si="21"/>
        <v/>
      </c>
      <c r="Z89" s="59">
        <f t="shared" si="21"/>
        <v>316</v>
      </c>
      <c r="AA89" s="59" t="str">
        <f t="shared" si="21"/>
        <v/>
      </c>
      <c r="AB89" s="59" t="str">
        <f t="shared" si="21"/>
        <v/>
      </c>
      <c r="AC89" s="59">
        <f t="shared" si="21"/>
        <v>581</v>
      </c>
      <c r="AD89" s="59">
        <f t="shared" si="21"/>
        <v>131</v>
      </c>
      <c r="AE89" s="59">
        <f t="shared" si="21"/>
        <v>7</v>
      </c>
      <c r="AF89" s="59" t="str">
        <f t="shared" si="21"/>
        <v/>
      </c>
      <c r="AG89" s="59" t="str">
        <f t="shared" si="21"/>
        <v/>
      </c>
      <c r="AH89" s="59">
        <f t="shared" si="21"/>
        <v>149</v>
      </c>
      <c r="AI89" s="59" t="str">
        <f t="shared" si="21"/>
        <v/>
      </c>
      <c r="AJ89" s="59" t="str">
        <f t="shared" si="21"/>
        <v/>
      </c>
      <c r="AK89" s="59" t="str">
        <f t="shared" si="21"/>
        <v/>
      </c>
      <c r="AL89" s="59" t="str">
        <f t="shared" si="21"/>
        <v/>
      </c>
      <c r="AM89" s="59" t="str">
        <f t="shared" si="21"/>
        <v/>
      </c>
      <c r="AN89" s="59" t="str">
        <f t="shared" si="21"/>
        <v/>
      </c>
      <c r="AO89" s="59" t="str">
        <f t="shared" si="21"/>
        <v/>
      </c>
      <c r="AP89" s="59" t="str">
        <f t="shared" si="21"/>
        <v/>
      </c>
      <c r="AQ89" s="59">
        <f>SUM(AQ62:AQ63)</f>
        <v>1622</v>
      </c>
      <c r="AR89" s="70"/>
      <c r="AS89" s="59">
        <f>'Datos Vida'!AU397</f>
        <v>4478</v>
      </c>
      <c r="AT89" s="60">
        <f t="shared" si="5"/>
        <v>-0.63778472532380526</v>
      </c>
    </row>
    <row r="90" spans="2:46" x14ac:dyDescent="0.2">
      <c r="B90" s="214" t="str">
        <f>'Vida Prima Directa'!B90</f>
        <v>Rentas Vitalicias Invalidez</v>
      </c>
      <c r="C90" s="59">
        <f>IF(SUM(C64:C65)=0,"",SUM(C64:C65))</f>
        <v>16</v>
      </c>
      <c r="D90" s="59" t="str">
        <f t="shared" ref="D90:AP90" si="22">IF(SUM(D64:D65)=0,"",SUM(D64:D65))</f>
        <v/>
      </c>
      <c r="E90" s="59" t="str">
        <f t="shared" si="22"/>
        <v/>
      </c>
      <c r="F90" s="59" t="str">
        <f t="shared" si="22"/>
        <v/>
      </c>
      <c r="G90" s="59">
        <f t="shared" si="22"/>
        <v>35</v>
      </c>
      <c r="H90" s="59" t="str">
        <f t="shared" si="22"/>
        <v/>
      </c>
      <c r="I90" s="59" t="str">
        <f t="shared" si="22"/>
        <v/>
      </c>
      <c r="J90" s="59" t="str">
        <f t="shared" si="22"/>
        <v/>
      </c>
      <c r="K90" s="59" t="str">
        <f t="shared" si="22"/>
        <v/>
      </c>
      <c r="L90" s="59">
        <f t="shared" si="22"/>
        <v>6</v>
      </c>
      <c r="M90" s="59" t="str">
        <f t="shared" si="22"/>
        <v/>
      </c>
      <c r="N90" s="59" t="str">
        <f t="shared" si="22"/>
        <v/>
      </c>
      <c r="O90" s="59">
        <f t="shared" si="22"/>
        <v>2</v>
      </c>
      <c r="P90" s="59" t="str">
        <f t="shared" si="22"/>
        <v/>
      </c>
      <c r="Q90" s="59">
        <f t="shared" si="22"/>
        <v>49</v>
      </c>
      <c r="R90" s="59">
        <f t="shared" si="22"/>
        <v>71</v>
      </c>
      <c r="S90" s="59" t="str">
        <f t="shared" si="22"/>
        <v/>
      </c>
      <c r="T90" s="59">
        <f t="shared" si="22"/>
        <v>5</v>
      </c>
      <c r="U90" s="59" t="str">
        <f t="shared" si="22"/>
        <v/>
      </c>
      <c r="V90" s="59" t="str">
        <f t="shared" si="22"/>
        <v/>
      </c>
      <c r="W90" s="59" t="str">
        <f t="shared" si="22"/>
        <v/>
      </c>
      <c r="X90" s="59" t="str">
        <f t="shared" si="22"/>
        <v/>
      </c>
      <c r="Y90" s="59" t="str">
        <f t="shared" si="22"/>
        <v/>
      </c>
      <c r="Z90" s="59">
        <f t="shared" si="22"/>
        <v>69</v>
      </c>
      <c r="AA90" s="59" t="str">
        <f t="shared" si="22"/>
        <v/>
      </c>
      <c r="AB90" s="59" t="str">
        <f t="shared" si="22"/>
        <v/>
      </c>
      <c r="AC90" s="59">
        <f t="shared" si="22"/>
        <v>131</v>
      </c>
      <c r="AD90" s="59">
        <f t="shared" si="22"/>
        <v>21</v>
      </c>
      <c r="AE90" s="59">
        <f t="shared" si="22"/>
        <v>5</v>
      </c>
      <c r="AF90" s="59" t="str">
        <f t="shared" si="22"/>
        <v/>
      </c>
      <c r="AG90" s="59" t="str">
        <f t="shared" si="22"/>
        <v/>
      </c>
      <c r="AH90" s="59">
        <f t="shared" si="22"/>
        <v>36</v>
      </c>
      <c r="AI90" s="59" t="str">
        <f t="shared" si="22"/>
        <v/>
      </c>
      <c r="AJ90" s="59" t="str">
        <f t="shared" si="22"/>
        <v/>
      </c>
      <c r="AK90" s="59" t="str">
        <f t="shared" si="22"/>
        <v/>
      </c>
      <c r="AL90" s="59" t="str">
        <f t="shared" si="22"/>
        <v/>
      </c>
      <c r="AM90" s="59" t="str">
        <f t="shared" si="22"/>
        <v/>
      </c>
      <c r="AN90" s="59" t="str">
        <f t="shared" si="22"/>
        <v/>
      </c>
      <c r="AO90" s="59" t="str">
        <f t="shared" si="22"/>
        <v/>
      </c>
      <c r="AP90" s="59" t="str">
        <f t="shared" si="22"/>
        <v/>
      </c>
      <c r="AQ90" s="59">
        <f>SUM(AQ64:AQ65)</f>
        <v>446</v>
      </c>
      <c r="AR90" s="70"/>
      <c r="AS90" s="59">
        <f>'Datos Vida'!AU398</f>
        <v>1193</v>
      </c>
      <c r="AT90" s="60">
        <f t="shared" si="5"/>
        <v>-0.62615255658005031</v>
      </c>
    </row>
    <row r="91" spans="2:46" x14ac:dyDescent="0.2">
      <c r="B91" s="214" t="str">
        <f>'Vida Prima Directa'!B91</f>
        <v>Rentas Vitalicias Sobrevivencia</v>
      </c>
      <c r="C91" s="59">
        <f>IF(SUM(C66)=0,"",SUM(C66))</f>
        <v>4</v>
      </c>
      <c r="D91" s="59" t="str">
        <f t="shared" ref="D91:AP91" si="23">IF(SUM(D66)=0,"",SUM(D66))</f>
        <v/>
      </c>
      <c r="E91" s="59" t="str">
        <f t="shared" si="23"/>
        <v/>
      </c>
      <c r="F91" s="59" t="str">
        <f t="shared" si="23"/>
        <v/>
      </c>
      <c r="G91" s="59">
        <f t="shared" si="23"/>
        <v>17</v>
      </c>
      <c r="H91" s="59" t="str">
        <f t="shared" si="23"/>
        <v/>
      </c>
      <c r="I91" s="59" t="str">
        <f t="shared" si="23"/>
        <v/>
      </c>
      <c r="J91" s="59" t="str">
        <f t="shared" si="23"/>
        <v/>
      </c>
      <c r="K91" s="59" t="str">
        <f t="shared" si="23"/>
        <v/>
      </c>
      <c r="L91" s="59" t="str">
        <f t="shared" si="23"/>
        <v/>
      </c>
      <c r="M91" s="59" t="str">
        <f t="shared" si="23"/>
        <v/>
      </c>
      <c r="N91" s="59" t="str">
        <f t="shared" si="23"/>
        <v/>
      </c>
      <c r="O91" s="59" t="str">
        <f t="shared" si="23"/>
        <v/>
      </c>
      <c r="P91" s="59" t="str">
        <f t="shared" si="23"/>
        <v/>
      </c>
      <c r="Q91" s="59">
        <f t="shared" si="23"/>
        <v>8</v>
      </c>
      <c r="R91" s="59">
        <f t="shared" si="23"/>
        <v>27</v>
      </c>
      <c r="S91" s="59" t="str">
        <f t="shared" si="23"/>
        <v/>
      </c>
      <c r="T91" s="59">
        <f t="shared" si="23"/>
        <v>3</v>
      </c>
      <c r="U91" s="59" t="str">
        <f t="shared" si="23"/>
        <v/>
      </c>
      <c r="V91" s="59" t="str">
        <f t="shared" si="23"/>
        <v/>
      </c>
      <c r="W91" s="59" t="str">
        <f t="shared" si="23"/>
        <v/>
      </c>
      <c r="X91" s="59" t="str">
        <f t="shared" si="23"/>
        <v/>
      </c>
      <c r="Y91" s="59" t="str">
        <f t="shared" si="23"/>
        <v/>
      </c>
      <c r="Z91" s="59">
        <f t="shared" si="23"/>
        <v>43</v>
      </c>
      <c r="AA91" s="59" t="str">
        <f t="shared" si="23"/>
        <v/>
      </c>
      <c r="AB91" s="59" t="str">
        <f t="shared" si="23"/>
        <v/>
      </c>
      <c r="AC91" s="59">
        <f t="shared" si="23"/>
        <v>43</v>
      </c>
      <c r="AD91" s="59">
        <f t="shared" si="23"/>
        <v>6</v>
      </c>
      <c r="AE91" s="59">
        <f t="shared" si="23"/>
        <v>1</v>
      </c>
      <c r="AF91" s="59" t="str">
        <f t="shared" si="23"/>
        <v/>
      </c>
      <c r="AG91" s="59" t="str">
        <f t="shared" si="23"/>
        <v/>
      </c>
      <c r="AH91" s="59">
        <f t="shared" si="23"/>
        <v>11</v>
      </c>
      <c r="AI91" s="59" t="str">
        <f t="shared" si="23"/>
        <v/>
      </c>
      <c r="AJ91" s="59" t="str">
        <f t="shared" si="23"/>
        <v/>
      </c>
      <c r="AK91" s="59" t="str">
        <f t="shared" si="23"/>
        <v/>
      </c>
      <c r="AL91" s="59" t="str">
        <f t="shared" si="23"/>
        <v/>
      </c>
      <c r="AM91" s="59" t="str">
        <f t="shared" si="23"/>
        <v/>
      </c>
      <c r="AN91" s="59" t="str">
        <f t="shared" si="23"/>
        <v/>
      </c>
      <c r="AO91" s="59" t="str">
        <f t="shared" si="23"/>
        <v/>
      </c>
      <c r="AP91" s="59" t="str">
        <f t="shared" si="23"/>
        <v/>
      </c>
      <c r="AQ91" s="59">
        <f>SUM(AQ66)</f>
        <v>163</v>
      </c>
      <c r="AR91" s="70"/>
      <c r="AS91" s="59">
        <f>'Datos Vida'!AU399</f>
        <v>339</v>
      </c>
      <c r="AT91" s="60">
        <f t="shared" si="5"/>
        <v>-0.5191740412979351</v>
      </c>
    </row>
    <row r="92" spans="2:46" x14ac:dyDescent="0.2">
      <c r="B92" s="69" t="str">
        <f>'Vida Prima Directa'!B92</f>
        <v>M. Seguro de AFP + Inv. y Sobr.</v>
      </c>
      <c r="C92" s="59" t="str">
        <f>IF(SUM(C61,C67)=0,"",SUM(C61,C67))</f>
        <v/>
      </c>
      <c r="D92" s="59" t="str">
        <f t="shared" ref="D92:AP92" si="24">IF(SUM(D61,D67)=0,"",SUM(D61,D67))</f>
        <v/>
      </c>
      <c r="E92" s="59" t="str">
        <f t="shared" si="24"/>
        <v/>
      </c>
      <c r="F92" s="59" t="str">
        <f t="shared" si="24"/>
        <v/>
      </c>
      <c r="G92" s="59" t="str">
        <f t="shared" si="24"/>
        <v/>
      </c>
      <c r="H92" s="59" t="str">
        <f t="shared" si="24"/>
        <v/>
      </c>
      <c r="I92" s="59" t="str">
        <f t="shared" si="24"/>
        <v/>
      </c>
      <c r="J92" s="59" t="str">
        <f t="shared" si="24"/>
        <v/>
      </c>
      <c r="K92" s="59" t="str">
        <f t="shared" si="24"/>
        <v/>
      </c>
      <c r="L92" s="59" t="str">
        <f t="shared" si="24"/>
        <v/>
      </c>
      <c r="M92" s="59" t="str">
        <f t="shared" si="24"/>
        <v/>
      </c>
      <c r="N92" s="59" t="str">
        <f t="shared" si="24"/>
        <v/>
      </c>
      <c r="O92" s="59" t="str">
        <f t="shared" si="24"/>
        <v/>
      </c>
      <c r="P92" s="59" t="str">
        <f t="shared" si="24"/>
        <v/>
      </c>
      <c r="Q92" s="59">
        <f t="shared" si="24"/>
        <v>2800</v>
      </c>
      <c r="R92" s="59" t="str">
        <f t="shared" si="24"/>
        <v/>
      </c>
      <c r="S92" s="59" t="str">
        <f t="shared" si="24"/>
        <v/>
      </c>
      <c r="T92" s="59" t="str">
        <f t="shared" si="24"/>
        <v/>
      </c>
      <c r="U92" s="59" t="str">
        <f t="shared" si="24"/>
        <v/>
      </c>
      <c r="V92" s="59" t="str">
        <f t="shared" si="24"/>
        <v/>
      </c>
      <c r="W92" s="59" t="str">
        <f t="shared" si="24"/>
        <v/>
      </c>
      <c r="X92" s="59" t="str">
        <f t="shared" si="24"/>
        <v/>
      </c>
      <c r="Y92" s="59" t="str">
        <f t="shared" si="24"/>
        <v/>
      </c>
      <c r="Z92" s="59">
        <f t="shared" si="24"/>
        <v>3</v>
      </c>
      <c r="AA92" s="59" t="str">
        <f t="shared" si="24"/>
        <v/>
      </c>
      <c r="AB92" s="59" t="str">
        <f t="shared" si="24"/>
        <v/>
      </c>
      <c r="AC92" s="59" t="str">
        <f t="shared" si="24"/>
        <v/>
      </c>
      <c r="AD92" s="59" t="str">
        <f t="shared" si="24"/>
        <v/>
      </c>
      <c r="AE92" s="59" t="str">
        <f t="shared" si="24"/>
        <v/>
      </c>
      <c r="AF92" s="59" t="str">
        <f t="shared" si="24"/>
        <v/>
      </c>
      <c r="AG92" s="59">
        <f t="shared" si="24"/>
        <v>2</v>
      </c>
      <c r="AH92" s="59" t="str">
        <f t="shared" si="24"/>
        <v/>
      </c>
      <c r="AI92" s="59" t="str">
        <f t="shared" si="24"/>
        <v/>
      </c>
      <c r="AJ92" s="59" t="str">
        <f t="shared" si="24"/>
        <v/>
      </c>
      <c r="AK92" s="59" t="str">
        <f t="shared" si="24"/>
        <v/>
      </c>
      <c r="AL92" s="59" t="str">
        <f t="shared" si="24"/>
        <v/>
      </c>
      <c r="AM92" s="59" t="str">
        <f t="shared" si="24"/>
        <v/>
      </c>
      <c r="AN92" s="59" t="str">
        <f t="shared" si="24"/>
        <v/>
      </c>
      <c r="AO92" s="59" t="str">
        <f t="shared" si="24"/>
        <v/>
      </c>
      <c r="AP92" s="59" t="str">
        <f t="shared" si="24"/>
        <v/>
      </c>
      <c r="AQ92" s="59">
        <f>SUM(AQ61,AQ67)</f>
        <v>2805</v>
      </c>
      <c r="AR92" s="70"/>
      <c r="AS92" s="59">
        <f>'Datos Vida'!AU400</f>
        <v>2929</v>
      </c>
      <c r="AT92" s="60">
        <f t="shared" si="5"/>
        <v>-4.2335268009559557E-2</v>
      </c>
    </row>
    <row r="94" spans="2:46" hidden="1" x14ac:dyDescent="0.2">
      <c r="B94" s="39" t="s">
        <v>92</v>
      </c>
      <c r="C94" s="40">
        <f>INDEX(Benchmark!$D$54:$D$93,COLUMNS(Benchmark!$D$54:D93),)</f>
        <v>1</v>
      </c>
      <c r="D94" s="40">
        <f>INDEX(Benchmark!$D$54:$D$93,COLUMNS(Benchmark!$D$54:E93),)</f>
        <v>1</v>
      </c>
      <c r="E94" s="40">
        <f>INDEX(Benchmark!$D$54:$D$93,COLUMNS(Benchmark!$D$54:F93),)</f>
        <v>1</v>
      </c>
      <c r="F94" s="40">
        <f>INDEX(Benchmark!$D$54:$D$93,COLUMNS(Benchmark!$D$54:G93),)</f>
        <v>1</v>
      </c>
      <c r="G94" s="40">
        <f>INDEX(Benchmark!$D$54:$D$93,COLUMNS(Benchmark!$D$54:H93),)</f>
        <v>1</v>
      </c>
      <c r="H94" s="40">
        <f>INDEX(Benchmark!$D$54:$D$93,COLUMNS(Benchmark!$D$54:I93),)</f>
        <v>1</v>
      </c>
      <c r="I94" s="40">
        <f>INDEX(Benchmark!$D$54:$D$93,COLUMNS(Benchmark!$D$54:J93),)</f>
        <v>1</v>
      </c>
      <c r="J94" s="40">
        <f>INDEX(Benchmark!$D$54:$D$93,COLUMNS(Benchmark!$D$54:K93),)</f>
        <v>1</v>
      </c>
      <c r="K94" s="40">
        <f>INDEX(Benchmark!$D$54:$D$93,COLUMNS(Benchmark!$D$54:L93),)</f>
        <v>1</v>
      </c>
      <c r="L94" s="40">
        <f>INDEX(Benchmark!$D$54:$D$93,COLUMNS(Benchmark!$D$54:M93),)</f>
        <v>1</v>
      </c>
      <c r="M94" s="40">
        <f>INDEX(Benchmark!$D$54:$D$93,COLUMNS(Benchmark!$D$54:N93),)</f>
        <v>1</v>
      </c>
      <c r="N94" s="40">
        <f>INDEX(Benchmark!$D$54:$D$93,COLUMNS(Benchmark!$D$54:O93),)</f>
        <v>1</v>
      </c>
      <c r="O94" s="40">
        <f>INDEX(Benchmark!$D$54:$D$93,COLUMNS(Benchmark!$D$54:P93),)</f>
        <v>1</v>
      </c>
      <c r="P94" s="40">
        <f>INDEX(Benchmark!$D$54:$D$93,COLUMNS(Benchmark!$D$54:Q93),)</f>
        <v>1</v>
      </c>
      <c r="Q94" s="40">
        <f>INDEX(Benchmark!$D$54:$D$93,COLUMNS(Benchmark!$D$54:R93),)</f>
        <v>1</v>
      </c>
      <c r="R94" s="40">
        <f>INDEX(Benchmark!$D$54:$D$93,COLUMNS(Benchmark!$D$54:S93),)</f>
        <v>1</v>
      </c>
      <c r="S94" s="40">
        <f>INDEX(Benchmark!$D$54:$D$93,COLUMNS(Benchmark!$D$54:T93),)</f>
        <v>1</v>
      </c>
      <c r="T94" s="40">
        <f>INDEX(Benchmark!$D$54:$D$93,COLUMNS(Benchmark!$D$54:U93),)</f>
        <v>1</v>
      </c>
      <c r="U94" s="40">
        <f>INDEX(Benchmark!$D$54:$D$93,COLUMNS(Benchmark!$D$54:V93),)</f>
        <v>1</v>
      </c>
      <c r="V94" s="40">
        <f>INDEX(Benchmark!$D$54:$D$93,COLUMNS(Benchmark!$D$54:W93),)</f>
        <v>1</v>
      </c>
      <c r="W94" s="40">
        <f>INDEX(Benchmark!$D$54:$D$93,COLUMNS(Benchmark!$D$54:X93),)</f>
        <v>1</v>
      </c>
      <c r="X94" s="40">
        <f>INDEX(Benchmark!$D$54:$D$93,COLUMNS(Benchmark!$D$54:Y93),)</f>
        <v>1</v>
      </c>
      <c r="Y94" s="40">
        <f>INDEX(Benchmark!$D$54:$D$93,COLUMNS(Benchmark!$D$54:Z93),)</f>
        <v>1</v>
      </c>
      <c r="Z94" s="40">
        <f>INDEX(Benchmark!$D$54:$D$93,COLUMNS(Benchmark!$D$54:AA93),)</f>
        <v>1</v>
      </c>
      <c r="AA94" s="40">
        <f>INDEX(Benchmark!$D$54:$D$93,COLUMNS(Benchmark!$D$54:AB93),)</f>
        <v>1</v>
      </c>
      <c r="AB94" s="40">
        <f>INDEX(Benchmark!$D$54:$D$93,COLUMNS(Benchmark!$D$54:AC93),)</f>
        <v>1</v>
      </c>
      <c r="AC94" s="40">
        <f>INDEX(Benchmark!$D$54:$D$93,COLUMNS(Benchmark!$D$54:AD93),)</f>
        <v>1</v>
      </c>
      <c r="AD94" s="40">
        <f>INDEX(Benchmark!$D$54:$D$93,COLUMNS(Benchmark!$D$54:AE93),)</f>
        <v>1</v>
      </c>
      <c r="AE94" s="40">
        <f>INDEX(Benchmark!$D$54:$D$93,COLUMNS(Benchmark!$D$54:AF93),)</f>
        <v>1</v>
      </c>
      <c r="AF94" s="40">
        <f>INDEX(Benchmark!$D$54:$D$93,COLUMNS(Benchmark!$D$54:AG93),)</f>
        <v>1</v>
      </c>
      <c r="AG94" s="40">
        <f>INDEX(Benchmark!$D$54:$D$93,COLUMNS(Benchmark!$D$54:AH93),)</f>
        <v>1</v>
      </c>
      <c r="AH94" s="40">
        <f>INDEX(Benchmark!$D$54:$D$93,COLUMNS(Benchmark!$D$54:AI93),)</f>
        <v>1</v>
      </c>
      <c r="AI94" s="40">
        <f>INDEX(Benchmark!$D$54:$D$93,COLUMNS(Benchmark!$D$54:AJ93),)</f>
        <v>1</v>
      </c>
      <c r="AJ94" s="40">
        <f>INDEX(Benchmark!$D$54:$D$93,COLUMNS(Benchmark!$D$54:AK93),)</f>
        <v>1</v>
      </c>
      <c r="AK94" s="40">
        <f>INDEX(Benchmark!$D$54:$D$93,COLUMNS(Benchmark!$D$54:AL93),)</f>
        <v>1</v>
      </c>
      <c r="AL94" s="40">
        <f>INDEX(Benchmark!$D$54:$D$93,COLUMNS(Benchmark!$D$54:AM93),)</f>
        <v>0</v>
      </c>
      <c r="AM94" s="40">
        <f>INDEX(Benchmark!$D$54:$D$93,COLUMNS(Benchmark!$D$54:AN93),)</f>
        <v>0</v>
      </c>
      <c r="AN94" s="40">
        <f>INDEX(Benchmark!$D$54:$D$93,COLUMNS(Benchmark!$D$54:AO93),)</f>
        <v>0</v>
      </c>
      <c r="AO94" s="40">
        <f>INDEX(Benchmark!$D$54:$D$93,COLUMNS(Benchmark!$D$54:AP93),)</f>
        <v>0</v>
      </c>
      <c r="AP94" s="40">
        <f>INDEX(Benchmark!$D$54:$D$93,COLUMNS(Benchmark!$D$54:AQ93),)</f>
        <v>0</v>
      </c>
    </row>
    <row r="95" spans="2:46" hidden="1" x14ac:dyDescent="0.2"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</row>
    <row r="96" spans="2:46" hidden="1" x14ac:dyDescent="0.2">
      <c r="B96" s="39" t="s">
        <v>93</v>
      </c>
      <c r="C96" s="40">
        <f>IFERROR(RANK(C98,$C$98:$AP$98,0),"")</f>
        <v>26</v>
      </c>
      <c r="D96" s="40">
        <f t="shared" ref="D96:AP96" si="25">IFERROR(RANK(D98,$C$98:$AP$98,0),"")</f>
        <v>17</v>
      </c>
      <c r="E96" s="40">
        <f t="shared" si="25"/>
        <v>3</v>
      </c>
      <c r="F96" s="40">
        <f t="shared" si="25"/>
        <v>6</v>
      </c>
      <c r="G96" s="40">
        <f t="shared" si="25"/>
        <v>11</v>
      </c>
      <c r="H96" s="40">
        <f t="shared" si="25"/>
        <v>2</v>
      </c>
      <c r="I96" s="40">
        <f t="shared" si="25"/>
        <v>24</v>
      </c>
      <c r="J96" s="40">
        <f t="shared" si="25"/>
        <v>23</v>
      </c>
      <c r="K96" s="40">
        <f t="shared" si="25"/>
        <v>28</v>
      </c>
      <c r="L96" s="40">
        <f t="shared" si="25"/>
        <v>14</v>
      </c>
      <c r="M96" s="40" t="str">
        <f t="shared" si="25"/>
        <v/>
      </c>
      <c r="N96" s="40">
        <f t="shared" si="25"/>
        <v>13</v>
      </c>
      <c r="O96" s="40">
        <f t="shared" si="25"/>
        <v>31</v>
      </c>
      <c r="P96" s="40">
        <f t="shared" si="25"/>
        <v>20</v>
      </c>
      <c r="Q96" s="40">
        <f t="shared" si="25"/>
        <v>12</v>
      </c>
      <c r="R96" s="40">
        <f t="shared" si="25"/>
        <v>7</v>
      </c>
      <c r="S96" s="40" t="str">
        <f t="shared" si="25"/>
        <v/>
      </c>
      <c r="T96" s="40">
        <f t="shared" si="25"/>
        <v>27</v>
      </c>
      <c r="U96" s="40">
        <f t="shared" si="25"/>
        <v>16</v>
      </c>
      <c r="V96" s="40">
        <f t="shared" si="25"/>
        <v>32</v>
      </c>
      <c r="W96" s="40" t="str">
        <f t="shared" si="25"/>
        <v/>
      </c>
      <c r="X96" s="40">
        <f t="shared" si="25"/>
        <v>18</v>
      </c>
      <c r="Y96" s="40">
        <f t="shared" si="25"/>
        <v>9</v>
      </c>
      <c r="Z96" s="40">
        <f t="shared" si="25"/>
        <v>4</v>
      </c>
      <c r="AA96" s="40">
        <f t="shared" si="25"/>
        <v>5</v>
      </c>
      <c r="AB96" s="40">
        <f t="shared" si="25"/>
        <v>21</v>
      </c>
      <c r="AC96" s="40">
        <f t="shared" si="25"/>
        <v>19</v>
      </c>
      <c r="AD96" s="40">
        <f t="shared" si="25"/>
        <v>25</v>
      </c>
      <c r="AE96" s="40">
        <f t="shared" si="25"/>
        <v>29</v>
      </c>
      <c r="AF96" s="40">
        <f t="shared" si="25"/>
        <v>30</v>
      </c>
      <c r="AG96" s="40">
        <f t="shared" si="25"/>
        <v>10</v>
      </c>
      <c r="AH96" s="40">
        <f t="shared" si="25"/>
        <v>8</v>
      </c>
      <c r="AI96" s="40">
        <f t="shared" si="25"/>
        <v>22</v>
      </c>
      <c r="AJ96" s="40">
        <f t="shared" si="25"/>
        <v>15</v>
      </c>
      <c r="AK96" s="40">
        <f t="shared" si="25"/>
        <v>1</v>
      </c>
      <c r="AL96" s="40" t="str">
        <f t="shared" si="25"/>
        <v/>
      </c>
      <c r="AM96" s="40" t="str">
        <f t="shared" si="25"/>
        <v/>
      </c>
      <c r="AN96" s="40" t="str">
        <f t="shared" si="25"/>
        <v/>
      </c>
      <c r="AO96" s="40" t="str">
        <f t="shared" si="25"/>
        <v/>
      </c>
      <c r="AP96" s="40" t="str">
        <f t="shared" si="25"/>
        <v/>
      </c>
    </row>
    <row r="97" spans="2:57" hidden="1" x14ac:dyDescent="0.2">
      <c r="C97" s="40" t="str">
        <f>C11</f>
        <v>4 Life Seguros</v>
      </c>
      <c r="D97" s="40" t="str">
        <f t="shared" ref="D97:AP97" si="26">D11</f>
        <v>Alemana Seguros</v>
      </c>
      <c r="E97" s="40" t="str">
        <f t="shared" si="26"/>
        <v>BanChile</v>
      </c>
      <c r="F97" s="40" t="str">
        <f t="shared" si="26"/>
        <v>BCI Seguros Vida</v>
      </c>
      <c r="G97" s="40" t="str">
        <f t="shared" si="26"/>
        <v>BICE Vida</v>
      </c>
      <c r="H97" s="40" t="str">
        <f t="shared" si="26"/>
        <v>BNP Paribas Cardif</v>
      </c>
      <c r="I97" s="40" t="str">
        <f t="shared" si="26"/>
        <v>Bupa</v>
      </c>
      <c r="J97" s="40" t="str">
        <f t="shared" si="26"/>
        <v>Cámara</v>
      </c>
      <c r="K97" s="40" t="str">
        <f t="shared" si="26"/>
        <v>CF Seguros de Vida</v>
      </c>
      <c r="L97" s="40" t="str">
        <f t="shared" si="26"/>
        <v>Chilena Consolidada</v>
      </c>
      <c r="M97" s="40" t="str">
        <f t="shared" si="26"/>
        <v>Chubb Vida</v>
      </c>
      <c r="N97" s="40" t="str">
        <f t="shared" si="26"/>
        <v>CLC</v>
      </c>
      <c r="O97" s="40" t="str">
        <f t="shared" si="26"/>
        <v>CN Life</v>
      </c>
      <c r="P97" s="40" t="str">
        <f t="shared" si="26"/>
        <v>Colmena Seguros</v>
      </c>
      <c r="Q97" s="40" t="str">
        <f t="shared" si="26"/>
        <v>Confuturo</v>
      </c>
      <c r="R97" s="40" t="str">
        <f t="shared" si="26"/>
        <v>Consorcio Nacional</v>
      </c>
      <c r="S97" s="40" t="str">
        <f t="shared" si="26"/>
        <v>Divina Pastora</v>
      </c>
      <c r="T97" s="40" t="str">
        <f t="shared" si="26"/>
        <v>EuroAmérica</v>
      </c>
      <c r="U97" s="40" t="str">
        <f t="shared" si="26"/>
        <v>HDI Vida</v>
      </c>
      <c r="V97" s="40" t="str">
        <f t="shared" si="26"/>
        <v>Huelen</v>
      </c>
      <c r="W97" s="40" t="str">
        <f t="shared" si="26"/>
        <v>M. de Carabineros</v>
      </c>
      <c r="X97" s="40" t="str">
        <f t="shared" si="26"/>
        <v>M. del Ej. y Av.</v>
      </c>
      <c r="Y97" s="40" t="str">
        <f t="shared" si="26"/>
        <v>Mapfre Vida</v>
      </c>
      <c r="Z97" s="40" t="str">
        <f t="shared" si="26"/>
        <v>MetLife</v>
      </c>
      <c r="AA97" s="40" t="str">
        <f t="shared" si="26"/>
        <v>Mutual de Seguros</v>
      </c>
      <c r="AB97" s="40" t="str">
        <f t="shared" si="26"/>
        <v>Ohio National</v>
      </c>
      <c r="AC97" s="40" t="str">
        <f t="shared" si="26"/>
        <v>Penta Vida</v>
      </c>
      <c r="AD97" s="40" t="str">
        <f t="shared" si="26"/>
        <v>Principal</v>
      </c>
      <c r="AE97" s="40" t="str">
        <f t="shared" si="26"/>
        <v>Renta Nacional</v>
      </c>
      <c r="AF97" s="40" t="str">
        <f t="shared" si="26"/>
        <v>Rigel</v>
      </c>
      <c r="AG97" s="40" t="str">
        <f t="shared" si="26"/>
        <v>Save Seguros</v>
      </c>
      <c r="AH97" s="40" t="str">
        <f t="shared" si="26"/>
        <v>Security Previsión</v>
      </c>
      <c r="AI97" s="40" t="str">
        <f t="shared" si="26"/>
        <v>Sura</v>
      </c>
      <c r="AJ97" s="40" t="str">
        <f t="shared" si="26"/>
        <v>Suramericana</v>
      </c>
      <c r="AK97" s="40" t="str">
        <f t="shared" si="26"/>
        <v>Zurich Santander</v>
      </c>
      <c r="AL97" s="40" t="str">
        <f t="shared" si="26"/>
        <v/>
      </c>
      <c r="AM97" s="40" t="str">
        <f t="shared" si="26"/>
        <v/>
      </c>
      <c r="AN97" s="40" t="str">
        <f t="shared" si="26"/>
        <v/>
      </c>
      <c r="AO97" s="40" t="str">
        <f t="shared" si="26"/>
        <v/>
      </c>
      <c r="AP97" s="40" t="str">
        <f t="shared" si="26"/>
        <v/>
      </c>
    </row>
    <row r="98" spans="2:57" hidden="1" x14ac:dyDescent="0.2">
      <c r="C98" s="42">
        <f t="shared" ref="C98:AP98" si="27">IFERROR(IF(C94=1,VLOOKUP($C$116,$B$12:$AQ$70,C101+1,FALSE)+C99/1000000,""),"")</f>
        <v>72.000039999999998</v>
      </c>
      <c r="D98" s="42">
        <f t="shared" si="27"/>
        <v>1957.000039</v>
      </c>
      <c r="E98" s="42">
        <f t="shared" si="27"/>
        <v>75511.000037999998</v>
      </c>
      <c r="F98" s="42">
        <f t="shared" si="27"/>
        <v>43364.000036999998</v>
      </c>
      <c r="G98" s="42">
        <f t="shared" si="27"/>
        <v>14821.000035999999</v>
      </c>
      <c r="H98" s="42">
        <f t="shared" si="27"/>
        <v>91033.000035000005</v>
      </c>
      <c r="I98" s="42">
        <f t="shared" si="27"/>
        <v>217.000034</v>
      </c>
      <c r="J98" s="42">
        <f t="shared" si="27"/>
        <v>256.00003299999997</v>
      </c>
      <c r="K98" s="42">
        <f t="shared" si="27"/>
        <v>23.000032000000001</v>
      </c>
      <c r="L98" s="42">
        <f t="shared" si="27"/>
        <v>3299.000031</v>
      </c>
      <c r="M98" s="42" t="str">
        <f t="shared" si="27"/>
        <v/>
      </c>
      <c r="N98" s="42">
        <f t="shared" si="27"/>
        <v>3888.0000289999998</v>
      </c>
      <c r="O98" s="42">
        <f t="shared" si="27"/>
        <v>2.0000279999999999</v>
      </c>
      <c r="P98" s="42">
        <f t="shared" si="27"/>
        <v>743.00002700000005</v>
      </c>
      <c r="Q98" s="42">
        <f t="shared" si="27"/>
        <v>5312.0000259999997</v>
      </c>
      <c r="R98" s="42">
        <f t="shared" si="27"/>
        <v>24710.000025000001</v>
      </c>
      <c r="S98" s="42" t="str">
        <f t="shared" si="27"/>
        <v/>
      </c>
      <c r="T98" s="42">
        <f t="shared" si="27"/>
        <v>27.000022999999999</v>
      </c>
      <c r="U98" s="42">
        <f t="shared" si="27"/>
        <v>2633.0000220000002</v>
      </c>
      <c r="V98" s="42">
        <f t="shared" si="27"/>
        <v>2.0000209999999998</v>
      </c>
      <c r="W98" s="42" t="str">
        <f t="shared" si="27"/>
        <v/>
      </c>
      <c r="X98" s="42">
        <f t="shared" si="27"/>
        <v>1711.0000190000001</v>
      </c>
      <c r="Y98" s="42">
        <f t="shared" si="27"/>
        <v>23620.000017999999</v>
      </c>
      <c r="Z98" s="42">
        <f t="shared" si="27"/>
        <v>47214.000016999998</v>
      </c>
      <c r="AA98" s="42">
        <f t="shared" si="27"/>
        <v>46285.000015999998</v>
      </c>
      <c r="AB98" s="42">
        <f t="shared" si="27"/>
        <v>318.00001500000002</v>
      </c>
      <c r="AC98" s="42">
        <f t="shared" si="27"/>
        <v>899.00001399999996</v>
      </c>
      <c r="AD98" s="42">
        <f t="shared" si="27"/>
        <v>217.000013</v>
      </c>
      <c r="AE98" s="42">
        <f t="shared" si="27"/>
        <v>13.000012</v>
      </c>
      <c r="AF98" s="42">
        <f t="shared" si="27"/>
        <v>3.0000110000000002</v>
      </c>
      <c r="AG98" s="42">
        <f t="shared" si="27"/>
        <v>22142.00001</v>
      </c>
      <c r="AH98" s="42">
        <f t="shared" si="27"/>
        <v>24008.000008999999</v>
      </c>
      <c r="AI98" s="42">
        <f t="shared" si="27"/>
        <v>260.00000799999998</v>
      </c>
      <c r="AJ98" s="42">
        <f t="shared" si="27"/>
        <v>3026.0000070000001</v>
      </c>
      <c r="AK98" s="42">
        <f t="shared" si="27"/>
        <v>92229.000006000002</v>
      </c>
      <c r="AL98" s="42" t="str">
        <f t="shared" si="27"/>
        <v/>
      </c>
      <c r="AM98" s="42" t="str">
        <f t="shared" si="27"/>
        <v/>
      </c>
      <c r="AN98" s="42" t="str">
        <f t="shared" si="27"/>
        <v/>
      </c>
      <c r="AO98" s="42" t="str">
        <f t="shared" si="27"/>
        <v/>
      </c>
      <c r="AP98" s="42" t="str">
        <f t="shared" si="27"/>
        <v/>
      </c>
    </row>
    <row r="99" spans="2:57" hidden="1" x14ac:dyDescent="0.2">
      <c r="C99" s="40">
        <v>40</v>
      </c>
      <c r="D99" s="40">
        <f>C99-1</f>
        <v>39</v>
      </c>
      <c r="E99" s="40">
        <f t="shared" ref="E99:AP99" si="28">D99-1</f>
        <v>38</v>
      </c>
      <c r="F99" s="40">
        <f t="shared" si="28"/>
        <v>37</v>
      </c>
      <c r="G99" s="40">
        <f t="shared" si="28"/>
        <v>36</v>
      </c>
      <c r="H99" s="40">
        <f t="shared" si="28"/>
        <v>35</v>
      </c>
      <c r="I99" s="40">
        <f t="shared" si="28"/>
        <v>34</v>
      </c>
      <c r="J99" s="40">
        <f t="shared" si="28"/>
        <v>33</v>
      </c>
      <c r="K99" s="40">
        <f t="shared" si="28"/>
        <v>32</v>
      </c>
      <c r="L99" s="40">
        <f t="shared" si="28"/>
        <v>31</v>
      </c>
      <c r="M99" s="40">
        <f t="shared" si="28"/>
        <v>30</v>
      </c>
      <c r="N99" s="40">
        <f t="shared" si="28"/>
        <v>29</v>
      </c>
      <c r="O99" s="40">
        <f t="shared" si="28"/>
        <v>28</v>
      </c>
      <c r="P99" s="40">
        <f t="shared" si="28"/>
        <v>27</v>
      </c>
      <c r="Q99" s="40">
        <f t="shared" si="28"/>
        <v>26</v>
      </c>
      <c r="R99" s="40">
        <f t="shared" si="28"/>
        <v>25</v>
      </c>
      <c r="S99" s="40">
        <f t="shared" si="28"/>
        <v>24</v>
      </c>
      <c r="T99" s="40">
        <f t="shared" si="28"/>
        <v>23</v>
      </c>
      <c r="U99" s="40">
        <f t="shared" si="28"/>
        <v>22</v>
      </c>
      <c r="V99" s="40">
        <f t="shared" si="28"/>
        <v>21</v>
      </c>
      <c r="W99" s="40">
        <f t="shared" si="28"/>
        <v>20</v>
      </c>
      <c r="X99" s="40">
        <f t="shared" si="28"/>
        <v>19</v>
      </c>
      <c r="Y99" s="40">
        <f t="shared" si="28"/>
        <v>18</v>
      </c>
      <c r="Z99" s="40">
        <f t="shared" si="28"/>
        <v>17</v>
      </c>
      <c r="AA99" s="40">
        <f t="shared" si="28"/>
        <v>16</v>
      </c>
      <c r="AB99" s="40">
        <f t="shared" si="28"/>
        <v>15</v>
      </c>
      <c r="AC99" s="40">
        <f t="shared" si="28"/>
        <v>14</v>
      </c>
      <c r="AD99" s="40">
        <f t="shared" si="28"/>
        <v>13</v>
      </c>
      <c r="AE99" s="40">
        <f t="shared" si="28"/>
        <v>12</v>
      </c>
      <c r="AF99" s="40">
        <f t="shared" si="28"/>
        <v>11</v>
      </c>
      <c r="AG99" s="40">
        <f t="shared" si="28"/>
        <v>10</v>
      </c>
      <c r="AH99" s="40">
        <f t="shared" si="28"/>
        <v>9</v>
      </c>
      <c r="AI99" s="40">
        <f t="shared" si="28"/>
        <v>8</v>
      </c>
      <c r="AJ99" s="40">
        <f t="shared" si="28"/>
        <v>7</v>
      </c>
      <c r="AK99" s="40">
        <f t="shared" si="28"/>
        <v>6</v>
      </c>
      <c r="AL99" s="40">
        <f t="shared" si="28"/>
        <v>5</v>
      </c>
      <c r="AM99" s="40">
        <f t="shared" si="28"/>
        <v>4</v>
      </c>
      <c r="AN99" s="40">
        <f t="shared" si="28"/>
        <v>3</v>
      </c>
      <c r="AO99" s="40">
        <f t="shared" si="28"/>
        <v>2</v>
      </c>
      <c r="AP99" s="40">
        <f t="shared" si="28"/>
        <v>1</v>
      </c>
    </row>
    <row r="100" spans="2:57" hidden="1" x14ac:dyDescent="0.2"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</row>
    <row r="101" spans="2:57" hidden="1" x14ac:dyDescent="0.2">
      <c r="B101" s="39" t="s">
        <v>94</v>
      </c>
      <c r="C101" s="40">
        <v>1</v>
      </c>
      <c r="D101" s="40">
        <v>2</v>
      </c>
      <c r="E101" s="40">
        <v>3</v>
      </c>
      <c r="F101" s="40">
        <v>4</v>
      </c>
      <c r="G101" s="40">
        <v>5</v>
      </c>
      <c r="H101" s="40">
        <v>6</v>
      </c>
      <c r="I101" s="40">
        <v>7</v>
      </c>
      <c r="J101" s="40">
        <v>8</v>
      </c>
      <c r="K101" s="40">
        <v>9</v>
      </c>
      <c r="L101" s="40">
        <v>10</v>
      </c>
      <c r="M101" s="40">
        <v>11</v>
      </c>
      <c r="N101" s="40">
        <v>12</v>
      </c>
      <c r="O101" s="40">
        <v>13</v>
      </c>
      <c r="P101" s="40">
        <v>14</v>
      </c>
      <c r="Q101" s="40">
        <v>15</v>
      </c>
      <c r="R101" s="40">
        <v>16</v>
      </c>
      <c r="S101" s="40">
        <v>17</v>
      </c>
      <c r="T101" s="40">
        <v>18</v>
      </c>
      <c r="U101" s="40">
        <v>19</v>
      </c>
      <c r="V101" s="40">
        <v>20</v>
      </c>
      <c r="W101" s="40">
        <v>21</v>
      </c>
      <c r="X101" s="40">
        <v>22</v>
      </c>
      <c r="Y101" s="40">
        <v>23</v>
      </c>
      <c r="Z101" s="40">
        <v>24</v>
      </c>
      <c r="AA101" s="40">
        <v>25</v>
      </c>
      <c r="AB101" s="40">
        <v>26</v>
      </c>
      <c r="AC101" s="40">
        <v>27</v>
      </c>
      <c r="AD101" s="40">
        <v>28</v>
      </c>
      <c r="AE101" s="40">
        <v>29</v>
      </c>
      <c r="AF101" s="40">
        <v>30</v>
      </c>
      <c r="AG101" s="40">
        <v>31</v>
      </c>
      <c r="AH101" s="40">
        <v>32</v>
      </c>
      <c r="AI101" s="40">
        <v>33</v>
      </c>
      <c r="AJ101" s="40">
        <v>34</v>
      </c>
      <c r="AK101" s="40">
        <v>35</v>
      </c>
      <c r="AL101" s="40">
        <v>36</v>
      </c>
      <c r="AM101" s="40">
        <v>37</v>
      </c>
      <c r="AN101" s="40">
        <v>38</v>
      </c>
      <c r="AO101" s="40">
        <v>39</v>
      </c>
      <c r="AP101" s="40">
        <v>40</v>
      </c>
    </row>
    <row r="102" spans="2:57" hidden="1" x14ac:dyDescent="0.2">
      <c r="C102" s="40" t="str">
        <f t="shared" ref="C102:AP102" si="29">IFERROR(HLOOKUP(C101,$C$96:$AP$97,2,FALSE),"")</f>
        <v>Zurich Santander</v>
      </c>
      <c r="D102" s="40" t="str">
        <f t="shared" si="29"/>
        <v>BNP Paribas Cardif</v>
      </c>
      <c r="E102" s="40" t="str">
        <f t="shared" si="29"/>
        <v>BanChile</v>
      </c>
      <c r="F102" s="40" t="str">
        <f t="shared" si="29"/>
        <v>MetLife</v>
      </c>
      <c r="G102" s="40" t="str">
        <f t="shared" si="29"/>
        <v>Mutual de Seguros</v>
      </c>
      <c r="H102" s="40" t="str">
        <f t="shared" si="29"/>
        <v>BCI Seguros Vida</v>
      </c>
      <c r="I102" s="40" t="str">
        <f t="shared" si="29"/>
        <v>Consorcio Nacional</v>
      </c>
      <c r="J102" s="40" t="str">
        <f t="shared" si="29"/>
        <v>Security Previsión</v>
      </c>
      <c r="K102" s="40" t="str">
        <f t="shared" si="29"/>
        <v>Mapfre Vida</v>
      </c>
      <c r="L102" s="40" t="str">
        <f t="shared" si="29"/>
        <v>Save Seguros</v>
      </c>
      <c r="M102" s="40" t="str">
        <f t="shared" si="29"/>
        <v>BICE Vida</v>
      </c>
      <c r="N102" s="40" t="str">
        <f t="shared" si="29"/>
        <v>Confuturo</v>
      </c>
      <c r="O102" s="40" t="str">
        <f t="shared" si="29"/>
        <v>CLC</v>
      </c>
      <c r="P102" s="40" t="str">
        <f t="shared" si="29"/>
        <v>Chilena Consolidada</v>
      </c>
      <c r="Q102" s="40" t="str">
        <f t="shared" si="29"/>
        <v>Suramericana</v>
      </c>
      <c r="R102" s="40" t="str">
        <f t="shared" si="29"/>
        <v>HDI Vida</v>
      </c>
      <c r="S102" s="40" t="str">
        <f t="shared" si="29"/>
        <v>Alemana Seguros</v>
      </c>
      <c r="T102" s="40" t="str">
        <f t="shared" si="29"/>
        <v>M. del Ej. y Av.</v>
      </c>
      <c r="U102" s="40" t="str">
        <f t="shared" si="29"/>
        <v>Penta Vida</v>
      </c>
      <c r="V102" s="40" t="str">
        <f t="shared" si="29"/>
        <v>Colmena Seguros</v>
      </c>
      <c r="W102" s="40" t="str">
        <f t="shared" si="29"/>
        <v>Ohio National</v>
      </c>
      <c r="X102" s="40" t="str">
        <f t="shared" si="29"/>
        <v>Sura</v>
      </c>
      <c r="Y102" s="40" t="str">
        <f t="shared" si="29"/>
        <v>Cámara</v>
      </c>
      <c r="Z102" s="40" t="str">
        <f t="shared" si="29"/>
        <v>Bupa</v>
      </c>
      <c r="AA102" s="40" t="str">
        <f t="shared" si="29"/>
        <v>Principal</v>
      </c>
      <c r="AB102" s="40" t="str">
        <f t="shared" si="29"/>
        <v>4 Life Seguros</v>
      </c>
      <c r="AC102" s="40" t="str">
        <f t="shared" si="29"/>
        <v>EuroAmérica</v>
      </c>
      <c r="AD102" s="40" t="str">
        <f t="shared" si="29"/>
        <v>CF Seguros de Vida</v>
      </c>
      <c r="AE102" s="40" t="str">
        <f t="shared" si="29"/>
        <v>Renta Nacional</v>
      </c>
      <c r="AF102" s="40" t="str">
        <f t="shared" si="29"/>
        <v>Rigel</v>
      </c>
      <c r="AG102" s="40" t="str">
        <f t="shared" si="29"/>
        <v>CN Life</v>
      </c>
      <c r="AH102" s="40" t="str">
        <f t="shared" si="29"/>
        <v>Huelen</v>
      </c>
      <c r="AI102" s="40" t="str">
        <f>IFERROR(HLOOKUP(AI101,$C$96:$AP$97,2,FALSE),"")</f>
        <v/>
      </c>
      <c r="AJ102" s="40" t="str">
        <f t="shared" si="29"/>
        <v/>
      </c>
      <c r="AK102" s="40" t="str">
        <f t="shared" si="29"/>
        <v/>
      </c>
      <c r="AL102" s="40" t="str">
        <f t="shared" si="29"/>
        <v/>
      </c>
      <c r="AM102" s="40" t="str">
        <f t="shared" si="29"/>
        <v/>
      </c>
      <c r="AN102" s="40" t="str">
        <f t="shared" si="29"/>
        <v/>
      </c>
      <c r="AO102" s="40" t="str">
        <f t="shared" si="29"/>
        <v/>
      </c>
      <c r="AP102" s="40" t="str">
        <f t="shared" si="29"/>
        <v/>
      </c>
    </row>
    <row r="103" spans="2:57" hidden="1" x14ac:dyDescent="0.2">
      <c r="C103" s="42">
        <f t="shared" ref="C103:AP103" si="30">IFERROR((HLOOKUP(C101,$C$96:$AP$98,3,FALSE)-HLOOKUP(C101,$C$96:$AP$99,4,FALSE)/1000000)/$C$110,"")</f>
        <v>92229</v>
      </c>
      <c r="D103" s="42">
        <f t="shared" si="30"/>
        <v>91033</v>
      </c>
      <c r="E103" s="42">
        <f t="shared" si="30"/>
        <v>75511</v>
      </c>
      <c r="F103" s="42">
        <f t="shared" si="30"/>
        <v>47214</v>
      </c>
      <c r="G103" s="42">
        <f t="shared" si="30"/>
        <v>46285</v>
      </c>
      <c r="H103" s="42">
        <f t="shared" si="30"/>
        <v>43364</v>
      </c>
      <c r="I103" s="42">
        <f t="shared" si="30"/>
        <v>24710</v>
      </c>
      <c r="J103" s="42">
        <f t="shared" si="30"/>
        <v>24008</v>
      </c>
      <c r="K103" s="42">
        <f t="shared" si="30"/>
        <v>23620</v>
      </c>
      <c r="L103" s="42">
        <f t="shared" si="30"/>
        <v>22142</v>
      </c>
      <c r="M103" s="42">
        <f t="shared" si="30"/>
        <v>14821</v>
      </c>
      <c r="N103" s="42">
        <f t="shared" si="30"/>
        <v>5312</v>
      </c>
      <c r="O103" s="42">
        <f t="shared" si="30"/>
        <v>3888</v>
      </c>
      <c r="P103" s="42">
        <f t="shared" si="30"/>
        <v>3299</v>
      </c>
      <c r="Q103" s="42">
        <f t="shared" si="30"/>
        <v>3026</v>
      </c>
      <c r="R103" s="42">
        <f t="shared" si="30"/>
        <v>2633</v>
      </c>
      <c r="S103" s="42">
        <f t="shared" si="30"/>
        <v>1957</v>
      </c>
      <c r="T103" s="42">
        <f t="shared" si="30"/>
        <v>1711</v>
      </c>
      <c r="U103" s="42">
        <f t="shared" si="30"/>
        <v>899</v>
      </c>
      <c r="V103" s="42">
        <f t="shared" si="30"/>
        <v>743</v>
      </c>
      <c r="W103" s="42">
        <f t="shared" si="30"/>
        <v>318</v>
      </c>
      <c r="X103" s="42">
        <f t="shared" si="30"/>
        <v>260</v>
      </c>
      <c r="Y103" s="42">
        <f t="shared" si="30"/>
        <v>255.99999999999997</v>
      </c>
      <c r="Z103" s="42">
        <f t="shared" si="30"/>
        <v>217</v>
      </c>
      <c r="AA103" s="42">
        <f t="shared" si="30"/>
        <v>217</v>
      </c>
      <c r="AB103" s="42">
        <f t="shared" si="30"/>
        <v>72</v>
      </c>
      <c r="AC103" s="42">
        <f t="shared" si="30"/>
        <v>27</v>
      </c>
      <c r="AD103" s="42">
        <f t="shared" si="30"/>
        <v>23</v>
      </c>
      <c r="AE103" s="42">
        <f t="shared" si="30"/>
        <v>13</v>
      </c>
      <c r="AF103" s="42">
        <f t="shared" si="30"/>
        <v>3</v>
      </c>
      <c r="AG103" s="42">
        <f t="shared" si="30"/>
        <v>2</v>
      </c>
      <c r="AH103" s="42">
        <f t="shared" si="30"/>
        <v>1.9999999999999998</v>
      </c>
      <c r="AI103" s="42" t="str">
        <f t="shared" si="30"/>
        <v/>
      </c>
      <c r="AJ103" s="42" t="str">
        <f t="shared" si="30"/>
        <v/>
      </c>
      <c r="AK103" s="42" t="str">
        <f t="shared" si="30"/>
        <v/>
      </c>
      <c r="AL103" s="42" t="str">
        <f t="shared" si="30"/>
        <v/>
      </c>
      <c r="AM103" s="42" t="str">
        <f t="shared" si="30"/>
        <v/>
      </c>
      <c r="AN103" s="42" t="str">
        <f t="shared" si="30"/>
        <v/>
      </c>
      <c r="AO103" s="42" t="str">
        <f t="shared" si="30"/>
        <v/>
      </c>
      <c r="AP103" s="42" t="str">
        <f t="shared" si="30"/>
        <v/>
      </c>
    </row>
    <row r="104" spans="2:57" hidden="1" x14ac:dyDescent="0.2">
      <c r="C104" s="42" t="str">
        <f>IF(ISNUMBER(C103),CONCATENATE(C102," - ",C101),"")</f>
        <v>Zurich Santander - 1</v>
      </c>
      <c r="D104" s="42" t="str">
        <f t="shared" ref="D104:AP104" si="31">IF(ISNUMBER(D103),CONCATENATE(D102," - ",D101),"")</f>
        <v>BNP Paribas Cardif - 2</v>
      </c>
      <c r="E104" s="42" t="str">
        <f t="shared" si="31"/>
        <v>BanChile - 3</v>
      </c>
      <c r="F104" s="42" t="str">
        <f t="shared" si="31"/>
        <v>MetLife - 4</v>
      </c>
      <c r="G104" s="42" t="str">
        <f t="shared" si="31"/>
        <v>Mutual de Seguros - 5</v>
      </c>
      <c r="H104" s="42" t="str">
        <f t="shared" si="31"/>
        <v>BCI Seguros Vida - 6</v>
      </c>
      <c r="I104" s="42" t="str">
        <f t="shared" si="31"/>
        <v>Consorcio Nacional - 7</v>
      </c>
      <c r="J104" s="42" t="str">
        <f t="shared" si="31"/>
        <v>Security Previsión - 8</v>
      </c>
      <c r="K104" s="42" t="str">
        <f t="shared" si="31"/>
        <v>Mapfre Vida - 9</v>
      </c>
      <c r="L104" s="42" t="str">
        <f t="shared" si="31"/>
        <v>Save Seguros - 10</v>
      </c>
      <c r="M104" s="42" t="str">
        <f t="shared" si="31"/>
        <v>BICE Vida - 11</v>
      </c>
      <c r="N104" s="42" t="str">
        <f t="shared" si="31"/>
        <v>Confuturo - 12</v>
      </c>
      <c r="O104" s="42" t="str">
        <f t="shared" si="31"/>
        <v>CLC - 13</v>
      </c>
      <c r="P104" s="42" t="str">
        <f t="shared" si="31"/>
        <v>Chilena Consolidada - 14</v>
      </c>
      <c r="Q104" s="42" t="str">
        <f t="shared" si="31"/>
        <v>Suramericana - 15</v>
      </c>
      <c r="R104" s="42" t="str">
        <f t="shared" si="31"/>
        <v>HDI Vida - 16</v>
      </c>
      <c r="S104" s="42" t="str">
        <f t="shared" si="31"/>
        <v>Alemana Seguros - 17</v>
      </c>
      <c r="T104" s="42" t="str">
        <f t="shared" si="31"/>
        <v>M. del Ej. y Av. - 18</v>
      </c>
      <c r="U104" s="42" t="str">
        <f t="shared" si="31"/>
        <v>Penta Vida - 19</v>
      </c>
      <c r="V104" s="42" t="str">
        <f t="shared" si="31"/>
        <v>Colmena Seguros - 20</v>
      </c>
      <c r="W104" s="42" t="str">
        <f t="shared" si="31"/>
        <v>Ohio National - 21</v>
      </c>
      <c r="X104" s="42" t="str">
        <f t="shared" si="31"/>
        <v>Sura - 22</v>
      </c>
      <c r="Y104" s="42" t="str">
        <f t="shared" si="31"/>
        <v>Cámara - 23</v>
      </c>
      <c r="Z104" s="42" t="str">
        <f t="shared" si="31"/>
        <v>Bupa - 24</v>
      </c>
      <c r="AA104" s="42" t="str">
        <f t="shared" si="31"/>
        <v>Principal - 25</v>
      </c>
      <c r="AB104" s="42" t="str">
        <f t="shared" si="31"/>
        <v>4 Life Seguros - 26</v>
      </c>
      <c r="AC104" s="42" t="str">
        <f t="shared" si="31"/>
        <v>EuroAmérica - 27</v>
      </c>
      <c r="AD104" s="42" t="str">
        <f t="shared" si="31"/>
        <v>CF Seguros de Vida - 28</v>
      </c>
      <c r="AE104" s="42" t="str">
        <f t="shared" si="31"/>
        <v>Renta Nacional - 29</v>
      </c>
      <c r="AF104" s="42" t="str">
        <f t="shared" si="31"/>
        <v>Rigel - 30</v>
      </c>
      <c r="AG104" s="42" t="str">
        <f t="shared" si="31"/>
        <v>CN Life - 31</v>
      </c>
      <c r="AH104" s="42" t="str">
        <f t="shared" si="31"/>
        <v>Huelen - 32</v>
      </c>
      <c r="AI104" s="42" t="str">
        <f t="shared" si="31"/>
        <v/>
      </c>
      <c r="AJ104" s="42" t="str">
        <f t="shared" si="31"/>
        <v/>
      </c>
      <c r="AK104" s="42" t="str">
        <f t="shared" si="31"/>
        <v/>
      </c>
      <c r="AL104" s="42" t="str">
        <f t="shared" si="31"/>
        <v/>
      </c>
      <c r="AM104" s="42" t="str">
        <f t="shared" si="31"/>
        <v/>
      </c>
      <c r="AN104" s="42" t="str">
        <f t="shared" si="31"/>
        <v/>
      </c>
      <c r="AO104" s="42" t="str">
        <f t="shared" si="31"/>
        <v/>
      </c>
      <c r="AP104" s="42" t="str">
        <f t="shared" si="31"/>
        <v/>
      </c>
    </row>
    <row r="105" spans="2:57" hidden="1" x14ac:dyDescent="0.2"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</row>
    <row r="106" spans="2:57" hidden="1" x14ac:dyDescent="0.2">
      <c r="B106" s="39" t="s">
        <v>95</v>
      </c>
      <c r="C106" s="42" t="str">
        <f t="shared" ref="C106:AP106" si="32">IF($C$119=C102,C103,"")</f>
        <v/>
      </c>
      <c r="D106" s="42" t="str">
        <f t="shared" si="32"/>
        <v/>
      </c>
      <c r="E106" s="42" t="str">
        <f t="shared" si="32"/>
        <v/>
      </c>
      <c r="F106" s="42" t="str">
        <f t="shared" si="32"/>
        <v/>
      </c>
      <c r="G106" s="42" t="str">
        <f t="shared" si="32"/>
        <v/>
      </c>
      <c r="H106" s="42" t="str">
        <f t="shared" si="32"/>
        <v/>
      </c>
      <c r="I106" s="42" t="str">
        <f t="shared" si="32"/>
        <v/>
      </c>
      <c r="J106" s="42" t="str">
        <f t="shared" si="32"/>
        <v/>
      </c>
      <c r="K106" s="42" t="str">
        <f t="shared" si="32"/>
        <v/>
      </c>
      <c r="L106" s="42" t="str">
        <f t="shared" si="32"/>
        <v/>
      </c>
      <c r="M106" s="42" t="str">
        <f t="shared" si="32"/>
        <v/>
      </c>
      <c r="N106" s="42" t="str">
        <f t="shared" si="32"/>
        <v/>
      </c>
      <c r="O106" s="42" t="str">
        <f t="shared" si="32"/>
        <v/>
      </c>
      <c r="P106" s="42" t="str">
        <f t="shared" si="32"/>
        <v/>
      </c>
      <c r="Q106" s="42" t="str">
        <f t="shared" si="32"/>
        <v/>
      </c>
      <c r="R106" s="42" t="str">
        <f t="shared" si="32"/>
        <v/>
      </c>
      <c r="S106" s="42" t="str">
        <f t="shared" si="32"/>
        <v/>
      </c>
      <c r="T106" s="42" t="str">
        <f t="shared" si="32"/>
        <v/>
      </c>
      <c r="U106" s="42" t="str">
        <f t="shared" si="32"/>
        <v/>
      </c>
      <c r="V106" s="42" t="str">
        <f t="shared" si="32"/>
        <v/>
      </c>
      <c r="W106" s="42" t="str">
        <f t="shared" si="32"/>
        <v/>
      </c>
      <c r="X106" s="42" t="str">
        <f t="shared" si="32"/>
        <v/>
      </c>
      <c r="Y106" s="42" t="str">
        <f t="shared" si="32"/>
        <v/>
      </c>
      <c r="Z106" s="42" t="str">
        <f t="shared" si="32"/>
        <v/>
      </c>
      <c r="AA106" s="42" t="str">
        <f t="shared" si="32"/>
        <v/>
      </c>
      <c r="AB106" s="42" t="str">
        <f t="shared" si="32"/>
        <v/>
      </c>
      <c r="AC106" s="42" t="str">
        <f t="shared" si="32"/>
        <v/>
      </c>
      <c r="AD106" s="42" t="str">
        <f t="shared" si="32"/>
        <v/>
      </c>
      <c r="AE106" s="42" t="str">
        <f t="shared" si="32"/>
        <v/>
      </c>
      <c r="AF106" s="42" t="str">
        <f t="shared" si="32"/>
        <v/>
      </c>
      <c r="AG106" s="42" t="str">
        <f t="shared" si="32"/>
        <v/>
      </c>
      <c r="AH106" s="42" t="str">
        <f t="shared" si="32"/>
        <v/>
      </c>
      <c r="AI106" s="42" t="str">
        <f t="shared" si="32"/>
        <v/>
      </c>
      <c r="AJ106" s="42" t="str">
        <f t="shared" si="32"/>
        <v/>
      </c>
      <c r="AK106" s="42" t="str">
        <f t="shared" si="32"/>
        <v/>
      </c>
      <c r="AL106" s="42" t="str">
        <f t="shared" si="32"/>
        <v/>
      </c>
      <c r="AM106" s="42" t="str">
        <f t="shared" si="32"/>
        <v/>
      </c>
      <c r="AN106" s="42" t="str">
        <f t="shared" si="32"/>
        <v/>
      </c>
      <c r="AO106" s="42" t="str">
        <f t="shared" si="32"/>
        <v/>
      </c>
      <c r="AP106" s="42" t="str">
        <f t="shared" si="32"/>
        <v/>
      </c>
    </row>
    <row r="107" spans="2:57" hidden="1" x14ac:dyDescent="0.2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</row>
    <row r="108" spans="2:57" hidden="1" x14ac:dyDescent="0.2">
      <c r="C108" s="40" t="s">
        <v>521</v>
      </c>
      <c r="D108" s="40" t="s">
        <v>522</v>
      </c>
      <c r="E108" s="40" t="s">
        <v>523</v>
      </c>
      <c r="F108" s="40" t="s">
        <v>524</v>
      </c>
      <c r="G108" s="40" t="s">
        <v>525</v>
      </c>
      <c r="H108" s="40" t="s">
        <v>526</v>
      </c>
      <c r="I108" s="40" t="s">
        <v>527</v>
      </c>
      <c r="J108" s="40" t="s">
        <v>528</v>
      </c>
      <c r="K108" s="40" t="s">
        <v>529</v>
      </c>
      <c r="L108" s="40" t="s">
        <v>530</v>
      </c>
      <c r="M108" s="40" t="s">
        <v>531</v>
      </c>
      <c r="N108" s="40" t="s">
        <v>532</v>
      </c>
      <c r="O108" s="40" t="s">
        <v>533</v>
      </c>
      <c r="P108" s="40" t="s">
        <v>534</v>
      </c>
      <c r="Q108" s="40" t="s">
        <v>535</v>
      </c>
      <c r="R108" s="40" t="s">
        <v>506</v>
      </c>
      <c r="S108" s="40" t="s">
        <v>507</v>
      </c>
      <c r="T108" s="40" t="s">
        <v>508</v>
      </c>
      <c r="U108" s="40" t="s">
        <v>509</v>
      </c>
      <c r="V108" s="40" t="s">
        <v>510</v>
      </c>
      <c r="W108" s="40" t="s">
        <v>511</v>
      </c>
      <c r="X108" s="40" t="s">
        <v>512</v>
      </c>
      <c r="Y108" s="40" t="s">
        <v>513</v>
      </c>
      <c r="Z108" s="40" t="s">
        <v>514</v>
      </c>
      <c r="AA108" s="40" t="s">
        <v>515</v>
      </c>
      <c r="AB108" s="40" t="s">
        <v>516</v>
      </c>
      <c r="AC108" s="40" t="s">
        <v>517</v>
      </c>
      <c r="AD108" s="40" t="s">
        <v>518</v>
      </c>
      <c r="AE108" s="40" t="s">
        <v>519</v>
      </c>
      <c r="AF108" s="40" t="s">
        <v>520</v>
      </c>
      <c r="AG108" s="40" t="s">
        <v>537</v>
      </c>
      <c r="AH108" s="40" t="s">
        <v>538</v>
      </c>
      <c r="AI108" s="40" t="s">
        <v>539</v>
      </c>
      <c r="AJ108" s="40" t="s">
        <v>540</v>
      </c>
      <c r="AK108" s="40" t="s">
        <v>541</v>
      </c>
      <c r="AL108" s="40" t="s">
        <v>542</v>
      </c>
      <c r="AM108" s="40" t="s">
        <v>543</v>
      </c>
      <c r="AN108" s="40" t="s">
        <v>544</v>
      </c>
      <c r="AO108" s="40" t="s">
        <v>545</v>
      </c>
      <c r="AP108" s="40" t="s">
        <v>546</v>
      </c>
      <c r="AQ108" s="69" t="s">
        <v>547</v>
      </c>
      <c r="AR108" s="69" t="s">
        <v>548</v>
      </c>
      <c r="AS108" s="69" t="s">
        <v>549</v>
      </c>
      <c r="AT108" s="69" t="s">
        <v>550</v>
      </c>
      <c r="AU108" s="69" t="s">
        <v>551</v>
      </c>
      <c r="AV108" s="69" t="s">
        <v>552</v>
      </c>
      <c r="AW108" s="69" t="s">
        <v>557</v>
      </c>
      <c r="AX108" s="69" t="s">
        <v>558</v>
      </c>
      <c r="AY108" s="69" t="s">
        <v>559</v>
      </c>
      <c r="AZ108" s="69" t="s">
        <v>560</v>
      </c>
      <c r="BA108" s="69" t="s">
        <v>553</v>
      </c>
      <c r="BB108" s="69" t="s">
        <v>554</v>
      </c>
      <c r="BC108" s="69" t="s">
        <v>555</v>
      </c>
      <c r="BD108" s="69" t="s">
        <v>556</v>
      </c>
      <c r="BE108" s="69" t="s">
        <v>284</v>
      </c>
    </row>
    <row r="109" spans="2:57" hidden="1" x14ac:dyDescent="0.2"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</row>
    <row r="110" spans="2:57" hidden="1" x14ac:dyDescent="0.2">
      <c r="B110" s="39" t="s">
        <v>99</v>
      </c>
      <c r="C110" s="27">
        <f>IF(MAX(C98:AP98)&lt;100000,1,IF(AND(MAX(C98:AP98)&gt;=100000,MAX(C98:AP98)&lt;100000000),1000,IF(MAX(C98:AP98)&gt;=100000000,1000000)))</f>
        <v>1</v>
      </c>
      <c r="D110" s="27">
        <v>1000000</v>
      </c>
      <c r="E110" s="27">
        <v>1000</v>
      </c>
      <c r="F110" s="27">
        <v>1</v>
      </c>
      <c r="G110" s="27" t="str">
        <f>INDEX(D111:F113,MATCH(Índice!$H$52,C111:C113,0),MATCH(C110,D110:F110,0))</f>
        <v>Número de Pólizas</v>
      </c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</row>
    <row r="111" spans="2:57" hidden="1" x14ac:dyDescent="0.2">
      <c r="C111" s="27" t="str">
        <f>Índice!H53</f>
        <v>Cifras en UF al 31.03.2021</v>
      </c>
      <c r="D111" s="27" t="s">
        <v>336</v>
      </c>
      <c r="E111" s="27" t="s">
        <v>337</v>
      </c>
      <c r="F111" s="27" t="s">
        <v>338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</row>
    <row r="112" spans="2:57" hidden="1" x14ac:dyDescent="0.2">
      <c r="C112" s="27" t="str">
        <f>Índice!H54</f>
        <v>Cifras en M$ al 31.03.2021</v>
      </c>
      <c r="D112" s="27" t="s">
        <v>336</v>
      </c>
      <c r="E112" s="27" t="s">
        <v>337</v>
      </c>
      <c r="F112" s="27" t="s">
        <v>338</v>
      </c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</row>
    <row r="113" spans="1:42" hidden="1" x14ac:dyDescent="0.2">
      <c r="C113" s="27" t="str">
        <f>Índice!H55</f>
        <v>Cifras en US$ al 31.03.2021</v>
      </c>
      <c r="D113" s="27" t="s">
        <v>336</v>
      </c>
      <c r="E113" s="27" t="s">
        <v>337</v>
      </c>
      <c r="F113" s="27" t="s">
        <v>338</v>
      </c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</row>
    <row r="115" spans="1:42" x14ac:dyDescent="0.2">
      <c r="C115" s="44" t="s">
        <v>294</v>
      </c>
      <c r="D115" s="44"/>
      <c r="E115" s="44"/>
      <c r="F115" s="44"/>
    </row>
    <row r="116" spans="1:42" x14ac:dyDescent="0.2">
      <c r="A116" s="46"/>
      <c r="C116" s="275" t="s">
        <v>284</v>
      </c>
      <c r="D116" s="276"/>
      <c r="E116" s="276"/>
      <c r="F116" s="277"/>
      <c r="G116" s="47"/>
    </row>
    <row r="117" spans="1:42" x14ac:dyDescent="0.2">
      <c r="C117" s="48"/>
      <c r="D117" s="48"/>
      <c r="E117" s="48"/>
      <c r="F117" s="48"/>
    </row>
    <row r="118" spans="1:42" x14ac:dyDescent="0.2">
      <c r="C118" s="44" t="s">
        <v>107</v>
      </c>
      <c r="D118" s="44"/>
      <c r="E118" s="44"/>
      <c r="F118" s="44"/>
    </row>
    <row r="119" spans="1:42" x14ac:dyDescent="0.2">
      <c r="A119" s="46"/>
      <c r="C119" s="275"/>
      <c r="D119" s="276"/>
      <c r="E119" s="276"/>
      <c r="F119" s="277"/>
      <c r="G119" s="47"/>
    </row>
    <row r="120" spans="1:42" x14ac:dyDescent="0.2">
      <c r="B120" s="48"/>
      <c r="C120" s="48"/>
      <c r="D120" s="48"/>
      <c r="E120" s="48"/>
      <c r="F120" s="48"/>
    </row>
    <row r="149" spans="2:43" x14ac:dyDescent="0.2">
      <c r="AI149" s="76"/>
      <c r="AJ149" s="76"/>
      <c r="AK149" s="76"/>
      <c r="AL149" s="76"/>
      <c r="AM149" s="76"/>
      <c r="AN149" s="76"/>
      <c r="AO149" s="76"/>
      <c r="AP149" s="76"/>
      <c r="AQ149" s="76"/>
    </row>
    <row r="150" spans="2:43" hidden="1" x14ac:dyDescent="0.2">
      <c r="B150" s="39" t="s">
        <v>93</v>
      </c>
      <c r="C150" s="40">
        <f>IFERROR(RANK(C152,$C$152:$Z$152,0),"")</f>
        <v>19</v>
      </c>
      <c r="D150" s="40">
        <f t="shared" ref="D150:Z150" si="33">IFERROR(RANK(D152,$C$152:$Z$152,0),"")</f>
        <v>4</v>
      </c>
      <c r="E150" s="40">
        <f t="shared" si="33"/>
        <v>7</v>
      </c>
      <c r="F150" s="40">
        <f t="shared" si="33"/>
        <v>10</v>
      </c>
      <c r="G150" s="40">
        <f t="shared" si="33"/>
        <v>20</v>
      </c>
      <c r="H150" s="40">
        <f t="shared" si="33"/>
        <v>23</v>
      </c>
      <c r="I150" s="40">
        <f t="shared" si="33"/>
        <v>13</v>
      </c>
      <c r="J150" s="40">
        <f t="shared" si="33"/>
        <v>3</v>
      </c>
      <c r="K150" s="40">
        <f t="shared" si="33"/>
        <v>2</v>
      </c>
      <c r="L150" s="40">
        <f t="shared" si="33"/>
        <v>1</v>
      </c>
      <c r="M150" s="40">
        <f t="shared" si="33"/>
        <v>8</v>
      </c>
      <c r="N150" s="40">
        <f t="shared" si="33"/>
        <v>11</v>
      </c>
      <c r="O150" s="40">
        <f t="shared" si="33"/>
        <v>6</v>
      </c>
      <c r="P150" s="40">
        <f t="shared" si="33"/>
        <v>5</v>
      </c>
      <c r="Q150" s="40">
        <f t="shared" si="33"/>
        <v>22</v>
      </c>
      <c r="R150" s="40">
        <f t="shared" si="33"/>
        <v>21</v>
      </c>
      <c r="S150" s="40">
        <f t="shared" si="33"/>
        <v>14</v>
      </c>
      <c r="T150" s="40">
        <f t="shared" si="33"/>
        <v>16</v>
      </c>
      <c r="U150" s="40">
        <f t="shared" si="33"/>
        <v>15</v>
      </c>
      <c r="V150" s="40">
        <f t="shared" si="33"/>
        <v>18</v>
      </c>
      <c r="W150" s="40">
        <f t="shared" si="33"/>
        <v>17</v>
      </c>
      <c r="X150" s="40">
        <f t="shared" si="33"/>
        <v>12</v>
      </c>
      <c r="Y150" s="40">
        <f t="shared" si="33"/>
        <v>9</v>
      </c>
      <c r="Z150" s="40">
        <f t="shared" si="33"/>
        <v>24</v>
      </c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6"/>
      <c r="AL150" s="76"/>
      <c r="AM150" s="76"/>
      <c r="AN150" s="76"/>
      <c r="AO150" s="76"/>
      <c r="AP150" s="76"/>
      <c r="AQ150" s="76"/>
    </row>
    <row r="151" spans="2:43" hidden="1" x14ac:dyDescent="0.2">
      <c r="C151" s="42" t="s">
        <v>563</v>
      </c>
      <c r="D151" s="42" t="s">
        <v>564</v>
      </c>
      <c r="E151" s="42" t="s">
        <v>565</v>
      </c>
      <c r="F151" s="42" t="s">
        <v>566</v>
      </c>
      <c r="G151" s="42" t="s">
        <v>567</v>
      </c>
      <c r="H151" s="42" t="s">
        <v>568</v>
      </c>
      <c r="I151" s="42" t="s">
        <v>569</v>
      </c>
      <c r="J151" s="42" t="s">
        <v>570</v>
      </c>
      <c r="K151" s="42" t="s">
        <v>571</v>
      </c>
      <c r="L151" s="42" t="s">
        <v>572</v>
      </c>
      <c r="M151" s="42" t="s">
        <v>573</v>
      </c>
      <c r="N151" s="42" t="s">
        <v>574</v>
      </c>
      <c r="O151" s="42" t="s">
        <v>575</v>
      </c>
      <c r="P151" s="42" t="s">
        <v>576</v>
      </c>
      <c r="Q151" s="42" t="s">
        <v>577</v>
      </c>
      <c r="R151" s="42" t="s">
        <v>578</v>
      </c>
      <c r="S151" s="42" t="s">
        <v>579</v>
      </c>
      <c r="T151" s="42" t="s">
        <v>580</v>
      </c>
      <c r="U151" s="42" t="s">
        <v>581</v>
      </c>
      <c r="V151" s="42" t="s">
        <v>582</v>
      </c>
      <c r="W151" s="42" t="s">
        <v>583</v>
      </c>
      <c r="X151" s="42" t="s">
        <v>584</v>
      </c>
      <c r="Y151" s="42" t="s">
        <v>585</v>
      </c>
      <c r="Z151" s="42" t="s">
        <v>586</v>
      </c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6"/>
    </row>
    <row r="152" spans="2:43" hidden="1" x14ac:dyDescent="0.2">
      <c r="C152" s="42">
        <f t="shared" ref="C152:Q152" si="34">IFERROR(HLOOKUP($C$174,$C$11:$AQ$70,C155,FALSE)+HLOOKUP($C$174,$C$11:$AQ$70,C156,FALSE)+HLOOKUP($C$174,$C$11:$AQ$70,C157,FALSE)+C153/1000000,"")</f>
        <v>22.000024</v>
      </c>
      <c r="D152" s="42">
        <f t="shared" si="34"/>
        <v>47903.000023000001</v>
      </c>
      <c r="E152" s="42">
        <f t="shared" si="34"/>
        <v>28732.000022</v>
      </c>
      <c r="F152" s="42">
        <f t="shared" si="34"/>
        <v>4610.0000209999998</v>
      </c>
      <c r="G152" s="42">
        <f t="shared" si="34"/>
        <v>10.000019999999999</v>
      </c>
      <c r="H152" s="42">
        <f t="shared" si="34"/>
        <v>1.9000000000000001E-5</v>
      </c>
      <c r="I152" s="42">
        <f t="shared" si="34"/>
        <v>2679.0000180000002</v>
      </c>
      <c r="J152" s="42">
        <f t="shared" si="34"/>
        <v>73556.000016999998</v>
      </c>
      <c r="K152" s="42">
        <f t="shared" si="34"/>
        <v>107042.00001600001</v>
      </c>
      <c r="L152" s="42">
        <f t="shared" si="34"/>
        <v>149272.000015</v>
      </c>
      <c r="M152" s="42">
        <f t="shared" si="34"/>
        <v>20709.000014000001</v>
      </c>
      <c r="N152" s="42">
        <f t="shared" si="34"/>
        <v>3872.0000129999999</v>
      </c>
      <c r="O152" s="42">
        <f t="shared" si="34"/>
        <v>37160.000011999997</v>
      </c>
      <c r="P152" s="42">
        <f t="shared" si="34"/>
        <v>43615.000010999996</v>
      </c>
      <c r="Q152" s="42">
        <f t="shared" si="34"/>
        <v>1.0000100000000001</v>
      </c>
      <c r="R152" s="42">
        <f t="shared" ref="R152:Z152" si="35">IFERROR(HLOOKUP($C$174,$C$11:$AQ$70,R155,FALSE)+R153/1000000,"")</f>
        <v>5.0000090000000004</v>
      </c>
      <c r="S152" s="42">
        <f t="shared" si="35"/>
        <v>1452.000008</v>
      </c>
      <c r="T152" s="42">
        <f t="shared" si="35"/>
        <v>170.00000700000001</v>
      </c>
      <c r="U152" s="42">
        <f t="shared" si="35"/>
        <v>381.00000599999998</v>
      </c>
      <c r="V152" s="42">
        <f t="shared" si="35"/>
        <v>65.000005000000002</v>
      </c>
      <c r="W152" s="42">
        <f t="shared" si="35"/>
        <v>163.00000399999999</v>
      </c>
      <c r="X152" s="42">
        <f t="shared" si="35"/>
        <v>2800.0000030000001</v>
      </c>
      <c r="Y152" s="42">
        <f t="shared" si="35"/>
        <v>5596.0000019999998</v>
      </c>
      <c r="Z152" s="42">
        <f t="shared" si="35"/>
        <v>9.9999999999999995E-7</v>
      </c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6"/>
      <c r="AL152" s="76"/>
      <c r="AM152" s="76"/>
      <c r="AN152" s="76"/>
      <c r="AO152" s="76"/>
      <c r="AP152" s="76"/>
      <c r="AQ152" s="76"/>
    </row>
    <row r="153" spans="2:43" hidden="1" x14ac:dyDescent="0.2">
      <c r="C153" s="40">
        <v>24</v>
      </c>
      <c r="D153" s="40">
        <f>C153-1</f>
        <v>23</v>
      </c>
      <c r="E153" s="40">
        <f t="shared" ref="E153:Z153" si="36">D153-1</f>
        <v>22</v>
      </c>
      <c r="F153" s="40">
        <f t="shared" si="36"/>
        <v>21</v>
      </c>
      <c r="G153" s="40">
        <f t="shared" si="36"/>
        <v>20</v>
      </c>
      <c r="H153" s="40">
        <f t="shared" si="36"/>
        <v>19</v>
      </c>
      <c r="I153" s="40">
        <f t="shared" si="36"/>
        <v>18</v>
      </c>
      <c r="J153" s="40">
        <f t="shared" si="36"/>
        <v>17</v>
      </c>
      <c r="K153" s="40">
        <f t="shared" si="36"/>
        <v>16</v>
      </c>
      <c r="L153" s="40">
        <f t="shared" si="36"/>
        <v>15</v>
      </c>
      <c r="M153" s="40">
        <f t="shared" si="36"/>
        <v>14</v>
      </c>
      <c r="N153" s="40">
        <f t="shared" si="36"/>
        <v>13</v>
      </c>
      <c r="O153" s="40">
        <f t="shared" si="36"/>
        <v>12</v>
      </c>
      <c r="P153" s="40">
        <f t="shared" si="36"/>
        <v>11</v>
      </c>
      <c r="Q153" s="40">
        <f t="shared" si="36"/>
        <v>10</v>
      </c>
      <c r="R153" s="40">
        <f t="shared" si="36"/>
        <v>9</v>
      </c>
      <c r="S153" s="40">
        <f t="shared" si="36"/>
        <v>8</v>
      </c>
      <c r="T153" s="40">
        <f t="shared" si="36"/>
        <v>7</v>
      </c>
      <c r="U153" s="40">
        <f t="shared" si="36"/>
        <v>6</v>
      </c>
      <c r="V153" s="40">
        <f t="shared" si="36"/>
        <v>5</v>
      </c>
      <c r="W153" s="40">
        <f t="shared" si="36"/>
        <v>4</v>
      </c>
      <c r="X153" s="40">
        <f t="shared" si="36"/>
        <v>3</v>
      </c>
      <c r="Y153" s="40">
        <f t="shared" si="36"/>
        <v>2</v>
      </c>
      <c r="Z153" s="40">
        <f t="shared" si="36"/>
        <v>1</v>
      </c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6"/>
      <c r="AL153" s="76"/>
      <c r="AM153" s="76"/>
      <c r="AN153" s="76"/>
      <c r="AO153" s="76"/>
      <c r="AP153" s="76"/>
      <c r="AQ153" s="76"/>
    </row>
    <row r="154" spans="2:43" hidden="1" x14ac:dyDescent="0.2"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</row>
    <row r="155" spans="2:43" hidden="1" x14ac:dyDescent="0.2">
      <c r="B155" s="39" t="s">
        <v>366</v>
      </c>
      <c r="C155" s="40">
        <v>3</v>
      </c>
      <c r="D155" s="40">
        <v>4</v>
      </c>
      <c r="E155" s="40">
        <v>5</v>
      </c>
      <c r="F155" s="40">
        <v>6</v>
      </c>
      <c r="G155" s="40">
        <v>7</v>
      </c>
      <c r="H155" s="40">
        <v>8</v>
      </c>
      <c r="I155" s="40">
        <v>9</v>
      </c>
      <c r="J155" s="40">
        <v>10</v>
      </c>
      <c r="K155" s="40">
        <v>11</v>
      </c>
      <c r="L155" s="40">
        <v>12</v>
      </c>
      <c r="M155" s="40">
        <v>13</v>
      </c>
      <c r="N155" s="40">
        <v>14</v>
      </c>
      <c r="O155" s="40">
        <v>15</v>
      </c>
      <c r="P155" s="40">
        <v>16</v>
      </c>
      <c r="Q155" s="40">
        <v>17</v>
      </c>
      <c r="R155" s="40">
        <v>51</v>
      </c>
      <c r="S155" s="40">
        <v>52</v>
      </c>
      <c r="T155" s="40">
        <v>53</v>
      </c>
      <c r="U155" s="40">
        <v>54</v>
      </c>
      <c r="V155" s="40">
        <v>55</v>
      </c>
      <c r="W155" s="40">
        <v>56</v>
      </c>
      <c r="X155" s="40">
        <v>57</v>
      </c>
      <c r="Y155" s="40">
        <v>58</v>
      </c>
      <c r="Z155" s="40">
        <v>59</v>
      </c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6"/>
      <c r="AM155" s="76"/>
      <c r="AN155" s="76"/>
      <c r="AO155" s="76"/>
      <c r="AP155" s="76"/>
      <c r="AQ155" s="76"/>
    </row>
    <row r="156" spans="2:43" hidden="1" x14ac:dyDescent="0.2">
      <c r="B156" s="39"/>
      <c r="C156" s="40">
        <v>19</v>
      </c>
      <c r="D156" s="40">
        <v>20</v>
      </c>
      <c r="E156" s="40">
        <v>21</v>
      </c>
      <c r="F156" s="40">
        <v>22</v>
      </c>
      <c r="G156" s="40">
        <v>23</v>
      </c>
      <c r="H156" s="40">
        <v>24</v>
      </c>
      <c r="I156" s="40">
        <v>25</v>
      </c>
      <c r="J156" s="40">
        <v>26</v>
      </c>
      <c r="K156" s="40">
        <v>27</v>
      </c>
      <c r="L156" s="40">
        <v>28</v>
      </c>
      <c r="M156" s="40">
        <v>29</v>
      </c>
      <c r="N156" s="40">
        <v>30</v>
      </c>
      <c r="O156" s="40">
        <v>31</v>
      </c>
      <c r="P156" s="40">
        <v>32</v>
      </c>
      <c r="Q156" s="40">
        <v>33</v>
      </c>
      <c r="R156" s="40"/>
      <c r="S156" s="40"/>
      <c r="T156" s="40"/>
      <c r="U156" s="40"/>
      <c r="V156" s="40"/>
      <c r="W156" s="40"/>
      <c r="X156" s="40"/>
      <c r="Y156" s="40"/>
      <c r="Z156" s="40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6"/>
      <c r="AM156" s="76"/>
      <c r="AN156" s="76"/>
      <c r="AO156" s="76"/>
      <c r="AP156" s="76"/>
      <c r="AQ156" s="76"/>
    </row>
    <row r="157" spans="2:43" hidden="1" x14ac:dyDescent="0.2">
      <c r="B157" s="39"/>
      <c r="C157" s="40">
        <v>35</v>
      </c>
      <c r="D157" s="40">
        <v>36</v>
      </c>
      <c r="E157" s="40">
        <v>37</v>
      </c>
      <c r="F157" s="40">
        <v>38</v>
      </c>
      <c r="G157" s="40">
        <v>39</v>
      </c>
      <c r="H157" s="40">
        <v>40</v>
      </c>
      <c r="I157" s="40">
        <v>41</v>
      </c>
      <c r="J157" s="40">
        <v>42</v>
      </c>
      <c r="K157" s="40">
        <v>43</v>
      </c>
      <c r="L157" s="40">
        <v>44</v>
      </c>
      <c r="M157" s="40">
        <v>45</v>
      </c>
      <c r="N157" s="40">
        <v>46</v>
      </c>
      <c r="O157" s="40">
        <v>47</v>
      </c>
      <c r="P157" s="40">
        <v>48</v>
      </c>
      <c r="Q157" s="40">
        <v>49</v>
      </c>
      <c r="R157" s="40"/>
      <c r="S157" s="40"/>
      <c r="T157" s="40"/>
      <c r="U157" s="40"/>
      <c r="V157" s="40"/>
      <c r="W157" s="40"/>
      <c r="X157" s="40"/>
      <c r="Y157" s="40"/>
      <c r="Z157" s="40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6"/>
      <c r="AM157" s="76"/>
      <c r="AN157" s="76"/>
      <c r="AO157" s="76"/>
      <c r="AP157" s="76"/>
      <c r="AQ157" s="76"/>
    </row>
    <row r="158" spans="2:43" hidden="1" x14ac:dyDescent="0.2"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</row>
    <row r="159" spans="2:43" hidden="1" x14ac:dyDescent="0.2">
      <c r="B159" s="39" t="s">
        <v>94</v>
      </c>
      <c r="C159" s="40">
        <v>1</v>
      </c>
      <c r="D159" s="40">
        <v>2</v>
      </c>
      <c r="E159" s="40">
        <v>3</v>
      </c>
      <c r="F159" s="40">
        <v>4</v>
      </c>
      <c r="G159" s="40">
        <v>5</v>
      </c>
      <c r="H159" s="40">
        <v>6</v>
      </c>
      <c r="I159" s="40">
        <v>7</v>
      </c>
      <c r="J159" s="40">
        <v>8</v>
      </c>
      <c r="K159" s="40">
        <v>9</v>
      </c>
      <c r="L159" s="40">
        <v>10</v>
      </c>
      <c r="M159" s="40">
        <v>11</v>
      </c>
      <c r="N159" s="40">
        <v>12</v>
      </c>
      <c r="O159" s="40">
        <v>13</v>
      </c>
      <c r="P159" s="40">
        <v>14</v>
      </c>
      <c r="Q159" s="40">
        <v>15</v>
      </c>
      <c r="R159" s="40">
        <v>16</v>
      </c>
      <c r="S159" s="40">
        <v>17</v>
      </c>
      <c r="T159" s="40">
        <v>18</v>
      </c>
      <c r="U159" s="40">
        <v>19</v>
      </c>
      <c r="V159" s="40">
        <v>20</v>
      </c>
      <c r="W159" s="40">
        <v>21</v>
      </c>
      <c r="X159" s="40">
        <v>22</v>
      </c>
      <c r="Y159" s="40">
        <v>23</v>
      </c>
      <c r="Z159" s="40">
        <v>24</v>
      </c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6"/>
    </row>
    <row r="160" spans="2:43" hidden="1" x14ac:dyDescent="0.2">
      <c r="C160" s="69" t="str">
        <f>IFERROR(HLOOKUP(C159,$C$150:$Z$151,2,FALSE),"")</f>
        <v xml:space="preserve">Accidentes Personales  </v>
      </c>
      <c r="D160" s="69" t="str">
        <f t="shared" ref="D160:Z160" si="37">IFERROR(HLOOKUP(D159,$C$150:$Z$151,2,FALSE),"")</f>
        <v xml:space="preserve">Salud  </v>
      </c>
      <c r="E160" s="69" t="str">
        <f t="shared" si="37"/>
        <v xml:space="preserve">Incapacidad o Invalidez  </v>
      </c>
      <c r="F160" s="69" t="str">
        <f t="shared" si="37"/>
        <v xml:space="preserve">Temporal de Vida  </v>
      </c>
      <c r="G160" s="69" t="str">
        <f t="shared" si="37"/>
        <v xml:space="preserve">SOAP  </v>
      </c>
      <c r="H160" s="69" t="str">
        <f t="shared" si="37"/>
        <v xml:space="preserve">Desgravamen Consumos y Otros  </v>
      </c>
      <c r="I160" s="69" t="str">
        <f t="shared" si="37"/>
        <v xml:space="preserve">Seguros con Cuenta Única de Inversión (CUI)  </v>
      </c>
      <c r="J160" s="69" t="str">
        <f t="shared" si="37"/>
        <v xml:space="preserve">Asistencia </v>
      </c>
      <c r="K160" s="69" t="str">
        <f t="shared" si="37"/>
        <v xml:space="preserve">Seguro con Ahorro Previsional (APV)  </v>
      </c>
      <c r="L160" s="69" t="str">
        <f t="shared" si="37"/>
        <v xml:space="preserve">Mixto o Dotal  </v>
      </c>
      <c r="M160" s="69" t="str">
        <f t="shared" si="37"/>
        <v xml:space="preserve">Desgravamen Hipotecario  </v>
      </c>
      <c r="N160" s="69" t="str">
        <f t="shared" si="37"/>
        <v xml:space="preserve">Invalidez y Sobrevivencia (C-528)  </v>
      </c>
      <c r="O160" s="69" t="str">
        <f t="shared" si="37"/>
        <v xml:space="preserve">Protección Familiar  </v>
      </c>
      <c r="P160" s="69" t="str">
        <f t="shared" si="37"/>
        <v xml:space="preserve">Renta Vitalicia de Vejez Normal  </v>
      </c>
      <c r="Q160" s="69" t="str">
        <f t="shared" si="37"/>
        <v xml:space="preserve">Renta Vitalicia de Invalidez Total  </v>
      </c>
      <c r="R160" s="69" t="str">
        <f t="shared" si="37"/>
        <v xml:space="preserve">Renta Vitalicia de Vejez Anticipada  </v>
      </c>
      <c r="S160" s="69" t="str">
        <f t="shared" si="37"/>
        <v xml:space="preserve">Renta Vitalicia de Sobrevivencia  </v>
      </c>
      <c r="T160" s="69" t="str">
        <f t="shared" si="37"/>
        <v xml:space="preserve">Renta Vitalicia de Invalidez Parcial  </v>
      </c>
      <c r="U160" s="69" t="str">
        <f t="shared" si="37"/>
        <v xml:space="preserve">Vida Entera  </v>
      </c>
      <c r="V160" s="69" t="str">
        <f t="shared" si="37"/>
        <v xml:space="preserve">Rentas Privadas y Otras Rentas  </v>
      </c>
      <c r="W160" s="69" t="str">
        <f t="shared" si="37"/>
        <v xml:space="preserve">Seguro Invalidez y Sobrevivencia (SIS)  </v>
      </c>
      <c r="X160" s="69" t="str">
        <f t="shared" si="37"/>
        <v xml:space="preserve">Otros  </v>
      </c>
      <c r="Y160" s="69" t="str">
        <f t="shared" si="37"/>
        <v xml:space="preserve">Dotal puro o Capital Diferido  </v>
      </c>
      <c r="Z160" s="69" t="str">
        <f t="shared" si="37"/>
        <v xml:space="preserve">Seguro con Ahorro Previsional Colectivo (APVC)  </v>
      </c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</row>
    <row r="161" spans="2:43" hidden="1" x14ac:dyDescent="0.2">
      <c r="C161" s="42">
        <f>IFERROR((HLOOKUP(C159,$C$150:$Z$152,3,FALSE)-HLOOKUP(C159,$C$150:$Z$153,4,FALSE)/1000000)/$C$168,"")</f>
        <v>149.27199999999999</v>
      </c>
      <c r="D161" s="42">
        <f t="shared" ref="D161:Z161" si="38">IFERROR((HLOOKUP(D159,$C$150:$Z$152,3,FALSE)-HLOOKUP(D159,$C$150:$Z$153,4,FALSE)/1000000)/$C$168,"")</f>
        <v>107.042</v>
      </c>
      <c r="E161" s="42">
        <f t="shared" si="38"/>
        <v>73.555999999999997</v>
      </c>
      <c r="F161" s="42">
        <f t="shared" si="38"/>
        <v>47.902999999999999</v>
      </c>
      <c r="G161" s="42">
        <f t="shared" si="38"/>
        <v>43.615000000000002</v>
      </c>
      <c r="H161" s="42">
        <f t="shared" si="38"/>
        <v>37.159999999999997</v>
      </c>
      <c r="I161" s="42">
        <f t="shared" si="38"/>
        <v>28.731999999999999</v>
      </c>
      <c r="J161" s="42">
        <f t="shared" si="38"/>
        <v>20.709</v>
      </c>
      <c r="K161" s="42">
        <f t="shared" si="38"/>
        <v>5.5960000000000001</v>
      </c>
      <c r="L161" s="42">
        <f t="shared" si="38"/>
        <v>4.6100000000000003</v>
      </c>
      <c r="M161" s="42">
        <f t="shared" si="38"/>
        <v>3.8719999999999999</v>
      </c>
      <c r="N161" s="42">
        <f t="shared" si="38"/>
        <v>2.8</v>
      </c>
      <c r="O161" s="42">
        <f t="shared" si="38"/>
        <v>2.6789999999999998</v>
      </c>
      <c r="P161" s="42">
        <f t="shared" si="38"/>
        <v>1.452</v>
      </c>
      <c r="Q161" s="42">
        <f t="shared" si="38"/>
        <v>0.38100000000000001</v>
      </c>
      <c r="R161" s="42">
        <f t="shared" si="38"/>
        <v>0.17</v>
      </c>
      <c r="S161" s="42">
        <f t="shared" si="38"/>
        <v>0.16300000000000001</v>
      </c>
      <c r="T161" s="42">
        <f t="shared" si="38"/>
        <v>6.5000000000000002E-2</v>
      </c>
      <c r="U161" s="42">
        <f t="shared" si="38"/>
        <v>2.1999999999999999E-2</v>
      </c>
      <c r="V161" s="42">
        <f t="shared" si="38"/>
        <v>0.01</v>
      </c>
      <c r="W161" s="42">
        <f t="shared" si="38"/>
        <v>5.0000000000000001E-3</v>
      </c>
      <c r="X161" s="42">
        <f t="shared" si="38"/>
        <v>1E-3</v>
      </c>
      <c r="Y161" s="42">
        <f t="shared" si="38"/>
        <v>0</v>
      </c>
      <c r="Z161" s="42">
        <f t="shared" si="38"/>
        <v>0</v>
      </c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6"/>
      <c r="AL161" s="76"/>
      <c r="AM161" s="76"/>
      <c r="AN161" s="76"/>
      <c r="AO161" s="76"/>
      <c r="AP161" s="76"/>
      <c r="AQ161" s="76"/>
    </row>
    <row r="162" spans="2:43" hidden="1" x14ac:dyDescent="0.2"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</row>
    <row r="163" spans="2:43" hidden="1" x14ac:dyDescent="0.2">
      <c r="B163" s="39" t="s">
        <v>95</v>
      </c>
      <c r="C163" s="42" t="str">
        <f t="shared" ref="C163:Z163" si="39">IF($C$177=C160,C161,"")</f>
        <v/>
      </c>
      <c r="D163" s="42" t="str">
        <f t="shared" si="39"/>
        <v/>
      </c>
      <c r="E163" s="42" t="str">
        <f t="shared" si="39"/>
        <v/>
      </c>
      <c r="F163" s="42" t="str">
        <f t="shared" si="39"/>
        <v/>
      </c>
      <c r="G163" s="42" t="str">
        <f t="shared" si="39"/>
        <v/>
      </c>
      <c r="H163" s="42" t="str">
        <f t="shared" si="39"/>
        <v/>
      </c>
      <c r="I163" s="42" t="str">
        <f t="shared" si="39"/>
        <v/>
      </c>
      <c r="J163" s="42" t="str">
        <f t="shared" si="39"/>
        <v/>
      </c>
      <c r="K163" s="42" t="str">
        <f t="shared" si="39"/>
        <v/>
      </c>
      <c r="L163" s="42" t="str">
        <f t="shared" si="39"/>
        <v/>
      </c>
      <c r="M163" s="42" t="str">
        <f t="shared" si="39"/>
        <v/>
      </c>
      <c r="N163" s="42" t="str">
        <f t="shared" si="39"/>
        <v/>
      </c>
      <c r="O163" s="42" t="str">
        <f t="shared" si="39"/>
        <v/>
      </c>
      <c r="P163" s="42" t="str">
        <f t="shared" si="39"/>
        <v/>
      </c>
      <c r="Q163" s="42" t="str">
        <f t="shared" si="39"/>
        <v/>
      </c>
      <c r="R163" s="42" t="str">
        <f t="shared" si="39"/>
        <v/>
      </c>
      <c r="S163" s="42" t="str">
        <f t="shared" si="39"/>
        <v/>
      </c>
      <c r="T163" s="42" t="str">
        <f t="shared" si="39"/>
        <v/>
      </c>
      <c r="U163" s="42" t="str">
        <f t="shared" si="39"/>
        <v/>
      </c>
      <c r="V163" s="42" t="str">
        <f t="shared" si="39"/>
        <v/>
      </c>
      <c r="W163" s="42" t="str">
        <f t="shared" si="39"/>
        <v/>
      </c>
      <c r="X163" s="42" t="str">
        <f t="shared" si="39"/>
        <v/>
      </c>
      <c r="Y163" s="42" t="str">
        <f t="shared" si="39"/>
        <v/>
      </c>
      <c r="Z163" s="42" t="str">
        <f t="shared" si="39"/>
        <v/>
      </c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6"/>
      <c r="AL163" s="76"/>
    </row>
    <row r="164" spans="2:43" hidden="1" x14ac:dyDescent="0.2"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</row>
    <row r="165" spans="2:43" hidden="1" x14ac:dyDescent="0.2">
      <c r="C165" s="40" t="str">
        <f t="shared" ref="C165:AP165" si="40">IF(C99&gt;$C$166,C97,IF(C99=$C$166,$AQ$11,IF(C99&lt;$C$166,"")))</f>
        <v>4 Life Seguros</v>
      </c>
      <c r="D165" s="40" t="str">
        <f t="shared" si="40"/>
        <v>Alemana Seguros</v>
      </c>
      <c r="E165" s="40" t="str">
        <f t="shared" si="40"/>
        <v>BanChile</v>
      </c>
      <c r="F165" s="40" t="str">
        <f t="shared" si="40"/>
        <v>BCI Seguros Vida</v>
      </c>
      <c r="G165" s="40" t="str">
        <f t="shared" si="40"/>
        <v>BICE Vida</v>
      </c>
      <c r="H165" s="40" t="str">
        <f t="shared" si="40"/>
        <v>BNP Paribas Cardif</v>
      </c>
      <c r="I165" s="40" t="str">
        <f t="shared" si="40"/>
        <v>Bupa</v>
      </c>
      <c r="J165" s="40" t="str">
        <f t="shared" si="40"/>
        <v>Cámara</v>
      </c>
      <c r="K165" s="40" t="str">
        <f t="shared" si="40"/>
        <v>CF Seguros de Vida</v>
      </c>
      <c r="L165" s="40" t="str">
        <f t="shared" si="40"/>
        <v>Chilena Consolidada</v>
      </c>
      <c r="M165" s="40" t="str">
        <f t="shared" si="40"/>
        <v>Chubb Vida</v>
      </c>
      <c r="N165" s="40" t="str">
        <f t="shared" si="40"/>
        <v>CLC</v>
      </c>
      <c r="O165" s="40" t="str">
        <f t="shared" si="40"/>
        <v>CN Life</v>
      </c>
      <c r="P165" s="40" t="str">
        <f t="shared" si="40"/>
        <v>Colmena Seguros</v>
      </c>
      <c r="Q165" s="40" t="str">
        <f t="shared" si="40"/>
        <v>Confuturo</v>
      </c>
      <c r="R165" s="40" t="str">
        <f t="shared" si="40"/>
        <v>Consorcio Nacional</v>
      </c>
      <c r="S165" s="40" t="str">
        <f t="shared" si="40"/>
        <v>Divina Pastora</v>
      </c>
      <c r="T165" s="40" t="str">
        <f t="shared" si="40"/>
        <v>EuroAmérica</v>
      </c>
      <c r="U165" s="40" t="str">
        <f t="shared" si="40"/>
        <v>HDI Vida</v>
      </c>
      <c r="V165" s="40" t="str">
        <f t="shared" si="40"/>
        <v>Huelen</v>
      </c>
      <c r="W165" s="40" t="str">
        <f t="shared" si="40"/>
        <v>M. de Carabineros</v>
      </c>
      <c r="X165" s="40" t="str">
        <f t="shared" si="40"/>
        <v>M. del Ej. y Av.</v>
      </c>
      <c r="Y165" s="40" t="str">
        <f t="shared" si="40"/>
        <v>Mapfre Vida</v>
      </c>
      <c r="Z165" s="40" t="str">
        <f t="shared" si="40"/>
        <v>MetLife</v>
      </c>
      <c r="AA165" s="40" t="str">
        <f t="shared" si="40"/>
        <v>Mutual de Seguros</v>
      </c>
      <c r="AB165" s="40" t="str">
        <f t="shared" si="40"/>
        <v>Ohio National</v>
      </c>
      <c r="AC165" s="40" t="str">
        <f t="shared" si="40"/>
        <v>Penta Vida</v>
      </c>
      <c r="AD165" s="40" t="str">
        <f t="shared" si="40"/>
        <v>Principal</v>
      </c>
      <c r="AE165" s="40" t="str">
        <f t="shared" si="40"/>
        <v>Renta Nacional</v>
      </c>
      <c r="AF165" s="40" t="str">
        <f t="shared" si="40"/>
        <v>Rigel</v>
      </c>
      <c r="AG165" s="40" t="str">
        <f t="shared" si="40"/>
        <v>Save Seguros</v>
      </c>
      <c r="AH165" s="40" t="str">
        <f t="shared" si="40"/>
        <v>Security Previsión</v>
      </c>
      <c r="AI165" s="40" t="str">
        <f t="shared" si="40"/>
        <v>Sura</v>
      </c>
      <c r="AJ165" s="40" t="str">
        <f t="shared" si="40"/>
        <v>Suramericana</v>
      </c>
      <c r="AK165" s="40" t="str">
        <f t="shared" si="40"/>
        <v>Zurich Santander</v>
      </c>
      <c r="AL165" s="40" t="str">
        <f t="shared" si="40"/>
        <v>Mercado</v>
      </c>
      <c r="AM165" s="40" t="str">
        <f t="shared" si="40"/>
        <v/>
      </c>
      <c r="AN165" s="40" t="str">
        <f t="shared" si="40"/>
        <v/>
      </c>
      <c r="AO165" s="40" t="str">
        <f t="shared" si="40"/>
        <v/>
      </c>
      <c r="AP165" s="40" t="str">
        <f t="shared" si="40"/>
        <v/>
      </c>
    </row>
    <row r="166" spans="2:43" hidden="1" x14ac:dyDescent="0.2">
      <c r="B166" s="39" t="s">
        <v>343</v>
      </c>
      <c r="C166" s="40">
        <f>COUNTIF(C11:AP11,"")</f>
        <v>5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</row>
    <row r="167" spans="2:43" hidden="1" x14ac:dyDescent="0.2"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</row>
    <row r="168" spans="2:43" hidden="1" x14ac:dyDescent="0.2">
      <c r="B168" s="39" t="s">
        <v>99</v>
      </c>
      <c r="C168" s="27">
        <f>IF(MAX(C152:AP152)&lt;100000,1,IF(AND(MAX(C152:AP152)&gt;=100000,MAX(C152:AP152)&lt;100000000),1000,IF(MAX(C152:AP152)&gt;=100000000,1000000)))</f>
        <v>1000</v>
      </c>
      <c r="D168" s="27">
        <v>1000000</v>
      </c>
      <c r="E168" s="27">
        <v>1000</v>
      </c>
      <c r="F168" s="27">
        <v>1</v>
      </c>
      <c r="G168" s="27" t="str">
        <f>INDEX(D169:F171,MATCH(Índice!$H$52,C169:C171,0),MATCH(C168,D168:F168,0))</f>
        <v>Miles de Pólizas</v>
      </c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</row>
    <row r="169" spans="2:43" hidden="1" x14ac:dyDescent="0.2">
      <c r="C169" s="27" t="str">
        <f>Índice!H53</f>
        <v>Cifras en UF al 31.03.2021</v>
      </c>
      <c r="D169" s="27" t="s">
        <v>336</v>
      </c>
      <c r="E169" s="27" t="s">
        <v>337</v>
      </c>
      <c r="F169" s="27" t="s">
        <v>338</v>
      </c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</row>
    <row r="170" spans="2:43" hidden="1" x14ac:dyDescent="0.2">
      <c r="C170" s="27" t="str">
        <f>Índice!H54</f>
        <v>Cifras en M$ al 31.03.2021</v>
      </c>
      <c r="D170" s="27" t="s">
        <v>336</v>
      </c>
      <c r="E170" s="27" t="s">
        <v>337</v>
      </c>
      <c r="F170" s="27" t="s">
        <v>338</v>
      </c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</row>
    <row r="171" spans="2:43" hidden="1" x14ac:dyDescent="0.2">
      <c r="C171" s="27" t="str">
        <f>Índice!H55</f>
        <v>Cifras en US$ al 31.03.2021</v>
      </c>
      <c r="D171" s="27" t="s">
        <v>336</v>
      </c>
      <c r="E171" s="27" t="s">
        <v>337</v>
      </c>
      <c r="F171" s="27" t="s">
        <v>338</v>
      </c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</row>
    <row r="173" spans="2:43" x14ac:dyDescent="0.2">
      <c r="C173" s="44" t="s">
        <v>342</v>
      </c>
      <c r="D173" s="44"/>
      <c r="E173" s="44"/>
      <c r="F173" s="44"/>
    </row>
    <row r="174" spans="2:43" x14ac:dyDescent="0.2">
      <c r="C174" s="275" t="s">
        <v>298</v>
      </c>
      <c r="D174" s="276"/>
      <c r="E174" s="276"/>
      <c r="F174" s="277"/>
      <c r="G174" s="47"/>
    </row>
    <row r="175" spans="2:43" x14ac:dyDescent="0.2">
      <c r="C175" s="48"/>
      <c r="D175" s="48"/>
      <c r="E175" s="48"/>
      <c r="F175" s="48"/>
    </row>
    <row r="176" spans="2:43" x14ac:dyDescent="0.2">
      <c r="C176" s="44" t="s">
        <v>341</v>
      </c>
      <c r="D176" s="44"/>
      <c r="E176" s="44"/>
      <c r="F176" s="44"/>
    </row>
    <row r="177" spans="3:7" x14ac:dyDescent="0.2">
      <c r="C177" s="275"/>
      <c r="D177" s="276"/>
      <c r="E177" s="276"/>
      <c r="F177" s="277"/>
      <c r="G177" s="47"/>
    </row>
    <row r="178" spans="3:7" x14ac:dyDescent="0.2">
      <c r="C178" s="48"/>
      <c r="D178" s="48"/>
      <c r="E178" s="48"/>
      <c r="F178" s="48"/>
    </row>
  </sheetData>
  <sheetProtection algorithmName="SHA-512" hashValue="iG1tqAeMaBRlB6vyTuFaC/vk9xiXYS8Fe4qFMEqmJddgouXJN6ht4Xo7pnm+0ldOiT/wjwtpXLkviXOxBRDK6g==" saltValue="FfbfVBLP2FDsY8C881AcIA==" spinCount="100000" sheet="1" objects="1" scenarios="1"/>
  <mergeCells count="4">
    <mergeCell ref="C116:F116"/>
    <mergeCell ref="C119:F119"/>
    <mergeCell ref="C174:F174"/>
    <mergeCell ref="C177:F177"/>
  </mergeCells>
  <conditionalFormatting sqref="A1:A1048576 B1:B114 B120:B172 B178:B1048576 B72:AS92 C1:C1048576 G1:XFD1048576 D1:F115 D117:F118 D120:F173 D175:F176 D178:F1048576">
    <cfRule type="cellIs" dxfId="63" priority="13" operator="lessThan">
      <formula>0</formula>
    </cfRule>
  </conditionalFormatting>
  <dataValidations count="4">
    <dataValidation type="list" allowBlank="1" showInputMessage="1" showErrorMessage="1" sqref="C177" xr:uid="{00000000-0002-0000-1F00-000000000000}">
      <formula1>$B$151:$Z$151</formula1>
    </dataValidation>
    <dataValidation type="list" allowBlank="1" showInputMessage="1" showErrorMessage="1" sqref="C116" xr:uid="{00000000-0002-0000-1F00-000001000000}">
      <formula1>$C$108:$BE$108</formula1>
    </dataValidation>
    <dataValidation type="list" allowBlank="1" showInputMessage="1" showErrorMessage="1" sqref="C119:F119" xr:uid="{00000000-0002-0000-1F00-000002000000}">
      <formula1>$B$165:$AK$165</formula1>
    </dataValidation>
    <dataValidation type="list" allowBlank="1" showInputMessage="1" showErrorMessage="1" sqref="C174:F174" xr:uid="{00000000-0002-0000-1F00-000003000000}">
      <formula1>$C$165:$AL$165</formula1>
    </dataValidation>
  </dataValidations>
  <hyperlinks>
    <hyperlink ref="C2" location="Índice!A1" display="Volver al Índice" xr:uid="{00000000-0004-0000-1F00-000000000000}"/>
  </hyperlinks>
  <pageMargins left="0.7" right="0.7" top="0.75" bottom="0.75" header="0.3" footer="0.3"/>
  <pageSetup orientation="portrait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BE178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9" customWidth="1"/>
    <col min="2" max="2" width="47.140625" style="29" customWidth="1"/>
    <col min="3" max="22" width="11.42578125" style="29" customWidth="1"/>
    <col min="23" max="23" width="11.42578125" style="29" hidden="1" customWidth="1"/>
    <col min="24" max="37" width="11.42578125" style="29" customWidth="1"/>
    <col min="38" max="42" width="11.42578125" style="29" hidden="1" customWidth="1"/>
    <col min="43" max="43" width="11.42578125" style="29" customWidth="1"/>
    <col min="44" max="44" width="2.85546875" style="29" customWidth="1"/>
    <col min="45" max="45" width="11.42578125" style="29" customWidth="1"/>
    <col min="46" max="16384" width="11.42578125" style="29"/>
  </cols>
  <sheetData>
    <row r="2" spans="2:46" x14ac:dyDescent="0.2">
      <c r="C2" s="84" t="s">
        <v>347</v>
      </c>
    </row>
    <row r="8" spans="2:46" ht="15.75" x14ac:dyDescent="0.25">
      <c r="B8" s="28" t="s">
        <v>371</v>
      </c>
    </row>
    <row r="9" spans="2:46" x14ac:dyDescent="0.2">
      <c r="B9" s="30" t="str">
        <f>Índice!H56</f>
        <v>Cifras al 31.03.2021</v>
      </c>
    </row>
    <row r="11" spans="2:46" s="31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  <c r="AS11" s="174" t="str">
        <f>CONCATENATE("Mercado ",Índice!H58)</f>
        <v>Mercado 31.03.2020</v>
      </c>
      <c r="AT11" s="174" t="s">
        <v>295</v>
      </c>
    </row>
    <row r="12" spans="2:46" x14ac:dyDescent="0.2">
      <c r="B12" s="24" t="str">
        <f>'Datos Vida'!B249</f>
        <v>Individuales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45"/>
      <c r="AS12" s="33"/>
      <c r="AT12" s="85"/>
    </row>
    <row r="13" spans="2:46" x14ac:dyDescent="0.2">
      <c r="B13" s="25" t="str">
        <f>'Datos Vida'!B250</f>
        <v>101. Vida Entera</v>
      </c>
      <c r="C13" s="96" t="str">
        <f>IF('Datos Vida'!C445=0,"",'Datos Vida'!C445)</f>
        <v/>
      </c>
      <c r="D13" s="96" t="str">
        <f>IF('Datos Vida'!D445=0,"",'Datos Vida'!D445)</f>
        <v/>
      </c>
      <c r="E13" s="96" t="str">
        <f>IF('Datos Vida'!E445=0,"",'Datos Vida'!E445)</f>
        <v/>
      </c>
      <c r="F13" s="96" t="str">
        <f>IF('Datos Vida'!F445=0,"",'Datos Vida'!F445)</f>
        <v/>
      </c>
      <c r="G13" s="96">
        <f>IF('Datos Vida'!G445=0,"",'Datos Vida'!G445)</f>
        <v>544</v>
      </c>
      <c r="H13" s="96" t="str">
        <f>IF('Datos Vida'!H445=0,"",'Datos Vida'!H445)</f>
        <v/>
      </c>
      <c r="I13" s="96" t="str">
        <f>IF('Datos Vida'!I445=0,"",'Datos Vida'!I445)</f>
        <v/>
      </c>
      <c r="J13" s="96" t="str">
        <f>IF('Datos Vida'!J445=0,"",'Datos Vida'!J445)</f>
        <v/>
      </c>
      <c r="K13" s="96" t="str">
        <f>IF('Datos Vida'!K445=0,"",'Datos Vida'!K445)</f>
        <v/>
      </c>
      <c r="L13" s="96">
        <f>IF('Datos Vida'!L445=0,"",'Datos Vida'!L445)</f>
        <v>1083</v>
      </c>
      <c r="M13" s="96" t="str">
        <f>IF('Datos Vida'!M445=0,"",'Datos Vida'!M445)</f>
        <v/>
      </c>
      <c r="N13" s="96" t="str">
        <f>IF('Datos Vida'!N445=0,"",'Datos Vida'!N445)</f>
        <v/>
      </c>
      <c r="O13" s="96" t="str">
        <f>IF('Datos Vida'!O445=0,"",'Datos Vida'!O445)</f>
        <v/>
      </c>
      <c r="P13" s="96" t="str">
        <f>IF('Datos Vida'!P445=0,"",'Datos Vida'!P445)</f>
        <v/>
      </c>
      <c r="Q13" s="96" t="str">
        <f>IF('Datos Vida'!Q445=0,"",'Datos Vida'!Q445)</f>
        <v/>
      </c>
      <c r="R13" s="96">
        <f>IF('Datos Vida'!R445=0,"",'Datos Vida'!R445)</f>
        <v>1309</v>
      </c>
      <c r="S13" s="96" t="str">
        <f>IF('Datos Vida'!S445=0,"",'Datos Vida'!S445)</f>
        <v/>
      </c>
      <c r="T13" s="96" t="str">
        <f>IF('Datos Vida'!T445=0,"",'Datos Vida'!T445)</f>
        <v/>
      </c>
      <c r="U13" s="96" t="str">
        <f>IF('Datos Vida'!U445=0,"",'Datos Vida'!U445)</f>
        <v/>
      </c>
      <c r="V13" s="96" t="str">
        <f>IF('Datos Vida'!V445=0,"",'Datos Vida'!V445)</f>
        <v/>
      </c>
      <c r="W13" s="96" t="str">
        <f>IF('Datos Vida'!W445=0,"",'Datos Vida'!W445)</f>
        <v/>
      </c>
      <c r="X13" s="96">
        <f>IF('Datos Vida'!X445=0,"",'Datos Vida'!X445)</f>
        <v>5452</v>
      </c>
      <c r="Y13" s="96" t="str">
        <f>IF('Datos Vida'!Y445=0,"",'Datos Vida'!Y445)</f>
        <v/>
      </c>
      <c r="Z13" s="96">
        <f>IF('Datos Vida'!Z445=0,"",'Datos Vida'!Z445)</f>
        <v>694</v>
      </c>
      <c r="AA13" s="96">
        <f>IF('Datos Vida'!AA445=0,"",'Datos Vida'!AA445)</f>
        <v>4091.9999999999995</v>
      </c>
      <c r="AB13" s="96">
        <f>IF('Datos Vida'!AB445=0,"",'Datos Vida'!AB445)</f>
        <v>469</v>
      </c>
      <c r="AC13" s="96">
        <f>IF('Datos Vida'!AC445=0,"",'Datos Vida'!AC445)</f>
        <v>54</v>
      </c>
      <c r="AD13" s="96" t="str">
        <f>IF('Datos Vida'!AD445=0,"",'Datos Vida'!AD445)</f>
        <v/>
      </c>
      <c r="AE13" s="96" t="str">
        <f>IF('Datos Vida'!AE445=0,"",'Datos Vida'!AE445)</f>
        <v/>
      </c>
      <c r="AF13" s="96" t="str">
        <f>IF('Datos Vida'!AF445=0,"",'Datos Vida'!AF445)</f>
        <v/>
      </c>
      <c r="AG13" s="96" t="str">
        <f>IF('Datos Vida'!AG445=0,"",'Datos Vida'!AG445)</f>
        <v/>
      </c>
      <c r="AH13" s="96">
        <f>IF('Datos Vida'!AH445=0,"",'Datos Vida'!AH445)</f>
        <v>3966</v>
      </c>
      <c r="AI13" s="96">
        <f>IF('Datos Vida'!AI445=0,"",'Datos Vida'!AI445)</f>
        <v>96</v>
      </c>
      <c r="AJ13" s="96" t="str">
        <f>IF('Datos Vida'!AJ445=0,"",'Datos Vida'!AJ445)</f>
        <v/>
      </c>
      <c r="AK13" s="96" t="str">
        <f>IF('Datos Vida'!AK445=0,"",'Datos Vida'!AK445)</f>
        <v/>
      </c>
      <c r="AL13" s="96" t="str">
        <f>IF('Datos Vida'!AL445=0,"",'Datos Vida'!AL445)</f>
        <v/>
      </c>
      <c r="AM13" s="96" t="str">
        <f>IF('Datos Vida'!AM445=0,"",'Datos Vida'!AM445)</f>
        <v/>
      </c>
      <c r="AN13" s="96" t="str">
        <f>IF('Datos Vida'!AN445=0,"",'Datos Vida'!AN445)</f>
        <v/>
      </c>
      <c r="AO13" s="96" t="str">
        <f>IF('Datos Vida'!AO445=0,"",'Datos Vida'!AO445)</f>
        <v/>
      </c>
      <c r="AP13" s="96" t="str">
        <f>IF('Datos Vida'!AP445=0,"",'Datos Vida'!AP445)</f>
        <v/>
      </c>
      <c r="AQ13" s="96">
        <f>'Datos Vida'!AQ445</f>
        <v>17759</v>
      </c>
      <c r="AR13" s="45"/>
      <c r="AS13" s="36">
        <f>'Datos Vida'!AS445</f>
        <v>18329</v>
      </c>
      <c r="AT13" s="60">
        <f>IFERROR(AQ13/AS13-1,"")</f>
        <v>-3.1098259588629995E-2</v>
      </c>
    </row>
    <row r="14" spans="2:46" x14ac:dyDescent="0.2">
      <c r="B14" s="25" t="str">
        <f>'Datos Vida'!B251</f>
        <v>102. Temporal de Vida</v>
      </c>
      <c r="C14" s="96" t="str">
        <f>IF('Datos Vida'!C446=0,"",'Datos Vida'!C446)</f>
        <v/>
      </c>
      <c r="D14" s="96" t="str">
        <f>IF('Datos Vida'!D446=0,"",'Datos Vida'!D446)</f>
        <v/>
      </c>
      <c r="E14" s="96" t="str">
        <f>IF('Datos Vida'!E446=0,"",'Datos Vida'!E446)</f>
        <v/>
      </c>
      <c r="F14" s="96">
        <f>IF('Datos Vida'!F446=0,"",'Datos Vida'!F446)</f>
        <v>472</v>
      </c>
      <c r="G14" s="96">
        <f>IF('Datos Vida'!G446=0,"",'Datos Vida'!G446)</f>
        <v>1618</v>
      </c>
      <c r="H14" s="96" t="str">
        <f>IF('Datos Vida'!H446=0,"",'Datos Vida'!H446)</f>
        <v/>
      </c>
      <c r="I14" s="96" t="str">
        <f>IF('Datos Vida'!I446=0,"",'Datos Vida'!I446)</f>
        <v/>
      </c>
      <c r="J14" s="96" t="str">
        <f>IF('Datos Vida'!J446=0,"",'Datos Vida'!J446)</f>
        <v/>
      </c>
      <c r="K14" s="96" t="str">
        <f>IF('Datos Vida'!K446=0,"",'Datos Vida'!K446)</f>
        <v/>
      </c>
      <c r="L14" s="96">
        <f>IF('Datos Vida'!L446=0,"",'Datos Vida'!L446)</f>
        <v>4064</v>
      </c>
      <c r="M14" s="96" t="str">
        <f>IF('Datos Vida'!M446=0,"",'Datos Vida'!M446)</f>
        <v/>
      </c>
      <c r="N14" s="96">
        <f>IF('Datos Vida'!N446=0,"",'Datos Vida'!N446)</f>
        <v>1245</v>
      </c>
      <c r="O14" s="96">
        <f>IF('Datos Vida'!O446=0,"",'Datos Vida'!O446)</f>
        <v>241</v>
      </c>
      <c r="P14" s="96">
        <f>IF('Datos Vida'!P446=0,"",'Datos Vida'!P446)</f>
        <v>4544</v>
      </c>
      <c r="Q14" s="96">
        <f>IF('Datos Vida'!Q446=0,"",'Datos Vida'!Q446)</f>
        <v>2356</v>
      </c>
      <c r="R14" s="96">
        <f>IF('Datos Vida'!R446=0,"",'Datos Vida'!R446)</f>
        <v>9200</v>
      </c>
      <c r="S14" s="96" t="str">
        <f>IF('Datos Vida'!S446=0,"",'Datos Vida'!S446)</f>
        <v/>
      </c>
      <c r="T14" s="96">
        <f>IF('Datos Vida'!T446=0,"",'Datos Vida'!T446)</f>
        <v>1</v>
      </c>
      <c r="U14" s="96">
        <f>IF('Datos Vida'!U446=0,"",'Datos Vida'!U446)</f>
        <v>1701</v>
      </c>
      <c r="V14" s="96" t="str">
        <f>IF('Datos Vida'!V446=0,"",'Datos Vida'!V446)</f>
        <v/>
      </c>
      <c r="W14" s="96" t="str">
        <f>IF('Datos Vida'!W446=0,"",'Datos Vida'!W446)</f>
        <v/>
      </c>
      <c r="X14" s="96">
        <f>IF('Datos Vida'!X446=0,"",'Datos Vida'!X446)</f>
        <v>3295</v>
      </c>
      <c r="Y14" s="96">
        <f>IF('Datos Vida'!Y446=0,"",'Datos Vida'!Y446)</f>
        <v>7442</v>
      </c>
      <c r="Z14" s="96">
        <f>IF('Datos Vida'!Z446=0,"",'Datos Vida'!Z446)</f>
        <v>13504</v>
      </c>
      <c r="AA14" s="96">
        <f>IF('Datos Vida'!AA446=0,"",'Datos Vida'!AA446)</f>
        <v>30</v>
      </c>
      <c r="AB14" s="96">
        <f>IF('Datos Vida'!AB446=0,"",'Datos Vida'!AB446)</f>
        <v>1307</v>
      </c>
      <c r="AC14" s="96">
        <f>IF('Datos Vida'!AC446=0,"",'Datos Vida'!AC446)</f>
        <v>1348</v>
      </c>
      <c r="AD14" s="96" t="str">
        <f>IF('Datos Vida'!AD446=0,"",'Datos Vida'!AD446)</f>
        <v/>
      </c>
      <c r="AE14" s="96" t="str">
        <f>IF('Datos Vida'!AE446=0,"",'Datos Vida'!AE446)</f>
        <v/>
      </c>
      <c r="AF14" s="96" t="str">
        <f>IF('Datos Vida'!AF446=0,"",'Datos Vida'!AF446)</f>
        <v/>
      </c>
      <c r="AG14" s="96">
        <f>IF('Datos Vida'!AG446=0,"",'Datos Vida'!AG446)</f>
        <v>229</v>
      </c>
      <c r="AH14" s="96">
        <f>IF('Datos Vida'!AH446=0,"",'Datos Vida'!AH446)</f>
        <v>9973</v>
      </c>
      <c r="AI14" s="96">
        <f>IF('Datos Vida'!AI446=0,"",'Datos Vida'!AI446)</f>
        <v>1391</v>
      </c>
      <c r="AJ14" s="96">
        <f>IF('Datos Vida'!AJ446=0,"",'Datos Vida'!AJ446)</f>
        <v>757</v>
      </c>
      <c r="AK14" s="96" t="str">
        <f>IF('Datos Vida'!AK446=0,"",'Datos Vida'!AK446)</f>
        <v/>
      </c>
      <c r="AL14" s="96" t="str">
        <f>IF('Datos Vida'!AL446=0,"",'Datos Vida'!AL446)</f>
        <v/>
      </c>
      <c r="AM14" s="96" t="str">
        <f>IF('Datos Vida'!AM446=0,"",'Datos Vida'!AM446)</f>
        <v/>
      </c>
      <c r="AN14" s="96" t="str">
        <f>IF('Datos Vida'!AN446=0,"",'Datos Vida'!AN446)</f>
        <v/>
      </c>
      <c r="AO14" s="96" t="str">
        <f>IF('Datos Vida'!AO446=0,"",'Datos Vida'!AO446)</f>
        <v/>
      </c>
      <c r="AP14" s="96" t="str">
        <f>IF('Datos Vida'!AP446=0,"",'Datos Vida'!AP446)</f>
        <v/>
      </c>
      <c r="AQ14" s="96">
        <f>'Datos Vida'!AQ446</f>
        <v>64718</v>
      </c>
      <c r="AR14" s="45"/>
      <c r="AS14" s="36">
        <f>'Datos Vida'!AS446</f>
        <v>65466</v>
      </c>
      <c r="AT14" s="60">
        <f t="shared" ref="AT14:AT27" si="0">IFERROR(AQ14/AS14-1,"")</f>
        <v>-1.1425778266581088E-2</v>
      </c>
    </row>
    <row r="15" spans="2:46" x14ac:dyDescent="0.2">
      <c r="B15" s="25" t="str">
        <f>'Datos Vida'!B252</f>
        <v>103. Seguros con Cuenta Única de Inversión (CUI)</v>
      </c>
      <c r="C15" s="96" t="str">
        <f>IF('Datos Vida'!C447=0,"",'Datos Vida'!C447)</f>
        <v/>
      </c>
      <c r="D15" s="96" t="str">
        <f>IF('Datos Vida'!D447=0,"",'Datos Vida'!D447)</f>
        <v/>
      </c>
      <c r="E15" s="96" t="str">
        <f>IF('Datos Vida'!E447=0,"",'Datos Vida'!E447)</f>
        <v/>
      </c>
      <c r="F15" s="96">
        <f>IF('Datos Vida'!F447=0,"",'Datos Vida'!F447)</f>
        <v>31</v>
      </c>
      <c r="G15" s="96">
        <f>IF('Datos Vida'!G447=0,"",'Datos Vida'!G447)</f>
        <v>11216</v>
      </c>
      <c r="H15" s="96" t="str">
        <f>IF('Datos Vida'!H447=0,"",'Datos Vida'!H447)</f>
        <v/>
      </c>
      <c r="I15" s="96" t="str">
        <f>IF('Datos Vida'!I447=0,"",'Datos Vida'!I447)</f>
        <v/>
      </c>
      <c r="J15" s="96" t="str">
        <f>IF('Datos Vida'!J447=0,"",'Datos Vida'!J447)</f>
        <v/>
      </c>
      <c r="K15" s="96" t="str">
        <f>IF('Datos Vida'!K447=0,"",'Datos Vida'!K447)</f>
        <v/>
      </c>
      <c r="L15" s="96">
        <f>IF('Datos Vida'!L447=0,"",'Datos Vida'!L447)</f>
        <v>44528</v>
      </c>
      <c r="M15" s="96" t="str">
        <f>IF('Datos Vida'!M447=0,"",'Datos Vida'!M447)</f>
        <v/>
      </c>
      <c r="N15" s="96" t="str">
        <f>IF('Datos Vida'!N447=0,"",'Datos Vida'!N447)</f>
        <v/>
      </c>
      <c r="O15" s="96" t="str">
        <f>IF('Datos Vida'!O447=0,"",'Datos Vida'!O447)</f>
        <v/>
      </c>
      <c r="P15" s="96" t="str">
        <f>IF('Datos Vida'!P447=0,"",'Datos Vida'!P447)</f>
        <v/>
      </c>
      <c r="Q15" s="96">
        <f>IF('Datos Vida'!Q447=0,"",'Datos Vida'!Q447)</f>
        <v>10070</v>
      </c>
      <c r="R15" s="96">
        <f>IF('Datos Vida'!R447=0,"",'Datos Vida'!R447)</f>
        <v>58507</v>
      </c>
      <c r="S15" s="96" t="str">
        <f>IF('Datos Vida'!S447=0,"",'Datos Vida'!S447)</f>
        <v/>
      </c>
      <c r="T15" s="96">
        <f>IF('Datos Vida'!T447=0,"",'Datos Vida'!T447)</f>
        <v>26</v>
      </c>
      <c r="U15" s="96" t="str">
        <f>IF('Datos Vida'!U447=0,"",'Datos Vida'!U447)</f>
        <v/>
      </c>
      <c r="V15" s="96" t="str">
        <f>IF('Datos Vida'!V447=0,"",'Datos Vida'!V447)</f>
        <v/>
      </c>
      <c r="W15" s="96" t="str">
        <f>IF('Datos Vida'!W447=0,"",'Datos Vida'!W447)</f>
        <v/>
      </c>
      <c r="X15" s="96" t="str">
        <f>IF('Datos Vida'!X447=0,"",'Datos Vida'!X447)</f>
        <v/>
      </c>
      <c r="Y15" s="96">
        <f>IF('Datos Vida'!Y447=0,"",'Datos Vida'!Y447)</f>
        <v>35</v>
      </c>
      <c r="Z15" s="96">
        <f>IF('Datos Vida'!Z447=0,"",'Datos Vida'!Z447)</f>
        <v>46340</v>
      </c>
      <c r="AA15" s="96">
        <f>IF('Datos Vida'!AA447=0,"",'Datos Vida'!AA447)</f>
        <v>21277</v>
      </c>
      <c r="AB15" s="96">
        <f>IF('Datos Vida'!AB447=0,"",'Datos Vida'!AB447)</f>
        <v>2106</v>
      </c>
      <c r="AC15" s="96">
        <f>IF('Datos Vida'!AC447=0,"",'Datos Vida'!AC447)</f>
        <v>10270</v>
      </c>
      <c r="AD15" s="96">
        <f>IF('Datos Vida'!AD447=0,"",'Datos Vida'!AD447)</f>
        <v>5855</v>
      </c>
      <c r="AE15" s="96">
        <f>IF('Datos Vida'!AE447=0,"",'Datos Vida'!AE447)</f>
        <v>26</v>
      </c>
      <c r="AF15" s="96" t="str">
        <f>IF('Datos Vida'!AF447=0,"",'Datos Vida'!AF447)</f>
        <v/>
      </c>
      <c r="AG15" s="96" t="str">
        <f>IF('Datos Vida'!AG447=0,"",'Datos Vida'!AG447)</f>
        <v/>
      </c>
      <c r="AH15" s="96">
        <f>IF('Datos Vida'!AH447=0,"",'Datos Vida'!AH447)</f>
        <v>33690</v>
      </c>
      <c r="AI15" s="96">
        <f>IF('Datos Vida'!AI447=0,"",'Datos Vida'!AI447)</f>
        <v>17790</v>
      </c>
      <c r="AJ15" s="96" t="str">
        <f>IF('Datos Vida'!AJ447=0,"",'Datos Vida'!AJ447)</f>
        <v/>
      </c>
      <c r="AK15" s="96" t="str">
        <f>IF('Datos Vida'!AK447=0,"",'Datos Vida'!AK447)</f>
        <v/>
      </c>
      <c r="AL15" s="96" t="str">
        <f>IF('Datos Vida'!AL447=0,"",'Datos Vida'!AL447)</f>
        <v/>
      </c>
      <c r="AM15" s="96" t="str">
        <f>IF('Datos Vida'!AM447=0,"",'Datos Vida'!AM447)</f>
        <v/>
      </c>
      <c r="AN15" s="96" t="str">
        <f>IF('Datos Vida'!AN447=0,"",'Datos Vida'!AN447)</f>
        <v/>
      </c>
      <c r="AO15" s="96" t="str">
        <f>IF('Datos Vida'!AO447=0,"",'Datos Vida'!AO447)</f>
        <v/>
      </c>
      <c r="AP15" s="96" t="str">
        <f>IF('Datos Vida'!AP447=0,"",'Datos Vida'!AP447)</f>
        <v/>
      </c>
      <c r="AQ15" s="96">
        <f>'Datos Vida'!AQ447</f>
        <v>261767</v>
      </c>
      <c r="AR15" s="45"/>
      <c r="AS15" s="36">
        <f>'Datos Vida'!AS447</f>
        <v>269445</v>
      </c>
      <c r="AT15" s="60">
        <f t="shared" si="0"/>
        <v>-2.8495611349254935E-2</v>
      </c>
    </row>
    <row r="16" spans="2:46" x14ac:dyDescent="0.2">
      <c r="B16" s="25" t="str">
        <f>'Datos Vida'!B253</f>
        <v>104. Mixto o Dotal</v>
      </c>
      <c r="C16" s="96" t="str">
        <f>IF('Datos Vida'!C448=0,"",'Datos Vida'!C448)</f>
        <v/>
      </c>
      <c r="D16" s="96" t="str">
        <f>IF('Datos Vida'!D448=0,"",'Datos Vida'!D448)</f>
        <v/>
      </c>
      <c r="E16" s="96" t="str">
        <f>IF('Datos Vida'!E448=0,"",'Datos Vida'!E448)</f>
        <v/>
      </c>
      <c r="F16" s="96" t="str">
        <f>IF('Datos Vida'!F448=0,"",'Datos Vida'!F448)</f>
        <v/>
      </c>
      <c r="G16" s="96">
        <f>IF('Datos Vida'!G448=0,"",'Datos Vida'!G448)</f>
        <v>532</v>
      </c>
      <c r="H16" s="96" t="str">
        <f>IF('Datos Vida'!H448=0,"",'Datos Vida'!H448)</f>
        <v/>
      </c>
      <c r="I16" s="96" t="str">
        <f>IF('Datos Vida'!I448=0,"",'Datos Vida'!I448)</f>
        <v/>
      </c>
      <c r="J16" s="96" t="str">
        <f>IF('Datos Vida'!J448=0,"",'Datos Vida'!J448)</f>
        <v/>
      </c>
      <c r="K16" s="96" t="str">
        <f>IF('Datos Vida'!K448=0,"",'Datos Vida'!K448)</f>
        <v/>
      </c>
      <c r="L16" s="96">
        <f>IF('Datos Vida'!L448=0,"",'Datos Vida'!L448)</f>
        <v>1985</v>
      </c>
      <c r="M16" s="96" t="str">
        <f>IF('Datos Vida'!M448=0,"",'Datos Vida'!M448)</f>
        <v/>
      </c>
      <c r="N16" s="96" t="str">
        <f>IF('Datos Vida'!N448=0,"",'Datos Vida'!N448)</f>
        <v/>
      </c>
      <c r="O16" s="96" t="str">
        <f>IF('Datos Vida'!O448=0,"",'Datos Vida'!O448)</f>
        <v/>
      </c>
      <c r="P16" s="96" t="str">
        <f>IF('Datos Vida'!P448=0,"",'Datos Vida'!P448)</f>
        <v/>
      </c>
      <c r="Q16" s="96">
        <f>IF('Datos Vida'!Q448=0,"",'Datos Vida'!Q448)</f>
        <v>143</v>
      </c>
      <c r="R16" s="96">
        <f>IF('Datos Vida'!R448=0,"",'Datos Vida'!R448)</f>
        <v>522</v>
      </c>
      <c r="S16" s="96" t="str">
        <f>IF('Datos Vida'!S448=0,"",'Datos Vida'!S448)</f>
        <v/>
      </c>
      <c r="T16" s="96" t="str">
        <f>IF('Datos Vida'!T448=0,"",'Datos Vida'!T448)</f>
        <v/>
      </c>
      <c r="U16" s="96" t="str">
        <f>IF('Datos Vida'!U448=0,"",'Datos Vida'!U448)</f>
        <v/>
      </c>
      <c r="V16" s="96" t="str">
        <f>IF('Datos Vida'!V448=0,"",'Datos Vida'!V448)</f>
        <v/>
      </c>
      <c r="W16" s="96" t="str">
        <f>IF('Datos Vida'!W448=0,"",'Datos Vida'!W448)</f>
        <v/>
      </c>
      <c r="X16" s="96">
        <f>IF('Datos Vida'!X448=0,"",'Datos Vida'!X448)</f>
        <v>34469</v>
      </c>
      <c r="Y16" s="96" t="str">
        <f>IF('Datos Vida'!Y448=0,"",'Datos Vida'!Y448)</f>
        <v/>
      </c>
      <c r="Z16" s="96">
        <f>IF('Datos Vida'!Z448=0,"",'Datos Vida'!Z448)</f>
        <v>523</v>
      </c>
      <c r="AA16" s="96">
        <f>IF('Datos Vida'!AA448=0,"",'Datos Vida'!AA448)</f>
        <v>47985</v>
      </c>
      <c r="AB16" s="96">
        <f>IF('Datos Vida'!AB448=0,"",'Datos Vida'!AB448)</f>
        <v>68</v>
      </c>
      <c r="AC16" s="96" t="str">
        <f>IF('Datos Vida'!AC448=0,"",'Datos Vida'!AC448)</f>
        <v/>
      </c>
      <c r="AD16" s="96" t="str">
        <f>IF('Datos Vida'!AD448=0,"",'Datos Vida'!AD448)</f>
        <v/>
      </c>
      <c r="AE16" s="96">
        <f>IF('Datos Vida'!AE448=0,"",'Datos Vida'!AE448)</f>
        <v>1</v>
      </c>
      <c r="AF16" s="96" t="str">
        <f>IF('Datos Vida'!AF448=0,"",'Datos Vida'!AF448)</f>
        <v/>
      </c>
      <c r="AG16" s="96" t="str">
        <f>IF('Datos Vida'!AG448=0,"",'Datos Vida'!AG448)</f>
        <v/>
      </c>
      <c r="AH16" s="96">
        <f>IF('Datos Vida'!AH448=0,"",'Datos Vida'!AH448)</f>
        <v>21845</v>
      </c>
      <c r="AI16" s="96">
        <f>IF('Datos Vida'!AI448=0,"",'Datos Vida'!AI448)</f>
        <v>3916</v>
      </c>
      <c r="AJ16" s="96" t="str">
        <f>IF('Datos Vida'!AJ448=0,"",'Datos Vida'!AJ448)</f>
        <v/>
      </c>
      <c r="AK16" s="96" t="str">
        <f>IF('Datos Vida'!AK448=0,"",'Datos Vida'!AK448)</f>
        <v/>
      </c>
      <c r="AL16" s="96" t="str">
        <f>IF('Datos Vida'!AL448=0,"",'Datos Vida'!AL448)</f>
        <v/>
      </c>
      <c r="AM16" s="96" t="str">
        <f>IF('Datos Vida'!AM448=0,"",'Datos Vida'!AM448)</f>
        <v/>
      </c>
      <c r="AN16" s="96" t="str">
        <f>IF('Datos Vida'!AN448=0,"",'Datos Vida'!AN448)</f>
        <v/>
      </c>
      <c r="AO16" s="96" t="str">
        <f>IF('Datos Vida'!AO448=0,"",'Datos Vida'!AO448)</f>
        <v/>
      </c>
      <c r="AP16" s="96" t="str">
        <f>IF('Datos Vida'!AP448=0,"",'Datos Vida'!AP448)</f>
        <v/>
      </c>
      <c r="AQ16" s="96">
        <f>'Datos Vida'!AQ448</f>
        <v>111989</v>
      </c>
      <c r="AR16" s="45"/>
      <c r="AS16" s="36">
        <f>'Datos Vida'!AS448</f>
        <v>119938</v>
      </c>
      <c r="AT16" s="60">
        <f t="shared" si="0"/>
        <v>-6.6275909219763562E-2</v>
      </c>
    </row>
    <row r="17" spans="2:46" x14ac:dyDescent="0.2">
      <c r="B17" s="25" t="str">
        <f>'Datos Vida'!B254</f>
        <v>105. Rentas Privadas y Otras Rentas</v>
      </c>
      <c r="C17" s="96" t="str">
        <f>IF('Datos Vida'!C449=0,"",'Datos Vida'!C449)</f>
        <v/>
      </c>
      <c r="D17" s="96" t="str">
        <f>IF('Datos Vida'!D449=0,"",'Datos Vida'!D449)</f>
        <v/>
      </c>
      <c r="E17" s="96" t="str">
        <f>IF('Datos Vida'!E449=0,"",'Datos Vida'!E449)</f>
        <v/>
      </c>
      <c r="F17" s="96" t="str">
        <f>IF('Datos Vida'!F449=0,"",'Datos Vida'!F449)</f>
        <v/>
      </c>
      <c r="G17" s="96">
        <f>IF('Datos Vida'!G449=0,"",'Datos Vida'!G449)</f>
        <v>629</v>
      </c>
      <c r="H17" s="96" t="str">
        <f>IF('Datos Vida'!H449=0,"",'Datos Vida'!H449)</f>
        <v/>
      </c>
      <c r="I17" s="96" t="str">
        <f>IF('Datos Vida'!I449=0,"",'Datos Vida'!I449)</f>
        <v/>
      </c>
      <c r="J17" s="96" t="str">
        <f>IF('Datos Vida'!J449=0,"",'Datos Vida'!J449)</f>
        <v/>
      </c>
      <c r="K17" s="96" t="str">
        <f>IF('Datos Vida'!K449=0,"",'Datos Vida'!K449)</f>
        <v/>
      </c>
      <c r="L17" s="96">
        <f>IF('Datos Vida'!L449=0,"",'Datos Vida'!L449)</f>
        <v>32</v>
      </c>
      <c r="M17" s="96" t="str">
        <f>IF('Datos Vida'!M449=0,"",'Datos Vida'!M449)</f>
        <v/>
      </c>
      <c r="N17" s="96" t="str">
        <f>IF('Datos Vida'!N449=0,"",'Datos Vida'!N449)</f>
        <v/>
      </c>
      <c r="O17" s="96" t="str">
        <f>IF('Datos Vida'!O449=0,"",'Datos Vida'!O449)</f>
        <v/>
      </c>
      <c r="P17" s="96" t="str">
        <f>IF('Datos Vida'!P449=0,"",'Datos Vida'!P449)</f>
        <v/>
      </c>
      <c r="Q17" s="96">
        <f>IF('Datos Vida'!Q449=0,"",'Datos Vida'!Q449)</f>
        <v>474</v>
      </c>
      <c r="R17" s="96">
        <f>IF('Datos Vida'!R449=0,"",'Datos Vida'!R449)</f>
        <v>4</v>
      </c>
      <c r="S17" s="96" t="str">
        <f>IF('Datos Vida'!S449=0,"",'Datos Vida'!S449)</f>
        <v/>
      </c>
      <c r="T17" s="96">
        <f>IF('Datos Vida'!T449=0,"",'Datos Vida'!T449)</f>
        <v>288</v>
      </c>
      <c r="U17" s="96" t="str">
        <f>IF('Datos Vida'!U449=0,"",'Datos Vida'!U449)</f>
        <v/>
      </c>
      <c r="V17" s="96" t="str">
        <f>IF('Datos Vida'!V449=0,"",'Datos Vida'!V449)</f>
        <v/>
      </c>
      <c r="W17" s="96" t="str">
        <f>IF('Datos Vida'!W449=0,"",'Datos Vida'!W449)</f>
        <v/>
      </c>
      <c r="X17" s="96" t="str">
        <f>IF('Datos Vida'!X449=0,"",'Datos Vida'!X449)</f>
        <v/>
      </c>
      <c r="Y17" s="96" t="str">
        <f>IF('Datos Vida'!Y449=0,"",'Datos Vida'!Y449)</f>
        <v/>
      </c>
      <c r="Z17" s="96">
        <f>IF('Datos Vida'!Z449=0,"",'Datos Vida'!Z449)</f>
        <v>10638</v>
      </c>
      <c r="AA17" s="96">
        <f>IF('Datos Vida'!AA449=0,"",'Datos Vida'!AA449)</f>
        <v>1516</v>
      </c>
      <c r="AB17" s="96">
        <f>IF('Datos Vida'!AB449=0,"",'Datos Vida'!AB449)</f>
        <v>33</v>
      </c>
      <c r="AC17" s="96">
        <f>IF('Datos Vida'!AC449=0,"",'Datos Vida'!AC449)</f>
        <v>45</v>
      </c>
      <c r="AD17" s="96">
        <f>IF('Datos Vida'!AD449=0,"",'Datos Vida'!AD449)</f>
        <v>510</v>
      </c>
      <c r="AE17" s="96">
        <f>IF('Datos Vida'!AE449=0,"",'Datos Vida'!AE449)</f>
        <v>1</v>
      </c>
      <c r="AF17" s="96" t="str">
        <f>IF('Datos Vida'!AF449=0,"",'Datos Vida'!AF449)</f>
        <v/>
      </c>
      <c r="AG17" s="96" t="str">
        <f>IF('Datos Vida'!AG449=0,"",'Datos Vida'!AG449)</f>
        <v/>
      </c>
      <c r="AH17" s="96">
        <f>IF('Datos Vida'!AH449=0,"",'Datos Vida'!AH449)</f>
        <v>392</v>
      </c>
      <c r="AI17" s="96" t="str">
        <f>IF('Datos Vida'!AI449=0,"",'Datos Vida'!AI449)</f>
        <v/>
      </c>
      <c r="AJ17" s="96" t="str">
        <f>IF('Datos Vida'!AJ449=0,"",'Datos Vida'!AJ449)</f>
        <v/>
      </c>
      <c r="AK17" s="96" t="str">
        <f>IF('Datos Vida'!AK449=0,"",'Datos Vida'!AK449)</f>
        <v/>
      </c>
      <c r="AL17" s="96" t="str">
        <f>IF('Datos Vida'!AL449=0,"",'Datos Vida'!AL449)</f>
        <v/>
      </c>
      <c r="AM17" s="96" t="str">
        <f>IF('Datos Vida'!AM449=0,"",'Datos Vida'!AM449)</f>
        <v/>
      </c>
      <c r="AN17" s="96" t="str">
        <f>IF('Datos Vida'!AN449=0,"",'Datos Vida'!AN449)</f>
        <v/>
      </c>
      <c r="AO17" s="96" t="str">
        <f>IF('Datos Vida'!AO449=0,"",'Datos Vida'!AO449)</f>
        <v/>
      </c>
      <c r="AP17" s="96" t="str">
        <f>IF('Datos Vida'!AP449=0,"",'Datos Vida'!AP449)</f>
        <v/>
      </c>
      <c r="AQ17" s="96">
        <f>'Datos Vida'!AQ449</f>
        <v>14562</v>
      </c>
      <c r="AR17" s="45"/>
      <c r="AS17" s="36">
        <f>'Datos Vida'!AS449</f>
        <v>15341</v>
      </c>
      <c r="AT17" s="60">
        <f t="shared" si="0"/>
        <v>-5.0778958346913483E-2</v>
      </c>
    </row>
    <row r="18" spans="2:46" x14ac:dyDescent="0.2">
      <c r="B18" s="25" t="str">
        <f>'Datos Vida'!B255</f>
        <v>106. Dotal puro o Capital Diferido</v>
      </c>
      <c r="C18" s="96" t="str">
        <f>IF('Datos Vida'!C450=0,"",'Datos Vida'!C450)</f>
        <v/>
      </c>
      <c r="D18" s="96" t="str">
        <f>IF('Datos Vida'!D450=0,"",'Datos Vida'!D450)</f>
        <v/>
      </c>
      <c r="E18" s="96" t="str">
        <f>IF('Datos Vida'!E450=0,"",'Datos Vida'!E450)</f>
        <v/>
      </c>
      <c r="F18" s="96" t="str">
        <f>IF('Datos Vida'!F450=0,"",'Datos Vida'!F450)</f>
        <v/>
      </c>
      <c r="G18" s="96" t="str">
        <f>IF('Datos Vida'!G450=0,"",'Datos Vida'!G450)</f>
        <v/>
      </c>
      <c r="H18" s="96" t="str">
        <f>IF('Datos Vida'!H450=0,"",'Datos Vida'!H450)</f>
        <v/>
      </c>
      <c r="I18" s="96" t="str">
        <f>IF('Datos Vida'!I450=0,"",'Datos Vida'!I450)</f>
        <v/>
      </c>
      <c r="J18" s="96" t="str">
        <f>IF('Datos Vida'!J450=0,"",'Datos Vida'!J450)</f>
        <v/>
      </c>
      <c r="K18" s="96" t="str">
        <f>IF('Datos Vida'!K450=0,"",'Datos Vida'!K450)</f>
        <v/>
      </c>
      <c r="L18" s="96">
        <f>IF('Datos Vida'!L450=0,"",'Datos Vida'!L450)</f>
        <v>1248</v>
      </c>
      <c r="M18" s="96" t="str">
        <f>IF('Datos Vida'!M450=0,"",'Datos Vida'!M450)</f>
        <v/>
      </c>
      <c r="N18" s="96" t="str">
        <f>IF('Datos Vida'!N450=0,"",'Datos Vida'!N450)</f>
        <v/>
      </c>
      <c r="O18" s="96" t="str">
        <f>IF('Datos Vida'!O450=0,"",'Datos Vida'!O450)</f>
        <v/>
      </c>
      <c r="P18" s="96" t="str">
        <f>IF('Datos Vida'!P450=0,"",'Datos Vida'!P450)</f>
        <v/>
      </c>
      <c r="Q18" s="96" t="str">
        <f>IF('Datos Vida'!Q450=0,"",'Datos Vida'!Q450)</f>
        <v/>
      </c>
      <c r="R18" s="96" t="str">
        <f>IF('Datos Vida'!R450=0,"",'Datos Vida'!R450)</f>
        <v/>
      </c>
      <c r="S18" s="96" t="str">
        <f>IF('Datos Vida'!S450=0,"",'Datos Vida'!S450)</f>
        <v/>
      </c>
      <c r="T18" s="96" t="str">
        <f>IF('Datos Vida'!T450=0,"",'Datos Vida'!T450)</f>
        <v/>
      </c>
      <c r="U18" s="96" t="str">
        <f>IF('Datos Vida'!U450=0,"",'Datos Vida'!U450)</f>
        <v/>
      </c>
      <c r="V18" s="96" t="str">
        <f>IF('Datos Vida'!V450=0,"",'Datos Vida'!V450)</f>
        <v/>
      </c>
      <c r="W18" s="96" t="str">
        <f>IF('Datos Vida'!W450=0,"",'Datos Vida'!W450)</f>
        <v/>
      </c>
      <c r="X18" s="96" t="str">
        <f>IF('Datos Vida'!X450=0,"",'Datos Vida'!X450)</f>
        <v/>
      </c>
      <c r="Y18" s="96" t="str">
        <f>IF('Datos Vida'!Y450=0,"",'Datos Vida'!Y450)</f>
        <v/>
      </c>
      <c r="Z18" s="96" t="str">
        <f>IF('Datos Vida'!Z450=0,"",'Datos Vida'!Z450)</f>
        <v/>
      </c>
      <c r="AA18" s="96" t="str">
        <f>IF('Datos Vida'!AA450=0,"",'Datos Vida'!AA450)</f>
        <v/>
      </c>
      <c r="AB18" s="96" t="str">
        <f>IF('Datos Vida'!AB450=0,"",'Datos Vida'!AB450)</f>
        <v/>
      </c>
      <c r="AC18" s="96" t="str">
        <f>IF('Datos Vida'!AC450=0,"",'Datos Vida'!AC450)</f>
        <v/>
      </c>
      <c r="AD18" s="96" t="str">
        <f>IF('Datos Vida'!AD450=0,"",'Datos Vida'!AD450)</f>
        <v/>
      </c>
      <c r="AE18" s="96" t="str">
        <f>IF('Datos Vida'!AE450=0,"",'Datos Vida'!AE450)</f>
        <v/>
      </c>
      <c r="AF18" s="96" t="str">
        <f>IF('Datos Vida'!AF450=0,"",'Datos Vida'!AF450)</f>
        <v/>
      </c>
      <c r="AG18" s="96" t="str">
        <f>IF('Datos Vida'!AG450=0,"",'Datos Vida'!AG450)</f>
        <v/>
      </c>
      <c r="AH18" s="96" t="str">
        <f>IF('Datos Vida'!AH450=0,"",'Datos Vida'!AH450)</f>
        <v/>
      </c>
      <c r="AI18" s="96" t="str">
        <f>IF('Datos Vida'!AI450=0,"",'Datos Vida'!AI450)</f>
        <v/>
      </c>
      <c r="AJ18" s="96" t="str">
        <f>IF('Datos Vida'!AJ450=0,"",'Datos Vida'!AJ450)</f>
        <v/>
      </c>
      <c r="AK18" s="96" t="str">
        <f>IF('Datos Vida'!AK450=0,"",'Datos Vida'!AK450)</f>
        <v/>
      </c>
      <c r="AL18" s="96" t="str">
        <f>IF('Datos Vida'!AL450=0,"",'Datos Vida'!AL450)</f>
        <v/>
      </c>
      <c r="AM18" s="96" t="str">
        <f>IF('Datos Vida'!AM450=0,"",'Datos Vida'!AM450)</f>
        <v/>
      </c>
      <c r="AN18" s="96" t="str">
        <f>IF('Datos Vida'!AN450=0,"",'Datos Vida'!AN450)</f>
        <v/>
      </c>
      <c r="AO18" s="96" t="str">
        <f>IF('Datos Vida'!AO450=0,"",'Datos Vida'!AO450)</f>
        <v/>
      </c>
      <c r="AP18" s="96" t="str">
        <f>IF('Datos Vida'!AP450=0,"",'Datos Vida'!AP450)</f>
        <v/>
      </c>
      <c r="AQ18" s="96">
        <f>'Datos Vida'!AQ450</f>
        <v>1248</v>
      </c>
      <c r="AR18" s="45"/>
      <c r="AS18" s="36">
        <f>'Datos Vida'!AS450</f>
        <v>1299</v>
      </c>
      <c r="AT18" s="60">
        <f t="shared" si="0"/>
        <v>-3.9260969976905313E-2</v>
      </c>
    </row>
    <row r="19" spans="2:46" x14ac:dyDescent="0.2">
      <c r="B19" s="25" t="str">
        <f>'Datos Vida'!B256</f>
        <v>107. Protección Familiar</v>
      </c>
      <c r="C19" s="96" t="str">
        <f>IF('Datos Vida'!C451=0,"",'Datos Vida'!C451)</f>
        <v/>
      </c>
      <c r="D19" s="96" t="str">
        <f>IF('Datos Vida'!D451=0,"",'Datos Vida'!D451)</f>
        <v/>
      </c>
      <c r="E19" s="96" t="str">
        <f>IF('Datos Vida'!E451=0,"",'Datos Vida'!E451)</f>
        <v/>
      </c>
      <c r="F19" s="96" t="str">
        <f>IF('Datos Vida'!F451=0,"",'Datos Vida'!F451)</f>
        <v/>
      </c>
      <c r="G19" s="96" t="str">
        <f>IF('Datos Vida'!G451=0,"",'Datos Vida'!G451)</f>
        <v/>
      </c>
      <c r="H19" s="96" t="str">
        <f>IF('Datos Vida'!H451=0,"",'Datos Vida'!H451)</f>
        <v/>
      </c>
      <c r="I19" s="96" t="str">
        <f>IF('Datos Vida'!I451=0,"",'Datos Vida'!I451)</f>
        <v/>
      </c>
      <c r="J19" s="96" t="str">
        <f>IF('Datos Vida'!J451=0,"",'Datos Vida'!J451)</f>
        <v/>
      </c>
      <c r="K19" s="96" t="str">
        <f>IF('Datos Vida'!K451=0,"",'Datos Vida'!K451)</f>
        <v/>
      </c>
      <c r="L19" s="96">
        <f>IF('Datos Vida'!L451=0,"",'Datos Vida'!L451)</f>
        <v>257332</v>
      </c>
      <c r="M19" s="96" t="str">
        <f>IF('Datos Vida'!M451=0,"",'Datos Vida'!M451)</f>
        <v/>
      </c>
      <c r="N19" s="96" t="str">
        <f>IF('Datos Vida'!N451=0,"",'Datos Vida'!N451)</f>
        <v/>
      </c>
      <c r="O19" s="96" t="str">
        <f>IF('Datos Vida'!O451=0,"",'Datos Vida'!O451)</f>
        <v/>
      </c>
      <c r="P19" s="96" t="str">
        <f>IF('Datos Vida'!P451=0,"",'Datos Vida'!P451)</f>
        <v/>
      </c>
      <c r="Q19" s="96" t="str">
        <f>IF('Datos Vida'!Q451=0,"",'Datos Vida'!Q451)</f>
        <v/>
      </c>
      <c r="R19" s="96">
        <f>IF('Datos Vida'!R451=0,"",'Datos Vida'!R451)</f>
        <v>1748</v>
      </c>
      <c r="S19" s="96" t="str">
        <f>IF('Datos Vida'!S451=0,"",'Datos Vida'!S451)</f>
        <v/>
      </c>
      <c r="T19" s="96" t="str">
        <f>IF('Datos Vida'!T451=0,"",'Datos Vida'!T451)</f>
        <v/>
      </c>
      <c r="U19" s="96" t="str">
        <f>IF('Datos Vida'!U451=0,"",'Datos Vida'!U451)</f>
        <v/>
      </c>
      <c r="V19" s="96" t="str">
        <f>IF('Datos Vida'!V451=0,"",'Datos Vida'!V451)</f>
        <v/>
      </c>
      <c r="W19" s="96" t="str">
        <f>IF('Datos Vida'!W451=0,"",'Datos Vida'!W451)</f>
        <v/>
      </c>
      <c r="X19" s="96">
        <f>IF('Datos Vida'!X451=0,"",'Datos Vida'!X451)</f>
        <v>159</v>
      </c>
      <c r="Y19" s="96">
        <f>IF('Datos Vida'!Y451=0,"",'Datos Vida'!Y451)</f>
        <v>3</v>
      </c>
      <c r="Z19" s="96">
        <f>IF('Datos Vida'!Z451=0,"",'Datos Vida'!Z451)</f>
        <v>6</v>
      </c>
      <c r="AA19" s="96">
        <f>IF('Datos Vida'!AA451=0,"",'Datos Vida'!AA451)</f>
        <v>80303</v>
      </c>
      <c r="AB19" s="96" t="str">
        <f>IF('Datos Vida'!AB451=0,"",'Datos Vida'!AB451)</f>
        <v/>
      </c>
      <c r="AC19" s="96">
        <f>IF('Datos Vida'!AC451=0,"",'Datos Vida'!AC451)</f>
        <v>2</v>
      </c>
      <c r="AD19" s="96">
        <f>IF('Datos Vida'!AD451=0,"",'Datos Vida'!AD451)</f>
        <v>2</v>
      </c>
      <c r="AE19" s="96">
        <f>IF('Datos Vida'!AE451=0,"",'Datos Vida'!AE451)</f>
        <v>84</v>
      </c>
      <c r="AF19" s="96" t="str">
        <f>IF('Datos Vida'!AF451=0,"",'Datos Vida'!AF451)</f>
        <v/>
      </c>
      <c r="AG19" s="96" t="str">
        <f>IF('Datos Vida'!AG451=0,"",'Datos Vida'!AG451)</f>
        <v/>
      </c>
      <c r="AH19" s="96">
        <f>IF('Datos Vida'!AH451=0,"",'Datos Vida'!AH451)</f>
        <v>57568</v>
      </c>
      <c r="AI19" s="96" t="str">
        <f>IF('Datos Vida'!AI451=0,"",'Datos Vida'!AI451)</f>
        <v/>
      </c>
      <c r="AJ19" s="96" t="str">
        <f>IF('Datos Vida'!AJ451=0,"",'Datos Vida'!AJ451)</f>
        <v/>
      </c>
      <c r="AK19" s="96" t="str">
        <f>IF('Datos Vida'!AK451=0,"",'Datos Vida'!AK451)</f>
        <v/>
      </c>
      <c r="AL19" s="96" t="str">
        <f>IF('Datos Vida'!AL451=0,"",'Datos Vida'!AL451)</f>
        <v/>
      </c>
      <c r="AM19" s="96" t="str">
        <f>IF('Datos Vida'!AM451=0,"",'Datos Vida'!AM451)</f>
        <v/>
      </c>
      <c r="AN19" s="96" t="str">
        <f>IF('Datos Vida'!AN451=0,"",'Datos Vida'!AN451)</f>
        <v/>
      </c>
      <c r="AO19" s="96" t="str">
        <f>IF('Datos Vida'!AO451=0,"",'Datos Vida'!AO451)</f>
        <v/>
      </c>
      <c r="AP19" s="96" t="str">
        <f>IF('Datos Vida'!AP451=0,"",'Datos Vida'!AP451)</f>
        <v/>
      </c>
      <c r="AQ19" s="96">
        <f>'Datos Vida'!AQ451</f>
        <v>397207</v>
      </c>
      <c r="AR19" s="45"/>
      <c r="AS19" s="36">
        <f>'Datos Vida'!AS451</f>
        <v>398513</v>
      </c>
      <c r="AT19" s="60">
        <f t="shared" si="0"/>
        <v>-3.2771829275330955E-3</v>
      </c>
    </row>
    <row r="20" spans="2:46" x14ac:dyDescent="0.2">
      <c r="B20" s="25" t="str">
        <f>'Datos Vida'!B257</f>
        <v>108. Incapacidad o Invalidez</v>
      </c>
      <c r="C20" s="96" t="str">
        <f>IF('Datos Vida'!C452=0,"",'Datos Vida'!C452)</f>
        <v/>
      </c>
      <c r="D20" s="96" t="str">
        <f>IF('Datos Vida'!D452=0,"",'Datos Vida'!D452)</f>
        <v/>
      </c>
      <c r="E20" s="96" t="str">
        <f>IF('Datos Vida'!E452=0,"",'Datos Vida'!E452)</f>
        <v/>
      </c>
      <c r="F20" s="96">
        <f>IF('Datos Vida'!F452=0,"",'Datos Vida'!F452)</f>
        <v>10</v>
      </c>
      <c r="G20" s="96">
        <f>IF('Datos Vida'!G452=0,"",'Datos Vida'!G452)</f>
        <v>4510</v>
      </c>
      <c r="H20" s="96">
        <f>IF('Datos Vida'!H452=0,"",'Datos Vida'!H452)</f>
        <v>12039</v>
      </c>
      <c r="I20" s="96" t="str">
        <f>IF('Datos Vida'!I452=0,"",'Datos Vida'!I452)</f>
        <v/>
      </c>
      <c r="J20" s="96" t="str">
        <f>IF('Datos Vida'!J452=0,"",'Datos Vida'!J452)</f>
        <v/>
      </c>
      <c r="K20" s="96" t="str">
        <f>IF('Datos Vida'!K452=0,"",'Datos Vida'!K452)</f>
        <v/>
      </c>
      <c r="L20" s="96" t="str">
        <f>IF('Datos Vida'!L452=0,"",'Datos Vida'!L452)</f>
        <v/>
      </c>
      <c r="M20" s="96" t="str">
        <f>IF('Datos Vida'!M452=0,"",'Datos Vida'!M452)</f>
        <v/>
      </c>
      <c r="N20" s="96" t="str">
        <f>IF('Datos Vida'!N452=0,"",'Datos Vida'!N452)</f>
        <v/>
      </c>
      <c r="O20" s="96">
        <f>IF('Datos Vida'!O452=0,"",'Datos Vida'!O452)</f>
        <v>44</v>
      </c>
      <c r="P20" s="96">
        <f>IF('Datos Vida'!P452=0,"",'Datos Vida'!P452)</f>
        <v>2025</v>
      </c>
      <c r="Q20" s="96">
        <f>IF('Datos Vida'!Q452=0,"",'Datos Vida'!Q452)</f>
        <v>7486</v>
      </c>
      <c r="R20" s="96">
        <f>IF('Datos Vida'!R452=0,"",'Datos Vida'!R452)</f>
        <v>25209</v>
      </c>
      <c r="S20" s="96" t="str">
        <f>IF('Datos Vida'!S452=0,"",'Datos Vida'!S452)</f>
        <v/>
      </c>
      <c r="T20" s="96">
        <f>IF('Datos Vida'!T452=0,"",'Datos Vida'!T452)</f>
        <v>17</v>
      </c>
      <c r="U20" s="96">
        <f>IF('Datos Vida'!U452=0,"",'Datos Vida'!U452)</f>
        <v>1711</v>
      </c>
      <c r="V20" s="96" t="str">
        <f>IF('Datos Vida'!V452=0,"",'Datos Vida'!V452)</f>
        <v/>
      </c>
      <c r="W20" s="96" t="str">
        <f>IF('Datos Vida'!W452=0,"",'Datos Vida'!W452)</f>
        <v/>
      </c>
      <c r="X20" s="96" t="str">
        <f>IF('Datos Vida'!X452=0,"",'Datos Vida'!X452)</f>
        <v/>
      </c>
      <c r="Y20" s="96" t="str">
        <f>IF('Datos Vida'!Y452=0,"",'Datos Vida'!Y452)</f>
        <v/>
      </c>
      <c r="Z20" s="96">
        <f>IF('Datos Vida'!Z452=0,"",'Datos Vida'!Z452)</f>
        <v>70709</v>
      </c>
      <c r="AA20" s="96" t="str">
        <f>IF('Datos Vida'!AA452=0,"",'Datos Vida'!AA452)</f>
        <v/>
      </c>
      <c r="AB20" s="96" t="str">
        <f>IF('Datos Vida'!AB452=0,"",'Datos Vida'!AB452)</f>
        <v/>
      </c>
      <c r="AC20" s="96">
        <f>IF('Datos Vida'!AC452=0,"",'Datos Vida'!AC452)</f>
        <v>6150</v>
      </c>
      <c r="AD20" s="96">
        <f>IF('Datos Vida'!AD452=0,"",'Datos Vida'!AD452)</f>
        <v>5520</v>
      </c>
      <c r="AE20" s="96" t="str">
        <f>IF('Datos Vida'!AE452=0,"",'Datos Vida'!AE452)</f>
        <v/>
      </c>
      <c r="AF20" s="96" t="str">
        <f>IF('Datos Vida'!AF452=0,"",'Datos Vida'!AF452)</f>
        <v/>
      </c>
      <c r="AG20" s="96">
        <f>IF('Datos Vida'!AG452=0,"",'Datos Vida'!AG452)</f>
        <v>3519</v>
      </c>
      <c r="AH20" s="96">
        <f>IF('Datos Vida'!AH452=0,"",'Datos Vida'!AH452)</f>
        <v>35641</v>
      </c>
      <c r="AI20" s="96" t="str">
        <f>IF('Datos Vida'!AI452=0,"",'Datos Vida'!AI452)</f>
        <v/>
      </c>
      <c r="AJ20" s="96">
        <f>IF('Datos Vida'!AJ452=0,"",'Datos Vida'!AJ452)</f>
        <v>347</v>
      </c>
      <c r="AK20" s="96" t="str">
        <f>IF('Datos Vida'!AK452=0,"",'Datos Vida'!AK452)</f>
        <v/>
      </c>
      <c r="AL20" s="96" t="str">
        <f>IF('Datos Vida'!AL452=0,"",'Datos Vida'!AL452)</f>
        <v/>
      </c>
      <c r="AM20" s="96" t="str">
        <f>IF('Datos Vida'!AM452=0,"",'Datos Vida'!AM452)</f>
        <v/>
      </c>
      <c r="AN20" s="96" t="str">
        <f>IF('Datos Vida'!AN452=0,"",'Datos Vida'!AN452)</f>
        <v/>
      </c>
      <c r="AO20" s="96" t="str">
        <f>IF('Datos Vida'!AO452=0,"",'Datos Vida'!AO452)</f>
        <v/>
      </c>
      <c r="AP20" s="96" t="str">
        <f>IF('Datos Vida'!AP452=0,"",'Datos Vida'!AP452)</f>
        <v/>
      </c>
      <c r="AQ20" s="96">
        <f>'Datos Vida'!AQ452</f>
        <v>174937</v>
      </c>
      <c r="AR20" s="45"/>
      <c r="AS20" s="36">
        <f>'Datos Vida'!AS452</f>
        <v>177439</v>
      </c>
      <c r="AT20" s="60">
        <f t="shared" si="0"/>
        <v>-1.410062049493066E-2</v>
      </c>
    </row>
    <row r="21" spans="2:46" x14ac:dyDescent="0.2">
      <c r="B21" s="25" t="str">
        <f>'Datos Vida'!B258</f>
        <v>109. Salud</v>
      </c>
      <c r="C21" s="96" t="str">
        <f>IF('Datos Vida'!C453=0,"",'Datos Vida'!C453)</f>
        <v/>
      </c>
      <c r="D21" s="96">
        <f>IF('Datos Vida'!D453=0,"",'Datos Vida'!D453)</f>
        <v>15941</v>
      </c>
      <c r="E21" s="96" t="str">
        <f>IF('Datos Vida'!E453=0,"",'Datos Vida'!E453)</f>
        <v/>
      </c>
      <c r="F21" s="96">
        <f>IF('Datos Vida'!F453=0,"",'Datos Vida'!F453)</f>
        <v>1223</v>
      </c>
      <c r="G21" s="96">
        <f>IF('Datos Vida'!G453=0,"",'Datos Vida'!G453)</f>
        <v>2247</v>
      </c>
      <c r="H21" s="96" t="str">
        <f>IF('Datos Vida'!H453=0,"",'Datos Vida'!H453)</f>
        <v/>
      </c>
      <c r="I21" s="96">
        <f>IF('Datos Vida'!I453=0,"",'Datos Vida'!I453)</f>
        <v>1598</v>
      </c>
      <c r="J21" s="96">
        <f>IF('Datos Vida'!J453=0,"",'Datos Vida'!J453)</f>
        <v>43</v>
      </c>
      <c r="K21" s="96" t="str">
        <f>IF('Datos Vida'!K453=0,"",'Datos Vida'!K453)</f>
        <v/>
      </c>
      <c r="L21" s="96">
        <f>IF('Datos Vida'!L453=0,"",'Datos Vida'!L453)</f>
        <v>129</v>
      </c>
      <c r="M21" s="96" t="str">
        <f>IF('Datos Vida'!M453=0,"",'Datos Vida'!M453)</f>
        <v/>
      </c>
      <c r="N21" s="96">
        <f>IF('Datos Vida'!N453=0,"",'Datos Vida'!N453)</f>
        <v>52795</v>
      </c>
      <c r="O21" s="96" t="str">
        <f>IF('Datos Vida'!O453=0,"",'Datos Vida'!O453)</f>
        <v/>
      </c>
      <c r="P21" s="96">
        <f>IF('Datos Vida'!P453=0,"",'Datos Vida'!P453)</f>
        <v>8264</v>
      </c>
      <c r="Q21" s="96">
        <f>IF('Datos Vida'!Q453=0,"",'Datos Vida'!Q453)</f>
        <v>9523</v>
      </c>
      <c r="R21" s="96">
        <f>IF('Datos Vida'!R453=0,"",'Datos Vida'!R453)</f>
        <v>38472</v>
      </c>
      <c r="S21" s="96" t="str">
        <f>IF('Datos Vida'!S453=0,"",'Datos Vida'!S453)</f>
        <v/>
      </c>
      <c r="T21" s="96">
        <f>IF('Datos Vida'!T453=0,"",'Datos Vida'!T453)</f>
        <v>3</v>
      </c>
      <c r="U21" s="96">
        <f>IF('Datos Vida'!U453=0,"",'Datos Vida'!U453)</f>
        <v>2908</v>
      </c>
      <c r="V21" s="96" t="str">
        <f>IF('Datos Vida'!V453=0,"",'Datos Vida'!V453)</f>
        <v/>
      </c>
      <c r="W21" s="96" t="str">
        <f>IF('Datos Vida'!W453=0,"",'Datos Vida'!W453)</f>
        <v/>
      </c>
      <c r="X21" s="96">
        <f>IF('Datos Vida'!X453=0,"",'Datos Vida'!X453)</f>
        <v>3295</v>
      </c>
      <c r="Y21" s="96" t="str">
        <f>IF('Datos Vida'!Y453=0,"",'Datos Vida'!Y453)</f>
        <v/>
      </c>
      <c r="Z21" s="96">
        <f>IF('Datos Vida'!Z453=0,"",'Datos Vida'!Z453)</f>
        <v>90701</v>
      </c>
      <c r="AA21" s="96">
        <f>IF('Datos Vida'!AA453=0,"",'Datos Vida'!AA453)</f>
        <v>5927</v>
      </c>
      <c r="AB21" s="96">
        <f>IF('Datos Vida'!AB453=0,"",'Datos Vida'!AB453)</f>
        <v>38</v>
      </c>
      <c r="AC21" s="96">
        <f>IF('Datos Vida'!AC453=0,"",'Datos Vida'!AC453)</f>
        <v>314</v>
      </c>
      <c r="AD21" s="96" t="str">
        <f>IF('Datos Vida'!AD453=0,"",'Datos Vida'!AD453)</f>
        <v/>
      </c>
      <c r="AE21" s="96" t="str">
        <f>IF('Datos Vida'!AE453=0,"",'Datos Vida'!AE453)</f>
        <v/>
      </c>
      <c r="AF21" s="96" t="str">
        <f>IF('Datos Vida'!AF453=0,"",'Datos Vida'!AF453)</f>
        <v/>
      </c>
      <c r="AG21" s="96">
        <f>IF('Datos Vida'!AG453=0,"",'Datos Vida'!AG453)</f>
        <v>715</v>
      </c>
      <c r="AH21" s="96">
        <f>IF('Datos Vida'!AH453=0,"",'Datos Vida'!AH453)</f>
        <v>65850</v>
      </c>
      <c r="AI21" s="96">
        <f>IF('Datos Vida'!AI453=0,"",'Datos Vida'!AI453)</f>
        <v>14813</v>
      </c>
      <c r="AJ21" s="96">
        <f>IF('Datos Vida'!AJ453=0,"",'Datos Vida'!AJ453)</f>
        <v>553</v>
      </c>
      <c r="AK21" s="96" t="str">
        <f>IF('Datos Vida'!AK453=0,"",'Datos Vida'!AK453)</f>
        <v/>
      </c>
      <c r="AL21" s="96" t="str">
        <f>IF('Datos Vida'!AL453=0,"",'Datos Vida'!AL453)</f>
        <v/>
      </c>
      <c r="AM21" s="96" t="str">
        <f>IF('Datos Vida'!AM453=0,"",'Datos Vida'!AM453)</f>
        <v/>
      </c>
      <c r="AN21" s="96" t="str">
        <f>IF('Datos Vida'!AN453=0,"",'Datos Vida'!AN453)</f>
        <v/>
      </c>
      <c r="AO21" s="96" t="str">
        <f>IF('Datos Vida'!AO453=0,"",'Datos Vida'!AO453)</f>
        <v/>
      </c>
      <c r="AP21" s="96" t="str">
        <f>IF('Datos Vida'!AP453=0,"",'Datos Vida'!AP453)</f>
        <v/>
      </c>
      <c r="AQ21" s="96">
        <f>'Datos Vida'!AQ453</f>
        <v>315352</v>
      </c>
      <c r="AR21" s="45"/>
      <c r="AS21" s="36">
        <f>'Datos Vida'!AS453</f>
        <v>329319</v>
      </c>
      <c r="AT21" s="60">
        <f t="shared" si="0"/>
        <v>-4.2411764884504044E-2</v>
      </c>
    </row>
    <row r="22" spans="2:46" x14ac:dyDescent="0.2">
      <c r="B22" s="25" t="str">
        <f>'Datos Vida'!B259</f>
        <v>110. Accidentes Personales</v>
      </c>
      <c r="C22" s="96" t="str">
        <f>IF('Datos Vida'!C454=0,"",'Datos Vida'!C454)</f>
        <v/>
      </c>
      <c r="D22" s="96" t="str">
        <f>IF('Datos Vida'!D454=0,"",'Datos Vida'!D454)</f>
        <v/>
      </c>
      <c r="E22" s="96" t="str">
        <f>IF('Datos Vida'!E454=0,"",'Datos Vida'!E454)</f>
        <v/>
      </c>
      <c r="F22" s="96">
        <f>IF('Datos Vida'!F454=0,"",'Datos Vida'!F454)</f>
        <v>2012</v>
      </c>
      <c r="G22" s="96">
        <f>IF('Datos Vida'!G454=0,"",'Datos Vida'!G454)</f>
        <v>8195</v>
      </c>
      <c r="H22" s="96" t="str">
        <f>IF('Datos Vida'!H454=0,"",'Datos Vida'!H454)</f>
        <v/>
      </c>
      <c r="I22" s="96" t="str">
        <f>IF('Datos Vida'!I454=0,"",'Datos Vida'!I454)</f>
        <v/>
      </c>
      <c r="J22" s="96">
        <f>IF('Datos Vida'!J454=0,"",'Datos Vida'!J454)</f>
        <v>35</v>
      </c>
      <c r="K22" s="96" t="str">
        <f>IF('Datos Vida'!K454=0,"",'Datos Vida'!K454)</f>
        <v/>
      </c>
      <c r="L22" s="96">
        <f>IF('Datos Vida'!L454=0,"",'Datos Vida'!L454)</f>
        <v>312</v>
      </c>
      <c r="M22" s="96" t="str">
        <f>IF('Datos Vida'!M454=0,"",'Datos Vida'!M454)</f>
        <v/>
      </c>
      <c r="N22" s="96">
        <f>IF('Datos Vida'!N454=0,"",'Datos Vida'!N454)</f>
        <v>6515</v>
      </c>
      <c r="O22" s="96">
        <f>IF('Datos Vida'!O454=0,"",'Datos Vida'!O454)</f>
        <v>103</v>
      </c>
      <c r="P22" s="96">
        <f>IF('Datos Vida'!P454=0,"",'Datos Vida'!P454)</f>
        <v>3061</v>
      </c>
      <c r="Q22" s="96">
        <f>IF('Datos Vida'!Q454=0,"",'Datos Vida'!Q454)</f>
        <v>7038</v>
      </c>
      <c r="R22" s="96">
        <f>IF('Datos Vida'!R454=0,"",'Datos Vida'!R454)</f>
        <v>38830</v>
      </c>
      <c r="S22" s="96" t="str">
        <f>IF('Datos Vida'!S454=0,"",'Datos Vida'!S454)</f>
        <v/>
      </c>
      <c r="T22" s="96">
        <f>IF('Datos Vida'!T454=0,"",'Datos Vida'!T454)</f>
        <v>18</v>
      </c>
      <c r="U22" s="96">
        <f>IF('Datos Vida'!U454=0,"",'Datos Vida'!U454)</f>
        <v>2232</v>
      </c>
      <c r="V22" s="96" t="str">
        <f>IF('Datos Vida'!V454=0,"",'Datos Vida'!V454)</f>
        <v/>
      </c>
      <c r="W22" s="96" t="str">
        <f>IF('Datos Vida'!W454=0,"",'Datos Vida'!W454)</f>
        <v/>
      </c>
      <c r="X22" s="96" t="str">
        <f>IF('Datos Vida'!X454=0,"",'Datos Vida'!X454)</f>
        <v/>
      </c>
      <c r="Y22" s="96">
        <f>IF('Datos Vida'!Y454=0,"",'Datos Vida'!Y454)</f>
        <v>23561</v>
      </c>
      <c r="Z22" s="96">
        <f>IF('Datos Vida'!Z454=0,"",'Datos Vida'!Z454)</f>
        <v>57996</v>
      </c>
      <c r="AA22" s="96">
        <f>IF('Datos Vida'!AA454=0,"",'Datos Vida'!AA454)</f>
        <v>86877</v>
      </c>
      <c r="AB22" s="96">
        <f>IF('Datos Vida'!AB454=0,"",'Datos Vida'!AB454)</f>
        <v>16</v>
      </c>
      <c r="AC22" s="96">
        <f>IF('Datos Vida'!AC454=0,"",'Datos Vida'!AC454)</f>
        <v>4085</v>
      </c>
      <c r="AD22" s="96">
        <f>IF('Datos Vida'!AD454=0,"",'Datos Vida'!AD454)</f>
        <v>3225</v>
      </c>
      <c r="AE22" s="96" t="str">
        <f>IF('Datos Vida'!AE454=0,"",'Datos Vida'!AE454)</f>
        <v/>
      </c>
      <c r="AF22" s="96" t="str">
        <f>IF('Datos Vida'!AF454=0,"",'Datos Vida'!AF454)</f>
        <v/>
      </c>
      <c r="AG22" s="96">
        <f>IF('Datos Vida'!AG454=0,"",'Datos Vida'!AG454)</f>
        <v>8021.0000000000009</v>
      </c>
      <c r="AH22" s="96">
        <f>IF('Datos Vida'!AH454=0,"",'Datos Vida'!AH454)</f>
        <v>49915</v>
      </c>
      <c r="AI22" s="96">
        <f>IF('Datos Vida'!AI454=0,"",'Datos Vida'!AI454)</f>
        <v>268</v>
      </c>
      <c r="AJ22" s="96">
        <f>IF('Datos Vida'!AJ454=0,"",'Datos Vida'!AJ454)</f>
        <v>279</v>
      </c>
      <c r="AK22" s="96" t="str">
        <f>IF('Datos Vida'!AK454=0,"",'Datos Vida'!AK454)</f>
        <v/>
      </c>
      <c r="AL22" s="96" t="str">
        <f>IF('Datos Vida'!AL454=0,"",'Datos Vida'!AL454)</f>
        <v/>
      </c>
      <c r="AM22" s="96" t="str">
        <f>IF('Datos Vida'!AM454=0,"",'Datos Vida'!AM454)</f>
        <v/>
      </c>
      <c r="AN22" s="96" t="str">
        <f>IF('Datos Vida'!AN454=0,"",'Datos Vida'!AN454)</f>
        <v/>
      </c>
      <c r="AO22" s="96" t="str">
        <f>IF('Datos Vida'!AO454=0,"",'Datos Vida'!AO454)</f>
        <v/>
      </c>
      <c r="AP22" s="96" t="str">
        <f>IF('Datos Vida'!AP454=0,"",'Datos Vida'!AP454)</f>
        <v/>
      </c>
      <c r="AQ22" s="96">
        <f>'Datos Vida'!AQ454</f>
        <v>302594</v>
      </c>
      <c r="AR22" s="45"/>
      <c r="AS22" s="36">
        <f>'Datos Vida'!AS454</f>
        <v>313706</v>
      </c>
      <c r="AT22" s="60">
        <f t="shared" si="0"/>
        <v>-3.5421700573148085E-2</v>
      </c>
    </row>
    <row r="23" spans="2:46" x14ac:dyDescent="0.2">
      <c r="B23" s="25" t="str">
        <f>'Datos Vida'!B260</f>
        <v>111. Asistencia</v>
      </c>
      <c r="C23" s="96" t="str">
        <f>IF('Datos Vida'!C455=0,"",'Datos Vida'!C455)</f>
        <v/>
      </c>
      <c r="D23" s="96" t="str">
        <f>IF('Datos Vida'!D455=0,"",'Datos Vida'!D455)</f>
        <v/>
      </c>
      <c r="E23" s="96" t="str">
        <f>IF('Datos Vida'!E455=0,"",'Datos Vida'!E455)</f>
        <v/>
      </c>
      <c r="F23" s="96">
        <f>IF('Datos Vida'!F455=0,"",'Datos Vida'!F455)</f>
        <v>36</v>
      </c>
      <c r="G23" s="96" t="str">
        <f>IF('Datos Vida'!G455=0,"",'Datos Vida'!G455)</f>
        <v/>
      </c>
      <c r="H23" s="96" t="str">
        <f>IF('Datos Vida'!H455=0,"",'Datos Vida'!H455)</f>
        <v/>
      </c>
      <c r="I23" s="96" t="str">
        <f>IF('Datos Vida'!I455=0,"",'Datos Vida'!I455)</f>
        <v/>
      </c>
      <c r="J23" s="96" t="str">
        <f>IF('Datos Vida'!J455=0,"",'Datos Vida'!J455)</f>
        <v/>
      </c>
      <c r="K23" s="96" t="str">
        <f>IF('Datos Vida'!K455=0,"",'Datos Vida'!K455)</f>
        <v/>
      </c>
      <c r="L23" s="96" t="str">
        <f>IF('Datos Vida'!L455=0,"",'Datos Vida'!L455)</f>
        <v/>
      </c>
      <c r="M23" s="96" t="str">
        <f>IF('Datos Vida'!M455=0,"",'Datos Vida'!M455)</f>
        <v/>
      </c>
      <c r="N23" s="96" t="str">
        <f>IF('Datos Vida'!N455=0,"",'Datos Vida'!N455)</f>
        <v/>
      </c>
      <c r="O23" s="96" t="str">
        <f>IF('Datos Vida'!O455=0,"",'Datos Vida'!O455)</f>
        <v/>
      </c>
      <c r="P23" s="96">
        <f>IF('Datos Vida'!P455=0,"",'Datos Vida'!P455)</f>
        <v>257</v>
      </c>
      <c r="Q23" s="96">
        <f>IF('Datos Vida'!Q455=0,"",'Datos Vida'!Q455)</f>
        <v>537</v>
      </c>
      <c r="R23" s="96" t="str">
        <f>IF('Datos Vida'!R455=0,"",'Datos Vida'!R455)</f>
        <v/>
      </c>
      <c r="S23" s="96" t="str">
        <f>IF('Datos Vida'!S455=0,"",'Datos Vida'!S455)</f>
        <v/>
      </c>
      <c r="T23" s="96" t="str">
        <f>IF('Datos Vida'!T455=0,"",'Datos Vida'!T455)</f>
        <v/>
      </c>
      <c r="U23" s="96" t="str">
        <f>IF('Datos Vida'!U455=0,"",'Datos Vida'!U455)</f>
        <v/>
      </c>
      <c r="V23" s="96" t="str">
        <f>IF('Datos Vida'!V455=0,"",'Datos Vida'!V455)</f>
        <v/>
      </c>
      <c r="W23" s="96" t="str">
        <f>IF('Datos Vida'!W455=0,"",'Datos Vida'!W455)</f>
        <v/>
      </c>
      <c r="X23" s="96" t="str">
        <f>IF('Datos Vida'!X455=0,"",'Datos Vida'!X455)</f>
        <v/>
      </c>
      <c r="Y23" s="96" t="str">
        <f>IF('Datos Vida'!Y455=0,"",'Datos Vida'!Y455)</f>
        <v/>
      </c>
      <c r="Z23" s="96" t="str">
        <f>IF('Datos Vida'!Z455=0,"",'Datos Vida'!Z455)</f>
        <v/>
      </c>
      <c r="AA23" s="96" t="str">
        <f>IF('Datos Vida'!AA455=0,"",'Datos Vida'!AA455)</f>
        <v/>
      </c>
      <c r="AB23" s="96" t="str">
        <f>IF('Datos Vida'!AB455=0,"",'Datos Vida'!AB455)</f>
        <v/>
      </c>
      <c r="AC23" s="96" t="str">
        <f>IF('Datos Vida'!AC455=0,"",'Datos Vida'!AC455)</f>
        <v/>
      </c>
      <c r="AD23" s="96" t="str">
        <f>IF('Datos Vida'!AD455=0,"",'Datos Vida'!AD455)</f>
        <v/>
      </c>
      <c r="AE23" s="96" t="str">
        <f>IF('Datos Vida'!AE455=0,"",'Datos Vida'!AE455)</f>
        <v/>
      </c>
      <c r="AF23" s="96" t="str">
        <f>IF('Datos Vida'!AF455=0,"",'Datos Vida'!AF455)</f>
        <v/>
      </c>
      <c r="AG23" s="96" t="str">
        <f>IF('Datos Vida'!AG455=0,"",'Datos Vida'!AG455)</f>
        <v/>
      </c>
      <c r="AH23" s="96" t="str">
        <f>IF('Datos Vida'!AH455=0,"",'Datos Vida'!AH455)</f>
        <v/>
      </c>
      <c r="AI23" s="96" t="str">
        <f>IF('Datos Vida'!AI455=0,"",'Datos Vida'!AI455)</f>
        <v/>
      </c>
      <c r="AJ23" s="96">
        <f>IF('Datos Vida'!AJ455=0,"",'Datos Vida'!AJ455)</f>
        <v>88</v>
      </c>
      <c r="AK23" s="96" t="str">
        <f>IF('Datos Vida'!AK455=0,"",'Datos Vida'!AK455)</f>
        <v/>
      </c>
      <c r="AL23" s="96" t="str">
        <f>IF('Datos Vida'!AL455=0,"",'Datos Vida'!AL455)</f>
        <v/>
      </c>
      <c r="AM23" s="96" t="str">
        <f>IF('Datos Vida'!AM455=0,"",'Datos Vida'!AM455)</f>
        <v/>
      </c>
      <c r="AN23" s="96" t="str">
        <f>IF('Datos Vida'!AN455=0,"",'Datos Vida'!AN455)</f>
        <v/>
      </c>
      <c r="AO23" s="96" t="str">
        <f>IF('Datos Vida'!AO455=0,"",'Datos Vida'!AO455)</f>
        <v/>
      </c>
      <c r="AP23" s="96" t="str">
        <f>IF('Datos Vida'!AP455=0,"",'Datos Vida'!AP455)</f>
        <v/>
      </c>
      <c r="AQ23" s="96">
        <f>'Datos Vida'!AQ455</f>
        <v>918</v>
      </c>
      <c r="AR23" s="45"/>
      <c r="AS23" s="36">
        <f>'Datos Vida'!AS455</f>
        <v>852</v>
      </c>
      <c r="AT23" s="60">
        <f t="shared" si="0"/>
        <v>7.7464788732394263E-2</v>
      </c>
    </row>
    <row r="24" spans="2:46" x14ac:dyDescent="0.2">
      <c r="B24" s="25" t="str">
        <f>'Datos Vida'!B261</f>
        <v>112. Desgravamen Hipotecario</v>
      </c>
      <c r="C24" s="96" t="str">
        <f>IF('Datos Vida'!C456=0,"",'Datos Vida'!C456)</f>
        <v/>
      </c>
      <c r="D24" s="96" t="str">
        <f>IF('Datos Vida'!D456=0,"",'Datos Vida'!D456)</f>
        <v/>
      </c>
      <c r="E24" s="96" t="str">
        <f>IF('Datos Vida'!E456=0,"",'Datos Vida'!E456)</f>
        <v/>
      </c>
      <c r="F24" s="96" t="str">
        <f>IF('Datos Vida'!F456=0,"",'Datos Vida'!F456)</f>
        <v/>
      </c>
      <c r="G24" s="96">
        <f>IF('Datos Vida'!G456=0,"",'Datos Vida'!G456)</f>
        <v>95</v>
      </c>
      <c r="H24" s="96">
        <f>IF('Datos Vida'!H456=0,"",'Datos Vida'!H456)</f>
        <v>12039</v>
      </c>
      <c r="I24" s="96" t="str">
        <f>IF('Datos Vida'!I456=0,"",'Datos Vida'!I456)</f>
        <v/>
      </c>
      <c r="J24" s="96" t="str">
        <f>IF('Datos Vida'!J456=0,"",'Datos Vida'!J456)</f>
        <v/>
      </c>
      <c r="K24" s="96" t="str">
        <f>IF('Datos Vida'!K456=0,"",'Datos Vida'!K456)</f>
        <v/>
      </c>
      <c r="L24" s="96">
        <f>IF('Datos Vida'!L456=0,"",'Datos Vida'!L456)</f>
        <v>9</v>
      </c>
      <c r="M24" s="96" t="str">
        <f>IF('Datos Vida'!M456=0,"",'Datos Vida'!M456)</f>
        <v/>
      </c>
      <c r="N24" s="96" t="str">
        <f>IF('Datos Vida'!N456=0,"",'Datos Vida'!N456)</f>
        <v/>
      </c>
      <c r="O24" s="96" t="str">
        <f>IF('Datos Vida'!O456=0,"",'Datos Vida'!O456)</f>
        <v/>
      </c>
      <c r="P24" s="96" t="str">
        <f>IF('Datos Vida'!P456=0,"",'Datos Vida'!P456)</f>
        <v/>
      </c>
      <c r="Q24" s="96" t="str">
        <f>IF('Datos Vida'!Q456=0,"",'Datos Vida'!Q456)</f>
        <v/>
      </c>
      <c r="R24" s="96">
        <f>IF('Datos Vida'!R456=0,"",'Datos Vida'!R456)</f>
        <v>576</v>
      </c>
      <c r="S24" s="96" t="str">
        <f>IF('Datos Vida'!S456=0,"",'Datos Vida'!S456)</f>
        <v/>
      </c>
      <c r="T24" s="96">
        <f>IF('Datos Vida'!T456=0,"",'Datos Vida'!T456)</f>
        <v>1</v>
      </c>
      <c r="U24" s="96">
        <f>IF('Datos Vida'!U456=0,"",'Datos Vida'!U456)</f>
        <v>85</v>
      </c>
      <c r="V24" s="96" t="str">
        <f>IF('Datos Vida'!V456=0,"",'Datos Vida'!V456)</f>
        <v/>
      </c>
      <c r="W24" s="96" t="str">
        <f>IF('Datos Vida'!W456=0,"",'Datos Vida'!W456)</f>
        <v/>
      </c>
      <c r="X24" s="96" t="str">
        <f>IF('Datos Vida'!X456=0,"",'Datos Vida'!X456)</f>
        <v/>
      </c>
      <c r="Y24" s="96" t="str">
        <f>IF('Datos Vida'!Y456=0,"",'Datos Vida'!Y456)</f>
        <v/>
      </c>
      <c r="Z24" s="96" t="str">
        <f>IF('Datos Vida'!Z456=0,"",'Datos Vida'!Z456)</f>
        <v/>
      </c>
      <c r="AA24" s="96" t="str">
        <f>IF('Datos Vida'!AA456=0,"",'Datos Vida'!AA456)</f>
        <v/>
      </c>
      <c r="AB24" s="96" t="str">
        <f>IF('Datos Vida'!AB456=0,"",'Datos Vida'!AB456)</f>
        <v/>
      </c>
      <c r="AC24" s="96" t="str">
        <f>IF('Datos Vida'!AC456=0,"",'Datos Vida'!AC456)</f>
        <v/>
      </c>
      <c r="AD24" s="96" t="str">
        <f>IF('Datos Vida'!AD456=0,"",'Datos Vida'!AD456)</f>
        <v/>
      </c>
      <c r="AE24" s="96">
        <f>IF('Datos Vida'!AE456=0,"",'Datos Vida'!AE456)</f>
        <v>17</v>
      </c>
      <c r="AF24" s="96" t="str">
        <f>IF('Datos Vida'!AF456=0,"",'Datos Vida'!AF456)</f>
        <v/>
      </c>
      <c r="AG24" s="96">
        <f>IF('Datos Vida'!AG456=0,"",'Datos Vida'!AG456)</f>
        <v>3478</v>
      </c>
      <c r="AH24" s="96">
        <f>IF('Datos Vida'!AH456=0,"",'Datos Vida'!AH456)</f>
        <v>6</v>
      </c>
      <c r="AI24" s="96" t="str">
        <f>IF('Datos Vida'!AI456=0,"",'Datos Vida'!AI456)</f>
        <v/>
      </c>
      <c r="AJ24" s="96" t="str">
        <f>IF('Datos Vida'!AJ456=0,"",'Datos Vida'!AJ456)</f>
        <v/>
      </c>
      <c r="AK24" s="96" t="str">
        <f>IF('Datos Vida'!AK456=0,"",'Datos Vida'!AK456)</f>
        <v/>
      </c>
      <c r="AL24" s="96" t="str">
        <f>IF('Datos Vida'!AL456=0,"",'Datos Vida'!AL456)</f>
        <v/>
      </c>
      <c r="AM24" s="96" t="str">
        <f>IF('Datos Vida'!AM456=0,"",'Datos Vida'!AM456)</f>
        <v/>
      </c>
      <c r="AN24" s="96" t="str">
        <f>IF('Datos Vida'!AN456=0,"",'Datos Vida'!AN456)</f>
        <v/>
      </c>
      <c r="AO24" s="96" t="str">
        <f>IF('Datos Vida'!AO456=0,"",'Datos Vida'!AO456)</f>
        <v/>
      </c>
      <c r="AP24" s="96" t="str">
        <f>IF('Datos Vida'!AP456=0,"",'Datos Vida'!AP456)</f>
        <v/>
      </c>
      <c r="AQ24" s="96">
        <f>'Datos Vida'!AQ456</f>
        <v>16306</v>
      </c>
      <c r="AR24" s="45"/>
      <c r="AS24" s="36">
        <f>'Datos Vida'!AS456</f>
        <v>13136</v>
      </c>
      <c r="AT24" s="60">
        <f t="shared" si="0"/>
        <v>0.24132155907429964</v>
      </c>
    </row>
    <row r="25" spans="2:46" x14ac:dyDescent="0.2">
      <c r="B25" s="25" t="str">
        <f>'Datos Vida'!B262</f>
        <v>113. Desgravamen Consumos y Otros</v>
      </c>
      <c r="C25" s="96" t="str">
        <f>IF('Datos Vida'!C457=0,"",'Datos Vida'!C457)</f>
        <v/>
      </c>
      <c r="D25" s="96" t="str">
        <f>IF('Datos Vida'!D457=0,"",'Datos Vida'!D457)</f>
        <v/>
      </c>
      <c r="E25" s="96" t="str">
        <f>IF('Datos Vida'!E457=0,"",'Datos Vida'!E457)</f>
        <v/>
      </c>
      <c r="F25" s="96" t="str">
        <f>IF('Datos Vida'!F457=0,"",'Datos Vida'!F457)</f>
        <v/>
      </c>
      <c r="G25" s="96" t="str">
        <f>IF('Datos Vida'!G457=0,"",'Datos Vida'!G457)</f>
        <v/>
      </c>
      <c r="H25" s="96" t="str">
        <f>IF('Datos Vida'!H457=0,"",'Datos Vida'!H457)</f>
        <v/>
      </c>
      <c r="I25" s="96" t="str">
        <f>IF('Datos Vida'!I457=0,"",'Datos Vida'!I457)</f>
        <v/>
      </c>
      <c r="J25" s="96" t="str">
        <f>IF('Datos Vida'!J457=0,"",'Datos Vida'!J457)</f>
        <v/>
      </c>
      <c r="K25" s="96" t="str">
        <f>IF('Datos Vida'!K457=0,"",'Datos Vida'!K457)</f>
        <v/>
      </c>
      <c r="L25" s="96" t="str">
        <f>IF('Datos Vida'!L457=0,"",'Datos Vida'!L457)</f>
        <v/>
      </c>
      <c r="M25" s="96" t="str">
        <f>IF('Datos Vida'!M457=0,"",'Datos Vida'!M457)</f>
        <v/>
      </c>
      <c r="N25" s="96" t="str">
        <f>IF('Datos Vida'!N457=0,"",'Datos Vida'!N457)</f>
        <v/>
      </c>
      <c r="O25" s="96" t="str">
        <f>IF('Datos Vida'!O457=0,"",'Datos Vida'!O457)</f>
        <v/>
      </c>
      <c r="P25" s="96" t="str">
        <f>IF('Datos Vida'!P457=0,"",'Datos Vida'!P457)</f>
        <v/>
      </c>
      <c r="Q25" s="96" t="str">
        <f>IF('Datos Vida'!Q457=0,"",'Datos Vida'!Q457)</f>
        <v/>
      </c>
      <c r="R25" s="96" t="str">
        <f>IF('Datos Vida'!R457=0,"",'Datos Vida'!R457)</f>
        <v/>
      </c>
      <c r="S25" s="96" t="str">
        <f>IF('Datos Vida'!S457=0,"",'Datos Vida'!S457)</f>
        <v/>
      </c>
      <c r="T25" s="96" t="str">
        <f>IF('Datos Vida'!T457=0,"",'Datos Vida'!T457)</f>
        <v/>
      </c>
      <c r="U25" s="96" t="str">
        <f>IF('Datos Vida'!U457=0,"",'Datos Vida'!U457)</f>
        <v/>
      </c>
      <c r="V25" s="96" t="str">
        <f>IF('Datos Vida'!V457=0,"",'Datos Vida'!V457)</f>
        <v/>
      </c>
      <c r="W25" s="96" t="str">
        <f>IF('Datos Vida'!W457=0,"",'Datos Vida'!W457)</f>
        <v/>
      </c>
      <c r="X25" s="96" t="str">
        <f>IF('Datos Vida'!X457=0,"",'Datos Vida'!X457)</f>
        <v/>
      </c>
      <c r="Y25" s="96">
        <f>IF('Datos Vida'!Y457=0,"",'Datos Vida'!Y457)</f>
        <v>65016.999999999993</v>
      </c>
      <c r="Z25" s="96" t="str">
        <f>IF('Datos Vida'!Z457=0,"",'Datos Vida'!Z457)</f>
        <v/>
      </c>
      <c r="AA25" s="96" t="str">
        <f>IF('Datos Vida'!AA457=0,"",'Datos Vida'!AA457)</f>
        <v/>
      </c>
      <c r="AB25" s="96" t="str">
        <f>IF('Datos Vida'!AB457=0,"",'Datos Vida'!AB457)</f>
        <v/>
      </c>
      <c r="AC25" s="96">
        <f>IF('Datos Vida'!AC457=0,"",'Datos Vida'!AC457)</f>
        <v>3296</v>
      </c>
      <c r="AD25" s="96" t="str">
        <f>IF('Datos Vida'!AD457=0,"",'Datos Vida'!AD457)</f>
        <v/>
      </c>
      <c r="AE25" s="96" t="str">
        <f>IF('Datos Vida'!AE457=0,"",'Datos Vida'!AE457)</f>
        <v/>
      </c>
      <c r="AF25" s="96" t="str">
        <f>IF('Datos Vida'!AF457=0,"",'Datos Vida'!AF457)</f>
        <v/>
      </c>
      <c r="AG25" s="96">
        <f>IF('Datos Vida'!AG457=0,"",'Datos Vida'!AG457)</f>
        <v>6064</v>
      </c>
      <c r="AH25" s="96" t="str">
        <f>IF('Datos Vida'!AH457=0,"",'Datos Vida'!AH457)</f>
        <v/>
      </c>
      <c r="AI25" s="96" t="str">
        <f>IF('Datos Vida'!AI457=0,"",'Datos Vida'!AI457)</f>
        <v/>
      </c>
      <c r="AJ25" s="96" t="str">
        <f>IF('Datos Vida'!AJ457=0,"",'Datos Vida'!AJ457)</f>
        <v/>
      </c>
      <c r="AK25" s="96" t="str">
        <f>IF('Datos Vida'!AK457=0,"",'Datos Vida'!AK457)</f>
        <v/>
      </c>
      <c r="AL25" s="96" t="str">
        <f>IF('Datos Vida'!AL457=0,"",'Datos Vida'!AL457)</f>
        <v/>
      </c>
      <c r="AM25" s="96" t="str">
        <f>IF('Datos Vida'!AM457=0,"",'Datos Vida'!AM457)</f>
        <v/>
      </c>
      <c r="AN25" s="96" t="str">
        <f>IF('Datos Vida'!AN457=0,"",'Datos Vida'!AN457)</f>
        <v/>
      </c>
      <c r="AO25" s="96" t="str">
        <f>IF('Datos Vida'!AO457=0,"",'Datos Vida'!AO457)</f>
        <v/>
      </c>
      <c r="AP25" s="96" t="str">
        <f>IF('Datos Vida'!AP457=0,"",'Datos Vida'!AP457)</f>
        <v/>
      </c>
      <c r="AQ25" s="96">
        <f>'Datos Vida'!AQ457</f>
        <v>74377</v>
      </c>
      <c r="AR25" s="45"/>
      <c r="AS25" s="36">
        <f>'Datos Vida'!AS457</f>
        <v>53738</v>
      </c>
      <c r="AT25" s="60">
        <f t="shared" si="0"/>
        <v>0.38406714057091818</v>
      </c>
    </row>
    <row r="26" spans="2:46" x14ac:dyDescent="0.2">
      <c r="B26" s="25" t="str">
        <f>'Datos Vida'!B263</f>
        <v>114. SOAP</v>
      </c>
      <c r="C26" s="96" t="str">
        <f>IF('Datos Vida'!C458=0,"",'Datos Vida'!C458)</f>
        <v/>
      </c>
      <c r="D26" s="96" t="str">
        <f>IF('Datos Vida'!D458=0,"",'Datos Vida'!D458)</f>
        <v/>
      </c>
      <c r="E26" s="96" t="str">
        <f>IF('Datos Vida'!E458=0,"",'Datos Vida'!E458)</f>
        <v/>
      </c>
      <c r="F26" s="96" t="str">
        <f>IF('Datos Vida'!F458=0,"",'Datos Vida'!F458)</f>
        <v/>
      </c>
      <c r="G26" s="96" t="str">
        <f>IF('Datos Vida'!G458=0,"",'Datos Vida'!G458)</f>
        <v/>
      </c>
      <c r="H26" s="96" t="str">
        <f>IF('Datos Vida'!H458=0,"",'Datos Vida'!H458)</f>
        <v/>
      </c>
      <c r="I26" s="96" t="str">
        <f>IF('Datos Vida'!I458=0,"",'Datos Vida'!I458)</f>
        <v/>
      </c>
      <c r="J26" s="96" t="str">
        <f>IF('Datos Vida'!J458=0,"",'Datos Vida'!J458)</f>
        <v/>
      </c>
      <c r="K26" s="96" t="str">
        <f>IF('Datos Vida'!K458=0,"",'Datos Vida'!K458)</f>
        <v/>
      </c>
      <c r="L26" s="96" t="str">
        <f>IF('Datos Vida'!L458=0,"",'Datos Vida'!L458)</f>
        <v/>
      </c>
      <c r="M26" s="96" t="str">
        <f>IF('Datos Vida'!M458=0,"",'Datos Vida'!M458)</f>
        <v/>
      </c>
      <c r="N26" s="96" t="str">
        <f>IF('Datos Vida'!N458=0,"",'Datos Vida'!N458)</f>
        <v/>
      </c>
      <c r="O26" s="96" t="str">
        <f>IF('Datos Vida'!O458=0,"",'Datos Vida'!O458)</f>
        <v/>
      </c>
      <c r="P26" s="96" t="str">
        <f>IF('Datos Vida'!P458=0,"",'Datos Vida'!P458)</f>
        <v/>
      </c>
      <c r="Q26" s="96" t="str">
        <f>IF('Datos Vida'!Q458=0,"",'Datos Vida'!Q458)</f>
        <v/>
      </c>
      <c r="R26" s="96" t="str">
        <f>IF('Datos Vida'!R458=0,"",'Datos Vida'!R458)</f>
        <v/>
      </c>
      <c r="S26" s="96" t="str">
        <f>IF('Datos Vida'!S458=0,"",'Datos Vida'!S458)</f>
        <v/>
      </c>
      <c r="T26" s="96" t="str">
        <f>IF('Datos Vida'!T458=0,"",'Datos Vida'!T458)</f>
        <v/>
      </c>
      <c r="U26" s="96" t="str">
        <f>IF('Datos Vida'!U458=0,"",'Datos Vida'!U458)</f>
        <v/>
      </c>
      <c r="V26" s="96" t="str">
        <f>IF('Datos Vida'!V458=0,"",'Datos Vida'!V458)</f>
        <v/>
      </c>
      <c r="W26" s="96" t="str">
        <f>IF('Datos Vida'!W458=0,"",'Datos Vida'!W458)</f>
        <v/>
      </c>
      <c r="X26" s="96" t="str">
        <f>IF('Datos Vida'!X458=0,"",'Datos Vida'!X458)</f>
        <v/>
      </c>
      <c r="Y26" s="96" t="str">
        <f>IF('Datos Vida'!Y458=0,"",'Datos Vida'!Y458)</f>
        <v/>
      </c>
      <c r="Z26" s="96" t="str">
        <f>IF('Datos Vida'!Z458=0,"",'Datos Vida'!Z458)</f>
        <v/>
      </c>
      <c r="AA26" s="96">
        <f>IF('Datos Vida'!AA458=0,"",'Datos Vida'!AA458)</f>
        <v>442732</v>
      </c>
      <c r="AB26" s="96" t="str">
        <f>IF('Datos Vida'!AB458=0,"",'Datos Vida'!AB458)</f>
        <v/>
      </c>
      <c r="AC26" s="96" t="str">
        <f>IF('Datos Vida'!AC458=0,"",'Datos Vida'!AC458)</f>
        <v/>
      </c>
      <c r="AD26" s="96" t="str">
        <f>IF('Datos Vida'!AD458=0,"",'Datos Vida'!AD458)</f>
        <v/>
      </c>
      <c r="AE26" s="96" t="str">
        <f>IF('Datos Vida'!AE458=0,"",'Datos Vida'!AE458)</f>
        <v/>
      </c>
      <c r="AF26" s="96" t="str">
        <f>IF('Datos Vida'!AF458=0,"",'Datos Vida'!AF458)</f>
        <v/>
      </c>
      <c r="AG26" s="96" t="str">
        <f>IF('Datos Vida'!AG458=0,"",'Datos Vida'!AG458)</f>
        <v/>
      </c>
      <c r="AH26" s="96" t="str">
        <f>IF('Datos Vida'!AH458=0,"",'Datos Vida'!AH458)</f>
        <v/>
      </c>
      <c r="AI26" s="96" t="str">
        <f>IF('Datos Vida'!AI458=0,"",'Datos Vida'!AI458)</f>
        <v/>
      </c>
      <c r="AJ26" s="96" t="str">
        <f>IF('Datos Vida'!AJ458=0,"",'Datos Vida'!AJ458)</f>
        <v/>
      </c>
      <c r="AK26" s="96" t="str">
        <f>IF('Datos Vida'!AK458=0,"",'Datos Vida'!AK458)</f>
        <v/>
      </c>
      <c r="AL26" s="96" t="str">
        <f>IF('Datos Vida'!AL458=0,"",'Datos Vida'!AL458)</f>
        <v/>
      </c>
      <c r="AM26" s="96" t="str">
        <f>IF('Datos Vida'!AM458=0,"",'Datos Vida'!AM458)</f>
        <v/>
      </c>
      <c r="AN26" s="96" t="str">
        <f>IF('Datos Vida'!AN458=0,"",'Datos Vida'!AN458)</f>
        <v/>
      </c>
      <c r="AO26" s="96" t="str">
        <f>IF('Datos Vida'!AO458=0,"",'Datos Vida'!AO458)</f>
        <v/>
      </c>
      <c r="AP26" s="96" t="str">
        <f>IF('Datos Vida'!AP458=0,"",'Datos Vida'!AP458)</f>
        <v/>
      </c>
      <c r="AQ26" s="96">
        <f>'Datos Vida'!AQ458</f>
        <v>442732</v>
      </c>
      <c r="AR26" s="45"/>
      <c r="AS26" s="36">
        <f>'Datos Vida'!AS458</f>
        <v>525043</v>
      </c>
      <c r="AT26" s="60">
        <f t="shared" si="0"/>
        <v>-0.15677001693194648</v>
      </c>
    </row>
    <row r="27" spans="2:46" x14ac:dyDescent="0.2">
      <c r="B27" s="25" t="str">
        <f>'Datos Vida'!B264</f>
        <v>150. Otros</v>
      </c>
      <c r="C27" s="96" t="str">
        <f>IF('Datos Vida'!C459=0,"",'Datos Vida'!C459)</f>
        <v/>
      </c>
      <c r="D27" s="96" t="str">
        <f>IF('Datos Vida'!D459=0,"",'Datos Vida'!D459)</f>
        <v/>
      </c>
      <c r="E27" s="96" t="str">
        <f>IF('Datos Vida'!E459=0,"",'Datos Vida'!E459)</f>
        <v/>
      </c>
      <c r="F27" s="96" t="str">
        <f>IF('Datos Vida'!F459=0,"",'Datos Vida'!F459)</f>
        <v/>
      </c>
      <c r="G27" s="96" t="str">
        <f>IF('Datos Vida'!G459=0,"",'Datos Vida'!G459)</f>
        <v/>
      </c>
      <c r="H27" s="96" t="str">
        <f>IF('Datos Vida'!H459=0,"",'Datos Vida'!H459)</f>
        <v/>
      </c>
      <c r="I27" s="96" t="str">
        <f>IF('Datos Vida'!I459=0,"",'Datos Vida'!I459)</f>
        <v/>
      </c>
      <c r="J27" s="96" t="str">
        <f>IF('Datos Vida'!J459=0,"",'Datos Vida'!J459)</f>
        <v/>
      </c>
      <c r="K27" s="96" t="str">
        <f>IF('Datos Vida'!K459=0,"",'Datos Vida'!K459)</f>
        <v/>
      </c>
      <c r="L27" s="96" t="str">
        <f>IF('Datos Vida'!L459=0,"",'Datos Vida'!L459)</f>
        <v/>
      </c>
      <c r="M27" s="96" t="str">
        <f>IF('Datos Vida'!M459=0,"",'Datos Vida'!M459)</f>
        <v/>
      </c>
      <c r="N27" s="96" t="str">
        <f>IF('Datos Vida'!N459=0,"",'Datos Vida'!N459)</f>
        <v/>
      </c>
      <c r="O27" s="96" t="str">
        <f>IF('Datos Vida'!O459=0,"",'Datos Vida'!O459)</f>
        <v/>
      </c>
      <c r="P27" s="96" t="str">
        <f>IF('Datos Vida'!P459=0,"",'Datos Vida'!P459)</f>
        <v/>
      </c>
      <c r="Q27" s="96" t="str">
        <f>IF('Datos Vida'!Q459=0,"",'Datos Vida'!Q459)</f>
        <v/>
      </c>
      <c r="R27" s="96">
        <f>IF('Datos Vida'!R459=0,"",'Datos Vida'!R459)</f>
        <v>3026</v>
      </c>
      <c r="S27" s="96" t="str">
        <f>IF('Datos Vida'!S459=0,"",'Datos Vida'!S459)</f>
        <v/>
      </c>
      <c r="T27" s="96" t="str">
        <f>IF('Datos Vida'!T459=0,"",'Datos Vida'!T459)</f>
        <v/>
      </c>
      <c r="U27" s="96" t="str">
        <f>IF('Datos Vida'!U459=0,"",'Datos Vida'!U459)</f>
        <v/>
      </c>
      <c r="V27" s="96" t="str">
        <f>IF('Datos Vida'!V459=0,"",'Datos Vida'!V459)</f>
        <v/>
      </c>
      <c r="W27" s="96" t="str">
        <f>IF('Datos Vida'!W459=0,"",'Datos Vida'!W459)</f>
        <v/>
      </c>
      <c r="X27" s="96" t="str">
        <f>IF('Datos Vida'!X459=0,"",'Datos Vida'!X459)</f>
        <v/>
      </c>
      <c r="Y27" s="96" t="str">
        <f>IF('Datos Vida'!Y459=0,"",'Datos Vida'!Y459)</f>
        <v/>
      </c>
      <c r="Z27" s="96" t="str">
        <f>IF('Datos Vida'!Z459=0,"",'Datos Vida'!Z459)</f>
        <v/>
      </c>
      <c r="AA27" s="96" t="str">
        <f>IF('Datos Vida'!AA459=0,"",'Datos Vida'!AA459)</f>
        <v/>
      </c>
      <c r="AB27" s="96" t="str">
        <f>IF('Datos Vida'!AB459=0,"",'Datos Vida'!AB459)</f>
        <v/>
      </c>
      <c r="AC27" s="96" t="str">
        <f>IF('Datos Vida'!AC459=0,"",'Datos Vida'!AC459)</f>
        <v/>
      </c>
      <c r="AD27" s="96" t="str">
        <f>IF('Datos Vida'!AD459=0,"",'Datos Vida'!AD459)</f>
        <v/>
      </c>
      <c r="AE27" s="96" t="str">
        <f>IF('Datos Vida'!AE459=0,"",'Datos Vida'!AE459)</f>
        <v/>
      </c>
      <c r="AF27" s="96" t="str">
        <f>IF('Datos Vida'!AF459=0,"",'Datos Vida'!AF459)</f>
        <v/>
      </c>
      <c r="AG27" s="96" t="str">
        <f>IF('Datos Vida'!AG459=0,"",'Datos Vida'!AG459)</f>
        <v/>
      </c>
      <c r="AH27" s="96" t="str">
        <f>IF('Datos Vida'!AH459=0,"",'Datos Vida'!AH459)</f>
        <v/>
      </c>
      <c r="AI27" s="96" t="str">
        <f>IF('Datos Vida'!AI459=0,"",'Datos Vida'!AI459)</f>
        <v/>
      </c>
      <c r="AJ27" s="96" t="str">
        <f>IF('Datos Vida'!AJ459=0,"",'Datos Vida'!AJ459)</f>
        <v/>
      </c>
      <c r="AK27" s="96" t="str">
        <f>IF('Datos Vida'!AK459=0,"",'Datos Vida'!AK459)</f>
        <v/>
      </c>
      <c r="AL27" s="96" t="str">
        <f>IF('Datos Vida'!AL459=0,"",'Datos Vida'!AL459)</f>
        <v/>
      </c>
      <c r="AM27" s="96" t="str">
        <f>IF('Datos Vida'!AM459=0,"",'Datos Vida'!AM459)</f>
        <v/>
      </c>
      <c r="AN27" s="96" t="str">
        <f>IF('Datos Vida'!AN459=0,"",'Datos Vida'!AN459)</f>
        <v/>
      </c>
      <c r="AO27" s="96" t="str">
        <f>IF('Datos Vida'!AO459=0,"",'Datos Vida'!AO459)</f>
        <v/>
      </c>
      <c r="AP27" s="96" t="str">
        <f>IF('Datos Vida'!AP459=0,"",'Datos Vida'!AP459)</f>
        <v/>
      </c>
      <c r="AQ27" s="96">
        <f>'Datos Vida'!AQ459</f>
        <v>3026</v>
      </c>
      <c r="AR27" s="45"/>
      <c r="AS27" s="36">
        <f>'Datos Vida'!AS459</f>
        <v>3447</v>
      </c>
      <c r="AT27" s="60">
        <f t="shared" si="0"/>
        <v>-0.12213519002030748</v>
      </c>
    </row>
    <row r="28" spans="2:46" x14ac:dyDescent="0.2">
      <c r="B28" s="24" t="str">
        <f>'Datos Vida'!B265</f>
        <v>Colectivos Tradicionales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45"/>
      <c r="AS28" s="33"/>
      <c r="AT28" s="95"/>
    </row>
    <row r="29" spans="2:46" x14ac:dyDescent="0.2">
      <c r="B29" s="25" t="str">
        <f>'Datos Vida'!B266</f>
        <v>201. Vida Entera</v>
      </c>
      <c r="C29" s="96" t="str">
        <f>IF('Datos Vida'!C461=0,"",'Datos Vida'!C461)</f>
        <v/>
      </c>
      <c r="D29" s="96" t="str">
        <f>IF('Datos Vida'!D461=0,"",'Datos Vida'!D461)</f>
        <v/>
      </c>
      <c r="E29" s="96" t="str">
        <f>IF('Datos Vida'!E461=0,"",'Datos Vida'!E461)</f>
        <v/>
      </c>
      <c r="F29" s="96" t="str">
        <f>IF('Datos Vida'!F461=0,"",'Datos Vida'!F461)</f>
        <v/>
      </c>
      <c r="G29" s="96" t="str">
        <f>IF('Datos Vida'!G461=0,"",'Datos Vida'!G461)</f>
        <v/>
      </c>
      <c r="H29" s="96" t="str">
        <f>IF('Datos Vida'!H461=0,"",'Datos Vida'!H461)</f>
        <v/>
      </c>
      <c r="I29" s="96" t="str">
        <f>IF('Datos Vida'!I461=0,"",'Datos Vida'!I461)</f>
        <v/>
      </c>
      <c r="J29" s="96" t="str">
        <f>IF('Datos Vida'!J461=0,"",'Datos Vida'!J461)</f>
        <v/>
      </c>
      <c r="K29" s="96" t="str">
        <f>IF('Datos Vida'!K461=0,"",'Datos Vida'!K461)</f>
        <v/>
      </c>
      <c r="L29" s="96" t="str">
        <f>IF('Datos Vida'!L461=0,"",'Datos Vida'!L461)</f>
        <v/>
      </c>
      <c r="M29" s="96" t="str">
        <f>IF('Datos Vida'!M461=0,"",'Datos Vida'!M461)</f>
        <v/>
      </c>
      <c r="N29" s="96" t="str">
        <f>IF('Datos Vida'!N461=0,"",'Datos Vida'!N461)</f>
        <v/>
      </c>
      <c r="O29" s="96" t="str">
        <f>IF('Datos Vida'!O461=0,"",'Datos Vida'!O461)</f>
        <v/>
      </c>
      <c r="P29" s="96" t="str">
        <f>IF('Datos Vida'!P461=0,"",'Datos Vida'!P461)</f>
        <v/>
      </c>
      <c r="Q29" s="96" t="str">
        <f>IF('Datos Vida'!Q461=0,"",'Datos Vida'!Q461)</f>
        <v/>
      </c>
      <c r="R29" s="96" t="str">
        <f>IF('Datos Vida'!R461=0,"",'Datos Vida'!R461)</f>
        <v/>
      </c>
      <c r="S29" s="96" t="str">
        <f>IF('Datos Vida'!S461=0,"",'Datos Vida'!S461)</f>
        <v/>
      </c>
      <c r="T29" s="96" t="str">
        <f>IF('Datos Vida'!T461=0,"",'Datos Vida'!T461)</f>
        <v/>
      </c>
      <c r="U29" s="96" t="str">
        <f>IF('Datos Vida'!U461=0,"",'Datos Vida'!U461)</f>
        <v/>
      </c>
      <c r="V29" s="96" t="str">
        <f>IF('Datos Vida'!V461=0,"",'Datos Vida'!V461)</f>
        <v/>
      </c>
      <c r="W29" s="96" t="str">
        <f>IF('Datos Vida'!W461=0,"",'Datos Vida'!W461)</f>
        <v/>
      </c>
      <c r="X29" s="96" t="str">
        <f>IF('Datos Vida'!X461=0,"",'Datos Vida'!X461)</f>
        <v/>
      </c>
      <c r="Y29" s="96" t="str">
        <f>IF('Datos Vida'!Y461=0,"",'Datos Vida'!Y461)</f>
        <v/>
      </c>
      <c r="Z29" s="96" t="str">
        <f>IF('Datos Vida'!Z461=0,"",'Datos Vida'!Z461)</f>
        <v/>
      </c>
      <c r="AA29" s="96" t="str">
        <f>IF('Datos Vida'!AA461=0,"",'Datos Vida'!AA461)</f>
        <v/>
      </c>
      <c r="AB29" s="96" t="str">
        <f>IF('Datos Vida'!AB461=0,"",'Datos Vida'!AB461)</f>
        <v/>
      </c>
      <c r="AC29" s="96" t="str">
        <f>IF('Datos Vida'!AC461=0,"",'Datos Vida'!AC461)</f>
        <v/>
      </c>
      <c r="AD29" s="96" t="str">
        <f>IF('Datos Vida'!AD461=0,"",'Datos Vida'!AD461)</f>
        <v/>
      </c>
      <c r="AE29" s="96" t="str">
        <f>IF('Datos Vida'!AE461=0,"",'Datos Vida'!AE461)</f>
        <v/>
      </c>
      <c r="AF29" s="96" t="str">
        <f>IF('Datos Vida'!AF461=0,"",'Datos Vida'!AF461)</f>
        <v/>
      </c>
      <c r="AG29" s="96" t="str">
        <f>IF('Datos Vida'!AG461=0,"",'Datos Vida'!AG461)</f>
        <v/>
      </c>
      <c r="AH29" s="96" t="str">
        <f>IF('Datos Vida'!AH461=0,"",'Datos Vida'!AH461)</f>
        <v/>
      </c>
      <c r="AI29" s="96" t="str">
        <f>IF('Datos Vida'!AI461=0,"",'Datos Vida'!AI461)</f>
        <v/>
      </c>
      <c r="AJ29" s="96" t="str">
        <f>IF('Datos Vida'!AJ461=0,"",'Datos Vida'!AJ461)</f>
        <v/>
      </c>
      <c r="AK29" s="96" t="str">
        <f>IF('Datos Vida'!AK461=0,"",'Datos Vida'!AK461)</f>
        <v/>
      </c>
      <c r="AL29" s="96" t="str">
        <f>IF('Datos Vida'!AL461=0,"",'Datos Vida'!AL461)</f>
        <v/>
      </c>
      <c r="AM29" s="96" t="str">
        <f>IF('Datos Vida'!AM461=0,"",'Datos Vida'!AM461)</f>
        <v/>
      </c>
      <c r="AN29" s="96" t="str">
        <f>IF('Datos Vida'!AN461=0,"",'Datos Vida'!AN461)</f>
        <v/>
      </c>
      <c r="AO29" s="96" t="str">
        <f>IF('Datos Vida'!AO461=0,"",'Datos Vida'!AO461)</f>
        <v/>
      </c>
      <c r="AP29" s="96" t="str">
        <f>IF('Datos Vida'!AP461=0,"",'Datos Vida'!AP461)</f>
        <v/>
      </c>
      <c r="AQ29" s="96">
        <f>'Datos Vida'!AQ461</f>
        <v>0</v>
      </c>
      <c r="AR29" s="45"/>
      <c r="AS29" s="36">
        <f>'Datos Vida'!AS461</f>
        <v>0</v>
      </c>
      <c r="AT29" s="60" t="str">
        <f t="shared" ref="AT29:AT40" si="1">IFERROR(AQ29/AS29-1,"")</f>
        <v/>
      </c>
    </row>
    <row r="30" spans="2:46" x14ac:dyDescent="0.2">
      <c r="B30" s="25" t="str">
        <f>'Datos Vida'!B267</f>
        <v>202. Temporal de Vida</v>
      </c>
      <c r="C30" s="96" t="str">
        <f>IF('Datos Vida'!C462=0,"",'Datos Vida'!C462)</f>
        <v/>
      </c>
      <c r="D30" s="96" t="str">
        <f>IF('Datos Vida'!D462=0,"",'Datos Vida'!D462)</f>
        <v/>
      </c>
      <c r="E30" s="96">
        <f>IF('Datos Vida'!E462=0,"",'Datos Vida'!E462)</f>
        <v>36</v>
      </c>
      <c r="F30" s="96">
        <f>IF('Datos Vida'!F462=0,"",'Datos Vida'!F462)</f>
        <v>1218</v>
      </c>
      <c r="G30" s="96">
        <f>IF('Datos Vida'!G462=0,"",'Datos Vida'!G462)</f>
        <v>3232</v>
      </c>
      <c r="H30" s="96">
        <f>IF('Datos Vida'!H462=0,"",'Datos Vida'!H462)</f>
        <v>1</v>
      </c>
      <c r="I30" s="96">
        <f>IF('Datos Vida'!I462=0,"",'Datos Vida'!I462)</f>
        <v>486</v>
      </c>
      <c r="J30" s="96">
        <f>IF('Datos Vida'!J462=0,"",'Datos Vida'!J462)</f>
        <v>1378</v>
      </c>
      <c r="K30" s="96" t="str">
        <f>IF('Datos Vida'!K462=0,"",'Datos Vida'!K462)</f>
        <v/>
      </c>
      <c r="L30" s="96">
        <f>IF('Datos Vida'!L462=0,"",'Datos Vida'!L462)</f>
        <v>1700</v>
      </c>
      <c r="M30" s="96" t="str">
        <f>IF('Datos Vida'!M462=0,"",'Datos Vida'!M462)</f>
        <v/>
      </c>
      <c r="N30" s="96" t="str">
        <f>IF('Datos Vida'!N462=0,"",'Datos Vida'!N462)</f>
        <v/>
      </c>
      <c r="O30" s="96" t="str">
        <f>IF('Datos Vida'!O462=0,"",'Datos Vida'!O462)</f>
        <v/>
      </c>
      <c r="P30" s="96">
        <f>IF('Datos Vida'!P462=0,"",'Datos Vida'!P462)</f>
        <v>4</v>
      </c>
      <c r="Q30" s="96" t="str">
        <f>IF('Datos Vida'!Q462=0,"",'Datos Vida'!Q462)</f>
        <v/>
      </c>
      <c r="R30" s="96">
        <f>IF('Datos Vida'!R462=0,"",'Datos Vida'!R462)</f>
        <v>2350</v>
      </c>
      <c r="S30" s="96" t="str">
        <f>IF('Datos Vida'!S462=0,"",'Datos Vida'!S462)</f>
        <v/>
      </c>
      <c r="T30" s="96" t="str">
        <f>IF('Datos Vida'!T462=0,"",'Datos Vida'!T462)</f>
        <v/>
      </c>
      <c r="U30" s="96">
        <f>IF('Datos Vida'!U462=0,"",'Datos Vida'!U462)</f>
        <v>314</v>
      </c>
      <c r="V30" s="96" t="str">
        <f>IF('Datos Vida'!V462=0,"",'Datos Vida'!V462)</f>
        <v/>
      </c>
      <c r="W30" s="96" t="str">
        <f>IF('Datos Vida'!W462=0,"",'Datos Vida'!W462)</f>
        <v/>
      </c>
      <c r="X30" s="96">
        <f>IF('Datos Vida'!X462=0,"",'Datos Vida'!X462)</f>
        <v>2</v>
      </c>
      <c r="Y30" s="96">
        <f>IF('Datos Vida'!Y462=0,"",'Datos Vida'!Y462)</f>
        <v>2220</v>
      </c>
      <c r="Z30" s="96">
        <f>IF('Datos Vida'!Z462=0,"",'Datos Vida'!Z462)</f>
        <v>6388</v>
      </c>
      <c r="AA30" s="96">
        <f>IF('Datos Vida'!AA462=0,"",'Datos Vida'!AA462)</f>
        <v>8</v>
      </c>
      <c r="AB30" s="96" t="str">
        <f>IF('Datos Vida'!AB462=0,"",'Datos Vida'!AB462)</f>
        <v/>
      </c>
      <c r="AC30" s="96">
        <f>IF('Datos Vida'!AC462=0,"",'Datos Vida'!AC462)</f>
        <v>2</v>
      </c>
      <c r="AD30" s="96" t="str">
        <f>IF('Datos Vida'!AD462=0,"",'Datos Vida'!AD462)</f>
        <v/>
      </c>
      <c r="AE30" s="96" t="str">
        <f>IF('Datos Vida'!AE462=0,"",'Datos Vida'!AE462)</f>
        <v/>
      </c>
      <c r="AF30" s="96" t="str">
        <f>IF('Datos Vida'!AF462=0,"",'Datos Vida'!AF462)</f>
        <v/>
      </c>
      <c r="AG30" s="96">
        <f>IF('Datos Vida'!AG462=0,"",'Datos Vida'!AG462)</f>
        <v>24</v>
      </c>
      <c r="AH30" s="96">
        <f>IF('Datos Vida'!AH462=0,"",'Datos Vida'!AH462)</f>
        <v>388</v>
      </c>
      <c r="AI30" s="96">
        <f>IF('Datos Vida'!AI462=0,"",'Datos Vida'!AI462)</f>
        <v>1</v>
      </c>
      <c r="AJ30" s="96">
        <f>IF('Datos Vida'!AJ462=0,"",'Datos Vida'!AJ462)</f>
        <v>613</v>
      </c>
      <c r="AK30" s="96">
        <f>IF('Datos Vida'!AK462=0,"",'Datos Vida'!AK462)</f>
        <v>69</v>
      </c>
      <c r="AL30" s="96" t="str">
        <f>IF('Datos Vida'!AL462=0,"",'Datos Vida'!AL462)</f>
        <v/>
      </c>
      <c r="AM30" s="96" t="str">
        <f>IF('Datos Vida'!AM462=0,"",'Datos Vida'!AM462)</f>
        <v/>
      </c>
      <c r="AN30" s="96" t="str">
        <f>IF('Datos Vida'!AN462=0,"",'Datos Vida'!AN462)</f>
        <v/>
      </c>
      <c r="AO30" s="96" t="str">
        <f>IF('Datos Vida'!AO462=0,"",'Datos Vida'!AO462)</f>
        <v/>
      </c>
      <c r="AP30" s="96" t="str">
        <f>IF('Datos Vida'!AP462=0,"",'Datos Vida'!AP462)</f>
        <v/>
      </c>
      <c r="AQ30" s="96">
        <f>'Datos Vida'!AQ462</f>
        <v>20434</v>
      </c>
      <c r="AR30" s="45"/>
      <c r="AS30" s="36">
        <f>'Datos Vida'!AS462</f>
        <v>27386</v>
      </c>
      <c r="AT30" s="60">
        <f t="shared" si="1"/>
        <v>-0.25385233330899004</v>
      </c>
    </row>
    <row r="31" spans="2:46" x14ac:dyDescent="0.2">
      <c r="B31" s="25" t="str">
        <f>'Datos Vida'!B268</f>
        <v>203. Seguros con Cuenta Única de inversión (CUI)</v>
      </c>
      <c r="C31" s="96" t="str">
        <f>IF('Datos Vida'!C463=0,"",'Datos Vida'!C463)</f>
        <v/>
      </c>
      <c r="D31" s="96" t="str">
        <f>IF('Datos Vida'!D463=0,"",'Datos Vida'!D463)</f>
        <v/>
      </c>
      <c r="E31" s="96" t="str">
        <f>IF('Datos Vida'!E463=0,"",'Datos Vida'!E463)</f>
        <v/>
      </c>
      <c r="F31" s="96" t="str">
        <f>IF('Datos Vida'!F463=0,"",'Datos Vida'!F463)</f>
        <v/>
      </c>
      <c r="G31" s="96" t="str">
        <f>IF('Datos Vida'!G463=0,"",'Datos Vida'!G463)</f>
        <v/>
      </c>
      <c r="H31" s="96" t="str">
        <f>IF('Datos Vida'!H463=0,"",'Datos Vida'!H463)</f>
        <v/>
      </c>
      <c r="I31" s="96" t="str">
        <f>IF('Datos Vida'!I463=0,"",'Datos Vida'!I463)</f>
        <v/>
      </c>
      <c r="J31" s="96" t="str">
        <f>IF('Datos Vida'!J463=0,"",'Datos Vida'!J463)</f>
        <v/>
      </c>
      <c r="K31" s="96" t="str">
        <f>IF('Datos Vida'!K463=0,"",'Datos Vida'!K463)</f>
        <v/>
      </c>
      <c r="L31" s="96">
        <f>IF('Datos Vida'!L463=0,"",'Datos Vida'!L463)</f>
        <v>24</v>
      </c>
      <c r="M31" s="96" t="str">
        <f>IF('Datos Vida'!M463=0,"",'Datos Vida'!M463)</f>
        <v/>
      </c>
      <c r="N31" s="96" t="str">
        <f>IF('Datos Vida'!N463=0,"",'Datos Vida'!N463)</f>
        <v/>
      </c>
      <c r="O31" s="96" t="str">
        <f>IF('Datos Vida'!O463=0,"",'Datos Vida'!O463)</f>
        <v/>
      </c>
      <c r="P31" s="96" t="str">
        <f>IF('Datos Vida'!P463=0,"",'Datos Vida'!P463)</f>
        <v/>
      </c>
      <c r="Q31" s="96" t="str">
        <f>IF('Datos Vida'!Q463=0,"",'Datos Vida'!Q463)</f>
        <v/>
      </c>
      <c r="R31" s="96" t="str">
        <f>IF('Datos Vida'!R463=0,"",'Datos Vida'!R463)</f>
        <v/>
      </c>
      <c r="S31" s="96" t="str">
        <f>IF('Datos Vida'!S463=0,"",'Datos Vida'!S463)</f>
        <v/>
      </c>
      <c r="T31" s="96" t="str">
        <f>IF('Datos Vida'!T463=0,"",'Datos Vida'!T463)</f>
        <v/>
      </c>
      <c r="U31" s="96" t="str">
        <f>IF('Datos Vida'!U463=0,"",'Datos Vida'!U463)</f>
        <v/>
      </c>
      <c r="V31" s="96" t="str">
        <f>IF('Datos Vida'!V463=0,"",'Datos Vida'!V463)</f>
        <v/>
      </c>
      <c r="W31" s="96" t="str">
        <f>IF('Datos Vida'!W463=0,"",'Datos Vida'!W463)</f>
        <v/>
      </c>
      <c r="X31" s="96" t="str">
        <f>IF('Datos Vida'!X463=0,"",'Datos Vida'!X463)</f>
        <v/>
      </c>
      <c r="Y31" s="96" t="str">
        <f>IF('Datos Vida'!Y463=0,"",'Datos Vida'!Y463)</f>
        <v/>
      </c>
      <c r="Z31" s="96" t="str">
        <f>IF('Datos Vida'!Z463=0,"",'Datos Vida'!Z463)</f>
        <v/>
      </c>
      <c r="AA31" s="96">
        <f>IF('Datos Vida'!AA463=0,"",'Datos Vida'!AA463)</f>
        <v>5</v>
      </c>
      <c r="AB31" s="96" t="str">
        <f>IF('Datos Vida'!AB463=0,"",'Datos Vida'!AB463)</f>
        <v/>
      </c>
      <c r="AC31" s="96" t="str">
        <f>IF('Datos Vida'!AC463=0,"",'Datos Vida'!AC463)</f>
        <v/>
      </c>
      <c r="AD31" s="96" t="str">
        <f>IF('Datos Vida'!AD463=0,"",'Datos Vida'!AD463)</f>
        <v/>
      </c>
      <c r="AE31" s="96" t="str">
        <f>IF('Datos Vida'!AE463=0,"",'Datos Vida'!AE463)</f>
        <v/>
      </c>
      <c r="AF31" s="96" t="str">
        <f>IF('Datos Vida'!AF463=0,"",'Datos Vida'!AF463)</f>
        <v/>
      </c>
      <c r="AG31" s="96" t="str">
        <f>IF('Datos Vida'!AG463=0,"",'Datos Vida'!AG463)</f>
        <v/>
      </c>
      <c r="AH31" s="96">
        <f>IF('Datos Vida'!AH463=0,"",'Datos Vida'!AH463)</f>
        <v>1</v>
      </c>
      <c r="AI31" s="96" t="str">
        <f>IF('Datos Vida'!AI463=0,"",'Datos Vida'!AI463)</f>
        <v/>
      </c>
      <c r="AJ31" s="96" t="str">
        <f>IF('Datos Vida'!AJ463=0,"",'Datos Vida'!AJ463)</f>
        <v/>
      </c>
      <c r="AK31" s="96" t="str">
        <f>IF('Datos Vida'!AK463=0,"",'Datos Vida'!AK463)</f>
        <v/>
      </c>
      <c r="AL31" s="96" t="str">
        <f>IF('Datos Vida'!AL463=0,"",'Datos Vida'!AL463)</f>
        <v/>
      </c>
      <c r="AM31" s="96" t="str">
        <f>IF('Datos Vida'!AM463=0,"",'Datos Vida'!AM463)</f>
        <v/>
      </c>
      <c r="AN31" s="96" t="str">
        <f>IF('Datos Vida'!AN463=0,"",'Datos Vida'!AN463)</f>
        <v/>
      </c>
      <c r="AO31" s="96" t="str">
        <f>IF('Datos Vida'!AO463=0,"",'Datos Vida'!AO463)</f>
        <v/>
      </c>
      <c r="AP31" s="96" t="str">
        <f>IF('Datos Vida'!AP463=0,"",'Datos Vida'!AP463)</f>
        <v/>
      </c>
      <c r="AQ31" s="96">
        <f>'Datos Vida'!AQ463</f>
        <v>30</v>
      </c>
      <c r="AR31" s="45"/>
      <c r="AS31" s="36">
        <f>'Datos Vida'!AS463</f>
        <v>30</v>
      </c>
      <c r="AT31" s="60">
        <f t="shared" si="1"/>
        <v>0</v>
      </c>
    </row>
    <row r="32" spans="2:46" x14ac:dyDescent="0.2">
      <c r="B32" s="25" t="str">
        <f>'Datos Vida'!B269</f>
        <v>204. Mixto o Dotal</v>
      </c>
      <c r="C32" s="96" t="str">
        <f>IF('Datos Vida'!C464=0,"",'Datos Vida'!C464)</f>
        <v/>
      </c>
      <c r="D32" s="96" t="str">
        <f>IF('Datos Vida'!D464=0,"",'Datos Vida'!D464)</f>
        <v/>
      </c>
      <c r="E32" s="96" t="str">
        <f>IF('Datos Vida'!E464=0,"",'Datos Vida'!E464)</f>
        <v/>
      </c>
      <c r="F32" s="96" t="str">
        <f>IF('Datos Vida'!F464=0,"",'Datos Vida'!F464)</f>
        <v/>
      </c>
      <c r="G32" s="96" t="str">
        <f>IF('Datos Vida'!G464=0,"",'Datos Vida'!G464)</f>
        <v/>
      </c>
      <c r="H32" s="96" t="str">
        <f>IF('Datos Vida'!H464=0,"",'Datos Vida'!H464)</f>
        <v/>
      </c>
      <c r="I32" s="96" t="str">
        <f>IF('Datos Vida'!I464=0,"",'Datos Vida'!I464)</f>
        <v/>
      </c>
      <c r="J32" s="96" t="str">
        <f>IF('Datos Vida'!J464=0,"",'Datos Vida'!J464)</f>
        <v/>
      </c>
      <c r="K32" s="96" t="str">
        <f>IF('Datos Vida'!K464=0,"",'Datos Vida'!K464)</f>
        <v/>
      </c>
      <c r="L32" s="96" t="str">
        <f>IF('Datos Vida'!L464=0,"",'Datos Vida'!L464)</f>
        <v/>
      </c>
      <c r="M32" s="96" t="str">
        <f>IF('Datos Vida'!M464=0,"",'Datos Vida'!M464)</f>
        <v/>
      </c>
      <c r="N32" s="96" t="str">
        <f>IF('Datos Vida'!N464=0,"",'Datos Vida'!N464)</f>
        <v/>
      </c>
      <c r="O32" s="96" t="str">
        <f>IF('Datos Vida'!O464=0,"",'Datos Vida'!O464)</f>
        <v/>
      </c>
      <c r="P32" s="96" t="str">
        <f>IF('Datos Vida'!P464=0,"",'Datos Vida'!P464)</f>
        <v/>
      </c>
      <c r="Q32" s="96" t="str">
        <f>IF('Datos Vida'!Q464=0,"",'Datos Vida'!Q464)</f>
        <v/>
      </c>
      <c r="R32" s="96" t="str">
        <f>IF('Datos Vida'!R464=0,"",'Datos Vida'!R464)</f>
        <v/>
      </c>
      <c r="S32" s="96" t="str">
        <f>IF('Datos Vida'!S464=0,"",'Datos Vida'!S464)</f>
        <v/>
      </c>
      <c r="T32" s="96" t="str">
        <f>IF('Datos Vida'!T464=0,"",'Datos Vida'!T464)</f>
        <v/>
      </c>
      <c r="U32" s="96" t="str">
        <f>IF('Datos Vida'!U464=0,"",'Datos Vida'!U464)</f>
        <v/>
      </c>
      <c r="V32" s="96" t="str">
        <f>IF('Datos Vida'!V464=0,"",'Datos Vida'!V464)</f>
        <v/>
      </c>
      <c r="W32" s="96" t="str">
        <f>IF('Datos Vida'!W464=0,"",'Datos Vida'!W464)</f>
        <v/>
      </c>
      <c r="X32" s="96" t="str">
        <f>IF('Datos Vida'!X464=0,"",'Datos Vida'!X464)</f>
        <v/>
      </c>
      <c r="Y32" s="96" t="str">
        <f>IF('Datos Vida'!Y464=0,"",'Datos Vida'!Y464)</f>
        <v/>
      </c>
      <c r="Z32" s="96" t="str">
        <f>IF('Datos Vida'!Z464=0,"",'Datos Vida'!Z464)</f>
        <v/>
      </c>
      <c r="AA32" s="96" t="str">
        <f>IF('Datos Vida'!AA464=0,"",'Datos Vida'!AA464)</f>
        <v/>
      </c>
      <c r="AB32" s="96" t="str">
        <f>IF('Datos Vida'!AB464=0,"",'Datos Vida'!AB464)</f>
        <v/>
      </c>
      <c r="AC32" s="96">
        <f>IF('Datos Vida'!AC464=0,"",'Datos Vida'!AC464)</f>
        <v>2</v>
      </c>
      <c r="AD32" s="96" t="str">
        <f>IF('Datos Vida'!AD464=0,"",'Datos Vida'!AD464)</f>
        <v/>
      </c>
      <c r="AE32" s="96" t="str">
        <f>IF('Datos Vida'!AE464=0,"",'Datos Vida'!AE464)</f>
        <v/>
      </c>
      <c r="AF32" s="96" t="str">
        <f>IF('Datos Vida'!AF464=0,"",'Datos Vida'!AF464)</f>
        <v/>
      </c>
      <c r="AG32" s="96" t="str">
        <f>IF('Datos Vida'!AG464=0,"",'Datos Vida'!AG464)</f>
        <v/>
      </c>
      <c r="AH32" s="96" t="str">
        <f>IF('Datos Vida'!AH464=0,"",'Datos Vida'!AH464)</f>
        <v/>
      </c>
      <c r="AI32" s="96" t="str">
        <f>IF('Datos Vida'!AI464=0,"",'Datos Vida'!AI464)</f>
        <v/>
      </c>
      <c r="AJ32" s="96" t="str">
        <f>IF('Datos Vida'!AJ464=0,"",'Datos Vida'!AJ464)</f>
        <v/>
      </c>
      <c r="AK32" s="96" t="str">
        <f>IF('Datos Vida'!AK464=0,"",'Datos Vida'!AK464)</f>
        <v/>
      </c>
      <c r="AL32" s="96" t="str">
        <f>IF('Datos Vida'!AL464=0,"",'Datos Vida'!AL464)</f>
        <v/>
      </c>
      <c r="AM32" s="96" t="str">
        <f>IF('Datos Vida'!AM464=0,"",'Datos Vida'!AM464)</f>
        <v/>
      </c>
      <c r="AN32" s="96" t="str">
        <f>IF('Datos Vida'!AN464=0,"",'Datos Vida'!AN464)</f>
        <v/>
      </c>
      <c r="AO32" s="96" t="str">
        <f>IF('Datos Vida'!AO464=0,"",'Datos Vida'!AO464)</f>
        <v/>
      </c>
      <c r="AP32" s="96" t="str">
        <f>IF('Datos Vida'!AP464=0,"",'Datos Vida'!AP464)</f>
        <v/>
      </c>
      <c r="AQ32" s="96">
        <f>'Datos Vida'!AQ464</f>
        <v>2</v>
      </c>
      <c r="AR32" s="45"/>
      <c r="AS32" s="36">
        <f>'Datos Vida'!AS464</f>
        <v>0</v>
      </c>
      <c r="AT32" s="60" t="str">
        <f t="shared" si="1"/>
        <v/>
      </c>
    </row>
    <row r="33" spans="2:46" x14ac:dyDescent="0.2">
      <c r="B33" s="25" t="str">
        <f>'Datos Vida'!B270</f>
        <v>205. Rentas Privadas y Otras Rentas</v>
      </c>
      <c r="C33" s="96" t="str">
        <f>IF('Datos Vida'!C465=0,"",'Datos Vida'!C465)</f>
        <v/>
      </c>
      <c r="D33" s="96" t="str">
        <f>IF('Datos Vida'!D465=0,"",'Datos Vida'!D465)</f>
        <v/>
      </c>
      <c r="E33" s="96" t="str">
        <f>IF('Datos Vida'!E465=0,"",'Datos Vida'!E465)</f>
        <v/>
      </c>
      <c r="F33" s="96" t="str">
        <f>IF('Datos Vida'!F465=0,"",'Datos Vida'!F465)</f>
        <v/>
      </c>
      <c r="G33" s="96" t="str">
        <f>IF('Datos Vida'!G465=0,"",'Datos Vida'!G465)</f>
        <v/>
      </c>
      <c r="H33" s="96" t="str">
        <f>IF('Datos Vida'!H465=0,"",'Datos Vida'!H465)</f>
        <v/>
      </c>
      <c r="I33" s="96" t="str">
        <f>IF('Datos Vida'!I465=0,"",'Datos Vida'!I465)</f>
        <v/>
      </c>
      <c r="J33" s="96" t="str">
        <f>IF('Datos Vida'!J465=0,"",'Datos Vida'!J465)</f>
        <v/>
      </c>
      <c r="K33" s="96" t="str">
        <f>IF('Datos Vida'!K465=0,"",'Datos Vida'!K465)</f>
        <v/>
      </c>
      <c r="L33" s="96" t="str">
        <f>IF('Datos Vida'!L465=0,"",'Datos Vida'!L465)</f>
        <v/>
      </c>
      <c r="M33" s="96" t="str">
        <f>IF('Datos Vida'!M465=0,"",'Datos Vida'!M465)</f>
        <v/>
      </c>
      <c r="N33" s="96" t="str">
        <f>IF('Datos Vida'!N465=0,"",'Datos Vida'!N465)</f>
        <v/>
      </c>
      <c r="O33" s="96" t="str">
        <f>IF('Datos Vida'!O465=0,"",'Datos Vida'!O465)</f>
        <v/>
      </c>
      <c r="P33" s="96" t="str">
        <f>IF('Datos Vida'!P465=0,"",'Datos Vida'!P465)</f>
        <v/>
      </c>
      <c r="Q33" s="96" t="str">
        <f>IF('Datos Vida'!Q465=0,"",'Datos Vida'!Q465)</f>
        <v/>
      </c>
      <c r="R33" s="96" t="str">
        <f>IF('Datos Vida'!R465=0,"",'Datos Vida'!R465)</f>
        <v/>
      </c>
      <c r="S33" s="96" t="str">
        <f>IF('Datos Vida'!S465=0,"",'Datos Vida'!S465)</f>
        <v/>
      </c>
      <c r="T33" s="96" t="str">
        <f>IF('Datos Vida'!T465=0,"",'Datos Vida'!T465)</f>
        <v/>
      </c>
      <c r="U33" s="96" t="str">
        <f>IF('Datos Vida'!U465=0,"",'Datos Vida'!U465)</f>
        <v/>
      </c>
      <c r="V33" s="96" t="str">
        <f>IF('Datos Vida'!V465=0,"",'Datos Vida'!V465)</f>
        <v/>
      </c>
      <c r="W33" s="96" t="str">
        <f>IF('Datos Vida'!W465=0,"",'Datos Vida'!W465)</f>
        <v/>
      </c>
      <c r="X33" s="96" t="str">
        <f>IF('Datos Vida'!X465=0,"",'Datos Vida'!X465)</f>
        <v/>
      </c>
      <c r="Y33" s="96" t="str">
        <f>IF('Datos Vida'!Y465=0,"",'Datos Vida'!Y465)</f>
        <v/>
      </c>
      <c r="Z33" s="96" t="str">
        <f>IF('Datos Vida'!Z465=0,"",'Datos Vida'!Z465)</f>
        <v/>
      </c>
      <c r="AA33" s="96" t="str">
        <f>IF('Datos Vida'!AA465=0,"",'Datos Vida'!AA465)</f>
        <v/>
      </c>
      <c r="AB33" s="96" t="str">
        <f>IF('Datos Vida'!AB465=0,"",'Datos Vida'!AB465)</f>
        <v/>
      </c>
      <c r="AC33" s="96" t="str">
        <f>IF('Datos Vida'!AC465=0,"",'Datos Vida'!AC465)</f>
        <v/>
      </c>
      <c r="AD33" s="96" t="str">
        <f>IF('Datos Vida'!AD465=0,"",'Datos Vida'!AD465)</f>
        <v/>
      </c>
      <c r="AE33" s="96" t="str">
        <f>IF('Datos Vida'!AE465=0,"",'Datos Vida'!AE465)</f>
        <v/>
      </c>
      <c r="AF33" s="96" t="str">
        <f>IF('Datos Vida'!AF465=0,"",'Datos Vida'!AF465)</f>
        <v/>
      </c>
      <c r="AG33" s="96" t="str">
        <f>IF('Datos Vida'!AG465=0,"",'Datos Vida'!AG465)</f>
        <v/>
      </c>
      <c r="AH33" s="96" t="str">
        <f>IF('Datos Vida'!AH465=0,"",'Datos Vida'!AH465)</f>
        <v/>
      </c>
      <c r="AI33" s="96">
        <f>IF('Datos Vida'!AI465=0,"",'Datos Vida'!AI465)</f>
        <v>2</v>
      </c>
      <c r="AJ33" s="96" t="str">
        <f>IF('Datos Vida'!AJ465=0,"",'Datos Vida'!AJ465)</f>
        <v/>
      </c>
      <c r="AK33" s="96" t="str">
        <f>IF('Datos Vida'!AK465=0,"",'Datos Vida'!AK465)</f>
        <v/>
      </c>
      <c r="AL33" s="96" t="str">
        <f>IF('Datos Vida'!AL465=0,"",'Datos Vida'!AL465)</f>
        <v/>
      </c>
      <c r="AM33" s="96" t="str">
        <f>IF('Datos Vida'!AM465=0,"",'Datos Vida'!AM465)</f>
        <v/>
      </c>
      <c r="AN33" s="96" t="str">
        <f>IF('Datos Vida'!AN465=0,"",'Datos Vida'!AN465)</f>
        <v/>
      </c>
      <c r="AO33" s="96" t="str">
        <f>IF('Datos Vida'!AO465=0,"",'Datos Vida'!AO465)</f>
        <v/>
      </c>
      <c r="AP33" s="96" t="str">
        <f>IF('Datos Vida'!AP465=0,"",'Datos Vida'!AP465)</f>
        <v/>
      </c>
      <c r="AQ33" s="96">
        <f>'Datos Vida'!AQ465</f>
        <v>2</v>
      </c>
      <c r="AR33" s="45"/>
      <c r="AS33" s="36">
        <f>'Datos Vida'!AS465</f>
        <v>0</v>
      </c>
      <c r="AT33" s="60" t="str">
        <f t="shared" si="1"/>
        <v/>
      </c>
    </row>
    <row r="34" spans="2:46" x14ac:dyDescent="0.2">
      <c r="B34" s="25" t="str">
        <f>'Datos Vida'!B271</f>
        <v>206. Dotal puro o Capital Diferido</v>
      </c>
      <c r="C34" s="96" t="str">
        <f>IF('Datos Vida'!C466=0,"",'Datos Vida'!C466)</f>
        <v/>
      </c>
      <c r="D34" s="96" t="str">
        <f>IF('Datos Vida'!D466=0,"",'Datos Vida'!D466)</f>
        <v/>
      </c>
      <c r="E34" s="96" t="str">
        <f>IF('Datos Vida'!E466=0,"",'Datos Vida'!E466)</f>
        <v/>
      </c>
      <c r="F34" s="96" t="str">
        <f>IF('Datos Vida'!F466=0,"",'Datos Vida'!F466)</f>
        <v/>
      </c>
      <c r="G34" s="96">
        <f>IF('Datos Vida'!G466=0,"",'Datos Vida'!G466)</f>
        <v>1</v>
      </c>
      <c r="H34" s="96" t="str">
        <f>IF('Datos Vida'!H466=0,"",'Datos Vida'!H466)</f>
        <v/>
      </c>
      <c r="I34" s="96" t="str">
        <f>IF('Datos Vida'!I466=0,"",'Datos Vida'!I466)</f>
        <v/>
      </c>
      <c r="J34" s="96" t="str">
        <f>IF('Datos Vida'!J466=0,"",'Datos Vida'!J466)</f>
        <v/>
      </c>
      <c r="K34" s="96" t="str">
        <f>IF('Datos Vida'!K466=0,"",'Datos Vida'!K466)</f>
        <v/>
      </c>
      <c r="L34" s="96" t="str">
        <f>IF('Datos Vida'!L466=0,"",'Datos Vida'!L466)</f>
        <v/>
      </c>
      <c r="M34" s="96" t="str">
        <f>IF('Datos Vida'!M466=0,"",'Datos Vida'!M466)</f>
        <v/>
      </c>
      <c r="N34" s="96" t="str">
        <f>IF('Datos Vida'!N466=0,"",'Datos Vida'!N466)</f>
        <v/>
      </c>
      <c r="O34" s="96" t="str">
        <f>IF('Datos Vida'!O466=0,"",'Datos Vida'!O466)</f>
        <v/>
      </c>
      <c r="P34" s="96" t="str">
        <f>IF('Datos Vida'!P466=0,"",'Datos Vida'!P466)</f>
        <v/>
      </c>
      <c r="Q34" s="96" t="str">
        <f>IF('Datos Vida'!Q466=0,"",'Datos Vida'!Q466)</f>
        <v/>
      </c>
      <c r="R34" s="96" t="str">
        <f>IF('Datos Vida'!R466=0,"",'Datos Vida'!R466)</f>
        <v/>
      </c>
      <c r="S34" s="96" t="str">
        <f>IF('Datos Vida'!S466=0,"",'Datos Vida'!S466)</f>
        <v/>
      </c>
      <c r="T34" s="96" t="str">
        <f>IF('Datos Vida'!T466=0,"",'Datos Vida'!T466)</f>
        <v/>
      </c>
      <c r="U34" s="96" t="str">
        <f>IF('Datos Vida'!U466=0,"",'Datos Vida'!U466)</f>
        <v/>
      </c>
      <c r="V34" s="96" t="str">
        <f>IF('Datos Vida'!V466=0,"",'Datos Vida'!V466)</f>
        <v/>
      </c>
      <c r="W34" s="96" t="str">
        <f>IF('Datos Vida'!W466=0,"",'Datos Vida'!W466)</f>
        <v/>
      </c>
      <c r="X34" s="96" t="str">
        <f>IF('Datos Vida'!X466=0,"",'Datos Vida'!X466)</f>
        <v/>
      </c>
      <c r="Y34" s="96" t="str">
        <f>IF('Datos Vida'!Y466=0,"",'Datos Vida'!Y466)</f>
        <v/>
      </c>
      <c r="Z34" s="96" t="str">
        <f>IF('Datos Vida'!Z466=0,"",'Datos Vida'!Z466)</f>
        <v/>
      </c>
      <c r="AA34" s="96" t="str">
        <f>IF('Datos Vida'!AA466=0,"",'Datos Vida'!AA466)</f>
        <v/>
      </c>
      <c r="AB34" s="96" t="str">
        <f>IF('Datos Vida'!AB466=0,"",'Datos Vida'!AB466)</f>
        <v/>
      </c>
      <c r="AC34" s="96" t="str">
        <f>IF('Datos Vida'!AC466=0,"",'Datos Vida'!AC466)</f>
        <v/>
      </c>
      <c r="AD34" s="96" t="str">
        <f>IF('Datos Vida'!AD466=0,"",'Datos Vida'!AD466)</f>
        <v/>
      </c>
      <c r="AE34" s="96" t="str">
        <f>IF('Datos Vida'!AE466=0,"",'Datos Vida'!AE466)</f>
        <v/>
      </c>
      <c r="AF34" s="96" t="str">
        <f>IF('Datos Vida'!AF466=0,"",'Datos Vida'!AF466)</f>
        <v/>
      </c>
      <c r="AG34" s="96" t="str">
        <f>IF('Datos Vida'!AG466=0,"",'Datos Vida'!AG466)</f>
        <v/>
      </c>
      <c r="AH34" s="96" t="str">
        <f>IF('Datos Vida'!AH466=0,"",'Datos Vida'!AH466)</f>
        <v/>
      </c>
      <c r="AI34" s="96" t="str">
        <f>IF('Datos Vida'!AI466=0,"",'Datos Vida'!AI466)</f>
        <v/>
      </c>
      <c r="AJ34" s="96" t="str">
        <f>IF('Datos Vida'!AJ466=0,"",'Datos Vida'!AJ466)</f>
        <v/>
      </c>
      <c r="AK34" s="96" t="str">
        <f>IF('Datos Vida'!AK466=0,"",'Datos Vida'!AK466)</f>
        <v/>
      </c>
      <c r="AL34" s="96" t="str">
        <f>IF('Datos Vida'!AL466=0,"",'Datos Vida'!AL466)</f>
        <v/>
      </c>
      <c r="AM34" s="96" t="str">
        <f>IF('Datos Vida'!AM466=0,"",'Datos Vida'!AM466)</f>
        <v/>
      </c>
      <c r="AN34" s="96" t="str">
        <f>IF('Datos Vida'!AN466=0,"",'Datos Vida'!AN466)</f>
        <v/>
      </c>
      <c r="AO34" s="96" t="str">
        <f>IF('Datos Vida'!AO466=0,"",'Datos Vida'!AO466)</f>
        <v/>
      </c>
      <c r="AP34" s="96" t="str">
        <f>IF('Datos Vida'!AP466=0,"",'Datos Vida'!AP466)</f>
        <v/>
      </c>
      <c r="AQ34" s="96">
        <f>'Datos Vida'!AQ466</f>
        <v>1</v>
      </c>
      <c r="AR34" s="45"/>
      <c r="AS34" s="36">
        <f>'Datos Vida'!AS466</f>
        <v>1</v>
      </c>
      <c r="AT34" s="60">
        <f t="shared" si="1"/>
        <v>0</v>
      </c>
    </row>
    <row r="35" spans="2:46" x14ac:dyDescent="0.2">
      <c r="B35" s="25" t="str">
        <f>'Datos Vida'!B272</f>
        <v>207. Protección Familiar</v>
      </c>
      <c r="C35" s="96" t="str">
        <f>IF('Datos Vida'!C467=0,"",'Datos Vida'!C467)</f>
        <v/>
      </c>
      <c r="D35" s="96" t="str">
        <f>IF('Datos Vida'!D467=0,"",'Datos Vida'!D467)</f>
        <v/>
      </c>
      <c r="E35" s="96" t="str">
        <f>IF('Datos Vida'!E467=0,"",'Datos Vida'!E467)</f>
        <v/>
      </c>
      <c r="F35" s="96" t="str">
        <f>IF('Datos Vida'!F467=0,"",'Datos Vida'!F467)</f>
        <v/>
      </c>
      <c r="G35" s="96">
        <f>IF('Datos Vida'!G467=0,"",'Datos Vida'!G467)</f>
        <v>7</v>
      </c>
      <c r="H35" s="96" t="str">
        <f>IF('Datos Vida'!H467=0,"",'Datos Vida'!H467)</f>
        <v/>
      </c>
      <c r="I35" s="96" t="str">
        <f>IF('Datos Vida'!I467=0,"",'Datos Vida'!I467)</f>
        <v/>
      </c>
      <c r="J35" s="96" t="str">
        <f>IF('Datos Vida'!J467=0,"",'Datos Vida'!J467)</f>
        <v/>
      </c>
      <c r="K35" s="96" t="str">
        <f>IF('Datos Vida'!K467=0,"",'Datos Vida'!K467)</f>
        <v/>
      </c>
      <c r="L35" s="96">
        <f>IF('Datos Vida'!L467=0,"",'Datos Vida'!L467)</f>
        <v>1066</v>
      </c>
      <c r="M35" s="96" t="str">
        <f>IF('Datos Vida'!M467=0,"",'Datos Vida'!M467)</f>
        <v/>
      </c>
      <c r="N35" s="96" t="str">
        <f>IF('Datos Vida'!N467=0,"",'Datos Vida'!N467)</f>
        <v/>
      </c>
      <c r="O35" s="96" t="str">
        <f>IF('Datos Vida'!O467=0,"",'Datos Vida'!O467)</f>
        <v/>
      </c>
      <c r="P35" s="96" t="str">
        <f>IF('Datos Vida'!P467=0,"",'Datos Vida'!P467)</f>
        <v/>
      </c>
      <c r="Q35" s="96" t="str">
        <f>IF('Datos Vida'!Q467=0,"",'Datos Vida'!Q467)</f>
        <v/>
      </c>
      <c r="R35" s="96">
        <f>IF('Datos Vida'!R467=0,"",'Datos Vida'!R467)</f>
        <v>196</v>
      </c>
      <c r="S35" s="96" t="str">
        <f>IF('Datos Vida'!S467=0,"",'Datos Vida'!S467)</f>
        <v/>
      </c>
      <c r="T35" s="96" t="str">
        <f>IF('Datos Vida'!T467=0,"",'Datos Vida'!T467)</f>
        <v/>
      </c>
      <c r="U35" s="96" t="str">
        <f>IF('Datos Vida'!U467=0,"",'Datos Vida'!U467)</f>
        <v/>
      </c>
      <c r="V35" s="96" t="str">
        <f>IF('Datos Vida'!V467=0,"",'Datos Vida'!V467)</f>
        <v/>
      </c>
      <c r="W35" s="96" t="str">
        <f>IF('Datos Vida'!W467=0,"",'Datos Vida'!W467)</f>
        <v/>
      </c>
      <c r="X35" s="96" t="str">
        <f>IF('Datos Vida'!X467=0,"",'Datos Vida'!X467)</f>
        <v/>
      </c>
      <c r="Y35" s="96" t="str">
        <f>IF('Datos Vida'!Y467=0,"",'Datos Vida'!Y467)</f>
        <v/>
      </c>
      <c r="Z35" s="96" t="str">
        <f>IF('Datos Vida'!Z467=0,"",'Datos Vida'!Z467)</f>
        <v/>
      </c>
      <c r="AA35" s="96">
        <f>IF('Datos Vida'!AA467=0,"",'Datos Vida'!AA467)</f>
        <v>11</v>
      </c>
      <c r="AB35" s="96" t="str">
        <f>IF('Datos Vida'!AB467=0,"",'Datos Vida'!AB467)</f>
        <v/>
      </c>
      <c r="AC35" s="96" t="str">
        <f>IF('Datos Vida'!AC467=0,"",'Datos Vida'!AC467)</f>
        <v/>
      </c>
      <c r="AD35" s="96" t="str">
        <f>IF('Datos Vida'!AD467=0,"",'Datos Vida'!AD467)</f>
        <v/>
      </c>
      <c r="AE35" s="96" t="str">
        <f>IF('Datos Vida'!AE467=0,"",'Datos Vida'!AE467)</f>
        <v/>
      </c>
      <c r="AF35" s="96" t="str">
        <f>IF('Datos Vida'!AF467=0,"",'Datos Vida'!AF467)</f>
        <v/>
      </c>
      <c r="AG35" s="96" t="str">
        <f>IF('Datos Vida'!AG467=0,"",'Datos Vida'!AG467)</f>
        <v/>
      </c>
      <c r="AH35" s="96" t="str">
        <f>IF('Datos Vida'!AH467=0,"",'Datos Vida'!AH467)</f>
        <v/>
      </c>
      <c r="AI35" s="96" t="str">
        <f>IF('Datos Vida'!AI467=0,"",'Datos Vida'!AI467)</f>
        <v/>
      </c>
      <c r="AJ35" s="96">
        <f>IF('Datos Vida'!AJ467=0,"",'Datos Vida'!AJ467)</f>
        <v>263</v>
      </c>
      <c r="AK35" s="96">
        <f>IF('Datos Vida'!AK467=0,"",'Datos Vida'!AK467)</f>
        <v>2</v>
      </c>
      <c r="AL35" s="96" t="str">
        <f>IF('Datos Vida'!AL467=0,"",'Datos Vida'!AL467)</f>
        <v/>
      </c>
      <c r="AM35" s="96" t="str">
        <f>IF('Datos Vida'!AM467=0,"",'Datos Vida'!AM467)</f>
        <v/>
      </c>
      <c r="AN35" s="96" t="str">
        <f>IF('Datos Vida'!AN467=0,"",'Datos Vida'!AN467)</f>
        <v/>
      </c>
      <c r="AO35" s="96" t="str">
        <f>IF('Datos Vida'!AO467=0,"",'Datos Vida'!AO467)</f>
        <v/>
      </c>
      <c r="AP35" s="96" t="str">
        <f>IF('Datos Vida'!AP467=0,"",'Datos Vida'!AP467)</f>
        <v/>
      </c>
      <c r="AQ35" s="96">
        <f>'Datos Vida'!AQ467</f>
        <v>1545</v>
      </c>
      <c r="AR35" s="45"/>
      <c r="AS35" s="36">
        <f>'Datos Vida'!AS467</f>
        <v>1299</v>
      </c>
      <c r="AT35" s="60">
        <f t="shared" si="1"/>
        <v>0.18937644341801385</v>
      </c>
    </row>
    <row r="36" spans="2:46" x14ac:dyDescent="0.2">
      <c r="B36" s="25" t="str">
        <f>'Datos Vida'!B273</f>
        <v>208. Incapacidad o Invalidez</v>
      </c>
      <c r="C36" s="96" t="str">
        <f>IF('Datos Vida'!C468=0,"",'Datos Vida'!C468)</f>
        <v/>
      </c>
      <c r="D36" s="96" t="str">
        <f>IF('Datos Vida'!D468=0,"",'Datos Vida'!D468)</f>
        <v/>
      </c>
      <c r="E36" s="96" t="str">
        <f>IF('Datos Vida'!E468=0,"",'Datos Vida'!E468)</f>
        <v/>
      </c>
      <c r="F36" s="96">
        <f>IF('Datos Vida'!F468=0,"",'Datos Vida'!F468)</f>
        <v>137</v>
      </c>
      <c r="G36" s="96">
        <f>IF('Datos Vida'!G468=0,"",'Datos Vida'!G468)</f>
        <v>2015</v>
      </c>
      <c r="H36" s="96" t="str">
        <f>IF('Datos Vida'!H468=0,"",'Datos Vida'!H468)</f>
        <v/>
      </c>
      <c r="I36" s="96">
        <f>IF('Datos Vida'!I468=0,"",'Datos Vida'!I468)</f>
        <v>268</v>
      </c>
      <c r="J36" s="96">
        <f>IF('Datos Vida'!J468=0,"",'Datos Vida'!J468)</f>
        <v>805</v>
      </c>
      <c r="K36" s="96" t="str">
        <f>IF('Datos Vida'!K468=0,"",'Datos Vida'!K468)</f>
        <v/>
      </c>
      <c r="L36" s="96">
        <f>IF('Datos Vida'!L468=0,"",'Datos Vida'!L468)</f>
        <v>1819</v>
      </c>
      <c r="M36" s="96" t="str">
        <f>IF('Datos Vida'!M468=0,"",'Datos Vida'!M468)</f>
        <v/>
      </c>
      <c r="N36" s="96" t="str">
        <f>IF('Datos Vida'!N468=0,"",'Datos Vida'!N468)</f>
        <v/>
      </c>
      <c r="O36" s="96" t="str">
        <f>IF('Datos Vida'!O468=0,"",'Datos Vida'!O468)</f>
        <v/>
      </c>
      <c r="P36" s="96">
        <f>IF('Datos Vida'!P468=0,"",'Datos Vida'!P468)</f>
        <v>1</v>
      </c>
      <c r="Q36" s="96" t="str">
        <f>IF('Datos Vida'!Q468=0,"",'Datos Vida'!Q468)</f>
        <v/>
      </c>
      <c r="R36" s="96">
        <f>IF('Datos Vida'!R468=0,"",'Datos Vida'!R468)</f>
        <v>1764</v>
      </c>
      <c r="S36" s="96" t="str">
        <f>IF('Datos Vida'!S468=0,"",'Datos Vida'!S468)</f>
        <v/>
      </c>
      <c r="T36" s="96" t="str">
        <f>IF('Datos Vida'!T468=0,"",'Datos Vida'!T468)</f>
        <v/>
      </c>
      <c r="U36" s="96">
        <f>IF('Datos Vida'!U468=0,"",'Datos Vida'!U468)</f>
        <v>258</v>
      </c>
      <c r="V36" s="96" t="str">
        <f>IF('Datos Vida'!V468=0,"",'Datos Vida'!V468)</f>
        <v/>
      </c>
      <c r="W36" s="96" t="str">
        <f>IF('Datos Vida'!W468=0,"",'Datos Vida'!W468)</f>
        <v/>
      </c>
      <c r="X36" s="96" t="str">
        <f>IF('Datos Vida'!X468=0,"",'Datos Vida'!X468)</f>
        <v/>
      </c>
      <c r="Y36" s="96" t="str">
        <f>IF('Datos Vida'!Y468=0,"",'Datos Vida'!Y468)</f>
        <v/>
      </c>
      <c r="Z36" s="96">
        <f>IF('Datos Vida'!Z468=0,"",'Datos Vida'!Z468)</f>
        <v>8629</v>
      </c>
      <c r="AA36" s="96" t="str">
        <f>IF('Datos Vida'!AA468=0,"",'Datos Vida'!AA468)</f>
        <v/>
      </c>
      <c r="AB36" s="96" t="str">
        <f>IF('Datos Vida'!AB468=0,"",'Datos Vida'!AB468)</f>
        <v/>
      </c>
      <c r="AC36" s="96">
        <f>IF('Datos Vida'!AC468=0,"",'Datos Vida'!AC468)</f>
        <v>1</v>
      </c>
      <c r="AD36" s="96" t="str">
        <f>IF('Datos Vida'!AD468=0,"",'Datos Vida'!AD468)</f>
        <v/>
      </c>
      <c r="AE36" s="96" t="str">
        <f>IF('Datos Vida'!AE468=0,"",'Datos Vida'!AE468)</f>
        <v/>
      </c>
      <c r="AF36" s="96" t="str">
        <f>IF('Datos Vida'!AF468=0,"",'Datos Vida'!AF468)</f>
        <v/>
      </c>
      <c r="AG36" s="96">
        <f>IF('Datos Vida'!AG468=0,"",'Datos Vida'!AG468)</f>
        <v>25</v>
      </c>
      <c r="AH36" s="96">
        <f>IF('Datos Vida'!AH468=0,"",'Datos Vida'!AH468)</f>
        <v>303</v>
      </c>
      <c r="AI36" s="96">
        <f>IF('Datos Vida'!AI468=0,"",'Datos Vida'!AI468)</f>
        <v>4</v>
      </c>
      <c r="AJ36" s="96">
        <f>IF('Datos Vida'!AJ468=0,"",'Datos Vida'!AJ468)</f>
        <v>1186</v>
      </c>
      <c r="AK36" s="96">
        <f>IF('Datos Vida'!AK468=0,"",'Datos Vida'!AK468)</f>
        <v>126</v>
      </c>
      <c r="AL36" s="96" t="str">
        <f>IF('Datos Vida'!AL468=0,"",'Datos Vida'!AL468)</f>
        <v/>
      </c>
      <c r="AM36" s="96" t="str">
        <f>IF('Datos Vida'!AM468=0,"",'Datos Vida'!AM468)</f>
        <v/>
      </c>
      <c r="AN36" s="96" t="str">
        <f>IF('Datos Vida'!AN468=0,"",'Datos Vida'!AN468)</f>
        <v/>
      </c>
      <c r="AO36" s="96" t="str">
        <f>IF('Datos Vida'!AO468=0,"",'Datos Vida'!AO468)</f>
        <v/>
      </c>
      <c r="AP36" s="96" t="str">
        <f>IF('Datos Vida'!AP468=0,"",'Datos Vida'!AP468)</f>
        <v/>
      </c>
      <c r="AQ36" s="96">
        <f>'Datos Vida'!AQ468</f>
        <v>17341</v>
      </c>
      <c r="AR36" s="45"/>
      <c r="AS36" s="36">
        <f>'Datos Vida'!AS468</f>
        <v>35177</v>
      </c>
      <c r="AT36" s="60">
        <f t="shared" si="1"/>
        <v>-0.50703584728657924</v>
      </c>
    </row>
    <row r="37" spans="2:46" x14ac:dyDescent="0.2">
      <c r="B37" s="25" t="str">
        <f>'Datos Vida'!B274</f>
        <v>209. Salud</v>
      </c>
      <c r="C37" s="96" t="str">
        <f>IF('Datos Vida'!C469=0,"",'Datos Vida'!C469)</f>
        <v/>
      </c>
      <c r="D37" s="96">
        <f>IF('Datos Vida'!D469=0,"",'Datos Vida'!D469)</f>
        <v>1</v>
      </c>
      <c r="E37" s="96">
        <f>IF('Datos Vida'!E469=0,"",'Datos Vida'!E469)</f>
        <v>35</v>
      </c>
      <c r="F37" s="96">
        <f>IF('Datos Vida'!F469=0,"",'Datos Vida'!F469)</f>
        <v>945</v>
      </c>
      <c r="G37" s="96">
        <f>IF('Datos Vida'!G469=0,"",'Datos Vida'!G469)</f>
        <v>4519</v>
      </c>
      <c r="H37" s="96" t="str">
        <f>IF('Datos Vida'!H469=0,"",'Datos Vida'!H469)</f>
        <v/>
      </c>
      <c r="I37" s="96">
        <f>IF('Datos Vida'!I469=0,"",'Datos Vida'!I469)</f>
        <v>603</v>
      </c>
      <c r="J37" s="96">
        <f>IF('Datos Vida'!J469=0,"",'Datos Vida'!J469)</f>
        <v>2560</v>
      </c>
      <c r="K37" s="96" t="str">
        <f>IF('Datos Vida'!K469=0,"",'Datos Vida'!K469)</f>
        <v/>
      </c>
      <c r="L37" s="96">
        <f>IF('Datos Vida'!L469=0,"",'Datos Vida'!L469)</f>
        <v>4510</v>
      </c>
      <c r="M37" s="96" t="str">
        <f>IF('Datos Vida'!M469=0,"",'Datos Vida'!M469)</f>
        <v/>
      </c>
      <c r="N37" s="96">
        <f>IF('Datos Vida'!N469=0,"",'Datos Vida'!N469)</f>
        <v>1</v>
      </c>
      <c r="O37" s="96" t="str">
        <f>IF('Datos Vida'!O469=0,"",'Datos Vida'!O469)</f>
        <v/>
      </c>
      <c r="P37" s="96">
        <f>IF('Datos Vida'!P469=0,"",'Datos Vida'!P469)</f>
        <v>7</v>
      </c>
      <c r="Q37" s="96" t="str">
        <f>IF('Datos Vida'!Q469=0,"",'Datos Vida'!Q469)</f>
        <v/>
      </c>
      <c r="R37" s="96">
        <f>IF('Datos Vida'!R469=0,"",'Datos Vida'!R469)</f>
        <v>2541</v>
      </c>
      <c r="S37" s="96" t="str">
        <f>IF('Datos Vida'!S469=0,"",'Datos Vida'!S469)</f>
        <v/>
      </c>
      <c r="T37" s="96" t="str">
        <f>IF('Datos Vida'!T469=0,"",'Datos Vida'!T469)</f>
        <v/>
      </c>
      <c r="U37" s="96">
        <f>IF('Datos Vida'!U469=0,"",'Datos Vida'!U469)</f>
        <v>92</v>
      </c>
      <c r="V37" s="96" t="str">
        <f>IF('Datos Vida'!V469=0,"",'Datos Vida'!V469)</f>
        <v/>
      </c>
      <c r="W37" s="96" t="str">
        <f>IF('Datos Vida'!W469=0,"",'Datos Vida'!W469)</f>
        <v/>
      </c>
      <c r="X37" s="96" t="str">
        <f>IF('Datos Vida'!X469=0,"",'Datos Vida'!X469)</f>
        <v/>
      </c>
      <c r="Y37" s="96">
        <f>IF('Datos Vida'!Y469=0,"",'Datos Vida'!Y469)</f>
        <v>8</v>
      </c>
      <c r="Z37" s="96">
        <f>IF('Datos Vida'!Z469=0,"",'Datos Vida'!Z469)</f>
        <v>11811</v>
      </c>
      <c r="AA37" s="96" t="str">
        <f>IF('Datos Vida'!AA469=0,"",'Datos Vida'!AA469)</f>
        <v/>
      </c>
      <c r="AB37" s="96" t="str">
        <f>IF('Datos Vida'!AB469=0,"",'Datos Vida'!AB469)</f>
        <v/>
      </c>
      <c r="AC37" s="96" t="str">
        <f>IF('Datos Vida'!AC469=0,"",'Datos Vida'!AC469)</f>
        <v/>
      </c>
      <c r="AD37" s="96" t="str">
        <f>IF('Datos Vida'!AD469=0,"",'Datos Vida'!AD469)</f>
        <v/>
      </c>
      <c r="AE37" s="96">
        <f>IF('Datos Vida'!AE469=0,"",'Datos Vida'!AE469)</f>
        <v>202</v>
      </c>
      <c r="AF37" s="96" t="str">
        <f>IF('Datos Vida'!AF469=0,"",'Datos Vida'!AF469)</f>
        <v/>
      </c>
      <c r="AG37" s="96" t="str">
        <f>IF('Datos Vida'!AG469=0,"",'Datos Vida'!AG469)</f>
        <v/>
      </c>
      <c r="AH37" s="96">
        <f>IF('Datos Vida'!AH469=0,"",'Datos Vida'!AH469)</f>
        <v>419</v>
      </c>
      <c r="AI37" s="96" t="str">
        <f>IF('Datos Vida'!AI469=0,"",'Datos Vida'!AI469)</f>
        <v/>
      </c>
      <c r="AJ37" s="96">
        <f>IF('Datos Vida'!AJ469=0,"",'Datos Vida'!AJ469)</f>
        <v>2019.0000000000002</v>
      </c>
      <c r="AK37" s="96">
        <f>IF('Datos Vida'!AK469=0,"",'Datos Vida'!AK469)</f>
        <v>19</v>
      </c>
      <c r="AL37" s="96" t="str">
        <f>IF('Datos Vida'!AL469=0,"",'Datos Vida'!AL469)</f>
        <v/>
      </c>
      <c r="AM37" s="96" t="str">
        <f>IF('Datos Vida'!AM469=0,"",'Datos Vida'!AM469)</f>
        <v/>
      </c>
      <c r="AN37" s="96" t="str">
        <f>IF('Datos Vida'!AN469=0,"",'Datos Vida'!AN469)</f>
        <v/>
      </c>
      <c r="AO37" s="96" t="str">
        <f>IF('Datos Vida'!AO469=0,"",'Datos Vida'!AO469)</f>
        <v/>
      </c>
      <c r="AP37" s="96" t="str">
        <f>IF('Datos Vida'!AP469=0,"",'Datos Vida'!AP469)</f>
        <v/>
      </c>
      <c r="AQ37" s="96">
        <f>'Datos Vida'!AQ469</f>
        <v>30292</v>
      </c>
      <c r="AR37" s="45"/>
      <c r="AS37" s="36">
        <f>'Datos Vida'!AS469</f>
        <v>31881</v>
      </c>
      <c r="AT37" s="60">
        <f t="shared" si="1"/>
        <v>-4.984159844421443E-2</v>
      </c>
    </row>
    <row r="38" spans="2:46" x14ac:dyDescent="0.2">
      <c r="B38" s="25" t="str">
        <f>'Datos Vida'!B275</f>
        <v>210. Accidentes Personales</v>
      </c>
      <c r="C38" s="96" t="str">
        <f>IF('Datos Vida'!C470=0,"",'Datos Vida'!C470)</f>
        <v/>
      </c>
      <c r="D38" s="96" t="str">
        <f>IF('Datos Vida'!D470=0,"",'Datos Vida'!D470)</f>
        <v/>
      </c>
      <c r="E38" s="96">
        <f>IF('Datos Vida'!E470=0,"",'Datos Vida'!E470)</f>
        <v>37</v>
      </c>
      <c r="F38" s="96">
        <f>IF('Datos Vida'!F470=0,"",'Datos Vida'!F470)</f>
        <v>305</v>
      </c>
      <c r="G38" s="96">
        <f>IF('Datos Vida'!G470=0,"",'Datos Vida'!G470)</f>
        <v>2638</v>
      </c>
      <c r="H38" s="96" t="str">
        <f>IF('Datos Vida'!H470=0,"",'Datos Vida'!H470)</f>
        <v/>
      </c>
      <c r="I38" s="96" t="str">
        <f>IF('Datos Vida'!I470=0,"",'Datos Vida'!I470)</f>
        <v/>
      </c>
      <c r="J38" s="96">
        <f>IF('Datos Vida'!J470=0,"",'Datos Vida'!J470)</f>
        <v>1108</v>
      </c>
      <c r="K38" s="96" t="str">
        <f>IF('Datos Vida'!K470=0,"",'Datos Vida'!K470)</f>
        <v/>
      </c>
      <c r="L38" s="96">
        <f>IF('Datos Vida'!L470=0,"",'Datos Vida'!L470)</f>
        <v>3466</v>
      </c>
      <c r="M38" s="96" t="str">
        <f>IF('Datos Vida'!M470=0,"",'Datos Vida'!M470)</f>
        <v/>
      </c>
      <c r="N38" s="96">
        <f>IF('Datos Vida'!N470=0,"",'Datos Vida'!N470)</f>
        <v>23</v>
      </c>
      <c r="O38" s="96" t="str">
        <f>IF('Datos Vida'!O470=0,"",'Datos Vida'!O470)</f>
        <v/>
      </c>
      <c r="P38" s="96">
        <f>IF('Datos Vida'!P470=0,"",'Datos Vida'!P470)</f>
        <v>4</v>
      </c>
      <c r="Q38" s="96" t="str">
        <f>IF('Datos Vida'!Q470=0,"",'Datos Vida'!Q470)</f>
        <v/>
      </c>
      <c r="R38" s="96">
        <f>IF('Datos Vida'!R470=0,"",'Datos Vida'!R470)</f>
        <v>2108</v>
      </c>
      <c r="S38" s="96" t="str">
        <f>IF('Datos Vida'!S470=0,"",'Datos Vida'!S470)</f>
        <v/>
      </c>
      <c r="T38" s="96" t="str">
        <f>IF('Datos Vida'!T470=0,"",'Datos Vida'!T470)</f>
        <v/>
      </c>
      <c r="U38" s="96">
        <f>IF('Datos Vida'!U470=0,"",'Datos Vida'!U470)</f>
        <v>200</v>
      </c>
      <c r="V38" s="96">
        <f>IF('Datos Vida'!V470=0,"",'Datos Vida'!V470)</f>
        <v>1</v>
      </c>
      <c r="W38" s="96" t="str">
        <f>IF('Datos Vida'!W470=0,"",'Datos Vida'!W470)</f>
        <v/>
      </c>
      <c r="X38" s="96">
        <f>IF('Datos Vida'!X470=0,"",'Datos Vida'!X470)</f>
        <v>2</v>
      </c>
      <c r="Y38" s="96">
        <f>IF('Datos Vida'!Y470=0,"",'Datos Vida'!Y470)</f>
        <v>1105</v>
      </c>
      <c r="Z38" s="96">
        <f>IF('Datos Vida'!Z470=0,"",'Datos Vida'!Z470)</f>
        <v>4422</v>
      </c>
      <c r="AA38" s="96">
        <f>IF('Datos Vida'!AA470=0,"",'Datos Vida'!AA470)</f>
        <v>7</v>
      </c>
      <c r="AB38" s="96" t="str">
        <f>IF('Datos Vida'!AB470=0,"",'Datos Vida'!AB470)</f>
        <v/>
      </c>
      <c r="AC38" s="96" t="str">
        <f>IF('Datos Vida'!AC470=0,"",'Datos Vida'!AC470)</f>
        <v/>
      </c>
      <c r="AD38" s="96" t="str">
        <f>IF('Datos Vida'!AD470=0,"",'Datos Vida'!AD470)</f>
        <v/>
      </c>
      <c r="AE38" s="96" t="str">
        <f>IF('Datos Vida'!AE470=0,"",'Datos Vida'!AE470)</f>
        <v/>
      </c>
      <c r="AF38" s="96" t="str">
        <f>IF('Datos Vida'!AF470=0,"",'Datos Vida'!AF470)</f>
        <v/>
      </c>
      <c r="AG38" s="96">
        <f>IF('Datos Vida'!AG470=0,"",'Datos Vida'!AG470)</f>
        <v>36</v>
      </c>
      <c r="AH38" s="96">
        <f>IF('Datos Vida'!AH470=0,"",'Datos Vida'!AH470)</f>
        <v>350</v>
      </c>
      <c r="AI38" s="96">
        <f>IF('Datos Vida'!AI470=0,"",'Datos Vida'!AI470)</f>
        <v>4</v>
      </c>
      <c r="AJ38" s="96">
        <f>IF('Datos Vida'!AJ470=0,"",'Datos Vida'!AJ470)</f>
        <v>800</v>
      </c>
      <c r="AK38" s="96">
        <f>IF('Datos Vida'!AK470=0,"",'Datos Vida'!AK470)</f>
        <v>120</v>
      </c>
      <c r="AL38" s="96" t="str">
        <f>IF('Datos Vida'!AL470=0,"",'Datos Vida'!AL470)</f>
        <v/>
      </c>
      <c r="AM38" s="96" t="str">
        <f>IF('Datos Vida'!AM470=0,"",'Datos Vida'!AM470)</f>
        <v/>
      </c>
      <c r="AN38" s="96" t="str">
        <f>IF('Datos Vida'!AN470=0,"",'Datos Vida'!AN470)</f>
        <v/>
      </c>
      <c r="AO38" s="96" t="str">
        <f>IF('Datos Vida'!AO470=0,"",'Datos Vida'!AO470)</f>
        <v/>
      </c>
      <c r="AP38" s="96" t="str">
        <f>IF('Datos Vida'!AP470=0,"",'Datos Vida'!AP470)</f>
        <v/>
      </c>
      <c r="AQ38" s="96">
        <f>'Datos Vida'!AQ470</f>
        <v>16736</v>
      </c>
      <c r="AR38" s="45"/>
      <c r="AS38" s="36">
        <f>'Datos Vida'!AS470</f>
        <v>22551</v>
      </c>
      <c r="AT38" s="60">
        <f t="shared" si="1"/>
        <v>-0.25785996186421889</v>
      </c>
    </row>
    <row r="39" spans="2:46" x14ac:dyDescent="0.2">
      <c r="B39" s="25" t="str">
        <f>'Datos Vida'!B276</f>
        <v>211. Asistencia</v>
      </c>
      <c r="C39" s="96" t="str">
        <f>IF('Datos Vida'!C471=0,"",'Datos Vida'!C471)</f>
        <v/>
      </c>
      <c r="D39" s="96" t="str">
        <f>IF('Datos Vida'!D471=0,"",'Datos Vida'!D471)</f>
        <v/>
      </c>
      <c r="E39" s="96" t="str">
        <f>IF('Datos Vida'!E471=0,"",'Datos Vida'!E471)</f>
        <v/>
      </c>
      <c r="F39" s="96">
        <f>IF('Datos Vida'!F471=0,"",'Datos Vida'!F471)</f>
        <v>1</v>
      </c>
      <c r="G39" s="96">
        <f>IF('Datos Vida'!G471=0,"",'Datos Vida'!G471)</f>
        <v>468</v>
      </c>
      <c r="H39" s="96" t="str">
        <f>IF('Datos Vida'!H471=0,"",'Datos Vida'!H471)</f>
        <v/>
      </c>
      <c r="I39" s="96" t="str">
        <f>IF('Datos Vida'!I471=0,"",'Datos Vida'!I471)</f>
        <v/>
      </c>
      <c r="J39" s="96" t="str">
        <f>IF('Datos Vida'!J471=0,"",'Datos Vida'!J471)</f>
        <v/>
      </c>
      <c r="K39" s="96" t="str">
        <f>IF('Datos Vida'!K471=0,"",'Datos Vida'!K471)</f>
        <v/>
      </c>
      <c r="L39" s="96" t="str">
        <f>IF('Datos Vida'!L471=0,"",'Datos Vida'!L471)</f>
        <v/>
      </c>
      <c r="M39" s="96" t="str">
        <f>IF('Datos Vida'!M471=0,"",'Datos Vida'!M471)</f>
        <v/>
      </c>
      <c r="N39" s="96" t="str">
        <f>IF('Datos Vida'!N471=0,"",'Datos Vida'!N471)</f>
        <v/>
      </c>
      <c r="O39" s="96" t="str">
        <f>IF('Datos Vida'!O471=0,"",'Datos Vida'!O471)</f>
        <v/>
      </c>
      <c r="P39" s="96" t="str">
        <f>IF('Datos Vida'!P471=0,"",'Datos Vida'!P471)</f>
        <v/>
      </c>
      <c r="Q39" s="96" t="str">
        <f>IF('Datos Vida'!Q471=0,"",'Datos Vida'!Q471)</f>
        <v/>
      </c>
      <c r="R39" s="96">
        <f>IF('Datos Vida'!R471=0,"",'Datos Vida'!R471)</f>
        <v>1</v>
      </c>
      <c r="S39" s="96" t="str">
        <f>IF('Datos Vida'!S471=0,"",'Datos Vida'!S471)</f>
        <v/>
      </c>
      <c r="T39" s="96" t="str">
        <f>IF('Datos Vida'!T471=0,"",'Datos Vida'!T471)</f>
        <v/>
      </c>
      <c r="U39" s="96" t="str">
        <f>IF('Datos Vida'!U471=0,"",'Datos Vida'!U471)</f>
        <v/>
      </c>
      <c r="V39" s="96" t="str">
        <f>IF('Datos Vida'!V471=0,"",'Datos Vida'!V471)</f>
        <v/>
      </c>
      <c r="W39" s="96" t="str">
        <f>IF('Datos Vida'!W471=0,"",'Datos Vida'!W471)</f>
        <v/>
      </c>
      <c r="X39" s="96" t="str">
        <f>IF('Datos Vida'!X471=0,"",'Datos Vida'!X471)</f>
        <v/>
      </c>
      <c r="Y39" s="96" t="str">
        <f>IF('Datos Vida'!Y471=0,"",'Datos Vida'!Y471)</f>
        <v/>
      </c>
      <c r="Z39" s="96">
        <f>IF('Datos Vida'!Z471=0,"",'Datos Vida'!Z471)</f>
        <v>4</v>
      </c>
      <c r="AA39" s="96" t="str">
        <f>IF('Datos Vida'!AA471=0,"",'Datos Vida'!AA471)</f>
        <v/>
      </c>
      <c r="AB39" s="96" t="str">
        <f>IF('Datos Vida'!AB471=0,"",'Datos Vida'!AB471)</f>
        <v/>
      </c>
      <c r="AC39" s="96" t="str">
        <f>IF('Datos Vida'!AC471=0,"",'Datos Vida'!AC471)</f>
        <v/>
      </c>
      <c r="AD39" s="96" t="str">
        <f>IF('Datos Vida'!AD471=0,"",'Datos Vida'!AD471)</f>
        <v/>
      </c>
      <c r="AE39" s="96" t="str">
        <f>IF('Datos Vida'!AE471=0,"",'Datos Vida'!AE471)</f>
        <v/>
      </c>
      <c r="AF39" s="96" t="str">
        <f>IF('Datos Vida'!AF471=0,"",'Datos Vida'!AF471)</f>
        <v/>
      </c>
      <c r="AG39" s="96" t="str">
        <f>IF('Datos Vida'!AG471=0,"",'Datos Vida'!AG471)</f>
        <v/>
      </c>
      <c r="AH39" s="96">
        <f>IF('Datos Vida'!AH471=0,"",'Datos Vida'!AH471)</f>
        <v>11</v>
      </c>
      <c r="AI39" s="96" t="str">
        <f>IF('Datos Vida'!AI471=0,"",'Datos Vida'!AI471)</f>
        <v/>
      </c>
      <c r="AJ39" s="96" t="str">
        <f>IF('Datos Vida'!AJ471=0,"",'Datos Vida'!AJ471)</f>
        <v/>
      </c>
      <c r="AK39" s="96">
        <f>IF('Datos Vida'!AK471=0,"",'Datos Vida'!AK471)</f>
        <v>1</v>
      </c>
      <c r="AL39" s="96" t="str">
        <f>IF('Datos Vida'!AL471=0,"",'Datos Vida'!AL471)</f>
        <v/>
      </c>
      <c r="AM39" s="96" t="str">
        <f>IF('Datos Vida'!AM471=0,"",'Datos Vida'!AM471)</f>
        <v/>
      </c>
      <c r="AN39" s="96" t="str">
        <f>IF('Datos Vida'!AN471=0,"",'Datos Vida'!AN471)</f>
        <v/>
      </c>
      <c r="AO39" s="96" t="str">
        <f>IF('Datos Vida'!AO471=0,"",'Datos Vida'!AO471)</f>
        <v/>
      </c>
      <c r="AP39" s="96" t="str">
        <f>IF('Datos Vida'!AP471=0,"",'Datos Vida'!AP471)</f>
        <v/>
      </c>
      <c r="AQ39" s="96">
        <f>'Datos Vida'!AQ471</f>
        <v>486</v>
      </c>
      <c r="AR39" s="45"/>
      <c r="AS39" s="36">
        <f>'Datos Vida'!AS471</f>
        <v>491</v>
      </c>
      <c r="AT39" s="60">
        <f t="shared" si="1"/>
        <v>-1.0183299389002087E-2</v>
      </c>
    </row>
    <row r="40" spans="2:46" x14ac:dyDescent="0.2">
      <c r="B40" s="25" t="str">
        <f>'Datos Vida'!B277</f>
        <v>212. Desgravamen Hipotecario</v>
      </c>
      <c r="C40" s="96" t="str">
        <f>IF('Datos Vida'!C472=0,"",'Datos Vida'!C472)</f>
        <v/>
      </c>
      <c r="D40" s="96" t="str">
        <f>IF('Datos Vida'!D472=0,"",'Datos Vida'!D472)</f>
        <v/>
      </c>
      <c r="E40" s="96" t="str">
        <f>IF('Datos Vida'!E472=0,"",'Datos Vida'!E472)</f>
        <v/>
      </c>
      <c r="F40" s="96" t="str">
        <f>IF('Datos Vida'!F472=0,"",'Datos Vida'!F472)</f>
        <v/>
      </c>
      <c r="G40" s="96">
        <f>IF('Datos Vida'!G472=0,"",'Datos Vida'!G472)</f>
        <v>6</v>
      </c>
      <c r="H40" s="96" t="str">
        <f>IF('Datos Vida'!H472=0,"",'Datos Vida'!H472)</f>
        <v/>
      </c>
      <c r="I40" s="96" t="str">
        <f>IF('Datos Vida'!I472=0,"",'Datos Vida'!I472)</f>
        <v/>
      </c>
      <c r="J40" s="96" t="str">
        <f>IF('Datos Vida'!J472=0,"",'Datos Vida'!J472)</f>
        <v/>
      </c>
      <c r="K40" s="96" t="str">
        <f>IF('Datos Vida'!K472=0,"",'Datos Vida'!K472)</f>
        <v/>
      </c>
      <c r="L40" s="96" t="str">
        <f>IF('Datos Vida'!L472=0,"",'Datos Vida'!L472)</f>
        <v/>
      </c>
      <c r="M40" s="96" t="str">
        <f>IF('Datos Vida'!M472=0,"",'Datos Vida'!M472)</f>
        <v/>
      </c>
      <c r="N40" s="96" t="str">
        <f>IF('Datos Vida'!N472=0,"",'Datos Vida'!N472)</f>
        <v/>
      </c>
      <c r="O40" s="96" t="str">
        <f>IF('Datos Vida'!O472=0,"",'Datos Vida'!O472)</f>
        <v/>
      </c>
      <c r="P40" s="96" t="str">
        <f>IF('Datos Vida'!P472=0,"",'Datos Vida'!P472)</f>
        <v/>
      </c>
      <c r="Q40" s="96" t="str">
        <f>IF('Datos Vida'!Q472=0,"",'Datos Vida'!Q472)</f>
        <v/>
      </c>
      <c r="R40" s="96" t="str">
        <f>IF('Datos Vida'!R472=0,"",'Datos Vida'!R472)</f>
        <v/>
      </c>
      <c r="S40" s="96" t="str">
        <f>IF('Datos Vida'!S472=0,"",'Datos Vida'!S472)</f>
        <v/>
      </c>
      <c r="T40" s="96" t="str">
        <f>IF('Datos Vida'!T472=0,"",'Datos Vida'!T472)</f>
        <v/>
      </c>
      <c r="U40" s="96">
        <f>IF('Datos Vida'!U472=0,"",'Datos Vida'!U472)</f>
        <v>4</v>
      </c>
      <c r="V40" s="96" t="str">
        <f>IF('Datos Vida'!V472=0,"",'Datos Vida'!V472)</f>
        <v/>
      </c>
      <c r="W40" s="96" t="str">
        <f>IF('Datos Vida'!W472=0,"",'Datos Vida'!W472)</f>
        <v/>
      </c>
      <c r="X40" s="96" t="str">
        <f>IF('Datos Vida'!X472=0,"",'Datos Vida'!X472)</f>
        <v/>
      </c>
      <c r="Y40" s="96">
        <f>IF('Datos Vida'!Y472=0,"",'Datos Vida'!Y472)</f>
        <v>3</v>
      </c>
      <c r="Z40" s="96" t="str">
        <f>IF('Datos Vida'!Z472=0,"",'Datos Vida'!Z472)</f>
        <v/>
      </c>
      <c r="AA40" s="96" t="str">
        <f>IF('Datos Vida'!AA472=0,"",'Datos Vida'!AA472)</f>
        <v/>
      </c>
      <c r="AB40" s="96" t="str">
        <f>IF('Datos Vida'!AB472=0,"",'Datos Vida'!AB472)</f>
        <v/>
      </c>
      <c r="AC40" s="96" t="str">
        <f>IF('Datos Vida'!AC472=0,"",'Datos Vida'!AC472)</f>
        <v/>
      </c>
      <c r="AD40" s="96" t="str">
        <f>IF('Datos Vida'!AD472=0,"",'Datos Vida'!AD472)</f>
        <v/>
      </c>
      <c r="AE40" s="96">
        <f>IF('Datos Vida'!AE472=0,"",'Datos Vida'!AE472)</f>
        <v>210</v>
      </c>
      <c r="AF40" s="96" t="str">
        <f>IF('Datos Vida'!AF472=0,"",'Datos Vida'!AF472)</f>
        <v/>
      </c>
      <c r="AG40" s="96">
        <f>IF('Datos Vida'!AG472=0,"",'Datos Vida'!AG472)</f>
        <v>5</v>
      </c>
      <c r="AH40" s="96">
        <f>IF('Datos Vida'!AH472=0,"",'Datos Vida'!AH472)</f>
        <v>1</v>
      </c>
      <c r="AI40" s="96" t="str">
        <f>IF('Datos Vida'!AI472=0,"",'Datos Vida'!AI472)</f>
        <v/>
      </c>
      <c r="AJ40" s="96" t="str">
        <f>IF('Datos Vida'!AJ472=0,"",'Datos Vida'!AJ472)</f>
        <v/>
      </c>
      <c r="AK40" s="96" t="str">
        <f>IF('Datos Vida'!AK472=0,"",'Datos Vida'!AK472)</f>
        <v/>
      </c>
      <c r="AL40" s="96" t="str">
        <f>IF('Datos Vida'!AL472=0,"",'Datos Vida'!AL472)</f>
        <v/>
      </c>
      <c r="AM40" s="96" t="str">
        <f>IF('Datos Vida'!AM472=0,"",'Datos Vida'!AM472)</f>
        <v/>
      </c>
      <c r="AN40" s="96" t="str">
        <f>IF('Datos Vida'!AN472=0,"",'Datos Vida'!AN472)</f>
        <v/>
      </c>
      <c r="AO40" s="96" t="str">
        <f>IF('Datos Vida'!AO472=0,"",'Datos Vida'!AO472)</f>
        <v/>
      </c>
      <c r="AP40" s="96" t="str">
        <f>IF('Datos Vida'!AP472=0,"",'Datos Vida'!AP472)</f>
        <v/>
      </c>
      <c r="AQ40" s="96">
        <f>'Datos Vida'!AQ472</f>
        <v>229</v>
      </c>
      <c r="AR40" s="45"/>
      <c r="AS40" s="36">
        <f>'Datos Vida'!AS472</f>
        <v>19313</v>
      </c>
      <c r="AT40" s="60">
        <f t="shared" si="1"/>
        <v>-0.98814270180707298</v>
      </c>
    </row>
    <row r="41" spans="2:46" x14ac:dyDescent="0.2">
      <c r="B41" s="25" t="str">
        <f>'Datos Vida'!B278</f>
        <v>213. Desgravamen Consumos y Otros</v>
      </c>
      <c r="C41" s="96" t="str">
        <f>IF('Datos Vida'!C473=0,"",'Datos Vida'!C473)</f>
        <v/>
      </c>
      <c r="D41" s="96" t="str">
        <f>IF('Datos Vida'!D473=0,"",'Datos Vida'!D473)</f>
        <v/>
      </c>
      <c r="E41" s="96" t="str">
        <f>IF('Datos Vida'!E473=0,"",'Datos Vida'!E473)</f>
        <v/>
      </c>
      <c r="F41" s="96">
        <f>IF('Datos Vida'!F473=0,"",'Datos Vida'!F473)</f>
        <v>1</v>
      </c>
      <c r="G41" s="96" t="str">
        <f>IF('Datos Vida'!G473=0,"",'Datos Vida'!G473)</f>
        <v/>
      </c>
      <c r="H41" s="96" t="str">
        <f>IF('Datos Vida'!H473=0,"",'Datos Vida'!H473)</f>
        <v/>
      </c>
      <c r="I41" s="96" t="str">
        <f>IF('Datos Vida'!I473=0,"",'Datos Vida'!I473)</f>
        <v/>
      </c>
      <c r="J41" s="96" t="str">
        <f>IF('Datos Vida'!J473=0,"",'Datos Vida'!J473)</f>
        <v/>
      </c>
      <c r="K41" s="96" t="str">
        <f>IF('Datos Vida'!K473=0,"",'Datos Vida'!K473)</f>
        <v/>
      </c>
      <c r="L41" s="96">
        <f>IF('Datos Vida'!L473=0,"",'Datos Vida'!L473)</f>
        <v>1</v>
      </c>
      <c r="M41" s="96" t="str">
        <f>IF('Datos Vida'!M473=0,"",'Datos Vida'!M473)</f>
        <v/>
      </c>
      <c r="N41" s="96" t="str">
        <f>IF('Datos Vida'!N473=0,"",'Datos Vida'!N473)</f>
        <v/>
      </c>
      <c r="O41" s="96" t="str">
        <f>IF('Datos Vida'!O473=0,"",'Datos Vida'!O473)</f>
        <v/>
      </c>
      <c r="P41" s="96">
        <f>IF('Datos Vida'!P473=0,"",'Datos Vida'!P473)</f>
        <v>6</v>
      </c>
      <c r="Q41" s="96">
        <f>IF('Datos Vida'!Q473=0,"",'Datos Vida'!Q473)</f>
        <v>33458</v>
      </c>
      <c r="R41" s="96" t="str">
        <f>IF('Datos Vida'!R473=0,"",'Datos Vida'!R473)</f>
        <v/>
      </c>
      <c r="S41" s="96" t="str">
        <f>IF('Datos Vida'!S473=0,"",'Datos Vida'!S473)</f>
        <v/>
      </c>
      <c r="T41" s="96" t="str">
        <f>IF('Datos Vida'!T473=0,"",'Datos Vida'!T473)</f>
        <v/>
      </c>
      <c r="U41" s="96">
        <f>IF('Datos Vida'!U473=0,"",'Datos Vida'!U473)</f>
        <v>5</v>
      </c>
      <c r="V41" s="96">
        <f>IF('Datos Vida'!V473=0,"",'Datos Vida'!V473)</f>
        <v>1</v>
      </c>
      <c r="W41" s="96" t="str">
        <f>IF('Datos Vida'!W473=0,"",'Datos Vida'!W473)</f>
        <v/>
      </c>
      <c r="X41" s="96">
        <f>IF('Datos Vida'!X473=0,"",'Datos Vida'!X473)</f>
        <v>13</v>
      </c>
      <c r="Y41" s="96">
        <f>IF('Datos Vida'!Y473=0,"",'Datos Vida'!Y473)</f>
        <v>4</v>
      </c>
      <c r="Z41" s="96" t="str">
        <f>IF('Datos Vida'!Z473=0,"",'Datos Vida'!Z473)</f>
        <v/>
      </c>
      <c r="AA41" s="96">
        <f>IF('Datos Vida'!AA473=0,"",'Datos Vida'!AA473)</f>
        <v>1</v>
      </c>
      <c r="AB41" s="96" t="str">
        <f>IF('Datos Vida'!AB473=0,"",'Datos Vida'!AB473)</f>
        <v/>
      </c>
      <c r="AC41" s="96" t="str">
        <f>IF('Datos Vida'!AC473=0,"",'Datos Vida'!AC473)</f>
        <v/>
      </c>
      <c r="AD41" s="96" t="str">
        <f>IF('Datos Vida'!AD473=0,"",'Datos Vida'!AD473)</f>
        <v/>
      </c>
      <c r="AE41" s="96" t="str">
        <f>IF('Datos Vida'!AE473=0,"",'Datos Vida'!AE473)</f>
        <v/>
      </c>
      <c r="AF41" s="96" t="str">
        <f>IF('Datos Vida'!AF473=0,"",'Datos Vida'!AF473)</f>
        <v/>
      </c>
      <c r="AG41" s="96">
        <f>IF('Datos Vida'!AG473=0,"",'Datos Vida'!AG473)</f>
        <v>13</v>
      </c>
      <c r="AH41" s="96">
        <f>IF('Datos Vida'!AH473=0,"",'Datos Vida'!AH473)</f>
        <v>2</v>
      </c>
      <c r="AI41" s="96">
        <f>IF('Datos Vida'!AI473=0,"",'Datos Vida'!AI473)</f>
        <v>9</v>
      </c>
      <c r="AJ41" s="96">
        <f>IF('Datos Vida'!AJ473=0,"",'Datos Vida'!AJ473)</f>
        <v>1</v>
      </c>
      <c r="AK41" s="96" t="str">
        <f>IF('Datos Vida'!AK473=0,"",'Datos Vida'!AK473)</f>
        <v/>
      </c>
      <c r="AL41" s="96" t="str">
        <f>IF('Datos Vida'!AL473=0,"",'Datos Vida'!AL473)</f>
        <v/>
      </c>
      <c r="AM41" s="96" t="str">
        <f>IF('Datos Vida'!AM473=0,"",'Datos Vida'!AM473)</f>
        <v/>
      </c>
      <c r="AN41" s="96" t="str">
        <f>IF('Datos Vida'!AN473=0,"",'Datos Vida'!AN473)</f>
        <v/>
      </c>
      <c r="AO41" s="96" t="str">
        <f>IF('Datos Vida'!AO473=0,"",'Datos Vida'!AO473)</f>
        <v/>
      </c>
      <c r="AP41" s="96" t="str">
        <f>IF('Datos Vida'!AP473=0,"",'Datos Vida'!AP473)</f>
        <v/>
      </c>
      <c r="AQ41" s="96">
        <f>'Datos Vida'!AQ473</f>
        <v>33515</v>
      </c>
      <c r="AR41" s="45"/>
      <c r="AS41" s="36">
        <f>'Datos Vida'!AS473</f>
        <v>38603</v>
      </c>
      <c r="AT41" s="60">
        <f>IFERROR(AQ41/AS41-1,"")</f>
        <v>-0.13180322772841491</v>
      </c>
    </row>
    <row r="42" spans="2:46" x14ac:dyDescent="0.2">
      <c r="B42" s="25" t="str">
        <f>'Datos Vida'!B279</f>
        <v>214. SOAP</v>
      </c>
      <c r="C42" s="96" t="str">
        <f>IF('Datos Vida'!C474=0,"",'Datos Vida'!C474)</f>
        <v/>
      </c>
      <c r="D42" s="96" t="str">
        <f>IF('Datos Vida'!D474=0,"",'Datos Vida'!D474)</f>
        <v/>
      </c>
      <c r="E42" s="96" t="str">
        <f>IF('Datos Vida'!E474=0,"",'Datos Vida'!E474)</f>
        <v/>
      </c>
      <c r="F42" s="96" t="str">
        <f>IF('Datos Vida'!F474=0,"",'Datos Vida'!F474)</f>
        <v/>
      </c>
      <c r="G42" s="96" t="str">
        <f>IF('Datos Vida'!G474=0,"",'Datos Vida'!G474)</f>
        <v/>
      </c>
      <c r="H42" s="96" t="str">
        <f>IF('Datos Vida'!H474=0,"",'Datos Vida'!H474)</f>
        <v/>
      </c>
      <c r="I42" s="96" t="str">
        <f>IF('Datos Vida'!I474=0,"",'Datos Vida'!I474)</f>
        <v/>
      </c>
      <c r="J42" s="96" t="str">
        <f>IF('Datos Vida'!J474=0,"",'Datos Vida'!J474)</f>
        <v/>
      </c>
      <c r="K42" s="96" t="str">
        <f>IF('Datos Vida'!K474=0,"",'Datos Vida'!K474)</f>
        <v/>
      </c>
      <c r="L42" s="96" t="str">
        <f>IF('Datos Vida'!L474=0,"",'Datos Vida'!L474)</f>
        <v/>
      </c>
      <c r="M42" s="96" t="str">
        <f>IF('Datos Vida'!M474=0,"",'Datos Vida'!M474)</f>
        <v/>
      </c>
      <c r="N42" s="96" t="str">
        <f>IF('Datos Vida'!N474=0,"",'Datos Vida'!N474)</f>
        <v/>
      </c>
      <c r="O42" s="96" t="str">
        <f>IF('Datos Vida'!O474=0,"",'Datos Vida'!O474)</f>
        <v/>
      </c>
      <c r="P42" s="96" t="str">
        <f>IF('Datos Vida'!P474=0,"",'Datos Vida'!P474)</f>
        <v/>
      </c>
      <c r="Q42" s="96" t="str">
        <f>IF('Datos Vida'!Q474=0,"",'Datos Vida'!Q474)</f>
        <v/>
      </c>
      <c r="R42" s="96" t="str">
        <f>IF('Datos Vida'!R474=0,"",'Datos Vida'!R474)</f>
        <v/>
      </c>
      <c r="S42" s="96" t="str">
        <f>IF('Datos Vida'!S474=0,"",'Datos Vida'!S474)</f>
        <v/>
      </c>
      <c r="T42" s="96" t="str">
        <f>IF('Datos Vida'!T474=0,"",'Datos Vida'!T474)</f>
        <v/>
      </c>
      <c r="U42" s="96" t="str">
        <f>IF('Datos Vida'!U474=0,"",'Datos Vida'!U474)</f>
        <v/>
      </c>
      <c r="V42" s="96" t="str">
        <f>IF('Datos Vida'!V474=0,"",'Datos Vida'!V474)</f>
        <v/>
      </c>
      <c r="W42" s="96" t="str">
        <f>IF('Datos Vida'!W474=0,"",'Datos Vida'!W474)</f>
        <v/>
      </c>
      <c r="X42" s="96" t="str">
        <f>IF('Datos Vida'!X474=0,"",'Datos Vida'!X474)</f>
        <v/>
      </c>
      <c r="Y42" s="96" t="str">
        <f>IF('Datos Vida'!Y474=0,"",'Datos Vida'!Y474)</f>
        <v/>
      </c>
      <c r="Z42" s="96" t="str">
        <f>IF('Datos Vida'!Z474=0,"",'Datos Vida'!Z474)</f>
        <v/>
      </c>
      <c r="AA42" s="96" t="str">
        <f>IF('Datos Vida'!AA474=0,"",'Datos Vida'!AA474)</f>
        <v/>
      </c>
      <c r="AB42" s="96" t="str">
        <f>IF('Datos Vida'!AB474=0,"",'Datos Vida'!AB474)</f>
        <v/>
      </c>
      <c r="AC42" s="96" t="str">
        <f>IF('Datos Vida'!AC474=0,"",'Datos Vida'!AC474)</f>
        <v/>
      </c>
      <c r="AD42" s="96" t="str">
        <f>IF('Datos Vida'!AD474=0,"",'Datos Vida'!AD474)</f>
        <v/>
      </c>
      <c r="AE42" s="96" t="str">
        <f>IF('Datos Vida'!AE474=0,"",'Datos Vida'!AE474)</f>
        <v/>
      </c>
      <c r="AF42" s="96" t="str">
        <f>IF('Datos Vida'!AF474=0,"",'Datos Vida'!AF474)</f>
        <v/>
      </c>
      <c r="AG42" s="96" t="str">
        <f>IF('Datos Vida'!AG474=0,"",'Datos Vida'!AG474)</f>
        <v/>
      </c>
      <c r="AH42" s="96" t="str">
        <f>IF('Datos Vida'!AH474=0,"",'Datos Vida'!AH474)</f>
        <v/>
      </c>
      <c r="AI42" s="96" t="str">
        <f>IF('Datos Vida'!AI474=0,"",'Datos Vida'!AI474)</f>
        <v/>
      </c>
      <c r="AJ42" s="96" t="str">
        <f>IF('Datos Vida'!AJ474=0,"",'Datos Vida'!AJ474)</f>
        <v/>
      </c>
      <c r="AK42" s="96" t="str">
        <f>IF('Datos Vida'!AK474=0,"",'Datos Vida'!AK474)</f>
        <v/>
      </c>
      <c r="AL42" s="96" t="str">
        <f>IF('Datos Vida'!AL474=0,"",'Datos Vida'!AL474)</f>
        <v/>
      </c>
      <c r="AM42" s="96" t="str">
        <f>IF('Datos Vida'!AM474=0,"",'Datos Vida'!AM474)</f>
        <v/>
      </c>
      <c r="AN42" s="96" t="str">
        <f>IF('Datos Vida'!AN474=0,"",'Datos Vida'!AN474)</f>
        <v/>
      </c>
      <c r="AO42" s="96" t="str">
        <f>IF('Datos Vida'!AO474=0,"",'Datos Vida'!AO474)</f>
        <v/>
      </c>
      <c r="AP42" s="96" t="str">
        <f>IF('Datos Vida'!AP474=0,"",'Datos Vida'!AP474)</f>
        <v/>
      </c>
      <c r="AQ42" s="96">
        <f>'Datos Vida'!AQ474</f>
        <v>0</v>
      </c>
      <c r="AR42" s="45"/>
      <c r="AS42" s="36">
        <f>'Datos Vida'!AS474</f>
        <v>0</v>
      </c>
      <c r="AT42" s="60" t="str">
        <f>IFERROR(AQ42/AS42-1,"")</f>
        <v/>
      </c>
    </row>
    <row r="43" spans="2:46" x14ac:dyDescent="0.2">
      <c r="B43" s="25" t="str">
        <f>'Datos Vida'!B280</f>
        <v>250. Otros</v>
      </c>
      <c r="C43" s="96" t="str">
        <f>IF('Datos Vida'!C475=0,"",'Datos Vida'!C475)</f>
        <v/>
      </c>
      <c r="D43" s="96" t="str">
        <f>IF('Datos Vida'!D475=0,"",'Datos Vida'!D475)</f>
        <v/>
      </c>
      <c r="E43" s="96" t="str">
        <f>IF('Datos Vida'!E475=0,"",'Datos Vida'!E475)</f>
        <v/>
      </c>
      <c r="F43" s="96" t="str">
        <f>IF('Datos Vida'!F475=0,"",'Datos Vida'!F475)</f>
        <v/>
      </c>
      <c r="G43" s="96" t="str">
        <f>IF('Datos Vida'!G475=0,"",'Datos Vida'!G475)</f>
        <v/>
      </c>
      <c r="H43" s="96" t="str">
        <f>IF('Datos Vida'!H475=0,"",'Datos Vida'!H475)</f>
        <v/>
      </c>
      <c r="I43" s="96" t="str">
        <f>IF('Datos Vida'!I475=0,"",'Datos Vida'!I475)</f>
        <v/>
      </c>
      <c r="J43" s="96" t="str">
        <f>IF('Datos Vida'!J475=0,"",'Datos Vida'!J475)</f>
        <v/>
      </c>
      <c r="K43" s="96" t="str">
        <f>IF('Datos Vida'!K475=0,"",'Datos Vida'!K475)</f>
        <v/>
      </c>
      <c r="L43" s="96" t="str">
        <f>IF('Datos Vida'!L475=0,"",'Datos Vida'!L475)</f>
        <v/>
      </c>
      <c r="M43" s="96" t="str">
        <f>IF('Datos Vida'!M475=0,"",'Datos Vida'!M475)</f>
        <v/>
      </c>
      <c r="N43" s="96" t="str">
        <f>IF('Datos Vida'!N475=0,"",'Datos Vida'!N475)</f>
        <v/>
      </c>
      <c r="O43" s="96" t="str">
        <f>IF('Datos Vida'!O475=0,"",'Datos Vida'!O475)</f>
        <v/>
      </c>
      <c r="P43" s="96" t="str">
        <f>IF('Datos Vida'!P475=0,"",'Datos Vida'!P475)</f>
        <v/>
      </c>
      <c r="Q43" s="96" t="str">
        <f>IF('Datos Vida'!Q475=0,"",'Datos Vida'!Q475)</f>
        <v/>
      </c>
      <c r="R43" s="96">
        <f>IF('Datos Vida'!R475=0,"",'Datos Vida'!R475)</f>
        <v>1</v>
      </c>
      <c r="S43" s="96" t="str">
        <f>IF('Datos Vida'!S475=0,"",'Datos Vida'!S475)</f>
        <v/>
      </c>
      <c r="T43" s="96" t="str">
        <f>IF('Datos Vida'!T475=0,"",'Datos Vida'!T475)</f>
        <v/>
      </c>
      <c r="U43" s="96" t="str">
        <f>IF('Datos Vida'!U475=0,"",'Datos Vida'!U475)</f>
        <v/>
      </c>
      <c r="V43" s="96" t="str">
        <f>IF('Datos Vida'!V475=0,"",'Datos Vida'!V475)</f>
        <v/>
      </c>
      <c r="W43" s="96" t="str">
        <f>IF('Datos Vida'!W475=0,"",'Datos Vida'!W475)</f>
        <v/>
      </c>
      <c r="X43" s="96" t="str">
        <f>IF('Datos Vida'!X475=0,"",'Datos Vida'!X475)</f>
        <v/>
      </c>
      <c r="Y43" s="96" t="str">
        <f>IF('Datos Vida'!Y475=0,"",'Datos Vida'!Y475)</f>
        <v/>
      </c>
      <c r="Z43" s="96">
        <f>IF('Datos Vida'!Z475=0,"",'Datos Vida'!Z475)</f>
        <v>1</v>
      </c>
      <c r="AA43" s="96">
        <f>IF('Datos Vida'!AA475=0,"",'Datos Vida'!AA475)</f>
        <v>4</v>
      </c>
      <c r="AB43" s="96" t="str">
        <f>IF('Datos Vida'!AB475=0,"",'Datos Vida'!AB475)</f>
        <v/>
      </c>
      <c r="AC43" s="96" t="str">
        <f>IF('Datos Vida'!AC475=0,"",'Datos Vida'!AC475)</f>
        <v/>
      </c>
      <c r="AD43" s="96" t="str">
        <f>IF('Datos Vida'!AD475=0,"",'Datos Vida'!AD475)</f>
        <v/>
      </c>
      <c r="AE43" s="96" t="str">
        <f>IF('Datos Vida'!AE475=0,"",'Datos Vida'!AE475)</f>
        <v/>
      </c>
      <c r="AF43" s="96" t="str">
        <f>IF('Datos Vida'!AF475=0,"",'Datos Vida'!AF475)</f>
        <v/>
      </c>
      <c r="AG43" s="96" t="str">
        <f>IF('Datos Vida'!AG475=0,"",'Datos Vida'!AG475)</f>
        <v/>
      </c>
      <c r="AH43" s="96" t="str">
        <f>IF('Datos Vida'!AH475=0,"",'Datos Vida'!AH475)</f>
        <v/>
      </c>
      <c r="AI43" s="96" t="str">
        <f>IF('Datos Vida'!AI475=0,"",'Datos Vida'!AI475)</f>
        <v/>
      </c>
      <c r="AJ43" s="96" t="str">
        <f>IF('Datos Vida'!AJ475=0,"",'Datos Vida'!AJ475)</f>
        <v/>
      </c>
      <c r="AK43" s="96" t="str">
        <f>IF('Datos Vida'!AK475=0,"",'Datos Vida'!AK475)</f>
        <v/>
      </c>
      <c r="AL43" s="96" t="str">
        <f>IF('Datos Vida'!AL475=0,"",'Datos Vida'!AL475)</f>
        <v/>
      </c>
      <c r="AM43" s="96" t="str">
        <f>IF('Datos Vida'!AM475=0,"",'Datos Vida'!AM475)</f>
        <v/>
      </c>
      <c r="AN43" s="96" t="str">
        <f>IF('Datos Vida'!AN475=0,"",'Datos Vida'!AN475)</f>
        <v/>
      </c>
      <c r="AO43" s="96" t="str">
        <f>IF('Datos Vida'!AO475=0,"",'Datos Vida'!AO475)</f>
        <v/>
      </c>
      <c r="AP43" s="96" t="str">
        <f>IF('Datos Vida'!AP475=0,"",'Datos Vida'!AP475)</f>
        <v/>
      </c>
      <c r="AQ43" s="96">
        <f>'Datos Vida'!AQ475</f>
        <v>6</v>
      </c>
      <c r="AR43" s="45"/>
      <c r="AS43" s="36">
        <f>'Datos Vida'!AS475</f>
        <v>7</v>
      </c>
      <c r="AT43" s="60">
        <f>IFERROR(AQ43/AS43-1,"")</f>
        <v>-0.1428571428571429</v>
      </c>
    </row>
    <row r="44" spans="2:46" x14ac:dyDescent="0.2">
      <c r="B44" s="24" t="str">
        <f>'Datos Vida'!B281</f>
        <v>Bancaseguros y Retail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45"/>
      <c r="AS44" s="33"/>
      <c r="AT44" s="95"/>
    </row>
    <row r="45" spans="2:46" x14ac:dyDescent="0.2">
      <c r="B45" s="25" t="str">
        <f>'Datos Vida'!B282</f>
        <v>301. Vida Entera</v>
      </c>
      <c r="C45" s="96" t="str">
        <f>IF('Datos Vida'!C477=0,"",'Datos Vida'!C477)</f>
        <v/>
      </c>
      <c r="D45" s="96" t="str">
        <f>IF('Datos Vida'!D477=0,"",'Datos Vida'!D477)</f>
        <v/>
      </c>
      <c r="E45" s="96" t="str">
        <f>IF('Datos Vida'!E477=0,"",'Datos Vida'!E477)</f>
        <v/>
      </c>
      <c r="F45" s="96" t="str">
        <f>IF('Datos Vida'!F477=0,"",'Datos Vida'!F477)</f>
        <v/>
      </c>
      <c r="G45" s="96" t="str">
        <f>IF('Datos Vida'!G477=0,"",'Datos Vida'!G477)</f>
        <v/>
      </c>
      <c r="H45" s="96" t="str">
        <f>IF('Datos Vida'!H477=0,"",'Datos Vida'!H477)</f>
        <v/>
      </c>
      <c r="I45" s="96" t="str">
        <f>IF('Datos Vida'!I477=0,"",'Datos Vida'!I477)</f>
        <v/>
      </c>
      <c r="J45" s="96" t="str">
        <f>IF('Datos Vida'!J477=0,"",'Datos Vida'!J477)</f>
        <v/>
      </c>
      <c r="K45" s="96" t="str">
        <f>IF('Datos Vida'!K477=0,"",'Datos Vida'!K477)</f>
        <v/>
      </c>
      <c r="L45" s="96" t="str">
        <f>IF('Datos Vida'!L477=0,"",'Datos Vida'!L477)</f>
        <v/>
      </c>
      <c r="M45" s="96" t="str">
        <f>IF('Datos Vida'!M477=0,"",'Datos Vida'!M477)</f>
        <v/>
      </c>
      <c r="N45" s="96" t="str">
        <f>IF('Datos Vida'!N477=0,"",'Datos Vida'!N477)</f>
        <v/>
      </c>
      <c r="O45" s="96" t="str">
        <f>IF('Datos Vida'!O477=0,"",'Datos Vida'!O477)</f>
        <v/>
      </c>
      <c r="P45" s="96" t="str">
        <f>IF('Datos Vida'!P477=0,"",'Datos Vida'!P477)</f>
        <v/>
      </c>
      <c r="Q45" s="96" t="str">
        <f>IF('Datos Vida'!Q477=0,"",'Datos Vida'!Q477)</f>
        <v/>
      </c>
      <c r="R45" s="96" t="str">
        <f>IF('Datos Vida'!R477=0,"",'Datos Vida'!R477)</f>
        <v/>
      </c>
      <c r="S45" s="96" t="str">
        <f>IF('Datos Vida'!S477=0,"",'Datos Vida'!S477)</f>
        <v/>
      </c>
      <c r="T45" s="96" t="str">
        <f>IF('Datos Vida'!T477=0,"",'Datos Vida'!T477)</f>
        <v/>
      </c>
      <c r="U45" s="96" t="str">
        <f>IF('Datos Vida'!U477=0,"",'Datos Vida'!U477)</f>
        <v/>
      </c>
      <c r="V45" s="96" t="str">
        <f>IF('Datos Vida'!V477=0,"",'Datos Vida'!V477)</f>
        <v/>
      </c>
      <c r="W45" s="96" t="str">
        <f>IF('Datos Vida'!W477=0,"",'Datos Vida'!W477)</f>
        <v/>
      </c>
      <c r="X45" s="96" t="str">
        <f>IF('Datos Vida'!X477=0,"",'Datos Vida'!X477)</f>
        <v/>
      </c>
      <c r="Y45" s="96" t="str">
        <f>IF('Datos Vida'!Y477=0,"",'Datos Vida'!Y477)</f>
        <v/>
      </c>
      <c r="Z45" s="96" t="str">
        <f>IF('Datos Vida'!Z477=0,"",'Datos Vida'!Z477)</f>
        <v/>
      </c>
      <c r="AA45" s="96" t="str">
        <f>IF('Datos Vida'!AA477=0,"",'Datos Vida'!AA477)</f>
        <v/>
      </c>
      <c r="AB45" s="96" t="str">
        <f>IF('Datos Vida'!AB477=0,"",'Datos Vida'!AB477)</f>
        <v/>
      </c>
      <c r="AC45" s="96" t="str">
        <f>IF('Datos Vida'!AC477=0,"",'Datos Vida'!AC477)</f>
        <v/>
      </c>
      <c r="AD45" s="96" t="str">
        <f>IF('Datos Vida'!AD477=0,"",'Datos Vida'!AD477)</f>
        <v/>
      </c>
      <c r="AE45" s="96" t="str">
        <f>IF('Datos Vida'!AE477=0,"",'Datos Vida'!AE477)</f>
        <v/>
      </c>
      <c r="AF45" s="96" t="str">
        <f>IF('Datos Vida'!AF477=0,"",'Datos Vida'!AF477)</f>
        <v/>
      </c>
      <c r="AG45" s="96" t="str">
        <f>IF('Datos Vida'!AG477=0,"",'Datos Vida'!AG477)</f>
        <v/>
      </c>
      <c r="AH45" s="96" t="str">
        <f>IF('Datos Vida'!AH477=0,"",'Datos Vida'!AH477)</f>
        <v/>
      </c>
      <c r="AI45" s="96" t="str">
        <f>IF('Datos Vida'!AI477=0,"",'Datos Vida'!AI477)</f>
        <v/>
      </c>
      <c r="AJ45" s="96" t="str">
        <f>IF('Datos Vida'!AJ477=0,"",'Datos Vida'!AJ477)</f>
        <v/>
      </c>
      <c r="AK45" s="96" t="str">
        <f>IF('Datos Vida'!AK477=0,"",'Datos Vida'!AK477)</f>
        <v/>
      </c>
      <c r="AL45" s="96" t="str">
        <f>IF('Datos Vida'!AL477=0,"",'Datos Vida'!AL477)</f>
        <v/>
      </c>
      <c r="AM45" s="96" t="str">
        <f>IF('Datos Vida'!AM477=0,"",'Datos Vida'!AM477)</f>
        <v/>
      </c>
      <c r="AN45" s="96" t="str">
        <f>IF('Datos Vida'!AN477=0,"",'Datos Vida'!AN477)</f>
        <v/>
      </c>
      <c r="AO45" s="96" t="str">
        <f>IF('Datos Vida'!AO477=0,"",'Datos Vida'!AO477)</f>
        <v/>
      </c>
      <c r="AP45" s="96" t="str">
        <f>IF('Datos Vida'!AP477=0,"",'Datos Vida'!AP477)</f>
        <v/>
      </c>
      <c r="AQ45" s="96">
        <f>'Datos Vida'!AQ477</f>
        <v>0</v>
      </c>
      <c r="AR45" s="45"/>
      <c r="AS45" s="36">
        <f>'Datos Vida'!AS477</f>
        <v>0</v>
      </c>
      <c r="AT45" s="60" t="str">
        <f>IFERROR(AQ45/AS45-1,"")</f>
        <v/>
      </c>
    </row>
    <row r="46" spans="2:46" x14ac:dyDescent="0.2">
      <c r="B46" s="25" t="str">
        <f>'Datos Vida'!B283</f>
        <v>302. Temporal de Vida</v>
      </c>
      <c r="C46" s="96" t="str">
        <f>IF('Datos Vida'!C478=0,"",'Datos Vida'!C478)</f>
        <v/>
      </c>
      <c r="D46" s="96" t="str">
        <f>IF('Datos Vida'!D478=0,"",'Datos Vida'!D478)</f>
        <v/>
      </c>
      <c r="E46" s="96">
        <f>IF('Datos Vida'!E478=0,"",'Datos Vida'!E478)</f>
        <v>86561</v>
      </c>
      <c r="F46" s="96">
        <f>IF('Datos Vida'!F478=0,"",'Datos Vida'!F478)</f>
        <v>48868</v>
      </c>
      <c r="G46" s="96">
        <f>IF('Datos Vida'!G478=0,"",'Datos Vida'!G478)</f>
        <v>3899</v>
      </c>
      <c r="H46" s="96">
        <f>IF('Datos Vida'!H478=0,"",'Datos Vida'!H478)</f>
        <v>306120</v>
      </c>
      <c r="I46" s="96" t="str">
        <f>IF('Datos Vida'!I478=0,"",'Datos Vida'!I478)</f>
        <v/>
      </c>
      <c r="J46" s="96" t="str">
        <f>IF('Datos Vida'!J478=0,"",'Datos Vida'!J478)</f>
        <v/>
      </c>
      <c r="K46" s="96">
        <f>IF('Datos Vida'!K478=0,"",'Datos Vida'!K478)</f>
        <v>18</v>
      </c>
      <c r="L46" s="96" t="str">
        <f>IF('Datos Vida'!L478=0,"",'Datos Vida'!L478)</f>
        <v/>
      </c>
      <c r="M46" s="96">
        <f>IF('Datos Vida'!M478=0,"",'Datos Vida'!M478)</f>
        <v>404</v>
      </c>
      <c r="N46" s="96" t="str">
        <f>IF('Datos Vida'!N478=0,"",'Datos Vida'!N478)</f>
        <v/>
      </c>
      <c r="O46" s="96" t="str">
        <f>IF('Datos Vida'!O478=0,"",'Datos Vida'!O478)</f>
        <v/>
      </c>
      <c r="P46" s="96" t="str">
        <f>IF('Datos Vida'!P478=0,"",'Datos Vida'!P478)</f>
        <v/>
      </c>
      <c r="Q46" s="96">
        <f>IF('Datos Vida'!Q478=0,"",'Datos Vida'!Q478)</f>
        <v>263</v>
      </c>
      <c r="R46" s="96">
        <f>IF('Datos Vida'!R478=0,"",'Datos Vida'!R478)</f>
        <v>12</v>
      </c>
      <c r="S46" s="96" t="str">
        <f>IF('Datos Vida'!S478=0,"",'Datos Vida'!S478)</f>
        <v/>
      </c>
      <c r="T46" s="96" t="str">
        <f>IF('Datos Vida'!T478=0,"",'Datos Vida'!T478)</f>
        <v/>
      </c>
      <c r="U46" s="96" t="str">
        <f>IF('Datos Vida'!U478=0,"",'Datos Vida'!U478)</f>
        <v/>
      </c>
      <c r="V46" s="96" t="str">
        <f>IF('Datos Vida'!V478=0,"",'Datos Vida'!V478)</f>
        <v/>
      </c>
      <c r="W46" s="96" t="str">
        <f>IF('Datos Vida'!W478=0,"",'Datos Vida'!W478)</f>
        <v/>
      </c>
      <c r="X46" s="96" t="str">
        <f>IF('Datos Vida'!X478=0,"",'Datos Vida'!X478)</f>
        <v/>
      </c>
      <c r="Y46" s="96" t="str">
        <f>IF('Datos Vida'!Y478=0,"",'Datos Vida'!Y478)</f>
        <v/>
      </c>
      <c r="Z46" s="96">
        <f>IF('Datos Vida'!Z478=0,"",'Datos Vida'!Z478)</f>
        <v>7443</v>
      </c>
      <c r="AA46" s="96" t="str">
        <f>IF('Datos Vida'!AA478=0,"",'Datos Vida'!AA478)</f>
        <v/>
      </c>
      <c r="AB46" s="96">
        <f>IF('Datos Vida'!AB478=0,"",'Datos Vida'!AB478)</f>
        <v>111</v>
      </c>
      <c r="AC46" s="96" t="str">
        <f>IF('Datos Vida'!AC478=0,"",'Datos Vida'!AC478)</f>
        <v/>
      </c>
      <c r="AD46" s="96" t="str">
        <f>IF('Datos Vida'!AD478=0,"",'Datos Vida'!AD478)</f>
        <v/>
      </c>
      <c r="AE46" s="96" t="str">
        <f>IF('Datos Vida'!AE478=0,"",'Datos Vida'!AE478)</f>
        <v/>
      </c>
      <c r="AF46" s="96" t="str">
        <f>IF('Datos Vida'!AF478=0,"",'Datos Vida'!AF478)</f>
        <v/>
      </c>
      <c r="AG46" s="96">
        <f>IF('Datos Vida'!AG478=0,"",'Datos Vida'!AG478)</f>
        <v>32</v>
      </c>
      <c r="AH46" s="96">
        <f>IF('Datos Vida'!AH478=0,"",'Datos Vida'!AH478)</f>
        <v>5</v>
      </c>
      <c r="AI46" s="96" t="str">
        <f>IF('Datos Vida'!AI478=0,"",'Datos Vida'!AI478)</f>
        <v/>
      </c>
      <c r="AJ46" s="96">
        <f>IF('Datos Vida'!AJ478=0,"",'Datos Vida'!AJ478)</f>
        <v>4</v>
      </c>
      <c r="AK46" s="96">
        <f>IF('Datos Vida'!AK478=0,"",'Datos Vida'!AK478)</f>
        <v>15202</v>
      </c>
      <c r="AL46" s="96" t="str">
        <f>IF('Datos Vida'!AL478=0,"",'Datos Vida'!AL478)</f>
        <v/>
      </c>
      <c r="AM46" s="96" t="str">
        <f>IF('Datos Vida'!AM478=0,"",'Datos Vida'!AM478)</f>
        <v/>
      </c>
      <c r="AN46" s="96" t="str">
        <f>IF('Datos Vida'!AN478=0,"",'Datos Vida'!AN478)</f>
        <v/>
      </c>
      <c r="AO46" s="96" t="str">
        <f>IF('Datos Vida'!AO478=0,"",'Datos Vida'!AO478)</f>
        <v/>
      </c>
      <c r="AP46" s="96" t="str">
        <f>IF('Datos Vida'!AP478=0,"",'Datos Vida'!AP478)</f>
        <v/>
      </c>
      <c r="AQ46" s="96">
        <f>'Datos Vida'!AQ478</f>
        <v>468942</v>
      </c>
      <c r="AR46" s="45"/>
      <c r="AS46" s="36">
        <f>'Datos Vida'!AS478</f>
        <v>261388</v>
      </c>
      <c r="AT46" s="60">
        <f t="shared" ref="AT46:AT69" si="2">IFERROR(AQ46/AS46-1,"")</f>
        <v>0.79404563331139921</v>
      </c>
    </row>
    <row r="47" spans="2:46" x14ac:dyDescent="0.2">
      <c r="B47" s="25" t="str">
        <f>'Datos Vida'!B284</f>
        <v>303. Seguros con Cuenta Única de inversión (CUI)</v>
      </c>
      <c r="C47" s="96" t="str">
        <f>IF('Datos Vida'!C479=0,"",'Datos Vida'!C479)</f>
        <v/>
      </c>
      <c r="D47" s="96" t="str">
        <f>IF('Datos Vida'!D479=0,"",'Datos Vida'!D479)</f>
        <v/>
      </c>
      <c r="E47" s="96">
        <f>IF('Datos Vida'!E479=0,"",'Datos Vida'!E479)</f>
        <v>103</v>
      </c>
      <c r="F47" s="96">
        <f>IF('Datos Vida'!F479=0,"",'Datos Vida'!F479)</f>
        <v>5600</v>
      </c>
      <c r="G47" s="96" t="str">
        <f>IF('Datos Vida'!G479=0,"",'Datos Vida'!G479)</f>
        <v/>
      </c>
      <c r="H47" s="96" t="str">
        <f>IF('Datos Vida'!H479=0,"",'Datos Vida'!H479)</f>
        <v/>
      </c>
      <c r="I47" s="96" t="str">
        <f>IF('Datos Vida'!I479=0,"",'Datos Vida'!I479)</f>
        <v/>
      </c>
      <c r="J47" s="96" t="str">
        <f>IF('Datos Vida'!J479=0,"",'Datos Vida'!J479)</f>
        <v/>
      </c>
      <c r="K47" s="96" t="str">
        <f>IF('Datos Vida'!K479=0,"",'Datos Vida'!K479)</f>
        <v/>
      </c>
      <c r="L47" s="96" t="str">
        <f>IF('Datos Vida'!L479=0,"",'Datos Vida'!L479)</f>
        <v/>
      </c>
      <c r="M47" s="96" t="str">
        <f>IF('Datos Vida'!M479=0,"",'Datos Vida'!M479)</f>
        <v/>
      </c>
      <c r="N47" s="96" t="str">
        <f>IF('Datos Vida'!N479=0,"",'Datos Vida'!N479)</f>
        <v/>
      </c>
      <c r="O47" s="96" t="str">
        <f>IF('Datos Vida'!O479=0,"",'Datos Vida'!O479)</f>
        <v/>
      </c>
      <c r="P47" s="96" t="str">
        <f>IF('Datos Vida'!P479=0,"",'Datos Vida'!P479)</f>
        <v/>
      </c>
      <c r="Q47" s="96" t="str">
        <f>IF('Datos Vida'!Q479=0,"",'Datos Vida'!Q479)</f>
        <v/>
      </c>
      <c r="R47" s="96">
        <f>IF('Datos Vida'!R479=0,"",'Datos Vida'!R479)</f>
        <v>93608</v>
      </c>
      <c r="S47" s="96" t="str">
        <f>IF('Datos Vida'!S479=0,"",'Datos Vida'!S479)</f>
        <v/>
      </c>
      <c r="T47" s="96" t="str">
        <f>IF('Datos Vida'!T479=0,"",'Datos Vida'!T479)</f>
        <v/>
      </c>
      <c r="U47" s="96" t="str">
        <f>IF('Datos Vida'!U479=0,"",'Datos Vida'!U479)</f>
        <v/>
      </c>
      <c r="V47" s="96" t="str">
        <f>IF('Datos Vida'!V479=0,"",'Datos Vida'!V479)</f>
        <v/>
      </c>
      <c r="W47" s="96" t="str">
        <f>IF('Datos Vida'!W479=0,"",'Datos Vida'!W479)</f>
        <v/>
      </c>
      <c r="X47" s="96" t="str">
        <f>IF('Datos Vida'!X479=0,"",'Datos Vida'!X479)</f>
        <v/>
      </c>
      <c r="Y47" s="96" t="str">
        <f>IF('Datos Vida'!Y479=0,"",'Datos Vida'!Y479)</f>
        <v/>
      </c>
      <c r="Z47" s="96">
        <f>IF('Datos Vida'!Z479=0,"",'Datos Vida'!Z479)</f>
        <v>98552</v>
      </c>
      <c r="AA47" s="96" t="str">
        <f>IF('Datos Vida'!AA479=0,"",'Datos Vida'!AA479)</f>
        <v/>
      </c>
      <c r="AB47" s="96" t="str">
        <f>IF('Datos Vida'!AB479=0,"",'Datos Vida'!AB479)</f>
        <v/>
      </c>
      <c r="AC47" s="96" t="str">
        <f>IF('Datos Vida'!AC479=0,"",'Datos Vida'!AC479)</f>
        <v/>
      </c>
      <c r="AD47" s="96" t="str">
        <f>IF('Datos Vida'!AD479=0,"",'Datos Vida'!AD479)</f>
        <v/>
      </c>
      <c r="AE47" s="96" t="str">
        <f>IF('Datos Vida'!AE479=0,"",'Datos Vida'!AE479)</f>
        <v/>
      </c>
      <c r="AF47" s="96" t="str">
        <f>IF('Datos Vida'!AF479=0,"",'Datos Vida'!AF479)</f>
        <v/>
      </c>
      <c r="AG47" s="96" t="str">
        <f>IF('Datos Vida'!AG479=0,"",'Datos Vida'!AG479)</f>
        <v/>
      </c>
      <c r="AH47" s="96" t="str">
        <f>IF('Datos Vida'!AH479=0,"",'Datos Vida'!AH479)</f>
        <v/>
      </c>
      <c r="AI47" s="96" t="str">
        <f>IF('Datos Vida'!AI479=0,"",'Datos Vida'!AI479)</f>
        <v/>
      </c>
      <c r="AJ47" s="96" t="str">
        <f>IF('Datos Vida'!AJ479=0,"",'Datos Vida'!AJ479)</f>
        <v/>
      </c>
      <c r="AK47" s="96" t="str">
        <f>IF('Datos Vida'!AK479=0,"",'Datos Vida'!AK479)</f>
        <v/>
      </c>
      <c r="AL47" s="96" t="str">
        <f>IF('Datos Vida'!AL479=0,"",'Datos Vida'!AL479)</f>
        <v/>
      </c>
      <c r="AM47" s="96" t="str">
        <f>IF('Datos Vida'!AM479=0,"",'Datos Vida'!AM479)</f>
        <v/>
      </c>
      <c r="AN47" s="96" t="str">
        <f>IF('Datos Vida'!AN479=0,"",'Datos Vida'!AN479)</f>
        <v/>
      </c>
      <c r="AO47" s="96" t="str">
        <f>IF('Datos Vida'!AO479=0,"",'Datos Vida'!AO479)</f>
        <v/>
      </c>
      <c r="AP47" s="96" t="str">
        <f>IF('Datos Vida'!AP479=0,"",'Datos Vida'!AP479)</f>
        <v/>
      </c>
      <c r="AQ47" s="96">
        <f>'Datos Vida'!AQ479</f>
        <v>197863</v>
      </c>
      <c r="AR47" s="45"/>
      <c r="AS47" s="36">
        <f>'Datos Vida'!AS479</f>
        <v>218486</v>
      </c>
      <c r="AT47" s="60">
        <f t="shared" si="2"/>
        <v>-9.4390487262341782E-2</v>
      </c>
    </row>
    <row r="48" spans="2:46" x14ac:dyDescent="0.2">
      <c r="B48" s="25" t="str">
        <f>'Datos Vida'!B285</f>
        <v>304. Mixto o Dotal</v>
      </c>
      <c r="C48" s="96" t="str">
        <f>IF('Datos Vida'!C480=0,"",'Datos Vida'!C480)</f>
        <v/>
      </c>
      <c r="D48" s="96" t="str">
        <f>IF('Datos Vida'!D480=0,"",'Datos Vida'!D480)</f>
        <v/>
      </c>
      <c r="E48" s="96" t="str">
        <f>IF('Datos Vida'!E480=0,"",'Datos Vida'!E480)</f>
        <v/>
      </c>
      <c r="F48" s="96" t="str">
        <f>IF('Datos Vida'!F480=0,"",'Datos Vida'!F480)</f>
        <v/>
      </c>
      <c r="G48" s="96" t="str">
        <f>IF('Datos Vida'!G480=0,"",'Datos Vida'!G480)</f>
        <v/>
      </c>
      <c r="H48" s="96" t="str">
        <f>IF('Datos Vida'!H480=0,"",'Datos Vida'!H480)</f>
        <v/>
      </c>
      <c r="I48" s="96" t="str">
        <f>IF('Datos Vida'!I480=0,"",'Datos Vida'!I480)</f>
        <v/>
      </c>
      <c r="J48" s="96" t="str">
        <f>IF('Datos Vida'!J480=0,"",'Datos Vida'!J480)</f>
        <v/>
      </c>
      <c r="K48" s="96" t="str">
        <f>IF('Datos Vida'!K480=0,"",'Datos Vida'!K480)</f>
        <v/>
      </c>
      <c r="L48" s="96" t="str">
        <f>IF('Datos Vida'!L480=0,"",'Datos Vida'!L480)</f>
        <v/>
      </c>
      <c r="M48" s="96" t="str">
        <f>IF('Datos Vida'!M480=0,"",'Datos Vida'!M480)</f>
        <v/>
      </c>
      <c r="N48" s="96" t="str">
        <f>IF('Datos Vida'!N480=0,"",'Datos Vida'!N480)</f>
        <v/>
      </c>
      <c r="O48" s="96" t="str">
        <f>IF('Datos Vida'!O480=0,"",'Datos Vida'!O480)</f>
        <v/>
      </c>
      <c r="P48" s="96" t="str">
        <f>IF('Datos Vida'!P480=0,"",'Datos Vida'!P480)</f>
        <v/>
      </c>
      <c r="Q48" s="96" t="str">
        <f>IF('Datos Vida'!Q480=0,"",'Datos Vida'!Q480)</f>
        <v/>
      </c>
      <c r="R48" s="96" t="str">
        <f>IF('Datos Vida'!R480=0,"",'Datos Vida'!R480)</f>
        <v/>
      </c>
      <c r="S48" s="96" t="str">
        <f>IF('Datos Vida'!S480=0,"",'Datos Vida'!S480)</f>
        <v/>
      </c>
      <c r="T48" s="96" t="str">
        <f>IF('Datos Vida'!T480=0,"",'Datos Vida'!T480)</f>
        <v/>
      </c>
      <c r="U48" s="96" t="str">
        <f>IF('Datos Vida'!U480=0,"",'Datos Vida'!U480)</f>
        <v/>
      </c>
      <c r="V48" s="96" t="str">
        <f>IF('Datos Vida'!V480=0,"",'Datos Vida'!V480)</f>
        <v/>
      </c>
      <c r="W48" s="96" t="str">
        <f>IF('Datos Vida'!W480=0,"",'Datos Vida'!W480)</f>
        <v/>
      </c>
      <c r="X48" s="96" t="str">
        <f>IF('Datos Vida'!X480=0,"",'Datos Vida'!X480)</f>
        <v/>
      </c>
      <c r="Y48" s="96" t="str">
        <f>IF('Datos Vida'!Y480=0,"",'Datos Vida'!Y480)</f>
        <v/>
      </c>
      <c r="Z48" s="96">
        <f>IF('Datos Vida'!Z480=0,"",'Datos Vida'!Z480)</f>
        <v>8</v>
      </c>
      <c r="AA48" s="96" t="str">
        <f>IF('Datos Vida'!AA480=0,"",'Datos Vida'!AA480)</f>
        <v/>
      </c>
      <c r="AB48" s="96" t="str">
        <f>IF('Datos Vida'!AB480=0,"",'Datos Vida'!AB480)</f>
        <v/>
      </c>
      <c r="AC48" s="96" t="str">
        <f>IF('Datos Vida'!AC480=0,"",'Datos Vida'!AC480)</f>
        <v/>
      </c>
      <c r="AD48" s="96" t="str">
        <f>IF('Datos Vida'!AD480=0,"",'Datos Vida'!AD480)</f>
        <v/>
      </c>
      <c r="AE48" s="96" t="str">
        <f>IF('Datos Vida'!AE480=0,"",'Datos Vida'!AE480)</f>
        <v/>
      </c>
      <c r="AF48" s="96" t="str">
        <f>IF('Datos Vida'!AF480=0,"",'Datos Vida'!AF480)</f>
        <v/>
      </c>
      <c r="AG48" s="96" t="str">
        <f>IF('Datos Vida'!AG480=0,"",'Datos Vida'!AG480)</f>
        <v/>
      </c>
      <c r="AH48" s="96" t="str">
        <f>IF('Datos Vida'!AH480=0,"",'Datos Vida'!AH480)</f>
        <v/>
      </c>
      <c r="AI48" s="96" t="str">
        <f>IF('Datos Vida'!AI480=0,"",'Datos Vida'!AI480)</f>
        <v/>
      </c>
      <c r="AJ48" s="96" t="str">
        <f>IF('Datos Vida'!AJ480=0,"",'Datos Vida'!AJ480)</f>
        <v/>
      </c>
      <c r="AK48" s="96" t="str">
        <f>IF('Datos Vida'!AK480=0,"",'Datos Vida'!AK480)</f>
        <v/>
      </c>
      <c r="AL48" s="96" t="str">
        <f>IF('Datos Vida'!AL480=0,"",'Datos Vida'!AL480)</f>
        <v/>
      </c>
      <c r="AM48" s="96" t="str">
        <f>IF('Datos Vida'!AM480=0,"",'Datos Vida'!AM480)</f>
        <v/>
      </c>
      <c r="AN48" s="96" t="str">
        <f>IF('Datos Vida'!AN480=0,"",'Datos Vida'!AN480)</f>
        <v/>
      </c>
      <c r="AO48" s="96" t="str">
        <f>IF('Datos Vida'!AO480=0,"",'Datos Vida'!AO480)</f>
        <v/>
      </c>
      <c r="AP48" s="96" t="str">
        <f>IF('Datos Vida'!AP480=0,"",'Datos Vida'!AP480)</f>
        <v/>
      </c>
      <c r="AQ48" s="96">
        <f>'Datos Vida'!AQ480</f>
        <v>8</v>
      </c>
      <c r="AR48" s="45"/>
      <c r="AS48" s="36">
        <f>'Datos Vida'!AS480</f>
        <v>435</v>
      </c>
      <c r="AT48" s="60">
        <f t="shared" si="2"/>
        <v>-0.98160919540229885</v>
      </c>
    </row>
    <row r="49" spans="2:46" x14ac:dyDescent="0.2">
      <c r="B49" s="25" t="str">
        <f>'Datos Vida'!B286</f>
        <v>305. Rentas Privadas y Otras Rentas</v>
      </c>
      <c r="C49" s="96" t="str">
        <f>IF('Datos Vida'!C481=0,"",'Datos Vida'!C481)</f>
        <v/>
      </c>
      <c r="D49" s="96" t="str">
        <f>IF('Datos Vida'!D481=0,"",'Datos Vida'!D481)</f>
        <v/>
      </c>
      <c r="E49" s="96" t="str">
        <f>IF('Datos Vida'!E481=0,"",'Datos Vida'!E481)</f>
        <v/>
      </c>
      <c r="F49" s="96" t="str">
        <f>IF('Datos Vida'!F481=0,"",'Datos Vida'!F481)</f>
        <v/>
      </c>
      <c r="G49" s="96" t="str">
        <f>IF('Datos Vida'!G481=0,"",'Datos Vida'!G481)</f>
        <v/>
      </c>
      <c r="H49" s="96" t="str">
        <f>IF('Datos Vida'!H481=0,"",'Datos Vida'!H481)</f>
        <v/>
      </c>
      <c r="I49" s="96" t="str">
        <f>IF('Datos Vida'!I481=0,"",'Datos Vida'!I481)</f>
        <v/>
      </c>
      <c r="J49" s="96" t="str">
        <f>IF('Datos Vida'!J481=0,"",'Datos Vida'!J481)</f>
        <v/>
      </c>
      <c r="K49" s="96" t="str">
        <f>IF('Datos Vida'!K481=0,"",'Datos Vida'!K481)</f>
        <v/>
      </c>
      <c r="L49" s="96" t="str">
        <f>IF('Datos Vida'!L481=0,"",'Datos Vida'!L481)</f>
        <v/>
      </c>
      <c r="M49" s="96" t="str">
        <f>IF('Datos Vida'!M481=0,"",'Datos Vida'!M481)</f>
        <v/>
      </c>
      <c r="N49" s="96" t="str">
        <f>IF('Datos Vida'!N481=0,"",'Datos Vida'!N481)</f>
        <v/>
      </c>
      <c r="O49" s="96" t="str">
        <f>IF('Datos Vida'!O481=0,"",'Datos Vida'!O481)</f>
        <v/>
      </c>
      <c r="P49" s="96" t="str">
        <f>IF('Datos Vida'!P481=0,"",'Datos Vida'!P481)</f>
        <v/>
      </c>
      <c r="Q49" s="96" t="str">
        <f>IF('Datos Vida'!Q481=0,"",'Datos Vida'!Q481)</f>
        <v/>
      </c>
      <c r="R49" s="96" t="str">
        <f>IF('Datos Vida'!R481=0,"",'Datos Vida'!R481)</f>
        <v/>
      </c>
      <c r="S49" s="96" t="str">
        <f>IF('Datos Vida'!S481=0,"",'Datos Vida'!S481)</f>
        <v/>
      </c>
      <c r="T49" s="96" t="str">
        <f>IF('Datos Vida'!T481=0,"",'Datos Vida'!T481)</f>
        <v/>
      </c>
      <c r="U49" s="96" t="str">
        <f>IF('Datos Vida'!U481=0,"",'Datos Vida'!U481)</f>
        <v/>
      </c>
      <c r="V49" s="96" t="str">
        <f>IF('Datos Vida'!V481=0,"",'Datos Vida'!V481)</f>
        <v/>
      </c>
      <c r="W49" s="96" t="str">
        <f>IF('Datos Vida'!W481=0,"",'Datos Vida'!W481)</f>
        <v/>
      </c>
      <c r="X49" s="96" t="str">
        <f>IF('Datos Vida'!X481=0,"",'Datos Vida'!X481)</f>
        <v/>
      </c>
      <c r="Y49" s="96" t="str">
        <f>IF('Datos Vida'!Y481=0,"",'Datos Vida'!Y481)</f>
        <v/>
      </c>
      <c r="Z49" s="96" t="str">
        <f>IF('Datos Vida'!Z481=0,"",'Datos Vida'!Z481)</f>
        <v/>
      </c>
      <c r="AA49" s="96" t="str">
        <f>IF('Datos Vida'!AA481=0,"",'Datos Vida'!AA481)</f>
        <v/>
      </c>
      <c r="AB49" s="96" t="str">
        <f>IF('Datos Vida'!AB481=0,"",'Datos Vida'!AB481)</f>
        <v/>
      </c>
      <c r="AC49" s="96" t="str">
        <f>IF('Datos Vida'!AC481=0,"",'Datos Vida'!AC481)</f>
        <v/>
      </c>
      <c r="AD49" s="96" t="str">
        <f>IF('Datos Vida'!AD481=0,"",'Datos Vida'!AD481)</f>
        <v/>
      </c>
      <c r="AE49" s="96" t="str">
        <f>IF('Datos Vida'!AE481=0,"",'Datos Vida'!AE481)</f>
        <v/>
      </c>
      <c r="AF49" s="96" t="str">
        <f>IF('Datos Vida'!AF481=0,"",'Datos Vida'!AF481)</f>
        <v/>
      </c>
      <c r="AG49" s="96" t="str">
        <f>IF('Datos Vida'!AG481=0,"",'Datos Vida'!AG481)</f>
        <v/>
      </c>
      <c r="AH49" s="96" t="str">
        <f>IF('Datos Vida'!AH481=0,"",'Datos Vida'!AH481)</f>
        <v/>
      </c>
      <c r="AI49" s="96" t="str">
        <f>IF('Datos Vida'!AI481=0,"",'Datos Vida'!AI481)</f>
        <v/>
      </c>
      <c r="AJ49" s="96" t="str">
        <f>IF('Datos Vida'!AJ481=0,"",'Datos Vida'!AJ481)</f>
        <v/>
      </c>
      <c r="AK49" s="96" t="str">
        <f>IF('Datos Vida'!AK481=0,"",'Datos Vida'!AK481)</f>
        <v/>
      </c>
      <c r="AL49" s="96" t="str">
        <f>IF('Datos Vida'!AL481=0,"",'Datos Vida'!AL481)</f>
        <v/>
      </c>
      <c r="AM49" s="96" t="str">
        <f>IF('Datos Vida'!AM481=0,"",'Datos Vida'!AM481)</f>
        <v/>
      </c>
      <c r="AN49" s="96" t="str">
        <f>IF('Datos Vida'!AN481=0,"",'Datos Vida'!AN481)</f>
        <v/>
      </c>
      <c r="AO49" s="96" t="str">
        <f>IF('Datos Vida'!AO481=0,"",'Datos Vida'!AO481)</f>
        <v/>
      </c>
      <c r="AP49" s="96" t="str">
        <f>IF('Datos Vida'!AP481=0,"",'Datos Vida'!AP481)</f>
        <v/>
      </c>
      <c r="AQ49" s="96">
        <f>'Datos Vida'!AQ481</f>
        <v>0</v>
      </c>
      <c r="AR49" s="45"/>
      <c r="AS49" s="36">
        <f>'Datos Vida'!AS481</f>
        <v>0</v>
      </c>
      <c r="AT49" s="60" t="str">
        <f t="shared" si="2"/>
        <v/>
      </c>
    </row>
    <row r="50" spans="2:46" x14ac:dyDescent="0.2">
      <c r="B50" s="25" t="str">
        <f>'Datos Vida'!B287</f>
        <v>306. Dotal puro o Capital Diferido</v>
      </c>
      <c r="C50" s="96" t="str">
        <f>IF('Datos Vida'!C482=0,"",'Datos Vida'!C482)</f>
        <v/>
      </c>
      <c r="D50" s="96" t="str">
        <f>IF('Datos Vida'!D482=0,"",'Datos Vida'!D482)</f>
        <v/>
      </c>
      <c r="E50" s="96" t="str">
        <f>IF('Datos Vida'!E482=0,"",'Datos Vida'!E482)</f>
        <v/>
      </c>
      <c r="F50" s="96" t="str">
        <f>IF('Datos Vida'!F482=0,"",'Datos Vida'!F482)</f>
        <v/>
      </c>
      <c r="G50" s="96" t="str">
        <f>IF('Datos Vida'!G482=0,"",'Datos Vida'!G482)</f>
        <v/>
      </c>
      <c r="H50" s="96" t="str">
        <f>IF('Datos Vida'!H482=0,"",'Datos Vida'!H482)</f>
        <v/>
      </c>
      <c r="I50" s="96" t="str">
        <f>IF('Datos Vida'!I482=0,"",'Datos Vida'!I482)</f>
        <v/>
      </c>
      <c r="J50" s="96" t="str">
        <f>IF('Datos Vida'!J482=0,"",'Datos Vida'!J482)</f>
        <v/>
      </c>
      <c r="K50" s="96" t="str">
        <f>IF('Datos Vida'!K482=0,"",'Datos Vida'!K482)</f>
        <v/>
      </c>
      <c r="L50" s="96" t="str">
        <f>IF('Datos Vida'!L482=0,"",'Datos Vida'!L482)</f>
        <v/>
      </c>
      <c r="M50" s="96" t="str">
        <f>IF('Datos Vida'!M482=0,"",'Datos Vida'!M482)</f>
        <v/>
      </c>
      <c r="N50" s="96" t="str">
        <f>IF('Datos Vida'!N482=0,"",'Datos Vida'!N482)</f>
        <v/>
      </c>
      <c r="O50" s="96" t="str">
        <f>IF('Datos Vida'!O482=0,"",'Datos Vida'!O482)</f>
        <v/>
      </c>
      <c r="P50" s="96" t="str">
        <f>IF('Datos Vida'!P482=0,"",'Datos Vida'!P482)</f>
        <v/>
      </c>
      <c r="Q50" s="96" t="str">
        <f>IF('Datos Vida'!Q482=0,"",'Datos Vida'!Q482)</f>
        <v/>
      </c>
      <c r="R50" s="96" t="str">
        <f>IF('Datos Vida'!R482=0,"",'Datos Vida'!R482)</f>
        <v/>
      </c>
      <c r="S50" s="96" t="str">
        <f>IF('Datos Vida'!S482=0,"",'Datos Vida'!S482)</f>
        <v/>
      </c>
      <c r="T50" s="96" t="str">
        <f>IF('Datos Vida'!T482=0,"",'Datos Vida'!T482)</f>
        <v/>
      </c>
      <c r="U50" s="96" t="str">
        <f>IF('Datos Vida'!U482=0,"",'Datos Vida'!U482)</f>
        <v/>
      </c>
      <c r="V50" s="96" t="str">
        <f>IF('Datos Vida'!V482=0,"",'Datos Vida'!V482)</f>
        <v/>
      </c>
      <c r="W50" s="96" t="str">
        <f>IF('Datos Vida'!W482=0,"",'Datos Vida'!W482)</f>
        <v/>
      </c>
      <c r="X50" s="96" t="str">
        <f>IF('Datos Vida'!X482=0,"",'Datos Vida'!X482)</f>
        <v/>
      </c>
      <c r="Y50" s="96" t="str">
        <f>IF('Datos Vida'!Y482=0,"",'Datos Vida'!Y482)</f>
        <v/>
      </c>
      <c r="Z50" s="96" t="str">
        <f>IF('Datos Vida'!Z482=0,"",'Datos Vida'!Z482)</f>
        <v/>
      </c>
      <c r="AA50" s="96" t="str">
        <f>IF('Datos Vida'!AA482=0,"",'Datos Vida'!AA482)</f>
        <v/>
      </c>
      <c r="AB50" s="96" t="str">
        <f>IF('Datos Vida'!AB482=0,"",'Datos Vida'!AB482)</f>
        <v/>
      </c>
      <c r="AC50" s="96" t="str">
        <f>IF('Datos Vida'!AC482=0,"",'Datos Vida'!AC482)</f>
        <v/>
      </c>
      <c r="AD50" s="96" t="str">
        <f>IF('Datos Vida'!AD482=0,"",'Datos Vida'!AD482)</f>
        <v/>
      </c>
      <c r="AE50" s="96" t="str">
        <f>IF('Datos Vida'!AE482=0,"",'Datos Vida'!AE482)</f>
        <v/>
      </c>
      <c r="AF50" s="96" t="str">
        <f>IF('Datos Vida'!AF482=0,"",'Datos Vida'!AF482)</f>
        <v/>
      </c>
      <c r="AG50" s="96" t="str">
        <f>IF('Datos Vida'!AG482=0,"",'Datos Vida'!AG482)</f>
        <v/>
      </c>
      <c r="AH50" s="96" t="str">
        <f>IF('Datos Vida'!AH482=0,"",'Datos Vida'!AH482)</f>
        <v/>
      </c>
      <c r="AI50" s="96" t="str">
        <f>IF('Datos Vida'!AI482=0,"",'Datos Vida'!AI482)</f>
        <v/>
      </c>
      <c r="AJ50" s="96" t="str">
        <f>IF('Datos Vida'!AJ482=0,"",'Datos Vida'!AJ482)</f>
        <v/>
      </c>
      <c r="AK50" s="96" t="str">
        <f>IF('Datos Vida'!AK482=0,"",'Datos Vida'!AK482)</f>
        <v/>
      </c>
      <c r="AL50" s="96" t="str">
        <f>IF('Datos Vida'!AL482=0,"",'Datos Vida'!AL482)</f>
        <v/>
      </c>
      <c r="AM50" s="96" t="str">
        <f>IF('Datos Vida'!AM482=0,"",'Datos Vida'!AM482)</f>
        <v/>
      </c>
      <c r="AN50" s="96" t="str">
        <f>IF('Datos Vida'!AN482=0,"",'Datos Vida'!AN482)</f>
        <v/>
      </c>
      <c r="AO50" s="96" t="str">
        <f>IF('Datos Vida'!AO482=0,"",'Datos Vida'!AO482)</f>
        <v/>
      </c>
      <c r="AP50" s="96" t="str">
        <f>IF('Datos Vida'!AP482=0,"",'Datos Vida'!AP482)</f>
        <v/>
      </c>
      <c r="AQ50" s="96">
        <f>'Datos Vida'!AQ482</f>
        <v>0</v>
      </c>
      <c r="AR50" s="45"/>
      <c r="AS50" s="36">
        <f>'Datos Vida'!AS482</f>
        <v>0</v>
      </c>
      <c r="AT50" s="60" t="str">
        <f t="shared" si="2"/>
        <v/>
      </c>
    </row>
    <row r="51" spans="2:46" x14ac:dyDescent="0.2">
      <c r="B51" s="25" t="str">
        <f>'Datos Vida'!B288</f>
        <v>307. Protección Familiar</v>
      </c>
      <c r="C51" s="96" t="str">
        <f>IF('Datos Vida'!C483=0,"",'Datos Vida'!C483)</f>
        <v/>
      </c>
      <c r="D51" s="96" t="str">
        <f>IF('Datos Vida'!D483=0,"",'Datos Vida'!D483)</f>
        <v/>
      </c>
      <c r="E51" s="96" t="str">
        <f>IF('Datos Vida'!E483=0,"",'Datos Vida'!E483)</f>
        <v/>
      </c>
      <c r="F51" s="96">
        <f>IF('Datos Vida'!F483=0,"",'Datos Vida'!F483)</f>
        <v>100</v>
      </c>
      <c r="G51" s="96">
        <f>IF('Datos Vida'!G483=0,"",'Datos Vida'!G483)</f>
        <v>15</v>
      </c>
      <c r="H51" s="96" t="str">
        <f>IF('Datos Vida'!H483=0,"",'Datos Vida'!H483)</f>
        <v/>
      </c>
      <c r="I51" s="96" t="str">
        <f>IF('Datos Vida'!I483=0,"",'Datos Vida'!I483)</f>
        <v/>
      </c>
      <c r="J51" s="96" t="str">
        <f>IF('Datos Vida'!J483=0,"",'Datos Vida'!J483)</f>
        <v/>
      </c>
      <c r="K51" s="96" t="str">
        <f>IF('Datos Vida'!K483=0,"",'Datos Vida'!K483)</f>
        <v/>
      </c>
      <c r="L51" s="96" t="str">
        <f>IF('Datos Vida'!L483=0,"",'Datos Vida'!L483)</f>
        <v/>
      </c>
      <c r="M51" s="96" t="str">
        <f>IF('Datos Vida'!M483=0,"",'Datos Vida'!M483)</f>
        <v/>
      </c>
      <c r="N51" s="96" t="str">
        <f>IF('Datos Vida'!N483=0,"",'Datos Vida'!N483)</f>
        <v/>
      </c>
      <c r="O51" s="96" t="str">
        <f>IF('Datos Vida'!O483=0,"",'Datos Vida'!O483)</f>
        <v/>
      </c>
      <c r="P51" s="96" t="str">
        <f>IF('Datos Vida'!P483=0,"",'Datos Vida'!P483)</f>
        <v/>
      </c>
      <c r="Q51" s="96" t="str">
        <f>IF('Datos Vida'!Q483=0,"",'Datos Vida'!Q483)</f>
        <v/>
      </c>
      <c r="R51" s="96">
        <f>IF('Datos Vida'!R483=0,"",'Datos Vida'!R483)</f>
        <v>4</v>
      </c>
      <c r="S51" s="96" t="str">
        <f>IF('Datos Vida'!S483=0,"",'Datos Vida'!S483)</f>
        <v/>
      </c>
      <c r="T51" s="96" t="str">
        <f>IF('Datos Vida'!T483=0,"",'Datos Vida'!T483)</f>
        <v/>
      </c>
      <c r="U51" s="96" t="str">
        <f>IF('Datos Vida'!U483=0,"",'Datos Vida'!U483)</f>
        <v/>
      </c>
      <c r="V51" s="96" t="str">
        <f>IF('Datos Vida'!V483=0,"",'Datos Vida'!V483)</f>
        <v/>
      </c>
      <c r="W51" s="96" t="str">
        <f>IF('Datos Vida'!W483=0,"",'Datos Vida'!W483)</f>
        <v/>
      </c>
      <c r="X51" s="96" t="str">
        <f>IF('Datos Vida'!X483=0,"",'Datos Vida'!X483)</f>
        <v/>
      </c>
      <c r="Y51" s="96" t="str">
        <f>IF('Datos Vida'!Y483=0,"",'Datos Vida'!Y483)</f>
        <v/>
      </c>
      <c r="Z51" s="96" t="str">
        <f>IF('Datos Vida'!Z483=0,"",'Datos Vida'!Z483)</f>
        <v/>
      </c>
      <c r="AA51" s="96" t="str">
        <f>IF('Datos Vida'!AA483=0,"",'Datos Vida'!AA483)</f>
        <v/>
      </c>
      <c r="AB51" s="96" t="str">
        <f>IF('Datos Vida'!AB483=0,"",'Datos Vida'!AB483)</f>
        <v/>
      </c>
      <c r="AC51" s="96" t="str">
        <f>IF('Datos Vida'!AC483=0,"",'Datos Vida'!AC483)</f>
        <v/>
      </c>
      <c r="AD51" s="96" t="str">
        <f>IF('Datos Vida'!AD483=0,"",'Datos Vida'!AD483)</f>
        <v/>
      </c>
      <c r="AE51" s="96" t="str">
        <f>IF('Datos Vida'!AE483=0,"",'Datos Vida'!AE483)</f>
        <v/>
      </c>
      <c r="AF51" s="96" t="str">
        <f>IF('Datos Vida'!AF483=0,"",'Datos Vida'!AF483)</f>
        <v/>
      </c>
      <c r="AG51" s="96" t="str">
        <f>IF('Datos Vida'!AG483=0,"",'Datos Vida'!AG483)</f>
        <v/>
      </c>
      <c r="AH51" s="96" t="str">
        <f>IF('Datos Vida'!AH483=0,"",'Datos Vida'!AH483)</f>
        <v/>
      </c>
      <c r="AI51" s="96" t="str">
        <f>IF('Datos Vida'!AI483=0,"",'Datos Vida'!AI483)</f>
        <v/>
      </c>
      <c r="AJ51" s="96" t="str">
        <f>IF('Datos Vida'!AJ483=0,"",'Datos Vida'!AJ483)</f>
        <v/>
      </c>
      <c r="AK51" s="96">
        <f>IF('Datos Vida'!AK483=0,"",'Datos Vida'!AK483)</f>
        <v>43</v>
      </c>
      <c r="AL51" s="96" t="str">
        <f>IF('Datos Vida'!AL483=0,"",'Datos Vida'!AL483)</f>
        <v/>
      </c>
      <c r="AM51" s="96" t="str">
        <f>IF('Datos Vida'!AM483=0,"",'Datos Vida'!AM483)</f>
        <v/>
      </c>
      <c r="AN51" s="96" t="str">
        <f>IF('Datos Vida'!AN483=0,"",'Datos Vida'!AN483)</f>
        <v/>
      </c>
      <c r="AO51" s="96" t="str">
        <f>IF('Datos Vida'!AO483=0,"",'Datos Vida'!AO483)</f>
        <v/>
      </c>
      <c r="AP51" s="96" t="str">
        <f>IF('Datos Vida'!AP483=0,"",'Datos Vida'!AP483)</f>
        <v/>
      </c>
      <c r="AQ51" s="96">
        <f>'Datos Vida'!AQ483</f>
        <v>162</v>
      </c>
      <c r="AR51" s="45"/>
      <c r="AS51" s="36">
        <f>'Datos Vida'!AS483</f>
        <v>218</v>
      </c>
      <c r="AT51" s="60">
        <f t="shared" si="2"/>
        <v>-0.25688073394495414</v>
      </c>
    </row>
    <row r="52" spans="2:46" x14ac:dyDescent="0.2">
      <c r="B52" s="25" t="str">
        <f>'Datos Vida'!B289</f>
        <v>308. Incapacidad o Invalidez</v>
      </c>
      <c r="C52" s="96" t="str">
        <f>IF('Datos Vida'!C484=0,"",'Datos Vida'!C484)</f>
        <v/>
      </c>
      <c r="D52" s="96" t="str">
        <f>IF('Datos Vida'!D484=0,"",'Datos Vida'!D484)</f>
        <v/>
      </c>
      <c r="E52" s="96">
        <f>IF('Datos Vida'!E484=0,"",'Datos Vida'!E484)</f>
        <v>241160</v>
      </c>
      <c r="F52" s="96">
        <f>IF('Datos Vida'!F484=0,"",'Datos Vida'!F484)</f>
        <v>248751</v>
      </c>
      <c r="G52" s="96">
        <f>IF('Datos Vida'!G484=0,"",'Datos Vida'!G484)</f>
        <v>106</v>
      </c>
      <c r="H52" s="96">
        <f>IF('Datos Vida'!H484=0,"",'Datos Vida'!H484)</f>
        <v>157620</v>
      </c>
      <c r="I52" s="96" t="str">
        <f>IF('Datos Vida'!I484=0,"",'Datos Vida'!I484)</f>
        <v/>
      </c>
      <c r="J52" s="96" t="str">
        <f>IF('Datos Vida'!J484=0,"",'Datos Vida'!J484)</f>
        <v/>
      </c>
      <c r="K52" s="96">
        <f>IF('Datos Vida'!K484=0,"",'Datos Vida'!K484)</f>
        <v>15</v>
      </c>
      <c r="L52" s="96" t="str">
        <f>IF('Datos Vida'!L484=0,"",'Datos Vida'!L484)</f>
        <v/>
      </c>
      <c r="M52" s="96" t="str">
        <f>IF('Datos Vida'!M484=0,"",'Datos Vida'!M484)</f>
        <v/>
      </c>
      <c r="N52" s="96" t="str">
        <f>IF('Datos Vida'!N484=0,"",'Datos Vida'!N484)</f>
        <v/>
      </c>
      <c r="O52" s="96" t="str">
        <f>IF('Datos Vida'!O484=0,"",'Datos Vida'!O484)</f>
        <v/>
      </c>
      <c r="P52" s="96" t="str">
        <f>IF('Datos Vida'!P484=0,"",'Datos Vida'!P484)</f>
        <v/>
      </c>
      <c r="Q52" s="96">
        <f>IF('Datos Vida'!Q484=0,"",'Datos Vida'!Q484)</f>
        <v>137</v>
      </c>
      <c r="R52" s="96">
        <f>IF('Datos Vida'!R484=0,"",'Datos Vida'!R484)</f>
        <v>10</v>
      </c>
      <c r="S52" s="96" t="str">
        <f>IF('Datos Vida'!S484=0,"",'Datos Vida'!S484)</f>
        <v/>
      </c>
      <c r="T52" s="96" t="str">
        <f>IF('Datos Vida'!T484=0,"",'Datos Vida'!T484)</f>
        <v/>
      </c>
      <c r="U52" s="96">
        <f>IF('Datos Vida'!U484=0,"",'Datos Vida'!U484)</f>
        <v>107</v>
      </c>
      <c r="V52" s="96" t="str">
        <f>IF('Datos Vida'!V484=0,"",'Datos Vida'!V484)</f>
        <v/>
      </c>
      <c r="W52" s="96" t="str">
        <f>IF('Datos Vida'!W484=0,"",'Datos Vida'!W484)</f>
        <v/>
      </c>
      <c r="X52" s="96" t="str">
        <f>IF('Datos Vida'!X484=0,"",'Datos Vida'!X484)</f>
        <v/>
      </c>
      <c r="Y52" s="96" t="str">
        <f>IF('Datos Vida'!Y484=0,"",'Datos Vida'!Y484)</f>
        <v/>
      </c>
      <c r="Z52" s="96">
        <f>IF('Datos Vida'!Z484=0,"",'Datos Vida'!Z484)</f>
        <v>590</v>
      </c>
      <c r="AA52" s="96" t="str">
        <f>IF('Datos Vida'!AA484=0,"",'Datos Vida'!AA484)</f>
        <v/>
      </c>
      <c r="AB52" s="96">
        <f>IF('Datos Vida'!AB484=0,"",'Datos Vida'!AB484)</f>
        <v>66</v>
      </c>
      <c r="AC52" s="96" t="str">
        <f>IF('Datos Vida'!AC484=0,"",'Datos Vida'!AC484)</f>
        <v/>
      </c>
      <c r="AD52" s="96" t="str">
        <f>IF('Datos Vida'!AD484=0,"",'Datos Vida'!AD484)</f>
        <v/>
      </c>
      <c r="AE52" s="96" t="str">
        <f>IF('Datos Vida'!AE484=0,"",'Datos Vida'!AE484)</f>
        <v/>
      </c>
      <c r="AF52" s="96">
        <f>IF('Datos Vida'!AF484=0,"",'Datos Vida'!AF484)</f>
        <v>11</v>
      </c>
      <c r="AG52" s="96">
        <f>IF('Datos Vida'!AG484=0,"",'Datos Vida'!AG484)</f>
        <v>25</v>
      </c>
      <c r="AH52" s="96">
        <f>IF('Datos Vida'!AH484=0,"",'Datos Vida'!AH484)</f>
        <v>15</v>
      </c>
      <c r="AI52" s="96" t="str">
        <f>IF('Datos Vida'!AI484=0,"",'Datos Vida'!AI484)</f>
        <v/>
      </c>
      <c r="AJ52" s="96">
        <f>IF('Datos Vida'!AJ484=0,"",'Datos Vida'!AJ484)</f>
        <v>1</v>
      </c>
      <c r="AK52" s="96">
        <f>IF('Datos Vida'!AK484=0,"",'Datos Vida'!AK484)</f>
        <v>64291</v>
      </c>
      <c r="AL52" s="96" t="str">
        <f>IF('Datos Vida'!AL484=0,"",'Datos Vida'!AL484)</f>
        <v/>
      </c>
      <c r="AM52" s="96" t="str">
        <f>IF('Datos Vida'!AM484=0,"",'Datos Vida'!AM484)</f>
        <v/>
      </c>
      <c r="AN52" s="96" t="str">
        <f>IF('Datos Vida'!AN484=0,"",'Datos Vida'!AN484)</f>
        <v/>
      </c>
      <c r="AO52" s="96" t="str">
        <f>IF('Datos Vida'!AO484=0,"",'Datos Vida'!AO484)</f>
        <v/>
      </c>
      <c r="AP52" s="96" t="str">
        <f>IF('Datos Vida'!AP484=0,"",'Datos Vida'!AP484)</f>
        <v/>
      </c>
      <c r="AQ52" s="96">
        <f>'Datos Vida'!AQ484</f>
        <v>712905</v>
      </c>
      <c r="AR52" s="45"/>
      <c r="AS52" s="36">
        <f>'Datos Vida'!AS484</f>
        <v>531914</v>
      </c>
      <c r="AT52" s="60">
        <f t="shared" si="2"/>
        <v>0.34026365164293471</v>
      </c>
    </row>
    <row r="53" spans="2:46" x14ac:dyDescent="0.2">
      <c r="B53" s="25" t="str">
        <f>'Datos Vida'!B290</f>
        <v>309. Salud</v>
      </c>
      <c r="C53" s="96" t="str">
        <f>IF('Datos Vida'!C485=0,"",'Datos Vida'!C485)</f>
        <v/>
      </c>
      <c r="D53" s="96" t="str">
        <f>IF('Datos Vida'!D485=0,"",'Datos Vida'!D485)</f>
        <v/>
      </c>
      <c r="E53" s="96">
        <f>IF('Datos Vida'!E485=0,"",'Datos Vida'!E485)</f>
        <v>197039</v>
      </c>
      <c r="F53" s="96">
        <f>IF('Datos Vida'!F485=0,"",'Datos Vida'!F485)</f>
        <v>57981</v>
      </c>
      <c r="G53" s="96">
        <f>IF('Datos Vida'!G485=0,"",'Datos Vida'!G485)</f>
        <v>363</v>
      </c>
      <c r="H53" s="96">
        <f>IF('Datos Vida'!H485=0,"",'Datos Vida'!H485)</f>
        <v>252438</v>
      </c>
      <c r="I53" s="96">
        <f>IF('Datos Vida'!I485=0,"",'Datos Vida'!I485)</f>
        <v>50</v>
      </c>
      <c r="J53" s="96">
        <f>IF('Datos Vida'!J485=0,"",'Datos Vida'!J485)</f>
        <v>1</v>
      </c>
      <c r="K53" s="96" t="str">
        <f>IF('Datos Vida'!K485=0,"",'Datos Vida'!K485)</f>
        <v/>
      </c>
      <c r="L53" s="96">
        <f>IF('Datos Vida'!L485=0,"",'Datos Vida'!L485)</f>
        <v>1</v>
      </c>
      <c r="M53" s="96">
        <f>IF('Datos Vida'!M485=0,"",'Datos Vida'!M485)</f>
        <v>3</v>
      </c>
      <c r="N53" s="96">
        <f>IF('Datos Vida'!N485=0,"",'Datos Vida'!N485)</f>
        <v>19193</v>
      </c>
      <c r="O53" s="96" t="str">
        <f>IF('Datos Vida'!O485=0,"",'Datos Vida'!O485)</f>
        <v/>
      </c>
      <c r="P53" s="96" t="str">
        <f>IF('Datos Vida'!P485=0,"",'Datos Vida'!P485)</f>
        <v/>
      </c>
      <c r="Q53" s="96">
        <f>IF('Datos Vida'!Q485=0,"",'Datos Vida'!Q485)</f>
        <v>1024</v>
      </c>
      <c r="R53" s="96" t="str">
        <f>IF('Datos Vida'!R485=0,"",'Datos Vida'!R485)</f>
        <v/>
      </c>
      <c r="S53" s="96" t="str">
        <f>IF('Datos Vida'!S485=0,"",'Datos Vida'!S485)</f>
        <v/>
      </c>
      <c r="T53" s="96" t="str">
        <f>IF('Datos Vida'!T485=0,"",'Datos Vida'!T485)</f>
        <v/>
      </c>
      <c r="U53" s="96" t="str">
        <f>IF('Datos Vida'!U485=0,"",'Datos Vida'!U485)</f>
        <v/>
      </c>
      <c r="V53" s="96" t="str">
        <f>IF('Datos Vida'!V485=0,"",'Datos Vida'!V485)</f>
        <v/>
      </c>
      <c r="W53" s="96" t="str">
        <f>IF('Datos Vida'!W485=0,"",'Datos Vida'!W485)</f>
        <v/>
      </c>
      <c r="X53" s="96" t="str">
        <f>IF('Datos Vida'!X485=0,"",'Datos Vida'!X485)</f>
        <v/>
      </c>
      <c r="Y53" s="96" t="str">
        <f>IF('Datos Vida'!Y485=0,"",'Datos Vida'!Y485)</f>
        <v/>
      </c>
      <c r="Z53" s="96">
        <f>IF('Datos Vida'!Z485=0,"",'Datos Vida'!Z485)</f>
        <v>119620</v>
      </c>
      <c r="AA53" s="96" t="str">
        <f>IF('Datos Vida'!AA485=0,"",'Datos Vida'!AA485)</f>
        <v/>
      </c>
      <c r="AB53" s="96">
        <f>IF('Datos Vida'!AB485=0,"",'Datos Vida'!AB485)</f>
        <v>96</v>
      </c>
      <c r="AC53" s="96" t="str">
        <f>IF('Datos Vida'!AC485=0,"",'Datos Vida'!AC485)</f>
        <v/>
      </c>
      <c r="AD53" s="96" t="str">
        <f>IF('Datos Vida'!AD485=0,"",'Datos Vida'!AD485)</f>
        <v/>
      </c>
      <c r="AE53" s="96" t="str">
        <f>IF('Datos Vida'!AE485=0,"",'Datos Vida'!AE485)</f>
        <v/>
      </c>
      <c r="AF53" s="96" t="str">
        <f>IF('Datos Vida'!AF485=0,"",'Datos Vida'!AF485)</f>
        <v/>
      </c>
      <c r="AG53" s="96">
        <f>IF('Datos Vida'!AG485=0,"",'Datos Vida'!AG485)</f>
        <v>42</v>
      </c>
      <c r="AH53" s="96">
        <f>IF('Datos Vida'!AH485=0,"",'Datos Vida'!AH485)</f>
        <v>1807</v>
      </c>
      <c r="AI53" s="96" t="str">
        <f>IF('Datos Vida'!AI485=0,"",'Datos Vida'!AI485)</f>
        <v/>
      </c>
      <c r="AJ53" s="96" t="str">
        <f>IF('Datos Vida'!AJ485=0,"",'Datos Vida'!AJ485)</f>
        <v/>
      </c>
      <c r="AK53" s="96">
        <f>IF('Datos Vida'!AK485=0,"",'Datos Vida'!AK485)</f>
        <v>119264</v>
      </c>
      <c r="AL53" s="96" t="str">
        <f>IF('Datos Vida'!AL485=0,"",'Datos Vida'!AL485)</f>
        <v/>
      </c>
      <c r="AM53" s="96" t="str">
        <f>IF('Datos Vida'!AM485=0,"",'Datos Vida'!AM485)</f>
        <v/>
      </c>
      <c r="AN53" s="96" t="str">
        <f>IF('Datos Vida'!AN485=0,"",'Datos Vida'!AN485)</f>
        <v/>
      </c>
      <c r="AO53" s="96" t="str">
        <f>IF('Datos Vida'!AO485=0,"",'Datos Vida'!AO485)</f>
        <v/>
      </c>
      <c r="AP53" s="96" t="str">
        <f>IF('Datos Vida'!AP485=0,"",'Datos Vida'!AP485)</f>
        <v/>
      </c>
      <c r="AQ53" s="96">
        <f>'Datos Vida'!AQ485</f>
        <v>768922</v>
      </c>
      <c r="AR53" s="45"/>
      <c r="AS53" s="36">
        <f>'Datos Vida'!AS485</f>
        <v>749722</v>
      </c>
      <c r="AT53" s="60">
        <f t="shared" si="2"/>
        <v>2.5609492585251692E-2</v>
      </c>
    </row>
    <row r="54" spans="2:46" x14ac:dyDescent="0.2">
      <c r="B54" s="25" t="str">
        <f>'Datos Vida'!B291</f>
        <v>310. Accidentes Personales</v>
      </c>
      <c r="C54" s="96" t="str">
        <f>IF('Datos Vida'!C486=0,"",'Datos Vida'!C486)</f>
        <v/>
      </c>
      <c r="D54" s="96" t="str">
        <f>IF('Datos Vida'!D486=0,"",'Datos Vida'!D486)</f>
        <v/>
      </c>
      <c r="E54" s="96">
        <f>IF('Datos Vida'!E486=0,"",'Datos Vida'!E486)</f>
        <v>268671</v>
      </c>
      <c r="F54" s="96">
        <f>IF('Datos Vida'!F486=0,"",'Datos Vida'!F486)</f>
        <v>80065</v>
      </c>
      <c r="G54" s="96">
        <f>IF('Datos Vida'!G486=0,"",'Datos Vida'!G486)</f>
        <v>40689</v>
      </c>
      <c r="H54" s="96">
        <f>IF('Datos Vida'!H486=0,"",'Datos Vida'!H486)</f>
        <v>309179</v>
      </c>
      <c r="I54" s="96">
        <f>IF('Datos Vida'!I486=0,"",'Datos Vida'!I486)</f>
        <v>3</v>
      </c>
      <c r="J54" s="96" t="str">
        <f>IF('Datos Vida'!J486=0,"",'Datos Vida'!J486)</f>
        <v/>
      </c>
      <c r="K54" s="96">
        <f>IF('Datos Vida'!K486=0,"",'Datos Vida'!K486)</f>
        <v>14</v>
      </c>
      <c r="L54" s="96" t="str">
        <f>IF('Datos Vida'!L486=0,"",'Datos Vida'!L486)</f>
        <v/>
      </c>
      <c r="M54" s="96">
        <f>IF('Datos Vida'!M486=0,"",'Datos Vida'!M486)</f>
        <v>12</v>
      </c>
      <c r="N54" s="96" t="str">
        <f>IF('Datos Vida'!N486=0,"",'Datos Vida'!N486)</f>
        <v/>
      </c>
      <c r="O54" s="96" t="str">
        <f>IF('Datos Vida'!O486=0,"",'Datos Vida'!O486)</f>
        <v/>
      </c>
      <c r="P54" s="96" t="str">
        <f>IF('Datos Vida'!P486=0,"",'Datos Vida'!P486)</f>
        <v/>
      </c>
      <c r="Q54" s="96">
        <f>IF('Datos Vida'!Q486=0,"",'Datos Vida'!Q486)</f>
        <v>4757</v>
      </c>
      <c r="R54" s="96">
        <f>IF('Datos Vida'!R486=0,"",'Datos Vida'!R486)</f>
        <v>92736</v>
      </c>
      <c r="S54" s="96" t="str">
        <f>IF('Datos Vida'!S486=0,"",'Datos Vida'!S486)</f>
        <v/>
      </c>
      <c r="T54" s="96" t="str">
        <f>IF('Datos Vida'!T486=0,"",'Datos Vida'!T486)</f>
        <v/>
      </c>
      <c r="U54" s="96" t="str">
        <f>IF('Datos Vida'!U486=0,"",'Datos Vida'!U486)</f>
        <v/>
      </c>
      <c r="V54" s="96" t="str">
        <f>IF('Datos Vida'!V486=0,"",'Datos Vida'!V486)</f>
        <v/>
      </c>
      <c r="W54" s="96" t="str">
        <f>IF('Datos Vida'!W486=0,"",'Datos Vida'!W486)</f>
        <v/>
      </c>
      <c r="X54" s="96" t="str">
        <f>IF('Datos Vida'!X486=0,"",'Datos Vida'!X486)</f>
        <v/>
      </c>
      <c r="Y54" s="96" t="str">
        <f>IF('Datos Vida'!Y486=0,"",'Datos Vida'!Y486)</f>
        <v/>
      </c>
      <c r="Z54" s="96">
        <f>IF('Datos Vida'!Z486=0,"",'Datos Vida'!Z486)</f>
        <v>228867</v>
      </c>
      <c r="AA54" s="96" t="str">
        <f>IF('Datos Vida'!AA486=0,"",'Datos Vida'!AA486)</f>
        <v/>
      </c>
      <c r="AB54" s="96" t="str">
        <f>IF('Datos Vida'!AB486=0,"",'Datos Vida'!AB486)</f>
        <v/>
      </c>
      <c r="AC54" s="96" t="str">
        <f>IF('Datos Vida'!AC486=0,"",'Datos Vida'!AC486)</f>
        <v/>
      </c>
      <c r="AD54" s="96" t="str">
        <f>IF('Datos Vida'!AD486=0,"",'Datos Vida'!AD486)</f>
        <v/>
      </c>
      <c r="AE54" s="96" t="str">
        <f>IF('Datos Vida'!AE486=0,"",'Datos Vida'!AE486)</f>
        <v/>
      </c>
      <c r="AF54" s="96" t="str">
        <f>IF('Datos Vida'!AF486=0,"",'Datos Vida'!AF486)</f>
        <v/>
      </c>
      <c r="AG54" s="96">
        <f>IF('Datos Vida'!AG486=0,"",'Datos Vida'!AG486)</f>
        <v>58</v>
      </c>
      <c r="AH54" s="96">
        <f>IF('Datos Vida'!AH486=0,"",'Datos Vida'!AH486)</f>
        <v>1250</v>
      </c>
      <c r="AI54" s="96" t="str">
        <f>IF('Datos Vida'!AI486=0,"",'Datos Vida'!AI486)</f>
        <v/>
      </c>
      <c r="AJ54" s="96">
        <f>IF('Datos Vida'!AJ486=0,"",'Datos Vida'!AJ486)</f>
        <v>1505</v>
      </c>
      <c r="AK54" s="96">
        <f>IF('Datos Vida'!AK486=0,"",'Datos Vida'!AK486)</f>
        <v>100795</v>
      </c>
      <c r="AL54" s="96" t="str">
        <f>IF('Datos Vida'!AL486=0,"",'Datos Vida'!AL486)</f>
        <v/>
      </c>
      <c r="AM54" s="96" t="str">
        <f>IF('Datos Vida'!AM486=0,"",'Datos Vida'!AM486)</f>
        <v/>
      </c>
      <c r="AN54" s="96" t="str">
        <f>IF('Datos Vida'!AN486=0,"",'Datos Vida'!AN486)</f>
        <v/>
      </c>
      <c r="AO54" s="96" t="str">
        <f>IF('Datos Vida'!AO486=0,"",'Datos Vida'!AO486)</f>
        <v/>
      </c>
      <c r="AP54" s="96" t="str">
        <f>IF('Datos Vida'!AP486=0,"",'Datos Vida'!AP486)</f>
        <v/>
      </c>
      <c r="AQ54" s="96">
        <f>'Datos Vida'!AQ486</f>
        <v>1128601</v>
      </c>
      <c r="AR54" s="45"/>
      <c r="AS54" s="36">
        <f>'Datos Vida'!AS486</f>
        <v>1009287</v>
      </c>
      <c r="AT54" s="60">
        <f t="shared" si="2"/>
        <v>0.1182161268301285</v>
      </c>
    </row>
    <row r="55" spans="2:46" x14ac:dyDescent="0.2">
      <c r="B55" s="25" t="str">
        <f>'Datos Vida'!B292</f>
        <v>311. Asistencia</v>
      </c>
      <c r="C55" s="96" t="str">
        <f>IF('Datos Vida'!C487=0,"",'Datos Vida'!C487)</f>
        <v/>
      </c>
      <c r="D55" s="96" t="str">
        <f>IF('Datos Vida'!D487=0,"",'Datos Vida'!D487)</f>
        <v/>
      </c>
      <c r="E55" s="96">
        <f>IF('Datos Vida'!E487=0,"",'Datos Vida'!E487)</f>
        <v>292141</v>
      </c>
      <c r="F55" s="96">
        <f>IF('Datos Vida'!F487=0,"",'Datos Vida'!F487)</f>
        <v>20583</v>
      </c>
      <c r="G55" s="96" t="str">
        <f>IF('Datos Vida'!G487=0,"",'Datos Vida'!G487)</f>
        <v/>
      </c>
      <c r="H55" s="96" t="str">
        <f>IF('Datos Vida'!H487=0,"",'Datos Vida'!H487)</f>
        <v/>
      </c>
      <c r="I55" s="96" t="str">
        <f>IF('Datos Vida'!I487=0,"",'Datos Vida'!I487)</f>
        <v/>
      </c>
      <c r="J55" s="96" t="str">
        <f>IF('Datos Vida'!J487=0,"",'Datos Vida'!J487)</f>
        <v/>
      </c>
      <c r="K55" s="96" t="str">
        <f>IF('Datos Vida'!K487=0,"",'Datos Vida'!K487)</f>
        <v/>
      </c>
      <c r="L55" s="96" t="str">
        <f>IF('Datos Vida'!L487=0,"",'Datos Vida'!L487)</f>
        <v/>
      </c>
      <c r="M55" s="96" t="str">
        <f>IF('Datos Vida'!M487=0,"",'Datos Vida'!M487)</f>
        <v/>
      </c>
      <c r="N55" s="96" t="str">
        <f>IF('Datos Vida'!N487=0,"",'Datos Vida'!N487)</f>
        <v/>
      </c>
      <c r="O55" s="96" t="str">
        <f>IF('Datos Vida'!O487=0,"",'Datos Vida'!O487)</f>
        <v/>
      </c>
      <c r="P55" s="96" t="str">
        <f>IF('Datos Vida'!P487=0,"",'Datos Vida'!P487)</f>
        <v/>
      </c>
      <c r="Q55" s="96" t="str">
        <f>IF('Datos Vida'!Q487=0,"",'Datos Vida'!Q487)</f>
        <v/>
      </c>
      <c r="R55" s="96">
        <f>IF('Datos Vida'!R487=0,"",'Datos Vida'!R487)</f>
        <v>11</v>
      </c>
      <c r="S55" s="96" t="str">
        <f>IF('Datos Vida'!S487=0,"",'Datos Vida'!S487)</f>
        <v/>
      </c>
      <c r="T55" s="96" t="str">
        <f>IF('Datos Vida'!T487=0,"",'Datos Vida'!T487)</f>
        <v/>
      </c>
      <c r="U55" s="96" t="str">
        <f>IF('Datos Vida'!U487=0,"",'Datos Vida'!U487)</f>
        <v/>
      </c>
      <c r="V55" s="96" t="str">
        <f>IF('Datos Vida'!V487=0,"",'Datos Vida'!V487)</f>
        <v/>
      </c>
      <c r="W55" s="96" t="str">
        <f>IF('Datos Vida'!W487=0,"",'Datos Vida'!W487)</f>
        <v/>
      </c>
      <c r="X55" s="96" t="str">
        <f>IF('Datos Vida'!X487=0,"",'Datos Vida'!X487)</f>
        <v/>
      </c>
      <c r="Y55" s="96" t="str">
        <f>IF('Datos Vida'!Y487=0,"",'Datos Vida'!Y487)</f>
        <v/>
      </c>
      <c r="Z55" s="96" t="str">
        <f>IF('Datos Vida'!Z487=0,"",'Datos Vida'!Z487)</f>
        <v/>
      </c>
      <c r="AA55" s="96" t="str">
        <f>IF('Datos Vida'!AA487=0,"",'Datos Vida'!AA487)</f>
        <v/>
      </c>
      <c r="AB55" s="96" t="str">
        <f>IF('Datos Vida'!AB487=0,"",'Datos Vida'!AB487)</f>
        <v/>
      </c>
      <c r="AC55" s="96" t="str">
        <f>IF('Datos Vida'!AC487=0,"",'Datos Vida'!AC487)</f>
        <v/>
      </c>
      <c r="AD55" s="96" t="str">
        <f>IF('Datos Vida'!AD487=0,"",'Datos Vida'!AD487)</f>
        <v/>
      </c>
      <c r="AE55" s="96" t="str">
        <f>IF('Datos Vida'!AE487=0,"",'Datos Vida'!AE487)</f>
        <v/>
      </c>
      <c r="AF55" s="96" t="str">
        <f>IF('Datos Vida'!AF487=0,"",'Datos Vida'!AF487)</f>
        <v/>
      </c>
      <c r="AG55" s="96" t="str">
        <f>IF('Datos Vida'!AG487=0,"",'Datos Vida'!AG487)</f>
        <v/>
      </c>
      <c r="AH55" s="96" t="str">
        <f>IF('Datos Vida'!AH487=0,"",'Datos Vida'!AH487)</f>
        <v/>
      </c>
      <c r="AI55" s="96" t="str">
        <f>IF('Datos Vida'!AI487=0,"",'Datos Vida'!AI487)</f>
        <v/>
      </c>
      <c r="AJ55" s="96" t="str">
        <f>IF('Datos Vida'!AJ487=0,"",'Datos Vida'!AJ487)</f>
        <v/>
      </c>
      <c r="AK55" s="96">
        <f>IF('Datos Vida'!AK487=0,"",'Datos Vida'!AK487)</f>
        <v>5876</v>
      </c>
      <c r="AL55" s="96" t="str">
        <f>IF('Datos Vida'!AL487=0,"",'Datos Vida'!AL487)</f>
        <v/>
      </c>
      <c r="AM55" s="96" t="str">
        <f>IF('Datos Vida'!AM487=0,"",'Datos Vida'!AM487)</f>
        <v/>
      </c>
      <c r="AN55" s="96" t="str">
        <f>IF('Datos Vida'!AN487=0,"",'Datos Vida'!AN487)</f>
        <v/>
      </c>
      <c r="AO55" s="96" t="str">
        <f>IF('Datos Vida'!AO487=0,"",'Datos Vida'!AO487)</f>
        <v/>
      </c>
      <c r="AP55" s="96" t="str">
        <f>IF('Datos Vida'!AP487=0,"",'Datos Vida'!AP487)</f>
        <v/>
      </c>
      <c r="AQ55" s="96">
        <f>'Datos Vida'!AQ487</f>
        <v>318611</v>
      </c>
      <c r="AR55" s="45"/>
      <c r="AS55" s="36">
        <f>'Datos Vida'!AS487</f>
        <v>264669</v>
      </c>
      <c r="AT55" s="60">
        <f t="shared" si="2"/>
        <v>0.20380928631611561</v>
      </c>
    </row>
    <row r="56" spans="2:46" x14ac:dyDescent="0.2">
      <c r="B56" s="25" t="str">
        <f>'Datos Vida'!B293</f>
        <v>312. Desgravamen Hipotecario</v>
      </c>
      <c r="C56" s="96" t="str">
        <f>IF('Datos Vida'!C488=0,"",'Datos Vida'!C488)</f>
        <v/>
      </c>
      <c r="D56" s="96" t="str">
        <f>IF('Datos Vida'!D488=0,"",'Datos Vida'!D488)</f>
        <v/>
      </c>
      <c r="E56" s="96">
        <f>IF('Datos Vida'!E488=0,"",'Datos Vida'!E488)</f>
        <v>11258</v>
      </c>
      <c r="F56" s="96">
        <f>IF('Datos Vida'!F488=0,"",'Datos Vida'!F488)</f>
        <v>23624</v>
      </c>
      <c r="G56" s="96">
        <f>IF('Datos Vida'!G488=0,"",'Datos Vida'!G488)</f>
        <v>9</v>
      </c>
      <c r="H56" s="96">
        <f>IF('Datos Vida'!H488=0,"",'Datos Vida'!H488)</f>
        <v>4572</v>
      </c>
      <c r="I56" s="96" t="str">
        <f>IF('Datos Vida'!I488=0,"",'Datos Vida'!I488)</f>
        <v/>
      </c>
      <c r="J56" s="96" t="str">
        <f>IF('Datos Vida'!J488=0,"",'Datos Vida'!J488)</f>
        <v/>
      </c>
      <c r="K56" s="96" t="str">
        <f>IF('Datos Vida'!K488=0,"",'Datos Vida'!K488)</f>
        <v/>
      </c>
      <c r="L56" s="96" t="str">
        <f>IF('Datos Vida'!L488=0,"",'Datos Vida'!L488)</f>
        <v/>
      </c>
      <c r="M56" s="96" t="str">
        <f>IF('Datos Vida'!M488=0,"",'Datos Vida'!M488)</f>
        <v/>
      </c>
      <c r="N56" s="96" t="str">
        <f>IF('Datos Vida'!N488=0,"",'Datos Vida'!N488)</f>
        <v/>
      </c>
      <c r="O56" s="96" t="str">
        <f>IF('Datos Vida'!O488=0,"",'Datos Vida'!O488)</f>
        <v/>
      </c>
      <c r="P56" s="96" t="str">
        <f>IF('Datos Vida'!P488=0,"",'Datos Vida'!P488)</f>
        <v/>
      </c>
      <c r="Q56" s="96" t="str">
        <f>IF('Datos Vida'!Q488=0,"",'Datos Vida'!Q488)</f>
        <v/>
      </c>
      <c r="R56" s="96">
        <f>IF('Datos Vida'!R488=0,"",'Datos Vida'!R488)</f>
        <v>12</v>
      </c>
      <c r="S56" s="96" t="str">
        <f>IF('Datos Vida'!S488=0,"",'Datos Vida'!S488)</f>
        <v/>
      </c>
      <c r="T56" s="96" t="str">
        <f>IF('Datos Vida'!T488=0,"",'Datos Vida'!T488)</f>
        <v/>
      </c>
      <c r="U56" s="96" t="str">
        <f>IF('Datos Vida'!U488=0,"",'Datos Vida'!U488)</f>
        <v/>
      </c>
      <c r="V56" s="96" t="str">
        <f>IF('Datos Vida'!V488=0,"",'Datos Vida'!V488)</f>
        <v/>
      </c>
      <c r="W56" s="96" t="str">
        <f>IF('Datos Vida'!W488=0,"",'Datos Vida'!W488)</f>
        <v/>
      </c>
      <c r="X56" s="96" t="str">
        <f>IF('Datos Vida'!X488=0,"",'Datos Vida'!X488)</f>
        <v/>
      </c>
      <c r="Y56" s="96" t="str">
        <f>IF('Datos Vida'!Y488=0,"",'Datos Vida'!Y488)</f>
        <v/>
      </c>
      <c r="Z56" s="96">
        <f>IF('Datos Vida'!Z488=0,"",'Datos Vida'!Z488)</f>
        <v>1</v>
      </c>
      <c r="AA56" s="96" t="str">
        <f>IF('Datos Vida'!AA488=0,"",'Datos Vida'!AA488)</f>
        <v/>
      </c>
      <c r="AB56" s="96" t="str">
        <f>IF('Datos Vida'!AB488=0,"",'Datos Vida'!AB488)</f>
        <v/>
      </c>
      <c r="AC56" s="96" t="str">
        <f>IF('Datos Vida'!AC488=0,"",'Datos Vida'!AC488)</f>
        <v/>
      </c>
      <c r="AD56" s="96" t="str">
        <f>IF('Datos Vida'!AD488=0,"",'Datos Vida'!AD488)</f>
        <v/>
      </c>
      <c r="AE56" s="96" t="str">
        <f>IF('Datos Vida'!AE488=0,"",'Datos Vida'!AE488)</f>
        <v/>
      </c>
      <c r="AF56" s="96">
        <f>IF('Datos Vida'!AF488=0,"",'Datos Vida'!AF488)</f>
        <v>19</v>
      </c>
      <c r="AG56" s="96" t="str">
        <f>IF('Datos Vida'!AG488=0,"",'Datos Vida'!AG488)</f>
        <v/>
      </c>
      <c r="AH56" s="96">
        <f>IF('Datos Vida'!AH488=0,"",'Datos Vida'!AH488)</f>
        <v>2</v>
      </c>
      <c r="AI56" s="96" t="str">
        <f>IF('Datos Vida'!AI488=0,"",'Datos Vida'!AI488)</f>
        <v/>
      </c>
      <c r="AJ56" s="96" t="str">
        <f>IF('Datos Vida'!AJ488=0,"",'Datos Vida'!AJ488)</f>
        <v/>
      </c>
      <c r="AK56" s="96">
        <f>IF('Datos Vida'!AK488=0,"",'Datos Vida'!AK488)</f>
        <v>58141</v>
      </c>
      <c r="AL56" s="96" t="str">
        <f>IF('Datos Vida'!AL488=0,"",'Datos Vida'!AL488)</f>
        <v/>
      </c>
      <c r="AM56" s="96" t="str">
        <f>IF('Datos Vida'!AM488=0,"",'Datos Vida'!AM488)</f>
        <v/>
      </c>
      <c r="AN56" s="96" t="str">
        <f>IF('Datos Vida'!AN488=0,"",'Datos Vida'!AN488)</f>
        <v/>
      </c>
      <c r="AO56" s="96" t="str">
        <f>IF('Datos Vida'!AO488=0,"",'Datos Vida'!AO488)</f>
        <v/>
      </c>
      <c r="AP56" s="96" t="str">
        <f>IF('Datos Vida'!AP488=0,"",'Datos Vida'!AP488)</f>
        <v/>
      </c>
      <c r="AQ56" s="96">
        <f>'Datos Vida'!AQ488</f>
        <v>97638</v>
      </c>
      <c r="AR56" s="45"/>
      <c r="AS56" s="36">
        <f>'Datos Vida'!AS488</f>
        <v>106670</v>
      </c>
      <c r="AT56" s="60">
        <f t="shared" si="2"/>
        <v>-8.4672353988937799E-2</v>
      </c>
    </row>
    <row r="57" spans="2:46" x14ac:dyDescent="0.2">
      <c r="B57" s="25" t="str">
        <f>'Datos Vida'!B294</f>
        <v>313. Desgravamen Consumos y Otros</v>
      </c>
      <c r="C57" s="96" t="str">
        <f>IF('Datos Vida'!C489=0,"",'Datos Vida'!C489)</f>
        <v/>
      </c>
      <c r="D57" s="96" t="str">
        <f>IF('Datos Vida'!D489=0,"",'Datos Vida'!D489)</f>
        <v/>
      </c>
      <c r="E57" s="96">
        <f>IF('Datos Vida'!E489=0,"",'Datos Vida'!E489)</f>
        <v>137</v>
      </c>
      <c r="F57" s="96">
        <f>IF('Datos Vida'!F489=0,"",'Datos Vida'!F489)</f>
        <v>255830</v>
      </c>
      <c r="G57" s="96">
        <f>IF('Datos Vida'!G489=0,"",'Datos Vida'!G489)</f>
        <v>48</v>
      </c>
      <c r="H57" s="96">
        <f>IF('Datos Vida'!H489=0,"",'Datos Vida'!H489)</f>
        <v>52153</v>
      </c>
      <c r="I57" s="96" t="str">
        <f>IF('Datos Vida'!I489=0,"",'Datos Vida'!I489)</f>
        <v/>
      </c>
      <c r="J57" s="96" t="str">
        <f>IF('Datos Vida'!J489=0,"",'Datos Vida'!J489)</f>
        <v/>
      </c>
      <c r="K57" s="96">
        <f>IF('Datos Vida'!K489=0,"",'Datos Vida'!K489)</f>
        <v>36</v>
      </c>
      <c r="L57" s="96" t="str">
        <f>IF('Datos Vida'!L489=0,"",'Datos Vida'!L489)</f>
        <v/>
      </c>
      <c r="M57" s="96">
        <f>IF('Datos Vida'!M489=0,"",'Datos Vida'!M489)</f>
        <v>5</v>
      </c>
      <c r="N57" s="96" t="str">
        <f>IF('Datos Vida'!N489=0,"",'Datos Vida'!N489)</f>
        <v/>
      </c>
      <c r="O57" s="96" t="str">
        <f>IF('Datos Vida'!O489=0,"",'Datos Vida'!O489)</f>
        <v/>
      </c>
      <c r="P57" s="96" t="str">
        <f>IF('Datos Vida'!P489=0,"",'Datos Vida'!P489)</f>
        <v/>
      </c>
      <c r="Q57" s="96">
        <f>IF('Datos Vida'!Q489=0,"",'Datos Vida'!Q489)</f>
        <v>26009</v>
      </c>
      <c r="R57" s="96">
        <f>IF('Datos Vida'!R489=0,"",'Datos Vida'!R489)</f>
        <v>29</v>
      </c>
      <c r="S57" s="96" t="str">
        <f>IF('Datos Vida'!S489=0,"",'Datos Vida'!S489)</f>
        <v/>
      </c>
      <c r="T57" s="96" t="str">
        <f>IF('Datos Vida'!T489=0,"",'Datos Vida'!T489)</f>
        <v/>
      </c>
      <c r="U57" s="96">
        <f>IF('Datos Vida'!U489=0,"",'Datos Vida'!U489)</f>
        <v>107</v>
      </c>
      <c r="V57" s="96" t="str">
        <f>IF('Datos Vida'!V489=0,"",'Datos Vida'!V489)</f>
        <v/>
      </c>
      <c r="W57" s="96" t="str">
        <f>IF('Datos Vida'!W489=0,"",'Datos Vida'!W489)</f>
        <v/>
      </c>
      <c r="X57" s="96" t="str">
        <f>IF('Datos Vida'!X489=0,"",'Datos Vida'!X489)</f>
        <v/>
      </c>
      <c r="Y57" s="96" t="str">
        <f>IF('Datos Vida'!Y489=0,"",'Datos Vida'!Y489)</f>
        <v/>
      </c>
      <c r="Z57" s="96">
        <f>IF('Datos Vida'!Z489=0,"",'Datos Vida'!Z489)</f>
        <v>56</v>
      </c>
      <c r="AA57" s="96" t="str">
        <f>IF('Datos Vida'!AA489=0,"",'Datos Vida'!AA489)</f>
        <v/>
      </c>
      <c r="AB57" s="96">
        <f>IF('Datos Vida'!AB489=0,"",'Datos Vida'!AB489)</f>
        <v>30</v>
      </c>
      <c r="AC57" s="96" t="str">
        <f>IF('Datos Vida'!AC489=0,"",'Datos Vida'!AC489)</f>
        <v/>
      </c>
      <c r="AD57" s="96" t="str">
        <f>IF('Datos Vida'!AD489=0,"",'Datos Vida'!AD489)</f>
        <v/>
      </c>
      <c r="AE57" s="96" t="str">
        <f>IF('Datos Vida'!AE489=0,"",'Datos Vida'!AE489)</f>
        <v/>
      </c>
      <c r="AF57" s="96" t="str">
        <f>IF('Datos Vida'!AF489=0,"",'Datos Vida'!AF489)</f>
        <v/>
      </c>
      <c r="AG57" s="96">
        <f>IF('Datos Vida'!AG489=0,"",'Datos Vida'!AG489)</f>
        <v>87</v>
      </c>
      <c r="AH57" s="96">
        <f>IF('Datos Vida'!AH489=0,"",'Datos Vida'!AH489)</f>
        <v>34</v>
      </c>
      <c r="AI57" s="96" t="str">
        <f>IF('Datos Vida'!AI489=0,"",'Datos Vida'!AI489)</f>
        <v/>
      </c>
      <c r="AJ57" s="96">
        <f>IF('Datos Vida'!AJ489=0,"",'Datos Vida'!AJ489)</f>
        <v>30</v>
      </c>
      <c r="AK57" s="96">
        <f>IF('Datos Vida'!AK489=0,"",'Datos Vida'!AK489)</f>
        <v>66</v>
      </c>
      <c r="AL57" s="96" t="str">
        <f>IF('Datos Vida'!AL489=0,"",'Datos Vida'!AL489)</f>
        <v/>
      </c>
      <c r="AM57" s="96" t="str">
        <f>IF('Datos Vida'!AM489=0,"",'Datos Vida'!AM489)</f>
        <v/>
      </c>
      <c r="AN57" s="96" t="str">
        <f>IF('Datos Vida'!AN489=0,"",'Datos Vida'!AN489)</f>
        <v/>
      </c>
      <c r="AO57" s="96" t="str">
        <f>IF('Datos Vida'!AO489=0,"",'Datos Vida'!AO489)</f>
        <v/>
      </c>
      <c r="AP57" s="96" t="str">
        <f>IF('Datos Vida'!AP489=0,"",'Datos Vida'!AP489)</f>
        <v/>
      </c>
      <c r="AQ57" s="96">
        <f>'Datos Vida'!AQ489</f>
        <v>334657</v>
      </c>
      <c r="AR57" s="45"/>
      <c r="AS57" s="36">
        <f>'Datos Vida'!AS489</f>
        <v>303371</v>
      </c>
      <c r="AT57" s="60">
        <f t="shared" si="2"/>
        <v>0.1031278533544735</v>
      </c>
    </row>
    <row r="58" spans="2:46" x14ac:dyDescent="0.2">
      <c r="B58" s="25" t="str">
        <f>'Datos Vida'!B295</f>
        <v>314. SOAP</v>
      </c>
      <c r="C58" s="96" t="str">
        <f>IF('Datos Vida'!C490=0,"",'Datos Vida'!C490)</f>
        <v/>
      </c>
      <c r="D58" s="96" t="str">
        <f>IF('Datos Vida'!D490=0,"",'Datos Vida'!D490)</f>
        <v/>
      </c>
      <c r="E58" s="96" t="str">
        <f>IF('Datos Vida'!E490=0,"",'Datos Vida'!E490)</f>
        <v/>
      </c>
      <c r="F58" s="96" t="str">
        <f>IF('Datos Vida'!F490=0,"",'Datos Vida'!F490)</f>
        <v/>
      </c>
      <c r="G58" s="96" t="str">
        <f>IF('Datos Vida'!G490=0,"",'Datos Vida'!G490)</f>
        <v/>
      </c>
      <c r="H58" s="96" t="str">
        <f>IF('Datos Vida'!H490=0,"",'Datos Vida'!H490)</f>
        <v/>
      </c>
      <c r="I58" s="96" t="str">
        <f>IF('Datos Vida'!I490=0,"",'Datos Vida'!I490)</f>
        <v/>
      </c>
      <c r="J58" s="96" t="str">
        <f>IF('Datos Vida'!J490=0,"",'Datos Vida'!J490)</f>
        <v/>
      </c>
      <c r="K58" s="96" t="str">
        <f>IF('Datos Vida'!K490=0,"",'Datos Vida'!K490)</f>
        <v/>
      </c>
      <c r="L58" s="96" t="str">
        <f>IF('Datos Vida'!L490=0,"",'Datos Vida'!L490)</f>
        <v/>
      </c>
      <c r="M58" s="96" t="str">
        <f>IF('Datos Vida'!M490=0,"",'Datos Vida'!M490)</f>
        <v/>
      </c>
      <c r="N58" s="96" t="str">
        <f>IF('Datos Vida'!N490=0,"",'Datos Vida'!N490)</f>
        <v/>
      </c>
      <c r="O58" s="96" t="str">
        <f>IF('Datos Vida'!O490=0,"",'Datos Vida'!O490)</f>
        <v/>
      </c>
      <c r="P58" s="96" t="str">
        <f>IF('Datos Vida'!P490=0,"",'Datos Vida'!P490)</f>
        <v/>
      </c>
      <c r="Q58" s="96" t="str">
        <f>IF('Datos Vida'!Q490=0,"",'Datos Vida'!Q490)</f>
        <v/>
      </c>
      <c r="R58" s="96" t="str">
        <f>IF('Datos Vida'!R490=0,"",'Datos Vida'!R490)</f>
        <v/>
      </c>
      <c r="S58" s="96" t="str">
        <f>IF('Datos Vida'!S490=0,"",'Datos Vida'!S490)</f>
        <v/>
      </c>
      <c r="T58" s="96" t="str">
        <f>IF('Datos Vida'!T490=0,"",'Datos Vida'!T490)</f>
        <v/>
      </c>
      <c r="U58" s="96" t="str">
        <f>IF('Datos Vida'!U490=0,"",'Datos Vida'!U490)</f>
        <v/>
      </c>
      <c r="V58" s="96" t="str">
        <f>IF('Datos Vida'!V490=0,"",'Datos Vida'!V490)</f>
        <v/>
      </c>
      <c r="W58" s="96" t="str">
        <f>IF('Datos Vida'!W490=0,"",'Datos Vida'!W490)</f>
        <v/>
      </c>
      <c r="X58" s="96" t="str">
        <f>IF('Datos Vida'!X490=0,"",'Datos Vida'!X490)</f>
        <v/>
      </c>
      <c r="Y58" s="96" t="str">
        <f>IF('Datos Vida'!Y490=0,"",'Datos Vida'!Y490)</f>
        <v/>
      </c>
      <c r="Z58" s="96" t="str">
        <f>IF('Datos Vida'!Z490=0,"",'Datos Vida'!Z490)</f>
        <v/>
      </c>
      <c r="AA58" s="96" t="str">
        <f>IF('Datos Vida'!AA490=0,"",'Datos Vida'!AA490)</f>
        <v/>
      </c>
      <c r="AB58" s="96" t="str">
        <f>IF('Datos Vida'!AB490=0,"",'Datos Vida'!AB490)</f>
        <v/>
      </c>
      <c r="AC58" s="96" t="str">
        <f>IF('Datos Vida'!AC490=0,"",'Datos Vida'!AC490)</f>
        <v/>
      </c>
      <c r="AD58" s="96" t="str">
        <f>IF('Datos Vida'!AD490=0,"",'Datos Vida'!AD490)</f>
        <v/>
      </c>
      <c r="AE58" s="96" t="str">
        <f>IF('Datos Vida'!AE490=0,"",'Datos Vida'!AE490)</f>
        <v/>
      </c>
      <c r="AF58" s="96" t="str">
        <f>IF('Datos Vida'!AF490=0,"",'Datos Vida'!AF490)</f>
        <v/>
      </c>
      <c r="AG58" s="96" t="str">
        <f>IF('Datos Vida'!AG490=0,"",'Datos Vida'!AG490)</f>
        <v/>
      </c>
      <c r="AH58" s="96" t="str">
        <f>IF('Datos Vida'!AH490=0,"",'Datos Vida'!AH490)</f>
        <v/>
      </c>
      <c r="AI58" s="96" t="str">
        <f>IF('Datos Vida'!AI490=0,"",'Datos Vida'!AI490)</f>
        <v/>
      </c>
      <c r="AJ58" s="96" t="str">
        <f>IF('Datos Vida'!AJ490=0,"",'Datos Vida'!AJ490)</f>
        <v/>
      </c>
      <c r="AK58" s="96" t="str">
        <f>IF('Datos Vida'!AK490=0,"",'Datos Vida'!AK490)</f>
        <v/>
      </c>
      <c r="AL58" s="96" t="str">
        <f>IF('Datos Vida'!AL490=0,"",'Datos Vida'!AL490)</f>
        <v/>
      </c>
      <c r="AM58" s="96" t="str">
        <f>IF('Datos Vida'!AM490=0,"",'Datos Vida'!AM490)</f>
        <v/>
      </c>
      <c r="AN58" s="96" t="str">
        <f>IF('Datos Vida'!AN490=0,"",'Datos Vida'!AN490)</f>
        <v/>
      </c>
      <c r="AO58" s="96" t="str">
        <f>IF('Datos Vida'!AO490=0,"",'Datos Vida'!AO490)</f>
        <v/>
      </c>
      <c r="AP58" s="96" t="str">
        <f>IF('Datos Vida'!AP490=0,"",'Datos Vida'!AP490)</f>
        <v/>
      </c>
      <c r="AQ58" s="96">
        <f>'Datos Vida'!AQ490</f>
        <v>0</v>
      </c>
      <c r="AR58" s="45"/>
      <c r="AS58" s="36">
        <f>'Datos Vida'!AS490</f>
        <v>0</v>
      </c>
      <c r="AT58" s="60" t="str">
        <f t="shared" si="2"/>
        <v/>
      </c>
    </row>
    <row r="59" spans="2:46" x14ac:dyDescent="0.2">
      <c r="B59" s="25" t="str">
        <f>'Datos Vida'!B296</f>
        <v>350. Otros</v>
      </c>
      <c r="C59" s="96" t="str">
        <f>IF('Datos Vida'!C491=0,"",'Datos Vida'!C491)</f>
        <v/>
      </c>
      <c r="D59" s="96" t="str">
        <f>IF('Datos Vida'!D491=0,"",'Datos Vida'!D491)</f>
        <v/>
      </c>
      <c r="E59" s="96" t="str">
        <f>IF('Datos Vida'!E491=0,"",'Datos Vida'!E491)</f>
        <v/>
      </c>
      <c r="F59" s="96">
        <f>IF('Datos Vida'!F491=0,"",'Datos Vida'!F491)</f>
        <v>306</v>
      </c>
      <c r="G59" s="96" t="str">
        <f>IF('Datos Vida'!G491=0,"",'Datos Vida'!G491)</f>
        <v/>
      </c>
      <c r="H59" s="96" t="str">
        <f>IF('Datos Vida'!H491=0,"",'Datos Vida'!H491)</f>
        <v/>
      </c>
      <c r="I59" s="96" t="str">
        <f>IF('Datos Vida'!I491=0,"",'Datos Vida'!I491)</f>
        <v/>
      </c>
      <c r="J59" s="96" t="str">
        <f>IF('Datos Vida'!J491=0,"",'Datos Vida'!J491)</f>
        <v/>
      </c>
      <c r="K59" s="96" t="str">
        <f>IF('Datos Vida'!K491=0,"",'Datos Vida'!K491)</f>
        <v/>
      </c>
      <c r="L59" s="96" t="str">
        <f>IF('Datos Vida'!L491=0,"",'Datos Vida'!L491)</f>
        <v/>
      </c>
      <c r="M59" s="96" t="str">
        <f>IF('Datos Vida'!M491=0,"",'Datos Vida'!M491)</f>
        <v/>
      </c>
      <c r="N59" s="96" t="str">
        <f>IF('Datos Vida'!N491=0,"",'Datos Vida'!N491)</f>
        <v/>
      </c>
      <c r="O59" s="96" t="str">
        <f>IF('Datos Vida'!O491=0,"",'Datos Vida'!O491)</f>
        <v/>
      </c>
      <c r="P59" s="96" t="str">
        <f>IF('Datos Vida'!P491=0,"",'Datos Vida'!P491)</f>
        <v/>
      </c>
      <c r="Q59" s="96" t="str">
        <f>IF('Datos Vida'!Q491=0,"",'Datos Vida'!Q491)</f>
        <v/>
      </c>
      <c r="R59" s="96">
        <f>IF('Datos Vida'!R491=0,"",'Datos Vida'!R491)</f>
        <v>3</v>
      </c>
      <c r="S59" s="96" t="str">
        <f>IF('Datos Vida'!S491=0,"",'Datos Vida'!S491)</f>
        <v/>
      </c>
      <c r="T59" s="96" t="str">
        <f>IF('Datos Vida'!T491=0,"",'Datos Vida'!T491)</f>
        <v/>
      </c>
      <c r="U59" s="96" t="str">
        <f>IF('Datos Vida'!U491=0,"",'Datos Vida'!U491)</f>
        <v/>
      </c>
      <c r="V59" s="96" t="str">
        <f>IF('Datos Vida'!V491=0,"",'Datos Vida'!V491)</f>
        <v/>
      </c>
      <c r="W59" s="96" t="str">
        <f>IF('Datos Vida'!W491=0,"",'Datos Vida'!W491)</f>
        <v/>
      </c>
      <c r="X59" s="96" t="str">
        <f>IF('Datos Vida'!X491=0,"",'Datos Vida'!X491)</f>
        <v/>
      </c>
      <c r="Y59" s="96" t="str">
        <f>IF('Datos Vida'!Y491=0,"",'Datos Vida'!Y491)</f>
        <v/>
      </c>
      <c r="Z59" s="96" t="str">
        <f>IF('Datos Vida'!Z491=0,"",'Datos Vida'!Z491)</f>
        <v/>
      </c>
      <c r="AA59" s="96" t="str">
        <f>IF('Datos Vida'!AA491=0,"",'Datos Vida'!AA491)</f>
        <v/>
      </c>
      <c r="AB59" s="96" t="str">
        <f>IF('Datos Vida'!AB491=0,"",'Datos Vida'!AB491)</f>
        <v/>
      </c>
      <c r="AC59" s="96" t="str">
        <f>IF('Datos Vida'!AC491=0,"",'Datos Vida'!AC491)</f>
        <v/>
      </c>
      <c r="AD59" s="96" t="str">
        <f>IF('Datos Vida'!AD491=0,"",'Datos Vida'!AD491)</f>
        <v/>
      </c>
      <c r="AE59" s="96" t="str">
        <f>IF('Datos Vida'!AE491=0,"",'Datos Vida'!AE491)</f>
        <v/>
      </c>
      <c r="AF59" s="96" t="str">
        <f>IF('Datos Vida'!AF491=0,"",'Datos Vida'!AF491)</f>
        <v/>
      </c>
      <c r="AG59" s="96" t="str">
        <f>IF('Datos Vida'!AG491=0,"",'Datos Vida'!AG491)</f>
        <v/>
      </c>
      <c r="AH59" s="96" t="str">
        <f>IF('Datos Vida'!AH491=0,"",'Datos Vida'!AH491)</f>
        <v/>
      </c>
      <c r="AI59" s="96" t="str">
        <f>IF('Datos Vida'!AI491=0,"",'Datos Vida'!AI491)</f>
        <v/>
      </c>
      <c r="AJ59" s="96" t="str">
        <f>IF('Datos Vida'!AJ491=0,"",'Datos Vida'!AJ491)</f>
        <v/>
      </c>
      <c r="AK59" s="96" t="str">
        <f>IF('Datos Vida'!AK491=0,"",'Datos Vida'!AK491)</f>
        <v/>
      </c>
      <c r="AL59" s="96" t="str">
        <f>IF('Datos Vida'!AL491=0,"",'Datos Vida'!AL491)</f>
        <v/>
      </c>
      <c r="AM59" s="96" t="str">
        <f>IF('Datos Vida'!AM491=0,"",'Datos Vida'!AM491)</f>
        <v/>
      </c>
      <c r="AN59" s="96" t="str">
        <f>IF('Datos Vida'!AN491=0,"",'Datos Vida'!AN491)</f>
        <v/>
      </c>
      <c r="AO59" s="96" t="str">
        <f>IF('Datos Vida'!AO491=0,"",'Datos Vida'!AO491)</f>
        <v/>
      </c>
      <c r="AP59" s="96" t="str">
        <f>IF('Datos Vida'!AP491=0,"",'Datos Vida'!AP491)</f>
        <v/>
      </c>
      <c r="AQ59" s="96">
        <f>'Datos Vida'!AQ491</f>
        <v>309</v>
      </c>
      <c r="AR59" s="45"/>
      <c r="AS59" s="36">
        <f>'Datos Vida'!AS491</f>
        <v>354</v>
      </c>
      <c r="AT59" s="60">
        <f t="shared" si="2"/>
        <v>-0.1271186440677966</v>
      </c>
    </row>
    <row r="60" spans="2:46" x14ac:dyDescent="0.2">
      <c r="B60" s="24" t="str">
        <f>'Datos Vida'!B297</f>
        <v>Previsionales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45"/>
      <c r="AS60" s="33"/>
      <c r="AT60" s="95"/>
    </row>
    <row r="61" spans="2:46" x14ac:dyDescent="0.2">
      <c r="B61" s="25" t="str">
        <f>'Datos Vida'!B298</f>
        <v>420. Seguro Invalidez y Sobrevivencia (SIS)</v>
      </c>
      <c r="C61" s="96">
        <f>IF('Datos Vida'!C493=0,"",'Datos Vida'!C493)</f>
        <v>3</v>
      </c>
      <c r="D61" s="96" t="str">
        <f>IF('Datos Vida'!D493=0,"",'Datos Vida'!D493)</f>
        <v/>
      </c>
      <c r="E61" s="96" t="str">
        <f>IF('Datos Vida'!E493=0,"",'Datos Vida'!E493)</f>
        <v/>
      </c>
      <c r="F61" s="96" t="str">
        <f>IF('Datos Vida'!F493=0,"",'Datos Vida'!F493)</f>
        <v/>
      </c>
      <c r="G61" s="96" t="str">
        <f>IF('Datos Vida'!G493=0,"",'Datos Vida'!G493)</f>
        <v/>
      </c>
      <c r="H61" s="96" t="str">
        <f>IF('Datos Vida'!H493=0,"",'Datos Vida'!H493)</f>
        <v/>
      </c>
      <c r="I61" s="96" t="str">
        <f>IF('Datos Vida'!I493=0,"",'Datos Vida'!I493)</f>
        <v/>
      </c>
      <c r="J61" s="96" t="str">
        <f>IF('Datos Vida'!J493=0,"",'Datos Vida'!J493)</f>
        <v/>
      </c>
      <c r="K61" s="96" t="str">
        <f>IF('Datos Vida'!K493=0,"",'Datos Vida'!K493)</f>
        <v/>
      </c>
      <c r="L61" s="96" t="str">
        <f>IF('Datos Vida'!L493=0,"",'Datos Vida'!L493)</f>
        <v/>
      </c>
      <c r="M61" s="96" t="str">
        <f>IF('Datos Vida'!M493=0,"",'Datos Vida'!M493)</f>
        <v/>
      </c>
      <c r="N61" s="96" t="str">
        <f>IF('Datos Vida'!N493=0,"",'Datos Vida'!N493)</f>
        <v/>
      </c>
      <c r="O61" s="96">
        <f>IF('Datos Vida'!O493=0,"",'Datos Vida'!O493)</f>
        <v>7</v>
      </c>
      <c r="P61" s="96" t="str">
        <f>IF('Datos Vida'!P493=0,"",'Datos Vida'!P493)</f>
        <v/>
      </c>
      <c r="Q61" s="96">
        <f>IF('Datos Vida'!Q493=0,"",'Datos Vida'!Q493)</f>
        <v>1</v>
      </c>
      <c r="R61" s="96">
        <f>IF('Datos Vida'!R493=0,"",'Datos Vida'!R493)</f>
        <v>2</v>
      </c>
      <c r="S61" s="96" t="str">
        <f>IF('Datos Vida'!S493=0,"",'Datos Vida'!S493)</f>
        <v/>
      </c>
      <c r="T61" s="96" t="str">
        <f>IF('Datos Vida'!T493=0,"",'Datos Vida'!T493)</f>
        <v/>
      </c>
      <c r="U61" s="96" t="str">
        <f>IF('Datos Vida'!U493=0,"",'Datos Vida'!U493)</f>
        <v/>
      </c>
      <c r="V61" s="96" t="str">
        <f>IF('Datos Vida'!V493=0,"",'Datos Vida'!V493)</f>
        <v/>
      </c>
      <c r="W61" s="96" t="str">
        <f>IF('Datos Vida'!W493=0,"",'Datos Vida'!W493)</f>
        <v/>
      </c>
      <c r="X61" s="96" t="str">
        <f>IF('Datos Vida'!X493=0,"",'Datos Vida'!X493)</f>
        <v/>
      </c>
      <c r="Y61" s="96">
        <f>IF('Datos Vida'!Y493=0,"",'Datos Vida'!Y493)</f>
        <v>235</v>
      </c>
      <c r="Z61" s="96" t="str">
        <f>IF('Datos Vida'!Z493=0,"",'Datos Vida'!Z493)</f>
        <v/>
      </c>
      <c r="AA61" s="96" t="str">
        <f>IF('Datos Vida'!AA493=0,"",'Datos Vida'!AA493)</f>
        <v/>
      </c>
      <c r="AB61" s="96">
        <f>IF('Datos Vida'!AB493=0,"",'Datos Vida'!AB493)</f>
        <v>5</v>
      </c>
      <c r="AC61" s="96" t="str">
        <f>IF('Datos Vida'!AC493=0,"",'Datos Vida'!AC493)</f>
        <v/>
      </c>
      <c r="AD61" s="96" t="str">
        <f>IF('Datos Vida'!AD493=0,"",'Datos Vida'!AD493)</f>
        <v/>
      </c>
      <c r="AE61" s="96" t="str">
        <f>IF('Datos Vida'!AE493=0,"",'Datos Vida'!AE493)</f>
        <v/>
      </c>
      <c r="AF61" s="96">
        <f>IF('Datos Vida'!AF493=0,"",'Datos Vida'!AF493)</f>
        <v>6</v>
      </c>
      <c r="AG61" s="96">
        <f>IF('Datos Vida'!AG493=0,"",'Datos Vida'!AG493)</f>
        <v>3</v>
      </c>
      <c r="AH61" s="96" t="str">
        <f>IF('Datos Vida'!AH493=0,"",'Datos Vida'!AH493)</f>
        <v/>
      </c>
      <c r="AI61" s="96" t="str">
        <f>IF('Datos Vida'!AI493=0,"",'Datos Vida'!AI493)</f>
        <v/>
      </c>
      <c r="AJ61" s="96" t="str">
        <f>IF('Datos Vida'!AJ493=0,"",'Datos Vida'!AJ493)</f>
        <v/>
      </c>
      <c r="AK61" s="96" t="str">
        <f>IF('Datos Vida'!AK493=0,"",'Datos Vida'!AK493)</f>
        <v/>
      </c>
      <c r="AL61" s="96" t="str">
        <f>IF('Datos Vida'!AL493=0,"",'Datos Vida'!AL493)</f>
        <v/>
      </c>
      <c r="AM61" s="96" t="str">
        <f>IF('Datos Vida'!AM493=0,"",'Datos Vida'!AM493)</f>
        <v/>
      </c>
      <c r="AN61" s="96" t="str">
        <f>IF('Datos Vida'!AN493=0,"",'Datos Vida'!AN493)</f>
        <v/>
      </c>
      <c r="AO61" s="96" t="str">
        <f>IF('Datos Vida'!AO493=0,"",'Datos Vida'!AO493)</f>
        <v/>
      </c>
      <c r="AP61" s="96" t="str">
        <f>IF('Datos Vida'!AP493=0,"",'Datos Vida'!AP493)</f>
        <v/>
      </c>
      <c r="AQ61" s="96">
        <f>'Datos Vida'!AQ493</f>
        <v>262</v>
      </c>
      <c r="AR61" s="45"/>
      <c r="AS61" s="36">
        <f>'Datos Vida'!AS493</f>
        <v>260</v>
      </c>
      <c r="AT61" s="60">
        <f t="shared" si="2"/>
        <v>7.692307692307665E-3</v>
      </c>
    </row>
    <row r="62" spans="2:46" x14ac:dyDescent="0.2">
      <c r="B62" s="25" t="str">
        <f>'Datos Vida'!B299</f>
        <v>421.1 Renta Vitalicia de Vejez Normal</v>
      </c>
      <c r="C62" s="96">
        <f>IF('Datos Vida'!C494=0,"",'Datos Vida'!C494)</f>
        <v>4613</v>
      </c>
      <c r="D62" s="96" t="str">
        <f>IF('Datos Vida'!D494=0,"",'Datos Vida'!D494)</f>
        <v/>
      </c>
      <c r="E62" s="96" t="str">
        <f>IF('Datos Vida'!E494=0,"",'Datos Vida'!E494)</f>
        <v/>
      </c>
      <c r="F62" s="96" t="str">
        <f>IF('Datos Vida'!F494=0,"",'Datos Vida'!F494)</f>
        <v/>
      </c>
      <c r="G62" s="96">
        <f>IF('Datos Vida'!G494=0,"",'Datos Vida'!G494)</f>
        <v>34022</v>
      </c>
      <c r="H62" s="96">
        <f>IF('Datos Vida'!H494=0,"",'Datos Vida'!H494)</f>
        <v>326</v>
      </c>
      <c r="I62" s="96" t="str">
        <f>IF('Datos Vida'!I494=0,"",'Datos Vida'!I494)</f>
        <v/>
      </c>
      <c r="J62" s="96" t="str">
        <f>IF('Datos Vida'!J494=0,"",'Datos Vida'!J494)</f>
        <v/>
      </c>
      <c r="K62" s="96" t="str">
        <f>IF('Datos Vida'!K494=0,"",'Datos Vida'!K494)</f>
        <v/>
      </c>
      <c r="L62" s="96">
        <f>IF('Datos Vida'!L494=0,"",'Datos Vida'!L494)</f>
        <v>15674</v>
      </c>
      <c r="M62" s="96" t="str">
        <f>IF('Datos Vida'!M494=0,"",'Datos Vida'!M494)</f>
        <v/>
      </c>
      <c r="N62" s="96" t="str">
        <f>IF('Datos Vida'!N494=0,"",'Datos Vida'!N494)</f>
        <v/>
      </c>
      <c r="O62" s="96">
        <f>IF('Datos Vida'!O494=0,"",'Datos Vida'!O494)</f>
        <v>2225</v>
      </c>
      <c r="P62" s="96" t="str">
        <f>IF('Datos Vida'!P494=0,"",'Datos Vida'!P494)</f>
        <v/>
      </c>
      <c r="Q62" s="96">
        <f>IF('Datos Vida'!Q494=0,"",'Datos Vida'!Q494)</f>
        <v>44877</v>
      </c>
      <c r="R62" s="96">
        <f>IF('Datos Vida'!R494=0,"",'Datos Vida'!R494)</f>
        <v>46247</v>
      </c>
      <c r="S62" s="96" t="str">
        <f>IF('Datos Vida'!S494=0,"",'Datos Vida'!S494)</f>
        <v/>
      </c>
      <c r="T62" s="96">
        <f>IF('Datos Vida'!T494=0,"",'Datos Vida'!T494)</f>
        <v>8079.0000000000009</v>
      </c>
      <c r="U62" s="96" t="str">
        <f>IF('Datos Vida'!U494=0,"",'Datos Vida'!U494)</f>
        <v/>
      </c>
      <c r="V62" s="96" t="str">
        <f>IF('Datos Vida'!V494=0,"",'Datos Vida'!V494)</f>
        <v/>
      </c>
      <c r="W62" s="96" t="str">
        <f>IF('Datos Vida'!W494=0,"",'Datos Vida'!W494)</f>
        <v/>
      </c>
      <c r="X62" s="96" t="str">
        <f>IF('Datos Vida'!X494=0,"",'Datos Vida'!X494)</f>
        <v/>
      </c>
      <c r="Y62" s="96">
        <f>IF('Datos Vida'!Y494=0,"",'Datos Vida'!Y494)</f>
        <v>249</v>
      </c>
      <c r="Z62" s="96">
        <f>IF('Datos Vida'!Z494=0,"",'Datos Vida'!Z494)</f>
        <v>49869</v>
      </c>
      <c r="AA62" s="96" t="str">
        <f>IF('Datos Vida'!AA494=0,"",'Datos Vida'!AA494)</f>
        <v/>
      </c>
      <c r="AB62" s="96">
        <f>IF('Datos Vida'!AB494=0,"",'Datos Vida'!AB494)</f>
        <v>6772</v>
      </c>
      <c r="AC62" s="96">
        <f>IF('Datos Vida'!AC494=0,"",'Datos Vida'!AC494)</f>
        <v>31196</v>
      </c>
      <c r="AD62" s="96">
        <f>IF('Datos Vida'!AD494=0,"",'Datos Vida'!AD494)</f>
        <v>22213</v>
      </c>
      <c r="AE62" s="96">
        <f>IF('Datos Vida'!AE494=0,"",'Datos Vida'!AE494)</f>
        <v>8585</v>
      </c>
      <c r="AF62" s="96" t="str">
        <f>IF('Datos Vida'!AF494=0,"",'Datos Vida'!AF494)</f>
        <v/>
      </c>
      <c r="AG62" s="96" t="str">
        <f>IF('Datos Vida'!AG494=0,"",'Datos Vida'!AG494)</f>
        <v/>
      </c>
      <c r="AH62" s="96">
        <f>IF('Datos Vida'!AH494=0,"",'Datos Vida'!AH494)</f>
        <v>11952</v>
      </c>
      <c r="AI62" s="96" t="str">
        <f>IF('Datos Vida'!AI494=0,"",'Datos Vida'!AI494)</f>
        <v/>
      </c>
      <c r="AJ62" s="96" t="str">
        <f>IF('Datos Vida'!AJ494=0,"",'Datos Vida'!AJ494)</f>
        <v/>
      </c>
      <c r="AK62" s="96" t="str">
        <f>IF('Datos Vida'!AK494=0,"",'Datos Vida'!AK494)</f>
        <v/>
      </c>
      <c r="AL62" s="96" t="str">
        <f>IF('Datos Vida'!AL494=0,"",'Datos Vida'!AL494)</f>
        <v/>
      </c>
      <c r="AM62" s="96" t="str">
        <f>IF('Datos Vida'!AM494=0,"",'Datos Vida'!AM494)</f>
        <v/>
      </c>
      <c r="AN62" s="96" t="str">
        <f>IF('Datos Vida'!AN494=0,"",'Datos Vida'!AN494)</f>
        <v/>
      </c>
      <c r="AO62" s="96" t="str">
        <f>IF('Datos Vida'!AO494=0,"",'Datos Vida'!AO494)</f>
        <v/>
      </c>
      <c r="AP62" s="96" t="str">
        <f>IF('Datos Vida'!AP494=0,"",'Datos Vida'!AP494)</f>
        <v/>
      </c>
      <c r="AQ62" s="96">
        <f>'Datos Vida'!AQ494</f>
        <v>286899</v>
      </c>
      <c r="AR62" s="45"/>
      <c r="AS62" s="36">
        <f>'Datos Vida'!AS494</f>
        <v>274875</v>
      </c>
      <c r="AT62" s="60">
        <f t="shared" si="2"/>
        <v>4.3743519781718865E-2</v>
      </c>
    </row>
    <row r="63" spans="2:46" x14ac:dyDescent="0.2">
      <c r="B63" s="25" t="str">
        <f>'Datos Vida'!B300</f>
        <v>421.2 Renta Vitalicia de Vejez Anticipada</v>
      </c>
      <c r="C63" s="96">
        <f>IF('Datos Vida'!C495=0,"",'Datos Vida'!C495)</f>
        <v>357</v>
      </c>
      <c r="D63" s="96" t="str">
        <f>IF('Datos Vida'!D495=0,"",'Datos Vida'!D495)</f>
        <v/>
      </c>
      <c r="E63" s="96" t="str">
        <f>IF('Datos Vida'!E495=0,"",'Datos Vida'!E495)</f>
        <v/>
      </c>
      <c r="F63" s="96">
        <f>IF('Datos Vida'!F495=0,"",'Datos Vida'!F495)</f>
        <v>806</v>
      </c>
      <c r="G63" s="96">
        <f>IF('Datos Vida'!G495=0,"",'Datos Vida'!G495)</f>
        <v>29304</v>
      </c>
      <c r="H63" s="96">
        <f>IF('Datos Vida'!H495=0,"",'Datos Vida'!H495)</f>
        <v>200</v>
      </c>
      <c r="I63" s="96" t="str">
        <f>IF('Datos Vida'!I495=0,"",'Datos Vida'!I495)</f>
        <v/>
      </c>
      <c r="J63" s="96" t="str">
        <f>IF('Datos Vida'!J495=0,"",'Datos Vida'!J495)</f>
        <v/>
      </c>
      <c r="K63" s="96" t="str">
        <f>IF('Datos Vida'!K495=0,"",'Datos Vida'!K495)</f>
        <v/>
      </c>
      <c r="L63" s="96">
        <f>IF('Datos Vida'!L495=0,"",'Datos Vida'!L495)</f>
        <v>14280</v>
      </c>
      <c r="M63" s="96" t="str">
        <f>IF('Datos Vida'!M495=0,"",'Datos Vida'!M495)</f>
        <v/>
      </c>
      <c r="N63" s="96" t="str">
        <f>IF('Datos Vida'!N495=0,"",'Datos Vida'!N495)</f>
        <v/>
      </c>
      <c r="O63" s="96">
        <f>IF('Datos Vida'!O495=0,"",'Datos Vida'!O495)</f>
        <v>7162</v>
      </c>
      <c r="P63" s="96" t="str">
        <f>IF('Datos Vida'!P495=0,"",'Datos Vida'!P495)</f>
        <v/>
      </c>
      <c r="Q63" s="96">
        <f>IF('Datos Vida'!Q495=0,"",'Datos Vida'!Q495)</f>
        <v>44241</v>
      </c>
      <c r="R63" s="96">
        <f>IF('Datos Vida'!R495=0,"",'Datos Vida'!R495)</f>
        <v>26357</v>
      </c>
      <c r="S63" s="96" t="str">
        <f>IF('Datos Vida'!S495=0,"",'Datos Vida'!S495)</f>
        <v/>
      </c>
      <c r="T63" s="96">
        <f>IF('Datos Vida'!T495=0,"",'Datos Vida'!T495)</f>
        <v>5920</v>
      </c>
      <c r="U63" s="96" t="str">
        <f>IF('Datos Vida'!U495=0,"",'Datos Vida'!U495)</f>
        <v/>
      </c>
      <c r="V63" s="96" t="str">
        <f>IF('Datos Vida'!V495=0,"",'Datos Vida'!V495)</f>
        <v/>
      </c>
      <c r="W63" s="96" t="str">
        <f>IF('Datos Vida'!W495=0,"",'Datos Vida'!W495)</f>
        <v/>
      </c>
      <c r="X63" s="96" t="str">
        <f>IF('Datos Vida'!X495=0,"",'Datos Vida'!X495)</f>
        <v/>
      </c>
      <c r="Y63" s="96" t="str">
        <f>IF('Datos Vida'!Y495=0,"",'Datos Vida'!Y495)</f>
        <v/>
      </c>
      <c r="Z63" s="96">
        <f>IF('Datos Vida'!Z495=0,"",'Datos Vida'!Z495)</f>
        <v>36385</v>
      </c>
      <c r="AA63" s="96" t="str">
        <f>IF('Datos Vida'!AA495=0,"",'Datos Vida'!AA495)</f>
        <v/>
      </c>
      <c r="AB63" s="96">
        <f>IF('Datos Vida'!AB495=0,"",'Datos Vida'!AB495)</f>
        <v>9465</v>
      </c>
      <c r="AC63" s="96">
        <f>IF('Datos Vida'!AC495=0,"",'Datos Vida'!AC495)</f>
        <v>15904</v>
      </c>
      <c r="AD63" s="96">
        <f>IF('Datos Vida'!AD495=0,"",'Datos Vida'!AD495)</f>
        <v>19606</v>
      </c>
      <c r="AE63" s="96">
        <f>IF('Datos Vida'!AE495=0,"",'Datos Vida'!AE495)</f>
        <v>8718</v>
      </c>
      <c r="AF63" s="96" t="str">
        <f>IF('Datos Vida'!AF495=0,"",'Datos Vida'!AF495)</f>
        <v/>
      </c>
      <c r="AG63" s="96" t="str">
        <f>IF('Datos Vida'!AG495=0,"",'Datos Vida'!AG495)</f>
        <v/>
      </c>
      <c r="AH63" s="96">
        <f>IF('Datos Vida'!AH495=0,"",'Datos Vida'!AH495)</f>
        <v>19424</v>
      </c>
      <c r="AI63" s="96" t="str">
        <f>IF('Datos Vida'!AI495=0,"",'Datos Vida'!AI495)</f>
        <v/>
      </c>
      <c r="AJ63" s="96" t="str">
        <f>IF('Datos Vida'!AJ495=0,"",'Datos Vida'!AJ495)</f>
        <v/>
      </c>
      <c r="AK63" s="96" t="str">
        <f>IF('Datos Vida'!AK495=0,"",'Datos Vida'!AK495)</f>
        <v/>
      </c>
      <c r="AL63" s="96" t="str">
        <f>IF('Datos Vida'!AL495=0,"",'Datos Vida'!AL495)</f>
        <v/>
      </c>
      <c r="AM63" s="96" t="str">
        <f>IF('Datos Vida'!AM495=0,"",'Datos Vida'!AM495)</f>
        <v/>
      </c>
      <c r="AN63" s="96" t="str">
        <f>IF('Datos Vida'!AN495=0,"",'Datos Vida'!AN495)</f>
        <v/>
      </c>
      <c r="AO63" s="96" t="str">
        <f>IF('Datos Vida'!AO495=0,"",'Datos Vida'!AO495)</f>
        <v/>
      </c>
      <c r="AP63" s="96" t="str">
        <f>IF('Datos Vida'!AP495=0,"",'Datos Vida'!AP495)</f>
        <v/>
      </c>
      <c r="AQ63" s="96">
        <f>'Datos Vida'!AQ495</f>
        <v>238129</v>
      </c>
      <c r="AR63" s="45"/>
      <c r="AS63" s="36">
        <f>'Datos Vida'!AS495</f>
        <v>233295</v>
      </c>
      <c r="AT63" s="60">
        <f t="shared" si="2"/>
        <v>2.072054694699843E-2</v>
      </c>
    </row>
    <row r="64" spans="2:46" x14ac:dyDescent="0.2">
      <c r="B64" s="25" t="str">
        <f>'Datos Vida'!B301</f>
        <v>422.1 Renta Vitalicia de Invalidez Total</v>
      </c>
      <c r="C64" s="96">
        <f>IF('Datos Vida'!C496=0,"",'Datos Vida'!C496)</f>
        <v>866</v>
      </c>
      <c r="D64" s="96" t="str">
        <f>IF('Datos Vida'!D496=0,"",'Datos Vida'!D496)</f>
        <v/>
      </c>
      <c r="E64" s="96" t="str">
        <f>IF('Datos Vida'!E496=0,"",'Datos Vida'!E496)</f>
        <v/>
      </c>
      <c r="F64" s="96" t="str">
        <f>IF('Datos Vida'!F496=0,"",'Datos Vida'!F496)</f>
        <v/>
      </c>
      <c r="G64" s="96">
        <f>IF('Datos Vida'!G496=0,"",'Datos Vida'!G496)</f>
        <v>9923</v>
      </c>
      <c r="H64" s="96">
        <f>IF('Datos Vida'!H496=0,"",'Datos Vida'!H496)</f>
        <v>147</v>
      </c>
      <c r="I64" s="96" t="str">
        <f>IF('Datos Vida'!I496=0,"",'Datos Vida'!I496)</f>
        <v/>
      </c>
      <c r="J64" s="96" t="str">
        <f>IF('Datos Vida'!J496=0,"",'Datos Vida'!J496)</f>
        <v/>
      </c>
      <c r="K64" s="96" t="str">
        <f>IF('Datos Vida'!K496=0,"",'Datos Vida'!K496)</f>
        <v/>
      </c>
      <c r="L64" s="96">
        <f>IF('Datos Vida'!L496=0,"",'Datos Vida'!L496)</f>
        <v>4260</v>
      </c>
      <c r="M64" s="96" t="str">
        <f>IF('Datos Vida'!M496=0,"",'Datos Vida'!M496)</f>
        <v/>
      </c>
      <c r="N64" s="96" t="str">
        <f>IF('Datos Vida'!N496=0,"",'Datos Vida'!N496)</f>
        <v/>
      </c>
      <c r="O64" s="96">
        <f>IF('Datos Vida'!O496=0,"",'Datos Vida'!O496)</f>
        <v>1123</v>
      </c>
      <c r="P64" s="96" t="str">
        <f>IF('Datos Vida'!P496=0,"",'Datos Vida'!P496)</f>
        <v/>
      </c>
      <c r="Q64" s="96">
        <f>IF('Datos Vida'!Q496=0,"",'Datos Vida'!Q496)</f>
        <v>9854</v>
      </c>
      <c r="R64" s="96">
        <f>IF('Datos Vida'!R496=0,"",'Datos Vida'!R496)</f>
        <v>10350</v>
      </c>
      <c r="S64" s="96" t="str">
        <f>IF('Datos Vida'!S496=0,"",'Datos Vida'!S496)</f>
        <v/>
      </c>
      <c r="T64" s="96">
        <f>IF('Datos Vida'!T496=0,"",'Datos Vida'!T496)</f>
        <v>1528</v>
      </c>
      <c r="U64" s="96" t="str">
        <f>IF('Datos Vida'!U496=0,"",'Datos Vida'!U496)</f>
        <v/>
      </c>
      <c r="V64" s="96" t="str">
        <f>IF('Datos Vida'!V496=0,"",'Datos Vida'!V496)</f>
        <v/>
      </c>
      <c r="W64" s="96" t="str">
        <f>IF('Datos Vida'!W496=0,"",'Datos Vida'!W496)</f>
        <v/>
      </c>
      <c r="X64" s="96" t="str">
        <f>IF('Datos Vida'!X496=0,"",'Datos Vida'!X496)</f>
        <v/>
      </c>
      <c r="Y64" s="96">
        <f>IF('Datos Vida'!Y496=0,"",'Datos Vida'!Y496)</f>
        <v>38</v>
      </c>
      <c r="Z64" s="96">
        <f>IF('Datos Vida'!Z496=0,"",'Datos Vida'!Z496)</f>
        <v>6935</v>
      </c>
      <c r="AA64" s="96" t="str">
        <f>IF('Datos Vida'!AA496=0,"",'Datos Vida'!AA496)</f>
        <v/>
      </c>
      <c r="AB64" s="96">
        <f>IF('Datos Vida'!AB496=0,"",'Datos Vida'!AB496)</f>
        <v>1544</v>
      </c>
      <c r="AC64" s="96">
        <f>IF('Datos Vida'!AC496=0,"",'Datos Vida'!AC496)</f>
        <v>9746</v>
      </c>
      <c r="AD64" s="96">
        <f>IF('Datos Vida'!AD496=0,"",'Datos Vida'!AD496)</f>
        <v>4240</v>
      </c>
      <c r="AE64" s="96">
        <f>IF('Datos Vida'!AE496=0,"",'Datos Vida'!AE496)</f>
        <v>2883</v>
      </c>
      <c r="AF64" s="96" t="str">
        <f>IF('Datos Vida'!AF496=0,"",'Datos Vida'!AF496)</f>
        <v/>
      </c>
      <c r="AG64" s="96" t="str">
        <f>IF('Datos Vida'!AG496=0,"",'Datos Vida'!AG496)</f>
        <v/>
      </c>
      <c r="AH64" s="96">
        <f>IF('Datos Vida'!AH496=0,"",'Datos Vida'!AH496)</f>
        <v>2299</v>
      </c>
      <c r="AI64" s="96" t="str">
        <f>IF('Datos Vida'!AI496=0,"",'Datos Vida'!AI496)</f>
        <v/>
      </c>
      <c r="AJ64" s="96" t="str">
        <f>IF('Datos Vida'!AJ496=0,"",'Datos Vida'!AJ496)</f>
        <v/>
      </c>
      <c r="AK64" s="96" t="str">
        <f>IF('Datos Vida'!AK496=0,"",'Datos Vida'!AK496)</f>
        <v/>
      </c>
      <c r="AL64" s="96" t="str">
        <f>IF('Datos Vida'!AL496=0,"",'Datos Vida'!AL496)</f>
        <v/>
      </c>
      <c r="AM64" s="96" t="str">
        <f>IF('Datos Vida'!AM496=0,"",'Datos Vida'!AM496)</f>
        <v/>
      </c>
      <c r="AN64" s="96" t="str">
        <f>IF('Datos Vida'!AN496=0,"",'Datos Vida'!AN496)</f>
        <v/>
      </c>
      <c r="AO64" s="96" t="str">
        <f>IF('Datos Vida'!AO496=0,"",'Datos Vida'!AO496)</f>
        <v/>
      </c>
      <c r="AP64" s="96" t="str">
        <f>IF('Datos Vida'!AP496=0,"",'Datos Vida'!AP496)</f>
        <v/>
      </c>
      <c r="AQ64" s="96">
        <f>'Datos Vida'!AQ496</f>
        <v>65736</v>
      </c>
      <c r="AR64" s="45"/>
      <c r="AS64" s="36">
        <f>'Datos Vida'!AS496</f>
        <v>62123</v>
      </c>
      <c r="AT64" s="60">
        <f t="shared" si="2"/>
        <v>5.8158813965841993E-2</v>
      </c>
    </row>
    <row r="65" spans="2:46" x14ac:dyDescent="0.2">
      <c r="B65" s="25" t="str">
        <f>'Datos Vida'!B302</f>
        <v>422.2 Renta Vitalicia de Invalidez Parcial</v>
      </c>
      <c r="C65" s="96">
        <f>IF('Datos Vida'!C497=0,"",'Datos Vida'!C497)</f>
        <v>19</v>
      </c>
      <c r="D65" s="96" t="str">
        <f>IF('Datos Vida'!D497=0,"",'Datos Vida'!D497)</f>
        <v/>
      </c>
      <c r="E65" s="96" t="str">
        <f>IF('Datos Vida'!E497=0,"",'Datos Vida'!E497)</f>
        <v/>
      </c>
      <c r="F65" s="96">
        <f>IF('Datos Vida'!F497=0,"",'Datos Vida'!F497)</f>
        <v>246</v>
      </c>
      <c r="G65" s="96">
        <f>IF('Datos Vida'!G497=0,"",'Datos Vida'!G497)</f>
        <v>1160</v>
      </c>
      <c r="H65" s="96">
        <f>IF('Datos Vida'!H497=0,"",'Datos Vida'!H497)</f>
        <v>39</v>
      </c>
      <c r="I65" s="96" t="str">
        <f>IF('Datos Vida'!I497=0,"",'Datos Vida'!I497)</f>
        <v/>
      </c>
      <c r="J65" s="96" t="str">
        <f>IF('Datos Vida'!J497=0,"",'Datos Vida'!J497)</f>
        <v/>
      </c>
      <c r="K65" s="96" t="str">
        <f>IF('Datos Vida'!K497=0,"",'Datos Vida'!K497)</f>
        <v/>
      </c>
      <c r="L65" s="96">
        <f>IF('Datos Vida'!L497=0,"",'Datos Vida'!L497)</f>
        <v>503</v>
      </c>
      <c r="M65" s="96" t="str">
        <f>IF('Datos Vida'!M497=0,"",'Datos Vida'!M497)</f>
        <v/>
      </c>
      <c r="N65" s="96" t="str">
        <f>IF('Datos Vida'!N497=0,"",'Datos Vida'!N497)</f>
        <v/>
      </c>
      <c r="O65" s="96">
        <f>IF('Datos Vida'!O497=0,"",'Datos Vida'!O497)</f>
        <v>116</v>
      </c>
      <c r="P65" s="96" t="str">
        <f>IF('Datos Vida'!P497=0,"",'Datos Vida'!P497)</f>
        <v/>
      </c>
      <c r="Q65" s="96">
        <f>IF('Datos Vida'!Q497=0,"",'Datos Vida'!Q497)</f>
        <v>641</v>
      </c>
      <c r="R65" s="96">
        <f>IF('Datos Vida'!R497=0,"",'Datos Vida'!R497)</f>
        <v>1118</v>
      </c>
      <c r="S65" s="96" t="str">
        <f>IF('Datos Vida'!S497=0,"",'Datos Vida'!S497)</f>
        <v/>
      </c>
      <c r="T65" s="96">
        <f>IF('Datos Vida'!T497=0,"",'Datos Vida'!T497)</f>
        <v>7</v>
      </c>
      <c r="U65" s="96" t="str">
        <f>IF('Datos Vida'!U497=0,"",'Datos Vida'!U497)</f>
        <v/>
      </c>
      <c r="V65" s="96" t="str">
        <f>IF('Datos Vida'!V497=0,"",'Datos Vida'!V497)</f>
        <v/>
      </c>
      <c r="W65" s="96" t="str">
        <f>IF('Datos Vida'!W497=0,"",'Datos Vida'!W497)</f>
        <v/>
      </c>
      <c r="X65" s="96" t="str">
        <f>IF('Datos Vida'!X497=0,"",'Datos Vida'!X497)</f>
        <v/>
      </c>
      <c r="Y65" s="96">
        <f>IF('Datos Vida'!Y497=0,"",'Datos Vida'!Y497)</f>
        <v>10</v>
      </c>
      <c r="Z65" s="96">
        <f>IF('Datos Vida'!Z497=0,"",'Datos Vida'!Z497)</f>
        <v>720</v>
      </c>
      <c r="AA65" s="96" t="str">
        <f>IF('Datos Vida'!AA497=0,"",'Datos Vida'!AA497)</f>
        <v/>
      </c>
      <c r="AB65" s="96">
        <f>IF('Datos Vida'!AB497=0,"",'Datos Vida'!AB497)</f>
        <v>13</v>
      </c>
      <c r="AC65" s="96">
        <f>IF('Datos Vida'!AC497=0,"",'Datos Vida'!AC497)</f>
        <v>1670</v>
      </c>
      <c r="AD65" s="96">
        <f>IF('Datos Vida'!AD497=0,"",'Datos Vida'!AD497)</f>
        <v>232</v>
      </c>
      <c r="AE65" s="96">
        <f>IF('Datos Vida'!AE497=0,"",'Datos Vida'!AE497)</f>
        <v>366</v>
      </c>
      <c r="AF65" s="96" t="str">
        <f>IF('Datos Vida'!AF497=0,"",'Datos Vida'!AF497)</f>
        <v/>
      </c>
      <c r="AG65" s="96" t="str">
        <f>IF('Datos Vida'!AG497=0,"",'Datos Vida'!AG497)</f>
        <v/>
      </c>
      <c r="AH65" s="96">
        <f>IF('Datos Vida'!AH497=0,"",'Datos Vida'!AH497)</f>
        <v>537</v>
      </c>
      <c r="AI65" s="96" t="str">
        <f>IF('Datos Vida'!AI497=0,"",'Datos Vida'!AI497)</f>
        <v/>
      </c>
      <c r="AJ65" s="96" t="str">
        <f>IF('Datos Vida'!AJ497=0,"",'Datos Vida'!AJ497)</f>
        <v/>
      </c>
      <c r="AK65" s="96" t="str">
        <f>IF('Datos Vida'!AK497=0,"",'Datos Vida'!AK497)</f>
        <v/>
      </c>
      <c r="AL65" s="96" t="str">
        <f>IF('Datos Vida'!AL497=0,"",'Datos Vida'!AL497)</f>
        <v/>
      </c>
      <c r="AM65" s="96" t="str">
        <f>IF('Datos Vida'!AM497=0,"",'Datos Vida'!AM497)</f>
        <v/>
      </c>
      <c r="AN65" s="96" t="str">
        <f>IF('Datos Vida'!AN497=0,"",'Datos Vida'!AN497)</f>
        <v/>
      </c>
      <c r="AO65" s="96" t="str">
        <f>IF('Datos Vida'!AO497=0,"",'Datos Vida'!AO497)</f>
        <v/>
      </c>
      <c r="AP65" s="96" t="str">
        <f>IF('Datos Vida'!AP497=0,"",'Datos Vida'!AP497)</f>
        <v/>
      </c>
      <c r="AQ65" s="96">
        <f>'Datos Vida'!AQ497</f>
        <v>7397</v>
      </c>
      <c r="AR65" s="45"/>
      <c r="AS65" s="36">
        <f>'Datos Vida'!AS497</f>
        <v>6547</v>
      </c>
      <c r="AT65" s="60">
        <f t="shared" si="2"/>
        <v>0.12983045669772419</v>
      </c>
    </row>
    <row r="66" spans="2:46" x14ac:dyDescent="0.2">
      <c r="B66" s="25" t="str">
        <f>'Datos Vida'!B303</f>
        <v>423. Renta Vitalicia de Sobrevivencia</v>
      </c>
      <c r="C66" s="96">
        <f>IF('Datos Vida'!C498=0,"",'Datos Vida'!C498)</f>
        <v>194</v>
      </c>
      <c r="D66" s="96" t="str">
        <f>IF('Datos Vida'!D498=0,"",'Datos Vida'!D498)</f>
        <v/>
      </c>
      <c r="E66" s="96" t="str">
        <f>IF('Datos Vida'!E498=0,"",'Datos Vida'!E498)</f>
        <v/>
      </c>
      <c r="F66" s="96">
        <f>IF('Datos Vida'!F498=0,"",'Datos Vida'!F498)</f>
        <v>325</v>
      </c>
      <c r="G66" s="96">
        <f>IF('Datos Vida'!G498=0,"",'Datos Vida'!G498)</f>
        <v>7357</v>
      </c>
      <c r="H66" s="96">
        <f>IF('Datos Vida'!H498=0,"",'Datos Vida'!H498)</f>
        <v>248</v>
      </c>
      <c r="I66" s="96" t="str">
        <f>IF('Datos Vida'!I498=0,"",'Datos Vida'!I498)</f>
        <v/>
      </c>
      <c r="J66" s="96" t="str">
        <f>IF('Datos Vida'!J498=0,"",'Datos Vida'!J498)</f>
        <v/>
      </c>
      <c r="K66" s="96" t="str">
        <f>IF('Datos Vida'!K498=0,"",'Datos Vida'!K498)</f>
        <v/>
      </c>
      <c r="L66" s="96">
        <f>IF('Datos Vida'!L498=0,"",'Datos Vida'!L498)</f>
        <v>3505</v>
      </c>
      <c r="M66" s="96" t="str">
        <f>IF('Datos Vida'!M498=0,"",'Datos Vida'!M498)</f>
        <v/>
      </c>
      <c r="N66" s="96" t="str">
        <f>IF('Datos Vida'!N498=0,"",'Datos Vida'!N498)</f>
        <v/>
      </c>
      <c r="O66" s="96">
        <f>IF('Datos Vida'!O498=0,"",'Datos Vida'!O498)</f>
        <v>657</v>
      </c>
      <c r="P66" s="96" t="str">
        <f>IF('Datos Vida'!P498=0,"",'Datos Vida'!P498)</f>
        <v/>
      </c>
      <c r="Q66" s="96">
        <f>IF('Datos Vida'!Q498=0,"",'Datos Vida'!Q498)</f>
        <v>9382</v>
      </c>
      <c r="R66" s="96">
        <f>IF('Datos Vida'!R498=0,"",'Datos Vida'!R498)</f>
        <v>9886</v>
      </c>
      <c r="S66" s="96" t="str">
        <f>IF('Datos Vida'!S498=0,"",'Datos Vida'!S498)</f>
        <v/>
      </c>
      <c r="T66" s="96">
        <f>IF('Datos Vida'!T498=0,"",'Datos Vida'!T498)</f>
        <v>889</v>
      </c>
      <c r="U66" s="96" t="str">
        <f>IF('Datos Vida'!U498=0,"",'Datos Vida'!U498)</f>
        <v/>
      </c>
      <c r="V66" s="96" t="str">
        <f>IF('Datos Vida'!V498=0,"",'Datos Vida'!V498)</f>
        <v/>
      </c>
      <c r="W66" s="96" t="str">
        <f>IF('Datos Vida'!W498=0,"",'Datos Vida'!W498)</f>
        <v/>
      </c>
      <c r="X66" s="96" t="str">
        <f>IF('Datos Vida'!X498=0,"",'Datos Vida'!X498)</f>
        <v/>
      </c>
      <c r="Y66" s="96">
        <f>IF('Datos Vida'!Y498=0,"",'Datos Vida'!Y498)</f>
        <v>1</v>
      </c>
      <c r="Z66" s="96">
        <f>IF('Datos Vida'!Z498=0,"",'Datos Vida'!Z498)</f>
        <v>5320</v>
      </c>
      <c r="AA66" s="96" t="str">
        <f>IF('Datos Vida'!AA498=0,"",'Datos Vida'!AA498)</f>
        <v/>
      </c>
      <c r="AB66" s="96">
        <f>IF('Datos Vida'!AB498=0,"",'Datos Vida'!AB498)</f>
        <v>945</v>
      </c>
      <c r="AC66" s="96">
        <f>IF('Datos Vida'!AC498=0,"",'Datos Vida'!AC498)</f>
        <v>4677</v>
      </c>
      <c r="AD66" s="96">
        <f>IF('Datos Vida'!AD498=0,"",'Datos Vida'!AD498)</f>
        <v>12741</v>
      </c>
      <c r="AE66" s="96">
        <f>IF('Datos Vida'!AE498=0,"",'Datos Vida'!AE498)</f>
        <v>2320</v>
      </c>
      <c r="AF66" s="96" t="str">
        <f>IF('Datos Vida'!AF498=0,"",'Datos Vida'!AF498)</f>
        <v/>
      </c>
      <c r="AG66" s="96" t="str">
        <f>IF('Datos Vida'!AG498=0,"",'Datos Vida'!AG498)</f>
        <v/>
      </c>
      <c r="AH66" s="96">
        <f>IF('Datos Vida'!AH498=0,"",'Datos Vida'!AH498)</f>
        <v>2217</v>
      </c>
      <c r="AI66" s="96" t="str">
        <f>IF('Datos Vida'!AI498=0,"",'Datos Vida'!AI498)</f>
        <v/>
      </c>
      <c r="AJ66" s="96" t="str">
        <f>IF('Datos Vida'!AJ498=0,"",'Datos Vida'!AJ498)</f>
        <v/>
      </c>
      <c r="AK66" s="96" t="str">
        <f>IF('Datos Vida'!AK498=0,"",'Datos Vida'!AK498)</f>
        <v/>
      </c>
      <c r="AL66" s="96" t="str">
        <f>IF('Datos Vida'!AL498=0,"",'Datos Vida'!AL498)</f>
        <v/>
      </c>
      <c r="AM66" s="96" t="str">
        <f>IF('Datos Vida'!AM498=0,"",'Datos Vida'!AM498)</f>
        <v/>
      </c>
      <c r="AN66" s="96" t="str">
        <f>IF('Datos Vida'!AN498=0,"",'Datos Vida'!AN498)</f>
        <v/>
      </c>
      <c r="AO66" s="96" t="str">
        <f>IF('Datos Vida'!AO498=0,"",'Datos Vida'!AO498)</f>
        <v/>
      </c>
      <c r="AP66" s="96" t="str">
        <f>IF('Datos Vida'!AP498=0,"",'Datos Vida'!AP498)</f>
        <v/>
      </c>
      <c r="AQ66" s="96">
        <f>'Datos Vida'!AQ498</f>
        <v>60664</v>
      </c>
      <c r="AR66" s="45"/>
      <c r="AS66" s="36">
        <f>'Datos Vida'!AS498</f>
        <v>57900</v>
      </c>
      <c r="AT66" s="60">
        <f t="shared" si="2"/>
        <v>4.773747841105358E-2</v>
      </c>
    </row>
    <row r="67" spans="2:46" x14ac:dyDescent="0.2">
      <c r="B67" s="25" t="str">
        <f>'Datos Vida'!B304</f>
        <v>424. Invalidez y Sobrevivencia (C-528)</v>
      </c>
      <c r="C67" s="96" t="str">
        <f>IF('Datos Vida'!C499=0,"",'Datos Vida'!C499)</f>
        <v/>
      </c>
      <c r="D67" s="96" t="str">
        <f>IF('Datos Vida'!D499=0,"",'Datos Vida'!D499)</f>
        <v/>
      </c>
      <c r="E67" s="96" t="str">
        <f>IF('Datos Vida'!E499=0,"",'Datos Vida'!E499)</f>
        <v/>
      </c>
      <c r="F67" s="96" t="str">
        <f>IF('Datos Vida'!F499=0,"",'Datos Vida'!F499)</f>
        <v/>
      </c>
      <c r="G67" s="96">
        <f>IF('Datos Vida'!G499=0,"",'Datos Vida'!G499)</f>
        <v>598</v>
      </c>
      <c r="H67" s="96" t="str">
        <f>IF('Datos Vida'!H499=0,"",'Datos Vida'!H499)</f>
        <v/>
      </c>
      <c r="I67" s="96" t="str">
        <f>IF('Datos Vida'!I499=0,"",'Datos Vida'!I499)</f>
        <v/>
      </c>
      <c r="J67" s="96" t="str">
        <f>IF('Datos Vida'!J499=0,"",'Datos Vida'!J499)</f>
        <v/>
      </c>
      <c r="K67" s="96" t="str">
        <f>IF('Datos Vida'!K499=0,"",'Datos Vida'!K499)</f>
        <v/>
      </c>
      <c r="L67" s="96">
        <f>IF('Datos Vida'!L499=0,"",'Datos Vida'!L499)</f>
        <v>199</v>
      </c>
      <c r="M67" s="96" t="str">
        <f>IF('Datos Vida'!M499=0,"",'Datos Vida'!M499)</f>
        <v/>
      </c>
      <c r="N67" s="96" t="str">
        <f>IF('Datos Vida'!N499=0,"",'Datos Vida'!N499)</f>
        <v/>
      </c>
      <c r="O67" s="96" t="str">
        <f>IF('Datos Vida'!O499=0,"",'Datos Vida'!O499)</f>
        <v/>
      </c>
      <c r="P67" s="96" t="str">
        <f>IF('Datos Vida'!P499=0,"",'Datos Vida'!P499)</f>
        <v/>
      </c>
      <c r="Q67" s="96">
        <f>IF('Datos Vida'!Q499=0,"",'Datos Vida'!Q499)</f>
        <v>5</v>
      </c>
      <c r="R67" s="96" t="str">
        <f>IF('Datos Vida'!R499=0,"",'Datos Vida'!R499)</f>
        <v/>
      </c>
      <c r="S67" s="96" t="str">
        <f>IF('Datos Vida'!S499=0,"",'Datos Vida'!S499)</f>
        <v/>
      </c>
      <c r="T67" s="96">
        <f>IF('Datos Vida'!T499=0,"",'Datos Vida'!T499)</f>
        <v>752</v>
      </c>
      <c r="U67" s="96" t="str">
        <f>IF('Datos Vida'!U499=0,"",'Datos Vida'!U499)</f>
        <v/>
      </c>
      <c r="V67" s="96" t="str">
        <f>IF('Datos Vida'!V499=0,"",'Datos Vida'!V499)</f>
        <v/>
      </c>
      <c r="W67" s="96" t="str">
        <f>IF('Datos Vida'!W499=0,"",'Datos Vida'!W499)</f>
        <v/>
      </c>
      <c r="X67" s="96" t="str">
        <f>IF('Datos Vida'!X499=0,"",'Datos Vida'!X499)</f>
        <v/>
      </c>
      <c r="Y67" s="96" t="str">
        <f>IF('Datos Vida'!Y499=0,"",'Datos Vida'!Y499)</f>
        <v/>
      </c>
      <c r="Z67" s="96" t="str">
        <f>IF('Datos Vida'!Z499=0,"",'Datos Vida'!Z499)</f>
        <v/>
      </c>
      <c r="AA67" s="96" t="str">
        <f>IF('Datos Vida'!AA499=0,"",'Datos Vida'!AA499)</f>
        <v/>
      </c>
      <c r="AB67" s="96" t="str">
        <f>IF('Datos Vida'!AB499=0,"",'Datos Vida'!AB499)</f>
        <v/>
      </c>
      <c r="AC67" s="96">
        <f>IF('Datos Vida'!AC499=0,"",'Datos Vida'!AC499)</f>
        <v>337</v>
      </c>
      <c r="AD67" s="96" t="str">
        <f>IF('Datos Vida'!AD499=0,"",'Datos Vida'!AD499)</f>
        <v/>
      </c>
      <c r="AE67" s="96">
        <f>IF('Datos Vida'!AE499=0,"",'Datos Vida'!AE499)</f>
        <v>935</v>
      </c>
      <c r="AF67" s="96" t="str">
        <f>IF('Datos Vida'!AF499=0,"",'Datos Vida'!AF499)</f>
        <v/>
      </c>
      <c r="AG67" s="96" t="str">
        <f>IF('Datos Vida'!AG499=0,"",'Datos Vida'!AG499)</f>
        <v/>
      </c>
      <c r="AH67" s="96">
        <f>IF('Datos Vida'!AH499=0,"",'Datos Vida'!AH499)</f>
        <v>18</v>
      </c>
      <c r="AI67" s="96" t="str">
        <f>IF('Datos Vida'!AI499=0,"",'Datos Vida'!AI499)</f>
        <v/>
      </c>
      <c r="AJ67" s="96" t="str">
        <f>IF('Datos Vida'!AJ499=0,"",'Datos Vida'!AJ499)</f>
        <v/>
      </c>
      <c r="AK67" s="96" t="str">
        <f>IF('Datos Vida'!AK499=0,"",'Datos Vida'!AK499)</f>
        <v/>
      </c>
      <c r="AL67" s="96" t="str">
        <f>IF('Datos Vida'!AL499=0,"",'Datos Vida'!AL499)</f>
        <v/>
      </c>
      <c r="AM67" s="96" t="str">
        <f>IF('Datos Vida'!AM499=0,"",'Datos Vida'!AM499)</f>
        <v/>
      </c>
      <c r="AN67" s="96" t="str">
        <f>IF('Datos Vida'!AN499=0,"",'Datos Vida'!AN499)</f>
        <v/>
      </c>
      <c r="AO67" s="96" t="str">
        <f>IF('Datos Vida'!AO499=0,"",'Datos Vida'!AO499)</f>
        <v/>
      </c>
      <c r="AP67" s="96" t="str">
        <f>IF('Datos Vida'!AP499=0,"",'Datos Vida'!AP499)</f>
        <v/>
      </c>
      <c r="AQ67" s="96">
        <f>'Datos Vida'!AQ499</f>
        <v>2844</v>
      </c>
      <c r="AR67" s="45"/>
      <c r="AS67" s="36">
        <f>'Datos Vida'!AS499</f>
        <v>1996</v>
      </c>
      <c r="AT67" s="60">
        <f t="shared" si="2"/>
        <v>0.42484969939879758</v>
      </c>
    </row>
    <row r="68" spans="2:46" x14ac:dyDescent="0.2">
      <c r="B68" s="25" t="str">
        <f>'Datos Vida'!B305</f>
        <v>425. Seguro con Ahorro Previsional (APV)</v>
      </c>
      <c r="C68" s="96" t="str">
        <f>IF('Datos Vida'!C500=0,"",'Datos Vida'!C500)</f>
        <v/>
      </c>
      <c r="D68" s="96" t="str">
        <f>IF('Datos Vida'!D500=0,"",'Datos Vida'!D500)</f>
        <v/>
      </c>
      <c r="E68" s="96" t="str">
        <f>IF('Datos Vida'!E500=0,"",'Datos Vida'!E500)</f>
        <v/>
      </c>
      <c r="F68" s="96">
        <f>IF('Datos Vida'!F500=0,"",'Datos Vida'!F500)</f>
        <v>140</v>
      </c>
      <c r="G68" s="96">
        <f>IF('Datos Vida'!G500=0,"",'Datos Vida'!G500)</f>
        <v>10491</v>
      </c>
      <c r="H68" s="96" t="str">
        <f>IF('Datos Vida'!H500=0,"",'Datos Vida'!H500)</f>
        <v/>
      </c>
      <c r="I68" s="96" t="str">
        <f>IF('Datos Vida'!I500=0,"",'Datos Vida'!I500)</f>
        <v/>
      </c>
      <c r="J68" s="96" t="str">
        <f>IF('Datos Vida'!J500=0,"",'Datos Vida'!J500)</f>
        <v/>
      </c>
      <c r="K68" s="96" t="str">
        <f>IF('Datos Vida'!K500=0,"",'Datos Vida'!K500)</f>
        <v/>
      </c>
      <c r="L68" s="96">
        <f>IF('Datos Vida'!L500=0,"",'Datos Vida'!L500)</f>
        <v>5584</v>
      </c>
      <c r="M68" s="96" t="str">
        <f>IF('Datos Vida'!M500=0,"",'Datos Vida'!M500)</f>
        <v/>
      </c>
      <c r="N68" s="96" t="str">
        <f>IF('Datos Vida'!N500=0,"",'Datos Vida'!N500)</f>
        <v/>
      </c>
      <c r="O68" s="96" t="str">
        <f>IF('Datos Vida'!O500=0,"",'Datos Vida'!O500)</f>
        <v/>
      </c>
      <c r="P68" s="96" t="str">
        <f>IF('Datos Vida'!P500=0,"",'Datos Vida'!P500)</f>
        <v/>
      </c>
      <c r="Q68" s="96">
        <f>IF('Datos Vida'!Q500=0,"",'Datos Vida'!Q500)</f>
        <v>17525</v>
      </c>
      <c r="R68" s="96">
        <f>IF('Datos Vida'!R500=0,"",'Datos Vida'!R500)</f>
        <v>33995</v>
      </c>
      <c r="S68" s="96" t="str">
        <f>IF('Datos Vida'!S500=0,"",'Datos Vida'!S500)</f>
        <v/>
      </c>
      <c r="T68" s="96">
        <f>IF('Datos Vida'!T500=0,"",'Datos Vida'!T500)</f>
        <v>5</v>
      </c>
      <c r="U68" s="96" t="str">
        <f>IF('Datos Vida'!U500=0,"",'Datos Vida'!U500)</f>
        <v/>
      </c>
      <c r="V68" s="96" t="str">
        <f>IF('Datos Vida'!V500=0,"",'Datos Vida'!V500)</f>
        <v/>
      </c>
      <c r="W68" s="96" t="str">
        <f>IF('Datos Vida'!W500=0,"",'Datos Vida'!W500)</f>
        <v/>
      </c>
      <c r="X68" s="96" t="str">
        <f>IF('Datos Vida'!X500=0,"",'Datos Vida'!X500)</f>
        <v/>
      </c>
      <c r="Y68" s="96" t="str">
        <f>IF('Datos Vida'!Y500=0,"",'Datos Vida'!Y500)</f>
        <v/>
      </c>
      <c r="Z68" s="96">
        <f>IF('Datos Vida'!Z500=0,"",'Datos Vida'!Z500)</f>
        <v>35405</v>
      </c>
      <c r="AA68" s="96" t="str">
        <f>IF('Datos Vida'!AA500=0,"",'Datos Vida'!AA500)</f>
        <v/>
      </c>
      <c r="AB68" s="96">
        <f>IF('Datos Vida'!AB500=0,"",'Datos Vida'!AB500)</f>
        <v>3456</v>
      </c>
      <c r="AC68" s="96" t="str">
        <f>IF('Datos Vida'!AC500=0,"",'Datos Vida'!AC500)</f>
        <v/>
      </c>
      <c r="AD68" s="96">
        <f>IF('Datos Vida'!AD500=0,"",'Datos Vida'!AD500)</f>
        <v>3929</v>
      </c>
      <c r="AE68" s="96" t="str">
        <f>IF('Datos Vida'!AE500=0,"",'Datos Vida'!AE500)</f>
        <v/>
      </c>
      <c r="AF68" s="96" t="str">
        <f>IF('Datos Vida'!AF500=0,"",'Datos Vida'!AF500)</f>
        <v/>
      </c>
      <c r="AG68" s="96" t="str">
        <f>IF('Datos Vida'!AG500=0,"",'Datos Vida'!AG500)</f>
        <v/>
      </c>
      <c r="AH68" s="96">
        <f>IF('Datos Vida'!AH500=0,"",'Datos Vida'!AH500)</f>
        <v>30328</v>
      </c>
      <c r="AI68" s="96">
        <f>IF('Datos Vida'!AI500=0,"",'Datos Vida'!AI500)</f>
        <v>5746</v>
      </c>
      <c r="AJ68" s="96" t="str">
        <f>IF('Datos Vida'!AJ500=0,"",'Datos Vida'!AJ500)</f>
        <v/>
      </c>
      <c r="AK68" s="96" t="str">
        <f>IF('Datos Vida'!AK500=0,"",'Datos Vida'!AK500)</f>
        <v/>
      </c>
      <c r="AL68" s="96" t="str">
        <f>IF('Datos Vida'!AL500=0,"",'Datos Vida'!AL500)</f>
        <v/>
      </c>
      <c r="AM68" s="96" t="str">
        <f>IF('Datos Vida'!AM500=0,"",'Datos Vida'!AM500)</f>
        <v/>
      </c>
      <c r="AN68" s="96" t="str">
        <f>IF('Datos Vida'!AN500=0,"",'Datos Vida'!AN500)</f>
        <v/>
      </c>
      <c r="AO68" s="96" t="str">
        <f>IF('Datos Vida'!AO500=0,"",'Datos Vida'!AO500)</f>
        <v/>
      </c>
      <c r="AP68" s="96" t="str">
        <f>IF('Datos Vida'!AP500=0,"",'Datos Vida'!AP500)</f>
        <v/>
      </c>
      <c r="AQ68" s="96">
        <f>'Datos Vida'!AQ500</f>
        <v>146604</v>
      </c>
      <c r="AR68" s="45"/>
      <c r="AS68" s="36">
        <f>'Datos Vida'!AS500</f>
        <v>164980</v>
      </c>
      <c r="AT68" s="60">
        <f t="shared" si="2"/>
        <v>-0.11138319796338947</v>
      </c>
    </row>
    <row r="69" spans="2:46" x14ac:dyDescent="0.2">
      <c r="B69" s="25" t="str">
        <f>'Datos Vida'!B306</f>
        <v>426. Seguro con Ahorro Previsional Colectivo (APVC)</v>
      </c>
      <c r="C69" s="96" t="str">
        <f>IF('Datos Vida'!C501=0,"",'Datos Vida'!C501)</f>
        <v/>
      </c>
      <c r="D69" s="96" t="str">
        <f>IF('Datos Vida'!D501=0,"",'Datos Vida'!D501)</f>
        <v/>
      </c>
      <c r="E69" s="96" t="str">
        <f>IF('Datos Vida'!E501=0,"",'Datos Vida'!E501)</f>
        <v/>
      </c>
      <c r="F69" s="96" t="str">
        <f>IF('Datos Vida'!F501=0,"",'Datos Vida'!F501)</f>
        <v/>
      </c>
      <c r="G69" s="96" t="str">
        <f>IF('Datos Vida'!G501=0,"",'Datos Vida'!G501)</f>
        <v/>
      </c>
      <c r="H69" s="96" t="str">
        <f>IF('Datos Vida'!H501=0,"",'Datos Vida'!H501)</f>
        <v/>
      </c>
      <c r="I69" s="96" t="str">
        <f>IF('Datos Vida'!I501=0,"",'Datos Vida'!I501)</f>
        <v/>
      </c>
      <c r="J69" s="96" t="str">
        <f>IF('Datos Vida'!J501=0,"",'Datos Vida'!J501)</f>
        <v/>
      </c>
      <c r="K69" s="96" t="str">
        <f>IF('Datos Vida'!K501=0,"",'Datos Vida'!K501)</f>
        <v/>
      </c>
      <c r="L69" s="96" t="str">
        <f>IF('Datos Vida'!L501=0,"",'Datos Vida'!L501)</f>
        <v/>
      </c>
      <c r="M69" s="96" t="str">
        <f>IF('Datos Vida'!M501=0,"",'Datos Vida'!M501)</f>
        <v/>
      </c>
      <c r="N69" s="96" t="str">
        <f>IF('Datos Vida'!N501=0,"",'Datos Vida'!N501)</f>
        <v/>
      </c>
      <c r="O69" s="96" t="str">
        <f>IF('Datos Vida'!O501=0,"",'Datos Vida'!O501)</f>
        <v/>
      </c>
      <c r="P69" s="96" t="str">
        <f>IF('Datos Vida'!P501=0,"",'Datos Vida'!P501)</f>
        <v/>
      </c>
      <c r="Q69" s="96" t="str">
        <f>IF('Datos Vida'!Q501=0,"",'Datos Vida'!Q501)</f>
        <v/>
      </c>
      <c r="R69" s="96" t="str">
        <f>IF('Datos Vida'!R501=0,"",'Datos Vida'!R501)</f>
        <v/>
      </c>
      <c r="S69" s="96" t="str">
        <f>IF('Datos Vida'!S501=0,"",'Datos Vida'!S501)</f>
        <v/>
      </c>
      <c r="T69" s="96" t="str">
        <f>IF('Datos Vida'!T501=0,"",'Datos Vida'!T501)</f>
        <v/>
      </c>
      <c r="U69" s="96" t="str">
        <f>IF('Datos Vida'!U501=0,"",'Datos Vida'!U501)</f>
        <v/>
      </c>
      <c r="V69" s="96" t="str">
        <f>IF('Datos Vida'!V501=0,"",'Datos Vida'!V501)</f>
        <v/>
      </c>
      <c r="W69" s="96" t="str">
        <f>IF('Datos Vida'!W501=0,"",'Datos Vida'!W501)</f>
        <v/>
      </c>
      <c r="X69" s="96" t="str">
        <f>IF('Datos Vida'!X501=0,"",'Datos Vida'!X501)</f>
        <v/>
      </c>
      <c r="Y69" s="96" t="str">
        <f>IF('Datos Vida'!Y501=0,"",'Datos Vida'!Y501)</f>
        <v/>
      </c>
      <c r="Z69" s="96" t="str">
        <f>IF('Datos Vida'!Z501=0,"",'Datos Vida'!Z501)</f>
        <v/>
      </c>
      <c r="AA69" s="96" t="str">
        <f>IF('Datos Vida'!AA501=0,"",'Datos Vida'!AA501)</f>
        <v/>
      </c>
      <c r="AB69" s="96" t="str">
        <f>IF('Datos Vida'!AB501=0,"",'Datos Vida'!AB501)</f>
        <v/>
      </c>
      <c r="AC69" s="96" t="str">
        <f>IF('Datos Vida'!AC501=0,"",'Datos Vida'!AC501)</f>
        <v/>
      </c>
      <c r="AD69" s="96" t="str">
        <f>IF('Datos Vida'!AD501=0,"",'Datos Vida'!AD501)</f>
        <v/>
      </c>
      <c r="AE69" s="96" t="str">
        <f>IF('Datos Vida'!AE501=0,"",'Datos Vida'!AE501)</f>
        <v/>
      </c>
      <c r="AF69" s="96" t="str">
        <f>IF('Datos Vida'!AF501=0,"",'Datos Vida'!AF501)</f>
        <v/>
      </c>
      <c r="AG69" s="96" t="str">
        <f>IF('Datos Vida'!AG501=0,"",'Datos Vida'!AG501)</f>
        <v/>
      </c>
      <c r="AH69" s="96" t="str">
        <f>IF('Datos Vida'!AH501=0,"",'Datos Vida'!AH501)</f>
        <v/>
      </c>
      <c r="AI69" s="96" t="str">
        <f>IF('Datos Vida'!AI501=0,"",'Datos Vida'!AI501)</f>
        <v/>
      </c>
      <c r="AJ69" s="96" t="str">
        <f>IF('Datos Vida'!AJ501=0,"",'Datos Vida'!AJ501)</f>
        <v/>
      </c>
      <c r="AK69" s="96" t="str">
        <f>IF('Datos Vida'!AK501=0,"",'Datos Vida'!AK501)</f>
        <v/>
      </c>
      <c r="AL69" s="96" t="str">
        <f>IF('Datos Vida'!AL501=0,"",'Datos Vida'!AL501)</f>
        <v/>
      </c>
      <c r="AM69" s="96" t="str">
        <f>IF('Datos Vida'!AM501=0,"",'Datos Vida'!AM501)</f>
        <v/>
      </c>
      <c r="AN69" s="96" t="str">
        <f>IF('Datos Vida'!AN501=0,"",'Datos Vida'!AN501)</f>
        <v/>
      </c>
      <c r="AO69" s="96" t="str">
        <f>IF('Datos Vida'!AO501=0,"",'Datos Vida'!AO501)</f>
        <v/>
      </c>
      <c r="AP69" s="96" t="str">
        <f>IF('Datos Vida'!AP501=0,"",'Datos Vida'!AP501)</f>
        <v/>
      </c>
      <c r="AQ69" s="96">
        <f>'Datos Vida'!AQ501</f>
        <v>0</v>
      </c>
      <c r="AR69" s="45"/>
      <c r="AS69" s="36">
        <f>'Datos Vida'!AS501</f>
        <v>0</v>
      </c>
      <c r="AT69" s="60" t="str">
        <f t="shared" si="2"/>
        <v/>
      </c>
    </row>
    <row r="70" spans="2:46" x14ac:dyDescent="0.2">
      <c r="B70" s="26" t="str">
        <f>'Datos Vida'!B307</f>
        <v>Total</v>
      </c>
      <c r="C70" s="98">
        <f>IF('Datos Vida'!C502=0,"",'Datos Vida'!C502)</f>
        <v>6052</v>
      </c>
      <c r="D70" s="98">
        <f>IF('Datos Vida'!D502=0,"",'Datos Vida'!D502)</f>
        <v>15942</v>
      </c>
      <c r="E70" s="98">
        <f>IF('Datos Vida'!E502=0,"",'Datos Vida'!E502)</f>
        <v>1097178</v>
      </c>
      <c r="F70" s="98">
        <f>IF('Datos Vida'!F502=0,"",'Datos Vida'!F502)</f>
        <v>749616</v>
      </c>
      <c r="G70" s="98">
        <f>IF('Datos Vida'!G502=0,"",'Datos Vida'!G502)</f>
        <v>180456</v>
      </c>
      <c r="H70" s="98">
        <f>IF('Datos Vida'!H502=0,"",'Datos Vida'!H502)</f>
        <v>1107121</v>
      </c>
      <c r="I70" s="98">
        <f>IF('Datos Vida'!I502=0,"",'Datos Vida'!I502)</f>
        <v>3008</v>
      </c>
      <c r="J70" s="98">
        <f>IF('Datos Vida'!J502=0,"",'Datos Vida'!J502)</f>
        <v>5930</v>
      </c>
      <c r="K70" s="98">
        <f>IF('Datos Vida'!K502=0,"",'Datos Vida'!K502)</f>
        <v>83</v>
      </c>
      <c r="L70" s="98">
        <f>IF('Datos Vida'!L502=0,"",'Datos Vida'!L502)</f>
        <v>367314</v>
      </c>
      <c r="M70" s="98">
        <f>IF('Datos Vida'!M502=0,"",'Datos Vida'!M502)</f>
        <v>424</v>
      </c>
      <c r="N70" s="98">
        <f>IF('Datos Vida'!N502=0,"",'Datos Vida'!N502)</f>
        <v>79772</v>
      </c>
      <c r="O70" s="98">
        <f>IF('Datos Vida'!O502=0,"",'Datos Vida'!O502)</f>
        <v>11678</v>
      </c>
      <c r="P70" s="98">
        <f>IF('Datos Vida'!P502=0,"",'Datos Vida'!P502)</f>
        <v>18173</v>
      </c>
      <c r="Q70" s="98">
        <f>IF('Datos Vida'!Q502=0,"",'Datos Vida'!Q502)</f>
        <v>229801</v>
      </c>
      <c r="R70" s="98">
        <f>IF('Datos Vida'!R502=0,"",'Datos Vida'!R502)</f>
        <v>500744</v>
      </c>
      <c r="S70" s="98" t="str">
        <f>IF('Datos Vida'!S502=0,"",'Datos Vida'!S502)</f>
        <v/>
      </c>
      <c r="T70" s="98">
        <f>IF('Datos Vida'!T502=0,"",'Datos Vida'!T502)</f>
        <v>17534</v>
      </c>
      <c r="U70" s="98">
        <f>IF('Datos Vida'!U502=0,"",'Datos Vida'!U502)</f>
        <v>9724</v>
      </c>
      <c r="V70" s="98">
        <f>IF('Datos Vida'!V502=0,"",'Datos Vida'!V502)</f>
        <v>2</v>
      </c>
      <c r="W70" s="98" t="str">
        <f>IF('Datos Vida'!W502=0,"",'Datos Vida'!W502)</f>
        <v/>
      </c>
      <c r="X70" s="98">
        <f>IF('Datos Vida'!X502=0,"",'Datos Vida'!X502)</f>
        <v>46687</v>
      </c>
      <c r="Y70" s="98">
        <f>IF('Datos Vida'!Y502=0,"",'Datos Vida'!Y502)</f>
        <v>99931</v>
      </c>
      <c r="Z70" s="98">
        <f>IF('Datos Vida'!Z502=0,"",'Datos Vida'!Z502)</f>
        <v>912137</v>
      </c>
      <c r="AA70" s="98">
        <f>IF('Datos Vida'!AA502=0,"",'Datos Vida'!AA502)</f>
        <v>690775</v>
      </c>
      <c r="AB70" s="98">
        <f>IF('Datos Vida'!AB502=0,"",'Datos Vida'!AB502)</f>
        <v>26540</v>
      </c>
      <c r="AC70" s="98">
        <f>IF('Datos Vida'!AC502=0,"",'Datos Vida'!AC502)</f>
        <v>89099</v>
      </c>
      <c r="AD70" s="98">
        <f>IF('Datos Vida'!AD502=0,"",'Datos Vida'!AD502)</f>
        <v>78073</v>
      </c>
      <c r="AE70" s="98">
        <f>IF('Datos Vida'!AE502=0,"",'Datos Vida'!AE502)</f>
        <v>24348</v>
      </c>
      <c r="AF70" s="98">
        <f>IF('Datos Vida'!AF502=0,"",'Datos Vida'!AF502)</f>
        <v>36</v>
      </c>
      <c r="AG70" s="98">
        <f>IF('Datos Vida'!AG502=0,"",'Datos Vida'!AG502)</f>
        <v>22376</v>
      </c>
      <c r="AH70" s="98">
        <f>IF('Datos Vida'!AH502=0,"",'Datos Vida'!AH502)</f>
        <v>350209</v>
      </c>
      <c r="AI70" s="98">
        <f>IF('Datos Vida'!AI502=0,"",'Datos Vida'!AI502)</f>
        <v>44040</v>
      </c>
      <c r="AJ70" s="98">
        <f>IF('Datos Vida'!AJ502=0,"",'Datos Vida'!AJ502)</f>
        <v>8446</v>
      </c>
      <c r="AK70" s="98">
        <f>IF('Datos Vida'!AK502=0,"",'Datos Vida'!AK502)</f>
        <v>364015</v>
      </c>
      <c r="AL70" s="98" t="str">
        <f>IF('Datos Vida'!AL502=0,"",'Datos Vida'!AL502)</f>
        <v/>
      </c>
      <c r="AM70" s="98" t="str">
        <f>IF('Datos Vida'!AM502=0,"",'Datos Vida'!AM502)</f>
        <v/>
      </c>
      <c r="AN70" s="98" t="str">
        <f>IF('Datos Vida'!AN502=0,"",'Datos Vida'!AN502)</f>
        <v/>
      </c>
      <c r="AO70" s="98" t="str">
        <f>IF('Datos Vida'!AO502=0,"",'Datos Vida'!AO502)</f>
        <v/>
      </c>
      <c r="AP70" s="98" t="str">
        <f>IF('Datos Vida'!AP502=0,"",'Datos Vida'!AP502)</f>
        <v/>
      </c>
      <c r="AQ70" s="98">
        <f>IF('Datos Vida'!AQ502=0,"",'Datos Vida'!AQ502)</f>
        <v>7157264</v>
      </c>
      <c r="AR70" s="45"/>
      <c r="AS70" s="66">
        <f>'Datos Vida'!AS502</f>
        <v>6730240</v>
      </c>
      <c r="AT70" s="73">
        <f>IFERROR(AQ70/AS70-1,"")</f>
        <v>6.3448554583491745E-2</v>
      </c>
    </row>
    <row r="71" spans="2:46" x14ac:dyDescent="0.2">
      <c r="AT71" s="74"/>
    </row>
    <row r="72" spans="2:46" x14ac:dyDescent="0.2">
      <c r="B72" s="69" t="str">
        <f>'Vida Prima Directa'!B72</f>
        <v>A. Vida</v>
      </c>
      <c r="C72" s="59">
        <f>SUM(C73:C77)</f>
        <v>0</v>
      </c>
      <c r="D72" s="59">
        <f t="shared" ref="D72:AQ72" si="3">SUM(D73:D77)</f>
        <v>0</v>
      </c>
      <c r="E72" s="59">
        <f t="shared" si="3"/>
        <v>619898</v>
      </c>
      <c r="F72" s="59">
        <f t="shared" si="3"/>
        <v>320176</v>
      </c>
      <c r="G72" s="59">
        <f t="shared" si="3"/>
        <v>16414</v>
      </c>
      <c r="H72" s="59">
        <f t="shared" si="3"/>
        <v>475780</v>
      </c>
      <c r="I72" s="59">
        <f t="shared" si="3"/>
        <v>754</v>
      </c>
      <c r="J72" s="59">
        <f t="shared" si="3"/>
        <v>2183</v>
      </c>
      <c r="K72" s="59">
        <f t="shared" si="3"/>
        <v>33</v>
      </c>
      <c r="L72" s="59">
        <f t="shared" si="3"/>
        <v>267064</v>
      </c>
      <c r="M72" s="59">
        <f t="shared" si="3"/>
        <v>404</v>
      </c>
      <c r="N72" s="59">
        <f t="shared" si="3"/>
        <v>1245</v>
      </c>
      <c r="O72" s="59">
        <f t="shared" si="3"/>
        <v>285</v>
      </c>
      <c r="P72" s="59">
        <f t="shared" si="3"/>
        <v>6831</v>
      </c>
      <c r="Q72" s="59">
        <f t="shared" si="3"/>
        <v>10779</v>
      </c>
      <c r="R72" s="59">
        <f t="shared" si="3"/>
        <v>41814</v>
      </c>
      <c r="S72" s="59">
        <f t="shared" si="3"/>
        <v>0</v>
      </c>
      <c r="T72" s="59">
        <f t="shared" si="3"/>
        <v>18</v>
      </c>
      <c r="U72" s="59">
        <f t="shared" si="3"/>
        <v>4091</v>
      </c>
      <c r="V72" s="59">
        <f t="shared" si="3"/>
        <v>0</v>
      </c>
      <c r="W72" s="59">
        <f t="shared" si="3"/>
        <v>0</v>
      </c>
      <c r="X72" s="59">
        <f t="shared" si="3"/>
        <v>8908</v>
      </c>
      <c r="Y72" s="59">
        <f t="shared" si="3"/>
        <v>9665</v>
      </c>
      <c r="Z72" s="59">
        <f t="shared" si="3"/>
        <v>107967</v>
      </c>
      <c r="AA72" s="59">
        <f t="shared" si="3"/>
        <v>84444</v>
      </c>
      <c r="AB72" s="59">
        <f t="shared" si="3"/>
        <v>1953</v>
      </c>
      <c r="AC72" s="59">
        <f t="shared" si="3"/>
        <v>7557</v>
      </c>
      <c r="AD72" s="59">
        <f t="shared" si="3"/>
        <v>5522</v>
      </c>
      <c r="AE72" s="59">
        <f t="shared" si="3"/>
        <v>84</v>
      </c>
      <c r="AF72" s="59">
        <f t="shared" si="3"/>
        <v>11</v>
      </c>
      <c r="AG72" s="59">
        <f t="shared" si="3"/>
        <v>3854</v>
      </c>
      <c r="AH72" s="59">
        <f t="shared" si="3"/>
        <v>107870</v>
      </c>
      <c r="AI72" s="59">
        <f t="shared" si="3"/>
        <v>1492</v>
      </c>
      <c r="AJ72" s="59">
        <f t="shared" si="3"/>
        <v>3259</v>
      </c>
      <c r="AK72" s="59">
        <f t="shared" si="3"/>
        <v>85610</v>
      </c>
      <c r="AL72" s="59">
        <f t="shared" si="3"/>
        <v>0</v>
      </c>
      <c r="AM72" s="59">
        <f t="shared" si="3"/>
        <v>0</v>
      </c>
      <c r="AN72" s="59">
        <f t="shared" si="3"/>
        <v>0</v>
      </c>
      <c r="AO72" s="59">
        <f t="shared" si="3"/>
        <v>0</v>
      </c>
      <c r="AP72" s="59">
        <f t="shared" si="3"/>
        <v>0</v>
      </c>
      <c r="AQ72" s="59">
        <f t="shared" si="3"/>
        <v>2195965</v>
      </c>
      <c r="AR72" s="70"/>
      <c r="AS72" s="59">
        <f>'Datos Vida'!AU445</f>
        <v>1783141</v>
      </c>
      <c r="AT72" s="60">
        <f>IFERROR(AQ72/AS72-1,"")</f>
        <v>0.23151506246561548</v>
      </c>
    </row>
    <row r="73" spans="2:46" x14ac:dyDescent="0.2">
      <c r="B73" s="214" t="str">
        <f>'Vida Prima Directa'!B73</f>
        <v xml:space="preserve">Vida Entera  </v>
      </c>
      <c r="C73" s="59" t="str">
        <f>IF(SUM(C13,C29,C45)=0,"",SUM(C13,C29,C45))</f>
        <v/>
      </c>
      <c r="D73" s="59" t="str">
        <f t="shared" ref="D73:AP73" si="4">IF(SUM(D13,D29,D45)=0,"",SUM(D13,D29,D45))</f>
        <v/>
      </c>
      <c r="E73" s="59" t="str">
        <f t="shared" si="4"/>
        <v/>
      </c>
      <c r="F73" s="59" t="str">
        <f t="shared" si="4"/>
        <v/>
      </c>
      <c r="G73" s="59">
        <f t="shared" si="4"/>
        <v>544</v>
      </c>
      <c r="H73" s="59" t="str">
        <f t="shared" si="4"/>
        <v/>
      </c>
      <c r="I73" s="59" t="str">
        <f t="shared" si="4"/>
        <v/>
      </c>
      <c r="J73" s="59" t="str">
        <f t="shared" si="4"/>
        <v/>
      </c>
      <c r="K73" s="59" t="str">
        <f t="shared" si="4"/>
        <v/>
      </c>
      <c r="L73" s="59">
        <f t="shared" si="4"/>
        <v>1083</v>
      </c>
      <c r="M73" s="59" t="str">
        <f t="shared" si="4"/>
        <v/>
      </c>
      <c r="N73" s="59" t="str">
        <f t="shared" si="4"/>
        <v/>
      </c>
      <c r="O73" s="59" t="str">
        <f t="shared" si="4"/>
        <v/>
      </c>
      <c r="P73" s="59" t="str">
        <f t="shared" si="4"/>
        <v/>
      </c>
      <c r="Q73" s="59" t="str">
        <f t="shared" si="4"/>
        <v/>
      </c>
      <c r="R73" s="59">
        <f t="shared" si="4"/>
        <v>1309</v>
      </c>
      <c r="S73" s="59" t="str">
        <f t="shared" si="4"/>
        <v/>
      </c>
      <c r="T73" s="59" t="str">
        <f t="shared" si="4"/>
        <v/>
      </c>
      <c r="U73" s="59" t="str">
        <f t="shared" si="4"/>
        <v/>
      </c>
      <c r="V73" s="59" t="str">
        <f t="shared" si="4"/>
        <v/>
      </c>
      <c r="W73" s="59" t="str">
        <f t="shared" si="4"/>
        <v/>
      </c>
      <c r="X73" s="59">
        <f t="shared" si="4"/>
        <v>5452</v>
      </c>
      <c r="Y73" s="59" t="str">
        <f t="shared" si="4"/>
        <v/>
      </c>
      <c r="Z73" s="59">
        <f t="shared" si="4"/>
        <v>694</v>
      </c>
      <c r="AA73" s="59">
        <f t="shared" si="4"/>
        <v>4091.9999999999995</v>
      </c>
      <c r="AB73" s="59">
        <f t="shared" si="4"/>
        <v>469</v>
      </c>
      <c r="AC73" s="59">
        <f t="shared" si="4"/>
        <v>54</v>
      </c>
      <c r="AD73" s="59" t="str">
        <f t="shared" si="4"/>
        <v/>
      </c>
      <c r="AE73" s="59" t="str">
        <f t="shared" si="4"/>
        <v/>
      </c>
      <c r="AF73" s="59" t="str">
        <f t="shared" si="4"/>
        <v/>
      </c>
      <c r="AG73" s="59" t="str">
        <f t="shared" si="4"/>
        <v/>
      </c>
      <c r="AH73" s="59">
        <f t="shared" si="4"/>
        <v>3966</v>
      </c>
      <c r="AI73" s="59">
        <f t="shared" si="4"/>
        <v>96</v>
      </c>
      <c r="AJ73" s="59" t="str">
        <f t="shared" si="4"/>
        <v/>
      </c>
      <c r="AK73" s="59" t="str">
        <f t="shared" si="4"/>
        <v/>
      </c>
      <c r="AL73" s="59" t="str">
        <f t="shared" si="4"/>
        <v/>
      </c>
      <c r="AM73" s="59" t="str">
        <f t="shared" si="4"/>
        <v/>
      </c>
      <c r="AN73" s="59" t="str">
        <f t="shared" si="4"/>
        <v/>
      </c>
      <c r="AO73" s="59" t="str">
        <f t="shared" si="4"/>
        <v/>
      </c>
      <c r="AP73" s="59" t="str">
        <f t="shared" si="4"/>
        <v/>
      </c>
      <c r="AQ73" s="59">
        <f>SUM(AQ13,AQ29,AQ45)</f>
        <v>17759</v>
      </c>
      <c r="AR73" s="70"/>
      <c r="AS73" s="59">
        <f>'Datos Vida'!AU446</f>
        <v>18329</v>
      </c>
      <c r="AT73" s="60">
        <f t="shared" ref="AT73:AT92" si="5">IFERROR(AQ73/AS73-1,"")</f>
        <v>-3.1098259588629995E-2</v>
      </c>
    </row>
    <row r="74" spans="2:46" x14ac:dyDescent="0.2">
      <c r="B74" s="214" t="str">
        <f>'Vida Prima Directa'!B74</f>
        <v xml:space="preserve">Temporal de Vida  </v>
      </c>
      <c r="C74" s="59" t="str">
        <f>IF(SUM(C14,C30,C46)=0,"",SUM(C14,C30,C46))</f>
        <v/>
      </c>
      <c r="D74" s="59" t="str">
        <f t="shared" ref="D74:AP74" si="6">IF(SUM(D14,D30,D46)=0,"",SUM(D14,D30,D46))</f>
        <v/>
      </c>
      <c r="E74" s="59">
        <f t="shared" si="6"/>
        <v>86597</v>
      </c>
      <c r="F74" s="59">
        <f t="shared" si="6"/>
        <v>50558</v>
      </c>
      <c r="G74" s="59">
        <f t="shared" si="6"/>
        <v>8749</v>
      </c>
      <c r="H74" s="59">
        <f t="shared" si="6"/>
        <v>306121</v>
      </c>
      <c r="I74" s="59">
        <f t="shared" si="6"/>
        <v>486</v>
      </c>
      <c r="J74" s="59">
        <f t="shared" si="6"/>
        <v>1378</v>
      </c>
      <c r="K74" s="59">
        <f t="shared" si="6"/>
        <v>18</v>
      </c>
      <c r="L74" s="59">
        <f t="shared" si="6"/>
        <v>5764</v>
      </c>
      <c r="M74" s="59">
        <f t="shared" si="6"/>
        <v>404</v>
      </c>
      <c r="N74" s="59">
        <f t="shared" si="6"/>
        <v>1245</v>
      </c>
      <c r="O74" s="59">
        <f t="shared" si="6"/>
        <v>241</v>
      </c>
      <c r="P74" s="59">
        <f t="shared" si="6"/>
        <v>4548</v>
      </c>
      <c r="Q74" s="59">
        <f t="shared" si="6"/>
        <v>2619</v>
      </c>
      <c r="R74" s="59">
        <f t="shared" si="6"/>
        <v>11562</v>
      </c>
      <c r="S74" s="59" t="str">
        <f t="shared" si="6"/>
        <v/>
      </c>
      <c r="T74" s="59">
        <f t="shared" si="6"/>
        <v>1</v>
      </c>
      <c r="U74" s="59">
        <f t="shared" si="6"/>
        <v>2015</v>
      </c>
      <c r="V74" s="59" t="str">
        <f t="shared" si="6"/>
        <v/>
      </c>
      <c r="W74" s="59" t="str">
        <f t="shared" si="6"/>
        <v/>
      </c>
      <c r="X74" s="59">
        <f t="shared" si="6"/>
        <v>3297</v>
      </c>
      <c r="Y74" s="59">
        <f t="shared" si="6"/>
        <v>9662</v>
      </c>
      <c r="Z74" s="59">
        <f t="shared" si="6"/>
        <v>27335</v>
      </c>
      <c r="AA74" s="59">
        <f t="shared" si="6"/>
        <v>38</v>
      </c>
      <c r="AB74" s="59">
        <f t="shared" si="6"/>
        <v>1418</v>
      </c>
      <c r="AC74" s="59">
        <f t="shared" si="6"/>
        <v>1350</v>
      </c>
      <c r="AD74" s="59" t="str">
        <f t="shared" si="6"/>
        <v/>
      </c>
      <c r="AE74" s="59" t="str">
        <f t="shared" si="6"/>
        <v/>
      </c>
      <c r="AF74" s="59" t="str">
        <f t="shared" si="6"/>
        <v/>
      </c>
      <c r="AG74" s="59">
        <f t="shared" si="6"/>
        <v>285</v>
      </c>
      <c r="AH74" s="59">
        <f t="shared" si="6"/>
        <v>10366</v>
      </c>
      <c r="AI74" s="59">
        <f t="shared" si="6"/>
        <v>1392</v>
      </c>
      <c r="AJ74" s="59">
        <f t="shared" si="6"/>
        <v>1374</v>
      </c>
      <c r="AK74" s="59">
        <f t="shared" si="6"/>
        <v>15271</v>
      </c>
      <c r="AL74" s="59" t="str">
        <f t="shared" si="6"/>
        <v/>
      </c>
      <c r="AM74" s="59" t="str">
        <f t="shared" si="6"/>
        <v/>
      </c>
      <c r="AN74" s="59" t="str">
        <f t="shared" si="6"/>
        <v/>
      </c>
      <c r="AO74" s="59" t="str">
        <f t="shared" si="6"/>
        <v/>
      </c>
      <c r="AP74" s="59" t="str">
        <f t="shared" si="6"/>
        <v/>
      </c>
      <c r="AQ74" s="59">
        <f>SUM(AQ14,AQ30,AQ46)</f>
        <v>554094</v>
      </c>
      <c r="AR74" s="70"/>
      <c r="AS74" s="59">
        <f>'Datos Vida'!AU447</f>
        <v>354240</v>
      </c>
      <c r="AT74" s="60">
        <f t="shared" si="5"/>
        <v>0.56417682926829271</v>
      </c>
    </row>
    <row r="75" spans="2:46" x14ac:dyDescent="0.2">
      <c r="B75" s="214" t="str">
        <f>'Vida Prima Directa'!B75</f>
        <v xml:space="preserve">Protección Familiar  </v>
      </c>
      <c r="C75" s="59" t="str">
        <f>IF(SUM(C19,C35,C51)=0,"",SUM(C19,C35,C51))</f>
        <v/>
      </c>
      <c r="D75" s="59" t="str">
        <f t="shared" ref="D75:AP75" si="7">IF(SUM(D19,D35,D51)=0,"",SUM(D19,D35,D51))</f>
        <v/>
      </c>
      <c r="E75" s="59" t="str">
        <f t="shared" si="7"/>
        <v/>
      </c>
      <c r="F75" s="59">
        <f t="shared" si="7"/>
        <v>100</v>
      </c>
      <c r="G75" s="59">
        <f t="shared" si="7"/>
        <v>22</v>
      </c>
      <c r="H75" s="59" t="str">
        <f t="shared" si="7"/>
        <v/>
      </c>
      <c r="I75" s="59" t="str">
        <f t="shared" si="7"/>
        <v/>
      </c>
      <c r="J75" s="59" t="str">
        <f t="shared" si="7"/>
        <v/>
      </c>
      <c r="K75" s="59" t="str">
        <f t="shared" si="7"/>
        <v/>
      </c>
      <c r="L75" s="59">
        <f t="shared" si="7"/>
        <v>258398</v>
      </c>
      <c r="M75" s="59" t="str">
        <f t="shared" si="7"/>
        <v/>
      </c>
      <c r="N75" s="59" t="str">
        <f t="shared" si="7"/>
        <v/>
      </c>
      <c r="O75" s="59" t="str">
        <f t="shared" si="7"/>
        <v/>
      </c>
      <c r="P75" s="59" t="str">
        <f t="shared" si="7"/>
        <v/>
      </c>
      <c r="Q75" s="59" t="str">
        <f t="shared" si="7"/>
        <v/>
      </c>
      <c r="R75" s="59">
        <f t="shared" si="7"/>
        <v>1948</v>
      </c>
      <c r="S75" s="59" t="str">
        <f t="shared" si="7"/>
        <v/>
      </c>
      <c r="T75" s="59" t="str">
        <f t="shared" si="7"/>
        <v/>
      </c>
      <c r="U75" s="59" t="str">
        <f t="shared" si="7"/>
        <v/>
      </c>
      <c r="V75" s="59" t="str">
        <f t="shared" si="7"/>
        <v/>
      </c>
      <c r="W75" s="59" t="str">
        <f t="shared" si="7"/>
        <v/>
      </c>
      <c r="X75" s="59">
        <f t="shared" si="7"/>
        <v>159</v>
      </c>
      <c r="Y75" s="59">
        <f t="shared" si="7"/>
        <v>3</v>
      </c>
      <c r="Z75" s="59">
        <f t="shared" si="7"/>
        <v>6</v>
      </c>
      <c r="AA75" s="59">
        <f t="shared" si="7"/>
        <v>80314</v>
      </c>
      <c r="AB75" s="59" t="str">
        <f t="shared" si="7"/>
        <v/>
      </c>
      <c r="AC75" s="59">
        <f t="shared" si="7"/>
        <v>2</v>
      </c>
      <c r="AD75" s="59">
        <f t="shared" si="7"/>
        <v>2</v>
      </c>
      <c r="AE75" s="59">
        <f t="shared" si="7"/>
        <v>84</v>
      </c>
      <c r="AF75" s="59" t="str">
        <f t="shared" si="7"/>
        <v/>
      </c>
      <c r="AG75" s="59" t="str">
        <f t="shared" si="7"/>
        <v/>
      </c>
      <c r="AH75" s="59">
        <f t="shared" si="7"/>
        <v>57568</v>
      </c>
      <c r="AI75" s="59" t="str">
        <f t="shared" si="7"/>
        <v/>
      </c>
      <c r="AJ75" s="59">
        <f t="shared" si="7"/>
        <v>263</v>
      </c>
      <c r="AK75" s="59">
        <f t="shared" si="7"/>
        <v>45</v>
      </c>
      <c r="AL75" s="59" t="str">
        <f t="shared" si="7"/>
        <v/>
      </c>
      <c r="AM75" s="59" t="str">
        <f t="shared" si="7"/>
        <v/>
      </c>
      <c r="AN75" s="59" t="str">
        <f t="shared" si="7"/>
        <v/>
      </c>
      <c r="AO75" s="59" t="str">
        <f t="shared" si="7"/>
        <v/>
      </c>
      <c r="AP75" s="59" t="str">
        <f t="shared" si="7"/>
        <v/>
      </c>
      <c r="AQ75" s="59">
        <f>SUM(AQ19,AQ35,AQ51)</f>
        <v>398914</v>
      </c>
      <c r="AR75" s="70"/>
      <c r="AS75" s="59">
        <f>'Datos Vida'!AU448</f>
        <v>400030</v>
      </c>
      <c r="AT75" s="60">
        <f t="shared" si="5"/>
        <v>-2.7897907656925236E-3</v>
      </c>
    </row>
    <row r="76" spans="2:46" x14ac:dyDescent="0.2">
      <c r="B76" s="214" t="str">
        <f>'Vida Prima Directa'!B76</f>
        <v xml:space="preserve">Incapacidad o Invalidez  </v>
      </c>
      <c r="C76" s="59" t="str">
        <f>IF(SUM(C20,C36,C52)=0,"",SUM(C20,C36,C52))</f>
        <v/>
      </c>
      <c r="D76" s="59" t="str">
        <f t="shared" ref="D76:AP76" si="8">IF(SUM(D20,D36,D52)=0,"",SUM(D20,D36,D52))</f>
        <v/>
      </c>
      <c r="E76" s="59">
        <f t="shared" si="8"/>
        <v>241160</v>
      </c>
      <c r="F76" s="59">
        <f t="shared" si="8"/>
        <v>248898</v>
      </c>
      <c r="G76" s="59">
        <f t="shared" si="8"/>
        <v>6631</v>
      </c>
      <c r="H76" s="59">
        <f t="shared" si="8"/>
        <v>169659</v>
      </c>
      <c r="I76" s="59">
        <f t="shared" si="8"/>
        <v>268</v>
      </c>
      <c r="J76" s="59">
        <f t="shared" si="8"/>
        <v>805</v>
      </c>
      <c r="K76" s="59">
        <f t="shared" si="8"/>
        <v>15</v>
      </c>
      <c r="L76" s="59">
        <f t="shared" si="8"/>
        <v>1819</v>
      </c>
      <c r="M76" s="59" t="str">
        <f t="shared" si="8"/>
        <v/>
      </c>
      <c r="N76" s="59" t="str">
        <f t="shared" si="8"/>
        <v/>
      </c>
      <c r="O76" s="59">
        <f t="shared" si="8"/>
        <v>44</v>
      </c>
      <c r="P76" s="59">
        <f t="shared" si="8"/>
        <v>2026</v>
      </c>
      <c r="Q76" s="59">
        <f t="shared" si="8"/>
        <v>7623</v>
      </c>
      <c r="R76" s="59">
        <f t="shared" si="8"/>
        <v>26983</v>
      </c>
      <c r="S76" s="59" t="str">
        <f t="shared" si="8"/>
        <v/>
      </c>
      <c r="T76" s="59">
        <f t="shared" si="8"/>
        <v>17</v>
      </c>
      <c r="U76" s="59">
        <f t="shared" si="8"/>
        <v>2076</v>
      </c>
      <c r="V76" s="59" t="str">
        <f t="shared" si="8"/>
        <v/>
      </c>
      <c r="W76" s="59" t="str">
        <f t="shared" si="8"/>
        <v/>
      </c>
      <c r="X76" s="59" t="str">
        <f t="shared" si="8"/>
        <v/>
      </c>
      <c r="Y76" s="59" t="str">
        <f t="shared" si="8"/>
        <v/>
      </c>
      <c r="Z76" s="59">
        <f t="shared" si="8"/>
        <v>79928</v>
      </c>
      <c r="AA76" s="59" t="str">
        <f t="shared" si="8"/>
        <v/>
      </c>
      <c r="AB76" s="59">
        <f t="shared" si="8"/>
        <v>66</v>
      </c>
      <c r="AC76" s="59">
        <f t="shared" si="8"/>
        <v>6151</v>
      </c>
      <c r="AD76" s="59">
        <f t="shared" si="8"/>
        <v>5520</v>
      </c>
      <c r="AE76" s="59" t="str">
        <f t="shared" si="8"/>
        <v/>
      </c>
      <c r="AF76" s="59">
        <f t="shared" si="8"/>
        <v>11</v>
      </c>
      <c r="AG76" s="59">
        <f t="shared" si="8"/>
        <v>3569</v>
      </c>
      <c r="AH76" s="59">
        <f t="shared" si="8"/>
        <v>35959</v>
      </c>
      <c r="AI76" s="59">
        <f t="shared" si="8"/>
        <v>4</v>
      </c>
      <c r="AJ76" s="59">
        <f t="shared" si="8"/>
        <v>1534</v>
      </c>
      <c r="AK76" s="59">
        <f t="shared" si="8"/>
        <v>64417</v>
      </c>
      <c r="AL76" s="59" t="str">
        <f t="shared" si="8"/>
        <v/>
      </c>
      <c r="AM76" s="59" t="str">
        <f t="shared" si="8"/>
        <v/>
      </c>
      <c r="AN76" s="59" t="str">
        <f t="shared" si="8"/>
        <v/>
      </c>
      <c r="AO76" s="59" t="str">
        <f t="shared" si="8"/>
        <v/>
      </c>
      <c r="AP76" s="59" t="str">
        <f t="shared" si="8"/>
        <v/>
      </c>
      <c r="AQ76" s="59">
        <f>SUM(AQ20,AQ36,AQ52)</f>
        <v>905183</v>
      </c>
      <c r="AR76" s="70"/>
      <c r="AS76" s="59">
        <f>'Datos Vida'!AU449</f>
        <v>744530</v>
      </c>
      <c r="AT76" s="60">
        <f t="shared" si="5"/>
        <v>0.21577773897626695</v>
      </c>
    </row>
    <row r="77" spans="2:46" x14ac:dyDescent="0.2">
      <c r="B77" s="214" t="str">
        <f>'Vida Prima Directa'!B77</f>
        <v xml:space="preserve">Asistencia </v>
      </c>
      <c r="C77" s="59" t="str">
        <f>IF(SUM(C23,C39,C55)=0,"",SUM(C23,C39,C55))</f>
        <v/>
      </c>
      <c r="D77" s="59" t="str">
        <f t="shared" ref="D77:AP77" si="9">IF(SUM(D23,D39,D55)=0,"",SUM(D23,D39,D55))</f>
        <v/>
      </c>
      <c r="E77" s="59">
        <f t="shared" si="9"/>
        <v>292141</v>
      </c>
      <c r="F77" s="59">
        <f t="shared" si="9"/>
        <v>20620</v>
      </c>
      <c r="G77" s="59">
        <f t="shared" si="9"/>
        <v>468</v>
      </c>
      <c r="H77" s="59" t="str">
        <f t="shared" si="9"/>
        <v/>
      </c>
      <c r="I77" s="59" t="str">
        <f t="shared" si="9"/>
        <v/>
      </c>
      <c r="J77" s="59" t="str">
        <f t="shared" si="9"/>
        <v/>
      </c>
      <c r="K77" s="59" t="str">
        <f t="shared" si="9"/>
        <v/>
      </c>
      <c r="L77" s="59" t="str">
        <f t="shared" si="9"/>
        <v/>
      </c>
      <c r="M77" s="59" t="str">
        <f t="shared" si="9"/>
        <v/>
      </c>
      <c r="N77" s="59" t="str">
        <f t="shared" si="9"/>
        <v/>
      </c>
      <c r="O77" s="59" t="str">
        <f t="shared" si="9"/>
        <v/>
      </c>
      <c r="P77" s="59">
        <f t="shared" si="9"/>
        <v>257</v>
      </c>
      <c r="Q77" s="59">
        <f t="shared" si="9"/>
        <v>537</v>
      </c>
      <c r="R77" s="59">
        <f t="shared" si="9"/>
        <v>12</v>
      </c>
      <c r="S77" s="59" t="str">
        <f t="shared" si="9"/>
        <v/>
      </c>
      <c r="T77" s="59" t="str">
        <f t="shared" si="9"/>
        <v/>
      </c>
      <c r="U77" s="59" t="str">
        <f t="shared" si="9"/>
        <v/>
      </c>
      <c r="V77" s="59" t="str">
        <f t="shared" si="9"/>
        <v/>
      </c>
      <c r="W77" s="59" t="str">
        <f t="shared" si="9"/>
        <v/>
      </c>
      <c r="X77" s="59" t="str">
        <f t="shared" si="9"/>
        <v/>
      </c>
      <c r="Y77" s="59" t="str">
        <f t="shared" si="9"/>
        <v/>
      </c>
      <c r="Z77" s="59">
        <f t="shared" si="9"/>
        <v>4</v>
      </c>
      <c r="AA77" s="59" t="str">
        <f t="shared" si="9"/>
        <v/>
      </c>
      <c r="AB77" s="59" t="str">
        <f t="shared" si="9"/>
        <v/>
      </c>
      <c r="AC77" s="59" t="str">
        <f t="shared" si="9"/>
        <v/>
      </c>
      <c r="AD77" s="59" t="str">
        <f t="shared" si="9"/>
        <v/>
      </c>
      <c r="AE77" s="59" t="str">
        <f t="shared" si="9"/>
        <v/>
      </c>
      <c r="AF77" s="59" t="str">
        <f t="shared" si="9"/>
        <v/>
      </c>
      <c r="AG77" s="59" t="str">
        <f t="shared" si="9"/>
        <v/>
      </c>
      <c r="AH77" s="59">
        <f t="shared" si="9"/>
        <v>11</v>
      </c>
      <c r="AI77" s="59" t="str">
        <f t="shared" si="9"/>
        <v/>
      </c>
      <c r="AJ77" s="59">
        <f t="shared" si="9"/>
        <v>88</v>
      </c>
      <c r="AK77" s="59">
        <f t="shared" si="9"/>
        <v>5877</v>
      </c>
      <c r="AL77" s="59" t="str">
        <f t="shared" si="9"/>
        <v/>
      </c>
      <c r="AM77" s="59" t="str">
        <f t="shared" si="9"/>
        <v/>
      </c>
      <c r="AN77" s="59" t="str">
        <f t="shared" si="9"/>
        <v/>
      </c>
      <c r="AO77" s="59" t="str">
        <f t="shared" si="9"/>
        <v/>
      </c>
      <c r="AP77" s="59" t="str">
        <f t="shared" si="9"/>
        <v/>
      </c>
      <c r="AQ77" s="59">
        <f>SUM(AQ23,AQ39,AQ55)</f>
        <v>320015</v>
      </c>
      <c r="AR77" s="70"/>
      <c r="AS77" s="59">
        <f>'Datos Vida'!AU450</f>
        <v>266012</v>
      </c>
      <c r="AT77" s="60">
        <f t="shared" si="5"/>
        <v>0.20300963866291744</v>
      </c>
    </row>
    <row r="78" spans="2:46" x14ac:dyDescent="0.2">
      <c r="B78" s="69" t="str">
        <f>'Vida Prima Directa'!B78</f>
        <v xml:space="preserve">B. Salud  </v>
      </c>
      <c r="C78" s="59" t="str">
        <f>IF(SUM(C21,C37,C53)=0,"",SUM(C21,C37,C53))</f>
        <v/>
      </c>
      <c r="D78" s="59">
        <f t="shared" ref="D78:AP78" si="10">IF(SUM(D21,D37,D53)=0,"",SUM(D21,D37,D53))</f>
        <v>15942</v>
      </c>
      <c r="E78" s="59">
        <f t="shared" si="10"/>
        <v>197074</v>
      </c>
      <c r="F78" s="59">
        <f t="shared" si="10"/>
        <v>60149</v>
      </c>
      <c r="G78" s="59">
        <f t="shared" si="10"/>
        <v>7129</v>
      </c>
      <c r="H78" s="59">
        <f t="shared" si="10"/>
        <v>252438</v>
      </c>
      <c r="I78" s="59">
        <f t="shared" si="10"/>
        <v>2251</v>
      </c>
      <c r="J78" s="59">
        <f t="shared" si="10"/>
        <v>2604</v>
      </c>
      <c r="K78" s="59" t="str">
        <f t="shared" si="10"/>
        <v/>
      </c>
      <c r="L78" s="59">
        <f t="shared" si="10"/>
        <v>4640</v>
      </c>
      <c r="M78" s="59">
        <f t="shared" si="10"/>
        <v>3</v>
      </c>
      <c r="N78" s="59">
        <f t="shared" si="10"/>
        <v>71989</v>
      </c>
      <c r="O78" s="59" t="str">
        <f t="shared" si="10"/>
        <v/>
      </c>
      <c r="P78" s="59">
        <f t="shared" si="10"/>
        <v>8271</v>
      </c>
      <c r="Q78" s="59">
        <f t="shared" si="10"/>
        <v>10547</v>
      </c>
      <c r="R78" s="59">
        <f t="shared" si="10"/>
        <v>41013</v>
      </c>
      <c r="S78" s="59" t="str">
        <f t="shared" si="10"/>
        <v/>
      </c>
      <c r="T78" s="59">
        <f t="shared" si="10"/>
        <v>3</v>
      </c>
      <c r="U78" s="59">
        <f t="shared" si="10"/>
        <v>3000</v>
      </c>
      <c r="V78" s="59" t="str">
        <f t="shared" si="10"/>
        <v/>
      </c>
      <c r="W78" s="59" t="str">
        <f t="shared" si="10"/>
        <v/>
      </c>
      <c r="X78" s="59">
        <f t="shared" si="10"/>
        <v>3295</v>
      </c>
      <c r="Y78" s="59">
        <f t="shared" si="10"/>
        <v>8</v>
      </c>
      <c r="Z78" s="59">
        <f t="shared" si="10"/>
        <v>222132</v>
      </c>
      <c r="AA78" s="59">
        <f t="shared" si="10"/>
        <v>5927</v>
      </c>
      <c r="AB78" s="59">
        <f t="shared" si="10"/>
        <v>134</v>
      </c>
      <c r="AC78" s="59">
        <f t="shared" si="10"/>
        <v>314</v>
      </c>
      <c r="AD78" s="59" t="str">
        <f t="shared" si="10"/>
        <v/>
      </c>
      <c r="AE78" s="59">
        <f t="shared" si="10"/>
        <v>202</v>
      </c>
      <c r="AF78" s="59" t="str">
        <f t="shared" si="10"/>
        <v/>
      </c>
      <c r="AG78" s="59">
        <f t="shared" si="10"/>
        <v>757</v>
      </c>
      <c r="AH78" s="59">
        <f t="shared" si="10"/>
        <v>68076</v>
      </c>
      <c r="AI78" s="59">
        <f t="shared" si="10"/>
        <v>14813</v>
      </c>
      <c r="AJ78" s="59">
        <f t="shared" si="10"/>
        <v>2572</v>
      </c>
      <c r="AK78" s="59">
        <f t="shared" si="10"/>
        <v>119283</v>
      </c>
      <c r="AL78" s="59" t="str">
        <f t="shared" si="10"/>
        <v/>
      </c>
      <c r="AM78" s="59" t="str">
        <f t="shared" si="10"/>
        <v/>
      </c>
      <c r="AN78" s="59" t="str">
        <f t="shared" si="10"/>
        <v/>
      </c>
      <c r="AO78" s="59" t="str">
        <f t="shared" si="10"/>
        <v/>
      </c>
      <c r="AP78" s="59" t="str">
        <f t="shared" si="10"/>
        <v/>
      </c>
      <c r="AQ78" s="59">
        <f>SUM(AQ21,AQ37,AQ53)</f>
        <v>1114566</v>
      </c>
      <c r="AR78" s="70"/>
      <c r="AS78" s="59">
        <f>'Datos Vida'!AU451</f>
        <v>1110922</v>
      </c>
      <c r="AT78" s="60">
        <f t="shared" si="5"/>
        <v>3.2801582829398157E-3</v>
      </c>
    </row>
    <row r="79" spans="2:46" x14ac:dyDescent="0.2">
      <c r="B79" s="69" t="str">
        <f>'Vida Prima Directa'!B79</f>
        <v xml:space="preserve">C. Accidentes Personales  </v>
      </c>
      <c r="C79" s="59" t="str">
        <f>IF(SUM(C22,C38,C54)=0,"",SUM(C22,C38,C54))</f>
        <v/>
      </c>
      <c r="D79" s="59" t="str">
        <f t="shared" ref="D79:AP79" si="11">IF(SUM(D22,D38,D54)=0,"",SUM(D22,D38,D54))</f>
        <v/>
      </c>
      <c r="E79" s="59">
        <f t="shared" si="11"/>
        <v>268708</v>
      </c>
      <c r="F79" s="59">
        <f t="shared" si="11"/>
        <v>82382</v>
      </c>
      <c r="G79" s="59">
        <f t="shared" si="11"/>
        <v>51522</v>
      </c>
      <c r="H79" s="59">
        <f t="shared" si="11"/>
        <v>309179</v>
      </c>
      <c r="I79" s="59">
        <f t="shared" si="11"/>
        <v>3</v>
      </c>
      <c r="J79" s="59">
        <f t="shared" si="11"/>
        <v>1143</v>
      </c>
      <c r="K79" s="59">
        <f t="shared" si="11"/>
        <v>14</v>
      </c>
      <c r="L79" s="59">
        <f t="shared" si="11"/>
        <v>3778</v>
      </c>
      <c r="M79" s="59">
        <f t="shared" si="11"/>
        <v>12</v>
      </c>
      <c r="N79" s="59">
        <f t="shared" si="11"/>
        <v>6538</v>
      </c>
      <c r="O79" s="59">
        <f t="shared" si="11"/>
        <v>103</v>
      </c>
      <c r="P79" s="59">
        <f t="shared" si="11"/>
        <v>3065</v>
      </c>
      <c r="Q79" s="59">
        <f t="shared" si="11"/>
        <v>11795</v>
      </c>
      <c r="R79" s="59">
        <f t="shared" si="11"/>
        <v>133674</v>
      </c>
      <c r="S79" s="59" t="str">
        <f t="shared" si="11"/>
        <v/>
      </c>
      <c r="T79" s="59">
        <f t="shared" si="11"/>
        <v>18</v>
      </c>
      <c r="U79" s="59">
        <f t="shared" si="11"/>
        <v>2432</v>
      </c>
      <c r="V79" s="59">
        <f t="shared" si="11"/>
        <v>1</v>
      </c>
      <c r="W79" s="59" t="str">
        <f t="shared" si="11"/>
        <v/>
      </c>
      <c r="X79" s="59">
        <f t="shared" si="11"/>
        <v>2</v>
      </c>
      <c r="Y79" s="59">
        <f t="shared" si="11"/>
        <v>24666</v>
      </c>
      <c r="Z79" s="59">
        <f t="shared" si="11"/>
        <v>291285</v>
      </c>
      <c r="AA79" s="59">
        <f t="shared" si="11"/>
        <v>86884</v>
      </c>
      <c r="AB79" s="59">
        <f t="shared" si="11"/>
        <v>16</v>
      </c>
      <c r="AC79" s="59">
        <f t="shared" si="11"/>
        <v>4085</v>
      </c>
      <c r="AD79" s="59">
        <f t="shared" si="11"/>
        <v>3225</v>
      </c>
      <c r="AE79" s="59" t="str">
        <f t="shared" si="11"/>
        <v/>
      </c>
      <c r="AF79" s="59" t="str">
        <f t="shared" si="11"/>
        <v/>
      </c>
      <c r="AG79" s="59">
        <f t="shared" si="11"/>
        <v>8115.0000000000009</v>
      </c>
      <c r="AH79" s="59">
        <f t="shared" si="11"/>
        <v>51515</v>
      </c>
      <c r="AI79" s="59">
        <f t="shared" si="11"/>
        <v>272</v>
      </c>
      <c r="AJ79" s="59">
        <f t="shared" si="11"/>
        <v>2584</v>
      </c>
      <c r="AK79" s="59">
        <f t="shared" si="11"/>
        <v>100915</v>
      </c>
      <c r="AL79" s="59" t="str">
        <f t="shared" si="11"/>
        <v/>
      </c>
      <c r="AM79" s="59" t="str">
        <f t="shared" si="11"/>
        <v/>
      </c>
      <c r="AN79" s="59" t="str">
        <f t="shared" si="11"/>
        <v/>
      </c>
      <c r="AO79" s="59" t="str">
        <f t="shared" si="11"/>
        <v/>
      </c>
      <c r="AP79" s="59" t="str">
        <f t="shared" si="11"/>
        <v/>
      </c>
      <c r="AQ79" s="59">
        <f>SUM(AQ22,AQ38,AQ54)</f>
        <v>1447931</v>
      </c>
      <c r="AR79" s="70"/>
      <c r="AS79" s="59">
        <f>'Datos Vida'!AU452</f>
        <v>1345544</v>
      </c>
      <c r="AT79" s="60">
        <f t="shared" si="5"/>
        <v>7.6093386764015225E-2</v>
      </c>
    </row>
    <row r="80" spans="2:46" x14ac:dyDescent="0.2">
      <c r="B80" s="69" t="str">
        <f>'Vida Prima Directa'!B80</f>
        <v>D. Desgravamen</v>
      </c>
      <c r="C80" s="59" t="str">
        <f>IF(SUM(C24:C25,C40:C41,C56:C57)=0,"",SUM(C24:C25,C40:C41,C56:C57))</f>
        <v/>
      </c>
      <c r="D80" s="59" t="str">
        <f t="shared" ref="D80:AP80" si="12">IF(SUM(D24:D25,D40:D41,D56:D57)=0,"",SUM(D24:D25,D40:D41,D56:D57))</f>
        <v/>
      </c>
      <c r="E80" s="59">
        <f t="shared" si="12"/>
        <v>11395</v>
      </c>
      <c r="F80" s="59">
        <f t="shared" si="12"/>
        <v>279455</v>
      </c>
      <c r="G80" s="59">
        <f t="shared" si="12"/>
        <v>158</v>
      </c>
      <c r="H80" s="59">
        <f t="shared" si="12"/>
        <v>68764</v>
      </c>
      <c r="I80" s="59" t="str">
        <f t="shared" si="12"/>
        <v/>
      </c>
      <c r="J80" s="59" t="str">
        <f t="shared" si="12"/>
        <v/>
      </c>
      <c r="K80" s="59">
        <f t="shared" si="12"/>
        <v>36</v>
      </c>
      <c r="L80" s="59">
        <f t="shared" si="12"/>
        <v>10</v>
      </c>
      <c r="M80" s="59">
        <f t="shared" si="12"/>
        <v>5</v>
      </c>
      <c r="N80" s="59" t="str">
        <f t="shared" si="12"/>
        <v/>
      </c>
      <c r="O80" s="59" t="str">
        <f t="shared" si="12"/>
        <v/>
      </c>
      <c r="P80" s="59">
        <f t="shared" si="12"/>
        <v>6</v>
      </c>
      <c r="Q80" s="59">
        <f t="shared" si="12"/>
        <v>59467</v>
      </c>
      <c r="R80" s="59">
        <f t="shared" si="12"/>
        <v>617</v>
      </c>
      <c r="S80" s="59" t="str">
        <f t="shared" si="12"/>
        <v/>
      </c>
      <c r="T80" s="59">
        <f t="shared" si="12"/>
        <v>1</v>
      </c>
      <c r="U80" s="59">
        <f t="shared" si="12"/>
        <v>201</v>
      </c>
      <c r="V80" s="59">
        <f t="shared" si="12"/>
        <v>1</v>
      </c>
      <c r="W80" s="59" t="str">
        <f t="shared" si="12"/>
        <v/>
      </c>
      <c r="X80" s="59">
        <f t="shared" si="12"/>
        <v>13</v>
      </c>
      <c r="Y80" s="59">
        <f t="shared" si="12"/>
        <v>65023.999999999993</v>
      </c>
      <c r="Z80" s="59">
        <f t="shared" si="12"/>
        <v>57</v>
      </c>
      <c r="AA80" s="59">
        <f t="shared" si="12"/>
        <v>1</v>
      </c>
      <c r="AB80" s="59">
        <f t="shared" si="12"/>
        <v>30</v>
      </c>
      <c r="AC80" s="59">
        <f t="shared" si="12"/>
        <v>3296</v>
      </c>
      <c r="AD80" s="59" t="str">
        <f t="shared" si="12"/>
        <v/>
      </c>
      <c r="AE80" s="59">
        <f t="shared" si="12"/>
        <v>227</v>
      </c>
      <c r="AF80" s="59">
        <f t="shared" si="12"/>
        <v>19</v>
      </c>
      <c r="AG80" s="59">
        <f t="shared" si="12"/>
        <v>9647</v>
      </c>
      <c r="AH80" s="59">
        <f t="shared" si="12"/>
        <v>45</v>
      </c>
      <c r="AI80" s="59">
        <f t="shared" si="12"/>
        <v>9</v>
      </c>
      <c r="AJ80" s="59">
        <f t="shared" si="12"/>
        <v>31</v>
      </c>
      <c r="AK80" s="59">
        <f t="shared" si="12"/>
        <v>58207</v>
      </c>
      <c r="AL80" s="59" t="str">
        <f t="shared" si="12"/>
        <v/>
      </c>
      <c r="AM80" s="59" t="str">
        <f t="shared" si="12"/>
        <v/>
      </c>
      <c r="AN80" s="59" t="str">
        <f t="shared" si="12"/>
        <v/>
      </c>
      <c r="AO80" s="59" t="str">
        <f t="shared" si="12"/>
        <v/>
      </c>
      <c r="AP80" s="59" t="str">
        <f t="shared" si="12"/>
        <v/>
      </c>
      <c r="AQ80" s="59">
        <f>SUM(AQ24:AQ25,AQ40:AQ41,AQ56:AQ57)</f>
        <v>556722</v>
      </c>
      <c r="AR80" s="70"/>
      <c r="AS80" s="59">
        <f>'Datos Vida'!AU453</f>
        <v>534831</v>
      </c>
      <c r="AT80" s="60">
        <f t="shared" si="5"/>
        <v>4.093068651592735E-2</v>
      </c>
    </row>
    <row r="81" spans="2:46" x14ac:dyDescent="0.2">
      <c r="B81" s="69" t="str">
        <f>'Vida Prima Directa'!B81</f>
        <v xml:space="preserve">E. Seguros con Cuenta Única de Inversión (CUI)  </v>
      </c>
      <c r="C81" s="59" t="str">
        <f>IF(SUM(C15,C31,C47)=0,"",SUM(C15,C31,C47))</f>
        <v/>
      </c>
      <c r="D81" s="59" t="str">
        <f t="shared" ref="D81:AP81" si="13">IF(SUM(D15,D31,D47)=0,"",SUM(D15,D31,D47))</f>
        <v/>
      </c>
      <c r="E81" s="59">
        <f t="shared" si="13"/>
        <v>103</v>
      </c>
      <c r="F81" s="59">
        <f t="shared" si="13"/>
        <v>5631</v>
      </c>
      <c r="G81" s="59">
        <f t="shared" si="13"/>
        <v>11216</v>
      </c>
      <c r="H81" s="59" t="str">
        <f t="shared" si="13"/>
        <v/>
      </c>
      <c r="I81" s="59" t="str">
        <f t="shared" si="13"/>
        <v/>
      </c>
      <c r="J81" s="59" t="str">
        <f t="shared" si="13"/>
        <v/>
      </c>
      <c r="K81" s="59" t="str">
        <f t="shared" si="13"/>
        <v/>
      </c>
      <c r="L81" s="59">
        <f t="shared" si="13"/>
        <v>44552</v>
      </c>
      <c r="M81" s="59" t="str">
        <f t="shared" si="13"/>
        <v/>
      </c>
      <c r="N81" s="59" t="str">
        <f t="shared" si="13"/>
        <v/>
      </c>
      <c r="O81" s="59" t="str">
        <f t="shared" si="13"/>
        <v/>
      </c>
      <c r="P81" s="59" t="str">
        <f t="shared" si="13"/>
        <v/>
      </c>
      <c r="Q81" s="59">
        <f t="shared" si="13"/>
        <v>10070</v>
      </c>
      <c r="R81" s="59">
        <f t="shared" si="13"/>
        <v>152115</v>
      </c>
      <c r="S81" s="59" t="str">
        <f t="shared" si="13"/>
        <v/>
      </c>
      <c r="T81" s="59">
        <f t="shared" si="13"/>
        <v>26</v>
      </c>
      <c r="U81" s="59" t="str">
        <f t="shared" si="13"/>
        <v/>
      </c>
      <c r="V81" s="59" t="str">
        <f t="shared" si="13"/>
        <v/>
      </c>
      <c r="W81" s="59" t="str">
        <f t="shared" si="13"/>
        <v/>
      </c>
      <c r="X81" s="59" t="str">
        <f t="shared" si="13"/>
        <v/>
      </c>
      <c r="Y81" s="59">
        <f t="shared" si="13"/>
        <v>35</v>
      </c>
      <c r="Z81" s="59">
        <f t="shared" si="13"/>
        <v>144892</v>
      </c>
      <c r="AA81" s="59">
        <f t="shared" si="13"/>
        <v>21282</v>
      </c>
      <c r="AB81" s="59">
        <f t="shared" si="13"/>
        <v>2106</v>
      </c>
      <c r="AC81" s="59">
        <f t="shared" si="13"/>
        <v>10270</v>
      </c>
      <c r="AD81" s="59">
        <f t="shared" si="13"/>
        <v>5855</v>
      </c>
      <c r="AE81" s="59">
        <f t="shared" si="13"/>
        <v>26</v>
      </c>
      <c r="AF81" s="59" t="str">
        <f t="shared" si="13"/>
        <v/>
      </c>
      <c r="AG81" s="59" t="str">
        <f t="shared" si="13"/>
        <v/>
      </c>
      <c r="AH81" s="59">
        <f t="shared" si="13"/>
        <v>33691</v>
      </c>
      <c r="AI81" s="59">
        <f t="shared" si="13"/>
        <v>17790</v>
      </c>
      <c r="AJ81" s="59" t="str">
        <f t="shared" si="13"/>
        <v/>
      </c>
      <c r="AK81" s="59" t="str">
        <f t="shared" si="13"/>
        <v/>
      </c>
      <c r="AL81" s="59" t="str">
        <f t="shared" si="13"/>
        <v/>
      </c>
      <c r="AM81" s="59" t="str">
        <f t="shared" si="13"/>
        <v/>
      </c>
      <c r="AN81" s="59" t="str">
        <f t="shared" si="13"/>
        <v/>
      </c>
      <c r="AO81" s="59" t="str">
        <f t="shared" si="13"/>
        <v/>
      </c>
      <c r="AP81" s="59" t="str">
        <f t="shared" si="13"/>
        <v/>
      </c>
      <c r="AQ81" s="59">
        <f>SUM(AQ15,AQ31,AQ47)</f>
        <v>459660</v>
      </c>
      <c r="AR81" s="70"/>
      <c r="AS81" s="59">
        <f>'Datos Vida'!AU454</f>
        <v>487961</v>
      </c>
      <c r="AT81" s="60">
        <f t="shared" si="5"/>
        <v>-5.7998487584048686E-2</v>
      </c>
    </row>
    <row r="82" spans="2:46" x14ac:dyDescent="0.2">
      <c r="B82" s="69" t="str">
        <f>'Vida Prima Directa'!B82</f>
        <v xml:space="preserve">F. Mixto o Dotal  </v>
      </c>
      <c r="C82" s="59" t="str">
        <f>IF(SUM(C16,C32,C48)=0,"",SUM(C16,C32,C48))</f>
        <v/>
      </c>
      <c r="D82" s="59" t="str">
        <f t="shared" ref="D82:AP82" si="14">IF(SUM(D16,D32,D48)=0,"",SUM(D16,D32,D48))</f>
        <v/>
      </c>
      <c r="E82" s="59" t="str">
        <f t="shared" si="14"/>
        <v/>
      </c>
      <c r="F82" s="59" t="str">
        <f t="shared" si="14"/>
        <v/>
      </c>
      <c r="G82" s="59">
        <f t="shared" si="14"/>
        <v>532</v>
      </c>
      <c r="H82" s="59" t="str">
        <f t="shared" si="14"/>
        <v/>
      </c>
      <c r="I82" s="59" t="str">
        <f t="shared" si="14"/>
        <v/>
      </c>
      <c r="J82" s="59" t="str">
        <f t="shared" si="14"/>
        <v/>
      </c>
      <c r="K82" s="59" t="str">
        <f t="shared" si="14"/>
        <v/>
      </c>
      <c r="L82" s="59">
        <f t="shared" si="14"/>
        <v>1985</v>
      </c>
      <c r="M82" s="59" t="str">
        <f t="shared" si="14"/>
        <v/>
      </c>
      <c r="N82" s="59" t="str">
        <f t="shared" si="14"/>
        <v/>
      </c>
      <c r="O82" s="59" t="str">
        <f t="shared" si="14"/>
        <v/>
      </c>
      <c r="P82" s="59" t="str">
        <f t="shared" si="14"/>
        <v/>
      </c>
      <c r="Q82" s="59">
        <f t="shared" si="14"/>
        <v>143</v>
      </c>
      <c r="R82" s="59">
        <f t="shared" si="14"/>
        <v>522</v>
      </c>
      <c r="S82" s="59" t="str">
        <f t="shared" si="14"/>
        <v/>
      </c>
      <c r="T82" s="59" t="str">
        <f t="shared" si="14"/>
        <v/>
      </c>
      <c r="U82" s="59" t="str">
        <f t="shared" si="14"/>
        <v/>
      </c>
      <c r="V82" s="59" t="str">
        <f t="shared" si="14"/>
        <v/>
      </c>
      <c r="W82" s="59" t="str">
        <f t="shared" si="14"/>
        <v/>
      </c>
      <c r="X82" s="59">
        <f t="shared" si="14"/>
        <v>34469</v>
      </c>
      <c r="Y82" s="59" t="str">
        <f t="shared" si="14"/>
        <v/>
      </c>
      <c r="Z82" s="59">
        <f t="shared" si="14"/>
        <v>531</v>
      </c>
      <c r="AA82" s="59">
        <f t="shared" si="14"/>
        <v>47985</v>
      </c>
      <c r="AB82" s="59">
        <f t="shared" si="14"/>
        <v>68</v>
      </c>
      <c r="AC82" s="59">
        <f t="shared" si="14"/>
        <v>2</v>
      </c>
      <c r="AD82" s="59" t="str">
        <f t="shared" si="14"/>
        <v/>
      </c>
      <c r="AE82" s="59">
        <f t="shared" si="14"/>
        <v>1</v>
      </c>
      <c r="AF82" s="59" t="str">
        <f t="shared" si="14"/>
        <v/>
      </c>
      <c r="AG82" s="59" t="str">
        <f t="shared" si="14"/>
        <v/>
      </c>
      <c r="AH82" s="59">
        <f t="shared" si="14"/>
        <v>21845</v>
      </c>
      <c r="AI82" s="59">
        <f t="shared" si="14"/>
        <v>3916</v>
      </c>
      <c r="AJ82" s="59" t="str">
        <f t="shared" si="14"/>
        <v/>
      </c>
      <c r="AK82" s="59" t="str">
        <f t="shared" si="14"/>
        <v/>
      </c>
      <c r="AL82" s="59" t="str">
        <f t="shared" si="14"/>
        <v/>
      </c>
      <c r="AM82" s="59" t="str">
        <f t="shared" si="14"/>
        <v/>
      </c>
      <c r="AN82" s="59" t="str">
        <f t="shared" si="14"/>
        <v/>
      </c>
      <c r="AO82" s="59" t="str">
        <f t="shared" si="14"/>
        <v/>
      </c>
      <c r="AP82" s="59" t="str">
        <f t="shared" si="14"/>
        <v/>
      </c>
      <c r="AQ82" s="59">
        <f>SUM(AQ16,AQ32,AQ48)</f>
        <v>111999</v>
      </c>
      <c r="AR82" s="70"/>
      <c r="AS82" s="59">
        <f>'Datos Vida'!AU455</f>
        <v>120373</v>
      </c>
      <c r="AT82" s="60">
        <f t="shared" si="5"/>
        <v>-6.9567095611142049E-2</v>
      </c>
    </row>
    <row r="83" spans="2:46" x14ac:dyDescent="0.2">
      <c r="B83" s="69" t="str">
        <f>'Vida Prima Directa'!B83</f>
        <v xml:space="preserve">G. Rentas Privadas y Otras Rentas  </v>
      </c>
      <c r="C83" s="59" t="str">
        <f>IF(SUM(C17,C33,C49)=0,"",SUM(C17,C33,C49))</f>
        <v/>
      </c>
      <c r="D83" s="59" t="str">
        <f t="shared" ref="D83:AP83" si="15">IF(SUM(D17,D33,D49)=0,"",SUM(D17,D33,D49))</f>
        <v/>
      </c>
      <c r="E83" s="59" t="str">
        <f t="shared" si="15"/>
        <v/>
      </c>
      <c r="F83" s="59" t="str">
        <f t="shared" si="15"/>
        <v/>
      </c>
      <c r="G83" s="59">
        <f t="shared" si="15"/>
        <v>629</v>
      </c>
      <c r="H83" s="59" t="str">
        <f t="shared" si="15"/>
        <v/>
      </c>
      <c r="I83" s="59" t="str">
        <f t="shared" si="15"/>
        <v/>
      </c>
      <c r="J83" s="59" t="str">
        <f t="shared" si="15"/>
        <v/>
      </c>
      <c r="K83" s="59" t="str">
        <f t="shared" si="15"/>
        <v/>
      </c>
      <c r="L83" s="59">
        <f t="shared" si="15"/>
        <v>32</v>
      </c>
      <c r="M83" s="59" t="str">
        <f t="shared" si="15"/>
        <v/>
      </c>
      <c r="N83" s="59" t="str">
        <f t="shared" si="15"/>
        <v/>
      </c>
      <c r="O83" s="59" t="str">
        <f t="shared" si="15"/>
        <v/>
      </c>
      <c r="P83" s="59" t="str">
        <f t="shared" si="15"/>
        <v/>
      </c>
      <c r="Q83" s="59">
        <f t="shared" si="15"/>
        <v>474</v>
      </c>
      <c r="R83" s="59">
        <f t="shared" si="15"/>
        <v>4</v>
      </c>
      <c r="S83" s="59" t="str">
        <f t="shared" si="15"/>
        <v/>
      </c>
      <c r="T83" s="59">
        <f t="shared" si="15"/>
        <v>288</v>
      </c>
      <c r="U83" s="59" t="str">
        <f t="shared" si="15"/>
        <v/>
      </c>
      <c r="V83" s="59" t="str">
        <f t="shared" si="15"/>
        <v/>
      </c>
      <c r="W83" s="59" t="str">
        <f t="shared" si="15"/>
        <v/>
      </c>
      <c r="X83" s="59" t="str">
        <f t="shared" si="15"/>
        <v/>
      </c>
      <c r="Y83" s="59" t="str">
        <f t="shared" si="15"/>
        <v/>
      </c>
      <c r="Z83" s="59">
        <f t="shared" si="15"/>
        <v>10638</v>
      </c>
      <c r="AA83" s="59">
        <f t="shared" si="15"/>
        <v>1516</v>
      </c>
      <c r="AB83" s="59">
        <f t="shared" si="15"/>
        <v>33</v>
      </c>
      <c r="AC83" s="59">
        <f t="shared" si="15"/>
        <v>45</v>
      </c>
      <c r="AD83" s="59">
        <f t="shared" si="15"/>
        <v>510</v>
      </c>
      <c r="AE83" s="59">
        <f t="shared" si="15"/>
        <v>1</v>
      </c>
      <c r="AF83" s="59" t="str">
        <f t="shared" si="15"/>
        <v/>
      </c>
      <c r="AG83" s="59" t="str">
        <f t="shared" si="15"/>
        <v/>
      </c>
      <c r="AH83" s="59">
        <f t="shared" si="15"/>
        <v>392</v>
      </c>
      <c r="AI83" s="59">
        <f t="shared" si="15"/>
        <v>2</v>
      </c>
      <c r="AJ83" s="59" t="str">
        <f t="shared" si="15"/>
        <v/>
      </c>
      <c r="AK83" s="59" t="str">
        <f t="shared" si="15"/>
        <v/>
      </c>
      <c r="AL83" s="59" t="str">
        <f t="shared" si="15"/>
        <v/>
      </c>
      <c r="AM83" s="59" t="str">
        <f t="shared" si="15"/>
        <v/>
      </c>
      <c r="AN83" s="59" t="str">
        <f t="shared" si="15"/>
        <v/>
      </c>
      <c r="AO83" s="59" t="str">
        <f t="shared" si="15"/>
        <v/>
      </c>
      <c r="AP83" s="59" t="str">
        <f t="shared" si="15"/>
        <v/>
      </c>
      <c r="AQ83" s="59">
        <f>SUM(AQ17,AQ33,AQ49)</f>
        <v>14564</v>
      </c>
      <c r="AR83" s="70"/>
      <c r="AS83" s="59">
        <f>'Datos Vida'!AU456</f>
        <v>15341</v>
      </c>
      <c r="AT83" s="60">
        <f t="shared" si="5"/>
        <v>-5.0648588749103718E-2</v>
      </c>
    </row>
    <row r="84" spans="2:46" x14ac:dyDescent="0.2">
      <c r="B84" s="69" t="str">
        <f>'Vida Prima Directa'!B84</f>
        <v>H. Seguros con Ahorro Previsional</v>
      </c>
      <c r="C84" s="59" t="str">
        <f>IF(SUM(C68:C69)=0,"",SUM(C68:C69))</f>
        <v/>
      </c>
      <c r="D84" s="59" t="str">
        <f t="shared" ref="D84:AP84" si="16">IF(SUM(D68:D69)=0,"",SUM(D68:D69))</f>
        <v/>
      </c>
      <c r="E84" s="59" t="str">
        <f t="shared" si="16"/>
        <v/>
      </c>
      <c r="F84" s="59">
        <f t="shared" si="16"/>
        <v>140</v>
      </c>
      <c r="G84" s="59">
        <f t="shared" si="16"/>
        <v>10491</v>
      </c>
      <c r="H84" s="59" t="str">
        <f t="shared" si="16"/>
        <v/>
      </c>
      <c r="I84" s="59" t="str">
        <f t="shared" si="16"/>
        <v/>
      </c>
      <c r="J84" s="59" t="str">
        <f t="shared" si="16"/>
        <v/>
      </c>
      <c r="K84" s="59" t="str">
        <f t="shared" si="16"/>
        <v/>
      </c>
      <c r="L84" s="59">
        <f t="shared" si="16"/>
        <v>5584</v>
      </c>
      <c r="M84" s="59" t="str">
        <f t="shared" si="16"/>
        <v/>
      </c>
      <c r="N84" s="59" t="str">
        <f t="shared" si="16"/>
        <v/>
      </c>
      <c r="O84" s="59" t="str">
        <f t="shared" si="16"/>
        <v/>
      </c>
      <c r="P84" s="59" t="str">
        <f t="shared" si="16"/>
        <v/>
      </c>
      <c r="Q84" s="59">
        <f t="shared" si="16"/>
        <v>17525</v>
      </c>
      <c r="R84" s="59">
        <f t="shared" si="16"/>
        <v>33995</v>
      </c>
      <c r="S84" s="59" t="str">
        <f t="shared" si="16"/>
        <v/>
      </c>
      <c r="T84" s="59">
        <f t="shared" si="16"/>
        <v>5</v>
      </c>
      <c r="U84" s="59" t="str">
        <f t="shared" si="16"/>
        <v/>
      </c>
      <c r="V84" s="59" t="str">
        <f t="shared" si="16"/>
        <v/>
      </c>
      <c r="W84" s="59" t="str">
        <f t="shared" si="16"/>
        <v/>
      </c>
      <c r="X84" s="59" t="str">
        <f t="shared" si="16"/>
        <v/>
      </c>
      <c r="Y84" s="59" t="str">
        <f t="shared" si="16"/>
        <v/>
      </c>
      <c r="Z84" s="59">
        <f t="shared" si="16"/>
        <v>35405</v>
      </c>
      <c r="AA84" s="59" t="str">
        <f t="shared" si="16"/>
        <v/>
      </c>
      <c r="AB84" s="59">
        <f t="shared" si="16"/>
        <v>3456</v>
      </c>
      <c r="AC84" s="59" t="str">
        <f t="shared" si="16"/>
        <v/>
      </c>
      <c r="AD84" s="59">
        <f t="shared" si="16"/>
        <v>3929</v>
      </c>
      <c r="AE84" s="59" t="str">
        <f t="shared" si="16"/>
        <v/>
      </c>
      <c r="AF84" s="59" t="str">
        <f t="shared" si="16"/>
        <v/>
      </c>
      <c r="AG84" s="59" t="str">
        <f t="shared" si="16"/>
        <v/>
      </c>
      <c r="AH84" s="59">
        <f t="shared" si="16"/>
        <v>30328</v>
      </c>
      <c r="AI84" s="59">
        <f t="shared" si="16"/>
        <v>5746</v>
      </c>
      <c r="AJ84" s="59" t="str">
        <f t="shared" si="16"/>
        <v/>
      </c>
      <c r="AK84" s="59" t="str">
        <f t="shared" si="16"/>
        <v/>
      </c>
      <c r="AL84" s="59" t="str">
        <f t="shared" si="16"/>
        <v/>
      </c>
      <c r="AM84" s="59" t="str">
        <f t="shared" si="16"/>
        <v/>
      </c>
      <c r="AN84" s="59" t="str">
        <f t="shared" si="16"/>
        <v/>
      </c>
      <c r="AO84" s="59" t="str">
        <f t="shared" si="16"/>
        <v/>
      </c>
      <c r="AP84" s="59" t="str">
        <f t="shared" si="16"/>
        <v/>
      </c>
      <c r="AQ84" s="59">
        <f>SUM(AQ68:AQ69)</f>
        <v>146604</v>
      </c>
      <c r="AR84" s="70"/>
      <c r="AS84" s="59">
        <f>'Datos Vida'!AU457</f>
        <v>164980</v>
      </c>
      <c r="AT84" s="60">
        <f t="shared" si="5"/>
        <v>-0.11138319796338947</v>
      </c>
    </row>
    <row r="85" spans="2:46" x14ac:dyDescent="0.2">
      <c r="B85" s="69" t="str">
        <f>'Vida Prima Directa'!B85</f>
        <v xml:space="preserve">I. Dotal puro o Capital Diferido  </v>
      </c>
      <c r="C85" s="59" t="str">
        <f>IF(SUM(C18,C34,C50)=0,"",SUM(C18,C34,C50))</f>
        <v/>
      </c>
      <c r="D85" s="59" t="str">
        <f t="shared" ref="D85:AP85" si="17">IF(SUM(D18,D34,D50)=0,"",SUM(D18,D34,D50))</f>
        <v/>
      </c>
      <c r="E85" s="59" t="str">
        <f t="shared" si="17"/>
        <v/>
      </c>
      <c r="F85" s="59" t="str">
        <f t="shared" si="17"/>
        <v/>
      </c>
      <c r="G85" s="59">
        <f t="shared" si="17"/>
        <v>1</v>
      </c>
      <c r="H85" s="59" t="str">
        <f t="shared" si="17"/>
        <v/>
      </c>
      <c r="I85" s="59" t="str">
        <f t="shared" si="17"/>
        <v/>
      </c>
      <c r="J85" s="59" t="str">
        <f t="shared" si="17"/>
        <v/>
      </c>
      <c r="K85" s="59" t="str">
        <f t="shared" si="17"/>
        <v/>
      </c>
      <c r="L85" s="59">
        <f t="shared" si="17"/>
        <v>1248</v>
      </c>
      <c r="M85" s="59" t="str">
        <f t="shared" si="17"/>
        <v/>
      </c>
      <c r="N85" s="59" t="str">
        <f t="shared" si="17"/>
        <v/>
      </c>
      <c r="O85" s="59" t="str">
        <f t="shared" si="17"/>
        <v/>
      </c>
      <c r="P85" s="59" t="str">
        <f t="shared" si="17"/>
        <v/>
      </c>
      <c r="Q85" s="59" t="str">
        <f t="shared" si="17"/>
        <v/>
      </c>
      <c r="R85" s="59" t="str">
        <f t="shared" si="17"/>
        <v/>
      </c>
      <c r="S85" s="59" t="str">
        <f t="shared" si="17"/>
        <v/>
      </c>
      <c r="T85" s="59" t="str">
        <f t="shared" si="17"/>
        <v/>
      </c>
      <c r="U85" s="59" t="str">
        <f t="shared" si="17"/>
        <v/>
      </c>
      <c r="V85" s="59" t="str">
        <f t="shared" si="17"/>
        <v/>
      </c>
      <c r="W85" s="59" t="str">
        <f t="shared" si="17"/>
        <v/>
      </c>
      <c r="X85" s="59" t="str">
        <f t="shared" si="17"/>
        <v/>
      </c>
      <c r="Y85" s="59" t="str">
        <f t="shared" si="17"/>
        <v/>
      </c>
      <c r="Z85" s="59" t="str">
        <f t="shared" si="17"/>
        <v/>
      </c>
      <c r="AA85" s="59" t="str">
        <f t="shared" si="17"/>
        <v/>
      </c>
      <c r="AB85" s="59" t="str">
        <f t="shared" si="17"/>
        <v/>
      </c>
      <c r="AC85" s="59" t="str">
        <f t="shared" si="17"/>
        <v/>
      </c>
      <c r="AD85" s="59" t="str">
        <f t="shared" si="17"/>
        <v/>
      </c>
      <c r="AE85" s="59" t="str">
        <f t="shared" si="17"/>
        <v/>
      </c>
      <c r="AF85" s="59" t="str">
        <f t="shared" si="17"/>
        <v/>
      </c>
      <c r="AG85" s="59" t="str">
        <f t="shared" si="17"/>
        <v/>
      </c>
      <c r="AH85" s="59" t="str">
        <f t="shared" si="17"/>
        <v/>
      </c>
      <c r="AI85" s="59" t="str">
        <f t="shared" si="17"/>
        <v/>
      </c>
      <c r="AJ85" s="59" t="str">
        <f t="shared" si="17"/>
        <v/>
      </c>
      <c r="AK85" s="59" t="str">
        <f t="shared" si="17"/>
        <v/>
      </c>
      <c r="AL85" s="59" t="str">
        <f t="shared" si="17"/>
        <v/>
      </c>
      <c r="AM85" s="59" t="str">
        <f t="shared" si="17"/>
        <v/>
      </c>
      <c r="AN85" s="59" t="str">
        <f t="shared" si="17"/>
        <v/>
      </c>
      <c r="AO85" s="59" t="str">
        <f t="shared" si="17"/>
        <v/>
      </c>
      <c r="AP85" s="59" t="str">
        <f t="shared" si="17"/>
        <v/>
      </c>
      <c r="AQ85" s="59">
        <f>SUM(AQ18,AQ34,AQ50)</f>
        <v>1249</v>
      </c>
      <c r="AR85" s="70"/>
      <c r="AS85" s="59">
        <f>'Datos Vida'!AU458</f>
        <v>1300</v>
      </c>
      <c r="AT85" s="60">
        <f t="shared" si="5"/>
        <v>-3.923076923076918E-2</v>
      </c>
    </row>
    <row r="86" spans="2:46" x14ac:dyDescent="0.2">
      <c r="B86" s="69" t="str">
        <f>'Vida Prima Directa'!B86</f>
        <v xml:space="preserve">J. SOAP  </v>
      </c>
      <c r="C86" s="59" t="str">
        <f>IF(SUM(C26,C42,C58)=0,"",SUM(C26,C42,C58))</f>
        <v/>
      </c>
      <c r="D86" s="59" t="str">
        <f t="shared" ref="D86:AP86" si="18">IF(SUM(D26,D42,D58)=0,"",SUM(D26,D42,D58))</f>
        <v/>
      </c>
      <c r="E86" s="59" t="str">
        <f t="shared" si="18"/>
        <v/>
      </c>
      <c r="F86" s="59" t="str">
        <f t="shared" si="18"/>
        <v/>
      </c>
      <c r="G86" s="59" t="str">
        <f t="shared" si="18"/>
        <v/>
      </c>
      <c r="H86" s="59" t="str">
        <f t="shared" si="18"/>
        <v/>
      </c>
      <c r="I86" s="59" t="str">
        <f t="shared" si="18"/>
        <v/>
      </c>
      <c r="J86" s="59" t="str">
        <f t="shared" si="18"/>
        <v/>
      </c>
      <c r="K86" s="59" t="str">
        <f t="shared" si="18"/>
        <v/>
      </c>
      <c r="L86" s="59" t="str">
        <f t="shared" si="18"/>
        <v/>
      </c>
      <c r="M86" s="59" t="str">
        <f t="shared" si="18"/>
        <v/>
      </c>
      <c r="N86" s="59" t="str">
        <f t="shared" si="18"/>
        <v/>
      </c>
      <c r="O86" s="59" t="str">
        <f t="shared" si="18"/>
        <v/>
      </c>
      <c r="P86" s="59" t="str">
        <f t="shared" si="18"/>
        <v/>
      </c>
      <c r="Q86" s="59" t="str">
        <f t="shared" si="18"/>
        <v/>
      </c>
      <c r="R86" s="59" t="str">
        <f t="shared" si="18"/>
        <v/>
      </c>
      <c r="S86" s="59" t="str">
        <f t="shared" si="18"/>
        <v/>
      </c>
      <c r="T86" s="59" t="str">
        <f t="shared" si="18"/>
        <v/>
      </c>
      <c r="U86" s="59" t="str">
        <f t="shared" si="18"/>
        <v/>
      </c>
      <c r="V86" s="59" t="str">
        <f t="shared" si="18"/>
        <v/>
      </c>
      <c r="W86" s="59" t="str">
        <f t="shared" si="18"/>
        <v/>
      </c>
      <c r="X86" s="59" t="str">
        <f t="shared" si="18"/>
        <v/>
      </c>
      <c r="Y86" s="59" t="str">
        <f t="shared" si="18"/>
        <v/>
      </c>
      <c r="Z86" s="59" t="str">
        <f t="shared" si="18"/>
        <v/>
      </c>
      <c r="AA86" s="59">
        <f t="shared" si="18"/>
        <v>442732</v>
      </c>
      <c r="AB86" s="59" t="str">
        <f t="shared" si="18"/>
        <v/>
      </c>
      <c r="AC86" s="59" t="str">
        <f t="shared" si="18"/>
        <v/>
      </c>
      <c r="AD86" s="59" t="str">
        <f t="shared" si="18"/>
        <v/>
      </c>
      <c r="AE86" s="59" t="str">
        <f t="shared" si="18"/>
        <v/>
      </c>
      <c r="AF86" s="59" t="str">
        <f t="shared" si="18"/>
        <v/>
      </c>
      <c r="AG86" s="59" t="str">
        <f t="shared" si="18"/>
        <v/>
      </c>
      <c r="AH86" s="59" t="str">
        <f t="shared" si="18"/>
        <v/>
      </c>
      <c r="AI86" s="59" t="str">
        <f t="shared" si="18"/>
        <v/>
      </c>
      <c r="AJ86" s="59" t="str">
        <f t="shared" si="18"/>
        <v/>
      </c>
      <c r="AK86" s="59" t="str">
        <f t="shared" si="18"/>
        <v/>
      </c>
      <c r="AL86" s="59" t="str">
        <f t="shared" si="18"/>
        <v/>
      </c>
      <c r="AM86" s="59" t="str">
        <f t="shared" si="18"/>
        <v/>
      </c>
      <c r="AN86" s="59" t="str">
        <f t="shared" si="18"/>
        <v/>
      </c>
      <c r="AO86" s="59" t="str">
        <f t="shared" si="18"/>
        <v/>
      </c>
      <c r="AP86" s="59" t="str">
        <f t="shared" si="18"/>
        <v/>
      </c>
      <c r="AQ86" s="59">
        <f>SUM(AQ26,AQ42,AQ58)</f>
        <v>442732</v>
      </c>
      <c r="AR86" s="70"/>
      <c r="AS86" s="59">
        <f>'Datos Vida'!AU459</f>
        <v>525043</v>
      </c>
      <c r="AT86" s="60">
        <f t="shared" si="5"/>
        <v>-0.15677001693194648</v>
      </c>
    </row>
    <row r="87" spans="2:46" x14ac:dyDescent="0.2">
      <c r="B87" s="69" t="str">
        <f>'Vida Prima Directa'!B87</f>
        <v xml:space="preserve">K. Otros  </v>
      </c>
      <c r="C87" s="59" t="str">
        <f>IF(SUM(C27,C43,C59)=0,"",SUM(C27,C43,C59))</f>
        <v/>
      </c>
      <c r="D87" s="59" t="str">
        <f t="shared" ref="D87:AP87" si="19">IF(SUM(D27,D43,D59)=0,"",SUM(D27,D43,D59))</f>
        <v/>
      </c>
      <c r="E87" s="59" t="str">
        <f t="shared" si="19"/>
        <v/>
      </c>
      <c r="F87" s="59">
        <f t="shared" si="19"/>
        <v>306</v>
      </c>
      <c r="G87" s="59" t="str">
        <f t="shared" si="19"/>
        <v/>
      </c>
      <c r="H87" s="59" t="str">
        <f t="shared" si="19"/>
        <v/>
      </c>
      <c r="I87" s="59" t="str">
        <f t="shared" si="19"/>
        <v/>
      </c>
      <c r="J87" s="59" t="str">
        <f t="shared" si="19"/>
        <v/>
      </c>
      <c r="K87" s="59" t="str">
        <f t="shared" si="19"/>
        <v/>
      </c>
      <c r="L87" s="59" t="str">
        <f t="shared" si="19"/>
        <v/>
      </c>
      <c r="M87" s="59" t="str">
        <f t="shared" si="19"/>
        <v/>
      </c>
      <c r="N87" s="59" t="str">
        <f t="shared" si="19"/>
        <v/>
      </c>
      <c r="O87" s="59" t="str">
        <f t="shared" si="19"/>
        <v/>
      </c>
      <c r="P87" s="59" t="str">
        <f t="shared" si="19"/>
        <v/>
      </c>
      <c r="Q87" s="59" t="str">
        <f t="shared" si="19"/>
        <v/>
      </c>
      <c r="R87" s="59">
        <f t="shared" si="19"/>
        <v>3030</v>
      </c>
      <c r="S87" s="59" t="str">
        <f t="shared" si="19"/>
        <v/>
      </c>
      <c r="T87" s="59" t="str">
        <f t="shared" si="19"/>
        <v/>
      </c>
      <c r="U87" s="59" t="str">
        <f t="shared" si="19"/>
        <v/>
      </c>
      <c r="V87" s="59" t="str">
        <f t="shared" si="19"/>
        <v/>
      </c>
      <c r="W87" s="59" t="str">
        <f t="shared" si="19"/>
        <v/>
      </c>
      <c r="X87" s="59" t="str">
        <f t="shared" si="19"/>
        <v/>
      </c>
      <c r="Y87" s="59" t="str">
        <f t="shared" si="19"/>
        <v/>
      </c>
      <c r="Z87" s="59">
        <f t="shared" si="19"/>
        <v>1</v>
      </c>
      <c r="AA87" s="59">
        <f t="shared" si="19"/>
        <v>4</v>
      </c>
      <c r="AB87" s="59" t="str">
        <f t="shared" si="19"/>
        <v/>
      </c>
      <c r="AC87" s="59" t="str">
        <f t="shared" si="19"/>
        <v/>
      </c>
      <c r="AD87" s="59" t="str">
        <f t="shared" si="19"/>
        <v/>
      </c>
      <c r="AE87" s="59" t="str">
        <f t="shared" si="19"/>
        <v/>
      </c>
      <c r="AF87" s="59" t="str">
        <f t="shared" si="19"/>
        <v/>
      </c>
      <c r="AG87" s="59" t="str">
        <f t="shared" si="19"/>
        <v/>
      </c>
      <c r="AH87" s="59" t="str">
        <f t="shared" si="19"/>
        <v/>
      </c>
      <c r="AI87" s="59" t="str">
        <f t="shared" si="19"/>
        <v/>
      </c>
      <c r="AJ87" s="59" t="str">
        <f t="shared" si="19"/>
        <v/>
      </c>
      <c r="AK87" s="59" t="str">
        <f t="shared" si="19"/>
        <v/>
      </c>
      <c r="AL87" s="59" t="str">
        <f t="shared" si="19"/>
        <v/>
      </c>
      <c r="AM87" s="59" t="str">
        <f t="shared" si="19"/>
        <v/>
      </c>
      <c r="AN87" s="59" t="str">
        <f t="shared" si="19"/>
        <v/>
      </c>
      <c r="AO87" s="59" t="str">
        <f t="shared" si="19"/>
        <v/>
      </c>
      <c r="AP87" s="59" t="str">
        <f t="shared" si="19"/>
        <v/>
      </c>
      <c r="AQ87" s="59">
        <f>SUM(AQ27,AQ43,AQ59)</f>
        <v>3341</v>
      </c>
      <c r="AR87" s="70"/>
      <c r="AS87" s="59">
        <f>'Datos Vida'!AU460</f>
        <v>3808</v>
      </c>
      <c r="AT87" s="60">
        <f t="shared" si="5"/>
        <v>-0.12263655462184875</v>
      </c>
    </row>
    <row r="88" spans="2:46" x14ac:dyDescent="0.2">
      <c r="B88" s="69" t="str">
        <f>'Vida Prima Directa'!B88</f>
        <v>L. Rentas Vitalicias</v>
      </c>
      <c r="C88" s="59">
        <f>SUM(C89:C91)</f>
        <v>6049</v>
      </c>
      <c r="D88" s="59">
        <f t="shared" ref="D88:AQ88" si="20">SUM(D89:D91)</f>
        <v>0</v>
      </c>
      <c r="E88" s="59">
        <f t="shared" si="20"/>
        <v>0</v>
      </c>
      <c r="F88" s="59">
        <f t="shared" si="20"/>
        <v>1377</v>
      </c>
      <c r="G88" s="59">
        <f t="shared" si="20"/>
        <v>81766</v>
      </c>
      <c r="H88" s="59">
        <f t="shared" si="20"/>
        <v>960</v>
      </c>
      <c r="I88" s="59">
        <f t="shared" si="20"/>
        <v>0</v>
      </c>
      <c r="J88" s="59">
        <f t="shared" si="20"/>
        <v>0</v>
      </c>
      <c r="K88" s="59">
        <f t="shared" si="20"/>
        <v>0</v>
      </c>
      <c r="L88" s="59">
        <f t="shared" si="20"/>
        <v>38222</v>
      </c>
      <c r="M88" s="59">
        <f t="shared" si="20"/>
        <v>0</v>
      </c>
      <c r="N88" s="59">
        <f t="shared" si="20"/>
        <v>0</v>
      </c>
      <c r="O88" s="59">
        <f t="shared" si="20"/>
        <v>11283</v>
      </c>
      <c r="P88" s="59">
        <f t="shared" si="20"/>
        <v>0</v>
      </c>
      <c r="Q88" s="59">
        <f t="shared" si="20"/>
        <v>108995</v>
      </c>
      <c r="R88" s="59">
        <f t="shared" si="20"/>
        <v>93958</v>
      </c>
      <c r="S88" s="59">
        <f t="shared" si="20"/>
        <v>0</v>
      </c>
      <c r="T88" s="59">
        <f t="shared" si="20"/>
        <v>16423</v>
      </c>
      <c r="U88" s="59">
        <f t="shared" si="20"/>
        <v>0</v>
      </c>
      <c r="V88" s="59">
        <f t="shared" si="20"/>
        <v>0</v>
      </c>
      <c r="W88" s="59">
        <f t="shared" si="20"/>
        <v>0</v>
      </c>
      <c r="X88" s="59">
        <f t="shared" si="20"/>
        <v>0</v>
      </c>
      <c r="Y88" s="59">
        <f t="shared" si="20"/>
        <v>298</v>
      </c>
      <c r="Z88" s="59">
        <f t="shared" si="20"/>
        <v>99229</v>
      </c>
      <c r="AA88" s="59">
        <f t="shared" si="20"/>
        <v>0</v>
      </c>
      <c r="AB88" s="59">
        <f t="shared" si="20"/>
        <v>18739</v>
      </c>
      <c r="AC88" s="59">
        <f t="shared" si="20"/>
        <v>63193</v>
      </c>
      <c r="AD88" s="59">
        <f t="shared" si="20"/>
        <v>59032</v>
      </c>
      <c r="AE88" s="59">
        <f t="shared" si="20"/>
        <v>22872</v>
      </c>
      <c r="AF88" s="59">
        <f t="shared" si="20"/>
        <v>0</v>
      </c>
      <c r="AG88" s="59">
        <f t="shared" si="20"/>
        <v>0</v>
      </c>
      <c r="AH88" s="59">
        <f t="shared" si="20"/>
        <v>36429</v>
      </c>
      <c r="AI88" s="59">
        <f t="shared" si="20"/>
        <v>0</v>
      </c>
      <c r="AJ88" s="59">
        <f t="shared" si="20"/>
        <v>0</v>
      </c>
      <c r="AK88" s="59">
        <f t="shared" si="20"/>
        <v>0</v>
      </c>
      <c r="AL88" s="59">
        <f t="shared" si="20"/>
        <v>0</v>
      </c>
      <c r="AM88" s="59">
        <f t="shared" si="20"/>
        <v>0</v>
      </c>
      <c r="AN88" s="59">
        <f t="shared" si="20"/>
        <v>0</v>
      </c>
      <c r="AO88" s="59">
        <f t="shared" si="20"/>
        <v>0</v>
      </c>
      <c r="AP88" s="59">
        <f t="shared" si="20"/>
        <v>0</v>
      </c>
      <c r="AQ88" s="59">
        <f t="shared" si="20"/>
        <v>658825</v>
      </c>
      <c r="AR88" s="70"/>
      <c r="AS88" s="59">
        <f>'Datos Vida'!AU461</f>
        <v>634740</v>
      </c>
      <c r="AT88" s="60">
        <f t="shared" si="5"/>
        <v>3.7944670258688529E-2</v>
      </c>
    </row>
    <row r="89" spans="2:46" x14ac:dyDescent="0.2">
      <c r="B89" s="214" t="str">
        <f>'Vida Prima Directa'!B89</f>
        <v>Rentas Vitalicias Vejez</v>
      </c>
      <c r="C89" s="59">
        <f>IF(SUM(C62:C63)=0,"",SUM(C62:C63))</f>
        <v>4970</v>
      </c>
      <c r="D89" s="59" t="str">
        <f t="shared" ref="D89:AP89" si="21">IF(SUM(D62:D63)=0,"",SUM(D62:D63))</f>
        <v/>
      </c>
      <c r="E89" s="59" t="str">
        <f t="shared" si="21"/>
        <v/>
      </c>
      <c r="F89" s="59">
        <f t="shared" si="21"/>
        <v>806</v>
      </c>
      <c r="G89" s="59">
        <f t="shared" si="21"/>
        <v>63326</v>
      </c>
      <c r="H89" s="59">
        <f t="shared" si="21"/>
        <v>526</v>
      </c>
      <c r="I89" s="59" t="str">
        <f t="shared" si="21"/>
        <v/>
      </c>
      <c r="J89" s="59" t="str">
        <f t="shared" si="21"/>
        <v/>
      </c>
      <c r="K89" s="59" t="str">
        <f t="shared" si="21"/>
        <v/>
      </c>
      <c r="L89" s="59">
        <f t="shared" si="21"/>
        <v>29954</v>
      </c>
      <c r="M89" s="59" t="str">
        <f t="shared" si="21"/>
        <v/>
      </c>
      <c r="N89" s="59" t="str">
        <f t="shared" si="21"/>
        <v/>
      </c>
      <c r="O89" s="59">
        <f t="shared" si="21"/>
        <v>9387</v>
      </c>
      <c r="P89" s="59" t="str">
        <f t="shared" si="21"/>
        <v/>
      </c>
      <c r="Q89" s="59">
        <f t="shared" si="21"/>
        <v>89118</v>
      </c>
      <c r="R89" s="59">
        <f t="shared" si="21"/>
        <v>72604</v>
      </c>
      <c r="S89" s="59" t="str">
        <f t="shared" si="21"/>
        <v/>
      </c>
      <c r="T89" s="59">
        <f t="shared" si="21"/>
        <v>13999</v>
      </c>
      <c r="U89" s="59" t="str">
        <f t="shared" si="21"/>
        <v/>
      </c>
      <c r="V89" s="59" t="str">
        <f t="shared" si="21"/>
        <v/>
      </c>
      <c r="W89" s="59" t="str">
        <f t="shared" si="21"/>
        <v/>
      </c>
      <c r="X89" s="59" t="str">
        <f t="shared" si="21"/>
        <v/>
      </c>
      <c r="Y89" s="59">
        <f t="shared" si="21"/>
        <v>249</v>
      </c>
      <c r="Z89" s="59">
        <f t="shared" si="21"/>
        <v>86254</v>
      </c>
      <c r="AA89" s="59" t="str">
        <f t="shared" si="21"/>
        <v/>
      </c>
      <c r="AB89" s="59">
        <f t="shared" si="21"/>
        <v>16237</v>
      </c>
      <c r="AC89" s="59">
        <f t="shared" si="21"/>
        <v>47100</v>
      </c>
      <c r="AD89" s="59">
        <f t="shared" si="21"/>
        <v>41819</v>
      </c>
      <c r="AE89" s="59">
        <f t="shared" si="21"/>
        <v>17303</v>
      </c>
      <c r="AF89" s="59" t="str">
        <f t="shared" si="21"/>
        <v/>
      </c>
      <c r="AG89" s="59" t="str">
        <f t="shared" si="21"/>
        <v/>
      </c>
      <c r="AH89" s="59">
        <f t="shared" si="21"/>
        <v>31376</v>
      </c>
      <c r="AI89" s="59" t="str">
        <f t="shared" si="21"/>
        <v/>
      </c>
      <c r="AJ89" s="59" t="str">
        <f t="shared" si="21"/>
        <v/>
      </c>
      <c r="AK89" s="59" t="str">
        <f t="shared" si="21"/>
        <v/>
      </c>
      <c r="AL89" s="59" t="str">
        <f t="shared" si="21"/>
        <v/>
      </c>
      <c r="AM89" s="59" t="str">
        <f t="shared" si="21"/>
        <v/>
      </c>
      <c r="AN89" s="59" t="str">
        <f t="shared" si="21"/>
        <v/>
      </c>
      <c r="AO89" s="59" t="str">
        <f t="shared" si="21"/>
        <v/>
      </c>
      <c r="AP89" s="59" t="str">
        <f t="shared" si="21"/>
        <v/>
      </c>
      <c r="AQ89" s="59">
        <f>SUM(AQ62:AQ63)</f>
        <v>525028</v>
      </c>
      <c r="AR89" s="70"/>
      <c r="AS89" s="59">
        <f>'Datos Vida'!AU462</f>
        <v>508170</v>
      </c>
      <c r="AT89" s="60">
        <f t="shared" si="5"/>
        <v>3.3173937855442093E-2</v>
      </c>
    </row>
    <row r="90" spans="2:46" x14ac:dyDescent="0.2">
      <c r="B90" s="214" t="str">
        <f>'Vida Prima Directa'!B90</f>
        <v>Rentas Vitalicias Invalidez</v>
      </c>
      <c r="C90" s="59">
        <f>IF(SUM(C64:C65)=0,"",SUM(C64:C65))</f>
        <v>885</v>
      </c>
      <c r="D90" s="59" t="str">
        <f t="shared" ref="D90:AP90" si="22">IF(SUM(D64:D65)=0,"",SUM(D64:D65))</f>
        <v/>
      </c>
      <c r="E90" s="59" t="str">
        <f t="shared" si="22"/>
        <v/>
      </c>
      <c r="F90" s="59">
        <f t="shared" si="22"/>
        <v>246</v>
      </c>
      <c r="G90" s="59">
        <f t="shared" si="22"/>
        <v>11083</v>
      </c>
      <c r="H90" s="59">
        <f t="shared" si="22"/>
        <v>186</v>
      </c>
      <c r="I90" s="59" t="str">
        <f t="shared" si="22"/>
        <v/>
      </c>
      <c r="J90" s="59" t="str">
        <f t="shared" si="22"/>
        <v/>
      </c>
      <c r="K90" s="59" t="str">
        <f t="shared" si="22"/>
        <v/>
      </c>
      <c r="L90" s="59">
        <f t="shared" si="22"/>
        <v>4763</v>
      </c>
      <c r="M90" s="59" t="str">
        <f t="shared" si="22"/>
        <v/>
      </c>
      <c r="N90" s="59" t="str">
        <f t="shared" si="22"/>
        <v/>
      </c>
      <c r="O90" s="59">
        <f t="shared" si="22"/>
        <v>1239</v>
      </c>
      <c r="P90" s="59" t="str">
        <f t="shared" si="22"/>
        <v/>
      </c>
      <c r="Q90" s="59">
        <f t="shared" si="22"/>
        <v>10495</v>
      </c>
      <c r="R90" s="59">
        <f t="shared" si="22"/>
        <v>11468</v>
      </c>
      <c r="S90" s="59" t="str">
        <f t="shared" si="22"/>
        <v/>
      </c>
      <c r="T90" s="59">
        <f t="shared" si="22"/>
        <v>1535</v>
      </c>
      <c r="U90" s="59" t="str">
        <f t="shared" si="22"/>
        <v/>
      </c>
      <c r="V90" s="59" t="str">
        <f t="shared" si="22"/>
        <v/>
      </c>
      <c r="W90" s="59" t="str">
        <f t="shared" si="22"/>
        <v/>
      </c>
      <c r="X90" s="59" t="str">
        <f t="shared" si="22"/>
        <v/>
      </c>
      <c r="Y90" s="59">
        <f t="shared" si="22"/>
        <v>48</v>
      </c>
      <c r="Z90" s="59">
        <f t="shared" si="22"/>
        <v>7655</v>
      </c>
      <c r="AA90" s="59" t="str">
        <f t="shared" si="22"/>
        <v/>
      </c>
      <c r="AB90" s="59">
        <f t="shared" si="22"/>
        <v>1557</v>
      </c>
      <c r="AC90" s="59">
        <f t="shared" si="22"/>
        <v>11416</v>
      </c>
      <c r="AD90" s="59">
        <f t="shared" si="22"/>
        <v>4472</v>
      </c>
      <c r="AE90" s="59">
        <f t="shared" si="22"/>
        <v>3249</v>
      </c>
      <c r="AF90" s="59" t="str">
        <f t="shared" si="22"/>
        <v/>
      </c>
      <c r="AG90" s="59" t="str">
        <f t="shared" si="22"/>
        <v/>
      </c>
      <c r="AH90" s="59">
        <f t="shared" si="22"/>
        <v>2836</v>
      </c>
      <c r="AI90" s="59" t="str">
        <f t="shared" si="22"/>
        <v/>
      </c>
      <c r="AJ90" s="59" t="str">
        <f t="shared" si="22"/>
        <v/>
      </c>
      <c r="AK90" s="59" t="str">
        <f t="shared" si="22"/>
        <v/>
      </c>
      <c r="AL90" s="59" t="str">
        <f t="shared" si="22"/>
        <v/>
      </c>
      <c r="AM90" s="59" t="str">
        <f t="shared" si="22"/>
        <v/>
      </c>
      <c r="AN90" s="59" t="str">
        <f t="shared" si="22"/>
        <v/>
      </c>
      <c r="AO90" s="59" t="str">
        <f t="shared" si="22"/>
        <v/>
      </c>
      <c r="AP90" s="59" t="str">
        <f t="shared" si="22"/>
        <v/>
      </c>
      <c r="AQ90" s="59">
        <f>SUM(AQ64:AQ65)</f>
        <v>73133</v>
      </c>
      <c r="AR90" s="70"/>
      <c r="AS90" s="59">
        <f>'Datos Vida'!AU463</f>
        <v>68670</v>
      </c>
      <c r="AT90" s="60">
        <f t="shared" si="5"/>
        <v>6.4991990680064005E-2</v>
      </c>
    </row>
    <row r="91" spans="2:46" x14ac:dyDescent="0.2">
      <c r="B91" s="214" t="str">
        <f>'Vida Prima Directa'!B91</f>
        <v>Rentas Vitalicias Sobrevivencia</v>
      </c>
      <c r="C91" s="59">
        <f>IF(SUM(C66)=0,"",SUM(C66))</f>
        <v>194</v>
      </c>
      <c r="D91" s="59" t="str">
        <f t="shared" ref="D91:AP91" si="23">IF(SUM(D66)=0,"",SUM(D66))</f>
        <v/>
      </c>
      <c r="E91" s="59" t="str">
        <f t="shared" si="23"/>
        <v/>
      </c>
      <c r="F91" s="59">
        <f t="shared" si="23"/>
        <v>325</v>
      </c>
      <c r="G91" s="59">
        <f t="shared" si="23"/>
        <v>7357</v>
      </c>
      <c r="H91" s="59">
        <f t="shared" si="23"/>
        <v>248</v>
      </c>
      <c r="I91" s="59" t="str">
        <f t="shared" si="23"/>
        <v/>
      </c>
      <c r="J91" s="59" t="str">
        <f t="shared" si="23"/>
        <v/>
      </c>
      <c r="K91" s="59" t="str">
        <f t="shared" si="23"/>
        <v/>
      </c>
      <c r="L91" s="59">
        <f t="shared" si="23"/>
        <v>3505</v>
      </c>
      <c r="M91" s="59" t="str">
        <f t="shared" si="23"/>
        <v/>
      </c>
      <c r="N91" s="59" t="str">
        <f t="shared" si="23"/>
        <v/>
      </c>
      <c r="O91" s="59">
        <f t="shared" si="23"/>
        <v>657</v>
      </c>
      <c r="P91" s="59" t="str">
        <f t="shared" si="23"/>
        <v/>
      </c>
      <c r="Q91" s="59">
        <f t="shared" si="23"/>
        <v>9382</v>
      </c>
      <c r="R91" s="59">
        <f t="shared" si="23"/>
        <v>9886</v>
      </c>
      <c r="S91" s="59" t="str">
        <f t="shared" si="23"/>
        <v/>
      </c>
      <c r="T91" s="59">
        <f t="shared" si="23"/>
        <v>889</v>
      </c>
      <c r="U91" s="59" t="str">
        <f t="shared" si="23"/>
        <v/>
      </c>
      <c r="V91" s="59" t="str">
        <f t="shared" si="23"/>
        <v/>
      </c>
      <c r="W91" s="59" t="str">
        <f t="shared" si="23"/>
        <v/>
      </c>
      <c r="X91" s="59" t="str">
        <f t="shared" si="23"/>
        <v/>
      </c>
      <c r="Y91" s="59">
        <f t="shared" si="23"/>
        <v>1</v>
      </c>
      <c r="Z91" s="59">
        <f t="shared" si="23"/>
        <v>5320</v>
      </c>
      <c r="AA91" s="59" t="str">
        <f t="shared" si="23"/>
        <v/>
      </c>
      <c r="AB91" s="59">
        <f t="shared" si="23"/>
        <v>945</v>
      </c>
      <c r="AC91" s="59">
        <f t="shared" si="23"/>
        <v>4677</v>
      </c>
      <c r="AD91" s="59">
        <f t="shared" si="23"/>
        <v>12741</v>
      </c>
      <c r="AE91" s="59">
        <f t="shared" si="23"/>
        <v>2320</v>
      </c>
      <c r="AF91" s="59" t="str">
        <f t="shared" si="23"/>
        <v/>
      </c>
      <c r="AG91" s="59" t="str">
        <f t="shared" si="23"/>
        <v/>
      </c>
      <c r="AH91" s="59">
        <f t="shared" si="23"/>
        <v>2217</v>
      </c>
      <c r="AI91" s="59" t="str">
        <f t="shared" si="23"/>
        <v/>
      </c>
      <c r="AJ91" s="59" t="str">
        <f t="shared" si="23"/>
        <v/>
      </c>
      <c r="AK91" s="59" t="str">
        <f t="shared" si="23"/>
        <v/>
      </c>
      <c r="AL91" s="59" t="str">
        <f t="shared" si="23"/>
        <v/>
      </c>
      <c r="AM91" s="59" t="str">
        <f t="shared" si="23"/>
        <v/>
      </c>
      <c r="AN91" s="59" t="str">
        <f t="shared" si="23"/>
        <v/>
      </c>
      <c r="AO91" s="59" t="str">
        <f t="shared" si="23"/>
        <v/>
      </c>
      <c r="AP91" s="59" t="str">
        <f t="shared" si="23"/>
        <v/>
      </c>
      <c r="AQ91" s="59">
        <f>SUM(AQ66)</f>
        <v>60664</v>
      </c>
      <c r="AR91" s="70"/>
      <c r="AS91" s="59">
        <f>'Datos Vida'!AU464</f>
        <v>57900</v>
      </c>
      <c r="AT91" s="60">
        <f t="shared" si="5"/>
        <v>4.773747841105358E-2</v>
      </c>
    </row>
    <row r="92" spans="2:46" x14ac:dyDescent="0.2">
      <c r="B92" s="69" t="str">
        <f>'Vida Prima Directa'!B92</f>
        <v>M. Seguro de AFP + Inv. y Sobr.</v>
      </c>
      <c r="C92" s="59">
        <f>IF(SUM(C61,C67)=0,"",SUM(C61,C67))</f>
        <v>3</v>
      </c>
      <c r="D92" s="59" t="str">
        <f t="shared" ref="D92:AP92" si="24">IF(SUM(D61,D67)=0,"",SUM(D61,D67))</f>
        <v/>
      </c>
      <c r="E92" s="59" t="str">
        <f t="shared" si="24"/>
        <v/>
      </c>
      <c r="F92" s="59" t="str">
        <f t="shared" si="24"/>
        <v/>
      </c>
      <c r="G92" s="59">
        <f t="shared" si="24"/>
        <v>598</v>
      </c>
      <c r="H92" s="59" t="str">
        <f t="shared" si="24"/>
        <v/>
      </c>
      <c r="I92" s="59" t="str">
        <f t="shared" si="24"/>
        <v/>
      </c>
      <c r="J92" s="59" t="str">
        <f t="shared" si="24"/>
        <v/>
      </c>
      <c r="K92" s="59" t="str">
        <f t="shared" si="24"/>
        <v/>
      </c>
      <c r="L92" s="59">
        <f t="shared" si="24"/>
        <v>199</v>
      </c>
      <c r="M92" s="59" t="str">
        <f t="shared" si="24"/>
        <v/>
      </c>
      <c r="N92" s="59" t="str">
        <f t="shared" si="24"/>
        <v/>
      </c>
      <c r="O92" s="59">
        <f t="shared" si="24"/>
        <v>7</v>
      </c>
      <c r="P92" s="59" t="str">
        <f t="shared" si="24"/>
        <v/>
      </c>
      <c r="Q92" s="59">
        <f t="shared" si="24"/>
        <v>6</v>
      </c>
      <c r="R92" s="59">
        <f t="shared" si="24"/>
        <v>2</v>
      </c>
      <c r="S92" s="59" t="str">
        <f t="shared" si="24"/>
        <v/>
      </c>
      <c r="T92" s="59">
        <f t="shared" si="24"/>
        <v>752</v>
      </c>
      <c r="U92" s="59" t="str">
        <f t="shared" si="24"/>
        <v/>
      </c>
      <c r="V92" s="59" t="str">
        <f t="shared" si="24"/>
        <v/>
      </c>
      <c r="W92" s="59" t="str">
        <f t="shared" si="24"/>
        <v/>
      </c>
      <c r="X92" s="59" t="str">
        <f t="shared" si="24"/>
        <v/>
      </c>
      <c r="Y92" s="59">
        <f t="shared" si="24"/>
        <v>235</v>
      </c>
      <c r="Z92" s="59" t="str">
        <f t="shared" si="24"/>
        <v/>
      </c>
      <c r="AA92" s="59" t="str">
        <f t="shared" si="24"/>
        <v/>
      </c>
      <c r="AB92" s="59">
        <f t="shared" si="24"/>
        <v>5</v>
      </c>
      <c r="AC92" s="59">
        <f t="shared" si="24"/>
        <v>337</v>
      </c>
      <c r="AD92" s="59" t="str">
        <f t="shared" si="24"/>
        <v/>
      </c>
      <c r="AE92" s="59">
        <f t="shared" si="24"/>
        <v>935</v>
      </c>
      <c r="AF92" s="59">
        <f t="shared" si="24"/>
        <v>6</v>
      </c>
      <c r="AG92" s="59">
        <f t="shared" si="24"/>
        <v>3</v>
      </c>
      <c r="AH92" s="59">
        <f t="shared" si="24"/>
        <v>18</v>
      </c>
      <c r="AI92" s="59" t="str">
        <f t="shared" si="24"/>
        <v/>
      </c>
      <c r="AJ92" s="59" t="str">
        <f t="shared" si="24"/>
        <v/>
      </c>
      <c r="AK92" s="59" t="str">
        <f t="shared" si="24"/>
        <v/>
      </c>
      <c r="AL92" s="59" t="str">
        <f t="shared" si="24"/>
        <v/>
      </c>
      <c r="AM92" s="59" t="str">
        <f t="shared" si="24"/>
        <v/>
      </c>
      <c r="AN92" s="59" t="str">
        <f t="shared" si="24"/>
        <v/>
      </c>
      <c r="AO92" s="59" t="str">
        <f t="shared" si="24"/>
        <v/>
      </c>
      <c r="AP92" s="59" t="str">
        <f t="shared" si="24"/>
        <v/>
      </c>
      <c r="AQ92" s="59">
        <f>SUM(AQ61,AQ67)</f>
        <v>3106</v>
      </c>
      <c r="AR92" s="70"/>
      <c r="AS92" s="59">
        <f>'Datos Vida'!AU465</f>
        <v>2256</v>
      </c>
      <c r="AT92" s="60">
        <f t="shared" si="5"/>
        <v>0.37677304964539005</v>
      </c>
    </row>
    <row r="94" spans="2:46" hidden="1" x14ac:dyDescent="0.2">
      <c r="B94" s="39" t="s">
        <v>92</v>
      </c>
      <c r="C94" s="40">
        <f>INDEX(Benchmark!$D$54:$D$93,COLUMNS(Benchmark!$D$54:D93),)</f>
        <v>1</v>
      </c>
      <c r="D94" s="40">
        <f>INDEX(Benchmark!$D$54:$D$93,COLUMNS(Benchmark!$D$54:E93),)</f>
        <v>1</v>
      </c>
      <c r="E94" s="40">
        <f>INDEX(Benchmark!$D$54:$D$93,COLUMNS(Benchmark!$D$54:F93),)</f>
        <v>1</v>
      </c>
      <c r="F94" s="40">
        <f>INDEX(Benchmark!$D$54:$D$93,COLUMNS(Benchmark!$D$54:G93),)</f>
        <v>1</v>
      </c>
      <c r="G94" s="40">
        <f>INDEX(Benchmark!$D$54:$D$93,COLUMNS(Benchmark!$D$54:H93),)</f>
        <v>1</v>
      </c>
      <c r="H94" s="40">
        <f>INDEX(Benchmark!$D$54:$D$93,COLUMNS(Benchmark!$D$54:I93),)</f>
        <v>1</v>
      </c>
      <c r="I94" s="40">
        <f>INDEX(Benchmark!$D$54:$D$93,COLUMNS(Benchmark!$D$54:J93),)</f>
        <v>1</v>
      </c>
      <c r="J94" s="40">
        <f>INDEX(Benchmark!$D$54:$D$93,COLUMNS(Benchmark!$D$54:K93),)</f>
        <v>1</v>
      </c>
      <c r="K94" s="40">
        <f>INDEX(Benchmark!$D$54:$D$93,COLUMNS(Benchmark!$D$54:L93),)</f>
        <v>1</v>
      </c>
      <c r="L94" s="40">
        <f>INDEX(Benchmark!$D$54:$D$93,COLUMNS(Benchmark!$D$54:M93),)</f>
        <v>1</v>
      </c>
      <c r="M94" s="40">
        <f>INDEX(Benchmark!$D$54:$D$93,COLUMNS(Benchmark!$D$54:N93),)</f>
        <v>1</v>
      </c>
      <c r="N94" s="40">
        <f>INDEX(Benchmark!$D$54:$D$93,COLUMNS(Benchmark!$D$54:O93),)</f>
        <v>1</v>
      </c>
      <c r="O94" s="40">
        <f>INDEX(Benchmark!$D$54:$D$93,COLUMNS(Benchmark!$D$54:P93),)</f>
        <v>1</v>
      </c>
      <c r="P94" s="40">
        <f>INDEX(Benchmark!$D$54:$D$93,COLUMNS(Benchmark!$D$54:Q93),)</f>
        <v>1</v>
      </c>
      <c r="Q94" s="40">
        <f>INDEX(Benchmark!$D$54:$D$93,COLUMNS(Benchmark!$D$54:R93),)</f>
        <v>1</v>
      </c>
      <c r="R94" s="40">
        <f>INDEX(Benchmark!$D$54:$D$93,COLUMNS(Benchmark!$D$54:S93),)</f>
        <v>1</v>
      </c>
      <c r="S94" s="40">
        <f>INDEX(Benchmark!$D$54:$D$93,COLUMNS(Benchmark!$D$54:T93),)</f>
        <v>1</v>
      </c>
      <c r="T94" s="40">
        <f>INDEX(Benchmark!$D$54:$D$93,COLUMNS(Benchmark!$D$54:U93),)</f>
        <v>1</v>
      </c>
      <c r="U94" s="40">
        <f>INDEX(Benchmark!$D$54:$D$93,COLUMNS(Benchmark!$D$54:V93),)</f>
        <v>1</v>
      </c>
      <c r="V94" s="40">
        <f>INDEX(Benchmark!$D$54:$D$93,COLUMNS(Benchmark!$D$54:W93),)</f>
        <v>1</v>
      </c>
      <c r="W94" s="40">
        <f>INDEX(Benchmark!$D$54:$D$93,COLUMNS(Benchmark!$D$54:X93),)</f>
        <v>1</v>
      </c>
      <c r="X94" s="40">
        <f>INDEX(Benchmark!$D$54:$D$93,COLUMNS(Benchmark!$D$54:Y93),)</f>
        <v>1</v>
      </c>
      <c r="Y94" s="40">
        <f>INDEX(Benchmark!$D$54:$D$93,COLUMNS(Benchmark!$D$54:Z93),)</f>
        <v>1</v>
      </c>
      <c r="Z94" s="40">
        <f>INDEX(Benchmark!$D$54:$D$93,COLUMNS(Benchmark!$D$54:AA93),)</f>
        <v>1</v>
      </c>
      <c r="AA94" s="40">
        <f>INDEX(Benchmark!$D$54:$D$93,COLUMNS(Benchmark!$D$54:AB93),)</f>
        <v>1</v>
      </c>
      <c r="AB94" s="40">
        <f>INDEX(Benchmark!$D$54:$D$93,COLUMNS(Benchmark!$D$54:AC93),)</f>
        <v>1</v>
      </c>
      <c r="AC94" s="40">
        <f>INDEX(Benchmark!$D$54:$D$93,COLUMNS(Benchmark!$D$54:AD93),)</f>
        <v>1</v>
      </c>
      <c r="AD94" s="40">
        <f>INDEX(Benchmark!$D$54:$D$93,COLUMNS(Benchmark!$D$54:AE93),)</f>
        <v>1</v>
      </c>
      <c r="AE94" s="40">
        <f>INDEX(Benchmark!$D$54:$D$93,COLUMNS(Benchmark!$D$54:AF93),)</f>
        <v>1</v>
      </c>
      <c r="AF94" s="40">
        <f>INDEX(Benchmark!$D$54:$D$93,COLUMNS(Benchmark!$D$54:AG93),)</f>
        <v>1</v>
      </c>
      <c r="AG94" s="40">
        <f>INDEX(Benchmark!$D$54:$D$93,COLUMNS(Benchmark!$D$54:AH93),)</f>
        <v>1</v>
      </c>
      <c r="AH94" s="40">
        <f>INDEX(Benchmark!$D$54:$D$93,COLUMNS(Benchmark!$D$54:AI93),)</f>
        <v>1</v>
      </c>
      <c r="AI94" s="40">
        <f>INDEX(Benchmark!$D$54:$D$93,COLUMNS(Benchmark!$D$54:AJ93),)</f>
        <v>1</v>
      </c>
      <c r="AJ94" s="40">
        <f>INDEX(Benchmark!$D$54:$D$93,COLUMNS(Benchmark!$D$54:AK93),)</f>
        <v>1</v>
      </c>
      <c r="AK94" s="40">
        <f>INDEX(Benchmark!$D$54:$D$93,COLUMNS(Benchmark!$D$54:AL93),)</f>
        <v>1</v>
      </c>
      <c r="AL94" s="40">
        <f>INDEX(Benchmark!$D$54:$D$93,COLUMNS(Benchmark!$D$54:AM93),)</f>
        <v>0</v>
      </c>
      <c r="AM94" s="40">
        <f>INDEX(Benchmark!$D$54:$D$93,COLUMNS(Benchmark!$D$54:AN93),)</f>
        <v>0</v>
      </c>
      <c r="AN94" s="40">
        <f>INDEX(Benchmark!$D$54:$D$93,COLUMNS(Benchmark!$D$54:AO93),)</f>
        <v>0</v>
      </c>
      <c r="AO94" s="40">
        <f>INDEX(Benchmark!$D$54:$D$93,COLUMNS(Benchmark!$D$54:AP93),)</f>
        <v>0</v>
      </c>
      <c r="AP94" s="40">
        <f>INDEX(Benchmark!$D$54:$D$93,COLUMNS(Benchmark!$D$54:AQ93),)</f>
        <v>0</v>
      </c>
    </row>
    <row r="95" spans="2:46" hidden="1" x14ac:dyDescent="0.2"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</row>
    <row r="96" spans="2:46" hidden="1" x14ac:dyDescent="0.2">
      <c r="B96" s="39" t="s">
        <v>93</v>
      </c>
      <c r="C96" s="40">
        <f>IFERROR(RANK(C98,$C$98:$AP$98,0),"")</f>
        <v>27</v>
      </c>
      <c r="D96" s="40">
        <f t="shared" ref="D96:AP96" si="25">IFERROR(RANK(D98,$C$98:$AP$98,0),"")</f>
        <v>23</v>
      </c>
      <c r="E96" s="40">
        <f t="shared" si="25"/>
        <v>2</v>
      </c>
      <c r="F96" s="40">
        <f t="shared" si="25"/>
        <v>4</v>
      </c>
      <c r="G96" s="40">
        <f t="shared" si="25"/>
        <v>11</v>
      </c>
      <c r="H96" s="40">
        <f t="shared" si="25"/>
        <v>1</v>
      </c>
      <c r="I96" s="40">
        <f t="shared" si="25"/>
        <v>29</v>
      </c>
      <c r="J96" s="40">
        <f t="shared" si="25"/>
        <v>28</v>
      </c>
      <c r="K96" s="40">
        <f t="shared" si="25"/>
        <v>31</v>
      </c>
      <c r="L96" s="40">
        <f t="shared" si="25"/>
        <v>7</v>
      </c>
      <c r="M96" s="40">
        <f t="shared" si="25"/>
        <v>30</v>
      </c>
      <c r="N96" s="40">
        <f t="shared" si="25"/>
        <v>14</v>
      </c>
      <c r="O96" s="40">
        <f t="shared" si="25"/>
        <v>24</v>
      </c>
      <c r="P96" s="40">
        <f t="shared" si="25"/>
        <v>21</v>
      </c>
      <c r="Q96" s="40">
        <f t="shared" si="25"/>
        <v>10</v>
      </c>
      <c r="R96" s="40">
        <f t="shared" si="25"/>
        <v>6</v>
      </c>
      <c r="S96" s="40" t="str">
        <f t="shared" si="25"/>
        <v/>
      </c>
      <c r="T96" s="40">
        <f t="shared" si="25"/>
        <v>22</v>
      </c>
      <c r="U96" s="40">
        <f t="shared" si="25"/>
        <v>25</v>
      </c>
      <c r="V96" s="40">
        <f t="shared" si="25"/>
        <v>33</v>
      </c>
      <c r="W96" s="40" t="str">
        <f t="shared" si="25"/>
        <v/>
      </c>
      <c r="X96" s="40">
        <f t="shared" si="25"/>
        <v>16</v>
      </c>
      <c r="Y96" s="40">
        <f t="shared" si="25"/>
        <v>12</v>
      </c>
      <c r="Z96" s="40">
        <f t="shared" si="25"/>
        <v>3</v>
      </c>
      <c r="AA96" s="40">
        <f t="shared" si="25"/>
        <v>5</v>
      </c>
      <c r="AB96" s="40">
        <f t="shared" si="25"/>
        <v>18</v>
      </c>
      <c r="AC96" s="40">
        <f t="shared" si="25"/>
        <v>13</v>
      </c>
      <c r="AD96" s="40">
        <f t="shared" si="25"/>
        <v>15</v>
      </c>
      <c r="AE96" s="40">
        <f t="shared" si="25"/>
        <v>19</v>
      </c>
      <c r="AF96" s="40">
        <f t="shared" si="25"/>
        <v>32</v>
      </c>
      <c r="AG96" s="40">
        <f t="shared" si="25"/>
        <v>20</v>
      </c>
      <c r="AH96" s="40">
        <f t="shared" si="25"/>
        <v>9</v>
      </c>
      <c r="AI96" s="40">
        <f t="shared" si="25"/>
        <v>17</v>
      </c>
      <c r="AJ96" s="40">
        <f t="shared" si="25"/>
        <v>26</v>
      </c>
      <c r="AK96" s="40">
        <f t="shared" si="25"/>
        <v>8</v>
      </c>
      <c r="AL96" s="40" t="str">
        <f t="shared" si="25"/>
        <v/>
      </c>
      <c r="AM96" s="40" t="str">
        <f t="shared" si="25"/>
        <v/>
      </c>
      <c r="AN96" s="40" t="str">
        <f t="shared" si="25"/>
        <v/>
      </c>
      <c r="AO96" s="40" t="str">
        <f t="shared" si="25"/>
        <v/>
      </c>
      <c r="AP96" s="40" t="str">
        <f t="shared" si="25"/>
        <v/>
      </c>
    </row>
    <row r="97" spans="2:57" hidden="1" x14ac:dyDescent="0.2">
      <c r="C97" s="40" t="str">
        <f>C11</f>
        <v>4 Life Seguros</v>
      </c>
      <c r="D97" s="40" t="str">
        <f t="shared" ref="D97:AP97" si="26">D11</f>
        <v>Alemana Seguros</v>
      </c>
      <c r="E97" s="40" t="str">
        <f t="shared" si="26"/>
        <v>BanChile</v>
      </c>
      <c r="F97" s="40" t="str">
        <f t="shared" si="26"/>
        <v>BCI Seguros Vida</v>
      </c>
      <c r="G97" s="40" t="str">
        <f t="shared" si="26"/>
        <v>BICE Vida</v>
      </c>
      <c r="H97" s="40" t="str">
        <f t="shared" si="26"/>
        <v>BNP Paribas Cardif</v>
      </c>
      <c r="I97" s="40" t="str">
        <f t="shared" si="26"/>
        <v>Bupa</v>
      </c>
      <c r="J97" s="40" t="str">
        <f t="shared" si="26"/>
        <v>Cámara</v>
      </c>
      <c r="K97" s="40" t="str">
        <f t="shared" si="26"/>
        <v>CF Seguros de Vida</v>
      </c>
      <c r="L97" s="40" t="str">
        <f t="shared" si="26"/>
        <v>Chilena Consolidada</v>
      </c>
      <c r="M97" s="40" t="str">
        <f t="shared" si="26"/>
        <v>Chubb Vida</v>
      </c>
      <c r="N97" s="40" t="str">
        <f t="shared" si="26"/>
        <v>CLC</v>
      </c>
      <c r="O97" s="40" t="str">
        <f t="shared" si="26"/>
        <v>CN Life</v>
      </c>
      <c r="P97" s="40" t="str">
        <f t="shared" si="26"/>
        <v>Colmena Seguros</v>
      </c>
      <c r="Q97" s="40" t="str">
        <f t="shared" si="26"/>
        <v>Confuturo</v>
      </c>
      <c r="R97" s="40" t="str">
        <f t="shared" si="26"/>
        <v>Consorcio Nacional</v>
      </c>
      <c r="S97" s="40" t="str">
        <f t="shared" si="26"/>
        <v>Divina Pastora</v>
      </c>
      <c r="T97" s="40" t="str">
        <f t="shared" si="26"/>
        <v>EuroAmérica</v>
      </c>
      <c r="U97" s="40" t="str">
        <f t="shared" si="26"/>
        <v>HDI Vida</v>
      </c>
      <c r="V97" s="40" t="str">
        <f t="shared" si="26"/>
        <v>Huelen</v>
      </c>
      <c r="W97" s="40" t="str">
        <f t="shared" si="26"/>
        <v>M. de Carabineros</v>
      </c>
      <c r="X97" s="40" t="str">
        <f t="shared" si="26"/>
        <v>M. del Ej. y Av.</v>
      </c>
      <c r="Y97" s="40" t="str">
        <f t="shared" si="26"/>
        <v>Mapfre Vida</v>
      </c>
      <c r="Z97" s="40" t="str">
        <f t="shared" si="26"/>
        <v>MetLife</v>
      </c>
      <c r="AA97" s="40" t="str">
        <f t="shared" si="26"/>
        <v>Mutual de Seguros</v>
      </c>
      <c r="AB97" s="40" t="str">
        <f t="shared" si="26"/>
        <v>Ohio National</v>
      </c>
      <c r="AC97" s="40" t="str">
        <f t="shared" si="26"/>
        <v>Penta Vida</v>
      </c>
      <c r="AD97" s="40" t="str">
        <f t="shared" si="26"/>
        <v>Principal</v>
      </c>
      <c r="AE97" s="40" t="str">
        <f t="shared" si="26"/>
        <v>Renta Nacional</v>
      </c>
      <c r="AF97" s="40" t="str">
        <f t="shared" si="26"/>
        <v>Rigel</v>
      </c>
      <c r="AG97" s="40" t="str">
        <f t="shared" si="26"/>
        <v>Save Seguros</v>
      </c>
      <c r="AH97" s="40" t="str">
        <f t="shared" si="26"/>
        <v>Security Previsión</v>
      </c>
      <c r="AI97" s="40" t="str">
        <f t="shared" si="26"/>
        <v>Sura</v>
      </c>
      <c r="AJ97" s="40" t="str">
        <f t="shared" si="26"/>
        <v>Suramericana</v>
      </c>
      <c r="AK97" s="40" t="str">
        <f t="shared" si="26"/>
        <v>Zurich Santander</v>
      </c>
      <c r="AL97" s="40" t="str">
        <f t="shared" si="26"/>
        <v/>
      </c>
      <c r="AM97" s="40" t="str">
        <f t="shared" si="26"/>
        <v/>
      </c>
      <c r="AN97" s="40" t="str">
        <f t="shared" si="26"/>
        <v/>
      </c>
      <c r="AO97" s="40" t="str">
        <f t="shared" si="26"/>
        <v/>
      </c>
      <c r="AP97" s="40" t="str">
        <f t="shared" si="26"/>
        <v/>
      </c>
    </row>
    <row r="98" spans="2:57" hidden="1" x14ac:dyDescent="0.2">
      <c r="C98" s="42">
        <f t="shared" ref="C98:AP98" si="27">IFERROR(IF(C94=1,VLOOKUP($C$116,$B$12:$AQ$70,C101+1,FALSE)+C99/1000000,""),"")</f>
        <v>6052.0000399999999</v>
      </c>
      <c r="D98" s="42">
        <f t="shared" si="27"/>
        <v>15942.000039</v>
      </c>
      <c r="E98" s="42">
        <f t="shared" si="27"/>
        <v>1097178.0000380001</v>
      </c>
      <c r="F98" s="42">
        <f t="shared" si="27"/>
        <v>749616.00003700005</v>
      </c>
      <c r="G98" s="42">
        <f t="shared" si="27"/>
        <v>180456.00003600001</v>
      </c>
      <c r="H98" s="42">
        <f t="shared" si="27"/>
        <v>1107121.000035</v>
      </c>
      <c r="I98" s="42">
        <f t="shared" si="27"/>
        <v>3008.0000340000001</v>
      </c>
      <c r="J98" s="42">
        <f t="shared" si="27"/>
        <v>5930.0000330000003</v>
      </c>
      <c r="K98" s="42">
        <f t="shared" si="27"/>
        <v>83.000032000000004</v>
      </c>
      <c r="L98" s="42">
        <f t="shared" si="27"/>
        <v>367314.000031</v>
      </c>
      <c r="M98" s="42">
        <f t="shared" si="27"/>
        <v>424.00002999999998</v>
      </c>
      <c r="N98" s="42">
        <f t="shared" si="27"/>
        <v>79772.000029000003</v>
      </c>
      <c r="O98" s="42">
        <f t="shared" si="27"/>
        <v>11678.000028</v>
      </c>
      <c r="P98" s="42">
        <f t="shared" si="27"/>
        <v>18173.000026999998</v>
      </c>
      <c r="Q98" s="42">
        <f t="shared" si="27"/>
        <v>229801.00002599999</v>
      </c>
      <c r="R98" s="42">
        <f t="shared" si="27"/>
        <v>500744.00002500002</v>
      </c>
      <c r="S98" s="42" t="str">
        <f t="shared" si="27"/>
        <v/>
      </c>
      <c r="T98" s="42">
        <f t="shared" si="27"/>
        <v>17534.000023000001</v>
      </c>
      <c r="U98" s="42">
        <f t="shared" si="27"/>
        <v>9724.0000220000002</v>
      </c>
      <c r="V98" s="42">
        <f t="shared" si="27"/>
        <v>2.0000209999999998</v>
      </c>
      <c r="W98" s="42" t="str">
        <f t="shared" si="27"/>
        <v/>
      </c>
      <c r="X98" s="42">
        <f t="shared" si="27"/>
        <v>46687.000018999999</v>
      </c>
      <c r="Y98" s="42">
        <f t="shared" si="27"/>
        <v>99931.000018000006</v>
      </c>
      <c r="Z98" s="42">
        <f t="shared" si="27"/>
        <v>912137.00001700001</v>
      </c>
      <c r="AA98" s="42">
        <f t="shared" si="27"/>
        <v>690775.00001600001</v>
      </c>
      <c r="AB98" s="42">
        <f t="shared" si="27"/>
        <v>26540.000015000001</v>
      </c>
      <c r="AC98" s="42">
        <f t="shared" si="27"/>
        <v>89099.000014000005</v>
      </c>
      <c r="AD98" s="42">
        <f t="shared" si="27"/>
        <v>78073.000012999997</v>
      </c>
      <c r="AE98" s="42">
        <f t="shared" si="27"/>
        <v>24348.000012</v>
      </c>
      <c r="AF98" s="42">
        <f t="shared" si="27"/>
        <v>36.000011000000001</v>
      </c>
      <c r="AG98" s="42">
        <f t="shared" si="27"/>
        <v>22376.00001</v>
      </c>
      <c r="AH98" s="42">
        <f t="shared" si="27"/>
        <v>350209.00000900001</v>
      </c>
      <c r="AI98" s="42">
        <f t="shared" si="27"/>
        <v>44040.000008000003</v>
      </c>
      <c r="AJ98" s="42">
        <f t="shared" si="27"/>
        <v>8446.0000070000006</v>
      </c>
      <c r="AK98" s="42">
        <f t="shared" si="27"/>
        <v>364015.00000599999</v>
      </c>
      <c r="AL98" s="42" t="str">
        <f t="shared" si="27"/>
        <v/>
      </c>
      <c r="AM98" s="42" t="str">
        <f t="shared" si="27"/>
        <v/>
      </c>
      <c r="AN98" s="42" t="str">
        <f t="shared" si="27"/>
        <v/>
      </c>
      <c r="AO98" s="42" t="str">
        <f t="shared" si="27"/>
        <v/>
      </c>
      <c r="AP98" s="42" t="str">
        <f t="shared" si="27"/>
        <v/>
      </c>
    </row>
    <row r="99" spans="2:57" hidden="1" x14ac:dyDescent="0.2">
      <c r="C99" s="40">
        <v>40</v>
      </c>
      <c r="D99" s="40">
        <f>C99-1</f>
        <v>39</v>
      </c>
      <c r="E99" s="40">
        <f t="shared" ref="E99:AP99" si="28">D99-1</f>
        <v>38</v>
      </c>
      <c r="F99" s="40">
        <f t="shared" si="28"/>
        <v>37</v>
      </c>
      <c r="G99" s="40">
        <f t="shared" si="28"/>
        <v>36</v>
      </c>
      <c r="H99" s="40">
        <f t="shared" si="28"/>
        <v>35</v>
      </c>
      <c r="I99" s="40">
        <f t="shared" si="28"/>
        <v>34</v>
      </c>
      <c r="J99" s="40">
        <f t="shared" si="28"/>
        <v>33</v>
      </c>
      <c r="K99" s="40">
        <f t="shared" si="28"/>
        <v>32</v>
      </c>
      <c r="L99" s="40">
        <f t="shared" si="28"/>
        <v>31</v>
      </c>
      <c r="M99" s="40">
        <f t="shared" si="28"/>
        <v>30</v>
      </c>
      <c r="N99" s="40">
        <f t="shared" si="28"/>
        <v>29</v>
      </c>
      <c r="O99" s="40">
        <f t="shared" si="28"/>
        <v>28</v>
      </c>
      <c r="P99" s="40">
        <f t="shared" si="28"/>
        <v>27</v>
      </c>
      <c r="Q99" s="40">
        <f t="shared" si="28"/>
        <v>26</v>
      </c>
      <c r="R99" s="40">
        <f t="shared" si="28"/>
        <v>25</v>
      </c>
      <c r="S99" s="40">
        <f t="shared" si="28"/>
        <v>24</v>
      </c>
      <c r="T99" s="40">
        <f t="shared" si="28"/>
        <v>23</v>
      </c>
      <c r="U99" s="40">
        <f t="shared" si="28"/>
        <v>22</v>
      </c>
      <c r="V99" s="40">
        <f t="shared" si="28"/>
        <v>21</v>
      </c>
      <c r="W99" s="40">
        <f t="shared" si="28"/>
        <v>20</v>
      </c>
      <c r="X99" s="40">
        <f t="shared" si="28"/>
        <v>19</v>
      </c>
      <c r="Y99" s="40">
        <f t="shared" si="28"/>
        <v>18</v>
      </c>
      <c r="Z99" s="40">
        <f t="shared" si="28"/>
        <v>17</v>
      </c>
      <c r="AA99" s="40">
        <f t="shared" si="28"/>
        <v>16</v>
      </c>
      <c r="AB99" s="40">
        <f t="shared" si="28"/>
        <v>15</v>
      </c>
      <c r="AC99" s="40">
        <f t="shared" si="28"/>
        <v>14</v>
      </c>
      <c r="AD99" s="40">
        <f t="shared" si="28"/>
        <v>13</v>
      </c>
      <c r="AE99" s="40">
        <f t="shared" si="28"/>
        <v>12</v>
      </c>
      <c r="AF99" s="40">
        <f t="shared" si="28"/>
        <v>11</v>
      </c>
      <c r="AG99" s="40">
        <f t="shared" si="28"/>
        <v>10</v>
      </c>
      <c r="AH99" s="40">
        <f t="shared" si="28"/>
        <v>9</v>
      </c>
      <c r="AI99" s="40">
        <f t="shared" si="28"/>
        <v>8</v>
      </c>
      <c r="AJ99" s="40">
        <f t="shared" si="28"/>
        <v>7</v>
      </c>
      <c r="AK99" s="40">
        <f t="shared" si="28"/>
        <v>6</v>
      </c>
      <c r="AL99" s="40">
        <f t="shared" si="28"/>
        <v>5</v>
      </c>
      <c r="AM99" s="40">
        <f t="shared" si="28"/>
        <v>4</v>
      </c>
      <c r="AN99" s="40">
        <f t="shared" si="28"/>
        <v>3</v>
      </c>
      <c r="AO99" s="40">
        <f t="shared" si="28"/>
        <v>2</v>
      </c>
      <c r="AP99" s="40">
        <f t="shared" si="28"/>
        <v>1</v>
      </c>
    </row>
    <row r="100" spans="2:57" hidden="1" x14ac:dyDescent="0.2"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</row>
    <row r="101" spans="2:57" hidden="1" x14ac:dyDescent="0.2">
      <c r="B101" s="39" t="s">
        <v>94</v>
      </c>
      <c r="C101" s="40">
        <v>1</v>
      </c>
      <c r="D101" s="40">
        <v>2</v>
      </c>
      <c r="E101" s="40">
        <v>3</v>
      </c>
      <c r="F101" s="40">
        <v>4</v>
      </c>
      <c r="G101" s="40">
        <v>5</v>
      </c>
      <c r="H101" s="40">
        <v>6</v>
      </c>
      <c r="I101" s="40">
        <v>7</v>
      </c>
      <c r="J101" s="40">
        <v>8</v>
      </c>
      <c r="K101" s="40">
        <v>9</v>
      </c>
      <c r="L101" s="40">
        <v>10</v>
      </c>
      <c r="M101" s="40">
        <v>11</v>
      </c>
      <c r="N101" s="40">
        <v>12</v>
      </c>
      <c r="O101" s="40">
        <v>13</v>
      </c>
      <c r="P101" s="40">
        <v>14</v>
      </c>
      <c r="Q101" s="40">
        <v>15</v>
      </c>
      <c r="R101" s="40">
        <v>16</v>
      </c>
      <c r="S101" s="40">
        <v>17</v>
      </c>
      <c r="T101" s="40">
        <v>18</v>
      </c>
      <c r="U101" s="40">
        <v>19</v>
      </c>
      <c r="V101" s="40">
        <v>20</v>
      </c>
      <c r="W101" s="40">
        <v>21</v>
      </c>
      <c r="X101" s="40">
        <v>22</v>
      </c>
      <c r="Y101" s="40">
        <v>23</v>
      </c>
      <c r="Z101" s="40">
        <v>24</v>
      </c>
      <c r="AA101" s="40">
        <v>25</v>
      </c>
      <c r="AB101" s="40">
        <v>26</v>
      </c>
      <c r="AC101" s="40">
        <v>27</v>
      </c>
      <c r="AD101" s="40">
        <v>28</v>
      </c>
      <c r="AE101" s="40">
        <v>29</v>
      </c>
      <c r="AF101" s="40">
        <v>30</v>
      </c>
      <c r="AG101" s="40">
        <v>31</v>
      </c>
      <c r="AH101" s="40">
        <v>32</v>
      </c>
      <c r="AI101" s="40">
        <v>33</v>
      </c>
      <c r="AJ101" s="40">
        <v>34</v>
      </c>
      <c r="AK101" s="40">
        <v>35</v>
      </c>
      <c r="AL101" s="40">
        <v>36</v>
      </c>
      <c r="AM101" s="40">
        <v>37</v>
      </c>
      <c r="AN101" s="40">
        <v>38</v>
      </c>
      <c r="AO101" s="40">
        <v>39</v>
      </c>
      <c r="AP101" s="40">
        <v>40</v>
      </c>
    </row>
    <row r="102" spans="2:57" hidden="1" x14ac:dyDescent="0.2">
      <c r="C102" s="40" t="str">
        <f t="shared" ref="C102:AP102" si="29">IFERROR(HLOOKUP(C101,$C$96:$AP$97,2,FALSE),"")</f>
        <v>BNP Paribas Cardif</v>
      </c>
      <c r="D102" s="40" t="str">
        <f t="shared" si="29"/>
        <v>BanChile</v>
      </c>
      <c r="E102" s="40" t="str">
        <f t="shared" si="29"/>
        <v>MetLife</v>
      </c>
      <c r="F102" s="40" t="str">
        <f t="shared" si="29"/>
        <v>BCI Seguros Vida</v>
      </c>
      <c r="G102" s="40" t="str">
        <f t="shared" si="29"/>
        <v>Mutual de Seguros</v>
      </c>
      <c r="H102" s="40" t="str">
        <f t="shared" si="29"/>
        <v>Consorcio Nacional</v>
      </c>
      <c r="I102" s="40" t="str">
        <f t="shared" si="29"/>
        <v>Chilena Consolidada</v>
      </c>
      <c r="J102" s="40" t="str">
        <f t="shared" si="29"/>
        <v>Zurich Santander</v>
      </c>
      <c r="K102" s="40" t="str">
        <f t="shared" si="29"/>
        <v>Security Previsión</v>
      </c>
      <c r="L102" s="40" t="str">
        <f t="shared" si="29"/>
        <v>Confuturo</v>
      </c>
      <c r="M102" s="40" t="str">
        <f t="shared" si="29"/>
        <v>BICE Vida</v>
      </c>
      <c r="N102" s="40" t="str">
        <f t="shared" si="29"/>
        <v>Mapfre Vida</v>
      </c>
      <c r="O102" s="40" t="str">
        <f t="shared" si="29"/>
        <v>Penta Vida</v>
      </c>
      <c r="P102" s="40" t="str">
        <f t="shared" si="29"/>
        <v>CLC</v>
      </c>
      <c r="Q102" s="40" t="str">
        <f t="shared" si="29"/>
        <v>Principal</v>
      </c>
      <c r="R102" s="40" t="str">
        <f t="shared" si="29"/>
        <v>M. del Ej. y Av.</v>
      </c>
      <c r="S102" s="40" t="str">
        <f t="shared" si="29"/>
        <v>Sura</v>
      </c>
      <c r="T102" s="40" t="str">
        <f t="shared" si="29"/>
        <v>Ohio National</v>
      </c>
      <c r="U102" s="40" t="str">
        <f t="shared" si="29"/>
        <v>Renta Nacional</v>
      </c>
      <c r="V102" s="40" t="str">
        <f t="shared" si="29"/>
        <v>Save Seguros</v>
      </c>
      <c r="W102" s="40" t="str">
        <f t="shared" si="29"/>
        <v>Colmena Seguros</v>
      </c>
      <c r="X102" s="40" t="str">
        <f t="shared" si="29"/>
        <v>EuroAmérica</v>
      </c>
      <c r="Y102" s="40" t="str">
        <f t="shared" si="29"/>
        <v>Alemana Seguros</v>
      </c>
      <c r="Z102" s="40" t="str">
        <f t="shared" si="29"/>
        <v>CN Life</v>
      </c>
      <c r="AA102" s="40" t="str">
        <f t="shared" si="29"/>
        <v>HDI Vida</v>
      </c>
      <c r="AB102" s="40" t="str">
        <f t="shared" si="29"/>
        <v>Suramericana</v>
      </c>
      <c r="AC102" s="40" t="str">
        <f t="shared" si="29"/>
        <v>4 Life Seguros</v>
      </c>
      <c r="AD102" s="40" t="str">
        <f t="shared" si="29"/>
        <v>Cámara</v>
      </c>
      <c r="AE102" s="40" t="str">
        <f t="shared" si="29"/>
        <v>Bupa</v>
      </c>
      <c r="AF102" s="40" t="str">
        <f t="shared" si="29"/>
        <v>Chubb Vida</v>
      </c>
      <c r="AG102" s="40" t="str">
        <f t="shared" si="29"/>
        <v>CF Seguros de Vida</v>
      </c>
      <c r="AH102" s="40" t="str">
        <f t="shared" si="29"/>
        <v>Rigel</v>
      </c>
      <c r="AI102" s="40" t="str">
        <f t="shared" si="29"/>
        <v>Huelen</v>
      </c>
      <c r="AJ102" s="40" t="str">
        <f t="shared" si="29"/>
        <v/>
      </c>
      <c r="AK102" s="40" t="str">
        <f t="shared" si="29"/>
        <v/>
      </c>
      <c r="AL102" s="40" t="str">
        <f t="shared" si="29"/>
        <v/>
      </c>
      <c r="AM102" s="40" t="str">
        <f t="shared" si="29"/>
        <v/>
      </c>
      <c r="AN102" s="40" t="str">
        <f t="shared" si="29"/>
        <v/>
      </c>
      <c r="AO102" s="40" t="str">
        <f t="shared" si="29"/>
        <v/>
      </c>
      <c r="AP102" s="40" t="str">
        <f t="shared" si="29"/>
        <v/>
      </c>
    </row>
    <row r="103" spans="2:57" hidden="1" x14ac:dyDescent="0.2">
      <c r="C103" s="42">
        <f t="shared" ref="C103:AP103" si="30">IFERROR((HLOOKUP(C101,$C$96:$AP$98,3,FALSE)-HLOOKUP(C101,$C$96:$AP$99,4,FALSE)/1000000)/$C$110,"")</f>
        <v>1107.1210000000001</v>
      </c>
      <c r="D103" s="42">
        <f t="shared" si="30"/>
        <v>1097.1780000000001</v>
      </c>
      <c r="E103" s="42">
        <f t="shared" si="30"/>
        <v>912.13699999999994</v>
      </c>
      <c r="F103" s="42">
        <f t="shared" si="30"/>
        <v>749.61599999999999</v>
      </c>
      <c r="G103" s="42">
        <f t="shared" si="30"/>
        <v>690.77499999999998</v>
      </c>
      <c r="H103" s="42">
        <f t="shared" si="30"/>
        <v>500.74400000000003</v>
      </c>
      <c r="I103" s="42">
        <f t="shared" si="30"/>
        <v>367.31400000000002</v>
      </c>
      <c r="J103" s="42">
        <f t="shared" si="30"/>
        <v>364.01499999999999</v>
      </c>
      <c r="K103" s="42">
        <f t="shared" si="30"/>
        <v>350.209</v>
      </c>
      <c r="L103" s="42">
        <f t="shared" si="30"/>
        <v>229.80099999999999</v>
      </c>
      <c r="M103" s="42">
        <f t="shared" si="30"/>
        <v>180.45599999999999</v>
      </c>
      <c r="N103" s="42">
        <f t="shared" si="30"/>
        <v>99.930999999999997</v>
      </c>
      <c r="O103" s="42">
        <f t="shared" si="30"/>
        <v>89.099000000000004</v>
      </c>
      <c r="P103" s="42">
        <f t="shared" si="30"/>
        <v>79.772000000000006</v>
      </c>
      <c r="Q103" s="42">
        <f t="shared" si="30"/>
        <v>78.072999999999993</v>
      </c>
      <c r="R103" s="42">
        <f t="shared" si="30"/>
        <v>46.686999999999998</v>
      </c>
      <c r="S103" s="42">
        <f t="shared" si="30"/>
        <v>44.04</v>
      </c>
      <c r="T103" s="42">
        <f t="shared" si="30"/>
        <v>26.54</v>
      </c>
      <c r="U103" s="42">
        <f t="shared" si="30"/>
        <v>24.347999999999999</v>
      </c>
      <c r="V103" s="42">
        <f t="shared" si="30"/>
        <v>22.376000000000001</v>
      </c>
      <c r="W103" s="42">
        <f t="shared" si="30"/>
        <v>18.172999999999998</v>
      </c>
      <c r="X103" s="42">
        <f t="shared" si="30"/>
        <v>17.533999999999999</v>
      </c>
      <c r="Y103" s="42">
        <f t="shared" si="30"/>
        <v>15.942</v>
      </c>
      <c r="Z103" s="42">
        <f t="shared" si="30"/>
        <v>11.678000000000001</v>
      </c>
      <c r="AA103" s="42">
        <f t="shared" si="30"/>
        <v>9.7240000000000002</v>
      </c>
      <c r="AB103" s="42">
        <f t="shared" si="30"/>
        <v>8.4459999999999997</v>
      </c>
      <c r="AC103" s="42">
        <f t="shared" si="30"/>
        <v>6.0519999999999996</v>
      </c>
      <c r="AD103" s="42">
        <f t="shared" si="30"/>
        <v>5.93</v>
      </c>
      <c r="AE103" s="42">
        <f t="shared" si="30"/>
        <v>3.008</v>
      </c>
      <c r="AF103" s="42">
        <f t="shared" si="30"/>
        <v>0.42399999999999999</v>
      </c>
      <c r="AG103" s="42">
        <f t="shared" si="30"/>
        <v>8.3000000000000004E-2</v>
      </c>
      <c r="AH103" s="42">
        <f t="shared" si="30"/>
        <v>3.5999999999999997E-2</v>
      </c>
      <c r="AI103" s="42">
        <f t="shared" si="30"/>
        <v>1.9999999999999996E-3</v>
      </c>
      <c r="AJ103" s="42" t="str">
        <f t="shared" si="30"/>
        <v/>
      </c>
      <c r="AK103" s="42" t="str">
        <f t="shared" si="30"/>
        <v/>
      </c>
      <c r="AL103" s="42" t="str">
        <f t="shared" si="30"/>
        <v/>
      </c>
      <c r="AM103" s="42" t="str">
        <f t="shared" si="30"/>
        <v/>
      </c>
      <c r="AN103" s="42" t="str">
        <f t="shared" si="30"/>
        <v/>
      </c>
      <c r="AO103" s="42" t="str">
        <f t="shared" si="30"/>
        <v/>
      </c>
      <c r="AP103" s="42" t="str">
        <f t="shared" si="30"/>
        <v/>
      </c>
    </row>
    <row r="104" spans="2:57" hidden="1" x14ac:dyDescent="0.2">
      <c r="C104" s="42" t="str">
        <f>IF(ISNUMBER(C103),CONCATENATE(C102," - ",C101),"")</f>
        <v>BNP Paribas Cardif - 1</v>
      </c>
      <c r="D104" s="42" t="str">
        <f t="shared" ref="D104:AP104" si="31">IF(ISNUMBER(D103),CONCATENATE(D102," - ",D101),"")</f>
        <v>BanChile - 2</v>
      </c>
      <c r="E104" s="42" t="str">
        <f t="shared" si="31"/>
        <v>MetLife - 3</v>
      </c>
      <c r="F104" s="42" t="str">
        <f t="shared" si="31"/>
        <v>BCI Seguros Vida - 4</v>
      </c>
      <c r="G104" s="42" t="str">
        <f t="shared" si="31"/>
        <v>Mutual de Seguros - 5</v>
      </c>
      <c r="H104" s="42" t="str">
        <f t="shared" si="31"/>
        <v>Consorcio Nacional - 6</v>
      </c>
      <c r="I104" s="42" t="str">
        <f t="shared" si="31"/>
        <v>Chilena Consolidada - 7</v>
      </c>
      <c r="J104" s="42" t="str">
        <f t="shared" si="31"/>
        <v>Zurich Santander - 8</v>
      </c>
      <c r="K104" s="42" t="str">
        <f t="shared" si="31"/>
        <v>Security Previsión - 9</v>
      </c>
      <c r="L104" s="42" t="str">
        <f t="shared" si="31"/>
        <v>Confuturo - 10</v>
      </c>
      <c r="M104" s="42" t="str">
        <f t="shared" si="31"/>
        <v>BICE Vida - 11</v>
      </c>
      <c r="N104" s="42" t="str">
        <f t="shared" si="31"/>
        <v>Mapfre Vida - 12</v>
      </c>
      <c r="O104" s="42" t="str">
        <f t="shared" si="31"/>
        <v>Penta Vida - 13</v>
      </c>
      <c r="P104" s="42" t="str">
        <f t="shared" si="31"/>
        <v>CLC - 14</v>
      </c>
      <c r="Q104" s="42" t="str">
        <f t="shared" si="31"/>
        <v>Principal - 15</v>
      </c>
      <c r="R104" s="42" t="str">
        <f t="shared" si="31"/>
        <v>M. del Ej. y Av. - 16</v>
      </c>
      <c r="S104" s="42" t="str">
        <f t="shared" si="31"/>
        <v>Sura - 17</v>
      </c>
      <c r="T104" s="42" t="str">
        <f t="shared" si="31"/>
        <v>Ohio National - 18</v>
      </c>
      <c r="U104" s="42" t="str">
        <f t="shared" si="31"/>
        <v>Renta Nacional - 19</v>
      </c>
      <c r="V104" s="42" t="str">
        <f t="shared" si="31"/>
        <v>Save Seguros - 20</v>
      </c>
      <c r="W104" s="42" t="str">
        <f t="shared" si="31"/>
        <v>Colmena Seguros - 21</v>
      </c>
      <c r="X104" s="42" t="str">
        <f t="shared" si="31"/>
        <v>EuroAmérica - 22</v>
      </c>
      <c r="Y104" s="42" t="str">
        <f t="shared" si="31"/>
        <v>Alemana Seguros - 23</v>
      </c>
      <c r="Z104" s="42" t="str">
        <f t="shared" si="31"/>
        <v>CN Life - 24</v>
      </c>
      <c r="AA104" s="42" t="str">
        <f t="shared" si="31"/>
        <v>HDI Vida - 25</v>
      </c>
      <c r="AB104" s="42" t="str">
        <f t="shared" si="31"/>
        <v>Suramericana - 26</v>
      </c>
      <c r="AC104" s="42" t="str">
        <f t="shared" si="31"/>
        <v>4 Life Seguros - 27</v>
      </c>
      <c r="AD104" s="42" t="str">
        <f t="shared" si="31"/>
        <v>Cámara - 28</v>
      </c>
      <c r="AE104" s="42" t="str">
        <f t="shared" si="31"/>
        <v>Bupa - 29</v>
      </c>
      <c r="AF104" s="42" t="str">
        <f t="shared" si="31"/>
        <v>Chubb Vida - 30</v>
      </c>
      <c r="AG104" s="42" t="str">
        <f t="shared" si="31"/>
        <v>CF Seguros de Vida - 31</v>
      </c>
      <c r="AH104" s="42" t="str">
        <f t="shared" si="31"/>
        <v>Rigel - 32</v>
      </c>
      <c r="AI104" s="42" t="str">
        <f t="shared" si="31"/>
        <v>Huelen - 33</v>
      </c>
      <c r="AJ104" s="42" t="str">
        <f t="shared" si="31"/>
        <v/>
      </c>
      <c r="AK104" s="42" t="str">
        <f t="shared" si="31"/>
        <v/>
      </c>
      <c r="AL104" s="42" t="str">
        <f t="shared" si="31"/>
        <v/>
      </c>
      <c r="AM104" s="42" t="str">
        <f t="shared" si="31"/>
        <v/>
      </c>
      <c r="AN104" s="42" t="str">
        <f t="shared" si="31"/>
        <v/>
      </c>
      <c r="AO104" s="42" t="str">
        <f t="shared" si="31"/>
        <v/>
      </c>
      <c r="AP104" s="42" t="str">
        <f t="shared" si="31"/>
        <v/>
      </c>
    </row>
    <row r="105" spans="2:57" hidden="1" x14ac:dyDescent="0.2"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</row>
    <row r="106" spans="2:57" hidden="1" x14ac:dyDescent="0.2">
      <c r="B106" s="39" t="s">
        <v>95</v>
      </c>
      <c r="C106" s="42" t="str">
        <f t="shared" ref="C106:AP106" si="32">IF($C$119=C102,C103,"")</f>
        <v/>
      </c>
      <c r="D106" s="42" t="str">
        <f t="shared" si="32"/>
        <v/>
      </c>
      <c r="E106" s="42" t="str">
        <f t="shared" si="32"/>
        <v/>
      </c>
      <c r="F106" s="42" t="str">
        <f t="shared" si="32"/>
        <v/>
      </c>
      <c r="G106" s="42" t="str">
        <f t="shared" si="32"/>
        <v/>
      </c>
      <c r="H106" s="42" t="str">
        <f t="shared" si="32"/>
        <v/>
      </c>
      <c r="I106" s="42" t="str">
        <f t="shared" si="32"/>
        <v/>
      </c>
      <c r="J106" s="42" t="str">
        <f t="shared" si="32"/>
        <v/>
      </c>
      <c r="K106" s="42" t="str">
        <f t="shared" si="32"/>
        <v/>
      </c>
      <c r="L106" s="42" t="str">
        <f t="shared" si="32"/>
        <v/>
      </c>
      <c r="M106" s="42" t="str">
        <f t="shared" si="32"/>
        <v/>
      </c>
      <c r="N106" s="42" t="str">
        <f t="shared" si="32"/>
        <v/>
      </c>
      <c r="O106" s="42" t="str">
        <f t="shared" si="32"/>
        <v/>
      </c>
      <c r="P106" s="42" t="str">
        <f t="shared" si="32"/>
        <v/>
      </c>
      <c r="Q106" s="42" t="str">
        <f t="shared" si="32"/>
        <v/>
      </c>
      <c r="R106" s="42" t="str">
        <f t="shared" si="32"/>
        <v/>
      </c>
      <c r="S106" s="42" t="str">
        <f t="shared" si="32"/>
        <v/>
      </c>
      <c r="T106" s="42" t="str">
        <f t="shared" si="32"/>
        <v/>
      </c>
      <c r="U106" s="42" t="str">
        <f t="shared" si="32"/>
        <v/>
      </c>
      <c r="V106" s="42" t="str">
        <f t="shared" si="32"/>
        <v/>
      </c>
      <c r="W106" s="42" t="str">
        <f t="shared" si="32"/>
        <v/>
      </c>
      <c r="X106" s="42" t="str">
        <f t="shared" si="32"/>
        <v/>
      </c>
      <c r="Y106" s="42" t="str">
        <f t="shared" si="32"/>
        <v/>
      </c>
      <c r="Z106" s="42" t="str">
        <f t="shared" si="32"/>
        <v/>
      </c>
      <c r="AA106" s="42" t="str">
        <f t="shared" si="32"/>
        <v/>
      </c>
      <c r="AB106" s="42" t="str">
        <f t="shared" si="32"/>
        <v/>
      </c>
      <c r="AC106" s="42" t="str">
        <f t="shared" si="32"/>
        <v/>
      </c>
      <c r="AD106" s="42" t="str">
        <f t="shared" si="32"/>
        <v/>
      </c>
      <c r="AE106" s="42" t="str">
        <f t="shared" si="32"/>
        <v/>
      </c>
      <c r="AF106" s="42" t="str">
        <f t="shared" si="32"/>
        <v/>
      </c>
      <c r="AG106" s="42" t="str">
        <f t="shared" si="32"/>
        <v/>
      </c>
      <c r="AH106" s="42" t="str">
        <f t="shared" si="32"/>
        <v/>
      </c>
      <c r="AI106" s="42" t="str">
        <f t="shared" si="32"/>
        <v/>
      </c>
      <c r="AJ106" s="42" t="str">
        <f t="shared" si="32"/>
        <v/>
      </c>
      <c r="AK106" s="42" t="str">
        <f t="shared" si="32"/>
        <v/>
      </c>
      <c r="AL106" s="42" t="str">
        <f t="shared" si="32"/>
        <v/>
      </c>
      <c r="AM106" s="42" t="str">
        <f t="shared" si="32"/>
        <v/>
      </c>
      <c r="AN106" s="42" t="str">
        <f t="shared" si="32"/>
        <v/>
      </c>
      <c r="AO106" s="42" t="str">
        <f t="shared" si="32"/>
        <v/>
      </c>
      <c r="AP106" s="42" t="str">
        <f t="shared" si="32"/>
        <v/>
      </c>
    </row>
    <row r="107" spans="2:57" hidden="1" x14ac:dyDescent="0.2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</row>
    <row r="108" spans="2:57" hidden="1" x14ac:dyDescent="0.2">
      <c r="C108" s="40" t="s">
        <v>521</v>
      </c>
      <c r="D108" s="40" t="s">
        <v>522</v>
      </c>
      <c r="E108" s="40" t="s">
        <v>523</v>
      </c>
      <c r="F108" s="40" t="s">
        <v>524</v>
      </c>
      <c r="G108" s="40" t="s">
        <v>525</v>
      </c>
      <c r="H108" s="40" t="s">
        <v>526</v>
      </c>
      <c r="I108" s="40" t="s">
        <v>527</v>
      </c>
      <c r="J108" s="40" t="s">
        <v>528</v>
      </c>
      <c r="K108" s="40" t="s">
        <v>529</v>
      </c>
      <c r="L108" s="40" t="s">
        <v>530</v>
      </c>
      <c r="M108" s="40" t="s">
        <v>531</v>
      </c>
      <c r="N108" s="40" t="s">
        <v>532</v>
      </c>
      <c r="O108" s="40" t="s">
        <v>533</v>
      </c>
      <c r="P108" s="40" t="s">
        <v>534</v>
      </c>
      <c r="Q108" s="40" t="s">
        <v>535</v>
      </c>
      <c r="R108" s="40" t="s">
        <v>506</v>
      </c>
      <c r="S108" s="40" t="s">
        <v>507</v>
      </c>
      <c r="T108" s="40" t="s">
        <v>508</v>
      </c>
      <c r="U108" s="40" t="s">
        <v>509</v>
      </c>
      <c r="V108" s="40" t="s">
        <v>510</v>
      </c>
      <c r="W108" s="40" t="s">
        <v>511</v>
      </c>
      <c r="X108" s="40" t="s">
        <v>512</v>
      </c>
      <c r="Y108" s="40" t="s">
        <v>513</v>
      </c>
      <c r="Z108" s="40" t="s">
        <v>514</v>
      </c>
      <c r="AA108" s="40" t="s">
        <v>515</v>
      </c>
      <c r="AB108" s="40" t="s">
        <v>516</v>
      </c>
      <c r="AC108" s="40" t="s">
        <v>517</v>
      </c>
      <c r="AD108" s="40" t="s">
        <v>518</v>
      </c>
      <c r="AE108" s="40" t="s">
        <v>519</v>
      </c>
      <c r="AF108" s="40" t="s">
        <v>520</v>
      </c>
      <c r="AG108" s="40" t="s">
        <v>537</v>
      </c>
      <c r="AH108" s="40" t="s">
        <v>538</v>
      </c>
      <c r="AI108" s="40" t="s">
        <v>539</v>
      </c>
      <c r="AJ108" s="40" t="s">
        <v>540</v>
      </c>
      <c r="AK108" s="40" t="s">
        <v>541</v>
      </c>
      <c r="AL108" s="40" t="s">
        <v>542</v>
      </c>
      <c r="AM108" s="40" t="s">
        <v>543</v>
      </c>
      <c r="AN108" s="40" t="s">
        <v>544</v>
      </c>
      <c r="AO108" s="40" t="s">
        <v>545</v>
      </c>
      <c r="AP108" s="40" t="s">
        <v>546</v>
      </c>
      <c r="AQ108" s="69" t="s">
        <v>547</v>
      </c>
      <c r="AR108" s="69" t="s">
        <v>548</v>
      </c>
      <c r="AS108" s="69" t="s">
        <v>549</v>
      </c>
      <c r="AT108" s="69" t="s">
        <v>550</v>
      </c>
      <c r="AU108" s="69" t="s">
        <v>551</v>
      </c>
      <c r="AV108" s="69" t="s">
        <v>552</v>
      </c>
      <c r="AW108" s="69" t="s">
        <v>557</v>
      </c>
      <c r="AX108" s="69" t="s">
        <v>558</v>
      </c>
      <c r="AY108" s="69" t="s">
        <v>559</v>
      </c>
      <c r="AZ108" s="69" t="s">
        <v>560</v>
      </c>
      <c r="BA108" s="69" t="s">
        <v>553</v>
      </c>
      <c r="BB108" s="69" t="s">
        <v>554</v>
      </c>
      <c r="BC108" s="69" t="s">
        <v>555</v>
      </c>
      <c r="BD108" s="69" t="s">
        <v>556</v>
      </c>
      <c r="BE108" s="69" t="s">
        <v>284</v>
      </c>
    </row>
    <row r="109" spans="2:57" hidden="1" x14ac:dyDescent="0.2"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</row>
    <row r="110" spans="2:57" hidden="1" x14ac:dyDescent="0.2">
      <c r="B110" s="39" t="s">
        <v>99</v>
      </c>
      <c r="C110" s="27">
        <f>IF(MAX(C98:AP98)&lt;100000,1,IF(AND(MAX(C98:AP98)&gt;=100000,MAX(C98:AP98)&lt;100000000),1000,IF(MAX(C98:AP98)&gt;=100000000,1000000)))</f>
        <v>1000</v>
      </c>
      <c r="D110" s="27">
        <v>1000000</v>
      </c>
      <c r="E110" s="27">
        <v>1000</v>
      </c>
      <c r="F110" s="27">
        <v>1</v>
      </c>
      <c r="G110" s="27" t="str">
        <f>INDEX(D111:F113,MATCH(Índice!$H$52,C111:C113,0),MATCH(C110,D110:F110,0))</f>
        <v>Miles de Pólizas</v>
      </c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</row>
    <row r="111" spans="2:57" hidden="1" x14ac:dyDescent="0.2">
      <c r="C111" s="27" t="str">
        <f>Índice!H53</f>
        <v>Cifras en UF al 31.03.2021</v>
      </c>
      <c r="D111" s="27" t="s">
        <v>336</v>
      </c>
      <c r="E111" s="27" t="s">
        <v>337</v>
      </c>
      <c r="F111" s="27" t="s">
        <v>338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</row>
    <row r="112" spans="2:57" hidden="1" x14ac:dyDescent="0.2">
      <c r="C112" s="27" t="str">
        <f>Índice!H54</f>
        <v>Cifras en M$ al 31.03.2021</v>
      </c>
      <c r="D112" s="27" t="s">
        <v>336</v>
      </c>
      <c r="E112" s="27" t="s">
        <v>337</v>
      </c>
      <c r="F112" s="27" t="s">
        <v>338</v>
      </c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</row>
    <row r="113" spans="1:42" hidden="1" x14ac:dyDescent="0.2">
      <c r="C113" s="27" t="str">
        <f>Índice!H55</f>
        <v>Cifras en US$ al 31.03.2021</v>
      </c>
      <c r="D113" s="27" t="s">
        <v>336</v>
      </c>
      <c r="E113" s="27" t="s">
        <v>337</v>
      </c>
      <c r="F113" s="27" t="s">
        <v>338</v>
      </c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</row>
    <row r="115" spans="1:42" x14ac:dyDescent="0.2">
      <c r="C115" s="44" t="s">
        <v>294</v>
      </c>
      <c r="D115" s="44"/>
      <c r="E115" s="44"/>
      <c r="F115" s="44"/>
    </row>
    <row r="116" spans="1:42" x14ac:dyDescent="0.2">
      <c r="A116" s="46"/>
      <c r="C116" s="275" t="s">
        <v>284</v>
      </c>
      <c r="D116" s="276"/>
      <c r="E116" s="276"/>
      <c r="F116" s="277"/>
      <c r="G116" s="47"/>
    </row>
    <row r="117" spans="1:42" x14ac:dyDescent="0.2">
      <c r="C117" s="48"/>
      <c r="D117" s="48"/>
      <c r="E117" s="48"/>
      <c r="F117" s="48"/>
    </row>
    <row r="118" spans="1:42" x14ac:dyDescent="0.2">
      <c r="C118" s="44" t="s">
        <v>107</v>
      </c>
      <c r="D118" s="44"/>
      <c r="E118" s="44"/>
      <c r="F118" s="44"/>
    </row>
    <row r="119" spans="1:42" x14ac:dyDescent="0.2">
      <c r="A119" s="46"/>
      <c r="C119" s="275"/>
      <c r="D119" s="276"/>
      <c r="E119" s="276"/>
      <c r="F119" s="277"/>
      <c r="G119" s="47"/>
    </row>
    <row r="120" spans="1:42" x14ac:dyDescent="0.2">
      <c r="B120" s="48"/>
      <c r="C120" s="48"/>
      <c r="D120" s="48"/>
      <c r="E120" s="48"/>
      <c r="F120" s="48"/>
    </row>
    <row r="149" spans="2:43" x14ac:dyDescent="0.2">
      <c r="AI149" s="76"/>
      <c r="AJ149" s="76"/>
      <c r="AK149" s="76"/>
      <c r="AL149" s="76"/>
      <c r="AM149" s="76"/>
      <c r="AN149" s="76"/>
      <c r="AO149" s="76"/>
      <c r="AP149" s="76"/>
      <c r="AQ149" s="76"/>
    </row>
    <row r="150" spans="2:43" hidden="1" x14ac:dyDescent="0.2">
      <c r="B150" s="39" t="s">
        <v>93</v>
      </c>
      <c r="C150" s="40">
        <f>IFERROR(RANK(C152,$C$152:$Z$152,0),"")</f>
        <v>17</v>
      </c>
      <c r="D150" s="40">
        <f t="shared" ref="D150:Z150" si="33">IFERROR(RANK(D152,$C$152:$Z$152,0),"")</f>
        <v>4</v>
      </c>
      <c r="E150" s="40">
        <f t="shared" si="33"/>
        <v>5</v>
      </c>
      <c r="F150" s="40">
        <f t="shared" si="33"/>
        <v>14</v>
      </c>
      <c r="G150" s="40">
        <f t="shared" si="33"/>
        <v>18</v>
      </c>
      <c r="H150" s="40">
        <f t="shared" si="33"/>
        <v>22</v>
      </c>
      <c r="I150" s="40">
        <f t="shared" si="33"/>
        <v>8</v>
      </c>
      <c r="J150" s="40">
        <f t="shared" si="33"/>
        <v>3</v>
      </c>
      <c r="K150" s="40">
        <f t="shared" si="33"/>
        <v>2</v>
      </c>
      <c r="L150" s="40">
        <f t="shared" si="33"/>
        <v>1</v>
      </c>
      <c r="M150" s="40">
        <f t="shared" si="33"/>
        <v>9</v>
      </c>
      <c r="N150" s="40">
        <f t="shared" si="33"/>
        <v>13</v>
      </c>
      <c r="O150" s="40">
        <f t="shared" si="33"/>
        <v>7</v>
      </c>
      <c r="P150" s="40">
        <f t="shared" si="33"/>
        <v>6</v>
      </c>
      <c r="Q150" s="40">
        <f t="shared" si="33"/>
        <v>20</v>
      </c>
      <c r="R150" s="40">
        <f t="shared" si="33"/>
        <v>23</v>
      </c>
      <c r="S150" s="40">
        <f t="shared" si="33"/>
        <v>10</v>
      </c>
      <c r="T150" s="40">
        <f t="shared" si="33"/>
        <v>11</v>
      </c>
      <c r="U150" s="40">
        <f t="shared" si="33"/>
        <v>15</v>
      </c>
      <c r="V150" s="40">
        <f t="shared" si="33"/>
        <v>19</v>
      </c>
      <c r="W150" s="40">
        <f t="shared" si="33"/>
        <v>16</v>
      </c>
      <c r="X150" s="40">
        <f t="shared" si="33"/>
        <v>21</v>
      </c>
      <c r="Y150" s="40">
        <f t="shared" si="33"/>
        <v>12</v>
      </c>
      <c r="Z150" s="40">
        <f t="shared" si="33"/>
        <v>24</v>
      </c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6"/>
      <c r="AL150" s="76"/>
      <c r="AM150" s="76"/>
      <c r="AN150" s="76"/>
      <c r="AO150" s="76"/>
      <c r="AP150" s="76"/>
      <c r="AQ150" s="76"/>
    </row>
    <row r="151" spans="2:43" hidden="1" x14ac:dyDescent="0.2">
      <c r="C151" s="42" t="s">
        <v>563</v>
      </c>
      <c r="D151" s="42" t="s">
        <v>564</v>
      </c>
      <c r="E151" s="42" t="s">
        <v>565</v>
      </c>
      <c r="F151" s="42" t="s">
        <v>566</v>
      </c>
      <c r="G151" s="42" t="s">
        <v>567</v>
      </c>
      <c r="H151" s="42" t="s">
        <v>568</v>
      </c>
      <c r="I151" s="42" t="s">
        <v>569</v>
      </c>
      <c r="J151" s="42" t="s">
        <v>570</v>
      </c>
      <c r="K151" s="42" t="s">
        <v>571</v>
      </c>
      <c r="L151" s="42" t="s">
        <v>572</v>
      </c>
      <c r="M151" s="42" t="s">
        <v>573</v>
      </c>
      <c r="N151" s="42" t="s">
        <v>574</v>
      </c>
      <c r="O151" s="42" t="s">
        <v>575</v>
      </c>
      <c r="P151" s="42" t="s">
        <v>576</v>
      </c>
      <c r="Q151" s="42" t="s">
        <v>577</v>
      </c>
      <c r="R151" s="42" t="s">
        <v>578</v>
      </c>
      <c r="S151" s="42" t="s">
        <v>579</v>
      </c>
      <c r="T151" s="42" t="s">
        <v>580</v>
      </c>
      <c r="U151" s="42" t="s">
        <v>581</v>
      </c>
      <c r="V151" s="42" t="s">
        <v>582</v>
      </c>
      <c r="W151" s="42" t="s">
        <v>583</v>
      </c>
      <c r="X151" s="42" t="s">
        <v>584</v>
      </c>
      <c r="Y151" s="42" t="s">
        <v>585</v>
      </c>
      <c r="Z151" s="42" t="s">
        <v>586</v>
      </c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6"/>
    </row>
    <row r="152" spans="2:43" hidden="1" x14ac:dyDescent="0.2">
      <c r="C152" s="42">
        <f t="shared" ref="C152:Q152" si="34">IFERROR(HLOOKUP($C$174,$C$11:$AQ$70,C155,FALSE)+HLOOKUP($C$174,$C$11:$AQ$70,C156,FALSE)+HLOOKUP($C$174,$C$11:$AQ$70,C157,FALSE)+C153/1000000,"")</f>
        <v>17759.000024000001</v>
      </c>
      <c r="D152" s="42">
        <f t="shared" si="34"/>
        <v>554094.00002299994</v>
      </c>
      <c r="E152" s="42">
        <f t="shared" si="34"/>
        <v>459660.00002199999</v>
      </c>
      <c r="F152" s="42">
        <f t="shared" si="34"/>
        <v>111999.000021</v>
      </c>
      <c r="G152" s="42">
        <f t="shared" si="34"/>
        <v>14564.000019999999</v>
      </c>
      <c r="H152" s="42">
        <f t="shared" si="34"/>
        <v>1249.0000190000001</v>
      </c>
      <c r="I152" s="42">
        <f t="shared" si="34"/>
        <v>398914.00001800002</v>
      </c>
      <c r="J152" s="42">
        <f t="shared" si="34"/>
        <v>905183.00001700001</v>
      </c>
      <c r="K152" s="42">
        <f t="shared" si="34"/>
        <v>1114566.0000159999</v>
      </c>
      <c r="L152" s="42">
        <f t="shared" si="34"/>
        <v>1447931.0000150001</v>
      </c>
      <c r="M152" s="42">
        <f t="shared" si="34"/>
        <v>320015.00001399999</v>
      </c>
      <c r="N152" s="42">
        <f t="shared" si="34"/>
        <v>114173.000013</v>
      </c>
      <c r="O152" s="42">
        <f t="shared" si="34"/>
        <v>442549.00001199997</v>
      </c>
      <c r="P152" s="42">
        <f t="shared" si="34"/>
        <v>442732.00001100003</v>
      </c>
      <c r="Q152" s="42">
        <f t="shared" si="34"/>
        <v>3341.0000100000002</v>
      </c>
      <c r="R152" s="42">
        <f t="shared" ref="R152:Z152" si="35">IFERROR(HLOOKUP($C$174,$C$11:$AQ$70,R155,FALSE)+R153/1000000,"")</f>
        <v>262.00000899999998</v>
      </c>
      <c r="S152" s="42">
        <f t="shared" si="35"/>
        <v>286899.000008</v>
      </c>
      <c r="T152" s="42">
        <f t="shared" si="35"/>
        <v>238129.000007</v>
      </c>
      <c r="U152" s="42">
        <f t="shared" si="35"/>
        <v>65736.000006000002</v>
      </c>
      <c r="V152" s="42">
        <f t="shared" si="35"/>
        <v>7397.0000049999999</v>
      </c>
      <c r="W152" s="42">
        <f t="shared" si="35"/>
        <v>60664.000004000001</v>
      </c>
      <c r="X152" s="42">
        <f t="shared" si="35"/>
        <v>2844.0000030000001</v>
      </c>
      <c r="Y152" s="42">
        <f t="shared" si="35"/>
        <v>146604.00000199999</v>
      </c>
      <c r="Z152" s="42">
        <f t="shared" si="35"/>
        <v>9.9999999999999995E-7</v>
      </c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6"/>
      <c r="AL152" s="76"/>
      <c r="AM152" s="76"/>
      <c r="AN152" s="76"/>
      <c r="AO152" s="76"/>
      <c r="AP152" s="76"/>
      <c r="AQ152" s="76"/>
    </row>
    <row r="153" spans="2:43" hidden="1" x14ac:dyDescent="0.2">
      <c r="C153" s="40">
        <v>24</v>
      </c>
      <c r="D153" s="40">
        <f>C153-1</f>
        <v>23</v>
      </c>
      <c r="E153" s="40">
        <f t="shared" ref="E153:Z153" si="36">D153-1</f>
        <v>22</v>
      </c>
      <c r="F153" s="40">
        <f t="shared" si="36"/>
        <v>21</v>
      </c>
      <c r="G153" s="40">
        <f t="shared" si="36"/>
        <v>20</v>
      </c>
      <c r="H153" s="40">
        <f t="shared" si="36"/>
        <v>19</v>
      </c>
      <c r="I153" s="40">
        <f t="shared" si="36"/>
        <v>18</v>
      </c>
      <c r="J153" s="40">
        <f t="shared" si="36"/>
        <v>17</v>
      </c>
      <c r="K153" s="40">
        <f t="shared" si="36"/>
        <v>16</v>
      </c>
      <c r="L153" s="40">
        <f t="shared" si="36"/>
        <v>15</v>
      </c>
      <c r="M153" s="40">
        <f t="shared" si="36"/>
        <v>14</v>
      </c>
      <c r="N153" s="40">
        <f t="shared" si="36"/>
        <v>13</v>
      </c>
      <c r="O153" s="40">
        <f t="shared" si="36"/>
        <v>12</v>
      </c>
      <c r="P153" s="40">
        <f t="shared" si="36"/>
        <v>11</v>
      </c>
      <c r="Q153" s="40">
        <f t="shared" si="36"/>
        <v>10</v>
      </c>
      <c r="R153" s="40">
        <f t="shared" si="36"/>
        <v>9</v>
      </c>
      <c r="S153" s="40">
        <f t="shared" si="36"/>
        <v>8</v>
      </c>
      <c r="T153" s="40">
        <f t="shared" si="36"/>
        <v>7</v>
      </c>
      <c r="U153" s="40">
        <f t="shared" si="36"/>
        <v>6</v>
      </c>
      <c r="V153" s="40">
        <f t="shared" si="36"/>
        <v>5</v>
      </c>
      <c r="W153" s="40">
        <f t="shared" si="36"/>
        <v>4</v>
      </c>
      <c r="X153" s="40">
        <f t="shared" si="36"/>
        <v>3</v>
      </c>
      <c r="Y153" s="40">
        <f t="shared" si="36"/>
        <v>2</v>
      </c>
      <c r="Z153" s="40">
        <f t="shared" si="36"/>
        <v>1</v>
      </c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6"/>
      <c r="AL153" s="76"/>
      <c r="AM153" s="76"/>
      <c r="AN153" s="76"/>
      <c r="AO153" s="76"/>
      <c r="AP153" s="76"/>
      <c r="AQ153" s="76"/>
    </row>
    <row r="154" spans="2:43" hidden="1" x14ac:dyDescent="0.2"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</row>
    <row r="155" spans="2:43" hidden="1" x14ac:dyDescent="0.2">
      <c r="B155" s="39" t="s">
        <v>366</v>
      </c>
      <c r="C155" s="40">
        <v>3</v>
      </c>
      <c r="D155" s="40">
        <v>4</v>
      </c>
      <c r="E155" s="40">
        <v>5</v>
      </c>
      <c r="F155" s="40">
        <v>6</v>
      </c>
      <c r="G155" s="40">
        <v>7</v>
      </c>
      <c r="H155" s="40">
        <v>8</v>
      </c>
      <c r="I155" s="40">
        <v>9</v>
      </c>
      <c r="J155" s="40">
        <v>10</v>
      </c>
      <c r="K155" s="40">
        <v>11</v>
      </c>
      <c r="L155" s="40">
        <v>12</v>
      </c>
      <c r="M155" s="40">
        <v>13</v>
      </c>
      <c r="N155" s="40">
        <v>14</v>
      </c>
      <c r="O155" s="40">
        <v>15</v>
      </c>
      <c r="P155" s="40">
        <v>16</v>
      </c>
      <c r="Q155" s="40">
        <v>17</v>
      </c>
      <c r="R155" s="40">
        <v>51</v>
      </c>
      <c r="S155" s="40">
        <v>52</v>
      </c>
      <c r="T155" s="40">
        <v>53</v>
      </c>
      <c r="U155" s="40">
        <v>54</v>
      </c>
      <c r="V155" s="40">
        <v>55</v>
      </c>
      <c r="W155" s="40">
        <v>56</v>
      </c>
      <c r="X155" s="40">
        <v>57</v>
      </c>
      <c r="Y155" s="40">
        <v>58</v>
      </c>
      <c r="Z155" s="40">
        <v>59</v>
      </c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6"/>
      <c r="AM155" s="76"/>
      <c r="AN155" s="76"/>
      <c r="AO155" s="76"/>
      <c r="AP155" s="76"/>
      <c r="AQ155" s="76"/>
    </row>
    <row r="156" spans="2:43" hidden="1" x14ac:dyDescent="0.2">
      <c r="B156" s="39"/>
      <c r="C156" s="40">
        <v>19</v>
      </c>
      <c r="D156" s="40">
        <v>20</v>
      </c>
      <c r="E156" s="40">
        <v>21</v>
      </c>
      <c r="F156" s="40">
        <v>22</v>
      </c>
      <c r="G156" s="40">
        <v>23</v>
      </c>
      <c r="H156" s="40">
        <v>24</v>
      </c>
      <c r="I156" s="40">
        <v>25</v>
      </c>
      <c r="J156" s="40">
        <v>26</v>
      </c>
      <c r="K156" s="40">
        <v>27</v>
      </c>
      <c r="L156" s="40">
        <v>28</v>
      </c>
      <c r="M156" s="40">
        <v>29</v>
      </c>
      <c r="N156" s="40">
        <v>30</v>
      </c>
      <c r="O156" s="40">
        <v>31</v>
      </c>
      <c r="P156" s="40">
        <v>32</v>
      </c>
      <c r="Q156" s="40">
        <v>33</v>
      </c>
      <c r="R156" s="40"/>
      <c r="S156" s="40"/>
      <c r="T156" s="40"/>
      <c r="U156" s="40"/>
      <c r="V156" s="40"/>
      <c r="W156" s="40"/>
      <c r="X156" s="40"/>
      <c r="Y156" s="40"/>
      <c r="Z156" s="40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6"/>
      <c r="AM156" s="76"/>
      <c r="AN156" s="76"/>
      <c r="AO156" s="76"/>
      <c r="AP156" s="76"/>
      <c r="AQ156" s="76"/>
    </row>
    <row r="157" spans="2:43" hidden="1" x14ac:dyDescent="0.2">
      <c r="B157" s="39"/>
      <c r="C157" s="40">
        <v>35</v>
      </c>
      <c r="D157" s="40">
        <v>36</v>
      </c>
      <c r="E157" s="40">
        <v>37</v>
      </c>
      <c r="F157" s="40">
        <v>38</v>
      </c>
      <c r="G157" s="40">
        <v>39</v>
      </c>
      <c r="H157" s="40">
        <v>40</v>
      </c>
      <c r="I157" s="40">
        <v>41</v>
      </c>
      <c r="J157" s="40">
        <v>42</v>
      </c>
      <c r="K157" s="40">
        <v>43</v>
      </c>
      <c r="L157" s="40">
        <v>44</v>
      </c>
      <c r="M157" s="40">
        <v>45</v>
      </c>
      <c r="N157" s="40">
        <v>46</v>
      </c>
      <c r="O157" s="40">
        <v>47</v>
      </c>
      <c r="P157" s="40">
        <v>48</v>
      </c>
      <c r="Q157" s="40">
        <v>49</v>
      </c>
      <c r="R157" s="40"/>
      <c r="S157" s="40"/>
      <c r="T157" s="40"/>
      <c r="U157" s="40"/>
      <c r="V157" s="40"/>
      <c r="W157" s="40"/>
      <c r="X157" s="40"/>
      <c r="Y157" s="40"/>
      <c r="Z157" s="40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6"/>
      <c r="AM157" s="76"/>
      <c r="AN157" s="76"/>
      <c r="AO157" s="76"/>
      <c r="AP157" s="76"/>
      <c r="AQ157" s="76"/>
    </row>
    <row r="158" spans="2:43" hidden="1" x14ac:dyDescent="0.2"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</row>
    <row r="159" spans="2:43" hidden="1" x14ac:dyDescent="0.2">
      <c r="B159" s="39" t="s">
        <v>94</v>
      </c>
      <c r="C159" s="40">
        <v>1</v>
      </c>
      <c r="D159" s="40">
        <v>2</v>
      </c>
      <c r="E159" s="40">
        <v>3</v>
      </c>
      <c r="F159" s="40">
        <v>4</v>
      </c>
      <c r="G159" s="40">
        <v>5</v>
      </c>
      <c r="H159" s="40">
        <v>6</v>
      </c>
      <c r="I159" s="40">
        <v>7</v>
      </c>
      <c r="J159" s="40">
        <v>8</v>
      </c>
      <c r="K159" s="40">
        <v>9</v>
      </c>
      <c r="L159" s="40">
        <v>10</v>
      </c>
      <c r="M159" s="40">
        <v>11</v>
      </c>
      <c r="N159" s="40">
        <v>12</v>
      </c>
      <c r="O159" s="40">
        <v>13</v>
      </c>
      <c r="P159" s="40">
        <v>14</v>
      </c>
      <c r="Q159" s="40">
        <v>15</v>
      </c>
      <c r="R159" s="40">
        <v>16</v>
      </c>
      <c r="S159" s="40">
        <v>17</v>
      </c>
      <c r="T159" s="40">
        <v>18</v>
      </c>
      <c r="U159" s="40">
        <v>19</v>
      </c>
      <c r="V159" s="40">
        <v>20</v>
      </c>
      <c r="W159" s="40">
        <v>21</v>
      </c>
      <c r="X159" s="40">
        <v>22</v>
      </c>
      <c r="Y159" s="40">
        <v>23</v>
      </c>
      <c r="Z159" s="40">
        <v>24</v>
      </c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6"/>
    </row>
    <row r="160" spans="2:43" hidden="1" x14ac:dyDescent="0.2">
      <c r="C160" s="69" t="str">
        <f>IFERROR(HLOOKUP(C159,$C$150:$Z$151,2,FALSE),"")</f>
        <v xml:space="preserve">Accidentes Personales  </v>
      </c>
      <c r="D160" s="69" t="str">
        <f t="shared" ref="D160:Z160" si="37">IFERROR(HLOOKUP(D159,$C$150:$Z$151,2,FALSE),"")</f>
        <v xml:space="preserve">Salud  </v>
      </c>
      <c r="E160" s="69" t="str">
        <f t="shared" si="37"/>
        <v xml:space="preserve">Incapacidad o Invalidez  </v>
      </c>
      <c r="F160" s="69" t="str">
        <f t="shared" si="37"/>
        <v xml:space="preserve">Temporal de Vida  </v>
      </c>
      <c r="G160" s="69" t="str">
        <f t="shared" si="37"/>
        <v xml:space="preserve">Seguros con Cuenta Única de Inversión (CUI)  </v>
      </c>
      <c r="H160" s="69" t="str">
        <f t="shared" si="37"/>
        <v xml:space="preserve">SOAP  </v>
      </c>
      <c r="I160" s="69" t="str">
        <f t="shared" si="37"/>
        <v xml:space="preserve">Desgravamen Consumos y Otros  </v>
      </c>
      <c r="J160" s="69" t="str">
        <f t="shared" si="37"/>
        <v xml:space="preserve">Protección Familiar  </v>
      </c>
      <c r="K160" s="69" t="str">
        <f t="shared" si="37"/>
        <v xml:space="preserve">Asistencia </v>
      </c>
      <c r="L160" s="69" t="str">
        <f t="shared" si="37"/>
        <v xml:space="preserve">Renta Vitalicia de Vejez Normal  </v>
      </c>
      <c r="M160" s="69" t="str">
        <f t="shared" si="37"/>
        <v xml:space="preserve">Renta Vitalicia de Vejez Anticipada  </v>
      </c>
      <c r="N160" s="69" t="str">
        <f t="shared" si="37"/>
        <v xml:space="preserve">Seguro con Ahorro Previsional (APV)  </v>
      </c>
      <c r="O160" s="69" t="str">
        <f t="shared" si="37"/>
        <v xml:space="preserve">Desgravamen Hipotecario  </v>
      </c>
      <c r="P160" s="69" t="str">
        <f t="shared" si="37"/>
        <v xml:space="preserve">Mixto o Dotal  </v>
      </c>
      <c r="Q160" s="69" t="str">
        <f t="shared" si="37"/>
        <v xml:space="preserve">Renta Vitalicia de Invalidez Total  </v>
      </c>
      <c r="R160" s="69" t="str">
        <f t="shared" si="37"/>
        <v xml:space="preserve">Renta Vitalicia de Sobrevivencia  </v>
      </c>
      <c r="S160" s="69" t="str">
        <f t="shared" si="37"/>
        <v xml:space="preserve">Vida Entera  </v>
      </c>
      <c r="T160" s="69" t="str">
        <f t="shared" si="37"/>
        <v xml:space="preserve">Rentas Privadas y Otras Rentas  </v>
      </c>
      <c r="U160" s="69" t="str">
        <f t="shared" si="37"/>
        <v xml:space="preserve">Renta Vitalicia de Invalidez Parcial  </v>
      </c>
      <c r="V160" s="69" t="str">
        <f t="shared" si="37"/>
        <v xml:space="preserve">Otros  </v>
      </c>
      <c r="W160" s="69" t="str">
        <f t="shared" si="37"/>
        <v xml:space="preserve">Invalidez y Sobrevivencia (C-528)  </v>
      </c>
      <c r="X160" s="69" t="str">
        <f t="shared" si="37"/>
        <v xml:space="preserve">Dotal puro o Capital Diferido  </v>
      </c>
      <c r="Y160" s="69" t="str">
        <f t="shared" si="37"/>
        <v xml:space="preserve">Seguro Invalidez y Sobrevivencia (SIS)  </v>
      </c>
      <c r="Z160" s="69" t="str">
        <f t="shared" si="37"/>
        <v xml:space="preserve">Seguro con Ahorro Previsional Colectivo (APVC)  </v>
      </c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</row>
    <row r="161" spans="2:43" hidden="1" x14ac:dyDescent="0.2">
      <c r="C161" s="42">
        <f>IFERROR((HLOOKUP(C159,$C$150:$Z$152,3,FALSE)-HLOOKUP(C159,$C$150:$Z$153,4,FALSE)/1000000)/$C$168,"")</f>
        <v>1447.931</v>
      </c>
      <c r="D161" s="42">
        <f t="shared" ref="D161:Z161" si="38">IFERROR((HLOOKUP(D159,$C$150:$Z$152,3,FALSE)-HLOOKUP(D159,$C$150:$Z$153,4,FALSE)/1000000)/$C$168,"")</f>
        <v>1114.566</v>
      </c>
      <c r="E161" s="42">
        <f t="shared" si="38"/>
        <v>905.18299999999999</v>
      </c>
      <c r="F161" s="42">
        <f t="shared" si="38"/>
        <v>554.09400000000005</v>
      </c>
      <c r="G161" s="42">
        <f t="shared" si="38"/>
        <v>459.66</v>
      </c>
      <c r="H161" s="42">
        <f t="shared" si="38"/>
        <v>442.73200000000003</v>
      </c>
      <c r="I161" s="42">
        <f t="shared" si="38"/>
        <v>442.54899999999998</v>
      </c>
      <c r="J161" s="42">
        <f t="shared" si="38"/>
        <v>398.91399999999999</v>
      </c>
      <c r="K161" s="42">
        <f t="shared" si="38"/>
        <v>320.01499999999999</v>
      </c>
      <c r="L161" s="42">
        <f t="shared" si="38"/>
        <v>286.899</v>
      </c>
      <c r="M161" s="42">
        <f t="shared" si="38"/>
        <v>238.12899999999999</v>
      </c>
      <c r="N161" s="42">
        <f t="shared" si="38"/>
        <v>146.60400000000001</v>
      </c>
      <c r="O161" s="42">
        <f t="shared" si="38"/>
        <v>114.173</v>
      </c>
      <c r="P161" s="42">
        <f t="shared" si="38"/>
        <v>111.999</v>
      </c>
      <c r="Q161" s="42">
        <f t="shared" si="38"/>
        <v>65.736000000000004</v>
      </c>
      <c r="R161" s="42">
        <f t="shared" si="38"/>
        <v>60.664000000000001</v>
      </c>
      <c r="S161" s="42">
        <f t="shared" si="38"/>
        <v>17.759</v>
      </c>
      <c r="T161" s="42">
        <f t="shared" si="38"/>
        <v>14.564</v>
      </c>
      <c r="U161" s="42">
        <f t="shared" si="38"/>
        <v>7.3970000000000002</v>
      </c>
      <c r="V161" s="42">
        <f t="shared" si="38"/>
        <v>3.3410000000000002</v>
      </c>
      <c r="W161" s="42">
        <f t="shared" si="38"/>
        <v>2.8439999999999999</v>
      </c>
      <c r="X161" s="42">
        <f t="shared" si="38"/>
        <v>1.2490000000000001</v>
      </c>
      <c r="Y161" s="42">
        <f t="shared" si="38"/>
        <v>0.26200000000000001</v>
      </c>
      <c r="Z161" s="42">
        <f t="shared" si="38"/>
        <v>0</v>
      </c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6"/>
      <c r="AL161" s="76"/>
      <c r="AM161" s="76"/>
      <c r="AN161" s="76"/>
      <c r="AO161" s="76"/>
      <c r="AP161" s="76"/>
      <c r="AQ161" s="76"/>
    </row>
    <row r="162" spans="2:43" hidden="1" x14ac:dyDescent="0.2"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</row>
    <row r="163" spans="2:43" hidden="1" x14ac:dyDescent="0.2">
      <c r="B163" s="39" t="s">
        <v>95</v>
      </c>
      <c r="C163" s="42" t="str">
        <f t="shared" ref="C163:Z163" si="39">IF($C$177=C160,C161,"")</f>
        <v/>
      </c>
      <c r="D163" s="42" t="str">
        <f t="shared" si="39"/>
        <v/>
      </c>
      <c r="E163" s="42" t="str">
        <f t="shared" si="39"/>
        <v/>
      </c>
      <c r="F163" s="42" t="str">
        <f t="shared" si="39"/>
        <v/>
      </c>
      <c r="G163" s="42" t="str">
        <f t="shared" si="39"/>
        <v/>
      </c>
      <c r="H163" s="42" t="str">
        <f t="shared" si="39"/>
        <v/>
      </c>
      <c r="I163" s="42" t="str">
        <f t="shared" si="39"/>
        <v/>
      </c>
      <c r="J163" s="42" t="str">
        <f t="shared" si="39"/>
        <v/>
      </c>
      <c r="K163" s="42" t="str">
        <f t="shared" si="39"/>
        <v/>
      </c>
      <c r="L163" s="42" t="str">
        <f t="shared" si="39"/>
        <v/>
      </c>
      <c r="M163" s="42" t="str">
        <f t="shared" si="39"/>
        <v/>
      </c>
      <c r="N163" s="42" t="str">
        <f t="shared" si="39"/>
        <v/>
      </c>
      <c r="O163" s="42" t="str">
        <f t="shared" si="39"/>
        <v/>
      </c>
      <c r="P163" s="42" t="str">
        <f t="shared" si="39"/>
        <v/>
      </c>
      <c r="Q163" s="42" t="str">
        <f t="shared" si="39"/>
        <v/>
      </c>
      <c r="R163" s="42" t="str">
        <f t="shared" si="39"/>
        <v/>
      </c>
      <c r="S163" s="42" t="str">
        <f t="shared" si="39"/>
        <v/>
      </c>
      <c r="T163" s="42" t="str">
        <f t="shared" si="39"/>
        <v/>
      </c>
      <c r="U163" s="42" t="str">
        <f t="shared" si="39"/>
        <v/>
      </c>
      <c r="V163" s="42" t="str">
        <f t="shared" si="39"/>
        <v/>
      </c>
      <c r="W163" s="42" t="str">
        <f t="shared" si="39"/>
        <v/>
      </c>
      <c r="X163" s="42" t="str">
        <f t="shared" si="39"/>
        <v/>
      </c>
      <c r="Y163" s="42" t="str">
        <f t="shared" si="39"/>
        <v/>
      </c>
      <c r="Z163" s="42" t="str">
        <f t="shared" si="39"/>
        <v/>
      </c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6"/>
      <c r="AL163" s="76"/>
    </row>
    <row r="164" spans="2:43" hidden="1" x14ac:dyDescent="0.2"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</row>
    <row r="165" spans="2:43" hidden="1" x14ac:dyDescent="0.2">
      <c r="C165" s="40" t="str">
        <f t="shared" ref="C165:AP165" si="40">IF(C99&gt;$C$166,C97,IF(C99=$C$166,$AQ$11,IF(C99&lt;$C$166,"")))</f>
        <v>4 Life Seguros</v>
      </c>
      <c r="D165" s="40" t="str">
        <f t="shared" si="40"/>
        <v>Alemana Seguros</v>
      </c>
      <c r="E165" s="40" t="str">
        <f t="shared" si="40"/>
        <v>BanChile</v>
      </c>
      <c r="F165" s="40" t="str">
        <f t="shared" si="40"/>
        <v>BCI Seguros Vida</v>
      </c>
      <c r="G165" s="40" t="str">
        <f t="shared" si="40"/>
        <v>BICE Vida</v>
      </c>
      <c r="H165" s="40" t="str">
        <f t="shared" si="40"/>
        <v>BNP Paribas Cardif</v>
      </c>
      <c r="I165" s="40" t="str">
        <f t="shared" si="40"/>
        <v>Bupa</v>
      </c>
      <c r="J165" s="40" t="str">
        <f t="shared" si="40"/>
        <v>Cámara</v>
      </c>
      <c r="K165" s="40" t="str">
        <f t="shared" si="40"/>
        <v>CF Seguros de Vida</v>
      </c>
      <c r="L165" s="40" t="str">
        <f t="shared" si="40"/>
        <v>Chilena Consolidada</v>
      </c>
      <c r="M165" s="40" t="str">
        <f t="shared" si="40"/>
        <v>Chubb Vida</v>
      </c>
      <c r="N165" s="40" t="str">
        <f t="shared" si="40"/>
        <v>CLC</v>
      </c>
      <c r="O165" s="40" t="str">
        <f t="shared" si="40"/>
        <v>CN Life</v>
      </c>
      <c r="P165" s="40" t="str">
        <f t="shared" si="40"/>
        <v>Colmena Seguros</v>
      </c>
      <c r="Q165" s="40" t="str">
        <f t="shared" si="40"/>
        <v>Confuturo</v>
      </c>
      <c r="R165" s="40" t="str">
        <f t="shared" si="40"/>
        <v>Consorcio Nacional</v>
      </c>
      <c r="S165" s="40" t="str">
        <f t="shared" si="40"/>
        <v>Divina Pastora</v>
      </c>
      <c r="T165" s="40" t="str">
        <f t="shared" si="40"/>
        <v>EuroAmérica</v>
      </c>
      <c r="U165" s="40" t="str">
        <f t="shared" si="40"/>
        <v>HDI Vida</v>
      </c>
      <c r="V165" s="40" t="str">
        <f t="shared" si="40"/>
        <v>Huelen</v>
      </c>
      <c r="W165" s="40" t="str">
        <f t="shared" si="40"/>
        <v>M. de Carabineros</v>
      </c>
      <c r="X165" s="40" t="str">
        <f t="shared" si="40"/>
        <v>M. del Ej. y Av.</v>
      </c>
      <c r="Y165" s="40" t="str">
        <f t="shared" si="40"/>
        <v>Mapfre Vida</v>
      </c>
      <c r="Z165" s="40" t="str">
        <f t="shared" si="40"/>
        <v>MetLife</v>
      </c>
      <c r="AA165" s="40" t="str">
        <f t="shared" si="40"/>
        <v>Mutual de Seguros</v>
      </c>
      <c r="AB165" s="40" t="str">
        <f t="shared" si="40"/>
        <v>Ohio National</v>
      </c>
      <c r="AC165" s="40" t="str">
        <f t="shared" si="40"/>
        <v>Penta Vida</v>
      </c>
      <c r="AD165" s="40" t="str">
        <f t="shared" si="40"/>
        <v>Principal</v>
      </c>
      <c r="AE165" s="40" t="str">
        <f t="shared" si="40"/>
        <v>Renta Nacional</v>
      </c>
      <c r="AF165" s="40" t="str">
        <f t="shared" si="40"/>
        <v>Rigel</v>
      </c>
      <c r="AG165" s="40" t="str">
        <f t="shared" si="40"/>
        <v>Save Seguros</v>
      </c>
      <c r="AH165" s="40" t="str">
        <f t="shared" si="40"/>
        <v>Security Previsión</v>
      </c>
      <c r="AI165" s="40" t="str">
        <f t="shared" si="40"/>
        <v>Sura</v>
      </c>
      <c r="AJ165" s="40" t="str">
        <f t="shared" si="40"/>
        <v>Suramericana</v>
      </c>
      <c r="AK165" s="40" t="str">
        <f t="shared" si="40"/>
        <v>Zurich Santander</v>
      </c>
      <c r="AL165" s="40" t="str">
        <f t="shared" si="40"/>
        <v>Mercado</v>
      </c>
      <c r="AM165" s="40" t="str">
        <f t="shared" si="40"/>
        <v/>
      </c>
      <c r="AN165" s="40" t="str">
        <f t="shared" si="40"/>
        <v/>
      </c>
      <c r="AO165" s="40" t="str">
        <f t="shared" si="40"/>
        <v/>
      </c>
      <c r="AP165" s="40" t="str">
        <f t="shared" si="40"/>
        <v/>
      </c>
    </row>
    <row r="166" spans="2:43" hidden="1" x14ac:dyDescent="0.2">
      <c r="B166" s="39" t="s">
        <v>343</v>
      </c>
      <c r="C166" s="40">
        <f>COUNTIF(C11:AP11,"")</f>
        <v>5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</row>
    <row r="167" spans="2:43" hidden="1" x14ac:dyDescent="0.2"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</row>
    <row r="168" spans="2:43" hidden="1" x14ac:dyDescent="0.2">
      <c r="B168" s="39" t="s">
        <v>99</v>
      </c>
      <c r="C168" s="27">
        <f>IF(MAX(C152:AP152)&lt;100000,1,IF(AND(MAX(C152:AP152)&gt;=100000,MAX(C152:AP152)&lt;100000000),1000,IF(MAX(C152:AP152)&gt;=100000000,1000000)))</f>
        <v>1000</v>
      </c>
      <c r="D168" s="27">
        <v>1000000</v>
      </c>
      <c r="E168" s="27">
        <v>1000</v>
      </c>
      <c r="F168" s="27">
        <v>1</v>
      </c>
      <c r="G168" s="27" t="str">
        <f>INDEX(D169:F171,MATCH(Índice!$H$52,C169:C171,0),MATCH(C168,D168:F168,0))</f>
        <v>Miles de Pólizas</v>
      </c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</row>
    <row r="169" spans="2:43" hidden="1" x14ac:dyDescent="0.2">
      <c r="C169" s="27" t="str">
        <f>Índice!H53</f>
        <v>Cifras en UF al 31.03.2021</v>
      </c>
      <c r="D169" s="27" t="s">
        <v>336</v>
      </c>
      <c r="E169" s="27" t="s">
        <v>337</v>
      </c>
      <c r="F169" s="27" t="s">
        <v>338</v>
      </c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</row>
    <row r="170" spans="2:43" hidden="1" x14ac:dyDescent="0.2">
      <c r="C170" s="27" t="str">
        <f>Índice!H54</f>
        <v>Cifras en M$ al 31.03.2021</v>
      </c>
      <c r="D170" s="27" t="s">
        <v>336</v>
      </c>
      <c r="E170" s="27" t="s">
        <v>337</v>
      </c>
      <c r="F170" s="27" t="s">
        <v>338</v>
      </c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</row>
    <row r="171" spans="2:43" hidden="1" x14ac:dyDescent="0.2">
      <c r="C171" s="27" t="str">
        <f>Índice!H55</f>
        <v>Cifras en US$ al 31.03.2021</v>
      </c>
      <c r="D171" s="27" t="s">
        <v>336</v>
      </c>
      <c r="E171" s="27" t="s">
        <v>337</v>
      </c>
      <c r="F171" s="27" t="s">
        <v>338</v>
      </c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</row>
    <row r="173" spans="2:43" x14ac:dyDescent="0.2">
      <c r="C173" s="44" t="s">
        <v>342</v>
      </c>
      <c r="D173" s="44"/>
      <c r="E173" s="44"/>
      <c r="F173" s="44"/>
    </row>
    <row r="174" spans="2:43" x14ac:dyDescent="0.2">
      <c r="C174" s="275" t="s">
        <v>298</v>
      </c>
      <c r="D174" s="276"/>
      <c r="E174" s="276"/>
      <c r="F174" s="277"/>
      <c r="G174" s="47"/>
    </row>
    <row r="175" spans="2:43" x14ac:dyDescent="0.2">
      <c r="C175" s="48"/>
      <c r="D175" s="48"/>
      <c r="E175" s="48"/>
      <c r="F175" s="48"/>
    </row>
    <row r="176" spans="2:43" x14ac:dyDescent="0.2">
      <c r="C176" s="44" t="s">
        <v>341</v>
      </c>
      <c r="D176" s="44"/>
      <c r="E176" s="44"/>
      <c r="F176" s="44"/>
    </row>
    <row r="177" spans="3:7" x14ac:dyDescent="0.2">
      <c r="C177" s="275"/>
      <c r="D177" s="276"/>
      <c r="E177" s="276"/>
      <c r="F177" s="277"/>
      <c r="G177" s="47"/>
    </row>
    <row r="178" spans="3:7" x14ac:dyDescent="0.2">
      <c r="C178" s="48"/>
      <c r="D178" s="48"/>
      <c r="E178" s="48"/>
      <c r="F178" s="48"/>
    </row>
  </sheetData>
  <sheetProtection algorithmName="SHA-512" hashValue="axabHTqVBaf6Z6wddwlWN8QltWUhDN4vYl3p5fMIX/rxkL7FjBYW5jOr04AthUJDa6FmYRh40KAnNvRrPIiBsQ==" saltValue="9SPZ0QI+D1w5dj6cCNEHbw==" spinCount="100000" sheet="1" objects="1" scenarios="1"/>
  <mergeCells count="4">
    <mergeCell ref="C116:F116"/>
    <mergeCell ref="C119:F119"/>
    <mergeCell ref="C174:F174"/>
    <mergeCell ref="C177:F177"/>
  </mergeCells>
  <conditionalFormatting sqref="A1:A1048576 B1:B114 B120:B172 B178:B1048576 B72:AS92 C1:C1048576 G1:XFD1048576 D1:F115 D117:F118 D120:F173 D175:F176 D178:F1048576">
    <cfRule type="cellIs" dxfId="62" priority="20" operator="lessThan">
      <formula>0</formula>
    </cfRule>
  </conditionalFormatting>
  <dataValidations count="4">
    <dataValidation type="list" allowBlank="1" showInputMessage="1" showErrorMessage="1" sqref="C177" xr:uid="{00000000-0002-0000-2000-000000000000}">
      <formula1>$B$151:$Z$151</formula1>
    </dataValidation>
    <dataValidation type="list" allowBlank="1" showInputMessage="1" showErrorMessage="1" sqref="C116" xr:uid="{00000000-0002-0000-2000-000001000000}">
      <formula1>$C$108:$BE$108</formula1>
    </dataValidation>
    <dataValidation type="list" allowBlank="1" showInputMessage="1" showErrorMessage="1" sqref="C119:F119" xr:uid="{00000000-0002-0000-2000-000002000000}">
      <formula1>$B$165:$AK$165</formula1>
    </dataValidation>
    <dataValidation type="list" allowBlank="1" showInputMessage="1" showErrorMessage="1" sqref="C174:F174" xr:uid="{00000000-0002-0000-2000-000003000000}">
      <formula1>$C$165:$AL$165</formula1>
    </dataValidation>
  </dataValidations>
  <hyperlinks>
    <hyperlink ref="C2" location="Índice!A1" display="Volver al Índice" xr:uid="{00000000-0004-0000-2000-000000000000}"/>
  </hyperlinks>
  <pageMargins left="0.7" right="0.7" top="0.75" bottom="0.75" header="0.3" footer="0.3"/>
  <pageSetup orientation="portrait" verticalDpi="1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BE206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21" width="11.42578125" style="219"/>
    <col min="22" max="22" width="11.42578125" style="219" customWidth="1"/>
    <col min="23" max="23" width="0" style="219" hidden="1" customWidth="1"/>
    <col min="24" max="24" width="11.42578125" style="219" customWidth="1"/>
    <col min="25" max="33" width="11.42578125" style="219"/>
    <col min="34" max="37" width="11.42578125" style="219" customWidth="1"/>
    <col min="38" max="42" width="11.42578125" style="219" hidden="1" customWidth="1"/>
    <col min="43" max="43" width="11.42578125" style="219"/>
    <col min="44" max="44" width="2.85546875" style="219" customWidth="1"/>
    <col min="45" max="46" width="11.42578125" style="219"/>
    <col min="47" max="47" width="2.85546875" style="219" customWidth="1"/>
    <col min="48" max="16384" width="11.42578125" style="219"/>
  </cols>
  <sheetData>
    <row r="2" spans="2:49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</row>
    <row r="3" spans="2:49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</row>
    <row r="4" spans="2:49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</row>
    <row r="5" spans="2:49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</row>
    <row r="6" spans="2:49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</row>
    <row r="7" spans="2:49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</row>
    <row r="8" spans="2:49" ht="15.75" x14ac:dyDescent="0.25">
      <c r="B8" s="28" t="s">
        <v>587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</row>
    <row r="9" spans="2:49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</row>
    <row r="10" spans="2:49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</row>
    <row r="11" spans="2:49" s="222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  <c r="AR11" s="31"/>
      <c r="AS11" s="174" t="str">
        <f>CONCATENATE("Mercado ",Índice!H58)</f>
        <v>Mercado 31.03.2020</v>
      </c>
      <c r="AT11" s="174" t="s">
        <v>295</v>
      </c>
      <c r="AU11" s="31"/>
      <c r="AV11" s="174" t="s">
        <v>297</v>
      </c>
      <c r="AW11" s="174" t="str">
        <f>CONCATENATE("Part. (%) ",Índice!H58)</f>
        <v>Part. (%) 31.03.2020</v>
      </c>
    </row>
    <row r="12" spans="2:49" x14ac:dyDescent="0.2">
      <c r="B12" s="53" t="str">
        <f>'Datos Vida'!B249</f>
        <v>Individuales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29"/>
      <c r="AS12" s="33"/>
      <c r="AT12" s="95"/>
      <c r="AU12" s="29"/>
      <c r="AV12" s="86"/>
      <c r="AW12" s="86"/>
    </row>
    <row r="13" spans="2:49" x14ac:dyDescent="0.2">
      <c r="B13" s="62" t="str">
        <f>'Datos Vida'!B250</f>
        <v>101. Vida Entera</v>
      </c>
      <c r="C13" s="36" t="str">
        <f>IF('Datos Vida'!C510=0,"",Índice!$G$52*'Datos Vida'!C510)</f>
        <v/>
      </c>
      <c r="D13" s="36" t="str">
        <f>IF('Datos Vida'!D510=0,"",Índice!$G$52*'Datos Vida'!D510)</f>
        <v/>
      </c>
      <c r="E13" s="36" t="str">
        <f>IF('Datos Vida'!E510=0,"",Índice!$G$52*'Datos Vida'!E510)</f>
        <v/>
      </c>
      <c r="F13" s="36" t="str">
        <f>IF('Datos Vida'!F510=0,"",Índice!$G$52*'Datos Vida'!F510)</f>
        <v/>
      </c>
      <c r="G13" s="36">
        <f>IF('Datos Vida'!G510=0,"",Índice!$G$52*'Datos Vida'!G510)</f>
        <v>1480.0592078114578</v>
      </c>
      <c r="H13" s="36" t="str">
        <f>IF('Datos Vida'!H510=0,"",Índice!$G$52*'Datos Vida'!H510)</f>
        <v/>
      </c>
      <c r="I13" s="36" t="str">
        <f>IF('Datos Vida'!I510=0,"",Índice!$G$52*'Datos Vida'!I510)</f>
        <v/>
      </c>
      <c r="J13" s="36" t="str">
        <f>IF('Datos Vida'!J510=0,"",Índice!$G$52*'Datos Vida'!J510)</f>
        <v/>
      </c>
      <c r="K13" s="36" t="str">
        <f>IF('Datos Vida'!K510=0,"",Índice!$G$52*'Datos Vida'!K510)</f>
        <v/>
      </c>
      <c r="L13" s="36">
        <f>IF('Datos Vida'!L510=0,"",Índice!$G$52*'Datos Vida'!L510)</f>
        <v>4804.8343293721982</v>
      </c>
      <c r="M13" s="36" t="str">
        <f>IF('Datos Vida'!M510=0,"",Índice!$G$52*'Datos Vida'!M510)</f>
        <v/>
      </c>
      <c r="N13" s="36" t="str">
        <f>IF('Datos Vida'!N510=0,"",Índice!$G$52*'Datos Vida'!N510)</f>
        <v/>
      </c>
      <c r="O13" s="36" t="str">
        <f>IF('Datos Vida'!O510=0,"",Índice!$G$52*'Datos Vida'!O510)</f>
        <v/>
      </c>
      <c r="P13" s="36" t="str">
        <f>IF('Datos Vida'!P510=0,"",Índice!$G$52*'Datos Vida'!P510)</f>
        <v/>
      </c>
      <c r="Q13" s="36" t="str">
        <f>IF('Datos Vida'!Q510=0,"",Índice!$G$52*'Datos Vida'!Q510)</f>
        <v/>
      </c>
      <c r="R13" s="36">
        <f>IF('Datos Vida'!R510=0,"",Índice!$G$52*'Datos Vida'!R510)</f>
        <v>4567.7853577354072</v>
      </c>
      <c r="S13" s="36" t="str">
        <f>IF('Datos Vida'!S510=0,"",Índice!$G$52*'Datos Vida'!S510)</f>
        <v/>
      </c>
      <c r="T13" s="36" t="str">
        <f>IF('Datos Vida'!T510=0,"",Índice!$G$52*'Datos Vida'!T510)</f>
        <v/>
      </c>
      <c r="U13" s="36" t="str">
        <f>IF('Datos Vida'!U510=0,"",Índice!$G$52*'Datos Vida'!U510)</f>
        <v/>
      </c>
      <c r="V13" s="36" t="str">
        <f>IF('Datos Vida'!V510=0,"",Índice!$G$52*'Datos Vida'!V510)</f>
        <v/>
      </c>
      <c r="W13" s="36" t="str">
        <f>IF('Datos Vida'!W510=0,"",Índice!$G$52*'Datos Vida'!W510)</f>
        <v/>
      </c>
      <c r="X13" s="36">
        <f>IF('Datos Vida'!X510=0,"",Índice!$G$52*'Datos Vida'!X510)</f>
        <v>1268.763116704094</v>
      </c>
      <c r="Y13" s="36" t="str">
        <f>IF('Datos Vida'!Y510=0,"",Índice!$G$52*'Datos Vida'!Y510)</f>
        <v/>
      </c>
      <c r="Z13" s="36">
        <f>IF('Datos Vida'!Z510=0,"",Índice!$G$52*'Datos Vida'!Z510)</f>
        <v>4728.5282381865891</v>
      </c>
      <c r="AA13" s="36">
        <f>IF('Datos Vida'!AA510=0,"",Índice!$G$52*'Datos Vida'!AA510)</f>
        <v>5050.7284118909593</v>
      </c>
      <c r="AB13" s="36">
        <f>IF('Datos Vida'!AB510=0,"",Índice!$G$52*'Datos Vida'!AB510)</f>
        <v>2843.3969716381521</v>
      </c>
      <c r="AC13" s="36">
        <f>IF('Datos Vida'!AC510=0,"",Índice!$G$52*'Datos Vida'!AC510)</f>
        <v>-0.95255040267367297</v>
      </c>
      <c r="AD13" s="36" t="str">
        <f>IF('Datos Vida'!AD510=0,"",Índice!$G$52*'Datos Vida'!AD510)</f>
        <v/>
      </c>
      <c r="AE13" s="36" t="str">
        <f>IF('Datos Vida'!AE510=0,"",Índice!$G$52*'Datos Vida'!AE510)</f>
        <v/>
      </c>
      <c r="AF13" s="36" t="str">
        <f>IF('Datos Vida'!AF510=0,"",Índice!$G$52*'Datos Vida'!AF510)</f>
        <v/>
      </c>
      <c r="AG13" s="36" t="str">
        <f>IF('Datos Vida'!AG510=0,"",Índice!$G$52*'Datos Vida'!AG510)</f>
        <v/>
      </c>
      <c r="AH13" s="36">
        <f>IF('Datos Vida'!AH510=0,"",Índice!$G$52*'Datos Vida'!AH510)</f>
        <v>187.14213446813838</v>
      </c>
      <c r="AI13" s="36">
        <f>IF('Datos Vida'!AI510=0,"",Índice!$G$52*'Datos Vida'!AI510)</f>
        <v>1009.2951909472332</v>
      </c>
      <c r="AJ13" s="36" t="str">
        <f>IF('Datos Vida'!AJ510=0,"",Índice!$G$52*'Datos Vida'!AJ510)</f>
        <v/>
      </c>
      <c r="AK13" s="36" t="str">
        <f>IF('Datos Vida'!AK510=0,"",Índice!$G$52*'Datos Vida'!AK510)</f>
        <v/>
      </c>
      <c r="AL13" s="36" t="str">
        <f>IF('Datos Vida'!AL510=0,"",Índice!$G$52*'Datos Vida'!AL510)</f>
        <v/>
      </c>
      <c r="AM13" s="36" t="str">
        <f>IF('Datos Vida'!AM510=0,"",Índice!$G$52*'Datos Vida'!AM510)</f>
        <v/>
      </c>
      <c r="AN13" s="36" t="str">
        <f>IF('Datos Vida'!AN510=0,"",Índice!$G$52*'Datos Vida'!AN510)</f>
        <v/>
      </c>
      <c r="AO13" s="36" t="str">
        <f>IF('Datos Vida'!AO510=0,"",Índice!$G$52*'Datos Vida'!AO510)</f>
        <v/>
      </c>
      <c r="AP13" s="36" t="str">
        <f>IF('Datos Vida'!AP510=0,"",Índice!$G$52*'Datos Vida'!AP510)</f>
        <v/>
      </c>
      <c r="AQ13" s="36">
        <f>Índice!$G$52*'Datos Vida'!AQ510</f>
        <v>25939.580408351554</v>
      </c>
      <c r="AR13" s="29"/>
      <c r="AS13" s="36">
        <f>IF('Datos Vida'!AS510=0,"",Índice!$F$52*'Datos Vida'!AS510)</f>
        <v>18092.131259209735</v>
      </c>
      <c r="AT13" s="60">
        <f t="shared" ref="AT13:AT92" si="0">IFERROR(AQ13/AS13-1,"")</f>
        <v>0.43374929336460033</v>
      </c>
      <c r="AU13" s="29"/>
      <c r="AV13" s="64">
        <f t="shared" ref="AV13:AV27" si="1">IFERROR(AQ13/$AQ$70,"")</f>
        <v>7.3717399565807642E-4</v>
      </c>
      <c r="AW13" s="64">
        <f>IFERROR(AS13/$AS$70,"")</f>
        <v>3.3581506919238532E-4</v>
      </c>
    </row>
    <row r="14" spans="2:49" x14ac:dyDescent="0.2">
      <c r="B14" s="62" t="str">
        <f>'Datos Vida'!B251</f>
        <v>102. Temporal de Vida</v>
      </c>
      <c r="C14" s="36" t="str">
        <f>IF('Datos Vida'!C511=0,"",Índice!$G$52*'Datos Vida'!C511)</f>
        <v/>
      </c>
      <c r="D14" s="36" t="str">
        <f>IF('Datos Vida'!D511=0,"",Índice!$G$52*'Datos Vida'!D511)</f>
        <v/>
      </c>
      <c r="E14" s="36" t="str">
        <f>IF('Datos Vida'!E511=0,"",Índice!$G$52*'Datos Vida'!E511)</f>
        <v/>
      </c>
      <c r="F14" s="36" t="str">
        <f>IF('Datos Vida'!F511=0,"",Índice!$G$52*'Datos Vida'!F511)</f>
        <v/>
      </c>
      <c r="G14" s="36">
        <f>IF('Datos Vida'!G511=0,"",Índice!$G$52*'Datos Vida'!G511)</f>
        <v>449.90996697711876</v>
      </c>
      <c r="H14" s="36" t="str">
        <f>IF('Datos Vida'!H511=0,"",Índice!$G$52*'Datos Vida'!H511)</f>
        <v/>
      </c>
      <c r="I14" s="36" t="str">
        <f>IF('Datos Vida'!I511=0,"",Índice!$G$52*'Datos Vida'!I511)</f>
        <v/>
      </c>
      <c r="J14" s="36" t="str">
        <f>IF('Datos Vida'!J511=0,"",Índice!$G$52*'Datos Vida'!J511)</f>
        <v/>
      </c>
      <c r="K14" s="36" t="str">
        <f>IF('Datos Vida'!K511=0,"",Índice!$G$52*'Datos Vida'!K511)</f>
        <v/>
      </c>
      <c r="L14" s="36">
        <f>IF('Datos Vida'!L511=0,"",Índice!$G$52*'Datos Vida'!L511)</f>
        <v>6350.177259424041</v>
      </c>
      <c r="M14" s="36" t="str">
        <f>IF('Datos Vida'!M511=0,"",Índice!$G$52*'Datos Vida'!M511)</f>
        <v/>
      </c>
      <c r="N14" s="36">
        <f>IF('Datos Vida'!N511=0,"",Índice!$G$52*'Datos Vida'!N511)</f>
        <v>4.0823588686014558</v>
      </c>
      <c r="O14" s="36" t="str">
        <f>IF('Datos Vida'!O511=0,"",Índice!$G$52*'Datos Vida'!O511)</f>
        <v/>
      </c>
      <c r="P14" s="36">
        <f>IF('Datos Vida'!P511=0,"",Índice!$G$52*'Datos Vida'!P511)</f>
        <v>1167.3164988193478</v>
      </c>
      <c r="Q14" s="36">
        <f>IF('Datos Vida'!Q511=0,"",Índice!$G$52*'Datos Vida'!Q511)</f>
        <v>1851.6219041686668</v>
      </c>
      <c r="R14" s="36">
        <f>IF('Datos Vida'!R511=0,"",Índice!$G$52*'Datos Vida'!R511)</f>
        <v>9326.2168746345014</v>
      </c>
      <c r="S14" s="36" t="str">
        <f>IF('Datos Vida'!S511=0,"",Índice!$G$52*'Datos Vida'!S511)</f>
        <v/>
      </c>
      <c r="T14" s="36" t="str">
        <f>IF('Datos Vida'!T511=0,"",Índice!$G$52*'Datos Vida'!T511)</f>
        <v/>
      </c>
      <c r="U14" s="36">
        <f>IF('Datos Vida'!U511=0,"",Índice!$G$52*'Datos Vida'!U511)</f>
        <v>543.70216198323715</v>
      </c>
      <c r="V14" s="36" t="str">
        <f>IF('Datos Vida'!V511=0,"",Índice!$G$52*'Datos Vida'!V511)</f>
        <v/>
      </c>
      <c r="W14" s="36" t="str">
        <f>IF('Datos Vida'!W511=0,"",Índice!$G$52*'Datos Vida'!W511)</f>
        <v/>
      </c>
      <c r="X14" s="36">
        <f>IF('Datos Vida'!X511=0,"",Índice!$G$52*'Datos Vida'!X511)</f>
        <v>377.82231328906471</v>
      </c>
      <c r="Y14" s="36">
        <f>IF('Datos Vida'!Y511=0,"",Índice!$G$52*'Datos Vida'!Y511)</f>
        <v>5401.0968617886792</v>
      </c>
      <c r="Z14" s="36">
        <f>IF('Datos Vida'!Z511=0,"",Índice!$G$52*'Datos Vida'!Z511)</f>
        <v>10532.043625447657</v>
      </c>
      <c r="AA14" s="36">
        <f>IF('Datos Vida'!AA511=0,"",Índice!$G$52*'Datos Vida'!AA511)</f>
        <v>-31.434163288231208</v>
      </c>
      <c r="AB14" s="36">
        <f>IF('Datos Vida'!AB511=0,"",Índice!$G$52*'Datos Vida'!AB511)</f>
        <v>-330.67106835671791</v>
      </c>
      <c r="AC14" s="36">
        <f>IF('Datos Vida'!AC511=0,"",Índice!$G$52*'Datos Vida'!AC511)</f>
        <v>16183.967420054658</v>
      </c>
      <c r="AD14" s="36" t="str">
        <f>IF('Datos Vida'!AD511=0,"",Índice!$G$52*'Datos Vida'!AD511)</f>
        <v/>
      </c>
      <c r="AE14" s="36" t="str">
        <f>IF('Datos Vida'!AE511=0,"",Índice!$G$52*'Datos Vida'!AE511)</f>
        <v/>
      </c>
      <c r="AF14" s="36" t="str">
        <f>IF('Datos Vida'!AF511=0,"",Índice!$G$52*'Datos Vida'!AF511)</f>
        <v/>
      </c>
      <c r="AG14" s="36">
        <f>IF('Datos Vida'!AG511=0,"",Índice!$G$52*'Datos Vida'!AG511)</f>
        <v>6930.3144743095463</v>
      </c>
      <c r="AH14" s="36">
        <f>IF('Datos Vida'!AH511=0,"",Índice!$G$52*'Datos Vida'!AH511)</f>
        <v>9970.2430058136197</v>
      </c>
      <c r="AI14" s="36">
        <f>IF('Datos Vida'!AI511=0,"",Índice!$G$52*'Datos Vida'!AI511)</f>
        <v>4503.7943824700787</v>
      </c>
      <c r="AJ14" s="36">
        <f>IF('Datos Vida'!AJ511=0,"",Índice!$G$52*'Datos Vida'!AJ511)</f>
        <v>83.280120919469695</v>
      </c>
      <c r="AK14" s="36" t="str">
        <f>IF('Datos Vida'!AK511=0,"",Índice!$G$52*'Datos Vida'!AK511)</f>
        <v/>
      </c>
      <c r="AL14" s="36" t="str">
        <f>IF('Datos Vida'!AL511=0,"",Índice!$G$52*'Datos Vida'!AL511)</f>
        <v/>
      </c>
      <c r="AM14" s="36" t="str">
        <f>IF('Datos Vida'!AM511=0,"",Índice!$G$52*'Datos Vida'!AM511)</f>
        <v/>
      </c>
      <c r="AN14" s="36" t="str">
        <f>IF('Datos Vida'!AN511=0,"",Índice!$G$52*'Datos Vida'!AN511)</f>
        <v/>
      </c>
      <c r="AO14" s="36" t="str">
        <f>IF('Datos Vida'!AO511=0,"",Índice!$G$52*'Datos Vida'!AO511)</f>
        <v/>
      </c>
      <c r="AP14" s="36" t="str">
        <f>IF('Datos Vida'!AP511=0,"",Índice!$G$52*'Datos Vida'!AP511)</f>
        <v/>
      </c>
      <c r="AQ14" s="36">
        <f>Índice!$G$52*'Datos Vida'!AQ511</f>
        <v>73313.483997323332</v>
      </c>
      <c r="AR14" s="29"/>
      <c r="AS14" s="36">
        <f>IF('Datos Vida'!AS511=0,"",Índice!$F$52*'Datos Vida'!AS511)</f>
        <v>14931.605813942917</v>
      </c>
      <c r="AT14" s="60">
        <f t="shared" si="0"/>
        <v>3.9099530827999933</v>
      </c>
      <c r="AU14" s="29"/>
      <c r="AV14" s="64">
        <f t="shared" si="1"/>
        <v>2.083487592440814E-3</v>
      </c>
      <c r="AW14" s="64">
        <f t="shared" ref="AW14:AW70" si="2">IFERROR(AS14/$AS$70,"")</f>
        <v>2.7715132991919754E-4</v>
      </c>
    </row>
    <row r="15" spans="2:49" x14ac:dyDescent="0.2">
      <c r="B15" s="62" t="str">
        <f>'Datos Vida'!B252</f>
        <v>103. Seguros con Cuenta Única de Inversión (CUI)</v>
      </c>
      <c r="C15" s="36" t="str">
        <f>IF('Datos Vida'!C512=0,"",Índice!$G$52*'Datos Vida'!C512)</f>
        <v/>
      </c>
      <c r="D15" s="36" t="str">
        <f>IF('Datos Vida'!D512=0,"",Índice!$G$52*'Datos Vida'!D512)</f>
        <v/>
      </c>
      <c r="E15" s="36" t="str">
        <f>IF('Datos Vida'!E512=0,"",Índice!$G$52*'Datos Vida'!E512)</f>
        <v/>
      </c>
      <c r="F15" s="36" t="str">
        <f>IF('Datos Vida'!F512=0,"",Índice!$G$52*'Datos Vida'!F512)</f>
        <v/>
      </c>
      <c r="G15" s="36">
        <f>IF('Datos Vida'!G512=0,"",Índice!$G$52*'Datos Vida'!G512)</f>
        <v>100925.60683414091</v>
      </c>
      <c r="H15" s="36" t="str">
        <f>IF('Datos Vida'!H512=0,"",Índice!$G$52*'Datos Vida'!H512)</f>
        <v/>
      </c>
      <c r="I15" s="36" t="str">
        <f>IF('Datos Vida'!I512=0,"",Índice!$G$52*'Datos Vida'!I512)</f>
        <v/>
      </c>
      <c r="J15" s="36" t="str">
        <f>IF('Datos Vida'!J512=0,"",Índice!$G$52*'Datos Vida'!J512)</f>
        <v/>
      </c>
      <c r="K15" s="36" t="str">
        <f>IF('Datos Vida'!K512=0,"",Índice!$G$52*'Datos Vida'!K512)</f>
        <v/>
      </c>
      <c r="L15" s="36">
        <f>IF('Datos Vida'!L512=0,"",Índice!$G$52*'Datos Vida'!L512)</f>
        <v>521522.9103680689</v>
      </c>
      <c r="M15" s="36" t="str">
        <f>IF('Datos Vida'!M512=0,"",Índice!$G$52*'Datos Vida'!M512)</f>
        <v/>
      </c>
      <c r="N15" s="36" t="str">
        <f>IF('Datos Vida'!N512=0,"",Índice!$G$52*'Datos Vida'!N512)</f>
        <v/>
      </c>
      <c r="O15" s="36" t="str">
        <f>IF('Datos Vida'!O512=0,"",Índice!$G$52*'Datos Vida'!O512)</f>
        <v/>
      </c>
      <c r="P15" s="36" t="str">
        <f>IF('Datos Vida'!P512=0,"",Índice!$G$52*'Datos Vida'!P512)</f>
        <v/>
      </c>
      <c r="Q15" s="36">
        <f>IF('Datos Vida'!Q512=0,"",Índice!$G$52*'Datos Vida'!Q512)</f>
        <v>181138.4474176869</v>
      </c>
      <c r="R15" s="36">
        <f>IF('Datos Vida'!R512=0,"",Índice!$G$52*'Datos Vida'!R512)</f>
        <v>443611.90783258388</v>
      </c>
      <c r="S15" s="36" t="str">
        <f>IF('Datos Vida'!S512=0,"",Índice!$G$52*'Datos Vida'!S512)</f>
        <v/>
      </c>
      <c r="T15" s="36">
        <f>IF('Datos Vida'!T512=0,"",Índice!$G$52*'Datos Vida'!T512)</f>
        <v>311.55202098876777</v>
      </c>
      <c r="U15" s="36" t="str">
        <f>IF('Datos Vida'!U512=0,"",Índice!$G$52*'Datos Vida'!U512)</f>
        <v/>
      </c>
      <c r="V15" s="36" t="str">
        <f>IF('Datos Vida'!V512=0,"",Índice!$G$52*'Datos Vida'!V512)</f>
        <v/>
      </c>
      <c r="W15" s="36" t="str">
        <f>IF('Datos Vida'!W512=0,"",Índice!$G$52*'Datos Vida'!W512)</f>
        <v/>
      </c>
      <c r="X15" s="36" t="str">
        <f>IF('Datos Vida'!X512=0,"",Índice!$G$52*'Datos Vida'!X512)</f>
        <v/>
      </c>
      <c r="Y15" s="36">
        <f>IF('Datos Vida'!Y512=0,"",Índice!$G$52*'Datos Vida'!Y512)</f>
        <v>188.5029207576722</v>
      </c>
      <c r="Z15" s="36">
        <f>IF('Datos Vida'!Z512=0,"",Índice!$G$52*'Datos Vida'!Z512)</f>
        <v>176081.11919229169</v>
      </c>
      <c r="AA15" s="36">
        <f>IF('Datos Vida'!AA512=0,"",Índice!$G$52*'Datos Vida'!AA512)</f>
        <v>101785.2835725539</v>
      </c>
      <c r="AB15" s="36">
        <f>IF('Datos Vida'!AB512=0,"",Índice!$G$52*'Datos Vida'!AB512)</f>
        <v>8300.320090954956</v>
      </c>
      <c r="AC15" s="36">
        <f>IF('Datos Vida'!AC512=0,"",Índice!$G$52*'Datos Vida'!AC512)</f>
        <v>69086.405506829964</v>
      </c>
      <c r="AD15" s="36">
        <f>IF('Datos Vida'!AD512=0,"",Índice!$G$52*'Datos Vida'!AD512)</f>
        <v>352676.71766099893</v>
      </c>
      <c r="AE15" s="36">
        <f>IF('Datos Vida'!AE512=0,"",Índice!$G$52*'Datos Vida'!AE512)</f>
        <v>145.19589709325842</v>
      </c>
      <c r="AF15" s="36" t="str">
        <f>IF('Datos Vida'!AF512=0,"",Índice!$G$52*'Datos Vida'!AF512)</f>
        <v/>
      </c>
      <c r="AG15" s="36" t="str">
        <f>IF('Datos Vida'!AG512=0,"",Índice!$G$52*'Datos Vida'!AG512)</f>
        <v/>
      </c>
      <c r="AH15" s="36">
        <f>IF('Datos Vida'!AH512=0,"",Índice!$G$52*'Datos Vida'!AH512)</f>
        <v>435203.06503503857</v>
      </c>
      <c r="AI15" s="36">
        <f>IF('Datos Vida'!AI512=0,"",Índice!$G$52*'Datos Vida'!AI512)</f>
        <v>643018.16275480308</v>
      </c>
      <c r="AJ15" s="36" t="str">
        <f>IF('Datos Vida'!AJ512=0,"",Índice!$G$52*'Datos Vida'!AJ512)</f>
        <v/>
      </c>
      <c r="AK15" s="36" t="str">
        <f>IF('Datos Vida'!AK512=0,"",Índice!$G$52*'Datos Vida'!AK512)</f>
        <v/>
      </c>
      <c r="AL15" s="36" t="str">
        <f>IF('Datos Vida'!AL512=0,"",Índice!$G$52*'Datos Vida'!AL512)</f>
        <v/>
      </c>
      <c r="AM15" s="36" t="str">
        <f>IF('Datos Vida'!AM512=0,"",Índice!$G$52*'Datos Vida'!AM512)</f>
        <v/>
      </c>
      <c r="AN15" s="36" t="str">
        <f>IF('Datos Vida'!AN512=0,"",Índice!$G$52*'Datos Vida'!AN512)</f>
        <v/>
      </c>
      <c r="AO15" s="36" t="str">
        <f>IF('Datos Vida'!AO512=0,"",Índice!$G$52*'Datos Vida'!AO512)</f>
        <v/>
      </c>
      <c r="AP15" s="36" t="str">
        <f>IF('Datos Vida'!AP512=0,"",Índice!$G$52*'Datos Vida'!AP512)</f>
        <v/>
      </c>
      <c r="AQ15" s="36">
        <f>Índice!$G$52*'Datos Vida'!AQ512</f>
        <v>3033995.1971047912</v>
      </c>
      <c r="AR15" s="29"/>
      <c r="AS15" s="36">
        <f>IF('Datos Vida'!AS512=0,"",Índice!$F$52*'Datos Vida'!AS512)</f>
        <v>5068447.9320890736</v>
      </c>
      <c r="AT15" s="60">
        <f t="shared" si="0"/>
        <v>-0.40139560714511224</v>
      </c>
      <c r="AU15" s="29"/>
      <c r="AV15" s="64">
        <f t="shared" si="1"/>
        <v>8.6222765636450233E-2</v>
      </c>
      <c r="AW15" s="64">
        <f t="shared" si="2"/>
        <v>9.4077428945584643E-2</v>
      </c>
    </row>
    <row r="16" spans="2:49" x14ac:dyDescent="0.2">
      <c r="B16" s="62" t="str">
        <f>'Datos Vida'!B253</f>
        <v>104. Mixto o Dotal</v>
      </c>
      <c r="C16" s="36" t="str">
        <f>IF('Datos Vida'!C513=0,"",Índice!$G$52*'Datos Vida'!C513)</f>
        <v/>
      </c>
      <c r="D16" s="36" t="str">
        <f>IF('Datos Vida'!D513=0,"",Índice!$G$52*'Datos Vida'!D513)</f>
        <v/>
      </c>
      <c r="E16" s="36" t="str">
        <f>IF('Datos Vida'!E513=0,"",Índice!$G$52*'Datos Vida'!E513)</f>
        <v/>
      </c>
      <c r="F16" s="36" t="str">
        <f>IF('Datos Vida'!F513=0,"",Índice!$G$52*'Datos Vida'!F513)</f>
        <v/>
      </c>
      <c r="G16" s="36">
        <f>IF('Datos Vida'!G513=0,"",Índice!$G$52*'Datos Vida'!G513)</f>
        <v>7194.2729948218685</v>
      </c>
      <c r="H16" s="36" t="str">
        <f>IF('Datos Vida'!H513=0,"",Índice!$G$52*'Datos Vida'!H513)</f>
        <v/>
      </c>
      <c r="I16" s="36" t="str">
        <f>IF('Datos Vida'!I513=0,"",Índice!$G$52*'Datos Vida'!I513)</f>
        <v/>
      </c>
      <c r="J16" s="36" t="str">
        <f>IF('Datos Vida'!J513=0,"",Índice!$G$52*'Datos Vida'!J513)</f>
        <v/>
      </c>
      <c r="K16" s="36" t="str">
        <f>IF('Datos Vida'!K513=0,"",Índice!$G$52*'Datos Vida'!K513)</f>
        <v/>
      </c>
      <c r="L16" s="36">
        <f>IF('Datos Vida'!L513=0,"",Índice!$G$52*'Datos Vida'!L513)</f>
        <v>12943.901245017398</v>
      </c>
      <c r="M16" s="36" t="str">
        <f>IF('Datos Vida'!M513=0,"",Índice!$G$52*'Datos Vida'!M513)</f>
        <v/>
      </c>
      <c r="N16" s="36" t="str">
        <f>IF('Datos Vida'!N513=0,"",Índice!$G$52*'Datos Vida'!N513)</f>
        <v/>
      </c>
      <c r="O16" s="36" t="str">
        <f>IF('Datos Vida'!O513=0,"",Índice!$G$52*'Datos Vida'!O513)</f>
        <v/>
      </c>
      <c r="P16" s="36" t="str">
        <f>IF('Datos Vida'!P513=0,"",Índice!$G$52*'Datos Vida'!P513)</f>
        <v/>
      </c>
      <c r="Q16" s="36">
        <f>IF('Datos Vida'!Q513=0,"",Índice!$G$52*'Datos Vida'!Q513)</f>
        <v>-16.771691018504313</v>
      </c>
      <c r="R16" s="36">
        <f>IF('Datos Vida'!R513=0,"",Índice!$G$52*'Datos Vida'!R513)</f>
        <v>13055.451701101932</v>
      </c>
      <c r="S16" s="36" t="str">
        <f>IF('Datos Vida'!S513=0,"",Índice!$G$52*'Datos Vida'!S513)</f>
        <v/>
      </c>
      <c r="T16" s="36" t="str">
        <f>IF('Datos Vida'!T513=0,"",Índice!$G$52*'Datos Vida'!T513)</f>
        <v/>
      </c>
      <c r="U16" s="36" t="str">
        <f>IF('Datos Vida'!U513=0,"",Índice!$G$52*'Datos Vida'!U513)</f>
        <v/>
      </c>
      <c r="V16" s="36" t="str">
        <f>IF('Datos Vida'!V513=0,"",Índice!$G$52*'Datos Vida'!V513)</f>
        <v/>
      </c>
      <c r="W16" s="36" t="str">
        <f>IF('Datos Vida'!W513=0,"",Índice!$G$52*'Datos Vida'!W513)</f>
        <v/>
      </c>
      <c r="X16" s="36">
        <f>IF('Datos Vida'!X513=0,"",Índice!$G$52*'Datos Vida'!X513)</f>
        <v>74808.511854319673</v>
      </c>
      <c r="Y16" s="36">
        <f>IF('Datos Vida'!Y513=0,"",Índice!$G$52*'Datos Vida'!Y513)</f>
        <v>-2.7896118935443281</v>
      </c>
      <c r="Z16" s="36">
        <f>IF('Datos Vida'!Z513=0,"",Índice!$G$52*'Datos Vida'!Z513)</f>
        <v>8318.9288434643313</v>
      </c>
      <c r="AA16" s="36">
        <f>IF('Datos Vida'!AA513=0,"",Índice!$G$52*'Datos Vida'!AA513)</f>
        <v>75288.359119666537</v>
      </c>
      <c r="AB16" s="36">
        <f>IF('Datos Vida'!AB513=0,"",Índice!$G$52*'Datos Vida'!AB513)</f>
        <v>2971.0047059391859</v>
      </c>
      <c r="AC16" s="36">
        <f>IF('Datos Vida'!AC513=0,"",Índice!$G$52*'Datos Vida'!AC513)</f>
        <v>-5.6132434443270016</v>
      </c>
      <c r="AD16" s="36" t="str">
        <f>IF('Datos Vida'!AD513=0,"",Índice!$G$52*'Datos Vida'!AD513)</f>
        <v/>
      </c>
      <c r="AE16" s="36" t="str">
        <f>IF('Datos Vida'!AE513=0,"",Índice!$G$52*'Datos Vida'!AE513)</f>
        <v/>
      </c>
      <c r="AF16" s="36" t="str">
        <f>IF('Datos Vida'!AF513=0,"",Índice!$G$52*'Datos Vida'!AF513)</f>
        <v/>
      </c>
      <c r="AG16" s="36" t="str">
        <f>IF('Datos Vida'!AG513=0,"",Índice!$G$52*'Datos Vida'!AG513)</f>
        <v/>
      </c>
      <c r="AH16" s="36">
        <f>IF('Datos Vida'!AH513=0,"",Índice!$G$52*'Datos Vida'!AH513)</f>
        <v>37130.244597933583</v>
      </c>
      <c r="AI16" s="36">
        <f>IF('Datos Vida'!AI513=0,"",Índice!$G$52*'Datos Vida'!AI513)</f>
        <v>59629.144912513351</v>
      </c>
      <c r="AJ16" s="36" t="str">
        <f>IF('Datos Vida'!AJ513=0,"",Índice!$G$52*'Datos Vida'!AJ513)</f>
        <v/>
      </c>
      <c r="AK16" s="36" t="str">
        <f>IF('Datos Vida'!AK513=0,"",Índice!$G$52*'Datos Vida'!AK513)</f>
        <v/>
      </c>
      <c r="AL16" s="36" t="str">
        <f>IF('Datos Vida'!AL513=0,"",Índice!$G$52*'Datos Vida'!AL513)</f>
        <v/>
      </c>
      <c r="AM16" s="36" t="str">
        <f>IF('Datos Vida'!AM513=0,"",Índice!$G$52*'Datos Vida'!AM513)</f>
        <v/>
      </c>
      <c r="AN16" s="36" t="str">
        <f>IF('Datos Vida'!AN513=0,"",Índice!$G$52*'Datos Vida'!AN513)</f>
        <v/>
      </c>
      <c r="AO16" s="36" t="str">
        <f>IF('Datos Vida'!AO513=0,"",Índice!$G$52*'Datos Vida'!AO513)</f>
        <v/>
      </c>
      <c r="AP16" s="36" t="str">
        <f>IF('Datos Vida'!AP513=0,"",Índice!$G$52*'Datos Vida'!AP513)</f>
        <v/>
      </c>
      <c r="AQ16" s="36">
        <f>Índice!$G$52*'Datos Vida'!AQ513</f>
        <v>291314.6454284215</v>
      </c>
      <c r="AR16" s="29"/>
      <c r="AS16" s="36">
        <f>IF('Datos Vida'!AS513=0,"",Índice!$F$52*'Datos Vida'!AS513)</f>
        <v>332739.7957720721</v>
      </c>
      <c r="AT16" s="60">
        <f t="shared" si="0"/>
        <v>-0.12449713220364833</v>
      </c>
      <c r="AU16" s="29"/>
      <c r="AV16" s="64">
        <f t="shared" si="1"/>
        <v>8.2788378911111491E-3</v>
      </c>
      <c r="AW16" s="64">
        <f t="shared" si="2"/>
        <v>6.1761124733924425E-3</v>
      </c>
    </row>
    <row r="17" spans="2:49" x14ac:dyDescent="0.2">
      <c r="B17" s="62" t="str">
        <f>'Datos Vida'!B254</f>
        <v>105. Rentas Privadas y Otras Rentas</v>
      </c>
      <c r="C17" s="36" t="str">
        <f>IF('Datos Vida'!C514=0,"",Índice!$G$52*'Datos Vida'!C514)</f>
        <v/>
      </c>
      <c r="D17" s="36" t="str">
        <f>IF('Datos Vida'!D514=0,"",Índice!$G$52*'Datos Vida'!D514)</f>
        <v/>
      </c>
      <c r="E17" s="36" t="str">
        <f>IF('Datos Vida'!E514=0,"",Índice!$G$52*'Datos Vida'!E514)</f>
        <v/>
      </c>
      <c r="F17" s="36" t="str">
        <f>IF('Datos Vida'!F514=0,"",Índice!$G$52*'Datos Vida'!F514)</f>
        <v/>
      </c>
      <c r="G17" s="36">
        <f>IF('Datos Vida'!G514=0,"",Índice!$G$52*'Datos Vida'!G514)</f>
        <v>37783.217898966381</v>
      </c>
      <c r="H17" s="36" t="str">
        <f>IF('Datos Vida'!H514=0,"",Índice!$G$52*'Datos Vida'!H514)</f>
        <v/>
      </c>
      <c r="I17" s="36" t="str">
        <f>IF('Datos Vida'!I514=0,"",Índice!$G$52*'Datos Vida'!I514)</f>
        <v/>
      </c>
      <c r="J17" s="36" t="str">
        <f>IF('Datos Vida'!J514=0,"",Índice!$G$52*'Datos Vida'!J514)</f>
        <v/>
      </c>
      <c r="K17" s="36" t="str">
        <f>IF('Datos Vida'!K514=0,"",Índice!$G$52*'Datos Vida'!K514)</f>
        <v/>
      </c>
      <c r="L17" s="36" t="str">
        <f>IF('Datos Vida'!L514=0,"",Índice!$G$52*'Datos Vida'!L514)</f>
        <v/>
      </c>
      <c r="M17" s="36" t="str">
        <f>IF('Datos Vida'!M514=0,"",Índice!$G$52*'Datos Vida'!M514)</f>
        <v/>
      </c>
      <c r="N17" s="36" t="str">
        <f>IF('Datos Vida'!N514=0,"",Índice!$G$52*'Datos Vida'!N514)</f>
        <v/>
      </c>
      <c r="O17" s="36">
        <f>IF('Datos Vida'!O514=0,"",Índice!$G$52*'Datos Vida'!O514)</f>
        <v>209.69716721716142</v>
      </c>
      <c r="P17" s="36" t="str">
        <f>IF('Datos Vida'!P514=0,"",Índice!$G$52*'Datos Vida'!P514)</f>
        <v/>
      </c>
      <c r="Q17" s="36">
        <f>IF('Datos Vida'!Q514=0,"",Índice!$G$52*'Datos Vida'!Q514)</f>
        <v>12960.26470014904</v>
      </c>
      <c r="R17" s="36">
        <f>IF('Datos Vida'!R514=0,"",Índice!$G$52*'Datos Vida'!R514)</f>
        <v>28068.836735242359</v>
      </c>
      <c r="S17" s="36" t="str">
        <f>IF('Datos Vida'!S514=0,"",Índice!$G$52*'Datos Vida'!S514)</f>
        <v/>
      </c>
      <c r="T17" s="36">
        <f>IF('Datos Vida'!T514=0,"",Índice!$G$52*'Datos Vida'!T514)</f>
        <v>6147.5902005696935</v>
      </c>
      <c r="U17" s="36" t="str">
        <f>IF('Datos Vida'!U514=0,"",Índice!$G$52*'Datos Vida'!U514)</f>
        <v/>
      </c>
      <c r="V17" s="36" t="str">
        <f>IF('Datos Vida'!V514=0,"",Índice!$G$52*'Datos Vida'!V514)</f>
        <v/>
      </c>
      <c r="W17" s="36" t="str">
        <f>IF('Datos Vida'!W514=0,"",Índice!$G$52*'Datos Vida'!W514)</f>
        <v/>
      </c>
      <c r="X17" s="36" t="str">
        <f>IF('Datos Vida'!X514=0,"",Índice!$G$52*'Datos Vida'!X514)</f>
        <v/>
      </c>
      <c r="Y17" s="36">
        <f>IF('Datos Vida'!Y514=0,"",Índice!$G$52*'Datos Vida'!Y514)</f>
        <v>176.42594243805956</v>
      </c>
      <c r="Z17" s="36">
        <f>IF('Datos Vida'!Z514=0,"",Índice!$G$52*'Datos Vida'!Z514)</f>
        <v>75288.733335896148</v>
      </c>
      <c r="AA17" s="36">
        <f>IF('Datos Vida'!AA514=0,"",Índice!$G$52*'Datos Vida'!AA514)</f>
        <v>130300.01595521925</v>
      </c>
      <c r="AB17" s="36">
        <f>IF('Datos Vida'!AB514=0,"",Índice!$G$52*'Datos Vida'!AB514)</f>
        <v>834.23003479870749</v>
      </c>
      <c r="AC17" s="36">
        <f>IF('Datos Vida'!AC514=0,"",Índice!$G$52*'Datos Vida'!AC514)</f>
        <v>4119.3382360195374</v>
      </c>
      <c r="AD17" s="36">
        <f>IF('Datos Vida'!AD514=0,"",Índice!$G$52*'Datos Vida'!AD514)</f>
        <v>55949.408687327719</v>
      </c>
      <c r="AE17" s="36">
        <f>IF('Datos Vida'!AE514=0,"",Índice!$G$52*'Datos Vida'!AE514)</f>
        <v>-19.153067025188495</v>
      </c>
      <c r="AF17" s="36" t="str">
        <f>IF('Datos Vida'!AF514=0,"",Índice!$G$52*'Datos Vida'!AF514)</f>
        <v/>
      </c>
      <c r="AG17" s="36" t="str">
        <f>IF('Datos Vida'!AG514=0,"",Índice!$G$52*'Datos Vida'!AG514)</f>
        <v/>
      </c>
      <c r="AH17" s="36">
        <f>IF('Datos Vida'!AH514=0,"",Índice!$G$52*'Datos Vida'!AH514)</f>
        <v>11636.763954948448</v>
      </c>
      <c r="AI17" s="36">
        <f>IF('Datos Vida'!AI514=0,"",Índice!$G$52*'Datos Vida'!AI514)</f>
        <v>1.5308845757255458</v>
      </c>
      <c r="AJ17" s="36" t="str">
        <f>IF('Datos Vida'!AJ514=0,"",Índice!$G$52*'Datos Vida'!AJ514)</f>
        <v/>
      </c>
      <c r="AK17" s="36" t="str">
        <f>IF('Datos Vida'!AK514=0,"",Índice!$G$52*'Datos Vida'!AK514)</f>
        <v/>
      </c>
      <c r="AL17" s="36" t="str">
        <f>IF('Datos Vida'!AL514=0,"",Índice!$G$52*'Datos Vida'!AL514)</f>
        <v/>
      </c>
      <c r="AM17" s="36" t="str">
        <f>IF('Datos Vida'!AM514=0,"",Índice!$G$52*'Datos Vida'!AM514)</f>
        <v/>
      </c>
      <c r="AN17" s="36" t="str">
        <f>IF('Datos Vida'!AN514=0,"",Índice!$G$52*'Datos Vida'!AN514)</f>
        <v/>
      </c>
      <c r="AO17" s="36" t="str">
        <f>IF('Datos Vida'!AO514=0,"",Índice!$G$52*'Datos Vida'!AO514)</f>
        <v/>
      </c>
      <c r="AP17" s="36" t="str">
        <f>IF('Datos Vida'!AP514=0,"",Índice!$G$52*'Datos Vida'!AP514)</f>
        <v/>
      </c>
      <c r="AQ17" s="36">
        <f>Índice!$G$52*'Datos Vida'!AQ514</f>
        <v>363456.90066634305</v>
      </c>
      <c r="AR17" s="29"/>
      <c r="AS17" s="36">
        <f>IF('Datos Vida'!AS514=0,"",Índice!$F$52*'Datos Vida'!AS514)</f>
        <v>342352.0830171631</v>
      </c>
      <c r="AT17" s="60">
        <f t="shared" si="0"/>
        <v>6.1646529102969971E-2</v>
      </c>
      <c r="AU17" s="29"/>
      <c r="AV17" s="64">
        <f t="shared" si="1"/>
        <v>1.0329040466184455E-2</v>
      </c>
      <c r="AW17" s="64">
        <f t="shared" si="2"/>
        <v>6.3545298671234401E-3</v>
      </c>
    </row>
    <row r="18" spans="2:49" x14ac:dyDescent="0.2">
      <c r="B18" s="62" t="str">
        <f>'Datos Vida'!B255</f>
        <v>106. Dotal puro o Capital Diferido</v>
      </c>
      <c r="C18" s="36" t="str">
        <f>IF('Datos Vida'!C515=0,"",Índice!$G$52*'Datos Vida'!C515)</f>
        <v/>
      </c>
      <c r="D18" s="36" t="str">
        <f>IF('Datos Vida'!D515=0,"",Índice!$G$52*'Datos Vida'!D515)</f>
        <v/>
      </c>
      <c r="E18" s="36" t="str">
        <f>IF('Datos Vida'!E515=0,"",Índice!$G$52*'Datos Vida'!E515)</f>
        <v/>
      </c>
      <c r="F18" s="36" t="str">
        <f>IF('Datos Vida'!F515=0,"",Índice!$G$52*'Datos Vida'!F515)</f>
        <v/>
      </c>
      <c r="G18" s="36" t="str">
        <f>IF('Datos Vida'!G515=0,"",Índice!$G$52*'Datos Vida'!G515)</f>
        <v/>
      </c>
      <c r="H18" s="36" t="str">
        <f>IF('Datos Vida'!H515=0,"",Índice!$G$52*'Datos Vida'!H515)</f>
        <v/>
      </c>
      <c r="I18" s="36" t="str">
        <f>IF('Datos Vida'!I515=0,"",Índice!$G$52*'Datos Vida'!I515)</f>
        <v/>
      </c>
      <c r="J18" s="36" t="str">
        <f>IF('Datos Vida'!J515=0,"",Índice!$G$52*'Datos Vida'!J515)</f>
        <v/>
      </c>
      <c r="K18" s="36" t="str">
        <f>IF('Datos Vida'!K515=0,"",Índice!$G$52*'Datos Vida'!K515)</f>
        <v/>
      </c>
      <c r="L18" s="36">
        <f>IF('Datos Vida'!L515=0,"",Índice!$G$52*'Datos Vida'!L515)</f>
        <v>19355.381926784936</v>
      </c>
      <c r="M18" s="36" t="str">
        <f>IF('Datos Vida'!M515=0,"",Índice!$G$52*'Datos Vida'!M515)</f>
        <v/>
      </c>
      <c r="N18" s="36" t="str">
        <f>IF('Datos Vida'!N515=0,"",Índice!$G$52*'Datos Vida'!N515)</f>
        <v/>
      </c>
      <c r="O18" s="36" t="str">
        <f>IF('Datos Vida'!O515=0,"",Índice!$G$52*'Datos Vida'!O515)</f>
        <v/>
      </c>
      <c r="P18" s="36" t="str">
        <f>IF('Datos Vida'!P515=0,"",Índice!$G$52*'Datos Vida'!P515)</f>
        <v/>
      </c>
      <c r="Q18" s="36" t="str">
        <f>IF('Datos Vida'!Q515=0,"",Índice!$G$52*'Datos Vida'!Q515)</f>
        <v/>
      </c>
      <c r="R18" s="36" t="str">
        <f>IF('Datos Vida'!R515=0,"",Índice!$G$52*'Datos Vida'!R515)</f>
        <v/>
      </c>
      <c r="S18" s="36" t="str">
        <f>IF('Datos Vida'!S515=0,"",Índice!$G$52*'Datos Vida'!S515)</f>
        <v/>
      </c>
      <c r="T18" s="36" t="str">
        <f>IF('Datos Vida'!T515=0,"",Índice!$G$52*'Datos Vida'!T515)</f>
        <v/>
      </c>
      <c r="U18" s="36" t="str">
        <f>IF('Datos Vida'!U515=0,"",Índice!$G$52*'Datos Vida'!U515)</f>
        <v/>
      </c>
      <c r="V18" s="36" t="str">
        <f>IF('Datos Vida'!V515=0,"",Índice!$G$52*'Datos Vida'!V515)</f>
        <v/>
      </c>
      <c r="W18" s="36" t="str">
        <f>IF('Datos Vida'!W515=0,"",Índice!$G$52*'Datos Vida'!W515)</f>
        <v/>
      </c>
      <c r="X18" s="36" t="str">
        <f>IF('Datos Vida'!X515=0,"",Índice!$G$52*'Datos Vida'!X515)</f>
        <v/>
      </c>
      <c r="Y18" s="36" t="str">
        <f>IF('Datos Vida'!Y515=0,"",Índice!$G$52*'Datos Vida'!Y515)</f>
        <v/>
      </c>
      <c r="Z18" s="36" t="str">
        <f>IF('Datos Vida'!Z515=0,"",Índice!$G$52*'Datos Vida'!Z515)</f>
        <v/>
      </c>
      <c r="AA18" s="36" t="str">
        <f>IF('Datos Vida'!AA515=0,"",Índice!$G$52*'Datos Vida'!AA515)</f>
        <v/>
      </c>
      <c r="AB18" s="36" t="str">
        <f>IF('Datos Vida'!AB515=0,"",Índice!$G$52*'Datos Vida'!AB515)</f>
        <v/>
      </c>
      <c r="AC18" s="36" t="str">
        <f>IF('Datos Vida'!AC515=0,"",Índice!$G$52*'Datos Vida'!AC515)</f>
        <v/>
      </c>
      <c r="AD18" s="36" t="str">
        <f>IF('Datos Vida'!AD515=0,"",Índice!$G$52*'Datos Vida'!AD515)</f>
        <v/>
      </c>
      <c r="AE18" s="36" t="str">
        <f>IF('Datos Vida'!AE515=0,"",Índice!$G$52*'Datos Vida'!AE515)</f>
        <v/>
      </c>
      <c r="AF18" s="36" t="str">
        <f>IF('Datos Vida'!AF515=0,"",Índice!$G$52*'Datos Vida'!AF515)</f>
        <v/>
      </c>
      <c r="AG18" s="36" t="str">
        <f>IF('Datos Vida'!AG515=0,"",Índice!$G$52*'Datos Vida'!AG515)</f>
        <v/>
      </c>
      <c r="AH18" s="36" t="str">
        <f>IF('Datos Vida'!AH515=0,"",Índice!$G$52*'Datos Vida'!AH515)</f>
        <v/>
      </c>
      <c r="AI18" s="36" t="str">
        <f>IF('Datos Vida'!AI515=0,"",Índice!$G$52*'Datos Vida'!AI515)</f>
        <v/>
      </c>
      <c r="AJ18" s="36" t="str">
        <f>IF('Datos Vida'!AJ515=0,"",Índice!$G$52*'Datos Vida'!AJ515)</f>
        <v/>
      </c>
      <c r="AK18" s="36" t="str">
        <f>IF('Datos Vida'!AK515=0,"",Índice!$G$52*'Datos Vida'!AK515)</f>
        <v/>
      </c>
      <c r="AL18" s="36" t="str">
        <f>IF('Datos Vida'!AL515=0,"",Índice!$G$52*'Datos Vida'!AL515)</f>
        <v/>
      </c>
      <c r="AM18" s="36" t="str">
        <f>IF('Datos Vida'!AM515=0,"",Índice!$G$52*'Datos Vida'!AM515)</f>
        <v/>
      </c>
      <c r="AN18" s="36" t="str">
        <f>IF('Datos Vida'!AN515=0,"",Índice!$G$52*'Datos Vida'!AN515)</f>
        <v/>
      </c>
      <c r="AO18" s="36" t="str">
        <f>IF('Datos Vida'!AO515=0,"",Índice!$G$52*'Datos Vida'!AO515)</f>
        <v/>
      </c>
      <c r="AP18" s="36" t="str">
        <f>IF('Datos Vida'!AP515=0,"",Índice!$G$52*'Datos Vida'!AP515)</f>
        <v/>
      </c>
      <c r="AQ18" s="36">
        <f>Índice!$G$52*'Datos Vida'!AQ515</f>
        <v>19355.381926784936</v>
      </c>
      <c r="AR18" s="29"/>
      <c r="AS18" s="36">
        <f>IF('Datos Vida'!AS515=0,"",Índice!$F$52*'Datos Vida'!AS515)</f>
        <v>18878.215058260419</v>
      </c>
      <c r="AT18" s="60">
        <f t="shared" si="0"/>
        <v>2.5276058517816669E-2</v>
      </c>
      <c r="AU18" s="29"/>
      <c r="AV18" s="64">
        <f t="shared" si="1"/>
        <v>5.5005840525709998E-4</v>
      </c>
      <c r="AW18" s="64">
        <f t="shared" si="2"/>
        <v>3.5040587563675275E-4</v>
      </c>
    </row>
    <row r="19" spans="2:49" x14ac:dyDescent="0.2">
      <c r="B19" s="62" t="str">
        <f>'Datos Vida'!B256</f>
        <v>107. Protección Familiar</v>
      </c>
      <c r="C19" s="36" t="str">
        <f>IF('Datos Vida'!C516=0,"",Índice!$G$52*'Datos Vida'!C516)</f>
        <v/>
      </c>
      <c r="D19" s="36" t="str">
        <f>IF('Datos Vida'!D516=0,"",Índice!$G$52*'Datos Vida'!D516)</f>
        <v/>
      </c>
      <c r="E19" s="36" t="str">
        <f>IF('Datos Vida'!E516=0,"",Índice!$G$52*'Datos Vida'!E516)</f>
        <v/>
      </c>
      <c r="F19" s="36" t="str">
        <f>IF('Datos Vida'!F516=0,"",Índice!$G$52*'Datos Vida'!F516)</f>
        <v/>
      </c>
      <c r="G19" s="36" t="str">
        <f>IF('Datos Vida'!G516=0,"",Índice!$G$52*'Datos Vida'!G516)</f>
        <v/>
      </c>
      <c r="H19" s="36" t="str">
        <f>IF('Datos Vida'!H516=0,"",Índice!$G$52*'Datos Vida'!H516)</f>
        <v/>
      </c>
      <c r="I19" s="36" t="str">
        <f>IF('Datos Vida'!I516=0,"",Índice!$G$52*'Datos Vida'!I516)</f>
        <v/>
      </c>
      <c r="J19" s="36" t="str">
        <f>IF('Datos Vida'!J516=0,"",Índice!$G$52*'Datos Vida'!J516)</f>
        <v/>
      </c>
      <c r="K19" s="36" t="str">
        <f>IF('Datos Vida'!K516=0,"",Índice!$G$52*'Datos Vida'!K516)</f>
        <v/>
      </c>
      <c r="L19" s="36">
        <f>IF('Datos Vida'!L516=0,"",Índice!$G$52*'Datos Vida'!L516)</f>
        <v>72689.529463914849</v>
      </c>
      <c r="M19" s="36" t="str">
        <f>IF('Datos Vida'!M516=0,"",Índice!$G$52*'Datos Vida'!M516)</f>
        <v/>
      </c>
      <c r="N19" s="36" t="str">
        <f>IF('Datos Vida'!N516=0,"",Índice!$G$52*'Datos Vida'!N516)</f>
        <v/>
      </c>
      <c r="O19" s="36" t="str">
        <f>IF('Datos Vida'!O516=0,"",Índice!$G$52*'Datos Vida'!O516)</f>
        <v/>
      </c>
      <c r="P19" s="36" t="str">
        <f>IF('Datos Vida'!P516=0,"",Índice!$G$52*'Datos Vida'!P516)</f>
        <v/>
      </c>
      <c r="Q19" s="36" t="str">
        <f>IF('Datos Vida'!Q516=0,"",Índice!$G$52*'Datos Vida'!Q516)</f>
        <v/>
      </c>
      <c r="R19" s="36">
        <f>IF('Datos Vida'!R516=0,"",Índice!$G$52*'Datos Vida'!R516)</f>
        <v>227.48944795281611</v>
      </c>
      <c r="S19" s="36" t="str">
        <f>IF('Datos Vida'!S516=0,"",Índice!$G$52*'Datos Vida'!S516)</f>
        <v/>
      </c>
      <c r="T19" s="36" t="str">
        <f>IF('Datos Vida'!T516=0,"",Índice!$G$52*'Datos Vida'!T516)</f>
        <v/>
      </c>
      <c r="U19" s="36" t="str">
        <f>IF('Datos Vida'!U516=0,"",Índice!$G$52*'Datos Vida'!U516)</f>
        <v/>
      </c>
      <c r="V19" s="36" t="str">
        <f>IF('Datos Vida'!V516=0,"",Índice!$G$52*'Datos Vida'!V516)</f>
        <v/>
      </c>
      <c r="W19" s="36" t="str">
        <f>IF('Datos Vida'!W516=0,"",Índice!$G$52*'Datos Vida'!W516)</f>
        <v/>
      </c>
      <c r="X19" s="36">
        <f>IF('Datos Vida'!X516=0,"",Índice!$G$52*'Datos Vida'!X516)</f>
        <v>162.85209919995972</v>
      </c>
      <c r="Y19" s="36">
        <f>IF('Datos Vida'!Y516=0,"",Índice!$G$52*'Datos Vida'!Y516)</f>
        <v>1.9051008053473459</v>
      </c>
      <c r="Z19" s="36" t="str">
        <f>IF('Datos Vida'!Z516=0,"",Índice!$G$52*'Datos Vida'!Z516)</f>
        <v/>
      </c>
      <c r="AA19" s="36">
        <f>IF('Datos Vida'!AA516=0,"",Índice!$G$52*'Datos Vida'!AA516)</f>
        <v>15812.880998898785</v>
      </c>
      <c r="AB19" s="36" t="str">
        <f>IF('Datos Vida'!AB516=0,"",Índice!$G$52*'Datos Vida'!AB516)</f>
        <v/>
      </c>
      <c r="AC19" s="36" t="str">
        <f>IF('Datos Vida'!AC516=0,"",Índice!$G$52*'Datos Vida'!AC516)</f>
        <v/>
      </c>
      <c r="AD19" s="36" t="str">
        <f>IF('Datos Vida'!AD516=0,"",Índice!$G$52*'Datos Vida'!AD516)</f>
        <v/>
      </c>
      <c r="AE19" s="36">
        <f>IF('Datos Vida'!AE516=0,"",Índice!$G$52*'Datos Vida'!AE516)</f>
        <v>-3.2318674376428191</v>
      </c>
      <c r="AF19" s="36" t="str">
        <f>IF('Datos Vida'!AF516=0,"",Índice!$G$52*'Datos Vida'!AF516)</f>
        <v/>
      </c>
      <c r="AG19" s="36" t="str">
        <f>IF('Datos Vida'!AG516=0,"",Índice!$G$52*'Datos Vida'!AG516)</f>
        <v/>
      </c>
      <c r="AH19" s="36">
        <f>IF('Datos Vida'!AH516=0,"",Índice!$G$52*'Datos Vida'!AH516)</f>
        <v>19411.514361228205</v>
      </c>
      <c r="AI19" s="36" t="str">
        <f>IF('Datos Vida'!AI516=0,"",Índice!$G$52*'Datos Vida'!AI516)</f>
        <v/>
      </c>
      <c r="AJ19" s="36" t="str">
        <f>IF('Datos Vida'!AJ516=0,"",Índice!$G$52*'Datos Vida'!AJ516)</f>
        <v/>
      </c>
      <c r="AK19" s="36" t="str">
        <f>IF('Datos Vida'!AK516=0,"",Índice!$G$52*'Datos Vida'!AK516)</f>
        <v/>
      </c>
      <c r="AL19" s="36" t="str">
        <f>IF('Datos Vida'!AL516=0,"",Índice!$G$52*'Datos Vida'!AL516)</f>
        <v/>
      </c>
      <c r="AM19" s="36" t="str">
        <f>IF('Datos Vida'!AM516=0,"",Índice!$G$52*'Datos Vida'!AM516)</f>
        <v/>
      </c>
      <c r="AN19" s="36" t="str">
        <f>IF('Datos Vida'!AN516=0,"",Índice!$G$52*'Datos Vida'!AN516)</f>
        <v/>
      </c>
      <c r="AO19" s="36" t="str">
        <f>IF('Datos Vida'!AO516=0,"",Índice!$G$52*'Datos Vida'!AO516)</f>
        <v/>
      </c>
      <c r="AP19" s="36" t="str">
        <f>IF('Datos Vida'!AP516=0,"",Índice!$G$52*'Datos Vida'!AP516)</f>
        <v/>
      </c>
      <c r="AQ19" s="36">
        <f>Índice!$G$52*'Datos Vida'!AQ516</f>
        <v>108302.93960456231</v>
      </c>
      <c r="AR19" s="29"/>
      <c r="AS19" s="36">
        <f>IF('Datos Vida'!AS516=0,"",Índice!$F$52*'Datos Vida'!AS516)</f>
        <v>75774.456892325412</v>
      </c>
      <c r="AT19" s="60">
        <f t="shared" si="0"/>
        <v>0.42928031484883467</v>
      </c>
      <c r="AU19" s="29"/>
      <c r="AV19" s="64">
        <f t="shared" si="1"/>
        <v>3.0778489656720009E-3</v>
      </c>
      <c r="AW19" s="64">
        <f t="shared" si="2"/>
        <v>1.4064790996560108E-3</v>
      </c>
    </row>
    <row r="20" spans="2:49" x14ac:dyDescent="0.2">
      <c r="B20" s="62" t="str">
        <f>'Datos Vida'!B257</f>
        <v>108. Incapacidad o Invalidez</v>
      </c>
      <c r="C20" s="36" t="str">
        <f>IF('Datos Vida'!C517=0,"",Índice!$G$52*'Datos Vida'!C517)</f>
        <v/>
      </c>
      <c r="D20" s="36" t="str">
        <f>IF('Datos Vida'!D517=0,"",Índice!$G$52*'Datos Vida'!D517)</f>
        <v/>
      </c>
      <c r="E20" s="36" t="str">
        <f>IF('Datos Vida'!E517=0,"",Índice!$G$52*'Datos Vida'!E517)</f>
        <v/>
      </c>
      <c r="F20" s="36" t="str">
        <f>IF('Datos Vida'!F517=0,"",Índice!$G$52*'Datos Vida'!F517)</f>
        <v/>
      </c>
      <c r="G20" s="36">
        <f>IF('Datos Vida'!G517=0,"",Índice!$G$52*'Datos Vida'!G517)</f>
        <v>2184.674348532069</v>
      </c>
      <c r="H20" s="36" t="str">
        <f>IF('Datos Vida'!H517=0,"",Índice!$G$52*'Datos Vida'!H517)</f>
        <v/>
      </c>
      <c r="I20" s="36" t="str">
        <f>IF('Datos Vida'!I517=0,"",Índice!$G$52*'Datos Vida'!I517)</f>
        <v/>
      </c>
      <c r="J20" s="36" t="str">
        <f>IF('Datos Vida'!J517=0,"",Índice!$G$52*'Datos Vida'!J517)</f>
        <v/>
      </c>
      <c r="K20" s="36" t="str">
        <f>IF('Datos Vida'!K517=0,"",Índice!$G$52*'Datos Vida'!K517)</f>
        <v/>
      </c>
      <c r="L20" s="36">
        <f>IF('Datos Vida'!L517=0,"",Índice!$G$52*'Datos Vida'!L517)</f>
        <v>173.16005534317841</v>
      </c>
      <c r="M20" s="36" t="str">
        <f>IF('Datos Vida'!M517=0,"",Índice!$G$52*'Datos Vida'!M517)</f>
        <v/>
      </c>
      <c r="N20" s="36" t="str">
        <f>IF('Datos Vida'!N517=0,"",Índice!$G$52*'Datos Vida'!N517)</f>
        <v/>
      </c>
      <c r="O20" s="36" t="str">
        <f>IF('Datos Vida'!O517=0,"",Índice!$G$52*'Datos Vida'!O517)</f>
        <v/>
      </c>
      <c r="P20" s="36">
        <f>IF('Datos Vida'!P517=0,"",Índice!$G$52*'Datos Vida'!P517)</f>
        <v>16.125317530975749</v>
      </c>
      <c r="Q20" s="36">
        <f>IF('Datos Vida'!Q517=0,"",Índice!$G$52*'Datos Vida'!Q517)</f>
        <v>5060.4580338611258</v>
      </c>
      <c r="R20" s="36">
        <f>IF('Datos Vida'!R517=0,"",Índice!$G$52*'Datos Vida'!R517)</f>
        <v>6420.8020678508465</v>
      </c>
      <c r="S20" s="36" t="str">
        <f>IF('Datos Vida'!S517=0,"",Índice!$G$52*'Datos Vida'!S517)</f>
        <v/>
      </c>
      <c r="T20" s="36" t="str">
        <f>IF('Datos Vida'!T517=0,"",Índice!$G$52*'Datos Vida'!T517)</f>
        <v/>
      </c>
      <c r="U20" s="36" t="str">
        <f>IF('Datos Vida'!U517=0,"",Índice!$G$52*'Datos Vida'!U517)</f>
        <v/>
      </c>
      <c r="V20" s="36" t="str">
        <f>IF('Datos Vida'!V517=0,"",Índice!$G$52*'Datos Vida'!V517)</f>
        <v/>
      </c>
      <c r="W20" s="36" t="str">
        <f>IF('Datos Vida'!W517=0,"",Índice!$G$52*'Datos Vida'!W517)</f>
        <v/>
      </c>
      <c r="X20" s="36" t="str">
        <f>IF('Datos Vida'!X517=0,"",Índice!$G$52*'Datos Vida'!X517)</f>
        <v/>
      </c>
      <c r="Y20" s="36" t="str">
        <f>IF('Datos Vida'!Y517=0,"",Índice!$G$52*'Datos Vida'!Y517)</f>
        <v/>
      </c>
      <c r="Z20" s="36">
        <f>IF('Datos Vida'!Z517=0,"",Índice!$G$52*'Datos Vida'!Z517)</f>
        <v>-135.09205889346984</v>
      </c>
      <c r="AA20" s="36" t="str">
        <f>IF('Datos Vida'!AA517=0,"",Índice!$G$52*'Datos Vida'!AA517)</f>
        <v/>
      </c>
      <c r="AB20" s="36">
        <f>IF('Datos Vida'!AB517=0,"",Índice!$G$52*'Datos Vida'!AB517)</f>
        <v>1815.1528316091606</v>
      </c>
      <c r="AC20" s="36">
        <f>IF('Datos Vida'!AC517=0,"",Índice!$G$52*'Datos Vida'!AC517)</f>
        <v>-8.4368749951096742</v>
      </c>
      <c r="AD20" s="36">
        <f>IF('Datos Vida'!AD517=0,"",Índice!$G$52*'Datos Vida'!AD517)</f>
        <v>4256.1993170894011</v>
      </c>
      <c r="AE20" s="36" t="str">
        <f>IF('Datos Vida'!AE517=0,"",Índice!$G$52*'Datos Vida'!AE517)</f>
        <v/>
      </c>
      <c r="AF20" s="36" t="str">
        <f>IF('Datos Vida'!AF517=0,"",Índice!$G$52*'Datos Vida'!AF517)</f>
        <v/>
      </c>
      <c r="AG20" s="36" t="str">
        <f>IF('Datos Vida'!AG517=0,"",Índice!$G$52*'Datos Vida'!AG517)</f>
        <v/>
      </c>
      <c r="AH20" s="36" t="str">
        <f>IF('Datos Vida'!AH517=0,"",Índice!$G$52*'Datos Vida'!AH517)</f>
        <v/>
      </c>
      <c r="AI20" s="36">
        <f>IF('Datos Vida'!AI517=0,"",Índice!$G$52*'Datos Vida'!AI517)</f>
        <v>341.65941764470347</v>
      </c>
      <c r="AJ20" s="36">
        <f>IF('Datos Vida'!AJ517=0,"",Índice!$G$52*'Datos Vida'!AJ517)</f>
        <v>19.187086682426841</v>
      </c>
      <c r="AK20" s="36" t="str">
        <f>IF('Datos Vida'!AK517=0,"",Índice!$G$52*'Datos Vida'!AK517)</f>
        <v/>
      </c>
      <c r="AL20" s="36" t="str">
        <f>IF('Datos Vida'!AL517=0,"",Índice!$G$52*'Datos Vida'!AL517)</f>
        <v/>
      </c>
      <c r="AM20" s="36" t="str">
        <f>IF('Datos Vida'!AM517=0,"",Índice!$G$52*'Datos Vida'!AM517)</f>
        <v/>
      </c>
      <c r="AN20" s="36" t="str">
        <f>IF('Datos Vida'!AN517=0,"",Índice!$G$52*'Datos Vida'!AN517)</f>
        <v/>
      </c>
      <c r="AO20" s="36" t="str">
        <f>IF('Datos Vida'!AO517=0,"",Índice!$G$52*'Datos Vida'!AO517)</f>
        <v/>
      </c>
      <c r="AP20" s="36" t="str">
        <f>IF('Datos Vida'!AP517=0,"",Índice!$G$52*'Datos Vida'!AP517)</f>
        <v/>
      </c>
      <c r="AQ20" s="36">
        <f>Índice!$G$52*'Datos Vida'!AQ517</f>
        <v>20143.889542255307</v>
      </c>
      <c r="AR20" s="29"/>
      <c r="AS20" s="36">
        <f>IF('Datos Vida'!AS517=0,"",Índice!$F$52*'Datos Vida'!AS517)</f>
        <v>3852.9295958452258</v>
      </c>
      <c r="AT20" s="60">
        <f t="shared" si="0"/>
        <v>4.2282007862218141</v>
      </c>
      <c r="AU20" s="29"/>
      <c r="AV20" s="64">
        <f t="shared" si="1"/>
        <v>5.724669138124646E-4</v>
      </c>
      <c r="AW20" s="64">
        <f t="shared" si="2"/>
        <v>7.1515721408637968E-5</v>
      </c>
    </row>
    <row r="21" spans="2:49" x14ac:dyDescent="0.2">
      <c r="B21" s="62" t="str">
        <f>'Datos Vida'!B258</f>
        <v>109. Salud</v>
      </c>
      <c r="C21" s="36" t="str">
        <f>IF('Datos Vida'!C518=0,"",Índice!$G$52*'Datos Vida'!C518)</f>
        <v/>
      </c>
      <c r="D21" s="36">
        <f>IF('Datos Vida'!D518=0,"",Índice!$G$52*'Datos Vida'!D518)</f>
        <v>17608.846743825517</v>
      </c>
      <c r="E21" s="36" t="str">
        <f>IF('Datos Vida'!E518=0,"",Índice!$G$52*'Datos Vida'!E518)</f>
        <v/>
      </c>
      <c r="F21" s="36">
        <f>IF('Datos Vida'!F518=0,"",Índice!$G$52*'Datos Vida'!F518)</f>
        <v>110.2236894522393</v>
      </c>
      <c r="G21" s="36">
        <f>IF('Datos Vida'!G518=0,"",Índice!$G$52*'Datos Vida'!G518)</f>
        <v>10697.243080997063</v>
      </c>
      <c r="H21" s="36" t="str">
        <f>IF('Datos Vida'!H518=0,"",Índice!$G$52*'Datos Vida'!H518)</f>
        <v/>
      </c>
      <c r="I21" s="36">
        <f>IF('Datos Vida'!I518=0,"",Índice!$G$52*'Datos Vida'!I518)</f>
        <v>-1260.9045758820362</v>
      </c>
      <c r="J21" s="36">
        <f>IF('Datos Vida'!J518=0,"",Índice!$G$52*'Datos Vida'!J518)</f>
        <v>52.492331118767048</v>
      </c>
      <c r="K21" s="36" t="str">
        <f>IF('Datos Vida'!K518=0,"",Índice!$G$52*'Datos Vida'!K518)</f>
        <v/>
      </c>
      <c r="L21" s="36">
        <f>IF('Datos Vida'!L518=0,"",Índice!$G$52*'Datos Vida'!L518)</f>
        <v>3248.0607944882713</v>
      </c>
      <c r="M21" s="36" t="str">
        <f>IF('Datos Vida'!M518=0,"",Índice!$G$52*'Datos Vida'!M518)</f>
        <v/>
      </c>
      <c r="N21" s="36">
        <f>IF('Datos Vida'!N518=0,"",Índice!$G$52*'Datos Vida'!N518)</f>
        <v>86343.250857210325</v>
      </c>
      <c r="O21" s="36" t="str">
        <f>IF('Datos Vida'!O518=0,"",Índice!$G$52*'Datos Vida'!O518)</f>
        <v/>
      </c>
      <c r="P21" s="36">
        <f>IF('Datos Vida'!P518=0,"",Índice!$G$52*'Datos Vida'!P518)</f>
        <v>10501.76613050553</v>
      </c>
      <c r="Q21" s="36">
        <f>IF('Datos Vida'!Q518=0,"",Índice!$G$52*'Datos Vida'!Q518)</f>
        <v>9326.1828549772636</v>
      </c>
      <c r="R21" s="36">
        <f>IF('Datos Vida'!R518=0,"",Índice!$G$52*'Datos Vida'!R518)</f>
        <v>22666.14094956348</v>
      </c>
      <c r="S21" s="36" t="str">
        <f>IF('Datos Vida'!S518=0,"",Índice!$G$52*'Datos Vida'!S518)</f>
        <v/>
      </c>
      <c r="T21" s="36" t="str">
        <f>IF('Datos Vida'!T518=0,"",Índice!$G$52*'Datos Vida'!T518)</f>
        <v/>
      </c>
      <c r="U21" s="36">
        <f>IF('Datos Vida'!U518=0,"",Índice!$G$52*'Datos Vida'!U518)</f>
        <v>4862.9058842780541</v>
      </c>
      <c r="V21" s="36" t="str">
        <f>IF('Datos Vida'!V518=0,"",Índice!$G$52*'Datos Vida'!V518)</f>
        <v/>
      </c>
      <c r="W21" s="36" t="str">
        <f>IF('Datos Vida'!W518=0,"",Índice!$G$52*'Datos Vida'!W518)</f>
        <v/>
      </c>
      <c r="X21" s="36">
        <f>IF('Datos Vida'!X518=0,"",Índice!$G$52*'Datos Vida'!X518)</f>
        <v>258.24321809628043</v>
      </c>
      <c r="Y21" s="36" t="str">
        <f>IF('Datos Vida'!Y518=0,"",Índice!$G$52*'Datos Vida'!Y518)</f>
        <v/>
      </c>
      <c r="Z21" s="36">
        <f>IF('Datos Vida'!Z518=0,"",Índice!$G$52*'Datos Vida'!Z518)</f>
        <v>305512.03496404295</v>
      </c>
      <c r="AA21" s="36">
        <f>IF('Datos Vida'!AA518=0,"",Índice!$G$52*'Datos Vida'!AA518)</f>
        <v>495.32620939030994</v>
      </c>
      <c r="AB21" s="36" t="str">
        <f>IF('Datos Vida'!AB518=0,"",Índice!$G$52*'Datos Vida'!AB518)</f>
        <v/>
      </c>
      <c r="AC21" s="36">
        <f>IF('Datos Vida'!AC518=0,"",Índice!$G$52*'Datos Vida'!AC518)</f>
        <v>56.608709644606847</v>
      </c>
      <c r="AD21" s="36" t="str">
        <f>IF('Datos Vida'!AD518=0,"",Índice!$G$52*'Datos Vida'!AD518)</f>
        <v/>
      </c>
      <c r="AE21" s="36" t="str">
        <f>IF('Datos Vida'!AE518=0,"",Índice!$G$52*'Datos Vida'!AE518)</f>
        <v/>
      </c>
      <c r="AF21" s="36" t="str">
        <f>IF('Datos Vida'!AF518=0,"",Índice!$G$52*'Datos Vida'!AF518)</f>
        <v/>
      </c>
      <c r="AG21" s="36" t="str">
        <f>IF('Datos Vida'!AG518=0,"",Índice!$G$52*'Datos Vida'!AG518)</f>
        <v/>
      </c>
      <c r="AH21" s="36">
        <f>IF('Datos Vida'!AH518=0,"",Índice!$G$52*'Datos Vida'!AH518)</f>
        <v>6951.678819055227</v>
      </c>
      <c r="AI21" s="36">
        <f>IF('Datos Vida'!AI518=0,"",Índice!$G$52*'Datos Vida'!AI518)</f>
        <v>28862.787495870867</v>
      </c>
      <c r="AJ21" s="36">
        <f>IF('Datos Vida'!AJ518=0,"",Índice!$G$52*'Datos Vida'!AJ518)</f>
        <v>2724.7364071908032</v>
      </c>
      <c r="AK21" s="36" t="str">
        <f>IF('Datos Vida'!AK518=0,"",Índice!$G$52*'Datos Vida'!AK518)</f>
        <v/>
      </c>
      <c r="AL21" s="36" t="str">
        <f>IF('Datos Vida'!AL518=0,"",Índice!$G$52*'Datos Vida'!AL518)</f>
        <v/>
      </c>
      <c r="AM21" s="36" t="str">
        <f>IF('Datos Vida'!AM518=0,"",Índice!$G$52*'Datos Vida'!AM518)</f>
        <v/>
      </c>
      <c r="AN21" s="36" t="str">
        <f>IF('Datos Vida'!AN518=0,"",Índice!$G$52*'Datos Vida'!AN518)</f>
        <v/>
      </c>
      <c r="AO21" s="36" t="str">
        <f>IF('Datos Vida'!AO518=0,"",Índice!$G$52*'Datos Vida'!AO518)</f>
        <v/>
      </c>
      <c r="AP21" s="36" t="str">
        <f>IF('Datos Vida'!AP518=0,"",Índice!$G$52*'Datos Vida'!AP518)</f>
        <v/>
      </c>
      <c r="AQ21" s="36">
        <f>Índice!$G$52*'Datos Vida'!AQ518</f>
        <v>509017.62456382549</v>
      </c>
      <c r="AR21" s="29"/>
      <c r="AS21" s="36">
        <f>IF('Datos Vida'!AS518=0,"",Índice!$F$52*'Datos Vida'!AS518)</f>
        <v>418589.13344052236</v>
      </c>
      <c r="AT21" s="60">
        <f t="shared" si="0"/>
        <v>0.21603162600051617</v>
      </c>
      <c r="AU21" s="29"/>
      <c r="AV21" s="64">
        <f t="shared" si="1"/>
        <v>1.4465714180915844E-2</v>
      </c>
      <c r="AW21" s="64">
        <f t="shared" si="2"/>
        <v>7.7695953448244925E-3</v>
      </c>
    </row>
    <row r="22" spans="2:49" x14ac:dyDescent="0.2">
      <c r="B22" s="62" t="str">
        <f>'Datos Vida'!B259</f>
        <v>110. Accidentes Personales</v>
      </c>
      <c r="C22" s="36" t="str">
        <f>IF('Datos Vida'!C519=0,"",Índice!$G$52*'Datos Vida'!C519)</f>
        <v/>
      </c>
      <c r="D22" s="36" t="str">
        <f>IF('Datos Vida'!D519=0,"",Índice!$G$52*'Datos Vida'!D519)</f>
        <v/>
      </c>
      <c r="E22" s="36" t="str">
        <f>IF('Datos Vida'!E519=0,"",Índice!$G$52*'Datos Vida'!E519)</f>
        <v/>
      </c>
      <c r="F22" s="36" t="str">
        <f>IF('Datos Vida'!F519=0,"",Índice!$G$52*'Datos Vida'!F519)</f>
        <v/>
      </c>
      <c r="G22" s="36">
        <f>IF('Datos Vida'!G519=0,"",Índice!$G$52*'Datos Vida'!G519)</f>
        <v>262.69979319450368</v>
      </c>
      <c r="H22" s="36" t="str">
        <f>IF('Datos Vida'!H519=0,"",Índice!$G$52*'Datos Vida'!H519)</f>
        <v/>
      </c>
      <c r="I22" s="36" t="str">
        <f>IF('Datos Vida'!I519=0,"",Índice!$G$52*'Datos Vida'!I519)</f>
        <v/>
      </c>
      <c r="J22" s="36">
        <f>IF('Datos Vida'!J519=0,"",Índice!$G$52*'Datos Vida'!J519)</f>
        <v>11.634722775514149</v>
      </c>
      <c r="K22" s="36" t="str">
        <f>IF('Datos Vida'!K519=0,"",Índice!$G$52*'Datos Vida'!K519)</f>
        <v/>
      </c>
      <c r="L22" s="36">
        <f>IF('Datos Vida'!L519=0,"",Índice!$G$52*'Datos Vida'!L519)</f>
        <v>2111.4300264979111</v>
      </c>
      <c r="M22" s="36" t="str">
        <f>IF('Datos Vida'!M519=0,"",Índice!$G$52*'Datos Vida'!M519)</f>
        <v/>
      </c>
      <c r="N22" s="36">
        <f>IF('Datos Vida'!N519=0,"",Índice!$G$52*'Datos Vida'!N519)</f>
        <v>178.22898427169187</v>
      </c>
      <c r="O22" s="36" t="str">
        <f>IF('Datos Vida'!O519=0,"",Índice!$G$52*'Datos Vida'!O519)</f>
        <v/>
      </c>
      <c r="P22" s="36">
        <f>IF('Datos Vida'!P519=0,"",Índice!$G$52*'Datos Vida'!P519)</f>
        <v>-42.932807434791975</v>
      </c>
      <c r="Q22" s="36">
        <f>IF('Datos Vida'!Q519=0,"",Índice!$G$52*'Datos Vida'!Q519)</f>
        <v>-3087.1478157508973</v>
      </c>
      <c r="R22" s="36">
        <f>IF('Datos Vida'!R519=0,"",Índice!$G$52*'Datos Vida'!R519)</f>
        <v>5369.7647574721632</v>
      </c>
      <c r="S22" s="36" t="str">
        <f>IF('Datos Vida'!S519=0,"",Índice!$G$52*'Datos Vida'!S519)</f>
        <v/>
      </c>
      <c r="T22" s="36" t="str">
        <f>IF('Datos Vida'!T519=0,"",Índice!$G$52*'Datos Vida'!T519)</f>
        <v/>
      </c>
      <c r="U22" s="36" t="str">
        <f>IF('Datos Vida'!U519=0,"",Índice!$G$52*'Datos Vida'!U519)</f>
        <v/>
      </c>
      <c r="V22" s="36" t="str">
        <f>IF('Datos Vida'!V519=0,"",Índice!$G$52*'Datos Vida'!V519)</f>
        <v/>
      </c>
      <c r="W22" s="36" t="str">
        <f>IF('Datos Vida'!W519=0,"",Índice!$G$52*'Datos Vida'!W519)</f>
        <v/>
      </c>
      <c r="X22" s="36" t="str">
        <f>IF('Datos Vida'!X519=0,"",Índice!$G$52*'Datos Vida'!X519)</f>
        <v/>
      </c>
      <c r="Y22" s="36">
        <f>IF('Datos Vida'!Y519=0,"",Índice!$G$52*'Datos Vida'!Y519)</f>
        <v>15590.256361931051</v>
      </c>
      <c r="Z22" s="36">
        <f>IF('Datos Vida'!Z519=0,"",Índice!$G$52*'Datos Vida'!Z519)</f>
        <v>2742.1884913540744</v>
      </c>
      <c r="AA22" s="36">
        <f>IF('Datos Vida'!AA519=0,"",Índice!$G$52*'Datos Vida'!AA519)</f>
        <v>579.21868414006985</v>
      </c>
      <c r="AB22" s="36" t="str">
        <f>IF('Datos Vida'!AB519=0,"",Índice!$G$52*'Datos Vida'!AB519)</f>
        <v/>
      </c>
      <c r="AC22" s="36" t="str">
        <f>IF('Datos Vida'!AC519=0,"",Índice!$G$52*'Datos Vida'!AC519)</f>
        <v/>
      </c>
      <c r="AD22" s="36">
        <f>IF('Datos Vida'!AD519=0,"",Índice!$G$52*'Datos Vida'!AD519)</f>
        <v>4097.9738912738558</v>
      </c>
      <c r="AE22" s="36" t="str">
        <f>IF('Datos Vida'!AE519=0,"",Índice!$G$52*'Datos Vida'!AE519)</f>
        <v/>
      </c>
      <c r="AF22" s="36" t="str">
        <f>IF('Datos Vida'!AF519=0,"",Índice!$G$52*'Datos Vida'!AF519)</f>
        <v/>
      </c>
      <c r="AG22" s="36">
        <f>IF('Datos Vida'!AG519=0,"",Índice!$G$52*'Datos Vida'!AG519)</f>
        <v>13763.502827203616</v>
      </c>
      <c r="AH22" s="36">
        <f>IF('Datos Vida'!AH519=0,"",Índice!$G$52*'Datos Vida'!AH519)</f>
        <v>468.68881777268547</v>
      </c>
      <c r="AI22" s="36">
        <f>IF('Datos Vida'!AI519=0,"",Índice!$G$52*'Datos Vida'!AI519)</f>
        <v>4120.2907864222107</v>
      </c>
      <c r="AJ22" s="36">
        <f>IF('Datos Vida'!AJ519=0,"",Índice!$G$52*'Datos Vida'!AJ519)</f>
        <v>10.171877514265294</v>
      </c>
      <c r="AK22" s="36" t="str">
        <f>IF('Datos Vida'!AK519=0,"",Índice!$G$52*'Datos Vida'!AK519)</f>
        <v/>
      </c>
      <c r="AL22" s="36" t="str">
        <f>IF('Datos Vida'!AL519=0,"",Índice!$G$52*'Datos Vida'!AL519)</f>
        <v/>
      </c>
      <c r="AM22" s="36" t="str">
        <f>IF('Datos Vida'!AM519=0,"",Índice!$G$52*'Datos Vida'!AM519)</f>
        <v/>
      </c>
      <c r="AN22" s="36" t="str">
        <f>IF('Datos Vida'!AN519=0,"",Índice!$G$52*'Datos Vida'!AN519)</f>
        <v/>
      </c>
      <c r="AO22" s="36" t="str">
        <f>IF('Datos Vida'!AO519=0,"",Índice!$G$52*'Datos Vida'!AO519)</f>
        <v/>
      </c>
      <c r="AP22" s="36" t="str">
        <f>IF('Datos Vida'!AP519=0,"",Índice!$G$52*'Datos Vida'!AP519)</f>
        <v/>
      </c>
      <c r="AQ22" s="36">
        <f>Índice!$G$52*'Datos Vida'!AQ519</f>
        <v>46175.969398637921</v>
      </c>
      <c r="AR22" s="29"/>
      <c r="AS22" s="36">
        <f>IF('Datos Vida'!AS519=0,"",Índice!$F$52*'Datos Vida'!AS519)</f>
        <v>19809.031990953044</v>
      </c>
      <c r="AT22" s="60">
        <f t="shared" si="0"/>
        <v>1.331056329240464</v>
      </c>
      <c r="AU22" s="29"/>
      <c r="AV22" s="64">
        <f t="shared" si="1"/>
        <v>1.3122696408003382E-3</v>
      </c>
      <c r="AW22" s="64">
        <f t="shared" si="2"/>
        <v>3.6768312994024996E-4</v>
      </c>
    </row>
    <row r="23" spans="2:49" x14ac:dyDescent="0.2">
      <c r="B23" s="62" t="str">
        <f>'Datos Vida'!B260</f>
        <v>111. Asistencia</v>
      </c>
      <c r="C23" s="36" t="str">
        <f>IF('Datos Vida'!C520=0,"",Índice!$G$52*'Datos Vida'!C520)</f>
        <v/>
      </c>
      <c r="D23" s="36" t="str">
        <f>IF('Datos Vida'!D520=0,"",Índice!$G$52*'Datos Vida'!D520)</f>
        <v/>
      </c>
      <c r="E23" s="36" t="str">
        <f>IF('Datos Vida'!E520=0,"",Índice!$G$52*'Datos Vida'!E520)</f>
        <v/>
      </c>
      <c r="F23" s="36" t="str">
        <f>IF('Datos Vida'!F520=0,"",Índice!$G$52*'Datos Vida'!F520)</f>
        <v/>
      </c>
      <c r="G23" s="36" t="str">
        <f>IF('Datos Vida'!G520=0,"",Índice!$G$52*'Datos Vida'!G520)</f>
        <v/>
      </c>
      <c r="H23" s="36" t="str">
        <f>IF('Datos Vida'!H520=0,"",Índice!$G$52*'Datos Vida'!H520)</f>
        <v/>
      </c>
      <c r="I23" s="36" t="str">
        <f>IF('Datos Vida'!I520=0,"",Índice!$G$52*'Datos Vida'!I520)</f>
        <v/>
      </c>
      <c r="J23" s="36" t="str">
        <f>IF('Datos Vida'!J520=0,"",Índice!$G$52*'Datos Vida'!J520)</f>
        <v/>
      </c>
      <c r="K23" s="36" t="str">
        <f>IF('Datos Vida'!K520=0,"",Índice!$G$52*'Datos Vida'!K520)</f>
        <v/>
      </c>
      <c r="L23" s="36" t="str">
        <f>IF('Datos Vida'!L520=0,"",Índice!$G$52*'Datos Vida'!L520)</f>
        <v/>
      </c>
      <c r="M23" s="36" t="str">
        <f>IF('Datos Vida'!M520=0,"",Índice!$G$52*'Datos Vida'!M520)</f>
        <v/>
      </c>
      <c r="N23" s="36" t="str">
        <f>IF('Datos Vida'!N520=0,"",Índice!$G$52*'Datos Vida'!N520)</f>
        <v/>
      </c>
      <c r="O23" s="36" t="str">
        <f>IF('Datos Vida'!O520=0,"",Índice!$G$52*'Datos Vida'!O520)</f>
        <v/>
      </c>
      <c r="P23" s="36">
        <f>IF('Datos Vida'!P520=0,"",Índice!$G$52*'Datos Vida'!P520)</f>
        <v>-2.4494153211608731</v>
      </c>
      <c r="Q23" s="36">
        <f>IF('Datos Vida'!Q520=0,"",Índice!$G$52*'Datos Vida'!Q520)</f>
        <v>89.77787545199368</v>
      </c>
      <c r="R23" s="36" t="str">
        <f>IF('Datos Vida'!R520=0,"",Índice!$G$52*'Datos Vida'!R520)</f>
        <v/>
      </c>
      <c r="S23" s="36" t="str">
        <f>IF('Datos Vida'!S520=0,"",Índice!$G$52*'Datos Vida'!S520)</f>
        <v/>
      </c>
      <c r="T23" s="36" t="str">
        <f>IF('Datos Vida'!T520=0,"",Índice!$G$52*'Datos Vida'!T520)</f>
        <v/>
      </c>
      <c r="U23" s="36" t="str">
        <f>IF('Datos Vida'!U520=0,"",Índice!$G$52*'Datos Vida'!U520)</f>
        <v/>
      </c>
      <c r="V23" s="36" t="str">
        <f>IF('Datos Vida'!V520=0,"",Índice!$G$52*'Datos Vida'!V520)</f>
        <v/>
      </c>
      <c r="W23" s="36" t="str">
        <f>IF('Datos Vida'!W520=0,"",Índice!$G$52*'Datos Vida'!W520)</f>
        <v/>
      </c>
      <c r="X23" s="36" t="str">
        <f>IF('Datos Vida'!X520=0,"",Índice!$G$52*'Datos Vida'!X520)</f>
        <v/>
      </c>
      <c r="Y23" s="36" t="str">
        <f>IF('Datos Vida'!Y520=0,"",Índice!$G$52*'Datos Vida'!Y520)</f>
        <v/>
      </c>
      <c r="Z23" s="36" t="str">
        <f>IF('Datos Vida'!Z520=0,"",Índice!$G$52*'Datos Vida'!Z520)</f>
        <v/>
      </c>
      <c r="AA23" s="36" t="str">
        <f>IF('Datos Vida'!AA520=0,"",Índice!$G$52*'Datos Vida'!AA520)</f>
        <v/>
      </c>
      <c r="AB23" s="36" t="str">
        <f>IF('Datos Vida'!AB520=0,"",Índice!$G$52*'Datos Vida'!AB520)</f>
        <v/>
      </c>
      <c r="AC23" s="36" t="str">
        <f>IF('Datos Vida'!AC520=0,"",Índice!$G$52*'Datos Vida'!AC520)</f>
        <v/>
      </c>
      <c r="AD23" s="36" t="str">
        <f>IF('Datos Vida'!AD520=0,"",Índice!$G$52*'Datos Vida'!AD520)</f>
        <v/>
      </c>
      <c r="AE23" s="36" t="str">
        <f>IF('Datos Vida'!AE520=0,"",Índice!$G$52*'Datos Vida'!AE520)</f>
        <v/>
      </c>
      <c r="AF23" s="36" t="str">
        <f>IF('Datos Vida'!AF520=0,"",Índice!$G$52*'Datos Vida'!AF520)</f>
        <v/>
      </c>
      <c r="AG23" s="36" t="str">
        <f>IF('Datos Vida'!AG520=0,"",Índice!$G$52*'Datos Vida'!AG520)</f>
        <v/>
      </c>
      <c r="AH23" s="36" t="str">
        <f>IF('Datos Vida'!AH520=0,"",Índice!$G$52*'Datos Vida'!AH520)</f>
        <v/>
      </c>
      <c r="AI23" s="36" t="str">
        <f>IF('Datos Vida'!AI520=0,"",Índice!$G$52*'Datos Vida'!AI520)</f>
        <v/>
      </c>
      <c r="AJ23" s="36">
        <f>IF('Datos Vida'!AJ520=0,"",Índice!$G$52*'Datos Vida'!AJ520)</f>
        <v>2.7896118935443281</v>
      </c>
      <c r="AK23" s="36" t="str">
        <f>IF('Datos Vida'!AK520=0,"",Índice!$G$52*'Datos Vida'!AK520)</f>
        <v/>
      </c>
      <c r="AL23" s="36" t="str">
        <f>IF('Datos Vida'!AL520=0,"",Índice!$G$52*'Datos Vida'!AL520)</f>
        <v/>
      </c>
      <c r="AM23" s="36" t="str">
        <f>IF('Datos Vida'!AM520=0,"",Índice!$G$52*'Datos Vida'!AM520)</f>
        <v/>
      </c>
      <c r="AN23" s="36" t="str">
        <f>IF('Datos Vida'!AN520=0,"",Índice!$G$52*'Datos Vida'!AN520)</f>
        <v/>
      </c>
      <c r="AO23" s="36" t="str">
        <f>IF('Datos Vida'!AO520=0,"",Índice!$G$52*'Datos Vida'!AO520)</f>
        <v/>
      </c>
      <c r="AP23" s="36" t="str">
        <f>IF('Datos Vida'!AP520=0,"",Índice!$G$52*'Datos Vida'!AP520)</f>
        <v/>
      </c>
      <c r="AQ23" s="36">
        <f>Índice!$G$52*'Datos Vida'!AQ520</f>
        <v>90.118072024377128</v>
      </c>
      <c r="AR23" s="29"/>
      <c r="AS23" s="36">
        <f>IF('Datos Vida'!AS520=0,"",Índice!$F$52*'Datos Vida'!AS520)</f>
        <v>-151.58688918526332</v>
      </c>
      <c r="AT23" s="60">
        <f t="shared" si="0"/>
        <v>-1.5944977993066307</v>
      </c>
      <c r="AU23" s="29"/>
      <c r="AV23" s="64">
        <f t="shared" si="1"/>
        <v>2.5610552749659594E-6</v>
      </c>
      <c r="AW23" s="64">
        <f t="shared" si="2"/>
        <v>-2.8136630754596457E-6</v>
      </c>
    </row>
    <row r="24" spans="2:49" x14ac:dyDescent="0.2">
      <c r="B24" s="62" t="str">
        <f>'Datos Vida'!B261</f>
        <v>112. Desgravamen Hipotecario</v>
      </c>
      <c r="C24" s="36" t="str">
        <f>IF('Datos Vida'!C521=0,"",Índice!$G$52*'Datos Vida'!C521)</f>
        <v/>
      </c>
      <c r="D24" s="36" t="str">
        <f>IF('Datos Vida'!D521=0,"",Índice!$G$52*'Datos Vida'!D521)</f>
        <v/>
      </c>
      <c r="E24" s="36" t="str">
        <f>IF('Datos Vida'!E521=0,"",Índice!$G$52*'Datos Vida'!E521)</f>
        <v/>
      </c>
      <c r="F24" s="36" t="str">
        <f>IF('Datos Vida'!F521=0,"",Índice!$G$52*'Datos Vida'!F521)</f>
        <v/>
      </c>
      <c r="G24" s="36" t="str">
        <f>IF('Datos Vida'!G521=0,"",Índice!$G$52*'Datos Vida'!G521)</f>
        <v/>
      </c>
      <c r="H24" s="36">
        <f>IF('Datos Vida'!H521=0,"",Índice!$G$52*'Datos Vida'!H521)</f>
        <v>3992.1727572626019</v>
      </c>
      <c r="I24" s="36" t="str">
        <f>IF('Datos Vida'!I521=0,"",Índice!$G$52*'Datos Vida'!I521)</f>
        <v/>
      </c>
      <c r="J24" s="36" t="str">
        <f>IF('Datos Vida'!J521=0,"",Índice!$G$52*'Datos Vida'!J521)</f>
        <v/>
      </c>
      <c r="K24" s="36" t="str">
        <f>IF('Datos Vida'!K521=0,"",Índice!$G$52*'Datos Vida'!K521)</f>
        <v/>
      </c>
      <c r="L24" s="36" t="str">
        <f>IF('Datos Vida'!L521=0,"",Índice!$G$52*'Datos Vida'!L521)</f>
        <v/>
      </c>
      <c r="M24" s="36" t="str">
        <f>IF('Datos Vida'!M521=0,"",Índice!$G$52*'Datos Vida'!M521)</f>
        <v/>
      </c>
      <c r="N24" s="36" t="str">
        <f>IF('Datos Vida'!N521=0,"",Índice!$G$52*'Datos Vida'!N521)</f>
        <v/>
      </c>
      <c r="O24" s="36" t="str">
        <f>IF('Datos Vida'!O521=0,"",Índice!$G$52*'Datos Vida'!O521)</f>
        <v/>
      </c>
      <c r="P24" s="36" t="str">
        <f>IF('Datos Vida'!P521=0,"",Índice!$G$52*'Datos Vida'!P521)</f>
        <v/>
      </c>
      <c r="Q24" s="36" t="str">
        <f>IF('Datos Vida'!Q521=0,"",Índice!$G$52*'Datos Vida'!Q521)</f>
        <v/>
      </c>
      <c r="R24" s="36">
        <f>IF('Datos Vida'!R521=0,"",Índice!$G$52*'Datos Vida'!R521)</f>
        <v>1722.5513246063842</v>
      </c>
      <c r="S24" s="36" t="str">
        <f>IF('Datos Vida'!S521=0,"",Índice!$G$52*'Datos Vida'!S521)</f>
        <v/>
      </c>
      <c r="T24" s="36" t="str">
        <f>IF('Datos Vida'!T521=0,"",Índice!$G$52*'Datos Vida'!T521)</f>
        <v/>
      </c>
      <c r="U24" s="36" t="str">
        <f>IF('Datos Vida'!U521=0,"",Índice!$G$52*'Datos Vida'!U521)</f>
        <v/>
      </c>
      <c r="V24" s="36" t="str">
        <f>IF('Datos Vida'!V521=0,"",Índice!$G$52*'Datos Vida'!V521)</f>
        <v/>
      </c>
      <c r="W24" s="36" t="str">
        <f>IF('Datos Vida'!W521=0,"",Índice!$G$52*'Datos Vida'!W521)</f>
        <v/>
      </c>
      <c r="X24" s="36" t="str">
        <f>IF('Datos Vida'!X521=0,"",Índice!$G$52*'Datos Vida'!X521)</f>
        <v/>
      </c>
      <c r="Y24" s="36" t="str">
        <f>IF('Datos Vida'!Y521=0,"",Índice!$G$52*'Datos Vida'!Y521)</f>
        <v/>
      </c>
      <c r="Z24" s="36" t="str">
        <f>IF('Datos Vida'!Z521=0,"",Índice!$G$52*'Datos Vida'!Z521)</f>
        <v/>
      </c>
      <c r="AA24" s="36" t="str">
        <f>IF('Datos Vida'!AA521=0,"",Índice!$G$52*'Datos Vida'!AA521)</f>
        <v/>
      </c>
      <c r="AB24" s="36" t="str">
        <f>IF('Datos Vida'!AB521=0,"",Índice!$G$52*'Datos Vida'!AB521)</f>
        <v/>
      </c>
      <c r="AC24" s="36" t="str">
        <f>IF('Datos Vida'!AC521=0,"",Índice!$G$52*'Datos Vida'!AC521)</f>
        <v/>
      </c>
      <c r="AD24" s="36" t="str">
        <f>IF('Datos Vida'!AD521=0,"",Índice!$G$52*'Datos Vida'!AD521)</f>
        <v/>
      </c>
      <c r="AE24" s="36" t="str">
        <f>IF('Datos Vida'!AE521=0,"",Índice!$G$52*'Datos Vida'!AE521)</f>
        <v/>
      </c>
      <c r="AF24" s="36" t="str">
        <f>IF('Datos Vida'!AF521=0,"",Índice!$G$52*'Datos Vida'!AF521)</f>
        <v/>
      </c>
      <c r="AG24" s="36" t="str">
        <f>IF('Datos Vida'!AG521=0,"",Índice!$G$52*'Datos Vida'!AG521)</f>
        <v/>
      </c>
      <c r="AH24" s="36" t="str">
        <f>IF('Datos Vida'!AH521=0,"",Índice!$G$52*'Datos Vida'!AH521)</f>
        <v/>
      </c>
      <c r="AI24" s="36" t="str">
        <f>IF('Datos Vida'!AI521=0,"",Índice!$G$52*'Datos Vida'!AI521)</f>
        <v/>
      </c>
      <c r="AJ24" s="36" t="str">
        <f>IF('Datos Vida'!AJ521=0,"",Índice!$G$52*'Datos Vida'!AJ521)</f>
        <v/>
      </c>
      <c r="AK24" s="36" t="str">
        <f>IF('Datos Vida'!AK521=0,"",Índice!$G$52*'Datos Vida'!AK521)</f>
        <v/>
      </c>
      <c r="AL24" s="36" t="str">
        <f>IF('Datos Vida'!AL521=0,"",Índice!$G$52*'Datos Vida'!AL521)</f>
        <v/>
      </c>
      <c r="AM24" s="36" t="str">
        <f>IF('Datos Vida'!AM521=0,"",Índice!$G$52*'Datos Vida'!AM521)</f>
        <v/>
      </c>
      <c r="AN24" s="36" t="str">
        <f>IF('Datos Vida'!AN521=0,"",Índice!$G$52*'Datos Vida'!AN521)</f>
        <v/>
      </c>
      <c r="AO24" s="36" t="str">
        <f>IF('Datos Vida'!AO521=0,"",Índice!$G$52*'Datos Vida'!AO521)</f>
        <v/>
      </c>
      <c r="AP24" s="36" t="str">
        <f>IF('Datos Vida'!AP521=0,"",Índice!$G$52*'Datos Vida'!AP521)</f>
        <v/>
      </c>
      <c r="AQ24" s="36">
        <f>Índice!$G$52*'Datos Vida'!AQ521</f>
        <v>5714.7240818689861</v>
      </c>
      <c r="AR24" s="29"/>
      <c r="AS24" s="36">
        <f>IF('Datos Vida'!AS521=0,"",Índice!$F$52*'Datos Vida'!AS521)</f>
        <v>10921.599330849664</v>
      </c>
      <c r="AT24" s="60">
        <f t="shared" si="0"/>
        <v>-0.47675025344256061</v>
      </c>
      <c r="AU24" s="29"/>
      <c r="AV24" s="64">
        <f t="shared" si="1"/>
        <v>1.6240609598135403E-4</v>
      </c>
      <c r="AW24" s="64">
        <f t="shared" si="2"/>
        <v>2.0272004345059079E-4</v>
      </c>
    </row>
    <row r="25" spans="2:49" x14ac:dyDescent="0.2">
      <c r="B25" s="62" t="str">
        <f>'Datos Vida'!B262</f>
        <v>113. Desgravamen Consumos y Otros</v>
      </c>
      <c r="C25" s="36" t="str">
        <f>IF('Datos Vida'!C522=0,"",Índice!$G$52*'Datos Vida'!C522)</f>
        <v/>
      </c>
      <c r="D25" s="36" t="str">
        <f>IF('Datos Vida'!D522=0,"",Índice!$G$52*'Datos Vida'!D522)</f>
        <v/>
      </c>
      <c r="E25" s="36" t="str">
        <f>IF('Datos Vida'!E522=0,"",Índice!$G$52*'Datos Vida'!E522)</f>
        <v/>
      </c>
      <c r="F25" s="36" t="str">
        <f>IF('Datos Vida'!F522=0,"",Índice!$G$52*'Datos Vida'!F522)</f>
        <v/>
      </c>
      <c r="G25" s="36" t="str">
        <f>IF('Datos Vida'!G522=0,"",Índice!$G$52*'Datos Vida'!G522)</f>
        <v/>
      </c>
      <c r="H25" s="36" t="str">
        <f>IF('Datos Vida'!H522=0,"",Índice!$G$52*'Datos Vida'!H522)</f>
        <v/>
      </c>
      <c r="I25" s="36" t="str">
        <f>IF('Datos Vida'!I522=0,"",Índice!$G$52*'Datos Vida'!I522)</f>
        <v/>
      </c>
      <c r="J25" s="36" t="str">
        <f>IF('Datos Vida'!J522=0,"",Índice!$G$52*'Datos Vida'!J522)</f>
        <v/>
      </c>
      <c r="K25" s="36" t="str">
        <f>IF('Datos Vida'!K522=0,"",Índice!$G$52*'Datos Vida'!K522)</f>
        <v/>
      </c>
      <c r="L25" s="36" t="str">
        <f>IF('Datos Vida'!L522=0,"",Índice!$G$52*'Datos Vida'!L522)</f>
        <v/>
      </c>
      <c r="M25" s="36" t="str">
        <f>IF('Datos Vida'!M522=0,"",Índice!$G$52*'Datos Vida'!M522)</f>
        <v/>
      </c>
      <c r="N25" s="36" t="str">
        <f>IF('Datos Vida'!N522=0,"",Índice!$G$52*'Datos Vida'!N522)</f>
        <v/>
      </c>
      <c r="O25" s="36" t="str">
        <f>IF('Datos Vida'!O522=0,"",Índice!$G$52*'Datos Vida'!O522)</f>
        <v/>
      </c>
      <c r="P25" s="36" t="str">
        <f>IF('Datos Vida'!P522=0,"",Índice!$G$52*'Datos Vida'!P522)</f>
        <v/>
      </c>
      <c r="Q25" s="36" t="str">
        <f>IF('Datos Vida'!Q522=0,"",Índice!$G$52*'Datos Vida'!Q522)</f>
        <v/>
      </c>
      <c r="R25" s="36" t="str">
        <f>IF('Datos Vida'!R522=0,"",Índice!$G$52*'Datos Vida'!R522)</f>
        <v/>
      </c>
      <c r="S25" s="36" t="str">
        <f>IF('Datos Vida'!S522=0,"",Índice!$G$52*'Datos Vida'!S522)</f>
        <v/>
      </c>
      <c r="T25" s="36" t="str">
        <f>IF('Datos Vida'!T522=0,"",Índice!$G$52*'Datos Vida'!T522)</f>
        <v/>
      </c>
      <c r="U25" s="36" t="str">
        <f>IF('Datos Vida'!U522=0,"",Índice!$G$52*'Datos Vida'!U522)</f>
        <v/>
      </c>
      <c r="V25" s="36" t="str">
        <f>IF('Datos Vida'!V522=0,"",Índice!$G$52*'Datos Vida'!V522)</f>
        <v/>
      </c>
      <c r="W25" s="36" t="str">
        <f>IF('Datos Vida'!W522=0,"",Índice!$G$52*'Datos Vida'!W522)</f>
        <v/>
      </c>
      <c r="X25" s="36" t="str">
        <f>IF('Datos Vida'!X522=0,"",Índice!$G$52*'Datos Vida'!X522)</f>
        <v/>
      </c>
      <c r="Y25" s="36">
        <f>IF('Datos Vida'!Y522=0,"",Índice!$G$52*'Datos Vida'!Y522)</f>
        <v>4761.9695612518826</v>
      </c>
      <c r="Z25" s="36" t="str">
        <f>IF('Datos Vida'!Z522=0,"",Índice!$G$52*'Datos Vida'!Z522)</f>
        <v/>
      </c>
      <c r="AA25" s="36" t="str">
        <f>IF('Datos Vida'!AA522=0,"",Índice!$G$52*'Datos Vida'!AA522)</f>
        <v/>
      </c>
      <c r="AB25" s="36" t="str">
        <f>IF('Datos Vida'!AB522=0,"",Índice!$G$52*'Datos Vida'!AB522)</f>
        <v/>
      </c>
      <c r="AC25" s="36" t="str">
        <f>IF('Datos Vida'!AC522=0,"",Índice!$G$52*'Datos Vida'!AC522)</f>
        <v/>
      </c>
      <c r="AD25" s="36" t="str">
        <f>IF('Datos Vida'!AD522=0,"",Índice!$G$52*'Datos Vida'!AD522)</f>
        <v/>
      </c>
      <c r="AE25" s="36" t="str">
        <f>IF('Datos Vida'!AE522=0,"",Índice!$G$52*'Datos Vida'!AE522)</f>
        <v/>
      </c>
      <c r="AF25" s="36" t="str">
        <f>IF('Datos Vida'!AF522=0,"",Índice!$G$52*'Datos Vida'!AF522)</f>
        <v/>
      </c>
      <c r="AG25" s="36" t="str">
        <f>IF('Datos Vida'!AG522=0,"",Índice!$G$52*'Datos Vida'!AG522)</f>
        <v/>
      </c>
      <c r="AH25" s="36" t="str">
        <f>IF('Datos Vida'!AH522=0,"",Índice!$G$52*'Datos Vida'!AH522)</f>
        <v/>
      </c>
      <c r="AI25" s="36" t="str">
        <f>IF('Datos Vida'!AI522=0,"",Índice!$G$52*'Datos Vida'!AI522)</f>
        <v/>
      </c>
      <c r="AJ25" s="36" t="str">
        <f>IF('Datos Vida'!AJ522=0,"",Índice!$G$52*'Datos Vida'!AJ522)</f>
        <v/>
      </c>
      <c r="AK25" s="36" t="str">
        <f>IF('Datos Vida'!AK522=0,"",Índice!$G$52*'Datos Vida'!AK522)</f>
        <v/>
      </c>
      <c r="AL25" s="36" t="str">
        <f>IF('Datos Vida'!AL522=0,"",Índice!$G$52*'Datos Vida'!AL522)</f>
        <v/>
      </c>
      <c r="AM25" s="36" t="str">
        <f>IF('Datos Vida'!AM522=0,"",Índice!$G$52*'Datos Vida'!AM522)</f>
        <v/>
      </c>
      <c r="AN25" s="36" t="str">
        <f>IF('Datos Vida'!AN522=0,"",Índice!$G$52*'Datos Vida'!AN522)</f>
        <v/>
      </c>
      <c r="AO25" s="36" t="str">
        <f>IF('Datos Vida'!AO522=0,"",Índice!$G$52*'Datos Vida'!AO522)</f>
        <v/>
      </c>
      <c r="AP25" s="36" t="str">
        <f>IF('Datos Vida'!AP522=0,"",Índice!$G$52*'Datos Vida'!AP522)</f>
        <v/>
      </c>
      <c r="AQ25" s="36">
        <f>Índice!$G$52*'Datos Vida'!AQ522</f>
        <v>4761.9695612518826</v>
      </c>
      <c r="AR25" s="29"/>
      <c r="AS25" s="36" t="str">
        <f>IF('Datos Vida'!AS522=0,"",Índice!$F$52*'Datos Vida'!AS522)</f>
        <v/>
      </c>
      <c r="AT25" s="60" t="str">
        <f t="shared" si="0"/>
        <v/>
      </c>
      <c r="AU25" s="29"/>
      <c r="AV25" s="64">
        <f t="shared" si="1"/>
        <v>1.3532987324420918E-4</v>
      </c>
      <c r="AW25" s="64" t="str">
        <f t="shared" si="2"/>
        <v/>
      </c>
    </row>
    <row r="26" spans="2:49" x14ac:dyDescent="0.2">
      <c r="B26" s="62" t="str">
        <f>'Datos Vida'!B263</f>
        <v>114. SOAP</v>
      </c>
      <c r="C26" s="36" t="str">
        <f>IF('Datos Vida'!C523=0,"",Índice!$G$52*'Datos Vida'!C523)</f>
        <v/>
      </c>
      <c r="D26" s="36" t="str">
        <f>IF('Datos Vida'!D523=0,"",Índice!$G$52*'Datos Vida'!D523)</f>
        <v/>
      </c>
      <c r="E26" s="36" t="str">
        <f>IF('Datos Vida'!E523=0,"",Índice!$G$52*'Datos Vida'!E523)</f>
        <v/>
      </c>
      <c r="F26" s="36" t="str">
        <f>IF('Datos Vida'!F523=0,"",Índice!$G$52*'Datos Vida'!F523)</f>
        <v/>
      </c>
      <c r="G26" s="36" t="str">
        <f>IF('Datos Vida'!G523=0,"",Índice!$G$52*'Datos Vida'!G523)</f>
        <v/>
      </c>
      <c r="H26" s="36" t="str">
        <f>IF('Datos Vida'!H523=0,"",Índice!$G$52*'Datos Vida'!H523)</f>
        <v/>
      </c>
      <c r="I26" s="36">
        <f>IF('Datos Vida'!I523=0,"",Índice!$G$52*'Datos Vida'!I523)</f>
        <v>-688.35374456068212</v>
      </c>
      <c r="J26" s="36" t="str">
        <f>IF('Datos Vida'!J523=0,"",Índice!$G$52*'Datos Vida'!J523)</f>
        <v/>
      </c>
      <c r="K26" s="36" t="str">
        <f>IF('Datos Vida'!K523=0,"",Índice!$G$52*'Datos Vida'!K523)</f>
        <v/>
      </c>
      <c r="L26" s="36" t="str">
        <f>IF('Datos Vida'!L523=0,"",Índice!$G$52*'Datos Vida'!L523)</f>
        <v/>
      </c>
      <c r="M26" s="36" t="str">
        <f>IF('Datos Vida'!M523=0,"",Índice!$G$52*'Datos Vida'!M523)</f>
        <v/>
      </c>
      <c r="N26" s="36" t="str">
        <f>IF('Datos Vida'!N523=0,"",Índice!$G$52*'Datos Vida'!N523)</f>
        <v/>
      </c>
      <c r="O26" s="36" t="str">
        <f>IF('Datos Vida'!O523=0,"",Índice!$G$52*'Datos Vida'!O523)</f>
        <v/>
      </c>
      <c r="P26" s="36" t="str">
        <f>IF('Datos Vida'!P523=0,"",Índice!$G$52*'Datos Vida'!P523)</f>
        <v/>
      </c>
      <c r="Q26" s="36" t="str">
        <f>IF('Datos Vida'!Q523=0,"",Índice!$G$52*'Datos Vida'!Q523)</f>
        <v/>
      </c>
      <c r="R26" s="36" t="str">
        <f>IF('Datos Vida'!R523=0,"",Índice!$G$52*'Datos Vida'!R523)</f>
        <v/>
      </c>
      <c r="S26" s="36" t="str">
        <f>IF('Datos Vida'!S523=0,"",Índice!$G$52*'Datos Vida'!S523)</f>
        <v/>
      </c>
      <c r="T26" s="36" t="str">
        <f>IF('Datos Vida'!T523=0,"",Índice!$G$52*'Datos Vida'!T523)</f>
        <v/>
      </c>
      <c r="U26" s="36" t="str">
        <f>IF('Datos Vida'!U523=0,"",Índice!$G$52*'Datos Vida'!U523)</f>
        <v/>
      </c>
      <c r="V26" s="36" t="str">
        <f>IF('Datos Vida'!V523=0,"",Índice!$G$52*'Datos Vida'!V523)</f>
        <v/>
      </c>
      <c r="W26" s="36" t="str">
        <f>IF('Datos Vida'!W523=0,"",Índice!$G$52*'Datos Vida'!W523)</f>
        <v/>
      </c>
      <c r="X26" s="36" t="str">
        <f>IF('Datos Vida'!X523=0,"",Índice!$G$52*'Datos Vida'!X523)</f>
        <v/>
      </c>
      <c r="Y26" s="36" t="str">
        <f>IF('Datos Vida'!Y523=0,"",Índice!$G$52*'Datos Vida'!Y523)</f>
        <v/>
      </c>
      <c r="Z26" s="36" t="str">
        <f>IF('Datos Vida'!Z523=0,"",Índice!$G$52*'Datos Vida'!Z523)</f>
        <v/>
      </c>
      <c r="AA26" s="36">
        <f>IF('Datos Vida'!AA523=0,"",Índice!$G$52*'Datos Vida'!AA523)</f>
        <v>10434.237110887414</v>
      </c>
      <c r="AB26" s="36" t="str">
        <f>IF('Datos Vida'!AB523=0,"",Índice!$G$52*'Datos Vida'!AB523)</f>
        <v/>
      </c>
      <c r="AC26" s="36" t="str">
        <f>IF('Datos Vida'!AC523=0,"",Índice!$G$52*'Datos Vida'!AC523)</f>
        <v/>
      </c>
      <c r="AD26" s="36" t="str">
        <f>IF('Datos Vida'!AD523=0,"",Índice!$G$52*'Datos Vida'!AD523)</f>
        <v/>
      </c>
      <c r="AE26" s="36" t="str">
        <f>IF('Datos Vida'!AE523=0,"",Índice!$G$52*'Datos Vida'!AE523)</f>
        <v/>
      </c>
      <c r="AF26" s="36" t="str">
        <f>IF('Datos Vida'!AF523=0,"",Índice!$G$52*'Datos Vida'!AF523)</f>
        <v/>
      </c>
      <c r="AG26" s="36" t="str">
        <f>IF('Datos Vida'!AG523=0,"",Índice!$G$52*'Datos Vida'!AG523)</f>
        <v/>
      </c>
      <c r="AH26" s="36" t="str">
        <f>IF('Datos Vida'!AH523=0,"",Índice!$G$52*'Datos Vida'!AH523)</f>
        <v/>
      </c>
      <c r="AI26" s="36" t="str">
        <f>IF('Datos Vida'!AI523=0,"",Índice!$G$52*'Datos Vida'!AI523)</f>
        <v/>
      </c>
      <c r="AJ26" s="36" t="str">
        <f>IF('Datos Vida'!AJ523=0,"",Índice!$G$52*'Datos Vida'!AJ523)</f>
        <v/>
      </c>
      <c r="AK26" s="36" t="str">
        <f>IF('Datos Vida'!AK523=0,"",Índice!$G$52*'Datos Vida'!AK523)</f>
        <v/>
      </c>
      <c r="AL26" s="36" t="str">
        <f>IF('Datos Vida'!AL523=0,"",Índice!$G$52*'Datos Vida'!AL523)</f>
        <v/>
      </c>
      <c r="AM26" s="36" t="str">
        <f>IF('Datos Vida'!AM523=0,"",Índice!$G$52*'Datos Vida'!AM523)</f>
        <v/>
      </c>
      <c r="AN26" s="36" t="str">
        <f>IF('Datos Vida'!AN523=0,"",Índice!$G$52*'Datos Vida'!AN523)</f>
        <v/>
      </c>
      <c r="AO26" s="36" t="str">
        <f>IF('Datos Vida'!AO523=0,"",Índice!$G$52*'Datos Vida'!AO523)</f>
        <v/>
      </c>
      <c r="AP26" s="36" t="str">
        <f>IF('Datos Vida'!AP523=0,"",Índice!$G$52*'Datos Vida'!AP523)</f>
        <v/>
      </c>
      <c r="AQ26" s="36">
        <f>Índice!$G$52*'Datos Vida'!AQ523</f>
        <v>9745.8833663267324</v>
      </c>
      <c r="AR26" s="29"/>
      <c r="AS26" s="36">
        <f>IF('Datos Vida'!AS523=0,"",Índice!$F$52*'Datos Vida'!AS523)</f>
        <v>23024.247608004349</v>
      </c>
      <c r="AT26" s="60">
        <f t="shared" si="0"/>
        <v>-0.57671218915581024</v>
      </c>
      <c r="AU26" s="29"/>
      <c r="AV26" s="64">
        <f t="shared" si="1"/>
        <v>2.7696715479867809E-4</v>
      </c>
      <c r="AW26" s="64">
        <f t="shared" si="2"/>
        <v>4.2736199471517223E-4</v>
      </c>
    </row>
    <row r="27" spans="2:49" x14ac:dyDescent="0.2">
      <c r="B27" s="62" t="str">
        <f>'Datos Vida'!B264</f>
        <v>150. Otros</v>
      </c>
      <c r="C27" s="36" t="str">
        <f>IF('Datos Vida'!C524=0,"",Índice!$G$52*'Datos Vida'!C524)</f>
        <v/>
      </c>
      <c r="D27" s="36" t="str">
        <f>IF('Datos Vida'!D524=0,"",Índice!$G$52*'Datos Vida'!D524)</f>
        <v/>
      </c>
      <c r="E27" s="36" t="str">
        <f>IF('Datos Vida'!E524=0,"",Índice!$G$52*'Datos Vida'!E524)</f>
        <v/>
      </c>
      <c r="F27" s="36" t="str">
        <f>IF('Datos Vida'!F524=0,"",Índice!$G$52*'Datos Vida'!F524)</f>
        <v/>
      </c>
      <c r="G27" s="36" t="str">
        <f>IF('Datos Vida'!G524=0,"",Índice!$G$52*'Datos Vida'!G524)</f>
        <v/>
      </c>
      <c r="H27" s="36" t="str">
        <f>IF('Datos Vida'!H524=0,"",Índice!$G$52*'Datos Vida'!H524)</f>
        <v/>
      </c>
      <c r="I27" s="36" t="str">
        <f>IF('Datos Vida'!I524=0,"",Índice!$G$52*'Datos Vida'!I524)</f>
        <v/>
      </c>
      <c r="J27" s="36" t="str">
        <f>IF('Datos Vida'!J524=0,"",Índice!$G$52*'Datos Vida'!J524)</f>
        <v/>
      </c>
      <c r="K27" s="36" t="str">
        <f>IF('Datos Vida'!K524=0,"",Índice!$G$52*'Datos Vida'!K524)</f>
        <v/>
      </c>
      <c r="L27" s="36" t="str">
        <f>IF('Datos Vida'!L524=0,"",Índice!$G$52*'Datos Vida'!L524)</f>
        <v/>
      </c>
      <c r="M27" s="36" t="str">
        <f>IF('Datos Vida'!M524=0,"",Índice!$G$52*'Datos Vida'!M524)</f>
        <v/>
      </c>
      <c r="N27" s="36" t="str">
        <f>IF('Datos Vida'!N524=0,"",Índice!$G$52*'Datos Vida'!N524)</f>
        <v/>
      </c>
      <c r="O27" s="36" t="str">
        <f>IF('Datos Vida'!O524=0,"",Índice!$G$52*'Datos Vida'!O524)</f>
        <v/>
      </c>
      <c r="P27" s="36" t="str">
        <f>IF('Datos Vida'!P524=0,"",Índice!$G$52*'Datos Vida'!P524)</f>
        <v/>
      </c>
      <c r="Q27" s="36" t="str">
        <f>IF('Datos Vida'!Q524=0,"",Índice!$G$52*'Datos Vida'!Q524)</f>
        <v/>
      </c>
      <c r="R27" s="36">
        <f>IF('Datos Vida'!R524=0,"",Índice!$G$52*'Datos Vida'!R524)</f>
        <v>2.4494153211608731</v>
      </c>
      <c r="S27" s="36" t="str">
        <f>IF('Datos Vida'!S524=0,"",Índice!$G$52*'Datos Vida'!S524)</f>
        <v/>
      </c>
      <c r="T27" s="36" t="str">
        <f>IF('Datos Vida'!T524=0,"",Índice!$G$52*'Datos Vida'!T524)</f>
        <v/>
      </c>
      <c r="U27" s="36" t="str">
        <f>IF('Datos Vida'!U524=0,"",Índice!$G$52*'Datos Vida'!U524)</f>
        <v/>
      </c>
      <c r="V27" s="36" t="str">
        <f>IF('Datos Vida'!V524=0,"",Índice!$G$52*'Datos Vida'!V524)</f>
        <v/>
      </c>
      <c r="W27" s="36" t="str">
        <f>IF('Datos Vida'!W524=0,"",Índice!$G$52*'Datos Vida'!W524)</f>
        <v/>
      </c>
      <c r="X27" s="36" t="str">
        <f>IF('Datos Vida'!X524=0,"",Índice!$G$52*'Datos Vida'!X524)</f>
        <v/>
      </c>
      <c r="Y27" s="36" t="str">
        <f>IF('Datos Vida'!Y524=0,"",Índice!$G$52*'Datos Vida'!Y524)</f>
        <v/>
      </c>
      <c r="Z27" s="36" t="str">
        <f>IF('Datos Vida'!Z524=0,"",Índice!$G$52*'Datos Vida'!Z524)</f>
        <v/>
      </c>
      <c r="AA27" s="36" t="str">
        <f>IF('Datos Vida'!AA524=0,"",Índice!$G$52*'Datos Vida'!AA524)</f>
        <v/>
      </c>
      <c r="AB27" s="36" t="str">
        <f>IF('Datos Vida'!AB524=0,"",Índice!$G$52*'Datos Vida'!AB524)</f>
        <v/>
      </c>
      <c r="AC27" s="36" t="str">
        <f>IF('Datos Vida'!AC524=0,"",Índice!$G$52*'Datos Vida'!AC524)</f>
        <v/>
      </c>
      <c r="AD27" s="36" t="str">
        <f>IF('Datos Vida'!AD524=0,"",Índice!$G$52*'Datos Vida'!AD524)</f>
        <v/>
      </c>
      <c r="AE27" s="36" t="str">
        <f>IF('Datos Vida'!AE524=0,"",Índice!$G$52*'Datos Vida'!AE524)</f>
        <v/>
      </c>
      <c r="AF27" s="36" t="str">
        <f>IF('Datos Vida'!AF524=0,"",Índice!$G$52*'Datos Vida'!AF524)</f>
        <v/>
      </c>
      <c r="AG27" s="36" t="str">
        <f>IF('Datos Vida'!AG524=0,"",Índice!$G$52*'Datos Vida'!AG524)</f>
        <v/>
      </c>
      <c r="AH27" s="36" t="str">
        <f>IF('Datos Vida'!AH524=0,"",Índice!$G$52*'Datos Vida'!AH524)</f>
        <v/>
      </c>
      <c r="AI27" s="36" t="str">
        <f>IF('Datos Vida'!AI524=0,"",Índice!$G$52*'Datos Vida'!AI524)</f>
        <v/>
      </c>
      <c r="AJ27" s="36" t="str">
        <f>IF('Datos Vida'!AJ524=0,"",Índice!$G$52*'Datos Vida'!AJ524)</f>
        <v/>
      </c>
      <c r="AK27" s="36" t="str">
        <f>IF('Datos Vida'!AK524=0,"",Índice!$G$52*'Datos Vida'!AK524)</f>
        <v/>
      </c>
      <c r="AL27" s="36" t="str">
        <f>IF('Datos Vida'!AL524=0,"",Índice!$G$52*'Datos Vida'!AL524)</f>
        <v/>
      </c>
      <c r="AM27" s="36" t="str">
        <f>IF('Datos Vida'!AM524=0,"",Índice!$G$52*'Datos Vida'!AM524)</f>
        <v/>
      </c>
      <c r="AN27" s="36" t="str">
        <f>IF('Datos Vida'!AN524=0,"",Índice!$G$52*'Datos Vida'!AN524)</f>
        <v/>
      </c>
      <c r="AO27" s="36" t="str">
        <f>IF('Datos Vida'!AO524=0,"",Índice!$G$52*'Datos Vida'!AO524)</f>
        <v/>
      </c>
      <c r="AP27" s="36" t="str">
        <f>IF('Datos Vida'!AP524=0,"",Índice!$G$52*'Datos Vida'!AP524)</f>
        <v/>
      </c>
      <c r="AQ27" s="36">
        <f>Índice!$G$52*'Datos Vida'!AQ524</f>
        <v>2.4494153211608731</v>
      </c>
      <c r="AR27" s="29"/>
      <c r="AS27" s="36">
        <f>IF('Datos Vida'!AS524=0,"",Índice!$F$52*'Datos Vida'!AS524)</f>
        <v>-206.41693353185914</v>
      </c>
      <c r="AT27" s="60">
        <f t="shared" si="0"/>
        <v>-1.0118663487498365</v>
      </c>
      <c r="AU27" s="29"/>
      <c r="AV27" s="64">
        <f t="shared" si="1"/>
        <v>6.9609656397715766E-8</v>
      </c>
      <c r="AW27" s="64">
        <f t="shared" si="2"/>
        <v>-3.8313848060987975E-6</v>
      </c>
    </row>
    <row r="28" spans="2:49" x14ac:dyDescent="0.2">
      <c r="B28" s="53" t="str">
        <f>'Datos Vida'!B265</f>
        <v>Colectivos Tradicionales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29"/>
      <c r="AS28" s="33" t="str">
        <f>IF('Datos Vida'!AS525=0,"",Índice!$F$52*'Datos Vida'!AS525)</f>
        <v/>
      </c>
      <c r="AT28" s="95"/>
      <c r="AU28" s="29"/>
      <c r="AV28" s="86"/>
      <c r="AW28" s="86"/>
    </row>
    <row r="29" spans="2:49" x14ac:dyDescent="0.2">
      <c r="B29" s="62" t="str">
        <f>'Datos Vida'!B266</f>
        <v>201. Vida Entera</v>
      </c>
      <c r="C29" s="36" t="str">
        <f>IF('Datos Vida'!C526=0,"",Índice!$G$52*'Datos Vida'!C526)</f>
        <v/>
      </c>
      <c r="D29" s="36" t="str">
        <f>IF('Datos Vida'!D526=0,"",Índice!$G$52*'Datos Vida'!D526)</f>
        <v/>
      </c>
      <c r="E29" s="36" t="str">
        <f>IF('Datos Vida'!E526=0,"",Índice!$G$52*'Datos Vida'!E526)</f>
        <v/>
      </c>
      <c r="F29" s="36" t="str">
        <f>IF('Datos Vida'!F526=0,"",Índice!$G$52*'Datos Vida'!F526)</f>
        <v/>
      </c>
      <c r="G29" s="36" t="str">
        <f>IF('Datos Vida'!G526=0,"",Índice!$G$52*'Datos Vida'!G526)</f>
        <v/>
      </c>
      <c r="H29" s="36" t="str">
        <f>IF('Datos Vida'!H526=0,"",Índice!$G$52*'Datos Vida'!H526)</f>
        <v/>
      </c>
      <c r="I29" s="36" t="str">
        <f>IF('Datos Vida'!I526=0,"",Índice!$G$52*'Datos Vida'!I526)</f>
        <v/>
      </c>
      <c r="J29" s="36" t="str">
        <f>IF('Datos Vida'!J526=0,"",Índice!$G$52*'Datos Vida'!J526)</f>
        <v/>
      </c>
      <c r="K29" s="36" t="str">
        <f>IF('Datos Vida'!K526=0,"",Índice!$G$52*'Datos Vida'!K526)</f>
        <v/>
      </c>
      <c r="L29" s="36" t="str">
        <f>IF('Datos Vida'!L526=0,"",Índice!$G$52*'Datos Vida'!L526)</f>
        <v/>
      </c>
      <c r="M29" s="36" t="str">
        <f>IF('Datos Vida'!M526=0,"",Índice!$G$52*'Datos Vida'!M526)</f>
        <v/>
      </c>
      <c r="N29" s="36" t="str">
        <f>IF('Datos Vida'!N526=0,"",Índice!$G$52*'Datos Vida'!N526)</f>
        <v/>
      </c>
      <c r="O29" s="36" t="str">
        <f>IF('Datos Vida'!O526=0,"",Índice!$G$52*'Datos Vida'!O526)</f>
        <v/>
      </c>
      <c r="P29" s="36" t="str">
        <f>IF('Datos Vida'!P526=0,"",Índice!$G$52*'Datos Vida'!P526)</f>
        <v/>
      </c>
      <c r="Q29" s="36" t="str">
        <f>IF('Datos Vida'!Q526=0,"",Índice!$G$52*'Datos Vida'!Q526)</f>
        <v/>
      </c>
      <c r="R29" s="36" t="str">
        <f>IF('Datos Vida'!R526=0,"",Índice!$G$52*'Datos Vida'!R526)</f>
        <v/>
      </c>
      <c r="S29" s="36" t="str">
        <f>IF('Datos Vida'!S526=0,"",Índice!$G$52*'Datos Vida'!S526)</f>
        <v/>
      </c>
      <c r="T29" s="36" t="str">
        <f>IF('Datos Vida'!T526=0,"",Índice!$G$52*'Datos Vida'!T526)</f>
        <v/>
      </c>
      <c r="U29" s="36" t="str">
        <f>IF('Datos Vida'!U526=0,"",Índice!$G$52*'Datos Vida'!U526)</f>
        <v/>
      </c>
      <c r="V29" s="36" t="str">
        <f>IF('Datos Vida'!V526=0,"",Índice!$G$52*'Datos Vida'!V526)</f>
        <v/>
      </c>
      <c r="W29" s="36" t="str">
        <f>IF('Datos Vida'!W526=0,"",Índice!$G$52*'Datos Vida'!W526)</f>
        <v/>
      </c>
      <c r="X29" s="36" t="str">
        <f>IF('Datos Vida'!X526=0,"",Índice!$G$52*'Datos Vida'!X526)</f>
        <v/>
      </c>
      <c r="Y29" s="36" t="str">
        <f>IF('Datos Vida'!Y526=0,"",Índice!$G$52*'Datos Vida'!Y526)</f>
        <v/>
      </c>
      <c r="Z29" s="36" t="str">
        <f>IF('Datos Vida'!Z526=0,"",Índice!$G$52*'Datos Vida'!Z526)</f>
        <v/>
      </c>
      <c r="AA29" s="36" t="str">
        <f>IF('Datos Vida'!AA526=0,"",Índice!$G$52*'Datos Vida'!AA526)</f>
        <v/>
      </c>
      <c r="AB29" s="36" t="str">
        <f>IF('Datos Vida'!AB526=0,"",Índice!$G$52*'Datos Vida'!AB526)</f>
        <v/>
      </c>
      <c r="AC29" s="36" t="str">
        <f>IF('Datos Vida'!AC526=0,"",Índice!$G$52*'Datos Vida'!AC526)</f>
        <v/>
      </c>
      <c r="AD29" s="36" t="str">
        <f>IF('Datos Vida'!AD526=0,"",Índice!$G$52*'Datos Vida'!AD526)</f>
        <v/>
      </c>
      <c r="AE29" s="36" t="str">
        <f>IF('Datos Vida'!AE526=0,"",Índice!$G$52*'Datos Vida'!AE526)</f>
        <v/>
      </c>
      <c r="AF29" s="36" t="str">
        <f>IF('Datos Vida'!AF526=0,"",Índice!$G$52*'Datos Vida'!AF526)</f>
        <v/>
      </c>
      <c r="AG29" s="36" t="str">
        <f>IF('Datos Vida'!AG526=0,"",Índice!$G$52*'Datos Vida'!AG526)</f>
        <v/>
      </c>
      <c r="AH29" s="36" t="str">
        <f>IF('Datos Vida'!AH526=0,"",Índice!$G$52*'Datos Vida'!AH526)</f>
        <v/>
      </c>
      <c r="AI29" s="36" t="str">
        <f>IF('Datos Vida'!AI526=0,"",Índice!$G$52*'Datos Vida'!AI526)</f>
        <v/>
      </c>
      <c r="AJ29" s="36" t="str">
        <f>IF('Datos Vida'!AJ526=0,"",Índice!$G$52*'Datos Vida'!AJ526)</f>
        <v/>
      </c>
      <c r="AK29" s="36" t="str">
        <f>IF('Datos Vida'!AK526=0,"",Índice!$G$52*'Datos Vida'!AK526)</f>
        <v/>
      </c>
      <c r="AL29" s="36" t="str">
        <f>IF('Datos Vida'!AL526=0,"",Índice!$G$52*'Datos Vida'!AL526)</f>
        <v/>
      </c>
      <c r="AM29" s="36" t="str">
        <f>IF('Datos Vida'!AM526=0,"",Índice!$G$52*'Datos Vida'!AM526)</f>
        <v/>
      </c>
      <c r="AN29" s="36" t="str">
        <f>IF('Datos Vida'!AN526=0,"",Índice!$G$52*'Datos Vida'!AN526)</f>
        <v/>
      </c>
      <c r="AO29" s="36" t="str">
        <f>IF('Datos Vida'!AO526=0,"",Índice!$G$52*'Datos Vida'!AO526)</f>
        <v/>
      </c>
      <c r="AP29" s="36" t="str">
        <f>IF('Datos Vida'!AP526=0,"",Índice!$G$52*'Datos Vida'!AP526)</f>
        <v/>
      </c>
      <c r="AQ29" s="36">
        <f>Índice!$G$52*'Datos Vida'!AQ526</f>
        <v>0</v>
      </c>
      <c r="AR29" s="29"/>
      <c r="AS29" s="36">
        <f>IF('Datos Vida'!AS526=0,"",Índice!$F$52*'Datos Vida'!AS526)</f>
        <v>-39877.562552758187</v>
      </c>
      <c r="AT29" s="60">
        <f t="shared" si="0"/>
        <v>-1</v>
      </c>
      <c r="AU29" s="29"/>
      <c r="AV29" s="64">
        <f t="shared" ref="AV29:AV36" si="3">IFERROR(AQ29/$AQ$70,"")</f>
        <v>0</v>
      </c>
      <c r="AW29" s="64">
        <f t="shared" si="2"/>
        <v>-7.4018291355592929E-4</v>
      </c>
    </row>
    <row r="30" spans="2:49" x14ac:dyDescent="0.2">
      <c r="B30" s="62" t="str">
        <f>'Datos Vida'!B267</f>
        <v>202. Temporal de Vida</v>
      </c>
      <c r="C30" s="36" t="str">
        <f>IF('Datos Vida'!C527=0,"",Índice!$G$52*'Datos Vida'!C527)</f>
        <v/>
      </c>
      <c r="D30" s="36" t="str">
        <f>IF('Datos Vida'!D527=0,"",Índice!$G$52*'Datos Vida'!D527)</f>
        <v/>
      </c>
      <c r="E30" s="36">
        <f>IF('Datos Vida'!E527=0,"",Índice!$G$52*'Datos Vida'!E527)</f>
        <v>301.00592724488064</v>
      </c>
      <c r="F30" s="36">
        <f>IF('Datos Vida'!F527=0,"",Índice!$G$52*'Datos Vida'!F527)</f>
        <v>28063.325550769747</v>
      </c>
      <c r="G30" s="36">
        <f>IF('Datos Vida'!G527=0,"",Índice!$G$52*'Datos Vida'!G527)</f>
        <v>77969.380267306056</v>
      </c>
      <c r="H30" s="36">
        <f>IF('Datos Vida'!H527=0,"",Índice!$G$52*'Datos Vida'!H527)</f>
        <v>-1184.0201505233756</v>
      </c>
      <c r="I30" s="36">
        <f>IF('Datos Vida'!I527=0,"",Índice!$G$52*'Datos Vida'!I527)</f>
        <v>1232.7022800314478</v>
      </c>
      <c r="J30" s="36">
        <f>IF('Datos Vida'!J527=0,"",Índice!$G$52*'Datos Vida'!J527)</f>
        <v>14962.729764512531</v>
      </c>
      <c r="K30" s="36" t="str">
        <f>IF('Datos Vida'!K527=0,"",Índice!$G$52*'Datos Vida'!K527)</f>
        <v/>
      </c>
      <c r="L30" s="36">
        <f>IF('Datos Vida'!L527=0,"",Índice!$G$52*'Datos Vida'!L527)</f>
        <v>36408.211392706937</v>
      </c>
      <c r="M30" s="36" t="str">
        <f>IF('Datos Vida'!M527=0,"",Índice!$G$52*'Datos Vida'!M527)</f>
        <v/>
      </c>
      <c r="N30" s="36" t="str">
        <f>IF('Datos Vida'!N527=0,"",Índice!$G$52*'Datos Vida'!N527)</f>
        <v/>
      </c>
      <c r="O30" s="36" t="str">
        <f>IF('Datos Vida'!O527=0,"",Índice!$G$52*'Datos Vida'!O527)</f>
        <v/>
      </c>
      <c r="P30" s="36">
        <f>IF('Datos Vida'!P527=0,"",Índice!$G$52*'Datos Vida'!P527)</f>
        <v>227.69356589624618</v>
      </c>
      <c r="Q30" s="36">
        <f>IF('Datos Vida'!Q527=0,"",Índice!$G$52*'Datos Vida'!Q527)</f>
        <v>688.93207873373399</v>
      </c>
      <c r="R30" s="36">
        <f>IF('Datos Vida'!R527=0,"",Índice!$G$52*'Datos Vida'!R527)</f>
        <v>36217.939449772872</v>
      </c>
      <c r="S30" s="36" t="str">
        <f>IF('Datos Vida'!S527=0,"",Índice!$G$52*'Datos Vida'!S527)</f>
        <v/>
      </c>
      <c r="T30" s="36" t="str">
        <f>IF('Datos Vida'!T527=0,"",Índice!$G$52*'Datos Vida'!T527)</f>
        <v/>
      </c>
      <c r="U30" s="36">
        <f>IF('Datos Vida'!U527=0,"",Índice!$G$52*'Datos Vida'!U527)</f>
        <v>14576.946851429695</v>
      </c>
      <c r="V30" s="36" t="str">
        <f>IF('Datos Vida'!V527=0,"",Índice!$G$52*'Datos Vida'!V527)</f>
        <v/>
      </c>
      <c r="W30" s="36" t="str">
        <f>IF('Datos Vida'!W527=0,"",Índice!$G$52*'Datos Vida'!W527)</f>
        <v/>
      </c>
      <c r="X30" s="36">
        <f>IF('Datos Vida'!X527=0,"",Índice!$G$52*'Datos Vida'!X527)</f>
        <v>83227.662608008162</v>
      </c>
      <c r="Y30" s="36">
        <f>IF('Datos Vida'!Y527=0,"",Índice!$G$52*'Datos Vida'!Y527)</f>
        <v>20405.024431216847</v>
      </c>
      <c r="Z30" s="36">
        <f>IF('Datos Vida'!Z527=0,"",Índice!$G$52*'Datos Vida'!Z527)</f>
        <v>69217.143049596925</v>
      </c>
      <c r="AA30" s="36">
        <f>IF('Datos Vida'!AA527=0,"",Índice!$G$52*'Datos Vida'!AA527)</f>
        <v>-10.818251001793858</v>
      </c>
      <c r="AB30" s="36" t="str">
        <f>IF('Datos Vida'!AB527=0,"",Índice!$G$52*'Datos Vida'!AB527)</f>
        <v/>
      </c>
      <c r="AC30" s="36">
        <f>IF('Datos Vida'!AC527=0,"",Índice!$G$52*'Datos Vida'!AC527)</f>
        <v>635.55523652676993</v>
      </c>
      <c r="AD30" s="36">
        <f>IF('Datos Vida'!AD527=0,"",Índice!$G$52*'Datos Vida'!AD527)</f>
        <v>8.7090322530164386</v>
      </c>
      <c r="AE30" s="36" t="str">
        <f>IF('Datos Vida'!AE527=0,"",Índice!$G$52*'Datos Vida'!AE527)</f>
        <v/>
      </c>
      <c r="AF30" s="36" t="str">
        <f>IF('Datos Vida'!AF527=0,"",Índice!$G$52*'Datos Vida'!AF527)</f>
        <v/>
      </c>
      <c r="AG30" s="36">
        <f>IF('Datos Vida'!AG527=0,"",Índice!$G$52*'Datos Vida'!AG527)</f>
        <v>247.73114400963166</v>
      </c>
      <c r="AH30" s="36">
        <f>IF('Datos Vida'!AH527=0,"",Índice!$G$52*'Datos Vida'!AH527)</f>
        <v>28363.583045555384</v>
      </c>
      <c r="AI30" s="36">
        <f>IF('Datos Vida'!AI527=0,"",Índice!$G$52*'Datos Vida'!AI527)</f>
        <v>1064.1008587582078</v>
      </c>
      <c r="AJ30" s="36">
        <f>IF('Datos Vida'!AJ527=0,"",Índice!$G$52*'Datos Vida'!AJ527)</f>
        <v>22105.088762388685</v>
      </c>
      <c r="AK30" s="36">
        <f>IF('Datos Vida'!AK527=0,"",Índice!$G$52*'Datos Vida'!AK527)</f>
        <v>3109.2265732985834</v>
      </c>
      <c r="AL30" s="36" t="str">
        <f>IF('Datos Vida'!AL527=0,"",Índice!$G$52*'Datos Vida'!AL527)</f>
        <v/>
      </c>
      <c r="AM30" s="36" t="str">
        <f>IF('Datos Vida'!AM527=0,"",Índice!$G$52*'Datos Vida'!AM527)</f>
        <v/>
      </c>
      <c r="AN30" s="36" t="str">
        <f>IF('Datos Vida'!AN527=0,"",Índice!$G$52*'Datos Vida'!AN527)</f>
        <v/>
      </c>
      <c r="AO30" s="36" t="str">
        <f>IF('Datos Vida'!AO527=0,"",Índice!$G$52*'Datos Vida'!AO527)</f>
        <v/>
      </c>
      <c r="AP30" s="36" t="str">
        <f>IF('Datos Vida'!AP527=0,"",Índice!$G$52*'Datos Vida'!AP527)</f>
        <v/>
      </c>
      <c r="AQ30" s="36">
        <f>Índice!$G$52*'Datos Vida'!AQ527</f>
        <v>437837.85346849117</v>
      </c>
      <c r="AR30" s="29"/>
      <c r="AS30" s="36">
        <f>IF('Datos Vida'!AS527=0,"",Índice!$F$52*'Datos Vida'!AS527)</f>
        <v>532973.10320566932</v>
      </c>
      <c r="AT30" s="60">
        <f t="shared" si="0"/>
        <v>-0.17849915720881382</v>
      </c>
      <c r="AU30" s="29"/>
      <c r="AV30" s="64">
        <f t="shared" si="3"/>
        <v>1.2442864333603707E-2</v>
      </c>
      <c r="AW30" s="64">
        <f t="shared" si="2"/>
        <v>9.892720595843724E-3</v>
      </c>
    </row>
    <row r="31" spans="2:49" x14ac:dyDescent="0.2">
      <c r="B31" s="62" t="str">
        <f>'Datos Vida'!B268</f>
        <v>203. Seguros con Cuenta Única de inversión (CUI)</v>
      </c>
      <c r="C31" s="36" t="str">
        <f>IF('Datos Vida'!C528=0,"",Índice!$G$52*'Datos Vida'!C528)</f>
        <v/>
      </c>
      <c r="D31" s="36" t="str">
        <f>IF('Datos Vida'!D528=0,"",Índice!$G$52*'Datos Vida'!D528)</f>
        <v/>
      </c>
      <c r="E31" s="36" t="str">
        <f>IF('Datos Vida'!E528=0,"",Índice!$G$52*'Datos Vida'!E528)</f>
        <v/>
      </c>
      <c r="F31" s="36" t="str">
        <f>IF('Datos Vida'!F528=0,"",Índice!$G$52*'Datos Vida'!F528)</f>
        <v/>
      </c>
      <c r="G31" s="36" t="str">
        <f>IF('Datos Vida'!G528=0,"",Índice!$G$52*'Datos Vida'!G528)</f>
        <v/>
      </c>
      <c r="H31" s="36" t="str">
        <f>IF('Datos Vida'!H528=0,"",Índice!$G$52*'Datos Vida'!H528)</f>
        <v/>
      </c>
      <c r="I31" s="36" t="str">
        <f>IF('Datos Vida'!I528=0,"",Índice!$G$52*'Datos Vida'!I528)</f>
        <v/>
      </c>
      <c r="J31" s="36" t="str">
        <f>IF('Datos Vida'!J528=0,"",Índice!$G$52*'Datos Vida'!J528)</f>
        <v/>
      </c>
      <c r="K31" s="36" t="str">
        <f>IF('Datos Vida'!K528=0,"",Índice!$G$52*'Datos Vida'!K528)</f>
        <v/>
      </c>
      <c r="L31" s="36">
        <f>IF('Datos Vida'!L528=0,"",Índice!$G$52*'Datos Vida'!L528)</f>
        <v>33477.213803680046</v>
      </c>
      <c r="M31" s="36" t="str">
        <f>IF('Datos Vida'!M528=0,"",Índice!$G$52*'Datos Vida'!M528)</f>
        <v/>
      </c>
      <c r="N31" s="36" t="str">
        <f>IF('Datos Vida'!N528=0,"",Índice!$G$52*'Datos Vida'!N528)</f>
        <v/>
      </c>
      <c r="O31" s="36" t="str">
        <f>IF('Datos Vida'!O528=0,"",Índice!$G$52*'Datos Vida'!O528)</f>
        <v/>
      </c>
      <c r="P31" s="36" t="str">
        <f>IF('Datos Vida'!P528=0,"",Índice!$G$52*'Datos Vida'!P528)</f>
        <v/>
      </c>
      <c r="Q31" s="36" t="str">
        <f>IF('Datos Vida'!Q528=0,"",Índice!$G$52*'Datos Vida'!Q528)</f>
        <v/>
      </c>
      <c r="R31" s="36" t="str">
        <f>IF('Datos Vida'!R528=0,"",Índice!$G$52*'Datos Vida'!R528)</f>
        <v/>
      </c>
      <c r="S31" s="36" t="str">
        <f>IF('Datos Vida'!S528=0,"",Índice!$G$52*'Datos Vida'!S528)</f>
        <v/>
      </c>
      <c r="T31" s="36" t="str">
        <f>IF('Datos Vida'!T528=0,"",Índice!$G$52*'Datos Vida'!T528)</f>
        <v/>
      </c>
      <c r="U31" s="36" t="str">
        <f>IF('Datos Vida'!U528=0,"",Índice!$G$52*'Datos Vida'!U528)</f>
        <v/>
      </c>
      <c r="V31" s="36" t="str">
        <f>IF('Datos Vida'!V528=0,"",Índice!$G$52*'Datos Vida'!V528)</f>
        <v/>
      </c>
      <c r="W31" s="36" t="str">
        <f>IF('Datos Vida'!W528=0,"",Índice!$G$52*'Datos Vida'!W528)</f>
        <v/>
      </c>
      <c r="X31" s="36" t="str">
        <f>IF('Datos Vida'!X528=0,"",Índice!$G$52*'Datos Vida'!X528)</f>
        <v/>
      </c>
      <c r="Y31" s="36" t="str">
        <f>IF('Datos Vida'!Y528=0,"",Índice!$G$52*'Datos Vida'!Y528)</f>
        <v/>
      </c>
      <c r="Z31" s="36" t="str">
        <f>IF('Datos Vida'!Z528=0,"",Índice!$G$52*'Datos Vida'!Z528)</f>
        <v/>
      </c>
      <c r="AA31" s="36">
        <f>IF('Datos Vida'!AA528=0,"",Índice!$G$52*'Datos Vida'!AA528)</f>
        <v>23460.363867449891</v>
      </c>
      <c r="AB31" s="36" t="str">
        <f>IF('Datos Vida'!AB528=0,"",Índice!$G$52*'Datos Vida'!AB528)</f>
        <v/>
      </c>
      <c r="AC31" s="36" t="str">
        <f>IF('Datos Vida'!AC528=0,"",Índice!$G$52*'Datos Vida'!AC528)</f>
        <v/>
      </c>
      <c r="AD31" s="36" t="str">
        <f>IF('Datos Vida'!AD528=0,"",Índice!$G$52*'Datos Vida'!AD528)</f>
        <v/>
      </c>
      <c r="AE31" s="36" t="str">
        <f>IF('Datos Vida'!AE528=0,"",Índice!$G$52*'Datos Vida'!AE528)</f>
        <v/>
      </c>
      <c r="AF31" s="36" t="str">
        <f>IF('Datos Vida'!AF528=0,"",Índice!$G$52*'Datos Vida'!AF528)</f>
        <v/>
      </c>
      <c r="AG31" s="36" t="str">
        <f>IF('Datos Vida'!AG528=0,"",Índice!$G$52*'Datos Vida'!AG528)</f>
        <v/>
      </c>
      <c r="AH31" s="36">
        <f>IF('Datos Vida'!AH528=0,"",Índice!$G$52*'Datos Vida'!AH528)</f>
        <v>10.546093743887093</v>
      </c>
      <c r="AI31" s="36" t="str">
        <f>IF('Datos Vida'!AI528=0,"",Índice!$G$52*'Datos Vida'!AI528)</f>
        <v/>
      </c>
      <c r="AJ31" s="36" t="str">
        <f>IF('Datos Vida'!AJ528=0,"",Índice!$G$52*'Datos Vida'!AJ528)</f>
        <v/>
      </c>
      <c r="AK31" s="36" t="str">
        <f>IF('Datos Vida'!AK528=0,"",Índice!$G$52*'Datos Vida'!AK528)</f>
        <v/>
      </c>
      <c r="AL31" s="36" t="str">
        <f>IF('Datos Vida'!AL528=0,"",Índice!$G$52*'Datos Vida'!AL528)</f>
        <v/>
      </c>
      <c r="AM31" s="36" t="str">
        <f>IF('Datos Vida'!AM528=0,"",Índice!$G$52*'Datos Vida'!AM528)</f>
        <v/>
      </c>
      <c r="AN31" s="36" t="str">
        <f>IF('Datos Vida'!AN528=0,"",Índice!$G$52*'Datos Vida'!AN528)</f>
        <v/>
      </c>
      <c r="AO31" s="36" t="str">
        <f>IF('Datos Vida'!AO528=0,"",Índice!$G$52*'Datos Vida'!AO528)</f>
        <v/>
      </c>
      <c r="AP31" s="36" t="str">
        <f>IF('Datos Vida'!AP528=0,"",Índice!$G$52*'Datos Vida'!AP528)</f>
        <v/>
      </c>
      <c r="AQ31" s="36">
        <f>Índice!$G$52*'Datos Vida'!AQ528</f>
        <v>56948.123764873824</v>
      </c>
      <c r="AR31" s="29"/>
      <c r="AS31" s="36">
        <f>IF('Datos Vida'!AS528=0,"",Índice!$F$52*'Datos Vida'!AS528)</f>
        <v>43359.689986453348</v>
      </c>
      <c r="AT31" s="60">
        <f t="shared" si="0"/>
        <v>0.31338862853184235</v>
      </c>
      <c r="AU31" s="29"/>
      <c r="AV31" s="64">
        <f t="shared" si="3"/>
        <v>1.6184022748288759E-3</v>
      </c>
      <c r="AW31" s="64">
        <f t="shared" si="2"/>
        <v>8.0481603213822955E-4</v>
      </c>
    </row>
    <row r="32" spans="2:49" x14ac:dyDescent="0.2">
      <c r="B32" s="62" t="str">
        <f>'Datos Vida'!B269</f>
        <v>204. Mixto o Dotal</v>
      </c>
      <c r="C32" s="36" t="str">
        <f>IF('Datos Vida'!C529=0,"",Índice!$G$52*'Datos Vida'!C529)</f>
        <v/>
      </c>
      <c r="D32" s="36" t="str">
        <f>IF('Datos Vida'!D529=0,"",Índice!$G$52*'Datos Vida'!D529)</f>
        <v/>
      </c>
      <c r="E32" s="36" t="str">
        <f>IF('Datos Vida'!E529=0,"",Índice!$G$52*'Datos Vida'!E529)</f>
        <v/>
      </c>
      <c r="F32" s="36" t="str">
        <f>IF('Datos Vida'!F529=0,"",Índice!$G$52*'Datos Vida'!F529)</f>
        <v/>
      </c>
      <c r="G32" s="36" t="str">
        <f>IF('Datos Vida'!G529=0,"",Índice!$G$52*'Datos Vida'!G529)</f>
        <v/>
      </c>
      <c r="H32" s="36" t="str">
        <f>IF('Datos Vida'!H529=0,"",Índice!$G$52*'Datos Vida'!H529)</f>
        <v/>
      </c>
      <c r="I32" s="36" t="str">
        <f>IF('Datos Vida'!I529=0,"",Índice!$G$52*'Datos Vida'!I529)</f>
        <v/>
      </c>
      <c r="J32" s="36" t="str">
        <f>IF('Datos Vida'!J529=0,"",Índice!$G$52*'Datos Vida'!J529)</f>
        <v/>
      </c>
      <c r="K32" s="36" t="str">
        <f>IF('Datos Vida'!K529=0,"",Índice!$G$52*'Datos Vida'!K529)</f>
        <v/>
      </c>
      <c r="L32" s="36" t="str">
        <f>IF('Datos Vida'!L529=0,"",Índice!$G$52*'Datos Vida'!L529)</f>
        <v/>
      </c>
      <c r="M32" s="36" t="str">
        <f>IF('Datos Vida'!M529=0,"",Índice!$G$52*'Datos Vida'!M529)</f>
        <v/>
      </c>
      <c r="N32" s="36" t="str">
        <f>IF('Datos Vida'!N529=0,"",Índice!$G$52*'Datos Vida'!N529)</f>
        <v/>
      </c>
      <c r="O32" s="36" t="str">
        <f>IF('Datos Vida'!O529=0,"",Índice!$G$52*'Datos Vida'!O529)</f>
        <v/>
      </c>
      <c r="P32" s="36" t="str">
        <f>IF('Datos Vida'!P529=0,"",Índice!$G$52*'Datos Vida'!P529)</f>
        <v/>
      </c>
      <c r="Q32" s="36" t="str">
        <f>IF('Datos Vida'!Q529=0,"",Índice!$G$52*'Datos Vida'!Q529)</f>
        <v/>
      </c>
      <c r="R32" s="36" t="str">
        <f>IF('Datos Vida'!R529=0,"",Índice!$G$52*'Datos Vida'!R529)</f>
        <v/>
      </c>
      <c r="S32" s="36" t="str">
        <f>IF('Datos Vida'!S529=0,"",Índice!$G$52*'Datos Vida'!S529)</f>
        <v/>
      </c>
      <c r="T32" s="36" t="str">
        <f>IF('Datos Vida'!T529=0,"",Índice!$G$52*'Datos Vida'!T529)</f>
        <v/>
      </c>
      <c r="U32" s="36" t="str">
        <f>IF('Datos Vida'!U529=0,"",Índice!$G$52*'Datos Vida'!U529)</f>
        <v/>
      </c>
      <c r="V32" s="36" t="str">
        <f>IF('Datos Vida'!V529=0,"",Índice!$G$52*'Datos Vida'!V529)</f>
        <v/>
      </c>
      <c r="W32" s="36" t="str">
        <f>IF('Datos Vida'!W529=0,"",Índice!$G$52*'Datos Vida'!W529)</f>
        <v/>
      </c>
      <c r="X32" s="36" t="str">
        <f>IF('Datos Vida'!X529=0,"",Índice!$G$52*'Datos Vida'!X529)</f>
        <v/>
      </c>
      <c r="Y32" s="36" t="str">
        <f>IF('Datos Vida'!Y529=0,"",Índice!$G$52*'Datos Vida'!Y529)</f>
        <v/>
      </c>
      <c r="Z32" s="36" t="str">
        <f>IF('Datos Vida'!Z529=0,"",Índice!$G$52*'Datos Vida'!Z529)</f>
        <v/>
      </c>
      <c r="AA32" s="36" t="str">
        <f>IF('Datos Vida'!AA529=0,"",Índice!$G$52*'Datos Vida'!AA529)</f>
        <v/>
      </c>
      <c r="AB32" s="36" t="str">
        <f>IF('Datos Vida'!AB529=0,"",Índice!$G$52*'Datos Vida'!AB529)</f>
        <v/>
      </c>
      <c r="AC32" s="36" t="str">
        <f>IF('Datos Vida'!AC529=0,"",Índice!$G$52*'Datos Vida'!AC529)</f>
        <v/>
      </c>
      <c r="AD32" s="36" t="str">
        <f>IF('Datos Vida'!AD529=0,"",Índice!$G$52*'Datos Vida'!AD529)</f>
        <v/>
      </c>
      <c r="AE32" s="36" t="str">
        <f>IF('Datos Vida'!AE529=0,"",Índice!$G$52*'Datos Vida'!AE529)</f>
        <v/>
      </c>
      <c r="AF32" s="36" t="str">
        <f>IF('Datos Vida'!AF529=0,"",Índice!$G$52*'Datos Vida'!AF529)</f>
        <v/>
      </c>
      <c r="AG32" s="36" t="str">
        <f>IF('Datos Vida'!AG529=0,"",Índice!$G$52*'Datos Vida'!AG529)</f>
        <v/>
      </c>
      <c r="AH32" s="36" t="str">
        <f>IF('Datos Vida'!AH529=0,"",Índice!$G$52*'Datos Vida'!AH529)</f>
        <v/>
      </c>
      <c r="AI32" s="36" t="str">
        <f>IF('Datos Vida'!AI529=0,"",Índice!$G$52*'Datos Vida'!AI529)</f>
        <v/>
      </c>
      <c r="AJ32" s="36" t="str">
        <f>IF('Datos Vida'!AJ529=0,"",Índice!$G$52*'Datos Vida'!AJ529)</f>
        <v/>
      </c>
      <c r="AK32" s="36" t="str">
        <f>IF('Datos Vida'!AK529=0,"",Índice!$G$52*'Datos Vida'!AK529)</f>
        <v/>
      </c>
      <c r="AL32" s="36" t="str">
        <f>IF('Datos Vida'!AL529=0,"",Índice!$G$52*'Datos Vida'!AL529)</f>
        <v/>
      </c>
      <c r="AM32" s="36" t="str">
        <f>IF('Datos Vida'!AM529=0,"",Índice!$G$52*'Datos Vida'!AM529)</f>
        <v/>
      </c>
      <c r="AN32" s="36" t="str">
        <f>IF('Datos Vida'!AN529=0,"",Índice!$G$52*'Datos Vida'!AN529)</f>
        <v/>
      </c>
      <c r="AO32" s="36" t="str">
        <f>IF('Datos Vida'!AO529=0,"",Índice!$G$52*'Datos Vida'!AO529)</f>
        <v/>
      </c>
      <c r="AP32" s="36" t="str">
        <f>IF('Datos Vida'!AP529=0,"",Índice!$G$52*'Datos Vida'!AP529)</f>
        <v/>
      </c>
      <c r="AQ32" s="36">
        <f>Índice!$G$52*'Datos Vida'!AQ529</f>
        <v>0</v>
      </c>
      <c r="AR32" s="29"/>
      <c r="AS32" s="36" t="str">
        <f>IF('Datos Vida'!AS529=0,"",Índice!$F$52*'Datos Vida'!AS529)</f>
        <v/>
      </c>
      <c r="AT32" s="60" t="str">
        <f t="shared" si="0"/>
        <v/>
      </c>
      <c r="AU32" s="29"/>
      <c r="AV32" s="64">
        <f t="shared" si="3"/>
        <v>0</v>
      </c>
      <c r="AW32" s="64" t="str">
        <f t="shared" si="2"/>
        <v/>
      </c>
    </row>
    <row r="33" spans="2:49" x14ac:dyDescent="0.2">
      <c r="B33" s="62" t="str">
        <f>'Datos Vida'!B270</f>
        <v>205. Rentas Privadas y Otras Rentas</v>
      </c>
      <c r="C33" s="36" t="str">
        <f>IF('Datos Vida'!C530=0,"",Índice!$G$52*'Datos Vida'!C530)</f>
        <v/>
      </c>
      <c r="D33" s="36" t="str">
        <f>IF('Datos Vida'!D530=0,"",Índice!$G$52*'Datos Vida'!D530)</f>
        <v/>
      </c>
      <c r="E33" s="36" t="str">
        <f>IF('Datos Vida'!E530=0,"",Índice!$G$52*'Datos Vida'!E530)</f>
        <v/>
      </c>
      <c r="F33" s="36" t="str">
        <f>IF('Datos Vida'!F530=0,"",Índice!$G$52*'Datos Vida'!F530)</f>
        <v/>
      </c>
      <c r="G33" s="36" t="str">
        <f>IF('Datos Vida'!G530=0,"",Índice!$G$52*'Datos Vida'!G530)</f>
        <v/>
      </c>
      <c r="H33" s="36" t="str">
        <f>IF('Datos Vida'!H530=0,"",Índice!$G$52*'Datos Vida'!H530)</f>
        <v/>
      </c>
      <c r="I33" s="36" t="str">
        <f>IF('Datos Vida'!I530=0,"",Índice!$G$52*'Datos Vida'!I530)</f>
        <v/>
      </c>
      <c r="J33" s="36" t="str">
        <f>IF('Datos Vida'!J530=0,"",Índice!$G$52*'Datos Vida'!J530)</f>
        <v/>
      </c>
      <c r="K33" s="36" t="str">
        <f>IF('Datos Vida'!K530=0,"",Índice!$G$52*'Datos Vida'!K530)</f>
        <v/>
      </c>
      <c r="L33" s="36" t="str">
        <f>IF('Datos Vida'!L530=0,"",Índice!$G$52*'Datos Vida'!L530)</f>
        <v/>
      </c>
      <c r="M33" s="36" t="str">
        <f>IF('Datos Vida'!M530=0,"",Índice!$G$52*'Datos Vida'!M530)</f>
        <v/>
      </c>
      <c r="N33" s="36" t="str">
        <f>IF('Datos Vida'!N530=0,"",Índice!$G$52*'Datos Vida'!N530)</f>
        <v/>
      </c>
      <c r="O33" s="36" t="str">
        <f>IF('Datos Vida'!O530=0,"",Índice!$G$52*'Datos Vida'!O530)</f>
        <v/>
      </c>
      <c r="P33" s="36" t="str">
        <f>IF('Datos Vida'!P530=0,"",Índice!$G$52*'Datos Vida'!P530)</f>
        <v/>
      </c>
      <c r="Q33" s="36" t="str">
        <f>IF('Datos Vida'!Q530=0,"",Índice!$G$52*'Datos Vida'!Q530)</f>
        <v/>
      </c>
      <c r="R33" s="36" t="str">
        <f>IF('Datos Vida'!R530=0,"",Índice!$G$52*'Datos Vida'!R530)</f>
        <v/>
      </c>
      <c r="S33" s="36" t="str">
        <f>IF('Datos Vida'!S530=0,"",Índice!$G$52*'Datos Vida'!S530)</f>
        <v/>
      </c>
      <c r="T33" s="36" t="str">
        <f>IF('Datos Vida'!T530=0,"",Índice!$G$52*'Datos Vida'!T530)</f>
        <v/>
      </c>
      <c r="U33" s="36" t="str">
        <f>IF('Datos Vida'!U530=0,"",Índice!$G$52*'Datos Vida'!U530)</f>
        <v/>
      </c>
      <c r="V33" s="36" t="str">
        <f>IF('Datos Vida'!V530=0,"",Índice!$G$52*'Datos Vida'!V530)</f>
        <v/>
      </c>
      <c r="W33" s="36" t="str">
        <f>IF('Datos Vida'!W530=0,"",Índice!$G$52*'Datos Vida'!W530)</f>
        <v/>
      </c>
      <c r="X33" s="36" t="str">
        <f>IF('Datos Vida'!X530=0,"",Índice!$G$52*'Datos Vida'!X530)</f>
        <v/>
      </c>
      <c r="Y33" s="36" t="str">
        <f>IF('Datos Vida'!Y530=0,"",Índice!$G$52*'Datos Vida'!Y530)</f>
        <v/>
      </c>
      <c r="Z33" s="36" t="str">
        <f>IF('Datos Vida'!Z530=0,"",Índice!$G$52*'Datos Vida'!Z530)</f>
        <v/>
      </c>
      <c r="AA33" s="36" t="str">
        <f>IF('Datos Vida'!AA530=0,"",Índice!$G$52*'Datos Vida'!AA530)</f>
        <v/>
      </c>
      <c r="AB33" s="36" t="str">
        <f>IF('Datos Vida'!AB530=0,"",Índice!$G$52*'Datos Vida'!AB530)</f>
        <v/>
      </c>
      <c r="AC33" s="36">
        <f>IF('Datos Vida'!AC530=0,"",Índice!$G$52*'Datos Vida'!AC530)</f>
        <v>-2248.5632648256819</v>
      </c>
      <c r="AD33" s="36" t="str">
        <f>IF('Datos Vida'!AD530=0,"",Índice!$G$52*'Datos Vida'!AD530)</f>
        <v/>
      </c>
      <c r="AE33" s="36" t="str">
        <f>IF('Datos Vida'!AE530=0,"",Índice!$G$52*'Datos Vida'!AE530)</f>
        <v/>
      </c>
      <c r="AF33" s="36" t="str">
        <f>IF('Datos Vida'!AF530=0,"",Índice!$G$52*'Datos Vida'!AF530)</f>
        <v/>
      </c>
      <c r="AG33" s="36" t="str">
        <f>IF('Datos Vida'!AG530=0,"",Índice!$G$52*'Datos Vida'!AG530)</f>
        <v/>
      </c>
      <c r="AH33" s="36" t="str">
        <f>IF('Datos Vida'!AH530=0,"",Índice!$G$52*'Datos Vida'!AH530)</f>
        <v/>
      </c>
      <c r="AI33" s="36" t="str">
        <f>IF('Datos Vida'!AI530=0,"",Índice!$G$52*'Datos Vida'!AI530)</f>
        <v/>
      </c>
      <c r="AJ33" s="36" t="str">
        <f>IF('Datos Vida'!AJ530=0,"",Índice!$G$52*'Datos Vida'!AJ530)</f>
        <v/>
      </c>
      <c r="AK33" s="36" t="str">
        <f>IF('Datos Vida'!AK530=0,"",Índice!$G$52*'Datos Vida'!AK530)</f>
        <v/>
      </c>
      <c r="AL33" s="36" t="str">
        <f>IF('Datos Vida'!AL530=0,"",Índice!$G$52*'Datos Vida'!AL530)</f>
        <v/>
      </c>
      <c r="AM33" s="36" t="str">
        <f>IF('Datos Vida'!AM530=0,"",Índice!$G$52*'Datos Vida'!AM530)</f>
        <v/>
      </c>
      <c r="AN33" s="36" t="str">
        <f>IF('Datos Vida'!AN530=0,"",Índice!$G$52*'Datos Vida'!AN530)</f>
        <v/>
      </c>
      <c r="AO33" s="36" t="str">
        <f>IF('Datos Vida'!AO530=0,"",Índice!$G$52*'Datos Vida'!AO530)</f>
        <v/>
      </c>
      <c r="AP33" s="36" t="str">
        <f>IF('Datos Vida'!AP530=0,"",Índice!$G$52*'Datos Vida'!AP530)</f>
        <v/>
      </c>
      <c r="AQ33" s="36">
        <f>Índice!$G$52*'Datos Vida'!AQ530</f>
        <v>-2248.5632648256819</v>
      </c>
      <c r="AR33" s="29"/>
      <c r="AS33" s="36">
        <f>IF('Datos Vida'!AS530=0,"",Índice!$F$52*'Datos Vida'!AS530)</f>
        <v>-1153.5639878506693</v>
      </c>
      <c r="AT33" s="60">
        <f t="shared" si="0"/>
        <v>0.94923150211651897</v>
      </c>
      <c r="AU33" s="29"/>
      <c r="AV33" s="64">
        <f t="shared" si="3"/>
        <v>-6.3901664573103088E-5</v>
      </c>
      <c r="AW33" s="64">
        <f t="shared" si="2"/>
        <v>-2.141174883421874E-5</v>
      </c>
    </row>
    <row r="34" spans="2:49" x14ac:dyDescent="0.2">
      <c r="B34" s="62" t="str">
        <f>'Datos Vida'!B271</f>
        <v>206. Dotal puro o Capital Diferido</v>
      </c>
      <c r="C34" s="36" t="str">
        <f>IF('Datos Vida'!C531=0,"",Índice!$G$52*'Datos Vida'!C531)</f>
        <v/>
      </c>
      <c r="D34" s="36" t="str">
        <f>IF('Datos Vida'!D531=0,"",Índice!$G$52*'Datos Vida'!D531)</f>
        <v/>
      </c>
      <c r="E34" s="36" t="str">
        <f>IF('Datos Vida'!E531=0,"",Índice!$G$52*'Datos Vida'!E531)</f>
        <v/>
      </c>
      <c r="F34" s="36" t="str">
        <f>IF('Datos Vida'!F531=0,"",Índice!$G$52*'Datos Vida'!F531)</f>
        <v/>
      </c>
      <c r="G34" s="36">
        <f>IF('Datos Vida'!G531=0,"",Índice!$G$52*'Datos Vida'!G531)</f>
        <v>3176.3473570298393</v>
      </c>
      <c r="H34" s="36" t="str">
        <f>IF('Datos Vida'!H531=0,"",Índice!$G$52*'Datos Vida'!H531)</f>
        <v/>
      </c>
      <c r="I34" s="36" t="str">
        <f>IF('Datos Vida'!I531=0,"",Índice!$G$52*'Datos Vida'!I531)</f>
        <v/>
      </c>
      <c r="J34" s="36" t="str">
        <f>IF('Datos Vida'!J531=0,"",Índice!$G$52*'Datos Vida'!J531)</f>
        <v/>
      </c>
      <c r="K34" s="36" t="str">
        <f>IF('Datos Vida'!K531=0,"",Índice!$G$52*'Datos Vida'!K531)</f>
        <v/>
      </c>
      <c r="L34" s="36" t="str">
        <f>IF('Datos Vida'!L531=0,"",Índice!$G$52*'Datos Vida'!L531)</f>
        <v/>
      </c>
      <c r="M34" s="36" t="str">
        <f>IF('Datos Vida'!M531=0,"",Índice!$G$52*'Datos Vida'!M531)</f>
        <v/>
      </c>
      <c r="N34" s="36" t="str">
        <f>IF('Datos Vida'!N531=0,"",Índice!$G$52*'Datos Vida'!N531)</f>
        <v/>
      </c>
      <c r="O34" s="36" t="str">
        <f>IF('Datos Vida'!O531=0,"",Índice!$G$52*'Datos Vida'!O531)</f>
        <v/>
      </c>
      <c r="P34" s="36" t="str">
        <f>IF('Datos Vida'!P531=0,"",Índice!$G$52*'Datos Vida'!P531)</f>
        <v/>
      </c>
      <c r="Q34" s="36" t="str">
        <f>IF('Datos Vida'!Q531=0,"",Índice!$G$52*'Datos Vida'!Q531)</f>
        <v/>
      </c>
      <c r="R34" s="36" t="str">
        <f>IF('Datos Vida'!R531=0,"",Índice!$G$52*'Datos Vida'!R531)</f>
        <v/>
      </c>
      <c r="S34" s="36" t="str">
        <f>IF('Datos Vida'!S531=0,"",Índice!$G$52*'Datos Vida'!S531)</f>
        <v/>
      </c>
      <c r="T34" s="36" t="str">
        <f>IF('Datos Vida'!T531=0,"",Índice!$G$52*'Datos Vida'!T531)</f>
        <v/>
      </c>
      <c r="U34" s="36" t="str">
        <f>IF('Datos Vida'!U531=0,"",Índice!$G$52*'Datos Vida'!U531)</f>
        <v/>
      </c>
      <c r="V34" s="36" t="str">
        <f>IF('Datos Vida'!V531=0,"",Índice!$G$52*'Datos Vida'!V531)</f>
        <v/>
      </c>
      <c r="W34" s="36" t="str">
        <f>IF('Datos Vida'!W531=0,"",Índice!$G$52*'Datos Vida'!W531)</f>
        <v/>
      </c>
      <c r="X34" s="36" t="str">
        <f>IF('Datos Vida'!X531=0,"",Índice!$G$52*'Datos Vida'!X531)</f>
        <v/>
      </c>
      <c r="Y34" s="36" t="str">
        <f>IF('Datos Vida'!Y531=0,"",Índice!$G$52*'Datos Vida'!Y531)</f>
        <v/>
      </c>
      <c r="Z34" s="36" t="str">
        <f>IF('Datos Vida'!Z531=0,"",Índice!$G$52*'Datos Vida'!Z531)</f>
        <v/>
      </c>
      <c r="AA34" s="36" t="str">
        <f>IF('Datos Vida'!AA531=0,"",Índice!$G$52*'Datos Vida'!AA531)</f>
        <v/>
      </c>
      <c r="AB34" s="36" t="str">
        <f>IF('Datos Vida'!AB531=0,"",Índice!$G$52*'Datos Vida'!AB531)</f>
        <v/>
      </c>
      <c r="AC34" s="36" t="str">
        <f>IF('Datos Vida'!AC531=0,"",Índice!$G$52*'Datos Vida'!AC531)</f>
        <v/>
      </c>
      <c r="AD34" s="36" t="str">
        <f>IF('Datos Vida'!AD531=0,"",Índice!$G$52*'Datos Vida'!AD531)</f>
        <v/>
      </c>
      <c r="AE34" s="36" t="str">
        <f>IF('Datos Vida'!AE531=0,"",Índice!$G$52*'Datos Vida'!AE531)</f>
        <v/>
      </c>
      <c r="AF34" s="36" t="str">
        <f>IF('Datos Vida'!AF531=0,"",Índice!$G$52*'Datos Vida'!AF531)</f>
        <v/>
      </c>
      <c r="AG34" s="36" t="str">
        <f>IF('Datos Vida'!AG531=0,"",Índice!$G$52*'Datos Vida'!AG531)</f>
        <v/>
      </c>
      <c r="AH34" s="36" t="str">
        <f>IF('Datos Vida'!AH531=0,"",Índice!$G$52*'Datos Vida'!AH531)</f>
        <v/>
      </c>
      <c r="AI34" s="36" t="str">
        <f>IF('Datos Vida'!AI531=0,"",Índice!$G$52*'Datos Vida'!AI531)</f>
        <v/>
      </c>
      <c r="AJ34" s="36" t="str">
        <f>IF('Datos Vida'!AJ531=0,"",Índice!$G$52*'Datos Vida'!AJ531)</f>
        <v/>
      </c>
      <c r="AK34" s="36" t="str">
        <f>IF('Datos Vida'!AK531=0,"",Índice!$G$52*'Datos Vida'!AK531)</f>
        <v/>
      </c>
      <c r="AL34" s="36" t="str">
        <f>IF('Datos Vida'!AL531=0,"",Índice!$G$52*'Datos Vida'!AL531)</f>
        <v/>
      </c>
      <c r="AM34" s="36" t="str">
        <f>IF('Datos Vida'!AM531=0,"",Índice!$G$52*'Datos Vida'!AM531)</f>
        <v/>
      </c>
      <c r="AN34" s="36" t="str">
        <f>IF('Datos Vida'!AN531=0,"",Índice!$G$52*'Datos Vida'!AN531)</f>
        <v/>
      </c>
      <c r="AO34" s="36" t="str">
        <f>IF('Datos Vida'!AO531=0,"",Índice!$G$52*'Datos Vida'!AO531)</f>
        <v/>
      </c>
      <c r="AP34" s="36" t="str">
        <f>IF('Datos Vida'!AP531=0,"",Índice!$G$52*'Datos Vida'!AP531)</f>
        <v/>
      </c>
      <c r="AQ34" s="36">
        <f>Índice!$G$52*'Datos Vida'!AQ531</f>
        <v>3176.3473570298393</v>
      </c>
      <c r="AR34" s="29"/>
      <c r="AS34" s="36">
        <f>IF('Datos Vida'!AS531=0,"",Índice!$F$52*'Datos Vida'!AS531)</f>
        <v>1218.0452389827628</v>
      </c>
      <c r="AT34" s="60">
        <f t="shared" si="0"/>
        <v>1.607741695770291</v>
      </c>
      <c r="AU34" s="29"/>
      <c r="AV34" s="64">
        <f t="shared" si="3"/>
        <v>9.0268255535304543E-5</v>
      </c>
      <c r="AW34" s="64">
        <f t="shared" si="2"/>
        <v>2.2608610359281621E-5</v>
      </c>
    </row>
    <row r="35" spans="2:49" x14ac:dyDescent="0.2">
      <c r="B35" s="62" t="str">
        <f>'Datos Vida'!B272</f>
        <v>207. Protección Familiar</v>
      </c>
      <c r="C35" s="36" t="str">
        <f>IF('Datos Vida'!C532=0,"",Índice!$G$52*'Datos Vida'!C532)</f>
        <v/>
      </c>
      <c r="D35" s="36" t="str">
        <f>IF('Datos Vida'!D532=0,"",Índice!$G$52*'Datos Vida'!D532)</f>
        <v/>
      </c>
      <c r="E35" s="36" t="str">
        <f>IF('Datos Vida'!E532=0,"",Índice!$G$52*'Datos Vida'!E532)</f>
        <v/>
      </c>
      <c r="F35" s="36" t="str">
        <f>IF('Datos Vida'!F532=0,"",Índice!$G$52*'Datos Vida'!F532)</f>
        <v/>
      </c>
      <c r="G35" s="36" t="str">
        <f>IF('Datos Vida'!G532=0,"",Índice!$G$52*'Datos Vida'!G532)</f>
        <v/>
      </c>
      <c r="H35" s="36" t="str">
        <f>IF('Datos Vida'!H532=0,"",Índice!$G$52*'Datos Vida'!H532)</f>
        <v/>
      </c>
      <c r="I35" s="36" t="str">
        <f>IF('Datos Vida'!I532=0,"",Índice!$G$52*'Datos Vida'!I532)</f>
        <v/>
      </c>
      <c r="J35" s="36" t="str">
        <f>IF('Datos Vida'!J532=0,"",Índice!$G$52*'Datos Vida'!J532)</f>
        <v/>
      </c>
      <c r="K35" s="36" t="str">
        <f>IF('Datos Vida'!K532=0,"",Índice!$G$52*'Datos Vida'!K532)</f>
        <v/>
      </c>
      <c r="L35" s="36">
        <f>IF('Datos Vida'!L532=0,"",Índice!$G$52*'Datos Vida'!L532)</f>
        <v>16721.307906134323</v>
      </c>
      <c r="M35" s="36" t="str">
        <f>IF('Datos Vida'!M532=0,"",Índice!$G$52*'Datos Vida'!M532)</f>
        <v/>
      </c>
      <c r="N35" s="36" t="str">
        <f>IF('Datos Vida'!N532=0,"",Índice!$G$52*'Datos Vida'!N532)</f>
        <v/>
      </c>
      <c r="O35" s="36" t="str">
        <f>IF('Datos Vida'!O532=0,"",Índice!$G$52*'Datos Vida'!O532)</f>
        <v/>
      </c>
      <c r="P35" s="36" t="str">
        <f>IF('Datos Vida'!P532=0,"",Índice!$G$52*'Datos Vida'!P532)</f>
        <v/>
      </c>
      <c r="Q35" s="36" t="str">
        <f>IF('Datos Vida'!Q532=0,"",Índice!$G$52*'Datos Vida'!Q532)</f>
        <v/>
      </c>
      <c r="R35" s="36">
        <f>IF('Datos Vida'!R532=0,"",Índice!$G$52*'Datos Vida'!R532)</f>
        <v>283.58786273884778</v>
      </c>
      <c r="S35" s="36" t="str">
        <f>IF('Datos Vida'!S532=0,"",Índice!$G$52*'Datos Vida'!S532)</f>
        <v/>
      </c>
      <c r="T35" s="36" t="str">
        <f>IF('Datos Vida'!T532=0,"",Índice!$G$52*'Datos Vida'!T532)</f>
        <v/>
      </c>
      <c r="U35" s="36" t="str">
        <f>IF('Datos Vida'!U532=0,"",Índice!$G$52*'Datos Vida'!U532)</f>
        <v/>
      </c>
      <c r="V35" s="36" t="str">
        <f>IF('Datos Vida'!V532=0,"",Índice!$G$52*'Datos Vida'!V532)</f>
        <v/>
      </c>
      <c r="W35" s="36" t="str">
        <f>IF('Datos Vida'!W532=0,"",Índice!$G$52*'Datos Vida'!W532)</f>
        <v/>
      </c>
      <c r="X35" s="36" t="str">
        <f>IF('Datos Vida'!X532=0,"",Índice!$G$52*'Datos Vida'!X532)</f>
        <v/>
      </c>
      <c r="Y35" s="36" t="str">
        <f>IF('Datos Vida'!Y532=0,"",Índice!$G$52*'Datos Vida'!Y532)</f>
        <v/>
      </c>
      <c r="Z35" s="36" t="str">
        <f>IF('Datos Vida'!Z532=0,"",Índice!$G$52*'Datos Vida'!Z532)</f>
        <v/>
      </c>
      <c r="AA35" s="36">
        <f>IF('Datos Vida'!AA532=0,"",Índice!$G$52*'Datos Vida'!AA532)</f>
        <v>1807.7025266739629</v>
      </c>
      <c r="AB35" s="36" t="str">
        <f>IF('Datos Vida'!AB532=0,"",Índice!$G$52*'Datos Vida'!AB532)</f>
        <v/>
      </c>
      <c r="AC35" s="36" t="str">
        <f>IF('Datos Vida'!AC532=0,"",Índice!$G$52*'Datos Vida'!AC532)</f>
        <v/>
      </c>
      <c r="AD35" s="36" t="str">
        <f>IF('Datos Vida'!AD532=0,"",Índice!$G$52*'Datos Vida'!AD532)</f>
        <v/>
      </c>
      <c r="AE35" s="36" t="str">
        <f>IF('Datos Vida'!AE532=0,"",Índice!$G$52*'Datos Vida'!AE532)</f>
        <v/>
      </c>
      <c r="AF35" s="36" t="str">
        <f>IF('Datos Vida'!AF532=0,"",Índice!$G$52*'Datos Vida'!AF532)</f>
        <v/>
      </c>
      <c r="AG35" s="36" t="str">
        <f>IF('Datos Vida'!AG532=0,"",Índice!$G$52*'Datos Vida'!AG532)</f>
        <v/>
      </c>
      <c r="AH35" s="36" t="str">
        <f>IF('Datos Vida'!AH532=0,"",Índice!$G$52*'Datos Vida'!AH532)</f>
        <v/>
      </c>
      <c r="AI35" s="36">
        <f>IF('Datos Vida'!AI532=0,"",Índice!$G$52*'Datos Vida'!AI532)</f>
        <v>169.11171613181529</v>
      </c>
      <c r="AJ35" s="36">
        <f>IF('Datos Vida'!AJ532=0,"",Índice!$G$52*'Datos Vida'!AJ532)</f>
        <v>11565.118556804493</v>
      </c>
      <c r="AK35" s="36" t="str">
        <f>IF('Datos Vida'!AK532=0,"",Índice!$G$52*'Datos Vida'!AK532)</f>
        <v/>
      </c>
      <c r="AL35" s="36" t="str">
        <f>IF('Datos Vida'!AL532=0,"",Índice!$G$52*'Datos Vida'!AL532)</f>
        <v/>
      </c>
      <c r="AM35" s="36" t="str">
        <f>IF('Datos Vida'!AM532=0,"",Índice!$G$52*'Datos Vida'!AM532)</f>
        <v/>
      </c>
      <c r="AN35" s="36" t="str">
        <f>IF('Datos Vida'!AN532=0,"",Índice!$G$52*'Datos Vida'!AN532)</f>
        <v/>
      </c>
      <c r="AO35" s="36" t="str">
        <f>IF('Datos Vida'!AO532=0,"",Índice!$G$52*'Datos Vida'!AO532)</f>
        <v/>
      </c>
      <c r="AP35" s="36" t="str">
        <f>IF('Datos Vida'!AP532=0,"",Índice!$G$52*'Datos Vida'!AP532)</f>
        <v/>
      </c>
      <c r="AQ35" s="36">
        <f>Índice!$G$52*'Datos Vida'!AQ532</f>
        <v>30546.828568483445</v>
      </c>
      <c r="AR35" s="29"/>
      <c r="AS35" s="36">
        <f>IF('Datos Vida'!AS532=0,"",Índice!$F$52*'Datos Vida'!AS532)</f>
        <v>12024.214737952252</v>
      </c>
      <c r="AT35" s="60">
        <f t="shared" si="0"/>
        <v>1.5404427011826329</v>
      </c>
      <c r="AU35" s="29"/>
      <c r="AV35" s="64">
        <f t="shared" si="3"/>
        <v>8.6810685893982996E-4</v>
      </c>
      <c r="AW35" s="64">
        <f t="shared" si="2"/>
        <v>2.2318611590627557E-4</v>
      </c>
    </row>
    <row r="36" spans="2:49" x14ac:dyDescent="0.2">
      <c r="B36" s="62" t="str">
        <f>'Datos Vida'!B273</f>
        <v>208. Incapacidad o Invalidez</v>
      </c>
      <c r="C36" s="36" t="str">
        <f>IF('Datos Vida'!C533=0,"",Índice!$G$52*'Datos Vida'!C533)</f>
        <v/>
      </c>
      <c r="D36" s="36" t="str">
        <f>IF('Datos Vida'!D533=0,"",Índice!$G$52*'Datos Vida'!D533)</f>
        <v/>
      </c>
      <c r="E36" s="36" t="str">
        <f>IF('Datos Vida'!E533=0,"",Índice!$G$52*'Datos Vida'!E533)</f>
        <v/>
      </c>
      <c r="F36" s="36">
        <f>IF('Datos Vida'!F533=0,"",Índice!$G$52*'Datos Vida'!F533)</f>
        <v>2226.9267628220941</v>
      </c>
      <c r="G36" s="36">
        <f>IF('Datos Vida'!G533=0,"",Índice!$G$52*'Datos Vida'!G533)</f>
        <v>13936.152587688219</v>
      </c>
      <c r="H36" s="36" t="str">
        <f>IF('Datos Vida'!H533=0,"",Índice!$G$52*'Datos Vida'!H533)</f>
        <v/>
      </c>
      <c r="I36" s="36">
        <f>IF('Datos Vida'!I533=0,"",Índice!$G$52*'Datos Vida'!I533)</f>
        <v>442.49368169915942</v>
      </c>
      <c r="J36" s="36">
        <f>IF('Datos Vida'!J533=0,"",Índice!$G$52*'Datos Vida'!J533)</f>
        <v>2544.9084990289089</v>
      </c>
      <c r="K36" s="36" t="str">
        <f>IF('Datos Vida'!K533=0,"",Índice!$G$52*'Datos Vida'!K533)</f>
        <v/>
      </c>
      <c r="L36" s="36">
        <f>IF('Datos Vida'!L533=0,"",Índice!$G$52*'Datos Vida'!L533)</f>
        <v>14423.007902426181</v>
      </c>
      <c r="M36" s="36" t="str">
        <f>IF('Datos Vida'!M533=0,"",Índice!$G$52*'Datos Vida'!M533)</f>
        <v/>
      </c>
      <c r="N36" s="36" t="str">
        <f>IF('Datos Vida'!N533=0,"",Índice!$G$52*'Datos Vida'!N533)</f>
        <v/>
      </c>
      <c r="O36" s="36" t="str">
        <f>IF('Datos Vida'!O533=0,"",Índice!$G$52*'Datos Vida'!O533)</f>
        <v/>
      </c>
      <c r="P36" s="36">
        <f>IF('Datos Vida'!P533=0,"",Índice!$G$52*'Datos Vida'!P533)</f>
        <v>-45.722419328336301</v>
      </c>
      <c r="Q36" s="36" t="str">
        <f>IF('Datos Vida'!Q533=0,"",Índice!$G$52*'Datos Vida'!Q533)</f>
        <v/>
      </c>
      <c r="R36" s="36">
        <f>IF('Datos Vida'!R533=0,"",Índice!$G$52*'Datos Vida'!R533)</f>
        <v>10544.256682396222</v>
      </c>
      <c r="S36" s="36" t="str">
        <f>IF('Datos Vida'!S533=0,"",Índice!$G$52*'Datos Vida'!S533)</f>
        <v/>
      </c>
      <c r="T36" s="36" t="str">
        <f>IF('Datos Vida'!T533=0,"",Índice!$G$52*'Datos Vida'!T533)</f>
        <v/>
      </c>
      <c r="U36" s="36">
        <f>IF('Datos Vida'!U533=0,"",Índice!$G$52*'Datos Vida'!U533)</f>
        <v>6326.5676173006295</v>
      </c>
      <c r="V36" s="36" t="str">
        <f>IF('Datos Vida'!V533=0,"",Índice!$G$52*'Datos Vida'!V533)</f>
        <v/>
      </c>
      <c r="W36" s="36" t="str">
        <f>IF('Datos Vida'!W533=0,"",Índice!$G$52*'Datos Vida'!W533)</f>
        <v/>
      </c>
      <c r="X36" s="36" t="str">
        <f>IF('Datos Vida'!X533=0,"",Índice!$G$52*'Datos Vida'!X533)</f>
        <v/>
      </c>
      <c r="Y36" s="36" t="str">
        <f>IF('Datos Vida'!Y533=0,"",Índice!$G$52*'Datos Vida'!Y533)</f>
        <v/>
      </c>
      <c r="Z36" s="36">
        <f>IF('Datos Vida'!Z533=0,"",Índice!$G$52*'Datos Vida'!Z533)</f>
        <v>21181.523107682082</v>
      </c>
      <c r="AA36" s="36" t="str">
        <f>IF('Datos Vida'!AA533=0,"",Índice!$G$52*'Datos Vida'!AA533)</f>
        <v/>
      </c>
      <c r="AB36" s="36" t="str">
        <f>IF('Datos Vida'!AB533=0,"",Índice!$G$52*'Datos Vida'!AB533)</f>
        <v/>
      </c>
      <c r="AC36" s="36" t="str">
        <f>IF('Datos Vida'!AC533=0,"",Índice!$G$52*'Datos Vida'!AC533)</f>
        <v/>
      </c>
      <c r="AD36" s="36" t="str">
        <f>IF('Datos Vida'!AD533=0,"",Índice!$G$52*'Datos Vida'!AD533)</f>
        <v/>
      </c>
      <c r="AE36" s="36" t="str">
        <f>IF('Datos Vida'!AE533=0,"",Índice!$G$52*'Datos Vida'!AE533)</f>
        <v/>
      </c>
      <c r="AF36" s="36" t="str">
        <f>IF('Datos Vida'!AF533=0,"",Índice!$G$52*'Datos Vida'!AF533)</f>
        <v/>
      </c>
      <c r="AG36" s="36">
        <f>IF('Datos Vida'!AG533=0,"",Índice!$G$52*'Datos Vida'!AG533)</f>
        <v>4.320496469269874</v>
      </c>
      <c r="AH36" s="36">
        <f>IF('Datos Vida'!AH533=0,"",Índice!$G$52*'Datos Vida'!AH533)</f>
        <v>2443.5979597731161</v>
      </c>
      <c r="AI36" s="36">
        <f>IF('Datos Vida'!AI533=0,"",Índice!$G$52*'Datos Vida'!AI533)</f>
        <v>466.88577593905313</v>
      </c>
      <c r="AJ36" s="36">
        <f>IF('Datos Vida'!AJ533=0,"",Índice!$G$52*'Datos Vida'!AJ533)</f>
        <v>5940.8867631895064</v>
      </c>
      <c r="AK36" s="36">
        <f>IF('Datos Vida'!AK533=0,"",Índice!$G$52*'Datos Vida'!AK533)</f>
        <v>244.29515862855877</v>
      </c>
      <c r="AL36" s="36" t="str">
        <f>IF('Datos Vida'!AL533=0,"",Índice!$G$52*'Datos Vida'!AL533)</f>
        <v/>
      </c>
      <c r="AM36" s="36" t="str">
        <f>IF('Datos Vida'!AM533=0,"",Índice!$G$52*'Datos Vida'!AM533)</f>
        <v/>
      </c>
      <c r="AN36" s="36" t="str">
        <f>IF('Datos Vida'!AN533=0,"",Índice!$G$52*'Datos Vida'!AN533)</f>
        <v/>
      </c>
      <c r="AO36" s="36" t="str">
        <f>IF('Datos Vida'!AO533=0,"",Índice!$G$52*'Datos Vida'!AO533)</f>
        <v/>
      </c>
      <c r="AP36" s="36" t="str">
        <f>IF('Datos Vida'!AP533=0,"",Índice!$G$52*'Datos Vida'!AP533)</f>
        <v/>
      </c>
      <c r="AQ36" s="36">
        <f>Índice!$G$52*'Datos Vida'!AQ533</f>
        <v>80680.100575714663</v>
      </c>
      <c r="AR36" s="29"/>
      <c r="AS36" s="36">
        <f>IF('Datos Vida'!AS533=0,"",Índice!$F$52*'Datos Vida'!AS533)</f>
        <v>109754.08305492866</v>
      </c>
      <c r="AT36" s="60">
        <f t="shared" si="0"/>
        <v>-0.26490114690916178</v>
      </c>
      <c r="AU36" s="29"/>
      <c r="AV36" s="64">
        <f t="shared" si="3"/>
        <v>2.2928386340569443E-3</v>
      </c>
      <c r="AW36" s="64">
        <f t="shared" si="2"/>
        <v>2.0371881271022568E-3</v>
      </c>
    </row>
    <row r="37" spans="2:49" x14ac:dyDescent="0.2">
      <c r="B37" s="62" t="str">
        <f>'Datos Vida'!B274</f>
        <v>209. Salud</v>
      </c>
      <c r="C37" s="36" t="str">
        <f>IF('Datos Vida'!C534=0,"",Índice!$G$52*'Datos Vida'!C534)</f>
        <v/>
      </c>
      <c r="D37" s="36">
        <f>IF('Datos Vida'!D534=0,"",Índice!$G$52*'Datos Vida'!D534)</f>
        <v>323.05066513532853</v>
      </c>
      <c r="E37" s="36">
        <f>IF('Datos Vida'!E534=0,"",Índice!$G$52*'Datos Vida'!E534)</f>
        <v>215.48050894768016</v>
      </c>
      <c r="F37" s="36">
        <f>IF('Datos Vida'!F534=0,"",Índice!$G$52*'Datos Vida'!F534)</f>
        <v>254807.7430100661</v>
      </c>
      <c r="G37" s="36">
        <f>IF('Datos Vida'!G534=0,"",Índice!$G$52*'Datos Vida'!G534)</f>
        <v>352406.97579875606</v>
      </c>
      <c r="H37" s="36" t="str">
        <f>IF('Datos Vida'!H534=0,"",Índice!$G$52*'Datos Vida'!H534)</f>
        <v/>
      </c>
      <c r="I37" s="36">
        <f>IF('Datos Vida'!I534=0,"",Índice!$G$52*'Datos Vida'!I534)</f>
        <v>71561.845865778174</v>
      </c>
      <c r="J37" s="36">
        <f>IF('Datos Vida'!J534=0,"",Índice!$G$52*'Datos Vida'!J534)</f>
        <v>377628.809478693</v>
      </c>
      <c r="K37" s="36" t="str">
        <f>IF('Datos Vida'!K534=0,"",Índice!$G$52*'Datos Vida'!K534)</f>
        <v/>
      </c>
      <c r="L37" s="36">
        <f>IF('Datos Vida'!L534=0,"",Índice!$G$52*'Datos Vida'!L534)</f>
        <v>269734.37791824876</v>
      </c>
      <c r="M37" s="36" t="str">
        <f>IF('Datos Vida'!M534=0,"",Índice!$G$52*'Datos Vida'!M534)</f>
        <v/>
      </c>
      <c r="N37" s="36">
        <f>IF('Datos Vida'!N534=0,"",Índice!$G$52*'Datos Vida'!N534)</f>
        <v>1392.5266297371948</v>
      </c>
      <c r="O37" s="36" t="str">
        <f>IF('Datos Vida'!O534=0,"",Índice!$G$52*'Datos Vida'!O534)</f>
        <v/>
      </c>
      <c r="P37" s="36">
        <f>IF('Datos Vida'!P534=0,"",Índice!$G$52*'Datos Vida'!P534)</f>
        <v>-1644.748368502288</v>
      </c>
      <c r="Q37" s="36" t="str">
        <f>IF('Datos Vida'!Q534=0,"",Índice!$G$52*'Datos Vida'!Q534)</f>
        <v/>
      </c>
      <c r="R37" s="36">
        <f>IF('Datos Vida'!R534=0,"",Índice!$G$52*'Datos Vida'!R534)</f>
        <v>236776.610260941</v>
      </c>
      <c r="S37" s="36" t="str">
        <f>IF('Datos Vida'!S534=0,"",Índice!$G$52*'Datos Vida'!S534)</f>
        <v/>
      </c>
      <c r="T37" s="36" t="str">
        <f>IF('Datos Vida'!T534=0,"",Índice!$G$52*'Datos Vida'!T534)</f>
        <v/>
      </c>
      <c r="U37" s="36">
        <f>IF('Datos Vida'!U534=0,"",Índice!$G$52*'Datos Vida'!U534)</f>
        <v>6499.9317905872376</v>
      </c>
      <c r="V37" s="36" t="str">
        <f>IF('Datos Vida'!V534=0,"",Índice!$G$52*'Datos Vida'!V534)</f>
        <v/>
      </c>
      <c r="W37" s="36" t="str">
        <f>IF('Datos Vida'!W534=0,"",Índice!$G$52*'Datos Vida'!W534)</f>
        <v/>
      </c>
      <c r="X37" s="36" t="str">
        <f>IF('Datos Vida'!X534=0,"",Índice!$G$52*'Datos Vida'!X534)</f>
        <v/>
      </c>
      <c r="Y37" s="36">
        <f>IF('Datos Vida'!Y534=0,"",Índice!$G$52*'Datos Vida'!Y534)</f>
        <v>-64.263132523234574</v>
      </c>
      <c r="Z37" s="36">
        <f>IF('Datos Vida'!Z534=0,"",Índice!$G$52*'Datos Vida'!Z534)</f>
        <v>354757.08774043823</v>
      </c>
      <c r="AA37" s="36" t="str">
        <f>IF('Datos Vida'!AA534=0,"",Índice!$G$52*'Datos Vida'!AA534)</f>
        <v/>
      </c>
      <c r="AB37" s="36" t="str">
        <f>IF('Datos Vida'!AB534=0,"",Índice!$G$52*'Datos Vida'!AB534)</f>
        <v/>
      </c>
      <c r="AC37" s="36" t="str">
        <f>IF('Datos Vida'!AC534=0,"",Índice!$G$52*'Datos Vida'!AC534)</f>
        <v/>
      </c>
      <c r="AD37" s="36" t="str">
        <f>IF('Datos Vida'!AD534=0,"",Índice!$G$52*'Datos Vida'!AD534)</f>
        <v/>
      </c>
      <c r="AE37" s="36">
        <f>IF('Datos Vida'!AE534=0,"",Índice!$G$52*'Datos Vida'!AE534)</f>
        <v>603.16852283586502</v>
      </c>
      <c r="AF37" s="36" t="str">
        <f>IF('Datos Vida'!AF534=0,"",Índice!$G$52*'Datos Vida'!AF534)</f>
        <v/>
      </c>
      <c r="AG37" s="36" t="str">
        <f>IF('Datos Vida'!AG534=0,"",Índice!$G$52*'Datos Vida'!AG534)</f>
        <v/>
      </c>
      <c r="AH37" s="36">
        <f>IF('Datos Vida'!AH534=0,"",Índice!$G$52*'Datos Vida'!AH534)</f>
        <v>281518.65110698267</v>
      </c>
      <c r="AI37" s="36">
        <f>IF('Datos Vida'!AI534=0,"",Índice!$G$52*'Datos Vida'!AI534)</f>
        <v>697.26689475712863</v>
      </c>
      <c r="AJ37" s="36">
        <f>IF('Datos Vida'!AJ534=0,"",Índice!$G$52*'Datos Vida'!AJ534)</f>
        <v>264244.21759381006</v>
      </c>
      <c r="AK37" s="36">
        <f>IF('Datos Vida'!AK534=0,"",Índice!$G$52*'Datos Vida'!AK534)</f>
        <v>-24.698271155038807</v>
      </c>
      <c r="AL37" s="36" t="str">
        <f>IF('Datos Vida'!AL534=0,"",Índice!$G$52*'Datos Vida'!AL534)</f>
        <v/>
      </c>
      <c r="AM37" s="36" t="str">
        <f>IF('Datos Vida'!AM534=0,"",Índice!$G$52*'Datos Vida'!AM534)</f>
        <v/>
      </c>
      <c r="AN37" s="36" t="str">
        <f>IF('Datos Vida'!AN534=0,"",Índice!$G$52*'Datos Vida'!AN534)</f>
        <v/>
      </c>
      <c r="AO37" s="36" t="str">
        <f>IF('Datos Vida'!AO534=0,"",Índice!$G$52*'Datos Vida'!AO534)</f>
        <v/>
      </c>
      <c r="AP37" s="36" t="str">
        <f>IF('Datos Vida'!AP534=0,"",Índice!$G$52*'Datos Vida'!AP534)</f>
        <v/>
      </c>
      <c r="AQ37" s="36">
        <f>Índice!$G$52*'Datos Vida'!AQ534</f>
        <v>2471434.034013534</v>
      </c>
      <c r="AR37" s="29"/>
      <c r="AS37" s="36">
        <f>IF('Datos Vida'!AS534=0,"",Índice!$F$52*'Datos Vida'!AS534)</f>
        <v>2949348.3687012764</v>
      </c>
      <c r="AT37" s="60">
        <f t="shared" si="0"/>
        <v>-0.16204065269447587</v>
      </c>
      <c r="AU37" s="29"/>
      <c r="AV37" s="64">
        <f t="shared" ref="AV37:AV69" si="4">IFERROR(AQ37/$AQ$70,"")</f>
        <v>7.0235403702696E-2</v>
      </c>
      <c r="AW37" s="64">
        <f t="shared" si="2"/>
        <v>5.4743999605004541E-2</v>
      </c>
    </row>
    <row r="38" spans="2:49" x14ac:dyDescent="0.2">
      <c r="B38" s="62" t="str">
        <f>'Datos Vida'!B275</f>
        <v>210. Accidentes Personales</v>
      </c>
      <c r="C38" s="36" t="str">
        <f>IF('Datos Vida'!C535=0,"",Índice!$G$52*'Datos Vida'!C535)</f>
        <v/>
      </c>
      <c r="D38" s="36" t="str">
        <f>IF('Datos Vida'!D535=0,"",Índice!$G$52*'Datos Vida'!D535)</f>
        <v/>
      </c>
      <c r="E38" s="36">
        <f>IF('Datos Vida'!E535=0,"",Índice!$G$52*'Datos Vida'!E535)</f>
        <v>0.9865700599120184</v>
      </c>
      <c r="F38" s="36">
        <f>IF('Datos Vida'!F535=0,"",Índice!$G$52*'Datos Vida'!F535)</f>
        <v>1037.4294474833448</v>
      </c>
      <c r="G38" s="36">
        <f>IF('Datos Vida'!G535=0,"",Índice!$G$52*'Datos Vida'!G535)</f>
        <v>1742.6229223770081</v>
      </c>
      <c r="H38" s="36" t="str">
        <f>IF('Datos Vida'!H535=0,"",Índice!$G$52*'Datos Vida'!H535)</f>
        <v/>
      </c>
      <c r="I38" s="36">
        <f>IF('Datos Vida'!I535=0,"",Índice!$G$52*'Datos Vida'!I535)</f>
        <v>3.3339264093578556</v>
      </c>
      <c r="J38" s="36">
        <f>IF('Datos Vida'!J535=0,"",Índice!$G$52*'Datos Vida'!J535)</f>
        <v>1665.2282021597721</v>
      </c>
      <c r="K38" s="36" t="str">
        <f>IF('Datos Vida'!K535=0,"",Índice!$G$52*'Datos Vida'!K535)</f>
        <v/>
      </c>
      <c r="L38" s="36">
        <f>IF('Datos Vida'!L535=0,"",Índice!$G$52*'Datos Vida'!L535)</f>
        <v>6149.7674586329476</v>
      </c>
      <c r="M38" s="36" t="str">
        <f>IF('Datos Vida'!M535=0,"",Índice!$G$52*'Datos Vida'!M535)</f>
        <v/>
      </c>
      <c r="N38" s="36">
        <f>IF('Datos Vida'!N535=0,"",Índice!$G$52*'Datos Vida'!N535)</f>
        <v>-440.62260055105043</v>
      </c>
      <c r="O38" s="36" t="str">
        <f>IF('Datos Vida'!O535=0,"",Índice!$G$52*'Datos Vida'!O535)</f>
        <v/>
      </c>
      <c r="P38" s="36">
        <f>IF('Datos Vida'!P535=0,"",Índice!$G$52*'Datos Vida'!P535)</f>
        <v>-403.67725279020726</v>
      </c>
      <c r="Q38" s="36">
        <f>IF('Datos Vida'!Q535=0,"",Índice!$G$52*'Datos Vida'!Q535)</f>
        <v>-10.171877514265294</v>
      </c>
      <c r="R38" s="36">
        <f>IF('Datos Vida'!R535=0,"",Índice!$G$52*'Datos Vida'!R535)</f>
        <v>6729.2923196881629</v>
      </c>
      <c r="S38" s="36" t="str">
        <f>IF('Datos Vida'!S535=0,"",Índice!$G$52*'Datos Vida'!S535)</f>
        <v/>
      </c>
      <c r="T38" s="36" t="str">
        <f>IF('Datos Vida'!T535=0,"",Índice!$G$52*'Datos Vida'!T535)</f>
        <v/>
      </c>
      <c r="U38" s="36">
        <f>IF('Datos Vida'!U535=0,"",Índice!$G$52*'Datos Vida'!U535)</f>
        <v>99.507497422160483</v>
      </c>
      <c r="V38" s="36">
        <f>IF('Datos Vida'!V535=0,"",Índice!$G$52*'Datos Vida'!V535)</f>
        <v>12.519233863711131</v>
      </c>
      <c r="W38" s="36" t="str">
        <f>IF('Datos Vida'!W535=0,"",Índice!$G$52*'Datos Vida'!W535)</f>
        <v/>
      </c>
      <c r="X38" s="36">
        <f>IF('Datos Vida'!X535=0,"",Índice!$G$52*'Datos Vida'!X535)</f>
        <v>-92.431408716584627</v>
      </c>
      <c r="Y38" s="36">
        <f>IF('Datos Vida'!Y535=0,"",Índice!$G$52*'Datos Vida'!Y535)</f>
        <v>7502.8653056309004</v>
      </c>
      <c r="Z38" s="36">
        <f>IF('Datos Vida'!Z535=0,"",Índice!$G$52*'Datos Vida'!Z535)</f>
        <v>3820.8497634102941</v>
      </c>
      <c r="AA38" s="36">
        <f>IF('Datos Vida'!AA535=0,"",Índice!$G$52*'Datos Vida'!AA535)</f>
        <v>1.4968649184872005</v>
      </c>
      <c r="AB38" s="36" t="str">
        <f>IF('Datos Vida'!AB535=0,"",Índice!$G$52*'Datos Vida'!AB535)</f>
        <v/>
      </c>
      <c r="AC38" s="36" t="str">
        <f>IF('Datos Vida'!AC535=0,"",Índice!$G$52*'Datos Vida'!AC535)</f>
        <v/>
      </c>
      <c r="AD38" s="36" t="str">
        <f>IF('Datos Vida'!AD535=0,"",Índice!$G$52*'Datos Vida'!AD535)</f>
        <v/>
      </c>
      <c r="AE38" s="36" t="str">
        <f>IF('Datos Vida'!AE535=0,"",Índice!$G$52*'Datos Vida'!AE535)</f>
        <v/>
      </c>
      <c r="AF38" s="36" t="str">
        <f>IF('Datos Vida'!AF535=0,"",Índice!$G$52*'Datos Vida'!AF535)</f>
        <v/>
      </c>
      <c r="AG38" s="36">
        <f>IF('Datos Vida'!AG535=0,"",Índice!$G$52*'Datos Vida'!AG535)</f>
        <v>8004.4171122958278</v>
      </c>
      <c r="AH38" s="36">
        <f>IF('Datos Vida'!AH535=0,"",Índice!$G$52*'Datos Vida'!AH535)</f>
        <v>10692.99062384227</v>
      </c>
      <c r="AI38" s="36" t="str">
        <f>IF('Datos Vida'!AI535=0,"",Índice!$G$52*'Datos Vida'!AI535)</f>
        <v/>
      </c>
      <c r="AJ38" s="36">
        <f>IF('Datos Vida'!AJ535=0,"",Índice!$G$52*'Datos Vida'!AJ535)</f>
        <v>1294.6520758624749</v>
      </c>
      <c r="AK38" s="36">
        <f>IF('Datos Vida'!AK535=0,"",Índice!$G$52*'Datos Vida'!AK535)</f>
        <v>555.03070784360625</v>
      </c>
      <c r="AL38" s="36" t="str">
        <f>IF('Datos Vida'!AL535=0,"",Índice!$G$52*'Datos Vida'!AL535)</f>
        <v/>
      </c>
      <c r="AM38" s="36" t="str">
        <f>IF('Datos Vida'!AM535=0,"",Índice!$G$52*'Datos Vida'!AM535)</f>
        <v/>
      </c>
      <c r="AN38" s="36" t="str">
        <f>IF('Datos Vida'!AN535=0,"",Índice!$G$52*'Datos Vida'!AN535)</f>
        <v/>
      </c>
      <c r="AO38" s="36" t="str">
        <f>IF('Datos Vida'!AO535=0,"",Índice!$G$52*'Datos Vida'!AO535)</f>
        <v/>
      </c>
      <c r="AP38" s="36" t="str">
        <f>IF('Datos Vida'!AP535=0,"",Índice!$G$52*'Datos Vida'!AP535)</f>
        <v/>
      </c>
      <c r="AQ38" s="36">
        <f>Índice!$G$52*'Datos Vida'!AQ535</f>
        <v>48366.08689232813</v>
      </c>
      <c r="AR38" s="29"/>
      <c r="AS38" s="36">
        <f>IF('Datos Vida'!AS535=0,"",Índice!$F$52*'Datos Vida'!AS535)</f>
        <v>46878.813712826246</v>
      </c>
      <c r="AT38" s="60">
        <f t="shared" si="0"/>
        <v>3.1725913300894026E-2</v>
      </c>
      <c r="AU38" s="29"/>
      <c r="AV38" s="64">
        <f t="shared" si="4"/>
        <v>1.3745103416277292E-3</v>
      </c>
      <c r="AW38" s="64">
        <f t="shared" si="2"/>
        <v>8.701358532658207E-4</v>
      </c>
    </row>
    <row r="39" spans="2:49" x14ac:dyDescent="0.2">
      <c r="B39" s="62" t="str">
        <f>'Datos Vida'!B276</f>
        <v>211. Asistencia</v>
      </c>
      <c r="C39" s="36" t="str">
        <f>IF('Datos Vida'!C536=0,"",Índice!$G$52*'Datos Vida'!C536)</f>
        <v/>
      </c>
      <c r="D39" s="36" t="str">
        <f>IF('Datos Vida'!D536=0,"",Índice!$G$52*'Datos Vida'!D536)</f>
        <v/>
      </c>
      <c r="E39" s="36" t="str">
        <f>IF('Datos Vida'!E536=0,"",Índice!$G$52*'Datos Vida'!E536)</f>
        <v/>
      </c>
      <c r="F39" s="36" t="str">
        <f>IF('Datos Vida'!F536=0,"",Índice!$G$52*'Datos Vida'!F536)</f>
        <v/>
      </c>
      <c r="G39" s="36">
        <f>IF('Datos Vida'!G536=0,"",Índice!$G$52*'Datos Vida'!G536)</f>
        <v>-197.38205129688038</v>
      </c>
      <c r="H39" s="36" t="str">
        <f>IF('Datos Vida'!H536=0,"",Índice!$G$52*'Datos Vida'!H536)</f>
        <v/>
      </c>
      <c r="I39" s="36" t="str">
        <f>IF('Datos Vida'!I536=0,"",Índice!$G$52*'Datos Vida'!I536)</f>
        <v/>
      </c>
      <c r="J39" s="36" t="str">
        <f>IF('Datos Vida'!J536=0,"",Índice!$G$52*'Datos Vida'!J536)</f>
        <v/>
      </c>
      <c r="K39" s="36" t="str">
        <f>IF('Datos Vida'!K536=0,"",Índice!$G$52*'Datos Vida'!K536)</f>
        <v/>
      </c>
      <c r="L39" s="36">
        <f>IF('Datos Vida'!L536=0,"",Índice!$G$52*'Datos Vida'!L536)</f>
        <v>2022.8428390492595</v>
      </c>
      <c r="M39" s="36" t="str">
        <f>IF('Datos Vida'!M536=0,"",Índice!$G$52*'Datos Vida'!M536)</f>
        <v/>
      </c>
      <c r="N39" s="36" t="str">
        <f>IF('Datos Vida'!N536=0,"",Índice!$G$52*'Datos Vida'!N536)</f>
        <v/>
      </c>
      <c r="O39" s="36" t="str">
        <f>IF('Datos Vida'!O536=0,"",Índice!$G$52*'Datos Vida'!O536)</f>
        <v/>
      </c>
      <c r="P39" s="36">
        <f>IF('Datos Vida'!P536=0,"",Índice!$G$52*'Datos Vida'!P536)</f>
        <v>-6.871970762145784</v>
      </c>
      <c r="Q39" s="36" t="str">
        <f>IF('Datos Vida'!Q536=0,"",Índice!$G$52*'Datos Vida'!Q536)</f>
        <v/>
      </c>
      <c r="R39" s="36" t="str">
        <f>IF('Datos Vida'!R536=0,"",Índice!$G$52*'Datos Vida'!R536)</f>
        <v/>
      </c>
      <c r="S39" s="36" t="str">
        <f>IF('Datos Vida'!S536=0,"",Índice!$G$52*'Datos Vida'!S536)</f>
        <v/>
      </c>
      <c r="T39" s="36" t="str">
        <f>IF('Datos Vida'!T536=0,"",Índice!$G$52*'Datos Vida'!T536)</f>
        <v/>
      </c>
      <c r="U39" s="36" t="str">
        <f>IF('Datos Vida'!U536=0,"",Índice!$G$52*'Datos Vida'!U536)</f>
        <v/>
      </c>
      <c r="V39" s="36" t="str">
        <f>IF('Datos Vida'!V536=0,"",Índice!$G$52*'Datos Vida'!V536)</f>
        <v/>
      </c>
      <c r="W39" s="36" t="str">
        <f>IF('Datos Vida'!W536=0,"",Índice!$G$52*'Datos Vida'!W536)</f>
        <v/>
      </c>
      <c r="X39" s="36" t="str">
        <f>IF('Datos Vida'!X536=0,"",Índice!$G$52*'Datos Vida'!X536)</f>
        <v/>
      </c>
      <c r="Y39" s="36" t="str">
        <f>IF('Datos Vida'!Y536=0,"",Índice!$G$52*'Datos Vida'!Y536)</f>
        <v/>
      </c>
      <c r="Z39" s="36">
        <f>IF('Datos Vida'!Z536=0,"",Índice!$G$52*'Datos Vida'!Z536)</f>
        <v>0.13607862895338185</v>
      </c>
      <c r="AA39" s="36" t="str">
        <f>IF('Datos Vida'!AA536=0,"",Índice!$G$52*'Datos Vida'!AA536)</f>
        <v/>
      </c>
      <c r="AB39" s="36" t="str">
        <f>IF('Datos Vida'!AB536=0,"",Índice!$G$52*'Datos Vida'!AB536)</f>
        <v/>
      </c>
      <c r="AC39" s="36" t="str">
        <f>IF('Datos Vida'!AC536=0,"",Índice!$G$52*'Datos Vida'!AC536)</f>
        <v/>
      </c>
      <c r="AD39" s="36" t="str">
        <f>IF('Datos Vida'!AD536=0,"",Índice!$G$52*'Datos Vida'!AD536)</f>
        <v/>
      </c>
      <c r="AE39" s="36" t="str">
        <f>IF('Datos Vida'!AE536=0,"",Índice!$G$52*'Datos Vida'!AE536)</f>
        <v/>
      </c>
      <c r="AF39" s="36" t="str">
        <f>IF('Datos Vida'!AF536=0,"",Índice!$G$52*'Datos Vida'!AF536)</f>
        <v/>
      </c>
      <c r="AG39" s="36" t="str">
        <f>IF('Datos Vida'!AG536=0,"",Índice!$G$52*'Datos Vida'!AG536)</f>
        <v/>
      </c>
      <c r="AH39" s="36" t="str">
        <f>IF('Datos Vida'!AH536=0,"",Índice!$G$52*'Datos Vida'!AH536)</f>
        <v/>
      </c>
      <c r="AI39" s="36" t="str">
        <f>IF('Datos Vida'!AI536=0,"",Índice!$G$52*'Datos Vida'!AI536)</f>
        <v/>
      </c>
      <c r="AJ39" s="36" t="str">
        <f>IF('Datos Vida'!AJ536=0,"",Índice!$G$52*'Datos Vida'!AJ536)</f>
        <v/>
      </c>
      <c r="AK39" s="36" t="str">
        <f>IF('Datos Vida'!AK536=0,"",Índice!$G$52*'Datos Vida'!AK536)</f>
        <v/>
      </c>
      <c r="AL39" s="36" t="str">
        <f>IF('Datos Vida'!AL536=0,"",Índice!$G$52*'Datos Vida'!AL536)</f>
        <v/>
      </c>
      <c r="AM39" s="36" t="str">
        <f>IF('Datos Vida'!AM536=0,"",Índice!$G$52*'Datos Vida'!AM536)</f>
        <v/>
      </c>
      <c r="AN39" s="36" t="str">
        <f>IF('Datos Vida'!AN536=0,"",Índice!$G$52*'Datos Vida'!AN536)</f>
        <v/>
      </c>
      <c r="AO39" s="36" t="str">
        <f>IF('Datos Vida'!AO536=0,"",Índice!$G$52*'Datos Vida'!AO536)</f>
        <v/>
      </c>
      <c r="AP39" s="36" t="str">
        <f>IF('Datos Vida'!AP536=0,"",Índice!$G$52*'Datos Vida'!AP536)</f>
        <v/>
      </c>
      <c r="AQ39" s="36">
        <f>Índice!$G$52*'Datos Vida'!AQ536</f>
        <v>1818.7248956191868</v>
      </c>
      <c r="AR39" s="29"/>
      <c r="AS39" s="36">
        <f>IF('Datos Vida'!AS536=0,"",Índice!$F$52*'Datos Vida'!AS536)</f>
        <v>3530.4534039037035</v>
      </c>
      <c r="AT39" s="60">
        <f t="shared" si="0"/>
        <v>-0.48484665068566524</v>
      </c>
      <c r="AU39" s="29"/>
      <c r="AV39" s="64">
        <f t="shared" si="4"/>
        <v>5.1686136676087263E-5</v>
      </c>
      <c r="AW39" s="64">
        <f t="shared" si="2"/>
        <v>6.5530115668871214E-5</v>
      </c>
    </row>
    <row r="40" spans="2:49" x14ac:dyDescent="0.2">
      <c r="B40" s="62" t="str">
        <f>'Datos Vida'!B277</f>
        <v>212. Desgravamen Hipotecario</v>
      </c>
      <c r="C40" s="36" t="str">
        <f>IF('Datos Vida'!C537=0,"",Índice!$G$52*'Datos Vida'!C537)</f>
        <v/>
      </c>
      <c r="D40" s="36" t="str">
        <f>IF('Datos Vida'!D537=0,"",Índice!$G$52*'Datos Vida'!D537)</f>
        <v/>
      </c>
      <c r="E40" s="36" t="str">
        <f>IF('Datos Vida'!E537=0,"",Índice!$G$52*'Datos Vida'!E537)</f>
        <v/>
      </c>
      <c r="F40" s="36" t="str">
        <f>IF('Datos Vida'!F537=0,"",Índice!$G$52*'Datos Vida'!F537)</f>
        <v/>
      </c>
      <c r="G40" s="36" t="str">
        <f>IF('Datos Vida'!G537=0,"",Índice!$G$52*'Datos Vida'!G537)</f>
        <v/>
      </c>
      <c r="H40" s="36" t="str">
        <f>IF('Datos Vida'!H537=0,"",Índice!$G$52*'Datos Vida'!H537)</f>
        <v/>
      </c>
      <c r="I40" s="36" t="str">
        <f>IF('Datos Vida'!I537=0,"",Índice!$G$52*'Datos Vida'!I537)</f>
        <v/>
      </c>
      <c r="J40" s="36" t="str">
        <f>IF('Datos Vida'!J537=0,"",Índice!$G$52*'Datos Vida'!J537)</f>
        <v/>
      </c>
      <c r="K40" s="36" t="str">
        <f>IF('Datos Vida'!K537=0,"",Índice!$G$52*'Datos Vida'!K537)</f>
        <v/>
      </c>
      <c r="L40" s="36" t="str">
        <f>IF('Datos Vida'!L537=0,"",Índice!$G$52*'Datos Vida'!L537)</f>
        <v/>
      </c>
      <c r="M40" s="36" t="str">
        <f>IF('Datos Vida'!M537=0,"",Índice!$G$52*'Datos Vida'!M537)</f>
        <v/>
      </c>
      <c r="N40" s="36" t="str">
        <f>IF('Datos Vida'!N537=0,"",Índice!$G$52*'Datos Vida'!N537)</f>
        <v/>
      </c>
      <c r="O40" s="36" t="str">
        <f>IF('Datos Vida'!O537=0,"",Índice!$G$52*'Datos Vida'!O537)</f>
        <v/>
      </c>
      <c r="P40" s="36" t="str">
        <f>IF('Datos Vida'!P537=0,"",Índice!$G$52*'Datos Vida'!P537)</f>
        <v/>
      </c>
      <c r="Q40" s="36" t="str">
        <f>IF('Datos Vida'!Q537=0,"",Índice!$G$52*'Datos Vida'!Q537)</f>
        <v/>
      </c>
      <c r="R40" s="36">
        <f>IF('Datos Vida'!R537=0,"",Índice!$G$52*'Datos Vida'!R537)</f>
        <v>-6.2936365890939108</v>
      </c>
      <c r="S40" s="36" t="str">
        <f>IF('Datos Vida'!S537=0,"",Índice!$G$52*'Datos Vida'!S537)</f>
        <v/>
      </c>
      <c r="T40" s="36" t="str">
        <f>IF('Datos Vida'!T537=0,"",Índice!$G$52*'Datos Vida'!T537)</f>
        <v/>
      </c>
      <c r="U40" s="36">
        <f>IF('Datos Vida'!U537=0,"",Índice!$G$52*'Datos Vida'!U537)</f>
        <v>5032.3577969822527</v>
      </c>
      <c r="V40" s="36" t="str">
        <f>IF('Datos Vida'!V537=0,"",Índice!$G$52*'Datos Vida'!V537)</f>
        <v/>
      </c>
      <c r="W40" s="36" t="str">
        <f>IF('Datos Vida'!W537=0,"",Índice!$G$52*'Datos Vida'!W537)</f>
        <v/>
      </c>
      <c r="X40" s="36" t="str">
        <f>IF('Datos Vida'!X537=0,"",Índice!$G$52*'Datos Vida'!X537)</f>
        <v/>
      </c>
      <c r="Y40" s="36">
        <f>IF('Datos Vida'!Y537=0,"",Índice!$G$52*'Datos Vida'!Y537)</f>
        <v>2533.7160317974935</v>
      </c>
      <c r="Z40" s="36" t="str">
        <f>IF('Datos Vida'!Z537=0,"",Índice!$G$52*'Datos Vida'!Z537)</f>
        <v/>
      </c>
      <c r="AA40" s="36" t="str">
        <f>IF('Datos Vida'!AA537=0,"",Índice!$G$52*'Datos Vida'!AA537)</f>
        <v/>
      </c>
      <c r="AB40" s="36" t="str">
        <f>IF('Datos Vida'!AB537=0,"",Índice!$G$52*'Datos Vida'!AB537)</f>
        <v/>
      </c>
      <c r="AC40" s="36">
        <f>IF('Datos Vida'!AC537=0,"",Índice!$G$52*'Datos Vida'!AC537)</f>
        <v>-20.786010572629078</v>
      </c>
      <c r="AD40" s="36" t="str">
        <f>IF('Datos Vida'!AD537=0,"",Índice!$G$52*'Datos Vida'!AD537)</f>
        <v/>
      </c>
      <c r="AE40" s="36" t="str">
        <f>IF('Datos Vida'!AE537=0,"",Índice!$G$52*'Datos Vida'!AE537)</f>
        <v/>
      </c>
      <c r="AF40" s="36" t="str">
        <f>IF('Datos Vida'!AF537=0,"",Índice!$G$52*'Datos Vida'!AF537)</f>
        <v/>
      </c>
      <c r="AG40" s="36" t="str">
        <f>IF('Datos Vida'!AG537=0,"",Índice!$G$52*'Datos Vida'!AG537)</f>
        <v/>
      </c>
      <c r="AH40" s="36">
        <f>IF('Datos Vida'!AH537=0,"",Índice!$G$52*'Datos Vida'!AH537)</f>
        <v>3475.5162227838491</v>
      </c>
      <c r="AI40" s="36" t="str">
        <f>IF('Datos Vida'!AI537=0,"",Índice!$G$52*'Datos Vida'!AI537)</f>
        <v/>
      </c>
      <c r="AJ40" s="36" t="str">
        <f>IF('Datos Vida'!AJ537=0,"",Índice!$G$52*'Datos Vida'!AJ537)</f>
        <v/>
      </c>
      <c r="AK40" s="36" t="str">
        <f>IF('Datos Vida'!AK537=0,"",Índice!$G$52*'Datos Vida'!AK537)</f>
        <v/>
      </c>
      <c r="AL40" s="36" t="str">
        <f>IF('Datos Vida'!AL537=0,"",Índice!$G$52*'Datos Vida'!AL537)</f>
        <v/>
      </c>
      <c r="AM40" s="36" t="str">
        <f>IF('Datos Vida'!AM537=0,"",Índice!$G$52*'Datos Vida'!AM537)</f>
        <v/>
      </c>
      <c r="AN40" s="36" t="str">
        <f>IF('Datos Vida'!AN537=0,"",Índice!$G$52*'Datos Vida'!AN537)</f>
        <v/>
      </c>
      <c r="AO40" s="36" t="str">
        <f>IF('Datos Vida'!AO537=0,"",Índice!$G$52*'Datos Vida'!AO537)</f>
        <v/>
      </c>
      <c r="AP40" s="36" t="str">
        <f>IF('Datos Vida'!AP537=0,"",Índice!$G$52*'Datos Vida'!AP537)</f>
        <v/>
      </c>
      <c r="AQ40" s="36">
        <f>Índice!$G$52*'Datos Vida'!AQ537</f>
        <v>11014.510404401872</v>
      </c>
      <c r="AR40" s="29"/>
      <c r="AS40" s="36">
        <f>IF('Datos Vida'!AS537=0,"",Índice!$F$52*'Datos Vida'!AS537)</f>
        <v>23427.465236423097</v>
      </c>
      <c r="AT40" s="60">
        <f t="shared" si="0"/>
        <v>-0.52984625979606981</v>
      </c>
      <c r="AU40" s="29"/>
      <c r="AV40" s="64">
        <f t="shared" si="4"/>
        <v>3.1302012280877829E-4</v>
      </c>
      <c r="AW40" s="64">
        <f t="shared" si="2"/>
        <v>4.3484627359017229E-4</v>
      </c>
    </row>
    <row r="41" spans="2:49" x14ac:dyDescent="0.2">
      <c r="B41" s="62" t="str">
        <f>'Datos Vida'!B278</f>
        <v>213. Desgravamen Consumos y Otros</v>
      </c>
      <c r="C41" s="36" t="str">
        <f>IF('Datos Vida'!C538=0,"",Índice!$G$52*'Datos Vida'!C538)</f>
        <v/>
      </c>
      <c r="D41" s="36" t="str">
        <f>IF('Datos Vida'!D538=0,"",Índice!$G$52*'Datos Vida'!D538)</f>
        <v/>
      </c>
      <c r="E41" s="36" t="str">
        <f>IF('Datos Vida'!E538=0,"",Índice!$G$52*'Datos Vida'!E538)</f>
        <v/>
      </c>
      <c r="F41" s="36" t="str">
        <f>IF('Datos Vida'!F538=0,"",Índice!$G$52*'Datos Vida'!F538)</f>
        <v/>
      </c>
      <c r="G41" s="36" t="str">
        <f>IF('Datos Vida'!G538=0,"",Índice!$G$52*'Datos Vida'!G538)</f>
        <v/>
      </c>
      <c r="H41" s="36" t="str">
        <f>IF('Datos Vida'!H538=0,"",Índice!$G$52*'Datos Vida'!H538)</f>
        <v/>
      </c>
      <c r="I41" s="36" t="str">
        <f>IF('Datos Vida'!I538=0,"",Índice!$G$52*'Datos Vida'!I538)</f>
        <v/>
      </c>
      <c r="J41" s="36" t="str">
        <f>IF('Datos Vida'!J538=0,"",Índice!$G$52*'Datos Vida'!J538)</f>
        <v/>
      </c>
      <c r="K41" s="36" t="str">
        <f>IF('Datos Vida'!K538=0,"",Índice!$G$52*'Datos Vida'!K538)</f>
        <v/>
      </c>
      <c r="L41" s="36">
        <f>IF('Datos Vida'!L538=0,"",Índice!$G$52*'Datos Vida'!L538)</f>
        <v>18.336595251468204</v>
      </c>
      <c r="M41" s="36" t="str">
        <f>IF('Datos Vida'!M538=0,"",Índice!$G$52*'Datos Vida'!M538)</f>
        <v/>
      </c>
      <c r="N41" s="36" t="str">
        <f>IF('Datos Vida'!N538=0,"",Índice!$G$52*'Datos Vida'!N538)</f>
        <v/>
      </c>
      <c r="O41" s="36" t="str">
        <f>IF('Datos Vida'!O538=0,"",Índice!$G$52*'Datos Vida'!O538)</f>
        <v/>
      </c>
      <c r="P41" s="36">
        <f>IF('Datos Vida'!P538=0,"",Índice!$G$52*'Datos Vida'!P538)</f>
        <v>14506.151944716697</v>
      </c>
      <c r="Q41" s="36">
        <f>IF('Datos Vida'!Q538=0,"",Índice!$G$52*'Datos Vida'!Q538)</f>
        <v>7825.4737152221305</v>
      </c>
      <c r="R41" s="36" t="str">
        <f>IF('Datos Vida'!R538=0,"",Índice!$G$52*'Datos Vida'!R538)</f>
        <v/>
      </c>
      <c r="S41" s="36" t="str">
        <f>IF('Datos Vida'!S538=0,"",Índice!$G$52*'Datos Vida'!S538)</f>
        <v/>
      </c>
      <c r="T41" s="36" t="str">
        <f>IF('Datos Vida'!T538=0,"",Índice!$G$52*'Datos Vida'!T538)</f>
        <v/>
      </c>
      <c r="U41" s="36">
        <f>IF('Datos Vida'!U538=0,"",Índice!$G$52*'Datos Vida'!U538)</f>
        <v>14260.972274999942</v>
      </c>
      <c r="V41" s="36">
        <f>IF('Datos Vida'!V538=0,"",Índice!$G$52*'Datos Vida'!V538)</f>
        <v>-9.2193271115916211</v>
      </c>
      <c r="W41" s="36" t="str">
        <f>IF('Datos Vida'!W538=0,"",Índice!$G$52*'Datos Vida'!W538)</f>
        <v/>
      </c>
      <c r="X41" s="36">
        <f>IF('Datos Vida'!X538=0,"",Índice!$G$52*'Datos Vida'!X538)</f>
        <v>997.69448782895745</v>
      </c>
      <c r="Y41" s="36">
        <f>IF('Datos Vida'!Y538=0,"",Índice!$G$52*'Datos Vida'!Y538)</f>
        <v>721.3187924246389</v>
      </c>
      <c r="Z41" s="36" t="str">
        <f>IF('Datos Vida'!Z538=0,"",Índice!$G$52*'Datos Vida'!Z538)</f>
        <v/>
      </c>
      <c r="AA41" s="36">
        <f>IF('Datos Vida'!AA538=0,"",Índice!$G$52*'Datos Vida'!AA538)</f>
        <v>0.20411794343007278</v>
      </c>
      <c r="AB41" s="36" t="str">
        <f>IF('Datos Vida'!AB538=0,"",Índice!$G$52*'Datos Vida'!AB538)</f>
        <v/>
      </c>
      <c r="AC41" s="36">
        <f>IF('Datos Vida'!AC538=0,"",Índice!$G$52*'Datos Vida'!AC538)</f>
        <v>3078.2686852116894</v>
      </c>
      <c r="AD41" s="36" t="str">
        <f>IF('Datos Vida'!AD538=0,"",Índice!$G$52*'Datos Vida'!AD538)</f>
        <v/>
      </c>
      <c r="AE41" s="36" t="str">
        <f>IF('Datos Vida'!AE538=0,"",Índice!$G$52*'Datos Vida'!AE538)</f>
        <v/>
      </c>
      <c r="AF41" s="36" t="str">
        <f>IF('Datos Vida'!AF538=0,"",Índice!$G$52*'Datos Vida'!AF538)</f>
        <v/>
      </c>
      <c r="AG41" s="36">
        <f>IF('Datos Vida'!AG538=0,"",Índice!$G$52*'Datos Vida'!AG538)</f>
        <v>2574.4035418545545</v>
      </c>
      <c r="AH41" s="36">
        <f>IF('Datos Vida'!AH538=0,"",Índice!$G$52*'Datos Vida'!AH538)</f>
        <v>-79.163742393629889</v>
      </c>
      <c r="AI41" s="36">
        <f>IF('Datos Vida'!AI538=0,"",Índice!$G$52*'Datos Vida'!AI538)</f>
        <v>3750.0888763545354</v>
      </c>
      <c r="AJ41" s="36">
        <f>IF('Datos Vida'!AJ538=0,"",Índice!$G$52*'Datos Vida'!AJ538)</f>
        <v>65.589899155530048</v>
      </c>
      <c r="AK41" s="36" t="str">
        <f>IF('Datos Vida'!AK538=0,"",Índice!$G$52*'Datos Vida'!AK538)</f>
        <v/>
      </c>
      <c r="AL41" s="36" t="str">
        <f>IF('Datos Vida'!AL538=0,"",Índice!$G$52*'Datos Vida'!AL538)</f>
        <v/>
      </c>
      <c r="AM41" s="36" t="str">
        <f>IF('Datos Vida'!AM538=0,"",Índice!$G$52*'Datos Vida'!AM538)</f>
        <v/>
      </c>
      <c r="AN41" s="36" t="str">
        <f>IF('Datos Vida'!AN538=0,"",Índice!$G$52*'Datos Vida'!AN538)</f>
        <v/>
      </c>
      <c r="AO41" s="36" t="str">
        <f>IF('Datos Vida'!AO538=0,"",Índice!$G$52*'Datos Vida'!AO538)</f>
        <v/>
      </c>
      <c r="AP41" s="36" t="str">
        <f>IF('Datos Vida'!AP538=0,"",Índice!$G$52*'Datos Vida'!AP538)</f>
        <v/>
      </c>
      <c r="AQ41" s="36">
        <f>Índice!$G$52*'Datos Vida'!AQ538</f>
        <v>47710.119861458348</v>
      </c>
      <c r="AR41" s="29"/>
      <c r="AS41" s="36">
        <f>IF('Datos Vida'!AS538=0,"",Índice!$F$52*'Datos Vida'!AS538)</f>
        <v>15547.464704907359</v>
      </c>
      <c r="AT41" s="60">
        <f t="shared" si="0"/>
        <v>2.0686752320717123</v>
      </c>
      <c r="AU41" s="29"/>
      <c r="AV41" s="64">
        <f t="shared" si="4"/>
        <v>1.3558684889241075E-3</v>
      </c>
      <c r="AW41" s="64">
        <f t="shared" si="2"/>
        <v>2.8858252578655515E-4</v>
      </c>
    </row>
    <row r="42" spans="2:49" x14ac:dyDescent="0.2">
      <c r="B42" s="62" t="str">
        <f>'Datos Vida'!B279</f>
        <v>214. SOAP</v>
      </c>
      <c r="C42" s="36" t="str">
        <f>IF('Datos Vida'!C539=0,"",Índice!$G$52*'Datos Vida'!C539)</f>
        <v/>
      </c>
      <c r="D42" s="36" t="str">
        <f>IF('Datos Vida'!D539=0,"",Índice!$G$52*'Datos Vida'!D539)</f>
        <v/>
      </c>
      <c r="E42" s="36" t="str">
        <f>IF('Datos Vida'!E539=0,"",Índice!$G$52*'Datos Vida'!E539)</f>
        <v/>
      </c>
      <c r="F42" s="36" t="str">
        <f>IF('Datos Vida'!F539=0,"",Índice!$G$52*'Datos Vida'!F539)</f>
        <v/>
      </c>
      <c r="G42" s="36" t="str">
        <f>IF('Datos Vida'!G539=0,"",Índice!$G$52*'Datos Vida'!G539)</f>
        <v/>
      </c>
      <c r="H42" s="36" t="str">
        <f>IF('Datos Vida'!H539=0,"",Índice!$G$52*'Datos Vida'!H539)</f>
        <v/>
      </c>
      <c r="I42" s="36" t="str">
        <f>IF('Datos Vida'!I539=0,"",Índice!$G$52*'Datos Vida'!I539)</f>
        <v/>
      </c>
      <c r="J42" s="36" t="str">
        <f>IF('Datos Vida'!J539=0,"",Índice!$G$52*'Datos Vida'!J539)</f>
        <v/>
      </c>
      <c r="K42" s="36" t="str">
        <f>IF('Datos Vida'!K539=0,"",Índice!$G$52*'Datos Vida'!K539)</f>
        <v/>
      </c>
      <c r="L42" s="36" t="str">
        <f>IF('Datos Vida'!L539=0,"",Índice!$G$52*'Datos Vida'!L539)</f>
        <v/>
      </c>
      <c r="M42" s="36" t="str">
        <f>IF('Datos Vida'!M539=0,"",Índice!$G$52*'Datos Vida'!M539)</f>
        <v/>
      </c>
      <c r="N42" s="36" t="str">
        <f>IF('Datos Vida'!N539=0,"",Índice!$G$52*'Datos Vida'!N539)</f>
        <v/>
      </c>
      <c r="O42" s="36" t="str">
        <f>IF('Datos Vida'!O539=0,"",Índice!$G$52*'Datos Vida'!O539)</f>
        <v/>
      </c>
      <c r="P42" s="36" t="str">
        <f>IF('Datos Vida'!P539=0,"",Índice!$G$52*'Datos Vida'!P539)</f>
        <v/>
      </c>
      <c r="Q42" s="36" t="str">
        <f>IF('Datos Vida'!Q539=0,"",Índice!$G$52*'Datos Vida'!Q539)</f>
        <v/>
      </c>
      <c r="R42" s="36" t="str">
        <f>IF('Datos Vida'!R539=0,"",Índice!$G$52*'Datos Vida'!R539)</f>
        <v/>
      </c>
      <c r="S42" s="36" t="str">
        <f>IF('Datos Vida'!S539=0,"",Índice!$G$52*'Datos Vida'!S539)</f>
        <v/>
      </c>
      <c r="T42" s="36" t="str">
        <f>IF('Datos Vida'!T539=0,"",Índice!$G$52*'Datos Vida'!T539)</f>
        <v/>
      </c>
      <c r="U42" s="36" t="str">
        <f>IF('Datos Vida'!U539=0,"",Índice!$G$52*'Datos Vida'!U539)</f>
        <v/>
      </c>
      <c r="V42" s="36" t="str">
        <f>IF('Datos Vida'!V539=0,"",Índice!$G$52*'Datos Vida'!V539)</f>
        <v/>
      </c>
      <c r="W42" s="36" t="str">
        <f>IF('Datos Vida'!W539=0,"",Índice!$G$52*'Datos Vida'!W539)</f>
        <v/>
      </c>
      <c r="X42" s="36" t="str">
        <f>IF('Datos Vida'!X539=0,"",Índice!$G$52*'Datos Vida'!X539)</f>
        <v/>
      </c>
      <c r="Y42" s="36" t="str">
        <f>IF('Datos Vida'!Y539=0,"",Índice!$G$52*'Datos Vida'!Y539)</f>
        <v/>
      </c>
      <c r="Z42" s="36" t="str">
        <f>IF('Datos Vida'!Z539=0,"",Índice!$G$52*'Datos Vida'!Z539)</f>
        <v/>
      </c>
      <c r="AA42" s="36" t="str">
        <f>IF('Datos Vida'!AA539=0,"",Índice!$G$52*'Datos Vida'!AA539)</f>
        <v/>
      </c>
      <c r="AB42" s="36" t="str">
        <f>IF('Datos Vida'!AB539=0,"",Índice!$G$52*'Datos Vida'!AB539)</f>
        <v/>
      </c>
      <c r="AC42" s="36" t="str">
        <f>IF('Datos Vida'!AC539=0,"",Índice!$G$52*'Datos Vida'!AC539)</f>
        <v/>
      </c>
      <c r="AD42" s="36" t="str">
        <f>IF('Datos Vida'!AD539=0,"",Índice!$G$52*'Datos Vida'!AD539)</f>
        <v/>
      </c>
      <c r="AE42" s="36" t="str">
        <f>IF('Datos Vida'!AE539=0,"",Índice!$G$52*'Datos Vida'!AE539)</f>
        <v/>
      </c>
      <c r="AF42" s="36" t="str">
        <f>IF('Datos Vida'!AF539=0,"",Índice!$G$52*'Datos Vida'!AF539)</f>
        <v/>
      </c>
      <c r="AG42" s="36" t="str">
        <f>IF('Datos Vida'!AG539=0,"",Índice!$G$52*'Datos Vida'!AG539)</f>
        <v/>
      </c>
      <c r="AH42" s="36" t="str">
        <f>IF('Datos Vida'!AH539=0,"",Índice!$G$52*'Datos Vida'!AH539)</f>
        <v/>
      </c>
      <c r="AI42" s="36" t="str">
        <f>IF('Datos Vida'!AI539=0,"",Índice!$G$52*'Datos Vida'!AI539)</f>
        <v/>
      </c>
      <c r="AJ42" s="36" t="str">
        <f>IF('Datos Vida'!AJ539=0,"",Índice!$G$52*'Datos Vida'!AJ539)</f>
        <v/>
      </c>
      <c r="AK42" s="36" t="str">
        <f>IF('Datos Vida'!AK539=0,"",Índice!$G$52*'Datos Vida'!AK539)</f>
        <v/>
      </c>
      <c r="AL42" s="36" t="str">
        <f>IF('Datos Vida'!AL539=0,"",Índice!$G$52*'Datos Vida'!AL539)</f>
        <v/>
      </c>
      <c r="AM42" s="36" t="str">
        <f>IF('Datos Vida'!AM539=0,"",Índice!$G$52*'Datos Vida'!AM539)</f>
        <v/>
      </c>
      <c r="AN42" s="36" t="str">
        <f>IF('Datos Vida'!AN539=0,"",Índice!$G$52*'Datos Vida'!AN539)</f>
        <v/>
      </c>
      <c r="AO42" s="36" t="str">
        <f>IF('Datos Vida'!AO539=0,"",Índice!$G$52*'Datos Vida'!AO539)</f>
        <v/>
      </c>
      <c r="AP42" s="36" t="str">
        <f>IF('Datos Vida'!AP539=0,"",Índice!$G$52*'Datos Vida'!AP539)</f>
        <v/>
      </c>
      <c r="AQ42" s="36">
        <f>Índice!$G$52*'Datos Vida'!AQ539</f>
        <v>0</v>
      </c>
      <c r="AR42" s="29"/>
      <c r="AS42" s="36" t="str">
        <f>IF('Datos Vida'!AS539=0,"",Índice!$F$52*'Datos Vida'!AS539)</f>
        <v/>
      </c>
      <c r="AT42" s="60" t="str">
        <f t="shared" si="0"/>
        <v/>
      </c>
      <c r="AU42" s="29"/>
      <c r="AV42" s="64">
        <f t="shared" si="4"/>
        <v>0</v>
      </c>
      <c r="AW42" s="64" t="str">
        <f t="shared" si="2"/>
        <v/>
      </c>
    </row>
    <row r="43" spans="2:49" x14ac:dyDescent="0.2">
      <c r="B43" s="62" t="str">
        <f>'Datos Vida'!B280</f>
        <v>250. Otros</v>
      </c>
      <c r="C43" s="36" t="str">
        <f>IF('Datos Vida'!C540=0,"",Índice!$G$52*'Datos Vida'!C540)</f>
        <v/>
      </c>
      <c r="D43" s="36" t="str">
        <f>IF('Datos Vida'!D540=0,"",Índice!$G$52*'Datos Vida'!D540)</f>
        <v/>
      </c>
      <c r="E43" s="36" t="str">
        <f>IF('Datos Vida'!E540=0,"",Índice!$G$52*'Datos Vida'!E540)</f>
        <v/>
      </c>
      <c r="F43" s="36" t="str">
        <f>IF('Datos Vida'!F540=0,"",Índice!$G$52*'Datos Vida'!F540)</f>
        <v/>
      </c>
      <c r="G43" s="36" t="str">
        <f>IF('Datos Vida'!G540=0,"",Índice!$G$52*'Datos Vida'!G540)</f>
        <v/>
      </c>
      <c r="H43" s="36" t="str">
        <f>IF('Datos Vida'!H540=0,"",Índice!$G$52*'Datos Vida'!H540)</f>
        <v/>
      </c>
      <c r="I43" s="36" t="str">
        <f>IF('Datos Vida'!I540=0,"",Índice!$G$52*'Datos Vida'!I540)</f>
        <v/>
      </c>
      <c r="J43" s="36" t="str">
        <f>IF('Datos Vida'!J540=0,"",Índice!$G$52*'Datos Vida'!J540)</f>
        <v/>
      </c>
      <c r="K43" s="36" t="str">
        <f>IF('Datos Vida'!K540=0,"",Índice!$G$52*'Datos Vida'!K540)</f>
        <v/>
      </c>
      <c r="L43" s="36" t="str">
        <f>IF('Datos Vida'!L540=0,"",Índice!$G$52*'Datos Vida'!L540)</f>
        <v/>
      </c>
      <c r="M43" s="36" t="str">
        <f>IF('Datos Vida'!M540=0,"",Índice!$G$52*'Datos Vida'!M540)</f>
        <v/>
      </c>
      <c r="N43" s="36" t="str">
        <f>IF('Datos Vida'!N540=0,"",Índice!$G$52*'Datos Vida'!N540)</f>
        <v/>
      </c>
      <c r="O43" s="36" t="str">
        <f>IF('Datos Vida'!O540=0,"",Índice!$G$52*'Datos Vida'!O540)</f>
        <v/>
      </c>
      <c r="P43" s="36" t="str">
        <f>IF('Datos Vida'!P540=0,"",Índice!$G$52*'Datos Vida'!P540)</f>
        <v/>
      </c>
      <c r="Q43" s="36" t="str">
        <f>IF('Datos Vida'!Q540=0,"",Índice!$G$52*'Datos Vida'!Q540)</f>
        <v/>
      </c>
      <c r="R43" s="36">
        <f>IF('Datos Vida'!R540=0,"",Índice!$G$52*'Datos Vida'!R540)</f>
        <v>16.499533760597551</v>
      </c>
      <c r="S43" s="36" t="str">
        <f>IF('Datos Vida'!S540=0,"",Índice!$G$52*'Datos Vida'!S540)</f>
        <v/>
      </c>
      <c r="T43" s="36" t="str">
        <f>IF('Datos Vida'!T540=0,"",Índice!$G$52*'Datos Vida'!T540)</f>
        <v/>
      </c>
      <c r="U43" s="36" t="str">
        <f>IF('Datos Vida'!U540=0,"",Índice!$G$52*'Datos Vida'!U540)</f>
        <v/>
      </c>
      <c r="V43" s="36" t="str">
        <f>IF('Datos Vida'!V540=0,"",Índice!$G$52*'Datos Vida'!V540)</f>
        <v/>
      </c>
      <c r="W43" s="36" t="str">
        <f>IF('Datos Vida'!W540=0,"",Índice!$G$52*'Datos Vida'!W540)</f>
        <v/>
      </c>
      <c r="X43" s="36" t="str">
        <f>IF('Datos Vida'!X540=0,"",Índice!$G$52*'Datos Vida'!X540)</f>
        <v/>
      </c>
      <c r="Y43" s="36" t="str">
        <f>IF('Datos Vida'!Y540=0,"",Índice!$G$52*'Datos Vida'!Y540)</f>
        <v/>
      </c>
      <c r="Z43" s="36">
        <f>IF('Datos Vida'!Z540=0,"",Índice!$G$52*'Datos Vida'!Z540)</f>
        <v>23.235425893789952</v>
      </c>
      <c r="AA43" s="36">
        <f>IF('Datos Vida'!AA540=0,"",Índice!$G$52*'Datos Vida'!AA540)</f>
        <v>48382.654465403204</v>
      </c>
      <c r="AB43" s="36" t="str">
        <f>IF('Datos Vida'!AB540=0,"",Índice!$G$52*'Datos Vida'!AB540)</f>
        <v/>
      </c>
      <c r="AC43" s="36" t="str">
        <f>IF('Datos Vida'!AC540=0,"",Índice!$G$52*'Datos Vida'!AC540)</f>
        <v/>
      </c>
      <c r="AD43" s="36" t="str">
        <f>IF('Datos Vida'!AD540=0,"",Índice!$G$52*'Datos Vida'!AD540)</f>
        <v/>
      </c>
      <c r="AE43" s="36" t="str">
        <f>IF('Datos Vida'!AE540=0,"",Índice!$G$52*'Datos Vida'!AE540)</f>
        <v/>
      </c>
      <c r="AF43" s="36" t="str">
        <f>IF('Datos Vida'!AF540=0,"",Índice!$G$52*'Datos Vida'!AF540)</f>
        <v/>
      </c>
      <c r="AG43" s="36" t="str">
        <f>IF('Datos Vida'!AG540=0,"",Índice!$G$52*'Datos Vida'!AG540)</f>
        <v/>
      </c>
      <c r="AH43" s="36" t="str">
        <f>IF('Datos Vida'!AH540=0,"",Índice!$G$52*'Datos Vida'!AH540)</f>
        <v/>
      </c>
      <c r="AI43" s="36" t="str">
        <f>IF('Datos Vida'!AI540=0,"",Índice!$G$52*'Datos Vida'!AI540)</f>
        <v/>
      </c>
      <c r="AJ43" s="36" t="str">
        <f>IF('Datos Vida'!AJ540=0,"",Índice!$G$52*'Datos Vida'!AJ540)</f>
        <v/>
      </c>
      <c r="AK43" s="36" t="str">
        <f>IF('Datos Vida'!AK540=0,"",Índice!$G$52*'Datos Vida'!AK540)</f>
        <v/>
      </c>
      <c r="AL43" s="36" t="str">
        <f>IF('Datos Vida'!AL540=0,"",Índice!$G$52*'Datos Vida'!AL540)</f>
        <v/>
      </c>
      <c r="AM43" s="36" t="str">
        <f>IF('Datos Vida'!AM540=0,"",Índice!$G$52*'Datos Vida'!AM540)</f>
        <v/>
      </c>
      <c r="AN43" s="36" t="str">
        <f>IF('Datos Vida'!AN540=0,"",Índice!$G$52*'Datos Vida'!AN540)</f>
        <v/>
      </c>
      <c r="AO43" s="36" t="str">
        <f>IF('Datos Vida'!AO540=0,"",Índice!$G$52*'Datos Vida'!AO540)</f>
        <v/>
      </c>
      <c r="AP43" s="36" t="str">
        <f>IF('Datos Vida'!AP540=0,"",Índice!$G$52*'Datos Vida'!AP540)</f>
        <v/>
      </c>
      <c r="AQ43" s="36">
        <f>Índice!$G$52*'Datos Vida'!AQ540</f>
        <v>48422.38942505759</v>
      </c>
      <c r="AR43" s="29"/>
      <c r="AS43" s="36">
        <f>IF('Datos Vida'!AS540=0,"",Índice!$F$52*'Datos Vida'!AS540)</f>
        <v>34764.905694421817</v>
      </c>
      <c r="AT43" s="60">
        <f t="shared" si="0"/>
        <v>0.39285260402208366</v>
      </c>
      <c r="AU43" s="29"/>
      <c r="AV43" s="64">
        <f t="shared" si="4"/>
        <v>1.3761103969240933E-3</v>
      </c>
      <c r="AW43" s="64">
        <f t="shared" si="2"/>
        <v>6.4528490557441156E-4</v>
      </c>
    </row>
    <row r="44" spans="2:49" x14ac:dyDescent="0.2">
      <c r="B44" s="53" t="str">
        <f>'Datos Vida'!B281</f>
        <v>Bancaseguros y Retail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29"/>
      <c r="AS44" s="33" t="str">
        <f>IF('Datos Vida'!AS541=0,"",Índice!$F$52*'Datos Vida'!AS541)</f>
        <v/>
      </c>
      <c r="AT44" s="95"/>
      <c r="AU44" s="29"/>
      <c r="AV44" s="86"/>
      <c r="AW44" s="86"/>
    </row>
    <row r="45" spans="2:49" x14ac:dyDescent="0.2">
      <c r="B45" s="62" t="str">
        <f>'Datos Vida'!B282</f>
        <v>301. Vida Entera</v>
      </c>
      <c r="C45" s="36" t="str">
        <f>IF('Datos Vida'!C542=0,"",Índice!$G$52*'Datos Vida'!C542)</f>
        <v/>
      </c>
      <c r="D45" s="36" t="str">
        <f>IF('Datos Vida'!D542=0,"",Índice!$G$52*'Datos Vida'!D542)</f>
        <v/>
      </c>
      <c r="E45" s="36" t="str">
        <f>IF('Datos Vida'!E542=0,"",Índice!$G$52*'Datos Vida'!E542)</f>
        <v/>
      </c>
      <c r="F45" s="36" t="str">
        <f>IF('Datos Vida'!F542=0,"",Índice!$G$52*'Datos Vida'!F542)</f>
        <v/>
      </c>
      <c r="G45" s="36" t="str">
        <f>IF('Datos Vida'!G542=0,"",Índice!$G$52*'Datos Vida'!G542)</f>
        <v/>
      </c>
      <c r="H45" s="36" t="str">
        <f>IF('Datos Vida'!H542=0,"",Índice!$G$52*'Datos Vida'!H542)</f>
        <v/>
      </c>
      <c r="I45" s="36" t="str">
        <f>IF('Datos Vida'!I542=0,"",Índice!$G$52*'Datos Vida'!I542)</f>
        <v/>
      </c>
      <c r="J45" s="36" t="str">
        <f>IF('Datos Vida'!J542=0,"",Índice!$G$52*'Datos Vida'!J542)</f>
        <v/>
      </c>
      <c r="K45" s="36" t="str">
        <f>IF('Datos Vida'!K542=0,"",Índice!$G$52*'Datos Vida'!K542)</f>
        <v/>
      </c>
      <c r="L45" s="36" t="str">
        <f>IF('Datos Vida'!L542=0,"",Índice!$G$52*'Datos Vida'!L542)</f>
        <v/>
      </c>
      <c r="M45" s="36" t="str">
        <f>IF('Datos Vida'!M542=0,"",Índice!$G$52*'Datos Vida'!M542)</f>
        <v/>
      </c>
      <c r="N45" s="36" t="str">
        <f>IF('Datos Vida'!N542=0,"",Índice!$G$52*'Datos Vida'!N542)</f>
        <v/>
      </c>
      <c r="O45" s="36" t="str">
        <f>IF('Datos Vida'!O542=0,"",Índice!$G$52*'Datos Vida'!O542)</f>
        <v/>
      </c>
      <c r="P45" s="36" t="str">
        <f>IF('Datos Vida'!P542=0,"",Índice!$G$52*'Datos Vida'!P542)</f>
        <v/>
      </c>
      <c r="Q45" s="36" t="str">
        <f>IF('Datos Vida'!Q542=0,"",Índice!$G$52*'Datos Vida'!Q542)</f>
        <v/>
      </c>
      <c r="R45" s="36" t="str">
        <f>IF('Datos Vida'!R542=0,"",Índice!$G$52*'Datos Vida'!R542)</f>
        <v/>
      </c>
      <c r="S45" s="36" t="str">
        <f>IF('Datos Vida'!S542=0,"",Índice!$G$52*'Datos Vida'!S542)</f>
        <v/>
      </c>
      <c r="T45" s="36" t="str">
        <f>IF('Datos Vida'!T542=0,"",Índice!$G$52*'Datos Vida'!T542)</f>
        <v/>
      </c>
      <c r="U45" s="36" t="str">
        <f>IF('Datos Vida'!U542=0,"",Índice!$G$52*'Datos Vida'!U542)</f>
        <v/>
      </c>
      <c r="V45" s="36" t="str">
        <f>IF('Datos Vida'!V542=0,"",Índice!$G$52*'Datos Vida'!V542)</f>
        <v/>
      </c>
      <c r="W45" s="36" t="str">
        <f>IF('Datos Vida'!W542=0,"",Índice!$G$52*'Datos Vida'!W542)</f>
        <v/>
      </c>
      <c r="X45" s="36" t="str">
        <f>IF('Datos Vida'!X542=0,"",Índice!$G$52*'Datos Vida'!X542)</f>
        <v/>
      </c>
      <c r="Y45" s="36" t="str">
        <f>IF('Datos Vida'!Y542=0,"",Índice!$G$52*'Datos Vida'!Y542)</f>
        <v/>
      </c>
      <c r="Z45" s="36" t="str">
        <f>IF('Datos Vida'!Z542=0,"",Índice!$G$52*'Datos Vida'!Z542)</f>
        <v/>
      </c>
      <c r="AA45" s="36" t="str">
        <f>IF('Datos Vida'!AA542=0,"",Índice!$G$52*'Datos Vida'!AA542)</f>
        <v/>
      </c>
      <c r="AB45" s="36" t="str">
        <f>IF('Datos Vida'!AB542=0,"",Índice!$G$52*'Datos Vida'!AB542)</f>
        <v/>
      </c>
      <c r="AC45" s="36" t="str">
        <f>IF('Datos Vida'!AC542=0,"",Índice!$G$52*'Datos Vida'!AC542)</f>
        <v/>
      </c>
      <c r="AD45" s="36" t="str">
        <f>IF('Datos Vida'!AD542=0,"",Índice!$G$52*'Datos Vida'!AD542)</f>
        <v/>
      </c>
      <c r="AE45" s="36" t="str">
        <f>IF('Datos Vida'!AE542=0,"",Índice!$G$52*'Datos Vida'!AE542)</f>
        <v/>
      </c>
      <c r="AF45" s="36" t="str">
        <f>IF('Datos Vida'!AF542=0,"",Índice!$G$52*'Datos Vida'!AF542)</f>
        <v/>
      </c>
      <c r="AG45" s="36" t="str">
        <f>IF('Datos Vida'!AG542=0,"",Índice!$G$52*'Datos Vida'!AG542)</f>
        <v/>
      </c>
      <c r="AH45" s="36" t="str">
        <f>IF('Datos Vida'!AH542=0,"",Índice!$G$52*'Datos Vida'!AH542)</f>
        <v/>
      </c>
      <c r="AI45" s="36" t="str">
        <f>IF('Datos Vida'!AI542=0,"",Índice!$G$52*'Datos Vida'!AI542)</f>
        <v/>
      </c>
      <c r="AJ45" s="36" t="str">
        <f>IF('Datos Vida'!AJ542=0,"",Índice!$G$52*'Datos Vida'!AJ542)</f>
        <v/>
      </c>
      <c r="AK45" s="36" t="str">
        <f>IF('Datos Vida'!AK542=0,"",Índice!$G$52*'Datos Vida'!AK542)</f>
        <v/>
      </c>
      <c r="AL45" s="36" t="str">
        <f>IF('Datos Vida'!AL542=0,"",Índice!$G$52*'Datos Vida'!AL542)</f>
        <v/>
      </c>
      <c r="AM45" s="36" t="str">
        <f>IF('Datos Vida'!AM542=0,"",Índice!$G$52*'Datos Vida'!AM542)</f>
        <v/>
      </c>
      <c r="AN45" s="36" t="str">
        <f>IF('Datos Vida'!AN542=0,"",Índice!$G$52*'Datos Vida'!AN542)</f>
        <v/>
      </c>
      <c r="AO45" s="36" t="str">
        <f>IF('Datos Vida'!AO542=0,"",Índice!$G$52*'Datos Vida'!AO542)</f>
        <v/>
      </c>
      <c r="AP45" s="36" t="str">
        <f>IF('Datos Vida'!AP542=0,"",Índice!$G$52*'Datos Vida'!AP542)</f>
        <v/>
      </c>
      <c r="AQ45" s="36">
        <f>Índice!$G$52*'Datos Vida'!AQ542</f>
        <v>0</v>
      </c>
      <c r="AR45" s="29"/>
      <c r="AS45" s="36" t="str">
        <f>IF('Datos Vida'!AS542=0,"",Índice!$F$52*'Datos Vida'!AS542)</f>
        <v/>
      </c>
      <c r="AT45" s="60" t="str">
        <f>IFERROR(AQ45/AS45-1,"")</f>
        <v/>
      </c>
      <c r="AU45" s="29"/>
      <c r="AV45" s="64">
        <f t="shared" si="4"/>
        <v>0</v>
      </c>
      <c r="AW45" s="64" t="str">
        <f t="shared" si="2"/>
        <v/>
      </c>
    </row>
    <row r="46" spans="2:49" x14ac:dyDescent="0.2">
      <c r="B46" s="62" t="str">
        <f>'Datos Vida'!B283</f>
        <v>302. Temporal de Vida</v>
      </c>
      <c r="C46" s="36" t="str">
        <f>IF('Datos Vida'!C543=0,"",Índice!$G$52*'Datos Vida'!C543)</f>
        <v/>
      </c>
      <c r="D46" s="36" t="str">
        <f>IF('Datos Vida'!D543=0,"",Índice!$G$52*'Datos Vida'!D543)</f>
        <v/>
      </c>
      <c r="E46" s="36">
        <f>IF('Datos Vida'!E543=0,"",Índice!$G$52*'Datos Vida'!E543)</f>
        <v>9242.7666554288407</v>
      </c>
      <c r="F46" s="36">
        <f>IF('Datos Vida'!F543=0,"",Índice!$G$52*'Datos Vida'!F543)</f>
        <v>57263.826184045669</v>
      </c>
      <c r="G46" s="36">
        <f>IF('Datos Vida'!G543=0,"",Índice!$G$52*'Datos Vida'!G543)</f>
        <v>14814.097882038201</v>
      </c>
      <c r="H46" s="36">
        <f>IF('Datos Vida'!H543=0,"",Índice!$G$52*'Datos Vida'!H543)</f>
        <v>211060.81115790328</v>
      </c>
      <c r="I46" s="36" t="str">
        <f>IF('Datos Vida'!I543=0,"",Índice!$G$52*'Datos Vida'!I543)</f>
        <v/>
      </c>
      <c r="J46" s="36" t="str">
        <f>IF('Datos Vida'!J543=0,"",Índice!$G$52*'Datos Vida'!J543)</f>
        <v/>
      </c>
      <c r="K46" s="36">
        <f>IF('Datos Vida'!K543=0,"",Índice!$G$52*'Datos Vida'!K543)</f>
        <v>38774.176494662148</v>
      </c>
      <c r="L46" s="36">
        <f>IF('Datos Vida'!L543=0,"",Índice!$G$52*'Datos Vida'!L543)</f>
        <v>-98.691025648440188</v>
      </c>
      <c r="M46" s="36">
        <f>IF('Datos Vida'!M543=0,"",Índice!$G$52*'Datos Vida'!M543)</f>
        <v>11903.682185640508</v>
      </c>
      <c r="N46" s="36" t="str">
        <f>IF('Datos Vida'!N543=0,"",Índice!$G$52*'Datos Vida'!N543)</f>
        <v/>
      </c>
      <c r="O46" s="36" t="str">
        <f>IF('Datos Vida'!O543=0,"",Índice!$G$52*'Datos Vida'!O543)</f>
        <v/>
      </c>
      <c r="P46" s="36" t="str">
        <f>IF('Datos Vida'!P543=0,"",Índice!$G$52*'Datos Vida'!P543)</f>
        <v/>
      </c>
      <c r="Q46" s="36">
        <f>IF('Datos Vida'!Q543=0,"",Índice!$G$52*'Datos Vida'!Q543)</f>
        <v>-3102.2865632219609</v>
      </c>
      <c r="R46" s="36">
        <f>IF('Datos Vida'!R543=0,"",Índice!$G$52*'Datos Vida'!R543)</f>
        <v>11108.438678036944</v>
      </c>
      <c r="S46" s="36" t="str">
        <f>IF('Datos Vida'!S543=0,"",Índice!$G$52*'Datos Vida'!S543)</f>
        <v/>
      </c>
      <c r="T46" s="36" t="str">
        <f>IF('Datos Vida'!T543=0,"",Índice!$G$52*'Datos Vida'!T543)</f>
        <v/>
      </c>
      <c r="U46" s="36" t="str">
        <f>IF('Datos Vida'!U543=0,"",Índice!$G$52*'Datos Vida'!U543)</f>
        <v/>
      </c>
      <c r="V46" s="36" t="str">
        <f>IF('Datos Vida'!V543=0,"",Índice!$G$52*'Datos Vida'!V543)</f>
        <v/>
      </c>
      <c r="W46" s="36" t="str">
        <f>IF('Datos Vida'!W543=0,"",Índice!$G$52*'Datos Vida'!W543)</f>
        <v/>
      </c>
      <c r="X46" s="36" t="str">
        <f>IF('Datos Vida'!X543=0,"",Índice!$G$52*'Datos Vida'!X543)</f>
        <v/>
      </c>
      <c r="Y46" s="36" t="str">
        <f>IF('Datos Vida'!Y543=0,"",Índice!$G$52*'Datos Vida'!Y543)</f>
        <v/>
      </c>
      <c r="Z46" s="36">
        <f>IF('Datos Vida'!Z543=0,"",Índice!$G$52*'Datos Vida'!Z543)</f>
        <v>89263.940490093999</v>
      </c>
      <c r="AA46" s="36" t="str">
        <f>IF('Datos Vida'!AA543=0,"",Índice!$G$52*'Datos Vida'!AA543)</f>
        <v/>
      </c>
      <c r="AB46" s="36">
        <f>IF('Datos Vida'!AB543=0,"",Índice!$G$52*'Datos Vida'!AB543)</f>
        <v>12905.016776793967</v>
      </c>
      <c r="AC46" s="36" t="str">
        <f>IF('Datos Vida'!AC543=0,"",Índice!$G$52*'Datos Vida'!AC543)</f>
        <v/>
      </c>
      <c r="AD46" s="36" t="str">
        <f>IF('Datos Vida'!AD543=0,"",Índice!$G$52*'Datos Vida'!AD543)</f>
        <v/>
      </c>
      <c r="AE46" s="36" t="str">
        <f>IF('Datos Vida'!AE543=0,"",Índice!$G$52*'Datos Vida'!AE543)</f>
        <v/>
      </c>
      <c r="AF46" s="36" t="str">
        <f>IF('Datos Vida'!AF543=0,"",Índice!$G$52*'Datos Vida'!AF543)</f>
        <v/>
      </c>
      <c r="AG46" s="36">
        <f>IF('Datos Vida'!AG543=0,"",Índice!$G$52*'Datos Vida'!AG543)</f>
        <v>47555.160322737691</v>
      </c>
      <c r="AH46" s="36">
        <f>IF('Datos Vida'!AH543=0,"",Índice!$G$52*'Datos Vida'!AH543)</f>
        <v>75.01334421055175</v>
      </c>
      <c r="AI46" s="36" t="str">
        <f>IF('Datos Vida'!AI543=0,"",Índice!$G$52*'Datos Vida'!AI543)</f>
        <v/>
      </c>
      <c r="AJ46" s="36">
        <f>IF('Datos Vida'!AJ543=0,"",Índice!$G$52*'Datos Vida'!AJ543)</f>
        <v>7443.9092396368478</v>
      </c>
      <c r="AK46" s="36">
        <f>IF('Datos Vida'!AK543=0,"",Índice!$G$52*'Datos Vida'!AK543)</f>
        <v>9169.2841957940145</v>
      </c>
      <c r="AL46" s="36" t="str">
        <f>IF('Datos Vida'!AL543=0,"",Índice!$G$52*'Datos Vida'!AL543)</f>
        <v/>
      </c>
      <c r="AM46" s="36" t="str">
        <f>IF('Datos Vida'!AM543=0,"",Índice!$G$52*'Datos Vida'!AM543)</f>
        <v/>
      </c>
      <c r="AN46" s="36" t="str">
        <f>IF('Datos Vida'!AN543=0,"",Índice!$G$52*'Datos Vida'!AN543)</f>
        <v/>
      </c>
      <c r="AO46" s="36" t="str">
        <f>IF('Datos Vida'!AO543=0,"",Índice!$G$52*'Datos Vida'!AO543)</f>
        <v/>
      </c>
      <c r="AP46" s="36" t="str">
        <f>IF('Datos Vida'!AP543=0,"",Índice!$G$52*'Datos Vida'!AP543)</f>
        <v/>
      </c>
      <c r="AQ46" s="36">
        <f>Índice!$G$52*'Datos Vida'!AQ543</f>
        <v>517379.14601815224</v>
      </c>
      <c r="AR46" s="29"/>
      <c r="AS46" s="36">
        <f>IF('Datos Vida'!AS543=0,"",Índice!$F$52*'Datos Vida'!AS543)</f>
        <v>596489.40849991573</v>
      </c>
      <c r="AT46" s="60">
        <f t="shared" ref="AT46:AT59" si="5">IFERROR(AQ46/AS46-1,"")</f>
        <v>-0.13262643284935149</v>
      </c>
      <c r="AU46" s="29"/>
      <c r="AV46" s="64">
        <f t="shared" si="4"/>
        <v>1.470333931143963E-2</v>
      </c>
      <c r="AW46" s="64">
        <f t="shared" si="2"/>
        <v>1.1071671386750363E-2</v>
      </c>
    </row>
    <row r="47" spans="2:49" x14ac:dyDescent="0.2">
      <c r="B47" s="62" t="str">
        <f>'Datos Vida'!B284</f>
        <v>303. Seguros con Cuenta Única de inversión (CUI)</v>
      </c>
      <c r="C47" s="36" t="str">
        <f>IF('Datos Vida'!C544=0,"",Índice!$G$52*'Datos Vida'!C544)</f>
        <v/>
      </c>
      <c r="D47" s="36" t="str">
        <f>IF('Datos Vida'!D544=0,"",Índice!$G$52*'Datos Vida'!D544)</f>
        <v/>
      </c>
      <c r="E47" s="36">
        <f>IF('Datos Vida'!E544=0,"",Índice!$G$52*'Datos Vida'!E544)</f>
        <v>71.6113784867172</v>
      </c>
      <c r="F47" s="36">
        <f>IF('Datos Vida'!F544=0,"",Índice!$G$52*'Datos Vida'!F544)</f>
        <v>26564.215334904817</v>
      </c>
      <c r="G47" s="36" t="str">
        <f>IF('Datos Vida'!G544=0,"",Índice!$G$52*'Datos Vida'!G544)</f>
        <v/>
      </c>
      <c r="H47" s="36" t="str">
        <f>IF('Datos Vida'!H544=0,"",Índice!$G$52*'Datos Vida'!H544)</f>
        <v/>
      </c>
      <c r="I47" s="36" t="str">
        <f>IF('Datos Vida'!I544=0,"",Índice!$G$52*'Datos Vida'!I544)</f>
        <v/>
      </c>
      <c r="J47" s="36" t="str">
        <f>IF('Datos Vida'!J544=0,"",Índice!$G$52*'Datos Vida'!J544)</f>
        <v/>
      </c>
      <c r="K47" s="36" t="str">
        <f>IF('Datos Vida'!K544=0,"",Índice!$G$52*'Datos Vida'!K544)</f>
        <v/>
      </c>
      <c r="L47" s="36">
        <f>IF('Datos Vida'!L544=0,"",Índice!$G$52*'Datos Vida'!L544)</f>
        <v>7288.4734257148475</v>
      </c>
      <c r="M47" s="36" t="str">
        <f>IF('Datos Vida'!M544=0,"",Índice!$G$52*'Datos Vida'!M544)</f>
        <v/>
      </c>
      <c r="N47" s="36" t="str">
        <f>IF('Datos Vida'!N544=0,"",Índice!$G$52*'Datos Vida'!N544)</f>
        <v/>
      </c>
      <c r="O47" s="36" t="str">
        <f>IF('Datos Vida'!O544=0,"",Índice!$G$52*'Datos Vida'!O544)</f>
        <v/>
      </c>
      <c r="P47" s="36" t="str">
        <f>IF('Datos Vida'!P544=0,"",Índice!$G$52*'Datos Vida'!P544)</f>
        <v/>
      </c>
      <c r="Q47" s="36" t="str">
        <f>IF('Datos Vida'!Q544=0,"",Índice!$G$52*'Datos Vida'!Q544)</f>
        <v/>
      </c>
      <c r="R47" s="36">
        <f>IF('Datos Vida'!R544=0,"",Índice!$G$52*'Datos Vida'!R544)</f>
        <v>37973.72797950112</v>
      </c>
      <c r="S47" s="36" t="str">
        <f>IF('Datos Vida'!S544=0,"",Índice!$G$52*'Datos Vida'!S544)</f>
        <v/>
      </c>
      <c r="T47" s="36" t="str">
        <f>IF('Datos Vida'!T544=0,"",Índice!$G$52*'Datos Vida'!T544)</f>
        <v/>
      </c>
      <c r="U47" s="36" t="str">
        <f>IF('Datos Vida'!U544=0,"",Índice!$G$52*'Datos Vida'!U544)</f>
        <v/>
      </c>
      <c r="V47" s="36" t="str">
        <f>IF('Datos Vida'!V544=0,"",Índice!$G$52*'Datos Vida'!V544)</f>
        <v/>
      </c>
      <c r="W47" s="36" t="str">
        <f>IF('Datos Vida'!W544=0,"",Índice!$G$52*'Datos Vida'!W544)</f>
        <v/>
      </c>
      <c r="X47" s="36" t="str">
        <f>IF('Datos Vida'!X544=0,"",Índice!$G$52*'Datos Vida'!X544)</f>
        <v/>
      </c>
      <c r="Y47" s="36" t="str">
        <f>IF('Datos Vida'!Y544=0,"",Índice!$G$52*'Datos Vida'!Y544)</f>
        <v/>
      </c>
      <c r="Z47" s="36">
        <f>IF('Datos Vida'!Z544=0,"",Índice!$G$52*'Datos Vida'!Z544)</f>
        <v>50931.815421586907</v>
      </c>
      <c r="AA47" s="36" t="str">
        <f>IF('Datos Vida'!AA544=0,"",Índice!$G$52*'Datos Vida'!AA544)</f>
        <v/>
      </c>
      <c r="AB47" s="36" t="str">
        <f>IF('Datos Vida'!AB544=0,"",Índice!$G$52*'Datos Vida'!AB544)</f>
        <v/>
      </c>
      <c r="AC47" s="36" t="str">
        <f>IF('Datos Vida'!AC544=0,"",Índice!$G$52*'Datos Vida'!AC544)</f>
        <v/>
      </c>
      <c r="AD47" s="36" t="str">
        <f>IF('Datos Vida'!AD544=0,"",Índice!$G$52*'Datos Vida'!AD544)</f>
        <v/>
      </c>
      <c r="AE47" s="36" t="str">
        <f>IF('Datos Vida'!AE544=0,"",Índice!$G$52*'Datos Vida'!AE544)</f>
        <v/>
      </c>
      <c r="AF47" s="36" t="str">
        <f>IF('Datos Vida'!AF544=0,"",Índice!$G$52*'Datos Vida'!AF544)</f>
        <v/>
      </c>
      <c r="AG47" s="36" t="str">
        <f>IF('Datos Vida'!AG544=0,"",Índice!$G$52*'Datos Vida'!AG544)</f>
        <v/>
      </c>
      <c r="AH47" s="36" t="str">
        <f>IF('Datos Vida'!AH544=0,"",Índice!$G$52*'Datos Vida'!AH544)</f>
        <v/>
      </c>
      <c r="AI47" s="36" t="str">
        <f>IF('Datos Vida'!AI544=0,"",Índice!$G$52*'Datos Vida'!AI544)</f>
        <v/>
      </c>
      <c r="AJ47" s="36" t="str">
        <f>IF('Datos Vida'!AJ544=0,"",Índice!$G$52*'Datos Vida'!AJ544)</f>
        <v/>
      </c>
      <c r="AK47" s="36" t="str">
        <f>IF('Datos Vida'!AK544=0,"",Índice!$G$52*'Datos Vida'!AK544)</f>
        <v/>
      </c>
      <c r="AL47" s="36" t="str">
        <f>IF('Datos Vida'!AL544=0,"",Índice!$G$52*'Datos Vida'!AL544)</f>
        <v/>
      </c>
      <c r="AM47" s="36" t="str">
        <f>IF('Datos Vida'!AM544=0,"",Índice!$G$52*'Datos Vida'!AM544)</f>
        <v/>
      </c>
      <c r="AN47" s="36" t="str">
        <f>IF('Datos Vida'!AN544=0,"",Índice!$G$52*'Datos Vida'!AN544)</f>
        <v/>
      </c>
      <c r="AO47" s="36" t="str">
        <f>IF('Datos Vida'!AO544=0,"",Índice!$G$52*'Datos Vida'!AO544)</f>
        <v/>
      </c>
      <c r="AP47" s="36" t="str">
        <f>IF('Datos Vida'!AP544=0,"",Índice!$G$52*'Datos Vida'!AP544)</f>
        <v/>
      </c>
      <c r="AQ47" s="36">
        <f>Índice!$G$52*'Datos Vida'!AQ544</f>
        <v>122829.8435401944</v>
      </c>
      <c r="AR47" s="29"/>
      <c r="AS47" s="36">
        <f>IF('Datos Vida'!AS544=0,"",Índice!$F$52*'Datos Vida'!AS544)</f>
        <v>73305.111712718543</v>
      </c>
      <c r="AT47" s="60">
        <f t="shared" si="5"/>
        <v>0.67559724922816322</v>
      </c>
      <c r="AU47" s="29"/>
      <c r="AV47" s="64">
        <f t="shared" si="4"/>
        <v>3.4906874021535372E-3</v>
      </c>
      <c r="AW47" s="64">
        <f t="shared" si="2"/>
        <v>1.360644625515357E-3</v>
      </c>
    </row>
    <row r="48" spans="2:49" x14ac:dyDescent="0.2">
      <c r="B48" s="62" t="str">
        <f>'Datos Vida'!B285</f>
        <v>304. Mixto o Dotal</v>
      </c>
      <c r="C48" s="36" t="str">
        <f>IF('Datos Vida'!C545=0,"",Índice!$G$52*'Datos Vida'!C545)</f>
        <v/>
      </c>
      <c r="D48" s="36" t="str">
        <f>IF('Datos Vida'!D545=0,"",Índice!$G$52*'Datos Vida'!D545)</f>
        <v/>
      </c>
      <c r="E48" s="36" t="str">
        <f>IF('Datos Vida'!E545=0,"",Índice!$G$52*'Datos Vida'!E545)</f>
        <v/>
      </c>
      <c r="F48" s="36" t="str">
        <f>IF('Datos Vida'!F545=0,"",Índice!$G$52*'Datos Vida'!F545)</f>
        <v/>
      </c>
      <c r="G48" s="36" t="str">
        <f>IF('Datos Vida'!G545=0,"",Índice!$G$52*'Datos Vida'!G545)</f>
        <v/>
      </c>
      <c r="H48" s="36" t="str">
        <f>IF('Datos Vida'!H545=0,"",Índice!$G$52*'Datos Vida'!H545)</f>
        <v/>
      </c>
      <c r="I48" s="36" t="str">
        <f>IF('Datos Vida'!I545=0,"",Índice!$G$52*'Datos Vida'!I545)</f>
        <v/>
      </c>
      <c r="J48" s="36" t="str">
        <f>IF('Datos Vida'!J545=0,"",Índice!$G$52*'Datos Vida'!J545)</f>
        <v/>
      </c>
      <c r="K48" s="36" t="str">
        <f>IF('Datos Vida'!K545=0,"",Índice!$G$52*'Datos Vida'!K545)</f>
        <v/>
      </c>
      <c r="L48" s="36" t="str">
        <f>IF('Datos Vida'!L545=0,"",Índice!$G$52*'Datos Vida'!L545)</f>
        <v/>
      </c>
      <c r="M48" s="36" t="str">
        <f>IF('Datos Vida'!M545=0,"",Índice!$G$52*'Datos Vida'!M545)</f>
        <v/>
      </c>
      <c r="N48" s="36" t="str">
        <f>IF('Datos Vida'!N545=0,"",Índice!$G$52*'Datos Vida'!N545)</f>
        <v/>
      </c>
      <c r="O48" s="36" t="str">
        <f>IF('Datos Vida'!O545=0,"",Índice!$G$52*'Datos Vida'!O545)</f>
        <v/>
      </c>
      <c r="P48" s="36" t="str">
        <f>IF('Datos Vida'!P545=0,"",Índice!$G$52*'Datos Vida'!P545)</f>
        <v/>
      </c>
      <c r="Q48" s="36" t="str">
        <f>IF('Datos Vida'!Q545=0,"",Índice!$G$52*'Datos Vida'!Q545)</f>
        <v/>
      </c>
      <c r="R48" s="36" t="str">
        <f>IF('Datos Vida'!R545=0,"",Índice!$G$52*'Datos Vida'!R545)</f>
        <v/>
      </c>
      <c r="S48" s="36" t="str">
        <f>IF('Datos Vida'!S545=0,"",Índice!$G$52*'Datos Vida'!S545)</f>
        <v/>
      </c>
      <c r="T48" s="36" t="str">
        <f>IF('Datos Vida'!T545=0,"",Índice!$G$52*'Datos Vida'!T545)</f>
        <v/>
      </c>
      <c r="U48" s="36" t="str">
        <f>IF('Datos Vida'!U545=0,"",Índice!$G$52*'Datos Vida'!U545)</f>
        <v/>
      </c>
      <c r="V48" s="36" t="str">
        <f>IF('Datos Vida'!V545=0,"",Índice!$G$52*'Datos Vida'!V545)</f>
        <v/>
      </c>
      <c r="W48" s="36" t="str">
        <f>IF('Datos Vida'!W545=0,"",Índice!$G$52*'Datos Vida'!W545)</f>
        <v/>
      </c>
      <c r="X48" s="36" t="str">
        <f>IF('Datos Vida'!X545=0,"",Índice!$G$52*'Datos Vida'!X545)</f>
        <v/>
      </c>
      <c r="Y48" s="36" t="str">
        <f>IF('Datos Vida'!Y545=0,"",Índice!$G$52*'Datos Vida'!Y545)</f>
        <v/>
      </c>
      <c r="Z48" s="36">
        <f>IF('Datos Vida'!Z545=0,"",Índice!$G$52*'Datos Vida'!Z545)</f>
        <v>40034.570775685606</v>
      </c>
      <c r="AA48" s="36" t="str">
        <f>IF('Datos Vida'!AA545=0,"",Índice!$G$52*'Datos Vida'!AA545)</f>
        <v/>
      </c>
      <c r="AB48" s="36" t="str">
        <f>IF('Datos Vida'!AB545=0,"",Índice!$G$52*'Datos Vida'!AB545)</f>
        <v/>
      </c>
      <c r="AC48" s="36" t="str">
        <f>IF('Datos Vida'!AC545=0,"",Índice!$G$52*'Datos Vida'!AC545)</f>
        <v/>
      </c>
      <c r="AD48" s="36" t="str">
        <f>IF('Datos Vida'!AD545=0,"",Índice!$G$52*'Datos Vida'!AD545)</f>
        <v/>
      </c>
      <c r="AE48" s="36" t="str">
        <f>IF('Datos Vida'!AE545=0,"",Índice!$G$52*'Datos Vida'!AE545)</f>
        <v/>
      </c>
      <c r="AF48" s="36" t="str">
        <f>IF('Datos Vida'!AF545=0,"",Índice!$G$52*'Datos Vida'!AF545)</f>
        <v/>
      </c>
      <c r="AG48" s="36" t="str">
        <f>IF('Datos Vida'!AG545=0,"",Índice!$G$52*'Datos Vida'!AG545)</f>
        <v/>
      </c>
      <c r="AH48" s="36" t="str">
        <f>IF('Datos Vida'!AH545=0,"",Índice!$G$52*'Datos Vida'!AH545)</f>
        <v/>
      </c>
      <c r="AI48" s="36" t="str">
        <f>IF('Datos Vida'!AI545=0,"",Índice!$G$52*'Datos Vida'!AI545)</f>
        <v/>
      </c>
      <c r="AJ48" s="36" t="str">
        <f>IF('Datos Vida'!AJ545=0,"",Índice!$G$52*'Datos Vida'!AJ545)</f>
        <v/>
      </c>
      <c r="AK48" s="36" t="str">
        <f>IF('Datos Vida'!AK545=0,"",Índice!$G$52*'Datos Vida'!AK545)</f>
        <v/>
      </c>
      <c r="AL48" s="36" t="str">
        <f>IF('Datos Vida'!AL545=0,"",Índice!$G$52*'Datos Vida'!AL545)</f>
        <v/>
      </c>
      <c r="AM48" s="36" t="str">
        <f>IF('Datos Vida'!AM545=0,"",Índice!$G$52*'Datos Vida'!AM545)</f>
        <v/>
      </c>
      <c r="AN48" s="36" t="str">
        <f>IF('Datos Vida'!AN545=0,"",Índice!$G$52*'Datos Vida'!AN545)</f>
        <v/>
      </c>
      <c r="AO48" s="36" t="str">
        <f>IF('Datos Vida'!AO545=0,"",Índice!$G$52*'Datos Vida'!AO545)</f>
        <v/>
      </c>
      <c r="AP48" s="36" t="str">
        <f>IF('Datos Vida'!AP545=0,"",Índice!$G$52*'Datos Vida'!AP545)</f>
        <v/>
      </c>
      <c r="AQ48" s="36">
        <f>Índice!$G$52*'Datos Vida'!AQ545</f>
        <v>40034.570775685606</v>
      </c>
      <c r="AR48" s="29"/>
      <c r="AS48" s="36">
        <f>IF('Datos Vida'!AS545=0,"",Índice!$F$52*'Datos Vida'!AS545)</f>
        <v>68147.555761945303</v>
      </c>
      <c r="AT48" s="60">
        <f t="shared" si="5"/>
        <v>-0.4125310830584249</v>
      </c>
      <c r="AU48" s="29"/>
      <c r="AV48" s="64">
        <f t="shared" si="4"/>
        <v>1.1377379293948152E-3</v>
      </c>
      <c r="AW48" s="64">
        <f t="shared" si="2"/>
        <v>1.2649132280554336E-3</v>
      </c>
    </row>
    <row r="49" spans="2:49" x14ac:dyDescent="0.2">
      <c r="B49" s="62" t="str">
        <f>'Datos Vida'!B286</f>
        <v>305. Rentas Privadas y Otras Rentas</v>
      </c>
      <c r="C49" s="36" t="str">
        <f>IF('Datos Vida'!C546=0,"",Índice!$G$52*'Datos Vida'!C546)</f>
        <v/>
      </c>
      <c r="D49" s="36" t="str">
        <f>IF('Datos Vida'!D546=0,"",Índice!$G$52*'Datos Vida'!D546)</f>
        <v/>
      </c>
      <c r="E49" s="36" t="str">
        <f>IF('Datos Vida'!E546=0,"",Índice!$G$52*'Datos Vida'!E546)</f>
        <v/>
      </c>
      <c r="F49" s="36" t="str">
        <f>IF('Datos Vida'!F546=0,"",Índice!$G$52*'Datos Vida'!F546)</f>
        <v/>
      </c>
      <c r="G49" s="36" t="str">
        <f>IF('Datos Vida'!G546=0,"",Índice!$G$52*'Datos Vida'!G546)</f>
        <v/>
      </c>
      <c r="H49" s="36" t="str">
        <f>IF('Datos Vida'!H546=0,"",Índice!$G$52*'Datos Vida'!H546)</f>
        <v/>
      </c>
      <c r="I49" s="36" t="str">
        <f>IF('Datos Vida'!I546=0,"",Índice!$G$52*'Datos Vida'!I546)</f>
        <v/>
      </c>
      <c r="J49" s="36" t="str">
        <f>IF('Datos Vida'!J546=0,"",Índice!$G$52*'Datos Vida'!J546)</f>
        <v/>
      </c>
      <c r="K49" s="36" t="str">
        <f>IF('Datos Vida'!K546=0,"",Índice!$G$52*'Datos Vida'!K546)</f>
        <v/>
      </c>
      <c r="L49" s="36" t="str">
        <f>IF('Datos Vida'!L546=0,"",Índice!$G$52*'Datos Vida'!L546)</f>
        <v/>
      </c>
      <c r="M49" s="36" t="str">
        <f>IF('Datos Vida'!M546=0,"",Índice!$G$52*'Datos Vida'!M546)</f>
        <v/>
      </c>
      <c r="N49" s="36" t="str">
        <f>IF('Datos Vida'!N546=0,"",Índice!$G$52*'Datos Vida'!N546)</f>
        <v/>
      </c>
      <c r="O49" s="36" t="str">
        <f>IF('Datos Vida'!O546=0,"",Índice!$G$52*'Datos Vida'!O546)</f>
        <v/>
      </c>
      <c r="P49" s="36" t="str">
        <f>IF('Datos Vida'!P546=0,"",Índice!$G$52*'Datos Vida'!P546)</f>
        <v/>
      </c>
      <c r="Q49" s="36" t="str">
        <f>IF('Datos Vida'!Q546=0,"",Índice!$G$52*'Datos Vida'!Q546)</f>
        <v/>
      </c>
      <c r="R49" s="36" t="str">
        <f>IF('Datos Vida'!R546=0,"",Índice!$G$52*'Datos Vida'!R546)</f>
        <v/>
      </c>
      <c r="S49" s="36" t="str">
        <f>IF('Datos Vida'!S546=0,"",Índice!$G$52*'Datos Vida'!S546)</f>
        <v/>
      </c>
      <c r="T49" s="36" t="str">
        <f>IF('Datos Vida'!T546=0,"",Índice!$G$52*'Datos Vida'!T546)</f>
        <v/>
      </c>
      <c r="U49" s="36" t="str">
        <f>IF('Datos Vida'!U546=0,"",Índice!$G$52*'Datos Vida'!U546)</f>
        <v/>
      </c>
      <c r="V49" s="36" t="str">
        <f>IF('Datos Vida'!V546=0,"",Índice!$G$52*'Datos Vida'!V546)</f>
        <v/>
      </c>
      <c r="W49" s="36" t="str">
        <f>IF('Datos Vida'!W546=0,"",Índice!$G$52*'Datos Vida'!W546)</f>
        <v/>
      </c>
      <c r="X49" s="36" t="str">
        <f>IF('Datos Vida'!X546=0,"",Índice!$G$52*'Datos Vida'!X546)</f>
        <v/>
      </c>
      <c r="Y49" s="36" t="str">
        <f>IF('Datos Vida'!Y546=0,"",Índice!$G$52*'Datos Vida'!Y546)</f>
        <v/>
      </c>
      <c r="Z49" s="36" t="str">
        <f>IF('Datos Vida'!Z546=0,"",Índice!$G$52*'Datos Vida'!Z546)</f>
        <v/>
      </c>
      <c r="AA49" s="36" t="str">
        <f>IF('Datos Vida'!AA546=0,"",Índice!$G$52*'Datos Vida'!AA546)</f>
        <v/>
      </c>
      <c r="AB49" s="36" t="str">
        <f>IF('Datos Vida'!AB546=0,"",Índice!$G$52*'Datos Vida'!AB546)</f>
        <v/>
      </c>
      <c r="AC49" s="36" t="str">
        <f>IF('Datos Vida'!AC546=0,"",Índice!$G$52*'Datos Vida'!AC546)</f>
        <v/>
      </c>
      <c r="AD49" s="36" t="str">
        <f>IF('Datos Vida'!AD546=0,"",Índice!$G$52*'Datos Vida'!AD546)</f>
        <v/>
      </c>
      <c r="AE49" s="36" t="str">
        <f>IF('Datos Vida'!AE546=0,"",Índice!$G$52*'Datos Vida'!AE546)</f>
        <v/>
      </c>
      <c r="AF49" s="36" t="str">
        <f>IF('Datos Vida'!AF546=0,"",Índice!$G$52*'Datos Vida'!AF546)</f>
        <v/>
      </c>
      <c r="AG49" s="36" t="str">
        <f>IF('Datos Vida'!AG546=0,"",Índice!$G$52*'Datos Vida'!AG546)</f>
        <v/>
      </c>
      <c r="AH49" s="36" t="str">
        <f>IF('Datos Vida'!AH546=0,"",Índice!$G$52*'Datos Vida'!AH546)</f>
        <v/>
      </c>
      <c r="AI49" s="36" t="str">
        <f>IF('Datos Vida'!AI546=0,"",Índice!$G$52*'Datos Vida'!AI546)</f>
        <v/>
      </c>
      <c r="AJ49" s="36" t="str">
        <f>IF('Datos Vida'!AJ546=0,"",Índice!$G$52*'Datos Vida'!AJ546)</f>
        <v/>
      </c>
      <c r="AK49" s="36" t="str">
        <f>IF('Datos Vida'!AK546=0,"",Índice!$G$52*'Datos Vida'!AK546)</f>
        <v/>
      </c>
      <c r="AL49" s="36" t="str">
        <f>IF('Datos Vida'!AL546=0,"",Índice!$G$52*'Datos Vida'!AL546)</f>
        <v/>
      </c>
      <c r="AM49" s="36" t="str">
        <f>IF('Datos Vida'!AM546=0,"",Índice!$G$52*'Datos Vida'!AM546)</f>
        <v/>
      </c>
      <c r="AN49" s="36" t="str">
        <f>IF('Datos Vida'!AN546=0,"",Índice!$G$52*'Datos Vida'!AN546)</f>
        <v/>
      </c>
      <c r="AO49" s="36" t="str">
        <f>IF('Datos Vida'!AO546=0,"",Índice!$G$52*'Datos Vida'!AO546)</f>
        <v/>
      </c>
      <c r="AP49" s="36" t="str">
        <f>IF('Datos Vida'!AP546=0,"",Índice!$G$52*'Datos Vida'!AP546)</f>
        <v/>
      </c>
      <c r="AQ49" s="36">
        <f>Índice!$G$52*'Datos Vida'!AQ546</f>
        <v>0</v>
      </c>
      <c r="AR49" s="29"/>
      <c r="AS49" s="36" t="str">
        <f>IF('Datos Vida'!AS546=0,"",Índice!$F$52*'Datos Vida'!AS546)</f>
        <v/>
      </c>
      <c r="AT49" s="60" t="str">
        <f t="shared" si="5"/>
        <v/>
      </c>
      <c r="AU49" s="29"/>
      <c r="AV49" s="64">
        <f t="shared" si="4"/>
        <v>0</v>
      </c>
      <c r="AW49" s="64" t="str">
        <f t="shared" si="2"/>
        <v/>
      </c>
    </row>
    <row r="50" spans="2:49" x14ac:dyDescent="0.2">
      <c r="B50" s="62" t="str">
        <f>'Datos Vida'!B287</f>
        <v>306. Dotal puro o Capital Diferido</v>
      </c>
      <c r="C50" s="36" t="str">
        <f>IF('Datos Vida'!C547=0,"",Índice!$G$52*'Datos Vida'!C547)</f>
        <v/>
      </c>
      <c r="D50" s="36" t="str">
        <f>IF('Datos Vida'!D547=0,"",Índice!$G$52*'Datos Vida'!D547)</f>
        <v/>
      </c>
      <c r="E50" s="36" t="str">
        <f>IF('Datos Vida'!E547=0,"",Índice!$G$52*'Datos Vida'!E547)</f>
        <v/>
      </c>
      <c r="F50" s="36" t="str">
        <f>IF('Datos Vida'!F547=0,"",Índice!$G$52*'Datos Vida'!F547)</f>
        <v/>
      </c>
      <c r="G50" s="36" t="str">
        <f>IF('Datos Vida'!G547=0,"",Índice!$G$52*'Datos Vida'!G547)</f>
        <v/>
      </c>
      <c r="H50" s="36" t="str">
        <f>IF('Datos Vida'!H547=0,"",Índice!$G$52*'Datos Vida'!H547)</f>
        <v/>
      </c>
      <c r="I50" s="36" t="str">
        <f>IF('Datos Vida'!I547=0,"",Índice!$G$52*'Datos Vida'!I547)</f>
        <v/>
      </c>
      <c r="J50" s="36" t="str">
        <f>IF('Datos Vida'!J547=0,"",Índice!$G$52*'Datos Vida'!J547)</f>
        <v/>
      </c>
      <c r="K50" s="36" t="str">
        <f>IF('Datos Vida'!K547=0,"",Índice!$G$52*'Datos Vida'!K547)</f>
        <v/>
      </c>
      <c r="L50" s="36" t="str">
        <f>IF('Datos Vida'!L547=0,"",Índice!$G$52*'Datos Vida'!L547)</f>
        <v/>
      </c>
      <c r="M50" s="36" t="str">
        <f>IF('Datos Vida'!M547=0,"",Índice!$G$52*'Datos Vida'!M547)</f>
        <v/>
      </c>
      <c r="N50" s="36" t="str">
        <f>IF('Datos Vida'!N547=0,"",Índice!$G$52*'Datos Vida'!N547)</f>
        <v/>
      </c>
      <c r="O50" s="36" t="str">
        <f>IF('Datos Vida'!O547=0,"",Índice!$G$52*'Datos Vida'!O547)</f>
        <v/>
      </c>
      <c r="P50" s="36" t="str">
        <f>IF('Datos Vida'!P547=0,"",Índice!$G$52*'Datos Vida'!P547)</f>
        <v/>
      </c>
      <c r="Q50" s="36" t="str">
        <f>IF('Datos Vida'!Q547=0,"",Índice!$G$52*'Datos Vida'!Q547)</f>
        <v/>
      </c>
      <c r="R50" s="36" t="str">
        <f>IF('Datos Vida'!R547=0,"",Índice!$G$52*'Datos Vida'!R547)</f>
        <v/>
      </c>
      <c r="S50" s="36" t="str">
        <f>IF('Datos Vida'!S547=0,"",Índice!$G$52*'Datos Vida'!S547)</f>
        <v/>
      </c>
      <c r="T50" s="36" t="str">
        <f>IF('Datos Vida'!T547=0,"",Índice!$G$52*'Datos Vida'!T547)</f>
        <v/>
      </c>
      <c r="U50" s="36" t="str">
        <f>IF('Datos Vida'!U547=0,"",Índice!$G$52*'Datos Vida'!U547)</f>
        <v/>
      </c>
      <c r="V50" s="36" t="str">
        <f>IF('Datos Vida'!V547=0,"",Índice!$G$52*'Datos Vida'!V547)</f>
        <v/>
      </c>
      <c r="W50" s="36" t="str">
        <f>IF('Datos Vida'!W547=0,"",Índice!$G$52*'Datos Vida'!W547)</f>
        <v/>
      </c>
      <c r="X50" s="36" t="str">
        <f>IF('Datos Vida'!X547=0,"",Índice!$G$52*'Datos Vida'!X547)</f>
        <v/>
      </c>
      <c r="Y50" s="36" t="str">
        <f>IF('Datos Vida'!Y547=0,"",Índice!$G$52*'Datos Vida'!Y547)</f>
        <v/>
      </c>
      <c r="Z50" s="36" t="str">
        <f>IF('Datos Vida'!Z547=0,"",Índice!$G$52*'Datos Vida'!Z547)</f>
        <v/>
      </c>
      <c r="AA50" s="36" t="str">
        <f>IF('Datos Vida'!AA547=0,"",Índice!$G$52*'Datos Vida'!AA547)</f>
        <v/>
      </c>
      <c r="AB50" s="36" t="str">
        <f>IF('Datos Vida'!AB547=0,"",Índice!$G$52*'Datos Vida'!AB547)</f>
        <v/>
      </c>
      <c r="AC50" s="36" t="str">
        <f>IF('Datos Vida'!AC547=0,"",Índice!$G$52*'Datos Vida'!AC547)</f>
        <v/>
      </c>
      <c r="AD50" s="36" t="str">
        <f>IF('Datos Vida'!AD547=0,"",Índice!$G$52*'Datos Vida'!AD547)</f>
        <v/>
      </c>
      <c r="AE50" s="36" t="str">
        <f>IF('Datos Vida'!AE547=0,"",Índice!$G$52*'Datos Vida'!AE547)</f>
        <v/>
      </c>
      <c r="AF50" s="36" t="str">
        <f>IF('Datos Vida'!AF547=0,"",Índice!$G$52*'Datos Vida'!AF547)</f>
        <v/>
      </c>
      <c r="AG50" s="36" t="str">
        <f>IF('Datos Vida'!AG547=0,"",Índice!$G$52*'Datos Vida'!AG547)</f>
        <v/>
      </c>
      <c r="AH50" s="36" t="str">
        <f>IF('Datos Vida'!AH547=0,"",Índice!$G$52*'Datos Vida'!AH547)</f>
        <v/>
      </c>
      <c r="AI50" s="36" t="str">
        <f>IF('Datos Vida'!AI547=0,"",Índice!$G$52*'Datos Vida'!AI547)</f>
        <v/>
      </c>
      <c r="AJ50" s="36" t="str">
        <f>IF('Datos Vida'!AJ547=0,"",Índice!$G$52*'Datos Vida'!AJ547)</f>
        <v/>
      </c>
      <c r="AK50" s="36" t="str">
        <f>IF('Datos Vida'!AK547=0,"",Índice!$G$52*'Datos Vida'!AK547)</f>
        <v/>
      </c>
      <c r="AL50" s="36" t="str">
        <f>IF('Datos Vida'!AL547=0,"",Índice!$G$52*'Datos Vida'!AL547)</f>
        <v/>
      </c>
      <c r="AM50" s="36" t="str">
        <f>IF('Datos Vida'!AM547=0,"",Índice!$G$52*'Datos Vida'!AM547)</f>
        <v/>
      </c>
      <c r="AN50" s="36" t="str">
        <f>IF('Datos Vida'!AN547=0,"",Índice!$G$52*'Datos Vida'!AN547)</f>
        <v/>
      </c>
      <c r="AO50" s="36" t="str">
        <f>IF('Datos Vida'!AO547=0,"",Índice!$G$52*'Datos Vida'!AO547)</f>
        <v/>
      </c>
      <c r="AP50" s="36" t="str">
        <f>IF('Datos Vida'!AP547=0,"",Índice!$G$52*'Datos Vida'!AP547)</f>
        <v/>
      </c>
      <c r="AQ50" s="36">
        <f>Índice!$G$52*'Datos Vida'!AQ547</f>
        <v>0</v>
      </c>
      <c r="AR50" s="29"/>
      <c r="AS50" s="36" t="str">
        <f>IF('Datos Vida'!AS547=0,"",Índice!$F$52*'Datos Vida'!AS547)</f>
        <v/>
      </c>
      <c r="AT50" s="60" t="str">
        <f t="shared" si="5"/>
        <v/>
      </c>
      <c r="AU50" s="29"/>
      <c r="AV50" s="64">
        <f t="shared" si="4"/>
        <v>0</v>
      </c>
      <c r="AW50" s="64" t="str">
        <f t="shared" si="2"/>
        <v/>
      </c>
    </row>
    <row r="51" spans="2:49" x14ac:dyDescent="0.2">
      <c r="B51" s="62" t="str">
        <f>'Datos Vida'!B288</f>
        <v>307. Protección Familiar</v>
      </c>
      <c r="C51" s="36" t="str">
        <f>IF('Datos Vida'!C548=0,"",Índice!$G$52*'Datos Vida'!C548)</f>
        <v/>
      </c>
      <c r="D51" s="36" t="str">
        <f>IF('Datos Vida'!D548=0,"",Índice!$G$52*'Datos Vida'!D548)</f>
        <v/>
      </c>
      <c r="E51" s="36" t="str">
        <f>IF('Datos Vida'!E548=0,"",Índice!$G$52*'Datos Vida'!E548)</f>
        <v/>
      </c>
      <c r="F51" s="36">
        <f>IF('Datos Vida'!F548=0,"",Índice!$G$52*'Datos Vida'!F548)</f>
        <v>-8860.8619832711738</v>
      </c>
      <c r="G51" s="36">
        <f>IF('Datos Vida'!G548=0,"",Índice!$G$52*'Datos Vida'!G548)</f>
        <v>13.880020153244949</v>
      </c>
      <c r="H51" s="36" t="str">
        <f>IF('Datos Vida'!H548=0,"",Índice!$G$52*'Datos Vida'!H548)</f>
        <v/>
      </c>
      <c r="I51" s="36" t="str">
        <f>IF('Datos Vida'!I548=0,"",Índice!$G$52*'Datos Vida'!I548)</f>
        <v/>
      </c>
      <c r="J51" s="36" t="str">
        <f>IF('Datos Vida'!J548=0,"",Índice!$G$52*'Datos Vida'!J548)</f>
        <v/>
      </c>
      <c r="K51" s="36" t="str">
        <f>IF('Datos Vida'!K548=0,"",Índice!$G$52*'Datos Vida'!K548)</f>
        <v/>
      </c>
      <c r="L51" s="36" t="str">
        <f>IF('Datos Vida'!L548=0,"",Índice!$G$52*'Datos Vida'!L548)</f>
        <v/>
      </c>
      <c r="M51" s="36" t="str">
        <f>IF('Datos Vida'!M548=0,"",Índice!$G$52*'Datos Vida'!M548)</f>
        <v/>
      </c>
      <c r="N51" s="36" t="str">
        <f>IF('Datos Vida'!N548=0,"",Índice!$G$52*'Datos Vida'!N548)</f>
        <v/>
      </c>
      <c r="O51" s="36" t="str">
        <f>IF('Datos Vida'!O548=0,"",Índice!$G$52*'Datos Vida'!O548)</f>
        <v/>
      </c>
      <c r="P51" s="36" t="str">
        <f>IF('Datos Vida'!P548=0,"",Índice!$G$52*'Datos Vida'!P548)</f>
        <v/>
      </c>
      <c r="Q51" s="36" t="str">
        <f>IF('Datos Vida'!Q548=0,"",Índice!$G$52*'Datos Vida'!Q548)</f>
        <v/>
      </c>
      <c r="R51" s="36">
        <f>IF('Datos Vida'!R548=0,"",Índice!$G$52*'Datos Vida'!R548)</f>
        <v>494.7818948744964</v>
      </c>
      <c r="S51" s="36" t="str">
        <f>IF('Datos Vida'!S548=0,"",Índice!$G$52*'Datos Vida'!S548)</f>
        <v/>
      </c>
      <c r="T51" s="36" t="str">
        <f>IF('Datos Vida'!T548=0,"",Índice!$G$52*'Datos Vida'!T548)</f>
        <v/>
      </c>
      <c r="U51" s="36" t="str">
        <f>IF('Datos Vida'!U548=0,"",Índice!$G$52*'Datos Vida'!U548)</f>
        <v/>
      </c>
      <c r="V51" s="36" t="str">
        <f>IF('Datos Vida'!V548=0,"",Índice!$G$52*'Datos Vida'!V548)</f>
        <v/>
      </c>
      <c r="W51" s="36" t="str">
        <f>IF('Datos Vida'!W548=0,"",Índice!$G$52*'Datos Vida'!W548)</f>
        <v/>
      </c>
      <c r="X51" s="36" t="str">
        <f>IF('Datos Vida'!X548=0,"",Índice!$G$52*'Datos Vida'!X548)</f>
        <v/>
      </c>
      <c r="Y51" s="36" t="str">
        <f>IF('Datos Vida'!Y548=0,"",Índice!$G$52*'Datos Vida'!Y548)</f>
        <v/>
      </c>
      <c r="Z51" s="36" t="str">
        <f>IF('Datos Vida'!Z548=0,"",Índice!$G$52*'Datos Vida'!Z548)</f>
        <v/>
      </c>
      <c r="AA51" s="36" t="str">
        <f>IF('Datos Vida'!AA548=0,"",Índice!$G$52*'Datos Vida'!AA548)</f>
        <v/>
      </c>
      <c r="AB51" s="36" t="str">
        <f>IF('Datos Vida'!AB548=0,"",Índice!$G$52*'Datos Vida'!AB548)</f>
        <v/>
      </c>
      <c r="AC51" s="36" t="str">
        <f>IF('Datos Vida'!AC548=0,"",Índice!$G$52*'Datos Vida'!AC548)</f>
        <v/>
      </c>
      <c r="AD51" s="36" t="str">
        <f>IF('Datos Vida'!AD548=0,"",Índice!$G$52*'Datos Vida'!AD548)</f>
        <v/>
      </c>
      <c r="AE51" s="36" t="str">
        <f>IF('Datos Vida'!AE548=0,"",Índice!$G$52*'Datos Vida'!AE548)</f>
        <v/>
      </c>
      <c r="AF51" s="36" t="str">
        <f>IF('Datos Vida'!AF548=0,"",Índice!$G$52*'Datos Vida'!AF548)</f>
        <v/>
      </c>
      <c r="AG51" s="36" t="str">
        <f>IF('Datos Vida'!AG548=0,"",Índice!$G$52*'Datos Vida'!AG548)</f>
        <v/>
      </c>
      <c r="AH51" s="36" t="str">
        <f>IF('Datos Vida'!AH548=0,"",Índice!$G$52*'Datos Vida'!AH548)</f>
        <v/>
      </c>
      <c r="AI51" s="36" t="str">
        <f>IF('Datos Vida'!AI548=0,"",Índice!$G$52*'Datos Vida'!AI548)</f>
        <v/>
      </c>
      <c r="AJ51" s="36" t="str">
        <f>IF('Datos Vida'!AJ548=0,"",Índice!$G$52*'Datos Vida'!AJ548)</f>
        <v/>
      </c>
      <c r="AK51" s="36" t="str">
        <f>IF('Datos Vida'!AK548=0,"",Índice!$G$52*'Datos Vida'!AK548)</f>
        <v/>
      </c>
      <c r="AL51" s="36" t="str">
        <f>IF('Datos Vida'!AL548=0,"",Índice!$G$52*'Datos Vida'!AL548)</f>
        <v/>
      </c>
      <c r="AM51" s="36" t="str">
        <f>IF('Datos Vida'!AM548=0,"",Índice!$G$52*'Datos Vida'!AM548)</f>
        <v/>
      </c>
      <c r="AN51" s="36" t="str">
        <f>IF('Datos Vida'!AN548=0,"",Índice!$G$52*'Datos Vida'!AN548)</f>
        <v/>
      </c>
      <c r="AO51" s="36" t="str">
        <f>IF('Datos Vida'!AO548=0,"",Índice!$G$52*'Datos Vida'!AO548)</f>
        <v/>
      </c>
      <c r="AP51" s="36" t="str">
        <f>IF('Datos Vida'!AP548=0,"",Índice!$G$52*'Datos Vida'!AP548)</f>
        <v/>
      </c>
      <c r="AQ51" s="36">
        <f>Índice!$G$52*'Datos Vida'!AQ548</f>
        <v>-8352.2000682434336</v>
      </c>
      <c r="AR51" s="29"/>
      <c r="AS51" s="36">
        <f>IF('Datos Vida'!AS548=0,"",Índice!$F$52*'Datos Vida'!AS548)</f>
        <v>18846.11430525648</v>
      </c>
      <c r="AT51" s="60">
        <f t="shared" si="5"/>
        <v>-1.4431788926332614</v>
      </c>
      <c r="AU51" s="29"/>
      <c r="AV51" s="64">
        <f t="shared" si="4"/>
        <v>-2.3736022710916111E-4</v>
      </c>
      <c r="AW51" s="64">
        <f t="shared" si="2"/>
        <v>3.4981004110312599E-4</v>
      </c>
    </row>
    <row r="52" spans="2:49" x14ac:dyDescent="0.2">
      <c r="B52" s="62" t="str">
        <f>'Datos Vida'!B289</f>
        <v>308. Incapacidad o Invalidez</v>
      </c>
      <c r="C52" s="36" t="str">
        <f>IF('Datos Vida'!C549=0,"",Índice!$G$52*'Datos Vida'!C549)</f>
        <v/>
      </c>
      <c r="D52" s="36" t="str">
        <f>IF('Datos Vida'!D549=0,"",Índice!$G$52*'Datos Vida'!D549)</f>
        <v/>
      </c>
      <c r="E52" s="36">
        <f>IF('Datos Vida'!E549=0,"",Índice!$G$52*'Datos Vida'!E549)</f>
        <v>-543.63412266876048</v>
      </c>
      <c r="F52" s="36">
        <f>IF('Datos Vida'!F549=0,"",Índice!$G$52*'Datos Vida'!F549)</f>
        <v>4136.5521825821397</v>
      </c>
      <c r="G52" s="36">
        <f>IF('Datos Vida'!G549=0,"",Índice!$G$52*'Datos Vida'!G549)</f>
        <v>4183.8735258006782</v>
      </c>
      <c r="H52" s="36">
        <f>IF('Datos Vida'!H549=0,"",Índice!$G$52*'Datos Vida'!H549)</f>
        <v>-18541.563686329235</v>
      </c>
      <c r="I52" s="36" t="str">
        <f>IF('Datos Vida'!I549=0,"",Índice!$G$52*'Datos Vida'!I549)</f>
        <v/>
      </c>
      <c r="J52" s="36" t="str">
        <f>IF('Datos Vida'!J549=0,"",Índice!$G$52*'Datos Vida'!J549)</f>
        <v/>
      </c>
      <c r="K52" s="36">
        <f>IF('Datos Vida'!K549=0,"",Índice!$G$52*'Datos Vida'!K549)</f>
        <v>1551.2283307540765</v>
      </c>
      <c r="L52" s="36">
        <f>IF('Datos Vida'!L549=0,"",Índice!$G$52*'Datos Vida'!L549)</f>
        <v>-24.290035268178659</v>
      </c>
      <c r="M52" s="36" t="str">
        <f>IF('Datos Vida'!M549=0,"",Índice!$G$52*'Datos Vida'!M549)</f>
        <v/>
      </c>
      <c r="N52" s="36" t="str">
        <f>IF('Datos Vida'!N549=0,"",Índice!$G$52*'Datos Vida'!N549)</f>
        <v/>
      </c>
      <c r="O52" s="36" t="str">
        <f>IF('Datos Vida'!O549=0,"",Índice!$G$52*'Datos Vida'!O549)</f>
        <v/>
      </c>
      <c r="P52" s="36" t="str">
        <f>IF('Datos Vida'!P549=0,"",Índice!$G$52*'Datos Vida'!P549)</f>
        <v/>
      </c>
      <c r="Q52" s="36">
        <f>IF('Datos Vida'!Q549=0,"",Índice!$G$52*'Datos Vida'!Q549)</f>
        <v>28.916708652593645</v>
      </c>
      <c r="R52" s="36">
        <f>IF('Datos Vida'!R549=0,"",Índice!$G$52*'Datos Vida'!R549)</f>
        <v>819.09128732764373</v>
      </c>
      <c r="S52" s="36" t="str">
        <f>IF('Datos Vida'!S549=0,"",Índice!$G$52*'Datos Vida'!S549)</f>
        <v/>
      </c>
      <c r="T52" s="36" t="str">
        <f>IF('Datos Vida'!T549=0,"",Índice!$G$52*'Datos Vida'!T549)</f>
        <v/>
      </c>
      <c r="U52" s="36" t="str">
        <f>IF('Datos Vida'!U549=0,"",Índice!$G$52*'Datos Vida'!U549)</f>
        <v/>
      </c>
      <c r="V52" s="36" t="str">
        <f>IF('Datos Vida'!V549=0,"",Índice!$G$52*'Datos Vida'!V549)</f>
        <v/>
      </c>
      <c r="W52" s="36" t="str">
        <f>IF('Datos Vida'!W549=0,"",Índice!$G$52*'Datos Vida'!W549)</f>
        <v/>
      </c>
      <c r="X52" s="36" t="str">
        <f>IF('Datos Vida'!X549=0,"",Índice!$G$52*'Datos Vida'!X549)</f>
        <v/>
      </c>
      <c r="Y52" s="36" t="str">
        <f>IF('Datos Vida'!Y549=0,"",Índice!$G$52*'Datos Vida'!Y549)</f>
        <v/>
      </c>
      <c r="Z52" s="36">
        <f>IF('Datos Vida'!Z549=0,"",Índice!$G$52*'Datos Vida'!Z549)</f>
        <v>3270.0374930642424</v>
      </c>
      <c r="AA52" s="36" t="str">
        <f>IF('Datos Vida'!AA549=0,"",Índice!$G$52*'Datos Vida'!AA549)</f>
        <v/>
      </c>
      <c r="AB52" s="36">
        <f>IF('Datos Vida'!AB549=0,"",Índice!$G$52*'Datos Vida'!AB549)</f>
        <v>-365.81337428392874</v>
      </c>
      <c r="AC52" s="36" t="str">
        <f>IF('Datos Vida'!AC549=0,"",Índice!$G$52*'Datos Vida'!AC549)</f>
        <v/>
      </c>
      <c r="AD52" s="36" t="str">
        <f>IF('Datos Vida'!AD549=0,"",Índice!$G$52*'Datos Vida'!AD549)</f>
        <v/>
      </c>
      <c r="AE52" s="36" t="str">
        <f>IF('Datos Vida'!AE549=0,"",Índice!$G$52*'Datos Vida'!AE549)</f>
        <v/>
      </c>
      <c r="AF52" s="36">
        <f>IF('Datos Vida'!AF549=0,"",Índice!$G$52*'Datos Vida'!AF549)</f>
        <v>22643.24572024207</v>
      </c>
      <c r="AG52" s="36">
        <f>IF('Datos Vida'!AG549=0,"",Índice!$G$52*'Datos Vida'!AG549)</f>
        <v>-57.493220732803834</v>
      </c>
      <c r="AH52" s="36">
        <f>IF('Datos Vida'!AH549=0,"",Índice!$G$52*'Datos Vida'!AH549)</f>
        <v>99.439458107683791</v>
      </c>
      <c r="AI52" s="36" t="str">
        <f>IF('Datos Vida'!AI549=0,"",Índice!$G$52*'Datos Vida'!AI549)</f>
        <v/>
      </c>
      <c r="AJ52" s="36">
        <f>IF('Datos Vida'!AJ549=0,"",Índice!$G$52*'Datos Vida'!AJ549)</f>
        <v>2186.8175869380848</v>
      </c>
      <c r="AK52" s="36">
        <f>IF('Datos Vida'!AK549=0,"",Índice!$G$52*'Datos Vida'!AK549)</f>
        <v>-3802.8533647312092</v>
      </c>
      <c r="AL52" s="36" t="str">
        <f>IF('Datos Vida'!AL549=0,"",Índice!$G$52*'Datos Vida'!AL549)</f>
        <v/>
      </c>
      <c r="AM52" s="36" t="str">
        <f>IF('Datos Vida'!AM549=0,"",Índice!$G$52*'Datos Vida'!AM549)</f>
        <v/>
      </c>
      <c r="AN52" s="36" t="str">
        <f>IF('Datos Vida'!AN549=0,"",Índice!$G$52*'Datos Vida'!AN549)</f>
        <v/>
      </c>
      <c r="AO52" s="36" t="str">
        <f>IF('Datos Vida'!AO549=0,"",Índice!$G$52*'Datos Vida'!AO549)</f>
        <v/>
      </c>
      <c r="AP52" s="36" t="str">
        <f>IF('Datos Vida'!AP549=0,"",Índice!$G$52*'Datos Vida'!AP549)</f>
        <v/>
      </c>
      <c r="AQ52" s="36">
        <f>Índice!$G$52*'Datos Vida'!AQ549</f>
        <v>15583.554489455099</v>
      </c>
      <c r="AR52" s="29"/>
      <c r="AS52" s="36">
        <f>IF('Datos Vida'!AS549=0,"",Índice!$F$52*'Datos Vida'!AS549)</f>
        <v>87096.476400351647</v>
      </c>
      <c r="AT52" s="60">
        <f t="shared" si="5"/>
        <v>-0.82107709595709677</v>
      </c>
      <c r="AU52" s="29"/>
      <c r="AV52" s="64">
        <f t="shared" si="4"/>
        <v>4.4286726881088409E-4</v>
      </c>
      <c r="AW52" s="64">
        <f t="shared" si="2"/>
        <v>1.6166314974035078E-3</v>
      </c>
    </row>
    <row r="53" spans="2:49" x14ac:dyDescent="0.2">
      <c r="B53" s="62" t="str">
        <f>'Datos Vida'!B290</f>
        <v>309. Salud</v>
      </c>
      <c r="C53" s="36" t="str">
        <f>IF('Datos Vida'!C550=0,"",Índice!$G$52*'Datos Vida'!C550)</f>
        <v/>
      </c>
      <c r="D53" s="36" t="str">
        <f>IF('Datos Vida'!D550=0,"",Índice!$G$52*'Datos Vida'!D550)</f>
        <v/>
      </c>
      <c r="E53" s="36">
        <f>IF('Datos Vida'!E550=0,"",Índice!$G$52*'Datos Vida'!E550)</f>
        <v>45103.737841799753</v>
      </c>
      <c r="F53" s="36">
        <f>IF('Datos Vida'!F550=0,"",Índice!$G$52*'Datos Vida'!F550)</f>
        <v>5530.3375396371539</v>
      </c>
      <c r="G53" s="36">
        <f>IF('Datos Vida'!G550=0,"",Índice!$G$52*'Datos Vida'!G550)</f>
        <v>1290.5697169938735</v>
      </c>
      <c r="H53" s="36">
        <f>IF('Datos Vida'!H550=0,"",Índice!$G$52*'Datos Vida'!H550)</f>
        <v>6398.5191923597295</v>
      </c>
      <c r="I53" s="36">
        <f>IF('Datos Vida'!I550=0,"",Índice!$G$52*'Datos Vida'!I550)</f>
        <v>5429.3331772965057</v>
      </c>
      <c r="J53" s="36">
        <f>IF('Datos Vida'!J550=0,"",Índice!$G$52*'Datos Vida'!J550)</f>
        <v>-2.0411794343007279</v>
      </c>
      <c r="K53" s="36" t="str">
        <f>IF('Datos Vida'!K550=0,"",Índice!$G$52*'Datos Vida'!K550)</f>
        <v/>
      </c>
      <c r="L53" s="36">
        <f>IF('Datos Vida'!L550=0,"",Índice!$G$52*'Datos Vida'!L550)</f>
        <v>360.5063077547469</v>
      </c>
      <c r="M53" s="36" t="str">
        <f>IF('Datos Vida'!M550=0,"",Índice!$G$52*'Datos Vida'!M550)</f>
        <v/>
      </c>
      <c r="N53" s="36">
        <f>IF('Datos Vida'!N550=0,"",Índice!$G$52*'Datos Vida'!N550)</f>
        <v>417.48923362897551</v>
      </c>
      <c r="O53" s="36" t="str">
        <f>IF('Datos Vida'!O550=0,"",Índice!$G$52*'Datos Vida'!O550)</f>
        <v/>
      </c>
      <c r="P53" s="36" t="str">
        <f>IF('Datos Vida'!P550=0,"",Índice!$G$52*'Datos Vida'!P550)</f>
        <v/>
      </c>
      <c r="Q53" s="36">
        <f>IF('Datos Vida'!Q550=0,"",Índice!$G$52*'Datos Vida'!Q550)</f>
        <v>757.58374704071514</v>
      </c>
      <c r="R53" s="36">
        <f>IF('Datos Vida'!R550=0,"",Índice!$G$52*'Datos Vida'!R550)</f>
        <v>0.91853074543532753</v>
      </c>
      <c r="S53" s="36" t="str">
        <f>IF('Datos Vida'!S550=0,"",Índice!$G$52*'Datos Vida'!S550)</f>
        <v/>
      </c>
      <c r="T53" s="36" t="str">
        <f>IF('Datos Vida'!T550=0,"",Índice!$G$52*'Datos Vida'!T550)</f>
        <v/>
      </c>
      <c r="U53" s="36" t="str">
        <f>IF('Datos Vida'!U550=0,"",Índice!$G$52*'Datos Vida'!U550)</f>
        <v/>
      </c>
      <c r="V53" s="36" t="str">
        <f>IF('Datos Vida'!V550=0,"",Índice!$G$52*'Datos Vida'!V550)</f>
        <v/>
      </c>
      <c r="W53" s="36" t="str">
        <f>IF('Datos Vida'!W550=0,"",Índice!$G$52*'Datos Vida'!W550)</f>
        <v/>
      </c>
      <c r="X53" s="36" t="str">
        <f>IF('Datos Vida'!X550=0,"",Índice!$G$52*'Datos Vida'!X550)</f>
        <v/>
      </c>
      <c r="Y53" s="36" t="str">
        <f>IF('Datos Vida'!Y550=0,"",Índice!$G$52*'Datos Vida'!Y550)</f>
        <v/>
      </c>
      <c r="Z53" s="36">
        <f>IF('Datos Vida'!Z550=0,"",Índice!$G$52*'Datos Vida'!Z550)</f>
        <v>81963.083909144392</v>
      </c>
      <c r="AA53" s="36" t="str">
        <f>IF('Datos Vida'!AA550=0,"",Índice!$G$52*'Datos Vida'!AA550)</f>
        <v/>
      </c>
      <c r="AB53" s="36">
        <f>IF('Datos Vida'!AB550=0,"",Índice!$G$52*'Datos Vida'!AB550)</f>
        <v>442.93593724325791</v>
      </c>
      <c r="AC53" s="36" t="str">
        <f>IF('Datos Vida'!AC550=0,"",Índice!$G$52*'Datos Vida'!AC550)</f>
        <v/>
      </c>
      <c r="AD53" s="36" t="str">
        <f>IF('Datos Vida'!AD550=0,"",Índice!$G$52*'Datos Vida'!AD550)</f>
        <v/>
      </c>
      <c r="AE53" s="36" t="str">
        <f>IF('Datos Vida'!AE550=0,"",Índice!$G$52*'Datos Vida'!AE550)</f>
        <v/>
      </c>
      <c r="AF53" s="36" t="str">
        <f>IF('Datos Vida'!AF550=0,"",Índice!$G$52*'Datos Vida'!AF550)</f>
        <v/>
      </c>
      <c r="AG53" s="36">
        <f>IF('Datos Vida'!AG550=0,"",Índice!$G$52*'Datos Vida'!AG550)</f>
        <v>8358.969980033864</v>
      </c>
      <c r="AH53" s="36">
        <f>IF('Datos Vida'!AH550=0,"",Índice!$G$52*'Datos Vida'!AH550)</f>
        <v>-3.4019657238345463E-2</v>
      </c>
      <c r="AI53" s="36" t="str">
        <f>IF('Datos Vida'!AI550=0,"",Índice!$G$52*'Datos Vida'!AI550)</f>
        <v/>
      </c>
      <c r="AJ53" s="36" t="str">
        <f>IF('Datos Vida'!AJ550=0,"",Índice!$G$52*'Datos Vida'!AJ550)</f>
        <v/>
      </c>
      <c r="AK53" s="36">
        <f>IF('Datos Vida'!AK550=0,"",Índice!$G$52*'Datos Vida'!AK550)</f>
        <v>51156.209080731031</v>
      </c>
      <c r="AL53" s="36" t="str">
        <f>IF('Datos Vida'!AL550=0,"",Índice!$G$52*'Datos Vida'!AL550)</f>
        <v/>
      </c>
      <c r="AM53" s="36" t="str">
        <f>IF('Datos Vida'!AM550=0,"",Índice!$G$52*'Datos Vida'!AM550)</f>
        <v/>
      </c>
      <c r="AN53" s="36" t="str">
        <f>IF('Datos Vida'!AN550=0,"",Índice!$G$52*'Datos Vida'!AN550)</f>
        <v/>
      </c>
      <c r="AO53" s="36" t="str">
        <f>IF('Datos Vida'!AO550=0,"",Índice!$G$52*'Datos Vida'!AO550)</f>
        <v/>
      </c>
      <c r="AP53" s="36" t="str">
        <f>IF('Datos Vida'!AP550=0,"",Índice!$G$52*'Datos Vida'!AP550)</f>
        <v/>
      </c>
      <c r="AQ53" s="36">
        <f>Índice!$G$52*'Datos Vida'!AQ550</f>
        <v>207208.1189953179</v>
      </c>
      <c r="AR53" s="29"/>
      <c r="AS53" s="36">
        <f>IF('Datos Vida'!AS550=0,"",Índice!$F$52*'Datos Vida'!AS550)</f>
        <v>356576.00360311725</v>
      </c>
      <c r="AT53" s="60">
        <f t="shared" si="5"/>
        <v>-0.41889494272882011</v>
      </c>
      <c r="AU53" s="29"/>
      <c r="AV53" s="64">
        <f t="shared" si="4"/>
        <v>5.8886240489608496E-3</v>
      </c>
      <c r="AW53" s="64">
        <f t="shared" si="2"/>
        <v>6.6185455768993503E-3</v>
      </c>
    </row>
    <row r="54" spans="2:49" x14ac:dyDescent="0.2">
      <c r="B54" s="62" t="str">
        <f>'Datos Vida'!B291</f>
        <v>310. Accidentes Personales</v>
      </c>
      <c r="C54" s="36" t="str">
        <f>IF('Datos Vida'!C551=0,"",Índice!$G$52*'Datos Vida'!C551)</f>
        <v/>
      </c>
      <c r="D54" s="36" t="str">
        <f>IF('Datos Vida'!D551=0,"",Índice!$G$52*'Datos Vida'!D551)</f>
        <v/>
      </c>
      <c r="E54" s="36">
        <f>IF('Datos Vida'!E551=0,"",Índice!$G$52*'Datos Vida'!E551)</f>
        <v>8355.6360536245065</v>
      </c>
      <c r="F54" s="36">
        <f>IF('Datos Vida'!F551=0,"",Índice!$G$52*'Datos Vida'!F551)</f>
        <v>-34706.071862443561</v>
      </c>
      <c r="G54" s="36">
        <f>IF('Datos Vida'!G551=0,"",Índice!$G$52*'Datos Vida'!G551)</f>
        <v>1946.6047871781275</v>
      </c>
      <c r="H54" s="36">
        <f>IF('Datos Vida'!H551=0,"",Índice!$G$52*'Datos Vida'!H551)</f>
        <v>-2076.7980154292754</v>
      </c>
      <c r="I54" s="36">
        <f>IF('Datos Vida'!I551=0,"",Índice!$G$52*'Datos Vida'!I551)</f>
        <v>224.29160017241165</v>
      </c>
      <c r="J54" s="36" t="str">
        <f>IF('Datos Vida'!J551=0,"",Índice!$G$52*'Datos Vida'!J551)</f>
        <v/>
      </c>
      <c r="K54" s="36">
        <f>IF('Datos Vida'!K551=0,"",Índice!$G$52*'Datos Vida'!K551)</f>
        <v>-591.15958383072916</v>
      </c>
      <c r="L54" s="36">
        <f>IF('Datos Vida'!L551=0,"",Índice!$G$52*'Datos Vida'!L551)</f>
        <v>1000.0078245211649</v>
      </c>
      <c r="M54" s="36">
        <f>IF('Datos Vida'!M551=0,"",Índice!$G$52*'Datos Vida'!M551)</f>
        <v>156.52444295362747</v>
      </c>
      <c r="N54" s="36" t="str">
        <f>IF('Datos Vida'!N551=0,"",Índice!$G$52*'Datos Vida'!N551)</f>
        <v/>
      </c>
      <c r="O54" s="36" t="str">
        <f>IF('Datos Vida'!O551=0,"",Índice!$G$52*'Datos Vida'!O551)</f>
        <v/>
      </c>
      <c r="P54" s="36" t="str">
        <f>IF('Datos Vida'!P551=0,"",Índice!$G$52*'Datos Vida'!P551)</f>
        <v/>
      </c>
      <c r="Q54" s="36">
        <f>IF('Datos Vida'!Q551=0,"",Índice!$G$52*'Datos Vida'!Q551)</f>
        <v>-1915.1366042326579</v>
      </c>
      <c r="R54" s="36">
        <f>IF('Datos Vida'!R551=0,"",Índice!$G$52*'Datos Vida'!R551)</f>
        <v>1315.9483812936792</v>
      </c>
      <c r="S54" s="36" t="str">
        <f>IF('Datos Vida'!S551=0,"",Índice!$G$52*'Datos Vida'!S551)</f>
        <v/>
      </c>
      <c r="T54" s="36" t="str">
        <f>IF('Datos Vida'!T551=0,"",Índice!$G$52*'Datos Vida'!T551)</f>
        <v/>
      </c>
      <c r="U54" s="36" t="str">
        <f>IF('Datos Vida'!U551=0,"",Índice!$G$52*'Datos Vida'!U551)</f>
        <v/>
      </c>
      <c r="V54" s="36" t="str">
        <f>IF('Datos Vida'!V551=0,"",Índice!$G$52*'Datos Vida'!V551)</f>
        <v/>
      </c>
      <c r="W54" s="36" t="str">
        <f>IF('Datos Vida'!W551=0,"",Índice!$G$52*'Datos Vida'!W551)</f>
        <v/>
      </c>
      <c r="X54" s="36" t="str">
        <f>IF('Datos Vida'!X551=0,"",Índice!$G$52*'Datos Vida'!X551)</f>
        <v/>
      </c>
      <c r="Y54" s="36" t="str">
        <f>IF('Datos Vida'!Y551=0,"",Índice!$G$52*'Datos Vida'!Y551)</f>
        <v/>
      </c>
      <c r="Z54" s="36">
        <f>IF('Datos Vida'!Z551=0,"",Índice!$G$52*'Datos Vida'!Z551)</f>
        <v>72314.394703547616</v>
      </c>
      <c r="AA54" s="36" t="str">
        <f>IF('Datos Vida'!AA551=0,"",Índice!$G$52*'Datos Vida'!AA551)</f>
        <v/>
      </c>
      <c r="AB54" s="36" t="str">
        <f>IF('Datos Vida'!AB551=0,"",Índice!$G$52*'Datos Vida'!AB551)</f>
        <v/>
      </c>
      <c r="AC54" s="36" t="str">
        <f>IF('Datos Vida'!AC551=0,"",Índice!$G$52*'Datos Vida'!AC551)</f>
        <v/>
      </c>
      <c r="AD54" s="36" t="str">
        <f>IF('Datos Vida'!AD551=0,"",Índice!$G$52*'Datos Vida'!AD551)</f>
        <v/>
      </c>
      <c r="AE54" s="36" t="str">
        <f>IF('Datos Vida'!AE551=0,"",Índice!$G$52*'Datos Vida'!AE551)</f>
        <v/>
      </c>
      <c r="AF54" s="36" t="str">
        <f>IF('Datos Vida'!AF551=0,"",Índice!$G$52*'Datos Vida'!AF551)</f>
        <v/>
      </c>
      <c r="AG54" s="36">
        <f>IF('Datos Vida'!AG551=0,"",Índice!$G$52*'Datos Vida'!AG551)</f>
        <v>5224.2286638065207</v>
      </c>
      <c r="AH54" s="36">
        <f>IF('Datos Vida'!AH551=0,"",Índice!$G$52*'Datos Vida'!AH551)</f>
        <v>101.10642131236271</v>
      </c>
      <c r="AI54" s="36" t="str">
        <f>IF('Datos Vida'!AI551=0,"",Índice!$G$52*'Datos Vida'!AI551)</f>
        <v/>
      </c>
      <c r="AJ54" s="36">
        <f>IF('Datos Vida'!AJ551=0,"",Índice!$G$52*'Datos Vida'!AJ551)</f>
        <v>4412.7237600430281</v>
      </c>
      <c r="AK54" s="36">
        <f>IF('Datos Vida'!AK551=0,"",Índice!$G$52*'Datos Vida'!AK551)</f>
        <v>-2792.2654268089191</v>
      </c>
      <c r="AL54" s="36" t="str">
        <f>IF('Datos Vida'!AL551=0,"",Índice!$G$52*'Datos Vida'!AL551)</f>
        <v/>
      </c>
      <c r="AM54" s="36" t="str">
        <f>IF('Datos Vida'!AM551=0,"",Índice!$G$52*'Datos Vida'!AM551)</f>
        <v/>
      </c>
      <c r="AN54" s="36" t="str">
        <f>IF('Datos Vida'!AN551=0,"",Índice!$G$52*'Datos Vida'!AN551)</f>
        <v/>
      </c>
      <c r="AO54" s="36" t="str">
        <f>IF('Datos Vida'!AO551=0,"",Índice!$G$52*'Datos Vida'!AO551)</f>
        <v/>
      </c>
      <c r="AP54" s="36" t="str">
        <f>IF('Datos Vida'!AP551=0,"",Índice!$G$52*'Datos Vida'!AP551)</f>
        <v/>
      </c>
      <c r="AQ54" s="36">
        <f>Índice!$G$52*'Datos Vida'!AQ551</f>
        <v>52970.035145707894</v>
      </c>
      <c r="AR54" s="29"/>
      <c r="AS54" s="36">
        <f>IF('Datos Vida'!AS551=0,"",Índice!$F$52*'Datos Vida'!AS551)</f>
        <v>140832.15782100928</v>
      </c>
      <c r="AT54" s="60">
        <f t="shared" si="5"/>
        <v>-0.62387826782409883</v>
      </c>
      <c r="AU54" s="29"/>
      <c r="AV54" s="64">
        <f t="shared" si="4"/>
        <v>1.5053494252335023E-3</v>
      </c>
      <c r="AW54" s="64">
        <f t="shared" si="2"/>
        <v>2.6140403330923521E-3</v>
      </c>
    </row>
    <row r="55" spans="2:49" x14ac:dyDescent="0.2">
      <c r="B55" s="62" t="str">
        <f>'Datos Vida'!B292</f>
        <v>311. Asistencia</v>
      </c>
      <c r="C55" s="36" t="str">
        <f>IF('Datos Vida'!C552=0,"",Índice!$G$52*'Datos Vida'!C552)</f>
        <v/>
      </c>
      <c r="D55" s="36" t="str">
        <f>IF('Datos Vida'!D552=0,"",Índice!$G$52*'Datos Vida'!D552)</f>
        <v/>
      </c>
      <c r="E55" s="36">
        <f>IF('Datos Vida'!E552=0,"",Índice!$G$52*'Datos Vida'!E552)</f>
        <v>200.00156490423296</v>
      </c>
      <c r="F55" s="36">
        <f>IF('Datos Vida'!F552=0,"",Índice!$G$52*'Datos Vida'!F552)</f>
        <v>6.8039314476690926E-2</v>
      </c>
      <c r="G55" s="36" t="str">
        <f>IF('Datos Vida'!G552=0,"",Índice!$G$52*'Datos Vida'!G552)</f>
        <v/>
      </c>
      <c r="H55" s="36" t="str">
        <f>IF('Datos Vida'!H552=0,"",Índice!$G$52*'Datos Vida'!H552)</f>
        <v/>
      </c>
      <c r="I55" s="36" t="str">
        <f>IF('Datos Vida'!I552=0,"",Índice!$G$52*'Datos Vida'!I552)</f>
        <v/>
      </c>
      <c r="J55" s="36" t="str">
        <f>IF('Datos Vida'!J552=0,"",Índice!$G$52*'Datos Vida'!J552)</f>
        <v/>
      </c>
      <c r="K55" s="36" t="str">
        <f>IF('Datos Vida'!K552=0,"",Índice!$G$52*'Datos Vida'!K552)</f>
        <v/>
      </c>
      <c r="L55" s="36" t="str">
        <f>IF('Datos Vida'!L552=0,"",Índice!$G$52*'Datos Vida'!L552)</f>
        <v/>
      </c>
      <c r="M55" s="36" t="str">
        <f>IF('Datos Vida'!M552=0,"",Índice!$G$52*'Datos Vida'!M552)</f>
        <v/>
      </c>
      <c r="N55" s="36" t="str">
        <f>IF('Datos Vida'!N552=0,"",Índice!$G$52*'Datos Vida'!N552)</f>
        <v/>
      </c>
      <c r="O55" s="36" t="str">
        <f>IF('Datos Vida'!O552=0,"",Índice!$G$52*'Datos Vida'!O552)</f>
        <v/>
      </c>
      <c r="P55" s="36" t="str">
        <f>IF('Datos Vida'!P552=0,"",Índice!$G$52*'Datos Vida'!P552)</f>
        <v/>
      </c>
      <c r="Q55" s="36" t="str">
        <f>IF('Datos Vida'!Q552=0,"",Índice!$G$52*'Datos Vida'!Q552)</f>
        <v/>
      </c>
      <c r="R55" s="36" t="str">
        <f>IF('Datos Vida'!R552=0,"",Índice!$G$52*'Datos Vida'!R552)</f>
        <v/>
      </c>
      <c r="S55" s="36" t="str">
        <f>IF('Datos Vida'!S552=0,"",Índice!$G$52*'Datos Vida'!S552)</f>
        <v/>
      </c>
      <c r="T55" s="36" t="str">
        <f>IF('Datos Vida'!T552=0,"",Índice!$G$52*'Datos Vida'!T552)</f>
        <v/>
      </c>
      <c r="U55" s="36" t="str">
        <f>IF('Datos Vida'!U552=0,"",Índice!$G$52*'Datos Vida'!U552)</f>
        <v/>
      </c>
      <c r="V55" s="36" t="str">
        <f>IF('Datos Vida'!V552=0,"",Índice!$G$52*'Datos Vida'!V552)</f>
        <v/>
      </c>
      <c r="W55" s="36" t="str">
        <f>IF('Datos Vida'!W552=0,"",Índice!$G$52*'Datos Vida'!W552)</f>
        <v/>
      </c>
      <c r="X55" s="36" t="str">
        <f>IF('Datos Vida'!X552=0,"",Índice!$G$52*'Datos Vida'!X552)</f>
        <v/>
      </c>
      <c r="Y55" s="36" t="str">
        <f>IF('Datos Vida'!Y552=0,"",Índice!$G$52*'Datos Vida'!Y552)</f>
        <v/>
      </c>
      <c r="Z55" s="36" t="str">
        <f>IF('Datos Vida'!Z552=0,"",Índice!$G$52*'Datos Vida'!Z552)</f>
        <v/>
      </c>
      <c r="AA55" s="36" t="str">
        <f>IF('Datos Vida'!AA552=0,"",Índice!$G$52*'Datos Vida'!AA552)</f>
        <v/>
      </c>
      <c r="AB55" s="36" t="str">
        <f>IF('Datos Vida'!AB552=0,"",Índice!$G$52*'Datos Vida'!AB552)</f>
        <v/>
      </c>
      <c r="AC55" s="36" t="str">
        <f>IF('Datos Vida'!AC552=0,"",Índice!$G$52*'Datos Vida'!AC552)</f>
        <v/>
      </c>
      <c r="AD55" s="36" t="str">
        <f>IF('Datos Vida'!AD552=0,"",Índice!$G$52*'Datos Vida'!AD552)</f>
        <v/>
      </c>
      <c r="AE55" s="36" t="str">
        <f>IF('Datos Vida'!AE552=0,"",Índice!$G$52*'Datos Vida'!AE552)</f>
        <v/>
      </c>
      <c r="AF55" s="36" t="str">
        <f>IF('Datos Vida'!AF552=0,"",Índice!$G$52*'Datos Vida'!AF552)</f>
        <v/>
      </c>
      <c r="AG55" s="36" t="str">
        <f>IF('Datos Vida'!AG552=0,"",Índice!$G$52*'Datos Vida'!AG552)</f>
        <v/>
      </c>
      <c r="AH55" s="36" t="str">
        <f>IF('Datos Vida'!AH552=0,"",Índice!$G$52*'Datos Vida'!AH552)</f>
        <v/>
      </c>
      <c r="AI55" s="36" t="str">
        <f>IF('Datos Vida'!AI552=0,"",Índice!$G$52*'Datos Vida'!AI552)</f>
        <v/>
      </c>
      <c r="AJ55" s="36">
        <f>IF('Datos Vida'!AJ552=0,"",Índice!$G$52*'Datos Vida'!AJ552)</f>
        <v>407.6575526870937</v>
      </c>
      <c r="AK55" s="36">
        <f>IF('Datos Vida'!AK552=0,"",Índice!$G$52*'Datos Vida'!AK552)</f>
        <v>11533.616354201786</v>
      </c>
      <c r="AL55" s="36" t="str">
        <f>IF('Datos Vida'!AL552=0,"",Índice!$G$52*'Datos Vida'!AL552)</f>
        <v/>
      </c>
      <c r="AM55" s="36" t="str">
        <f>IF('Datos Vida'!AM552=0,"",Índice!$G$52*'Datos Vida'!AM552)</f>
        <v/>
      </c>
      <c r="AN55" s="36" t="str">
        <f>IF('Datos Vida'!AN552=0,"",Índice!$G$52*'Datos Vida'!AN552)</f>
        <v/>
      </c>
      <c r="AO55" s="36" t="str">
        <f>IF('Datos Vida'!AO552=0,"",Índice!$G$52*'Datos Vida'!AO552)</f>
        <v/>
      </c>
      <c r="AP55" s="36" t="str">
        <f>IF('Datos Vida'!AP552=0,"",Índice!$G$52*'Datos Vida'!AP552)</f>
        <v/>
      </c>
      <c r="AQ55" s="36">
        <f>Índice!$G$52*'Datos Vida'!AQ552</f>
        <v>12141.343511107589</v>
      </c>
      <c r="AR55" s="29"/>
      <c r="AS55" s="36">
        <f>IF('Datos Vida'!AS552=0,"",Índice!$F$52*'Datos Vida'!AS552)</f>
        <v>16391.700521654722</v>
      </c>
      <c r="AT55" s="60">
        <f t="shared" si="5"/>
        <v>-0.25929933291131557</v>
      </c>
      <c r="AU55" s="29"/>
      <c r="AV55" s="64">
        <f t="shared" si="4"/>
        <v>3.4504346515407748E-4</v>
      </c>
      <c r="AW55" s="64">
        <f t="shared" si="2"/>
        <v>3.0425271439804818E-4</v>
      </c>
    </row>
    <row r="56" spans="2:49" x14ac:dyDescent="0.2">
      <c r="B56" s="62" t="str">
        <f>'Datos Vida'!B293</f>
        <v>312. Desgravamen Hipotecario</v>
      </c>
      <c r="C56" s="36" t="str">
        <f>IF('Datos Vida'!C553=0,"",Índice!$G$52*'Datos Vida'!C553)</f>
        <v/>
      </c>
      <c r="D56" s="36" t="str">
        <f>IF('Datos Vida'!D553=0,"",Índice!$G$52*'Datos Vida'!D553)</f>
        <v/>
      </c>
      <c r="E56" s="36">
        <f>IF('Datos Vida'!E553=0,"",Índice!$G$52*'Datos Vida'!E553)</f>
        <v>277971.76164331276</v>
      </c>
      <c r="F56" s="36">
        <f>IF('Datos Vida'!F553=0,"",Índice!$G$52*'Datos Vida'!F553)</f>
        <v>11029.717191187412</v>
      </c>
      <c r="G56" s="36">
        <f>IF('Datos Vida'!G553=0,"",Índice!$G$52*'Datos Vida'!G553)</f>
        <v>78532.473633915157</v>
      </c>
      <c r="H56" s="36">
        <f>IF('Datos Vida'!H553=0,"",Índice!$G$52*'Datos Vida'!H553)</f>
        <v>-906.99808163152841</v>
      </c>
      <c r="I56" s="36" t="str">
        <f>IF('Datos Vida'!I553=0,"",Índice!$G$52*'Datos Vida'!I553)</f>
        <v/>
      </c>
      <c r="J56" s="36" t="str">
        <f>IF('Datos Vida'!J553=0,"",Índice!$G$52*'Datos Vida'!J553)</f>
        <v/>
      </c>
      <c r="K56" s="36" t="str">
        <f>IF('Datos Vida'!K553=0,"",Índice!$G$52*'Datos Vida'!K553)</f>
        <v/>
      </c>
      <c r="L56" s="36">
        <f>IF('Datos Vida'!L553=0,"",Índice!$G$52*'Datos Vida'!L553)</f>
        <v>-8.5049143095863666</v>
      </c>
      <c r="M56" s="36" t="str">
        <f>IF('Datos Vida'!M553=0,"",Índice!$G$52*'Datos Vida'!M553)</f>
        <v/>
      </c>
      <c r="N56" s="36" t="str">
        <f>IF('Datos Vida'!N553=0,"",Índice!$G$52*'Datos Vida'!N553)</f>
        <v/>
      </c>
      <c r="O56" s="36" t="str">
        <f>IF('Datos Vida'!O553=0,"",Índice!$G$52*'Datos Vida'!O553)</f>
        <v/>
      </c>
      <c r="P56" s="36" t="str">
        <f>IF('Datos Vida'!P553=0,"",Índice!$G$52*'Datos Vida'!P553)</f>
        <v/>
      </c>
      <c r="Q56" s="36">
        <f>IF('Datos Vida'!Q553=0,"",Índice!$G$52*'Datos Vida'!Q553)</f>
        <v>-5571.8075018106965</v>
      </c>
      <c r="R56" s="36">
        <f>IF('Datos Vida'!R553=0,"",Índice!$G$52*'Datos Vida'!R553)</f>
        <v>-419.83658997842139</v>
      </c>
      <c r="S56" s="36" t="str">
        <f>IF('Datos Vida'!S553=0,"",Índice!$G$52*'Datos Vida'!S553)</f>
        <v/>
      </c>
      <c r="T56" s="36" t="str">
        <f>IF('Datos Vida'!T553=0,"",Índice!$G$52*'Datos Vida'!T553)</f>
        <v/>
      </c>
      <c r="U56" s="36" t="str">
        <f>IF('Datos Vida'!U553=0,"",Índice!$G$52*'Datos Vida'!U553)</f>
        <v/>
      </c>
      <c r="V56" s="36" t="str">
        <f>IF('Datos Vida'!V553=0,"",Índice!$G$52*'Datos Vida'!V553)</f>
        <v/>
      </c>
      <c r="W56" s="36" t="str">
        <f>IF('Datos Vida'!W553=0,"",Índice!$G$52*'Datos Vida'!W553)</f>
        <v/>
      </c>
      <c r="X56" s="36" t="str">
        <f>IF('Datos Vida'!X553=0,"",Índice!$G$52*'Datos Vida'!X553)</f>
        <v/>
      </c>
      <c r="Y56" s="36" t="str">
        <f>IF('Datos Vida'!Y553=0,"",Índice!$G$52*'Datos Vida'!Y553)</f>
        <v/>
      </c>
      <c r="Z56" s="36">
        <f>IF('Datos Vida'!Z553=0,"",Índice!$G$52*'Datos Vida'!Z553)</f>
        <v>-94.132391578501895</v>
      </c>
      <c r="AA56" s="36" t="str">
        <f>IF('Datos Vida'!AA553=0,"",Índice!$G$52*'Datos Vida'!AA553)</f>
        <v/>
      </c>
      <c r="AB56" s="36" t="str">
        <f>IF('Datos Vida'!AB553=0,"",Índice!$G$52*'Datos Vida'!AB553)</f>
        <v/>
      </c>
      <c r="AC56" s="36" t="str">
        <f>IF('Datos Vida'!AC553=0,"",Índice!$G$52*'Datos Vida'!AC553)</f>
        <v/>
      </c>
      <c r="AD56" s="36" t="str">
        <f>IF('Datos Vida'!AD553=0,"",Índice!$G$52*'Datos Vida'!AD553)</f>
        <v/>
      </c>
      <c r="AE56" s="36" t="str">
        <f>IF('Datos Vida'!AE553=0,"",Índice!$G$52*'Datos Vida'!AE553)</f>
        <v/>
      </c>
      <c r="AF56" s="36">
        <f>IF('Datos Vida'!AF553=0,"",Índice!$G$52*'Datos Vida'!AF553)</f>
        <v>327563.47472696676</v>
      </c>
      <c r="AG56" s="36">
        <f>IF('Datos Vida'!AG553=0,"",Índice!$G$52*'Datos Vida'!AG553)</f>
        <v>34.938187983780793</v>
      </c>
      <c r="AH56" s="36" t="str">
        <f>IF('Datos Vida'!AH553=0,"",Índice!$G$52*'Datos Vida'!AH553)</f>
        <v/>
      </c>
      <c r="AI56" s="36" t="str">
        <f>IF('Datos Vida'!AI553=0,"",Índice!$G$52*'Datos Vida'!AI553)</f>
        <v/>
      </c>
      <c r="AJ56" s="36">
        <f>IF('Datos Vida'!AJ553=0,"",Índice!$G$52*'Datos Vida'!AJ553)</f>
        <v>-7407.8824226214392</v>
      </c>
      <c r="AK56" s="36">
        <f>IF('Datos Vida'!AK553=0,"",Índice!$G$52*'Datos Vida'!AK553)</f>
        <v>1949.7686153012935</v>
      </c>
      <c r="AL56" s="36" t="str">
        <f>IF('Datos Vida'!AL553=0,"",Índice!$G$52*'Datos Vida'!AL553)</f>
        <v/>
      </c>
      <c r="AM56" s="36" t="str">
        <f>IF('Datos Vida'!AM553=0,"",Índice!$G$52*'Datos Vida'!AM553)</f>
        <v/>
      </c>
      <c r="AN56" s="36" t="str">
        <f>IF('Datos Vida'!AN553=0,"",Índice!$G$52*'Datos Vida'!AN553)</f>
        <v/>
      </c>
      <c r="AO56" s="36" t="str">
        <f>IF('Datos Vida'!AO553=0,"",Índice!$G$52*'Datos Vida'!AO553)</f>
        <v/>
      </c>
      <c r="AP56" s="36" t="str">
        <f>IF('Datos Vida'!AP553=0,"",Índice!$G$52*'Datos Vida'!AP553)</f>
        <v/>
      </c>
      <c r="AQ56" s="36">
        <f>Índice!$G$52*'Datos Vida'!AQ553</f>
        <v>682672.97209673701</v>
      </c>
      <c r="AR56" s="29"/>
      <c r="AS56" s="36">
        <f>IF('Datos Vida'!AS553=0,"",Índice!$F$52*'Datos Vida'!AS553)</f>
        <v>589896.37541236181</v>
      </c>
      <c r="AT56" s="60">
        <f t="shared" si="5"/>
        <v>0.15727609212638494</v>
      </c>
      <c r="AU56" s="29"/>
      <c r="AV56" s="64">
        <f t="shared" si="4"/>
        <v>1.9400805820525117E-2</v>
      </c>
      <c r="AW56" s="64">
        <f t="shared" si="2"/>
        <v>1.0949295541098813E-2</v>
      </c>
    </row>
    <row r="57" spans="2:49" x14ac:dyDescent="0.2">
      <c r="B57" s="62" t="str">
        <f>'Datos Vida'!B294</f>
        <v>313. Desgravamen Consumos y Otros</v>
      </c>
      <c r="C57" s="36" t="str">
        <f>IF('Datos Vida'!C554=0,"",Índice!$G$52*'Datos Vida'!C554)</f>
        <v/>
      </c>
      <c r="D57" s="36" t="str">
        <f>IF('Datos Vida'!D554=0,"",Índice!$G$52*'Datos Vida'!D554)</f>
        <v/>
      </c>
      <c r="E57" s="36">
        <f>IF('Datos Vida'!E554=0,"",Índice!$G$52*'Datos Vida'!E554)</f>
        <v>131712.41006478365</v>
      </c>
      <c r="F57" s="36">
        <f>IF('Datos Vida'!F554=0,"",Índice!$G$52*'Datos Vida'!F554)</f>
        <v>66416.644865736322</v>
      </c>
      <c r="G57" s="36">
        <f>IF('Datos Vida'!G554=0,"",Índice!$G$52*'Datos Vida'!G554)</f>
        <v>42078.53982187988</v>
      </c>
      <c r="H57" s="36">
        <f>IF('Datos Vida'!H554=0,"",Índice!$G$52*'Datos Vida'!H554)</f>
        <v>175104.75502955119</v>
      </c>
      <c r="I57" s="36" t="str">
        <f>IF('Datos Vida'!I554=0,"",Índice!$G$52*'Datos Vida'!I554)</f>
        <v/>
      </c>
      <c r="J57" s="36" t="str">
        <f>IF('Datos Vida'!J554=0,"",Índice!$G$52*'Datos Vida'!J554)</f>
        <v/>
      </c>
      <c r="K57" s="36">
        <f>IF('Datos Vida'!K554=0,"",Índice!$G$52*'Datos Vida'!K554)</f>
        <v>37949.880199777035</v>
      </c>
      <c r="L57" s="36">
        <f>IF('Datos Vida'!L554=0,"",Índice!$G$52*'Datos Vida'!L554)</f>
        <v>1399.0924235841956</v>
      </c>
      <c r="M57" s="36">
        <f>IF('Datos Vida'!M554=0,"",Índice!$G$52*'Datos Vida'!M554)</f>
        <v>1477.3036155751518</v>
      </c>
      <c r="N57" s="36" t="str">
        <f>IF('Datos Vida'!N554=0,"",Índice!$G$52*'Datos Vida'!N554)</f>
        <v/>
      </c>
      <c r="O57" s="36" t="str">
        <f>IF('Datos Vida'!O554=0,"",Índice!$G$52*'Datos Vida'!O554)</f>
        <v/>
      </c>
      <c r="P57" s="36" t="str">
        <f>IF('Datos Vida'!P554=0,"",Índice!$G$52*'Datos Vida'!P554)</f>
        <v/>
      </c>
      <c r="Q57" s="36">
        <f>IF('Datos Vida'!Q554=0,"",Índice!$G$52*'Datos Vida'!Q554)</f>
        <v>4457.731766569359</v>
      </c>
      <c r="R57" s="36">
        <f>IF('Datos Vida'!R554=0,"",Índice!$G$52*'Datos Vida'!R554)</f>
        <v>11360.524338173083</v>
      </c>
      <c r="S57" s="36" t="str">
        <f>IF('Datos Vida'!S554=0,"",Índice!$G$52*'Datos Vida'!S554)</f>
        <v/>
      </c>
      <c r="T57" s="36" t="str">
        <f>IF('Datos Vida'!T554=0,"",Índice!$G$52*'Datos Vida'!T554)</f>
        <v/>
      </c>
      <c r="U57" s="36">
        <f>IF('Datos Vida'!U554=0,"",Índice!$G$52*'Datos Vida'!U554)</f>
        <v>1046.8528925383666</v>
      </c>
      <c r="V57" s="36" t="str">
        <f>IF('Datos Vida'!V554=0,"",Índice!$G$52*'Datos Vida'!V554)</f>
        <v/>
      </c>
      <c r="W57" s="36" t="str">
        <f>IF('Datos Vida'!W554=0,"",Índice!$G$52*'Datos Vida'!W554)</f>
        <v/>
      </c>
      <c r="X57" s="36" t="str">
        <f>IF('Datos Vida'!X554=0,"",Índice!$G$52*'Datos Vida'!X554)</f>
        <v/>
      </c>
      <c r="Y57" s="36" t="str">
        <f>IF('Datos Vida'!Y554=0,"",Índice!$G$52*'Datos Vida'!Y554)</f>
        <v/>
      </c>
      <c r="Z57" s="36">
        <f>IF('Datos Vida'!Z554=0,"",Índice!$G$52*'Datos Vida'!Z554)</f>
        <v>89039.10457540577</v>
      </c>
      <c r="AA57" s="36" t="str">
        <f>IF('Datos Vida'!AA554=0,"",Índice!$G$52*'Datos Vida'!AA554)</f>
        <v/>
      </c>
      <c r="AB57" s="36">
        <f>IF('Datos Vida'!AB554=0,"",Índice!$G$52*'Datos Vida'!AB554)</f>
        <v>41547.424933074835</v>
      </c>
      <c r="AC57" s="36" t="str">
        <f>IF('Datos Vida'!AC554=0,"",Índice!$G$52*'Datos Vida'!AC554)</f>
        <v/>
      </c>
      <c r="AD57" s="36" t="str">
        <f>IF('Datos Vida'!AD554=0,"",Índice!$G$52*'Datos Vida'!AD554)</f>
        <v/>
      </c>
      <c r="AE57" s="36" t="str">
        <f>IF('Datos Vida'!AE554=0,"",Índice!$G$52*'Datos Vida'!AE554)</f>
        <v/>
      </c>
      <c r="AF57" s="36" t="str">
        <f>IF('Datos Vida'!AF554=0,"",Índice!$G$52*'Datos Vida'!AF554)</f>
        <v/>
      </c>
      <c r="AG57" s="36">
        <f>IF('Datos Vida'!AG554=0,"",Índice!$G$52*'Datos Vida'!AG554)</f>
        <v>33363.111873302631</v>
      </c>
      <c r="AH57" s="36">
        <f>IF('Datos Vida'!AH554=0,"",Índice!$G$52*'Datos Vida'!AH554)</f>
        <v>989.63182906346947</v>
      </c>
      <c r="AI57" s="36" t="str">
        <f>IF('Datos Vida'!AI554=0,"",Índice!$G$52*'Datos Vida'!AI554)</f>
        <v/>
      </c>
      <c r="AJ57" s="36">
        <f>IF('Datos Vida'!AJ554=0,"",Índice!$G$52*'Datos Vida'!AJ554)</f>
        <v>9392.6912848782285</v>
      </c>
      <c r="AK57" s="36">
        <f>IF('Datos Vida'!AK554=0,"",Índice!$G$52*'Datos Vida'!AK554)</f>
        <v>52612.624626761841</v>
      </c>
      <c r="AL57" s="36" t="str">
        <f>IF('Datos Vida'!AL554=0,"",Índice!$G$52*'Datos Vida'!AL554)</f>
        <v/>
      </c>
      <c r="AM57" s="36" t="str">
        <f>IF('Datos Vida'!AM554=0,"",Índice!$G$52*'Datos Vida'!AM554)</f>
        <v/>
      </c>
      <c r="AN57" s="36" t="str">
        <f>IF('Datos Vida'!AN554=0,"",Índice!$G$52*'Datos Vida'!AN554)</f>
        <v/>
      </c>
      <c r="AO57" s="36" t="str">
        <f>IF('Datos Vida'!AO554=0,"",Índice!$G$52*'Datos Vida'!AO554)</f>
        <v/>
      </c>
      <c r="AP57" s="36" t="str">
        <f>IF('Datos Vida'!AP554=0,"",Índice!$G$52*'Datos Vida'!AP554)</f>
        <v/>
      </c>
      <c r="AQ57" s="36">
        <f>Índice!$G$52*'Datos Vida'!AQ554</f>
        <v>699948.32414065499</v>
      </c>
      <c r="AR57" s="29"/>
      <c r="AS57" s="36">
        <f>IF('Datos Vida'!AS554=0,"",Índice!$F$52*'Datos Vida'!AS554)</f>
        <v>576776.43399099086</v>
      </c>
      <c r="AT57" s="60">
        <f t="shared" si="5"/>
        <v>0.21355222386146955</v>
      </c>
      <c r="AU57" s="29"/>
      <c r="AV57" s="64">
        <f t="shared" si="4"/>
        <v>1.9891752092289591E-2</v>
      </c>
      <c r="AW57" s="64">
        <f t="shared" si="2"/>
        <v>1.0705771217010409E-2</v>
      </c>
    </row>
    <row r="58" spans="2:49" x14ac:dyDescent="0.2">
      <c r="B58" s="62" t="str">
        <f>'Datos Vida'!B295</f>
        <v>314. SOAP</v>
      </c>
      <c r="C58" s="36" t="str">
        <f>IF('Datos Vida'!C555=0,"",Índice!$G$52*'Datos Vida'!C555)</f>
        <v/>
      </c>
      <c r="D58" s="36" t="str">
        <f>IF('Datos Vida'!D555=0,"",Índice!$G$52*'Datos Vida'!D555)</f>
        <v/>
      </c>
      <c r="E58" s="36" t="str">
        <f>IF('Datos Vida'!E555=0,"",Índice!$G$52*'Datos Vida'!E555)</f>
        <v/>
      </c>
      <c r="F58" s="36" t="str">
        <f>IF('Datos Vida'!F555=0,"",Índice!$G$52*'Datos Vida'!F555)</f>
        <v/>
      </c>
      <c r="G58" s="36" t="str">
        <f>IF('Datos Vida'!G555=0,"",Índice!$G$52*'Datos Vida'!G555)</f>
        <v/>
      </c>
      <c r="H58" s="36" t="str">
        <f>IF('Datos Vida'!H555=0,"",Índice!$G$52*'Datos Vida'!H555)</f>
        <v/>
      </c>
      <c r="I58" s="36" t="str">
        <f>IF('Datos Vida'!I555=0,"",Índice!$G$52*'Datos Vida'!I555)</f>
        <v/>
      </c>
      <c r="J58" s="36" t="str">
        <f>IF('Datos Vida'!J555=0,"",Índice!$G$52*'Datos Vida'!J555)</f>
        <v/>
      </c>
      <c r="K58" s="36" t="str">
        <f>IF('Datos Vida'!K555=0,"",Índice!$G$52*'Datos Vida'!K555)</f>
        <v/>
      </c>
      <c r="L58" s="36" t="str">
        <f>IF('Datos Vida'!L555=0,"",Índice!$G$52*'Datos Vida'!L555)</f>
        <v/>
      </c>
      <c r="M58" s="36" t="str">
        <f>IF('Datos Vida'!M555=0,"",Índice!$G$52*'Datos Vida'!M555)</f>
        <v/>
      </c>
      <c r="N58" s="36" t="str">
        <f>IF('Datos Vida'!N555=0,"",Índice!$G$52*'Datos Vida'!N555)</f>
        <v/>
      </c>
      <c r="O58" s="36" t="str">
        <f>IF('Datos Vida'!O555=0,"",Índice!$G$52*'Datos Vida'!O555)</f>
        <v/>
      </c>
      <c r="P58" s="36" t="str">
        <f>IF('Datos Vida'!P555=0,"",Índice!$G$52*'Datos Vida'!P555)</f>
        <v/>
      </c>
      <c r="Q58" s="36" t="str">
        <f>IF('Datos Vida'!Q555=0,"",Índice!$G$52*'Datos Vida'!Q555)</f>
        <v/>
      </c>
      <c r="R58" s="36" t="str">
        <f>IF('Datos Vida'!R555=0,"",Índice!$G$52*'Datos Vida'!R555)</f>
        <v/>
      </c>
      <c r="S58" s="36" t="str">
        <f>IF('Datos Vida'!S555=0,"",Índice!$G$52*'Datos Vida'!S555)</f>
        <v/>
      </c>
      <c r="T58" s="36" t="str">
        <f>IF('Datos Vida'!T555=0,"",Índice!$G$52*'Datos Vida'!T555)</f>
        <v/>
      </c>
      <c r="U58" s="36" t="str">
        <f>IF('Datos Vida'!U555=0,"",Índice!$G$52*'Datos Vida'!U555)</f>
        <v/>
      </c>
      <c r="V58" s="36" t="str">
        <f>IF('Datos Vida'!V555=0,"",Índice!$G$52*'Datos Vida'!V555)</f>
        <v/>
      </c>
      <c r="W58" s="36" t="str">
        <f>IF('Datos Vida'!W555=0,"",Índice!$G$52*'Datos Vida'!W555)</f>
        <v/>
      </c>
      <c r="X58" s="36" t="str">
        <f>IF('Datos Vida'!X555=0,"",Índice!$G$52*'Datos Vida'!X555)</f>
        <v/>
      </c>
      <c r="Y58" s="36" t="str">
        <f>IF('Datos Vida'!Y555=0,"",Índice!$G$52*'Datos Vida'!Y555)</f>
        <v/>
      </c>
      <c r="Z58" s="36" t="str">
        <f>IF('Datos Vida'!Z555=0,"",Índice!$G$52*'Datos Vida'!Z555)</f>
        <v/>
      </c>
      <c r="AA58" s="36" t="str">
        <f>IF('Datos Vida'!AA555=0,"",Índice!$G$52*'Datos Vida'!AA555)</f>
        <v/>
      </c>
      <c r="AB58" s="36" t="str">
        <f>IF('Datos Vida'!AB555=0,"",Índice!$G$52*'Datos Vida'!AB555)</f>
        <v/>
      </c>
      <c r="AC58" s="36" t="str">
        <f>IF('Datos Vida'!AC555=0,"",Índice!$G$52*'Datos Vida'!AC555)</f>
        <v/>
      </c>
      <c r="AD58" s="36" t="str">
        <f>IF('Datos Vida'!AD555=0,"",Índice!$G$52*'Datos Vida'!AD555)</f>
        <v/>
      </c>
      <c r="AE58" s="36" t="str">
        <f>IF('Datos Vida'!AE555=0,"",Índice!$G$52*'Datos Vida'!AE555)</f>
        <v/>
      </c>
      <c r="AF58" s="36" t="str">
        <f>IF('Datos Vida'!AF555=0,"",Índice!$G$52*'Datos Vida'!AF555)</f>
        <v/>
      </c>
      <c r="AG58" s="36" t="str">
        <f>IF('Datos Vida'!AG555=0,"",Índice!$G$52*'Datos Vida'!AG555)</f>
        <v/>
      </c>
      <c r="AH58" s="36" t="str">
        <f>IF('Datos Vida'!AH555=0,"",Índice!$G$52*'Datos Vida'!AH555)</f>
        <v/>
      </c>
      <c r="AI58" s="36" t="str">
        <f>IF('Datos Vida'!AI555=0,"",Índice!$G$52*'Datos Vida'!AI555)</f>
        <v/>
      </c>
      <c r="AJ58" s="36" t="str">
        <f>IF('Datos Vida'!AJ555=0,"",Índice!$G$52*'Datos Vida'!AJ555)</f>
        <v/>
      </c>
      <c r="AK58" s="36" t="str">
        <f>IF('Datos Vida'!AK555=0,"",Índice!$G$52*'Datos Vida'!AK555)</f>
        <v/>
      </c>
      <c r="AL58" s="36" t="str">
        <f>IF('Datos Vida'!AL555=0,"",Índice!$G$52*'Datos Vida'!AL555)</f>
        <v/>
      </c>
      <c r="AM58" s="36" t="str">
        <f>IF('Datos Vida'!AM555=0,"",Índice!$G$52*'Datos Vida'!AM555)</f>
        <v/>
      </c>
      <c r="AN58" s="36" t="str">
        <f>IF('Datos Vida'!AN555=0,"",Índice!$G$52*'Datos Vida'!AN555)</f>
        <v/>
      </c>
      <c r="AO58" s="36" t="str">
        <f>IF('Datos Vida'!AO555=0,"",Índice!$G$52*'Datos Vida'!AO555)</f>
        <v/>
      </c>
      <c r="AP58" s="36" t="str">
        <f>IF('Datos Vida'!AP555=0,"",Índice!$G$52*'Datos Vida'!AP555)</f>
        <v/>
      </c>
      <c r="AQ58" s="36">
        <f>Índice!$G$52*'Datos Vida'!AQ555</f>
        <v>0</v>
      </c>
      <c r="AR58" s="29"/>
      <c r="AS58" s="36" t="str">
        <f>IF('Datos Vida'!AS555=0,"",Índice!$F$52*'Datos Vida'!AS555)</f>
        <v/>
      </c>
      <c r="AT58" s="60" t="str">
        <f t="shared" si="5"/>
        <v/>
      </c>
      <c r="AU58" s="29"/>
      <c r="AV58" s="64">
        <f t="shared" si="4"/>
        <v>0</v>
      </c>
      <c r="AW58" s="64" t="str">
        <f t="shared" si="2"/>
        <v/>
      </c>
    </row>
    <row r="59" spans="2:49" x14ac:dyDescent="0.2">
      <c r="B59" s="62" t="str">
        <f>'Datos Vida'!B296</f>
        <v>350. Otros</v>
      </c>
      <c r="C59" s="36" t="str">
        <f>IF('Datos Vida'!C556=0,"",Índice!$G$52*'Datos Vida'!C556)</f>
        <v/>
      </c>
      <c r="D59" s="36" t="str">
        <f>IF('Datos Vida'!D556=0,"",Índice!$G$52*'Datos Vida'!D556)</f>
        <v/>
      </c>
      <c r="E59" s="36" t="str">
        <f>IF('Datos Vida'!E556=0,"",Índice!$G$52*'Datos Vida'!E556)</f>
        <v/>
      </c>
      <c r="F59" s="36" t="str">
        <f>IF('Datos Vida'!F556=0,"",Índice!$G$52*'Datos Vida'!F556)</f>
        <v/>
      </c>
      <c r="G59" s="36" t="str">
        <f>IF('Datos Vida'!G556=0,"",Índice!$G$52*'Datos Vida'!G556)</f>
        <v/>
      </c>
      <c r="H59" s="36" t="str">
        <f>IF('Datos Vida'!H556=0,"",Índice!$G$52*'Datos Vida'!H556)</f>
        <v/>
      </c>
      <c r="I59" s="36" t="str">
        <f>IF('Datos Vida'!I556=0,"",Índice!$G$52*'Datos Vida'!I556)</f>
        <v/>
      </c>
      <c r="J59" s="36" t="str">
        <f>IF('Datos Vida'!J556=0,"",Índice!$G$52*'Datos Vida'!J556)</f>
        <v/>
      </c>
      <c r="K59" s="36" t="str">
        <f>IF('Datos Vida'!K556=0,"",Índice!$G$52*'Datos Vida'!K556)</f>
        <v/>
      </c>
      <c r="L59" s="36" t="str">
        <f>IF('Datos Vida'!L556=0,"",Índice!$G$52*'Datos Vida'!L556)</f>
        <v/>
      </c>
      <c r="M59" s="36" t="str">
        <f>IF('Datos Vida'!M556=0,"",Índice!$G$52*'Datos Vida'!M556)</f>
        <v/>
      </c>
      <c r="N59" s="36" t="str">
        <f>IF('Datos Vida'!N556=0,"",Índice!$G$52*'Datos Vida'!N556)</f>
        <v/>
      </c>
      <c r="O59" s="36" t="str">
        <f>IF('Datos Vida'!O556=0,"",Índice!$G$52*'Datos Vida'!O556)</f>
        <v/>
      </c>
      <c r="P59" s="36" t="str">
        <f>IF('Datos Vida'!P556=0,"",Índice!$G$52*'Datos Vida'!P556)</f>
        <v/>
      </c>
      <c r="Q59" s="36" t="str">
        <f>IF('Datos Vida'!Q556=0,"",Índice!$G$52*'Datos Vida'!Q556)</f>
        <v/>
      </c>
      <c r="R59" s="36">
        <f>IF('Datos Vida'!R556=0,"",Índice!$G$52*'Datos Vida'!R556)</f>
        <v>31.910438489568044</v>
      </c>
      <c r="S59" s="36" t="str">
        <f>IF('Datos Vida'!S556=0,"",Índice!$G$52*'Datos Vida'!S556)</f>
        <v/>
      </c>
      <c r="T59" s="36" t="str">
        <f>IF('Datos Vida'!T556=0,"",Índice!$G$52*'Datos Vida'!T556)</f>
        <v/>
      </c>
      <c r="U59" s="36" t="str">
        <f>IF('Datos Vida'!U556=0,"",Índice!$G$52*'Datos Vida'!U556)</f>
        <v/>
      </c>
      <c r="V59" s="36" t="str">
        <f>IF('Datos Vida'!V556=0,"",Índice!$G$52*'Datos Vida'!V556)</f>
        <v/>
      </c>
      <c r="W59" s="36" t="str">
        <f>IF('Datos Vida'!W556=0,"",Índice!$G$52*'Datos Vida'!W556)</f>
        <v/>
      </c>
      <c r="X59" s="36" t="str">
        <f>IF('Datos Vida'!X556=0,"",Índice!$G$52*'Datos Vida'!X556)</f>
        <v/>
      </c>
      <c r="Y59" s="36" t="str">
        <f>IF('Datos Vida'!Y556=0,"",Índice!$G$52*'Datos Vida'!Y556)</f>
        <v/>
      </c>
      <c r="Z59" s="36" t="str">
        <f>IF('Datos Vida'!Z556=0,"",Índice!$G$52*'Datos Vida'!Z556)</f>
        <v/>
      </c>
      <c r="AA59" s="36" t="str">
        <f>IF('Datos Vida'!AA556=0,"",Índice!$G$52*'Datos Vida'!AA556)</f>
        <v/>
      </c>
      <c r="AB59" s="36" t="str">
        <f>IF('Datos Vida'!AB556=0,"",Índice!$G$52*'Datos Vida'!AB556)</f>
        <v/>
      </c>
      <c r="AC59" s="36" t="str">
        <f>IF('Datos Vida'!AC556=0,"",Índice!$G$52*'Datos Vida'!AC556)</f>
        <v/>
      </c>
      <c r="AD59" s="36" t="str">
        <f>IF('Datos Vida'!AD556=0,"",Índice!$G$52*'Datos Vida'!AD556)</f>
        <v/>
      </c>
      <c r="AE59" s="36" t="str">
        <f>IF('Datos Vida'!AE556=0,"",Índice!$G$52*'Datos Vida'!AE556)</f>
        <v/>
      </c>
      <c r="AF59" s="36" t="str">
        <f>IF('Datos Vida'!AF556=0,"",Índice!$G$52*'Datos Vida'!AF556)</f>
        <v/>
      </c>
      <c r="AG59" s="36" t="str">
        <f>IF('Datos Vida'!AG556=0,"",Índice!$G$52*'Datos Vida'!AG556)</f>
        <v/>
      </c>
      <c r="AH59" s="36" t="str">
        <f>IF('Datos Vida'!AH556=0,"",Índice!$G$52*'Datos Vida'!AH556)</f>
        <v/>
      </c>
      <c r="AI59" s="36" t="str">
        <f>IF('Datos Vida'!AI556=0,"",Índice!$G$52*'Datos Vida'!AI556)</f>
        <v/>
      </c>
      <c r="AJ59" s="36" t="str">
        <f>IF('Datos Vida'!AJ556=0,"",Índice!$G$52*'Datos Vida'!AJ556)</f>
        <v/>
      </c>
      <c r="AK59" s="36" t="str">
        <f>IF('Datos Vida'!AK556=0,"",Índice!$G$52*'Datos Vida'!AK556)</f>
        <v/>
      </c>
      <c r="AL59" s="36" t="str">
        <f>IF('Datos Vida'!AL556=0,"",Índice!$G$52*'Datos Vida'!AL556)</f>
        <v/>
      </c>
      <c r="AM59" s="36" t="str">
        <f>IF('Datos Vida'!AM556=0,"",Índice!$G$52*'Datos Vida'!AM556)</f>
        <v/>
      </c>
      <c r="AN59" s="36" t="str">
        <f>IF('Datos Vida'!AN556=0,"",Índice!$G$52*'Datos Vida'!AN556)</f>
        <v/>
      </c>
      <c r="AO59" s="36" t="str">
        <f>IF('Datos Vida'!AO556=0,"",Índice!$G$52*'Datos Vida'!AO556)</f>
        <v/>
      </c>
      <c r="AP59" s="36" t="str">
        <f>IF('Datos Vida'!AP556=0,"",Índice!$G$52*'Datos Vida'!AP556)</f>
        <v/>
      </c>
      <c r="AQ59" s="36">
        <f>Índice!$G$52*'Datos Vida'!AQ556</f>
        <v>31.910438489568044</v>
      </c>
      <c r="AR59" s="29"/>
      <c r="AS59" s="36">
        <f>IF('Datos Vida'!AS556=0,"",Índice!$F$52*'Datos Vida'!AS556)</f>
        <v>25.596678865885295</v>
      </c>
      <c r="AT59" s="60">
        <f t="shared" si="5"/>
        <v>0.24666323536595969</v>
      </c>
      <c r="AU59" s="29"/>
      <c r="AV59" s="64">
        <f t="shared" si="4"/>
        <v>9.0685913473690833E-7</v>
      </c>
      <c r="AW59" s="64">
        <f t="shared" si="2"/>
        <v>4.7510988955858376E-7</v>
      </c>
    </row>
    <row r="60" spans="2:49" x14ac:dyDescent="0.2">
      <c r="B60" s="53" t="str">
        <f>'Datos Vida'!B297</f>
        <v>Previsionales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29"/>
      <c r="AS60" s="33" t="str">
        <f>IF('Datos Vida'!AS557=0,"",Índice!$F$52*'Datos Vida'!AS557)</f>
        <v/>
      </c>
      <c r="AT60" s="95"/>
      <c r="AU60" s="29"/>
      <c r="AV60" s="86"/>
      <c r="AW60" s="86"/>
    </row>
    <row r="61" spans="2:49" x14ac:dyDescent="0.2">
      <c r="B61" s="62" t="str">
        <f>'Datos Vida'!B298</f>
        <v>420. Seguro Invalidez y Sobrevivencia (SIS)</v>
      </c>
      <c r="C61" s="36">
        <f>IF('Datos Vida'!C558=0,"",Índice!$G$52*'Datos Vida'!C558)</f>
        <v>535623.47995919001</v>
      </c>
      <c r="D61" s="36" t="str">
        <f>IF('Datos Vida'!D558=0,"",Índice!$G$52*'Datos Vida'!D558)</f>
        <v/>
      </c>
      <c r="E61" s="36">
        <f>IF('Datos Vida'!E558=0,"",Índice!$G$52*'Datos Vida'!E558)</f>
        <v>375.40691762514217</v>
      </c>
      <c r="F61" s="36" t="str">
        <f>IF('Datos Vida'!F558=0,"",Índice!$G$52*'Datos Vida'!F558)</f>
        <v/>
      </c>
      <c r="G61" s="36">
        <f>IF('Datos Vida'!G558=0,"",Índice!$G$52*'Datos Vida'!G558)</f>
        <v>-48511.861123594441</v>
      </c>
      <c r="H61" s="36">
        <f>IF('Datos Vida'!H558=0,"",Índice!$G$52*'Datos Vida'!H558)</f>
        <v>-878.18343195064983</v>
      </c>
      <c r="I61" s="36" t="str">
        <f>IF('Datos Vida'!I558=0,"",Índice!$G$52*'Datos Vida'!I558)</f>
        <v/>
      </c>
      <c r="J61" s="36">
        <f>IF('Datos Vida'!J558=0,"",Índice!$G$52*'Datos Vida'!J558)</f>
        <v>929536.95504336327</v>
      </c>
      <c r="K61" s="36" t="str">
        <f>IF('Datos Vida'!K558=0,"",Índice!$G$52*'Datos Vida'!K558)</f>
        <v/>
      </c>
      <c r="L61" s="36">
        <f>IF('Datos Vida'!L558=0,"",Índice!$G$52*'Datos Vida'!L558)</f>
        <v>-152569.28358344021</v>
      </c>
      <c r="M61" s="36" t="str">
        <f>IF('Datos Vida'!M558=0,"",Índice!$G$52*'Datos Vida'!M558)</f>
        <v/>
      </c>
      <c r="N61" s="36" t="str">
        <f>IF('Datos Vida'!N558=0,"",Índice!$G$52*'Datos Vida'!N558)</f>
        <v/>
      </c>
      <c r="O61" s="36">
        <f>IF('Datos Vida'!O558=0,"",Índice!$G$52*'Datos Vida'!O558)</f>
        <v>78366.151529676878</v>
      </c>
      <c r="P61" s="36" t="str">
        <f>IF('Datos Vida'!P558=0,"",Índice!$G$52*'Datos Vida'!P558)</f>
        <v/>
      </c>
      <c r="Q61" s="36">
        <f>IF('Datos Vida'!Q558=0,"",Índice!$G$52*'Datos Vida'!Q558)</f>
        <v>356762.17231840902</v>
      </c>
      <c r="R61" s="36">
        <f>IF('Datos Vida'!R558=0,"",Índice!$G$52*'Datos Vida'!R558)</f>
        <v>1793038.3194017168</v>
      </c>
      <c r="S61" s="36" t="str">
        <f>IF('Datos Vida'!S558=0,"",Índice!$G$52*'Datos Vida'!S558)</f>
        <v/>
      </c>
      <c r="T61" s="36">
        <f>IF('Datos Vida'!T558=0,"",Índice!$G$52*'Datos Vida'!T558)</f>
        <v>355644.21834224253</v>
      </c>
      <c r="U61" s="36" t="str">
        <f>IF('Datos Vida'!U558=0,"",Índice!$G$52*'Datos Vida'!U558)</f>
        <v/>
      </c>
      <c r="V61" s="36" t="str">
        <f>IF('Datos Vida'!V558=0,"",Índice!$G$52*'Datos Vida'!V558)</f>
        <v/>
      </c>
      <c r="W61" s="36" t="str">
        <f>IF('Datos Vida'!W558=0,"",Índice!$G$52*'Datos Vida'!W558)</f>
        <v/>
      </c>
      <c r="X61" s="36" t="str">
        <f>IF('Datos Vida'!X558=0,"",Índice!$G$52*'Datos Vida'!X558)</f>
        <v/>
      </c>
      <c r="Y61" s="36" t="str">
        <f>IF('Datos Vida'!Y558=0,"",Índice!$G$52*'Datos Vida'!Y558)</f>
        <v/>
      </c>
      <c r="Z61" s="36">
        <f>IF('Datos Vida'!Z558=0,"",Índice!$G$52*'Datos Vida'!Z558)</f>
        <v>112.94526203130694</v>
      </c>
      <c r="AA61" s="36" t="str">
        <f>IF('Datos Vida'!AA558=0,"",Índice!$G$52*'Datos Vida'!AA558)</f>
        <v/>
      </c>
      <c r="AB61" s="36">
        <f>IF('Datos Vida'!AB558=0,"",Índice!$G$52*'Datos Vida'!AB558)</f>
        <v>776228.32224916201</v>
      </c>
      <c r="AC61" s="36">
        <f>IF('Datos Vida'!AC558=0,"",Índice!$G$52*'Datos Vida'!AC558)</f>
        <v>24536.507684870474</v>
      </c>
      <c r="AD61" s="36" t="str">
        <f>IF('Datos Vida'!AD558=0,"",Índice!$G$52*'Datos Vida'!AD558)</f>
        <v/>
      </c>
      <c r="AE61" s="36" t="str">
        <f>IF('Datos Vida'!AE558=0,"",Índice!$G$52*'Datos Vida'!AE558)</f>
        <v/>
      </c>
      <c r="AF61" s="36">
        <f>IF('Datos Vida'!AF558=0,"",Índice!$G$52*'Datos Vida'!AF558)</f>
        <v>489632.13524038461</v>
      </c>
      <c r="AG61" s="36">
        <f>IF('Datos Vida'!AG558=0,"",Índice!$G$52*'Datos Vida'!AG558)</f>
        <v>360195.02789101604</v>
      </c>
      <c r="AH61" s="36">
        <f>IF('Datos Vida'!AH558=0,"",Índice!$G$52*'Datos Vida'!AH558)</f>
        <v>-187103.79431443076</v>
      </c>
      <c r="AI61" s="36" t="str">
        <f>IF('Datos Vida'!AI558=0,"",Índice!$G$52*'Datos Vida'!AI558)</f>
        <v/>
      </c>
      <c r="AJ61" s="36" t="str">
        <f>IF('Datos Vida'!AJ558=0,"",Índice!$G$52*'Datos Vida'!AJ558)</f>
        <v/>
      </c>
      <c r="AK61" s="36" t="str">
        <f>IF('Datos Vida'!AK558=0,"",Índice!$G$52*'Datos Vida'!AK558)</f>
        <v/>
      </c>
      <c r="AL61" s="36" t="str">
        <f>IF('Datos Vida'!AL558=0,"",Índice!$G$52*'Datos Vida'!AL558)</f>
        <v/>
      </c>
      <c r="AM61" s="36" t="str">
        <f>IF('Datos Vida'!AM558=0,"",Índice!$G$52*'Datos Vida'!AM558)</f>
        <v/>
      </c>
      <c r="AN61" s="36" t="str">
        <f>IF('Datos Vida'!AN558=0,"",Índice!$G$52*'Datos Vida'!AN558)</f>
        <v/>
      </c>
      <c r="AO61" s="36" t="str">
        <f>IF('Datos Vida'!AO558=0,"",Índice!$G$52*'Datos Vida'!AO558)</f>
        <v/>
      </c>
      <c r="AP61" s="36" t="str">
        <f>IF('Datos Vida'!AP558=0,"",Índice!$G$52*'Datos Vida'!AP558)</f>
        <v/>
      </c>
      <c r="AQ61" s="36">
        <f>IF('Datos Vida'!AQ558=0,"",Índice!$G$52*'Datos Vida'!AQ558)</f>
        <v>5310988.5193862719</v>
      </c>
      <c r="AR61" s="29"/>
      <c r="AS61" s="36">
        <f>IF('Datos Vida'!AS558=0,"",Índice!$F$52*'Datos Vida'!AS558)</f>
        <v>9738487.4041261021</v>
      </c>
      <c r="AT61" s="60">
        <f t="shared" si="0"/>
        <v>-0.45463927825834038</v>
      </c>
      <c r="AU61" s="29"/>
      <c r="AV61" s="64">
        <f t="shared" si="4"/>
        <v>0.15093238079015456</v>
      </c>
      <c r="AW61" s="64">
        <f t="shared" si="2"/>
        <v>0.18075984385648483</v>
      </c>
    </row>
    <row r="62" spans="2:49" x14ac:dyDescent="0.2">
      <c r="B62" s="62" t="str">
        <f>'Datos Vida'!B299</f>
        <v>421.1 Renta Vitalicia de Vejez Normal</v>
      </c>
      <c r="C62" s="36">
        <f>IF('Datos Vida'!C559=0,"",Índice!$G$52*'Datos Vida'!C559)</f>
        <v>165529.20808701686</v>
      </c>
      <c r="D62" s="36" t="str">
        <f>IF('Datos Vida'!D559=0,"",Índice!$G$52*'Datos Vida'!D559)</f>
        <v/>
      </c>
      <c r="E62" s="36" t="str">
        <f>IF('Datos Vida'!E559=0,"",Índice!$G$52*'Datos Vida'!E559)</f>
        <v/>
      </c>
      <c r="F62" s="36">
        <f>IF('Datos Vida'!F559=0,"",Índice!$G$52*'Datos Vida'!F559)</f>
        <v>4025.7161392996104</v>
      </c>
      <c r="G62" s="36">
        <f>IF('Datos Vida'!G559=0,"",Índice!$G$52*'Datos Vida'!G559)</f>
        <v>1497867.9880808729</v>
      </c>
      <c r="H62" s="36">
        <f>IF('Datos Vida'!H559=0,"",Índice!$G$52*'Datos Vida'!H559)</f>
        <v>7619.9949855025234</v>
      </c>
      <c r="I62" s="36" t="str">
        <f>IF('Datos Vida'!I559=0,"",Índice!$G$52*'Datos Vida'!I559)</f>
        <v/>
      </c>
      <c r="J62" s="36" t="str">
        <f>IF('Datos Vida'!J559=0,"",Índice!$G$52*'Datos Vida'!J559)</f>
        <v/>
      </c>
      <c r="K62" s="36" t="str">
        <f>IF('Datos Vida'!K559=0,"",Índice!$G$52*'Datos Vida'!K559)</f>
        <v/>
      </c>
      <c r="L62" s="36">
        <f>IF('Datos Vida'!L559=0,"",Índice!$G$52*'Datos Vida'!L559)</f>
        <v>163978.31995283515</v>
      </c>
      <c r="M62" s="36" t="str">
        <f>IF('Datos Vida'!M559=0,"",Índice!$G$52*'Datos Vida'!M559)</f>
        <v/>
      </c>
      <c r="N62" s="36" t="str">
        <f>IF('Datos Vida'!N559=0,"",Índice!$G$52*'Datos Vida'!N559)</f>
        <v/>
      </c>
      <c r="O62" s="36">
        <f>IF('Datos Vida'!O559=0,"",Índice!$G$52*'Datos Vida'!O559)</f>
        <v>36604.36873634324</v>
      </c>
      <c r="P62" s="36" t="str">
        <f>IF('Datos Vida'!P559=0,"",Índice!$G$52*'Datos Vida'!P559)</f>
        <v/>
      </c>
      <c r="Q62" s="36">
        <f>IF('Datos Vida'!Q559=0,"",Índice!$G$52*'Datos Vida'!Q559)</f>
        <v>737949.06372800341</v>
      </c>
      <c r="R62" s="36">
        <f>IF('Datos Vida'!R559=0,"",Índice!$G$52*'Datos Vida'!R559)</f>
        <v>805390.78890564549</v>
      </c>
      <c r="S62" s="36" t="str">
        <f>IF('Datos Vida'!S559=0,"",Índice!$G$52*'Datos Vida'!S559)</f>
        <v/>
      </c>
      <c r="T62" s="36">
        <f>IF('Datos Vida'!T559=0,"",Índice!$G$52*'Datos Vida'!T559)</f>
        <v>193063.52796773033</v>
      </c>
      <c r="U62" s="36" t="str">
        <f>IF('Datos Vida'!U559=0,"",Índice!$G$52*'Datos Vida'!U559)</f>
        <v/>
      </c>
      <c r="V62" s="36" t="str">
        <f>IF('Datos Vida'!V559=0,"",Índice!$G$52*'Datos Vida'!V559)</f>
        <v/>
      </c>
      <c r="W62" s="36" t="str">
        <f>IF('Datos Vida'!W559=0,"",Índice!$G$52*'Datos Vida'!W559)</f>
        <v/>
      </c>
      <c r="X62" s="36" t="str">
        <f>IF('Datos Vida'!X559=0,"",Índice!$G$52*'Datos Vida'!X559)</f>
        <v/>
      </c>
      <c r="Y62" s="36">
        <f>IF('Datos Vida'!Y559=0,"",Índice!$G$52*'Datos Vida'!Y559)</f>
        <v>202.55303919710889</v>
      </c>
      <c r="Z62" s="36">
        <f>IF('Datos Vida'!Z559=0,"",Índice!$G$52*'Datos Vida'!Z559)</f>
        <v>1853860.5677132362</v>
      </c>
      <c r="AA62" s="36" t="str">
        <f>IF('Datos Vida'!AA559=0,"",Índice!$G$52*'Datos Vida'!AA559)</f>
        <v/>
      </c>
      <c r="AB62" s="36">
        <f>IF('Datos Vida'!AB559=0,"",Índice!$G$52*'Datos Vida'!AB559)</f>
        <v>81462.994947740706</v>
      </c>
      <c r="AC62" s="36">
        <f>IF('Datos Vida'!AC559=0,"",Índice!$G$52*'Datos Vida'!AC559)</f>
        <v>1785377.6369061572</v>
      </c>
      <c r="AD62" s="36">
        <f>IF('Datos Vida'!AD559=0,"",Índice!$G$52*'Datos Vida'!AD559)</f>
        <v>607148.17635926395</v>
      </c>
      <c r="AE62" s="36">
        <f>IF('Datos Vida'!AE559=0,"",Índice!$G$52*'Datos Vida'!AE559)</f>
        <v>64722.533974581194</v>
      </c>
      <c r="AF62" s="36" t="str">
        <f>IF('Datos Vida'!AF559=0,"",Índice!$G$52*'Datos Vida'!AF559)</f>
        <v/>
      </c>
      <c r="AG62" s="36" t="str">
        <f>IF('Datos Vida'!AG559=0,"",Índice!$G$52*'Datos Vida'!AG559)</f>
        <v/>
      </c>
      <c r="AH62" s="36">
        <f>IF('Datos Vida'!AH559=0,"",Índice!$G$52*'Datos Vida'!AH559)</f>
        <v>591741.49006779096</v>
      </c>
      <c r="AI62" s="36" t="str">
        <f>IF('Datos Vida'!AI559=0,"",Índice!$G$52*'Datos Vida'!AI559)</f>
        <v/>
      </c>
      <c r="AJ62" s="36" t="str">
        <f>IF('Datos Vida'!AJ559=0,"",Índice!$G$52*'Datos Vida'!AJ559)</f>
        <v/>
      </c>
      <c r="AK62" s="36" t="str">
        <f>IF('Datos Vida'!AK559=0,"",Índice!$G$52*'Datos Vida'!AK559)</f>
        <v/>
      </c>
      <c r="AL62" s="36" t="str">
        <f>IF('Datos Vida'!AL559=0,"",Índice!$G$52*'Datos Vida'!AL559)</f>
        <v/>
      </c>
      <c r="AM62" s="36" t="str">
        <f>IF('Datos Vida'!AM559=0,"",Índice!$G$52*'Datos Vida'!AM559)</f>
        <v/>
      </c>
      <c r="AN62" s="36" t="str">
        <f>IF('Datos Vida'!AN559=0,"",Índice!$G$52*'Datos Vida'!AN559)</f>
        <v/>
      </c>
      <c r="AO62" s="36" t="str">
        <f>IF('Datos Vida'!AO559=0,"",Índice!$G$52*'Datos Vida'!AO559)</f>
        <v/>
      </c>
      <c r="AP62" s="36" t="str">
        <f>IF('Datos Vida'!AP559=0,"",Índice!$G$52*'Datos Vida'!AP559)</f>
        <v/>
      </c>
      <c r="AQ62" s="36">
        <f>IF('Datos Vida'!AQ559=0,"",Índice!$G$52*'Datos Vida'!AQ559)</f>
        <v>8596544.9295912161</v>
      </c>
      <c r="AR62" s="29"/>
      <c r="AS62" s="36">
        <f>IF('Datos Vida'!AS559=0,"",Índice!$F$52*'Datos Vida'!AS559)</f>
        <v>14943894.492727676</v>
      </c>
      <c r="AT62" s="60">
        <f t="shared" si="0"/>
        <v>-0.42474534106389372</v>
      </c>
      <c r="AU62" s="29"/>
      <c r="AV62" s="64">
        <f t="shared" si="4"/>
        <v>0.24430423602999432</v>
      </c>
      <c r="AW62" s="64">
        <f t="shared" si="2"/>
        <v>0.27737942485490535</v>
      </c>
    </row>
    <row r="63" spans="2:49" x14ac:dyDescent="0.2">
      <c r="B63" s="62" t="str">
        <f>'Datos Vida'!B300</f>
        <v>421.2 Renta Vitalicia de Vejez Anticipada</v>
      </c>
      <c r="C63" s="36">
        <f>IF('Datos Vida'!C560=0,"",Índice!$G$52*'Datos Vida'!C560)</f>
        <v>14232.565861205923</v>
      </c>
      <c r="D63" s="36" t="str">
        <f>IF('Datos Vida'!D560=0,"",Índice!$G$52*'Datos Vida'!D560)</f>
        <v/>
      </c>
      <c r="E63" s="36" t="str">
        <f>IF('Datos Vida'!E560=0,"",Índice!$G$52*'Datos Vida'!E560)</f>
        <v/>
      </c>
      <c r="F63" s="36">
        <f>IF('Datos Vida'!F560=0,"",Índice!$G$52*'Datos Vida'!F560)</f>
        <v>3324.0266891014967</v>
      </c>
      <c r="G63" s="36">
        <f>IF('Datos Vida'!G560=0,"",Índice!$G$52*'Datos Vida'!G560)</f>
        <v>831858.55851227965</v>
      </c>
      <c r="H63" s="36">
        <f>IF('Datos Vida'!H560=0,"",Índice!$G$52*'Datos Vida'!H560)</f>
        <v>5085.3604229595949</v>
      </c>
      <c r="I63" s="36" t="str">
        <f>IF('Datos Vida'!I560=0,"",Índice!$G$52*'Datos Vida'!I560)</f>
        <v/>
      </c>
      <c r="J63" s="36" t="str">
        <f>IF('Datos Vida'!J560=0,"",Índice!$G$52*'Datos Vida'!J560)</f>
        <v/>
      </c>
      <c r="K63" s="36" t="str">
        <f>IF('Datos Vida'!K560=0,"",Índice!$G$52*'Datos Vida'!K560)</f>
        <v/>
      </c>
      <c r="L63" s="36">
        <f>IF('Datos Vida'!L560=0,"",Índice!$G$52*'Datos Vida'!L560)</f>
        <v>211591.48379116424</v>
      </c>
      <c r="M63" s="36" t="str">
        <f>IF('Datos Vida'!M560=0,"",Índice!$G$52*'Datos Vida'!M560)</f>
        <v/>
      </c>
      <c r="N63" s="36" t="str">
        <f>IF('Datos Vida'!N560=0,"",Índice!$G$52*'Datos Vida'!N560)</f>
        <v/>
      </c>
      <c r="O63" s="36">
        <f>IF('Datos Vida'!O560=0,"",Índice!$G$52*'Datos Vida'!O560)</f>
        <v>118424.67214405829</v>
      </c>
      <c r="P63" s="36" t="str">
        <f>IF('Datos Vida'!P560=0,"",Índice!$G$52*'Datos Vida'!P560)</f>
        <v/>
      </c>
      <c r="Q63" s="36">
        <f>IF('Datos Vida'!Q560=0,"",Índice!$G$52*'Datos Vida'!Q560)</f>
        <v>571576.78049530589</v>
      </c>
      <c r="R63" s="36">
        <f>IF('Datos Vida'!R560=0,"",Índice!$G$52*'Datos Vida'!R560)</f>
        <v>434687.293011648</v>
      </c>
      <c r="S63" s="36" t="str">
        <f>IF('Datos Vida'!S560=0,"",Índice!$G$52*'Datos Vida'!S560)</f>
        <v/>
      </c>
      <c r="T63" s="36">
        <f>IF('Datos Vida'!T560=0,"",Índice!$G$52*'Datos Vida'!T560)</f>
        <v>78249.566164321077</v>
      </c>
      <c r="U63" s="36" t="str">
        <f>IF('Datos Vida'!U560=0,"",Índice!$G$52*'Datos Vida'!U560)</f>
        <v/>
      </c>
      <c r="V63" s="36" t="str">
        <f>IF('Datos Vida'!V560=0,"",Índice!$G$52*'Datos Vida'!V560)</f>
        <v/>
      </c>
      <c r="W63" s="36" t="str">
        <f>IF('Datos Vida'!W560=0,"",Índice!$G$52*'Datos Vida'!W560)</f>
        <v/>
      </c>
      <c r="X63" s="36" t="str">
        <f>IF('Datos Vida'!X560=0,"",Índice!$G$52*'Datos Vida'!X560)</f>
        <v/>
      </c>
      <c r="Y63" s="36">
        <f>IF('Datos Vida'!Y560=0,"",Índice!$G$52*'Datos Vida'!Y560)</f>
        <v>2340.1101624540693</v>
      </c>
      <c r="Z63" s="36">
        <f>IF('Datos Vida'!Z560=0,"",Índice!$G$52*'Datos Vida'!Z560)</f>
        <v>497978.38186861138</v>
      </c>
      <c r="AA63" s="36" t="str">
        <f>IF('Datos Vida'!AA560=0,"",Índice!$G$52*'Datos Vida'!AA560)</f>
        <v/>
      </c>
      <c r="AB63" s="36">
        <f>IF('Datos Vida'!AB560=0,"",Índice!$G$52*'Datos Vida'!AB560)</f>
        <v>65847.700118082241</v>
      </c>
      <c r="AC63" s="36">
        <f>IF('Datos Vida'!AC560=0,"",Índice!$G$52*'Datos Vida'!AC560)</f>
        <v>419858.83883425524</v>
      </c>
      <c r="AD63" s="36">
        <f>IF('Datos Vida'!AD560=0,"",Índice!$G$52*'Datos Vida'!AD560)</f>
        <v>397017.25851231359</v>
      </c>
      <c r="AE63" s="36">
        <f>IF('Datos Vida'!AE560=0,"",Índice!$G$52*'Datos Vida'!AE560)</f>
        <v>47897.840330099541</v>
      </c>
      <c r="AF63" s="36" t="str">
        <f>IF('Datos Vida'!AF560=0,"",Índice!$G$52*'Datos Vida'!AF560)</f>
        <v/>
      </c>
      <c r="AG63" s="36" t="str">
        <f>IF('Datos Vida'!AG560=0,"",Índice!$G$52*'Datos Vida'!AG560)</f>
        <v/>
      </c>
      <c r="AH63" s="36">
        <f>IF('Datos Vida'!AH560=0,"",Índice!$G$52*'Datos Vida'!AH560)</f>
        <v>297234.71216138109</v>
      </c>
      <c r="AI63" s="36" t="str">
        <f>IF('Datos Vida'!AI560=0,"",Índice!$G$52*'Datos Vida'!AI560)</f>
        <v/>
      </c>
      <c r="AJ63" s="36" t="str">
        <f>IF('Datos Vida'!AJ560=0,"",Índice!$G$52*'Datos Vida'!AJ560)</f>
        <v/>
      </c>
      <c r="AK63" s="36" t="str">
        <f>IF('Datos Vida'!AK560=0,"",Índice!$G$52*'Datos Vida'!AK560)</f>
        <v/>
      </c>
      <c r="AL63" s="36" t="str">
        <f>IF('Datos Vida'!AL560=0,"",Índice!$G$52*'Datos Vida'!AL560)</f>
        <v/>
      </c>
      <c r="AM63" s="36" t="str">
        <f>IF('Datos Vida'!AM560=0,"",Índice!$G$52*'Datos Vida'!AM560)</f>
        <v/>
      </c>
      <c r="AN63" s="36" t="str">
        <f>IF('Datos Vida'!AN560=0,"",Índice!$G$52*'Datos Vida'!AN560)</f>
        <v/>
      </c>
      <c r="AO63" s="36" t="str">
        <f>IF('Datos Vida'!AO560=0,"",Índice!$G$52*'Datos Vida'!AO560)</f>
        <v/>
      </c>
      <c r="AP63" s="36" t="str">
        <f>IF('Datos Vida'!AP560=0,"",Índice!$G$52*'Datos Vida'!AP560)</f>
        <v/>
      </c>
      <c r="AQ63" s="36">
        <f>IF('Datos Vida'!AQ560=0,"",Índice!$G$52*'Datos Vida'!AQ560)</f>
        <v>3997205.1490792413</v>
      </c>
      <c r="AR63" s="29"/>
      <c r="AS63" s="36">
        <f>IF('Datos Vida'!AS560=0,"",Índice!$F$52*'Datos Vida'!AS560)</f>
        <v>5516612.069743257</v>
      </c>
      <c r="AT63" s="60">
        <f t="shared" si="0"/>
        <v>-0.27542391987238801</v>
      </c>
      <c r="AU63" s="29"/>
      <c r="AV63" s="64">
        <f t="shared" si="4"/>
        <v>0.11359612009233107</v>
      </c>
      <c r="AW63" s="64">
        <f t="shared" si="2"/>
        <v>0.10239597742058942</v>
      </c>
    </row>
    <row r="64" spans="2:49" x14ac:dyDescent="0.2">
      <c r="B64" s="62" t="str">
        <f>'Datos Vida'!B301</f>
        <v>422.1 Renta Vitalicia de Invalidez Total</v>
      </c>
      <c r="C64" s="36">
        <f>IF('Datos Vida'!C561=0,"",Índice!$G$52*'Datos Vida'!C561)</f>
        <v>49633.387163770974</v>
      </c>
      <c r="D64" s="36" t="str">
        <f>IF('Datos Vida'!D561=0,"",Índice!$G$52*'Datos Vida'!D561)</f>
        <v/>
      </c>
      <c r="E64" s="36" t="str">
        <f>IF('Datos Vida'!E561=0,"",Índice!$G$52*'Datos Vida'!E561)</f>
        <v/>
      </c>
      <c r="F64" s="36">
        <f>IF('Datos Vida'!F561=0,"",Índice!$G$52*'Datos Vida'!F561)</f>
        <v>4161.3184930516554</v>
      </c>
      <c r="G64" s="36">
        <f>IF('Datos Vida'!G561=0,"",Índice!$G$52*'Datos Vida'!G561)</f>
        <v>584319.59154638741</v>
      </c>
      <c r="H64" s="36">
        <f>IF('Datos Vida'!H561=0,"",Índice!$G$52*'Datos Vida'!H561)</f>
        <v>8416.2931024804766</v>
      </c>
      <c r="I64" s="36" t="str">
        <f>IF('Datos Vida'!I561=0,"",Índice!$G$52*'Datos Vida'!I561)</f>
        <v/>
      </c>
      <c r="J64" s="36" t="str">
        <f>IF('Datos Vida'!J561=0,"",Índice!$G$52*'Datos Vida'!J561)</f>
        <v/>
      </c>
      <c r="K64" s="36" t="str">
        <f>IF('Datos Vida'!K561=0,"",Índice!$G$52*'Datos Vida'!K561)</f>
        <v/>
      </c>
      <c r="L64" s="36">
        <f>IF('Datos Vida'!L561=0,"",Índice!$G$52*'Datos Vida'!L561)</f>
        <v>34665.588470329931</v>
      </c>
      <c r="M64" s="36" t="str">
        <f>IF('Datos Vida'!M561=0,"",Índice!$G$52*'Datos Vida'!M561)</f>
        <v/>
      </c>
      <c r="N64" s="36" t="str">
        <f>IF('Datos Vida'!N561=0,"",Índice!$G$52*'Datos Vida'!N561)</f>
        <v/>
      </c>
      <c r="O64" s="36">
        <f>IF('Datos Vida'!O561=0,"",Índice!$G$52*'Datos Vida'!O561)</f>
        <v>28356.336858563616</v>
      </c>
      <c r="P64" s="36" t="str">
        <f>IF('Datos Vida'!P561=0,"",Índice!$G$52*'Datos Vida'!P561)</f>
        <v/>
      </c>
      <c r="Q64" s="36">
        <f>IF('Datos Vida'!Q561=0,"",Índice!$G$52*'Datos Vida'!Q561)</f>
        <v>247554.65002787914</v>
      </c>
      <c r="R64" s="36">
        <f>IF('Datos Vida'!R561=0,"",Índice!$G$52*'Datos Vida'!R561)</f>
        <v>503280.75368509436</v>
      </c>
      <c r="S64" s="36" t="str">
        <f>IF('Datos Vida'!S561=0,"",Índice!$G$52*'Datos Vida'!S561)</f>
        <v/>
      </c>
      <c r="T64" s="36">
        <f>IF('Datos Vida'!T561=0,"",Índice!$G$52*'Datos Vida'!T561)</f>
        <v>33165.015409203748</v>
      </c>
      <c r="U64" s="36" t="str">
        <f>IF('Datos Vida'!U561=0,"",Índice!$G$52*'Datos Vida'!U561)</f>
        <v/>
      </c>
      <c r="V64" s="36" t="str">
        <f>IF('Datos Vida'!V561=0,"",Índice!$G$52*'Datos Vida'!V561)</f>
        <v/>
      </c>
      <c r="W64" s="36" t="str">
        <f>IF('Datos Vida'!W561=0,"",Índice!$G$52*'Datos Vida'!W561)</f>
        <v/>
      </c>
      <c r="X64" s="36" t="str">
        <f>IF('Datos Vida'!X561=0,"",Índice!$G$52*'Datos Vida'!X561)</f>
        <v/>
      </c>
      <c r="Y64" s="36">
        <f>IF('Datos Vida'!Y561=0,"",Índice!$G$52*'Datos Vida'!Y561)</f>
        <v>1585.0098503917534</v>
      </c>
      <c r="Z64" s="36">
        <f>IF('Datos Vida'!Z561=0,"",Índice!$G$52*'Datos Vida'!Z561)</f>
        <v>374528.70017353428</v>
      </c>
      <c r="AA64" s="36" t="str">
        <f>IF('Datos Vida'!AA561=0,"",Índice!$G$52*'Datos Vida'!AA561)</f>
        <v/>
      </c>
      <c r="AB64" s="36">
        <f>IF('Datos Vida'!AB561=0,"",Índice!$G$52*'Datos Vida'!AB561)</f>
        <v>11584.611820402066</v>
      </c>
      <c r="AC64" s="36">
        <f>IF('Datos Vida'!AC561=0,"",Índice!$G$52*'Datos Vida'!AC561)</f>
        <v>443148.90029756998</v>
      </c>
      <c r="AD64" s="36">
        <f>IF('Datos Vida'!AD561=0,"",Índice!$G$52*'Datos Vida'!AD561)</f>
        <v>56803.404142981904</v>
      </c>
      <c r="AE64" s="36">
        <f>IF('Datos Vida'!AE561=0,"",Índice!$G$52*'Datos Vida'!AE561)</f>
        <v>4120.5629436801173</v>
      </c>
      <c r="AF64" s="36" t="str">
        <f>IF('Datos Vida'!AF561=0,"",Índice!$G$52*'Datos Vida'!AF561)</f>
        <v/>
      </c>
      <c r="AG64" s="36" t="str">
        <f>IF('Datos Vida'!AG561=0,"",Índice!$G$52*'Datos Vida'!AG561)</f>
        <v/>
      </c>
      <c r="AH64" s="36">
        <f>IF('Datos Vida'!AH561=0,"",Índice!$G$52*'Datos Vida'!AH561)</f>
        <v>110270.90873648612</v>
      </c>
      <c r="AI64" s="36" t="str">
        <f>IF('Datos Vida'!AI561=0,"",Índice!$G$52*'Datos Vida'!AI561)</f>
        <v/>
      </c>
      <c r="AJ64" s="36" t="str">
        <f>IF('Datos Vida'!AJ561=0,"",Índice!$G$52*'Datos Vida'!AJ561)</f>
        <v/>
      </c>
      <c r="AK64" s="36" t="str">
        <f>IF('Datos Vida'!AK561=0,"",Índice!$G$52*'Datos Vida'!AK561)</f>
        <v/>
      </c>
      <c r="AL64" s="36" t="str">
        <f>IF('Datos Vida'!AL561=0,"",Índice!$G$52*'Datos Vida'!AL561)</f>
        <v/>
      </c>
      <c r="AM64" s="36" t="str">
        <f>IF('Datos Vida'!AM561=0,"",Índice!$G$52*'Datos Vida'!AM561)</f>
        <v/>
      </c>
      <c r="AN64" s="36" t="str">
        <f>IF('Datos Vida'!AN561=0,"",Índice!$G$52*'Datos Vida'!AN561)</f>
        <v/>
      </c>
      <c r="AO64" s="36" t="str">
        <f>IF('Datos Vida'!AO561=0,"",Índice!$G$52*'Datos Vida'!AO561)</f>
        <v/>
      </c>
      <c r="AP64" s="36" t="str">
        <f>IF('Datos Vida'!AP561=0,"",Índice!$G$52*'Datos Vida'!AP561)</f>
        <v/>
      </c>
      <c r="AQ64" s="36">
        <f>IF('Datos Vida'!AQ561=0,"",Índice!$G$52*'Datos Vida'!AQ561)</f>
        <v>2495595.0327218077</v>
      </c>
      <c r="AR64" s="29"/>
      <c r="AS64" s="36">
        <f>IF('Datos Vida'!AS561=0,"",Índice!$F$52*'Datos Vida'!AS561)</f>
        <v>4981513.5330200661</v>
      </c>
      <c r="AT64" s="60">
        <f t="shared" si="0"/>
        <v>-0.49902875578281503</v>
      </c>
      <c r="AU64" s="29"/>
      <c r="AV64" s="64">
        <f t="shared" si="4"/>
        <v>7.0922032386602288E-2</v>
      </c>
      <c r="AW64" s="64">
        <f t="shared" si="2"/>
        <v>9.2463805828424464E-2</v>
      </c>
    </row>
    <row r="65" spans="2:49" x14ac:dyDescent="0.2">
      <c r="B65" s="62" t="str">
        <f>'Datos Vida'!B302</f>
        <v>422.2 Renta Vitalicia de Invalidez Parcial</v>
      </c>
      <c r="C65" s="36">
        <f>IF('Datos Vida'!C562=0,"",Índice!$G$52*'Datos Vida'!C562)</f>
        <v>352.13747207411387</v>
      </c>
      <c r="D65" s="36" t="str">
        <f>IF('Datos Vida'!D562=0,"",Índice!$G$52*'Datos Vida'!D562)</f>
        <v/>
      </c>
      <c r="E65" s="36" t="str">
        <f>IF('Datos Vida'!E562=0,"",Índice!$G$52*'Datos Vida'!E562)</f>
        <v/>
      </c>
      <c r="F65" s="36">
        <f>IF('Datos Vida'!F562=0,"",Índice!$G$52*'Datos Vida'!F562)</f>
        <v>144.58354326296822</v>
      </c>
      <c r="G65" s="36">
        <f>IF('Datos Vida'!G562=0,"",Índice!$G$52*'Datos Vida'!G562)</f>
        <v>43528.763790293313</v>
      </c>
      <c r="H65" s="36">
        <f>IF('Datos Vida'!H562=0,"",Índice!$G$52*'Datos Vida'!H562)</f>
        <v>1752.6587212623199</v>
      </c>
      <c r="I65" s="36" t="str">
        <f>IF('Datos Vida'!I562=0,"",Índice!$G$52*'Datos Vida'!I562)</f>
        <v/>
      </c>
      <c r="J65" s="36" t="str">
        <f>IF('Datos Vida'!J562=0,"",Índice!$G$52*'Datos Vida'!J562)</f>
        <v/>
      </c>
      <c r="K65" s="36" t="str">
        <f>IF('Datos Vida'!K562=0,"",Índice!$G$52*'Datos Vida'!K562)</f>
        <v/>
      </c>
      <c r="L65" s="36">
        <f>IF('Datos Vida'!L562=0,"",Índice!$G$52*'Datos Vida'!L562)</f>
        <v>5239.5375095637764</v>
      </c>
      <c r="M65" s="36" t="str">
        <f>IF('Datos Vida'!M562=0,"",Índice!$G$52*'Datos Vida'!M562)</f>
        <v/>
      </c>
      <c r="N65" s="36" t="str">
        <f>IF('Datos Vida'!N562=0,"",Índice!$G$52*'Datos Vida'!N562)</f>
        <v/>
      </c>
      <c r="O65" s="36">
        <f>IF('Datos Vida'!O562=0,"",Índice!$G$52*'Datos Vida'!O562)</f>
        <v>2699.4598018627125</v>
      </c>
      <c r="P65" s="36" t="str">
        <f>IF('Datos Vida'!P562=0,"",Índice!$G$52*'Datos Vida'!P562)</f>
        <v/>
      </c>
      <c r="Q65" s="36">
        <f>IF('Datos Vida'!Q562=0,"",Índice!$G$52*'Datos Vida'!Q562)</f>
        <v>23121.153865126347</v>
      </c>
      <c r="R65" s="36">
        <f>IF('Datos Vida'!R562=0,"",Índice!$G$52*'Datos Vida'!R562)</f>
        <v>25960.06024200904</v>
      </c>
      <c r="S65" s="36" t="str">
        <f>IF('Datos Vida'!S562=0,"",Índice!$G$52*'Datos Vida'!S562)</f>
        <v/>
      </c>
      <c r="T65" s="36">
        <f>IF('Datos Vida'!T562=0,"",Índice!$G$52*'Datos Vida'!T562)</f>
        <v>209.96932447506819</v>
      </c>
      <c r="U65" s="36" t="str">
        <f>IF('Datos Vida'!U562=0,"",Índice!$G$52*'Datos Vida'!U562)</f>
        <v/>
      </c>
      <c r="V65" s="36" t="str">
        <f>IF('Datos Vida'!V562=0,"",Índice!$G$52*'Datos Vida'!V562)</f>
        <v/>
      </c>
      <c r="W65" s="36" t="str">
        <f>IF('Datos Vida'!W562=0,"",Índice!$G$52*'Datos Vida'!W562)</f>
        <v/>
      </c>
      <c r="X65" s="36" t="str">
        <f>IF('Datos Vida'!X562=0,"",Índice!$G$52*'Datos Vida'!X562)</f>
        <v/>
      </c>
      <c r="Y65" s="36">
        <f>IF('Datos Vida'!Y562=0,"",Índice!$G$52*'Datos Vida'!Y562)</f>
        <v>-1175.7873934716959</v>
      </c>
      <c r="Z65" s="36">
        <f>IF('Datos Vida'!Z562=0,"",Índice!$G$52*'Datos Vida'!Z562)</f>
        <v>27413.516077860109</v>
      </c>
      <c r="AA65" s="36" t="str">
        <f>IF('Datos Vida'!AA562=0,"",Índice!$G$52*'Datos Vida'!AA562)</f>
        <v/>
      </c>
      <c r="AB65" s="36">
        <f>IF('Datos Vida'!AB562=0,"",Índice!$G$52*'Datos Vida'!AB562)</f>
        <v>334.68538791084268</v>
      </c>
      <c r="AC65" s="36">
        <f>IF('Datos Vida'!AC562=0,"",Índice!$G$52*'Datos Vida'!AC562)</f>
        <v>117630.55128514359</v>
      </c>
      <c r="AD65" s="36">
        <f>IF('Datos Vida'!AD562=0,"",Índice!$G$52*'Datos Vida'!AD562)</f>
        <v>15538.920699158389</v>
      </c>
      <c r="AE65" s="36">
        <f>IF('Datos Vida'!AE562=0,"",Índice!$G$52*'Datos Vida'!AE562)</f>
        <v>47687.70090733828</v>
      </c>
      <c r="AF65" s="36" t="str">
        <f>IF('Datos Vida'!AF562=0,"",Índice!$G$52*'Datos Vida'!AF562)</f>
        <v/>
      </c>
      <c r="AG65" s="36" t="str">
        <f>IF('Datos Vida'!AG562=0,"",Índice!$G$52*'Datos Vida'!AG562)</f>
        <v/>
      </c>
      <c r="AH65" s="36">
        <f>IF('Datos Vida'!AH562=0,"",Índice!$G$52*'Datos Vida'!AH562)</f>
        <v>52593.301461450457</v>
      </c>
      <c r="AI65" s="36" t="str">
        <f>IF('Datos Vida'!AI562=0,"",Índice!$G$52*'Datos Vida'!AI562)</f>
        <v/>
      </c>
      <c r="AJ65" s="36" t="str">
        <f>IF('Datos Vida'!AJ562=0,"",Índice!$G$52*'Datos Vida'!AJ562)</f>
        <v/>
      </c>
      <c r="AK65" s="36" t="str">
        <f>IF('Datos Vida'!AK562=0,"",Índice!$G$52*'Datos Vida'!AK562)</f>
        <v/>
      </c>
      <c r="AL65" s="36" t="str">
        <f>IF('Datos Vida'!AL562=0,"",Índice!$G$52*'Datos Vida'!AL562)</f>
        <v/>
      </c>
      <c r="AM65" s="36" t="str">
        <f>IF('Datos Vida'!AM562=0,"",Índice!$G$52*'Datos Vida'!AM562)</f>
        <v/>
      </c>
      <c r="AN65" s="36" t="str">
        <f>IF('Datos Vida'!AN562=0,"",Índice!$G$52*'Datos Vida'!AN562)</f>
        <v/>
      </c>
      <c r="AO65" s="36" t="str">
        <f>IF('Datos Vida'!AO562=0,"",Índice!$G$52*'Datos Vida'!AO562)</f>
        <v/>
      </c>
      <c r="AP65" s="36" t="str">
        <f>IF('Datos Vida'!AP562=0,"",Índice!$G$52*'Datos Vida'!AP562)</f>
        <v/>
      </c>
      <c r="AQ65" s="36">
        <f>IF('Datos Vida'!AQ562=0,"",Índice!$G$52*'Datos Vida'!AQ562)</f>
        <v>363031.21269531961</v>
      </c>
      <c r="AR65" s="29"/>
      <c r="AS65" s="36">
        <f>IF('Datos Vida'!AS562=0,"",Índice!$F$52*'Datos Vida'!AS562)</f>
        <v>480116.41593344306</v>
      </c>
      <c r="AT65" s="60">
        <f t="shared" si="0"/>
        <v>-0.2438683605735209</v>
      </c>
      <c r="AU65" s="29"/>
      <c r="AV65" s="64">
        <f t="shared" si="4"/>
        <v>1.0316942887983002E-2</v>
      </c>
      <c r="AW65" s="64">
        <f t="shared" si="2"/>
        <v>8.9116271116491882E-3</v>
      </c>
    </row>
    <row r="66" spans="2:49" x14ac:dyDescent="0.2">
      <c r="B66" s="62" t="str">
        <f>'Datos Vida'!B303</f>
        <v>423. Renta Vitalicia de Sobrevivencia</v>
      </c>
      <c r="C66" s="36">
        <f>IF('Datos Vida'!C563=0,"",Índice!$G$52*'Datos Vida'!C563)</f>
        <v>15458.158032874557</v>
      </c>
      <c r="D66" s="36" t="str">
        <f>IF('Datos Vida'!D563=0,"",Índice!$G$52*'Datos Vida'!D563)</f>
        <v/>
      </c>
      <c r="E66" s="36" t="str">
        <f>IF('Datos Vida'!E563=0,"",Índice!$G$52*'Datos Vida'!E563)</f>
        <v/>
      </c>
      <c r="F66" s="36">
        <f>IF('Datos Vida'!F563=0,"",Índice!$G$52*'Datos Vida'!F563)</f>
        <v>17018.94588731261</v>
      </c>
      <c r="G66" s="36">
        <f>IF('Datos Vida'!G563=0,"",Índice!$G$52*'Datos Vida'!G563)</f>
        <v>245302.68479732962</v>
      </c>
      <c r="H66" s="36">
        <f>IF('Datos Vida'!H563=0,"",Índice!$G$52*'Datos Vida'!H563)</f>
        <v>5755.5476705550009</v>
      </c>
      <c r="I66" s="36" t="str">
        <f>IF('Datos Vida'!I563=0,"",Índice!$G$52*'Datos Vida'!I563)</f>
        <v/>
      </c>
      <c r="J66" s="36" t="str">
        <f>IF('Datos Vida'!J563=0,"",Índice!$G$52*'Datos Vida'!J563)</f>
        <v/>
      </c>
      <c r="K66" s="36" t="str">
        <f>IF('Datos Vida'!K563=0,"",Índice!$G$52*'Datos Vida'!K563)</f>
        <v/>
      </c>
      <c r="L66" s="36">
        <f>IF('Datos Vida'!L563=0,"",Índice!$G$52*'Datos Vida'!L563)</f>
        <v>67768.48398541646</v>
      </c>
      <c r="M66" s="36" t="str">
        <f>IF('Datos Vida'!M563=0,"",Índice!$G$52*'Datos Vida'!M563)</f>
        <v/>
      </c>
      <c r="N66" s="36" t="str">
        <f>IF('Datos Vida'!N563=0,"",Índice!$G$52*'Datos Vida'!N563)</f>
        <v/>
      </c>
      <c r="O66" s="36">
        <f>IF('Datos Vida'!O563=0,"",Índice!$G$52*'Datos Vida'!O563)</f>
        <v>14182.761083008985</v>
      </c>
      <c r="P66" s="36" t="str">
        <f>IF('Datos Vida'!P563=0,"",Índice!$G$52*'Datos Vida'!P563)</f>
        <v/>
      </c>
      <c r="Q66" s="36">
        <f>IF('Datos Vida'!Q563=0,"",Índice!$G$52*'Datos Vida'!Q563)</f>
        <v>517778.5367941304</v>
      </c>
      <c r="R66" s="36">
        <f>IF('Datos Vida'!R563=0,"",Índice!$G$52*'Datos Vida'!R563)</f>
        <v>334170.43235922582</v>
      </c>
      <c r="S66" s="36" t="str">
        <f>IF('Datos Vida'!S563=0,"",Índice!$G$52*'Datos Vida'!S563)</f>
        <v/>
      </c>
      <c r="T66" s="36">
        <f>IF('Datos Vida'!T563=0,"",Índice!$G$52*'Datos Vida'!T563)</f>
        <v>23430.834804967009</v>
      </c>
      <c r="U66" s="36" t="str">
        <f>IF('Datos Vida'!U563=0,"",Índice!$G$52*'Datos Vida'!U563)</f>
        <v/>
      </c>
      <c r="V66" s="36" t="str">
        <f>IF('Datos Vida'!V563=0,"",Índice!$G$52*'Datos Vida'!V563)</f>
        <v/>
      </c>
      <c r="W66" s="36" t="str">
        <f>IF('Datos Vida'!W563=0,"",Índice!$G$52*'Datos Vida'!W563)</f>
        <v/>
      </c>
      <c r="X66" s="36" t="str">
        <f>IF('Datos Vida'!X563=0,"",Índice!$G$52*'Datos Vida'!X563)</f>
        <v/>
      </c>
      <c r="Y66" s="36">
        <f>IF('Datos Vida'!Y563=0,"",Índice!$G$52*'Datos Vida'!Y563)</f>
        <v>2890.4461575987839</v>
      </c>
      <c r="Z66" s="36">
        <f>IF('Datos Vida'!Z563=0,"",Índice!$G$52*'Datos Vida'!Z563)</f>
        <v>243053.37310004467</v>
      </c>
      <c r="AA66" s="36" t="str">
        <f>IF('Datos Vida'!AA563=0,"",Índice!$G$52*'Datos Vida'!AA563)</f>
        <v/>
      </c>
      <c r="AB66" s="36">
        <f>IF('Datos Vida'!AB563=0,"",Índice!$G$52*'Datos Vida'!AB563)</f>
        <v>105570.92299072251</v>
      </c>
      <c r="AC66" s="36">
        <f>IF('Datos Vida'!AC563=0,"",Índice!$G$52*'Datos Vida'!AC563)</f>
        <v>142460.24037609412</v>
      </c>
      <c r="AD66" s="36">
        <f>IF('Datos Vida'!AD563=0,"",Índice!$G$52*'Datos Vida'!AD563)</f>
        <v>418604.50005222019</v>
      </c>
      <c r="AE66" s="36">
        <f>IF('Datos Vida'!AE563=0,"",Índice!$G$52*'Datos Vida'!AE563)</f>
        <v>67843.837526199393</v>
      </c>
      <c r="AF66" s="36" t="str">
        <f>IF('Datos Vida'!AF563=0,"",Índice!$G$52*'Datos Vida'!AF563)</f>
        <v/>
      </c>
      <c r="AG66" s="36" t="str">
        <f>IF('Datos Vida'!AG563=0,"",Índice!$G$52*'Datos Vida'!AG563)</f>
        <v/>
      </c>
      <c r="AH66" s="36">
        <f>IF('Datos Vida'!AH563=0,"",Índice!$G$52*'Datos Vida'!AH563)</f>
        <v>178292.60103072759</v>
      </c>
      <c r="AI66" s="36" t="str">
        <f>IF('Datos Vida'!AI563=0,"",Índice!$G$52*'Datos Vida'!AI563)</f>
        <v/>
      </c>
      <c r="AJ66" s="36" t="str">
        <f>IF('Datos Vida'!AJ563=0,"",Índice!$G$52*'Datos Vida'!AJ563)</f>
        <v/>
      </c>
      <c r="AK66" s="36" t="str">
        <f>IF('Datos Vida'!AK563=0,"",Índice!$G$52*'Datos Vida'!AK563)</f>
        <v/>
      </c>
      <c r="AL66" s="36" t="str">
        <f>IF('Datos Vida'!AL563=0,"",Índice!$G$52*'Datos Vida'!AL563)</f>
        <v/>
      </c>
      <c r="AM66" s="36" t="str">
        <f>IF('Datos Vida'!AM563=0,"",Índice!$G$52*'Datos Vida'!AM563)</f>
        <v/>
      </c>
      <c r="AN66" s="36" t="str">
        <f>IF('Datos Vida'!AN563=0,"",Índice!$G$52*'Datos Vida'!AN563)</f>
        <v/>
      </c>
      <c r="AO66" s="36" t="str">
        <f>IF('Datos Vida'!AO563=0,"",Índice!$G$52*'Datos Vida'!AO563)</f>
        <v/>
      </c>
      <c r="AP66" s="36" t="str">
        <f>IF('Datos Vida'!AP563=0,"",Índice!$G$52*'Datos Vida'!AP563)</f>
        <v/>
      </c>
      <c r="AQ66" s="36">
        <f>IF('Datos Vida'!AQ563=0,"",Índice!$G$52*'Datos Vida'!AQ563)</f>
        <v>2399582.3066484276</v>
      </c>
      <c r="AR66" s="29"/>
      <c r="AS66" s="36">
        <f>IF('Datos Vida'!AS563=0,"",Índice!$F$52*'Datos Vida'!AS563)</f>
        <v>2961381.1856017984</v>
      </c>
      <c r="AT66" s="60">
        <f t="shared" si="0"/>
        <v>-0.189708397448066</v>
      </c>
      <c r="AU66" s="29"/>
      <c r="AV66" s="64">
        <f t="shared" si="4"/>
        <v>6.8193457606312083E-2</v>
      </c>
      <c r="AW66" s="64">
        <f t="shared" si="2"/>
        <v>5.4967345388988453E-2</v>
      </c>
    </row>
    <row r="67" spans="2:49" x14ac:dyDescent="0.2">
      <c r="B67" s="62" t="str">
        <f>'Datos Vida'!B304</f>
        <v>424. Invalidez y Sobrevivencia (C-528)</v>
      </c>
      <c r="C67" s="36" t="str">
        <f>IF('Datos Vida'!C564=0,"",Índice!$G$52*'Datos Vida'!C564)</f>
        <v/>
      </c>
      <c r="D67" s="36" t="str">
        <f>IF('Datos Vida'!D564=0,"",Índice!$G$52*'Datos Vida'!D564)</f>
        <v/>
      </c>
      <c r="E67" s="36" t="str">
        <f>IF('Datos Vida'!E564=0,"",Índice!$G$52*'Datos Vida'!E564)</f>
        <v/>
      </c>
      <c r="F67" s="36" t="str">
        <f>IF('Datos Vida'!F564=0,"",Índice!$G$52*'Datos Vida'!F564)</f>
        <v/>
      </c>
      <c r="G67" s="36">
        <f>IF('Datos Vida'!G564=0,"",Índice!$G$52*'Datos Vida'!G564)</f>
        <v>14833.387027692343</v>
      </c>
      <c r="H67" s="36" t="str">
        <f>IF('Datos Vida'!H564=0,"",Índice!$G$52*'Datos Vida'!H564)</f>
        <v/>
      </c>
      <c r="I67" s="36" t="str">
        <f>IF('Datos Vida'!I564=0,"",Índice!$G$52*'Datos Vida'!I564)</f>
        <v/>
      </c>
      <c r="J67" s="36" t="str">
        <f>IF('Datos Vida'!J564=0,"",Índice!$G$52*'Datos Vida'!J564)</f>
        <v/>
      </c>
      <c r="K67" s="36" t="str">
        <f>IF('Datos Vida'!K564=0,"",Índice!$G$52*'Datos Vida'!K564)</f>
        <v/>
      </c>
      <c r="L67" s="36">
        <f>IF('Datos Vida'!L564=0,"",Índice!$G$52*'Datos Vida'!L564)</f>
        <v>-5941.1249007901752</v>
      </c>
      <c r="M67" s="36" t="str">
        <f>IF('Datos Vida'!M564=0,"",Índice!$G$52*'Datos Vida'!M564)</f>
        <v/>
      </c>
      <c r="N67" s="36" t="str">
        <f>IF('Datos Vida'!N564=0,"",Índice!$G$52*'Datos Vida'!N564)</f>
        <v/>
      </c>
      <c r="O67" s="36" t="str">
        <f>IF('Datos Vida'!O564=0,"",Índice!$G$52*'Datos Vida'!O564)</f>
        <v/>
      </c>
      <c r="P67" s="36" t="str">
        <f>IF('Datos Vida'!P564=0,"",Índice!$G$52*'Datos Vida'!P564)</f>
        <v/>
      </c>
      <c r="Q67" s="36">
        <f>IF('Datos Vida'!Q564=0,"",Índice!$G$52*'Datos Vida'!Q564)</f>
        <v>23234.303245101088</v>
      </c>
      <c r="R67" s="36">
        <f>IF('Datos Vida'!R564=0,"",Índice!$G$52*'Datos Vida'!R564)</f>
        <v>37827.307374747281</v>
      </c>
      <c r="S67" s="36" t="str">
        <f>IF('Datos Vida'!S564=0,"",Índice!$G$52*'Datos Vida'!S564)</f>
        <v/>
      </c>
      <c r="T67" s="36">
        <f>IF('Datos Vida'!T564=0,"",Índice!$G$52*'Datos Vida'!T564)</f>
        <v>8842.2872504190382</v>
      </c>
      <c r="U67" s="36" t="str">
        <f>IF('Datos Vida'!U564=0,"",Índice!$G$52*'Datos Vida'!U564)</f>
        <v/>
      </c>
      <c r="V67" s="36" t="str">
        <f>IF('Datos Vida'!V564=0,"",Índice!$G$52*'Datos Vida'!V564)</f>
        <v/>
      </c>
      <c r="W67" s="36" t="str">
        <f>IF('Datos Vida'!W564=0,"",Índice!$G$52*'Datos Vida'!W564)</f>
        <v/>
      </c>
      <c r="X67" s="36" t="str">
        <f>IF('Datos Vida'!X564=0,"",Índice!$G$52*'Datos Vida'!X564)</f>
        <v/>
      </c>
      <c r="Y67" s="36" t="str">
        <f>IF('Datos Vida'!Y564=0,"",Índice!$G$52*'Datos Vida'!Y564)</f>
        <v/>
      </c>
      <c r="Z67" s="36">
        <f>IF('Datos Vida'!Z564=0,"",Índice!$G$52*'Datos Vida'!Z564)</f>
        <v>4776.3938959209418</v>
      </c>
      <c r="AA67" s="36" t="str">
        <f>IF('Datos Vida'!AA564=0,"",Índice!$G$52*'Datos Vida'!AA564)</f>
        <v/>
      </c>
      <c r="AB67" s="36" t="str">
        <f>IF('Datos Vida'!AB564=0,"",Índice!$G$52*'Datos Vida'!AB564)</f>
        <v/>
      </c>
      <c r="AC67" s="36">
        <f>IF('Datos Vida'!AC564=0,"",Índice!$G$52*'Datos Vida'!AC564)</f>
        <v>-4599.9339338256432</v>
      </c>
      <c r="AD67" s="36" t="str">
        <f>IF('Datos Vida'!AD564=0,"",Índice!$G$52*'Datos Vida'!AD564)</f>
        <v/>
      </c>
      <c r="AE67" s="36">
        <f>IF('Datos Vida'!AE564=0,"",Índice!$G$52*'Datos Vida'!AE564)</f>
        <v>4926.9989185150971</v>
      </c>
      <c r="AF67" s="36" t="str">
        <f>IF('Datos Vida'!AF564=0,"",Índice!$G$52*'Datos Vida'!AF564)</f>
        <v/>
      </c>
      <c r="AG67" s="36" t="str">
        <f>IF('Datos Vida'!AG564=0,"",Índice!$G$52*'Datos Vida'!AG564)</f>
        <v/>
      </c>
      <c r="AH67" s="36">
        <f>IF('Datos Vida'!AH564=0,"",Índice!$G$52*'Datos Vida'!AH564)</f>
        <v>8766.6275327209569</v>
      </c>
      <c r="AI67" s="36" t="str">
        <f>IF('Datos Vida'!AI564=0,"",Índice!$G$52*'Datos Vida'!AI564)</f>
        <v/>
      </c>
      <c r="AJ67" s="36" t="str">
        <f>IF('Datos Vida'!AJ564=0,"",Índice!$G$52*'Datos Vida'!AJ564)</f>
        <v/>
      </c>
      <c r="AK67" s="36" t="str">
        <f>IF('Datos Vida'!AK564=0,"",Índice!$G$52*'Datos Vida'!AK564)</f>
        <v/>
      </c>
      <c r="AL67" s="36" t="str">
        <f>IF('Datos Vida'!AL564=0,"",Índice!$G$52*'Datos Vida'!AL564)</f>
        <v/>
      </c>
      <c r="AM67" s="36" t="str">
        <f>IF('Datos Vida'!AM564=0,"",Índice!$G$52*'Datos Vida'!AM564)</f>
        <v/>
      </c>
      <c r="AN67" s="36" t="str">
        <f>IF('Datos Vida'!AN564=0,"",Índice!$G$52*'Datos Vida'!AN564)</f>
        <v/>
      </c>
      <c r="AO67" s="36" t="str">
        <f>IF('Datos Vida'!AO564=0,"",Índice!$G$52*'Datos Vida'!AO564)</f>
        <v/>
      </c>
      <c r="AP67" s="36" t="str">
        <f>IF('Datos Vida'!AP564=0,"",Índice!$G$52*'Datos Vida'!AP564)</f>
        <v/>
      </c>
      <c r="AQ67" s="36">
        <f>IF('Datos Vida'!AQ564=0,"",Índice!$G$52*'Datos Vida'!AQ564)</f>
        <v>92666.246410500928</v>
      </c>
      <c r="AR67" s="29"/>
      <c r="AS67" s="36">
        <f>IF('Datos Vida'!AS564=0,"",Índice!$F$52*'Datos Vida'!AS564)</f>
        <v>101986.6799359104</v>
      </c>
      <c r="AT67" s="60">
        <f t="shared" si="0"/>
        <v>-9.1388733619591767E-2</v>
      </c>
      <c r="AU67" s="29"/>
      <c r="AV67" s="64">
        <f t="shared" si="4"/>
        <v>2.6334715540376002E-3</v>
      </c>
      <c r="AW67" s="64">
        <f t="shared" si="2"/>
        <v>1.8930143435669168E-3</v>
      </c>
    </row>
    <row r="68" spans="2:49" x14ac:dyDescent="0.2">
      <c r="B68" s="62" t="str">
        <f>'Datos Vida'!B305</f>
        <v>425. Seguro con Ahorro Previsional (APV)</v>
      </c>
      <c r="C68" s="36" t="str">
        <f>IF('Datos Vida'!C565=0,"",Índice!$G$52*'Datos Vida'!C565)</f>
        <v/>
      </c>
      <c r="D68" s="36" t="str">
        <f>IF('Datos Vida'!D565=0,"",Índice!$G$52*'Datos Vida'!D565)</f>
        <v/>
      </c>
      <c r="E68" s="36" t="str">
        <f>IF('Datos Vida'!E565=0,"",Índice!$G$52*'Datos Vida'!E565)</f>
        <v/>
      </c>
      <c r="F68" s="36">
        <f>IF('Datos Vida'!F565=0,"",Índice!$G$52*'Datos Vida'!F565)</f>
        <v>650.8981019412638</v>
      </c>
      <c r="G68" s="36">
        <f>IF('Datos Vida'!G565=0,"",Índice!$G$52*'Datos Vida'!G565)</f>
        <v>2900.0737205972355</v>
      </c>
      <c r="H68" s="36" t="str">
        <f>IF('Datos Vida'!H565=0,"",Índice!$G$52*'Datos Vida'!H565)</f>
        <v/>
      </c>
      <c r="I68" s="36" t="str">
        <f>IF('Datos Vida'!I565=0,"",Índice!$G$52*'Datos Vida'!I565)</f>
        <v/>
      </c>
      <c r="J68" s="36" t="str">
        <f>IF('Datos Vida'!J565=0,"",Índice!$G$52*'Datos Vida'!J565)</f>
        <v/>
      </c>
      <c r="K68" s="36" t="str">
        <f>IF('Datos Vida'!K565=0,"",Índice!$G$52*'Datos Vida'!K565)</f>
        <v/>
      </c>
      <c r="L68" s="36">
        <f>IF('Datos Vida'!L565=0,"",Índice!$G$52*'Datos Vida'!L565)</f>
        <v>322535.94772131235</v>
      </c>
      <c r="M68" s="36" t="str">
        <f>IF('Datos Vida'!M565=0,"",Índice!$G$52*'Datos Vida'!M565)</f>
        <v/>
      </c>
      <c r="N68" s="36" t="str">
        <f>IF('Datos Vida'!N565=0,"",Índice!$G$52*'Datos Vida'!N565)</f>
        <v/>
      </c>
      <c r="O68" s="36" t="str">
        <f>IF('Datos Vida'!O565=0,"",Índice!$G$52*'Datos Vida'!O565)</f>
        <v/>
      </c>
      <c r="P68" s="36" t="str">
        <f>IF('Datos Vida'!P565=0,"",Índice!$G$52*'Datos Vida'!P565)</f>
        <v/>
      </c>
      <c r="Q68" s="36">
        <f>IF('Datos Vida'!Q565=0,"",Índice!$G$52*'Datos Vida'!Q565)</f>
        <v>509115.66921598639</v>
      </c>
      <c r="R68" s="36">
        <f>IF('Datos Vida'!R565=0,"",Índice!$G$52*'Datos Vida'!R565)</f>
        <v>419913.20224652212</v>
      </c>
      <c r="S68" s="36" t="str">
        <f>IF('Datos Vida'!S565=0,"",Índice!$G$52*'Datos Vida'!S565)</f>
        <v/>
      </c>
      <c r="T68" s="36" t="str">
        <f>IF('Datos Vida'!T565=0,"",Índice!$G$52*'Datos Vida'!T565)</f>
        <v/>
      </c>
      <c r="U68" s="36" t="str">
        <f>IF('Datos Vida'!U565=0,"",Índice!$G$52*'Datos Vida'!U565)</f>
        <v/>
      </c>
      <c r="V68" s="36" t="str">
        <f>IF('Datos Vida'!V565=0,"",Índice!$G$52*'Datos Vida'!V565)</f>
        <v/>
      </c>
      <c r="W68" s="36" t="str">
        <f>IF('Datos Vida'!W565=0,"",Índice!$G$52*'Datos Vida'!W565)</f>
        <v/>
      </c>
      <c r="X68" s="36" t="str">
        <f>IF('Datos Vida'!X565=0,"",Índice!$G$52*'Datos Vida'!X565)</f>
        <v/>
      </c>
      <c r="Y68" s="36" t="str">
        <f>IF('Datos Vida'!Y565=0,"",Índice!$G$52*'Datos Vida'!Y565)</f>
        <v/>
      </c>
      <c r="Z68" s="36">
        <f>IF('Datos Vida'!Z565=0,"",Índice!$G$52*'Datos Vida'!Z565)</f>
        <v>250894.56389691093</v>
      </c>
      <c r="AA68" s="36" t="str">
        <f>IF('Datos Vida'!AA565=0,"",Índice!$G$52*'Datos Vida'!AA565)</f>
        <v/>
      </c>
      <c r="AB68" s="36">
        <f>IF('Datos Vida'!AB565=0,"",Índice!$G$52*'Datos Vida'!AB565)</f>
        <v>21100.250146539674</v>
      </c>
      <c r="AC68" s="36" t="str">
        <f>IF('Datos Vida'!AC565=0,"",Índice!$G$52*'Datos Vida'!AC565)</f>
        <v/>
      </c>
      <c r="AD68" s="36">
        <f>IF('Datos Vida'!AD565=0,"",Índice!$G$52*'Datos Vida'!AD565)</f>
        <v>7811.8998719840301</v>
      </c>
      <c r="AE68" s="36" t="str">
        <f>IF('Datos Vida'!AE565=0,"",Índice!$G$52*'Datos Vida'!AE565)</f>
        <v/>
      </c>
      <c r="AF68" s="36" t="str">
        <f>IF('Datos Vida'!AF565=0,"",Índice!$G$52*'Datos Vida'!AF565)</f>
        <v/>
      </c>
      <c r="AG68" s="36" t="str">
        <f>IF('Datos Vida'!AG565=0,"",Índice!$G$52*'Datos Vida'!AG565)</f>
        <v/>
      </c>
      <c r="AH68" s="36">
        <f>IF('Datos Vida'!AH565=0,"",Índice!$G$52*'Datos Vida'!AH565)</f>
        <v>145467.54405630662</v>
      </c>
      <c r="AI68" s="36">
        <f>IF('Datos Vida'!AI565=0,"",Índice!$G$52*'Datos Vida'!AI565)</f>
        <v>117788.23239644332</v>
      </c>
      <c r="AJ68" s="36" t="str">
        <f>IF('Datos Vida'!AJ565=0,"",Índice!$G$52*'Datos Vida'!AJ565)</f>
        <v/>
      </c>
      <c r="AK68" s="36">
        <f>IF('Datos Vida'!AK565=0,"",Índice!$G$52*'Datos Vida'!AK565)</f>
        <v>78.551388563339671</v>
      </c>
      <c r="AL68" s="36" t="str">
        <f>IF('Datos Vida'!AL565=0,"",Índice!$G$52*'Datos Vida'!AL565)</f>
        <v/>
      </c>
      <c r="AM68" s="36" t="str">
        <f>IF('Datos Vida'!AM565=0,"",Índice!$G$52*'Datos Vida'!AM565)</f>
        <v/>
      </c>
      <c r="AN68" s="36" t="str">
        <f>IF('Datos Vida'!AN565=0,"",Índice!$G$52*'Datos Vida'!AN565)</f>
        <v/>
      </c>
      <c r="AO68" s="36" t="str">
        <f>IF('Datos Vida'!AO565=0,"",Índice!$G$52*'Datos Vida'!AO565)</f>
        <v/>
      </c>
      <c r="AP68" s="36" t="str">
        <f>IF('Datos Vida'!AP565=0,"",Índice!$G$52*'Datos Vida'!AP565)</f>
        <v/>
      </c>
      <c r="AQ68" s="36">
        <f>IF('Datos Vida'!AQ565=0,"",Índice!$G$52*'Datos Vida'!AQ565)</f>
        <v>1798256.8327631073</v>
      </c>
      <c r="AR68" s="29"/>
      <c r="AS68" s="36">
        <f>IF('Datos Vida'!AS565=0,"",Índice!$F$52*'Datos Vida'!AS565)</f>
        <v>2506325.4568762402</v>
      </c>
      <c r="AT68" s="60">
        <f t="shared" si="0"/>
        <v>-0.28251264103411156</v>
      </c>
      <c r="AU68" s="29"/>
      <c r="AV68" s="64">
        <f t="shared" si="4"/>
        <v>5.1104457117610719E-2</v>
      </c>
      <c r="AW68" s="64">
        <f t="shared" si="2"/>
        <v>4.652087941773507E-2</v>
      </c>
    </row>
    <row r="69" spans="2:49" x14ac:dyDescent="0.2">
      <c r="B69" s="62" t="str">
        <f>'Datos Vida'!B306</f>
        <v>426. Seguro con Ahorro Previsional Colectivo (APVC)</v>
      </c>
      <c r="C69" s="36" t="str">
        <f>IF('Datos Vida'!C566=0,"",Índice!$G$52*'Datos Vida'!C566)</f>
        <v/>
      </c>
      <c r="D69" s="36" t="str">
        <f>IF('Datos Vida'!D566=0,"",Índice!$G$52*'Datos Vida'!D566)</f>
        <v/>
      </c>
      <c r="E69" s="36" t="str">
        <f>IF('Datos Vida'!E566=0,"",Índice!$G$52*'Datos Vida'!E566)</f>
        <v/>
      </c>
      <c r="F69" s="36" t="str">
        <f>IF('Datos Vida'!F566=0,"",Índice!$G$52*'Datos Vida'!F566)</f>
        <v/>
      </c>
      <c r="G69" s="36" t="str">
        <f>IF('Datos Vida'!G566=0,"",Índice!$G$52*'Datos Vida'!G566)</f>
        <v/>
      </c>
      <c r="H69" s="36" t="str">
        <f>IF('Datos Vida'!H566=0,"",Índice!$G$52*'Datos Vida'!H566)</f>
        <v/>
      </c>
      <c r="I69" s="36" t="str">
        <f>IF('Datos Vida'!I566=0,"",Índice!$G$52*'Datos Vida'!I566)</f>
        <v/>
      </c>
      <c r="J69" s="36" t="str">
        <f>IF('Datos Vida'!J566=0,"",Índice!$G$52*'Datos Vida'!J566)</f>
        <v/>
      </c>
      <c r="K69" s="36" t="str">
        <f>IF('Datos Vida'!K566=0,"",Índice!$G$52*'Datos Vida'!K566)</f>
        <v/>
      </c>
      <c r="L69" s="36">
        <f>IF('Datos Vida'!L566=0,"",Índice!$G$52*'Datos Vida'!L566)</f>
        <v>44511.693746880825</v>
      </c>
      <c r="M69" s="36" t="str">
        <f>IF('Datos Vida'!M566=0,"",Índice!$G$52*'Datos Vida'!M566)</f>
        <v/>
      </c>
      <c r="N69" s="36" t="str">
        <f>IF('Datos Vida'!N566=0,"",Índice!$G$52*'Datos Vida'!N566)</f>
        <v/>
      </c>
      <c r="O69" s="36" t="str">
        <f>IF('Datos Vida'!O566=0,"",Índice!$G$52*'Datos Vida'!O566)</f>
        <v/>
      </c>
      <c r="P69" s="36" t="str">
        <f>IF('Datos Vida'!P566=0,"",Índice!$G$52*'Datos Vida'!P566)</f>
        <v/>
      </c>
      <c r="Q69" s="36" t="str">
        <f>IF('Datos Vida'!Q566=0,"",Índice!$G$52*'Datos Vida'!Q566)</f>
        <v/>
      </c>
      <c r="R69" s="36" t="str">
        <f>IF('Datos Vida'!R566=0,"",Índice!$G$52*'Datos Vida'!R566)</f>
        <v/>
      </c>
      <c r="S69" s="36" t="str">
        <f>IF('Datos Vida'!S566=0,"",Índice!$G$52*'Datos Vida'!S566)</f>
        <v/>
      </c>
      <c r="T69" s="36" t="str">
        <f>IF('Datos Vida'!T566=0,"",Índice!$G$52*'Datos Vida'!T566)</f>
        <v/>
      </c>
      <c r="U69" s="36" t="str">
        <f>IF('Datos Vida'!U566=0,"",Índice!$G$52*'Datos Vida'!U566)</f>
        <v/>
      </c>
      <c r="V69" s="36" t="str">
        <f>IF('Datos Vida'!V566=0,"",Índice!$G$52*'Datos Vida'!V566)</f>
        <v/>
      </c>
      <c r="W69" s="36" t="str">
        <f>IF('Datos Vida'!W566=0,"",Índice!$G$52*'Datos Vida'!W566)</f>
        <v/>
      </c>
      <c r="X69" s="36" t="str">
        <f>IF('Datos Vida'!X566=0,"",Índice!$G$52*'Datos Vida'!X566)</f>
        <v/>
      </c>
      <c r="Y69" s="36" t="str">
        <f>IF('Datos Vida'!Y566=0,"",Índice!$G$52*'Datos Vida'!Y566)</f>
        <v/>
      </c>
      <c r="Z69" s="36" t="str">
        <f>IF('Datos Vida'!Z566=0,"",Índice!$G$52*'Datos Vida'!Z566)</f>
        <v/>
      </c>
      <c r="AA69" s="36" t="str">
        <f>IF('Datos Vida'!AA566=0,"",Índice!$G$52*'Datos Vida'!AA566)</f>
        <v/>
      </c>
      <c r="AB69" s="36" t="str">
        <f>IF('Datos Vida'!AB566=0,"",Índice!$G$52*'Datos Vida'!AB566)</f>
        <v/>
      </c>
      <c r="AC69" s="36" t="str">
        <f>IF('Datos Vida'!AC566=0,"",Índice!$G$52*'Datos Vida'!AC566)</f>
        <v/>
      </c>
      <c r="AD69" s="36" t="str">
        <f>IF('Datos Vida'!AD566=0,"",Índice!$G$52*'Datos Vida'!AD566)</f>
        <v/>
      </c>
      <c r="AE69" s="36" t="str">
        <f>IF('Datos Vida'!AE566=0,"",Índice!$G$52*'Datos Vida'!AE566)</f>
        <v/>
      </c>
      <c r="AF69" s="36" t="str">
        <f>IF('Datos Vida'!AF566=0,"",Índice!$G$52*'Datos Vida'!AF566)</f>
        <v/>
      </c>
      <c r="AG69" s="36" t="str">
        <f>IF('Datos Vida'!AG566=0,"",Índice!$G$52*'Datos Vida'!AG566)</f>
        <v/>
      </c>
      <c r="AH69" s="36" t="str">
        <f>IF('Datos Vida'!AH566=0,"",Índice!$G$52*'Datos Vida'!AH566)</f>
        <v/>
      </c>
      <c r="AI69" s="36" t="str">
        <f>IF('Datos Vida'!AI566=0,"",Índice!$G$52*'Datos Vida'!AI566)</f>
        <v/>
      </c>
      <c r="AJ69" s="36" t="str">
        <f>IF('Datos Vida'!AJ566=0,"",Índice!$G$52*'Datos Vida'!AJ566)</f>
        <v/>
      </c>
      <c r="AK69" s="36" t="str">
        <f>IF('Datos Vida'!AK566=0,"",Índice!$G$52*'Datos Vida'!AK566)</f>
        <v/>
      </c>
      <c r="AL69" s="36" t="str">
        <f>IF('Datos Vida'!AL566=0,"",Índice!$G$52*'Datos Vida'!AL566)</f>
        <v/>
      </c>
      <c r="AM69" s="36" t="str">
        <f>IF('Datos Vida'!AM566=0,"",Índice!$G$52*'Datos Vida'!AM566)</f>
        <v/>
      </c>
      <c r="AN69" s="36" t="str">
        <f>IF('Datos Vida'!AN566=0,"",Índice!$G$52*'Datos Vida'!AN566)</f>
        <v/>
      </c>
      <c r="AO69" s="36" t="str">
        <f>IF('Datos Vida'!AO566=0,"",Índice!$G$52*'Datos Vida'!AO566)</f>
        <v/>
      </c>
      <c r="AP69" s="36" t="str">
        <f>IF('Datos Vida'!AP566=0,"",Índice!$G$52*'Datos Vida'!AP566)</f>
        <v/>
      </c>
      <c r="AQ69" s="36">
        <f>IF('Datos Vida'!AQ566=0,"",Índice!$G$52*'Datos Vida'!AQ566)</f>
        <v>44511.693746880825</v>
      </c>
      <c r="AR69" s="29"/>
      <c r="AS69" s="36">
        <f>IF('Datos Vida'!AS566=0,"",Índice!$F$52*'Datos Vida'!AS566)</f>
        <v>41730.314510449534</v>
      </c>
      <c r="AT69" s="60">
        <f t="shared" si="0"/>
        <v>6.6651288615014348E-2</v>
      </c>
      <c r="AU69" s="29"/>
      <c r="AV69" s="64">
        <f t="shared" si="4"/>
        <v>1.2649727796804403E-3</v>
      </c>
      <c r="AW69" s="64">
        <f t="shared" si="2"/>
        <v>7.7457256162747571E-4</v>
      </c>
    </row>
    <row r="70" spans="2:49" x14ac:dyDescent="0.2">
      <c r="B70" s="65" t="str">
        <f>'Datos Vida'!B307</f>
        <v>Total</v>
      </c>
      <c r="C70" s="66">
        <f>Índice!$G$52*'Datos Vida'!C567</f>
        <v>780828.93657613243</v>
      </c>
      <c r="D70" s="66">
        <f>Índice!$G$52*'Datos Vida'!D567</f>
        <v>17931.897408960845</v>
      </c>
      <c r="E70" s="66">
        <f>Índice!$G$52*'Datos Vida'!E567</f>
        <v>473007.1710035493</v>
      </c>
      <c r="F70" s="66">
        <f>Índice!$G$52*'Datos Vida'!F567</f>
        <v>442945.56480625639</v>
      </c>
      <c r="G70" s="66">
        <f>Índice!$G$52*'Datos Vida'!G567</f>
        <v>3924971.0067471191</v>
      </c>
      <c r="H70" s="66">
        <f>Índice!$G$52*'Datos Vida'!H567</f>
        <v>401598.54967397265</v>
      </c>
      <c r="I70" s="66">
        <f>Índice!$G$52*'Datos Vida'!I567</f>
        <v>76944.742210944329</v>
      </c>
      <c r="J70" s="66">
        <f>Índice!$G$52*'Datos Vida'!J567</f>
        <v>1326400.7168622175</v>
      </c>
      <c r="K70" s="66">
        <f>Índice!$G$52*'Datos Vida'!K567</f>
        <v>77684.125441362528</v>
      </c>
      <c r="L70" s="66">
        <f>Índice!$G$52*'Datos Vida'!L567</f>
        <v>1723851.6919846628</v>
      </c>
      <c r="M70" s="66">
        <f>Índice!$G$52*'Datos Vida'!M567</f>
        <v>13537.510244169287</v>
      </c>
      <c r="N70" s="66">
        <f>Índice!$G$52*'Datos Vida'!N567</f>
        <v>87894.955463165737</v>
      </c>
      <c r="O70" s="66">
        <f>Índice!$G$52*'Datos Vida'!O567</f>
        <v>278843.44732073089</v>
      </c>
      <c r="P70" s="66">
        <f>Índice!$G$52*'Datos Vida'!P567</f>
        <v>24272.651223329867</v>
      </c>
      <c r="Q70" s="66">
        <f>Índice!$G$52*'Datos Vida'!Q567</f>
        <v>3197574.3984389063</v>
      </c>
      <c r="R70" s="66">
        <f>Índice!$G$52*'Datos Vida'!R567</f>
        <v>5242554.9511018461</v>
      </c>
      <c r="S70" s="66">
        <f>Índice!$G$52*'Datos Vida'!S567</f>
        <v>0</v>
      </c>
      <c r="T70" s="66">
        <f>Índice!$G$52*'Datos Vida'!T567</f>
        <v>699064.5614849173</v>
      </c>
      <c r="U70" s="66">
        <f>Índice!$G$52*'Datos Vida'!U567</f>
        <v>53249.744767521574</v>
      </c>
      <c r="V70" s="66">
        <f>Índice!$G$52*'Datos Vida'!V567</f>
        <v>3.2999067521195098</v>
      </c>
      <c r="W70" s="66">
        <f>Índice!$G$52*'Datos Vida'!W567</f>
        <v>0</v>
      </c>
      <c r="X70" s="66">
        <f>Índice!$G$52*'Datos Vida'!X567</f>
        <v>161009.1182887296</v>
      </c>
      <c r="Y70" s="66">
        <f>Índice!$G$52*'Datos Vida'!Y567</f>
        <v>63058.360381795814</v>
      </c>
      <c r="Z70" s="66">
        <f>Índice!$G$52*'Datos Vida'!Z567</f>
        <v>4711409.7167625399</v>
      </c>
      <c r="AA70" s="66">
        <f>Índice!$G$52*'Datos Vida'!AA567</f>
        <v>413356.21949074615</v>
      </c>
      <c r="AB70" s="66">
        <f>Índice!$G$52*'Datos Vida'!AB567</f>
        <v>1133092.4854999718</v>
      </c>
      <c r="AC70" s="66">
        <f>Índice!$G$52*'Datos Vida'!AC567</f>
        <v>3019288.5333003118</v>
      </c>
      <c r="AD70" s="66">
        <f>Índice!$G$52*'Datos Vida'!AD567</f>
        <v>1919913.1682268649</v>
      </c>
      <c r="AE70" s="66">
        <f>Índice!$G$52*'Datos Vida'!AE567</f>
        <v>237925.45408587993</v>
      </c>
      <c r="AF70" s="66">
        <f>Índice!$G$52*'Datos Vida'!AF567</f>
        <v>839838.85568759346</v>
      </c>
      <c r="AG70" s="66">
        <f>Índice!$G$52*'Datos Vida'!AG567</f>
        <v>486198.63329429016</v>
      </c>
      <c r="AH70" s="66">
        <f>Índice!$G$52*'Datos Vida'!AH567</f>
        <v>2045913.6098020161</v>
      </c>
      <c r="AI70" s="66">
        <f>Índice!$G$52*'Datos Vida'!AI567</f>
        <v>865422.35234363121</v>
      </c>
      <c r="AJ70" s="66">
        <f>Índice!$G$52*'Datos Vida'!AJ567</f>
        <v>324491.63575697312</v>
      </c>
      <c r="AK70" s="66">
        <f>Índice!$G$52*'Datos Vida'!AK567</f>
        <v>123788.78963842889</v>
      </c>
      <c r="AL70" s="66">
        <f>Índice!$G$52*'Datos Vida'!AL567</f>
        <v>0</v>
      </c>
      <c r="AM70" s="66">
        <f>Índice!$G$52*'Datos Vida'!AM567</f>
        <v>0</v>
      </c>
      <c r="AN70" s="66">
        <f>Índice!$G$52*'Datos Vida'!AN567</f>
        <v>0</v>
      </c>
      <c r="AO70" s="66">
        <f>Índice!$G$52*'Datos Vida'!AO567</f>
        <v>0</v>
      </c>
      <c r="AP70" s="66">
        <f>Índice!$G$52*'Datos Vida'!AP567</f>
        <v>0</v>
      </c>
      <c r="AQ70" s="66">
        <f>Índice!$G$52*'Datos Vida'!AQ567</f>
        <v>35187866.855226286</v>
      </c>
      <c r="AR70" s="29"/>
      <c r="AS70" s="66">
        <f>IF('Datos Vida'!AS567=0,"",Índice!$F$52*'Datos Vida'!AS567)</f>
        <v>53875281.126365773</v>
      </c>
      <c r="AT70" s="73">
        <f>IFERROR(AQ70/AS70-1,"")</f>
        <v>-0.34686434818423884</v>
      </c>
      <c r="AU70" s="29"/>
      <c r="AV70" s="68">
        <f>IFERROR(AQ70/$AQ$70,"")</f>
        <v>1</v>
      </c>
      <c r="AW70" s="68">
        <f t="shared" si="2"/>
        <v>1</v>
      </c>
    </row>
    <row r="71" spans="2:49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74"/>
      <c r="AU71" s="29"/>
      <c r="AV71" s="29"/>
      <c r="AW71" s="29"/>
    </row>
    <row r="72" spans="2:49" x14ac:dyDescent="0.2">
      <c r="B72" s="69" t="str">
        <f>'Vida Prima Directa'!B72</f>
        <v>A. Vida</v>
      </c>
      <c r="C72" s="59">
        <f>SUM(C73:C77)</f>
        <v>0</v>
      </c>
      <c r="D72" s="59">
        <f t="shared" ref="D72:AQ72" si="6">SUM(D73:D77)</f>
        <v>0</v>
      </c>
      <c r="E72" s="59">
        <f t="shared" si="6"/>
        <v>9200.140024909193</v>
      </c>
      <c r="F72" s="59">
        <f t="shared" si="6"/>
        <v>82829.836736262951</v>
      </c>
      <c r="G72" s="59">
        <f t="shared" si="6"/>
        <v>114834.64575501016</v>
      </c>
      <c r="H72" s="59">
        <f t="shared" si="6"/>
        <v>191335.22732105068</v>
      </c>
      <c r="I72" s="59">
        <f t="shared" si="6"/>
        <v>1675.1959617306072</v>
      </c>
      <c r="J72" s="59">
        <f t="shared" si="6"/>
        <v>17507.638263541441</v>
      </c>
      <c r="K72" s="59">
        <f t="shared" si="6"/>
        <v>40325.404825416226</v>
      </c>
      <c r="L72" s="59">
        <f t="shared" si="6"/>
        <v>153470.09008745436</v>
      </c>
      <c r="M72" s="59">
        <f t="shared" si="6"/>
        <v>11903.682185640508</v>
      </c>
      <c r="N72" s="59">
        <f t="shared" si="6"/>
        <v>4.0823588686014558</v>
      </c>
      <c r="O72" s="59">
        <f t="shared" si="6"/>
        <v>0</v>
      </c>
      <c r="P72" s="59">
        <f t="shared" si="6"/>
        <v>1356.0915768349269</v>
      </c>
      <c r="Q72" s="59">
        <f t="shared" si="6"/>
        <v>4617.420037646154</v>
      </c>
      <c r="R72" s="59">
        <f t="shared" si="6"/>
        <v>80010.389603320597</v>
      </c>
      <c r="S72" s="59">
        <f t="shared" si="6"/>
        <v>0</v>
      </c>
      <c r="T72" s="59">
        <f t="shared" si="6"/>
        <v>0</v>
      </c>
      <c r="U72" s="59">
        <f t="shared" si="6"/>
        <v>21447.216630713563</v>
      </c>
      <c r="V72" s="59">
        <f t="shared" si="6"/>
        <v>0</v>
      </c>
      <c r="W72" s="59">
        <f t="shared" si="6"/>
        <v>0</v>
      </c>
      <c r="X72" s="59">
        <f t="shared" si="6"/>
        <v>85037.100137201283</v>
      </c>
      <c r="Y72" s="59">
        <f t="shared" si="6"/>
        <v>25808.026393810873</v>
      </c>
      <c r="Z72" s="59">
        <f t="shared" si="6"/>
        <v>198058.26002380694</v>
      </c>
      <c r="AA72" s="59">
        <f t="shared" si="6"/>
        <v>22629.059523173681</v>
      </c>
      <c r="AB72" s="59">
        <f t="shared" si="6"/>
        <v>16867.082137400634</v>
      </c>
      <c r="AC72" s="59">
        <f t="shared" si="6"/>
        <v>16810.133231183641</v>
      </c>
      <c r="AD72" s="59">
        <f t="shared" si="6"/>
        <v>4264.9083493424178</v>
      </c>
      <c r="AE72" s="59">
        <f t="shared" si="6"/>
        <v>-3.2318674376428191</v>
      </c>
      <c r="AF72" s="59">
        <f t="shared" si="6"/>
        <v>22643.24572024207</v>
      </c>
      <c r="AG72" s="59">
        <f t="shared" si="6"/>
        <v>54680.033216793337</v>
      </c>
      <c r="AH72" s="59">
        <f t="shared" si="6"/>
        <v>60550.533309156694</v>
      </c>
      <c r="AI72" s="59">
        <f t="shared" si="6"/>
        <v>7554.8473418910917</v>
      </c>
      <c r="AJ72" s="59">
        <f t="shared" si="6"/>
        <v>49754.735281140151</v>
      </c>
      <c r="AK72" s="59">
        <f t="shared" si="6"/>
        <v>20253.568917191733</v>
      </c>
      <c r="AL72" s="59">
        <f t="shared" si="6"/>
        <v>0</v>
      </c>
      <c r="AM72" s="59">
        <f t="shared" si="6"/>
        <v>0</v>
      </c>
      <c r="AN72" s="59">
        <f t="shared" si="6"/>
        <v>0</v>
      </c>
      <c r="AO72" s="59">
        <f t="shared" si="6"/>
        <v>0</v>
      </c>
      <c r="AP72" s="59">
        <f t="shared" si="6"/>
        <v>0</v>
      </c>
      <c r="AQ72" s="59">
        <f t="shared" si="6"/>
        <v>1315425.3630832969</v>
      </c>
      <c r="AR72" s="70"/>
      <c r="AS72" s="59">
        <f>Índice!$F$52*'Datos Vida'!AU510</f>
        <v>1449727.5282490125</v>
      </c>
      <c r="AT72" s="60">
        <f t="shared" si="0"/>
        <v>-9.2639590922251713E-2</v>
      </c>
      <c r="AU72" s="29"/>
      <c r="AV72" s="60">
        <f>IFERROR(AQ72/$AQ$70,"")</f>
        <v>3.7382924304430326E-2</v>
      </c>
      <c r="AW72" s="60">
        <f>IFERROR(AS72/$AS$70,"")</f>
        <v>2.6908955237721018E-2</v>
      </c>
    </row>
    <row r="73" spans="2:49" x14ac:dyDescent="0.2">
      <c r="B73" s="214" t="str">
        <f>'Vida Prima Directa'!B73</f>
        <v xml:space="preserve">Vida Entera  </v>
      </c>
      <c r="C73" s="59" t="str">
        <f>IF(SUM(C13,C29,C45)=0,"",SUM(C13,C29,C45))</f>
        <v/>
      </c>
      <c r="D73" s="59" t="str">
        <f t="shared" ref="D73:AQ73" si="7">IF(SUM(D13,D29,D45)=0,"",SUM(D13,D29,D45))</f>
        <v/>
      </c>
      <c r="E73" s="59" t="str">
        <f t="shared" si="7"/>
        <v/>
      </c>
      <c r="F73" s="59" t="str">
        <f t="shared" si="7"/>
        <v/>
      </c>
      <c r="G73" s="59">
        <f t="shared" si="7"/>
        <v>1480.0592078114578</v>
      </c>
      <c r="H73" s="59" t="str">
        <f t="shared" si="7"/>
        <v/>
      </c>
      <c r="I73" s="59" t="str">
        <f t="shared" si="7"/>
        <v/>
      </c>
      <c r="J73" s="59" t="str">
        <f t="shared" si="7"/>
        <v/>
      </c>
      <c r="K73" s="59" t="str">
        <f t="shared" si="7"/>
        <v/>
      </c>
      <c r="L73" s="59">
        <f t="shared" si="7"/>
        <v>4804.8343293721982</v>
      </c>
      <c r="M73" s="59" t="str">
        <f t="shared" si="7"/>
        <v/>
      </c>
      <c r="N73" s="59" t="str">
        <f t="shared" si="7"/>
        <v/>
      </c>
      <c r="O73" s="59" t="str">
        <f t="shared" si="7"/>
        <v/>
      </c>
      <c r="P73" s="59" t="str">
        <f t="shared" si="7"/>
        <v/>
      </c>
      <c r="Q73" s="59" t="str">
        <f t="shared" si="7"/>
        <v/>
      </c>
      <c r="R73" s="59">
        <f t="shared" si="7"/>
        <v>4567.7853577354072</v>
      </c>
      <c r="S73" s="59" t="str">
        <f t="shared" si="7"/>
        <v/>
      </c>
      <c r="T73" s="59" t="str">
        <f t="shared" si="7"/>
        <v/>
      </c>
      <c r="U73" s="59" t="str">
        <f t="shared" si="7"/>
        <v/>
      </c>
      <c r="V73" s="59" t="str">
        <f t="shared" si="7"/>
        <v/>
      </c>
      <c r="W73" s="59" t="str">
        <f t="shared" si="7"/>
        <v/>
      </c>
      <c r="X73" s="59">
        <f t="shared" si="7"/>
        <v>1268.763116704094</v>
      </c>
      <c r="Y73" s="59" t="str">
        <f t="shared" si="7"/>
        <v/>
      </c>
      <c r="Z73" s="59">
        <f t="shared" si="7"/>
        <v>4728.5282381865891</v>
      </c>
      <c r="AA73" s="59">
        <f t="shared" si="7"/>
        <v>5050.7284118909593</v>
      </c>
      <c r="AB73" s="59">
        <f t="shared" si="7"/>
        <v>2843.3969716381521</v>
      </c>
      <c r="AC73" s="59">
        <f t="shared" si="7"/>
        <v>-0.95255040267367297</v>
      </c>
      <c r="AD73" s="59" t="str">
        <f t="shared" si="7"/>
        <v/>
      </c>
      <c r="AE73" s="59" t="str">
        <f t="shared" si="7"/>
        <v/>
      </c>
      <c r="AF73" s="59" t="str">
        <f t="shared" si="7"/>
        <v/>
      </c>
      <c r="AG73" s="59" t="str">
        <f t="shared" si="7"/>
        <v/>
      </c>
      <c r="AH73" s="59">
        <f t="shared" si="7"/>
        <v>187.14213446813838</v>
      </c>
      <c r="AI73" s="59">
        <f t="shared" si="7"/>
        <v>1009.2951909472332</v>
      </c>
      <c r="AJ73" s="59" t="str">
        <f t="shared" si="7"/>
        <v/>
      </c>
      <c r="AK73" s="59" t="str">
        <f t="shared" si="7"/>
        <v/>
      </c>
      <c r="AL73" s="59" t="str">
        <f t="shared" si="7"/>
        <v/>
      </c>
      <c r="AM73" s="59" t="str">
        <f t="shared" si="7"/>
        <v/>
      </c>
      <c r="AN73" s="59" t="str">
        <f t="shared" si="7"/>
        <v/>
      </c>
      <c r="AO73" s="59" t="str">
        <f t="shared" si="7"/>
        <v/>
      </c>
      <c r="AP73" s="59" t="str">
        <f t="shared" si="7"/>
        <v/>
      </c>
      <c r="AQ73" s="59">
        <f t="shared" si="7"/>
        <v>25939.580408351554</v>
      </c>
      <c r="AR73" s="70"/>
      <c r="AS73" s="59">
        <f>Índice!$F$52*'Datos Vida'!AU511</f>
        <v>-21785.431293548449</v>
      </c>
      <c r="AT73" s="60">
        <f t="shared" si="0"/>
        <v>-2.190684731407329</v>
      </c>
      <c r="AU73" s="29"/>
      <c r="AV73" s="60">
        <f t="shared" ref="AV73:AV92" si="8">IFERROR(AQ73/$AQ$70,"")</f>
        <v>7.3717399565807642E-4</v>
      </c>
      <c r="AW73" s="60">
        <f t="shared" ref="AW73:AW92" si="9">IFERROR(AS73/$AS$70,"")</f>
        <v>-4.0436784436354391E-4</v>
      </c>
    </row>
    <row r="74" spans="2:49" x14ac:dyDescent="0.2">
      <c r="B74" s="214" t="str">
        <f>'Vida Prima Directa'!B74</f>
        <v xml:space="preserve">Temporal de Vida  </v>
      </c>
      <c r="C74" s="59" t="str">
        <f>IF(SUM(C14,C30,C46)=0,"",SUM(C14,C30,C46))</f>
        <v/>
      </c>
      <c r="D74" s="59" t="str">
        <f t="shared" ref="D74:AQ74" si="10">IF(SUM(D14,D30,D46)=0,"",SUM(D14,D30,D46))</f>
        <v/>
      </c>
      <c r="E74" s="59">
        <f t="shared" si="10"/>
        <v>9543.7725826737205</v>
      </c>
      <c r="F74" s="59">
        <f t="shared" si="10"/>
        <v>85327.151734815416</v>
      </c>
      <c r="G74" s="59">
        <f t="shared" si="10"/>
        <v>93233.388116321381</v>
      </c>
      <c r="H74" s="59">
        <f t="shared" si="10"/>
        <v>209876.79100737991</v>
      </c>
      <c r="I74" s="59">
        <f t="shared" si="10"/>
        <v>1232.7022800314478</v>
      </c>
      <c r="J74" s="59">
        <f t="shared" si="10"/>
        <v>14962.729764512531</v>
      </c>
      <c r="K74" s="59">
        <f t="shared" si="10"/>
        <v>38774.176494662148</v>
      </c>
      <c r="L74" s="59">
        <f t="shared" si="10"/>
        <v>42659.697626482535</v>
      </c>
      <c r="M74" s="59">
        <f t="shared" si="10"/>
        <v>11903.682185640508</v>
      </c>
      <c r="N74" s="59">
        <f t="shared" si="10"/>
        <v>4.0823588686014558</v>
      </c>
      <c r="O74" s="59" t="str">
        <f t="shared" si="10"/>
        <v/>
      </c>
      <c r="P74" s="59">
        <f t="shared" si="10"/>
        <v>1395.0100647155939</v>
      </c>
      <c r="Q74" s="59">
        <f t="shared" si="10"/>
        <v>-561.73258031955993</v>
      </c>
      <c r="R74" s="59">
        <f t="shared" si="10"/>
        <v>56652.595002444323</v>
      </c>
      <c r="S74" s="59" t="str">
        <f t="shared" si="10"/>
        <v/>
      </c>
      <c r="T74" s="59" t="str">
        <f t="shared" si="10"/>
        <v/>
      </c>
      <c r="U74" s="59">
        <f t="shared" si="10"/>
        <v>15120.649013412933</v>
      </c>
      <c r="V74" s="59" t="str">
        <f t="shared" si="10"/>
        <v/>
      </c>
      <c r="W74" s="59" t="str">
        <f t="shared" si="10"/>
        <v/>
      </c>
      <c r="X74" s="59">
        <f t="shared" si="10"/>
        <v>83605.484921297233</v>
      </c>
      <c r="Y74" s="59">
        <f t="shared" si="10"/>
        <v>25806.121293005526</v>
      </c>
      <c r="Z74" s="59">
        <f t="shared" si="10"/>
        <v>169013.12716513858</v>
      </c>
      <c r="AA74" s="59">
        <f t="shared" si="10"/>
        <v>-42.252414290025065</v>
      </c>
      <c r="AB74" s="59">
        <f t="shared" si="10"/>
        <v>12574.345708437249</v>
      </c>
      <c r="AC74" s="59">
        <f t="shared" si="10"/>
        <v>16819.522656581426</v>
      </c>
      <c r="AD74" s="59">
        <f t="shared" si="10"/>
        <v>8.7090322530164386</v>
      </c>
      <c r="AE74" s="59" t="str">
        <f t="shared" si="10"/>
        <v/>
      </c>
      <c r="AF74" s="59" t="str">
        <f t="shared" si="10"/>
        <v/>
      </c>
      <c r="AG74" s="59">
        <f t="shared" si="10"/>
        <v>54733.205941056869</v>
      </c>
      <c r="AH74" s="59">
        <f t="shared" si="10"/>
        <v>38408.839395579555</v>
      </c>
      <c r="AI74" s="59">
        <f t="shared" si="10"/>
        <v>5567.895241228287</v>
      </c>
      <c r="AJ74" s="59">
        <f t="shared" si="10"/>
        <v>29632.278122945001</v>
      </c>
      <c r="AK74" s="59">
        <f t="shared" si="10"/>
        <v>12278.510769092598</v>
      </c>
      <c r="AL74" s="59" t="str">
        <f t="shared" si="10"/>
        <v/>
      </c>
      <c r="AM74" s="59" t="str">
        <f t="shared" si="10"/>
        <v/>
      </c>
      <c r="AN74" s="59" t="str">
        <f t="shared" si="10"/>
        <v/>
      </c>
      <c r="AO74" s="59" t="str">
        <f t="shared" si="10"/>
        <v/>
      </c>
      <c r="AP74" s="59" t="str">
        <f t="shared" si="10"/>
        <v/>
      </c>
      <c r="AQ74" s="59">
        <f t="shared" si="10"/>
        <v>1028530.4834839667</v>
      </c>
      <c r="AR74" s="70"/>
      <c r="AS74" s="59">
        <f>Índice!$F$52*'Datos Vida'!AU512</f>
        <v>1144394.1175195281</v>
      </c>
      <c r="AT74" s="60">
        <f t="shared" si="0"/>
        <v>-0.10124452080083712</v>
      </c>
      <c r="AU74" s="29"/>
      <c r="AV74" s="60">
        <f t="shared" si="8"/>
        <v>2.9229691237484149E-2</v>
      </c>
      <c r="AW74" s="60">
        <f t="shared" si="9"/>
        <v>2.1241543312513284E-2</v>
      </c>
    </row>
    <row r="75" spans="2:49" x14ac:dyDescent="0.2">
      <c r="B75" s="214" t="str">
        <f>'Vida Prima Directa'!B75</f>
        <v xml:space="preserve">Protección Familiar  </v>
      </c>
      <c r="C75" s="59" t="str">
        <f>IF(SUM(C19,C35,C51)=0,"",SUM(C19,C35,C51))</f>
        <v/>
      </c>
      <c r="D75" s="59" t="str">
        <f t="shared" ref="D75:AQ75" si="11">IF(SUM(D19,D35,D51)=0,"",SUM(D19,D35,D51))</f>
        <v/>
      </c>
      <c r="E75" s="59" t="str">
        <f t="shared" si="11"/>
        <v/>
      </c>
      <c r="F75" s="59">
        <f t="shared" si="11"/>
        <v>-8860.8619832711738</v>
      </c>
      <c r="G75" s="59">
        <f t="shared" si="11"/>
        <v>13.880020153244949</v>
      </c>
      <c r="H75" s="59" t="str">
        <f t="shared" si="11"/>
        <v/>
      </c>
      <c r="I75" s="59" t="str">
        <f t="shared" si="11"/>
        <v/>
      </c>
      <c r="J75" s="59" t="str">
        <f t="shared" si="11"/>
        <v/>
      </c>
      <c r="K75" s="59" t="str">
        <f t="shared" si="11"/>
        <v/>
      </c>
      <c r="L75" s="59">
        <f t="shared" si="11"/>
        <v>89410.837370049179</v>
      </c>
      <c r="M75" s="59" t="str">
        <f t="shared" si="11"/>
        <v/>
      </c>
      <c r="N75" s="59" t="str">
        <f t="shared" si="11"/>
        <v/>
      </c>
      <c r="O75" s="59" t="str">
        <f t="shared" si="11"/>
        <v/>
      </c>
      <c r="P75" s="59" t="str">
        <f t="shared" si="11"/>
        <v/>
      </c>
      <c r="Q75" s="59" t="str">
        <f t="shared" si="11"/>
        <v/>
      </c>
      <c r="R75" s="59">
        <f t="shared" si="11"/>
        <v>1005.8592055661603</v>
      </c>
      <c r="S75" s="59" t="str">
        <f t="shared" si="11"/>
        <v/>
      </c>
      <c r="T75" s="59" t="str">
        <f t="shared" si="11"/>
        <v/>
      </c>
      <c r="U75" s="59" t="str">
        <f t="shared" si="11"/>
        <v/>
      </c>
      <c r="V75" s="59" t="str">
        <f t="shared" si="11"/>
        <v/>
      </c>
      <c r="W75" s="59" t="str">
        <f t="shared" si="11"/>
        <v/>
      </c>
      <c r="X75" s="59">
        <f t="shared" si="11"/>
        <v>162.85209919995972</v>
      </c>
      <c r="Y75" s="59">
        <f t="shared" si="11"/>
        <v>1.9051008053473459</v>
      </c>
      <c r="Z75" s="59" t="str">
        <f t="shared" si="11"/>
        <v/>
      </c>
      <c r="AA75" s="59">
        <f t="shared" si="11"/>
        <v>17620.583525572747</v>
      </c>
      <c r="AB75" s="59" t="str">
        <f t="shared" si="11"/>
        <v/>
      </c>
      <c r="AC75" s="59" t="str">
        <f t="shared" si="11"/>
        <v/>
      </c>
      <c r="AD75" s="59" t="str">
        <f t="shared" si="11"/>
        <v/>
      </c>
      <c r="AE75" s="59">
        <f t="shared" si="11"/>
        <v>-3.2318674376428191</v>
      </c>
      <c r="AF75" s="59" t="str">
        <f t="shared" si="11"/>
        <v/>
      </c>
      <c r="AG75" s="59" t="str">
        <f t="shared" si="11"/>
        <v/>
      </c>
      <c r="AH75" s="59">
        <f t="shared" si="11"/>
        <v>19411.514361228205</v>
      </c>
      <c r="AI75" s="59">
        <f t="shared" si="11"/>
        <v>169.11171613181529</v>
      </c>
      <c r="AJ75" s="59">
        <f t="shared" si="11"/>
        <v>11565.118556804493</v>
      </c>
      <c r="AK75" s="59" t="str">
        <f t="shared" si="11"/>
        <v/>
      </c>
      <c r="AL75" s="59" t="str">
        <f t="shared" si="11"/>
        <v/>
      </c>
      <c r="AM75" s="59" t="str">
        <f t="shared" si="11"/>
        <v/>
      </c>
      <c r="AN75" s="59" t="str">
        <f t="shared" si="11"/>
        <v/>
      </c>
      <c r="AO75" s="59" t="str">
        <f t="shared" si="11"/>
        <v/>
      </c>
      <c r="AP75" s="59" t="str">
        <f t="shared" si="11"/>
        <v/>
      </c>
      <c r="AQ75" s="59">
        <f t="shared" si="11"/>
        <v>130497.56810480234</v>
      </c>
      <c r="AR75" s="70"/>
      <c r="AS75" s="59">
        <f>Índice!$F$52*'Datos Vida'!AU513</f>
        <v>106644.78593553414</v>
      </c>
      <c r="AT75" s="60">
        <f t="shared" si="0"/>
        <v>0.22366571379951949</v>
      </c>
      <c r="AU75" s="29"/>
      <c r="AV75" s="60">
        <f t="shared" si="8"/>
        <v>3.7085955975026705E-3</v>
      </c>
      <c r="AW75" s="60">
        <f t="shared" si="9"/>
        <v>1.9794752566654125E-3</v>
      </c>
    </row>
    <row r="76" spans="2:49" x14ac:dyDescent="0.2">
      <c r="B76" s="214" t="str">
        <f>'Vida Prima Directa'!B76</f>
        <v xml:space="preserve">Incapacidad o Invalidez  </v>
      </c>
      <c r="C76" s="59" t="str">
        <f>IF(SUM(C20,C36,C52)=0,"",SUM(C20,C36,C52))</f>
        <v/>
      </c>
      <c r="D76" s="59" t="str">
        <f t="shared" ref="D76:AQ76" si="12">IF(SUM(D20,D36,D52)=0,"",SUM(D20,D36,D52))</f>
        <v/>
      </c>
      <c r="E76" s="59">
        <f t="shared" si="12"/>
        <v>-543.63412266876048</v>
      </c>
      <c r="F76" s="59">
        <f t="shared" si="12"/>
        <v>6363.4789454042339</v>
      </c>
      <c r="G76" s="59">
        <f t="shared" si="12"/>
        <v>20304.700462020966</v>
      </c>
      <c r="H76" s="59">
        <f t="shared" si="12"/>
        <v>-18541.563686329235</v>
      </c>
      <c r="I76" s="59">
        <f t="shared" si="12"/>
        <v>442.49368169915942</v>
      </c>
      <c r="J76" s="59">
        <f t="shared" si="12"/>
        <v>2544.9084990289089</v>
      </c>
      <c r="K76" s="59">
        <f t="shared" si="12"/>
        <v>1551.2283307540765</v>
      </c>
      <c r="L76" s="59">
        <f t="shared" si="12"/>
        <v>14571.87792250118</v>
      </c>
      <c r="M76" s="59" t="str">
        <f t="shared" si="12"/>
        <v/>
      </c>
      <c r="N76" s="59" t="str">
        <f t="shared" si="12"/>
        <v/>
      </c>
      <c r="O76" s="59" t="str">
        <f t="shared" si="12"/>
        <v/>
      </c>
      <c r="P76" s="59">
        <f t="shared" si="12"/>
        <v>-29.597101797360551</v>
      </c>
      <c r="Q76" s="59">
        <f t="shared" si="12"/>
        <v>5089.3747425137199</v>
      </c>
      <c r="R76" s="59">
        <f t="shared" si="12"/>
        <v>17784.150037574713</v>
      </c>
      <c r="S76" s="59" t="str">
        <f t="shared" si="12"/>
        <v/>
      </c>
      <c r="T76" s="59" t="str">
        <f t="shared" si="12"/>
        <v/>
      </c>
      <c r="U76" s="59">
        <f t="shared" si="12"/>
        <v>6326.5676173006295</v>
      </c>
      <c r="V76" s="59" t="str">
        <f t="shared" si="12"/>
        <v/>
      </c>
      <c r="W76" s="59" t="str">
        <f t="shared" si="12"/>
        <v/>
      </c>
      <c r="X76" s="59" t="str">
        <f t="shared" si="12"/>
        <v/>
      </c>
      <c r="Y76" s="59" t="str">
        <f t="shared" si="12"/>
        <v/>
      </c>
      <c r="Z76" s="59">
        <f t="shared" si="12"/>
        <v>24316.468541852853</v>
      </c>
      <c r="AA76" s="59" t="str">
        <f t="shared" si="12"/>
        <v/>
      </c>
      <c r="AB76" s="59">
        <f t="shared" si="12"/>
        <v>1449.3394573252317</v>
      </c>
      <c r="AC76" s="59">
        <f t="shared" si="12"/>
        <v>-8.4368749951096742</v>
      </c>
      <c r="AD76" s="59">
        <f t="shared" si="12"/>
        <v>4256.1993170894011</v>
      </c>
      <c r="AE76" s="59" t="str">
        <f t="shared" si="12"/>
        <v/>
      </c>
      <c r="AF76" s="59">
        <f t="shared" si="12"/>
        <v>22643.24572024207</v>
      </c>
      <c r="AG76" s="59">
        <f t="shared" si="12"/>
        <v>-53.172724263533958</v>
      </c>
      <c r="AH76" s="59">
        <f t="shared" si="12"/>
        <v>2543.0374178808001</v>
      </c>
      <c r="AI76" s="59">
        <f t="shared" si="12"/>
        <v>808.5451935837566</v>
      </c>
      <c r="AJ76" s="59">
        <f t="shared" si="12"/>
        <v>8146.8914368100177</v>
      </c>
      <c r="AK76" s="59">
        <f t="shared" si="12"/>
        <v>-3558.5582061026503</v>
      </c>
      <c r="AL76" s="59" t="str">
        <f t="shared" si="12"/>
        <v/>
      </c>
      <c r="AM76" s="59" t="str">
        <f t="shared" si="12"/>
        <v/>
      </c>
      <c r="AN76" s="59" t="str">
        <f t="shared" si="12"/>
        <v/>
      </c>
      <c r="AO76" s="59" t="str">
        <f t="shared" si="12"/>
        <v/>
      </c>
      <c r="AP76" s="59" t="str">
        <f t="shared" si="12"/>
        <v/>
      </c>
      <c r="AQ76" s="59">
        <f t="shared" si="12"/>
        <v>116407.54460742506</v>
      </c>
      <c r="AR76" s="70"/>
      <c r="AS76" s="59">
        <f>Índice!$F$52*'Datos Vida'!AU514</f>
        <v>200703.48905112554</v>
      </c>
      <c r="AT76" s="60">
        <f t="shared" si="0"/>
        <v>-0.42000238681564539</v>
      </c>
      <c r="AU76" s="29"/>
      <c r="AV76" s="60">
        <f t="shared" si="8"/>
        <v>3.3081728166802931E-3</v>
      </c>
      <c r="AW76" s="60">
        <f t="shared" si="9"/>
        <v>3.7253353459144028E-3</v>
      </c>
    </row>
    <row r="77" spans="2:49" x14ac:dyDescent="0.2">
      <c r="B77" s="214" t="str">
        <f>'Vida Prima Directa'!B77</f>
        <v xml:space="preserve">Asistencia </v>
      </c>
      <c r="C77" s="59" t="str">
        <f>IF(SUM(C23,C39,C55)=0,"",SUM(C23,C39,C55))</f>
        <v/>
      </c>
      <c r="D77" s="59" t="str">
        <f t="shared" ref="D77:AQ77" si="13">IF(SUM(D23,D39,D55)=0,"",SUM(D23,D39,D55))</f>
        <v/>
      </c>
      <c r="E77" s="59">
        <f t="shared" si="13"/>
        <v>200.00156490423296</v>
      </c>
      <c r="F77" s="59">
        <f t="shared" si="13"/>
        <v>6.8039314476690926E-2</v>
      </c>
      <c r="G77" s="59">
        <f t="shared" si="13"/>
        <v>-197.38205129688038</v>
      </c>
      <c r="H77" s="59" t="str">
        <f t="shared" si="13"/>
        <v/>
      </c>
      <c r="I77" s="59" t="str">
        <f t="shared" si="13"/>
        <v/>
      </c>
      <c r="J77" s="59" t="str">
        <f t="shared" si="13"/>
        <v/>
      </c>
      <c r="K77" s="59" t="str">
        <f t="shared" si="13"/>
        <v/>
      </c>
      <c r="L77" s="59">
        <f t="shared" si="13"/>
        <v>2022.8428390492595</v>
      </c>
      <c r="M77" s="59" t="str">
        <f t="shared" si="13"/>
        <v/>
      </c>
      <c r="N77" s="59" t="str">
        <f t="shared" si="13"/>
        <v/>
      </c>
      <c r="O77" s="59" t="str">
        <f t="shared" si="13"/>
        <v/>
      </c>
      <c r="P77" s="59">
        <f t="shared" si="13"/>
        <v>-9.3213860833066562</v>
      </c>
      <c r="Q77" s="59">
        <f t="shared" si="13"/>
        <v>89.77787545199368</v>
      </c>
      <c r="R77" s="59" t="str">
        <f t="shared" si="13"/>
        <v/>
      </c>
      <c r="S77" s="59" t="str">
        <f t="shared" si="13"/>
        <v/>
      </c>
      <c r="T77" s="59" t="str">
        <f t="shared" si="13"/>
        <v/>
      </c>
      <c r="U77" s="59" t="str">
        <f t="shared" si="13"/>
        <v/>
      </c>
      <c r="V77" s="59" t="str">
        <f t="shared" si="13"/>
        <v/>
      </c>
      <c r="W77" s="59" t="str">
        <f t="shared" si="13"/>
        <v/>
      </c>
      <c r="X77" s="59" t="str">
        <f t="shared" si="13"/>
        <v/>
      </c>
      <c r="Y77" s="59" t="str">
        <f t="shared" si="13"/>
        <v/>
      </c>
      <c r="Z77" s="59">
        <f t="shared" si="13"/>
        <v>0.13607862895338185</v>
      </c>
      <c r="AA77" s="59" t="str">
        <f t="shared" si="13"/>
        <v/>
      </c>
      <c r="AB77" s="59" t="str">
        <f t="shared" si="13"/>
        <v/>
      </c>
      <c r="AC77" s="59" t="str">
        <f t="shared" si="13"/>
        <v/>
      </c>
      <c r="AD77" s="59" t="str">
        <f t="shared" si="13"/>
        <v/>
      </c>
      <c r="AE77" s="59" t="str">
        <f t="shared" si="13"/>
        <v/>
      </c>
      <c r="AF77" s="59" t="str">
        <f t="shared" si="13"/>
        <v/>
      </c>
      <c r="AG77" s="59" t="str">
        <f t="shared" si="13"/>
        <v/>
      </c>
      <c r="AH77" s="59" t="str">
        <f t="shared" si="13"/>
        <v/>
      </c>
      <c r="AI77" s="59" t="str">
        <f t="shared" si="13"/>
        <v/>
      </c>
      <c r="AJ77" s="59">
        <f t="shared" si="13"/>
        <v>410.447164580638</v>
      </c>
      <c r="AK77" s="59">
        <f t="shared" si="13"/>
        <v>11533.616354201786</v>
      </c>
      <c r="AL77" s="59" t="str">
        <f t="shared" si="13"/>
        <v/>
      </c>
      <c r="AM77" s="59" t="str">
        <f t="shared" si="13"/>
        <v/>
      </c>
      <c r="AN77" s="59" t="str">
        <f t="shared" si="13"/>
        <v/>
      </c>
      <c r="AO77" s="59" t="str">
        <f t="shared" si="13"/>
        <v/>
      </c>
      <c r="AP77" s="59" t="str">
        <f t="shared" si="13"/>
        <v/>
      </c>
      <c r="AQ77" s="59">
        <f t="shared" si="13"/>
        <v>14050.186478751153</v>
      </c>
      <c r="AR77" s="70"/>
      <c r="AS77" s="59">
        <f>Índice!$F$52*'Datos Vida'!AU515</f>
        <v>19770.567036373162</v>
      </c>
      <c r="AT77" s="60">
        <f t="shared" si="0"/>
        <v>-0.28933821407842597</v>
      </c>
      <c r="AU77" s="29"/>
      <c r="AV77" s="60">
        <f t="shared" si="8"/>
        <v>3.9929065710513073E-4</v>
      </c>
      <c r="AW77" s="60">
        <f t="shared" si="9"/>
        <v>3.6696916699145975E-4</v>
      </c>
    </row>
    <row r="78" spans="2:49" x14ac:dyDescent="0.2">
      <c r="B78" s="69" t="str">
        <f>'Vida Prima Directa'!B78</f>
        <v xml:space="preserve">B. Salud  </v>
      </c>
      <c r="C78" s="59" t="str">
        <f>IF(SUM(C21,C37,C53)=0,"",SUM(C21,C37,C53))</f>
        <v/>
      </c>
      <c r="D78" s="59">
        <f t="shared" ref="D78:AQ78" si="14">IF(SUM(D21,D37,D53)=0,"",SUM(D21,D37,D53))</f>
        <v>17931.897408960845</v>
      </c>
      <c r="E78" s="59">
        <f t="shared" si="14"/>
        <v>45319.218350747433</v>
      </c>
      <c r="F78" s="59">
        <f t="shared" si="14"/>
        <v>260448.30423915549</v>
      </c>
      <c r="G78" s="59">
        <f t="shared" si="14"/>
        <v>364394.78859674704</v>
      </c>
      <c r="H78" s="59">
        <f t="shared" si="14"/>
        <v>6398.5191923597295</v>
      </c>
      <c r="I78" s="59">
        <f t="shared" si="14"/>
        <v>75730.274467192634</v>
      </c>
      <c r="J78" s="59">
        <f t="shared" si="14"/>
        <v>377679.26063037751</v>
      </c>
      <c r="K78" s="59" t="str">
        <f t="shared" si="14"/>
        <v/>
      </c>
      <c r="L78" s="59">
        <f t="shared" si="14"/>
        <v>273342.94502049178</v>
      </c>
      <c r="M78" s="59" t="str">
        <f t="shared" si="14"/>
        <v/>
      </c>
      <c r="N78" s="59">
        <f t="shared" si="14"/>
        <v>88153.266720576503</v>
      </c>
      <c r="O78" s="59" t="str">
        <f t="shared" si="14"/>
        <v/>
      </c>
      <c r="P78" s="59">
        <f t="shared" si="14"/>
        <v>8857.0177620032409</v>
      </c>
      <c r="Q78" s="59">
        <f t="shared" si="14"/>
        <v>10083.766602017979</v>
      </c>
      <c r="R78" s="59">
        <f t="shared" si="14"/>
        <v>259443.66974124991</v>
      </c>
      <c r="S78" s="59" t="str">
        <f t="shared" si="14"/>
        <v/>
      </c>
      <c r="T78" s="59" t="str">
        <f t="shared" si="14"/>
        <v/>
      </c>
      <c r="U78" s="59">
        <f t="shared" si="14"/>
        <v>11362.837674865292</v>
      </c>
      <c r="V78" s="59" t="str">
        <f t="shared" si="14"/>
        <v/>
      </c>
      <c r="W78" s="59" t="str">
        <f t="shared" si="14"/>
        <v/>
      </c>
      <c r="X78" s="59">
        <f t="shared" si="14"/>
        <v>258.24321809628043</v>
      </c>
      <c r="Y78" s="59">
        <f t="shared" si="14"/>
        <v>-64.263132523234574</v>
      </c>
      <c r="Z78" s="59">
        <f t="shared" si="14"/>
        <v>742232.20661362563</v>
      </c>
      <c r="AA78" s="59">
        <f t="shared" si="14"/>
        <v>495.32620939030994</v>
      </c>
      <c r="AB78" s="59">
        <f t="shared" si="14"/>
        <v>442.93593724325791</v>
      </c>
      <c r="AC78" s="59">
        <f t="shared" si="14"/>
        <v>56.608709644606847</v>
      </c>
      <c r="AD78" s="59" t="str">
        <f t="shared" si="14"/>
        <v/>
      </c>
      <c r="AE78" s="59">
        <f t="shared" si="14"/>
        <v>603.16852283586502</v>
      </c>
      <c r="AF78" s="59" t="str">
        <f t="shared" si="14"/>
        <v/>
      </c>
      <c r="AG78" s="59">
        <f t="shared" si="14"/>
        <v>8358.969980033864</v>
      </c>
      <c r="AH78" s="59">
        <f t="shared" si="14"/>
        <v>288470.29590638063</v>
      </c>
      <c r="AI78" s="59">
        <f t="shared" si="14"/>
        <v>29560.054390627996</v>
      </c>
      <c r="AJ78" s="59">
        <f t="shared" si="14"/>
        <v>266968.95400100085</v>
      </c>
      <c r="AK78" s="59">
        <f t="shared" si="14"/>
        <v>51131.510809575993</v>
      </c>
      <c r="AL78" s="59" t="str">
        <f t="shared" si="14"/>
        <v/>
      </c>
      <c r="AM78" s="59" t="str">
        <f t="shared" si="14"/>
        <v/>
      </c>
      <c r="AN78" s="59" t="str">
        <f t="shared" si="14"/>
        <v/>
      </c>
      <c r="AO78" s="59" t="str">
        <f t="shared" si="14"/>
        <v/>
      </c>
      <c r="AP78" s="59" t="str">
        <f t="shared" si="14"/>
        <v/>
      </c>
      <c r="AQ78" s="59">
        <f t="shared" si="14"/>
        <v>3187659.777572677</v>
      </c>
      <c r="AR78" s="70"/>
      <c r="AS78" s="59">
        <f>Índice!$F$52*'Datos Vida'!AU516</f>
        <v>3724513.5057449159</v>
      </c>
      <c r="AT78" s="60">
        <f t="shared" si="0"/>
        <v>-0.14414063134531885</v>
      </c>
      <c r="AU78" s="29"/>
      <c r="AV78" s="60">
        <f t="shared" si="8"/>
        <v>9.0589741932572673E-2</v>
      </c>
      <c r="AW78" s="60">
        <f t="shared" si="9"/>
        <v>6.9132140526728378E-2</v>
      </c>
    </row>
    <row r="79" spans="2:49" x14ac:dyDescent="0.2">
      <c r="B79" s="69" t="str">
        <f>'Vida Prima Directa'!B79</f>
        <v xml:space="preserve">C. Accidentes Personales  </v>
      </c>
      <c r="C79" s="59" t="str">
        <f>IF(SUM(C22,C38,C54)=0,"",SUM(C22,C38,C54))</f>
        <v/>
      </c>
      <c r="D79" s="59" t="str">
        <f t="shared" ref="D79:AQ79" si="15">IF(SUM(D22,D38,D54)=0,"",SUM(D22,D38,D54))</f>
        <v/>
      </c>
      <c r="E79" s="59">
        <f t="shared" si="15"/>
        <v>8356.6226236844177</v>
      </c>
      <c r="F79" s="59">
        <f t="shared" si="15"/>
        <v>-33668.642414960217</v>
      </c>
      <c r="G79" s="59">
        <f t="shared" si="15"/>
        <v>3951.9275027496392</v>
      </c>
      <c r="H79" s="59">
        <f t="shared" si="15"/>
        <v>-2076.7980154292754</v>
      </c>
      <c r="I79" s="59">
        <f t="shared" si="15"/>
        <v>227.62552658176949</v>
      </c>
      <c r="J79" s="59">
        <f t="shared" si="15"/>
        <v>1676.8629249352862</v>
      </c>
      <c r="K79" s="59">
        <f t="shared" si="15"/>
        <v>-591.15958383072916</v>
      </c>
      <c r="L79" s="59">
        <f t="shared" si="15"/>
        <v>9261.2053096520231</v>
      </c>
      <c r="M79" s="59">
        <f t="shared" si="15"/>
        <v>156.52444295362747</v>
      </c>
      <c r="N79" s="59">
        <f t="shared" si="15"/>
        <v>-262.39361627935853</v>
      </c>
      <c r="O79" s="59" t="str">
        <f t="shared" si="15"/>
        <v/>
      </c>
      <c r="P79" s="59">
        <f t="shared" si="15"/>
        <v>-446.61006022499924</v>
      </c>
      <c r="Q79" s="59">
        <f t="shared" si="15"/>
        <v>-5012.4562974978207</v>
      </c>
      <c r="R79" s="59">
        <f t="shared" si="15"/>
        <v>13415.005458454007</v>
      </c>
      <c r="S79" s="59" t="str">
        <f t="shared" si="15"/>
        <v/>
      </c>
      <c r="T79" s="59" t="str">
        <f t="shared" si="15"/>
        <v/>
      </c>
      <c r="U79" s="59">
        <f t="shared" si="15"/>
        <v>99.507497422160483</v>
      </c>
      <c r="V79" s="59">
        <f t="shared" si="15"/>
        <v>12.519233863711131</v>
      </c>
      <c r="W79" s="59" t="str">
        <f t="shared" si="15"/>
        <v/>
      </c>
      <c r="X79" s="59">
        <f t="shared" si="15"/>
        <v>-92.431408716584627</v>
      </c>
      <c r="Y79" s="59">
        <f t="shared" si="15"/>
        <v>23093.121667561951</v>
      </c>
      <c r="Z79" s="59">
        <f t="shared" si="15"/>
        <v>78877.432958311983</v>
      </c>
      <c r="AA79" s="59">
        <f t="shared" si="15"/>
        <v>580.71554905855703</v>
      </c>
      <c r="AB79" s="59" t="str">
        <f t="shared" si="15"/>
        <v/>
      </c>
      <c r="AC79" s="59" t="str">
        <f t="shared" si="15"/>
        <v/>
      </c>
      <c r="AD79" s="59">
        <f t="shared" si="15"/>
        <v>4097.9738912738558</v>
      </c>
      <c r="AE79" s="59" t="str">
        <f t="shared" si="15"/>
        <v/>
      </c>
      <c r="AF79" s="59" t="str">
        <f t="shared" si="15"/>
        <v/>
      </c>
      <c r="AG79" s="59">
        <f t="shared" si="15"/>
        <v>26992.148603305963</v>
      </c>
      <c r="AH79" s="59">
        <f t="shared" si="15"/>
        <v>11262.785862927318</v>
      </c>
      <c r="AI79" s="59">
        <f t="shared" si="15"/>
        <v>4120.2907864222107</v>
      </c>
      <c r="AJ79" s="59">
        <f t="shared" si="15"/>
        <v>5717.5477134197681</v>
      </c>
      <c r="AK79" s="59">
        <f t="shared" si="15"/>
        <v>-2237.2347189653128</v>
      </c>
      <c r="AL79" s="59" t="str">
        <f t="shared" si="15"/>
        <v/>
      </c>
      <c r="AM79" s="59" t="str">
        <f t="shared" si="15"/>
        <v/>
      </c>
      <c r="AN79" s="59" t="str">
        <f t="shared" si="15"/>
        <v/>
      </c>
      <c r="AO79" s="59" t="str">
        <f t="shared" si="15"/>
        <v/>
      </c>
      <c r="AP79" s="59" t="str">
        <f t="shared" si="15"/>
        <v/>
      </c>
      <c r="AQ79" s="59">
        <f t="shared" si="15"/>
        <v>147512.09143667395</v>
      </c>
      <c r="AR79" s="70"/>
      <c r="AS79" s="59">
        <f>Índice!$F$52*'Datos Vida'!AU517</f>
        <v>207520.00352478857</v>
      </c>
      <c r="AT79" s="60">
        <f t="shared" si="0"/>
        <v>-0.28916688063252938</v>
      </c>
      <c r="AU79" s="29"/>
      <c r="AV79" s="60">
        <f t="shared" si="8"/>
        <v>4.1921294076615696E-3</v>
      </c>
      <c r="AW79" s="60">
        <f t="shared" si="9"/>
        <v>3.8518593162984224E-3</v>
      </c>
    </row>
    <row r="80" spans="2:49" x14ac:dyDescent="0.2">
      <c r="B80" s="69" t="str">
        <f>'Vida Prima Directa'!B80</f>
        <v>D. Desgravamen</v>
      </c>
      <c r="C80" s="59" t="str">
        <f>IF(SUM(C24:C25,C40:C41,C56:C57)=0,"",SUM(C24:C25,C40:C41,C56:C57))</f>
        <v/>
      </c>
      <c r="D80" s="59" t="str">
        <f t="shared" ref="D80:AQ80" si="16">IF(SUM(D24:D25,D40:D41,D56:D57)=0,"",SUM(D24:D25,D40:D41,D56:D57))</f>
        <v/>
      </c>
      <c r="E80" s="59">
        <f t="shared" si="16"/>
        <v>409684.1717080964</v>
      </c>
      <c r="F80" s="59">
        <f t="shared" si="16"/>
        <v>77446.362056923739</v>
      </c>
      <c r="G80" s="59">
        <f t="shared" si="16"/>
        <v>120611.01345579504</v>
      </c>
      <c r="H80" s="59">
        <f t="shared" si="16"/>
        <v>178189.92970518227</v>
      </c>
      <c r="I80" s="59" t="str">
        <f t="shared" si="16"/>
        <v/>
      </c>
      <c r="J80" s="59" t="str">
        <f t="shared" si="16"/>
        <v/>
      </c>
      <c r="K80" s="59">
        <f t="shared" si="16"/>
        <v>37949.880199777035</v>
      </c>
      <c r="L80" s="59">
        <f t="shared" si="16"/>
        <v>1408.9241045260774</v>
      </c>
      <c r="M80" s="59">
        <f t="shared" si="16"/>
        <v>1477.3036155751518</v>
      </c>
      <c r="N80" s="59" t="str">
        <f t="shared" si="16"/>
        <v/>
      </c>
      <c r="O80" s="59" t="str">
        <f t="shared" si="16"/>
        <v/>
      </c>
      <c r="P80" s="59">
        <f t="shared" si="16"/>
        <v>14506.151944716697</v>
      </c>
      <c r="Q80" s="59">
        <f t="shared" si="16"/>
        <v>6711.397979980793</v>
      </c>
      <c r="R80" s="59">
        <f t="shared" si="16"/>
        <v>12656.945436211952</v>
      </c>
      <c r="S80" s="59" t="str">
        <f t="shared" si="16"/>
        <v/>
      </c>
      <c r="T80" s="59" t="str">
        <f t="shared" si="16"/>
        <v/>
      </c>
      <c r="U80" s="59">
        <f t="shared" si="16"/>
        <v>20340.182964520558</v>
      </c>
      <c r="V80" s="59">
        <f t="shared" si="16"/>
        <v>-9.2193271115916211</v>
      </c>
      <c r="W80" s="59" t="str">
        <f t="shared" si="16"/>
        <v/>
      </c>
      <c r="X80" s="59">
        <f t="shared" si="16"/>
        <v>997.69448782895745</v>
      </c>
      <c r="Y80" s="59">
        <f t="shared" si="16"/>
        <v>8017.0043854740152</v>
      </c>
      <c r="Z80" s="59">
        <f t="shared" si="16"/>
        <v>88944.972183827267</v>
      </c>
      <c r="AA80" s="59">
        <f t="shared" si="16"/>
        <v>0.20411794343007278</v>
      </c>
      <c r="AB80" s="59">
        <f t="shared" si="16"/>
        <v>41547.424933074835</v>
      </c>
      <c r="AC80" s="59">
        <f t="shared" si="16"/>
        <v>3057.4826746390604</v>
      </c>
      <c r="AD80" s="59" t="str">
        <f t="shared" si="16"/>
        <v/>
      </c>
      <c r="AE80" s="59" t="str">
        <f t="shared" si="16"/>
        <v/>
      </c>
      <c r="AF80" s="59">
        <f t="shared" si="16"/>
        <v>327563.47472696676</v>
      </c>
      <c r="AG80" s="59">
        <f t="shared" si="16"/>
        <v>35972.453603140966</v>
      </c>
      <c r="AH80" s="59">
        <f t="shared" si="16"/>
        <v>4385.9843094536882</v>
      </c>
      <c r="AI80" s="59">
        <f t="shared" si="16"/>
        <v>3750.0888763545354</v>
      </c>
      <c r="AJ80" s="59">
        <f t="shared" si="16"/>
        <v>2050.3987614123198</v>
      </c>
      <c r="AK80" s="59">
        <f t="shared" si="16"/>
        <v>54562.393242063132</v>
      </c>
      <c r="AL80" s="59" t="str">
        <f t="shared" si="16"/>
        <v/>
      </c>
      <c r="AM80" s="59" t="str">
        <f t="shared" si="16"/>
        <v/>
      </c>
      <c r="AN80" s="59" t="str">
        <f t="shared" si="16"/>
        <v/>
      </c>
      <c r="AO80" s="59" t="str">
        <f t="shared" si="16"/>
        <v/>
      </c>
      <c r="AP80" s="59" t="str">
        <f t="shared" si="16"/>
        <v/>
      </c>
      <c r="AQ80" s="59">
        <f t="shared" si="16"/>
        <v>1451822.6201463731</v>
      </c>
      <c r="AR80" s="70"/>
      <c r="AS80" s="59">
        <f>Índice!$F$52*'Datos Vida'!AU518</f>
        <v>1216569.3386755327</v>
      </c>
      <c r="AT80" s="60">
        <f t="shared" si="0"/>
        <v>0.19337433058025133</v>
      </c>
      <c r="AU80" s="29"/>
      <c r="AV80" s="60">
        <f t="shared" si="8"/>
        <v>4.125918249377316E-2</v>
      </c>
      <c r="AW80" s="60">
        <f t="shared" si="9"/>
        <v>2.2581215600936538E-2</v>
      </c>
    </row>
    <row r="81" spans="2:49" x14ac:dyDescent="0.2">
      <c r="B81" s="69" t="str">
        <f>'Vida Prima Directa'!B81</f>
        <v xml:space="preserve">E. Seguros con Cuenta Única de Inversión (CUI)  </v>
      </c>
      <c r="C81" s="59" t="str">
        <f>IF(SUM(C15,C31,C47)=0,"",SUM(C15,C31,C47))</f>
        <v/>
      </c>
      <c r="D81" s="59" t="str">
        <f t="shared" ref="D81:AQ81" si="17">IF(SUM(D15,D31,D47)=0,"",SUM(D15,D31,D47))</f>
        <v/>
      </c>
      <c r="E81" s="59">
        <f t="shared" si="17"/>
        <v>71.6113784867172</v>
      </c>
      <c r="F81" s="59">
        <f t="shared" si="17"/>
        <v>26564.215334904817</v>
      </c>
      <c r="G81" s="59">
        <f t="shared" si="17"/>
        <v>100925.60683414091</v>
      </c>
      <c r="H81" s="59" t="str">
        <f t="shared" si="17"/>
        <v/>
      </c>
      <c r="I81" s="59" t="str">
        <f t="shared" si="17"/>
        <v/>
      </c>
      <c r="J81" s="59" t="str">
        <f t="shared" si="17"/>
        <v/>
      </c>
      <c r="K81" s="59" t="str">
        <f t="shared" si="17"/>
        <v/>
      </c>
      <c r="L81" s="59">
        <f t="shared" si="17"/>
        <v>562288.59759746387</v>
      </c>
      <c r="M81" s="59" t="str">
        <f t="shared" si="17"/>
        <v/>
      </c>
      <c r="N81" s="59" t="str">
        <f t="shared" si="17"/>
        <v/>
      </c>
      <c r="O81" s="59" t="str">
        <f t="shared" si="17"/>
        <v/>
      </c>
      <c r="P81" s="59" t="str">
        <f t="shared" si="17"/>
        <v/>
      </c>
      <c r="Q81" s="59">
        <f t="shared" si="17"/>
        <v>181138.4474176869</v>
      </c>
      <c r="R81" s="59">
        <f t="shared" si="17"/>
        <v>481585.63581208501</v>
      </c>
      <c r="S81" s="59" t="str">
        <f t="shared" si="17"/>
        <v/>
      </c>
      <c r="T81" s="59">
        <f t="shared" si="17"/>
        <v>311.55202098876777</v>
      </c>
      <c r="U81" s="59" t="str">
        <f t="shared" si="17"/>
        <v/>
      </c>
      <c r="V81" s="59" t="str">
        <f t="shared" si="17"/>
        <v/>
      </c>
      <c r="W81" s="59" t="str">
        <f t="shared" si="17"/>
        <v/>
      </c>
      <c r="X81" s="59" t="str">
        <f t="shared" si="17"/>
        <v/>
      </c>
      <c r="Y81" s="59">
        <f t="shared" si="17"/>
        <v>188.5029207576722</v>
      </c>
      <c r="Z81" s="59">
        <f t="shared" si="17"/>
        <v>227012.93461387861</v>
      </c>
      <c r="AA81" s="59">
        <f t="shared" si="17"/>
        <v>125245.6474400038</v>
      </c>
      <c r="AB81" s="59">
        <f t="shared" si="17"/>
        <v>8300.320090954956</v>
      </c>
      <c r="AC81" s="59">
        <f t="shared" si="17"/>
        <v>69086.405506829964</v>
      </c>
      <c r="AD81" s="59">
        <f t="shared" si="17"/>
        <v>352676.71766099893</v>
      </c>
      <c r="AE81" s="59">
        <f t="shared" si="17"/>
        <v>145.19589709325842</v>
      </c>
      <c r="AF81" s="59" t="str">
        <f t="shared" si="17"/>
        <v/>
      </c>
      <c r="AG81" s="59" t="str">
        <f t="shared" si="17"/>
        <v/>
      </c>
      <c r="AH81" s="59">
        <f t="shared" si="17"/>
        <v>435213.61112878245</v>
      </c>
      <c r="AI81" s="59">
        <f t="shared" si="17"/>
        <v>643018.16275480308</v>
      </c>
      <c r="AJ81" s="59" t="str">
        <f t="shared" si="17"/>
        <v/>
      </c>
      <c r="AK81" s="59" t="str">
        <f t="shared" si="17"/>
        <v/>
      </c>
      <c r="AL81" s="59" t="str">
        <f t="shared" si="17"/>
        <v/>
      </c>
      <c r="AM81" s="59" t="str">
        <f t="shared" si="17"/>
        <v/>
      </c>
      <c r="AN81" s="59" t="str">
        <f t="shared" si="17"/>
        <v/>
      </c>
      <c r="AO81" s="59" t="str">
        <f t="shared" si="17"/>
        <v/>
      </c>
      <c r="AP81" s="59" t="str">
        <f t="shared" si="17"/>
        <v/>
      </c>
      <c r="AQ81" s="59">
        <f t="shared" si="17"/>
        <v>3213773.1644098596</v>
      </c>
      <c r="AR81" s="70"/>
      <c r="AS81" s="59">
        <f>Índice!$F$52*'Datos Vida'!AU519</f>
        <v>5185112.7337882463</v>
      </c>
      <c r="AT81" s="60">
        <f t="shared" si="0"/>
        <v>-0.38019222928989727</v>
      </c>
      <c r="AU81" s="29"/>
      <c r="AV81" s="60">
        <f t="shared" si="8"/>
        <v>9.1331855313432658E-2</v>
      </c>
      <c r="AW81" s="60">
        <f t="shared" si="9"/>
        <v>9.6242889603238249E-2</v>
      </c>
    </row>
    <row r="82" spans="2:49" x14ac:dyDescent="0.2">
      <c r="B82" s="69" t="str">
        <f>'Vida Prima Directa'!B82</f>
        <v xml:space="preserve">F. Mixto o Dotal  </v>
      </c>
      <c r="C82" s="59" t="str">
        <f>IF(SUM(C16,C32,C48)=0,"",SUM(C16,C32,C48))</f>
        <v/>
      </c>
      <c r="D82" s="59" t="str">
        <f t="shared" ref="D82:AQ82" si="18">IF(SUM(D16,D32,D48)=0,"",SUM(D16,D32,D48))</f>
        <v/>
      </c>
      <c r="E82" s="59" t="str">
        <f t="shared" si="18"/>
        <v/>
      </c>
      <c r="F82" s="59" t="str">
        <f t="shared" si="18"/>
        <v/>
      </c>
      <c r="G82" s="59">
        <f t="shared" si="18"/>
        <v>7194.2729948218685</v>
      </c>
      <c r="H82" s="59" t="str">
        <f t="shared" si="18"/>
        <v/>
      </c>
      <c r="I82" s="59" t="str">
        <f t="shared" si="18"/>
        <v/>
      </c>
      <c r="J82" s="59" t="str">
        <f t="shared" si="18"/>
        <v/>
      </c>
      <c r="K82" s="59" t="str">
        <f t="shared" si="18"/>
        <v/>
      </c>
      <c r="L82" s="59">
        <f t="shared" si="18"/>
        <v>12943.901245017398</v>
      </c>
      <c r="M82" s="59" t="str">
        <f t="shared" si="18"/>
        <v/>
      </c>
      <c r="N82" s="59" t="str">
        <f t="shared" si="18"/>
        <v/>
      </c>
      <c r="O82" s="59" t="str">
        <f t="shared" si="18"/>
        <v/>
      </c>
      <c r="P82" s="59" t="str">
        <f t="shared" si="18"/>
        <v/>
      </c>
      <c r="Q82" s="59">
        <f t="shared" si="18"/>
        <v>-16.771691018504313</v>
      </c>
      <c r="R82" s="59">
        <f t="shared" si="18"/>
        <v>13055.451701101932</v>
      </c>
      <c r="S82" s="59" t="str">
        <f t="shared" si="18"/>
        <v/>
      </c>
      <c r="T82" s="59" t="str">
        <f t="shared" si="18"/>
        <v/>
      </c>
      <c r="U82" s="59" t="str">
        <f t="shared" si="18"/>
        <v/>
      </c>
      <c r="V82" s="59" t="str">
        <f t="shared" si="18"/>
        <v/>
      </c>
      <c r="W82" s="59" t="str">
        <f t="shared" si="18"/>
        <v/>
      </c>
      <c r="X82" s="59">
        <f t="shared" si="18"/>
        <v>74808.511854319673</v>
      </c>
      <c r="Y82" s="59">
        <f t="shared" si="18"/>
        <v>-2.7896118935443281</v>
      </c>
      <c r="Z82" s="59">
        <f t="shared" si="18"/>
        <v>48353.499619149938</v>
      </c>
      <c r="AA82" s="59">
        <f t="shared" si="18"/>
        <v>75288.359119666537</v>
      </c>
      <c r="AB82" s="59">
        <f t="shared" si="18"/>
        <v>2971.0047059391859</v>
      </c>
      <c r="AC82" s="59">
        <f t="shared" si="18"/>
        <v>-5.6132434443270016</v>
      </c>
      <c r="AD82" s="59" t="str">
        <f t="shared" si="18"/>
        <v/>
      </c>
      <c r="AE82" s="59" t="str">
        <f t="shared" si="18"/>
        <v/>
      </c>
      <c r="AF82" s="59" t="str">
        <f t="shared" si="18"/>
        <v/>
      </c>
      <c r="AG82" s="59" t="str">
        <f t="shared" si="18"/>
        <v/>
      </c>
      <c r="AH82" s="59">
        <f t="shared" si="18"/>
        <v>37130.244597933583</v>
      </c>
      <c r="AI82" s="59">
        <f t="shared" si="18"/>
        <v>59629.144912513351</v>
      </c>
      <c r="AJ82" s="59" t="str">
        <f t="shared" si="18"/>
        <v/>
      </c>
      <c r="AK82" s="59" t="str">
        <f t="shared" si="18"/>
        <v/>
      </c>
      <c r="AL82" s="59" t="str">
        <f t="shared" si="18"/>
        <v/>
      </c>
      <c r="AM82" s="59" t="str">
        <f t="shared" si="18"/>
        <v/>
      </c>
      <c r="AN82" s="59" t="str">
        <f t="shared" si="18"/>
        <v/>
      </c>
      <c r="AO82" s="59" t="str">
        <f t="shared" si="18"/>
        <v/>
      </c>
      <c r="AP82" s="59" t="str">
        <f t="shared" si="18"/>
        <v/>
      </c>
      <c r="AQ82" s="59">
        <f t="shared" si="18"/>
        <v>331349.2162041071</v>
      </c>
      <c r="AR82" s="70"/>
      <c r="AS82" s="59">
        <f>Índice!$F$52*'Datos Vida'!AU520</f>
        <v>400887.35153401736</v>
      </c>
      <c r="AT82" s="60">
        <f t="shared" si="0"/>
        <v>-0.17346053714046794</v>
      </c>
      <c r="AU82" s="29"/>
      <c r="AV82" s="60">
        <f t="shared" si="8"/>
        <v>9.4165758205059652E-3</v>
      </c>
      <c r="AW82" s="60">
        <f t="shared" si="9"/>
        <v>7.441025701447875E-3</v>
      </c>
    </row>
    <row r="83" spans="2:49" x14ac:dyDescent="0.2">
      <c r="B83" s="69" t="str">
        <f>'Vida Prima Directa'!B83</f>
        <v xml:space="preserve">G. Rentas Privadas y Otras Rentas  </v>
      </c>
      <c r="C83" s="59" t="str">
        <f>IF(SUM(C17,C33,C49)=0,"",SUM(C17,C33,C49))</f>
        <v/>
      </c>
      <c r="D83" s="59" t="str">
        <f t="shared" ref="D83:AQ83" si="19">IF(SUM(D17,D33,D49)=0,"",SUM(D17,D33,D49))</f>
        <v/>
      </c>
      <c r="E83" s="59" t="str">
        <f t="shared" si="19"/>
        <v/>
      </c>
      <c r="F83" s="59" t="str">
        <f t="shared" si="19"/>
        <v/>
      </c>
      <c r="G83" s="59">
        <f t="shared" si="19"/>
        <v>37783.217898966381</v>
      </c>
      <c r="H83" s="59" t="str">
        <f t="shared" si="19"/>
        <v/>
      </c>
      <c r="I83" s="59" t="str">
        <f t="shared" si="19"/>
        <v/>
      </c>
      <c r="J83" s="59" t="str">
        <f t="shared" si="19"/>
        <v/>
      </c>
      <c r="K83" s="59" t="str">
        <f t="shared" si="19"/>
        <v/>
      </c>
      <c r="L83" s="59" t="str">
        <f t="shared" si="19"/>
        <v/>
      </c>
      <c r="M83" s="59" t="str">
        <f t="shared" si="19"/>
        <v/>
      </c>
      <c r="N83" s="59" t="str">
        <f t="shared" si="19"/>
        <v/>
      </c>
      <c r="O83" s="59">
        <f t="shared" si="19"/>
        <v>209.69716721716142</v>
      </c>
      <c r="P83" s="59" t="str">
        <f t="shared" si="19"/>
        <v/>
      </c>
      <c r="Q83" s="59">
        <f t="shared" si="19"/>
        <v>12960.26470014904</v>
      </c>
      <c r="R83" s="59">
        <f t="shared" si="19"/>
        <v>28068.836735242359</v>
      </c>
      <c r="S83" s="59" t="str">
        <f t="shared" si="19"/>
        <v/>
      </c>
      <c r="T83" s="59">
        <f t="shared" si="19"/>
        <v>6147.5902005696935</v>
      </c>
      <c r="U83" s="59" t="str">
        <f t="shared" si="19"/>
        <v/>
      </c>
      <c r="V83" s="59" t="str">
        <f t="shared" si="19"/>
        <v/>
      </c>
      <c r="W83" s="59" t="str">
        <f t="shared" si="19"/>
        <v/>
      </c>
      <c r="X83" s="59" t="str">
        <f t="shared" si="19"/>
        <v/>
      </c>
      <c r="Y83" s="59">
        <f t="shared" si="19"/>
        <v>176.42594243805956</v>
      </c>
      <c r="Z83" s="59">
        <f t="shared" si="19"/>
        <v>75288.733335896148</v>
      </c>
      <c r="AA83" s="59">
        <f t="shared" si="19"/>
        <v>130300.01595521925</v>
      </c>
      <c r="AB83" s="59">
        <f t="shared" si="19"/>
        <v>834.23003479870749</v>
      </c>
      <c r="AC83" s="59">
        <f t="shared" si="19"/>
        <v>1870.7749711938554</v>
      </c>
      <c r="AD83" s="59">
        <f t="shared" si="19"/>
        <v>55949.408687327719</v>
      </c>
      <c r="AE83" s="59">
        <f t="shared" si="19"/>
        <v>-19.153067025188495</v>
      </c>
      <c r="AF83" s="59" t="str">
        <f t="shared" si="19"/>
        <v/>
      </c>
      <c r="AG83" s="59" t="str">
        <f t="shared" si="19"/>
        <v/>
      </c>
      <c r="AH83" s="59">
        <f t="shared" si="19"/>
        <v>11636.763954948448</v>
      </c>
      <c r="AI83" s="59">
        <f t="shared" si="19"/>
        <v>1.5308845757255458</v>
      </c>
      <c r="AJ83" s="59" t="str">
        <f t="shared" si="19"/>
        <v/>
      </c>
      <c r="AK83" s="59" t="str">
        <f t="shared" si="19"/>
        <v/>
      </c>
      <c r="AL83" s="59" t="str">
        <f t="shared" si="19"/>
        <v/>
      </c>
      <c r="AM83" s="59" t="str">
        <f t="shared" si="19"/>
        <v/>
      </c>
      <c r="AN83" s="59" t="str">
        <f t="shared" si="19"/>
        <v/>
      </c>
      <c r="AO83" s="59" t="str">
        <f t="shared" si="19"/>
        <v/>
      </c>
      <c r="AP83" s="59" t="str">
        <f t="shared" si="19"/>
        <v/>
      </c>
      <c r="AQ83" s="59">
        <f t="shared" si="19"/>
        <v>361208.33740151738</v>
      </c>
      <c r="AR83" s="70"/>
      <c r="AS83" s="59">
        <f>Índice!$F$52*'Datos Vida'!AU521</f>
        <v>341198.51902931242</v>
      </c>
      <c r="AT83" s="60">
        <f t="shared" si="0"/>
        <v>5.864567768093365E-2</v>
      </c>
      <c r="AU83" s="29"/>
      <c r="AV83" s="60">
        <f t="shared" si="8"/>
        <v>1.0265138801611352E-2</v>
      </c>
      <c r="AW83" s="60">
        <f t="shared" si="9"/>
        <v>6.3331181182892217E-3</v>
      </c>
    </row>
    <row r="84" spans="2:49" x14ac:dyDescent="0.2">
      <c r="B84" s="69" t="str">
        <f>'Vida Prima Directa'!B84</f>
        <v>H. Seguros con Ahorro Previsional</v>
      </c>
      <c r="C84" s="59" t="str">
        <f>IF(SUM(C68:C69)=0,"",SUM(C68:C69))</f>
        <v/>
      </c>
      <c r="D84" s="59" t="str">
        <f t="shared" ref="D84:AQ84" si="20">IF(SUM(D68:D69)=0,"",SUM(D68:D69))</f>
        <v/>
      </c>
      <c r="E84" s="59" t="str">
        <f t="shared" si="20"/>
        <v/>
      </c>
      <c r="F84" s="59">
        <f t="shared" si="20"/>
        <v>650.8981019412638</v>
      </c>
      <c r="G84" s="59">
        <f t="shared" si="20"/>
        <v>2900.0737205972355</v>
      </c>
      <c r="H84" s="59" t="str">
        <f t="shared" si="20"/>
        <v/>
      </c>
      <c r="I84" s="59" t="str">
        <f t="shared" si="20"/>
        <v/>
      </c>
      <c r="J84" s="59" t="str">
        <f t="shared" si="20"/>
        <v/>
      </c>
      <c r="K84" s="59" t="str">
        <f t="shared" si="20"/>
        <v/>
      </c>
      <c r="L84" s="59">
        <f t="shared" si="20"/>
        <v>367047.64146819315</v>
      </c>
      <c r="M84" s="59" t="str">
        <f t="shared" si="20"/>
        <v/>
      </c>
      <c r="N84" s="59" t="str">
        <f t="shared" si="20"/>
        <v/>
      </c>
      <c r="O84" s="59" t="str">
        <f t="shared" si="20"/>
        <v/>
      </c>
      <c r="P84" s="59" t="str">
        <f t="shared" si="20"/>
        <v/>
      </c>
      <c r="Q84" s="59">
        <f t="shared" si="20"/>
        <v>509115.66921598639</v>
      </c>
      <c r="R84" s="59">
        <f t="shared" si="20"/>
        <v>419913.20224652212</v>
      </c>
      <c r="S84" s="59" t="str">
        <f t="shared" si="20"/>
        <v/>
      </c>
      <c r="T84" s="59" t="str">
        <f t="shared" si="20"/>
        <v/>
      </c>
      <c r="U84" s="59" t="str">
        <f t="shared" si="20"/>
        <v/>
      </c>
      <c r="V84" s="59" t="str">
        <f t="shared" si="20"/>
        <v/>
      </c>
      <c r="W84" s="59" t="str">
        <f t="shared" si="20"/>
        <v/>
      </c>
      <c r="X84" s="59" t="str">
        <f t="shared" si="20"/>
        <v/>
      </c>
      <c r="Y84" s="59" t="str">
        <f t="shared" si="20"/>
        <v/>
      </c>
      <c r="Z84" s="59">
        <f t="shared" si="20"/>
        <v>250894.56389691093</v>
      </c>
      <c r="AA84" s="59" t="str">
        <f t="shared" si="20"/>
        <v/>
      </c>
      <c r="AB84" s="59">
        <f t="shared" si="20"/>
        <v>21100.250146539674</v>
      </c>
      <c r="AC84" s="59" t="str">
        <f t="shared" si="20"/>
        <v/>
      </c>
      <c r="AD84" s="59">
        <f t="shared" si="20"/>
        <v>7811.8998719840301</v>
      </c>
      <c r="AE84" s="59" t="str">
        <f t="shared" si="20"/>
        <v/>
      </c>
      <c r="AF84" s="59" t="str">
        <f t="shared" si="20"/>
        <v/>
      </c>
      <c r="AG84" s="59" t="str">
        <f t="shared" si="20"/>
        <v/>
      </c>
      <c r="AH84" s="59">
        <f t="shared" si="20"/>
        <v>145467.54405630662</v>
      </c>
      <c r="AI84" s="59">
        <f t="shared" si="20"/>
        <v>117788.23239644332</v>
      </c>
      <c r="AJ84" s="59" t="str">
        <f t="shared" si="20"/>
        <v/>
      </c>
      <c r="AK84" s="59">
        <f t="shared" si="20"/>
        <v>78.551388563339671</v>
      </c>
      <c r="AL84" s="59" t="str">
        <f t="shared" si="20"/>
        <v/>
      </c>
      <c r="AM84" s="59" t="str">
        <f t="shared" si="20"/>
        <v/>
      </c>
      <c r="AN84" s="59" t="str">
        <f t="shared" si="20"/>
        <v/>
      </c>
      <c r="AO84" s="59" t="str">
        <f t="shared" si="20"/>
        <v/>
      </c>
      <c r="AP84" s="59" t="str">
        <f t="shared" si="20"/>
        <v/>
      </c>
      <c r="AQ84" s="59">
        <f t="shared" si="20"/>
        <v>1842768.5265099881</v>
      </c>
      <c r="AR84" s="70"/>
      <c r="AS84" s="59">
        <f>Índice!$F$52*'Datos Vida'!AU522</f>
        <v>2548055.77138669</v>
      </c>
      <c r="AT84" s="60">
        <f t="shared" si="0"/>
        <v>-0.27679427302836235</v>
      </c>
      <c r="AU84" s="29"/>
      <c r="AV84" s="60">
        <f t="shared" si="8"/>
        <v>5.236942989729116E-2</v>
      </c>
      <c r="AW84" s="60">
        <f t="shared" si="9"/>
        <v>4.7295451979362552E-2</v>
      </c>
    </row>
    <row r="85" spans="2:49" x14ac:dyDescent="0.2">
      <c r="B85" s="69" t="str">
        <f>'Vida Prima Directa'!B85</f>
        <v xml:space="preserve">I. Dotal puro o Capital Diferido  </v>
      </c>
      <c r="C85" s="59" t="str">
        <f>IF(SUM(C18,C34,C50)=0,"",SUM(C18,C34,C50))</f>
        <v/>
      </c>
      <c r="D85" s="59" t="str">
        <f t="shared" ref="D85:AQ85" si="21">IF(SUM(D18,D34,D50)=0,"",SUM(D18,D34,D50))</f>
        <v/>
      </c>
      <c r="E85" s="59" t="str">
        <f t="shared" si="21"/>
        <v/>
      </c>
      <c r="F85" s="59" t="str">
        <f t="shared" si="21"/>
        <v/>
      </c>
      <c r="G85" s="59">
        <f t="shared" si="21"/>
        <v>3176.3473570298393</v>
      </c>
      <c r="H85" s="59" t="str">
        <f t="shared" si="21"/>
        <v/>
      </c>
      <c r="I85" s="59" t="str">
        <f t="shared" si="21"/>
        <v/>
      </c>
      <c r="J85" s="59" t="str">
        <f t="shared" si="21"/>
        <v/>
      </c>
      <c r="K85" s="59" t="str">
        <f t="shared" si="21"/>
        <v/>
      </c>
      <c r="L85" s="59">
        <f t="shared" si="21"/>
        <v>19355.381926784936</v>
      </c>
      <c r="M85" s="59" t="str">
        <f t="shared" si="21"/>
        <v/>
      </c>
      <c r="N85" s="59" t="str">
        <f t="shared" si="21"/>
        <v/>
      </c>
      <c r="O85" s="59" t="str">
        <f t="shared" si="21"/>
        <v/>
      </c>
      <c r="P85" s="59" t="str">
        <f t="shared" si="21"/>
        <v/>
      </c>
      <c r="Q85" s="59" t="str">
        <f t="shared" si="21"/>
        <v/>
      </c>
      <c r="R85" s="59" t="str">
        <f t="shared" si="21"/>
        <v/>
      </c>
      <c r="S85" s="59" t="str">
        <f t="shared" si="21"/>
        <v/>
      </c>
      <c r="T85" s="59" t="str">
        <f t="shared" si="21"/>
        <v/>
      </c>
      <c r="U85" s="59" t="str">
        <f t="shared" si="21"/>
        <v/>
      </c>
      <c r="V85" s="59" t="str">
        <f t="shared" si="21"/>
        <v/>
      </c>
      <c r="W85" s="59" t="str">
        <f t="shared" si="21"/>
        <v/>
      </c>
      <c r="X85" s="59" t="str">
        <f t="shared" si="21"/>
        <v/>
      </c>
      <c r="Y85" s="59" t="str">
        <f t="shared" si="21"/>
        <v/>
      </c>
      <c r="Z85" s="59" t="str">
        <f t="shared" si="21"/>
        <v/>
      </c>
      <c r="AA85" s="59" t="str">
        <f t="shared" si="21"/>
        <v/>
      </c>
      <c r="AB85" s="59" t="str">
        <f t="shared" si="21"/>
        <v/>
      </c>
      <c r="AC85" s="59" t="str">
        <f t="shared" si="21"/>
        <v/>
      </c>
      <c r="AD85" s="59" t="str">
        <f t="shared" si="21"/>
        <v/>
      </c>
      <c r="AE85" s="59" t="str">
        <f t="shared" si="21"/>
        <v/>
      </c>
      <c r="AF85" s="59" t="str">
        <f t="shared" si="21"/>
        <v/>
      </c>
      <c r="AG85" s="59" t="str">
        <f t="shared" si="21"/>
        <v/>
      </c>
      <c r="AH85" s="59" t="str">
        <f t="shared" si="21"/>
        <v/>
      </c>
      <c r="AI85" s="59" t="str">
        <f t="shared" si="21"/>
        <v/>
      </c>
      <c r="AJ85" s="59" t="str">
        <f t="shared" si="21"/>
        <v/>
      </c>
      <c r="AK85" s="59" t="str">
        <f t="shared" si="21"/>
        <v/>
      </c>
      <c r="AL85" s="59" t="str">
        <f t="shared" si="21"/>
        <v/>
      </c>
      <c r="AM85" s="59" t="str">
        <f t="shared" si="21"/>
        <v/>
      </c>
      <c r="AN85" s="59" t="str">
        <f t="shared" si="21"/>
        <v/>
      </c>
      <c r="AO85" s="59" t="str">
        <f t="shared" si="21"/>
        <v/>
      </c>
      <c r="AP85" s="59" t="str">
        <f t="shared" si="21"/>
        <v/>
      </c>
      <c r="AQ85" s="59">
        <f t="shared" si="21"/>
        <v>22531.729283814777</v>
      </c>
      <c r="AR85" s="70"/>
      <c r="AS85" s="59">
        <f>Índice!$F$52*'Datos Vida'!AU523</f>
        <v>20096.260297243181</v>
      </c>
      <c r="AT85" s="60">
        <f t="shared" si="0"/>
        <v>0.12119015929076582</v>
      </c>
      <c r="AU85" s="29"/>
      <c r="AV85" s="60">
        <f t="shared" si="8"/>
        <v>6.403266607924045E-4</v>
      </c>
      <c r="AW85" s="60">
        <f t="shared" si="9"/>
        <v>3.7301448599603439E-4</v>
      </c>
    </row>
    <row r="86" spans="2:49" x14ac:dyDescent="0.2">
      <c r="B86" s="69" t="str">
        <f>'Vida Prima Directa'!B86</f>
        <v xml:space="preserve">J. SOAP  </v>
      </c>
      <c r="C86" s="59" t="str">
        <f>IF(SUM(C26,C42,C58)=0,"",SUM(C26,C42,C58))</f>
        <v/>
      </c>
      <c r="D86" s="59" t="str">
        <f t="shared" ref="D86:AQ86" si="22">IF(SUM(D26,D42,D58)=0,"",SUM(D26,D42,D58))</f>
        <v/>
      </c>
      <c r="E86" s="59" t="str">
        <f t="shared" si="22"/>
        <v/>
      </c>
      <c r="F86" s="59" t="str">
        <f t="shared" si="22"/>
        <v/>
      </c>
      <c r="G86" s="59" t="str">
        <f t="shared" si="22"/>
        <v/>
      </c>
      <c r="H86" s="59" t="str">
        <f t="shared" si="22"/>
        <v/>
      </c>
      <c r="I86" s="59">
        <f t="shared" si="22"/>
        <v>-688.35374456068212</v>
      </c>
      <c r="J86" s="59" t="str">
        <f t="shared" si="22"/>
        <v/>
      </c>
      <c r="K86" s="59" t="str">
        <f t="shared" si="22"/>
        <v/>
      </c>
      <c r="L86" s="59" t="str">
        <f t="shared" si="22"/>
        <v/>
      </c>
      <c r="M86" s="59" t="str">
        <f t="shared" si="22"/>
        <v/>
      </c>
      <c r="N86" s="59" t="str">
        <f t="shared" si="22"/>
        <v/>
      </c>
      <c r="O86" s="59" t="str">
        <f t="shared" si="22"/>
        <v/>
      </c>
      <c r="P86" s="59" t="str">
        <f t="shared" si="22"/>
        <v/>
      </c>
      <c r="Q86" s="59" t="str">
        <f t="shared" si="22"/>
        <v/>
      </c>
      <c r="R86" s="59" t="str">
        <f t="shared" si="22"/>
        <v/>
      </c>
      <c r="S86" s="59" t="str">
        <f t="shared" si="22"/>
        <v/>
      </c>
      <c r="T86" s="59" t="str">
        <f t="shared" si="22"/>
        <v/>
      </c>
      <c r="U86" s="59" t="str">
        <f t="shared" si="22"/>
        <v/>
      </c>
      <c r="V86" s="59" t="str">
        <f t="shared" si="22"/>
        <v/>
      </c>
      <c r="W86" s="59" t="str">
        <f t="shared" si="22"/>
        <v/>
      </c>
      <c r="X86" s="59" t="str">
        <f t="shared" si="22"/>
        <v/>
      </c>
      <c r="Y86" s="59" t="str">
        <f t="shared" si="22"/>
        <v/>
      </c>
      <c r="Z86" s="59" t="str">
        <f t="shared" si="22"/>
        <v/>
      </c>
      <c r="AA86" s="59">
        <f t="shared" si="22"/>
        <v>10434.237110887414</v>
      </c>
      <c r="AB86" s="59" t="str">
        <f t="shared" si="22"/>
        <v/>
      </c>
      <c r="AC86" s="59" t="str">
        <f t="shared" si="22"/>
        <v/>
      </c>
      <c r="AD86" s="59" t="str">
        <f t="shared" si="22"/>
        <v/>
      </c>
      <c r="AE86" s="59" t="str">
        <f t="shared" si="22"/>
        <v/>
      </c>
      <c r="AF86" s="59" t="str">
        <f t="shared" si="22"/>
        <v/>
      </c>
      <c r="AG86" s="59" t="str">
        <f t="shared" si="22"/>
        <v/>
      </c>
      <c r="AH86" s="59" t="str">
        <f t="shared" si="22"/>
        <v/>
      </c>
      <c r="AI86" s="59" t="str">
        <f t="shared" si="22"/>
        <v/>
      </c>
      <c r="AJ86" s="59" t="str">
        <f t="shared" si="22"/>
        <v/>
      </c>
      <c r="AK86" s="59" t="str">
        <f t="shared" si="22"/>
        <v/>
      </c>
      <c r="AL86" s="59" t="str">
        <f t="shared" si="22"/>
        <v/>
      </c>
      <c r="AM86" s="59" t="str">
        <f t="shared" si="22"/>
        <v/>
      </c>
      <c r="AN86" s="59" t="str">
        <f t="shared" si="22"/>
        <v/>
      </c>
      <c r="AO86" s="59" t="str">
        <f t="shared" si="22"/>
        <v/>
      </c>
      <c r="AP86" s="59" t="str">
        <f t="shared" si="22"/>
        <v/>
      </c>
      <c r="AQ86" s="59">
        <f t="shared" si="22"/>
        <v>9745.8833663267324</v>
      </c>
      <c r="AR86" s="70"/>
      <c r="AS86" s="59">
        <f>Índice!$F$52*'Datos Vida'!AU524</f>
        <v>23024.247608004349</v>
      </c>
      <c r="AT86" s="60">
        <f t="shared" si="0"/>
        <v>-0.57671218915581024</v>
      </c>
      <c r="AU86" s="29"/>
      <c r="AV86" s="60">
        <f t="shared" si="8"/>
        <v>2.7696715479867809E-4</v>
      </c>
      <c r="AW86" s="60">
        <f t="shared" si="9"/>
        <v>4.2736199471517223E-4</v>
      </c>
    </row>
    <row r="87" spans="2:49" x14ac:dyDescent="0.2">
      <c r="B87" s="69" t="str">
        <f>'Vida Prima Directa'!B87</f>
        <v xml:space="preserve">K. Otros  </v>
      </c>
      <c r="C87" s="59" t="str">
        <f>IF(SUM(C27,C43,C59)=0,"",SUM(C27,C43,C59))</f>
        <v/>
      </c>
      <c r="D87" s="59" t="str">
        <f t="shared" ref="D87:AQ87" si="23">IF(SUM(D27,D43,D59)=0,"",SUM(D27,D43,D59))</f>
        <v/>
      </c>
      <c r="E87" s="59" t="str">
        <f t="shared" si="23"/>
        <v/>
      </c>
      <c r="F87" s="59" t="str">
        <f t="shared" si="23"/>
        <v/>
      </c>
      <c r="G87" s="59" t="str">
        <f t="shared" si="23"/>
        <v/>
      </c>
      <c r="H87" s="59" t="str">
        <f t="shared" si="23"/>
        <v/>
      </c>
      <c r="I87" s="59" t="str">
        <f t="shared" si="23"/>
        <v/>
      </c>
      <c r="J87" s="59" t="str">
        <f t="shared" si="23"/>
        <v/>
      </c>
      <c r="K87" s="59" t="str">
        <f t="shared" si="23"/>
        <v/>
      </c>
      <c r="L87" s="59" t="str">
        <f t="shared" si="23"/>
        <v/>
      </c>
      <c r="M87" s="59" t="str">
        <f t="shared" si="23"/>
        <v/>
      </c>
      <c r="N87" s="59" t="str">
        <f t="shared" si="23"/>
        <v/>
      </c>
      <c r="O87" s="59" t="str">
        <f t="shared" si="23"/>
        <v/>
      </c>
      <c r="P87" s="59" t="str">
        <f t="shared" si="23"/>
        <v/>
      </c>
      <c r="Q87" s="59" t="str">
        <f t="shared" si="23"/>
        <v/>
      </c>
      <c r="R87" s="59">
        <f t="shared" si="23"/>
        <v>50.859387571326465</v>
      </c>
      <c r="S87" s="59" t="str">
        <f t="shared" si="23"/>
        <v/>
      </c>
      <c r="T87" s="59" t="str">
        <f t="shared" si="23"/>
        <v/>
      </c>
      <c r="U87" s="59" t="str">
        <f t="shared" si="23"/>
        <v/>
      </c>
      <c r="V87" s="59" t="str">
        <f t="shared" si="23"/>
        <v/>
      </c>
      <c r="W87" s="59" t="str">
        <f t="shared" si="23"/>
        <v/>
      </c>
      <c r="X87" s="59" t="str">
        <f t="shared" si="23"/>
        <v/>
      </c>
      <c r="Y87" s="59" t="str">
        <f t="shared" si="23"/>
        <v/>
      </c>
      <c r="Z87" s="59">
        <f t="shared" si="23"/>
        <v>23.235425893789952</v>
      </c>
      <c r="AA87" s="59">
        <f t="shared" si="23"/>
        <v>48382.654465403204</v>
      </c>
      <c r="AB87" s="59" t="str">
        <f t="shared" si="23"/>
        <v/>
      </c>
      <c r="AC87" s="59" t="str">
        <f t="shared" si="23"/>
        <v/>
      </c>
      <c r="AD87" s="59" t="str">
        <f t="shared" si="23"/>
        <v/>
      </c>
      <c r="AE87" s="59" t="str">
        <f t="shared" si="23"/>
        <v/>
      </c>
      <c r="AF87" s="59" t="str">
        <f t="shared" si="23"/>
        <v/>
      </c>
      <c r="AG87" s="59" t="str">
        <f t="shared" si="23"/>
        <v/>
      </c>
      <c r="AH87" s="59" t="str">
        <f t="shared" si="23"/>
        <v/>
      </c>
      <c r="AI87" s="59" t="str">
        <f t="shared" si="23"/>
        <v/>
      </c>
      <c r="AJ87" s="59" t="str">
        <f t="shared" si="23"/>
        <v/>
      </c>
      <c r="AK87" s="59" t="str">
        <f t="shared" si="23"/>
        <v/>
      </c>
      <c r="AL87" s="59" t="str">
        <f t="shared" si="23"/>
        <v/>
      </c>
      <c r="AM87" s="59" t="str">
        <f t="shared" si="23"/>
        <v/>
      </c>
      <c r="AN87" s="59" t="str">
        <f t="shared" si="23"/>
        <v/>
      </c>
      <c r="AO87" s="59" t="str">
        <f t="shared" si="23"/>
        <v/>
      </c>
      <c r="AP87" s="59" t="str">
        <f t="shared" si="23"/>
        <v/>
      </c>
      <c r="AQ87" s="59">
        <f t="shared" si="23"/>
        <v>48456.749278868323</v>
      </c>
      <c r="AR87" s="70"/>
      <c r="AS87" s="59">
        <f>Índice!$F$52*'Datos Vida'!AU525</f>
        <v>34584.085439755843</v>
      </c>
      <c r="AT87" s="60">
        <f t="shared" si="0"/>
        <v>0.40112854403156417</v>
      </c>
      <c r="AU87" s="29"/>
      <c r="AV87" s="60">
        <f t="shared" si="8"/>
        <v>1.377086865715228E-3</v>
      </c>
      <c r="AW87" s="60">
        <f t="shared" si="9"/>
        <v>6.4192863065787135E-4</v>
      </c>
    </row>
    <row r="88" spans="2:49" x14ac:dyDescent="0.2">
      <c r="B88" s="69" t="str">
        <f>'Vida Prima Directa'!B88</f>
        <v>L. Rentas Vitalicias</v>
      </c>
      <c r="C88" s="59">
        <f>SUM(C89:C91)</f>
        <v>245205.45661694242</v>
      </c>
      <c r="D88" s="59">
        <f t="shared" ref="D88:AQ88" si="24">SUM(D89:D91)</f>
        <v>0</v>
      </c>
      <c r="E88" s="59">
        <f t="shared" si="24"/>
        <v>0</v>
      </c>
      <c r="F88" s="59">
        <f t="shared" si="24"/>
        <v>28674.59075202834</v>
      </c>
      <c r="G88" s="59">
        <f t="shared" si="24"/>
        <v>3202877.5867271628</v>
      </c>
      <c r="H88" s="59">
        <f t="shared" si="24"/>
        <v>28629.854902759915</v>
      </c>
      <c r="I88" s="59">
        <f t="shared" si="24"/>
        <v>0</v>
      </c>
      <c r="J88" s="59">
        <f t="shared" si="24"/>
        <v>0</v>
      </c>
      <c r="K88" s="59">
        <f t="shared" si="24"/>
        <v>0</v>
      </c>
      <c r="L88" s="59">
        <f t="shared" si="24"/>
        <v>483243.41370930959</v>
      </c>
      <c r="M88" s="59">
        <f t="shared" si="24"/>
        <v>0</v>
      </c>
      <c r="N88" s="59">
        <f t="shared" si="24"/>
        <v>0</v>
      </c>
      <c r="O88" s="59">
        <f t="shared" si="24"/>
        <v>200267.59862383685</v>
      </c>
      <c r="P88" s="59">
        <f t="shared" si="24"/>
        <v>0</v>
      </c>
      <c r="Q88" s="59">
        <f t="shared" si="24"/>
        <v>2097980.184910445</v>
      </c>
      <c r="R88" s="59">
        <f t="shared" si="24"/>
        <v>2103489.3282036223</v>
      </c>
      <c r="S88" s="59">
        <f t="shared" si="24"/>
        <v>0</v>
      </c>
      <c r="T88" s="59">
        <f t="shared" si="24"/>
        <v>328118.91367069719</v>
      </c>
      <c r="U88" s="59">
        <f t="shared" si="24"/>
        <v>0</v>
      </c>
      <c r="V88" s="59">
        <f t="shared" si="24"/>
        <v>0</v>
      </c>
      <c r="W88" s="59">
        <f t="shared" si="24"/>
        <v>0</v>
      </c>
      <c r="X88" s="59">
        <f t="shared" si="24"/>
        <v>0</v>
      </c>
      <c r="Y88" s="59">
        <f t="shared" si="24"/>
        <v>5842.331816170019</v>
      </c>
      <c r="Z88" s="59">
        <f t="shared" si="24"/>
        <v>2996834.5389332864</v>
      </c>
      <c r="AA88" s="59">
        <f t="shared" si="24"/>
        <v>0</v>
      </c>
      <c r="AB88" s="59">
        <f t="shared" si="24"/>
        <v>264800.91526485834</v>
      </c>
      <c r="AC88" s="59">
        <f t="shared" si="24"/>
        <v>2908476.1676992197</v>
      </c>
      <c r="AD88" s="59">
        <f t="shared" si="24"/>
        <v>1495112.2597659379</v>
      </c>
      <c r="AE88" s="59">
        <f t="shared" si="24"/>
        <v>232272.47568189853</v>
      </c>
      <c r="AF88" s="59">
        <f t="shared" si="24"/>
        <v>0</v>
      </c>
      <c r="AG88" s="59">
        <f t="shared" si="24"/>
        <v>0</v>
      </c>
      <c r="AH88" s="59">
        <f t="shared" si="24"/>
        <v>1230133.0134578361</v>
      </c>
      <c r="AI88" s="59">
        <f t="shared" si="24"/>
        <v>0</v>
      </c>
      <c r="AJ88" s="59">
        <f t="shared" si="24"/>
        <v>0</v>
      </c>
      <c r="AK88" s="59">
        <f t="shared" si="24"/>
        <v>0</v>
      </c>
      <c r="AL88" s="59">
        <f t="shared" si="24"/>
        <v>0</v>
      </c>
      <c r="AM88" s="59">
        <f t="shared" si="24"/>
        <v>0</v>
      </c>
      <c r="AN88" s="59">
        <f t="shared" si="24"/>
        <v>0</v>
      </c>
      <c r="AO88" s="59">
        <f t="shared" si="24"/>
        <v>0</v>
      </c>
      <c r="AP88" s="59">
        <f t="shared" si="24"/>
        <v>0</v>
      </c>
      <c r="AQ88" s="59">
        <f t="shared" si="24"/>
        <v>17851958.630736012</v>
      </c>
      <c r="AR88" s="70"/>
      <c r="AS88" s="59">
        <f>Índice!$F$52*'Datos Vida'!AU526</f>
        <v>28883517.697026242</v>
      </c>
      <c r="AT88" s="60">
        <f t="shared" si="0"/>
        <v>-0.38193267115196305</v>
      </c>
      <c r="AU88" s="29"/>
      <c r="AV88" s="60">
        <f t="shared" si="8"/>
        <v>0.50733278900322276</v>
      </c>
      <c r="AW88" s="60">
        <f t="shared" si="9"/>
        <v>0.53611818060455685</v>
      </c>
    </row>
    <row r="89" spans="2:49" x14ac:dyDescent="0.2">
      <c r="B89" s="214" t="str">
        <f>'Vida Prima Directa'!B89</f>
        <v>Rentas Vitalicias Vejez</v>
      </c>
      <c r="C89" s="59">
        <f>IF(SUM(C62:C63)=0,"",SUM(C62:C63))</f>
        <v>179761.77394822278</v>
      </c>
      <c r="D89" s="59" t="str">
        <f t="shared" ref="D89:AQ89" si="25">IF(SUM(D62:D63)=0,"",SUM(D62:D63))</f>
        <v/>
      </c>
      <c r="E89" s="59" t="str">
        <f t="shared" si="25"/>
        <v/>
      </c>
      <c r="F89" s="59">
        <f t="shared" si="25"/>
        <v>7349.7428284011075</v>
      </c>
      <c r="G89" s="59">
        <f t="shared" si="25"/>
        <v>2329726.5465931525</v>
      </c>
      <c r="H89" s="59">
        <f t="shared" si="25"/>
        <v>12705.355408462117</v>
      </c>
      <c r="I89" s="59" t="str">
        <f t="shared" si="25"/>
        <v/>
      </c>
      <c r="J89" s="59" t="str">
        <f t="shared" si="25"/>
        <v/>
      </c>
      <c r="K89" s="59" t="str">
        <f t="shared" si="25"/>
        <v/>
      </c>
      <c r="L89" s="59">
        <f t="shared" si="25"/>
        <v>375569.80374399939</v>
      </c>
      <c r="M89" s="59" t="str">
        <f t="shared" si="25"/>
        <v/>
      </c>
      <c r="N89" s="59" t="str">
        <f t="shared" si="25"/>
        <v/>
      </c>
      <c r="O89" s="59">
        <f t="shared" si="25"/>
        <v>155029.04088040153</v>
      </c>
      <c r="P89" s="59" t="str">
        <f t="shared" si="25"/>
        <v/>
      </c>
      <c r="Q89" s="59">
        <f t="shared" si="25"/>
        <v>1309525.8442233093</v>
      </c>
      <c r="R89" s="59">
        <f t="shared" si="25"/>
        <v>1240078.0819172934</v>
      </c>
      <c r="S89" s="59" t="str">
        <f t="shared" si="25"/>
        <v/>
      </c>
      <c r="T89" s="59">
        <f t="shared" si="25"/>
        <v>271313.0941320514</v>
      </c>
      <c r="U89" s="59" t="str">
        <f t="shared" si="25"/>
        <v/>
      </c>
      <c r="V89" s="59" t="str">
        <f t="shared" si="25"/>
        <v/>
      </c>
      <c r="W89" s="59" t="str">
        <f t="shared" si="25"/>
        <v/>
      </c>
      <c r="X89" s="59" t="str">
        <f t="shared" si="25"/>
        <v/>
      </c>
      <c r="Y89" s="59">
        <f t="shared" si="25"/>
        <v>2542.663201651178</v>
      </c>
      <c r="Z89" s="59">
        <f t="shared" si="25"/>
        <v>2351838.9495818475</v>
      </c>
      <c r="AA89" s="59" t="str">
        <f t="shared" si="25"/>
        <v/>
      </c>
      <c r="AB89" s="59">
        <f t="shared" si="25"/>
        <v>147310.69506582295</v>
      </c>
      <c r="AC89" s="59">
        <f t="shared" si="25"/>
        <v>2205236.4757404123</v>
      </c>
      <c r="AD89" s="59">
        <f t="shared" si="25"/>
        <v>1004165.4348715775</v>
      </c>
      <c r="AE89" s="59">
        <f t="shared" si="25"/>
        <v>112620.37430468074</v>
      </c>
      <c r="AF89" s="59" t="str">
        <f t="shared" si="25"/>
        <v/>
      </c>
      <c r="AG89" s="59" t="str">
        <f t="shared" si="25"/>
        <v/>
      </c>
      <c r="AH89" s="59">
        <f t="shared" si="25"/>
        <v>888976.20222917199</v>
      </c>
      <c r="AI89" s="59" t="str">
        <f t="shared" si="25"/>
        <v/>
      </c>
      <c r="AJ89" s="59" t="str">
        <f t="shared" si="25"/>
        <v/>
      </c>
      <c r="AK89" s="59" t="str">
        <f t="shared" si="25"/>
        <v/>
      </c>
      <c r="AL89" s="59" t="str">
        <f t="shared" si="25"/>
        <v/>
      </c>
      <c r="AM89" s="59" t="str">
        <f t="shared" si="25"/>
        <v/>
      </c>
      <c r="AN89" s="59" t="str">
        <f t="shared" si="25"/>
        <v/>
      </c>
      <c r="AO89" s="59" t="str">
        <f t="shared" si="25"/>
        <v/>
      </c>
      <c r="AP89" s="59" t="str">
        <f t="shared" si="25"/>
        <v/>
      </c>
      <c r="AQ89" s="59">
        <f t="shared" si="25"/>
        <v>12593750.078670457</v>
      </c>
      <c r="AR89" s="70"/>
      <c r="AS89" s="59">
        <f>Índice!$F$52*'Datos Vida'!AU527</f>
        <v>20460506.562470935</v>
      </c>
      <c r="AT89" s="60">
        <f t="shared" si="0"/>
        <v>-0.38448493246153725</v>
      </c>
      <c r="AU89" s="29"/>
      <c r="AV89" s="60">
        <f t="shared" si="8"/>
        <v>0.35790035612232535</v>
      </c>
      <c r="AW89" s="60">
        <f t="shared" si="9"/>
        <v>0.37977540227549483</v>
      </c>
    </row>
    <row r="90" spans="2:49" x14ac:dyDescent="0.2">
      <c r="B90" s="214" t="str">
        <f>'Vida Prima Directa'!B90</f>
        <v>Rentas Vitalicias Invalidez</v>
      </c>
      <c r="C90" s="59">
        <f>IF(SUM(C64:C65)=0,"",SUM(C64:C65))</f>
        <v>49985.52463584509</v>
      </c>
      <c r="D90" s="59" t="str">
        <f t="shared" ref="D90:AQ90" si="26">IF(SUM(D64:D65)=0,"",SUM(D64:D65))</f>
        <v/>
      </c>
      <c r="E90" s="59" t="str">
        <f t="shared" si="26"/>
        <v/>
      </c>
      <c r="F90" s="59">
        <f t="shared" si="26"/>
        <v>4305.9020363146237</v>
      </c>
      <c r="G90" s="59">
        <f t="shared" si="26"/>
        <v>627848.35533668078</v>
      </c>
      <c r="H90" s="59">
        <f t="shared" si="26"/>
        <v>10168.951823742796</v>
      </c>
      <c r="I90" s="59" t="str">
        <f t="shared" si="26"/>
        <v/>
      </c>
      <c r="J90" s="59" t="str">
        <f t="shared" si="26"/>
        <v/>
      </c>
      <c r="K90" s="59" t="str">
        <f t="shared" si="26"/>
        <v/>
      </c>
      <c r="L90" s="59">
        <f t="shared" si="26"/>
        <v>39905.12597989371</v>
      </c>
      <c r="M90" s="59" t="str">
        <f t="shared" si="26"/>
        <v/>
      </c>
      <c r="N90" s="59" t="str">
        <f t="shared" si="26"/>
        <v/>
      </c>
      <c r="O90" s="59">
        <f t="shared" si="26"/>
        <v>31055.796660426327</v>
      </c>
      <c r="P90" s="59" t="str">
        <f t="shared" si="26"/>
        <v/>
      </c>
      <c r="Q90" s="59">
        <f t="shared" si="26"/>
        <v>270675.80389300548</v>
      </c>
      <c r="R90" s="59">
        <f t="shared" si="26"/>
        <v>529240.81392710342</v>
      </c>
      <c r="S90" s="59" t="str">
        <f t="shared" si="26"/>
        <v/>
      </c>
      <c r="T90" s="59">
        <f t="shared" si="26"/>
        <v>33374.984733678815</v>
      </c>
      <c r="U90" s="59" t="str">
        <f t="shared" si="26"/>
        <v/>
      </c>
      <c r="V90" s="59" t="str">
        <f t="shared" si="26"/>
        <v/>
      </c>
      <c r="W90" s="59" t="str">
        <f t="shared" si="26"/>
        <v/>
      </c>
      <c r="X90" s="59" t="str">
        <f t="shared" si="26"/>
        <v/>
      </c>
      <c r="Y90" s="59">
        <f t="shared" si="26"/>
        <v>409.22245692005754</v>
      </c>
      <c r="Z90" s="59">
        <f t="shared" si="26"/>
        <v>401942.21625139436</v>
      </c>
      <c r="AA90" s="59" t="str">
        <f t="shared" si="26"/>
        <v/>
      </c>
      <c r="AB90" s="59">
        <f t="shared" si="26"/>
        <v>11919.297208312908</v>
      </c>
      <c r="AC90" s="59">
        <f t="shared" si="26"/>
        <v>560779.45158271352</v>
      </c>
      <c r="AD90" s="59">
        <f t="shared" si="26"/>
        <v>72342.324842140297</v>
      </c>
      <c r="AE90" s="59">
        <f t="shared" si="26"/>
        <v>51808.263851018397</v>
      </c>
      <c r="AF90" s="59" t="str">
        <f t="shared" si="26"/>
        <v/>
      </c>
      <c r="AG90" s="59" t="str">
        <f t="shared" si="26"/>
        <v/>
      </c>
      <c r="AH90" s="59">
        <f t="shared" si="26"/>
        <v>162864.21019793657</v>
      </c>
      <c r="AI90" s="59" t="str">
        <f t="shared" si="26"/>
        <v/>
      </c>
      <c r="AJ90" s="59" t="str">
        <f t="shared" si="26"/>
        <v/>
      </c>
      <c r="AK90" s="59" t="str">
        <f t="shared" si="26"/>
        <v/>
      </c>
      <c r="AL90" s="59" t="str">
        <f t="shared" si="26"/>
        <v/>
      </c>
      <c r="AM90" s="59" t="str">
        <f t="shared" si="26"/>
        <v/>
      </c>
      <c r="AN90" s="59" t="str">
        <f t="shared" si="26"/>
        <v/>
      </c>
      <c r="AO90" s="59" t="str">
        <f t="shared" si="26"/>
        <v/>
      </c>
      <c r="AP90" s="59" t="str">
        <f t="shared" si="26"/>
        <v/>
      </c>
      <c r="AQ90" s="59">
        <f t="shared" si="26"/>
        <v>2858626.2454171274</v>
      </c>
      <c r="AR90" s="70"/>
      <c r="AS90" s="59">
        <f>Índice!$F$52*'Datos Vida'!AU528</f>
        <v>5461629.9489535084</v>
      </c>
      <c r="AT90" s="60">
        <f t="shared" si="0"/>
        <v>-0.47659832831316906</v>
      </c>
      <c r="AU90" s="29"/>
      <c r="AV90" s="60">
        <f t="shared" si="8"/>
        <v>8.123897527458529E-2</v>
      </c>
      <c r="AW90" s="60">
        <f t="shared" si="9"/>
        <v>0.10137543294007363</v>
      </c>
    </row>
    <row r="91" spans="2:49" x14ac:dyDescent="0.2">
      <c r="B91" s="214" t="str">
        <f>'Vida Prima Directa'!B91</f>
        <v>Rentas Vitalicias Sobrevivencia</v>
      </c>
      <c r="C91" s="59">
        <f>IF(SUM(C66)=0,"",SUM(C66))</f>
        <v>15458.158032874557</v>
      </c>
      <c r="D91" s="59" t="str">
        <f t="shared" ref="D91:AQ91" si="27">IF(SUM(D66)=0,"",SUM(D66))</f>
        <v/>
      </c>
      <c r="E91" s="59" t="str">
        <f t="shared" si="27"/>
        <v/>
      </c>
      <c r="F91" s="59">
        <f t="shared" si="27"/>
        <v>17018.94588731261</v>
      </c>
      <c r="G91" s="59">
        <f t="shared" si="27"/>
        <v>245302.68479732962</v>
      </c>
      <c r="H91" s="59">
        <f t="shared" si="27"/>
        <v>5755.5476705550009</v>
      </c>
      <c r="I91" s="59" t="str">
        <f t="shared" si="27"/>
        <v/>
      </c>
      <c r="J91" s="59" t="str">
        <f t="shared" si="27"/>
        <v/>
      </c>
      <c r="K91" s="59" t="str">
        <f t="shared" si="27"/>
        <v/>
      </c>
      <c r="L91" s="59">
        <f t="shared" si="27"/>
        <v>67768.48398541646</v>
      </c>
      <c r="M91" s="59" t="str">
        <f t="shared" si="27"/>
        <v/>
      </c>
      <c r="N91" s="59" t="str">
        <f t="shared" si="27"/>
        <v/>
      </c>
      <c r="O91" s="59">
        <f t="shared" si="27"/>
        <v>14182.761083008985</v>
      </c>
      <c r="P91" s="59" t="str">
        <f t="shared" si="27"/>
        <v/>
      </c>
      <c r="Q91" s="59">
        <f t="shared" si="27"/>
        <v>517778.5367941304</v>
      </c>
      <c r="R91" s="59">
        <f t="shared" si="27"/>
        <v>334170.43235922582</v>
      </c>
      <c r="S91" s="59" t="str">
        <f t="shared" si="27"/>
        <v/>
      </c>
      <c r="T91" s="59">
        <f t="shared" si="27"/>
        <v>23430.834804967009</v>
      </c>
      <c r="U91" s="59" t="str">
        <f t="shared" si="27"/>
        <v/>
      </c>
      <c r="V91" s="59" t="str">
        <f t="shared" si="27"/>
        <v/>
      </c>
      <c r="W91" s="59" t="str">
        <f t="shared" si="27"/>
        <v/>
      </c>
      <c r="X91" s="59" t="str">
        <f t="shared" si="27"/>
        <v/>
      </c>
      <c r="Y91" s="59">
        <f t="shared" si="27"/>
        <v>2890.4461575987839</v>
      </c>
      <c r="Z91" s="59">
        <f t="shared" si="27"/>
        <v>243053.37310004467</v>
      </c>
      <c r="AA91" s="59" t="str">
        <f t="shared" si="27"/>
        <v/>
      </c>
      <c r="AB91" s="59">
        <f t="shared" si="27"/>
        <v>105570.92299072251</v>
      </c>
      <c r="AC91" s="59">
        <f t="shared" si="27"/>
        <v>142460.24037609412</v>
      </c>
      <c r="AD91" s="59">
        <f t="shared" si="27"/>
        <v>418604.50005222019</v>
      </c>
      <c r="AE91" s="59">
        <f t="shared" si="27"/>
        <v>67843.837526199393</v>
      </c>
      <c r="AF91" s="59" t="str">
        <f t="shared" si="27"/>
        <v/>
      </c>
      <c r="AG91" s="59" t="str">
        <f t="shared" si="27"/>
        <v/>
      </c>
      <c r="AH91" s="59">
        <f t="shared" si="27"/>
        <v>178292.60103072759</v>
      </c>
      <c r="AI91" s="59" t="str">
        <f t="shared" si="27"/>
        <v/>
      </c>
      <c r="AJ91" s="59" t="str">
        <f t="shared" si="27"/>
        <v/>
      </c>
      <c r="AK91" s="59" t="str">
        <f t="shared" si="27"/>
        <v/>
      </c>
      <c r="AL91" s="59" t="str">
        <f t="shared" si="27"/>
        <v/>
      </c>
      <c r="AM91" s="59" t="str">
        <f t="shared" si="27"/>
        <v/>
      </c>
      <c r="AN91" s="59" t="str">
        <f t="shared" si="27"/>
        <v/>
      </c>
      <c r="AO91" s="59" t="str">
        <f t="shared" si="27"/>
        <v/>
      </c>
      <c r="AP91" s="59" t="str">
        <f t="shared" si="27"/>
        <v/>
      </c>
      <c r="AQ91" s="59">
        <f t="shared" si="27"/>
        <v>2399582.3066484276</v>
      </c>
      <c r="AR91" s="70"/>
      <c r="AS91" s="59">
        <f>Índice!$F$52*'Datos Vida'!AU529</f>
        <v>2961381.1856017984</v>
      </c>
      <c r="AT91" s="60">
        <f t="shared" si="0"/>
        <v>-0.189708397448066</v>
      </c>
      <c r="AU91" s="29"/>
      <c r="AV91" s="60">
        <f t="shared" si="8"/>
        <v>6.8193457606312083E-2</v>
      </c>
      <c r="AW91" s="60">
        <f t="shared" si="9"/>
        <v>5.4967345388988453E-2</v>
      </c>
    </row>
    <row r="92" spans="2:49" x14ac:dyDescent="0.2">
      <c r="B92" s="69" t="str">
        <f>'Vida Prima Directa'!B92</f>
        <v>M. Seguro de AFP + Inv. y Sobr.</v>
      </c>
      <c r="C92" s="59">
        <f>IF(SUM(C61,C67)=0,"",SUM(C61,C67))</f>
        <v>535623.47995919001</v>
      </c>
      <c r="D92" s="59" t="str">
        <f t="shared" ref="D92:AQ92" si="28">IF(SUM(D61,D67)=0,"",SUM(D61,D67))</f>
        <v/>
      </c>
      <c r="E92" s="59">
        <f t="shared" si="28"/>
        <v>375.40691762514217</v>
      </c>
      <c r="F92" s="59" t="str">
        <f t="shared" si="28"/>
        <v/>
      </c>
      <c r="G92" s="59">
        <f t="shared" si="28"/>
        <v>-33678.4740959021</v>
      </c>
      <c r="H92" s="59">
        <f t="shared" si="28"/>
        <v>-878.18343195064983</v>
      </c>
      <c r="I92" s="59" t="str">
        <f t="shared" si="28"/>
        <v/>
      </c>
      <c r="J92" s="59">
        <f t="shared" si="28"/>
        <v>929536.95504336327</v>
      </c>
      <c r="K92" s="59" t="str">
        <f t="shared" si="28"/>
        <v/>
      </c>
      <c r="L92" s="59">
        <f t="shared" si="28"/>
        <v>-158510.40848423037</v>
      </c>
      <c r="M92" s="59" t="str">
        <f t="shared" si="28"/>
        <v/>
      </c>
      <c r="N92" s="59" t="str">
        <f t="shared" si="28"/>
        <v/>
      </c>
      <c r="O92" s="59">
        <f t="shared" si="28"/>
        <v>78366.151529676878</v>
      </c>
      <c r="P92" s="59" t="str">
        <f t="shared" si="28"/>
        <v/>
      </c>
      <c r="Q92" s="59">
        <f t="shared" si="28"/>
        <v>379996.47556351009</v>
      </c>
      <c r="R92" s="59">
        <f t="shared" si="28"/>
        <v>1830865.6267764641</v>
      </c>
      <c r="S92" s="59" t="str">
        <f t="shared" si="28"/>
        <v/>
      </c>
      <c r="T92" s="59">
        <f t="shared" si="28"/>
        <v>364486.50559266156</v>
      </c>
      <c r="U92" s="59" t="str">
        <f t="shared" si="28"/>
        <v/>
      </c>
      <c r="V92" s="59" t="str">
        <f t="shared" si="28"/>
        <v/>
      </c>
      <c r="W92" s="59" t="str">
        <f t="shared" si="28"/>
        <v/>
      </c>
      <c r="X92" s="59" t="str">
        <f t="shared" si="28"/>
        <v/>
      </c>
      <c r="Y92" s="59" t="str">
        <f t="shared" si="28"/>
        <v/>
      </c>
      <c r="Z92" s="59">
        <f t="shared" si="28"/>
        <v>4889.3391579522486</v>
      </c>
      <c r="AA92" s="59" t="str">
        <f t="shared" si="28"/>
        <v/>
      </c>
      <c r="AB92" s="59">
        <f t="shared" si="28"/>
        <v>776228.32224916201</v>
      </c>
      <c r="AC92" s="59">
        <f t="shared" si="28"/>
        <v>19936.573751044831</v>
      </c>
      <c r="AD92" s="59" t="str">
        <f t="shared" si="28"/>
        <v/>
      </c>
      <c r="AE92" s="59">
        <f t="shared" si="28"/>
        <v>4926.9989185150971</v>
      </c>
      <c r="AF92" s="59">
        <f t="shared" si="28"/>
        <v>489632.13524038461</v>
      </c>
      <c r="AG92" s="59">
        <f t="shared" si="28"/>
        <v>360195.02789101604</v>
      </c>
      <c r="AH92" s="59">
        <f t="shared" si="28"/>
        <v>-178337.16678170982</v>
      </c>
      <c r="AI92" s="59" t="str">
        <f t="shared" si="28"/>
        <v/>
      </c>
      <c r="AJ92" s="59" t="str">
        <f t="shared" si="28"/>
        <v/>
      </c>
      <c r="AK92" s="59" t="str">
        <f t="shared" si="28"/>
        <v/>
      </c>
      <c r="AL92" s="59" t="str">
        <f t="shared" si="28"/>
        <v/>
      </c>
      <c r="AM92" s="59" t="str">
        <f t="shared" si="28"/>
        <v/>
      </c>
      <c r="AN92" s="59" t="str">
        <f t="shared" si="28"/>
        <v/>
      </c>
      <c r="AO92" s="59" t="str">
        <f t="shared" si="28"/>
        <v/>
      </c>
      <c r="AP92" s="59" t="str">
        <f t="shared" si="28"/>
        <v/>
      </c>
      <c r="AQ92" s="59">
        <f t="shared" si="28"/>
        <v>5403654.7657967731</v>
      </c>
      <c r="AR92" s="70"/>
      <c r="AS92" s="59">
        <f>Índice!$F$52*'Datos Vida'!AU530</f>
        <v>9840474.0840620119</v>
      </c>
      <c r="AT92" s="60">
        <f t="shared" si="0"/>
        <v>-0.45087454937270466</v>
      </c>
      <c r="AU92" s="29"/>
      <c r="AV92" s="60">
        <f t="shared" si="8"/>
        <v>0.15356585234419215</v>
      </c>
      <c r="AW92" s="60">
        <f t="shared" si="9"/>
        <v>0.18265285820005175</v>
      </c>
    </row>
    <row r="93" spans="2:49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</row>
    <row r="94" spans="2:49" hidden="1" x14ac:dyDescent="0.2">
      <c r="B94" s="39" t="s">
        <v>92</v>
      </c>
      <c r="C94" s="40">
        <f>INDEX(Benchmark!$D$54:$D$93,COLUMNS(Benchmark!$D$54:D93),)</f>
        <v>1</v>
      </c>
      <c r="D94" s="40">
        <f>INDEX(Benchmark!$D$54:$D$93,COLUMNS(Benchmark!$D$54:E93),)</f>
        <v>1</v>
      </c>
      <c r="E94" s="40">
        <f>INDEX(Benchmark!$D$54:$D$93,COLUMNS(Benchmark!$D$54:F93),)</f>
        <v>1</v>
      </c>
      <c r="F94" s="40">
        <f>INDEX(Benchmark!$D$54:$D$93,COLUMNS(Benchmark!$D$54:G93),)</f>
        <v>1</v>
      </c>
      <c r="G94" s="40">
        <f>INDEX(Benchmark!$D$54:$D$93,COLUMNS(Benchmark!$D$54:H93),)</f>
        <v>1</v>
      </c>
      <c r="H94" s="40">
        <f>INDEX(Benchmark!$D$54:$D$93,COLUMNS(Benchmark!$D$54:I93),)</f>
        <v>1</v>
      </c>
      <c r="I94" s="40">
        <f>INDEX(Benchmark!$D$54:$D$93,COLUMNS(Benchmark!$D$54:J93),)</f>
        <v>1</v>
      </c>
      <c r="J94" s="40">
        <f>INDEX(Benchmark!$D$54:$D$93,COLUMNS(Benchmark!$D$54:K93),)</f>
        <v>1</v>
      </c>
      <c r="K94" s="40">
        <f>INDEX(Benchmark!$D$54:$D$93,COLUMNS(Benchmark!$D$54:L93),)</f>
        <v>1</v>
      </c>
      <c r="L94" s="40">
        <f>INDEX(Benchmark!$D$54:$D$93,COLUMNS(Benchmark!$D$54:M93),)</f>
        <v>1</v>
      </c>
      <c r="M94" s="40">
        <f>INDEX(Benchmark!$D$54:$D$93,COLUMNS(Benchmark!$D$54:N93),)</f>
        <v>1</v>
      </c>
      <c r="N94" s="40">
        <f>INDEX(Benchmark!$D$54:$D$93,COLUMNS(Benchmark!$D$54:O93),)</f>
        <v>1</v>
      </c>
      <c r="O94" s="40">
        <f>INDEX(Benchmark!$D$54:$D$93,COLUMNS(Benchmark!$D$54:P93),)</f>
        <v>1</v>
      </c>
      <c r="P94" s="40">
        <f>INDEX(Benchmark!$D$54:$D$93,COLUMNS(Benchmark!$D$54:Q93),)</f>
        <v>1</v>
      </c>
      <c r="Q94" s="40">
        <f>INDEX(Benchmark!$D$54:$D$93,COLUMNS(Benchmark!$D$54:R93),)</f>
        <v>1</v>
      </c>
      <c r="R94" s="40">
        <f>INDEX(Benchmark!$D$54:$D$93,COLUMNS(Benchmark!$D$54:S93),)</f>
        <v>1</v>
      </c>
      <c r="S94" s="40">
        <f>INDEX(Benchmark!$D$54:$D$93,COLUMNS(Benchmark!$D$54:T93),)</f>
        <v>1</v>
      </c>
      <c r="T94" s="40">
        <f>INDEX(Benchmark!$D$54:$D$93,COLUMNS(Benchmark!$D$54:U93),)</f>
        <v>1</v>
      </c>
      <c r="U94" s="40">
        <f>INDEX(Benchmark!$D$54:$D$93,COLUMNS(Benchmark!$D$54:V93),)</f>
        <v>1</v>
      </c>
      <c r="V94" s="40">
        <f>INDEX(Benchmark!$D$54:$D$93,COLUMNS(Benchmark!$D$54:W93),)</f>
        <v>1</v>
      </c>
      <c r="W94" s="40">
        <f>INDEX(Benchmark!$D$54:$D$93,COLUMNS(Benchmark!$D$54:X93),)</f>
        <v>1</v>
      </c>
      <c r="X94" s="40">
        <f>INDEX(Benchmark!$D$54:$D$93,COLUMNS(Benchmark!$D$54:Y93),)</f>
        <v>1</v>
      </c>
      <c r="Y94" s="40">
        <f>INDEX(Benchmark!$D$54:$D$93,COLUMNS(Benchmark!$D$54:Z93),)</f>
        <v>1</v>
      </c>
      <c r="Z94" s="40">
        <f>INDEX(Benchmark!$D$54:$D$93,COLUMNS(Benchmark!$D$54:AA93),)</f>
        <v>1</v>
      </c>
      <c r="AA94" s="40">
        <f>INDEX(Benchmark!$D$54:$D$93,COLUMNS(Benchmark!$D$54:AB93),)</f>
        <v>1</v>
      </c>
      <c r="AB94" s="40">
        <f>INDEX(Benchmark!$D$54:$D$93,COLUMNS(Benchmark!$D$54:AC93),)</f>
        <v>1</v>
      </c>
      <c r="AC94" s="40">
        <f>INDEX(Benchmark!$D$54:$D$93,COLUMNS(Benchmark!$D$54:AD93),)</f>
        <v>1</v>
      </c>
      <c r="AD94" s="40">
        <f>INDEX(Benchmark!$D$54:$D$93,COLUMNS(Benchmark!$D$54:AE93),)</f>
        <v>1</v>
      </c>
      <c r="AE94" s="40">
        <f>INDEX(Benchmark!$D$54:$D$93,COLUMNS(Benchmark!$D$54:AF93),)</f>
        <v>1</v>
      </c>
      <c r="AF94" s="40">
        <f>INDEX(Benchmark!$D$54:$D$93,COLUMNS(Benchmark!$D$54:AG93),)</f>
        <v>1</v>
      </c>
      <c r="AG94" s="40">
        <f>INDEX(Benchmark!$D$54:$D$93,COLUMNS(Benchmark!$D$54:AH93),)</f>
        <v>1</v>
      </c>
      <c r="AH94" s="40">
        <f>INDEX(Benchmark!$D$54:$D$93,COLUMNS(Benchmark!$D$54:AI93),)</f>
        <v>1</v>
      </c>
      <c r="AI94" s="40">
        <f>INDEX(Benchmark!$D$54:$D$93,COLUMNS(Benchmark!$D$54:AJ93),)</f>
        <v>1</v>
      </c>
      <c r="AJ94" s="40">
        <f>INDEX(Benchmark!$D$54:$D$93,COLUMNS(Benchmark!$D$54:AK93),)</f>
        <v>1</v>
      </c>
      <c r="AK94" s="40">
        <f>INDEX(Benchmark!$D$54:$D$93,COLUMNS(Benchmark!$D$54:AL93),)</f>
        <v>1</v>
      </c>
      <c r="AL94" s="40">
        <f>INDEX(Benchmark!$D$54:$D$93,COLUMNS(Benchmark!$D$54:AM93),)</f>
        <v>0</v>
      </c>
      <c r="AM94" s="40">
        <f>INDEX(Benchmark!$D$54:$D$93,COLUMNS(Benchmark!$D$54:AN93),)</f>
        <v>0</v>
      </c>
      <c r="AN94" s="40">
        <f>INDEX(Benchmark!$D$54:$D$93,COLUMNS(Benchmark!$D$54:AO93),)</f>
        <v>0</v>
      </c>
      <c r="AO94" s="40">
        <f>INDEX(Benchmark!$D$54:$D$93,COLUMNS(Benchmark!$D$54:AP93),)</f>
        <v>0</v>
      </c>
      <c r="AP94" s="40">
        <f>INDEX(Benchmark!$D$54:$D$93,COLUMNS(Benchmark!$D$54:AQ93),)</f>
        <v>0</v>
      </c>
      <c r="AQ94" s="29"/>
      <c r="AR94" s="29"/>
      <c r="AS94" s="29"/>
      <c r="AT94" s="29"/>
      <c r="AU94" s="29"/>
      <c r="AV94" s="29"/>
      <c r="AW94" s="29"/>
    </row>
    <row r="95" spans="2:49" hidden="1" x14ac:dyDescent="0.2">
      <c r="B95" s="29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29"/>
      <c r="AR95" s="29"/>
      <c r="AS95" s="29"/>
      <c r="AT95" s="29"/>
      <c r="AU95" s="29"/>
      <c r="AV95" s="29"/>
      <c r="AW95" s="29"/>
    </row>
    <row r="96" spans="2:49" hidden="1" x14ac:dyDescent="0.2">
      <c r="B96" s="39" t="s">
        <v>93</v>
      </c>
      <c r="C96" s="40">
        <f>IFERROR(RANK(C98,$C$98:$AP$98,0),"")</f>
        <v>13</v>
      </c>
      <c r="D96" s="40">
        <f t="shared" ref="D96:AP96" si="29">IFERROR(RANK(D98,$C$98:$AP$98,0),"")</f>
        <v>29</v>
      </c>
      <c r="E96" s="40">
        <f t="shared" si="29"/>
        <v>16</v>
      </c>
      <c r="F96" s="40">
        <f t="shared" si="29"/>
        <v>17</v>
      </c>
      <c r="G96" s="40">
        <f t="shared" si="29"/>
        <v>3</v>
      </c>
      <c r="H96" s="40">
        <f t="shared" si="29"/>
        <v>19</v>
      </c>
      <c r="I96" s="40">
        <f t="shared" si="29"/>
        <v>25</v>
      </c>
      <c r="J96" s="40">
        <f t="shared" si="29"/>
        <v>9</v>
      </c>
      <c r="K96" s="40">
        <f t="shared" si="29"/>
        <v>24</v>
      </c>
      <c r="L96" s="40">
        <f t="shared" si="29"/>
        <v>8</v>
      </c>
      <c r="M96" s="40">
        <f t="shared" si="29"/>
        <v>30</v>
      </c>
      <c r="N96" s="40">
        <f t="shared" si="29"/>
        <v>23</v>
      </c>
      <c r="O96" s="40">
        <f t="shared" si="29"/>
        <v>20</v>
      </c>
      <c r="P96" s="40">
        <f t="shared" si="29"/>
        <v>28</v>
      </c>
      <c r="Q96" s="40">
        <f t="shared" si="29"/>
        <v>4</v>
      </c>
      <c r="R96" s="40">
        <f t="shared" si="29"/>
        <v>1</v>
      </c>
      <c r="S96" s="40">
        <f t="shared" si="29"/>
        <v>32</v>
      </c>
      <c r="T96" s="40">
        <f t="shared" si="29"/>
        <v>14</v>
      </c>
      <c r="U96" s="40">
        <f t="shared" si="29"/>
        <v>27</v>
      </c>
      <c r="V96" s="40">
        <f t="shared" si="29"/>
        <v>31</v>
      </c>
      <c r="W96" s="40">
        <f t="shared" si="29"/>
        <v>33</v>
      </c>
      <c r="X96" s="40">
        <f t="shared" si="29"/>
        <v>22</v>
      </c>
      <c r="Y96" s="40">
        <f t="shared" si="29"/>
        <v>26</v>
      </c>
      <c r="Z96" s="40">
        <f t="shared" si="29"/>
        <v>2</v>
      </c>
      <c r="AA96" s="40">
        <f t="shared" si="29"/>
        <v>18</v>
      </c>
      <c r="AB96" s="40">
        <f t="shared" si="29"/>
        <v>10</v>
      </c>
      <c r="AC96" s="40">
        <f t="shared" si="29"/>
        <v>5</v>
      </c>
      <c r="AD96" s="40">
        <f t="shared" si="29"/>
        <v>7</v>
      </c>
      <c r="AE96" s="40">
        <f t="shared" si="29"/>
        <v>21</v>
      </c>
      <c r="AF96" s="40">
        <f t="shared" si="29"/>
        <v>12</v>
      </c>
      <c r="AG96" s="40">
        <f t="shared" si="29"/>
        <v>15</v>
      </c>
      <c r="AH96" s="40">
        <f t="shared" si="29"/>
        <v>6</v>
      </c>
      <c r="AI96" s="40">
        <f t="shared" si="29"/>
        <v>11</v>
      </c>
      <c r="AJ96" s="40">
        <f t="shared" si="29"/>
        <v>35</v>
      </c>
      <c r="AK96" s="40">
        <f t="shared" si="29"/>
        <v>34</v>
      </c>
      <c r="AL96" s="40" t="str">
        <f t="shared" si="29"/>
        <v/>
      </c>
      <c r="AM96" s="40" t="str">
        <f t="shared" si="29"/>
        <v/>
      </c>
      <c r="AN96" s="40" t="str">
        <f t="shared" si="29"/>
        <v/>
      </c>
      <c r="AO96" s="40" t="str">
        <f t="shared" si="29"/>
        <v/>
      </c>
      <c r="AP96" s="40" t="str">
        <f t="shared" si="29"/>
        <v/>
      </c>
      <c r="AQ96" s="29"/>
      <c r="AR96" s="29"/>
      <c r="AS96" s="29"/>
      <c r="AT96" s="29"/>
      <c r="AU96" s="29"/>
      <c r="AV96" s="29"/>
      <c r="AW96" s="29"/>
    </row>
    <row r="97" spans="2:57" hidden="1" x14ac:dyDescent="0.2">
      <c r="B97" s="29"/>
      <c r="C97" s="40" t="str">
        <f>C11</f>
        <v>4 Life Seguros</v>
      </c>
      <c r="D97" s="40" t="str">
        <f t="shared" ref="D97:AP97" si="30">D11</f>
        <v>Alemana Seguros</v>
      </c>
      <c r="E97" s="40" t="str">
        <f t="shared" si="30"/>
        <v>BanChile</v>
      </c>
      <c r="F97" s="40" t="str">
        <f t="shared" si="30"/>
        <v>BCI Seguros Vida</v>
      </c>
      <c r="G97" s="40" t="str">
        <f t="shared" si="30"/>
        <v>BICE Vida</v>
      </c>
      <c r="H97" s="40" t="str">
        <f t="shared" si="30"/>
        <v>BNP Paribas Cardif</v>
      </c>
      <c r="I97" s="40" t="str">
        <f t="shared" si="30"/>
        <v>Bupa</v>
      </c>
      <c r="J97" s="40" t="str">
        <f t="shared" si="30"/>
        <v>Cámara</v>
      </c>
      <c r="K97" s="40" t="str">
        <f t="shared" si="30"/>
        <v>CF Seguros de Vida</v>
      </c>
      <c r="L97" s="40" t="str">
        <f t="shared" si="30"/>
        <v>Chilena Consolidada</v>
      </c>
      <c r="M97" s="40" t="str">
        <f t="shared" si="30"/>
        <v>Chubb Vida</v>
      </c>
      <c r="N97" s="40" t="str">
        <f t="shared" si="30"/>
        <v>CLC</v>
      </c>
      <c r="O97" s="40" t="str">
        <f t="shared" si="30"/>
        <v>CN Life</v>
      </c>
      <c r="P97" s="40" t="str">
        <f t="shared" si="30"/>
        <v>Colmena Seguros</v>
      </c>
      <c r="Q97" s="40" t="str">
        <f t="shared" si="30"/>
        <v>Confuturo</v>
      </c>
      <c r="R97" s="40" t="str">
        <f t="shared" si="30"/>
        <v>Consorcio Nacional</v>
      </c>
      <c r="S97" s="40" t="str">
        <f t="shared" si="30"/>
        <v>Divina Pastora</v>
      </c>
      <c r="T97" s="40" t="str">
        <f t="shared" si="30"/>
        <v>EuroAmérica</v>
      </c>
      <c r="U97" s="40" t="str">
        <f t="shared" si="30"/>
        <v>HDI Vida</v>
      </c>
      <c r="V97" s="40" t="str">
        <f t="shared" si="30"/>
        <v>Huelen</v>
      </c>
      <c r="W97" s="40" t="str">
        <f t="shared" si="30"/>
        <v>M. de Carabineros</v>
      </c>
      <c r="X97" s="40" t="str">
        <f t="shared" si="30"/>
        <v>M. del Ej. y Av.</v>
      </c>
      <c r="Y97" s="40" t="str">
        <f t="shared" si="30"/>
        <v>Mapfre Vida</v>
      </c>
      <c r="Z97" s="40" t="str">
        <f t="shared" si="30"/>
        <v>MetLife</v>
      </c>
      <c r="AA97" s="40" t="str">
        <f t="shared" si="30"/>
        <v>Mutual de Seguros</v>
      </c>
      <c r="AB97" s="40" t="str">
        <f t="shared" si="30"/>
        <v>Ohio National</v>
      </c>
      <c r="AC97" s="40" t="str">
        <f t="shared" si="30"/>
        <v>Penta Vida</v>
      </c>
      <c r="AD97" s="40" t="str">
        <f t="shared" si="30"/>
        <v>Principal</v>
      </c>
      <c r="AE97" s="40" t="str">
        <f t="shared" si="30"/>
        <v>Renta Nacional</v>
      </c>
      <c r="AF97" s="40" t="str">
        <f t="shared" si="30"/>
        <v>Rigel</v>
      </c>
      <c r="AG97" s="40" t="str">
        <f t="shared" si="30"/>
        <v>Save Seguros</v>
      </c>
      <c r="AH97" s="40" t="str">
        <f t="shared" si="30"/>
        <v>Security Previsión</v>
      </c>
      <c r="AI97" s="40" t="str">
        <f t="shared" si="30"/>
        <v>Sura</v>
      </c>
      <c r="AJ97" s="40" t="str">
        <f t="shared" si="30"/>
        <v>Suramericana</v>
      </c>
      <c r="AK97" s="40" t="str">
        <f t="shared" si="30"/>
        <v>Zurich Santander</v>
      </c>
      <c r="AL97" s="40" t="str">
        <f t="shared" si="30"/>
        <v/>
      </c>
      <c r="AM97" s="40" t="str">
        <f t="shared" si="30"/>
        <v/>
      </c>
      <c r="AN97" s="40" t="str">
        <f t="shared" si="30"/>
        <v/>
      </c>
      <c r="AO97" s="40" t="str">
        <f t="shared" si="30"/>
        <v/>
      </c>
      <c r="AP97" s="40" t="str">
        <f t="shared" si="30"/>
        <v/>
      </c>
      <c r="AQ97" s="29"/>
      <c r="AR97" s="29"/>
      <c r="AS97" s="29"/>
      <c r="AT97" s="29"/>
      <c r="AU97" s="29"/>
      <c r="AV97" s="29"/>
      <c r="AW97" s="29"/>
    </row>
    <row r="98" spans="2:57" hidden="1" x14ac:dyDescent="0.2">
      <c r="B98" s="29"/>
      <c r="C98" s="42">
        <f t="shared" ref="C98:AI98" si="31">IFERROR(IF(C94=1,(VLOOKUP($C$116,$B$12:$AQ$70,C101+1,FALSE)+C99/1000000)*(1),""),"")</f>
        <v>780828.93661613239</v>
      </c>
      <c r="D98" s="42">
        <f t="shared" si="31"/>
        <v>17931.897447960844</v>
      </c>
      <c r="E98" s="42">
        <f t="shared" si="31"/>
        <v>473007.1710415493</v>
      </c>
      <c r="F98" s="42">
        <f t="shared" si="31"/>
        <v>442945.56484325638</v>
      </c>
      <c r="G98" s="42">
        <f t="shared" si="31"/>
        <v>3924971.0067831189</v>
      </c>
      <c r="H98" s="42">
        <f t="shared" si="31"/>
        <v>401598.54970897263</v>
      </c>
      <c r="I98" s="42">
        <f t="shared" si="31"/>
        <v>76944.742244944326</v>
      </c>
      <c r="J98" s="42">
        <f t="shared" si="31"/>
        <v>1326400.7168952175</v>
      </c>
      <c r="K98" s="42">
        <f t="shared" si="31"/>
        <v>77684.125473362525</v>
      </c>
      <c r="L98" s="42">
        <f t="shared" si="31"/>
        <v>1723851.6920156628</v>
      </c>
      <c r="M98" s="42">
        <f t="shared" si="31"/>
        <v>13537.510274169286</v>
      </c>
      <c r="N98" s="42">
        <f t="shared" si="31"/>
        <v>87894.95549216574</v>
      </c>
      <c r="O98" s="42">
        <f t="shared" si="31"/>
        <v>278843.44734873087</v>
      </c>
      <c r="P98" s="42">
        <f t="shared" si="31"/>
        <v>24272.651250329865</v>
      </c>
      <c r="Q98" s="42">
        <f t="shared" si="31"/>
        <v>3197574.3984649065</v>
      </c>
      <c r="R98" s="42">
        <f t="shared" si="31"/>
        <v>5242554.9511268465</v>
      </c>
      <c r="S98" s="42">
        <f t="shared" si="31"/>
        <v>2.4000000000000001E-5</v>
      </c>
      <c r="T98" s="42">
        <f t="shared" si="31"/>
        <v>699064.56150791724</v>
      </c>
      <c r="U98" s="42">
        <f t="shared" si="31"/>
        <v>53249.744789521574</v>
      </c>
      <c r="V98" s="42">
        <f t="shared" si="31"/>
        <v>3.2999277521195096</v>
      </c>
      <c r="W98" s="42">
        <f t="shared" si="31"/>
        <v>2.0000000000000002E-5</v>
      </c>
      <c r="X98" s="42">
        <f t="shared" si="31"/>
        <v>161009.1183077296</v>
      </c>
      <c r="Y98" s="42">
        <f t="shared" si="31"/>
        <v>63058.360399795813</v>
      </c>
      <c r="Z98" s="42">
        <f t="shared" si="31"/>
        <v>4711409.7167795403</v>
      </c>
      <c r="AA98" s="42">
        <f t="shared" si="31"/>
        <v>413356.21950674616</v>
      </c>
      <c r="AB98" s="42">
        <f t="shared" si="31"/>
        <v>1133092.4855149719</v>
      </c>
      <c r="AC98" s="42">
        <f t="shared" si="31"/>
        <v>3019288.5333143119</v>
      </c>
      <c r="AD98" s="42">
        <f t="shared" si="31"/>
        <v>1919913.168239865</v>
      </c>
      <c r="AE98" s="42">
        <f t="shared" si="31"/>
        <v>237925.45409787993</v>
      </c>
      <c r="AF98" s="42">
        <f t="shared" si="31"/>
        <v>839838.85569859343</v>
      </c>
      <c r="AG98" s="42">
        <f t="shared" si="31"/>
        <v>486198.63330429018</v>
      </c>
      <c r="AH98" s="42">
        <f t="shared" si="31"/>
        <v>2045913.6098110161</v>
      </c>
      <c r="AI98" s="42">
        <f t="shared" si="31"/>
        <v>865422.35235163115</v>
      </c>
      <c r="AJ98" s="42">
        <f>IFERROR(IF(AJ94=1,(VLOOKUP($C$116,$B$12:$AQ$70,AJ101+1,FALSE)+AJ99/1000000)*(-1),""),"")</f>
        <v>-324491.63576397311</v>
      </c>
      <c r="AK98" s="42">
        <f t="shared" ref="AK98:AP98" si="32">IFERROR(IF(AK94=1,(VLOOKUP($C$116,$B$12:$AQ$70,AK101+1,FALSE)+AK99/1000000)*(-1),""),"")</f>
        <v>-123788.78964442889</v>
      </c>
      <c r="AL98" s="42" t="str">
        <f t="shared" si="32"/>
        <v/>
      </c>
      <c r="AM98" s="42" t="str">
        <f t="shared" si="32"/>
        <v/>
      </c>
      <c r="AN98" s="42" t="str">
        <f t="shared" si="32"/>
        <v/>
      </c>
      <c r="AO98" s="42" t="str">
        <f t="shared" si="32"/>
        <v/>
      </c>
      <c r="AP98" s="42" t="str">
        <f t="shared" si="32"/>
        <v/>
      </c>
      <c r="AQ98" s="29"/>
      <c r="AR98" s="29"/>
      <c r="AS98" s="29"/>
      <c r="AT98" s="29"/>
      <c r="AU98" s="29"/>
      <c r="AV98" s="29"/>
      <c r="AW98" s="29"/>
    </row>
    <row r="99" spans="2:57" hidden="1" x14ac:dyDescent="0.2">
      <c r="B99" s="29"/>
      <c r="C99" s="40">
        <v>40</v>
      </c>
      <c r="D99" s="40">
        <f>C99-1</f>
        <v>39</v>
      </c>
      <c r="E99" s="40">
        <f t="shared" ref="E99:AP99" si="33">D99-1</f>
        <v>38</v>
      </c>
      <c r="F99" s="40">
        <f t="shared" si="33"/>
        <v>37</v>
      </c>
      <c r="G99" s="40">
        <f t="shared" si="33"/>
        <v>36</v>
      </c>
      <c r="H99" s="40">
        <f t="shared" si="33"/>
        <v>35</v>
      </c>
      <c r="I99" s="40">
        <f t="shared" si="33"/>
        <v>34</v>
      </c>
      <c r="J99" s="40">
        <f t="shared" si="33"/>
        <v>33</v>
      </c>
      <c r="K99" s="40">
        <f t="shared" si="33"/>
        <v>32</v>
      </c>
      <c r="L99" s="40">
        <f t="shared" si="33"/>
        <v>31</v>
      </c>
      <c r="M99" s="40">
        <f t="shared" si="33"/>
        <v>30</v>
      </c>
      <c r="N99" s="40">
        <f t="shared" si="33"/>
        <v>29</v>
      </c>
      <c r="O99" s="40">
        <f t="shared" si="33"/>
        <v>28</v>
      </c>
      <c r="P99" s="40">
        <f t="shared" si="33"/>
        <v>27</v>
      </c>
      <c r="Q99" s="40">
        <f t="shared" si="33"/>
        <v>26</v>
      </c>
      <c r="R99" s="40">
        <f t="shared" si="33"/>
        <v>25</v>
      </c>
      <c r="S99" s="40">
        <f t="shared" si="33"/>
        <v>24</v>
      </c>
      <c r="T99" s="40">
        <f t="shared" si="33"/>
        <v>23</v>
      </c>
      <c r="U99" s="40">
        <f t="shared" si="33"/>
        <v>22</v>
      </c>
      <c r="V99" s="40">
        <f t="shared" si="33"/>
        <v>21</v>
      </c>
      <c r="W99" s="40">
        <f t="shared" si="33"/>
        <v>20</v>
      </c>
      <c r="X99" s="40">
        <f t="shared" si="33"/>
        <v>19</v>
      </c>
      <c r="Y99" s="40">
        <f t="shared" si="33"/>
        <v>18</v>
      </c>
      <c r="Z99" s="40">
        <f t="shared" si="33"/>
        <v>17</v>
      </c>
      <c r="AA99" s="40">
        <f t="shared" si="33"/>
        <v>16</v>
      </c>
      <c r="AB99" s="40">
        <f t="shared" si="33"/>
        <v>15</v>
      </c>
      <c r="AC99" s="40">
        <f t="shared" si="33"/>
        <v>14</v>
      </c>
      <c r="AD99" s="40">
        <f t="shared" si="33"/>
        <v>13</v>
      </c>
      <c r="AE99" s="40">
        <f t="shared" si="33"/>
        <v>12</v>
      </c>
      <c r="AF99" s="40">
        <f t="shared" si="33"/>
        <v>11</v>
      </c>
      <c r="AG99" s="40">
        <f t="shared" si="33"/>
        <v>10</v>
      </c>
      <c r="AH99" s="40">
        <f t="shared" si="33"/>
        <v>9</v>
      </c>
      <c r="AI99" s="40">
        <f t="shared" si="33"/>
        <v>8</v>
      </c>
      <c r="AJ99" s="40">
        <f t="shared" si="33"/>
        <v>7</v>
      </c>
      <c r="AK99" s="40">
        <f t="shared" si="33"/>
        <v>6</v>
      </c>
      <c r="AL99" s="40">
        <f t="shared" si="33"/>
        <v>5</v>
      </c>
      <c r="AM99" s="40">
        <f t="shared" si="33"/>
        <v>4</v>
      </c>
      <c r="AN99" s="40">
        <f t="shared" si="33"/>
        <v>3</v>
      </c>
      <c r="AO99" s="40">
        <f t="shared" si="33"/>
        <v>2</v>
      </c>
      <c r="AP99" s="40">
        <f t="shared" si="33"/>
        <v>1</v>
      </c>
      <c r="AQ99" s="29"/>
      <c r="AR99" s="29"/>
      <c r="AS99" s="29"/>
      <c r="AT99" s="29"/>
      <c r="AU99" s="29"/>
      <c r="AV99" s="29"/>
      <c r="AW99" s="29"/>
    </row>
    <row r="100" spans="2:57" hidden="1" x14ac:dyDescent="0.2">
      <c r="B100" s="29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29"/>
      <c r="AR100" s="29"/>
      <c r="AS100" s="29"/>
      <c r="AT100" s="29"/>
      <c r="AU100" s="29"/>
      <c r="AV100" s="29"/>
      <c r="AW100" s="29"/>
    </row>
    <row r="101" spans="2:57" hidden="1" x14ac:dyDescent="0.2">
      <c r="B101" s="39" t="s">
        <v>94</v>
      </c>
      <c r="C101" s="40">
        <v>1</v>
      </c>
      <c r="D101" s="40">
        <v>2</v>
      </c>
      <c r="E101" s="40">
        <v>3</v>
      </c>
      <c r="F101" s="40">
        <v>4</v>
      </c>
      <c r="G101" s="40">
        <v>5</v>
      </c>
      <c r="H101" s="40">
        <v>6</v>
      </c>
      <c r="I101" s="40">
        <v>7</v>
      </c>
      <c r="J101" s="40">
        <v>8</v>
      </c>
      <c r="K101" s="40">
        <v>9</v>
      </c>
      <c r="L101" s="40">
        <v>10</v>
      </c>
      <c r="M101" s="40">
        <v>11</v>
      </c>
      <c r="N101" s="40">
        <v>12</v>
      </c>
      <c r="O101" s="40">
        <v>13</v>
      </c>
      <c r="P101" s="40">
        <v>14</v>
      </c>
      <c r="Q101" s="40">
        <v>15</v>
      </c>
      <c r="R101" s="40">
        <v>16</v>
      </c>
      <c r="S101" s="40">
        <v>17</v>
      </c>
      <c r="T101" s="40">
        <v>18</v>
      </c>
      <c r="U101" s="40">
        <v>19</v>
      </c>
      <c r="V101" s="40">
        <v>20</v>
      </c>
      <c r="W101" s="40">
        <v>21</v>
      </c>
      <c r="X101" s="40">
        <v>22</v>
      </c>
      <c r="Y101" s="40">
        <v>23</v>
      </c>
      <c r="Z101" s="40">
        <v>24</v>
      </c>
      <c r="AA101" s="40">
        <v>25</v>
      </c>
      <c r="AB101" s="40">
        <v>26</v>
      </c>
      <c r="AC101" s="40">
        <v>27</v>
      </c>
      <c r="AD101" s="40">
        <v>28</v>
      </c>
      <c r="AE101" s="40">
        <v>29</v>
      </c>
      <c r="AF101" s="40">
        <v>30</v>
      </c>
      <c r="AG101" s="40">
        <v>31</v>
      </c>
      <c r="AH101" s="40">
        <v>32</v>
      </c>
      <c r="AI101" s="40">
        <v>33</v>
      </c>
      <c r="AJ101" s="40">
        <v>34</v>
      </c>
      <c r="AK101" s="40">
        <v>35</v>
      </c>
      <c r="AL101" s="40">
        <v>36</v>
      </c>
      <c r="AM101" s="40">
        <v>37</v>
      </c>
      <c r="AN101" s="40">
        <v>38</v>
      </c>
      <c r="AO101" s="40">
        <v>39</v>
      </c>
      <c r="AP101" s="40">
        <v>40</v>
      </c>
      <c r="AQ101" s="29"/>
      <c r="AR101" s="29"/>
      <c r="AS101" s="29"/>
      <c r="AT101" s="29"/>
      <c r="AU101" s="29"/>
      <c r="AV101" s="29"/>
      <c r="AW101" s="29"/>
    </row>
    <row r="102" spans="2:57" hidden="1" x14ac:dyDescent="0.2">
      <c r="B102" s="29"/>
      <c r="C102" s="40" t="str">
        <f t="shared" ref="C102:AP102" si="34">IFERROR(HLOOKUP(C101,$C$96:$AP$97,2,FALSE),"")</f>
        <v>Consorcio Nacional</v>
      </c>
      <c r="D102" s="40" t="str">
        <f t="shared" si="34"/>
        <v>MetLife</v>
      </c>
      <c r="E102" s="40" t="str">
        <f t="shared" si="34"/>
        <v>BICE Vida</v>
      </c>
      <c r="F102" s="40" t="str">
        <f t="shared" si="34"/>
        <v>Confuturo</v>
      </c>
      <c r="G102" s="40" t="str">
        <f t="shared" si="34"/>
        <v>Penta Vida</v>
      </c>
      <c r="H102" s="40" t="str">
        <f t="shared" si="34"/>
        <v>Security Previsión</v>
      </c>
      <c r="I102" s="40" t="str">
        <f t="shared" si="34"/>
        <v>Principal</v>
      </c>
      <c r="J102" s="40" t="str">
        <f t="shared" si="34"/>
        <v>Chilena Consolidada</v>
      </c>
      <c r="K102" s="40" t="str">
        <f t="shared" si="34"/>
        <v>Cámara</v>
      </c>
      <c r="L102" s="40" t="str">
        <f t="shared" si="34"/>
        <v>Ohio National</v>
      </c>
      <c r="M102" s="40" t="str">
        <f t="shared" si="34"/>
        <v>Sura</v>
      </c>
      <c r="N102" s="40" t="str">
        <f t="shared" si="34"/>
        <v>Rigel</v>
      </c>
      <c r="O102" s="40" t="str">
        <f t="shared" si="34"/>
        <v>4 Life Seguros</v>
      </c>
      <c r="P102" s="40" t="str">
        <f t="shared" si="34"/>
        <v>EuroAmérica</v>
      </c>
      <c r="Q102" s="40" t="str">
        <f t="shared" si="34"/>
        <v>Save Seguros</v>
      </c>
      <c r="R102" s="40" t="str">
        <f t="shared" si="34"/>
        <v>BanChile</v>
      </c>
      <c r="S102" s="40" t="str">
        <f t="shared" si="34"/>
        <v>BCI Seguros Vida</v>
      </c>
      <c r="T102" s="40" t="str">
        <f t="shared" si="34"/>
        <v>Mutual de Seguros</v>
      </c>
      <c r="U102" s="40" t="str">
        <f t="shared" si="34"/>
        <v>BNP Paribas Cardif</v>
      </c>
      <c r="V102" s="40" t="str">
        <f t="shared" si="34"/>
        <v>CN Life</v>
      </c>
      <c r="W102" s="40" t="str">
        <f t="shared" si="34"/>
        <v>Renta Nacional</v>
      </c>
      <c r="X102" s="40" t="str">
        <f t="shared" si="34"/>
        <v>M. del Ej. y Av.</v>
      </c>
      <c r="Y102" s="40" t="str">
        <f t="shared" si="34"/>
        <v>CLC</v>
      </c>
      <c r="Z102" s="40" t="str">
        <f t="shared" si="34"/>
        <v>CF Seguros de Vida</v>
      </c>
      <c r="AA102" s="40" t="str">
        <f t="shared" si="34"/>
        <v>Bupa</v>
      </c>
      <c r="AB102" s="40" t="str">
        <f t="shared" si="34"/>
        <v>Mapfre Vida</v>
      </c>
      <c r="AC102" s="40" t="str">
        <f t="shared" si="34"/>
        <v>HDI Vida</v>
      </c>
      <c r="AD102" s="40" t="str">
        <f t="shared" si="34"/>
        <v>Colmena Seguros</v>
      </c>
      <c r="AE102" s="40" t="str">
        <f t="shared" si="34"/>
        <v>Alemana Seguros</v>
      </c>
      <c r="AF102" s="40" t="str">
        <f t="shared" si="34"/>
        <v>Chubb Vida</v>
      </c>
      <c r="AG102" s="40" t="str">
        <f t="shared" si="34"/>
        <v>Huelen</v>
      </c>
      <c r="AH102" s="40" t="str">
        <f t="shared" si="34"/>
        <v>Divina Pastora</v>
      </c>
      <c r="AI102" s="40" t="str">
        <f t="shared" si="34"/>
        <v>M. de Carabineros</v>
      </c>
      <c r="AJ102" s="40" t="str">
        <f>IFERROR(HLOOKUP(AJ101,$C$96:$AP$97,2,FALSE),"")</f>
        <v>Zurich Santander</v>
      </c>
      <c r="AK102" s="40" t="str">
        <f t="shared" si="34"/>
        <v>Suramericana</v>
      </c>
      <c r="AL102" s="40" t="str">
        <f t="shared" si="34"/>
        <v/>
      </c>
      <c r="AM102" s="40" t="str">
        <f t="shared" si="34"/>
        <v/>
      </c>
      <c r="AN102" s="40" t="str">
        <f t="shared" si="34"/>
        <v/>
      </c>
      <c r="AO102" s="40" t="str">
        <f t="shared" si="34"/>
        <v/>
      </c>
      <c r="AP102" s="40" t="str">
        <f t="shared" si="34"/>
        <v/>
      </c>
      <c r="AQ102" s="29"/>
      <c r="AR102" s="29"/>
      <c r="AS102" s="29"/>
      <c r="AT102" s="29"/>
      <c r="AU102" s="29"/>
      <c r="AV102" s="29"/>
      <c r="AW102" s="29"/>
    </row>
    <row r="103" spans="2:57" hidden="1" x14ac:dyDescent="0.2">
      <c r="B103" s="29"/>
      <c r="C103" s="42">
        <f t="shared" ref="C103:AP103" si="35">IFERROR((HLOOKUP(C101,$C$96:$AP$98,3,FALSE)-HLOOKUP(C101,$C$96:$AP$99,4,FALSE)/1000000)/$C$110,"")</f>
        <v>5242.5549511018462</v>
      </c>
      <c r="D103" s="42">
        <f t="shared" si="35"/>
        <v>4711.4097167625396</v>
      </c>
      <c r="E103" s="42">
        <f t="shared" si="35"/>
        <v>3924.9710067471192</v>
      </c>
      <c r="F103" s="42">
        <f t="shared" si="35"/>
        <v>3197.5743984389064</v>
      </c>
      <c r="G103" s="42">
        <f t="shared" si="35"/>
        <v>3019.2885333003119</v>
      </c>
      <c r="H103" s="42">
        <f t="shared" si="35"/>
        <v>2045.913609802016</v>
      </c>
      <c r="I103" s="42">
        <f t="shared" si="35"/>
        <v>1919.9131682268649</v>
      </c>
      <c r="J103" s="42">
        <f t="shared" si="35"/>
        <v>1723.8516919846627</v>
      </c>
      <c r="K103" s="42">
        <f t="shared" si="35"/>
        <v>1326.4007168622175</v>
      </c>
      <c r="L103" s="42">
        <f t="shared" si="35"/>
        <v>1133.0924854999719</v>
      </c>
      <c r="M103" s="42">
        <f t="shared" si="35"/>
        <v>865.42235234363125</v>
      </c>
      <c r="N103" s="42">
        <f t="shared" si="35"/>
        <v>839.83885568759342</v>
      </c>
      <c r="O103" s="42">
        <f t="shared" si="35"/>
        <v>780.82893657613238</v>
      </c>
      <c r="P103" s="42">
        <f t="shared" si="35"/>
        <v>699.06456148491725</v>
      </c>
      <c r="Q103" s="42">
        <f t="shared" si="35"/>
        <v>486.19863329429018</v>
      </c>
      <c r="R103" s="42">
        <f t="shared" si="35"/>
        <v>473.00717100354927</v>
      </c>
      <c r="S103" s="42">
        <f t="shared" si="35"/>
        <v>442.94556480625636</v>
      </c>
      <c r="T103" s="42">
        <f t="shared" si="35"/>
        <v>413.35621949074613</v>
      </c>
      <c r="U103" s="42">
        <f t="shared" si="35"/>
        <v>401.59854967397263</v>
      </c>
      <c r="V103" s="42">
        <f t="shared" si="35"/>
        <v>278.84344732073089</v>
      </c>
      <c r="W103" s="42">
        <f t="shared" si="35"/>
        <v>237.92545408587992</v>
      </c>
      <c r="X103" s="42">
        <f t="shared" si="35"/>
        <v>161.00911828872961</v>
      </c>
      <c r="Y103" s="42">
        <f t="shared" si="35"/>
        <v>87.894955463165743</v>
      </c>
      <c r="Z103" s="42">
        <f t="shared" si="35"/>
        <v>77.684125441362525</v>
      </c>
      <c r="AA103" s="42">
        <f t="shared" si="35"/>
        <v>76.944742210944327</v>
      </c>
      <c r="AB103" s="42">
        <f t="shared" si="35"/>
        <v>63.058360381795815</v>
      </c>
      <c r="AC103" s="42">
        <f t="shared" si="35"/>
        <v>53.249744767521577</v>
      </c>
      <c r="AD103" s="42">
        <f t="shared" si="35"/>
        <v>24.272651223329866</v>
      </c>
      <c r="AE103" s="42">
        <f t="shared" si="35"/>
        <v>17.931897408960847</v>
      </c>
      <c r="AF103" s="42">
        <f t="shared" si="35"/>
        <v>13.537510244169287</v>
      </c>
      <c r="AG103" s="42">
        <f t="shared" si="35"/>
        <v>3.2999067521195099E-3</v>
      </c>
      <c r="AH103" s="42">
        <f t="shared" si="35"/>
        <v>0</v>
      </c>
      <c r="AI103" s="42">
        <f t="shared" si="35"/>
        <v>0</v>
      </c>
      <c r="AJ103" s="42">
        <f>IFERROR((HLOOKUP(AJ101,$C$96:$AP$98,3,FALSE)-HLOOKUP(AJ101,$C$96:$AP$99,4,FALSE)/1000000)/$C$110,"")</f>
        <v>-123.7887896504289</v>
      </c>
      <c r="AK103" s="42">
        <f t="shared" si="35"/>
        <v>-324.49163577097312</v>
      </c>
      <c r="AL103" s="42" t="str">
        <f t="shared" si="35"/>
        <v/>
      </c>
      <c r="AM103" s="42" t="str">
        <f t="shared" si="35"/>
        <v/>
      </c>
      <c r="AN103" s="42" t="str">
        <f t="shared" si="35"/>
        <v/>
      </c>
      <c r="AO103" s="42" t="str">
        <f t="shared" si="35"/>
        <v/>
      </c>
      <c r="AP103" s="42" t="str">
        <f t="shared" si="35"/>
        <v/>
      </c>
      <c r="AQ103" s="29"/>
      <c r="AR103" s="29"/>
      <c r="AS103" s="29"/>
      <c r="AT103" s="29"/>
      <c r="AU103" s="29"/>
      <c r="AV103" s="29"/>
      <c r="AW103" s="29"/>
    </row>
    <row r="104" spans="2:57" hidden="1" x14ac:dyDescent="0.2">
      <c r="B104" s="29"/>
      <c r="C104" s="42" t="str">
        <f>IF(ISNUMBER(C103),CONCATENATE(C102," - ",C101),"")</f>
        <v>Consorcio Nacional - 1</v>
      </c>
      <c r="D104" s="42" t="str">
        <f t="shared" ref="D104:AP104" si="36">IF(ISNUMBER(D103),CONCATENATE(D102," - ",D101),"")</f>
        <v>MetLife - 2</v>
      </c>
      <c r="E104" s="42" t="str">
        <f t="shared" si="36"/>
        <v>BICE Vida - 3</v>
      </c>
      <c r="F104" s="42" t="str">
        <f t="shared" si="36"/>
        <v>Confuturo - 4</v>
      </c>
      <c r="G104" s="42" t="str">
        <f t="shared" si="36"/>
        <v>Penta Vida - 5</v>
      </c>
      <c r="H104" s="42" t="str">
        <f t="shared" si="36"/>
        <v>Security Previsión - 6</v>
      </c>
      <c r="I104" s="42" t="str">
        <f t="shared" si="36"/>
        <v>Principal - 7</v>
      </c>
      <c r="J104" s="42" t="str">
        <f t="shared" si="36"/>
        <v>Chilena Consolidada - 8</v>
      </c>
      <c r="K104" s="42" t="str">
        <f t="shared" si="36"/>
        <v>Cámara - 9</v>
      </c>
      <c r="L104" s="42" t="str">
        <f t="shared" si="36"/>
        <v>Ohio National - 10</v>
      </c>
      <c r="M104" s="42" t="str">
        <f t="shared" si="36"/>
        <v>Sura - 11</v>
      </c>
      <c r="N104" s="42" t="str">
        <f t="shared" si="36"/>
        <v>Rigel - 12</v>
      </c>
      <c r="O104" s="42" t="str">
        <f t="shared" si="36"/>
        <v>4 Life Seguros - 13</v>
      </c>
      <c r="P104" s="42" t="str">
        <f t="shared" si="36"/>
        <v>EuroAmérica - 14</v>
      </c>
      <c r="Q104" s="42" t="str">
        <f t="shared" si="36"/>
        <v>Save Seguros - 15</v>
      </c>
      <c r="R104" s="42" t="str">
        <f t="shared" si="36"/>
        <v>BanChile - 16</v>
      </c>
      <c r="S104" s="42" t="str">
        <f t="shared" si="36"/>
        <v>BCI Seguros Vida - 17</v>
      </c>
      <c r="T104" s="42" t="str">
        <f t="shared" si="36"/>
        <v>Mutual de Seguros - 18</v>
      </c>
      <c r="U104" s="42" t="str">
        <f t="shared" si="36"/>
        <v>BNP Paribas Cardif - 19</v>
      </c>
      <c r="V104" s="42" t="str">
        <f t="shared" si="36"/>
        <v>CN Life - 20</v>
      </c>
      <c r="W104" s="42" t="str">
        <f t="shared" si="36"/>
        <v>Renta Nacional - 21</v>
      </c>
      <c r="X104" s="42" t="str">
        <f t="shared" si="36"/>
        <v>M. del Ej. y Av. - 22</v>
      </c>
      <c r="Y104" s="42" t="str">
        <f t="shared" si="36"/>
        <v>CLC - 23</v>
      </c>
      <c r="Z104" s="42" t="str">
        <f t="shared" si="36"/>
        <v>CF Seguros de Vida - 24</v>
      </c>
      <c r="AA104" s="42" t="str">
        <f t="shared" si="36"/>
        <v>Bupa - 25</v>
      </c>
      <c r="AB104" s="42" t="str">
        <f t="shared" si="36"/>
        <v>Mapfre Vida - 26</v>
      </c>
      <c r="AC104" s="42" t="str">
        <f t="shared" si="36"/>
        <v>HDI Vida - 27</v>
      </c>
      <c r="AD104" s="42" t="str">
        <f t="shared" si="36"/>
        <v>Colmena Seguros - 28</v>
      </c>
      <c r="AE104" s="42" t="str">
        <f t="shared" si="36"/>
        <v>Alemana Seguros - 29</v>
      </c>
      <c r="AF104" s="42" t="str">
        <f t="shared" si="36"/>
        <v>Chubb Vida - 30</v>
      </c>
      <c r="AG104" s="42" t="str">
        <f t="shared" si="36"/>
        <v>Huelen - 31</v>
      </c>
      <c r="AH104" s="42" t="str">
        <f t="shared" si="36"/>
        <v>Divina Pastora - 32</v>
      </c>
      <c r="AI104" s="42" t="str">
        <f t="shared" si="36"/>
        <v>M. de Carabineros - 33</v>
      </c>
      <c r="AJ104" s="42" t="str">
        <f t="shared" si="36"/>
        <v>Zurich Santander - 34</v>
      </c>
      <c r="AK104" s="42" t="str">
        <f t="shared" si="36"/>
        <v>Suramericana - 35</v>
      </c>
      <c r="AL104" s="42" t="str">
        <f t="shared" si="36"/>
        <v/>
      </c>
      <c r="AM104" s="42" t="str">
        <f t="shared" si="36"/>
        <v/>
      </c>
      <c r="AN104" s="42" t="str">
        <f t="shared" si="36"/>
        <v/>
      </c>
      <c r="AO104" s="42" t="str">
        <f t="shared" si="36"/>
        <v/>
      </c>
      <c r="AP104" s="42" t="str">
        <f t="shared" si="36"/>
        <v/>
      </c>
      <c r="AQ104" s="29"/>
      <c r="AR104" s="29"/>
      <c r="AS104" s="29"/>
      <c r="AT104" s="29"/>
      <c r="AU104" s="29"/>
      <c r="AV104" s="29"/>
      <c r="AW104" s="29"/>
    </row>
    <row r="105" spans="2:57" hidden="1" x14ac:dyDescent="0.2">
      <c r="B105" s="29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29"/>
      <c r="AR105" s="29"/>
      <c r="AS105" s="29"/>
      <c r="AT105" s="29"/>
      <c r="AU105" s="29"/>
      <c r="AV105" s="29"/>
      <c r="AW105" s="29"/>
    </row>
    <row r="106" spans="2:57" hidden="1" x14ac:dyDescent="0.2">
      <c r="B106" s="39" t="s">
        <v>95</v>
      </c>
      <c r="C106" s="42" t="str">
        <f t="shared" ref="C106:AP106" si="37">IF($C$119=C102,C103,"")</f>
        <v/>
      </c>
      <c r="D106" s="42" t="str">
        <f t="shared" si="37"/>
        <v/>
      </c>
      <c r="E106" s="42" t="str">
        <f t="shared" si="37"/>
        <v/>
      </c>
      <c r="F106" s="42" t="str">
        <f t="shared" si="37"/>
        <v/>
      </c>
      <c r="G106" s="42" t="str">
        <f t="shared" si="37"/>
        <v/>
      </c>
      <c r="H106" s="42" t="str">
        <f t="shared" si="37"/>
        <v/>
      </c>
      <c r="I106" s="42" t="str">
        <f t="shared" si="37"/>
        <v/>
      </c>
      <c r="J106" s="42" t="str">
        <f t="shared" si="37"/>
        <v/>
      </c>
      <c r="K106" s="42" t="str">
        <f t="shared" si="37"/>
        <v/>
      </c>
      <c r="L106" s="42" t="str">
        <f t="shared" si="37"/>
        <v/>
      </c>
      <c r="M106" s="42" t="str">
        <f t="shared" si="37"/>
        <v/>
      </c>
      <c r="N106" s="42" t="str">
        <f t="shared" si="37"/>
        <v/>
      </c>
      <c r="O106" s="42" t="str">
        <f t="shared" si="37"/>
        <v/>
      </c>
      <c r="P106" s="42" t="str">
        <f t="shared" si="37"/>
        <v/>
      </c>
      <c r="Q106" s="42" t="str">
        <f t="shared" si="37"/>
        <v/>
      </c>
      <c r="R106" s="42" t="str">
        <f t="shared" si="37"/>
        <v/>
      </c>
      <c r="S106" s="42" t="str">
        <f t="shared" si="37"/>
        <v/>
      </c>
      <c r="T106" s="42" t="str">
        <f t="shared" si="37"/>
        <v/>
      </c>
      <c r="U106" s="42" t="str">
        <f t="shared" si="37"/>
        <v/>
      </c>
      <c r="V106" s="42" t="str">
        <f t="shared" si="37"/>
        <v/>
      </c>
      <c r="W106" s="42" t="str">
        <f t="shared" si="37"/>
        <v/>
      </c>
      <c r="X106" s="42" t="str">
        <f t="shared" si="37"/>
        <v/>
      </c>
      <c r="Y106" s="42" t="str">
        <f t="shared" si="37"/>
        <v/>
      </c>
      <c r="Z106" s="42" t="str">
        <f t="shared" si="37"/>
        <v/>
      </c>
      <c r="AA106" s="42" t="str">
        <f t="shared" si="37"/>
        <v/>
      </c>
      <c r="AB106" s="42" t="str">
        <f t="shared" si="37"/>
        <v/>
      </c>
      <c r="AC106" s="42" t="str">
        <f t="shared" si="37"/>
        <v/>
      </c>
      <c r="AD106" s="42" t="str">
        <f t="shared" si="37"/>
        <v/>
      </c>
      <c r="AE106" s="42" t="str">
        <f t="shared" si="37"/>
        <v/>
      </c>
      <c r="AF106" s="42" t="str">
        <f t="shared" si="37"/>
        <v/>
      </c>
      <c r="AG106" s="42" t="str">
        <f t="shared" si="37"/>
        <v/>
      </c>
      <c r="AH106" s="42" t="str">
        <f t="shared" si="37"/>
        <v/>
      </c>
      <c r="AI106" s="42" t="str">
        <f t="shared" si="37"/>
        <v/>
      </c>
      <c r="AJ106" s="42" t="str">
        <f t="shared" si="37"/>
        <v/>
      </c>
      <c r="AK106" s="42" t="str">
        <f t="shared" si="37"/>
        <v/>
      </c>
      <c r="AL106" s="42" t="str">
        <f t="shared" si="37"/>
        <v/>
      </c>
      <c r="AM106" s="42" t="str">
        <f t="shared" si="37"/>
        <v/>
      </c>
      <c r="AN106" s="42" t="str">
        <f t="shared" si="37"/>
        <v/>
      </c>
      <c r="AO106" s="42" t="str">
        <f t="shared" si="37"/>
        <v/>
      </c>
      <c r="AP106" s="42" t="str">
        <f t="shared" si="37"/>
        <v/>
      </c>
      <c r="AQ106" s="29"/>
      <c r="AR106" s="29"/>
      <c r="AS106" s="29"/>
      <c r="AT106" s="29"/>
      <c r="AU106" s="29"/>
      <c r="AV106" s="29"/>
      <c r="AW106" s="29"/>
    </row>
    <row r="107" spans="2:57" hidden="1" x14ac:dyDescent="0.2">
      <c r="B107" s="29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29"/>
      <c r="AR107" s="29"/>
      <c r="AS107" s="29"/>
      <c r="AT107" s="29"/>
      <c r="AU107" s="29"/>
      <c r="AV107" s="29"/>
      <c r="AW107" s="29"/>
    </row>
    <row r="108" spans="2:57" hidden="1" x14ac:dyDescent="0.2">
      <c r="B108" s="29"/>
      <c r="C108" s="40" t="s">
        <v>607</v>
      </c>
      <c r="D108" s="40" t="s">
        <v>608</v>
      </c>
      <c r="E108" s="40" t="s">
        <v>609</v>
      </c>
      <c r="F108" s="40" t="s">
        <v>610</v>
      </c>
      <c r="G108" s="40" t="s">
        <v>611</v>
      </c>
      <c r="H108" s="40" t="s">
        <v>612</v>
      </c>
      <c r="I108" s="40" t="s">
        <v>613</v>
      </c>
      <c r="J108" s="40" t="s">
        <v>614</v>
      </c>
      <c r="K108" s="40" t="s">
        <v>615</v>
      </c>
      <c r="L108" s="40" t="s">
        <v>616</v>
      </c>
      <c r="M108" s="40" t="s">
        <v>531</v>
      </c>
      <c r="N108" s="40" t="s">
        <v>618</v>
      </c>
      <c r="O108" s="40" t="s">
        <v>619</v>
      </c>
      <c r="P108" s="40" t="s">
        <v>620</v>
      </c>
      <c r="Q108" s="40" t="s">
        <v>621</v>
      </c>
      <c r="R108" s="40" t="s">
        <v>622</v>
      </c>
      <c r="S108" s="40" t="s">
        <v>623</v>
      </c>
      <c r="T108" s="40" t="s">
        <v>624</v>
      </c>
      <c r="U108" s="40" t="s">
        <v>625</v>
      </c>
      <c r="V108" s="40" t="s">
        <v>626</v>
      </c>
      <c r="W108" s="40" t="s">
        <v>627</v>
      </c>
      <c r="X108" s="40" t="s">
        <v>628</v>
      </c>
      <c r="Y108" s="40" t="s">
        <v>629</v>
      </c>
      <c r="Z108" s="40" t="s">
        <v>630</v>
      </c>
      <c r="AA108" s="40" t="s">
        <v>631</v>
      </c>
      <c r="AB108" s="40" t="s">
        <v>516</v>
      </c>
      <c r="AC108" s="40" t="s">
        <v>633</v>
      </c>
      <c r="AD108" s="40" t="s">
        <v>634</v>
      </c>
      <c r="AE108" s="40" t="s">
        <v>635</v>
      </c>
      <c r="AF108" s="40" t="s">
        <v>636</v>
      </c>
      <c r="AG108" s="40" t="s">
        <v>637</v>
      </c>
      <c r="AH108" s="40" t="s">
        <v>638</v>
      </c>
      <c r="AI108" s="40" t="s">
        <v>639</v>
      </c>
      <c r="AJ108" s="40" t="s">
        <v>640</v>
      </c>
      <c r="AK108" s="40" t="s">
        <v>641</v>
      </c>
      <c r="AL108" s="40" t="s">
        <v>642</v>
      </c>
      <c r="AM108" s="40" t="s">
        <v>643</v>
      </c>
      <c r="AN108" s="40" t="s">
        <v>644</v>
      </c>
      <c r="AO108" s="40" t="s">
        <v>645</v>
      </c>
      <c r="AP108" s="40" t="s">
        <v>646</v>
      </c>
      <c r="AQ108" s="69" t="s">
        <v>547</v>
      </c>
      <c r="AR108" s="69" t="s">
        <v>648</v>
      </c>
      <c r="AS108" s="69" t="s">
        <v>649</v>
      </c>
      <c r="AT108" s="69" t="s">
        <v>650</v>
      </c>
      <c r="AU108" s="69" t="s">
        <v>651</v>
      </c>
      <c r="AV108" s="69" t="s">
        <v>652</v>
      </c>
      <c r="AW108" s="69" t="s">
        <v>653</v>
      </c>
      <c r="AX108" s="221" t="s">
        <v>654</v>
      </c>
      <c r="AY108" s="221" t="s">
        <v>655</v>
      </c>
      <c r="AZ108" s="221" t="s">
        <v>656</v>
      </c>
      <c r="BA108" s="221" t="s">
        <v>657</v>
      </c>
      <c r="BB108" s="221" t="s">
        <v>658</v>
      </c>
      <c r="BC108" s="221" t="s">
        <v>659</v>
      </c>
      <c r="BD108" s="221" t="s">
        <v>660</v>
      </c>
      <c r="BE108" s="221" t="s">
        <v>284</v>
      </c>
    </row>
    <row r="109" spans="2:57" hidden="1" x14ac:dyDescent="0.2">
      <c r="B109" s="29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29"/>
      <c r="AR109" s="29"/>
      <c r="AS109" s="29"/>
      <c r="AT109" s="29"/>
      <c r="AU109" s="29"/>
      <c r="AV109" s="29"/>
      <c r="AW109" s="29"/>
    </row>
    <row r="110" spans="2:57" hidden="1" x14ac:dyDescent="0.2">
      <c r="B110" s="39" t="s">
        <v>99</v>
      </c>
      <c r="C110" s="27">
        <f>IF(MAX(C98:AP98)&lt;100000,1,IF(AND(MAX(C98:AP98)&gt;=100000,MAX(C98:AP98)&lt;100000000),1000,IF(MAX(C98:AP98)&gt;=100000000,1000000)))</f>
        <v>1000</v>
      </c>
      <c r="D110" s="27">
        <v>1000000</v>
      </c>
      <c r="E110" s="27">
        <v>1000</v>
      </c>
      <c r="F110" s="27">
        <v>1</v>
      </c>
      <c r="G110" s="27" t="str">
        <f>INDEX(D111:F113,MATCH(Índice!$H$52,C111:C113,0),MATCH(C110,D110:F110,0))</f>
        <v>Miles de UF</v>
      </c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29"/>
      <c r="AR110" s="29"/>
      <c r="AS110" s="29"/>
      <c r="AT110" s="29"/>
      <c r="AU110" s="29"/>
      <c r="AV110" s="29"/>
      <c r="AW110" s="29"/>
    </row>
    <row r="111" spans="2:57" hidden="1" x14ac:dyDescent="0.2">
      <c r="B111" s="29"/>
      <c r="C111" s="27" t="str">
        <f>Índice!H53</f>
        <v>Cifras en UF al 31.03.2021</v>
      </c>
      <c r="D111" s="27" t="s">
        <v>329</v>
      </c>
      <c r="E111" s="27" t="s">
        <v>96</v>
      </c>
      <c r="F111" s="27" t="s">
        <v>21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29"/>
      <c r="AR111" s="29"/>
      <c r="AS111" s="29"/>
      <c r="AT111" s="29"/>
      <c r="AU111" s="29"/>
      <c r="AV111" s="29"/>
      <c r="AW111" s="29"/>
    </row>
    <row r="112" spans="2:57" hidden="1" x14ac:dyDescent="0.2">
      <c r="B112" s="29"/>
      <c r="C112" s="27" t="str">
        <f>Índice!H54</f>
        <v>Cifras en M$ al 31.03.2021</v>
      </c>
      <c r="D112" s="27" t="s">
        <v>330</v>
      </c>
      <c r="E112" s="27" t="s">
        <v>97</v>
      </c>
      <c r="F112" s="27" t="s">
        <v>327</v>
      </c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29"/>
      <c r="AR112" s="29"/>
      <c r="AS112" s="29"/>
      <c r="AT112" s="29"/>
      <c r="AU112" s="29"/>
      <c r="AV112" s="29"/>
      <c r="AW112" s="29"/>
    </row>
    <row r="113" spans="1:49" hidden="1" x14ac:dyDescent="0.2">
      <c r="B113" s="29"/>
      <c r="C113" s="27" t="str">
        <f>Índice!H55</f>
        <v>Cifras en US$ al 31.03.2021</v>
      </c>
      <c r="D113" s="27" t="s">
        <v>331</v>
      </c>
      <c r="E113" s="27" t="s">
        <v>98</v>
      </c>
      <c r="F113" s="27" t="s">
        <v>328</v>
      </c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29"/>
      <c r="AR113" s="29"/>
      <c r="AS113" s="29"/>
      <c r="AT113" s="29"/>
      <c r="AU113" s="29"/>
      <c r="AV113" s="29"/>
      <c r="AW113" s="29"/>
    </row>
    <row r="114" spans="1:49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</row>
    <row r="115" spans="1:49" x14ac:dyDescent="0.2">
      <c r="C115" s="44" t="s">
        <v>294</v>
      </c>
      <c r="D115" s="44"/>
      <c r="E115" s="44"/>
      <c r="F115" s="44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</row>
    <row r="116" spans="1:49" x14ac:dyDescent="0.2">
      <c r="A116" s="223"/>
      <c r="C116" s="275" t="s">
        <v>284</v>
      </c>
      <c r="D116" s="276"/>
      <c r="E116" s="276"/>
      <c r="F116" s="277"/>
      <c r="G116" s="47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</row>
    <row r="117" spans="1:49" x14ac:dyDescent="0.2">
      <c r="C117" s="48"/>
      <c r="D117" s="48"/>
      <c r="E117" s="48"/>
      <c r="F117" s="48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</row>
    <row r="118" spans="1:49" x14ac:dyDescent="0.2">
      <c r="C118" s="44" t="s">
        <v>107</v>
      </c>
      <c r="D118" s="44"/>
      <c r="E118" s="44"/>
      <c r="F118" s="44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</row>
    <row r="119" spans="1:49" x14ac:dyDescent="0.2">
      <c r="A119" s="223"/>
      <c r="C119" s="275"/>
      <c r="D119" s="276"/>
      <c r="E119" s="276"/>
      <c r="F119" s="277"/>
      <c r="G119" s="47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</row>
    <row r="120" spans="1:49" x14ac:dyDescent="0.2">
      <c r="B120" s="48"/>
      <c r="C120" s="48"/>
      <c r="D120" s="48"/>
      <c r="E120" s="48"/>
      <c r="F120" s="48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</row>
    <row r="121" spans="1:49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</row>
    <row r="122" spans="1:49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</row>
    <row r="123" spans="1:49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</row>
    <row r="124" spans="1:49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</row>
    <row r="125" spans="1:49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</row>
    <row r="126" spans="1:49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</row>
    <row r="127" spans="1:49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</row>
    <row r="128" spans="1:49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</row>
    <row r="129" spans="2:49" x14ac:dyDescent="0.2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</row>
    <row r="130" spans="2:49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</row>
    <row r="131" spans="2:49" x14ac:dyDescent="0.2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</row>
    <row r="132" spans="2:49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</row>
    <row r="133" spans="2:49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</row>
    <row r="134" spans="2:49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</row>
    <row r="135" spans="2:49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</row>
    <row r="136" spans="2:49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</row>
    <row r="137" spans="2:49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</row>
    <row r="138" spans="2:49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</row>
    <row r="139" spans="2:49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</row>
    <row r="140" spans="2:49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</row>
    <row r="141" spans="2:49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</row>
    <row r="142" spans="2:49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</row>
    <row r="143" spans="2:49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</row>
    <row r="144" spans="2:49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</row>
    <row r="145" spans="2:49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</row>
    <row r="146" spans="2:49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</row>
    <row r="147" spans="2:49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</row>
    <row r="148" spans="2:49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</row>
    <row r="149" spans="2:49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76"/>
      <c r="AJ149" s="76"/>
      <c r="AK149" s="76"/>
      <c r="AL149" s="76"/>
      <c r="AM149" s="76"/>
      <c r="AN149" s="76"/>
      <c r="AO149" s="76"/>
      <c r="AP149" s="76"/>
      <c r="AQ149" s="76"/>
      <c r="AR149" s="29"/>
      <c r="AS149" s="29"/>
      <c r="AT149" s="29"/>
      <c r="AU149" s="29"/>
      <c r="AV149" s="29"/>
      <c r="AW149" s="29"/>
    </row>
    <row r="150" spans="2:49" hidden="1" x14ac:dyDescent="0.2">
      <c r="B150" s="39" t="s">
        <v>93</v>
      </c>
      <c r="C150" s="40">
        <f>IFERROR(RANK(C152,$C$152:$Z$152,0),"")</f>
        <v>21</v>
      </c>
      <c r="D150" s="40">
        <f t="shared" ref="D150:Z150" si="38">IFERROR(RANK(D152,$C$152:$Z$152,0),"")</f>
        <v>9</v>
      </c>
      <c r="E150" s="40">
        <f t="shared" si="38"/>
        <v>4</v>
      </c>
      <c r="F150" s="40">
        <f t="shared" si="38"/>
        <v>14</v>
      </c>
      <c r="G150" s="40">
        <f t="shared" si="38"/>
        <v>13</v>
      </c>
      <c r="H150" s="40">
        <f t="shared" si="38"/>
        <v>22</v>
      </c>
      <c r="I150" s="40">
        <f t="shared" si="38"/>
        <v>16</v>
      </c>
      <c r="J150" s="40">
        <f t="shared" si="38"/>
        <v>17</v>
      </c>
      <c r="K150" s="40">
        <f t="shared" si="38"/>
        <v>5</v>
      </c>
      <c r="L150" s="40">
        <f t="shared" si="38"/>
        <v>15</v>
      </c>
      <c r="M150" s="40">
        <f t="shared" si="38"/>
        <v>23</v>
      </c>
      <c r="N150" s="40">
        <f t="shared" si="38"/>
        <v>11</v>
      </c>
      <c r="O150" s="40">
        <f t="shared" si="38"/>
        <v>10</v>
      </c>
      <c r="P150" s="40">
        <f t="shared" si="38"/>
        <v>24</v>
      </c>
      <c r="Q150" s="40">
        <f t="shared" si="38"/>
        <v>19</v>
      </c>
      <c r="R150" s="40">
        <f t="shared" si="38"/>
        <v>2</v>
      </c>
      <c r="S150" s="40">
        <f t="shared" si="38"/>
        <v>1</v>
      </c>
      <c r="T150" s="40">
        <f t="shared" si="38"/>
        <v>3</v>
      </c>
      <c r="U150" s="40">
        <f t="shared" si="38"/>
        <v>6</v>
      </c>
      <c r="V150" s="40">
        <f t="shared" si="38"/>
        <v>12</v>
      </c>
      <c r="W150" s="40">
        <f t="shared" si="38"/>
        <v>7</v>
      </c>
      <c r="X150" s="40">
        <f t="shared" si="38"/>
        <v>18</v>
      </c>
      <c r="Y150" s="40">
        <f t="shared" si="38"/>
        <v>8</v>
      </c>
      <c r="Z150" s="40">
        <f t="shared" si="38"/>
        <v>20</v>
      </c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6"/>
      <c r="AL150" s="76"/>
      <c r="AM150" s="76"/>
      <c r="AN150" s="76"/>
      <c r="AO150" s="76"/>
      <c r="AP150" s="76"/>
      <c r="AQ150" s="76"/>
      <c r="AR150" s="29"/>
      <c r="AS150" s="29"/>
      <c r="AT150" s="29"/>
      <c r="AU150" s="29"/>
      <c r="AV150" s="29"/>
      <c r="AW150" s="29"/>
    </row>
    <row r="151" spans="2:49" hidden="1" x14ac:dyDescent="0.2">
      <c r="B151" s="29"/>
      <c r="C151" s="42" t="s">
        <v>563</v>
      </c>
      <c r="D151" s="42" t="s">
        <v>564</v>
      </c>
      <c r="E151" s="42" t="s">
        <v>565</v>
      </c>
      <c r="F151" s="42" t="s">
        <v>566</v>
      </c>
      <c r="G151" s="42" t="s">
        <v>567</v>
      </c>
      <c r="H151" s="42" t="s">
        <v>568</v>
      </c>
      <c r="I151" s="42" t="s">
        <v>569</v>
      </c>
      <c r="J151" s="42" t="s">
        <v>570</v>
      </c>
      <c r="K151" s="42" t="s">
        <v>571</v>
      </c>
      <c r="L151" s="42" t="s">
        <v>572</v>
      </c>
      <c r="M151" s="42" t="s">
        <v>573</v>
      </c>
      <c r="N151" s="42" t="s">
        <v>574</v>
      </c>
      <c r="O151" s="42" t="s">
        <v>575</v>
      </c>
      <c r="P151" s="42" t="s">
        <v>576</v>
      </c>
      <c r="Q151" s="42" t="s">
        <v>577</v>
      </c>
      <c r="R151" s="42" t="s">
        <v>578</v>
      </c>
      <c r="S151" s="42" t="s">
        <v>579</v>
      </c>
      <c r="T151" s="42" t="s">
        <v>580</v>
      </c>
      <c r="U151" s="42" t="s">
        <v>581</v>
      </c>
      <c r="V151" s="42" t="s">
        <v>582</v>
      </c>
      <c r="W151" s="42" t="s">
        <v>583</v>
      </c>
      <c r="X151" s="42" t="s">
        <v>584</v>
      </c>
      <c r="Y151" s="42" t="s">
        <v>585</v>
      </c>
      <c r="Z151" s="42" t="s">
        <v>586</v>
      </c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6"/>
      <c r="AR151" s="29"/>
      <c r="AS151" s="29"/>
      <c r="AT151" s="29"/>
      <c r="AU151" s="29"/>
      <c r="AV151" s="29"/>
      <c r="AW151" s="29"/>
    </row>
    <row r="152" spans="2:49" hidden="1" x14ac:dyDescent="0.2">
      <c r="B152" s="29"/>
      <c r="C152" s="42">
        <f t="shared" ref="C152:Z152" si="39">(IFERROR(VALUE(HLOOKUP($C$174,$C$11:$AQ$70,C155,FALSE)),0)+IFERROR(VALUE(HLOOKUP($C$174,$C$11:$AQ$70,C156,FALSE)),0)+IFERROR(VALUE(HLOOKUP($C$174,$C$11:$AQ$70,C157,FALSE)),0)+C153/1000000)*(1)</f>
        <v>25939.580432351555</v>
      </c>
      <c r="D152" s="42">
        <f t="shared" si="39"/>
        <v>1028530.4835069666</v>
      </c>
      <c r="E152" s="42">
        <f t="shared" si="39"/>
        <v>3213773.1644318597</v>
      </c>
      <c r="F152" s="42">
        <f t="shared" si="39"/>
        <v>331349.21622510708</v>
      </c>
      <c r="G152" s="42">
        <f t="shared" si="39"/>
        <v>361208.33742151735</v>
      </c>
      <c r="H152" s="42">
        <f t="shared" si="39"/>
        <v>22531.729302814776</v>
      </c>
      <c r="I152" s="42">
        <f t="shared" si="39"/>
        <v>130497.56812280235</v>
      </c>
      <c r="J152" s="42">
        <f t="shared" si="39"/>
        <v>116407.54462442506</v>
      </c>
      <c r="K152" s="42">
        <f t="shared" si="39"/>
        <v>3187659.7775886771</v>
      </c>
      <c r="L152" s="42">
        <f t="shared" si="39"/>
        <v>147512.09145167394</v>
      </c>
      <c r="M152" s="42">
        <f t="shared" si="39"/>
        <v>14050.186492751152</v>
      </c>
      <c r="N152" s="42">
        <f t="shared" si="39"/>
        <v>699402.2065960078</v>
      </c>
      <c r="O152" s="42">
        <f t="shared" si="39"/>
        <v>752420.41357536521</v>
      </c>
      <c r="P152" s="42">
        <f t="shared" si="39"/>
        <v>9745.8833773267324</v>
      </c>
      <c r="Q152" s="42">
        <f t="shared" si="39"/>
        <v>48456.749288868326</v>
      </c>
      <c r="R152" s="42">
        <f t="shared" si="39"/>
        <v>5310988.5193952722</v>
      </c>
      <c r="S152" s="42">
        <f t="shared" si="39"/>
        <v>8596544.9295992162</v>
      </c>
      <c r="T152" s="42">
        <f t="shared" si="39"/>
        <v>3997205.1490862411</v>
      </c>
      <c r="U152" s="42">
        <f t="shared" si="39"/>
        <v>2495595.0327278078</v>
      </c>
      <c r="V152" s="42">
        <f t="shared" si="39"/>
        <v>363031.21270031959</v>
      </c>
      <c r="W152" s="42">
        <f t="shared" si="39"/>
        <v>2399582.3066524277</v>
      </c>
      <c r="X152" s="42">
        <f t="shared" si="39"/>
        <v>92666.246413500921</v>
      </c>
      <c r="Y152" s="42">
        <f t="shared" si="39"/>
        <v>1798256.8327651073</v>
      </c>
      <c r="Z152" s="42">
        <f t="shared" si="39"/>
        <v>44511.693747880825</v>
      </c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6"/>
      <c r="AL152" s="76"/>
      <c r="AM152" s="76"/>
      <c r="AN152" s="76"/>
      <c r="AO152" s="76"/>
      <c r="AP152" s="76"/>
      <c r="AQ152" s="76"/>
      <c r="AR152" s="29"/>
      <c r="AS152" s="29"/>
      <c r="AT152" s="29"/>
      <c r="AU152" s="29"/>
      <c r="AV152" s="29"/>
      <c r="AW152" s="29"/>
    </row>
    <row r="153" spans="2:49" hidden="1" x14ac:dyDescent="0.2">
      <c r="B153" s="29"/>
      <c r="C153" s="40">
        <v>24</v>
      </c>
      <c r="D153" s="40">
        <f>C153-1</f>
        <v>23</v>
      </c>
      <c r="E153" s="40">
        <f t="shared" ref="E153:Z153" si="40">D153-1</f>
        <v>22</v>
      </c>
      <c r="F153" s="40">
        <f t="shared" si="40"/>
        <v>21</v>
      </c>
      <c r="G153" s="40">
        <f t="shared" si="40"/>
        <v>20</v>
      </c>
      <c r="H153" s="40">
        <f t="shared" si="40"/>
        <v>19</v>
      </c>
      <c r="I153" s="40">
        <f t="shared" si="40"/>
        <v>18</v>
      </c>
      <c r="J153" s="40">
        <f t="shared" si="40"/>
        <v>17</v>
      </c>
      <c r="K153" s="40">
        <f t="shared" si="40"/>
        <v>16</v>
      </c>
      <c r="L153" s="40">
        <f t="shared" si="40"/>
        <v>15</v>
      </c>
      <c r="M153" s="40">
        <f t="shared" si="40"/>
        <v>14</v>
      </c>
      <c r="N153" s="40">
        <f t="shared" si="40"/>
        <v>13</v>
      </c>
      <c r="O153" s="40">
        <f t="shared" si="40"/>
        <v>12</v>
      </c>
      <c r="P153" s="40">
        <f t="shared" si="40"/>
        <v>11</v>
      </c>
      <c r="Q153" s="40">
        <f t="shared" si="40"/>
        <v>10</v>
      </c>
      <c r="R153" s="40">
        <f t="shared" si="40"/>
        <v>9</v>
      </c>
      <c r="S153" s="40">
        <f t="shared" si="40"/>
        <v>8</v>
      </c>
      <c r="T153" s="40">
        <f t="shared" si="40"/>
        <v>7</v>
      </c>
      <c r="U153" s="40">
        <f t="shared" si="40"/>
        <v>6</v>
      </c>
      <c r="V153" s="40">
        <f t="shared" si="40"/>
        <v>5</v>
      </c>
      <c r="W153" s="40">
        <f t="shared" si="40"/>
        <v>4</v>
      </c>
      <c r="X153" s="40">
        <f t="shared" si="40"/>
        <v>3</v>
      </c>
      <c r="Y153" s="40">
        <f t="shared" si="40"/>
        <v>2</v>
      </c>
      <c r="Z153" s="40">
        <f t="shared" si="40"/>
        <v>1</v>
      </c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6"/>
      <c r="AL153" s="76"/>
      <c r="AM153" s="76"/>
      <c r="AN153" s="76"/>
      <c r="AO153" s="76"/>
      <c r="AP153" s="76"/>
      <c r="AQ153" s="76"/>
      <c r="AR153" s="29"/>
      <c r="AS153" s="29"/>
      <c r="AT153" s="29"/>
      <c r="AU153" s="29"/>
      <c r="AV153" s="29"/>
      <c r="AW153" s="29"/>
    </row>
    <row r="154" spans="2:49" hidden="1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29"/>
      <c r="AS154" s="29"/>
      <c r="AT154" s="29"/>
      <c r="AU154" s="29"/>
      <c r="AV154" s="29"/>
      <c r="AW154" s="29"/>
    </row>
    <row r="155" spans="2:49" hidden="1" x14ac:dyDescent="0.2">
      <c r="B155" s="39" t="s">
        <v>366</v>
      </c>
      <c r="C155" s="40">
        <v>3</v>
      </c>
      <c r="D155" s="40">
        <v>4</v>
      </c>
      <c r="E155" s="40">
        <v>5</v>
      </c>
      <c r="F155" s="40">
        <v>6</v>
      </c>
      <c r="G155" s="40">
        <v>7</v>
      </c>
      <c r="H155" s="40">
        <v>8</v>
      </c>
      <c r="I155" s="40">
        <v>9</v>
      </c>
      <c r="J155" s="40">
        <v>10</v>
      </c>
      <c r="K155" s="40">
        <v>11</v>
      </c>
      <c r="L155" s="40">
        <v>12</v>
      </c>
      <c r="M155" s="40">
        <v>13</v>
      </c>
      <c r="N155" s="40">
        <v>14</v>
      </c>
      <c r="O155" s="40">
        <v>15</v>
      </c>
      <c r="P155" s="40">
        <v>16</v>
      </c>
      <c r="Q155" s="40">
        <v>17</v>
      </c>
      <c r="R155" s="40">
        <v>51</v>
      </c>
      <c r="S155" s="40">
        <v>52</v>
      </c>
      <c r="T155" s="40">
        <v>53</v>
      </c>
      <c r="U155" s="40">
        <v>54</v>
      </c>
      <c r="V155" s="40">
        <v>55</v>
      </c>
      <c r="W155" s="40">
        <v>56</v>
      </c>
      <c r="X155" s="40">
        <v>57</v>
      </c>
      <c r="Y155" s="40">
        <v>58</v>
      </c>
      <c r="Z155" s="40">
        <v>59</v>
      </c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6"/>
      <c r="AM155" s="76"/>
      <c r="AN155" s="76"/>
      <c r="AO155" s="76"/>
      <c r="AP155" s="76"/>
      <c r="AQ155" s="76"/>
      <c r="AR155" s="29"/>
      <c r="AS155" s="29"/>
      <c r="AT155" s="29"/>
      <c r="AU155" s="29"/>
      <c r="AV155" s="29"/>
      <c r="AW155" s="29"/>
    </row>
    <row r="156" spans="2:49" hidden="1" x14ac:dyDescent="0.2">
      <c r="B156" s="39"/>
      <c r="C156" s="40">
        <v>19</v>
      </c>
      <c r="D156" s="40">
        <v>20</v>
      </c>
      <c r="E156" s="40">
        <v>21</v>
      </c>
      <c r="F156" s="40">
        <v>22</v>
      </c>
      <c r="G156" s="40">
        <v>23</v>
      </c>
      <c r="H156" s="40">
        <v>24</v>
      </c>
      <c r="I156" s="40">
        <v>25</v>
      </c>
      <c r="J156" s="40">
        <v>26</v>
      </c>
      <c r="K156" s="40">
        <v>27</v>
      </c>
      <c r="L156" s="40">
        <v>28</v>
      </c>
      <c r="M156" s="40">
        <v>29</v>
      </c>
      <c r="N156" s="40">
        <v>30</v>
      </c>
      <c r="O156" s="40">
        <v>31</v>
      </c>
      <c r="P156" s="40">
        <v>32</v>
      </c>
      <c r="Q156" s="40">
        <v>33</v>
      </c>
      <c r="R156" s="40"/>
      <c r="S156" s="40"/>
      <c r="T156" s="40"/>
      <c r="U156" s="40"/>
      <c r="V156" s="40"/>
      <c r="W156" s="40"/>
      <c r="X156" s="40"/>
      <c r="Y156" s="40"/>
      <c r="Z156" s="40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6"/>
      <c r="AM156" s="76"/>
      <c r="AN156" s="76"/>
      <c r="AO156" s="76"/>
      <c r="AP156" s="76"/>
      <c r="AQ156" s="76"/>
      <c r="AR156" s="29"/>
      <c r="AS156" s="29"/>
      <c r="AT156" s="29"/>
      <c r="AU156" s="29"/>
      <c r="AV156" s="29"/>
      <c r="AW156" s="29"/>
    </row>
    <row r="157" spans="2:49" hidden="1" x14ac:dyDescent="0.2">
      <c r="B157" s="39"/>
      <c r="C157" s="40">
        <v>35</v>
      </c>
      <c r="D157" s="40">
        <v>36</v>
      </c>
      <c r="E157" s="40">
        <v>37</v>
      </c>
      <c r="F157" s="40">
        <v>38</v>
      </c>
      <c r="G157" s="40">
        <v>39</v>
      </c>
      <c r="H157" s="40">
        <v>40</v>
      </c>
      <c r="I157" s="40">
        <v>41</v>
      </c>
      <c r="J157" s="40">
        <v>42</v>
      </c>
      <c r="K157" s="40">
        <v>43</v>
      </c>
      <c r="L157" s="40">
        <v>44</v>
      </c>
      <c r="M157" s="40">
        <v>45</v>
      </c>
      <c r="N157" s="40">
        <v>46</v>
      </c>
      <c r="O157" s="40">
        <v>47</v>
      </c>
      <c r="P157" s="40">
        <v>48</v>
      </c>
      <c r="Q157" s="40">
        <v>49</v>
      </c>
      <c r="R157" s="40"/>
      <c r="S157" s="40"/>
      <c r="T157" s="40"/>
      <c r="U157" s="40"/>
      <c r="V157" s="40"/>
      <c r="W157" s="40"/>
      <c r="X157" s="40"/>
      <c r="Y157" s="40"/>
      <c r="Z157" s="40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6"/>
      <c r="AM157" s="76"/>
      <c r="AN157" s="76"/>
      <c r="AO157" s="76"/>
      <c r="AP157" s="76"/>
      <c r="AQ157" s="76"/>
      <c r="AR157" s="29"/>
      <c r="AS157" s="29"/>
      <c r="AT157" s="29"/>
      <c r="AU157" s="29"/>
      <c r="AV157" s="29"/>
      <c r="AW157" s="29"/>
    </row>
    <row r="158" spans="2:49" hidden="1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29"/>
      <c r="AS158" s="29"/>
      <c r="AT158" s="29"/>
      <c r="AU158" s="29"/>
      <c r="AV158" s="29"/>
      <c r="AW158" s="29"/>
    </row>
    <row r="159" spans="2:49" hidden="1" x14ac:dyDescent="0.2">
      <c r="B159" s="39" t="s">
        <v>94</v>
      </c>
      <c r="C159" s="40">
        <v>1</v>
      </c>
      <c r="D159" s="40">
        <v>2</v>
      </c>
      <c r="E159" s="40">
        <v>3</v>
      </c>
      <c r="F159" s="40">
        <v>4</v>
      </c>
      <c r="G159" s="40">
        <v>5</v>
      </c>
      <c r="H159" s="40">
        <v>6</v>
      </c>
      <c r="I159" s="40">
        <v>7</v>
      </c>
      <c r="J159" s="40">
        <v>8</v>
      </c>
      <c r="K159" s="40">
        <v>9</v>
      </c>
      <c r="L159" s="40">
        <v>10</v>
      </c>
      <c r="M159" s="40">
        <v>11</v>
      </c>
      <c r="N159" s="40">
        <v>12</v>
      </c>
      <c r="O159" s="40">
        <v>13</v>
      </c>
      <c r="P159" s="40">
        <v>14</v>
      </c>
      <c r="Q159" s="40">
        <v>15</v>
      </c>
      <c r="R159" s="40">
        <v>16</v>
      </c>
      <c r="S159" s="40">
        <v>17</v>
      </c>
      <c r="T159" s="40">
        <v>18</v>
      </c>
      <c r="U159" s="40">
        <v>19</v>
      </c>
      <c r="V159" s="40">
        <v>20</v>
      </c>
      <c r="W159" s="40">
        <v>21</v>
      </c>
      <c r="X159" s="40">
        <v>22</v>
      </c>
      <c r="Y159" s="40">
        <v>23</v>
      </c>
      <c r="Z159" s="40">
        <v>24</v>
      </c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6"/>
      <c r="AR159" s="29"/>
      <c r="AS159" s="29"/>
      <c r="AT159" s="29"/>
      <c r="AU159" s="29"/>
      <c r="AV159" s="29"/>
      <c r="AW159" s="29"/>
    </row>
    <row r="160" spans="2:49" hidden="1" x14ac:dyDescent="0.2">
      <c r="B160" s="29"/>
      <c r="C160" s="69" t="str">
        <f>IFERROR(HLOOKUP(C159,$C$150:$Z$151,2,FALSE),"")</f>
        <v xml:space="preserve">Renta Vitalicia de Vejez Normal  </v>
      </c>
      <c r="D160" s="69" t="str">
        <f t="shared" ref="D160:Z160" si="41">IFERROR(HLOOKUP(D159,$C$150:$Z$151,2,FALSE),"")</f>
        <v xml:space="preserve">Seguro Invalidez y Sobrevivencia (SIS)  </v>
      </c>
      <c r="E160" s="69" t="str">
        <f t="shared" si="41"/>
        <v xml:space="preserve">Renta Vitalicia de Vejez Anticipada  </v>
      </c>
      <c r="F160" s="69" t="str">
        <f t="shared" si="41"/>
        <v xml:space="preserve">Seguros con Cuenta Única de Inversión (CUI)  </v>
      </c>
      <c r="G160" s="69" t="str">
        <f t="shared" si="41"/>
        <v xml:space="preserve">Salud  </v>
      </c>
      <c r="H160" s="69" t="str">
        <f t="shared" si="41"/>
        <v xml:space="preserve">Renta Vitalicia de Invalidez Total  </v>
      </c>
      <c r="I160" s="69" t="str">
        <f t="shared" si="41"/>
        <v xml:space="preserve">Renta Vitalicia de Sobrevivencia  </v>
      </c>
      <c r="J160" s="69" t="str">
        <f t="shared" si="41"/>
        <v xml:space="preserve">Seguro con Ahorro Previsional (APV)  </v>
      </c>
      <c r="K160" s="69" t="str">
        <f t="shared" si="41"/>
        <v xml:space="preserve">Temporal de Vida  </v>
      </c>
      <c r="L160" s="69" t="str">
        <f t="shared" si="41"/>
        <v xml:space="preserve">Desgravamen Consumos y Otros  </v>
      </c>
      <c r="M160" s="69" t="str">
        <f t="shared" si="41"/>
        <v xml:space="preserve">Desgravamen Hipotecario  </v>
      </c>
      <c r="N160" s="69" t="str">
        <f t="shared" si="41"/>
        <v xml:space="preserve">Renta Vitalicia de Invalidez Parcial  </v>
      </c>
      <c r="O160" s="69" t="str">
        <f t="shared" si="41"/>
        <v xml:space="preserve">Rentas Privadas y Otras Rentas  </v>
      </c>
      <c r="P160" s="69" t="str">
        <f t="shared" si="41"/>
        <v xml:space="preserve">Mixto o Dotal  </v>
      </c>
      <c r="Q160" s="69" t="str">
        <f t="shared" si="41"/>
        <v xml:space="preserve">Accidentes Personales  </v>
      </c>
      <c r="R160" s="69" t="str">
        <f t="shared" si="41"/>
        <v xml:space="preserve">Protección Familiar  </v>
      </c>
      <c r="S160" s="69" t="str">
        <f t="shared" si="41"/>
        <v xml:space="preserve">Incapacidad o Invalidez  </v>
      </c>
      <c r="T160" s="69" t="str">
        <f t="shared" si="41"/>
        <v xml:space="preserve">Invalidez y Sobrevivencia (C-528)  </v>
      </c>
      <c r="U160" s="69" t="str">
        <f t="shared" si="41"/>
        <v xml:space="preserve">Otros  </v>
      </c>
      <c r="V160" s="69" t="str">
        <f t="shared" si="41"/>
        <v xml:space="preserve">Seguro con Ahorro Previsional Colectivo (APVC)  </v>
      </c>
      <c r="W160" s="69" t="str">
        <f t="shared" si="41"/>
        <v xml:space="preserve">Vida Entera  </v>
      </c>
      <c r="X160" s="69" t="str">
        <f t="shared" si="41"/>
        <v xml:space="preserve">Dotal puro o Capital Diferido  </v>
      </c>
      <c r="Y160" s="69" t="str">
        <f t="shared" si="41"/>
        <v xml:space="preserve">Asistencia </v>
      </c>
      <c r="Z160" s="69" t="str">
        <f t="shared" si="41"/>
        <v xml:space="preserve">SOAP  </v>
      </c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29"/>
      <c r="AS160" s="29"/>
      <c r="AT160" s="29"/>
      <c r="AU160" s="29"/>
      <c r="AV160" s="29"/>
      <c r="AW160" s="29"/>
    </row>
    <row r="161" spans="2:49" hidden="1" x14ac:dyDescent="0.2">
      <c r="B161" s="29"/>
      <c r="C161" s="42">
        <f>IFERROR((HLOOKUP(C159,$C$150:$Z$152,3,FALSE)-HLOOKUP(C159,$C$150:$Z$153,4,FALSE)/1000000)/$C$168,"")</f>
        <v>8596.5449295912167</v>
      </c>
      <c r="D161" s="42">
        <f t="shared" ref="D161:Z161" si="42">IFERROR((HLOOKUP(D159,$C$150:$Z$152,3,FALSE)-HLOOKUP(D159,$C$150:$Z$153,4,FALSE)/1000000)/$C$168,"")</f>
        <v>5310.9885193862719</v>
      </c>
      <c r="E161" s="42">
        <f t="shared" si="42"/>
        <v>3997.2051490792414</v>
      </c>
      <c r="F161" s="42">
        <f t="shared" si="42"/>
        <v>3213.7731644098594</v>
      </c>
      <c r="G161" s="42">
        <f t="shared" si="42"/>
        <v>3187.6597775726768</v>
      </c>
      <c r="H161" s="42">
        <f t="shared" si="42"/>
        <v>2495.5950327218079</v>
      </c>
      <c r="I161" s="42">
        <f t="shared" si="42"/>
        <v>2399.5823066484277</v>
      </c>
      <c r="J161" s="42">
        <f t="shared" si="42"/>
        <v>1798.2568327631072</v>
      </c>
      <c r="K161" s="42">
        <f t="shared" si="42"/>
        <v>1028.5304834839667</v>
      </c>
      <c r="L161" s="42">
        <f t="shared" si="42"/>
        <v>752.42041356336529</v>
      </c>
      <c r="M161" s="42">
        <f t="shared" si="42"/>
        <v>699.4022065830078</v>
      </c>
      <c r="N161" s="42">
        <f t="shared" si="42"/>
        <v>363.0312126953196</v>
      </c>
      <c r="O161" s="42">
        <f t="shared" si="42"/>
        <v>361.20833740151738</v>
      </c>
      <c r="P161" s="42">
        <f t="shared" si="42"/>
        <v>331.34921620410711</v>
      </c>
      <c r="Q161" s="42">
        <f t="shared" si="42"/>
        <v>147.51209143667396</v>
      </c>
      <c r="R161" s="42">
        <f t="shared" si="42"/>
        <v>130.49756810480233</v>
      </c>
      <c r="S161" s="42">
        <f t="shared" si="42"/>
        <v>116.40754460742507</v>
      </c>
      <c r="T161" s="42">
        <f t="shared" si="42"/>
        <v>92.666246410500932</v>
      </c>
      <c r="U161" s="42">
        <f t="shared" si="42"/>
        <v>48.456749278868323</v>
      </c>
      <c r="V161" s="42">
        <f t="shared" si="42"/>
        <v>44.511693746880823</v>
      </c>
      <c r="W161" s="42">
        <f t="shared" si="42"/>
        <v>25.939580408351553</v>
      </c>
      <c r="X161" s="42">
        <f t="shared" si="42"/>
        <v>22.531729283814776</v>
      </c>
      <c r="Y161" s="42">
        <f t="shared" si="42"/>
        <v>14.050186478751153</v>
      </c>
      <c r="Z161" s="42">
        <f t="shared" si="42"/>
        <v>9.7458833663267317</v>
      </c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6"/>
      <c r="AL161" s="76"/>
      <c r="AM161" s="76"/>
      <c r="AN161" s="76"/>
      <c r="AO161" s="76"/>
      <c r="AP161" s="76"/>
      <c r="AQ161" s="76"/>
      <c r="AR161" s="29"/>
      <c r="AS161" s="29"/>
      <c r="AT161" s="29"/>
      <c r="AU161" s="29"/>
      <c r="AV161" s="29"/>
      <c r="AW161" s="29"/>
    </row>
    <row r="162" spans="2:49" hidden="1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29"/>
      <c r="AS162" s="29"/>
      <c r="AT162" s="29"/>
      <c r="AU162" s="29"/>
      <c r="AV162" s="29"/>
      <c r="AW162" s="29"/>
    </row>
    <row r="163" spans="2:49" hidden="1" x14ac:dyDescent="0.2">
      <c r="B163" s="39" t="s">
        <v>95</v>
      </c>
      <c r="C163" s="42" t="str">
        <f t="shared" ref="C163:Z163" si="43">IF($C$177=C160,C161,"")</f>
        <v/>
      </c>
      <c r="D163" s="42" t="str">
        <f t="shared" si="43"/>
        <v/>
      </c>
      <c r="E163" s="42" t="str">
        <f t="shared" si="43"/>
        <v/>
      </c>
      <c r="F163" s="42" t="str">
        <f t="shared" si="43"/>
        <v/>
      </c>
      <c r="G163" s="42" t="str">
        <f t="shared" si="43"/>
        <v/>
      </c>
      <c r="H163" s="42" t="str">
        <f t="shared" si="43"/>
        <v/>
      </c>
      <c r="I163" s="42" t="str">
        <f t="shared" si="43"/>
        <v/>
      </c>
      <c r="J163" s="42" t="str">
        <f t="shared" si="43"/>
        <v/>
      </c>
      <c r="K163" s="42" t="str">
        <f t="shared" si="43"/>
        <v/>
      </c>
      <c r="L163" s="42" t="str">
        <f t="shared" si="43"/>
        <v/>
      </c>
      <c r="M163" s="42" t="str">
        <f t="shared" si="43"/>
        <v/>
      </c>
      <c r="N163" s="42" t="str">
        <f t="shared" si="43"/>
        <v/>
      </c>
      <c r="O163" s="42" t="str">
        <f t="shared" si="43"/>
        <v/>
      </c>
      <c r="P163" s="42" t="str">
        <f t="shared" si="43"/>
        <v/>
      </c>
      <c r="Q163" s="42" t="str">
        <f t="shared" si="43"/>
        <v/>
      </c>
      <c r="R163" s="42" t="str">
        <f t="shared" si="43"/>
        <v/>
      </c>
      <c r="S163" s="42" t="str">
        <f t="shared" si="43"/>
        <v/>
      </c>
      <c r="T163" s="42" t="str">
        <f t="shared" si="43"/>
        <v/>
      </c>
      <c r="U163" s="42" t="str">
        <f t="shared" si="43"/>
        <v/>
      </c>
      <c r="V163" s="42" t="str">
        <f t="shared" si="43"/>
        <v/>
      </c>
      <c r="W163" s="42" t="str">
        <f t="shared" si="43"/>
        <v/>
      </c>
      <c r="X163" s="42" t="str">
        <f t="shared" si="43"/>
        <v/>
      </c>
      <c r="Y163" s="42" t="str">
        <f t="shared" si="43"/>
        <v/>
      </c>
      <c r="Z163" s="42" t="str">
        <f t="shared" si="43"/>
        <v/>
      </c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6"/>
      <c r="AL163" s="76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</row>
    <row r="164" spans="2:49" hidden="1" x14ac:dyDescent="0.2">
      <c r="B164" s="29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29"/>
      <c r="AR164" s="29"/>
      <c r="AS164" s="29"/>
      <c r="AT164" s="29"/>
      <c r="AU164" s="29"/>
      <c r="AV164" s="29"/>
      <c r="AW164" s="29"/>
    </row>
    <row r="165" spans="2:49" hidden="1" x14ac:dyDescent="0.2">
      <c r="B165" s="29"/>
      <c r="C165" s="40" t="str">
        <f t="shared" ref="C165:AP165" si="44">IF(C99&gt;$C$166,C97,IF(C99=$C$166,$AQ$11,IF(C99&lt;$C$166,"")))</f>
        <v>4 Life Seguros</v>
      </c>
      <c r="D165" s="40" t="str">
        <f t="shared" si="44"/>
        <v>Alemana Seguros</v>
      </c>
      <c r="E165" s="40" t="str">
        <f t="shared" si="44"/>
        <v>BanChile</v>
      </c>
      <c r="F165" s="40" t="str">
        <f t="shared" si="44"/>
        <v>BCI Seguros Vida</v>
      </c>
      <c r="G165" s="40" t="str">
        <f t="shared" si="44"/>
        <v>BICE Vida</v>
      </c>
      <c r="H165" s="40" t="str">
        <f t="shared" si="44"/>
        <v>BNP Paribas Cardif</v>
      </c>
      <c r="I165" s="40" t="str">
        <f t="shared" si="44"/>
        <v>Bupa</v>
      </c>
      <c r="J165" s="40" t="str">
        <f t="shared" si="44"/>
        <v>Cámara</v>
      </c>
      <c r="K165" s="40" t="str">
        <f t="shared" si="44"/>
        <v>CF Seguros de Vida</v>
      </c>
      <c r="L165" s="40" t="str">
        <f t="shared" si="44"/>
        <v>Chilena Consolidada</v>
      </c>
      <c r="M165" s="40" t="str">
        <f t="shared" si="44"/>
        <v>Chubb Vida</v>
      </c>
      <c r="N165" s="40" t="str">
        <f t="shared" si="44"/>
        <v>CLC</v>
      </c>
      <c r="O165" s="40" t="str">
        <f t="shared" si="44"/>
        <v>CN Life</v>
      </c>
      <c r="P165" s="40" t="str">
        <f t="shared" si="44"/>
        <v>Colmena Seguros</v>
      </c>
      <c r="Q165" s="40" t="str">
        <f t="shared" si="44"/>
        <v>Confuturo</v>
      </c>
      <c r="R165" s="40" t="str">
        <f t="shared" si="44"/>
        <v>Consorcio Nacional</v>
      </c>
      <c r="S165" s="40" t="str">
        <f t="shared" si="44"/>
        <v>Divina Pastora</v>
      </c>
      <c r="T165" s="40" t="str">
        <f t="shared" si="44"/>
        <v>EuroAmérica</v>
      </c>
      <c r="U165" s="40" t="str">
        <f t="shared" si="44"/>
        <v>HDI Vida</v>
      </c>
      <c r="V165" s="40" t="str">
        <f t="shared" si="44"/>
        <v>Huelen</v>
      </c>
      <c r="W165" s="40" t="str">
        <f t="shared" si="44"/>
        <v>M. de Carabineros</v>
      </c>
      <c r="X165" s="40" t="str">
        <f t="shared" si="44"/>
        <v>M. del Ej. y Av.</v>
      </c>
      <c r="Y165" s="40" t="str">
        <f t="shared" si="44"/>
        <v>Mapfre Vida</v>
      </c>
      <c r="Z165" s="40" t="str">
        <f t="shared" si="44"/>
        <v>MetLife</v>
      </c>
      <c r="AA165" s="40" t="str">
        <f t="shared" si="44"/>
        <v>Mutual de Seguros</v>
      </c>
      <c r="AB165" s="40" t="str">
        <f t="shared" si="44"/>
        <v>Ohio National</v>
      </c>
      <c r="AC165" s="40" t="str">
        <f t="shared" si="44"/>
        <v>Penta Vida</v>
      </c>
      <c r="AD165" s="40" t="str">
        <f t="shared" si="44"/>
        <v>Principal</v>
      </c>
      <c r="AE165" s="40" t="str">
        <f t="shared" si="44"/>
        <v>Renta Nacional</v>
      </c>
      <c r="AF165" s="40" t="str">
        <f t="shared" si="44"/>
        <v>Rigel</v>
      </c>
      <c r="AG165" s="40" t="str">
        <f t="shared" si="44"/>
        <v>Save Seguros</v>
      </c>
      <c r="AH165" s="40" t="str">
        <f t="shared" si="44"/>
        <v>Security Previsión</v>
      </c>
      <c r="AI165" s="40" t="str">
        <f t="shared" si="44"/>
        <v>Sura</v>
      </c>
      <c r="AJ165" s="40" t="str">
        <f t="shared" si="44"/>
        <v>Suramericana</v>
      </c>
      <c r="AK165" s="40" t="str">
        <f t="shared" si="44"/>
        <v>Zurich Santander</v>
      </c>
      <c r="AL165" s="40" t="str">
        <f t="shared" si="44"/>
        <v>Mercado</v>
      </c>
      <c r="AM165" s="40" t="str">
        <f t="shared" si="44"/>
        <v/>
      </c>
      <c r="AN165" s="40" t="str">
        <f t="shared" si="44"/>
        <v/>
      </c>
      <c r="AO165" s="40" t="str">
        <f t="shared" si="44"/>
        <v/>
      </c>
      <c r="AP165" s="40" t="str">
        <f t="shared" si="44"/>
        <v/>
      </c>
      <c r="AQ165" s="29"/>
      <c r="AR165" s="29"/>
      <c r="AS165" s="29"/>
      <c r="AT165" s="29"/>
      <c r="AU165" s="29"/>
      <c r="AV165" s="29"/>
      <c r="AW165" s="29"/>
    </row>
    <row r="166" spans="2:49" hidden="1" x14ac:dyDescent="0.2">
      <c r="B166" s="39" t="s">
        <v>343</v>
      </c>
      <c r="C166" s="40">
        <f>COUNTIF(C11:AP11,"")</f>
        <v>5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29"/>
      <c r="AR166" s="29"/>
      <c r="AS166" s="29"/>
      <c r="AT166" s="29"/>
      <c r="AU166" s="29"/>
      <c r="AV166" s="29"/>
      <c r="AW166" s="29"/>
    </row>
    <row r="167" spans="2:49" hidden="1" x14ac:dyDescent="0.2">
      <c r="B167" s="29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29"/>
      <c r="AR167" s="29"/>
      <c r="AS167" s="29"/>
      <c r="AT167" s="29"/>
      <c r="AU167" s="29"/>
      <c r="AV167" s="29"/>
      <c r="AW167" s="29"/>
    </row>
    <row r="168" spans="2:49" hidden="1" x14ac:dyDescent="0.2">
      <c r="B168" s="39" t="s">
        <v>99</v>
      </c>
      <c r="C168" s="27">
        <f>IF(MAX(C152:AP152)&lt;100000,1,IF(AND(MAX(C152:AP152)&gt;=100000,MAX(C152:AP152)&lt;100000000),1000,IF(MAX(C152:AP152)&gt;=100000000,1000000)))</f>
        <v>1000</v>
      </c>
      <c r="D168" s="27">
        <v>1000000</v>
      </c>
      <c r="E168" s="27">
        <v>1000</v>
      </c>
      <c r="F168" s="27">
        <v>1</v>
      </c>
      <c r="G168" s="27" t="str">
        <f>INDEX(D169:F171,MATCH(Índice!$H$52,C169:C171,0),MATCH(C168,D168:F168,0))</f>
        <v>Miles de UF</v>
      </c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29"/>
      <c r="AR168" s="29"/>
      <c r="AS168" s="29"/>
      <c r="AT168" s="29"/>
      <c r="AU168" s="29"/>
      <c r="AV168" s="29"/>
      <c r="AW168" s="29"/>
    </row>
    <row r="169" spans="2:49" hidden="1" x14ac:dyDescent="0.2">
      <c r="B169" s="29"/>
      <c r="C169" s="27" t="str">
        <f>Índice!H53</f>
        <v>Cifras en UF al 31.03.2021</v>
      </c>
      <c r="D169" s="27" t="s">
        <v>329</v>
      </c>
      <c r="E169" s="27" t="s">
        <v>96</v>
      </c>
      <c r="F169" s="27" t="s">
        <v>21</v>
      </c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29"/>
      <c r="AR169" s="29"/>
      <c r="AS169" s="29"/>
      <c r="AT169" s="29"/>
      <c r="AU169" s="29"/>
      <c r="AV169" s="29"/>
      <c r="AW169" s="29"/>
    </row>
    <row r="170" spans="2:49" hidden="1" x14ac:dyDescent="0.2">
      <c r="B170" s="29"/>
      <c r="C170" s="27" t="str">
        <f>Índice!H54</f>
        <v>Cifras en M$ al 31.03.2021</v>
      </c>
      <c r="D170" s="27" t="s">
        <v>330</v>
      </c>
      <c r="E170" s="27" t="s">
        <v>97</v>
      </c>
      <c r="F170" s="27" t="s">
        <v>327</v>
      </c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29"/>
      <c r="AR170" s="29"/>
      <c r="AS170" s="29"/>
      <c r="AT170" s="29"/>
      <c r="AU170" s="29"/>
      <c r="AV170" s="29"/>
      <c r="AW170" s="29"/>
    </row>
    <row r="171" spans="2:49" hidden="1" x14ac:dyDescent="0.2">
      <c r="B171" s="29"/>
      <c r="C171" s="27" t="str">
        <f>Índice!H55</f>
        <v>Cifras en US$ al 31.03.2021</v>
      </c>
      <c r="D171" s="27" t="s">
        <v>331</v>
      </c>
      <c r="E171" s="27" t="s">
        <v>98</v>
      </c>
      <c r="F171" s="27" t="s">
        <v>328</v>
      </c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29"/>
      <c r="AR171" s="29"/>
      <c r="AS171" s="29"/>
      <c r="AT171" s="29"/>
      <c r="AU171" s="29"/>
      <c r="AV171" s="29"/>
      <c r="AW171" s="29"/>
    </row>
    <row r="172" spans="2:49" x14ac:dyDescent="0.2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</row>
    <row r="173" spans="2:49" x14ac:dyDescent="0.2">
      <c r="C173" s="44" t="s">
        <v>342</v>
      </c>
      <c r="D173" s="44"/>
      <c r="E173" s="44"/>
      <c r="F173" s="44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</row>
    <row r="174" spans="2:49" x14ac:dyDescent="0.2">
      <c r="C174" s="275" t="s">
        <v>298</v>
      </c>
      <c r="D174" s="276"/>
      <c r="E174" s="276"/>
      <c r="F174" s="277"/>
      <c r="G174" s="47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</row>
    <row r="175" spans="2:49" x14ac:dyDescent="0.2">
      <c r="C175" s="48"/>
      <c r="D175" s="48"/>
      <c r="E175" s="48"/>
      <c r="F175" s="48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</row>
    <row r="176" spans="2:49" x14ac:dyDescent="0.2">
      <c r="C176" s="44" t="s">
        <v>341</v>
      </c>
      <c r="D176" s="44"/>
      <c r="E176" s="44"/>
      <c r="F176" s="44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</row>
    <row r="177" spans="2:49" x14ac:dyDescent="0.2">
      <c r="C177" s="275"/>
      <c r="D177" s="276"/>
      <c r="E177" s="276"/>
      <c r="F177" s="277"/>
      <c r="G177" s="47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</row>
    <row r="178" spans="2:49" x14ac:dyDescent="0.2">
      <c r="B178" s="29"/>
      <c r="C178" s="48"/>
      <c r="D178" s="48"/>
      <c r="E178" s="48"/>
      <c r="F178" s="48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</row>
    <row r="179" spans="2:49" x14ac:dyDescent="0.2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</row>
    <row r="180" spans="2:49" x14ac:dyDescent="0.2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</row>
    <row r="181" spans="2:49" x14ac:dyDescent="0.2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</row>
    <row r="182" spans="2:49" x14ac:dyDescent="0.2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</row>
    <row r="183" spans="2:49" x14ac:dyDescent="0.2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</row>
    <row r="184" spans="2:49" x14ac:dyDescent="0.2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</row>
    <row r="185" spans="2:49" x14ac:dyDescent="0.2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</row>
    <row r="186" spans="2:49" x14ac:dyDescent="0.2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</row>
    <row r="187" spans="2:49" x14ac:dyDescent="0.2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</row>
    <row r="188" spans="2:49" x14ac:dyDescent="0.2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</row>
    <row r="189" spans="2:49" x14ac:dyDescent="0.2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</row>
    <row r="190" spans="2:49" x14ac:dyDescent="0.2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</row>
    <row r="191" spans="2:49" x14ac:dyDescent="0.2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</row>
    <row r="192" spans="2:49" x14ac:dyDescent="0.2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</row>
    <row r="193" spans="2:49" x14ac:dyDescent="0.2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</row>
    <row r="194" spans="2:49" x14ac:dyDescent="0.2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</row>
    <row r="195" spans="2:49" x14ac:dyDescent="0.2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</row>
    <row r="196" spans="2:49" x14ac:dyDescent="0.2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</row>
    <row r="197" spans="2:49" x14ac:dyDescent="0.2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</row>
    <row r="198" spans="2:49" x14ac:dyDescent="0.2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</row>
    <row r="199" spans="2:49" x14ac:dyDescent="0.2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</row>
    <row r="200" spans="2:49" x14ac:dyDescent="0.2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</row>
    <row r="201" spans="2:49" x14ac:dyDescent="0.2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</row>
    <row r="202" spans="2:49" x14ac:dyDescent="0.2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</row>
    <row r="203" spans="2:49" x14ac:dyDescent="0.2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</row>
    <row r="204" spans="2:49" x14ac:dyDescent="0.2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</row>
    <row r="205" spans="2:49" x14ac:dyDescent="0.2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</row>
    <row r="206" spans="2:49" x14ac:dyDescent="0.2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</row>
  </sheetData>
  <sheetProtection algorithmName="SHA-512" hashValue="VbAzbPJoHapFXA7drAPIH4yYRH/ZSOMaBrm+4eEr1QhF0G9jiEtceL0SHp70fZsa6Jcmn42i3enkhgz4tYLrGw==" saltValue="LEDkOXMN/RYew/SORq5k3Q==" spinCount="100000" sheet="1" objects="1" scenarios="1"/>
  <mergeCells count="4">
    <mergeCell ref="C116:F116"/>
    <mergeCell ref="C119:F119"/>
    <mergeCell ref="C174:F174"/>
    <mergeCell ref="C177:F177"/>
  </mergeCells>
  <conditionalFormatting sqref="A1:A1048576 B1:B114 B120:B172 B178:B1048576 B72:AS92 C1:C1048576 D1:F115 D117:F118 D120:F173 D175:F176 D178:F1048576 G1:XFD1048576 D70:AQ70">
    <cfRule type="cellIs" dxfId="61" priority="28" operator="lessThan">
      <formula>0</formula>
    </cfRule>
  </conditionalFormatting>
  <dataValidations count="4">
    <dataValidation type="list" allowBlank="1" showInputMessage="1" showErrorMessage="1" sqref="C177" xr:uid="{00000000-0002-0000-2100-000000000000}">
      <formula1>$B$151:$Z$151</formula1>
    </dataValidation>
    <dataValidation type="list" allowBlank="1" showInputMessage="1" showErrorMessage="1" sqref="C116" xr:uid="{00000000-0002-0000-2100-000001000000}">
      <formula1>$C$108:$BE$108</formula1>
    </dataValidation>
    <dataValidation type="list" allowBlank="1" showInputMessage="1" showErrorMessage="1" sqref="C119:F119" xr:uid="{00000000-0002-0000-2100-000002000000}">
      <formula1>$B$165:$AK$165</formula1>
    </dataValidation>
    <dataValidation type="list" allowBlank="1" showInputMessage="1" showErrorMessage="1" sqref="C174:F174" xr:uid="{00000000-0002-0000-2100-000003000000}">
      <formula1>$C$165:$AL$165</formula1>
    </dataValidation>
  </dataValidations>
  <hyperlinks>
    <hyperlink ref="C2" location="Índice!A1" display="Volver al Índice" xr:uid="{00000000-0004-0000-2100-000000000000}"/>
  </hyperlinks>
  <pageMargins left="0.70866141732283472" right="0.70866141732283472" top="0.74803149606299213" bottom="0.74803149606299213" header="0.31496062992125984" footer="0.31496062992125984"/>
  <pageSetup scale="50" fitToWidth="3" orientation="landscape" verticalDpi="1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BE178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9" customWidth="1"/>
    <col min="2" max="2" width="47.140625" style="29" customWidth="1"/>
    <col min="3" max="22" width="11.42578125" style="29" customWidth="1"/>
    <col min="23" max="23" width="11.42578125" style="29" hidden="1" customWidth="1"/>
    <col min="24" max="37" width="11.42578125" style="29" customWidth="1"/>
    <col min="38" max="42" width="11.42578125" style="29" hidden="1" customWidth="1"/>
    <col min="43" max="43" width="11.42578125" style="29" customWidth="1"/>
    <col min="44" max="44" width="2.85546875" style="76" customWidth="1"/>
    <col min="45" max="45" width="11.42578125" style="29" customWidth="1"/>
    <col min="46" max="16384" width="11.42578125" style="29"/>
  </cols>
  <sheetData>
    <row r="2" spans="2:46" x14ac:dyDescent="0.2">
      <c r="C2" s="84" t="s">
        <v>347</v>
      </c>
    </row>
    <row r="8" spans="2:46" ht="15.75" x14ac:dyDescent="0.25">
      <c r="B8" s="28" t="s">
        <v>373</v>
      </c>
    </row>
    <row r="9" spans="2:46" x14ac:dyDescent="0.2">
      <c r="B9" s="30" t="str">
        <f>Índice!H52</f>
        <v>Cifras en UF al 31.03.2021</v>
      </c>
    </row>
    <row r="11" spans="2:46" s="31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  <c r="AR11" s="208"/>
      <c r="AS11" s="174" t="str">
        <f>CONCATENATE("Mercado ",Índice!H58)</f>
        <v>Mercado 31.03.2020</v>
      </c>
      <c r="AT11" s="174" t="s">
        <v>295</v>
      </c>
    </row>
    <row r="12" spans="2:46" x14ac:dyDescent="0.2">
      <c r="B12" s="53" t="str">
        <f>'Datos Vida'!B249</f>
        <v>Individuales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209"/>
      <c r="AS12" s="33"/>
      <c r="AT12" s="85"/>
    </row>
    <row r="13" spans="2:46" x14ac:dyDescent="0.2">
      <c r="B13" s="62" t="str">
        <f>'Datos Vida'!B250</f>
        <v>101. Vida Entera</v>
      </c>
      <c r="C13" s="91" t="str">
        <f>IFERROR('Vida Siniestros Directos'!C13/'Vida Número de Siniestros'!C13,"")</f>
        <v/>
      </c>
      <c r="D13" s="91" t="str">
        <f>IFERROR('Vida Siniestros Directos'!D13/'Vida Número de Siniestros'!D13,"")</f>
        <v/>
      </c>
      <c r="E13" s="91" t="str">
        <f>IFERROR('Vida Siniestros Directos'!E13/'Vida Número de Siniestros'!E13,"")</f>
        <v/>
      </c>
      <c r="F13" s="91" t="str">
        <f>IFERROR('Vida Siniestros Directos'!F13/'Vida Número de Siniestros'!F13,"")</f>
        <v/>
      </c>
      <c r="G13" s="91">
        <f>IFERROR('Vida Siniestros Directos'!G13/'Vida Número de Siniestros'!G13,"")</f>
        <v>246.67653463524297</v>
      </c>
      <c r="H13" s="91" t="str">
        <f>IFERROR('Vida Siniestros Directos'!H13/'Vida Número de Siniestros'!H13,"")</f>
        <v/>
      </c>
      <c r="I13" s="91" t="str">
        <f>IFERROR('Vida Siniestros Directos'!I13/'Vida Número de Siniestros'!I13,"")</f>
        <v/>
      </c>
      <c r="J13" s="91" t="str">
        <f>IFERROR('Vida Siniestros Directos'!J13/'Vida Número de Siniestros'!J13,"")</f>
        <v/>
      </c>
      <c r="K13" s="91" t="str">
        <f>IFERROR('Vida Siniestros Directos'!K13/'Vida Número de Siniestros'!K13,"")</f>
        <v/>
      </c>
      <c r="L13" s="91">
        <f>IFERROR('Vida Siniestros Directos'!L13/'Vida Número de Siniestros'!L13,"")</f>
        <v>800.805721562033</v>
      </c>
      <c r="M13" s="91" t="str">
        <f>IFERROR('Vida Siniestros Directos'!M13/'Vida Número de Siniestros'!M13,"")</f>
        <v/>
      </c>
      <c r="N13" s="91" t="str">
        <f>IFERROR('Vida Siniestros Directos'!N13/'Vida Número de Siniestros'!N13,"")</f>
        <v/>
      </c>
      <c r="O13" s="91" t="str">
        <f>IFERROR('Vida Siniestros Directos'!O13/'Vida Número de Siniestros'!O13,"")</f>
        <v/>
      </c>
      <c r="P13" s="91" t="str">
        <f>IFERROR('Vida Siniestros Directos'!P13/'Vida Número de Siniestros'!P13,"")</f>
        <v/>
      </c>
      <c r="Q13" s="91" t="str">
        <f>IFERROR('Vida Siniestros Directos'!Q13/'Vida Número de Siniestros'!Q13,"")</f>
        <v/>
      </c>
      <c r="R13" s="91">
        <f>IFERROR('Vida Siniestros Directos'!R13/'Vida Número de Siniestros'!R13,"")</f>
        <v>380.64877981128393</v>
      </c>
      <c r="S13" s="91" t="str">
        <f>IFERROR('Vida Siniestros Directos'!S13/'Vida Número de Siniestros'!S13,"")</f>
        <v/>
      </c>
      <c r="T13" s="91" t="str">
        <f>IFERROR('Vida Siniestros Directos'!T13/'Vida Número de Siniestros'!T13,"")</f>
        <v/>
      </c>
      <c r="U13" s="91" t="str">
        <f>IFERROR('Vida Siniestros Directos'!U13/'Vida Número de Siniestros'!U13,"")</f>
        <v/>
      </c>
      <c r="V13" s="91" t="str">
        <f>IFERROR('Vida Siniestros Directos'!V13/'Vida Número de Siniestros'!V13,"")</f>
        <v/>
      </c>
      <c r="W13" s="91" t="str">
        <f>IFERROR('Vida Siniestros Directos'!W13/'Vida Número de Siniestros'!W13,"")</f>
        <v/>
      </c>
      <c r="X13" s="91">
        <f>IFERROR('Vida Siniestros Directos'!X13/'Vida Número de Siniestros'!X13,"")</f>
        <v>15.859538958801176</v>
      </c>
      <c r="Y13" s="91" t="str">
        <f>IFERROR('Vida Siniestros Directos'!Y13/'Vida Número de Siniestros'!Y13,"")</f>
        <v/>
      </c>
      <c r="Z13" s="91" t="str">
        <f>IFERROR('Vida Siniestros Directos'!Z13/'Vida Número de Siniestros'!Z13,"")</f>
        <v/>
      </c>
      <c r="AA13" s="91">
        <f>IFERROR('Vida Siniestros Directos'!AA13/'Vida Número de Siniestros'!AA13,"")</f>
        <v>73.198962491173319</v>
      </c>
      <c r="AB13" s="91">
        <f>IFERROR('Vida Siniestros Directos'!AB13/'Vida Número de Siniestros'!AB13,"")</f>
        <v>258.49063378528655</v>
      </c>
      <c r="AC13" s="91" t="str">
        <f>IFERROR('Vida Siniestros Directos'!AC13/'Vida Número de Siniestros'!AC13,"")</f>
        <v/>
      </c>
      <c r="AD13" s="91" t="str">
        <f>IFERROR('Vida Siniestros Directos'!AD13/'Vida Número de Siniestros'!AD13,"")</f>
        <v/>
      </c>
      <c r="AE13" s="91" t="str">
        <f>IFERROR('Vida Siniestros Directos'!AE13/'Vida Número de Siniestros'!AE13,"")</f>
        <v/>
      </c>
      <c r="AF13" s="91" t="str">
        <f>IFERROR('Vida Siniestros Directos'!AF13/'Vida Número de Siniestros'!AF13,"")</f>
        <v/>
      </c>
      <c r="AG13" s="91" t="str">
        <f>IFERROR('Vida Siniestros Directos'!AG13/'Vida Número de Siniestros'!AG13,"")</f>
        <v/>
      </c>
      <c r="AH13" s="91">
        <f>IFERROR('Vida Siniestros Directos'!AH13/'Vida Número de Siniestros'!AH13,"")</f>
        <v>7.4856853787255355</v>
      </c>
      <c r="AI13" s="91">
        <f>IFERROR('Vida Siniestros Directos'!AI13/'Vida Número de Siniestros'!AI13,"")</f>
        <v>1009.2951909472332</v>
      </c>
      <c r="AJ13" s="91" t="str">
        <f>IFERROR('Vida Siniestros Directos'!AJ13/'Vida Número de Siniestros'!AJ13,"")</f>
        <v/>
      </c>
      <c r="AK13" s="91" t="str">
        <f>IFERROR('Vida Siniestros Directos'!AK13/'Vida Número de Siniestros'!AK13,"")</f>
        <v/>
      </c>
      <c r="AL13" s="91" t="str">
        <f>IFERROR('Vida Siniestros Directos'!AL13/'Vida Número de Siniestros'!AL13,"")</f>
        <v/>
      </c>
      <c r="AM13" s="91" t="str">
        <f>IFERROR('Vida Siniestros Directos'!AM13/'Vida Número de Siniestros'!AM13,"")</f>
        <v/>
      </c>
      <c r="AN13" s="91" t="str">
        <f>IFERROR('Vida Siniestros Directos'!AN13/'Vida Número de Siniestros'!AN13,"")</f>
        <v/>
      </c>
      <c r="AO13" s="91" t="str">
        <f>IFERROR('Vida Siniestros Directos'!AO13/'Vida Número de Siniestros'!AO13,"")</f>
        <v/>
      </c>
      <c r="AP13" s="91" t="str">
        <f>IFERROR('Vida Siniestros Directos'!AP13/'Vida Número de Siniestros'!AP13,"")</f>
        <v/>
      </c>
      <c r="AQ13" s="91">
        <f>IFERROR('Vida Siniestros Directos'!AQ13/'Vida Número de Siniestros'!AQ13,"")</f>
        <v>123.52181146834073</v>
      </c>
      <c r="AR13" s="211"/>
      <c r="AS13" s="91">
        <f>IFERROR('Vida Siniestros Directos'!AS13/'Vida Número de Siniestros'!AS13,"")</f>
        <v>9.1190177717791006</v>
      </c>
      <c r="AT13" s="60">
        <f>IFERROR(AQ13/AS13-1,"")</f>
        <v>12.545517133501747</v>
      </c>
    </row>
    <row r="14" spans="2:46" x14ac:dyDescent="0.2">
      <c r="B14" s="62" t="str">
        <f>'Datos Vida'!B251</f>
        <v>102. Temporal de Vida</v>
      </c>
      <c r="C14" s="91" t="str">
        <f>IFERROR('Vida Siniestros Directos'!C14/'Vida Número de Siniestros'!C14,"")</f>
        <v/>
      </c>
      <c r="D14" s="91" t="str">
        <f>IFERROR('Vida Siniestros Directos'!D14/'Vida Número de Siniestros'!D14,"")</f>
        <v/>
      </c>
      <c r="E14" s="91" t="str">
        <f>IFERROR('Vida Siniestros Directos'!E14/'Vida Número de Siniestros'!E14,"")</f>
        <v/>
      </c>
      <c r="F14" s="91" t="str">
        <f>IFERROR('Vida Siniestros Directos'!F14/'Vida Número de Siniestros'!F14,"")</f>
        <v/>
      </c>
      <c r="G14" s="91">
        <f>IFERROR('Vida Siniestros Directos'!G14/'Vida Número de Siniestros'!G14,"")</f>
        <v>112.47749174427969</v>
      </c>
      <c r="H14" s="91" t="str">
        <f>IFERROR('Vida Siniestros Directos'!H14/'Vida Número de Siniestros'!H14,"")</f>
        <v/>
      </c>
      <c r="I14" s="91" t="str">
        <f>IFERROR('Vida Siniestros Directos'!I14/'Vida Número de Siniestros'!I14,"")</f>
        <v/>
      </c>
      <c r="J14" s="91" t="str">
        <f>IFERROR('Vida Siniestros Directos'!J14/'Vida Número de Siniestros'!J14,"")</f>
        <v/>
      </c>
      <c r="K14" s="91" t="str">
        <f>IFERROR('Vida Siniestros Directos'!K14/'Vida Número de Siniestros'!K14,"")</f>
        <v/>
      </c>
      <c r="L14" s="91">
        <f>IFERROR('Vida Siniestros Directos'!L14/'Vida Número de Siniestros'!L14,"")</f>
        <v>3175.0886297120205</v>
      </c>
      <c r="M14" s="91" t="str">
        <f>IFERROR('Vida Siniestros Directos'!M14/'Vida Número de Siniestros'!M14,"")</f>
        <v/>
      </c>
      <c r="N14" s="91" t="str">
        <f>IFERROR('Vida Siniestros Directos'!N14/'Vida Número de Siniestros'!N14,"")</f>
        <v/>
      </c>
      <c r="O14" s="91" t="str">
        <f>IFERROR('Vida Siniestros Directos'!O14/'Vida Número de Siniestros'!O14,"")</f>
        <v/>
      </c>
      <c r="P14" s="91">
        <f>IFERROR('Vida Siniestros Directos'!P14/'Vida Número de Siniestros'!P14,"")</f>
        <v>1167.3164988193478</v>
      </c>
      <c r="Q14" s="91" t="str">
        <f>IFERROR('Vida Siniestros Directos'!Q14/'Vida Número de Siniestros'!Q14,"")</f>
        <v/>
      </c>
      <c r="R14" s="91">
        <f>IFERROR('Vida Siniestros Directos'!R14/'Vida Número de Siniestros'!R14,"")</f>
        <v>1554.3694791057503</v>
      </c>
      <c r="S14" s="91" t="str">
        <f>IFERROR('Vida Siniestros Directos'!S14/'Vida Número de Siniestros'!S14,"")</f>
        <v/>
      </c>
      <c r="T14" s="91" t="str">
        <f>IFERROR('Vida Siniestros Directos'!T14/'Vida Número de Siniestros'!T14,"")</f>
        <v/>
      </c>
      <c r="U14" s="91">
        <f>IFERROR('Vida Siniestros Directos'!U14/'Vida Número de Siniestros'!U14,"")</f>
        <v>181.23405399441239</v>
      </c>
      <c r="V14" s="91" t="str">
        <f>IFERROR('Vida Siniestros Directos'!V14/'Vida Número de Siniestros'!V14,"")</f>
        <v/>
      </c>
      <c r="W14" s="91" t="str">
        <f>IFERROR('Vida Siniestros Directos'!W14/'Vida Número de Siniestros'!W14,"")</f>
        <v/>
      </c>
      <c r="X14" s="91">
        <f>IFERROR('Vida Siniestros Directos'!X14/'Vida Número de Siniestros'!X14,"")</f>
        <v>377.82231328906471</v>
      </c>
      <c r="Y14" s="91">
        <f>IFERROR('Vida Siniestros Directos'!Y14/'Vida Número de Siniestros'!Y14,"")</f>
        <v>150.03046838301887</v>
      </c>
      <c r="Z14" s="91">
        <f>IFERROR('Vida Siniestros Directos'!Z14/'Vida Número de Siniestros'!Z14,"")</f>
        <v>1053.2043625447657</v>
      </c>
      <c r="AA14" s="91" t="str">
        <f>IFERROR('Vida Siniestros Directos'!AA14/'Vida Número de Siniestros'!AA14,"")</f>
        <v/>
      </c>
      <c r="AB14" s="91" t="str">
        <f>IFERROR('Vida Siniestros Directos'!AB14/'Vida Número de Siniestros'!AB14,"")</f>
        <v/>
      </c>
      <c r="AC14" s="91">
        <f>IFERROR('Vida Siniestros Directos'!AC14/'Vida Número de Siniestros'!AC14,"")</f>
        <v>1798.2186022282949</v>
      </c>
      <c r="AD14" s="91" t="str">
        <f>IFERROR('Vida Siniestros Directos'!AD14/'Vida Número de Siniestros'!AD14,"")</f>
        <v/>
      </c>
      <c r="AE14" s="91" t="str">
        <f>IFERROR('Vida Siniestros Directos'!AE14/'Vida Número de Siniestros'!AE14,"")</f>
        <v/>
      </c>
      <c r="AF14" s="91" t="str">
        <f>IFERROR('Vida Siniestros Directos'!AF14/'Vida Número de Siniestros'!AF14,"")</f>
        <v/>
      </c>
      <c r="AG14" s="91" t="str">
        <f>IFERROR('Vida Siniestros Directos'!AG14/'Vida Número de Siniestros'!AG14,"")</f>
        <v/>
      </c>
      <c r="AH14" s="91">
        <f>IFERROR('Vida Siniestros Directos'!AH14/'Vida Número de Siniestros'!AH14,"")</f>
        <v>1107.8047784237356</v>
      </c>
      <c r="AI14" s="91">
        <f>IFERROR('Vida Siniestros Directos'!AI14/'Vida Número de Siniestros'!AI14,"")</f>
        <v>4503.7943824700787</v>
      </c>
      <c r="AJ14" s="91" t="str">
        <f>IFERROR('Vida Siniestros Directos'!AJ14/'Vida Número de Siniestros'!AJ14,"")</f>
        <v/>
      </c>
      <c r="AK14" s="91" t="str">
        <f>IFERROR('Vida Siniestros Directos'!AK14/'Vida Número de Siniestros'!AK14,"")</f>
        <v/>
      </c>
      <c r="AL14" s="91" t="str">
        <f>IFERROR('Vida Siniestros Directos'!AL14/'Vida Número de Siniestros'!AL14,"")</f>
        <v/>
      </c>
      <c r="AM14" s="91" t="str">
        <f>IFERROR('Vida Siniestros Directos'!AM14/'Vida Número de Siniestros'!AM14,"")</f>
        <v/>
      </c>
      <c r="AN14" s="91" t="str">
        <f>IFERROR('Vida Siniestros Directos'!AN14/'Vida Número de Siniestros'!AN14,"")</f>
        <v/>
      </c>
      <c r="AO14" s="91" t="str">
        <f>IFERROR('Vida Siniestros Directos'!AO14/'Vida Número de Siniestros'!AO14,"")</f>
        <v/>
      </c>
      <c r="AP14" s="91" t="str">
        <f>IFERROR('Vida Siniestros Directos'!AP14/'Vida Número de Siniestros'!AP14,"")</f>
        <v/>
      </c>
      <c r="AQ14" s="91">
        <f>IFERROR('Vida Siniestros Directos'!AQ14/'Vida Número de Siniestros'!AQ14,"")</f>
        <v>894.06687801613816</v>
      </c>
      <c r="AR14" s="211"/>
      <c r="AS14" s="91">
        <f>IFERROR('Vida Siniestros Directos'!AS14/'Vida Número de Siniestros'!AS14,"")</f>
        <v>69.12780469418017</v>
      </c>
      <c r="AT14" s="60">
        <f t="shared" ref="AT14:AT27" si="0">IFERROR(AQ14/AS14-1,"")</f>
        <v>11.933534949814616</v>
      </c>
    </row>
    <row r="15" spans="2:46" x14ac:dyDescent="0.2">
      <c r="B15" s="62" t="str">
        <f>'Datos Vida'!B252</f>
        <v>103. Seguros con Cuenta Única de Inversión (CUI)</v>
      </c>
      <c r="C15" s="91" t="str">
        <f>IFERROR('Vida Siniestros Directos'!C15/'Vida Número de Siniestros'!C15,"")</f>
        <v/>
      </c>
      <c r="D15" s="91" t="str">
        <f>IFERROR('Vida Siniestros Directos'!D15/'Vida Número de Siniestros'!D15,"")</f>
        <v/>
      </c>
      <c r="E15" s="91" t="str">
        <f>IFERROR('Vida Siniestros Directos'!E15/'Vida Número de Siniestros'!E15,"")</f>
        <v/>
      </c>
      <c r="F15" s="91" t="str">
        <f>IFERROR('Vida Siniestros Directos'!F15/'Vida Número de Siniestros'!F15,"")</f>
        <v/>
      </c>
      <c r="G15" s="91">
        <f>IFERROR('Vida Siniestros Directos'!G15/'Vida Número de Siniestros'!G15,"")</f>
        <v>250.43574896809159</v>
      </c>
      <c r="H15" s="91" t="str">
        <f>IFERROR('Vida Siniestros Directos'!H15/'Vida Número de Siniestros'!H15,"")</f>
        <v/>
      </c>
      <c r="I15" s="91" t="str">
        <f>IFERROR('Vida Siniestros Directos'!I15/'Vida Número de Siniestros'!I15,"")</f>
        <v/>
      </c>
      <c r="J15" s="91" t="str">
        <f>IFERROR('Vida Siniestros Directos'!J15/'Vida Número de Siniestros'!J15,"")</f>
        <v/>
      </c>
      <c r="K15" s="91" t="str">
        <f>IFERROR('Vida Siniestros Directos'!K15/'Vida Número de Siniestros'!K15,"")</f>
        <v/>
      </c>
      <c r="L15" s="91">
        <f>IFERROR('Vida Siniestros Directos'!L15/'Vida Número de Siniestros'!L15,"")</f>
        <v>248.81818242751385</v>
      </c>
      <c r="M15" s="91" t="str">
        <f>IFERROR('Vida Siniestros Directos'!M15/'Vida Número de Siniestros'!M15,"")</f>
        <v/>
      </c>
      <c r="N15" s="91" t="str">
        <f>IFERROR('Vida Siniestros Directos'!N15/'Vida Número de Siniestros'!N15,"")</f>
        <v/>
      </c>
      <c r="O15" s="91" t="str">
        <f>IFERROR('Vida Siniestros Directos'!O15/'Vida Número de Siniestros'!O15,"")</f>
        <v/>
      </c>
      <c r="P15" s="91" t="str">
        <f>IFERROR('Vida Siniestros Directos'!P15/'Vida Número de Siniestros'!P15,"")</f>
        <v/>
      </c>
      <c r="Q15" s="91">
        <f>IFERROR('Vida Siniestros Directos'!Q15/'Vida Número de Siniestros'!Q15,"")</f>
        <v>260.25638996794089</v>
      </c>
      <c r="R15" s="91">
        <f>IFERROR('Vida Siniestros Directos'!R15/'Vida Número de Siniestros'!R15,"")</f>
        <v>169.90115198490383</v>
      </c>
      <c r="S15" s="91" t="str">
        <f>IFERROR('Vida Siniestros Directos'!S15/'Vida Número de Siniestros'!S15,"")</f>
        <v/>
      </c>
      <c r="T15" s="91">
        <f>IFERROR('Vida Siniestros Directos'!T15/'Vida Número de Siniestros'!T15,"")</f>
        <v>155.77601049438388</v>
      </c>
      <c r="U15" s="91" t="str">
        <f>IFERROR('Vida Siniestros Directos'!U15/'Vida Número de Siniestros'!U15,"")</f>
        <v/>
      </c>
      <c r="V15" s="91" t="str">
        <f>IFERROR('Vida Siniestros Directos'!V15/'Vida Número de Siniestros'!V15,"")</f>
        <v/>
      </c>
      <c r="W15" s="91" t="str">
        <f>IFERROR('Vida Siniestros Directos'!W15/'Vida Número de Siniestros'!W15,"")</f>
        <v/>
      </c>
      <c r="X15" s="91" t="str">
        <f>IFERROR('Vida Siniestros Directos'!X15/'Vida Número de Siniestros'!X15,"")</f>
        <v/>
      </c>
      <c r="Y15" s="91" t="str">
        <f>IFERROR('Vida Siniestros Directos'!Y15/'Vida Número de Siniestros'!Y15,"")</f>
        <v/>
      </c>
      <c r="Z15" s="91">
        <f>IFERROR('Vida Siniestros Directos'!Z15/'Vida Número de Siniestros'!Z15,"")</f>
        <v>53.180646086466844</v>
      </c>
      <c r="AA15" s="91">
        <f>IFERROR('Vida Siniestros Directos'!AA15/'Vida Número de Siniestros'!AA15,"")</f>
        <v>58.497289409513741</v>
      </c>
      <c r="AB15" s="91">
        <f>IFERROR('Vida Siniestros Directos'!AB15/'Vida Número de Siniestros'!AB15,"")</f>
        <v>91.212308691812709</v>
      </c>
      <c r="AC15" s="91">
        <f>IFERROR('Vida Siniestros Directos'!AC15/'Vida Número de Siniestros'!AC15,"")</f>
        <v>96.759671578193206</v>
      </c>
      <c r="AD15" s="91">
        <f>IFERROR('Vida Siniestros Directos'!AD15/'Vida Número de Siniestros'!AD15,"")</f>
        <v>761.72077248595883</v>
      </c>
      <c r="AE15" s="91" t="str">
        <f>IFERROR('Vida Siniestros Directos'!AE15/'Vida Número de Siniestros'!AE15,"")</f>
        <v/>
      </c>
      <c r="AF15" s="91" t="str">
        <f>IFERROR('Vida Siniestros Directos'!AF15/'Vida Número de Siniestros'!AF15,"")</f>
        <v/>
      </c>
      <c r="AG15" s="91" t="str">
        <f>IFERROR('Vida Siniestros Directos'!AG15/'Vida Número de Siniestros'!AG15,"")</f>
        <v/>
      </c>
      <c r="AH15" s="91">
        <f>IFERROR('Vida Siniestros Directos'!AH15/'Vida Número de Siniestros'!AH15,"")</f>
        <v>51.83457182408749</v>
      </c>
      <c r="AI15" s="91">
        <f>IFERROR('Vida Siniestros Directos'!AI15/'Vida Número de Siniestros'!AI15,"")</f>
        <v>678.28920121814667</v>
      </c>
      <c r="AJ15" s="91" t="str">
        <f>IFERROR('Vida Siniestros Directos'!AJ15/'Vida Número de Siniestros'!AJ15,"")</f>
        <v/>
      </c>
      <c r="AK15" s="91" t="str">
        <f>IFERROR('Vida Siniestros Directos'!AK15/'Vida Número de Siniestros'!AK15,"")</f>
        <v/>
      </c>
      <c r="AL15" s="91" t="str">
        <f>IFERROR('Vida Siniestros Directos'!AL15/'Vida Número de Siniestros'!AL15,"")</f>
        <v/>
      </c>
      <c r="AM15" s="91" t="str">
        <f>IFERROR('Vida Siniestros Directos'!AM15/'Vida Número de Siniestros'!AM15,"")</f>
        <v/>
      </c>
      <c r="AN15" s="91" t="str">
        <f>IFERROR('Vida Siniestros Directos'!AN15/'Vida Número de Siniestros'!AN15,"")</f>
        <v/>
      </c>
      <c r="AO15" s="91" t="str">
        <f>IFERROR('Vida Siniestros Directos'!AO15/'Vida Número de Siniestros'!AO15,"")</f>
        <v/>
      </c>
      <c r="AP15" s="91" t="str">
        <f>IFERROR('Vida Siniestros Directos'!AP15/'Vida Número de Siniestros'!AP15,"")</f>
        <v/>
      </c>
      <c r="AQ15" s="91">
        <f>IFERROR('Vida Siniestros Directos'!AQ15/'Vida Número de Siniestros'!AQ15,"")</f>
        <v>141.3066553539561</v>
      </c>
      <c r="AR15" s="211"/>
      <c r="AS15" s="91">
        <f>IFERROR('Vida Siniestros Directos'!AS15/'Vida Número de Siniestros'!AS15,"")</f>
        <v>213.73230716408338</v>
      </c>
      <c r="AT15" s="60">
        <f t="shared" si="0"/>
        <v>-0.3388615075142839</v>
      </c>
    </row>
    <row r="16" spans="2:46" x14ac:dyDescent="0.2">
      <c r="B16" s="62" t="str">
        <f>'Datos Vida'!B253</f>
        <v>104. Mixto o Dotal</v>
      </c>
      <c r="C16" s="91" t="str">
        <f>IFERROR('Vida Siniestros Directos'!C16/'Vida Número de Siniestros'!C16,"")</f>
        <v/>
      </c>
      <c r="D16" s="91" t="str">
        <f>IFERROR('Vida Siniestros Directos'!D16/'Vida Número de Siniestros'!D16,"")</f>
        <v/>
      </c>
      <c r="E16" s="91" t="str">
        <f>IFERROR('Vida Siniestros Directos'!E16/'Vida Número de Siniestros'!E16,"")</f>
        <v/>
      </c>
      <c r="F16" s="91" t="str">
        <f>IFERROR('Vida Siniestros Directos'!F16/'Vida Número de Siniestros'!F16,"")</f>
        <v/>
      </c>
      <c r="G16" s="91">
        <f>IFERROR('Vida Siniestros Directos'!G16/'Vida Número de Siniestros'!G16,"")</f>
        <v>1199.0454991369782</v>
      </c>
      <c r="H16" s="91" t="str">
        <f>IFERROR('Vida Siniestros Directos'!H16/'Vida Número de Siniestros'!H16,"")</f>
        <v/>
      </c>
      <c r="I16" s="91" t="str">
        <f>IFERROR('Vida Siniestros Directos'!I16/'Vida Número de Siniestros'!I16,"")</f>
        <v/>
      </c>
      <c r="J16" s="91" t="str">
        <f>IFERROR('Vida Siniestros Directos'!J16/'Vida Número de Siniestros'!J16,"")</f>
        <v/>
      </c>
      <c r="K16" s="91" t="str">
        <f>IFERROR('Vida Siniestros Directos'!K16/'Vida Número de Siniestros'!K16,"")</f>
        <v/>
      </c>
      <c r="L16" s="91">
        <f>IFERROR('Vida Siniestros Directos'!L16/'Vida Número de Siniestros'!L16,"")</f>
        <v>562.77831500075638</v>
      </c>
      <c r="M16" s="91" t="str">
        <f>IFERROR('Vida Siniestros Directos'!M16/'Vida Número de Siniestros'!M16,"")</f>
        <v/>
      </c>
      <c r="N16" s="91" t="str">
        <f>IFERROR('Vida Siniestros Directos'!N16/'Vida Número de Siniestros'!N16,"")</f>
        <v/>
      </c>
      <c r="O16" s="91" t="str">
        <f>IFERROR('Vida Siniestros Directos'!O16/'Vida Número de Siniestros'!O16,"")</f>
        <v/>
      </c>
      <c r="P16" s="91" t="str">
        <f>IFERROR('Vida Siniestros Directos'!P16/'Vida Número de Siniestros'!P16,"")</f>
        <v/>
      </c>
      <c r="Q16" s="91" t="str">
        <f>IFERROR('Vida Siniestros Directos'!Q16/'Vida Número de Siniestros'!Q16,"")</f>
        <v/>
      </c>
      <c r="R16" s="91">
        <f>IFERROR('Vida Siniestros Directos'!R16/'Vida Número de Siniestros'!R16,"")</f>
        <v>200.85310309387589</v>
      </c>
      <c r="S16" s="91" t="str">
        <f>IFERROR('Vida Siniestros Directos'!S16/'Vida Número de Siniestros'!S16,"")</f>
        <v/>
      </c>
      <c r="T16" s="91" t="str">
        <f>IFERROR('Vida Siniestros Directos'!T16/'Vida Número de Siniestros'!T16,"")</f>
        <v/>
      </c>
      <c r="U16" s="91" t="str">
        <f>IFERROR('Vida Siniestros Directos'!U16/'Vida Número de Siniestros'!U16,"")</f>
        <v/>
      </c>
      <c r="V16" s="91" t="str">
        <f>IFERROR('Vida Siniestros Directos'!V16/'Vida Número de Siniestros'!V16,"")</f>
        <v/>
      </c>
      <c r="W16" s="91" t="str">
        <f>IFERROR('Vida Siniestros Directos'!W16/'Vida Número de Siniestros'!W16,"")</f>
        <v/>
      </c>
      <c r="X16" s="91">
        <f>IFERROR('Vida Siniestros Directos'!X16/'Vida Número de Siniestros'!X16,"")</f>
        <v>42.432508141985068</v>
      </c>
      <c r="Y16" s="91" t="str">
        <f>IFERROR('Vida Siniestros Directos'!Y16/'Vida Número de Siniestros'!Y16,"")</f>
        <v/>
      </c>
      <c r="Z16" s="91">
        <f>IFERROR('Vida Siniestros Directos'!Z16/'Vida Número de Siniestros'!Z16,"")</f>
        <v>1039.8661054330414</v>
      </c>
      <c r="AA16" s="91">
        <f>IFERROR('Vida Siniestros Directos'!AA16/'Vida Número de Siniestros'!AA16,"")</f>
        <v>60.912911909115309</v>
      </c>
      <c r="AB16" s="91">
        <f>IFERROR('Vida Siniestros Directos'!AB16/'Vida Número de Siniestros'!AB16,"")</f>
        <v>1485.5023529695929</v>
      </c>
      <c r="AC16" s="91" t="str">
        <f>IFERROR('Vida Siniestros Directos'!AC16/'Vida Número de Siniestros'!AC16,"")</f>
        <v/>
      </c>
      <c r="AD16" s="91" t="str">
        <f>IFERROR('Vida Siniestros Directos'!AD16/'Vida Número de Siniestros'!AD16,"")</f>
        <v/>
      </c>
      <c r="AE16" s="91" t="str">
        <f>IFERROR('Vida Siniestros Directos'!AE16/'Vida Número de Siniestros'!AE16,"")</f>
        <v/>
      </c>
      <c r="AF16" s="91" t="str">
        <f>IFERROR('Vida Siniestros Directos'!AF16/'Vida Número de Siniestros'!AF16,"")</f>
        <v/>
      </c>
      <c r="AG16" s="91" t="str">
        <f>IFERROR('Vida Siniestros Directos'!AG16/'Vida Número de Siniestros'!AG16,"")</f>
        <v/>
      </c>
      <c r="AH16" s="91">
        <f>IFERROR('Vida Siniestros Directos'!AH16/'Vida Número de Siniestros'!AH16,"")</f>
        <v>11.330559840687696</v>
      </c>
      <c r="AI16" s="91">
        <f>IFERROR('Vida Siniestros Directos'!AI16/'Vida Número de Siniestros'!AI16,"")</f>
        <v>384.70416072589256</v>
      </c>
      <c r="AJ16" s="91" t="str">
        <f>IFERROR('Vida Siniestros Directos'!AJ16/'Vida Número de Siniestros'!AJ16,"")</f>
        <v/>
      </c>
      <c r="AK16" s="91" t="str">
        <f>IFERROR('Vida Siniestros Directos'!AK16/'Vida Número de Siniestros'!AK16,"")</f>
        <v/>
      </c>
      <c r="AL16" s="91" t="str">
        <f>IFERROR('Vida Siniestros Directos'!AL16/'Vida Número de Siniestros'!AL16,"")</f>
        <v/>
      </c>
      <c r="AM16" s="91" t="str">
        <f>IFERROR('Vida Siniestros Directos'!AM16/'Vida Número de Siniestros'!AM16,"")</f>
        <v/>
      </c>
      <c r="AN16" s="91" t="str">
        <f>IFERROR('Vida Siniestros Directos'!AN16/'Vida Número de Siniestros'!AN16,"")</f>
        <v/>
      </c>
      <c r="AO16" s="91" t="str">
        <f>IFERROR('Vida Siniestros Directos'!AO16/'Vida Número de Siniestros'!AO16,"")</f>
        <v/>
      </c>
      <c r="AP16" s="91" t="str">
        <f>IFERROR('Vida Siniestros Directos'!AP16/'Vida Número de Siniestros'!AP16,"")</f>
        <v/>
      </c>
      <c r="AQ16" s="91">
        <f>IFERROR('Vida Siniestros Directos'!AQ16/'Vida Número de Siniestros'!AQ16,"")</f>
        <v>44.577604503201457</v>
      </c>
      <c r="AR16" s="211"/>
      <c r="AS16" s="91">
        <f>IFERROR('Vida Siniestros Directos'!AS16/'Vida Número de Siniestros'!AS16,"")</f>
        <v>65.281498091440469</v>
      </c>
      <c r="AT16" s="60">
        <f t="shared" si="0"/>
        <v>-0.31714795452823175</v>
      </c>
    </row>
    <row r="17" spans="2:46" x14ac:dyDescent="0.2">
      <c r="B17" s="62" t="str">
        <f>'Datos Vida'!B254</f>
        <v>105. Rentas Privadas y Otras Rentas</v>
      </c>
      <c r="C17" s="91" t="str">
        <f>IFERROR('Vida Siniestros Directos'!C17/'Vida Número de Siniestros'!C17,"")</f>
        <v/>
      </c>
      <c r="D17" s="91" t="str">
        <f>IFERROR('Vida Siniestros Directos'!D17/'Vida Número de Siniestros'!D17,"")</f>
        <v/>
      </c>
      <c r="E17" s="91" t="str">
        <f>IFERROR('Vida Siniestros Directos'!E17/'Vida Número de Siniestros'!E17,"")</f>
        <v/>
      </c>
      <c r="F17" s="91" t="str">
        <f>IFERROR('Vida Siniestros Directos'!F17/'Vida Número de Siniestros'!F17,"")</f>
        <v/>
      </c>
      <c r="G17" s="91">
        <f>IFERROR('Vida Siniestros Directos'!G17/'Vida Número de Siniestros'!G17,"")</f>
        <v>7556.6435797932763</v>
      </c>
      <c r="H17" s="91" t="str">
        <f>IFERROR('Vida Siniestros Directos'!H17/'Vida Número de Siniestros'!H17,"")</f>
        <v/>
      </c>
      <c r="I17" s="91" t="str">
        <f>IFERROR('Vida Siniestros Directos'!I17/'Vida Número de Siniestros'!I17,"")</f>
        <v/>
      </c>
      <c r="J17" s="91" t="str">
        <f>IFERROR('Vida Siniestros Directos'!J17/'Vida Número de Siniestros'!J17,"")</f>
        <v/>
      </c>
      <c r="K17" s="91" t="str">
        <f>IFERROR('Vida Siniestros Directos'!K17/'Vida Número de Siniestros'!K17,"")</f>
        <v/>
      </c>
      <c r="L17" s="91" t="str">
        <f>IFERROR('Vida Siniestros Directos'!L17/'Vida Número de Siniestros'!L17,"")</f>
        <v/>
      </c>
      <c r="M17" s="91" t="str">
        <f>IFERROR('Vida Siniestros Directos'!M17/'Vida Número de Siniestros'!M17,"")</f>
        <v/>
      </c>
      <c r="N17" s="91" t="str">
        <f>IFERROR('Vida Siniestros Directos'!N17/'Vida Número de Siniestros'!N17,"")</f>
        <v/>
      </c>
      <c r="O17" s="91" t="str">
        <f>IFERROR('Vida Siniestros Directos'!O17/'Vida Número de Siniestros'!O17,"")</f>
        <v/>
      </c>
      <c r="P17" s="91" t="str">
        <f>IFERROR('Vida Siniestros Directos'!P17/'Vida Número de Siniestros'!P17,"")</f>
        <v/>
      </c>
      <c r="Q17" s="91">
        <f>IFERROR('Vida Siniestros Directos'!Q17/'Vida Número de Siniestros'!Q17,"")</f>
        <v>12960.26470014904</v>
      </c>
      <c r="R17" s="91">
        <f>IFERROR('Vida Siniestros Directos'!R17/'Vida Número de Siniestros'!R17,"")</f>
        <v>28068.836735242359</v>
      </c>
      <c r="S17" s="91" t="str">
        <f>IFERROR('Vida Siniestros Directos'!S17/'Vida Número de Siniestros'!S17,"")</f>
        <v/>
      </c>
      <c r="T17" s="91">
        <f>IFERROR('Vida Siniestros Directos'!T17/'Vida Número de Siniestros'!T17,"")</f>
        <v>3073.7951002848467</v>
      </c>
      <c r="U17" s="91" t="str">
        <f>IFERROR('Vida Siniestros Directos'!U17/'Vida Número de Siniestros'!U17,"")</f>
        <v/>
      </c>
      <c r="V17" s="91" t="str">
        <f>IFERROR('Vida Siniestros Directos'!V17/'Vida Número de Siniestros'!V17,"")</f>
        <v/>
      </c>
      <c r="W17" s="91" t="str">
        <f>IFERROR('Vida Siniestros Directos'!W17/'Vida Número de Siniestros'!W17,"")</f>
        <v/>
      </c>
      <c r="X17" s="91" t="str">
        <f>IFERROR('Vida Siniestros Directos'!X17/'Vida Número de Siniestros'!X17,"")</f>
        <v/>
      </c>
      <c r="Y17" s="91" t="str">
        <f>IFERROR('Vida Siniestros Directos'!Y17/'Vida Número de Siniestros'!Y17,"")</f>
        <v/>
      </c>
      <c r="Z17" s="91">
        <f>IFERROR('Vida Siniestros Directos'!Z17/'Vida Número de Siniestros'!Z17,"")</f>
        <v>91.038371627443937</v>
      </c>
      <c r="AA17" s="91">
        <f>IFERROR('Vida Siniestros Directos'!AA17/'Vida Número de Siniestros'!AA17,"")</f>
        <v>236.05075354206386</v>
      </c>
      <c r="AB17" s="91" t="str">
        <f>IFERROR('Vida Siniestros Directos'!AB17/'Vida Número de Siniestros'!AB17,"")</f>
        <v/>
      </c>
      <c r="AC17" s="91">
        <f>IFERROR('Vida Siniestros Directos'!AC17/'Vida Número de Siniestros'!AC17,"")</f>
        <v>28.022709088568281</v>
      </c>
      <c r="AD17" s="91">
        <f>IFERROR('Vida Siniestros Directos'!AD17/'Vida Número de Siniestros'!AD17,"")</f>
        <v>18649.802895775905</v>
      </c>
      <c r="AE17" s="91" t="str">
        <f>IFERROR('Vida Siniestros Directos'!AE17/'Vida Número de Siniestros'!AE17,"")</f>
        <v/>
      </c>
      <c r="AF17" s="91" t="str">
        <f>IFERROR('Vida Siniestros Directos'!AF17/'Vida Número de Siniestros'!AF17,"")</f>
        <v/>
      </c>
      <c r="AG17" s="91" t="str">
        <f>IFERROR('Vida Siniestros Directos'!AG17/'Vida Número de Siniestros'!AG17,"")</f>
        <v/>
      </c>
      <c r="AH17" s="91">
        <f>IFERROR('Vida Siniestros Directos'!AH17/'Vida Número de Siniestros'!AH17,"")</f>
        <v>29.685622334052166</v>
      </c>
      <c r="AI17" s="91" t="str">
        <f>IFERROR('Vida Siniestros Directos'!AI17/'Vida Número de Siniestros'!AI17,"")</f>
        <v/>
      </c>
      <c r="AJ17" s="91" t="str">
        <f>IFERROR('Vida Siniestros Directos'!AJ17/'Vida Número de Siniestros'!AJ17,"")</f>
        <v/>
      </c>
      <c r="AK17" s="91" t="str">
        <f>IFERROR('Vida Siniestros Directos'!AK17/'Vida Número de Siniestros'!AK17,"")</f>
        <v/>
      </c>
      <c r="AL17" s="91" t="str">
        <f>IFERROR('Vida Siniestros Directos'!AL17/'Vida Número de Siniestros'!AL17,"")</f>
        <v/>
      </c>
      <c r="AM17" s="91" t="str">
        <f>IFERROR('Vida Siniestros Directos'!AM17/'Vida Número de Siniestros'!AM17,"")</f>
        <v/>
      </c>
      <c r="AN17" s="91" t="str">
        <f>IFERROR('Vida Siniestros Directos'!AN17/'Vida Número de Siniestros'!AN17,"")</f>
        <v/>
      </c>
      <c r="AO17" s="91" t="str">
        <f>IFERROR('Vida Siniestros Directos'!AO17/'Vida Número de Siniestros'!AO17,"")</f>
        <v/>
      </c>
      <c r="AP17" s="91" t="str">
        <f>IFERROR('Vida Siniestros Directos'!AP17/'Vida Número de Siniestros'!AP17,"")</f>
        <v/>
      </c>
      <c r="AQ17" s="91">
        <f>IFERROR('Vida Siniestros Directos'!AQ17/'Vida Número de Siniestros'!AQ17,"")</f>
        <v>188.31963765095495</v>
      </c>
      <c r="AR17" s="211"/>
      <c r="AS17" s="91">
        <f>IFERROR('Vida Siniestros Directos'!AS17/'Vida Número de Siniestros'!AS17,"")</f>
        <v>27.840292999687982</v>
      </c>
      <c r="AT17" s="60">
        <f t="shared" si="0"/>
        <v>5.7642836105591817</v>
      </c>
    </row>
    <row r="18" spans="2:46" x14ac:dyDescent="0.2">
      <c r="B18" s="62" t="str">
        <f>'Datos Vida'!B255</f>
        <v>106. Dotal puro o Capital Diferido</v>
      </c>
      <c r="C18" s="91" t="str">
        <f>IFERROR('Vida Siniestros Directos'!C18/'Vida Número de Siniestros'!C18,"")</f>
        <v/>
      </c>
      <c r="D18" s="91" t="str">
        <f>IFERROR('Vida Siniestros Directos'!D18/'Vida Número de Siniestros'!D18,"")</f>
        <v/>
      </c>
      <c r="E18" s="91" t="str">
        <f>IFERROR('Vida Siniestros Directos'!E18/'Vida Número de Siniestros'!E18,"")</f>
        <v/>
      </c>
      <c r="F18" s="91" t="str">
        <f>IFERROR('Vida Siniestros Directos'!F18/'Vida Número de Siniestros'!F18,"")</f>
        <v/>
      </c>
      <c r="G18" s="91" t="str">
        <f>IFERROR('Vida Siniestros Directos'!G18/'Vida Número de Siniestros'!G18,"")</f>
        <v/>
      </c>
      <c r="H18" s="91" t="str">
        <f>IFERROR('Vida Siniestros Directos'!H18/'Vida Número de Siniestros'!H18,"")</f>
        <v/>
      </c>
      <c r="I18" s="91" t="str">
        <f>IFERROR('Vida Siniestros Directos'!I18/'Vida Número de Siniestros'!I18,"")</f>
        <v/>
      </c>
      <c r="J18" s="91" t="str">
        <f>IFERROR('Vida Siniestros Directos'!J18/'Vida Número de Siniestros'!J18,"")</f>
        <v/>
      </c>
      <c r="K18" s="91" t="str">
        <f>IFERROR('Vida Siniestros Directos'!K18/'Vida Número de Siniestros'!K18,"")</f>
        <v/>
      </c>
      <c r="L18" s="91">
        <f>IFERROR('Vida Siniestros Directos'!L18/'Vida Número de Siniestros'!L18,"")</f>
        <v>1209.7113704240585</v>
      </c>
      <c r="M18" s="91" t="str">
        <f>IFERROR('Vida Siniestros Directos'!M18/'Vida Número de Siniestros'!M18,"")</f>
        <v/>
      </c>
      <c r="N18" s="91" t="str">
        <f>IFERROR('Vida Siniestros Directos'!N18/'Vida Número de Siniestros'!N18,"")</f>
        <v/>
      </c>
      <c r="O18" s="91" t="str">
        <f>IFERROR('Vida Siniestros Directos'!O18/'Vida Número de Siniestros'!O18,"")</f>
        <v/>
      </c>
      <c r="P18" s="91" t="str">
        <f>IFERROR('Vida Siniestros Directos'!P18/'Vida Número de Siniestros'!P18,"")</f>
        <v/>
      </c>
      <c r="Q18" s="91" t="str">
        <f>IFERROR('Vida Siniestros Directos'!Q18/'Vida Número de Siniestros'!Q18,"")</f>
        <v/>
      </c>
      <c r="R18" s="91" t="str">
        <f>IFERROR('Vida Siniestros Directos'!R18/'Vida Número de Siniestros'!R18,"")</f>
        <v/>
      </c>
      <c r="S18" s="91" t="str">
        <f>IFERROR('Vida Siniestros Directos'!S18/'Vida Número de Siniestros'!S18,"")</f>
        <v/>
      </c>
      <c r="T18" s="91" t="str">
        <f>IFERROR('Vida Siniestros Directos'!T18/'Vida Número de Siniestros'!T18,"")</f>
        <v/>
      </c>
      <c r="U18" s="91" t="str">
        <f>IFERROR('Vida Siniestros Directos'!U18/'Vida Número de Siniestros'!U18,"")</f>
        <v/>
      </c>
      <c r="V18" s="91" t="str">
        <f>IFERROR('Vida Siniestros Directos'!V18/'Vida Número de Siniestros'!V18,"")</f>
        <v/>
      </c>
      <c r="W18" s="91" t="str">
        <f>IFERROR('Vida Siniestros Directos'!W18/'Vida Número de Siniestros'!W18,"")</f>
        <v/>
      </c>
      <c r="X18" s="91" t="str">
        <f>IFERROR('Vida Siniestros Directos'!X18/'Vida Número de Siniestros'!X18,"")</f>
        <v/>
      </c>
      <c r="Y18" s="91" t="str">
        <f>IFERROR('Vida Siniestros Directos'!Y18/'Vida Número de Siniestros'!Y18,"")</f>
        <v/>
      </c>
      <c r="Z18" s="91" t="str">
        <f>IFERROR('Vida Siniestros Directos'!Z18/'Vida Número de Siniestros'!Z18,"")</f>
        <v/>
      </c>
      <c r="AA18" s="91" t="str">
        <f>IFERROR('Vida Siniestros Directos'!AA18/'Vida Número de Siniestros'!AA18,"")</f>
        <v/>
      </c>
      <c r="AB18" s="91" t="str">
        <f>IFERROR('Vida Siniestros Directos'!AB18/'Vida Número de Siniestros'!AB18,"")</f>
        <v/>
      </c>
      <c r="AC18" s="91" t="str">
        <f>IFERROR('Vida Siniestros Directos'!AC18/'Vida Número de Siniestros'!AC18,"")</f>
        <v/>
      </c>
      <c r="AD18" s="91" t="str">
        <f>IFERROR('Vida Siniestros Directos'!AD18/'Vida Número de Siniestros'!AD18,"")</f>
        <v/>
      </c>
      <c r="AE18" s="91" t="str">
        <f>IFERROR('Vida Siniestros Directos'!AE18/'Vida Número de Siniestros'!AE18,"")</f>
        <v/>
      </c>
      <c r="AF18" s="91" t="str">
        <f>IFERROR('Vida Siniestros Directos'!AF18/'Vida Número de Siniestros'!AF18,"")</f>
        <v/>
      </c>
      <c r="AG18" s="91" t="str">
        <f>IFERROR('Vida Siniestros Directos'!AG18/'Vida Número de Siniestros'!AG18,"")</f>
        <v/>
      </c>
      <c r="AH18" s="91" t="str">
        <f>IFERROR('Vida Siniestros Directos'!AH18/'Vida Número de Siniestros'!AH18,"")</f>
        <v/>
      </c>
      <c r="AI18" s="91" t="str">
        <f>IFERROR('Vida Siniestros Directos'!AI18/'Vida Número de Siniestros'!AI18,"")</f>
        <v/>
      </c>
      <c r="AJ18" s="91" t="str">
        <f>IFERROR('Vida Siniestros Directos'!AJ18/'Vida Número de Siniestros'!AJ18,"")</f>
        <v/>
      </c>
      <c r="AK18" s="91" t="str">
        <f>IFERROR('Vida Siniestros Directos'!AK18/'Vida Número de Siniestros'!AK18,"")</f>
        <v/>
      </c>
      <c r="AL18" s="91" t="str">
        <f>IFERROR('Vida Siniestros Directos'!AL18/'Vida Número de Siniestros'!AL18,"")</f>
        <v/>
      </c>
      <c r="AM18" s="91" t="str">
        <f>IFERROR('Vida Siniestros Directos'!AM18/'Vida Número de Siniestros'!AM18,"")</f>
        <v/>
      </c>
      <c r="AN18" s="91" t="str">
        <f>IFERROR('Vida Siniestros Directos'!AN18/'Vida Número de Siniestros'!AN18,"")</f>
        <v/>
      </c>
      <c r="AO18" s="91" t="str">
        <f>IFERROR('Vida Siniestros Directos'!AO18/'Vida Número de Siniestros'!AO18,"")</f>
        <v/>
      </c>
      <c r="AP18" s="91" t="str">
        <f>IFERROR('Vida Siniestros Directos'!AP18/'Vida Número de Siniestros'!AP18,"")</f>
        <v/>
      </c>
      <c r="AQ18" s="91">
        <f>IFERROR('Vida Siniestros Directos'!AQ18/'Vida Número de Siniestros'!AQ18,"")</f>
        <v>1209.7113704240585</v>
      </c>
      <c r="AR18" s="211"/>
      <c r="AS18" s="91">
        <f>IFERROR('Vida Siniestros Directos'!AS18/'Vida Número de Siniestros'!AS18,"")</f>
        <v>269.68878654657743</v>
      </c>
      <c r="AT18" s="60">
        <f t="shared" si="0"/>
        <v>3.4855827560154475</v>
      </c>
    </row>
    <row r="19" spans="2:46" x14ac:dyDescent="0.2">
      <c r="B19" s="62" t="str">
        <f>'Datos Vida'!B256</f>
        <v>107. Protección Familiar</v>
      </c>
      <c r="C19" s="91" t="str">
        <f>IFERROR('Vida Siniestros Directos'!C19/'Vida Número de Siniestros'!C19,"")</f>
        <v/>
      </c>
      <c r="D19" s="91" t="str">
        <f>IFERROR('Vida Siniestros Directos'!D19/'Vida Número de Siniestros'!D19,"")</f>
        <v/>
      </c>
      <c r="E19" s="91" t="str">
        <f>IFERROR('Vida Siniestros Directos'!E19/'Vida Número de Siniestros'!E19,"")</f>
        <v/>
      </c>
      <c r="F19" s="91" t="str">
        <f>IFERROR('Vida Siniestros Directos'!F19/'Vida Número de Siniestros'!F19,"")</f>
        <v/>
      </c>
      <c r="G19" s="91" t="str">
        <f>IFERROR('Vida Siniestros Directos'!G19/'Vida Número de Siniestros'!G19,"")</f>
        <v/>
      </c>
      <c r="H19" s="91" t="str">
        <f>IFERROR('Vida Siniestros Directos'!H19/'Vida Número de Siniestros'!H19,"")</f>
        <v/>
      </c>
      <c r="I19" s="91" t="str">
        <f>IFERROR('Vida Siniestros Directos'!I19/'Vida Número de Siniestros'!I19,"")</f>
        <v/>
      </c>
      <c r="J19" s="91" t="str">
        <f>IFERROR('Vida Siniestros Directos'!J19/'Vida Número de Siniestros'!J19,"")</f>
        <v/>
      </c>
      <c r="K19" s="91" t="str">
        <f>IFERROR('Vida Siniestros Directos'!K19/'Vida Número de Siniestros'!K19,"")</f>
        <v/>
      </c>
      <c r="L19" s="91">
        <f>IFERROR('Vida Siniestros Directos'!L19/'Vida Número de Siniestros'!L19,"")</f>
        <v>17.664527208727787</v>
      </c>
      <c r="M19" s="91" t="str">
        <f>IFERROR('Vida Siniestros Directos'!M19/'Vida Número de Siniestros'!M19,"")</f>
        <v/>
      </c>
      <c r="N19" s="91" t="str">
        <f>IFERROR('Vida Siniestros Directos'!N19/'Vida Número de Siniestros'!N19,"")</f>
        <v/>
      </c>
      <c r="O19" s="91" t="str">
        <f>IFERROR('Vida Siniestros Directos'!O19/'Vida Número de Siniestros'!O19,"")</f>
        <v/>
      </c>
      <c r="P19" s="91" t="str">
        <f>IFERROR('Vida Siniestros Directos'!P19/'Vida Número de Siniestros'!P19,"")</f>
        <v/>
      </c>
      <c r="Q19" s="91" t="str">
        <f>IFERROR('Vida Siniestros Directos'!Q19/'Vida Número de Siniestros'!Q19,"")</f>
        <v/>
      </c>
      <c r="R19" s="91">
        <f>IFERROR('Vida Siniestros Directos'!R19/'Vida Número de Siniestros'!R19,"")</f>
        <v>14.218090497051007</v>
      </c>
      <c r="S19" s="91" t="str">
        <f>IFERROR('Vida Siniestros Directos'!S19/'Vida Número de Siniestros'!S19,"")</f>
        <v/>
      </c>
      <c r="T19" s="91" t="str">
        <f>IFERROR('Vida Siniestros Directos'!T19/'Vida Número de Siniestros'!T19,"")</f>
        <v/>
      </c>
      <c r="U19" s="91" t="str">
        <f>IFERROR('Vida Siniestros Directos'!U19/'Vida Número de Siniestros'!U19,"")</f>
        <v/>
      </c>
      <c r="V19" s="91" t="str">
        <f>IFERROR('Vida Siniestros Directos'!V19/'Vida Número de Siniestros'!V19,"")</f>
        <v/>
      </c>
      <c r="W19" s="91" t="str">
        <f>IFERROR('Vida Siniestros Directos'!W19/'Vida Número de Siniestros'!W19,"")</f>
        <v/>
      </c>
      <c r="X19" s="91">
        <f>IFERROR('Vida Siniestros Directos'!X19/'Vida Número de Siniestros'!X19,"")</f>
        <v>27.142016533326622</v>
      </c>
      <c r="Y19" s="91" t="str">
        <f>IFERROR('Vida Siniestros Directos'!Y19/'Vida Número de Siniestros'!Y19,"")</f>
        <v/>
      </c>
      <c r="Z19" s="91" t="str">
        <f>IFERROR('Vida Siniestros Directos'!Z19/'Vida Número de Siniestros'!Z19,"")</f>
        <v/>
      </c>
      <c r="AA19" s="91">
        <f>IFERROR('Vida Siniestros Directos'!AA19/'Vida Número de Siniestros'!AA19,"")</f>
        <v>35.29660937254193</v>
      </c>
      <c r="AB19" s="91" t="str">
        <f>IFERROR('Vida Siniestros Directos'!AB19/'Vida Número de Siniestros'!AB19,"")</f>
        <v/>
      </c>
      <c r="AC19" s="91" t="str">
        <f>IFERROR('Vida Siniestros Directos'!AC19/'Vida Número de Siniestros'!AC19,"")</f>
        <v/>
      </c>
      <c r="AD19" s="91" t="str">
        <f>IFERROR('Vida Siniestros Directos'!AD19/'Vida Número de Siniestros'!AD19,"")</f>
        <v/>
      </c>
      <c r="AE19" s="91" t="str">
        <f>IFERROR('Vida Siniestros Directos'!AE19/'Vida Número de Siniestros'!AE19,"")</f>
        <v/>
      </c>
      <c r="AF19" s="91" t="str">
        <f>IFERROR('Vida Siniestros Directos'!AF19/'Vida Número de Siniestros'!AF19,"")</f>
        <v/>
      </c>
      <c r="AG19" s="91" t="str">
        <f>IFERROR('Vida Siniestros Directos'!AG19/'Vida Número de Siniestros'!AG19,"")</f>
        <v/>
      </c>
      <c r="AH19" s="91">
        <f>IFERROR('Vida Siniestros Directos'!AH19/'Vida Número de Siniestros'!AH19,"")</f>
        <v>6.0965811436018233</v>
      </c>
      <c r="AI19" s="91" t="str">
        <f>IFERROR('Vida Siniestros Directos'!AI19/'Vida Número de Siniestros'!AI19,"")</f>
        <v/>
      </c>
      <c r="AJ19" s="91" t="str">
        <f>IFERROR('Vida Siniestros Directos'!AJ19/'Vida Número de Siniestros'!AJ19,"")</f>
        <v/>
      </c>
      <c r="AK19" s="91" t="str">
        <f>IFERROR('Vida Siniestros Directos'!AK19/'Vida Número de Siniestros'!AK19,"")</f>
        <v/>
      </c>
      <c r="AL19" s="91" t="str">
        <f>IFERROR('Vida Siniestros Directos'!AL19/'Vida Número de Siniestros'!AL19,"")</f>
        <v/>
      </c>
      <c r="AM19" s="91" t="str">
        <f>IFERROR('Vida Siniestros Directos'!AM19/'Vida Número de Siniestros'!AM19,"")</f>
        <v/>
      </c>
      <c r="AN19" s="91" t="str">
        <f>IFERROR('Vida Siniestros Directos'!AN19/'Vida Número de Siniestros'!AN19,"")</f>
        <v/>
      </c>
      <c r="AO19" s="91" t="str">
        <f>IFERROR('Vida Siniestros Directos'!AO19/'Vida Número de Siniestros'!AO19,"")</f>
        <v/>
      </c>
      <c r="AP19" s="91" t="str">
        <f>IFERROR('Vida Siniestros Directos'!AP19/'Vida Número de Siniestros'!AP19,"")</f>
        <v/>
      </c>
      <c r="AQ19" s="91">
        <f>IFERROR('Vida Siniestros Directos'!AQ19/'Vida Número de Siniestros'!AQ19,"")</f>
        <v>13.940396396519798</v>
      </c>
      <c r="AR19" s="211"/>
      <c r="AS19" s="91">
        <f>IFERROR('Vida Siniestros Directos'!AS19/'Vida Número de Siniestros'!AS19,"")</f>
        <v>0.3580905021682903</v>
      </c>
      <c r="AT19" s="60">
        <f t="shared" si="0"/>
        <v>37.929813307274728</v>
      </c>
    </row>
    <row r="20" spans="2:46" x14ac:dyDescent="0.2">
      <c r="B20" s="62" t="str">
        <f>'Datos Vida'!B257</f>
        <v>108. Incapacidad o Invalidez</v>
      </c>
      <c r="C20" s="91" t="str">
        <f>IFERROR('Vida Siniestros Directos'!C20/'Vida Número de Siniestros'!C20,"")</f>
        <v/>
      </c>
      <c r="D20" s="91" t="str">
        <f>IFERROR('Vida Siniestros Directos'!D20/'Vida Número de Siniestros'!D20,"")</f>
        <v/>
      </c>
      <c r="E20" s="91" t="str">
        <f>IFERROR('Vida Siniestros Directos'!E20/'Vida Número de Siniestros'!E20,"")</f>
        <v/>
      </c>
      <c r="F20" s="91" t="str">
        <f>IFERROR('Vida Siniestros Directos'!F20/'Vida Número de Siniestros'!F20,"")</f>
        <v/>
      </c>
      <c r="G20" s="91">
        <f>IFERROR('Vida Siniestros Directos'!G20/'Vida Número de Siniestros'!G20,"")</f>
        <v>1092.3371742660345</v>
      </c>
      <c r="H20" s="91" t="str">
        <f>IFERROR('Vida Siniestros Directos'!H20/'Vida Número de Siniestros'!H20,"")</f>
        <v/>
      </c>
      <c r="I20" s="91" t="str">
        <f>IFERROR('Vida Siniestros Directos'!I20/'Vida Número de Siniestros'!I20,"")</f>
        <v/>
      </c>
      <c r="J20" s="91" t="str">
        <f>IFERROR('Vida Siniestros Directos'!J20/'Vida Número de Siniestros'!J20,"")</f>
        <v/>
      </c>
      <c r="K20" s="91" t="str">
        <f>IFERROR('Vida Siniestros Directos'!K20/'Vida Número de Siniestros'!K20,"")</f>
        <v/>
      </c>
      <c r="L20" s="91" t="str">
        <f>IFERROR('Vida Siniestros Directos'!L20/'Vida Número de Siniestros'!L20,"")</f>
        <v/>
      </c>
      <c r="M20" s="91" t="str">
        <f>IFERROR('Vida Siniestros Directos'!M20/'Vida Número de Siniestros'!M20,"")</f>
        <v/>
      </c>
      <c r="N20" s="91" t="str">
        <f>IFERROR('Vida Siniestros Directos'!N20/'Vida Número de Siniestros'!N20,"")</f>
        <v/>
      </c>
      <c r="O20" s="91" t="str">
        <f>IFERROR('Vida Siniestros Directos'!O20/'Vida Número de Siniestros'!O20,"")</f>
        <v/>
      </c>
      <c r="P20" s="91" t="str">
        <f>IFERROR('Vida Siniestros Directos'!P20/'Vida Número de Siniestros'!P20,"")</f>
        <v/>
      </c>
      <c r="Q20" s="91" t="str">
        <f>IFERROR('Vida Siniestros Directos'!Q20/'Vida Número de Siniestros'!Q20,"")</f>
        <v/>
      </c>
      <c r="R20" s="91">
        <f>IFERROR('Vida Siniestros Directos'!R20/'Vida Número de Siniestros'!R20,"")</f>
        <v>1284.1604135701693</v>
      </c>
      <c r="S20" s="91" t="str">
        <f>IFERROR('Vida Siniestros Directos'!S20/'Vida Número de Siniestros'!S20,"")</f>
        <v/>
      </c>
      <c r="T20" s="91" t="str">
        <f>IFERROR('Vida Siniestros Directos'!T20/'Vida Número de Siniestros'!T20,"")</f>
        <v/>
      </c>
      <c r="U20" s="91" t="str">
        <f>IFERROR('Vida Siniestros Directos'!U20/'Vida Número de Siniestros'!U20,"")</f>
        <v/>
      </c>
      <c r="V20" s="91" t="str">
        <f>IFERROR('Vida Siniestros Directos'!V20/'Vida Número de Siniestros'!V20,"")</f>
        <v/>
      </c>
      <c r="W20" s="91" t="str">
        <f>IFERROR('Vida Siniestros Directos'!W20/'Vida Número de Siniestros'!W20,"")</f>
        <v/>
      </c>
      <c r="X20" s="91" t="str">
        <f>IFERROR('Vida Siniestros Directos'!X20/'Vida Número de Siniestros'!X20,"")</f>
        <v/>
      </c>
      <c r="Y20" s="91" t="str">
        <f>IFERROR('Vida Siniestros Directos'!Y20/'Vida Número de Siniestros'!Y20,"")</f>
        <v/>
      </c>
      <c r="Z20" s="91" t="str">
        <f>IFERROR('Vida Siniestros Directos'!Z20/'Vida Número de Siniestros'!Z20,"")</f>
        <v/>
      </c>
      <c r="AA20" s="91" t="str">
        <f>IFERROR('Vida Siniestros Directos'!AA20/'Vida Número de Siniestros'!AA20,"")</f>
        <v/>
      </c>
      <c r="AB20" s="91">
        <f>IFERROR('Vida Siniestros Directos'!AB20/'Vida Número de Siniestros'!AB20,"")</f>
        <v>25.565532839565638</v>
      </c>
      <c r="AC20" s="91" t="str">
        <f>IFERROR('Vida Siniestros Directos'!AC20/'Vida Número de Siniestros'!AC20,"")</f>
        <v/>
      </c>
      <c r="AD20" s="91">
        <f>IFERROR('Vida Siniestros Directos'!AD20/'Vida Número de Siniestros'!AD20,"")</f>
        <v>20.462496716775966</v>
      </c>
      <c r="AE20" s="91" t="str">
        <f>IFERROR('Vida Siniestros Directos'!AE20/'Vida Número de Siniestros'!AE20,"")</f>
        <v/>
      </c>
      <c r="AF20" s="91" t="str">
        <f>IFERROR('Vida Siniestros Directos'!AF20/'Vida Número de Siniestros'!AF20,"")</f>
        <v/>
      </c>
      <c r="AG20" s="91" t="str">
        <f>IFERROR('Vida Siniestros Directos'!AG20/'Vida Número de Siniestros'!AG20,"")</f>
        <v/>
      </c>
      <c r="AH20" s="91" t="str">
        <f>IFERROR('Vida Siniestros Directos'!AH20/'Vida Número de Siniestros'!AH20,"")</f>
        <v/>
      </c>
      <c r="AI20" s="91">
        <f>IFERROR('Vida Siniestros Directos'!AI20/'Vida Número de Siniestros'!AI20,"")</f>
        <v>341.65941764470347</v>
      </c>
      <c r="AJ20" s="91" t="str">
        <f>IFERROR('Vida Siniestros Directos'!AJ20/'Vida Número de Siniestros'!AJ20,"")</f>
        <v/>
      </c>
      <c r="AK20" s="91" t="str">
        <f>IFERROR('Vida Siniestros Directos'!AK20/'Vida Número de Siniestros'!AK20,"")</f>
        <v/>
      </c>
      <c r="AL20" s="91" t="str">
        <f>IFERROR('Vida Siniestros Directos'!AL20/'Vida Número de Siniestros'!AL20,"")</f>
        <v/>
      </c>
      <c r="AM20" s="91" t="str">
        <f>IFERROR('Vida Siniestros Directos'!AM20/'Vida Número de Siniestros'!AM20,"")</f>
        <v/>
      </c>
      <c r="AN20" s="91" t="str">
        <f>IFERROR('Vida Siniestros Directos'!AN20/'Vida Número de Siniestros'!AN20,"")</f>
        <v/>
      </c>
      <c r="AO20" s="91" t="str">
        <f>IFERROR('Vida Siniestros Directos'!AO20/'Vida Número de Siniestros'!AO20,"")</f>
        <v/>
      </c>
      <c r="AP20" s="91" t="str">
        <f>IFERROR('Vida Siniestros Directos'!AP20/'Vida Número de Siniestros'!AP20,"")</f>
        <v/>
      </c>
      <c r="AQ20" s="91">
        <f>IFERROR('Vida Siniestros Directos'!AQ20/'Vida Número de Siniestros'!AQ20,"")</f>
        <v>67.370868034298681</v>
      </c>
      <c r="AR20" s="211"/>
      <c r="AS20" s="91">
        <f>IFERROR('Vida Siniestros Directos'!AS20/'Vida Número de Siniestros'!AS20,"")</f>
        <v>4.4439787726011835</v>
      </c>
      <c r="AT20" s="60">
        <f t="shared" si="0"/>
        <v>14.1600337179074</v>
      </c>
    </row>
    <row r="21" spans="2:46" x14ac:dyDescent="0.2">
      <c r="B21" s="62" t="str">
        <f>'Datos Vida'!B258</f>
        <v>109. Salud</v>
      </c>
      <c r="C21" s="91" t="str">
        <f>IFERROR('Vida Siniestros Directos'!C21/'Vida Número de Siniestros'!C21,"")</f>
        <v/>
      </c>
      <c r="D21" s="91">
        <f>IFERROR('Vida Siniestros Directos'!D21/'Vida Número de Siniestros'!D21,"")</f>
        <v>2.1401126329394162</v>
      </c>
      <c r="E21" s="91" t="str">
        <f>IFERROR('Vida Siniestros Directos'!E21/'Vida Número de Siniestros'!E21,"")</f>
        <v/>
      </c>
      <c r="F21" s="91" t="str">
        <f>IFERROR('Vida Siniestros Directos'!F21/'Vida Número de Siniestros'!F21,"")</f>
        <v/>
      </c>
      <c r="G21" s="91">
        <f>IFERROR('Vida Siniestros Directos'!G21/'Vida Número de Siniestros'!G21,"")</f>
        <v>122.95681702295475</v>
      </c>
      <c r="H21" s="91" t="str">
        <f>IFERROR('Vida Siniestros Directos'!H21/'Vida Número de Siniestros'!H21,"")</f>
        <v/>
      </c>
      <c r="I21" s="91">
        <f>IFERROR('Vida Siniestros Directos'!I21/'Vida Número de Siniestros'!I21,"")</f>
        <v>-0.35438577174874542</v>
      </c>
      <c r="J21" s="91">
        <f>IFERROR('Vida Siniestros Directos'!J21/'Vida Número de Siniestros'!J21,"")</f>
        <v>0.21166262547889939</v>
      </c>
      <c r="K21" s="91" t="str">
        <f>IFERROR('Vida Siniestros Directos'!K21/'Vida Número de Siniestros'!K21,"")</f>
        <v/>
      </c>
      <c r="L21" s="91">
        <f>IFERROR('Vida Siniestros Directos'!L21/'Vida Número de Siniestros'!L21,"")</f>
        <v>4.8190812974603432</v>
      </c>
      <c r="M21" s="91" t="str">
        <f>IFERROR('Vida Siniestros Directos'!M21/'Vida Número de Siniestros'!M21,"")</f>
        <v/>
      </c>
      <c r="N21" s="91">
        <f>IFERROR('Vida Siniestros Directos'!N21/'Vida Número de Siniestros'!N21,"")</f>
        <v>25.674472452337294</v>
      </c>
      <c r="O21" s="91" t="str">
        <f>IFERROR('Vida Siniestros Directos'!O21/'Vida Número de Siniestros'!O21,"")</f>
        <v/>
      </c>
      <c r="P21" s="91">
        <f>IFERROR('Vida Siniestros Directos'!P21/'Vida Número de Siniestros'!P21,"")</f>
        <v>7.7332593008140869</v>
      </c>
      <c r="Q21" s="91">
        <f>IFERROR('Vida Siniestros Directos'!Q21/'Vida Número de Siniestros'!Q21,"")</f>
        <v>239.13289371736573</v>
      </c>
      <c r="R21" s="91">
        <f>IFERROR('Vida Siniestros Directos'!R21/'Vida Número de Siniestros'!R21,"")</f>
        <v>101.18812923912267</v>
      </c>
      <c r="S21" s="91" t="str">
        <f>IFERROR('Vida Siniestros Directos'!S21/'Vida Número de Siniestros'!S21,"")</f>
        <v/>
      </c>
      <c r="T21" s="91" t="str">
        <f>IFERROR('Vida Siniestros Directos'!T21/'Vida Número de Siniestros'!T21,"")</f>
        <v/>
      </c>
      <c r="U21" s="91">
        <f>IFERROR('Vida Siniestros Directos'!U21/'Vida Número de Siniestros'!U21,"")</f>
        <v>38.903247074224431</v>
      </c>
      <c r="V21" s="91" t="str">
        <f>IFERROR('Vida Siniestros Directos'!V21/'Vida Número de Siniestros'!V21,"")</f>
        <v/>
      </c>
      <c r="W21" s="91" t="str">
        <f>IFERROR('Vida Siniestros Directos'!W21/'Vida Número de Siniestros'!W21,"")</f>
        <v/>
      </c>
      <c r="X21" s="91">
        <f>IFERROR('Vida Siniestros Directos'!X21/'Vida Número de Siniestros'!X21,"")</f>
        <v>258.24321809628043</v>
      </c>
      <c r="Y21" s="91" t="str">
        <f>IFERROR('Vida Siniestros Directos'!Y21/'Vida Número de Siniestros'!Y21,"")</f>
        <v/>
      </c>
      <c r="Z21" s="91">
        <f>IFERROR('Vida Siniestros Directos'!Z21/'Vida Número de Siniestros'!Z21,"")</f>
        <v>185.72160180184983</v>
      </c>
      <c r="AA21" s="91">
        <f>IFERROR('Vida Siniestros Directos'!AA21/'Vida Número de Siniestros'!AA21,"")</f>
        <v>247.66310469515497</v>
      </c>
      <c r="AB21" s="91" t="str">
        <f>IFERROR('Vida Siniestros Directos'!AB21/'Vida Número de Siniestros'!AB21,"")</f>
        <v/>
      </c>
      <c r="AC21" s="91">
        <f>IFERROR('Vida Siniestros Directos'!AC21/'Vida Número de Siniestros'!AC21,"")</f>
        <v>0.44927547336989559</v>
      </c>
      <c r="AD21" s="91" t="str">
        <f>IFERROR('Vida Siniestros Directos'!AD21/'Vida Número de Siniestros'!AD21,"")</f>
        <v/>
      </c>
      <c r="AE21" s="91" t="str">
        <f>IFERROR('Vida Siniestros Directos'!AE21/'Vida Número de Siniestros'!AE21,"")</f>
        <v/>
      </c>
      <c r="AF21" s="91" t="str">
        <f>IFERROR('Vida Siniestros Directos'!AF21/'Vida Número de Siniestros'!AF21,"")</f>
        <v/>
      </c>
      <c r="AG21" s="91" t="str">
        <f>IFERROR('Vida Siniestros Directos'!AG21/'Vida Número de Siniestros'!AG21,"")</f>
        <v/>
      </c>
      <c r="AH21" s="91">
        <f>IFERROR('Vida Siniestros Directos'!AH21/'Vida Número de Siniestros'!AH21,"")</f>
        <v>2.2167343173007739</v>
      </c>
      <c r="AI21" s="91">
        <f>IFERROR('Vida Siniestros Directos'!AI21/'Vida Número de Siniestros'!AI21,"")</f>
        <v>81.996555385996786</v>
      </c>
      <c r="AJ21" s="91" t="str">
        <f>IFERROR('Vida Siniestros Directos'!AJ21/'Vida Número de Siniestros'!AJ21,"")</f>
        <v/>
      </c>
      <c r="AK21" s="91" t="str">
        <f>IFERROR('Vida Siniestros Directos'!AK21/'Vida Número de Siniestros'!AK21,"")</f>
        <v/>
      </c>
      <c r="AL21" s="91" t="str">
        <f>IFERROR('Vida Siniestros Directos'!AL21/'Vida Número de Siniestros'!AL21,"")</f>
        <v/>
      </c>
      <c r="AM21" s="91" t="str">
        <f>IFERROR('Vida Siniestros Directos'!AM21/'Vida Número de Siniestros'!AM21,"")</f>
        <v/>
      </c>
      <c r="AN21" s="91" t="str">
        <f>IFERROR('Vida Siniestros Directos'!AN21/'Vida Número de Siniestros'!AN21,"")</f>
        <v/>
      </c>
      <c r="AO21" s="91" t="str">
        <f>IFERROR('Vida Siniestros Directos'!AO21/'Vida Número de Siniestros'!AO21,"")</f>
        <v/>
      </c>
      <c r="AP21" s="91" t="str">
        <f>IFERROR('Vida Siniestros Directos'!AP21/'Vida Número de Siniestros'!AP21,"")</f>
        <v/>
      </c>
      <c r="AQ21" s="91">
        <f>IFERROR('Vida Siniestros Directos'!AQ21/'Vida Número de Siniestros'!AQ21,"")</f>
        <v>21.968822812422335</v>
      </c>
      <c r="AR21" s="211"/>
      <c r="AS21" s="91">
        <f>IFERROR('Vida Siniestros Directos'!AS21/'Vida Número de Siniestros'!AS21,"")</f>
        <v>18.556127912072096</v>
      </c>
      <c r="AT21" s="60">
        <f t="shared" si="0"/>
        <v>0.18391201637115451</v>
      </c>
    </row>
    <row r="22" spans="2:46" x14ac:dyDescent="0.2">
      <c r="B22" s="62" t="str">
        <f>'Datos Vida'!B259</f>
        <v>110. Accidentes Personales</v>
      </c>
      <c r="C22" s="91" t="str">
        <f>IFERROR('Vida Siniestros Directos'!C22/'Vida Número de Siniestros'!C22,"")</f>
        <v/>
      </c>
      <c r="D22" s="91" t="str">
        <f>IFERROR('Vida Siniestros Directos'!D22/'Vida Número de Siniestros'!D22,"")</f>
        <v/>
      </c>
      <c r="E22" s="91" t="str">
        <f>IFERROR('Vida Siniestros Directos'!E22/'Vida Número de Siniestros'!E22,"")</f>
        <v/>
      </c>
      <c r="F22" s="91" t="str">
        <f>IFERROR('Vida Siniestros Directos'!F22/'Vida Número de Siniestros'!F22,"")</f>
        <v/>
      </c>
      <c r="G22" s="91">
        <f>IFERROR('Vida Siniestros Directos'!G22/'Vida Número de Siniestros'!G22,"")</f>
        <v>21.891649432875308</v>
      </c>
      <c r="H22" s="91" t="str">
        <f>IFERROR('Vida Siniestros Directos'!H22/'Vida Número de Siniestros'!H22,"")</f>
        <v/>
      </c>
      <c r="I22" s="91" t="str">
        <f>IFERROR('Vida Siniestros Directos'!I22/'Vida Número de Siniestros'!I22,"")</f>
        <v/>
      </c>
      <c r="J22" s="91" t="str">
        <f>IFERROR('Vida Siniestros Directos'!J22/'Vida Número de Siniestros'!J22,"")</f>
        <v/>
      </c>
      <c r="K22" s="91" t="str">
        <f>IFERROR('Vida Siniestros Directos'!K22/'Vida Número de Siniestros'!K22,"")</f>
        <v/>
      </c>
      <c r="L22" s="91">
        <f>IFERROR('Vida Siniestros Directos'!L22/'Vida Número de Siniestros'!L22,"")</f>
        <v>1055.7150132489555</v>
      </c>
      <c r="M22" s="91" t="str">
        <f>IFERROR('Vida Siniestros Directos'!M22/'Vida Número de Siniestros'!M22,"")</f>
        <v/>
      </c>
      <c r="N22" s="91">
        <f>IFERROR('Vida Siniestros Directos'!N22/'Vida Número de Siniestros'!N22,"")</f>
        <v>3.3005367457720718</v>
      </c>
      <c r="O22" s="91" t="str">
        <f>IFERROR('Vida Siniestros Directos'!O22/'Vida Número de Siniestros'!O22,"")</f>
        <v/>
      </c>
      <c r="P22" s="91" t="str">
        <f>IFERROR('Vida Siniestros Directos'!P22/'Vida Número de Siniestros'!P22,"")</f>
        <v/>
      </c>
      <c r="Q22" s="91" t="str">
        <f>IFERROR('Vida Siniestros Directos'!Q22/'Vida Número de Siniestros'!Q22,"")</f>
        <v/>
      </c>
      <c r="R22" s="91">
        <f>IFERROR('Vida Siniestros Directos'!R22/'Vida Número de Siniestros'!R22,"")</f>
        <v>5369.7647574721632</v>
      </c>
      <c r="S22" s="91" t="str">
        <f>IFERROR('Vida Siniestros Directos'!S22/'Vida Número de Siniestros'!S22,"")</f>
        <v/>
      </c>
      <c r="T22" s="91" t="str">
        <f>IFERROR('Vida Siniestros Directos'!T22/'Vida Número de Siniestros'!T22,"")</f>
        <v/>
      </c>
      <c r="U22" s="91" t="str">
        <f>IFERROR('Vida Siniestros Directos'!U22/'Vida Número de Siniestros'!U22,"")</f>
        <v/>
      </c>
      <c r="V22" s="91" t="str">
        <f>IFERROR('Vida Siniestros Directos'!V22/'Vida Número de Siniestros'!V22,"")</f>
        <v/>
      </c>
      <c r="W22" s="91" t="str">
        <f>IFERROR('Vida Siniestros Directos'!W22/'Vida Número de Siniestros'!W22,"")</f>
        <v/>
      </c>
      <c r="X22" s="91" t="str">
        <f>IFERROR('Vida Siniestros Directos'!X22/'Vida Número de Siniestros'!X22,"")</f>
        <v/>
      </c>
      <c r="Y22" s="91">
        <f>IFERROR('Vida Siniestros Directos'!Y22/'Vida Número de Siniestros'!Y22,"")</f>
        <v>1417.2960329028228</v>
      </c>
      <c r="Z22" s="91">
        <f>IFERROR('Vida Siniestros Directos'!Z22/'Vida Número de Siniestros'!Z22,"")</f>
        <v>130.58040435019402</v>
      </c>
      <c r="AA22" s="91">
        <f>IFERROR('Vida Siniestros Directos'!AA22/'Vida Número de Siniestros'!AA22,"")</f>
        <v>72.402335517508732</v>
      </c>
      <c r="AB22" s="91" t="str">
        <f>IFERROR('Vida Siniestros Directos'!AB22/'Vida Número de Siniestros'!AB22,"")</f>
        <v/>
      </c>
      <c r="AC22" s="91" t="str">
        <f>IFERROR('Vida Siniestros Directos'!AC22/'Vida Número de Siniestros'!AC22,"")</f>
        <v/>
      </c>
      <c r="AD22" s="91">
        <f>IFERROR('Vida Siniestros Directos'!AD22/'Vida Número de Siniestros'!AD22,"")</f>
        <v>35.947139397139082</v>
      </c>
      <c r="AE22" s="91" t="str">
        <f>IFERROR('Vida Siniestros Directos'!AE22/'Vida Número de Siniestros'!AE22,"")</f>
        <v/>
      </c>
      <c r="AF22" s="91" t="str">
        <f>IFERROR('Vida Siniestros Directos'!AF22/'Vida Número de Siniestros'!AF22,"")</f>
        <v/>
      </c>
      <c r="AG22" s="91" t="str">
        <f>IFERROR('Vida Siniestros Directos'!AG22/'Vida Número de Siniestros'!AG22,"")</f>
        <v/>
      </c>
      <c r="AH22" s="91">
        <f>IFERROR('Vida Siniestros Directos'!AH22/'Vida Número de Siniestros'!AH22,"")</f>
        <v>36.052985982514265</v>
      </c>
      <c r="AI22" s="91" t="str">
        <f>IFERROR('Vida Siniestros Directos'!AI22/'Vida Número de Siniestros'!AI22,"")</f>
        <v/>
      </c>
      <c r="AJ22" s="91" t="str">
        <f>IFERROR('Vida Siniestros Directos'!AJ22/'Vida Número de Siniestros'!AJ22,"")</f>
        <v/>
      </c>
      <c r="AK22" s="91" t="str">
        <f>IFERROR('Vida Siniestros Directos'!AK22/'Vida Número de Siniestros'!AK22,"")</f>
        <v/>
      </c>
      <c r="AL22" s="91" t="str">
        <f>IFERROR('Vida Siniestros Directos'!AL22/'Vida Número de Siniestros'!AL22,"")</f>
        <v/>
      </c>
      <c r="AM22" s="91" t="str">
        <f>IFERROR('Vida Siniestros Directos'!AM22/'Vida Número de Siniestros'!AM22,"")</f>
        <v/>
      </c>
      <c r="AN22" s="91" t="str">
        <f>IFERROR('Vida Siniestros Directos'!AN22/'Vida Número de Siniestros'!AN22,"")</f>
        <v/>
      </c>
      <c r="AO22" s="91" t="str">
        <f>IFERROR('Vida Siniestros Directos'!AO22/'Vida Número de Siniestros'!AO22,"")</f>
        <v/>
      </c>
      <c r="AP22" s="91" t="str">
        <f>IFERROR('Vida Siniestros Directos'!AP22/'Vida Número de Siniestros'!AP22,"")</f>
        <v/>
      </c>
      <c r="AQ22" s="91">
        <f>IFERROR('Vida Siniestros Directos'!AQ22/'Vida Número de Siniestros'!AQ22,"")</f>
        <v>186.94724452889847</v>
      </c>
      <c r="AR22" s="211"/>
      <c r="AS22" s="91">
        <f>IFERROR('Vida Siniestros Directos'!AS22/'Vida Número de Siniestros'!AS22,"")</f>
        <v>42.236741984974508</v>
      </c>
      <c r="AT22" s="60">
        <f t="shared" si="0"/>
        <v>3.4261757830517308</v>
      </c>
    </row>
    <row r="23" spans="2:46" x14ac:dyDescent="0.2">
      <c r="B23" s="62" t="str">
        <f>'Datos Vida'!B260</f>
        <v>111. Asistencia</v>
      </c>
      <c r="C23" s="91" t="str">
        <f>IFERROR('Vida Siniestros Directos'!C23/'Vida Número de Siniestros'!C23,"")</f>
        <v/>
      </c>
      <c r="D23" s="91" t="str">
        <f>IFERROR('Vida Siniestros Directos'!D23/'Vida Número de Siniestros'!D23,"")</f>
        <v/>
      </c>
      <c r="E23" s="91" t="str">
        <f>IFERROR('Vida Siniestros Directos'!E23/'Vida Número de Siniestros'!E23,"")</f>
        <v/>
      </c>
      <c r="F23" s="91" t="str">
        <f>IFERROR('Vida Siniestros Directos'!F23/'Vida Número de Siniestros'!F23,"")</f>
        <v/>
      </c>
      <c r="G23" s="91" t="str">
        <f>IFERROR('Vida Siniestros Directos'!G23/'Vida Número de Siniestros'!G23,"")</f>
        <v/>
      </c>
      <c r="H23" s="91" t="str">
        <f>IFERROR('Vida Siniestros Directos'!H23/'Vida Número de Siniestros'!H23,"")</f>
        <v/>
      </c>
      <c r="I23" s="91" t="str">
        <f>IFERROR('Vida Siniestros Directos'!I23/'Vida Número de Siniestros'!I23,"")</f>
        <v/>
      </c>
      <c r="J23" s="91" t="str">
        <f>IFERROR('Vida Siniestros Directos'!J23/'Vida Número de Siniestros'!J23,"")</f>
        <v/>
      </c>
      <c r="K23" s="91" t="str">
        <f>IFERROR('Vida Siniestros Directos'!K23/'Vida Número de Siniestros'!K23,"")</f>
        <v/>
      </c>
      <c r="L23" s="91" t="str">
        <f>IFERROR('Vida Siniestros Directos'!L23/'Vida Número de Siniestros'!L23,"")</f>
        <v/>
      </c>
      <c r="M23" s="91" t="str">
        <f>IFERROR('Vida Siniestros Directos'!M23/'Vida Número de Siniestros'!M23,"")</f>
        <v/>
      </c>
      <c r="N23" s="91" t="str">
        <f>IFERROR('Vida Siniestros Directos'!N23/'Vida Número de Siniestros'!N23,"")</f>
        <v/>
      </c>
      <c r="O23" s="91" t="str">
        <f>IFERROR('Vida Siniestros Directos'!O23/'Vida Número de Siniestros'!O23,"")</f>
        <v/>
      </c>
      <c r="P23" s="91" t="str">
        <f>IFERROR('Vida Siniestros Directos'!P23/'Vida Número de Siniestros'!P23,"")</f>
        <v/>
      </c>
      <c r="Q23" s="91" t="str">
        <f>IFERROR('Vida Siniestros Directos'!Q23/'Vida Número de Siniestros'!Q23,"")</f>
        <v/>
      </c>
      <c r="R23" s="91" t="str">
        <f>IFERROR('Vida Siniestros Directos'!R23/'Vida Número de Siniestros'!R23,"")</f>
        <v/>
      </c>
      <c r="S23" s="91" t="str">
        <f>IFERROR('Vida Siniestros Directos'!S23/'Vida Número de Siniestros'!S23,"")</f>
        <v/>
      </c>
      <c r="T23" s="91" t="str">
        <f>IFERROR('Vida Siniestros Directos'!T23/'Vida Número de Siniestros'!T23,"")</f>
        <v/>
      </c>
      <c r="U23" s="91" t="str">
        <f>IFERROR('Vida Siniestros Directos'!U23/'Vida Número de Siniestros'!U23,"")</f>
        <v/>
      </c>
      <c r="V23" s="91" t="str">
        <f>IFERROR('Vida Siniestros Directos'!V23/'Vida Número de Siniestros'!V23,"")</f>
        <v/>
      </c>
      <c r="W23" s="91" t="str">
        <f>IFERROR('Vida Siniestros Directos'!W23/'Vida Número de Siniestros'!W23,"")</f>
        <v/>
      </c>
      <c r="X23" s="91" t="str">
        <f>IFERROR('Vida Siniestros Directos'!X23/'Vida Número de Siniestros'!X23,"")</f>
        <v/>
      </c>
      <c r="Y23" s="91" t="str">
        <f>IFERROR('Vida Siniestros Directos'!Y23/'Vida Número de Siniestros'!Y23,"")</f>
        <v/>
      </c>
      <c r="Z23" s="91" t="str">
        <f>IFERROR('Vida Siniestros Directos'!Z23/'Vida Número de Siniestros'!Z23,"")</f>
        <v/>
      </c>
      <c r="AA23" s="91" t="str">
        <f>IFERROR('Vida Siniestros Directos'!AA23/'Vida Número de Siniestros'!AA23,"")</f>
        <v/>
      </c>
      <c r="AB23" s="91" t="str">
        <f>IFERROR('Vida Siniestros Directos'!AB23/'Vida Número de Siniestros'!AB23,"")</f>
        <v/>
      </c>
      <c r="AC23" s="91" t="str">
        <f>IFERROR('Vida Siniestros Directos'!AC23/'Vida Número de Siniestros'!AC23,"")</f>
        <v/>
      </c>
      <c r="AD23" s="91" t="str">
        <f>IFERROR('Vida Siniestros Directos'!AD23/'Vida Número de Siniestros'!AD23,"")</f>
        <v/>
      </c>
      <c r="AE23" s="91" t="str">
        <f>IFERROR('Vida Siniestros Directos'!AE23/'Vida Número de Siniestros'!AE23,"")</f>
        <v/>
      </c>
      <c r="AF23" s="91" t="str">
        <f>IFERROR('Vida Siniestros Directos'!AF23/'Vida Número de Siniestros'!AF23,"")</f>
        <v/>
      </c>
      <c r="AG23" s="91" t="str">
        <f>IFERROR('Vida Siniestros Directos'!AG23/'Vida Número de Siniestros'!AG23,"")</f>
        <v/>
      </c>
      <c r="AH23" s="91" t="str">
        <f>IFERROR('Vida Siniestros Directos'!AH23/'Vida Número de Siniestros'!AH23,"")</f>
        <v/>
      </c>
      <c r="AI23" s="91" t="str">
        <f>IFERROR('Vida Siniestros Directos'!AI23/'Vida Número de Siniestros'!AI23,"")</f>
        <v/>
      </c>
      <c r="AJ23" s="91" t="str">
        <f>IFERROR('Vida Siniestros Directos'!AJ23/'Vida Número de Siniestros'!AJ23,"")</f>
        <v/>
      </c>
      <c r="AK23" s="91" t="str">
        <f>IFERROR('Vida Siniestros Directos'!AK23/'Vida Número de Siniestros'!AK23,"")</f>
        <v/>
      </c>
      <c r="AL23" s="91" t="str">
        <f>IFERROR('Vida Siniestros Directos'!AL23/'Vida Número de Siniestros'!AL23,"")</f>
        <v/>
      </c>
      <c r="AM23" s="91" t="str">
        <f>IFERROR('Vida Siniestros Directos'!AM23/'Vida Número de Siniestros'!AM23,"")</f>
        <v/>
      </c>
      <c r="AN23" s="91" t="str">
        <f>IFERROR('Vida Siniestros Directos'!AN23/'Vida Número de Siniestros'!AN23,"")</f>
        <v/>
      </c>
      <c r="AO23" s="91" t="str">
        <f>IFERROR('Vida Siniestros Directos'!AO23/'Vida Número de Siniestros'!AO23,"")</f>
        <v/>
      </c>
      <c r="AP23" s="91" t="str">
        <f>IFERROR('Vida Siniestros Directos'!AP23/'Vida Número de Siniestros'!AP23,"")</f>
        <v/>
      </c>
      <c r="AQ23" s="91" t="str">
        <f>IFERROR('Vida Siniestros Directos'!AQ23/'Vida Número de Siniestros'!AQ23,"")</f>
        <v/>
      </c>
      <c r="AR23" s="211"/>
      <c r="AS23" s="91" t="str">
        <f>IFERROR('Vida Siniestros Directos'!AS23/'Vida Número de Siniestros'!AS23,"")</f>
        <v/>
      </c>
      <c r="AT23" s="60" t="str">
        <f t="shared" si="0"/>
        <v/>
      </c>
    </row>
    <row r="24" spans="2:46" x14ac:dyDescent="0.2">
      <c r="B24" s="62" t="str">
        <f>'Datos Vida'!B261</f>
        <v>112. Desgravamen Hipotecario</v>
      </c>
      <c r="C24" s="91" t="str">
        <f>IFERROR('Vida Siniestros Directos'!C24/'Vida Número de Siniestros'!C24,"")</f>
        <v/>
      </c>
      <c r="D24" s="91" t="str">
        <f>IFERROR('Vida Siniestros Directos'!D24/'Vida Número de Siniestros'!D24,"")</f>
        <v/>
      </c>
      <c r="E24" s="91" t="str">
        <f>IFERROR('Vida Siniestros Directos'!E24/'Vida Número de Siniestros'!E24,"")</f>
        <v/>
      </c>
      <c r="F24" s="91" t="str">
        <f>IFERROR('Vida Siniestros Directos'!F24/'Vida Número de Siniestros'!F24,"")</f>
        <v/>
      </c>
      <c r="G24" s="91" t="str">
        <f>IFERROR('Vida Siniestros Directos'!G24/'Vida Número de Siniestros'!G24,"")</f>
        <v/>
      </c>
      <c r="H24" s="91">
        <f>IFERROR('Vida Siniestros Directos'!H24/'Vida Número de Siniestros'!H24,"")</f>
        <v>1996.0863786313009</v>
      </c>
      <c r="I24" s="91" t="str">
        <f>IFERROR('Vida Siniestros Directos'!I24/'Vida Número de Siniestros'!I24,"")</f>
        <v/>
      </c>
      <c r="J24" s="91" t="str">
        <f>IFERROR('Vida Siniestros Directos'!J24/'Vida Número de Siniestros'!J24,"")</f>
        <v/>
      </c>
      <c r="K24" s="91" t="str">
        <f>IFERROR('Vida Siniestros Directos'!K24/'Vida Número de Siniestros'!K24,"")</f>
        <v/>
      </c>
      <c r="L24" s="91" t="str">
        <f>IFERROR('Vida Siniestros Directos'!L24/'Vida Número de Siniestros'!L24,"")</f>
        <v/>
      </c>
      <c r="M24" s="91" t="str">
        <f>IFERROR('Vida Siniestros Directos'!M24/'Vida Número de Siniestros'!M24,"")</f>
        <v/>
      </c>
      <c r="N24" s="91" t="str">
        <f>IFERROR('Vida Siniestros Directos'!N24/'Vida Número de Siniestros'!N24,"")</f>
        <v/>
      </c>
      <c r="O24" s="91" t="str">
        <f>IFERROR('Vida Siniestros Directos'!O24/'Vida Número de Siniestros'!O24,"")</f>
        <v/>
      </c>
      <c r="P24" s="91" t="str">
        <f>IFERROR('Vida Siniestros Directos'!P24/'Vida Número de Siniestros'!P24,"")</f>
        <v/>
      </c>
      <c r="Q24" s="91" t="str">
        <f>IFERROR('Vida Siniestros Directos'!Q24/'Vida Número de Siniestros'!Q24,"")</f>
        <v/>
      </c>
      <c r="R24" s="91">
        <f>IFERROR('Vida Siniestros Directos'!R24/'Vida Número de Siniestros'!R24,"")</f>
        <v>1722.5513246063842</v>
      </c>
      <c r="S24" s="91" t="str">
        <f>IFERROR('Vida Siniestros Directos'!S24/'Vida Número de Siniestros'!S24,"")</f>
        <v/>
      </c>
      <c r="T24" s="91" t="str">
        <f>IFERROR('Vida Siniestros Directos'!T24/'Vida Número de Siniestros'!T24,"")</f>
        <v/>
      </c>
      <c r="U24" s="91" t="str">
        <f>IFERROR('Vida Siniestros Directos'!U24/'Vida Número de Siniestros'!U24,"")</f>
        <v/>
      </c>
      <c r="V24" s="91" t="str">
        <f>IFERROR('Vida Siniestros Directos'!V24/'Vida Número de Siniestros'!V24,"")</f>
        <v/>
      </c>
      <c r="W24" s="91" t="str">
        <f>IFERROR('Vida Siniestros Directos'!W24/'Vida Número de Siniestros'!W24,"")</f>
        <v/>
      </c>
      <c r="X24" s="91" t="str">
        <f>IFERROR('Vida Siniestros Directos'!X24/'Vida Número de Siniestros'!X24,"")</f>
        <v/>
      </c>
      <c r="Y24" s="91" t="str">
        <f>IFERROR('Vida Siniestros Directos'!Y24/'Vida Número de Siniestros'!Y24,"")</f>
        <v/>
      </c>
      <c r="Z24" s="91" t="str">
        <f>IFERROR('Vida Siniestros Directos'!Z24/'Vida Número de Siniestros'!Z24,"")</f>
        <v/>
      </c>
      <c r="AA24" s="91" t="str">
        <f>IFERROR('Vida Siniestros Directos'!AA24/'Vida Número de Siniestros'!AA24,"")</f>
        <v/>
      </c>
      <c r="AB24" s="91" t="str">
        <f>IFERROR('Vida Siniestros Directos'!AB24/'Vida Número de Siniestros'!AB24,"")</f>
        <v/>
      </c>
      <c r="AC24" s="91" t="str">
        <f>IFERROR('Vida Siniestros Directos'!AC24/'Vida Número de Siniestros'!AC24,"")</f>
        <v/>
      </c>
      <c r="AD24" s="91" t="str">
        <f>IFERROR('Vida Siniestros Directos'!AD24/'Vida Número de Siniestros'!AD24,"")</f>
        <v/>
      </c>
      <c r="AE24" s="91" t="str">
        <f>IFERROR('Vida Siniestros Directos'!AE24/'Vida Número de Siniestros'!AE24,"")</f>
        <v/>
      </c>
      <c r="AF24" s="91" t="str">
        <f>IFERROR('Vida Siniestros Directos'!AF24/'Vida Número de Siniestros'!AF24,"")</f>
        <v/>
      </c>
      <c r="AG24" s="91" t="str">
        <f>IFERROR('Vida Siniestros Directos'!AG24/'Vida Número de Siniestros'!AG24,"")</f>
        <v/>
      </c>
      <c r="AH24" s="91" t="str">
        <f>IFERROR('Vida Siniestros Directos'!AH24/'Vida Número de Siniestros'!AH24,"")</f>
        <v/>
      </c>
      <c r="AI24" s="91" t="str">
        <f>IFERROR('Vida Siniestros Directos'!AI24/'Vida Número de Siniestros'!AI24,"")</f>
        <v/>
      </c>
      <c r="AJ24" s="91" t="str">
        <f>IFERROR('Vida Siniestros Directos'!AJ24/'Vida Número de Siniestros'!AJ24,"")</f>
        <v/>
      </c>
      <c r="AK24" s="91" t="str">
        <f>IFERROR('Vida Siniestros Directos'!AK24/'Vida Número de Siniestros'!AK24,"")</f>
        <v/>
      </c>
      <c r="AL24" s="91" t="str">
        <f>IFERROR('Vida Siniestros Directos'!AL24/'Vida Número de Siniestros'!AL24,"")</f>
        <v/>
      </c>
      <c r="AM24" s="91" t="str">
        <f>IFERROR('Vida Siniestros Directos'!AM24/'Vida Número de Siniestros'!AM24,"")</f>
        <v/>
      </c>
      <c r="AN24" s="91" t="str">
        <f>IFERROR('Vida Siniestros Directos'!AN24/'Vida Número de Siniestros'!AN24,"")</f>
        <v/>
      </c>
      <c r="AO24" s="91" t="str">
        <f>IFERROR('Vida Siniestros Directos'!AO24/'Vida Número de Siniestros'!AO24,"")</f>
        <v/>
      </c>
      <c r="AP24" s="91" t="str">
        <f>IFERROR('Vida Siniestros Directos'!AP24/'Vida Número de Siniestros'!AP24,"")</f>
        <v/>
      </c>
      <c r="AQ24" s="91">
        <f>IFERROR('Vida Siniestros Directos'!AQ24/'Vida Número de Siniestros'!AQ24,"")</f>
        <v>1142.9448163737973</v>
      </c>
      <c r="AR24" s="211"/>
      <c r="AS24" s="91">
        <f>IFERROR('Vida Siniestros Directos'!AS24/'Vida Número de Siniestros'!AS24,"")</f>
        <v>10921.599330849664</v>
      </c>
      <c r="AT24" s="60">
        <f t="shared" si="0"/>
        <v>-0.89535005068851214</v>
      </c>
    </row>
    <row r="25" spans="2:46" x14ac:dyDescent="0.2">
      <c r="B25" s="62" t="str">
        <f>'Datos Vida'!B262</f>
        <v>113. Desgravamen Consumos y Otros</v>
      </c>
      <c r="C25" s="91" t="str">
        <f>IFERROR('Vida Siniestros Directos'!C25/'Vida Número de Siniestros'!C25,"")</f>
        <v/>
      </c>
      <c r="D25" s="91" t="str">
        <f>IFERROR('Vida Siniestros Directos'!D25/'Vida Número de Siniestros'!D25,"")</f>
        <v/>
      </c>
      <c r="E25" s="91" t="str">
        <f>IFERROR('Vida Siniestros Directos'!E25/'Vida Número de Siniestros'!E25,"")</f>
        <v/>
      </c>
      <c r="F25" s="91" t="str">
        <f>IFERROR('Vida Siniestros Directos'!F25/'Vida Número de Siniestros'!F25,"")</f>
        <v/>
      </c>
      <c r="G25" s="91" t="str">
        <f>IFERROR('Vida Siniestros Directos'!G25/'Vida Número de Siniestros'!G25,"")</f>
        <v/>
      </c>
      <c r="H25" s="91" t="str">
        <f>IFERROR('Vida Siniestros Directos'!H25/'Vida Número de Siniestros'!H25,"")</f>
        <v/>
      </c>
      <c r="I25" s="91" t="str">
        <f>IFERROR('Vida Siniestros Directos'!I25/'Vida Número de Siniestros'!I25,"")</f>
        <v/>
      </c>
      <c r="J25" s="91" t="str">
        <f>IFERROR('Vida Siniestros Directos'!J25/'Vida Número de Siniestros'!J25,"")</f>
        <v/>
      </c>
      <c r="K25" s="91" t="str">
        <f>IFERROR('Vida Siniestros Directos'!K25/'Vida Número de Siniestros'!K25,"")</f>
        <v/>
      </c>
      <c r="L25" s="91" t="str">
        <f>IFERROR('Vida Siniestros Directos'!L25/'Vida Número de Siniestros'!L25,"")</f>
        <v/>
      </c>
      <c r="M25" s="91" t="str">
        <f>IFERROR('Vida Siniestros Directos'!M25/'Vida Número de Siniestros'!M25,"")</f>
        <v/>
      </c>
      <c r="N25" s="91" t="str">
        <f>IFERROR('Vida Siniestros Directos'!N25/'Vida Número de Siniestros'!N25,"")</f>
        <v/>
      </c>
      <c r="O25" s="91" t="str">
        <f>IFERROR('Vida Siniestros Directos'!O25/'Vida Número de Siniestros'!O25,"")</f>
        <v/>
      </c>
      <c r="P25" s="91" t="str">
        <f>IFERROR('Vida Siniestros Directos'!P25/'Vida Número de Siniestros'!P25,"")</f>
        <v/>
      </c>
      <c r="Q25" s="91" t="str">
        <f>IFERROR('Vida Siniestros Directos'!Q25/'Vida Número de Siniestros'!Q25,"")</f>
        <v/>
      </c>
      <c r="R25" s="91" t="str">
        <f>IFERROR('Vida Siniestros Directos'!R25/'Vida Número de Siniestros'!R25,"")</f>
        <v/>
      </c>
      <c r="S25" s="91" t="str">
        <f>IFERROR('Vida Siniestros Directos'!S25/'Vida Número de Siniestros'!S25,"")</f>
        <v/>
      </c>
      <c r="T25" s="91" t="str">
        <f>IFERROR('Vida Siniestros Directos'!T25/'Vida Número de Siniestros'!T25,"")</f>
        <v/>
      </c>
      <c r="U25" s="91" t="str">
        <f>IFERROR('Vida Siniestros Directos'!U25/'Vida Número de Siniestros'!U25,"")</f>
        <v/>
      </c>
      <c r="V25" s="91" t="str">
        <f>IFERROR('Vida Siniestros Directos'!V25/'Vida Número de Siniestros'!V25,"")</f>
        <v/>
      </c>
      <c r="W25" s="91" t="str">
        <f>IFERROR('Vida Siniestros Directos'!W25/'Vida Número de Siniestros'!W25,"")</f>
        <v/>
      </c>
      <c r="X25" s="91" t="str">
        <f>IFERROR('Vida Siniestros Directos'!X25/'Vida Número de Siniestros'!X25,"")</f>
        <v/>
      </c>
      <c r="Y25" s="91">
        <f>IFERROR('Vida Siniestros Directos'!Y25/'Vida Número de Siniestros'!Y25,"")</f>
        <v>75.586818432569572</v>
      </c>
      <c r="Z25" s="91" t="str">
        <f>IFERROR('Vida Siniestros Directos'!Z25/'Vida Número de Siniestros'!Z25,"")</f>
        <v/>
      </c>
      <c r="AA25" s="91" t="str">
        <f>IFERROR('Vida Siniestros Directos'!AA25/'Vida Número de Siniestros'!AA25,"")</f>
        <v/>
      </c>
      <c r="AB25" s="91" t="str">
        <f>IFERROR('Vida Siniestros Directos'!AB25/'Vida Número de Siniestros'!AB25,"")</f>
        <v/>
      </c>
      <c r="AC25" s="91" t="str">
        <f>IFERROR('Vida Siniestros Directos'!AC25/'Vida Número de Siniestros'!AC25,"")</f>
        <v/>
      </c>
      <c r="AD25" s="91" t="str">
        <f>IFERROR('Vida Siniestros Directos'!AD25/'Vida Número de Siniestros'!AD25,"")</f>
        <v/>
      </c>
      <c r="AE25" s="91" t="str">
        <f>IFERROR('Vida Siniestros Directos'!AE25/'Vida Número de Siniestros'!AE25,"")</f>
        <v/>
      </c>
      <c r="AF25" s="91" t="str">
        <f>IFERROR('Vida Siniestros Directos'!AF25/'Vida Número de Siniestros'!AF25,"")</f>
        <v/>
      </c>
      <c r="AG25" s="91" t="str">
        <f>IFERROR('Vida Siniestros Directos'!AG25/'Vida Número de Siniestros'!AG25,"")</f>
        <v/>
      </c>
      <c r="AH25" s="91" t="str">
        <f>IFERROR('Vida Siniestros Directos'!AH25/'Vida Número de Siniestros'!AH25,"")</f>
        <v/>
      </c>
      <c r="AI25" s="91" t="str">
        <f>IFERROR('Vida Siniestros Directos'!AI25/'Vida Número de Siniestros'!AI25,"")</f>
        <v/>
      </c>
      <c r="AJ25" s="91" t="str">
        <f>IFERROR('Vida Siniestros Directos'!AJ25/'Vida Número de Siniestros'!AJ25,"")</f>
        <v/>
      </c>
      <c r="AK25" s="91" t="str">
        <f>IFERROR('Vida Siniestros Directos'!AK25/'Vida Número de Siniestros'!AK25,"")</f>
        <v/>
      </c>
      <c r="AL25" s="91" t="str">
        <f>IFERROR('Vida Siniestros Directos'!AL25/'Vida Número de Siniestros'!AL25,"")</f>
        <v/>
      </c>
      <c r="AM25" s="91" t="str">
        <f>IFERROR('Vida Siniestros Directos'!AM25/'Vida Número de Siniestros'!AM25,"")</f>
        <v/>
      </c>
      <c r="AN25" s="91" t="str">
        <f>IFERROR('Vida Siniestros Directos'!AN25/'Vida Número de Siniestros'!AN25,"")</f>
        <v/>
      </c>
      <c r="AO25" s="91" t="str">
        <f>IFERROR('Vida Siniestros Directos'!AO25/'Vida Número de Siniestros'!AO25,"")</f>
        <v/>
      </c>
      <c r="AP25" s="91" t="str">
        <f>IFERROR('Vida Siniestros Directos'!AP25/'Vida Número de Siniestros'!AP25,"")</f>
        <v/>
      </c>
      <c r="AQ25" s="91">
        <f>IFERROR('Vida Siniestros Directos'!AQ25/'Vida Número de Siniestros'!AQ25,"")</f>
        <v>75.586818432569572</v>
      </c>
      <c r="AR25" s="211"/>
      <c r="AS25" s="91" t="str">
        <f>IFERROR('Vida Siniestros Directos'!AS25/'Vida Número de Siniestros'!AS25,"")</f>
        <v/>
      </c>
      <c r="AT25" s="60" t="str">
        <f t="shared" si="0"/>
        <v/>
      </c>
    </row>
    <row r="26" spans="2:46" x14ac:dyDescent="0.2">
      <c r="B26" s="62" t="str">
        <f>'Datos Vida'!B263</f>
        <v>114. SOAP</v>
      </c>
      <c r="C26" s="91" t="str">
        <f>IFERROR('Vida Siniestros Directos'!C26/'Vida Número de Siniestros'!C26,"")</f>
        <v/>
      </c>
      <c r="D26" s="91" t="str">
        <f>IFERROR('Vida Siniestros Directos'!D26/'Vida Número de Siniestros'!D26,"")</f>
        <v/>
      </c>
      <c r="E26" s="91" t="str">
        <f>IFERROR('Vida Siniestros Directos'!E26/'Vida Número de Siniestros'!E26,"")</f>
        <v/>
      </c>
      <c r="F26" s="91" t="str">
        <f>IFERROR('Vida Siniestros Directos'!F26/'Vida Número de Siniestros'!F26,"")</f>
        <v/>
      </c>
      <c r="G26" s="91" t="str">
        <f>IFERROR('Vida Siniestros Directos'!G26/'Vida Número de Siniestros'!G26,"")</f>
        <v/>
      </c>
      <c r="H26" s="91" t="str">
        <f>IFERROR('Vida Siniestros Directos'!H26/'Vida Número de Siniestros'!H26,"")</f>
        <v/>
      </c>
      <c r="I26" s="91">
        <f>IFERROR('Vida Siniestros Directos'!I26/'Vida Número de Siniestros'!I26,"")</f>
        <v>-49.168124611477296</v>
      </c>
      <c r="J26" s="91" t="str">
        <f>IFERROR('Vida Siniestros Directos'!J26/'Vida Número de Siniestros'!J26,"")</f>
        <v/>
      </c>
      <c r="K26" s="91" t="str">
        <f>IFERROR('Vida Siniestros Directos'!K26/'Vida Número de Siniestros'!K26,"")</f>
        <v/>
      </c>
      <c r="L26" s="91" t="str">
        <f>IFERROR('Vida Siniestros Directos'!L26/'Vida Número de Siniestros'!L26,"")</f>
        <v/>
      </c>
      <c r="M26" s="91" t="str">
        <f>IFERROR('Vida Siniestros Directos'!M26/'Vida Número de Siniestros'!M26,"")</f>
        <v/>
      </c>
      <c r="N26" s="91" t="str">
        <f>IFERROR('Vida Siniestros Directos'!N26/'Vida Número de Siniestros'!N26,"")</f>
        <v/>
      </c>
      <c r="O26" s="91" t="str">
        <f>IFERROR('Vida Siniestros Directos'!O26/'Vida Número de Siniestros'!O26,"")</f>
        <v/>
      </c>
      <c r="P26" s="91" t="str">
        <f>IFERROR('Vida Siniestros Directos'!P26/'Vida Número de Siniestros'!P26,"")</f>
        <v/>
      </c>
      <c r="Q26" s="91" t="str">
        <f>IFERROR('Vida Siniestros Directos'!Q26/'Vida Número de Siniestros'!Q26,"")</f>
        <v/>
      </c>
      <c r="R26" s="91" t="str">
        <f>IFERROR('Vida Siniestros Directos'!R26/'Vida Número de Siniestros'!R26,"")</f>
        <v/>
      </c>
      <c r="S26" s="91" t="str">
        <f>IFERROR('Vida Siniestros Directos'!S26/'Vida Número de Siniestros'!S26,"")</f>
        <v/>
      </c>
      <c r="T26" s="91" t="str">
        <f>IFERROR('Vida Siniestros Directos'!T26/'Vida Número de Siniestros'!T26,"")</f>
        <v/>
      </c>
      <c r="U26" s="91" t="str">
        <f>IFERROR('Vida Siniestros Directos'!U26/'Vida Número de Siniestros'!U26,"")</f>
        <v/>
      </c>
      <c r="V26" s="91" t="str">
        <f>IFERROR('Vida Siniestros Directos'!V26/'Vida Número de Siniestros'!V26,"")</f>
        <v/>
      </c>
      <c r="W26" s="91" t="str">
        <f>IFERROR('Vida Siniestros Directos'!W26/'Vida Número de Siniestros'!W26,"")</f>
        <v/>
      </c>
      <c r="X26" s="91" t="str">
        <f>IFERROR('Vida Siniestros Directos'!X26/'Vida Número de Siniestros'!X26,"")</f>
        <v/>
      </c>
      <c r="Y26" s="91" t="str">
        <f>IFERROR('Vida Siniestros Directos'!Y26/'Vida Número de Siniestros'!Y26,"")</f>
        <v/>
      </c>
      <c r="Z26" s="91" t="str">
        <f>IFERROR('Vida Siniestros Directos'!Z26/'Vida Número de Siniestros'!Z26,"")</f>
        <v/>
      </c>
      <c r="AA26" s="91">
        <f>IFERROR('Vida Siniestros Directos'!AA26/'Vida Número de Siniestros'!AA26,"")</f>
        <v>14.842442547492766</v>
      </c>
      <c r="AB26" s="91" t="str">
        <f>IFERROR('Vida Siniestros Directos'!AB26/'Vida Número de Siniestros'!AB26,"")</f>
        <v/>
      </c>
      <c r="AC26" s="91" t="str">
        <f>IFERROR('Vida Siniestros Directos'!AC26/'Vida Número de Siniestros'!AC26,"")</f>
        <v/>
      </c>
      <c r="AD26" s="91" t="str">
        <f>IFERROR('Vida Siniestros Directos'!AD26/'Vida Número de Siniestros'!AD26,"")</f>
        <v/>
      </c>
      <c r="AE26" s="91" t="str">
        <f>IFERROR('Vida Siniestros Directos'!AE26/'Vida Número de Siniestros'!AE26,"")</f>
        <v/>
      </c>
      <c r="AF26" s="91" t="str">
        <f>IFERROR('Vida Siniestros Directos'!AF26/'Vida Número de Siniestros'!AF26,"")</f>
        <v/>
      </c>
      <c r="AG26" s="91" t="str">
        <f>IFERROR('Vida Siniestros Directos'!AG26/'Vida Número de Siniestros'!AG26,"")</f>
        <v/>
      </c>
      <c r="AH26" s="91" t="str">
        <f>IFERROR('Vida Siniestros Directos'!AH26/'Vida Número de Siniestros'!AH26,"")</f>
        <v/>
      </c>
      <c r="AI26" s="91" t="str">
        <f>IFERROR('Vida Siniestros Directos'!AI26/'Vida Número de Siniestros'!AI26,"")</f>
        <v/>
      </c>
      <c r="AJ26" s="91" t="str">
        <f>IFERROR('Vida Siniestros Directos'!AJ26/'Vida Número de Siniestros'!AJ26,"")</f>
        <v/>
      </c>
      <c r="AK26" s="91" t="str">
        <f>IFERROR('Vida Siniestros Directos'!AK26/'Vida Número de Siniestros'!AK26,"")</f>
        <v/>
      </c>
      <c r="AL26" s="91" t="str">
        <f>IFERROR('Vida Siniestros Directos'!AL26/'Vida Número de Siniestros'!AL26,"")</f>
        <v/>
      </c>
      <c r="AM26" s="91" t="str">
        <f>IFERROR('Vida Siniestros Directos'!AM26/'Vida Número de Siniestros'!AM26,"")</f>
        <v/>
      </c>
      <c r="AN26" s="91" t="str">
        <f>IFERROR('Vida Siniestros Directos'!AN26/'Vida Número de Siniestros'!AN26,"")</f>
        <v/>
      </c>
      <c r="AO26" s="91" t="str">
        <f>IFERROR('Vida Siniestros Directos'!AO26/'Vida Número de Siniestros'!AO26,"")</f>
        <v/>
      </c>
      <c r="AP26" s="91" t="str">
        <f>IFERROR('Vida Siniestros Directos'!AP26/'Vida Número de Siniestros'!AP26,"")</f>
        <v/>
      </c>
      <c r="AQ26" s="91">
        <f>IFERROR('Vida Siniestros Directos'!AQ26/'Vida Número de Siniestros'!AQ26,"")</f>
        <v>13.592584890274383</v>
      </c>
      <c r="AR26" s="211"/>
      <c r="AS26" s="91">
        <f>IFERROR('Vida Siniestros Directos'!AS26/'Vida Número de Siniestros'!AS26,"")</f>
        <v>23.44628065988223</v>
      </c>
      <c r="AT26" s="60">
        <f t="shared" si="0"/>
        <v>-0.42026690341841799</v>
      </c>
    </row>
    <row r="27" spans="2:46" x14ac:dyDescent="0.2">
      <c r="B27" s="62" t="str">
        <f>'Datos Vida'!B264</f>
        <v>150. Otros</v>
      </c>
      <c r="C27" s="91" t="str">
        <f>IFERROR('Vida Siniestros Directos'!C27/'Vida Número de Siniestros'!C27,"")</f>
        <v/>
      </c>
      <c r="D27" s="91" t="str">
        <f>IFERROR('Vida Siniestros Directos'!D27/'Vida Número de Siniestros'!D27,"")</f>
        <v/>
      </c>
      <c r="E27" s="91" t="str">
        <f>IFERROR('Vida Siniestros Directos'!E27/'Vida Número de Siniestros'!E27,"")</f>
        <v/>
      </c>
      <c r="F27" s="91" t="str">
        <f>IFERROR('Vida Siniestros Directos'!F27/'Vida Número de Siniestros'!F27,"")</f>
        <v/>
      </c>
      <c r="G27" s="91" t="str">
        <f>IFERROR('Vida Siniestros Directos'!G27/'Vida Número de Siniestros'!G27,"")</f>
        <v/>
      </c>
      <c r="H27" s="91" t="str">
        <f>IFERROR('Vida Siniestros Directos'!H27/'Vida Número de Siniestros'!H27,"")</f>
        <v/>
      </c>
      <c r="I27" s="91" t="str">
        <f>IFERROR('Vida Siniestros Directos'!I27/'Vida Número de Siniestros'!I27,"")</f>
        <v/>
      </c>
      <c r="J27" s="91" t="str">
        <f>IFERROR('Vida Siniestros Directos'!J27/'Vida Número de Siniestros'!J27,"")</f>
        <v/>
      </c>
      <c r="K27" s="91" t="str">
        <f>IFERROR('Vida Siniestros Directos'!K27/'Vida Número de Siniestros'!K27,"")</f>
        <v/>
      </c>
      <c r="L27" s="91" t="str">
        <f>IFERROR('Vida Siniestros Directos'!L27/'Vida Número de Siniestros'!L27,"")</f>
        <v/>
      </c>
      <c r="M27" s="91" t="str">
        <f>IFERROR('Vida Siniestros Directos'!M27/'Vida Número de Siniestros'!M27,"")</f>
        <v/>
      </c>
      <c r="N27" s="91" t="str">
        <f>IFERROR('Vida Siniestros Directos'!N27/'Vida Número de Siniestros'!N27,"")</f>
        <v/>
      </c>
      <c r="O27" s="91" t="str">
        <f>IFERROR('Vida Siniestros Directos'!O27/'Vida Número de Siniestros'!O27,"")</f>
        <v/>
      </c>
      <c r="P27" s="91" t="str">
        <f>IFERROR('Vida Siniestros Directos'!P27/'Vida Número de Siniestros'!P27,"")</f>
        <v/>
      </c>
      <c r="Q27" s="91" t="str">
        <f>IFERROR('Vida Siniestros Directos'!Q27/'Vida Número de Siniestros'!Q27,"")</f>
        <v/>
      </c>
      <c r="R27" s="91">
        <f>IFERROR('Vida Siniestros Directos'!R27/'Vida Número de Siniestros'!R27,"")</f>
        <v>1.2247076605804366</v>
      </c>
      <c r="S27" s="91" t="str">
        <f>IFERROR('Vida Siniestros Directos'!S27/'Vida Número de Siniestros'!S27,"")</f>
        <v/>
      </c>
      <c r="T27" s="91" t="str">
        <f>IFERROR('Vida Siniestros Directos'!T27/'Vida Número de Siniestros'!T27,"")</f>
        <v/>
      </c>
      <c r="U27" s="91" t="str">
        <f>IFERROR('Vida Siniestros Directos'!U27/'Vida Número de Siniestros'!U27,"")</f>
        <v/>
      </c>
      <c r="V27" s="91" t="str">
        <f>IFERROR('Vida Siniestros Directos'!V27/'Vida Número de Siniestros'!V27,"")</f>
        <v/>
      </c>
      <c r="W27" s="91" t="str">
        <f>IFERROR('Vida Siniestros Directos'!W27/'Vida Número de Siniestros'!W27,"")</f>
        <v/>
      </c>
      <c r="X27" s="91" t="str">
        <f>IFERROR('Vida Siniestros Directos'!X27/'Vida Número de Siniestros'!X27,"")</f>
        <v/>
      </c>
      <c r="Y27" s="91" t="str">
        <f>IFERROR('Vida Siniestros Directos'!Y27/'Vida Número de Siniestros'!Y27,"")</f>
        <v/>
      </c>
      <c r="Z27" s="91" t="str">
        <f>IFERROR('Vida Siniestros Directos'!Z27/'Vida Número de Siniestros'!Z27,"")</f>
        <v/>
      </c>
      <c r="AA27" s="91" t="str">
        <f>IFERROR('Vida Siniestros Directos'!AA27/'Vida Número de Siniestros'!AA27,"")</f>
        <v/>
      </c>
      <c r="AB27" s="91" t="str">
        <f>IFERROR('Vida Siniestros Directos'!AB27/'Vida Número de Siniestros'!AB27,"")</f>
        <v/>
      </c>
      <c r="AC27" s="91" t="str">
        <f>IFERROR('Vida Siniestros Directos'!AC27/'Vida Número de Siniestros'!AC27,"")</f>
        <v/>
      </c>
      <c r="AD27" s="91" t="str">
        <f>IFERROR('Vida Siniestros Directos'!AD27/'Vida Número de Siniestros'!AD27,"")</f>
        <v/>
      </c>
      <c r="AE27" s="91" t="str">
        <f>IFERROR('Vida Siniestros Directos'!AE27/'Vida Número de Siniestros'!AE27,"")</f>
        <v/>
      </c>
      <c r="AF27" s="91" t="str">
        <f>IFERROR('Vida Siniestros Directos'!AF27/'Vida Número de Siniestros'!AF27,"")</f>
        <v/>
      </c>
      <c r="AG27" s="91" t="str">
        <f>IFERROR('Vida Siniestros Directos'!AG27/'Vida Número de Siniestros'!AG27,"")</f>
        <v/>
      </c>
      <c r="AH27" s="91" t="str">
        <f>IFERROR('Vida Siniestros Directos'!AH27/'Vida Número de Siniestros'!AH27,"")</f>
        <v/>
      </c>
      <c r="AI27" s="91" t="str">
        <f>IFERROR('Vida Siniestros Directos'!AI27/'Vida Número de Siniestros'!AI27,"")</f>
        <v/>
      </c>
      <c r="AJ27" s="91" t="str">
        <f>IFERROR('Vida Siniestros Directos'!AJ27/'Vida Número de Siniestros'!AJ27,"")</f>
        <v/>
      </c>
      <c r="AK27" s="91" t="str">
        <f>IFERROR('Vida Siniestros Directos'!AK27/'Vida Número de Siniestros'!AK27,"")</f>
        <v/>
      </c>
      <c r="AL27" s="91" t="str">
        <f>IFERROR('Vida Siniestros Directos'!AL27/'Vida Número de Siniestros'!AL27,"")</f>
        <v/>
      </c>
      <c r="AM27" s="91" t="str">
        <f>IFERROR('Vida Siniestros Directos'!AM27/'Vida Número de Siniestros'!AM27,"")</f>
        <v/>
      </c>
      <c r="AN27" s="91" t="str">
        <f>IFERROR('Vida Siniestros Directos'!AN27/'Vida Número de Siniestros'!AN27,"")</f>
        <v/>
      </c>
      <c r="AO27" s="91" t="str">
        <f>IFERROR('Vida Siniestros Directos'!AO27/'Vida Número de Siniestros'!AO27,"")</f>
        <v/>
      </c>
      <c r="AP27" s="91" t="str">
        <f>IFERROR('Vida Siniestros Directos'!AP27/'Vida Número de Siniestros'!AP27,"")</f>
        <v/>
      </c>
      <c r="AQ27" s="91">
        <f>IFERROR('Vida Siniestros Directos'!AQ27/'Vida Número de Siniestros'!AQ27,"")</f>
        <v>1.2247076605804366</v>
      </c>
      <c r="AR27" s="211"/>
      <c r="AS27" s="91">
        <f>IFERROR('Vida Siniestros Directos'!AS27/'Vida Número de Siniestros'!AS27,"")</f>
        <v>-206.41693353185914</v>
      </c>
      <c r="AT27" s="60">
        <f t="shared" si="0"/>
        <v>-1.0059331743749182</v>
      </c>
    </row>
    <row r="28" spans="2:46" x14ac:dyDescent="0.2">
      <c r="B28" s="53" t="str">
        <f>'Datos Vida'!B265</f>
        <v>Colectivos Tradicionales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211"/>
      <c r="AS28" s="92"/>
      <c r="AT28" s="95"/>
    </row>
    <row r="29" spans="2:46" x14ac:dyDescent="0.2">
      <c r="B29" s="62" t="str">
        <f>'Datos Vida'!B266</f>
        <v>201. Vida Entera</v>
      </c>
      <c r="C29" s="91" t="str">
        <f>IFERROR('Vida Siniestros Directos'!C29/'Vida Número de Siniestros'!C29,"")</f>
        <v/>
      </c>
      <c r="D29" s="91" t="str">
        <f>IFERROR('Vida Siniestros Directos'!D29/'Vida Número de Siniestros'!D29,"")</f>
        <v/>
      </c>
      <c r="E29" s="91" t="str">
        <f>IFERROR('Vida Siniestros Directos'!E29/'Vida Número de Siniestros'!E29,"")</f>
        <v/>
      </c>
      <c r="F29" s="91" t="str">
        <f>IFERROR('Vida Siniestros Directos'!F29/'Vida Número de Siniestros'!F29,"")</f>
        <v/>
      </c>
      <c r="G29" s="91" t="str">
        <f>IFERROR('Vida Siniestros Directos'!G29/'Vida Número de Siniestros'!G29,"")</f>
        <v/>
      </c>
      <c r="H29" s="91" t="str">
        <f>IFERROR('Vida Siniestros Directos'!H29/'Vida Número de Siniestros'!H29,"")</f>
        <v/>
      </c>
      <c r="I29" s="91" t="str">
        <f>IFERROR('Vida Siniestros Directos'!I29/'Vida Número de Siniestros'!I29,"")</f>
        <v/>
      </c>
      <c r="J29" s="91" t="str">
        <f>IFERROR('Vida Siniestros Directos'!J29/'Vida Número de Siniestros'!J29,"")</f>
        <v/>
      </c>
      <c r="K29" s="91" t="str">
        <f>IFERROR('Vida Siniestros Directos'!K29/'Vida Número de Siniestros'!K29,"")</f>
        <v/>
      </c>
      <c r="L29" s="91" t="str">
        <f>IFERROR('Vida Siniestros Directos'!L29/'Vida Número de Siniestros'!L29,"")</f>
        <v/>
      </c>
      <c r="M29" s="91" t="str">
        <f>IFERROR('Vida Siniestros Directos'!M29/'Vida Número de Siniestros'!M29,"")</f>
        <v/>
      </c>
      <c r="N29" s="91" t="str">
        <f>IFERROR('Vida Siniestros Directos'!N29/'Vida Número de Siniestros'!N29,"")</f>
        <v/>
      </c>
      <c r="O29" s="91" t="str">
        <f>IFERROR('Vida Siniestros Directos'!O29/'Vida Número de Siniestros'!O29,"")</f>
        <v/>
      </c>
      <c r="P29" s="91" t="str">
        <f>IFERROR('Vida Siniestros Directos'!P29/'Vida Número de Siniestros'!P29,"")</f>
        <v/>
      </c>
      <c r="Q29" s="91" t="str">
        <f>IFERROR('Vida Siniestros Directos'!Q29/'Vida Número de Siniestros'!Q29,"")</f>
        <v/>
      </c>
      <c r="R29" s="91" t="str">
        <f>IFERROR('Vida Siniestros Directos'!R29/'Vida Número de Siniestros'!R29,"")</f>
        <v/>
      </c>
      <c r="S29" s="91" t="str">
        <f>IFERROR('Vida Siniestros Directos'!S29/'Vida Número de Siniestros'!S29,"")</f>
        <v/>
      </c>
      <c r="T29" s="91" t="str">
        <f>IFERROR('Vida Siniestros Directos'!T29/'Vida Número de Siniestros'!T29,"")</f>
        <v/>
      </c>
      <c r="U29" s="91" t="str">
        <f>IFERROR('Vida Siniestros Directos'!U29/'Vida Número de Siniestros'!U29,"")</f>
        <v/>
      </c>
      <c r="V29" s="91" t="str">
        <f>IFERROR('Vida Siniestros Directos'!V29/'Vida Número de Siniestros'!V29,"")</f>
        <v/>
      </c>
      <c r="W29" s="91" t="str">
        <f>IFERROR('Vida Siniestros Directos'!W29/'Vida Número de Siniestros'!W29,"")</f>
        <v/>
      </c>
      <c r="X29" s="91" t="str">
        <f>IFERROR('Vida Siniestros Directos'!X29/'Vida Número de Siniestros'!X29,"")</f>
        <v/>
      </c>
      <c r="Y29" s="91" t="str">
        <f>IFERROR('Vida Siniestros Directos'!Y29/'Vida Número de Siniestros'!Y29,"")</f>
        <v/>
      </c>
      <c r="Z29" s="91" t="str">
        <f>IFERROR('Vida Siniestros Directos'!Z29/'Vida Número de Siniestros'!Z29,"")</f>
        <v/>
      </c>
      <c r="AA29" s="91" t="str">
        <f>IFERROR('Vida Siniestros Directos'!AA29/'Vida Número de Siniestros'!AA29,"")</f>
        <v/>
      </c>
      <c r="AB29" s="91" t="str">
        <f>IFERROR('Vida Siniestros Directos'!AB29/'Vida Número de Siniestros'!AB29,"")</f>
        <v/>
      </c>
      <c r="AC29" s="91" t="str">
        <f>IFERROR('Vida Siniestros Directos'!AC29/'Vida Número de Siniestros'!AC29,"")</f>
        <v/>
      </c>
      <c r="AD29" s="91" t="str">
        <f>IFERROR('Vida Siniestros Directos'!AD29/'Vida Número de Siniestros'!AD29,"")</f>
        <v/>
      </c>
      <c r="AE29" s="91" t="str">
        <f>IFERROR('Vida Siniestros Directos'!AE29/'Vida Número de Siniestros'!AE29,"")</f>
        <v/>
      </c>
      <c r="AF29" s="91" t="str">
        <f>IFERROR('Vida Siniestros Directos'!AF29/'Vida Número de Siniestros'!AF29,"")</f>
        <v/>
      </c>
      <c r="AG29" s="91" t="str">
        <f>IFERROR('Vida Siniestros Directos'!AG29/'Vida Número de Siniestros'!AG29,"")</f>
        <v/>
      </c>
      <c r="AH29" s="91" t="str">
        <f>IFERROR('Vida Siniestros Directos'!AH29/'Vida Número de Siniestros'!AH29,"")</f>
        <v/>
      </c>
      <c r="AI29" s="91" t="str">
        <f>IFERROR('Vida Siniestros Directos'!AI29/'Vida Número de Siniestros'!AI29,"")</f>
        <v/>
      </c>
      <c r="AJ29" s="91" t="str">
        <f>IFERROR('Vida Siniestros Directos'!AJ29/'Vida Número de Siniestros'!AJ29,"")</f>
        <v/>
      </c>
      <c r="AK29" s="91" t="str">
        <f>IFERROR('Vida Siniestros Directos'!AK29/'Vida Número de Siniestros'!AK29,"")</f>
        <v/>
      </c>
      <c r="AL29" s="91" t="str">
        <f>IFERROR('Vida Siniestros Directos'!AL29/'Vida Número de Siniestros'!AL29,"")</f>
        <v/>
      </c>
      <c r="AM29" s="91" t="str">
        <f>IFERROR('Vida Siniestros Directos'!AM29/'Vida Número de Siniestros'!AM29,"")</f>
        <v/>
      </c>
      <c r="AN29" s="91" t="str">
        <f>IFERROR('Vida Siniestros Directos'!AN29/'Vida Número de Siniestros'!AN29,"")</f>
        <v/>
      </c>
      <c r="AO29" s="91" t="str">
        <f>IFERROR('Vida Siniestros Directos'!AO29/'Vida Número de Siniestros'!AO29,"")</f>
        <v/>
      </c>
      <c r="AP29" s="91" t="str">
        <f>IFERROR('Vida Siniestros Directos'!AP29/'Vida Número de Siniestros'!AP29,"")</f>
        <v/>
      </c>
      <c r="AQ29" s="91">
        <f>IFERROR('Vida Siniestros Directos'!AQ29/'Vida Número de Siniestros'!AQ29,"")</f>
        <v>0</v>
      </c>
      <c r="AR29" s="211"/>
      <c r="AS29" s="91" t="str">
        <f>IFERROR('Vida Siniestros Directos'!AS29/'Vida Número de Siniestros'!AS29,"")</f>
        <v/>
      </c>
      <c r="AT29" s="60" t="str">
        <f t="shared" ref="AT29:AT69" si="1">IFERROR(AQ29/AS29-1,"")</f>
        <v/>
      </c>
    </row>
    <row r="30" spans="2:46" x14ac:dyDescent="0.2">
      <c r="B30" s="62" t="str">
        <f>'Datos Vida'!B267</f>
        <v>202. Temporal de Vida</v>
      </c>
      <c r="C30" s="91" t="str">
        <f>IFERROR('Vida Siniestros Directos'!C30/'Vida Número de Siniestros'!C30,"")</f>
        <v/>
      </c>
      <c r="D30" s="91" t="str">
        <f>IFERROR('Vida Siniestros Directos'!D30/'Vida Número de Siniestros'!D30,"")</f>
        <v/>
      </c>
      <c r="E30" s="91">
        <f>IFERROR('Vida Siniestros Directos'!E30/'Vida Número de Siniestros'!E30,"")</f>
        <v>301.00592724488064</v>
      </c>
      <c r="F30" s="91">
        <f>IFERROR('Vida Siniestros Directos'!F30/'Vida Número de Siniestros'!F30,"")</f>
        <v>825.3919279638161</v>
      </c>
      <c r="G30" s="91">
        <f>IFERROR('Vida Siniestros Directos'!G30/'Vida Número de Siniestros'!G30,"")</f>
        <v>771.97406205253526</v>
      </c>
      <c r="H30" s="91">
        <f>IFERROR('Vida Siniestros Directos'!H30/'Vida Número de Siniestros'!H30,"")</f>
        <v>-16.444724312824658</v>
      </c>
      <c r="I30" s="91">
        <f>IFERROR('Vida Siniestros Directos'!I30/'Vida Número de Siniestros'!I30,"")</f>
        <v>51.362595001310325</v>
      </c>
      <c r="J30" s="91">
        <f>IFERROR('Vida Siniestros Directos'!J30/'Vida Número de Siniestros'!J30,"")</f>
        <v>404.39810174358189</v>
      </c>
      <c r="K30" s="91" t="str">
        <f>IFERROR('Vida Siniestros Directos'!K30/'Vida Número de Siniestros'!K30,"")</f>
        <v/>
      </c>
      <c r="L30" s="91">
        <f>IFERROR('Vida Siniestros Directos'!L30/'Vida Número de Siniestros'!L30,"")</f>
        <v>119.76385326548335</v>
      </c>
      <c r="M30" s="91" t="str">
        <f>IFERROR('Vida Siniestros Directos'!M30/'Vida Número de Siniestros'!M30,"")</f>
        <v/>
      </c>
      <c r="N30" s="91" t="str">
        <f>IFERROR('Vida Siniestros Directos'!N30/'Vida Número de Siniestros'!N30,"")</f>
        <v/>
      </c>
      <c r="O30" s="91" t="str">
        <f>IFERROR('Vida Siniestros Directos'!O30/'Vida Número de Siniestros'!O30,"")</f>
        <v/>
      </c>
      <c r="P30" s="91">
        <f>IFERROR('Vida Siniestros Directos'!P30/'Vida Número de Siniestros'!P30,"")</f>
        <v>113.84678294812309</v>
      </c>
      <c r="Q30" s="91" t="str">
        <f>IFERROR('Vida Siniestros Directos'!Q30/'Vida Número de Siniestros'!Q30,"")</f>
        <v/>
      </c>
      <c r="R30" s="91">
        <f>IFERROR('Vida Siniestros Directos'!R30/'Vida Número de Siniestros'!R30,"")</f>
        <v>928.66511409674035</v>
      </c>
      <c r="S30" s="91" t="str">
        <f>IFERROR('Vida Siniestros Directos'!S30/'Vida Número de Siniestros'!S30,"")</f>
        <v/>
      </c>
      <c r="T30" s="91" t="str">
        <f>IFERROR('Vida Siniestros Directos'!T30/'Vida Número de Siniestros'!T30,"")</f>
        <v/>
      </c>
      <c r="U30" s="91">
        <f>IFERROR('Vida Siniestros Directos'!U30/'Vida Número de Siniestros'!U30,"")</f>
        <v>136.23314814420274</v>
      </c>
      <c r="V30" s="91" t="str">
        <f>IFERROR('Vida Siniestros Directos'!V30/'Vida Número de Siniestros'!V30,"")</f>
        <v/>
      </c>
      <c r="W30" s="91" t="str">
        <f>IFERROR('Vida Siniestros Directos'!W30/'Vida Número de Siniestros'!W30,"")</f>
        <v/>
      </c>
      <c r="X30" s="91">
        <f>IFERROR('Vida Siniestros Directos'!X30/'Vida Número de Siniestros'!X30,"")</f>
        <v>438.04032951583241</v>
      </c>
      <c r="Y30" s="91">
        <f>IFERROR('Vida Siniestros Directos'!Y30/'Vida Número de Siniestros'!Y30,"")</f>
        <v>268.4871635686427</v>
      </c>
      <c r="Z30" s="91">
        <f>IFERROR('Vida Siniestros Directos'!Z30/'Vida Número de Siniestros'!Z30,"")</f>
        <v>364.30075289261538</v>
      </c>
      <c r="AA30" s="91" t="str">
        <f>IFERROR('Vida Siniestros Directos'!AA30/'Vida Número de Siniestros'!AA30,"")</f>
        <v/>
      </c>
      <c r="AB30" s="91" t="str">
        <f>IFERROR('Vida Siniestros Directos'!AB30/'Vida Número de Siniestros'!AB30,"")</f>
        <v/>
      </c>
      <c r="AC30" s="91">
        <f>IFERROR('Vida Siniestros Directos'!AC30/'Vida Número de Siniestros'!AC30,"")</f>
        <v>635.55523652676993</v>
      </c>
      <c r="AD30" s="91" t="str">
        <f>IFERROR('Vida Siniestros Directos'!AD30/'Vida Número de Siniestros'!AD30,"")</f>
        <v/>
      </c>
      <c r="AE30" s="91" t="str">
        <f>IFERROR('Vida Siniestros Directos'!AE30/'Vida Número de Siniestros'!AE30,"")</f>
        <v/>
      </c>
      <c r="AF30" s="91" t="str">
        <f>IFERROR('Vida Siniestros Directos'!AF30/'Vida Número de Siniestros'!AF30,"")</f>
        <v/>
      </c>
      <c r="AG30" s="91">
        <f>IFERROR('Vida Siniestros Directos'!AG30/'Vida Número de Siniestros'!AG30,"")</f>
        <v>13.038481263664824</v>
      </c>
      <c r="AH30" s="91">
        <f>IFERROR('Vida Siniestros Directos'!AH30/'Vida Número de Siniestros'!AH30,"")</f>
        <v>76.866078714242235</v>
      </c>
      <c r="AI30" s="91" t="str">
        <f>IFERROR('Vida Siniestros Directos'!AI30/'Vida Número de Siniestros'!AI30,"")</f>
        <v/>
      </c>
      <c r="AJ30" s="91">
        <f>IFERROR('Vida Siniestros Directos'!AJ30/'Vida Número de Siniestros'!AJ30,"")</f>
        <v>1700.391443260668</v>
      </c>
      <c r="AK30" s="91">
        <f>IFERROR('Vida Siniestros Directos'!AK30/'Vida Número de Siniestros'!AK30,"")</f>
        <v>27.273917309636698</v>
      </c>
      <c r="AL30" s="91" t="str">
        <f>IFERROR('Vida Siniestros Directos'!AL30/'Vida Número de Siniestros'!AL30,"")</f>
        <v/>
      </c>
      <c r="AM30" s="91" t="str">
        <f>IFERROR('Vida Siniestros Directos'!AM30/'Vida Número de Siniestros'!AM30,"")</f>
        <v/>
      </c>
      <c r="AN30" s="91" t="str">
        <f>IFERROR('Vida Siniestros Directos'!AN30/'Vida Número de Siniestros'!AN30,"")</f>
        <v/>
      </c>
      <c r="AO30" s="91" t="str">
        <f>IFERROR('Vida Siniestros Directos'!AO30/'Vida Número de Siniestros'!AO30,"")</f>
        <v/>
      </c>
      <c r="AP30" s="91" t="str">
        <f>IFERROR('Vida Siniestros Directos'!AP30/'Vida Número de Siniestros'!AP30,"")</f>
        <v/>
      </c>
      <c r="AQ30" s="91">
        <f>IFERROR('Vida Siniestros Directos'!AQ30/'Vida Número de Siniestros'!AQ30,"")</f>
        <v>258.61657027081583</v>
      </c>
      <c r="AR30" s="211"/>
      <c r="AS30" s="91">
        <f>IFERROR('Vida Siniestros Directos'!AS30/'Vida Número de Siniestros'!AS30,"")</f>
        <v>375.59767667770916</v>
      </c>
      <c r="AT30" s="60">
        <f t="shared" si="1"/>
        <v>-0.31145322154713928</v>
      </c>
    </row>
    <row r="31" spans="2:46" x14ac:dyDescent="0.2">
      <c r="B31" s="62" t="str">
        <f>'Datos Vida'!B268</f>
        <v>203. Seguros con Cuenta Única de inversión (CUI)</v>
      </c>
      <c r="C31" s="91" t="str">
        <f>IFERROR('Vida Siniestros Directos'!C31/'Vida Número de Siniestros'!C31,"")</f>
        <v/>
      </c>
      <c r="D31" s="91" t="str">
        <f>IFERROR('Vida Siniestros Directos'!D31/'Vida Número de Siniestros'!D31,"")</f>
        <v/>
      </c>
      <c r="E31" s="91" t="str">
        <f>IFERROR('Vida Siniestros Directos'!E31/'Vida Número de Siniestros'!E31,"")</f>
        <v/>
      </c>
      <c r="F31" s="91" t="str">
        <f>IFERROR('Vida Siniestros Directos'!F31/'Vida Número de Siniestros'!F31,"")</f>
        <v/>
      </c>
      <c r="G31" s="91" t="str">
        <f>IFERROR('Vida Siniestros Directos'!G31/'Vida Número de Siniestros'!G31,"")</f>
        <v/>
      </c>
      <c r="H31" s="91" t="str">
        <f>IFERROR('Vida Siniestros Directos'!H31/'Vida Número de Siniestros'!H31,"")</f>
        <v/>
      </c>
      <c r="I31" s="91" t="str">
        <f>IFERROR('Vida Siniestros Directos'!I31/'Vida Número de Siniestros'!I31,"")</f>
        <v/>
      </c>
      <c r="J31" s="91" t="str">
        <f>IFERROR('Vida Siniestros Directos'!J31/'Vida Número de Siniestros'!J31,"")</f>
        <v/>
      </c>
      <c r="K31" s="91" t="str">
        <f>IFERROR('Vida Siniestros Directos'!K31/'Vida Número de Siniestros'!K31,"")</f>
        <v/>
      </c>
      <c r="L31" s="91">
        <f>IFERROR('Vida Siniestros Directos'!L31/'Vida Número de Siniestros'!L31,"")</f>
        <v>164.10398923372568</v>
      </c>
      <c r="M31" s="91" t="str">
        <f>IFERROR('Vida Siniestros Directos'!M31/'Vida Número de Siniestros'!M31,"")</f>
        <v/>
      </c>
      <c r="N31" s="91" t="str">
        <f>IFERROR('Vida Siniestros Directos'!N31/'Vida Número de Siniestros'!N31,"")</f>
        <v/>
      </c>
      <c r="O31" s="91" t="str">
        <f>IFERROR('Vida Siniestros Directos'!O31/'Vida Número de Siniestros'!O31,"")</f>
        <v/>
      </c>
      <c r="P31" s="91" t="str">
        <f>IFERROR('Vida Siniestros Directos'!P31/'Vida Número de Siniestros'!P31,"")</f>
        <v/>
      </c>
      <c r="Q31" s="91" t="str">
        <f>IFERROR('Vida Siniestros Directos'!Q31/'Vida Número de Siniestros'!Q31,"")</f>
        <v/>
      </c>
      <c r="R31" s="91" t="str">
        <f>IFERROR('Vida Siniestros Directos'!R31/'Vida Número de Siniestros'!R31,"")</f>
        <v/>
      </c>
      <c r="S31" s="91" t="str">
        <f>IFERROR('Vida Siniestros Directos'!S31/'Vida Número de Siniestros'!S31,"")</f>
        <v/>
      </c>
      <c r="T31" s="91" t="str">
        <f>IFERROR('Vida Siniestros Directos'!T31/'Vida Número de Siniestros'!T31,"")</f>
        <v/>
      </c>
      <c r="U31" s="91" t="str">
        <f>IFERROR('Vida Siniestros Directos'!U31/'Vida Número de Siniestros'!U31,"")</f>
        <v/>
      </c>
      <c r="V31" s="91" t="str">
        <f>IFERROR('Vida Siniestros Directos'!V31/'Vida Número de Siniestros'!V31,"")</f>
        <v/>
      </c>
      <c r="W31" s="91" t="str">
        <f>IFERROR('Vida Siniestros Directos'!W31/'Vida Número de Siniestros'!W31,"")</f>
        <v/>
      </c>
      <c r="X31" s="91" t="str">
        <f>IFERROR('Vida Siniestros Directos'!X31/'Vida Número de Siniestros'!X31,"")</f>
        <v/>
      </c>
      <c r="Y31" s="91" t="str">
        <f>IFERROR('Vida Siniestros Directos'!Y31/'Vida Número de Siniestros'!Y31,"")</f>
        <v/>
      </c>
      <c r="Z31" s="91" t="str">
        <f>IFERROR('Vida Siniestros Directos'!Z31/'Vida Número de Siniestros'!Z31,"")</f>
        <v/>
      </c>
      <c r="AA31" s="91">
        <f>IFERROR('Vida Siniestros Directos'!AA31/'Vida Número de Siniestros'!AA31,"")</f>
        <v>69.615323048812741</v>
      </c>
      <c r="AB31" s="91" t="str">
        <f>IFERROR('Vida Siniestros Directos'!AB31/'Vida Número de Siniestros'!AB31,"")</f>
        <v/>
      </c>
      <c r="AC31" s="91" t="str">
        <f>IFERROR('Vida Siniestros Directos'!AC31/'Vida Número de Siniestros'!AC31,"")</f>
        <v/>
      </c>
      <c r="AD31" s="91" t="str">
        <f>IFERROR('Vida Siniestros Directos'!AD31/'Vida Número de Siniestros'!AD31,"")</f>
        <v/>
      </c>
      <c r="AE31" s="91" t="str">
        <f>IFERROR('Vida Siniestros Directos'!AE31/'Vida Número de Siniestros'!AE31,"")</f>
        <v/>
      </c>
      <c r="AF31" s="91" t="str">
        <f>IFERROR('Vida Siniestros Directos'!AF31/'Vida Número de Siniestros'!AF31,"")</f>
        <v/>
      </c>
      <c r="AG31" s="91" t="str">
        <f>IFERROR('Vida Siniestros Directos'!AG31/'Vida Número de Siniestros'!AG31,"")</f>
        <v/>
      </c>
      <c r="AH31" s="91" t="str">
        <f>IFERROR('Vida Siniestros Directos'!AH31/'Vida Número de Siniestros'!AH31,"")</f>
        <v/>
      </c>
      <c r="AI31" s="91" t="str">
        <f>IFERROR('Vida Siniestros Directos'!AI31/'Vida Número de Siniestros'!AI31,"")</f>
        <v/>
      </c>
      <c r="AJ31" s="91" t="str">
        <f>IFERROR('Vida Siniestros Directos'!AJ31/'Vida Número de Siniestros'!AJ31,"")</f>
        <v/>
      </c>
      <c r="AK31" s="91" t="str">
        <f>IFERROR('Vida Siniestros Directos'!AK31/'Vida Número de Siniestros'!AK31,"")</f>
        <v/>
      </c>
      <c r="AL31" s="91" t="str">
        <f>IFERROR('Vida Siniestros Directos'!AL31/'Vida Número de Siniestros'!AL31,"")</f>
        <v/>
      </c>
      <c r="AM31" s="91" t="str">
        <f>IFERROR('Vida Siniestros Directos'!AM31/'Vida Número de Siniestros'!AM31,"")</f>
        <v/>
      </c>
      <c r="AN31" s="91" t="str">
        <f>IFERROR('Vida Siniestros Directos'!AN31/'Vida Número de Siniestros'!AN31,"")</f>
        <v/>
      </c>
      <c r="AO31" s="91" t="str">
        <f>IFERROR('Vida Siniestros Directos'!AO31/'Vida Número de Siniestros'!AO31,"")</f>
        <v/>
      </c>
      <c r="AP31" s="91" t="str">
        <f>IFERROR('Vida Siniestros Directos'!AP31/'Vida Número de Siniestros'!AP31,"")</f>
        <v/>
      </c>
      <c r="AQ31" s="91">
        <f>IFERROR('Vida Siniestros Directos'!AQ31/'Vida Número de Siniestros'!AQ31,"")</f>
        <v>105.26455409403664</v>
      </c>
      <c r="AR31" s="211"/>
      <c r="AS31" s="91">
        <f>IFERROR('Vida Siniestros Directos'!AS31/'Vida Número de Siniestros'!AS31,"")</f>
        <v>429.30386125201335</v>
      </c>
      <c r="AT31" s="60">
        <f t="shared" si="1"/>
        <v>-0.75480175326854693</v>
      </c>
    </row>
    <row r="32" spans="2:46" x14ac:dyDescent="0.2">
      <c r="B32" s="62" t="str">
        <f>'Datos Vida'!B269</f>
        <v>204. Mixto o Dotal</v>
      </c>
      <c r="C32" s="91" t="str">
        <f>IFERROR('Vida Siniestros Directos'!C32/'Vida Número de Siniestros'!C32,"")</f>
        <v/>
      </c>
      <c r="D32" s="91" t="str">
        <f>IFERROR('Vida Siniestros Directos'!D32/'Vida Número de Siniestros'!D32,"")</f>
        <v/>
      </c>
      <c r="E32" s="91" t="str">
        <f>IFERROR('Vida Siniestros Directos'!E32/'Vida Número de Siniestros'!E32,"")</f>
        <v/>
      </c>
      <c r="F32" s="91" t="str">
        <f>IFERROR('Vida Siniestros Directos'!F32/'Vida Número de Siniestros'!F32,"")</f>
        <v/>
      </c>
      <c r="G32" s="91" t="str">
        <f>IFERROR('Vida Siniestros Directos'!G32/'Vida Número de Siniestros'!G32,"")</f>
        <v/>
      </c>
      <c r="H32" s="91" t="str">
        <f>IFERROR('Vida Siniestros Directos'!H32/'Vida Número de Siniestros'!H32,"")</f>
        <v/>
      </c>
      <c r="I32" s="91" t="str">
        <f>IFERROR('Vida Siniestros Directos'!I32/'Vida Número de Siniestros'!I32,"")</f>
        <v/>
      </c>
      <c r="J32" s="91" t="str">
        <f>IFERROR('Vida Siniestros Directos'!J32/'Vida Número de Siniestros'!J32,"")</f>
        <v/>
      </c>
      <c r="K32" s="91" t="str">
        <f>IFERROR('Vida Siniestros Directos'!K32/'Vida Número de Siniestros'!K32,"")</f>
        <v/>
      </c>
      <c r="L32" s="91" t="str">
        <f>IFERROR('Vida Siniestros Directos'!L32/'Vida Número de Siniestros'!L32,"")</f>
        <v/>
      </c>
      <c r="M32" s="91" t="str">
        <f>IFERROR('Vida Siniestros Directos'!M32/'Vida Número de Siniestros'!M32,"")</f>
        <v/>
      </c>
      <c r="N32" s="91" t="str">
        <f>IFERROR('Vida Siniestros Directos'!N32/'Vida Número de Siniestros'!N32,"")</f>
        <v/>
      </c>
      <c r="O32" s="91" t="str">
        <f>IFERROR('Vida Siniestros Directos'!O32/'Vida Número de Siniestros'!O32,"")</f>
        <v/>
      </c>
      <c r="P32" s="91" t="str">
        <f>IFERROR('Vida Siniestros Directos'!P32/'Vida Número de Siniestros'!P32,"")</f>
        <v/>
      </c>
      <c r="Q32" s="91" t="str">
        <f>IFERROR('Vida Siniestros Directos'!Q32/'Vida Número de Siniestros'!Q32,"")</f>
        <v/>
      </c>
      <c r="R32" s="91" t="str">
        <f>IFERROR('Vida Siniestros Directos'!R32/'Vida Número de Siniestros'!R32,"")</f>
        <v/>
      </c>
      <c r="S32" s="91" t="str">
        <f>IFERROR('Vida Siniestros Directos'!S32/'Vida Número de Siniestros'!S32,"")</f>
        <v/>
      </c>
      <c r="T32" s="91" t="str">
        <f>IFERROR('Vida Siniestros Directos'!T32/'Vida Número de Siniestros'!T32,"")</f>
        <v/>
      </c>
      <c r="U32" s="91" t="str">
        <f>IFERROR('Vida Siniestros Directos'!U32/'Vida Número de Siniestros'!U32,"")</f>
        <v/>
      </c>
      <c r="V32" s="91" t="str">
        <f>IFERROR('Vida Siniestros Directos'!V32/'Vida Número de Siniestros'!V32,"")</f>
        <v/>
      </c>
      <c r="W32" s="91" t="str">
        <f>IFERROR('Vida Siniestros Directos'!W32/'Vida Número de Siniestros'!W32,"")</f>
        <v/>
      </c>
      <c r="X32" s="91" t="str">
        <f>IFERROR('Vida Siniestros Directos'!X32/'Vida Número de Siniestros'!X32,"")</f>
        <v/>
      </c>
      <c r="Y32" s="91" t="str">
        <f>IFERROR('Vida Siniestros Directos'!Y32/'Vida Número de Siniestros'!Y32,"")</f>
        <v/>
      </c>
      <c r="Z32" s="91" t="str">
        <f>IFERROR('Vida Siniestros Directos'!Z32/'Vida Número de Siniestros'!Z32,"")</f>
        <v/>
      </c>
      <c r="AA32" s="91" t="str">
        <f>IFERROR('Vida Siniestros Directos'!AA32/'Vida Número de Siniestros'!AA32,"")</f>
        <v/>
      </c>
      <c r="AB32" s="91" t="str">
        <f>IFERROR('Vida Siniestros Directos'!AB32/'Vida Número de Siniestros'!AB32,"")</f>
        <v/>
      </c>
      <c r="AC32" s="91" t="str">
        <f>IFERROR('Vida Siniestros Directos'!AC32/'Vida Número de Siniestros'!AC32,"")</f>
        <v/>
      </c>
      <c r="AD32" s="91" t="str">
        <f>IFERROR('Vida Siniestros Directos'!AD32/'Vida Número de Siniestros'!AD32,"")</f>
        <v/>
      </c>
      <c r="AE32" s="91" t="str">
        <f>IFERROR('Vida Siniestros Directos'!AE32/'Vida Número de Siniestros'!AE32,"")</f>
        <v/>
      </c>
      <c r="AF32" s="91" t="str">
        <f>IFERROR('Vida Siniestros Directos'!AF32/'Vida Número de Siniestros'!AF32,"")</f>
        <v/>
      </c>
      <c r="AG32" s="91" t="str">
        <f>IFERROR('Vida Siniestros Directos'!AG32/'Vida Número de Siniestros'!AG32,"")</f>
        <v/>
      </c>
      <c r="AH32" s="91" t="str">
        <f>IFERROR('Vida Siniestros Directos'!AH32/'Vida Número de Siniestros'!AH32,"")</f>
        <v/>
      </c>
      <c r="AI32" s="91" t="str">
        <f>IFERROR('Vida Siniestros Directos'!AI32/'Vida Número de Siniestros'!AI32,"")</f>
        <v/>
      </c>
      <c r="AJ32" s="91" t="str">
        <f>IFERROR('Vida Siniestros Directos'!AJ32/'Vida Número de Siniestros'!AJ32,"")</f>
        <v/>
      </c>
      <c r="AK32" s="91" t="str">
        <f>IFERROR('Vida Siniestros Directos'!AK32/'Vida Número de Siniestros'!AK32,"")</f>
        <v/>
      </c>
      <c r="AL32" s="91" t="str">
        <f>IFERROR('Vida Siniestros Directos'!AL32/'Vida Número de Siniestros'!AL32,"")</f>
        <v/>
      </c>
      <c r="AM32" s="91" t="str">
        <f>IFERROR('Vida Siniestros Directos'!AM32/'Vida Número de Siniestros'!AM32,"")</f>
        <v/>
      </c>
      <c r="AN32" s="91" t="str">
        <f>IFERROR('Vida Siniestros Directos'!AN32/'Vida Número de Siniestros'!AN32,"")</f>
        <v/>
      </c>
      <c r="AO32" s="91" t="str">
        <f>IFERROR('Vida Siniestros Directos'!AO32/'Vida Número de Siniestros'!AO32,"")</f>
        <v/>
      </c>
      <c r="AP32" s="91" t="str">
        <f>IFERROR('Vida Siniestros Directos'!AP32/'Vida Número de Siniestros'!AP32,"")</f>
        <v/>
      </c>
      <c r="AQ32" s="91" t="str">
        <f>IFERROR('Vida Siniestros Directos'!AQ32/'Vida Número de Siniestros'!AQ32,"")</f>
        <v/>
      </c>
      <c r="AR32" s="211"/>
      <c r="AS32" s="91" t="str">
        <f>IFERROR('Vida Siniestros Directos'!AS32/'Vida Número de Siniestros'!AS32,"")</f>
        <v/>
      </c>
      <c r="AT32" s="60" t="str">
        <f t="shared" si="1"/>
        <v/>
      </c>
    </row>
    <row r="33" spans="2:46" x14ac:dyDescent="0.2">
      <c r="B33" s="62" t="str">
        <f>'Datos Vida'!B270</f>
        <v>205. Rentas Privadas y Otras Rentas</v>
      </c>
      <c r="C33" s="91" t="str">
        <f>IFERROR('Vida Siniestros Directos'!C33/'Vida Número de Siniestros'!C33,"")</f>
        <v/>
      </c>
      <c r="D33" s="91" t="str">
        <f>IFERROR('Vida Siniestros Directos'!D33/'Vida Número de Siniestros'!D33,"")</f>
        <v/>
      </c>
      <c r="E33" s="91" t="str">
        <f>IFERROR('Vida Siniestros Directos'!E33/'Vida Número de Siniestros'!E33,"")</f>
        <v/>
      </c>
      <c r="F33" s="91" t="str">
        <f>IFERROR('Vida Siniestros Directos'!F33/'Vida Número de Siniestros'!F33,"")</f>
        <v/>
      </c>
      <c r="G33" s="91" t="str">
        <f>IFERROR('Vida Siniestros Directos'!G33/'Vida Número de Siniestros'!G33,"")</f>
        <v/>
      </c>
      <c r="H33" s="91" t="str">
        <f>IFERROR('Vida Siniestros Directos'!H33/'Vida Número de Siniestros'!H33,"")</f>
        <v/>
      </c>
      <c r="I33" s="91" t="str">
        <f>IFERROR('Vida Siniestros Directos'!I33/'Vida Número de Siniestros'!I33,"")</f>
        <v/>
      </c>
      <c r="J33" s="91" t="str">
        <f>IFERROR('Vida Siniestros Directos'!J33/'Vida Número de Siniestros'!J33,"")</f>
        <v/>
      </c>
      <c r="K33" s="91" t="str">
        <f>IFERROR('Vida Siniestros Directos'!K33/'Vida Número de Siniestros'!K33,"")</f>
        <v/>
      </c>
      <c r="L33" s="91" t="str">
        <f>IFERROR('Vida Siniestros Directos'!L33/'Vida Número de Siniestros'!L33,"")</f>
        <v/>
      </c>
      <c r="M33" s="91" t="str">
        <f>IFERROR('Vida Siniestros Directos'!M33/'Vida Número de Siniestros'!M33,"")</f>
        <v/>
      </c>
      <c r="N33" s="91" t="str">
        <f>IFERROR('Vida Siniestros Directos'!N33/'Vida Número de Siniestros'!N33,"")</f>
        <v/>
      </c>
      <c r="O33" s="91" t="str">
        <f>IFERROR('Vida Siniestros Directos'!O33/'Vida Número de Siniestros'!O33,"")</f>
        <v/>
      </c>
      <c r="P33" s="91" t="str">
        <f>IFERROR('Vida Siniestros Directos'!P33/'Vida Número de Siniestros'!P33,"")</f>
        <v/>
      </c>
      <c r="Q33" s="91" t="str">
        <f>IFERROR('Vida Siniestros Directos'!Q33/'Vida Número de Siniestros'!Q33,"")</f>
        <v/>
      </c>
      <c r="R33" s="91" t="str">
        <f>IFERROR('Vida Siniestros Directos'!R33/'Vida Número de Siniestros'!R33,"")</f>
        <v/>
      </c>
      <c r="S33" s="91" t="str">
        <f>IFERROR('Vida Siniestros Directos'!S33/'Vida Número de Siniestros'!S33,"")</f>
        <v/>
      </c>
      <c r="T33" s="91" t="str">
        <f>IFERROR('Vida Siniestros Directos'!T33/'Vida Número de Siniestros'!T33,"")</f>
        <v/>
      </c>
      <c r="U33" s="91" t="str">
        <f>IFERROR('Vida Siniestros Directos'!U33/'Vida Número de Siniestros'!U33,"")</f>
        <v/>
      </c>
      <c r="V33" s="91" t="str">
        <f>IFERROR('Vida Siniestros Directos'!V33/'Vida Número de Siniestros'!V33,"")</f>
        <v/>
      </c>
      <c r="W33" s="91" t="str">
        <f>IFERROR('Vida Siniestros Directos'!W33/'Vida Número de Siniestros'!W33,"")</f>
        <v/>
      </c>
      <c r="X33" s="91" t="str">
        <f>IFERROR('Vida Siniestros Directos'!X33/'Vida Número de Siniestros'!X33,"")</f>
        <v/>
      </c>
      <c r="Y33" s="91" t="str">
        <f>IFERROR('Vida Siniestros Directos'!Y33/'Vida Número de Siniestros'!Y33,"")</f>
        <v/>
      </c>
      <c r="Z33" s="91" t="str">
        <f>IFERROR('Vida Siniestros Directos'!Z33/'Vida Número de Siniestros'!Z33,"")</f>
        <v/>
      </c>
      <c r="AA33" s="91" t="str">
        <f>IFERROR('Vida Siniestros Directos'!AA33/'Vida Número de Siniestros'!AA33,"")</f>
        <v/>
      </c>
      <c r="AB33" s="91" t="str">
        <f>IFERROR('Vida Siniestros Directos'!AB33/'Vida Número de Siniestros'!AB33,"")</f>
        <v/>
      </c>
      <c r="AC33" s="91" t="str">
        <f>IFERROR('Vida Siniestros Directos'!AC33/'Vida Número de Siniestros'!AC33,"")</f>
        <v/>
      </c>
      <c r="AD33" s="91" t="str">
        <f>IFERROR('Vida Siniestros Directos'!AD33/'Vida Número de Siniestros'!AD33,"")</f>
        <v/>
      </c>
      <c r="AE33" s="91" t="str">
        <f>IFERROR('Vida Siniestros Directos'!AE33/'Vida Número de Siniestros'!AE33,"")</f>
        <v/>
      </c>
      <c r="AF33" s="91" t="str">
        <f>IFERROR('Vida Siniestros Directos'!AF33/'Vida Número de Siniestros'!AF33,"")</f>
        <v/>
      </c>
      <c r="AG33" s="91" t="str">
        <f>IFERROR('Vida Siniestros Directos'!AG33/'Vida Número de Siniestros'!AG33,"")</f>
        <v/>
      </c>
      <c r="AH33" s="91" t="str">
        <f>IFERROR('Vida Siniestros Directos'!AH33/'Vida Número de Siniestros'!AH33,"")</f>
        <v/>
      </c>
      <c r="AI33" s="91" t="str">
        <f>IFERROR('Vida Siniestros Directos'!AI33/'Vida Número de Siniestros'!AI33,"")</f>
        <v/>
      </c>
      <c r="AJ33" s="91" t="str">
        <f>IFERROR('Vida Siniestros Directos'!AJ33/'Vida Número de Siniestros'!AJ33,"")</f>
        <v/>
      </c>
      <c r="AK33" s="91" t="str">
        <f>IFERROR('Vida Siniestros Directos'!AK33/'Vida Número de Siniestros'!AK33,"")</f>
        <v/>
      </c>
      <c r="AL33" s="91" t="str">
        <f>IFERROR('Vida Siniestros Directos'!AL33/'Vida Número de Siniestros'!AL33,"")</f>
        <v/>
      </c>
      <c r="AM33" s="91" t="str">
        <f>IFERROR('Vida Siniestros Directos'!AM33/'Vida Número de Siniestros'!AM33,"")</f>
        <v/>
      </c>
      <c r="AN33" s="91" t="str">
        <f>IFERROR('Vida Siniestros Directos'!AN33/'Vida Número de Siniestros'!AN33,"")</f>
        <v/>
      </c>
      <c r="AO33" s="91" t="str">
        <f>IFERROR('Vida Siniestros Directos'!AO33/'Vida Número de Siniestros'!AO33,"")</f>
        <v/>
      </c>
      <c r="AP33" s="91" t="str">
        <f>IFERROR('Vida Siniestros Directos'!AP33/'Vida Número de Siniestros'!AP33,"")</f>
        <v/>
      </c>
      <c r="AQ33" s="91" t="str">
        <f>IFERROR('Vida Siniestros Directos'!AQ33/'Vida Número de Siniestros'!AQ33,"")</f>
        <v/>
      </c>
      <c r="AR33" s="211"/>
      <c r="AS33" s="91" t="str">
        <f>IFERROR('Vida Siniestros Directos'!AS33/'Vida Número de Siniestros'!AS33,"")</f>
        <v/>
      </c>
      <c r="AT33" s="60" t="str">
        <f t="shared" si="1"/>
        <v/>
      </c>
    </row>
    <row r="34" spans="2:46" x14ac:dyDescent="0.2">
      <c r="B34" s="62" t="str">
        <f>'Datos Vida'!B271</f>
        <v>206. Dotal puro o Capital Diferido</v>
      </c>
      <c r="C34" s="91" t="str">
        <f>IFERROR('Vida Siniestros Directos'!C34/'Vida Número de Siniestros'!C34,"")</f>
        <v/>
      </c>
      <c r="D34" s="91" t="str">
        <f>IFERROR('Vida Siniestros Directos'!D34/'Vida Número de Siniestros'!D34,"")</f>
        <v/>
      </c>
      <c r="E34" s="91" t="str">
        <f>IFERROR('Vida Siniestros Directos'!E34/'Vida Número de Siniestros'!E34,"")</f>
        <v/>
      </c>
      <c r="F34" s="91" t="str">
        <f>IFERROR('Vida Siniestros Directos'!F34/'Vida Número de Siniestros'!F34,"")</f>
        <v/>
      </c>
      <c r="G34" s="91">
        <f>IFERROR('Vida Siniestros Directos'!G34/'Vida Número de Siniestros'!G34,"")</f>
        <v>397.04341962872991</v>
      </c>
      <c r="H34" s="91" t="str">
        <f>IFERROR('Vida Siniestros Directos'!H34/'Vida Número de Siniestros'!H34,"")</f>
        <v/>
      </c>
      <c r="I34" s="91" t="str">
        <f>IFERROR('Vida Siniestros Directos'!I34/'Vida Número de Siniestros'!I34,"")</f>
        <v/>
      </c>
      <c r="J34" s="91" t="str">
        <f>IFERROR('Vida Siniestros Directos'!J34/'Vida Número de Siniestros'!J34,"")</f>
        <v/>
      </c>
      <c r="K34" s="91" t="str">
        <f>IFERROR('Vida Siniestros Directos'!K34/'Vida Número de Siniestros'!K34,"")</f>
        <v/>
      </c>
      <c r="L34" s="91" t="str">
        <f>IFERROR('Vida Siniestros Directos'!L34/'Vida Número de Siniestros'!L34,"")</f>
        <v/>
      </c>
      <c r="M34" s="91" t="str">
        <f>IFERROR('Vida Siniestros Directos'!M34/'Vida Número de Siniestros'!M34,"")</f>
        <v/>
      </c>
      <c r="N34" s="91" t="str">
        <f>IFERROR('Vida Siniestros Directos'!N34/'Vida Número de Siniestros'!N34,"")</f>
        <v/>
      </c>
      <c r="O34" s="91" t="str">
        <f>IFERROR('Vida Siniestros Directos'!O34/'Vida Número de Siniestros'!O34,"")</f>
        <v/>
      </c>
      <c r="P34" s="91" t="str">
        <f>IFERROR('Vida Siniestros Directos'!P34/'Vida Número de Siniestros'!P34,"")</f>
        <v/>
      </c>
      <c r="Q34" s="91" t="str">
        <f>IFERROR('Vida Siniestros Directos'!Q34/'Vida Número de Siniestros'!Q34,"")</f>
        <v/>
      </c>
      <c r="R34" s="91" t="str">
        <f>IFERROR('Vida Siniestros Directos'!R34/'Vida Número de Siniestros'!R34,"")</f>
        <v/>
      </c>
      <c r="S34" s="91" t="str">
        <f>IFERROR('Vida Siniestros Directos'!S34/'Vida Número de Siniestros'!S34,"")</f>
        <v/>
      </c>
      <c r="T34" s="91" t="str">
        <f>IFERROR('Vida Siniestros Directos'!T34/'Vida Número de Siniestros'!T34,"")</f>
        <v/>
      </c>
      <c r="U34" s="91" t="str">
        <f>IFERROR('Vida Siniestros Directos'!U34/'Vida Número de Siniestros'!U34,"")</f>
        <v/>
      </c>
      <c r="V34" s="91" t="str">
        <f>IFERROR('Vida Siniestros Directos'!V34/'Vida Número de Siniestros'!V34,"")</f>
        <v/>
      </c>
      <c r="W34" s="91" t="str">
        <f>IFERROR('Vida Siniestros Directos'!W34/'Vida Número de Siniestros'!W34,"")</f>
        <v/>
      </c>
      <c r="X34" s="91" t="str">
        <f>IFERROR('Vida Siniestros Directos'!X34/'Vida Número de Siniestros'!X34,"")</f>
        <v/>
      </c>
      <c r="Y34" s="91" t="str">
        <f>IFERROR('Vida Siniestros Directos'!Y34/'Vida Número de Siniestros'!Y34,"")</f>
        <v/>
      </c>
      <c r="Z34" s="91" t="str">
        <f>IFERROR('Vida Siniestros Directos'!Z34/'Vida Número de Siniestros'!Z34,"")</f>
        <v/>
      </c>
      <c r="AA34" s="91" t="str">
        <f>IFERROR('Vida Siniestros Directos'!AA34/'Vida Número de Siniestros'!AA34,"")</f>
        <v/>
      </c>
      <c r="AB34" s="91" t="str">
        <f>IFERROR('Vida Siniestros Directos'!AB34/'Vida Número de Siniestros'!AB34,"")</f>
        <v/>
      </c>
      <c r="AC34" s="91" t="str">
        <f>IFERROR('Vida Siniestros Directos'!AC34/'Vida Número de Siniestros'!AC34,"")</f>
        <v/>
      </c>
      <c r="AD34" s="91" t="str">
        <f>IFERROR('Vida Siniestros Directos'!AD34/'Vida Número de Siniestros'!AD34,"")</f>
        <v/>
      </c>
      <c r="AE34" s="91" t="str">
        <f>IFERROR('Vida Siniestros Directos'!AE34/'Vida Número de Siniestros'!AE34,"")</f>
        <v/>
      </c>
      <c r="AF34" s="91" t="str">
        <f>IFERROR('Vida Siniestros Directos'!AF34/'Vida Número de Siniestros'!AF34,"")</f>
        <v/>
      </c>
      <c r="AG34" s="91" t="str">
        <f>IFERROR('Vida Siniestros Directos'!AG34/'Vida Número de Siniestros'!AG34,"")</f>
        <v/>
      </c>
      <c r="AH34" s="91" t="str">
        <f>IFERROR('Vida Siniestros Directos'!AH34/'Vida Número de Siniestros'!AH34,"")</f>
        <v/>
      </c>
      <c r="AI34" s="91" t="str">
        <f>IFERROR('Vida Siniestros Directos'!AI34/'Vida Número de Siniestros'!AI34,"")</f>
        <v/>
      </c>
      <c r="AJ34" s="91" t="str">
        <f>IFERROR('Vida Siniestros Directos'!AJ34/'Vida Número de Siniestros'!AJ34,"")</f>
        <v/>
      </c>
      <c r="AK34" s="91" t="str">
        <f>IFERROR('Vida Siniestros Directos'!AK34/'Vida Número de Siniestros'!AK34,"")</f>
        <v/>
      </c>
      <c r="AL34" s="91" t="str">
        <f>IFERROR('Vida Siniestros Directos'!AL34/'Vida Número de Siniestros'!AL34,"")</f>
        <v/>
      </c>
      <c r="AM34" s="91" t="str">
        <f>IFERROR('Vida Siniestros Directos'!AM34/'Vida Número de Siniestros'!AM34,"")</f>
        <v/>
      </c>
      <c r="AN34" s="91" t="str">
        <f>IFERROR('Vida Siniestros Directos'!AN34/'Vida Número de Siniestros'!AN34,"")</f>
        <v/>
      </c>
      <c r="AO34" s="91" t="str">
        <f>IFERROR('Vida Siniestros Directos'!AO34/'Vida Número de Siniestros'!AO34,"")</f>
        <v/>
      </c>
      <c r="AP34" s="91" t="str">
        <f>IFERROR('Vida Siniestros Directos'!AP34/'Vida Número de Siniestros'!AP34,"")</f>
        <v/>
      </c>
      <c r="AQ34" s="91">
        <f>IFERROR('Vida Siniestros Directos'!AQ34/'Vida Número de Siniestros'!AQ34,"")</f>
        <v>397.04341962872991</v>
      </c>
      <c r="AR34" s="211"/>
      <c r="AS34" s="91">
        <f>IFERROR('Vida Siniestros Directos'!AS34/'Vida Número de Siniestros'!AS34,"")</f>
        <v>304.51130974569071</v>
      </c>
      <c r="AT34" s="60">
        <f t="shared" si="1"/>
        <v>0.30387084788514551</v>
      </c>
    </row>
    <row r="35" spans="2:46" x14ac:dyDescent="0.2">
      <c r="B35" s="62" t="str">
        <f>'Datos Vida'!B272</f>
        <v>207. Protección Familiar</v>
      </c>
      <c r="C35" s="91" t="str">
        <f>IFERROR('Vida Siniestros Directos'!C35/'Vida Número de Siniestros'!C35,"")</f>
        <v/>
      </c>
      <c r="D35" s="91" t="str">
        <f>IFERROR('Vida Siniestros Directos'!D35/'Vida Número de Siniestros'!D35,"")</f>
        <v/>
      </c>
      <c r="E35" s="91" t="str">
        <f>IFERROR('Vida Siniestros Directos'!E35/'Vida Número de Siniestros'!E35,"")</f>
        <v/>
      </c>
      <c r="F35" s="91" t="str">
        <f>IFERROR('Vida Siniestros Directos'!F35/'Vida Número de Siniestros'!F35,"")</f>
        <v/>
      </c>
      <c r="G35" s="91" t="str">
        <f>IFERROR('Vida Siniestros Directos'!G35/'Vida Número de Siniestros'!G35,"")</f>
        <v/>
      </c>
      <c r="H35" s="91" t="str">
        <f>IFERROR('Vida Siniestros Directos'!H35/'Vida Número de Siniestros'!H35,"")</f>
        <v/>
      </c>
      <c r="I35" s="91" t="str">
        <f>IFERROR('Vida Siniestros Directos'!I35/'Vida Número de Siniestros'!I35,"")</f>
        <v/>
      </c>
      <c r="J35" s="91" t="str">
        <f>IFERROR('Vida Siniestros Directos'!J35/'Vida Número de Siniestros'!J35,"")</f>
        <v/>
      </c>
      <c r="K35" s="91" t="str">
        <f>IFERROR('Vida Siniestros Directos'!K35/'Vida Número de Siniestros'!K35,"")</f>
        <v/>
      </c>
      <c r="L35" s="91">
        <f>IFERROR('Vida Siniestros Directos'!L35/'Vida Número de Siniestros'!L35,"")</f>
        <v>172.38461758901363</v>
      </c>
      <c r="M35" s="91" t="str">
        <f>IFERROR('Vida Siniestros Directos'!M35/'Vida Número de Siniestros'!M35,"")</f>
        <v/>
      </c>
      <c r="N35" s="91" t="str">
        <f>IFERROR('Vida Siniestros Directos'!N35/'Vida Número de Siniestros'!N35,"")</f>
        <v/>
      </c>
      <c r="O35" s="91" t="str">
        <f>IFERROR('Vida Siniestros Directos'!O35/'Vida Número de Siniestros'!O35,"")</f>
        <v/>
      </c>
      <c r="P35" s="91" t="str">
        <f>IFERROR('Vida Siniestros Directos'!P35/'Vida Número de Siniestros'!P35,"")</f>
        <v/>
      </c>
      <c r="Q35" s="91" t="str">
        <f>IFERROR('Vida Siniestros Directos'!Q35/'Vida Número de Siniestros'!Q35,"")</f>
        <v/>
      </c>
      <c r="R35" s="91">
        <f>IFERROR('Vida Siniestros Directos'!R35/'Vida Número de Siniestros'!R35,"")</f>
        <v>283.58786273884778</v>
      </c>
      <c r="S35" s="91" t="str">
        <f>IFERROR('Vida Siniestros Directos'!S35/'Vida Número de Siniestros'!S35,"")</f>
        <v/>
      </c>
      <c r="T35" s="91" t="str">
        <f>IFERROR('Vida Siniestros Directos'!T35/'Vida Número de Siniestros'!T35,"")</f>
        <v/>
      </c>
      <c r="U35" s="91" t="str">
        <f>IFERROR('Vida Siniestros Directos'!U35/'Vida Número de Siniestros'!U35,"")</f>
        <v/>
      </c>
      <c r="V35" s="91" t="str">
        <f>IFERROR('Vida Siniestros Directos'!V35/'Vida Número de Siniestros'!V35,"")</f>
        <v/>
      </c>
      <c r="W35" s="91" t="str">
        <f>IFERROR('Vida Siniestros Directos'!W35/'Vida Número de Siniestros'!W35,"")</f>
        <v/>
      </c>
      <c r="X35" s="91" t="str">
        <f>IFERROR('Vida Siniestros Directos'!X35/'Vida Número de Siniestros'!X35,"")</f>
        <v/>
      </c>
      <c r="Y35" s="91" t="str">
        <f>IFERROR('Vida Siniestros Directos'!Y35/'Vida Número de Siniestros'!Y35,"")</f>
        <v/>
      </c>
      <c r="Z35" s="91" t="str">
        <f>IFERROR('Vida Siniestros Directos'!Z35/'Vida Número de Siniestros'!Z35,"")</f>
        <v/>
      </c>
      <c r="AA35" s="91">
        <f>IFERROR('Vida Siniestros Directos'!AA35/'Vida Número de Siniestros'!AA35,"")</f>
        <v>225.96281583424536</v>
      </c>
      <c r="AB35" s="91" t="str">
        <f>IFERROR('Vida Siniestros Directos'!AB35/'Vida Número de Siniestros'!AB35,"")</f>
        <v/>
      </c>
      <c r="AC35" s="91" t="str">
        <f>IFERROR('Vida Siniestros Directos'!AC35/'Vida Número de Siniestros'!AC35,"")</f>
        <v/>
      </c>
      <c r="AD35" s="91" t="str">
        <f>IFERROR('Vida Siniestros Directos'!AD35/'Vida Número de Siniestros'!AD35,"")</f>
        <v/>
      </c>
      <c r="AE35" s="91" t="str">
        <f>IFERROR('Vida Siniestros Directos'!AE35/'Vida Número de Siniestros'!AE35,"")</f>
        <v/>
      </c>
      <c r="AF35" s="91" t="str">
        <f>IFERROR('Vida Siniestros Directos'!AF35/'Vida Número de Siniestros'!AF35,"")</f>
        <v/>
      </c>
      <c r="AG35" s="91" t="str">
        <f>IFERROR('Vida Siniestros Directos'!AG35/'Vida Número de Siniestros'!AG35,"")</f>
        <v/>
      </c>
      <c r="AH35" s="91" t="str">
        <f>IFERROR('Vida Siniestros Directos'!AH35/'Vida Número de Siniestros'!AH35,"")</f>
        <v/>
      </c>
      <c r="AI35" s="91" t="str">
        <f>IFERROR('Vida Siniestros Directos'!AI35/'Vida Número de Siniestros'!AI35,"")</f>
        <v/>
      </c>
      <c r="AJ35" s="91">
        <f>IFERROR('Vida Siniestros Directos'!AJ35/'Vida Número de Siniestros'!AJ35,"")</f>
        <v>202.89681678604373</v>
      </c>
      <c r="AK35" s="91" t="str">
        <f>IFERROR('Vida Siniestros Directos'!AK35/'Vida Número de Siniestros'!AK35,"")</f>
        <v/>
      </c>
      <c r="AL35" s="91" t="str">
        <f>IFERROR('Vida Siniestros Directos'!AL35/'Vida Número de Siniestros'!AL35,"")</f>
        <v/>
      </c>
      <c r="AM35" s="91" t="str">
        <f>IFERROR('Vida Siniestros Directos'!AM35/'Vida Número de Siniestros'!AM35,"")</f>
        <v/>
      </c>
      <c r="AN35" s="91" t="str">
        <f>IFERROR('Vida Siniestros Directos'!AN35/'Vida Número de Siniestros'!AN35,"")</f>
        <v/>
      </c>
      <c r="AO35" s="91" t="str">
        <f>IFERROR('Vida Siniestros Directos'!AO35/'Vida Número de Siniestros'!AO35,"")</f>
        <v/>
      </c>
      <c r="AP35" s="91" t="str">
        <f>IFERROR('Vida Siniestros Directos'!AP35/'Vida Número de Siniestros'!AP35,"")</f>
        <v/>
      </c>
      <c r="AQ35" s="91">
        <f>IFERROR('Vida Siniestros Directos'!AQ35/'Vida Número de Siniestros'!AQ35,"")</f>
        <v>187.40385624836469</v>
      </c>
      <c r="AR35" s="211"/>
      <c r="AS35" s="91">
        <f>IFERROR('Vida Siniestros Directos'!AS35/'Vida Número de Siniestros'!AS35,"")</f>
        <v>801.61431586348351</v>
      </c>
      <c r="AT35" s="60">
        <f t="shared" si="1"/>
        <v>-0.76621692933902152</v>
      </c>
    </row>
    <row r="36" spans="2:46" x14ac:dyDescent="0.2">
      <c r="B36" s="62" t="str">
        <f>'Datos Vida'!B273</f>
        <v>208. Incapacidad o Invalidez</v>
      </c>
      <c r="C36" s="91" t="str">
        <f>IFERROR('Vida Siniestros Directos'!C36/'Vida Número de Siniestros'!C36,"")</f>
        <v/>
      </c>
      <c r="D36" s="91" t="str">
        <f>IFERROR('Vida Siniestros Directos'!D36/'Vida Número de Siniestros'!D36,"")</f>
        <v/>
      </c>
      <c r="E36" s="91" t="str">
        <f>IFERROR('Vida Siniestros Directos'!E36/'Vida Número de Siniestros'!E36,"")</f>
        <v/>
      </c>
      <c r="F36" s="91" t="str">
        <f>IFERROR('Vida Siniestros Directos'!F36/'Vida Número de Siniestros'!F36,"")</f>
        <v/>
      </c>
      <c r="G36" s="91">
        <f>IFERROR('Vida Siniestros Directos'!G36/'Vida Número de Siniestros'!G36,"")</f>
        <v>366.74085757074261</v>
      </c>
      <c r="H36" s="91" t="str">
        <f>IFERROR('Vida Siniestros Directos'!H36/'Vida Número de Siniestros'!H36,"")</f>
        <v/>
      </c>
      <c r="I36" s="91">
        <f>IFERROR('Vida Siniestros Directos'!I36/'Vida Número de Siniestros'!I36,"")</f>
        <v>442.49368169915942</v>
      </c>
      <c r="J36" s="91">
        <f>IFERROR('Vida Siniestros Directos'!J36/'Vida Número de Siniestros'!J36,"")</f>
        <v>848.30283300963629</v>
      </c>
      <c r="K36" s="91" t="str">
        <f>IFERROR('Vida Siniestros Directos'!K36/'Vida Número de Siniestros'!K36,"")</f>
        <v/>
      </c>
      <c r="L36" s="91">
        <f>IFERROR('Vida Siniestros Directos'!L36/'Vida Número de Siniestros'!L36,"")</f>
        <v>127.63723807456797</v>
      </c>
      <c r="M36" s="91" t="str">
        <f>IFERROR('Vida Siniestros Directos'!M36/'Vida Número de Siniestros'!M36,"")</f>
        <v/>
      </c>
      <c r="N36" s="91" t="str">
        <f>IFERROR('Vida Siniestros Directos'!N36/'Vida Número de Siniestros'!N36,"")</f>
        <v/>
      </c>
      <c r="O36" s="91" t="str">
        <f>IFERROR('Vida Siniestros Directos'!O36/'Vida Número de Siniestros'!O36,"")</f>
        <v/>
      </c>
      <c r="P36" s="91" t="str">
        <f>IFERROR('Vida Siniestros Directos'!P36/'Vida Número de Siniestros'!P36,"")</f>
        <v/>
      </c>
      <c r="Q36" s="91" t="str">
        <f>IFERROR('Vida Siniestros Directos'!Q36/'Vida Número de Siniestros'!Q36,"")</f>
        <v/>
      </c>
      <c r="R36" s="91">
        <f>IFERROR('Vida Siniestros Directos'!R36/'Vida Número de Siniestros'!R36,"")</f>
        <v>2636.0641705990556</v>
      </c>
      <c r="S36" s="91" t="str">
        <f>IFERROR('Vida Siniestros Directos'!S36/'Vida Número de Siniestros'!S36,"")</f>
        <v/>
      </c>
      <c r="T36" s="91" t="str">
        <f>IFERROR('Vida Siniestros Directos'!T36/'Vida Número de Siniestros'!T36,"")</f>
        <v/>
      </c>
      <c r="U36" s="91">
        <f>IFERROR('Vida Siniestros Directos'!U36/'Vida Número de Siniestros'!U36,"")</f>
        <v>166.48862150791129</v>
      </c>
      <c r="V36" s="91" t="str">
        <f>IFERROR('Vida Siniestros Directos'!V36/'Vida Número de Siniestros'!V36,"")</f>
        <v/>
      </c>
      <c r="W36" s="91" t="str">
        <f>IFERROR('Vida Siniestros Directos'!W36/'Vida Número de Siniestros'!W36,"")</f>
        <v/>
      </c>
      <c r="X36" s="91" t="str">
        <f>IFERROR('Vida Siniestros Directos'!X36/'Vida Número de Siniestros'!X36,"")</f>
        <v/>
      </c>
      <c r="Y36" s="91" t="str">
        <f>IFERROR('Vida Siniestros Directos'!Y36/'Vida Número de Siniestros'!Y36,"")</f>
        <v/>
      </c>
      <c r="Z36" s="91">
        <f>IFERROR('Vida Siniestros Directos'!Z36/'Vida Número de Siniestros'!Z36,"")</f>
        <v>441.28173141004339</v>
      </c>
      <c r="AA36" s="91" t="str">
        <f>IFERROR('Vida Siniestros Directos'!AA36/'Vida Número de Siniestros'!AA36,"")</f>
        <v/>
      </c>
      <c r="AB36" s="91" t="str">
        <f>IFERROR('Vida Siniestros Directos'!AB36/'Vida Número de Siniestros'!AB36,"")</f>
        <v/>
      </c>
      <c r="AC36" s="91" t="str">
        <f>IFERROR('Vida Siniestros Directos'!AC36/'Vida Número de Siniestros'!AC36,"")</f>
        <v/>
      </c>
      <c r="AD36" s="91" t="str">
        <f>IFERROR('Vida Siniestros Directos'!AD36/'Vida Número de Siniestros'!AD36,"")</f>
        <v/>
      </c>
      <c r="AE36" s="91" t="str">
        <f>IFERROR('Vida Siniestros Directos'!AE36/'Vida Número de Siniestros'!AE36,"")</f>
        <v/>
      </c>
      <c r="AF36" s="91" t="str">
        <f>IFERROR('Vida Siniestros Directos'!AF36/'Vida Número de Siniestros'!AF36,"")</f>
        <v/>
      </c>
      <c r="AG36" s="91">
        <f>IFERROR('Vida Siniestros Directos'!AG36/'Vida Número de Siniestros'!AG36,"")</f>
        <v>2.160248234634937</v>
      </c>
      <c r="AH36" s="91">
        <f>IFERROR('Vida Siniestros Directos'!AH36/'Vida Número de Siniestros'!AH36,"")</f>
        <v>54.302176883847025</v>
      </c>
      <c r="AI36" s="91">
        <f>IFERROR('Vida Siniestros Directos'!AI36/'Vida Número de Siniestros'!AI36,"")</f>
        <v>116.72144398476328</v>
      </c>
      <c r="AJ36" s="91">
        <f>IFERROR('Vida Siniestros Directos'!AJ36/'Vida Número de Siniestros'!AJ36,"")</f>
        <v>1485.2216907973766</v>
      </c>
      <c r="AK36" s="91">
        <f>IFERROR('Vida Siniestros Directos'!AK36/'Vida Número de Siniestros'!AK36,"")</f>
        <v>13.571953257142154</v>
      </c>
      <c r="AL36" s="91" t="str">
        <f>IFERROR('Vida Siniestros Directos'!AL36/'Vida Número de Siniestros'!AL36,"")</f>
        <v/>
      </c>
      <c r="AM36" s="91" t="str">
        <f>IFERROR('Vida Siniestros Directos'!AM36/'Vida Número de Siniestros'!AM36,"")</f>
        <v/>
      </c>
      <c r="AN36" s="91" t="str">
        <f>IFERROR('Vida Siniestros Directos'!AN36/'Vida Número de Siniestros'!AN36,"")</f>
        <v/>
      </c>
      <c r="AO36" s="91" t="str">
        <f>IFERROR('Vida Siniestros Directos'!AO36/'Vida Número de Siniestros'!AO36,"")</f>
        <v/>
      </c>
      <c r="AP36" s="91" t="str">
        <f>IFERROR('Vida Siniestros Directos'!AP36/'Vida Número de Siniestros'!AP36,"")</f>
        <v/>
      </c>
      <c r="AQ36" s="91">
        <f>IFERROR('Vida Siniestros Directos'!AQ36/'Vida Número de Siniestros'!AQ36,"")</f>
        <v>253.71100809973166</v>
      </c>
      <c r="AR36" s="211"/>
      <c r="AS36" s="91">
        <f>IFERROR('Vida Siniestros Directos'!AS36/'Vida Número de Siniestros'!AS36,"")</f>
        <v>196.69190511635961</v>
      </c>
      <c r="AT36" s="60">
        <f t="shared" si="1"/>
        <v>0.28989044032920686</v>
      </c>
    </row>
    <row r="37" spans="2:46" x14ac:dyDescent="0.2">
      <c r="B37" s="62" t="str">
        <f>'Datos Vida'!B274</f>
        <v>209. Salud</v>
      </c>
      <c r="C37" s="91" t="str">
        <f>IFERROR('Vida Siniestros Directos'!C37/'Vida Número de Siniestros'!C37,"")</f>
        <v/>
      </c>
      <c r="D37" s="91">
        <f>IFERROR('Vida Siniestros Directos'!D37/'Vida Número de Siniestros'!D37,"")</f>
        <v>6.0952955685911041</v>
      </c>
      <c r="E37" s="91" t="str">
        <f>IFERROR('Vida Siniestros Directos'!E37/'Vida Número de Siniestros'!E37,"")</f>
        <v/>
      </c>
      <c r="F37" s="91">
        <f>IFERROR('Vida Siniestros Directos'!F37/'Vida Número de Siniestros'!F37,"")</f>
        <v>0.94945371930136824</v>
      </c>
      <c r="G37" s="91">
        <f>IFERROR('Vida Siniestros Directos'!G37/'Vida Número de Siniestros'!G37,"")</f>
        <v>0.70721707521910659</v>
      </c>
      <c r="H37" s="91" t="str">
        <f>IFERROR('Vida Siniestros Directos'!H37/'Vida Número de Siniestros'!H37,"")</f>
        <v/>
      </c>
      <c r="I37" s="91">
        <f>IFERROR('Vida Siniestros Directos'!I37/'Vida Número de Siniestros'!I37,"")</f>
        <v>0.45886214527125246</v>
      </c>
      <c r="J37" s="91">
        <f>IFERROR('Vida Siniestros Directos'!J37/'Vida Número de Siniestros'!J37,"")</f>
        <v>0.58029069097681929</v>
      </c>
      <c r="K37" s="91" t="str">
        <f>IFERROR('Vida Siniestros Directos'!K37/'Vida Número de Siniestros'!K37,"")</f>
        <v/>
      </c>
      <c r="L37" s="91">
        <f>IFERROR('Vida Siniestros Directos'!L37/'Vida Número de Siniestros'!L37,"")</f>
        <v>0.49238583730200519</v>
      </c>
      <c r="M37" s="91" t="str">
        <f>IFERROR('Vida Siniestros Directos'!M37/'Vida Número de Siniestros'!M37,"")</f>
        <v/>
      </c>
      <c r="N37" s="91">
        <f>IFERROR('Vida Siniestros Directos'!N37/'Vida Número de Siniestros'!N37,"")</f>
        <v>348.13165743429869</v>
      </c>
      <c r="O37" s="91" t="str">
        <f>IFERROR('Vida Siniestros Directos'!O37/'Vida Número de Siniestros'!O37,"")</f>
        <v/>
      </c>
      <c r="P37" s="91">
        <f>IFERROR('Vida Siniestros Directos'!P37/'Vida Número de Siniestros'!P37,"")</f>
        <v>-20.305535413608496</v>
      </c>
      <c r="Q37" s="91" t="str">
        <f>IFERROR('Vida Siniestros Directos'!Q37/'Vida Número de Siniestros'!Q37,"")</f>
        <v/>
      </c>
      <c r="R37" s="91">
        <f>IFERROR('Vida Siniestros Directos'!R37/'Vida Número de Siniestros'!R37,"")</f>
        <v>0.88672407821372234</v>
      </c>
      <c r="S37" s="91" t="str">
        <f>IFERROR('Vida Siniestros Directos'!S37/'Vida Número de Siniestros'!S37,"")</f>
        <v/>
      </c>
      <c r="T37" s="91" t="str">
        <f>IFERROR('Vida Siniestros Directos'!T37/'Vida Número de Siniestros'!T37,"")</f>
        <v/>
      </c>
      <c r="U37" s="91">
        <f>IFERROR('Vida Siniestros Directos'!U37/'Vida Número de Siniestros'!U37,"")</f>
        <v>1.1826659007618701</v>
      </c>
      <c r="V37" s="91" t="str">
        <f>IFERROR('Vida Siniestros Directos'!V37/'Vida Número de Siniestros'!V37,"")</f>
        <v/>
      </c>
      <c r="W37" s="91" t="str">
        <f>IFERROR('Vida Siniestros Directos'!W37/'Vida Número de Siniestros'!W37,"")</f>
        <v/>
      </c>
      <c r="X37" s="91" t="str">
        <f>IFERROR('Vida Siniestros Directos'!X37/'Vida Número de Siniestros'!X37,"")</f>
        <v/>
      </c>
      <c r="Y37" s="91">
        <f>IFERROR('Vida Siniestros Directos'!Y37/'Vida Número de Siniestros'!Y37,"")</f>
        <v>-16.065783130808644</v>
      </c>
      <c r="Z37" s="91">
        <f>IFERROR('Vida Siniestros Directos'!Z37/'Vida Número de Siniestros'!Z37,"")</f>
        <v>0.60682588548699601</v>
      </c>
      <c r="AA37" s="91" t="str">
        <f>IFERROR('Vida Siniestros Directos'!AA37/'Vida Número de Siniestros'!AA37,"")</f>
        <v/>
      </c>
      <c r="AB37" s="91" t="str">
        <f>IFERROR('Vida Siniestros Directos'!AB37/'Vida Número de Siniestros'!AB37,"")</f>
        <v/>
      </c>
      <c r="AC37" s="91" t="str">
        <f>IFERROR('Vida Siniestros Directos'!AC37/'Vida Número de Siniestros'!AC37,"")</f>
        <v/>
      </c>
      <c r="AD37" s="91" t="str">
        <f>IFERROR('Vida Siniestros Directos'!AD37/'Vida Número de Siniestros'!AD37,"")</f>
        <v/>
      </c>
      <c r="AE37" s="91">
        <f>IFERROR('Vida Siniestros Directos'!AE37/'Vida Número de Siniestros'!AE37,"")</f>
        <v>4.4679149839693704</v>
      </c>
      <c r="AF37" s="91" t="str">
        <f>IFERROR('Vida Siniestros Directos'!AF37/'Vida Número de Siniestros'!AF37,"")</f>
        <v/>
      </c>
      <c r="AG37" s="91" t="str">
        <f>IFERROR('Vida Siniestros Directos'!AG37/'Vida Número de Siniestros'!AG37,"")</f>
        <v/>
      </c>
      <c r="AH37" s="91">
        <f>IFERROR('Vida Siniestros Directos'!AH37/'Vida Número de Siniestros'!AH37,"")</f>
        <v>0.18277073181161038</v>
      </c>
      <c r="AI37" s="91">
        <f>IFERROR('Vida Siniestros Directos'!AI37/'Vida Número de Siniestros'!AI37,"")</f>
        <v>87.158361844641078</v>
      </c>
      <c r="AJ37" s="91">
        <f>IFERROR('Vida Siniestros Directos'!AJ37/'Vida Número de Siniestros'!AJ37,"")</f>
        <v>0.85538627594963734</v>
      </c>
      <c r="AK37" s="91" t="str">
        <f>IFERROR('Vida Siniestros Directos'!AK37/'Vida Número de Siniestros'!AK37,"")</f>
        <v/>
      </c>
      <c r="AL37" s="91" t="str">
        <f>IFERROR('Vida Siniestros Directos'!AL37/'Vida Número de Siniestros'!AL37,"")</f>
        <v/>
      </c>
      <c r="AM37" s="91" t="str">
        <f>IFERROR('Vida Siniestros Directos'!AM37/'Vida Número de Siniestros'!AM37,"")</f>
        <v/>
      </c>
      <c r="AN37" s="91" t="str">
        <f>IFERROR('Vida Siniestros Directos'!AN37/'Vida Número de Siniestros'!AN37,"")</f>
        <v/>
      </c>
      <c r="AO37" s="91" t="str">
        <f>IFERROR('Vida Siniestros Directos'!AO37/'Vida Número de Siniestros'!AO37,"")</f>
        <v/>
      </c>
      <c r="AP37" s="91" t="str">
        <f>IFERROR('Vida Siniestros Directos'!AP37/'Vida Número de Siniestros'!AP37,"")</f>
        <v/>
      </c>
      <c r="AQ37" s="91">
        <f>IFERROR('Vida Siniestros Directos'!AQ37/'Vida Número de Siniestros'!AQ37,"")</f>
        <v>0.51191564590058525</v>
      </c>
      <c r="AR37" s="211"/>
      <c r="AS37" s="91">
        <f>IFERROR('Vida Siniestros Directos'!AS37/'Vida Número de Siniestros'!AS37,"")</f>
        <v>0.75590979585958917</v>
      </c>
      <c r="AT37" s="60">
        <f t="shared" si="1"/>
        <v>-0.32278209820200032</v>
      </c>
    </row>
    <row r="38" spans="2:46" x14ac:dyDescent="0.2">
      <c r="B38" s="62" t="str">
        <f>'Datos Vida'!B275</f>
        <v>210. Accidentes Personales</v>
      </c>
      <c r="C38" s="91" t="str">
        <f>IFERROR('Vida Siniestros Directos'!C38/'Vida Número de Siniestros'!C38,"")</f>
        <v/>
      </c>
      <c r="D38" s="91" t="str">
        <f>IFERROR('Vida Siniestros Directos'!D38/'Vida Número de Siniestros'!D38,"")</f>
        <v/>
      </c>
      <c r="E38" s="91" t="str">
        <f>IFERROR('Vida Siniestros Directos'!E38/'Vida Número de Siniestros'!E38,"")</f>
        <v/>
      </c>
      <c r="F38" s="91" t="str">
        <f>IFERROR('Vida Siniestros Directos'!F38/'Vida Número de Siniestros'!F38,"")</f>
        <v/>
      </c>
      <c r="G38" s="91">
        <f>IFERROR('Vida Siniestros Directos'!G38/'Vida Número de Siniestros'!G38,"")</f>
        <v>348.52458447540164</v>
      </c>
      <c r="H38" s="91" t="str">
        <f>IFERROR('Vida Siniestros Directos'!H38/'Vida Número de Siniestros'!H38,"")</f>
        <v/>
      </c>
      <c r="I38" s="91" t="str">
        <f>IFERROR('Vida Siniestros Directos'!I38/'Vida Número de Siniestros'!I38,"")</f>
        <v/>
      </c>
      <c r="J38" s="91">
        <f>IFERROR('Vida Siniestros Directos'!J38/'Vida Número de Siniestros'!J38,"")</f>
        <v>27.298822986225773</v>
      </c>
      <c r="K38" s="91" t="str">
        <f>IFERROR('Vida Siniestros Directos'!K38/'Vida Número de Siniestros'!K38,"")</f>
        <v/>
      </c>
      <c r="L38" s="91">
        <f>IFERROR('Vida Siniestros Directos'!L38/'Vida Número de Siniestros'!L38,"")</f>
        <v>245.9906983453179</v>
      </c>
      <c r="M38" s="91" t="str">
        <f>IFERROR('Vida Siniestros Directos'!M38/'Vida Número de Siniestros'!M38,"")</f>
        <v/>
      </c>
      <c r="N38" s="91">
        <f>IFERROR('Vida Siniestros Directos'!N38/'Vida Número de Siniestros'!N38,"")</f>
        <v>-9.7916133455788987</v>
      </c>
      <c r="O38" s="91" t="str">
        <f>IFERROR('Vida Siniestros Directos'!O38/'Vida Número de Siniestros'!O38,"")</f>
        <v/>
      </c>
      <c r="P38" s="91" t="str">
        <f>IFERROR('Vida Siniestros Directos'!P38/'Vida Número de Siniestros'!P38,"")</f>
        <v/>
      </c>
      <c r="Q38" s="91" t="str">
        <f>IFERROR('Vida Siniestros Directos'!Q38/'Vida Número de Siniestros'!Q38,"")</f>
        <v/>
      </c>
      <c r="R38" s="91">
        <f>IFERROR('Vida Siniestros Directos'!R38/'Vida Número de Siniestros'!R38,"")</f>
        <v>961.3274742411661</v>
      </c>
      <c r="S38" s="91" t="str">
        <f>IFERROR('Vida Siniestros Directos'!S38/'Vida Número de Siniestros'!S38,"")</f>
        <v/>
      </c>
      <c r="T38" s="91" t="str">
        <f>IFERROR('Vida Siniestros Directos'!T38/'Vida Número de Siniestros'!T38,"")</f>
        <v/>
      </c>
      <c r="U38" s="91">
        <f>IFERROR('Vida Siniestros Directos'!U38/'Vida Número de Siniestros'!U38,"")</f>
        <v>33.169165807386825</v>
      </c>
      <c r="V38" s="91" t="str">
        <f>IFERROR('Vida Siniestros Directos'!V38/'Vida Número de Siniestros'!V38,"")</f>
        <v/>
      </c>
      <c r="W38" s="91" t="str">
        <f>IFERROR('Vida Siniestros Directos'!W38/'Vida Número de Siniestros'!W38,"")</f>
        <v/>
      </c>
      <c r="X38" s="91" t="str">
        <f>IFERROR('Vida Siniestros Directos'!X38/'Vida Número de Siniestros'!X38,"")</f>
        <v/>
      </c>
      <c r="Y38" s="91">
        <f>IFERROR('Vida Siniestros Directos'!Y38/'Vida Número de Siniestros'!Y38,"")</f>
        <v>96.190580841421806</v>
      </c>
      <c r="Z38" s="91">
        <f>IFERROR('Vida Siniestros Directos'!Z38/'Vida Número de Siniestros'!Z38,"")</f>
        <v>212.26943130057191</v>
      </c>
      <c r="AA38" s="91">
        <f>IFERROR('Vida Siniestros Directos'!AA38/'Vida Número de Siniestros'!AA38,"")</f>
        <v>0.74843245924360025</v>
      </c>
      <c r="AB38" s="91" t="str">
        <f>IFERROR('Vida Siniestros Directos'!AB38/'Vida Número de Siniestros'!AB38,"")</f>
        <v/>
      </c>
      <c r="AC38" s="91" t="str">
        <f>IFERROR('Vida Siniestros Directos'!AC38/'Vida Número de Siniestros'!AC38,"")</f>
        <v/>
      </c>
      <c r="AD38" s="91" t="str">
        <f>IFERROR('Vida Siniestros Directos'!AD38/'Vida Número de Siniestros'!AD38,"")</f>
        <v/>
      </c>
      <c r="AE38" s="91" t="str">
        <f>IFERROR('Vida Siniestros Directos'!AE38/'Vida Número de Siniestros'!AE38,"")</f>
        <v/>
      </c>
      <c r="AF38" s="91" t="str">
        <f>IFERROR('Vida Siniestros Directos'!AF38/'Vida Número de Siniestros'!AF38,"")</f>
        <v/>
      </c>
      <c r="AG38" s="91">
        <f>IFERROR('Vida Siniestros Directos'!AG38/'Vida Número de Siniestros'!AG38,"")</f>
        <v>4002.2085561479139</v>
      </c>
      <c r="AH38" s="91">
        <f>IFERROR('Vida Siniestros Directos'!AH38/'Vida Número de Siniestros'!AH38,"")</f>
        <v>75.302750872128655</v>
      </c>
      <c r="AI38" s="91" t="str">
        <f>IFERROR('Vida Siniestros Directos'!AI38/'Vida Número de Siniestros'!AI38,"")</f>
        <v/>
      </c>
      <c r="AJ38" s="91">
        <f>IFERROR('Vida Siniestros Directos'!AJ38/'Vida Número de Siniestros'!AJ38,"")</f>
        <v>647.32603793123747</v>
      </c>
      <c r="AK38" s="91">
        <f>IFERROR('Vida Siniestros Directos'!AK38/'Vida Número de Siniestros'!AK38,"")</f>
        <v>185.01023594786875</v>
      </c>
      <c r="AL38" s="91" t="str">
        <f>IFERROR('Vida Siniestros Directos'!AL38/'Vida Número de Siniestros'!AL38,"")</f>
        <v/>
      </c>
      <c r="AM38" s="91" t="str">
        <f>IFERROR('Vida Siniestros Directos'!AM38/'Vida Número de Siniestros'!AM38,"")</f>
        <v/>
      </c>
      <c r="AN38" s="91" t="str">
        <f>IFERROR('Vida Siniestros Directos'!AN38/'Vida Número de Siniestros'!AN38,"")</f>
        <v/>
      </c>
      <c r="AO38" s="91" t="str">
        <f>IFERROR('Vida Siniestros Directos'!AO38/'Vida Número de Siniestros'!AO38,"")</f>
        <v/>
      </c>
      <c r="AP38" s="91" t="str">
        <f>IFERROR('Vida Siniestros Directos'!AP38/'Vida Número de Siniestros'!AP38,"")</f>
        <v/>
      </c>
      <c r="AQ38" s="91">
        <f>IFERROR('Vida Siniestros Directos'!AQ38/'Vida Número de Siniestros'!AQ38,"")</f>
        <v>123.06892339014792</v>
      </c>
      <c r="AR38" s="211"/>
      <c r="AS38" s="91">
        <f>IFERROR('Vida Siniestros Directos'!AS38/'Vida Número de Siniestros'!AS38,"")</f>
        <v>22.1335286651682</v>
      </c>
      <c r="AT38" s="60">
        <f t="shared" si="1"/>
        <v>4.5602938533620696</v>
      </c>
    </row>
    <row r="39" spans="2:46" x14ac:dyDescent="0.2">
      <c r="B39" s="62" t="str">
        <f>'Datos Vida'!B276</f>
        <v>211. Asistencia</v>
      </c>
      <c r="C39" s="91" t="str">
        <f>IFERROR('Vida Siniestros Directos'!C39/'Vida Número de Siniestros'!C39,"")</f>
        <v/>
      </c>
      <c r="D39" s="91" t="str">
        <f>IFERROR('Vida Siniestros Directos'!D39/'Vida Número de Siniestros'!D39,"")</f>
        <v/>
      </c>
      <c r="E39" s="91" t="str">
        <f>IFERROR('Vida Siniestros Directos'!E39/'Vida Número de Siniestros'!E39,"")</f>
        <v/>
      </c>
      <c r="F39" s="91" t="str">
        <f>IFERROR('Vida Siniestros Directos'!F39/'Vida Número de Siniestros'!F39,"")</f>
        <v/>
      </c>
      <c r="G39" s="91">
        <f>IFERROR('Vida Siniestros Directos'!G39/'Vida Número de Siniestros'!G39,"")</f>
        <v>-19.738205129688037</v>
      </c>
      <c r="H39" s="91" t="str">
        <f>IFERROR('Vida Siniestros Directos'!H39/'Vida Número de Siniestros'!H39,"")</f>
        <v/>
      </c>
      <c r="I39" s="91" t="str">
        <f>IFERROR('Vida Siniestros Directos'!I39/'Vida Número de Siniestros'!I39,"")</f>
        <v/>
      </c>
      <c r="J39" s="91" t="str">
        <f>IFERROR('Vida Siniestros Directos'!J39/'Vida Número de Siniestros'!J39,"")</f>
        <v/>
      </c>
      <c r="K39" s="91" t="str">
        <f>IFERROR('Vida Siniestros Directos'!K39/'Vida Número de Siniestros'!K39,"")</f>
        <v/>
      </c>
      <c r="L39" s="91">
        <f>IFERROR('Vida Siniestros Directos'!L39/'Vida Número de Siniestros'!L39,"")</f>
        <v>17.744235430256662</v>
      </c>
      <c r="M39" s="91" t="str">
        <f>IFERROR('Vida Siniestros Directos'!M39/'Vida Número de Siniestros'!M39,"")</f>
        <v/>
      </c>
      <c r="N39" s="91" t="str">
        <f>IFERROR('Vida Siniestros Directos'!N39/'Vida Número de Siniestros'!N39,"")</f>
        <v/>
      </c>
      <c r="O39" s="91" t="str">
        <f>IFERROR('Vida Siniestros Directos'!O39/'Vida Número de Siniestros'!O39,"")</f>
        <v/>
      </c>
      <c r="P39" s="91" t="str">
        <f>IFERROR('Vida Siniestros Directos'!P39/'Vida Número de Siniestros'!P39,"")</f>
        <v/>
      </c>
      <c r="Q39" s="91" t="str">
        <f>IFERROR('Vida Siniestros Directos'!Q39/'Vida Número de Siniestros'!Q39,"")</f>
        <v/>
      </c>
      <c r="R39" s="91" t="str">
        <f>IFERROR('Vida Siniestros Directos'!R39/'Vida Número de Siniestros'!R39,"")</f>
        <v/>
      </c>
      <c r="S39" s="91" t="str">
        <f>IFERROR('Vida Siniestros Directos'!S39/'Vida Número de Siniestros'!S39,"")</f>
        <v/>
      </c>
      <c r="T39" s="91" t="str">
        <f>IFERROR('Vida Siniestros Directos'!T39/'Vida Número de Siniestros'!T39,"")</f>
        <v/>
      </c>
      <c r="U39" s="91" t="str">
        <f>IFERROR('Vida Siniestros Directos'!U39/'Vida Número de Siniestros'!U39,"")</f>
        <v/>
      </c>
      <c r="V39" s="91" t="str">
        <f>IFERROR('Vida Siniestros Directos'!V39/'Vida Número de Siniestros'!V39,"")</f>
        <v/>
      </c>
      <c r="W39" s="91" t="str">
        <f>IFERROR('Vida Siniestros Directos'!W39/'Vida Número de Siniestros'!W39,"")</f>
        <v/>
      </c>
      <c r="X39" s="91" t="str">
        <f>IFERROR('Vida Siniestros Directos'!X39/'Vida Número de Siniestros'!X39,"")</f>
        <v/>
      </c>
      <c r="Y39" s="91" t="str">
        <f>IFERROR('Vida Siniestros Directos'!Y39/'Vida Número de Siniestros'!Y39,"")</f>
        <v/>
      </c>
      <c r="Z39" s="91" t="str">
        <f>IFERROR('Vida Siniestros Directos'!Z39/'Vida Número de Siniestros'!Z39,"")</f>
        <v/>
      </c>
      <c r="AA39" s="91" t="str">
        <f>IFERROR('Vida Siniestros Directos'!AA39/'Vida Número de Siniestros'!AA39,"")</f>
        <v/>
      </c>
      <c r="AB39" s="91" t="str">
        <f>IFERROR('Vida Siniestros Directos'!AB39/'Vida Número de Siniestros'!AB39,"")</f>
        <v/>
      </c>
      <c r="AC39" s="91" t="str">
        <f>IFERROR('Vida Siniestros Directos'!AC39/'Vida Número de Siniestros'!AC39,"")</f>
        <v/>
      </c>
      <c r="AD39" s="91" t="str">
        <f>IFERROR('Vida Siniestros Directos'!AD39/'Vida Número de Siniestros'!AD39,"")</f>
        <v/>
      </c>
      <c r="AE39" s="91" t="str">
        <f>IFERROR('Vida Siniestros Directos'!AE39/'Vida Número de Siniestros'!AE39,"")</f>
        <v/>
      </c>
      <c r="AF39" s="91" t="str">
        <f>IFERROR('Vida Siniestros Directos'!AF39/'Vida Número de Siniestros'!AF39,"")</f>
        <v/>
      </c>
      <c r="AG39" s="91" t="str">
        <f>IFERROR('Vida Siniestros Directos'!AG39/'Vida Número de Siniestros'!AG39,"")</f>
        <v/>
      </c>
      <c r="AH39" s="91" t="str">
        <f>IFERROR('Vida Siniestros Directos'!AH39/'Vida Número de Siniestros'!AH39,"")</f>
        <v/>
      </c>
      <c r="AI39" s="91" t="str">
        <f>IFERROR('Vida Siniestros Directos'!AI39/'Vida Número de Siniestros'!AI39,"")</f>
        <v/>
      </c>
      <c r="AJ39" s="91" t="str">
        <f>IFERROR('Vida Siniestros Directos'!AJ39/'Vida Número de Siniestros'!AJ39,"")</f>
        <v/>
      </c>
      <c r="AK39" s="91" t="str">
        <f>IFERROR('Vida Siniestros Directos'!AK39/'Vida Número de Siniestros'!AK39,"")</f>
        <v/>
      </c>
      <c r="AL39" s="91" t="str">
        <f>IFERROR('Vida Siniestros Directos'!AL39/'Vida Número de Siniestros'!AL39,"")</f>
        <v/>
      </c>
      <c r="AM39" s="91" t="str">
        <f>IFERROR('Vida Siniestros Directos'!AM39/'Vida Número de Siniestros'!AM39,"")</f>
        <v/>
      </c>
      <c r="AN39" s="91" t="str">
        <f>IFERROR('Vida Siniestros Directos'!AN39/'Vida Número de Siniestros'!AN39,"")</f>
        <v/>
      </c>
      <c r="AO39" s="91" t="str">
        <f>IFERROR('Vida Siniestros Directos'!AO39/'Vida Número de Siniestros'!AO39,"")</f>
        <v/>
      </c>
      <c r="AP39" s="91" t="str">
        <f>IFERROR('Vida Siniestros Directos'!AP39/'Vida Número de Siniestros'!AP39,"")</f>
        <v/>
      </c>
      <c r="AQ39" s="91">
        <f>IFERROR('Vida Siniestros Directos'!AQ39/'Vida Número de Siniestros'!AQ39,"")</f>
        <v>14.667136254993443</v>
      </c>
      <c r="AR39" s="211"/>
      <c r="AS39" s="91">
        <f>IFERROR('Vida Siniestros Directos'!AS39/'Vida Número de Siniestros'!AS39,"")</f>
        <v>113.88559367431301</v>
      </c>
      <c r="AT39" s="60">
        <f t="shared" si="1"/>
        <v>-0.87121166267141636</v>
      </c>
    </row>
    <row r="40" spans="2:46" x14ac:dyDescent="0.2">
      <c r="B40" s="62" t="str">
        <f>'Datos Vida'!B277</f>
        <v>212. Desgravamen Hipotecario</v>
      </c>
      <c r="C40" s="91" t="str">
        <f>IFERROR('Vida Siniestros Directos'!C40/'Vida Número de Siniestros'!C40,"")</f>
        <v/>
      </c>
      <c r="D40" s="91" t="str">
        <f>IFERROR('Vida Siniestros Directos'!D40/'Vida Número de Siniestros'!D40,"")</f>
        <v/>
      </c>
      <c r="E40" s="91" t="str">
        <f>IFERROR('Vida Siniestros Directos'!E40/'Vida Número de Siniestros'!E40,"")</f>
        <v/>
      </c>
      <c r="F40" s="91" t="str">
        <f>IFERROR('Vida Siniestros Directos'!F40/'Vida Número de Siniestros'!F40,"")</f>
        <v/>
      </c>
      <c r="G40" s="91" t="str">
        <f>IFERROR('Vida Siniestros Directos'!G40/'Vida Número de Siniestros'!G40,"")</f>
        <v/>
      </c>
      <c r="H40" s="91" t="str">
        <f>IFERROR('Vida Siniestros Directos'!H40/'Vida Número de Siniestros'!H40,"")</f>
        <v/>
      </c>
      <c r="I40" s="91" t="str">
        <f>IFERROR('Vida Siniestros Directos'!I40/'Vida Número de Siniestros'!I40,"")</f>
        <v/>
      </c>
      <c r="J40" s="91" t="str">
        <f>IFERROR('Vida Siniestros Directos'!J40/'Vida Número de Siniestros'!J40,"")</f>
        <v/>
      </c>
      <c r="K40" s="91" t="str">
        <f>IFERROR('Vida Siniestros Directos'!K40/'Vida Número de Siniestros'!K40,"")</f>
        <v/>
      </c>
      <c r="L40" s="91" t="str">
        <f>IFERROR('Vida Siniestros Directos'!L40/'Vida Número de Siniestros'!L40,"")</f>
        <v/>
      </c>
      <c r="M40" s="91" t="str">
        <f>IFERROR('Vida Siniestros Directos'!M40/'Vida Número de Siniestros'!M40,"")</f>
        <v/>
      </c>
      <c r="N40" s="91" t="str">
        <f>IFERROR('Vida Siniestros Directos'!N40/'Vida Número de Siniestros'!N40,"")</f>
        <v/>
      </c>
      <c r="O40" s="91" t="str">
        <f>IFERROR('Vida Siniestros Directos'!O40/'Vida Número de Siniestros'!O40,"")</f>
        <v/>
      </c>
      <c r="P40" s="91" t="str">
        <f>IFERROR('Vida Siniestros Directos'!P40/'Vida Número de Siniestros'!P40,"")</f>
        <v/>
      </c>
      <c r="Q40" s="91" t="str">
        <f>IFERROR('Vida Siniestros Directos'!Q40/'Vida Número de Siniestros'!Q40,"")</f>
        <v/>
      </c>
      <c r="R40" s="91" t="str">
        <f>IFERROR('Vida Siniestros Directos'!R40/'Vida Número de Siniestros'!R40,"")</f>
        <v/>
      </c>
      <c r="S40" s="91" t="str">
        <f>IFERROR('Vida Siniestros Directos'!S40/'Vida Número de Siniestros'!S40,"")</f>
        <v/>
      </c>
      <c r="T40" s="91" t="str">
        <f>IFERROR('Vida Siniestros Directos'!T40/'Vida Número de Siniestros'!T40,"")</f>
        <v/>
      </c>
      <c r="U40" s="91">
        <f>IFERROR('Vida Siniestros Directos'!U40/'Vida Número de Siniestros'!U40,"")</f>
        <v>78.630590577847698</v>
      </c>
      <c r="V40" s="91" t="str">
        <f>IFERROR('Vida Siniestros Directos'!V40/'Vida Número de Siniestros'!V40,"")</f>
        <v/>
      </c>
      <c r="W40" s="91" t="str">
        <f>IFERROR('Vida Siniestros Directos'!W40/'Vida Número de Siniestros'!W40,"")</f>
        <v/>
      </c>
      <c r="X40" s="91" t="str">
        <f>IFERROR('Vida Siniestros Directos'!X40/'Vida Número de Siniestros'!X40,"")</f>
        <v/>
      </c>
      <c r="Y40" s="91">
        <f>IFERROR('Vida Siniestros Directos'!Y40/'Vida Número de Siniestros'!Y40,"")</f>
        <v>844.57201059916451</v>
      </c>
      <c r="Z40" s="91" t="str">
        <f>IFERROR('Vida Siniestros Directos'!Z40/'Vida Número de Siniestros'!Z40,"")</f>
        <v/>
      </c>
      <c r="AA40" s="91" t="str">
        <f>IFERROR('Vida Siniestros Directos'!AA40/'Vida Número de Siniestros'!AA40,"")</f>
        <v/>
      </c>
      <c r="AB40" s="91" t="str">
        <f>IFERROR('Vida Siniestros Directos'!AB40/'Vida Número de Siniestros'!AB40,"")</f>
        <v/>
      </c>
      <c r="AC40" s="91" t="str">
        <f>IFERROR('Vida Siniestros Directos'!AC40/'Vida Número de Siniestros'!AC40,"")</f>
        <v/>
      </c>
      <c r="AD40" s="91" t="str">
        <f>IFERROR('Vida Siniestros Directos'!AD40/'Vida Número de Siniestros'!AD40,"")</f>
        <v/>
      </c>
      <c r="AE40" s="91" t="str">
        <f>IFERROR('Vida Siniestros Directos'!AE40/'Vida Número de Siniestros'!AE40,"")</f>
        <v/>
      </c>
      <c r="AF40" s="91" t="str">
        <f>IFERROR('Vida Siniestros Directos'!AF40/'Vida Número de Siniestros'!AF40,"")</f>
        <v/>
      </c>
      <c r="AG40" s="91" t="str">
        <f>IFERROR('Vida Siniestros Directos'!AG40/'Vida Número de Siniestros'!AG40,"")</f>
        <v/>
      </c>
      <c r="AH40" s="91">
        <f>IFERROR('Vida Siniestros Directos'!AH40/'Vida Número de Siniestros'!AH40,"")</f>
        <v>386.16846919820546</v>
      </c>
      <c r="AI40" s="91" t="str">
        <f>IFERROR('Vida Siniestros Directos'!AI40/'Vida Número de Siniestros'!AI40,"")</f>
        <v/>
      </c>
      <c r="AJ40" s="91" t="str">
        <f>IFERROR('Vida Siniestros Directos'!AJ40/'Vida Número de Siniestros'!AJ40,"")</f>
        <v/>
      </c>
      <c r="AK40" s="91" t="str">
        <f>IFERROR('Vida Siniestros Directos'!AK40/'Vida Número de Siniestros'!AK40,"")</f>
        <v/>
      </c>
      <c r="AL40" s="91" t="str">
        <f>IFERROR('Vida Siniestros Directos'!AL40/'Vida Número de Siniestros'!AL40,"")</f>
        <v/>
      </c>
      <c r="AM40" s="91" t="str">
        <f>IFERROR('Vida Siniestros Directos'!AM40/'Vida Número de Siniestros'!AM40,"")</f>
        <v/>
      </c>
      <c r="AN40" s="91" t="str">
        <f>IFERROR('Vida Siniestros Directos'!AN40/'Vida Número de Siniestros'!AN40,"")</f>
        <v/>
      </c>
      <c r="AO40" s="91" t="str">
        <f>IFERROR('Vida Siniestros Directos'!AO40/'Vida Número de Siniestros'!AO40,"")</f>
        <v/>
      </c>
      <c r="AP40" s="91" t="str">
        <f>IFERROR('Vida Siniestros Directos'!AP40/'Vida Número de Siniestros'!AP40,"")</f>
        <v/>
      </c>
      <c r="AQ40" s="91">
        <f>IFERROR('Vida Siniestros Directos'!AQ40/'Vida Número de Siniestros'!AQ40,"")</f>
        <v>144.92776847897198</v>
      </c>
      <c r="AR40" s="211"/>
      <c r="AS40" s="91">
        <f>IFERROR('Vida Siniestros Directos'!AS40/'Vida Número de Siniestros'!AS40,"")</f>
        <v>339.52848168729128</v>
      </c>
      <c r="AT40" s="60">
        <f t="shared" si="1"/>
        <v>-0.57314989376222125</v>
      </c>
    </row>
    <row r="41" spans="2:46" x14ac:dyDescent="0.2">
      <c r="B41" s="62" t="str">
        <f>'Datos Vida'!B278</f>
        <v>213. Desgravamen Consumos y Otros</v>
      </c>
      <c r="C41" s="91" t="str">
        <f>IFERROR('Vida Siniestros Directos'!C41/'Vida Número de Siniestros'!C41,"")</f>
        <v/>
      </c>
      <c r="D41" s="91" t="str">
        <f>IFERROR('Vida Siniestros Directos'!D41/'Vida Número de Siniestros'!D41,"")</f>
        <v/>
      </c>
      <c r="E41" s="91" t="str">
        <f>IFERROR('Vida Siniestros Directos'!E41/'Vida Número de Siniestros'!E41,"")</f>
        <v/>
      </c>
      <c r="F41" s="91" t="str">
        <f>IFERROR('Vida Siniestros Directos'!F41/'Vida Número de Siniestros'!F41,"")</f>
        <v/>
      </c>
      <c r="G41" s="91" t="str">
        <f>IFERROR('Vida Siniestros Directos'!G41/'Vida Número de Siniestros'!G41,"")</f>
        <v/>
      </c>
      <c r="H41" s="91" t="str">
        <f>IFERROR('Vida Siniestros Directos'!H41/'Vida Número de Siniestros'!H41,"")</f>
        <v/>
      </c>
      <c r="I41" s="91" t="str">
        <f>IFERROR('Vida Siniestros Directos'!I41/'Vida Número de Siniestros'!I41,"")</f>
        <v/>
      </c>
      <c r="J41" s="91" t="str">
        <f>IFERROR('Vida Siniestros Directos'!J41/'Vida Número de Siniestros'!J41,"")</f>
        <v/>
      </c>
      <c r="K41" s="91" t="str">
        <f>IFERROR('Vida Siniestros Directos'!K41/'Vida Número de Siniestros'!K41,"")</f>
        <v/>
      </c>
      <c r="L41" s="91">
        <f>IFERROR('Vida Siniestros Directos'!L41/'Vida Número de Siniestros'!L41,"")</f>
        <v>0.65487840183815016</v>
      </c>
      <c r="M41" s="91" t="str">
        <f>IFERROR('Vida Siniestros Directos'!M41/'Vida Número de Siniestros'!M41,"")</f>
        <v/>
      </c>
      <c r="N41" s="91" t="str">
        <f>IFERROR('Vida Siniestros Directos'!N41/'Vida Número de Siniestros'!N41,"")</f>
        <v/>
      </c>
      <c r="O41" s="91" t="str">
        <f>IFERROR('Vida Siniestros Directos'!O41/'Vida Número de Siniestros'!O41,"")</f>
        <v/>
      </c>
      <c r="P41" s="91">
        <f>IFERROR('Vida Siniestros Directos'!P41/'Vida Número de Siniestros'!P41,"")</f>
        <v>102.15599961068096</v>
      </c>
      <c r="Q41" s="91">
        <f>IFERROR('Vida Siniestros Directos'!Q41/'Vida Número de Siniestros'!Q41,"")</f>
        <v>38.360165270696719</v>
      </c>
      <c r="R41" s="91" t="str">
        <f>IFERROR('Vida Siniestros Directos'!R41/'Vida Número de Siniestros'!R41,"")</f>
        <v/>
      </c>
      <c r="S41" s="91" t="str">
        <f>IFERROR('Vida Siniestros Directos'!S41/'Vida Número de Siniestros'!S41,"")</f>
        <v/>
      </c>
      <c r="T41" s="91" t="str">
        <f>IFERROR('Vida Siniestros Directos'!T41/'Vida Número de Siniestros'!T41,"")</f>
        <v/>
      </c>
      <c r="U41" s="91">
        <f>IFERROR('Vida Siniestros Directos'!U41/'Vida Número de Siniestros'!U41,"")</f>
        <v>27.215595944656378</v>
      </c>
      <c r="V41" s="91" t="str">
        <f>IFERROR('Vida Siniestros Directos'!V41/'Vida Número de Siniestros'!V41,"")</f>
        <v/>
      </c>
      <c r="W41" s="91" t="str">
        <f>IFERROR('Vida Siniestros Directos'!W41/'Vida Número de Siniestros'!W41,"")</f>
        <v/>
      </c>
      <c r="X41" s="91">
        <f>IFERROR('Vida Siniestros Directos'!X41/'Vida Número de Siniestros'!X41,"")</f>
        <v>62.355905489309841</v>
      </c>
      <c r="Y41" s="91">
        <f>IFERROR('Vida Siniestros Directos'!Y41/'Vida Número de Siniestros'!Y41,"")</f>
        <v>12.880692721868552</v>
      </c>
      <c r="Z41" s="91" t="str">
        <f>IFERROR('Vida Siniestros Directos'!Z41/'Vida Número de Siniestros'!Z41,"")</f>
        <v/>
      </c>
      <c r="AA41" s="91" t="str">
        <f>IFERROR('Vida Siniestros Directos'!AA41/'Vida Número de Siniestros'!AA41,"")</f>
        <v/>
      </c>
      <c r="AB41" s="91" t="str">
        <f>IFERROR('Vida Siniestros Directos'!AB41/'Vida Número de Siniestros'!AB41,"")</f>
        <v/>
      </c>
      <c r="AC41" s="91">
        <f>IFERROR('Vida Siniestros Directos'!AC41/'Vida Número de Siniestros'!AC41,"")</f>
        <v>18.32302788816482</v>
      </c>
      <c r="AD41" s="91" t="str">
        <f>IFERROR('Vida Siniestros Directos'!AD41/'Vida Número de Siniestros'!AD41,"")</f>
        <v/>
      </c>
      <c r="AE41" s="91" t="str">
        <f>IFERROR('Vida Siniestros Directos'!AE41/'Vida Número de Siniestros'!AE41,"")</f>
        <v/>
      </c>
      <c r="AF41" s="91" t="str">
        <f>IFERROR('Vida Siniestros Directos'!AF41/'Vida Número de Siniestros'!AF41,"")</f>
        <v/>
      </c>
      <c r="AG41" s="91">
        <f>IFERROR('Vida Siniestros Directos'!AG41/'Vida Número de Siniestros'!AG41,"")</f>
        <v>57.208967596767877</v>
      </c>
      <c r="AH41" s="91">
        <f>IFERROR('Vida Siniestros Directos'!AH41/'Vida Número de Siniestros'!AH41,"")</f>
        <v>-79.163742393629889</v>
      </c>
      <c r="AI41" s="91">
        <f>IFERROR('Vida Siniestros Directos'!AI41/'Vida Número de Siniestros'!AI41,"")</f>
        <v>937.52221908863385</v>
      </c>
      <c r="AJ41" s="91" t="str">
        <f>IFERROR('Vida Siniestros Directos'!AJ41/'Vida Número de Siniestros'!AJ41,"")</f>
        <v/>
      </c>
      <c r="AK41" s="91" t="str">
        <f>IFERROR('Vida Siniestros Directos'!AK41/'Vida Número de Siniestros'!AK41,"")</f>
        <v/>
      </c>
      <c r="AL41" s="91" t="str">
        <f>IFERROR('Vida Siniestros Directos'!AL41/'Vida Número de Siniestros'!AL41,"")</f>
        <v/>
      </c>
      <c r="AM41" s="91" t="str">
        <f>IFERROR('Vida Siniestros Directos'!AM41/'Vida Número de Siniestros'!AM41,"")</f>
        <v/>
      </c>
      <c r="AN41" s="91" t="str">
        <f>IFERROR('Vida Siniestros Directos'!AN41/'Vida Número de Siniestros'!AN41,"")</f>
        <v/>
      </c>
      <c r="AO41" s="91" t="str">
        <f>IFERROR('Vida Siniestros Directos'!AO41/'Vida Número de Siniestros'!AO41,"")</f>
        <v/>
      </c>
      <c r="AP41" s="91" t="str">
        <f>IFERROR('Vida Siniestros Directos'!AP41/'Vida Número de Siniestros'!AP41,"")</f>
        <v/>
      </c>
      <c r="AQ41" s="91">
        <f>IFERROR('Vida Siniestros Directos'!AQ41/'Vida Número de Siniestros'!AQ41,"")</f>
        <v>40.16003355341612</v>
      </c>
      <c r="AR41" s="211"/>
      <c r="AS41" s="91">
        <f>IFERROR('Vida Siniestros Directos'!AS41/'Vida Número de Siniestros'!AS41,"")</f>
        <v>6.6103166262361217</v>
      </c>
      <c r="AT41" s="60">
        <f t="shared" si="1"/>
        <v>5.075357025111674</v>
      </c>
    </row>
    <row r="42" spans="2:46" x14ac:dyDescent="0.2">
      <c r="B42" s="62" t="str">
        <f>'Datos Vida'!B279</f>
        <v>214. SOAP</v>
      </c>
      <c r="C42" s="91" t="str">
        <f>IFERROR('Vida Siniestros Directos'!C42/'Vida Número de Siniestros'!C42,"")</f>
        <v/>
      </c>
      <c r="D42" s="91" t="str">
        <f>IFERROR('Vida Siniestros Directos'!D42/'Vida Número de Siniestros'!D42,"")</f>
        <v/>
      </c>
      <c r="E42" s="91" t="str">
        <f>IFERROR('Vida Siniestros Directos'!E42/'Vida Número de Siniestros'!E42,"")</f>
        <v/>
      </c>
      <c r="F42" s="91" t="str">
        <f>IFERROR('Vida Siniestros Directos'!F42/'Vida Número de Siniestros'!F42,"")</f>
        <v/>
      </c>
      <c r="G42" s="91" t="str">
        <f>IFERROR('Vida Siniestros Directos'!G42/'Vida Número de Siniestros'!G42,"")</f>
        <v/>
      </c>
      <c r="H42" s="91" t="str">
        <f>IFERROR('Vida Siniestros Directos'!H42/'Vida Número de Siniestros'!H42,"")</f>
        <v/>
      </c>
      <c r="I42" s="91" t="str">
        <f>IFERROR('Vida Siniestros Directos'!I42/'Vida Número de Siniestros'!I42,"")</f>
        <v/>
      </c>
      <c r="J42" s="91" t="str">
        <f>IFERROR('Vida Siniestros Directos'!J42/'Vida Número de Siniestros'!J42,"")</f>
        <v/>
      </c>
      <c r="K42" s="91" t="str">
        <f>IFERROR('Vida Siniestros Directos'!K42/'Vida Número de Siniestros'!K42,"")</f>
        <v/>
      </c>
      <c r="L42" s="91" t="str">
        <f>IFERROR('Vida Siniestros Directos'!L42/'Vida Número de Siniestros'!L42,"")</f>
        <v/>
      </c>
      <c r="M42" s="91" t="str">
        <f>IFERROR('Vida Siniestros Directos'!M42/'Vida Número de Siniestros'!M42,"")</f>
        <v/>
      </c>
      <c r="N42" s="91" t="str">
        <f>IFERROR('Vida Siniestros Directos'!N42/'Vida Número de Siniestros'!N42,"")</f>
        <v/>
      </c>
      <c r="O42" s="91" t="str">
        <f>IFERROR('Vida Siniestros Directos'!O42/'Vida Número de Siniestros'!O42,"")</f>
        <v/>
      </c>
      <c r="P42" s="91" t="str">
        <f>IFERROR('Vida Siniestros Directos'!P42/'Vida Número de Siniestros'!P42,"")</f>
        <v/>
      </c>
      <c r="Q42" s="91" t="str">
        <f>IFERROR('Vida Siniestros Directos'!Q42/'Vida Número de Siniestros'!Q42,"")</f>
        <v/>
      </c>
      <c r="R42" s="91" t="str">
        <f>IFERROR('Vida Siniestros Directos'!R42/'Vida Número de Siniestros'!R42,"")</f>
        <v/>
      </c>
      <c r="S42" s="91" t="str">
        <f>IFERROR('Vida Siniestros Directos'!S42/'Vida Número de Siniestros'!S42,"")</f>
        <v/>
      </c>
      <c r="T42" s="91" t="str">
        <f>IFERROR('Vida Siniestros Directos'!T42/'Vida Número de Siniestros'!T42,"")</f>
        <v/>
      </c>
      <c r="U42" s="91" t="str">
        <f>IFERROR('Vida Siniestros Directos'!U42/'Vida Número de Siniestros'!U42,"")</f>
        <v/>
      </c>
      <c r="V42" s="91" t="str">
        <f>IFERROR('Vida Siniestros Directos'!V42/'Vida Número de Siniestros'!V42,"")</f>
        <v/>
      </c>
      <c r="W42" s="91" t="str">
        <f>IFERROR('Vida Siniestros Directos'!W42/'Vida Número de Siniestros'!W42,"")</f>
        <v/>
      </c>
      <c r="X42" s="91" t="str">
        <f>IFERROR('Vida Siniestros Directos'!X42/'Vida Número de Siniestros'!X42,"")</f>
        <v/>
      </c>
      <c r="Y42" s="91" t="str">
        <f>IFERROR('Vida Siniestros Directos'!Y42/'Vida Número de Siniestros'!Y42,"")</f>
        <v/>
      </c>
      <c r="Z42" s="91" t="str">
        <f>IFERROR('Vida Siniestros Directos'!Z42/'Vida Número de Siniestros'!Z42,"")</f>
        <v/>
      </c>
      <c r="AA42" s="91" t="str">
        <f>IFERROR('Vida Siniestros Directos'!AA42/'Vida Número de Siniestros'!AA42,"")</f>
        <v/>
      </c>
      <c r="AB42" s="91" t="str">
        <f>IFERROR('Vida Siniestros Directos'!AB42/'Vida Número de Siniestros'!AB42,"")</f>
        <v/>
      </c>
      <c r="AC42" s="91" t="str">
        <f>IFERROR('Vida Siniestros Directos'!AC42/'Vida Número de Siniestros'!AC42,"")</f>
        <v/>
      </c>
      <c r="AD42" s="91" t="str">
        <f>IFERROR('Vida Siniestros Directos'!AD42/'Vida Número de Siniestros'!AD42,"")</f>
        <v/>
      </c>
      <c r="AE42" s="91" t="str">
        <f>IFERROR('Vida Siniestros Directos'!AE42/'Vida Número de Siniestros'!AE42,"")</f>
        <v/>
      </c>
      <c r="AF42" s="91" t="str">
        <f>IFERROR('Vida Siniestros Directos'!AF42/'Vida Número de Siniestros'!AF42,"")</f>
        <v/>
      </c>
      <c r="AG42" s="91" t="str">
        <f>IFERROR('Vida Siniestros Directos'!AG42/'Vida Número de Siniestros'!AG42,"")</f>
        <v/>
      </c>
      <c r="AH42" s="91" t="str">
        <f>IFERROR('Vida Siniestros Directos'!AH42/'Vida Número de Siniestros'!AH42,"")</f>
        <v/>
      </c>
      <c r="AI42" s="91" t="str">
        <f>IFERROR('Vida Siniestros Directos'!AI42/'Vida Número de Siniestros'!AI42,"")</f>
        <v/>
      </c>
      <c r="AJ42" s="91" t="str">
        <f>IFERROR('Vida Siniestros Directos'!AJ42/'Vida Número de Siniestros'!AJ42,"")</f>
        <v/>
      </c>
      <c r="AK42" s="91" t="str">
        <f>IFERROR('Vida Siniestros Directos'!AK42/'Vida Número de Siniestros'!AK42,"")</f>
        <v/>
      </c>
      <c r="AL42" s="91" t="str">
        <f>IFERROR('Vida Siniestros Directos'!AL42/'Vida Número de Siniestros'!AL42,"")</f>
        <v/>
      </c>
      <c r="AM42" s="91" t="str">
        <f>IFERROR('Vida Siniestros Directos'!AM42/'Vida Número de Siniestros'!AM42,"")</f>
        <v/>
      </c>
      <c r="AN42" s="91" t="str">
        <f>IFERROR('Vida Siniestros Directos'!AN42/'Vida Número de Siniestros'!AN42,"")</f>
        <v/>
      </c>
      <c r="AO42" s="91" t="str">
        <f>IFERROR('Vida Siniestros Directos'!AO42/'Vida Número de Siniestros'!AO42,"")</f>
        <v/>
      </c>
      <c r="AP42" s="91" t="str">
        <f>IFERROR('Vida Siniestros Directos'!AP42/'Vida Número de Siniestros'!AP42,"")</f>
        <v/>
      </c>
      <c r="AQ42" s="91" t="str">
        <f>IFERROR('Vida Siniestros Directos'!AQ42/'Vida Número de Siniestros'!AQ42,"")</f>
        <v/>
      </c>
      <c r="AR42" s="211"/>
      <c r="AS42" s="91" t="str">
        <f>IFERROR('Vida Siniestros Directos'!AS42/'Vida Número de Siniestros'!AS42,"")</f>
        <v/>
      </c>
      <c r="AT42" s="60" t="str">
        <f t="shared" si="1"/>
        <v/>
      </c>
    </row>
    <row r="43" spans="2:46" x14ac:dyDescent="0.2">
      <c r="B43" s="62" t="str">
        <f>'Datos Vida'!B280</f>
        <v>250. Otros</v>
      </c>
      <c r="C43" s="91" t="str">
        <f>IFERROR('Vida Siniestros Directos'!C43/'Vida Número de Siniestros'!C43,"")</f>
        <v/>
      </c>
      <c r="D43" s="91" t="str">
        <f>IFERROR('Vida Siniestros Directos'!D43/'Vida Número de Siniestros'!D43,"")</f>
        <v/>
      </c>
      <c r="E43" s="91" t="str">
        <f>IFERROR('Vida Siniestros Directos'!E43/'Vida Número de Siniestros'!E43,"")</f>
        <v/>
      </c>
      <c r="F43" s="91" t="str">
        <f>IFERROR('Vida Siniestros Directos'!F43/'Vida Número de Siniestros'!F43,"")</f>
        <v/>
      </c>
      <c r="G43" s="91" t="str">
        <f>IFERROR('Vida Siniestros Directos'!G43/'Vida Número de Siniestros'!G43,"")</f>
        <v/>
      </c>
      <c r="H43" s="91" t="str">
        <f>IFERROR('Vida Siniestros Directos'!H43/'Vida Número de Siniestros'!H43,"")</f>
        <v/>
      </c>
      <c r="I43" s="91" t="str">
        <f>IFERROR('Vida Siniestros Directos'!I43/'Vida Número de Siniestros'!I43,"")</f>
        <v/>
      </c>
      <c r="J43" s="91" t="str">
        <f>IFERROR('Vida Siniestros Directos'!J43/'Vida Número de Siniestros'!J43,"")</f>
        <v/>
      </c>
      <c r="K43" s="91" t="str">
        <f>IFERROR('Vida Siniestros Directos'!K43/'Vida Número de Siniestros'!K43,"")</f>
        <v/>
      </c>
      <c r="L43" s="91" t="str">
        <f>IFERROR('Vida Siniestros Directos'!L43/'Vida Número de Siniestros'!L43,"")</f>
        <v/>
      </c>
      <c r="M43" s="91" t="str">
        <f>IFERROR('Vida Siniestros Directos'!M43/'Vida Número de Siniestros'!M43,"")</f>
        <v/>
      </c>
      <c r="N43" s="91" t="str">
        <f>IFERROR('Vida Siniestros Directos'!N43/'Vida Número de Siniestros'!N43,"")</f>
        <v/>
      </c>
      <c r="O43" s="91" t="str">
        <f>IFERROR('Vida Siniestros Directos'!O43/'Vida Número de Siniestros'!O43,"")</f>
        <v/>
      </c>
      <c r="P43" s="91" t="str">
        <f>IFERROR('Vida Siniestros Directos'!P43/'Vida Número de Siniestros'!P43,"")</f>
        <v/>
      </c>
      <c r="Q43" s="91" t="str">
        <f>IFERROR('Vida Siniestros Directos'!Q43/'Vida Número de Siniestros'!Q43,"")</f>
        <v/>
      </c>
      <c r="R43" s="91">
        <f>IFERROR('Vida Siniestros Directos'!R43/'Vida Número de Siniestros'!R43,"")</f>
        <v>3.2999067521195102</v>
      </c>
      <c r="S43" s="91" t="str">
        <f>IFERROR('Vida Siniestros Directos'!S43/'Vida Número de Siniestros'!S43,"")</f>
        <v/>
      </c>
      <c r="T43" s="91" t="str">
        <f>IFERROR('Vida Siniestros Directos'!T43/'Vida Número de Siniestros'!T43,"")</f>
        <v/>
      </c>
      <c r="U43" s="91" t="str">
        <f>IFERROR('Vida Siniestros Directos'!U43/'Vida Número de Siniestros'!U43,"")</f>
        <v/>
      </c>
      <c r="V43" s="91" t="str">
        <f>IFERROR('Vida Siniestros Directos'!V43/'Vida Número de Siniestros'!V43,"")</f>
        <v/>
      </c>
      <c r="W43" s="91" t="str">
        <f>IFERROR('Vida Siniestros Directos'!W43/'Vida Número de Siniestros'!W43,"")</f>
        <v/>
      </c>
      <c r="X43" s="91" t="str">
        <f>IFERROR('Vida Siniestros Directos'!X43/'Vida Número de Siniestros'!X43,"")</f>
        <v/>
      </c>
      <c r="Y43" s="91" t="str">
        <f>IFERROR('Vida Siniestros Directos'!Y43/'Vida Número de Siniestros'!Y43,"")</f>
        <v/>
      </c>
      <c r="Z43" s="91" t="str">
        <f>IFERROR('Vida Siniestros Directos'!Z43/'Vida Número de Siniestros'!Z43,"")</f>
        <v/>
      </c>
      <c r="AA43" s="91">
        <f>IFERROR('Vida Siniestros Directos'!AA43/'Vida Número de Siniestros'!AA43,"")</f>
        <v>164.56685192314015</v>
      </c>
      <c r="AB43" s="91" t="str">
        <f>IFERROR('Vida Siniestros Directos'!AB43/'Vida Número de Siniestros'!AB43,"")</f>
        <v/>
      </c>
      <c r="AC43" s="91" t="str">
        <f>IFERROR('Vida Siniestros Directos'!AC43/'Vida Número de Siniestros'!AC43,"")</f>
        <v/>
      </c>
      <c r="AD43" s="91" t="str">
        <f>IFERROR('Vida Siniestros Directos'!AD43/'Vida Número de Siniestros'!AD43,"")</f>
        <v/>
      </c>
      <c r="AE43" s="91" t="str">
        <f>IFERROR('Vida Siniestros Directos'!AE43/'Vida Número de Siniestros'!AE43,"")</f>
        <v/>
      </c>
      <c r="AF43" s="91" t="str">
        <f>IFERROR('Vida Siniestros Directos'!AF43/'Vida Número de Siniestros'!AF43,"")</f>
        <v/>
      </c>
      <c r="AG43" s="91" t="str">
        <f>IFERROR('Vida Siniestros Directos'!AG43/'Vida Número de Siniestros'!AG43,"")</f>
        <v/>
      </c>
      <c r="AH43" s="91" t="str">
        <f>IFERROR('Vida Siniestros Directos'!AH43/'Vida Número de Siniestros'!AH43,"")</f>
        <v/>
      </c>
      <c r="AI43" s="91" t="str">
        <f>IFERROR('Vida Siniestros Directos'!AI43/'Vida Número de Siniestros'!AI43,"")</f>
        <v/>
      </c>
      <c r="AJ43" s="91" t="str">
        <f>IFERROR('Vida Siniestros Directos'!AJ43/'Vida Número de Siniestros'!AJ43,"")</f>
        <v/>
      </c>
      <c r="AK43" s="91" t="str">
        <f>IFERROR('Vida Siniestros Directos'!AK43/'Vida Número de Siniestros'!AK43,"")</f>
        <v/>
      </c>
      <c r="AL43" s="91" t="str">
        <f>IFERROR('Vida Siniestros Directos'!AL43/'Vida Número de Siniestros'!AL43,"")</f>
        <v/>
      </c>
      <c r="AM43" s="91" t="str">
        <f>IFERROR('Vida Siniestros Directos'!AM43/'Vida Número de Siniestros'!AM43,"")</f>
        <v/>
      </c>
      <c r="AN43" s="91" t="str">
        <f>IFERROR('Vida Siniestros Directos'!AN43/'Vida Número de Siniestros'!AN43,"")</f>
        <v/>
      </c>
      <c r="AO43" s="91" t="str">
        <f>IFERROR('Vida Siniestros Directos'!AO43/'Vida Número de Siniestros'!AO43,"")</f>
        <v/>
      </c>
      <c r="AP43" s="91" t="str">
        <f>IFERROR('Vida Siniestros Directos'!AP43/'Vida Número de Siniestros'!AP43,"")</f>
        <v/>
      </c>
      <c r="AQ43" s="91">
        <f>IFERROR('Vida Siniestros Directos'!AQ43/'Vida Número de Siniestros'!AQ43,"")</f>
        <v>161.94779071925615</v>
      </c>
      <c r="AR43" s="211"/>
      <c r="AS43" s="91">
        <f>IFERROR('Vida Siniestros Directos'!AS43/'Vida Número de Siniestros'!AS43,"")</f>
        <v>170.41620438442067</v>
      </c>
      <c r="AT43" s="60">
        <f t="shared" si="1"/>
        <v>-4.9692537724063346E-2</v>
      </c>
    </row>
    <row r="44" spans="2:46" x14ac:dyDescent="0.2">
      <c r="B44" s="53" t="str">
        <f>'Datos Vida'!B281</f>
        <v>Bancaseguros y Retail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211"/>
      <c r="AS44" s="92"/>
      <c r="AT44" s="95"/>
    </row>
    <row r="45" spans="2:46" x14ac:dyDescent="0.2">
      <c r="B45" s="62" t="str">
        <f>'Datos Vida'!B282</f>
        <v>301. Vida Entera</v>
      </c>
      <c r="C45" s="91" t="str">
        <f>IFERROR('Vida Siniestros Directos'!C45/'Vida Número de Siniestros'!C45,"")</f>
        <v/>
      </c>
      <c r="D45" s="91" t="str">
        <f>IFERROR('Vida Siniestros Directos'!D45/'Vida Número de Siniestros'!D45,"")</f>
        <v/>
      </c>
      <c r="E45" s="91" t="str">
        <f>IFERROR('Vida Siniestros Directos'!E45/'Vida Número de Siniestros'!E45,"")</f>
        <v/>
      </c>
      <c r="F45" s="91" t="str">
        <f>IFERROR('Vida Siniestros Directos'!F45/'Vida Número de Siniestros'!F45,"")</f>
        <v/>
      </c>
      <c r="G45" s="91" t="str">
        <f>IFERROR('Vida Siniestros Directos'!G45/'Vida Número de Siniestros'!G45,"")</f>
        <v/>
      </c>
      <c r="H45" s="91" t="str">
        <f>IFERROR('Vida Siniestros Directos'!H45/'Vida Número de Siniestros'!H45,"")</f>
        <v/>
      </c>
      <c r="I45" s="91" t="str">
        <f>IFERROR('Vida Siniestros Directos'!I45/'Vida Número de Siniestros'!I45,"")</f>
        <v/>
      </c>
      <c r="J45" s="91" t="str">
        <f>IFERROR('Vida Siniestros Directos'!J45/'Vida Número de Siniestros'!J45,"")</f>
        <v/>
      </c>
      <c r="K45" s="91" t="str">
        <f>IFERROR('Vida Siniestros Directos'!K45/'Vida Número de Siniestros'!K45,"")</f>
        <v/>
      </c>
      <c r="L45" s="91" t="str">
        <f>IFERROR('Vida Siniestros Directos'!L45/'Vida Número de Siniestros'!L45,"")</f>
        <v/>
      </c>
      <c r="M45" s="91" t="str">
        <f>IFERROR('Vida Siniestros Directos'!M45/'Vida Número de Siniestros'!M45,"")</f>
        <v/>
      </c>
      <c r="N45" s="91" t="str">
        <f>IFERROR('Vida Siniestros Directos'!N45/'Vida Número de Siniestros'!N45,"")</f>
        <v/>
      </c>
      <c r="O45" s="91" t="str">
        <f>IFERROR('Vida Siniestros Directos'!O45/'Vida Número de Siniestros'!O45,"")</f>
        <v/>
      </c>
      <c r="P45" s="91" t="str">
        <f>IFERROR('Vida Siniestros Directos'!P45/'Vida Número de Siniestros'!P45,"")</f>
        <v/>
      </c>
      <c r="Q45" s="91" t="str">
        <f>IFERROR('Vida Siniestros Directos'!Q45/'Vida Número de Siniestros'!Q45,"")</f>
        <v/>
      </c>
      <c r="R45" s="91" t="str">
        <f>IFERROR('Vida Siniestros Directos'!R45/'Vida Número de Siniestros'!R45,"")</f>
        <v/>
      </c>
      <c r="S45" s="91" t="str">
        <f>IFERROR('Vida Siniestros Directos'!S45/'Vida Número de Siniestros'!S45,"")</f>
        <v/>
      </c>
      <c r="T45" s="91" t="str">
        <f>IFERROR('Vida Siniestros Directos'!T45/'Vida Número de Siniestros'!T45,"")</f>
        <v/>
      </c>
      <c r="U45" s="91" t="str">
        <f>IFERROR('Vida Siniestros Directos'!U45/'Vida Número de Siniestros'!U45,"")</f>
        <v/>
      </c>
      <c r="V45" s="91" t="str">
        <f>IFERROR('Vida Siniestros Directos'!V45/'Vida Número de Siniestros'!V45,"")</f>
        <v/>
      </c>
      <c r="W45" s="91" t="str">
        <f>IFERROR('Vida Siniestros Directos'!W45/'Vida Número de Siniestros'!W45,"")</f>
        <v/>
      </c>
      <c r="X45" s="91" t="str">
        <f>IFERROR('Vida Siniestros Directos'!X45/'Vida Número de Siniestros'!X45,"")</f>
        <v/>
      </c>
      <c r="Y45" s="91" t="str">
        <f>IFERROR('Vida Siniestros Directos'!Y45/'Vida Número de Siniestros'!Y45,"")</f>
        <v/>
      </c>
      <c r="Z45" s="91" t="str">
        <f>IFERROR('Vida Siniestros Directos'!Z45/'Vida Número de Siniestros'!Z45,"")</f>
        <v/>
      </c>
      <c r="AA45" s="91" t="str">
        <f>IFERROR('Vida Siniestros Directos'!AA45/'Vida Número de Siniestros'!AA45,"")</f>
        <v/>
      </c>
      <c r="AB45" s="91" t="str">
        <f>IFERROR('Vida Siniestros Directos'!AB45/'Vida Número de Siniestros'!AB45,"")</f>
        <v/>
      </c>
      <c r="AC45" s="91" t="str">
        <f>IFERROR('Vida Siniestros Directos'!AC45/'Vida Número de Siniestros'!AC45,"")</f>
        <v/>
      </c>
      <c r="AD45" s="91" t="str">
        <f>IFERROR('Vida Siniestros Directos'!AD45/'Vida Número de Siniestros'!AD45,"")</f>
        <v/>
      </c>
      <c r="AE45" s="91" t="str">
        <f>IFERROR('Vida Siniestros Directos'!AE45/'Vida Número de Siniestros'!AE45,"")</f>
        <v/>
      </c>
      <c r="AF45" s="91" t="str">
        <f>IFERROR('Vida Siniestros Directos'!AF45/'Vida Número de Siniestros'!AF45,"")</f>
        <v/>
      </c>
      <c r="AG45" s="91" t="str">
        <f>IFERROR('Vida Siniestros Directos'!AG45/'Vida Número de Siniestros'!AG45,"")</f>
        <v/>
      </c>
      <c r="AH45" s="91" t="str">
        <f>IFERROR('Vida Siniestros Directos'!AH45/'Vida Número de Siniestros'!AH45,"")</f>
        <v/>
      </c>
      <c r="AI45" s="91" t="str">
        <f>IFERROR('Vida Siniestros Directos'!AI45/'Vida Número de Siniestros'!AI45,"")</f>
        <v/>
      </c>
      <c r="AJ45" s="91" t="str">
        <f>IFERROR('Vida Siniestros Directos'!AJ45/'Vida Número de Siniestros'!AJ45,"")</f>
        <v/>
      </c>
      <c r="AK45" s="91" t="str">
        <f>IFERROR('Vida Siniestros Directos'!AK45/'Vida Número de Siniestros'!AK45,"")</f>
        <v/>
      </c>
      <c r="AL45" s="91" t="str">
        <f>IFERROR('Vida Siniestros Directos'!AL45/'Vida Número de Siniestros'!AL45,"")</f>
        <v/>
      </c>
      <c r="AM45" s="91" t="str">
        <f>IFERROR('Vida Siniestros Directos'!AM45/'Vida Número de Siniestros'!AM45,"")</f>
        <v/>
      </c>
      <c r="AN45" s="91" t="str">
        <f>IFERROR('Vida Siniestros Directos'!AN45/'Vida Número de Siniestros'!AN45,"")</f>
        <v/>
      </c>
      <c r="AO45" s="91" t="str">
        <f>IFERROR('Vida Siniestros Directos'!AO45/'Vida Número de Siniestros'!AO45,"")</f>
        <v/>
      </c>
      <c r="AP45" s="91" t="str">
        <f>IFERROR('Vida Siniestros Directos'!AP45/'Vida Número de Siniestros'!AP45,"")</f>
        <v/>
      </c>
      <c r="AQ45" s="91" t="str">
        <f>IFERROR('Vida Siniestros Directos'!AQ45/'Vida Número de Siniestros'!AQ45,"")</f>
        <v/>
      </c>
      <c r="AR45" s="211"/>
      <c r="AS45" s="91" t="str">
        <f>IFERROR('Vida Siniestros Directos'!AS45/'Vida Número de Siniestros'!AS45,"")</f>
        <v/>
      </c>
      <c r="AT45" s="60" t="str">
        <f t="shared" si="1"/>
        <v/>
      </c>
    </row>
    <row r="46" spans="2:46" x14ac:dyDescent="0.2">
      <c r="B46" s="62" t="str">
        <f>'Datos Vida'!B283</f>
        <v>302. Temporal de Vida</v>
      </c>
      <c r="C46" s="91" t="str">
        <f>IFERROR('Vida Siniestros Directos'!C46/'Vida Número de Siniestros'!C46,"")</f>
        <v/>
      </c>
      <c r="D46" s="91" t="str">
        <f>IFERROR('Vida Siniestros Directos'!D46/'Vida Número de Siniestros'!D46,"")</f>
        <v/>
      </c>
      <c r="E46" s="91">
        <f>IFERROR('Vida Siniestros Directos'!E46/'Vida Número de Siniestros'!E46,"")</f>
        <v>46.680639673883036</v>
      </c>
      <c r="F46" s="91">
        <f>IFERROR('Vida Siniestros Directos'!F46/'Vida Número de Siniestros'!F46,"")</f>
        <v>347.05349202451919</v>
      </c>
      <c r="G46" s="91">
        <f>IFERROR('Vida Siniestros Directos'!G46/'Vida Número de Siniestros'!G46,"")</f>
        <v>10.672981183024641</v>
      </c>
      <c r="H46" s="91">
        <f>IFERROR('Vida Siniestros Directos'!H46/'Vida Número de Siniestros'!H46,"")</f>
        <v>101.22820679036128</v>
      </c>
      <c r="I46" s="91" t="str">
        <f>IFERROR('Vida Siniestros Directos'!I46/'Vida Número de Siniestros'!I46,"")</f>
        <v/>
      </c>
      <c r="J46" s="91" t="str">
        <f>IFERROR('Vida Siniestros Directos'!J46/'Vida Número de Siniestros'!J46,"")</f>
        <v/>
      </c>
      <c r="K46" s="91">
        <f>IFERROR('Vida Siniestros Directos'!K46/'Vida Número de Siniestros'!K46,"")</f>
        <v>180.34500695191696</v>
      </c>
      <c r="L46" s="91" t="str">
        <f>IFERROR('Vida Siniestros Directos'!L46/'Vida Número de Siniestros'!L46,"")</f>
        <v/>
      </c>
      <c r="M46" s="91">
        <f>IFERROR('Vida Siniestros Directos'!M46/'Vida Número de Siniestros'!M46,"")</f>
        <v>51.53109171272947</v>
      </c>
      <c r="N46" s="91" t="str">
        <f>IFERROR('Vida Siniestros Directos'!N46/'Vida Número de Siniestros'!N46,"")</f>
        <v/>
      </c>
      <c r="O46" s="91" t="str">
        <f>IFERROR('Vida Siniestros Directos'!O46/'Vida Número de Siniestros'!O46,"")</f>
        <v/>
      </c>
      <c r="P46" s="91" t="str">
        <f>IFERROR('Vida Siniestros Directos'!P46/'Vida Número de Siniestros'!P46,"")</f>
        <v/>
      </c>
      <c r="Q46" s="91">
        <f>IFERROR('Vida Siniestros Directos'!Q46/'Vida Número de Siniestros'!Q46,"")</f>
        <v>-206.81910421479739</v>
      </c>
      <c r="R46" s="91">
        <f>IFERROR('Vida Siniestros Directos'!R46/'Vida Número de Siniestros'!R46,"")</f>
        <v>617.13548211316356</v>
      </c>
      <c r="S46" s="91" t="str">
        <f>IFERROR('Vida Siniestros Directos'!S46/'Vida Número de Siniestros'!S46,"")</f>
        <v/>
      </c>
      <c r="T46" s="91" t="str">
        <f>IFERROR('Vida Siniestros Directos'!T46/'Vida Número de Siniestros'!T46,"")</f>
        <v/>
      </c>
      <c r="U46" s="91" t="str">
        <f>IFERROR('Vida Siniestros Directos'!U46/'Vida Número de Siniestros'!U46,"")</f>
        <v/>
      </c>
      <c r="V46" s="91" t="str">
        <f>IFERROR('Vida Siniestros Directos'!V46/'Vida Número de Siniestros'!V46,"")</f>
        <v/>
      </c>
      <c r="W46" s="91" t="str">
        <f>IFERROR('Vida Siniestros Directos'!W46/'Vida Número de Siniestros'!W46,"")</f>
        <v/>
      </c>
      <c r="X46" s="91" t="str">
        <f>IFERROR('Vida Siniestros Directos'!X46/'Vida Número de Siniestros'!X46,"")</f>
        <v/>
      </c>
      <c r="Y46" s="91" t="str">
        <f>IFERROR('Vida Siniestros Directos'!Y46/'Vida Número de Siniestros'!Y46,"")</f>
        <v/>
      </c>
      <c r="Z46" s="91">
        <f>IFERROR('Vida Siniestros Directos'!Z46/'Vida Número de Siniestros'!Z46,"")</f>
        <v>41.022031475227024</v>
      </c>
      <c r="AA46" s="91" t="str">
        <f>IFERROR('Vida Siniestros Directos'!AA46/'Vida Número de Siniestros'!AA46,"")</f>
        <v/>
      </c>
      <c r="AB46" s="91">
        <f>IFERROR('Vida Siniestros Directos'!AB46/'Vida Número de Siniestros'!AB46,"")</f>
        <v>126.51977232150948</v>
      </c>
      <c r="AC46" s="91" t="str">
        <f>IFERROR('Vida Siniestros Directos'!AC46/'Vida Número de Siniestros'!AC46,"")</f>
        <v/>
      </c>
      <c r="AD46" s="91" t="str">
        <f>IFERROR('Vida Siniestros Directos'!AD46/'Vida Número de Siniestros'!AD46,"")</f>
        <v/>
      </c>
      <c r="AE46" s="91" t="str">
        <f>IFERROR('Vida Siniestros Directos'!AE46/'Vida Número de Siniestros'!AE46,"")</f>
        <v/>
      </c>
      <c r="AF46" s="91" t="str">
        <f>IFERROR('Vida Siniestros Directos'!AF46/'Vida Número de Siniestros'!AF46,"")</f>
        <v/>
      </c>
      <c r="AG46" s="91">
        <f>IFERROR('Vida Siniestros Directos'!AG46/'Vida Número de Siniestros'!AG46,"")</f>
        <v>1219.3630851984024</v>
      </c>
      <c r="AH46" s="91">
        <f>IFERROR('Vida Siniestros Directos'!AH46/'Vida Número de Siniestros'!AH46,"")</f>
        <v>8.3348160233946391</v>
      </c>
      <c r="AI46" s="91" t="str">
        <f>IFERROR('Vida Siniestros Directos'!AI46/'Vida Número de Siniestros'!AI46,"")</f>
        <v/>
      </c>
      <c r="AJ46" s="91">
        <f>IFERROR('Vida Siniestros Directos'!AJ46/'Vida Número de Siniestros'!AJ46,"")</f>
        <v>496.26061597578985</v>
      </c>
      <c r="AK46" s="91">
        <f>IFERROR('Vida Siniestros Directos'!AK46/'Vida Número de Siniestros'!AK46,"")</f>
        <v>141.0659107045233</v>
      </c>
      <c r="AL46" s="91" t="str">
        <f>IFERROR('Vida Siniestros Directos'!AL46/'Vida Número de Siniestros'!AL46,"")</f>
        <v/>
      </c>
      <c r="AM46" s="91" t="str">
        <f>IFERROR('Vida Siniestros Directos'!AM46/'Vida Número de Siniestros'!AM46,"")</f>
        <v/>
      </c>
      <c r="AN46" s="91" t="str">
        <f>IFERROR('Vida Siniestros Directos'!AN46/'Vida Número de Siniestros'!AN46,"")</f>
        <v/>
      </c>
      <c r="AO46" s="91" t="str">
        <f>IFERROR('Vida Siniestros Directos'!AO46/'Vida Número de Siniestros'!AO46,"")</f>
        <v/>
      </c>
      <c r="AP46" s="91" t="str">
        <f>IFERROR('Vida Siniestros Directos'!AP46/'Vida Número de Siniestros'!AP46,"")</f>
        <v/>
      </c>
      <c r="AQ46" s="91">
        <f>IFERROR('Vida Siniestros Directos'!AQ46/'Vida Número de Siniestros'!AQ46,"")</f>
        <v>76.979489066828179</v>
      </c>
      <c r="AR46" s="211"/>
      <c r="AS46" s="91">
        <f>IFERROR('Vida Siniestros Directos'!AS46/'Vida Número de Siniestros'!AS46,"")</f>
        <v>103.77338352468959</v>
      </c>
      <c r="AT46" s="60">
        <f t="shared" si="1"/>
        <v>-0.25819621128077275</v>
      </c>
    </row>
    <row r="47" spans="2:46" x14ac:dyDescent="0.2">
      <c r="B47" s="62" t="str">
        <f>'Datos Vida'!B284</f>
        <v>303. Seguros con Cuenta Única de inversión (CUI)</v>
      </c>
      <c r="C47" s="91" t="str">
        <f>IFERROR('Vida Siniestros Directos'!C47/'Vida Número de Siniestros'!C47,"")</f>
        <v/>
      </c>
      <c r="D47" s="91" t="str">
        <f>IFERROR('Vida Siniestros Directos'!D47/'Vida Número de Siniestros'!D47,"")</f>
        <v/>
      </c>
      <c r="E47" s="91" t="str">
        <f>IFERROR('Vida Siniestros Directos'!E47/'Vida Número de Siniestros'!E47,"")</f>
        <v/>
      </c>
      <c r="F47" s="91">
        <f>IFERROR('Vida Siniestros Directos'!F47/'Vida Número de Siniestros'!F47,"")</f>
        <v>209.16704988114029</v>
      </c>
      <c r="G47" s="91" t="str">
        <f>IFERROR('Vida Siniestros Directos'!G47/'Vida Número de Siniestros'!G47,"")</f>
        <v/>
      </c>
      <c r="H47" s="91" t="str">
        <f>IFERROR('Vida Siniestros Directos'!H47/'Vida Número de Siniestros'!H47,"")</f>
        <v/>
      </c>
      <c r="I47" s="91" t="str">
        <f>IFERROR('Vida Siniestros Directos'!I47/'Vida Número de Siniestros'!I47,"")</f>
        <v/>
      </c>
      <c r="J47" s="91" t="str">
        <f>IFERROR('Vida Siniestros Directos'!J47/'Vida Número de Siniestros'!J47,"")</f>
        <v/>
      </c>
      <c r="K47" s="91" t="str">
        <f>IFERROR('Vida Siniestros Directos'!K47/'Vida Número de Siniestros'!K47,"")</f>
        <v/>
      </c>
      <c r="L47" s="91">
        <f>IFERROR('Vida Siniestros Directos'!L47/'Vida Número de Siniestros'!L47,"")</f>
        <v>1214.7455709524745</v>
      </c>
      <c r="M47" s="91" t="str">
        <f>IFERROR('Vida Siniestros Directos'!M47/'Vida Número de Siniestros'!M47,"")</f>
        <v/>
      </c>
      <c r="N47" s="91" t="str">
        <f>IFERROR('Vida Siniestros Directos'!N47/'Vida Número de Siniestros'!N47,"")</f>
        <v/>
      </c>
      <c r="O47" s="91" t="str">
        <f>IFERROR('Vida Siniestros Directos'!O47/'Vida Número de Siniestros'!O47,"")</f>
        <v/>
      </c>
      <c r="P47" s="91" t="str">
        <f>IFERROR('Vida Siniestros Directos'!P47/'Vida Número de Siniestros'!P47,"")</f>
        <v/>
      </c>
      <c r="Q47" s="91" t="str">
        <f>IFERROR('Vida Siniestros Directos'!Q47/'Vida Número de Siniestros'!Q47,"")</f>
        <v/>
      </c>
      <c r="R47" s="91">
        <f>IFERROR('Vida Siniestros Directos'!R47/'Vida Número de Siniestros'!R47,"")</f>
        <v>3.9160284602971145</v>
      </c>
      <c r="S47" s="91" t="str">
        <f>IFERROR('Vida Siniestros Directos'!S47/'Vida Número de Siniestros'!S47,"")</f>
        <v/>
      </c>
      <c r="T47" s="91" t="str">
        <f>IFERROR('Vida Siniestros Directos'!T47/'Vida Número de Siniestros'!T47,"")</f>
        <v/>
      </c>
      <c r="U47" s="91" t="str">
        <f>IFERROR('Vida Siniestros Directos'!U47/'Vida Número de Siniestros'!U47,"")</f>
        <v/>
      </c>
      <c r="V47" s="91" t="str">
        <f>IFERROR('Vida Siniestros Directos'!V47/'Vida Número de Siniestros'!V47,"")</f>
        <v/>
      </c>
      <c r="W47" s="91" t="str">
        <f>IFERROR('Vida Siniestros Directos'!W47/'Vida Número de Siniestros'!W47,"")</f>
        <v/>
      </c>
      <c r="X47" s="91" t="str">
        <f>IFERROR('Vida Siniestros Directos'!X47/'Vida Número de Siniestros'!X47,"")</f>
        <v/>
      </c>
      <c r="Y47" s="91" t="str">
        <f>IFERROR('Vida Siniestros Directos'!Y47/'Vida Número de Siniestros'!Y47,"")</f>
        <v/>
      </c>
      <c r="Z47" s="91">
        <f>IFERROR('Vida Siniestros Directos'!Z47/'Vida Número de Siniestros'!Z47,"")</f>
        <v>5.1634038343052424</v>
      </c>
      <c r="AA47" s="91" t="str">
        <f>IFERROR('Vida Siniestros Directos'!AA47/'Vida Número de Siniestros'!AA47,"")</f>
        <v/>
      </c>
      <c r="AB47" s="91" t="str">
        <f>IFERROR('Vida Siniestros Directos'!AB47/'Vida Número de Siniestros'!AB47,"")</f>
        <v/>
      </c>
      <c r="AC47" s="91" t="str">
        <f>IFERROR('Vida Siniestros Directos'!AC47/'Vida Número de Siniestros'!AC47,"")</f>
        <v/>
      </c>
      <c r="AD47" s="91" t="str">
        <f>IFERROR('Vida Siniestros Directos'!AD47/'Vida Número de Siniestros'!AD47,"")</f>
        <v/>
      </c>
      <c r="AE47" s="91" t="str">
        <f>IFERROR('Vida Siniestros Directos'!AE47/'Vida Número de Siniestros'!AE47,"")</f>
        <v/>
      </c>
      <c r="AF47" s="91" t="str">
        <f>IFERROR('Vida Siniestros Directos'!AF47/'Vida Número de Siniestros'!AF47,"")</f>
        <v/>
      </c>
      <c r="AG47" s="91" t="str">
        <f>IFERROR('Vida Siniestros Directos'!AG47/'Vida Número de Siniestros'!AG47,"")</f>
        <v/>
      </c>
      <c r="AH47" s="91" t="str">
        <f>IFERROR('Vida Siniestros Directos'!AH47/'Vida Número de Siniestros'!AH47,"")</f>
        <v/>
      </c>
      <c r="AI47" s="91" t="str">
        <f>IFERROR('Vida Siniestros Directos'!AI47/'Vida Número de Siniestros'!AI47,"")</f>
        <v/>
      </c>
      <c r="AJ47" s="91" t="str">
        <f>IFERROR('Vida Siniestros Directos'!AJ47/'Vida Número de Siniestros'!AJ47,"")</f>
        <v/>
      </c>
      <c r="AK47" s="91" t="str">
        <f>IFERROR('Vida Siniestros Directos'!AK47/'Vida Número de Siniestros'!AK47,"")</f>
        <v/>
      </c>
      <c r="AL47" s="91" t="str">
        <f>IFERROR('Vida Siniestros Directos'!AL47/'Vida Número de Siniestros'!AL47,"")</f>
        <v/>
      </c>
      <c r="AM47" s="91" t="str">
        <f>IFERROR('Vida Siniestros Directos'!AM47/'Vida Número de Siniestros'!AM47,"")</f>
        <v/>
      </c>
      <c r="AN47" s="91" t="str">
        <f>IFERROR('Vida Siniestros Directos'!AN47/'Vida Número de Siniestros'!AN47,"")</f>
        <v/>
      </c>
      <c r="AO47" s="91" t="str">
        <f>IFERROR('Vida Siniestros Directos'!AO47/'Vida Número de Siniestros'!AO47,"")</f>
        <v/>
      </c>
      <c r="AP47" s="91" t="str">
        <f>IFERROR('Vida Siniestros Directos'!AP47/'Vida Número de Siniestros'!AP47,"")</f>
        <v/>
      </c>
      <c r="AQ47" s="91">
        <f>IFERROR('Vida Siniestros Directos'!AQ47/'Vida Número de Siniestros'!AQ47,"")</f>
        <v>6.2369170072201889</v>
      </c>
      <c r="AR47" s="211"/>
      <c r="AS47" s="91">
        <f>IFERROR('Vida Siniestros Directos'!AS47/'Vida Número de Siniestros'!AS47,"")</f>
        <v>2.7082835819528777</v>
      </c>
      <c r="AT47" s="60">
        <f t="shared" si="1"/>
        <v>1.3029039679526098</v>
      </c>
    </row>
    <row r="48" spans="2:46" x14ac:dyDescent="0.2">
      <c r="B48" s="62" t="str">
        <f>'Datos Vida'!B285</f>
        <v>304. Mixto o Dotal</v>
      </c>
      <c r="C48" s="91" t="str">
        <f>IFERROR('Vida Siniestros Directos'!C48/'Vida Número de Siniestros'!C48,"")</f>
        <v/>
      </c>
      <c r="D48" s="91" t="str">
        <f>IFERROR('Vida Siniestros Directos'!D48/'Vida Número de Siniestros'!D48,"")</f>
        <v/>
      </c>
      <c r="E48" s="91" t="str">
        <f>IFERROR('Vida Siniestros Directos'!E48/'Vida Número de Siniestros'!E48,"")</f>
        <v/>
      </c>
      <c r="F48" s="91" t="str">
        <f>IFERROR('Vida Siniestros Directos'!F48/'Vida Número de Siniestros'!F48,"")</f>
        <v/>
      </c>
      <c r="G48" s="91" t="str">
        <f>IFERROR('Vida Siniestros Directos'!G48/'Vida Número de Siniestros'!G48,"")</f>
        <v/>
      </c>
      <c r="H48" s="91" t="str">
        <f>IFERROR('Vida Siniestros Directos'!H48/'Vida Número de Siniestros'!H48,"")</f>
        <v/>
      </c>
      <c r="I48" s="91" t="str">
        <f>IFERROR('Vida Siniestros Directos'!I48/'Vida Número de Siniestros'!I48,"")</f>
        <v/>
      </c>
      <c r="J48" s="91" t="str">
        <f>IFERROR('Vida Siniestros Directos'!J48/'Vida Número de Siniestros'!J48,"")</f>
        <v/>
      </c>
      <c r="K48" s="91" t="str">
        <f>IFERROR('Vida Siniestros Directos'!K48/'Vida Número de Siniestros'!K48,"")</f>
        <v/>
      </c>
      <c r="L48" s="91" t="str">
        <f>IFERROR('Vida Siniestros Directos'!L48/'Vida Número de Siniestros'!L48,"")</f>
        <v/>
      </c>
      <c r="M48" s="91" t="str">
        <f>IFERROR('Vida Siniestros Directos'!M48/'Vida Número de Siniestros'!M48,"")</f>
        <v/>
      </c>
      <c r="N48" s="91" t="str">
        <f>IFERROR('Vida Siniestros Directos'!N48/'Vida Número de Siniestros'!N48,"")</f>
        <v/>
      </c>
      <c r="O48" s="91" t="str">
        <f>IFERROR('Vida Siniestros Directos'!O48/'Vida Número de Siniestros'!O48,"")</f>
        <v/>
      </c>
      <c r="P48" s="91" t="str">
        <f>IFERROR('Vida Siniestros Directos'!P48/'Vida Número de Siniestros'!P48,"")</f>
        <v/>
      </c>
      <c r="Q48" s="91" t="str">
        <f>IFERROR('Vida Siniestros Directos'!Q48/'Vida Número de Siniestros'!Q48,"")</f>
        <v/>
      </c>
      <c r="R48" s="91" t="str">
        <f>IFERROR('Vida Siniestros Directos'!R48/'Vida Número de Siniestros'!R48,"")</f>
        <v/>
      </c>
      <c r="S48" s="91" t="str">
        <f>IFERROR('Vida Siniestros Directos'!S48/'Vida Número de Siniestros'!S48,"")</f>
        <v/>
      </c>
      <c r="T48" s="91" t="str">
        <f>IFERROR('Vida Siniestros Directos'!T48/'Vida Número de Siniestros'!T48,"")</f>
        <v/>
      </c>
      <c r="U48" s="91" t="str">
        <f>IFERROR('Vida Siniestros Directos'!U48/'Vida Número de Siniestros'!U48,"")</f>
        <v/>
      </c>
      <c r="V48" s="91" t="str">
        <f>IFERROR('Vida Siniestros Directos'!V48/'Vida Número de Siniestros'!V48,"")</f>
        <v/>
      </c>
      <c r="W48" s="91" t="str">
        <f>IFERROR('Vida Siniestros Directos'!W48/'Vida Número de Siniestros'!W48,"")</f>
        <v/>
      </c>
      <c r="X48" s="91" t="str">
        <f>IFERROR('Vida Siniestros Directos'!X48/'Vida Número de Siniestros'!X48,"")</f>
        <v/>
      </c>
      <c r="Y48" s="91" t="str">
        <f>IFERROR('Vida Siniestros Directos'!Y48/'Vida Número de Siniestros'!Y48,"")</f>
        <v/>
      </c>
      <c r="Z48" s="91">
        <f>IFERROR('Vida Siniestros Directos'!Z48/'Vida Número de Siniestros'!Z48,"")</f>
        <v>10008.642693921402</v>
      </c>
      <c r="AA48" s="91" t="str">
        <f>IFERROR('Vida Siniestros Directos'!AA48/'Vida Número de Siniestros'!AA48,"")</f>
        <v/>
      </c>
      <c r="AB48" s="91" t="str">
        <f>IFERROR('Vida Siniestros Directos'!AB48/'Vida Número de Siniestros'!AB48,"")</f>
        <v/>
      </c>
      <c r="AC48" s="91" t="str">
        <f>IFERROR('Vida Siniestros Directos'!AC48/'Vida Número de Siniestros'!AC48,"")</f>
        <v/>
      </c>
      <c r="AD48" s="91" t="str">
        <f>IFERROR('Vida Siniestros Directos'!AD48/'Vida Número de Siniestros'!AD48,"")</f>
        <v/>
      </c>
      <c r="AE48" s="91" t="str">
        <f>IFERROR('Vida Siniestros Directos'!AE48/'Vida Número de Siniestros'!AE48,"")</f>
        <v/>
      </c>
      <c r="AF48" s="91" t="str">
        <f>IFERROR('Vida Siniestros Directos'!AF48/'Vida Número de Siniestros'!AF48,"")</f>
        <v/>
      </c>
      <c r="AG48" s="91" t="str">
        <f>IFERROR('Vida Siniestros Directos'!AG48/'Vida Número de Siniestros'!AG48,"")</f>
        <v/>
      </c>
      <c r="AH48" s="91" t="str">
        <f>IFERROR('Vida Siniestros Directos'!AH48/'Vida Número de Siniestros'!AH48,"")</f>
        <v/>
      </c>
      <c r="AI48" s="91" t="str">
        <f>IFERROR('Vida Siniestros Directos'!AI48/'Vida Número de Siniestros'!AI48,"")</f>
        <v/>
      </c>
      <c r="AJ48" s="91" t="str">
        <f>IFERROR('Vida Siniestros Directos'!AJ48/'Vida Número de Siniestros'!AJ48,"")</f>
        <v/>
      </c>
      <c r="AK48" s="91" t="str">
        <f>IFERROR('Vida Siniestros Directos'!AK48/'Vida Número de Siniestros'!AK48,"")</f>
        <v/>
      </c>
      <c r="AL48" s="91" t="str">
        <f>IFERROR('Vida Siniestros Directos'!AL48/'Vida Número de Siniestros'!AL48,"")</f>
        <v/>
      </c>
      <c r="AM48" s="91" t="str">
        <f>IFERROR('Vida Siniestros Directos'!AM48/'Vida Número de Siniestros'!AM48,"")</f>
        <v/>
      </c>
      <c r="AN48" s="91" t="str">
        <f>IFERROR('Vida Siniestros Directos'!AN48/'Vida Número de Siniestros'!AN48,"")</f>
        <v/>
      </c>
      <c r="AO48" s="91" t="str">
        <f>IFERROR('Vida Siniestros Directos'!AO48/'Vida Número de Siniestros'!AO48,"")</f>
        <v/>
      </c>
      <c r="AP48" s="91" t="str">
        <f>IFERROR('Vida Siniestros Directos'!AP48/'Vida Número de Siniestros'!AP48,"")</f>
        <v/>
      </c>
      <c r="AQ48" s="91">
        <f>IFERROR('Vida Siniestros Directos'!AQ48/'Vida Número de Siniestros'!AQ48,"")</f>
        <v>10008.642693921402</v>
      </c>
      <c r="AR48" s="211"/>
      <c r="AS48" s="91">
        <f>IFERROR('Vida Siniestros Directos'!AS48/'Vida Número de Siniestros'!AS48,"")</f>
        <v>22715.851920648434</v>
      </c>
      <c r="AT48" s="60">
        <f t="shared" si="1"/>
        <v>-0.55939831229381864</v>
      </c>
    </row>
    <row r="49" spans="2:46" x14ac:dyDescent="0.2">
      <c r="B49" s="62" t="str">
        <f>'Datos Vida'!B286</f>
        <v>305. Rentas Privadas y Otras Rentas</v>
      </c>
      <c r="C49" s="91" t="str">
        <f>IFERROR('Vida Siniestros Directos'!C49/'Vida Número de Siniestros'!C49,"")</f>
        <v/>
      </c>
      <c r="D49" s="91" t="str">
        <f>IFERROR('Vida Siniestros Directos'!D49/'Vida Número de Siniestros'!D49,"")</f>
        <v/>
      </c>
      <c r="E49" s="91" t="str">
        <f>IFERROR('Vida Siniestros Directos'!E49/'Vida Número de Siniestros'!E49,"")</f>
        <v/>
      </c>
      <c r="F49" s="91" t="str">
        <f>IFERROR('Vida Siniestros Directos'!F49/'Vida Número de Siniestros'!F49,"")</f>
        <v/>
      </c>
      <c r="G49" s="91" t="str">
        <f>IFERROR('Vida Siniestros Directos'!G49/'Vida Número de Siniestros'!G49,"")</f>
        <v/>
      </c>
      <c r="H49" s="91" t="str">
        <f>IFERROR('Vida Siniestros Directos'!H49/'Vida Número de Siniestros'!H49,"")</f>
        <v/>
      </c>
      <c r="I49" s="91" t="str">
        <f>IFERROR('Vida Siniestros Directos'!I49/'Vida Número de Siniestros'!I49,"")</f>
        <v/>
      </c>
      <c r="J49" s="91" t="str">
        <f>IFERROR('Vida Siniestros Directos'!J49/'Vida Número de Siniestros'!J49,"")</f>
        <v/>
      </c>
      <c r="K49" s="91" t="str">
        <f>IFERROR('Vida Siniestros Directos'!K49/'Vida Número de Siniestros'!K49,"")</f>
        <v/>
      </c>
      <c r="L49" s="91" t="str">
        <f>IFERROR('Vida Siniestros Directos'!L49/'Vida Número de Siniestros'!L49,"")</f>
        <v/>
      </c>
      <c r="M49" s="91" t="str">
        <f>IFERROR('Vida Siniestros Directos'!M49/'Vida Número de Siniestros'!M49,"")</f>
        <v/>
      </c>
      <c r="N49" s="91" t="str">
        <f>IFERROR('Vida Siniestros Directos'!N49/'Vida Número de Siniestros'!N49,"")</f>
        <v/>
      </c>
      <c r="O49" s="91" t="str">
        <f>IFERROR('Vida Siniestros Directos'!O49/'Vida Número de Siniestros'!O49,"")</f>
        <v/>
      </c>
      <c r="P49" s="91" t="str">
        <f>IFERROR('Vida Siniestros Directos'!P49/'Vida Número de Siniestros'!P49,"")</f>
        <v/>
      </c>
      <c r="Q49" s="91" t="str">
        <f>IFERROR('Vida Siniestros Directos'!Q49/'Vida Número de Siniestros'!Q49,"")</f>
        <v/>
      </c>
      <c r="R49" s="91" t="str">
        <f>IFERROR('Vida Siniestros Directos'!R49/'Vida Número de Siniestros'!R49,"")</f>
        <v/>
      </c>
      <c r="S49" s="91" t="str">
        <f>IFERROR('Vida Siniestros Directos'!S49/'Vida Número de Siniestros'!S49,"")</f>
        <v/>
      </c>
      <c r="T49" s="91" t="str">
        <f>IFERROR('Vida Siniestros Directos'!T49/'Vida Número de Siniestros'!T49,"")</f>
        <v/>
      </c>
      <c r="U49" s="91" t="str">
        <f>IFERROR('Vida Siniestros Directos'!U49/'Vida Número de Siniestros'!U49,"")</f>
        <v/>
      </c>
      <c r="V49" s="91" t="str">
        <f>IFERROR('Vida Siniestros Directos'!V49/'Vida Número de Siniestros'!V49,"")</f>
        <v/>
      </c>
      <c r="W49" s="91" t="str">
        <f>IFERROR('Vida Siniestros Directos'!W49/'Vida Número de Siniestros'!W49,"")</f>
        <v/>
      </c>
      <c r="X49" s="91" t="str">
        <f>IFERROR('Vida Siniestros Directos'!X49/'Vida Número de Siniestros'!X49,"")</f>
        <v/>
      </c>
      <c r="Y49" s="91" t="str">
        <f>IFERROR('Vida Siniestros Directos'!Y49/'Vida Número de Siniestros'!Y49,"")</f>
        <v/>
      </c>
      <c r="Z49" s="91" t="str">
        <f>IFERROR('Vida Siniestros Directos'!Z49/'Vida Número de Siniestros'!Z49,"")</f>
        <v/>
      </c>
      <c r="AA49" s="91" t="str">
        <f>IFERROR('Vida Siniestros Directos'!AA49/'Vida Número de Siniestros'!AA49,"")</f>
        <v/>
      </c>
      <c r="AB49" s="91" t="str">
        <f>IFERROR('Vida Siniestros Directos'!AB49/'Vida Número de Siniestros'!AB49,"")</f>
        <v/>
      </c>
      <c r="AC49" s="91" t="str">
        <f>IFERROR('Vida Siniestros Directos'!AC49/'Vida Número de Siniestros'!AC49,"")</f>
        <v/>
      </c>
      <c r="AD49" s="91" t="str">
        <f>IFERROR('Vida Siniestros Directos'!AD49/'Vida Número de Siniestros'!AD49,"")</f>
        <v/>
      </c>
      <c r="AE49" s="91" t="str">
        <f>IFERROR('Vida Siniestros Directos'!AE49/'Vida Número de Siniestros'!AE49,"")</f>
        <v/>
      </c>
      <c r="AF49" s="91" t="str">
        <f>IFERROR('Vida Siniestros Directos'!AF49/'Vida Número de Siniestros'!AF49,"")</f>
        <v/>
      </c>
      <c r="AG49" s="91" t="str">
        <f>IFERROR('Vida Siniestros Directos'!AG49/'Vida Número de Siniestros'!AG49,"")</f>
        <v/>
      </c>
      <c r="AH49" s="91" t="str">
        <f>IFERROR('Vida Siniestros Directos'!AH49/'Vida Número de Siniestros'!AH49,"")</f>
        <v/>
      </c>
      <c r="AI49" s="91" t="str">
        <f>IFERROR('Vida Siniestros Directos'!AI49/'Vida Número de Siniestros'!AI49,"")</f>
        <v/>
      </c>
      <c r="AJ49" s="91" t="str">
        <f>IFERROR('Vida Siniestros Directos'!AJ49/'Vida Número de Siniestros'!AJ49,"")</f>
        <v/>
      </c>
      <c r="AK49" s="91" t="str">
        <f>IFERROR('Vida Siniestros Directos'!AK49/'Vida Número de Siniestros'!AK49,"")</f>
        <v/>
      </c>
      <c r="AL49" s="91" t="str">
        <f>IFERROR('Vida Siniestros Directos'!AL49/'Vida Número de Siniestros'!AL49,"")</f>
        <v/>
      </c>
      <c r="AM49" s="91" t="str">
        <f>IFERROR('Vida Siniestros Directos'!AM49/'Vida Número de Siniestros'!AM49,"")</f>
        <v/>
      </c>
      <c r="AN49" s="91" t="str">
        <f>IFERROR('Vida Siniestros Directos'!AN49/'Vida Número de Siniestros'!AN49,"")</f>
        <v/>
      </c>
      <c r="AO49" s="91" t="str">
        <f>IFERROR('Vida Siniestros Directos'!AO49/'Vida Número de Siniestros'!AO49,"")</f>
        <v/>
      </c>
      <c r="AP49" s="91" t="str">
        <f>IFERROR('Vida Siniestros Directos'!AP49/'Vida Número de Siniestros'!AP49,"")</f>
        <v/>
      </c>
      <c r="AQ49" s="91" t="str">
        <f>IFERROR('Vida Siniestros Directos'!AQ49/'Vida Número de Siniestros'!AQ49,"")</f>
        <v/>
      </c>
      <c r="AR49" s="211"/>
      <c r="AS49" s="91" t="str">
        <f>IFERROR('Vida Siniestros Directos'!AS49/'Vida Número de Siniestros'!AS49,"")</f>
        <v/>
      </c>
      <c r="AT49" s="60" t="str">
        <f t="shared" si="1"/>
        <v/>
      </c>
    </row>
    <row r="50" spans="2:46" x14ac:dyDescent="0.2">
      <c r="B50" s="62" t="str">
        <f>'Datos Vida'!B287</f>
        <v>306. Dotal puro o Capital Diferido</v>
      </c>
      <c r="C50" s="91" t="str">
        <f>IFERROR('Vida Siniestros Directos'!C50/'Vida Número de Siniestros'!C50,"")</f>
        <v/>
      </c>
      <c r="D50" s="91" t="str">
        <f>IFERROR('Vida Siniestros Directos'!D50/'Vida Número de Siniestros'!D50,"")</f>
        <v/>
      </c>
      <c r="E50" s="91" t="str">
        <f>IFERROR('Vida Siniestros Directos'!E50/'Vida Número de Siniestros'!E50,"")</f>
        <v/>
      </c>
      <c r="F50" s="91" t="str">
        <f>IFERROR('Vida Siniestros Directos'!F50/'Vida Número de Siniestros'!F50,"")</f>
        <v/>
      </c>
      <c r="G50" s="91" t="str">
        <f>IFERROR('Vida Siniestros Directos'!G50/'Vida Número de Siniestros'!G50,"")</f>
        <v/>
      </c>
      <c r="H50" s="91" t="str">
        <f>IFERROR('Vida Siniestros Directos'!H50/'Vida Número de Siniestros'!H50,"")</f>
        <v/>
      </c>
      <c r="I50" s="91" t="str">
        <f>IFERROR('Vida Siniestros Directos'!I50/'Vida Número de Siniestros'!I50,"")</f>
        <v/>
      </c>
      <c r="J50" s="91" t="str">
        <f>IFERROR('Vida Siniestros Directos'!J50/'Vida Número de Siniestros'!J50,"")</f>
        <v/>
      </c>
      <c r="K50" s="91" t="str">
        <f>IFERROR('Vida Siniestros Directos'!K50/'Vida Número de Siniestros'!K50,"")</f>
        <v/>
      </c>
      <c r="L50" s="91" t="str">
        <f>IFERROR('Vida Siniestros Directos'!L50/'Vida Número de Siniestros'!L50,"")</f>
        <v/>
      </c>
      <c r="M50" s="91" t="str">
        <f>IFERROR('Vida Siniestros Directos'!M50/'Vida Número de Siniestros'!M50,"")</f>
        <v/>
      </c>
      <c r="N50" s="91" t="str">
        <f>IFERROR('Vida Siniestros Directos'!N50/'Vida Número de Siniestros'!N50,"")</f>
        <v/>
      </c>
      <c r="O50" s="91" t="str">
        <f>IFERROR('Vida Siniestros Directos'!O50/'Vida Número de Siniestros'!O50,"")</f>
        <v/>
      </c>
      <c r="P50" s="91" t="str">
        <f>IFERROR('Vida Siniestros Directos'!P50/'Vida Número de Siniestros'!P50,"")</f>
        <v/>
      </c>
      <c r="Q50" s="91" t="str">
        <f>IFERROR('Vida Siniestros Directos'!Q50/'Vida Número de Siniestros'!Q50,"")</f>
        <v/>
      </c>
      <c r="R50" s="91" t="str">
        <f>IFERROR('Vida Siniestros Directos'!R50/'Vida Número de Siniestros'!R50,"")</f>
        <v/>
      </c>
      <c r="S50" s="91" t="str">
        <f>IFERROR('Vida Siniestros Directos'!S50/'Vida Número de Siniestros'!S50,"")</f>
        <v/>
      </c>
      <c r="T50" s="91" t="str">
        <f>IFERROR('Vida Siniestros Directos'!T50/'Vida Número de Siniestros'!T50,"")</f>
        <v/>
      </c>
      <c r="U50" s="91" t="str">
        <f>IFERROR('Vida Siniestros Directos'!U50/'Vida Número de Siniestros'!U50,"")</f>
        <v/>
      </c>
      <c r="V50" s="91" t="str">
        <f>IFERROR('Vida Siniestros Directos'!V50/'Vida Número de Siniestros'!V50,"")</f>
        <v/>
      </c>
      <c r="W50" s="91" t="str">
        <f>IFERROR('Vida Siniestros Directos'!W50/'Vida Número de Siniestros'!W50,"")</f>
        <v/>
      </c>
      <c r="X50" s="91" t="str">
        <f>IFERROR('Vida Siniestros Directos'!X50/'Vida Número de Siniestros'!X50,"")</f>
        <v/>
      </c>
      <c r="Y50" s="91" t="str">
        <f>IFERROR('Vida Siniestros Directos'!Y50/'Vida Número de Siniestros'!Y50,"")</f>
        <v/>
      </c>
      <c r="Z50" s="91" t="str">
        <f>IFERROR('Vida Siniestros Directos'!Z50/'Vida Número de Siniestros'!Z50,"")</f>
        <v/>
      </c>
      <c r="AA50" s="91" t="str">
        <f>IFERROR('Vida Siniestros Directos'!AA50/'Vida Número de Siniestros'!AA50,"")</f>
        <v/>
      </c>
      <c r="AB50" s="91" t="str">
        <f>IFERROR('Vida Siniestros Directos'!AB50/'Vida Número de Siniestros'!AB50,"")</f>
        <v/>
      </c>
      <c r="AC50" s="91" t="str">
        <f>IFERROR('Vida Siniestros Directos'!AC50/'Vida Número de Siniestros'!AC50,"")</f>
        <v/>
      </c>
      <c r="AD50" s="91" t="str">
        <f>IFERROR('Vida Siniestros Directos'!AD50/'Vida Número de Siniestros'!AD50,"")</f>
        <v/>
      </c>
      <c r="AE50" s="91" t="str">
        <f>IFERROR('Vida Siniestros Directos'!AE50/'Vida Número de Siniestros'!AE50,"")</f>
        <v/>
      </c>
      <c r="AF50" s="91" t="str">
        <f>IFERROR('Vida Siniestros Directos'!AF50/'Vida Número de Siniestros'!AF50,"")</f>
        <v/>
      </c>
      <c r="AG50" s="91" t="str">
        <f>IFERROR('Vida Siniestros Directos'!AG50/'Vida Número de Siniestros'!AG50,"")</f>
        <v/>
      </c>
      <c r="AH50" s="91" t="str">
        <f>IFERROR('Vida Siniestros Directos'!AH50/'Vida Número de Siniestros'!AH50,"")</f>
        <v/>
      </c>
      <c r="AI50" s="91" t="str">
        <f>IFERROR('Vida Siniestros Directos'!AI50/'Vida Número de Siniestros'!AI50,"")</f>
        <v/>
      </c>
      <c r="AJ50" s="91" t="str">
        <f>IFERROR('Vida Siniestros Directos'!AJ50/'Vida Número de Siniestros'!AJ50,"")</f>
        <v/>
      </c>
      <c r="AK50" s="91" t="str">
        <f>IFERROR('Vida Siniestros Directos'!AK50/'Vida Número de Siniestros'!AK50,"")</f>
        <v/>
      </c>
      <c r="AL50" s="91" t="str">
        <f>IFERROR('Vida Siniestros Directos'!AL50/'Vida Número de Siniestros'!AL50,"")</f>
        <v/>
      </c>
      <c r="AM50" s="91" t="str">
        <f>IFERROR('Vida Siniestros Directos'!AM50/'Vida Número de Siniestros'!AM50,"")</f>
        <v/>
      </c>
      <c r="AN50" s="91" t="str">
        <f>IFERROR('Vida Siniestros Directos'!AN50/'Vida Número de Siniestros'!AN50,"")</f>
        <v/>
      </c>
      <c r="AO50" s="91" t="str">
        <f>IFERROR('Vida Siniestros Directos'!AO50/'Vida Número de Siniestros'!AO50,"")</f>
        <v/>
      </c>
      <c r="AP50" s="91" t="str">
        <f>IFERROR('Vida Siniestros Directos'!AP50/'Vida Número de Siniestros'!AP50,"")</f>
        <v/>
      </c>
      <c r="AQ50" s="91" t="str">
        <f>IFERROR('Vida Siniestros Directos'!AQ50/'Vida Número de Siniestros'!AQ50,"")</f>
        <v/>
      </c>
      <c r="AR50" s="211"/>
      <c r="AS50" s="91" t="str">
        <f>IFERROR('Vida Siniestros Directos'!AS50/'Vida Número de Siniestros'!AS50,"")</f>
        <v/>
      </c>
      <c r="AT50" s="60" t="str">
        <f t="shared" si="1"/>
        <v/>
      </c>
    </row>
    <row r="51" spans="2:46" x14ac:dyDescent="0.2">
      <c r="B51" s="62" t="str">
        <f>'Datos Vida'!B288</f>
        <v>307. Protección Familiar</v>
      </c>
      <c r="C51" s="91" t="str">
        <f>IFERROR('Vida Siniestros Directos'!C51/'Vida Número de Siniestros'!C51,"")</f>
        <v/>
      </c>
      <c r="D51" s="91" t="str">
        <f>IFERROR('Vida Siniestros Directos'!D51/'Vida Número de Siniestros'!D51,"")</f>
        <v/>
      </c>
      <c r="E51" s="91" t="str">
        <f>IFERROR('Vida Siniestros Directos'!E51/'Vida Número de Siniestros'!E51,"")</f>
        <v/>
      </c>
      <c r="F51" s="91">
        <f>IFERROR('Vida Siniestros Directos'!F51/'Vida Número de Siniestros'!F51,"")</f>
        <v>-206.06655775049242</v>
      </c>
      <c r="G51" s="91" t="str">
        <f>IFERROR('Vida Siniestros Directos'!G51/'Vida Número de Siniestros'!G51,"")</f>
        <v/>
      </c>
      <c r="H51" s="91" t="str">
        <f>IFERROR('Vida Siniestros Directos'!H51/'Vida Número de Siniestros'!H51,"")</f>
        <v/>
      </c>
      <c r="I51" s="91" t="str">
        <f>IFERROR('Vida Siniestros Directos'!I51/'Vida Número de Siniestros'!I51,"")</f>
        <v/>
      </c>
      <c r="J51" s="91" t="str">
        <f>IFERROR('Vida Siniestros Directos'!J51/'Vida Número de Siniestros'!J51,"")</f>
        <v/>
      </c>
      <c r="K51" s="91" t="str">
        <f>IFERROR('Vida Siniestros Directos'!K51/'Vida Número de Siniestros'!K51,"")</f>
        <v/>
      </c>
      <c r="L51" s="91" t="str">
        <f>IFERROR('Vida Siniestros Directos'!L51/'Vida Número de Siniestros'!L51,"")</f>
        <v/>
      </c>
      <c r="M51" s="91" t="str">
        <f>IFERROR('Vida Siniestros Directos'!M51/'Vida Número de Siniestros'!M51,"")</f>
        <v/>
      </c>
      <c r="N51" s="91" t="str">
        <f>IFERROR('Vida Siniestros Directos'!N51/'Vida Número de Siniestros'!N51,"")</f>
        <v/>
      </c>
      <c r="O51" s="91" t="str">
        <f>IFERROR('Vida Siniestros Directos'!O51/'Vida Número de Siniestros'!O51,"")</f>
        <v/>
      </c>
      <c r="P51" s="91" t="str">
        <f>IFERROR('Vida Siniestros Directos'!P51/'Vida Número de Siniestros'!P51,"")</f>
        <v/>
      </c>
      <c r="Q51" s="91" t="str">
        <f>IFERROR('Vida Siniestros Directos'!Q51/'Vida Número de Siniestros'!Q51,"")</f>
        <v/>
      </c>
      <c r="R51" s="91" t="str">
        <f>IFERROR('Vida Siniestros Directos'!R51/'Vida Número de Siniestros'!R51,"")</f>
        <v/>
      </c>
      <c r="S51" s="91" t="str">
        <f>IFERROR('Vida Siniestros Directos'!S51/'Vida Número de Siniestros'!S51,"")</f>
        <v/>
      </c>
      <c r="T51" s="91" t="str">
        <f>IFERROR('Vida Siniestros Directos'!T51/'Vida Número de Siniestros'!T51,"")</f>
        <v/>
      </c>
      <c r="U51" s="91" t="str">
        <f>IFERROR('Vida Siniestros Directos'!U51/'Vida Número de Siniestros'!U51,"")</f>
        <v/>
      </c>
      <c r="V51" s="91" t="str">
        <f>IFERROR('Vida Siniestros Directos'!V51/'Vida Número de Siniestros'!V51,"")</f>
        <v/>
      </c>
      <c r="W51" s="91" t="str">
        <f>IFERROR('Vida Siniestros Directos'!W51/'Vida Número de Siniestros'!W51,"")</f>
        <v/>
      </c>
      <c r="X51" s="91" t="str">
        <f>IFERROR('Vida Siniestros Directos'!X51/'Vida Número de Siniestros'!X51,"")</f>
        <v/>
      </c>
      <c r="Y51" s="91" t="str">
        <f>IFERROR('Vida Siniestros Directos'!Y51/'Vida Número de Siniestros'!Y51,"")</f>
        <v/>
      </c>
      <c r="Z51" s="91" t="str">
        <f>IFERROR('Vida Siniestros Directos'!Z51/'Vida Número de Siniestros'!Z51,"")</f>
        <v/>
      </c>
      <c r="AA51" s="91" t="str">
        <f>IFERROR('Vida Siniestros Directos'!AA51/'Vida Número de Siniestros'!AA51,"")</f>
        <v/>
      </c>
      <c r="AB51" s="91" t="str">
        <f>IFERROR('Vida Siniestros Directos'!AB51/'Vida Número de Siniestros'!AB51,"")</f>
        <v/>
      </c>
      <c r="AC51" s="91" t="str">
        <f>IFERROR('Vida Siniestros Directos'!AC51/'Vida Número de Siniestros'!AC51,"")</f>
        <v/>
      </c>
      <c r="AD51" s="91" t="str">
        <f>IFERROR('Vida Siniestros Directos'!AD51/'Vida Número de Siniestros'!AD51,"")</f>
        <v/>
      </c>
      <c r="AE51" s="91" t="str">
        <f>IFERROR('Vida Siniestros Directos'!AE51/'Vida Número de Siniestros'!AE51,"")</f>
        <v/>
      </c>
      <c r="AF51" s="91" t="str">
        <f>IFERROR('Vida Siniestros Directos'!AF51/'Vida Número de Siniestros'!AF51,"")</f>
        <v/>
      </c>
      <c r="AG51" s="91" t="str">
        <f>IFERROR('Vida Siniestros Directos'!AG51/'Vida Número de Siniestros'!AG51,"")</f>
        <v/>
      </c>
      <c r="AH51" s="91" t="str">
        <f>IFERROR('Vida Siniestros Directos'!AH51/'Vida Número de Siniestros'!AH51,"")</f>
        <v/>
      </c>
      <c r="AI51" s="91" t="str">
        <f>IFERROR('Vida Siniestros Directos'!AI51/'Vida Número de Siniestros'!AI51,"")</f>
        <v/>
      </c>
      <c r="AJ51" s="91" t="str">
        <f>IFERROR('Vida Siniestros Directos'!AJ51/'Vida Número de Siniestros'!AJ51,"")</f>
        <v/>
      </c>
      <c r="AK51" s="91" t="str">
        <f>IFERROR('Vida Siniestros Directos'!AK51/'Vida Número de Siniestros'!AK51,"")</f>
        <v/>
      </c>
      <c r="AL51" s="91" t="str">
        <f>IFERROR('Vida Siniestros Directos'!AL51/'Vida Número de Siniestros'!AL51,"")</f>
        <v/>
      </c>
      <c r="AM51" s="91" t="str">
        <f>IFERROR('Vida Siniestros Directos'!AM51/'Vida Número de Siniestros'!AM51,"")</f>
        <v/>
      </c>
      <c r="AN51" s="91" t="str">
        <f>IFERROR('Vida Siniestros Directos'!AN51/'Vida Número de Siniestros'!AN51,"")</f>
        <v/>
      </c>
      <c r="AO51" s="91" t="str">
        <f>IFERROR('Vida Siniestros Directos'!AO51/'Vida Número de Siniestros'!AO51,"")</f>
        <v/>
      </c>
      <c r="AP51" s="91" t="str">
        <f>IFERROR('Vida Siniestros Directos'!AP51/'Vida Número de Siniestros'!AP51,"")</f>
        <v/>
      </c>
      <c r="AQ51" s="91">
        <f>IFERROR('Vida Siniestros Directos'!AQ51/'Vida Número de Siniestros'!AQ51,"")</f>
        <v>-194.23721088938217</v>
      </c>
      <c r="AR51" s="211"/>
      <c r="AS51" s="91">
        <f>IFERROR('Vida Siniestros Directos'!AS51/'Vida Número de Siniestros'!AS51,"")</f>
        <v>438.28172802922046</v>
      </c>
      <c r="AT51" s="60">
        <f t="shared" si="1"/>
        <v>-1.4431788926332614</v>
      </c>
    </row>
    <row r="52" spans="2:46" x14ac:dyDescent="0.2">
      <c r="B52" s="62" t="str">
        <f>'Datos Vida'!B289</f>
        <v>308. Incapacidad o Invalidez</v>
      </c>
      <c r="C52" s="91" t="str">
        <f>IFERROR('Vida Siniestros Directos'!C52/'Vida Número de Siniestros'!C52,"")</f>
        <v/>
      </c>
      <c r="D52" s="91" t="str">
        <f>IFERROR('Vida Siniestros Directos'!D52/'Vida Número de Siniestros'!D52,"")</f>
        <v/>
      </c>
      <c r="E52" s="91">
        <f>IFERROR('Vida Siniestros Directos'!E52/'Vida Número de Siniestros'!E52,"")</f>
        <v>-9.0605687111460078</v>
      </c>
      <c r="F52" s="91">
        <f>IFERROR('Vida Siniestros Directos'!F52/'Vida Número de Siniestros'!F52,"")</f>
        <v>827.3104365164279</v>
      </c>
      <c r="G52" s="91">
        <f>IFERROR('Vida Siniestros Directos'!G52/'Vida Número de Siniestros'!G52,"")</f>
        <v>418.38735258006784</v>
      </c>
      <c r="H52" s="91">
        <f>IFERROR('Vida Siniestros Directos'!H52/'Vida Número de Siniestros'!H52,"")</f>
        <v>-174.92041213518146</v>
      </c>
      <c r="I52" s="91" t="str">
        <f>IFERROR('Vida Siniestros Directos'!I52/'Vida Número de Siniestros'!I52,"")</f>
        <v/>
      </c>
      <c r="J52" s="91" t="str">
        <f>IFERROR('Vida Siniestros Directos'!J52/'Vida Número de Siniestros'!J52,"")</f>
        <v/>
      </c>
      <c r="K52" s="91" t="str">
        <f>IFERROR('Vida Siniestros Directos'!K52/'Vida Número de Siniestros'!K52,"")</f>
        <v/>
      </c>
      <c r="L52" s="91" t="str">
        <f>IFERROR('Vida Siniestros Directos'!L52/'Vida Número de Siniestros'!L52,"")</f>
        <v/>
      </c>
      <c r="M52" s="91" t="str">
        <f>IFERROR('Vida Siniestros Directos'!M52/'Vida Número de Siniestros'!M52,"")</f>
        <v/>
      </c>
      <c r="N52" s="91" t="str">
        <f>IFERROR('Vida Siniestros Directos'!N52/'Vida Número de Siniestros'!N52,"")</f>
        <v/>
      </c>
      <c r="O52" s="91" t="str">
        <f>IFERROR('Vida Siniestros Directos'!O52/'Vida Número de Siniestros'!O52,"")</f>
        <v/>
      </c>
      <c r="P52" s="91" t="str">
        <f>IFERROR('Vida Siniestros Directos'!P52/'Vida Número de Siniestros'!P52,"")</f>
        <v/>
      </c>
      <c r="Q52" s="91" t="str">
        <f>IFERROR('Vida Siniestros Directos'!Q52/'Vida Número de Siniestros'!Q52,"")</f>
        <v/>
      </c>
      <c r="R52" s="91" t="str">
        <f>IFERROR('Vida Siniestros Directos'!R52/'Vida Número de Siniestros'!R52,"")</f>
        <v/>
      </c>
      <c r="S52" s="91" t="str">
        <f>IFERROR('Vida Siniestros Directos'!S52/'Vida Número de Siniestros'!S52,"")</f>
        <v/>
      </c>
      <c r="T52" s="91" t="str">
        <f>IFERROR('Vida Siniestros Directos'!T52/'Vida Número de Siniestros'!T52,"")</f>
        <v/>
      </c>
      <c r="U52" s="91" t="str">
        <f>IFERROR('Vida Siniestros Directos'!U52/'Vida Número de Siniestros'!U52,"")</f>
        <v/>
      </c>
      <c r="V52" s="91" t="str">
        <f>IFERROR('Vida Siniestros Directos'!V52/'Vida Número de Siniestros'!V52,"")</f>
        <v/>
      </c>
      <c r="W52" s="91" t="str">
        <f>IFERROR('Vida Siniestros Directos'!W52/'Vida Número de Siniestros'!W52,"")</f>
        <v/>
      </c>
      <c r="X52" s="91" t="str">
        <f>IFERROR('Vida Siniestros Directos'!X52/'Vida Número de Siniestros'!X52,"")</f>
        <v/>
      </c>
      <c r="Y52" s="91" t="str">
        <f>IFERROR('Vida Siniestros Directos'!Y52/'Vida Número de Siniestros'!Y52,"")</f>
        <v/>
      </c>
      <c r="Z52" s="91">
        <f>IFERROR('Vida Siniestros Directos'!Z52/'Vida Número de Siniestros'!Z52,"")</f>
        <v>22.551982710787879</v>
      </c>
      <c r="AA52" s="91" t="str">
        <f>IFERROR('Vida Siniestros Directos'!AA52/'Vida Número de Siniestros'!AA52,"")</f>
        <v/>
      </c>
      <c r="AB52" s="91" t="str">
        <f>IFERROR('Vida Siniestros Directos'!AB52/'Vida Número de Siniestros'!AB52,"")</f>
        <v/>
      </c>
      <c r="AC52" s="91" t="str">
        <f>IFERROR('Vida Siniestros Directos'!AC52/'Vida Número de Siniestros'!AC52,"")</f>
        <v/>
      </c>
      <c r="AD52" s="91" t="str">
        <f>IFERROR('Vida Siniestros Directos'!AD52/'Vida Número de Siniestros'!AD52,"")</f>
        <v/>
      </c>
      <c r="AE52" s="91" t="str">
        <f>IFERROR('Vida Siniestros Directos'!AE52/'Vida Número de Siniestros'!AE52,"")</f>
        <v/>
      </c>
      <c r="AF52" s="91">
        <f>IFERROR('Vida Siniestros Directos'!AF52/'Vida Número de Siniestros'!AF52,"")</f>
        <v>443.98521020082489</v>
      </c>
      <c r="AG52" s="91" t="str">
        <f>IFERROR('Vida Siniestros Directos'!AG52/'Vida Número de Siniestros'!AG52,"")</f>
        <v/>
      </c>
      <c r="AH52" s="91">
        <f>IFERROR('Vida Siniestros Directos'!AH52/'Vida Número de Siniestros'!AH52,"")</f>
        <v>33.146486035894597</v>
      </c>
      <c r="AI52" s="91" t="str">
        <f>IFERROR('Vida Siniestros Directos'!AI52/'Vida Número de Siniestros'!AI52,"")</f>
        <v/>
      </c>
      <c r="AJ52" s="91">
        <f>IFERROR('Vida Siniestros Directos'!AJ52/'Vida Número de Siniestros'!AJ52,"")</f>
        <v>1093.4087934690424</v>
      </c>
      <c r="AK52" s="91">
        <f>IFERROR('Vida Siniestros Directos'!AK52/'Vida Número de Siniestros'!AK52,"")</f>
        <v>-760.57067294624187</v>
      </c>
      <c r="AL52" s="91" t="str">
        <f>IFERROR('Vida Siniestros Directos'!AL52/'Vida Número de Siniestros'!AL52,"")</f>
        <v/>
      </c>
      <c r="AM52" s="91" t="str">
        <f>IFERROR('Vida Siniestros Directos'!AM52/'Vida Número de Siniestros'!AM52,"")</f>
        <v/>
      </c>
      <c r="AN52" s="91" t="str">
        <f>IFERROR('Vida Siniestros Directos'!AN52/'Vida Número de Siniestros'!AN52,"")</f>
        <v/>
      </c>
      <c r="AO52" s="91" t="str">
        <f>IFERROR('Vida Siniestros Directos'!AO52/'Vida Número de Siniestros'!AO52,"")</f>
        <v/>
      </c>
      <c r="AP52" s="91" t="str">
        <f>IFERROR('Vida Siniestros Directos'!AP52/'Vida Número de Siniestros'!AP52,"")</f>
        <v/>
      </c>
      <c r="AQ52" s="91">
        <f>IFERROR('Vida Siniestros Directos'!AQ52/'Vida Número de Siniestros'!AQ52,"")</f>
        <v>40.267582660090696</v>
      </c>
      <c r="AR52" s="211"/>
      <c r="AS52" s="91">
        <f>IFERROR('Vida Siniestros Directos'!AS52/'Vida Número de Siniestros'!AS52,"")</f>
        <v>135.66429345849167</v>
      </c>
      <c r="AT52" s="60">
        <f t="shared" si="1"/>
        <v>-0.70318215918464122</v>
      </c>
    </row>
    <row r="53" spans="2:46" x14ac:dyDescent="0.2">
      <c r="B53" s="62" t="str">
        <f>'Datos Vida'!B290</f>
        <v>309. Salud</v>
      </c>
      <c r="C53" s="91" t="str">
        <f>IFERROR('Vida Siniestros Directos'!C53/'Vida Número de Siniestros'!C53,"")</f>
        <v/>
      </c>
      <c r="D53" s="91" t="str">
        <f>IFERROR('Vida Siniestros Directos'!D53/'Vida Número de Siniestros'!D53,"")</f>
        <v/>
      </c>
      <c r="E53" s="91">
        <f>IFERROR('Vida Siniestros Directos'!E53/'Vida Número de Siniestros'!E53,"")</f>
        <v>62.126360663636021</v>
      </c>
      <c r="F53" s="91">
        <f>IFERROR('Vida Siniestros Directos'!F53/'Vida Número de Siniestros'!F53,"")</f>
        <v>19.269468779223534</v>
      </c>
      <c r="G53" s="91">
        <f>IFERROR('Vida Siniestros Directos'!G53/'Vida Número de Siniestros'!G53,"")</f>
        <v>107.54747641615613</v>
      </c>
      <c r="H53" s="91">
        <f>IFERROR('Vida Siniestros Directos'!H53/'Vida Número de Siniestros'!H53,"")</f>
        <v>14.411079262071462</v>
      </c>
      <c r="I53" s="91">
        <f>IFERROR('Vida Siniestros Directos'!I53/'Vida Número de Siniestros'!I53,"")</f>
        <v>0.22467755751278731</v>
      </c>
      <c r="J53" s="91" t="str">
        <f>IFERROR('Vida Siniestros Directos'!J53/'Vida Número de Siniestros'!J53,"")</f>
        <v/>
      </c>
      <c r="K53" s="91" t="str">
        <f>IFERROR('Vida Siniestros Directos'!K53/'Vida Número de Siniestros'!K53,"")</f>
        <v/>
      </c>
      <c r="L53" s="91" t="str">
        <f>IFERROR('Vida Siniestros Directos'!L53/'Vida Número de Siniestros'!L53,"")</f>
        <v/>
      </c>
      <c r="M53" s="91" t="str">
        <f>IFERROR('Vida Siniestros Directos'!M53/'Vida Número de Siniestros'!M53,"")</f>
        <v/>
      </c>
      <c r="N53" s="91">
        <f>IFERROR('Vida Siniestros Directos'!N53/'Vida Número de Siniestros'!N53,"")</f>
        <v>5.3524260721663524</v>
      </c>
      <c r="O53" s="91" t="str">
        <f>IFERROR('Vida Siniestros Directos'!O53/'Vida Número de Siniestros'!O53,"")</f>
        <v/>
      </c>
      <c r="P53" s="91" t="str">
        <f>IFERROR('Vida Siniestros Directos'!P53/'Vida Número de Siniestros'!P53,"")</f>
        <v/>
      </c>
      <c r="Q53" s="91">
        <f>IFERROR('Vida Siniestros Directos'!Q53/'Vida Número de Siniestros'!Q53,"")</f>
        <v>151.51674940814303</v>
      </c>
      <c r="R53" s="91">
        <f>IFERROR('Vida Siniestros Directos'!R53/'Vida Número de Siniestros'!R53,"")</f>
        <v>0.3061769151451092</v>
      </c>
      <c r="S53" s="91" t="str">
        <f>IFERROR('Vida Siniestros Directos'!S53/'Vida Número de Siniestros'!S53,"")</f>
        <v/>
      </c>
      <c r="T53" s="91" t="str">
        <f>IFERROR('Vida Siniestros Directos'!T53/'Vida Número de Siniestros'!T53,"")</f>
        <v/>
      </c>
      <c r="U53" s="91" t="str">
        <f>IFERROR('Vida Siniestros Directos'!U53/'Vida Número de Siniestros'!U53,"")</f>
        <v/>
      </c>
      <c r="V53" s="91" t="str">
        <f>IFERROR('Vida Siniestros Directos'!V53/'Vida Número de Siniestros'!V53,"")</f>
        <v/>
      </c>
      <c r="W53" s="91" t="str">
        <f>IFERROR('Vida Siniestros Directos'!W53/'Vida Número de Siniestros'!W53,"")</f>
        <v/>
      </c>
      <c r="X53" s="91" t="str">
        <f>IFERROR('Vida Siniestros Directos'!X53/'Vida Número de Siniestros'!X53,"")</f>
        <v/>
      </c>
      <c r="Y53" s="91" t="str">
        <f>IFERROR('Vida Siniestros Directos'!Y53/'Vida Número de Siniestros'!Y53,"")</f>
        <v/>
      </c>
      <c r="Z53" s="91">
        <f>IFERROR('Vida Siniestros Directos'!Z53/'Vida Número de Siniestros'!Z53,"")</f>
        <v>8.1167641027079025</v>
      </c>
      <c r="AA53" s="91" t="str">
        <f>IFERROR('Vida Siniestros Directos'!AA53/'Vida Número de Siniestros'!AA53,"")</f>
        <v/>
      </c>
      <c r="AB53" s="91">
        <f>IFERROR('Vida Siniestros Directos'!AB53/'Vida Número de Siniestros'!AB53,"")</f>
        <v>22.146796862162894</v>
      </c>
      <c r="AC53" s="91" t="str">
        <f>IFERROR('Vida Siniestros Directos'!AC53/'Vida Número de Siniestros'!AC53,"")</f>
        <v/>
      </c>
      <c r="AD53" s="91" t="str">
        <f>IFERROR('Vida Siniestros Directos'!AD53/'Vida Número de Siniestros'!AD53,"")</f>
        <v/>
      </c>
      <c r="AE53" s="91" t="str">
        <f>IFERROR('Vida Siniestros Directos'!AE53/'Vida Número de Siniestros'!AE53,"")</f>
        <v/>
      </c>
      <c r="AF53" s="91" t="str">
        <f>IFERROR('Vida Siniestros Directos'!AF53/'Vida Número de Siniestros'!AF53,"")</f>
        <v/>
      </c>
      <c r="AG53" s="91">
        <f>IFERROR('Vida Siniestros Directos'!AG53/'Vida Número de Siniestros'!AG53,"")</f>
        <v>298.53464214406659</v>
      </c>
      <c r="AH53" s="91">
        <f>IFERROR('Vida Siniestros Directos'!AH53/'Vida Número de Siniestros'!AH53,"")</f>
        <v>-8.5908225349357235E-5</v>
      </c>
      <c r="AI53" s="91" t="str">
        <f>IFERROR('Vida Siniestros Directos'!AI53/'Vida Número de Siniestros'!AI53,"")</f>
        <v/>
      </c>
      <c r="AJ53" s="91" t="str">
        <f>IFERROR('Vida Siniestros Directos'!AJ53/'Vida Número de Siniestros'!AJ53,"")</f>
        <v/>
      </c>
      <c r="AK53" s="91">
        <f>IFERROR('Vida Siniestros Directos'!AK53/'Vida Número de Siniestros'!AK53,"")</f>
        <v>144.50906519980518</v>
      </c>
      <c r="AL53" s="91" t="str">
        <f>IFERROR('Vida Siniestros Directos'!AL53/'Vida Número de Siniestros'!AL53,"")</f>
        <v/>
      </c>
      <c r="AM53" s="91" t="str">
        <f>IFERROR('Vida Siniestros Directos'!AM53/'Vida Número de Siniestros'!AM53,"")</f>
        <v/>
      </c>
      <c r="AN53" s="91" t="str">
        <f>IFERROR('Vida Siniestros Directos'!AN53/'Vida Número de Siniestros'!AN53,"")</f>
        <v/>
      </c>
      <c r="AO53" s="91" t="str">
        <f>IFERROR('Vida Siniestros Directos'!AO53/'Vida Número de Siniestros'!AO53,"")</f>
        <v/>
      </c>
      <c r="AP53" s="91" t="str">
        <f>IFERROR('Vida Siniestros Directos'!AP53/'Vida Número de Siniestros'!AP53,"")</f>
        <v/>
      </c>
      <c r="AQ53" s="91">
        <f>IFERROR('Vida Siniestros Directos'!AQ53/'Vida Número de Siniestros'!AQ53,"")</f>
        <v>5.6589501582728285</v>
      </c>
      <c r="AR53" s="211"/>
      <c r="AS53" s="91">
        <f>IFERROR('Vida Siniestros Directos'!AS53/'Vida Número de Siniestros'!AS53,"")</f>
        <v>13.499507973162613</v>
      </c>
      <c r="AT53" s="60">
        <f t="shared" si="1"/>
        <v>-0.58080322856781341</v>
      </c>
    </row>
    <row r="54" spans="2:46" x14ac:dyDescent="0.2">
      <c r="B54" s="62" t="str">
        <f>'Datos Vida'!B291</f>
        <v>310. Accidentes Personales</v>
      </c>
      <c r="C54" s="91" t="str">
        <f>IFERROR('Vida Siniestros Directos'!C54/'Vida Número de Siniestros'!C54,"")</f>
        <v/>
      </c>
      <c r="D54" s="91" t="str">
        <f>IFERROR('Vida Siniestros Directos'!D54/'Vida Número de Siniestros'!D54,"")</f>
        <v/>
      </c>
      <c r="E54" s="91">
        <f>IFERROR('Vida Siniestros Directos'!E54/'Vida Número de Siniestros'!E54,"")</f>
        <v>8355.6360536245065</v>
      </c>
      <c r="F54" s="91">
        <f>IFERROR('Vida Siniestros Directos'!F54/'Vida Número de Siniestros'!F54,"")</f>
        <v>-3155.0974420403236</v>
      </c>
      <c r="G54" s="91">
        <f>IFERROR('Vida Siniestros Directos'!G54/'Vida Número de Siniestros'!G54,"")</f>
        <v>20.277133199772162</v>
      </c>
      <c r="H54" s="91">
        <f>IFERROR('Vida Siniestros Directos'!H54/'Vida Número de Siniestros'!H54,"")</f>
        <v>-2.8764515449158941</v>
      </c>
      <c r="I54" s="91" t="str">
        <f>IFERROR('Vida Siniestros Directos'!I54/'Vida Número de Siniestros'!I54,"")</f>
        <v/>
      </c>
      <c r="J54" s="91" t="str">
        <f>IFERROR('Vida Siniestros Directos'!J54/'Vida Número de Siniestros'!J54,"")</f>
        <v/>
      </c>
      <c r="K54" s="91" t="str">
        <f>IFERROR('Vida Siniestros Directos'!K54/'Vida Número de Siniestros'!K54,"")</f>
        <v/>
      </c>
      <c r="L54" s="91" t="str">
        <f>IFERROR('Vida Siniestros Directos'!L54/'Vida Número de Siniestros'!L54,"")</f>
        <v/>
      </c>
      <c r="M54" s="91">
        <f>IFERROR('Vida Siniestros Directos'!M54/'Vida Número de Siniestros'!M54,"")</f>
        <v>9.7827776846017169</v>
      </c>
      <c r="N54" s="91" t="str">
        <f>IFERROR('Vida Siniestros Directos'!N54/'Vida Número de Siniestros'!N54,"")</f>
        <v/>
      </c>
      <c r="O54" s="91" t="str">
        <f>IFERROR('Vida Siniestros Directos'!O54/'Vida Número de Siniestros'!O54,"")</f>
        <v/>
      </c>
      <c r="P54" s="91" t="str">
        <f>IFERROR('Vida Siniestros Directos'!P54/'Vida Número de Siniestros'!P54,"")</f>
        <v/>
      </c>
      <c r="Q54" s="91" t="str">
        <f>IFERROR('Vida Siniestros Directos'!Q54/'Vida Número de Siniestros'!Q54,"")</f>
        <v/>
      </c>
      <c r="R54" s="91">
        <f>IFERROR('Vida Siniestros Directos'!R54/'Vida Número de Siniestros'!R54,"")</f>
        <v>328.98709532341979</v>
      </c>
      <c r="S54" s="91" t="str">
        <f>IFERROR('Vida Siniestros Directos'!S54/'Vida Número de Siniestros'!S54,"")</f>
        <v/>
      </c>
      <c r="T54" s="91" t="str">
        <f>IFERROR('Vida Siniestros Directos'!T54/'Vida Número de Siniestros'!T54,"")</f>
        <v/>
      </c>
      <c r="U54" s="91" t="str">
        <f>IFERROR('Vida Siniestros Directos'!U54/'Vida Número de Siniestros'!U54,"")</f>
        <v/>
      </c>
      <c r="V54" s="91" t="str">
        <f>IFERROR('Vida Siniestros Directos'!V54/'Vida Número de Siniestros'!V54,"")</f>
        <v/>
      </c>
      <c r="W54" s="91" t="str">
        <f>IFERROR('Vida Siniestros Directos'!W54/'Vida Número de Siniestros'!W54,"")</f>
        <v/>
      </c>
      <c r="X54" s="91" t="str">
        <f>IFERROR('Vida Siniestros Directos'!X54/'Vida Número de Siniestros'!X54,"")</f>
        <v/>
      </c>
      <c r="Y54" s="91" t="str">
        <f>IFERROR('Vida Siniestros Directos'!Y54/'Vida Número de Siniestros'!Y54,"")</f>
        <v/>
      </c>
      <c r="Z54" s="91">
        <f>IFERROR('Vida Siniestros Directos'!Z54/'Vida Número de Siniestros'!Z54,"")</f>
        <v>63.101566058942076</v>
      </c>
      <c r="AA54" s="91" t="str">
        <f>IFERROR('Vida Siniestros Directos'!AA54/'Vida Número de Siniestros'!AA54,"")</f>
        <v/>
      </c>
      <c r="AB54" s="91" t="str">
        <f>IFERROR('Vida Siniestros Directos'!AB54/'Vida Número de Siniestros'!AB54,"")</f>
        <v/>
      </c>
      <c r="AC54" s="91" t="str">
        <f>IFERROR('Vida Siniestros Directos'!AC54/'Vida Número de Siniestros'!AC54,"")</f>
        <v/>
      </c>
      <c r="AD54" s="91" t="str">
        <f>IFERROR('Vida Siniestros Directos'!AD54/'Vida Número de Siniestros'!AD54,"")</f>
        <v/>
      </c>
      <c r="AE54" s="91" t="str">
        <f>IFERROR('Vida Siniestros Directos'!AE54/'Vida Número de Siniestros'!AE54,"")</f>
        <v/>
      </c>
      <c r="AF54" s="91" t="str">
        <f>IFERROR('Vida Siniestros Directos'!AF54/'Vida Número de Siniestros'!AF54,"")</f>
        <v/>
      </c>
      <c r="AG54" s="91">
        <f>IFERROR('Vida Siniestros Directos'!AG54/'Vida Número de Siniestros'!AG54,"")</f>
        <v>653.02858297581508</v>
      </c>
      <c r="AH54" s="91">
        <f>IFERROR('Vida Siniestros Directos'!AH54/'Vida Número de Siniestros'!AH54,"")</f>
        <v>16.85107021872712</v>
      </c>
      <c r="AI54" s="91" t="str">
        <f>IFERROR('Vida Siniestros Directos'!AI54/'Vida Número de Siniestros'!AI54,"")</f>
        <v/>
      </c>
      <c r="AJ54" s="91" t="str">
        <f>IFERROR('Vida Siniestros Directos'!AJ54/'Vida Número de Siniestros'!AJ54,"")</f>
        <v/>
      </c>
      <c r="AK54" s="91">
        <f>IFERROR('Vida Siniestros Directos'!AK54/'Vida Número de Siniestros'!AK54,"")</f>
        <v>-155.12585704493995</v>
      </c>
      <c r="AL54" s="91" t="str">
        <f>IFERROR('Vida Siniestros Directos'!AL54/'Vida Número de Siniestros'!AL54,"")</f>
        <v/>
      </c>
      <c r="AM54" s="91" t="str">
        <f>IFERROR('Vida Siniestros Directos'!AM54/'Vida Número de Siniestros'!AM54,"")</f>
        <v/>
      </c>
      <c r="AN54" s="91" t="str">
        <f>IFERROR('Vida Siniestros Directos'!AN54/'Vida Número de Siniestros'!AN54,"")</f>
        <v/>
      </c>
      <c r="AO54" s="91" t="str">
        <f>IFERROR('Vida Siniestros Directos'!AO54/'Vida Número de Siniestros'!AO54,"")</f>
        <v/>
      </c>
      <c r="AP54" s="91" t="str">
        <f>IFERROR('Vida Siniestros Directos'!AP54/'Vida Número de Siniestros'!AP54,"")</f>
        <v/>
      </c>
      <c r="AQ54" s="91">
        <f>IFERROR('Vida Siniestros Directos'!AQ54/'Vida Número de Siniestros'!AQ54,"")</f>
        <v>26.119346718790876</v>
      </c>
      <c r="AR54" s="211"/>
      <c r="AS54" s="91">
        <f>IFERROR('Vida Siniestros Directos'!AS54/'Vida Número de Siniestros'!AS54,"")</f>
        <v>77.083830224964032</v>
      </c>
      <c r="AT54" s="60">
        <f t="shared" si="1"/>
        <v>-0.66115660518472819</v>
      </c>
    </row>
    <row r="55" spans="2:46" x14ac:dyDescent="0.2">
      <c r="B55" s="62" t="str">
        <f>'Datos Vida'!B292</f>
        <v>311. Asistencia</v>
      </c>
      <c r="C55" s="91" t="str">
        <f>IFERROR('Vida Siniestros Directos'!C55/'Vida Número de Siniestros'!C55,"")</f>
        <v/>
      </c>
      <c r="D55" s="91" t="str">
        <f>IFERROR('Vida Siniestros Directos'!D55/'Vida Número de Siniestros'!D55,"")</f>
        <v/>
      </c>
      <c r="E55" s="91">
        <f>IFERROR('Vida Siniestros Directos'!E55/'Vida Número de Siniestros'!E55,"")</f>
        <v>1.7094150846515639</v>
      </c>
      <c r="F55" s="91">
        <f>IFERROR('Vida Siniestros Directos'!F55/'Vida Número de Siniestros'!F55,"")</f>
        <v>6.8039314476690926E-2</v>
      </c>
      <c r="G55" s="91" t="str">
        <f>IFERROR('Vida Siniestros Directos'!G55/'Vida Número de Siniestros'!G55,"")</f>
        <v/>
      </c>
      <c r="H55" s="91" t="str">
        <f>IFERROR('Vida Siniestros Directos'!H55/'Vida Número de Siniestros'!H55,"")</f>
        <v/>
      </c>
      <c r="I55" s="91" t="str">
        <f>IFERROR('Vida Siniestros Directos'!I55/'Vida Número de Siniestros'!I55,"")</f>
        <v/>
      </c>
      <c r="J55" s="91" t="str">
        <f>IFERROR('Vida Siniestros Directos'!J55/'Vida Número de Siniestros'!J55,"")</f>
        <v/>
      </c>
      <c r="K55" s="91" t="str">
        <f>IFERROR('Vida Siniestros Directos'!K55/'Vida Número de Siniestros'!K55,"")</f>
        <v/>
      </c>
      <c r="L55" s="91" t="str">
        <f>IFERROR('Vida Siniestros Directos'!L55/'Vida Número de Siniestros'!L55,"")</f>
        <v/>
      </c>
      <c r="M55" s="91" t="str">
        <f>IFERROR('Vida Siniestros Directos'!M55/'Vida Número de Siniestros'!M55,"")</f>
        <v/>
      </c>
      <c r="N55" s="91" t="str">
        <f>IFERROR('Vida Siniestros Directos'!N55/'Vida Número de Siniestros'!N55,"")</f>
        <v/>
      </c>
      <c r="O55" s="91" t="str">
        <f>IFERROR('Vida Siniestros Directos'!O55/'Vida Número de Siniestros'!O55,"")</f>
        <v/>
      </c>
      <c r="P55" s="91" t="str">
        <f>IFERROR('Vida Siniestros Directos'!P55/'Vida Número de Siniestros'!P55,"")</f>
        <v/>
      </c>
      <c r="Q55" s="91" t="str">
        <f>IFERROR('Vida Siniestros Directos'!Q55/'Vida Número de Siniestros'!Q55,"")</f>
        <v/>
      </c>
      <c r="R55" s="91" t="str">
        <f>IFERROR('Vida Siniestros Directos'!R55/'Vida Número de Siniestros'!R55,"")</f>
        <v/>
      </c>
      <c r="S55" s="91" t="str">
        <f>IFERROR('Vida Siniestros Directos'!S55/'Vida Número de Siniestros'!S55,"")</f>
        <v/>
      </c>
      <c r="T55" s="91" t="str">
        <f>IFERROR('Vida Siniestros Directos'!T55/'Vida Número de Siniestros'!T55,"")</f>
        <v/>
      </c>
      <c r="U55" s="91" t="str">
        <f>IFERROR('Vida Siniestros Directos'!U55/'Vida Número de Siniestros'!U55,"")</f>
        <v/>
      </c>
      <c r="V55" s="91" t="str">
        <f>IFERROR('Vida Siniestros Directos'!V55/'Vida Número de Siniestros'!V55,"")</f>
        <v/>
      </c>
      <c r="W55" s="91" t="str">
        <f>IFERROR('Vida Siniestros Directos'!W55/'Vida Número de Siniestros'!W55,"")</f>
        <v/>
      </c>
      <c r="X55" s="91" t="str">
        <f>IFERROR('Vida Siniestros Directos'!X55/'Vida Número de Siniestros'!X55,"")</f>
        <v/>
      </c>
      <c r="Y55" s="91" t="str">
        <f>IFERROR('Vida Siniestros Directos'!Y55/'Vida Número de Siniestros'!Y55,"")</f>
        <v/>
      </c>
      <c r="Z55" s="91" t="str">
        <f>IFERROR('Vida Siniestros Directos'!Z55/'Vida Número de Siniestros'!Z55,"")</f>
        <v/>
      </c>
      <c r="AA55" s="91" t="str">
        <f>IFERROR('Vida Siniestros Directos'!AA55/'Vida Número de Siniestros'!AA55,"")</f>
        <v/>
      </c>
      <c r="AB55" s="91" t="str">
        <f>IFERROR('Vida Siniestros Directos'!AB55/'Vida Número de Siniestros'!AB55,"")</f>
        <v/>
      </c>
      <c r="AC55" s="91" t="str">
        <f>IFERROR('Vida Siniestros Directos'!AC55/'Vida Número de Siniestros'!AC55,"")</f>
        <v/>
      </c>
      <c r="AD55" s="91" t="str">
        <f>IFERROR('Vida Siniestros Directos'!AD55/'Vida Número de Siniestros'!AD55,"")</f>
        <v/>
      </c>
      <c r="AE55" s="91" t="str">
        <f>IFERROR('Vida Siniestros Directos'!AE55/'Vida Número de Siniestros'!AE55,"")</f>
        <v/>
      </c>
      <c r="AF55" s="91" t="str">
        <f>IFERROR('Vida Siniestros Directos'!AF55/'Vida Número de Siniestros'!AF55,"")</f>
        <v/>
      </c>
      <c r="AG55" s="91" t="str">
        <f>IFERROR('Vida Siniestros Directos'!AG55/'Vida Número de Siniestros'!AG55,"")</f>
        <v/>
      </c>
      <c r="AH55" s="91" t="str">
        <f>IFERROR('Vida Siniestros Directos'!AH55/'Vida Número de Siniestros'!AH55,"")</f>
        <v/>
      </c>
      <c r="AI55" s="91" t="str">
        <f>IFERROR('Vida Siniestros Directos'!AI55/'Vida Número de Siniestros'!AI55,"")</f>
        <v/>
      </c>
      <c r="AJ55" s="91" t="str">
        <f>IFERROR('Vida Siniestros Directos'!AJ55/'Vida Número de Siniestros'!AJ55,"")</f>
        <v/>
      </c>
      <c r="AK55" s="91" t="str">
        <f>IFERROR('Vida Siniestros Directos'!AK55/'Vida Número de Siniestros'!AK55,"")</f>
        <v/>
      </c>
      <c r="AL55" s="91" t="str">
        <f>IFERROR('Vida Siniestros Directos'!AL55/'Vida Número de Siniestros'!AL55,"")</f>
        <v/>
      </c>
      <c r="AM55" s="91" t="str">
        <f>IFERROR('Vida Siniestros Directos'!AM55/'Vida Número de Siniestros'!AM55,"")</f>
        <v/>
      </c>
      <c r="AN55" s="91" t="str">
        <f>IFERROR('Vida Siniestros Directos'!AN55/'Vida Número de Siniestros'!AN55,"")</f>
        <v/>
      </c>
      <c r="AO55" s="91" t="str">
        <f>IFERROR('Vida Siniestros Directos'!AO55/'Vida Número de Siniestros'!AO55,"")</f>
        <v/>
      </c>
      <c r="AP55" s="91" t="str">
        <f>IFERROR('Vida Siniestros Directos'!AP55/'Vida Número de Siniestros'!AP55,"")</f>
        <v/>
      </c>
      <c r="AQ55" s="91">
        <f>IFERROR('Vida Siniestros Directos'!AQ55/'Vida Número de Siniestros'!AQ55,"")</f>
        <v>102.89274161955584</v>
      </c>
      <c r="AR55" s="211"/>
      <c r="AS55" s="91">
        <f>IFERROR('Vida Siniestros Directos'!AS55/'Vida Número de Siniestros'!AS55,"")</f>
        <v>145.05929665181171</v>
      </c>
      <c r="AT55" s="60">
        <f t="shared" si="1"/>
        <v>-0.29068495439812425</v>
      </c>
    </row>
    <row r="56" spans="2:46" x14ac:dyDescent="0.2">
      <c r="B56" s="62" t="str">
        <f>'Datos Vida'!B293</f>
        <v>312. Desgravamen Hipotecario</v>
      </c>
      <c r="C56" s="91" t="str">
        <f>IFERROR('Vida Siniestros Directos'!C56/'Vida Número de Siniestros'!C56,"")</f>
        <v/>
      </c>
      <c r="D56" s="91" t="str">
        <f>IFERROR('Vida Siniestros Directos'!D56/'Vida Número de Siniestros'!D56,"")</f>
        <v/>
      </c>
      <c r="E56" s="91">
        <f>IFERROR('Vida Siniestros Directos'!E56/'Vida Número de Siniestros'!E56,"")</f>
        <v>1116.3524563988465</v>
      </c>
      <c r="F56" s="91">
        <f>IFERROR('Vida Siniestros Directos'!F56/'Vida Número de Siniestros'!F56,"")</f>
        <v>1838.2861985312354</v>
      </c>
      <c r="G56" s="91">
        <f>IFERROR('Vida Siniestros Directos'!G56/'Vida Número de Siniestros'!G56,"")</f>
        <v>1246.5472005383358</v>
      </c>
      <c r="H56" s="91">
        <f>IFERROR('Vida Siniestros Directos'!H56/'Vida Número de Siniestros'!H56,"")</f>
        <v>-69.769083202425264</v>
      </c>
      <c r="I56" s="91" t="str">
        <f>IFERROR('Vida Siniestros Directos'!I56/'Vida Número de Siniestros'!I56,"")</f>
        <v/>
      </c>
      <c r="J56" s="91" t="str">
        <f>IFERROR('Vida Siniestros Directos'!J56/'Vida Número de Siniestros'!J56,"")</f>
        <v/>
      </c>
      <c r="K56" s="91" t="str">
        <f>IFERROR('Vida Siniestros Directos'!K56/'Vida Número de Siniestros'!K56,"")</f>
        <v/>
      </c>
      <c r="L56" s="91" t="str">
        <f>IFERROR('Vida Siniestros Directos'!L56/'Vida Número de Siniestros'!L56,"")</f>
        <v/>
      </c>
      <c r="M56" s="91" t="str">
        <f>IFERROR('Vida Siniestros Directos'!M56/'Vida Número de Siniestros'!M56,"")</f>
        <v/>
      </c>
      <c r="N56" s="91" t="str">
        <f>IFERROR('Vida Siniestros Directos'!N56/'Vida Número de Siniestros'!N56,"")</f>
        <v/>
      </c>
      <c r="O56" s="91" t="str">
        <f>IFERROR('Vida Siniestros Directos'!O56/'Vida Número de Siniestros'!O56,"")</f>
        <v/>
      </c>
      <c r="P56" s="91" t="str">
        <f>IFERROR('Vida Siniestros Directos'!P56/'Vida Número de Siniestros'!P56,"")</f>
        <v/>
      </c>
      <c r="Q56" s="91" t="str">
        <f>IFERROR('Vida Siniestros Directos'!Q56/'Vida Número de Siniestros'!Q56,"")</f>
        <v/>
      </c>
      <c r="R56" s="91">
        <f>IFERROR('Vida Siniestros Directos'!R56/'Vida Número de Siniestros'!R56,"")</f>
        <v>-419.83658997842139</v>
      </c>
      <c r="S56" s="91" t="str">
        <f>IFERROR('Vida Siniestros Directos'!S56/'Vida Número de Siniestros'!S56,"")</f>
        <v/>
      </c>
      <c r="T56" s="91" t="str">
        <f>IFERROR('Vida Siniestros Directos'!T56/'Vida Número de Siniestros'!T56,"")</f>
        <v/>
      </c>
      <c r="U56" s="91" t="str">
        <f>IFERROR('Vida Siniestros Directos'!U56/'Vida Número de Siniestros'!U56,"")</f>
        <v/>
      </c>
      <c r="V56" s="91" t="str">
        <f>IFERROR('Vida Siniestros Directos'!V56/'Vida Número de Siniestros'!V56,"")</f>
        <v/>
      </c>
      <c r="W56" s="91" t="str">
        <f>IFERROR('Vida Siniestros Directos'!W56/'Vida Número de Siniestros'!W56,"")</f>
        <v/>
      </c>
      <c r="X56" s="91" t="str">
        <f>IFERROR('Vida Siniestros Directos'!X56/'Vida Número de Siniestros'!X56,"")</f>
        <v/>
      </c>
      <c r="Y56" s="91" t="str">
        <f>IFERROR('Vida Siniestros Directos'!Y56/'Vida Número de Siniestros'!Y56,"")</f>
        <v/>
      </c>
      <c r="Z56" s="91">
        <f>IFERROR('Vida Siniestros Directos'!Z56/'Vida Número de Siniestros'!Z56,"")</f>
        <v>-94.132391578501895</v>
      </c>
      <c r="AA56" s="91" t="str">
        <f>IFERROR('Vida Siniestros Directos'!AA56/'Vida Número de Siniestros'!AA56,"")</f>
        <v/>
      </c>
      <c r="AB56" s="91" t="str">
        <f>IFERROR('Vida Siniestros Directos'!AB56/'Vida Número de Siniestros'!AB56,"")</f>
        <v/>
      </c>
      <c r="AC56" s="91" t="str">
        <f>IFERROR('Vida Siniestros Directos'!AC56/'Vida Número de Siniestros'!AC56,"")</f>
        <v/>
      </c>
      <c r="AD56" s="91" t="str">
        <f>IFERROR('Vida Siniestros Directos'!AD56/'Vida Número de Siniestros'!AD56,"")</f>
        <v/>
      </c>
      <c r="AE56" s="91" t="str">
        <f>IFERROR('Vida Siniestros Directos'!AE56/'Vida Número de Siniestros'!AE56,"")</f>
        <v/>
      </c>
      <c r="AF56" s="91">
        <f>IFERROR('Vida Siniestros Directos'!AF56/'Vida Número de Siniestros'!AF56,"")</f>
        <v>702.92591143125912</v>
      </c>
      <c r="AG56" s="91" t="str">
        <f>IFERROR('Vida Siniestros Directos'!AG56/'Vida Número de Siniestros'!AG56,"")</f>
        <v/>
      </c>
      <c r="AH56" s="91" t="str">
        <f>IFERROR('Vida Siniestros Directos'!AH56/'Vida Número de Siniestros'!AH56,"")</f>
        <v/>
      </c>
      <c r="AI56" s="91" t="str">
        <f>IFERROR('Vida Siniestros Directos'!AI56/'Vida Número de Siniestros'!AI56,"")</f>
        <v/>
      </c>
      <c r="AJ56" s="91">
        <f>IFERROR('Vida Siniestros Directos'!AJ56/'Vida Número de Siniestros'!AJ56,"")</f>
        <v>-7407.8824226214392</v>
      </c>
      <c r="AK56" s="91">
        <f>IFERROR('Vida Siniestros Directos'!AK56/'Vida Número de Siniestros'!AK56,"")</f>
        <v>84.772548491360581</v>
      </c>
      <c r="AL56" s="91" t="str">
        <f>IFERROR('Vida Siniestros Directos'!AL56/'Vida Número de Siniestros'!AL56,"")</f>
        <v/>
      </c>
      <c r="AM56" s="91" t="str">
        <f>IFERROR('Vida Siniestros Directos'!AM56/'Vida Número de Siniestros'!AM56,"")</f>
        <v/>
      </c>
      <c r="AN56" s="91" t="str">
        <f>IFERROR('Vida Siniestros Directos'!AN56/'Vida Número de Siniestros'!AN56,"")</f>
        <v/>
      </c>
      <c r="AO56" s="91" t="str">
        <f>IFERROR('Vida Siniestros Directos'!AO56/'Vida Número de Siniestros'!AO56,"")</f>
        <v/>
      </c>
      <c r="AP56" s="91" t="str">
        <f>IFERROR('Vida Siniestros Directos'!AP56/'Vida Número de Siniestros'!AP56,"")</f>
        <v/>
      </c>
      <c r="AQ56" s="91">
        <f>IFERROR('Vida Siniestros Directos'!AQ56/'Vida Número de Siniestros'!AQ56,"")</f>
        <v>829.493283228113</v>
      </c>
      <c r="AR56" s="211"/>
      <c r="AS56" s="91">
        <f>IFERROR('Vida Siniestros Directos'!AS56/'Vida Número de Siniestros'!AS56,"")</f>
        <v>889.73812279390927</v>
      </c>
      <c r="AT56" s="60">
        <f t="shared" si="1"/>
        <v>-6.7710754459546552E-2</v>
      </c>
    </row>
    <row r="57" spans="2:46" x14ac:dyDescent="0.2">
      <c r="B57" s="62" t="str">
        <f>'Datos Vida'!B294</f>
        <v>313. Desgravamen Consumos y Otros</v>
      </c>
      <c r="C57" s="91" t="str">
        <f>IFERROR('Vida Siniestros Directos'!C57/'Vida Número de Siniestros'!C57,"")</f>
        <v/>
      </c>
      <c r="D57" s="91" t="str">
        <f>IFERROR('Vida Siniestros Directos'!D57/'Vida Número de Siniestros'!D57,"")</f>
        <v/>
      </c>
      <c r="E57" s="91">
        <f>IFERROR('Vida Siniestros Directos'!E57/'Vida Número de Siniestros'!E57,"")</f>
        <v>66.054368136802225</v>
      </c>
      <c r="F57" s="91">
        <f>IFERROR('Vida Siniestros Directos'!F57/'Vida Número de Siniestros'!F57,"")</f>
        <v>163.18585962097376</v>
      </c>
      <c r="G57" s="91">
        <f>IFERROR('Vida Siniestros Directos'!G57/'Vida Número de Siniestros'!G57,"")</f>
        <v>33.289984036297376</v>
      </c>
      <c r="H57" s="91">
        <f>IFERROR('Vida Siniestros Directos'!H57/'Vida Número de Siniestros'!H57,"")</f>
        <v>34.273782546398742</v>
      </c>
      <c r="I57" s="91" t="str">
        <f>IFERROR('Vida Siniestros Directos'!I57/'Vida Número de Siniestros'!I57,"")</f>
        <v/>
      </c>
      <c r="J57" s="91" t="str">
        <f>IFERROR('Vida Siniestros Directos'!J57/'Vida Número de Siniestros'!J57,"")</f>
        <v/>
      </c>
      <c r="K57" s="91">
        <f>IFERROR('Vida Siniestros Directos'!K57/'Vida Número de Siniestros'!K57,"")</f>
        <v>40.850247793086155</v>
      </c>
      <c r="L57" s="91">
        <f>IFERROR('Vida Siniestros Directos'!L57/'Vida Número de Siniestros'!L57,"")</f>
        <v>12.491896639144603</v>
      </c>
      <c r="M57" s="91">
        <f>IFERROR('Vida Siniestros Directos'!M57/'Vida Número de Siniestros'!M57,"")</f>
        <v>105.52168682679655</v>
      </c>
      <c r="N57" s="91" t="str">
        <f>IFERROR('Vida Siniestros Directos'!N57/'Vida Número de Siniestros'!N57,"")</f>
        <v/>
      </c>
      <c r="O57" s="91" t="str">
        <f>IFERROR('Vida Siniestros Directos'!O57/'Vida Número de Siniestros'!O57,"")</f>
        <v/>
      </c>
      <c r="P57" s="91" t="str">
        <f>IFERROR('Vida Siniestros Directos'!P57/'Vida Número de Siniestros'!P57,"")</f>
        <v/>
      </c>
      <c r="Q57" s="91">
        <f>IFERROR('Vida Siniestros Directos'!Q57/'Vida Número de Siniestros'!Q57,"")</f>
        <v>891.5463533138718</v>
      </c>
      <c r="R57" s="91">
        <f>IFERROR('Vida Siniestros Directos'!R57/'Vida Número de Siniestros'!R57,"")</f>
        <v>50.716626509701264</v>
      </c>
      <c r="S57" s="91" t="str">
        <f>IFERROR('Vida Siniestros Directos'!S57/'Vida Número de Siniestros'!S57,"")</f>
        <v/>
      </c>
      <c r="T57" s="91" t="str">
        <f>IFERROR('Vida Siniestros Directos'!T57/'Vida Número de Siniestros'!T57,"")</f>
        <v/>
      </c>
      <c r="U57" s="91">
        <f>IFERROR('Vida Siniestros Directos'!U57/'Vida Número de Siniestros'!U57,"")</f>
        <v>24.925068869961109</v>
      </c>
      <c r="V57" s="91" t="str">
        <f>IFERROR('Vida Siniestros Directos'!V57/'Vida Número de Siniestros'!V57,"")</f>
        <v/>
      </c>
      <c r="W57" s="91" t="str">
        <f>IFERROR('Vida Siniestros Directos'!W57/'Vida Número de Siniestros'!W57,"")</f>
        <v/>
      </c>
      <c r="X57" s="91" t="str">
        <f>IFERROR('Vida Siniestros Directos'!X57/'Vida Número de Siniestros'!X57,"")</f>
        <v/>
      </c>
      <c r="Y57" s="91" t="str">
        <f>IFERROR('Vida Siniestros Directos'!Y57/'Vida Número de Siniestros'!Y57,"")</f>
        <v/>
      </c>
      <c r="Z57" s="91">
        <f>IFERROR('Vida Siniestros Directos'!Z57/'Vida Número de Siniestros'!Z57,"")</f>
        <v>83.99915525981676</v>
      </c>
      <c r="AA57" s="91" t="str">
        <f>IFERROR('Vida Siniestros Directos'!AA57/'Vida Número de Siniestros'!AA57,"")</f>
        <v/>
      </c>
      <c r="AB57" s="91">
        <f>IFERROR('Vida Siniestros Directos'!AB57/'Vida Número de Siniestros'!AB57,"")</f>
        <v>29.976497065710561</v>
      </c>
      <c r="AC57" s="91" t="str">
        <f>IFERROR('Vida Siniestros Directos'!AC57/'Vida Número de Siniestros'!AC57,"")</f>
        <v/>
      </c>
      <c r="AD57" s="91" t="str">
        <f>IFERROR('Vida Siniestros Directos'!AD57/'Vida Número de Siniestros'!AD57,"")</f>
        <v/>
      </c>
      <c r="AE57" s="91" t="str">
        <f>IFERROR('Vida Siniestros Directos'!AE57/'Vida Número de Siniestros'!AE57,"")</f>
        <v/>
      </c>
      <c r="AF57" s="91" t="str">
        <f>IFERROR('Vida Siniestros Directos'!AF57/'Vida Número de Siniestros'!AF57,"")</f>
        <v/>
      </c>
      <c r="AG57" s="91">
        <f>IFERROR('Vida Siniestros Directos'!AG57/'Vida Número de Siniestros'!AG57,"")</f>
        <v>20.531145768186235</v>
      </c>
      <c r="AH57" s="91">
        <f>IFERROR('Vida Siniestros Directos'!AH57/'Vida Número de Siniestros'!AH57,"")</f>
        <v>13.021471435045651</v>
      </c>
      <c r="AI57" s="91" t="str">
        <f>IFERROR('Vida Siniestros Directos'!AI57/'Vida Número de Siniestros'!AI57,"")</f>
        <v/>
      </c>
      <c r="AJ57" s="91">
        <f>IFERROR('Vida Siniestros Directos'!AJ57/'Vida Número de Siniestros'!AJ57,"")</f>
        <v>25.385652121292509</v>
      </c>
      <c r="AK57" s="91">
        <f>IFERROR('Vida Siniestros Directos'!AK57/'Vida Número de Siniestros'!AK57,"")</f>
        <v>232.79922401222052</v>
      </c>
      <c r="AL57" s="91" t="str">
        <f>IFERROR('Vida Siniestros Directos'!AL57/'Vida Número de Siniestros'!AL57,"")</f>
        <v/>
      </c>
      <c r="AM57" s="91" t="str">
        <f>IFERROR('Vida Siniestros Directos'!AM57/'Vida Número de Siniestros'!AM57,"")</f>
        <v/>
      </c>
      <c r="AN57" s="91" t="str">
        <f>IFERROR('Vida Siniestros Directos'!AN57/'Vida Número de Siniestros'!AN57,"")</f>
        <v/>
      </c>
      <c r="AO57" s="91" t="str">
        <f>IFERROR('Vida Siniestros Directos'!AO57/'Vida Número de Siniestros'!AO57,"")</f>
        <v/>
      </c>
      <c r="AP57" s="91" t="str">
        <f>IFERROR('Vida Siniestros Directos'!AP57/'Vida Número de Siniestros'!AP57,"")</f>
        <v/>
      </c>
      <c r="AQ57" s="91">
        <f>IFERROR('Vida Siniestros Directos'!AQ57/'Vida Número de Siniestros'!AQ57,"")</f>
        <v>47.156796074961598</v>
      </c>
      <c r="AR57" s="211"/>
      <c r="AS57" s="91">
        <f>IFERROR('Vida Siniestros Directos'!AS57/'Vida Número de Siniestros'!AS57,"")</f>
        <v>13.597765848386045</v>
      </c>
      <c r="AT57" s="60">
        <f t="shared" si="1"/>
        <v>2.4679811816702788</v>
      </c>
    </row>
    <row r="58" spans="2:46" x14ac:dyDescent="0.2">
      <c r="B58" s="62" t="str">
        <f>'Datos Vida'!B295</f>
        <v>314. SOAP</v>
      </c>
      <c r="C58" s="91" t="str">
        <f>IFERROR('Vida Siniestros Directos'!C58/'Vida Número de Siniestros'!C58,"")</f>
        <v/>
      </c>
      <c r="D58" s="91" t="str">
        <f>IFERROR('Vida Siniestros Directos'!D58/'Vida Número de Siniestros'!D58,"")</f>
        <v/>
      </c>
      <c r="E58" s="91" t="str">
        <f>IFERROR('Vida Siniestros Directos'!E58/'Vida Número de Siniestros'!E58,"")</f>
        <v/>
      </c>
      <c r="F58" s="91" t="str">
        <f>IFERROR('Vida Siniestros Directos'!F58/'Vida Número de Siniestros'!F58,"")</f>
        <v/>
      </c>
      <c r="G58" s="91" t="str">
        <f>IFERROR('Vida Siniestros Directos'!G58/'Vida Número de Siniestros'!G58,"")</f>
        <v/>
      </c>
      <c r="H58" s="91" t="str">
        <f>IFERROR('Vida Siniestros Directos'!H58/'Vida Número de Siniestros'!H58,"")</f>
        <v/>
      </c>
      <c r="I58" s="91" t="str">
        <f>IFERROR('Vida Siniestros Directos'!I58/'Vida Número de Siniestros'!I58,"")</f>
        <v/>
      </c>
      <c r="J58" s="91" t="str">
        <f>IFERROR('Vida Siniestros Directos'!J58/'Vida Número de Siniestros'!J58,"")</f>
        <v/>
      </c>
      <c r="K58" s="91" t="str">
        <f>IFERROR('Vida Siniestros Directos'!K58/'Vida Número de Siniestros'!K58,"")</f>
        <v/>
      </c>
      <c r="L58" s="91" t="str">
        <f>IFERROR('Vida Siniestros Directos'!L58/'Vida Número de Siniestros'!L58,"")</f>
        <v/>
      </c>
      <c r="M58" s="91" t="str">
        <f>IFERROR('Vida Siniestros Directos'!M58/'Vida Número de Siniestros'!M58,"")</f>
        <v/>
      </c>
      <c r="N58" s="91" t="str">
        <f>IFERROR('Vida Siniestros Directos'!N58/'Vida Número de Siniestros'!N58,"")</f>
        <v/>
      </c>
      <c r="O58" s="91" t="str">
        <f>IFERROR('Vida Siniestros Directos'!O58/'Vida Número de Siniestros'!O58,"")</f>
        <v/>
      </c>
      <c r="P58" s="91" t="str">
        <f>IFERROR('Vida Siniestros Directos'!P58/'Vida Número de Siniestros'!P58,"")</f>
        <v/>
      </c>
      <c r="Q58" s="91" t="str">
        <f>IFERROR('Vida Siniestros Directos'!Q58/'Vida Número de Siniestros'!Q58,"")</f>
        <v/>
      </c>
      <c r="R58" s="91" t="str">
        <f>IFERROR('Vida Siniestros Directos'!R58/'Vida Número de Siniestros'!R58,"")</f>
        <v/>
      </c>
      <c r="S58" s="91" t="str">
        <f>IFERROR('Vida Siniestros Directos'!S58/'Vida Número de Siniestros'!S58,"")</f>
        <v/>
      </c>
      <c r="T58" s="91" t="str">
        <f>IFERROR('Vida Siniestros Directos'!T58/'Vida Número de Siniestros'!T58,"")</f>
        <v/>
      </c>
      <c r="U58" s="91" t="str">
        <f>IFERROR('Vida Siniestros Directos'!U58/'Vida Número de Siniestros'!U58,"")</f>
        <v/>
      </c>
      <c r="V58" s="91" t="str">
        <f>IFERROR('Vida Siniestros Directos'!V58/'Vida Número de Siniestros'!V58,"")</f>
        <v/>
      </c>
      <c r="W58" s="91" t="str">
        <f>IFERROR('Vida Siniestros Directos'!W58/'Vida Número de Siniestros'!W58,"")</f>
        <v/>
      </c>
      <c r="X58" s="91" t="str">
        <f>IFERROR('Vida Siniestros Directos'!X58/'Vida Número de Siniestros'!X58,"")</f>
        <v/>
      </c>
      <c r="Y58" s="91" t="str">
        <f>IFERROR('Vida Siniestros Directos'!Y58/'Vida Número de Siniestros'!Y58,"")</f>
        <v/>
      </c>
      <c r="Z58" s="91" t="str">
        <f>IFERROR('Vida Siniestros Directos'!Z58/'Vida Número de Siniestros'!Z58,"")</f>
        <v/>
      </c>
      <c r="AA58" s="91" t="str">
        <f>IFERROR('Vida Siniestros Directos'!AA58/'Vida Número de Siniestros'!AA58,"")</f>
        <v/>
      </c>
      <c r="AB58" s="91" t="str">
        <f>IFERROR('Vida Siniestros Directos'!AB58/'Vida Número de Siniestros'!AB58,"")</f>
        <v/>
      </c>
      <c r="AC58" s="91" t="str">
        <f>IFERROR('Vida Siniestros Directos'!AC58/'Vida Número de Siniestros'!AC58,"")</f>
        <v/>
      </c>
      <c r="AD58" s="91" t="str">
        <f>IFERROR('Vida Siniestros Directos'!AD58/'Vida Número de Siniestros'!AD58,"")</f>
        <v/>
      </c>
      <c r="AE58" s="91" t="str">
        <f>IFERROR('Vida Siniestros Directos'!AE58/'Vida Número de Siniestros'!AE58,"")</f>
        <v/>
      </c>
      <c r="AF58" s="91" t="str">
        <f>IFERROR('Vida Siniestros Directos'!AF58/'Vida Número de Siniestros'!AF58,"")</f>
        <v/>
      </c>
      <c r="AG58" s="91" t="str">
        <f>IFERROR('Vida Siniestros Directos'!AG58/'Vida Número de Siniestros'!AG58,"")</f>
        <v/>
      </c>
      <c r="AH58" s="91" t="str">
        <f>IFERROR('Vida Siniestros Directos'!AH58/'Vida Número de Siniestros'!AH58,"")</f>
        <v/>
      </c>
      <c r="AI58" s="91" t="str">
        <f>IFERROR('Vida Siniestros Directos'!AI58/'Vida Número de Siniestros'!AI58,"")</f>
        <v/>
      </c>
      <c r="AJ58" s="91" t="str">
        <f>IFERROR('Vida Siniestros Directos'!AJ58/'Vida Número de Siniestros'!AJ58,"")</f>
        <v/>
      </c>
      <c r="AK58" s="91" t="str">
        <f>IFERROR('Vida Siniestros Directos'!AK58/'Vida Número de Siniestros'!AK58,"")</f>
        <v/>
      </c>
      <c r="AL58" s="91" t="str">
        <f>IFERROR('Vida Siniestros Directos'!AL58/'Vida Número de Siniestros'!AL58,"")</f>
        <v/>
      </c>
      <c r="AM58" s="91" t="str">
        <f>IFERROR('Vida Siniestros Directos'!AM58/'Vida Número de Siniestros'!AM58,"")</f>
        <v/>
      </c>
      <c r="AN58" s="91" t="str">
        <f>IFERROR('Vida Siniestros Directos'!AN58/'Vida Número de Siniestros'!AN58,"")</f>
        <v/>
      </c>
      <c r="AO58" s="91" t="str">
        <f>IFERROR('Vida Siniestros Directos'!AO58/'Vida Número de Siniestros'!AO58,"")</f>
        <v/>
      </c>
      <c r="AP58" s="91" t="str">
        <f>IFERROR('Vida Siniestros Directos'!AP58/'Vida Número de Siniestros'!AP58,"")</f>
        <v/>
      </c>
      <c r="AQ58" s="91" t="str">
        <f>IFERROR('Vida Siniestros Directos'!AQ58/'Vida Número de Siniestros'!AQ58,"")</f>
        <v/>
      </c>
      <c r="AR58" s="211"/>
      <c r="AS58" s="91" t="str">
        <f>IFERROR('Vida Siniestros Directos'!AS58/'Vida Número de Siniestros'!AS58,"")</f>
        <v/>
      </c>
      <c r="AT58" s="60" t="str">
        <f t="shared" si="1"/>
        <v/>
      </c>
    </row>
    <row r="59" spans="2:46" x14ac:dyDescent="0.2">
      <c r="B59" s="62" t="str">
        <f>'Datos Vida'!B296</f>
        <v>350. Otros</v>
      </c>
      <c r="C59" s="91" t="str">
        <f>IFERROR('Vida Siniestros Directos'!C59/'Vida Número de Siniestros'!C59,"")</f>
        <v/>
      </c>
      <c r="D59" s="91" t="str">
        <f>IFERROR('Vida Siniestros Directos'!D59/'Vida Número de Siniestros'!D59,"")</f>
        <v/>
      </c>
      <c r="E59" s="91" t="str">
        <f>IFERROR('Vida Siniestros Directos'!E59/'Vida Número de Siniestros'!E59,"")</f>
        <v/>
      </c>
      <c r="F59" s="91" t="str">
        <f>IFERROR('Vida Siniestros Directos'!F59/'Vida Número de Siniestros'!F59,"")</f>
        <v/>
      </c>
      <c r="G59" s="91" t="str">
        <f>IFERROR('Vida Siniestros Directos'!G59/'Vida Número de Siniestros'!G59,"")</f>
        <v/>
      </c>
      <c r="H59" s="91" t="str">
        <f>IFERROR('Vida Siniestros Directos'!H59/'Vida Número de Siniestros'!H59,"")</f>
        <v/>
      </c>
      <c r="I59" s="91" t="str">
        <f>IFERROR('Vida Siniestros Directos'!I59/'Vida Número de Siniestros'!I59,"")</f>
        <v/>
      </c>
      <c r="J59" s="91" t="str">
        <f>IFERROR('Vida Siniestros Directos'!J59/'Vida Número de Siniestros'!J59,"")</f>
        <v/>
      </c>
      <c r="K59" s="91" t="str">
        <f>IFERROR('Vida Siniestros Directos'!K59/'Vida Número de Siniestros'!K59,"")</f>
        <v/>
      </c>
      <c r="L59" s="91" t="str">
        <f>IFERROR('Vida Siniestros Directos'!L59/'Vida Número de Siniestros'!L59,"")</f>
        <v/>
      </c>
      <c r="M59" s="91" t="str">
        <f>IFERROR('Vida Siniestros Directos'!M59/'Vida Número de Siniestros'!M59,"")</f>
        <v/>
      </c>
      <c r="N59" s="91" t="str">
        <f>IFERROR('Vida Siniestros Directos'!N59/'Vida Número de Siniestros'!N59,"")</f>
        <v/>
      </c>
      <c r="O59" s="91" t="str">
        <f>IFERROR('Vida Siniestros Directos'!O59/'Vida Número de Siniestros'!O59,"")</f>
        <v/>
      </c>
      <c r="P59" s="91" t="str">
        <f>IFERROR('Vida Siniestros Directos'!P59/'Vida Número de Siniestros'!P59,"")</f>
        <v/>
      </c>
      <c r="Q59" s="91" t="str">
        <f>IFERROR('Vida Siniestros Directos'!Q59/'Vida Número de Siniestros'!Q59,"")</f>
        <v/>
      </c>
      <c r="R59" s="91">
        <f>IFERROR('Vida Siniestros Directos'!R59/'Vida Número de Siniestros'!R59,"")</f>
        <v>7.977609622392011</v>
      </c>
      <c r="S59" s="91" t="str">
        <f>IFERROR('Vida Siniestros Directos'!S59/'Vida Número de Siniestros'!S59,"")</f>
        <v/>
      </c>
      <c r="T59" s="91" t="str">
        <f>IFERROR('Vida Siniestros Directos'!T59/'Vida Número de Siniestros'!T59,"")</f>
        <v/>
      </c>
      <c r="U59" s="91" t="str">
        <f>IFERROR('Vida Siniestros Directos'!U59/'Vida Número de Siniestros'!U59,"")</f>
        <v/>
      </c>
      <c r="V59" s="91" t="str">
        <f>IFERROR('Vida Siniestros Directos'!V59/'Vida Número de Siniestros'!V59,"")</f>
        <v/>
      </c>
      <c r="W59" s="91" t="str">
        <f>IFERROR('Vida Siniestros Directos'!W59/'Vida Número de Siniestros'!W59,"")</f>
        <v/>
      </c>
      <c r="X59" s="91" t="str">
        <f>IFERROR('Vida Siniestros Directos'!X59/'Vida Número de Siniestros'!X59,"")</f>
        <v/>
      </c>
      <c r="Y59" s="91" t="str">
        <f>IFERROR('Vida Siniestros Directos'!Y59/'Vida Número de Siniestros'!Y59,"")</f>
        <v/>
      </c>
      <c r="Z59" s="91" t="str">
        <f>IFERROR('Vida Siniestros Directos'!Z59/'Vida Número de Siniestros'!Z59,"")</f>
        <v/>
      </c>
      <c r="AA59" s="91" t="str">
        <f>IFERROR('Vida Siniestros Directos'!AA59/'Vida Número de Siniestros'!AA59,"")</f>
        <v/>
      </c>
      <c r="AB59" s="91" t="str">
        <f>IFERROR('Vida Siniestros Directos'!AB59/'Vida Número de Siniestros'!AB59,"")</f>
        <v/>
      </c>
      <c r="AC59" s="91" t="str">
        <f>IFERROR('Vida Siniestros Directos'!AC59/'Vida Número de Siniestros'!AC59,"")</f>
        <v/>
      </c>
      <c r="AD59" s="91" t="str">
        <f>IFERROR('Vida Siniestros Directos'!AD59/'Vida Número de Siniestros'!AD59,"")</f>
        <v/>
      </c>
      <c r="AE59" s="91" t="str">
        <f>IFERROR('Vida Siniestros Directos'!AE59/'Vida Número de Siniestros'!AE59,"")</f>
        <v/>
      </c>
      <c r="AF59" s="91" t="str">
        <f>IFERROR('Vida Siniestros Directos'!AF59/'Vida Número de Siniestros'!AF59,"")</f>
        <v/>
      </c>
      <c r="AG59" s="91" t="str">
        <f>IFERROR('Vida Siniestros Directos'!AG59/'Vida Número de Siniestros'!AG59,"")</f>
        <v/>
      </c>
      <c r="AH59" s="91" t="str">
        <f>IFERROR('Vida Siniestros Directos'!AH59/'Vida Número de Siniestros'!AH59,"")</f>
        <v/>
      </c>
      <c r="AI59" s="91" t="str">
        <f>IFERROR('Vida Siniestros Directos'!AI59/'Vida Número de Siniestros'!AI59,"")</f>
        <v/>
      </c>
      <c r="AJ59" s="91" t="str">
        <f>IFERROR('Vida Siniestros Directos'!AJ59/'Vida Número de Siniestros'!AJ59,"")</f>
        <v/>
      </c>
      <c r="AK59" s="91" t="str">
        <f>IFERROR('Vida Siniestros Directos'!AK59/'Vida Número de Siniestros'!AK59,"")</f>
        <v/>
      </c>
      <c r="AL59" s="91" t="str">
        <f>IFERROR('Vida Siniestros Directos'!AL59/'Vida Número de Siniestros'!AL59,"")</f>
        <v/>
      </c>
      <c r="AM59" s="91" t="str">
        <f>IFERROR('Vida Siniestros Directos'!AM59/'Vida Número de Siniestros'!AM59,"")</f>
        <v/>
      </c>
      <c r="AN59" s="91" t="str">
        <f>IFERROR('Vida Siniestros Directos'!AN59/'Vida Número de Siniestros'!AN59,"")</f>
        <v/>
      </c>
      <c r="AO59" s="91" t="str">
        <f>IFERROR('Vida Siniestros Directos'!AO59/'Vida Número de Siniestros'!AO59,"")</f>
        <v/>
      </c>
      <c r="AP59" s="91" t="str">
        <f>IFERROR('Vida Siniestros Directos'!AP59/'Vida Número de Siniestros'!AP59,"")</f>
        <v/>
      </c>
      <c r="AQ59" s="91">
        <f>IFERROR('Vida Siniestros Directos'!AQ59/'Vida Número de Siniestros'!AQ59,"")</f>
        <v>7.977609622392011</v>
      </c>
      <c r="AR59" s="211"/>
      <c r="AS59" s="91">
        <f>IFERROR('Vida Siniestros Directos'!AS59/'Vida Número de Siniestros'!AS59,"")</f>
        <v>5.1193357731770588</v>
      </c>
      <c r="AT59" s="60">
        <f t="shared" si="1"/>
        <v>0.55832904420744955</v>
      </c>
    </row>
    <row r="60" spans="2:46" x14ac:dyDescent="0.2">
      <c r="B60" s="53" t="str">
        <f>'Datos Vida'!B297</f>
        <v>Previsionales</v>
      </c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211"/>
      <c r="AS60" s="92"/>
      <c r="AT60" s="95"/>
    </row>
    <row r="61" spans="2:46" x14ac:dyDescent="0.2">
      <c r="B61" s="62" t="str">
        <f>'Datos Vida'!B298</f>
        <v>420. Seguro Invalidez y Sobrevivencia (SIS)</v>
      </c>
      <c r="C61" s="91">
        <f>IFERROR('Vida Siniestros Directos'!C61/'Vida Número de Siniestros'!C61,"")</f>
        <v>109.8264260732397</v>
      </c>
      <c r="D61" s="91" t="str">
        <f>IFERROR('Vida Siniestros Directos'!D61/'Vida Número de Siniestros'!D61,"")</f>
        <v/>
      </c>
      <c r="E61" s="91" t="str">
        <f>IFERROR('Vida Siniestros Directos'!E61/'Vida Número de Siniestros'!E61,"")</f>
        <v/>
      </c>
      <c r="F61" s="91" t="str">
        <f>IFERROR('Vida Siniestros Directos'!F61/'Vida Número de Siniestros'!F61,"")</f>
        <v/>
      </c>
      <c r="G61" s="91" t="str">
        <f>IFERROR('Vida Siniestros Directos'!G61/'Vida Número de Siniestros'!G61,"")</f>
        <v/>
      </c>
      <c r="H61" s="91" t="str">
        <f>IFERROR('Vida Siniestros Directos'!H61/'Vida Número de Siniestros'!H61,"")</f>
        <v/>
      </c>
      <c r="I61" s="91" t="str">
        <f>IFERROR('Vida Siniestros Directos'!I61/'Vida Número de Siniestros'!I61,"")</f>
        <v/>
      </c>
      <c r="J61" s="91">
        <f>IFERROR('Vida Siniestros Directos'!J61/'Vida Número de Siniestros'!J61,"")</f>
        <v>418.14527892189079</v>
      </c>
      <c r="K61" s="91" t="str">
        <f>IFERROR('Vida Siniestros Directos'!K61/'Vida Número de Siniestros'!K61,"")</f>
        <v/>
      </c>
      <c r="L61" s="91">
        <f>IFERROR('Vida Siniestros Directos'!L61/'Vida Número de Siniestros'!L61,"")</f>
        <v>-5.3884750859447692</v>
      </c>
      <c r="M61" s="91" t="str">
        <f>IFERROR('Vida Siniestros Directos'!M61/'Vida Número de Siniestros'!M61,"")</f>
        <v/>
      </c>
      <c r="N61" s="91" t="str">
        <f>IFERROR('Vida Siniestros Directos'!N61/'Vida Número de Siniestros'!N61,"")</f>
        <v/>
      </c>
      <c r="O61" s="91">
        <f>IFERROR('Vida Siniestros Directos'!O61/'Vida Número de Siniestros'!O61,"")</f>
        <v>6.3608889228633831</v>
      </c>
      <c r="P61" s="91" t="str">
        <f>IFERROR('Vida Siniestros Directos'!P61/'Vida Número de Siniestros'!P61,"")</f>
        <v/>
      </c>
      <c r="Q61" s="91">
        <f>IFERROR('Vida Siniestros Directos'!Q61/'Vida Número de Siniestros'!Q61,"")</f>
        <v>103.19993413896702</v>
      </c>
      <c r="R61" s="91">
        <f>IFERROR('Vida Siniestros Directos'!R61/'Vida Número de Siniestros'!R61,"")</f>
        <v>672.05334310409171</v>
      </c>
      <c r="S61" s="91" t="str">
        <f>IFERROR('Vida Siniestros Directos'!S61/'Vida Número de Siniestros'!S61,"")</f>
        <v/>
      </c>
      <c r="T61" s="91" t="str">
        <f>IFERROR('Vida Siniestros Directos'!T61/'Vida Número de Siniestros'!T61,"")</f>
        <v/>
      </c>
      <c r="U61" s="91" t="str">
        <f>IFERROR('Vida Siniestros Directos'!U61/'Vida Número de Siniestros'!U61,"")</f>
        <v/>
      </c>
      <c r="V61" s="91" t="str">
        <f>IFERROR('Vida Siniestros Directos'!V61/'Vida Número de Siniestros'!V61,"")</f>
        <v/>
      </c>
      <c r="W61" s="91" t="str">
        <f>IFERROR('Vida Siniestros Directos'!W61/'Vida Número de Siniestros'!W61,"")</f>
        <v/>
      </c>
      <c r="X61" s="91" t="str">
        <f>IFERROR('Vida Siniestros Directos'!X61/'Vida Número de Siniestros'!X61,"")</f>
        <v/>
      </c>
      <c r="Y61" s="91" t="str">
        <f>IFERROR('Vida Siniestros Directos'!Y61/'Vida Número de Siniestros'!Y61,"")</f>
        <v/>
      </c>
      <c r="Z61" s="91">
        <f>IFERROR('Vida Siniestros Directos'!Z61/'Vida Número de Siniestros'!Z61,"")</f>
        <v>9.4121051692755788</v>
      </c>
      <c r="AA61" s="91" t="str">
        <f>IFERROR('Vida Siniestros Directos'!AA61/'Vida Número de Siniestros'!AA61,"")</f>
        <v/>
      </c>
      <c r="AB61" s="91">
        <f>IFERROR('Vida Siniestros Directos'!AB61/'Vida Número de Siniestros'!AB61,"")</f>
        <v>40.430664214238348</v>
      </c>
      <c r="AC61" s="91">
        <f>IFERROR('Vida Siniestros Directos'!AC61/'Vida Número de Siniestros'!AC61,"")</f>
        <v>1.0128589343599783</v>
      </c>
      <c r="AD61" s="91" t="str">
        <f>IFERROR('Vida Siniestros Directos'!AD61/'Vida Número de Siniestros'!AD61,"")</f>
        <v/>
      </c>
      <c r="AE61" s="91" t="str">
        <f>IFERROR('Vida Siniestros Directos'!AE61/'Vida Número de Siniestros'!AE61,"")</f>
        <v/>
      </c>
      <c r="AF61" s="91">
        <f>IFERROR('Vida Siniestros Directos'!AF61/'Vida Número de Siniestros'!AF61,"")</f>
        <v>74.582198818032694</v>
      </c>
      <c r="AG61" s="91" t="str">
        <f>IFERROR('Vida Siniestros Directos'!AG61/'Vida Número de Siniestros'!AG61,"")</f>
        <v/>
      </c>
      <c r="AH61" s="91" t="str">
        <f>IFERROR('Vida Siniestros Directos'!AH61/'Vida Número de Siniestros'!AH61,"")</f>
        <v/>
      </c>
      <c r="AI61" s="91" t="str">
        <f>IFERROR('Vida Siniestros Directos'!AI61/'Vida Número de Siniestros'!AI61,"")</f>
        <v/>
      </c>
      <c r="AJ61" s="91" t="str">
        <f>IFERROR('Vida Siniestros Directos'!AJ61/'Vida Número de Siniestros'!AJ61,"")</f>
        <v/>
      </c>
      <c r="AK61" s="91" t="str">
        <f>IFERROR('Vida Siniestros Directos'!AK61/'Vida Número de Siniestros'!AK61,"")</f>
        <v/>
      </c>
      <c r="AL61" s="91" t="str">
        <f>IFERROR('Vida Siniestros Directos'!AL61/'Vida Número de Siniestros'!AL61,"")</f>
        <v/>
      </c>
      <c r="AM61" s="91" t="str">
        <f>IFERROR('Vida Siniestros Directos'!AM61/'Vida Número de Siniestros'!AM61,"")</f>
        <v/>
      </c>
      <c r="AN61" s="91" t="str">
        <f>IFERROR('Vida Siniestros Directos'!AN61/'Vida Número de Siniestros'!AN61,"")</f>
        <v/>
      </c>
      <c r="AO61" s="91" t="str">
        <f>IFERROR('Vida Siniestros Directos'!AO61/'Vida Número de Siniestros'!AO61,"")</f>
        <v/>
      </c>
      <c r="AP61" s="91" t="str">
        <f>IFERROR('Vida Siniestros Directos'!AP61/'Vida Número de Siniestros'!AP61,"")</f>
        <v/>
      </c>
      <c r="AQ61" s="91">
        <f>IFERROR('Vida Siniestros Directos'!AQ61/'Vida Número de Siniestros'!AQ61,"")</f>
        <v>51.13258801531066</v>
      </c>
      <c r="AR61" s="211"/>
      <c r="AS61" s="91">
        <f>IFERROR('Vida Siniestros Directos'!AS61/'Vida Número de Siniestros'!AS61,"")</f>
        <v>163.92552188469739</v>
      </c>
      <c r="AT61" s="60">
        <f t="shared" si="1"/>
        <v>-0.68807427039166902</v>
      </c>
    </row>
    <row r="62" spans="2:46" x14ac:dyDescent="0.2">
      <c r="B62" s="62" t="str">
        <f>'Datos Vida'!B299</f>
        <v>421.1 Renta Vitalicia de Vejez Normal</v>
      </c>
      <c r="C62" s="91">
        <f>IFERROR('Vida Siniestros Directos'!C62/'Vida Número de Siniestros'!C62,"")</f>
        <v>3378.1471038166706</v>
      </c>
      <c r="D62" s="91" t="str">
        <f>IFERROR('Vida Siniestros Directos'!D62/'Vida Número de Siniestros'!D62,"")</f>
        <v/>
      </c>
      <c r="E62" s="91" t="str">
        <f>IFERROR('Vida Siniestros Directos'!E62/'Vida Número de Siniestros'!E62,"")</f>
        <v/>
      </c>
      <c r="F62" s="91" t="str">
        <f>IFERROR('Vida Siniestros Directos'!F62/'Vida Número de Siniestros'!F62,"")</f>
        <v/>
      </c>
      <c r="G62" s="91">
        <f>IFERROR('Vida Siniestros Directos'!G62/'Vida Número de Siniestros'!G62,"")</f>
        <v>9726.4155070186553</v>
      </c>
      <c r="H62" s="91" t="str">
        <f>IFERROR('Vida Siniestros Directos'!H62/'Vida Número de Siniestros'!H62,"")</f>
        <v/>
      </c>
      <c r="I62" s="91" t="str">
        <f>IFERROR('Vida Siniestros Directos'!I62/'Vida Número de Siniestros'!I62,"")</f>
        <v/>
      </c>
      <c r="J62" s="91" t="str">
        <f>IFERROR('Vida Siniestros Directos'!J62/'Vida Número de Siniestros'!J62,"")</f>
        <v/>
      </c>
      <c r="K62" s="91" t="str">
        <f>IFERROR('Vida Siniestros Directos'!K62/'Vida Número de Siniestros'!K62,"")</f>
        <v/>
      </c>
      <c r="L62" s="91">
        <f>IFERROR('Vida Siniestros Directos'!L62/'Vida Número de Siniestros'!L62,"")</f>
        <v>23425.47427897645</v>
      </c>
      <c r="M62" s="91" t="str">
        <f>IFERROR('Vida Siniestros Directos'!M62/'Vida Número de Siniestros'!M62,"")</f>
        <v/>
      </c>
      <c r="N62" s="91" t="str">
        <f>IFERROR('Vida Siniestros Directos'!N62/'Vida Número de Siniestros'!N62,"")</f>
        <v/>
      </c>
      <c r="O62" s="91" t="str">
        <f>IFERROR('Vida Siniestros Directos'!O62/'Vida Número de Siniestros'!O62,"")</f>
        <v/>
      </c>
      <c r="P62" s="91" t="str">
        <f>IFERROR('Vida Siniestros Directos'!P62/'Vida Número de Siniestros'!P62,"")</f>
        <v/>
      </c>
      <c r="Q62" s="91">
        <f>IFERROR('Vida Siniestros Directos'!Q62/'Vida Número de Siniestros'!Q62,"")</f>
        <v>9110.4822682469548</v>
      </c>
      <c r="R62" s="91">
        <f>IFERROR('Vida Siniestros Directos'!R62/'Vida Número de Siniestros'!R62,"")</f>
        <v>8754.2477054961473</v>
      </c>
      <c r="S62" s="91" t="str">
        <f>IFERROR('Vida Siniestros Directos'!S62/'Vida Número de Siniestros'!S62,"")</f>
        <v/>
      </c>
      <c r="T62" s="91">
        <f>IFERROR('Vida Siniestros Directos'!T62/'Vida Número de Siniestros'!T62,"")</f>
        <v>10161.23831409107</v>
      </c>
      <c r="U62" s="91" t="str">
        <f>IFERROR('Vida Siniestros Directos'!U62/'Vida Número de Siniestros'!U62,"")</f>
        <v/>
      </c>
      <c r="V62" s="91" t="str">
        <f>IFERROR('Vida Siniestros Directos'!V62/'Vida Número de Siniestros'!V62,"")</f>
        <v/>
      </c>
      <c r="W62" s="91" t="str">
        <f>IFERROR('Vida Siniestros Directos'!W62/'Vida Número de Siniestros'!W62,"")</f>
        <v/>
      </c>
      <c r="X62" s="91" t="str">
        <f>IFERROR('Vida Siniestros Directos'!X62/'Vida Número de Siniestros'!X62,"")</f>
        <v/>
      </c>
      <c r="Y62" s="91" t="str">
        <f>IFERROR('Vida Siniestros Directos'!Y62/'Vida Número de Siniestros'!Y62,"")</f>
        <v/>
      </c>
      <c r="Z62" s="91">
        <f>IFERROR('Vida Siniestros Directos'!Z62/'Vida Número de Siniestros'!Z62,"")</f>
        <v>6969.4006305008879</v>
      </c>
      <c r="AA62" s="91" t="str">
        <f>IFERROR('Vida Siniestros Directos'!AA62/'Vida Número de Siniestros'!AA62,"")</f>
        <v/>
      </c>
      <c r="AB62" s="91" t="str">
        <f>IFERROR('Vida Siniestros Directos'!AB62/'Vida Número de Siniestros'!AB62,"")</f>
        <v/>
      </c>
      <c r="AC62" s="91">
        <f>IFERROR('Vida Siniestros Directos'!AC62/'Vida Número de Siniestros'!AC62,"")</f>
        <v>3343.4038144310061</v>
      </c>
      <c r="AD62" s="91">
        <f>IFERROR('Vida Siniestros Directos'!AD62/'Vida Número de Siniestros'!AD62,"")</f>
        <v>5621.7423736968885</v>
      </c>
      <c r="AE62" s="91" t="str">
        <f>IFERROR('Vida Siniestros Directos'!AE62/'Vida Número de Siniestros'!AE62,"")</f>
        <v/>
      </c>
      <c r="AF62" s="91" t="str">
        <f>IFERROR('Vida Siniestros Directos'!AF62/'Vida Número de Siniestros'!AF62,"")</f>
        <v/>
      </c>
      <c r="AG62" s="91" t="str">
        <f>IFERROR('Vida Siniestros Directos'!AG62/'Vida Número de Siniestros'!AG62,"")</f>
        <v/>
      </c>
      <c r="AH62" s="91">
        <f>IFERROR('Vida Siniestros Directos'!AH62/'Vida Número de Siniestros'!AH62,"")</f>
        <v>4383.2702967984515</v>
      </c>
      <c r="AI62" s="91" t="str">
        <f>IFERROR('Vida Siniestros Directos'!AI62/'Vida Número de Siniestros'!AI62,"")</f>
        <v/>
      </c>
      <c r="AJ62" s="91" t="str">
        <f>IFERROR('Vida Siniestros Directos'!AJ62/'Vida Número de Siniestros'!AJ62,"")</f>
        <v/>
      </c>
      <c r="AK62" s="91" t="str">
        <f>IFERROR('Vida Siniestros Directos'!AK62/'Vida Número de Siniestros'!AK62,"")</f>
        <v/>
      </c>
      <c r="AL62" s="91" t="str">
        <f>IFERROR('Vida Siniestros Directos'!AL62/'Vida Número de Siniestros'!AL62,"")</f>
        <v/>
      </c>
      <c r="AM62" s="91" t="str">
        <f>IFERROR('Vida Siniestros Directos'!AM62/'Vida Número de Siniestros'!AM62,"")</f>
        <v/>
      </c>
      <c r="AN62" s="91" t="str">
        <f>IFERROR('Vida Siniestros Directos'!AN62/'Vida Número de Siniestros'!AN62,"")</f>
        <v/>
      </c>
      <c r="AO62" s="91" t="str">
        <f>IFERROR('Vida Siniestros Directos'!AO62/'Vida Número de Siniestros'!AO62,"")</f>
        <v/>
      </c>
      <c r="AP62" s="91" t="str">
        <f>IFERROR('Vida Siniestros Directos'!AP62/'Vida Número de Siniestros'!AP62,"")</f>
        <v/>
      </c>
      <c r="AQ62" s="91">
        <f>IFERROR('Vida Siniestros Directos'!AQ62/'Vida Número de Siniestros'!AQ62,"")</f>
        <v>5949.1660412395959</v>
      </c>
      <c r="AR62" s="211"/>
      <c r="AS62" s="91">
        <f>IFERROR('Vida Siniestros Directos'!AS62/'Vida Número de Siniestros'!AS62,"")</f>
        <v>1021.5253600880221</v>
      </c>
      <c r="AT62" s="60">
        <f t="shared" si="1"/>
        <v>4.8238065090493416</v>
      </c>
    </row>
    <row r="63" spans="2:46" x14ac:dyDescent="0.2">
      <c r="B63" s="62" t="str">
        <f>'Datos Vida'!B300</f>
        <v>421.2 Renta Vitalicia de Vejez Anticipada</v>
      </c>
      <c r="C63" s="91">
        <f>IFERROR('Vida Siniestros Directos'!C63/'Vida Número de Siniestros'!C63,"")</f>
        <v>4744.1886204019747</v>
      </c>
      <c r="D63" s="91" t="str">
        <f>IFERROR('Vida Siniestros Directos'!D63/'Vida Número de Siniestros'!D63,"")</f>
        <v/>
      </c>
      <c r="E63" s="91" t="str">
        <f>IFERROR('Vida Siniestros Directos'!E63/'Vida Número de Siniestros'!E63,"")</f>
        <v/>
      </c>
      <c r="F63" s="91" t="str">
        <f>IFERROR('Vida Siniestros Directos'!F63/'Vida Número de Siniestros'!F63,"")</f>
        <v/>
      </c>
      <c r="G63" s="91">
        <f>IFERROR('Vida Siniestros Directos'!G63/'Vida Número de Siniestros'!G63,"")</f>
        <v>63989.119885559972</v>
      </c>
      <c r="H63" s="91" t="str">
        <f>IFERROR('Vida Siniestros Directos'!H63/'Vida Número de Siniestros'!H63,"")</f>
        <v/>
      </c>
      <c r="I63" s="91" t="str">
        <f>IFERROR('Vida Siniestros Directos'!I63/'Vida Número de Siniestros'!I63,"")</f>
        <v/>
      </c>
      <c r="J63" s="91" t="str">
        <f>IFERROR('Vida Siniestros Directos'!J63/'Vida Número de Siniestros'!J63,"")</f>
        <v/>
      </c>
      <c r="K63" s="91" t="str">
        <f>IFERROR('Vida Siniestros Directos'!K63/'Vida Número de Siniestros'!K63,"")</f>
        <v/>
      </c>
      <c r="L63" s="91" t="str">
        <f>IFERROR('Vida Siniestros Directos'!L63/'Vida Número de Siniestros'!L63,"")</f>
        <v/>
      </c>
      <c r="M63" s="91" t="str">
        <f>IFERROR('Vida Siniestros Directos'!M63/'Vida Número de Siniestros'!M63,"")</f>
        <v/>
      </c>
      <c r="N63" s="91" t="str">
        <f>IFERROR('Vida Siniestros Directos'!N63/'Vida Número de Siniestros'!N63,"")</f>
        <v/>
      </c>
      <c r="O63" s="91" t="str">
        <f>IFERROR('Vida Siniestros Directos'!O63/'Vida Número de Siniestros'!O63,"")</f>
        <v/>
      </c>
      <c r="P63" s="91" t="str">
        <f>IFERROR('Vida Siniestros Directos'!P63/'Vida Número de Siniestros'!P63,"")</f>
        <v/>
      </c>
      <c r="Q63" s="91">
        <f>IFERROR('Vida Siniestros Directos'!Q63/'Vida Número de Siniestros'!Q63,"")</f>
        <v>43967.444653485072</v>
      </c>
      <c r="R63" s="91">
        <f>IFERROR('Vida Siniestros Directos'!R63/'Vida Número de Siniestros'!R63,"")</f>
        <v>62098.184715949712</v>
      </c>
      <c r="S63" s="91" t="str">
        <f>IFERROR('Vida Siniestros Directos'!S63/'Vida Número de Siniestros'!S63,"")</f>
        <v/>
      </c>
      <c r="T63" s="91" t="str">
        <f>IFERROR('Vida Siniestros Directos'!T63/'Vida Número de Siniestros'!T63,"")</f>
        <v/>
      </c>
      <c r="U63" s="91" t="str">
        <f>IFERROR('Vida Siniestros Directos'!U63/'Vida Número de Siniestros'!U63,"")</f>
        <v/>
      </c>
      <c r="V63" s="91" t="str">
        <f>IFERROR('Vida Siniestros Directos'!V63/'Vida Número de Siniestros'!V63,"")</f>
        <v/>
      </c>
      <c r="W63" s="91" t="str">
        <f>IFERROR('Vida Siniestros Directos'!W63/'Vida Número de Siniestros'!W63,"")</f>
        <v/>
      </c>
      <c r="X63" s="91" t="str">
        <f>IFERROR('Vida Siniestros Directos'!X63/'Vida Número de Siniestros'!X63,"")</f>
        <v/>
      </c>
      <c r="Y63" s="91" t="str">
        <f>IFERROR('Vida Siniestros Directos'!Y63/'Vida Número de Siniestros'!Y63,"")</f>
        <v/>
      </c>
      <c r="Z63" s="91">
        <f>IFERROR('Vida Siniestros Directos'!Z63/'Vida Número de Siniestros'!Z63,"")</f>
        <v>9959.5676373722272</v>
      </c>
      <c r="AA63" s="91" t="str">
        <f>IFERROR('Vida Siniestros Directos'!AA63/'Vida Número de Siniestros'!AA63,"")</f>
        <v/>
      </c>
      <c r="AB63" s="91" t="str">
        <f>IFERROR('Vida Siniestros Directos'!AB63/'Vida Número de Siniestros'!AB63,"")</f>
        <v/>
      </c>
      <c r="AC63" s="91">
        <f>IFERROR('Vida Siniestros Directos'!AC63/'Vida Número de Siniestros'!AC63,"")</f>
        <v>8933.1667837075584</v>
      </c>
      <c r="AD63" s="91">
        <f>IFERROR('Vida Siniestros Directos'!AD63/'Vida Número de Siniestros'!AD63,"")</f>
        <v>17261.619935317984</v>
      </c>
      <c r="AE63" s="91" t="str">
        <f>IFERROR('Vida Siniestros Directos'!AE63/'Vida Número de Siniestros'!AE63,"")</f>
        <v/>
      </c>
      <c r="AF63" s="91" t="str">
        <f>IFERROR('Vida Siniestros Directos'!AF63/'Vida Número de Siniestros'!AF63,"")</f>
        <v/>
      </c>
      <c r="AG63" s="91" t="str">
        <f>IFERROR('Vida Siniestros Directos'!AG63/'Vida Número de Siniestros'!AG63,"")</f>
        <v/>
      </c>
      <c r="AH63" s="91">
        <f>IFERROR('Vida Siniestros Directos'!AH63/'Vida Número de Siniestros'!AH63,"")</f>
        <v>21231.050868670078</v>
      </c>
      <c r="AI63" s="91" t="str">
        <f>IFERROR('Vida Siniestros Directos'!AI63/'Vida Número de Siniestros'!AI63,"")</f>
        <v/>
      </c>
      <c r="AJ63" s="91" t="str">
        <f>IFERROR('Vida Siniestros Directos'!AJ63/'Vida Número de Siniestros'!AJ63,"")</f>
        <v/>
      </c>
      <c r="AK63" s="91" t="str">
        <f>IFERROR('Vida Siniestros Directos'!AK63/'Vida Número de Siniestros'!AK63,"")</f>
        <v/>
      </c>
      <c r="AL63" s="91" t="str">
        <f>IFERROR('Vida Siniestros Directos'!AL63/'Vida Número de Siniestros'!AL63,"")</f>
        <v/>
      </c>
      <c r="AM63" s="91" t="str">
        <f>IFERROR('Vida Siniestros Directos'!AM63/'Vida Número de Siniestros'!AM63,"")</f>
        <v/>
      </c>
      <c r="AN63" s="91" t="str">
        <f>IFERROR('Vida Siniestros Directos'!AN63/'Vida Número de Siniestros'!AN63,"")</f>
        <v/>
      </c>
      <c r="AO63" s="91" t="str">
        <f>IFERROR('Vida Siniestros Directos'!AO63/'Vida Número de Siniestros'!AO63,"")</f>
        <v/>
      </c>
      <c r="AP63" s="91" t="str">
        <f>IFERROR('Vida Siniestros Directos'!AP63/'Vida Número de Siniestros'!AP63,"")</f>
        <v/>
      </c>
      <c r="AQ63" s="91">
        <f>IFERROR('Vida Siniestros Directos'!AQ63/'Vida Número de Siniestros'!AQ63,"")</f>
        <v>23512.971465172006</v>
      </c>
      <c r="AR63" s="211"/>
      <c r="AS63" s="91">
        <f>IFERROR('Vida Siniestros Directos'!AS63/'Vida Número de Siniestros'!AS63,"")</f>
        <v>3113.2122289747499</v>
      </c>
      <c r="AT63" s="60">
        <f t="shared" si="1"/>
        <v>6.5526400822713429</v>
      </c>
    </row>
    <row r="64" spans="2:46" x14ac:dyDescent="0.2">
      <c r="B64" s="62" t="str">
        <f>'Datos Vida'!B301</f>
        <v>422.1 Renta Vitalicia de Invalidez Total</v>
      </c>
      <c r="C64" s="91">
        <f>IFERROR('Vida Siniestros Directos'!C64/'Vida Número de Siniestros'!C64,"")</f>
        <v>3102.0866977356859</v>
      </c>
      <c r="D64" s="91" t="str">
        <f>IFERROR('Vida Siniestros Directos'!D64/'Vida Número de Siniestros'!D64,"")</f>
        <v/>
      </c>
      <c r="E64" s="91" t="str">
        <f>IFERROR('Vida Siniestros Directos'!E64/'Vida Número de Siniestros'!E64,"")</f>
        <v/>
      </c>
      <c r="F64" s="91" t="str">
        <f>IFERROR('Vida Siniestros Directos'!F64/'Vida Número de Siniestros'!F64,"")</f>
        <v/>
      </c>
      <c r="G64" s="91">
        <f>IFERROR('Vida Siniestros Directos'!G64/'Vida Número de Siniestros'!G64,"")</f>
        <v>18259.987235824607</v>
      </c>
      <c r="H64" s="91" t="str">
        <f>IFERROR('Vida Siniestros Directos'!H64/'Vida Número de Siniestros'!H64,"")</f>
        <v/>
      </c>
      <c r="I64" s="91" t="str">
        <f>IFERROR('Vida Siniestros Directos'!I64/'Vida Número de Siniestros'!I64,"")</f>
        <v/>
      </c>
      <c r="J64" s="91" t="str">
        <f>IFERROR('Vida Siniestros Directos'!J64/'Vida Número de Siniestros'!J64,"")</f>
        <v/>
      </c>
      <c r="K64" s="91" t="str">
        <f>IFERROR('Vida Siniestros Directos'!K64/'Vida Número de Siniestros'!K64,"")</f>
        <v/>
      </c>
      <c r="L64" s="91">
        <f>IFERROR('Vida Siniestros Directos'!L64/'Vida Número de Siniestros'!L64,"")</f>
        <v>6933.1176940659861</v>
      </c>
      <c r="M64" s="91" t="str">
        <f>IFERROR('Vida Siniestros Directos'!M64/'Vida Número de Siniestros'!M64,"")</f>
        <v/>
      </c>
      <c r="N64" s="91" t="str">
        <f>IFERROR('Vida Siniestros Directos'!N64/'Vida Número de Siniestros'!N64,"")</f>
        <v/>
      </c>
      <c r="O64" s="91">
        <f>IFERROR('Vida Siniestros Directos'!O64/'Vida Número de Siniestros'!O64,"")</f>
        <v>28356.336858563616</v>
      </c>
      <c r="P64" s="91" t="str">
        <f>IFERROR('Vida Siniestros Directos'!P64/'Vida Número de Siniestros'!P64,"")</f>
        <v/>
      </c>
      <c r="Q64" s="91">
        <f>IFERROR('Vida Siniestros Directos'!Q64/'Vida Número de Siniestros'!Q64,"")</f>
        <v>5267.1202133591305</v>
      </c>
      <c r="R64" s="91">
        <f>IFERROR('Vida Siniestros Directos'!R64/'Vida Número de Siniestros'!R64,"")</f>
        <v>7742.7808259245285</v>
      </c>
      <c r="S64" s="91" t="str">
        <f>IFERROR('Vida Siniestros Directos'!S64/'Vida Número de Siniestros'!S64,"")</f>
        <v/>
      </c>
      <c r="T64" s="91">
        <f>IFERROR('Vida Siniestros Directos'!T64/'Vida Número de Siniestros'!T64,"")</f>
        <v>8291.2538523009371</v>
      </c>
      <c r="U64" s="91" t="str">
        <f>IFERROR('Vida Siniestros Directos'!U64/'Vida Número de Siniestros'!U64,"")</f>
        <v/>
      </c>
      <c r="V64" s="91" t="str">
        <f>IFERROR('Vida Siniestros Directos'!V64/'Vida Número de Siniestros'!V64,"")</f>
        <v/>
      </c>
      <c r="W64" s="91" t="str">
        <f>IFERROR('Vida Siniestros Directos'!W64/'Vida Número de Siniestros'!W64,"")</f>
        <v/>
      </c>
      <c r="X64" s="91" t="str">
        <f>IFERROR('Vida Siniestros Directos'!X64/'Vida Número de Siniestros'!X64,"")</f>
        <v/>
      </c>
      <c r="Y64" s="91">
        <f>IFERROR('Vida Siniestros Directos'!Y64/'Vida Número de Siniestros'!Y64,"")</f>
        <v>1585.0098503917534</v>
      </c>
      <c r="Z64" s="91">
        <f>IFERROR('Vida Siniestros Directos'!Z64/'Vida Número de Siniestros'!Z64,"")</f>
        <v>5944.9000027545126</v>
      </c>
      <c r="AA64" s="91" t="str">
        <f>IFERROR('Vida Siniestros Directos'!AA64/'Vida Número de Siniestros'!AA64,"")</f>
        <v/>
      </c>
      <c r="AB64" s="91" t="str">
        <f>IFERROR('Vida Siniestros Directos'!AB64/'Vida Número de Siniestros'!AB64,"")</f>
        <v/>
      </c>
      <c r="AC64" s="91">
        <f>IFERROR('Vida Siniestros Directos'!AC64/'Vida Número de Siniestros'!AC64,"")</f>
        <v>4261.047118245865</v>
      </c>
      <c r="AD64" s="91">
        <f>IFERROR('Vida Siniestros Directos'!AD64/'Vida Número de Siniestros'!AD64,"")</f>
        <v>3341.3767142930533</v>
      </c>
      <c r="AE64" s="91" t="str">
        <f>IFERROR('Vida Siniestros Directos'!AE64/'Vida Número de Siniestros'!AE64,"")</f>
        <v/>
      </c>
      <c r="AF64" s="91" t="str">
        <f>IFERROR('Vida Siniestros Directos'!AF64/'Vida Número de Siniestros'!AF64,"")</f>
        <v/>
      </c>
      <c r="AG64" s="91" t="str">
        <f>IFERROR('Vida Siniestros Directos'!AG64/'Vida Número de Siniestros'!AG64,"")</f>
        <v/>
      </c>
      <c r="AH64" s="91">
        <f>IFERROR('Vida Siniestros Directos'!AH64/'Vida Número de Siniestros'!AH64,"")</f>
        <v>5250.9956541183865</v>
      </c>
      <c r="AI64" s="91" t="str">
        <f>IFERROR('Vida Siniestros Directos'!AI64/'Vida Número de Siniestros'!AI64,"")</f>
        <v/>
      </c>
      <c r="AJ64" s="91" t="str">
        <f>IFERROR('Vida Siniestros Directos'!AJ64/'Vida Número de Siniestros'!AJ64,"")</f>
        <v/>
      </c>
      <c r="AK64" s="91" t="str">
        <f>IFERROR('Vida Siniestros Directos'!AK64/'Vida Número de Siniestros'!AK64,"")</f>
        <v/>
      </c>
      <c r="AL64" s="91" t="str">
        <f>IFERROR('Vida Siniestros Directos'!AL64/'Vida Número de Siniestros'!AL64,"")</f>
        <v/>
      </c>
      <c r="AM64" s="91" t="str">
        <f>IFERROR('Vida Siniestros Directos'!AM64/'Vida Número de Siniestros'!AM64,"")</f>
        <v/>
      </c>
      <c r="AN64" s="91" t="str">
        <f>IFERROR('Vida Siniestros Directos'!AN64/'Vida Número de Siniestros'!AN64,"")</f>
        <v/>
      </c>
      <c r="AO64" s="91" t="str">
        <f>IFERROR('Vida Siniestros Directos'!AO64/'Vida Número de Siniestros'!AO64,"")</f>
        <v/>
      </c>
      <c r="AP64" s="91" t="str">
        <f>IFERROR('Vida Siniestros Directos'!AP64/'Vida Número de Siniestros'!AP64,"")</f>
        <v/>
      </c>
      <c r="AQ64" s="91">
        <f>IFERROR('Vida Siniestros Directos'!AQ64/'Vida Número de Siniestros'!AQ64,"")</f>
        <v>6637.2208317069353</v>
      </c>
      <c r="AR64" s="211"/>
      <c r="AS64" s="91">
        <f>IFERROR('Vida Siniestros Directos'!AS64/'Vida Número de Siniestros'!AS64,"")</f>
        <v>2740.106453806417</v>
      </c>
      <c r="AT64" s="60">
        <f t="shared" si="1"/>
        <v>1.4222492606033041</v>
      </c>
    </row>
    <row r="65" spans="2:46" x14ac:dyDescent="0.2">
      <c r="B65" s="62" t="str">
        <f>'Datos Vida'!B302</f>
        <v>422.2 Renta Vitalicia de Invalidez Parcial</v>
      </c>
      <c r="C65" s="91" t="str">
        <f>IFERROR('Vida Siniestros Directos'!C65/'Vida Número de Siniestros'!C65,"")</f>
        <v/>
      </c>
      <c r="D65" s="91" t="str">
        <f>IFERROR('Vida Siniestros Directos'!D65/'Vida Número de Siniestros'!D65,"")</f>
        <v/>
      </c>
      <c r="E65" s="91" t="str">
        <f>IFERROR('Vida Siniestros Directos'!E65/'Vida Número de Siniestros'!E65,"")</f>
        <v/>
      </c>
      <c r="F65" s="91" t="str">
        <f>IFERROR('Vida Siniestros Directos'!F65/'Vida Número de Siniestros'!F65,"")</f>
        <v/>
      </c>
      <c r="G65" s="91">
        <f>IFERROR('Vida Siniestros Directos'!G65/'Vida Número de Siniestros'!G65,"")</f>
        <v>14509.58793009777</v>
      </c>
      <c r="H65" s="91" t="str">
        <f>IFERROR('Vida Siniestros Directos'!H65/'Vida Número de Siniestros'!H65,"")</f>
        <v/>
      </c>
      <c r="I65" s="91" t="str">
        <f>IFERROR('Vida Siniestros Directos'!I65/'Vida Número de Siniestros'!I65,"")</f>
        <v/>
      </c>
      <c r="J65" s="91" t="str">
        <f>IFERROR('Vida Siniestros Directos'!J65/'Vida Número de Siniestros'!J65,"")</f>
        <v/>
      </c>
      <c r="K65" s="91" t="str">
        <f>IFERROR('Vida Siniestros Directos'!K65/'Vida Número de Siniestros'!K65,"")</f>
        <v/>
      </c>
      <c r="L65" s="91">
        <f>IFERROR('Vida Siniestros Directos'!L65/'Vida Número de Siniestros'!L65,"")</f>
        <v>5239.5375095637764</v>
      </c>
      <c r="M65" s="91" t="str">
        <f>IFERROR('Vida Siniestros Directos'!M65/'Vida Número de Siniestros'!M65,"")</f>
        <v/>
      </c>
      <c r="N65" s="91" t="str">
        <f>IFERROR('Vida Siniestros Directos'!N65/'Vida Número de Siniestros'!N65,"")</f>
        <v/>
      </c>
      <c r="O65" s="91">
        <f>IFERROR('Vida Siniestros Directos'!O65/'Vida Número de Siniestros'!O65,"")</f>
        <v>2699.4598018627125</v>
      </c>
      <c r="P65" s="91" t="str">
        <f>IFERROR('Vida Siniestros Directos'!P65/'Vida Número de Siniestros'!P65,"")</f>
        <v/>
      </c>
      <c r="Q65" s="91">
        <f>IFERROR('Vida Siniestros Directos'!Q65/'Vida Número de Siniestros'!Q65,"")</f>
        <v>11560.576932563174</v>
      </c>
      <c r="R65" s="91">
        <f>IFERROR('Vida Siniestros Directos'!R65/'Vida Número de Siniestros'!R65,"")</f>
        <v>4326.6767070015067</v>
      </c>
      <c r="S65" s="91" t="str">
        <f>IFERROR('Vida Siniestros Directos'!S65/'Vida Número de Siniestros'!S65,"")</f>
        <v/>
      </c>
      <c r="T65" s="91" t="str">
        <f>IFERROR('Vida Siniestros Directos'!T65/'Vida Número de Siniestros'!T65,"")</f>
        <v/>
      </c>
      <c r="U65" s="91" t="str">
        <f>IFERROR('Vida Siniestros Directos'!U65/'Vida Número de Siniestros'!U65,"")</f>
        <v/>
      </c>
      <c r="V65" s="91" t="str">
        <f>IFERROR('Vida Siniestros Directos'!V65/'Vida Número de Siniestros'!V65,"")</f>
        <v/>
      </c>
      <c r="W65" s="91" t="str">
        <f>IFERROR('Vida Siniestros Directos'!W65/'Vida Número de Siniestros'!W65,"")</f>
        <v/>
      </c>
      <c r="X65" s="91" t="str">
        <f>IFERROR('Vida Siniestros Directos'!X65/'Vida Número de Siniestros'!X65,"")</f>
        <v/>
      </c>
      <c r="Y65" s="91" t="str">
        <f>IFERROR('Vida Siniestros Directos'!Y65/'Vida Número de Siniestros'!Y65,"")</f>
        <v/>
      </c>
      <c r="Z65" s="91">
        <f>IFERROR('Vida Siniestros Directos'!Z65/'Vida Número de Siniestros'!Z65,"")</f>
        <v>4568.9193463100182</v>
      </c>
      <c r="AA65" s="91" t="str">
        <f>IFERROR('Vida Siniestros Directos'!AA65/'Vida Número de Siniestros'!AA65,"")</f>
        <v/>
      </c>
      <c r="AB65" s="91" t="str">
        <f>IFERROR('Vida Siniestros Directos'!AB65/'Vida Número de Siniestros'!AB65,"")</f>
        <v/>
      </c>
      <c r="AC65" s="91">
        <f>IFERROR('Vida Siniestros Directos'!AC65/'Vida Número de Siniestros'!AC65,"")</f>
        <v>4356.6870846349475</v>
      </c>
      <c r="AD65" s="91">
        <f>IFERROR('Vida Siniestros Directos'!AD65/'Vida Número de Siniestros'!AD65,"")</f>
        <v>3884.7301747895972</v>
      </c>
      <c r="AE65" s="91" t="str">
        <f>IFERROR('Vida Siniestros Directos'!AE65/'Vida Número de Siniestros'!AE65,"")</f>
        <v/>
      </c>
      <c r="AF65" s="91" t="str">
        <f>IFERROR('Vida Siniestros Directos'!AF65/'Vida Número de Siniestros'!AF65,"")</f>
        <v/>
      </c>
      <c r="AG65" s="91" t="str">
        <f>IFERROR('Vida Siniestros Directos'!AG65/'Vida Número de Siniestros'!AG65,"")</f>
        <v/>
      </c>
      <c r="AH65" s="91">
        <f>IFERROR('Vida Siniestros Directos'!AH65/'Vida Número de Siniestros'!AH65,"")</f>
        <v>3506.2200974300304</v>
      </c>
      <c r="AI65" s="91" t="str">
        <f>IFERROR('Vida Siniestros Directos'!AI65/'Vida Número de Siniestros'!AI65,"")</f>
        <v/>
      </c>
      <c r="AJ65" s="91" t="str">
        <f>IFERROR('Vida Siniestros Directos'!AJ65/'Vida Número de Siniestros'!AJ65,"")</f>
        <v/>
      </c>
      <c r="AK65" s="91" t="str">
        <f>IFERROR('Vida Siniestros Directos'!AK65/'Vida Número de Siniestros'!AK65,"")</f>
        <v/>
      </c>
      <c r="AL65" s="91" t="str">
        <f>IFERROR('Vida Siniestros Directos'!AL65/'Vida Número de Siniestros'!AL65,"")</f>
        <v/>
      </c>
      <c r="AM65" s="91" t="str">
        <f>IFERROR('Vida Siniestros Directos'!AM65/'Vida Número de Siniestros'!AM65,"")</f>
        <v/>
      </c>
      <c r="AN65" s="91" t="str">
        <f>IFERROR('Vida Siniestros Directos'!AN65/'Vida Número de Siniestros'!AN65,"")</f>
        <v/>
      </c>
      <c r="AO65" s="91" t="str">
        <f>IFERROR('Vida Siniestros Directos'!AO65/'Vida Número de Siniestros'!AO65,"")</f>
        <v/>
      </c>
      <c r="AP65" s="91" t="str">
        <f>IFERROR('Vida Siniestros Directos'!AP65/'Vida Número de Siniestros'!AP65,"")</f>
        <v/>
      </c>
      <c r="AQ65" s="91">
        <f>IFERROR('Vida Siniestros Directos'!AQ65/'Vida Número de Siniestros'!AQ65,"")</f>
        <v>5585.0955799279936</v>
      </c>
      <c r="AR65" s="211"/>
      <c r="AS65" s="91">
        <f>IFERROR('Vida Siniestros Directos'!AS65/'Vida Número de Siniestros'!AS65,"")</f>
        <v>4068.7831858766363</v>
      </c>
      <c r="AT65" s="60">
        <f t="shared" si="1"/>
        <v>0.37266974542037712</v>
      </c>
    </row>
    <row r="66" spans="2:46" x14ac:dyDescent="0.2">
      <c r="B66" s="62" t="str">
        <f>'Datos Vida'!B303</f>
        <v>423. Renta Vitalicia de Sobrevivencia</v>
      </c>
      <c r="C66" s="91">
        <f>IFERROR('Vida Siniestros Directos'!C66/'Vida Número de Siniestros'!C66,"")</f>
        <v>3864.5395082186392</v>
      </c>
      <c r="D66" s="91" t="str">
        <f>IFERROR('Vida Siniestros Directos'!D66/'Vida Número de Siniestros'!D66,"")</f>
        <v/>
      </c>
      <c r="E66" s="91" t="str">
        <f>IFERROR('Vida Siniestros Directos'!E66/'Vida Número de Siniestros'!E66,"")</f>
        <v/>
      </c>
      <c r="F66" s="91" t="str">
        <f>IFERROR('Vida Siniestros Directos'!F66/'Vida Número de Siniestros'!F66,"")</f>
        <v/>
      </c>
      <c r="G66" s="91">
        <f>IFERROR('Vida Siniestros Directos'!G66/'Vida Número de Siniestros'!G66,"")</f>
        <v>14429.569693960566</v>
      </c>
      <c r="H66" s="91" t="str">
        <f>IFERROR('Vida Siniestros Directos'!H66/'Vida Número de Siniestros'!H66,"")</f>
        <v/>
      </c>
      <c r="I66" s="91" t="str">
        <f>IFERROR('Vida Siniestros Directos'!I66/'Vida Número de Siniestros'!I66,"")</f>
        <v/>
      </c>
      <c r="J66" s="91" t="str">
        <f>IFERROR('Vida Siniestros Directos'!J66/'Vida Número de Siniestros'!J66,"")</f>
        <v/>
      </c>
      <c r="K66" s="91" t="str">
        <f>IFERROR('Vida Siniestros Directos'!K66/'Vida Número de Siniestros'!K66,"")</f>
        <v/>
      </c>
      <c r="L66" s="91" t="str">
        <f>IFERROR('Vida Siniestros Directos'!L66/'Vida Número de Siniestros'!L66,"")</f>
        <v/>
      </c>
      <c r="M66" s="91" t="str">
        <f>IFERROR('Vida Siniestros Directos'!M66/'Vida Número de Siniestros'!M66,"")</f>
        <v/>
      </c>
      <c r="N66" s="91" t="str">
        <f>IFERROR('Vida Siniestros Directos'!N66/'Vida Número de Siniestros'!N66,"")</f>
        <v/>
      </c>
      <c r="O66" s="91" t="str">
        <f>IFERROR('Vida Siniestros Directos'!O66/'Vida Número de Siniestros'!O66,"")</f>
        <v/>
      </c>
      <c r="P66" s="91" t="str">
        <f>IFERROR('Vida Siniestros Directos'!P66/'Vida Número de Siniestros'!P66,"")</f>
        <v/>
      </c>
      <c r="Q66" s="91">
        <f>IFERROR('Vida Siniestros Directos'!Q66/'Vida Número de Siniestros'!Q66,"")</f>
        <v>64722.3170992663</v>
      </c>
      <c r="R66" s="91">
        <f>IFERROR('Vida Siniestros Directos'!R66/'Vida Número de Siniestros'!R66,"")</f>
        <v>12376.682679971327</v>
      </c>
      <c r="S66" s="91" t="str">
        <f>IFERROR('Vida Siniestros Directos'!S66/'Vida Número de Siniestros'!S66,"")</f>
        <v/>
      </c>
      <c r="T66" s="91">
        <f>IFERROR('Vida Siniestros Directos'!T66/'Vida Número de Siniestros'!T66,"")</f>
        <v>7810.2782683223368</v>
      </c>
      <c r="U66" s="91" t="str">
        <f>IFERROR('Vida Siniestros Directos'!U66/'Vida Número de Siniestros'!U66,"")</f>
        <v/>
      </c>
      <c r="V66" s="91" t="str">
        <f>IFERROR('Vida Siniestros Directos'!V66/'Vida Número de Siniestros'!V66,"")</f>
        <v/>
      </c>
      <c r="W66" s="91" t="str">
        <f>IFERROR('Vida Siniestros Directos'!W66/'Vida Número de Siniestros'!W66,"")</f>
        <v/>
      </c>
      <c r="X66" s="91" t="str">
        <f>IFERROR('Vida Siniestros Directos'!X66/'Vida Número de Siniestros'!X66,"")</f>
        <v/>
      </c>
      <c r="Y66" s="91">
        <f>IFERROR('Vida Siniestros Directos'!Y66/'Vida Número de Siniestros'!Y66,"")</f>
        <v>963.48205253292792</v>
      </c>
      <c r="Z66" s="91">
        <f>IFERROR('Vida Siniestros Directos'!Z66/'Vida Número de Siniestros'!Z66,"")</f>
        <v>5652.4040255824339</v>
      </c>
      <c r="AA66" s="91" t="str">
        <f>IFERROR('Vida Siniestros Directos'!AA66/'Vida Número de Siniestros'!AA66,"")</f>
        <v/>
      </c>
      <c r="AB66" s="91" t="str">
        <f>IFERROR('Vida Siniestros Directos'!AB66/'Vida Número de Siniestros'!AB66,"")</f>
        <v/>
      </c>
      <c r="AC66" s="91">
        <f>IFERROR('Vida Siniestros Directos'!AC66/'Vida Número de Siniestros'!AC66,"")</f>
        <v>3313.0288459556773</v>
      </c>
      <c r="AD66" s="91">
        <f>IFERROR('Vida Siniestros Directos'!AD66/'Vida Número de Siniestros'!AD66,"")</f>
        <v>69767.416675370026</v>
      </c>
      <c r="AE66" s="91" t="str">
        <f>IFERROR('Vida Siniestros Directos'!AE66/'Vida Número de Siniestros'!AE66,"")</f>
        <v/>
      </c>
      <c r="AF66" s="91" t="str">
        <f>IFERROR('Vida Siniestros Directos'!AF66/'Vida Número de Siniestros'!AF66,"")</f>
        <v/>
      </c>
      <c r="AG66" s="91" t="str">
        <f>IFERROR('Vida Siniestros Directos'!AG66/'Vida Número de Siniestros'!AG66,"")</f>
        <v/>
      </c>
      <c r="AH66" s="91">
        <f>IFERROR('Vida Siniestros Directos'!AH66/'Vida Número de Siniestros'!AH66,"")</f>
        <v>16208.418275520689</v>
      </c>
      <c r="AI66" s="91" t="str">
        <f>IFERROR('Vida Siniestros Directos'!AI66/'Vida Número de Siniestros'!AI66,"")</f>
        <v/>
      </c>
      <c r="AJ66" s="91" t="str">
        <f>IFERROR('Vida Siniestros Directos'!AJ66/'Vida Número de Siniestros'!AJ66,"")</f>
        <v/>
      </c>
      <c r="AK66" s="91" t="str">
        <f>IFERROR('Vida Siniestros Directos'!AK66/'Vida Número de Siniestros'!AK66,"")</f>
        <v/>
      </c>
      <c r="AL66" s="91" t="str">
        <f>IFERROR('Vida Siniestros Directos'!AL66/'Vida Número de Siniestros'!AL66,"")</f>
        <v/>
      </c>
      <c r="AM66" s="91" t="str">
        <f>IFERROR('Vida Siniestros Directos'!AM66/'Vida Número de Siniestros'!AM66,"")</f>
        <v/>
      </c>
      <c r="AN66" s="91" t="str">
        <f>IFERROR('Vida Siniestros Directos'!AN66/'Vida Número de Siniestros'!AN66,"")</f>
        <v/>
      </c>
      <c r="AO66" s="91" t="str">
        <f>IFERROR('Vida Siniestros Directos'!AO66/'Vida Número de Siniestros'!AO66,"")</f>
        <v/>
      </c>
      <c r="AP66" s="91" t="str">
        <f>IFERROR('Vida Siniestros Directos'!AP66/'Vida Número de Siniestros'!AP66,"")</f>
        <v/>
      </c>
      <c r="AQ66" s="91">
        <f>IFERROR('Vida Siniestros Directos'!AQ66/'Vida Número de Siniestros'!AQ66,"")</f>
        <v>14542.923070596531</v>
      </c>
      <c r="AR66" s="211"/>
      <c r="AS66" s="91">
        <f>IFERROR('Vida Siniestros Directos'!AS66/'Vida Número de Siniestros'!AS66,"")</f>
        <v>5484.0392325959228</v>
      </c>
      <c r="AT66" s="60">
        <f t="shared" si="1"/>
        <v>1.6518634265336023</v>
      </c>
    </row>
    <row r="67" spans="2:46" x14ac:dyDescent="0.2">
      <c r="B67" s="62" t="str">
        <f>'Datos Vida'!B304</f>
        <v>424. Invalidez y Sobrevivencia (C-528)</v>
      </c>
      <c r="C67" s="91" t="str">
        <f>IFERROR('Vida Siniestros Directos'!C67/'Vida Número de Siniestros'!C67,"")</f>
        <v/>
      </c>
      <c r="D67" s="91" t="str">
        <f>IFERROR('Vida Siniestros Directos'!D67/'Vida Número de Siniestros'!D67,"")</f>
        <v/>
      </c>
      <c r="E67" s="91" t="str">
        <f>IFERROR('Vida Siniestros Directos'!E67/'Vida Número de Siniestros'!E67,"")</f>
        <v/>
      </c>
      <c r="F67" s="91" t="str">
        <f>IFERROR('Vida Siniestros Directos'!F67/'Vida Número de Siniestros'!F67,"")</f>
        <v/>
      </c>
      <c r="G67" s="91" t="str">
        <f>IFERROR('Vida Siniestros Directos'!G67/'Vida Número de Siniestros'!G67,"")</f>
        <v/>
      </c>
      <c r="H67" s="91" t="str">
        <f>IFERROR('Vida Siniestros Directos'!H67/'Vida Número de Siniestros'!H67,"")</f>
        <v/>
      </c>
      <c r="I67" s="91" t="str">
        <f>IFERROR('Vida Siniestros Directos'!I67/'Vida Número de Siniestros'!I67,"")</f>
        <v/>
      </c>
      <c r="J67" s="91" t="str">
        <f>IFERROR('Vida Siniestros Directos'!J67/'Vida Número de Siniestros'!J67,"")</f>
        <v/>
      </c>
      <c r="K67" s="91" t="str">
        <f>IFERROR('Vida Siniestros Directos'!K67/'Vida Número de Siniestros'!K67,"")</f>
        <v/>
      </c>
      <c r="L67" s="91" t="str">
        <f>IFERROR('Vida Siniestros Directos'!L67/'Vida Número de Siniestros'!L67,"")</f>
        <v/>
      </c>
      <c r="M67" s="91" t="str">
        <f>IFERROR('Vida Siniestros Directos'!M67/'Vida Número de Siniestros'!M67,"")</f>
        <v/>
      </c>
      <c r="N67" s="91" t="str">
        <f>IFERROR('Vida Siniestros Directos'!N67/'Vida Número de Siniestros'!N67,"")</f>
        <v/>
      </c>
      <c r="O67" s="91" t="str">
        <f>IFERROR('Vida Siniestros Directos'!O67/'Vida Número de Siniestros'!O67,"")</f>
        <v/>
      </c>
      <c r="P67" s="91" t="str">
        <f>IFERROR('Vida Siniestros Directos'!P67/'Vida Número de Siniestros'!P67,"")</f>
        <v/>
      </c>
      <c r="Q67" s="91">
        <f>IFERROR('Vida Siniestros Directos'!Q67/'Vida Número de Siniestros'!Q67,"")</f>
        <v>8.2979654446789599</v>
      </c>
      <c r="R67" s="91" t="str">
        <f>IFERROR('Vida Siniestros Directos'!R67/'Vida Número de Siniestros'!R67,"")</f>
        <v/>
      </c>
      <c r="S67" s="91" t="str">
        <f>IFERROR('Vida Siniestros Directos'!S67/'Vida Número de Siniestros'!S67,"")</f>
        <v/>
      </c>
      <c r="T67" s="91" t="str">
        <f>IFERROR('Vida Siniestros Directos'!T67/'Vida Número de Siniestros'!T67,"")</f>
        <v/>
      </c>
      <c r="U67" s="91" t="str">
        <f>IFERROR('Vida Siniestros Directos'!U67/'Vida Número de Siniestros'!U67,"")</f>
        <v/>
      </c>
      <c r="V67" s="91" t="str">
        <f>IFERROR('Vida Siniestros Directos'!V67/'Vida Número de Siniestros'!V67,"")</f>
        <v/>
      </c>
      <c r="W67" s="91" t="str">
        <f>IFERROR('Vida Siniestros Directos'!W67/'Vida Número de Siniestros'!W67,"")</f>
        <v/>
      </c>
      <c r="X67" s="91" t="str">
        <f>IFERROR('Vida Siniestros Directos'!X67/'Vida Número de Siniestros'!X67,"")</f>
        <v/>
      </c>
      <c r="Y67" s="91" t="str">
        <f>IFERROR('Vida Siniestros Directos'!Y67/'Vida Número de Siniestros'!Y67,"")</f>
        <v/>
      </c>
      <c r="Z67" s="91" t="str">
        <f>IFERROR('Vida Siniestros Directos'!Z67/'Vida Número de Siniestros'!Z67,"")</f>
        <v/>
      </c>
      <c r="AA67" s="91" t="str">
        <f>IFERROR('Vida Siniestros Directos'!AA67/'Vida Número de Siniestros'!AA67,"")</f>
        <v/>
      </c>
      <c r="AB67" s="91" t="str">
        <f>IFERROR('Vida Siniestros Directos'!AB67/'Vida Número de Siniestros'!AB67,"")</f>
        <v/>
      </c>
      <c r="AC67" s="91" t="str">
        <f>IFERROR('Vida Siniestros Directos'!AC67/'Vida Número de Siniestros'!AC67,"")</f>
        <v/>
      </c>
      <c r="AD67" s="91" t="str">
        <f>IFERROR('Vida Siniestros Directos'!AD67/'Vida Número de Siniestros'!AD67,"")</f>
        <v/>
      </c>
      <c r="AE67" s="91" t="str">
        <f>IFERROR('Vida Siniestros Directos'!AE67/'Vida Número de Siniestros'!AE67,"")</f>
        <v/>
      </c>
      <c r="AF67" s="91" t="str">
        <f>IFERROR('Vida Siniestros Directos'!AF67/'Vida Número de Siniestros'!AF67,"")</f>
        <v/>
      </c>
      <c r="AG67" s="91" t="str">
        <f>IFERROR('Vida Siniestros Directos'!AG67/'Vida Número de Siniestros'!AG67,"")</f>
        <v/>
      </c>
      <c r="AH67" s="91" t="str">
        <f>IFERROR('Vida Siniestros Directos'!AH67/'Vida Número de Siniestros'!AH67,"")</f>
        <v/>
      </c>
      <c r="AI67" s="91" t="str">
        <f>IFERROR('Vida Siniestros Directos'!AI67/'Vida Número de Siniestros'!AI67,"")</f>
        <v/>
      </c>
      <c r="AJ67" s="91" t="str">
        <f>IFERROR('Vida Siniestros Directos'!AJ67/'Vida Número de Siniestros'!AJ67,"")</f>
        <v/>
      </c>
      <c r="AK67" s="91" t="str">
        <f>IFERROR('Vida Siniestros Directos'!AK67/'Vida Número de Siniestros'!AK67,"")</f>
        <v/>
      </c>
      <c r="AL67" s="91" t="str">
        <f>IFERROR('Vida Siniestros Directos'!AL67/'Vida Número de Siniestros'!AL67,"")</f>
        <v/>
      </c>
      <c r="AM67" s="91" t="str">
        <f>IFERROR('Vida Siniestros Directos'!AM67/'Vida Número de Siniestros'!AM67,"")</f>
        <v/>
      </c>
      <c r="AN67" s="91" t="str">
        <f>IFERROR('Vida Siniestros Directos'!AN67/'Vida Número de Siniestros'!AN67,"")</f>
        <v/>
      </c>
      <c r="AO67" s="91" t="str">
        <f>IFERROR('Vida Siniestros Directos'!AO67/'Vida Número de Siniestros'!AO67,"")</f>
        <v/>
      </c>
      <c r="AP67" s="91" t="str">
        <f>IFERROR('Vida Siniestros Directos'!AP67/'Vida Número de Siniestros'!AP67,"")</f>
        <v/>
      </c>
      <c r="AQ67" s="91">
        <f>IFERROR('Vida Siniestros Directos'!AQ67/'Vida Número de Siniestros'!AQ67,"")</f>
        <v>33.095088003750334</v>
      </c>
      <c r="AR67" s="211"/>
      <c r="AS67" s="91">
        <f>IFERROR('Vida Siniestros Directos'!AS67/'Vida Número de Siniestros'!AS67,"")</f>
        <v>34.831516371554102</v>
      </c>
      <c r="AT67" s="60">
        <f t="shared" si="1"/>
        <v>-4.9852218585058727E-2</v>
      </c>
    </row>
    <row r="68" spans="2:46" x14ac:dyDescent="0.2">
      <c r="B68" s="62" t="str">
        <f>'Datos Vida'!B305</f>
        <v>425. Seguro con Ahorro Previsional (APV)</v>
      </c>
      <c r="C68" s="91" t="str">
        <f>IFERROR('Vida Siniestros Directos'!C68/'Vida Número de Siniestros'!C68,"")</f>
        <v/>
      </c>
      <c r="D68" s="91" t="str">
        <f>IFERROR('Vida Siniestros Directos'!D68/'Vida Número de Siniestros'!D68,"")</f>
        <v/>
      </c>
      <c r="E68" s="91" t="str">
        <f>IFERROR('Vida Siniestros Directos'!E68/'Vida Número de Siniestros'!E68,"")</f>
        <v/>
      </c>
      <c r="F68" s="91">
        <f>IFERROR('Vida Siniestros Directos'!F68/'Vida Número de Siniestros'!F68,"")</f>
        <v>650.8981019412638</v>
      </c>
      <c r="G68" s="91">
        <f>IFERROR('Vida Siniestros Directos'!G68/'Vida Número de Siniestros'!G68,"")</f>
        <v>4.6850948636465839</v>
      </c>
      <c r="H68" s="91" t="str">
        <f>IFERROR('Vida Siniestros Directos'!H68/'Vida Número de Siniestros'!H68,"")</f>
        <v/>
      </c>
      <c r="I68" s="91" t="str">
        <f>IFERROR('Vida Siniestros Directos'!I68/'Vida Número de Siniestros'!I68,"")</f>
        <v/>
      </c>
      <c r="J68" s="91" t="str">
        <f>IFERROR('Vida Siniestros Directos'!J68/'Vida Número de Siniestros'!J68,"")</f>
        <v/>
      </c>
      <c r="K68" s="91" t="str">
        <f>IFERROR('Vida Siniestros Directos'!K68/'Vida Número de Siniestros'!K68,"")</f>
        <v/>
      </c>
      <c r="L68" s="91">
        <f>IFERROR('Vida Siniestros Directos'!L68/'Vida Número de Siniestros'!L68,"")</f>
        <v>271.49490548932016</v>
      </c>
      <c r="M68" s="91" t="str">
        <f>IFERROR('Vida Siniestros Directos'!M68/'Vida Número de Siniestros'!M68,"")</f>
        <v/>
      </c>
      <c r="N68" s="91" t="str">
        <f>IFERROR('Vida Siniestros Directos'!N68/'Vida Número de Siniestros'!N68,"")</f>
        <v/>
      </c>
      <c r="O68" s="91" t="str">
        <f>IFERROR('Vida Siniestros Directos'!O68/'Vida Número de Siniestros'!O68,"")</f>
        <v/>
      </c>
      <c r="P68" s="91" t="str">
        <f>IFERROR('Vida Siniestros Directos'!P68/'Vida Número de Siniestros'!P68,"")</f>
        <v/>
      </c>
      <c r="Q68" s="91">
        <f>IFERROR('Vida Siniestros Directos'!Q68/'Vida Número de Siniestros'!Q68,"")</f>
        <v>513.2214407419217</v>
      </c>
      <c r="R68" s="91">
        <f>IFERROR('Vida Siniestros Directos'!R68/'Vida Número de Siniestros'!R68,"")</f>
        <v>252.65535634568118</v>
      </c>
      <c r="S68" s="91" t="str">
        <f>IFERROR('Vida Siniestros Directos'!S68/'Vida Número de Siniestros'!S68,"")</f>
        <v/>
      </c>
      <c r="T68" s="91" t="str">
        <f>IFERROR('Vida Siniestros Directos'!T68/'Vida Número de Siniestros'!T68,"")</f>
        <v/>
      </c>
      <c r="U68" s="91" t="str">
        <f>IFERROR('Vida Siniestros Directos'!U68/'Vida Número de Siniestros'!U68,"")</f>
        <v/>
      </c>
      <c r="V68" s="91" t="str">
        <f>IFERROR('Vida Siniestros Directos'!V68/'Vida Número de Siniestros'!V68,"")</f>
        <v/>
      </c>
      <c r="W68" s="91" t="str">
        <f>IFERROR('Vida Siniestros Directos'!W68/'Vida Número de Siniestros'!W68,"")</f>
        <v/>
      </c>
      <c r="X68" s="91" t="str">
        <f>IFERROR('Vida Siniestros Directos'!X68/'Vida Número de Siniestros'!X68,"")</f>
        <v/>
      </c>
      <c r="Y68" s="91" t="str">
        <f>IFERROR('Vida Siniestros Directos'!Y68/'Vida Número de Siniestros'!Y68,"")</f>
        <v/>
      </c>
      <c r="Z68" s="91">
        <f>IFERROR('Vida Siniestros Directos'!Z68/'Vida Número de Siniestros'!Z68,"")</f>
        <v>130.1320352162401</v>
      </c>
      <c r="AA68" s="91" t="str">
        <f>IFERROR('Vida Siniestros Directos'!AA68/'Vida Número de Siniestros'!AA68,"")</f>
        <v/>
      </c>
      <c r="AB68" s="91">
        <f>IFERROR('Vida Siniestros Directos'!AB68/'Vida Número de Siniestros'!AB68,"")</f>
        <v>248.23823701811386</v>
      </c>
      <c r="AC68" s="91" t="str">
        <f>IFERROR('Vida Siniestros Directos'!AC68/'Vida Número de Siniestros'!AC68,"")</f>
        <v/>
      </c>
      <c r="AD68" s="91">
        <f>IFERROR('Vida Siniestros Directos'!AD68/'Vida Número de Siniestros'!AD68,"")</f>
        <v>43.641898726167767</v>
      </c>
      <c r="AE68" s="91" t="str">
        <f>IFERROR('Vida Siniestros Directos'!AE68/'Vida Número de Siniestros'!AE68,"")</f>
        <v/>
      </c>
      <c r="AF68" s="91" t="str">
        <f>IFERROR('Vida Siniestros Directos'!AF68/'Vida Número de Siniestros'!AF68,"")</f>
        <v/>
      </c>
      <c r="AG68" s="91" t="str">
        <f>IFERROR('Vida Siniestros Directos'!AG68/'Vida Número de Siniestros'!AG68,"")</f>
        <v/>
      </c>
      <c r="AH68" s="91">
        <f>IFERROR('Vida Siniestros Directos'!AH68/'Vida Número de Siniestros'!AH68,"")</f>
        <v>28.093384329143806</v>
      </c>
      <c r="AI68" s="91">
        <f>IFERROR('Vida Siniestros Directos'!AI68/'Vida Número de Siniestros'!AI68,"")</f>
        <v>654.37906886912958</v>
      </c>
      <c r="AJ68" s="91" t="str">
        <f>IFERROR('Vida Siniestros Directos'!AJ68/'Vida Número de Siniestros'!AJ68,"")</f>
        <v/>
      </c>
      <c r="AK68" s="91">
        <f>IFERROR('Vida Siniestros Directos'!AK68/'Vida Número de Siniestros'!AK68,"")</f>
        <v>26.18379618777989</v>
      </c>
      <c r="AL68" s="91" t="str">
        <f>IFERROR('Vida Siniestros Directos'!AL68/'Vida Número de Siniestros'!AL68,"")</f>
        <v/>
      </c>
      <c r="AM68" s="91" t="str">
        <f>IFERROR('Vida Siniestros Directos'!AM68/'Vida Número de Siniestros'!AM68,"")</f>
        <v/>
      </c>
      <c r="AN68" s="91" t="str">
        <f>IFERROR('Vida Siniestros Directos'!AN68/'Vida Número de Siniestros'!AN68,"")</f>
        <v/>
      </c>
      <c r="AO68" s="91" t="str">
        <f>IFERROR('Vida Siniestros Directos'!AO68/'Vida Número de Siniestros'!AO68,"")</f>
        <v/>
      </c>
      <c r="AP68" s="91" t="str">
        <f>IFERROR('Vida Siniestros Directos'!AP68/'Vida Número de Siniestros'!AP68,"")</f>
        <v/>
      </c>
      <c r="AQ68" s="91">
        <f>IFERROR('Vida Siniestros Directos'!AQ68/'Vida Número de Siniestros'!AQ68,"")</f>
        <v>149.66765149921824</v>
      </c>
      <c r="AR68" s="211"/>
      <c r="AS68" s="91">
        <f>IFERROR('Vida Siniestros Directos'!AS68/'Vida Número de Siniestros'!AS68,"")</f>
        <v>153.00198137331299</v>
      </c>
      <c r="AT68" s="60">
        <f t="shared" si="1"/>
        <v>-2.1792723493947674E-2</v>
      </c>
    </row>
    <row r="69" spans="2:46" x14ac:dyDescent="0.2">
      <c r="B69" s="62" t="str">
        <f>'Datos Vida'!B306</f>
        <v>426. Seguro con Ahorro Previsional Colectivo (APVC)</v>
      </c>
      <c r="C69" s="91" t="str">
        <f>IFERROR('Vida Siniestros Directos'!C69/'Vida Número de Siniestros'!C69,"")</f>
        <v/>
      </c>
      <c r="D69" s="91" t="str">
        <f>IFERROR('Vida Siniestros Directos'!D69/'Vida Número de Siniestros'!D69,"")</f>
        <v/>
      </c>
      <c r="E69" s="91" t="str">
        <f>IFERROR('Vida Siniestros Directos'!E69/'Vida Número de Siniestros'!E69,"")</f>
        <v/>
      </c>
      <c r="F69" s="91" t="str">
        <f>IFERROR('Vida Siniestros Directos'!F69/'Vida Número de Siniestros'!F69,"")</f>
        <v/>
      </c>
      <c r="G69" s="91" t="str">
        <f>IFERROR('Vida Siniestros Directos'!G69/'Vida Número de Siniestros'!G69,"")</f>
        <v/>
      </c>
      <c r="H69" s="91" t="str">
        <f>IFERROR('Vida Siniestros Directos'!H69/'Vida Número de Siniestros'!H69,"")</f>
        <v/>
      </c>
      <c r="I69" s="91" t="str">
        <f>IFERROR('Vida Siniestros Directos'!I69/'Vida Número de Siniestros'!I69,"")</f>
        <v/>
      </c>
      <c r="J69" s="91" t="str">
        <f>IFERROR('Vida Siniestros Directos'!J69/'Vida Número de Siniestros'!J69,"")</f>
        <v/>
      </c>
      <c r="K69" s="91" t="str">
        <f>IFERROR('Vida Siniestros Directos'!K69/'Vida Número de Siniestros'!K69,"")</f>
        <v/>
      </c>
      <c r="L69" s="91" t="str">
        <f>IFERROR('Vida Siniestros Directos'!L69/'Vida Número de Siniestros'!L69,"")</f>
        <v/>
      </c>
      <c r="M69" s="91" t="str">
        <f>IFERROR('Vida Siniestros Directos'!M69/'Vida Número de Siniestros'!M69,"")</f>
        <v/>
      </c>
      <c r="N69" s="91" t="str">
        <f>IFERROR('Vida Siniestros Directos'!N69/'Vida Número de Siniestros'!N69,"")</f>
        <v/>
      </c>
      <c r="O69" s="91" t="str">
        <f>IFERROR('Vida Siniestros Directos'!O69/'Vida Número de Siniestros'!O69,"")</f>
        <v/>
      </c>
      <c r="P69" s="91" t="str">
        <f>IFERROR('Vida Siniestros Directos'!P69/'Vida Número de Siniestros'!P69,"")</f>
        <v/>
      </c>
      <c r="Q69" s="91" t="str">
        <f>IFERROR('Vida Siniestros Directos'!Q69/'Vida Número de Siniestros'!Q69,"")</f>
        <v/>
      </c>
      <c r="R69" s="91" t="str">
        <f>IFERROR('Vida Siniestros Directos'!R69/'Vida Número de Siniestros'!R69,"")</f>
        <v/>
      </c>
      <c r="S69" s="91" t="str">
        <f>IFERROR('Vida Siniestros Directos'!S69/'Vida Número de Siniestros'!S69,"")</f>
        <v/>
      </c>
      <c r="T69" s="91" t="str">
        <f>IFERROR('Vida Siniestros Directos'!T69/'Vida Número de Siniestros'!T69,"")</f>
        <v/>
      </c>
      <c r="U69" s="91" t="str">
        <f>IFERROR('Vida Siniestros Directos'!U69/'Vida Número de Siniestros'!U69,"")</f>
        <v/>
      </c>
      <c r="V69" s="91" t="str">
        <f>IFERROR('Vida Siniestros Directos'!V69/'Vida Número de Siniestros'!V69,"")</f>
        <v/>
      </c>
      <c r="W69" s="91" t="str">
        <f>IFERROR('Vida Siniestros Directos'!W69/'Vida Número de Siniestros'!W69,"")</f>
        <v/>
      </c>
      <c r="X69" s="91" t="str">
        <f>IFERROR('Vida Siniestros Directos'!X69/'Vida Número de Siniestros'!X69,"")</f>
        <v/>
      </c>
      <c r="Y69" s="91" t="str">
        <f>IFERROR('Vida Siniestros Directos'!Y69/'Vida Número de Siniestros'!Y69,"")</f>
        <v/>
      </c>
      <c r="Z69" s="91" t="str">
        <f>IFERROR('Vida Siniestros Directos'!Z69/'Vida Número de Siniestros'!Z69,"")</f>
        <v/>
      </c>
      <c r="AA69" s="91" t="str">
        <f>IFERROR('Vida Siniestros Directos'!AA69/'Vida Número de Siniestros'!AA69,"")</f>
        <v/>
      </c>
      <c r="AB69" s="91" t="str">
        <f>IFERROR('Vida Siniestros Directos'!AB69/'Vida Número de Siniestros'!AB69,"")</f>
        <v/>
      </c>
      <c r="AC69" s="91" t="str">
        <f>IFERROR('Vida Siniestros Directos'!AC69/'Vida Número de Siniestros'!AC69,"")</f>
        <v/>
      </c>
      <c r="AD69" s="91" t="str">
        <f>IFERROR('Vida Siniestros Directos'!AD69/'Vida Número de Siniestros'!AD69,"")</f>
        <v/>
      </c>
      <c r="AE69" s="91" t="str">
        <f>IFERROR('Vida Siniestros Directos'!AE69/'Vida Número de Siniestros'!AE69,"")</f>
        <v/>
      </c>
      <c r="AF69" s="91" t="str">
        <f>IFERROR('Vida Siniestros Directos'!AF69/'Vida Número de Siniestros'!AF69,"")</f>
        <v/>
      </c>
      <c r="AG69" s="91" t="str">
        <f>IFERROR('Vida Siniestros Directos'!AG69/'Vida Número de Siniestros'!AG69,"")</f>
        <v/>
      </c>
      <c r="AH69" s="91" t="str">
        <f>IFERROR('Vida Siniestros Directos'!AH69/'Vida Número de Siniestros'!AH69,"")</f>
        <v/>
      </c>
      <c r="AI69" s="91" t="str">
        <f>IFERROR('Vida Siniestros Directos'!AI69/'Vida Número de Siniestros'!AI69,"")</f>
        <v/>
      </c>
      <c r="AJ69" s="91" t="str">
        <f>IFERROR('Vida Siniestros Directos'!AJ69/'Vida Número de Siniestros'!AJ69,"")</f>
        <v/>
      </c>
      <c r="AK69" s="91" t="str">
        <f>IFERROR('Vida Siniestros Directos'!AK69/'Vida Número de Siniestros'!AK69,"")</f>
        <v/>
      </c>
      <c r="AL69" s="91" t="str">
        <f>IFERROR('Vida Siniestros Directos'!AL69/'Vida Número de Siniestros'!AL69,"")</f>
        <v/>
      </c>
      <c r="AM69" s="91" t="str">
        <f>IFERROR('Vida Siniestros Directos'!AM69/'Vida Número de Siniestros'!AM69,"")</f>
        <v/>
      </c>
      <c r="AN69" s="91" t="str">
        <f>IFERROR('Vida Siniestros Directos'!AN69/'Vida Número de Siniestros'!AN69,"")</f>
        <v/>
      </c>
      <c r="AO69" s="91" t="str">
        <f>IFERROR('Vida Siniestros Directos'!AO69/'Vida Número de Siniestros'!AO69,"")</f>
        <v/>
      </c>
      <c r="AP69" s="91" t="str">
        <f>IFERROR('Vida Siniestros Directos'!AP69/'Vida Número de Siniestros'!AP69,"")</f>
        <v/>
      </c>
      <c r="AQ69" s="91">
        <f>IFERROR('Vida Siniestros Directos'!AQ69/'Vida Número de Siniestros'!AQ69,"")</f>
        <v>14837.231248960275</v>
      </c>
      <c r="AR69" s="211"/>
      <c r="AS69" s="91">
        <f>IFERROR('Vida Siniestros Directos'!AS69/'Vida Número de Siniestros'!AS69,"")</f>
        <v>41730.314510449534</v>
      </c>
      <c r="AT69" s="60">
        <f t="shared" si="1"/>
        <v>-0.64444957046166196</v>
      </c>
    </row>
    <row r="70" spans="2:46" x14ac:dyDescent="0.2">
      <c r="B70" s="65" t="str">
        <f>'Datos Vida'!B307</f>
        <v>Total</v>
      </c>
      <c r="C70" s="93">
        <f>IFERROR('Vida Siniestros Directos'!C70/'Vida Número de Siniestros'!C70,"")</f>
        <v>157.77509326654524</v>
      </c>
      <c r="D70" s="93">
        <f>IFERROR('Vida Siniestros Directos'!D70/'Vida Número de Siniestros'!D70,"")</f>
        <v>2.1654265679218505</v>
      </c>
      <c r="E70" s="93">
        <f>IFERROR('Vida Siniestros Directos'!E70/'Vida Número de Siniestros'!E70,"")</f>
        <v>141.3649644362072</v>
      </c>
      <c r="F70" s="93">
        <f>IFERROR('Vida Siniestros Directos'!F70/'Vida Número de Siniestros'!F70,"")</f>
        <v>1.6438267824770147</v>
      </c>
      <c r="G70" s="93">
        <f>IFERROR('Vida Siniestros Directos'!G70/'Vida Número de Siniestros'!G70,"")</f>
        <v>7.8084168526717299</v>
      </c>
      <c r="H70" s="93">
        <f>IFERROR('Vida Siniestros Directos'!H70/'Vida Número de Siniestros'!H70,"")</f>
        <v>46.943138477378454</v>
      </c>
      <c r="I70" s="93">
        <f>IFERROR('Vida Siniestros Directos'!I70/'Vida Número de Siniestros'!I70,"")</f>
        <v>0.41882211341870557</v>
      </c>
      <c r="J70" s="93">
        <f>IFERROR('Vida Siniestros Directos'!J70/'Vida Número de Siniestros'!J70,"")</f>
        <v>2.0302155371132775</v>
      </c>
      <c r="K70" s="93">
        <f>IFERROR('Vida Siniestros Directos'!K70/'Vida Número de Siniestros'!K70,"")</f>
        <v>67.905704057135083</v>
      </c>
      <c r="L70" s="93">
        <f>IFERROR('Vida Siniestros Directos'!L70/'Vida Número de Siniestros'!L70,"")</f>
        <v>2.9454056807901043</v>
      </c>
      <c r="M70" s="93">
        <f>IFERROR('Vida Siniestros Directos'!M70/'Vida Número de Siniestros'!M70,"")</f>
        <v>51.867855341644777</v>
      </c>
      <c r="N70" s="93">
        <f>IFERROR('Vida Siniestros Directos'!N70/'Vida Número de Siniestros'!N70,"")</f>
        <v>24.801059667936155</v>
      </c>
      <c r="O70" s="93">
        <f>IFERROR('Vida Siniestros Directos'!O70/'Vida Número de Siniestros'!O70,"")</f>
        <v>22.629723041773325</v>
      </c>
      <c r="P70" s="93">
        <f>IFERROR('Vida Siniestros Directos'!P70/'Vida Número de Siniestros'!P70,"")</f>
        <v>15.323643449071886</v>
      </c>
      <c r="Q70" s="93">
        <f>IFERROR('Vida Siniestros Directos'!Q70/'Vida Número de Siniestros'!Q70,"")</f>
        <v>382.25635366872757</v>
      </c>
      <c r="R70" s="93">
        <f>IFERROR('Vida Siniestros Directos'!R70/'Vida Número de Siniestros'!R70,"")</f>
        <v>18.427128635657557</v>
      </c>
      <c r="S70" s="93" t="str">
        <f>IFERROR('Vida Siniestros Directos'!S70/'Vida Número de Siniestros'!S70,"")</f>
        <v/>
      </c>
      <c r="T70" s="93">
        <f>IFERROR('Vida Siniestros Directos'!T70/'Vida Número de Siniestros'!T70,"")</f>
        <v>21845.767546403666</v>
      </c>
      <c r="U70" s="93">
        <f>IFERROR('Vida Siniestros Directos'!U70/'Vida Número de Siniestros'!U70,"")</f>
        <v>8.3034063258259128</v>
      </c>
      <c r="V70" s="93" t="str">
        <f>IFERROR('Vida Siniestros Directos'!V70/'Vida Número de Siniestros'!V70,"")</f>
        <v/>
      </c>
      <c r="W70" s="93" t="str">
        <f>IFERROR('Vida Siniestros Directos'!W70/'Vida Número de Siniestros'!W70,"")</f>
        <v/>
      </c>
      <c r="X70" s="93">
        <f>IFERROR('Vida Siniestros Directos'!X70/'Vida Número de Siniestros'!X70,"")</f>
        <v>78.273757067928827</v>
      </c>
      <c r="Y70" s="93">
        <f>IFERROR('Vida Siniestros Directos'!Y70/'Vida Número de Siniestros'!Y70,"")</f>
        <v>186.56319639584561</v>
      </c>
      <c r="Z70" s="93">
        <f>IFERROR('Vida Siniestros Directos'!Z70/'Vida Número de Siniestros'!Z70,"")</f>
        <v>7.6291832039176359</v>
      </c>
      <c r="AA70" s="93">
        <f>IFERROR('Vida Siniestros Directos'!AA70/'Vida Número de Siniestros'!AA70,"")</f>
        <v>76.56162613275535</v>
      </c>
      <c r="AB70" s="93">
        <f>IFERROR('Vida Siniestros Directos'!AB70/'Vida Número de Siniestros'!AB70,"")</f>
        <v>54.031399814027552</v>
      </c>
      <c r="AC70" s="93">
        <f>IFERROR('Vida Siniestros Directos'!AC70/'Vida Número de Siniestros'!AC70,"")</f>
        <v>115.48244533564015</v>
      </c>
      <c r="AD70" s="93">
        <f>IFERROR('Vida Siniestros Directos'!AD70/'Vida Número de Siniestros'!AD70,"")</f>
        <v>1706.5894828683242</v>
      </c>
      <c r="AE70" s="93">
        <f>IFERROR('Vida Siniestros Directos'!AE70/'Vida Número de Siniestros'!AE70,"")</f>
        <v>1762.410771006518</v>
      </c>
      <c r="AF70" s="93">
        <f>IFERROR('Vida Siniestros Directos'!AF70/'Vida Número de Siniestros'!AF70,"")</f>
        <v>118.58780791973926</v>
      </c>
      <c r="AG70" s="93">
        <f>IFERROR('Vida Siniestros Directos'!AG70/'Vida Número de Siniestros'!AG70,"")</f>
        <v>274.99922697640847</v>
      </c>
      <c r="AH70" s="93">
        <f>IFERROR('Vida Siniestros Directos'!AH70/'Vida Número de Siniestros'!AH70,"")</f>
        <v>1.3071610724297587</v>
      </c>
      <c r="AI70" s="93">
        <f>IFERROR('Vida Siniestros Directos'!AI70/'Vida Número de Siniestros'!AI70,"")</f>
        <v>523.229959095303</v>
      </c>
      <c r="AJ70" s="93">
        <f>IFERROR('Vida Siniestros Directos'!AJ70/'Vida Número de Siniestros'!AJ70,"")</f>
        <v>1.0488381216650391</v>
      </c>
      <c r="AK70" s="93">
        <f>IFERROR('Vida Siniestros Directos'!AK70/'Vida Número de Siniestros'!AK70,"")</f>
        <v>149.32302730811688</v>
      </c>
      <c r="AL70" s="93" t="str">
        <f>IFERROR('Vida Siniestros Directos'!AL70/'Vida Número de Siniestros'!AL70,"")</f>
        <v/>
      </c>
      <c r="AM70" s="93" t="str">
        <f>IFERROR('Vida Siniestros Directos'!AM70/'Vida Número de Siniestros'!AM70,"")</f>
        <v/>
      </c>
      <c r="AN70" s="93" t="str">
        <f>IFERROR('Vida Siniestros Directos'!AN70/'Vida Número de Siniestros'!AN70,"")</f>
        <v/>
      </c>
      <c r="AO70" s="93" t="str">
        <f>IFERROR('Vida Siniestros Directos'!AO70/'Vida Número de Siniestros'!AO70,"")</f>
        <v/>
      </c>
      <c r="AP70" s="93" t="str">
        <f>IFERROR('Vida Siniestros Directos'!AP70/'Vida Número de Siniestros'!AP70,"")</f>
        <v/>
      </c>
      <c r="AQ70" s="93">
        <f>IFERROR('Vida Siniestros Directos'!AQ70/'Vida Número de Siniestros'!AQ70,"")</f>
        <v>6.903201179447084</v>
      </c>
      <c r="AR70" s="212"/>
      <c r="AS70" s="93">
        <f>IFERROR('Vida Siniestros Directos'!AS70/'Vida Número de Siniestros'!AS70,"")</f>
        <v>12.269498294888143</v>
      </c>
      <c r="AT70" s="73">
        <f>IFERROR(AQ70/AS70-1,"")</f>
        <v>-0.43736891162671465</v>
      </c>
    </row>
    <row r="71" spans="2:46" x14ac:dyDescent="0.2">
      <c r="AT71" s="74"/>
    </row>
    <row r="72" spans="2:46" x14ac:dyDescent="0.2">
      <c r="B72" s="69" t="str">
        <f>'Vida Prima Directa'!B72</f>
        <v>A. Vida</v>
      </c>
      <c r="C72" s="79" t="str">
        <f>IFERROR('Vida Siniestros Directos'!C72/'Vida Número de Siniestros'!C72,"")</f>
        <v/>
      </c>
      <c r="D72" s="79" t="str">
        <f>IFERROR('Vida Siniestros Directos'!D72/'Vida Número de Siniestros'!D72,"")</f>
        <v/>
      </c>
      <c r="E72" s="79">
        <f>IFERROR('Vida Siniestros Directos'!E72/'Vida Número de Siniestros'!E72,"")</f>
        <v>24.468457513056364</v>
      </c>
      <c r="F72" s="79">
        <f>IFERROR('Vida Siniestros Directos'!F72/'Vida Número de Siniestros'!F72,"")</f>
        <v>333.99127716235063</v>
      </c>
      <c r="G72" s="79">
        <f>IFERROR('Vida Siniestros Directos'!G72/'Vida Número de Siniestros'!G72,"")</f>
        <v>73.659169823611393</v>
      </c>
      <c r="H72" s="79">
        <f>IFERROR('Vida Siniestros Directos'!H72/'Vida Número de Siniestros'!H72,"")</f>
        <v>84.474714049029004</v>
      </c>
      <c r="I72" s="79">
        <f>IFERROR('Vida Siniestros Directos'!I72/'Vida Número de Siniestros'!I72,"")</f>
        <v>67.007838469224282</v>
      </c>
      <c r="J72" s="79">
        <f>IFERROR('Vida Siniestros Directos'!J72/'Vida Número de Siniestros'!J72,"")</f>
        <v>437.69095658853604</v>
      </c>
      <c r="K72" s="79">
        <f>IFERROR('Vida Siniestros Directos'!K72/'Vida Número de Siniestros'!K72,"")</f>
        <v>187.56002244379641</v>
      </c>
      <c r="L72" s="79">
        <f>IFERROR('Vida Siniestros Directos'!L72/'Vida Número de Siniestros'!L72,"")</f>
        <v>32.268732146226739</v>
      </c>
      <c r="M72" s="79">
        <f>IFERROR('Vida Siniestros Directos'!M72/'Vida Número de Siniestros'!M72,"")</f>
        <v>51.53109171272947</v>
      </c>
      <c r="N72" s="79" t="str">
        <f>IFERROR('Vida Siniestros Directos'!N72/'Vida Número de Siniestros'!N72,"")</f>
        <v/>
      </c>
      <c r="O72" s="79" t="str">
        <f>IFERROR('Vida Siniestros Directos'!O72/'Vida Número de Siniestros'!O72,"")</f>
        <v/>
      </c>
      <c r="P72" s="79">
        <f>IFERROR('Vida Siniestros Directos'!P72/'Vida Número de Siniestros'!P72,"")</f>
        <v>452.0305256116423</v>
      </c>
      <c r="Q72" s="79">
        <f>IFERROR('Vida Siniestros Directos'!Q72/'Vida Número de Siniestros'!Q72,"")</f>
        <v>307.82800250974361</v>
      </c>
      <c r="R72" s="79">
        <f>IFERROR('Vida Siniestros Directos'!R72/'Vida Número de Siniestros'!R72,"")</f>
        <v>792.18207528040193</v>
      </c>
      <c r="S72" s="79" t="str">
        <f>IFERROR('Vida Siniestros Directos'!S72/'Vida Número de Siniestros'!S72,"")</f>
        <v/>
      </c>
      <c r="T72" s="79" t="str">
        <f>IFERROR('Vida Siniestros Directos'!T72/'Vida Número de Siniestros'!T72,"")</f>
        <v/>
      </c>
      <c r="U72" s="79">
        <f>IFERROR('Vida Siniestros Directos'!U72/'Vida Número de Siniestros'!U72,"")</f>
        <v>144.91362588319976</v>
      </c>
      <c r="V72" s="79" t="str">
        <f>IFERROR('Vida Siniestros Directos'!V72/'Vida Número de Siniestros'!V72,"")</f>
        <v/>
      </c>
      <c r="W72" s="79" t="str">
        <f>IFERROR('Vida Siniestros Directos'!W72/'Vida Número de Siniestros'!W72,"")</f>
        <v/>
      </c>
      <c r="X72" s="79">
        <f>IFERROR('Vida Siniestros Directos'!X72/'Vida Número de Siniestros'!X72,"")</f>
        <v>306.99314128953534</v>
      </c>
      <c r="Y72" s="79">
        <f>IFERROR('Vida Siniestros Directos'!Y72/'Vida Número de Siniestros'!Y72,"")</f>
        <v>230.42880708759708</v>
      </c>
      <c r="Z72" s="79">
        <f>IFERROR('Vida Siniestros Directos'!Z72/'Vida Número de Siniestros'!Z72,"")</f>
        <v>77.09546906337367</v>
      </c>
      <c r="AA72" s="79">
        <f>IFERROR('Vida Siniestros Directos'!AA72/'Vida Número de Siniestros'!AA72,"")</f>
        <v>43.102970520330821</v>
      </c>
      <c r="AB72" s="79">
        <f>IFERROR('Vida Siniestros Directos'!AB72/'Vida Número de Siniestros'!AB72,"")</f>
        <v>91.668924659786057</v>
      </c>
      <c r="AC72" s="79">
        <f>IFERROR('Vida Siniestros Directos'!AC72/'Vida Número de Siniestros'!AC72,"")</f>
        <v>1681.0133231183638</v>
      </c>
      <c r="AD72" s="79">
        <f>IFERROR('Vida Siniestros Directos'!AD72/'Vida Número de Siniestros'!AD72,"")</f>
        <v>20.504367064146241</v>
      </c>
      <c r="AE72" s="79" t="str">
        <f>IFERROR('Vida Siniestros Directos'!AE72/'Vida Número de Siniestros'!AE72,"")</f>
        <v/>
      </c>
      <c r="AF72" s="79">
        <f>IFERROR('Vida Siniestros Directos'!AF72/'Vida Número de Siniestros'!AF72,"")</f>
        <v>443.98521020082489</v>
      </c>
      <c r="AG72" s="79">
        <f>IFERROR('Vida Siniestros Directos'!AG72/'Vida Número de Siniestros'!AG72,"")</f>
        <v>911.33388694655559</v>
      </c>
      <c r="AH72" s="79">
        <f>IFERROR('Vida Siniestros Directos'!AH72/'Vida Número de Siniestros'!AH72,"")</f>
        <v>16.571027178203803</v>
      </c>
      <c r="AI72" s="79">
        <f>IFERROR('Vida Siniestros Directos'!AI72/'Vida Número de Siniestros'!AI72,"")</f>
        <v>1079.2639059844416</v>
      </c>
      <c r="AJ72" s="79">
        <f>IFERROR('Vida Siniestros Directos'!AJ72/'Vida Número de Siniestros'!AJ72,"")</f>
        <v>546.75533275978182</v>
      </c>
      <c r="AK72" s="79">
        <f>IFERROR('Vida Siniestros Directos'!AK72/'Vida Número de Siniestros'!AK72,"")</f>
        <v>100.26519265936501</v>
      </c>
      <c r="AL72" s="79" t="str">
        <f>IFERROR('Vida Siniestros Directos'!AL72/'Vida Número de Siniestros'!AL72,"")</f>
        <v/>
      </c>
      <c r="AM72" s="79" t="str">
        <f>IFERROR('Vida Siniestros Directos'!AM72/'Vida Número de Siniestros'!AM72,"")</f>
        <v/>
      </c>
      <c r="AN72" s="79" t="str">
        <f>IFERROR('Vida Siniestros Directos'!AN72/'Vida Número de Siniestros'!AN72,"")</f>
        <v/>
      </c>
      <c r="AO72" s="79" t="str">
        <f>IFERROR('Vida Siniestros Directos'!AO72/'Vida Número de Siniestros'!AO72,"")</f>
        <v/>
      </c>
      <c r="AP72" s="79" t="str">
        <f>IFERROR('Vida Siniestros Directos'!AP72/'Vida Número de Siniestros'!AP72,"")</f>
        <v/>
      </c>
      <c r="AQ72" s="79">
        <f>IFERROR('Vida Siniestros Directos'!AQ72/'Vida Número de Siniestros'!AQ72,"")</f>
        <v>73.356310678301185</v>
      </c>
      <c r="AR72" s="94"/>
      <c r="AS72" s="79">
        <f>IFERROR('Vida Siniestros Directos'!AS72/'Vida Número de Siniestros'!AS72,"")</f>
        <v>6.4939439456064134</v>
      </c>
      <c r="AT72" s="60">
        <f>IFERROR(AQ72/AS72-1,"")</f>
        <v>10.296110852316739</v>
      </c>
    </row>
    <row r="73" spans="2:46" x14ac:dyDescent="0.2">
      <c r="B73" s="214" t="str">
        <f>'Vida Prima Directa'!B73</f>
        <v xml:space="preserve">Vida Entera  </v>
      </c>
      <c r="C73" s="79" t="str">
        <f>IFERROR('Vida Siniestros Directos'!C73/'Vida Número de Siniestros'!C73,"")</f>
        <v/>
      </c>
      <c r="D73" s="79" t="str">
        <f>IFERROR('Vida Siniestros Directos'!D73/'Vida Número de Siniestros'!D73,"")</f>
        <v/>
      </c>
      <c r="E73" s="79" t="str">
        <f>IFERROR('Vida Siniestros Directos'!E73/'Vida Número de Siniestros'!E73,"")</f>
        <v/>
      </c>
      <c r="F73" s="79" t="str">
        <f>IFERROR('Vida Siniestros Directos'!F73/'Vida Número de Siniestros'!F73,"")</f>
        <v/>
      </c>
      <c r="G73" s="79">
        <f>IFERROR('Vida Siniestros Directos'!G73/'Vida Número de Siniestros'!G73,"")</f>
        <v>246.67653463524297</v>
      </c>
      <c r="H73" s="79" t="str">
        <f>IFERROR('Vida Siniestros Directos'!H73/'Vida Número de Siniestros'!H73,"")</f>
        <v/>
      </c>
      <c r="I73" s="79" t="str">
        <f>IFERROR('Vida Siniestros Directos'!I73/'Vida Número de Siniestros'!I73,"")</f>
        <v/>
      </c>
      <c r="J73" s="79" t="str">
        <f>IFERROR('Vida Siniestros Directos'!J73/'Vida Número de Siniestros'!J73,"")</f>
        <v/>
      </c>
      <c r="K73" s="79" t="str">
        <f>IFERROR('Vida Siniestros Directos'!K73/'Vida Número de Siniestros'!K73,"")</f>
        <v/>
      </c>
      <c r="L73" s="79">
        <f>IFERROR('Vida Siniestros Directos'!L73/'Vida Número de Siniestros'!L73,"")</f>
        <v>436.80312085201803</v>
      </c>
      <c r="M73" s="79" t="str">
        <f>IFERROR('Vida Siniestros Directos'!M73/'Vida Número de Siniestros'!M73,"")</f>
        <v/>
      </c>
      <c r="N73" s="79" t="str">
        <f>IFERROR('Vida Siniestros Directos'!N73/'Vida Número de Siniestros'!N73,"")</f>
        <v/>
      </c>
      <c r="O73" s="79" t="str">
        <f>IFERROR('Vida Siniestros Directos'!O73/'Vida Número de Siniestros'!O73,"")</f>
        <v/>
      </c>
      <c r="P73" s="79" t="str">
        <f>IFERROR('Vida Siniestros Directos'!P73/'Vida Número de Siniestros'!P73,"")</f>
        <v/>
      </c>
      <c r="Q73" s="79" t="str">
        <f>IFERROR('Vida Siniestros Directos'!Q73/'Vida Número de Siniestros'!Q73,"")</f>
        <v/>
      </c>
      <c r="R73" s="79">
        <f>IFERROR('Vida Siniestros Directos'!R73/'Vida Número de Siniestros'!R73,"")</f>
        <v>380.64877981128393</v>
      </c>
      <c r="S73" s="79" t="str">
        <f>IFERROR('Vida Siniestros Directos'!S73/'Vida Número de Siniestros'!S73,"")</f>
        <v/>
      </c>
      <c r="T73" s="79" t="str">
        <f>IFERROR('Vida Siniestros Directos'!T73/'Vida Número de Siniestros'!T73,"")</f>
        <v/>
      </c>
      <c r="U73" s="79" t="str">
        <f>IFERROR('Vida Siniestros Directos'!U73/'Vida Número de Siniestros'!U73,"")</f>
        <v/>
      </c>
      <c r="V73" s="79" t="str">
        <f>IFERROR('Vida Siniestros Directos'!V73/'Vida Número de Siniestros'!V73,"")</f>
        <v/>
      </c>
      <c r="W73" s="79" t="str">
        <f>IFERROR('Vida Siniestros Directos'!W73/'Vida Número de Siniestros'!W73,"")</f>
        <v/>
      </c>
      <c r="X73" s="79">
        <f>IFERROR('Vida Siniestros Directos'!X73/'Vida Número de Siniestros'!X73,"")</f>
        <v>15.859538958801176</v>
      </c>
      <c r="Y73" s="79" t="str">
        <f>IFERROR('Vida Siniestros Directos'!Y73/'Vida Número de Siniestros'!Y73,"")</f>
        <v/>
      </c>
      <c r="Z73" s="79" t="str">
        <f>IFERROR('Vida Siniestros Directos'!Z73/'Vida Número de Siniestros'!Z73,"")</f>
        <v/>
      </c>
      <c r="AA73" s="79">
        <f>IFERROR('Vida Siniestros Directos'!AA73/'Vida Número de Siniestros'!AA73,"")</f>
        <v>73.198962491173319</v>
      </c>
      <c r="AB73" s="79">
        <f>IFERROR('Vida Siniestros Directos'!AB73/'Vida Número de Siniestros'!AB73,"")</f>
        <v>258.49063378528655</v>
      </c>
      <c r="AC73" s="79" t="str">
        <f>IFERROR('Vida Siniestros Directos'!AC73/'Vida Número de Siniestros'!AC73,"")</f>
        <v/>
      </c>
      <c r="AD73" s="79" t="str">
        <f>IFERROR('Vida Siniestros Directos'!AD73/'Vida Número de Siniestros'!AD73,"")</f>
        <v/>
      </c>
      <c r="AE73" s="79" t="str">
        <f>IFERROR('Vida Siniestros Directos'!AE73/'Vida Número de Siniestros'!AE73,"")</f>
        <v/>
      </c>
      <c r="AF73" s="79" t="str">
        <f>IFERROR('Vida Siniestros Directos'!AF73/'Vida Número de Siniestros'!AF73,"")</f>
        <v/>
      </c>
      <c r="AG73" s="79" t="str">
        <f>IFERROR('Vida Siniestros Directos'!AG73/'Vida Número de Siniestros'!AG73,"")</f>
        <v/>
      </c>
      <c r="AH73" s="79">
        <f>IFERROR('Vida Siniestros Directos'!AH73/'Vida Número de Siniestros'!AH73,"")</f>
        <v>7.4856853787255355</v>
      </c>
      <c r="AI73" s="79">
        <f>IFERROR('Vida Siniestros Directos'!AI73/'Vida Número de Siniestros'!AI73,"")</f>
        <v>1009.2951909472332</v>
      </c>
      <c r="AJ73" s="79" t="str">
        <f>IFERROR('Vida Siniestros Directos'!AJ73/'Vida Número de Siniestros'!AJ73,"")</f>
        <v/>
      </c>
      <c r="AK73" s="79" t="str">
        <f>IFERROR('Vida Siniestros Directos'!AK73/'Vida Número de Siniestros'!AK73,"")</f>
        <v/>
      </c>
      <c r="AL73" s="79" t="str">
        <f>IFERROR('Vida Siniestros Directos'!AL73/'Vida Número de Siniestros'!AL73,"")</f>
        <v/>
      </c>
      <c r="AM73" s="79" t="str">
        <f>IFERROR('Vida Siniestros Directos'!AM73/'Vida Número de Siniestros'!AM73,"")</f>
        <v/>
      </c>
      <c r="AN73" s="79" t="str">
        <f>IFERROR('Vida Siniestros Directos'!AN73/'Vida Número de Siniestros'!AN73,"")</f>
        <v/>
      </c>
      <c r="AO73" s="79" t="str">
        <f>IFERROR('Vida Siniestros Directos'!AO73/'Vida Número de Siniestros'!AO73,"")</f>
        <v/>
      </c>
      <c r="AP73" s="79" t="str">
        <f>IFERROR('Vida Siniestros Directos'!AP73/'Vida Número de Siniestros'!AP73,"")</f>
        <v/>
      </c>
      <c r="AQ73" s="79">
        <f>IFERROR('Vida Siniestros Directos'!AQ73/'Vida Número de Siniestros'!AQ73,"")</f>
        <v>120.64921120163514</v>
      </c>
      <c r="AR73" s="94"/>
      <c r="AS73" s="79">
        <f>IFERROR('Vida Siniestros Directos'!AS73/'Vida Número de Siniestros'!AS73,"")</f>
        <v>-10.980560127796597</v>
      </c>
      <c r="AT73" s="60">
        <f t="shared" ref="AT73:AT92" si="2">IFERROR(AQ73/AS73-1,"")</f>
        <v>-11.987527940056468</v>
      </c>
    </row>
    <row r="74" spans="2:46" x14ac:dyDescent="0.2">
      <c r="B74" s="214" t="str">
        <f>'Vida Prima Directa'!B74</f>
        <v xml:space="preserve">Temporal de Vida  </v>
      </c>
      <c r="C74" s="79" t="str">
        <f>IFERROR('Vida Siniestros Directos'!C74/'Vida Número de Siniestros'!C74,"")</f>
        <v/>
      </c>
      <c r="D74" s="79" t="str">
        <f>IFERROR('Vida Siniestros Directos'!D74/'Vida Número de Siniestros'!D74,"")</f>
        <v/>
      </c>
      <c r="E74" s="79">
        <f>IFERROR('Vida Siniestros Directos'!E74/'Vida Número de Siniestros'!E74,"")</f>
        <v>47.958656194340307</v>
      </c>
      <c r="F74" s="79">
        <f>IFERROR('Vida Siniestros Directos'!F74/'Vida Número de Siniestros'!F74,"")</f>
        <v>428.77965695887144</v>
      </c>
      <c r="G74" s="79">
        <f>IFERROR('Vida Siniestros Directos'!G74/'Vida Número de Siniestros'!G74,"")</f>
        <v>62.447011464381369</v>
      </c>
      <c r="H74" s="79">
        <f>IFERROR('Vida Siniestros Directos'!H74/'Vida Número de Siniestros'!H74,"")</f>
        <v>97.300320355762594</v>
      </c>
      <c r="I74" s="79">
        <f>IFERROR('Vida Siniestros Directos'!I74/'Vida Número de Siniestros'!I74,"")</f>
        <v>51.362595001310325</v>
      </c>
      <c r="J74" s="79">
        <f>IFERROR('Vida Siniestros Directos'!J74/'Vida Número de Siniestros'!J74,"")</f>
        <v>404.39810174358189</v>
      </c>
      <c r="K74" s="79">
        <f>IFERROR('Vida Siniestros Directos'!K74/'Vida Número de Siniestros'!K74,"")</f>
        <v>180.34500695191696</v>
      </c>
      <c r="L74" s="79">
        <f>IFERROR('Vida Siniestros Directos'!L74/'Vida Número de Siniestros'!L74,"")</f>
        <v>139.41077655713246</v>
      </c>
      <c r="M74" s="79">
        <f>IFERROR('Vida Siniestros Directos'!M74/'Vida Número de Siniestros'!M74,"")</f>
        <v>51.53109171272947</v>
      </c>
      <c r="N74" s="79" t="str">
        <f>IFERROR('Vida Siniestros Directos'!N74/'Vida Número de Siniestros'!N74,"")</f>
        <v/>
      </c>
      <c r="O74" s="79" t="str">
        <f>IFERROR('Vida Siniestros Directos'!O74/'Vida Número de Siniestros'!O74,"")</f>
        <v/>
      </c>
      <c r="P74" s="79">
        <f>IFERROR('Vida Siniestros Directos'!P74/'Vida Número de Siniestros'!P74,"")</f>
        <v>465.00335490519797</v>
      </c>
      <c r="Q74" s="79">
        <f>IFERROR('Vida Siniestros Directos'!Q74/'Vida Número de Siniestros'!Q74,"")</f>
        <v>-37.448838687970664</v>
      </c>
      <c r="R74" s="79">
        <f>IFERROR('Vida Siniestros Directos'!R74/'Vida Número de Siniestros'!R74,"")</f>
        <v>899.24753972133851</v>
      </c>
      <c r="S74" s="79" t="str">
        <f>IFERROR('Vida Siniestros Directos'!S74/'Vida Número de Siniestros'!S74,"")</f>
        <v/>
      </c>
      <c r="T74" s="79" t="str">
        <f>IFERROR('Vida Siniestros Directos'!T74/'Vida Número de Siniestros'!T74,"")</f>
        <v/>
      </c>
      <c r="U74" s="79">
        <f>IFERROR('Vida Siniestros Directos'!U74/'Vida Número de Siniestros'!U74,"")</f>
        <v>137.46044557648119</v>
      </c>
      <c r="V74" s="79" t="str">
        <f>IFERROR('Vida Siniestros Directos'!V74/'Vida Número de Siniestros'!V74,"")</f>
        <v/>
      </c>
      <c r="W74" s="79" t="str">
        <f>IFERROR('Vida Siniestros Directos'!W74/'Vida Número de Siniestros'!W74,"")</f>
        <v/>
      </c>
      <c r="X74" s="79">
        <f>IFERROR('Vida Siniestros Directos'!X74/'Vida Número de Siniestros'!X74,"")</f>
        <v>437.72505194396456</v>
      </c>
      <c r="Y74" s="79">
        <f>IFERROR('Vida Siniestros Directos'!Y74/'Vida Número de Siniestros'!Y74,"")</f>
        <v>230.41179725897791</v>
      </c>
      <c r="Z74" s="79">
        <f>IFERROR('Vida Siniestros Directos'!Z74/'Vida Número de Siniestros'!Z74,"")</f>
        <v>71.133471029098729</v>
      </c>
      <c r="AA74" s="79" t="str">
        <f>IFERROR('Vida Siniestros Directos'!AA74/'Vida Número de Siniestros'!AA74,"")</f>
        <v/>
      </c>
      <c r="AB74" s="79">
        <f>IFERROR('Vida Siniestros Directos'!AB74/'Vida Número de Siniestros'!AB74,"")</f>
        <v>123.27789910232597</v>
      </c>
      <c r="AC74" s="79">
        <f>IFERROR('Vida Siniestros Directos'!AC74/'Vida Número de Siniestros'!AC74,"")</f>
        <v>1681.9522656581423</v>
      </c>
      <c r="AD74" s="79" t="str">
        <f>IFERROR('Vida Siniestros Directos'!AD74/'Vida Número de Siniestros'!AD74,"")</f>
        <v/>
      </c>
      <c r="AE74" s="79" t="str">
        <f>IFERROR('Vida Siniestros Directos'!AE74/'Vida Número de Siniestros'!AE74,"")</f>
        <v/>
      </c>
      <c r="AF74" s="79" t="str">
        <f>IFERROR('Vida Siniestros Directos'!AF74/'Vida Número de Siniestros'!AF74,"")</f>
        <v/>
      </c>
      <c r="AG74" s="79">
        <f>IFERROR('Vida Siniestros Directos'!AG74/'Vida Número de Siniestros'!AG74,"")</f>
        <v>943.67596450098051</v>
      </c>
      <c r="AH74" s="79">
        <f>IFERROR('Vida Siniestros Directos'!AH74/'Vida Número de Siniestros'!AH74,"")</f>
        <v>99.247647017001427</v>
      </c>
      <c r="AI74" s="79">
        <f>IFERROR('Vida Siniestros Directos'!AI74/'Vida Número de Siniestros'!AI74,"")</f>
        <v>5567.895241228287</v>
      </c>
      <c r="AJ74" s="79">
        <f>IFERROR('Vida Siniestros Directos'!AJ74/'Vida Número de Siniestros'!AJ74,"")</f>
        <v>1058.2956472480357</v>
      </c>
      <c r="AK74" s="79">
        <f>IFERROR('Vida Siniestros Directos'!AK74/'Vida Número de Siniestros'!AK74,"")</f>
        <v>68.595032229567593</v>
      </c>
      <c r="AL74" s="79" t="str">
        <f>IFERROR('Vida Siniestros Directos'!AL74/'Vida Número de Siniestros'!AL74,"")</f>
        <v/>
      </c>
      <c r="AM74" s="79" t="str">
        <f>IFERROR('Vida Siniestros Directos'!AM74/'Vida Número de Siniestros'!AM74,"")</f>
        <v/>
      </c>
      <c r="AN74" s="79" t="str">
        <f>IFERROR('Vida Siniestros Directos'!AN74/'Vida Número de Siniestros'!AN74,"")</f>
        <v/>
      </c>
      <c r="AO74" s="79" t="str">
        <f>IFERROR('Vida Siniestros Directos'!AO74/'Vida Número de Siniestros'!AO74,"")</f>
        <v/>
      </c>
      <c r="AP74" s="79" t="str">
        <f>IFERROR('Vida Siniestros Directos'!AP74/'Vida Número de Siniestros'!AP74,"")</f>
        <v/>
      </c>
      <c r="AQ74" s="79">
        <f>IFERROR('Vida Siniestros Directos'!AQ74/'Vida Número de Siniestros'!AQ74,"")</f>
        <v>121.06055596562696</v>
      </c>
      <c r="AR74" s="94"/>
      <c r="AS74" s="79">
        <f>IFERROR('Vida Siniestros Directos'!AS74/'Vida Número de Siniestros'!AS74,"")</f>
        <v>155.00394386015552</v>
      </c>
      <c r="AT74" s="60">
        <f t="shared" si="2"/>
        <v>-0.21898402743321332</v>
      </c>
    </row>
    <row r="75" spans="2:46" x14ac:dyDescent="0.2">
      <c r="B75" s="214" t="str">
        <f>'Vida Prima Directa'!B75</f>
        <v xml:space="preserve">Protección Familiar  </v>
      </c>
      <c r="C75" s="79" t="str">
        <f>IFERROR('Vida Siniestros Directos'!C75/'Vida Número de Siniestros'!C75,"")</f>
        <v/>
      </c>
      <c r="D75" s="79" t="str">
        <f>IFERROR('Vida Siniestros Directos'!D75/'Vida Número de Siniestros'!D75,"")</f>
        <v/>
      </c>
      <c r="E75" s="79" t="str">
        <f>IFERROR('Vida Siniestros Directos'!E75/'Vida Número de Siniestros'!E75,"")</f>
        <v/>
      </c>
      <c r="F75" s="79">
        <f>IFERROR('Vida Siniestros Directos'!F75/'Vida Número de Siniestros'!F75,"")</f>
        <v>-206.06655775049242</v>
      </c>
      <c r="G75" s="79" t="str">
        <f>IFERROR('Vida Siniestros Directos'!G75/'Vida Número de Siniestros'!G75,"")</f>
        <v/>
      </c>
      <c r="H75" s="79" t="str">
        <f>IFERROR('Vida Siniestros Directos'!H75/'Vida Número de Siniestros'!H75,"")</f>
        <v/>
      </c>
      <c r="I75" s="79" t="str">
        <f>IFERROR('Vida Siniestros Directos'!I75/'Vida Número de Siniestros'!I75,"")</f>
        <v/>
      </c>
      <c r="J75" s="79" t="str">
        <f>IFERROR('Vida Siniestros Directos'!J75/'Vida Número de Siniestros'!J75,"")</f>
        <v/>
      </c>
      <c r="K75" s="79" t="str">
        <f>IFERROR('Vida Siniestros Directos'!K75/'Vida Número de Siniestros'!K75,"")</f>
        <v/>
      </c>
      <c r="L75" s="79">
        <f>IFERROR('Vida Siniestros Directos'!L75/'Vida Número de Siniestros'!L75,"")</f>
        <v>21.22764419991671</v>
      </c>
      <c r="M75" s="79" t="str">
        <f>IFERROR('Vida Siniestros Directos'!M75/'Vida Número de Siniestros'!M75,"")</f>
        <v/>
      </c>
      <c r="N75" s="79" t="str">
        <f>IFERROR('Vida Siniestros Directos'!N75/'Vida Número de Siniestros'!N75,"")</f>
        <v/>
      </c>
      <c r="O75" s="79" t="str">
        <f>IFERROR('Vida Siniestros Directos'!O75/'Vida Número de Siniestros'!O75,"")</f>
        <v/>
      </c>
      <c r="P75" s="79" t="str">
        <f>IFERROR('Vida Siniestros Directos'!P75/'Vida Número de Siniestros'!P75,"")</f>
        <v/>
      </c>
      <c r="Q75" s="79" t="str">
        <f>IFERROR('Vida Siniestros Directos'!Q75/'Vida Número de Siniestros'!Q75,"")</f>
        <v/>
      </c>
      <c r="R75" s="79">
        <f>IFERROR('Vida Siniestros Directos'!R75/'Vida Número de Siniestros'!R75,"")</f>
        <v>59.168188562715315</v>
      </c>
      <c r="S75" s="79" t="str">
        <f>IFERROR('Vida Siniestros Directos'!S75/'Vida Número de Siniestros'!S75,"")</f>
        <v/>
      </c>
      <c r="T75" s="79" t="str">
        <f>IFERROR('Vida Siniestros Directos'!T75/'Vida Número de Siniestros'!T75,"")</f>
        <v/>
      </c>
      <c r="U75" s="79" t="str">
        <f>IFERROR('Vida Siniestros Directos'!U75/'Vida Número de Siniestros'!U75,"")</f>
        <v/>
      </c>
      <c r="V75" s="79" t="str">
        <f>IFERROR('Vida Siniestros Directos'!V75/'Vida Número de Siniestros'!V75,"")</f>
        <v/>
      </c>
      <c r="W75" s="79" t="str">
        <f>IFERROR('Vida Siniestros Directos'!W75/'Vida Número de Siniestros'!W75,"")</f>
        <v/>
      </c>
      <c r="X75" s="79">
        <f>IFERROR('Vida Siniestros Directos'!X75/'Vida Número de Siniestros'!X75,"")</f>
        <v>27.142016533326622</v>
      </c>
      <c r="Y75" s="79" t="str">
        <f>IFERROR('Vida Siniestros Directos'!Y75/'Vida Número de Siniestros'!Y75,"")</f>
        <v/>
      </c>
      <c r="Z75" s="79" t="str">
        <f>IFERROR('Vida Siniestros Directos'!Z75/'Vida Número de Siniestros'!Z75,"")</f>
        <v/>
      </c>
      <c r="AA75" s="79">
        <f>IFERROR('Vida Siniestros Directos'!AA75/'Vida Número de Siniestros'!AA75,"")</f>
        <v>38.641630538536724</v>
      </c>
      <c r="AB75" s="79" t="str">
        <f>IFERROR('Vida Siniestros Directos'!AB75/'Vida Número de Siniestros'!AB75,"")</f>
        <v/>
      </c>
      <c r="AC75" s="79" t="str">
        <f>IFERROR('Vida Siniestros Directos'!AC75/'Vida Número de Siniestros'!AC75,"")</f>
        <v/>
      </c>
      <c r="AD75" s="79" t="str">
        <f>IFERROR('Vida Siniestros Directos'!AD75/'Vida Número de Siniestros'!AD75,"")</f>
        <v/>
      </c>
      <c r="AE75" s="79" t="str">
        <f>IFERROR('Vida Siniestros Directos'!AE75/'Vida Número de Siniestros'!AE75,"")</f>
        <v/>
      </c>
      <c r="AF75" s="79" t="str">
        <f>IFERROR('Vida Siniestros Directos'!AF75/'Vida Número de Siniestros'!AF75,"")</f>
        <v/>
      </c>
      <c r="AG75" s="79" t="str">
        <f>IFERROR('Vida Siniestros Directos'!AG75/'Vida Número de Siniestros'!AG75,"")</f>
        <v/>
      </c>
      <c r="AH75" s="79">
        <f>IFERROR('Vida Siniestros Directos'!AH75/'Vida Número de Siniestros'!AH75,"")</f>
        <v>6.0965811436018233</v>
      </c>
      <c r="AI75" s="79" t="str">
        <f>IFERROR('Vida Siniestros Directos'!AI75/'Vida Número de Siniestros'!AI75,"")</f>
        <v/>
      </c>
      <c r="AJ75" s="79">
        <f>IFERROR('Vida Siniestros Directos'!AJ75/'Vida Número de Siniestros'!AJ75,"")</f>
        <v>202.89681678604373</v>
      </c>
      <c r="AK75" s="79" t="str">
        <f>IFERROR('Vida Siniestros Directos'!AK75/'Vida Número de Siniestros'!AK75,"")</f>
        <v/>
      </c>
      <c r="AL75" s="79" t="str">
        <f>IFERROR('Vida Siniestros Directos'!AL75/'Vida Número de Siniestros'!AL75,"")</f>
        <v/>
      </c>
      <c r="AM75" s="79" t="str">
        <f>IFERROR('Vida Siniestros Directos'!AM75/'Vida Número de Siniestros'!AM75,"")</f>
        <v/>
      </c>
      <c r="AN75" s="79" t="str">
        <f>IFERROR('Vida Siniestros Directos'!AN75/'Vida Número de Siniestros'!AN75,"")</f>
        <v/>
      </c>
      <c r="AO75" s="79" t="str">
        <f>IFERROR('Vida Siniestros Directos'!AO75/'Vida Número de Siniestros'!AO75,"")</f>
        <v/>
      </c>
      <c r="AP75" s="79" t="str">
        <f>IFERROR('Vida Siniestros Directos'!AP75/'Vida Número de Siniestros'!AP75,"")</f>
        <v/>
      </c>
      <c r="AQ75" s="79">
        <f>IFERROR('Vida Siniestros Directos'!AQ75/'Vida Número de Siniestros'!AQ75,"")</f>
        <v>16.363331423799668</v>
      </c>
      <c r="AR75" s="94"/>
      <c r="AS75" s="79">
        <f>IFERROR('Vida Siniestros Directos'!AS75/'Vida Número de Siniestros'!AS75,"")</f>
        <v>0.5038376015663153</v>
      </c>
      <c r="AT75" s="60">
        <f t="shared" si="2"/>
        <v>31.477392264749263</v>
      </c>
    </row>
    <row r="76" spans="2:46" x14ac:dyDescent="0.2">
      <c r="B76" s="214" t="str">
        <f>'Vida Prima Directa'!B76</f>
        <v xml:space="preserve">Incapacidad o Invalidez  </v>
      </c>
      <c r="C76" s="79" t="str">
        <f>IFERROR('Vida Siniestros Directos'!C76/'Vida Número de Siniestros'!C76,"")</f>
        <v/>
      </c>
      <c r="D76" s="79" t="str">
        <f>IFERROR('Vida Siniestros Directos'!D76/'Vida Número de Siniestros'!D76,"")</f>
        <v/>
      </c>
      <c r="E76" s="79">
        <f>IFERROR('Vida Siniestros Directos'!E76/'Vida Número de Siniestros'!E76,"")</f>
        <v>-9.0605687111460078</v>
      </c>
      <c r="F76" s="79">
        <f>IFERROR('Vida Siniestros Directos'!F76/'Vida Número de Siniestros'!F76,"")</f>
        <v>1272.6957890808467</v>
      </c>
      <c r="G76" s="79">
        <f>IFERROR('Vida Siniestros Directos'!G76/'Vida Número de Siniestros'!G76,"")</f>
        <v>406.09400924041933</v>
      </c>
      <c r="H76" s="79">
        <f>IFERROR('Vida Siniestros Directos'!H76/'Vida Número de Siniestros'!H76,"")</f>
        <v>-171.68114524378922</v>
      </c>
      <c r="I76" s="79">
        <f>IFERROR('Vida Siniestros Directos'!I76/'Vida Número de Siniestros'!I76,"")</f>
        <v>442.49368169915942</v>
      </c>
      <c r="J76" s="79">
        <f>IFERROR('Vida Siniestros Directos'!J76/'Vida Número de Siniestros'!J76,"")</f>
        <v>848.30283300963629</v>
      </c>
      <c r="K76" s="79" t="str">
        <f>IFERROR('Vida Siniestros Directos'!K76/'Vida Número de Siniestros'!K76,"")</f>
        <v/>
      </c>
      <c r="L76" s="79">
        <f>IFERROR('Vida Siniestros Directos'!L76/'Vida Número de Siniestros'!L76,"")</f>
        <v>128.95467188054141</v>
      </c>
      <c r="M76" s="79" t="str">
        <f>IFERROR('Vida Siniestros Directos'!M76/'Vida Número de Siniestros'!M76,"")</f>
        <v/>
      </c>
      <c r="N76" s="79" t="str">
        <f>IFERROR('Vida Siniestros Directos'!N76/'Vida Número de Siniestros'!N76,"")</f>
        <v/>
      </c>
      <c r="O76" s="79" t="str">
        <f>IFERROR('Vida Siniestros Directos'!O76/'Vida Número de Siniestros'!O76,"")</f>
        <v/>
      </c>
      <c r="P76" s="79" t="str">
        <f>IFERROR('Vida Siniestros Directos'!P76/'Vida Número de Siniestros'!P76,"")</f>
        <v/>
      </c>
      <c r="Q76" s="79" t="str">
        <f>IFERROR('Vida Siniestros Directos'!Q76/'Vida Número de Siniestros'!Q76,"")</f>
        <v/>
      </c>
      <c r="R76" s="79">
        <f>IFERROR('Vida Siniestros Directos'!R76/'Vida Número de Siniestros'!R76,"")</f>
        <v>1976.0166708416348</v>
      </c>
      <c r="S76" s="79" t="str">
        <f>IFERROR('Vida Siniestros Directos'!S76/'Vida Número de Siniestros'!S76,"")</f>
        <v/>
      </c>
      <c r="T76" s="79" t="str">
        <f>IFERROR('Vida Siniestros Directos'!T76/'Vida Número de Siniestros'!T76,"")</f>
        <v/>
      </c>
      <c r="U76" s="79">
        <f>IFERROR('Vida Siniestros Directos'!U76/'Vida Número de Siniestros'!U76,"")</f>
        <v>166.48862150791129</v>
      </c>
      <c r="V76" s="79" t="str">
        <f>IFERROR('Vida Siniestros Directos'!V76/'Vida Número de Siniestros'!V76,"")</f>
        <v/>
      </c>
      <c r="W76" s="79" t="str">
        <f>IFERROR('Vida Siniestros Directos'!W76/'Vida Número de Siniestros'!W76,"")</f>
        <v/>
      </c>
      <c r="X76" s="79" t="str">
        <f>IFERROR('Vida Siniestros Directos'!X76/'Vida Número de Siniestros'!X76,"")</f>
        <v/>
      </c>
      <c r="Y76" s="79" t="str">
        <f>IFERROR('Vida Siniestros Directos'!Y76/'Vida Número de Siniestros'!Y76,"")</f>
        <v/>
      </c>
      <c r="Z76" s="79">
        <f>IFERROR('Vida Siniestros Directos'!Z76/'Vida Número de Siniestros'!Z76,"")</f>
        <v>125.99206498369354</v>
      </c>
      <c r="AA76" s="79" t="str">
        <f>IFERROR('Vida Siniestros Directos'!AA76/'Vida Número de Siniestros'!AA76,"")</f>
        <v/>
      </c>
      <c r="AB76" s="79">
        <f>IFERROR('Vida Siniestros Directos'!AB76/'Vida Número de Siniestros'!AB76,"")</f>
        <v>20.41323179331312</v>
      </c>
      <c r="AC76" s="79" t="str">
        <f>IFERROR('Vida Siniestros Directos'!AC76/'Vida Número de Siniestros'!AC76,"")</f>
        <v/>
      </c>
      <c r="AD76" s="79">
        <f>IFERROR('Vida Siniestros Directos'!AD76/'Vida Número de Siniestros'!AD76,"")</f>
        <v>20.462496716775966</v>
      </c>
      <c r="AE76" s="79" t="str">
        <f>IFERROR('Vida Siniestros Directos'!AE76/'Vida Número de Siniestros'!AE76,"")</f>
        <v/>
      </c>
      <c r="AF76" s="79">
        <f>IFERROR('Vida Siniestros Directos'!AF76/'Vida Número de Siniestros'!AF76,"")</f>
        <v>443.98521020082489</v>
      </c>
      <c r="AG76" s="79">
        <f>IFERROR('Vida Siniestros Directos'!AG76/'Vida Número de Siniestros'!AG76,"")</f>
        <v>-26.586362131766979</v>
      </c>
      <c r="AH76" s="79">
        <f>IFERROR('Vida Siniestros Directos'!AH76/'Vida Número de Siniestros'!AH76,"")</f>
        <v>43.845472722082761</v>
      </c>
      <c r="AI76" s="79">
        <f>IFERROR('Vida Siniestros Directos'!AI76/'Vida Número de Siniestros'!AI76,"")</f>
        <v>161.70903871675131</v>
      </c>
      <c r="AJ76" s="79">
        <f>IFERROR('Vida Siniestros Directos'!AJ76/'Vida Número de Siniestros'!AJ76,"")</f>
        <v>1357.8152394683364</v>
      </c>
      <c r="AK76" s="79">
        <f>IFERROR('Vida Siniestros Directos'!AK76/'Vida Número de Siniestros'!AK76,"")</f>
        <v>-154.71992200446306</v>
      </c>
      <c r="AL76" s="79" t="str">
        <f>IFERROR('Vida Siniestros Directos'!AL76/'Vida Número de Siniestros'!AL76,"")</f>
        <v/>
      </c>
      <c r="AM76" s="79" t="str">
        <f>IFERROR('Vida Siniestros Directos'!AM76/'Vida Número de Siniestros'!AM76,"")</f>
        <v/>
      </c>
      <c r="AN76" s="79" t="str">
        <f>IFERROR('Vida Siniestros Directos'!AN76/'Vida Número de Siniestros'!AN76,"")</f>
        <v/>
      </c>
      <c r="AO76" s="79" t="str">
        <f>IFERROR('Vida Siniestros Directos'!AO76/'Vida Número de Siniestros'!AO76,"")</f>
        <v/>
      </c>
      <c r="AP76" s="79" t="str">
        <f>IFERROR('Vida Siniestros Directos'!AP76/'Vida Número de Siniestros'!AP76,"")</f>
        <v/>
      </c>
      <c r="AQ76" s="79">
        <f>IFERROR('Vida Siniestros Directos'!AQ76/'Vida Número de Siniestros'!AQ76,"")</f>
        <v>115.94376952930783</v>
      </c>
      <c r="AR76" s="94"/>
      <c r="AS76" s="79">
        <f>IFERROR('Vida Siniestros Directos'!AS76/'Vida Número de Siniestros'!AS76,"")</f>
        <v>97.0989303585513</v>
      </c>
      <c r="AT76" s="60">
        <f t="shared" si="2"/>
        <v>0.19407875144627584</v>
      </c>
    </row>
    <row r="77" spans="2:46" x14ac:dyDescent="0.2">
      <c r="B77" s="214" t="str">
        <f>'Vida Prima Directa'!B77</f>
        <v xml:space="preserve">Asistencia </v>
      </c>
      <c r="C77" s="79" t="str">
        <f>IFERROR('Vida Siniestros Directos'!C77/'Vida Número de Siniestros'!C77,"")</f>
        <v/>
      </c>
      <c r="D77" s="79" t="str">
        <f>IFERROR('Vida Siniestros Directos'!D77/'Vida Número de Siniestros'!D77,"")</f>
        <v/>
      </c>
      <c r="E77" s="79">
        <f>IFERROR('Vida Siniestros Directos'!E77/'Vida Número de Siniestros'!E77,"")</f>
        <v>1.7094150846515639</v>
      </c>
      <c r="F77" s="79">
        <f>IFERROR('Vida Siniestros Directos'!F77/'Vida Número de Siniestros'!F77,"")</f>
        <v>6.8039314476690926E-2</v>
      </c>
      <c r="G77" s="79">
        <f>IFERROR('Vida Siniestros Directos'!G77/'Vida Número de Siniestros'!G77,"")</f>
        <v>-19.738205129688037</v>
      </c>
      <c r="H77" s="79" t="str">
        <f>IFERROR('Vida Siniestros Directos'!H77/'Vida Número de Siniestros'!H77,"")</f>
        <v/>
      </c>
      <c r="I77" s="79" t="str">
        <f>IFERROR('Vida Siniestros Directos'!I77/'Vida Número de Siniestros'!I77,"")</f>
        <v/>
      </c>
      <c r="J77" s="79" t="str">
        <f>IFERROR('Vida Siniestros Directos'!J77/'Vida Número de Siniestros'!J77,"")</f>
        <v/>
      </c>
      <c r="K77" s="79" t="str">
        <f>IFERROR('Vida Siniestros Directos'!K77/'Vida Número de Siniestros'!K77,"")</f>
        <v/>
      </c>
      <c r="L77" s="79">
        <f>IFERROR('Vida Siniestros Directos'!L77/'Vida Número de Siniestros'!L77,"")</f>
        <v>17.744235430256662</v>
      </c>
      <c r="M77" s="79" t="str">
        <f>IFERROR('Vida Siniestros Directos'!M77/'Vida Número de Siniestros'!M77,"")</f>
        <v/>
      </c>
      <c r="N77" s="79" t="str">
        <f>IFERROR('Vida Siniestros Directos'!N77/'Vida Número de Siniestros'!N77,"")</f>
        <v/>
      </c>
      <c r="O77" s="79" t="str">
        <f>IFERROR('Vida Siniestros Directos'!O77/'Vida Número de Siniestros'!O77,"")</f>
        <v/>
      </c>
      <c r="P77" s="79" t="str">
        <f>IFERROR('Vida Siniestros Directos'!P77/'Vida Número de Siniestros'!P77,"")</f>
        <v/>
      </c>
      <c r="Q77" s="79" t="str">
        <f>IFERROR('Vida Siniestros Directos'!Q77/'Vida Número de Siniestros'!Q77,"")</f>
        <v/>
      </c>
      <c r="R77" s="79" t="str">
        <f>IFERROR('Vida Siniestros Directos'!R77/'Vida Número de Siniestros'!R77,"")</f>
        <v/>
      </c>
      <c r="S77" s="79" t="str">
        <f>IFERROR('Vida Siniestros Directos'!S77/'Vida Número de Siniestros'!S77,"")</f>
        <v/>
      </c>
      <c r="T77" s="79" t="str">
        <f>IFERROR('Vida Siniestros Directos'!T77/'Vida Número de Siniestros'!T77,"")</f>
        <v/>
      </c>
      <c r="U77" s="79" t="str">
        <f>IFERROR('Vida Siniestros Directos'!U77/'Vida Número de Siniestros'!U77,"")</f>
        <v/>
      </c>
      <c r="V77" s="79" t="str">
        <f>IFERROR('Vida Siniestros Directos'!V77/'Vida Número de Siniestros'!V77,"")</f>
        <v/>
      </c>
      <c r="W77" s="79" t="str">
        <f>IFERROR('Vida Siniestros Directos'!W77/'Vida Número de Siniestros'!W77,"")</f>
        <v/>
      </c>
      <c r="X77" s="79" t="str">
        <f>IFERROR('Vida Siniestros Directos'!X77/'Vida Número de Siniestros'!X77,"")</f>
        <v/>
      </c>
      <c r="Y77" s="79" t="str">
        <f>IFERROR('Vida Siniestros Directos'!Y77/'Vida Número de Siniestros'!Y77,"")</f>
        <v/>
      </c>
      <c r="Z77" s="79" t="str">
        <f>IFERROR('Vida Siniestros Directos'!Z77/'Vida Número de Siniestros'!Z77,"")</f>
        <v/>
      </c>
      <c r="AA77" s="79" t="str">
        <f>IFERROR('Vida Siniestros Directos'!AA77/'Vida Número de Siniestros'!AA77,"")</f>
        <v/>
      </c>
      <c r="AB77" s="79" t="str">
        <f>IFERROR('Vida Siniestros Directos'!AB77/'Vida Número de Siniestros'!AB77,"")</f>
        <v/>
      </c>
      <c r="AC77" s="79" t="str">
        <f>IFERROR('Vida Siniestros Directos'!AC77/'Vida Número de Siniestros'!AC77,"")</f>
        <v/>
      </c>
      <c r="AD77" s="79" t="str">
        <f>IFERROR('Vida Siniestros Directos'!AD77/'Vida Número de Siniestros'!AD77,"")</f>
        <v/>
      </c>
      <c r="AE77" s="79" t="str">
        <f>IFERROR('Vida Siniestros Directos'!AE77/'Vida Número de Siniestros'!AE77,"")</f>
        <v/>
      </c>
      <c r="AF77" s="79" t="str">
        <f>IFERROR('Vida Siniestros Directos'!AF77/'Vida Número de Siniestros'!AF77,"")</f>
        <v/>
      </c>
      <c r="AG77" s="79" t="str">
        <f>IFERROR('Vida Siniestros Directos'!AG77/'Vida Número de Siniestros'!AG77,"")</f>
        <v/>
      </c>
      <c r="AH77" s="79" t="str">
        <f>IFERROR('Vida Siniestros Directos'!AH77/'Vida Número de Siniestros'!AH77,"")</f>
        <v/>
      </c>
      <c r="AI77" s="79" t="str">
        <f>IFERROR('Vida Siniestros Directos'!AI77/'Vida Número de Siniestros'!AI77,"")</f>
        <v/>
      </c>
      <c r="AJ77" s="79" t="str">
        <f>IFERROR('Vida Siniestros Directos'!AJ77/'Vida Número de Siniestros'!AJ77,"")</f>
        <v/>
      </c>
      <c r="AK77" s="79" t="str">
        <f>IFERROR('Vida Siniestros Directos'!AK77/'Vida Número de Siniestros'!AK77,"")</f>
        <v/>
      </c>
      <c r="AL77" s="79" t="str">
        <f>IFERROR('Vida Siniestros Directos'!AL77/'Vida Número de Siniestros'!AL77,"")</f>
        <v/>
      </c>
      <c r="AM77" s="79" t="str">
        <f>IFERROR('Vida Siniestros Directos'!AM77/'Vida Número de Siniestros'!AM77,"")</f>
        <v/>
      </c>
      <c r="AN77" s="79" t="str">
        <f>IFERROR('Vida Siniestros Directos'!AN77/'Vida Número de Siniestros'!AN77,"")</f>
        <v/>
      </c>
      <c r="AO77" s="79" t="str">
        <f>IFERROR('Vida Siniestros Directos'!AO77/'Vida Número de Siniestros'!AO77,"")</f>
        <v/>
      </c>
      <c r="AP77" s="79" t="str">
        <f>IFERROR('Vida Siniestros Directos'!AP77/'Vida Número de Siniestros'!AP77,"")</f>
        <v/>
      </c>
      <c r="AQ77" s="79">
        <f>IFERROR('Vida Siniestros Directos'!AQ77/'Vida Número de Siniestros'!AQ77,"")</f>
        <v>58.058621813021297</v>
      </c>
      <c r="AR77" s="94"/>
      <c r="AS77" s="79">
        <f>IFERROR('Vida Siniestros Directos'!AS77/'Vida Número de Siniestros'!AS77,"")</f>
        <v>137.29560441925807</v>
      </c>
      <c r="AT77" s="60">
        <f t="shared" si="2"/>
        <v>-0.57712687118716244</v>
      </c>
    </row>
    <row r="78" spans="2:46" x14ac:dyDescent="0.2">
      <c r="B78" s="69" t="str">
        <f>'Vida Prima Directa'!B78</f>
        <v xml:space="preserve">B. Salud  </v>
      </c>
      <c r="C78" s="79" t="str">
        <f>IFERROR('Vida Siniestros Directos'!C78/'Vida Número de Siniestros'!C78,"")</f>
        <v/>
      </c>
      <c r="D78" s="79">
        <f>IFERROR('Vida Siniestros Directos'!D78/'Vida Número de Siniestros'!D78,"")</f>
        <v>2.1654265679218505</v>
      </c>
      <c r="E78" s="79">
        <f>IFERROR('Vida Siniestros Directos'!E78/'Vida Número de Siniestros'!E78,"")</f>
        <v>62.423165772379384</v>
      </c>
      <c r="F78" s="79">
        <f>IFERROR('Vida Siniestros Directos'!F78/'Vida Número de Siniestros'!F78,"")</f>
        <v>0.96943461713375823</v>
      </c>
      <c r="G78" s="79">
        <f>IFERROR('Vida Siniestros Directos'!G78/'Vida Número de Siniestros'!G78,"")</f>
        <v>0.73112919060342507</v>
      </c>
      <c r="H78" s="79">
        <f>IFERROR('Vida Siniestros Directos'!H78/'Vida Número de Siniestros'!H78,"")</f>
        <v>14.411079262071462</v>
      </c>
      <c r="I78" s="79">
        <f>IFERROR('Vida Siniestros Directos'!I78/'Vida Número de Siniestros'!I78,"")</f>
        <v>0.41229910205464254</v>
      </c>
      <c r="J78" s="79">
        <f>IFERROR('Vida Siniestros Directos'!J78/'Vida Número de Siniestros'!J78,"")</f>
        <v>0.58014712710847138</v>
      </c>
      <c r="K78" s="79" t="str">
        <f>IFERROR('Vida Siniestros Directos'!K78/'Vida Número de Siniestros'!K78,"")</f>
        <v/>
      </c>
      <c r="L78" s="79">
        <f>IFERROR('Vida Siniestros Directos'!L78/'Vida Número de Siniestros'!L78,"")</f>
        <v>0.49835992783848559</v>
      </c>
      <c r="M78" s="79" t="str">
        <f>IFERROR('Vida Siniestros Directos'!M78/'Vida Número de Siniestros'!M78,"")</f>
        <v/>
      </c>
      <c r="N78" s="79">
        <f>IFERROR('Vida Siniestros Directos'!N78/'Vida Número de Siniestros'!N78,"")</f>
        <v>25.588756667801597</v>
      </c>
      <c r="O78" s="79" t="str">
        <f>IFERROR('Vida Siniestros Directos'!O78/'Vida Número de Siniestros'!O78,"")</f>
        <v/>
      </c>
      <c r="P78" s="79">
        <f>IFERROR('Vida Siniestros Directos'!P78/'Vida Número de Siniestros'!P78,"")</f>
        <v>6.1549810715797362</v>
      </c>
      <c r="Q78" s="79">
        <f>IFERROR('Vida Siniestros Directos'!Q78/'Vida Número de Siniestros'!Q78,"")</f>
        <v>229.17651368222678</v>
      </c>
      <c r="R78" s="79">
        <f>IFERROR('Vida Siniestros Directos'!R78/'Vida Número de Siniestros'!R78,"")</f>
        <v>0.97078652555556355</v>
      </c>
      <c r="S78" s="79" t="str">
        <f>IFERROR('Vida Siniestros Directos'!S78/'Vida Número de Siniestros'!S78,"")</f>
        <v/>
      </c>
      <c r="T78" s="79" t="str">
        <f>IFERROR('Vida Siniestros Directos'!T78/'Vida Número de Siniestros'!T78,"")</f>
        <v/>
      </c>
      <c r="U78" s="79">
        <f>IFERROR('Vida Siniestros Directos'!U78/'Vida Número de Siniestros'!U78,"")</f>
        <v>2.0214975404492601</v>
      </c>
      <c r="V78" s="79" t="str">
        <f>IFERROR('Vida Siniestros Directos'!V78/'Vida Número de Siniestros'!V78,"")</f>
        <v/>
      </c>
      <c r="W78" s="79" t="str">
        <f>IFERROR('Vida Siniestros Directos'!W78/'Vida Número de Siniestros'!W78,"")</f>
        <v/>
      </c>
      <c r="X78" s="79">
        <f>IFERROR('Vida Siniestros Directos'!X78/'Vida Número de Siniestros'!X78,"")</f>
        <v>258.24321809628043</v>
      </c>
      <c r="Y78" s="79">
        <f>IFERROR('Vida Siniestros Directos'!Y78/'Vida Número de Siniestros'!Y78,"")</f>
        <v>-16.065783130808644</v>
      </c>
      <c r="Z78" s="79">
        <f>IFERROR('Vida Siniestros Directos'!Z78/'Vida Número de Siniestros'!Z78,"")</f>
        <v>1.2446167991052723</v>
      </c>
      <c r="AA78" s="79">
        <f>IFERROR('Vida Siniestros Directos'!AA78/'Vida Número de Siniestros'!AA78,"")</f>
        <v>247.66310469515497</v>
      </c>
      <c r="AB78" s="79">
        <f>IFERROR('Vida Siniestros Directos'!AB78/'Vida Número de Siniestros'!AB78,"")</f>
        <v>18.455664051802412</v>
      </c>
      <c r="AC78" s="79">
        <f>IFERROR('Vida Siniestros Directos'!AC78/'Vida Número de Siniestros'!AC78,"")</f>
        <v>0.44927547336989559</v>
      </c>
      <c r="AD78" s="79" t="str">
        <f>IFERROR('Vida Siniestros Directos'!AD78/'Vida Número de Siniestros'!AD78,"")</f>
        <v/>
      </c>
      <c r="AE78" s="79">
        <f>IFERROR('Vida Siniestros Directos'!AE78/'Vida Número de Siniestros'!AE78,"")</f>
        <v>4.4679149839693704</v>
      </c>
      <c r="AF78" s="79" t="str">
        <f>IFERROR('Vida Siniestros Directos'!AF78/'Vida Número de Siniestros'!AF78,"")</f>
        <v/>
      </c>
      <c r="AG78" s="79">
        <f>IFERROR('Vida Siniestros Directos'!AG78/'Vida Número de Siniestros'!AG78,"")</f>
        <v>298.53464214406659</v>
      </c>
      <c r="AH78" s="79">
        <f>IFERROR('Vida Siniestros Directos'!AH78/'Vida Número de Siniestros'!AH78,"")</f>
        <v>0.18685548197574231</v>
      </c>
      <c r="AI78" s="79">
        <f>IFERROR('Vida Siniestros Directos'!AI78/'Vida Número de Siniestros'!AI78,"")</f>
        <v>82.111262196188875</v>
      </c>
      <c r="AJ78" s="79">
        <f>IFERROR('Vida Siniestros Directos'!AJ78/'Vida Número de Siniestros'!AJ78,"")</f>
        <v>0.86420653377595624</v>
      </c>
      <c r="AK78" s="79">
        <f>IFERROR('Vida Siniestros Directos'!AK78/'Vida Número de Siniestros'!AK78,"")</f>
        <v>144.43929607224857</v>
      </c>
      <c r="AL78" s="79" t="str">
        <f>IFERROR('Vida Siniestros Directos'!AL78/'Vida Número de Siniestros'!AL78,"")</f>
        <v/>
      </c>
      <c r="AM78" s="79" t="str">
        <f>IFERROR('Vida Siniestros Directos'!AM78/'Vida Número de Siniestros'!AM78,"")</f>
        <v/>
      </c>
      <c r="AN78" s="79" t="str">
        <f>IFERROR('Vida Siniestros Directos'!AN78/'Vida Número de Siniestros'!AN78,"")</f>
        <v/>
      </c>
      <c r="AO78" s="79" t="str">
        <f>IFERROR('Vida Siniestros Directos'!AO78/'Vida Número de Siniestros'!AO78,"")</f>
        <v/>
      </c>
      <c r="AP78" s="79" t="str">
        <f>IFERROR('Vida Siniestros Directos'!AP78/'Vida Número de Siniestros'!AP78,"")</f>
        <v/>
      </c>
      <c r="AQ78" s="79">
        <f>IFERROR('Vida Siniestros Directos'!AQ78/'Vida Número de Siniestros'!AQ78,"")</f>
        <v>0.65219312656100137</v>
      </c>
      <c r="AR78" s="94"/>
      <c r="AS78" s="79">
        <f>IFERROR('Vida Siniestros Directos'!AS78/'Vida Número de Siniestros'!AS78,"")</f>
        <v>0.94274965138889999</v>
      </c>
      <c r="AT78" s="60">
        <f t="shared" si="2"/>
        <v>-0.30820114799282927</v>
      </c>
    </row>
    <row r="79" spans="2:46" x14ac:dyDescent="0.2">
      <c r="B79" s="69" t="str">
        <f>'Vida Prima Directa'!B79</f>
        <v xml:space="preserve">C. Accidentes Personales  </v>
      </c>
      <c r="C79" s="79" t="str">
        <f>IFERROR('Vida Siniestros Directos'!C79/'Vida Número de Siniestros'!C79,"")</f>
        <v/>
      </c>
      <c r="D79" s="79" t="str">
        <f>IFERROR('Vida Siniestros Directos'!D79/'Vida Número de Siniestros'!D79,"")</f>
        <v/>
      </c>
      <c r="E79" s="79">
        <f>IFERROR('Vida Siniestros Directos'!E79/'Vida Número de Siniestros'!E79,"")</f>
        <v>8356.6226236844177</v>
      </c>
      <c r="F79" s="79">
        <f>IFERROR('Vida Siniestros Directos'!F79/'Vida Número de Siniestros'!F79,"")</f>
        <v>-3060.7856740872926</v>
      </c>
      <c r="G79" s="79">
        <f>IFERROR('Vida Siniestros Directos'!G79/'Vida Número de Siniestros'!G79,"")</f>
        <v>34.972809758846367</v>
      </c>
      <c r="H79" s="79">
        <f>IFERROR('Vida Siniestros Directos'!H79/'Vida Número de Siniestros'!H79,"")</f>
        <v>-2.8764515449158941</v>
      </c>
      <c r="I79" s="79" t="str">
        <f>IFERROR('Vida Siniestros Directos'!I79/'Vida Número de Siniestros'!I79,"")</f>
        <v/>
      </c>
      <c r="J79" s="79">
        <f>IFERROR('Vida Siniestros Directos'!J79/'Vida Número de Siniestros'!J79,"")</f>
        <v>27.489556146480101</v>
      </c>
      <c r="K79" s="79" t="str">
        <f>IFERROR('Vida Siniestros Directos'!K79/'Vida Número de Siniestros'!K79,"")</f>
        <v/>
      </c>
      <c r="L79" s="79">
        <f>IFERROR('Vida Siniestros Directos'!L79/'Vida Número de Siniestros'!L79,"")</f>
        <v>343.00760406118604</v>
      </c>
      <c r="M79" s="79">
        <f>IFERROR('Vida Siniestros Directos'!M79/'Vida Número de Siniestros'!M79,"")</f>
        <v>9.7827776846017169</v>
      </c>
      <c r="N79" s="79">
        <f>IFERROR('Vida Siniestros Directos'!N79/'Vida Número de Siniestros'!N79,"")</f>
        <v>-2.650440568478369</v>
      </c>
      <c r="O79" s="79" t="str">
        <f>IFERROR('Vida Siniestros Directos'!O79/'Vida Número de Siniestros'!O79,"")</f>
        <v/>
      </c>
      <c r="P79" s="79" t="str">
        <f>IFERROR('Vida Siniestros Directos'!P79/'Vida Número de Siniestros'!P79,"")</f>
        <v/>
      </c>
      <c r="Q79" s="79" t="str">
        <f>IFERROR('Vida Siniestros Directos'!Q79/'Vida Número de Siniestros'!Q79,"")</f>
        <v/>
      </c>
      <c r="R79" s="79">
        <f>IFERROR('Vida Siniestros Directos'!R79/'Vida Número de Siniestros'!R79,"")</f>
        <v>1117.917121537834</v>
      </c>
      <c r="S79" s="79" t="str">
        <f>IFERROR('Vida Siniestros Directos'!S79/'Vida Número de Siniestros'!S79,"")</f>
        <v/>
      </c>
      <c r="T79" s="79" t="str">
        <f>IFERROR('Vida Siniestros Directos'!T79/'Vida Número de Siniestros'!T79,"")</f>
        <v/>
      </c>
      <c r="U79" s="79">
        <f>IFERROR('Vida Siniestros Directos'!U79/'Vida Número de Siniestros'!U79,"")</f>
        <v>7.1076783872971774</v>
      </c>
      <c r="V79" s="79" t="str">
        <f>IFERROR('Vida Siniestros Directos'!V79/'Vida Número de Siniestros'!V79,"")</f>
        <v/>
      </c>
      <c r="W79" s="79" t="str">
        <f>IFERROR('Vida Siniestros Directos'!W79/'Vida Número de Siniestros'!W79,"")</f>
        <v/>
      </c>
      <c r="X79" s="79" t="str">
        <f>IFERROR('Vida Siniestros Directos'!X79/'Vida Número de Siniestros'!X79,"")</f>
        <v/>
      </c>
      <c r="Y79" s="79">
        <f>IFERROR('Vida Siniestros Directos'!Y79/'Vida Número de Siniestros'!Y79,"")</f>
        <v>259.47327716361741</v>
      </c>
      <c r="Z79" s="79">
        <f>IFERROR('Vida Siniestros Directos'!Z79/'Vida Número de Siniestros'!Z79,"")</f>
        <v>66.563234563976351</v>
      </c>
      <c r="AA79" s="79">
        <f>IFERROR('Vida Siniestros Directos'!AA79/'Vida Número de Siniestros'!AA79,"")</f>
        <v>58.071554905855706</v>
      </c>
      <c r="AB79" s="79" t="str">
        <f>IFERROR('Vida Siniestros Directos'!AB79/'Vida Número de Siniestros'!AB79,"")</f>
        <v/>
      </c>
      <c r="AC79" s="79" t="str">
        <f>IFERROR('Vida Siniestros Directos'!AC79/'Vida Número de Siniestros'!AC79,"")</f>
        <v/>
      </c>
      <c r="AD79" s="79">
        <f>IFERROR('Vida Siniestros Directos'!AD79/'Vida Número de Siniestros'!AD79,"")</f>
        <v>35.947139397139082</v>
      </c>
      <c r="AE79" s="79" t="str">
        <f>IFERROR('Vida Siniestros Directos'!AE79/'Vida Número de Siniestros'!AE79,"")</f>
        <v/>
      </c>
      <c r="AF79" s="79" t="str">
        <f>IFERROR('Vida Siniestros Directos'!AF79/'Vida Número de Siniestros'!AF79,"")</f>
        <v/>
      </c>
      <c r="AG79" s="79">
        <f>IFERROR('Vida Siniestros Directos'!AG79/'Vida Número de Siniestros'!AG79,"")</f>
        <v>2699.2148603305964</v>
      </c>
      <c r="AH79" s="79">
        <f>IFERROR('Vida Siniestros Directos'!AH79/'Vida Número de Siniestros'!AH79,"")</f>
        <v>69.955191695200725</v>
      </c>
      <c r="AI79" s="79" t="str">
        <f>IFERROR('Vida Siniestros Directos'!AI79/'Vida Número de Siniestros'!AI79,"")</f>
        <v/>
      </c>
      <c r="AJ79" s="79">
        <f>IFERROR('Vida Siniestros Directos'!AJ79/'Vida Número de Siniestros'!AJ79,"")</f>
        <v>2858.7738567098841</v>
      </c>
      <c r="AK79" s="79">
        <f>IFERROR('Vida Siniestros Directos'!AK79/'Vida Número de Siniestros'!AK79,"")</f>
        <v>-106.53498661739584</v>
      </c>
      <c r="AL79" s="79" t="str">
        <f>IFERROR('Vida Siniestros Directos'!AL79/'Vida Número de Siniestros'!AL79,"")</f>
        <v/>
      </c>
      <c r="AM79" s="79" t="str">
        <f>IFERROR('Vida Siniestros Directos'!AM79/'Vida Número de Siniestros'!AM79,"")</f>
        <v/>
      </c>
      <c r="AN79" s="79" t="str">
        <f>IFERROR('Vida Siniestros Directos'!AN79/'Vida Número de Siniestros'!AN79,"")</f>
        <v/>
      </c>
      <c r="AO79" s="79" t="str">
        <f>IFERROR('Vida Siniestros Directos'!AO79/'Vida Número de Siniestros'!AO79,"")</f>
        <v/>
      </c>
      <c r="AP79" s="79" t="str">
        <f>IFERROR('Vida Siniestros Directos'!AP79/'Vida Número de Siniestros'!AP79,"")</f>
        <v/>
      </c>
      <c r="AQ79" s="79">
        <f>IFERROR('Vida Siniestros Directos'!AQ79/'Vida Número de Siniestros'!AQ79,"")</f>
        <v>55.289389593955754</v>
      </c>
      <c r="AR79" s="94"/>
      <c r="AS79" s="79">
        <f>IFERROR('Vida Siniestros Directos'!AS79/'Vida Número de Siniestros'!AS79,"")</f>
        <v>47.014047015131077</v>
      </c>
      <c r="AT79" s="60">
        <f t="shared" si="2"/>
        <v>0.17601851157721704</v>
      </c>
    </row>
    <row r="80" spans="2:46" x14ac:dyDescent="0.2">
      <c r="B80" s="69" t="str">
        <f>'Vida Prima Directa'!B80</f>
        <v>D. Desgravamen</v>
      </c>
      <c r="C80" s="79" t="str">
        <f>IFERROR('Vida Siniestros Directos'!C80/'Vida Número de Siniestros'!C80,"")</f>
        <v/>
      </c>
      <c r="D80" s="79" t="str">
        <f>IFERROR('Vida Siniestros Directos'!D80/'Vida Número de Siniestros'!D80,"")</f>
        <v/>
      </c>
      <c r="E80" s="79">
        <f>IFERROR('Vida Siniestros Directos'!E80/'Vida Número de Siniestros'!E80,"")</f>
        <v>182.6500988444478</v>
      </c>
      <c r="F80" s="79">
        <f>IFERROR('Vida Siniestros Directos'!F80/'Vida Número de Siniestros'!F80,"")</f>
        <v>187.52145776494851</v>
      </c>
      <c r="G80" s="79">
        <f>IFERROR('Vida Siniestros Directos'!G80/'Vida Número de Siniestros'!G80,"")</f>
        <v>90.88998753262625</v>
      </c>
      <c r="H80" s="79">
        <f>IFERROR('Vida Siniestros Directos'!H80/'Vida Número de Siniestros'!H80,"")</f>
        <v>34.775552245351733</v>
      </c>
      <c r="I80" s="79" t="str">
        <f>IFERROR('Vida Siniestros Directos'!I80/'Vida Número de Siniestros'!I80,"")</f>
        <v/>
      </c>
      <c r="J80" s="79" t="str">
        <f>IFERROR('Vida Siniestros Directos'!J80/'Vida Número de Siniestros'!J80,"")</f>
        <v/>
      </c>
      <c r="K80" s="79">
        <f>IFERROR('Vida Siniestros Directos'!K80/'Vida Número de Siniestros'!K80,"")</f>
        <v>40.850247793086155</v>
      </c>
      <c r="L80" s="79">
        <f>IFERROR('Vida Siniestros Directos'!L80/'Vida Número de Siniestros'!L80,"")</f>
        <v>10.063743603757695</v>
      </c>
      <c r="M80" s="79">
        <f>IFERROR('Vida Siniestros Directos'!M80/'Vida Número de Siniestros'!M80,"")</f>
        <v>105.52168682679655</v>
      </c>
      <c r="N80" s="79" t="str">
        <f>IFERROR('Vida Siniestros Directos'!N80/'Vida Número de Siniestros'!N80,"")</f>
        <v/>
      </c>
      <c r="O80" s="79" t="str">
        <f>IFERROR('Vida Siniestros Directos'!O80/'Vida Número de Siniestros'!O80,"")</f>
        <v/>
      </c>
      <c r="P80" s="79">
        <f>IFERROR('Vida Siniestros Directos'!P80/'Vida Número de Siniestros'!P80,"")</f>
        <v>102.15599961068096</v>
      </c>
      <c r="Q80" s="79">
        <f>IFERROR('Vida Siniestros Directos'!Q80/'Vida Número de Siniestros'!Q80,"")</f>
        <v>32.111952057324366</v>
      </c>
      <c r="R80" s="79">
        <f>IFERROR('Vida Siniestros Directos'!R80/'Vida Número de Siniestros'!R80,"")</f>
        <v>56.004183346070583</v>
      </c>
      <c r="S80" s="79" t="str">
        <f>IFERROR('Vida Siniestros Directos'!S80/'Vida Número de Siniestros'!S80,"")</f>
        <v/>
      </c>
      <c r="T80" s="79" t="str">
        <f>IFERROR('Vida Siniestros Directos'!T80/'Vida Número de Siniestros'!T80,"")</f>
        <v/>
      </c>
      <c r="U80" s="79">
        <f>IFERROR('Vida Siniestros Directos'!U80/'Vida Número de Siniestros'!U80,"")</f>
        <v>32.286004705588191</v>
      </c>
      <c r="V80" s="79" t="str">
        <f>IFERROR('Vida Siniestros Directos'!V80/'Vida Número de Siniestros'!V80,"")</f>
        <v/>
      </c>
      <c r="W80" s="79" t="str">
        <f>IFERROR('Vida Siniestros Directos'!W80/'Vida Número de Siniestros'!W80,"")</f>
        <v/>
      </c>
      <c r="X80" s="79">
        <f>IFERROR('Vida Siniestros Directos'!X80/'Vida Número de Siniestros'!X80,"")</f>
        <v>62.355905489309841</v>
      </c>
      <c r="Y80" s="79">
        <f>IFERROR('Vida Siniestros Directos'!Y80/'Vida Número de Siniestros'!Y80,"")</f>
        <v>65.713150700606676</v>
      </c>
      <c r="Z80" s="79">
        <f>IFERROR('Vida Siniestros Directos'!Z80/'Vida Número de Siniestros'!Z80,"")</f>
        <v>83.831265017744826</v>
      </c>
      <c r="AA80" s="79" t="str">
        <f>IFERROR('Vida Siniestros Directos'!AA80/'Vida Número de Siniestros'!AA80,"")</f>
        <v/>
      </c>
      <c r="AB80" s="79">
        <f>IFERROR('Vida Siniestros Directos'!AB80/'Vida Número de Siniestros'!AB80,"")</f>
        <v>29.976497065710561</v>
      </c>
      <c r="AC80" s="79">
        <f>IFERROR('Vida Siniestros Directos'!AC80/'Vida Número de Siniestros'!AC80,"")</f>
        <v>18.199301634756313</v>
      </c>
      <c r="AD80" s="79" t="str">
        <f>IFERROR('Vida Siniestros Directos'!AD80/'Vida Número de Siniestros'!AD80,"")</f>
        <v/>
      </c>
      <c r="AE80" s="79" t="str">
        <f>IFERROR('Vida Siniestros Directos'!AE80/'Vida Número de Siniestros'!AE80,"")</f>
        <v/>
      </c>
      <c r="AF80" s="79">
        <f>IFERROR('Vida Siniestros Directos'!AF80/'Vida Número de Siniestros'!AF80,"")</f>
        <v>702.92591143125912</v>
      </c>
      <c r="AG80" s="79">
        <f>IFERROR('Vida Siniestros Directos'!AG80/'Vida Número de Siniestros'!AG80,"")</f>
        <v>21.540391379126326</v>
      </c>
      <c r="AH80" s="79">
        <f>IFERROR('Vida Siniestros Directos'!AH80/'Vida Número de Siniestros'!AH80,"")</f>
        <v>50.999817551787075</v>
      </c>
      <c r="AI80" s="79">
        <f>IFERROR('Vida Siniestros Directos'!AI80/'Vida Número de Siniestros'!AI80,"")</f>
        <v>937.52221908863385</v>
      </c>
      <c r="AJ80" s="79">
        <f>IFERROR('Vida Siniestros Directos'!AJ80/'Vida Número de Siniestros'!AJ80,"")</f>
        <v>5.5266812976073307</v>
      </c>
      <c r="AK80" s="79">
        <f>IFERROR('Vida Siniestros Directos'!AK80/'Vida Número de Siniestros'!AK80,"")</f>
        <v>219.12607727736199</v>
      </c>
      <c r="AL80" s="79" t="str">
        <f>IFERROR('Vida Siniestros Directos'!AL80/'Vida Número de Siniestros'!AL80,"")</f>
        <v/>
      </c>
      <c r="AM80" s="79" t="str">
        <f>IFERROR('Vida Siniestros Directos'!AM80/'Vida Número de Siniestros'!AM80,"")</f>
        <v/>
      </c>
      <c r="AN80" s="79" t="str">
        <f>IFERROR('Vida Siniestros Directos'!AN80/'Vida Número de Siniestros'!AN80,"")</f>
        <v/>
      </c>
      <c r="AO80" s="79" t="str">
        <f>IFERROR('Vida Siniestros Directos'!AO80/'Vida Número de Siniestros'!AO80,"")</f>
        <v/>
      </c>
      <c r="AP80" s="79" t="str">
        <f>IFERROR('Vida Siniestros Directos'!AP80/'Vida Número de Siniestros'!AP80,"")</f>
        <v/>
      </c>
      <c r="AQ80" s="79">
        <f>IFERROR('Vida Siniestros Directos'!AQ80/'Vida Número de Siniestros'!AQ80,"")</f>
        <v>85.411378994374218</v>
      </c>
      <c r="AR80" s="94"/>
      <c r="AS80" s="79">
        <f>IFERROR('Vida Siniestros Directos'!AS80/'Vida Número de Siniestros'!AS80,"")</f>
        <v>26.735437295084669</v>
      </c>
      <c r="AT80" s="60">
        <f t="shared" si="2"/>
        <v>2.1946879361527096</v>
      </c>
    </row>
    <row r="81" spans="2:46" x14ac:dyDescent="0.2">
      <c r="B81" s="69" t="str">
        <f>'Vida Prima Directa'!B81</f>
        <v xml:space="preserve">E. Seguros con Cuenta Única de Inversión (CUI)  </v>
      </c>
      <c r="C81" s="79" t="str">
        <f>IFERROR('Vida Siniestros Directos'!C81/'Vida Número de Siniestros'!C81,"")</f>
        <v/>
      </c>
      <c r="D81" s="79" t="str">
        <f>IFERROR('Vida Siniestros Directos'!D81/'Vida Número de Siniestros'!D81,"")</f>
        <v/>
      </c>
      <c r="E81" s="79" t="str">
        <f>IFERROR('Vida Siniestros Directos'!E81/'Vida Número de Siniestros'!E81,"")</f>
        <v/>
      </c>
      <c r="F81" s="79">
        <f>IFERROR('Vida Siniestros Directos'!F81/'Vida Número de Siniestros'!F81,"")</f>
        <v>209.16704988114029</v>
      </c>
      <c r="G81" s="79">
        <f>IFERROR('Vida Siniestros Directos'!G81/'Vida Número de Siniestros'!G81,"")</f>
        <v>250.43574896809159</v>
      </c>
      <c r="H81" s="79" t="str">
        <f>IFERROR('Vida Siniestros Directos'!H81/'Vida Número de Siniestros'!H81,"")</f>
        <v/>
      </c>
      <c r="I81" s="79" t="str">
        <f>IFERROR('Vida Siniestros Directos'!I81/'Vida Número de Siniestros'!I81,"")</f>
        <v/>
      </c>
      <c r="J81" s="79" t="str">
        <f>IFERROR('Vida Siniestros Directos'!J81/'Vida Número de Siniestros'!J81,"")</f>
        <v/>
      </c>
      <c r="K81" s="79" t="str">
        <f>IFERROR('Vida Siniestros Directos'!K81/'Vida Número de Siniestros'!K81,"")</f>
        <v/>
      </c>
      <c r="L81" s="79">
        <f>IFERROR('Vida Siniestros Directos'!L81/'Vida Número de Siniestros'!L81,"")</f>
        <v>243.83720624347961</v>
      </c>
      <c r="M81" s="79" t="str">
        <f>IFERROR('Vida Siniestros Directos'!M81/'Vida Número de Siniestros'!M81,"")</f>
        <v/>
      </c>
      <c r="N81" s="79" t="str">
        <f>IFERROR('Vida Siniestros Directos'!N81/'Vida Número de Siniestros'!N81,"")</f>
        <v/>
      </c>
      <c r="O81" s="79" t="str">
        <f>IFERROR('Vida Siniestros Directos'!O81/'Vida Número de Siniestros'!O81,"")</f>
        <v/>
      </c>
      <c r="P81" s="79" t="str">
        <f>IFERROR('Vida Siniestros Directos'!P81/'Vida Número de Siniestros'!P81,"")</f>
        <v/>
      </c>
      <c r="Q81" s="79">
        <f>IFERROR('Vida Siniestros Directos'!Q81/'Vida Número de Siniestros'!Q81,"")</f>
        <v>260.25638996794089</v>
      </c>
      <c r="R81" s="79">
        <f>IFERROR('Vida Siniestros Directos'!R81/'Vida Número de Siniestros'!R81,"")</f>
        <v>39.127854713364073</v>
      </c>
      <c r="S81" s="79" t="str">
        <f>IFERROR('Vida Siniestros Directos'!S81/'Vida Número de Siniestros'!S81,"")</f>
        <v/>
      </c>
      <c r="T81" s="79">
        <f>IFERROR('Vida Siniestros Directos'!T81/'Vida Número de Siniestros'!T81,"")</f>
        <v>155.77601049438388</v>
      </c>
      <c r="U81" s="79" t="str">
        <f>IFERROR('Vida Siniestros Directos'!U81/'Vida Número de Siniestros'!U81,"")</f>
        <v/>
      </c>
      <c r="V81" s="79" t="str">
        <f>IFERROR('Vida Siniestros Directos'!V81/'Vida Número de Siniestros'!V81,"")</f>
        <v/>
      </c>
      <c r="W81" s="79" t="str">
        <f>IFERROR('Vida Siniestros Directos'!W81/'Vida Número de Siniestros'!W81,"")</f>
        <v/>
      </c>
      <c r="X81" s="79" t="str">
        <f>IFERROR('Vida Siniestros Directos'!X81/'Vida Número de Siniestros'!X81,"")</f>
        <v/>
      </c>
      <c r="Y81" s="79" t="str">
        <f>IFERROR('Vida Siniestros Directos'!Y81/'Vida Número de Siniestros'!Y81,"")</f>
        <v/>
      </c>
      <c r="Z81" s="79">
        <f>IFERROR('Vida Siniestros Directos'!Z81/'Vida Número de Siniestros'!Z81,"")</f>
        <v>17.230583272400654</v>
      </c>
      <c r="AA81" s="79">
        <f>IFERROR('Vida Siniestros Directos'!AA81/'Vida Número de Siniestros'!AA81,"")</f>
        <v>60.3012264997611</v>
      </c>
      <c r="AB81" s="79">
        <f>IFERROR('Vida Siniestros Directos'!AB81/'Vida Número de Siniestros'!AB81,"")</f>
        <v>91.212308691812709</v>
      </c>
      <c r="AC81" s="79">
        <f>IFERROR('Vida Siniestros Directos'!AC81/'Vida Número de Siniestros'!AC81,"")</f>
        <v>96.759671578193206</v>
      </c>
      <c r="AD81" s="79">
        <f>IFERROR('Vida Siniestros Directos'!AD81/'Vida Número de Siniestros'!AD81,"")</f>
        <v>761.72077248595883</v>
      </c>
      <c r="AE81" s="79" t="str">
        <f>IFERROR('Vida Siniestros Directos'!AE81/'Vida Número de Siniestros'!AE81,"")</f>
        <v/>
      </c>
      <c r="AF81" s="79" t="str">
        <f>IFERROR('Vida Siniestros Directos'!AF81/'Vida Número de Siniestros'!AF81,"")</f>
        <v/>
      </c>
      <c r="AG81" s="79" t="str">
        <f>IFERROR('Vida Siniestros Directos'!AG81/'Vida Número de Siniestros'!AG81,"")</f>
        <v/>
      </c>
      <c r="AH81" s="79">
        <f>IFERROR('Vida Siniestros Directos'!AH81/'Vida Número de Siniestros'!AH81,"")</f>
        <v>51.835827909573901</v>
      </c>
      <c r="AI81" s="79">
        <f>IFERROR('Vida Siniestros Directos'!AI81/'Vida Número de Siniestros'!AI81,"")</f>
        <v>678.28920121814667</v>
      </c>
      <c r="AJ81" s="79" t="str">
        <f>IFERROR('Vida Siniestros Directos'!AJ81/'Vida Número de Siniestros'!AJ81,"")</f>
        <v/>
      </c>
      <c r="AK81" s="79" t="str">
        <f>IFERROR('Vida Siniestros Directos'!AK81/'Vida Número de Siniestros'!AK81,"")</f>
        <v/>
      </c>
      <c r="AL81" s="79" t="str">
        <f>IFERROR('Vida Siniestros Directos'!AL81/'Vida Número de Siniestros'!AL81,"")</f>
        <v/>
      </c>
      <c r="AM81" s="79" t="str">
        <f>IFERROR('Vida Siniestros Directos'!AM81/'Vida Número de Siniestros'!AM81,"")</f>
        <v/>
      </c>
      <c r="AN81" s="79" t="str">
        <f>IFERROR('Vida Siniestros Directos'!AN81/'Vida Número de Siniestros'!AN81,"")</f>
        <v/>
      </c>
      <c r="AO81" s="79" t="str">
        <f>IFERROR('Vida Siniestros Directos'!AO81/'Vida Número de Siniestros'!AO81,"")</f>
        <v/>
      </c>
      <c r="AP81" s="79" t="str">
        <f>IFERROR('Vida Siniestros Directos'!AP81/'Vida Número de Siniestros'!AP81,"")</f>
        <v/>
      </c>
      <c r="AQ81" s="79">
        <f>IFERROR('Vida Siniestros Directos'!AQ81/'Vida Número de Siniestros'!AQ81,"")</f>
        <v>77.057813370015339</v>
      </c>
      <c r="AR81" s="94"/>
      <c r="AS81" s="79">
        <f>IFERROR('Vida Siniestros Directos'!AS81/'Vida Número de Siniestros'!AS81,"")</f>
        <v>101.90465653449641</v>
      </c>
      <c r="AT81" s="60">
        <f t="shared" si="2"/>
        <v>-0.24382441401065913</v>
      </c>
    </row>
    <row r="82" spans="2:46" x14ac:dyDescent="0.2">
      <c r="B82" s="69" t="str">
        <f>'Vida Prima Directa'!B82</f>
        <v xml:space="preserve">F. Mixto o Dotal  </v>
      </c>
      <c r="C82" s="79" t="str">
        <f>IFERROR('Vida Siniestros Directos'!C82/'Vida Número de Siniestros'!C82,"")</f>
        <v/>
      </c>
      <c r="D82" s="79" t="str">
        <f>IFERROR('Vida Siniestros Directos'!D82/'Vida Número de Siniestros'!D82,"")</f>
        <v/>
      </c>
      <c r="E82" s="79" t="str">
        <f>IFERROR('Vida Siniestros Directos'!E82/'Vida Número de Siniestros'!E82,"")</f>
        <v/>
      </c>
      <c r="F82" s="79" t="str">
        <f>IFERROR('Vida Siniestros Directos'!F82/'Vida Número de Siniestros'!F82,"")</f>
        <v/>
      </c>
      <c r="G82" s="79">
        <f>IFERROR('Vida Siniestros Directos'!G82/'Vida Número de Siniestros'!G82,"")</f>
        <v>1199.0454991369782</v>
      </c>
      <c r="H82" s="79" t="str">
        <f>IFERROR('Vida Siniestros Directos'!H82/'Vida Número de Siniestros'!H82,"")</f>
        <v/>
      </c>
      <c r="I82" s="79" t="str">
        <f>IFERROR('Vida Siniestros Directos'!I82/'Vida Número de Siniestros'!I82,"")</f>
        <v/>
      </c>
      <c r="J82" s="79" t="str">
        <f>IFERROR('Vida Siniestros Directos'!J82/'Vida Número de Siniestros'!J82,"")</f>
        <v/>
      </c>
      <c r="K82" s="79" t="str">
        <f>IFERROR('Vida Siniestros Directos'!K82/'Vida Número de Siniestros'!K82,"")</f>
        <v/>
      </c>
      <c r="L82" s="79">
        <f>IFERROR('Vida Siniestros Directos'!L82/'Vida Número de Siniestros'!L82,"")</f>
        <v>562.77831500075638</v>
      </c>
      <c r="M82" s="79" t="str">
        <f>IFERROR('Vida Siniestros Directos'!M82/'Vida Número de Siniestros'!M82,"")</f>
        <v/>
      </c>
      <c r="N82" s="79" t="str">
        <f>IFERROR('Vida Siniestros Directos'!N82/'Vida Número de Siniestros'!N82,"")</f>
        <v/>
      </c>
      <c r="O82" s="79" t="str">
        <f>IFERROR('Vida Siniestros Directos'!O82/'Vida Número de Siniestros'!O82,"")</f>
        <v/>
      </c>
      <c r="P82" s="79" t="str">
        <f>IFERROR('Vida Siniestros Directos'!P82/'Vida Número de Siniestros'!P82,"")</f>
        <v/>
      </c>
      <c r="Q82" s="79" t="str">
        <f>IFERROR('Vida Siniestros Directos'!Q82/'Vida Número de Siniestros'!Q82,"")</f>
        <v/>
      </c>
      <c r="R82" s="79">
        <f>IFERROR('Vida Siniestros Directos'!R82/'Vida Número de Siniestros'!R82,"")</f>
        <v>200.85310309387589</v>
      </c>
      <c r="S82" s="79" t="str">
        <f>IFERROR('Vida Siniestros Directos'!S82/'Vida Número de Siniestros'!S82,"")</f>
        <v/>
      </c>
      <c r="T82" s="79" t="str">
        <f>IFERROR('Vida Siniestros Directos'!T82/'Vida Número de Siniestros'!T82,"")</f>
        <v/>
      </c>
      <c r="U82" s="79" t="str">
        <f>IFERROR('Vida Siniestros Directos'!U82/'Vida Número de Siniestros'!U82,"")</f>
        <v/>
      </c>
      <c r="V82" s="79" t="str">
        <f>IFERROR('Vida Siniestros Directos'!V82/'Vida Número de Siniestros'!V82,"")</f>
        <v/>
      </c>
      <c r="W82" s="79" t="str">
        <f>IFERROR('Vida Siniestros Directos'!W82/'Vida Número de Siniestros'!W82,"")</f>
        <v/>
      </c>
      <c r="X82" s="79">
        <f>IFERROR('Vida Siniestros Directos'!X82/'Vida Número de Siniestros'!X82,"")</f>
        <v>42.432508141985068</v>
      </c>
      <c r="Y82" s="79" t="str">
        <f>IFERROR('Vida Siniestros Directos'!Y82/'Vida Número de Siniestros'!Y82,"")</f>
        <v/>
      </c>
      <c r="Z82" s="79">
        <f>IFERROR('Vida Siniestros Directos'!Z82/'Vida Número de Siniestros'!Z82,"")</f>
        <v>4029.4583015958283</v>
      </c>
      <c r="AA82" s="79">
        <f>IFERROR('Vida Siniestros Directos'!AA82/'Vida Número de Siniestros'!AA82,"")</f>
        <v>60.912911909115309</v>
      </c>
      <c r="AB82" s="79">
        <f>IFERROR('Vida Siniestros Directos'!AB82/'Vida Número de Siniestros'!AB82,"")</f>
        <v>1485.5023529695929</v>
      </c>
      <c r="AC82" s="79" t="str">
        <f>IFERROR('Vida Siniestros Directos'!AC82/'Vida Número de Siniestros'!AC82,"")</f>
        <v/>
      </c>
      <c r="AD82" s="79" t="str">
        <f>IFERROR('Vida Siniestros Directos'!AD82/'Vida Número de Siniestros'!AD82,"")</f>
        <v/>
      </c>
      <c r="AE82" s="79" t="str">
        <f>IFERROR('Vida Siniestros Directos'!AE82/'Vida Número de Siniestros'!AE82,"")</f>
        <v/>
      </c>
      <c r="AF82" s="79" t="str">
        <f>IFERROR('Vida Siniestros Directos'!AF82/'Vida Número de Siniestros'!AF82,"")</f>
        <v/>
      </c>
      <c r="AG82" s="79" t="str">
        <f>IFERROR('Vida Siniestros Directos'!AG82/'Vida Número de Siniestros'!AG82,"")</f>
        <v/>
      </c>
      <c r="AH82" s="79">
        <f>IFERROR('Vida Siniestros Directos'!AH82/'Vida Número de Siniestros'!AH82,"")</f>
        <v>11.330559840687696</v>
      </c>
      <c r="AI82" s="79">
        <f>IFERROR('Vida Siniestros Directos'!AI82/'Vida Número de Siniestros'!AI82,"")</f>
        <v>384.70416072589256</v>
      </c>
      <c r="AJ82" s="79" t="str">
        <f>IFERROR('Vida Siniestros Directos'!AJ82/'Vida Número de Siniestros'!AJ82,"")</f>
        <v/>
      </c>
      <c r="AK82" s="79" t="str">
        <f>IFERROR('Vida Siniestros Directos'!AK82/'Vida Número de Siniestros'!AK82,"")</f>
        <v/>
      </c>
      <c r="AL82" s="79" t="str">
        <f>IFERROR('Vida Siniestros Directos'!AL82/'Vida Número de Siniestros'!AL82,"")</f>
        <v/>
      </c>
      <c r="AM82" s="79" t="str">
        <f>IFERROR('Vida Siniestros Directos'!AM82/'Vida Número de Siniestros'!AM82,"")</f>
        <v/>
      </c>
      <c r="AN82" s="79" t="str">
        <f>IFERROR('Vida Siniestros Directos'!AN82/'Vida Número de Siniestros'!AN82,"")</f>
        <v/>
      </c>
      <c r="AO82" s="79" t="str">
        <f>IFERROR('Vida Siniestros Directos'!AO82/'Vida Número de Siniestros'!AO82,"")</f>
        <v/>
      </c>
      <c r="AP82" s="79" t="str">
        <f>IFERROR('Vida Siniestros Directos'!AP82/'Vida Número de Siniestros'!AP82,"")</f>
        <v/>
      </c>
      <c r="AQ82" s="79">
        <f>IFERROR('Vida Siniestros Directos'!AQ82/'Vida Número de Siniestros'!AQ82,"")</f>
        <v>50.672765897554228</v>
      </c>
      <c r="AR82" s="94"/>
      <c r="AS82" s="79">
        <f>IFERROR('Vida Siniestros Directos'!AS82/'Vida Número de Siniestros'!AS82,"")</f>
        <v>78.605363045885753</v>
      </c>
      <c r="AT82" s="60">
        <f t="shared" si="2"/>
        <v>-0.35535230760305647</v>
      </c>
    </row>
    <row r="83" spans="2:46" x14ac:dyDescent="0.2">
      <c r="B83" s="69" t="str">
        <f>'Vida Prima Directa'!B83</f>
        <v xml:space="preserve">G. Rentas Privadas y Otras Rentas  </v>
      </c>
      <c r="C83" s="79" t="str">
        <f>IFERROR('Vida Siniestros Directos'!C83/'Vida Número de Siniestros'!C83,"")</f>
        <v/>
      </c>
      <c r="D83" s="79" t="str">
        <f>IFERROR('Vida Siniestros Directos'!D83/'Vida Número de Siniestros'!D83,"")</f>
        <v/>
      </c>
      <c r="E83" s="79" t="str">
        <f>IFERROR('Vida Siniestros Directos'!E83/'Vida Número de Siniestros'!E83,"")</f>
        <v/>
      </c>
      <c r="F83" s="79" t="str">
        <f>IFERROR('Vida Siniestros Directos'!F83/'Vida Número de Siniestros'!F83,"")</f>
        <v/>
      </c>
      <c r="G83" s="79">
        <f>IFERROR('Vida Siniestros Directos'!G83/'Vida Número de Siniestros'!G83,"")</f>
        <v>7556.6435797932763</v>
      </c>
      <c r="H83" s="79" t="str">
        <f>IFERROR('Vida Siniestros Directos'!H83/'Vida Número de Siniestros'!H83,"")</f>
        <v/>
      </c>
      <c r="I83" s="79" t="str">
        <f>IFERROR('Vida Siniestros Directos'!I83/'Vida Número de Siniestros'!I83,"")</f>
        <v/>
      </c>
      <c r="J83" s="79" t="str">
        <f>IFERROR('Vida Siniestros Directos'!J83/'Vida Número de Siniestros'!J83,"")</f>
        <v/>
      </c>
      <c r="K83" s="79" t="str">
        <f>IFERROR('Vida Siniestros Directos'!K83/'Vida Número de Siniestros'!K83,"")</f>
        <v/>
      </c>
      <c r="L83" s="79" t="str">
        <f>IFERROR('Vida Siniestros Directos'!L83/'Vida Número de Siniestros'!L83,"")</f>
        <v/>
      </c>
      <c r="M83" s="79" t="str">
        <f>IFERROR('Vida Siniestros Directos'!M83/'Vida Número de Siniestros'!M83,"")</f>
        <v/>
      </c>
      <c r="N83" s="79" t="str">
        <f>IFERROR('Vida Siniestros Directos'!N83/'Vida Número de Siniestros'!N83,"")</f>
        <v/>
      </c>
      <c r="O83" s="79" t="str">
        <f>IFERROR('Vida Siniestros Directos'!O83/'Vida Número de Siniestros'!O83,"")</f>
        <v/>
      </c>
      <c r="P83" s="79" t="str">
        <f>IFERROR('Vida Siniestros Directos'!P83/'Vida Número de Siniestros'!P83,"")</f>
        <v/>
      </c>
      <c r="Q83" s="79">
        <f>IFERROR('Vida Siniestros Directos'!Q83/'Vida Número de Siniestros'!Q83,"")</f>
        <v>12960.26470014904</v>
      </c>
      <c r="R83" s="79">
        <f>IFERROR('Vida Siniestros Directos'!R83/'Vida Número de Siniestros'!R83,"")</f>
        <v>28068.836735242359</v>
      </c>
      <c r="S83" s="79" t="str">
        <f>IFERROR('Vida Siniestros Directos'!S83/'Vida Número de Siniestros'!S83,"")</f>
        <v/>
      </c>
      <c r="T83" s="79">
        <f>IFERROR('Vida Siniestros Directos'!T83/'Vida Número de Siniestros'!T83,"")</f>
        <v>3073.7951002848467</v>
      </c>
      <c r="U83" s="79" t="str">
        <f>IFERROR('Vida Siniestros Directos'!U83/'Vida Número de Siniestros'!U83,"")</f>
        <v/>
      </c>
      <c r="V83" s="79" t="str">
        <f>IFERROR('Vida Siniestros Directos'!V83/'Vida Número de Siniestros'!V83,"")</f>
        <v/>
      </c>
      <c r="W83" s="79" t="str">
        <f>IFERROR('Vida Siniestros Directos'!W83/'Vida Número de Siniestros'!W83,"")</f>
        <v/>
      </c>
      <c r="X83" s="79" t="str">
        <f>IFERROR('Vida Siniestros Directos'!X83/'Vida Número de Siniestros'!X83,"")</f>
        <v/>
      </c>
      <c r="Y83" s="79" t="str">
        <f>IFERROR('Vida Siniestros Directos'!Y83/'Vida Número de Siniestros'!Y83,"")</f>
        <v/>
      </c>
      <c r="Z83" s="79">
        <f>IFERROR('Vida Siniestros Directos'!Z83/'Vida Número de Siniestros'!Z83,"")</f>
        <v>91.038371627443937</v>
      </c>
      <c r="AA83" s="79">
        <f>IFERROR('Vida Siniestros Directos'!AA83/'Vida Número de Siniestros'!AA83,"")</f>
        <v>236.05075354206386</v>
      </c>
      <c r="AB83" s="79" t="str">
        <f>IFERROR('Vida Siniestros Directos'!AB83/'Vida Número de Siniestros'!AB83,"")</f>
        <v/>
      </c>
      <c r="AC83" s="79">
        <f>IFERROR('Vida Siniestros Directos'!AC83/'Vida Número de Siniestros'!AC83,"")</f>
        <v>12.72636034825752</v>
      </c>
      <c r="AD83" s="79">
        <f>IFERROR('Vida Siniestros Directos'!AD83/'Vida Número de Siniestros'!AD83,"")</f>
        <v>18649.802895775905</v>
      </c>
      <c r="AE83" s="79" t="str">
        <f>IFERROR('Vida Siniestros Directos'!AE83/'Vida Número de Siniestros'!AE83,"")</f>
        <v/>
      </c>
      <c r="AF83" s="79" t="str">
        <f>IFERROR('Vida Siniestros Directos'!AF83/'Vida Número de Siniestros'!AF83,"")</f>
        <v/>
      </c>
      <c r="AG83" s="79" t="str">
        <f>IFERROR('Vida Siniestros Directos'!AG83/'Vida Número de Siniestros'!AG83,"")</f>
        <v/>
      </c>
      <c r="AH83" s="79">
        <f>IFERROR('Vida Siniestros Directos'!AH83/'Vida Número de Siniestros'!AH83,"")</f>
        <v>29.685622334052166</v>
      </c>
      <c r="AI83" s="79" t="str">
        <f>IFERROR('Vida Siniestros Directos'!AI83/'Vida Número de Siniestros'!AI83,"")</f>
        <v/>
      </c>
      <c r="AJ83" s="79" t="str">
        <f>IFERROR('Vida Siniestros Directos'!AJ83/'Vida Número de Siniestros'!AJ83,"")</f>
        <v/>
      </c>
      <c r="AK83" s="79" t="str">
        <f>IFERROR('Vida Siniestros Directos'!AK83/'Vida Número de Siniestros'!AK83,"")</f>
        <v/>
      </c>
      <c r="AL83" s="79" t="str">
        <f>IFERROR('Vida Siniestros Directos'!AL83/'Vida Número de Siniestros'!AL83,"")</f>
        <v/>
      </c>
      <c r="AM83" s="79" t="str">
        <f>IFERROR('Vida Siniestros Directos'!AM83/'Vida Número de Siniestros'!AM83,"")</f>
        <v/>
      </c>
      <c r="AN83" s="79" t="str">
        <f>IFERROR('Vida Siniestros Directos'!AN83/'Vida Número de Siniestros'!AN83,"")</f>
        <v/>
      </c>
      <c r="AO83" s="79" t="str">
        <f>IFERROR('Vida Siniestros Directos'!AO83/'Vida Número de Siniestros'!AO83,"")</f>
        <v/>
      </c>
      <c r="AP83" s="79" t="str">
        <f>IFERROR('Vida Siniestros Directos'!AP83/'Vida Número de Siniestros'!AP83,"")</f>
        <v/>
      </c>
      <c r="AQ83" s="79">
        <f>IFERROR('Vida Siniestros Directos'!AQ83/'Vida Número de Siniestros'!AQ83,"")</f>
        <v>187.15457896451679</v>
      </c>
      <c r="AR83" s="94"/>
      <c r="AS83" s="79">
        <f>IFERROR('Vida Siniestros Directos'!AS83/'Vida Número de Siniestros'!AS83,"")</f>
        <v>27.746484429479743</v>
      </c>
      <c r="AT83" s="60">
        <f t="shared" si="2"/>
        <v>5.7451636779494519</v>
      </c>
    </row>
    <row r="84" spans="2:46" x14ac:dyDescent="0.2">
      <c r="B84" s="69" t="str">
        <f>'Vida Prima Directa'!B84</f>
        <v>H. Seguros con Ahorro Previsional</v>
      </c>
      <c r="C84" s="79" t="str">
        <f>IFERROR('Vida Siniestros Directos'!C84/'Vida Número de Siniestros'!C84,"")</f>
        <v/>
      </c>
      <c r="D84" s="79" t="str">
        <f>IFERROR('Vida Siniestros Directos'!D84/'Vida Número de Siniestros'!D84,"")</f>
        <v/>
      </c>
      <c r="E84" s="79" t="str">
        <f>IFERROR('Vida Siniestros Directos'!E84/'Vida Número de Siniestros'!E84,"")</f>
        <v/>
      </c>
      <c r="F84" s="79">
        <f>IFERROR('Vida Siniestros Directos'!F84/'Vida Número de Siniestros'!F84,"")</f>
        <v>650.8981019412638</v>
      </c>
      <c r="G84" s="79">
        <f>IFERROR('Vida Siniestros Directos'!G84/'Vida Número de Siniestros'!G84,"")</f>
        <v>4.6850948636465839</v>
      </c>
      <c r="H84" s="79" t="str">
        <f>IFERROR('Vida Siniestros Directos'!H84/'Vida Número de Siniestros'!H84,"")</f>
        <v/>
      </c>
      <c r="I84" s="79" t="str">
        <f>IFERROR('Vida Siniestros Directos'!I84/'Vida Número de Siniestros'!I84,"")</f>
        <v/>
      </c>
      <c r="J84" s="79" t="str">
        <f>IFERROR('Vida Siniestros Directos'!J84/'Vida Número de Siniestros'!J84,"")</f>
        <v/>
      </c>
      <c r="K84" s="79" t="str">
        <f>IFERROR('Vida Siniestros Directos'!K84/'Vida Número de Siniestros'!K84,"")</f>
        <v/>
      </c>
      <c r="L84" s="79">
        <f>IFERROR('Vida Siniestros Directos'!L84/'Vida Número de Siniestros'!L84,"")</f>
        <v>308.96266116851274</v>
      </c>
      <c r="M84" s="79" t="str">
        <f>IFERROR('Vida Siniestros Directos'!M84/'Vida Número de Siniestros'!M84,"")</f>
        <v/>
      </c>
      <c r="N84" s="79" t="str">
        <f>IFERROR('Vida Siniestros Directos'!N84/'Vida Número de Siniestros'!N84,"")</f>
        <v/>
      </c>
      <c r="O84" s="79" t="str">
        <f>IFERROR('Vida Siniestros Directos'!O84/'Vida Número de Siniestros'!O84,"")</f>
        <v/>
      </c>
      <c r="P84" s="79" t="str">
        <f>IFERROR('Vida Siniestros Directos'!P84/'Vida Número de Siniestros'!P84,"")</f>
        <v/>
      </c>
      <c r="Q84" s="79">
        <f>IFERROR('Vida Siniestros Directos'!Q84/'Vida Número de Siniestros'!Q84,"")</f>
        <v>513.2214407419217</v>
      </c>
      <c r="R84" s="79">
        <f>IFERROR('Vida Siniestros Directos'!R84/'Vida Número de Siniestros'!R84,"")</f>
        <v>252.65535634568118</v>
      </c>
      <c r="S84" s="79" t="str">
        <f>IFERROR('Vida Siniestros Directos'!S84/'Vida Número de Siniestros'!S84,"")</f>
        <v/>
      </c>
      <c r="T84" s="79" t="str">
        <f>IFERROR('Vida Siniestros Directos'!T84/'Vida Número de Siniestros'!T84,"")</f>
        <v/>
      </c>
      <c r="U84" s="79" t="str">
        <f>IFERROR('Vida Siniestros Directos'!U84/'Vida Número de Siniestros'!U84,"")</f>
        <v/>
      </c>
      <c r="V84" s="79" t="str">
        <f>IFERROR('Vida Siniestros Directos'!V84/'Vida Número de Siniestros'!V84,"")</f>
        <v/>
      </c>
      <c r="W84" s="79" t="str">
        <f>IFERROR('Vida Siniestros Directos'!W84/'Vida Número de Siniestros'!W84,"")</f>
        <v/>
      </c>
      <c r="X84" s="79" t="str">
        <f>IFERROR('Vida Siniestros Directos'!X84/'Vida Número de Siniestros'!X84,"")</f>
        <v/>
      </c>
      <c r="Y84" s="79" t="str">
        <f>IFERROR('Vida Siniestros Directos'!Y84/'Vida Número de Siniestros'!Y84,"")</f>
        <v/>
      </c>
      <c r="Z84" s="79">
        <f>IFERROR('Vida Siniestros Directos'!Z84/'Vida Número de Siniestros'!Z84,"")</f>
        <v>130.1320352162401</v>
      </c>
      <c r="AA84" s="79" t="str">
        <f>IFERROR('Vida Siniestros Directos'!AA84/'Vida Número de Siniestros'!AA84,"")</f>
        <v/>
      </c>
      <c r="AB84" s="79">
        <f>IFERROR('Vida Siniestros Directos'!AB84/'Vida Número de Siniestros'!AB84,"")</f>
        <v>248.23823701811386</v>
      </c>
      <c r="AC84" s="79" t="str">
        <f>IFERROR('Vida Siniestros Directos'!AC84/'Vida Número de Siniestros'!AC84,"")</f>
        <v/>
      </c>
      <c r="AD84" s="79">
        <f>IFERROR('Vida Siniestros Directos'!AD84/'Vida Número de Siniestros'!AD84,"")</f>
        <v>43.641898726167767</v>
      </c>
      <c r="AE84" s="79" t="str">
        <f>IFERROR('Vida Siniestros Directos'!AE84/'Vida Número de Siniestros'!AE84,"")</f>
        <v/>
      </c>
      <c r="AF84" s="79" t="str">
        <f>IFERROR('Vida Siniestros Directos'!AF84/'Vida Número de Siniestros'!AF84,"")</f>
        <v/>
      </c>
      <c r="AG84" s="79" t="str">
        <f>IFERROR('Vida Siniestros Directos'!AG84/'Vida Número de Siniestros'!AG84,"")</f>
        <v/>
      </c>
      <c r="AH84" s="79">
        <f>IFERROR('Vida Siniestros Directos'!AH84/'Vida Número de Siniestros'!AH84,"")</f>
        <v>28.07711716971755</v>
      </c>
      <c r="AI84" s="79">
        <f>IFERROR('Vida Siniestros Directos'!AI84/'Vida Número de Siniestros'!AI84,"")</f>
        <v>654.37906886912958</v>
      </c>
      <c r="AJ84" s="79" t="str">
        <f>IFERROR('Vida Siniestros Directos'!AJ84/'Vida Número de Siniestros'!AJ84,"")</f>
        <v/>
      </c>
      <c r="AK84" s="79">
        <f>IFERROR('Vida Siniestros Directos'!AK84/'Vida Número de Siniestros'!AK84,"")</f>
        <v>26.18379618777989</v>
      </c>
      <c r="AL84" s="79" t="str">
        <f>IFERROR('Vida Siniestros Directos'!AL84/'Vida Número de Siniestros'!AL84,"")</f>
        <v/>
      </c>
      <c r="AM84" s="79" t="str">
        <f>IFERROR('Vida Siniestros Directos'!AM84/'Vida Número de Siniestros'!AM84,"")</f>
        <v/>
      </c>
      <c r="AN84" s="79" t="str">
        <f>IFERROR('Vida Siniestros Directos'!AN84/'Vida Número de Siniestros'!AN84,"")</f>
        <v/>
      </c>
      <c r="AO84" s="79" t="str">
        <f>IFERROR('Vida Siniestros Directos'!AO84/'Vida Número de Siniestros'!AO84,"")</f>
        <v/>
      </c>
      <c r="AP84" s="79" t="str">
        <f>IFERROR('Vida Siniestros Directos'!AP84/'Vida Número de Siniestros'!AP84,"")</f>
        <v/>
      </c>
      <c r="AQ84" s="79">
        <f>IFERROR('Vida Siniestros Directos'!AQ84/'Vida Número de Siniestros'!AQ84,"")</f>
        <v>153.33404281161492</v>
      </c>
      <c r="AR84" s="94"/>
      <c r="AS84" s="79">
        <f>IFERROR('Vida Siniestros Directos'!AS84/'Vida Número de Siniestros'!AS84,"")</f>
        <v>155.53996895291723</v>
      </c>
      <c r="AT84" s="60">
        <f t="shared" si="2"/>
        <v>-1.4182374833635603E-2</v>
      </c>
    </row>
    <row r="85" spans="2:46" x14ac:dyDescent="0.2">
      <c r="B85" s="69" t="str">
        <f>'Vida Prima Directa'!B85</f>
        <v xml:space="preserve">I. Dotal puro o Capital Diferido  </v>
      </c>
      <c r="C85" s="79" t="str">
        <f>IFERROR('Vida Siniestros Directos'!C85/'Vida Número de Siniestros'!C85,"")</f>
        <v/>
      </c>
      <c r="D85" s="79" t="str">
        <f>IFERROR('Vida Siniestros Directos'!D85/'Vida Número de Siniestros'!D85,"")</f>
        <v/>
      </c>
      <c r="E85" s="79" t="str">
        <f>IFERROR('Vida Siniestros Directos'!E85/'Vida Número de Siniestros'!E85,"")</f>
        <v/>
      </c>
      <c r="F85" s="79" t="str">
        <f>IFERROR('Vida Siniestros Directos'!F85/'Vida Número de Siniestros'!F85,"")</f>
        <v/>
      </c>
      <c r="G85" s="79">
        <f>IFERROR('Vida Siniestros Directos'!G85/'Vida Número de Siniestros'!G85,"")</f>
        <v>397.04341962872991</v>
      </c>
      <c r="H85" s="79" t="str">
        <f>IFERROR('Vida Siniestros Directos'!H85/'Vida Número de Siniestros'!H85,"")</f>
        <v/>
      </c>
      <c r="I85" s="79" t="str">
        <f>IFERROR('Vida Siniestros Directos'!I85/'Vida Número de Siniestros'!I85,"")</f>
        <v/>
      </c>
      <c r="J85" s="79" t="str">
        <f>IFERROR('Vida Siniestros Directos'!J85/'Vida Número de Siniestros'!J85,"")</f>
        <v/>
      </c>
      <c r="K85" s="79" t="str">
        <f>IFERROR('Vida Siniestros Directos'!K85/'Vida Número de Siniestros'!K85,"")</f>
        <v/>
      </c>
      <c r="L85" s="79">
        <f>IFERROR('Vida Siniestros Directos'!L85/'Vida Número de Siniestros'!L85,"")</f>
        <v>1209.7113704240585</v>
      </c>
      <c r="M85" s="79" t="str">
        <f>IFERROR('Vida Siniestros Directos'!M85/'Vida Número de Siniestros'!M85,"")</f>
        <v/>
      </c>
      <c r="N85" s="79" t="str">
        <f>IFERROR('Vida Siniestros Directos'!N85/'Vida Número de Siniestros'!N85,"")</f>
        <v/>
      </c>
      <c r="O85" s="79" t="str">
        <f>IFERROR('Vida Siniestros Directos'!O85/'Vida Número de Siniestros'!O85,"")</f>
        <v/>
      </c>
      <c r="P85" s="79" t="str">
        <f>IFERROR('Vida Siniestros Directos'!P85/'Vida Número de Siniestros'!P85,"")</f>
        <v/>
      </c>
      <c r="Q85" s="79" t="str">
        <f>IFERROR('Vida Siniestros Directos'!Q85/'Vida Número de Siniestros'!Q85,"")</f>
        <v/>
      </c>
      <c r="R85" s="79" t="str">
        <f>IFERROR('Vida Siniestros Directos'!R85/'Vida Número de Siniestros'!R85,"")</f>
        <v/>
      </c>
      <c r="S85" s="79" t="str">
        <f>IFERROR('Vida Siniestros Directos'!S85/'Vida Número de Siniestros'!S85,"")</f>
        <v/>
      </c>
      <c r="T85" s="79" t="str">
        <f>IFERROR('Vida Siniestros Directos'!T85/'Vida Número de Siniestros'!T85,"")</f>
        <v/>
      </c>
      <c r="U85" s="79" t="str">
        <f>IFERROR('Vida Siniestros Directos'!U85/'Vida Número de Siniestros'!U85,"")</f>
        <v/>
      </c>
      <c r="V85" s="79" t="str">
        <f>IFERROR('Vida Siniestros Directos'!V85/'Vida Número de Siniestros'!V85,"")</f>
        <v/>
      </c>
      <c r="W85" s="79" t="str">
        <f>IFERROR('Vida Siniestros Directos'!W85/'Vida Número de Siniestros'!W85,"")</f>
        <v/>
      </c>
      <c r="X85" s="79" t="str">
        <f>IFERROR('Vida Siniestros Directos'!X85/'Vida Número de Siniestros'!X85,"")</f>
        <v/>
      </c>
      <c r="Y85" s="79" t="str">
        <f>IFERROR('Vida Siniestros Directos'!Y85/'Vida Número de Siniestros'!Y85,"")</f>
        <v/>
      </c>
      <c r="Z85" s="79" t="str">
        <f>IFERROR('Vida Siniestros Directos'!Z85/'Vida Número de Siniestros'!Z85,"")</f>
        <v/>
      </c>
      <c r="AA85" s="79" t="str">
        <f>IFERROR('Vida Siniestros Directos'!AA85/'Vida Número de Siniestros'!AA85,"")</f>
        <v/>
      </c>
      <c r="AB85" s="79" t="str">
        <f>IFERROR('Vida Siniestros Directos'!AB85/'Vida Número de Siniestros'!AB85,"")</f>
        <v/>
      </c>
      <c r="AC85" s="79" t="str">
        <f>IFERROR('Vida Siniestros Directos'!AC85/'Vida Número de Siniestros'!AC85,"")</f>
        <v/>
      </c>
      <c r="AD85" s="79" t="str">
        <f>IFERROR('Vida Siniestros Directos'!AD85/'Vida Número de Siniestros'!AD85,"")</f>
        <v/>
      </c>
      <c r="AE85" s="79" t="str">
        <f>IFERROR('Vida Siniestros Directos'!AE85/'Vida Número de Siniestros'!AE85,"")</f>
        <v/>
      </c>
      <c r="AF85" s="79" t="str">
        <f>IFERROR('Vida Siniestros Directos'!AF85/'Vida Número de Siniestros'!AF85,"")</f>
        <v/>
      </c>
      <c r="AG85" s="79" t="str">
        <f>IFERROR('Vida Siniestros Directos'!AG85/'Vida Número de Siniestros'!AG85,"")</f>
        <v/>
      </c>
      <c r="AH85" s="79" t="str">
        <f>IFERROR('Vida Siniestros Directos'!AH85/'Vida Número de Siniestros'!AH85,"")</f>
        <v/>
      </c>
      <c r="AI85" s="79" t="str">
        <f>IFERROR('Vida Siniestros Directos'!AI85/'Vida Número de Siniestros'!AI85,"")</f>
        <v/>
      </c>
      <c r="AJ85" s="79" t="str">
        <f>IFERROR('Vida Siniestros Directos'!AJ85/'Vida Número de Siniestros'!AJ85,"")</f>
        <v/>
      </c>
      <c r="AK85" s="79" t="str">
        <f>IFERROR('Vida Siniestros Directos'!AK85/'Vida Número de Siniestros'!AK85,"")</f>
        <v/>
      </c>
      <c r="AL85" s="79" t="str">
        <f>IFERROR('Vida Siniestros Directos'!AL85/'Vida Número de Siniestros'!AL85,"")</f>
        <v/>
      </c>
      <c r="AM85" s="79" t="str">
        <f>IFERROR('Vida Siniestros Directos'!AM85/'Vida Número de Siniestros'!AM85,"")</f>
        <v/>
      </c>
      <c r="AN85" s="79" t="str">
        <f>IFERROR('Vida Siniestros Directos'!AN85/'Vida Número de Siniestros'!AN85,"")</f>
        <v/>
      </c>
      <c r="AO85" s="79" t="str">
        <f>IFERROR('Vida Siniestros Directos'!AO85/'Vida Número de Siniestros'!AO85,"")</f>
        <v/>
      </c>
      <c r="AP85" s="79" t="str">
        <f>IFERROR('Vida Siniestros Directos'!AP85/'Vida Número de Siniestros'!AP85,"")</f>
        <v/>
      </c>
      <c r="AQ85" s="79">
        <f>IFERROR('Vida Siniestros Directos'!AQ85/'Vida Número de Siniestros'!AQ85,"")</f>
        <v>938.82205349228241</v>
      </c>
      <c r="AR85" s="94"/>
      <c r="AS85" s="79">
        <f>IFERROR('Vida Siniestros Directos'!AS85/'Vida Número de Siniestros'!AS85,"")</f>
        <v>271.57108509788083</v>
      </c>
      <c r="AT85" s="60">
        <f t="shared" si="2"/>
        <v>2.4570029911465285</v>
      </c>
    </row>
    <row r="86" spans="2:46" x14ac:dyDescent="0.2">
      <c r="B86" s="69" t="str">
        <f>'Vida Prima Directa'!B86</f>
        <v xml:space="preserve">J. SOAP  </v>
      </c>
      <c r="C86" s="79" t="str">
        <f>IFERROR('Vida Siniestros Directos'!C86/'Vida Número de Siniestros'!C86,"")</f>
        <v/>
      </c>
      <c r="D86" s="79" t="str">
        <f>IFERROR('Vida Siniestros Directos'!D86/'Vida Número de Siniestros'!D86,"")</f>
        <v/>
      </c>
      <c r="E86" s="79" t="str">
        <f>IFERROR('Vida Siniestros Directos'!E86/'Vida Número de Siniestros'!E86,"")</f>
        <v/>
      </c>
      <c r="F86" s="79" t="str">
        <f>IFERROR('Vida Siniestros Directos'!F86/'Vida Número de Siniestros'!F86,"")</f>
        <v/>
      </c>
      <c r="G86" s="79" t="str">
        <f>IFERROR('Vida Siniestros Directos'!G86/'Vida Número de Siniestros'!G86,"")</f>
        <v/>
      </c>
      <c r="H86" s="79" t="str">
        <f>IFERROR('Vida Siniestros Directos'!H86/'Vida Número de Siniestros'!H86,"")</f>
        <v/>
      </c>
      <c r="I86" s="79">
        <f>IFERROR('Vida Siniestros Directos'!I86/'Vida Número de Siniestros'!I86,"")</f>
        <v>-49.168124611477296</v>
      </c>
      <c r="J86" s="79" t="str">
        <f>IFERROR('Vida Siniestros Directos'!J86/'Vida Número de Siniestros'!J86,"")</f>
        <v/>
      </c>
      <c r="K86" s="79" t="str">
        <f>IFERROR('Vida Siniestros Directos'!K86/'Vida Número de Siniestros'!K86,"")</f>
        <v/>
      </c>
      <c r="L86" s="79" t="str">
        <f>IFERROR('Vida Siniestros Directos'!L86/'Vida Número de Siniestros'!L86,"")</f>
        <v/>
      </c>
      <c r="M86" s="79" t="str">
        <f>IFERROR('Vida Siniestros Directos'!M86/'Vida Número de Siniestros'!M86,"")</f>
        <v/>
      </c>
      <c r="N86" s="79" t="str">
        <f>IFERROR('Vida Siniestros Directos'!N86/'Vida Número de Siniestros'!N86,"")</f>
        <v/>
      </c>
      <c r="O86" s="79" t="str">
        <f>IFERROR('Vida Siniestros Directos'!O86/'Vida Número de Siniestros'!O86,"")</f>
        <v/>
      </c>
      <c r="P86" s="79" t="str">
        <f>IFERROR('Vida Siniestros Directos'!P86/'Vida Número de Siniestros'!P86,"")</f>
        <v/>
      </c>
      <c r="Q86" s="79" t="str">
        <f>IFERROR('Vida Siniestros Directos'!Q86/'Vida Número de Siniestros'!Q86,"")</f>
        <v/>
      </c>
      <c r="R86" s="79" t="str">
        <f>IFERROR('Vida Siniestros Directos'!R86/'Vida Número de Siniestros'!R86,"")</f>
        <v/>
      </c>
      <c r="S86" s="79" t="str">
        <f>IFERROR('Vida Siniestros Directos'!S86/'Vida Número de Siniestros'!S86,"")</f>
        <v/>
      </c>
      <c r="T86" s="79" t="str">
        <f>IFERROR('Vida Siniestros Directos'!T86/'Vida Número de Siniestros'!T86,"")</f>
        <v/>
      </c>
      <c r="U86" s="79" t="str">
        <f>IFERROR('Vida Siniestros Directos'!U86/'Vida Número de Siniestros'!U86,"")</f>
        <v/>
      </c>
      <c r="V86" s="79" t="str">
        <f>IFERROR('Vida Siniestros Directos'!V86/'Vida Número de Siniestros'!V86,"")</f>
        <v/>
      </c>
      <c r="W86" s="79" t="str">
        <f>IFERROR('Vida Siniestros Directos'!W86/'Vida Número de Siniestros'!W86,"")</f>
        <v/>
      </c>
      <c r="X86" s="79" t="str">
        <f>IFERROR('Vida Siniestros Directos'!X86/'Vida Número de Siniestros'!X86,"")</f>
        <v/>
      </c>
      <c r="Y86" s="79" t="str">
        <f>IFERROR('Vida Siniestros Directos'!Y86/'Vida Número de Siniestros'!Y86,"")</f>
        <v/>
      </c>
      <c r="Z86" s="79" t="str">
        <f>IFERROR('Vida Siniestros Directos'!Z86/'Vida Número de Siniestros'!Z86,"")</f>
        <v/>
      </c>
      <c r="AA86" s="79">
        <f>IFERROR('Vida Siniestros Directos'!AA86/'Vida Número de Siniestros'!AA86,"")</f>
        <v>14.842442547492766</v>
      </c>
      <c r="AB86" s="79" t="str">
        <f>IFERROR('Vida Siniestros Directos'!AB86/'Vida Número de Siniestros'!AB86,"")</f>
        <v/>
      </c>
      <c r="AC86" s="79" t="str">
        <f>IFERROR('Vida Siniestros Directos'!AC86/'Vida Número de Siniestros'!AC86,"")</f>
        <v/>
      </c>
      <c r="AD86" s="79" t="str">
        <f>IFERROR('Vida Siniestros Directos'!AD86/'Vida Número de Siniestros'!AD86,"")</f>
        <v/>
      </c>
      <c r="AE86" s="79" t="str">
        <f>IFERROR('Vida Siniestros Directos'!AE86/'Vida Número de Siniestros'!AE86,"")</f>
        <v/>
      </c>
      <c r="AF86" s="79" t="str">
        <f>IFERROR('Vida Siniestros Directos'!AF86/'Vida Número de Siniestros'!AF86,"")</f>
        <v/>
      </c>
      <c r="AG86" s="79" t="str">
        <f>IFERROR('Vida Siniestros Directos'!AG86/'Vida Número de Siniestros'!AG86,"")</f>
        <v/>
      </c>
      <c r="AH86" s="79" t="str">
        <f>IFERROR('Vida Siniestros Directos'!AH86/'Vida Número de Siniestros'!AH86,"")</f>
        <v/>
      </c>
      <c r="AI86" s="79" t="str">
        <f>IFERROR('Vida Siniestros Directos'!AI86/'Vida Número de Siniestros'!AI86,"")</f>
        <v/>
      </c>
      <c r="AJ86" s="79" t="str">
        <f>IFERROR('Vida Siniestros Directos'!AJ86/'Vida Número de Siniestros'!AJ86,"")</f>
        <v/>
      </c>
      <c r="AK86" s="79" t="str">
        <f>IFERROR('Vida Siniestros Directos'!AK86/'Vida Número de Siniestros'!AK86,"")</f>
        <v/>
      </c>
      <c r="AL86" s="79" t="str">
        <f>IFERROR('Vida Siniestros Directos'!AL86/'Vida Número de Siniestros'!AL86,"")</f>
        <v/>
      </c>
      <c r="AM86" s="79" t="str">
        <f>IFERROR('Vida Siniestros Directos'!AM86/'Vida Número de Siniestros'!AM86,"")</f>
        <v/>
      </c>
      <c r="AN86" s="79" t="str">
        <f>IFERROR('Vida Siniestros Directos'!AN86/'Vida Número de Siniestros'!AN86,"")</f>
        <v/>
      </c>
      <c r="AO86" s="79" t="str">
        <f>IFERROR('Vida Siniestros Directos'!AO86/'Vida Número de Siniestros'!AO86,"")</f>
        <v/>
      </c>
      <c r="AP86" s="79" t="str">
        <f>IFERROR('Vida Siniestros Directos'!AP86/'Vida Número de Siniestros'!AP86,"")</f>
        <v/>
      </c>
      <c r="AQ86" s="79">
        <f>IFERROR('Vida Siniestros Directos'!AQ86/'Vida Número de Siniestros'!AQ86,"")</f>
        <v>13.592584890274383</v>
      </c>
      <c r="AR86" s="94"/>
      <c r="AS86" s="79">
        <f>IFERROR('Vida Siniestros Directos'!AS86/'Vida Número de Siniestros'!AS86,"")</f>
        <v>23.44628065988223</v>
      </c>
      <c r="AT86" s="60">
        <f t="shared" si="2"/>
        <v>-0.42026690341841799</v>
      </c>
    </row>
    <row r="87" spans="2:46" x14ac:dyDescent="0.2">
      <c r="B87" s="69" t="str">
        <f>'Vida Prima Directa'!B87</f>
        <v xml:space="preserve">K. Otros  </v>
      </c>
      <c r="C87" s="79" t="str">
        <f>IFERROR('Vida Siniestros Directos'!C87/'Vida Número de Siniestros'!C87,"")</f>
        <v/>
      </c>
      <c r="D87" s="79" t="str">
        <f>IFERROR('Vida Siniestros Directos'!D87/'Vida Número de Siniestros'!D87,"")</f>
        <v/>
      </c>
      <c r="E87" s="79" t="str">
        <f>IFERROR('Vida Siniestros Directos'!E87/'Vida Número de Siniestros'!E87,"")</f>
        <v/>
      </c>
      <c r="F87" s="79" t="str">
        <f>IFERROR('Vida Siniestros Directos'!F87/'Vida Número de Siniestros'!F87,"")</f>
        <v/>
      </c>
      <c r="G87" s="79" t="str">
        <f>IFERROR('Vida Siniestros Directos'!G87/'Vida Número de Siniestros'!G87,"")</f>
        <v/>
      </c>
      <c r="H87" s="79" t="str">
        <f>IFERROR('Vida Siniestros Directos'!H87/'Vida Número de Siniestros'!H87,"")</f>
        <v/>
      </c>
      <c r="I87" s="79" t="str">
        <f>IFERROR('Vida Siniestros Directos'!I87/'Vida Número de Siniestros'!I87,"")</f>
        <v/>
      </c>
      <c r="J87" s="79" t="str">
        <f>IFERROR('Vida Siniestros Directos'!J87/'Vida Número de Siniestros'!J87,"")</f>
        <v/>
      </c>
      <c r="K87" s="79" t="str">
        <f>IFERROR('Vida Siniestros Directos'!K87/'Vida Número de Siniestros'!K87,"")</f>
        <v/>
      </c>
      <c r="L87" s="79" t="str">
        <f>IFERROR('Vida Siniestros Directos'!L87/'Vida Número de Siniestros'!L87,"")</f>
        <v/>
      </c>
      <c r="M87" s="79" t="str">
        <f>IFERROR('Vida Siniestros Directos'!M87/'Vida Número de Siniestros'!M87,"")</f>
        <v/>
      </c>
      <c r="N87" s="79" t="str">
        <f>IFERROR('Vida Siniestros Directos'!N87/'Vida Número de Siniestros'!N87,"")</f>
        <v/>
      </c>
      <c r="O87" s="79" t="str">
        <f>IFERROR('Vida Siniestros Directos'!O87/'Vida Número de Siniestros'!O87,"")</f>
        <v/>
      </c>
      <c r="P87" s="79" t="str">
        <f>IFERROR('Vida Siniestros Directos'!P87/'Vida Número de Siniestros'!P87,"")</f>
        <v/>
      </c>
      <c r="Q87" s="79" t="str">
        <f>IFERROR('Vida Siniestros Directos'!Q87/'Vida Número de Siniestros'!Q87,"")</f>
        <v/>
      </c>
      <c r="R87" s="79">
        <f>IFERROR('Vida Siniestros Directos'!R87/'Vida Número de Siniestros'!R87,"")</f>
        <v>4.6235806883024058</v>
      </c>
      <c r="S87" s="79" t="str">
        <f>IFERROR('Vida Siniestros Directos'!S87/'Vida Número de Siniestros'!S87,"")</f>
        <v/>
      </c>
      <c r="T87" s="79" t="str">
        <f>IFERROR('Vida Siniestros Directos'!T87/'Vida Número de Siniestros'!T87,"")</f>
        <v/>
      </c>
      <c r="U87" s="79" t="str">
        <f>IFERROR('Vida Siniestros Directos'!U87/'Vida Número de Siniestros'!U87,"")</f>
        <v/>
      </c>
      <c r="V87" s="79" t="str">
        <f>IFERROR('Vida Siniestros Directos'!V87/'Vida Número de Siniestros'!V87,"")</f>
        <v/>
      </c>
      <c r="W87" s="79" t="str">
        <f>IFERROR('Vida Siniestros Directos'!W87/'Vida Número de Siniestros'!W87,"")</f>
        <v/>
      </c>
      <c r="X87" s="79" t="str">
        <f>IFERROR('Vida Siniestros Directos'!X87/'Vida Número de Siniestros'!X87,"")</f>
        <v/>
      </c>
      <c r="Y87" s="79" t="str">
        <f>IFERROR('Vida Siniestros Directos'!Y87/'Vida Número de Siniestros'!Y87,"")</f>
        <v/>
      </c>
      <c r="Z87" s="79" t="str">
        <f>IFERROR('Vida Siniestros Directos'!Z87/'Vida Número de Siniestros'!Z87,"")</f>
        <v/>
      </c>
      <c r="AA87" s="79">
        <f>IFERROR('Vida Siniestros Directos'!AA87/'Vida Número de Siniestros'!AA87,"")</f>
        <v>164.56685192314015</v>
      </c>
      <c r="AB87" s="79" t="str">
        <f>IFERROR('Vida Siniestros Directos'!AB87/'Vida Número de Siniestros'!AB87,"")</f>
        <v/>
      </c>
      <c r="AC87" s="79" t="str">
        <f>IFERROR('Vida Siniestros Directos'!AC87/'Vida Número de Siniestros'!AC87,"")</f>
        <v/>
      </c>
      <c r="AD87" s="79" t="str">
        <f>IFERROR('Vida Siniestros Directos'!AD87/'Vida Número de Siniestros'!AD87,"")</f>
        <v/>
      </c>
      <c r="AE87" s="79" t="str">
        <f>IFERROR('Vida Siniestros Directos'!AE87/'Vida Número de Siniestros'!AE87,"")</f>
        <v/>
      </c>
      <c r="AF87" s="79" t="str">
        <f>IFERROR('Vida Siniestros Directos'!AF87/'Vida Número de Siniestros'!AF87,"")</f>
        <v/>
      </c>
      <c r="AG87" s="79" t="str">
        <f>IFERROR('Vida Siniestros Directos'!AG87/'Vida Número de Siniestros'!AG87,"")</f>
        <v/>
      </c>
      <c r="AH87" s="79" t="str">
        <f>IFERROR('Vida Siniestros Directos'!AH87/'Vida Número de Siniestros'!AH87,"")</f>
        <v/>
      </c>
      <c r="AI87" s="79" t="str">
        <f>IFERROR('Vida Siniestros Directos'!AI87/'Vida Número de Siniestros'!AI87,"")</f>
        <v/>
      </c>
      <c r="AJ87" s="79" t="str">
        <f>IFERROR('Vida Siniestros Directos'!AJ87/'Vida Número de Siniestros'!AJ87,"")</f>
        <v/>
      </c>
      <c r="AK87" s="79" t="str">
        <f>IFERROR('Vida Siniestros Directos'!AK87/'Vida Número de Siniestros'!AK87,"")</f>
        <v/>
      </c>
      <c r="AL87" s="79" t="str">
        <f>IFERROR('Vida Siniestros Directos'!AL87/'Vida Número de Siniestros'!AL87,"")</f>
        <v/>
      </c>
      <c r="AM87" s="79" t="str">
        <f>IFERROR('Vida Siniestros Directos'!AM87/'Vida Número de Siniestros'!AM87,"")</f>
        <v/>
      </c>
      <c r="AN87" s="79" t="str">
        <f>IFERROR('Vida Siniestros Directos'!AN87/'Vida Número de Siniestros'!AN87,"")</f>
        <v/>
      </c>
      <c r="AO87" s="79" t="str">
        <f>IFERROR('Vida Siniestros Directos'!AO87/'Vida Número de Siniestros'!AO87,"")</f>
        <v/>
      </c>
      <c r="AP87" s="79" t="str">
        <f>IFERROR('Vida Siniestros Directos'!AP87/'Vida Número de Siniestros'!AP87,"")</f>
        <v/>
      </c>
      <c r="AQ87" s="79">
        <f>IFERROR('Vida Siniestros Directos'!AQ87/'Vida Número de Siniestros'!AQ87,"")</f>
        <v>158.87458779956827</v>
      </c>
      <c r="AR87" s="94"/>
      <c r="AS87" s="79">
        <f>IFERROR('Vida Siniestros Directos'!AS87/'Vida Número de Siniestros'!AS87,"")</f>
        <v>164.68612114169449</v>
      </c>
      <c r="AT87" s="60">
        <f t="shared" si="2"/>
        <v>-3.5288543453677046E-2</v>
      </c>
    </row>
    <row r="88" spans="2:46" x14ac:dyDescent="0.2">
      <c r="B88" s="69" t="str">
        <f>'Vida Prima Directa'!B88</f>
        <v>L. Rentas Vitalicias</v>
      </c>
      <c r="C88" s="79">
        <f>IFERROR('Vida Siniestros Directos'!C88/'Vida Número de Siniestros'!C88,"")</f>
        <v>3405.631341901978</v>
      </c>
      <c r="D88" s="79" t="str">
        <f>IFERROR('Vida Siniestros Directos'!D88/'Vida Número de Siniestros'!D88,"")</f>
        <v/>
      </c>
      <c r="E88" s="79" t="str">
        <f>IFERROR('Vida Siniestros Directos'!E88/'Vida Número de Siniestros'!E88,"")</f>
        <v/>
      </c>
      <c r="F88" s="79" t="str">
        <f>IFERROR('Vida Siniestros Directos'!F88/'Vida Número de Siniestros'!F88,"")</f>
        <v/>
      </c>
      <c r="G88" s="79">
        <f>IFERROR('Vida Siniestros Directos'!G88/'Vida Número de Siniestros'!G88,"")</f>
        <v>14625.011811539556</v>
      </c>
      <c r="H88" s="79" t="str">
        <f>IFERROR('Vida Siniestros Directos'!H88/'Vida Número de Siniestros'!H88,"")</f>
        <v/>
      </c>
      <c r="I88" s="79" t="str">
        <f>IFERROR('Vida Siniestros Directos'!I88/'Vida Número de Siniestros'!I88,"")</f>
        <v/>
      </c>
      <c r="J88" s="79" t="str">
        <f>IFERROR('Vida Siniestros Directos'!J88/'Vida Número de Siniestros'!J88,"")</f>
        <v/>
      </c>
      <c r="K88" s="79" t="str">
        <f>IFERROR('Vida Siniestros Directos'!K88/'Vida Número de Siniestros'!K88,"")</f>
        <v/>
      </c>
      <c r="L88" s="79">
        <f>IFERROR('Vida Siniestros Directos'!L88/'Vida Número de Siniestros'!L88,"")</f>
        <v>37172.570285331509</v>
      </c>
      <c r="M88" s="79" t="str">
        <f>IFERROR('Vida Siniestros Directos'!M88/'Vida Número de Siniestros'!M88,"")</f>
        <v/>
      </c>
      <c r="N88" s="79" t="str">
        <f>IFERROR('Vida Siniestros Directos'!N88/'Vida Número de Siniestros'!N88,"")</f>
        <v/>
      </c>
      <c r="O88" s="79">
        <f>IFERROR('Vida Siniestros Directos'!O88/'Vida Número de Siniestros'!O88,"")</f>
        <v>100133.79931191842</v>
      </c>
      <c r="P88" s="79" t="str">
        <f>IFERROR('Vida Siniestros Directos'!P88/'Vida Número de Siniestros'!P88,"")</f>
        <v/>
      </c>
      <c r="Q88" s="79">
        <f>IFERROR('Vida Siniestros Directos'!Q88/'Vida Número de Siniestros'!Q88,"")</f>
        <v>13893.908509340696</v>
      </c>
      <c r="R88" s="79">
        <f>IFERROR('Vida Siniestros Directos'!R88/'Vida Número de Siniestros'!R88,"")</f>
        <v>10677.610803064072</v>
      </c>
      <c r="S88" s="79" t="str">
        <f>IFERROR('Vida Siniestros Directos'!S88/'Vida Número de Siniestros'!S88,"")</f>
        <v/>
      </c>
      <c r="T88" s="79">
        <f>IFERROR('Vida Siniestros Directos'!T88/'Vida Número de Siniestros'!T88,"")</f>
        <v>12619.958218103739</v>
      </c>
      <c r="U88" s="79" t="str">
        <f>IFERROR('Vida Siniestros Directos'!U88/'Vida Número de Siniestros'!U88,"")</f>
        <v/>
      </c>
      <c r="V88" s="79" t="str">
        <f>IFERROR('Vida Siniestros Directos'!V88/'Vida Número de Siniestros'!V88,"")</f>
        <v/>
      </c>
      <c r="W88" s="79" t="str">
        <f>IFERROR('Vida Siniestros Directos'!W88/'Vida Número de Siniestros'!W88,"")</f>
        <v/>
      </c>
      <c r="X88" s="79" t="str">
        <f>IFERROR('Vida Siniestros Directos'!X88/'Vida Número de Siniestros'!X88,"")</f>
        <v/>
      </c>
      <c r="Y88" s="79">
        <f>IFERROR('Vida Siniestros Directos'!Y88/'Vida Número de Siniestros'!Y88,"")</f>
        <v>1460.5829540425048</v>
      </c>
      <c r="Z88" s="79">
        <f>IFERROR('Vida Siniestros Directos'!Z88/'Vida Número de Siniestros'!Z88,"")</f>
        <v>7001.9498573207629</v>
      </c>
      <c r="AA88" s="79" t="str">
        <f>IFERROR('Vida Siniestros Directos'!AA88/'Vida Número de Siniestros'!AA88,"")</f>
        <v/>
      </c>
      <c r="AB88" s="79" t="str">
        <f>IFERROR('Vida Siniestros Directos'!AB88/'Vida Número de Siniestros'!AB88,"")</f>
        <v/>
      </c>
      <c r="AC88" s="79">
        <f>IFERROR('Vida Siniestros Directos'!AC88/'Vida Número de Siniestros'!AC88,"")</f>
        <v>3852.2863148334036</v>
      </c>
      <c r="AD88" s="79">
        <f>IFERROR('Vida Siniestros Directos'!AD88/'Vida Número de Siniestros'!AD88,"")</f>
        <v>9462.735821303404</v>
      </c>
      <c r="AE88" s="79" t="str">
        <f>IFERROR('Vida Siniestros Directos'!AE88/'Vida Número de Siniestros'!AE88,"")</f>
        <v/>
      </c>
      <c r="AF88" s="79" t="str">
        <f>IFERROR('Vida Siniestros Directos'!AF88/'Vida Número de Siniestros'!AF88,"")</f>
        <v/>
      </c>
      <c r="AG88" s="79" t="str">
        <f>IFERROR('Vida Siniestros Directos'!AG88/'Vida Número de Siniestros'!AG88,"")</f>
        <v/>
      </c>
      <c r="AH88" s="79">
        <f>IFERROR('Vida Siniestros Directos'!AH88/'Vida Número de Siniestros'!AH88,"")</f>
        <v>6276.1888441726333</v>
      </c>
      <c r="AI88" s="79" t="str">
        <f>IFERROR('Vida Siniestros Directos'!AI88/'Vida Número de Siniestros'!AI88,"")</f>
        <v/>
      </c>
      <c r="AJ88" s="79" t="str">
        <f>IFERROR('Vida Siniestros Directos'!AJ88/'Vida Número de Siniestros'!AJ88,"")</f>
        <v/>
      </c>
      <c r="AK88" s="79" t="str">
        <f>IFERROR('Vida Siniestros Directos'!AK88/'Vida Número de Siniestros'!AK88,"")</f>
        <v/>
      </c>
      <c r="AL88" s="79" t="str">
        <f>IFERROR('Vida Siniestros Directos'!AL88/'Vida Número de Siniestros'!AL88,"")</f>
        <v/>
      </c>
      <c r="AM88" s="79" t="str">
        <f>IFERROR('Vida Siniestros Directos'!AM88/'Vida Número de Siniestros'!AM88,"")</f>
        <v/>
      </c>
      <c r="AN88" s="79" t="str">
        <f>IFERROR('Vida Siniestros Directos'!AN88/'Vida Número de Siniestros'!AN88,"")</f>
        <v/>
      </c>
      <c r="AO88" s="79" t="str">
        <f>IFERROR('Vida Siniestros Directos'!AO88/'Vida Número de Siniestros'!AO88,"")</f>
        <v/>
      </c>
      <c r="AP88" s="79" t="str">
        <f>IFERROR('Vida Siniestros Directos'!AP88/'Vida Número de Siniestros'!AP88,"")</f>
        <v/>
      </c>
      <c r="AQ88" s="79">
        <f>IFERROR('Vida Siniestros Directos'!AQ88/'Vida Número de Siniestros'!AQ88,"")</f>
        <v>8037.8021750274702</v>
      </c>
      <c r="AR88" s="94"/>
      <c r="AS88" s="79">
        <f>IFERROR('Vida Siniestros Directos'!AS88/'Vida Número de Siniestros'!AS88,"")</f>
        <v>1530.0904644290003</v>
      </c>
      <c r="AT88" s="60">
        <f t="shared" si="2"/>
        <v>4.2531548701775748</v>
      </c>
    </row>
    <row r="89" spans="2:46" x14ac:dyDescent="0.2">
      <c r="B89" s="214" t="str">
        <f>'Vida Prima Directa'!B89</f>
        <v>Rentas Vitalicias Vejez</v>
      </c>
      <c r="C89" s="79">
        <f>IFERROR('Vida Siniestros Directos'!C89/'Vida Número de Siniestros'!C89,"")</f>
        <v>3456.9571913119767</v>
      </c>
      <c r="D89" s="79" t="str">
        <f>IFERROR('Vida Siniestros Directos'!D89/'Vida Número de Siniestros'!D89,"")</f>
        <v/>
      </c>
      <c r="E89" s="79" t="str">
        <f>IFERROR('Vida Siniestros Directos'!E89/'Vida Número de Siniestros'!E89,"")</f>
        <v/>
      </c>
      <c r="F89" s="79" t="str">
        <f>IFERROR('Vida Siniestros Directos'!F89/'Vida Número de Siniestros'!F89,"")</f>
        <v/>
      </c>
      <c r="G89" s="79">
        <f>IFERROR('Vida Siniestros Directos'!G89/'Vida Número de Siniestros'!G89,"")</f>
        <v>13950.458362833248</v>
      </c>
      <c r="H89" s="79" t="str">
        <f>IFERROR('Vida Siniestros Directos'!H89/'Vida Número de Siniestros'!H89,"")</f>
        <v/>
      </c>
      <c r="I89" s="79" t="str">
        <f>IFERROR('Vida Siniestros Directos'!I89/'Vida Número de Siniestros'!I89,"")</f>
        <v/>
      </c>
      <c r="J89" s="79" t="str">
        <f>IFERROR('Vida Siniestros Directos'!J89/'Vida Número de Siniestros'!J89,"")</f>
        <v/>
      </c>
      <c r="K89" s="79" t="str">
        <f>IFERROR('Vida Siniestros Directos'!K89/'Vida Número de Siniestros'!K89,"")</f>
        <v/>
      </c>
      <c r="L89" s="79">
        <f>IFERROR('Vida Siniestros Directos'!L89/'Vida Número de Siniestros'!L89,"")</f>
        <v>53652.82910628563</v>
      </c>
      <c r="M89" s="79" t="str">
        <f>IFERROR('Vida Siniestros Directos'!M89/'Vida Número de Siniestros'!M89,"")</f>
        <v/>
      </c>
      <c r="N89" s="79" t="str">
        <f>IFERROR('Vida Siniestros Directos'!N89/'Vida Número de Siniestros'!N89,"")</f>
        <v/>
      </c>
      <c r="O89" s="79" t="str">
        <f>IFERROR('Vida Siniestros Directos'!O89/'Vida Número de Siniestros'!O89,"")</f>
        <v/>
      </c>
      <c r="P89" s="79" t="str">
        <f>IFERROR('Vida Siniestros Directos'!P89/'Vida Número de Siniestros'!P89,"")</f>
        <v/>
      </c>
      <c r="Q89" s="79">
        <f>IFERROR('Vida Siniestros Directos'!Q89/'Vida Número de Siniestros'!Q89,"")</f>
        <v>13931.126002375631</v>
      </c>
      <c r="R89" s="79">
        <f>IFERROR('Vida Siniestros Directos'!R89/'Vida Número de Siniestros'!R89,"")</f>
        <v>12526.041231487812</v>
      </c>
      <c r="S89" s="79" t="str">
        <f>IFERROR('Vida Siniestros Directos'!S89/'Vida Número de Siniestros'!S89,"")</f>
        <v/>
      </c>
      <c r="T89" s="79">
        <f>IFERROR('Vida Siniestros Directos'!T89/'Vida Número de Siniestros'!T89,"")</f>
        <v>14279.636533265862</v>
      </c>
      <c r="U89" s="79" t="str">
        <f>IFERROR('Vida Siniestros Directos'!U89/'Vida Número de Siniestros'!U89,"")</f>
        <v/>
      </c>
      <c r="V89" s="79" t="str">
        <f>IFERROR('Vida Siniestros Directos'!V89/'Vida Número de Siniestros'!V89,"")</f>
        <v/>
      </c>
      <c r="W89" s="79" t="str">
        <f>IFERROR('Vida Siniestros Directos'!W89/'Vida Número de Siniestros'!W89,"")</f>
        <v/>
      </c>
      <c r="X89" s="79" t="str">
        <f>IFERROR('Vida Siniestros Directos'!X89/'Vida Número de Siniestros'!X89,"")</f>
        <v/>
      </c>
      <c r="Y89" s="79" t="str">
        <f>IFERROR('Vida Siniestros Directos'!Y89/'Vida Número de Siniestros'!Y89,"")</f>
        <v/>
      </c>
      <c r="Z89" s="79">
        <f>IFERROR('Vida Siniestros Directos'!Z89/'Vida Número de Siniestros'!Z89,"")</f>
        <v>7442.5283214615429</v>
      </c>
      <c r="AA89" s="79" t="str">
        <f>IFERROR('Vida Siniestros Directos'!AA89/'Vida Número de Siniestros'!AA89,"")</f>
        <v/>
      </c>
      <c r="AB89" s="79" t="str">
        <f>IFERROR('Vida Siniestros Directos'!AB89/'Vida Número de Siniestros'!AB89,"")</f>
        <v/>
      </c>
      <c r="AC89" s="79">
        <f>IFERROR('Vida Siniestros Directos'!AC89/'Vida Número de Siniestros'!AC89,"")</f>
        <v>3795.5877379353051</v>
      </c>
      <c r="AD89" s="79">
        <f>IFERROR('Vida Siniestros Directos'!AD89/'Vida Número de Siniestros'!AD89,"")</f>
        <v>7665.3849990196759</v>
      </c>
      <c r="AE89" s="79" t="str">
        <f>IFERROR('Vida Siniestros Directos'!AE89/'Vida Número de Siniestros'!AE89,"")</f>
        <v/>
      </c>
      <c r="AF89" s="79" t="str">
        <f>IFERROR('Vida Siniestros Directos'!AF89/'Vida Número de Siniestros'!AF89,"")</f>
        <v/>
      </c>
      <c r="AG89" s="79" t="str">
        <f>IFERROR('Vida Siniestros Directos'!AG89/'Vida Número de Siniestros'!AG89,"")</f>
        <v/>
      </c>
      <c r="AH89" s="79">
        <f>IFERROR('Vida Siniestros Directos'!AH89/'Vida Número de Siniestros'!AH89,"")</f>
        <v>5966.2832364373962</v>
      </c>
      <c r="AI89" s="79" t="str">
        <f>IFERROR('Vida Siniestros Directos'!AI89/'Vida Número de Siniestros'!AI89,"")</f>
        <v/>
      </c>
      <c r="AJ89" s="79" t="str">
        <f>IFERROR('Vida Siniestros Directos'!AJ89/'Vida Número de Siniestros'!AJ89,"")</f>
        <v/>
      </c>
      <c r="AK89" s="79" t="str">
        <f>IFERROR('Vida Siniestros Directos'!AK89/'Vida Número de Siniestros'!AK89,"")</f>
        <v/>
      </c>
      <c r="AL89" s="79" t="str">
        <f>IFERROR('Vida Siniestros Directos'!AL89/'Vida Número de Siniestros'!AL89,"")</f>
        <v/>
      </c>
      <c r="AM89" s="79" t="str">
        <f>IFERROR('Vida Siniestros Directos'!AM89/'Vida Número de Siniestros'!AM89,"")</f>
        <v/>
      </c>
      <c r="AN89" s="79" t="str">
        <f>IFERROR('Vida Siniestros Directos'!AN89/'Vida Número de Siniestros'!AN89,"")</f>
        <v/>
      </c>
      <c r="AO89" s="79" t="str">
        <f>IFERROR('Vida Siniestros Directos'!AO89/'Vida Número de Siniestros'!AO89,"")</f>
        <v/>
      </c>
      <c r="AP89" s="79" t="str">
        <f>IFERROR('Vida Siniestros Directos'!AP89/'Vida Número de Siniestros'!AP89,"")</f>
        <v/>
      </c>
      <c r="AQ89" s="79">
        <f>IFERROR('Vida Siniestros Directos'!AQ89/'Vida Número de Siniestros'!AQ89,"")</f>
        <v>7797.9876648114287</v>
      </c>
      <c r="AR89" s="94"/>
      <c r="AS89" s="79">
        <f>IFERROR('Vida Siniestros Directos'!AS89/'Vida Número de Siniestros'!AS89,"")</f>
        <v>1247.5157955289883</v>
      </c>
      <c r="AT89" s="60">
        <f t="shared" si="2"/>
        <v>5.2508127694726481</v>
      </c>
    </row>
    <row r="90" spans="2:46" x14ac:dyDescent="0.2">
      <c r="B90" s="214" t="str">
        <f>'Vida Prima Directa'!B90</f>
        <v>Rentas Vitalicias Invalidez</v>
      </c>
      <c r="C90" s="79">
        <f>IFERROR('Vida Siniestros Directos'!C90/'Vida Número de Siniestros'!C90,"")</f>
        <v>3124.0952897403181</v>
      </c>
      <c r="D90" s="79" t="str">
        <f>IFERROR('Vida Siniestros Directos'!D90/'Vida Número de Siniestros'!D90,"")</f>
        <v/>
      </c>
      <c r="E90" s="79" t="str">
        <f>IFERROR('Vida Siniestros Directos'!E90/'Vida Número de Siniestros'!E90,"")</f>
        <v/>
      </c>
      <c r="F90" s="79" t="str">
        <f>IFERROR('Vida Siniestros Directos'!F90/'Vida Número de Siniestros'!F90,"")</f>
        <v/>
      </c>
      <c r="G90" s="79">
        <f>IFERROR('Vida Siniestros Directos'!G90/'Vida Número de Siniestros'!G90,"")</f>
        <v>17938.524438190878</v>
      </c>
      <c r="H90" s="79" t="str">
        <f>IFERROR('Vida Siniestros Directos'!H90/'Vida Número de Siniestros'!H90,"")</f>
        <v/>
      </c>
      <c r="I90" s="79" t="str">
        <f>IFERROR('Vida Siniestros Directos'!I90/'Vida Número de Siniestros'!I90,"")</f>
        <v/>
      </c>
      <c r="J90" s="79" t="str">
        <f>IFERROR('Vida Siniestros Directos'!J90/'Vida Número de Siniestros'!J90,"")</f>
        <v/>
      </c>
      <c r="K90" s="79" t="str">
        <f>IFERROR('Vida Siniestros Directos'!K90/'Vida Número de Siniestros'!K90,"")</f>
        <v/>
      </c>
      <c r="L90" s="79">
        <f>IFERROR('Vida Siniestros Directos'!L90/'Vida Número de Siniestros'!L90,"")</f>
        <v>6650.854329982285</v>
      </c>
      <c r="M90" s="79" t="str">
        <f>IFERROR('Vida Siniestros Directos'!M90/'Vida Número de Siniestros'!M90,"")</f>
        <v/>
      </c>
      <c r="N90" s="79" t="str">
        <f>IFERROR('Vida Siniestros Directos'!N90/'Vida Número de Siniestros'!N90,"")</f>
        <v/>
      </c>
      <c r="O90" s="79">
        <f>IFERROR('Vida Siniestros Directos'!O90/'Vida Número de Siniestros'!O90,"")</f>
        <v>15527.898330213164</v>
      </c>
      <c r="P90" s="79" t="str">
        <f>IFERROR('Vida Siniestros Directos'!P90/'Vida Número de Siniestros'!P90,"")</f>
        <v/>
      </c>
      <c r="Q90" s="79">
        <f>IFERROR('Vida Siniestros Directos'!Q90/'Vida Número de Siniestros'!Q90,"")</f>
        <v>5523.9959978164379</v>
      </c>
      <c r="R90" s="79">
        <f>IFERROR('Vida Siniestros Directos'!R90/'Vida Número de Siniestros'!R90,"")</f>
        <v>7454.0959708042737</v>
      </c>
      <c r="S90" s="79" t="str">
        <f>IFERROR('Vida Siniestros Directos'!S90/'Vida Número de Siniestros'!S90,"")</f>
        <v/>
      </c>
      <c r="T90" s="79">
        <f>IFERROR('Vida Siniestros Directos'!T90/'Vida Número de Siniestros'!T90,"")</f>
        <v>8343.7461834197038</v>
      </c>
      <c r="U90" s="79" t="str">
        <f>IFERROR('Vida Siniestros Directos'!U90/'Vida Número de Siniestros'!U90,"")</f>
        <v/>
      </c>
      <c r="V90" s="79" t="str">
        <f>IFERROR('Vida Siniestros Directos'!V90/'Vida Número de Siniestros'!V90,"")</f>
        <v/>
      </c>
      <c r="W90" s="79" t="str">
        <f>IFERROR('Vida Siniestros Directos'!W90/'Vida Número de Siniestros'!W90,"")</f>
        <v/>
      </c>
      <c r="X90" s="79" t="str">
        <f>IFERROR('Vida Siniestros Directos'!X90/'Vida Número de Siniestros'!X90,"")</f>
        <v/>
      </c>
      <c r="Y90" s="79">
        <f>IFERROR('Vida Siniestros Directos'!Y90/'Vida Número de Siniestros'!Y90,"")</f>
        <v>409.22245692005754</v>
      </c>
      <c r="Z90" s="79">
        <f>IFERROR('Vida Siniestros Directos'!Z90/'Vida Número de Siniestros'!Z90,"")</f>
        <v>5825.2495108897738</v>
      </c>
      <c r="AA90" s="79" t="str">
        <f>IFERROR('Vida Siniestros Directos'!AA90/'Vida Número de Siniestros'!AA90,"")</f>
        <v/>
      </c>
      <c r="AB90" s="79" t="str">
        <f>IFERROR('Vida Siniestros Directos'!AB90/'Vida Número de Siniestros'!AB90,"")</f>
        <v/>
      </c>
      <c r="AC90" s="79">
        <f>IFERROR('Vida Siniestros Directos'!AC90/'Vida Número de Siniestros'!AC90,"")</f>
        <v>4280.7591723871265</v>
      </c>
      <c r="AD90" s="79">
        <f>IFERROR('Vida Siniestros Directos'!AD90/'Vida Número de Siniestros'!AD90,"")</f>
        <v>3444.8726115304903</v>
      </c>
      <c r="AE90" s="79" t="str">
        <f>IFERROR('Vida Siniestros Directos'!AE90/'Vida Número de Siniestros'!AE90,"")</f>
        <v/>
      </c>
      <c r="AF90" s="79" t="str">
        <f>IFERROR('Vida Siniestros Directos'!AF90/'Vida Número de Siniestros'!AF90,"")</f>
        <v/>
      </c>
      <c r="AG90" s="79" t="str">
        <f>IFERROR('Vida Siniestros Directos'!AG90/'Vida Número de Siniestros'!AG90,"")</f>
        <v/>
      </c>
      <c r="AH90" s="79">
        <f>IFERROR('Vida Siniestros Directos'!AH90/'Vida Número de Siniestros'!AH90,"")</f>
        <v>4524.0058388315711</v>
      </c>
      <c r="AI90" s="79" t="str">
        <f>IFERROR('Vida Siniestros Directos'!AI90/'Vida Número de Siniestros'!AI90,"")</f>
        <v/>
      </c>
      <c r="AJ90" s="79" t="str">
        <f>IFERROR('Vida Siniestros Directos'!AJ90/'Vida Número de Siniestros'!AJ90,"")</f>
        <v/>
      </c>
      <c r="AK90" s="79" t="str">
        <f>IFERROR('Vida Siniestros Directos'!AK90/'Vida Número de Siniestros'!AK90,"")</f>
        <v/>
      </c>
      <c r="AL90" s="79" t="str">
        <f>IFERROR('Vida Siniestros Directos'!AL90/'Vida Número de Siniestros'!AL90,"")</f>
        <v/>
      </c>
      <c r="AM90" s="79" t="str">
        <f>IFERROR('Vida Siniestros Directos'!AM90/'Vida Número de Siniestros'!AM90,"")</f>
        <v/>
      </c>
      <c r="AN90" s="79" t="str">
        <f>IFERROR('Vida Siniestros Directos'!AN90/'Vida Número de Siniestros'!AN90,"")</f>
        <v/>
      </c>
      <c r="AO90" s="79" t="str">
        <f>IFERROR('Vida Siniestros Directos'!AO90/'Vida Número de Siniestros'!AO90,"")</f>
        <v/>
      </c>
      <c r="AP90" s="79" t="str">
        <f>IFERROR('Vida Siniestros Directos'!AP90/'Vida Número de Siniestros'!AP90,"")</f>
        <v/>
      </c>
      <c r="AQ90" s="79">
        <f>IFERROR('Vida Siniestros Directos'!AQ90/'Vida Número de Siniestros'!AQ90,"")</f>
        <v>6482.1456812179758</v>
      </c>
      <c r="AR90" s="94"/>
      <c r="AS90" s="79">
        <f>IFERROR('Vida Siniestros Directos'!AS90/'Vida Número de Siniestros'!AS90,"")</f>
        <v>2821.0898496660684</v>
      </c>
      <c r="AT90" s="60">
        <f t="shared" si="2"/>
        <v>1.2977452072238203</v>
      </c>
    </row>
    <row r="91" spans="2:46" x14ac:dyDescent="0.2">
      <c r="B91" s="214" t="str">
        <f>'Vida Prima Directa'!B91</f>
        <v>Rentas Vitalicias Sobrevivencia</v>
      </c>
      <c r="C91" s="79">
        <f>IFERROR('Vida Siniestros Directos'!C91/'Vida Número de Siniestros'!C91,"")</f>
        <v>3864.5395082186392</v>
      </c>
      <c r="D91" s="79" t="str">
        <f>IFERROR('Vida Siniestros Directos'!D91/'Vida Número de Siniestros'!D91,"")</f>
        <v/>
      </c>
      <c r="E91" s="79" t="str">
        <f>IFERROR('Vida Siniestros Directos'!E91/'Vida Número de Siniestros'!E91,"")</f>
        <v/>
      </c>
      <c r="F91" s="79" t="str">
        <f>IFERROR('Vida Siniestros Directos'!F91/'Vida Número de Siniestros'!F91,"")</f>
        <v/>
      </c>
      <c r="G91" s="79">
        <f>IFERROR('Vida Siniestros Directos'!G91/'Vida Número de Siniestros'!G91,"")</f>
        <v>14429.569693960566</v>
      </c>
      <c r="H91" s="79" t="str">
        <f>IFERROR('Vida Siniestros Directos'!H91/'Vida Número de Siniestros'!H91,"")</f>
        <v/>
      </c>
      <c r="I91" s="79" t="str">
        <f>IFERROR('Vida Siniestros Directos'!I91/'Vida Número de Siniestros'!I91,"")</f>
        <v/>
      </c>
      <c r="J91" s="79" t="str">
        <f>IFERROR('Vida Siniestros Directos'!J91/'Vida Número de Siniestros'!J91,"")</f>
        <v/>
      </c>
      <c r="K91" s="79" t="str">
        <f>IFERROR('Vida Siniestros Directos'!K91/'Vida Número de Siniestros'!K91,"")</f>
        <v/>
      </c>
      <c r="L91" s="79" t="str">
        <f>IFERROR('Vida Siniestros Directos'!L91/'Vida Número de Siniestros'!L91,"")</f>
        <v/>
      </c>
      <c r="M91" s="79" t="str">
        <f>IFERROR('Vida Siniestros Directos'!M91/'Vida Número de Siniestros'!M91,"")</f>
        <v/>
      </c>
      <c r="N91" s="79" t="str">
        <f>IFERROR('Vida Siniestros Directos'!N91/'Vida Número de Siniestros'!N91,"")</f>
        <v/>
      </c>
      <c r="O91" s="79" t="str">
        <f>IFERROR('Vida Siniestros Directos'!O91/'Vida Número de Siniestros'!O91,"")</f>
        <v/>
      </c>
      <c r="P91" s="79" t="str">
        <f>IFERROR('Vida Siniestros Directos'!P91/'Vida Número de Siniestros'!P91,"")</f>
        <v/>
      </c>
      <c r="Q91" s="79">
        <f>IFERROR('Vida Siniestros Directos'!Q91/'Vida Número de Siniestros'!Q91,"")</f>
        <v>64722.3170992663</v>
      </c>
      <c r="R91" s="79">
        <f>IFERROR('Vida Siniestros Directos'!R91/'Vida Número de Siniestros'!R91,"")</f>
        <v>12376.682679971327</v>
      </c>
      <c r="S91" s="79" t="str">
        <f>IFERROR('Vida Siniestros Directos'!S91/'Vida Número de Siniestros'!S91,"")</f>
        <v/>
      </c>
      <c r="T91" s="79">
        <f>IFERROR('Vida Siniestros Directos'!T91/'Vida Número de Siniestros'!T91,"")</f>
        <v>7810.2782683223368</v>
      </c>
      <c r="U91" s="79" t="str">
        <f>IFERROR('Vida Siniestros Directos'!U91/'Vida Número de Siniestros'!U91,"")</f>
        <v/>
      </c>
      <c r="V91" s="79" t="str">
        <f>IFERROR('Vida Siniestros Directos'!V91/'Vida Número de Siniestros'!V91,"")</f>
        <v/>
      </c>
      <c r="W91" s="79" t="str">
        <f>IFERROR('Vida Siniestros Directos'!W91/'Vida Número de Siniestros'!W91,"")</f>
        <v/>
      </c>
      <c r="X91" s="79" t="str">
        <f>IFERROR('Vida Siniestros Directos'!X91/'Vida Número de Siniestros'!X91,"")</f>
        <v/>
      </c>
      <c r="Y91" s="79">
        <f>IFERROR('Vida Siniestros Directos'!Y91/'Vida Número de Siniestros'!Y91,"")</f>
        <v>963.48205253292792</v>
      </c>
      <c r="Z91" s="79">
        <f>IFERROR('Vida Siniestros Directos'!Z91/'Vida Número de Siniestros'!Z91,"")</f>
        <v>5652.4040255824339</v>
      </c>
      <c r="AA91" s="79" t="str">
        <f>IFERROR('Vida Siniestros Directos'!AA91/'Vida Número de Siniestros'!AA91,"")</f>
        <v/>
      </c>
      <c r="AB91" s="79" t="str">
        <f>IFERROR('Vida Siniestros Directos'!AB91/'Vida Número de Siniestros'!AB91,"")</f>
        <v/>
      </c>
      <c r="AC91" s="79">
        <f>IFERROR('Vida Siniestros Directos'!AC91/'Vida Número de Siniestros'!AC91,"")</f>
        <v>3313.0288459556773</v>
      </c>
      <c r="AD91" s="79">
        <f>IFERROR('Vida Siniestros Directos'!AD91/'Vida Número de Siniestros'!AD91,"")</f>
        <v>69767.416675370026</v>
      </c>
      <c r="AE91" s="79" t="str">
        <f>IFERROR('Vida Siniestros Directos'!AE91/'Vida Número de Siniestros'!AE91,"")</f>
        <v/>
      </c>
      <c r="AF91" s="79" t="str">
        <f>IFERROR('Vida Siniestros Directos'!AF91/'Vida Número de Siniestros'!AF91,"")</f>
        <v/>
      </c>
      <c r="AG91" s="79" t="str">
        <f>IFERROR('Vida Siniestros Directos'!AG91/'Vida Número de Siniestros'!AG91,"")</f>
        <v/>
      </c>
      <c r="AH91" s="79">
        <f>IFERROR('Vida Siniestros Directos'!AH91/'Vida Número de Siniestros'!AH91,"")</f>
        <v>16208.418275520689</v>
      </c>
      <c r="AI91" s="79" t="str">
        <f>IFERROR('Vida Siniestros Directos'!AI91/'Vida Número de Siniestros'!AI91,"")</f>
        <v/>
      </c>
      <c r="AJ91" s="79" t="str">
        <f>IFERROR('Vida Siniestros Directos'!AJ91/'Vida Número de Siniestros'!AJ91,"")</f>
        <v/>
      </c>
      <c r="AK91" s="79" t="str">
        <f>IFERROR('Vida Siniestros Directos'!AK91/'Vida Número de Siniestros'!AK91,"")</f>
        <v/>
      </c>
      <c r="AL91" s="79" t="str">
        <f>IFERROR('Vida Siniestros Directos'!AL91/'Vida Número de Siniestros'!AL91,"")</f>
        <v/>
      </c>
      <c r="AM91" s="79" t="str">
        <f>IFERROR('Vida Siniestros Directos'!AM91/'Vida Número de Siniestros'!AM91,"")</f>
        <v/>
      </c>
      <c r="AN91" s="79" t="str">
        <f>IFERROR('Vida Siniestros Directos'!AN91/'Vida Número de Siniestros'!AN91,"")</f>
        <v/>
      </c>
      <c r="AO91" s="79" t="str">
        <f>IFERROR('Vida Siniestros Directos'!AO91/'Vida Número de Siniestros'!AO91,"")</f>
        <v/>
      </c>
      <c r="AP91" s="79" t="str">
        <f>IFERROR('Vida Siniestros Directos'!AP91/'Vida Número de Siniestros'!AP91,"")</f>
        <v/>
      </c>
      <c r="AQ91" s="79">
        <f>IFERROR('Vida Siniestros Directos'!AQ91/'Vida Número de Siniestros'!AQ91,"")</f>
        <v>14542.923070596531</v>
      </c>
      <c r="AR91" s="94"/>
      <c r="AS91" s="79">
        <f>IFERROR('Vida Siniestros Directos'!AS91/'Vida Número de Siniestros'!AS91,"")</f>
        <v>5484.0392325959228</v>
      </c>
      <c r="AT91" s="60">
        <f t="shared" si="2"/>
        <v>1.6518634265336023</v>
      </c>
    </row>
    <row r="92" spans="2:46" x14ac:dyDescent="0.2">
      <c r="B92" s="69" t="str">
        <f>'Vida Prima Directa'!B92</f>
        <v>M. Seguro de AFP + Inv. y Sobr.</v>
      </c>
      <c r="C92" s="79">
        <f>IFERROR('Vida Siniestros Directos'!C92/'Vida Número de Siniestros'!C92,"")</f>
        <v>109.8264260732397</v>
      </c>
      <c r="D92" s="79" t="str">
        <f>IFERROR('Vida Siniestros Directos'!D92/'Vida Número de Siniestros'!D92,"")</f>
        <v/>
      </c>
      <c r="E92" s="79" t="str">
        <f>IFERROR('Vida Siniestros Directos'!E92/'Vida Número de Siniestros'!E92,"")</f>
        <v/>
      </c>
      <c r="F92" s="79" t="str">
        <f>IFERROR('Vida Siniestros Directos'!F92/'Vida Número de Siniestros'!F92,"")</f>
        <v/>
      </c>
      <c r="G92" s="79" t="str">
        <f>IFERROR('Vida Siniestros Directos'!G92/'Vida Número de Siniestros'!G92,"")</f>
        <v/>
      </c>
      <c r="H92" s="79" t="str">
        <f>IFERROR('Vida Siniestros Directos'!H92/'Vida Número de Siniestros'!H92,"")</f>
        <v/>
      </c>
      <c r="I92" s="79" t="str">
        <f>IFERROR('Vida Siniestros Directos'!I92/'Vida Número de Siniestros'!I92,"")</f>
        <v/>
      </c>
      <c r="J92" s="79">
        <f>IFERROR('Vida Siniestros Directos'!J92/'Vida Número de Siniestros'!J92,"")</f>
        <v>418.14527892189079</v>
      </c>
      <c r="K92" s="79" t="str">
        <f>IFERROR('Vida Siniestros Directos'!K92/'Vida Número de Siniestros'!K92,"")</f>
        <v/>
      </c>
      <c r="L92" s="79">
        <f>IFERROR('Vida Siniestros Directos'!L92/'Vida Número de Siniestros'!L92,"")</f>
        <v>-5.5983050252253435</v>
      </c>
      <c r="M92" s="79" t="str">
        <f>IFERROR('Vida Siniestros Directos'!M92/'Vida Número de Siniestros'!M92,"")</f>
        <v/>
      </c>
      <c r="N92" s="79" t="str">
        <f>IFERROR('Vida Siniestros Directos'!N92/'Vida Número de Siniestros'!N92,"")</f>
        <v/>
      </c>
      <c r="O92" s="79">
        <f>IFERROR('Vida Siniestros Directos'!O92/'Vida Número de Siniestros'!O92,"")</f>
        <v>6.3608889228633831</v>
      </c>
      <c r="P92" s="79" t="str">
        <f>IFERROR('Vida Siniestros Directos'!P92/'Vida Número de Siniestros'!P92,"")</f>
        <v/>
      </c>
      <c r="Q92" s="79">
        <f>IFERROR('Vida Siniestros Directos'!Q92/'Vida Número de Siniestros'!Q92,"")</f>
        <v>60.731416903229999</v>
      </c>
      <c r="R92" s="79">
        <f>IFERROR('Vida Siniestros Directos'!R92/'Vida Número de Siniestros'!R92,"")</f>
        <v>686.23149429402702</v>
      </c>
      <c r="S92" s="79" t="str">
        <f>IFERROR('Vida Siniestros Directos'!S92/'Vida Número de Siniestros'!S92,"")</f>
        <v/>
      </c>
      <c r="T92" s="79" t="str">
        <f>IFERROR('Vida Siniestros Directos'!T92/'Vida Número de Siniestros'!T92,"")</f>
        <v/>
      </c>
      <c r="U92" s="79" t="str">
        <f>IFERROR('Vida Siniestros Directos'!U92/'Vida Número de Siniestros'!U92,"")</f>
        <v/>
      </c>
      <c r="V92" s="79" t="str">
        <f>IFERROR('Vida Siniestros Directos'!V92/'Vida Número de Siniestros'!V92,"")</f>
        <v/>
      </c>
      <c r="W92" s="79" t="str">
        <f>IFERROR('Vida Siniestros Directos'!W92/'Vida Número de Siniestros'!W92,"")</f>
        <v/>
      </c>
      <c r="X92" s="79" t="str">
        <f>IFERROR('Vida Siniestros Directos'!X92/'Vida Número de Siniestros'!X92,"")</f>
        <v/>
      </c>
      <c r="Y92" s="79" t="str">
        <f>IFERROR('Vida Siniestros Directos'!Y92/'Vida Número de Siniestros'!Y92,"")</f>
        <v/>
      </c>
      <c r="Z92" s="79">
        <f>IFERROR('Vida Siniestros Directos'!Z92/'Vida Número de Siniestros'!Z92,"")</f>
        <v>407.44492982935407</v>
      </c>
      <c r="AA92" s="79" t="str">
        <f>IFERROR('Vida Siniestros Directos'!AA92/'Vida Número de Siniestros'!AA92,"")</f>
        <v/>
      </c>
      <c r="AB92" s="79">
        <f>IFERROR('Vida Siniestros Directos'!AB92/'Vida Número de Siniestros'!AB92,"")</f>
        <v>40.430664214238348</v>
      </c>
      <c r="AC92" s="79">
        <f>IFERROR('Vida Siniestros Directos'!AC92/'Vida Número de Siniestros'!AC92,"")</f>
        <v>0.82297518064168551</v>
      </c>
      <c r="AD92" s="79" t="str">
        <f>IFERROR('Vida Siniestros Directos'!AD92/'Vida Número de Siniestros'!AD92,"")</f>
        <v/>
      </c>
      <c r="AE92" s="79" t="str">
        <f>IFERROR('Vida Siniestros Directos'!AE92/'Vida Número de Siniestros'!AE92,"")</f>
        <v/>
      </c>
      <c r="AF92" s="79">
        <f>IFERROR('Vida Siniestros Directos'!AF92/'Vida Número de Siniestros'!AF92,"")</f>
        <v>74.582198818032694</v>
      </c>
      <c r="AG92" s="79" t="str">
        <f>IFERROR('Vida Siniestros Directos'!AG92/'Vida Número de Siniestros'!AG92,"")</f>
        <v/>
      </c>
      <c r="AH92" s="79" t="str">
        <f>IFERROR('Vida Siniestros Directos'!AH92/'Vida Número de Siniestros'!AH92,"")</f>
        <v/>
      </c>
      <c r="AI92" s="79" t="str">
        <f>IFERROR('Vida Siniestros Directos'!AI92/'Vida Número de Siniestros'!AI92,"")</f>
        <v/>
      </c>
      <c r="AJ92" s="79" t="str">
        <f>IFERROR('Vida Siniestros Directos'!AJ92/'Vida Número de Siniestros'!AJ92,"")</f>
        <v/>
      </c>
      <c r="AK92" s="79" t="str">
        <f>IFERROR('Vida Siniestros Directos'!AK92/'Vida Número de Siniestros'!AK92,"")</f>
        <v/>
      </c>
      <c r="AL92" s="79" t="str">
        <f>IFERROR('Vida Siniestros Directos'!AL92/'Vida Número de Siniestros'!AL92,"")</f>
        <v/>
      </c>
      <c r="AM92" s="79" t="str">
        <f>IFERROR('Vida Siniestros Directos'!AM92/'Vida Número de Siniestros'!AM92,"")</f>
        <v/>
      </c>
      <c r="AN92" s="79" t="str">
        <f>IFERROR('Vida Siniestros Directos'!AN92/'Vida Número de Siniestros'!AN92,"")</f>
        <v/>
      </c>
      <c r="AO92" s="79" t="str">
        <f>IFERROR('Vida Siniestros Directos'!AO92/'Vida Número de Siniestros'!AO92,"")</f>
        <v/>
      </c>
      <c r="AP92" s="79" t="str">
        <f>IFERROR('Vida Siniestros Directos'!AP92/'Vida Número de Siniestros'!AP92,"")</f>
        <v/>
      </c>
      <c r="AQ92" s="79">
        <f>IFERROR('Vida Siniestros Directos'!AQ92/'Vida Número de Siniestros'!AQ92,"")</f>
        <v>50.659105119641247</v>
      </c>
      <c r="AR92" s="94"/>
      <c r="AS92" s="79">
        <f>IFERROR('Vida Siniestros Directos'!AS92/'Vida Número de Siniestros'!AS92,"")</f>
        <v>157.86181474688803</v>
      </c>
      <c r="AT92" s="60">
        <f t="shared" si="2"/>
        <v>-0.67909208949062894</v>
      </c>
    </row>
    <row r="94" spans="2:46" hidden="1" x14ac:dyDescent="0.2">
      <c r="B94" s="39" t="s">
        <v>92</v>
      </c>
      <c r="C94" s="40">
        <f>INDEX(Benchmark!$D$54:$D$93,COLUMNS(Benchmark!$D$54:D93),)</f>
        <v>1</v>
      </c>
      <c r="D94" s="40">
        <f>INDEX(Benchmark!$D$54:$D$93,COLUMNS(Benchmark!$D$54:E93),)</f>
        <v>1</v>
      </c>
      <c r="E94" s="40">
        <f>INDEX(Benchmark!$D$54:$D$93,COLUMNS(Benchmark!$D$54:F93),)</f>
        <v>1</v>
      </c>
      <c r="F94" s="40">
        <f>INDEX(Benchmark!$D$54:$D$93,COLUMNS(Benchmark!$D$54:G93),)</f>
        <v>1</v>
      </c>
      <c r="G94" s="40">
        <f>INDEX(Benchmark!$D$54:$D$93,COLUMNS(Benchmark!$D$54:H93),)</f>
        <v>1</v>
      </c>
      <c r="H94" s="40">
        <f>INDEX(Benchmark!$D$54:$D$93,COLUMNS(Benchmark!$D$54:I93),)</f>
        <v>1</v>
      </c>
      <c r="I94" s="40">
        <f>INDEX(Benchmark!$D$54:$D$93,COLUMNS(Benchmark!$D$54:J93),)</f>
        <v>1</v>
      </c>
      <c r="J94" s="40">
        <f>INDEX(Benchmark!$D$54:$D$93,COLUMNS(Benchmark!$D$54:K93),)</f>
        <v>1</v>
      </c>
      <c r="K94" s="40">
        <f>INDEX(Benchmark!$D$54:$D$93,COLUMNS(Benchmark!$D$54:L93),)</f>
        <v>1</v>
      </c>
      <c r="L94" s="40">
        <f>INDEX(Benchmark!$D$54:$D$93,COLUMNS(Benchmark!$D$54:M93),)</f>
        <v>1</v>
      </c>
      <c r="M94" s="40">
        <f>INDEX(Benchmark!$D$54:$D$93,COLUMNS(Benchmark!$D$54:N93),)</f>
        <v>1</v>
      </c>
      <c r="N94" s="40">
        <f>INDEX(Benchmark!$D$54:$D$93,COLUMNS(Benchmark!$D$54:O93),)</f>
        <v>1</v>
      </c>
      <c r="O94" s="40">
        <f>INDEX(Benchmark!$D$54:$D$93,COLUMNS(Benchmark!$D$54:P93),)</f>
        <v>1</v>
      </c>
      <c r="P94" s="40">
        <f>INDEX(Benchmark!$D$54:$D$93,COLUMNS(Benchmark!$D$54:Q93),)</f>
        <v>1</v>
      </c>
      <c r="Q94" s="40">
        <f>INDEX(Benchmark!$D$54:$D$93,COLUMNS(Benchmark!$D$54:R93),)</f>
        <v>1</v>
      </c>
      <c r="R94" s="40">
        <f>INDEX(Benchmark!$D$54:$D$93,COLUMNS(Benchmark!$D$54:S93),)</f>
        <v>1</v>
      </c>
      <c r="S94" s="40">
        <f>INDEX(Benchmark!$D$54:$D$93,COLUMNS(Benchmark!$D$54:T93),)</f>
        <v>1</v>
      </c>
      <c r="T94" s="40">
        <f>INDEX(Benchmark!$D$54:$D$93,COLUMNS(Benchmark!$D$54:U93),)</f>
        <v>1</v>
      </c>
      <c r="U94" s="40">
        <f>INDEX(Benchmark!$D$54:$D$93,COLUMNS(Benchmark!$D$54:V93),)</f>
        <v>1</v>
      </c>
      <c r="V94" s="40">
        <f>INDEX(Benchmark!$D$54:$D$93,COLUMNS(Benchmark!$D$54:W93),)</f>
        <v>1</v>
      </c>
      <c r="W94" s="40">
        <f>INDEX(Benchmark!$D$54:$D$93,COLUMNS(Benchmark!$D$54:X93),)</f>
        <v>1</v>
      </c>
      <c r="X94" s="40">
        <f>INDEX(Benchmark!$D$54:$D$93,COLUMNS(Benchmark!$D$54:Y93),)</f>
        <v>1</v>
      </c>
      <c r="Y94" s="40">
        <f>INDEX(Benchmark!$D$54:$D$93,COLUMNS(Benchmark!$D$54:Z93),)</f>
        <v>1</v>
      </c>
      <c r="Z94" s="40">
        <f>INDEX(Benchmark!$D$54:$D$93,COLUMNS(Benchmark!$D$54:AA93),)</f>
        <v>1</v>
      </c>
      <c r="AA94" s="40">
        <f>INDEX(Benchmark!$D$54:$D$93,COLUMNS(Benchmark!$D$54:AB93),)</f>
        <v>1</v>
      </c>
      <c r="AB94" s="40">
        <f>INDEX(Benchmark!$D$54:$D$93,COLUMNS(Benchmark!$D$54:AC93),)</f>
        <v>1</v>
      </c>
      <c r="AC94" s="40">
        <f>INDEX(Benchmark!$D$54:$D$93,COLUMNS(Benchmark!$D$54:AD93),)</f>
        <v>1</v>
      </c>
      <c r="AD94" s="40">
        <f>INDEX(Benchmark!$D$54:$D$93,COLUMNS(Benchmark!$D$54:AE93),)</f>
        <v>1</v>
      </c>
      <c r="AE94" s="40">
        <f>INDEX(Benchmark!$D$54:$D$93,COLUMNS(Benchmark!$D$54:AF93),)</f>
        <v>1</v>
      </c>
      <c r="AF94" s="40">
        <f>INDEX(Benchmark!$D$54:$D$93,COLUMNS(Benchmark!$D$54:AG93),)</f>
        <v>1</v>
      </c>
      <c r="AG94" s="40">
        <f>INDEX(Benchmark!$D$54:$D$93,COLUMNS(Benchmark!$D$54:AH93),)</f>
        <v>1</v>
      </c>
      <c r="AH94" s="40">
        <f>INDEX(Benchmark!$D$54:$D$93,COLUMNS(Benchmark!$D$54:AI93),)</f>
        <v>1</v>
      </c>
      <c r="AI94" s="40">
        <f>INDEX(Benchmark!$D$54:$D$93,COLUMNS(Benchmark!$D$54:AJ93),)</f>
        <v>1</v>
      </c>
      <c r="AJ94" s="40">
        <f>INDEX(Benchmark!$D$54:$D$93,COLUMNS(Benchmark!$D$54:AK93),)</f>
        <v>1</v>
      </c>
      <c r="AK94" s="40">
        <f>INDEX(Benchmark!$D$54:$D$93,COLUMNS(Benchmark!$D$54:AL93),)</f>
        <v>1</v>
      </c>
      <c r="AL94" s="40">
        <f>INDEX(Benchmark!$D$54:$D$93,COLUMNS(Benchmark!$D$54:AM93),)</f>
        <v>0</v>
      </c>
      <c r="AM94" s="40">
        <f>INDEX(Benchmark!$D$54:$D$93,COLUMNS(Benchmark!$D$54:AN93),)</f>
        <v>0</v>
      </c>
      <c r="AN94" s="40">
        <f>INDEX(Benchmark!$D$54:$D$93,COLUMNS(Benchmark!$D$54:AO93),)</f>
        <v>0</v>
      </c>
      <c r="AO94" s="40">
        <f>INDEX(Benchmark!$D$54:$D$93,COLUMNS(Benchmark!$D$54:AP93),)</f>
        <v>0</v>
      </c>
      <c r="AP94" s="40">
        <f>INDEX(Benchmark!$D$54:$D$93,COLUMNS(Benchmark!$D$54:AQ93),)</f>
        <v>0</v>
      </c>
    </row>
    <row r="95" spans="2:46" hidden="1" x14ac:dyDescent="0.2"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</row>
    <row r="96" spans="2:46" hidden="1" x14ac:dyDescent="0.2">
      <c r="B96" s="39" t="s">
        <v>93</v>
      </c>
      <c r="C96" s="40">
        <f>IFERROR(RANK(C98,$C$98:$AP$98,0),"")</f>
        <v>8</v>
      </c>
      <c r="D96" s="40">
        <f t="shared" ref="D96:AP96" si="3">IFERROR(RANK(D98,$C$98:$AP$98,0),"")</f>
        <v>26</v>
      </c>
      <c r="E96" s="40">
        <f t="shared" si="3"/>
        <v>9</v>
      </c>
      <c r="F96" s="40">
        <f t="shared" si="3"/>
        <v>28</v>
      </c>
      <c r="G96" s="40">
        <f t="shared" si="3"/>
        <v>23</v>
      </c>
      <c r="H96" s="40">
        <f t="shared" si="3"/>
        <v>17</v>
      </c>
      <c r="I96" s="40">
        <f t="shared" si="3"/>
        <v>30</v>
      </c>
      <c r="J96" s="40">
        <f t="shared" si="3"/>
        <v>27</v>
      </c>
      <c r="K96" s="40">
        <f t="shared" si="3"/>
        <v>14</v>
      </c>
      <c r="L96" s="40">
        <f t="shared" si="3"/>
        <v>25</v>
      </c>
      <c r="M96" s="40">
        <f t="shared" si="3"/>
        <v>16</v>
      </c>
      <c r="N96" s="40">
        <f t="shared" si="3"/>
        <v>18</v>
      </c>
      <c r="O96" s="40">
        <f t="shared" si="3"/>
        <v>19</v>
      </c>
      <c r="P96" s="40">
        <f t="shared" si="3"/>
        <v>21</v>
      </c>
      <c r="Q96" s="40">
        <f t="shared" si="3"/>
        <v>5</v>
      </c>
      <c r="R96" s="40">
        <f t="shared" si="3"/>
        <v>20</v>
      </c>
      <c r="S96" s="40" t="str">
        <f t="shared" si="3"/>
        <v/>
      </c>
      <c r="T96" s="40">
        <f t="shared" si="3"/>
        <v>1</v>
      </c>
      <c r="U96" s="40">
        <f t="shared" si="3"/>
        <v>22</v>
      </c>
      <c r="V96" s="40" t="str">
        <f t="shared" si="3"/>
        <v/>
      </c>
      <c r="W96" s="40" t="str">
        <f t="shared" si="3"/>
        <v/>
      </c>
      <c r="X96" s="40">
        <f t="shared" si="3"/>
        <v>12</v>
      </c>
      <c r="Y96" s="40">
        <f t="shared" si="3"/>
        <v>7</v>
      </c>
      <c r="Z96" s="40">
        <f t="shared" si="3"/>
        <v>24</v>
      </c>
      <c r="AA96" s="40">
        <f t="shared" si="3"/>
        <v>13</v>
      </c>
      <c r="AB96" s="40">
        <f t="shared" si="3"/>
        <v>15</v>
      </c>
      <c r="AC96" s="40">
        <f t="shared" si="3"/>
        <v>11</v>
      </c>
      <c r="AD96" s="40">
        <f t="shared" si="3"/>
        <v>3</v>
      </c>
      <c r="AE96" s="40">
        <f t="shared" si="3"/>
        <v>2</v>
      </c>
      <c r="AF96" s="40">
        <f t="shared" si="3"/>
        <v>10</v>
      </c>
      <c r="AG96" s="40">
        <f t="shared" si="3"/>
        <v>6</v>
      </c>
      <c r="AH96" s="40">
        <f t="shared" si="3"/>
        <v>29</v>
      </c>
      <c r="AI96" s="40">
        <f t="shared" si="3"/>
        <v>4</v>
      </c>
      <c r="AJ96" s="40">
        <f t="shared" si="3"/>
        <v>31</v>
      </c>
      <c r="AK96" s="40">
        <f t="shared" si="3"/>
        <v>32</v>
      </c>
      <c r="AL96" s="40" t="str">
        <f t="shared" si="3"/>
        <v/>
      </c>
      <c r="AM96" s="40" t="str">
        <f t="shared" si="3"/>
        <v/>
      </c>
      <c r="AN96" s="40" t="str">
        <f t="shared" si="3"/>
        <v/>
      </c>
      <c r="AO96" s="40" t="str">
        <f t="shared" si="3"/>
        <v/>
      </c>
      <c r="AP96" s="40" t="str">
        <f t="shared" si="3"/>
        <v/>
      </c>
    </row>
    <row r="97" spans="2:57" hidden="1" x14ac:dyDescent="0.2">
      <c r="C97" s="40" t="str">
        <f>C11</f>
        <v>4 Life Seguros</v>
      </c>
      <c r="D97" s="40" t="str">
        <f t="shared" ref="D97:AP97" si="4">D11</f>
        <v>Alemana Seguros</v>
      </c>
      <c r="E97" s="40" t="str">
        <f t="shared" si="4"/>
        <v>BanChile</v>
      </c>
      <c r="F97" s="40" t="str">
        <f t="shared" si="4"/>
        <v>BCI Seguros Vida</v>
      </c>
      <c r="G97" s="40" t="str">
        <f t="shared" si="4"/>
        <v>BICE Vida</v>
      </c>
      <c r="H97" s="40" t="str">
        <f t="shared" si="4"/>
        <v>BNP Paribas Cardif</v>
      </c>
      <c r="I97" s="40" t="str">
        <f t="shared" si="4"/>
        <v>Bupa</v>
      </c>
      <c r="J97" s="40" t="str">
        <f t="shared" si="4"/>
        <v>Cámara</v>
      </c>
      <c r="K97" s="40" t="str">
        <f t="shared" si="4"/>
        <v>CF Seguros de Vida</v>
      </c>
      <c r="L97" s="40" t="str">
        <f t="shared" si="4"/>
        <v>Chilena Consolidada</v>
      </c>
      <c r="M97" s="40" t="str">
        <f t="shared" si="4"/>
        <v>Chubb Vida</v>
      </c>
      <c r="N97" s="40" t="str">
        <f t="shared" si="4"/>
        <v>CLC</v>
      </c>
      <c r="O97" s="40" t="str">
        <f t="shared" si="4"/>
        <v>CN Life</v>
      </c>
      <c r="P97" s="40" t="str">
        <f t="shared" si="4"/>
        <v>Colmena Seguros</v>
      </c>
      <c r="Q97" s="40" t="str">
        <f t="shared" si="4"/>
        <v>Confuturo</v>
      </c>
      <c r="R97" s="40" t="str">
        <f t="shared" si="4"/>
        <v>Consorcio Nacional</v>
      </c>
      <c r="S97" s="40" t="str">
        <f t="shared" si="4"/>
        <v>Divina Pastora</v>
      </c>
      <c r="T97" s="40" t="str">
        <f t="shared" si="4"/>
        <v>EuroAmérica</v>
      </c>
      <c r="U97" s="40" t="str">
        <f t="shared" si="4"/>
        <v>HDI Vida</v>
      </c>
      <c r="V97" s="40" t="str">
        <f t="shared" si="4"/>
        <v>Huelen</v>
      </c>
      <c r="W97" s="40" t="str">
        <f t="shared" si="4"/>
        <v>M. de Carabineros</v>
      </c>
      <c r="X97" s="40" t="str">
        <f t="shared" si="4"/>
        <v>M. del Ej. y Av.</v>
      </c>
      <c r="Y97" s="40" t="str">
        <f t="shared" si="4"/>
        <v>Mapfre Vida</v>
      </c>
      <c r="Z97" s="40" t="str">
        <f t="shared" si="4"/>
        <v>MetLife</v>
      </c>
      <c r="AA97" s="40" t="str">
        <f t="shared" si="4"/>
        <v>Mutual de Seguros</v>
      </c>
      <c r="AB97" s="40" t="str">
        <f t="shared" si="4"/>
        <v>Ohio National</v>
      </c>
      <c r="AC97" s="40" t="str">
        <f t="shared" si="4"/>
        <v>Penta Vida</v>
      </c>
      <c r="AD97" s="40" t="str">
        <f t="shared" si="4"/>
        <v>Principal</v>
      </c>
      <c r="AE97" s="40" t="str">
        <f t="shared" si="4"/>
        <v>Renta Nacional</v>
      </c>
      <c r="AF97" s="40" t="str">
        <f t="shared" si="4"/>
        <v>Rigel</v>
      </c>
      <c r="AG97" s="40" t="str">
        <f t="shared" si="4"/>
        <v>Save Seguros</v>
      </c>
      <c r="AH97" s="40" t="str">
        <f t="shared" si="4"/>
        <v>Security Previsión</v>
      </c>
      <c r="AI97" s="40" t="str">
        <f t="shared" si="4"/>
        <v>Sura</v>
      </c>
      <c r="AJ97" s="40" t="str">
        <f t="shared" si="4"/>
        <v>Suramericana</v>
      </c>
      <c r="AK97" s="40" t="str">
        <f t="shared" si="4"/>
        <v>Zurich Santander</v>
      </c>
      <c r="AL97" s="40" t="str">
        <f t="shared" si="4"/>
        <v/>
      </c>
      <c r="AM97" s="40" t="str">
        <f t="shared" si="4"/>
        <v/>
      </c>
      <c r="AN97" s="40" t="str">
        <f t="shared" si="4"/>
        <v/>
      </c>
      <c r="AO97" s="40" t="str">
        <f t="shared" si="4"/>
        <v/>
      </c>
      <c r="AP97" s="40" t="str">
        <f t="shared" si="4"/>
        <v/>
      </c>
    </row>
    <row r="98" spans="2:57" hidden="1" x14ac:dyDescent="0.2">
      <c r="C98" s="42">
        <f t="shared" ref="C98:AI98" si="5">IFERROR(IF(C94=1,(VLOOKUP($C$116,$B$12:$AQ$70,C101+1,FALSE)+C99/1000000)*(1),""),"")</f>
        <v>157.77513326654525</v>
      </c>
      <c r="D98" s="42">
        <f t="shared" si="5"/>
        <v>2.1654655679218506</v>
      </c>
      <c r="E98" s="42">
        <f t="shared" si="5"/>
        <v>141.36500243620719</v>
      </c>
      <c r="F98" s="42">
        <f t="shared" si="5"/>
        <v>1.6438637824770148</v>
      </c>
      <c r="G98" s="42">
        <f t="shared" si="5"/>
        <v>7.8084528526717296</v>
      </c>
      <c r="H98" s="42">
        <f t="shared" si="5"/>
        <v>46.943173477378451</v>
      </c>
      <c r="I98" s="42">
        <f t="shared" si="5"/>
        <v>0.41885611341870554</v>
      </c>
      <c r="J98" s="42">
        <f t="shared" si="5"/>
        <v>2.0302485371132777</v>
      </c>
      <c r="K98" s="42">
        <f t="shared" si="5"/>
        <v>67.905736057135087</v>
      </c>
      <c r="L98" s="42">
        <f t="shared" si="5"/>
        <v>2.9454366807901042</v>
      </c>
      <c r="M98" s="42">
        <f t="shared" si="5"/>
        <v>51.867885341644779</v>
      </c>
      <c r="N98" s="42">
        <f t="shared" si="5"/>
        <v>24.801088667936156</v>
      </c>
      <c r="O98" s="42">
        <f t="shared" si="5"/>
        <v>22.629751041773325</v>
      </c>
      <c r="P98" s="42">
        <f t="shared" si="5"/>
        <v>15.323670449071885</v>
      </c>
      <c r="Q98" s="42">
        <f t="shared" si="5"/>
        <v>382.25637966872756</v>
      </c>
      <c r="R98" s="42">
        <f t="shared" si="5"/>
        <v>18.427153635657557</v>
      </c>
      <c r="S98" s="42" t="str">
        <f t="shared" si="5"/>
        <v/>
      </c>
      <c r="T98" s="42">
        <f t="shared" si="5"/>
        <v>21845.767569403666</v>
      </c>
      <c r="U98" s="42">
        <f t="shared" si="5"/>
        <v>8.3034283258259123</v>
      </c>
      <c r="V98" s="42" t="str">
        <f t="shared" si="5"/>
        <v/>
      </c>
      <c r="W98" s="42" t="str">
        <f t="shared" si="5"/>
        <v/>
      </c>
      <c r="X98" s="42">
        <f t="shared" si="5"/>
        <v>78.273776067928821</v>
      </c>
      <c r="Y98" s="42">
        <f t="shared" si="5"/>
        <v>186.56321439584562</v>
      </c>
      <c r="Z98" s="42">
        <f t="shared" si="5"/>
        <v>7.6292002039176356</v>
      </c>
      <c r="AA98" s="42">
        <f t="shared" si="5"/>
        <v>76.561642132755352</v>
      </c>
      <c r="AB98" s="42">
        <f t="shared" si="5"/>
        <v>54.031414814027549</v>
      </c>
      <c r="AC98" s="42">
        <f t="shared" si="5"/>
        <v>115.48245933564014</v>
      </c>
      <c r="AD98" s="42">
        <f t="shared" si="5"/>
        <v>1706.5894958683243</v>
      </c>
      <c r="AE98" s="42">
        <f t="shared" si="5"/>
        <v>1762.4107830065179</v>
      </c>
      <c r="AF98" s="42">
        <f t="shared" si="5"/>
        <v>118.58781891973926</v>
      </c>
      <c r="AG98" s="42">
        <f t="shared" si="5"/>
        <v>274.99923697640844</v>
      </c>
      <c r="AH98" s="42">
        <f t="shared" si="5"/>
        <v>1.3071700724297586</v>
      </c>
      <c r="AI98" s="42">
        <f t="shared" si="5"/>
        <v>523.22996709530298</v>
      </c>
      <c r="AJ98" s="42">
        <f t="shared" ref="AJ98:AP98" si="6">IFERROR(IF(AJ94=1,(VLOOKUP($C$116,$B$12:$AQ$70,AJ101+1,FALSE)+AJ99/1000000)*(-1),""),"")</f>
        <v>-1.0488451216650392</v>
      </c>
      <c r="AK98" s="42">
        <f t="shared" si="6"/>
        <v>-149.32303330811689</v>
      </c>
      <c r="AL98" s="42" t="str">
        <f t="shared" si="6"/>
        <v/>
      </c>
      <c r="AM98" s="42" t="str">
        <f t="shared" si="6"/>
        <v/>
      </c>
      <c r="AN98" s="42" t="str">
        <f t="shared" si="6"/>
        <v/>
      </c>
      <c r="AO98" s="42" t="str">
        <f t="shared" si="6"/>
        <v/>
      </c>
      <c r="AP98" s="42" t="str">
        <f t="shared" si="6"/>
        <v/>
      </c>
    </row>
    <row r="99" spans="2:57" hidden="1" x14ac:dyDescent="0.2">
      <c r="C99" s="40">
        <v>40</v>
      </c>
      <c r="D99" s="40">
        <f>C99-1</f>
        <v>39</v>
      </c>
      <c r="E99" s="40">
        <f t="shared" ref="E99:AP99" si="7">D99-1</f>
        <v>38</v>
      </c>
      <c r="F99" s="40">
        <f t="shared" si="7"/>
        <v>37</v>
      </c>
      <c r="G99" s="40">
        <f t="shared" si="7"/>
        <v>36</v>
      </c>
      <c r="H99" s="40">
        <f t="shared" si="7"/>
        <v>35</v>
      </c>
      <c r="I99" s="40">
        <f t="shared" si="7"/>
        <v>34</v>
      </c>
      <c r="J99" s="40">
        <f t="shared" si="7"/>
        <v>33</v>
      </c>
      <c r="K99" s="40">
        <f t="shared" si="7"/>
        <v>32</v>
      </c>
      <c r="L99" s="40">
        <f t="shared" si="7"/>
        <v>31</v>
      </c>
      <c r="M99" s="40">
        <f t="shared" si="7"/>
        <v>30</v>
      </c>
      <c r="N99" s="40">
        <f t="shared" si="7"/>
        <v>29</v>
      </c>
      <c r="O99" s="40">
        <f t="shared" si="7"/>
        <v>28</v>
      </c>
      <c r="P99" s="40">
        <f t="shared" si="7"/>
        <v>27</v>
      </c>
      <c r="Q99" s="40">
        <f t="shared" si="7"/>
        <v>26</v>
      </c>
      <c r="R99" s="40">
        <f t="shared" si="7"/>
        <v>25</v>
      </c>
      <c r="S99" s="40">
        <f t="shared" si="7"/>
        <v>24</v>
      </c>
      <c r="T99" s="40">
        <f t="shared" si="7"/>
        <v>23</v>
      </c>
      <c r="U99" s="40">
        <f t="shared" si="7"/>
        <v>22</v>
      </c>
      <c r="V99" s="40">
        <f t="shared" si="7"/>
        <v>21</v>
      </c>
      <c r="W99" s="40">
        <f t="shared" si="7"/>
        <v>20</v>
      </c>
      <c r="X99" s="40">
        <f t="shared" si="7"/>
        <v>19</v>
      </c>
      <c r="Y99" s="40">
        <f t="shared" si="7"/>
        <v>18</v>
      </c>
      <c r="Z99" s="40">
        <f t="shared" si="7"/>
        <v>17</v>
      </c>
      <c r="AA99" s="40">
        <f t="shared" si="7"/>
        <v>16</v>
      </c>
      <c r="AB99" s="40">
        <f t="shared" si="7"/>
        <v>15</v>
      </c>
      <c r="AC99" s="40">
        <f t="shared" si="7"/>
        <v>14</v>
      </c>
      <c r="AD99" s="40">
        <f t="shared" si="7"/>
        <v>13</v>
      </c>
      <c r="AE99" s="40">
        <f t="shared" si="7"/>
        <v>12</v>
      </c>
      <c r="AF99" s="40">
        <f t="shared" si="7"/>
        <v>11</v>
      </c>
      <c r="AG99" s="40">
        <f t="shared" si="7"/>
        <v>10</v>
      </c>
      <c r="AH99" s="40">
        <f t="shared" si="7"/>
        <v>9</v>
      </c>
      <c r="AI99" s="40">
        <f t="shared" si="7"/>
        <v>8</v>
      </c>
      <c r="AJ99" s="40">
        <f t="shared" si="7"/>
        <v>7</v>
      </c>
      <c r="AK99" s="40">
        <f t="shared" si="7"/>
        <v>6</v>
      </c>
      <c r="AL99" s="40">
        <f t="shared" si="7"/>
        <v>5</v>
      </c>
      <c r="AM99" s="40">
        <f t="shared" si="7"/>
        <v>4</v>
      </c>
      <c r="AN99" s="40">
        <f t="shared" si="7"/>
        <v>3</v>
      </c>
      <c r="AO99" s="40">
        <f t="shared" si="7"/>
        <v>2</v>
      </c>
      <c r="AP99" s="40">
        <f t="shared" si="7"/>
        <v>1</v>
      </c>
    </row>
    <row r="100" spans="2:57" hidden="1" x14ac:dyDescent="0.2"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</row>
    <row r="101" spans="2:57" hidden="1" x14ac:dyDescent="0.2">
      <c r="B101" s="39" t="s">
        <v>94</v>
      </c>
      <c r="C101" s="40">
        <v>1</v>
      </c>
      <c r="D101" s="40">
        <v>2</v>
      </c>
      <c r="E101" s="40">
        <v>3</v>
      </c>
      <c r="F101" s="40">
        <v>4</v>
      </c>
      <c r="G101" s="40">
        <v>5</v>
      </c>
      <c r="H101" s="40">
        <v>6</v>
      </c>
      <c r="I101" s="40">
        <v>7</v>
      </c>
      <c r="J101" s="40">
        <v>8</v>
      </c>
      <c r="K101" s="40">
        <v>9</v>
      </c>
      <c r="L101" s="40">
        <v>10</v>
      </c>
      <c r="M101" s="40">
        <v>11</v>
      </c>
      <c r="N101" s="40">
        <v>12</v>
      </c>
      <c r="O101" s="40">
        <v>13</v>
      </c>
      <c r="P101" s="40">
        <v>14</v>
      </c>
      <c r="Q101" s="40">
        <v>15</v>
      </c>
      <c r="R101" s="40">
        <v>16</v>
      </c>
      <c r="S101" s="40">
        <v>17</v>
      </c>
      <c r="T101" s="40">
        <v>18</v>
      </c>
      <c r="U101" s="40">
        <v>19</v>
      </c>
      <c r="V101" s="40">
        <v>20</v>
      </c>
      <c r="W101" s="40">
        <v>21</v>
      </c>
      <c r="X101" s="40">
        <v>22</v>
      </c>
      <c r="Y101" s="40">
        <v>23</v>
      </c>
      <c r="Z101" s="40">
        <v>24</v>
      </c>
      <c r="AA101" s="40">
        <v>25</v>
      </c>
      <c r="AB101" s="40">
        <v>26</v>
      </c>
      <c r="AC101" s="40">
        <v>27</v>
      </c>
      <c r="AD101" s="40">
        <v>28</v>
      </c>
      <c r="AE101" s="40">
        <v>29</v>
      </c>
      <c r="AF101" s="40">
        <v>30</v>
      </c>
      <c r="AG101" s="40">
        <v>31</v>
      </c>
      <c r="AH101" s="40">
        <v>32</v>
      </c>
      <c r="AI101" s="40">
        <v>33</v>
      </c>
      <c r="AJ101" s="40">
        <v>34</v>
      </c>
      <c r="AK101" s="40">
        <v>35</v>
      </c>
      <c r="AL101" s="40">
        <v>36</v>
      </c>
      <c r="AM101" s="40">
        <v>37</v>
      </c>
      <c r="AN101" s="40">
        <v>38</v>
      </c>
      <c r="AO101" s="40">
        <v>39</v>
      </c>
      <c r="AP101" s="40">
        <v>40</v>
      </c>
    </row>
    <row r="102" spans="2:57" hidden="1" x14ac:dyDescent="0.2">
      <c r="C102" s="40" t="str">
        <f t="shared" ref="C102:AP102" si="8">IFERROR(HLOOKUP(C101,$C$96:$AP$97,2,FALSE),"")</f>
        <v>EuroAmérica</v>
      </c>
      <c r="D102" s="40" t="str">
        <f t="shared" si="8"/>
        <v>Renta Nacional</v>
      </c>
      <c r="E102" s="40" t="str">
        <f t="shared" si="8"/>
        <v>Principal</v>
      </c>
      <c r="F102" s="40" t="str">
        <f t="shared" si="8"/>
        <v>Sura</v>
      </c>
      <c r="G102" s="40" t="str">
        <f t="shared" si="8"/>
        <v>Confuturo</v>
      </c>
      <c r="H102" s="40" t="str">
        <f t="shared" si="8"/>
        <v>Save Seguros</v>
      </c>
      <c r="I102" s="40" t="str">
        <f t="shared" si="8"/>
        <v>Mapfre Vida</v>
      </c>
      <c r="J102" s="40" t="str">
        <f t="shared" si="8"/>
        <v>4 Life Seguros</v>
      </c>
      <c r="K102" s="40" t="str">
        <f t="shared" si="8"/>
        <v>BanChile</v>
      </c>
      <c r="L102" s="40" t="str">
        <f t="shared" si="8"/>
        <v>Rigel</v>
      </c>
      <c r="M102" s="40" t="str">
        <f t="shared" si="8"/>
        <v>Penta Vida</v>
      </c>
      <c r="N102" s="40" t="str">
        <f t="shared" si="8"/>
        <v>M. del Ej. y Av.</v>
      </c>
      <c r="O102" s="40" t="str">
        <f t="shared" si="8"/>
        <v>Mutual de Seguros</v>
      </c>
      <c r="P102" s="40" t="str">
        <f t="shared" si="8"/>
        <v>CF Seguros de Vida</v>
      </c>
      <c r="Q102" s="40" t="str">
        <f t="shared" si="8"/>
        <v>Ohio National</v>
      </c>
      <c r="R102" s="40" t="str">
        <f t="shared" si="8"/>
        <v>Chubb Vida</v>
      </c>
      <c r="S102" s="40" t="str">
        <f t="shared" si="8"/>
        <v>BNP Paribas Cardif</v>
      </c>
      <c r="T102" s="40" t="str">
        <f t="shared" si="8"/>
        <v>CLC</v>
      </c>
      <c r="U102" s="40" t="str">
        <f t="shared" si="8"/>
        <v>CN Life</v>
      </c>
      <c r="V102" s="40" t="str">
        <f t="shared" si="8"/>
        <v>Consorcio Nacional</v>
      </c>
      <c r="W102" s="40" t="str">
        <f t="shared" si="8"/>
        <v>Colmena Seguros</v>
      </c>
      <c r="X102" s="40" t="str">
        <f t="shared" si="8"/>
        <v>HDI Vida</v>
      </c>
      <c r="Y102" s="40" t="str">
        <f t="shared" si="8"/>
        <v>BICE Vida</v>
      </c>
      <c r="Z102" s="40" t="str">
        <f t="shared" si="8"/>
        <v>MetLife</v>
      </c>
      <c r="AA102" s="40" t="str">
        <f t="shared" si="8"/>
        <v>Chilena Consolidada</v>
      </c>
      <c r="AB102" s="40" t="str">
        <f t="shared" si="8"/>
        <v>Alemana Seguros</v>
      </c>
      <c r="AC102" s="40" t="str">
        <f t="shared" si="8"/>
        <v>Cámara</v>
      </c>
      <c r="AD102" s="40" t="str">
        <f t="shared" si="8"/>
        <v>BCI Seguros Vida</v>
      </c>
      <c r="AE102" s="40" t="str">
        <f t="shared" si="8"/>
        <v>Security Previsión</v>
      </c>
      <c r="AF102" s="40" t="str">
        <f t="shared" si="8"/>
        <v>Bupa</v>
      </c>
      <c r="AG102" s="40" t="str">
        <f t="shared" si="8"/>
        <v>Suramericana</v>
      </c>
      <c r="AH102" s="40" t="str">
        <f t="shared" si="8"/>
        <v>Zurich Santander</v>
      </c>
      <c r="AI102" s="40" t="str">
        <f t="shared" si="8"/>
        <v/>
      </c>
      <c r="AJ102" s="40" t="str">
        <f t="shared" si="8"/>
        <v/>
      </c>
      <c r="AK102" s="40" t="str">
        <f t="shared" si="8"/>
        <v/>
      </c>
      <c r="AL102" s="40" t="str">
        <f t="shared" si="8"/>
        <v/>
      </c>
      <c r="AM102" s="40" t="str">
        <f t="shared" si="8"/>
        <v/>
      </c>
      <c r="AN102" s="40" t="str">
        <f t="shared" si="8"/>
        <v/>
      </c>
      <c r="AO102" s="40" t="str">
        <f t="shared" si="8"/>
        <v/>
      </c>
      <c r="AP102" s="40" t="str">
        <f t="shared" si="8"/>
        <v/>
      </c>
    </row>
    <row r="103" spans="2:57" hidden="1" x14ac:dyDescent="0.2">
      <c r="C103" s="42">
        <f t="shared" ref="C103:AP103" si="9">IFERROR((HLOOKUP(C101,$C$96:$AP$98,3,FALSE)-HLOOKUP(C101,$C$96:$AP$99,4,FALSE)/1000000)/$C$110,"")</f>
        <v>21845.767546403666</v>
      </c>
      <c r="D103" s="42">
        <f t="shared" si="9"/>
        <v>1762.410771006518</v>
      </c>
      <c r="E103" s="42">
        <f t="shared" si="9"/>
        <v>1706.5894828683242</v>
      </c>
      <c r="F103" s="42">
        <f t="shared" si="9"/>
        <v>523.229959095303</v>
      </c>
      <c r="G103" s="42">
        <f t="shared" si="9"/>
        <v>382.25635366872757</v>
      </c>
      <c r="H103" s="42">
        <f t="shared" si="9"/>
        <v>274.99922697640847</v>
      </c>
      <c r="I103" s="42">
        <f t="shared" si="9"/>
        <v>186.56319639584561</v>
      </c>
      <c r="J103" s="42">
        <f t="shared" si="9"/>
        <v>157.77509326654524</v>
      </c>
      <c r="K103" s="42">
        <f t="shared" si="9"/>
        <v>141.3649644362072</v>
      </c>
      <c r="L103" s="42">
        <f t="shared" si="9"/>
        <v>118.58780791973926</v>
      </c>
      <c r="M103" s="42">
        <f t="shared" si="9"/>
        <v>115.48244533564015</v>
      </c>
      <c r="N103" s="42">
        <f t="shared" si="9"/>
        <v>78.273757067928827</v>
      </c>
      <c r="O103" s="42">
        <f t="shared" si="9"/>
        <v>76.56162613275535</v>
      </c>
      <c r="P103" s="42">
        <f t="shared" si="9"/>
        <v>67.905704057135083</v>
      </c>
      <c r="Q103" s="42">
        <f t="shared" si="9"/>
        <v>54.031399814027552</v>
      </c>
      <c r="R103" s="42">
        <f t="shared" si="9"/>
        <v>51.867855341644777</v>
      </c>
      <c r="S103" s="42">
        <f t="shared" si="9"/>
        <v>46.943138477378454</v>
      </c>
      <c r="T103" s="42">
        <f t="shared" si="9"/>
        <v>24.801059667936155</v>
      </c>
      <c r="U103" s="42">
        <f t="shared" si="9"/>
        <v>22.629723041773325</v>
      </c>
      <c r="V103" s="42">
        <f t="shared" si="9"/>
        <v>18.427128635657557</v>
      </c>
      <c r="W103" s="42">
        <f t="shared" si="9"/>
        <v>15.323643449071886</v>
      </c>
      <c r="X103" s="42">
        <f t="shared" si="9"/>
        <v>8.3034063258259128</v>
      </c>
      <c r="Y103" s="42">
        <f t="shared" si="9"/>
        <v>7.8084168526717299</v>
      </c>
      <c r="Z103" s="42">
        <f t="shared" si="9"/>
        <v>7.6291832039176359</v>
      </c>
      <c r="AA103" s="42">
        <f t="shared" si="9"/>
        <v>2.9454056807901043</v>
      </c>
      <c r="AB103" s="42">
        <f t="shared" si="9"/>
        <v>2.1654265679218505</v>
      </c>
      <c r="AC103" s="42">
        <f t="shared" si="9"/>
        <v>2.0302155371132775</v>
      </c>
      <c r="AD103" s="42">
        <f t="shared" si="9"/>
        <v>1.6438267824770147</v>
      </c>
      <c r="AE103" s="42">
        <f t="shared" si="9"/>
        <v>1.3071610724297587</v>
      </c>
      <c r="AF103" s="42">
        <f t="shared" si="9"/>
        <v>0.41882211341870557</v>
      </c>
      <c r="AG103" s="42">
        <f t="shared" si="9"/>
        <v>-1.0488521216650393</v>
      </c>
      <c r="AH103" s="42">
        <f t="shared" si="9"/>
        <v>-149.3230393081169</v>
      </c>
      <c r="AI103" s="42" t="str">
        <f t="shared" si="9"/>
        <v/>
      </c>
      <c r="AJ103" s="42" t="str">
        <f t="shared" si="9"/>
        <v/>
      </c>
      <c r="AK103" s="42" t="str">
        <f t="shared" si="9"/>
        <v/>
      </c>
      <c r="AL103" s="42" t="str">
        <f t="shared" si="9"/>
        <v/>
      </c>
      <c r="AM103" s="42" t="str">
        <f t="shared" si="9"/>
        <v/>
      </c>
      <c r="AN103" s="42" t="str">
        <f t="shared" si="9"/>
        <v/>
      </c>
      <c r="AO103" s="42" t="str">
        <f t="shared" si="9"/>
        <v/>
      </c>
      <c r="AP103" s="42" t="str">
        <f t="shared" si="9"/>
        <v/>
      </c>
    </row>
    <row r="104" spans="2:57" hidden="1" x14ac:dyDescent="0.2">
      <c r="C104" s="42" t="str">
        <f>IF(ISNUMBER(C103),CONCATENATE(C102," - ",C101),"")</f>
        <v>EuroAmérica - 1</v>
      </c>
      <c r="D104" s="42" t="str">
        <f t="shared" ref="D104:AP104" si="10">IF(ISNUMBER(D103),CONCATENATE(D102," - ",D101),"")</f>
        <v>Renta Nacional - 2</v>
      </c>
      <c r="E104" s="42" t="str">
        <f t="shared" si="10"/>
        <v>Principal - 3</v>
      </c>
      <c r="F104" s="42" t="str">
        <f t="shared" si="10"/>
        <v>Sura - 4</v>
      </c>
      <c r="G104" s="42" t="str">
        <f t="shared" si="10"/>
        <v>Confuturo - 5</v>
      </c>
      <c r="H104" s="42" t="str">
        <f t="shared" si="10"/>
        <v>Save Seguros - 6</v>
      </c>
      <c r="I104" s="42" t="str">
        <f t="shared" si="10"/>
        <v>Mapfre Vida - 7</v>
      </c>
      <c r="J104" s="42" t="str">
        <f t="shared" si="10"/>
        <v>4 Life Seguros - 8</v>
      </c>
      <c r="K104" s="42" t="str">
        <f t="shared" si="10"/>
        <v>BanChile - 9</v>
      </c>
      <c r="L104" s="42" t="str">
        <f t="shared" si="10"/>
        <v>Rigel - 10</v>
      </c>
      <c r="M104" s="42" t="str">
        <f t="shared" si="10"/>
        <v>Penta Vida - 11</v>
      </c>
      <c r="N104" s="42" t="str">
        <f t="shared" si="10"/>
        <v>M. del Ej. y Av. - 12</v>
      </c>
      <c r="O104" s="42" t="str">
        <f t="shared" si="10"/>
        <v>Mutual de Seguros - 13</v>
      </c>
      <c r="P104" s="42" t="str">
        <f t="shared" si="10"/>
        <v>CF Seguros de Vida - 14</v>
      </c>
      <c r="Q104" s="42" t="str">
        <f t="shared" si="10"/>
        <v>Ohio National - 15</v>
      </c>
      <c r="R104" s="42" t="str">
        <f t="shared" si="10"/>
        <v>Chubb Vida - 16</v>
      </c>
      <c r="S104" s="42" t="str">
        <f t="shared" si="10"/>
        <v>BNP Paribas Cardif - 17</v>
      </c>
      <c r="T104" s="42" t="str">
        <f t="shared" si="10"/>
        <v>CLC - 18</v>
      </c>
      <c r="U104" s="42" t="str">
        <f t="shared" si="10"/>
        <v>CN Life - 19</v>
      </c>
      <c r="V104" s="42" t="str">
        <f t="shared" si="10"/>
        <v>Consorcio Nacional - 20</v>
      </c>
      <c r="W104" s="42" t="str">
        <f t="shared" si="10"/>
        <v>Colmena Seguros - 21</v>
      </c>
      <c r="X104" s="42" t="str">
        <f t="shared" si="10"/>
        <v>HDI Vida - 22</v>
      </c>
      <c r="Y104" s="42" t="str">
        <f t="shared" si="10"/>
        <v>BICE Vida - 23</v>
      </c>
      <c r="Z104" s="42" t="str">
        <f t="shared" si="10"/>
        <v>MetLife - 24</v>
      </c>
      <c r="AA104" s="42" t="str">
        <f t="shared" si="10"/>
        <v>Chilena Consolidada - 25</v>
      </c>
      <c r="AB104" s="42" t="str">
        <f t="shared" si="10"/>
        <v>Alemana Seguros - 26</v>
      </c>
      <c r="AC104" s="42" t="str">
        <f t="shared" si="10"/>
        <v>Cámara - 27</v>
      </c>
      <c r="AD104" s="42" t="str">
        <f t="shared" si="10"/>
        <v>BCI Seguros Vida - 28</v>
      </c>
      <c r="AE104" s="42" t="str">
        <f t="shared" si="10"/>
        <v>Security Previsión - 29</v>
      </c>
      <c r="AF104" s="42" t="str">
        <f t="shared" si="10"/>
        <v>Bupa - 30</v>
      </c>
      <c r="AG104" s="42" t="str">
        <f t="shared" si="10"/>
        <v>Suramericana - 31</v>
      </c>
      <c r="AH104" s="42" t="str">
        <f t="shared" si="10"/>
        <v>Zurich Santander - 32</v>
      </c>
      <c r="AI104" s="42" t="str">
        <f t="shared" si="10"/>
        <v/>
      </c>
      <c r="AJ104" s="42" t="str">
        <f t="shared" si="10"/>
        <v/>
      </c>
      <c r="AK104" s="42" t="str">
        <f t="shared" si="10"/>
        <v/>
      </c>
      <c r="AL104" s="42" t="str">
        <f t="shared" si="10"/>
        <v/>
      </c>
      <c r="AM104" s="42" t="str">
        <f t="shared" si="10"/>
        <v/>
      </c>
      <c r="AN104" s="42" t="str">
        <f t="shared" si="10"/>
        <v/>
      </c>
      <c r="AO104" s="42" t="str">
        <f t="shared" si="10"/>
        <v/>
      </c>
      <c r="AP104" s="42" t="str">
        <f t="shared" si="10"/>
        <v/>
      </c>
    </row>
    <row r="105" spans="2:57" hidden="1" x14ac:dyDescent="0.2"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</row>
    <row r="106" spans="2:57" hidden="1" x14ac:dyDescent="0.2">
      <c r="B106" s="39" t="s">
        <v>95</v>
      </c>
      <c r="C106" s="42" t="str">
        <f t="shared" ref="C106:AP106" si="11">IF($C$119=C102,C103,"")</f>
        <v/>
      </c>
      <c r="D106" s="42" t="str">
        <f t="shared" si="11"/>
        <v/>
      </c>
      <c r="E106" s="42" t="str">
        <f t="shared" si="11"/>
        <v/>
      </c>
      <c r="F106" s="42" t="str">
        <f t="shared" si="11"/>
        <v/>
      </c>
      <c r="G106" s="42" t="str">
        <f t="shared" si="11"/>
        <v/>
      </c>
      <c r="H106" s="42" t="str">
        <f t="shared" si="11"/>
        <v/>
      </c>
      <c r="I106" s="42" t="str">
        <f t="shared" si="11"/>
        <v/>
      </c>
      <c r="J106" s="42" t="str">
        <f t="shared" si="11"/>
        <v/>
      </c>
      <c r="K106" s="42" t="str">
        <f t="shared" si="11"/>
        <v/>
      </c>
      <c r="L106" s="42" t="str">
        <f t="shared" si="11"/>
        <v/>
      </c>
      <c r="M106" s="42" t="str">
        <f t="shared" si="11"/>
        <v/>
      </c>
      <c r="N106" s="42" t="str">
        <f t="shared" si="11"/>
        <v/>
      </c>
      <c r="O106" s="42" t="str">
        <f t="shared" si="11"/>
        <v/>
      </c>
      <c r="P106" s="42" t="str">
        <f t="shared" si="11"/>
        <v/>
      </c>
      <c r="Q106" s="42" t="str">
        <f t="shared" si="11"/>
        <v/>
      </c>
      <c r="R106" s="42" t="str">
        <f t="shared" si="11"/>
        <v/>
      </c>
      <c r="S106" s="42" t="str">
        <f t="shared" si="11"/>
        <v/>
      </c>
      <c r="T106" s="42" t="str">
        <f t="shared" si="11"/>
        <v/>
      </c>
      <c r="U106" s="42" t="str">
        <f t="shared" si="11"/>
        <v/>
      </c>
      <c r="V106" s="42" t="str">
        <f t="shared" si="11"/>
        <v/>
      </c>
      <c r="W106" s="42" t="str">
        <f t="shared" si="11"/>
        <v/>
      </c>
      <c r="X106" s="42" t="str">
        <f t="shared" si="11"/>
        <v/>
      </c>
      <c r="Y106" s="42" t="str">
        <f t="shared" si="11"/>
        <v/>
      </c>
      <c r="Z106" s="42" t="str">
        <f t="shared" si="11"/>
        <v/>
      </c>
      <c r="AA106" s="42" t="str">
        <f t="shared" si="11"/>
        <v/>
      </c>
      <c r="AB106" s="42" t="str">
        <f t="shared" si="11"/>
        <v/>
      </c>
      <c r="AC106" s="42" t="str">
        <f t="shared" si="11"/>
        <v/>
      </c>
      <c r="AD106" s="42" t="str">
        <f t="shared" si="11"/>
        <v/>
      </c>
      <c r="AE106" s="42" t="str">
        <f t="shared" si="11"/>
        <v/>
      </c>
      <c r="AF106" s="42" t="str">
        <f t="shared" si="11"/>
        <v/>
      </c>
      <c r="AG106" s="42" t="str">
        <f t="shared" si="11"/>
        <v/>
      </c>
      <c r="AH106" s="42" t="str">
        <f t="shared" si="11"/>
        <v/>
      </c>
      <c r="AI106" s="42" t="str">
        <f t="shared" si="11"/>
        <v/>
      </c>
      <c r="AJ106" s="42" t="str">
        <f t="shared" si="11"/>
        <v/>
      </c>
      <c r="AK106" s="42" t="str">
        <f t="shared" si="11"/>
        <v/>
      </c>
      <c r="AL106" s="42" t="str">
        <f t="shared" si="11"/>
        <v/>
      </c>
      <c r="AM106" s="42" t="str">
        <f t="shared" si="11"/>
        <v/>
      </c>
      <c r="AN106" s="42" t="str">
        <f t="shared" si="11"/>
        <v/>
      </c>
      <c r="AO106" s="42" t="str">
        <f t="shared" si="11"/>
        <v/>
      </c>
      <c r="AP106" s="42" t="str">
        <f t="shared" si="11"/>
        <v/>
      </c>
    </row>
    <row r="107" spans="2:57" hidden="1" x14ac:dyDescent="0.2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</row>
    <row r="108" spans="2:57" hidden="1" x14ac:dyDescent="0.2">
      <c r="C108" s="40" t="s">
        <v>607</v>
      </c>
      <c r="D108" s="40" t="s">
        <v>608</v>
      </c>
      <c r="E108" s="40" t="s">
        <v>609</v>
      </c>
      <c r="F108" s="40" t="s">
        <v>610</v>
      </c>
      <c r="G108" s="40" t="s">
        <v>611</v>
      </c>
      <c r="H108" s="40" t="s">
        <v>612</v>
      </c>
      <c r="I108" s="40" t="s">
        <v>613</v>
      </c>
      <c r="J108" s="40" t="s">
        <v>614</v>
      </c>
      <c r="K108" s="40" t="s">
        <v>615</v>
      </c>
      <c r="L108" s="40" t="s">
        <v>616</v>
      </c>
      <c r="M108" s="40" t="s">
        <v>531</v>
      </c>
      <c r="N108" s="40" t="s">
        <v>618</v>
      </c>
      <c r="O108" s="40" t="s">
        <v>619</v>
      </c>
      <c r="P108" s="40" t="s">
        <v>620</v>
      </c>
      <c r="Q108" s="40" t="s">
        <v>621</v>
      </c>
      <c r="R108" s="40" t="s">
        <v>622</v>
      </c>
      <c r="S108" s="40" t="s">
        <v>623</v>
      </c>
      <c r="T108" s="40" t="s">
        <v>624</v>
      </c>
      <c r="U108" s="40" t="s">
        <v>625</v>
      </c>
      <c r="V108" s="40" t="s">
        <v>626</v>
      </c>
      <c r="W108" s="40" t="s">
        <v>627</v>
      </c>
      <c r="X108" s="40" t="s">
        <v>628</v>
      </c>
      <c r="Y108" s="40" t="s">
        <v>629</v>
      </c>
      <c r="Z108" s="40" t="s">
        <v>630</v>
      </c>
      <c r="AA108" s="40" t="s">
        <v>631</v>
      </c>
      <c r="AB108" s="40" t="s">
        <v>516</v>
      </c>
      <c r="AC108" s="40" t="s">
        <v>633</v>
      </c>
      <c r="AD108" s="40" t="s">
        <v>634</v>
      </c>
      <c r="AE108" s="40" t="s">
        <v>635</v>
      </c>
      <c r="AF108" s="40" t="s">
        <v>636</v>
      </c>
      <c r="AG108" s="40" t="s">
        <v>637</v>
      </c>
      <c r="AH108" s="40" t="s">
        <v>638</v>
      </c>
      <c r="AI108" s="40" t="s">
        <v>639</v>
      </c>
      <c r="AJ108" s="40" t="s">
        <v>640</v>
      </c>
      <c r="AK108" s="40" t="s">
        <v>641</v>
      </c>
      <c r="AL108" s="40" t="s">
        <v>642</v>
      </c>
      <c r="AM108" s="40" t="s">
        <v>643</v>
      </c>
      <c r="AN108" s="40" t="s">
        <v>644</v>
      </c>
      <c r="AO108" s="40" t="s">
        <v>645</v>
      </c>
      <c r="AP108" s="40" t="s">
        <v>646</v>
      </c>
      <c r="AQ108" s="69" t="s">
        <v>547</v>
      </c>
      <c r="AR108" s="69" t="s">
        <v>648</v>
      </c>
      <c r="AS108" s="69" t="s">
        <v>649</v>
      </c>
      <c r="AT108" s="69" t="s">
        <v>650</v>
      </c>
      <c r="AU108" s="69" t="s">
        <v>651</v>
      </c>
      <c r="AV108" s="69" t="s">
        <v>652</v>
      </c>
      <c r="AW108" s="69" t="s">
        <v>653</v>
      </c>
      <c r="AX108" s="69" t="s">
        <v>654</v>
      </c>
      <c r="AY108" s="69" t="s">
        <v>655</v>
      </c>
      <c r="AZ108" s="69" t="s">
        <v>656</v>
      </c>
      <c r="BA108" s="69" t="s">
        <v>657</v>
      </c>
      <c r="BB108" s="69" t="s">
        <v>658</v>
      </c>
      <c r="BC108" s="69" t="s">
        <v>659</v>
      </c>
      <c r="BD108" s="69" t="s">
        <v>660</v>
      </c>
      <c r="BE108" s="69" t="s">
        <v>284</v>
      </c>
    </row>
    <row r="109" spans="2:57" hidden="1" x14ac:dyDescent="0.2"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</row>
    <row r="110" spans="2:57" hidden="1" x14ac:dyDescent="0.2">
      <c r="B110" s="39" t="s">
        <v>99</v>
      </c>
      <c r="C110" s="27">
        <f>IF(MAX(C98:AP98)&lt;100000,1,IF(AND(MAX(C98:AP98)&gt;=100000,MAX(C98:AP98)&lt;100000000),1000,IF(MAX(C98:AP98)&gt;=100000000,1000000)))</f>
        <v>1</v>
      </c>
      <c r="D110" s="27">
        <v>1000000</v>
      </c>
      <c r="E110" s="27">
        <v>1000</v>
      </c>
      <c r="F110" s="27">
        <v>1</v>
      </c>
      <c r="G110" s="27" t="str">
        <f>INDEX(D111:F113,MATCH(Índice!$H$52,C111:C113,0),MATCH(C110,D110:F110,0))</f>
        <v>UF</v>
      </c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</row>
    <row r="111" spans="2:57" hidden="1" x14ac:dyDescent="0.2">
      <c r="C111" s="27" t="str">
        <f>Índice!H53</f>
        <v>Cifras en UF al 31.03.2021</v>
      </c>
      <c r="D111" s="27" t="s">
        <v>329</v>
      </c>
      <c r="E111" s="27" t="s">
        <v>96</v>
      </c>
      <c r="F111" s="27" t="s">
        <v>21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</row>
    <row r="112" spans="2:57" hidden="1" x14ac:dyDescent="0.2">
      <c r="C112" s="27" t="str">
        <f>Índice!H54</f>
        <v>Cifras en M$ al 31.03.2021</v>
      </c>
      <c r="D112" s="27" t="s">
        <v>330</v>
      </c>
      <c r="E112" s="27" t="s">
        <v>97</v>
      </c>
      <c r="F112" s="27" t="s">
        <v>327</v>
      </c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</row>
    <row r="113" spans="1:42" hidden="1" x14ac:dyDescent="0.2">
      <c r="C113" s="27" t="str">
        <f>Índice!H55</f>
        <v>Cifras en US$ al 31.03.2021</v>
      </c>
      <c r="D113" s="27" t="s">
        <v>331</v>
      </c>
      <c r="E113" s="27" t="s">
        <v>98</v>
      </c>
      <c r="F113" s="27" t="s">
        <v>328</v>
      </c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</row>
    <row r="115" spans="1:42" x14ac:dyDescent="0.2">
      <c r="C115" s="44" t="s">
        <v>294</v>
      </c>
      <c r="D115" s="44"/>
      <c r="E115" s="44"/>
      <c r="F115" s="44"/>
    </row>
    <row r="116" spans="1:42" x14ac:dyDescent="0.2">
      <c r="A116" s="46"/>
      <c r="C116" s="275" t="s">
        <v>284</v>
      </c>
      <c r="D116" s="276"/>
      <c r="E116" s="276"/>
      <c r="F116" s="277"/>
      <c r="G116" s="47"/>
    </row>
    <row r="117" spans="1:42" x14ac:dyDescent="0.2">
      <c r="C117" s="48"/>
      <c r="D117" s="48"/>
      <c r="E117" s="48"/>
      <c r="F117" s="48"/>
    </row>
    <row r="118" spans="1:42" x14ac:dyDescent="0.2">
      <c r="C118" s="44" t="s">
        <v>107</v>
      </c>
      <c r="D118" s="44"/>
      <c r="E118" s="44"/>
      <c r="F118" s="44"/>
    </row>
    <row r="119" spans="1:42" x14ac:dyDescent="0.2">
      <c r="A119" s="46"/>
      <c r="C119" s="275"/>
      <c r="D119" s="276"/>
      <c r="E119" s="276"/>
      <c r="F119" s="277"/>
      <c r="G119" s="47"/>
    </row>
    <row r="120" spans="1:42" x14ac:dyDescent="0.2">
      <c r="B120" s="48"/>
      <c r="C120" s="48"/>
      <c r="D120" s="48"/>
      <c r="E120" s="48"/>
      <c r="F120" s="48"/>
    </row>
    <row r="149" spans="2:43" x14ac:dyDescent="0.2">
      <c r="AI149" s="76"/>
      <c r="AJ149" s="76"/>
      <c r="AK149" s="76"/>
      <c r="AL149" s="76"/>
      <c r="AM149" s="76"/>
      <c r="AN149" s="76"/>
      <c r="AO149" s="76"/>
      <c r="AP149" s="76"/>
      <c r="AQ149" s="76"/>
    </row>
    <row r="150" spans="2:43" hidden="1" x14ac:dyDescent="0.2">
      <c r="B150" s="39" t="s">
        <v>93</v>
      </c>
      <c r="C150" s="40">
        <f>IFERROR(RANK(C152,$C$152:$Z$152,0),"")</f>
        <v>13</v>
      </c>
      <c r="D150" s="40">
        <f t="shared" ref="D150:Z150" si="12">IFERROR(RANK(D152,$C$152:$Z$152,0),"")</f>
        <v>12</v>
      </c>
      <c r="E150" s="40">
        <f t="shared" si="12"/>
        <v>15</v>
      </c>
      <c r="F150" s="40">
        <f t="shared" si="12"/>
        <v>19</v>
      </c>
      <c r="G150" s="40">
        <f t="shared" si="12"/>
        <v>9</v>
      </c>
      <c r="H150" s="40">
        <f t="shared" si="12"/>
        <v>7</v>
      </c>
      <c r="I150" s="40">
        <f t="shared" si="12"/>
        <v>22</v>
      </c>
      <c r="J150" s="40">
        <f t="shared" si="12"/>
        <v>14</v>
      </c>
      <c r="K150" s="40">
        <f t="shared" si="12"/>
        <v>24</v>
      </c>
      <c r="L150" s="40">
        <f t="shared" si="12"/>
        <v>17</v>
      </c>
      <c r="M150" s="40">
        <f t="shared" si="12"/>
        <v>16</v>
      </c>
      <c r="N150" s="40">
        <f t="shared" si="12"/>
        <v>8</v>
      </c>
      <c r="O150" s="40">
        <f t="shared" si="12"/>
        <v>20</v>
      </c>
      <c r="P150" s="40">
        <f t="shared" si="12"/>
        <v>23</v>
      </c>
      <c r="Q150" s="40">
        <f t="shared" si="12"/>
        <v>10</v>
      </c>
      <c r="R150" s="40">
        <f t="shared" si="12"/>
        <v>18</v>
      </c>
      <c r="S150" s="40">
        <f t="shared" si="12"/>
        <v>5</v>
      </c>
      <c r="T150" s="40">
        <f t="shared" si="12"/>
        <v>1</v>
      </c>
      <c r="U150" s="40">
        <f t="shared" si="12"/>
        <v>4</v>
      </c>
      <c r="V150" s="40">
        <f t="shared" si="12"/>
        <v>6</v>
      </c>
      <c r="W150" s="40">
        <f t="shared" si="12"/>
        <v>3</v>
      </c>
      <c r="X150" s="40">
        <f t="shared" si="12"/>
        <v>21</v>
      </c>
      <c r="Y150" s="40">
        <f t="shared" si="12"/>
        <v>11</v>
      </c>
      <c r="Z150" s="40">
        <f t="shared" si="12"/>
        <v>2</v>
      </c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6"/>
      <c r="AL150" s="76"/>
      <c r="AM150" s="76"/>
      <c r="AN150" s="76"/>
      <c r="AO150" s="76"/>
      <c r="AP150" s="76"/>
      <c r="AQ150" s="76"/>
    </row>
    <row r="151" spans="2:43" hidden="1" x14ac:dyDescent="0.2">
      <c r="C151" s="42" t="s">
        <v>563</v>
      </c>
      <c r="D151" s="42" t="s">
        <v>564</v>
      </c>
      <c r="E151" s="42" t="s">
        <v>565</v>
      </c>
      <c r="F151" s="42" t="s">
        <v>566</v>
      </c>
      <c r="G151" s="42" t="s">
        <v>567</v>
      </c>
      <c r="H151" s="42" t="s">
        <v>568</v>
      </c>
      <c r="I151" s="42" t="s">
        <v>569</v>
      </c>
      <c r="J151" s="42" t="s">
        <v>570</v>
      </c>
      <c r="K151" s="42" t="s">
        <v>571</v>
      </c>
      <c r="L151" s="42" t="s">
        <v>572</v>
      </c>
      <c r="M151" s="42" t="s">
        <v>573</v>
      </c>
      <c r="N151" s="42" t="s">
        <v>574</v>
      </c>
      <c r="O151" s="42" t="s">
        <v>575</v>
      </c>
      <c r="P151" s="42" t="s">
        <v>576</v>
      </c>
      <c r="Q151" s="42" t="s">
        <v>577</v>
      </c>
      <c r="R151" s="42" t="s">
        <v>578</v>
      </c>
      <c r="S151" s="42" t="s">
        <v>579</v>
      </c>
      <c r="T151" s="42" t="s">
        <v>580</v>
      </c>
      <c r="U151" s="42" t="s">
        <v>581</v>
      </c>
      <c r="V151" s="42" t="s">
        <v>582</v>
      </c>
      <c r="W151" s="42" t="s">
        <v>583</v>
      </c>
      <c r="X151" s="42" t="s">
        <v>584</v>
      </c>
      <c r="Y151" s="42" t="s">
        <v>585</v>
      </c>
      <c r="Z151" s="42" t="s">
        <v>586</v>
      </c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6"/>
    </row>
    <row r="152" spans="2:43" hidden="1" x14ac:dyDescent="0.2">
      <c r="C152" s="42">
        <f>(IFERROR(VALUE(HLOOKUP($C$174,'Vida Siniestros Directos'!$C$11:$AQ$70,C155,FALSE)),0)+IFERROR(VALUE(HLOOKUP($C$174,'Vida Siniestros Directos'!$C$11:$AQ$70,C156,FALSE)),0)+IFERROR(VALUE(HLOOKUP($C$174,'Vida Siniestros Directos'!$C$11:$AQ$70,C157,FALSE)),0))/(IFERROR(VALUE(HLOOKUP($C$174,'Vida Número de Siniestros'!$C$11:$AQ$70,C155,FALSE)),0)+IFERROR(VALUE(HLOOKUP($C$174,'Vida Número de Siniestros'!$C$11:$AQ$70,C156,FALSE)),0)+IFERROR(VALUE(HLOOKUP($C$174,'Vida Número de Siniestros'!$C$11:$AQ$70,C157,FALSE)),0))*(1)+C153/1000000</f>
        <v>120.64923520163514</v>
      </c>
      <c r="D152" s="42">
        <f>(IFERROR(VALUE(HLOOKUP($C$174,'Vida Siniestros Directos'!$C$11:$AQ$70,D155,FALSE)),0)+IFERROR(VALUE(HLOOKUP($C$174,'Vida Siniestros Directos'!$C$11:$AQ$70,D156,FALSE)),0)+IFERROR(VALUE(HLOOKUP($C$174,'Vida Siniestros Directos'!$C$11:$AQ$70,D157,FALSE)),0))/(IFERROR(VALUE(HLOOKUP($C$174,'Vida Número de Siniestros'!$C$11:$AQ$70,D155,FALSE)),0)+IFERROR(VALUE(HLOOKUP($C$174,'Vida Número de Siniestros'!$C$11:$AQ$70,D156,FALSE)),0)+IFERROR(VALUE(HLOOKUP($C$174,'Vida Número de Siniestros'!$C$11:$AQ$70,D157,FALSE)),0))*(1)+D153/1000000</f>
        <v>121.06057896562696</v>
      </c>
      <c r="E152" s="42">
        <f>(IFERROR(VALUE(HLOOKUP($C$174,'Vida Siniestros Directos'!$C$11:$AQ$70,E155,FALSE)),0)+IFERROR(VALUE(HLOOKUP($C$174,'Vida Siniestros Directos'!$C$11:$AQ$70,E156,FALSE)),0)+IFERROR(VALUE(HLOOKUP($C$174,'Vida Siniestros Directos'!$C$11:$AQ$70,E157,FALSE)),0))/(IFERROR(VALUE(HLOOKUP($C$174,'Vida Número de Siniestros'!$C$11:$AQ$70,E155,FALSE)),0)+IFERROR(VALUE(HLOOKUP($C$174,'Vida Número de Siniestros'!$C$11:$AQ$70,E156,FALSE)),0)+IFERROR(VALUE(HLOOKUP($C$174,'Vida Número de Siniestros'!$C$11:$AQ$70,E157,FALSE)),0))*(1)+E153/1000000</f>
        <v>77.05783537001534</v>
      </c>
      <c r="F152" s="42">
        <f>(IFERROR(VALUE(HLOOKUP($C$174,'Vida Siniestros Directos'!$C$11:$AQ$70,F155,FALSE)),0)+IFERROR(VALUE(HLOOKUP($C$174,'Vida Siniestros Directos'!$C$11:$AQ$70,F156,FALSE)),0)+IFERROR(VALUE(HLOOKUP($C$174,'Vida Siniestros Directos'!$C$11:$AQ$70,F157,FALSE)),0))/(IFERROR(VALUE(HLOOKUP($C$174,'Vida Número de Siniestros'!$C$11:$AQ$70,F155,FALSE)),0)+IFERROR(VALUE(HLOOKUP($C$174,'Vida Número de Siniestros'!$C$11:$AQ$70,F156,FALSE)),0)+IFERROR(VALUE(HLOOKUP($C$174,'Vida Número de Siniestros'!$C$11:$AQ$70,F157,FALSE)),0))*(1)+F153/1000000</f>
        <v>50.672786897554225</v>
      </c>
      <c r="G152" s="42">
        <f>IFERROR((IFERROR(VALUE(HLOOKUP($C$174,'Vida Siniestros Directos'!$C$11:$AQ$70,G155,FALSE)),0)+IFERROR(VALUE(HLOOKUP($C$174,'Vida Siniestros Directos'!$C$11:$AQ$70,G156,FALSE)),0)+IFERROR(VALUE(HLOOKUP($C$174,'Vida Siniestros Directos'!$C$11:$AQ$70,G157,FALSE)),0))/(IFERROR(VALUE(HLOOKUP($C$174,'Vida Número de Siniestros'!$C$11:$AQ$70,G155,FALSE)),0)+IFERROR(VALUE(HLOOKUP($C$174,'Vida Número de Siniestros'!$C$11:$AQ$70,G156,FALSE)),0)+IFERROR(VALUE(HLOOKUP($C$174,'Vida Número de Siniestros'!$C$11:$AQ$70,G157,FALSE)),0)),0)*(1)+G153/1000000</f>
        <v>187.15459896451679</v>
      </c>
      <c r="H152" s="42">
        <f>IFERROR((IFERROR(VALUE(HLOOKUP($C$174,'Vida Siniestros Directos'!$C$11:$AQ$70,H155,FALSE)),0)+IFERROR(VALUE(HLOOKUP($C$174,'Vida Siniestros Directos'!$C$11:$AQ$70,H156,FALSE)),0)+IFERROR(VALUE(HLOOKUP($C$174,'Vida Siniestros Directos'!$C$11:$AQ$70,H157,FALSE)),0))/(IFERROR(VALUE(HLOOKUP($C$174,'Vida Número de Siniestros'!$C$11:$AQ$70,H155,FALSE)),0)+IFERROR(VALUE(HLOOKUP($C$174,'Vida Número de Siniestros'!$C$11:$AQ$70,H156,FALSE)),0)+IFERROR(VALUE(HLOOKUP($C$174,'Vida Número de Siniestros'!$C$11:$AQ$70,H157,FALSE)),0)),0)*(1)+H153/1000000</f>
        <v>938.82207249228236</v>
      </c>
      <c r="I152" s="42">
        <f>IFERROR((IFERROR(VALUE(HLOOKUP($C$174,'Vida Siniestros Directos'!$C$11:$AQ$70,I155,FALSE)),0)+IFERROR(VALUE(HLOOKUP($C$174,'Vida Siniestros Directos'!$C$11:$AQ$70,I156,FALSE)),0)+IFERROR(VALUE(HLOOKUP($C$174,'Vida Siniestros Directos'!$C$11:$AQ$70,I157,FALSE)),0))/(IFERROR(VALUE(HLOOKUP($C$174,'Vida Número de Siniestros'!$C$11:$AQ$70,I155,FALSE)),0)+IFERROR(VALUE(HLOOKUP($C$174,'Vida Número de Siniestros'!$C$11:$AQ$70,I156,FALSE)),0)+IFERROR(VALUE(HLOOKUP($C$174,'Vida Número de Siniestros'!$C$11:$AQ$70,I157,FALSE)),0)),0)*(1)+I153/1000000</f>
        <v>16.363349423799669</v>
      </c>
      <c r="J152" s="42">
        <f>IFERROR((IFERROR(VALUE(HLOOKUP($C$174,'Vida Siniestros Directos'!$C$11:$AQ$70,J155,FALSE)),0)+IFERROR(VALUE(HLOOKUP($C$174,'Vida Siniestros Directos'!$C$11:$AQ$70,J156,FALSE)),0)+IFERROR(VALUE(HLOOKUP($C$174,'Vida Siniestros Directos'!$C$11:$AQ$70,J157,FALSE)),0))/(IFERROR(VALUE(HLOOKUP($C$174,'Vida Número de Siniestros'!$C$11:$AQ$70,J155,FALSE)),0)+IFERROR(VALUE(HLOOKUP($C$174,'Vida Número de Siniestros'!$C$11:$AQ$70,J156,FALSE)),0)+IFERROR(VALUE(HLOOKUP($C$174,'Vida Número de Siniestros'!$C$11:$AQ$70,J157,FALSE)),0)),0)*(1)+J153/1000000</f>
        <v>115.94378652930783</v>
      </c>
      <c r="K152" s="42">
        <f>IFERROR((IFERROR(VALUE(HLOOKUP($C$174,'Vida Siniestros Directos'!$C$11:$AQ$70,K155,FALSE)),0)+IFERROR(VALUE(HLOOKUP($C$174,'Vida Siniestros Directos'!$C$11:$AQ$70,K156,FALSE)),0)+IFERROR(VALUE(HLOOKUP($C$174,'Vida Siniestros Directos'!$C$11:$AQ$70,K157,FALSE)),0))/(IFERROR(VALUE(HLOOKUP($C$174,'Vida Número de Siniestros'!$C$11:$AQ$70,K155,FALSE)),0)+IFERROR(VALUE(HLOOKUP($C$174,'Vida Número de Siniestros'!$C$11:$AQ$70,K156,FALSE)),0)+IFERROR(VALUE(HLOOKUP($C$174,'Vida Número de Siniestros'!$C$11:$AQ$70,K157,FALSE)),0)),0)*(1)+K153/1000000</f>
        <v>0.65220912656100138</v>
      </c>
      <c r="L152" s="42">
        <f>IFERROR((IFERROR(VALUE(HLOOKUP($C$174,'Vida Siniestros Directos'!$C$11:$AQ$70,L155,FALSE)),0)+IFERROR(VALUE(HLOOKUP($C$174,'Vida Siniestros Directos'!$C$11:$AQ$70,L156,FALSE)),0)+IFERROR(VALUE(HLOOKUP($C$174,'Vida Siniestros Directos'!$C$11:$AQ$70,L157,FALSE)),0))/(IFERROR(VALUE(HLOOKUP($C$174,'Vida Número de Siniestros'!$C$11:$AQ$70,L155,FALSE)),0)+IFERROR(VALUE(HLOOKUP($C$174,'Vida Número de Siniestros'!$C$11:$AQ$70,L156,FALSE)),0)+IFERROR(VALUE(HLOOKUP($C$174,'Vida Número de Siniestros'!$C$11:$AQ$70,L157,FALSE)),0)),0)*(1)+L153/1000000</f>
        <v>55.289404593955751</v>
      </c>
      <c r="M152" s="42">
        <f>IFERROR((IFERROR(VALUE(HLOOKUP($C$174,'Vida Siniestros Directos'!$C$11:$AQ$70,M155,FALSE)),0)+IFERROR(VALUE(HLOOKUP($C$174,'Vida Siniestros Directos'!$C$11:$AQ$70,M156,FALSE)),0)+IFERROR(VALUE(HLOOKUP($C$174,'Vida Siniestros Directos'!$C$11:$AQ$70,M157,FALSE)),0))/(IFERROR(VALUE(HLOOKUP($C$174,'Vida Número de Siniestros'!$C$11:$AQ$70,M155,FALSE)),0)+IFERROR(VALUE(HLOOKUP($C$174,'Vida Número de Siniestros'!$C$11:$AQ$70,M156,FALSE)),0)+IFERROR(VALUE(HLOOKUP($C$174,'Vida Número de Siniestros'!$C$11:$AQ$70,M157,FALSE)),0)),0)*(1)+M153/1000000</f>
        <v>58.058635813021297</v>
      </c>
      <c r="N152" s="42">
        <f>IFERROR((IFERROR(VALUE(HLOOKUP($C$174,'Vida Siniestros Directos'!$C$11:$AQ$70,N155,FALSE)),0)+IFERROR(VALUE(HLOOKUP($C$174,'Vida Siniestros Directos'!$C$11:$AQ$70,N156,FALSE)),0)+IFERROR(VALUE(HLOOKUP($C$174,'Vida Siniestros Directos'!$C$11:$AQ$70,N157,FALSE)),0))/(IFERROR(VALUE(HLOOKUP($C$174,'Vida Número de Siniestros'!$C$11:$AQ$70,N155,FALSE)),0)+IFERROR(VALUE(HLOOKUP($C$174,'Vida Número de Siniestros'!$C$11:$AQ$70,N156,FALSE)),0)+IFERROR(VALUE(HLOOKUP($C$174,'Vida Número de Siniestros'!$C$11:$AQ$70,N157,FALSE)),0)),0)*(1)+N153/1000000</f>
        <v>773.67502028208821</v>
      </c>
      <c r="O152" s="42">
        <f>IFERROR((IFERROR(VALUE(HLOOKUP($C$174,'Vida Siniestros Directos'!$C$11:$AQ$70,O155,FALSE)),0)+IFERROR(VALUE(HLOOKUP($C$174,'Vida Siniestros Directos'!$C$11:$AQ$70,O156,FALSE)),0)+IFERROR(VALUE(HLOOKUP($C$174,'Vida Siniestros Directos'!$C$11:$AQ$70,O157,FALSE)),0))/(IFERROR(VALUE(HLOOKUP($C$174,'Vida Número de Siniestros'!$C$11:$AQ$70,O155,FALSE)),0)+IFERROR(VALUE(HLOOKUP($C$174,'Vida Número de Siniestros'!$C$11:$AQ$70,O156,FALSE)),0)+IFERROR(VALUE(HLOOKUP($C$174,'Vida Número de Siniestros'!$C$11:$AQ$70,O157,FALSE)),0)),0)*(1)+O153/1000000</f>
        <v>46.751622138148704</v>
      </c>
      <c r="P152" s="42">
        <f>IFERROR((IFERROR(VALUE(HLOOKUP($C$174,'Vida Siniestros Directos'!$C$11:$AQ$70,P155,FALSE)),0)+IFERROR(VALUE(HLOOKUP($C$174,'Vida Siniestros Directos'!$C$11:$AQ$70,P156,FALSE)),0)+IFERROR(VALUE(HLOOKUP($C$174,'Vida Siniestros Directos'!$C$11:$AQ$70,P157,FALSE)),0))/(IFERROR(VALUE(HLOOKUP($C$174,'Vida Número de Siniestros'!$C$11:$AQ$70,P155,FALSE)),0)+IFERROR(VALUE(HLOOKUP($C$174,'Vida Número de Siniestros'!$C$11:$AQ$70,P156,FALSE)),0)+IFERROR(VALUE(HLOOKUP($C$174,'Vida Número de Siniestros'!$C$11:$AQ$70,P157,FALSE)),0)),0)*(1)+P153/1000000</f>
        <v>13.592595890274383</v>
      </c>
      <c r="Q152" s="42">
        <f>IFERROR((IFERROR(VALUE(HLOOKUP($C$174,'Vida Siniestros Directos'!$C$11:$AQ$70,Q155,FALSE)),0)+IFERROR(VALUE(HLOOKUP($C$174,'Vida Siniestros Directos'!$C$11:$AQ$70,Q156,FALSE)),0)+IFERROR(VALUE(HLOOKUP($C$174,'Vida Siniestros Directos'!$C$11:$AQ$70,Q157,FALSE)),0))/(IFERROR(VALUE(HLOOKUP($C$174,'Vida Número de Siniestros'!$C$11:$AQ$70,Q155,FALSE)),0)+IFERROR(VALUE(HLOOKUP($C$174,'Vida Número de Siniestros'!$C$11:$AQ$70,Q156,FALSE)),0)+IFERROR(VALUE(HLOOKUP($C$174,'Vida Número de Siniestros'!$C$11:$AQ$70,Q157,FALSE)),0)),0)*(1)+Q153/1000000</f>
        <v>158.87459779956828</v>
      </c>
      <c r="R152" s="42">
        <f>IFERROR((IFERROR(VALUE(HLOOKUP($C$174,'Vida Siniestros Directos'!$C$11:$AQ$70,R155,FALSE)),0)+IFERROR(VALUE(HLOOKUP($C$174,'Vida Siniestros Directos'!$C$11:$AQ$70,R156,FALSE)),0)+IFERROR(VALUE(HLOOKUP($C$174,'Vida Siniestros Directos'!$C$11:$AQ$70,R157,FALSE)),0))/(IFERROR(VALUE(HLOOKUP($C$174,'Vida Número de Siniestros'!$C$11:$AQ$70,R155,FALSE)),0)+IFERROR(VALUE(HLOOKUP($C$174,'Vida Número de Siniestros'!$C$11:$AQ$70,R156,FALSE)),0)+IFERROR(VALUE(HLOOKUP($C$174,'Vida Número de Siniestros'!$C$11:$AQ$70,R157,FALSE)),0)),0)*(1)+R153/1000000</f>
        <v>51.132597015310658</v>
      </c>
      <c r="S152" s="42">
        <f>IFERROR((IFERROR(VALUE(HLOOKUP($C$174,'Vida Siniestros Directos'!$C$11:$AQ$70,S155,FALSE)),0)+IFERROR(VALUE(HLOOKUP($C$174,'Vida Siniestros Directos'!$C$11:$AQ$70,S156,FALSE)),0)+IFERROR(VALUE(HLOOKUP($C$174,'Vida Siniestros Directos'!$C$11:$AQ$70,S157,FALSE)),0))/(IFERROR(VALUE(HLOOKUP($C$174,'Vida Número de Siniestros'!$C$11:$AQ$70,S155,FALSE)),0)+IFERROR(VALUE(HLOOKUP($C$174,'Vida Número de Siniestros'!$C$11:$AQ$70,S156,FALSE)),0)+IFERROR(VALUE(HLOOKUP($C$174,'Vida Número de Siniestros'!$C$11:$AQ$70,S157,FALSE)),0)),0)*(1)+S153/1000000</f>
        <v>5949.1660492395958</v>
      </c>
      <c r="T152" s="42">
        <f>IFERROR((IFERROR(VALUE(HLOOKUP($C$174,'Vida Siniestros Directos'!$C$11:$AQ$70,T155,FALSE)),0)+IFERROR(VALUE(HLOOKUP($C$174,'Vida Siniestros Directos'!$C$11:$AQ$70,T156,FALSE)),0)+IFERROR(VALUE(HLOOKUP($C$174,'Vida Siniestros Directos'!$C$11:$AQ$70,T157,FALSE)),0))/(IFERROR(VALUE(HLOOKUP($C$174,'Vida Número de Siniestros'!$C$11:$AQ$70,T155,FALSE)),0)+IFERROR(VALUE(HLOOKUP($C$174,'Vida Número de Siniestros'!$C$11:$AQ$70,T156,FALSE)),0)+IFERROR(VALUE(HLOOKUP($C$174,'Vida Número de Siniestros'!$C$11:$AQ$70,T157,FALSE)),0)),0)*(1)+T153/1000000</f>
        <v>23512.971472172005</v>
      </c>
      <c r="U152" s="42">
        <f>IFERROR((IFERROR(VALUE(HLOOKUP($C$174,'Vida Siniestros Directos'!$C$11:$AQ$70,U155,FALSE)),0)+IFERROR(VALUE(HLOOKUP($C$174,'Vida Siniestros Directos'!$C$11:$AQ$70,U156,FALSE)),0)+IFERROR(VALUE(HLOOKUP($C$174,'Vida Siniestros Directos'!$C$11:$AQ$70,U157,FALSE)),0))/(IFERROR(VALUE(HLOOKUP($C$174,'Vida Número de Siniestros'!$C$11:$AQ$70,U155,FALSE)),0)+IFERROR(VALUE(HLOOKUP($C$174,'Vida Número de Siniestros'!$C$11:$AQ$70,U156,FALSE)),0)+IFERROR(VALUE(HLOOKUP($C$174,'Vida Número de Siniestros'!$C$11:$AQ$70,U157,FALSE)),0)),0)*(1)+U153/1000000</f>
        <v>6637.2208377069355</v>
      </c>
      <c r="V152" s="42">
        <f>IFERROR((IFERROR(VALUE(HLOOKUP($C$174,'Vida Siniestros Directos'!$C$11:$AQ$70,V155,FALSE)),0)+IFERROR(VALUE(HLOOKUP($C$174,'Vida Siniestros Directos'!$C$11:$AQ$70,V156,FALSE)),0)+IFERROR(VALUE(HLOOKUP($C$174,'Vida Siniestros Directos'!$C$11:$AQ$70,V157,FALSE)),0))/(IFERROR(VALUE(HLOOKUP($C$174,'Vida Número de Siniestros'!$C$11:$AQ$70,V155,FALSE)),0)+IFERROR(VALUE(HLOOKUP($C$174,'Vida Número de Siniestros'!$C$11:$AQ$70,V156,FALSE)),0)+IFERROR(VALUE(HLOOKUP($C$174,'Vida Número de Siniestros'!$C$11:$AQ$70,V157,FALSE)),0)),0)*(1)+V153/1000000</f>
        <v>5585.0955849279935</v>
      </c>
      <c r="W152" s="42">
        <f>IFERROR((IFERROR(VALUE(HLOOKUP($C$174,'Vida Siniestros Directos'!$C$11:$AQ$70,W155,FALSE)),0)+IFERROR(VALUE(HLOOKUP($C$174,'Vida Siniestros Directos'!$C$11:$AQ$70,W156,FALSE)),0)+IFERROR(VALUE(HLOOKUP($C$174,'Vida Siniestros Directos'!$C$11:$AQ$70,W157,FALSE)),0))/(IFERROR(VALUE(HLOOKUP($C$174,'Vida Número de Siniestros'!$C$11:$AQ$70,W155,FALSE)),0)+IFERROR(VALUE(HLOOKUP($C$174,'Vida Número de Siniestros'!$C$11:$AQ$70,W156,FALSE)),0)+IFERROR(VALUE(HLOOKUP($C$174,'Vida Número de Siniestros'!$C$11:$AQ$70,W157,FALSE)),0)),0)*(1)+W153/1000000</f>
        <v>14542.923074596531</v>
      </c>
      <c r="X152" s="42">
        <f>IFERROR((IFERROR(VALUE(HLOOKUP($C$174,'Vida Siniestros Directos'!$C$11:$AQ$70,X155,FALSE)),0)+IFERROR(VALUE(HLOOKUP($C$174,'Vida Siniestros Directos'!$C$11:$AQ$70,X156,FALSE)),0)+IFERROR(VALUE(HLOOKUP($C$174,'Vida Siniestros Directos'!$C$11:$AQ$70,X157,FALSE)),0))/(IFERROR(VALUE(HLOOKUP($C$174,'Vida Número de Siniestros'!$C$11:$AQ$70,X155,FALSE)),0)+IFERROR(VALUE(HLOOKUP($C$174,'Vida Número de Siniestros'!$C$11:$AQ$70,X156,FALSE)),0)+IFERROR(VALUE(HLOOKUP($C$174,'Vida Número de Siniestros'!$C$11:$AQ$70,X157,FALSE)),0)),0)*(1)+X153/1000000</f>
        <v>33.095091003750333</v>
      </c>
      <c r="Y152" s="42">
        <f>IFERROR((IFERROR(VALUE(HLOOKUP($C$174,'Vida Siniestros Directos'!$C$11:$AQ$70,Y155,FALSE)),0)+IFERROR(VALUE(HLOOKUP($C$174,'Vida Siniestros Directos'!$C$11:$AQ$70,Y156,FALSE)),0)+IFERROR(VALUE(HLOOKUP($C$174,'Vida Siniestros Directos'!$C$11:$AQ$70,Y157,FALSE)),0))/(IFERROR(VALUE(HLOOKUP($C$174,'Vida Número de Siniestros'!$C$11:$AQ$70,Y155,FALSE)),0)+IFERROR(VALUE(HLOOKUP($C$174,'Vida Número de Siniestros'!$C$11:$AQ$70,Y156,FALSE)),0)+IFERROR(VALUE(HLOOKUP($C$174,'Vida Número de Siniestros'!$C$11:$AQ$70,Y157,FALSE)),0)),0)*(1)+Y153/1000000</f>
        <v>149.66765349921823</v>
      </c>
      <c r="Z152" s="42">
        <f>IFERROR((IFERROR(VALUE(HLOOKUP($C$174,'Vida Siniestros Directos'!$C$11:$AQ$70,Z155,FALSE)),0)+IFERROR(VALUE(HLOOKUP($C$174,'Vida Siniestros Directos'!$C$11:$AQ$70,Z156,FALSE)),0)+IFERROR(VALUE(HLOOKUP($C$174,'Vida Siniestros Directos'!$C$11:$AQ$70,Z157,FALSE)),0))/(IFERROR(VALUE(HLOOKUP($C$174,'Vida Número de Siniestros'!$C$11:$AQ$70,Z155,FALSE)),0)+IFERROR(VALUE(HLOOKUP($C$174,'Vida Número de Siniestros'!$C$11:$AQ$70,Z156,FALSE)),0)+IFERROR(VALUE(HLOOKUP($C$174,'Vida Número de Siniestros'!$C$11:$AQ$70,Z157,FALSE)),0)),0)*(1)+Z153/1000000</f>
        <v>14837.231249960276</v>
      </c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6"/>
      <c r="AL152" s="76"/>
      <c r="AM152" s="76"/>
      <c r="AN152" s="76"/>
      <c r="AO152" s="76"/>
      <c r="AP152" s="76"/>
      <c r="AQ152" s="76"/>
    </row>
    <row r="153" spans="2:43" hidden="1" x14ac:dyDescent="0.2">
      <c r="C153" s="40">
        <v>24</v>
      </c>
      <c r="D153" s="40">
        <f>C153-1</f>
        <v>23</v>
      </c>
      <c r="E153" s="40">
        <f t="shared" ref="E153:Z153" si="13">D153-1</f>
        <v>22</v>
      </c>
      <c r="F153" s="40">
        <f t="shared" si="13"/>
        <v>21</v>
      </c>
      <c r="G153" s="40">
        <f t="shared" si="13"/>
        <v>20</v>
      </c>
      <c r="H153" s="40">
        <f t="shared" si="13"/>
        <v>19</v>
      </c>
      <c r="I153" s="40">
        <f t="shared" si="13"/>
        <v>18</v>
      </c>
      <c r="J153" s="40">
        <f t="shared" si="13"/>
        <v>17</v>
      </c>
      <c r="K153" s="40">
        <f t="shared" si="13"/>
        <v>16</v>
      </c>
      <c r="L153" s="40">
        <f t="shared" si="13"/>
        <v>15</v>
      </c>
      <c r="M153" s="40">
        <f t="shared" si="13"/>
        <v>14</v>
      </c>
      <c r="N153" s="40">
        <f t="shared" si="13"/>
        <v>13</v>
      </c>
      <c r="O153" s="40">
        <f t="shared" si="13"/>
        <v>12</v>
      </c>
      <c r="P153" s="40">
        <f t="shared" si="13"/>
        <v>11</v>
      </c>
      <c r="Q153" s="40">
        <f t="shared" si="13"/>
        <v>10</v>
      </c>
      <c r="R153" s="40">
        <f t="shared" si="13"/>
        <v>9</v>
      </c>
      <c r="S153" s="40">
        <f t="shared" si="13"/>
        <v>8</v>
      </c>
      <c r="T153" s="40">
        <f t="shared" si="13"/>
        <v>7</v>
      </c>
      <c r="U153" s="40">
        <f t="shared" si="13"/>
        <v>6</v>
      </c>
      <c r="V153" s="40">
        <f t="shared" si="13"/>
        <v>5</v>
      </c>
      <c r="W153" s="40">
        <f t="shared" si="13"/>
        <v>4</v>
      </c>
      <c r="X153" s="40">
        <f t="shared" si="13"/>
        <v>3</v>
      </c>
      <c r="Y153" s="40">
        <f t="shared" si="13"/>
        <v>2</v>
      </c>
      <c r="Z153" s="40">
        <f t="shared" si="13"/>
        <v>1</v>
      </c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6"/>
      <c r="AL153" s="76"/>
      <c r="AM153" s="76"/>
      <c r="AN153" s="76"/>
      <c r="AO153" s="76"/>
      <c r="AP153" s="76"/>
      <c r="AQ153" s="76"/>
    </row>
    <row r="154" spans="2:43" hidden="1" x14ac:dyDescent="0.2"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</row>
    <row r="155" spans="2:43" hidden="1" x14ac:dyDescent="0.2">
      <c r="B155" s="39" t="s">
        <v>366</v>
      </c>
      <c r="C155" s="40">
        <v>3</v>
      </c>
      <c r="D155" s="40">
        <v>4</v>
      </c>
      <c r="E155" s="40">
        <v>5</v>
      </c>
      <c r="F155" s="40">
        <v>6</v>
      </c>
      <c r="G155" s="40">
        <v>7</v>
      </c>
      <c r="H155" s="40">
        <v>8</v>
      </c>
      <c r="I155" s="40">
        <v>9</v>
      </c>
      <c r="J155" s="40">
        <v>10</v>
      </c>
      <c r="K155" s="40">
        <v>11</v>
      </c>
      <c r="L155" s="40">
        <v>12</v>
      </c>
      <c r="M155" s="40">
        <v>13</v>
      </c>
      <c r="N155" s="40">
        <v>14</v>
      </c>
      <c r="O155" s="40">
        <v>15</v>
      </c>
      <c r="P155" s="40">
        <v>16</v>
      </c>
      <c r="Q155" s="40">
        <v>17</v>
      </c>
      <c r="R155" s="40">
        <v>51</v>
      </c>
      <c r="S155" s="40">
        <v>52</v>
      </c>
      <c r="T155" s="40">
        <v>53</v>
      </c>
      <c r="U155" s="40">
        <v>54</v>
      </c>
      <c r="V155" s="40">
        <v>55</v>
      </c>
      <c r="W155" s="40">
        <v>56</v>
      </c>
      <c r="X155" s="40">
        <v>57</v>
      </c>
      <c r="Y155" s="40">
        <v>58</v>
      </c>
      <c r="Z155" s="40">
        <v>59</v>
      </c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6"/>
      <c r="AM155" s="76"/>
      <c r="AN155" s="76"/>
      <c r="AO155" s="76"/>
      <c r="AP155" s="76"/>
      <c r="AQ155" s="76"/>
    </row>
    <row r="156" spans="2:43" hidden="1" x14ac:dyDescent="0.2">
      <c r="B156" s="39"/>
      <c r="C156" s="40">
        <v>19</v>
      </c>
      <c r="D156" s="40">
        <v>20</v>
      </c>
      <c r="E156" s="40">
        <v>21</v>
      </c>
      <c r="F156" s="40">
        <v>22</v>
      </c>
      <c r="G156" s="40">
        <v>23</v>
      </c>
      <c r="H156" s="40">
        <v>24</v>
      </c>
      <c r="I156" s="40">
        <v>25</v>
      </c>
      <c r="J156" s="40">
        <v>26</v>
      </c>
      <c r="K156" s="40">
        <v>27</v>
      </c>
      <c r="L156" s="40">
        <v>28</v>
      </c>
      <c r="M156" s="40">
        <v>29</v>
      </c>
      <c r="N156" s="40">
        <v>30</v>
      </c>
      <c r="O156" s="40">
        <v>31</v>
      </c>
      <c r="P156" s="40">
        <v>32</v>
      </c>
      <c r="Q156" s="40">
        <v>33</v>
      </c>
      <c r="R156" s="40"/>
      <c r="S156" s="40"/>
      <c r="T156" s="40"/>
      <c r="U156" s="40"/>
      <c r="V156" s="40"/>
      <c r="W156" s="40"/>
      <c r="X156" s="40"/>
      <c r="Y156" s="40"/>
      <c r="Z156" s="40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6"/>
      <c r="AM156" s="76"/>
      <c r="AN156" s="76"/>
      <c r="AO156" s="76"/>
      <c r="AP156" s="76"/>
      <c r="AQ156" s="76"/>
    </row>
    <row r="157" spans="2:43" hidden="1" x14ac:dyDescent="0.2">
      <c r="B157" s="39"/>
      <c r="C157" s="40">
        <v>35</v>
      </c>
      <c r="D157" s="40">
        <v>36</v>
      </c>
      <c r="E157" s="40">
        <v>37</v>
      </c>
      <c r="F157" s="40">
        <v>38</v>
      </c>
      <c r="G157" s="40">
        <v>39</v>
      </c>
      <c r="H157" s="40">
        <v>40</v>
      </c>
      <c r="I157" s="40">
        <v>41</v>
      </c>
      <c r="J157" s="40">
        <v>42</v>
      </c>
      <c r="K157" s="40">
        <v>43</v>
      </c>
      <c r="L157" s="40">
        <v>44</v>
      </c>
      <c r="M157" s="40">
        <v>45</v>
      </c>
      <c r="N157" s="40">
        <v>46</v>
      </c>
      <c r="O157" s="40">
        <v>47</v>
      </c>
      <c r="P157" s="40">
        <v>48</v>
      </c>
      <c r="Q157" s="40">
        <v>49</v>
      </c>
      <c r="R157" s="40"/>
      <c r="S157" s="40"/>
      <c r="T157" s="40"/>
      <c r="U157" s="40"/>
      <c r="V157" s="40"/>
      <c r="W157" s="40"/>
      <c r="X157" s="40"/>
      <c r="Y157" s="40"/>
      <c r="Z157" s="40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6"/>
      <c r="AM157" s="76"/>
      <c r="AN157" s="76"/>
      <c r="AO157" s="76"/>
      <c r="AP157" s="76"/>
      <c r="AQ157" s="76"/>
    </row>
    <row r="158" spans="2:43" hidden="1" x14ac:dyDescent="0.2"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</row>
    <row r="159" spans="2:43" hidden="1" x14ac:dyDescent="0.2">
      <c r="B159" s="39" t="s">
        <v>94</v>
      </c>
      <c r="C159" s="40">
        <v>1</v>
      </c>
      <c r="D159" s="40">
        <v>2</v>
      </c>
      <c r="E159" s="40">
        <v>3</v>
      </c>
      <c r="F159" s="40">
        <v>4</v>
      </c>
      <c r="G159" s="40">
        <v>5</v>
      </c>
      <c r="H159" s="40">
        <v>6</v>
      </c>
      <c r="I159" s="40">
        <v>7</v>
      </c>
      <c r="J159" s="40">
        <v>8</v>
      </c>
      <c r="K159" s="40">
        <v>9</v>
      </c>
      <c r="L159" s="40">
        <v>10</v>
      </c>
      <c r="M159" s="40">
        <v>11</v>
      </c>
      <c r="N159" s="40">
        <v>12</v>
      </c>
      <c r="O159" s="40">
        <v>13</v>
      </c>
      <c r="P159" s="40">
        <v>14</v>
      </c>
      <c r="Q159" s="40">
        <v>15</v>
      </c>
      <c r="R159" s="40">
        <v>16</v>
      </c>
      <c r="S159" s="40">
        <v>17</v>
      </c>
      <c r="T159" s="40">
        <v>18</v>
      </c>
      <c r="U159" s="40">
        <v>19</v>
      </c>
      <c r="V159" s="40">
        <v>20</v>
      </c>
      <c r="W159" s="40">
        <v>21</v>
      </c>
      <c r="X159" s="40">
        <v>22</v>
      </c>
      <c r="Y159" s="40">
        <v>23</v>
      </c>
      <c r="Z159" s="40">
        <v>24</v>
      </c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6"/>
    </row>
    <row r="160" spans="2:43" hidden="1" x14ac:dyDescent="0.2">
      <c r="C160" s="69" t="str">
        <f>IFERROR(HLOOKUP(C159,$C$150:$Z$151,2,FALSE),"")</f>
        <v xml:space="preserve">Renta Vitalicia de Vejez Anticipada  </v>
      </c>
      <c r="D160" s="69" t="str">
        <f t="shared" ref="D160:Z160" si="14">IFERROR(HLOOKUP(D159,$C$150:$Z$151,2,FALSE),"")</f>
        <v xml:space="preserve">Seguro con Ahorro Previsional Colectivo (APVC)  </v>
      </c>
      <c r="E160" s="69" t="str">
        <f t="shared" si="14"/>
        <v xml:space="preserve">Renta Vitalicia de Sobrevivencia  </v>
      </c>
      <c r="F160" s="69" t="str">
        <f t="shared" si="14"/>
        <v xml:space="preserve">Renta Vitalicia de Invalidez Total  </v>
      </c>
      <c r="G160" s="69" t="str">
        <f t="shared" si="14"/>
        <v xml:space="preserve">Renta Vitalicia de Vejez Normal  </v>
      </c>
      <c r="H160" s="69" t="str">
        <f t="shared" si="14"/>
        <v xml:space="preserve">Renta Vitalicia de Invalidez Parcial  </v>
      </c>
      <c r="I160" s="69" t="str">
        <f t="shared" si="14"/>
        <v xml:space="preserve">Dotal puro o Capital Diferido  </v>
      </c>
      <c r="J160" s="69" t="str">
        <f t="shared" si="14"/>
        <v xml:space="preserve">Desgravamen Hipotecario  </v>
      </c>
      <c r="K160" s="69" t="str">
        <f t="shared" si="14"/>
        <v xml:space="preserve">Rentas Privadas y Otras Rentas  </v>
      </c>
      <c r="L160" s="69" t="str">
        <f t="shared" si="14"/>
        <v xml:space="preserve">Otros  </v>
      </c>
      <c r="M160" s="69" t="str">
        <f t="shared" si="14"/>
        <v xml:space="preserve">Seguro con Ahorro Previsional (APV)  </v>
      </c>
      <c r="N160" s="69" t="str">
        <f t="shared" si="14"/>
        <v xml:space="preserve">Temporal de Vida  </v>
      </c>
      <c r="O160" s="69" t="str">
        <f t="shared" si="14"/>
        <v xml:space="preserve">Vida Entera  </v>
      </c>
      <c r="P160" s="69" t="str">
        <f t="shared" si="14"/>
        <v xml:space="preserve">Incapacidad o Invalidez  </v>
      </c>
      <c r="Q160" s="69" t="str">
        <f t="shared" si="14"/>
        <v xml:space="preserve">Seguros con Cuenta Única de Inversión (CUI)  </v>
      </c>
      <c r="R160" s="69" t="str">
        <f t="shared" si="14"/>
        <v xml:space="preserve">Asistencia </v>
      </c>
      <c r="S160" s="69" t="str">
        <f t="shared" si="14"/>
        <v xml:space="preserve">Accidentes Personales  </v>
      </c>
      <c r="T160" s="69" t="str">
        <f t="shared" si="14"/>
        <v xml:space="preserve">Seguro Invalidez y Sobrevivencia (SIS)  </v>
      </c>
      <c r="U160" s="69" t="str">
        <f t="shared" si="14"/>
        <v xml:space="preserve">Mixto o Dotal  </v>
      </c>
      <c r="V160" s="69" t="str">
        <f t="shared" si="14"/>
        <v xml:space="preserve">Desgravamen Consumos y Otros  </v>
      </c>
      <c r="W160" s="69" t="str">
        <f t="shared" si="14"/>
        <v xml:space="preserve">Invalidez y Sobrevivencia (C-528)  </v>
      </c>
      <c r="X160" s="69" t="str">
        <f t="shared" si="14"/>
        <v xml:space="preserve">Protección Familiar  </v>
      </c>
      <c r="Y160" s="69" t="str">
        <f t="shared" si="14"/>
        <v xml:space="preserve">SOAP  </v>
      </c>
      <c r="Z160" s="69" t="str">
        <f t="shared" si="14"/>
        <v xml:space="preserve">Salud  </v>
      </c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</row>
    <row r="161" spans="2:43" hidden="1" x14ac:dyDescent="0.2">
      <c r="C161" s="42">
        <f>IFERROR((HLOOKUP(C159,$C$150:$Z$152,3,FALSE)-HLOOKUP(C159,$C$150:$Z$153,4,FALSE)/1000000)/$C$168,"")</f>
        <v>23512.971465172006</v>
      </c>
      <c r="D161" s="42">
        <f t="shared" ref="D161:Z161" si="15">IFERROR((HLOOKUP(D159,$C$150:$Z$152,3,FALSE)-HLOOKUP(D159,$C$150:$Z$153,4,FALSE)/1000000)/$C$168,"")</f>
        <v>14837.231248960275</v>
      </c>
      <c r="E161" s="42">
        <f t="shared" si="15"/>
        <v>14542.923070596531</v>
      </c>
      <c r="F161" s="42">
        <f t="shared" si="15"/>
        <v>6637.2208317069353</v>
      </c>
      <c r="G161" s="42">
        <f t="shared" si="15"/>
        <v>5949.1660412395959</v>
      </c>
      <c r="H161" s="42">
        <f t="shared" si="15"/>
        <v>5585.0955799279936</v>
      </c>
      <c r="I161" s="42">
        <f t="shared" si="15"/>
        <v>938.82205349228241</v>
      </c>
      <c r="J161" s="42">
        <f t="shared" si="15"/>
        <v>773.67500728208825</v>
      </c>
      <c r="K161" s="42">
        <f t="shared" si="15"/>
        <v>187.15457896451679</v>
      </c>
      <c r="L161" s="42">
        <f t="shared" si="15"/>
        <v>158.87458779956827</v>
      </c>
      <c r="M161" s="42">
        <f t="shared" si="15"/>
        <v>149.66765149921824</v>
      </c>
      <c r="N161" s="42">
        <f t="shared" si="15"/>
        <v>121.06055596562696</v>
      </c>
      <c r="O161" s="42">
        <f t="shared" si="15"/>
        <v>120.64921120163514</v>
      </c>
      <c r="P161" s="42">
        <f t="shared" si="15"/>
        <v>115.94376952930783</v>
      </c>
      <c r="Q161" s="42">
        <f t="shared" si="15"/>
        <v>77.057813370015339</v>
      </c>
      <c r="R161" s="42">
        <f t="shared" si="15"/>
        <v>58.058621813021297</v>
      </c>
      <c r="S161" s="42">
        <f t="shared" si="15"/>
        <v>55.289389593955754</v>
      </c>
      <c r="T161" s="42">
        <f t="shared" si="15"/>
        <v>51.13258801531066</v>
      </c>
      <c r="U161" s="42">
        <f t="shared" si="15"/>
        <v>50.672765897554228</v>
      </c>
      <c r="V161" s="42">
        <f t="shared" si="15"/>
        <v>46.751610138148706</v>
      </c>
      <c r="W161" s="42">
        <f t="shared" si="15"/>
        <v>33.095088003750334</v>
      </c>
      <c r="X161" s="42">
        <f t="shared" si="15"/>
        <v>16.363331423799668</v>
      </c>
      <c r="Y161" s="42">
        <f t="shared" si="15"/>
        <v>13.592584890274383</v>
      </c>
      <c r="Z161" s="42">
        <f t="shared" si="15"/>
        <v>0.65219312656100137</v>
      </c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6"/>
      <c r="AL161" s="76"/>
      <c r="AM161" s="76"/>
      <c r="AN161" s="76"/>
      <c r="AO161" s="76"/>
      <c r="AP161" s="76"/>
      <c r="AQ161" s="76"/>
    </row>
    <row r="162" spans="2:43" hidden="1" x14ac:dyDescent="0.2"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</row>
    <row r="163" spans="2:43" hidden="1" x14ac:dyDescent="0.2">
      <c r="B163" s="39" t="s">
        <v>95</v>
      </c>
      <c r="C163" s="42" t="str">
        <f t="shared" ref="C163:Z163" si="16">IF($C$177=C160,C161,"")</f>
        <v/>
      </c>
      <c r="D163" s="42" t="str">
        <f t="shared" si="16"/>
        <v/>
      </c>
      <c r="E163" s="42" t="str">
        <f t="shared" si="16"/>
        <v/>
      </c>
      <c r="F163" s="42" t="str">
        <f t="shared" si="16"/>
        <v/>
      </c>
      <c r="G163" s="42" t="str">
        <f t="shared" si="16"/>
        <v/>
      </c>
      <c r="H163" s="42" t="str">
        <f t="shared" si="16"/>
        <v/>
      </c>
      <c r="I163" s="42" t="str">
        <f t="shared" si="16"/>
        <v/>
      </c>
      <c r="J163" s="42" t="str">
        <f t="shared" si="16"/>
        <v/>
      </c>
      <c r="K163" s="42" t="str">
        <f t="shared" si="16"/>
        <v/>
      </c>
      <c r="L163" s="42" t="str">
        <f t="shared" si="16"/>
        <v/>
      </c>
      <c r="M163" s="42" t="str">
        <f t="shared" si="16"/>
        <v/>
      </c>
      <c r="N163" s="42" t="str">
        <f t="shared" si="16"/>
        <v/>
      </c>
      <c r="O163" s="42" t="str">
        <f t="shared" si="16"/>
        <v/>
      </c>
      <c r="P163" s="42" t="str">
        <f t="shared" si="16"/>
        <v/>
      </c>
      <c r="Q163" s="42" t="str">
        <f t="shared" si="16"/>
        <v/>
      </c>
      <c r="R163" s="42" t="str">
        <f t="shared" si="16"/>
        <v/>
      </c>
      <c r="S163" s="42" t="str">
        <f t="shared" si="16"/>
        <v/>
      </c>
      <c r="T163" s="42" t="str">
        <f t="shared" si="16"/>
        <v/>
      </c>
      <c r="U163" s="42" t="str">
        <f t="shared" si="16"/>
        <v/>
      </c>
      <c r="V163" s="42" t="str">
        <f t="shared" si="16"/>
        <v/>
      </c>
      <c r="W163" s="42" t="str">
        <f t="shared" si="16"/>
        <v/>
      </c>
      <c r="X163" s="42" t="str">
        <f t="shared" si="16"/>
        <v/>
      </c>
      <c r="Y163" s="42" t="str">
        <f t="shared" si="16"/>
        <v/>
      </c>
      <c r="Z163" s="42" t="str">
        <f t="shared" si="16"/>
        <v/>
      </c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6"/>
    </row>
    <row r="164" spans="2:43" hidden="1" x14ac:dyDescent="0.2"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</row>
    <row r="165" spans="2:43" hidden="1" x14ac:dyDescent="0.2">
      <c r="C165" s="40" t="str">
        <f t="shared" ref="C165:AP165" si="17">IF(C99&gt;$C$166,C97,IF(C99=$C$166,$AQ$11,IF(C99&lt;$C$166,"")))</f>
        <v>4 Life Seguros</v>
      </c>
      <c r="D165" s="40" t="str">
        <f t="shared" si="17"/>
        <v>Alemana Seguros</v>
      </c>
      <c r="E165" s="40" t="str">
        <f t="shared" si="17"/>
        <v>BanChile</v>
      </c>
      <c r="F165" s="40" t="str">
        <f t="shared" si="17"/>
        <v>BCI Seguros Vida</v>
      </c>
      <c r="G165" s="40" t="str">
        <f t="shared" si="17"/>
        <v>BICE Vida</v>
      </c>
      <c r="H165" s="40" t="str">
        <f t="shared" si="17"/>
        <v>BNP Paribas Cardif</v>
      </c>
      <c r="I165" s="40" t="str">
        <f t="shared" si="17"/>
        <v>Bupa</v>
      </c>
      <c r="J165" s="40" t="str">
        <f t="shared" si="17"/>
        <v>Cámara</v>
      </c>
      <c r="K165" s="40" t="str">
        <f t="shared" si="17"/>
        <v>CF Seguros de Vida</v>
      </c>
      <c r="L165" s="40" t="str">
        <f t="shared" si="17"/>
        <v>Chilena Consolidada</v>
      </c>
      <c r="M165" s="40" t="str">
        <f t="shared" si="17"/>
        <v>Chubb Vida</v>
      </c>
      <c r="N165" s="40" t="str">
        <f t="shared" si="17"/>
        <v>CLC</v>
      </c>
      <c r="O165" s="40" t="str">
        <f t="shared" si="17"/>
        <v>CN Life</v>
      </c>
      <c r="P165" s="40" t="str">
        <f t="shared" si="17"/>
        <v>Colmena Seguros</v>
      </c>
      <c r="Q165" s="40" t="str">
        <f t="shared" si="17"/>
        <v>Confuturo</v>
      </c>
      <c r="R165" s="40" t="str">
        <f t="shared" si="17"/>
        <v>Consorcio Nacional</v>
      </c>
      <c r="S165" s="40" t="str">
        <f t="shared" si="17"/>
        <v>Divina Pastora</v>
      </c>
      <c r="T165" s="40" t="str">
        <f t="shared" si="17"/>
        <v>EuroAmérica</v>
      </c>
      <c r="U165" s="40" t="str">
        <f t="shared" si="17"/>
        <v>HDI Vida</v>
      </c>
      <c r="V165" s="40" t="str">
        <f t="shared" si="17"/>
        <v>Huelen</v>
      </c>
      <c r="W165" s="40" t="str">
        <f t="shared" si="17"/>
        <v>M. de Carabineros</v>
      </c>
      <c r="X165" s="40" t="str">
        <f t="shared" si="17"/>
        <v>M. del Ej. y Av.</v>
      </c>
      <c r="Y165" s="40" t="str">
        <f t="shared" si="17"/>
        <v>Mapfre Vida</v>
      </c>
      <c r="Z165" s="40" t="str">
        <f t="shared" si="17"/>
        <v>MetLife</v>
      </c>
      <c r="AA165" s="40" t="str">
        <f t="shared" si="17"/>
        <v>Mutual de Seguros</v>
      </c>
      <c r="AB165" s="40" t="str">
        <f t="shared" si="17"/>
        <v>Ohio National</v>
      </c>
      <c r="AC165" s="40" t="str">
        <f t="shared" si="17"/>
        <v>Penta Vida</v>
      </c>
      <c r="AD165" s="40" t="str">
        <f t="shared" si="17"/>
        <v>Principal</v>
      </c>
      <c r="AE165" s="40" t="str">
        <f t="shared" si="17"/>
        <v>Renta Nacional</v>
      </c>
      <c r="AF165" s="40" t="str">
        <f t="shared" si="17"/>
        <v>Rigel</v>
      </c>
      <c r="AG165" s="40" t="str">
        <f t="shared" si="17"/>
        <v>Save Seguros</v>
      </c>
      <c r="AH165" s="40" t="str">
        <f t="shared" si="17"/>
        <v>Security Previsión</v>
      </c>
      <c r="AI165" s="40" t="str">
        <f t="shared" si="17"/>
        <v>Sura</v>
      </c>
      <c r="AJ165" s="40" t="str">
        <f t="shared" si="17"/>
        <v>Suramericana</v>
      </c>
      <c r="AK165" s="40" t="str">
        <f t="shared" si="17"/>
        <v>Zurich Santander</v>
      </c>
      <c r="AL165" s="40" t="str">
        <f t="shared" si="17"/>
        <v>Mercado</v>
      </c>
      <c r="AM165" s="40" t="str">
        <f t="shared" si="17"/>
        <v/>
      </c>
      <c r="AN165" s="40" t="str">
        <f t="shared" si="17"/>
        <v/>
      </c>
      <c r="AO165" s="40" t="str">
        <f t="shared" si="17"/>
        <v/>
      </c>
      <c r="AP165" s="40" t="str">
        <f t="shared" si="17"/>
        <v/>
      </c>
    </row>
    <row r="166" spans="2:43" hidden="1" x14ac:dyDescent="0.2">
      <c r="B166" s="39" t="s">
        <v>343</v>
      </c>
      <c r="C166" s="40">
        <f>COUNTIF(C11:AP11,"")</f>
        <v>5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</row>
    <row r="167" spans="2:43" hidden="1" x14ac:dyDescent="0.2"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</row>
    <row r="168" spans="2:43" hidden="1" x14ac:dyDescent="0.2">
      <c r="B168" s="39" t="s">
        <v>99</v>
      </c>
      <c r="C168" s="27">
        <f>IF(MAX(C152:AP152)&lt;100000,1,IF(AND(MAX(C152:AP152)&gt;=100000,MAX(C152:AP152)&lt;100000000),1000,IF(MAX(C152:AP152)&gt;=100000000,1000000)))</f>
        <v>1</v>
      </c>
      <c r="D168" s="27">
        <v>1000000</v>
      </c>
      <c r="E168" s="27">
        <v>1000</v>
      </c>
      <c r="F168" s="27">
        <v>1</v>
      </c>
      <c r="G168" s="27" t="str">
        <f>INDEX(D169:F171,MATCH(Índice!$H$52,C169:C171,0),MATCH(C168,D168:F168,0))</f>
        <v>UF</v>
      </c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</row>
    <row r="169" spans="2:43" hidden="1" x14ac:dyDescent="0.2">
      <c r="C169" s="27" t="str">
        <f>Índice!H53</f>
        <v>Cifras en UF al 31.03.2021</v>
      </c>
      <c r="D169" s="27" t="s">
        <v>329</v>
      </c>
      <c r="E169" s="27" t="s">
        <v>96</v>
      </c>
      <c r="F169" s="27" t="s">
        <v>21</v>
      </c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</row>
    <row r="170" spans="2:43" hidden="1" x14ac:dyDescent="0.2">
      <c r="C170" s="27" t="str">
        <f>Índice!H54</f>
        <v>Cifras en M$ al 31.03.2021</v>
      </c>
      <c r="D170" s="27" t="s">
        <v>330</v>
      </c>
      <c r="E170" s="27" t="s">
        <v>97</v>
      </c>
      <c r="F170" s="27" t="s">
        <v>327</v>
      </c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</row>
    <row r="171" spans="2:43" hidden="1" x14ac:dyDescent="0.2">
      <c r="C171" s="27" t="str">
        <f>Índice!H55</f>
        <v>Cifras en US$ al 31.03.2021</v>
      </c>
      <c r="D171" s="27" t="s">
        <v>331</v>
      </c>
      <c r="E171" s="27" t="s">
        <v>98</v>
      </c>
      <c r="F171" s="27" t="s">
        <v>328</v>
      </c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</row>
    <row r="173" spans="2:43" x14ac:dyDescent="0.2">
      <c r="C173" s="44" t="s">
        <v>342</v>
      </c>
      <c r="D173" s="44"/>
      <c r="E173" s="44"/>
      <c r="F173" s="44"/>
    </row>
    <row r="174" spans="2:43" x14ac:dyDescent="0.2">
      <c r="C174" s="275" t="s">
        <v>298</v>
      </c>
      <c r="D174" s="276"/>
      <c r="E174" s="276"/>
      <c r="F174" s="277"/>
      <c r="G174" s="47"/>
    </row>
    <row r="175" spans="2:43" x14ac:dyDescent="0.2">
      <c r="C175" s="48"/>
      <c r="D175" s="48"/>
      <c r="E175" s="48"/>
      <c r="F175" s="48"/>
    </row>
    <row r="176" spans="2:43" x14ac:dyDescent="0.2">
      <c r="C176" s="44" t="s">
        <v>341</v>
      </c>
      <c r="D176" s="44"/>
      <c r="E176" s="44"/>
      <c r="F176" s="44"/>
    </row>
    <row r="177" spans="3:7" x14ac:dyDescent="0.2">
      <c r="C177" s="275"/>
      <c r="D177" s="276"/>
      <c r="E177" s="276"/>
      <c r="F177" s="277"/>
      <c r="G177" s="47"/>
    </row>
    <row r="178" spans="3:7" x14ac:dyDescent="0.2">
      <c r="C178" s="48"/>
      <c r="D178" s="48"/>
      <c r="E178" s="48"/>
      <c r="F178" s="48"/>
    </row>
  </sheetData>
  <sheetProtection algorithmName="SHA-512" hashValue="Ieu2Af3rLNPaGj1s/SRsGVfJ84m4i41TRe1v9PKUvw1PcMrAvcVob9QPO6CkQKqUQhxj4wKxWJM/jnZxyHvl1A==" saltValue="0P7lqzdvAZcW3ZtVNLC3XQ==" spinCount="100000" sheet="1" objects="1" scenarios="1"/>
  <dataConsolidate/>
  <mergeCells count="4">
    <mergeCell ref="C116:F116"/>
    <mergeCell ref="C119:F119"/>
    <mergeCell ref="C174:F174"/>
    <mergeCell ref="C177:F177"/>
  </mergeCells>
  <conditionalFormatting sqref="A1:A1048576 B120:B172 B178:B1048576 C151:Z151 C115:C1048576 B1:C114 C108:BE108 C155:Z157 G1:XFD1048576 D1:F115 D117:F118 D120:F173 D175:F176 D178:F1048576">
    <cfRule type="cellIs" dxfId="60" priority="20" operator="lessThan">
      <formula>0</formula>
    </cfRule>
  </conditionalFormatting>
  <dataValidations count="4">
    <dataValidation type="list" allowBlank="1" showInputMessage="1" showErrorMessage="1" sqref="C177" xr:uid="{00000000-0002-0000-2200-000000000000}">
      <formula1>$B$151:$Z$151</formula1>
    </dataValidation>
    <dataValidation type="list" allowBlank="1" showInputMessage="1" showErrorMessage="1" sqref="C116" xr:uid="{00000000-0002-0000-2200-000001000000}">
      <formula1>$C$108:$BE$108</formula1>
    </dataValidation>
    <dataValidation type="list" allowBlank="1" showInputMessage="1" showErrorMessage="1" sqref="C119:F119" xr:uid="{00000000-0002-0000-2200-000002000000}">
      <formula1>$B$165:$AK$165</formula1>
    </dataValidation>
    <dataValidation type="list" allowBlank="1" showInputMessage="1" showErrorMessage="1" sqref="C174:F174" xr:uid="{00000000-0002-0000-2200-000003000000}">
      <formula1>$C$165:$AL$165</formula1>
    </dataValidation>
  </dataValidations>
  <hyperlinks>
    <hyperlink ref="C2" location="Índice!A1" display="Volver al Índice" xr:uid="{00000000-0004-0000-2200-000000000000}"/>
  </hyperlinks>
  <pageMargins left="0.70866141732283472" right="0.70866141732283472" top="0.74803149606299213" bottom="0.74803149606299213" header="0.31496062992125984" footer="0.31496062992125984"/>
  <pageSetup scale="50" fitToWidth="3" orientation="landscape" verticalDpi="12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BE206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22" width="11.42578125" style="219" customWidth="1"/>
    <col min="23" max="23" width="11.42578125" style="219" hidden="1" customWidth="1"/>
    <col min="24" max="37" width="11.42578125" style="219" customWidth="1"/>
    <col min="38" max="42" width="11.42578125" style="219" hidden="1" customWidth="1"/>
    <col min="43" max="43" width="11.42578125" style="219" customWidth="1"/>
    <col min="44" max="44" width="2.85546875" style="219" customWidth="1"/>
    <col min="45" max="45" width="11.42578125" style="219" customWidth="1"/>
    <col min="46" max="16384" width="11.42578125" style="219"/>
  </cols>
  <sheetData>
    <row r="2" spans="2:46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2:46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</row>
    <row r="4" spans="2:46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</row>
    <row r="6" spans="2:46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2:46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</row>
    <row r="8" spans="2:46" ht="15.75" x14ac:dyDescent="0.25">
      <c r="B8" s="28" t="s">
        <v>372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</row>
    <row r="9" spans="2:46" x14ac:dyDescent="0.2">
      <c r="B9" s="30" t="str">
        <f>Índice!H56</f>
        <v>Cifras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</row>
    <row r="10" spans="2:4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spans="2:46" s="222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  <c r="AR11" s="31"/>
      <c r="AS11" s="174" t="str">
        <f>CONCATENATE("Mercado ",Índice!H58)</f>
        <v>Mercado 31.03.2020</v>
      </c>
      <c r="AT11" s="174" t="s">
        <v>295</v>
      </c>
    </row>
    <row r="12" spans="2:46" x14ac:dyDescent="0.2">
      <c r="B12" s="53" t="str">
        <f>'Datos Vida'!B249</f>
        <v>Individuales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45"/>
      <c r="AS12" s="33"/>
      <c r="AT12" s="85"/>
    </row>
    <row r="13" spans="2:46" x14ac:dyDescent="0.2">
      <c r="B13" s="62" t="str">
        <f>'Datos Vida'!B250</f>
        <v>101. Vida Entera</v>
      </c>
      <c r="C13" s="96" t="str">
        <f>IF('Datos Vida'!C575=0,"",'Datos Vida'!C575)</f>
        <v/>
      </c>
      <c r="D13" s="96" t="str">
        <f>IF('Datos Vida'!D575=0,"",'Datos Vida'!D575)</f>
        <v/>
      </c>
      <c r="E13" s="96" t="str">
        <f>IF('Datos Vida'!E575=0,"",'Datos Vida'!E575)</f>
        <v/>
      </c>
      <c r="F13" s="96" t="str">
        <f>IF('Datos Vida'!F575=0,"",'Datos Vida'!F575)</f>
        <v/>
      </c>
      <c r="G13" s="96">
        <f>IF('Datos Vida'!G575=0,"",'Datos Vida'!G575)</f>
        <v>6</v>
      </c>
      <c r="H13" s="96" t="str">
        <f>IF('Datos Vida'!H575=0,"",'Datos Vida'!H575)</f>
        <v/>
      </c>
      <c r="I13" s="96" t="str">
        <f>IF('Datos Vida'!I575=0,"",'Datos Vida'!I575)</f>
        <v/>
      </c>
      <c r="J13" s="96" t="str">
        <f>IF('Datos Vida'!J575=0,"",'Datos Vida'!J575)</f>
        <v/>
      </c>
      <c r="K13" s="96" t="str">
        <f>IF('Datos Vida'!K575=0,"",'Datos Vida'!K575)</f>
        <v/>
      </c>
      <c r="L13" s="96">
        <f>IF('Datos Vida'!L575=0,"",'Datos Vida'!L575)</f>
        <v>6</v>
      </c>
      <c r="M13" s="96" t="str">
        <f>IF('Datos Vida'!M575=0,"",'Datos Vida'!M575)</f>
        <v/>
      </c>
      <c r="N13" s="96" t="str">
        <f>IF('Datos Vida'!N575=0,"",'Datos Vida'!N575)</f>
        <v/>
      </c>
      <c r="O13" s="96" t="str">
        <f>IF('Datos Vida'!O575=0,"",'Datos Vida'!O575)</f>
        <v/>
      </c>
      <c r="P13" s="96" t="str">
        <f>IF('Datos Vida'!P575=0,"",'Datos Vida'!P575)</f>
        <v/>
      </c>
      <c r="Q13" s="96" t="str">
        <f>IF('Datos Vida'!Q575=0,"",'Datos Vida'!Q575)</f>
        <v/>
      </c>
      <c r="R13" s="96">
        <f>IF('Datos Vida'!R575=0,"",'Datos Vida'!R575)</f>
        <v>12</v>
      </c>
      <c r="S13" s="96" t="str">
        <f>IF('Datos Vida'!S575=0,"",'Datos Vida'!S575)</f>
        <v/>
      </c>
      <c r="T13" s="96" t="str">
        <f>IF('Datos Vida'!T575=0,"",'Datos Vida'!T575)</f>
        <v/>
      </c>
      <c r="U13" s="96" t="str">
        <f>IF('Datos Vida'!U575=0,"",'Datos Vida'!U575)</f>
        <v/>
      </c>
      <c r="V13" s="96" t="str">
        <f>IF('Datos Vida'!V575=0,"",'Datos Vida'!V575)</f>
        <v/>
      </c>
      <c r="W13" s="96" t="str">
        <f>IF('Datos Vida'!W575=0,"",'Datos Vida'!W575)</f>
        <v/>
      </c>
      <c r="X13" s="96">
        <f>IF('Datos Vida'!X575=0,"",'Datos Vida'!X575)</f>
        <v>80</v>
      </c>
      <c r="Y13" s="96" t="str">
        <f>IF('Datos Vida'!Y575=0,"",'Datos Vida'!Y575)</f>
        <v/>
      </c>
      <c r="Z13" s="96" t="str">
        <f>IF('Datos Vida'!Z575=0,"",'Datos Vida'!Z575)</f>
        <v/>
      </c>
      <c r="AA13" s="96">
        <f>IF('Datos Vida'!AA575=0,"",'Datos Vida'!AA575)</f>
        <v>69</v>
      </c>
      <c r="AB13" s="96">
        <f>IF('Datos Vida'!AB575=0,"",'Datos Vida'!AB575)</f>
        <v>11</v>
      </c>
      <c r="AC13" s="96" t="str">
        <f>IF('Datos Vida'!AC575=0,"",'Datos Vida'!AC575)</f>
        <v/>
      </c>
      <c r="AD13" s="96" t="str">
        <f>IF('Datos Vida'!AD575=0,"",'Datos Vida'!AD575)</f>
        <v/>
      </c>
      <c r="AE13" s="96" t="str">
        <f>IF('Datos Vida'!AE575=0,"",'Datos Vida'!AE575)</f>
        <v/>
      </c>
      <c r="AF13" s="96" t="str">
        <f>IF('Datos Vida'!AF575=0,"",'Datos Vida'!AF575)</f>
        <v/>
      </c>
      <c r="AG13" s="96" t="str">
        <f>IF('Datos Vida'!AG575=0,"",'Datos Vida'!AG575)</f>
        <v/>
      </c>
      <c r="AH13" s="96">
        <f>IF('Datos Vida'!AH575=0,"",'Datos Vida'!AH575)</f>
        <v>25</v>
      </c>
      <c r="AI13" s="96">
        <f>IF('Datos Vida'!AI575=0,"",'Datos Vida'!AI575)</f>
        <v>1</v>
      </c>
      <c r="AJ13" s="96" t="str">
        <f>IF('Datos Vida'!AJ575=0,"",'Datos Vida'!AJ575)</f>
        <v/>
      </c>
      <c r="AK13" s="96" t="str">
        <f>IF('Datos Vida'!AK575=0,"",'Datos Vida'!AK575)</f>
        <v/>
      </c>
      <c r="AL13" s="96" t="str">
        <f>IF('Datos Vida'!AL575=0,"",'Datos Vida'!AL575)</f>
        <v/>
      </c>
      <c r="AM13" s="96" t="str">
        <f>IF('Datos Vida'!AM575=0,"",'Datos Vida'!AM575)</f>
        <v/>
      </c>
      <c r="AN13" s="96" t="str">
        <f>IF('Datos Vida'!AN575=0,"",'Datos Vida'!AN575)</f>
        <v/>
      </c>
      <c r="AO13" s="96" t="str">
        <f>IF('Datos Vida'!AO575=0,"",'Datos Vida'!AO575)</f>
        <v/>
      </c>
      <c r="AP13" s="96" t="str">
        <f>IF('Datos Vida'!AP575=0,"",'Datos Vida'!AP575)</f>
        <v/>
      </c>
      <c r="AQ13" s="96">
        <f>IF('Datos Vida'!AQ575=0,"",'Datos Vida'!AQ575)</f>
        <v>210</v>
      </c>
      <c r="AR13" s="45"/>
      <c r="AS13" s="36">
        <f>IF('Datos Vida'!AS575=0,"",'Datos Vida'!AS575)</f>
        <v>1984</v>
      </c>
      <c r="AT13" s="60">
        <f>IFERROR(AQ13/AS13-1,"")</f>
        <v>-0.89415322580645162</v>
      </c>
    </row>
    <row r="14" spans="2:46" x14ac:dyDescent="0.2">
      <c r="B14" s="62" t="str">
        <f>'Datos Vida'!B251</f>
        <v>102. Temporal de Vida</v>
      </c>
      <c r="C14" s="96" t="str">
        <f>IF('Datos Vida'!C576=0,"",'Datos Vida'!C576)</f>
        <v/>
      </c>
      <c r="D14" s="96" t="str">
        <f>IF('Datos Vida'!D576=0,"",'Datos Vida'!D576)</f>
        <v/>
      </c>
      <c r="E14" s="96" t="str">
        <f>IF('Datos Vida'!E576=0,"",'Datos Vida'!E576)</f>
        <v/>
      </c>
      <c r="F14" s="96" t="str">
        <f>IF('Datos Vida'!F576=0,"",'Datos Vida'!F576)</f>
        <v/>
      </c>
      <c r="G14" s="96">
        <f>IF('Datos Vida'!G576=0,"",'Datos Vida'!G576)</f>
        <v>4</v>
      </c>
      <c r="H14" s="96" t="str">
        <f>IF('Datos Vida'!H576=0,"",'Datos Vida'!H576)</f>
        <v/>
      </c>
      <c r="I14" s="96" t="str">
        <f>IF('Datos Vida'!I576=0,"",'Datos Vida'!I576)</f>
        <v/>
      </c>
      <c r="J14" s="96" t="str">
        <f>IF('Datos Vida'!J576=0,"",'Datos Vida'!J576)</f>
        <v/>
      </c>
      <c r="K14" s="96" t="str">
        <f>IF('Datos Vida'!K576=0,"",'Datos Vida'!K576)</f>
        <v/>
      </c>
      <c r="L14" s="96">
        <f>IF('Datos Vida'!L576=0,"",'Datos Vida'!L576)</f>
        <v>2</v>
      </c>
      <c r="M14" s="96" t="str">
        <f>IF('Datos Vida'!M576=0,"",'Datos Vida'!M576)</f>
        <v/>
      </c>
      <c r="N14" s="96" t="str">
        <f>IF('Datos Vida'!N576=0,"",'Datos Vida'!N576)</f>
        <v/>
      </c>
      <c r="O14" s="96" t="str">
        <f>IF('Datos Vida'!O576=0,"",'Datos Vida'!O576)</f>
        <v/>
      </c>
      <c r="P14" s="96">
        <f>IF('Datos Vida'!P576=0,"",'Datos Vida'!P576)</f>
        <v>1</v>
      </c>
      <c r="Q14" s="96" t="str">
        <f>IF('Datos Vida'!Q576=0,"",'Datos Vida'!Q576)</f>
        <v/>
      </c>
      <c r="R14" s="96">
        <f>IF('Datos Vida'!R576=0,"",'Datos Vida'!R576)</f>
        <v>6</v>
      </c>
      <c r="S14" s="96" t="str">
        <f>IF('Datos Vida'!S576=0,"",'Datos Vida'!S576)</f>
        <v/>
      </c>
      <c r="T14" s="96" t="str">
        <f>IF('Datos Vida'!T576=0,"",'Datos Vida'!T576)</f>
        <v/>
      </c>
      <c r="U14" s="96">
        <f>IF('Datos Vida'!U576=0,"",'Datos Vida'!U576)</f>
        <v>3</v>
      </c>
      <c r="V14" s="96" t="str">
        <f>IF('Datos Vida'!V576=0,"",'Datos Vida'!V576)</f>
        <v/>
      </c>
      <c r="W14" s="96" t="str">
        <f>IF('Datos Vida'!W576=0,"",'Datos Vida'!W576)</f>
        <v/>
      </c>
      <c r="X14" s="96">
        <f>IF('Datos Vida'!X576=0,"",'Datos Vida'!X576)</f>
        <v>1</v>
      </c>
      <c r="Y14" s="96">
        <f>IF('Datos Vida'!Y576=0,"",'Datos Vida'!Y576)</f>
        <v>36</v>
      </c>
      <c r="Z14" s="96">
        <f>IF('Datos Vida'!Z576=0,"",'Datos Vida'!Z576)</f>
        <v>10</v>
      </c>
      <c r="AA14" s="96" t="str">
        <f>IF('Datos Vida'!AA576=0,"",'Datos Vida'!AA576)</f>
        <v/>
      </c>
      <c r="AB14" s="96" t="str">
        <f>IF('Datos Vida'!AB576=0,"",'Datos Vida'!AB576)</f>
        <v/>
      </c>
      <c r="AC14" s="96">
        <f>IF('Datos Vida'!AC576=0,"",'Datos Vida'!AC576)</f>
        <v>9.0000000000000018</v>
      </c>
      <c r="AD14" s="96" t="str">
        <f>IF('Datos Vida'!AD576=0,"",'Datos Vida'!AD576)</f>
        <v/>
      </c>
      <c r="AE14" s="96" t="str">
        <f>IF('Datos Vida'!AE576=0,"",'Datos Vida'!AE576)</f>
        <v/>
      </c>
      <c r="AF14" s="96" t="str">
        <f>IF('Datos Vida'!AF576=0,"",'Datos Vida'!AF576)</f>
        <v/>
      </c>
      <c r="AG14" s="96" t="str">
        <f>IF('Datos Vida'!AG576=0,"",'Datos Vida'!AG576)</f>
        <v/>
      </c>
      <c r="AH14" s="96">
        <f>IF('Datos Vida'!AH576=0,"",'Datos Vida'!AH576)</f>
        <v>9</v>
      </c>
      <c r="AI14" s="96">
        <f>IF('Datos Vida'!AI576=0,"",'Datos Vida'!AI576)</f>
        <v>1</v>
      </c>
      <c r="AJ14" s="96" t="str">
        <f>IF('Datos Vida'!AJ576=0,"",'Datos Vida'!AJ576)</f>
        <v/>
      </c>
      <c r="AK14" s="96" t="str">
        <f>IF('Datos Vida'!AK576=0,"",'Datos Vida'!AK576)</f>
        <v/>
      </c>
      <c r="AL14" s="96" t="str">
        <f>IF('Datos Vida'!AL576=0,"",'Datos Vida'!AL576)</f>
        <v/>
      </c>
      <c r="AM14" s="96" t="str">
        <f>IF('Datos Vida'!AM576=0,"",'Datos Vida'!AM576)</f>
        <v/>
      </c>
      <c r="AN14" s="96" t="str">
        <f>IF('Datos Vida'!AN576=0,"",'Datos Vida'!AN576)</f>
        <v/>
      </c>
      <c r="AO14" s="96" t="str">
        <f>IF('Datos Vida'!AO576=0,"",'Datos Vida'!AO576)</f>
        <v/>
      </c>
      <c r="AP14" s="96" t="str">
        <f>IF('Datos Vida'!AP576=0,"",'Datos Vida'!AP576)</f>
        <v/>
      </c>
      <c r="AQ14" s="96">
        <f>IF('Datos Vida'!AQ576=0,"",'Datos Vida'!AQ576)</f>
        <v>82</v>
      </c>
      <c r="AR14" s="45"/>
      <c r="AS14" s="36">
        <f>IF('Datos Vida'!AS576=0,"",'Datos Vida'!AS576)</f>
        <v>216</v>
      </c>
      <c r="AT14" s="60">
        <f t="shared" ref="AT14:AT27" si="0">IFERROR(AQ14/AS14-1,"")</f>
        <v>-0.62037037037037035</v>
      </c>
    </row>
    <row r="15" spans="2:46" x14ac:dyDescent="0.2">
      <c r="B15" s="62" t="str">
        <f>'Datos Vida'!B252</f>
        <v>103. Seguros con Cuenta Única de Inversión (CUI)</v>
      </c>
      <c r="C15" s="96" t="str">
        <f>IF('Datos Vida'!C577=0,"",'Datos Vida'!C577)</f>
        <v/>
      </c>
      <c r="D15" s="96" t="str">
        <f>IF('Datos Vida'!D577=0,"",'Datos Vida'!D577)</f>
        <v/>
      </c>
      <c r="E15" s="96" t="str">
        <f>IF('Datos Vida'!E577=0,"",'Datos Vida'!E577)</f>
        <v/>
      </c>
      <c r="F15" s="96" t="str">
        <f>IF('Datos Vida'!F577=0,"",'Datos Vida'!F577)</f>
        <v/>
      </c>
      <c r="G15" s="96">
        <f>IF('Datos Vida'!G577=0,"",'Datos Vida'!G577)</f>
        <v>403</v>
      </c>
      <c r="H15" s="96" t="str">
        <f>IF('Datos Vida'!H577=0,"",'Datos Vida'!H577)</f>
        <v/>
      </c>
      <c r="I15" s="96" t="str">
        <f>IF('Datos Vida'!I577=0,"",'Datos Vida'!I577)</f>
        <v/>
      </c>
      <c r="J15" s="96" t="str">
        <f>IF('Datos Vida'!J577=0,"",'Datos Vida'!J577)</f>
        <v/>
      </c>
      <c r="K15" s="96" t="str">
        <f>IF('Datos Vida'!K577=0,"",'Datos Vida'!K577)</f>
        <v/>
      </c>
      <c r="L15" s="96">
        <f>IF('Datos Vida'!L577=0,"",'Datos Vida'!L577)</f>
        <v>2095.9999999999995</v>
      </c>
      <c r="M15" s="96" t="str">
        <f>IF('Datos Vida'!M577=0,"",'Datos Vida'!M577)</f>
        <v/>
      </c>
      <c r="N15" s="96" t="str">
        <f>IF('Datos Vida'!N577=0,"",'Datos Vida'!N577)</f>
        <v/>
      </c>
      <c r="O15" s="96" t="str">
        <f>IF('Datos Vida'!O577=0,"",'Datos Vida'!O577)</f>
        <v/>
      </c>
      <c r="P15" s="96" t="str">
        <f>IF('Datos Vida'!P577=0,"",'Datos Vida'!P577)</f>
        <v/>
      </c>
      <c r="Q15" s="96">
        <f>IF('Datos Vida'!Q577=0,"",'Datos Vida'!Q577)</f>
        <v>696.00000000000011</v>
      </c>
      <c r="R15" s="96">
        <f>IF('Datos Vida'!R577=0,"",'Datos Vida'!R577)</f>
        <v>2611</v>
      </c>
      <c r="S15" s="96" t="str">
        <f>IF('Datos Vida'!S577=0,"",'Datos Vida'!S577)</f>
        <v/>
      </c>
      <c r="T15" s="96">
        <f>IF('Datos Vida'!T577=0,"",'Datos Vida'!T577)</f>
        <v>2</v>
      </c>
      <c r="U15" s="96" t="str">
        <f>IF('Datos Vida'!U577=0,"",'Datos Vida'!U577)</f>
        <v/>
      </c>
      <c r="V15" s="96" t="str">
        <f>IF('Datos Vida'!V577=0,"",'Datos Vida'!V577)</f>
        <v/>
      </c>
      <c r="W15" s="96" t="str">
        <f>IF('Datos Vida'!W577=0,"",'Datos Vida'!W577)</f>
        <v/>
      </c>
      <c r="X15" s="96" t="str">
        <f>IF('Datos Vida'!X577=0,"",'Datos Vida'!X577)</f>
        <v/>
      </c>
      <c r="Y15" s="96" t="str">
        <f>IF('Datos Vida'!Y577=0,"",'Datos Vida'!Y577)</f>
        <v/>
      </c>
      <c r="Z15" s="96">
        <f>IF('Datos Vida'!Z577=0,"",'Datos Vida'!Z577)</f>
        <v>3310.9999999999995</v>
      </c>
      <c r="AA15" s="96">
        <f>IF('Datos Vida'!AA577=0,"",'Datos Vida'!AA577)</f>
        <v>1740</v>
      </c>
      <c r="AB15" s="96">
        <f>IF('Datos Vida'!AB577=0,"",'Datos Vida'!AB577)</f>
        <v>91</v>
      </c>
      <c r="AC15" s="96">
        <f>IF('Datos Vida'!AC577=0,"",'Datos Vida'!AC577)</f>
        <v>714.00000000000011</v>
      </c>
      <c r="AD15" s="96">
        <f>IF('Datos Vida'!AD577=0,"",'Datos Vida'!AD577)</f>
        <v>463</v>
      </c>
      <c r="AE15" s="96" t="str">
        <f>IF('Datos Vida'!AE577=0,"",'Datos Vida'!AE577)</f>
        <v/>
      </c>
      <c r="AF15" s="96" t="str">
        <f>IF('Datos Vida'!AF577=0,"",'Datos Vida'!AF577)</f>
        <v/>
      </c>
      <c r="AG15" s="96" t="str">
        <f>IF('Datos Vida'!AG577=0,"",'Datos Vida'!AG577)</f>
        <v/>
      </c>
      <c r="AH15" s="96">
        <f>IF('Datos Vida'!AH577=0,"",'Datos Vida'!AH577)</f>
        <v>8396</v>
      </c>
      <c r="AI15" s="96">
        <f>IF('Datos Vida'!AI577=0,"",'Datos Vida'!AI577)</f>
        <v>948.00000000000011</v>
      </c>
      <c r="AJ15" s="96" t="str">
        <f>IF('Datos Vida'!AJ577=0,"",'Datos Vida'!AJ577)</f>
        <v/>
      </c>
      <c r="AK15" s="96" t="str">
        <f>IF('Datos Vida'!AK577=0,"",'Datos Vida'!AK577)</f>
        <v/>
      </c>
      <c r="AL15" s="96" t="str">
        <f>IF('Datos Vida'!AL577=0,"",'Datos Vida'!AL577)</f>
        <v/>
      </c>
      <c r="AM15" s="96" t="str">
        <f>IF('Datos Vida'!AM577=0,"",'Datos Vida'!AM577)</f>
        <v/>
      </c>
      <c r="AN15" s="96" t="str">
        <f>IF('Datos Vida'!AN577=0,"",'Datos Vida'!AN577)</f>
        <v/>
      </c>
      <c r="AO15" s="96" t="str">
        <f>IF('Datos Vida'!AO577=0,"",'Datos Vida'!AO577)</f>
        <v/>
      </c>
      <c r="AP15" s="96" t="str">
        <f>IF('Datos Vida'!AP577=0,"",'Datos Vida'!AP577)</f>
        <v/>
      </c>
      <c r="AQ15" s="96">
        <f>IF('Datos Vida'!AQ577=0,"",'Datos Vida'!AQ577)</f>
        <v>21471</v>
      </c>
      <c r="AR15" s="45"/>
      <c r="AS15" s="36">
        <f>IF('Datos Vida'!AS577=0,"",'Datos Vida'!AS577)</f>
        <v>23714</v>
      </c>
      <c r="AT15" s="60">
        <f t="shared" si="0"/>
        <v>-9.458547693345698E-2</v>
      </c>
    </row>
    <row r="16" spans="2:46" x14ac:dyDescent="0.2">
      <c r="B16" s="62" t="str">
        <f>'Datos Vida'!B253</f>
        <v>104. Mixto o Dotal</v>
      </c>
      <c r="C16" s="96" t="str">
        <f>IF('Datos Vida'!C578=0,"",'Datos Vida'!C578)</f>
        <v/>
      </c>
      <c r="D16" s="96" t="str">
        <f>IF('Datos Vida'!D578=0,"",'Datos Vida'!D578)</f>
        <v/>
      </c>
      <c r="E16" s="96" t="str">
        <f>IF('Datos Vida'!E578=0,"",'Datos Vida'!E578)</f>
        <v/>
      </c>
      <c r="F16" s="96" t="str">
        <f>IF('Datos Vida'!F578=0,"",'Datos Vida'!F578)</f>
        <v/>
      </c>
      <c r="G16" s="96">
        <f>IF('Datos Vida'!G578=0,"",'Datos Vida'!G578)</f>
        <v>6</v>
      </c>
      <c r="H16" s="96" t="str">
        <f>IF('Datos Vida'!H578=0,"",'Datos Vida'!H578)</f>
        <v/>
      </c>
      <c r="I16" s="96" t="str">
        <f>IF('Datos Vida'!I578=0,"",'Datos Vida'!I578)</f>
        <v/>
      </c>
      <c r="J16" s="96" t="str">
        <f>IF('Datos Vida'!J578=0,"",'Datos Vida'!J578)</f>
        <v/>
      </c>
      <c r="K16" s="96" t="str">
        <f>IF('Datos Vida'!K578=0,"",'Datos Vida'!K578)</f>
        <v/>
      </c>
      <c r="L16" s="96">
        <f>IF('Datos Vida'!L578=0,"",'Datos Vida'!L578)</f>
        <v>23</v>
      </c>
      <c r="M16" s="96" t="str">
        <f>IF('Datos Vida'!M578=0,"",'Datos Vida'!M578)</f>
        <v/>
      </c>
      <c r="N16" s="96" t="str">
        <f>IF('Datos Vida'!N578=0,"",'Datos Vida'!N578)</f>
        <v/>
      </c>
      <c r="O16" s="96" t="str">
        <f>IF('Datos Vida'!O578=0,"",'Datos Vida'!O578)</f>
        <v/>
      </c>
      <c r="P16" s="96" t="str">
        <f>IF('Datos Vida'!P578=0,"",'Datos Vida'!P578)</f>
        <v/>
      </c>
      <c r="Q16" s="96" t="str">
        <f>IF('Datos Vida'!Q578=0,"",'Datos Vida'!Q578)</f>
        <v/>
      </c>
      <c r="R16" s="96">
        <f>IF('Datos Vida'!R578=0,"",'Datos Vida'!R578)</f>
        <v>65</v>
      </c>
      <c r="S16" s="96" t="str">
        <f>IF('Datos Vida'!S578=0,"",'Datos Vida'!S578)</f>
        <v/>
      </c>
      <c r="T16" s="96" t="str">
        <f>IF('Datos Vida'!T578=0,"",'Datos Vida'!T578)</f>
        <v/>
      </c>
      <c r="U16" s="96" t="str">
        <f>IF('Datos Vida'!U578=0,"",'Datos Vida'!U578)</f>
        <v/>
      </c>
      <c r="V16" s="96" t="str">
        <f>IF('Datos Vida'!V578=0,"",'Datos Vida'!V578)</f>
        <v/>
      </c>
      <c r="W16" s="96" t="str">
        <f>IF('Datos Vida'!W578=0,"",'Datos Vida'!W578)</f>
        <v/>
      </c>
      <c r="X16" s="96">
        <f>IF('Datos Vida'!X578=0,"",'Datos Vida'!X578)</f>
        <v>1763</v>
      </c>
      <c r="Y16" s="96" t="str">
        <f>IF('Datos Vida'!Y578=0,"",'Datos Vida'!Y578)</f>
        <v/>
      </c>
      <c r="Z16" s="96">
        <f>IF('Datos Vida'!Z578=0,"",'Datos Vida'!Z578)</f>
        <v>8</v>
      </c>
      <c r="AA16" s="96">
        <f>IF('Datos Vida'!AA578=0,"",'Datos Vida'!AA578)</f>
        <v>1236.0000000000002</v>
      </c>
      <c r="AB16" s="96">
        <f>IF('Datos Vida'!AB578=0,"",'Datos Vida'!AB578)</f>
        <v>2</v>
      </c>
      <c r="AC16" s="96" t="str">
        <f>IF('Datos Vida'!AC578=0,"",'Datos Vida'!AC578)</f>
        <v/>
      </c>
      <c r="AD16" s="96" t="str">
        <f>IF('Datos Vida'!AD578=0,"",'Datos Vida'!AD578)</f>
        <v/>
      </c>
      <c r="AE16" s="96" t="str">
        <f>IF('Datos Vida'!AE578=0,"",'Datos Vida'!AE578)</f>
        <v/>
      </c>
      <c r="AF16" s="96" t="str">
        <f>IF('Datos Vida'!AF578=0,"",'Datos Vida'!AF578)</f>
        <v/>
      </c>
      <c r="AG16" s="96" t="str">
        <f>IF('Datos Vida'!AG578=0,"",'Datos Vida'!AG578)</f>
        <v/>
      </c>
      <c r="AH16" s="96">
        <f>IF('Datos Vida'!AH578=0,"",'Datos Vida'!AH578)</f>
        <v>3277</v>
      </c>
      <c r="AI16" s="96">
        <f>IF('Datos Vida'!AI578=0,"",'Datos Vida'!AI578)</f>
        <v>155</v>
      </c>
      <c r="AJ16" s="96" t="str">
        <f>IF('Datos Vida'!AJ578=0,"",'Datos Vida'!AJ578)</f>
        <v/>
      </c>
      <c r="AK16" s="96" t="str">
        <f>IF('Datos Vida'!AK578=0,"",'Datos Vida'!AK578)</f>
        <v/>
      </c>
      <c r="AL16" s="96" t="str">
        <f>IF('Datos Vida'!AL578=0,"",'Datos Vida'!AL578)</f>
        <v/>
      </c>
      <c r="AM16" s="96" t="str">
        <f>IF('Datos Vida'!AM578=0,"",'Datos Vida'!AM578)</f>
        <v/>
      </c>
      <c r="AN16" s="96" t="str">
        <f>IF('Datos Vida'!AN578=0,"",'Datos Vida'!AN578)</f>
        <v/>
      </c>
      <c r="AO16" s="96" t="str">
        <f>IF('Datos Vida'!AO578=0,"",'Datos Vida'!AO578)</f>
        <v/>
      </c>
      <c r="AP16" s="96" t="str">
        <f>IF('Datos Vida'!AP578=0,"",'Datos Vida'!AP578)</f>
        <v/>
      </c>
      <c r="AQ16" s="96">
        <f>IF('Datos Vida'!AQ578=0,"",'Datos Vida'!AQ578)</f>
        <v>6535</v>
      </c>
      <c r="AR16" s="45"/>
      <c r="AS16" s="36">
        <f>IF('Datos Vida'!AS578=0,"",'Datos Vida'!AS578)</f>
        <v>5097</v>
      </c>
      <c r="AT16" s="60">
        <f t="shared" si="0"/>
        <v>0.28212674122032566</v>
      </c>
    </row>
    <row r="17" spans="2:46" x14ac:dyDescent="0.2">
      <c r="B17" s="62" t="str">
        <f>'Datos Vida'!B254</f>
        <v>105. Rentas Privadas y Otras Rentas</v>
      </c>
      <c r="C17" s="96" t="str">
        <f>IF('Datos Vida'!C579=0,"",'Datos Vida'!C579)</f>
        <v/>
      </c>
      <c r="D17" s="96" t="str">
        <f>IF('Datos Vida'!D579=0,"",'Datos Vida'!D579)</f>
        <v/>
      </c>
      <c r="E17" s="96" t="str">
        <f>IF('Datos Vida'!E579=0,"",'Datos Vida'!E579)</f>
        <v/>
      </c>
      <c r="F17" s="96" t="str">
        <f>IF('Datos Vida'!F579=0,"",'Datos Vida'!F579)</f>
        <v/>
      </c>
      <c r="G17" s="96">
        <f>IF('Datos Vida'!G579=0,"",'Datos Vida'!G579)</f>
        <v>5</v>
      </c>
      <c r="H17" s="96" t="str">
        <f>IF('Datos Vida'!H579=0,"",'Datos Vida'!H579)</f>
        <v/>
      </c>
      <c r="I17" s="96" t="str">
        <f>IF('Datos Vida'!I579=0,"",'Datos Vida'!I579)</f>
        <v/>
      </c>
      <c r="J17" s="96" t="str">
        <f>IF('Datos Vida'!J579=0,"",'Datos Vida'!J579)</f>
        <v/>
      </c>
      <c r="K17" s="96" t="str">
        <f>IF('Datos Vida'!K579=0,"",'Datos Vida'!K579)</f>
        <v/>
      </c>
      <c r="L17" s="96" t="str">
        <f>IF('Datos Vida'!L579=0,"",'Datos Vida'!L579)</f>
        <v/>
      </c>
      <c r="M17" s="96" t="str">
        <f>IF('Datos Vida'!M579=0,"",'Datos Vida'!M579)</f>
        <v/>
      </c>
      <c r="N17" s="96" t="str">
        <f>IF('Datos Vida'!N579=0,"",'Datos Vida'!N579)</f>
        <v/>
      </c>
      <c r="O17" s="96" t="str">
        <f>IF('Datos Vida'!O579=0,"",'Datos Vida'!O579)</f>
        <v/>
      </c>
      <c r="P17" s="96" t="str">
        <f>IF('Datos Vida'!P579=0,"",'Datos Vida'!P579)</f>
        <v/>
      </c>
      <c r="Q17" s="96">
        <f>IF('Datos Vida'!Q579=0,"",'Datos Vida'!Q579)</f>
        <v>1</v>
      </c>
      <c r="R17" s="96">
        <f>IF('Datos Vida'!R579=0,"",'Datos Vida'!R579)</f>
        <v>1</v>
      </c>
      <c r="S17" s="96" t="str">
        <f>IF('Datos Vida'!S579=0,"",'Datos Vida'!S579)</f>
        <v/>
      </c>
      <c r="T17" s="96">
        <f>IF('Datos Vida'!T579=0,"",'Datos Vida'!T579)</f>
        <v>2</v>
      </c>
      <c r="U17" s="96" t="str">
        <f>IF('Datos Vida'!U579=0,"",'Datos Vida'!U579)</f>
        <v/>
      </c>
      <c r="V17" s="96" t="str">
        <f>IF('Datos Vida'!V579=0,"",'Datos Vida'!V579)</f>
        <v/>
      </c>
      <c r="W17" s="96" t="str">
        <f>IF('Datos Vida'!W579=0,"",'Datos Vida'!W579)</f>
        <v/>
      </c>
      <c r="X17" s="96" t="str">
        <f>IF('Datos Vida'!X579=0,"",'Datos Vida'!X579)</f>
        <v/>
      </c>
      <c r="Y17" s="96" t="str">
        <f>IF('Datos Vida'!Y579=0,"",'Datos Vida'!Y579)</f>
        <v/>
      </c>
      <c r="Z17" s="96">
        <f>IF('Datos Vida'!Z579=0,"",'Datos Vida'!Z579)</f>
        <v>827.00000000000011</v>
      </c>
      <c r="AA17" s="96">
        <f>IF('Datos Vida'!AA579=0,"",'Datos Vida'!AA579)</f>
        <v>552</v>
      </c>
      <c r="AB17" s="96" t="str">
        <f>IF('Datos Vida'!AB579=0,"",'Datos Vida'!AB579)</f>
        <v/>
      </c>
      <c r="AC17" s="96">
        <f>IF('Datos Vida'!AC579=0,"",'Datos Vida'!AC579)</f>
        <v>147</v>
      </c>
      <c r="AD17" s="96">
        <f>IF('Datos Vida'!AD579=0,"",'Datos Vida'!AD579)</f>
        <v>3</v>
      </c>
      <c r="AE17" s="96" t="str">
        <f>IF('Datos Vida'!AE579=0,"",'Datos Vida'!AE579)</f>
        <v/>
      </c>
      <c r="AF17" s="96" t="str">
        <f>IF('Datos Vida'!AF579=0,"",'Datos Vida'!AF579)</f>
        <v/>
      </c>
      <c r="AG17" s="96" t="str">
        <f>IF('Datos Vida'!AG579=0,"",'Datos Vida'!AG579)</f>
        <v/>
      </c>
      <c r="AH17" s="96">
        <f>IF('Datos Vida'!AH579=0,"",'Datos Vida'!AH579)</f>
        <v>392</v>
      </c>
      <c r="AI17" s="96" t="str">
        <f>IF('Datos Vida'!AI579=0,"",'Datos Vida'!AI579)</f>
        <v/>
      </c>
      <c r="AJ17" s="96" t="str">
        <f>IF('Datos Vida'!AJ579=0,"",'Datos Vida'!AJ579)</f>
        <v/>
      </c>
      <c r="AK17" s="96" t="str">
        <f>IF('Datos Vida'!AK579=0,"",'Datos Vida'!AK579)</f>
        <v/>
      </c>
      <c r="AL17" s="96" t="str">
        <f>IF('Datos Vida'!AL579=0,"",'Datos Vida'!AL579)</f>
        <v/>
      </c>
      <c r="AM17" s="96" t="str">
        <f>IF('Datos Vida'!AM579=0,"",'Datos Vida'!AM579)</f>
        <v/>
      </c>
      <c r="AN17" s="96" t="str">
        <f>IF('Datos Vida'!AN579=0,"",'Datos Vida'!AN579)</f>
        <v/>
      </c>
      <c r="AO17" s="96" t="str">
        <f>IF('Datos Vida'!AO579=0,"",'Datos Vida'!AO579)</f>
        <v/>
      </c>
      <c r="AP17" s="96" t="str">
        <f>IF('Datos Vida'!AP579=0,"",'Datos Vida'!AP579)</f>
        <v/>
      </c>
      <c r="AQ17" s="96">
        <f>IF('Datos Vida'!AQ579=0,"",'Datos Vida'!AQ579)</f>
        <v>1930</v>
      </c>
      <c r="AR17" s="45"/>
      <c r="AS17" s="36">
        <f>IF('Datos Vida'!AS579=0,"",'Datos Vida'!AS579)</f>
        <v>12297</v>
      </c>
      <c r="AT17" s="60">
        <f t="shared" si="0"/>
        <v>-0.84305115068715941</v>
      </c>
    </row>
    <row r="18" spans="2:46" x14ac:dyDescent="0.2">
      <c r="B18" s="62" t="str">
        <f>'Datos Vida'!B255</f>
        <v>106. Dotal puro o Capital Diferido</v>
      </c>
      <c r="C18" s="96" t="str">
        <f>IF('Datos Vida'!C580=0,"",'Datos Vida'!C580)</f>
        <v/>
      </c>
      <c r="D18" s="96" t="str">
        <f>IF('Datos Vida'!D580=0,"",'Datos Vida'!D580)</f>
        <v/>
      </c>
      <c r="E18" s="96" t="str">
        <f>IF('Datos Vida'!E580=0,"",'Datos Vida'!E580)</f>
        <v/>
      </c>
      <c r="F18" s="96" t="str">
        <f>IF('Datos Vida'!F580=0,"",'Datos Vida'!F580)</f>
        <v/>
      </c>
      <c r="G18" s="96" t="str">
        <f>IF('Datos Vida'!G580=0,"",'Datos Vida'!G580)</f>
        <v/>
      </c>
      <c r="H18" s="96" t="str">
        <f>IF('Datos Vida'!H580=0,"",'Datos Vida'!H580)</f>
        <v/>
      </c>
      <c r="I18" s="96" t="str">
        <f>IF('Datos Vida'!I580=0,"",'Datos Vida'!I580)</f>
        <v/>
      </c>
      <c r="J18" s="96" t="str">
        <f>IF('Datos Vida'!J580=0,"",'Datos Vida'!J580)</f>
        <v/>
      </c>
      <c r="K18" s="96" t="str">
        <f>IF('Datos Vida'!K580=0,"",'Datos Vida'!K580)</f>
        <v/>
      </c>
      <c r="L18" s="96">
        <f>IF('Datos Vida'!L580=0,"",'Datos Vida'!L580)</f>
        <v>16</v>
      </c>
      <c r="M18" s="96" t="str">
        <f>IF('Datos Vida'!M580=0,"",'Datos Vida'!M580)</f>
        <v/>
      </c>
      <c r="N18" s="96" t="str">
        <f>IF('Datos Vida'!N580=0,"",'Datos Vida'!N580)</f>
        <v/>
      </c>
      <c r="O18" s="96" t="str">
        <f>IF('Datos Vida'!O580=0,"",'Datos Vida'!O580)</f>
        <v/>
      </c>
      <c r="P18" s="96" t="str">
        <f>IF('Datos Vida'!P580=0,"",'Datos Vida'!P580)</f>
        <v/>
      </c>
      <c r="Q18" s="96" t="str">
        <f>IF('Datos Vida'!Q580=0,"",'Datos Vida'!Q580)</f>
        <v/>
      </c>
      <c r="R18" s="96" t="str">
        <f>IF('Datos Vida'!R580=0,"",'Datos Vida'!R580)</f>
        <v/>
      </c>
      <c r="S18" s="96" t="str">
        <f>IF('Datos Vida'!S580=0,"",'Datos Vida'!S580)</f>
        <v/>
      </c>
      <c r="T18" s="96" t="str">
        <f>IF('Datos Vida'!T580=0,"",'Datos Vida'!T580)</f>
        <v/>
      </c>
      <c r="U18" s="96" t="str">
        <f>IF('Datos Vida'!U580=0,"",'Datos Vida'!U580)</f>
        <v/>
      </c>
      <c r="V18" s="96" t="str">
        <f>IF('Datos Vida'!V580=0,"",'Datos Vida'!V580)</f>
        <v/>
      </c>
      <c r="W18" s="96" t="str">
        <f>IF('Datos Vida'!W580=0,"",'Datos Vida'!W580)</f>
        <v/>
      </c>
      <c r="X18" s="96" t="str">
        <f>IF('Datos Vida'!X580=0,"",'Datos Vida'!X580)</f>
        <v/>
      </c>
      <c r="Y18" s="96" t="str">
        <f>IF('Datos Vida'!Y580=0,"",'Datos Vida'!Y580)</f>
        <v/>
      </c>
      <c r="Z18" s="96" t="str">
        <f>IF('Datos Vida'!Z580=0,"",'Datos Vida'!Z580)</f>
        <v/>
      </c>
      <c r="AA18" s="96" t="str">
        <f>IF('Datos Vida'!AA580=0,"",'Datos Vida'!AA580)</f>
        <v/>
      </c>
      <c r="AB18" s="96" t="str">
        <f>IF('Datos Vida'!AB580=0,"",'Datos Vida'!AB580)</f>
        <v/>
      </c>
      <c r="AC18" s="96" t="str">
        <f>IF('Datos Vida'!AC580=0,"",'Datos Vida'!AC580)</f>
        <v/>
      </c>
      <c r="AD18" s="96" t="str">
        <f>IF('Datos Vida'!AD580=0,"",'Datos Vida'!AD580)</f>
        <v/>
      </c>
      <c r="AE18" s="96" t="str">
        <f>IF('Datos Vida'!AE580=0,"",'Datos Vida'!AE580)</f>
        <v/>
      </c>
      <c r="AF18" s="96" t="str">
        <f>IF('Datos Vida'!AF580=0,"",'Datos Vida'!AF580)</f>
        <v/>
      </c>
      <c r="AG18" s="96" t="str">
        <f>IF('Datos Vida'!AG580=0,"",'Datos Vida'!AG580)</f>
        <v/>
      </c>
      <c r="AH18" s="96" t="str">
        <f>IF('Datos Vida'!AH580=0,"",'Datos Vida'!AH580)</f>
        <v/>
      </c>
      <c r="AI18" s="96" t="str">
        <f>IF('Datos Vida'!AI580=0,"",'Datos Vida'!AI580)</f>
        <v/>
      </c>
      <c r="AJ18" s="96" t="str">
        <f>IF('Datos Vida'!AJ580=0,"",'Datos Vida'!AJ580)</f>
        <v/>
      </c>
      <c r="AK18" s="96" t="str">
        <f>IF('Datos Vida'!AK580=0,"",'Datos Vida'!AK580)</f>
        <v/>
      </c>
      <c r="AL18" s="96" t="str">
        <f>IF('Datos Vida'!AL580=0,"",'Datos Vida'!AL580)</f>
        <v/>
      </c>
      <c r="AM18" s="96" t="str">
        <f>IF('Datos Vida'!AM580=0,"",'Datos Vida'!AM580)</f>
        <v/>
      </c>
      <c r="AN18" s="96" t="str">
        <f>IF('Datos Vida'!AN580=0,"",'Datos Vida'!AN580)</f>
        <v/>
      </c>
      <c r="AO18" s="96" t="str">
        <f>IF('Datos Vida'!AO580=0,"",'Datos Vida'!AO580)</f>
        <v/>
      </c>
      <c r="AP18" s="96" t="str">
        <f>IF('Datos Vida'!AP580=0,"",'Datos Vida'!AP580)</f>
        <v/>
      </c>
      <c r="AQ18" s="96">
        <f>IF('Datos Vida'!AQ580=0,"",'Datos Vida'!AQ580)</f>
        <v>16</v>
      </c>
      <c r="AR18" s="45"/>
      <c r="AS18" s="36">
        <f>IF('Datos Vida'!AS580=0,"",'Datos Vida'!AS580)</f>
        <v>70</v>
      </c>
      <c r="AT18" s="60">
        <f t="shared" si="0"/>
        <v>-0.77142857142857146</v>
      </c>
    </row>
    <row r="19" spans="2:46" x14ac:dyDescent="0.2">
      <c r="B19" s="62" t="str">
        <f>'Datos Vida'!B256</f>
        <v>107. Protección Familiar</v>
      </c>
      <c r="C19" s="96" t="str">
        <f>IF('Datos Vida'!C581=0,"",'Datos Vida'!C581)</f>
        <v/>
      </c>
      <c r="D19" s="96" t="str">
        <f>IF('Datos Vida'!D581=0,"",'Datos Vida'!D581)</f>
        <v/>
      </c>
      <c r="E19" s="96" t="str">
        <f>IF('Datos Vida'!E581=0,"",'Datos Vida'!E581)</f>
        <v/>
      </c>
      <c r="F19" s="96" t="str">
        <f>IF('Datos Vida'!F581=0,"",'Datos Vida'!F581)</f>
        <v/>
      </c>
      <c r="G19" s="96" t="str">
        <f>IF('Datos Vida'!G581=0,"",'Datos Vida'!G581)</f>
        <v/>
      </c>
      <c r="H19" s="96" t="str">
        <f>IF('Datos Vida'!H581=0,"",'Datos Vida'!H581)</f>
        <v/>
      </c>
      <c r="I19" s="96" t="str">
        <f>IF('Datos Vida'!I581=0,"",'Datos Vida'!I581)</f>
        <v/>
      </c>
      <c r="J19" s="96" t="str">
        <f>IF('Datos Vida'!J581=0,"",'Datos Vida'!J581)</f>
        <v/>
      </c>
      <c r="K19" s="96" t="str">
        <f>IF('Datos Vida'!K581=0,"",'Datos Vida'!K581)</f>
        <v/>
      </c>
      <c r="L19" s="96">
        <f>IF('Datos Vida'!L581=0,"",'Datos Vida'!L581)</f>
        <v>4115</v>
      </c>
      <c r="M19" s="96" t="str">
        <f>IF('Datos Vida'!M581=0,"",'Datos Vida'!M581)</f>
        <v/>
      </c>
      <c r="N19" s="96" t="str">
        <f>IF('Datos Vida'!N581=0,"",'Datos Vida'!N581)</f>
        <v/>
      </c>
      <c r="O19" s="96" t="str">
        <f>IF('Datos Vida'!O581=0,"",'Datos Vida'!O581)</f>
        <v/>
      </c>
      <c r="P19" s="96" t="str">
        <f>IF('Datos Vida'!P581=0,"",'Datos Vida'!P581)</f>
        <v/>
      </c>
      <c r="Q19" s="96" t="str">
        <f>IF('Datos Vida'!Q581=0,"",'Datos Vida'!Q581)</f>
        <v/>
      </c>
      <c r="R19" s="96">
        <f>IF('Datos Vida'!R581=0,"",'Datos Vida'!R581)</f>
        <v>16</v>
      </c>
      <c r="S19" s="96" t="str">
        <f>IF('Datos Vida'!S581=0,"",'Datos Vida'!S581)</f>
        <v/>
      </c>
      <c r="T19" s="96" t="str">
        <f>IF('Datos Vida'!T581=0,"",'Datos Vida'!T581)</f>
        <v/>
      </c>
      <c r="U19" s="96" t="str">
        <f>IF('Datos Vida'!U581=0,"",'Datos Vida'!U581)</f>
        <v/>
      </c>
      <c r="V19" s="96" t="str">
        <f>IF('Datos Vida'!V581=0,"",'Datos Vida'!V581)</f>
        <v/>
      </c>
      <c r="W19" s="96" t="str">
        <f>IF('Datos Vida'!W581=0,"",'Datos Vida'!W581)</f>
        <v/>
      </c>
      <c r="X19" s="96">
        <f>IF('Datos Vida'!X581=0,"",'Datos Vida'!X581)</f>
        <v>6</v>
      </c>
      <c r="Y19" s="96" t="str">
        <f>IF('Datos Vida'!Y581=0,"",'Datos Vida'!Y581)</f>
        <v/>
      </c>
      <c r="Z19" s="96" t="str">
        <f>IF('Datos Vida'!Z581=0,"",'Datos Vida'!Z581)</f>
        <v/>
      </c>
      <c r="AA19" s="96">
        <f>IF('Datos Vida'!AA581=0,"",'Datos Vida'!AA581)</f>
        <v>448</v>
      </c>
      <c r="AB19" s="96" t="str">
        <f>IF('Datos Vida'!AB581=0,"",'Datos Vida'!AB581)</f>
        <v/>
      </c>
      <c r="AC19" s="96" t="str">
        <f>IF('Datos Vida'!AC581=0,"",'Datos Vida'!AC581)</f>
        <v/>
      </c>
      <c r="AD19" s="96" t="str">
        <f>IF('Datos Vida'!AD581=0,"",'Datos Vida'!AD581)</f>
        <v/>
      </c>
      <c r="AE19" s="96" t="str">
        <f>IF('Datos Vida'!AE581=0,"",'Datos Vida'!AE581)</f>
        <v/>
      </c>
      <c r="AF19" s="96" t="str">
        <f>IF('Datos Vida'!AF581=0,"",'Datos Vida'!AF581)</f>
        <v/>
      </c>
      <c r="AG19" s="96" t="str">
        <f>IF('Datos Vida'!AG581=0,"",'Datos Vida'!AG581)</f>
        <v/>
      </c>
      <c r="AH19" s="96">
        <f>IF('Datos Vida'!AH581=0,"",'Datos Vida'!AH581)</f>
        <v>3184</v>
      </c>
      <c r="AI19" s="96" t="str">
        <f>IF('Datos Vida'!AI581=0,"",'Datos Vida'!AI581)</f>
        <v/>
      </c>
      <c r="AJ19" s="96" t="str">
        <f>IF('Datos Vida'!AJ581=0,"",'Datos Vida'!AJ581)</f>
        <v/>
      </c>
      <c r="AK19" s="96" t="str">
        <f>IF('Datos Vida'!AK581=0,"",'Datos Vida'!AK581)</f>
        <v/>
      </c>
      <c r="AL19" s="96" t="str">
        <f>IF('Datos Vida'!AL581=0,"",'Datos Vida'!AL581)</f>
        <v/>
      </c>
      <c r="AM19" s="96" t="str">
        <f>IF('Datos Vida'!AM581=0,"",'Datos Vida'!AM581)</f>
        <v/>
      </c>
      <c r="AN19" s="96" t="str">
        <f>IF('Datos Vida'!AN581=0,"",'Datos Vida'!AN581)</f>
        <v/>
      </c>
      <c r="AO19" s="96" t="str">
        <f>IF('Datos Vida'!AO581=0,"",'Datos Vida'!AO581)</f>
        <v/>
      </c>
      <c r="AP19" s="96" t="str">
        <f>IF('Datos Vida'!AP581=0,"",'Datos Vida'!AP581)</f>
        <v/>
      </c>
      <c r="AQ19" s="96">
        <f>IF('Datos Vida'!AQ581=0,"",'Datos Vida'!AQ581)</f>
        <v>7769</v>
      </c>
      <c r="AR19" s="45"/>
      <c r="AS19" s="36">
        <f>IF('Datos Vida'!AS581=0,"",'Datos Vida'!AS581)</f>
        <v>211607</v>
      </c>
      <c r="AT19" s="60">
        <f t="shared" si="0"/>
        <v>-0.96328571361060833</v>
      </c>
    </row>
    <row r="20" spans="2:46" x14ac:dyDescent="0.2">
      <c r="B20" s="62" t="str">
        <f>'Datos Vida'!B257</f>
        <v>108. Incapacidad o Invalidez</v>
      </c>
      <c r="C20" s="96" t="str">
        <f>IF('Datos Vida'!C582=0,"",'Datos Vida'!C582)</f>
        <v/>
      </c>
      <c r="D20" s="96" t="str">
        <f>IF('Datos Vida'!D582=0,"",'Datos Vida'!D582)</f>
        <v/>
      </c>
      <c r="E20" s="96" t="str">
        <f>IF('Datos Vida'!E582=0,"",'Datos Vida'!E582)</f>
        <v/>
      </c>
      <c r="F20" s="96" t="str">
        <f>IF('Datos Vida'!F582=0,"",'Datos Vida'!F582)</f>
        <v/>
      </c>
      <c r="G20" s="96">
        <f>IF('Datos Vida'!G582=0,"",'Datos Vida'!G582)</f>
        <v>2</v>
      </c>
      <c r="H20" s="96">
        <f>IF('Datos Vida'!H582=0,"",'Datos Vida'!H582)</f>
        <v>2</v>
      </c>
      <c r="I20" s="96" t="str">
        <f>IF('Datos Vida'!I582=0,"",'Datos Vida'!I582)</f>
        <v/>
      </c>
      <c r="J20" s="96" t="str">
        <f>IF('Datos Vida'!J582=0,"",'Datos Vida'!J582)</f>
        <v/>
      </c>
      <c r="K20" s="96" t="str">
        <f>IF('Datos Vida'!K582=0,"",'Datos Vida'!K582)</f>
        <v/>
      </c>
      <c r="L20" s="96" t="str">
        <f>IF('Datos Vida'!L582=0,"",'Datos Vida'!L582)</f>
        <v/>
      </c>
      <c r="M20" s="96" t="str">
        <f>IF('Datos Vida'!M582=0,"",'Datos Vida'!M582)</f>
        <v/>
      </c>
      <c r="N20" s="96" t="str">
        <f>IF('Datos Vida'!N582=0,"",'Datos Vida'!N582)</f>
        <v/>
      </c>
      <c r="O20" s="96" t="str">
        <f>IF('Datos Vida'!O582=0,"",'Datos Vida'!O582)</f>
        <v/>
      </c>
      <c r="P20" s="96" t="str">
        <f>IF('Datos Vida'!P582=0,"",'Datos Vida'!P582)</f>
        <v/>
      </c>
      <c r="Q20" s="96" t="str">
        <f>IF('Datos Vida'!Q582=0,"",'Datos Vida'!Q582)</f>
        <v/>
      </c>
      <c r="R20" s="96">
        <f>IF('Datos Vida'!R582=0,"",'Datos Vida'!R582)</f>
        <v>5</v>
      </c>
      <c r="S20" s="96" t="str">
        <f>IF('Datos Vida'!S582=0,"",'Datos Vida'!S582)</f>
        <v/>
      </c>
      <c r="T20" s="96" t="str">
        <f>IF('Datos Vida'!T582=0,"",'Datos Vida'!T582)</f>
        <v/>
      </c>
      <c r="U20" s="96" t="str">
        <f>IF('Datos Vida'!U582=0,"",'Datos Vida'!U582)</f>
        <v/>
      </c>
      <c r="V20" s="96" t="str">
        <f>IF('Datos Vida'!V582=0,"",'Datos Vida'!V582)</f>
        <v/>
      </c>
      <c r="W20" s="96" t="str">
        <f>IF('Datos Vida'!W582=0,"",'Datos Vida'!W582)</f>
        <v/>
      </c>
      <c r="X20" s="96" t="str">
        <f>IF('Datos Vida'!X582=0,"",'Datos Vida'!X582)</f>
        <v/>
      </c>
      <c r="Y20" s="96" t="str">
        <f>IF('Datos Vida'!Y582=0,"",'Datos Vida'!Y582)</f>
        <v/>
      </c>
      <c r="Z20" s="96" t="str">
        <f>IF('Datos Vida'!Z582=0,"",'Datos Vida'!Z582)</f>
        <v/>
      </c>
      <c r="AA20" s="96" t="str">
        <f>IF('Datos Vida'!AA582=0,"",'Datos Vida'!AA582)</f>
        <v/>
      </c>
      <c r="AB20" s="96">
        <f>IF('Datos Vida'!AB582=0,"",'Datos Vida'!AB582)</f>
        <v>71.000000000000014</v>
      </c>
      <c r="AC20" s="96" t="str">
        <f>IF('Datos Vida'!AC582=0,"",'Datos Vida'!AC582)</f>
        <v/>
      </c>
      <c r="AD20" s="96">
        <f>IF('Datos Vida'!AD582=0,"",'Datos Vida'!AD582)</f>
        <v>208</v>
      </c>
      <c r="AE20" s="96" t="str">
        <f>IF('Datos Vida'!AE582=0,"",'Datos Vida'!AE582)</f>
        <v/>
      </c>
      <c r="AF20" s="96" t="str">
        <f>IF('Datos Vida'!AF582=0,"",'Datos Vida'!AF582)</f>
        <v/>
      </c>
      <c r="AG20" s="96" t="str">
        <f>IF('Datos Vida'!AG582=0,"",'Datos Vida'!AG582)</f>
        <v/>
      </c>
      <c r="AH20" s="96">
        <f>IF('Datos Vida'!AH582=0,"",'Datos Vida'!AH582)</f>
        <v>10</v>
      </c>
      <c r="AI20" s="96">
        <f>IF('Datos Vida'!AI582=0,"",'Datos Vida'!AI582)</f>
        <v>1</v>
      </c>
      <c r="AJ20" s="96" t="str">
        <f>IF('Datos Vida'!AJ582=0,"",'Datos Vida'!AJ582)</f>
        <v/>
      </c>
      <c r="AK20" s="96" t="str">
        <f>IF('Datos Vida'!AK582=0,"",'Datos Vida'!AK582)</f>
        <v/>
      </c>
      <c r="AL20" s="96" t="str">
        <f>IF('Datos Vida'!AL582=0,"",'Datos Vida'!AL582)</f>
        <v/>
      </c>
      <c r="AM20" s="96" t="str">
        <f>IF('Datos Vida'!AM582=0,"",'Datos Vida'!AM582)</f>
        <v/>
      </c>
      <c r="AN20" s="96" t="str">
        <f>IF('Datos Vida'!AN582=0,"",'Datos Vida'!AN582)</f>
        <v/>
      </c>
      <c r="AO20" s="96" t="str">
        <f>IF('Datos Vida'!AO582=0,"",'Datos Vida'!AO582)</f>
        <v/>
      </c>
      <c r="AP20" s="96" t="str">
        <f>IF('Datos Vida'!AP582=0,"",'Datos Vida'!AP582)</f>
        <v/>
      </c>
      <c r="AQ20" s="96">
        <f>IF('Datos Vida'!AQ582=0,"",'Datos Vida'!AQ582)</f>
        <v>299</v>
      </c>
      <c r="AR20" s="45"/>
      <c r="AS20" s="36">
        <f>IF('Datos Vida'!AS582=0,"",'Datos Vida'!AS582)</f>
        <v>867</v>
      </c>
      <c r="AT20" s="60">
        <f t="shared" si="0"/>
        <v>-0.65513264129181081</v>
      </c>
    </row>
    <row r="21" spans="2:46" x14ac:dyDescent="0.2">
      <c r="B21" s="62" t="str">
        <f>'Datos Vida'!B258</f>
        <v>109. Salud</v>
      </c>
      <c r="C21" s="96" t="str">
        <f>IF('Datos Vida'!C583=0,"",'Datos Vida'!C583)</f>
        <v/>
      </c>
      <c r="D21" s="96">
        <f>IF('Datos Vida'!D583=0,"",'Datos Vida'!D583)</f>
        <v>8228</v>
      </c>
      <c r="E21" s="96" t="str">
        <f>IF('Datos Vida'!E583=0,"",'Datos Vida'!E583)</f>
        <v/>
      </c>
      <c r="F21" s="96" t="str">
        <f>IF('Datos Vida'!F583=0,"",'Datos Vida'!F583)</f>
        <v/>
      </c>
      <c r="G21" s="96">
        <f>IF('Datos Vida'!G583=0,"",'Datos Vida'!G583)</f>
        <v>87</v>
      </c>
      <c r="H21" s="96" t="str">
        <f>IF('Datos Vida'!H583=0,"",'Datos Vida'!H583)</f>
        <v/>
      </c>
      <c r="I21" s="96">
        <f>IF('Datos Vida'!I583=0,"",'Datos Vida'!I583)</f>
        <v>3558</v>
      </c>
      <c r="J21" s="96">
        <f>IF('Datos Vida'!J583=0,"",'Datos Vida'!J583)</f>
        <v>248</v>
      </c>
      <c r="K21" s="96" t="str">
        <f>IF('Datos Vida'!K583=0,"",'Datos Vida'!K583)</f>
        <v/>
      </c>
      <c r="L21" s="96">
        <f>IF('Datos Vida'!L583=0,"",'Datos Vida'!L583)</f>
        <v>674</v>
      </c>
      <c r="M21" s="96" t="str">
        <f>IF('Datos Vida'!M583=0,"",'Datos Vida'!M583)</f>
        <v/>
      </c>
      <c r="N21" s="96">
        <f>IF('Datos Vida'!N583=0,"",'Datos Vida'!N583)</f>
        <v>3363</v>
      </c>
      <c r="O21" s="96" t="str">
        <f>IF('Datos Vida'!O583=0,"",'Datos Vida'!O583)</f>
        <v/>
      </c>
      <c r="P21" s="96">
        <f>IF('Datos Vida'!P583=0,"",'Datos Vida'!P583)</f>
        <v>1358</v>
      </c>
      <c r="Q21" s="96">
        <f>IF('Datos Vida'!Q583=0,"",'Datos Vida'!Q583)</f>
        <v>39</v>
      </c>
      <c r="R21" s="96">
        <f>IF('Datos Vida'!R583=0,"",'Datos Vida'!R583)</f>
        <v>224</v>
      </c>
      <c r="S21" s="96" t="str">
        <f>IF('Datos Vida'!S583=0,"",'Datos Vida'!S583)</f>
        <v/>
      </c>
      <c r="T21" s="96" t="str">
        <f>IF('Datos Vida'!T583=0,"",'Datos Vida'!T583)</f>
        <v/>
      </c>
      <c r="U21" s="96">
        <f>IF('Datos Vida'!U583=0,"",'Datos Vida'!U583)</f>
        <v>125</v>
      </c>
      <c r="V21" s="96" t="str">
        <f>IF('Datos Vida'!V583=0,"",'Datos Vida'!V583)</f>
        <v/>
      </c>
      <c r="W21" s="96" t="str">
        <f>IF('Datos Vida'!W583=0,"",'Datos Vida'!W583)</f>
        <v/>
      </c>
      <c r="X21" s="96">
        <f>IF('Datos Vida'!X583=0,"",'Datos Vida'!X583)</f>
        <v>1</v>
      </c>
      <c r="Y21" s="96" t="str">
        <f>IF('Datos Vida'!Y583=0,"",'Datos Vida'!Y583)</f>
        <v/>
      </c>
      <c r="Z21" s="96">
        <f>IF('Datos Vida'!Z583=0,"",'Datos Vida'!Z583)</f>
        <v>1645</v>
      </c>
      <c r="AA21" s="96">
        <f>IF('Datos Vida'!AA583=0,"",'Datos Vida'!AA583)</f>
        <v>2</v>
      </c>
      <c r="AB21" s="96">
        <f>IF('Datos Vida'!AB583=0,"",'Datos Vida'!AB583)</f>
        <v>4</v>
      </c>
      <c r="AC21" s="96">
        <f>IF('Datos Vida'!AC583=0,"",'Datos Vida'!AC583)</f>
        <v>126</v>
      </c>
      <c r="AD21" s="96" t="str">
        <f>IF('Datos Vida'!AD583=0,"",'Datos Vida'!AD583)</f>
        <v/>
      </c>
      <c r="AE21" s="96" t="str">
        <f>IF('Datos Vida'!AE583=0,"",'Datos Vida'!AE583)</f>
        <v/>
      </c>
      <c r="AF21" s="96" t="str">
        <f>IF('Datos Vida'!AF583=0,"",'Datos Vida'!AF583)</f>
        <v/>
      </c>
      <c r="AG21" s="96" t="str">
        <f>IF('Datos Vida'!AG583=0,"",'Datos Vida'!AG583)</f>
        <v/>
      </c>
      <c r="AH21" s="96">
        <f>IF('Datos Vida'!AH583=0,"",'Datos Vida'!AH583)</f>
        <v>3136</v>
      </c>
      <c r="AI21" s="96">
        <f>IF('Datos Vida'!AI583=0,"",'Datos Vida'!AI583)</f>
        <v>352</v>
      </c>
      <c r="AJ21" s="96" t="str">
        <f>IF('Datos Vida'!AJ583=0,"",'Datos Vida'!AJ583)</f>
        <v/>
      </c>
      <c r="AK21" s="96" t="str">
        <f>IF('Datos Vida'!AK583=0,"",'Datos Vida'!AK583)</f>
        <v/>
      </c>
      <c r="AL21" s="96" t="str">
        <f>IF('Datos Vida'!AL583=0,"",'Datos Vida'!AL583)</f>
        <v/>
      </c>
      <c r="AM21" s="96" t="str">
        <f>IF('Datos Vida'!AM583=0,"",'Datos Vida'!AM583)</f>
        <v/>
      </c>
      <c r="AN21" s="96" t="str">
        <f>IF('Datos Vida'!AN583=0,"",'Datos Vida'!AN583)</f>
        <v/>
      </c>
      <c r="AO21" s="96" t="str">
        <f>IF('Datos Vida'!AO583=0,"",'Datos Vida'!AO583)</f>
        <v/>
      </c>
      <c r="AP21" s="96" t="str">
        <f>IF('Datos Vida'!AP583=0,"",'Datos Vida'!AP583)</f>
        <v/>
      </c>
      <c r="AQ21" s="96">
        <f>IF('Datos Vida'!AQ583=0,"",'Datos Vida'!AQ583)</f>
        <v>23170</v>
      </c>
      <c r="AR21" s="45"/>
      <c r="AS21" s="36">
        <f>IF('Datos Vida'!AS583=0,"",'Datos Vida'!AS583)</f>
        <v>22558</v>
      </c>
      <c r="AT21" s="60">
        <f t="shared" si="0"/>
        <v>2.7130064722049818E-2</v>
      </c>
    </row>
    <row r="22" spans="2:46" x14ac:dyDescent="0.2">
      <c r="B22" s="62" t="str">
        <f>'Datos Vida'!B259</f>
        <v>110. Accidentes Personales</v>
      </c>
      <c r="C22" s="96" t="str">
        <f>IF('Datos Vida'!C584=0,"",'Datos Vida'!C584)</f>
        <v/>
      </c>
      <c r="D22" s="96" t="str">
        <f>IF('Datos Vida'!D584=0,"",'Datos Vida'!D584)</f>
        <v/>
      </c>
      <c r="E22" s="96" t="str">
        <f>IF('Datos Vida'!E584=0,"",'Datos Vida'!E584)</f>
        <v/>
      </c>
      <c r="F22" s="96" t="str">
        <f>IF('Datos Vida'!F584=0,"",'Datos Vida'!F584)</f>
        <v/>
      </c>
      <c r="G22" s="96">
        <f>IF('Datos Vida'!G584=0,"",'Datos Vida'!G584)</f>
        <v>12</v>
      </c>
      <c r="H22" s="96" t="str">
        <f>IF('Datos Vida'!H584=0,"",'Datos Vida'!H584)</f>
        <v/>
      </c>
      <c r="I22" s="96" t="str">
        <f>IF('Datos Vida'!I584=0,"",'Datos Vida'!I584)</f>
        <v/>
      </c>
      <c r="J22" s="96" t="str">
        <f>IF('Datos Vida'!J584=0,"",'Datos Vida'!J584)</f>
        <v/>
      </c>
      <c r="K22" s="96" t="str">
        <f>IF('Datos Vida'!K584=0,"",'Datos Vida'!K584)</f>
        <v/>
      </c>
      <c r="L22" s="96">
        <f>IF('Datos Vida'!L584=0,"",'Datos Vida'!L584)</f>
        <v>2</v>
      </c>
      <c r="M22" s="96" t="str">
        <f>IF('Datos Vida'!M584=0,"",'Datos Vida'!M584)</f>
        <v/>
      </c>
      <c r="N22" s="96">
        <f>IF('Datos Vida'!N584=0,"",'Datos Vida'!N584)</f>
        <v>54</v>
      </c>
      <c r="O22" s="96" t="str">
        <f>IF('Datos Vida'!O584=0,"",'Datos Vida'!O584)</f>
        <v/>
      </c>
      <c r="P22" s="96" t="str">
        <f>IF('Datos Vida'!P584=0,"",'Datos Vida'!P584)</f>
        <v/>
      </c>
      <c r="Q22" s="96" t="str">
        <f>IF('Datos Vida'!Q584=0,"",'Datos Vida'!Q584)</f>
        <v/>
      </c>
      <c r="R22" s="96">
        <f>IF('Datos Vida'!R584=0,"",'Datos Vida'!R584)</f>
        <v>1</v>
      </c>
      <c r="S22" s="96" t="str">
        <f>IF('Datos Vida'!S584=0,"",'Datos Vida'!S584)</f>
        <v/>
      </c>
      <c r="T22" s="96" t="str">
        <f>IF('Datos Vida'!T584=0,"",'Datos Vida'!T584)</f>
        <v/>
      </c>
      <c r="U22" s="96">
        <f>IF('Datos Vida'!U584=0,"",'Datos Vida'!U584)</f>
        <v>11</v>
      </c>
      <c r="V22" s="96" t="str">
        <f>IF('Datos Vida'!V584=0,"",'Datos Vida'!V584)</f>
        <v/>
      </c>
      <c r="W22" s="96" t="str">
        <f>IF('Datos Vida'!W584=0,"",'Datos Vida'!W584)</f>
        <v/>
      </c>
      <c r="X22" s="96" t="str">
        <f>IF('Datos Vida'!X584=0,"",'Datos Vida'!X584)</f>
        <v/>
      </c>
      <c r="Y22" s="96">
        <f>IF('Datos Vida'!Y584=0,"",'Datos Vida'!Y584)</f>
        <v>11</v>
      </c>
      <c r="Z22" s="96">
        <f>IF('Datos Vida'!Z584=0,"",'Datos Vida'!Z584)</f>
        <v>21</v>
      </c>
      <c r="AA22" s="96">
        <f>IF('Datos Vida'!AA584=0,"",'Datos Vida'!AA584)</f>
        <v>8</v>
      </c>
      <c r="AB22" s="96" t="str">
        <f>IF('Datos Vida'!AB584=0,"",'Datos Vida'!AB584)</f>
        <v/>
      </c>
      <c r="AC22" s="96" t="str">
        <f>IF('Datos Vida'!AC584=0,"",'Datos Vida'!AC584)</f>
        <v/>
      </c>
      <c r="AD22" s="96">
        <f>IF('Datos Vida'!AD584=0,"",'Datos Vida'!AD584)</f>
        <v>114</v>
      </c>
      <c r="AE22" s="96" t="str">
        <f>IF('Datos Vida'!AE584=0,"",'Datos Vida'!AE584)</f>
        <v/>
      </c>
      <c r="AF22" s="96" t="str">
        <f>IF('Datos Vida'!AF584=0,"",'Datos Vida'!AF584)</f>
        <v/>
      </c>
      <c r="AG22" s="96" t="str">
        <f>IF('Datos Vida'!AG584=0,"",'Datos Vida'!AG584)</f>
        <v/>
      </c>
      <c r="AH22" s="96">
        <f>IF('Datos Vida'!AH584=0,"",'Datos Vida'!AH584)</f>
        <v>13</v>
      </c>
      <c r="AI22" s="96" t="str">
        <f>IF('Datos Vida'!AI584=0,"",'Datos Vida'!AI584)</f>
        <v/>
      </c>
      <c r="AJ22" s="96" t="str">
        <f>IF('Datos Vida'!AJ584=0,"",'Datos Vida'!AJ584)</f>
        <v/>
      </c>
      <c r="AK22" s="96" t="str">
        <f>IF('Datos Vida'!AK584=0,"",'Datos Vida'!AK584)</f>
        <v/>
      </c>
      <c r="AL22" s="96" t="str">
        <f>IF('Datos Vida'!AL584=0,"",'Datos Vida'!AL584)</f>
        <v/>
      </c>
      <c r="AM22" s="96" t="str">
        <f>IF('Datos Vida'!AM584=0,"",'Datos Vida'!AM584)</f>
        <v/>
      </c>
      <c r="AN22" s="96" t="str">
        <f>IF('Datos Vida'!AN584=0,"",'Datos Vida'!AN584)</f>
        <v/>
      </c>
      <c r="AO22" s="96" t="str">
        <f>IF('Datos Vida'!AO584=0,"",'Datos Vida'!AO584)</f>
        <v/>
      </c>
      <c r="AP22" s="96" t="str">
        <f>IF('Datos Vida'!AP584=0,"",'Datos Vida'!AP584)</f>
        <v/>
      </c>
      <c r="AQ22" s="96">
        <f>IF('Datos Vida'!AQ584=0,"",'Datos Vida'!AQ584)</f>
        <v>247</v>
      </c>
      <c r="AR22" s="45"/>
      <c r="AS22" s="36">
        <f>IF('Datos Vida'!AS584=0,"",'Datos Vida'!AS584)</f>
        <v>469</v>
      </c>
      <c r="AT22" s="60">
        <f t="shared" si="0"/>
        <v>-0.4733475479744137</v>
      </c>
    </row>
    <row r="23" spans="2:46" x14ac:dyDescent="0.2">
      <c r="B23" s="62" t="str">
        <f>'Datos Vida'!B260</f>
        <v>111. Asistencia</v>
      </c>
      <c r="C23" s="96" t="str">
        <f>IF('Datos Vida'!C585=0,"",'Datos Vida'!C585)</f>
        <v/>
      </c>
      <c r="D23" s="96" t="str">
        <f>IF('Datos Vida'!D585=0,"",'Datos Vida'!D585)</f>
        <v/>
      </c>
      <c r="E23" s="96" t="str">
        <f>IF('Datos Vida'!E585=0,"",'Datos Vida'!E585)</f>
        <v/>
      </c>
      <c r="F23" s="96" t="str">
        <f>IF('Datos Vida'!F585=0,"",'Datos Vida'!F585)</f>
        <v/>
      </c>
      <c r="G23" s="96" t="str">
        <f>IF('Datos Vida'!G585=0,"",'Datos Vida'!G585)</f>
        <v/>
      </c>
      <c r="H23" s="96" t="str">
        <f>IF('Datos Vida'!H585=0,"",'Datos Vida'!H585)</f>
        <v/>
      </c>
      <c r="I23" s="96" t="str">
        <f>IF('Datos Vida'!I585=0,"",'Datos Vida'!I585)</f>
        <v/>
      </c>
      <c r="J23" s="96" t="str">
        <f>IF('Datos Vida'!J585=0,"",'Datos Vida'!J585)</f>
        <v/>
      </c>
      <c r="K23" s="96" t="str">
        <f>IF('Datos Vida'!K585=0,"",'Datos Vida'!K585)</f>
        <v/>
      </c>
      <c r="L23" s="96" t="str">
        <f>IF('Datos Vida'!L585=0,"",'Datos Vida'!L585)</f>
        <v/>
      </c>
      <c r="M23" s="96" t="str">
        <f>IF('Datos Vida'!M585=0,"",'Datos Vida'!M585)</f>
        <v/>
      </c>
      <c r="N23" s="96" t="str">
        <f>IF('Datos Vida'!N585=0,"",'Datos Vida'!N585)</f>
        <v/>
      </c>
      <c r="O23" s="96" t="str">
        <f>IF('Datos Vida'!O585=0,"",'Datos Vida'!O585)</f>
        <v/>
      </c>
      <c r="P23" s="96" t="str">
        <f>IF('Datos Vida'!P585=0,"",'Datos Vida'!P585)</f>
        <v/>
      </c>
      <c r="Q23" s="96" t="str">
        <f>IF('Datos Vida'!Q585=0,"",'Datos Vida'!Q585)</f>
        <v/>
      </c>
      <c r="R23" s="96" t="str">
        <f>IF('Datos Vida'!R585=0,"",'Datos Vida'!R585)</f>
        <v/>
      </c>
      <c r="S23" s="96" t="str">
        <f>IF('Datos Vida'!S585=0,"",'Datos Vida'!S585)</f>
        <v/>
      </c>
      <c r="T23" s="96" t="str">
        <f>IF('Datos Vida'!T585=0,"",'Datos Vida'!T585)</f>
        <v/>
      </c>
      <c r="U23" s="96" t="str">
        <f>IF('Datos Vida'!U585=0,"",'Datos Vida'!U585)</f>
        <v/>
      </c>
      <c r="V23" s="96" t="str">
        <f>IF('Datos Vida'!V585=0,"",'Datos Vida'!V585)</f>
        <v/>
      </c>
      <c r="W23" s="96" t="str">
        <f>IF('Datos Vida'!W585=0,"",'Datos Vida'!W585)</f>
        <v/>
      </c>
      <c r="X23" s="96" t="str">
        <f>IF('Datos Vida'!X585=0,"",'Datos Vida'!X585)</f>
        <v/>
      </c>
      <c r="Y23" s="96" t="str">
        <f>IF('Datos Vida'!Y585=0,"",'Datos Vida'!Y585)</f>
        <v/>
      </c>
      <c r="Z23" s="96" t="str">
        <f>IF('Datos Vida'!Z585=0,"",'Datos Vida'!Z585)</f>
        <v/>
      </c>
      <c r="AA23" s="96" t="str">
        <f>IF('Datos Vida'!AA585=0,"",'Datos Vida'!AA585)</f>
        <v/>
      </c>
      <c r="AB23" s="96" t="str">
        <f>IF('Datos Vida'!AB585=0,"",'Datos Vida'!AB585)</f>
        <v/>
      </c>
      <c r="AC23" s="96" t="str">
        <f>IF('Datos Vida'!AC585=0,"",'Datos Vida'!AC585)</f>
        <v/>
      </c>
      <c r="AD23" s="96" t="str">
        <f>IF('Datos Vida'!AD585=0,"",'Datos Vida'!AD585)</f>
        <v/>
      </c>
      <c r="AE23" s="96" t="str">
        <f>IF('Datos Vida'!AE585=0,"",'Datos Vida'!AE585)</f>
        <v/>
      </c>
      <c r="AF23" s="96" t="str">
        <f>IF('Datos Vida'!AF585=0,"",'Datos Vida'!AF585)</f>
        <v/>
      </c>
      <c r="AG23" s="96" t="str">
        <f>IF('Datos Vida'!AG585=0,"",'Datos Vida'!AG585)</f>
        <v/>
      </c>
      <c r="AH23" s="96" t="str">
        <f>IF('Datos Vida'!AH585=0,"",'Datos Vida'!AH585)</f>
        <v/>
      </c>
      <c r="AI23" s="96" t="str">
        <f>IF('Datos Vida'!AI585=0,"",'Datos Vida'!AI585)</f>
        <v/>
      </c>
      <c r="AJ23" s="96" t="str">
        <f>IF('Datos Vida'!AJ585=0,"",'Datos Vida'!AJ585)</f>
        <v/>
      </c>
      <c r="AK23" s="96" t="str">
        <f>IF('Datos Vida'!AK585=0,"",'Datos Vida'!AK585)</f>
        <v/>
      </c>
      <c r="AL23" s="96" t="str">
        <f>IF('Datos Vida'!AL585=0,"",'Datos Vida'!AL585)</f>
        <v/>
      </c>
      <c r="AM23" s="96" t="str">
        <f>IF('Datos Vida'!AM585=0,"",'Datos Vida'!AM585)</f>
        <v/>
      </c>
      <c r="AN23" s="96" t="str">
        <f>IF('Datos Vida'!AN585=0,"",'Datos Vida'!AN585)</f>
        <v/>
      </c>
      <c r="AO23" s="96" t="str">
        <f>IF('Datos Vida'!AO585=0,"",'Datos Vida'!AO585)</f>
        <v/>
      </c>
      <c r="AP23" s="96" t="str">
        <f>IF('Datos Vida'!AP585=0,"",'Datos Vida'!AP585)</f>
        <v/>
      </c>
      <c r="AQ23" s="96" t="str">
        <f>IF('Datos Vida'!AQ585=0,"",'Datos Vida'!AQ585)</f>
        <v/>
      </c>
      <c r="AR23" s="45"/>
      <c r="AS23" s="36" t="str">
        <f>IF('Datos Vida'!AS585=0,"",'Datos Vida'!AS585)</f>
        <v/>
      </c>
      <c r="AT23" s="60" t="str">
        <f t="shared" si="0"/>
        <v/>
      </c>
    </row>
    <row r="24" spans="2:46" x14ac:dyDescent="0.2">
      <c r="B24" s="62" t="str">
        <f>'Datos Vida'!B261</f>
        <v>112. Desgravamen Hipotecario</v>
      </c>
      <c r="C24" s="96" t="str">
        <f>IF('Datos Vida'!C586=0,"",'Datos Vida'!C586)</f>
        <v/>
      </c>
      <c r="D24" s="96" t="str">
        <f>IF('Datos Vida'!D586=0,"",'Datos Vida'!D586)</f>
        <v/>
      </c>
      <c r="E24" s="96" t="str">
        <f>IF('Datos Vida'!E586=0,"",'Datos Vida'!E586)</f>
        <v/>
      </c>
      <c r="F24" s="96" t="str">
        <f>IF('Datos Vida'!F586=0,"",'Datos Vida'!F586)</f>
        <v/>
      </c>
      <c r="G24" s="96" t="str">
        <f>IF('Datos Vida'!G586=0,"",'Datos Vida'!G586)</f>
        <v/>
      </c>
      <c r="H24" s="96">
        <f>IF('Datos Vida'!H586=0,"",'Datos Vida'!H586)</f>
        <v>2</v>
      </c>
      <c r="I24" s="96" t="str">
        <f>IF('Datos Vida'!I586=0,"",'Datos Vida'!I586)</f>
        <v/>
      </c>
      <c r="J24" s="96" t="str">
        <f>IF('Datos Vida'!J586=0,"",'Datos Vida'!J586)</f>
        <v/>
      </c>
      <c r="K24" s="96" t="str">
        <f>IF('Datos Vida'!K586=0,"",'Datos Vida'!K586)</f>
        <v/>
      </c>
      <c r="L24" s="96" t="str">
        <f>IF('Datos Vida'!L586=0,"",'Datos Vida'!L586)</f>
        <v/>
      </c>
      <c r="M24" s="96" t="str">
        <f>IF('Datos Vida'!M586=0,"",'Datos Vida'!M586)</f>
        <v/>
      </c>
      <c r="N24" s="96" t="str">
        <f>IF('Datos Vida'!N586=0,"",'Datos Vida'!N586)</f>
        <v/>
      </c>
      <c r="O24" s="96" t="str">
        <f>IF('Datos Vida'!O586=0,"",'Datos Vida'!O586)</f>
        <v/>
      </c>
      <c r="P24" s="96" t="str">
        <f>IF('Datos Vida'!P586=0,"",'Datos Vida'!P586)</f>
        <v/>
      </c>
      <c r="Q24" s="96" t="str">
        <f>IF('Datos Vida'!Q586=0,"",'Datos Vida'!Q586)</f>
        <v/>
      </c>
      <c r="R24" s="96">
        <f>IF('Datos Vida'!R586=0,"",'Datos Vida'!R586)</f>
        <v>1</v>
      </c>
      <c r="S24" s="96" t="str">
        <f>IF('Datos Vida'!S586=0,"",'Datos Vida'!S586)</f>
        <v/>
      </c>
      <c r="T24" s="96">
        <f>IF('Datos Vida'!T586=0,"",'Datos Vida'!T586)</f>
        <v>2</v>
      </c>
      <c r="U24" s="96" t="str">
        <f>IF('Datos Vida'!U586=0,"",'Datos Vida'!U586)</f>
        <v/>
      </c>
      <c r="V24" s="96" t="str">
        <f>IF('Datos Vida'!V586=0,"",'Datos Vida'!V586)</f>
        <v/>
      </c>
      <c r="W24" s="96" t="str">
        <f>IF('Datos Vida'!W586=0,"",'Datos Vida'!W586)</f>
        <v/>
      </c>
      <c r="X24" s="96" t="str">
        <f>IF('Datos Vida'!X586=0,"",'Datos Vida'!X586)</f>
        <v/>
      </c>
      <c r="Y24" s="96" t="str">
        <f>IF('Datos Vida'!Y586=0,"",'Datos Vida'!Y586)</f>
        <v/>
      </c>
      <c r="Z24" s="96" t="str">
        <f>IF('Datos Vida'!Z586=0,"",'Datos Vida'!Z586)</f>
        <v/>
      </c>
      <c r="AA24" s="96" t="str">
        <f>IF('Datos Vida'!AA586=0,"",'Datos Vida'!AA586)</f>
        <v/>
      </c>
      <c r="AB24" s="96" t="str">
        <f>IF('Datos Vida'!AB586=0,"",'Datos Vida'!AB586)</f>
        <v/>
      </c>
      <c r="AC24" s="96" t="str">
        <f>IF('Datos Vida'!AC586=0,"",'Datos Vida'!AC586)</f>
        <v/>
      </c>
      <c r="AD24" s="96" t="str">
        <f>IF('Datos Vida'!AD586=0,"",'Datos Vida'!AD586)</f>
        <v/>
      </c>
      <c r="AE24" s="96" t="str">
        <f>IF('Datos Vida'!AE586=0,"",'Datos Vida'!AE586)</f>
        <v/>
      </c>
      <c r="AF24" s="96" t="str">
        <f>IF('Datos Vida'!AF586=0,"",'Datos Vida'!AF586)</f>
        <v/>
      </c>
      <c r="AG24" s="96" t="str">
        <f>IF('Datos Vida'!AG586=0,"",'Datos Vida'!AG586)</f>
        <v/>
      </c>
      <c r="AH24" s="96" t="str">
        <f>IF('Datos Vida'!AH586=0,"",'Datos Vida'!AH586)</f>
        <v/>
      </c>
      <c r="AI24" s="96" t="str">
        <f>IF('Datos Vida'!AI586=0,"",'Datos Vida'!AI586)</f>
        <v/>
      </c>
      <c r="AJ24" s="96" t="str">
        <f>IF('Datos Vida'!AJ586=0,"",'Datos Vida'!AJ586)</f>
        <v/>
      </c>
      <c r="AK24" s="96" t="str">
        <f>IF('Datos Vida'!AK586=0,"",'Datos Vida'!AK586)</f>
        <v/>
      </c>
      <c r="AL24" s="96" t="str">
        <f>IF('Datos Vida'!AL586=0,"",'Datos Vida'!AL586)</f>
        <v/>
      </c>
      <c r="AM24" s="96" t="str">
        <f>IF('Datos Vida'!AM586=0,"",'Datos Vida'!AM586)</f>
        <v/>
      </c>
      <c r="AN24" s="96" t="str">
        <f>IF('Datos Vida'!AN586=0,"",'Datos Vida'!AN586)</f>
        <v/>
      </c>
      <c r="AO24" s="96" t="str">
        <f>IF('Datos Vida'!AO586=0,"",'Datos Vida'!AO586)</f>
        <v/>
      </c>
      <c r="AP24" s="96" t="str">
        <f>IF('Datos Vida'!AP586=0,"",'Datos Vida'!AP586)</f>
        <v/>
      </c>
      <c r="AQ24" s="96">
        <f>IF('Datos Vida'!AQ586=0,"",'Datos Vida'!AQ586)</f>
        <v>5</v>
      </c>
      <c r="AR24" s="45"/>
      <c r="AS24" s="36">
        <f>IF('Datos Vida'!AS586=0,"",'Datos Vida'!AS586)</f>
        <v>1</v>
      </c>
      <c r="AT24" s="60">
        <f t="shared" si="0"/>
        <v>4</v>
      </c>
    </row>
    <row r="25" spans="2:46" x14ac:dyDescent="0.2">
      <c r="B25" s="62" t="str">
        <f>'Datos Vida'!B262</f>
        <v>113. Desgravamen Consumos y Otros</v>
      </c>
      <c r="C25" s="96" t="str">
        <f>IF('Datos Vida'!C587=0,"",'Datos Vida'!C587)</f>
        <v/>
      </c>
      <c r="D25" s="96" t="str">
        <f>IF('Datos Vida'!D587=0,"",'Datos Vida'!D587)</f>
        <v/>
      </c>
      <c r="E25" s="96" t="str">
        <f>IF('Datos Vida'!E587=0,"",'Datos Vida'!E587)</f>
        <v/>
      </c>
      <c r="F25" s="96" t="str">
        <f>IF('Datos Vida'!F587=0,"",'Datos Vida'!F587)</f>
        <v/>
      </c>
      <c r="G25" s="96" t="str">
        <f>IF('Datos Vida'!G587=0,"",'Datos Vida'!G587)</f>
        <v/>
      </c>
      <c r="H25" s="96" t="str">
        <f>IF('Datos Vida'!H587=0,"",'Datos Vida'!H587)</f>
        <v/>
      </c>
      <c r="I25" s="96" t="str">
        <f>IF('Datos Vida'!I587=0,"",'Datos Vida'!I587)</f>
        <v/>
      </c>
      <c r="J25" s="96" t="str">
        <f>IF('Datos Vida'!J587=0,"",'Datos Vida'!J587)</f>
        <v/>
      </c>
      <c r="K25" s="96" t="str">
        <f>IF('Datos Vida'!K587=0,"",'Datos Vida'!K587)</f>
        <v/>
      </c>
      <c r="L25" s="96" t="str">
        <f>IF('Datos Vida'!L587=0,"",'Datos Vida'!L587)</f>
        <v/>
      </c>
      <c r="M25" s="96" t="str">
        <f>IF('Datos Vida'!M587=0,"",'Datos Vida'!M587)</f>
        <v/>
      </c>
      <c r="N25" s="96" t="str">
        <f>IF('Datos Vida'!N587=0,"",'Datos Vida'!N587)</f>
        <v/>
      </c>
      <c r="O25" s="96" t="str">
        <f>IF('Datos Vida'!O587=0,"",'Datos Vida'!O587)</f>
        <v/>
      </c>
      <c r="P25" s="96" t="str">
        <f>IF('Datos Vida'!P587=0,"",'Datos Vida'!P587)</f>
        <v/>
      </c>
      <c r="Q25" s="96" t="str">
        <f>IF('Datos Vida'!Q587=0,"",'Datos Vida'!Q587)</f>
        <v/>
      </c>
      <c r="R25" s="96" t="str">
        <f>IF('Datos Vida'!R587=0,"",'Datos Vida'!R587)</f>
        <v/>
      </c>
      <c r="S25" s="96" t="str">
        <f>IF('Datos Vida'!S587=0,"",'Datos Vida'!S587)</f>
        <v/>
      </c>
      <c r="T25" s="96" t="str">
        <f>IF('Datos Vida'!T587=0,"",'Datos Vida'!T587)</f>
        <v/>
      </c>
      <c r="U25" s="96" t="str">
        <f>IF('Datos Vida'!U587=0,"",'Datos Vida'!U587)</f>
        <v/>
      </c>
      <c r="V25" s="96" t="str">
        <f>IF('Datos Vida'!V587=0,"",'Datos Vida'!V587)</f>
        <v/>
      </c>
      <c r="W25" s="96" t="str">
        <f>IF('Datos Vida'!W587=0,"",'Datos Vida'!W587)</f>
        <v/>
      </c>
      <c r="X25" s="96" t="str">
        <f>IF('Datos Vida'!X587=0,"",'Datos Vida'!X587)</f>
        <v/>
      </c>
      <c r="Y25" s="96">
        <f>IF('Datos Vida'!Y587=0,"",'Datos Vida'!Y587)</f>
        <v>63</v>
      </c>
      <c r="Z25" s="96" t="str">
        <f>IF('Datos Vida'!Z587=0,"",'Datos Vida'!Z587)</f>
        <v/>
      </c>
      <c r="AA25" s="96" t="str">
        <f>IF('Datos Vida'!AA587=0,"",'Datos Vida'!AA587)</f>
        <v/>
      </c>
      <c r="AB25" s="96" t="str">
        <f>IF('Datos Vida'!AB587=0,"",'Datos Vida'!AB587)</f>
        <v/>
      </c>
      <c r="AC25" s="96" t="str">
        <f>IF('Datos Vida'!AC587=0,"",'Datos Vida'!AC587)</f>
        <v/>
      </c>
      <c r="AD25" s="96" t="str">
        <f>IF('Datos Vida'!AD587=0,"",'Datos Vida'!AD587)</f>
        <v/>
      </c>
      <c r="AE25" s="96" t="str">
        <f>IF('Datos Vida'!AE587=0,"",'Datos Vida'!AE587)</f>
        <v/>
      </c>
      <c r="AF25" s="96" t="str">
        <f>IF('Datos Vida'!AF587=0,"",'Datos Vida'!AF587)</f>
        <v/>
      </c>
      <c r="AG25" s="96" t="str">
        <f>IF('Datos Vida'!AG587=0,"",'Datos Vida'!AG587)</f>
        <v/>
      </c>
      <c r="AH25" s="96" t="str">
        <f>IF('Datos Vida'!AH587=0,"",'Datos Vida'!AH587)</f>
        <v/>
      </c>
      <c r="AI25" s="96" t="str">
        <f>IF('Datos Vida'!AI587=0,"",'Datos Vida'!AI587)</f>
        <v/>
      </c>
      <c r="AJ25" s="96" t="str">
        <f>IF('Datos Vida'!AJ587=0,"",'Datos Vida'!AJ587)</f>
        <v/>
      </c>
      <c r="AK25" s="96" t="str">
        <f>IF('Datos Vida'!AK587=0,"",'Datos Vida'!AK587)</f>
        <v/>
      </c>
      <c r="AL25" s="96" t="str">
        <f>IF('Datos Vida'!AL587=0,"",'Datos Vida'!AL587)</f>
        <v/>
      </c>
      <c r="AM25" s="96" t="str">
        <f>IF('Datos Vida'!AM587=0,"",'Datos Vida'!AM587)</f>
        <v/>
      </c>
      <c r="AN25" s="96" t="str">
        <f>IF('Datos Vida'!AN587=0,"",'Datos Vida'!AN587)</f>
        <v/>
      </c>
      <c r="AO25" s="96" t="str">
        <f>IF('Datos Vida'!AO587=0,"",'Datos Vida'!AO587)</f>
        <v/>
      </c>
      <c r="AP25" s="96" t="str">
        <f>IF('Datos Vida'!AP587=0,"",'Datos Vida'!AP587)</f>
        <v/>
      </c>
      <c r="AQ25" s="96">
        <f>IF('Datos Vida'!AQ587=0,"",'Datos Vida'!AQ587)</f>
        <v>63</v>
      </c>
      <c r="AR25" s="45"/>
      <c r="AS25" s="36">
        <f>IF('Datos Vida'!AS587=0,"",'Datos Vida'!AS587)</f>
        <v>2</v>
      </c>
      <c r="AT25" s="60">
        <f t="shared" si="0"/>
        <v>30.5</v>
      </c>
    </row>
    <row r="26" spans="2:46" x14ac:dyDescent="0.2">
      <c r="B26" s="62" t="str">
        <f>'Datos Vida'!B263</f>
        <v>114. SOAP</v>
      </c>
      <c r="C26" s="96" t="str">
        <f>IF('Datos Vida'!C588=0,"",'Datos Vida'!C588)</f>
        <v/>
      </c>
      <c r="D26" s="96" t="str">
        <f>IF('Datos Vida'!D588=0,"",'Datos Vida'!D588)</f>
        <v/>
      </c>
      <c r="E26" s="96" t="str">
        <f>IF('Datos Vida'!E588=0,"",'Datos Vida'!E588)</f>
        <v/>
      </c>
      <c r="F26" s="96" t="str">
        <f>IF('Datos Vida'!F588=0,"",'Datos Vida'!F588)</f>
        <v/>
      </c>
      <c r="G26" s="96" t="str">
        <f>IF('Datos Vida'!G588=0,"",'Datos Vida'!G588)</f>
        <v/>
      </c>
      <c r="H26" s="96" t="str">
        <f>IF('Datos Vida'!H588=0,"",'Datos Vida'!H588)</f>
        <v/>
      </c>
      <c r="I26" s="96">
        <f>IF('Datos Vida'!I588=0,"",'Datos Vida'!I588)</f>
        <v>14</v>
      </c>
      <c r="J26" s="96" t="str">
        <f>IF('Datos Vida'!J588=0,"",'Datos Vida'!J588)</f>
        <v/>
      </c>
      <c r="K26" s="96" t="str">
        <f>IF('Datos Vida'!K588=0,"",'Datos Vida'!K588)</f>
        <v/>
      </c>
      <c r="L26" s="96" t="str">
        <f>IF('Datos Vida'!L588=0,"",'Datos Vida'!L588)</f>
        <v/>
      </c>
      <c r="M26" s="96" t="str">
        <f>IF('Datos Vida'!M588=0,"",'Datos Vida'!M588)</f>
        <v/>
      </c>
      <c r="N26" s="96" t="str">
        <f>IF('Datos Vida'!N588=0,"",'Datos Vida'!N588)</f>
        <v/>
      </c>
      <c r="O26" s="96" t="str">
        <f>IF('Datos Vida'!O588=0,"",'Datos Vida'!O588)</f>
        <v/>
      </c>
      <c r="P26" s="96" t="str">
        <f>IF('Datos Vida'!P588=0,"",'Datos Vida'!P588)</f>
        <v/>
      </c>
      <c r="Q26" s="96" t="str">
        <f>IF('Datos Vida'!Q588=0,"",'Datos Vida'!Q588)</f>
        <v/>
      </c>
      <c r="R26" s="96" t="str">
        <f>IF('Datos Vida'!R588=0,"",'Datos Vida'!R588)</f>
        <v/>
      </c>
      <c r="S26" s="96" t="str">
        <f>IF('Datos Vida'!S588=0,"",'Datos Vida'!S588)</f>
        <v/>
      </c>
      <c r="T26" s="96" t="str">
        <f>IF('Datos Vida'!T588=0,"",'Datos Vida'!T588)</f>
        <v/>
      </c>
      <c r="U26" s="96" t="str">
        <f>IF('Datos Vida'!U588=0,"",'Datos Vida'!U588)</f>
        <v/>
      </c>
      <c r="V26" s="96" t="str">
        <f>IF('Datos Vida'!V588=0,"",'Datos Vida'!V588)</f>
        <v/>
      </c>
      <c r="W26" s="96" t="str">
        <f>IF('Datos Vida'!W588=0,"",'Datos Vida'!W588)</f>
        <v/>
      </c>
      <c r="X26" s="96" t="str">
        <f>IF('Datos Vida'!X588=0,"",'Datos Vida'!X588)</f>
        <v/>
      </c>
      <c r="Y26" s="96" t="str">
        <f>IF('Datos Vida'!Y588=0,"",'Datos Vida'!Y588)</f>
        <v/>
      </c>
      <c r="Z26" s="96" t="str">
        <f>IF('Datos Vida'!Z588=0,"",'Datos Vida'!Z588)</f>
        <v/>
      </c>
      <c r="AA26" s="96">
        <f>IF('Datos Vida'!AA588=0,"",'Datos Vida'!AA588)</f>
        <v>703</v>
      </c>
      <c r="AB26" s="96" t="str">
        <f>IF('Datos Vida'!AB588=0,"",'Datos Vida'!AB588)</f>
        <v/>
      </c>
      <c r="AC26" s="96" t="str">
        <f>IF('Datos Vida'!AC588=0,"",'Datos Vida'!AC588)</f>
        <v/>
      </c>
      <c r="AD26" s="96" t="str">
        <f>IF('Datos Vida'!AD588=0,"",'Datos Vida'!AD588)</f>
        <v/>
      </c>
      <c r="AE26" s="96" t="str">
        <f>IF('Datos Vida'!AE588=0,"",'Datos Vida'!AE588)</f>
        <v/>
      </c>
      <c r="AF26" s="96" t="str">
        <f>IF('Datos Vida'!AF588=0,"",'Datos Vida'!AF588)</f>
        <v/>
      </c>
      <c r="AG26" s="96" t="str">
        <f>IF('Datos Vida'!AG588=0,"",'Datos Vida'!AG588)</f>
        <v/>
      </c>
      <c r="AH26" s="96" t="str">
        <f>IF('Datos Vida'!AH588=0,"",'Datos Vida'!AH588)</f>
        <v/>
      </c>
      <c r="AI26" s="96" t="str">
        <f>IF('Datos Vida'!AI588=0,"",'Datos Vida'!AI588)</f>
        <v/>
      </c>
      <c r="AJ26" s="96" t="str">
        <f>IF('Datos Vida'!AJ588=0,"",'Datos Vida'!AJ588)</f>
        <v/>
      </c>
      <c r="AK26" s="96" t="str">
        <f>IF('Datos Vida'!AK588=0,"",'Datos Vida'!AK588)</f>
        <v/>
      </c>
      <c r="AL26" s="96" t="str">
        <f>IF('Datos Vida'!AL588=0,"",'Datos Vida'!AL588)</f>
        <v/>
      </c>
      <c r="AM26" s="96" t="str">
        <f>IF('Datos Vida'!AM588=0,"",'Datos Vida'!AM588)</f>
        <v/>
      </c>
      <c r="AN26" s="96" t="str">
        <f>IF('Datos Vida'!AN588=0,"",'Datos Vida'!AN588)</f>
        <v/>
      </c>
      <c r="AO26" s="96" t="str">
        <f>IF('Datos Vida'!AO588=0,"",'Datos Vida'!AO588)</f>
        <v/>
      </c>
      <c r="AP26" s="96" t="str">
        <f>IF('Datos Vida'!AP588=0,"",'Datos Vida'!AP588)</f>
        <v/>
      </c>
      <c r="AQ26" s="96">
        <f>IF('Datos Vida'!AQ588=0,"",'Datos Vida'!AQ588)</f>
        <v>717</v>
      </c>
      <c r="AR26" s="45"/>
      <c r="AS26" s="36">
        <f>IF('Datos Vida'!AS588=0,"",'Datos Vida'!AS588)</f>
        <v>982</v>
      </c>
      <c r="AT26" s="60">
        <f t="shared" si="0"/>
        <v>-0.26985743380855398</v>
      </c>
    </row>
    <row r="27" spans="2:46" x14ac:dyDescent="0.2">
      <c r="B27" s="62" t="str">
        <f>'Datos Vida'!B264</f>
        <v>150. Otros</v>
      </c>
      <c r="C27" s="96" t="str">
        <f>IF('Datos Vida'!C589=0,"",'Datos Vida'!C589)</f>
        <v/>
      </c>
      <c r="D27" s="96" t="str">
        <f>IF('Datos Vida'!D589=0,"",'Datos Vida'!D589)</f>
        <v/>
      </c>
      <c r="E27" s="96" t="str">
        <f>IF('Datos Vida'!E589=0,"",'Datos Vida'!E589)</f>
        <v/>
      </c>
      <c r="F27" s="96" t="str">
        <f>IF('Datos Vida'!F589=0,"",'Datos Vida'!F589)</f>
        <v/>
      </c>
      <c r="G27" s="96" t="str">
        <f>IF('Datos Vida'!G589=0,"",'Datos Vida'!G589)</f>
        <v/>
      </c>
      <c r="H27" s="96" t="str">
        <f>IF('Datos Vida'!H589=0,"",'Datos Vida'!H589)</f>
        <v/>
      </c>
      <c r="I27" s="96" t="str">
        <f>IF('Datos Vida'!I589=0,"",'Datos Vida'!I589)</f>
        <v/>
      </c>
      <c r="J27" s="96" t="str">
        <f>IF('Datos Vida'!J589=0,"",'Datos Vida'!J589)</f>
        <v/>
      </c>
      <c r="K27" s="96" t="str">
        <f>IF('Datos Vida'!K589=0,"",'Datos Vida'!K589)</f>
        <v/>
      </c>
      <c r="L27" s="96" t="str">
        <f>IF('Datos Vida'!L589=0,"",'Datos Vida'!L589)</f>
        <v/>
      </c>
      <c r="M27" s="96" t="str">
        <f>IF('Datos Vida'!M589=0,"",'Datos Vida'!M589)</f>
        <v/>
      </c>
      <c r="N27" s="96" t="str">
        <f>IF('Datos Vida'!N589=0,"",'Datos Vida'!N589)</f>
        <v/>
      </c>
      <c r="O27" s="96" t="str">
        <f>IF('Datos Vida'!O589=0,"",'Datos Vida'!O589)</f>
        <v/>
      </c>
      <c r="P27" s="96" t="str">
        <f>IF('Datos Vida'!P589=0,"",'Datos Vida'!P589)</f>
        <v/>
      </c>
      <c r="Q27" s="96" t="str">
        <f>IF('Datos Vida'!Q589=0,"",'Datos Vida'!Q589)</f>
        <v/>
      </c>
      <c r="R27" s="96">
        <f>IF('Datos Vida'!R589=0,"",'Datos Vida'!R589)</f>
        <v>2</v>
      </c>
      <c r="S27" s="96" t="str">
        <f>IF('Datos Vida'!S589=0,"",'Datos Vida'!S589)</f>
        <v/>
      </c>
      <c r="T27" s="96" t="str">
        <f>IF('Datos Vida'!T589=0,"",'Datos Vida'!T589)</f>
        <v/>
      </c>
      <c r="U27" s="96" t="str">
        <f>IF('Datos Vida'!U589=0,"",'Datos Vida'!U589)</f>
        <v/>
      </c>
      <c r="V27" s="96" t="str">
        <f>IF('Datos Vida'!V589=0,"",'Datos Vida'!V589)</f>
        <v/>
      </c>
      <c r="W27" s="96" t="str">
        <f>IF('Datos Vida'!W589=0,"",'Datos Vida'!W589)</f>
        <v/>
      </c>
      <c r="X27" s="96" t="str">
        <f>IF('Datos Vida'!X589=0,"",'Datos Vida'!X589)</f>
        <v/>
      </c>
      <c r="Y27" s="96" t="str">
        <f>IF('Datos Vida'!Y589=0,"",'Datos Vida'!Y589)</f>
        <v/>
      </c>
      <c r="Z27" s="96" t="str">
        <f>IF('Datos Vida'!Z589=0,"",'Datos Vida'!Z589)</f>
        <v/>
      </c>
      <c r="AA27" s="96" t="str">
        <f>IF('Datos Vida'!AA589=0,"",'Datos Vida'!AA589)</f>
        <v/>
      </c>
      <c r="AB27" s="96" t="str">
        <f>IF('Datos Vida'!AB589=0,"",'Datos Vida'!AB589)</f>
        <v/>
      </c>
      <c r="AC27" s="96" t="str">
        <f>IF('Datos Vida'!AC589=0,"",'Datos Vida'!AC589)</f>
        <v/>
      </c>
      <c r="AD27" s="96" t="str">
        <f>IF('Datos Vida'!AD589=0,"",'Datos Vida'!AD589)</f>
        <v/>
      </c>
      <c r="AE27" s="96" t="str">
        <f>IF('Datos Vida'!AE589=0,"",'Datos Vida'!AE589)</f>
        <v/>
      </c>
      <c r="AF27" s="96" t="str">
        <f>IF('Datos Vida'!AF589=0,"",'Datos Vida'!AF589)</f>
        <v/>
      </c>
      <c r="AG27" s="96" t="str">
        <f>IF('Datos Vida'!AG589=0,"",'Datos Vida'!AG589)</f>
        <v/>
      </c>
      <c r="AH27" s="96" t="str">
        <f>IF('Datos Vida'!AH589=0,"",'Datos Vida'!AH589)</f>
        <v/>
      </c>
      <c r="AI27" s="96" t="str">
        <f>IF('Datos Vida'!AI589=0,"",'Datos Vida'!AI589)</f>
        <v/>
      </c>
      <c r="AJ27" s="96" t="str">
        <f>IF('Datos Vida'!AJ589=0,"",'Datos Vida'!AJ589)</f>
        <v/>
      </c>
      <c r="AK27" s="96" t="str">
        <f>IF('Datos Vida'!AK589=0,"",'Datos Vida'!AK589)</f>
        <v/>
      </c>
      <c r="AL27" s="96" t="str">
        <f>IF('Datos Vida'!AL589=0,"",'Datos Vida'!AL589)</f>
        <v/>
      </c>
      <c r="AM27" s="96" t="str">
        <f>IF('Datos Vida'!AM589=0,"",'Datos Vida'!AM589)</f>
        <v/>
      </c>
      <c r="AN27" s="96" t="str">
        <f>IF('Datos Vida'!AN589=0,"",'Datos Vida'!AN589)</f>
        <v/>
      </c>
      <c r="AO27" s="96" t="str">
        <f>IF('Datos Vida'!AO589=0,"",'Datos Vida'!AO589)</f>
        <v/>
      </c>
      <c r="AP27" s="96" t="str">
        <f>IF('Datos Vida'!AP589=0,"",'Datos Vida'!AP589)</f>
        <v/>
      </c>
      <c r="AQ27" s="96">
        <f>IF('Datos Vida'!AQ589=0,"",'Datos Vida'!AQ589)</f>
        <v>2</v>
      </c>
      <c r="AR27" s="45"/>
      <c r="AS27" s="36">
        <f>IF('Datos Vida'!AS589=0,"",'Datos Vida'!AS589)</f>
        <v>1</v>
      </c>
      <c r="AT27" s="60">
        <f t="shared" si="0"/>
        <v>1</v>
      </c>
    </row>
    <row r="28" spans="2:46" x14ac:dyDescent="0.2">
      <c r="B28" s="53" t="str">
        <f>'Datos Vida'!B265</f>
        <v>Colectivos Tradicionales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45"/>
      <c r="AS28" s="33"/>
      <c r="AT28" s="95"/>
    </row>
    <row r="29" spans="2:46" x14ac:dyDescent="0.2">
      <c r="B29" s="62" t="str">
        <f>'Datos Vida'!B266</f>
        <v>201. Vida Entera</v>
      </c>
      <c r="C29" s="96" t="str">
        <f>IF('Datos Vida'!C591=0,"",'Datos Vida'!C591)</f>
        <v/>
      </c>
      <c r="D29" s="96" t="str">
        <f>IF('Datos Vida'!D591=0,"",'Datos Vida'!D591)</f>
        <v/>
      </c>
      <c r="E29" s="96" t="str">
        <f>IF('Datos Vida'!E591=0,"",'Datos Vida'!E591)</f>
        <v/>
      </c>
      <c r="F29" s="96" t="str">
        <f>IF('Datos Vida'!F591=0,"",'Datos Vida'!F591)</f>
        <v/>
      </c>
      <c r="G29" s="96" t="str">
        <f>IF('Datos Vida'!G591=0,"",'Datos Vida'!G591)</f>
        <v/>
      </c>
      <c r="H29" s="96" t="str">
        <f>IF('Datos Vida'!H591=0,"",'Datos Vida'!H591)</f>
        <v/>
      </c>
      <c r="I29" s="96" t="str">
        <f>IF('Datos Vida'!I591=0,"",'Datos Vida'!I591)</f>
        <v/>
      </c>
      <c r="J29" s="96" t="str">
        <f>IF('Datos Vida'!J591=0,"",'Datos Vida'!J591)</f>
        <v/>
      </c>
      <c r="K29" s="96" t="str">
        <f>IF('Datos Vida'!K591=0,"",'Datos Vida'!K591)</f>
        <v/>
      </c>
      <c r="L29" s="96">
        <f>IF('Datos Vida'!L591=0,"",'Datos Vida'!L591)</f>
        <v>5</v>
      </c>
      <c r="M29" s="96" t="str">
        <f>IF('Datos Vida'!M591=0,"",'Datos Vida'!M591)</f>
        <v/>
      </c>
      <c r="N29" s="96" t="str">
        <f>IF('Datos Vida'!N591=0,"",'Datos Vida'!N591)</f>
        <v/>
      </c>
      <c r="O29" s="96" t="str">
        <f>IF('Datos Vida'!O591=0,"",'Datos Vida'!O591)</f>
        <v/>
      </c>
      <c r="P29" s="96" t="str">
        <f>IF('Datos Vida'!P591=0,"",'Datos Vida'!P591)</f>
        <v/>
      </c>
      <c r="Q29" s="96" t="str">
        <f>IF('Datos Vida'!Q591=0,"",'Datos Vida'!Q591)</f>
        <v/>
      </c>
      <c r="R29" s="96" t="str">
        <f>IF('Datos Vida'!R591=0,"",'Datos Vida'!R591)</f>
        <v/>
      </c>
      <c r="S29" s="96" t="str">
        <f>IF('Datos Vida'!S591=0,"",'Datos Vida'!S591)</f>
        <v/>
      </c>
      <c r="T29" s="96" t="str">
        <f>IF('Datos Vida'!T591=0,"",'Datos Vida'!T591)</f>
        <v/>
      </c>
      <c r="U29" s="96" t="str">
        <f>IF('Datos Vida'!U591=0,"",'Datos Vida'!U591)</f>
        <v/>
      </c>
      <c r="V29" s="96" t="str">
        <f>IF('Datos Vida'!V591=0,"",'Datos Vida'!V591)</f>
        <v/>
      </c>
      <c r="W29" s="96" t="str">
        <f>IF('Datos Vida'!W591=0,"",'Datos Vida'!W591)</f>
        <v/>
      </c>
      <c r="X29" s="96" t="str">
        <f>IF('Datos Vida'!X591=0,"",'Datos Vida'!X591)</f>
        <v/>
      </c>
      <c r="Y29" s="96" t="str">
        <f>IF('Datos Vida'!Y591=0,"",'Datos Vida'!Y591)</f>
        <v/>
      </c>
      <c r="Z29" s="96" t="str">
        <f>IF('Datos Vida'!Z591=0,"",'Datos Vida'!Z591)</f>
        <v/>
      </c>
      <c r="AA29" s="96" t="str">
        <f>IF('Datos Vida'!AA591=0,"",'Datos Vida'!AA591)</f>
        <v/>
      </c>
      <c r="AB29" s="96" t="str">
        <f>IF('Datos Vida'!AB591=0,"",'Datos Vida'!AB591)</f>
        <v/>
      </c>
      <c r="AC29" s="96" t="str">
        <f>IF('Datos Vida'!AC591=0,"",'Datos Vida'!AC591)</f>
        <v/>
      </c>
      <c r="AD29" s="96" t="str">
        <f>IF('Datos Vida'!AD591=0,"",'Datos Vida'!AD591)</f>
        <v/>
      </c>
      <c r="AE29" s="96" t="str">
        <f>IF('Datos Vida'!AE591=0,"",'Datos Vida'!AE591)</f>
        <v/>
      </c>
      <c r="AF29" s="96" t="str">
        <f>IF('Datos Vida'!AF591=0,"",'Datos Vida'!AF591)</f>
        <v/>
      </c>
      <c r="AG29" s="96" t="str">
        <f>IF('Datos Vida'!AG591=0,"",'Datos Vida'!AG591)</f>
        <v/>
      </c>
      <c r="AH29" s="96" t="str">
        <f>IF('Datos Vida'!AH591=0,"",'Datos Vida'!AH591)</f>
        <v/>
      </c>
      <c r="AI29" s="96" t="str">
        <f>IF('Datos Vida'!AI591=0,"",'Datos Vida'!AI591)</f>
        <v/>
      </c>
      <c r="AJ29" s="96" t="str">
        <f>IF('Datos Vida'!AJ591=0,"",'Datos Vida'!AJ591)</f>
        <v/>
      </c>
      <c r="AK29" s="96" t="str">
        <f>IF('Datos Vida'!AK591=0,"",'Datos Vida'!AK591)</f>
        <v/>
      </c>
      <c r="AL29" s="96" t="str">
        <f>IF('Datos Vida'!AL591=0,"",'Datos Vida'!AL591)</f>
        <v/>
      </c>
      <c r="AM29" s="96" t="str">
        <f>IF('Datos Vida'!AM591=0,"",'Datos Vida'!AM591)</f>
        <v/>
      </c>
      <c r="AN29" s="96" t="str">
        <f>IF('Datos Vida'!AN591=0,"",'Datos Vida'!AN591)</f>
        <v/>
      </c>
      <c r="AO29" s="96" t="str">
        <f>IF('Datos Vida'!AO591=0,"",'Datos Vida'!AO591)</f>
        <v/>
      </c>
      <c r="AP29" s="96" t="str">
        <f>IF('Datos Vida'!AP591=0,"",'Datos Vida'!AP591)</f>
        <v/>
      </c>
      <c r="AQ29" s="96">
        <f>IF('Datos Vida'!AQ591=0,"",'Datos Vida'!AQ591)</f>
        <v>5</v>
      </c>
      <c r="AR29" s="45"/>
      <c r="AS29" s="36" t="str">
        <f>IF('Datos Vida'!AS591=0,"",'Datos Vida'!AS591)</f>
        <v/>
      </c>
      <c r="AT29" s="60" t="str">
        <f t="shared" ref="AT29:AT41" si="1">IFERROR(AQ29/AS29-1,"")</f>
        <v/>
      </c>
    </row>
    <row r="30" spans="2:46" x14ac:dyDescent="0.2">
      <c r="B30" s="62" t="str">
        <f>'Datos Vida'!B267</f>
        <v>202. Temporal de Vida</v>
      </c>
      <c r="C30" s="96" t="str">
        <f>IF('Datos Vida'!C592=0,"",'Datos Vida'!C592)</f>
        <v/>
      </c>
      <c r="D30" s="96" t="str">
        <f>IF('Datos Vida'!D592=0,"",'Datos Vida'!D592)</f>
        <v/>
      </c>
      <c r="E30" s="96">
        <f>IF('Datos Vida'!E592=0,"",'Datos Vida'!E592)</f>
        <v>1</v>
      </c>
      <c r="F30" s="96">
        <f>IF('Datos Vida'!F592=0,"",'Datos Vida'!F592)</f>
        <v>34</v>
      </c>
      <c r="G30" s="96">
        <f>IF('Datos Vida'!G592=0,"",'Datos Vida'!G592)</f>
        <v>101</v>
      </c>
      <c r="H30" s="96">
        <f>IF('Datos Vida'!H592=0,"",'Datos Vida'!H592)</f>
        <v>72.000000000000014</v>
      </c>
      <c r="I30" s="96">
        <f>IF('Datos Vida'!I592=0,"",'Datos Vida'!I592)</f>
        <v>24</v>
      </c>
      <c r="J30" s="96">
        <f>IF('Datos Vida'!J592=0,"",'Datos Vida'!J592)</f>
        <v>37</v>
      </c>
      <c r="K30" s="96" t="str">
        <f>IF('Datos Vida'!K592=0,"",'Datos Vida'!K592)</f>
        <v/>
      </c>
      <c r="L30" s="96">
        <f>IF('Datos Vida'!L592=0,"",'Datos Vida'!L592)</f>
        <v>304</v>
      </c>
      <c r="M30" s="96" t="str">
        <f>IF('Datos Vida'!M592=0,"",'Datos Vida'!M592)</f>
        <v/>
      </c>
      <c r="N30" s="96" t="str">
        <f>IF('Datos Vida'!N592=0,"",'Datos Vida'!N592)</f>
        <v/>
      </c>
      <c r="O30" s="96" t="str">
        <f>IF('Datos Vida'!O592=0,"",'Datos Vida'!O592)</f>
        <v/>
      </c>
      <c r="P30" s="96">
        <f>IF('Datos Vida'!P592=0,"",'Datos Vida'!P592)</f>
        <v>2</v>
      </c>
      <c r="Q30" s="96" t="str">
        <f>IF('Datos Vida'!Q592=0,"",'Datos Vida'!Q592)</f>
        <v/>
      </c>
      <c r="R30" s="96">
        <f>IF('Datos Vida'!R592=0,"",'Datos Vida'!R592)</f>
        <v>39</v>
      </c>
      <c r="S30" s="96" t="str">
        <f>IF('Datos Vida'!S592=0,"",'Datos Vida'!S592)</f>
        <v/>
      </c>
      <c r="T30" s="96" t="str">
        <f>IF('Datos Vida'!T592=0,"",'Datos Vida'!T592)</f>
        <v/>
      </c>
      <c r="U30" s="96">
        <f>IF('Datos Vida'!U592=0,"",'Datos Vida'!U592)</f>
        <v>107</v>
      </c>
      <c r="V30" s="96" t="str">
        <f>IF('Datos Vida'!V592=0,"",'Datos Vida'!V592)</f>
        <v/>
      </c>
      <c r="W30" s="96" t="str">
        <f>IF('Datos Vida'!W592=0,"",'Datos Vida'!W592)</f>
        <v/>
      </c>
      <c r="X30" s="96">
        <f>IF('Datos Vida'!X592=0,"",'Datos Vida'!X592)</f>
        <v>190</v>
      </c>
      <c r="Y30" s="96">
        <f>IF('Datos Vida'!Y592=0,"",'Datos Vida'!Y592)</f>
        <v>76</v>
      </c>
      <c r="Z30" s="96">
        <f>IF('Datos Vida'!Z592=0,"",'Datos Vida'!Z592)</f>
        <v>190</v>
      </c>
      <c r="AA30" s="96" t="str">
        <f>IF('Datos Vida'!AA592=0,"",'Datos Vida'!AA592)</f>
        <v/>
      </c>
      <c r="AB30" s="96" t="str">
        <f>IF('Datos Vida'!AB592=0,"",'Datos Vida'!AB592)</f>
        <v/>
      </c>
      <c r="AC30" s="96">
        <f>IF('Datos Vida'!AC592=0,"",'Datos Vida'!AC592)</f>
        <v>1</v>
      </c>
      <c r="AD30" s="96" t="str">
        <f>IF('Datos Vida'!AD592=0,"",'Datos Vida'!AD592)</f>
        <v/>
      </c>
      <c r="AE30" s="96" t="str">
        <f>IF('Datos Vida'!AE592=0,"",'Datos Vida'!AE592)</f>
        <v/>
      </c>
      <c r="AF30" s="96" t="str">
        <f>IF('Datos Vida'!AF592=0,"",'Datos Vida'!AF592)</f>
        <v/>
      </c>
      <c r="AG30" s="96">
        <f>IF('Datos Vida'!AG592=0,"",'Datos Vida'!AG592)</f>
        <v>19</v>
      </c>
      <c r="AH30" s="96">
        <f>IF('Datos Vida'!AH592=0,"",'Datos Vida'!AH592)</f>
        <v>369</v>
      </c>
      <c r="AI30" s="96" t="str">
        <f>IF('Datos Vida'!AI592=0,"",'Datos Vida'!AI592)</f>
        <v/>
      </c>
      <c r="AJ30" s="96">
        <f>IF('Datos Vida'!AJ592=0,"",'Datos Vida'!AJ592)</f>
        <v>13</v>
      </c>
      <c r="AK30" s="96">
        <f>IF('Datos Vida'!AK592=0,"",'Datos Vida'!AK592)</f>
        <v>114</v>
      </c>
      <c r="AL30" s="96" t="str">
        <f>IF('Datos Vida'!AL592=0,"",'Datos Vida'!AL592)</f>
        <v/>
      </c>
      <c r="AM30" s="96" t="str">
        <f>IF('Datos Vida'!AM592=0,"",'Datos Vida'!AM592)</f>
        <v/>
      </c>
      <c r="AN30" s="96" t="str">
        <f>IF('Datos Vida'!AN592=0,"",'Datos Vida'!AN592)</f>
        <v/>
      </c>
      <c r="AO30" s="96" t="str">
        <f>IF('Datos Vida'!AO592=0,"",'Datos Vida'!AO592)</f>
        <v/>
      </c>
      <c r="AP30" s="96" t="str">
        <f>IF('Datos Vida'!AP592=0,"",'Datos Vida'!AP592)</f>
        <v/>
      </c>
      <c r="AQ30" s="96">
        <f>IF('Datos Vida'!AQ592=0,"",'Datos Vida'!AQ592)</f>
        <v>1693</v>
      </c>
      <c r="AR30" s="45"/>
      <c r="AS30" s="36">
        <f>IF('Datos Vida'!AS592=0,"",'Datos Vida'!AS592)</f>
        <v>1419</v>
      </c>
      <c r="AT30" s="60">
        <f t="shared" si="1"/>
        <v>0.19309372797744895</v>
      </c>
    </row>
    <row r="31" spans="2:46" x14ac:dyDescent="0.2">
      <c r="B31" s="62" t="str">
        <f>'Datos Vida'!B268</f>
        <v>203. Seguros con Cuenta Única de inversión (CUI)</v>
      </c>
      <c r="C31" s="96" t="str">
        <f>IF('Datos Vida'!C593=0,"",'Datos Vida'!C593)</f>
        <v/>
      </c>
      <c r="D31" s="96" t="str">
        <f>IF('Datos Vida'!D593=0,"",'Datos Vida'!D593)</f>
        <v/>
      </c>
      <c r="E31" s="96" t="str">
        <f>IF('Datos Vida'!E593=0,"",'Datos Vida'!E593)</f>
        <v/>
      </c>
      <c r="F31" s="96" t="str">
        <f>IF('Datos Vida'!F593=0,"",'Datos Vida'!F593)</f>
        <v/>
      </c>
      <c r="G31" s="96" t="str">
        <f>IF('Datos Vida'!G593=0,"",'Datos Vida'!G593)</f>
        <v/>
      </c>
      <c r="H31" s="96" t="str">
        <f>IF('Datos Vida'!H593=0,"",'Datos Vida'!H593)</f>
        <v/>
      </c>
      <c r="I31" s="96" t="str">
        <f>IF('Datos Vida'!I593=0,"",'Datos Vida'!I593)</f>
        <v/>
      </c>
      <c r="J31" s="96" t="str">
        <f>IF('Datos Vida'!J593=0,"",'Datos Vida'!J593)</f>
        <v/>
      </c>
      <c r="K31" s="96" t="str">
        <f>IF('Datos Vida'!K593=0,"",'Datos Vida'!K593)</f>
        <v/>
      </c>
      <c r="L31" s="96">
        <f>IF('Datos Vida'!L593=0,"",'Datos Vida'!L593)</f>
        <v>204.00000000000003</v>
      </c>
      <c r="M31" s="96" t="str">
        <f>IF('Datos Vida'!M593=0,"",'Datos Vida'!M593)</f>
        <v/>
      </c>
      <c r="N31" s="96" t="str">
        <f>IF('Datos Vida'!N593=0,"",'Datos Vida'!N593)</f>
        <v/>
      </c>
      <c r="O31" s="96" t="str">
        <f>IF('Datos Vida'!O593=0,"",'Datos Vida'!O593)</f>
        <v/>
      </c>
      <c r="P31" s="96" t="str">
        <f>IF('Datos Vida'!P593=0,"",'Datos Vida'!P593)</f>
        <v/>
      </c>
      <c r="Q31" s="96" t="str">
        <f>IF('Datos Vida'!Q593=0,"",'Datos Vida'!Q593)</f>
        <v/>
      </c>
      <c r="R31" s="96" t="str">
        <f>IF('Datos Vida'!R593=0,"",'Datos Vida'!R593)</f>
        <v/>
      </c>
      <c r="S31" s="96" t="str">
        <f>IF('Datos Vida'!S593=0,"",'Datos Vida'!S593)</f>
        <v/>
      </c>
      <c r="T31" s="96" t="str">
        <f>IF('Datos Vida'!T593=0,"",'Datos Vida'!T593)</f>
        <v/>
      </c>
      <c r="U31" s="96" t="str">
        <f>IF('Datos Vida'!U593=0,"",'Datos Vida'!U593)</f>
        <v/>
      </c>
      <c r="V31" s="96" t="str">
        <f>IF('Datos Vida'!V593=0,"",'Datos Vida'!V593)</f>
        <v/>
      </c>
      <c r="W31" s="96" t="str">
        <f>IF('Datos Vida'!W593=0,"",'Datos Vida'!W593)</f>
        <v/>
      </c>
      <c r="X31" s="96" t="str">
        <f>IF('Datos Vida'!X593=0,"",'Datos Vida'!X593)</f>
        <v/>
      </c>
      <c r="Y31" s="96" t="str">
        <f>IF('Datos Vida'!Y593=0,"",'Datos Vida'!Y593)</f>
        <v/>
      </c>
      <c r="Z31" s="96" t="str">
        <f>IF('Datos Vida'!Z593=0,"",'Datos Vida'!Z593)</f>
        <v/>
      </c>
      <c r="AA31" s="96">
        <f>IF('Datos Vida'!AA593=0,"",'Datos Vida'!AA593)</f>
        <v>336.99999999999994</v>
      </c>
      <c r="AB31" s="96" t="str">
        <f>IF('Datos Vida'!AB593=0,"",'Datos Vida'!AB593)</f>
        <v/>
      </c>
      <c r="AC31" s="96" t="str">
        <f>IF('Datos Vida'!AC593=0,"",'Datos Vida'!AC593)</f>
        <v/>
      </c>
      <c r="AD31" s="96" t="str">
        <f>IF('Datos Vida'!AD593=0,"",'Datos Vida'!AD593)</f>
        <v/>
      </c>
      <c r="AE31" s="96" t="str">
        <f>IF('Datos Vida'!AE593=0,"",'Datos Vida'!AE593)</f>
        <v/>
      </c>
      <c r="AF31" s="96" t="str">
        <f>IF('Datos Vida'!AF593=0,"",'Datos Vida'!AF593)</f>
        <v/>
      </c>
      <c r="AG31" s="96" t="str">
        <f>IF('Datos Vida'!AG593=0,"",'Datos Vida'!AG593)</f>
        <v/>
      </c>
      <c r="AH31" s="96" t="str">
        <f>IF('Datos Vida'!AH593=0,"",'Datos Vida'!AH593)</f>
        <v/>
      </c>
      <c r="AI31" s="96" t="str">
        <f>IF('Datos Vida'!AI593=0,"",'Datos Vida'!AI593)</f>
        <v/>
      </c>
      <c r="AJ31" s="96" t="str">
        <f>IF('Datos Vida'!AJ593=0,"",'Datos Vida'!AJ593)</f>
        <v/>
      </c>
      <c r="AK31" s="96" t="str">
        <f>IF('Datos Vida'!AK593=0,"",'Datos Vida'!AK593)</f>
        <v/>
      </c>
      <c r="AL31" s="96" t="str">
        <f>IF('Datos Vida'!AL593=0,"",'Datos Vida'!AL593)</f>
        <v/>
      </c>
      <c r="AM31" s="96" t="str">
        <f>IF('Datos Vida'!AM593=0,"",'Datos Vida'!AM593)</f>
        <v/>
      </c>
      <c r="AN31" s="96" t="str">
        <f>IF('Datos Vida'!AN593=0,"",'Datos Vida'!AN593)</f>
        <v/>
      </c>
      <c r="AO31" s="96" t="str">
        <f>IF('Datos Vida'!AO593=0,"",'Datos Vida'!AO593)</f>
        <v/>
      </c>
      <c r="AP31" s="96" t="str">
        <f>IF('Datos Vida'!AP593=0,"",'Datos Vida'!AP593)</f>
        <v/>
      </c>
      <c r="AQ31" s="96">
        <f>IF('Datos Vida'!AQ593=0,"",'Datos Vida'!AQ593)</f>
        <v>541</v>
      </c>
      <c r="AR31" s="45"/>
      <c r="AS31" s="36">
        <f>IF('Datos Vida'!AS593=0,"",'Datos Vida'!AS593)</f>
        <v>101</v>
      </c>
      <c r="AT31" s="60">
        <f t="shared" si="1"/>
        <v>4.3564356435643568</v>
      </c>
    </row>
    <row r="32" spans="2:46" x14ac:dyDescent="0.2">
      <c r="B32" s="62" t="str">
        <f>'Datos Vida'!B269</f>
        <v>204. Mixto o Dotal</v>
      </c>
      <c r="C32" s="96" t="str">
        <f>IF('Datos Vida'!C594=0,"",'Datos Vida'!C594)</f>
        <v/>
      </c>
      <c r="D32" s="96" t="str">
        <f>IF('Datos Vida'!D594=0,"",'Datos Vida'!D594)</f>
        <v/>
      </c>
      <c r="E32" s="96" t="str">
        <f>IF('Datos Vida'!E594=0,"",'Datos Vida'!E594)</f>
        <v/>
      </c>
      <c r="F32" s="96" t="str">
        <f>IF('Datos Vida'!F594=0,"",'Datos Vida'!F594)</f>
        <v/>
      </c>
      <c r="G32" s="96" t="str">
        <f>IF('Datos Vida'!G594=0,"",'Datos Vida'!G594)</f>
        <v/>
      </c>
      <c r="H32" s="96" t="str">
        <f>IF('Datos Vida'!H594=0,"",'Datos Vida'!H594)</f>
        <v/>
      </c>
      <c r="I32" s="96" t="str">
        <f>IF('Datos Vida'!I594=0,"",'Datos Vida'!I594)</f>
        <v/>
      </c>
      <c r="J32" s="96" t="str">
        <f>IF('Datos Vida'!J594=0,"",'Datos Vida'!J594)</f>
        <v/>
      </c>
      <c r="K32" s="96" t="str">
        <f>IF('Datos Vida'!K594=0,"",'Datos Vida'!K594)</f>
        <v/>
      </c>
      <c r="L32" s="96" t="str">
        <f>IF('Datos Vida'!L594=0,"",'Datos Vida'!L594)</f>
        <v/>
      </c>
      <c r="M32" s="96" t="str">
        <f>IF('Datos Vida'!M594=0,"",'Datos Vida'!M594)</f>
        <v/>
      </c>
      <c r="N32" s="96" t="str">
        <f>IF('Datos Vida'!N594=0,"",'Datos Vida'!N594)</f>
        <v/>
      </c>
      <c r="O32" s="96" t="str">
        <f>IF('Datos Vida'!O594=0,"",'Datos Vida'!O594)</f>
        <v/>
      </c>
      <c r="P32" s="96" t="str">
        <f>IF('Datos Vida'!P594=0,"",'Datos Vida'!P594)</f>
        <v/>
      </c>
      <c r="Q32" s="96" t="str">
        <f>IF('Datos Vida'!Q594=0,"",'Datos Vida'!Q594)</f>
        <v/>
      </c>
      <c r="R32" s="96" t="str">
        <f>IF('Datos Vida'!R594=0,"",'Datos Vida'!R594)</f>
        <v/>
      </c>
      <c r="S32" s="96" t="str">
        <f>IF('Datos Vida'!S594=0,"",'Datos Vida'!S594)</f>
        <v/>
      </c>
      <c r="T32" s="96" t="str">
        <f>IF('Datos Vida'!T594=0,"",'Datos Vida'!T594)</f>
        <v/>
      </c>
      <c r="U32" s="96" t="str">
        <f>IF('Datos Vida'!U594=0,"",'Datos Vida'!U594)</f>
        <v/>
      </c>
      <c r="V32" s="96" t="str">
        <f>IF('Datos Vida'!V594=0,"",'Datos Vida'!V594)</f>
        <v/>
      </c>
      <c r="W32" s="96" t="str">
        <f>IF('Datos Vida'!W594=0,"",'Datos Vida'!W594)</f>
        <v/>
      </c>
      <c r="X32" s="96" t="str">
        <f>IF('Datos Vida'!X594=0,"",'Datos Vida'!X594)</f>
        <v/>
      </c>
      <c r="Y32" s="96" t="str">
        <f>IF('Datos Vida'!Y594=0,"",'Datos Vida'!Y594)</f>
        <v/>
      </c>
      <c r="Z32" s="96" t="str">
        <f>IF('Datos Vida'!Z594=0,"",'Datos Vida'!Z594)</f>
        <v/>
      </c>
      <c r="AA32" s="96" t="str">
        <f>IF('Datos Vida'!AA594=0,"",'Datos Vida'!AA594)</f>
        <v/>
      </c>
      <c r="AB32" s="96" t="str">
        <f>IF('Datos Vida'!AB594=0,"",'Datos Vida'!AB594)</f>
        <v/>
      </c>
      <c r="AC32" s="96" t="str">
        <f>IF('Datos Vida'!AC594=0,"",'Datos Vida'!AC594)</f>
        <v/>
      </c>
      <c r="AD32" s="96" t="str">
        <f>IF('Datos Vida'!AD594=0,"",'Datos Vida'!AD594)</f>
        <v/>
      </c>
      <c r="AE32" s="96" t="str">
        <f>IF('Datos Vida'!AE594=0,"",'Datos Vida'!AE594)</f>
        <v/>
      </c>
      <c r="AF32" s="96" t="str">
        <f>IF('Datos Vida'!AF594=0,"",'Datos Vida'!AF594)</f>
        <v/>
      </c>
      <c r="AG32" s="96" t="str">
        <f>IF('Datos Vida'!AG594=0,"",'Datos Vida'!AG594)</f>
        <v/>
      </c>
      <c r="AH32" s="96" t="str">
        <f>IF('Datos Vida'!AH594=0,"",'Datos Vida'!AH594)</f>
        <v/>
      </c>
      <c r="AI32" s="96" t="str">
        <f>IF('Datos Vida'!AI594=0,"",'Datos Vida'!AI594)</f>
        <v/>
      </c>
      <c r="AJ32" s="96" t="str">
        <f>IF('Datos Vida'!AJ594=0,"",'Datos Vida'!AJ594)</f>
        <v/>
      </c>
      <c r="AK32" s="96" t="str">
        <f>IF('Datos Vida'!AK594=0,"",'Datos Vida'!AK594)</f>
        <v/>
      </c>
      <c r="AL32" s="96" t="str">
        <f>IF('Datos Vida'!AL594=0,"",'Datos Vida'!AL594)</f>
        <v/>
      </c>
      <c r="AM32" s="96" t="str">
        <f>IF('Datos Vida'!AM594=0,"",'Datos Vida'!AM594)</f>
        <v/>
      </c>
      <c r="AN32" s="96" t="str">
        <f>IF('Datos Vida'!AN594=0,"",'Datos Vida'!AN594)</f>
        <v/>
      </c>
      <c r="AO32" s="96" t="str">
        <f>IF('Datos Vida'!AO594=0,"",'Datos Vida'!AO594)</f>
        <v/>
      </c>
      <c r="AP32" s="96" t="str">
        <f>IF('Datos Vida'!AP594=0,"",'Datos Vida'!AP594)</f>
        <v/>
      </c>
      <c r="AQ32" s="96" t="str">
        <f>IF('Datos Vida'!AQ594=0,"",'Datos Vida'!AQ594)</f>
        <v/>
      </c>
      <c r="AR32" s="45"/>
      <c r="AS32" s="36" t="str">
        <f>IF('Datos Vida'!AS594=0,"",'Datos Vida'!AS594)</f>
        <v/>
      </c>
      <c r="AT32" s="60" t="str">
        <f t="shared" si="1"/>
        <v/>
      </c>
    </row>
    <row r="33" spans="2:46" x14ac:dyDescent="0.2">
      <c r="B33" s="62" t="str">
        <f>'Datos Vida'!B270</f>
        <v>205. Rentas Privadas y Otras Rentas</v>
      </c>
      <c r="C33" s="96" t="str">
        <f>IF('Datos Vida'!C595=0,"",'Datos Vida'!C595)</f>
        <v/>
      </c>
      <c r="D33" s="96" t="str">
        <f>IF('Datos Vida'!D595=0,"",'Datos Vida'!D595)</f>
        <v/>
      </c>
      <c r="E33" s="96" t="str">
        <f>IF('Datos Vida'!E595=0,"",'Datos Vida'!E595)</f>
        <v/>
      </c>
      <c r="F33" s="96" t="str">
        <f>IF('Datos Vida'!F595=0,"",'Datos Vida'!F595)</f>
        <v/>
      </c>
      <c r="G33" s="96" t="str">
        <f>IF('Datos Vida'!G595=0,"",'Datos Vida'!G595)</f>
        <v/>
      </c>
      <c r="H33" s="96" t="str">
        <f>IF('Datos Vida'!H595=0,"",'Datos Vida'!H595)</f>
        <v/>
      </c>
      <c r="I33" s="96" t="str">
        <f>IF('Datos Vida'!I595=0,"",'Datos Vida'!I595)</f>
        <v/>
      </c>
      <c r="J33" s="96" t="str">
        <f>IF('Datos Vida'!J595=0,"",'Datos Vida'!J595)</f>
        <v/>
      </c>
      <c r="K33" s="96" t="str">
        <f>IF('Datos Vida'!K595=0,"",'Datos Vida'!K595)</f>
        <v/>
      </c>
      <c r="L33" s="96" t="str">
        <f>IF('Datos Vida'!L595=0,"",'Datos Vida'!L595)</f>
        <v/>
      </c>
      <c r="M33" s="96" t="str">
        <f>IF('Datos Vida'!M595=0,"",'Datos Vida'!M595)</f>
        <v/>
      </c>
      <c r="N33" s="96" t="str">
        <f>IF('Datos Vida'!N595=0,"",'Datos Vida'!N595)</f>
        <v/>
      </c>
      <c r="O33" s="96" t="str">
        <f>IF('Datos Vida'!O595=0,"",'Datos Vida'!O595)</f>
        <v/>
      </c>
      <c r="P33" s="96" t="str">
        <f>IF('Datos Vida'!P595=0,"",'Datos Vida'!P595)</f>
        <v/>
      </c>
      <c r="Q33" s="96" t="str">
        <f>IF('Datos Vida'!Q595=0,"",'Datos Vida'!Q595)</f>
        <v/>
      </c>
      <c r="R33" s="96" t="str">
        <f>IF('Datos Vida'!R595=0,"",'Datos Vida'!R595)</f>
        <v/>
      </c>
      <c r="S33" s="96" t="str">
        <f>IF('Datos Vida'!S595=0,"",'Datos Vida'!S595)</f>
        <v/>
      </c>
      <c r="T33" s="96" t="str">
        <f>IF('Datos Vida'!T595=0,"",'Datos Vida'!T595)</f>
        <v/>
      </c>
      <c r="U33" s="96" t="str">
        <f>IF('Datos Vida'!U595=0,"",'Datos Vida'!U595)</f>
        <v/>
      </c>
      <c r="V33" s="96" t="str">
        <f>IF('Datos Vida'!V595=0,"",'Datos Vida'!V595)</f>
        <v/>
      </c>
      <c r="W33" s="96" t="str">
        <f>IF('Datos Vida'!W595=0,"",'Datos Vida'!W595)</f>
        <v/>
      </c>
      <c r="X33" s="96" t="str">
        <f>IF('Datos Vida'!X595=0,"",'Datos Vida'!X595)</f>
        <v/>
      </c>
      <c r="Y33" s="96" t="str">
        <f>IF('Datos Vida'!Y595=0,"",'Datos Vida'!Y595)</f>
        <v/>
      </c>
      <c r="Z33" s="96" t="str">
        <f>IF('Datos Vida'!Z595=0,"",'Datos Vida'!Z595)</f>
        <v/>
      </c>
      <c r="AA33" s="96" t="str">
        <f>IF('Datos Vida'!AA595=0,"",'Datos Vida'!AA595)</f>
        <v/>
      </c>
      <c r="AB33" s="96" t="str">
        <f>IF('Datos Vida'!AB595=0,"",'Datos Vida'!AB595)</f>
        <v/>
      </c>
      <c r="AC33" s="96" t="str">
        <f>IF('Datos Vida'!AC595=0,"",'Datos Vida'!AC595)</f>
        <v/>
      </c>
      <c r="AD33" s="96" t="str">
        <f>IF('Datos Vida'!AD595=0,"",'Datos Vida'!AD595)</f>
        <v/>
      </c>
      <c r="AE33" s="96" t="str">
        <f>IF('Datos Vida'!AE595=0,"",'Datos Vida'!AE595)</f>
        <v/>
      </c>
      <c r="AF33" s="96" t="str">
        <f>IF('Datos Vida'!AF595=0,"",'Datos Vida'!AF595)</f>
        <v/>
      </c>
      <c r="AG33" s="96" t="str">
        <f>IF('Datos Vida'!AG595=0,"",'Datos Vida'!AG595)</f>
        <v/>
      </c>
      <c r="AH33" s="96" t="str">
        <f>IF('Datos Vida'!AH595=0,"",'Datos Vida'!AH595)</f>
        <v/>
      </c>
      <c r="AI33" s="96" t="str">
        <f>IF('Datos Vida'!AI595=0,"",'Datos Vida'!AI595)</f>
        <v/>
      </c>
      <c r="AJ33" s="96" t="str">
        <f>IF('Datos Vida'!AJ595=0,"",'Datos Vida'!AJ595)</f>
        <v/>
      </c>
      <c r="AK33" s="96" t="str">
        <f>IF('Datos Vida'!AK595=0,"",'Datos Vida'!AK595)</f>
        <v/>
      </c>
      <c r="AL33" s="96" t="str">
        <f>IF('Datos Vida'!AL595=0,"",'Datos Vida'!AL595)</f>
        <v/>
      </c>
      <c r="AM33" s="96" t="str">
        <f>IF('Datos Vida'!AM595=0,"",'Datos Vida'!AM595)</f>
        <v/>
      </c>
      <c r="AN33" s="96" t="str">
        <f>IF('Datos Vida'!AN595=0,"",'Datos Vida'!AN595)</f>
        <v/>
      </c>
      <c r="AO33" s="96" t="str">
        <f>IF('Datos Vida'!AO595=0,"",'Datos Vida'!AO595)</f>
        <v/>
      </c>
      <c r="AP33" s="96" t="str">
        <f>IF('Datos Vida'!AP595=0,"",'Datos Vida'!AP595)</f>
        <v/>
      </c>
      <c r="AQ33" s="96" t="str">
        <f>IF('Datos Vida'!AQ595=0,"",'Datos Vida'!AQ595)</f>
        <v/>
      </c>
      <c r="AR33" s="45"/>
      <c r="AS33" s="36" t="str">
        <f>IF('Datos Vida'!AS595=0,"",'Datos Vida'!AS595)</f>
        <v/>
      </c>
      <c r="AT33" s="60" t="str">
        <f t="shared" si="1"/>
        <v/>
      </c>
    </row>
    <row r="34" spans="2:46" x14ac:dyDescent="0.2">
      <c r="B34" s="62" t="str">
        <f>'Datos Vida'!B271</f>
        <v>206. Dotal puro o Capital Diferido</v>
      </c>
      <c r="C34" s="96" t="str">
        <f>IF('Datos Vida'!C596=0,"",'Datos Vida'!C596)</f>
        <v/>
      </c>
      <c r="D34" s="96" t="str">
        <f>IF('Datos Vida'!D596=0,"",'Datos Vida'!D596)</f>
        <v/>
      </c>
      <c r="E34" s="96" t="str">
        <f>IF('Datos Vida'!E596=0,"",'Datos Vida'!E596)</f>
        <v/>
      </c>
      <c r="F34" s="96" t="str">
        <f>IF('Datos Vida'!F596=0,"",'Datos Vida'!F596)</f>
        <v/>
      </c>
      <c r="G34" s="96">
        <f>IF('Datos Vida'!G596=0,"",'Datos Vida'!G596)</f>
        <v>8</v>
      </c>
      <c r="H34" s="96" t="str">
        <f>IF('Datos Vida'!H596=0,"",'Datos Vida'!H596)</f>
        <v/>
      </c>
      <c r="I34" s="96" t="str">
        <f>IF('Datos Vida'!I596=0,"",'Datos Vida'!I596)</f>
        <v/>
      </c>
      <c r="J34" s="96" t="str">
        <f>IF('Datos Vida'!J596=0,"",'Datos Vida'!J596)</f>
        <v/>
      </c>
      <c r="K34" s="96" t="str">
        <f>IF('Datos Vida'!K596=0,"",'Datos Vida'!K596)</f>
        <v/>
      </c>
      <c r="L34" s="96" t="str">
        <f>IF('Datos Vida'!L596=0,"",'Datos Vida'!L596)</f>
        <v/>
      </c>
      <c r="M34" s="96" t="str">
        <f>IF('Datos Vida'!M596=0,"",'Datos Vida'!M596)</f>
        <v/>
      </c>
      <c r="N34" s="96" t="str">
        <f>IF('Datos Vida'!N596=0,"",'Datos Vida'!N596)</f>
        <v/>
      </c>
      <c r="O34" s="96" t="str">
        <f>IF('Datos Vida'!O596=0,"",'Datos Vida'!O596)</f>
        <v/>
      </c>
      <c r="P34" s="96" t="str">
        <f>IF('Datos Vida'!P596=0,"",'Datos Vida'!P596)</f>
        <v/>
      </c>
      <c r="Q34" s="96" t="str">
        <f>IF('Datos Vida'!Q596=0,"",'Datos Vida'!Q596)</f>
        <v/>
      </c>
      <c r="R34" s="96" t="str">
        <f>IF('Datos Vida'!R596=0,"",'Datos Vida'!R596)</f>
        <v/>
      </c>
      <c r="S34" s="96" t="str">
        <f>IF('Datos Vida'!S596=0,"",'Datos Vida'!S596)</f>
        <v/>
      </c>
      <c r="T34" s="96" t="str">
        <f>IF('Datos Vida'!T596=0,"",'Datos Vida'!T596)</f>
        <v/>
      </c>
      <c r="U34" s="96" t="str">
        <f>IF('Datos Vida'!U596=0,"",'Datos Vida'!U596)</f>
        <v/>
      </c>
      <c r="V34" s="96" t="str">
        <f>IF('Datos Vida'!V596=0,"",'Datos Vida'!V596)</f>
        <v/>
      </c>
      <c r="W34" s="96" t="str">
        <f>IF('Datos Vida'!W596=0,"",'Datos Vida'!W596)</f>
        <v/>
      </c>
      <c r="X34" s="96" t="str">
        <f>IF('Datos Vida'!X596=0,"",'Datos Vida'!X596)</f>
        <v/>
      </c>
      <c r="Y34" s="96" t="str">
        <f>IF('Datos Vida'!Y596=0,"",'Datos Vida'!Y596)</f>
        <v/>
      </c>
      <c r="Z34" s="96" t="str">
        <f>IF('Datos Vida'!Z596=0,"",'Datos Vida'!Z596)</f>
        <v/>
      </c>
      <c r="AA34" s="96" t="str">
        <f>IF('Datos Vida'!AA596=0,"",'Datos Vida'!AA596)</f>
        <v/>
      </c>
      <c r="AB34" s="96" t="str">
        <f>IF('Datos Vida'!AB596=0,"",'Datos Vida'!AB596)</f>
        <v/>
      </c>
      <c r="AC34" s="96" t="str">
        <f>IF('Datos Vida'!AC596=0,"",'Datos Vida'!AC596)</f>
        <v/>
      </c>
      <c r="AD34" s="96" t="str">
        <f>IF('Datos Vida'!AD596=0,"",'Datos Vida'!AD596)</f>
        <v/>
      </c>
      <c r="AE34" s="96" t="str">
        <f>IF('Datos Vida'!AE596=0,"",'Datos Vida'!AE596)</f>
        <v/>
      </c>
      <c r="AF34" s="96" t="str">
        <f>IF('Datos Vida'!AF596=0,"",'Datos Vida'!AF596)</f>
        <v/>
      </c>
      <c r="AG34" s="96" t="str">
        <f>IF('Datos Vida'!AG596=0,"",'Datos Vida'!AG596)</f>
        <v/>
      </c>
      <c r="AH34" s="96" t="str">
        <f>IF('Datos Vida'!AH596=0,"",'Datos Vida'!AH596)</f>
        <v/>
      </c>
      <c r="AI34" s="96" t="str">
        <f>IF('Datos Vida'!AI596=0,"",'Datos Vida'!AI596)</f>
        <v/>
      </c>
      <c r="AJ34" s="96" t="str">
        <f>IF('Datos Vida'!AJ596=0,"",'Datos Vida'!AJ596)</f>
        <v/>
      </c>
      <c r="AK34" s="96" t="str">
        <f>IF('Datos Vida'!AK596=0,"",'Datos Vida'!AK596)</f>
        <v/>
      </c>
      <c r="AL34" s="96" t="str">
        <f>IF('Datos Vida'!AL596=0,"",'Datos Vida'!AL596)</f>
        <v/>
      </c>
      <c r="AM34" s="96" t="str">
        <f>IF('Datos Vida'!AM596=0,"",'Datos Vida'!AM596)</f>
        <v/>
      </c>
      <c r="AN34" s="96" t="str">
        <f>IF('Datos Vida'!AN596=0,"",'Datos Vida'!AN596)</f>
        <v/>
      </c>
      <c r="AO34" s="96" t="str">
        <f>IF('Datos Vida'!AO596=0,"",'Datos Vida'!AO596)</f>
        <v/>
      </c>
      <c r="AP34" s="96" t="str">
        <f>IF('Datos Vida'!AP596=0,"",'Datos Vida'!AP596)</f>
        <v/>
      </c>
      <c r="AQ34" s="96">
        <f>IF('Datos Vida'!AQ596=0,"",'Datos Vida'!AQ596)</f>
        <v>8</v>
      </c>
      <c r="AR34" s="45"/>
      <c r="AS34" s="36">
        <f>IF('Datos Vida'!AS596=0,"",'Datos Vida'!AS596)</f>
        <v>4</v>
      </c>
      <c r="AT34" s="60">
        <f t="shared" si="1"/>
        <v>1</v>
      </c>
    </row>
    <row r="35" spans="2:46" x14ac:dyDescent="0.2">
      <c r="B35" s="62" t="str">
        <f>'Datos Vida'!B272</f>
        <v>207. Protección Familiar</v>
      </c>
      <c r="C35" s="96" t="str">
        <f>IF('Datos Vida'!C597=0,"",'Datos Vida'!C597)</f>
        <v/>
      </c>
      <c r="D35" s="96" t="str">
        <f>IF('Datos Vida'!D597=0,"",'Datos Vida'!D597)</f>
        <v/>
      </c>
      <c r="E35" s="96" t="str">
        <f>IF('Datos Vida'!E597=0,"",'Datos Vida'!E597)</f>
        <v/>
      </c>
      <c r="F35" s="96" t="str">
        <f>IF('Datos Vida'!F597=0,"",'Datos Vida'!F597)</f>
        <v/>
      </c>
      <c r="G35" s="96" t="str">
        <f>IF('Datos Vida'!G597=0,"",'Datos Vida'!G597)</f>
        <v/>
      </c>
      <c r="H35" s="96" t="str">
        <f>IF('Datos Vida'!H597=0,"",'Datos Vida'!H597)</f>
        <v/>
      </c>
      <c r="I35" s="96" t="str">
        <f>IF('Datos Vida'!I597=0,"",'Datos Vida'!I597)</f>
        <v/>
      </c>
      <c r="J35" s="96" t="str">
        <f>IF('Datos Vida'!J597=0,"",'Datos Vida'!J597)</f>
        <v/>
      </c>
      <c r="K35" s="96" t="str">
        <f>IF('Datos Vida'!K597=0,"",'Datos Vida'!K597)</f>
        <v/>
      </c>
      <c r="L35" s="96">
        <f>IF('Datos Vida'!L597=0,"",'Datos Vida'!L597)</f>
        <v>97</v>
      </c>
      <c r="M35" s="96" t="str">
        <f>IF('Datos Vida'!M597=0,"",'Datos Vida'!M597)</f>
        <v/>
      </c>
      <c r="N35" s="96" t="str">
        <f>IF('Datos Vida'!N597=0,"",'Datos Vida'!N597)</f>
        <v/>
      </c>
      <c r="O35" s="96" t="str">
        <f>IF('Datos Vida'!O597=0,"",'Datos Vida'!O597)</f>
        <v/>
      </c>
      <c r="P35" s="96" t="str">
        <f>IF('Datos Vida'!P597=0,"",'Datos Vida'!P597)</f>
        <v/>
      </c>
      <c r="Q35" s="96" t="str">
        <f>IF('Datos Vida'!Q597=0,"",'Datos Vida'!Q597)</f>
        <v/>
      </c>
      <c r="R35" s="96">
        <f>IF('Datos Vida'!R597=0,"",'Datos Vida'!R597)</f>
        <v>1</v>
      </c>
      <c r="S35" s="96" t="str">
        <f>IF('Datos Vida'!S597=0,"",'Datos Vida'!S597)</f>
        <v/>
      </c>
      <c r="T35" s="96" t="str">
        <f>IF('Datos Vida'!T597=0,"",'Datos Vida'!T597)</f>
        <v/>
      </c>
      <c r="U35" s="96" t="str">
        <f>IF('Datos Vida'!U597=0,"",'Datos Vida'!U597)</f>
        <v/>
      </c>
      <c r="V35" s="96" t="str">
        <f>IF('Datos Vida'!V597=0,"",'Datos Vida'!V597)</f>
        <v/>
      </c>
      <c r="W35" s="96" t="str">
        <f>IF('Datos Vida'!W597=0,"",'Datos Vida'!W597)</f>
        <v/>
      </c>
      <c r="X35" s="96" t="str">
        <f>IF('Datos Vida'!X597=0,"",'Datos Vida'!X597)</f>
        <v/>
      </c>
      <c r="Y35" s="96" t="str">
        <f>IF('Datos Vida'!Y597=0,"",'Datos Vida'!Y597)</f>
        <v/>
      </c>
      <c r="Z35" s="96" t="str">
        <f>IF('Datos Vida'!Z597=0,"",'Datos Vida'!Z597)</f>
        <v/>
      </c>
      <c r="AA35" s="96">
        <f>IF('Datos Vida'!AA597=0,"",'Datos Vida'!AA597)</f>
        <v>8</v>
      </c>
      <c r="AB35" s="96" t="str">
        <f>IF('Datos Vida'!AB597=0,"",'Datos Vida'!AB597)</f>
        <v/>
      </c>
      <c r="AC35" s="96" t="str">
        <f>IF('Datos Vida'!AC597=0,"",'Datos Vida'!AC597)</f>
        <v/>
      </c>
      <c r="AD35" s="96" t="str">
        <f>IF('Datos Vida'!AD597=0,"",'Datos Vida'!AD597)</f>
        <v/>
      </c>
      <c r="AE35" s="96" t="str">
        <f>IF('Datos Vida'!AE597=0,"",'Datos Vida'!AE597)</f>
        <v/>
      </c>
      <c r="AF35" s="96" t="str">
        <f>IF('Datos Vida'!AF597=0,"",'Datos Vida'!AF597)</f>
        <v/>
      </c>
      <c r="AG35" s="96" t="str">
        <f>IF('Datos Vida'!AG597=0,"",'Datos Vida'!AG597)</f>
        <v/>
      </c>
      <c r="AH35" s="96" t="str">
        <f>IF('Datos Vida'!AH597=0,"",'Datos Vida'!AH597)</f>
        <v/>
      </c>
      <c r="AI35" s="96" t="str">
        <f>IF('Datos Vida'!AI597=0,"",'Datos Vida'!AI597)</f>
        <v/>
      </c>
      <c r="AJ35" s="96">
        <f>IF('Datos Vida'!AJ597=0,"",'Datos Vida'!AJ597)</f>
        <v>57</v>
      </c>
      <c r="AK35" s="96" t="str">
        <f>IF('Datos Vida'!AK597=0,"",'Datos Vida'!AK597)</f>
        <v/>
      </c>
      <c r="AL35" s="96" t="str">
        <f>IF('Datos Vida'!AL597=0,"",'Datos Vida'!AL597)</f>
        <v/>
      </c>
      <c r="AM35" s="96" t="str">
        <f>IF('Datos Vida'!AM597=0,"",'Datos Vida'!AM597)</f>
        <v/>
      </c>
      <c r="AN35" s="96" t="str">
        <f>IF('Datos Vida'!AN597=0,"",'Datos Vida'!AN597)</f>
        <v/>
      </c>
      <c r="AO35" s="96" t="str">
        <f>IF('Datos Vida'!AO597=0,"",'Datos Vida'!AO597)</f>
        <v/>
      </c>
      <c r="AP35" s="96" t="str">
        <f>IF('Datos Vida'!AP597=0,"",'Datos Vida'!AP597)</f>
        <v/>
      </c>
      <c r="AQ35" s="96">
        <f>IF('Datos Vida'!AQ597=0,"",'Datos Vida'!AQ597)</f>
        <v>163</v>
      </c>
      <c r="AR35" s="45"/>
      <c r="AS35" s="36">
        <f>IF('Datos Vida'!AS597=0,"",'Datos Vida'!AS597)</f>
        <v>15</v>
      </c>
      <c r="AT35" s="60">
        <f t="shared" si="1"/>
        <v>9.8666666666666671</v>
      </c>
    </row>
    <row r="36" spans="2:46" x14ac:dyDescent="0.2">
      <c r="B36" s="62" t="str">
        <f>'Datos Vida'!B273</f>
        <v>208. Incapacidad o Invalidez</v>
      </c>
      <c r="C36" s="96" t="str">
        <f>IF('Datos Vida'!C598=0,"",'Datos Vida'!C598)</f>
        <v/>
      </c>
      <c r="D36" s="96" t="str">
        <f>IF('Datos Vida'!D598=0,"",'Datos Vida'!D598)</f>
        <v/>
      </c>
      <c r="E36" s="96" t="str">
        <f>IF('Datos Vida'!E598=0,"",'Datos Vida'!E598)</f>
        <v/>
      </c>
      <c r="F36" s="96" t="str">
        <f>IF('Datos Vida'!F598=0,"",'Datos Vida'!F598)</f>
        <v/>
      </c>
      <c r="G36" s="96">
        <f>IF('Datos Vida'!G598=0,"",'Datos Vida'!G598)</f>
        <v>38</v>
      </c>
      <c r="H36" s="96" t="str">
        <f>IF('Datos Vida'!H598=0,"",'Datos Vida'!H598)</f>
        <v/>
      </c>
      <c r="I36" s="96">
        <f>IF('Datos Vida'!I598=0,"",'Datos Vida'!I598)</f>
        <v>1</v>
      </c>
      <c r="J36" s="96">
        <f>IF('Datos Vida'!J598=0,"",'Datos Vida'!J598)</f>
        <v>3</v>
      </c>
      <c r="K36" s="96" t="str">
        <f>IF('Datos Vida'!K598=0,"",'Datos Vida'!K598)</f>
        <v/>
      </c>
      <c r="L36" s="96">
        <f>IF('Datos Vida'!L598=0,"",'Datos Vida'!L598)</f>
        <v>113</v>
      </c>
      <c r="M36" s="96" t="str">
        <f>IF('Datos Vida'!M598=0,"",'Datos Vida'!M598)</f>
        <v/>
      </c>
      <c r="N36" s="96" t="str">
        <f>IF('Datos Vida'!N598=0,"",'Datos Vida'!N598)</f>
        <v/>
      </c>
      <c r="O36" s="96" t="str">
        <f>IF('Datos Vida'!O598=0,"",'Datos Vida'!O598)</f>
        <v/>
      </c>
      <c r="P36" s="96" t="str">
        <f>IF('Datos Vida'!P598=0,"",'Datos Vida'!P598)</f>
        <v/>
      </c>
      <c r="Q36" s="96" t="str">
        <f>IF('Datos Vida'!Q598=0,"",'Datos Vida'!Q598)</f>
        <v/>
      </c>
      <c r="R36" s="96">
        <f>IF('Datos Vida'!R598=0,"",'Datos Vida'!R598)</f>
        <v>4</v>
      </c>
      <c r="S36" s="96" t="str">
        <f>IF('Datos Vida'!S598=0,"",'Datos Vida'!S598)</f>
        <v/>
      </c>
      <c r="T36" s="96" t="str">
        <f>IF('Datos Vida'!T598=0,"",'Datos Vida'!T598)</f>
        <v/>
      </c>
      <c r="U36" s="96">
        <f>IF('Datos Vida'!U598=0,"",'Datos Vida'!U598)</f>
        <v>38</v>
      </c>
      <c r="V36" s="96" t="str">
        <f>IF('Datos Vida'!V598=0,"",'Datos Vida'!V598)</f>
        <v/>
      </c>
      <c r="W36" s="96" t="str">
        <f>IF('Datos Vida'!W598=0,"",'Datos Vida'!W598)</f>
        <v/>
      </c>
      <c r="X36" s="96" t="str">
        <f>IF('Datos Vida'!X598=0,"",'Datos Vida'!X598)</f>
        <v/>
      </c>
      <c r="Y36" s="96" t="str">
        <f>IF('Datos Vida'!Y598=0,"",'Datos Vida'!Y598)</f>
        <v/>
      </c>
      <c r="Z36" s="96">
        <f>IF('Datos Vida'!Z598=0,"",'Datos Vida'!Z598)</f>
        <v>48</v>
      </c>
      <c r="AA36" s="96" t="str">
        <f>IF('Datos Vida'!AA598=0,"",'Datos Vida'!AA598)</f>
        <v/>
      </c>
      <c r="AB36" s="96" t="str">
        <f>IF('Datos Vida'!AB598=0,"",'Datos Vida'!AB598)</f>
        <v/>
      </c>
      <c r="AC36" s="96" t="str">
        <f>IF('Datos Vida'!AC598=0,"",'Datos Vida'!AC598)</f>
        <v/>
      </c>
      <c r="AD36" s="96" t="str">
        <f>IF('Datos Vida'!AD598=0,"",'Datos Vida'!AD598)</f>
        <v/>
      </c>
      <c r="AE36" s="96" t="str">
        <f>IF('Datos Vida'!AE598=0,"",'Datos Vida'!AE598)</f>
        <v/>
      </c>
      <c r="AF36" s="96" t="str">
        <f>IF('Datos Vida'!AF598=0,"",'Datos Vida'!AF598)</f>
        <v/>
      </c>
      <c r="AG36" s="96">
        <f>IF('Datos Vida'!AG598=0,"",'Datos Vida'!AG598)</f>
        <v>2</v>
      </c>
      <c r="AH36" s="96">
        <f>IF('Datos Vida'!AH598=0,"",'Datos Vida'!AH598)</f>
        <v>45</v>
      </c>
      <c r="AI36" s="96">
        <f>IF('Datos Vida'!AI598=0,"",'Datos Vida'!AI598)</f>
        <v>4</v>
      </c>
      <c r="AJ36" s="96">
        <f>IF('Datos Vida'!AJ598=0,"",'Datos Vida'!AJ598)</f>
        <v>4</v>
      </c>
      <c r="AK36" s="96">
        <f>IF('Datos Vida'!AK598=0,"",'Datos Vida'!AK598)</f>
        <v>18</v>
      </c>
      <c r="AL36" s="96" t="str">
        <f>IF('Datos Vida'!AL598=0,"",'Datos Vida'!AL598)</f>
        <v/>
      </c>
      <c r="AM36" s="96" t="str">
        <f>IF('Datos Vida'!AM598=0,"",'Datos Vida'!AM598)</f>
        <v/>
      </c>
      <c r="AN36" s="96" t="str">
        <f>IF('Datos Vida'!AN598=0,"",'Datos Vida'!AN598)</f>
        <v/>
      </c>
      <c r="AO36" s="96" t="str">
        <f>IF('Datos Vida'!AO598=0,"",'Datos Vida'!AO598)</f>
        <v/>
      </c>
      <c r="AP36" s="96" t="str">
        <f>IF('Datos Vida'!AP598=0,"",'Datos Vida'!AP598)</f>
        <v/>
      </c>
      <c r="AQ36" s="96">
        <f>IF('Datos Vida'!AQ598=0,"",'Datos Vida'!AQ598)</f>
        <v>318</v>
      </c>
      <c r="AR36" s="45"/>
      <c r="AS36" s="36">
        <f>IF('Datos Vida'!AS598=0,"",'Datos Vida'!AS598)</f>
        <v>558</v>
      </c>
      <c r="AT36" s="60">
        <f t="shared" si="1"/>
        <v>-0.43010752688172038</v>
      </c>
    </row>
    <row r="37" spans="2:46" x14ac:dyDescent="0.2">
      <c r="B37" s="62" t="str">
        <f>'Datos Vida'!B274</f>
        <v>209. Salud</v>
      </c>
      <c r="C37" s="96" t="str">
        <f>IF('Datos Vida'!C599=0,"",'Datos Vida'!C599)</f>
        <v/>
      </c>
      <c r="D37" s="96">
        <f>IF('Datos Vida'!D599=0,"",'Datos Vida'!D599)</f>
        <v>53</v>
      </c>
      <c r="E37" s="96" t="str">
        <f>IF('Datos Vida'!E599=0,"",'Datos Vida'!E599)</f>
        <v/>
      </c>
      <c r="F37" s="96">
        <f>IF('Datos Vida'!F599=0,"",'Datos Vida'!F599)</f>
        <v>268373</v>
      </c>
      <c r="G37" s="96">
        <f>IF('Datos Vida'!G599=0,"",'Datos Vida'!G599)</f>
        <v>498301</v>
      </c>
      <c r="H37" s="96" t="str">
        <f>IF('Datos Vida'!H599=0,"",'Datos Vida'!H599)</f>
        <v/>
      </c>
      <c r="I37" s="96">
        <f>IF('Datos Vida'!I599=0,"",'Datos Vida'!I599)</f>
        <v>155955</v>
      </c>
      <c r="J37" s="96">
        <f>IF('Datos Vida'!J599=0,"",'Datos Vida'!J599)</f>
        <v>650758</v>
      </c>
      <c r="K37" s="96" t="str">
        <f>IF('Datos Vida'!K599=0,"",'Datos Vida'!K599)</f>
        <v/>
      </c>
      <c r="L37" s="96">
        <f>IF('Datos Vida'!L599=0,"",'Datos Vida'!L599)</f>
        <v>547811</v>
      </c>
      <c r="M37" s="96" t="str">
        <f>IF('Datos Vida'!M599=0,"",'Datos Vida'!M599)</f>
        <v/>
      </c>
      <c r="N37" s="96">
        <f>IF('Datos Vida'!N599=0,"",'Datos Vida'!N599)</f>
        <v>4</v>
      </c>
      <c r="O37" s="96" t="str">
        <f>IF('Datos Vida'!O599=0,"",'Datos Vida'!O599)</f>
        <v/>
      </c>
      <c r="P37" s="96">
        <f>IF('Datos Vida'!P599=0,"",'Datos Vida'!P599)</f>
        <v>81</v>
      </c>
      <c r="Q37" s="96" t="str">
        <f>IF('Datos Vida'!Q599=0,"",'Datos Vida'!Q599)</f>
        <v/>
      </c>
      <c r="R37" s="96">
        <f>IF('Datos Vida'!R599=0,"",'Datos Vida'!R599)</f>
        <v>267024</v>
      </c>
      <c r="S37" s="96" t="str">
        <f>IF('Datos Vida'!S599=0,"",'Datos Vida'!S599)</f>
        <v/>
      </c>
      <c r="T37" s="96" t="str">
        <f>IF('Datos Vida'!T599=0,"",'Datos Vida'!T599)</f>
        <v/>
      </c>
      <c r="U37" s="96">
        <f>IF('Datos Vida'!U599=0,"",'Datos Vida'!U599)</f>
        <v>5496</v>
      </c>
      <c r="V37" s="96" t="str">
        <f>IF('Datos Vida'!V599=0,"",'Datos Vida'!V599)</f>
        <v/>
      </c>
      <c r="W37" s="96" t="str">
        <f>IF('Datos Vida'!W599=0,"",'Datos Vida'!W599)</f>
        <v/>
      </c>
      <c r="X37" s="96" t="str">
        <f>IF('Datos Vida'!X599=0,"",'Datos Vida'!X599)</f>
        <v/>
      </c>
      <c r="Y37" s="96">
        <f>IF('Datos Vida'!Y599=0,"",'Datos Vida'!Y599)</f>
        <v>4</v>
      </c>
      <c r="Z37" s="96">
        <f>IF('Datos Vida'!Z599=0,"",'Datos Vida'!Z599)</f>
        <v>584611</v>
      </c>
      <c r="AA37" s="96" t="str">
        <f>IF('Datos Vida'!AA599=0,"",'Datos Vida'!AA599)</f>
        <v/>
      </c>
      <c r="AB37" s="96" t="str">
        <f>IF('Datos Vida'!AB599=0,"",'Datos Vida'!AB599)</f>
        <v/>
      </c>
      <c r="AC37" s="96" t="str">
        <f>IF('Datos Vida'!AC599=0,"",'Datos Vida'!AC599)</f>
        <v/>
      </c>
      <c r="AD37" s="96" t="str">
        <f>IF('Datos Vida'!AD599=0,"",'Datos Vida'!AD599)</f>
        <v/>
      </c>
      <c r="AE37" s="96">
        <f>IF('Datos Vida'!AE599=0,"",'Datos Vida'!AE599)</f>
        <v>135</v>
      </c>
      <c r="AF37" s="96" t="str">
        <f>IF('Datos Vida'!AF599=0,"",'Datos Vida'!AF599)</f>
        <v/>
      </c>
      <c r="AG37" s="96" t="str">
        <f>IF('Datos Vida'!AG599=0,"",'Datos Vida'!AG599)</f>
        <v/>
      </c>
      <c r="AH37" s="96">
        <f>IF('Datos Vida'!AH599=0,"",'Datos Vida'!AH599)</f>
        <v>1540283</v>
      </c>
      <c r="AI37" s="96">
        <f>IF('Datos Vida'!AI599=0,"",'Datos Vida'!AI599)</f>
        <v>8</v>
      </c>
      <c r="AJ37" s="96">
        <f>IF('Datos Vida'!AJ599=0,"",'Datos Vida'!AJ599)</f>
        <v>308918</v>
      </c>
      <c r="AK37" s="96" t="str">
        <f>IF('Datos Vida'!AK599=0,"",'Datos Vida'!AK599)</f>
        <v/>
      </c>
      <c r="AL37" s="96" t="str">
        <f>IF('Datos Vida'!AL599=0,"",'Datos Vida'!AL599)</f>
        <v/>
      </c>
      <c r="AM37" s="96" t="str">
        <f>IF('Datos Vida'!AM599=0,"",'Datos Vida'!AM599)</f>
        <v/>
      </c>
      <c r="AN37" s="96" t="str">
        <f>IF('Datos Vida'!AN599=0,"",'Datos Vida'!AN599)</f>
        <v/>
      </c>
      <c r="AO37" s="96" t="str">
        <f>IF('Datos Vida'!AO599=0,"",'Datos Vida'!AO599)</f>
        <v/>
      </c>
      <c r="AP37" s="96" t="str">
        <f>IF('Datos Vida'!AP599=0,"",'Datos Vida'!AP599)</f>
        <v/>
      </c>
      <c r="AQ37" s="96">
        <f>IF('Datos Vida'!AQ599=0,"",'Datos Vida'!AQ599)</f>
        <v>4827815</v>
      </c>
      <c r="AR37" s="45"/>
      <c r="AS37" s="36">
        <f>IF('Datos Vida'!AS599=0,"",'Datos Vida'!AS599)</f>
        <v>3901720</v>
      </c>
      <c r="AT37" s="60">
        <f t="shared" si="1"/>
        <v>0.23735557651497285</v>
      </c>
    </row>
    <row r="38" spans="2:46" x14ac:dyDescent="0.2">
      <c r="B38" s="62" t="str">
        <f>'Datos Vida'!B275</f>
        <v>210. Accidentes Personales</v>
      </c>
      <c r="C38" s="96" t="str">
        <f>IF('Datos Vida'!C600=0,"",'Datos Vida'!C600)</f>
        <v/>
      </c>
      <c r="D38" s="96" t="str">
        <f>IF('Datos Vida'!D600=0,"",'Datos Vida'!D600)</f>
        <v/>
      </c>
      <c r="E38" s="96" t="str">
        <f>IF('Datos Vida'!E600=0,"",'Datos Vida'!E600)</f>
        <v/>
      </c>
      <c r="F38" s="96" t="str">
        <f>IF('Datos Vida'!F600=0,"",'Datos Vida'!F600)</f>
        <v/>
      </c>
      <c r="G38" s="96">
        <f>IF('Datos Vida'!G600=0,"",'Datos Vida'!G600)</f>
        <v>5</v>
      </c>
      <c r="H38" s="96" t="str">
        <f>IF('Datos Vida'!H600=0,"",'Datos Vida'!H600)</f>
        <v/>
      </c>
      <c r="I38" s="96" t="str">
        <f>IF('Datos Vida'!I600=0,"",'Datos Vida'!I600)</f>
        <v/>
      </c>
      <c r="J38" s="96">
        <f>IF('Datos Vida'!J600=0,"",'Datos Vida'!J600)</f>
        <v>61</v>
      </c>
      <c r="K38" s="96" t="str">
        <f>IF('Datos Vida'!K600=0,"",'Datos Vida'!K600)</f>
        <v/>
      </c>
      <c r="L38" s="96">
        <f>IF('Datos Vida'!L600=0,"",'Datos Vida'!L600)</f>
        <v>25</v>
      </c>
      <c r="M38" s="96" t="str">
        <f>IF('Datos Vida'!M600=0,"",'Datos Vida'!M600)</f>
        <v/>
      </c>
      <c r="N38" s="96">
        <f>IF('Datos Vida'!N600=0,"",'Datos Vida'!N600)</f>
        <v>45</v>
      </c>
      <c r="O38" s="96" t="str">
        <f>IF('Datos Vida'!O600=0,"",'Datos Vida'!O600)</f>
        <v/>
      </c>
      <c r="P38" s="96" t="str">
        <f>IF('Datos Vida'!P600=0,"",'Datos Vida'!P600)</f>
        <v/>
      </c>
      <c r="Q38" s="96" t="str">
        <f>IF('Datos Vida'!Q600=0,"",'Datos Vida'!Q600)</f>
        <v/>
      </c>
      <c r="R38" s="96">
        <f>IF('Datos Vida'!R600=0,"",'Datos Vida'!R600)</f>
        <v>7</v>
      </c>
      <c r="S38" s="96" t="str">
        <f>IF('Datos Vida'!S600=0,"",'Datos Vida'!S600)</f>
        <v/>
      </c>
      <c r="T38" s="96" t="str">
        <f>IF('Datos Vida'!T600=0,"",'Datos Vida'!T600)</f>
        <v/>
      </c>
      <c r="U38" s="96">
        <f>IF('Datos Vida'!U600=0,"",'Datos Vida'!U600)</f>
        <v>3</v>
      </c>
      <c r="V38" s="96" t="str">
        <f>IF('Datos Vida'!V600=0,"",'Datos Vida'!V600)</f>
        <v/>
      </c>
      <c r="W38" s="96" t="str">
        <f>IF('Datos Vida'!W600=0,"",'Datos Vida'!W600)</f>
        <v/>
      </c>
      <c r="X38" s="96" t="str">
        <f>IF('Datos Vida'!X600=0,"",'Datos Vida'!X600)</f>
        <v/>
      </c>
      <c r="Y38" s="96">
        <f>IF('Datos Vida'!Y600=0,"",'Datos Vida'!Y600)</f>
        <v>78</v>
      </c>
      <c r="Z38" s="96">
        <f>IF('Datos Vida'!Z600=0,"",'Datos Vida'!Z600)</f>
        <v>18</v>
      </c>
      <c r="AA38" s="96">
        <f>IF('Datos Vida'!AA600=0,"",'Datos Vida'!AA600)</f>
        <v>2</v>
      </c>
      <c r="AB38" s="96" t="str">
        <f>IF('Datos Vida'!AB600=0,"",'Datos Vida'!AB600)</f>
        <v/>
      </c>
      <c r="AC38" s="96" t="str">
        <f>IF('Datos Vida'!AC600=0,"",'Datos Vida'!AC600)</f>
        <v/>
      </c>
      <c r="AD38" s="96" t="str">
        <f>IF('Datos Vida'!AD600=0,"",'Datos Vida'!AD600)</f>
        <v/>
      </c>
      <c r="AE38" s="96" t="str">
        <f>IF('Datos Vida'!AE600=0,"",'Datos Vida'!AE600)</f>
        <v/>
      </c>
      <c r="AF38" s="96" t="str">
        <f>IF('Datos Vida'!AF600=0,"",'Datos Vida'!AF600)</f>
        <v/>
      </c>
      <c r="AG38" s="96">
        <f>IF('Datos Vida'!AG600=0,"",'Datos Vida'!AG600)</f>
        <v>2</v>
      </c>
      <c r="AH38" s="96">
        <f>IF('Datos Vida'!AH600=0,"",'Datos Vida'!AH600)</f>
        <v>142</v>
      </c>
      <c r="AI38" s="96" t="str">
        <f>IF('Datos Vida'!AI600=0,"",'Datos Vida'!AI600)</f>
        <v/>
      </c>
      <c r="AJ38" s="96">
        <f>IF('Datos Vida'!AJ600=0,"",'Datos Vida'!AJ600)</f>
        <v>2</v>
      </c>
      <c r="AK38" s="96">
        <f>IF('Datos Vida'!AK600=0,"",'Datos Vida'!AK600)</f>
        <v>3</v>
      </c>
      <c r="AL38" s="96" t="str">
        <f>IF('Datos Vida'!AL600=0,"",'Datos Vida'!AL600)</f>
        <v/>
      </c>
      <c r="AM38" s="96" t="str">
        <f>IF('Datos Vida'!AM600=0,"",'Datos Vida'!AM600)</f>
        <v/>
      </c>
      <c r="AN38" s="96" t="str">
        <f>IF('Datos Vida'!AN600=0,"",'Datos Vida'!AN600)</f>
        <v/>
      </c>
      <c r="AO38" s="96" t="str">
        <f>IF('Datos Vida'!AO600=0,"",'Datos Vida'!AO600)</f>
        <v/>
      </c>
      <c r="AP38" s="96" t="str">
        <f>IF('Datos Vida'!AP600=0,"",'Datos Vida'!AP600)</f>
        <v/>
      </c>
      <c r="AQ38" s="96">
        <f>IF('Datos Vida'!AQ600=0,"",'Datos Vida'!AQ600)</f>
        <v>393</v>
      </c>
      <c r="AR38" s="45"/>
      <c r="AS38" s="36">
        <f>IF('Datos Vida'!AS600=0,"",'Datos Vida'!AS600)</f>
        <v>2118</v>
      </c>
      <c r="AT38" s="60">
        <f t="shared" si="1"/>
        <v>-0.81444759206798867</v>
      </c>
    </row>
    <row r="39" spans="2:46" x14ac:dyDescent="0.2">
      <c r="B39" s="62" t="str">
        <f>'Datos Vida'!B276</f>
        <v>211. Asistencia</v>
      </c>
      <c r="C39" s="96" t="str">
        <f>IF('Datos Vida'!C601=0,"",'Datos Vida'!C601)</f>
        <v/>
      </c>
      <c r="D39" s="96" t="str">
        <f>IF('Datos Vida'!D601=0,"",'Datos Vida'!D601)</f>
        <v/>
      </c>
      <c r="E39" s="96" t="str">
        <f>IF('Datos Vida'!E601=0,"",'Datos Vida'!E601)</f>
        <v/>
      </c>
      <c r="F39" s="96" t="str">
        <f>IF('Datos Vida'!F601=0,"",'Datos Vida'!F601)</f>
        <v/>
      </c>
      <c r="G39" s="96">
        <f>IF('Datos Vida'!G601=0,"",'Datos Vida'!G601)</f>
        <v>10</v>
      </c>
      <c r="H39" s="96" t="str">
        <f>IF('Datos Vida'!H601=0,"",'Datos Vida'!H601)</f>
        <v/>
      </c>
      <c r="I39" s="96" t="str">
        <f>IF('Datos Vida'!I601=0,"",'Datos Vida'!I601)</f>
        <v/>
      </c>
      <c r="J39" s="96" t="str">
        <f>IF('Datos Vida'!J601=0,"",'Datos Vida'!J601)</f>
        <v/>
      </c>
      <c r="K39" s="96" t="str">
        <f>IF('Datos Vida'!K601=0,"",'Datos Vida'!K601)</f>
        <v/>
      </c>
      <c r="L39" s="96">
        <f>IF('Datos Vida'!L601=0,"",'Datos Vida'!L601)</f>
        <v>114</v>
      </c>
      <c r="M39" s="96" t="str">
        <f>IF('Datos Vida'!M601=0,"",'Datos Vida'!M601)</f>
        <v/>
      </c>
      <c r="N39" s="96" t="str">
        <f>IF('Datos Vida'!N601=0,"",'Datos Vida'!N601)</f>
        <v/>
      </c>
      <c r="O39" s="96" t="str">
        <f>IF('Datos Vida'!O601=0,"",'Datos Vida'!O601)</f>
        <v/>
      </c>
      <c r="P39" s="96" t="str">
        <f>IF('Datos Vida'!P601=0,"",'Datos Vida'!P601)</f>
        <v/>
      </c>
      <c r="Q39" s="96" t="str">
        <f>IF('Datos Vida'!Q601=0,"",'Datos Vida'!Q601)</f>
        <v/>
      </c>
      <c r="R39" s="96" t="str">
        <f>IF('Datos Vida'!R601=0,"",'Datos Vida'!R601)</f>
        <v/>
      </c>
      <c r="S39" s="96" t="str">
        <f>IF('Datos Vida'!S601=0,"",'Datos Vida'!S601)</f>
        <v/>
      </c>
      <c r="T39" s="96" t="str">
        <f>IF('Datos Vida'!T601=0,"",'Datos Vida'!T601)</f>
        <v/>
      </c>
      <c r="U39" s="96" t="str">
        <f>IF('Datos Vida'!U601=0,"",'Datos Vida'!U601)</f>
        <v/>
      </c>
      <c r="V39" s="96" t="str">
        <f>IF('Datos Vida'!V601=0,"",'Datos Vida'!V601)</f>
        <v/>
      </c>
      <c r="W39" s="96" t="str">
        <f>IF('Datos Vida'!W601=0,"",'Datos Vida'!W601)</f>
        <v/>
      </c>
      <c r="X39" s="96" t="str">
        <f>IF('Datos Vida'!X601=0,"",'Datos Vida'!X601)</f>
        <v/>
      </c>
      <c r="Y39" s="96" t="str">
        <f>IF('Datos Vida'!Y601=0,"",'Datos Vida'!Y601)</f>
        <v/>
      </c>
      <c r="Z39" s="96" t="str">
        <f>IF('Datos Vida'!Z601=0,"",'Datos Vida'!Z601)</f>
        <v/>
      </c>
      <c r="AA39" s="96" t="str">
        <f>IF('Datos Vida'!AA601=0,"",'Datos Vida'!AA601)</f>
        <v/>
      </c>
      <c r="AB39" s="96" t="str">
        <f>IF('Datos Vida'!AB601=0,"",'Datos Vida'!AB601)</f>
        <v/>
      </c>
      <c r="AC39" s="96" t="str">
        <f>IF('Datos Vida'!AC601=0,"",'Datos Vida'!AC601)</f>
        <v/>
      </c>
      <c r="AD39" s="96" t="str">
        <f>IF('Datos Vida'!AD601=0,"",'Datos Vida'!AD601)</f>
        <v/>
      </c>
      <c r="AE39" s="96" t="str">
        <f>IF('Datos Vida'!AE601=0,"",'Datos Vida'!AE601)</f>
        <v/>
      </c>
      <c r="AF39" s="96" t="str">
        <f>IF('Datos Vida'!AF601=0,"",'Datos Vida'!AF601)</f>
        <v/>
      </c>
      <c r="AG39" s="96" t="str">
        <f>IF('Datos Vida'!AG601=0,"",'Datos Vida'!AG601)</f>
        <v/>
      </c>
      <c r="AH39" s="96" t="str">
        <f>IF('Datos Vida'!AH601=0,"",'Datos Vida'!AH601)</f>
        <v/>
      </c>
      <c r="AI39" s="96" t="str">
        <f>IF('Datos Vida'!AI601=0,"",'Datos Vida'!AI601)</f>
        <v/>
      </c>
      <c r="AJ39" s="96" t="str">
        <f>IF('Datos Vida'!AJ601=0,"",'Datos Vida'!AJ601)</f>
        <v/>
      </c>
      <c r="AK39" s="96" t="str">
        <f>IF('Datos Vida'!AK601=0,"",'Datos Vida'!AK601)</f>
        <v/>
      </c>
      <c r="AL39" s="96" t="str">
        <f>IF('Datos Vida'!AL601=0,"",'Datos Vida'!AL601)</f>
        <v/>
      </c>
      <c r="AM39" s="96" t="str">
        <f>IF('Datos Vida'!AM601=0,"",'Datos Vida'!AM601)</f>
        <v/>
      </c>
      <c r="AN39" s="96" t="str">
        <f>IF('Datos Vida'!AN601=0,"",'Datos Vida'!AN601)</f>
        <v/>
      </c>
      <c r="AO39" s="96" t="str">
        <f>IF('Datos Vida'!AO601=0,"",'Datos Vida'!AO601)</f>
        <v/>
      </c>
      <c r="AP39" s="96" t="str">
        <f>IF('Datos Vida'!AP601=0,"",'Datos Vida'!AP601)</f>
        <v/>
      </c>
      <c r="AQ39" s="96">
        <f>IF('Datos Vida'!AQ601=0,"",'Datos Vida'!AQ601)</f>
        <v>124</v>
      </c>
      <c r="AR39" s="45"/>
      <c r="AS39" s="36">
        <f>IF('Datos Vida'!AS601=0,"",'Datos Vida'!AS601)</f>
        <v>31</v>
      </c>
      <c r="AT39" s="60">
        <f t="shared" si="1"/>
        <v>3</v>
      </c>
    </row>
    <row r="40" spans="2:46" x14ac:dyDescent="0.2">
      <c r="B40" s="62" t="str">
        <f>'Datos Vida'!B277</f>
        <v>212. Desgravamen Hipotecario</v>
      </c>
      <c r="C40" s="96" t="str">
        <f>IF('Datos Vida'!C602=0,"",'Datos Vida'!C602)</f>
        <v/>
      </c>
      <c r="D40" s="96" t="str">
        <f>IF('Datos Vida'!D602=0,"",'Datos Vida'!D602)</f>
        <v/>
      </c>
      <c r="E40" s="96" t="str">
        <f>IF('Datos Vida'!E602=0,"",'Datos Vida'!E602)</f>
        <v/>
      </c>
      <c r="F40" s="96" t="str">
        <f>IF('Datos Vida'!F602=0,"",'Datos Vida'!F602)</f>
        <v/>
      </c>
      <c r="G40" s="96" t="str">
        <f>IF('Datos Vida'!G602=0,"",'Datos Vida'!G602)</f>
        <v/>
      </c>
      <c r="H40" s="96" t="str">
        <f>IF('Datos Vida'!H602=0,"",'Datos Vida'!H602)</f>
        <v/>
      </c>
      <c r="I40" s="96" t="str">
        <f>IF('Datos Vida'!I602=0,"",'Datos Vida'!I602)</f>
        <v/>
      </c>
      <c r="J40" s="96" t="str">
        <f>IF('Datos Vida'!J602=0,"",'Datos Vida'!J602)</f>
        <v/>
      </c>
      <c r="K40" s="96" t="str">
        <f>IF('Datos Vida'!K602=0,"",'Datos Vida'!K602)</f>
        <v/>
      </c>
      <c r="L40" s="96" t="str">
        <f>IF('Datos Vida'!L602=0,"",'Datos Vida'!L602)</f>
        <v/>
      </c>
      <c r="M40" s="96" t="str">
        <f>IF('Datos Vida'!M602=0,"",'Datos Vida'!M602)</f>
        <v/>
      </c>
      <c r="N40" s="96" t="str">
        <f>IF('Datos Vida'!N602=0,"",'Datos Vida'!N602)</f>
        <v/>
      </c>
      <c r="O40" s="96" t="str">
        <f>IF('Datos Vida'!O602=0,"",'Datos Vida'!O602)</f>
        <v/>
      </c>
      <c r="P40" s="96" t="str">
        <f>IF('Datos Vida'!P602=0,"",'Datos Vida'!P602)</f>
        <v/>
      </c>
      <c r="Q40" s="96" t="str">
        <f>IF('Datos Vida'!Q602=0,"",'Datos Vida'!Q602)</f>
        <v/>
      </c>
      <c r="R40" s="96" t="str">
        <f>IF('Datos Vida'!R602=0,"",'Datos Vida'!R602)</f>
        <v/>
      </c>
      <c r="S40" s="96" t="str">
        <f>IF('Datos Vida'!S602=0,"",'Datos Vida'!S602)</f>
        <v/>
      </c>
      <c r="T40" s="96" t="str">
        <f>IF('Datos Vida'!T602=0,"",'Datos Vida'!T602)</f>
        <v/>
      </c>
      <c r="U40" s="96">
        <f>IF('Datos Vida'!U602=0,"",'Datos Vida'!U602)</f>
        <v>64</v>
      </c>
      <c r="V40" s="96" t="str">
        <f>IF('Datos Vida'!V602=0,"",'Datos Vida'!V602)</f>
        <v/>
      </c>
      <c r="W40" s="96" t="str">
        <f>IF('Datos Vida'!W602=0,"",'Datos Vida'!W602)</f>
        <v/>
      </c>
      <c r="X40" s="96" t="str">
        <f>IF('Datos Vida'!X602=0,"",'Datos Vida'!X602)</f>
        <v/>
      </c>
      <c r="Y40" s="96">
        <f>IF('Datos Vida'!Y602=0,"",'Datos Vida'!Y602)</f>
        <v>3</v>
      </c>
      <c r="Z40" s="96" t="str">
        <f>IF('Datos Vida'!Z602=0,"",'Datos Vida'!Z602)</f>
        <v/>
      </c>
      <c r="AA40" s="96" t="str">
        <f>IF('Datos Vida'!AA602=0,"",'Datos Vida'!AA602)</f>
        <v/>
      </c>
      <c r="AB40" s="96" t="str">
        <f>IF('Datos Vida'!AB602=0,"",'Datos Vida'!AB602)</f>
        <v/>
      </c>
      <c r="AC40" s="96" t="str">
        <f>IF('Datos Vida'!AC602=0,"",'Datos Vida'!AC602)</f>
        <v/>
      </c>
      <c r="AD40" s="96" t="str">
        <f>IF('Datos Vida'!AD602=0,"",'Datos Vida'!AD602)</f>
        <v/>
      </c>
      <c r="AE40" s="96" t="str">
        <f>IF('Datos Vida'!AE602=0,"",'Datos Vida'!AE602)</f>
        <v/>
      </c>
      <c r="AF40" s="96" t="str">
        <f>IF('Datos Vida'!AF602=0,"",'Datos Vida'!AF602)</f>
        <v/>
      </c>
      <c r="AG40" s="96" t="str">
        <f>IF('Datos Vida'!AG602=0,"",'Datos Vida'!AG602)</f>
        <v/>
      </c>
      <c r="AH40" s="96">
        <f>IF('Datos Vida'!AH602=0,"",'Datos Vida'!AH602)</f>
        <v>9</v>
      </c>
      <c r="AI40" s="96" t="str">
        <f>IF('Datos Vida'!AI602=0,"",'Datos Vida'!AI602)</f>
        <v/>
      </c>
      <c r="AJ40" s="96" t="str">
        <f>IF('Datos Vida'!AJ602=0,"",'Datos Vida'!AJ602)</f>
        <v/>
      </c>
      <c r="AK40" s="96" t="str">
        <f>IF('Datos Vida'!AK602=0,"",'Datos Vida'!AK602)</f>
        <v/>
      </c>
      <c r="AL40" s="96" t="str">
        <f>IF('Datos Vida'!AL602=0,"",'Datos Vida'!AL602)</f>
        <v/>
      </c>
      <c r="AM40" s="96" t="str">
        <f>IF('Datos Vida'!AM602=0,"",'Datos Vida'!AM602)</f>
        <v/>
      </c>
      <c r="AN40" s="96" t="str">
        <f>IF('Datos Vida'!AN602=0,"",'Datos Vida'!AN602)</f>
        <v/>
      </c>
      <c r="AO40" s="96" t="str">
        <f>IF('Datos Vida'!AO602=0,"",'Datos Vida'!AO602)</f>
        <v/>
      </c>
      <c r="AP40" s="96" t="str">
        <f>IF('Datos Vida'!AP602=0,"",'Datos Vida'!AP602)</f>
        <v/>
      </c>
      <c r="AQ40" s="96">
        <f>IF('Datos Vida'!AQ602=0,"",'Datos Vida'!AQ602)</f>
        <v>76</v>
      </c>
      <c r="AR40" s="45"/>
      <c r="AS40" s="36">
        <f>IF('Datos Vida'!AS602=0,"",'Datos Vida'!AS602)</f>
        <v>69</v>
      </c>
      <c r="AT40" s="60">
        <f t="shared" si="1"/>
        <v>0.10144927536231885</v>
      </c>
    </row>
    <row r="41" spans="2:46" x14ac:dyDescent="0.2">
      <c r="B41" s="62" t="str">
        <f>'Datos Vida'!B278</f>
        <v>213. Desgravamen Consumos y Otros</v>
      </c>
      <c r="C41" s="96" t="str">
        <f>IF('Datos Vida'!C603=0,"",'Datos Vida'!C603)</f>
        <v/>
      </c>
      <c r="D41" s="96" t="str">
        <f>IF('Datos Vida'!D603=0,"",'Datos Vida'!D603)</f>
        <v/>
      </c>
      <c r="E41" s="96" t="str">
        <f>IF('Datos Vida'!E603=0,"",'Datos Vida'!E603)</f>
        <v/>
      </c>
      <c r="F41" s="96" t="str">
        <f>IF('Datos Vida'!F603=0,"",'Datos Vida'!F603)</f>
        <v/>
      </c>
      <c r="G41" s="96" t="str">
        <f>IF('Datos Vida'!G603=0,"",'Datos Vida'!G603)</f>
        <v/>
      </c>
      <c r="H41" s="96" t="str">
        <f>IF('Datos Vida'!H603=0,"",'Datos Vida'!H603)</f>
        <v/>
      </c>
      <c r="I41" s="96" t="str">
        <f>IF('Datos Vida'!I603=0,"",'Datos Vida'!I603)</f>
        <v/>
      </c>
      <c r="J41" s="96" t="str">
        <f>IF('Datos Vida'!J603=0,"",'Datos Vida'!J603)</f>
        <v/>
      </c>
      <c r="K41" s="96" t="str">
        <f>IF('Datos Vida'!K603=0,"",'Datos Vida'!K603)</f>
        <v/>
      </c>
      <c r="L41" s="96">
        <f>IF('Datos Vida'!L603=0,"",'Datos Vida'!L603)</f>
        <v>28</v>
      </c>
      <c r="M41" s="96" t="str">
        <f>IF('Datos Vida'!M603=0,"",'Datos Vida'!M603)</f>
        <v/>
      </c>
      <c r="N41" s="96" t="str">
        <f>IF('Datos Vida'!N603=0,"",'Datos Vida'!N603)</f>
        <v/>
      </c>
      <c r="O41" s="96" t="str">
        <f>IF('Datos Vida'!O603=0,"",'Datos Vida'!O603)</f>
        <v/>
      </c>
      <c r="P41" s="96">
        <f>IF('Datos Vida'!P603=0,"",'Datos Vida'!P603)</f>
        <v>142</v>
      </c>
      <c r="Q41" s="96">
        <f>IF('Datos Vida'!Q603=0,"",'Datos Vida'!Q603)</f>
        <v>204</v>
      </c>
      <c r="R41" s="96" t="str">
        <f>IF('Datos Vida'!R603=0,"",'Datos Vida'!R603)</f>
        <v/>
      </c>
      <c r="S41" s="96" t="str">
        <f>IF('Datos Vida'!S603=0,"",'Datos Vida'!S603)</f>
        <v/>
      </c>
      <c r="T41" s="96" t="str">
        <f>IF('Datos Vida'!T603=0,"",'Datos Vida'!T603)</f>
        <v/>
      </c>
      <c r="U41" s="96">
        <f>IF('Datos Vida'!U603=0,"",'Datos Vida'!U603)</f>
        <v>524</v>
      </c>
      <c r="V41" s="96" t="str">
        <f>IF('Datos Vida'!V603=0,"",'Datos Vida'!V603)</f>
        <v/>
      </c>
      <c r="W41" s="96" t="str">
        <f>IF('Datos Vida'!W603=0,"",'Datos Vida'!W603)</f>
        <v/>
      </c>
      <c r="X41" s="96">
        <f>IF('Datos Vida'!X603=0,"",'Datos Vida'!X603)</f>
        <v>16</v>
      </c>
      <c r="Y41" s="96">
        <f>IF('Datos Vida'!Y603=0,"",'Datos Vida'!Y603)</f>
        <v>56</v>
      </c>
      <c r="Z41" s="96" t="str">
        <f>IF('Datos Vida'!Z603=0,"",'Datos Vida'!Z603)</f>
        <v/>
      </c>
      <c r="AA41" s="96" t="str">
        <f>IF('Datos Vida'!AA603=0,"",'Datos Vida'!AA603)</f>
        <v/>
      </c>
      <c r="AB41" s="96" t="str">
        <f>IF('Datos Vida'!AB603=0,"",'Datos Vida'!AB603)</f>
        <v/>
      </c>
      <c r="AC41" s="96">
        <f>IF('Datos Vida'!AC603=0,"",'Datos Vida'!AC603)</f>
        <v>168</v>
      </c>
      <c r="AD41" s="96" t="str">
        <f>IF('Datos Vida'!AD603=0,"",'Datos Vida'!AD603)</f>
        <v/>
      </c>
      <c r="AE41" s="96" t="str">
        <f>IF('Datos Vida'!AE603=0,"",'Datos Vida'!AE603)</f>
        <v/>
      </c>
      <c r="AF41" s="96" t="str">
        <f>IF('Datos Vida'!AF603=0,"",'Datos Vida'!AF603)</f>
        <v/>
      </c>
      <c r="AG41" s="96">
        <f>IF('Datos Vida'!AG603=0,"",'Datos Vida'!AG603)</f>
        <v>45</v>
      </c>
      <c r="AH41" s="96">
        <f>IF('Datos Vida'!AH603=0,"",'Datos Vida'!AH603)</f>
        <v>1</v>
      </c>
      <c r="AI41" s="96">
        <f>IF('Datos Vida'!AI603=0,"",'Datos Vida'!AI603)</f>
        <v>4</v>
      </c>
      <c r="AJ41" s="96" t="str">
        <f>IF('Datos Vida'!AJ603=0,"",'Datos Vida'!AJ603)</f>
        <v/>
      </c>
      <c r="AK41" s="96" t="str">
        <f>IF('Datos Vida'!AK603=0,"",'Datos Vida'!AK603)</f>
        <v/>
      </c>
      <c r="AL41" s="96" t="str">
        <f>IF('Datos Vida'!AL603=0,"",'Datos Vida'!AL603)</f>
        <v/>
      </c>
      <c r="AM41" s="96" t="str">
        <f>IF('Datos Vida'!AM603=0,"",'Datos Vida'!AM603)</f>
        <v/>
      </c>
      <c r="AN41" s="96" t="str">
        <f>IF('Datos Vida'!AN603=0,"",'Datos Vida'!AN603)</f>
        <v/>
      </c>
      <c r="AO41" s="96" t="str">
        <f>IF('Datos Vida'!AO603=0,"",'Datos Vida'!AO603)</f>
        <v/>
      </c>
      <c r="AP41" s="96" t="str">
        <f>IF('Datos Vida'!AP603=0,"",'Datos Vida'!AP603)</f>
        <v/>
      </c>
      <c r="AQ41" s="96">
        <f>IF('Datos Vida'!AQ603=0,"",'Datos Vida'!AQ603)</f>
        <v>1188</v>
      </c>
      <c r="AR41" s="45"/>
      <c r="AS41" s="36">
        <f>IF('Datos Vida'!AS603=0,"",'Datos Vida'!AS603)</f>
        <v>2352</v>
      </c>
      <c r="AT41" s="60">
        <f t="shared" si="1"/>
        <v>-0.49489795918367352</v>
      </c>
    </row>
    <row r="42" spans="2:46" x14ac:dyDescent="0.2">
      <c r="B42" s="62" t="str">
        <f>'Datos Vida'!B279</f>
        <v>214. SOAP</v>
      </c>
      <c r="C42" s="96" t="str">
        <f>IF('Datos Vida'!C604=0,"",'Datos Vida'!C604)</f>
        <v/>
      </c>
      <c r="D42" s="96" t="str">
        <f>IF('Datos Vida'!D604=0,"",'Datos Vida'!D604)</f>
        <v/>
      </c>
      <c r="E42" s="96" t="str">
        <f>IF('Datos Vida'!E604=0,"",'Datos Vida'!E604)</f>
        <v/>
      </c>
      <c r="F42" s="96" t="str">
        <f>IF('Datos Vida'!F604=0,"",'Datos Vida'!F604)</f>
        <v/>
      </c>
      <c r="G42" s="96" t="str">
        <f>IF('Datos Vida'!G604=0,"",'Datos Vida'!G604)</f>
        <v/>
      </c>
      <c r="H42" s="96" t="str">
        <f>IF('Datos Vida'!H604=0,"",'Datos Vida'!H604)</f>
        <v/>
      </c>
      <c r="I42" s="96" t="str">
        <f>IF('Datos Vida'!I604=0,"",'Datos Vida'!I604)</f>
        <v/>
      </c>
      <c r="J42" s="96" t="str">
        <f>IF('Datos Vida'!J604=0,"",'Datos Vida'!J604)</f>
        <v/>
      </c>
      <c r="K42" s="96" t="str">
        <f>IF('Datos Vida'!K604=0,"",'Datos Vida'!K604)</f>
        <v/>
      </c>
      <c r="L42" s="96" t="str">
        <f>IF('Datos Vida'!L604=0,"",'Datos Vida'!L604)</f>
        <v/>
      </c>
      <c r="M42" s="96" t="str">
        <f>IF('Datos Vida'!M604=0,"",'Datos Vida'!M604)</f>
        <v/>
      </c>
      <c r="N42" s="96" t="str">
        <f>IF('Datos Vida'!N604=0,"",'Datos Vida'!N604)</f>
        <v/>
      </c>
      <c r="O42" s="96" t="str">
        <f>IF('Datos Vida'!O604=0,"",'Datos Vida'!O604)</f>
        <v/>
      </c>
      <c r="P42" s="96" t="str">
        <f>IF('Datos Vida'!P604=0,"",'Datos Vida'!P604)</f>
        <v/>
      </c>
      <c r="Q42" s="96" t="str">
        <f>IF('Datos Vida'!Q604=0,"",'Datos Vida'!Q604)</f>
        <v/>
      </c>
      <c r="R42" s="96" t="str">
        <f>IF('Datos Vida'!R604=0,"",'Datos Vida'!R604)</f>
        <v/>
      </c>
      <c r="S42" s="96" t="str">
        <f>IF('Datos Vida'!S604=0,"",'Datos Vida'!S604)</f>
        <v/>
      </c>
      <c r="T42" s="96" t="str">
        <f>IF('Datos Vida'!T604=0,"",'Datos Vida'!T604)</f>
        <v/>
      </c>
      <c r="U42" s="96" t="str">
        <f>IF('Datos Vida'!U604=0,"",'Datos Vida'!U604)</f>
        <v/>
      </c>
      <c r="V42" s="96" t="str">
        <f>IF('Datos Vida'!V604=0,"",'Datos Vida'!V604)</f>
        <v/>
      </c>
      <c r="W42" s="96" t="str">
        <f>IF('Datos Vida'!W604=0,"",'Datos Vida'!W604)</f>
        <v/>
      </c>
      <c r="X42" s="96" t="str">
        <f>IF('Datos Vida'!X604=0,"",'Datos Vida'!X604)</f>
        <v/>
      </c>
      <c r="Y42" s="96" t="str">
        <f>IF('Datos Vida'!Y604=0,"",'Datos Vida'!Y604)</f>
        <v/>
      </c>
      <c r="Z42" s="96" t="str">
        <f>IF('Datos Vida'!Z604=0,"",'Datos Vida'!Z604)</f>
        <v/>
      </c>
      <c r="AA42" s="96" t="str">
        <f>IF('Datos Vida'!AA604=0,"",'Datos Vida'!AA604)</f>
        <v/>
      </c>
      <c r="AB42" s="96" t="str">
        <f>IF('Datos Vida'!AB604=0,"",'Datos Vida'!AB604)</f>
        <v/>
      </c>
      <c r="AC42" s="96" t="str">
        <f>IF('Datos Vida'!AC604=0,"",'Datos Vida'!AC604)</f>
        <v/>
      </c>
      <c r="AD42" s="96" t="str">
        <f>IF('Datos Vida'!AD604=0,"",'Datos Vida'!AD604)</f>
        <v/>
      </c>
      <c r="AE42" s="96" t="str">
        <f>IF('Datos Vida'!AE604=0,"",'Datos Vida'!AE604)</f>
        <v/>
      </c>
      <c r="AF42" s="96" t="str">
        <f>IF('Datos Vida'!AF604=0,"",'Datos Vida'!AF604)</f>
        <v/>
      </c>
      <c r="AG42" s="96" t="str">
        <f>IF('Datos Vida'!AG604=0,"",'Datos Vida'!AG604)</f>
        <v/>
      </c>
      <c r="AH42" s="96" t="str">
        <f>IF('Datos Vida'!AH604=0,"",'Datos Vida'!AH604)</f>
        <v/>
      </c>
      <c r="AI42" s="96" t="str">
        <f>IF('Datos Vida'!AI604=0,"",'Datos Vida'!AI604)</f>
        <v/>
      </c>
      <c r="AJ42" s="96" t="str">
        <f>IF('Datos Vida'!AJ604=0,"",'Datos Vida'!AJ604)</f>
        <v/>
      </c>
      <c r="AK42" s="96" t="str">
        <f>IF('Datos Vida'!AK604=0,"",'Datos Vida'!AK604)</f>
        <v/>
      </c>
      <c r="AL42" s="96" t="str">
        <f>IF('Datos Vida'!AL604=0,"",'Datos Vida'!AL604)</f>
        <v/>
      </c>
      <c r="AM42" s="96" t="str">
        <f>IF('Datos Vida'!AM604=0,"",'Datos Vida'!AM604)</f>
        <v/>
      </c>
      <c r="AN42" s="96" t="str">
        <f>IF('Datos Vida'!AN604=0,"",'Datos Vida'!AN604)</f>
        <v/>
      </c>
      <c r="AO42" s="96" t="str">
        <f>IF('Datos Vida'!AO604=0,"",'Datos Vida'!AO604)</f>
        <v/>
      </c>
      <c r="AP42" s="96" t="str">
        <f>IF('Datos Vida'!AP604=0,"",'Datos Vida'!AP604)</f>
        <v/>
      </c>
      <c r="AQ42" s="96" t="str">
        <f>IF('Datos Vida'!AQ604=0,"",'Datos Vida'!AQ604)</f>
        <v/>
      </c>
      <c r="AR42" s="45"/>
      <c r="AS42" s="36" t="str">
        <f>IF('Datos Vida'!AS604=0,"",'Datos Vida'!AS604)</f>
        <v/>
      </c>
      <c r="AT42" s="60" t="str">
        <f t="shared" ref="AT42:AT69" si="2">IFERROR(AQ42/AS42-1,"")</f>
        <v/>
      </c>
    </row>
    <row r="43" spans="2:46" x14ac:dyDescent="0.2">
      <c r="B43" s="62" t="str">
        <f>'Datos Vida'!B280</f>
        <v>250. Otros</v>
      </c>
      <c r="C43" s="96" t="str">
        <f>IF('Datos Vida'!C605=0,"",'Datos Vida'!C605)</f>
        <v/>
      </c>
      <c r="D43" s="96" t="str">
        <f>IF('Datos Vida'!D605=0,"",'Datos Vida'!D605)</f>
        <v/>
      </c>
      <c r="E43" s="96" t="str">
        <f>IF('Datos Vida'!E605=0,"",'Datos Vida'!E605)</f>
        <v/>
      </c>
      <c r="F43" s="96" t="str">
        <f>IF('Datos Vida'!F605=0,"",'Datos Vida'!F605)</f>
        <v/>
      </c>
      <c r="G43" s="96" t="str">
        <f>IF('Datos Vida'!G605=0,"",'Datos Vida'!G605)</f>
        <v/>
      </c>
      <c r="H43" s="96" t="str">
        <f>IF('Datos Vida'!H605=0,"",'Datos Vida'!H605)</f>
        <v/>
      </c>
      <c r="I43" s="96" t="str">
        <f>IF('Datos Vida'!I605=0,"",'Datos Vida'!I605)</f>
        <v/>
      </c>
      <c r="J43" s="96" t="str">
        <f>IF('Datos Vida'!J605=0,"",'Datos Vida'!J605)</f>
        <v/>
      </c>
      <c r="K43" s="96" t="str">
        <f>IF('Datos Vida'!K605=0,"",'Datos Vida'!K605)</f>
        <v/>
      </c>
      <c r="L43" s="96" t="str">
        <f>IF('Datos Vida'!L605=0,"",'Datos Vida'!L605)</f>
        <v/>
      </c>
      <c r="M43" s="96" t="str">
        <f>IF('Datos Vida'!M605=0,"",'Datos Vida'!M605)</f>
        <v/>
      </c>
      <c r="N43" s="96" t="str">
        <f>IF('Datos Vida'!N605=0,"",'Datos Vida'!N605)</f>
        <v/>
      </c>
      <c r="O43" s="96" t="str">
        <f>IF('Datos Vida'!O605=0,"",'Datos Vida'!O605)</f>
        <v/>
      </c>
      <c r="P43" s="96" t="str">
        <f>IF('Datos Vida'!P605=0,"",'Datos Vida'!P605)</f>
        <v/>
      </c>
      <c r="Q43" s="96" t="str">
        <f>IF('Datos Vida'!Q605=0,"",'Datos Vida'!Q605)</f>
        <v/>
      </c>
      <c r="R43" s="96">
        <f>IF('Datos Vida'!R605=0,"",'Datos Vida'!R605)</f>
        <v>5</v>
      </c>
      <c r="S43" s="96" t="str">
        <f>IF('Datos Vida'!S605=0,"",'Datos Vida'!S605)</f>
        <v/>
      </c>
      <c r="T43" s="96" t="str">
        <f>IF('Datos Vida'!T605=0,"",'Datos Vida'!T605)</f>
        <v/>
      </c>
      <c r="U43" s="96" t="str">
        <f>IF('Datos Vida'!U605=0,"",'Datos Vida'!U605)</f>
        <v/>
      </c>
      <c r="V43" s="96" t="str">
        <f>IF('Datos Vida'!V605=0,"",'Datos Vida'!V605)</f>
        <v/>
      </c>
      <c r="W43" s="96" t="str">
        <f>IF('Datos Vida'!W605=0,"",'Datos Vida'!W605)</f>
        <v/>
      </c>
      <c r="X43" s="96" t="str">
        <f>IF('Datos Vida'!X605=0,"",'Datos Vida'!X605)</f>
        <v/>
      </c>
      <c r="Y43" s="96" t="str">
        <f>IF('Datos Vida'!Y605=0,"",'Datos Vida'!Y605)</f>
        <v/>
      </c>
      <c r="Z43" s="96" t="str">
        <f>IF('Datos Vida'!Z605=0,"",'Datos Vida'!Z605)</f>
        <v/>
      </c>
      <c r="AA43" s="96">
        <f>IF('Datos Vida'!AA605=0,"",'Datos Vida'!AA605)</f>
        <v>294</v>
      </c>
      <c r="AB43" s="96" t="str">
        <f>IF('Datos Vida'!AB605=0,"",'Datos Vida'!AB605)</f>
        <v/>
      </c>
      <c r="AC43" s="96" t="str">
        <f>IF('Datos Vida'!AC605=0,"",'Datos Vida'!AC605)</f>
        <v/>
      </c>
      <c r="AD43" s="96" t="str">
        <f>IF('Datos Vida'!AD605=0,"",'Datos Vida'!AD605)</f>
        <v/>
      </c>
      <c r="AE43" s="96" t="str">
        <f>IF('Datos Vida'!AE605=0,"",'Datos Vida'!AE605)</f>
        <v/>
      </c>
      <c r="AF43" s="96" t="str">
        <f>IF('Datos Vida'!AF605=0,"",'Datos Vida'!AF605)</f>
        <v/>
      </c>
      <c r="AG43" s="96" t="str">
        <f>IF('Datos Vida'!AG605=0,"",'Datos Vida'!AG605)</f>
        <v/>
      </c>
      <c r="AH43" s="96" t="str">
        <f>IF('Datos Vida'!AH605=0,"",'Datos Vida'!AH605)</f>
        <v/>
      </c>
      <c r="AI43" s="96" t="str">
        <f>IF('Datos Vida'!AI605=0,"",'Datos Vida'!AI605)</f>
        <v/>
      </c>
      <c r="AJ43" s="96" t="str">
        <f>IF('Datos Vida'!AJ605=0,"",'Datos Vida'!AJ605)</f>
        <v/>
      </c>
      <c r="AK43" s="96" t="str">
        <f>IF('Datos Vida'!AK605=0,"",'Datos Vida'!AK605)</f>
        <v/>
      </c>
      <c r="AL43" s="96" t="str">
        <f>IF('Datos Vida'!AL605=0,"",'Datos Vida'!AL605)</f>
        <v/>
      </c>
      <c r="AM43" s="96" t="str">
        <f>IF('Datos Vida'!AM605=0,"",'Datos Vida'!AM605)</f>
        <v/>
      </c>
      <c r="AN43" s="96" t="str">
        <f>IF('Datos Vida'!AN605=0,"",'Datos Vida'!AN605)</f>
        <v/>
      </c>
      <c r="AO43" s="96" t="str">
        <f>IF('Datos Vida'!AO605=0,"",'Datos Vida'!AO605)</f>
        <v/>
      </c>
      <c r="AP43" s="96" t="str">
        <f>IF('Datos Vida'!AP605=0,"",'Datos Vida'!AP605)</f>
        <v/>
      </c>
      <c r="AQ43" s="96">
        <f>IF('Datos Vida'!AQ605=0,"",'Datos Vida'!AQ605)</f>
        <v>299</v>
      </c>
      <c r="AR43" s="45"/>
      <c r="AS43" s="36">
        <f>IF('Datos Vida'!AS605=0,"",'Datos Vida'!AS605)</f>
        <v>204</v>
      </c>
      <c r="AT43" s="60">
        <f t="shared" si="2"/>
        <v>0.46568627450980382</v>
      </c>
    </row>
    <row r="44" spans="2:46" x14ac:dyDescent="0.2">
      <c r="B44" s="53" t="str">
        <f>'Datos Vida'!B281</f>
        <v>Bancaseguros y Retail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45"/>
      <c r="AS44" s="33"/>
      <c r="AT44" s="95"/>
    </row>
    <row r="45" spans="2:46" x14ac:dyDescent="0.2">
      <c r="B45" s="62" t="str">
        <f>'Datos Vida'!B282</f>
        <v>301. Vida Entera</v>
      </c>
      <c r="C45" s="96" t="str">
        <f>IF('Datos Vida'!C607=0,"",'Datos Vida'!C607)</f>
        <v/>
      </c>
      <c r="D45" s="96" t="str">
        <f>IF('Datos Vida'!D607=0,"",'Datos Vida'!D607)</f>
        <v/>
      </c>
      <c r="E45" s="96" t="str">
        <f>IF('Datos Vida'!E607=0,"",'Datos Vida'!E607)</f>
        <v/>
      </c>
      <c r="F45" s="96" t="str">
        <f>IF('Datos Vida'!F607=0,"",'Datos Vida'!F607)</f>
        <v/>
      </c>
      <c r="G45" s="96" t="str">
        <f>IF('Datos Vida'!G607=0,"",'Datos Vida'!G607)</f>
        <v/>
      </c>
      <c r="H45" s="96" t="str">
        <f>IF('Datos Vida'!H607=0,"",'Datos Vida'!H607)</f>
        <v/>
      </c>
      <c r="I45" s="96" t="str">
        <f>IF('Datos Vida'!I607=0,"",'Datos Vida'!I607)</f>
        <v/>
      </c>
      <c r="J45" s="96" t="str">
        <f>IF('Datos Vida'!J607=0,"",'Datos Vida'!J607)</f>
        <v/>
      </c>
      <c r="K45" s="96" t="str">
        <f>IF('Datos Vida'!K607=0,"",'Datos Vida'!K607)</f>
        <v/>
      </c>
      <c r="L45" s="96" t="str">
        <f>IF('Datos Vida'!L607=0,"",'Datos Vida'!L607)</f>
        <v/>
      </c>
      <c r="M45" s="96" t="str">
        <f>IF('Datos Vida'!M607=0,"",'Datos Vida'!M607)</f>
        <v/>
      </c>
      <c r="N45" s="96" t="str">
        <f>IF('Datos Vida'!N607=0,"",'Datos Vida'!N607)</f>
        <v/>
      </c>
      <c r="O45" s="96" t="str">
        <f>IF('Datos Vida'!O607=0,"",'Datos Vida'!O607)</f>
        <v/>
      </c>
      <c r="P45" s="96" t="str">
        <f>IF('Datos Vida'!P607=0,"",'Datos Vida'!P607)</f>
        <v/>
      </c>
      <c r="Q45" s="96" t="str">
        <f>IF('Datos Vida'!Q607=0,"",'Datos Vida'!Q607)</f>
        <v/>
      </c>
      <c r="R45" s="96" t="str">
        <f>IF('Datos Vida'!R607=0,"",'Datos Vida'!R607)</f>
        <v/>
      </c>
      <c r="S45" s="96" t="str">
        <f>IF('Datos Vida'!S607=0,"",'Datos Vida'!S607)</f>
        <v/>
      </c>
      <c r="T45" s="96" t="str">
        <f>IF('Datos Vida'!T607=0,"",'Datos Vida'!T607)</f>
        <v/>
      </c>
      <c r="U45" s="96" t="str">
        <f>IF('Datos Vida'!U607=0,"",'Datos Vida'!U607)</f>
        <v/>
      </c>
      <c r="V45" s="96" t="str">
        <f>IF('Datos Vida'!V607=0,"",'Datos Vida'!V607)</f>
        <v/>
      </c>
      <c r="W45" s="96" t="str">
        <f>IF('Datos Vida'!W607=0,"",'Datos Vida'!W607)</f>
        <v/>
      </c>
      <c r="X45" s="96" t="str">
        <f>IF('Datos Vida'!X607=0,"",'Datos Vida'!X607)</f>
        <v/>
      </c>
      <c r="Y45" s="96" t="str">
        <f>IF('Datos Vida'!Y607=0,"",'Datos Vida'!Y607)</f>
        <v/>
      </c>
      <c r="Z45" s="96" t="str">
        <f>IF('Datos Vida'!Z607=0,"",'Datos Vida'!Z607)</f>
        <v/>
      </c>
      <c r="AA45" s="96" t="str">
        <f>IF('Datos Vida'!AA607=0,"",'Datos Vida'!AA607)</f>
        <v/>
      </c>
      <c r="AB45" s="96" t="str">
        <f>IF('Datos Vida'!AB607=0,"",'Datos Vida'!AB607)</f>
        <v/>
      </c>
      <c r="AC45" s="96" t="str">
        <f>IF('Datos Vida'!AC607=0,"",'Datos Vida'!AC607)</f>
        <v/>
      </c>
      <c r="AD45" s="96" t="str">
        <f>IF('Datos Vida'!AD607=0,"",'Datos Vida'!AD607)</f>
        <v/>
      </c>
      <c r="AE45" s="96" t="str">
        <f>IF('Datos Vida'!AE607=0,"",'Datos Vida'!AE607)</f>
        <v/>
      </c>
      <c r="AF45" s="96" t="str">
        <f>IF('Datos Vida'!AF607=0,"",'Datos Vida'!AF607)</f>
        <v/>
      </c>
      <c r="AG45" s="96" t="str">
        <f>IF('Datos Vida'!AG607=0,"",'Datos Vida'!AG607)</f>
        <v/>
      </c>
      <c r="AH45" s="96" t="str">
        <f>IF('Datos Vida'!AH607=0,"",'Datos Vida'!AH607)</f>
        <v/>
      </c>
      <c r="AI45" s="96" t="str">
        <f>IF('Datos Vida'!AI607=0,"",'Datos Vida'!AI607)</f>
        <v/>
      </c>
      <c r="AJ45" s="96" t="str">
        <f>IF('Datos Vida'!AJ607=0,"",'Datos Vida'!AJ607)</f>
        <v/>
      </c>
      <c r="AK45" s="96" t="str">
        <f>IF('Datos Vida'!AK607=0,"",'Datos Vida'!AK607)</f>
        <v/>
      </c>
      <c r="AL45" s="96" t="str">
        <f>IF('Datos Vida'!AL607=0,"",'Datos Vida'!AL607)</f>
        <v/>
      </c>
      <c r="AM45" s="96" t="str">
        <f>IF('Datos Vida'!AM607=0,"",'Datos Vida'!AM607)</f>
        <v/>
      </c>
      <c r="AN45" s="96" t="str">
        <f>IF('Datos Vida'!AN607=0,"",'Datos Vida'!AN607)</f>
        <v/>
      </c>
      <c r="AO45" s="96" t="str">
        <f>IF('Datos Vida'!AO607=0,"",'Datos Vida'!AO607)</f>
        <v/>
      </c>
      <c r="AP45" s="96" t="str">
        <f>IF('Datos Vida'!AP607=0,"",'Datos Vida'!AP607)</f>
        <v/>
      </c>
      <c r="AQ45" s="96" t="str">
        <f>IF('Datos Vida'!AQ607=0,"",'Datos Vida'!AQ607)</f>
        <v/>
      </c>
      <c r="AR45" s="45"/>
      <c r="AS45" s="36" t="str">
        <f>IF('Datos Vida'!AS607=0,"",'Datos Vida'!AS607)</f>
        <v/>
      </c>
      <c r="AT45" s="60" t="str">
        <f t="shared" si="2"/>
        <v/>
      </c>
    </row>
    <row r="46" spans="2:46" x14ac:dyDescent="0.2">
      <c r="B46" s="62" t="str">
        <f>'Datos Vida'!B283</f>
        <v>302. Temporal de Vida</v>
      </c>
      <c r="C46" s="96" t="str">
        <f>IF('Datos Vida'!C608=0,"",'Datos Vida'!C608)</f>
        <v/>
      </c>
      <c r="D46" s="96" t="str">
        <f>IF('Datos Vida'!D608=0,"",'Datos Vida'!D608)</f>
        <v/>
      </c>
      <c r="E46" s="96">
        <f>IF('Datos Vida'!E608=0,"",'Datos Vida'!E608)</f>
        <v>198</v>
      </c>
      <c r="F46" s="96">
        <f>IF('Datos Vida'!F608=0,"",'Datos Vida'!F608)</f>
        <v>165</v>
      </c>
      <c r="G46" s="96">
        <f>IF('Datos Vida'!G608=0,"",'Datos Vida'!G608)</f>
        <v>1388</v>
      </c>
      <c r="H46" s="96">
        <f>IF('Datos Vida'!H608=0,"",'Datos Vida'!H608)</f>
        <v>2085</v>
      </c>
      <c r="I46" s="96" t="str">
        <f>IF('Datos Vida'!I608=0,"",'Datos Vida'!I608)</f>
        <v/>
      </c>
      <c r="J46" s="96" t="str">
        <f>IF('Datos Vida'!J608=0,"",'Datos Vida'!J608)</f>
        <v/>
      </c>
      <c r="K46" s="96">
        <f>IF('Datos Vida'!K608=0,"",'Datos Vida'!K608)</f>
        <v>215</v>
      </c>
      <c r="L46" s="96" t="str">
        <f>IF('Datos Vida'!L608=0,"",'Datos Vida'!L608)</f>
        <v/>
      </c>
      <c r="M46" s="96">
        <f>IF('Datos Vida'!M608=0,"",'Datos Vida'!M608)</f>
        <v>231</v>
      </c>
      <c r="N46" s="96" t="str">
        <f>IF('Datos Vida'!N608=0,"",'Datos Vida'!N608)</f>
        <v/>
      </c>
      <c r="O46" s="96" t="str">
        <f>IF('Datos Vida'!O608=0,"",'Datos Vida'!O608)</f>
        <v/>
      </c>
      <c r="P46" s="96" t="str">
        <f>IF('Datos Vida'!P608=0,"",'Datos Vida'!P608)</f>
        <v/>
      </c>
      <c r="Q46" s="96">
        <f>IF('Datos Vida'!Q608=0,"",'Datos Vida'!Q608)</f>
        <v>15</v>
      </c>
      <c r="R46" s="96">
        <f>IF('Datos Vida'!R608=0,"",'Datos Vida'!R608)</f>
        <v>18</v>
      </c>
      <c r="S46" s="96" t="str">
        <f>IF('Datos Vida'!S608=0,"",'Datos Vida'!S608)</f>
        <v/>
      </c>
      <c r="T46" s="96" t="str">
        <f>IF('Datos Vida'!T608=0,"",'Datos Vida'!T608)</f>
        <v/>
      </c>
      <c r="U46" s="96" t="str">
        <f>IF('Datos Vida'!U608=0,"",'Datos Vida'!U608)</f>
        <v/>
      </c>
      <c r="V46" s="96" t="str">
        <f>IF('Datos Vida'!V608=0,"",'Datos Vida'!V608)</f>
        <v/>
      </c>
      <c r="W46" s="96" t="str">
        <f>IF('Datos Vida'!W608=0,"",'Datos Vida'!W608)</f>
        <v/>
      </c>
      <c r="X46" s="96" t="str">
        <f>IF('Datos Vida'!X608=0,"",'Datos Vida'!X608)</f>
        <v/>
      </c>
      <c r="Y46" s="96" t="str">
        <f>IF('Datos Vida'!Y608=0,"",'Datos Vida'!Y608)</f>
        <v/>
      </c>
      <c r="Z46" s="96">
        <f>IF('Datos Vida'!Z608=0,"",'Datos Vida'!Z608)</f>
        <v>2176</v>
      </c>
      <c r="AA46" s="96" t="str">
        <f>IF('Datos Vida'!AA608=0,"",'Datos Vida'!AA608)</f>
        <v/>
      </c>
      <c r="AB46" s="96">
        <f>IF('Datos Vida'!AB608=0,"",'Datos Vida'!AB608)</f>
        <v>102</v>
      </c>
      <c r="AC46" s="96" t="str">
        <f>IF('Datos Vida'!AC608=0,"",'Datos Vida'!AC608)</f>
        <v/>
      </c>
      <c r="AD46" s="96" t="str">
        <f>IF('Datos Vida'!AD608=0,"",'Datos Vida'!AD608)</f>
        <v/>
      </c>
      <c r="AE46" s="96" t="str">
        <f>IF('Datos Vida'!AE608=0,"",'Datos Vida'!AE608)</f>
        <v/>
      </c>
      <c r="AF46" s="96" t="str">
        <f>IF('Datos Vida'!AF608=0,"",'Datos Vida'!AF608)</f>
        <v/>
      </c>
      <c r="AG46" s="96">
        <f>IF('Datos Vida'!AG608=0,"",'Datos Vida'!AG608)</f>
        <v>39</v>
      </c>
      <c r="AH46" s="96">
        <f>IF('Datos Vida'!AH608=0,"",'Datos Vida'!AH608)</f>
        <v>9</v>
      </c>
      <c r="AI46" s="96" t="str">
        <f>IF('Datos Vida'!AI608=0,"",'Datos Vida'!AI608)</f>
        <v/>
      </c>
      <c r="AJ46" s="96">
        <f>IF('Datos Vida'!AJ608=0,"",'Datos Vida'!AJ608)</f>
        <v>15</v>
      </c>
      <c r="AK46" s="96">
        <f>IF('Datos Vida'!AK608=0,"",'Datos Vida'!AK608)</f>
        <v>65</v>
      </c>
      <c r="AL46" s="96" t="str">
        <f>IF('Datos Vida'!AL608=0,"",'Datos Vida'!AL608)</f>
        <v/>
      </c>
      <c r="AM46" s="96" t="str">
        <f>IF('Datos Vida'!AM608=0,"",'Datos Vida'!AM608)</f>
        <v/>
      </c>
      <c r="AN46" s="96" t="str">
        <f>IF('Datos Vida'!AN608=0,"",'Datos Vida'!AN608)</f>
        <v/>
      </c>
      <c r="AO46" s="96" t="str">
        <f>IF('Datos Vida'!AO608=0,"",'Datos Vida'!AO608)</f>
        <v/>
      </c>
      <c r="AP46" s="96" t="str">
        <f>IF('Datos Vida'!AP608=0,"",'Datos Vida'!AP608)</f>
        <v/>
      </c>
      <c r="AQ46" s="96">
        <f>IF('Datos Vida'!AQ608=0,"",'Datos Vida'!AQ608)</f>
        <v>6721</v>
      </c>
      <c r="AR46" s="45"/>
      <c r="AS46" s="36">
        <f>IF('Datos Vida'!AS608=0,"",'Datos Vida'!AS608)</f>
        <v>5748</v>
      </c>
      <c r="AT46" s="60">
        <f t="shared" si="2"/>
        <v>0.169276270006959</v>
      </c>
    </row>
    <row r="47" spans="2:46" x14ac:dyDescent="0.2">
      <c r="B47" s="62" t="str">
        <f>'Datos Vida'!B284</f>
        <v>303. Seguros con Cuenta Única de inversión (CUI)</v>
      </c>
      <c r="C47" s="96" t="str">
        <f>IF('Datos Vida'!C609=0,"",'Datos Vida'!C609)</f>
        <v/>
      </c>
      <c r="D47" s="96" t="str">
        <f>IF('Datos Vida'!D609=0,"",'Datos Vida'!D609)</f>
        <v/>
      </c>
      <c r="E47" s="96" t="str">
        <f>IF('Datos Vida'!E609=0,"",'Datos Vida'!E609)</f>
        <v/>
      </c>
      <c r="F47" s="96">
        <f>IF('Datos Vida'!F609=0,"",'Datos Vida'!F609)</f>
        <v>127</v>
      </c>
      <c r="G47" s="96" t="str">
        <f>IF('Datos Vida'!G609=0,"",'Datos Vida'!G609)</f>
        <v/>
      </c>
      <c r="H47" s="96" t="str">
        <f>IF('Datos Vida'!H609=0,"",'Datos Vida'!H609)</f>
        <v/>
      </c>
      <c r="I47" s="96" t="str">
        <f>IF('Datos Vida'!I609=0,"",'Datos Vida'!I609)</f>
        <v/>
      </c>
      <c r="J47" s="96" t="str">
        <f>IF('Datos Vida'!J609=0,"",'Datos Vida'!J609)</f>
        <v/>
      </c>
      <c r="K47" s="96" t="str">
        <f>IF('Datos Vida'!K609=0,"",'Datos Vida'!K609)</f>
        <v/>
      </c>
      <c r="L47" s="96">
        <f>IF('Datos Vida'!L609=0,"",'Datos Vida'!L609)</f>
        <v>6</v>
      </c>
      <c r="M47" s="96" t="str">
        <f>IF('Datos Vida'!M609=0,"",'Datos Vida'!M609)</f>
        <v/>
      </c>
      <c r="N47" s="96" t="str">
        <f>IF('Datos Vida'!N609=0,"",'Datos Vida'!N609)</f>
        <v/>
      </c>
      <c r="O47" s="96" t="str">
        <f>IF('Datos Vida'!O609=0,"",'Datos Vida'!O609)</f>
        <v/>
      </c>
      <c r="P47" s="96" t="str">
        <f>IF('Datos Vida'!P609=0,"",'Datos Vida'!P609)</f>
        <v/>
      </c>
      <c r="Q47" s="96" t="str">
        <f>IF('Datos Vida'!Q609=0,"",'Datos Vida'!Q609)</f>
        <v/>
      </c>
      <c r="R47" s="96">
        <f>IF('Datos Vida'!R609=0,"",'Datos Vida'!R609)</f>
        <v>9697</v>
      </c>
      <c r="S47" s="96" t="str">
        <f>IF('Datos Vida'!S609=0,"",'Datos Vida'!S609)</f>
        <v/>
      </c>
      <c r="T47" s="96" t="str">
        <f>IF('Datos Vida'!T609=0,"",'Datos Vida'!T609)</f>
        <v/>
      </c>
      <c r="U47" s="96" t="str">
        <f>IF('Datos Vida'!U609=0,"",'Datos Vida'!U609)</f>
        <v/>
      </c>
      <c r="V47" s="96" t="str">
        <f>IF('Datos Vida'!V609=0,"",'Datos Vida'!V609)</f>
        <v/>
      </c>
      <c r="W47" s="96" t="str">
        <f>IF('Datos Vida'!W609=0,"",'Datos Vida'!W609)</f>
        <v/>
      </c>
      <c r="X47" s="96" t="str">
        <f>IF('Datos Vida'!X609=0,"",'Datos Vida'!X609)</f>
        <v/>
      </c>
      <c r="Y47" s="96" t="str">
        <f>IF('Datos Vida'!Y609=0,"",'Datos Vida'!Y609)</f>
        <v/>
      </c>
      <c r="Z47" s="96">
        <f>IF('Datos Vida'!Z609=0,"",'Datos Vida'!Z609)</f>
        <v>9864</v>
      </c>
      <c r="AA47" s="96" t="str">
        <f>IF('Datos Vida'!AA609=0,"",'Datos Vida'!AA609)</f>
        <v/>
      </c>
      <c r="AB47" s="96" t="str">
        <f>IF('Datos Vida'!AB609=0,"",'Datos Vida'!AB609)</f>
        <v/>
      </c>
      <c r="AC47" s="96" t="str">
        <f>IF('Datos Vida'!AC609=0,"",'Datos Vida'!AC609)</f>
        <v/>
      </c>
      <c r="AD47" s="96" t="str">
        <f>IF('Datos Vida'!AD609=0,"",'Datos Vida'!AD609)</f>
        <v/>
      </c>
      <c r="AE47" s="96" t="str">
        <f>IF('Datos Vida'!AE609=0,"",'Datos Vida'!AE609)</f>
        <v/>
      </c>
      <c r="AF47" s="96" t="str">
        <f>IF('Datos Vida'!AF609=0,"",'Datos Vida'!AF609)</f>
        <v/>
      </c>
      <c r="AG47" s="96" t="str">
        <f>IF('Datos Vida'!AG609=0,"",'Datos Vida'!AG609)</f>
        <v/>
      </c>
      <c r="AH47" s="96" t="str">
        <f>IF('Datos Vida'!AH609=0,"",'Datos Vida'!AH609)</f>
        <v/>
      </c>
      <c r="AI47" s="96" t="str">
        <f>IF('Datos Vida'!AI609=0,"",'Datos Vida'!AI609)</f>
        <v/>
      </c>
      <c r="AJ47" s="96" t="str">
        <f>IF('Datos Vida'!AJ609=0,"",'Datos Vida'!AJ609)</f>
        <v/>
      </c>
      <c r="AK47" s="96" t="str">
        <f>IF('Datos Vida'!AK609=0,"",'Datos Vida'!AK609)</f>
        <v/>
      </c>
      <c r="AL47" s="96" t="str">
        <f>IF('Datos Vida'!AL609=0,"",'Datos Vida'!AL609)</f>
        <v/>
      </c>
      <c r="AM47" s="96" t="str">
        <f>IF('Datos Vida'!AM609=0,"",'Datos Vida'!AM609)</f>
        <v/>
      </c>
      <c r="AN47" s="96" t="str">
        <f>IF('Datos Vida'!AN609=0,"",'Datos Vida'!AN609)</f>
        <v/>
      </c>
      <c r="AO47" s="96" t="str">
        <f>IF('Datos Vida'!AO609=0,"",'Datos Vida'!AO609)</f>
        <v/>
      </c>
      <c r="AP47" s="96" t="str">
        <f>IF('Datos Vida'!AP609=0,"",'Datos Vida'!AP609)</f>
        <v/>
      </c>
      <c r="AQ47" s="96">
        <f>IF('Datos Vida'!AQ609=0,"",'Datos Vida'!AQ609)</f>
        <v>19694</v>
      </c>
      <c r="AR47" s="45"/>
      <c r="AS47" s="36">
        <f>IF('Datos Vida'!AS609=0,"",'Datos Vida'!AS609)</f>
        <v>27067</v>
      </c>
      <c r="AT47" s="60">
        <f t="shared" si="2"/>
        <v>-0.2723981231758229</v>
      </c>
    </row>
    <row r="48" spans="2:46" x14ac:dyDescent="0.2">
      <c r="B48" s="62" t="str">
        <f>'Datos Vida'!B285</f>
        <v>304. Mixto o Dotal</v>
      </c>
      <c r="C48" s="96" t="str">
        <f>IF('Datos Vida'!C610=0,"",'Datos Vida'!C610)</f>
        <v/>
      </c>
      <c r="D48" s="96" t="str">
        <f>IF('Datos Vida'!D610=0,"",'Datos Vida'!D610)</f>
        <v/>
      </c>
      <c r="E48" s="96" t="str">
        <f>IF('Datos Vida'!E610=0,"",'Datos Vida'!E610)</f>
        <v/>
      </c>
      <c r="F48" s="96" t="str">
        <f>IF('Datos Vida'!F610=0,"",'Datos Vida'!F610)</f>
        <v/>
      </c>
      <c r="G48" s="96" t="str">
        <f>IF('Datos Vida'!G610=0,"",'Datos Vida'!G610)</f>
        <v/>
      </c>
      <c r="H48" s="96" t="str">
        <f>IF('Datos Vida'!H610=0,"",'Datos Vida'!H610)</f>
        <v/>
      </c>
      <c r="I48" s="96" t="str">
        <f>IF('Datos Vida'!I610=0,"",'Datos Vida'!I610)</f>
        <v/>
      </c>
      <c r="J48" s="96" t="str">
        <f>IF('Datos Vida'!J610=0,"",'Datos Vida'!J610)</f>
        <v/>
      </c>
      <c r="K48" s="96" t="str">
        <f>IF('Datos Vida'!K610=0,"",'Datos Vida'!K610)</f>
        <v/>
      </c>
      <c r="L48" s="96" t="str">
        <f>IF('Datos Vida'!L610=0,"",'Datos Vida'!L610)</f>
        <v/>
      </c>
      <c r="M48" s="96" t="str">
        <f>IF('Datos Vida'!M610=0,"",'Datos Vida'!M610)</f>
        <v/>
      </c>
      <c r="N48" s="96" t="str">
        <f>IF('Datos Vida'!N610=0,"",'Datos Vida'!N610)</f>
        <v/>
      </c>
      <c r="O48" s="96" t="str">
        <f>IF('Datos Vida'!O610=0,"",'Datos Vida'!O610)</f>
        <v/>
      </c>
      <c r="P48" s="96" t="str">
        <f>IF('Datos Vida'!P610=0,"",'Datos Vida'!P610)</f>
        <v/>
      </c>
      <c r="Q48" s="96" t="str">
        <f>IF('Datos Vida'!Q610=0,"",'Datos Vida'!Q610)</f>
        <v/>
      </c>
      <c r="R48" s="96" t="str">
        <f>IF('Datos Vida'!R610=0,"",'Datos Vida'!R610)</f>
        <v/>
      </c>
      <c r="S48" s="96" t="str">
        <f>IF('Datos Vida'!S610=0,"",'Datos Vida'!S610)</f>
        <v/>
      </c>
      <c r="T48" s="96" t="str">
        <f>IF('Datos Vida'!T610=0,"",'Datos Vida'!T610)</f>
        <v/>
      </c>
      <c r="U48" s="96" t="str">
        <f>IF('Datos Vida'!U610=0,"",'Datos Vida'!U610)</f>
        <v/>
      </c>
      <c r="V48" s="96" t="str">
        <f>IF('Datos Vida'!V610=0,"",'Datos Vida'!V610)</f>
        <v/>
      </c>
      <c r="W48" s="96" t="str">
        <f>IF('Datos Vida'!W610=0,"",'Datos Vida'!W610)</f>
        <v/>
      </c>
      <c r="X48" s="96" t="str">
        <f>IF('Datos Vida'!X610=0,"",'Datos Vida'!X610)</f>
        <v/>
      </c>
      <c r="Y48" s="96" t="str">
        <f>IF('Datos Vida'!Y610=0,"",'Datos Vida'!Y610)</f>
        <v/>
      </c>
      <c r="Z48" s="96">
        <f>IF('Datos Vida'!Z610=0,"",'Datos Vida'!Z610)</f>
        <v>4</v>
      </c>
      <c r="AA48" s="96" t="str">
        <f>IF('Datos Vida'!AA610=0,"",'Datos Vida'!AA610)</f>
        <v/>
      </c>
      <c r="AB48" s="96" t="str">
        <f>IF('Datos Vida'!AB610=0,"",'Datos Vida'!AB610)</f>
        <v/>
      </c>
      <c r="AC48" s="96" t="str">
        <f>IF('Datos Vida'!AC610=0,"",'Datos Vida'!AC610)</f>
        <v/>
      </c>
      <c r="AD48" s="96" t="str">
        <f>IF('Datos Vida'!AD610=0,"",'Datos Vida'!AD610)</f>
        <v/>
      </c>
      <c r="AE48" s="96" t="str">
        <f>IF('Datos Vida'!AE610=0,"",'Datos Vida'!AE610)</f>
        <v/>
      </c>
      <c r="AF48" s="96" t="str">
        <f>IF('Datos Vida'!AF610=0,"",'Datos Vida'!AF610)</f>
        <v/>
      </c>
      <c r="AG48" s="96" t="str">
        <f>IF('Datos Vida'!AG610=0,"",'Datos Vida'!AG610)</f>
        <v/>
      </c>
      <c r="AH48" s="96" t="str">
        <f>IF('Datos Vida'!AH610=0,"",'Datos Vida'!AH610)</f>
        <v/>
      </c>
      <c r="AI48" s="96" t="str">
        <f>IF('Datos Vida'!AI610=0,"",'Datos Vida'!AI610)</f>
        <v/>
      </c>
      <c r="AJ48" s="96" t="str">
        <f>IF('Datos Vida'!AJ610=0,"",'Datos Vida'!AJ610)</f>
        <v/>
      </c>
      <c r="AK48" s="96" t="str">
        <f>IF('Datos Vida'!AK610=0,"",'Datos Vida'!AK610)</f>
        <v/>
      </c>
      <c r="AL48" s="96" t="str">
        <f>IF('Datos Vida'!AL610=0,"",'Datos Vida'!AL610)</f>
        <v/>
      </c>
      <c r="AM48" s="96" t="str">
        <f>IF('Datos Vida'!AM610=0,"",'Datos Vida'!AM610)</f>
        <v/>
      </c>
      <c r="AN48" s="96" t="str">
        <f>IF('Datos Vida'!AN610=0,"",'Datos Vida'!AN610)</f>
        <v/>
      </c>
      <c r="AO48" s="96" t="str">
        <f>IF('Datos Vida'!AO610=0,"",'Datos Vida'!AO610)</f>
        <v/>
      </c>
      <c r="AP48" s="96" t="str">
        <f>IF('Datos Vida'!AP610=0,"",'Datos Vida'!AP610)</f>
        <v/>
      </c>
      <c r="AQ48" s="96">
        <f>IF('Datos Vida'!AQ610=0,"",'Datos Vida'!AQ610)</f>
        <v>4</v>
      </c>
      <c r="AR48" s="45"/>
      <c r="AS48" s="36">
        <f>IF('Datos Vida'!AS610=0,"",'Datos Vida'!AS610)</f>
        <v>3</v>
      </c>
      <c r="AT48" s="60">
        <f t="shared" si="2"/>
        <v>0.33333333333333326</v>
      </c>
    </row>
    <row r="49" spans="2:46" x14ac:dyDescent="0.2">
      <c r="B49" s="62" t="str">
        <f>'Datos Vida'!B286</f>
        <v>305. Rentas Privadas y Otras Rentas</v>
      </c>
      <c r="C49" s="96" t="str">
        <f>IF('Datos Vida'!C611=0,"",'Datos Vida'!C611)</f>
        <v/>
      </c>
      <c r="D49" s="96" t="str">
        <f>IF('Datos Vida'!D611=0,"",'Datos Vida'!D611)</f>
        <v/>
      </c>
      <c r="E49" s="96" t="str">
        <f>IF('Datos Vida'!E611=0,"",'Datos Vida'!E611)</f>
        <v/>
      </c>
      <c r="F49" s="96" t="str">
        <f>IF('Datos Vida'!F611=0,"",'Datos Vida'!F611)</f>
        <v/>
      </c>
      <c r="G49" s="96" t="str">
        <f>IF('Datos Vida'!G611=0,"",'Datos Vida'!G611)</f>
        <v/>
      </c>
      <c r="H49" s="96" t="str">
        <f>IF('Datos Vida'!H611=0,"",'Datos Vida'!H611)</f>
        <v/>
      </c>
      <c r="I49" s="96" t="str">
        <f>IF('Datos Vida'!I611=0,"",'Datos Vida'!I611)</f>
        <v/>
      </c>
      <c r="J49" s="96" t="str">
        <f>IF('Datos Vida'!J611=0,"",'Datos Vida'!J611)</f>
        <v/>
      </c>
      <c r="K49" s="96" t="str">
        <f>IF('Datos Vida'!K611=0,"",'Datos Vida'!K611)</f>
        <v/>
      </c>
      <c r="L49" s="96" t="str">
        <f>IF('Datos Vida'!L611=0,"",'Datos Vida'!L611)</f>
        <v/>
      </c>
      <c r="M49" s="96" t="str">
        <f>IF('Datos Vida'!M611=0,"",'Datos Vida'!M611)</f>
        <v/>
      </c>
      <c r="N49" s="96" t="str">
        <f>IF('Datos Vida'!N611=0,"",'Datos Vida'!N611)</f>
        <v/>
      </c>
      <c r="O49" s="96" t="str">
        <f>IF('Datos Vida'!O611=0,"",'Datos Vida'!O611)</f>
        <v/>
      </c>
      <c r="P49" s="96" t="str">
        <f>IF('Datos Vida'!P611=0,"",'Datos Vida'!P611)</f>
        <v/>
      </c>
      <c r="Q49" s="96" t="str">
        <f>IF('Datos Vida'!Q611=0,"",'Datos Vida'!Q611)</f>
        <v/>
      </c>
      <c r="R49" s="96" t="str">
        <f>IF('Datos Vida'!R611=0,"",'Datos Vida'!R611)</f>
        <v/>
      </c>
      <c r="S49" s="96" t="str">
        <f>IF('Datos Vida'!S611=0,"",'Datos Vida'!S611)</f>
        <v/>
      </c>
      <c r="T49" s="96" t="str">
        <f>IF('Datos Vida'!T611=0,"",'Datos Vida'!T611)</f>
        <v/>
      </c>
      <c r="U49" s="96" t="str">
        <f>IF('Datos Vida'!U611=0,"",'Datos Vida'!U611)</f>
        <v/>
      </c>
      <c r="V49" s="96" t="str">
        <f>IF('Datos Vida'!V611=0,"",'Datos Vida'!V611)</f>
        <v/>
      </c>
      <c r="W49" s="96" t="str">
        <f>IF('Datos Vida'!W611=0,"",'Datos Vida'!W611)</f>
        <v/>
      </c>
      <c r="X49" s="96" t="str">
        <f>IF('Datos Vida'!X611=0,"",'Datos Vida'!X611)</f>
        <v/>
      </c>
      <c r="Y49" s="96" t="str">
        <f>IF('Datos Vida'!Y611=0,"",'Datos Vida'!Y611)</f>
        <v/>
      </c>
      <c r="Z49" s="96" t="str">
        <f>IF('Datos Vida'!Z611=0,"",'Datos Vida'!Z611)</f>
        <v/>
      </c>
      <c r="AA49" s="96" t="str">
        <f>IF('Datos Vida'!AA611=0,"",'Datos Vida'!AA611)</f>
        <v/>
      </c>
      <c r="AB49" s="96" t="str">
        <f>IF('Datos Vida'!AB611=0,"",'Datos Vida'!AB611)</f>
        <v/>
      </c>
      <c r="AC49" s="96" t="str">
        <f>IF('Datos Vida'!AC611=0,"",'Datos Vida'!AC611)</f>
        <v/>
      </c>
      <c r="AD49" s="96" t="str">
        <f>IF('Datos Vida'!AD611=0,"",'Datos Vida'!AD611)</f>
        <v/>
      </c>
      <c r="AE49" s="96" t="str">
        <f>IF('Datos Vida'!AE611=0,"",'Datos Vida'!AE611)</f>
        <v/>
      </c>
      <c r="AF49" s="96" t="str">
        <f>IF('Datos Vida'!AF611=0,"",'Datos Vida'!AF611)</f>
        <v/>
      </c>
      <c r="AG49" s="96" t="str">
        <f>IF('Datos Vida'!AG611=0,"",'Datos Vida'!AG611)</f>
        <v/>
      </c>
      <c r="AH49" s="96" t="str">
        <f>IF('Datos Vida'!AH611=0,"",'Datos Vida'!AH611)</f>
        <v/>
      </c>
      <c r="AI49" s="96" t="str">
        <f>IF('Datos Vida'!AI611=0,"",'Datos Vida'!AI611)</f>
        <v/>
      </c>
      <c r="AJ49" s="96" t="str">
        <f>IF('Datos Vida'!AJ611=0,"",'Datos Vida'!AJ611)</f>
        <v/>
      </c>
      <c r="AK49" s="96" t="str">
        <f>IF('Datos Vida'!AK611=0,"",'Datos Vida'!AK611)</f>
        <v/>
      </c>
      <c r="AL49" s="96" t="str">
        <f>IF('Datos Vida'!AL611=0,"",'Datos Vida'!AL611)</f>
        <v/>
      </c>
      <c r="AM49" s="96" t="str">
        <f>IF('Datos Vida'!AM611=0,"",'Datos Vida'!AM611)</f>
        <v/>
      </c>
      <c r="AN49" s="96" t="str">
        <f>IF('Datos Vida'!AN611=0,"",'Datos Vida'!AN611)</f>
        <v/>
      </c>
      <c r="AO49" s="96" t="str">
        <f>IF('Datos Vida'!AO611=0,"",'Datos Vida'!AO611)</f>
        <v/>
      </c>
      <c r="AP49" s="96" t="str">
        <f>IF('Datos Vida'!AP611=0,"",'Datos Vida'!AP611)</f>
        <v/>
      </c>
      <c r="AQ49" s="96" t="str">
        <f>IF('Datos Vida'!AQ611=0,"",'Datos Vida'!AQ611)</f>
        <v/>
      </c>
      <c r="AR49" s="45"/>
      <c r="AS49" s="36" t="str">
        <f>IF('Datos Vida'!AS611=0,"",'Datos Vida'!AS611)</f>
        <v/>
      </c>
      <c r="AT49" s="60" t="str">
        <f t="shared" si="2"/>
        <v/>
      </c>
    </row>
    <row r="50" spans="2:46" x14ac:dyDescent="0.2">
      <c r="B50" s="62" t="str">
        <f>'Datos Vida'!B287</f>
        <v>306. Dotal puro o Capital Diferido</v>
      </c>
      <c r="C50" s="96" t="str">
        <f>IF('Datos Vida'!C612=0,"",'Datos Vida'!C612)</f>
        <v/>
      </c>
      <c r="D50" s="96" t="str">
        <f>IF('Datos Vida'!D612=0,"",'Datos Vida'!D612)</f>
        <v/>
      </c>
      <c r="E50" s="96" t="str">
        <f>IF('Datos Vida'!E612=0,"",'Datos Vida'!E612)</f>
        <v/>
      </c>
      <c r="F50" s="96" t="str">
        <f>IF('Datos Vida'!F612=0,"",'Datos Vida'!F612)</f>
        <v/>
      </c>
      <c r="G50" s="96" t="str">
        <f>IF('Datos Vida'!G612=0,"",'Datos Vida'!G612)</f>
        <v/>
      </c>
      <c r="H50" s="96" t="str">
        <f>IF('Datos Vida'!H612=0,"",'Datos Vida'!H612)</f>
        <v/>
      </c>
      <c r="I50" s="96" t="str">
        <f>IF('Datos Vida'!I612=0,"",'Datos Vida'!I612)</f>
        <v/>
      </c>
      <c r="J50" s="96" t="str">
        <f>IF('Datos Vida'!J612=0,"",'Datos Vida'!J612)</f>
        <v/>
      </c>
      <c r="K50" s="96" t="str">
        <f>IF('Datos Vida'!K612=0,"",'Datos Vida'!K612)</f>
        <v/>
      </c>
      <c r="L50" s="96" t="str">
        <f>IF('Datos Vida'!L612=0,"",'Datos Vida'!L612)</f>
        <v/>
      </c>
      <c r="M50" s="96" t="str">
        <f>IF('Datos Vida'!M612=0,"",'Datos Vida'!M612)</f>
        <v/>
      </c>
      <c r="N50" s="96" t="str">
        <f>IF('Datos Vida'!N612=0,"",'Datos Vida'!N612)</f>
        <v/>
      </c>
      <c r="O50" s="96" t="str">
        <f>IF('Datos Vida'!O612=0,"",'Datos Vida'!O612)</f>
        <v/>
      </c>
      <c r="P50" s="96" t="str">
        <f>IF('Datos Vida'!P612=0,"",'Datos Vida'!P612)</f>
        <v/>
      </c>
      <c r="Q50" s="96" t="str">
        <f>IF('Datos Vida'!Q612=0,"",'Datos Vida'!Q612)</f>
        <v/>
      </c>
      <c r="R50" s="96" t="str">
        <f>IF('Datos Vida'!R612=0,"",'Datos Vida'!R612)</f>
        <v/>
      </c>
      <c r="S50" s="96" t="str">
        <f>IF('Datos Vida'!S612=0,"",'Datos Vida'!S612)</f>
        <v/>
      </c>
      <c r="T50" s="96" t="str">
        <f>IF('Datos Vida'!T612=0,"",'Datos Vida'!T612)</f>
        <v/>
      </c>
      <c r="U50" s="96" t="str">
        <f>IF('Datos Vida'!U612=0,"",'Datos Vida'!U612)</f>
        <v/>
      </c>
      <c r="V50" s="96" t="str">
        <f>IF('Datos Vida'!V612=0,"",'Datos Vida'!V612)</f>
        <v/>
      </c>
      <c r="W50" s="96" t="str">
        <f>IF('Datos Vida'!W612=0,"",'Datos Vida'!W612)</f>
        <v/>
      </c>
      <c r="X50" s="96" t="str">
        <f>IF('Datos Vida'!X612=0,"",'Datos Vida'!X612)</f>
        <v/>
      </c>
      <c r="Y50" s="96" t="str">
        <f>IF('Datos Vida'!Y612=0,"",'Datos Vida'!Y612)</f>
        <v/>
      </c>
      <c r="Z50" s="96" t="str">
        <f>IF('Datos Vida'!Z612=0,"",'Datos Vida'!Z612)</f>
        <v/>
      </c>
      <c r="AA50" s="96" t="str">
        <f>IF('Datos Vida'!AA612=0,"",'Datos Vida'!AA612)</f>
        <v/>
      </c>
      <c r="AB50" s="96" t="str">
        <f>IF('Datos Vida'!AB612=0,"",'Datos Vida'!AB612)</f>
        <v/>
      </c>
      <c r="AC50" s="96" t="str">
        <f>IF('Datos Vida'!AC612=0,"",'Datos Vida'!AC612)</f>
        <v/>
      </c>
      <c r="AD50" s="96" t="str">
        <f>IF('Datos Vida'!AD612=0,"",'Datos Vida'!AD612)</f>
        <v/>
      </c>
      <c r="AE50" s="96" t="str">
        <f>IF('Datos Vida'!AE612=0,"",'Datos Vida'!AE612)</f>
        <v/>
      </c>
      <c r="AF50" s="96" t="str">
        <f>IF('Datos Vida'!AF612=0,"",'Datos Vida'!AF612)</f>
        <v/>
      </c>
      <c r="AG50" s="96" t="str">
        <f>IF('Datos Vida'!AG612=0,"",'Datos Vida'!AG612)</f>
        <v/>
      </c>
      <c r="AH50" s="96" t="str">
        <f>IF('Datos Vida'!AH612=0,"",'Datos Vida'!AH612)</f>
        <v/>
      </c>
      <c r="AI50" s="96" t="str">
        <f>IF('Datos Vida'!AI612=0,"",'Datos Vida'!AI612)</f>
        <v/>
      </c>
      <c r="AJ50" s="96" t="str">
        <f>IF('Datos Vida'!AJ612=0,"",'Datos Vida'!AJ612)</f>
        <v/>
      </c>
      <c r="AK50" s="96" t="str">
        <f>IF('Datos Vida'!AK612=0,"",'Datos Vida'!AK612)</f>
        <v/>
      </c>
      <c r="AL50" s="96" t="str">
        <f>IF('Datos Vida'!AL612=0,"",'Datos Vida'!AL612)</f>
        <v/>
      </c>
      <c r="AM50" s="96" t="str">
        <f>IF('Datos Vida'!AM612=0,"",'Datos Vida'!AM612)</f>
        <v/>
      </c>
      <c r="AN50" s="96" t="str">
        <f>IF('Datos Vida'!AN612=0,"",'Datos Vida'!AN612)</f>
        <v/>
      </c>
      <c r="AO50" s="96" t="str">
        <f>IF('Datos Vida'!AO612=0,"",'Datos Vida'!AO612)</f>
        <v/>
      </c>
      <c r="AP50" s="96" t="str">
        <f>IF('Datos Vida'!AP612=0,"",'Datos Vida'!AP612)</f>
        <v/>
      </c>
      <c r="AQ50" s="96" t="str">
        <f>IF('Datos Vida'!AQ612=0,"",'Datos Vida'!AQ612)</f>
        <v/>
      </c>
      <c r="AR50" s="45"/>
      <c r="AS50" s="36" t="str">
        <f>IF('Datos Vida'!AS612=0,"",'Datos Vida'!AS612)</f>
        <v/>
      </c>
      <c r="AT50" s="60" t="str">
        <f t="shared" si="2"/>
        <v/>
      </c>
    </row>
    <row r="51" spans="2:46" x14ac:dyDescent="0.2">
      <c r="B51" s="62" t="str">
        <f>'Datos Vida'!B288</f>
        <v>307. Protección Familiar</v>
      </c>
      <c r="C51" s="96" t="str">
        <f>IF('Datos Vida'!C613=0,"",'Datos Vida'!C613)</f>
        <v/>
      </c>
      <c r="D51" s="96" t="str">
        <f>IF('Datos Vida'!D613=0,"",'Datos Vida'!D613)</f>
        <v/>
      </c>
      <c r="E51" s="96" t="str">
        <f>IF('Datos Vida'!E613=0,"",'Datos Vida'!E613)</f>
        <v/>
      </c>
      <c r="F51" s="96">
        <f>IF('Datos Vida'!F613=0,"",'Datos Vida'!F613)</f>
        <v>43</v>
      </c>
      <c r="G51" s="96" t="str">
        <f>IF('Datos Vida'!G613=0,"",'Datos Vida'!G613)</f>
        <v/>
      </c>
      <c r="H51" s="96" t="str">
        <f>IF('Datos Vida'!H613=0,"",'Datos Vida'!H613)</f>
        <v/>
      </c>
      <c r="I51" s="96" t="str">
        <f>IF('Datos Vida'!I613=0,"",'Datos Vida'!I613)</f>
        <v/>
      </c>
      <c r="J51" s="96" t="str">
        <f>IF('Datos Vida'!J613=0,"",'Datos Vida'!J613)</f>
        <v/>
      </c>
      <c r="K51" s="96" t="str">
        <f>IF('Datos Vida'!K613=0,"",'Datos Vida'!K613)</f>
        <v/>
      </c>
      <c r="L51" s="96" t="str">
        <f>IF('Datos Vida'!L613=0,"",'Datos Vida'!L613)</f>
        <v/>
      </c>
      <c r="M51" s="96" t="str">
        <f>IF('Datos Vida'!M613=0,"",'Datos Vida'!M613)</f>
        <v/>
      </c>
      <c r="N51" s="96" t="str">
        <f>IF('Datos Vida'!N613=0,"",'Datos Vida'!N613)</f>
        <v/>
      </c>
      <c r="O51" s="96" t="str">
        <f>IF('Datos Vida'!O613=0,"",'Datos Vida'!O613)</f>
        <v/>
      </c>
      <c r="P51" s="96" t="str">
        <f>IF('Datos Vida'!P613=0,"",'Datos Vida'!P613)</f>
        <v/>
      </c>
      <c r="Q51" s="96" t="str">
        <f>IF('Datos Vida'!Q613=0,"",'Datos Vida'!Q613)</f>
        <v/>
      </c>
      <c r="R51" s="96" t="str">
        <f>IF('Datos Vida'!R613=0,"",'Datos Vida'!R613)</f>
        <v/>
      </c>
      <c r="S51" s="96" t="str">
        <f>IF('Datos Vida'!S613=0,"",'Datos Vida'!S613)</f>
        <v/>
      </c>
      <c r="T51" s="96" t="str">
        <f>IF('Datos Vida'!T613=0,"",'Datos Vida'!T613)</f>
        <v/>
      </c>
      <c r="U51" s="96" t="str">
        <f>IF('Datos Vida'!U613=0,"",'Datos Vida'!U613)</f>
        <v/>
      </c>
      <c r="V51" s="96" t="str">
        <f>IF('Datos Vida'!V613=0,"",'Datos Vida'!V613)</f>
        <v/>
      </c>
      <c r="W51" s="96" t="str">
        <f>IF('Datos Vida'!W613=0,"",'Datos Vida'!W613)</f>
        <v/>
      </c>
      <c r="X51" s="96" t="str">
        <f>IF('Datos Vida'!X613=0,"",'Datos Vida'!X613)</f>
        <v/>
      </c>
      <c r="Y51" s="96" t="str">
        <f>IF('Datos Vida'!Y613=0,"",'Datos Vida'!Y613)</f>
        <v/>
      </c>
      <c r="Z51" s="96" t="str">
        <f>IF('Datos Vida'!Z613=0,"",'Datos Vida'!Z613)</f>
        <v/>
      </c>
      <c r="AA51" s="96" t="str">
        <f>IF('Datos Vida'!AA613=0,"",'Datos Vida'!AA613)</f>
        <v/>
      </c>
      <c r="AB51" s="96" t="str">
        <f>IF('Datos Vida'!AB613=0,"",'Datos Vida'!AB613)</f>
        <v/>
      </c>
      <c r="AC51" s="96" t="str">
        <f>IF('Datos Vida'!AC613=0,"",'Datos Vida'!AC613)</f>
        <v/>
      </c>
      <c r="AD51" s="96" t="str">
        <f>IF('Datos Vida'!AD613=0,"",'Datos Vida'!AD613)</f>
        <v/>
      </c>
      <c r="AE51" s="96" t="str">
        <f>IF('Datos Vida'!AE613=0,"",'Datos Vida'!AE613)</f>
        <v/>
      </c>
      <c r="AF51" s="96" t="str">
        <f>IF('Datos Vida'!AF613=0,"",'Datos Vida'!AF613)</f>
        <v/>
      </c>
      <c r="AG51" s="96" t="str">
        <f>IF('Datos Vida'!AG613=0,"",'Datos Vida'!AG613)</f>
        <v/>
      </c>
      <c r="AH51" s="96" t="str">
        <f>IF('Datos Vida'!AH613=0,"",'Datos Vida'!AH613)</f>
        <v/>
      </c>
      <c r="AI51" s="96" t="str">
        <f>IF('Datos Vida'!AI613=0,"",'Datos Vida'!AI613)</f>
        <v/>
      </c>
      <c r="AJ51" s="96" t="str">
        <f>IF('Datos Vida'!AJ613=0,"",'Datos Vida'!AJ613)</f>
        <v/>
      </c>
      <c r="AK51" s="96" t="str">
        <f>IF('Datos Vida'!AK613=0,"",'Datos Vida'!AK613)</f>
        <v/>
      </c>
      <c r="AL51" s="96" t="str">
        <f>IF('Datos Vida'!AL613=0,"",'Datos Vida'!AL613)</f>
        <v/>
      </c>
      <c r="AM51" s="96" t="str">
        <f>IF('Datos Vida'!AM613=0,"",'Datos Vida'!AM613)</f>
        <v/>
      </c>
      <c r="AN51" s="96" t="str">
        <f>IF('Datos Vida'!AN613=0,"",'Datos Vida'!AN613)</f>
        <v/>
      </c>
      <c r="AO51" s="96" t="str">
        <f>IF('Datos Vida'!AO613=0,"",'Datos Vida'!AO613)</f>
        <v/>
      </c>
      <c r="AP51" s="96" t="str">
        <f>IF('Datos Vida'!AP613=0,"",'Datos Vida'!AP613)</f>
        <v/>
      </c>
      <c r="AQ51" s="96">
        <f>IF('Datos Vida'!AQ613=0,"",'Datos Vida'!AQ613)</f>
        <v>43</v>
      </c>
      <c r="AR51" s="45"/>
      <c r="AS51" s="36">
        <f>IF('Datos Vida'!AS613=0,"",'Datos Vida'!AS613)</f>
        <v>43</v>
      </c>
      <c r="AT51" s="60">
        <f t="shared" si="2"/>
        <v>0</v>
      </c>
    </row>
    <row r="52" spans="2:46" x14ac:dyDescent="0.2">
      <c r="B52" s="62" t="str">
        <f>'Datos Vida'!B289</f>
        <v>308. Incapacidad o Invalidez</v>
      </c>
      <c r="C52" s="96" t="str">
        <f>IF('Datos Vida'!C614=0,"",'Datos Vida'!C614)</f>
        <v/>
      </c>
      <c r="D52" s="96" t="str">
        <f>IF('Datos Vida'!D614=0,"",'Datos Vida'!D614)</f>
        <v/>
      </c>
      <c r="E52" s="96">
        <f>IF('Datos Vida'!E614=0,"",'Datos Vida'!E614)</f>
        <v>60</v>
      </c>
      <c r="F52" s="96">
        <f>IF('Datos Vida'!F614=0,"",'Datos Vida'!F614)</f>
        <v>5</v>
      </c>
      <c r="G52" s="96">
        <f>IF('Datos Vida'!G614=0,"",'Datos Vida'!G614)</f>
        <v>10</v>
      </c>
      <c r="H52" s="96">
        <f>IF('Datos Vida'!H614=0,"",'Datos Vida'!H614)</f>
        <v>106</v>
      </c>
      <c r="I52" s="96" t="str">
        <f>IF('Datos Vida'!I614=0,"",'Datos Vida'!I614)</f>
        <v/>
      </c>
      <c r="J52" s="96" t="str">
        <f>IF('Datos Vida'!J614=0,"",'Datos Vida'!J614)</f>
        <v/>
      </c>
      <c r="K52" s="96" t="str">
        <f>IF('Datos Vida'!K614=0,"",'Datos Vida'!K614)</f>
        <v/>
      </c>
      <c r="L52" s="96" t="str">
        <f>IF('Datos Vida'!L614=0,"",'Datos Vida'!L614)</f>
        <v/>
      </c>
      <c r="M52" s="96" t="str">
        <f>IF('Datos Vida'!M614=0,"",'Datos Vida'!M614)</f>
        <v/>
      </c>
      <c r="N52" s="96" t="str">
        <f>IF('Datos Vida'!N614=0,"",'Datos Vida'!N614)</f>
        <v/>
      </c>
      <c r="O52" s="96" t="str">
        <f>IF('Datos Vida'!O614=0,"",'Datos Vida'!O614)</f>
        <v/>
      </c>
      <c r="P52" s="96" t="str">
        <f>IF('Datos Vida'!P614=0,"",'Datos Vida'!P614)</f>
        <v/>
      </c>
      <c r="Q52" s="96" t="str">
        <f>IF('Datos Vida'!Q614=0,"",'Datos Vida'!Q614)</f>
        <v/>
      </c>
      <c r="R52" s="96" t="str">
        <f>IF('Datos Vida'!R614=0,"",'Datos Vida'!R614)</f>
        <v/>
      </c>
      <c r="S52" s="96" t="str">
        <f>IF('Datos Vida'!S614=0,"",'Datos Vida'!S614)</f>
        <v/>
      </c>
      <c r="T52" s="96" t="str">
        <f>IF('Datos Vida'!T614=0,"",'Datos Vida'!T614)</f>
        <v/>
      </c>
      <c r="U52" s="96" t="str">
        <f>IF('Datos Vida'!U614=0,"",'Datos Vida'!U614)</f>
        <v/>
      </c>
      <c r="V52" s="96" t="str">
        <f>IF('Datos Vida'!V614=0,"",'Datos Vida'!V614)</f>
        <v/>
      </c>
      <c r="W52" s="96" t="str">
        <f>IF('Datos Vida'!W614=0,"",'Datos Vida'!W614)</f>
        <v/>
      </c>
      <c r="X52" s="96" t="str">
        <f>IF('Datos Vida'!X614=0,"",'Datos Vida'!X614)</f>
        <v/>
      </c>
      <c r="Y52" s="96" t="str">
        <f>IF('Datos Vida'!Y614=0,"",'Datos Vida'!Y614)</f>
        <v/>
      </c>
      <c r="Z52" s="96">
        <f>IF('Datos Vida'!Z614=0,"",'Datos Vida'!Z614)</f>
        <v>145</v>
      </c>
      <c r="AA52" s="96" t="str">
        <f>IF('Datos Vida'!AA614=0,"",'Datos Vida'!AA614)</f>
        <v/>
      </c>
      <c r="AB52" s="96" t="str">
        <f>IF('Datos Vida'!AB614=0,"",'Datos Vida'!AB614)</f>
        <v/>
      </c>
      <c r="AC52" s="96" t="str">
        <f>IF('Datos Vida'!AC614=0,"",'Datos Vida'!AC614)</f>
        <v/>
      </c>
      <c r="AD52" s="96" t="str">
        <f>IF('Datos Vida'!AD614=0,"",'Datos Vida'!AD614)</f>
        <v/>
      </c>
      <c r="AE52" s="96" t="str">
        <f>IF('Datos Vida'!AE614=0,"",'Datos Vida'!AE614)</f>
        <v/>
      </c>
      <c r="AF52" s="96">
        <f>IF('Datos Vida'!AF614=0,"",'Datos Vida'!AF614)</f>
        <v>51</v>
      </c>
      <c r="AG52" s="96" t="str">
        <f>IF('Datos Vida'!AG614=0,"",'Datos Vida'!AG614)</f>
        <v/>
      </c>
      <c r="AH52" s="96">
        <f>IF('Datos Vida'!AH614=0,"",'Datos Vida'!AH614)</f>
        <v>3</v>
      </c>
      <c r="AI52" s="96" t="str">
        <f>IF('Datos Vida'!AI614=0,"",'Datos Vida'!AI614)</f>
        <v/>
      </c>
      <c r="AJ52" s="96">
        <f>IF('Datos Vida'!AJ614=0,"",'Datos Vida'!AJ614)</f>
        <v>2</v>
      </c>
      <c r="AK52" s="96">
        <f>IF('Datos Vida'!AK614=0,"",'Datos Vida'!AK614)</f>
        <v>5</v>
      </c>
      <c r="AL52" s="96" t="str">
        <f>IF('Datos Vida'!AL614=0,"",'Datos Vida'!AL614)</f>
        <v/>
      </c>
      <c r="AM52" s="96" t="str">
        <f>IF('Datos Vida'!AM614=0,"",'Datos Vida'!AM614)</f>
        <v/>
      </c>
      <c r="AN52" s="96" t="str">
        <f>IF('Datos Vida'!AN614=0,"",'Datos Vida'!AN614)</f>
        <v/>
      </c>
      <c r="AO52" s="96" t="str">
        <f>IF('Datos Vida'!AO614=0,"",'Datos Vida'!AO614)</f>
        <v/>
      </c>
      <c r="AP52" s="96" t="str">
        <f>IF('Datos Vida'!AP614=0,"",'Datos Vida'!AP614)</f>
        <v/>
      </c>
      <c r="AQ52" s="96">
        <f>IF('Datos Vida'!AQ614=0,"",'Datos Vida'!AQ614)</f>
        <v>387</v>
      </c>
      <c r="AR52" s="45"/>
      <c r="AS52" s="36">
        <f>IF('Datos Vida'!AS614=0,"",'Datos Vida'!AS614)</f>
        <v>642</v>
      </c>
      <c r="AT52" s="60">
        <f t="shared" si="2"/>
        <v>-0.39719626168224298</v>
      </c>
    </row>
    <row r="53" spans="2:46" x14ac:dyDescent="0.2">
      <c r="B53" s="62" t="str">
        <f>'Datos Vida'!B290</f>
        <v>309. Salud</v>
      </c>
      <c r="C53" s="96" t="str">
        <f>IF('Datos Vida'!C615=0,"",'Datos Vida'!C615)</f>
        <v/>
      </c>
      <c r="D53" s="96" t="str">
        <f>IF('Datos Vida'!D615=0,"",'Datos Vida'!D615)</f>
        <v/>
      </c>
      <c r="E53" s="96">
        <f>IF('Datos Vida'!E615=0,"",'Datos Vida'!E615)</f>
        <v>726</v>
      </c>
      <c r="F53" s="96">
        <f>IF('Datos Vida'!F615=0,"",'Datos Vida'!F615)</f>
        <v>287</v>
      </c>
      <c r="G53" s="96">
        <f>IF('Datos Vida'!G615=0,"",'Datos Vida'!G615)</f>
        <v>12</v>
      </c>
      <c r="H53" s="96">
        <f>IF('Datos Vida'!H615=0,"",'Datos Vida'!H615)</f>
        <v>444</v>
      </c>
      <c r="I53" s="96">
        <f>IF('Datos Vida'!I615=0,"",'Datos Vida'!I615)</f>
        <v>24165</v>
      </c>
      <c r="J53" s="96" t="str">
        <f>IF('Datos Vida'!J615=0,"",'Datos Vida'!J615)</f>
        <v/>
      </c>
      <c r="K53" s="96" t="str">
        <f>IF('Datos Vida'!K615=0,"",'Datos Vida'!K615)</f>
        <v/>
      </c>
      <c r="L53" s="96" t="str">
        <f>IF('Datos Vida'!L615=0,"",'Datos Vida'!L615)</f>
        <v/>
      </c>
      <c r="M53" s="96" t="str">
        <f>IF('Datos Vida'!M615=0,"",'Datos Vida'!M615)</f>
        <v/>
      </c>
      <c r="N53" s="96">
        <f>IF('Datos Vida'!N615=0,"",'Datos Vida'!N615)</f>
        <v>78</v>
      </c>
      <c r="O53" s="96" t="str">
        <f>IF('Datos Vida'!O615=0,"",'Datos Vida'!O615)</f>
        <v/>
      </c>
      <c r="P53" s="96" t="str">
        <f>IF('Datos Vida'!P615=0,"",'Datos Vida'!P615)</f>
        <v/>
      </c>
      <c r="Q53" s="96">
        <f>IF('Datos Vida'!Q615=0,"",'Datos Vida'!Q615)</f>
        <v>5</v>
      </c>
      <c r="R53" s="96">
        <f>IF('Datos Vida'!R615=0,"",'Datos Vida'!R615)</f>
        <v>3</v>
      </c>
      <c r="S53" s="96" t="str">
        <f>IF('Datos Vida'!S615=0,"",'Datos Vida'!S615)</f>
        <v/>
      </c>
      <c r="T53" s="96" t="str">
        <f>IF('Datos Vida'!T615=0,"",'Datos Vida'!T615)</f>
        <v/>
      </c>
      <c r="U53" s="96" t="str">
        <f>IF('Datos Vida'!U615=0,"",'Datos Vida'!U615)</f>
        <v/>
      </c>
      <c r="V53" s="96" t="str">
        <f>IF('Datos Vida'!V615=0,"",'Datos Vida'!V615)</f>
        <v/>
      </c>
      <c r="W53" s="96" t="str">
        <f>IF('Datos Vida'!W615=0,"",'Datos Vida'!W615)</f>
        <v/>
      </c>
      <c r="X53" s="96" t="str">
        <f>IF('Datos Vida'!X615=0,"",'Datos Vida'!X615)</f>
        <v/>
      </c>
      <c r="Y53" s="96" t="str">
        <f>IF('Datos Vida'!Y615=0,"",'Datos Vida'!Y615)</f>
        <v/>
      </c>
      <c r="Z53" s="96">
        <f>IF('Datos Vida'!Z615=0,"",'Datos Vida'!Z615)</f>
        <v>10098</v>
      </c>
      <c r="AA53" s="96" t="str">
        <f>IF('Datos Vida'!AA615=0,"",'Datos Vida'!AA615)</f>
        <v/>
      </c>
      <c r="AB53" s="96">
        <f>IF('Datos Vida'!AB615=0,"",'Datos Vida'!AB615)</f>
        <v>20</v>
      </c>
      <c r="AC53" s="96" t="str">
        <f>IF('Datos Vida'!AC615=0,"",'Datos Vida'!AC615)</f>
        <v/>
      </c>
      <c r="AD53" s="96" t="str">
        <f>IF('Datos Vida'!AD615=0,"",'Datos Vida'!AD615)</f>
        <v/>
      </c>
      <c r="AE53" s="96" t="str">
        <f>IF('Datos Vida'!AE615=0,"",'Datos Vida'!AE615)</f>
        <v/>
      </c>
      <c r="AF53" s="96" t="str">
        <f>IF('Datos Vida'!AF615=0,"",'Datos Vida'!AF615)</f>
        <v/>
      </c>
      <c r="AG53" s="96">
        <f>IF('Datos Vida'!AG615=0,"",'Datos Vida'!AG615)</f>
        <v>28</v>
      </c>
      <c r="AH53" s="96">
        <f>IF('Datos Vida'!AH615=0,"",'Datos Vida'!AH615)</f>
        <v>396</v>
      </c>
      <c r="AI53" s="96" t="str">
        <f>IF('Datos Vida'!AI615=0,"",'Datos Vida'!AI615)</f>
        <v/>
      </c>
      <c r="AJ53" s="96" t="str">
        <f>IF('Datos Vida'!AJ615=0,"",'Datos Vida'!AJ615)</f>
        <v/>
      </c>
      <c r="AK53" s="96">
        <f>IF('Datos Vida'!AK615=0,"",'Datos Vida'!AK615)</f>
        <v>354</v>
      </c>
      <c r="AL53" s="96" t="str">
        <f>IF('Datos Vida'!AL615=0,"",'Datos Vida'!AL615)</f>
        <v/>
      </c>
      <c r="AM53" s="96" t="str">
        <f>IF('Datos Vida'!AM615=0,"",'Datos Vida'!AM615)</f>
        <v/>
      </c>
      <c r="AN53" s="96" t="str">
        <f>IF('Datos Vida'!AN615=0,"",'Datos Vida'!AN615)</f>
        <v/>
      </c>
      <c r="AO53" s="96" t="str">
        <f>IF('Datos Vida'!AO615=0,"",'Datos Vida'!AO615)</f>
        <v/>
      </c>
      <c r="AP53" s="96" t="str">
        <f>IF('Datos Vida'!AP615=0,"",'Datos Vida'!AP615)</f>
        <v/>
      </c>
      <c r="AQ53" s="96">
        <f>IF('Datos Vida'!AQ615=0,"",'Datos Vida'!AQ615)</f>
        <v>36616</v>
      </c>
      <c r="AR53" s="45"/>
      <c r="AS53" s="36">
        <f>IF('Datos Vida'!AS615=0,"",'Datos Vida'!AS615)</f>
        <v>26414</v>
      </c>
      <c r="AT53" s="60">
        <f t="shared" si="2"/>
        <v>0.38623457257514948</v>
      </c>
    </row>
    <row r="54" spans="2:46" x14ac:dyDescent="0.2">
      <c r="B54" s="62" t="str">
        <f>'Datos Vida'!B291</f>
        <v>310. Accidentes Personales</v>
      </c>
      <c r="C54" s="96" t="str">
        <f>IF('Datos Vida'!C616=0,"",'Datos Vida'!C616)</f>
        <v/>
      </c>
      <c r="D54" s="96" t="str">
        <f>IF('Datos Vida'!D616=0,"",'Datos Vida'!D616)</f>
        <v/>
      </c>
      <c r="E54" s="96">
        <f>IF('Datos Vida'!E616=0,"",'Datos Vida'!E616)</f>
        <v>1</v>
      </c>
      <c r="F54" s="96">
        <f>IF('Datos Vida'!F616=0,"",'Datos Vida'!F616)</f>
        <v>11</v>
      </c>
      <c r="G54" s="96">
        <f>IF('Datos Vida'!G616=0,"",'Datos Vida'!G616)</f>
        <v>96</v>
      </c>
      <c r="H54" s="96">
        <f>IF('Datos Vida'!H616=0,"",'Datos Vida'!H616)</f>
        <v>722</v>
      </c>
      <c r="I54" s="96" t="str">
        <f>IF('Datos Vida'!I616=0,"",'Datos Vida'!I616)</f>
        <v/>
      </c>
      <c r="J54" s="96" t="str">
        <f>IF('Datos Vida'!J616=0,"",'Datos Vida'!J616)</f>
        <v/>
      </c>
      <c r="K54" s="96" t="str">
        <f>IF('Datos Vida'!K616=0,"",'Datos Vida'!K616)</f>
        <v/>
      </c>
      <c r="L54" s="96" t="str">
        <f>IF('Datos Vida'!L616=0,"",'Datos Vida'!L616)</f>
        <v/>
      </c>
      <c r="M54" s="96">
        <f>IF('Datos Vida'!M616=0,"",'Datos Vida'!M616)</f>
        <v>16</v>
      </c>
      <c r="N54" s="96" t="str">
        <f>IF('Datos Vida'!N616=0,"",'Datos Vida'!N616)</f>
        <v/>
      </c>
      <c r="O54" s="96" t="str">
        <f>IF('Datos Vida'!O616=0,"",'Datos Vida'!O616)</f>
        <v/>
      </c>
      <c r="P54" s="96" t="str">
        <f>IF('Datos Vida'!P616=0,"",'Datos Vida'!P616)</f>
        <v/>
      </c>
      <c r="Q54" s="96" t="str">
        <f>IF('Datos Vida'!Q616=0,"",'Datos Vida'!Q616)</f>
        <v/>
      </c>
      <c r="R54" s="96">
        <f>IF('Datos Vida'!R616=0,"",'Datos Vida'!R616)</f>
        <v>4</v>
      </c>
      <c r="S54" s="96" t="str">
        <f>IF('Datos Vida'!S616=0,"",'Datos Vida'!S616)</f>
        <v/>
      </c>
      <c r="T54" s="96" t="str">
        <f>IF('Datos Vida'!T616=0,"",'Datos Vida'!T616)</f>
        <v/>
      </c>
      <c r="U54" s="96" t="str">
        <f>IF('Datos Vida'!U616=0,"",'Datos Vida'!U616)</f>
        <v/>
      </c>
      <c r="V54" s="96" t="str">
        <f>IF('Datos Vida'!V616=0,"",'Datos Vida'!V616)</f>
        <v/>
      </c>
      <c r="W54" s="96" t="str">
        <f>IF('Datos Vida'!W616=0,"",'Datos Vida'!W616)</f>
        <v/>
      </c>
      <c r="X54" s="96" t="str">
        <f>IF('Datos Vida'!X616=0,"",'Datos Vida'!X616)</f>
        <v/>
      </c>
      <c r="Y54" s="96" t="str">
        <f>IF('Datos Vida'!Y616=0,"",'Datos Vida'!Y616)</f>
        <v/>
      </c>
      <c r="Z54" s="96">
        <f>IF('Datos Vida'!Z616=0,"",'Datos Vida'!Z616)</f>
        <v>1146</v>
      </c>
      <c r="AA54" s="96" t="str">
        <f>IF('Datos Vida'!AA616=0,"",'Datos Vida'!AA616)</f>
        <v/>
      </c>
      <c r="AB54" s="96" t="str">
        <f>IF('Datos Vida'!AB616=0,"",'Datos Vida'!AB616)</f>
        <v/>
      </c>
      <c r="AC54" s="96" t="str">
        <f>IF('Datos Vida'!AC616=0,"",'Datos Vida'!AC616)</f>
        <v/>
      </c>
      <c r="AD54" s="96" t="str">
        <f>IF('Datos Vida'!AD616=0,"",'Datos Vida'!AD616)</f>
        <v/>
      </c>
      <c r="AE54" s="96" t="str">
        <f>IF('Datos Vida'!AE616=0,"",'Datos Vida'!AE616)</f>
        <v/>
      </c>
      <c r="AF54" s="96" t="str">
        <f>IF('Datos Vida'!AF616=0,"",'Datos Vida'!AF616)</f>
        <v/>
      </c>
      <c r="AG54" s="96">
        <f>IF('Datos Vida'!AG616=0,"",'Datos Vida'!AG616)</f>
        <v>8</v>
      </c>
      <c r="AH54" s="96">
        <f>IF('Datos Vida'!AH616=0,"",'Datos Vida'!AH616)</f>
        <v>6</v>
      </c>
      <c r="AI54" s="96" t="str">
        <f>IF('Datos Vida'!AI616=0,"",'Datos Vida'!AI616)</f>
        <v/>
      </c>
      <c r="AJ54" s="96" t="str">
        <f>IF('Datos Vida'!AJ616=0,"",'Datos Vida'!AJ616)</f>
        <v/>
      </c>
      <c r="AK54" s="96">
        <f>IF('Datos Vida'!AK616=0,"",'Datos Vida'!AK616)</f>
        <v>18</v>
      </c>
      <c r="AL54" s="96" t="str">
        <f>IF('Datos Vida'!AL616=0,"",'Datos Vida'!AL616)</f>
        <v/>
      </c>
      <c r="AM54" s="96" t="str">
        <f>IF('Datos Vida'!AM616=0,"",'Datos Vida'!AM616)</f>
        <v/>
      </c>
      <c r="AN54" s="96" t="str">
        <f>IF('Datos Vida'!AN616=0,"",'Datos Vida'!AN616)</f>
        <v/>
      </c>
      <c r="AO54" s="96" t="str">
        <f>IF('Datos Vida'!AO616=0,"",'Datos Vida'!AO616)</f>
        <v/>
      </c>
      <c r="AP54" s="96" t="str">
        <f>IF('Datos Vida'!AP616=0,"",'Datos Vida'!AP616)</f>
        <v/>
      </c>
      <c r="AQ54" s="96">
        <f>IF('Datos Vida'!AQ616=0,"",'Datos Vida'!AQ616)</f>
        <v>2028</v>
      </c>
      <c r="AR54" s="45"/>
      <c r="AS54" s="36">
        <f>IF('Datos Vida'!AS616=0,"",'Datos Vida'!AS616)</f>
        <v>1827</v>
      </c>
      <c r="AT54" s="60">
        <f t="shared" si="2"/>
        <v>0.11001642036124792</v>
      </c>
    </row>
    <row r="55" spans="2:46" x14ac:dyDescent="0.2">
      <c r="B55" s="62" t="str">
        <f>'Datos Vida'!B292</f>
        <v>311. Asistencia</v>
      </c>
      <c r="C55" s="96" t="str">
        <f>IF('Datos Vida'!C617=0,"",'Datos Vida'!C617)</f>
        <v/>
      </c>
      <c r="D55" s="96" t="str">
        <f>IF('Datos Vida'!D617=0,"",'Datos Vida'!D617)</f>
        <v/>
      </c>
      <c r="E55" s="96">
        <f>IF('Datos Vida'!E617=0,"",'Datos Vida'!E617)</f>
        <v>117</v>
      </c>
      <c r="F55" s="96">
        <f>IF('Datos Vida'!F617=0,"",'Datos Vida'!F617)</f>
        <v>1</v>
      </c>
      <c r="G55" s="96" t="str">
        <f>IF('Datos Vida'!G617=0,"",'Datos Vida'!G617)</f>
        <v/>
      </c>
      <c r="H55" s="96" t="str">
        <f>IF('Datos Vida'!H617=0,"",'Datos Vida'!H617)</f>
        <v/>
      </c>
      <c r="I55" s="96" t="str">
        <f>IF('Datos Vida'!I617=0,"",'Datos Vida'!I617)</f>
        <v/>
      </c>
      <c r="J55" s="96" t="str">
        <f>IF('Datos Vida'!J617=0,"",'Datos Vida'!J617)</f>
        <v/>
      </c>
      <c r="K55" s="96" t="str">
        <f>IF('Datos Vida'!K617=0,"",'Datos Vida'!K617)</f>
        <v/>
      </c>
      <c r="L55" s="96" t="str">
        <f>IF('Datos Vida'!L617=0,"",'Datos Vida'!L617)</f>
        <v/>
      </c>
      <c r="M55" s="96" t="str">
        <f>IF('Datos Vida'!M617=0,"",'Datos Vida'!M617)</f>
        <v/>
      </c>
      <c r="N55" s="96" t="str">
        <f>IF('Datos Vida'!N617=0,"",'Datos Vida'!N617)</f>
        <v/>
      </c>
      <c r="O55" s="96" t="str">
        <f>IF('Datos Vida'!O617=0,"",'Datos Vida'!O617)</f>
        <v/>
      </c>
      <c r="P55" s="96" t="str">
        <f>IF('Datos Vida'!P617=0,"",'Datos Vida'!P617)</f>
        <v/>
      </c>
      <c r="Q55" s="96" t="str">
        <f>IF('Datos Vida'!Q617=0,"",'Datos Vida'!Q617)</f>
        <v/>
      </c>
      <c r="R55" s="96" t="str">
        <f>IF('Datos Vida'!R617=0,"",'Datos Vida'!R617)</f>
        <v/>
      </c>
      <c r="S55" s="96" t="str">
        <f>IF('Datos Vida'!S617=0,"",'Datos Vida'!S617)</f>
        <v/>
      </c>
      <c r="T55" s="96" t="str">
        <f>IF('Datos Vida'!T617=0,"",'Datos Vida'!T617)</f>
        <v/>
      </c>
      <c r="U55" s="96" t="str">
        <f>IF('Datos Vida'!U617=0,"",'Datos Vida'!U617)</f>
        <v/>
      </c>
      <c r="V55" s="96" t="str">
        <f>IF('Datos Vida'!V617=0,"",'Datos Vida'!V617)</f>
        <v/>
      </c>
      <c r="W55" s="96" t="str">
        <f>IF('Datos Vida'!W617=0,"",'Datos Vida'!W617)</f>
        <v/>
      </c>
      <c r="X55" s="96" t="str">
        <f>IF('Datos Vida'!X617=0,"",'Datos Vida'!X617)</f>
        <v/>
      </c>
      <c r="Y55" s="96" t="str">
        <f>IF('Datos Vida'!Y617=0,"",'Datos Vida'!Y617)</f>
        <v/>
      </c>
      <c r="Z55" s="96" t="str">
        <f>IF('Datos Vida'!Z617=0,"",'Datos Vida'!Z617)</f>
        <v/>
      </c>
      <c r="AA55" s="96" t="str">
        <f>IF('Datos Vida'!AA617=0,"",'Datos Vida'!AA617)</f>
        <v/>
      </c>
      <c r="AB55" s="96" t="str">
        <f>IF('Datos Vida'!AB617=0,"",'Datos Vida'!AB617)</f>
        <v/>
      </c>
      <c r="AC55" s="96" t="str">
        <f>IF('Datos Vida'!AC617=0,"",'Datos Vida'!AC617)</f>
        <v/>
      </c>
      <c r="AD55" s="96" t="str">
        <f>IF('Datos Vida'!AD617=0,"",'Datos Vida'!AD617)</f>
        <v/>
      </c>
      <c r="AE55" s="96" t="str">
        <f>IF('Datos Vida'!AE617=0,"",'Datos Vida'!AE617)</f>
        <v/>
      </c>
      <c r="AF55" s="96" t="str">
        <f>IF('Datos Vida'!AF617=0,"",'Datos Vida'!AF617)</f>
        <v/>
      </c>
      <c r="AG55" s="96" t="str">
        <f>IF('Datos Vida'!AG617=0,"",'Datos Vida'!AG617)</f>
        <v/>
      </c>
      <c r="AH55" s="96" t="str">
        <f>IF('Datos Vida'!AH617=0,"",'Datos Vida'!AH617)</f>
        <v/>
      </c>
      <c r="AI55" s="96" t="str">
        <f>IF('Datos Vida'!AI617=0,"",'Datos Vida'!AI617)</f>
        <v/>
      </c>
      <c r="AJ55" s="96" t="str">
        <f>IF('Datos Vida'!AJ617=0,"",'Datos Vida'!AJ617)</f>
        <v/>
      </c>
      <c r="AK55" s="96" t="str">
        <f>IF('Datos Vida'!AK617=0,"",'Datos Vida'!AK617)</f>
        <v/>
      </c>
      <c r="AL55" s="96" t="str">
        <f>IF('Datos Vida'!AL617=0,"",'Datos Vida'!AL617)</f>
        <v/>
      </c>
      <c r="AM55" s="96" t="str">
        <f>IF('Datos Vida'!AM617=0,"",'Datos Vida'!AM617)</f>
        <v/>
      </c>
      <c r="AN55" s="96" t="str">
        <f>IF('Datos Vida'!AN617=0,"",'Datos Vida'!AN617)</f>
        <v/>
      </c>
      <c r="AO55" s="96" t="str">
        <f>IF('Datos Vida'!AO617=0,"",'Datos Vida'!AO617)</f>
        <v/>
      </c>
      <c r="AP55" s="96" t="str">
        <f>IF('Datos Vida'!AP617=0,"",'Datos Vida'!AP617)</f>
        <v/>
      </c>
      <c r="AQ55" s="96">
        <f>IF('Datos Vida'!AQ617=0,"",'Datos Vida'!AQ617)</f>
        <v>118</v>
      </c>
      <c r="AR55" s="45"/>
      <c r="AS55" s="36">
        <f>IF('Datos Vida'!AS617=0,"",'Datos Vida'!AS617)</f>
        <v>113</v>
      </c>
      <c r="AT55" s="60">
        <f t="shared" si="2"/>
        <v>4.4247787610619538E-2</v>
      </c>
    </row>
    <row r="56" spans="2:46" x14ac:dyDescent="0.2">
      <c r="B56" s="62" t="str">
        <f>'Datos Vida'!B293</f>
        <v>312. Desgravamen Hipotecario</v>
      </c>
      <c r="C56" s="96" t="str">
        <f>IF('Datos Vida'!C618=0,"",'Datos Vida'!C618)</f>
        <v/>
      </c>
      <c r="D56" s="96" t="str">
        <f>IF('Datos Vida'!D618=0,"",'Datos Vida'!D618)</f>
        <v/>
      </c>
      <c r="E56" s="96">
        <f>IF('Datos Vida'!E618=0,"",'Datos Vida'!E618)</f>
        <v>249</v>
      </c>
      <c r="F56" s="96">
        <f>IF('Datos Vida'!F618=0,"",'Datos Vida'!F618)</f>
        <v>6</v>
      </c>
      <c r="G56" s="96">
        <f>IF('Datos Vida'!G618=0,"",'Datos Vida'!G618)</f>
        <v>63</v>
      </c>
      <c r="H56" s="96">
        <f>IF('Datos Vida'!H618=0,"",'Datos Vida'!H618)</f>
        <v>13</v>
      </c>
      <c r="I56" s="96" t="str">
        <f>IF('Datos Vida'!I618=0,"",'Datos Vida'!I618)</f>
        <v/>
      </c>
      <c r="J56" s="96" t="str">
        <f>IF('Datos Vida'!J618=0,"",'Datos Vida'!J618)</f>
        <v/>
      </c>
      <c r="K56" s="96" t="str">
        <f>IF('Datos Vida'!K618=0,"",'Datos Vida'!K618)</f>
        <v/>
      </c>
      <c r="L56" s="96" t="str">
        <f>IF('Datos Vida'!L618=0,"",'Datos Vida'!L618)</f>
        <v/>
      </c>
      <c r="M56" s="96" t="str">
        <f>IF('Datos Vida'!M618=0,"",'Datos Vida'!M618)</f>
        <v/>
      </c>
      <c r="N56" s="96" t="str">
        <f>IF('Datos Vida'!N618=0,"",'Datos Vida'!N618)</f>
        <v/>
      </c>
      <c r="O56" s="96" t="str">
        <f>IF('Datos Vida'!O618=0,"",'Datos Vida'!O618)</f>
        <v/>
      </c>
      <c r="P56" s="96" t="str">
        <f>IF('Datos Vida'!P618=0,"",'Datos Vida'!P618)</f>
        <v/>
      </c>
      <c r="Q56" s="96" t="str">
        <f>IF('Datos Vida'!Q618=0,"",'Datos Vida'!Q618)</f>
        <v/>
      </c>
      <c r="R56" s="96">
        <f>IF('Datos Vida'!R618=0,"",'Datos Vida'!R618)</f>
        <v>1</v>
      </c>
      <c r="S56" s="96" t="str">
        <f>IF('Datos Vida'!S618=0,"",'Datos Vida'!S618)</f>
        <v/>
      </c>
      <c r="T56" s="96" t="str">
        <f>IF('Datos Vida'!T618=0,"",'Datos Vida'!T618)</f>
        <v/>
      </c>
      <c r="U56" s="96" t="str">
        <f>IF('Datos Vida'!U618=0,"",'Datos Vida'!U618)</f>
        <v/>
      </c>
      <c r="V56" s="96" t="str">
        <f>IF('Datos Vida'!V618=0,"",'Datos Vida'!V618)</f>
        <v/>
      </c>
      <c r="W56" s="96" t="str">
        <f>IF('Datos Vida'!W618=0,"",'Datos Vida'!W618)</f>
        <v/>
      </c>
      <c r="X56" s="96" t="str">
        <f>IF('Datos Vida'!X618=0,"",'Datos Vida'!X618)</f>
        <v/>
      </c>
      <c r="Y56" s="96" t="str">
        <f>IF('Datos Vida'!Y618=0,"",'Datos Vida'!Y618)</f>
        <v/>
      </c>
      <c r="Z56" s="96">
        <f>IF('Datos Vida'!Z618=0,"",'Datos Vida'!Z618)</f>
        <v>1</v>
      </c>
      <c r="AA56" s="96" t="str">
        <f>IF('Datos Vida'!AA618=0,"",'Datos Vida'!AA618)</f>
        <v/>
      </c>
      <c r="AB56" s="96" t="str">
        <f>IF('Datos Vida'!AB618=0,"",'Datos Vida'!AB618)</f>
        <v/>
      </c>
      <c r="AC56" s="96" t="str">
        <f>IF('Datos Vida'!AC618=0,"",'Datos Vida'!AC618)</f>
        <v/>
      </c>
      <c r="AD56" s="96" t="str">
        <f>IF('Datos Vida'!AD618=0,"",'Datos Vida'!AD618)</f>
        <v/>
      </c>
      <c r="AE56" s="96" t="str">
        <f>IF('Datos Vida'!AE618=0,"",'Datos Vida'!AE618)</f>
        <v/>
      </c>
      <c r="AF56" s="96">
        <f>IF('Datos Vida'!AF618=0,"",'Datos Vida'!AF618)</f>
        <v>466</v>
      </c>
      <c r="AG56" s="96" t="str">
        <f>IF('Datos Vida'!AG618=0,"",'Datos Vida'!AG618)</f>
        <v/>
      </c>
      <c r="AH56" s="96" t="str">
        <f>IF('Datos Vida'!AH618=0,"",'Datos Vida'!AH618)</f>
        <v/>
      </c>
      <c r="AI56" s="96" t="str">
        <f>IF('Datos Vida'!AI618=0,"",'Datos Vida'!AI618)</f>
        <v/>
      </c>
      <c r="AJ56" s="96">
        <f>IF('Datos Vida'!AJ618=0,"",'Datos Vida'!AJ618)</f>
        <v>1</v>
      </c>
      <c r="AK56" s="96">
        <f>IF('Datos Vida'!AK618=0,"",'Datos Vida'!AK618)</f>
        <v>23</v>
      </c>
      <c r="AL56" s="96" t="str">
        <f>IF('Datos Vida'!AL618=0,"",'Datos Vida'!AL618)</f>
        <v/>
      </c>
      <c r="AM56" s="96" t="str">
        <f>IF('Datos Vida'!AM618=0,"",'Datos Vida'!AM618)</f>
        <v/>
      </c>
      <c r="AN56" s="96" t="str">
        <f>IF('Datos Vida'!AN618=0,"",'Datos Vida'!AN618)</f>
        <v/>
      </c>
      <c r="AO56" s="96" t="str">
        <f>IF('Datos Vida'!AO618=0,"",'Datos Vida'!AO618)</f>
        <v/>
      </c>
      <c r="AP56" s="96" t="str">
        <f>IF('Datos Vida'!AP618=0,"",'Datos Vida'!AP618)</f>
        <v/>
      </c>
      <c r="AQ56" s="96">
        <f>IF('Datos Vida'!AQ618=0,"",'Datos Vida'!AQ618)</f>
        <v>823</v>
      </c>
      <c r="AR56" s="45"/>
      <c r="AS56" s="36">
        <f>IF('Datos Vida'!AS618=0,"",'Datos Vida'!AS618)</f>
        <v>663</v>
      </c>
      <c r="AT56" s="60">
        <f t="shared" si="2"/>
        <v>0.24132730015082959</v>
      </c>
    </row>
    <row r="57" spans="2:46" x14ac:dyDescent="0.2">
      <c r="B57" s="62" t="str">
        <f>'Datos Vida'!B294</f>
        <v>313. Desgravamen Consumos y Otros</v>
      </c>
      <c r="C57" s="96" t="str">
        <f>IF('Datos Vida'!C619=0,"",'Datos Vida'!C619)</f>
        <v/>
      </c>
      <c r="D57" s="96" t="str">
        <f>IF('Datos Vida'!D619=0,"",'Datos Vida'!D619)</f>
        <v/>
      </c>
      <c r="E57" s="96">
        <f>IF('Datos Vida'!E619=0,"",'Datos Vida'!E619)</f>
        <v>1994</v>
      </c>
      <c r="F57" s="96">
        <f>IF('Datos Vida'!F619=0,"",'Datos Vida'!F619)</f>
        <v>407</v>
      </c>
      <c r="G57" s="96">
        <f>IF('Datos Vida'!G619=0,"",'Datos Vida'!G619)</f>
        <v>1264</v>
      </c>
      <c r="H57" s="96">
        <f>IF('Datos Vida'!H619=0,"",'Datos Vida'!H619)</f>
        <v>5109</v>
      </c>
      <c r="I57" s="96" t="str">
        <f>IF('Datos Vida'!I619=0,"",'Datos Vida'!I619)</f>
        <v/>
      </c>
      <c r="J57" s="96" t="str">
        <f>IF('Datos Vida'!J619=0,"",'Datos Vida'!J619)</f>
        <v/>
      </c>
      <c r="K57" s="96">
        <f>IF('Datos Vida'!K619=0,"",'Datos Vida'!K619)</f>
        <v>929</v>
      </c>
      <c r="L57" s="96">
        <f>IF('Datos Vida'!L619=0,"",'Datos Vida'!L619)</f>
        <v>112</v>
      </c>
      <c r="M57" s="96">
        <f>IF('Datos Vida'!M619=0,"",'Datos Vida'!M619)</f>
        <v>14</v>
      </c>
      <c r="N57" s="96" t="str">
        <f>IF('Datos Vida'!N619=0,"",'Datos Vida'!N619)</f>
        <v/>
      </c>
      <c r="O57" s="96" t="str">
        <f>IF('Datos Vida'!O619=0,"",'Datos Vida'!O619)</f>
        <v/>
      </c>
      <c r="P57" s="96" t="str">
        <f>IF('Datos Vida'!P619=0,"",'Datos Vida'!P619)</f>
        <v/>
      </c>
      <c r="Q57" s="96">
        <f>IF('Datos Vida'!Q619=0,"",'Datos Vida'!Q619)</f>
        <v>5</v>
      </c>
      <c r="R57" s="96">
        <f>IF('Datos Vida'!R619=0,"",'Datos Vida'!R619)</f>
        <v>224</v>
      </c>
      <c r="S57" s="96" t="str">
        <f>IF('Datos Vida'!S619=0,"",'Datos Vida'!S619)</f>
        <v/>
      </c>
      <c r="T57" s="96" t="str">
        <f>IF('Datos Vida'!T619=0,"",'Datos Vida'!T619)</f>
        <v/>
      </c>
      <c r="U57" s="96">
        <f>IF('Datos Vida'!U619=0,"",'Datos Vida'!U619)</f>
        <v>42</v>
      </c>
      <c r="V57" s="96" t="str">
        <f>IF('Datos Vida'!V619=0,"",'Datos Vida'!V619)</f>
        <v/>
      </c>
      <c r="W57" s="96" t="str">
        <f>IF('Datos Vida'!W619=0,"",'Datos Vida'!W619)</f>
        <v/>
      </c>
      <c r="X57" s="96" t="str">
        <f>IF('Datos Vida'!X619=0,"",'Datos Vida'!X619)</f>
        <v/>
      </c>
      <c r="Y57" s="96" t="str">
        <f>IF('Datos Vida'!Y619=0,"",'Datos Vida'!Y619)</f>
        <v/>
      </c>
      <c r="Z57" s="96">
        <f>IF('Datos Vida'!Z619=0,"",'Datos Vida'!Z619)</f>
        <v>1060</v>
      </c>
      <c r="AA57" s="96" t="str">
        <f>IF('Datos Vida'!AA619=0,"",'Datos Vida'!AA619)</f>
        <v/>
      </c>
      <c r="AB57" s="96">
        <f>IF('Datos Vida'!AB619=0,"",'Datos Vida'!AB619)</f>
        <v>1386</v>
      </c>
      <c r="AC57" s="96" t="str">
        <f>IF('Datos Vida'!AC619=0,"",'Datos Vida'!AC619)</f>
        <v/>
      </c>
      <c r="AD57" s="96" t="str">
        <f>IF('Datos Vida'!AD619=0,"",'Datos Vida'!AD619)</f>
        <v/>
      </c>
      <c r="AE57" s="96" t="str">
        <f>IF('Datos Vida'!AE619=0,"",'Datos Vida'!AE619)</f>
        <v/>
      </c>
      <c r="AF57" s="96" t="str">
        <f>IF('Datos Vida'!AF619=0,"",'Datos Vida'!AF619)</f>
        <v/>
      </c>
      <c r="AG57" s="96">
        <f>IF('Datos Vida'!AG619=0,"",'Datos Vida'!AG619)</f>
        <v>1625</v>
      </c>
      <c r="AH57" s="96">
        <f>IF('Datos Vida'!AH619=0,"",'Datos Vida'!AH619)</f>
        <v>76</v>
      </c>
      <c r="AI57" s="96" t="str">
        <f>IF('Datos Vida'!AI619=0,"",'Datos Vida'!AI619)</f>
        <v/>
      </c>
      <c r="AJ57" s="96">
        <f>IF('Datos Vida'!AJ619=0,"",'Datos Vida'!AJ619)</f>
        <v>370</v>
      </c>
      <c r="AK57" s="96">
        <f>IF('Datos Vida'!AK619=0,"",'Datos Vida'!AK619)</f>
        <v>226</v>
      </c>
      <c r="AL57" s="96" t="str">
        <f>IF('Datos Vida'!AL619=0,"",'Datos Vida'!AL619)</f>
        <v/>
      </c>
      <c r="AM57" s="96" t="str">
        <f>IF('Datos Vida'!AM619=0,"",'Datos Vida'!AM619)</f>
        <v/>
      </c>
      <c r="AN57" s="96" t="str">
        <f>IF('Datos Vida'!AN619=0,"",'Datos Vida'!AN619)</f>
        <v/>
      </c>
      <c r="AO57" s="96" t="str">
        <f>IF('Datos Vida'!AO619=0,"",'Datos Vida'!AO619)</f>
        <v/>
      </c>
      <c r="AP57" s="96" t="str">
        <f>IF('Datos Vida'!AP619=0,"",'Datos Vida'!AP619)</f>
        <v/>
      </c>
      <c r="AQ57" s="96">
        <f>IF('Datos Vida'!AQ619=0,"",'Datos Vida'!AQ619)</f>
        <v>14843</v>
      </c>
      <c r="AR57" s="45"/>
      <c r="AS57" s="36">
        <f>IF('Datos Vida'!AS619=0,"",'Datos Vida'!AS619)</f>
        <v>42417</v>
      </c>
      <c r="AT57" s="60">
        <f t="shared" si="2"/>
        <v>-0.65006954758705238</v>
      </c>
    </row>
    <row r="58" spans="2:46" x14ac:dyDescent="0.2">
      <c r="B58" s="62" t="str">
        <f>'Datos Vida'!B295</f>
        <v>314. SOAP</v>
      </c>
      <c r="C58" s="96" t="str">
        <f>IF('Datos Vida'!C620=0,"",'Datos Vida'!C620)</f>
        <v/>
      </c>
      <c r="D58" s="96" t="str">
        <f>IF('Datos Vida'!D620=0,"",'Datos Vida'!D620)</f>
        <v/>
      </c>
      <c r="E58" s="96" t="str">
        <f>IF('Datos Vida'!E620=0,"",'Datos Vida'!E620)</f>
        <v/>
      </c>
      <c r="F58" s="96" t="str">
        <f>IF('Datos Vida'!F620=0,"",'Datos Vida'!F620)</f>
        <v/>
      </c>
      <c r="G58" s="96" t="str">
        <f>IF('Datos Vida'!G620=0,"",'Datos Vida'!G620)</f>
        <v/>
      </c>
      <c r="H58" s="96" t="str">
        <f>IF('Datos Vida'!H620=0,"",'Datos Vida'!H620)</f>
        <v/>
      </c>
      <c r="I58" s="96" t="str">
        <f>IF('Datos Vida'!I620=0,"",'Datos Vida'!I620)</f>
        <v/>
      </c>
      <c r="J58" s="96" t="str">
        <f>IF('Datos Vida'!J620=0,"",'Datos Vida'!J620)</f>
        <v/>
      </c>
      <c r="K58" s="96" t="str">
        <f>IF('Datos Vida'!K620=0,"",'Datos Vida'!K620)</f>
        <v/>
      </c>
      <c r="L58" s="96" t="str">
        <f>IF('Datos Vida'!L620=0,"",'Datos Vida'!L620)</f>
        <v/>
      </c>
      <c r="M58" s="96" t="str">
        <f>IF('Datos Vida'!M620=0,"",'Datos Vida'!M620)</f>
        <v/>
      </c>
      <c r="N58" s="96" t="str">
        <f>IF('Datos Vida'!N620=0,"",'Datos Vida'!N620)</f>
        <v/>
      </c>
      <c r="O58" s="96" t="str">
        <f>IF('Datos Vida'!O620=0,"",'Datos Vida'!O620)</f>
        <v/>
      </c>
      <c r="P58" s="96" t="str">
        <f>IF('Datos Vida'!P620=0,"",'Datos Vida'!P620)</f>
        <v/>
      </c>
      <c r="Q58" s="96" t="str">
        <f>IF('Datos Vida'!Q620=0,"",'Datos Vida'!Q620)</f>
        <v/>
      </c>
      <c r="R58" s="96" t="str">
        <f>IF('Datos Vida'!R620=0,"",'Datos Vida'!R620)</f>
        <v/>
      </c>
      <c r="S58" s="96" t="str">
        <f>IF('Datos Vida'!S620=0,"",'Datos Vida'!S620)</f>
        <v/>
      </c>
      <c r="T58" s="96" t="str">
        <f>IF('Datos Vida'!T620=0,"",'Datos Vida'!T620)</f>
        <v/>
      </c>
      <c r="U58" s="96" t="str">
        <f>IF('Datos Vida'!U620=0,"",'Datos Vida'!U620)</f>
        <v/>
      </c>
      <c r="V58" s="96" t="str">
        <f>IF('Datos Vida'!V620=0,"",'Datos Vida'!V620)</f>
        <v/>
      </c>
      <c r="W58" s="96" t="str">
        <f>IF('Datos Vida'!W620=0,"",'Datos Vida'!W620)</f>
        <v/>
      </c>
      <c r="X58" s="96" t="str">
        <f>IF('Datos Vida'!X620=0,"",'Datos Vida'!X620)</f>
        <v/>
      </c>
      <c r="Y58" s="96" t="str">
        <f>IF('Datos Vida'!Y620=0,"",'Datos Vida'!Y620)</f>
        <v/>
      </c>
      <c r="Z58" s="96" t="str">
        <f>IF('Datos Vida'!Z620=0,"",'Datos Vida'!Z620)</f>
        <v/>
      </c>
      <c r="AA58" s="96" t="str">
        <f>IF('Datos Vida'!AA620=0,"",'Datos Vida'!AA620)</f>
        <v/>
      </c>
      <c r="AB58" s="96" t="str">
        <f>IF('Datos Vida'!AB620=0,"",'Datos Vida'!AB620)</f>
        <v/>
      </c>
      <c r="AC58" s="96" t="str">
        <f>IF('Datos Vida'!AC620=0,"",'Datos Vida'!AC620)</f>
        <v/>
      </c>
      <c r="AD58" s="96" t="str">
        <f>IF('Datos Vida'!AD620=0,"",'Datos Vida'!AD620)</f>
        <v/>
      </c>
      <c r="AE58" s="96" t="str">
        <f>IF('Datos Vida'!AE620=0,"",'Datos Vida'!AE620)</f>
        <v/>
      </c>
      <c r="AF58" s="96" t="str">
        <f>IF('Datos Vida'!AF620=0,"",'Datos Vida'!AF620)</f>
        <v/>
      </c>
      <c r="AG58" s="96" t="str">
        <f>IF('Datos Vida'!AG620=0,"",'Datos Vida'!AG620)</f>
        <v/>
      </c>
      <c r="AH58" s="96" t="str">
        <f>IF('Datos Vida'!AH620=0,"",'Datos Vida'!AH620)</f>
        <v/>
      </c>
      <c r="AI58" s="96" t="str">
        <f>IF('Datos Vida'!AI620=0,"",'Datos Vida'!AI620)</f>
        <v/>
      </c>
      <c r="AJ58" s="96" t="str">
        <f>IF('Datos Vida'!AJ620=0,"",'Datos Vida'!AJ620)</f>
        <v/>
      </c>
      <c r="AK58" s="96" t="str">
        <f>IF('Datos Vida'!AK620=0,"",'Datos Vida'!AK620)</f>
        <v/>
      </c>
      <c r="AL58" s="96" t="str">
        <f>IF('Datos Vida'!AL620=0,"",'Datos Vida'!AL620)</f>
        <v/>
      </c>
      <c r="AM58" s="96" t="str">
        <f>IF('Datos Vida'!AM620=0,"",'Datos Vida'!AM620)</f>
        <v/>
      </c>
      <c r="AN58" s="96" t="str">
        <f>IF('Datos Vida'!AN620=0,"",'Datos Vida'!AN620)</f>
        <v/>
      </c>
      <c r="AO58" s="96" t="str">
        <f>IF('Datos Vida'!AO620=0,"",'Datos Vida'!AO620)</f>
        <v/>
      </c>
      <c r="AP58" s="96" t="str">
        <f>IF('Datos Vida'!AP620=0,"",'Datos Vida'!AP620)</f>
        <v/>
      </c>
      <c r="AQ58" s="96" t="str">
        <f>IF('Datos Vida'!AQ620=0,"",'Datos Vida'!AQ620)</f>
        <v/>
      </c>
      <c r="AR58" s="45"/>
      <c r="AS58" s="36" t="str">
        <f>IF('Datos Vida'!AS620=0,"",'Datos Vida'!AS620)</f>
        <v/>
      </c>
      <c r="AT58" s="60" t="str">
        <f t="shared" si="2"/>
        <v/>
      </c>
    </row>
    <row r="59" spans="2:46" x14ac:dyDescent="0.2">
      <c r="B59" s="62" t="str">
        <f>'Datos Vida'!B296</f>
        <v>350. Otros</v>
      </c>
      <c r="C59" s="96" t="str">
        <f>IF('Datos Vida'!C621=0,"",'Datos Vida'!C621)</f>
        <v/>
      </c>
      <c r="D59" s="96" t="str">
        <f>IF('Datos Vida'!D621=0,"",'Datos Vida'!D621)</f>
        <v/>
      </c>
      <c r="E59" s="96" t="str">
        <f>IF('Datos Vida'!E621=0,"",'Datos Vida'!E621)</f>
        <v/>
      </c>
      <c r="F59" s="96" t="str">
        <f>IF('Datos Vida'!F621=0,"",'Datos Vida'!F621)</f>
        <v/>
      </c>
      <c r="G59" s="96" t="str">
        <f>IF('Datos Vida'!G621=0,"",'Datos Vida'!G621)</f>
        <v/>
      </c>
      <c r="H59" s="96" t="str">
        <f>IF('Datos Vida'!H621=0,"",'Datos Vida'!H621)</f>
        <v/>
      </c>
      <c r="I59" s="96" t="str">
        <f>IF('Datos Vida'!I621=0,"",'Datos Vida'!I621)</f>
        <v/>
      </c>
      <c r="J59" s="96" t="str">
        <f>IF('Datos Vida'!J621=0,"",'Datos Vida'!J621)</f>
        <v/>
      </c>
      <c r="K59" s="96" t="str">
        <f>IF('Datos Vida'!K621=0,"",'Datos Vida'!K621)</f>
        <v/>
      </c>
      <c r="L59" s="96" t="str">
        <f>IF('Datos Vida'!L621=0,"",'Datos Vida'!L621)</f>
        <v/>
      </c>
      <c r="M59" s="96" t="str">
        <f>IF('Datos Vida'!M621=0,"",'Datos Vida'!M621)</f>
        <v/>
      </c>
      <c r="N59" s="96" t="str">
        <f>IF('Datos Vida'!N621=0,"",'Datos Vida'!N621)</f>
        <v/>
      </c>
      <c r="O59" s="96" t="str">
        <f>IF('Datos Vida'!O621=0,"",'Datos Vida'!O621)</f>
        <v/>
      </c>
      <c r="P59" s="96" t="str">
        <f>IF('Datos Vida'!P621=0,"",'Datos Vida'!P621)</f>
        <v/>
      </c>
      <c r="Q59" s="96" t="str">
        <f>IF('Datos Vida'!Q621=0,"",'Datos Vida'!Q621)</f>
        <v/>
      </c>
      <c r="R59" s="96">
        <f>IF('Datos Vida'!R621=0,"",'Datos Vida'!R621)</f>
        <v>4</v>
      </c>
      <c r="S59" s="96" t="str">
        <f>IF('Datos Vida'!S621=0,"",'Datos Vida'!S621)</f>
        <v/>
      </c>
      <c r="T59" s="96" t="str">
        <f>IF('Datos Vida'!T621=0,"",'Datos Vida'!T621)</f>
        <v/>
      </c>
      <c r="U59" s="96" t="str">
        <f>IF('Datos Vida'!U621=0,"",'Datos Vida'!U621)</f>
        <v/>
      </c>
      <c r="V59" s="96" t="str">
        <f>IF('Datos Vida'!V621=0,"",'Datos Vida'!V621)</f>
        <v/>
      </c>
      <c r="W59" s="96" t="str">
        <f>IF('Datos Vida'!W621=0,"",'Datos Vida'!W621)</f>
        <v/>
      </c>
      <c r="X59" s="96" t="str">
        <f>IF('Datos Vida'!X621=0,"",'Datos Vida'!X621)</f>
        <v/>
      </c>
      <c r="Y59" s="96" t="str">
        <f>IF('Datos Vida'!Y621=0,"",'Datos Vida'!Y621)</f>
        <v/>
      </c>
      <c r="Z59" s="96" t="str">
        <f>IF('Datos Vida'!Z621=0,"",'Datos Vida'!Z621)</f>
        <v/>
      </c>
      <c r="AA59" s="96" t="str">
        <f>IF('Datos Vida'!AA621=0,"",'Datos Vida'!AA621)</f>
        <v/>
      </c>
      <c r="AB59" s="96" t="str">
        <f>IF('Datos Vida'!AB621=0,"",'Datos Vida'!AB621)</f>
        <v/>
      </c>
      <c r="AC59" s="96" t="str">
        <f>IF('Datos Vida'!AC621=0,"",'Datos Vida'!AC621)</f>
        <v/>
      </c>
      <c r="AD59" s="96" t="str">
        <f>IF('Datos Vida'!AD621=0,"",'Datos Vida'!AD621)</f>
        <v/>
      </c>
      <c r="AE59" s="96" t="str">
        <f>IF('Datos Vida'!AE621=0,"",'Datos Vida'!AE621)</f>
        <v/>
      </c>
      <c r="AF59" s="96" t="str">
        <f>IF('Datos Vida'!AF621=0,"",'Datos Vida'!AF621)</f>
        <v/>
      </c>
      <c r="AG59" s="96" t="str">
        <f>IF('Datos Vida'!AG621=0,"",'Datos Vida'!AG621)</f>
        <v/>
      </c>
      <c r="AH59" s="96" t="str">
        <f>IF('Datos Vida'!AH621=0,"",'Datos Vida'!AH621)</f>
        <v/>
      </c>
      <c r="AI59" s="96" t="str">
        <f>IF('Datos Vida'!AI621=0,"",'Datos Vida'!AI621)</f>
        <v/>
      </c>
      <c r="AJ59" s="96" t="str">
        <f>IF('Datos Vida'!AJ621=0,"",'Datos Vida'!AJ621)</f>
        <v/>
      </c>
      <c r="AK59" s="96" t="str">
        <f>IF('Datos Vida'!AK621=0,"",'Datos Vida'!AK621)</f>
        <v/>
      </c>
      <c r="AL59" s="96" t="str">
        <f>IF('Datos Vida'!AL621=0,"",'Datos Vida'!AL621)</f>
        <v/>
      </c>
      <c r="AM59" s="96" t="str">
        <f>IF('Datos Vida'!AM621=0,"",'Datos Vida'!AM621)</f>
        <v/>
      </c>
      <c r="AN59" s="96" t="str">
        <f>IF('Datos Vida'!AN621=0,"",'Datos Vida'!AN621)</f>
        <v/>
      </c>
      <c r="AO59" s="96" t="str">
        <f>IF('Datos Vida'!AO621=0,"",'Datos Vida'!AO621)</f>
        <v/>
      </c>
      <c r="AP59" s="96" t="str">
        <f>IF('Datos Vida'!AP621=0,"",'Datos Vida'!AP621)</f>
        <v/>
      </c>
      <c r="AQ59" s="96">
        <f>IF('Datos Vida'!AQ621=0,"",'Datos Vida'!AQ621)</f>
        <v>4</v>
      </c>
      <c r="AR59" s="45"/>
      <c r="AS59" s="36">
        <f>IF('Datos Vida'!AS621=0,"",'Datos Vida'!AS621)</f>
        <v>5</v>
      </c>
      <c r="AT59" s="60">
        <f t="shared" si="2"/>
        <v>-0.19999999999999996</v>
      </c>
    </row>
    <row r="60" spans="2:46" x14ac:dyDescent="0.2">
      <c r="B60" s="53" t="str">
        <f>'Datos Vida'!B297</f>
        <v>Previsionales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45"/>
      <c r="AS60" s="33"/>
      <c r="AT60" s="95"/>
    </row>
    <row r="61" spans="2:46" x14ac:dyDescent="0.2">
      <c r="B61" s="62" t="str">
        <f>'Datos Vida'!B298</f>
        <v>420. Seguro Invalidez y Sobrevivencia (SIS)</v>
      </c>
      <c r="C61" s="96">
        <f>IF('Datos Vida'!C623=0,"",'Datos Vida'!C623)</f>
        <v>4877</v>
      </c>
      <c r="D61" s="96" t="str">
        <f>IF('Datos Vida'!D623=0,"",'Datos Vida'!D623)</f>
        <v/>
      </c>
      <c r="E61" s="96" t="str">
        <f>IF('Datos Vida'!E623=0,"",'Datos Vida'!E623)</f>
        <v/>
      </c>
      <c r="F61" s="96" t="str">
        <f>IF('Datos Vida'!F623=0,"",'Datos Vida'!F623)</f>
        <v/>
      </c>
      <c r="G61" s="96" t="str">
        <f>IF('Datos Vida'!G623=0,"",'Datos Vida'!G623)</f>
        <v/>
      </c>
      <c r="H61" s="96" t="str">
        <f>IF('Datos Vida'!H623=0,"",'Datos Vida'!H623)</f>
        <v/>
      </c>
      <c r="I61" s="96" t="str">
        <f>IF('Datos Vida'!I623=0,"",'Datos Vida'!I623)</f>
        <v/>
      </c>
      <c r="J61" s="96">
        <f>IF('Datos Vida'!J623=0,"",'Datos Vida'!J623)</f>
        <v>2223</v>
      </c>
      <c r="K61" s="96" t="str">
        <f>IF('Datos Vida'!K623=0,"",'Datos Vida'!K623)</f>
        <v/>
      </c>
      <c r="L61" s="96">
        <f>IF('Datos Vida'!L623=0,"",'Datos Vida'!L623)</f>
        <v>28314</v>
      </c>
      <c r="M61" s="96" t="str">
        <f>IF('Datos Vida'!M623=0,"",'Datos Vida'!M623)</f>
        <v/>
      </c>
      <c r="N61" s="96" t="str">
        <f>IF('Datos Vida'!N623=0,"",'Datos Vida'!N623)</f>
        <v/>
      </c>
      <c r="O61" s="96">
        <f>IF('Datos Vida'!O623=0,"",'Datos Vida'!O623)</f>
        <v>12320</v>
      </c>
      <c r="P61" s="96" t="str">
        <f>IF('Datos Vida'!P623=0,"",'Datos Vida'!P623)</f>
        <v/>
      </c>
      <c r="Q61" s="96">
        <f>IF('Datos Vida'!Q623=0,"",'Datos Vida'!Q623)</f>
        <v>3457</v>
      </c>
      <c r="R61" s="96">
        <f>IF('Datos Vida'!R623=0,"",'Datos Vida'!R623)</f>
        <v>2668</v>
      </c>
      <c r="S61" s="96" t="str">
        <f>IF('Datos Vida'!S623=0,"",'Datos Vida'!S623)</f>
        <v/>
      </c>
      <c r="T61" s="96" t="str">
        <f>IF('Datos Vida'!T623=0,"",'Datos Vida'!T623)</f>
        <v/>
      </c>
      <c r="U61" s="96" t="str">
        <f>IF('Datos Vida'!U623=0,"",'Datos Vida'!U623)</f>
        <v/>
      </c>
      <c r="V61" s="96" t="str">
        <f>IF('Datos Vida'!V623=0,"",'Datos Vida'!V623)</f>
        <v/>
      </c>
      <c r="W61" s="96" t="str">
        <f>IF('Datos Vida'!W623=0,"",'Datos Vida'!W623)</f>
        <v/>
      </c>
      <c r="X61" s="96" t="str">
        <f>IF('Datos Vida'!X623=0,"",'Datos Vida'!X623)</f>
        <v/>
      </c>
      <c r="Y61" s="96">
        <f>IF('Datos Vida'!Y623=0,"",'Datos Vida'!Y623)</f>
        <v>7</v>
      </c>
      <c r="Z61" s="96">
        <f>IF('Datos Vida'!Z623=0,"",'Datos Vida'!Z623)</f>
        <v>12</v>
      </c>
      <c r="AA61" s="96" t="str">
        <f>IF('Datos Vida'!AA623=0,"",'Datos Vida'!AA623)</f>
        <v/>
      </c>
      <c r="AB61" s="96">
        <f>IF('Datos Vida'!AB623=0,"",'Datos Vida'!AB623)</f>
        <v>19199</v>
      </c>
      <c r="AC61" s="96">
        <f>IF('Datos Vida'!AC623=0,"",'Datos Vida'!AC623)</f>
        <v>24225</v>
      </c>
      <c r="AD61" s="96" t="str">
        <f>IF('Datos Vida'!AD623=0,"",'Datos Vida'!AD623)</f>
        <v/>
      </c>
      <c r="AE61" s="96" t="str">
        <f>IF('Datos Vida'!AE623=0,"",'Datos Vida'!AE623)</f>
        <v/>
      </c>
      <c r="AF61" s="96">
        <f>IF('Datos Vida'!AF623=0,"",'Datos Vida'!AF623)</f>
        <v>6565</v>
      </c>
      <c r="AG61" s="96" t="str">
        <f>IF('Datos Vida'!AG623=0,"",'Datos Vida'!AG623)</f>
        <v/>
      </c>
      <c r="AH61" s="96" t="str">
        <f>IF('Datos Vida'!AH623=0,"",'Datos Vida'!AH623)</f>
        <v/>
      </c>
      <c r="AI61" s="96" t="str">
        <f>IF('Datos Vida'!AI623=0,"",'Datos Vida'!AI623)</f>
        <v/>
      </c>
      <c r="AJ61" s="96" t="str">
        <f>IF('Datos Vida'!AJ623=0,"",'Datos Vida'!AJ623)</f>
        <v/>
      </c>
      <c r="AK61" s="96" t="str">
        <f>IF('Datos Vida'!AK623=0,"",'Datos Vida'!AK623)</f>
        <v/>
      </c>
      <c r="AL61" s="96" t="str">
        <f>IF('Datos Vida'!AL623=0,"",'Datos Vida'!AL623)</f>
        <v/>
      </c>
      <c r="AM61" s="96" t="str">
        <f>IF('Datos Vida'!AM623=0,"",'Datos Vida'!AM623)</f>
        <v/>
      </c>
      <c r="AN61" s="96" t="str">
        <f>IF('Datos Vida'!AN623=0,"",'Datos Vida'!AN623)</f>
        <v/>
      </c>
      <c r="AO61" s="96" t="str">
        <f>IF('Datos Vida'!AO623=0,"",'Datos Vida'!AO623)</f>
        <v/>
      </c>
      <c r="AP61" s="96" t="str">
        <f>IF('Datos Vida'!AP623=0,"",'Datos Vida'!AP623)</f>
        <v/>
      </c>
      <c r="AQ61" s="96">
        <f>IF('Datos Vida'!AQ623=0,"",'Datos Vida'!AQ623)</f>
        <v>103867</v>
      </c>
      <c r="AR61" s="45"/>
      <c r="AS61" s="36">
        <f>IF('Datos Vida'!AS623=0,"",'Datos Vida'!AS623)</f>
        <v>59408</v>
      </c>
      <c r="AT61" s="60">
        <f t="shared" si="2"/>
        <v>0.74836722326959326</v>
      </c>
    </row>
    <row r="62" spans="2:46" x14ac:dyDescent="0.2">
      <c r="B62" s="62" t="str">
        <f>'Datos Vida'!B299</f>
        <v>421.1 Renta Vitalicia de Vejez Normal</v>
      </c>
      <c r="C62" s="96">
        <f>IF('Datos Vida'!C624=0,"",'Datos Vida'!C624)</f>
        <v>49</v>
      </c>
      <c r="D62" s="96" t="str">
        <f>IF('Datos Vida'!D624=0,"",'Datos Vida'!D624)</f>
        <v/>
      </c>
      <c r="E62" s="96" t="str">
        <f>IF('Datos Vida'!E624=0,"",'Datos Vida'!E624)</f>
        <v/>
      </c>
      <c r="F62" s="96" t="str">
        <f>IF('Datos Vida'!F624=0,"",'Datos Vida'!F624)</f>
        <v/>
      </c>
      <c r="G62" s="96">
        <f>IF('Datos Vida'!G624=0,"",'Datos Vida'!G624)</f>
        <v>154</v>
      </c>
      <c r="H62" s="96" t="str">
        <f>IF('Datos Vida'!H624=0,"",'Datos Vida'!H624)</f>
        <v/>
      </c>
      <c r="I62" s="96" t="str">
        <f>IF('Datos Vida'!I624=0,"",'Datos Vida'!I624)</f>
        <v/>
      </c>
      <c r="J62" s="96" t="str">
        <f>IF('Datos Vida'!J624=0,"",'Datos Vida'!J624)</f>
        <v/>
      </c>
      <c r="K62" s="96" t="str">
        <f>IF('Datos Vida'!K624=0,"",'Datos Vida'!K624)</f>
        <v/>
      </c>
      <c r="L62" s="96">
        <f>IF('Datos Vida'!L624=0,"",'Datos Vida'!L624)</f>
        <v>7</v>
      </c>
      <c r="M62" s="96" t="str">
        <f>IF('Datos Vida'!M624=0,"",'Datos Vida'!M624)</f>
        <v/>
      </c>
      <c r="N62" s="96" t="str">
        <f>IF('Datos Vida'!N624=0,"",'Datos Vida'!N624)</f>
        <v/>
      </c>
      <c r="O62" s="96" t="str">
        <f>IF('Datos Vida'!O624=0,"",'Datos Vida'!O624)</f>
        <v/>
      </c>
      <c r="P62" s="96" t="str">
        <f>IF('Datos Vida'!P624=0,"",'Datos Vida'!P624)</f>
        <v/>
      </c>
      <c r="Q62" s="96">
        <f>IF('Datos Vida'!Q624=0,"",'Datos Vida'!Q624)</f>
        <v>81</v>
      </c>
      <c r="R62" s="96">
        <f>IF('Datos Vida'!R624=0,"",'Datos Vida'!R624)</f>
        <v>92</v>
      </c>
      <c r="S62" s="96" t="str">
        <f>IF('Datos Vida'!S624=0,"",'Datos Vida'!S624)</f>
        <v/>
      </c>
      <c r="T62" s="96">
        <f>IF('Datos Vida'!T624=0,"",'Datos Vida'!T624)</f>
        <v>19</v>
      </c>
      <c r="U62" s="96" t="str">
        <f>IF('Datos Vida'!U624=0,"",'Datos Vida'!U624)</f>
        <v/>
      </c>
      <c r="V62" s="96" t="str">
        <f>IF('Datos Vida'!V624=0,"",'Datos Vida'!V624)</f>
        <v/>
      </c>
      <c r="W62" s="96" t="str">
        <f>IF('Datos Vida'!W624=0,"",'Datos Vida'!W624)</f>
        <v/>
      </c>
      <c r="X62" s="96" t="str">
        <f>IF('Datos Vida'!X624=0,"",'Datos Vida'!X624)</f>
        <v/>
      </c>
      <c r="Y62" s="96" t="str">
        <f>IF('Datos Vida'!Y624=0,"",'Datos Vida'!Y624)</f>
        <v/>
      </c>
      <c r="Z62" s="96">
        <f>IF('Datos Vida'!Z624=0,"",'Datos Vida'!Z624)</f>
        <v>266</v>
      </c>
      <c r="AA62" s="96" t="str">
        <f>IF('Datos Vida'!AA624=0,"",'Datos Vida'!AA624)</f>
        <v/>
      </c>
      <c r="AB62" s="96" t="str">
        <f>IF('Datos Vida'!AB624=0,"",'Datos Vida'!AB624)</f>
        <v/>
      </c>
      <c r="AC62" s="96">
        <f>IF('Datos Vida'!AC624=0,"",'Datos Vida'!AC624)</f>
        <v>534</v>
      </c>
      <c r="AD62" s="96">
        <f>IF('Datos Vida'!AD624=0,"",'Datos Vida'!AD624)</f>
        <v>108</v>
      </c>
      <c r="AE62" s="96" t="str">
        <f>IF('Datos Vida'!AE624=0,"",'Datos Vida'!AE624)</f>
        <v/>
      </c>
      <c r="AF62" s="96" t="str">
        <f>IF('Datos Vida'!AF624=0,"",'Datos Vida'!AF624)</f>
        <v/>
      </c>
      <c r="AG62" s="96" t="str">
        <f>IF('Datos Vida'!AG624=0,"",'Datos Vida'!AG624)</f>
        <v/>
      </c>
      <c r="AH62" s="96">
        <f>IF('Datos Vida'!AH624=0,"",'Datos Vida'!AH624)</f>
        <v>135</v>
      </c>
      <c r="AI62" s="96" t="str">
        <f>IF('Datos Vida'!AI624=0,"",'Datos Vida'!AI624)</f>
        <v/>
      </c>
      <c r="AJ62" s="96" t="str">
        <f>IF('Datos Vida'!AJ624=0,"",'Datos Vida'!AJ624)</f>
        <v/>
      </c>
      <c r="AK62" s="96" t="str">
        <f>IF('Datos Vida'!AK624=0,"",'Datos Vida'!AK624)</f>
        <v/>
      </c>
      <c r="AL62" s="96" t="str">
        <f>IF('Datos Vida'!AL624=0,"",'Datos Vida'!AL624)</f>
        <v/>
      </c>
      <c r="AM62" s="96" t="str">
        <f>IF('Datos Vida'!AM624=0,"",'Datos Vida'!AM624)</f>
        <v/>
      </c>
      <c r="AN62" s="96" t="str">
        <f>IF('Datos Vida'!AN624=0,"",'Datos Vida'!AN624)</f>
        <v/>
      </c>
      <c r="AO62" s="96" t="str">
        <f>IF('Datos Vida'!AO624=0,"",'Datos Vida'!AO624)</f>
        <v/>
      </c>
      <c r="AP62" s="96" t="str">
        <f>IF('Datos Vida'!AP624=0,"",'Datos Vida'!AP624)</f>
        <v/>
      </c>
      <c r="AQ62" s="96">
        <f>IF('Datos Vida'!AQ624=0,"",'Datos Vida'!AQ624)</f>
        <v>1445</v>
      </c>
      <c r="AR62" s="45"/>
      <c r="AS62" s="36">
        <f>IF('Datos Vida'!AS624=0,"",'Datos Vida'!AS624)</f>
        <v>14629</v>
      </c>
      <c r="AT62" s="60">
        <f t="shared" si="2"/>
        <v>-0.9012235969649327</v>
      </c>
    </row>
    <row r="63" spans="2:46" x14ac:dyDescent="0.2">
      <c r="B63" s="62" t="str">
        <f>'Datos Vida'!B300</f>
        <v>421.2 Renta Vitalicia de Vejez Anticipada</v>
      </c>
      <c r="C63" s="96">
        <f>IF('Datos Vida'!C625=0,"",'Datos Vida'!C625)</f>
        <v>3</v>
      </c>
      <c r="D63" s="96" t="str">
        <f>IF('Datos Vida'!D625=0,"",'Datos Vida'!D625)</f>
        <v/>
      </c>
      <c r="E63" s="96" t="str">
        <f>IF('Datos Vida'!E625=0,"",'Datos Vida'!E625)</f>
        <v/>
      </c>
      <c r="F63" s="96" t="str">
        <f>IF('Datos Vida'!F625=0,"",'Datos Vida'!F625)</f>
        <v/>
      </c>
      <c r="G63" s="96">
        <f>IF('Datos Vida'!G625=0,"",'Datos Vida'!G625)</f>
        <v>13</v>
      </c>
      <c r="H63" s="96" t="str">
        <f>IF('Datos Vida'!H625=0,"",'Datos Vida'!H625)</f>
        <v/>
      </c>
      <c r="I63" s="96" t="str">
        <f>IF('Datos Vida'!I625=0,"",'Datos Vida'!I625)</f>
        <v/>
      </c>
      <c r="J63" s="96" t="str">
        <f>IF('Datos Vida'!J625=0,"",'Datos Vida'!J625)</f>
        <v/>
      </c>
      <c r="K63" s="96" t="str">
        <f>IF('Datos Vida'!K625=0,"",'Datos Vida'!K625)</f>
        <v/>
      </c>
      <c r="L63" s="96" t="str">
        <f>IF('Datos Vida'!L625=0,"",'Datos Vida'!L625)</f>
        <v/>
      </c>
      <c r="M63" s="96" t="str">
        <f>IF('Datos Vida'!M625=0,"",'Datos Vida'!M625)</f>
        <v/>
      </c>
      <c r="N63" s="96" t="str">
        <f>IF('Datos Vida'!N625=0,"",'Datos Vida'!N625)</f>
        <v/>
      </c>
      <c r="O63" s="96" t="str">
        <f>IF('Datos Vida'!O625=0,"",'Datos Vida'!O625)</f>
        <v/>
      </c>
      <c r="P63" s="96" t="str">
        <f>IF('Datos Vida'!P625=0,"",'Datos Vida'!P625)</f>
        <v/>
      </c>
      <c r="Q63" s="96">
        <f>IF('Datos Vida'!Q625=0,"",'Datos Vida'!Q625)</f>
        <v>13</v>
      </c>
      <c r="R63" s="96">
        <f>IF('Datos Vida'!R625=0,"",'Datos Vida'!R625)</f>
        <v>7</v>
      </c>
      <c r="S63" s="96" t="str">
        <f>IF('Datos Vida'!S625=0,"",'Datos Vida'!S625)</f>
        <v/>
      </c>
      <c r="T63" s="96" t="str">
        <f>IF('Datos Vida'!T625=0,"",'Datos Vida'!T625)</f>
        <v/>
      </c>
      <c r="U63" s="96" t="str">
        <f>IF('Datos Vida'!U625=0,"",'Datos Vida'!U625)</f>
        <v/>
      </c>
      <c r="V63" s="96" t="str">
        <f>IF('Datos Vida'!V625=0,"",'Datos Vida'!V625)</f>
        <v/>
      </c>
      <c r="W63" s="96" t="str">
        <f>IF('Datos Vida'!W625=0,"",'Datos Vida'!W625)</f>
        <v/>
      </c>
      <c r="X63" s="96" t="str">
        <f>IF('Datos Vida'!X625=0,"",'Datos Vida'!X625)</f>
        <v/>
      </c>
      <c r="Y63" s="96" t="str">
        <f>IF('Datos Vida'!Y625=0,"",'Datos Vida'!Y625)</f>
        <v/>
      </c>
      <c r="Z63" s="96">
        <f>IF('Datos Vida'!Z625=0,"",'Datos Vida'!Z625)</f>
        <v>50</v>
      </c>
      <c r="AA63" s="96" t="str">
        <f>IF('Datos Vida'!AA625=0,"",'Datos Vida'!AA625)</f>
        <v/>
      </c>
      <c r="AB63" s="96" t="str">
        <f>IF('Datos Vida'!AB625=0,"",'Datos Vida'!AB625)</f>
        <v/>
      </c>
      <c r="AC63" s="96">
        <f>IF('Datos Vida'!AC625=0,"",'Datos Vida'!AC625)</f>
        <v>47</v>
      </c>
      <c r="AD63" s="96">
        <f>IF('Datos Vida'!AD625=0,"",'Datos Vida'!AD625)</f>
        <v>23</v>
      </c>
      <c r="AE63" s="96" t="str">
        <f>IF('Datos Vida'!AE625=0,"",'Datos Vida'!AE625)</f>
        <v/>
      </c>
      <c r="AF63" s="96" t="str">
        <f>IF('Datos Vida'!AF625=0,"",'Datos Vida'!AF625)</f>
        <v/>
      </c>
      <c r="AG63" s="96" t="str">
        <f>IF('Datos Vida'!AG625=0,"",'Datos Vida'!AG625)</f>
        <v/>
      </c>
      <c r="AH63" s="96">
        <f>IF('Datos Vida'!AH625=0,"",'Datos Vida'!AH625)</f>
        <v>14</v>
      </c>
      <c r="AI63" s="96" t="str">
        <f>IF('Datos Vida'!AI625=0,"",'Datos Vida'!AI625)</f>
        <v/>
      </c>
      <c r="AJ63" s="96" t="str">
        <f>IF('Datos Vida'!AJ625=0,"",'Datos Vida'!AJ625)</f>
        <v/>
      </c>
      <c r="AK63" s="96" t="str">
        <f>IF('Datos Vida'!AK625=0,"",'Datos Vida'!AK625)</f>
        <v/>
      </c>
      <c r="AL63" s="96" t="str">
        <f>IF('Datos Vida'!AL625=0,"",'Datos Vida'!AL625)</f>
        <v/>
      </c>
      <c r="AM63" s="96" t="str">
        <f>IF('Datos Vida'!AM625=0,"",'Datos Vida'!AM625)</f>
        <v/>
      </c>
      <c r="AN63" s="96" t="str">
        <f>IF('Datos Vida'!AN625=0,"",'Datos Vida'!AN625)</f>
        <v/>
      </c>
      <c r="AO63" s="96" t="str">
        <f>IF('Datos Vida'!AO625=0,"",'Datos Vida'!AO625)</f>
        <v/>
      </c>
      <c r="AP63" s="96" t="str">
        <f>IF('Datos Vida'!AP625=0,"",'Datos Vida'!AP625)</f>
        <v/>
      </c>
      <c r="AQ63" s="96">
        <f>IF('Datos Vida'!AQ625=0,"",'Datos Vida'!AQ625)</f>
        <v>170</v>
      </c>
      <c r="AR63" s="45"/>
      <c r="AS63" s="36">
        <f>IF('Datos Vida'!AS625=0,"",'Datos Vida'!AS625)</f>
        <v>1772</v>
      </c>
      <c r="AT63" s="60">
        <f t="shared" si="2"/>
        <v>-0.90406320541760721</v>
      </c>
    </row>
    <row r="64" spans="2:46" x14ac:dyDescent="0.2">
      <c r="B64" s="62" t="str">
        <f>'Datos Vida'!B301</f>
        <v>422.1 Renta Vitalicia de Invalidez Total</v>
      </c>
      <c r="C64" s="96">
        <f>IF('Datos Vida'!C626=0,"",'Datos Vida'!C626)</f>
        <v>16</v>
      </c>
      <c r="D64" s="96" t="str">
        <f>IF('Datos Vida'!D626=0,"",'Datos Vida'!D626)</f>
        <v/>
      </c>
      <c r="E64" s="96" t="str">
        <f>IF('Datos Vida'!E626=0,"",'Datos Vida'!E626)</f>
        <v/>
      </c>
      <c r="F64" s="96" t="str">
        <f>IF('Datos Vida'!F626=0,"",'Datos Vida'!F626)</f>
        <v/>
      </c>
      <c r="G64" s="96">
        <f>IF('Datos Vida'!G626=0,"",'Datos Vida'!G626)</f>
        <v>32</v>
      </c>
      <c r="H64" s="96" t="str">
        <f>IF('Datos Vida'!H626=0,"",'Datos Vida'!H626)</f>
        <v/>
      </c>
      <c r="I64" s="96" t="str">
        <f>IF('Datos Vida'!I626=0,"",'Datos Vida'!I626)</f>
        <v/>
      </c>
      <c r="J64" s="96" t="str">
        <f>IF('Datos Vida'!J626=0,"",'Datos Vida'!J626)</f>
        <v/>
      </c>
      <c r="K64" s="96" t="str">
        <f>IF('Datos Vida'!K626=0,"",'Datos Vida'!K626)</f>
        <v/>
      </c>
      <c r="L64" s="96">
        <f>IF('Datos Vida'!L626=0,"",'Datos Vida'!L626)</f>
        <v>5</v>
      </c>
      <c r="M64" s="96" t="str">
        <f>IF('Datos Vida'!M626=0,"",'Datos Vida'!M626)</f>
        <v/>
      </c>
      <c r="N64" s="96" t="str">
        <f>IF('Datos Vida'!N626=0,"",'Datos Vida'!N626)</f>
        <v/>
      </c>
      <c r="O64" s="96">
        <f>IF('Datos Vida'!O626=0,"",'Datos Vida'!O626)</f>
        <v>1</v>
      </c>
      <c r="P64" s="96" t="str">
        <f>IF('Datos Vida'!P626=0,"",'Datos Vida'!P626)</f>
        <v/>
      </c>
      <c r="Q64" s="96">
        <f>IF('Datos Vida'!Q626=0,"",'Datos Vida'!Q626)</f>
        <v>47</v>
      </c>
      <c r="R64" s="96">
        <f>IF('Datos Vida'!R626=0,"",'Datos Vida'!R626)</f>
        <v>65</v>
      </c>
      <c r="S64" s="96" t="str">
        <f>IF('Datos Vida'!S626=0,"",'Datos Vida'!S626)</f>
        <v/>
      </c>
      <c r="T64" s="96">
        <f>IF('Datos Vida'!T626=0,"",'Datos Vida'!T626)</f>
        <v>4</v>
      </c>
      <c r="U64" s="96" t="str">
        <f>IF('Datos Vida'!U626=0,"",'Datos Vida'!U626)</f>
        <v/>
      </c>
      <c r="V64" s="96" t="str">
        <f>IF('Datos Vida'!V626=0,"",'Datos Vida'!V626)</f>
        <v/>
      </c>
      <c r="W64" s="96" t="str">
        <f>IF('Datos Vida'!W626=0,"",'Datos Vida'!W626)</f>
        <v/>
      </c>
      <c r="X64" s="96" t="str">
        <f>IF('Datos Vida'!X626=0,"",'Datos Vida'!X626)</f>
        <v/>
      </c>
      <c r="Y64" s="96">
        <f>IF('Datos Vida'!Y626=0,"",'Datos Vida'!Y626)</f>
        <v>1</v>
      </c>
      <c r="Z64" s="96">
        <f>IF('Datos Vida'!Z626=0,"",'Datos Vida'!Z626)</f>
        <v>63</v>
      </c>
      <c r="AA64" s="96" t="str">
        <f>IF('Datos Vida'!AA626=0,"",'Datos Vida'!AA626)</f>
        <v/>
      </c>
      <c r="AB64" s="96" t="str">
        <f>IF('Datos Vida'!AB626=0,"",'Datos Vida'!AB626)</f>
        <v/>
      </c>
      <c r="AC64" s="96">
        <f>IF('Datos Vida'!AC626=0,"",'Datos Vida'!AC626)</f>
        <v>104</v>
      </c>
      <c r="AD64" s="96">
        <f>IF('Datos Vida'!AD626=0,"",'Datos Vida'!AD626)</f>
        <v>17</v>
      </c>
      <c r="AE64" s="96" t="str">
        <f>IF('Datos Vida'!AE626=0,"",'Datos Vida'!AE626)</f>
        <v/>
      </c>
      <c r="AF64" s="96" t="str">
        <f>IF('Datos Vida'!AF626=0,"",'Datos Vida'!AF626)</f>
        <v/>
      </c>
      <c r="AG64" s="96" t="str">
        <f>IF('Datos Vida'!AG626=0,"",'Datos Vida'!AG626)</f>
        <v/>
      </c>
      <c r="AH64" s="96">
        <f>IF('Datos Vida'!AH626=0,"",'Datos Vida'!AH626)</f>
        <v>21</v>
      </c>
      <c r="AI64" s="96" t="str">
        <f>IF('Datos Vida'!AI626=0,"",'Datos Vida'!AI626)</f>
        <v/>
      </c>
      <c r="AJ64" s="96" t="str">
        <f>IF('Datos Vida'!AJ626=0,"",'Datos Vida'!AJ626)</f>
        <v/>
      </c>
      <c r="AK64" s="96" t="str">
        <f>IF('Datos Vida'!AK626=0,"",'Datos Vida'!AK626)</f>
        <v/>
      </c>
      <c r="AL64" s="96" t="str">
        <f>IF('Datos Vida'!AL626=0,"",'Datos Vida'!AL626)</f>
        <v/>
      </c>
      <c r="AM64" s="96" t="str">
        <f>IF('Datos Vida'!AM626=0,"",'Datos Vida'!AM626)</f>
        <v/>
      </c>
      <c r="AN64" s="96" t="str">
        <f>IF('Datos Vida'!AN626=0,"",'Datos Vida'!AN626)</f>
        <v/>
      </c>
      <c r="AO64" s="96" t="str">
        <f>IF('Datos Vida'!AO626=0,"",'Datos Vida'!AO626)</f>
        <v/>
      </c>
      <c r="AP64" s="96" t="str">
        <f>IF('Datos Vida'!AP626=0,"",'Datos Vida'!AP626)</f>
        <v/>
      </c>
      <c r="AQ64" s="96">
        <f>IF('Datos Vida'!AQ626=0,"",'Datos Vida'!AQ626)</f>
        <v>376</v>
      </c>
      <c r="AR64" s="45"/>
      <c r="AS64" s="36">
        <f>IF('Datos Vida'!AS626=0,"",'Datos Vida'!AS626)</f>
        <v>1818</v>
      </c>
      <c r="AT64" s="60">
        <f t="shared" si="2"/>
        <v>-0.79317931793179319</v>
      </c>
    </row>
    <row r="65" spans="2:46" x14ac:dyDescent="0.2">
      <c r="B65" s="62" t="str">
        <f>'Datos Vida'!B302</f>
        <v>422.2 Renta Vitalicia de Invalidez Parcial</v>
      </c>
      <c r="C65" s="96" t="str">
        <f>IF('Datos Vida'!C627=0,"",'Datos Vida'!C627)</f>
        <v/>
      </c>
      <c r="D65" s="96" t="str">
        <f>IF('Datos Vida'!D627=0,"",'Datos Vida'!D627)</f>
        <v/>
      </c>
      <c r="E65" s="96" t="str">
        <f>IF('Datos Vida'!E627=0,"",'Datos Vida'!E627)</f>
        <v/>
      </c>
      <c r="F65" s="96" t="str">
        <f>IF('Datos Vida'!F627=0,"",'Datos Vida'!F627)</f>
        <v/>
      </c>
      <c r="G65" s="96">
        <f>IF('Datos Vida'!G627=0,"",'Datos Vida'!G627)</f>
        <v>3</v>
      </c>
      <c r="H65" s="96" t="str">
        <f>IF('Datos Vida'!H627=0,"",'Datos Vida'!H627)</f>
        <v/>
      </c>
      <c r="I65" s="96" t="str">
        <f>IF('Datos Vida'!I627=0,"",'Datos Vida'!I627)</f>
        <v/>
      </c>
      <c r="J65" s="96" t="str">
        <f>IF('Datos Vida'!J627=0,"",'Datos Vida'!J627)</f>
        <v/>
      </c>
      <c r="K65" s="96" t="str">
        <f>IF('Datos Vida'!K627=0,"",'Datos Vida'!K627)</f>
        <v/>
      </c>
      <c r="L65" s="96">
        <f>IF('Datos Vida'!L627=0,"",'Datos Vida'!L627)</f>
        <v>1</v>
      </c>
      <c r="M65" s="96" t="str">
        <f>IF('Datos Vida'!M627=0,"",'Datos Vida'!M627)</f>
        <v/>
      </c>
      <c r="N65" s="96" t="str">
        <f>IF('Datos Vida'!N627=0,"",'Datos Vida'!N627)</f>
        <v/>
      </c>
      <c r="O65" s="96">
        <f>IF('Datos Vida'!O627=0,"",'Datos Vida'!O627)</f>
        <v>1</v>
      </c>
      <c r="P65" s="96" t="str">
        <f>IF('Datos Vida'!P627=0,"",'Datos Vida'!P627)</f>
        <v/>
      </c>
      <c r="Q65" s="96">
        <f>IF('Datos Vida'!Q627=0,"",'Datos Vida'!Q627)</f>
        <v>2</v>
      </c>
      <c r="R65" s="96">
        <f>IF('Datos Vida'!R627=0,"",'Datos Vida'!R627)</f>
        <v>6</v>
      </c>
      <c r="S65" s="96" t="str">
        <f>IF('Datos Vida'!S627=0,"",'Datos Vida'!S627)</f>
        <v/>
      </c>
      <c r="T65" s="96" t="str">
        <f>IF('Datos Vida'!T627=0,"",'Datos Vida'!T627)</f>
        <v/>
      </c>
      <c r="U65" s="96" t="str">
        <f>IF('Datos Vida'!U627=0,"",'Datos Vida'!U627)</f>
        <v/>
      </c>
      <c r="V65" s="96" t="str">
        <f>IF('Datos Vida'!V627=0,"",'Datos Vida'!V627)</f>
        <v/>
      </c>
      <c r="W65" s="96" t="str">
        <f>IF('Datos Vida'!W627=0,"",'Datos Vida'!W627)</f>
        <v/>
      </c>
      <c r="X65" s="96" t="str">
        <f>IF('Datos Vida'!X627=0,"",'Datos Vida'!X627)</f>
        <v/>
      </c>
      <c r="Y65" s="96" t="str">
        <f>IF('Datos Vida'!Y627=0,"",'Datos Vida'!Y627)</f>
        <v/>
      </c>
      <c r="Z65" s="96">
        <f>IF('Datos Vida'!Z627=0,"",'Datos Vida'!Z627)</f>
        <v>6</v>
      </c>
      <c r="AA65" s="96" t="str">
        <f>IF('Datos Vida'!AA627=0,"",'Datos Vida'!AA627)</f>
        <v/>
      </c>
      <c r="AB65" s="96" t="str">
        <f>IF('Datos Vida'!AB627=0,"",'Datos Vida'!AB627)</f>
        <v/>
      </c>
      <c r="AC65" s="96">
        <f>IF('Datos Vida'!AC627=0,"",'Datos Vida'!AC627)</f>
        <v>27</v>
      </c>
      <c r="AD65" s="96">
        <f>IF('Datos Vida'!AD627=0,"",'Datos Vida'!AD627)</f>
        <v>4</v>
      </c>
      <c r="AE65" s="96" t="str">
        <f>IF('Datos Vida'!AE627=0,"",'Datos Vida'!AE627)</f>
        <v/>
      </c>
      <c r="AF65" s="96" t="str">
        <f>IF('Datos Vida'!AF627=0,"",'Datos Vida'!AF627)</f>
        <v/>
      </c>
      <c r="AG65" s="96" t="str">
        <f>IF('Datos Vida'!AG627=0,"",'Datos Vida'!AG627)</f>
        <v/>
      </c>
      <c r="AH65" s="96">
        <f>IF('Datos Vida'!AH627=0,"",'Datos Vida'!AH627)</f>
        <v>15</v>
      </c>
      <c r="AI65" s="96" t="str">
        <f>IF('Datos Vida'!AI627=0,"",'Datos Vida'!AI627)</f>
        <v/>
      </c>
      <c r="AJ65" s="96" t="str">
        <f>IF('Datos Vida'!AJ627=0,"",'Datos Vida'!AJ627)</f>
        <v/>
      </c>
      <c r="AK65" s="96" t="str">
        <f>IF('Datos Vida'!AK627=0,"",'Datos Vida'!AK627)</f>
        <v/>
      </c>
      <c r="AL65" s="96" t="str">
        <f>IF('Datos Vida'!AL627=0,"",'Datos Vida'!AL627)</f>
        <v/>
      </c>
      <c r="AM65" s="96" t="str">
        <f>IF('Datos Vida'!AM627=0,"",'Datos Vida'!AM627)</f>
        <v/>
      </c>
      <c r="AN65" s="96" t="str">
        <f>IF('Datos Vida'!AN627=0,"",'Datos Vida'!AN627)</f>
        <v/>
      </c>
      <c r="AO65" s="96" t="str">
        <f>IF('Datos Vida'!AO627=0,"",'Datos Vida'!AO627)</f>
        <v/>
      </c>
      <c r="AP65" s="96" t="str">
        <f>IF('Datos Vida'!AP627=0,"",'Datos Vida'!AP627)</f>
        <v/>
      </c>
      <c r="AQ65" s="96">
        <f>IF('Datos Vida'!AQ627=0,"",'Datos Vida'!AQ627)</f>
        <v>65</v>
      </c>
      <c r="AR65" s="45"/>
      <c r="AS65" s="36">
        <f>IF('Datos Vida'!AS627=0,"",'Datos Vida'!AS627)</f>
        <v>118</v>
      </c>
      <c r="AT65" s="60">
        <f t="shared" si="2"/>
        <v>-0.44915254237288138</v>
      </c>
    </row>
    <row r="66" spans="2:46" x14ac:dyDescent="0.2">
      <c r="B66" s="62" t="str">
        <f>'Datos Vida'!B303</f>
        <v>423. Renta Vitalicia de Sobrevivencia</v>
      </c>
      <c r="C66" s="96">
        <f>IF('Datos Vida'!C628=0,"",'Datos Vida'!C628)</f>
        <v>4</v>
      </c>
      <c r="D66" s="96" t="str">
        <f>IF('Datos Vida'!D628=0,"",'Datos Vida'!D628)</f>
        <v/>
      </c>
      <c r="E66" s="96" t="str">
        <f>IF('Datos Vida'!E628=0,"",'Datos Vida'!E628)</f>
        <v/>
      </c>
      <c r="F66" s="96" t="str">
        <f>IF('Datos Vida'!F628=0,"",'Datos Vida'!F628)</f>
        <v/>
      </c>
      <c r="G66" s="96">
        <f>IF('Datos Vida'!G628=0,"",'Datos Vida'!G628)</f>
        <v>17</v>
      </c>
      <c r="H66" s="96" t="str">
        <f>IF('Datos Vida'!H628=0,"",'Datos Vida'!H628)</f>
        <v/>
      </c>
      <c r="I66" s="96" t="str">
        <f>IF('Datos Vida'!I628=0,"",'Datos Vida'!I628)</f>
        <v/>
      </c>
      <c r="J66" s="96" t="str">
        <f>IF('Datos Vida'!J628=0,"",'Datos Vida'!J628)</f>
        <v/>
      </c>
      <c r="K66" s="96" t="str">
        <f>IF('Datos Vida'!K628=0,"",'Datos Vida'!K628)</f>
        <v/>
      </c>
      <c r="L66" s="96" t="str">
        <f>IF('Datos Vida'!L628=0,"",'Datos Vida'!L628)</f>
        <v/>
      </c>
      <c r="M66" s="96" t="str">
        <f>IF('Datos Vida'!M628=0,"",'Datos Vida'!M628)</f>
        <v/>
      </c>
      <c r="N66" s="96" t="str">
        <f>IF('Datos Vida'!N628=0,"",'Datos Vida'!N628)</f>
        <v/>
      </c>
      <c r="O66" s="96" t="str">
        <f>IF('Datos Vida'!O628=0,"",'Datos Vida'!O628)</f>
        <v/>
      </c>
      <c r="P66" s="96" t="str">
        <f>IF('Datos Vida'!P628=0,"",'Datos Vida'!P628)</f>
        <v/>
      </c>
      <c r="Q66" s="96">
        <f>IF('Datos Vida'!Q628=0,"",'Datos Vida'!Q628)</f>
        <v>8</v>
      </c>
      <c r="R66" s="96">
        <f>IF('Datos Vida'!R628=0,"",'Datos Vida'!R628)</f>
        <v>27</v>
      </c>
      <c r="S66" s="96" t="str">
        <f>IF('Datos Vida'!S628=0,"",'Datos Vida'!S628)</f>
        <v/>
      </c>
      <c r="T66" s="96">
        <f>IF('Datos Vida'!T628=0,"",'Datos Vida'!T628)</f>
        <v>3</v>
      </c>
      <c r="U66" s="96" t="str">
        <f>IF('Datos Vida'!U628=0,"",'Datos Vida'!U628)</f>
        <v/>
      </c>
      <c r="V66" s="96" t="str">
        <f>IF('Datos Vida'!V628=0,"",'Datos Vida'!V628)</f>
        <v/>
      </c>
      <c r="W66" s="96" t="str">
        <f>IF('Datos Vida'!W628=0,"",'Datos Vida'!W628)</f>
        <v/>
      </c>
      <c r="X66" s="96" t="str">
        <f>IF('Datos Vida'!X628=0,"",'Datos Vida'!X628)</f>
        <v/>
      </c>
      <c r="Y66" s="96">
        <f>IF('Datos Vida'!Y628=0,"",'Datos Vida'!Y628)</f>
        <v>3</v>
      </c>
      <c r="Z66" s="96">
        <f>IF('Datos Vida'!Z628=0,"",'Datos Vida'!Z628)</f>
        <v>43</v>
      </c>
      <c r="AA66" s="96" t="str">
        <f>IF('Datos Vida'!AA628=0,"",'Datos Vida'!AA628)</f>
        <v/>
      </c>
      <c r="AB66" s="96" t="str">
        <f>IF('Datos Vida'!AB628=0,"",'Datos Vida'!AB628)</f>
        <v/>
      </c>
      <c r="AC66" s="96">
        <f>IF('Datos Vida'!AC628=0,"",'Datos Vida'!AC628)</f>
        <v>43</v>
      </c>
      <c r="AD66" s="96">
        <f>IF('Datos Vida'!AD628=0,"",'Datos Vida'!AD628)</f>
        <v>6</v>
      </c>
      <c r="AE66" s="96" t="str">
        <f>IF('Datos Vida'!AE628=0,"",'Datos Vida'!AE628)</f>
        <v/>
      </c>
      <c r="AF66" s="96" t="str">
        <f>IF('Datos Vida'!AF628=0,"",'Datos Vida'!AF628)</f>
        <v/>
      </c>
      <c r="AG66" s="96" t="str">
        <f>IF('Datos Vida'!AG628=0,"",'Datos Vida'!AG628)</f>
        <v/>
      </c>
      <c r="AH66" s="96">
        <f>IF('Datos Vida'!AH628=0,"",'Datos Vida'!AH628)</f>
        <v>11</v>
      </c>
      <c r="AI66" s="96" t="str">
        <f>IF('Datos Vida'!AI628=0,"",'Datos Vida'!AI628)</f>
        <v/>
      </c>
      <c r="AJ66" s="96" t="str">
        <f>IF('Datos Vida'!AJ628=0,"",'Datos Vida'!AJ628)</f>
        <v/>
      </c>
      <c r="AK66" s="96" t="str">
        <f>IF('Datos Vida'!AK628=0,"",'Datos Vida'!AK628)</f>
        <v/>
      </c>
      <c r="AL66" s="96" t="str">
        <f>IF('Datos Vida'!AL628=0,"",'Datos Vida'!AL628)</f>
        <v/>
      </c>
      <c r="AM66" s="96" t="str">
        <f>IF('Datos Vida'!AM628=0,"",'Datos Vida'!AM628)</f>
        <v/>
      </c>
      <c r="AN66" s="96" t="str">
        <f>IF('Datos Vida'!AN628=0,"",'Datos Vida'!AN628)</f>
        <v/>
      </c>
      <c r="AO66" s="96" t="str">
        <f>IF('Datos Vida'!AO628=0,"",'Datos Vida'!AO628)</f>
        <v/>
      </c>
      <c r="AP66" s="96" t="str">
        <f>IF('Datos Vida'!AP628=0,"",'Datos Vida'!AP628)</f>
        <v/>
      </c>
      <c r="AQ66" s="96">
        <f>IF('Datos Vida'!AQ628=0,"",'Datos Vida'!AQ628)</f>
        <v>165</v>
      </c>
      <c r="AR66" s="45"/>
      <c r="AS66" s="36">
        <f>IF('Datos Vida'!AS628=0,"",'Datos Vida'!AS628)</f>
        <v>540</v>
      </c>
      <c r="AT66" s="60">
        <f t="shared" si="2"/>
        <v>-0.69444444444444442</v>
      </c>
    </row>
    <row r="67" spans="2:46" x14ac:dyDescent="0.2">
      <c r="B67" s="62" t="str">
        <f>'Datos Vida'!B304</f>
        <v>424. Invalidez y Sobrevivencia (C-528)</v>
      </c>
      <c r="C67" s="96" t="str">
        <f>IF('Datos Vida'!C629=0,"",'Datos Vida'!C629)</f>
        <v/>
      </c>
      <c r="D67" s="96" t="str">
        <f>IF('Datos Vida'!D629=0,"",'Datos Vida'!D629)</f>
        <v/>
      </c>
      <c r="E67" s="96" t="str">
        <f>IF('Datos Vida'!E629=0,"",'Datos Vida'!E629)</f>
        <v/>
      </c>
      <c r="F67" s="96" t="str">
        <f>IF('Datos Vida'!F629=0,"",'Datos Vida'!F629)</f>
        <v/>
      </c>
      <c r="G67" s="96" t="str">
        <f>IF('Datos Vida'!G629=0,"",'Datos Vida'!G629)</f>
        <v/>
      </c>
      <c r="H67" s="96" t="str">
        <f>IF('Datos Vida'!H629=0,"",'Datos Vida'!H629)</f>
        <v/>
      </c>
      <c r="I67" s="96" t="str">
        <f>IF('Datos Vida'!I629=0,"",'Datos Vida'!I629)</f>
        <v/>
      </c>
      <c r="J67" s="96" t="str">
        <f>IF('Datos Vida'!J629=0,"",'Datos Vida'!J629)</f>
        <v/>
      </c>
      <c r="K67" s="96" t="str">
        <f>IF('Datos Vida'!K629=0,"",'Datos Vida'!K629)</f>
        <v/>
      </c>
      <c r="L67" s="96" t="str">
        <f>IF('Datos Vida'!L629=0,"",'Datos Vida'!L629)</f>
        <v/>
      </c>
      <c r="M67" s="96" t="str">
        <f>IF('Datos Vida'!M629=0,"",'Datos Vida'!M629)</f>
        <v/>
      </c>
      <c r="N67" s="96" t="str">
        <f>IF('Datos Vida'!N629=0,"",'Datos Vida'!N629)</f>
        <v/>
      </c>
      <c r="O67" s="96" t="str">
        <f>IF('Datos Vida'!O629=0,"",'Datos Vida'!O629)</f>
        <v/>
      </c>
      <c r="P67" s="96" t="str">
        <f>IF('Datos Vida'!P629=0,"",'Datos Vida'!P629)</f>
        <v/>
      </c>
      <c r="Q67" s="96">
        <f>IF('Datos Vida'!Q629=0,"",'Datos Vida'!Q629)</f>
        <v>2800</v>
      </c>
      <c r="R67" s="96" t="str">
        <f>IF('Datos Vida'!R629=0,"",'Datos Vida'!R629)</f>
        <v/>
      </c>
      <c r="S67" s="96" t="str">
        <f>IF('Datos Vida'!S629=0,"",'Datos Vida'!S629)</f>
        <v/>
      </c>
      <c r="T67" s="96" t="str">
        <f>IF('Datos Vida'!T629=0,"",'Datos Vida'!T629)</f>
        <v/>
      </c>
      <c r="U67" s="96" t="str">
        <f>IF('Datos Vida'!U629=0,"",'Datos Vida'!U629)</f>
        <v/>
      </c>
      <c r="V67" s="96" t="str">
        <f>IF('Datos Vida'!V629=0,"",'Datos Vida'!V629)</f>
        <v/>
      </c>
      <c r="W67" s="96" t="str">
        <f>IF('Datos Vida'!W629=0,"",'Datos Vida'!W629)</f>
        <v/>
      </c>
      <c r="X67" s="96" t="str">
        <f>IF('Datos Vida'!X629=0,"",'Datos Vida'!X629)</f>
        <v/>
      </c>
      <c r="Y67" s="96" t="str">
        <f>IF('Datos Vida'!Y629=0,"",'Datos Vida'!Y629)</f>
        <v/>
      </c>
      <c r="Z67" s="96" t="str">
        <f>IF('Datos Vida'!Z629=0,"",'Datos Vida'!Z629)</f>
        <v/>
      </c>
      <c r="AA67" s="96" t="str">
        <f>IF('Datos Vida'!AA629=0,"",'Datos Vida'!AA629)</f>
        <v/>
      </c>
      <c r="AB67" s="96" t="str">
        <f>IF('Datos Vida'!AB629=0,"",'Datos Vida'!AB629)</f>
        <v/>
      </c>
      <c r="AC67" s="96" t="str">
        <f>IF('Datos Vida'!AC629=0,"",'Datos Vida'!AC629)</f>
        <v/>
      </c>
      <c r="AD67" s="96" t="str">
        <f>IF('Datos Vida'!AD629=0,"",'Datos Vida'!AD629)</f>
        <v/>
      </c>
      <c r="AE67" s="96" t="str">
        <f>IF('Datos Vida'!AE629=0,"",'Datos Vida'!AE629)</f>
        <v/>
      </c>
      <c r="AF67" s="96" t="str">
        <f>IF('Datos Vida'!AF629=0,"",'Datos Vida'!AF629)</f>
        <v/>
      </c>
      <c r="AG67" s="96" t="str">
        <f>IF('Datos Vida'!AG629=0,"",'Datos Vida'!AG629)</f>
        <v/>
      </c>
      <c r="AH67" s="96" t="str">
        <f>IF('Datos Vida'!AH629=0,"",'Datos Vida'!AH629)</f>
        <v/>
      </c>
      <c r="AI67" s="96" t="str">
        <f>IF('Datos Vida'!AI629=0,"",'Datos Vida'!AI629)</f>
        <v/>
      </c>
      <c r="AJ67" s="96" t="str">
        <f>IF('Datos Vida'!AJ629=0,"",'Datos Vida'!AJ629)</f>
        <v/>
      </c>
      <c r="AK67" s="96" t="str">
        <f>IF('Datos Vida'!AK629=0,"",'Datos Vida'!AK629)</f>
        <v/>
      </c>
      <c r="AL67" s="96" t="str">
        <f>IF('Datos Vida'!AL629=0,"",'Datos Vida'!AL629)</f>
        <v/>
      </c>
      <c r="AM67" s="96" t="str">
        <f>IF('Datos Vida'!AM629=0,"",'Datos Vida'!AM629)</f>
        <v/>
      </c>
      <c r="AN67" s="96" t="str">
        <f>IF('Datos Vida'!AN629=0,"",'Datos Vida'!AN629)</f>
        <v/>
      </c>
      <c r="AO67" s="96" t="str">
        <f>IF('Datos Vida'!AO629=0,"",'Datos Vida'!AO629)</f>
        <v/>
      </c>
      <c r="AP67" s="96" t="str">
        <f>IF('Datos Vida'!AP629=0,"",'Datos Vida'!AP629)</f>
        <v/>
      </c>
      <c r="AQ67" s="96">
        <f>IF('Datos Vida'!AQ629=0,"",'Datos Vida'!AQ629)</f>
        <v>2800</v>
      </c>
      <c r="AR67" s="45"/>
      <c r="AS67" s="36">
        <f>IF('Datos Vida'!AS629=0,"",'Datos Vida'!AS629)</f>
        <v>2928</v>
      </c>
      <c r="AT67" s="60">
        <f t="shared" si="2"/>
        <v>-4.3715846994535568E-2</v>
      </c>
    </row>
    <row r="68" spans="2:46" x14ac:dyDescent="0.2">
      <c r="B68" s="62" t="str">
        <f>'Datos Vida'!B305</f>
        <v>425. Seguro con Ahorro Previsional (APV)</v>
      </c>
      <c r="C68" s="96" t="str">
        <f>IF('Datos Vida'!C630=0,"",'Datos Vida'!C630)</f>
        <v/>
      </c>
      <c r="D68" s="96" t="str">
        <f>IF('Datos Vida'!D630=0,"",'Datos Vida'!D630)</f>
        <v/>
      </c>
      <c r="E68" s="96" t="str">
        <f>IF('Datos Vida'!E630=0,"",'Datos Vida'!E630)</f>
        <v/>
      </c>
      <c r="F68" s="96">
        <f>IF('Datos Vida'!F630=0,"",'Datos Vida'!F630)</f>
        <v>1</v>
      </c>
      <c r="G68" s="96">
        <f>IF('Datos Vida'!G630=0,"",'Datos Vida'!G630)</f>
        <v>619</v>
      </c>
      <c r="H68" s="96" t="str">
        <f>IF('Datos Vida'!H630=0,"",'Datos Vida'!H630)</f>
        <v/>
      </c>
      <c r="I68" s="96" t="str">
        <f>IF('Datos Vida'!I630=0,"",'Datos Vida'!I630)</f>
        <v/>
      </c>
      <c r="J68" s="96" t="str">
        <f>IF('Datos Vida'!J630=0,"",'Datos Vida'!J630)</f>
        <v/>
      </c>
      <c r="K68" s="96" t="str">
        <f>IF('Datos Vida'!K630=0,"",'Datos Vida'!K630)</f>
        <v/>
      </c>
      <c r="L68" s="96">
        <f>IF('Datos Vida'!L630=0,"",'Datos Vida'!L630)</f>
        <v>1188</v>
      </c>
      <c r="M68" s="96" t="str">
        <f>IF('Datos Vida'!M630=0,"",'Datos Vida'!M630)</f>
        <v/>
      </c>
      <c r="N68" s="96" t="str">
        <f>IF('Datos Vida'!N630=0,"",'Datos Vida'!N630)</f>
        <v/>
      </c>
      <c r="O68" s="96" t="str">
        <f>IF('Datos Vida'!O630=0,"",'Datos Vida'!O630)</f>
        <v/>
      </c>
      <c r="P68" s="96" t="str">
        <f>IF('Datos Vida'!P630=0,"",'Datos Vida'!P630)</f>
        <v/>
      </c>
      <c r="Q68" s="96">
        <f>IF('Datos Vida'!Q630=0,"",'Datos Vida'!Q630)</f>
        <v>992.00000000000011</v>
      </c>
      <c r="R68" s="96">
        <f>IF('Datos Vida'!R630=0,"",'Datos Vida'!R630)</f>
        <v>1662</v>
      </c>
      <c r="S68" s="96" t="str">
        <f>IF('Datos Vida'!S630=0,"",'Datos Vida'!S630)</f>
        <v/>
      </c>
      <c r="T68" s="96" t="str">
        <f>IF('Datos Vida'!T630=0,"",'Datos Vida'!T630)</f>
        <v/>
      </c>
      <c r="U68" s="96" t="str">
        <f>IF('Datos Vida'!U630=0,"",'Datos Vida'!U630)</f>
        <v/>
      </c>
      <c r="V68" s="96" t="str">
        <f>IF('Datos Vida'!V630=0,"",'Datos Vida'!V630)</f>
        <v/>
      </c>
      <c r="W68" s="96" t="str">
        <f>IF('Datos Vida'!W630=0,"",'Datos Vida'!W630)</f>
        <v/>
      </c>
      <c r="X68" s="96" t="str">
        <f>IF('Datos Vida'!X630=0,"",'Datos Vida'!X630)</f>
        <v/>
      </c>
      <c r="Y68" s="96" t="str">
        <f>IF('Datos Vida'!Y630=0,"",'Datos Vida'!Y630)</f>
        <v/>
      </c>
      <c r="Z68" s="96">
        <f>IF('Datos Vida'!Z630=0,"",'Datos Vida'!Z630)</f>
        <v>1928</v>
      </c>
      <c r="AA68" s="96" t="str">
        <f>IF('Datos Vida'!AA630=0,"",'Datos Vida'!AA630)</f>
        <v/>
      </c>
      <c r="AB68" s="96">
        <f>IF('Datos Vida'!AB630=0,"",'Datos Vida'!AB630)</f>
        <v>84.999999999999986</v>
      </c>
      <c r="AC68" s="96" t="str">
        <f>IF('Datos Vida'!AC630=0,"",'Datos Vida'!AC630)</f>
        <v/>
      </c>
      <c r="AD68" s="96">
        <f>IF('Datos Vida'!AD630=0,"",'Datos Vida'!AD630)</f>
        <v>179</v>
      </c>
      <c r="AE68" s="96" t="str">
        <f>IF('Datos Vida'!AE630=0,"",'Datos Vida'!AE630)</f>
        <v/>
      </c>
      <c r="AF68" s="96" t="str">
        <f>IF('Datos Vida'!AF630=0,"",'Datos Vida'!AF630)</f>
        <v/>
      </c>
      <c r="AG68" s="96" t="str">
        <f>IF('Datos Vida'!AG630=0,"",'Datos Vida'!AG630)</f>
        <v/>
      </c>
      <c r="AH68" s="96">
        <f>IF('Datos Vida'!AH630=0,"",'Datos Vida'!AH630)</f>
        <v>5178</v>
      </c>
      <c r="AI68" s="96">
        <f>IF('Datos Vida'!AI630=0,"",'Datos Vida'!AI630)</f>
        <v>180</v>
      </c>
      <c r="AJ68" s="96" t="str">
        <f>IF('Datos Vida'!AJ630=0,"",'Datos Vida'!AJ630)</f>
        <v/>
      </c>
      <c r="AK68" s="96">
        <f>IF('Datos Vida'!AK630=0,"",'Datos Vida'!AK630)</f>
        <v>3</v>
      </c>
      <c r="AL68" s="96" t="str">
        <f>IF('Datos Vida'!AL630=0,"",'Datos Vida'!AL630)</f>
        <v/>
      </c>
      <c r="AM68" s="96" t="str">
        <f>IF('Datos Vida'!AM630=0,"",'Datos Vida'!AM630)</f>
        <v/>
      </c>
      <c r="AN68" s="96" t="str">
        <f>IF('Datos Vida'!AN630=0,"",'Datos Vida'!AN630)</f>
        <v/>
      </c>
      <c r="AO68" s="96" t="str">
        <f>IF('Datos Vida'!AO630=0,"",'Datos Vida'!AO630)</f>
        <v/>
      </c>
      <c r="AP68" s="96" t="str">
        <f>IF('Datos Vida'!AP630=0,"",'Datos Vida'!AP630)</f>
        <v/>
      </c>
      <c r="AQ68" s="96">
        <f>IF('Datos Vida'!AQ630=0,"",'Datos Vida'!AQ630)</f>
        <v>12015</v>
      </c>
      <c r="AR68" s="45"/>
      <c r="AS68" s="36">
        <f>IF('Datos Vida'!AS630=0,"",'Datos Vida'!AS630)</f>
        <v>16381</v>
      </c>
      <c r="AT68" s="60">
        <f t="shared" si="2"/>
        <v>-0.2665282949758867</v>
      </c>
    </row>
    <row r="69" spans="2:46" x14ac:dyDescent="0.2">
      <c r="B69" s="62" t="str">
        <f>'Datos Vida'!B306</f>
        <v>426. Seguro con Ahorro Previsional Colectivo (APVC)</v>
      </c>
      <c r="C69" s="96" t="str">
        <f>IF('Datos Vida'!C631=0,"",'Datos Vida'!C631)</f>
        <v/>
      </c>
      <c r="D69" s="96" t="str">
        <f>IF('Datos Vida'!D631=0,"",'Datos Vida'!D631)</f>
        <v/>
      </c>
      <c r="E69" s="96" t="str">
        <f>IF('Datos Vida'!E631=0,"",'Datos Vida'!E631)</f>
        <v/>
      </c>
      <c r="F69" s="96" t="str">
        <f>IF('Datos Vida'!F631=0,"",'Datos Vida'!F631)</f>
        <v/>
      </c>
      <c r="G69" s="96" t="str">
        <f>IF('Datos Vida'!G631=0,"",'Datos Vida'!G631)</f>
        <v/>
      </c>
      <c r="H69" s="96" t="str">
        <f>IF('Datos Vida'!H631=0,"",'Datos Vida'!H631)</f>
        <v/>
      </c>
      <c r="I69" s="96" t="str">
        <f>IF('Datos Vida'!I631=0,"",'Datos Vida'!I631)</f>
        <v/>
      </c>
      <c r="J69" s="96" t="str">
        <f>IF('Datos Vida'!J631=0,"",'Datos Vida'!J631)</f>
        <v/>
      </c>
      <c r="K69" s="96" t="str">
        <f>IF('Datos Vida'!K631=0,"",'Datos Vida'!K631)</f>
        <v/>
      </c>
      <c r="L69" s="96" t="str">
        <f>IF('Datos Vida'!L631=0,"",'Datos Vida'!L631)</f>
        <v/>
      </c>
      <c r="M69" s="96" t="str">
        <f>IF('Datos Vida'!M631=0,"",'Datos Vida'!M631)</f>
        <v/>
      </c>
      <c r="N69" s="96" t="str">
        <f>IF('Datos Vida'!N631=0,"",'Datos Vida'!N631)</f>
        <v/>
      </c>
      <c r="O69" s="96" t="str">
        <f>IF('Datos Vida'!O631=0,"",'Datos Vida'!O631)</f>
        <v/>
      </c>
      <c r="P69" s="96" t="str">
        <f>IF('Datos Vida'!P631=0,"",'Datos Vida'!P631)</f>
        <v/>
      </c>
      <c r="Q69" s="96" t="str">
        <f>IF('Datos Vida'!Q631=0,"",'Datos Vida'!Q631)</f>
        <v/>
      </c>
      <c r="R69" s="96" t="str">
        <f>IF('Datos Vida'!R631=0,"",'Datos Vida'!R631)</f>
        <v/>
      </c>
      <c r="S69" s="96" t="str">
        <f>IF('Datos Vida'!S631=0,"",'Datos Vida'!S631)</f>
        <v/>
      </c>
      <c r="T69" s="96" t="str">
        <f>IF('Datos Vida'!T631=0,"",'Datos Vida'!T631)</f>
        <v/>
      </c>
      <c r="U69" s="96" t="str">
        <f>IF('Datos Vida'!U631=0,"",'Datos Vida'!U631)</f>
        <v/>
      </c>
      <c r="V69" s="96" t="str">
        <f>IF('Datos Vida'!V631=0,"",'Datos Vida'!V631)</f>
        <v/>
      </c>
      <c r="W69" s="96" t="str">
        <f>IF('Datos Vida'!W631=0,"",'Datos Vida'!W631)</f>
        <v/>
      </c>
      <c r="X69" s="96" t="str">
        <f>IF('Datos Vida'!X631=0,"",'Datos Vida'!X631)</f>
        <v/>
      </c>
      <c r="Y69" s="96" t="str">
        <f>IF('Datos Vida'!Y631=0,"",'Datos Vida'!Y631)</f>
        <v/>
      </c>
      <c r="Z69" s="96" t="str">
        <f>IF('Datos Vida'!Z631=0,"",'Datos Vida'!Z631)</f>
        <v/>
      </c>
      <c r="AA69" s="96" t="str">
        <f>IF('Datos Vida'!AA631=0,"",'Datos Vida'!AA631)</f>
        <v/>
      </c>
      <c r="AB69" s="96" t="str">
        <f>IF('Datos Vida'!AB631=0,"",'Datos Vida'!AB631)</f>
        <v/>
      </c>
      <c r="AC69" s="96" t="str">
        <f>IF('Datos Vida'!AC631=0,"",'Datos Vida'!AC631)</f>
        <v/>
      </c>
      <c r="AD69" s="96" t="str">
        <f>IF('Datos Vida'!AD631=0,"",'Datos Vida'!AD631)</f>
        <v/>
      </c>
      <c r="AE69" s="96" t="str">
        <f>IF('Datos Vida'!AE631=0,"",'Datos Vida'!AE631)</f>
        <v/>
      </c>
      <c r="AF69" s="96" t="str">
        <f>IF('Datos Vida'!AF631=0,"",'Datos Vida'!AF631)</f>
        <v/>
      </c>
      <c r="AG69" s="96" t="str">
        <f>IF('Datos Vida'!AG631=0,"",'Datos Vida'!AG631)</f>
        <v/>
      </c>
      <c r="AH69" s="96">
        <f>IF('Datos Vida'!AH631=0,"",'Datos Vida'!AH631)</f>
        <v>3</v>
      </c>
      <c r="AI69" s="96" t="str">
        <f>IF('Datos Vida'!AI631=0,"",'Datos Vida'!AI631)</f>
        <v/>
      </c>
      <c r="AJ69" s="96" t="str">
        <f>IF('Datos Vida'!AJ631=0,"",'Datos Vida'!AJ631)</f>
        <v/>
      </c>
      <c r="AK69" s="96" t="str">
        <f>IF('Datos Vida'!AK631=0,"",'Datos Vida'!AK631)</f>
        <v/>
      </c>
      <c r="AL69" s="96" t="str">
        <f>IF('Datos Vida'!AL631=0,"",'Datos Vida'!AL631)</f>
        <v/>
      </c>
      <c r="AM69" s="96" t="str">
        <f>IF('Datos Vida'!AM631=0,"",'Datos Vida'!AM631)</f>
        <v/>
      </c>
      <c r="AN69" s="96" t="str">
        <f>IF('Datos Vida'!AN631=0,"",'Datos Vida'!AN631)</f>
        <v/>
      </c>
      <c r="AO69" s="96" t="str">
        <f>IF('Datos Vida'!AO631=0,"",'Datos Vida'!AO631)</f>
        <v/>
      </c>
      <c r="AP69" s="96" t="str">
        <f>IF('Datos Vida'!AP631=0,"",'Datos Vida'!AP631)</f>
        <v/>
      </c>
      <c r="AQ69" s="96">
        <f>IF('Datos Vida'!AQ631=0,"",'Datos Vida'!AQ631)</f>
        <v>3</v>
      </c>
      <c r="AR69" s="45"/>
      <c r="AS69" s="36">
        <f>IF('Datos Vida'!AS631=0,"",'Datos Vida'!AS631)</f>
        <v>1</v>
      </c>
      <c r="AT69" s="60">
        <f t="shared" si="2"/>
        <v>2</v>
      </c>
    </row>
    <row r="70" spans="2:46" x14ac:dyDescent="0.2">
      <c r="B70" s="65" t="str">
        <f>'Datos Vida'!B307</f>
        <v>Total</v>
      </c>
      <c r="C70" s="98">
        <f>IF('Datos Vida'!C632=0,"",'Datos Vida'!C632)</f>
        <v>4949</v>
      </c>
      <c r="D70" s="98">
        <f>IF('Datos Vida'!D632=0,"",'Datos Vida'!D632)</f>
        <v>8281</v>
      </c>
      <c r="E70" s="98">
        <f>IF('Datos Vida'!E632=0,"",'Datos Vida'!E632)</f>
        <v>3346</v>
      </c>
      <c r="F70" s="98">
        <f>IF('Datos Vida'!F632=0,"",'Datos Vida'!F632)</f>
        <v>269460</v>
      </c>
      <c r="G70" s="98">
        <f>IF('Datos Vida'!G632=0,"",'Datos Vida'!G632)</f>
        <v>502659</v>
      </c>
      <c r="H70" s="98">
        <f>IF('Datos Vida'!H632=0,"",'Datos Vida'!H632)</f>
        <v>8555</v>
      </c>
      <c r="I70" s="98">
        <f>IF('Datos Vida'!I632=0,"",'Datos Vida'!I632)</f>
        <v>183717</v>
      </c>
      <c r="J70" s="98">
        <f>IF('Datos Vida'!J632=0,"",'Datos Vida'!J632)</f>
        <v>653330</v>
      </c>
      <c r="K70" s="98">
        <f>IF('Datos Vida'!K632=0,"",'Datos Vida'!K632)</f>
        <v>1144</v>
      </c>
      <c r="L70" s="98">
        <f>IF('Datos Vida'!L632=0,"",'Datos Vida'!L632)</f>
        <v>585268</v>
      </c>
      <c r="M70" s="98">
        <f>IF('Datos Vida'!M632=0,"",'Datos Vida'!M632)</f>
        <v>261</v>
      </c>
      <c r="N70" s="98">
        <f>IF('Datos Vida'!N632=0,"",'Datos Vida'!N632)</f>
        <v>3544</v>
      </c>
      <c r="O70" s="98">
        <f>IF('Datos Vida'!O632=0,"",'Datos Vida'!O632)</f>
        <v>12322</v>
      </c>
      <c r="P70" s="98">
        <f>IF('Datos Vida'!P632=0,"",'Datos Vida'!P632)</f>
        <v>1584</v>
      </c>
      <c r="Q70" s="98">
        <f>IF('Datos Vida'!Q632=0,"",'Datos Vida'!Q632)</f>
        <v>8365</v>
      </c>
      <c r="R70" s="98">
        <f>IF('Datos Vida'!R632=0,"",'Datos Vida'!R632)</f>
        <v>284502</v>
      </c>
      <c r="S70" s="98" t="str">
        <f>IF('Datos Vida'!S632=0,"",'Datos Vida'!S632)</f>
        <v/>
      </c>
      <c r="T70" s="98">
        <f>IF('Datos Vida'!T632=0,"",'Datos Vida'!T632)</f>
        <v>32</v>
      </c>
      <c r="U70" s="98">
        <f>IF('Datos Vida'!U632=0,"",'Datos Vida'!U632)</f>
        <v>6413</v>
      </c>
      <c r="V70" s="98" t="str">
        <f>IF('Datos Vida'!V632=0,"",'Datos Vida'!V632)</f>
        <v/>
      </c>
      <c r="W70" s="98" t="str">
        <f>IF('Datos Vida'!W632=0,"",'Datos Vida'!W632)</f>
        <v/>
      </c>
      <c r="X70" s="98">
        <f>IF('Datos Vida'!X632=0,"",'Datos Vida'!X632)</f>
        <v>2057</v>
      </c>
      <c r="Y70" s="98">
        <f>IF('Datos Vida'!Y632=0,"",'Datos Vida'!Y632)</f>
        <v>338</v>
      </c>
      <c r="Z70" s="98">
        <f>IF('Datos Vida'!Z632=0,"",'Datos Vida'!Z632)</f>
        <v>617551</v>
      </c>
      <c r="AA70" s="98">
        <f>IF('Datos Vida'!AA632=0,"",'Datos Vida'!AA632)</f>
        <v>5399</v>
      </c>
      <c r="AB70" s="98">
        <f>IF('Datos Vida'!AB632=0,"",'Datos Vida'!AB632)</f>
        <v>20971</v>
      </c>
      <c r="AC70" s="98">
        <f>IF('Datos Vida'!AC632=0,"",'Datos Vida'!AC632)</f>
        <v>26145</v>
      </c>
      <c r="AD70" s="98">
        <f>IF('Datos Vida'!AD632=0,"",'Datos Vida'!AD632)</f>
        <v>1125</v>
      </c>
      <c r="AE70" s="98">
        <f>IF('Datos Vida'!AE632=0,"",'Datos Vida'!AE632)</f>
        <v>135</v>
      </c>
      <c r="AF70" s="98">
        <f>IF('Datos Vida'!AF632=0,"",'Datos Vida'!AF632)</f>
        <v>7082</v>
      </c>
      <c r="AG70" s="98">
        <f>IF('Datos Vida'!AG632=0,"",'Datos Vida'!AG632)</f>
        <v>1768</v>
      </c>
      <c r="AH70" s="98">
        <f>IF('Datos Vida'!AH632=0,"",'Datos Vida'!AH632)</f>
        <v>1565158</v>
      </c>
      <c r="AI70" s="98">
        <f>IF('Datos Vida'!AI632=0,"",'Datos Vida'!AI632)</f>
        <v>1654</v>
      </c>
      <c r="AJ70" s="98">
        <f>IF('Datos Vida'!AJ632=0,"",'Datos Vida'!AJ632)</f>
        <v>309382</v>
      </c>
      <c r="AK70" s="98">
        <f>IF('Datos Vida'!AK632=0,"",'Datos Vida'!AK632)</f>
        <v>829</v>
      </c>
      <c r="AL70" s="98" t="str">
        <f>IF('Datos Vida'!AL632=0,"",'Datos Vida'!AL632)</f>
        <v/>
      </c>
      <c r="AM70" s="98" t="str">
        <f>IF('Datos Vida'!AM632=0,"",'Datos Vida'!AM632)</f>
        <v/>
      </c>
      <c r="AN70" s="98" t="str">
        <f>IF('Datos Vida'!AN632=0,"",'Datos Vida'!AN632)</f>
        <v/>
      </c>
      <c r="AO70" s="98" t="str">
        <f>IF('Datos Vida'!AO632=0,"",'Datos Vida'!AO632)</f>
        <v/>
      </c>
      <c r="AP70" s="98" t="str">
        <f>IF('Datos Vida'!AP632=0,"",'Datos Vida'!AP632)</f>
        <v/>
      </c>
      <c r="AQ70" s="98">
        <f>IF('Datos Vida'!AQ632=0,"",'Datos Vida'!AQ632)</f>
        <v>5097326</v>
      </c>
      <c r="AR70" s="45"/>
      <c r="AS70" s="66">
        <f>IF('Datos Vida'!AS632=0,"",'Datos Vida'!AS632)</f>
        <v>4390993</v>
      </c>
      <c r="AT70" s="73">
        <f>IFERROR(AQ70/AS70-1,"")</f>
        <v>0.16085951400970133</v>
      </c>
    </row>
    <row r="71" spans="2:46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74"/>
    </row>
    <row r="72" spans="2:46" x14ac:dyDescent="0.2">
      <c r="B72" s="69" t="str">
        <f>'Vida Prima Directa'!B72</f>
        <v>A. Vida</v>
      </c>
      <c r="C72" s="59">
        <f>SUM(C73:C77)</f>
        <v>0</v>
      </c>
      <c r="D72" s="59">
        <f t="shared" ref="D72:AQ72" si="3">SUM(D73:D77)</f>
        <v>0</v>
      </c>
      <c r="E72" s="59">
        <f t="shared" si="3"/>
        <v>376</v>
      </c>
      <c r="F72" s="59">
        <f t="shared" si="3"/>
        <v>248</v>
      </c>
      <c r="G72" s="59">
        <f t="shared" si="3"/>
        <v>1559</v>
      </c>
      <c r="H72" s="59">
        <f t="shared" si="3"/>
        <v>2265</v>
      </c>
      <c r="I72" s="59">
        <f t="shared" si="3"/>
        <v>25</v>
      </c>
      <c r="J72" s="59">
        <f t="shared" si="3"/>
        <v>40</v>
      </c>
      <c r="K72" s="59">
        <f t="shared" si="3"/>
        <v>215</v>
      </c>
      <c r="L72" s="59">
        <f t="shared" si="3"/>
        <v>4756</v>
      </c>
      <c r="M72" s="59">
        <f t="shared" si="3"/>
        <v>231</v>
      </c>
      <c r="N72" s="59">
        <f t="shared" si="3"/>
        <v>0</v>
      </c>
      <c r="O72" s="59">
        <f t="shared" si="3"/>
        <v>0</v>
      </c>
      <c r="P72" s="59">
        <f t="shared" si="3"/>
        <v>3</v>
      </c>
      <c r="Q72" s="59">
        <f t="shared" si="3"/>
        <v>15</v>
      </c>
      <c r="R72" s="59">
        <f t="shared" si="3"/>
        <v>101</v>
      </c>
      <c r="S72" s="59">
        <f t="shared" si="3"/>
        <v>0</v>
      </c>
      <c r="T72" s="59">
        <f t="shared" si="3"/>
        <v>0</v>
      </c>
      <c r="U72" s="59">
        <f t="shared" si="3"/>
        <v>148</v>
      </c>
      <c r="V72" s="59">
        <f t="shared" si="3"/>
        <v>0</v>
      </c>
      <c r="W72" s="59">
        <f t="shared" si="3"/>
        <v>0</v>
      </c>
      <c r="X72" s="59">
        <f t="shared" si="3"/>
        <v>277</v>
      </c>
      <c r="Y72" s="59">
        <f t="shared" si="3"/>
        <v>112</v>
      </c>
      <c r="Z72" s="59">
        <f t="shared" si="3"/>
        <v>2569</v>
      </c>
      <c r="AA72" s="59">
        <f t="shared" si="3"/>
        <v>525</v>
      </c>
      <c r="AB72" s="59">
        <f t="shared" si="3"/>
        <v>184</v>
      </c>
      <c r="AC72" s="59">
        <f t="shared" si="3"/>
        <v>10.000000000000002</v>
      </c>
      <c r="AD72" s="59">
        <f t="shared" si="3"/>
        <v>208</v>
      </c>
      <c r="AE72" s="59">
        <f t="shared" si="3"/>
        <v>0</v>
      </c>
      <c r="AF72" s="59">
        <f t="shared" si="3"/>
        <v>51</v>
      </c>
      <c r="AG72" s="59">
        <f t="shared" si="3"/>
        <v>60</v>
      </c>
      <c r="AH72" s="59">
        <f t="shared" si="3"/>
        <v>3654</v>
      </c>
      <c r="AI72" s="59">
        <f t="shared" si="3"/>
        <v>7</v>
      </c>
      <c r="AJ72" s="59">
        <f t="shared" si="3"/>
        <v>91</v>
      </c>
      <c r="AK72" s="59">
        <f t="shared" si="3"/>
        <v>202</v>
      </c>
      <c r="AL72" s="59">
        <f t="shared" si="3"/>
        <v>0</v>
      </c>
      <c r="AM72" s="59">
        <f t="shared" si="3"/>
        <v>0</v>
      </c>
      <c r="AN72" s="59">
        <f t="shared" si="3"/>
        <v>0</v>
      </c>
      <c r="AO72" s="59">
        <f t="shared" si="3"/>
        <v>0</v>
      </c>
      <c r="AP72" s="59">
        <f t="shared" si="3"/>
        <v>0</v>
      </c>
      <c r="AQ72" s="59">
        <f t="shared" si="3"/>
        <v>17932</v>
      </c>
      <c r="AR72" s="70"/>
      <c r="AS72" s="59">
        <f>'Datos Vida'!AU575</f>
        <v>223243</v>
      </c>
      <c r="AT72" s="60">
        <f>IFERROR(AQ72/AS72-1,"")</f>
        <v>-0.91967497301147183</v>
      </c>
    </row>
    <row r="73" spans="2:46" x14ac:dyDescent="0.2">
      <c r="B73" s="214" t="str">
        <f>'Vida Prima Directa'!B73</f>
        <v xml:space="preserve">Vida Entera  </v>
      </c>
      <c r="C73" s="59" t="str">
        <f>IF(SUM(C13,C29,C45)=0,"",SUM(C13,C29,C45))</f>
        <v/>
      </c>
      <c r="D73" s="59" t="str">
        <f t="shared" ref="D73:AQ73" si="4">IF(SUM(D13,D29,D45)=0,"",SUM(D13,D29,D45))</f>
        <v/>
      </c>
      <c r="E73" s="59" t="str">
        <f t="shared" si="4"/>
        <v/>
      </c>
      <c r="F73" s="59" t="str">
        <f t="shared" si="4"/>
        <v/>
      </c>
      <c r="G73" s="59">
        <f t="shared" si="4"/>
        <v>6</v>
      </c>
      <c r="H73" s="59" t="str">
        <f t="shared" si="4"/>
        <v/>
      </c>
      <c r="I73" s="59" t="str">
        <f t="shared" si="4"/>
        <v/>
      </c>
      <c r="J73" s="59" t="str">
        <f t="shared" si="4"/>
        <v/>
      </c>
      <c r="K73" s="59" t="str">
        <f t="shared" si="4"/>
        <v/>
      </c>
      <c r="L73" s="59">
        <f t="shared" si="4"/>
        <v>11</v>
      </c>
      <c r="M73" s="59" t="str">
        <f t="shared" si="4"/>
        <v/>
      </c>
      <c r="N73" s="59" t="str">
        <f t="shared" si="4"/>
        <v/>
      </c>
      <c r="O73" s="59" t="str">
        <f t="shared" si="4"/>
        <v/>
      </c>
      <c r="P73" s="59" t="str">
        <f t="shared" si="4"/>
        <v/>
      </c>
      <c r="Q73" s="59" t="str">
        <f t="shared" si="4"/>
        <v/>
      </c>
      <c r="R73" s="59">
        <f t="shared" si="4"/>
        <v>12</v>
      </c>
      <c r="S73" s="59" t="str">
        <f t="shared" si="4"/>
        <v/>
      </c>
      <c r="T73" s="59" t="str">
        <f t="shared" si="4"/>
        <v/>
      </c>
      <c r="U73" s="59" t="str">
        <f t="shared" si="4"/>
        <v/>
      </c>
      <c r="V73" s="59" t="str">
        <f t="shared" si="4"/>
        <v/>
      </c>
      <c r="W73" s="59" t="str">
        <f t="shared" si="4"/>
        <v/>
      </c>
      <c r="X73" s="59">
        <f t="shared" si="4"/>
        <v>80</v>
      </c>
      <c r="Y73" s="59" t="str">
        <f t="shared" si="4"/>
        <v/>
      </c>
      <c r="Z73" s="59" t="str">
        <f t="shared" si="4"/>
        <v/>
      </c>
      <c r="AA73" s="59">
        <f t="shared" si="4"/>
        <v>69</v>
      </c>
      <c r="AB73" s="59">
        <f t="shared" si="4"/>
        <v>11</v>
      </c>
      <c r="AC73" s="59" t="str">
        <f t="shared" si="4"/>
        <v/>
      </c>
      <c r="AD73" s="59" t="str">
        <f t="shared" si="4"/>
        <v/>
      </c>
      <c r="AE73" s="59" t="str">
        <f t="shared" si="4"/>
        <v/>
      </c>
      <c r="AF73" s="59" t="str">
        <f t="shared" si="4"/>
        <v/>
      </c>
      <c r="AG73" s="59" t="str">
        <f t="shared" si="4"/>
        <v/>
      </c>
      <c r="AH73" s="59">
        <f t="shared" si="4"/>
        <v>25</v>
      </c>
      <c r="AI73" s="59">
        <f t="shared" si="4"/>
        <v>1</v>
      </c>
      <c r="AJ73" s="59" t="str">
        <f t="shared" si="4"/>
        <v/>
      </c>
      <c r="AK73" s="59" t="str">
        <f t="shared" si="4"/>
        <v/>
      </c>
      <c r="AL73" s="59" t="str">
        <f t="shared" si="4"/>
        <v/>
      </c>
      <c r="AM73" s="59" t="str">
        <f t="shared" si="4"/>
        <v/>
      </c>
      <c r="AN73" s="59" t="str">
        <f t="shared" si="4"/>
        <v/>
      </c>
      <c r="AO73" s="59" t="str">
        <f t="shared" si="4"/>
        <v/>
      </c>
      <c r="AP73" s="59" t="str">
        <f t="shared" si="4"/>
        <v/>
      </c>
      <c r="AQ73" s="59">
        <f t="shared" si="4"/>
        <v>215</v>
      </c>
      <c r="AR73" s="70"/>
      <c r="AS73" s="59">
        <f>'Datos Vida'!AU576</f>
        <v>1984</v>
      </c>
      <c r="AT73" s="60">
        <f t="shared" ref="AT73:AT92" si="5">IFERROR(AQ73/AS73-1,"")</f>
        <v>-0.891633064516129</v>
      </c>
    </row>
    <row r="74" spans="2:46" x14ac:dyDescent="0.2">
      <c r="B74" s="214" t="str">
        <f>'Vida Prima Directa'!B74</f>
        <v xml:space="preserve">Temporal de Vida  </v>
      </c>
      <c r="C74" s="59" t="str">
        <f>IF(SUM(C14,C30,C46)=0,"",SUM(C14,C30,C46))</f>
        <v/>
      </c>
      <c r="D74" s="59" t="str">
        <f t="shared" ref="D74:AQ74" si="6">IF(SUM(D14,D30,D46)=0,"",SUM(D14,D30,D46))</f>
        <v/>
      </c>
      <c r="E74" s="59">
        <f t="shared" si="6"/>
        <v>199</v>
      </c>
      <c r="F74" s="59">
        <f t="shared" si="6"/>
        <v>199</v>
      </c>
      <c r="G74" s="59">
        <f t="shared" si="6"/>
        <v>1493</v>
      </c>
      <c r="H74" s="59">
        <f t="shared" si="6"/>
        <v>2157</v>
      </c>
      <c r="I74" s="59">
        <f t="shared" si="6"/>
        <v>24</v>
      </c>
      <c r="J74" s="59">
        <f t="shared" si="6"/>
        <v>37</v>
      </c>
      <c r="K74" s="59">
        <f t="shared" si="6"/>
        <v>215</v>
      </c>
      <c r="L74" s="59">
        <f t="shared" si="6"/>
        <v>306</v>
      </c>
      <c r="M74" s="59">
        <f t="shared" si="6"/>
        <v>231</v>
      </c>
      <c r="N74" s="59" t="str">
        <f t="shared" si="6"/>
        <v/>
      </c>
      <c r="O74" s="59" t="str">
        <f t="shared" si="6"/>
        <v/>
      </c>
      <c r="P74" s="59">
        <f t="shared" si="6"/>
        <v>3</v>
      </c>
      <c r="Q74" s="59">
        <f t="shared" si="6"/>
        <v>15</v>
      </c>
      <c r="R74" s="59">
        <f t="shared" si="6"/>
        <v>63</v>
      </c>
      <c r="S74" s="59" t="str">
        <f t="shared" si="6"/>
        <v/>
      </c>
      <c r="T74" s="59" t="str">
        <f t="shared" si="6"/>
        <v/>
      </c>
      <c r="U74" s="59">
        <f t="shared" si="6"/>
        <v>110</v>
      </c>
      <c r="V74" s="59" t="str">
        <f t="shared" si="6"/>
        <v/>
      </c>
      <c r="W74" s="59" t="str">
        <f t="shared" si="6"/>
        <v/>
      </c>
      <c r="X74" s="59">
        <f t="shared" si="6"/>
        <v>191</v>
      </c>
      <c r="Y74" s="59">
        <f t="shared" si="6"/>
        <v>112</v>
      </c>
      <c r="Z74" s="59">
        <f t="shared" si="6"/>
        <v>2376</v>
      </c>
      <c r="AA74" s="59" t="str">
        <f t="shared" si="6"/>
        <v/>
      </c>
      <c r="AB74" s="59">
        <f t="shared" si="6"/>
        <v>102</v>
      </c>
      <c r="AC74" s="59">
        <f t="shared" si="6"/>
        <v>10.000000000000002</v>
      </c>
      <c r="AD74" s="59" t="str">
        <f t="shared" si="6"/>
        <v/>
      </c>
      <c r="AE74" s="59" t="str">
        <f t="shared" si="6"/>
        <v/>
      </c>
      <c r="AF74" s="59" t="str">
        <f t="shared" si="6"/>
        <v/>
      </c>
      <c r="AG74" s="59">
        <f t="shared" si="6"/>
        <v>58</v>
      </c>
      <c r="AH74" s="59">
        <f t="shared" si="6"/>
        <v>387</v>
      </c>
      <c r="AI74" s="59">
        <f t="shared" si="6"/>
        <v>1</v>
      </c>
      <c r="AJ74" s="59">
        <f t="shared" si="6"/>
        <v>28</v>
      </c>
      <c r="AK74" s="59">
        <f t="shared" si="6"/>
        <v>179</v>
      </c>
      <c r="AL74" s="59" t="str">
        <f t="shared" si="6"/>
        <v/>
      </c>
      <c r="AM74" s="59" t="str">
        <f t="shared" si="6"/>
        <v/>
      </c>
      <c r="AN74" s="59" t="str">
        <f t="shared" si="6"/>
        <v/>
      </c>
      <c r="AO74" s="59" t="str">
        <f t="shared" si="6"/>
        <v/>
      </c>
      <c r="AP74" s="59" t="str">
        <f t="shared" si="6"/>
        <v/>
      </c>
      <c r="AQ74" s="59">
        <f t="shared" si="6"/>
        <v>8496</v>
      </c>
      <c r="AR74" s="70"/>
      <c r="AS74" s="59">
        <f>'Datos Vida'!AU577</f>
        <v>7383</v>
      </c>
      <c r="AT74" s="60">
        <f t="shared" si="5"/>
        <v>0.15075172694026828</v>
      </c>
    </row>
    <row r="75" spans="2:46" x14ac:dyDescent="0.2">
      <c r="B75" s="214" t="str">
        <f>'Vida Prima Directa'!B75</f>
        <v xml:space="preserve">Protección Familiar  </v>
      </c>
      <c r="C75" s="59" t="str">
        <f>IF(SUM(C19,C35,C51)=0,"",SUM(C19,C35,C51))</f>
        <v/>
      </c>
      <c r="D75" s="59" t="str">
        <f t="shared" ref="D75:AQ75" si="7">IF(SUM(D19,D35,D51)=0,"",SUM(D19,D35,D51))</f>
        <v/>
      </c>
      <c r="E75" s="59" t="str">
        <f t="shared" si="7"/>
        <v/>
      </c>
      <c r="F75" s="59">
        <f t="shared" si="7"/>
        <v>43</v>
      </c>
      <c r="G75" s="59" t="str">
        <f t="shared" si="7"/>
        <v/>
      </c>
      <c r="H75" s="59" t="str">
        <f t="shared" si="7"/>
        <v/>
      </c>
      <c r="I75" s="59" t="str">
        <f t="shared" si="7"/>
        <v/>
      </c>
      <c r="J75" s="59" t="str">
        <f t="shared" si="7"/>
        <v/>
      </c>
      <c r="K75" s="59" t="str">
        <f t="shared" si="7"/>
        <v/>
      </c>
      <c r="L75" s="59">
        <f t="shared" si="7"/>
        <v>4212</v>
      </c>
      <c r="M75" s="59" t="str">
        <f t="shared" si="7"/>
        <v/>
      </c>
      <c r="N75" s="59" t="str">
        <f t="shared" si="7"/>
        <v/>
      </c>
      <c r="O75" s="59" t="str">
        <f t="shared" si="7"/>
        <v/>
      </c>
      <c r="P75" s="59" t="str">
        <f t="shared" si="7"/>
        <v/>
      </c>
      <c r="Q75" s="59" t="str">
        <f t="shared" si="7"/>
        <v/>
      </c>
      <c r="R75" s="59">
        <f t="shared" si="7"/>
        <v>17</v>
      </c>
      <c r="S75" s="59" t="str">
        <f t="shared" si="7"/>
        <v/>
      </c>
      <c r="T75" s="59" t="str">
        <f t="shared" si="7"/>
        <v/>
      </c>
      <c r="U75" s="59" t="str">
        <f t="shared" si="7"/>
        <v/>
      </c>
      <c r="V75" s="59" t="str">
        <f t="shared" si="7"/>
        <v/>
      </c>
      <c r="W75" s="59" t="str">
        <f t="shared" si="7"/>
        <v/>
      </c>
      <c r="X75" s="59">
        <f t="shared" si="7"/>
        <v>6</v>
      </c>
      <c r="Y75" s="59" t="str">
        <f t="shared" si="7"/>
        <v/>
      </c>
      <c r="Z75" s="59" t="str">
        <f t="shared" si="7"/>
        <v/>
      </c>
      <c r="AA75" s="59">
        <f t="shared" si="7"/>
        <v>456</v>
      </c>
      <c r="AB75" s="59" t="str">
        <f t="shared" si="7"/>
        <v/>
      </c>
      <c r="AC75" s="59" t="str">
        <f t="shared" si="7"/>
        <v/>
      </c>
      <c r="AD75" s="59" t="str">
        <f t="shared" si="7"/>
        <v/>
      </c>
      <c r="AE75" s="59" t="str">
        <f t="shared" si="7"/>
        <v/>
      </c>
      <c r="AF75" s="59" t="str">
        <f t="shared" si="7"/>
        <v/>
      </c>
      <c r="AG75" s="59" t="str">
        <f t="shared" si="7"/>
        <v/>
      </c>
      <c r="AH75" s="59">
        <f t="shared" si="7"/>
        <v>3184</v>
      </c>
      <c r="AI75" s="59" t="str">
        <f t="shared" si="7"/>
        <v/>
      </c>
      <c r="AJ75" s="59">
        <f t="shared" si="7"/>
        <v>57</v>
      </c>
      <c r="AK75" s="59" t="str">
        <f t="shared" si="7"/>
        <v/>
      </c>
      <c r="AL75" s="59" t="str">
        <f t="shared" si="7"/>
        <v/>
      </c>
      <c r="AM75" s="59" t="str">
        <f t="shared" si="7"/>
        <v/>
      </c>
      <c r="AN75" s="59" t="str">
        <f t="shared" si="7"/>
        <v/>
      </c>
      <c r="AO75" s="59" t="str">
        <f t="shared" si="7"/>
        <v/>
      </c>
      <c r="AP75" s="59" t="str">
        <f t="shared" si="7"/>
        <v/>
      </c>
      <c r="AQ75" s="59">
        <f t="shared" si="7"/>
        <v>7975</v>
      </c>
      <c r="AR75" s="70"/>
      <c r="AS75" s="59">
        <f>'Datos Vida'!AU578</f>
        <v>211665</v>
      </c>
      <c r="AT75" s="60">
        <f t="shared" si="5"/>
        <v>-0.96232253797273992</v>
      </c>
    </row>
    <row r="76" spans="2:46" x14ac:dyDescent="0.2">
      <c r="B76" s="214" t="str">
        <f>'Vida Prima Directa'!B76</f>
        <v xml:space="preserve">Incapacidad o Invalidez  </v>
      </c>
      <c r="C76" s="59" t="str">
        <f>IF(SUM(C20,C36,C52)=0,"",SUM(C20,C36,C52))</f>
        <v/>
      </c>
      <c r="D76" s="59" t="str">
        <f t="shared" ref="D76:AQ76" si="8">IF(SUM(D20,D36,D52)=0,"",SUM(D20,D36,D52))</f>
        <v/>
      </c>
      <c r="E76" s="59">
        <f t="shared" si="8"/>
        <v>60</v>
      </c>
      <c r="F76" s="59">
        <f t="shared" si="8"/>
        <v>5</v>
      </c>
      <c r="G76" s="59">
        <f t="shared" si="8"/>
        <v>50</v>
      </c>
      <c r="H76" s="59">
        <f t="shared" si="8"/>
        <v>108</v>
      </c>
      <c r="I76" s="59">
        <f t="shared" si="8"/>
        <v>1</v>
      </c>
      <c r="J76" s="59">
        <f t="shared" si="8"/>
        <v>3</v>
      </c>
      <c r="K76" s="59" t="str">
        <f t="shared" si="8"/>
        <v/>
      </c>
      <c r="L76" s="59">
        <f t="shared" si="8"/>
        <v>113</v>
      </c>
      <c r="M76" s="59" t="str">
        <f t="shared" si="8"/>
        <v/>
      </c>
      <c r="N76" s="59" t="str">
        <f t="shared" si="8"/>
        <v/>
      </c>
      <c r="O76" s="59" t="str">
        <f t="shared" si="8"/>
        <v/>
      </c>
      <c r="P76" s="59" t="str">
        <f t="shared" si="8"/>
        <v/>
      </c>
      <c r="Q76" s="59" t="str">
        <f t="shared" si="8"/>
        <v/>
      </c>
      <c r="R76" s="59">
        <f t="shared" si="8"/>
        <v>9</v>
      </c>
      <c r="S76" s="59" t="str">
        <f t="shared" si="8"/>
        <v/>
      </c>
      <c r="T76" s="59" t="str">
        <f t="shared" si="8"/>
        <v/>
      </c>
      <c r="U76" s="59">
        <f t="shared" si="8"/>
        <v>38</v>
      </c>
      <c r="V76" s="59" t="str">
        <f t="shared" si="8"/>
        <v/>
      </c>
      <c r="W76" s="59" t="str">
        <f t="shared" si="8"/>
        <v/>
      </c>
      <c r="X76" s="59" t="str">
        <f t="shared" si="8"/>
        <v/>
      </c>
      <c r="Y76" s="59" t="str">
        <f t="shared" si="8"/>
        <v/>
      </c>
      <c r="Z76" s="59">
        <f t="shared" si="8"/>
        <v>193</v>
      </c>
      <c r="AA76" s="59" t="str">
        <f t="shared" si="8"/>
        <v/>
      </c>
      <c r="AB76" s="59">
        <f t="shared" si="8"/>
        <v>71.000000000000014</v>
      </c>
      <c r="AC76" s="59" t="str">
        <f t="shared" si="8"/>
        <v/>
      </c>
      <c r="AD76" s="59">
        <f t="shared" si="8"/>
        <v>208</v>
      </c>
      <c r="AE76" s="59" t="str">
        <f t="shared" si="8"/>
        <v/>
      </c>
      <c r="AF76" s="59">
        <f t="shared" si="8"/>
        <v>51</v>
      </c>
      <c r="AG76" s="59">
        <f t="shared" si="8"/>
        <v>2</v>
      </c>
      <c r="AH76" s="59">
        <f t="shared" si="8"/>
        <v>58</v>
      </c>
      <c r="AI76" s="59">
        <f t="shared" si="8"/>
        <v>5</v>
      </c>
      <c r="AJ76" s="59">
        <f t="shared" si="8"/>
        <v>6</v>
      </c>
      <c r="AK76" s="59">
        <f t="shared" si="8"/>
        <v>23</v>
      </c>
      <c r="AL76" s="59" t="str">
        <f t="shared" si="8"/>
        <v/>
      </c>
      <c r="AM76" s="59" t="str">
        <f t="shared" si="8"/>
        <v/>
      </c>
      <c r="AN76" s="59" t="str">
        <f t="shared" si="8"/>
        <v/>
      </c>
      <c r="AO76" s="59" t="str">
        <f t="shared" si="8"/>
        <v/>
      </c>
      <c r="AP76" s="59" t="str">
        <f t="shared" si="8"/>
        <v/>
      </c>
      <c r="AQ76" s="59">
        <f t="shared" si="8"/>
        <v>1004</v>
      </c>
      <c r="AR76" s="70"/>
      <c r="AS76" s="59">
        <f>'Datos Vida'!AU579</f>
        <v>2067</v>
      </c>
      <c r="AT76" s="60">
        <f t="shared" si="5"/>
        <v>-0.51427189163038212</v>
      </c>
    </row>
    <row r="77" spans="2:46" x14ac:dyDescent="0.2">
      <c r="B77" s="214" t="str">
        <f>'Vida Prima Directa'!B77</f>
        <v xml:space="preserve">Asistencia </v>
      </c>
      <c r="C77" s="59" t="str">
        <f>IF(SUM(C23,C39,C55)=0,"",SUM(C23,C39,C55))</f>
        <v/>
      </c>
      <c r="D77" s="59" t="str">
        <f t="shared" ref="D77:AQ77" si="9">IF(SUM(D23,D39,D55)=0,"",SUM(D23,D39,D55))</f>
        <v/>
      </c>
      <c r="E77" s="59">
        <f t="shared" si="9"/>
        <v>117</v>
      </c>
      <c r="F77" s="59">
        <f t="shared" si="9"/>
        <v>1</v>
      </c>
      <c r="G77" s="59">
        <f t="shared" si="9"/>
        <v>10</v>
      </c>
      <c r="H77" s="59" t="str">
        <f t="shared" si="9"/>
        <v/>
      </c>
      <c r="I77" s="59" t="str">
        <f t="shared" si="9"/>
        <v/>
      </c>
      <c r="J77" s="59" t="str">
        <f t="shared" si="9"/>
        <v/>
      </c>
      <c r="K77" s="59" t="str">
        <f t="shared" si="9"/>
        <v/>
      </c>
      <c r="L77" s="59">
        <f t="shared" si="9"/>
        <v>114</v>
      </c>
      <c r="M77" s="59" t="str">
        <f t="shared" si="9"/>
        <v/>
      </c>
      <c r="N77" s="59" t="str">
        <f t="shared" si="9"/>
        <v/>
      </c>
      <c r="O77" s="59" t="str">
        <f t="shared" si="9"/>
        <v/>
      </c>
      <c r="P77" s="59" t="str">
        <f t="shared" si="9"/>
        <v/>
      </c>
      <c r="Q77" s="59" t="str">
        <f t="shared" si="9"/>
        <v/>
      </c>
      <c r="R77" s="59" t="str">
        <f t="shared" si="9"/>
        <v/>
      </c>
      <c r="S77" s="59" t="str">
        <f t="shared" si="9"/>
        <v/>
      </c>
      <c r="T77" s="59" t="str">
        <f t="shared" si="9"/>
        <v/>
      </c>
      <c r="U77" s="59" t="str">
        <f t="shared" si="9"/>
        <v/>
      </c>
      <c r="V77" s="59" t="str">
        <f t="shared" si="9"/>
        <v/>
      </c>
      <c r="W77" s="59" t="str">
        <f t="shared" si="9"/>
        <v/>
      </c>
      <c r="X77" s="59" t="str">
        <f t="shared" si="9"/>
        <v/>
      </c>
      <c r="Y77" s="59" t="str">
        <f t="shared" si="9"/>
        <v/>
      </c>
      <c r="Z77" s="59" t="str">
        <f t="shared" si="9"/>
        <v/>
      </c>
      <c r="AA77" s="59" t="str">
        <f t="shared" si="9"/>
        <v/>
      </c>
      <c r="AB77" s="59" t="str">
        <f t="shared" si="9"/>
        <v/>
      </c>
      <c r="AC77" s="59" t="str">
        <f t="shared" si="9"/>
        <v/>
      </c>
      <c r="AD77" s="59" t="str">
        <f t="shared" si="9"/>
        <v/>
      </c>
      <c r="AE77" s="59" t="str">
        <f t="shared" si="9"/>
        <v/>
      </c>
      <c r="AF77" s="59" t="str">
        <f t="shared" si="9"/>
        <v/>
      </c>
      <c r="AG77" s="59" t="str">
        <f t="shared" si="9"/>
        <v/>
      </c>
      <c r="AH77" s="59" t="str">
        <f t="shared" si="9"/>
        <v/>
      </c>
      <c r="AI77" s="59" t="str">
        <f t="shared" si="9"/>
        <v/>
      </c>
      <c r="AJ77" s="59" t="str">
        <f t="shared" si="9"/>
        <v/>
      </c>
      <c r="AK77" s="59" t="str">
        <f t="shared" si="9"/>
        <v/>
      </c>
      <c r="AL77" s="59" t="str">
        <f t="shared" si="9"/>
        <v/>
      </c>
      <c r="AM77" s="59" t="str">
        <f t="shared" si="9"/>
        <v/>
      </c>
      <c r="AN77" s="59" t="str">
        <f t="shared" si="9"/>
        <v/>
      </c>
      <c r="AO77" s="59" t="str">
        <f t="shared" si="9"/>
        <v/>
      </c>
      <c r="AP77" s="59" t="str">
        <f t="shared" si="9"/>
        <v/>
      </c>
      <c r="AQ77" s="59">
        <f t="shared" si="9"/>
        <v>242</v>
      </c>
      <c r="AR77" s="70"/>
      <c r="AS77" s="59">
        <f>'Datos Vida'!AU580</f>
        <v>144</v>
      </c>
      <c r="AT77" s="60">
        <f t="shared" si="5"/>
        <v>0.68055555555555558</v>
      </c>
    </row>
    <row r="78" spans="2:46" x14ac:dyDescent="0.2">
      <c r="B78" s="69" t="str">
        <f>'Vida Prima Directa'!B78</f>
        <v xml:space="preserve">B. Salud  </v>
      </c>
      <c r="C78" s="59" t="str">
        <f>IF(SUM(C21,C37,C53)=0,"",SUM(C21,C37,C53))</f>
        <v/>
      </c>
      <c r="D78" s="59">
        <f t="shared" ref="D78:AQ78" si="10">IF(SUM(D21,D37,D53)=0,"",SUM(D21,D37,D53))</f>
        <v>8281</v>
      </c>
      <c r="E78" s="59">
        <f t="shared" si="10"/>
        <v>726</v>
      </c>
      <c r="F78" s="59">
        <f t="shared" si="10"/>
        <v>268660</v>
      </c>
      <c r="G78" s="59">
        <f t="shared" si="10"/>
        <v>498400</v>
      </c>
      <c r="H78" s="59">
        <f t="shared" si="10"/>
        <v>444</v>
      </c>
      <c r="I78" s="59">
        <f t="shared" si="10"/>
        <v>183678</v>
      </c>
      <c r="J78" s="59">
        <f t="shared" si="10"/>
        <v>651006</v>
      </c>
      <c r="K78" s="59" t="str">
        <f t="shared" si="10"/>
        <v/>
      </c>
      <c r="L78" s="59">
        <f t="shared" si="10"/>
        <v>548485</v>
      </c>
      <c r="M78" s="59" t="str">
        <f t="shared" si="10"/>
        <v/>
      </c>
      <c r="N78" s="59">
        <f t="shared" si="10"/>
        <v>3445</v>
      </c>
      <c r="O78" s="59" t="str">
        <f t="shared" si="10"/>
        <v/>
      </c>
      <c r="P78" s="59">
        <f t="shared" si="10"/>
        <v>1439</v>
      </c>
      <c r="Q78" s="59">
        <f t="shared" si="10"/>
        <v>44</v>
      </c>
      <c r="R78" s="59">
        <f t="shared" si="10"/>
        <v>267251</v>
      </c>
      <c r="S78" s="59" t="str">
        <f t="shared" si="10"/>
        <v/>
      </c>
      <c r="T78" s="59" t="str">
        <f t="shared" si="10"/>
        <v/>
      </c>
      <c r="U78" s="59">
        <f t="shared" si="10"/>
        <v>5621</v>
      </c>
      <c r="V78" s="59" t="str">
        <f t="shared" si="10"/>
        <v/>
      </c>
      <c r="W78" s="59" t="str">
        <f t="shared" si="10"/>
        <v/>
      </c>
      <c r="X78" s="59">
        <f t="shared" si="10"/>
        <v>1</v>
      </c>
      <c r="Y78" s="59">
        <f t="shared" si="10"/>
        <v>4</v>
      </c>
      <c r="Z78" s="59">
        <f t="shared" si="10"/>
        <v>596354</v>
      </c>
      <c r="AA78" s="59">
        <f t="shared" si="10"/>
        <v>2</v>
      </c>
      <c r="AB78" s="59">
        <f t="shared" si="10"/>
        <v>24</v>
      </c>
      <c r="AC78" s="59">
        <f t="shared" si="10"/>
        <v>126</v>
      </c>
      <c r="AD78" s="59" t="str">
        <f t="shared" si="10"/>
        <v/>
      </c>
      <c r="AE78" s="59">
        <f t="shared" si="10"/>
        <v>135</v>
      </c>
      <c r="AF78" s="59" t="str">
        <f t="shared" si="10"/>
        <v/>
      </c>
      <c r="AG78" s="59">
        <f t="shared" si="10"/>
        <v>28</v>
      </c>
      <c r="AH78" s="59">
        <f t="shared" si="10"/>
        <v>1543815</v>
      </c>
      <c r="AI78" s="59">
        <f t="shared" si="10"/>
        <v>360</v>
      </c>
      <c r="AJ78" s="59">
        <f t="shared" si="10"/>
        <v>308918</v>
      </c>
      <c r="AK78" s="59">
        <f t="shared" si="10"/>
        <v>354</v>
      </c>
      <c r="AL78" s="59" t="str">
        <f t="shared" si="10"/>
        <v/>
      </c>
      <c r="AM78" s="59" t="str">
        <f t="shared" si="10"/>
        <v/>
      </c>
      <c r="AN78" s="59" t="str">
        <f t="shared" si="10"/>
        <v/>
      </c>
      <c r="AO78" s="59" t="str">
        <f t="shared" si="10"/>
        <v/>
      </c>
      <c r="AP78" s="59" t="str">
        <f t="shared" si="10"/>
        <v/>
      </c>
      <c r="AQ78" s="59">
        <f t="shared" si="10"/>
        <v>4887601</v>
      </c>
      <c r="AR78" s="70"/>
      <c r="AS78" s="59">
        <f>'Datos Vida'!AU581</f>
        <v>3950692</v>
      </c>
      <c r="AT78" s="60">
        <f t="shared" si="5"/>
        <v>0.23715060551417322</v>
      </c>
    </row>
    <row r="79" spans="2:46" x14ac:dyDescent="0.2">
      <c r="B79" s="69" t="str">
        <f>'Vida Prima Directa'!B79</f>
        <v xml:space="preserve">C. Accidentes Personales  </v>
      </c>
      <c r="C79" s="59" t="str">
        <f>IF(SUM(C22,C38,C54)=0,"",SUM(C22,C38,C54))</f>
        <v/>
      </c>
      <c r="D79" s="59" t="str">
        <f t="shared" ref="D79:AQ79" si="11">IF(SUM(D22,D38,D54)=0,"",SUM(D22,D38,D54))</f>
        <v/>
      </c>
      <c r="E79" s="59">
        <f t="shared" si="11"/>
        <v>1</v>
      </c>
      <c r="F79" s="59">
        <f t="shared" si="11"/>
        <v>11</v>
      </c>
      <c r="G79" s="59">
        <f t="shared" si="11"/>
        <v>113</v>
      </c>
      <c r="H79" s="59">
        <f t="shared" si="11"/>
        <v>722</v>
      </c>
      <c r="I79" s="59" t="str">
        <f t="shared" si="11"/>
        <v/>
      </c>
      <c r="J79" s="59">
        <f t="shared" si="11"/>
        <v>61</v>
      </c>
      <c r="K79" s="59" t="str">
        <f t="shared" si="11"/>
        <v/>
      </c>
      <c r="L79" s="59">
        <f t="shared" si="11"/>
        <v>27</v>
      </c>
      <c r="M79" s="59">
        <f t="shared" si="11"/>
        <v>16</v>
      </c>
      <c r="N79" s="59">
        <f t="shared" si="11"/>
        <v>99</v>
      </c>
      <c r="O79" s="59" t="str">
        <f t="shared" si="11"/>
        <v/>
      </c>
      <c r="P79" s="59" t="str">
        <f t="shared" si="11"/>
        <v/>
      </c>
      <c r="Q79" s="59" t="str">
        <f t="shared" si="11"/>
        <v/>
      </c>
      <c r="R79" s="59">
        <f t="shared" si="11"/>
        <v>12</v>
      </c>
      <c r="S79" s="59" t="str">
        <f t="shared" si="11"/>
        <v/>
      </c>
      <c r="T79" s="59" t="str">
        <f t="shared" si="11"/>
        <v/>
      </c>
      <c r="U79" s="59">
        <f t="shared" si="11"/>
        <v>14</v>
      </c>
      <c r="V79" s="59" t="str">
        <f t="shared" si="11"/>
        <v/>
      </c>
      <c r="W79" s="59" t="str">
        <f t="shared" si="11"/>
        <v/>
      </c>
      <c r="X79" s="59" t="str">
        <f t="shared" si="11"/>
        <v/>
      </c>
      <c r="Y79" s="59">
        <f t="shared" si="11"/>
        <v>89</v>
      </c>
      <c r="Z79" s="59">
        <f t="shared" si="11"/>
        <v>1185</v>
      </c>
      <c r="AA79" s="59">
        <f t="shared" si="11"/>
        <v>10</v>
      </c>
      <c r="AB79" s="59" t="str">
        <f t="shared" si="11"/>
        <v/>
      </c>
      <c r="AC79" s="59" t="str">
        <f t="shared" si="11"/>
        <v/>
      </c>
      <c r="AD79" s="59">
        <f t="shared" si="11"/>
        <v>114</v>
      </c>
      <c r="AE79" s="59" t="str">
        <f t="shared" si="11"/>
        <v/>
      </c>
      <c r="AF79" s="59" t="str">
        <f t="shared" si="11"/>
        <v/>
      </c>
      <c r="AG79" s="59">
        <f t="shared" si="11"/>
        <v>10</v>
      </c>
      <c r="AH79" s="59">
        <f t="shared" si="11"/>
        <v>161</v>
      </c>
      <c r="AI79" s="59" t="str">
        <f t="shared" si="11"/>
        <v/>
      </c>
      <c r="AJ79" s="59">
        <f t="shared" si="11"/>
        <v>2</v>
      </c>
      <c r="AK79" s="59">
        <f t="shared" si="11"/>
        <v>21</v>
      </c>
      <c r="AL79" s="59" t="str">
        <f t="shared" si="11"/>
        <v/>
      </c>
      <c r="AM79" s="59" t="str">
        <f t="shared" si="11"/>
        <v/>
      </c>
      <c r="AN79" s="59" t="str">
        <f t="shared" si="11"/>
        <v/>
      </c>
      <c r="AO79" s="59" t="str">
        <f t="shared" si="11"/>
        <v/>
      </c>
      <c r="AP79" s="59" t="str">
        <f t="shared" si="11"/>
        <v/>
      </c>
      <c r="AQ79" s="59">
        <f t="shared" si="11"/>
        <v>2668</v>
      </c>
      <c r="AR79" s="70"/>
      <c r="AS79" s="59">
        <f>'Datos Vida'!AU582</f>
        <v>4414</v>
      </c>
      <c r="AT79" s="60">
        <f t="shared" si="5"/>
        <v>-0.39555958314454009</v>
      </c>
    </row>
    <row r="80" spans="2:46" x14ac:dyDescent="0.2">
      <c r="B80" s="69" t="str">
        <f>'Vida Prima Directa'!B80</f>
        <v>D. Desgravamen</v>
      </c>
      <c r="C80" s="59" t="str">
        <f>IF(SUM(C24:C25,C40:C41,C56:C57)=0,"",SUM(C24:C25,C40:C41,C56:C57))</f>
        <v/>
      </c>
      <c r="D80" s="59" t="str">
        <f t="shared" ref="D80:AQ80" si="12">IF(SUM(D24:D25,D40:D41,D56:D57)=0,"",SUM(D24:D25,D40:D41,D56:D57))</f>
        <v/>
      </c>
      <c r="E80" s="59">
        <f t="shared" si="12"/>
        <v>2243</v>
      </c>
      <c r="F80" s="59">
        <f t="shared" si="12"/>
        <v>413</v>
      </c>
      <c r="G80" s="59">
        <f t="shared" si="12"/>
        <v>1327</v>
      </c>
      <c r="H80" s="59">
        <f t="shared" si="12"/>
        <v>5124</v>
      </c>
      <c r="I80" s="59" t="str">
        <f t="shared" si="12"/>
        <v/>
      </c>
      <c r="J80" s="59" t="str">
        <f t="shared" si="12"/>
        <v/>
      </c>
      <c r="K80" s="59">
        <f t="shared" si="12"/>
        <v>929</v>
      </c>
      <c r="L80" s="59">
        <f t="shared" si="12"/>
        <v>140</v>
      </c>
      <c r="M80" s="59">
        <f t="shared" si="12"/>
        <v>14</v>
      </c>
      <c r="N80" s="59" t="str">
        <f t="shared" si="12"/>
        <v/>
      </c>
      <c r="O80" s="59" t="str">
        <f t="shared" si="12"/>
        <v/>
      </c>
      <c r="P80" s="59">
        <f t="shared" si="12"/>
        <v>142</v>
      </c>
      <c r="Q80" s="59">
        <f t="shared" si="12"/>
        <v>209</v>
      </c>
      <c r="R80" s="59">
        <f t="shared" si="12"/>
        <v>226</v>
      </c>
      <c r="S80" s="59" t="str">
        <f t="shared" si="12"/>
        <v/>
      </c>
      <c r="T80" s="59">
        <f t="shared" si="12"/>
        <v>2</v>
      </c>
      <c r="U80" s="59">
        <f t="shared" si="12"/>
        <v>630</v>
      </c>
      <c r="V80" s="59" t="str">
        <f t="shared" si="12"/>
        <v/>
      </c>
      <c r="W80" s="59" t="str">
        <f t="shared" si="12"/>
        <v/>
      </c>
      <c r="X80" s="59">
        <f t="shared" si="12"/>
        <v>16</v>
      </c>
      <c r="Y80" s="59">
        <f t="shared" si="12"/>
        <v>122</v>
      </c>
      <c r="Z80" s="59">
        <f t="shared" si="12"/>
        <v>1061</v>
      </c>
      <c r="AA80" s="59" t="str">
        <f t="shared" si="12"/>
        <v/>
      </c>
      <c r="AB80" s="59">
        <f t="shared" si="12"/>
        <v>1386</v>
      </c>
      <c r="AC80" s="59">
        <f t="shared" si="12"/>
        <v>168</v>
      </c>
      <c r="AD80" s="59" t="str">
        <f t="shared" si="12"/>
        <v/>
      </c>
      <c r="AE80" s="59" t="str">
        <f t="shared" si="12"/>
        <v/>
      </c>
      <c r="AF80" s="59">
        <f t="shared" si="12"/>
        <v>466</v>
      </c>
      <c r="AG80" s="59">
        <f t="shared" si="12"/>
        <v>1670</v>
      </c>
      <c r="AH80" s="59">
        <f t="shared" si="12"/>
        <v>86</v>
      </c>
      <c r="AI80" s="59">
        <f t="shared" si="12"/>
        <v>4</v>
      </c>
      <c r="AJ80" s="59">
        <f t="shared" si="12"/>
        <v>371</v>
      </c>
      <c r="AK80" s="59">
        <f t="shared" si="12"/>
        <v>249</v>
      </c>
      <c r="AL80" s="59" t="str">
        <f t="shared" si="12"/>
        <v/>
      </c>
      <c r="AM80" s="59" t="str">
        <f t="shared" si="12"/>
        <v/>
      </c>
      <c r="AN80" s="59" t="str">
        <f t="shared" si="12"/>
        <v/>
      </c>
      <c r="AO80" s="59" t="str">
        <f t="shared" si="12"/>
        <v/>
      </c>
      <c r="AP80" s="59" t="str">
        <f t="shared" si="12"/>
        <v/>
      </c>
      <c r="AQ80" s="59">
        <f t="shared" si="12"/>
        <v>16998</v>
      </c>
      <c r="AR80" s="70"/>
      <c r="AS80" s="59">
        <f>'Datos Vida'!AU583</f>
        <v>45504</v>
      </c>
      <c r="AT80" s="60">
        <f t="shared" si="5"/>
        <v>-0.62645042194092826</v>
      </c>
    </row>
    <row r="81" spans="2:46" x14ac:dyDescent="0.2">
      <c r="B81" s="69" t="str">
        <f>'Vida Prima Directa'!B81</f>
        <v xml:space="preserve">E. Seguros con Cuenta Única de Inversión (CUI)  </v>
      </c>
      <c r="C81" s="59" t="str">
        <f>IF(SUM(C15,C31,C47)=0,"",SUM(C15,C31,C47))</f>
        <v/>
      </c>
      <c r="D81" s="59" t="str">
        <f t="shared" ref="D81:AQ81" si="13">IF(SUM(D15,D31,D47)=0,"",SUM(D15,D31,D47))</f>
        <v/>
      </c>
      <c r="E81" s="59" t="str">
        <f t="shared" si="13"/>
        <v/>
      </c>
      <c r="F81" s="59">
        <f t="shared" si="13"/>
        <v>127</v>
      </c>
      <c r="G81" s="59">
        <f t="shared" si="13"/>
        <v>403</v>
      </c>
      <c r="H81" s="59" t="str">
        <f t="shared" si="13"/>
        <v/>
      </c>
      <c r="I81" s="59" t="str">
        <f t="shared" si="13"/>
        <v/>
      </c>
      <c r="J81" s="59" t="str">
        <f t="shared" si="13"/>
        <v/>
      </c>
      <c r="K81" s="59" t="str">
        <f t="shared" si="13"/>
        <v/>
      </c>
      <c r="L81" s="59">
        <f t="shared" si="13"/>
        <v>2305.9999999999995</v>
      </c>
      <c r="M81" s="59" t="str">
        <f t="shared" si="13"/>
        <v/>
      </c>
      <c r="N81" s="59" t="str">
        <f t="shared" si="13"/>
        <v/>
      </c>
      <c r="O81" s="59" t="str">
        <f t="shared" si="13"/>
        <v/>
      </c>
      <c r="P81" s="59" t="str">
        <f t="shared" si="13"/>
        <v/>
      </c>
      <c r="Q81" s="59">
        <f t="shared" si="13"/>
        <v>696.00000000000011</v>
      </c>
      <c r="R81" s="59">
        <f t="shared" si="13"/>
        <v>12308</v>
      </c>
      <c r="S81" s="59" t="str">
        <f t="shared" si="13"/>
        <v/>
      </c>
      <c r="T81" s="59">
        <f t="shared" si="13"/>
        <v>2</v>
      </c>
      <c r="U81" s="59" t="str">
        <f t="shared" si="13"/>
        <v/>
      </c>
      <c r="V81" s="59" t="str">
        <f t="shared" si="13"/>
        <v/>
      </c>
      <c r="W81" s="59" t="str">
        <f t="shared" si="13"/>
        <v/>
      </c>
      <c r="X81" s="59" t="str">
        <f t="shared" si="13"/>
        <v/>
      </c>
      <c r="Y81" s="59" t="str">
        <f t="shared" si="13"/>
        <v/>
      </c>
      <c r="Z81" s="59">
        <f t="shared" si="13"/>
        <v>13175</v>
      </c>
      <c r="AA81" s="59">
        <f t="shared" si="13"/>
        <v>2077</v>
      </c>
      <c r="AB81" s="59">
        <f t="shared" si="13"/>
        <v>91</v>
      </c>
      <c r="AC81" s="59">
        <f t="shared" si="13"/>
        <v>714.00000000000011</v>
      </c>
      <c r="AD81" s="59">
        <f t="shared" si="13"/>
        <v>463</v>
      </c>
      <c r="AE81" s="59" t="str">
        <f t="shared" si="13"/>
        <v/>
      </c>
      <c r="AF81" s="59" t="str">
        <f t="shared" si="13"/>
        <v/>
      </c>
      <c r="AG81" s="59" t="str">
        <f t="shared" si="13"/>
        <v/>
      </c>
      <c r="AH81" s="59">
        <f t="shared" si="13"/>
        <v>8396</v>
      </c>
      <c r="AI81" s="59">
        <f t="shared" si="13"/>
        <v>948.00000000000011</v>
      </c>
      <c r="AJ81" s="59" t="str">
        <f t="shared" si="13"/>
        <v/>
      </c>
      <c r="AK81" s="59" t="str">
        <f t="shared" si="13"/>
        <v/>
      </c>
      <c r="AL81" s="59" t="str">
        <f t="shared" si="13"/>
        <v/>
      </c>
      <c r="AM81" s="59" t="str">
        <f t="shared" si="13"/>
        <v/>
      </c>
      <c r="AN81" s="59" t="str">
        <f t="shared" si="13"/>
        <v/>
      </c>
      <c r="AO81" s="59" t="str">
        <f t="shared" si="13"/>
        <v/>
      </c>
      <c r="AP81" s="59" t="str">
        <f t="shared" si="13"/>
        <v/>
      </c>
      <c r="AQ81" s="59">
        <f t="shared" si="13"/>
        <v>41706</v>
      </c>
      <c r="AR81" s="70"/>
      <c r="AS81" s="59">
        <f>'Datos Vida'!AU584</f>
        <v>50882</v>
      </c>
      <c r="AT81" s="60">
        <f t="shared" si="5"/>
        <v>-0.18033882315946703</v>
      </c>
    </row>
    <row r="82" spans="2:46" x14ac:dyDescent="0.2">
      <c r="B82" s="69" t="str">
        <f>'Vida Prima Directa'!B82</f>
        <v xml:space="preserve">F. Mixto o Dotal  </v>
      </c>
      <c r="C82" s="59" t="str">
        <f>IF(SUM(C16,C32,C48)=0,"",SUM(C16,C32,C48))</f>
        <v/>
      </c>
      <c r="D82" s="59" t="str">
        <f t="shared" ref="D82:AQ82" si="14">IF(SUM(D16,D32,D48)=0,"",SUM(D16,D32,D48))</f>
        <v/>
      </c>
      <c r="E82" s="59" t="str">
        <f t="shared" si="14"/>
        <v/>
      </c>
      <c r="F82" s="59" t="str">
        <f t="shared" si="14"/>
        <v/>
      </c>
      <c r="G82" s="59">
        <f t="shared" si="14"/>
        <v>6</v>
      </c>
      <c r="H82" s="59" t="str">
        <f t="shared" si="14"/>
        <v/>
      </c>
      <c r="I82" s="59" t="str">
        <f t="shared" si="14"/>
        <v/>
      </c>
      <c r="J82" s="59" t="str">
        <f t="shared" si="14"/>
        <v/>
      </c>
      <c r="K82" s="59" t="str">
        <f t="shared" si="14"/>
        <v/>
      </c>
      <c r="L82" s="59">
        <f t="shared" si="14"/>
        <v>23</v>
      </c>
      <c r="M82" s="59" t="str">
        <f t="shared" si="14"/>
        <v/>
      </c>
      <c r="N82" s="59" t="str">
        <f t="shared" si="14"/>
        <v/>
      </c>
      <c r="O82" s="59" t="str">
        <f t="shared" si="14"/>
        <v/>
      </c>
      <c r="P82" s="59" t="str">
        <f t="shared" si="14"/>
        <v/>
      </c>
      <c r="Q82" s="59" t="str">
        <f t="shared" si="14"/>
        <v/>
      </c>
      <c r="R82" s="59">
        <f t="shared" si="14"/>
        <v>65</v>
      </c>
      <c r="S82" s="59" t="str">
        <f t="shared" si="14"/>
        <v/>
      </c>
      <c r="T82" s="59" t="str">
        <f t="shared" si="14"/>
        <v/>
      </c>
      <c r="U82" s="59" t="str">
        <f t="shared" si="14"/>
        <v/>
      </c>
      <c r="V82" s="59" t="str">
        <f t="shared" si="14"/>
        <v/>
      </c>
      <c r="W82" s="59" t="str">
        <f t="shared" si="14"/>
        <v/>
      </c>
      <c r="X82" s="59">
        <f t="shared" si="14"/>
        <v>1763</v>
      </c>
      <c r="Y82" s="59" t="str">
        <f t="shared" si="14"/>
        <v/>
      </c>
      <c r="Z82" s="59">
        <f t="shared" si="14"/>
        <v>12</v>
      </c>
      <c r="AA82" s="59">
        <f t="shared" si="14"/>
        <v>1236.0000000000002</v>
      </c>
      <c r="AB82" s="59">
        <f t="shared" si="14"/>
        <v>2</v>
      </c>
      <c r="AC82" s="59" t="str">
        <f t="shared" si="14"/>
        <v/>
      </c>
      <c r="AD82" s="59" t="str">
        <f t="shared" si="14"/>
        <v/>
      </c>
      <c r="AE82" s="59" t="str">
        <f t="shared" si="14"/>
        <v/>
      </c>
      <c r="AF82" s="59" t="str">
        <f t="shared" si="14"/>
        <v/>
      </c>
      <c r="AG82" s="59" t="str">
        <f t="shared" si="14"/>
        <v/>
      </c>
      <c r="AH82" s="59">
        <f t="shared" si="14"/>
        <v>3277</v>
      </c>
      <c r="AI82" s="59">
        <f t="shared" si="14"/>
        <v>155</v>
      </c>
      <c r="AJ82" s="59" t="str">
        <f t="shared" si="14"/>
        <v/>
      </c>
      <c r="AK82" s="59" t="str">
        <f t="shared" si="14"/>
        <v/>
      </c>
      <c r="AL82" s="59" t="str">
        <f t="shared" si="14"/>
        <v/>
      </c>
      <c r="AM82" s="59" t="str">
        <f t="shared" si="14"/>
        <v/>
      </c>
      <c r="AN82" s="59" t="str">
        <f t="shared" si="14"/>
        <v/>
      </c>
      <c r="AO82" s="59" t="str">
        <f t="shared" si="14"/>
        <v/>
      </c>
      <c r="AP82" s="59" t="str">
        <f t="shared" si="14"/>
        <v/>
      </c>
      <c r="AQ82" s="59">
        <f t="shared" si="14"/>
        <v>6539</v>
      </c>
      <c r="AR82" s="70"/>
      <c r="AS82" s="59">
        <f>'Datos Vida'!AU585</f>
        <v>5100</v>
      </c>
      <c r="AT82" s="60">
        <f t="shared" si="5"/>
        <v>0.2821568627450981</v>
      </c>
    </row>
    <row r="83" spans="2:46" x14ac:dyDescent="0.2">
      <c r="B83" s="69" t="str">
        <f>'Vida Prima Directa'!B83</f>
        <v xml:space="preserve">G. Rentas Privadas y Otras Rentas  </v>
      </c>
      <c r="C83" s="59" t="str">
        <f>IF(SUM(C17,C33,C49)=0,"",SUM(C17,C33,C49))</f>
        <v/>
      </c>
      <c r="D83" s="59" t="str">
        <f t="shared" ref="D83:AQ83" si="15">IF(SUM(D17,D33,D49)=0,"",SUM(D17,D33,D49))</f>
        <v/>
      </c>
      <c r="E83" s="59" t="str">
        <f t="shared" si="15"/>
        <v/>
      </c>
      <c r="F83" s="59" t="str">
        <f t="shared" si="15"/>
        <v/>
      </c>
      <c r="G83" s="59">
        <f t="shared" si="15"/>
        <v>5</v>
      </c>
      <c r="H83" s="59" t="str">
        <f t="shared" si="15"/>
        <v/>
      </c>
      <c r="I83" s="59" t="str">
        <f t="shared" si="15"/>
        <v/>
      </c>
      <c r="J83" s="59" t="str">
        <f t="shared" si="15"/>
        <v/>
      </c>
      <c r="K83" s="59" t="str">
        <f t="shared" si="15"/>
        <v/>
      </c>
      <c r="L83" s="59" t="str">
        <f t="shared" si="15"/>
        <v/>
      </c>
      <c r="M83" s="59" t="str">
        <f t="shared" si="15"/>
        <v/>
      </c>
      <c r="N83" s="59" t="str">
        <f t="shared" si="15"/>
        <v/>
      </c>
      <c r="O83" s="59" t="str">
        <f t="shared" si="15"/>
        <v/>
      </c>
      <c r="P83" s="59" t="str">
        <f t="shared" si="15"/>
        <v/>
      </c>
      <c r="Q83" s="59">
        <f t="shared" si="15"/>
        <v>1</v>
      </c>
      <c r="R83" s="59">
        <f t="shared" si="15"/>
        <v>1</v>
      </c>
      <c r="S83" s="59" t="str">
        <f t="shared" si="15"/>
        <v/>
      </c>
      <c r="T83" s="59">
        <f t="shared" si="15"/>
        <v>2</v>
      </c>
      <c r="U83" s="59" t="str">
        <f t="shared" si="15"/>
        <v/>
      </c>
      <c r="V83" s="59" t="str">
        <f t="shared" si="15"/>
        <v/>
      </c>
      <c r="W83" s="59" t="str">
        <f t="shared" si="15"/>
        <v/>
      </c>
      <c r="X83" s="59" t="str">
        <f t="shared" si="15"/>
        <v/>
      </c>
      <c r="Y83" s="59" t="str">
        <f t="shared" si="15"/>
        <v/>
      </c>
      <c r="Z83" s="59">
        <f t="shared" si="15"/>
        <v>827.00000000000011</v>
      </c>
      <c r="AA83" s="59">
        <f t="shared" si="15"/>
        <v>552</v>
      </c>
      <c r="AB83" s="59" t="str">
        <f t="shared" si="15"/>
        <v/>
      </c>
      <c r="AC83" s="59">
        <f t="shared" si="15"/>
        <v>147</v>
      </c>
      <c r="AD83" s="59">
        <f t="shared" si="15"/>
        <v>3</v>
      </c>
      <c r="AE83" s="59" t="str">
        <f t="shared" si="15"/>
        <v/>
      </c>
      <c r="AF83" s="59" t="str">
        <f t="shared" si="15"/>
        <v/>
      </c>
      <c r="AG83" s="59" t="str">
        <f t="shared" si="15"/>
        <v/>
      </c>
      <c r="AH83" s="59">
        <f t="shared" si="15"/>
        <v>392</v>
      </c>
      <c r="AI83" s="59" t="str">
        <f t="shared" si="15"/>
        <v/>
      </c>
      <c r="AJ83" s="59" t="str">
        <f t="shared" si="15"/>
        <v/>
      </c>
      <c r="AK83" s="59" t="str">
        <f t="shared" si="15"/>
        <v/>
      </c>
      <c r="AL83" s="59" t="str">
        <f t="shared" si="15"/>
        <v/>
      </c>
      <c r="AM83" s="59" t="str">
        <f t="shared" si="15"/>
        <v/>
      </c>
      <c r="AN83" s="59" t="str">
        <f t="shared" si="15"/>
        <v/>
      </c>
      <c r="AO83" s="59" t="str">
        <f t="shared" si="15"/>
        <v/>
      </c>
      <c r="AP83" s="59" t="str">
        <f t="shared" si="15"/>
        <v/>
      </c>
      <c r="AQ83" s="59">
        <f t="shared" si="15"/>
        <v>1930</v>
      </c>
      <c r="AR83" s="70"/>
      <c r="AS83" s="59">
        <f>'Datos Vida'!AU586</f>
        <v>12297</v>
      </c>
      <c r="AT83" s="60">
        <f t="shared" si="5"/>
        <v>-0.84305115068715941</v>
      </c>
    </row>
    <row r="84" spans="2:46" x14ac:dyDescent="0.2">
      <c r="B84" s="69" t="str">
        <f>'Vida Prima Directa'!B84</f>
        <v>H. Seguros con Ahorro Previsional</v>
      </c>
      <c r="C84" s="59" t="str">
        <f>IF(SUM(C68:C69)=0,"",SUM(C68:C69))</f>
        <v/>
      </c>
      <c r="D84" s="59" t="str">
        <f t="shared" ref="D84:AQ84" si="16">IF(SUM(D68:D69)=0,"",SUM(D68:D69))</f>
        <v/>
      </c>
      <c r="E84" s="59" t="str">
        <f t="shared" si="16"/>
        <v/>
      </c>
      <c r="F84" s="59">
        <f t="shared" si="16"/>
        <v>1</v>
      </c>
      <c r="G84" s="59">
        <f t="shared" si="16"/>
        <v>619</v>
      </c>
      <c r="H84" s="59" t="str">
        <f t="shared" si="16"/>
        <v/>
      </c>
      <c r="I84" s="59" t="str">
        <f t="shared" si="16"/>
        <v/>
      </c>
      <c r="J84" s="59" t="str">
        <f t="shared" si="16"/>
        <v/>
      </c>
      <c r="K84" s="59" t="str">
        <f t="shared" si="16"/>
        <v/>
      </c>
      <c r="L84" s="59">
        <f t="shared" si="16"/>
        <v>1188</v>
      </c>
      <c r="M84" s="59" t="str">
        <f t="shared" si="16"/>
        <v/>
      </c>
      <c r="N84" s="59" t="str">
        <f t="shared" si="16"/>
        <v/>
      </c>
      <c r="O84" s="59" t="str">
        <f t="shared" si="16"/>
        <v/>
      </c>
      <c r="P84" s="59" t="str">
        <f t="shared" si="16"/>
        <v/>
      </c>
      <c r="Q84" s="59">
        <f t="shared" si="16"/>
        <v>992.00000000000011</v>
      </c>
      <c r="R84" s="59">
        <f t="shared" si="16"/>
        <v>1662</v>
      </c>
      <c r="S84" s="59" t="str">
        <f t="shared" si="16"/>
        <v/>
      </c>
      <c r="T84" s="59" t="str">
        <f t="shared" si="16"/>
        <v/>
      </c>
      <c r="U84" s="59" t="str">
        <f t="shared" si="16"/>
        <v/>
      </c>
      <c r="V84" s="59" t="str">
        <f t="shared" si="16"/>
        <v/>
      </c>
      <c r="W84" s="59" t="str">
        <f t="shared" si="16"/>
        <v/>
      </c>
      <c r="X84" s="59" t="str">
        <f t="shared" si="16"/>
        <v/>
      </c>
      <c r="Y84" s="59" t="str">
        <f t="shared" si="16"/>
        <v/>
      </c>
      <c r="Z84" s="59">
        <f t="shared" si="16"/>
        <v>1928</v>
      </c>
      <c r="AA84" s="59" t="str">
        <f t="shared" si="16"/>
        <v/>
      </c>
      <c r="AB84" s="59">
        <f t="shared" si="16"/>
        <v>84.999999999999986</v>
      </c>
      <c r="AC84" s="59" t="str">
        <f t="shared" si="16"/>
        <v/>
      </c>
      <c r="AD84" s="59">
        <f t="shared" si="16"/>
        <v>179</v>
      </c>
      <c r="AE84" s="59" t="str">
        <f t="shared" si="16"/>
        <v/>
      </c>
      <c r="AF84" s="59" t="str">
        <f t="shared" si="16"/>
        <v/>
      </c>
      <c r="AG84" s="59" t="str">
        <f t="shared" si="16"/>
        <v/>
      </c>
      <c r="AH84" s="59">
        <f t="shared" si="16"/>
        <v>5181</v>
      </c>
      <c r="AI84" s="59">
        <f t="shared" si="16"/>
        <v>180</v>
      </c>
      <c r="AJ84" s="59" t="str">
        <f t="shared" si="16"/>
        <v/>
      </c>
      <c r="AK84" s="59">
        <f t="shared" si="16"/>
        <v>3</v>
      </c>
      <c r="AL84" s="59" t="str">
        <f t="shared" si="16"/>
        <v/>
      </c>
      <c r="AM84" s="59" t="str">
        <f t="shared" si="16"/>
        <v/>
      </c>
      <c r="AN84" s="59" t="str">
        <f t="shared" si="16"/>
        <v/>
      </c>
      <c r="AO84" s="59" t="str">
        <f t="shared" si="16"/>
        <v/>
      </c>
      <c r="AP84" s="59" t="str">
        <f t="shared" si="16"/>
        <v/>
      </c>
      <c r="AQ84" s="59">
        <f t="shared" si="16"/>
        <v>12018</v>
      </c>
      <c r="AR84" s="70"/>
      <c r="AS84" s="59">
        <f>'Datos Vida'!AU587</f>
        <v>16382</v>
      </c>
      <c r="AT84" s="60">
        <f t="shared" si="5"/>
        <v>-0.26638994017824447</v>
      </c>
    </row>
    <row r="85" spans="2:46" x14ac:dyDescent="0.2">
      <c r="B85" s="69" t="str">
        <f>'Vida Prima Directa'!B85</f>
        <v xml:space="preserve">I. Dotal puro o Capital Diferido  </v>
      </c>
      <c r="C85" s="59" t="str">
        <f>IF(SUM(C18,C34,C50)=0,"",SUM(C18,C34,C50))</f>
        <v/>
      </c>
      <c r="D85" s="59" t="str">
        <f t="shared" ref="D85:AQ85" si="17">IF(SUM(D18,D34,D50)=0,"",SUM(D18,D34,D50))</f>
        <v/>
      </c>
      <c r="E85" s="59" t="str">
        <f t="shared" si="17"/>
        <v/>
      </c>
      <c r="F85" s="59" t="str">
        <f t="shared" si="17"/>
        <v/>
      </c>
      <c r="G85" s="59">
        <f t="shared" si="17"/>
        <v>8</v>
      </c>
      <c r="H85" s="59" t="str">
        <f t="shared" si="17"/>
        <v/>
      </c>
      <c r="I85" s="59" t="str">
        <f t="shared" si="17"/>
        <v/>
      </c>
      <c r="J85" s="59" t="str">
        <f t="shared" si="17"/>
        <v/>
      </c>
      <c r="K85" s="59" t="str">
        <f t="shared" si="17"/>
        <v/>
      </c>
      <c r="L85" s="59">
        <f t="shared" si="17"/>
        <v>16</v>
      </c>
      <c r="M85" s="59" t="str">
        <f t="shared" si="17"/>
        <v/>
      </c>
      <c r="N85" s="59" t="str">
        <f t="shared" si="17"/>
        <v/>
      </c>
      <c r="O85" s="59" t="str">
        <f t="shared" si="17"/>
        <v/>
      </c>
      <c r="P85" s="59" t="str">
        <f t="shared" si="17"/>
        <v/>
      </c>
      <c r="Q85" s="59" t="str">
        <f t="shared" si="17"/>
        <v/>
      </c>
      <c r="R85" s="59" t="str">
        <f t="shared" si="17"/>
        <v/>
      </c>
      <c r="S85" s="59" t="str">
        <f t="shared" si="17"/>
        <v/>
      </c>
      <c r="T85" s="59" t="str">
        <f t="shared" si="17"/>
        <v/>
      </c>
      <c r="U85" s="59" t="str">
        <f t="shared" si="17"/>
        <v/>
      </c>
      <c r="V85" s="59" t="str">
        <f t="shared" si="17"/>
        <v/>
      </c>
      <c r="W85" s="59" t="str">
        <f t="shared" si="17"/>
        <v/>
      </c>
      <c r="X85" s="59" t="str">
        <f t="shared" si="17"/>
        <v/>
      </c>
      <c r="Y85" s="59" t="str">
        <f t="shared" si="17"/>
        <v/>
      </c>
      <c r="Z85" s="59" t="str">
        <f t="shared" si="17"/>
        <v/>
      </c>
      <c r="AA85" s="59" t="str">
        <f t="shared" si="17"/>
        <v/>
      </c>
      <c r="AB85" s="59" t="str">
        <f t="shared" si="17"/>
        <v/>
      </c>
      <c r="AC85" s="59" t="str">
        <f t="shared" si="17"/>
        <v/>
      </c>
      <c r="AD85" s="59" t="str">
        <f t="shared" si="17"/>
        <v/>
      </c>
      <c r="AE85" s="59" t="str">
        <f t="shared" si="17"/>
        <v/>
      </c>
      <c r="AF85" s="59" t="str">
        <f t="shared" si="17"/>
        <v/>
      </c>
      <c r="AG85" s="59" t="str">
        <f t="shared" si="17"/>
        <v/>
      </c>
      <c r="AH85" s="59" t="str">
        <f t="shared" si="17"/>
        <v/>
      </c>
      <c r="AI85" s="59" t="str">
        <f t="shared" si="17"/>
        <v/>
      </c>
      <c r="AJ85" s="59" t="str">
        <f t="shared" si="17"/>
        <v/>
      </c>
      <c r="AK85" s="59" t="str">
        <f t="shared" si="17"/>
        <v/>
      </c>
      <c r="AL85" s="59" t="str">
        <f t="shared" si="17"/>
        <v/>
      </c>
      <c r="AM85" s="59" t="str">
        <f t="shared" si="17"/>
        <v/>
      </c>
      <c r="AN85" s="59" t="str">
        <f t="shared" si="17"/>
        <v/>
      </c>
      <c r="AO85" s="59" t="str">
        <f t="shared" si="17"/>
        <v/>
      </c>
      <c r="AP85" s="59" t="str">
        <f t="shared" si="17"/>
        <v/>
      </c>
      <c r="AQ85" s="59">
        <f t="shared" si="17"/>
        <v>24</v>
      </c>
      <c r="AR85" s="70"/>
      <c r="AS85" s="59">
        <f>'Datos Vida'!AU588</f>
        <v>74</v>
      </c>
      <c r="AT85" s="60">
        <f t="shared" si="5"/>
        <v>-0.67567567567567566</v>
      </c>
    </row>
    <row r="86" spans="2:46" x14ac:dyDescent="0.2">
      <c r="B86" s="69" t="str">
        <f>'Vida Prima Directa'!B86</f>
        <v xml:space="preserve">J. SOAP  </v>
      </c>
      <c r="C86" s="59" t="str">
        <f>IF(SUM(C26,C42,C58)=0,"",SUM(C26,C42,C58))</f>
        <v/>
      </c>
      <c r="D86" s="59" t="str">
        <f t="shared" ref="D86:AQ86" si="18">IF(SUM(D26,D42,D58)=0,"",SUM(D26,D42,D58))</f>
        <v/>
      </c>
      <c r="E86" s="59" t="str">
        <f t="shared" si="18"/>
        <v/>
      </c>
      <c r="F86" s="59" t="str">
        <f t="shared" si="18"/>
        <v/>
      </c>
      <c r="G86" s="59" t="str">
        <f t="shared" si="18"/>
        <v/>
      </c>
      <c r="H86" s="59" t="str">
        <f t="shared" si="18"/>
        <v/>
      </c>
      <c r="I86" s="59">
        <f t="shared" si="18"/>
        <v>14</v>
      </c>
      <c r="J86" s="59" t="str">
        <f t="shared" si="18"/>
        <v/>
      </c>
      <c r="K86" s="59" t="str">
        <f t="shared" si="18"/>
        <v/>
      </c>
      <c r="L86" s="59" t="str">
        <f t="shared" si="18"/>
        <v/>
      </c>
      <c r="M86" s="59" t="str">
        <f t="shared" si="18"/>
        <v/>
      </c>
      <c r="N86" s="59" t="str">
        <f t="shared" si="18"/>
        <v/>
      </c>
      <c r="O86" s="59" t="str">
        <f t="shared" si="18"/>
        <v/>
      </c>
      <c r="P86" s="59" t="str">
        <f t="shared" si="18"/>
        <v/>
      </c>
      <c r="Q86" s="59" t="str">
        <f t="shared" si="18"/>
        <v/>
      </c>
      <c r="R86" s="59" t="str">
        <f t="shared" si="18"/>
        <v/>
      </c>
      <c r="S86" s="59" t="str">
        <f t="shared" si="18"/>
        <v/>
      </c>
      <c r="T86" s="59" t="str">
        <f t="shared" si="18"/>
        <v/>
      </c>
      <c r="U86" s="59" t="str">
        <f t="shared" si="18"/>
        <v/>
      </c>
      <c r="V86" s="59" t="str">
        <f t="shared" si="18"/>
        <v/>
      </c>
      <c r="W86" s="59" t="str">
        <f t="shared" si="18"/>
        <v/>
      </c>
      <c r="X86" s="59" t="str">
        <f t="shared" si="18"/>
        <v/>
      </c>
      <c r="Y86" s="59" t="str">
        <f t="shared" si="18"/>
        <v/>
      </c>
      <c r="Z86" s="59" t="str">
        <f t="shared" si="18"/>
        <v/>
      </c>
      <c r="AA86" s="59">
        <f t="shared" si="18"/>
        <v>703</v>
      </c>
      <c r="AB86" s="59" t="str">
        <f t="shared" si="18"/>
        <v/>
      </c>
      <c r="AC86" s="59" t="str">
        <f t="shared" si="18"/>
        <v/>
      </c>
      <c r="AD86" s="59" t="str">
        <f t="shared" si="18"/>
        <v/>
      </c>
      <c r="AE86" s="59" t="str">
        <f t="shared" si="18"/>
        <v/>
      </c>
      <c r="AF86" s="59" t="str">
        <f t="shared" si="18"/>
        <v/>
      </c>
      <c r="AG86" s="59" t="str">
        <f t="shared" si="18"/>
        <v/>
      </c>
      <c r="AH86" s="59" t="str">
        <f t="shared" si="18"/>
        <v/>
      </c>
      <c r="AI86" s="59" t="str">
        <f t="shared" si="18"/>
        <v/>
      </c>
      <c r="AJ86" s="59" t="str">
        <f t="shared" si="18"/>
        <v/>
      </c>
      <c r="AK86" s="59" t="str">
        <f t="shared" si="18"/>
        <v/>
      </c>
      <c r="AL86" s="59" t="str">
        <f t="shared" si="18"/>
        <v/>
      </c>
      <c r="AM86" s="59" t="str">
        <f t="shared" si="18"/>
        <v/>
      </c>
      <c r="AN86" s="59" t="str">
        <f t="shared" si="18"/>
        <v/>
      </c>
      <c r="AO86" s="59" t="str">
        <f t="shared" si="18"/>
        <v/>
      </c>
      <c r="AP86" s="59" t="str">
        <f t="shared" si="18"/>
        <v/>
      </c>
      <c r="AQ86" s="59">
        <f t="shared" si="18"/>
        <v>717</v>
      </c>
      <c r="AR86" s="70"/>
      <c r="AS86" s="59">
        <f>'Datos Vida'!AU589</f>
        <v>982</v>
      </c>
      <c r="AT86" s="60">
        <f t="shared" si="5"/>
        <v>-0.26985743380855398</v>
      </c>
    </row>
    <row r="87" spans="2:46" x14ac:dyDescent="0.2">
      <c r="B87" s="69" t="str">
        <f>'Vida Prima Directa'!B87</f>
        <v xml:space="preserve">K. Otros  </v>
      </c>
      <c r="C87" s="59" t="str">
        <f>IF(SUM(C27,C43,C59)=0,"",SUM(C27,C43,C59))</f>
        <v/>
      </c>
      <c r="D87" s="59" t="str">
        <f t="shared" ref="D87:AQ87" si="19">IF(SUM(D27,D43,D59)=0,"",SUM(D27,D43,D59))</f>
        <v/>
      </c>
      <c r="E87" s="59" t="str">
        <f t="shared" si="19"/>
        <v/>
      </c>
      <c r="F87" s="59" t="str">
        <f t="shared" si="19"/>
        <v/>
      </c>
      <c r="G87" s="59" t="str">
        <f t="shared" si="19"/>
        <v/>
      </c>
      <c r="H87" s="59" t="str">
        <f t="shared" si="19"/>
        <v/>
      </c>
      <c r="I87" s="59" t="str">
        <f t="shared" si="19"/>
        <v/>
      </c>
      <c r="J87" s="59" t="str">
        <f t="shared" si="19"/>
        <v/>
      </c>
      <c r="K87" s="59" t="str">
        <f t="shared" si="19"/>
        <v/>
      </c>
      <c r="L87" s="59" t="str">
        <f t="shared" si="19"/>
        <v/>
      </c>
      <c r="M87" s="59" t="str">
        <f t="shared" si="19"/>
        <v/>
      </c>
      <c r="N87" s="59" t="str">
        <f t="shared" si="19"/>
        <v/>
      </c>
      <c r="O87" s="59" t="str">
        <f t="shared" si="19"/>
        <v/>
      </c>
      <c r="P87" s="59" t="str">
        <f t="shared" si="19"/>
        <v/>
      </c>
      <c r="Q87" s="59" t="str">
        <f t="shared" si="19"/>
        <v/>
      </c>
      <c r="R87" s="59">
        <f t="shared" si="19"/>
        <v>11</v>
      </c>
      <c r="S87" s="59" t="str">
        <f t="shared" si="19"/>
        <v/>
      </c>
      <c r="T87" s="59" t="str">
        <f t="shared" si="19"/>
        <v/>
      </c>
      <c r="U87" s="59" t="str">
        <f t="shared" si="19"/>
        <v/>
      </c>
      <c r="V87" s="59" t="str">
        <f t="shared" si="19"/>
        <v/>
      </c>
      <c r="W87" s="59" t="str">
        <f t="shared" si="19"/>
        <v/>
      </c>
      <c r="X87" s="59" t="str">
        <f t="shared" si="19"/>
        <v/>
      </c>
      <c r="Y87" s="59" t="str">
        <f t="shared" si="19"/>
        <v/>
      </c>
      <c r="Z87" s="59" t="str">
        <f t="shared" si="19"/>
        <v/>
      </c>
      <c r="AA87" s="59">
        <f t="shared" si="19"/>
        <v>294</v>
      </c>
      <c r="AB87" s="59" t="str">
        <f t="shared" si="19"/>
        <v/>
      </c>
      <c r="AC87" s="59" t="str">
        <f t="shared" si="19"/>
        <v/>
      </c>
      <c r="AD87" s="59" t="str">
        <f t="shared" si="19"/>
        <v/>
      </c>
      <c r="AE87" s="59" t="str">
        <f t="shared" si="19"/>
        <v/>
      </c>
      <c r="AF87" s="59" t="str">
        <f t="shared" si="19"/>
        <v/>
      </c>
      <c r="AG87" s="59" t="str">
        <f t="shared" si="19"/>
        <v/>
      </c>
      <c r="AH87" s="59" t="str">
        <f t="shared" si="19"/>
        <v/>
      </c>
      <c r="AI87" s="59" t="str">
        <f t="shared" si="19"/>
        <v/>
      </c>
      <c r="AJ87" s="59" t="str">
        <f t="shared" si="19"/>
        <v/>
      </c>
      <c r="AK87" s="59" t="str">
        <f t="shared" si="19"/>
        <v/>
      </c>
      <c r="AL87" s="59" t="str">
        <f t="shared" si="19"/>
        <v/>
      </c>
      <c r="AM87" s="59" t="str">
        <f t="shared" si="19"/>
        <v/>
      </c>
      <c r="AN87" s="59" t="str">
        <f t="shared" si="19"/>
        <v/>
      </c>
      <c r="AO87" s="59" t="str">
        <f t="shared" si="19"/>
        <v/>
      </c>
      <c r="AP87" s="59" t="str">
        <f t="shared" si="19"/>
        <v/>
      </c>
      <c r="AQ87" s="59">
        <f t="shared" si="19"/>
        <v>305</v>
      </c>
      <c r="AR87" s="70"/>
      <c r="AS87" s="59">
        <f>'Datos Vida'!AU590</f>
        <v>210</v>
      </c>
      <c r="AT87" s="60">
        <f t="shared" si="5"/>
        <v>0.45238095238095233</v>
      </c>
    </row>
    <row r="88" spans="2:46" x14ac:dyDescent="0.2">
      <c r="B88" s="69" t="str">
        <f>'Vida Prima Directa'!B88</f>
        <v>L. Rentas Vitalicias</v>
      </c>
      <c r="C88" s="59">
        <f>SUM(C89:C91)</f>
        <v>72</v>
      </c>
      <c r="D88" s="59">
        <f t="shared" ref="D88:AQ88" si="20">SUM(D89:D91)</f>
        <v>0</v>
      </c>
      <c r="E88" s="59">
        <f t="shared" si="20"/>
        <v>0</v>
      </c>
      <c r="F88" s="59">
        <f t="shared" si="20"/>
        <v>0</v>
      </c>
      <c r="G88" s="59">
        <f t="shared" si="20"/>
        <v>219</v>
      </c>
      <c r="H88" s="59">
        <f t="shared" si="20"/>
        <v>0</v>
      </c>
      <c r="I88" s="59">
        <f t="shared" si="20"/>
        <v>0</v>
      </c>
      <c r="J88" s="59">
        <f t="shared" si="20"/>
        <v>0</v>
      </c>
      <c r="K88" s="59">
        <f t="shared" si="20"/>
        <v>0</v>
      </c>
      <c r="L88" s="59">
        <f t="shared" si="20"/>
        <v>13</v>
      </c>
      <c r="M88" s="59">
        <f t="shared" si="20"/>
        <v>0</v>
      </c>
      <c r="N88" s="59">
        <f t="shared" si="20"/>
        <v>0</v>
      </c>
      <c r="O88" s="59">
        <f t="shared" si="20"/>
        <v>2</v>
      </c>
      <c r="P88" s="59">
        <f t="shared" si="20"/>
        <v>0</v>
      </c>
      <c r="Q88" s="59">
        <f t="shared" si="20"/>
        <v>151</v>
      </c>
      <c r="R88" s="59">
        <f t="shared" si="20"/>
        <v>197</v>
      </c>
      <c r="S88" s="59">
        <f t="shared" si="20"/>
        <v>0</v>
      </c>
      <c r="T88" s="59">
        <f t="shared" si="20"/>
        <v>26</v>
      </c>
      <c r="U88" s="59">
        <f t="shared" si="20"/>
        <v>0</v>
      </c>
      <c r="V88" s="59">
        <f t="shared" si="20"/>
        <v>0</v>
      </c>
      <c r="W88" s="59">
        <f t="shared" si="20"/>
        <v>0</v>
      </c>
      <c r="X88" s="59">
        <f t="shared" si="20"/>
        <v>0</v>
      </c>
      <c r="Y88" s="59">
        <f t="shared" si="20"/>
        <v>4</v>
      </c>
      <c r="Z88" s="59">
        <f t="shared" si="20"/>
        <v>428</v>
      </c>
      <c r="AA88" s="59">
        <f t="shared" si="20"/>
        <v>0</v>
      </c>
      <c r="AB88" s="59">
        <f t="shared" si="20"/>
        <v>0</v>
      </c>
      <c r="AC88" s="59">
        <f t="shared" si="20"/>
        <v>755</v>
      </c>
      <c r="AD88" s="59">
        <f t="shared" si="20"/>
        <v>158</v>
      </c>
      <c r="AE88" s="59">
        <f t="shared" si="20"/>
        <v>0</v>
      </c>
      <c r="AF88" s="59">
        <f t="shared" si="20"/>
        <v>0</v>
      </c>
      <c r="AG88" s="59">
        <f t="shared" si="20"/>
        <v>0</v>
      </c>
      <c r="AH88" s="59">
        <f t="shared" si="20"/>
        <v>196</v>
      </c>
      <c r="AI88" s="59">
        <f t="shared" si="20"/>
        <v>0</v>
      </c>
      <c r="AJ88" s="59">
        <f t="shared" si="20"/>
        <v>0</v>
      </c>
      <c r="AK88" s="59">
        <f t="shared" si="20"/>
        <v>0</v>
      </c>
      <c r="AL88" s="59">
        <f t="shared" si="20"/>
        <v>0</v>
      </c>
      <c r="AM88" s="59">
        <f t="shared" si="20"/>
        <v>0</v>
      </c>
      <c r="AN88" s="59">
        <f t="shared" si="20"/>
        <v>0</v>
      </c>
      <c r="AO88" s="59">
        <f t="shared" si="20"/>
        <v>0</v>
      </c>
      <c r="AP88" s="59">
        <f t="shared" si="20"/>
        <v>0</v>
      </c>
      <c r="AQ88" s="59">
        <f t="shared" si="20"/>
        <v>2221</v>
      </c>
      <c r="AR88" s="70"/>
      <c r="AS88" s="59">
        <f>'Datos Vida'!AU591</f>
        <v>18877</v>
      </c>
      <c r="AT88" s="60">
        <f t="shared" si="5"/>
        <v>-0.882343592731896</v>
      </c>
    </row>
    <row r="89" spans="2:46" x14ac:dyDescent="0.2">
      <c r="B89" s="214" t="str">
        <f>'Vida Prima Directa'!B89</f>
        <v>Rentas Vitalicias Vejez</v>
      </c>
      <c r="C89" s="59">
        <f>IF(SUM(C62:C63)=0,"",SUM(C62:C63))</f>
        <v>52</v>
      </c>
      <c r="D89" s="59" t="str">
        <f t="shared" ref="D89:AQ89" si="21">IF(SUM(D62:D63)=0,"",SUM(D62:D63))</f>
        <v/>
      </c>
      <c r="E89" s="59" t="str">
        <f t="shared" si="21"/>
        <v/>
      </c>
      <c r="F89" s="59" t="str">
        <f t="shared" si="21"/>
        <v/>
      </c>
      <c r="G89" s="59">
        <f t="shared" si="21"/>
        <v>167</v>
      </c>
      <c r="H89" s="59" t="str">
        <f t="shared" si="21"/>
        <v/>
      </c>
      <c r="I89" s="59" t="str">
        <f t="shared" si="21"/>
        <v/>
      </c>
      <c r="J89" s="59" t="str">
        <f t="shared" si="21"/>
        <v/>
      </c>
      <c r="K89" s="59" t="str">
        <f t="shared" si="21"/>
        <v/>
      </c>
      <c r="L89" s="59">
        <f t="shared" si="21"/>
        <v>7</v>
      </c>
      <c r="M89" s="59" t="str">
        <f t="shared" si="21"/>
        <v/>
      </c>
      <c r="N89" s="59" t="str">
        <f t="shared" si="21"/>
        <v/>
      </c>
      <c r="O89" s="59" t="str">
        <f t="shared" si="21"/>
        <v/>
      </c>
      <c r="P89" s="59" t="str">
        <f t="shared" si="21"/>
        <v/>
      </c>
      <c r="Q89" s="59">
        <f t="shared" si="21"/>
        <v>94</v>
      </c>
      <c r="R89" s="59">
        <f t="shared" si="21"/>
        <v>99</v>
      </c>
      <c r="S89" s="59" t="str">
        <f t="shared" si="21"/>
        <v/>
      </c>
      <c r="T89" s="59">
        <f t="shared" si="21"/>
        <v>19</v>
      </c>
      <c r="U89" s="59" t="str">
        <f t="shared" si="21"/>
        <v/>
      </c>
      <c r="V89" s="59" t="str">
        <f t="shared" si="21"/>
        <v/>
      </c>
      <c r="W89" s="59" t="str">
        <f t="shared" si="21"/>
        <v/>
      </c>
      <c r="X89" s="59" t="str">
        <f t="shared" si="21"/>
        <v/>
      </c>
      <c r="Y89" s="59" t="str">
        <f t="shared" si="21"/>
        <v/>
      </c>
      <c r="Z89" s="59">
        <f t="shared" si="21"/>
        <v>316</v>
      </c>
      <c r="AA89" s="59" t="str">
        <f t="shared" si="21"/>
        <v/>
      </c>
      <c r="AB89" s="59" t="str">
        <f t="shared" si="21"/>
        <v/>
      </c>
      <c r="AC89" s="59">
        <f t="shared" si="21"/>
        <v>581</v>
      </c>
      <c r="AD89" s="59">
        <f t="shared" si="21"/>
        <v>131</v>
      </c>
      <c r="AE89" s="59" t="str">
        <f t="shared" si="21"/>
        <v/>
      </c>
      <c r="AF89" s="59" t="str">
        <f t="shared" si="21"/>
        <v/>
      </c>
      <c r="AG89" s="59" t="str">
        <f t="shared" si="21"/>
        <v/>
      </c>
      <c r="AH89" s="59">
        <f t="shared" si="21"/>
        <v>149</v>
      </c>
      <c r="AI89" s="59" t="str">
        <f t="shared" si="21"/>
        <v/>
      </c>
      <c r="AJ89" s="59" t="str">
        <f t="shared" si="21"/>
        <v/>
      </c>
      <c r="AK89" s="59" t="str">
        <f t="shared" si="21"/>
        <v/>
      </c>
      <c r="AL89" s="59" t="str">
        <f t="shared" si="21"/>
        <v/>
      </c>
      <c r="AM89" s="59" t="str">
        <f t="shared" si="21"/>
        <v/>
      </c>
      <c r="AN89" s="59" t="str">
        <f t="shared" si="21"/>
        <v/>
      </c>
      <c r="AO89" s="59" t="str">
        <f t="shared" si="21"/>
        <v/>
      </c>
      <c r="AP89" s="59" t="str">
        <f t="shared" si="21"/>
        <v/>
      </c>
      <c r="AQ89" s="59">
        <f t="shared" si="21"/>
        <v>1615</v>
      </c>
      <c r="AR89" s="70"/>
      <c r="AS89" s="59">
        <f>'Datos Vida'!AU592</f>
        <v>16401</v>
      </c>
      <c r="AT89" s="60">
        <f t="shared" si="5"/>
        <v>-0.90153039448814098</v>
      </c>
    </row>
    <row r="90" spans="2:46" x14ac:dyDescent="0.2">
      <c r="B90" s="214" t="str">
        <f>'Vida Prima Directa'!B90</f>
        <v>Rentas Vitalicias Invalidez</v>
      </c>
      <c r="C90" s="59">
        <f>IF(SUM(C64:C65)=0,"",SUM(C64:C65))</f>
        <v>16</v>
      </c>
      <c r="D90" s="59" t="str">
        <f t="shared" ref="D90:AQ90" si="22">IF(SUM(D64:D65)=0,"",SUM(D64:D65))</f>
        <v/>
      </c>
      <c r="E90" s="59" t="str">
        <f t="shared" si="22"/>
        <v/>
      </c>
      <c r="F90" s="59" t="str">
        <f t="shared" si="22"/>
        <v/>
      </c>
      <c r="G90" s="59">
        <f t="shared" si="22"/>
        <v>35</v>
      </c>
      <c r="H90" s="59" t="str">
        <f t="shared" si="22"/>
        <v/>
      </c>
      <c r="I90" s="59" t="str">
        <f t="shared" si="22"/>
        <v/>
      </c>
      <c r="J90" s="59" t="str">
        <f t="shared" si="22"/>
        <v/>
      </c>
      <c r="K90" s="59" t="str">
        <f t="shared" si="22"/>
        <v/>
      </c>
      <c r="L90" s="59">
        <f t="shared" si="22"/>
        <v>6</v>
      </c>
      <c r="M90" s="59" t="str">
        <f t="shared" si="22"/>
        <v/>
      </c>
      <c r="N90" s="59" t="str">
        <f t="shared" si="22"/>
        <v/>
      </c>
      <c r="O90" s="59">
        <f t="shared" si="22"/>
        <v>2</v>
      </c>
      <c r="P90" s="59" t="str">
        <f t="shared" si="22"/>
        <v/>
      </c>
      <c r="Q90" s="59">
        <f t="shared" si="22"/>
        <v>49</v>
      </c>
      <c r="R90" s="59">
        <f t="shared" si="22"/>
        <v>71</v>
      </c>
      <c r="S90" s="59" t="str">
        <f t="shared" si="22"/>
        <v/>
      </c>
      <c r="T90" s="59">
        <f t="shared" si="22"/>
        <v>4</v>
      </c>
      <c r="U90" s="59" t="str">
        <f t="shared" si="22"/>
        <v/>
      </c>
      <c r="V90" s="59" t="str">
        <f t="shared" si="22"/>
        <v/>
      </c>
      <c r="W90" s="59" t="str">
        <f t="shared" si="22"/>
        <v/>
      </c>
      <c r="X90" s="59" t="str">
        <f t="shared" si="22"/>
        <v/>
      </c>
      <c r="Y90" s="59">
        <f t="shared" si="22"/>
        <v>1</v>
      </c>
      <c r="Z90" s="59">
        <f t="shared" si="22"/>
        <v>69</v>
      </c>
      <c r="AA90" s="59" t="str">
        <f t="shared" si="22"/>
        <v/>
      </c>
      <c r="AB90" s="59" t="str">
        <f t="shared" si="22"/>
        <v/>
      </c>
      <c r="AC90" s="59">
        <f t="shared" si="22"/>
        <v>131</v>
      </c>
      <c r="AD90" s="59">
        <f t="shared" si="22"/>
        <v>21</v>
      </c>
      <c r="AE90" s="59" t="str">
        <f t="shared" si="22"/>
        <v/>
      </c>
      <c r="AF90" s="59" t="str">
        <f t="shared" si="22"/>
        <v/>
      </c>
      <c r="AG90" s="59" t="str">
        <f t="shared" si="22"/>
        <v/>
      </c>
      <c r="AH90" s="59">
        <f t="shared" si="22"/>
        <v>36</v>
      </c>
      <c r="AI90" s="59" t="str">
        <f t="shared" si="22"/>
        <v/>
      </c>
      <c r="AJ90" s="59" t="str">
        <f t="shared" si="22"/>
        <v/>
      </c>
      <c r="AK90" s="59" t="str">
        <f t="shared" si="22"/>
        <v/>
      </c>
      <c r="AL90" s="59" t="str">
        <f t="shared" si="22"/>
        <v/>
      </c>
      <c r="AM90" s="59" t="str">
        <f t="shared" si="22"/>
        <v/>
      </c>
      <c r="AN90" s="59" t="str">
        <f t="shared" si="22"/>
        <v/>
      </c>
      <c r="AO90" s="59" t="str">
        <f t="shared" si="22"/>
        <v/>
      </c>
      <c r="AP90" s="59" t="str">
        <f t="shared" si="22"/>
        <v/>
      </c>
      <c r="AQ90" s="59">
        <f t="shared" si="22"/>
        <v>441</v>
      </c>
      <c r="AR90" s="70"/>
      <c r="AS90" s="59">
        <f>'Datos Vida'!AU593</f>
        <v>1936</v>
      </c>
      <c r="AT90" s="60">
        <f t="shared" si="5"/>
        <v>-0.77221074380165289</v>
      </c>
    </row>
    <row r="91" spans="2:46" x14ac:dyDescent="0.2">
      <c r="B91" s="214" t="str">
        <f>'Vida Prima Directa'!B91</f>
        <v>Rentas Vitalicias Sobrevivencia</v>
      </c>
      <c r="C91" s="59">
        <f>IF(SUM(C66)=0,"",SUM(C66))</f>
        <v>4</v>
      </c>
      <c r="D91" s="59" t="str">
        <f t="shared" ref="D91:AQ91" si="23">IF(SUM(D66)=0,"",SUM(D66))</f>
        <v/>
      </c>
      <c r="E91" s="59" t="str">
        <f t="shared" si="23"/>
        <v/>
      </c>
      <c r="F91" s="59" t="str">
        <f t="shared" si="23"/>
        <v/>
      </c>
      <c r="G91" s="59">
        <f t="shared" si="23"/>
        <v>17</v>
      </c>
      <c r="H91" s="59" t="str">
        <f t="shared" si="23"/>
        <v/>
      </c>
      <c r="I91" s="59" t="str">
        <f t="shared" si="23"/>
        <v/>
      </c>
      <c r="J91" s="59" t="str">
        <f t="shared" si="23"/>
        <v/>
      </c>
      <c r="K91" s="59" t="str">
        <f t="shared" si="23"/>
        <v/>
      </c>
      <c r="L91" s="59" t="str">
        <f t="shared" si="23"/>
        <v/>
      </c>
      <c r="M91" s="59" t="str">
        <f t="shared" si="23"/>
        <v/>
      </c>
      <c r="N91" s="59" t="str">
        <f t="shared" si="23"/>
        <v/>
      </c>
      <c r="O91" s="59" t="str">
        <f t="shared" si="23"/>
        <v/>
      </c>
      <c r="P91" s="59" t="str">
        <f t="shared" si="23"/>
        <v/>
      </c>
      <c r="Q91" s="59">
        <f t="shared" si="23"/>
        <v>8</v>
      </c>
      <c r="R91" s="59">
        <f t="shared" si="23"/>
        <v>27</v>
      </c>
      <c r="S91" s="59" t="str">
        <f t="shared" si="23"/>
        <v/>
      </c>
      <c r="T91" s="59">
        <f t="shared" si="23"/>
        <v>3</v>
      </c>
      <c r="U91" s="59" t="str">
        <f t="shared" si="23"/>
        <v/>
      </c>
      <c r="V91" s="59" t="str">
        <f t="shared" si="23"/>
        <v/>
      </c>
      <c r="W91" s="59" t="str">
        <f t="shared" si="23"/>
        <v/>
      </c>
      <c r="X91" s="59" t="str">
        <f t="shared" si="23"/>
        <v/>
      </c>
      <c r="Y91" s="59">
        <f t="shared" si="23"/>
        <v>3</v>
      </c>
      <c r="Z91" s="59">
        <f t="shared" si="23"/>
        <v>43</v>
      </c>
      <c r="AA91" s="59" t="str">
        <f t="shared" si="23"/>
        <v/>
      </c>
      <c r="AB91" s="59" t="str">
        <f t="shared" si="23"/>
        <v/>
      </c>
      <c r="AC91" s="59">
        <f t="shared" si="23"/>
        <v>43</v>
      </c>
      <c r="AD91" s="59">
        <f t="shared" si="23"/>
        <v>6</v>
      </c>
      <c r="AE91" s="59" t="str">
        <f t="shared" si="23"/>
        <v/>
      </c>
      <c r="AF91" s="59" t="str">
        <f t="shared" si="23"/>
        <v/>
      </c>
      <c r="AG91" s="59" t="str">
        <f t="shared" si="23"/>
        <v/>
      </c>
      <c r="AH91" s="59">
        <f t="shared" si="23"/>
        <v>11</v>
      </c>
      <c r="AI91" s="59" t="str">
        <f t="shared" si="23"/>
        <v/>
      </c>
      <c r="AJ91" s="59" t="str">
        <f t="shared" si="23"/>
        <v/>
      </c>
      <c r="AK91" s="59" t="str">
        <f t="shared" si="23"/>
        <v/>
      </c>
      <c r="AL91" s="59" t="str">
        <f t="shared" si="23"/>
        <v/>
      </c>
      <c r="AM91" s="59" t="str">
        <f t="shared" si="23"/>
        <v/>
      </c>
      <c r="AN91" s="59" t="str">
        <f t="shared" si="23"/>
        <v/>
      </c>
      <c r="AO91" s="59" t="str">
        <f t="shared" si="23"/>
        <v/>
      </c>
      <c r="AP91" s="59" t="str">
        <f t="shared" si="23"/>
        <v/>
      </c>
      <c r="AQ91" s="59">
        <f t="shared" si="23"/>
        <v>165</v>
      </c>
      <c r="AR91" s="70"/>
      <c r="AS91" s="59">
        <f>'Datos Vida'!AU594</f>
        <v>540</v>
      </c>
      <c r="AT91" s="60">
        <f t="shared" si="5"/>
        <v>-0.69444444444444442</v>
      </c>
    </row>
    <row r="92" spans="2:46" x14ac:dyDescent="0.2">
      <c r="B92" s="69" t="str">
        <f>'Vida Prima Directa'!B92</f>
        <v>M. Seguro de AFP + Inv. y Sobr.</v>
      </c>
      <c r="C92" s="59">
        <f>IF(SUM(C61,C67)=0,"",SUM(C61,C67))</f>
        <v>4877</v>
      </c>
      <c r="D92" s="59" t="str">
        <f t="shared" ref="D92:AQ92" si="24">IF(SUM(D61,D67)=0,"",SUM(D61,D67))</f>
        <v/>
      </c>
      <c r="E92" s="59" t="str">
        <f t="shared" si="24"/>
        <v/>
      </c>
      <c r="F92" s="59" t="str">
        <f t="shared" si="24"/>
        <v/>
      </c>
      <c r="G92" s="59" t="str">
        <f t="shared" si="24"/>
        <v/>
      </c>
      <c r="H92" s="59" t="str">
        <f t="shared" si="24"/>
        <v/>
      </c>
      <c r="I92" s="59" t="str">
        <f t="shared" si="24"/>
        <v/>
      </c>
      <c r="J92" s="59">
        <f t="shared" si="24"/>
        <v>2223</v>
      </c>
      <c r="K92" s="59" t="str">
        <f t="shared" si="24"/>
        <v/>
      </c>
      <c r="L92" s="59">
        <f t="shared" si="24"/>
        <v>28314</v>
      </c>
      <c r="M92" s="59" t="str">
        <f t="shared" si="24"/>
        <v/>
      </c>
      <c r="N92" s="59" t="str">
        <f t="shared" si="24"/>
        <v/>
      </c>
      <c r="O92" s="59">
        <f t="shared" si="24"/>
        <v>12320</v>
      </c>
      <c r="P92" s="59" t="str">
        <f t="shared" si="24"/>
        <v/>
      </c>
      <c r="Q92" s="59">
        <f t="shared" si="24"/>
        <v>6257</v>
      </c>
      <c r="R92" s="59">
        <f t="shared" si="24"/>
        <v>2668</v>
      </c>
      <c r="S92" s="59" t="str">
        <f t="shared" si="24"/>
        <v/>
      </c>
      <c r="T92" s="59" t="str">
        <f t="shared" si="24"/>
        <v/>
      </c>
      <c r="U92" s="59" t="str">
        <f t="shared" si="24"/>
        <v/>
      </c>
      <c r="V92" s="59" t="str">
        <f t="shared" si="24"/>
        <v/>
      </c>
      <c r="W92" s="59" t="str">
        <f t="shared" si="24"/>
        <v/>
      </c>
      <c r="X92" s="59" t="str">
        <f t="shared" si="24"/>
        <v/>
      </c>
      <c r="Y92" s="59">
        <f t="shared" si="24"/>
        <v>7</v>
      </c>
      <c r="Z92" s="59">
        <f t="shared" si="24"/>
        <v>12</v>
      </c>
      <c r="AA92" s="59" t="str">
        <f t="shared" si="24"/>
        <v/>
      </c>
      <c r="AB92" s="59">
        <f t="shared" si="24"/>
        <v>19199</v>
      </c>
      <c r="AC92" s="59">
        <f t="shared" si="24"/>
        <v>24225</v>
      </c>
      <c r="AD92" s="59" t="str">
        <f t="shared" si="24"/>
        <v/>
      </c>
      <c r="AE92" s="59" t="str">
        <f t="shared" si="24"/>
        <v/>
      </c>
      <c r="AF92" s="59">
        <f t="shared" si="24"/>
        <v>6565</v>
      </c>
      <c r="AG92" s="59" t="str">
        <f t="shared" si="24"/>
        <v/>
      </c>
      <c r="AH92" s="59" t="str">
        <f t="shared" si="24"/>
        <v/>
      </c>
      <c r="AI92" s="59" t="str">
        <f t="shared" si="24"/>
        <v/>
      </c>
      <c r="AJ92" s="59" t="str">
        <f t="shared" si="24"/>
        <v/>
      </c>
      <c r="AK92" s="59" t="str">
        <f t="shared" si="24"/>
        <v/>
      </c>
      <c r="AL92" s="59" t="str">
        <f t="shared" si="24"/>
        <v/>
      </c>
      <c r="AM92" s="59" t="str">
        <f t="shared" si="24"/>
        <v/>
      </c>
      <c r="AN92" s="59" t="str">
        <f t="shared" si="24"/>
        <v/>
      </c>
      <c r="AO92" s="59" t="str">
        <f t="shared" si="24"/>
        <v/>
      </c>
      <c r="AP92" s="59" t="str">
        <f t="shared" si="24"/>
        <v/>
      </c>
      <c r="AQ92" s="59">
        <f t="shared" si="24"/>
        <v>106667</v>
      </c>
      <c r="AR92" s="70"/>
      <c r="AS92" s="59">
        <f>'Datos Vida'!AU595</f>
        <v>62336</v>
      </c>
      <c r="AT92" s="60">
        <f t="shared" si="5"/>
        <v>0.71116208932238201</v>
      </c>
    </row>
    <row r="93" spans="2:46" x14ac:dyDescent="0.2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</row>
    <row r="94" spans="2:46" hidden="1" x14ac:dyDescent="0.2">
      <c r="B94" s="39" t="s">
        <v>92</v>
      </c>
      <c r="C94" s="40">
        <f>INDEX(Benchmark!$D$54:$D$93,COLUMNS(Benchmark!$D$54:D93),)</f>
        <v>1</v>
      </c>
      <c r="D94" s="40">
        <f>INDEX(Benchmark!$D$54:$D$93,COLUMNS(Benchmark!$D$54:E93),)</f>
        <v>1</v>
      </c>
      <c r="E94" s="40">
        <f>INDEX(Benchmark!$D$54:$D$93,COLUMNS(Benchmark!$D$54:F93),)</f>
        <v>1</v>
      </c>
      <c r="F94" s="40">
        <f>INDEX(Benchmark!$D$54:$D$93,COLUMNS(Benchmark!$D$54:G93),)</f>
        <v>1</v>
      </c>
      <c r="G94" s="40">
        <f>INDEX(Benchmark!$D$54:$D$93,COLUMNS(Benchmark!$D$54:H93),)</f>
        <v>1</v>
      </c>
      <c r="H94" s="40">
        <f>INDEX(Benchmark!$D$54:$D$93,COLUMNS(Benchmark!$D$54:I93),)</f>
        <v>1</v>
      </c>
      <c r="I94" s="40">
        <f>INDEX(Benchmark!$D$54:$D$93,COLUMNS(Benchmark!$D$54:J93),)</f>
        <v>1</v>
      </c>
      <c r="J94" s="40">
        <f>INDEX(Benchmark!$D$54:$D$93,COLUMNS(Benchmark!$D$54:K93),)</f>
        <v>1</v>
      </c>
      <c r="K94" s="40">
        <f>INDEX(Benchmark!$D$54:$D$93,COLUMNS(Benchmark!$D$54:L93),)</f>
        <v>1</v>
      </c>
      <c r="L94" s="40">
        <f>INDEX(Benchmark!$D$54:$D$93,COLUMNS(Benchmark!$D$54:M93),)</f>
        <v>1</v>
      </c>
      <c r="M94" s="40">
        <f>INDEX(Benchmark!$D$54:$D$93,COLUMNS(Benchmark!$D$54:N93),)</f>
        <v>1</v>
      </c>
      <c r="N94" s="40">
        <f>INDEX(Benchmark!$D$54:$D$93,COLUMNS(Benchmark!$D$54:O93),)</f>
        <v>1</v>
      </c>
      <c r="O94" s="40">
        <f>INDEX(Benchmark!$D$54:$D$93,COLUMNS(Benchmark!$D$54:P93),)</f>
        <v>1</v>
      </c>
      <c r="P94" s="40">
        <f>INDEX(Benchmark!$D$54:$D$93,COLUMNS(Benchmark!$D$54:Q93),)</f>
        <v>1</v>
      </c>
      <c r="Q94" s="40">
        <f>INDEX(Benchmark!$D$54:$D$93,COLUMNS(Benchmark!$D$54:R93),)</f>
        <v>1</v>
      </c>
      <c r="R94" s="40">
        <f>INDEX(Benchmark!$D$54:$D$93,COLUMNS(Benchmark!$D$54:S93),)</f>
        <v>1</v>
      </c>
      <c r="S94" s="40">
        <f>INDEX(Benchmark!$D$54:$D$93,COLUMNS(Benchmark!$D$54:T93),)</f>
        <v>1</v>
      </c>
      <c r="T94" s="40">
        <f>INDEX(Benchmark!$D$54:$D$93,COLUMNS(Benchmark!$D$54:U93),)</f>
        <v>1</v>
      </c>
      <c r="U94" s="40">
        <f>INDEX(Benchmark!$D$54:$D$93,COLUMNS(Benchmark!$D$54:V93),)</f>
        <v>1</v>
      </c>
      <c r="V94" s="40">
        <f>INDEX(Benchmark!$D$54:$D$93,COLUMNS(Benchmark!$D$54:W93),)</f>
        <v>1</v>
      </c>
      <c r="W94" s="40">
        <f>INDEX(Benchmark!$D$54:$D$93,COLUMNS(Benchmark!$D$54:X93),)</f>
        <v>1</v>
      </c>
      <c r="X94" s="40">
        <f>INDEX(Benchmark!$D$54:$D$93,COLUMNS(Benchmark!$D$54:Y93),)</f>
        <v>1</v>
      </c>
      <c r="Y94" s="40">
        <f>INDEX(Benchmark!$D$54:$D$93,COLUMNS(Benchmark!$D$54:Z93),)</f>
        <v>1</v>
      </c>
      <c r="Z94" s="40">
        <f>INDEX(Benchmark!$D$54:$D$93,COLUMNS(Benchmark!$D$54:AA93),)</f>
        <v>1</v>
      </c>
      <c r="AA94" s="40">
        <f>INDEX(Benchmark!$D$54:$D$93,COLUMNS(Benchmark!$D$54:AB93),)</f>
        <v>1</v>
      </c>
      <c r="AB94" s="40">
        <f>INDEX(Benchmark!$D$54:$D$93,COLUMNS(Benchmark!$D$54:AC93),)</f>
        <v>1</v>
      </c>
      <c r="AC94" s="40">
        <f>INDEX(Benchmark!$D$54:$D$93,COLUMNS(Benchmark!$D$54:AD93),)</f>
        <v>1</v>
      </c>
      <c r="AD94" s="40">
        <f>INDEX(Benchmark!$D$54:$D$93,COLUMNS(Benchmark!$D$54:AE93),)</f>
        <v>1</v>
      </c>
      <c r="AE94" s="40">
        <f>INDEX(Benchmark!$D$54:$D$93,COLUMNS(Benchmark!$D$54:AF93),)</f>
        <v>1</v>
      </c>
      <c r="AF94" s="40">
        <f>INDEX(Benchmark!$D$54:$D$93,COLUMNS(Benchmark!$D$54:AG93),)</f>
        <v>1</v>
      </c>
      <c r="AG94" s="40">
        <f>INDEX(Benchmark!$D$54:$D$93,COLUMNS(Benchmark!$D$54:AH93),)</f>
        <v>1</v>
      </c>
      <c r="AH94" s="40">
        <f>INDEX(Benchmark!$D$54:$D$93,COLUMNS(Benchmark!$D$54:AI93),)</f>
        <v>1</v>
      </c>
      <c r="AI94" s="40">
        <f>INDEX(Benchmark!$D$54:$D$93,COLUMNS(Benchmark!$D$54:AJ93),)</f>
        <v>1</v>
      </c>
      <c r="AJ94" s="40">
        <f>INDEX(Benchmark!$D$54:$D$93,COLUMNS(Benchmark!$D$54:AK93),)</f>
        <v>1</v>
      </c>
      <c r="AK94" s="40">
        <f>INDEX(Benchmark!$D$54:$D$93,COLUMNS(Benchmark!$D$54:AL93),)</f>
        <v>1</v>
      </c>
      <c r="AL94" s="40">
        <f>INDEX(Benchmark!$D$54:$D$93,COLUMNS(Benchmark!$D$54:AM93),)</f>
        <v>0</v>
      </c>
      <c r="AM94" s="40">
        <f>INDEX(Benchmark!$D$54:$D$93,COLUMNS(Benchmark!$D$54:AN93),)</f>
        <v>0</v>
      </c>
      <c r="AN94" s="40">
        <f>INDEX(Benchmark!$D$54:$D$93,COLUMNS(Benchmark!$D$54:AO93),)</f>
        <v>0</v>
      </c>
      <c r="AO94" s="40">
        <f>INDEX(Benchmark!$D$54:$D$93,COLUMNS(Benchmark!$D$54:AP93),)</f>
        <v>0</v>
      </c>
      <c r="AP94" s="40">
        <f>INDEX(Benchmark!$D$54:$D$93,COLUMNS(Benchmark!$D$54:AQ93),)</f>
        <v>0</v>
      </c>
      <c r="AQ94" s="29"/>
      <c r="AR94" s="29"/>
      <c r="AS94" s="29"/>
      <c r="AT94" s="29"/>
    </row>
    <row r="95" spans="2:46" hidden="1" x14ac:dyDescent="0.2">
      <c r="B95" s="29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29"/>
      <c r="AR95" s="29"/>
      <c r="AS95" s="29"/>
      <c r="AT95" s="29"/>
    </row>
    <row r="96" spans="2:46" hidden="1" x14ac:dyDescent="0.2">
      <c r="B96" s="39" t="s">
        <v>93</v>
      </c>
      <c r="C96" s="40">
        <f>IFERROR(RANK(C98,$C$98:$AP$98,0),"")</f>
        <v>19</v>
      </c>
      <c r="D96" s="40">
        <f t="shared" ref="D96:AP96" si="25">IFERROR(RANK(D98,$C$98:$AP$98,0),"")</f>
        <v>15</v>
      </c>
      <c r="E96" s="40">
        <f t="shared" si="25"/>
        <v>21</v>
      </c>
      <c r="F96" s="40">
        <f t="shared" si="25"/>
        <v>8</v>
      </c>
      <c r="G96" s="40">
        <f t="shared" si="25"/>
        <v>5</v>
      </c>
      <c r="H96" s="40">
        <f t="shared" si="25"/>
        <v>13</v>
      </c>
      <c r="I96" s="40">
        <f t="shared" si="25"/>
        <v>9</v>
      </c>
      <c r="J96" s="40">
        <f t="shared" si="25"/>
        <v>2</v>
      </c>
      <c r="K96" s="40">
        <f t="shared" si="25"/>
        <v>26</v>
      </c>
      <c r="L96" s="40">
        <f t="shared" si="25"/>
        <v>4</v>
      </c>
      <c r="M96" s="40">
        <f t="shared" si="25"/>
        <v>30</v>
      </c>
      <c r="N96" s="40">
        <f t="shared" si="25"/>
        <v>20</v>
      </c>
      <c r="O96" s="40">
        <f t="shared" si="25"/>
        <v>12</v>
      </c>
      <c r="P96" s="40">
        <f t="shared" si="25"/>
        <v>25</v>
      </c>
      <c r="Q96" s="40">
        <f t="shared" si="25"/>
        <v>14</v>
      </c>
      <c r="R96" s="40">
        <f t="shared" si="25"/>
        <v>7</v>
      </c>
      <c r="S96" s="40" t="str">
        <f t="shared" si="25"/>
        <v/>
      </c>
      <c r="T96" s="40">
        <f t="shared" si="25"/>
        <v>32</v>
      </c>
      <c r="U96" s="40">
        <f t="shared" si="25"/>
        <v>17</v>
      </c>
      <c r="V96" s="40" t="str">
        <f t="shared" si="25"/>
        <v/>
      </c>
      <c r="W96" s="40" t="str">
        <f t="shared" si="25"/>
        <v/>
      </c>
      <c r="X96" s="40">
        <f t="shared" si="25"/>
        <v>22</v>
      </c>
      <c r="Y96" s="40">
        <f t="shared" si="25"/>
        <v>29</v>
      </c>
      <c r="Z96" s="40">
        <f t="shared" si="25"/>
        <v>3</v>
      </c>
      <c r="AA96" s="40">
        <f t="shared" si="25"/>
        <v>18</v>
      </c>
      <c r="AB96" s="40">
        <f t="shared" si="25"/>
        <v>11</v>
      </c>
      <c r="AC96" s="40">
        <f t="shared" si="25"/>
        <v>10</v>
      </c>
      <c r="AD96" s="40">
        <f t="shared" si="25"/>
        <v>27</v>
      </c>
      <c r="AE96" s="40">
        <f t="shared" si="25"/>
        <v>31</v>
      </c>
      <c r="AF96" s="40">
        <f t="shared" si="25"/>
        <v>16</v>
      </c>
      <c r="AG96" s="40">
        <f t="shared" si="25"/>
        <v>23</v>
      </c>
      <c r="AH96" s="40">
        <f t="shared" si="25"/>
        <v>1</v>
      </c>
      <c r="AI96" s="40">
        <f t="shared" si="25"/>
        <v>24</v>
      </c>
      <c r="AJ96" s="40">
        <f t="shared" si="25"/>
        <v>6</v>
      </c>
      <c r="AK96" s="40">
        <f t="shared" si="25"/>
        <v>28</v>
      </c>
      <c r="AL96" s="40" t="str">
        <f t="shared" si="25"/>
        <v/>
      </c>
      <c r="AM96" s="40" t="str">
        <f t="shared" si="25"/>
        <v/>
      </c>
      <c r="AN96" s="40" t="str">
        <f t="shared" si="25"/>
        <v/>
      </c>
      <c r="AO96" s="40" t="str">
        <f t="shared" si="25"/>
        <v/>
      </c>
      <c r="AP96" s="40" t="str">
        <f t="shared" si="25"/>
        <v/>
      </c>
      <c r="AQ96" s="29"/>
      <c r="AR96" s="29"/>
      <c r="AS96" s="29"/>
      <c r="AT96" s="29"/>
    </row>
    <row r="97" spans="2:57" hidden="1" x14ac:dyDescent="0.2">
      <c r="B97" s="29"/>
      <c r="C97" s="40" t="str">
        <f>C11</f>
        <v>4 Life Seguros</v>
      </c>
      <c r="D97" s="40" t="str">
        <f t="shared" ref="D97:AP97" si="26">D11</f>
        <v>Alemana Seguros</v>
      </c>
      <c r="E97" s="40" t="str">
        <f t="shared" si="26"/>
        <v>BanChile</v>
      </c>
      <c r="F97" s="40" t="str">
        <f t="shared" si="26"/>
        <v>BCI Seguros Vida</v>
      </c>
      <c r="G97" s="40" t="str">
        <f t="shared" si="26"/>
        <v>BICE Vida</v>
      </c>
      <c r="H97" s="40" t="str">
        <f t="shared" si="26"/>
        <v>BNP Paribas Cardif</v>
      </c>
      <c r="I97" s="40" t="str">
        <f t="shared" si="26"/>
        <v>Bupa</v>
      </c>
      <c r="J97" s="40" t="str">
        <f t="shared" si="26"/>
        <v>Cámara</v>
      </c>
      <c r="K97" s="40" t="str">
        <f t="shared" si="26"/>
        <v>CF Seguros de Vida</v>
      </c>
      <c r="L97" s="40" t="str">
        <f t="shared" si="26"/>
        <v>Chilena Consolidada</v>
      </c>
      <c r="M97" s="40" t="str">
        <f t="shared" si="26"/>
        <v>Chubb Vida</v>
      </c>
      <c r="N97" s="40" t="str">
        <f t="shared" si="26"/>
        <v>CLC</v>
      </c>
      <c r="O97" s="40" t="str">
        <f t="shared" si="26"/>
        <v>CN Life</v>
      </c>
      <c r="P97" s="40" t="str">
        <f t="shared" si="26"/>
        <v>Colmena Seguros</v>
      </c>
      <c r="Q97" s="40" t="str">
        <f t="shared" si="26"/>
        <v>Confuturo</v>
      </c>
      <c r="R97" s="40" t="str">
        <f t="shared" si="26"/>
        <v>Consorcio Nacional</v>
      </c>
      <c r="S97" s="40" t="str">
        <f t="shared" si="26"/>
        <v>Divina Pastora</v>
      </c>
      <c r="T97" s="40" t="str">
        <f t="shared" si="26"/>
        <v>EuroAmérica</v>
      </c>
      <c r="U97" s="40" t="str">
        <f t="shared" si="26"/>
        <v>HDI Vida</v>
      </c>
      <c r="V97" s="40" t="str">
        <f t="shared" si="26"/>
        <v>Huelen</v>
      </c>
      <c r="W97" s="40" t="str">
        <f t="shared" si="26"/>
        <v>M. de Carabineros</v>
      </c>
      <c r="X97" s="40" t="str">
        <f t="shared" si="26"/>
        <v>M. del Ej. y Av.</v>
      </c>
      <c r="Y97" s="40" t="str">
        <f t="shared" si="26"/>
        <v>Mapfre Vida</v>
      </c>
      <c r="Z97" s="40" t="str">
        <f t="shared" si="26"/>
        <v>MetLife</v>
      </c>
      <c r="AA97" s="40" t="str">
        <f t="shared" si="26"/>
        <v>Mutual de Seguros</v>
      </c>
      <c r="AB97" s="40" t="str">
        <f t="shared" si="26"/>
        <v>Ohio National</v>
      </c>
      <c r="AC97" s="40" t="str">
        <f t="shared" si="26"/>
        <v>Penta Vida</v>
      </c>
      <c r="AD97" s="40" t="str">
        <f t="shared" si="26"/>
        <v>Principal</v>
      </c>
      <c r="AE97" s="40" t="str">
        <f t="shared" si="26"/>
        <v>Renta Nacional</v>
      </c>
      <c r="AF97" s="40" t="str">
        <f t="shared" si="26"/>
        <v>Rigel</v>
      </c>
      <c r="AG97" s="40" t="str">
        <f t="shared" si="26"/>
        <v>Save Seguros</v>
      </c>
      <c r="AH97" s="40" t="str">
        <f t="shared" si="26"/>
        <v>Security Previsión</v>
      </c>
      <c r="AI97" s="40" t="str">
        <f t="shared" si="26"/>
        <v>Sura</v>
      </c>
      <c r="AJ97" s="40" t="str">
        <f t="shared" si="26"/>
        <v>Suramericana</v>
      </c>
      <c r="AK97" s="40" t="str">
        <f t="shared" si="26"/>
        <v>Zurich Santander</v>
      </c>
      <c r="AL97" s="40" t="str">
        <f t="shared" si="26"/>
        <v/>
      </c>
      <c r="AM97" s="40" t="str">
        <f t="shared" si="26"/>
        <v/>
      </c>
      <c r="AN97" s="40" t="str">
        <f t="shared" si="26"/>
        <v/>
      </c>
      <c r="AO97" s="40" t="str">
        <f t="shared" si="26"/>
        <v/>
      </c>
      <c r="AP97" s="40" t="str">
        <f t="shared" si="26"/>
        <v/>
      </c>
      <c r="AQ97" s="29"/>
      <c r="AR97" s="29"/>
      <c r="AS97" s="29"/>
      <c r="AT97" s="29"/>
    </row>
    <row r="98" spans="2:57" hidden="1" x14ac:dyDescent="0.2">
      <c r="B98" s="29"/>
      <c r="C98" s="42">
        <f t="shared" ref="C98:AP98" si="27">IFERROR(IF(C94=1,VLOOKUP($C$116,$B$12:$AQ$70,C101+1,FALSE)+C99/1000000,""),"")</f>
        <v>4949.0000399999999</v>
      </c>
      <c r="D98" s="42">
        <f t="shared" si="27"/>
        <v>8281.0000390000005</v>
      </c>
      <c r="E98" s="42">
        <f t="shared" si="27"/>
        <v>3346.0000380000001</v>
      </c>
      <c r="F98" s="42">
        <f t="shared" si="27"/>
        <v>269460.00003699999</v>
      </c>
      <c r="G98" s="42">
        <f t="shared" si="27"/>
        <v>502659.00003599998</v>
      </c>
      <c r="H98" s="42">
        <f t="shared" si="27"/>
        <v>8555.0000349999991</v>
      </c>
      <c r="I98" s="42">
        <f t="shared" si="27"/>
        <v>183717.000034</v>
      </c>
      <c r="J98" s="42">
        <f t="shared" si="27"/>
        <v>653330.00003300002</v>
      </c>
      <c r="K98" s="42">
        <f t="shared" si="27"/>
        <v>1144.0000319999999</v>
      </c>
      <c r="L98" s="42">
        <f t="shared" si="27"/>
        <v>585268.000031</v>
      </c>
      <c r="M98" s="42">
        <f t="shared" si="27"/>
        <v>261.00002999999998</v>
      </c>
      <c r="N98" s="42">
        <f t="shared" si="27"/>
        <v>3544.0000289999998</v>
      </c>
      <c r="O98" s="42">
        <f t="shared" si="27"/>
        <v>12322.000028</v>
      </c>
      <c r="P98" s="42">
        <f t="shared" si="27"/>
        <v>1584.000027</v>
      </c>
      <c r="Q98" s="42">
        <f t="shared" si="27"/>
        <v>8365.0000259999997</v>
      </c>
      <c r="R98" s="42">
        <f t="shared" si="27"/>
        <v>284502.00002500002</v>
      </c>
      <c r="S98" s="42" t="str">
        <f t="shared" si="27"/>
        <v/>
      </c>
      <c r="T98" s="42">
        <f t="shared" si="27"/>
        <v>32.000022999999999</v>
      </c>
      <c r="U98" s="42">
        <f t="shared" si="27"/>
        <v>6413.0000220000002</v>
      </c>
      <c r="V98" s="42" t="str">
        <f t="shared" si="27"/>
        <v/>
      </c>
      <c r="W98" s="42" t="str">
        <f t="shared" si="27"/>
        <v/>
      </c>
      <c r="X98" s="42">
        <f t="shared" si="27"/>
        <v>2057.0000190000001</v>
      </c>
      <c r="Y98" s="42">
        <f t="shared" si="27"/>
        <v>338.00001800000001</v>
      </c>
      <c r="Z98" s="42">
        <f t="shared" si="27"/>
        <v>617551.00001700001</v>
      </c>
      <c r="AA98" s="42">
        <f t="shared" si="27"/>
        <v>5399.000016</v>
      </c>
      <c r="AB98" s="42">
        <f t="shared" si="27"/>
        <v>20971.000015000001</v>
      </c>
      <c r="AC98" s="42">
        <f t="shared" si="27"/>
        <v>26145.000014000001</v>
      </c>
      <c r="AD98" s="42">
        <f t="shared" si="27"/>
        <v>1125.0000130000001</v>
      </c>
      <c r="AE98" s="42">
        <f t="shared" si="27"/>
        <v>135.000012</v>
      </c>
      <c r="AF98" s="42">
        <f t="shared" si="27"/>
        <v>7082.0000110000001</v>
      </c>
      <c r="AG98" s="42">
        <f t="shared" si="27"/>
        <v>1768.00001</v>
      </c>
      <c r="AH98" s="42">
        <f t="shared" si="27"/>
        <v>1565158.0000090001</v>
      </c>
      <c r="AI98" s="42">
        <f t="shared" si="27"/>
        <v>1654.000008</v>
      </c>
      <c r="AJ98" s="42">
        <f t="shared" si="27"/>
        <v>309382.000007</v>
      </c>
      <c r="AK98" s="42">
        <f t="shared" si="27"/>
        <v>829.00000599999998</v>
      </c>
      <c r="AL98" s="42" t="str">
        <f t="shared" si="27"/>
        <v/>
      </c>
      <c r="AM98" s="42" t="str">
        <f t="shared" si="27"/>
        <v/>
      </c>
      <c r="AN98" s="42" t="str">
        <f t="shared" si="27"/>
        <v/>
      </c>
      <c r="AO98" s="42" t="str">
        <f t="shared" si="27"/>
        <v/>
      </c>
      <c r="AP98" s="42" t="str">
        <f t="shared" si="27"/>
        <v/>
      </c>
      <c r="AQ98" s="29"/>
      <c r="AR98" s="29"/>
      <c r="AS98" s="29"/>
      <c r="AT98" s="29"/>
    </row>
    <row r="99" spans="2:57" hidden="1" x14ac:dyDescent="0.2">
      <c r="B99" s="29"/>
      <c r="C99" s="40">
        <v>40</v>
      </c>
      <c r="D99" s="40">
        <f>C99-1</f>
        <v>39</v>
      </c>
      <c r="E99" s="40">
        <f t="shared" ref="E99:AP99" si="28">D99-1</f>
        <v>38</v>
      </c>
      <c r="F99" s="40">
        <f t="shared" si="28"/>
        <v>37</v>
      </c>
      <c r="G99" s="40">
        <f t="shared" si="28"/>
        <v>36</v>
      </c>
      <c r="H99" s="40">
        <f t="shared" si="28"/>
        <v>35</v>
      </c>
      <c r="I99" s="40">
        <f t="shared" si="28"/>
        <v>34</v>
      </c>
      <c r="J99" s="40">
        <f t="shared" si="28"/>
        <v>33</v>
      </c>
      <c r="K99" s="40">
        <f t="shared" si="28"/>
        <v>32</v>
      </c>
      <c r="L99" s="40">
        <f t="shared" si="28"/>
        <v>31</v>
      </c>
      <c r="M99" s="40">
        <f t="shared" si="28"/>
        <v>30</v>
      </c>
      <c r="N99" s="40">
        <f t="shared" si="28"/>
        <v>29</v>
      </c>
      <c r="O99" s="40">
        <f t="shared" si="28"/>
        <v>28</v>
      </c>
      <c r="P99" s="40">
        <f t="shared" si="28"/>
        <v>27</v>
      </c>
      <c r="Q99" s="40">
        <f t="shared" si="28"/>
        <v>26</v>
      </c>
      <c r="R99" s="40">
        <f t="shared" si="28"/>
        <v>25</v>
      </c>
      <c r="S99" s="40">
        <f t="shared" si="28"/>
        <v>24</v>
      </c>
      <c r="T99" s="40">
        <f t="shared" si="28"/>
        <v>23</v>
      </c>
      <c r="U99" s="40">
        <f t="shared" si="28"/>
        <v>22</v>
      </c>
      <c r="V99" s="40">
        <f t="shared" si="28"/>
        <v>21</v>
      </c>
      <c r="W99" s="40">
        <f t="shared" si="28"/>
        <v>20</v>
      </c>
      <c r="X99" s="40">
        <f t="shared" si="28"/>
        <v>19</v>
      </c>
      <c r="Y99" s="40">
        <f t="shared" si="28"/>
        <v>18</v>
      </c>
      <c r="Z99" s="40">
        <f t="shared" si="28"/>
        <v>17</v>
      </c>
      <c r="AA99" s="40">
        <f t="shared" si="28"/>
        <v>16</v>
      </c>
      <c r="AB99" s="40">
        <f t="shared" si="28"/>
        <v>15</v>
      </c>
      <c r="AC99" s="40">
        <f t="shared" si="28"/>
        <v>14</v>
      </c>
      <c r="AD99" s="40">
        <f t="shared" si="28"/>
        <v>13</v>
      </c>
      <c r="AE99" s="40">
        <f t="shared" si="28"/>
        <v>12</v>
      </c>
      <c r="AF99" s="40">
        <f t="shared" si="28"/>
        <v>11</v>
      </c>
      <c r="AG99" s="40">
        <f t="shared" si="28"/>
        <v>10</v>
      </c>
      <c r="AH99" s="40">
        <f t="shared" si="28"/>
        <v>9</v>
      </c>
      <c r="AI99" s="40">
        <f t="shared" si="28"/>
        <v>8</v>
      </c>
      <c r="AJ99" s="40">
        <f t="shared" si="28"/>
        <v>7</v>
      </c>
      <c r="AK99" s="40">
        <f t="shared" si="28"/>
        <v>6</v>
      </c>
      <c r="AL99" s="40">
        <f t="shared" si="28"/>
        <v>5</v>
      </c>
      <c r="AM99" s="40">
        <f t="shared" si="28"/>
        <v>4</v>
      </c>
      <c r="AN99" s="40">
        <f t="shared" si="28"/>
        <v>3</v>
      </c>
      <c r="AO99" s="40">
        <f t="shared" si="28"/>
        <v>2</v>
      </c>
      <c r="AP99" s="40">
        <f t="shared" si="28"/>
        <v>1</v>
      </c>
      <c r="AQ99" s="29"/>
      <c r="AR99" s="29"/>
      <c r="AS99" s="29"/>
      <c r="AT99" s="29"/>
    </row>
    <row r="100" spans="2:57" hidden="1" x14ac:dyDescent="0.2">
      <c r="B100" s="29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29"/>
      <c r="AR100" s="29"/>
      <c r="AS100" s="29"/>
      <c r="AT100" s="29"/>
    </row>
    <row r="101" spans="2:57" hidden="1" x14ac:dyDescent="0.2">
      <c r="B101" s="39" t="s">
        <v>94</v>
      </c>
      <c r="C101" s="40">
        <v>1</v>
      </c>
      <c r="D101" s="40">
        <v>2</v>
      </c>
      <c r="E101" s="40">
        <v>3</v>
      </c>
      <c r="F101" s="40">
        <v>4</v>
      </c>
      <c r="G101" s="40">
        <v>5</v>
      </c>
      <c r="H101" s="40">
        <v>6</v>
      </c>
      <c r="I101" s="40">
        <v>7</v>
      </c>
      <c r="J101" s="40">
        <v>8</v>
      </c>
      <c r="K101" s="40">
        <v>9</v>
      </c>
      <c r="L101" s="40">
        <v>10</v>
      </c>
      <c r="M101" s="40">
        <v>11</v>
      </c>
      <c r="N101" s="40">
        <v>12</v>
      </c>
      <c r="O101" s="40">
        <v>13</v>
      </c>
      <c r="P101" s="40">
        <v>14</v>
      </c>
      <c r="Q101" s="40">
        <v>15</v>
      </c>
      <c r="R101" s="40">
        <v>16</v>
      </c>
      <c r="S101" s="40">
        <v>17</v>
      </c>
      <c r="T101" s="40">
        <v>18</v>
      </c>
      <c r="U101" s="40">
        <v>19</v>
      </c>
      <c r="V101" s="40">
        <v>20</v>
      </c>
      <c r="W101" s="40">
        <v>21</v>
      </c>
      <c r="X101" s="40">
        <v>22</v>
      </c>
      <c r="Y101" s="40">
        <v>23</v>
      </c>
      <c r="Z101" s="40">
        <v>24</v>
      </c>
      <c r="AA101" s="40">
        <v>25</v>
      </c>
      <c r="AB101" s="40">
        <v>26</v>
      </c>
      <c r="AC101" s="40">
        <v>27</v>
      </c>
      <c r="AD101" s="40">
        <v>28</v>
      </c>
      <c r="AE101" s="40">
        <v>29</v>
      </c>
      <c r="AF101" s="40">
        <v>30</v>
      </c>
      <c r="AG101" s="40">
        <v>31</v>
      </c>
      <c r="AH101" s="40">
        <v>32</v>
      </c>
      <c r="AI101" s="40">
        <v>33</v>
      </c>
      <c r="AJ101" s="40">
        <v>34</v>
      </c>
      <c r="AK101" s="40">
        <v>35</v>
      </c>
      <c r="AL101" s="40">
        <v>36</v>
      </c>
      <c r="AM101" s="40">
        <v>37</v>
      </c>
      <c r="AN101" s="40">
        <v>38</v>
      </c>
      <c r="AO101" s="40">
        <v>39</v>
      </c>
      <c r="AP101" s="40">
        <v>40</v>
      </c>
      <c r="AQ101" s="29"/>
      <c r="AR101" s="29"/>
      <c r="AS101" s="29"/>
      <c r="AT101" s="29"/>
    </row>
    <row r="102" spans="2:57" hidden="1" x14ac:dyDescent="0.2">
      <c r="B102" s="29"/>
      <c r="C102" s="40" t="str">
        <f t="shared" ref="C102:AP102" si="29">IFERROR(HLOOKUP(C101,$C$96:$AP$97,2,FALSE),"")</f>
        <v>Security Previsión</v>
      </c>
      <c r="D102" s="40" t="str">
        <f t="shared" si="29"/>
        <v>Cámara</v>
      </c>
      <c r="E102" s="40" t="str">
        <f t="shared" si="29"/>
        <v>MetLife</v>
      </c>
      <c r="F102" s="40" t="str">
        <f t="shared" si="29"/>
        <v>Chilena Consolidada</v>
      </c>
      <c r="G102" s="40" t="str">
        <f t="shared" si="29"/>
        <v>BICE Vida</v>
      </c>
      <c r="H102" s="40" t="str">
        <f t="shared" si="29"/>
        <v>Suramericana</v>
      </c>
      <c r="I102" s="40" t="str">
        <f t="shared" si="29"/>
        <v>Consorcio Nacional</v>
      </c>
      <c r="J102" s="40" t="str">
        <f t="shared" si="29"/>
        <v>BCI Seguros Vida</v>
      </c>
      <c r="K102" s="40" t="str">
        <f t="shared" si="29"/>
        <v>Bupa</v>
      </c>
      <c r="L102" s="40" t="str">
        <f t="shared" si="29"/>
        <v>Penta Vida</v>
      </c>
      <c r="M102" s="40" t="str">
        <f t="shared" si="29"/>
        <v>Ohio National</v>
      </c>
      <c r="N102" s="40" t="str">
        <f t="shared" si="29"/>
        <v>CN Life</v>
      </c>
      <c r="O102" s="40" t="str">
        <f t="shared" si="29"/>
        <v>BNP Paribas Cardif</v>
      </c>
      <c r="P102" s="40" t="str">
        <f t="shared" si="29"/>
        <v>Confuturo</v>
      </c>
      <c r="Q102" s="40" t="str">
        <f t="shared" si="29"/>
        <v>Alemana Seguros</v>
      </c>
      <c r="R102" s="40" t="str">
        <f t="shared" si="29"/>
        <v>Rigel</v>
      </c>
      <c r="S102" s="40" t="str">
        <f t="shared" si="29"/>
        <v>HDI Vida</v>
      </c>
      <c r="T102" s="40" t="str">
        <f t="shared" si="29"/>
        <v>Mutual de Seguros</v>
      </c>
      <c r="U102" s="40" t="str">
        <f t="shared" si="29"/>
        <v>4 Life Seguros</v>
      </c>
      <c r="V102" s="40" t="str">
        <f t="shared" si="29"/>
        <v>CLC</v>
      </c>
      <c r="W102" s="40" t="str">
        <f t="shared" si="29"/>
        <v>BanChile</v>
      </c>
      <c r="X102" s="40" t="str">
        <f t="shared" si="29"/>
        <v>M. del Ej. y Av.</v>
      </c>
      <c r="Y102" s="40" t="str">
        <f t="shared" si="29"/>
        <v>Save Seguros</v>
      </c>
      <c r="Z102" s="40" t="str">
        <f t="shared" si="29"/>
        <v>Sura</v>
      </c>
      <c r="AA102" s="40" t="str">
        <f t="shared" si="29"/>
        <v>Colmena Seguros</v>
      </c>
      <c r="AB102" s="40" t="str">
        <f t="shared" si="29"/>
        <v>CF Seguros de Vida</v>
      </c>
      <c r="AC102" s="40" t="str">
        <f t="shared" si="29"/>
        <v>Principal</v>
      </c>
      <c r="AD102" s="40" t="str">
        <f t="shared" si="29"/>
        <v>Zurich Santander</v>
      </c>
      <c r="AE102" s="40" t="str">
        <f t="shared" si="29"/>
        <v>Mapfre Vida</v>
      </c>
      <c r="AF102" s="40" t="str">
        <f t="shared" si="29"/>
        <v>Chubb Vida</v>
      </c>
      <c r="AG102" s="40" t="str">
        <f t="shared" si="29"/>
        <v>Renta Nacional</v>
      </c>
      <c r="AH102" s="40" t="str">
        <f t="shared" si="29"/>
        <v>EuroAmérica</v>
      </c>
      <c r="AI102" s="40" t="str">
        <f t="shared" si="29"/>
        <v/>
      </c>
      <c r="AJ102" s="40" t="str">
        <f t="shared" si="29"/>
        <v/>
      </c>
      <c r="AK102" s="40" t="str">
        <f t="shared" si="29"/>
        <v/>
      </c>
      <c r="AL102" s="40" t="str">
        <f t="shared" si="29"/>
        <v/>
      </c>
      <c r="AM102" s="40" t="str">
        <f t="shared" si="29"/>
        <v/>
      </c>
      <c r="AN102" s="40" t="str">
        <f t="shared" si="29"/>
        <v/>
      </c>
      <c r="AO102" s="40" t="str">
        <f t="shared" si="29"/>
        <v/>
      </c>
      <c r="AP102" s="40" t="str">
        <f t="shared" si="29"/>
        <v/>
      </c>
      <c r="AQ102" s="29"/>
      <c r="AR102" s="29"/>
      <c r="AS102" s="29"/>
      <c r="AT102" s="29"/>
    </row>
    <row r="103" spans="2:57" hidden="1" x14ac:dyDescent="0.2">
      <c r="B103" s="29"/>
      <c r="C103" s="42">
        <f t="shared" ref="C103:AP103" si="30">IFERROR((HLOOKUP(C101,$C$96:$AP$98,3,FALSE)-HLOOKUP(C101,$C$96:$AP$99,4,FALSE)/1000000)/$C$110,"")</f>
        <v>1565.1579999999999</v>
      </c>
      <c r="D103" s="42">
        <f t="shared" si="30"/>
        <v>653.33000000000004</v>
      </c>
      <c r="E103" s="42">
        <f t="shared" si="30"/>
        <v>617.55100000000004</v>
      </c>
      <c r="F103" s="42">
        <f t="shared" si="30"/>
        <v>585.26800000000003</v>
      </c>
      <c r="G103" s="42">
        <f t="shared" si="30"/>
        <v>502.65899999999999</v>
      </c>
      <c r="H103" s="42">
        <f t="shared" si="30"/>
        <v>309.38200000000001</v>
      </c>
      <c r="I103" s="42">
        <f t="shared" si="30"/>
        <v>284.50200000000001</v>
      </c>
      <c r="J103" s="42">
        <f t="shared" si="30"/>
        <v>269.45999999999998</v>
      </c>
      <c r="K103" s="42">
        <f t="shared" si="30"/>
        <v>183.71700000000001</v>
      </c>
      <c r="L103" s="42">
        <f t="shared" si="30"/>
        <v>26.145</v>
      </c>
      <c r="M103" s="42">
        <f t="shared" si="30"/>
        <v>20.971</v>
      </c>
      <c r="N103" s="42">
        <f t="shared" si="30"/>
        <v>12.321999999999999</v>
      </c>
      <c r="O103" s="42">
        <f t="shared" si="30"/>
        <v>8.5549999999999997</v>
      </c>
      <c r="P103" s="42">
        <f t="shared" si="30"/>
        <v>8.3650000000000002</v>
      </c>
      <c r="Q103" s="42">
        <f t="shared" si="30"/>
        <v>8.2810000000000006</v>
      </c>
      <c r="R103" s="42">
        <f t="shared" si="30"/>
        <v>7.0819999999999999</v>
      </c>
      <c r="S103" s="42">
        <f t="shared" si="30"/>
        <v>6.4130000000000003</v>
      </c>
      <c r="T103" s="42">
        <f t="shared" si="30"/>
        <v>5.399</v>
      </c>
      <c r="U103" s="42">
        <f t="shared" si="30"/>
        <v>4.9489999999999998</v>
      </c>
      <c r="V103" s="42">
        <f t="shared" si="30"/>
        <v>3.544</v>
      </c>
      <c r="W103" s="42">
        <f t="shared" si="30"/>
        <v>3.3460000000000001</v>
      </c>
      <c r="X103" s="42">
        <f t="shared" si="30"/>
        <v>2.0569999999999999</v>
      </c>
      <c r="Y103" s="42">
        <f t="shared" si="30"/>
        <v>1.768</v>
      </c>
      <c r="Z103" s="42">
        <f t="shared" si="30"/>
        <v>1.6539999999999999</v>
      </c>
      <c r="AA103" s="42">
        <f t="shared" si="30"/>
        <v>1.5840000000000001</v>
      </c>
      <c r="AB103" s="42">
        <f t="shared" si="30"/>
        <v>1.1439999999999999</v>
      </c>
      <c r="AC103" s="42">
        <f t="shared" si="30"/>
        <v>1.125</v>
      </c>
      <c r="AD103" s="42">
        <f t="shared" si="30"/>
        <v>0.82899999999999996</v>
      </c>
      <c r="AE103" s="42">
        <f t="shared" si="30"/>
        <v>0.33800000000000002</v>
      </c>
      <c r="AF103" s="42">
        <f t="shared" si="30"/>
        <v>0.26100000000000001</v>
      </c>
      <c r="AG103" s="42">
        <f t="shared" si="30"/>
        <v>0.13500000000000001</v>
      </c>
      <c r="AH103" s="42">
        <f t="shared" si="30"/>
        <v>3.2000000000000001E-2</v>
      </c>
      <c r="AI103" s="42" t="str">
        <f t="shared" si="30"/>
        <v/>
      </c>
      <c r="AJ103" s="42" t="str">
        <f t="shared" si="30"/>
        <v/>
      </c>
      <c r="AK103" s="42" t="str">
        <f t="shared" si="30"/>
        <v/>
      </c>
      <c r="AL103" s="42" t="str">
        <f t="shared" si="30"/>
        <v/>
      </c>
      <c r="AM103" s="42" t="str">
        <f t="shared" si="30"/>
        <v/>
      </c>
      <c r="AN103" s="42" t="str">
        <f t="shared" si="30"/>
        <v/>
      </c>
      <c r="AO103" s="42" t="str">
        <f t="shared" si="30"/>
        <v/>
      </c>
      <c r="AP103" s="42" t="str">
        <f t="shared" si="30"/>
        <v/>
      </c>
      <c r="AQ103" s="29"/>
      <c r="AR103" s="29"/>
      <c r="AS103" s="29"/>
      <c r="AT103" s="29"/>
    </row>
    <row r="104" spans="2:57" hidden="1" x14ac:dyDescent="0.2">
      <c r="B104" s="29"/>
      <c r="C104" s="42" t="str">
        <f>IF(ISNUMBER(C103),CONCATENATE(C102," - ",C101),"")</f>
        <v>Security Previsión - 1</v>
      </c>
      <c r="D104" s="42" t="str">
        <f t="shared" ref="D104:AP104" si="31">IF(ISNUMBER(D103),CONCATENATE(D102," - ",D101),"")</f>
        <v>Cámara - 2</v>
      </c>
      <c r="E104" s="42" t="str">
        <f t="shared" si="31"/>
        <v>MetLife - 3</v>
      </c>
      <c r="F104" s="42" t="str">
        <f t="shared" si="31"/>
        <v>Chilena Consolidada - 4</v>
      </c>
      <c r="G104" s="42" t="str">
        <f t="shared" si="31"/>
        <v>BICE Vida - 5</v>
      </c>
      <c r="H104" s="42" t="str">
        <f t="shared" si="31"/>
        <v>Suramericana - 6</v>
      </c>
      <c r="I104" s="42" t="str">
        <f t="shared" si="31"/>
        <v>Consorcio Nacional - 7</v>
      </c>
      <c r="J104" s="42" t="str">
        <f t="shared" si="31"/>
        <v>BCI Seguros Vida - 8</v>
      </c>
      <c r="K104" s="42" t="str">
        <f t="shared" si="31"/>
        <v>Bupa - 9</v>
      </c>
      <c r="L104" s="42" t="str">
        <f t="shared" si="31"/>
        <v>Penta Vida - 10</v>
      </c>
      <c r="M104" s="42" t="str">
        <f t="shared" si="31"/>
        <v>Ohio National - 11</v>
      </c>
      <c r="N104" s="42" t="str">
        <f t="shared" si="31"/>
        <v>CN Life - 12</v>
      </c>
      <c r="O104" s="42" t="str">
        <f t="shared" si="31"/>
        <v>BNP Paribas Cardif - 13</v>
      </c>
      <c r="P104" s="42" t="str">
        <f t="shared" si="31"/>
        <v>Confuturo - 14</v>
      </c>
      <c r="Q104" s="42" t="str">
        <f t="shared" si="31"/>
        <v>Alemana Seguros - 15</v>
      </c>
      <c r="R104" s="42" t="str">
        <f t="shared" si="31"/>
        <v>Rigel - 16</v>
      </c>
      <c r="S104" s="42" t="str">
        <f t="shared" si="31"/>
        <v>HDI Vida - 17</v>
      </c>
      <c r="T104" s="42" t="str">
        <f t="shared" si="31"/>
        <v>Mutual de Seguros - 18</v>
      </c>
      <c r="U104" s="42" t="str">
        <f t="shared" si="31"/>
        <v>4 Life Seguros - 19</v>
      </c>
      <c r="V104" s="42" t="str">
        <f t="shared" si="31"/>
        <v>CLC - 20</v>
      </c>
      <c r="W104" s="42" t="str">
        <f t="shared" si="31"/>
        <v>BanChile - 21</v>
      </c>
      <c r="X104" s="42" t="str">
        <f t="shared" si="31"/>
        <v>M. del Ej. y Av. - 22</v>
      </c>
      <c r="Y104" s="42" t="str">
        <f t="shared" si="31"/>
        <v>Save Seguros - 23</v>
      </c>
      <c r="Z104" s="42" t="str">
        <f t="shared" si="31"/>
        <v>Sura - 24</v>
      </c>
      <c r="AA104" s="42" t="str">
        <f t="shared" si="31"/>
        <v>Colmena Seguros - 25</v>
      </c>
      <c r="AB104" s="42" t="str">
        <f t="shared" si="31"/>
        <v>CF Seguros de Vida - 26</v>
      </c>
      <c r="AC104" s="42" t="str">
        <f t="shared" si="31"/>
        <v>Principal - 27</v>
      </c>
      <c r="AD104" s="42" t="str">
        <f t="shared" si="31"/>
        <v>Zurich Santander - 28</v>
      </c>
      <c r="AE104" s="42" t="str">
        <f t="shared" si="31"/>
        <v>Mapfre Vida - 29</v>
      </c>
      <c r="AF104" s="42" t="str">
        <f t="shared" si="31"/>
        <v>Chubb Vida - 30</v>
      </c>
      <c r="AG104" s="42" t="str">
        <f t="shared" si="31"/>
        <v>Renta Nacional - 31</v>
      </c>
      <c r="AH104" s="42" t="str">
        <f t="shared" si="31"/>
        <v>EuroAmérica - 32</v>
      </c>
      <c r="AI104" s="42" t="str">
        <f t="shared" si="31"/>
        <v/>
      </c>
      <c r="AJ104" s="42" t="str">
        <f t="shared" si="31"/>
        <v/>
      </c>
      <c r="AK104" s="42" t="str">
        <f t="shared" si="31"/>
        <v/>
      </c>
      <c r="AL104" s="42" t="str">
        <f t="shared" si="31"/>
        <v/>
      </c>
      <c r="AM104" s="42" t="str">
        <f t="shared" si="31"/>
        <v/>
      </c>
      <c r="AN104" s="42" t="str">
        <f t="shared" si="31"/>
        <v/>
      </c>
      <c r="AO104" s="42" t="str">
        <f t="shared" si="31"/>
        <v/>
      </c>
      <c r="AP104" s="42" t="str">
        <f t="shared" si="31"/>
        <v/>
      </c>
      <c r="AQ104" s="29"/>
      <c r="AR104" s="29"/>
      <c r="AS104" s="29"/>
      <c r="AT104" s="29"/>
    </row>
    <row r="105" spans="2:57" hidden="1" x14ac:dyDescent="0.2">
      <c r="B105" s="29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29"/>
      <c r="AR105" s="29"/>
      <c r="AS105" s="29"/>
      <c r="AT105" s="29"/>
    </row>
    <row r="106" spans="2:57" hidden="1" x14ac:dyDescent="0.2">
      <c r="B106" s="39" t="s">
        <v>95</v>
      </c>
      <c r="C106" s="42" t="str">
        <f t="shared" ref="C106:AP106" si="32">IF($C$119=C102,C103,"")</f>
        <v/>
      </c>
      <c r="D106" s="42" t="str">
        <f t="shared" si="32"/>
        <v/>
      </c>
      <c r="E106" s="42" t="str">
        <f t="shared" si="32"/>
        <v/>
      </c>
      <c r="F106" s="42" t="str">
        <f t="shared" si="32"/>
        <v/>
      </c>
      <c r="G106" s="42" t="str">
        <f t="shared" si="32"/>
        <v/>
      </c>
      <c r="H106" s="42" t="str">
        <f t="shared" si="32"/>
        <v/>
      </c>
      <c r="I106" s="42" t="str">
        <f t="shared" si="32"/>
        <v/>
      </c>
      <c r="J106" s="42" t="str">
        <f t="shared" si="32"/>
        <v/>
      </c>
      <c r="K106" s="42" t="str">
        <f t="shared" si="32"/>
        <v/>
      </c>
      <c r="L106" s="42" t="str">
        <f t="shared" si="32"/>
        <v/>
      </c>
      <c r="M106" s="42" t="str">
        <f t="shared" si="32"/>
        <v/>
      </c>
      <c r="N106" s="42" t="str">
        <f t="shared" si="32"/>
        <v/>
      </c>
      <c r="O106" s="42" t="str">
        <f t="shared" si="32"/>
        <v/>
      </c>
      <c r="P106" s="42" t="str">
        <f t="shared" si="32"/>
        <v/>
      </c>
      <c r="Q106" s="42" t="str">
        <f t="shared" si="32"/>
        <v/>
      </c>
      <c r="R106" s="42" t="str">
        <f t="shared" si="32"/>
        <v/>
      </c>
      <c r="S106" s="42" t="str">
        <f t="shared" si="32"/>
        <v/>
      </c>
      <c r="T106" s="42" t="str">
        <f t="shared" si="32"/>
        <v/>
      </c>
      <c r="U106" s="42" t="str">
        <f t="shared" si="32"/>
        <v/>
      </c>
      <c r="V106" s="42" t="str">
        <f t="shared" si="32"/>
        <v/>
      </c>
      <c r="W106" s="42" t="str">
        <f t="shared" si="32"/>
        <v/>
      </c>
      <c r="X106" s="42" t="str">
        <f t="shared" si="32"/>
        <v/>
      </c>
      <c r="Y106" s="42" t="str">
        <f t="shared" si="32"/>
        <v/>
      </c>
      <c r="Z106" s="42" t="str">
        <f t="shared" si="32"/>
        <v/>
      </c>
      <c r="AA106" s="42" t="str">
        <f t="shared" si="32"/>
        <v/>
      </c>
      <c r="AB106" s="42" t="str">
        <f t="shared" si="32"/>
        <v/>
      </c>
      <c r="AC106" s="42" t="str">
        <f t="shared" si="32"/>
        <v/>
      </c>
      <c r="AD106" s="42" t="str">
        <f t="shared" si="32"/>
        <v/>
      </c>
      <c r="AE106" s="42" t="str">
        <f t="shared" si="32"/>
        <v/>
      </c>
      <c r="AF106" s="42" t="str">
        <f t="shared" si="32"/>
        <v/>
      </c>
      <c r="AG106" s="42" t="str">
        <f t="shared" si="32"/>
        <v/>
      </c>
      <c r="AH106" s="42" t="str">
        <f t="shared" si="32"/>
        <v/>
      </c>
      <c r="AI106" s="42" t="str">
        <f t="shared" si="32"/>
        <v/>
      </c>
      <c r="AJ106" s="42" t="str">
        <f t="shared" si="32"/>
        <v/>
      </c>
      <c r="AK106" s="42" t="str">
        <f t="shared" si="32"/>
        <v/>
      </c>
      <c r="AL106" s="42" t="str">
        <f t="shared" si="32"/>
        <v/>
      </c>
      <c r="AM106" s="42" t="str">
        <f t="shared" si="32"/>
        <v/>
      </c>
      <c r="AN106" s="42" t="str">
        <f t="shared" si="32"/>
        <v/>
      </c>
      <c r="AO106" s="42" t="str">
        <f t="shared" si="32"/>
        <v/>
      </c>
      <c r="AP106" s="42" t="str">
        <f t="shared" si="32"/>
        <v/>
      </c>
      <c r="AQ106" s="29"/>
      <c r="AR106" s="29"/>
      <c r="AS106" s="29"/>
      <c r="AT106" s="29"/>
    </row>
    <row r="107" spans="2:57" hidden="1" x14ac:dyDescent="0.2">
      <c r="B107" s="29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29"/>
      <c r="AR107" s="29"/>
      <c r="AS107" s="29"/>
      <c r="AT107" s="29"/>
    </row>
    <row r="108" spans="2:57" hidden="1" x14ac:dyDescent="0.2">
      <c r="B108" s="29"/>
      <c r="C108" s="40" t="s">
        <v>607</v>
      </c>
      <c r="D108" s="40" t="s">
        <v>608</v>
      </c>
      <c r="E108" s="40" t="s">
        <v>609</v>
      </c>
      <c r="F108" s="40" t="s">
        <v>610</v>
      </c>
      <c r="G108" s="40" t="s">
        <v>611</v>
      </c>
      <c r="H108" s="40" t="s">
        <v>612</v>
      </c>
      <c r="I108" s="40" t="s">
        <v>613</v>
      </c>
      <c r="J108" s="40" t="s">
        <v>614</v>
      </c>
      <c r="K108" s="40" t="s">
        <v>615</v>
      </c>
      <c r="L108" s="40" t="s">
        <v>616</v>
      </c>
      <c r="M108" s="40" t="s">
        <v>531</v>
      </c>
      <c r="N108" s="40" t="s">
        <v>618</v>
      </c>
      <c r="O108" s="40" t="s">
        <v>619</v>
      </c>
      <c r="P108" s="40" t="s">
        <v>620</v>
      </c>
      <c r="Q108" s="40" t="s">
        <v>621</v>
      </c>
      <c r="R108" s="40" t="s">
        <v>622</v>
      </c>
      <c r="S108" s="40" t="s">
        <v>623</v>
      </c>
      <c r="T108" s="40" t="s">
        <v>624</v>
      </c>
      <c r="U108" s="40" t="s">
        <v>625</v>
      </c>
      <c r="V108" s="40" t="s">
        <v>626</v>
      </c>
      <c r="W108" s="40" t="s">
        <v>627</v>
      </c>
      <c r="X108" s="40" t="s">
        <v>628</v>
      </c>
      <c r="Y108" s="40" t="s">
        <v>629</v>
      </c>
      <c r="Z108" s="40" t="s">
        <v>630</v>
      </c>
      <c r="AA108" s="40" t="s">
        <v>631</v>
      </c>
      <c r="AB108" s="40" t="s">
        <v>516</v>
      </c>
      <c r="AC108" s="40" t="s">
        <v>633</v>
      </c>
      <c r="AD108" s="40" t="s">
        <v>634</v>
      </c>
      <c r="AE108" s="40" t="s">
        <v>635</v>
      </c>
      <c r="AF108" s="40" t="s">
        <v>636</v>
      </c>
      <c r="AG108" s="40" t="s">
        <v>637</v>
      </c>
      <c r="AH108" s="40" t="s">
        <v>638</v>
      </c>
      <c r="AI108" s="40" t="s">
        <v>639</v>
      </c>
      <c r="AJ108" s="40" t="s">
        <v>640</v>
      </c>
      <c r="AK108" s="40" t="s">
        <v>641</v>
      </c>
      <c r="AL108" s="40" t="s">
        <v>642</v>
      </c>
      <c r="AM108" s="40" t="s">
        <v>643</v>
      </c>
      <c r="AN108" s="40" t="s">
        <v>644</v>
      </c>
      <c r="AO108" s="40" t="s">
        <v>645</v>
      </c>
      <c r="AP108" s="40" t="s">
        <v>646</v>
      </c>
      <c r="AQ108" s="69" t="s">
        <v>547</v>
      </c>
      <c r="AR108" s="69" t="s">
        <v>648</v>
      </c>
      <c r="AS108" s="69" t="s">
        <v>649</v>
      </c>
      <c r="AT108" s="69" t="s">
        <v>650</v>
      </c>
      <c r="AU108" s="221" t="s">
        <v>651</v>
      </c>
      <c r="AV108" s="221" t="s">
        <v>652</v>
      </c>
      <c r="AW108" s="221" t="s">
        <v>653</v>
      </c>
      <c r="AX108" s="221" t="s">
        <v>654</v>
      </c>
      <c r="AY108" s="221" t="s">
        <v>655</v>
      </c>
      <c r="AZ108" s="221" t="s">
        <v>656</v>
      </c>
      <c r="BA108" s="221" t="s">
        <v>657</v>
      </c>
      <c r="BB108" s="221" t="s">
        <v>658</v>
      </c>
      <c r="BC108" s="221" t="s">
        <v>659</v>
      </c>
      <c r="BD108" s="221" t="s">
        <v>660</v>
      </c>
      <c r="BE108" s="221" t="s">
        <v>284</v>
      </c>
    </row>
    <row r="109" spans="2:57" hidden="1" x14ac:dyDescent="0.2">
      <c r="B109" s="29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29"/>
      <c r="AR109" s="29"/>
      <c r="AS109" s="29"/>
      <c r="AT109" s="29"/>
    </row>
    <row r="110" spans="2:57" hidden="1" x14ac:dyDescent="0.2">
      <c r="B110" s="39" t="s">
        <v>99</v>
      </c>
      <c r="C110" s="27">
        <f>IF(MAX(C98:AP98)&lt;100000,1,IF(AND(MAX(C98:AP98)&gt;=100000,MAX(C98:AP98)&lt;100000000),1000,IF(MAX(C98:AP98)&gt;=100000000,1000000)))</f>
        <v>1000</v>
      </c>
      <c r="D110" s="27">
        <v>1000000</v>
      </c>
      <c r="E110" s="27">
        <v>1000</v>
      </c>
      <c r="F110" s="27">
        <v>1</v>
      </c>
      <c r="G110" s="27" t="str">
        <f>INDEX(D111:F113,MATCH(Índice!$H$52,C111:C113,0),MATCH(C110,D110:F110,0))</f>
        <v>Miles de Siniestros</v>
      </c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29"/>
      <c r="AR110" s="29"/>
      <c r="AS110" s="29"/>
      <c r="AT110" s="29"/>
    </row>
    <row r="111" spans="2:57" hidden="1" x14ac:dyDescent="0.2">
      <c r="B111" s="29"/>
      <c r="C111" s="27" t="str">
        <f>Índice!H53</f>
        <v>Cifras en UF al 31.03.2021</v>
      </c>
      <c r="D111" s="27" t="s">
        <v>339</v>
      </c>
      <c r="E111" s="27" t="s">
        <v>340</v>
      </c>
      <c r="F111" s="27" t="s">
        <v>16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29"/>
      <c r="AR111" s="29"/>
      <c r="AS111" s="29"/>
      <c r="AT111" s="29"/>
    </row>
    <row r="112" spans="2:57" hidden="1" x14ac:dyDescent="0.2">
      <c r="B112" s="29"/>
      <c r="C112" s="27" t="str">
        <f>Índice!H54</f>
        <v>Cifras en M$ al 31.03.2021</v>
      </c>
      <c r="D112" s="27" t="s">
        <v>339</v>
      </c>
      <c r="E112" s="27" t="s">
        <v>340</v>
      </c>
      <c r="F112" s="27" t="s">
        <v>16</v>
      </c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29"/>
      <c r="AR112" s="29"/>
      <c r="AS112" s="29"/>
      <c r="AT112" s="29"/>
    </row>
    <row r="113" spans="1:46" hidden="1" x14ac:dyDescent="0.2">
      <c r="B113" s="29"/>
      <c r="C113" s="27" t="str">
        <f>Índice!H55</f>
        <v>Cifras en US$ al 31.03.2021</v>
      </c>
      <c r="D113" s="27" t="s">
        <v>339</v>
      </c>
      <c r="E113" s="27" t="s">
        <v>340</v>
      </c>
      <c r="F113" s="27" t="s">
        <v>16</v>
      </c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29"/>
      <c r="AR113" s="29"/>
      <c r="AS113" s="29"/>
      <c r="AT113" s="29"/>
    </row>
    <row r="114" spans="1:46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</row>
    <row r="115" spans="1:46" x14ac:dyDescent="0.2">
      <c r="C115" s="44" t="s">
        <v>294</v>
      </c>
      <c r="D115" s="44"/>
      <c r="E115" s="44"/>
      <c r="F115" s="44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</row>
    <row r="116" spans="1:46" x14ac:dyDescent="0.2">
      <c r="A116" s="223"/>
      <c r="C116" s="275" t="s">
        <v>284</v>
      </c>
      <c r="D116" s="276"/>
      <c r="E116" s="276"/>
      <c r="F116" s="277"/>
      <c r="G116" s="47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</row>
    <row r="117" spans="1:46" x14ac:dyDescent="0.2">
      <c r="C117" s="48"/>
      <c r="D117" s="48"/>
      <c r="E117" s="48"/>
      <c r="F117" s="48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</row>
    <row r="118" spans="1:46" x14ac:dyDescent="0.2">
      <c r="C118" s="44" t="s">
        <v>107</v>
      </c>
      <c r="D118" s="44"/>
      <c r="E118" s="44"/>
      <c r="F118" s="44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</row>
    <row r="119" spans="1:46" x14ac:dyDescent="0.2">
      <c r="A119" s="223"/>
      <c r="C119" s="275"/>
      <c r="D119" s="276"/>
      <c r="E119" s="276"/>
      <c r="F119" s="277"/>
      <c r="G119" s="47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</row>
    <row r="120" spans="1:46" x14ac:dyDescent="0.2">
      <c r="B120" s="48"/>
      <c r="C120" s="48"/>
      <c r="D120" s="48"/>
      <c r="E120" s="48"/>
      <c r="F120" s="48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</row>
    <row r="121" spans="1:46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</row>
    <row r="122" spans="1:46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</row>
    <row r="123" spans="1:46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</row>
    <row r="124" spans="1:46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</row>
    <row r="125" spans="1:46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</row>
    <row r="126" spans="1:46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</row>
    <row r="127" spans="1:46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</row>
    <row r="128" spans="1:46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</row>
    <row r="129" spans="2:46" x14ac:dyDescent="0.2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</row>
    <row r="130" spans="2:46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</row>
    <row r="131" spans="2:46" x14ac:dyDescent="0.2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</row>
    <row r="132" spans="2:46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</row>
    <row r="133" spans="2:46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</row>
    <row r="134" spans="2:46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</row>
    <row r="135" spans="2:46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</row>
    <row r="136" spans="2:46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</row>
    <row r="137" spans="2:46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</row>
    <row r="138" spans="2:46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</row>
    <row r="139" spans="2:46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</row>
    <row r="140" spans="2:46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</row>
    <row r="141" spans="2:46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</row>
    <row r="142" spans="2:46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</row>
    <row r="143" spans="2:46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</row>
    <row r="144" spans="2:46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</row>
    <row r="145" spans="2:46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</row>
    <row r="146" spans="2:46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</row>
    <row r="147" spans="2:46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</row>
    <row r="148" spans="2:46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</row>
    <row r="149" spans="2:46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76"/>
      <c r="AJ149" s="76"/>
      <c r="AK149" s="76"/>
      <c r="AL149" s="76"/>
      <c r="AM149" s="76"/>
      <c r="AN149" s="76"/>
      <c r="AO149" s="76"/>
      <c r="AP149" s="76"/>
      <c r="AQ149" s="76"/>
      <c r="AR149" s="29"/>
      <c r="AS149" s="29"/>
      <c r="AT149" s="29"/>
    </row>
    <row r="150" spans="2:46" hidden="1" x14ac:dyDescent="0.2">
      <c r="B150" s="39" t="s">
        <v>93</v>
      </c>
      <c r="C150" s="40">
        <f>IFERROR(RANK(C152,$C$152:$Z$152,0),"")</f>
        <v>19</v>
      </c>
      <c r="D150" s="40">
        <f t="shared" ref="D150:Z150" si="33">IFERROR(RANK(D152,$C$152:$Z$152,0),"")</f>
        <v>6</v>
      </c>
      <c r="E150" s="40">
        <f t="shared" si="33"/>
        <v>3</v>
      </c>
      <c r="F150" s="40">
        <f t="shared" si="33"/>
        <v>8</v>
      </c>
      <c r="G150" s="40">
        <f t="shared" si="33"/>
        <v>11</v>
      </c>
      <c r="H150" s="40">
        <f t="shared" si="33"/>
        <v>23</v>
      </c>
      <c r="I150" s="40">
        <f t="shared" si="33"/>
        <v>7</v>
      </c>
      <c r="J150" s="40">
        <f t="shared" si="33"/>
        <v>13</v>
      </c>
      <c r="K150" s="40">
        <f t="shared" si="33"/>
        <v>1</v>
      </c>
      <c r="L150" s="40">
        <f t="shared" si="33"/>
        <v>10</v>
      </c>
      <c r="M150" s="40">
        <f t="shared" si="33"/>
        <v>18</v>
      </c>
      <c r="N150" s="40">
        <f t="shared" si="33"/>
        <v>14</v>
      </c>
      <c r="O150" s="40">
        <f t="shared" si="33"/>
        <v>4</v>
      </c>
      <c r="P150" s="40">
        <f t="shared" si="33"/>
        <v>15</v>
      </c>
      <c r="Q150" s="40">
        <f t="shared" si="33"/>
        <v>17</v>
      </c>
      <c r="R150" s="40">
        <f t="shared" si="33"/>
        <v>2</v>
      </c>
      <c r="S150" s="40">
        <f t="shared" si="33"/>
        <v>12</v>
      </c>
      <c r="T150" s="40">
        <f t="shared" si="33"/>
        <v>20</v>
      </c>
      <c r="U150" s="40">
        <f t="shared" si="33"/>
        <v>16</v>
      </c>
      <c r="V150" s="40">
        <f t="shared" si="33"/>
        <v>22</v>
      </c>
      <c r="W150" s="40">
        <f t="shared" si="33"/>
        <v>21</v>
      </c>
      <c r="X150" s="40">
        <f t="shared" si="33"/>
        <v>9</v>
      </c>
      <c r="Y150" s="40">
        <f t="shared" si="33"/>
        <v>5</v>
      </c>
      <c r="Z150" s="40">
        <f t="shared" si="33"/>
        <v>24</v>
      </c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6"/>
      <c r="AL150" s="76"/>
      <c r="AM150" s="76"/>
      <c r="AN150" s="76"/>
      <c r="AO150" s="76"/>
      <c r="AP150" s="76"/>
      <c r="AQ150" s="76"/>
      <c r="AR150" s="29"/>
      <c r="AS150" s="29"/>
      <c r="AT150" s="29"/>
    </row>
    <row r="151" spans="2:46" hidden="1" x14ac:dyDescent="0.2">
      <c r="B151" s="29"/>
      <c r="C151" s="42" t="s">
        <v>665</v>
      </c>
      <c r="D151" s="42" t="s">
        <v>666</v>
      </c>
      <c r="E151" s="42" t="s">
        <v>667</v>
      </c>
      <c r="F151" s="42" t="s">
        <v>668</v>
      </c>
      <c r="G151" s="42" t="s">
        <v>669</v>
      </c>
      <c r="H151" s="42" t="s">
        <v>670</v>
      </c>
      <c r="I151" s="42" t="s">
        <v>671</v>
      </c>
      <c r="J151" s="42" t="s">
        <v>672</v>
      </c>
      <c r="K151" s="42" t="s">
        <v>589</v>
      </c>
      <c r="L151" s="42" t="s">
        <v>590</v>
      </c>
      <c r="M151" s="42" t="s">
        <v>573</v>
      </c>
      <c r="N151" s="42" t="s">
        <v>673</v>
      </c>
      <c r="O151" s="42" t="s">
        <v>674</v>
      </c>
      <c r="P151" s="42" t="s">
        <v>380</v>
      </c>
      <c r="Q151" s="42" t="s">
        <v>383</v>
      </c>
      <c r="R151" s="42" t="s">
        <v>675</v>
      </c>
      <c r="S151" s="42" t="s">
        <v>676</v>
      </c>
      <c r="T151" s="42" t="s">
        <v>677</v>
      </c>
      <c r="U151" s="42" t="s">
        <v>678</v>
      </c>
      <c r="V151" s="42" t="s">
        <v>679</v>
      </c>
      <c r="W151" s="42" t="s">
        <v>680</v>
      </c>
      <c r="X151" s="42" t="s">
        <v>681</v>
      </c>
      <c r="Y151" s="42" t="s">
        <v>682</v>
      </c>
      <c r="Z151" s="42" t="s">
        <v>683</v>
      </c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6"/>
      <c r="AR151" s="29"/>
      <c r="AS151" s="29"/>
      <c r="AT151" s="29"/>
    </row>
    <row r="152" spans="2:46" hidden="1" x14ac:dyDescent="0.2">
      <c r="B152" s="29"/>
      <c r="C152" s="42">
        <f t="shared" ref="C152:Z152" si="34">IFERROR(VALUE(HLOOKUP($C$174,$C$11:$AQ$70,C155,FALSE)),0)+IFERROR(VALUE(HLOOKUP($C$174,$C$11:$AQ$70,C156,FALSE)),0)+IFERROR(VALUE(HLOOKUP($C$174,$C$11:$AQ$70,C157,FALSE)),0)+C153/1000000</f>
        <v>215.000024</v>
      </c>
      <c r="D152" s="42">
        <f t="shared" si="34"/>
        <v>8496.0000230000005</v>
      </c>
      <c r="E152" s="42">
        <f t="shared" si="34"/>
        <v>41706.000022</v>
      </c>
      <c r="F152" s="42">
        <f t="shared" si="34"/>
        <v>6539.0000209999998</v>
      </c>
      <c r="G152" s="42">
        <f t="shared" si="34"/>
        <v>1930.0000199999999</v>
      </c>
      <c r="H152" s="42">
        <f t="shared" si="34"/>
        <v>24.000019000000002</v>
      </c>
      <c r="I152" s="42">
        <f t="shared" si="34"/>
        <v>7975.0000179999997</v>
      </c>
      <c r="J152" s="42">
        <f t="shared" si="34"/>
        <v>1004.000017</v>
      </c>
      <c r="K152" s="42">
        <f t="shared" si="34"/>
        <v>4887601.0000160001</v>
      </c>
      <c r="L152" s="42">
        <f t="shared" si="34"/>
        <v>2668.0000150000001</v>
      </c>
      <c r="M152" s="42">
        <f t="shared" si="34"/>
        <v>242.00001399999999</v>
      </c>
      <c r="N152" s="42">
        <f t="shared" si="34"/>
        <v>904.00001299999997</v>
      </c>
      <c r="O152" s="42">
        <f t="shared" si="34"/>
        <v>16094.000012</v>
      </c>
      <c r="P152" s="42">
        <f t="shared" si="34"/>
        <v>717.00001099999997</v>
      </c>
      <c r="Q152" s="42">
        <f t="shared" si="34"/>
        <v>305.00000999999997</v>
      </c>
      <c r="R152" s="42">
        <f t="shared" si="34"/>
        <v>103867.000009</v>
      </c>
      <c r="S152" s="42">
        <f t="shared" si="34"/>
        <v>1445.000008</v>
      </c>
      <c r="T152" s="42">
        <f t="shared" si="34"/>
        <v>170.00000700000001</v>
      </c>
      <c r="U152" s="42">
        <f t="shared" si="34"/>
        <v>376.00000599999998</v>
      </c>
      <c r="V152" s="42">
        <f t="shared" si="34"/>
        <v>65.000005000000002</v>
      </c>
      <c r="W152" s="42">
        <f t="shared" si="34"/>
        <v>165.00000399999999</v>
      </c>
      <c r="X152" s="42">
        <f t="shared" si="34"/>
        <v>2800.0000030000001</v>
      </c>
      <c r="Y152" s="42">
        <f t="shared" si="34"/>
        <v>12015.000002000001</v>
      </c>
      <c r="Z152" s="42">
        <f t="shared" si="34"/>
        <v>3.0000010000000001</v>
      </c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6"/>
      <c r="AL152" s="76"/>
      <c r="AM152" s="76"/>
      <c r="AN152" s="76"/>
      <c r="AO152" s="76"/>
      <c r="AP152" s="76"/>
      <c r="AQ152" s="76"/>
      <c r="AR152" s="29"/>
      <c r="AS152" s="29"/>
      <c r="AT152" s="29"/>
    </row>
    <row r="153" spans="2:46" hidden="1" x14ac:dyDescent="0.2">
      <c r="B153" s="29"/>
      <c r="C153" s="40">
        <v>24</v>
      </c>
      <c r="D153" s="40">
        <f>C153-1</f>
        <v>23</v>
      </c>
      <c r="E153" s="40">
        <f t="shared" ref="E153:Z153" si="35">D153-1</f>
        <v>22</v>
      </c>
      <c r="F153" s="40">
        <f t="shared" si="35"/>
        <v>21</v>
      </c>
      <c r="G153" s="40">
        <f t="shared" si="35"/>
        <v>20</v>
      </c>
      <c r="H153" s="40">
        <f t="shared" si="35"/>
        <v>19</v>
      </c>
      <c r="I153" s="40">
        <f t="shared" si="35"/>
        <v>18</v>
      </c>
      <c r="J153" s="40">
        <f t="shared" si="35"/>
        <v>17</v>
      </c>
      <c r="K153" s="40">
        <f t="shared" si="35"/>
        <v>16</v>
      </c>
      <c r="L153" s="40">
        <f t="shared" si="35"/>
        <v>15</v>
      </c>
      <c r="M153" s="40">
        <f t="shared" si="35"/>
        <v>14</v>
      </c>
      <c r="N153" s="40">
        <f t="shared" si="35"/>
        <v>13</v>
      </c>
      <c r="O153" s="40">
        <f t="shared" si="35"/>
        <v>12</v>
      </c>
      <c r="P153" s="40">
        <f t="shared" si="35"/>
        <v>11</v>
      </c>
      <c r="Q153" s="40">
        <f t="shared" si="35"/>
        <v>10</v>
      </c>
      <c r="R153" s="40">
        <f t="shared" si="35"/>
        <v>9</v>
      </c>
      <c r="S153" s="40">
        <f t="shared" si="35"/>
        <v>8</v>
      </c>
      <c r="T153" s="40">
        <f t="shared" si="35"/>
        <v>7</v>
      </c>
      <c r="U153" s="40">
        <f t="shared" si="35"/>
        <v>6</v>
      </c>
      <c r="V153" s="40">
        <f t="shared" si="35"/>
        <v>5</v>
      </c>
      <c r="W153" s="40">
        <f t="shared" si="35"/>
        <v>4</v>
      </c>
      <c r="X153" s="40">
        <f t="shared" si="35"/>
        <v>3</v>
      </c>
      <c r="Y153" s="40">
        <f t="shared" si="35"/>
        <v>2</v>
      </c>
      <c r="Z153" s="40">
        <f t="shared" si="35"/>
        <v>1</v>
      </c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6"/>
      <c r="AL153" s="76"/>
      <c r="AM153" s="76"/>
      <c r="AN153" s="76"/>
      <c r="AO153" s="76"/>
      <c r="AP153" s="76"/>
      <c r="AQ153" s="76"/>
      <c r="AR153" s="29"/>
      <c r="AS153" s="29"/>
      <c r="AT153" s="29"/>
    </row>
    <row r="154" spans="2:46" hidden="1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29"/>
      <c r="AS154" s="29"/>
      <c r="AT154" s="29"/>
    </row>
    <row r="155" spans="2:46" hidden="1" x14ac:dyDescent="0.2">
      <c r="B155" s="39" t="s">
        <v>366</v>
      </c>
      <c r="C155" s="40">
        <v>3</v>
      </c>
      <c r="D155" s="40">
        <v>4</v>
      </c>
      <c r="E155" s="40">
        <v>5</v>
      </c>
      <c r="F155" s="40">
        <v>6</v>
      </c>
      <c r="G155" s="40">
        <v>7</v>
      </c>
      <c r="H155" s="40">
        <v>8</v>
      </c>
      <c r="I155" s="40">
        <v>9</v>
      </c>
      <c r="J155" s="40">
        <v>10</v>
      </c>
      <c r="K155" s="40">
        <v>11</v>
      </c>
      <c r="L155" s="40">
        <v>12</v>
      </c>
      <c r="M155" s="40">
        <v>13</v>
      </c>
      <c r="N155" s="40">
        <v>14</v>
      </c>
      <c r="O155" s="40">
        <v>15</v>
      </c>
      <c r="P155" s="40">
        <v>16</v>
      </c>
      <c r="Q155" s="40">
        <v>17</v>
      </c>
      <c r="R155" s="40">
        <v>51</v>
      </c>
      <c r="S155" s="40">
        <v>52</v>
      </c>
      <c r="T155" s="40">
        <v>53</v>
      </c>
      <c r="U155" s="40">
        <v>54</v>
      </c>
      <c r="V155" s="40">
        <v>55</v>
      </c>
      <c r="W155" s="40">
        <v>56</v>
      </c>
      <c r="X155" s="40">
        <v>57</v>
      </c>
      <c r="Y155" s="40">
        <v>58</v>
      </c>
      <c r="Z155" s="40">
        <v>59</v>
      </c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6"/>
      <c r="AM155" s="76"/>
      <c r="AN155" s="76"/>
      <c r="AO155" s="76"/>
      <c r="AP155" s="76"/>
      <c r="AQ155" s="76"/>
      <c r="AR155" s="29"/>
      <c r="AS155" s="29"/>
      <c r="AT155" s="29"/>
    </row>
    <row r="156" spans="2:46" hidden="1" x14ac:dyDescent="0.2">
      <c r="B156" s="39"/>
      <c r="C156" s="40">
        <v>19</v>
      </c>
      <c r="D156" s="40">
        <v>20</v>
      </c>
      <c r="E156" s="40">
        <v>21</v>
      </c>
      <c r="F156" s="40">
        <v>22</v>
      </c>
      <c r="G156" s="40">
        <v>23</v>
      </c>
      <c r="H156" s="40">
        <v>24</v>
      </c>
      <c r="I156" s="40">
        <v>25</v>
      </c>
      <c r="J156" s="40">
        <v>26</v>
      </c>
      <c r="K156" s="40">
        <v>27</v>
      </c>
      <c r="L156" s="40">
        <v>28</v>
      </c>
      <c r="M156" s="40">
        <v>29</v>
      </c>
      <c r="N156" s="40">
        <v>30</v>
      </c>
      <c r="O156" s="40">
        <v>31</v>
      </c>
      <c r="P156" s="40">
        <v>32</v>
      </c>
      <c r="Q156" s="40">
        <v>33</v>
      </c>
      <c r="R156" s="40"/>
      <c r="S156" s="40"/>
      <c r="T156" s="40"/>
      <c r="U156" s="40"/>
      <c r="V156" s="40"/>
      <c r="W156" s="40"/>
      <c r="X156" s="40"/>
      <c r="Y156" s="40"/>
      <c r="Z156" s="40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6"/>
      <c r="AM156" s="76"/>
      <c r="AN156" s="76"/>
      <c r="AO156" s="76"/>
      <c r="AP156" s="76"/>
      <c r="AQ156" s="76"/>
      <c r="AR156" s="29"/>
      <c r="AS156" s="29"/>
      <c r="AT156" s="29"/>
    </row>
    <row r="157" spans="2:46" hidden="1" x14ac:dyDescent="0.2">
      <c r="B157" s="39"/>
      <c r="C157" s="40">
        <v>35</v>
      </c>
      <c r="D157" s="40">
        <v>36</v>
      </c>
      <c r="E157" s="40">
        <v>37</v>
      </c>
      <c r="F157" s="40">
        <v>38</v>
      </c>
      <c r="G157" s="40">
        <v>39</v>
      </c>
      <c r="H157" s="40">
        <v>40</v>
      </c>
      <c r="I157" s="40">
        <v>41</v>
      </c>
      <c r="J157" s="40">
        <v>42</v>
      </c>
      <c r="K157" s="40">
        <v>43</v>
      </c>
      <c r="L157" s="40">
        <v>44</v>
      </c>
      <c r="M157" s="40">
        <v>45</v>
      </c>
      <c r="N157" s="40">
        <v>46</v>
      </c>
      <c r="O157" s="40">
        <v>47</v>
      </c>
      <c r="P157" s="40">
        <v>48</v>
      </c>
      <c r="Q157" s="40">
        <v>49</v>
      </c>
      <c r="R157" s="40"/>
      <c r="S157" s="40"/>
      <c r="T157" s="40"/>
      <c r="U157" s="40"/>
      <c r="V157" s="40"/>
      <c r="W157" s="40"/>
      <c r="X157" s="40"/>
      <c r="Y157" s="40"/>
      <c r="Z157" s="40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6"/>
      <c r="AM157" s="76"/>
      <c r="AN157" s="76"/>
      <c r="AO157" s="76"/>
      <c r="AP157" s="76"/>
      <c r="AQ157" s="76"/>
      <c r="AR157" s="29"/>
      <c r="AS157" s="29"/>
      <c r="AT157" s="29"/>
    </row>
    <row r="158" spans="2:46" hidden="1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29"/>
      <c r="AS158" s="29"/>
      <c r="AT158" s="29"/>
    </row>
    <row r="159" spans="2:46" hidden="1" x14ac:dyDescent="0.2">
      <c r="B159" s="39" t="s">
        <v>94</v>
      </c>
      <c r="C159" s="40">
        <v>1</v>
      </c>
      <c r="D159" s="40">
        <v>2</v>
      </c>
      <c r="E159" s="40">
        <v>3</v>
      </c>
      <c r="F159" s="40">
        <v>4</v>
      </c>
      <c r="G159" s="40">
        <v>5</v>
      </c>
      <c r="H159" s="40">
        <v>6</v>
      </c>
      <c r="I159" s="40">
        <v>7</v>
      </c>
      <c r="J159" s="40">
        <v>8</v>
      </c>
      <c r="K159" s="40">
        <v>9</v>
      </c>
      <c r="L159" s="40">
        <v>10</v>
      </c>
      <c r="M159" s="40">
        <v>11</v>
      </c>
      <c r="N159" s="40">
        <v>12</v>
      </c>
      <c r="O159" s="40">
        <v>13</v>
      </c>
      <c r="P159" s="40">
        <v>14</v>
      </c>
      <c r="Q159" s="40">
        <v>15</v>
      </c>
      <c r="R159" s="40">
        <v>16</v>
      </c>
      <c r="S159" s="40">
        <v>17</v>
      </c>
      <c r="T159" s="40">
        <v>18</v>
      </c>
      <c r="U159" s="40">
        <v>19</v>
      </c>
      <c r="V159" s="40">
        <v>20</v>
      </c>
      <c r="W159" s="40">
        <v>21</v>
      </c>
      <c r="X159" s="40">
        <v>22</v>
      </c>
      <c r="Y159" s="40">
        <v>23</v>
      </c>
      <c r="Z159" s="40">
        <v>24</v>
      </c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6"/>
      <c r="AR159" s="29"/>
      <c r="AS159" s="29"/>
      <c r="AT159" s="29"/>
    </row>
    <row r="160" spans="2:46" hidden="1" x14ac:dyDescent="0.2">
      <c r="B160" s="29"/>
      <c r="C160" s="69" t="str">
        <f>IFERROR(HLOOKUP(C159,$C$150:$Z$151,2,FALSE),"")</f>
        <v>Salud</v>
      </c>
      <c r="D160" s="69" t="str">
        <f t="shared" ref="D160:Z160" si="36">IFERROR(HLOOKUP(D159,$C$150:$Z$151,2,FALSE),"")</f>
        <v>Seguro Invalidez y Sobrevivencia (SIS)</v>
      </c>
      <c r="E160" s="69" t="str">
        <f t="shared" si="36"/>
        <v>Seguros con Cuenta Única de Inversión (CUI)</v>
      </c>
      <c r="F160" s="69" t="str">
        <f t="shared" si="36"/>
        <v>Desgravamen Consumos y Otros</v>
      </c>
      <c r="G160" s="69" t="str">
        <f t="shared" si="36"/>
        <v>Seguro con Ahorro Previsional (APV)</v>
      </c>
      <c r="H160" s="69" t="str">
        <f t="shared" si="36"/>
        <v>Temporal de Vida</v>
      </c>
      <c r="I160" s="69" t="str">
        <f t="shared" si="36"/>
        <v>Protección Familiar</v>
      </c>
      <c r="J160" s="69" t="str">
        <f t="shared" si="36"/>
        <v>Mixto o Dotal</v>
      </c>
      <c r="K160" s="69" t="str">
        <f t="shared" si="36"/>
        <v>Invalidez y Sobrevivencia (C-528)</v>
      </c>
      <c r="L160" s="69" t="str">
        <f t="shared" si="36"/>
        <v>Accidentes Personales</v>
      </c>
      <c r="M160" s="69" t="str">
        <f t="shared" si="36"/>
        <v>Rentas Privadas y Otras Rentas</v>
      </c>
      <c r="N160" s="69" t="str">
        <f t="shared" si="36"/>
        <v>Renta Vitalicia de Vejez Normal</v>
      </c>
      <c r="O160" s="69" t="str">
        <f t="shared" si="36"/>
        <v>Incapacidad o Invalidez</v>
      </c>
      <c r="P160" s="69" t="str">
        <f t="shared" si="36"/>
        <v>Desgravamen Hipotecario</v>
      </c>
      <c r="Q160" s="69" t="str">
        <f t="shared" si="36"/>
        <v>SOAP</v>
      </c>
      <c r="R160" s="69" t="str">
        <f t="shared" si="36"/>
        <v>Renta Vitalicia de Invalidez Total</v>
      </c>
      <c r="S160" s="69" t="str">
        <f t="shared" si="36"/>
        <v>Otros</v>
      </c>
      <c r="T160" s="69" t="str">
        <f t="shared" si="36"/>
        <v xml:space="preserve">Asistencia </v>
      </c>
      <c r="U160" s="69" t="str">
        <f t="shared" si="36"/>
        <v>Vida Entera</v>
      </c>
      <c r="V160" s="69" t="str">
        <f t="shared" si="36"/>
        <v>Renta Vitalicia de Vejez Anticipada</v>
      </c>
      <c r="W160" s="69" t="str">
        <f t="shared" si="36"/>
        <v>Renta Vitalicia de Sobrevivencia</v>
      </c>
      <c r="X160" s="69" t="str">
        <f t="shared" si="36"/>
        <v>Renta Vitalicia de Invalidez Parcial</v>
      </c>
      <c r="Y160" s="69" t="str">
        <f t="shared" si="36"/>
        <v>Dotal puro o Capital Diferido</v>
      </c>
      <c r="Z160" s="69" t="str">
        <f t="shared" si="36"/>
        <v>Seguro con Ahorro Previsional Colectivo (APVC)</v>
      </c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29"/>
      <c r="AS160" s="29"/>
      <c r="AT160" s="29"/>
    </row>
    <row r="161" spans="2:46" hidden="1" x14ac:dyDescent="0.2">
      <c r="B161" s="29"/>
      <c r="C161" s="42">
        <f>IFERROR((HLOOKUP(C159,$C$150:$Z$152,3,FALSE)-HLOOKUP(C159,$C$150:$Z$153,4,FALSE)/1000000)/$C$168,"")</f>
        <v>4887.6009999999997</v>
      </c>
      <c r="D161" s="42">
        <f t="shared" ref="D161:Z161" si="37">IFERROR((HLOOKUP(D159,$C$150:$Z$152,3,FALSE)-HLOOKUP(D159,$C$150:$Z$153,4,FALSE)/1000000)/$C$168,"")</f>
        <v>103.867</v>
      </c>
      <c r="E161" s="42">
        <f t="shared" si="37"/>
        <v>41.706000000000003</v>
      </c>
      <c r="F161" s="42">
        <f t="shared" si="37"/>
        <v>16.094000000000001</v>
      </c>
      <c r="G161" s="42">
        <f t="shared" si="37"/>
        <v>12.015000000000001</v>
      </c>
      <c r="H161" s="42">
        <f t="shared" si="37"/>
        <v>8.4960000000000004</v>
      </c>
      <c r="I161" s="42">
        <f t="shared" si="37"/>
        <v>7.9749999999999996</v>
      </c>
      <c r="J161" s="42">
        <f t="shared" si="37"/>
        <v>6.5389999999999997</v>
      </c>
      <c r="K161" s="42">
        <f t="shared" si="37"/>
        <v>2.8</v>
      </c>
      <c r="L161" s="42">
        <f t="shared" si="37"/>
        <v>2.6680000000000001</v>
      </c>
      <c r="M161" s="42">
        <f t="shared" si="37"/>
        <v>1.93</v>
      </c>
      <c r="N161" s="42">
        <f t="shared" si="37"/>
        <v>1.4450000000000001</v>
      </c>
      <c r="O161" s="42">
        <f t="shared" si="37"/>
        <v>1.004</v>
      </c>
      <c r="P161" s="42">
        <f t="shared" si="37"/>
        <v>0.90400000000000003</v>
      </c>
      <c r="Q161" s="42">
        <f t="shared" si="37"/>
        <v>0.71699999999999997</v>
      </c>
      <c r="R161" s="42">
        <f t="shared" si="37"/>
        <v>0.376</v>
      </c>
      <c r="S161" s="42">
        <f t="shared" si="37"/>
        <v>0.30499999999999999</v>
      </c>
      <c r="T161" s="42">
        <f t="shared" si="37"/>
        <v>0.24199999999999999</v>
      </c>
      <c r="U161" s="42">
        <f t="shared" si="37"/>
        <v>0.215</v>
      </c>
      <c r="V161" s="42">
        <f t="shared" si="37"/>
        <v>0.17</v>
      </c>
      <c r="W161" s="42">
        <f t="shared" si="37"/>
        <v>0.16500000000000001</v>
      </c>
      <c r="X161" s="42">
        <f t="shared" si="37"/>
        <v>6.5000000000000002E-2</v>
      </c>
      <c r="Y161" s="42">
        <f t="shared" si="37"/>
        <v>2.4E-2</v>
      </c>
      <c r="Z161" s="42">
        <f t="shared" si="37"/>
        <v>3.0000000000000001E-3</v>
      </c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6"/>
      <c r="AL161" s="76"/>
      <c r="AM161" s="76"/>
      <c r="AN161" s="76"/>
      <c r="AO161" s="76"/>
      <c r="AP161" s="76"/>
      <c r="AQ161" s="76"/>
      <c r="AR161" s="29"/>
      <c r="AS161" s="29"/>
      <c r="AT161" s="29"/>
    </row>
    <row r="162" spans="2:46" hidden="1" x14ac:dyDescent="0.2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29"/>
      <c r="AS162" s="29"/>
      <c r="AT162" s="29"/>
    </row>
    <row r="163" spans="2:46" hidden="1" x14ac:dyDescent="0.2">
      <c r="B163" s="39" t="s">
        <v>95</v>
      </c>
      <c r="C163" s="42" t="str">
        <f t="shared" ref="C163:Z163" si="38">IF($C$177=C160,C161,"")</f>
        <v/>
      </c>
      <c r="D163" s="42" t="str">
        <f t="shared" si="38"/>
        <v/>
      </c>
      <c r="E163" s="42" t="str">
        <f t="shared" si="38"/>
        <v/>
      </c>
      <c r="F163" s="42" t="str">
        <f t="shared" si="38"/>
        <v/>
      </c>
      <c r="G163" s="42" t="str">
        <f t="shared" si="38"/>
        <v/>
      </c>
      <c r="H163" s="42" t="str">
        <f t="shared" si="38"/>
        <v/>
      </c>
      <c r="I163" s="42" t="str">
        <f t="shared" si="38"/>
        <v/>
      </c>
      <c r="J163" s="42" t="str">
        <f t="shared" si="38"/>
        <v/>
      </c>
      <c r="K163" s="42" t="str">
        <f t="shared" si="38"/>
        <v/>
      </c>
      <c r="L163" s="42" t="str">
        <f t="shared" si="38"/>
        <v/>
      </c>
      <c r="M163" s="42" t="str">
        <f t="shared" si="38"/>
        <v/>
      </c>
      <c r="N163" s="42" t="str">
        <f t="shared" si="38"/>
        <v/>
      </c>
      <c r="O163" s="42" t="str">
        <f t="shared" si="38"/>
        <v/>
      </c>
      <c r="P163" s="42" t="str">
        <f t="shared" si="38"/>
        <v/>
      </c>
      <c r="Q163" s="42" t="str">
        <f t="shared" si="38"/>
        <v/>
      </c>
      <c r="R163" s="42" t="str">
        <f t="shared" si="38"/>
        <v/>
      </c>
      <c r="S163" s="42" t="str">
        <f t="shared" si="38"/>
        <v/>
      </c>
      <c r="T163" s="42" t="str">
        <f t="shared" si="38"/>
        <v/>
      </c>
      <c r="U163" s="42" t="str">
        <f t="shared" si="38"/>
        <v/>
      </c>
      <c r="V163" s="42" t="str">
        <f t="shared" si="38"/>
        <v/>
      </c>
      <c r="W163" s="42" t="str">
        <f t="shared" si="38"/>
        <v/>
      </c>
      <c r="X163" s="42" t="str">
        <f t="shared" si="38"/>
        <v/>
      </c>
      <c r="Y163" s="42" t="str">
        <f t="shared" si="38"/>
        <v/>
      </c>
      <c r="Z163" s="42" t="str">
        <f t="shared" si="38"/>
        <v/>
      </c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6"/>
      <c r="AL163" s="29"/>
      <c r="AM163" s="29"/>
      <c r="AN163" s="29"/>
      <c r="AO163" s="29"/>
      <c r="AP163" s="29"/>
      <c r="AQ163" s="29"/>
      <c r="AR163" s="29"/>
      <c r="AS163" s="29"/>
      <c r="AT163" s="29"/>
    </row>
    <row r="164" spans="2:46" hidden="1" x14ac:dyDescent="0.2">
      <c r="B164" s="29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29"/>
      <c r="AR164" s="29"/>
      <c r="AS164" s="29"/>
      <c r="AT164" s="29"/>
    </row>
    <row r="165" spans="2:46" hidden="1" x14ac:dyDescent="0.2">
      <c r="B165" s="29"/>
      <c r="C165" s="40" t="str">
        <f>IF(C99&gt;$C$166,C97,IF(C99=$C$166,$AQ$11,IF(C99&lt;$C$166,"")))</f>
        <v>4 Life Seguros</v>
      </c>
      <c r="D165" s="40" t="str">
        <f t="shared" ref="D165:AP165" si="39">IF(D99&gt;$C$166,D97,IF(D99=$C$166,$AQ$11,IF(D99&lt;$C$166,"")))</f>
        <v>Alemana Seguros</v>
      </c>
      <c r="E165" s="40" t="str">
        <f t="shared" si="39"/>
        <v>BanChile</v>
      </c>
      <c r="F165" s="40" t="str">
        <f t="shared" si="39"/>
        <v>BCI Seguros Vida</v>
      </c>
      <c r="G165" s="40" t="str">
        <f t="shared" si="39"/>
        <v>BICE Vida</v>
      </c>
      <c r="H165" s="40" t="str">
        <f t="shared" si="39"/>
        <v>BNP Paribas Cardif</v>
      </c>
      <c r="I165" s="40" t="str">
        <f t="shared" si="39"/>
        <v>Bupa</v>
      </c>
      <c r="J165" s="40" t="str">
        <f t="shared" si="39"/>
        <v>Cámara</v>
      </c>
      <c r="K165" s="40" t="str">
        <f t="shared" si="39"/>
        <v>CF Seguros de Vida</v>
      </c>
      <c r="L165" s="40" t="str">
        <f t="shared" si="39"/>
        <v>Chilena Consolidada</v>
      </c>
      <c r="M165" s="40" t="str">
        <f t="shared" si="39"/>
        <v>Chubb Vida</v>
      </c>
      <c r="N165" s="40" t="str">
        <f t="shared" si="39"/>
        <v>CLC</v>
      </c>
      <c r="O165" s="40" t="str">
        <f t="shared" si="39"/>
        <v>CN Life</v>
      </c>
      <c r="P165" s="40" t="str">
        <f t="shared" si="39"/>
        <v>Colmena Seguros</v>
      </c>
      <c r="Q165" s="40" t="str">
        <f t="shared" si="39"/>
        <v>Confuturo</v>
      </c>
      <c r="R165" s="40" t="str">
        <f t="shared" si="39"/>
        <v>Consorcio Nacional</v>
      </c>
      <c r="S165" s="40" t="str">
        <f t="shared" si="39"/>
        <v>Divina Pastora</v>
      </c>
      <c r="T165" s="40" t="str">
        <f t="shared" si="39"/>
        <v>EuroAmérica</v>
      </c>
      <c r="U165" s="40" t="str">
        <f t="shared" si="39"/>
        <v>HDI Vida</v>
      </c>
      <c r="V165" s="40" t="str">
        <f t="shared" si="39"/>
        <v>Huelen</v>
      </c>
      <c r="W165" s="40" t="str">
        <f t="shared" si="39"/>
        <v>M. de Carabineros</v>
      </c>
      <c r="X165" s="40" t="str">
        <f t="shared" si="39"/>
        <v>M. del Ej. y Av.</v>
      </c>
      <c r="Y165" s="40" t="str">
        <f t="shared" si="39"/>
        <v>Mapfre Vida</v>
      </c>
      <c r="Z165" s="40" t="str">
        <f t="shared" si="39"/>
        <v>MetLife</v>
      </c>
      <c r="AA165" s="40" t="str">
        <f t="shared" si="39"/>
        <v>Mutual de Seguros</v>
      </c>
      <c r="AB165" s="40" t="str">
        <f t="shared" si="39"/>
        <v>Ohio National</v>
      </c>
      <c r="AC165" s="40" t="str">
        <f t="shared" si="39"/>
        <v>Penta Vida</v>
      </c>
      <c r="AD165" s="40" t="str">
        <f t="shared" si="39"/>
        <v>Principal</v>
      </c>
      <c r="AE165" s="40" t="str">
        <f t="shared" si="39"/>
        <v>Renta Nacional</v>
      </c>
      <c r="AF165" s="40" t="str">
        <f t="shared" si="39"/>
        <v>Rigel</v>
      </c>
      <c r="AG165" s="40" t="str">
        <f t="shared" si="39"/>
        <v>Save Seguros</v>
      </c>
      <c r="AH165" s="40" t="str">
        <f t="shared" si="39"/>
        <v>Security Previsión</v>
      </c>
      <c r="AI165" s="40" t="str">
        <f t="shared" si="39"/>
        <v>Sura</v>
      </c>
      <c r="AJ165" s="40" t="str">
        <f t="shared" si="39"/>
        <v>Suramericana</v>
      </c>
      <c r="AK165" s="40" t="str">
        <f t="shared" si="39"/>
        <v>Zurich Santander</v>
      </c>
      <c r="AL165" s="40" t="str">
        <f t="shared" si="39"/>
        <v>Mercado</v>
      </c>
      <c r="AM165" s="40" t="str">
        <f t="shared" si="39"/>
        <v/>
      </c>
      <c r="AN165" s="40" t="str">
        <f t="shared" si="39"/>
        <v/>
      </c>
      <c r="AO165" s="40" t="str">
        <f t="shared" si="39"/>
        <v/>
      </c>
      <c r="AP165" s="40" t="str">
        <f t="shared" si="39"/>
        <v/>
      </c>
      <c r="AQ165" s="29"/>
      <c r="AR165" s="29"/>
      <c r="AS165" s="29"/>
      <c r="AT165" s="29"/>
    </row>
    <row r="166" spans="2:46" hidden="1" x14ac:dyDescent="0.2">
      <c r="B166" s="39" t="s">
        <v>343</v>
      </c>
      <c r="C166" s="40">
        <f>COUNTIF(C11:AP11,"")</f>
        <v>5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29"/>
      <c r="AR166" s="29"/>
      <c r="AS166" s="29"/>
      <c r="AT166" s="29"/>
    </row>
    <row r="167" spans="2:46" hidden="1" x14ac:dyDescent="0.2">
      <c r="B167" s="29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29"/>
      <c r="AR167" s="29"/>
      <c r="AS167" s="29"/>
      <c r="AT167" s="29"/>
    </row>
    <row r="168" spans="2:46" hidden="1" x14ac:dyDescent="0.2">
      <c r="B168" s="39" t="s">
        <v>99</v>
      </c>
      <c r="C168" s="27">
        <f>IF(MAX(C152:AP152)&lt;100000,1,IF(AND(MAX(C152:AP152)&gt;=100000,MAX(C152:AP152)&lt;100000000),1000,IF(MAX(C152:AP152)&gt;=100000000,1000000)))</f>
        <v>1000</v>
      </c>
      <c r="D168" s="27">
        <v>1000000</v>
      </c>
      <c r="E168" s="27">
        <v>1000</v>
      </c>
      <c r="F168" s="27">
        <v>1</v>
      </c>
      <c r="G168" s="27" t="str">
        <f>INDEX(D169:F171,MATCH(Índice!$H$52,C169:C171,0),MATCH(C168,D168:F168,0))</f>
        <v>Miles de Siniestros</v>
      </c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29"/>
      <c r="AR168" s="29"/>
      <c r="AS168" s="29"/>
      <c r="AT168" s="29"/>
    </row>
    <row r="169" spans="2:46" hidden="1" x14ac:dyDescent="0.2">
      <c r="B169" s="29"/>
      <c r="C169" s="27" t="str">
        <f>Índice!H53</f>
        <v>Cifras en UF al 31.03.2021</v>
      </c>
      <c r="D169" s="27" t="s">
        <v>339</v>
      </c>
      <c r="E169" s="27" t="s">
        <v>340</v>
      </c>
      <c r="F169" s="27" t="s">
        <v>16</v>
      </c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29"/>
      <c r="AR169" s="29"/>
      <c r="AS169" s="29"/>
      <c r="AT169" s="29"/>
    </row>
    <row r="170" spans="2:46" hidden="1" x14ac:dyDescent="0.2">
      <c r="B170" s="29"/>
      <c r="C170" s="27" t="str">
        <f>Índice!H54</f>
        <v>Cifras en M$ al 31.03.2021</v>
      </c>
      <c r="D170" s="27" t="s">
        <v>339</v>
      </c>
      <c r="E170" s="27" t="s">
        <v>340</v>
      </c>
      <c r="F170" s="27" t="s">
        <v>16</v>
      </c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29"/>
      <c r="AR170" s="29"/>
      <c r="AS170" s="29"/>
      <c r="AT170" s="29"/>
    </row>
    <row r="171" spans="2:46" hidden="1" x14ac:dyDescent="0.2">
      <c r="B171" s="29"/>
      <c r="C171" s="27" t="str">
        <f>Índice!H55</f>
        <v>Cifras en US$ al 31.03.2021</v>
      </c>
      <c r="D171" s="27" t="s">
        <v>339</v>
      </c>
      <c r="E171" s="27" t="s">
        <v>340</v>
      </c>
      <c r="F171" s="27" t="s">
        <v>16</v>
      </c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29"/>
      <c r="AR171" s="29"/>
      <c r="AS171" s="29"/>
      <c r="AT171" s="29"/>
    </row>
    <row r="172" spans="2:46" x14ac:dyDescent="0.2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</row>
    <row r="173" spans="2:46" x14ac:dyDescent="0.2">
      <c r="C173" s="44" t="s">
        <v>342</v>
      </c>
      <c r="D173" s="44"/>
      <c r="E173" s="44"/>
      <c r="F173" s="44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</row>
    <row r="174" spans="2:46" x14ac:dyDescent="0.2">
      <c r="C174" s="275" t="s">
        <v>298</v>
      </c>
      <c r="D174" s="276"/>
      <c r="E174" s="276"/>
      <c r="F174" s="277"/>
      <c r="G174" s="47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</row>
    <row r="175" spans="2:46" x14ac:dyDescent="0.2">
      <c r="C175" s="48"/>
      <c r="D175" s="48"/>
      <c r="E175" s="48"/>
      <c r="F175" s="48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</row>
    <row r="176" spans="2:46" x14ac:dyDescent="0.2">
      <c r="C176" s="44" t="s">
        <v>341</v>
      </c>
      <c r="D176" s="44"/>
      <c r="E176" s="44"/>
      <c r="F176" s="44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</row>
    <row r="177" spans="2:46" x14ac:dyDescent="0.2">
      <c r="C177" s="275"/>
      <c r="D177" s="276"/>
      <c r="E177" s="276"/>
      <c r="F177" s="277"/>
      <c r="G177" s="47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</row>
    <row r="178" spans="2:46" x14ac:dyDescent="0.2">
      <c r="B178" s="29"/>
      <c r="C178" s="48"/>
      <c r="D178" s="48"/>
      <c r="E178" s="48"/>
      <c r="F178" s="48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</row>
    <row r="179" spans="2:46" x14ac:dyDescent="0.2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</row>
    <row r="180" spans="2:46" x14ac:dyDescent="0.2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</row>
    <row r="181" spans="2:46" x14ac:dyDescent="0.2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</row>
    <row r="182" spans="2:46" x14ac:dyDescent="0.2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</row>
    <row r="183" spans="2:46" x14ac:dyDescent="0.2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</row>
    <row r="184" spans="2:46" x14ac:dyDescent="0.2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</row>
    <row r="185" spans="2:46" x14ac:dyDescent="0.2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</row>
    <row r="186" spans="2:46" x14ac:dyDescent="0.2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</row>
    <row r="187" spans="2:46" x14ac:dyDescent="0.2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</row>
    <row r="188" spans="2:46" x14ac:dyDescent="0.2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</row>
    <row r="189" spans="2:46" x14ac:dyDescent="0.2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</row>
    <row r="190" spans="2:46" x14ac:dyDescent="0.2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</row>
    <row r="191" spans="2:46" x14ac:dyDescent="0.2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</row>
    <row r="192" spans="2:46" x14ac:dyDescent="0.2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</row>
    <row r="193" spans="2:46" x14ac:dyDescent="0.2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</row>
    <row r="194" spans="2:46" x14ac:dyDescent="0.2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</row>
    <row r="195" spans="2:46" x14ac:dyDescent="0.2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</row>
    <row r="196" spans="2:46" x14ac:dyDescent="0.2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</row>
    <row r="197" spans="2:46" x14ac:dyDescent="0.2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</row>
    <row r="198" spans="2:46" x14ac:dyDescent="0.2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</row>
    <row r="199" spans="2:46" x14ac:dyDescent="0.2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</row>
    <row r="200" spans="2:46" x14ac:dyDescent="0.2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</row>
    <row r="201" spans="2:46" x14ac:dyDescent="0.2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</row>
    <row r="202" spans="2:46" x14ac:dyDescent="0.2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</row>
    <row r="203" spans="2:46" x14ac:dyDescent="0.2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</row>
    <row r="204" spans="2:46" x14ac:dyDescent="0.2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</row>
    <row r="205" spans="2:46" x14ac:dyDescent="0.2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</row>
    <row r="206" spans="2:46" x14ac:dyDescent="0.2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</row>
  </sheetData>
  <sheetProtection algorithmName="SHA-512" hashValue="G71URlXmert8UwWix/HdRs/pQUifqNc978lnXGj8XM47w4myZFmJ606k1nlOoQyV+h8Y0zIGQRLPGRYsea3crg==" saltValue="dfc5gk2sWlH1TBtOUyjTQw==" spinCount="100000" sheet="1" objects="1" scenarios="1"/>
  <mergeCells count="4">
    <mergeCell ref="C116:F116"/>
    <mergeCell ref="C119:F119"/>
    <mergeCell ref="C174:F174"/>
    <mergeCell ref="C177:F177"/>
  </mergeCells>
  <conditionalFormatting sqref="A1:A1048576 B1:B114 B120:B172 B178:B1048576 B72:AS92 C1:C1048576 G1:XFD1048576 D1:F115 D117:F118 D120:F173 D175:F176 D178:F1048576">
    <cfRule type="cellIs" dxfId="59" priority="37" operator="lessThan">
      <formula>0</formula>
    </cfRule>
  </conditionalFormatting>
  <dataValidations count="4">
    <dataValidation type="list" allowBlank="1" showInputMessage="1" showErrorMessage="1" sqref="C177" xr:uid="{00000000-0002-0000-2300-000000000000}">
      <formula1>$B$151:$Z$151</formula1>
    </dataValidation>
    <dataValidation type="list" allowBlank="1" showInputMessage="1" showErrorMessage="1" sqref="C116" xr:uid="{00000000-0002-0000-2300-000001000000}">
      <formula1>$C$108:$BE$108</formula1>
    </dataValidation>
    <dataValidation type="list" allowBlank="1" showInputMessage="1" showErrorMessage="1" sqref="C119:F119" xr:uid="{00000000-0002-0000-2300-000002000000}">
      <formula1>$B$165:$AK$165</formula1>
    </dataValidation>
    <dataValidation type="list" allowBlank="1" showInputMessage="1" showErrorMessage="1" sqref="C174:F174" xr:uid="{00000000-0002-0000-2300-000003000000}">
      <formula1>$C$165:$AL$165</formula1>
    </dataValidation>
  </dataValidations>
  <hyperlinks>
    <hyperlink ref="C2" location="Índice!A1" display="Volver al Índice" xr:uid="{00000000-0004-0000-2300-000000000000}"/>
  </hyperlinks>
  <pageMargins left="0.70866141732283472" right="0.70866141732283472" top="0.74803149606299213" bottom="0.74803149606299213" header="0.31496062992125984" footer="0.31496062992125984"/>
  <pageSetup scale="50" fitToWidth="3" orientation="landscape" verticalDpi="12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2:AQ79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21" width="11.42578125" style="219"/>
    <col min="22" max="22" width="11.42578125" style="219" customWidth="1"/>
    <col min="23" max="23" width="0" style="219" hidden="1" customWidth="1"/>
    <col min="24" max="24" width="11.42578125" style="219" customWidth="1"/>
    <col min="25" max="33" width="11.42578125" style="219"/>
    <col min="34" max="37" width="11.42578125" style="219" customWidth="1"/>
    <col min="38" max="42" width="11.42578125" style="219" hidden="1" customWidth="1"/>
    <col min="43" max="43" width="11.42578125" style="219" customWidth="1"/>
    <col min="44" max="16384" width="11.42578125" style="219"/>
  </cols>
  <sheetData>
    <row r="2" spans="1:43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1:4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1:43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1:43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1:43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1:43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1:43" ht="15.75" x14ac:dyDescent="0.25">
      <c r="B8" s="175" t="s">
        <v>403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3" x14ac:dyDescent="0.2">
      <c r="B9" s="30" t="str">
        <f>Índice!H56</f>
        <v>Cifras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1:43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1:43" s="222" customFormat="1" ht="22.5" x14ac:dyDescent="0.2">
      <c r="B11" s="152"/>
      <c r="C11" s="153" t="str">
        <f>IF('Datos Vida'!C7="","",'Datos Vida'!C7)</f>
        <v>4 Life Seguros</v>
      </c>
      <c r="D11" s="153" t="str">
        <f>IF('Datos Vida'!D7="","",'Datos Vida'!D7)</f>
        <v>Alemana Seguros</v>
      </c>
      <c r="E11" s="153" t="str">
        <f>IF('Datos Vida'!E7="","",'Datos Vida'!E7)</f>
        <v>BanChile</v>
      </c>
      <c r="F11" s="153" t="str">
        <f>IF('Datos Vida'!F7="","",'Datos Vida'!F7)</f>
        <v>BCI Seguros Vida</v>
      </c>
      <c r="G11" s="153" t="str">
        <f>IF('Datos Vida'!G7="","",'Datos Vida'!G7)</f>
        <v>BICE Vida</v>
      </c>
      <c r="H11" s="153" t="str">
        <f>IF('Datos Vida'!H7="","",'Datos Vida'!H7)</f>
        <v>BNP Paribas Cardif</v>
      </c>
      <c r="I11" s="153" t="str">
        <f>IF('Datos Vida'!I7="","",'Datos Vida'!I7)</f>
        <v>Bupa</v>
      </c>
      <c r="J11" s="153" t="str">
        <f>IF('Datos Vida'!J7="","",'Datos Vida'!J7)</f>
        <v>Cámara</v>
      </c>
      <c r="K11" s="153" t="str">
        <f>IF('Datos Vida'!K7="","",'Datos Vida'!K7)</f>
        <v>CF Seguros de Vida</v>
      </c>
      <c r="L11" s="153" t="str">
        <f>IF('Datos Vida'!L7="","",'Datos Vida'!L7)</f>
        <v>Chilena Consolidada</v>
      </c>
      <c r="M11" s="153" t="str">
        <f>IF('Datos Vida'!M7="","",'Datos Vida'!M7)</f>
        <v>Chubb Vida</v>
      </c>
      <c r="N11" s="153" t="str">
        <f>IF('Datos Vida'!N7="","",'Datos Vida'!N7)</f>
        <v>CLC</v>
      </c>
      <c r="O11" s="153" t="str">
        <f>IF('Datos Vida'!O7="","",'Datos Vida'!O7)</f>
        <v>CN Life</v>
      </c>
      <c r="P11" s="153" t="str">
        <f>IF('Datos Vida'!P7="","",'Datos Vida'!P7)</f>
        <v>Colmena Seguros</v>
      </c>
      <c r="Q11" s="153" t="str">
        <f>IF('Datos Vida'!Q7="","",'Datos Vida'!Q7)</f>
        <v>Confuturo</v>
      </c>
      <c r="R11" s="153" t="str">
        <f>IF('Datos Vida'!R7="","",'Datos Vida'!R7)</f>
        <v>Consorcio Nacional</v>
      </c>
      <c r="S11" s="153" t="str">
        <f>IF('Datos Vida'!S7="","",'Datos Vida'!S7)</f>
        <v>Divina Pastora</v>
      </c>
      <c r="T11" s="153" t="str">
        <f>IF('Datos Vida'!T7="","",'Datos Vida'!T7)</f>
        <v>EuroAmérica</v>
      </c>
      <c r="U11" s="153" t="str">
        <f>IF('Datos Vida'!U7="","",'Datos Vida'!U7)</f>
        <v>HDI Vida</v>
      </c>
      <c r="V11" s="153" t="str">
        <f>IF('Datos Vida'!V7="","",'Datos Vida'!V7)</f>
        <v>Huelen</v>
      </c>
      <c r="W11" s="153" t="str">
        <f>IF('Datos Vida'!W7="","",'Datos Vida'!W7)</f>
        <v>M. de Carabineros</v>
      </c>
      <c r="X11" s="153" t="str">
        <f>IF('Datos Vida'!X7="","",'Datos Vida'!X7)</f>
        <v>M. del Ej. y Av.</v>
      </c>
      <c r="Y11" s="153" t="str">
        <f>IF('Datos Vida'!Y7="","",'Datos Vida'!Y7)</f>
        <v>Mapfre Vida</v>
      </c>
      <c r="Z11" s="153" t="str">
        <f>IF('Datos Vida'!Z7="","",'Datos Vida'!Z7)</f>
        <v>MetLife</v>
      </c>
      <c r="AA11" s="153" t="str">
        <f>IF('Datos Vida'!AA7="","",'Datos Vida'!AA7)</f>
        <v>Mutual de Seguros</v>
      </c>
      <c r="AB11" s="153" t="str">
        <f>IF('Datos Vida'!AB7="","",'Datos Vida'!AB7)</f>
        <v>Ohio National</v>
      </c>
      <c r="AC11" s="153" t="str">
        <f>IF('Datos Vida'!AC7="","",'Datos Vida'!AC7)</f>
        <v>Penta Vida</v>
      </c>
      <c r="AD11" s="153" t="str">
        <f>IF('Datos Vida'!AD7="","",'Datos Vida'!AD7)</f>
        <v>Principal</v>
      </c>
      <c r="AE11" s="153" t="str">
        <f>IF('Datos Vida'!AE7="","",'Datos Vida'!AE7)</f>
        <v>Renta Nacional</v>
      </c>
      <c r="AF11" s="153" t="str">
        <f>IF('Datos Vida'!AF7="","",'Datos Vida'!AF7)</f>
        <v>Rigel</v>
      </c>
      <c r="AG11" s="153" t="str">
        <f>IF('Datos Vida'!AG7="","",'Datos Vida'!AG7)</f>
        <v>Save Seguros</v>
      </c>
      <c r="AH11" s="153" t="str">
        <f>IF('Datos Vida'!AH7="","",'Datos Vida'!AH7)</f>
        <v>Security Previsión</v>
      </c>
      <c r="AI11" s="153" t="str">
        <f>IF('Datos Vida'!AI7="","",'Datos Vida'!AI7)</f>
        <v>Sura</v>
      </c>
      <c r="AJ11" s="153" t="str">
        <f>IF('Datos Vida'!AJ7="","",'Datos Vida'!AJ7)</f>
        <v>Suramericana</v>
      </c>
      <c r="AK11" s="153" t="str">
        <f>IF('Datos Vida'!AK7="","",'Datos Vida'!AK7)</f>
        <v>Zurich Santander</v>
      </c>
      <c r="AL11" s="153" t="str">
        <f>IF('Datos Vida'!AL7="","",'Datos Vida'!AL7)</f>
        <v/>
      </c>
      <c r="AM11" s="153" t="str">
        <f>IF('Datos Vida'!AM7="","",'Datos Vida'!AM7)</f>
        <v/>
      </c>
      <c r="AN11" s="153" t="str">
        <f>IF('Datos Vida'!AN7="","",'Datos Vida'!AN7)</f>
        <v/>
      </c>
      <c r="AO11" s="153" t="str">
        <f>IF('Datos Vida'!AO7="","",'Datos Vida'!AO7)</f>
        <v/>
      </c>
      <c r="AP11" s="153" t="str">
        <f>IF('Datos Vida'!AP7="","",'Datos Vida'!AP7)</f>
        <v/>
      </c>
      <c r="AQ11" s="174" t="str">
        <f>IF('Datos Vida'!AQ7="","",'Datos Vida'!AQ7)</f>
        <v>Mercado</v>
      </c>
    </row>
    <row r="12" spans="1:43" x14ac:dyDescent="0.2">
      <c r="B12" s="62" t="s">
        <v>420</v>
      </c>
      <c r="C12" s="64">
        <f>IFERROR('Vida Prima Directa'!C70/'Vida Prima Directa'!$AQ$70,"")</f>
        <v>2.6298030159260778E-2</v>
      </c>
      <c r="D12" s="64">
        <f>IFERROR('Vida Prima Directa'!D70/'Vida Prima Directa'!$AQ$70,"")</f>
        <v>1.2692461327613968E-3</v>
      </c>
      <c r="E12" s="64">
        <f>IFERROR('Vida Prima Directa'!E70/'Vida Prima Directa'!$AQ$70,"")</f>
        <v>3.8265835637462595E-2</v>
      </c>
      <c r="F12" s="64">
        <f>IFERROR('Vida Prima Directa'!F70/'Vida Prima Directa'!$AQ$70,"")</f>
        <v>3.5318054999591321E-2</v>
      </c>
      <c r="G12" s="64">
        <f>IFERROR('Vida Prima Directa'!G70/'Vida Prima Directa'!$AQ$70,"")</f>
        <v>4.8803704962570006E-2</v>
      </c>
      <c r="H12" s="64">
        <f>IFERROR('Vida Prima Directa'!H70/'Vida Prima Directa'!$AQ$70,"")</f>
        <v>3.6350275545918527E-2</v>
      </c>
      <c r="I12" s="64">
        <f>IFERROR('Vida Prima Directa'!I70/'Vida Prima Directa'!$AQ$70,"")</f>
        <v>3.6757202297564833E-3</v>
      </c>
      <c r="J12" s="64">
        <f>IFERROR('Vida Prima Directa'!J70/'Vida Prima Directa'!$AQ$70,"")</f>
        <v>4.7124434225182282E-2</v>
      </c>
      <c r="K12" s="64">
        <f>IFERROR('Vida Prima Directa'!K70/'Vida Prima Directa'!$AQ$70,"")</f>
        <v>9.4291474688453347E-3</v>
      </c>
      <c r="L12" s="64">
        <f>IFERROR('Vida Prima Directa'!L70/'Vida Prima Directa'!$AQ$70,"")</f>
        <v>5.5289078032618129E-2</v>
      </c>
      <c r="M12" s="64">
        <f>IFERROR('Vida Prima Directa'!M70/'Vida Prima Directa'!$AQ$70,"")</f>
        <v>4.8221199632623757E-4</v>
      </c>
      <c r="N12" s="64">
        <f>IFERROR('Vida Prima Directa'!N70/'Vida Prima Directa'!$AQ$70,"")</f>
        <v>7.0329797080282263E-3</v>
      </c>
      <c r="O12" s="64">
        <f>IFERROR('Vida Prima Directa'!O70/'Vida Prima Directa'!$AQ$70,"")</f>
        <v>9.1780712007305636E-3</v>
      </c>
      <c r="P12" s="64">
        <f>IFERROR('Vida Prima Directa'!P70/'Vida Prima Directa'!$AQ$70,"")</f>
        <v>1.9392092641902317E-3</v>
      </c>
      <c r="Q12" s="64">
        <f>IFERROR('Vida Prima Directa'!Q70/'Vida Prima Directa'!$AQ$70,"")</f>
        <v>4.7600369017199322E-2</v>
      </c>
      <c r="R12" s="64">
        <f>IFERROR('Vida Prima Directa'!R70/'Vida Prima Directa'!$AQ$70,"")</f>
        <v>0.13455540626808016</v>
      </c>
      <c r="S12" s="64">
        <f>IFERROR('Vida Prima Directa'!S70/'Vida Prima Directa'!$AQ$70,"")</f>
        <v>0</v>
      </c>
      <c r="T12" s="64">
        <f>IFERROR('Vida Prima Directa'!T70/'Vida Prima Directa'!$AQ$70,"")</f>
        <v>1.3179213422986889E-2</v>
      </c>
      <c r="U12" s="64">
        <f>IFERROR('Vida Prima Directa'!U70/'Vida Prima Directa'!$AQ$70,"")</f>
        <v>1.9265001002795978E-3</v>
      </c>
      <c r="V12" s="64">
        <f>IFERROR('Vida Prima Directa'!V70/'Vida Prima Directa'!$AQ$70,"")</f>
        <v>1.5994737807265488E-4</v>
      </c>
      <c r="W12" s="64">
        <f>IFERROR('Vida Prima Directa'!W70/'Vida Prima Directa'!$AQ$70,"")</f>
        <v>0</v>
      </c>
      <c r="X12" s="64">
        <f>IFERROR('Vida Prima Directa'!X70/'Vida Prima Directa'!$AQ$70,"")</f>
        <v>5.8193438364620795E-3</v>
      </c>
      <c r="Y12" s="64">
        <f>IFERROR('Vida Prima Directa'!Y70/'Vida Prima Directa'!$AQ$70,"")</f>
        <v>4.6521290582950004E-3</v>
      </c>
      <c r="Z12" s="64">
        <f>IFERROR('Vida Prima Directa'!Z70/'Vida Prima Directa'!$AQ$70,"")</f>
        <v>0.15143789643567063</v>
      </c>
      <c r="AA12" s="64">
        <f>IFERROR('Vida Prima Directa'!AA70/'Vida Prima Directa'!$AQ$70,"")</f>
        <v>1.6438442291467657E-2</v>
      </c>
      <c r="AB12" s="64">
        <f>IFERROR('Vida Prima Directa'!AB70/'Vida Prima Directa'!$AQ$70,"")</f>
        <v>4.1694293538702826E-2</v>
      </c>
      <c r="AC12" s="64">
        <f>IFERROR('Vida Prima Directa'!AC70/'Vida Prima Directa'!$AQ$70,"")</f>
        <v>5.8851180406522187E-2</v>
      </c>
      <c r="AD12" s="64">
        <f>IFERROR('Vida Prima Directa'!AD70/'Vida Prima Directa'!$AQ$70,"")</f>
        <v>3.2935384830534625E-2</v>
      </c>
      <c r="AE12" s="64">
        <f>IFERROR('Vida Prima Directa'!AE70/'Vida Prima Directa'!$AQ$70,"")</f>
        <v>8.4371120186384717E-4</v>
      </c>
      <c r="AF12" s="64">
        <f>IFERROR('Vida Prima Directa'!AF70/'Vida Prima Directa'!$AQ$70,"")</f>
        <v>2.6769018276197099E-2</v>
      </c>
      <c r="AG12" s="64">
        <f>IFERROR('Vida Prima Directa'!AG70/'Vida Prima Directa'!$AQ$70,"")</f>
        <v>1.6977459552872953E-2</v>
      </c>
      <c r="AH12" s="64">
        <f>IFERROR('Vida Prima Directa'!AH70/'Vida Prima Directa'!$AQ$70,"")</f>
        <v>6.3379942941265907E-2</v>
      </c>
      <c r="AI12" s="64">
        <f>IFERROR('Vida Prima Directa'!AI70/'Vida Prima Directa'!$AQ$70,"")</f>
        <v>2.85320977035908E-2</v>
      </c>
      <c r="AJ12" s="64">
        <f>IFERROR('Vida Prima Directa'!AJ70/'Vida Prima Directa'!$AQ$70,"")</f>
        <v>1.350848873069215E-2</v>
      </c>
      <c r="AK12" s="64">
        <f>IFERROR('Vida Prima Directa'!AK70/'Vida Prima Directa'!$AQ$70,"")</f>
        <v>2.0283175446001549E-2</v>
      </c>
      <c r="AL12" s="64">
        <f>IFERROR('Vida Prima Directa'!AL70/'Vida Prima Directa'!$AQ$70,"")</f>
        <v>0</v>
      </c>
      <c r="AM12" s="64">
        <f>IFERROR('Vida Prima Directa'!AM70/'Vida Prima Directa'!$AQ$70,"")</f>
        <v>0</v>
      </c>
      <c r="AN12" s="64">
        <f>IFERROR('Vida Prima Directa'!AN70/'Vida Prima Directa'!$AQ$70,"")</f>
        <v>0</v>
      </c>
      <c r="AO12" s="64">
        <f>IFERROR('Vida Prima Directa'!AO70/'Vida Prima Directa'!$AQ$70,"")</f>
        <v>0</v>
      </c>
      <c r="AP12" s="64">
        <f>IFERROR('Vida Prima Directa'!AP70/'Vida Prima Directa'!$AQ$70,"")</f>
        <v>0</v>
      </c>
      <c r="AQ12" s="64">
        <f>IFERROR('Vida Prima Directa'!AQ70/'Vida Prima Directa'!$AQ$70,"")</f>
        <v>1</v>
      </c>
    </row>
    <row r="13" spans="1:43" x14ac:dyDescent="0.2">
      <c r="B13" s="62" t="s">
        <v>431</v>
      </c>
      <c r="C13" s="64">
        <f>IF('Vida EERR'!C14=0,"",(SUM('Vida EERR'!C33:C34)/'Vida EERR'!C14))</f>
        <v>2.2930374645404963E-3</v>
      </c>
      <c r="D13" s="64">
        <f>IF('Vida EERR'!D14=0,"",(SUM('Vida EERR'!D33:D34)/'Vida EERR'!D14))</f>
        <v>0.12906507291086491</v>
      </c>
      <c r="E13" s="64">
        <f>IF('Vida EERR'!E14=0,"",(SUM('Vida EERR'!E33:E34)/'Vida EERR'!E14))</f>
        <v>0.12874499755648011</v>
      </c>
      <c r="F13" s="64">
        <f>IF('Vida EERR'!F14=0,"",(SUM('Vida EERR'!F33:F34)/'Vida EERR'!F14))</f>
        <v>0.10395469787573242</v>
      </c>
      <c r="G13" s="64">
        <f>IF('Vida EERR'!G14=0,"",(SUM('Vida EERR'!G33:G34)/'Vida EERR'!G14))</f>
        <v>7.2477101109591449E-2</v>
      </c>
      <c r="H13" s="64">
        <f>IF('Vida EERR'!H14=0,"",(SUM('Vida EERR'!H33:H34)/'Vida EERR'!H14))</f>
        <v>0.27364505471393136</v>
      </c>
      <c r="I13" s="64">
        <f>IF('Vida EERR'!I14=0,"",(SUM('Vida EERR'!I33:I34)/'Vida EERR'!I14))</f>
        <v>8.2061843650490351E-2</v>
      </c>
      <c r="J13" s="64">
        <f>IF('Vida EERR'!J14=0,"",(SUM('Vida EERR'!J33:J34)/'Vida EERR'!J14))</f>
        <v>1.6835968992392668E-2</v>
      </c>
      <c r="K13" s="64">
        <f>IF('Vida EERR'!K14=0,"",(SUM('Vida EERR'!K33:K34)/'Vida EERR'!K14))</f>
        <v>0.1003276757687066</v>
      </c>
      <c r="L13" s="64">
        <f>IF('Vida EERR'!L14=0,"",(SUM('Vida EERR'!L33:L34)/'Vida EERR'!L14))</f>
        <v>0.12850727893700403</v>
      </c>
      <c r="M13" s="64">
        <f>IF('Vida EERR'!M14=0,"",(SUM('Vida EERR'!M33:M34)/'Vida EERR'!M14))</f>
        <v>0.17671164721476346</v>
      </c>
      <c r="N13" s="64">
        <f>IF('Vida EERR'!N14=0,"",(SUM('Vida EERR'!N33:N34)/'Vida EERR'!N14))</f>
        <v>7.1996793892771957E-2</v>
      </c>
      <c r="O13" s="64">
        <f>IF('Vida EERR'!O14=0,"",(SUM('Vida EERR'!O33:O34)/'Vida EERR'!O14))</f>
        <v>1.3499111333446805E-4</v>
      </c>
      <c r="P13" s="64">
        <f>IF('Vida EERR'!P14=0,"",(SUM('Vida EERR'!P33:P34)/'Vida EERR'!P14))</f>
        <v>0.17117240486998436</v>
      </c>
      <c r="Q13" s="64">
        <f>IF('Vida EERR'!Q14=0,"",(SUM('Vida EERR'!Q33:Q34)/'Vida EERR'!Q14))</f>
        <v>3.3853486941897236E-2</v>
      </c>
      <c r="R13" s="64">
        <f>IF('Vida EERR'!R14=0,"",(SUM('Vida EERR'!R33:R34)/'Vida EERR'!R14))</f>
        <v>4.5380750729909693E-2</v>
      </c>
      <c r="S13" s="64" t="str">
        <f>IF('Vida EERR'!S14=0,"",(SUM('Vida EERR'!S33:S34)/'Vida EERR'!S14))</f>
        <v/>
      </c>
      <c r="T13" s="64">
        <f>IF('Vida EERR'!T14=0,"",(SUM('Vida EERR'!T33:T34)/'Vida EERR'!T14))</f>
        <v>1.1336604893889212E-3</v>
      </c>
      <c r="U13" s="64">
        <f>IF('Vida EERR'!U14=0,"",(SUM('Vida EERR'!U33:U34)/'Vida EERR'!U14))</f>
        <v>0.10844327578109998</v>
      </c>
      <c r="V13" s="64">
        <f>IF('Vida EERR'!V14=0,"",(SUM('Vida EERR'!V33:V34)/'Vida EERR'!V14))</f>
        <v>0</v>
      </c>
      <c r="W13" s="64" t="str">
        <f>IF('Vida EERR'!W14=0,"",(SUM('Vida EERR'!W33:W34)/'Vida EERR'!W14))</f>
        <v/>
      </c>
      <c r="X13" s="64">
        <f>IF('Vida EERR'!X14=0,"",(SUM('Vida EERR'!X33:X34)/'Vida EERR'!X14))</f>
        <v>0</v>
      </c>
      <c r="Y13" s="64">
        <f>IF('Vida EERR'!Y14=0,"",(SUM('Vida EERR'!Y33:Y34)/'Vida EERR'!Y14))</f>
        <v>0.18372857575336463</v>
      </c>
      <c r="Z13" s="64">
        <f>IF('Vida EERR'!Z14=0,"",(SUM('Vida EERR'!Z33:Z34)/'Vida EERR'!Z14))</f>
        <v>6.9299973662036177E-2</v>
      </c>
      <c r="AA13" s="64">
        <f>IF('Vida EERR'!AA14=0,"",(SUM('Vida EERR'!AA33:AA34)/'Vida EERR'!AA14))</f>
        <v>4.0763174380635515E-2</v>
      </c>
      <c r="AB13" s="64">
        <f>IF('Vida EERR'!AB14=0,"",(SUM('Vida EERR'!AB33:AB34)/'Vida EERR'!AB14))</f>
        <v>2.1427008638342595E-2</v>
      </c>
      <c r="AC13" s="64">
        <f>IF('Vida EERR'!AC14=0,"",(SUM('Vida EERR'!AC33:AC34)/'Vida EERR'!AC14))</f>
        <v>1.1384535455190267E-2</v>
      </c>
      <c r="AD13" s="64">
        <f>IF('Vida EERR'!AD14=0,"",(SUM('Vida EERR'!AD33:AD34)/'Vida EERR'!AD14))</f>
        <v>5.5761428045509633E-3</v>
      </c>
      <c r="AE13" s="64">
        <f>IF('Vida EERR'!AE14=0,"",(SUM('Vida EERR'!AE33:AE34)/'Vida EERR'!AE14))</f>
        <v>1.0256443651424181E-2</v>
      </c>
      <c r="AF13" s="64">
        <f>IF('Vida EERR'!AF14=0,"",(SUM('Vida EERR'!AF33:AF34)/'Vida EERR'!AF14))</f>
        <v>1.3817937436974089E-2</v>
      </c>
      <c r="AG13" s="64">
        <f>IF('Vida EERR'!AG14=0,"",(SUM('Vida EERR'!AG33:AG34)/'Vida EERR'!AG14))</f>
        <v>1.7746539434518913E-2</v>
      </c>
      <c r="AH13" s="64">
        <f>IF('Vida EERR'!AH14=0,"",(SUM('Vida EERR'!AH33:AH34)/'Vida EERR'!AH14))</f>
        <v>4.6676131534647218E-2</v>
      </c>
      <c r="AI13" s="64">
        <f>IF('Vida EERR'!AI14=0,"",(SUM('Vida EERR'!AI33:AI34)/'Vida EERR'!AI14))</f>
        <v>1.5289112252362784E-2</v>
      </c>
      <c r="AJ13" s="64">
        <f>IF('Vida EERR'!AJ14=0,"",(SUM('Vida EERR'!AJ33:AJ34)/'Vida EERR'!AJ14))</f>
        <v>5.8047776896535355E-2</v>
      </c>
      <c r="AK13" s="64">
        <f>IF('Vida EERR'!AK14=0,"",(SUM('Vida EERR'!AK33:AK34)/'Vida EERR'!AK14))</f>
        <v>0.17054254291636714</v>
      </c>
      <c r="AL13" s="64" t="str">
        <f>IF('Vida EERR'!AL14=0,"",(SUM('Vida EERR'!AL33:AL34)/'Vida EERR'!AL14))</f>
        <v/>
      </c>
      <c r="AM13" s="64" t="str">
        <f>IF('Vida EERR'!AM14=0,"",(SUM('Vida EERR'!AM33:AM34)/'Vida EERR'!AM14))</f>
        <v/>
      </c>
      <c r="AN13" s="64" t="str">
        <f>IF('Vida EERR'!AN14=0,"",(SUM('Vida EERR'!AN33:AN34)/'Vida EERR'!AN14))</f>
        <v/>
      </c>
      <c r="AO13" s="64" t="str">
        <f>IF('Vida EERR'!AO14=0,"",(SUM('Vida EERR'!AO33:AO34)/'Vida EERR'!AO14))</f>
        <v/>
      </c>
      <c r="AP13" s="64" t="str">
        <f>IF('Vida EERR'!AP14=0,"",(SUM('Vida EERR'!AP33:AP34)/'Vida EERR'!AP14))</f>
        <v/>
      </c>
      <c r="AQ13" s="64">
        <f>IF('Vida EERR'!AQ14=0,"",(SUM('Vida EERR'!AQ33:AQ34)/'Vida EERR'!AQ14))</f>
        <v>6.2402857401715785E-2</v>
      </c>
    </row>
    <row r="14" spans="1:43" x14ac:dyDescent="0.2">
      <c r="B14" s="62" t="s">
        <v>432</v>
      </c>
      <c r="C14" s="64">
        <f>IF(SUM('Vida EERR'!C13,'Vida EERR'!C18)=0,"",ABS('Vida EERR'!C24)/SUM('Vida EERR'!C13,'Vida EERR'!C18))</f>
        <v>0.56051595302095591</v>
      </c>
      <c r="D14" s="64">
        <f>IF(SUM('Vida EERR'!D13,'Vida EERR'!D18)=0,"",ABS('Vida EERR'!D24)/SUM('Vida EERR'!D13,'Vida EERR'!D18))</f>
        <v>0.36615123855568982</v>
      </c>
      <c r="E14" s="64">
        <f>IF(SUM('Vida EERR'!E13,'Vida EERR'!E18)=0,"",ABS('Vida EERR'!E24)/SUM('Vida EERR'!E13,'Vida EERR'!E18))</f>
        <v>0.24052235580353587</v>
      </c>
      <c r="F14" s="64">
        <f>IF(SUM('Vida EERR'!F13,'Vida EERR'!F18)=0,"",ABS('Vida EERR'!F24)/SUM('Vida EERR'!F13,'Vida EERR'!F18))</f>
        <v>0.28104874619729514</v>
      </c>
      <c r="G14" s="64">
        <f>IF(SUM('Vida EERR'!G13,'Vida EERR'!G18)=0,"",ABS('Vida EERR'!G24)/SUM('Vida EERR'!G13,'Vida EERR'!G18))</f>
        <v>0.3552968610997414</v>
      </c>
      <c r="H14" s="64">
        <f>IF(SUM('Vida EERR'!H13,'Vida EERR'!H18)=0,"",ABS('Vida EERR'!H24)/SUM('Vida EERR'!H13,'Vida EERR'!H18))</f>
        <v>0.26488431630463471</v>
      </c>
      <c r="I14" s="64">
        <f>IF(SUM('Vida EERR'!I13,'Vida EERR'!I18)=0,"",ABS('Vida EERR'!I24)/SUM('Vida EERR'!I13,'Vida EERR'!I18))</f>
        <v>0.54984958190688626</v>
      </c>
      <c r="J14" s="64">
        <f>IF(SUM('Vida EERR'!J13,'Vida EERR'!J18)=0,"",ABS('Vida EERR'!J24)/SUM('Vida EERR'!J13,'Vida EERR'!J18))</f>
        <v>0.76054772918299385</v>
      </c>
      <c r="K14" s="64">
        <f>IF(SUM('Vida EERR'!K13,'Vida EERR'!K18)=0,"",ABS('Vida EERR'!K24)/SUM('Vida EERR'!K13,'Vida EERR'!K18))</f>
        <v>8.2389720972642688E-2</v>
      </c>
      <c r="L14" s="64">
        <f>IF(SUM('Vida EERR'!L13,'Vida EERR'!L18)=0,"",ABS('Vida EERR'!L24)/SUM('Vida EERR'!L13,'Vida EERR'!L18))</f>
        <v>0.68116441398697514</v>
      </c>
      <c r="M14" s="64">
        <f>IF(SUM('Vida EERR'!M13,'Vida EERR'!M18)=0,"",ABS('Vida EERR'!M24)/SUM('Vida EERR'!M13,'Vida EERR'!M18))</f>
        <v>1.0991373487465503</v>
      </c>
      <c r="N14" s="64">
        <f>IF(SUM('Vida EERR'!N13,'Vida EERR'!N18)=0,"",ABS('Vida EERR'!N24)/SUM('Vida EERR'!N13,'Vida EERR'!N18))</f>
        <v>0.33466548309005723</v>
      </c>
      <c r="O14" s="64">
        <f>IF(SUM('Vida EERR'!O13,'Vida EERR'!O18)=0,"",ABS('Vida EERR'!O24)/SUM('Vida EERR'!O13,'Vida EERR'!O18))</f>
        <v>0.23046637737415471</v>
      </c>
      <c r="P14" s="64">
        <f>IF(SUM('Vida EERR'!P13,'Vida EERR'!P18)=0,"",ABS('Vida EERR'!P24)/SUM('Vida EERR'!P13,'Vida EERR'!P18))</f>
        <v>0.3174104197985686</v>
      </c>
      <c r="Q14" s="64">
        <f>IF(SUM('Vida EERR'!Q13,'Vida EERR'!Q18)=0,"",ABS('Vida EERR'!Q24)/SUM('Vida EERR'!Q13,'Vida EERR'!Q18))</f>
        <v>0.60464879485484391</v>
      </c>
      <c r="R14" s="64">
        <f>IF(SUM('Vida EERR'!R13,'Vida EERR'!R18)=0,"",ABS('Vida EERR'!R24)/SUM('Vida EERR'!R13,'Vida EERR'!R18))</f>
        <v>0.60236147302556986</v>
      </c>
      <c r="S14" s="64" t="str">
        <f>IF(SUM('Vida EERR'!S13,'Vida EERR'!S18)=0,"",ABS('Vida EERR'!S24)/SUM('Vida EERR'!S13,'Vida EERR'!S18))</f>
        <v/>
      </c>
      <c r="T14" s="64">
        <f>IF(SUM('Vida EERR'!T13,'Vida EERR'!T18)=0,"",ABS('Vida EERR'!T24)/SUM('Vida EERR'!T13,'Vida EERR'!T18))</f>
        <v>0.72707868470613712</v>
      </c>
      <c r="U14" s="64">
        <f>IF(SUM('Vida EERR'!U13,'Vida EERR'!U18)=0,"",ABS('Vida EERR'!U24)/SUM('Vida EERR'!U13,'Vida EERR'!U18))</f>
        <v>0.70252075787222823</v>
      </c>
      <c r="V14" s="64">
        <f>IF(SUM('Vida EERR'!V13,'Vida EERR'!V18)=0,"",ABS('Vida EERR'!V24)/SUM('Vida EERR'!V13,'Vida EERR'!V18))</f>
        <v>3.8178454756563148E-4</v>
      </c>
      <c r="W14" s="64" t="str">
        <f>IF(SUM('Vida EERR'!W13,'Vida EERR'!W18)=0,"",ABS('Vida EERR'!W24)/SUM('Vida EERR'!W13,'Vida EERR'!W18))</f>
        <v/>
      </c>
      <c r="X14" s="64">
        <f>IF(SUM('Vida EERR'!X13,'Vida EERR'!X18)=0,"",ABS('Vida EERR'!X24)/SUM('Vida EERR'!X13,'Vida EERR'!X18))</f>
        <v>0.74534689574499624</v>
      </c>
      <c r="Y14" s="64">
        <f>IF(SUM('Vida EERR'!Y13,'Vida EERR'!Y18)=0,"",ABS('Vida EERR'!Y24)/SUM('Vida EERR'!Y13,'Vida EERR'!Y18))</f>
        <v>0.23846211550695648</v>
      </c>
      <c r="Z14" s="64">
        <f>IF(SUM('Vida EERR'!Z13,'Vida EERR'!Z18)=0,"",ABS('Vida EERR'!Z24)/SUM('Vida EERR'!Z13,'Vida EERR'!Z18))</f>
        <v>0.28434164446021104</v>
      </c>
      <c r="AA14" s="64">
        <f>IF(SUM('Vida EERR'!AA13,'Vida EERR'!AA18)=0,"",ABS('Vida EERR'!AA24)/SUM('Vida EERR'!AA13,'Vida EERR'!AA18))</f>
        <v>0.49523143883502219</v>
      </c>
      <c r="AB14" s="64">
        <f>IF(SUM('Vida EERR'!AB13,'Vida EERR'!AB18)=0,"",ABS('Vida EERR'!AB24)/SUM('Vida EERR'!AB13,'Vida EERR'!AB18))</f>
        <v>0.57409310633364585</v>
      </c>
      <c r="AC14" s="64">
        <f>IF(SUM('Vida EERR'!AC13,'Vida EERR'!AC18)=0,"",ABS('Vida EERR'!AC24)/SUM('Vida EERR'!AC13,'Vida EERR'!AC18))</f>
        <v>0.13572485165459131</v>
      </c>
      <c r="AD14" s="64">
        <f>IF(SUM('Vida EERR'!AD13,'Vida EERR'!AD18)=0,"",ABS('Vida EERR'!AD24)/SUM('Vida EERR'!AD13,'Vida EERR'!AD18))</f>
        <v>0.29469004846598196</v>
      </c>
      <c r="AE14" s="64">
        <f>IF(SUM('Vida EERR'!AE13,'Vida EERR'!AE18)=0,"",ABS('Vida EERR'!AE24)/SUM('Vida EERR'!AE13,'Vida EERR'!AE18))</f>
        <v>2.3685550873163402E-2</v>
      </c>
      <c r="AF14" s="64">
        <f>IF(SUM('Vida EERR'!AF13,'Vida EERR'!AF18)=0,"",ABS('Vida EERR'!AF24)/SUM('Vida EERR'!AF13,'Vida EERR'!AF18))</f>
        <v>0.74288901998368162</v>
      </c>
      <c r="AG14" s="64">
        <f>IF(SUM('Vida EERR'!AG13,'Vida EERR'!AG18)=0,"",ABS('Vida EERR'!AG24)/SUM('Vida EERR'!AG13,'Vida EERR'!AG18))</f>
        <v>0.73740816064683723</v>
      </c>
      <c r="AH14" s="64">
        <f>IF(SUM('Vida EERR'!AH13,'Vida EERR'!AH18)=0,"",ABS('Vida EERR'!AH24)/SUM('Vida EERR'!AH13,'Vida EERR'!AH18))</f>
        <v>0.16295405037657493</v>
      </c>
      <c r="AI14" s="64">
        <f>IF(SUM('Vida EERR'!AI13,'Vida EERR'!AI18)=0,"",ABS('Vida EERR'!AI24)/SUM('Vida EERR'!AI13,'Vida EERR'!AI18))</f>
        <v>0.80475697295257886</v>
      </c>
      <c r="AJ14" s="64">
        <f>IF(SUM('Vida EERR'!AJ13,'Vida EERR'!AJ18)=0,"",ABS('Vida EERR'!AJ24)/SUM('Vida EERR'!AJ13,'Vida EERR'!AJ18))</f>
        <v>0.62508727921795282</v>
      </c>
      <c r="AK14" s="64">
        <f>IF(SUM('Vida EERR'!AK13,'Vida EERR'!AK18)=0,"",ABS('Vida EERR'!AK24)/SUM('Vida EERR'!AK13,'Vida EERR'!AK18))</f>
        <v>0.2036835126385029</v>
      </c>
      <c r="AL14" s="64" t="str">
        <f>IF(SUM('Vida EERR'!AL13,'Vida EERR'!AL18)=0,"",ABS('Vida EERR'!AL24)/SUM('Vida EERR'!AL13,'Vida EERR'!AL18))</f>
        <v/>
      </c>
      <c r="AM14" s="64" t="str">
        <f>IF(SUM('Vida EERR'!AM13,'Vida EERR'!AM18)=0,"",ABS('Vida EERR'!AM24)/SUM('Vida EERR'!AM13,'Vida EERR'!AM18))</f>
        <v/>
      </c>
      <c r="AN14" s="64" t="str">
        <f>IF(SUM('Vida EERR'!AN13,'Vida EERR'!AN18)=0,"",ABS('Vida EERR'!AN24)/SUM('Vida EERR'!AN13,'Vida EERR'!AN18))</f>
        <v/>
      </c>
      <c r="AO14" s="64" t="str">
        <f>IF(SUM('Vida EERR'!AO13,'Vida EERR'!AO18)=0,"",ABS('Vida EERR'!AO24)/SUM('Vida EERR'!AO13,'Vida EERR'!AO18))</f>
        <v/>
      </c>
      <c r="AP14" s="64" t="str">
        <f>IF(SUM('Vida EERR'!AP13,'Vida EERR'!AP18)=0,"",ABS('Vida EERR'!AP24)/SUM('Vida EERR'!AP13,'Vida EERR'!AP18))</f>
        <v/>
      </c>
      <c r="AQ14" s="64">
        <f>IF(SUM('Vida EERR'!AQ13,'Vida EERR'!AQ18)=0,"",ABS('Vida EERR'!AQ24)/SUM('Vida EERR'!AQ13,'Vida EERR'!AQ18))</f>
        <v>0.41914332388264569</v>
      </c>
    </row>
    <row r="15" spans="1:43" x14ac:dyDescent="0.2">
      <c r="B15" s="62" t="s">
        <v>433</v>
      </c>
      <c r="C15" s="64">
        <f>IF('Vida EERR'!C14=0,"",'Vida EERR'!C40/'Vida EERR'!C14)</f>
        <v>3.8930276590745341E-2</v>
      </c>
      <c r="D15" s="64">
        <f>IF('Vida EERR'!D14=0,"",'Vida EERR'!D40/'Vida EERR'!D14)</f>
        <v>0.42082396636259484</v>
      </c>
      <c r="E15" s="64">
        <f>IF('Vida EERR'!E14=0,"",'Vida EERR'!E40/'Vida EERR'!E14)</f>
        <v>0.45192382382362745</v>
      </c>
      <c r="F15" s="64">
        <f>IF('Vida EERR'!F14=0,"",'Vida EERR'!F40/'Vida EERR'!F14)</f>
        <v>0.38893012526859677</v>
      </c>
      <c r="G15" s="64">
        <f>IF('Vida EERR'!G14=0,"",'Vida EERR'!G40/'Vida EERR'!G14)</f>
        <v>0.29003002724992677</v>
      </c>
      <c r="H15" s="64">
        <f>IF('Vida EERR'!H14=0,"",'Vida EERR'!H40/'Vida EERR'!H14)</f>
        <v>0.50559682077353651</v>
      </c>
      <c r="I15" s="64">
        <f>IF('Vida EERR'!I14=0,"",'Vida EERR'!I40/'Vida EERR'!I14)</f>
        <v>0.23963081749192464</v>
      </c>
      <c r="J15" s="64">
        <f>IF('Vida EERR'!J14=0,"",'Vida EERR'!J40/'Vida EERR'!J14)</f>
        <v>4.378746362783114E-2</v>
      </c>
      <c r="K15" s="64">
        <f>IF('Vida EERR'!K14=0,"",'Vida EERR'!K40/'Vida EERR'!K14)</f>
        <v>0.18987976093002773</v>
      </c>
      <c r="L15" s="64">
        <f>IF('Vida EERR'!L14=0,"",'Vida EERR'!L40/'Vida EERR'!L14)</f>
        <v>0.19619497768509467</v>
      </c>
      <c r="M15" s="64">
        <f>IF('Vida EERR'!M14=0,"",'Vida EERR'!M40/'Vida EERR'!M14)</f>
        <v>2.7320365819847399</v>
      </c>
      <c r="N15" s="64">
        <f>IF('Vida EERR'!N14=0,"",'Vida EERR'!N40/'Vida EERR'!N14)</f>
        <v>9.0122288825159089E-2</v>
      </c>
      <c r="O15" s="64">
        <f>IF('Vida EERR'!O14=0,"",'Vida EERR'!O40/'Vida EERR'!O14)</f>
        <v>5.3471147320700768E-2</v>
      </c>
      <c r="P15" s="64">
        <f>IF('Vida EERR'!P14=0,"",'Vida EERR'!P40/'Vida EERR'!P14)</f>
        <v>0.37022638164769722</v>
      </c>
      <c r="Q15" s="64">
        <f>IF('Vida EERR'!Q14=0,"",'Vida EERR'!Q40/'Vida EERR'!Q14)</f>
        <v>0.17624431570542812</v>
      </c>
      <c r="R15" s="64">
        <f>IF('Vida EERR'!R14=0,"",'Vida EERR'!R40/'Vida EERR'!R14)</f>
        <v>7.1968971827031672E-2</v>
      </c>
      <c r="S15" s="64" t="str">
        <f>IF('Vida EERR'!S14=0,"",'Vida EERR'!S40/'Vida EERR'!S14)</f>
        <v/>
      </c>
      <c r="T15" s="64">
        <f>IF('Vida EERR'!T14=0,"",'Vida EERR'!T40/'Vida EERR'!T14)</f>
        <v>0.14880280560821485</v>
      </c>
      <c r="U15" s="64">
        <f>IF('Vida EERR'!U14=0,"",'Vida EERR'!U40/'Vida EERR'!U14)</f>
        <v>0.17049777833549132</v>
      </c>
      <c r="V15" s="64">
        <f>IF('Vida EERR'!V14=0,"",'Vida EERR'!V40/'Vida EERR'!V14)</f>
        <v>0.57748325413637147</v>
      </c>
      <c r="W15" s="64" t="str">
        <f>IF('Vida EERR'!W14=0,"",'Vida EERR'!W40/'Vida EERR'!W14)</f>
        <v/>
      </c>
      <c r="X15" s="64">
        <f>IF('Vida EERR'!X14=0,"",'Vida EERR'!X40/'Vida EERR'!X14)</f>
        <v>0.24903434227721657</v>
      </c>
      <c r="Y15" s="64">
        <f>IF('Vida EERR'!Y14=0,"",'Vida EERR'!Y40/'Vida EERR'!Y14)</f>
        <v>9.6427957015492255E-2</v>
      </c>
      <c r="Z15" s="64">
        <f>IF('Vida EERR'!Z14=0,"",'Vida EERR'!Z40/'Vida EERR'!Z14)</f>
        <v>0.17209242004019551</v>
      </c>
      <c r="AA15" s="64">
        <f>IF('Vida EERR'!AA14=0,"",'Vida EERR'!AA40/'Vida EERR'!AA14)</f>
        <v>0.23478289836429686</v>
      </c>
      <c r="AB15" s="64">
        <f>IF('Vida EERR'!AB14=0,"",'Vida EERR'!AB40/'Vida EERR'!AB14)</f>
        <v>0.17309677297214882</v>
      </c>
      <c r="AC15" s="64">
        <f>IF('Vida EERR'!AC14=0,"",'Vida EERR'!AC40/'Vida EERR'!AC14)</f>
        <v>7.7646569880128191E-2</v>
      </c>
      <c r="AD15" s="64">
        <f>IF('Vida EERR'!AD14=0,"",'Vida EERR'!AD40/'Vida EERR'!AD14)</f>
        <v>6.7734549945634853E-2</v>
      </c>
      <c r="AE15" s="64">
        <f>IF('Vida EERR'!AE14=0,"",'Vida EERR'!AE40/'Vida EERR'!AE14)</f>
        <v>1.3196070642476654</v>
      </c>
      <c r="AF15" s="64">
        <f>IF('Vida EERR'!AF14=0,"",'Vida EERR'!AF40/'Vida EERR'!AF14)</f>
        <v>1.1964040523083882E-2</v>
      </c>
      <c r="AG15" s="64">
        <f>IF('Vida EERR'!AG14=0,"",'Vida EERR'!AG40/'Vida EERR'!AG14)</f>
        <v>0.13068143142962274</v>
      </c>
      <c r="AH15" s="64">
        <f>IF('Vida EERR'!AH14=0,"",'Vida EERR'!AH40/'Vida EERR'!AH14)</f>
        <v>0.11097562763987065</v>
      </c>
      <c r="AI15" s="64">
        <f>IF('Vida EERR'!AI14=0,"",'Vida EERR'!AI40/'Vida EERR'!AI14)</f>
        <v>0.13755200767485296</v>
      </c>
      <c r="AJ15" s="64">
        <f>IF('Vida EERR'!AJ14=0,"",'Vida EERR'!AJ40/'Vida EERR'!AJ14)</f>
        <v>0.2428089940956758</v>
      </c>
      <c r="AK15" s="64">
        <f>IF('Vida EERR'!AK14=0,"",'Vida EERR'!AK40/'Vida EERR'!AK14)</f>
        <v>0.3124594867742348</v>
      </c>
      <c r="AL15" s="64" t="str">
        <f>IF('Vida EERR'!AL14=0,"",'Vida EERR'!AL40/'Vida EERR'!AL14)</f>
        <v/>
      </c>
      <c r="AM15" s="64" t="str">
        <f>IF('Vida EERR'!AM14=0,"",'Vida EERR'!AM40/'Vida EERR'!AM14)</f>
        <v/>
      </c>
      <c r="AN15" s="64" t="str">
        <f>IF('Vida EERR'!AN14=0,"",'Vida EERR'!AN40/'Vida EERR'!AN14)</f>
        <v/>
      </c>
      <c r="AO15" s="64" t="str">
        <f>IF('Vida EERR'!AO14=0,"",'Vida EERR'!AO40/'Vida EERR'!AO14)</f>
        <v/>
      </c>
      <c r="AP15" s="64" t="str">
        <f>IF('Vida EERR'!AP14=0,"",'Vida EERR'!AP40/'Vida EERR'!AP14)</f>
        <v/>
      </c>
      <c r="AQ15" s="64">
        <f>IF('Vida EERR'!AQ14=0,"",'Vida EERR'!AQ40/'Vida EERR'!AQ14)</f>
        <v>0.17446601411701584</v>
      </c>
    </row>
    <row r="16" spans="1:43" s="226" customFormat="1" x14ac:dyDescent="0.2">
      <c r="A16" s="219"/>
      <c r="B16" s="62" t="s">
        <v>689</v>
      </c>
      <c r="C16" s="71">
        <f>IF('Vida Pasivos'!C46=0,"",'Vida Pasivos'!C12/'Vida Pasivos'!C46)</f>
        <v>8.1671072377520488</v>
      </c>
      <c r="D16" s="71">
        <f>IF('Vida Pasivos'!D46=0,"",'Vida Pasivos'!D12/'Vida Pasivos'!D46)</f>
        <v>0.46638786644220392</v>
      </c>
      <c r="E16" s="71">
        <f>IF('Vida Pasivos'!E46=0,"",'Vida Pasivos'!E12/'Vida Pasivos'!E46)</f>
        <v>4.778276175591877</v>
      </c>
      <c r="F16" s="71">
        <f>IF('Vida Pasivos'!F46=0,"",'Vida Pasivos'!F12/'Vida Pasivos'!F46)</f>
        <v>3.600843734252952</v>
      </c>
      <c r="G16" s="71">
        <f>IF('Vida Pasivos'!G46=0,"",'Vida Pasivos'!G12/'Vida Pasivos'!G46)</f>
        <v>10.672277058480892</v>
      </c>
      <c r="H16" s="71">
        <f>IF('Vida Pasivos'!H46=0,"",'Vida Pasivos'!H12/'Vida Pasivos'!H46)</f>
        <v>2.8988709423414076</v>
      </c>
      <c r="I16" s="71">
        <f>IF('Vida Pasivos'!I46=0,"",'Vida Pasivos'!I12/'Vida Pasivos'!I46)</f>
        <v>0.93382051064212124</v>
      </c>
      <c r="J16" s="71">
        <f>IF('Vida Pasivos'!J46=0,"",'Vida Pasivos'!J12/'Vida Pasivos'!J46)</f>
        <v>2.4958511981528222</v>
      </c>
      <c r="K16" s="71">
        <f>IF('Vida Pasivos'!K46=0,"",'Vida Pasivos'!K12/'Vida Pasivos'!K46)</f>
        <v>1.5931994027621801</v>
      </c>
      <c r="L16" s="71">
        <f>IF('Vida Pasivos'!L46=0,"",'Vida Pasivos'!L12/'Vida Pasivos'!L46)</f>
        <v>10.759014822236491</v>
      </c>
      <c r="M16" s="71">
        <f>IF('Vida Pasivos'!M46=0,"",'Vida Pasivos'!M12/'Vida Pasivos'!M46)</f>
        <v>7.0631834233594995E-2</v>
      </c>
      <c r="N16" s="71">
        <f>IF('Vida Pasivos'!N46=0,"",'Vida Pasivos'!N12/'Vida Pasivos'!N46)</f>
        <v>0.8219923559981408</v>
      </c>
      <c r="O16" s="71">
        <f>IF('Vida Pasivos'!O46=0,"",'Vida Pasivos'!O12/'Vida Pasivos'!O46)</f>
        <v>5.715792983138078</v>
      </c>
      <c r="P16" s="71">
        <f>IF('Vida Pasivos'!P46=0,"",'Vida Pasivos'!P12/'Vida Pasivos'!P46)</f>
        <v>1.0647822609363857</v>
      </c>
      <c r="Q16" s="71">
        <f>IF('Vida Pasivos'!Q46=0,"",'Vida Pasivos'!Q12/'Vida Pasivos'!Q46)</f>
        <v>13.257342578831368</v>
      </c>
      <c r="R16" s="71">
        <f>IF('Vida Pasivos'!R46=0,"",'Vida Pasivos'!R12/'Vida Pasivos'!R46)</f>
        <v>8.5301305254928614</v>
      </c>
      <c r="S16" s="71">
        <f>IF('Vida Pasivos'!S46=0,"",'Vida Pasivos'!S12/'Vida Pasivos'!S46)</f>
        <v>3.4117627971525276E-3</v>
      </c>
      <c r="T16" s="71">
        <f>IF('Vida Pasivos'!T46=0,"",'Vida Pasivos'!T12/'Vida Pasivos'!T46)</f>
        <v>6.8130650355066003</v>
      </c>
      <c r="U16" s="71">
        <f>IF('Vida Pasivos'!U46=0,"",'Vida Pasivos'!U12/'Vida Pasivos'!U46)</f>
        <v>1.515552336181494</v>
      </c>
      <c r="V16" s="71">
        <f>IF('Vida Pasivos'!V46=0,"",'Vida Pasivos'!V12/'Vida Pasivos'!V46)</f>
        <v>0.15585582720038044</v>
      </c>
      <c r="W16" s="71" t="str">
        <f>IF('Vida Pasivos'!W46=0,"",'Vida Pasivos'!W12/'Vida Pasivos'!W46)</f>
        <v/>
      </c>
      <c r="X16" s="71">
        <f>IF('Vida Pasivos'!X46=0,"",'Vida Pasivos'!X12/'Vida Pasivos'!X46)</f>
        <v>0.3226252216272012</v>
      </c>
      <c r="Y16" s="71">
        <f>IF('Vida Pasivos'!Y46=0,"",'Vida Pasivos'!Y12/'Vida Pasivos'!Y46)</f>
        <v>3.8380807370655532</v>
      </c>
      <c r="Z16" s="71">
        <f>IF('Vida Pasivos'!Z46=0,"",'Vida Pasivos'!Z12/'Vida Pasivos'!Z46)</f>
        <v>13.649457003011811</v>
      </c>
      <c r="AA16" s="71">
        <f>IF('Vida Pasivos'!AA46=0,"",'Vida Pasivos'!AA12/'Vida Pasivos'!AA46)</f>
        <v>0.91061341991297784</v>
      </c>
      <c r="AB16" s="71">
        <f>IF('Vida Pasivos'!AB46=0,"",'Vida Pasivos'!AB12/'Vida Pasivos'!AB46)</f>
        <v>11.577821569401433</v>
      </c>
      <c r="AC16" s="71">
        <f>IF('Vida Pasivos'!AC46=0,"",'Vida Pasivos'!AC12/'Vida Pasivos'!AC46)</f>
        <v>12.530316345084731</v>
      </c>
      <c r="AD16" s="71">
        <f>IF('Vida Pasivos'!AD46=0,"",'Vida Pasivos'!AD12/'Vida Pasivos'!AD46)</f>
        <v>15.017396236645862</v>
      </c>
      <c r="AE16" s="71">
        <f>IF('Vida Pasivos'!AE46=0,"",'Vida Pasivos'!AE12/'Vida Pasivos'!AE46)</f>
        <v>11.345781722373113</v>
      </c>
      <c r="AF16" s="71">
        <f>IF('Vida Pasivos'!AF46=0,"",'Vida Pasivos'!AF12/'Vida Pasivos'!AF46)</f>
        <v>2.7998810036831911</v>
      </c>
      <c r="AG16" s="71">
        <f>IF('Vida Pasivos'!AG46=0,"",'Vida Pasivos'!AG12/'Vida Pasivos'!AG46)</f>
        <v>6.9512290948187658</v>
      </c>
      <c r="AH16" s="71">
        <f>IF('Vida Pasivos'!AH46=0,"",'Vida Pasivos'!AH12/'Vida Pasivos'!AH46)</f>
        <v>12.054334067633729</v>
      </c>
      <c r="AI16" s="71">
        <f>IF('Vida Pasivos'!AI46=0,"",'Vida Pasivos'!AI12/'Vida Pasivos'!AI46)</f>
        <v>18.593927866414081</v>
      </c>
      <c r="AJ16" s="71">
        <f>IF('Vida Pasivos'!AJ46=0,"",'Vida Pasivos'!AJ12/'Vida Pasivos'!AJ46)</f>
        <v>1.1706296332206128</v>
      </c>
      <c r="AK16" s="71">
        <f>IF('Vida Pasivos'!AK46=0,"",'Vida Pasivos'!AK12/'Vida Pasivos'!AK46)</f>
        <v>2.7125735769708528</v>
      </c>
      <c r="AL16" s="71" t="str">
        <f>IF('Vida Pasivos'!AL46=0,"",'Vida Pasivos'!AL12/'Vida Pasivos'!AL46)</f>
        <v/>
      </c>
      <c r="AM16" s="71" t="str">
        <f>IF('Vida Pasivos'!AM46=0,"",'Vida Pasivos'!AM12/'Vida Pasivos'!AM46)</f>
        <v/>
      </c>
      <c r="AN16" s="71" t="str">
        <f>IF('Vida Pasivos'!AN46=0,"",'Vida Pasivos'!AN12/'Vida Pasivos'!AN46)</f>
        <v/>
      </c>
      <c r="AO16" s="71" t="str">
        <f>IF('Vida Pasivos'!AO46=0,"",'Vida Pasivos'!AO12/'Vida Pasivos'!AO46)</f>
        <v/>
      </c>
      <c r="AP16" s="71" t="str">
        <f>IF('Vida Pasivos'!AP46=0,"",'Vida Pasivos'!AP12/'Vida Pasivos'!AP46)</f>
        <v/>
      </c>
      <c r="AQ16" s="71">
        <f>IF('Vida Pasivos'!AQ46=0,"",'Vida Pasivos'!AQ12/'Vida Pasivos'!AQ46)</f>
        <v>9.5951085669643899</v>
      </c>
    </row>
    <row r="17" spans="1:43" s="226" customFormat="1" x14ac:dyDescent="0.2">
      <c r="A17" s="219"/>
      <c r="B17" s="62" t="s">
        <v>690</v>
      </c>
      <c r="C17" s="71">
        <f>IF('Vida Pasivos'!C46=0,"",'Vida Pasivos'!C13/'Vida Pasivos'!C46)</f>
        <v>6.6067895272572843E-4</v>
      </c>
      <c r="D17" s="71">
        <f>IF('Vida Pasivos'!D46=0,"",'Vida Pasivos'!D13/'Vida Pasivos'!D46)</f>
        <v>0</v>
      </c>
      <c r="E17" s="71">
        <f>IF('Vida Pasivos'!E46=0,"",'Vida Pasivos'!E13/'Vida Pasivos'!E46)</f>
        <v>0</v>
      </c>
      <c r="F17" s="71">
        <f>IF('Vida Pasivos'!F46=0,"",'Vida Pasivos'!F13/'Vida Pasivos'!F46)</f>
        <v>4.0679872403569678E-4</v>
      </c>
      <c r="G17" s="71">
        <f>IF('Vida Pasivos'!G46=0,"",'Vida Pasivos'!G13/'Vida Pasivos'!G46)</f>
        <v>0.12171114481890524</v>
      </c>
      <c r="H17" s="71">
        <f>IF('Vida Pasivos'!H46=0,"",'Vida Pasivos'!H13/'Vida Pasivos'!H46)</f>
        <v>0</v>
      </c>
      <c r="I17" s="71">
        <f>IF('Vida Pasivos'!I46=0,"",'Vida Pasivos'!I13/'Vida Pasivos'!I46)</f>
        <v>0</v>
      </c>
      <c r="J17" s="71">
        <f>IF('Vida Pasivos'!J46=0,"",'Vida Pasivos'!J13/'Vida Pasivos'!J46)</f>
        <v>1.4941198930527751E-2</v>
      </c>
      <c r="K17" s="71">
        <f>IF('Vida Pasivos'!K46=0,"",'Vida Pasivos'!K13/'Vida Pasivos'!K46)</f>
        <v>0</v>
      </c>
      <c r="L17" s="71">
        <f>IF('Vida Pasivos'!L46=0,"",'Vida Pasivos'!L13/'Vida Pasivos'!L46)</f>
        <v>2.3602518856455035E-2</v>
      </c>
      <c r="M17" s="71">
        <f>IF('Vida Pasivos'!M46=0,"",'Vida Pasivos'!M13/'Vida Pasivos'!M46)</f>
        <v>0</v>
      </c>
      <c r="N17" s="71">
        <f>IF('Vida Pasivos'!N46=0,"",'Vida Pasivos'!N13/'Vida Pasivos'!N46)</f>
        <v>0</v>
      </c>
      <c r="O17" s="71">
        <f>IF('Vida Pasivos'!O46=0,"",'Vida Pasivos'!O13/'Vida Pasivos'!O46)</f>
        <v>0.14483083114712264</v>
      </c>
      <c r="P17" s="71">
        <f>IF('Vida Pasivos'!P46=0,"",'Vida Pasivos'!P13/'Vida Pasivos'!P46)</f>
        <v>0</v>
      </c>
      <c r="Q17" s="71">
        <f>IF('Vida Pasivos'!Q46=0,"",'Vida Pasivos'!Q13/'Vida Pasivos'!Q46)</f>
        <v>0.1706544189270939</v>
      </c>
      <c r="R17" s="71">
        <f>IF('Vida Pasivos'!R46=0,"",'Vida Pasivos'!R13/'Vida Pasivos'!R46)</f>
        <v>0.14421589425950382</v>
      </c>
      <c r="S17" s="71">
        <f>IF('Vida Pasivos'!S46=0,"",'Vida Pasivos'!S13/'Vida Pasivos'!S46)</f>
        <v>1.4320979642368632E-4</v>
      </c>
      <c r="T17" s="71">
        <f>IF('Vida Pasivos'!T46=0,"",'Vida Pasivos'!T13/'Vida Pasivos'!T46)</f>
        <v>0.24170314450078373</v>
      </c>
      <c r="U17" s="71">
        <f>IF('Vida Pasivos'!U46=0,"",'Vida Pasivos'!U13/'Vida Pasivos'!U46)</f>
        <v>9.8552267194906812E-2</v>
      </c>
      <c r="V17" s="71">
        <f>IF('Vida Pasivos'!V46=0,"",'Vida Pasivos'!V13/'Vida Pasivos'!V46)</f>
        <v>0</v>
      </c>
      <c r="W17" s="71" t="str">
        <f>IF('Vida Pasivos'!W46=0,"",'Vida Pasivos'!W13/'Vida Pasivos'!W46)</f>
        <v/>
      </c>
      <c r="X17" s="71">
        <f>IF('Vida Pasivos'!X46=0,"",'Vida Pasivos'!X13/'Vida Pasivos'!X46)</f>
        <v>0</v>
      </c>
      <c r="Y17" s="71">
        <f>IF('Vida Pasivos'!Y46=0,"",'Vida Pasivos'!Y13/'Vida Pasivos'!Y46)</f>
        <v>0</v>
      </c>
      <c r="Z17" s="71">
        <f>IF('Vida Pasivos'!Z46=0,"",'Vida Pasivos'!Z13/'Vida Pasivos'!Z46)</f>
        <v>0.32008031060365622</v>
      </c>
      <c r="AA17" s="71">
        <f>IF('Vida Pasivos'!AA46=0,"",'Vida Pasivos'!AA13/'Vida Pasivos'!AA46)</f>
        <v>0</v>
      </c>
      <c r="AB17" s="71">
        <f>IF('Vida Pasivos'!AB46=0,"",'Vida Pasivos'!AB13/'Vida Pasivos'!AB46)</f>
        <v>1.2400388191765683E-3</v>
      </c>
      <c r="AC17" s="71">
        <f>IF('Vida Pasivos'!AC46=0,"",'Vida Pasivos'!AC13/'Vida Pasivos'!AC46)</f>
        <v>0.28416508404570273</v>
      </c>
      <c r="AD17" s="71">
        <f>IF('Vida Pasivos'!AD46=0,"",'Vida Pasivos'!AD13/'Vida Pasivos'!AD46)</f>
        <v>0.16993793703283935</v>
      </c>
      <c r="AE17" s="71">
        <f>IF('Vida Pasivos'!AE46=0,"",'Vida Pasivos'!AE13/'Vida Pasivos'!AE46)</f>
        <v>0</v>
      </c>
      <c r="AF17" s="71">
        <f>IF('Vida Pasivos'!AF46=0,"",'Vida Pasivos'!AF13/'Vida Pasivos'!AF46)</f>
        <v>0</v>
      </c>
      <c r="AG17" s="71">
        <f>IF('Vida Pasivos'!AG46=0,"",'Vida Pasivos'!AG13/'Vida Pasivos'!AG46)</f>
        <v>0</v>
      </c>
      <c r="AH17" s="71">
        <f>IF('Vida Pasivos'!AH46=0,"",'Vida Pasivos'!AH13/'Vida Pasivos'!AH46)</f>
        <v>0.19277744868376867</v>
      </c>
      <c r="AI17" s="71">
        <f>IF('Vida Pasivos'!AI46=0,"",'Vida Pasivos'!AI13/'Vida Pasivos'!AI46)</f>
        <v>0</v>
      </c>
      <c r="AJ17" s="71">
        <f>IF('Vida Pasivos'!AJ46=0,"",'Vida Pasivos'!AJ13/'Vida Pasivos'!AJ46)</f>
        <v>0</v>
      </c>
      <c r="AK17" s="71">
        <f>IF('Vida Pasivos'!AK46=0,"",'Vida Pasivos'!AK13/'Vida Pasivos'!AK46)</f>
        <v>2.4099100287882626E-2</v>
      </c>
      <c r="AL17" s="71" t="str">
        <f>IF('Vida Pasivos'!AL46=0,"",'Vida Pasivos'!AL13/'Vida Pasivos'!AL46)</f>
        <v/>
      </c>
      <c r="AM17" s="71" t="str">
        <f>IF('Vida Pasivos'!AM46=0,"",'Vida Pasivos'!AM13/'Vida Pasivos'!AM46)</f>
        <v/>
      </c>
      <c r="AN17" s="71" t="str">
        <f>IF('Vida Pasivos'!AN46=0,"",'Vida Pasivos'!AN13/'Vida Pasivos'!AN46)</f>
        <v/>
      </c>
      <c r="AO17" s="71" t="str">
        <f>IF('Vida Pasivos'!AO46=0,"",'Vida Pasivos'!AO13/'Vida Pasivos'!AO46)</f>
        <v/>
      </c>
      <c r="AP17" s="71" t="str">
        <f>IF('Vida Pasivos'!AP46=0,"",'Vida Pasivos'!AP13/'Vida Pasivos'!AP46)</f>
        <v/>
      </c>
      <c r="AQ17" s="71">
        <f>IF('Vida Pasivos'!AQ46=0,"",'Vida Pasivos'!AQ13/'Vida Pasivos'!AQ46)</f>
        <v>0.14201530342213772</v>
      </c>
    </row>
    <row r="18" spans="1:43" x14ac:dyDescent="0.2">
      <c r="B18" s="62" t="str">
        <f>'Datos Vida'!B637</f>
        <v>Utilidad / Patrimonio (%) (Variación Real)</v>
      </c>
      <c r="C18" s="64">
        <f>IF('Datos Vida'!C637=0,"",'Datos Vida'!C637)</f>
        <v>0.62485355987949898</v>
      </c>
      <c r="D18" s="64">
        <f>IF('Datos Vida'!D637=0,"",'Datos Vida'!D637)</f>
        <v>8.1298554952281304E-2</v>
      </c>
      <c r="E18" s="64">
        <f>IF('Datos Vida'!E637=0,"",'Datos Vida'!E637)</f>
        <v>0.50916603722434095</v>
      </c>
      <c r="F18" s="64">
        <f>IF('Datos Vida'!F637=0,"",'Datos Vida'!F637)</f>
        <v>0.36309816735496092</v>
      </c>
      <c r="G18" s="64">
        <f>IF('Datos Vida'!G637=0,"",'Datos Vida'!G637)</f>
        <v>0.2900756257277361</v>
      </c>
      <c r="H18" s="64">
        <f>IF('Datos Vida'!H637=0,"",'Datos Vida'!H637)</f>
        <v>-0.14692804440519919</v>
      </c>
      <c r="I18" s="64">
        <f>IF('Datos Vida'!I637=0,"",'Datos Vida'!I637)</f>
        <v>0.1548623361723637</v>
      </c>
      <c r="J18" s="64">
        <f>IF('Datos Vida'!J637=0,"",'Datos Vida'!J637)</f>
        <v>0.60847152493463985</v>
      </c>
      <c r="K18" s="64">
        <f>IF('Datos Vida'!K637=0,"",'Datos Vida'!K637)</f>
        <v>1.0313635283442848</v>
      </c>
      <c r="L18" s="64">
        <f>IF('Datos Vida'!L637=0,"",'Datos Vida'!L637)</f>
        <v>0.36749520145560111</v>
      </c>
      <c r="M18" s="64">
        <f>IF('Datos Vida'!M637=0,"",'Datos Vida'!M637)</f>
        <v>1.4825660332915996E-2</v>
      </c>
      <c r="N18" s="64">
        <f>IF('Datos Vida'!N637=0,"",'Datos Vida'!N637)</f>
        <v>0.86436992776264787</v>
      </c>
      <c r="O18" s="64">
        <f>IF('Datos Vida'!O637=0,"",'Datos Vida'!O637)</f>
        <v>0.45727131458539932</v>
      </c>
      <c r="P18" s="64">
        <f>IF('Datos Vida'!P637=0,"",'Datos Vida'!P637)</f>
        <v>-4.2130143349995887E-4</v>
      </c>
      <c r="Q18" s="64">
        <f>IF('Datos Vida'!Q637=0,"",'Datos Vida'!Q637)</f>
        <v>0.35347332930444608</v>
      </c>
      <c r="R18" s="64">
        <f>IF('Datos Vida'!R637=0,"",'Datos Vida'!R637)</f>
        <v>0.55719339266936774</v>
      </c>
      <c r="S18" s="64">
        <f>IF('Datos Vida'!S637=0,"",'Datos Vida'!S637)</f>
        <v>-0.10530334052448756</v>
      </c>
      <c r="T18" s="64">
        <f>IF('Datos Vida'!T637=0,"",'Datos Vida'!T637)</f>
        <v>0.40859762275729361</v>
      </c>
      <c r="U18" s="64">
        <f>IF('Datos Vida'!U637=0,"",'Datos Vida'!U637)</f>
        <v>0.21142635356650188</v>
      </c>
      <c r="V18" s="64">
        <f>IF('Datos Vida'!V637=0,"",'Datos Vida'!V637)</f>
        <v>-5.5051579824485627E-3</v>
      </c>
      <c r="W18" s="64" t="e">
        <f>IF('Datos Vida'!W637=0,"",'Datos Vida'!W637)</f>
        <v>#DIV/0!</v>
      </c>
      <c r="X18" s="64">
        <f>IF('Datos Vida'!X637=0,"",'Datos Vida'!X637)</f>
        <v>9.5080382083267745E-2</v>
      </c>
      <c r="Y18" s="64">
        <f>IF('Datos Vida'!Y637=0,"",'Datos Vida'!Y637)</f>
        <v>0.12293917712500932</v>
      </c>
      <c r="Z18" s="64">
        <f>IF('Datos Vida'!Z637=0,"",'Datos Vida'!Z637)</f>
        <v>0.36189087877883069</v>
      </c>
      <c r="AA18" s="64">
        <f>IF('Datos Vida'!AA637=0,"",'Datos Vida'!AA637)</f>
        <v>0.10387364093452249</v>
      </c>
      <c r="AB18" s="64">
        <f>IF('Datos Vida'!AB637=0,"",'Datos Vida'!AB637)</f>
        <v>0.41962343657238427</v>
      </c>
      <c r="AC18" s="64">
        <f>IF('Datos Vida'!AC637=0,"",'Datos Vida'!AC637)</f>
        <v>0.3432169165926518</v>
      </c>
      <c r="AD18" s="64">
        <f>IF('Datos Vida'!AD637=0,"",'Datos Vida'!AD637)</f>
        <v>0.21681910565039803</v>
      </c>
      <c r="AE18" s="64">
        <f>IF('Datos Vida'!AE637=0,"",'Datos Vida'!AE637)</f>
        <v>-0.3490150680625142</v>
      </c>
      <c r="AF18" s="64">
        <f>IF('Datos Vida'!AF637=0,"",'Datos Vida'!AF637)</f>
        <v>0.48188720287256187</v>
      </c>
      <c r="AG18" s="64">
        <f>IF('Datos Vida'!AG637=0,"",'Datos Vida'!AG637)</f>
        <v>0.76915541606160109</v>
      </c>
      <c r="AH18" s="64">
        <f>IF('Datos Vida'!AH637=0,"",'Datos Vida'!AH637)</f>
        <v>0.29603402764129699</v>
      </c>
      <c r="AI18" s="64">
        <f>IF('Datos Vida'!AI637=0,"",'Datos Vida'!AI637)</f>
        <v>-1.2266258081234915E-2</v>
      </c>
      <c r="AJ18" s="64">
        <f>IF('Datos Vida'!AJ637=0,"",'Datos Vida'!AJ637)</f>
        <v>4.0675761871477763E-2</v>
      </c>
      <c r="AK18" s="64">
        <f>IF('Datos Vida'!AK637=0,"",'Datos Vida'!AK637)</f>
        <v>0.6858941124216057</v>
      </c>
      <c r="AL18" s="64" t="str">
        <f>IF('Datos Vida'!AL637=0,"",'Datos Vida'!AL637)</f>
        <v/>
      </c>
      <c r="AM18" s="64" t="str">
        <f>IF('Datos Vida'!AM637=0,"",'Datos Vida'!AM637)</f>
        <v/>
      </c>
      <c r="AN18" s="64" t="str">
        <f>IF('Datos Vida'!AN637=0,"",'Datos Vida'!AN637)</f>
        <v/>
      </c>
      <c r="AO18" s="64" t="str">
        <f>IF('Datos Vida'!AO637=0,"",'Datos Vida'!AO637)</f>
        <v/>
      </c>
      <c r="AP18" s="64" t="str">
        <f>IF('Datos Vida'!AP637=0,"",'Datos Vida'!AP637)</f>
        <v/>
      </c>
      <c r="AQ18" s="64">
        <f>IF('Datos Vida'!AQ637=0,"",'Datos Vida'!AQ637)</f>
        <v>0.34040130942146002</v>
      </c>
    </row>
    <row r="19" spans="1:43" x14ac:dyDescent="0.2">
      <c r="B19" s="62" t="str">
        <f>'Datos Vida'!B638</f>
        <v>Producto Inversiones / Inversiones (%) (Variación Real)</v>
      </c>
      <c r="C19" s="64">
        <f>IF('Datos Vida'!C638=0,"",'Datos Vida'!C638)</f>
        <v>5.96502912181337E-2</v>
      </c>
      <c r="D19" s="64">
        <f>IF('Datos Vida'!D638=0,"",'Datos Vida'!D638)</f>
        <v>-9.10461320627254E-3</v>
      </c>
      <c r="E19" s="64">
        <f>IF('Datos Vida'!E638=0,"",'Datos Vida'!E638)</f>
        <v>1.4746959612321978E-2</v>
      </c>
      <c r="F19" s="64">
        <f>IF('Datos Vida'!F638=0,"",'Datos Vida'!F638)</f>
        <v>3.2444039492177536E-2</v>
      </c>
      <c r="G19" s="64">
        <f>IF('Datos Vida'!G638=0,"",'Datos Vida'!G638)</f>
        <v>9.163934158803122E-2</v>
      </c>
      <c r="H19" s="64">
        <f>IF('Datos Vida'!H638=0,"",'Datos Vida'!H638)</f>
        <v>5.1453256771326457E-2</v>
      </c>
      <c r="I19" s="64">
        <f>IF('Datos Vida'!I638=0,"",'Datos Vida'!I638)</f>
        <v>-6.7308868967137061E-3</v>
      </c>
      <c r="J19" s="64">
        <f>IF('Datos Vida'!J638=0,"",'Datos Vida'!J638)</f>
        <v>-1.755957130814612E-3</v>
      </c>
      <c r="K19" s="64">
        <f>IF('Datos Vida'!K638=0,"",'Datos Vida'!K638)</f>
        <v>2.2771029194134748E-2</v>
      </c>
      <c r="L19" s="64">
        <f>IF('Datos Vida'!L638=0,"",'Datos Vida'!L638)</f>
        <v>7.1056553120421431E-2</v>
      </c>
      <c r="M19" s="64">
        <f>IF('Datos Vida'!M638=0,"",'Datos Vida'!M638)</f>
        <v>1.7339755895694291E-2</v>
      </c>
      <c r="N19" s="64">
        <f>IF('Datos Vida'!N638=0,"",'Datos Vida'!N638)</f>
        <v>8.565857563180233E-3</v>
      </c>
      <c r="O19" s="64">
        <f>IF('Datos Vida'!O638=0,"",'Datos Vida'!O638)</f>
        <v>8.0963824752559407E-2</v>
      </c>
      <c r="P19" s="64">
        <f>IF('Datos Vida'!P638=0,"",'Datos Vida'!P638)</f>
        <v>1.6642995776434431E-2</v>
      </c>
      <c r="Q19" s="64">
        <f>IF('Datos Vida'!Q638=0,"",'Datos Vida'!Q638)</f>
        <v>6.6104975470812566E-2</v>
      </c>
      <c r="R19" s="64">
        <f>IF('Datos Vida'!R638=0,"",'Datos Vida'!R638)</f>
        <v>8.8934639877535013E-2</v>
      </c>
      <c r="S19" s="64" t="str">
        <f>IF('Datos Vida'!S638=0,"",'Datos Vida'!S638)</f>
        <v/>
      </c>
      <c r="T19" s="64">
        <f>IF('Datos Vida'!T638=0,"",'Datos Vida'!T638)</f>
        <v>9.0277291578177168E-2</v>
      </c>
      <c r="U19" s="64">
        <f>IF('Datos Vida'!U638=0,"",'Datos Vida'!U638)</f>
        <v>1.8883274068276359E-2</v>
      </c>
      <c r="V19" s="64">
        <f>IF('Datos Vida'!V638=0,"",'Datos Vida'!V638)</f>
        <v>2.6348627956774206E-3</v>
      </c>
      <c r="W19" s="64" t="e">
        <f>IF('Datos Vida'!W638=0,"",'Datos Vida'!W638)</f>
        <v>#DIV/0!</v>
      </c>
      <c r="X19" s="64">
        <f>IF('Datos Vida'!X638=0,"",'Datos Vida'!X638)</f>
        <v>6.8567784319543731E-2</v>
      </c>
      <c r="Y19" s="64">
        <f>IF('Datos Vida'!Y638=0,"",'Datos Vida'!Y638)</f>
        <v>2.837793481602149E-2</v>
      </c>
      <c r="Z19" s="64">
        <f>IF('Datos Vida'!Z638=0,"",'Datos Vida'!Z638)</f>
        <v>4.8276840586624563E-2</v>
      </c>
      <c r="AA19" s="64">
        <f>IF('Datos Vida'!AA638=0,"",'Datos Vida'!AA638)</f>
        <v>3.8217070093031984E-2</v>
      </c>
      <c r="AB19" s="64">
        <f>IF('Datos Vida'!AB638=0,"",'Datos Vida'!AB638)</f>
        <v>3.9177096315983387E-2</v>
      </c>
      <c r="AC19" s="64">
        <f>IF('Datos Vida'!AC638=0,"",'Datos Vida'!AC638)</f>
        <v>5.5890036330182948E-2</v>
      </c>
      <c r="AD19" s="64">
        <f>IF('Datos Vida'!AD638=0,"",'Datos Vida'!AD638)</f>
        <v>4.8314689800970305E-2</v>
      </c>
      <c r="AE19" s="64">
        <f>IF('Datos Vida'!AE638=0,"",'Datos Vida'!AE638)</f>
        <v>3.3790549647384392E-2</v>
      </c>
      <c r="AF19" s="64">
        <f>IF('Datos Vida'!AF638=0,"",'Datos Vida'!AF638)</f>
        <v>1.5021372927231887E-2</v>
      </c>
      <c r="AG19" s="64">
        <f>IF('Datos Vida'!AG638=0,"",'Datos Vida'!AG638)</f>
        <v>2.8193573300053745E-2</v>
      </c>
      <c r="AH19" s="64">
        <f>IF('Datos Vida'!AH638=0,"",'Datos Vida'!AH638)</f>
        <v>5.8164485553752199E-2</v>
      </c>
      <c r="AI19" s="64">
        <f>IF('Datos Vida'!AI638=0,"",'Datos Vida'!AI638)</f>
        <v>1.7699892682187822E-2</v>
      </c>
      <c r="AJ19" s="64">
        <f>IF('Datos Vida'!AJ638=0,"",'Datos Vida'!AJ638)</f>
        <v>7.4706923370263002E-3</v>
      </c>
      <c r="AK19" s="64">
        <f>IF('Datos Vida'!AK638=0,"",'Datos Vida'!AK638)</f>
        <v>4.6410763546901962E-2</v>
      </c>
      <c r="AL19" s="64" t="str">
        <f>IF('Datos Vida'!AL638=0,"",'Datos Vida'!AL638)</f>
        <v/>
      </c>
      <c r="AM19" s="64" t="str">
        <f>IF('Datos Vida'!AM638=0,"",'Datos Vida'!AM638)</f>
        <v/>
      </c>
      <c r="AN19" s="64" t="str">
        <f>IF('Datos Vida'!AN638=0,"",'Datos Vida'!AN638)</f>
        <v/>
      </c>
      <c r="AO19" s="64" t="str">
        <f>IF('Datos Vida'!AO638=0,"",'Datos Vida'!AO638)</f>
        <v/>
      </c>
      <c r="AP19" s="64" t="str">
        <f>IF('Datos Vida'!AP638=0,"",'Datos Vida'!AP638)</f>
        <v/>
      </c>
      <c r="AQ19" s="64">
        <f>IF('Datos Vida'!AQ638=0,"",'Datos Vida'!AQ638)</f>
        <v>6.4300580377762873E-2</v>
      </c>
    </row>
    <row r="20" spans="1:43" x14ac:dyDescent="0.2">
      <c r="B20" s="62" t="str">
        <f>'Datos Vida'!B639</f>
        <v>Producto Inversiones / Inversiones (%) (Variación Real con Utilidad por Un. Reajustables)</v>
      </c>
      <c r="C20" s="64">
        <f>IF('Datos Vida'!C639=0,"",'Datos Vida'!C639)</f>
        <v>5.96502912181337E-2</v>
      </c>
      <c r="D20" s="64">
        <f>IF('Datos Vida'!D639=0,"",'Datos Vida'!D639)</f>
        <v>-1.6539416346491555E-2</v>
      </c>
      <c r="E20" s="64">
        <f>IF('Datos Vida'!E639=0,"",'Datos Vida'!E639)</f>
        <v>1.4746959612321978E-2</v>
      </c>
      <c r="F20" s="64">
        <f>IF('Datos Vida'!F639=0,"",'Datos Vida'!F639)</f>
        <v>3.2444039492177536E-2</v>
      </c>
      <c r="G20" s="64">
        <f>IF('Datos Vida'!G639=0,"",'Datos Vida'!G639)</f>
        <v>9.163934158803122E-2</v>
      </c>
      <c r="H20" s="64">
        <f>IF('Datos Vida'!H639=0,"",'Datos Vida'!H639)</f>
        <v>7.4816486205362034E-2</v>
      </c>
      <c r="I20" s="64">
        <f>IF('Datos Vida'!I639=0,"",'Datos Vida'!I639)</f>
        <v>1.4704442814916169E-2</v>
      </c>
      <c r="J20" s="64">
        <f>IF('Datos Vida'!J639=0,"",'Datos Vida'!J639)</f>
        <v>2.0451901728947886E-2</v>
      </c>
      <c r="K20" s="64">
        <f>IF('Datos Vida'!K639=0,"",'Datos Vida'!K639)</f>
        <v>4.862676664608144E-2</v>
      </c>
      <c r="L20" s="64">
        <f>IF('Datos Vida'!L639=0,"",'Datos Vida'!L639)</f>
        <v>7.2045352390969639E-2</v>
      </c>
      <c r="M20" s="64">
        <f>IF('Datos Vida'!M639=0,"",'Datos Vida'!M639)</f>
        <v>5.2400361223251979E-2</v>
      </c>
      <c r="N20" s="64">
        <f>IF('Datos Vida'!N639=0,"",'Datos Vida'!N639)</f>
        <v>3.415340333436092E-2</v>
      </c>
      <c r="O20" s="64">
        <f>IF('Datos Vida'!O639=0,"",'Datos Vida'!O639)</f>
        <v>8.0963824752559407E-2</v>
      </c>
      <c r="P20" s="64">
        <f>IF('Datos Vida'!P639=0,"",'Datos Vida'!P639)</f>
        <v>1.6642995776434431E-2</v>
      </c>
      <c r="Q20" s="64">
        <f>IF('Datos Vida'!Q639=0,"",'Datos Vida'!Q639)</f>
        <v>6.7099139217982315E-2</v>
      </c>
      <c r="R20" s="64">
        <f>IF('Datos Vida'!R639=0,"",'Datos Vida'!R639)</f>
        <v>8.9177398718922454E-2</v>
      </c>
      <c r="S20" s="64" t="str">
        <f>IF('Datos Vida'!S639=0,"",'Datos Vida'!S639)</f>
        <v/>
      </c>
      <c r="T20" s="64">
        <f>IF('Datos Vida'!T639=0,"",'Datos Vida'!T639)</f>
        <v>9.0802505313762022E-2</v>
      </c>
      <c r="U20" s="64">
        <f>IF('Datos Vida'!U639=0,"",'Datos Vida'!U639)</f>
        <v>5.22669346391815E-2</v>
      </c>
      <c r="V20" s="64">
        <f>IF('Datos Vida'!V639=0,"",'Datos Vida'!V639)</f>
        <v>2.6348627956774206E-3</v>
      </c>
      <c r="W20" s="64" t="e">
        <f>IF('Datos Vida'!W639=0,"",'Datos Vida'!W639)</f>
        <v>#DIV/0!</v>
      </c>
      <c r="X20" s="64">
        <f>IF('Datos Vida'!X639=0,"",'Datos Vida'!X639)</f>
        <v>6.8567784319543731E-2</v>
      </c>
      <c r="Y20" s="64">
        <f>IF('Datos Vida'!Y639=0,"",'Datos Vida'!Y639)</f>
        <v>2.9082380806569181E-2</v>
      </c>
      <c r="Z20" s="64">
        <f>IF('Datos Vida'!Z639=0,"",'Datos Vida'!Z639)</f>
        <v>4.8276840586624563E-2</v>
      </c>
      <c r="AA20" s="64">
        <f>IF('Datos Vida'!AA639=0,"",'Datos Vida'!AA639)</f>
        <v>3.8217070093031984E-2</v>
      </c>
      <c r="AB20" s="64">
        <f>IF('Datos Vida'!AB639=0,"",'Datos Vida'!AB639)</f>
        <v>4.2728443740266804E-2</v>
      </c>
      <c r="AC20" s="64">
        <f>IF('Datos Vida'!AC639=0,"",'Datos Vida'!AC639)</f>
        <v>5.5934892408840226E-2</v>
      </c>
      <c r="AD20" s="64">
        <f>IF('Datos Vida'!AD639=0,"",'Datos Vida'!AD639)</f>
        <v>5.3495325264439529E-2</v>
      </c>
      <c r="AE20" s="64">
        <f>IF('Datos Vida'!AE639=0,"",'Datos Vida'!AE639)</f>
        <v>3.3790549647384392E-2</v>
      </c>
      <c r="AF20" s="64">
        <f>IF('Datos Vida'!AF639=0,"",'Datos Vida'!AF639)</f>
        <v>3.2263104348175441E-2</v>
      </c>
      <c r="AG20" s="64">
        <f>IF('Datos Vida'!AG639=0,"",'Datos Vida'!AG639)</f>
        <v>3.4397712951045066E-2</v>
      </c>
      <c r="AH20" s="64">
        <f>IF('Datos Vida'!AH639=0,"",'Datos Vida'!AH639)</f>
        <v>5.8529571969020353E-2</v>
      </c>
      <c r="AI20" s="64">
        <f>IF('Datos Vida'!AI639=0,"",'Datos Vida'!AI639)</f>
        <v>1.7706333595383674E-2</v>
      </c>
      <c r="AJ20" s="64">
        <f>IF('Datos Vida'!AJ639=0,"",'Datos Vida'!AJ639)</f>
        <v>7.4706923370263002E-3</v>
      </c>
      <c r="AK20" s="64">
        <f>IF('Datos Vida'!AK639=0,"",'Datos Vida'!AK639)</f>
        <v>6.692342485916726E-2</v>
      </c>
      <c r="AL20" s="64" t="str">
        <f>IF('Datos Vida'!AL639=0,"",'Datos Vida'!AL639)</f>
        <v/>
      </c>
      <c r="AM20" s="64" t="str">
        <f>IF('Datos Vida'!AM639=0,"",'Datos Vida'!AM639)</f>
        <v/>
      </c>
      <c r="AN20" s="64" t="str">
        <f>IF('Datos Vida'!AN639=0,"",'Datos Vida'!AN639)</f>
        <v/>
      </c>
      <c r="AO20" s="64" t="str">
        <f>IF('Datos Vida'!AO639=0,"",'Datos Vida'!AO639)</f>
        <v/>
      </c>
      <c r="AP20" s="64" t="str">
        <f>IF('Datos Vida'!AP639=0,"",'Datos Vida'!AP639)</f>
        <v/>
      </c>
      <c r="AQ20" s="64">
        <f>IF('Datos Vida'!AQ639=0,"",'Datos Vida'!AQ639)</f>
        <v>6.5432475229013784E-2</v>
      </c>
    </row>
    <row r="21" spans="1:43" x14ac:dyDescent="0.2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</row>
    <row r="22" spans="1:43" hidden="1" x14ac:dyDescent="0.2">
      <c r="B22" s="39" t="s">
        <v>92</v>
      </c>
      <c r="C22" s="40">
        <f>INDEX(Benchmark!$D$54:$D$93,COLUMNS(Benchmark!$D$54:D93),)</f>
        <v>1</v>
      </c>
      <c r="D22" s="40">
        <f>INDEX(Benchmark!$D$54:$D$93,COLUMNS(Benchmark!$D$54:E93),)</f>
        <v>1</v>
      </c>
      <c r="E22" s="40">
        <f>INDEX(Benchmark!$D$54:$D$93,COLUMNS(Benchmark!$D$54:F93),)</f>
        <v>1</v>
      </c>
      <c r="F22" s="40">
        <f>INDEX(Benchmark!$D$54:$D$93,COLUMNS(Benchmark!$D$54:G93),)</f>
        <v>1</v>
      </c>
      <c r="G22" s="40">
        <f>INDEX(Benchmark!$D$54:$D$93,COLUMNS(Benchmark!$D$54:H93),)</f>
        <v>1</v>
      </c>
      <c r="H22" s="40">
        <f>INDEX(Benchmark!$D$54:$D$93,COLUMNS(Benchmark!$D$54:I93),)</f>
        <v>1</v>
      </c>
      <c r="I22" s="40">
        <f>INDEX(Benchmark!$D$54:$D$93,COLUMNS(Benchmark!$D$54:J93),)</f>
        <v>1</v>
      </c>
      <c r="J22" s="40">
        <f>INDEX(Benchmark!$D$54:$D$93,COLUMNS(Benchmark!$D$54:K93),)</f>
        <v>1</v>
      </c>
      <c r="K22" s="40">
        <f>INDEX(Benchmark!$D$54:$D$93,COLUMNS(Benchmark!$D$54:L93),)</f>
        <v>1</v>
      </c>
      <c r="L22" s="40">
        <f>INDEX(Benchmark!$D$54:$D$93,COLUMNS(Benchmark!$D$54:M93),)</f>
        <v>1</v>
      </c>
      <c r="M22" s="40">
        <f>INDEX(Benchmark!$D$54:$D$93,COLUMNS(Benchmark!$D$54:N93),)</f>
        <v>1</v>
      </c>
      <c r="N22" s="40">
        <f>INDEX(Benchmark!$D$54:$D$93,COLUMNS(Benchmark!$D$54:O93),)</f>
        <v>1</v>
      </c>
      <c r="O22" s="40">
        <f>INDEX(Benchmark!$D$54:$D$93,COLUMNS(Benchmark!$D$54:P93),)</f>
        <v>1</v>
      </c>
      <c r="P22" s="40">
        <f>INDEX(Benchmark!$D$54:$D$93,COLUMNS(Benchmark!$D$54:Q93),)</f>
        <v>1</v>
      </c>
      <c r="Q22" s="40">
        <f>INDEX(Benchmark!$D$54:$D$93,COLUMNS(Benchmark!$D$54:R93),)</f>
        <v>1</v>
      </c>
      <c r="R22" s="40">
        <f>INDEX(Benchmark!$D$54:$D$93,COLUMNS(Benchmark!$D$54:S93),)</f>
        <v>1</v>
      </c>
      <c r="S22" s="40">
        <f>INDEX(Benchmark!$D$54:$D$93,COLUMNS(Benchmark!$D$54:T93),)</f>
        <v>1</v>
      </c>
      <c r="T22" s="40">
        <f>INDEX(Benchmark!$D$54:$D$93,COLUMNS(Benchmark!$D$54:U93),)</f>
        <v>1</v>
      </c>
      <c r="U22" s="40">
        <f>INDEX(Benchmark!$D$54:$D$93,COLUMNS(Benchmark!$D$54:V93),)</f>
        <v>1</v>
      </c>
      <c r="V22" s="40">
        <f>INDEX(Benchmark!$D$54:$D$93,COLUMNS(Benchmark!$D$54:W93),)</f>
        <v>1</v>
      </c>
      <c r="W22" s="40">
        <f>INDEX(Benchmark!$D$54:$D$93,COLUMNS(Benchmark!$D$54:X93),)</f>
        <v>1</v>
      </c>
      <c r="X22" s="40">
        <f>INDEX(Benchmark!$D$54:$D$93,COLUMNS(Benchmark!$D$54:Y93),)</f>
        <v>1</v>
      </c>
      <c r="Y22" s="40">
        <f>INDEX(Benchmark!$D$54:$D$93,COLUMNS(Benchmark!$D$54:Z93),)</f>
        <v>1</v>
      </c>
      <c r="Z22" s="40">
        <f>INDEX(Benchmark!$D$54:$D$93,COLUMNS(Benchmark!$D$54:AA93),)</f>
        <v>1</v>
      </c>
      <c r="AA22" s="40">
        <f>INDEX(Benchmark!$D$54:$D$93,COLUMNS(Benchmark!$D$54:AB93),)</f>
        <v>1</v>
      </c>
      <c r="AB22" s="40">
        <f>INDEX(Benchmark!$D$54:$D$93,COLUMNS(Benchmark!$D$54:AC93),)</f>
        <v>1</v>
      </c>
      <c r="AC22" s="40">
        <f>INDEX(Benchmark!$D$54:$D$93,COLUMNS(Benchmark!$D$54:AD93),)</f>
        <v>1</v>
      </c>
      <c r="AD22" s="40">
        <f>INDEX(Benchmark!$D$54:$D$93,COLUMNS(Benchmark!$D$54:AE93),)</f>
        <v>1</v>
      </c>
      <c r="AE22" s="40">
        <f>INDEX(Benchmark!$D$54:$D$93,COLUMNS(Benchmark!$D$54:AF93),)</f>
        <v>1</v>
      </c>
      <c r="AF22" s="40">
        <f>INDEX(Benchmark!$D$54:$D$93,COLUMNS(Benchmark!$D$54:AG93),)</f>
        <v>1</v>
      </c>
      <c r="AG22" s="40">
        <f>INDEX(Benchmark!$D$54:$D$93,COLUMNS(Benchmark!$D$54:AH93),)</f>
        <v>1</v>
      </c>
      <c r="AH22" s="40">
        <f>INDEX(Benchmark!$D$54:$D$93,COLUMNS(Benchmark!$D$54:AI93),)</f>
        <v>1</v>
      </c>
      <c r="AI22" s="40">
        <f>INDEX(Benchmark!$D$54:$D$93,COLUMNS(Benchmark!$D$54:AJ93),)</f>
        <v>1</v>
      </c>
      <c r="AJ22" s="40">
        <f>INDEX(Benchmark!$D$54:$D$93,COLUMNS(Benchmark!$D$54:AK93),)</f>
        <v>1</v>
      </c>
      <c r="AK22" s="40">
        <f>INDEX(Benchmark!$D$54:$D$93,COLUMNS(Benchmark!$D$54:AL93),)</f>
        <v>1</v>
      </c>
      <c r="AL22" s="40">
        <f>INDEX(Benchmark!$D$54:$D$93,COLUMNS(Benchmark!$D$54:AM93),)</f>
        <v>0</v>
      </c>
      <c r="AM22" s="40">
        <f>INDEX(Benchmark!$D$54:$D$93,COLUMNS(Benchmark!$D$54:AN93),)</f>
        <v>0</v>
      </c>
      <c r="AN22" s="40">
        <f>INDEX(Benchmark!$D$54:$D$93,COLUMNS(Benchmark!$D$54:AO93),)</f>
        <v>0</v>
      </c>
      <c r="AO22" s="40">
        <f>INDEX(Benchmark!$D$54:$D$93,COLUMNS(Benchmark!$D$54:AP93),)</f>
        <v>0</v>
      </c>
      <c r="AP22" s="40">
        <f>INDEX(Benchmark!$D$54:$D$93,COLUMNS(Benchmark!$D$54:AQ93),)</f>
        <v>0</v>
      </c>
      <c r="AQ22" s="29"/>
    </row>
    <row r="23" spans="1:43" hidden="1" x14ac:dyDescent="0.2">
      <c r="B23" s="29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29"/>
    </row>
    <row r="24" spans="1:43" hidden="1" x14ac:dyDescent="0.2">
      <c r="B24" s="39" t="s">
        <v>93</v>
      </c>
      <c r="C24" s="40">
        <f>IFERROR(RANK(C26,$C$26:$AP$26,0),"")</f>
        <v>8</v>
      </c>
      <c r="D24" s="40">
        <f t="shared" ref="D24:AP24" si="0">IFERROR(RANK(D26,$C$26:$AP$26,0),"")</f>
        <v>33</v>
      </c>
      <c r="E24" s="40">
        <f t="shared" si="0"/>
        <v>27</v>
      </c>
      <c r="F24" s="40">
        <f t="shared" si="0"/>
        <v>18</v>
      </c>
      <c r="G24" s="40">
        <f t="shared" si="0"/>
        <v>1</v>
      </c>
      <c r="H24" s="40">
        <f t="shared" si="0"/>
        <v>11</v>
      </c>
      <c r="I24" s="40">
        <f t="shared" si="0"/>
        <v>32</v>
      </c>
      <c r="J24" s="40">
        <f t="shared" si="0"/>
        <v>31</v>
      </c>
      <c r="K24" s="40">
        <f t="shared" si="0"/>
        <v>21</v>
      </c>
      <c r="L24" s="40">
        <f t="shared" si="0"/>
        <v>5</v>
      </c>
      <c r="M24" s="40">
        <f t="shared" si="0"/>
        <v>24</v>
      </c>
      <c r="N24" s="40">
        <f t="shared" si="0"/>
        <v>28</v>
      </c>
      <c r="O24" s="40">
        <f t="shared" si="0"/>
        <v>4</v>
      </c>
      <c r="P24" s="40">
        <f t="shared" si="0"/>
        <v>25</v>
      </c>
      <c r="Q24" s="40">
        <f t="shared" si="0"/>
        <v>7</v>
      </c>
      <c r="R24" s="40">
        <f t="shared" si="0"/>
        <v>3</v>
      </c>
      <c r="S24" s="40" t="str">
        <f t="shared" si="0"/>
        <v/>
      </c>
      <c r="T24" s="40">
        <f t="shared" si="0"/>
        <v>2</v>
      </c>
      <c r="U24" s="40">
        <f t="shared" si="0"/>
        <v>22</v>
      </c>
      <c r="V24" s="40">
        <f t="shared" si="0"/>
        <v>30</v>
      </c>
      <c r="W24" s="40" t="str">
        <f t="shared" si="0"/>
        <v/>
      </c>
      <c r="X24" s="40">
        <f t="shared" si="0"/>
        <v>6</v>
      </c>
      <c r="Y24" s="40">
        <f t="shared" si="0"/>
        <v>19</v>
      </c>
      <c r="Z24" s="40">
        <f t="shared" si="0"/>
        <v>13</v>
      </c>
      <c r="AA24" s="40">
        <f t="shared" si="0"/>
        <v>16</v>
      </c>
      <c r="AB24" s="40">
        <f t="shared" si="0"/>
        <v>15</v>
      </c>
      <c r="AC24" s="40">
        <f t="shared" si="0"/>
        <v>10</v>
      </c>
      <c r="AD24" s="40">
        <f t="shared" si="0"/>
        <v>12</v>
      </c>
      <c r="AE24" s="40">
        <f t="shared" si="0"/>
        <v>17</v>
      </c>
      <c r="AF24" s="40">
        <f t="shared" si="0"/>
        <v>26</v>
      </c>
      <c r="AG24" s="40">
        <f t="shared" si="0"/>
        <v>20</v>
      </c>
      <c r="AH24" s="40">
        <f t="shared" si="0"/>
        <v>9</v>
      </c>
      <c r="AI24" s="40">
        <f t="shared" si="0"/>
        <v>23</v>
      </c>
      <c r="AJ24" s="40">
        <f t="shared" si="0"/>
        <v>29</v>
      </c>
      <c r="AK24" s="40">
        <f t="shared" si="0"/>
        <v>14</v>
      </c>
      <c r="AL24" s="40" t="str">
        <f t="shared" si="0"/>
        <v/>
      </c>
      <c r="AM24" s="40" t="str">
        <f t="shared" si="0"/>
        <v/>
      </c>
      <c r="AN24" s="40" t="str">
        <f t="shared" si="0"/>
        <v/>
      </c>
      <c r="AO24" s="40" t="str">
        <f t="shared" si="0"/>
        <v/>
      </c>
      <c r="AP24" s="40" t="str">
        <f t="shared" si="0"/>
        <v/>
      </c>
      <c r="AQ24" s="29"/>
    </row>
    <row r="25" spans="1:43" hidden="1" x14ac:dyDescent="0.2">
      <c r="B25" s="29"/>
      <c r="C25" s="40" t="str">
        <f>C11</f>
        <v>4 Life Seguros</v>
      </c>
      <c r="D25" s="40" t="str">
        <f t="shared" ref="D25:AP25" si="1">D11</f>
        <v>Alemana Seguros</v>
      </c>
      <c r="E25" s="40" t="str">
        <f t="shared" si="1"/>
        <v>BanChile</v>
      </c>
      <c r="F25" s="40" t="str">
        <f t="shared" si="1"/>
        <v>BCI Seguros Vida</v>
      </c>
      <c r="G25" s="40" t="str">
        <f t="shared" si="1"/>
        <v>BICE Vida</v>
      </c>
      <c r="H25" s="40" t="str">
        <f t="shared" si="1"/>
        <v>BNP Paribas Cardif</v>
      </c>
      <c r="I25" s="40" t="str">
        <f t="shared" si="1"/>
        <v>Bupa</v>
      </c>
      <c r="J25" s="40" t="str">
        <f t="shared" si="1"/>
        <v>Cámara</v>
      </c>
      <c r="K25" s="40" t="str">
        <f t="shared" si="1"/>
        <v>CF Seguros de Vida</v>
      </c>
      <c r="L25" s="40" t="str">
        <f t="shared" si="1"/>
        <v>Chilena Consolidada</v>
      </c>
      <c r="M25" s="40" t="str">
        <f t="shared" si="1"/>
        <v>Chubb Vida</v>
      </c>
      <c r="N25" s="40" t="str">
        <f t="shared" si="1"/>
        <v>CLC</v>
      </c>
      <c r="O25" s="40" t="str">
        <f t="shared" si="1"/>
        <v>CN Life</v>
      </c>
      <c r="P25" s="40" t="str">
        <f t="shared" si="1"/>
        <v>Colmena Seguros</v>
      </c>
      <c r="Q25" s="40" t="str">
        <f t="shared" si="1"/>
        <v>Confuturo</v>
      </c>
      <c r="R25" s="40" t="str">
        <f t="shared" si="1"/>
        <v>Consorcio Nacional</v>
      </c>
      <c r="S25" s="40" t="str">
        <f t="shared" si="1"/>
        <v>Divina Pastora</v>
      </c>
      <c r="T25" s="40" t="str">
        <f t="shared" si="1"/>
        <v>EuroAmérica</v>
      </c>
      <c r="U25" s="40" t="str">
        <f t="shared" si="1"/>
        <v>HDI Vida</v>
      </c>
      <c r="V25" s="40" t="str">
        <f t="shared" si="1"/>
        <v>Huelen</v>
      </c>
      <c r="W25" s="40" t="str">
        <f t="shared" si="1"/>
        <v>M. de Carabineros</v>
      </c>
      <c r="X25" s="40" t="str">
        <f t="shared" si="1"/>
        <v>M. del Ej. y Av.</v>
      </c>
      <c r="Y25" s="40" t="str">
        <f t="shared" si="1"/>
        <v>Mapfre Vida</v>
      </c>
      <c r="Z25" s="40" t="str">
        <f t="shared" si="1"/>
        <v>MetLife</v>
      </c>
      <c r="AA25" s="40" t="str">
        <f t="shared" si="1"/>
        <v>Mutual de Seguros</v>
      </c>
      <c r="AB25" s="40" t="str">
        <f t="shared" si="1"/>
        <v>Ohio National</v>
      </c>
      <c r="AC25" s="40" t="str">
        <f t="shared" si="1"/>
        <v>Penta Vida</v>
      </c>
      <c r="AD25" s="40" t="str">
        <f t="shared" si="1"/>
        <v>Principal</v>
      </c>
      <c r="AE25" s="40" t="str">
        <f t="shared" si="1"/>
        <v>Renta Nacional</v>
      </c>
      <c r="AF25" s="40" t="str">
        <f t="shared" si="1"/>
        <v>Rigel</v>
      </c>
      <c r="AG25" s="40" t="str">
        <f t="shared" si="1"/>
        <v>Save Seguros</v>
      </c>
      <c r="AH25" s="40" t="str">
        <f t="shared" si="1"/>
        <v>Security Previsión</v>
      </c>
      <c r="AI25" s="40" t="str">
        <f t="shared" si="1"/>
        <v>Sura</v>
      </c>
      <c r="AJ25" s="40" t="str">
        <f t="shared" si="1"/>
        <v>Suramericana</v>
      </c>
      <c r="AK25" s="40" t="str">
        <f t="shared" si="1"/>
        <v>Zurich Santander</v>
      </c>
      <c r="AL25" s="40" t="str">
        <f t="shared" si="1"/>
        <v/>
      </c>
      <c r="AM25" s="40" t="str">
        <f t="shared" si="1"/>
        <v/>
      </c>
      <c r="AN25" s="40" t="str">
        <f t="shared" si="1"/>
        <v/>
      </c>
      <c r="AO25" s="40" t="str">
        <f t="shared" si="1"/>
        <v/>
      </c>
      <c r="AP25" s="40" t="str">
        <f t="shared" si="1"/>
        <v/>
      </c>
      <c r="AQ25" s="29"/>
    </row>
    <row r="26" spans="1:43" hidden="1" x14ac:dyDescent="0.2">
      <c r="B26" s="29"/>
      <c r="C26" s="43">
        <f>IFERROR(IF(C22=1,VLOOKUP($C$45,$B$12:$AQ$20,C29+1,FALSE)+C27/1000000,""),"")</f>
        <v>5.9690291218133698E-2</v>
      </c>
      <c r="D26" s="43">
        <f t="shared" ref="D26:AP26" si="2">IFERROR(IF(D22=1,VLOOKUP($C$45,$B$12:$AQ$20,D29+1,FALSE)+D27/1000000,""),"")</f>
        <v>-9.0656132062725391E-3</v>
      </c>
      <c r="E26" s="43">
        <f t="shared" si="2"/>
        <v>1.4784959612321978E-2</v>
      </c>
      <c r="F26" s="43">
        <f t="shared" si="2"/>
        <v>3.2481039492177538E-2</v>
      </c>
      <c r="G26" s="43">
        <f t="shared" si="2"/>
        <v>9.1675341588031214E-2</v>
      </c>
      <c r="H26" s="43">
        <f t="shared" si="2"/>
        <v>5.1488256771326457E-2</v>
      </c>
      <c r="I26" s="43">
        <f t="shared" si="2"/>
        <v>-6.6968868967137059E-3</v>
      </c>
      <c r="J26" s="43">
        <f t="shared" si="2"/>
        <v>-1.722957130814612E-3</v>
      </c>
      <c r="K26" s="43">
        <f t="shared" si="2"/>
        <v>2.2803029194134749E-2</v>
      </c>
      <c r="L26" s="43">
        <f t="shared" si="2"/>
        <v>7.1087553120421434E-2</v>
      </c>
      <c r="M26" s="43">
        <f t="shared" si="2"/>
        <v>1.736975589569429E-2</v>
      </c>
      <c r="N26" s="43">
        <f t="shared" si="2"/>
        <v>8.5948575631802325E-3</v>
      </c>
      <c r="O26" s="43">
        <f t="shared" si="2"/>
        <v>8.0991824752559408E-2</v>
      </c>
      <c r="P26" s="43">
        <f t="shared" si="2"/>
        <v>1.6669995776434431E-2</v>
      </c>
      <c r="Q26" s="43">
        <f t="shared" si="2"/>
        <v>6.6130975470812564E-2</v>
      </c>
      <c r="R26" s="43">
        <f t="shared" si="2"/>
        <v>8.895963987753501E-2</v>
      </c>
      <c r="S26" s="43" t="str">
        <f t="shared" si="2"/>
        <v/>
      </c>
      <c r="T26" s="43">
        <f t="shared" si="2"/>
        <v>9.0300291578177164E-2</v>
      </c>
      <c r="U26" s="43">
        <f t="shared" si="2"/>
        <v>1.890527406827636E-2</v>
      </c>
      <c r="V26" s="43">
        <f t="shared" si="2"/>
        <v>2.6558627956774208E-3</v>
      </c>
      <c r="W26" s="43" t="str">
        <f t="shared" si="2"/>
        <v/>
      </c>
      <c r="X26" s="43">
        <f t="shared" si="2"/>
        <v>6.8586784319543737E-2</v>
      </c>
      <c r="Y26" s="43">
        <f t="shared" si="2"/>
        <v>2.8395934816021491E-2</v>
      </c>
      <c r="Z26" s="43">
        <f t="shared" si="2"/>
        <v>4.8293840586624566E-2</v>
      </c>
      <c r="AA26" s="43">
        <f t="shared" si="2"/>
        <v>3.8233070093031986E-2</v>
      </c>
      <c r="AB26" s="43">
        <f t="shared" si="2"/>
        <v>3.9192096315983388E-2</v>
      </c>
      <c r="AC26" s="43">
        <f t="shared" si="2"/>
        <v>5.5904036330182948E-2</v>
      </c>
      <c r="AD26" s="43">
        <f t="shared" si="2"/>
        <v>4.8327689800970304E-2</v>
      </c>
      <c r="AE26" s="43">
        <f t="shared" si="2"/>
        <v>3.380254964738439E-2</v>
      </c>
      <c r="AF26" s="43">
        <f t="shared" si="2"/>
        <v>1.5032372927231887E-2</v>
      </c>
      <c r="AG26" s="43">
        <f t="shared" si="2"/>
        <v>2.8203573300053745E-2</v>
      </c>
      <c r="AH26" s="43">
        <f t="shared" si="2"/>
        <v>5.8173485553752201E-2</v>
      </c>
      <c r="AI26" s="43">
        <f t="shared" si="2"/>
        <v>1.7707892682187823E-2</v>
      </c>
      <c r="AJ26" s="43">
        <f t="shared" si="2"/>
        <v>7.4776923370263003E-3</v>
      </c>
      <c r="AK26" s="43">
        <f t="shared" si="2"/>
        <v>4.6416763546901961E-2</v>
      </c>
      <c r="AL26" s="43" t="str">
        <f t="shared" si="2"/>
        <v/>
      </c>
      <c r="AM26" s="43" t="str">
        <f t="shared" si="2"/>
        <v/>
      </c>
      <c r="AN26" s="43" t="str">
        <f t="shared" si="2"/>
        <v/>
      </c>
      <c r="AO26" s="43" t="str">
        <f t="shared" si="2"/>
        <v/>
      </c>
      <c r="AP26" s="43" t="str">
        <f t="shared" si="2"/>
        <v/>
      </c>
      <c r="AQ26" s="29"/>
    </row>
    <row r="27" spans="1:43" hidden="1" x14ac:dyDescent="0.2">
      <c r="B27" s="29"/>
      <c r="C27" s="40">
        <v>40</v>
      </c>
      <c r="D27" s="40">
        <f>C27-1</f>
        <v>39</v>
      </c>
      <c r="E27" s="40">
        <f t="shared" ref="E27:AP27" si="3">D27-1</f>
        <v>38</v>
      </c>
      <c r="F27" s="40">
        <f t="shared" si="3"/>
        <v>37</v>
      </c>
      <c r="G27" s="40">
        <f t="shared" si="3"/>
        <v>36</v>
      </c>
      <c r="H27" s="40">
        <f t="shared" si="3"/>
        <v>35</v>
      </c>
      <c r="I27" s="40">
        <f t="shared" si="3"/>
        <v>34</v>
      </c>
      <c r="J27" s="40">
        <f t="shared" si="3"/>
        <v>33</v>
      </c>
      <c r="K27" s="40">
        <f t="shared" si="3"/>
        <v>32</v>
      </c>
      <c r="L27" s="40">
        <f t="shared" si="3"/>
        <v>31</v>
      </c>
      <c r="M27" s="40">
        <f t="shared" si="3"/>
        <v>30</v>
      </c>
      <c r="N27" s="40">
        <f t="shared" si="3"/>
        <v>29</v>
      </c>
      <c r="O27" s="40">
        <f t="shared" si="3"/>
        <v>28</v>
      </c>
      <c r="P27" s="40">
        <f t="shared" si="3"/>
        <v>27</v>
      </c>
      <c r="Q27" s="40">
        <f t="shared" si="3"/>
        <v>26</v>
      </c>
      <c r="R27" s="40">
        <f t="shared" si="3"/>
        <v>25</v>
      </c>
      <c r="S27" s="40">
        <f t="shared" si="3"/>
        <v>24</v>
      </c>
      <c r="T27" s="40">
        <f t="shared" si="3"/>
        <v>23</v>
      </c>
      <c r="U27" s="40">
        <f t="shared" si="3"/>
        <v>22</v>
      </c>
      <c r="V27" s="40">
        <f t="shared" si="3"/>
        <v>21</v>
      </c>
      <c r="W27" s="40">
        <f t="shared" si="3"/>
        <v>20</v>
      </c>
      <c r="X27" s="40">
        <f t="shared" si="3"/>
        <v>19</v>
      </c>
      <c r="Y27" s="40">
        <f t="shared" si="3"/>
        <v>18</v>
      </c>
      <c r="Z27" s="40">
        <f t="shared" si="3"/>
        <v>17</v>
      </c>
      <c r="AA27" s="40">
        <f t="shared" si="3"/>
        <v>16</v>
      </c>
      <c r="AB27" s="40">
        <f t="shared" si="3"/>
        <v>15</v>
      </c>
      <c r="AC27" s="40">
        <f t="shared" si="3"/>
        <v>14</v>
      </c>
      <c r="AD27" s="40">
        <f t="shared" si="3"/>
        <v>13</v>
      </c>
      <c r="AE27" s="40">
        <f t="shared" si="3"/>
        <v>12</v>
      </c>
      <c r="AF27" s="40">
        <f t="shared" si="3"/>
        <v>11</v>
      </c>
      <c r="AG27" s="40">
        <f t="shared" si="3"/>
        <v>10</v>
      </c>
      <c r="AH27" s="40">
        <f t="shared" si="3"/>
        <v>9</v>
      </c>
      <c r="AI27" s="40">
        <f t="shared" si="3"/>
        <v>8</v>
      </c>
      <c r="AJ27" s="40">
        <f t="shared" si="3"/>
        <v>7</v>
      </c>
      <c r="AK27" s="40">
        <f t="shared" si="3"/>
        <v>6</v>
      </c>
      <c r="AL27" s="40">
        <f t="shared" si="3"/>
        <v>5</v>
      </c>
      <c r="AM27" s="40">
        <f t="shared" si="3"/>
        <v>4</v>
      </c>
      <c r="AN27" s="40">
        <f t="shared" si="3"/>
        <v>3</v>
      </c>
      <c r="AO27" s="40">
        <f t="shared" si="3"/>
        <v>2</v>
      </c>
      <c r="AP27" s="40">
        <f t="shared" si="3"/>
        <v>1</v>
      </c>
      <c r="AQ27" s="29"/>
    </row>
    <row r="28" spans="1:43" hidden="1" x14ac:dyDescent="0.2">
      <c r="B28" s="29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29"/>
    </row>
    <row r="29" spans="1:43" hidden="1" x14ac:dyDescent="0.2">
      <c r="B29" s="39" t="s">
        <v>94</v>
      </c>
      <c r="C29" s="40">
        <v>1</v>
      </c>
      <c r="D29" s="40">
        <v>2</v>
      </c>
      <c r="E29" s="40">
        <v>3</v>
      </c>
      <c r="F29" s="40">
        <v>4</v>
      </c>
      <c r="G29" s="40">
        <v>5</v>
      </c>
      <c r="H29" s="40">
        <v>6</v>
      </c>
      <c r="I29" s="40">
        <v>7</v>
      </c>
      <c r="J29" s="40">
        <v>8</v>
      </c>
      <c r="K29" s="40">
        <v>9</v>
      </c>
      <c r="L29" s="40">
        <v>10</v>
      </c>
      <c r="M29" s="40">
        <v>11</v>
      </c>
      <c r="N29" s="40">
        <v>12</v>
      </c>
      <c r="O29" s="40">
        <v>13</v>
      </c>
      <c r="P29" s="40">
        <v>14</v>
      </c>
      <c r="Q29" s="40">
        <v>15</v>
      </c>
      <c r="R29" s="40">
        <v>16</v>
      </c>
      <c r="S29" s="40">
        <v>17</v>
      </c>
      <c r="T29" s="40">
        <v>18</v>
      </c>
      <c r="U29" s="40">
        <v>19</v>
      </c>
      <c r="V29" s="40">
        <v>20</v>
      </c>
      <c r="W29" s="40">
        <v>21</v>
      </c>
      <c r="X29" s="40">
        <v>22</v>
      </c>
      <c r="Y29" s="40">
        <v>23</v>
      </c>
      <c r="Z29" s="40">
        <v>24</v>
      </c>
      <c r="AA29" s="40">
        <v>25</v>
      </c>
      <c r="AB29" s="40">
        <v>26</v>
      </c>
      <c r="AC29" s="40">
        <v>27</v>
      </c>
      <c r="AD29" s="40">
        <v>28</v>
      </c>
      <c r="AE29" s="40">
        <v>29</v>
      </c>
      <c r="AF29" s="40">
        <v>30</v>
      </c>
      <c r="AG29" s="40">
        <v>31</v>
      </c>
      <c r="AH29" s="40">
        <v>32</v>
      </c>
      <c r="AI29" s="40">
        <v>33</v>
      </c>
      <c r="AJ29" s="40">
        <v>34</v>
      </c>
      <c r="AK29" s="40">
        <v>35</v>
      </c>
      <c r="AL29" s="40">
        <v>36</v>
      </c>
      <c r="AM29" s="40">
        <v>37</v>
      </c>
      <c r="AN29" s="40">
        <v>38</v>
      </c>
      <c r="AO29" s="40">
        <v>39</v>
      </c>
      <c r="AP29" s="40">
        <v>40</v>
      </c>
      <c r="AQ29" s="29"/>
    </row>
    <row r="30" spans="1:43" hidden="1" x14ac:dyDescent="0.2">
      <c r="B30" s="29"/>
      <c r="C30" s="40" t="str">
        <f>IFERROR(HLOOKUP(C29,$C$24:$AP$25,2,FALSE),"")</f>
        <v>BICE Vida</v>
      </c>
      <c r="D30" s="40" t="str">
        <f t="shared" ref="D30:AP30" si="4">IFERROR(HLOOKUP(D29,$C$24:$AP$25,2,FALSE),"")</f>
        <v>EuroAmérica</v>
      </c>
      <c r="E30" s="40" t="str">
        <f t="shared" si="4"/>
        <v>Consorcio Nacional</v>
      </c>
      <c r="F30" s="40" t="str">
        <f t="shared" si="4"/>
        <v>CN Life</v>
      </c>
      <c r="G30" s="40" t="str">
        <f t="shared" si="4"/>
        <v>Chilena Consolidada</v>
      </c>
      <c r="H30" s="40" t="str">
        <f t="shared" si="4"/>
        <v>M. del Ej. y Av.</v>
      </c>
      <c r="I30" s="40" t="str">
        <f t="shared" si="4"/>
        <v>Confuturo</v>
      </c>
      <c r="J30" s="40" t="str">
        <f t="shared" si="4"/>
        <v>4 Life Seguros</v>
      </c>
      <c r="K30" s="40" t="str">
        <f t="shared" si="4"/>
        <v>Security Previsión</v>
      </c>
      <c r="L30" s="40" t="str">
        <f t="shared" si="4"/>
        <v>Penta Vida</v>
      </c>
      <c r="M30" s="40" t="str">
        <f t="shared" si="4"/>
        <v>BNP Paribas Cardif</v>
      </c>
      <c r="N30" s="40" t="str">
        <f t="shared" si="4"/>
        <v>Principal</v>
      </c>
      <c r="O30" s="40" t="str">
        <f t="shared" si="4"/>
        <v>MetLife</v>
      </c>
      <c r="P30" s="40" t="str">
        <f t="shared" si="4"/>
        <v>Zurich Santander</v>
      </c>
      <c r="Q30" s="40" t="str">
        <f t="shared" si="4"/>
        <v>Ohio National</v>
      </c>
      <c r="R30" s="40" t="str">
        <f t="shared" si="4"/>
        <v>Mutual de Seguros</v>
      </c>
      <c r="S30" s="40" t="str">
        <f t="shared" si="4"/>
        <v>Renta Nacional</v>
      </c>
      <c r="T30" s="40" t="str">
        <f t="shared" si="4"/>
        <v>BCI Seguros Vida</v>
      </c>
      <c r="U30" s="40" t="str">
        <f t="shared" si="4"/>
        <v>Mapfre Vida</v>
      </c>
      <c r="V30" s="40" t="str">
        <f t="shared" si="4"/>
        <v>Save Seguros</v>
      </c>
      <c r="W30" s="40" t="str">
        <f t="shared" si="4"/>
        <v>CF Seguros de Vida</v>
      </c>
      <c r="X30" s="40" t="str">
        <f t="shared" si="4"/>
        <v>HDI Vida</v>
      </c>
      <c r="Y30" s="40" t="str">
        <f t="shared" si="4"/>
        <v>Sura</v>
      </c>
      <c r="Z30" s="40" t="str">
        <f t="shared" si="4"/>
        <v>Chubb Vida</v>
      </c>
      <c r="AA30" s="40" t="str">
        <f t="shared" si="4"/>
        <v>Colmena Seguros</v>
      </c>
      <c r="AB30" s="40" t="str">
        <f t="shared" si="4"/>
        <v>Rigel</v>
      </c>
      <c r="AC30" s="40" t="str">
        <f t="shared" si="4"/>
        <v>BanChile</v>
      </c>
      <c r="AD30" s="40" t="str">
        <f t="shared" si="4"/>
        <v>CLC</v>
      </c>
      <c r="AE30" s="40" t="str">
        <f t="shared" si="4"/>
        <v>Suramericana</v>
      </c>
      <c r="AF30" s="40" t="str">
        <f t="shared" si="4"/>
        <v>Huelen</v>
      </c>
      <c r="AG30" s="40" t="str">
        <f t="shared" si="4"/>
        <v>Cámara</v>
      </c>
      <c r="AH30" s="40" t="str">
        <f t="shared" si="4"/>
        <v>Bupa</v>
      </c>
      <c r="AI30" s="40" t="str">
        <f t="shared" si="4"/>
        <v>Alemana Seguros</v>
      </c>
      <c r="AJ30" s="40" t="str">
        <f t="shared" si="4"/>
        <v/>
      </c>
      <c r="AK30" s="40" t="str">
        <f t="shared" si="4"/>
        <v/>
      </c>
      <c r="AL30" s="40" t="str">
        <f t="shared" si="4"/>
        <v/>
      </c>
      <c r="AM30" s="40" t="str">
        <f t="shared" si="4"/>
        <v/>
      </c>
      <c r="AN30" s="40" t="str">
        <f t="shared" si="4"/>
        <v/>
      </c>
      <c r="AO30" s="40" t="str">
        <f t="shared" si="4"/>
        <v/>
      </c>
      <c r="AP30" s="40" t="str">
        <f t="shared" si="4"/>
        <v/>
      </c>
      <c r="AQ30" s="29"/>
    </row>
    <row r="31" spans="1:43" hidden="1" x14ac:dyDescent="0.2">
      <c r="B31" s="29"/>
      <c r="C31" s="43">
        <f>IFERROR(HLOOKUP(C29,$C$24:$AP$26,3,FALSE)-HLOOKUP(C29,$C$24:$AP$27,4,FALSE)/1000000,"")</f>
        <v>9.163934158803122E-2</v>
      </c>
      <c r="D31" s="43">
        <f t="shared" ref="D31:AP31" si="5">IFERROR(HLOOKUP(D29,$C$24:$AP$26,3,FALSE)-HLOOKUP(D29,$C$24:$AP$27,4,FALSE)/1000000,"")</f>
        <v>9.0277291578177168E-2</v>
      </c>
      <c r="E31" s="43">
        <f t="shared" si="5"/>
        <v>8.8934639877535013E-2</v>
      </c>
      <c r="F31" s="43">
        <f t="shared" si="5"/>
        <v>8.0963824752559407E-2</v>
      </c>
      <c r="G31" s="43">
        <f t="shared" si="5"/>
        <v>7.1056553120421431E-2</v>
      </c>
      <c r="H31" s="43">
        <f t="shared" si="5"/>
        <v>6.8567784319543731E-2</v>
      </c>
      <c r="I31" s="43">
        <f t="shared" si="5"/>
        <v>6.6104975470812566E-2</v>
      </c>
      <c r="J31" s="43">
        <f t="shared" si="5"/>
        <v>5.96502912181337E-2</v>
      </c>
      <c r="K31" s="43">
        <f t="shared" si="5"/>
        <v>5.8164485553752199E-2</v>
      </c>
      <c r="L31" s="43">
        <f t="shared" si="5"/>
        <v>5.5890036330182948E-2</v>
      </c>
      <c r="M31" s="43">
        <f t="shared" si="5"/>
        <v>5.1453256771326457E-2</v>
      </c>
      <c r="N31" s="43">
        <f t="shared" si="5"/>
        <v>4.8314689800970305E-2</v>
      </c>
      <c r="O31" s="43">
        <f t="shared" si="5"/>
        <v>4.8276840586624563E-2</v>
      </c>
      <c r="P31" s="43">
        <f t="shared" si="5"/>
        <v>4.6410763546901962E-2</v>
      </c>
      <c r="Q31" s="43">
        <f t="shared" si="5"/>
        <v>3.9177096315983387E-2</v>
      </c>
      <c r="R31" s="43">
        <f t="shared" si="5"/>
        <v>3.8217070093031984E-2</v>
      </c>
      <c r="S31" s="43">
        <f t="shared" si="5"/>
        <v>3.3790549647384392E-2</v>
      </c>
      <c r="T31" s="43">
        <f t="shared" si="5"/>
        <v>3.2444039492177536E-2</v>
      </c>
      <c r="U31" s="43">
        <f t="shared" si="5"/>
        <v>2.837793481602149E-2</v>
      </c>
      <c r="V31" s="43">
        <f t="shared" si="5"/>
        <v>2.8193573300053745E-2</v>
      </c>
      <c r="W31" s="43">
        <f t="shared" si="5"/>
        <v>2.2771029194134748E-2</v>
      </c>
      <c r="X31" s="43">
        <f t="shared" si="5"/>
        <v>1.8883274068276359E-2</v>
      </c>
      <c r="Y31" s="43">
        <f t="shared" si="5"/>
        <v>1.7699892682187822E-2</v>
      </c>
      <c r="Z31" s="43">
        <f t="shared" si="5"/>
        <v>1.7339755895694291E-2</v>
      </c>
      <c r="AA31" s="43">
        <f t="shared" si="5"/>
        <v>1.6642995776434431E-2</v>
      </c>
      <c r="AB31" s="43">
        <f t="shared" si="5"/>
        <v>1.5021372927231887E-2</v>
      </c>
      <c r="AC31" s="43">
        <f t="shared" si="5"/>
        <v>1.4746959612321978E-2</v>
      </c>
      <c r="AD31" s="43">
        <f t="shared" si="5"/>
        <v>8.565857563180233E-3</v>
      </c>
      <c r="AE31" s="43">
        <f t="shared" si="5"/>
        <v>7.4706923370263002E-3</v>
      </c>
      <c r="AF31" s="43">
        <f t="shared" si="5"/>
        <v>2.6348627956774206E-3</v>
      </c>
      <c r="AG31" s="43">
        <f t="shared" si="5"/>
        <v>-1.755957130814612E-3</v>
      </c>
      <c r="AH31" s="43">
        <f t="shared" si="5"/>
        <v>-6.7308868967137061E-3</v>
      </c>
      <c r="AI31" s="43">
        <f t="shared" si="5"/>
        <v>-9.10461320627254E-3</v>
      </c>
      <c r="AJ31" s="43" t="str">
        <f t="shared" si="5"/>
        <v/>
      </c>
      <c r="AK31" s="43" t="str">
        <f t="shared" si="5"/>
        <v/>
      </c>
      <c r="AL31" s="43" t="str">
        <f t="shared" si="5"/>
        <v/>
      </c>
      <c r="AM31" s="43" t="str">
        <f t="shared" si="5"/>
        <v/>
      </c>
      <c r="AN31" s="43" t="str">
        <f t="shared" si="5"/>
        <v/>
      </c>
      <c r="AO31" s="43" t="str">
        <f t="shared" si="5"/>
        <v/>
      </c>
      <c r="AP31" s="43" t="str">
        <f t="shared" si="5"/>
        <v/>
      </c>
      <c r="AQ31" s="29"/>
    </row>
    <row r="32" spans="1:43" hidden="1" x14ac:dyDescent="0.2">
      <c r="B32" s="29"/>
      <c r="C32" s="42" t="str">
        <f>IF(ISNUMBER(C31),CONCATENATE(C30," - ",C29),"")</f>
        <v>BICE Vida - 1</v>
      </c>
      <c r="D32" s="42" t="str">
        <f t="shared" ref="D32:AP32" si="6">IF(ISNUMBER(D31),CONCATENATE(D30," - ",D29),"")</f>
        <v>EuroAmérica - 2</v>
      </c>
      <c r="E32" s="42" t="str">
        <f t="shared" si="6"/>
        <v>Consorcio Nacional - 3</v>
      </c>
      <c r="F32" s="42" t="str">
        <f t="shared" si="6"/>
        <v>CN Life - 4</v>
      </c>
      <c r="G32" s="42" t="str">
        <f t="shared" si="6"/>
        <v>Chilena Consolidada - 5</v>
      </c>
      <c r="H32" s="42" t="str">
        <f t="shared" si="6"/>
        <v>M. del Ej. y Av. - 6</v>
      </c>
      <c r="I32" s="42" t="str">
        <f t="shared" si="6"/>
        <v>Confuturo - 7</v>
      </c>
      <c r="J32" s="42" t="str">
        <f t="shared" si="6"/>
        <v>4 Life Seguros - 8</v>
      </c>
      <c r="K32" s="42" t="str">
        <f t="shared" si="6"/>
        <v>Security Previsión - 9</v>
      </c>
      <c r="L32" s="42" t="str">
        <f t="shared" si="6"/>
        <v>Penta Vida - 10</v>
      </c>
      <c r="M32" s="42" t="str">
        <f t="shared" si="6"/>
        <v>BNP Paribas Cardif - 11</v>
      </c>
      <c r="N32" s="42" t="str">
        <f t="shared" si="6"/>
        <v>Principal - 12</v>
      </c>
      <c r="O32" s="42" t="str">
        <f t="shared" si="6"/>
        <v>MetLife - 13</v>
      </c>
      <c r="P32" s="42" t="str">
        <f t="shared" si="6"/>
        <v>Zurich Santander - 14</v>
      </c>
      <c r="Q32" s="42" t="str">
        <f t="shared" si="6"/>
        <v>Ohio National - 15</v>
      </c>
      <c r="R32" s="42" t="str">
        <f t="shared" si="6"/>
        <v>Mutual de Seguros - 16</v>
      </c>
      <c r="S32" s="42" t="str">
        <f t="shared" si="6"/>
        <v>Renta Nacional - 17</v>
      </c>
      <c r="T32" s="42" t="str">
        <f t="shared" si="6"/>
        <v>BCI Seguros Vida - 18</v>
      </c>
      <c r="U32" s="42" t="str">
        <f t="shared" si="6"/>
        <v>Mapfre Vida - 19</v>
      </c>
      <c r="V32" s="42" t="str">
        <f t="shared" si="6"/>
        <v>Save Seguros - 20</v>
      </c>
      <c r="W32" s="42" t="str">
        <f t="shared" si="6"/>
        <v>CF Seguros de Vida - 21</v>
      </c>
      <c r="X32" s="42" t="str">
        <f t="shared" si="6"/>
        <v>HDI Vida - 22</v>
      </c>
      <c r="Y32" s="42" t="str">
        <f t="shared" si="6"/>
        <v>Sura - 23</v>
      </c>
      <c r="Z32" s="42" t="str">
        <f t="shared" si="6"/>
        <v>Chubb Vida - 24</v>
      </c>
      <c r="AA32" s="42" t="str">
        <f t="shared" si="6"/>
        <v>Colmena Seguros - 25</v>
      </c>
      <c r="AB32" s="42" t="str">
        <f t="shared" si="6"/>
        <v>Rigel - 26</v>
      </c>
      <c r="AC32" s="42" t="str">
        <f t="shared" si="6"/>
        <v>BanChile - 27</v>
      </c>
      <c r="AD32" s="42" t="str">
        <f t="shared" si="6"/>
        <v>CLC - 28</v>
      </c>
      <c r="AE32" s="42" t="str">
        <f t="shared" si="6"/>
        <v>Suramericana - 29</v>
      </c>
      <c r="AF32" s="42" t="str">
        <f t="shared" si="6"/>
        <v>Huelen - 30</v>
      </c>
      <c r="AG32" s="42" t="str">
        <f t="shared" si="6"/>
        <v>Cámara - 31</v>
      </c>
      <c r="AH32" s="42" t="str">
        <f t="shared" si="6"/>
        <v>Bupa - 32</v>
      </c>
      <c r="AI32" s="42" t="str">
        <f t="shared" si="6"/>
        <v>Alemana Seguros - 33</v>
      </c>
      <c r="AJ32" s="42" t="str">
        <f t="shared" si="6"/>
        <v/>
      </c>
      <c r="AK32" s="42" t="str">
        <f t="shared" si="6"/>
        <v/>
      </c>
      <c r="AL32" s="42" t="str">
        <f t="shared" si="6"/>
        <v/>
      </c>
      <c r="AM32" s="42" t="str">
        <f t="shared" si="6"/>
        <v/>
      </c>
      <c r="AN32" s="42" t="str">
        <f t="shared" si="6"/>
        <v/>
      </c>
      <c r="AO32" s="42" t="str">
        <f t="shared" si="6"/>
        <v/>
      </c>
      <c r="AP32" s="42" t="str">
        <f t="shared" si="6"/>
        <v/>
      </c>
      <c r="AQ32" s="29"/>
    </row>
    <row r="33" spans="1:43" hidden="1" x14ac:dyDescent="0.2">
      <c r="B33" s="29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29"/>
    </row>
    <row r="34" spans="1:43" hidden="1" x14ac:dyDescent="0.2">
      <c r="B34" s="39" t="s">
        <v>95</v>
      </c>
      <c r="C34" s="42" t="str">
        <f t="shared" ref="C34:AP34" si="7">IF($C$48=C30,C31,"")</f>
        <v/>
      </c>
      <c r="D34" s="42" t="str">
        <f t="shared" si="7"/>
        <v/>
      </c>
      <c r="E34" s="42" t="str">
        <f t="shared" si="7"/>
        <v/>
      </c>
      <c r="F34" s="42" t="str">
        <f t="shared" si="7"/>
        <v/>
      </c>
      <c r="G34" s="42" t="str">
        <f t="shared" si="7"/>
        <v/>
      </c>
      <c r="H34" s="42" t="str">
        <f t="shared" si="7"/>
        <v/>
      </c>
      <c r="I34" s="42" t="str">
        <f t="shared" si="7"/>
        <v/>
      </c>
      <c r="J34" s="42" t="str">
        <f t="shared" si="7"/>
        <v/>
      </c>
      <c r="K34" s="42" t="str">
        <f t="shared" si="7"/>
        <v/>
      </c>
      <c r="L34" s="42" t="str">
        <f t="shared" si="7"/>
        <v/>
      </c>
      <c r="M34" s="42" t="str">
        <f t="shared" si="7"/>
        <v/>
      </c>
      <c r="N34" s="42" t="str">
        <f t="shared" si="7"/>
        <v/>
      </c>
      <c r="O34" s="42" t="str">
        <f t="shared" si="7"/>
        <v/>
      </c>
      <c r="P34" s="42" t="str">
        <f t="shared" si="7"/>
        <v/>
      </c>
      <c r="Q34" s="42" t="str">
        <f t="shared" si="7"/>
        <v/>
      </c>
      <c r="R34" s="42" t="str">
        <f t="shared" si="7"/>
        <v/>
      </c>
      <c r="S34" s="42" t="str">
        <f t="shared" si="7"/>
        <v/>
      </c>
      <c r="T34" s="42" t="str">
        <f t="shared" si="7"/>
        <v/>
      </c>
      <c r="U34" s="42" t="str">
        <f t="shared" si="7"/>
        <v/>
      </c>
      <c r="V34" s="42" t="str">
        <f t="shared" si="7"/>
        <v/>
      </c>
      <c r="W34" s="42" t="str">
        <f t="shared" si="7"/>
        <v/>
      </c>
      <c r="X34" s="42" t="str">
        <f t="shared" si="7"/>
        <v/>
      </c>
      <c r="Y34" s="42" t="str">
        <f t="shared" si="7"/>
        <v/>
      </c>
      <c r="Z34" s="42" t="str">
        <f t="shared" si="7"/>
        <v/>
      </c>
      <c r="AA34" s="42" t="str">
        <f t="shared" si="7"/>
        <v/>
      </c>
      <c r="AB34" s="42" t="str">
        <f t="shared" si="7"/>
        <v/>
      </c>
      <c r="AC34" s="42" t="str">
        <f t="shared" si="7"/>
        <v/>
      </c>
      <c r="AD34" s="42" t="str">
        <f t="shared" si="7"/>
        <v/>
      </c>
      <c r="AE34" s="42" t="str">
        <f t="shared" si="7"/>
        <v/>
      </c>
      <c r="AF34" s="42" t="str">
        <f t="shared" si="7"/>
        <v/>
      </c>
      <c r="AG34" s="42" t="str">
        <f t="shared" si="7"/>
        <v/>
      </c>
      <c r="AH34" s="42" t="str">
        <f t="shared" si="7"/>
        <v/>
      </c>
      <c r="AI34" s="42" t="str">
        <f t="shared" si="7"/>
        <v/>
      </c>
      <c r="AJ34" s="42" t="str">
        <f t="shared" si="7"/>
        <v/>
      </c>
      <c r="AK34" s="42" t="str">
        <f t="shared" si="7"/>
        <v/>
      </c>
      <c r="AL34" s="42" t="str">
        <f t="shared" si="7"/>
        <v/>
      </c>
      <c r="AM34" s="42" t="str">
        <f t="shared" si="7"/>
        <v/>
      </c>
      <c r="AN34" s="42" t="str">
        <f t="shared" si="7"/>
        <v/>
      </c>
      <c r="AO34" s="42" t="str">
        <f t="shared" si="7"/>
        <v/>
      </c>
      <c r="AP34" s="42" t="str">
        <f t="shared" si="7"/>
        <v/>
      </c>
      <c r="AQ34" s="29"/>
    </row>
    <row r="35" spans="1:43" hidden="1" x14ac:dyDescent="0.2">
      <c r="B35" s="29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29"/>
    </row>
    <row r="36" spans="1:43" hidden="1" x14ac:dyDescent="0.2">
      <c r="B36" s="44" t="str">
        <f>B12</f>
        <v>Participación de Mercado (%)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29"/>
    </row>
    <row r="37" spans="1:43" hidden="1" x14ac:dyDescent="0.2">
      <c r="B37" s="44" t="str">
        <f>B13</f>
        <v>Costo de Ventas (% P.D.)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29"/>
    </row>
    <row r="38" spans="1:43" hidden="1" x14ac:dyDescent="0.2">
      <c r="B38" s="44" t="str">
        <f>B14</f>
        <v>Costo Siniestros / Ingresos de Explotación (%)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29"/>
    </row>
    <row r="39" spans="1:43" hidden="1" x14ac:dyDescent="0.2">
      <c r="B39" s="44" t="str">
        <f>B15</f>
        <v>Gastos Administración / Prima Directa (%)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29"/>
    </row>
    <row r="40" spans="1:43" hidden="1" x14ac:dyDescent="0.2">
      <c r="B40" s="44" t="str">
        <f>B18</f>
        <v>Utilidad / Patrimonio (%) (Variación Real)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29"/>
    </row>
    <row r="41" spans="1:43" hidden="1" x14ac:dyDescent="0.2">
      <c r="B41" s="44" t="str">
        <f>B19</f>
        <v>Producto Inversiones / Inversiones (%) (Variación Real)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29"/>
    </row>
    <row r="42" spans="1:43" hidden="1" x14ac:dyDescent="0.2">
      <c r="B42" s="44" t="str">
        <f>B20</f>
        <v>Producto Inversiones / Inversiones (%) (Variación Real con Utilidad por Un. Reajustables)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29"/>
    </row>
    <row r="43" spans="1:43" x14ac:dyDescent="0.2">
      <c r="B43" s="44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29"/>
    </row>
    <row r="44" spans="1:43" x14ac:dyDescent="0.2">
      <c r="C44" s="114" t="s">
        <v>401</v>
      </c>
      <c r="D44" s="44"/>
      <c r="E44" s="44"/>
      <c r="F44" s="44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</row>
    <row r="45" spans="1:43" x14ac:dyDescent="0.2">
      <c r="A45" s="223"/>
      <c r="C45" s="275" t="s">
        <v>429</v>
      </c>
      <c r="D45" s="276"/>
      <c r="E45" s="276"/>
      <c r="F45" s="277"/>
      <c r="G45" s="47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</row>
    <row r="46" spans="1:43" x14ac:dyDescent="0.2">
      <c r="C46" s="48"/>
      <c r="D46" s="48"/>
      <c r="E46" s="48"/>
      <c r="F46" s="48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</row>
    <row r="47" spans="1:43" x14ac:dyDescent="0.2">
      <c r="C47" s="44" t="s">
        <v>107</v>
      </c>
      <c r="D47" s="44"/>
      <c r="E47" s="44"/>
      <c r="F47" s="44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</row>
    <row r="48" spans="1:43" x14ac:dyDescent="0.2">
      <c r="A48" s="223"/>
      <c r="C48" s="275"/>
      <c r="D48" s="276"/>
      <c r="E48" s="276"/>
      <c r="F48" s="277"/>
      <c r="G48" s="47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</row>
    <row r="49" spans="2:43" x14ac:dyDescent="0.2">
      <c r="B49" s="48"/>
      <c r="C49" s="48"/>
      <c r="D49" s="48"/>
      <c r="E49" s="48"/>
      <c r="F49" s="48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</row>
    <row r="50" spans="2:43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</row>
    <row r="51" spans="2:43" x14ac:dyDescent="0.2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</row>
    <row r="52" spans="2:43" x14ac:dyDescent="0.2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</row>
    <row r="53" spans="2:43" x14ac:dyDescent="0.2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</row>
    <row r="54" spans="2:43" x14ac:dyDescent="0.2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</row>
    <row r="55" spans="2:43" x14ac:dyDescent="0.2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</row>
    <row r="56" spans="2:43" x14ac:dyDescent="0.2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</row>
    <row r="57" spans="2:43" x14ac:dyDescent="0.2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</row>
    <row r="58" spans="2:43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</row>
    <row r="59" spans="2:43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</row>
    <row r="60" spans="2:43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</row>
    <row r="61" spans="2:43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</row>
    <row r="62" spans="2:43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</row>
    <row r="63" spans="2:43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</row>
    <row r="64" spans="2:43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</row>
    <row r="65" spans="2:43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</row>
    <row r="66" spans="2:43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</row>
    <row r="67" spans="2:43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</row>
    <row r="68" spans="2:43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</row>
    <row r="69" spans="2:43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</row>
    <row r="70" spans="2:43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</row>
    <row r="71" spans="2:43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</row>
    <row r="72" spans="2:43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</row>
    <row r="73" spans="2:43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</row>
    <row r="74" spans="2:43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</row>
    <row r="75" spans="2:43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</row>
    <row r="76" spans="2:43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</row>
    <row r="77" spans="2:43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</row>
    <row r="78" spans="2:43" x14ac:dyDescent="0.2">
      <c r="AI78" s="224"/>
      <c r="AJ78" s="224"/>
      <c r="AK78" s="224"/>
      <c r="AL78" s="224"/>
      <c r="AM78" s="224"/>
      <c r="AN78" s="224"/>
      <c r="AO78" s="224"/>
      <c r="AP78" s="224"/>
      <c r="AQ78" s="224"/>
    </row>
    <row r="79" spans="2:43" x14ac:dyDescent="0.2">
      <c r="AI79" s="224"/>
      <c r="AJ79" s="224"/>
      <c r="AK79" s="224"/>
      <c r="AL79" s="224"/>
      <c r="AM79" s="224"/>
      <c r="AN79" s="224"/>
      <c r="AO79" s="224"/>
      <c r="AP79" s="224"/>
      <c r="AQ79" s="224"/>
    </row>
  </sheetData>
  <sheetProtection algorithmName="SHA-512" hashValue="972pD2+z4S1dINezIy+XJXh4K2NZM7EG/HlmQk2yFHNUw+6DeP8QeUxcbeZIVlE90+VWPmKW+mqwFbmX8RZ6rQ==" saltValue="vganIfi+B5OV7aJcoSfxwQ==" spinCount="100000" sheet="1" objects="1" scenarios="1"/>
  <mergeCells count="2">
    <mergeCell ref="C45:F45"/>
    <mergeCell ref="C48:F48"/>
  </mergeCells>
  <conditionalFormatting sqref="A1:A1048576 B49:B1048576 D46:F47 D49:F1048576 C1:XFD20 B1:B43 G27:XFD1048576 D27:F44 D21:XFD26 C21:C1048576">
    <cfRule type="cellIs" dxfId="58" priority="2" operator="lessThan">
      <formula>0</formula>
    </cfRule>
  </conditionalFormatting>
  <conditionalFormatting sqref="B16:B17">
    <cfRule type="cellIs" dxfId="57" priority="1" operator="lessThan">
      <formula>0</formula>
    </cfRule>
  </conditionalFormatting>
  <dataValidations count="2">
    <dataValidation type="list" allowBlank="1" showInputMessage="1" showErrorMessage="1" sqref="C48:F48" xr:uid="{00000000-0002-0000-2400-000000000000}">
      <formula1>$B$11:$AK$11</formula1>
    </dataValidation>
    <dataValidation type="list" allowBlank="1" showInputMessage="1" showErrorMessage="1" sqref="C45:F45" xr:uid="{00000000-0002-0000-2400-000001000000}">
      <formula1>$B$36:$B$42</formula1>
    </dataValidation>
  </dataValidations>
  <hyperlinks>
    <hyperlink ref="C2" location="Índice!A1" display="Volver al Índice" xr:uid="{00000000-0004-0000-2400-000000000000}"/>
  </hyperlinks>
  <pageMargins left="0.70866141732283472" right="0.70866141732283472" top="0.74803149606299213" bottom="0.74803149606299213" header="0.31496062992125984" footer="0.31496062992125984"/>
  <pageSetup scale="65" fitToWidth="3" orientation="landscape" verticalDpi="1200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18">
    <pageSetUpPr fitToPage="1"/>
  </sheetPr>
  <dimension ref="A2:CJ910"/>
  <sheetViews>
    <sheetView zoomScaleNormal="100" workbookViewId="0">
      <pane xSplit="2" topLeftCell="C1" activePane="topRight" state="frozen"/>
      <selection pane="topRight"/>
    </sheetView>
  </sheetViews>
  <sheetFormatPr baseColWidth="10" defaultColWidth="11.42578125" defaultRowHeight="11.25" x14ac:dyDescent="0.2"/>
  <cols>
    <col min="1" max="1" width="2.85546875" style="120" customWidth="1"/>
    <col min="2" max="2" width="42.85546875" style="120" customWidth="1"/>
    <col min="3" max="30" width="11.42578125" style="120"/>
    <col min="31" max="42" width="11.42578125" style="120" customWidth="1"/>
    <col min="43" max="43" width="11.42578125" style="120"/>
    <col min="44" max="44" width="2.85546875" style="120" customWidth="1"/>
    <col min="45" max="45" width="11.42578125" style="120"/>
    <col min="46" max="46" width="11.42578125" style="146"/>
    <col min="47" max="47" width="2.85546875" style="120" customWidth="1"/>
    <col min="48" max="88" width="2.85546875" style="142" customWidth="1"/>
    <col min="89" max="16384" width="11.42578125" style="120"/>
  </cols>
  <sheetData>
    <row r="2" spans="2:88" ht="21" x14ac:dyDescent="0.35">
      <c r="B2" s="119" t="s">
        <v>404</v>
      </c>
    </row>
    <row r="4" spans="2:88" s="121" customFormat="1" ht="18.75" customHeight="1" x14ac:dyDescent="0.2">
      <c r="B4" s="281" t="s">
        <v>37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  <c r="AP4" s="281"/>
      <c r="AQ4" s="281"/>
      <c r="AT4" s="235"/>
      <c r="AV4" s="181">
        <f>('Mer. Resumen'!C58/Índice!$G$52)-AQ118</f>
        <v>0</v>
      </c>
      <c r="AW4" s="181">
        <f>('Mer. Resumen'!D58/Índice!$G$52)-(AQ116-AQ144)</f>
        <v>0</v>
      </c>
      <c r="AX4" s="181">
        <f>('Mer. Resumen'!E58/Índice!$G$52)-AQ170</f>
        <v>0</v>
      </c>
      <c r="AY4" s="181">
        <f>('Mer. Resumen'!F58/Índice!$G$52)-AQ147</f>
        <v>0</v>
      </c>
      <c r="AZ4" s="181">
        <f>('Mer. Resumen'!G58/Índice!$G$52)-AQ129</f>
        <v>0</v>
      </c>
      <c r="BA4" s="181">
        <f>('Mer. Resumen'!H58/Índice!$G$52)-AQ101</f>
        <v>0</v>
      </c>
      <c r="BB4" s="181">
        <f>('Mer. Resumen'!I58/Índice!$G$52)-(AQ9+AQ20)</f>
        <v>0</v>
      </c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</row>
    <row r="5" spans="2:88" s="159" customFormat="1" x14ac:dyDescent="0.2">
      <c r="B5" s="167"/>
      <c r="C5" s="160">
        <f>COUNTIF($C$6:$AP$6,C6)</f>
        <v>1</v>
      </c>
      <c r="D5" s="160">
        <f t="shared" ref="D5:AP5" si="0">COUNTIF($C$6:$AP$6,D6)</f>
        <v>1</v>
      </c>
      <c r="E5" s="160">
        <f t="shared" si="0"/>
        <v>1</v>
      </c>
      <c r="F5" s="160">
        <f t="shared" si="0"/>
        <v>1</v>
      </c>
      <c r="G5" s="160">
        <f t="shared" si="0"/>
        <v>1</v>
      </c>
      <c r="H5" s="160">
        <f t="shared" si="0"/>
        <v>1</v>
      </c>
      <c r="I5" s="160">
        <f t="shared" si="0"/>
        <v>1</v>
      </c>
      <c r="J5" s="160">
        <f t="shared" si="0"/>
        <v>1</v>
      </c>
      <c r="K5" s="160">
        <f t="shared" si="0"/>
        <v>1</v>
      </c>
      <c r="L5" s="160">
        <f t="shared" si="0"/>
        <v>1</v>
      </c>
      <c r="M5" s="160">
        <f t="shared" si="0"/>
        <v>1</v>
      </c>
      <c r="N5" s="160">
        <f t="shared" si="0"/>
        <v>1</v>
      </c>
      <c r="O5" s="160">
        <f t="shared" si="0"/>
        <v>1</v>
      </c>
      <c r="P5" s="160">
        <f t="shared" si="0"/>
        <v>1</v>
      </c>
      <c r="Q5" s="160">
        <f t="shared" si="0"/>
        <v>1</v>
      </c>
      <c r="R5" s="160">
        <f t="shared" si="0"/>
        <v>1</v>
      </c>
      <c r="S5" s="160">
        <f t="shared" si="0"/>
        <v>1</v>
      </c>
      <c r="T5" s="160">
        <f t="shared" si="0"/>
        <v>7</v>
      </c>
      <c r="U5" s="160">
        <f t="shared" si="0"/>
        <v>1</v>
      </c>
      <c r="V5" s="160">
        <f t="shared" si="0"/>
        <v>1</v>
      </c>
      <c r="W5" s="160">
        <f t="shared" si="0"/>
        <v>1</v>
      </c>
      <c r="X5" s="160">
        <f t="shared" si="0"/>
        <v>1</v>
      </c>
      <c r="Y5" s="160">
        <f t="shared" si="0"/>
        <v>1</v>
      </c>
      <c r="Z5" s="160">
        <f t="shared" si="0"/>
        <v>1</v>
      </c>
      <c r="AA5" s="160">
        <f t="shared" si="0"/>
        <v>1</v>
      </c>
      <c r="AB5" s="160">
        <f t="shared" si="0"/>
        <v>1</v>
      </c>
      <c r="AC5" s="160">
        <f t="shared" si="0"/>
        <v>1</v>
      </c>
      <c r="AD5" s="160">
        <f t="shared" si="0"/>
        <v>1</v>
      </c>
      <c r="AE5" s="160">
        <f t="shared" si="0"/>
        <v>1</v>
      </c>
      <c r="AF5" s="160">
        <f t="shared" si="0"/>
        <v>1</v>
      </c>
      <c r="AG5" s="160">
        <f t="shared" si="0"/>
        <v>1</v>
      </c>
      <c r="AH5" s="160">
        <f t="shared" si="0"/>
        <v>1</v>
      </c>
      <c r="AI5" s="160">
        <f t="shared" si="0"/>
        <v>1</v>
      </c>
      <c r="AJ5" s="160">
        <f t="shared" si="0"/>
        <v>1</v>
      </c>
      <c r="AK5" s="160">
        <f t="shared" si="0"/>
        <v>7</v>
      </c>
      <c r="AL5" s="160">
        <f t="shared" si="0"/>
        <v>7</v>
      </c>
      <c r="AM5" s="160">
        <f t="shared" si="0"/>
        <v>7</v>
      </c>
      <c r="AN5" s="160">
        <f t="shared" si="0"/>
        <v>7</v>
      </c>
      <c r="AO5" s="160">
        <f t="shared" si="0"/>
        <v>7</v>
      </c>
      <c r="AP5" s="160">
        <f t="shared" si="0"/>
        <v>7</v>
      </c>
      <c r="AQ5" s="16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</row>
    <row r="6" spans="2:88" s="159" customFormat="1" hidden="1" x14ac:dyDescent="0.2">
      <c r="C6" s="158">
        <f>SUM(C8:C60)</f>
        <v>40428274</v>
      </c>
      <c r="D6" s="158">
        <f t="shared" ref="D6:AP6" si="1">SUM(D8:D60)</f>
        <v>212984575</v>
      </c>
      <c r="E6" s="158">
        <f t="shared" si="1"/>
        <v>2416605323</v>
      </c>
      <c r="F6" s="158">
        <f t="shared" si="1"/>
        <v>1137814680</v>
      </c>
      <c r="G6" s="158">
        <f t="shared" si="1"/>
        <v>55983617</v>
      </c>
      <c r="H6" s="158">
        <f t="shared" si="1"/>
        <v>955297954</v>
      </c>
      <c r="I6" s="158">
        <f t="shared" si="1"/>
        <v>1862842135</v>
      </c>
      <c r="J6" s="158">
        <f t="shared" si="1"/>
        <v>119628655</v>
      </c>
      <c r="K6" s="158">
        <f t="shared" si="1"/>
        <v>430948536</v>
      </c>
      <c r="L6" s="158">
        <f t="shared" si="1"/>
        <v>93435672</v>
      </c>
      <c r="M6" s="158">
        <f t="shared" si="1"/>
        <v>412458457</v>
      </c>
      <c r="N6" s="158">
        <f t="shared" si="1"/>
        <v>414534029</v>
      </c>
      <c r="O6" s="158">
        <f t="shared" si="1"/>
        <v>284410080</v>
      </c>
      <c r="P6" s="158">
        <f t="shared" si="1"/>
        <v>85697362</v>
      </c>
      <c r="Q6" s="158">
        <f t="shared" si="1"/>
        <v>1699409323</v>
      </c>
      <c r="R6" s="158">
        <f t="shared" si="1"/>
        <v>10618031</v>
      </c>
      <c r="S6" s="158">
        <f t="shared" si="1"/>
        <v>1720759438</v>
      </c>
      <c r="T6" s="158">
        <f t="shared" si="1"/>
        <v>0</v>
      </c>
      <c r="U6" s="158">
        <f t="shared" si="1"/>
        <v>1716686341</v>
      </c>
      <c r="V6" s="158">
        <f t="shared" si="1"/>
        <v>45620536</v>
      </c>
      <c r="W6" s="158">
        <f t="shared" si="1"/>
        <v>337512617</v>
      </c>
      <c r="X6" s="158">
        <f t="shared" si="1"/>
        <v>47943356</v>
      </c>
      <c r="Y6" s="158">
        <f t="shared" si="1"/>
        <v>145367483</v>
      </c>
      <c r="Z6" s="158">
        <f t="shared" si="1"/>
        <v>534289637</v>
      </c>
      <c r="AA6" s="158">
        <f t="shared" si="1"/>
        <v>346238116</v>
      </c>
      <c r="AB6" s="158">
        <f t="shared" si="1"/>
        <v>22568025</v>
      </c>
      <c r="AC6" s="158">
        <f t="shared" si="1"/>
        <v>76801487</v>
      </c>
      <c r="AD6" s="158">
        <f t="shared" si="1"/>
        <v>2409242055</v>
      </c>
      <c r="AE6" s="158">
        <f t="shared" si="1"/>
        <v>210068857</v>
      </c>
      <c r="AF6" s="158">
        <f t="shared" si="1"/>
        <v>41613229</v>
      </c>
      <c r="AG6" s="158">
        <f t="shared" si="1"/>
        <v>2790546635</v>
      </c>
      <c r="AH6" s="158">
        <f t="shared" si="1"/>
        <v>404554604</v>
      </c>
      <c r="AI6" s="158">
        <f t="shared" si="1"/>
        <v>177129799</v>
      </c>
      <c r="AJ6" s="158">
        <f t="shared" si="1"/>
        <v>706688483</v>
      </c>
      <c r="AK6" s="158">
        <f t="shared" si="1"/>
        <v>0</v>
      </c>
      <c r="AL6" s="158">
        <f t="shared" si="1"/>
        <v>0</v>
      </c>
      <c r="AM6" s="158">
        <f t="shared" si="1"/>
        <v>0</v>
      </c>
      <c r="AN6" s="158">
        <f t="shared" si="1"/>
        <v>0</v>
      </c>
      <c r="AO6" s="158">
        <f t="shared" si="1"/>
        <v>0</v>
      </c>
      <c r="AP6" s="158">
        <f t="shared" si="1"/>
        <v>0</v>
      </c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</row>
    <row r="7" spans="2:88" s="123" customFormat="1" ht="22.5" x14ac:dyDescent="0.2">
      <c r="B7" s="122"/>
      <c r="C7" s="122" t="s">
        <v>413</v>
      </c>
      <c r="D7" s="122" t="s">
        <v>700</v>
      </c>
      <c r="E7" s="122" t="s">
        <v>414</v>
      </c>
      <c r="F7" s="122" t="s">
        <v>460</v>
      </c>
      <c r="G7" s="122" t="s">
        <v>28</v>
      </c>
      <c r="H7" s="122" t="s">
        <v>29</v>
      </c>
      <c r="I7" s="122" t="s">
        <v>708</v>
      </c>
      <c r="J7" s="122" t="s">
        <v>30</v>
      </c>
      <c r="K7" s="122" t="s">
        <v>27</v>
      </c>
      <c r="L7" s="122" t="s">
        <v>718</v>
      </c>
      <c r="M7" s="122" t="s">
        <v>415</v>
      </c>
      <c r="N7" s="122" t="s">
        <v>685</v>
      </c>
      <c r="O7" s="122" t="s">
        <v>720</v>
      </c>
      <c r="P7" s="122" t="s">
        <v>691</v>
      </c>
      <c r="Q7" s="122" t="s">
        <v>31</v>
      </c>
      <c r="R7" s="122" t="s">
        <v>354</v>
      </c>
      <c r="S7" s="122" t="s">
        <v>32</v>
      </c>
      <c r="T7" s="122" t="s">
        <v>406</v>
      </c>
      <c r="U7" s="122" t="s">
        <v>33</v>
      </c>
      <c r="V7" s="122" t="s">
        <v>664</v>
      </c>
      <c r="W7" s="122" t="s">
        <v>34</v>
      </c>
      <c r="X7" s="122" t="s">
        <v>706</v>
      </c>
      <c r="Y7" s="122" t="s">
        <v>699</v>
      </c>
      <c r="Z7" s="122" t="s">
        <v>703</v>
      </c>
      <c r="AA7" s="122" t="s">
        <v>35</v>
      </c>
      <c r="AB7" s="122" t="s">
        <v>701</v>
      </c>
      <c r="AC7" s="122" t="s">
        <v>684</v>
      </c>
      <c r="AD7" s="122" t="s">
        <v>714</v>
      </c>
      <c r="AE7" s="122" t="s">
        <v>702</v>
      </c>
      <c r="AF7" s="122" t="s">
        <v>716</v>
      </c>
      <c r="AG7" s="122" t="s">
        <v>711</v>
      </c>
      <c r="AH7" s="122" t="s">
        <v>707</v>
      </c>
      <c r="AI7" s="122" t="s">
        <v>36</v>
      </c>
      <c r="AJ7" s="122" t="s">
        <v>412</v>
      </c>
      <c r="AK7" s="122"/>
      <c r="AL7" s="122"/>
      <c r="AM7" s="122"/>
      <c r="AN7" s="122"/>
      <c r="AO7" s="122"/>
      <c r="AP7" s="122"/>
      <c r="AQ7" s="122" t="s">
        <v>298</v>
      </c>
      <c r="AT7" s="147"/>
      <c r="AV7" s="124">
        <f>C8-C109</f>
        <v>0</v>
      </c>
      <c r="AW7" s="124">
        <f t="shared" ref="AW7:CJ7" si="2">D8-D109</f>
        <v>0</v>
      </c>
      <c r="AX7" s="124">
        <f t="shared" si="2"/>
        <v>0</v>
      </c>
      <c r="AY7" s="124">
        <f t="shared" si="2"/>
        <v>0</v>
      </c>
      <c r="AZ7" s="124">
        <f t="shared" si="2"/>
        <v>0</v>
      </c>
      <c r="BA7" s="124">
        <f t="shared" si="2"/>
        <v>0</v>
      </c>
      <c r="BB7" s="124">
        <f t="shared" si="2"/>
        <v>0</v>
      </c>
      <c r="BC7" s="124">
        <f t="shared" si="2"/>
        <v>0</v>
      </c>
      <c r="BD7" s="124">
        <f t="shared" si="2"/>
        <v>0</v>
      </c>
      <c r="BE7" s="124">
        <f t="shared" si="2"/>
        <v>0</v>
      </c>
      <c r="BF7" s="124">
        <f t="shared" si="2"/>
        <v>0</v>
      </c>
      <c r="BG7" s="124">
        <f t="shared" si="2"/>
        <v>0</v>
      </c>
      <c r="BH7" s="124">
        <f t="shared" si="2"/>
        <v>0</v>
      </c>
      <c r="BI7" s="124">
        <f t="shared" si="2"/>
        <v>0</v>
      </c>
      <c r="BJ7" s="124">
        <f t="shared" si="2"/>
        <v>0</v>
      </c>
      <c r="BK7" s="124">
        <f t="shared" si="2"/>
        <v>0</v>
      </c>
      <c r="BL7" s="124">
        <f t="shared" si="2"/>
        <v>0</v>
      </c>
      <c r="BM7" s="124">
        <f t="shared" si="2"/>
        <v>0</v>
      </c>
      <c r="BN7" s="124">
        <f t="shared" si="2"/>
        <v>0</v>
      </c>
      <c r="BO7" s="124">
        <f t="shared" si="2"/>
        <v>0</v>
      </c>
      <c r="BP7" s="124">
        <f t="shared" si="2"/>
        <v>0</v>
      </c>
      <c r="BQ7" s="124">
        <f t="shared" si="2"/>
        <v>0</v>
      </c>
      <c r="BR7" s="124">
        <f t="shared" si="2"/>
        <v>0</v>
      </c>
      <c r="BS7" s="124">
        <f t="shared" si="2"/>
        <v>0</v>
      </c>
      <c r="BT7" s="124">
        <f t="shared" si="2"/>
        <v>0</v>
      </c>
      <c r="BU7" s="124">
        <f t="shared" si="2"/>
        <v>0</v>
      </c>
      <c r="BV7" s="124">
        <f t="shared" si="2"/>
        <v>0</v>
      </c>
      <c r="BW7" s="124">
        <f t="shared" si="2"/>
        <v>0</v>
      </c>
      <c r="BX7" s="124">
        <f>AE8-AE109</f>
        <v>0</v>
      </c>
      <c r="BY7" s="124">
        <f t="shared" si="2"/>
        <v>0</v>
      </c>
      <c r="BZ7" s="124">
        <f t="shared" si="2"/>
        <v>0</v>
      </c>
      <c r="CA7" s="124">
        <f t="shared" si="2"/>
        <v>0</v>
      </c>
      <c r="CB7" s="124">
        <f t="shared" si="2"/>
        <v>0</v>
      </c>
      <c r="CC7" s="124">
        <f t="shared" si="2"/>
        <v>0</v>
      </c>
      <c r="CD7" s="124">
        <f t="shared" si="2"/>
        <v>0</v>
      </c>
      <c r="CE7" s="124">
        <f t="shared" si="2"/>
        <v>0</v>
      </c>
      <c r="CF7" s="124">
        <f t="shared" si="2"/>
        <v>0</v>
      </c>
      <c r="CG7" s="124">
        <f t="shared" si="2"/>
        <v>0</v>
      </c>
      <c r="CH7" s="124">
        <f t="shared" si="2"/>
        <v>0</v>
      </c>
      <c r="CI7" s="124">
        <f t="shared" si="2"/>
        <v>0</v>
      </c>
      <c r="CJ7" s="124">
        <f t="shared" si="2"/>
        <v>0</v>
      </c>
    </row>
    <row r="8" spans="2:88" x14ac:dyDescent="0.2">
      <c r="B8" s="125" t="s">
        <v>38</v>
      </c>
      <c r="C8" s="126">
        <v>11892771</v>
      </c>
      <c r="D8" s="126">
        <v>56309965</v>
      </c>
      <c r="E8" s="126">
        <v>668018229</v>
      </c>
      <c r="F8" s="126">
        <v>362126545</v>
      </c>
      <c r="G8" s="126">
        <v>14887285</v>
      </c>
      <c r="H8" s="126">
        <v>260069418</v>
      </c>
      <c r="I8" s="126">
        <v>495571582</v>
      </c>
      <c r="J8" s="126">
        <v>32354635</v>
      </c>
      <c r="K8" s="126">
        <v>119195603</v>
      </c>
      <c r="L8" s="126">
        <v>23963205</v>
      </c>
      <c r="M8" s="126">
        <v>107103579</v>
      </c>
      <c r="N8" s="126">
        <v>106711975</v>
      </c>
      <c r="O8" s="126">
        <v>71622114</v>
      </c>
      <c r="P8" s="126">
        <v>23698868</v>
      </c>
      <c r="Q8" s="126">
        <v>466273485</v>
      </c>
      <c r="R8" s="126">
        <v>3485491</v>
      </c>
      <c r="S8" s="126">
        <v>485497820</v>
      </c>
      <c r="T8" s="126">
        <v>0</v>
      </c>
      <c r="U8" s="126">
        <v>452506776</v>
      </c>
      <c r="V8" s="126">
        <v>13523590</v>
      </c>
      <c r="W8" s="126">
        <v>89351849</v>
      </c>
      <c r="X8" s="126">
        <v>13078380</v>
      </c>
      <c r="Y8" s="126">
        <v>39247202</v>
      </c>
      <c r="Z8" s="126">
        <v>138871681</v>
      </c>
      <c r="AA8" s="126">
        <v>90959388</v>
      </c>
      <c r="AB8" s="126">
        <v>7095503</v>
      </c>
      <c r="AC8" s="126">
        <v>19737156</v>
      </c>
      <c r="AD8" s="126">
        <v>611147047</v>
      </c>
      <c r="AE8" s="126">
        <v>54630443</v>
      </c>
      <c r="AF8" s="126">
        <v>11261210</v>
      </c>
      <c r="AG8" s="126">
        <v>729448771</v>
      </c>
      <c r="AH8" s="126">
        <v>102449209</v>
      </c>
      <c r="AI8" s="126">
        <v>50787626</v>
      </c>
      <c r="AJ8" s="126">
        <v>196271900</v>
      </c>
      <c r="AK8" s="126"/>
      <c r="AL8" s="126"/>
      <c r="AM8" s="126"/>
      <c r="AN8" s="126"/>
      <c r="AO8" s="126"/>
      <c r="AP8" s="126"/>
      <c r="AQ8" s="117">
        <f>SUM(C8:AP8)</f>
        <v>5929150301</v>
      </c>
      <c r="AV8" s="124">
        <f>C8-SUM(C9,C20,C26:C27,C48)</f>
        <v>0</v>
      </c>
      <c r="AW8" s="124">
        <f t="shared" ref="AW8:CJ8" si="3">D8-SUM(D9,D20,D26:D27,D48)</f>
        <v>0</v>
      </c>
      <c r="AX8" s="124">
        <f t="shared" si="3"/>
        <v>0</v>
      </c>
      <c r="AY8" s="124">
        <f t="shared" si="3"/>
        <v>0</v>
      </c>
      <c r="AZ8" s="124">
        <f t="shared" si="3"/>
        <v>0</v>
      </c>
      <c r="BA8" s="124">
        <f t="shared" si="3"/>
        <v>0</v>
      </c>
      <c r="BB8" s="124">
        <f t="shared" si="3"/>
        <v>0</v>
      </c>
      <c r="BC8" s="124">
        <f t="shared" si="3"/>
        <v>0</v>
      </c>
      <c r="BD8" s="124">
        <f t="shared" si="3"/>
        <v>0</v>
      </c>
      <c r="BE8" s="124">
        <f t="shared" si="3"/>
        <v>0</v>
      </c>
      <c r="BF8" s="124">
        <f t="shared" si="3"/>
        <v>0</v>
      </c>
      <c r="BG8" s="124">
        <f t="shared" si="3"/>
        <v>0</v>
      </c>
      <c r="BH8" s="124">
        <f t="shared" si="3"/>
        <v>0</v>
      </c>
      <c r="BI8" s="124">
        <f t="shared" si="3"/>
        <v>0</v>
      </c>
      <c r="BJ8" s="124">
        <f t="shared" si="3"/>
        <v>0</v>
      </c>
      <c r="BK8" s="124">
        <f t="shared" si="3"/>
        <v>0</v>
      </c>
      <c r="BL8" s="124">
        <f t="shared" si="3"/>
        <v>0</v>
      </c>
      <c r="BM8" s="124">
        <f t="shared" si="3"/>
        <v>0</v>
      </c>
      <c r="BN8" s="124">
        <f t="shared" si="3"/>
        <v>0</v>
      </c>
      <c r="BO8" s="124">
        <f t="shared" si="3"/>
        <v>0</v>
      </c>
      <c r="BP8" s="124">
        <f t="shared" si="3"/>
        <v>0</v>
      </c>
      <c r="BQ8" s="124">
        <f t="shared" si="3"/>
        <v>0</v>
      </c>
      <c r="BR8" s="124">
        <f t="shared" si="3"/>
        <v>0</v>
      </c>
      <c r="BS8" s="124">
        <f t="shared" si="3"/>
        <v>0</v>
      </c>
      <c r="BT8" s="124">
        <f t="shared" si="3"/>
        <v>0</v>
      </c>
      <c r="BU8" s="124">
        <f t="shared" si="3"/>
        <v>0</v>
      </c>
      <c r="BV8" s="124">
        <f t="shared" si="3"/>
        <v>0</v>
      </c>
      <c r="BW8" s="124">
        <f t="shared" si="3"/>
        <v>0</v>
      </c>
      <c r="BX8" s="124">
        <f t="shared" si="3"/>
        <v>0</v>
      </c>
      <c r="BY8" s="124">
        <f t="shared" si="3"/>
        <v>0</v>
      </c>
      <c r="BZ8" s="124">
        <f t="shared" si="3"/>
        <v>0</v>
      </c>
      <c r="CA8" s="124">
        <f t="shared" si="3"/>
        <v>0</v>
      </c>
      <c r="CB8" s="124">
        <f t="shared" si="3"/>
        <v>0</v>
      </c>
      <c r="CC8" s="124">
        <f t="shared" si="3"/>
        <v>0</v>
      </c>
      <c r="CD8" s="124">
        <f t="shared" si="3"/>
        <v>0</v>
      </c>
      <c r="CE8" s="124">
        <f t="shared" si="3"/>
        <v>0</v>
      </c>
      <c r="CF8" s="124">
        <f t="shared" si="3"/>
        <v>0</v>
      </c>
      <c r="CG8" s="124">
        <f t="shared" si="3"/>
        <v>0</v>
      </c>
      <c r="CH8" s="124">
        <f t="shared" si="3"/>
        <v>0</v>
      </c>
      <c r="CI8" s="124">
        <f t="shared" si="3"/>
        <v>0</v>
      </c>
      <c r="CJ8" s="124">
        <f t="shared" si="3"/>
        <v>0</v>
      </c>
    </row>
    <row r="9" spans="2:88" x14ac:dyDescent="0.2">
      <c r="B9" s="127" t="s">
        <v>39</v>
      </c>
      <c r="C9" s="126">
        <v>7142810</v>
      </c>
      <c r="D9" s="126">
        <v>14064821</v>
      </c>
      <c r="E9" s="126">
        <v>258976385</v>
      </c>
      <c r="F9" s="126">
        <v>309336019</v>
      </c>
      <c r="G9" s="126">
        <v>4321790</v>
      </c>
      <c r="H9" s="126">
        <v>90284896</v>
      </c>
      <c r="I9" s="126">
        <v>143190043</v>
      </c>
      <c r="J9" s="126">
        <v>13369582</v>
      </c>
      <c r="K9" s="126">
        <v>41401469</v>
      </c>
      <c r="L9" s="126">
        <v>4794225</v>
      </c>
      <c r="M9" s="126">
        <v>62110075</v>
      </c>
      <c r="N9" s="126">
        <v>14550475</v>
      </c>
      <c r="O9" s="126">
        <v>5949398</v>
      </c>
      <c r="P9" s="126">
        <v>10648174</v>
      </c>
      <c r="Q9" s="126">
        <v>171581623</v>
      </c>
      <c r="R9" s="126">
        <v>3306186</v>
      </c>
      <c r="S9" s="126">
        <v>209078570</v>
      </c>
      <c r="T9" s="126">
        <v>0</v>
      </c>
      <c r="U9" s="126">
        <v>103535271</v>
      </c>
      <c r="V9" s="126">
        <v>9718507</v>
      </c>
      <c r="W9" s="126">
        <v>21494937</v>
      </c>
      <c r="X9" s="126">
        <v>3900662</v>
      </c>
      <c r="Y9" s="126">
        <v>12182516</v>
      </c>
      <c r="Z9" s="126">
        <v>24554553</v>
      </c>
      <c r="AA9" s="126">
        <v>20240750</v>
      </c>
      <c r="AB9" s="126">
        <v>5968878</v>
      </c>
      <c r="AC9" s="126">
        <v>3643956</v>
      </c>
      <c r="AD9" s="126">
        <v>63845274</v>
      </c>
      <c r="AE9" s="126">
        <v>10660574</v>
      </c>
      <c r="AF9" s="126">
        <v>4665257</v>
      </c>
      <c r="AG9" s="126">
        <v>164762869</v>
      </c>
      <c r="AH9" s="126">
        <v>11581213</v>
      </c>
      <c r="AI9" s="126">
        <v>24001269</v>
      </c>
      <c r="AJ9" s="126">
        <v>80186134</v>
      </c>
      <c r="AK9" s="126"/>
      <c r="AL9" s="126"/>
      <c r="AM9" s="126"/>
      <c r="AN9" s="126"/>
      <c r="AO9" s="126"/>
      <c r="AP9" s="126"/>
      <c r="AQ9" s="117">
        <f>SUM(C9:AP9)</f>
        <v>1929049161</v>
      </c>
      <c r="AV9" s="124">
        <f t="shared" ref="AV9:CJ9" si="4">C9-SUM(C10:C13,C16:C17)</f>
        <v>0</v>
      </c>
      <c r="AW9" s="124">
        <f t="shared" si="4"/>
        <v>0</v>
      </c>
      <c r="AX9" s="124">
        <f t="shared" si="4"/>
        <v>0</v>
      </c>
      <c r="AY9" s="124">
        <f t="shared" si="4"/>
        <v>0</v>
      </c>
      <c r="AZ9" s="124">
        <f t="shared" si="4"/>
        <v>0</v>
      </c>
      <c r="BA9" s="124">
        <f t="shared" si="4"/>
        <v>0</v>
      </c>
      <c r="BB9" s="124">
        <f t="shared" si="4"/>
        <v>0</v>
      </c>
      <c r="BC9" s="124">
        <f t="shared" si="4"/>
        <v>0</v>
      </c>
      <c r="BD9" s="124">
        <f t="shared" si="4"/>
        <v>0</v>
      </c>
      <c r="BE9" s="124">
        <f t="shared" si="4"/>
        <v>0</v>
      </c>
      <c r="BF9" s="124">
        <f t="shared" si="4"/>
        <v>0</v>
      </c>
      <c r="BG9" s="124">
        <f t="shared" si="4"/>
        <v>0</v>
      </c>
      <c r="BH9" s="124">
        <f t="shared" si="4"/>
        <v>0</v>
      </c>
      <c r="BI9" s="124">
        <f t="shared" si="4"/>
        <v>0</v>
      </c>
      <c r="BJ9" s="124">
        <f t="shared" si="4"/>
        <v>0</v>
      </c>
      <c r="BK9" s="124">
        <f t="shared" si="4"/>
        <v>0</v>
      </c>
      <c r="BL9" s="124">
        <f t="shared" si="4"/>
        <v>0</v>
      </c>
      <c r="BM9" s="124">
        <f t="shared" si="4"/>
        <v>0</v>
      </c>
      <c r="BN9" s="124">
        <f t="shared" si="4"/>
        <v>0</v>
      </c>
      <c r="BO9" s="124">
        <f t="shared" si="4"/>
        <v>0</v>
      </c>
      <c r="BP9" s="124">
        <f t="shared" si="4"/>
        <v>0</v>
      </c>
      <c r="BQ9" s="124">
        <f t="shared" si="4"/>
        <v>0</v>
      </c>
      <c r="BR9" s="124">
        <f t="shared" si="4"/>
        <v>0</v>
      </c>
      <c r="BS9" s="124">
        <f t="shared" si="4"/>
        <v>0</v>
      </c>
      <c r="BT9" s="124">
        <f t="shared" si="4"/>
        <v>0</v>
      </c>
      <c r="BU9" s="124">
        <f t="shared" si="4"/>
        <v>0</v>
      </c>
      <c r="BV9" s="124">
        <f t="shared" si="4"/>
        <v>0</v>
      </c>
      <c r="BW9" s="124">
        <f t="shared" si="4"/>
        <v>0</v>
      </c>
      <c r="BX9" s="124">
        <f t="shared" si="4"/>
        <v>0</v>
      </c>
      <c r="BY9" s="124">
        <f t="shared" si="4"/>
        <v>0</v>
      </c>
      <c r="BZ9" s="124">
        <f t="shared" si="4"/>
        <v>0</v>
      </c>
      <c r="CA9" s="124">
        <f t="shared" si="4"/>
        <v>0</v>
      </c>
      <c r="CB9" s="124">
        <f t="shared" si="4"/>
        <v>0</v>
      </c>
      <c r="CC9" s="124">
        <f t="shared" si="4"/>
        <v>0</v>
      </c>
      <c r="CD9" s="124">
        <f t="shared" si="4"/>
        <v>0</v>
      </c>
      <c r="CE9" s="124">
        <f t="shared" si="4"/>
        <v>0</v>
      </c>
      <c r="CF9" s="124">
        <f t="shared" si="4"/>
        <v>0</v>
      </c>
      <c r="CG9" s="124">
        <f t="shared" si="4"/>
        <v>0</v>
      </c>
      <c r="CH9" s="124">
        <f t="shared" si="4"/>
        <v>0</v>
      </c>
      <c r="CI9" s="124">
        <f t="shared" si="4"/>
        <v>0</v>
      </c>
      <c r="CJ9" s="124">
        <f t="shared" si="4"/>
        <v>0</v>
      </c>
    </row>
    <row r="10" spans="2:88" x14ac:dyDescent="0.2">
      <c r="B10" s="128" t="s">
        <v>40</v>
      </c>
      <c r="C10" s="129">
        <v>6614646</v>
      </c>
      <c r="D10" s="129">
        <v>2908499</v>
      </c>
      <c r="E10" s="129">
        <v>121931264</v>
      </c>
      <c r="F10" s="129">
        <v>11301498</v>
      </c>
      <c r="G10" s="129">
        <v>872883</v>
      </c>
      <c r="H10" s="129">
        <v>13219353</v>
      </c>
      <c r="I10" s="129">
        <v>58570484</v>
      </c>
      <c r="J10" s="129">
        <v>709985</v>
      </c>
      <c r="K10" s="129">
        <v>2696371</v>
      </c>
      <c r="L10" s="129">
        <v>1057843</v>
      </c>
      <c r="M10" s="129">
        <v>11313142</v>
      </c>
      <c r="N10" s="129">
        <v>12524832</v>
      </c>
      <c r="O10" s="129">
        <v>1021177</v>
      </c>
      <c r="P10" s="129">
        <v>1149288</v>
      </c>
      <c r="Q10" s="129">
        <v>12936873</v>
      </c>
      <c r="R10" s="129">
        <v>38009</v>
      </c>
      <c r="S10" s="129">
        <v>37046732</v>
      </c>
      <c r="T10" s="129">
        <v>0</v>
      </c>
      <c r="U10" s="129">
        <v>12997297</v>
      </c>
      <c r="V10" s="129">
        <v>5341424</v>
      </c>
      <c r="W10" s="129">
        <v>9813462</v>
      </c>
      <c r="X10" s="129">
        <v>165613</v>
      </c>
      <c r="Y10" s="129">
        <v>6000876</v>
      </c>
      <c r="Z10" s="129">
        <v>21400564</v>
      </c>
      <c r="AA10" s="129">
        <v>1832105</v>
      </c>
      <c r="AB10" s="129">
        <v>181068</v>
      </c>
      <c r="AC10" s="129">
        <v>443875</v>
      </c>
      <c r="AD10" s="129">
        <v>7549193</v>
      </c>
      <c r="AE10" s="129">
        <v>9108918</v>
      </c>
      <c r="AF10" s="129">
        <v>639862</v>
      </c>
      <c r="AG10" s="129">
        <v>18061026</v>
      </c>
      <c r="AH10" s="129">
        <v>11581213</v>
      </c>
      <c r="AI10" s="129">
        <v>10315063</v>
      </c>
      <c r="AJ10" s="129">
        <v>901583</v>
      </c>
      <c r="AK10" s="129"/>
      <c r="AL10" s="129"/>
      <c r="AM10" s="129"/>
      <c r="AN10" s="129"/>
      <c r="AO10" s="129"/>
      <c r="AP10" s="129"/>
      <c r="AQ10" s="117">
        <f t="shared" ref="AQ10:AQ60" si="5">SUM(C10:AP10)</f>
        <v>412246021</v>
      </c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</row>
    <row r="11" spans="2:88" x14ac:dyDescent="0.2">
      <c r="B11" s="128" t="s">
        <v>41</v>
      </c>
      <c r="C11" s="129">
        <v>0</v>
      </c>
      <c r="D11" s="129">
        <v>9858522</v>
      </c>
      <c r="E11" s="129">
        <v>137045121</v>
      </c>
      <c r="F11" s="129">
        <v>297925590</v>
      </c>
      <c r="G11" s="129">
        <v>3444092</v>
      </c>
      <c r="H11" s="129">
        <v>71205954</v>
      </c>
      <c r="I11" s="129">
        <v>84619559</v>
      </c>
      <c r="J11" s="129">
        <v>12659597</v>
      </c>
      <c r="K11" s="129">
        <v>38705098</v>
      </c>
      <c r="L11" s="129">
        <v>3736382</v>
      </c>
      <c r="M11" s="129">
        <v>990272</v>
      </c>
      <c r="N11" s="129">
        <v>0</v>
      </c>
      <c r="O11" s="129">
        <v>4928221</v>
      </c>
      <c r="P11" s="129">
        <v>9498886</v>
      </c>
      <c r="Q11" s="129">
        <v>158644750</v>
      </c>
      <c r="R11" s="129">
        <v>3268177</v>
      </c>
      <c r="S11" s="129">
        <v>172031838</v>
      </c>
      <c r="T11" s="129">
        <v>0</v>
      </c>
      <c r="U11" s="129">
        <v>90537974</v>
      </c>
      <c r="V11" s="129">
        <v>4377083</v>
      </c>
      <c r="W11" s="129">
        <v>11681475</v>
      </c>
      <c r="X11" s="129">
        <v>3735049</v>
      </c>
      <c r="Y11" s="129">
        <v>6181640</v>
      </c>
      <c r="Z11" s="129">
        <v>3153989</v>
      </c>
      <c r="AA11" s="129">
        <v>18408645</v>
      </c>
      <c r="AB11" s="129">
        <v>5787810</v>
      </c>
      <c r="AC11" s="129">
        <v>3200081</v>
      </c>
      <c r="AD11" s="129">
        <v>56296081</v>
      </c>
      <c r="AE11" s="129">
        <v>1551656</v>
      </c>
      <c r="AF11" s="129">
        <v>4025395</v>
      </c>
      <c r="AG11" s="129">
        <v>123658125</v>
      </c>
      <c r="AH11" s="129">
        <v>0</v>
      </c>
      <c r="AI11" s="129">
        <v>13686206</v>
      </c>
      <c r="AJ11" s="129">
        <v>72806624</v>
      </c>
      <c r="AK11" s="129"/>
      <c r="AL11" s="129"/>
      <c r="AM11" s="129"/>
      <c r="AN11" s="129"/>
      <c r="AO11" s="129"/>
      <c r="AP11" s="129"/>
      <c r="AQ11" s="117">
        <f t="shared" si="5"/>
        <v>1427649892</v>
      </c>
      <c r="AS11" s="181"/>
      <c r="AT11" s="23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</row>
    <row r="12" spans="2:88" x14ac:dyDescent="0.2">
      <c r="B12" s="128" t="s">
        <v>42</v>
      </c>
      <c r="C12" s="129">
        <v>528164</v>
      </c>
      <c r="D12" s="129">
        <v>1297800</v>
      </c>
      <c r="E12" s="129">
        <v>0</v>
      </c>
      <c r="F12" s="129">
        <v>108931</v>
      </c>
      <c r="G12" s="129">
        <v>0</v>
      </c>
      <c r="H12" s="129">
        <v>5859589</v>
      </c>
      <c r="I12" s="129">
        <v>0</v>
      </c>
      <c r="J12" s="129">
        <v>0</v>
      </c>
      <c r="K12" s="129">
        <v>0</v>
      </c>
      <c r="L12" s="129">
        <v>0</v>
      </c>
      <c r="M12" s="129">
        <v>6346962</v>
      </c>
      <c r="N12" s="129">
        <v>2025643</v>
      </c>
      <c r="O12" s="129">
        <v>0</v>
      </c>
      <c r="P12" s="129">
        <v>0</v>
      </c>
      <c r="Q12" s="129">
        <v>0</v>
      </c>
      <c r="R12" s="129">
        <v>0</v>
      </c>
      <c r="S12" s="129">
        <v>0</v>
      </c>
      <c r="T12" s="129">
        <v>0</v>
      </c>
      <c r="U12" s="129">
        <v>0</v>
      </c>
      <c r="V12" s="129">
        <v>0</v>
      </c>
      <c r="W12" s="129">
        <v>0</v>
      </c>
      <c r="X12" s="129">
        <v>0</v>
      </c>
      <c r="Y12" s="129">
        <v>0</v>
      </c>
      <c r="Z12" s="129">
        <v>0</v>
      </c>
      <c r="AA12" s="129">
        <v>0</v>
      </c>
      <c r="AB12" s="129">
        <v>0</v>
      </c>
      <c r="AC12" s="129">
        <v>0</v>
      </c>
      <c r="AD12" s="129">
        <v>0</v>
      </c>
      <c r="AE12" s="129">
        <v>0</v>
      </c>
      <c r="AF12" s="129">
        <v>0</v>
      </c>
      <c r="AG12" s="129">
        <v>14452197</v>
      </c>
      <c r="AH12" s="129">
        <v>0</v>
      </c>
      <c r="AI12" s="129">
        <v>0</v>
      </c>
      <c r="AJ12" s="129">
        <v>6477927</v>
      </c>
      <c r="AK12" s="129"/>
      <c r="AL12" s="129"/>
      <c r="AM12" s="129"/>
      <c r="AN12" s="129"/>
      <c r="AO12" s="129"/>
      <c r="AP12" s="129"/>
      <c r="AQ12" s="117">
        <f t="shared" si="5"/>
        <v>37097213</v>
      </c>
      <c r="AS12" s="181"/>
      <c r="AT12" s="23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</row>
    <row r="13" spans="2:88" x14ac:dyDescent="0.2">
      <c r="B13" s="128" t="s">
        <v>43</v>
      </c>
      <c r="C13" s="129">
        <v>0</v>
      </c>
      <c r="D13" s="129">
        <v>0</v>
      </c>
      <c r="E13" s="129">
        <v>0</v>
      </c>
      <c r="F13" s="129">
        <v>0</v>
      </c>
      <c r="G13" s="129">
        <v>0</v>
      </c>
      <c r="H13" s="129">
        <v>0</v>
      </c>
      <c r="I13" s="129">
        <v>0</v>
      </c>
      <c r="J13" s="129">
        <v>0</v>
      </c>
      <c r="K13" s="129">
        <v>0</v>
      </c>
      <c r="L13" s="129">
        <v>0</v>
      </c>
      <c r="M13" s="129">
        <v>0</v>
      </c>
      <c r="N13" s="129">
        <v>0</v>
      </c>
      <c r="O13" s="129">
        <v>0</v>
      </c>
      <c r="P13" s="129">
        <v>0</v>
      </c>
      <c r="Q13" s="129">
        <v>0</v>
      </c>
      <c r="R13" s="129">
        <v>0</v>
      </c>
      <c r="S13" s="129">
        <v>0</v>
      </c>
      <c r="T13" s="129">
        <v>0</v>
      </c>
      <c r="U13" s="129">
        <v>0</v>
      </c>
      <c r="V13" s="129">
        <v>0</v>
      </c>
      <c r="W13" s="129">
        <v>0</v>
      </c>
      <c r="X13" s="129">
        <v>0</v>
      </c>
      <c r="Y13" s="129">
        <v>0</v>
      </c>
      <c r="Z13" s="129">
        <v>0</v>
      </c>
      <c r="AA13" s="129">
        <v>0</v>
      </c>
      <c r="AB13" s="129">
        <v>0</v>
      </c>
      <c r="AC13" s="129">
        <v>0</v>
      </c>
      <c r="AD13" s="129">
        <v>0</v>
      </c>
      <c r="AE13" s="129">
        <v>0</v>
      </c>
      <c r="AF13" s="129">
        <v>0</v>
      </c>
      <c r="AG13" s="129">
        <v>0</v>
      </c>
      <c r="AH13" s="129">
        <v>0</v>
      </c>
      <c r="AI13" s="129">
        <v>0</v>
      </c>
      <c r="AJ13" s="129">
        <v>0</v>
      </c>
      <c r="AK13" s="129"/>
      <c r="AL13" s="129"/>
      <c r="AM13" s="129"/>
      <c r="AN13" s="129"/>
      <c r="AO13" s="129"/>
      <c r="AP13" s="129"/>
      <c r="AQ13" s="117">
        <f t="shared" si="5"/>
        <v>0</v>
      </c>
      <c r="AS13" s="181"/>
      <c r="AT13" s="234"/>
      <c r="AV13" s="124">
        <f>C13-SUM(C14:C15)</f>
        <v>0</v>
      </c>
      <c r="AW13" s="124">
        <f>D13-SUM(D14:D15)</f>
        <v>0</v>
      </c>
      <c r="AX13" s="124">
        <f t="shared" ref="AX13:CJ13" si="6">E13-SUM(E14:E15)</f>
        <v>0</v>
      </c>
      <c r="AY13" s="124">
        <f t="shared" si="6"/>
        <v>0</v>
      </c>
      <c r="AZ13" s="124">
        <f t="shared" si="6"/>
        <v>0</v>
      </c>
      <c r="BA13" s="124">
        <f t="shared" si="6"/>
        <v>0</v>
      </c>
      <c r="BB13" s="124">
        <f t="shared" si="6"/>
        <v>0</v>
      </c>
      <c r="BC13" s="124">
        <f t="shared" si="6"/>
        <v>0</v>
      </c>
      <c r="BD13" s="124">
        <f t="shared" si="6"/>
        <v>0</v>
      </c>
      <c r="BE13" s="124">
        <f t="shared" si="6"/>
        <v>0</v>
      </c>
      <c r="BF13" s="124">
        <f t="shared" si="6"/>
        <v>0</v>
      </c>
      <c r="BG13" s="124">
        <f t="shared" si="6"/>
        <v>0</v>
      </c>
      <c r="BH13" s="124">
        <f t="shared" si="6"/>
        <v>0</v>
      </c>
      <c r="BI13" s="124">
        <f t="shared" si="6"/>
        <v>0</v>
      </c>
      <c r="BJ13" s="124">
        <f t="shared" si="6"/>
        <v>0</v>
      </c>
      <c r="BK13" s="124">
        <f t="shared" si="6"/>
        <v>0</v>
      </c>
      <c r="BL13" s="124">
        <f t="shared" si="6"/>
        <v>0</v>
      </c>
      <c r="BM13" s="124">
        <f t="shared" si="6"/>
        <v>0</v>
      </c>
      <c r="BN13" s="124">
        <f t="shared" si="6"/>
        <v>0</v>
      </c>
      <c r="BO13" s="124">
        <f t="shared" si="6"/>
        <v>0</v>
      </c>
      <c r="BP13" s="124">
        <f t="shared" si="6"/>
        <v>0</v>
      </c>
      <c r="BQ13" s="124">
        <f t="shared" si="6"/>
        <v>0</v>
      </c>
      <c r="BR13" s="124">
        <f t="shared" si="6"/>
        <v>0</v>
      </c>
      <c r="BS13" s="124">
        <f t="shared" si="6"/>
        <v>0</v>
      </c>
      <c r="BT13" s="124">
        <f t="shared" si="6"/>
        <v>0</v>
      </c>
      <c r="BU13" s="124">
        <f t="shared" si="6"/>
        <v>0</v>
      </c>
      <c r="BV13" s="124">
        <f t="shared" si="6"/>
        <v>0</v>
      </c>
      <c r="BW13" s="124">
        <f t="shared" si="6"/>
        <v>0</v>
      </c>
      <c r="BX13" s="124">
        <f t="shared" si="6"/>
        <v>0</v>
      </c>
      <c r="BY13" s="124">
        <f t="shared" si="6"/>
        <v>0</v>
      </c>
      <c r="BZ13" s="124">
        <f t="shared" si="6"/>
        <v>0</v>
      </c>
      <c r="CA13" s="124">
        <f t="shared" si="6"/>
        <v>0</v>
      </c>
      <c r="CB13" s="124">
        <f t="shared" si="6"/>
        <v>0</v>
      </c>
      <c r="CC13" s="124">
        <f t="shared" si="6"/>
        <v>0</v>
      </c>
      <c r="CD13" s="124">
        <f t="shared" si="6"/>
        <v>0</v>
      </c>
      <c r="CE13" s="124">
        <f t="shared" si="6"/>
        <v>0</v>
      </c>
      <c r="CF13" s="124">
        <f t="shared" si="6"/>
        <v>0</v>
      </c>
      <c r="CG13" s="124">
        <f t="shared" si="6"/>
        <v>0</v>
      </c>
      <c r="CH13" s="124">
        <f t="shared" si="6"/>
        <v>0</v>
      </c>
      <c r="CI13" s="124">
        <f t="shared" si="6"/>
        <v>0</v>
      </c>
      <c r="CJ13" s="124">
        <f t="shared" si="6"/>
        <v>0</v>
      </c>
    </row>
    <row r="14" spans="2:88" x14ac:dyDescent="0.2">
      <c r="B14" s="130" t="s">
        <v>44</v>
      </c>
      <c r="C14" s="129">
        <v>0</v>
      </c>
      <c r="D14" s="129">
        <v>0</v>
      </c>
      <c r="E14" s="129">
        <v>0</v>
      </c>
      <c r="F14" s="129">
        <v>0</v>
      </c>
      <c r="G14" s="129">
        <v>0</v>
      </c>
      <c r="H14" s="129">
        <v>0</v>
      </c>
      <c r="I14" s="129">
        <v>0</v>
      </c>
      <c r="J14" s="129">
        <v>0</v>
      </c>
      <c r="K14" s="129">
        <v>0</v>
      </c>
      <c r="L14" s="129">
        <v>0</v>
      </c>
      <c r="M14" s="129">
        <v>0</v>
      </c>
      <c r="N14" s="129">
        <v>0</v>
      </c>
      <c r="O14" s="129">
        <v>0</v>
      </c>
      <c r="P14" s="129">
        <v>0</v>
      </c>
      <c r="Q14" s="129">
        <v>0</v>
      </c>
      <c r="R14" s="129">
        <v>0</v>
      </c>
      <c r="S14" s="129">
        <v>0</v>
      </c>
      <c r="T14" s="129">
        <v>0</v>
      </c>
      <c r="U14" s="129">
        <v>0</v>
      </c>
      <c r="V14" s="129">
        <v>0</v>
      </c>
      <c r="W14" s="129">
        <v>0</v>
      </c>
      <c r="X14" s="129">
        <v>0</v>
      </c>
      <c r="Y14" s="129">
        <v>0</v>
      </c>
      <c r="Z14" s="129">
        <v>0</v>
      </c>
      <c r="AA14" s="129">
        <v>0</v>
      </c>
      <c r="AB14" s="129">
        <v>0</v>
      </c>
      <c r="AC14" s="129">
        <v>0</v>
      </c>
      <c r="AD14" s="129">
        <v>0</v>
      </c>
      <c r="AE14" s="129">
        <v>0</v>
      </c>
      <c r="AF14" s="129">
        <v>0</v>
      </c>
      <c r="AG14" s="129">
        <v>0</v>
      </c>
      <c r="AH14" s="129">
        <v>0</v>
      </c>
      <c r="AI14" s="129">
        <v>0</v>
      </c>
      <c r="AJ14" s="129">
        <v>0</v>
      </c>
      <c r="AK14" s="129"/>
      <c r="AL14" s="129"/>
      <c r="AM14" s="129"/>
      <c r="AN14" s="129"/>
      <c r="AO14" s="129"/>
      <c r="AP14" s="129"/>
      <c r="AQ14" s="117">
        <f t="shared" si="5"/>
        <v>0</v>
      </c>
      <c r="AS14" s="181"/>
      <c r="AT14" s="23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</row>
    <row r="15" spans="2:88" x14ac:dyDescent="0.2">
      <c r="B15" s="130" t="s">
        <v>45</v>
      </c>
      <c r="C15" s="129">
        <v>0</v>
      </c>
      <c r="D15" s="129">
        <v>0</v>
      </c>
      <c r="E15" s="129">
        <v>0</v>
      </c>
      <c r="F15" s="129">
        <v>0</v>
      </c>
      <c r="G15" s="129">
        <v>0</v>
      </c>
      <c r="H15" s="129">
        <v>0</v>
      </c>
      <c r="I15" s="129">
        <v>0</v>
      </c>
      <c r="J15" s="129">
        <v>0</v>
      </c>
      <c r="K15" s="129">
        <v>0</v>
      </c>
      <c r="L15" s="129">
        <v>0</v>
      </c>
      <c r="M15" s="129">
        <v>0</v>
      </c>
      <c r="N15" s="129">
        <v>0</v>
      </c>
      <c r="O15" s="129">
        <v>0</v>
      </c>
      <c r="P15" s="129">
        <v>0</v>
      </c>
      <c r="Q15" s="129">
        <v>0</v>
      </c>
      <c r="R15" s="129">
        <v>0</v>
      </c>
      <c r="S15" s="129">
        <v>0</v>
      </c>
      <c r="T15" s="129">
        <v>0</v>
      </c>
      <c r="U15" s="129">
        <v>0</v>
      </c>
      <c r="V15" s="129">
        <v>0</v>
      </c>
      <c r="W15" s="129">
        <v>0</v>
      </c>
      <c r="X15" s="129">
        <v>0</v>
      </c>
      <c r="Y15" s="129">
        <v>0</v>
      </c>
      <c r="Z15" s="129">
        <v>0</v>
      </c>
      <c r="AA15" s="129">
        <v>0</v>
      </c>
      <c r="AB15" s="129">
        <v>0</v>
      </c>
      <c r="AC15" s="129">
        <v>0</v>
      </c>
      <c r="AD15" s="129">
        <v>0</v>
      </c>
      <c r="AE15" s="129">
        <v>0</v>
      </c>
      <c r="AF15" s="129">
        <v>0</v>
      </c>
      <c r="AG15" s="129">
        <v>0</v>
      </c>
      <c r="AH15" s="129">
        <v>0</v>
      </c>
      <c r="AI15" s="129">
        <v>0</v>
      </c>
      <c r="AJ15" s="129">
        <v>0</v>
      </c>
      <c r="AK15" s="129"/>
      <c r="AL15" s="129"/>
      <c r="AM15" s="129"/>
      <c r="AN15" s="129"/>
      <c r="AO15" s="129"/>
      <c r="AP15" s="129"/>
      <c r="AQ15" s="117">
        <f t="shared" si="5"/>
        <v>0</v>
      </c>
      <c r="AS15" s="181"/>
      <c r="AT15" s="23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</row>
    <row r="16" spans="2:88" x14ac:dyDescent="0.2">
      <c r="B16" s="128" t="s">
        <v>46</v>
      </c>
      <c r="C16" s="129">
        <v>0</v>
      </c>
      <c r="D16" s="129">
        <v>0</v>
      </c>
      <c r="E16" s="129">
        <v>0</v>
      </c>
      <c r="F16" s="129">
        <v>0</v>
      </c>
      <c r="G16" s="129">
        <v>0</v>
      </c>
      <c r="H16" s="129">
        <v>0</v>
      </c>
      <c r="I16" s="129">
        <v>0</v>
      </c>
      <c r="J16" s="129">
        <v>0</v>
      </c>
      <c r="K16" s="129">
        <v>0</v>
      </c>
      <c r="L16" s="129">
        <v>0</v>
      </c>
      <c r="M16" s="129">
        <v>0</v>
      </c>
      <c r="N16" s="129">
        <v>0</v>
      </c>
      <c r="O16" s="129">
        <v>0</v>
      </c>
      <c r="P16" s="129">
        <v>0</v>
      </c>
      <c r="Q16" s="129">
        <v>0</v>
      </c>
      <c r="R16" s="129">
        <v>0</v>
      </c>
      <c r="S16" s="129">
        <v>0</v>
      </c>
      <c r="T16" s="129">
        <v>0</v>
      </c>
      <c r="U16" s="129">
        <v>0</v>
      </c>
      <c r="V16" s="129">
        <v>0</v>
      </c>
      <c r="W16" s="129">
        <v>0</v>
      </c>
      <c r="X16" s="129">
        <v>0</v>
      </c>
      <c r="Y16" s="129">
        <v>0</v>
      </c>
      <c r="Z16" s="129">
        <v>0</v>
      </c>
      <c r="AA16" s="129">
        <v>0</v>
      </c>
      <c r="AB16" s="129">
        <v>0</v>
      </c>
      <c r="AC16" s="129">
        <v>0</v>
      </c>
      <c r="AD16" s="129">
        <v>0</v>
      </c>
      <c r="AE16" s="129">
        <v>0</v>
      </c>
      <c r="AF16" s="129">
        <v>0</v>
      </c>
      <c r="AG16" s="129">
        <v>0</v>
      </c>
      <c r="AH16" s="129">
        <v>0</v>
      </c>
      <c r="AI16" s="129">
        <v>0</v>
      </c>
      <c r="AJ16" s="129">
        <v>0</v>
      </c>
      <c r="AK16" s="129"/>
      <c r="AL16" s="129"/>
      <c r="AM16" s="129"/>
      <c r="AN16" s="129"/>
      <c r="AO16" s="129"/>
      <c r="AP16" s="129"/>
      <c r="AQ16" s="117">
        <f t="shared" si="5"/>
        <v>0</v>
      </c>
      <c r="AS16" s="181"/>
      <c r="AT16" s="23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</row>
    <row r="17" spans="2:88" x14ac:dyDescent="0.2">
      <c r="B17" s="128" t="s">
        <v>47</v>
      </c>
      <c r="C17" s="129">
        <v>0</v>
      </c>
      <c r="D17" s="129">
        <v>0</v>
      </c>
      <c r="E17" s="129">
        <v>0</v>
      </c>
      <c r="F17" s="129">
        <v>0</v>
      </c>
      <c r="G17" s="129">
        <v>4815</v>
      </c>
      <c r="H17" s="129">
        <v>0</v>
      </c>
      <c r="I17" s="129">
        <v>0</v>
      </c>
      <c r="J17" s="129">
        <v>0</v>
      </c>
      <c r="K17" s="129">
        <v>0</v>
      </c>
      <c r="L17" s="129">
        <v>0</v>
      </c>
      <c r="M17" s="129">
        <v>43459699</v>
      </c>
      <c r="N17" s="129">
        <v>0</v>
      </c>
      <c r="O17" s="129">
        <v>0</v>
      </c>
      <c r="P17" s="129">
        <v>0</v>
      </c>
      <c r="Q17" s="129">
        <v>0</v>
      </c>
      <c r="R17" s="129">
        <v>0</v>
      </c>
      <c r="S17" s="129">
        <v>0</v>
      </c>
      <c r="T17" s="129">
        <v>0</v>
      </c>
      <c r="U17" s="129">
        <v>0</v>
      </c>
      <c r="V17" s="129">
        <v>0</v>
      </c>
      <c r="W17" s="129">
        <v>0</v>
      </c>
      <c r="X17" s="129">
        <v>0</v>
      </c>
      <c r="Y17" s="129">
        <v>0</v>
      </c>
      <c r="Z17" s="129">
        <v>0</v>
      </c>
      <c r="AA17" s="129">
        <v>0</v>
      </c>
      <c r="AB17" s="129">
        <v>0</v>
      </c>
      <c r="AC17" s="129">
        <v>0</v>
      </c>
      <c r="AD17" s="129">
        <v>0</v>
      </c>
      <c r="AE17" s="129">
        <v>0</v>
      </c>
      <c r="AF17" s="129">
        <v>0</v>
      </c>
      <c r="AG17" s="129">
        <v>8591521</v>
      </c>
      <c r="AH17" s="129">
        <v>0</v>
      </c>
      <c r="AI17" s="129">
        <v>0</v>
      </c>
      <c r="AJ17" s="129">
        <v>0</v>
      </c>
      <c r="AK17" s="129"/>
      <c r="AL17" s="129"/>
      <c r="AM17" s="129"/>
      <c r="AN17" s="129"/>
      <c r="AO17" s="129"/>
      <c r="AP17" s="129"/>
      <c r="AQ17" s="117">
        <f t="shared" si="5"/>
        <v>52056035</v>
      </c>
      <c r="AS17" s="181"/>
      <c r="AT17" s="234"/>
      <c r="AV17" s="124">
        <f t="shared" ref="AV17:CJ17" si="7">C17-SUM(C18:C19)</f>
        <v>0</v>
      </c>
      <c r="AW17" s="124">
        <f t="shared" si="7"/>
        <v>0</v>
      </c>
      <c r="AX17" s="124">
        <f t="shared" si="7"/>
        <v>0</v>
      </c>
      <c r="AY17" s="124">
        <f t="shared" si="7"/>
        <v>0</v>
      </c>
      <c r="AZ17" s="124">
        <f t="shared" si="7"/>
        <v>0</v>
      </c>
      <c r="BA17" s="124">
        <f t="shared" si="7"/>
        <v>0</v>
      </c>
      <c r="BB17" s="124">
        <f t="shared" si="7"/>
        <v>0</v>
      </c>
      <c r="BC17" s="124">
        <f t="shared" si="7"/>
        <v>0</v>
      </c>
      <c r="BD17" s="124">
        <f t="shared" si="7"/>
        <v>0</v>
      </c>
      <c r="BE17" s="124">
        <f t="shared" si="7"/>
        <v>0</v>
      </c>
      <c r="BF17" s="124">
        <f t="shared" si="7"/>
        <v>0</v>
      </c>
      <c r="BG17" s="124">
        <f t="shared" si="7"/>
        <v>0</v>
      </c>
      <c r="BH17" s="124">
        <f t="shared" si="7"/>
        <v>0</v>
      </c>
      <c r="BI17" s="124">
        <f t="shared" si="7"/>
        <v>0</v>
      </c>
      <c r="BJ17" s="124">
        <f t="shared" si="7"/>
        <v>0</v>
      </c>
      <c r="BK17" s="124">
        <f t="shared" si="7"/>
        <v>0</v>
      </c>
      <c r="BL17" s="124">
        <f t="shared" si="7"/>
        <v>0</v>
      </c>
      <c r="BM17" s="124">
        <f t="shared" si="7"/>
        <v>0</v>
      </c>
      <c r="BN17" s="124">
        <f t="shared" si="7"/>
        <v>0</v>
      </c>
      <c r="BO17" s="124">
        <f t="shared" si="7"/>
        <v>0</v>
      </c>
      <c r="BP17" s="124">
        <f t="shared" si="7"/>
        <v>0</v>
      </c>
      <c r="BQ17" s="124">
        <f t="shared" si="7"/>
        <v>0</v>
      </c>
      <c r="BR17" s="124">
        <f t="shared" si="7"/>
        <v>0</v>
      </c>
      <c r="BS17" s="124">
        <f t="shared" si="7"/>
        <v>0</v>
      </c>
      <c r="BT17" s="124">
        <f t="shared" si="7"/>
        <v>0</v>
      </c>
      <c r="BU17" s="124">
        <f t="shared" si="7"/>
        <v>0</v>
      </c>
      <c r="BV17" s="124">
        <f t="shared" si="7"/>
        <v>0</v>
      </c>
      <c r="BW17" s="124">
        <f t="shared" si="7"/>
        <v>0</v>
      </c>
      <c r="BX17" s="124">
        <f t="shared" si="7"/>
        <v>0</v>
      </c>
      <c r="BY17" s="124">
        <f t="shared" si="7"/>
        <v>0</v>
      </c>
      <c r="BZ17" s="124">
        <f t="shared" si="7"/>
        <v>0</v>
      </c>
      <c r="CA17" s="124">
        <f t="shared" si="7"/>
        <v>0</v>
      </c>
      <c r="CB17" s="124">
        <f t="shared" si="7"/>
        <v>0</v>
      </c>
      <c r="CC17" s="124">
        <f t="shared" si="7"/>
        <v>0</v>
      </c>
      <c r="CD17" s="124">
        <f t="shared" si="7"/>
        <v>0</v>
      </c>
      <c r="CE17" s="124">
        <f t="shared" si="7"/>
        <v>0</v>
      </c>
      <c r="CF17" s="124">
        <f t="shared" si="7"/>
        <v>0</v>
      </c>
      <c r="CG17" s="124">
        <f t="shared" si="7"/>
        <v>0</v>
      </c>
      <c r="CH17" s="124">
        <f t="shared" si="7"/>
        <v>0</v>
      </c>
      <c r="CI17" s="124">
        <f t="shared" si="7"/>
        <v>0</v>
      </c>
      <c r="CJ17" s="124">
        <f t="shared" si="7"/>
        <v>0</v>
      </c>
    </row>
    <row r="18" spans="2:88" x14ac:dyDescent="0.2">
      <c r="B18" s="130" t="s">
        <v>48</v>
      </c>
      <c r="C18" s="129">
        <v>0</v>
      </c>
      <c r="D18" s="129">
        <v>0</v>
      </c>
      <c r="E18" s="129">
        <v>0</v>
      </c>
      <c r="F18" s="129">
        <v>0</v>
      </c>
      <c r="G18" s="129">
        <v>4815</v>
      </c>
      <c r="H18" s="129">
        <v>0</v>
      </c>
      <c r="I18" s="129">
        <v>0</v>
      </c>
      <c r="J18" s="129">
        <v>0</v>
      </c>
      <c r="K18" s="129">
        <v>0</v>
      </c>
      <c r="L18" s="129">
        <v>0</v>
      </c>
      <c r="M18" s="129">
        <v>43459699</v>
      </c>
      <c r="N18" s="129">
        <v>0</v>
      </c>
      <c r="O18" s="129">
        <v>0</v>
      </c>
      <c r="P18" s="129">
        <v>0</v>
      </c>
      <c r="Q18" s="129">
        <v>0</v>
      </c>
      <c r="R18" s="129">
        <v>0</v>
      </c>
      <c r="S18" s="129">
        <v>0</v>
      </c>
      <c r="T18" s="129">
        <v>0</v>
      </c>
      <c r="U18" s="129">
        <v>0</v>
      </c>
      <c r="V18" s="129">
        <v>0</v>
      </c>
      <c r="W18" s="129">
        <v>0</v>
      </c>
      <c r="X18" s="129">
        <v>0</v>
      </c>
      <c r="Y18" s="129">
        <v>0</v>
      </c>
      <c r="Z18" s="129">
        <v>0</v>
      </c>
      <c r="AA18" s="129">
        <v>0</v>
      </c>
      <c r="AB18" s="129">
        <v>0</v>
      </c>
      <c r="AC18" s="129">
        <v>0</v>
      </c>
      <c r="AD18" s="129">
        <v>0</v>
      </c>
      <c r="AE18" s="129">
        <v>0</v>
      </c>
      <c r="AF18" s="129">
        <v>0</v>
      </c>
      <c r="AG18" s="129">
        <v>0</v>
      </c>
      <c r="AH18" s="129">
        <v>0</v>
      </c>
      <c r="AI18" s="129">
        <v>0</v>
      </c>
      <c r="AJ18" s="129">
        <v>0</v>
      </c>
      <c r="AK18" s="129"/>
      <c r="AL18" s="129"/>
      <c r="AM18" s="129"/>
      <c r="AN18" s="129"/>
      <c r="AO18" s="129"/>
      <c r="AP18" s="129"/>
      <c r="AQ18" s="117">
        <f t="shared" si="5"/>
        <v>43464514</v>
      </c>
      <c r="AS18" s="181"/>
      <c r="AT18" s="23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</row>
    <row r="19" spans="2:88" x14ac:dyDescent="0.2">
      <c r="B19" s="130" t="s">
        <v>49</v>
      </c>
      <c r="C19" s="129">
        <v>0</v>
      </c>
      <c r="D19" s="129">
        <v>0</v>
      </c>
      <c r="E19" s="129">
        <v>0</v>
      </c>
      <c r="F19" s="129">
        <v>0</v>
      </c>
      <c r="G19" s="129">
        <v>0</v>
      </c>
      <c r="H19" s="129">
        <v>0</v>
      </c>
      <c r="I19" s="129">
        <v>0</v>
      </c>
      <c r="J19" s="129">
        <v>0</v>
      </c>
      <c r="K19" s="129">
        <v>0</v>
      </c>
      <c r="L19" s="129">
        <v>0</v>
      </c>
      <c r="M19" s="129">
        <v>0</v>
      </c>
      <c r="N19" s="129">
        <v>0</v>
      </c>
      <c r="O19" s="129">
        <v>0</v>
      </c>
      <c r="P19" s="129">
        <v>0</v>
      </c>
      <c r="Q19" s="129">
        <v>0</v>
      </c>
      <c r="R19" s="129">
        <v>0</v>
      </c>
      <c r="S19" s="129">
        <v>0</v>
      </c>
      <c r="T19" s="129">
        <v>0</v>
      </c>
      <c r="U19" s="129">
        <v>0</v>
      </c>
      <c r="V19" s="129">
        <v>0</v>
      </c>
      <c r="W19" s="129">
        <v>0</v>
      </c>
      <c r="X19" s="129">
        <v>0</v>
      </c>
      <c r="Y19" s="129">
        <v>0</v>
      </c>
      <c r="Z19" s="129">
        <v>0</v>
      </c>
      <c r="AA19" s="129">
        <v>0</v>
      </c>
      <c r="AB19" s="129">
        <v>0</v>
      </c>
      <c r="AC19" s="129">
        <v>0</v>
      </c>
      <c r="AD19" s="129">
        <v>0</v>
      </c>
      <c r="AE19" s="129">
        <v>0</v>
      </c>
      <c r="AF19" s="129">
        <v>0</v>
      </c>
      <c r="AG19" s="129">
        <v>8591521</v>
      </c>
      <c r="AH19" s="129">
        <v>0</v>
      </c>
      <c r="AI19" s="129">
        <v>0</v>
      </c>
      <c r="AJ19" s="129">
        <v>0</v>
      </c>
      <c r="AK19" s="129"/>
      <c r="AL19" s="129"/>
      <c r="AM19" s="129"/>
      <c r="AN19" s="129"/>
      <c r="AO19" s="129"/>
      <c r="AP19" s="129"/>
      <c r="AQ19" s="117">
        <f t="shared" si="5"/>
        <v>8591521</v>
      </c>
      <c r="AS19" s="181"/>
      <c r="AT19" s="23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</row>
    <row r="20" spans="2:88" x14ac:dyDescent="0.2">
      <c r="B20" s="127" t="s">
        <v>50</v>
      </c>
      <c r="C20" s="126">
        <v>1</v>
      </c>
      <c r="D20" s="126">
        <v>4089090</v>
      </c>
      <c r="E20" s="126">
        <v>2111901</v>
      </c>
      <c r="F20" s="126">
        <v>7370161</v>
      </c>
      <c r="G20" s="126">
        <v>428386</v>
      </c>
      <c r="H20" s="126">
        <v>324383</v>
      </c>
      <c r="I20" s="126">
        <v>2396121</v>
      </c>
      <c r="J20" s="126">
        <v>113297</v>
      </c>
      <c r="K20" s="126">
        <v>3739891</v>
      </c>
      <c r="L20" s="126">
        <v>22404</v>
      </c>
      <c r="M20" s="126">
        <v>5070563</v>
      </c>
      <c r="N20" s="126">
        <v>927418</v>
      </c>
      <c r="O20" s="126">
        <v>287568</v>
      </c>
      <c r="P20" s="126">
        <v>758</v>
      </c>
      <c r="Q20" s="126">
        <v>7410897</v>
      </c>
      <c r="R20" s="126">
        <v>17976</v>
      </c>
      <c r="S20" s="126">
        <v>9057884</v>
      </c>
      <c r="T20" s="126">
        <v>0</v>
      </c>
      <c r="U20" s="126">
        <v>1506661</v>
      </c>
      <c r="V20" s="126">
        <v>0</v>
      </c>
      <c r="W20" s="126">
        <v>36922</v>
      </c>
      <c r="X20" s="126">
        <v>946911</v>
      </c>
      <c r="Y20" s="126">
        <v>13723</v>
      </c>
      <c r="Z20" s="126">
        <v>931316</v>
      </c>
      <c r="AA20" s="126">
        <v>2237985</v>
      </c>
      <c r="AB20" s="126">
        <v>9399</v>
      </c>
      <c r="AC20" s="126">
        <v>42728</v>
      </c>
      <c r="AD20" s="126">
        <v>792578</v>
      </c>
      <c r="AE20" s="126">
        <v>315763</v>
      </c>
      <c r="AF20" s="126">
        <v>64704</v>
      </c>
      <c r="AG20" s="126">
        <v>6848778</v>
      </c>
      <c r="AH20" s="126">
        <v>57775</v>
      </c>
      <c r="AI20" s="126">
        <v>488</v>
      </c>
      <c r="AJ20" s="126">
        <v>2330988</v>
      </c>
      <c r="AK20" s="126"/>
      <c r="AL20" s="126"/>
      <c r="AM20" s="126"/>
      <c r="AN20" s="126"/>
      <c r="AO20" s="126"/>
      <c r="AP20" s="126"/>
      <c r="AQ20" s="117">
        <f t="shared" si="5"/>
        <v>59505418</v>
      </c>
      <c r="AS20" s="181"/>
      <c r="AT20" s="234"/>
      <c r="AV20" s="124">
        <f t="shared" ref="AV20:CJ20" si="8">C20-SUM(C21:C23)</f>
        <v>0</v>
      </c>
      <c r="AW20" s="124">
        <f t="shared" si="8"/>
        <v>0</v>
      </c>
      <c r="AX20" s="124">
        <f t="shared" si="8"/>
        <v>0</v>
      </c>
      <c r="AY20" s="124">
        <f t="shared" si="8"/>
        <v>0</v>
      </c>
      <c r="AZ20" s="124">
        <f t="shared" si="8"/>
        <v>0</v>
      </c>
      <c r="BA20" s="124">
        <f t="shared" si="8"/>
        <v>0</v>
      </c>
      <c r="BB20" s="124">
        <f t="shared" si="8"/>
        <v>0</v>
      </c>
      <c r="BC20" s="124">
        <f t="shared" si="8"/>
        <v>0</v>
      </c>
      <c r="BD20" s="124">
        <f t="shared" si="8"/>
        <v>0</v>
      </c>
      <c r="BE20" s="124">
        <f t="shared" si="8"/>
        <v>0</v>
      </c>
      <c r="BF20" s="124">
        <f t="shared" si="8"/>
        <v>0</v>
      </c>
      <c r="BG20" s="124">
        <f t="shared" si="8"/>
        <v>0</v>
      </c>
      <c r="BH20" s="124">
        <f t="shared" si="8"/>
        <v>0</v>
      </c>
      <c r="BI20" s="124">
        <f t="shared" si="8"/>
        <v>0</v>
      </c>
      <c r="BJ20" s="124">
        <f t="shared" si="8"/>
        <v>0</v>
      </c>
      <c r="BK20" s="124">
        <f t="shared" si="8"/>
        <v>0</v>
      </c>
      <c r="BL20" s="124">
        <f t="shared" si="8"/>
        <v>0</v>
      </c>
      <c r="BM20" s="124">
        <f t="shared" si="8"/>
        <v>0</v>
      </c>
      <c r="BN20" s="124">
        <f t="shared" si="8"/>
        <v>0</v>
      </c>
      <c r="BO20" s="124">
        <f t="shared" si="8"/>
        <v>0</v>
      </c>
      <c r="BP20" s="124">
        <f t="shared" si="8"/>
        <v>0</v>
      </c>
      <c r="BQ20" s="124">
        <f t="shared" si="8"/>
        <v>0</v>
      </c>
      <c r="BR20" s="124">
        <f t="shared" si="8"/>
        <v>0</v>
      </c>
      <c r="BS20" s="124">
        <f t="shared" si="8"/>
        <v>0</v>
      </c>
      <c r="BT20" s="124">
        <f t="shared" si="8"/>
        <v>0</v>
      </c>
      <c r="BU20" s="124">
        <f t="shared" si="8"/>
        <v>0</v>
      </c>
      <c r="BV20" s="124">
        <f t="shared" si="8"/>
        <v>0</v>
      </c>
      <c r="BW20" s="124">
        <f t="shared" si="8"/>
        <v>0</v>
      </c>
      <c r="BX20" s="124">
        <f t="shared" si="8"/>
        <v>0</v>
      </c>
      <c r="BY20" s="124">
        <f t="shared" si="8"/>
        <v>0</v>
      </c>
      <c r="BZ20" s="124">
        <f t="shared" si="8"/>
        <v>0</v>
      </c>
      <c r="CA20" s="124">
        <f t="shared" si="8"/>
        <v>0</v>
      </c>
      <c r="CB20" s="124">
        <f t="shared" si="8"/>
        <v>0</v>
      </c>
      <c r="CC20" s="124">
        <f t="shared" si="8"/>
        <v>0</v>
      </c>
      <c r="CD20" s="124">
        <f t="shared" si="8"/>
        <v>0</v>
      </c>
      <c r="CE20" s="124">
        <f t="shared" si="8"/>
        <v>0</v>
      </c>
      <c r="CF20" s="124">
        <f t="shared" si="8"/>
        <v>0</v>
      </c>
      <c r="CG20" s="124">
        <f t="shared" si="8"/>
        <v>0</v>
      </c>
      <c r="CH20" s="124">
        <f t="shared" si="8"/>
        <v>0</v>
      </c>
      <c r="CI20" s="124">
        <f t="shared" si="8"/>
        <v>0</v>
      </c>
      <c r="CJ20" s="124">
        <f t="shared" si="8"/>
        <v>0</v>
      </c>
    </row>
    <row r="21" spans="2:88" x14ac:dyDescent="0.2">
      <c r="B21" s="128" t="s">
        <v>51</v>
      </c>
      <c r="C21" s="129">
        <v>0</v>
      </c>
      <c r="D21" s="129">
        <v>4051394</v>
      </c>
      <c r="E21" s="129">
        <v>1226627</v>
      </c>
      <c r="F21" s="129">
        <v>2095754</v>
      </c>
      <c r="G21" s="129">
        <v>0</v>
      </c>
      <c r="H21" s="129">
        <v>0</v>
      </c>
      <c r="I21" s="129">
        <v>0</v>
      </c>
      <c r="J21" s="129">
        <v>0</v>
      </c>
      <c r="K21" s="129">
        <v>2915014</v>
      </c>
      <c r="L21" s="129">
        <v>0</v>
      </c>
      <c r="M21" s="129">
        <v>1754254</v>
      </c>
      <c r="N21" s="129">
        <v>0</v>
      </c>
      <c r="O21" s="129">
        <v>0</v>
      </c>
      <c r="P21" s="129">
        <v>0</v>
      </c>
      <c r="Q21" s="129">
        <v>2428840</v>
      </c>
      <c r="R21" s="129">
        <v>17747</v>
      </c>
      <c r="S21" s="129">
        <v>582561</v>
      </c>
      <c r="T21" s="129">
        <v>0</v>
      </c>
      <c r="U21" s="129">
        <v>0</v>
      </c>
      <c r="V21" s="129">
        <v>0</v>
      </c>
      <c r="W21" s="129">
        <v>0</v>
      </c>
      <c r="X21" s="129">
        <v>852764</v>
      </c>
      <c r="Y21" s="129">
        <v>0</v>
      </c>
      <c r="Z21" s="129">
        <v>0</v>
      </c>
      <c r="AA21" s="129">
        <v>0</v>
      </c>
      <c r="AB21" s="129">
        <v>0</v>
      </c>
      <c r="AC21" s="129">
        <v>0</v>
      </c>
      <c r="AD21" s="129">
        <v>789486</v>
      </c>
      <c r="AE21" s="129">
        <v>0</v>
      </c>
      <c r="AF21" s="129">
        <v>0</v>
      </c>
      <c r="AG21" s="129">
        <v>0</v>
      </c>
      <c r="AH21" s="129">
        <v>0</v>
      </c>
      <c r="AI21" s="129">
        <v>0</v>
      </c>
      <c r="AJ21" s="129">
        <v>0</v>
      </c>
      <c r="AK21" s="129"/>
      <c r="AL21" s="129"/>
      <c r="AM21" s="129"/>
      <c r="AN21" s="129"/>
      <c r="AO21" s="129"/>
      <c r="AP21" s="129"/>
      <c r="AQ21" s="117">
        <f t="shared" si="5"/>
        <v>16714441</v>
      </c>
      <c r="AS21" s="181"/>
      <c r="AT21" s="23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</row>
    <row r="22" spans="2:88" x14ac:dyDescent="0.2">
      <c r="B22" s="128" t="s">
        <v>52</v>
      </c>
      <c r="C22" s="129">
        <v>0</v>
      </c>
      <c r="D22" s="129">
        <v>0</v>
      </c>
      <c r="E22" s="129">
        <v>0</v>
      </c>
      <c r="F22" s="129">
        <v>0</v>
      </c>
      <c r="G22" s="129">
        <v>0</v>
      </c>
      <c r="H22" s="129">
        <v>0</v>
      </c>
      <c r="I22" s="129">
        <v>0</v>
      </c>
      <c r="J22" s="129">
        <v>0</v>
      </c>
      <c r="K22" s="129">
        <v>0</v>
      </c>
      <c r="L22" s="129">
        <v>0</v>
      </c>
      <c r="M22" s="129">
        <v>0</v>
      </c>
      <c r="N22" s="129">
        <v>0</v>
      </c>
      <c r="O22" s="129">
        <v>0</v>
      </c>
      <c r="P22" s="129">
        <v>0</v>
      </c>
      <c r="Q22" s="129">
        <v>0</v>
      </c>
      <c r="R22" s="129">
        <v>0</v>
      </c>
      <c r="S22" s="129">
        <v>0</v>
      </c>
      <c r="T22" s="129">
        <v>0</v>
      </c>
      <c r="U22" s="129">
        <v>0</v>
      </c>
      <c r="V22" s="129">
        <v>0</v>
      </c>
      <c r="W22" s="129">
        <v>0</v>
      </c>
      <c r="X22" s="129">
        <v>0</v>
      </c>
      <c r="Y22" s="129">
        <v>0</v>
      </c>
      <c r="Z22" s="129">
        <v>0</v>
      </c>
      <c r="AA22" s="129">
        <v>0</v>
      </c>
      <c r="AB22" s="129">
        <v>0</v>
      </c>
      <c r="AC22" s="129">
        <v>0</v>
      </c>
      <c r="AD22" s="129">
        <v>0</v>
      </c>
      <c r="AE22" s="129">
        <v>0</v>
      </c>
      <c r="AF22" s="129">
        <v>0</v>
      </c>
      <c r="AG22" s="129">
        <v>0</v>
      </c>
      <c r="AH22" s="129">
        <v>0</v>
      </c>
      <c r="AI22" s="129">
        <v>0</v>
      </c>
      <c r="AJ22" s="129">
        <v>2061568</v>
      </c>
      <c r="AK22" s="129"/>
      <c r="AL22" s="129"/>
      <c r="AM22" s="129"/>
      <c r="AN22" s="129"/>
      <c r="AO22" s="129"/>
      <c r="AP22" s="129"/>
      <c r="AQ22" s="117">
        <f t="shared" si="5"/>
        <v>2061568</v>
      </c>
      <c r="AS22" s="181"/>
      <c r="AT22" s="23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</row>
    <row r="23" spans="2:88" x14ac:dyDescent="0.2">
      <c r="B23" s="128" t="s">
        <v>53</v>
      </c>
      <c r="C23" s="129">
        <v>1</v>
      </c>
      <c r="D23" s="129">
        <v>37696</v>
      </c>
      <c r="E23" s="129">
        <v>885274</v>
      </c>
      <c r="F23" s="129">
        <v>5274407</v>
      </c>
      <c r="G23" s="129">
        <v>428386</v>
      </c>
      <c r="H23" s="129">
        <v>324383</v>
      </c>
      <c r="I23" s="129">
        <v>2396121</v>
      </c>
      <c r="J23" s="129">
        <v>113297</v>
      </c>
      <c r="K23" s="129">
        <v>824877</v>
      </c>
      <c r="L23" s="129">
        <v>22404</v>
      </c>
      <c r="M23" s="129">
        <v>3316309</v>
      </c>
      <c r="N23" s="129">
        <v>927418</v>
      </c>
      <c r="O23" s="129">
        <v>287568</v>
      </c>
      <c r="P23" s="129">
        <v>758</v>
      </c>
      <c r="Q23" s="129">
        <v>4982057</v>
      </c>
      <c r="R23" s="129">
        <v>229</v>
      </c>
      <c r="S23" s="129">
        <v>8475323</v>
      </c>
      <c r="T23" s="129">
        <v>0</v>
      </c>
      <c r="U23" s="129">
        <v>1506661</v>
      </c>
      <c r="V23" s="129">
        <v>0</v>
      </c>
      <c r="W23" s="129">
        <v>36922</v>
      </c>
      <c r="X23" s="129">
        <v>94147</v>
      </c>
      <c r="Y23" s="129">
        <v>13723</v>
      </c>
      <c r="Z23" s="129">
        <v>931316</v>
      </c>
      <c r="AA23" s="129">
        <v>2237985</v>
      </c>
      <c r="AB23" s="129">
        <v>9399</v>
      </c>
      <c r="AC23" s="129">
        <v>42728</v>
      </c>
      <c r="AD23" s="129">
        <v>3092</v>
      </c>
      <c r="AE23" s="129">
        <v>315763</v>
      </c>
      <c r="AF23" s="129">
        <v>64704</v>
      </c>
      <c r="AG23" s="129">
        <v>6848778</v>
      </c>
      <c r="AH23" s="129">
        <v>57775</v>
      </c>
      <c r="AI23" s="129">
        <v>488</v>
      </c>
      <c r="AJ23" s="129">
        <v>269420</v>
      </c>
      <c r="AK23" s="129"/>
      <c r="AL23" s="129"/>
      <c r="AM23" s="129"/>
      <c r="AN23" s="129"/>
      <c r="AO23" s="129"/>
      <c r="AP23" s="129"/>
      <c r="AQ23" s="117">
        <f t="shared" si="5"/>
        <v>40729409</v>
      </c>
      <c r="AS23" s="181"/>
      <c r="AT23" s="234"/>
      <c r="AV23" s="124">
        <f t="shared" ref="AV23:CJ23" si="9">C23-SUM(C24:C25)</f>
        <v>0</v>
      </c>
      <c r="AW23" s="124">
        <f t="shared" si="9"/>
        <v>0</v>
      </c>
      <c r="AX23" s="124">
        <f t="shared" si="9"/>
        <v>0</v>
      </c>
      <c r="AY23" s="124">
        <f t="shared" si="9"/>
        <v>0</v>
      </c>
      <c r="AZ23" s="124">
        <f t="shared" si="9"/>
        <v>0</v>
      </c>
      <c r="BA23" s="124">
        <f t="shared" si="9"/>
        <v>0</v>
      </c>
      <c r="BB23" s="124">
        <f t="shared" si="9"/>
        <v>0</v>
      </c>
      <c r="BC23" s="124">
        <f t="shared" si="9"/>
        <v>0</v>
      </c>
      <c r="BD23" s="124">
        <f t="shared" si="9"/>
        <v>0</v>
      </c>
      <c r="BE23" s="124">
        <f t="shared" si="9"/>
        <v>0</v>
      </c>
      <c r="BF23" s="124">
        <f t="shared" si="9"/>
        <v>0</v>
      </c>
      <c r="BG23" s="124">
        <f t="shared" si="9"/>
        <v>0</v>
      </c>
      <c r="BH23" s="124">
        <f t="shared" si="9"/>
        <v>0</v>
      </c>
      <c r="BI23" s="124">
        <f t="shared" si="9"/>
        <v>0</v>
      </c>
      <c r="BJ23" s="124">
        <f t="shared" si="9"/>
        <v>0</v>
      </c>
      <c r="BK23" s="124">
        <f t="shared" si="9"/>
        <v>0</v>
      </c>
      <c r="BL23" s="124">
        <f t="shared" si="9"/>
        <v>0</v>
      </c>
      <c r="BM23" s="124">
        <f t="shared" si="9"/>
        <v>0</v>
      </c>
      <c r="BN23" s="124">
        <f t="shared" si="9"/>
        <v>0</v>
      </c>
      <c r="BO23" s="124">
        <f t="shared" si="9"/>
        <v>0</v>
      </c>
      <c r="BP23" s="124">
        <f t="shared" si="9"/>
        <v>0</v>
      </c>
      <c r="BQ23" s="124">
        <f t="shared" si="9"/>
        <v>0</v>
      </c>
      <c r="BR23" s="124">
        <f t="shared" si="9"/>
        <v>0</v>
      </c>
      <c r="BS23" s="124">
        <f t="shared" si="9"/>
        <v>0</v>
      </c>
      <c r="BT23" s="124">
        <f t="shared" si="9"/>
        <v>0</v>
      </c>
      <c r="BU23" s="124">
        <f t="shared" si="9"/>
        <v>0</v>
      </c>
      <c r="BV23" s="124">
        <f t="shared" si="9"/>
        <v>0</v>
      </c>
      <c r="BW23" s="124">
        <f t="shared" si="9"/>
        <v>0</v>
      </c>
      <c r="BX23" s="124">
        <f t="shared" si="9"/>
        <v>0</v>
      </c>
      <c r="BY23" s="124">
        <f t="shared" si="9"/>
        <v>0</v>
      </c>
      <c r="BZ23" s="124">
        <f t="shared" si="9"/>
        <v>0</v>
      </c>
      <c r="CA23" s="124">
        <f t="shared" si="9"/>
        <v>0</v>
      </c>
      <c r="CB23" s="124">
        <f t="shared" si="9"/>
        <v>0</v>
      </c>
      <c r="CC23" s="124">
        <f t="shared" si="9"/>
        <v>0</v>
      </c>
      <c r="CD23" s="124">
        <f t="shared" si="9"/>
        <v>0</v>
      </c>
      <c r="CE23" s="124">
        <f t="shared" si="9"/>
        <v>0</v>
      </c>
      <c r="CF23" s="124">
        <f t="shared" si="9"/>
        <v>0</v>
      </c>
      <c r="CG23" s="124">
        <f t="shared" si="9"/>
        <v>0</v>
      </c>
      <c r="CH23" s="124">
        <f t="shared" si="9"/>
        <v>0</v>
      </c>
      <c r="CI23" s="124">
        <f t="shared" si="9"/>
        <v>0</v>
      </c>
      <c r="CJ23" s="124">
        <f t="shared" si="9"/>
        <v>0</v>
      </c>
    </row>
    <row r="24" spans="2:88" x14ac:dyDescent="0.2">
      <c r="B24" s="130" t="s">
        <v>54</v>
      </c>
      <c r="C24" s="129">
        <v>0</v>
      </c>
      <c r="D24" s="129">
        <v>0</v>
      </c>
      <c r="E24" s="129">
        <v>0</v>
      </c>
      <c r="F24" s="129">
        <v>4856415</v>
      </c>
      <c r="G24" s="129">
        <v>422690</v>
      </c>
      <c r="H24" s="129">
        <v>0</v>
      </c>
      <c r="I24" s="129">
        <v>1412525</v>
      </c>
      <c r="J24" s="129">
        <v>0</v>
      </c>
      <c r="K24" s="129">
        <v>747856</v>
      </c>
      <c r="L24" s="129">
        <v>0</v>
      </c>
      <c r="M24" s="129">
        <v>3192527</v>
      </c>
      <c r="N24" s="129">
        <v>907079</v>
      </c>
      <c r="O24" s="129">
        <v>0</v>
      </c>
      <c r="P24" s="129">
        <v>0</v>
      </c>
      <c r="Q24" s="129">
        <v>3785700</v>
      </c>
      <c r="R24" s="129">
        <v>0</v>
      </c>
      <c r="S24" s="129">
        <v>6449049</v>
      </c>
      <c r="T24" s="129">
        <v>0</v>
      </c>
      <c r="U24" s="129">
        <v>1074223</v>
      </c>
      <c r="V24" s="129">
        <v>0</v>
      </c>
      <c r="W24" s="129">
        <v>0</v>
      </c>
      <c r="X24" s="129">
        <v>0</v>
      </c>
      <c r="Y24" s="129">
        <v>0</v>
      </c>
      <c r="Z24" s="129">
        <v>0</v>
      </c>
      <c r="AA24" s="129">
        <v>1962169</v>
      </c>
      <c r="AB24" s="129">
        <v>0</v>
      </c>
      <c r="AC24" s="129">
        <v>0</v>
      </c>
      <c r="AD24" s="129">
        <v>0</v>
      </c>
      <c r="AE24" s="129">
        <v>0</v>
      </c>
      <c r="AF24" s="129">
        <v>0</v>
      </c>
      <c r="AG24" s="129">
        <v>4795101</v>
      </c>
      <c r="AH24" s="129">
        <v>0</v>
      </c>
      <c r="AI24" s="129">
        <v>0</v>
      </c>
      <c r="AJ24" s="129">
        <v>0</v>
      </c>
      <c r="AK24" s="129"/>
      <c r="AL24" s="129"/>
      <c r="AM24" s="129"/>
      <c r="AN24" s="129"/>
      <c r="AO24" s="129"/>
      <c r="AP24" s="129"/>
      <c r="AQ24" s="117">
        <f t="shared" si="5"/>
        <v>29605334</v>
      </c>
      <c r="AS24" s="181"/>
      <c r="AT24" s="23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</row>
    <row r="25" spans="2:88" x14ac:dyDescent="0.2">
      <c r="B25" s="130" t="s">
        <v>55</v>
      </c>
      <c r="C25" s="129">
        <v>1</v>
      </c>
      <c r="D25" s="129">
        <v>37696</v>
      </c>
      <c r="E25" s="129">
        <v>885274</v>
      </c>
      <c r="F25" s="129">
        <v>417992</v>
      </c>
      <c r="G25" s="129">
        <v>5696</v>
      </c>
      <c r="H25" s="129">
        <v>324383</v>
      </c>
      <c r="I25" s="129">
        <v>983596</v>
      </c>
      <c r="J25" s="129">
        <v>113297</v>
      </c>
      <c r="K25" s="129">
        <v>77021</v>
      </c>
      <c r="L25" s="129">
        <v>22404</v>
      </c>
      <c r="M25" s="129">
        <v>123782</v>
      </c>
      <c r="N25" s="129">
        <v>20339</v>
      </c>
      <c r="O25" s="129">
        <v>287568</v>
      </c>
      <c r="P25" s="129">
        <v>758</v>
      </c>
      <c r="Q25" s="129">
        <v>1196357</v>
      </c>
      <c r="R25" s="129">
        <v>229</v>
      </c>
      <c r="S25" s="129">
        <v>2026274</v>
      </c>
      <c r="T25" s="129">
        <v>0</v>
      </c>
      <c r="U25" s="129">
        <v>432438</v>
      </c>
      <c r="V25" s="129">
        <v>0</v>
      </c>
      <c r="W25" s="129">
        <v>36922</v>
      </c>
      <c r="X25" s="129">
        <v>94147</v>
      </c>
      <c r="Y25" s="129">
        <v>13723</v>
      </c>
      <c r="Z25" s="129">
        <v>931316</v>
      </c>
      <c r="AA25" s="129">
        <v>275816</v>
      </c>
      <c r="AB25" s="129">
        <v>9399</v>
      </c>
      <c r="AC25" s="129">
        <v>42728</v>
      </c>
      <c r="AD25" s="129">
        <v>3092</v>
      </c>
      <c r="AE25" s="129">
        <v>315763</v>
      </c>
      <c r="AF25" s="129">
        <v>64704</v>
      </c>
      <c r="AG25" s="129">
        <v>2053677</v>
      </c>
      <c r="AH25" s="129">
        <v>57775</v>
      </c>
      <c r="AI25" s="129">
        <v>488</v>
      </c>
      <c r="AJ25" s="129">
        <v>269420</v>
      </c>
      <c r="AK25" s="129"/>
      <c r="AL25" s="129"/>
      <c r="AM25" s="129"/>
      <c r="AN25" s="129"/>
      <c r="AO25" s="129"/>
      <c r="AP25" s="129"/>
      <c r="AQ25" s="117">
        <f t="shared" si="5"/>
        <v>11124075</v>
      </c>
      <c r="AS25" s="181"/>
      <c r="AT25" s="23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</row>
    <row r="26" spans="2:88" x14ac:dyDescent="0.2">
      <c r="B26" s="127" t="s">
        <v>56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0</v>
      </c>
      <c r="K26" s="126">
        <v>0</v>
      </c>
      <c r="L26" s="126">
        <v>0</v>
      </c>
      <c r="M26" s="126">
        <v>0</v>
      </c>
      <c r="N26" s="126">
        <v>0</v>
      </c>
      <c r="O26" s="126">
        <v>0</v>
      </c>
      <c r="P26" s="126">
        <v>0</v>
      </c>
      <c r="Q26" s="126">
        <v>0</v>
      </c>
      <c r="R26" s="126">
        <v>0</v>
      </c>
      <c r="S26" s="126">
        <v>0</v>
      </c>
      <c r="T26" s="126">
        <v>0</v>
      </c>
      <c r="U26" s="126">
        <v>0</v>
      </c>
      <c r="V26" s="126">
        <v>0</v>
      </c>
      <c r="W26" s="126">
        <v>0</v>
      </c>
      <c r="X26" s="126">
        <v>0</v>
      </c>
      <c r="Y26" s="126">
        <v>0</v>
      </c>
      <c r="Z26" s="126">
        <v>0</v>
      </c>
      <c r="AA26" s="126">
        <v>0</v>
      </c>
      <c r="AB26" s="126">
        <v>0</v>
      </c>
      <c r="AC26" s="126">
        <v>0</v>
      </c>
      <c r="AD26" s="126">
        <v>0</v>
      </c>
      <c r="AE26" s="126">
        <v>0</v>
      </c>
      <c r="AF26" s="126">
        <v>0</v>
      </c>
      <c r="AG26" s="126">
        <v>0</v>
      </c>
      <c r="AH26" s="126">
        <v>0</v>
      </c>
      <c r="AI26" s="126">
        <v>0</v>
      </c>
      <c r="AJ26" s="126">
        <v>0</v>
      </c>
      <c r="AK26" s="126"/>
      <c r="AL26" s="126"/>
      <c r="AM26" s="126"/>
      <c r="AN26" s="126"/>
      <c r="AO26" s="126"/>
      <c r="AP26" s="126"/>
      <c r="AQ26" s="117">
        <f t="shared" si="5"/>
        <v>0</v>
      </c>
      <c r="AS26" s="181"/>
      <c r="AT26" s="23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</row>
    <row r="27" spans="2:88" x14ac:dyDescent="0.2">
      <c r="B27" s="127" t="s">
        <v>57</v>
      </c>
      <c r="C27" s="126">
        <v>1892684</v>
      </c>
      <c r="D27" s="126">
        <v>36226246</v>
      </c>
      <c r="E27" s="126">
        <v>382384304</v>
      </c>
      <c r="F27" s="126">
        <v>19875381</v>
      </c>
      <c r="G27" s="126">
        <v>8847784</v>
      </c>
      <c r="H27" s="126">
        <v>155963334</v>
      </c>
      <c r="I27" s="126">
        <v>258960616</v>
      </c>
      <c r="J27" s="126">
        <v>17122100</v>
      </c>
      <c r="K27" s="126">
        <v>65924478</v>
      </c>
      <c r="L27" s="126">
        <v>16527749</v>
      </c>
      <c r="M27" s="126">
        <v>32204301</v>
      </c>
      <c r="N27" s="126">
        <v>88362660</v>
      </c>
      <c r="O27" s="126">
        <v>59813037</v>
      </c>
      <c r="P27" s="126">
        <v>11362717</v>
      </c>
      <c r="Q27" s="126">
        <v>256261069</v>
      </c>
      <c r="R27" s="126">
        <v>138690</v>
      </c>
      <c r="S27" s="126">
        <v>230017652</v>
      </c>
      <c r="T27" s="126">
        <v>0</v>
      </c>
      <c r="U27" s="126">
        <v>328615766</v>
      </c>
      <c r="V27" s="126">
        <v>1314985</v>
      </c>
      <c r="W27" s="126">
        <v>66493322</v>
      </c>
      <c r="X27" s="126">
        <v>6533015</v>
      </c>
      <c r="Y27" s="126">
        <v>26213393</v>
      </c>
      <c r="Z27" s="126">
        <v>99860895</v>
      </c>
      <c r="AA27" s="126">
        <v>65793578</v>
      </c>
      <c r="AB27" s="126">
        <v>965730</v>
      </c>
      <c r="AC27" s="126">
        <v>14844869</v>
      </c>
      <c r="AD27" s="126">
        <v>538260063</v>
      </c>
      <c r="AE27" s="126">
        <v>42207564</v>
      </c>
      <c r="AF27" s="126">
        <v>4995044</v>
      </c>
      <c r="AG27" s="126">
        <v>528753264</v>
      </c>
      <c r="AH27" s="126">
        <v>86550206</v>
      </c>
      <c r="AI27" s="126">
        <v>25743096</v>
      </c>
      <c r="AJ27" s="126">
        <v>103679988</v>
      </c>
      <c r="AK27" s="126"/>
      <c r="AL27" s="126"/>
      <c r="AM27" s="126"/>
      <c r="AN27" s="126"/>
      <c r="AO27" s="126"/>
      <c r="AP27" s="126"/>
      <c r="AQ27" s="117">
        <f t="shared" si="5"/>
        <v>3582709580</v>
      </c>
      <c r="AS27" s="181"/>
      <c r="AT27" s="234"/>
      <c r="AV27" s="124">
        <f t="shared" ref="AV27:CJ27" si="10">C27-SUM(C28,C38)</f>
        <v>0</v>
      </c>
      <c r="AW27" s="124">
        <f t="shared" si="10"/>
        <v>0</v>
      </c>
      <c r="AX27" s="124">
        <f t="shared" si="10"/>
        <v>0</v>
      </c>
      <c r="AY27" s="124">
        <f t="shared" si="10"/>
        <v>0</v>
      </c>
      <c r="AZ27" s="124">
        <f t="shared" si="10"/>
        <v>0</v>
      </c>
      <c r="BA27" s="124">
        <f t="shared" si="10"/>
        <v>0</v>
      </c>
      <c r="BB27" s="124">
        <f t="shared" si="10"/>
        <v>0</v>
      </c>
      <c r="BC27" s="124">
        <f t="shared" si="10"/>
        <v>0</v>
      </c>
      <c r="BD27" s="124">
        <f t="shared" si="10"/>
        <v>0</v>
      </c>
      <c r="BE27" s="124">
        <f t="shared" si="10"/>
        <v>0</v>
      </c>
      <c r="BF27" s="124">
        <f t="shared" si="10"/>
        <v>0</v>
      </c>
      <c r="BG27" s="124">
        <f t="shared" si="10"/>
        <v>0</v>
      </c>
      <c r="BH27" s="124">
        <f t="shared" si="10"/>
        <v>0</v>
      </c>
      <c r="BI27" s="124">
        <f t="shared" si="10"/>
        <v>0</v>
      </c>
      <c r="BJ27" s="124">
        <f t="shared" si="10"/>
        <v>0</v>
      </c>
      <c r="BK27" s="124">
        <f t="shared" si="10"/>
        <v>0</v>
      </c>
      <c r="BL27" s="124">
        <f t="shared" si="10"/>
        <v>0</v>
      </c>
      <c r="BM27" s="124">
        <f t="shared" si="10"/>
        <v>0</v>
      </c>
      <c r="BN27" s="124">
        <f t="shared" si="10"/>
        <v>0</v>
      </c>
      <c r="BO27" s="124">
        <f t="shared" si="10"/>
        <v>0</v>
      </c>
      <c r="BP27" s="124">
        <f t="shared" si="10"/>
        <v>0</v>
      </c>
      <c r="BQ27" s="124">
        <f t="shared" si="10"/>
        <v>0</v>
      </c>
      <c r="BR27" s="124">
        <f t="shared" si="10"/>
        <v>0</v>
      </c>
      <c r="BS27" s="124">
        <f t="shared" si="10"/>
        <v>0</v>
      </c>
      <c r="BT27" s="124">
        <f t="shared" si="10"/>
        <v>0</v>
      </c>
      <c r="BU27" s="124">
        <f t="shared" si="10"/>
        <v>0</v>
      </c>
      <c r="BV27" s="124">
        <f t="shared" si="10"/>
        <v>0</v>
      </c>
      <c r="BW27" s="124">
        <f t="shared" si="10"/>
        <v>0</v>
      </c>
      <c r="BX27" s="124">
        <f t="shared" si="10"/>
        <v>0</v>
      </c>
      <c r="BY27" s="124">
        <f t="shared" si="10"/>
        <v>0</v>
      </c>
      <c r="BZ27" s="124">
        <f t="shared" si="10"/>
        <v>0</v>
      </c>
      <c r="CA27" s="124">
        <f t="shared" si="10"/>
        <v>0</v>
      </c>
      <c r="CB27" s="124">
        <f t="shared" si="10"/>
        <v>0</v>
      </c>
      <c r="CC27" s="124">
        <f t="shared" si="10"/>
        <v>0</v>
      </c>
      <c r="CD27" s="124">
        <f t="shared" si="10"/>
        <v>0</v>
      </c>
      <c r="CE27" s="124">
        <f t="shared" si="10"/>
        <v>0</v>
      </c>
      <c r="CF27" s="124">
        <f t="shared" si="10"/>
        <v>0</v>
      </c>
      <c r="CG27" s="124">
        <f t="shared" si="10"/>
        <v>0</v>
      </c>
      <c r="CH27" s="124">
        <f t="shared" si="10"/>
        <v>0</v>
      </c>
      <c r="CI27" s="124">
        <f t="shared" si="10"/>
        <v>0</v>
      </c>
      <c r="CJ27" s="124">
        <f t="shared" si="10"/>
        <v>0</v>
      </c>
    </row>
    <row r="28" spans="2:88" x14ac:dyDescent="0.2">
      <c r="B28" s="128" t="s">
        <v>58</v>
      </c>
      <c r="C28" s="129">
        <v>1479461</v>
      </c>
      <c r="D28" s="129">
        <v>8486549</v>
      </c>
      <c r="E28" s="129">
        <v>299215924</v>
      </c>
      <c r="F28" s="129">
        <v>19618517</v>
      </c>
      <c r="G28" s="129">
        <v>853370</v>
      </c>
      <c r="H28" s="129">
        <v>95317889</v>
      </c>
      <c r="I28" s="129">
        <v>106752138</v>
      </c>
      <c r="J28" s="129">
        <v>10169721</v>
      </c>
      <c r="K28" s="129">
        <v>56871818</v>
      </c>
      <c r="L28" s="129">
        <v>6341838</v>
      </c>
      <c r="M28" s="129">
        <v>9984020</v>
      </c>
      <c r="N28" s="129">
        <v>15826274</v>
      </c>
      <c r="O28" s="129">
        <v>21290702</v>
      </c>
      <c r="P28" s="129">
        <v>1566736</v>
      </c>
      <c r="Q28" s="129">
        <v>138837972</v>
      </c>
      <c r="R28" s="129">
        <v>138690</v>
      </c>
      <c r="S28" s="129">
        <v>155610768</v>
      </c>
      <c r="T28" s="129">
        <v>0</v>
      </c>
      <c r="U28" s="129">
        <v>91591210</v>
      </c>
      <c r="V28" s="129">
        <v>1276739</v>
      </c>
      <c r="W28" s="129">
        <v>17364316</v>
      </c>
      <c r="X28" s="129">
        <v>1430260</v>
      </c>
      <c r="Y28" s="129">
        <v>7411146</v>
      </c>
      <c r="Z28" s="129">
        <v>44749179</v>
      </c>
      <c r="AA28" s="129">
        <v>39336668</v>
      </c>
      <c r="AB28" s="129">
        <v>204339</v>
      </c>
      <c r="AC28" s="129">
        <v>4872519</v>
      </c>
      <c r="AD28" s="129">
        <v>64757019</v>
      </c>
      <c r="AE28" s="129">
        <v>6058726</v>
      </c>
      <c r="AF28" s="129">
        <v>1427716</v>
      </c>
      <c r="AG28" s="129">
        <v>226435305</v>
      </c>
      <c r="AH28" s="129">
        <v>17741142</v>
      </c>
      <c r="AI28" s="129">
        <v>24807940</v>
      </c>
      <c r="AJ28" s="129">
        <v>72259154</v>
      </c>
      <c r="AK28" s="129"/>
      <c r="AL28" s="129"/>
      <c r="AM28" s="129"/>
      <c r="AN28" s="129"/>
      <c r="AO28" s="129"/>
      <c r="AP28" s="129"/>
      <c r="AQ28" s="117">
        <f t="shared" si="5"/>
        <v>1570085765</v>
      </c>
      <c r="AS28" s="181"/>
      <c r="AT28" s="234"/>
      <c r="AV28" s="124">
        <f t="shared" ref="AV28:CI28" si="11">C28-SUM(C29:C30,C35)</f>
        <v>0</v>
      </c>
      <c r="AW28" s="124">
        <f>D28-SUM(D29:D30,D35)</f>
        <v>0</v>
      </c>
      <c r="AX28" s="124">
        <f>E28-SUM(E29:E30,E35)</f>
        <v>8581861</v>
      </c>
      <c r="AY28" s="124">
        <f>F28-SUM(F29:F30,F35)</f>
        <v>432057</v>
      </c>
      <c r="AZ28" s="124">
        <f>G28-SUM(G29:G30,G35)</f>
        <v>0</v>
      </c>
      <c r="BA28" s="124">
        <f t="shared" si="11"/>
        <v>7287170</v>
      </c>
      <c r="BB28" s="124">
        <f>I28-SUM(I29:I30,I35)</f>
        <v>6823194</v>
      </c>
      <c r="BC28" s="124">
        <f t="shared" si="11"/>
        <v>243108</v>
      </c>
      <c r="BD28" s="124">
        <f t="shared" si="11"/>
        <v>6200179</v>
      </c>
      <c r="BE28" s="124">
        <f t="shared" si="11"/>
        <v>0</v>
      </c>
      <c r="BF28" s="124">
        <f t="shared" si="11"/>
        <v>0</v>
      </c>
      <c r="BG28" s="124">
        <f t="shared" si="11"/>
        <v>0</v>
      </c>
      <c r="BH28" s="124">
        <f t="shared" si="11"/>
        <v>0</v>
      </c>
      <c r="BI28" s="124">
        <f t="shared" si="11"/>
        <v>2732</v>
      </c>
      <c r="BJ28" s="124">
        <f t="shared" si="11"/>
        <v>7185563</v>
      </c>
      <c r="BK28" s="124">
        <f t="shared" si="11"/>
        <v>0</v>
      </c>
      <c r="BL28" s="124">
        <f t="shared" si="11"/>
        <v>26005034</v>
      </c>
      <c r="BM28" s="124">
        <f t="shared" si="11"/>
        <v>0</v>
      </c>
      <c r="BN28" s="124">
        <f t="shared" si="11"/>
        <v>868688</v>
      </c>
      <c r="BO28" s="124">
        <f t="shared" si="11"/>
        <v>0</v>
      </c>
      <c r="BP28" s="124">
        <f t="shared" si="11"/>
        <v>73668</v>
      </c>
      <c r="BQ28" s="124">
        <f t="shared" si="11"/>
        <v>0</v>
      </c>
      <c r="BR28" s="124">
        <f t="shared" si="11"/>
        <v>16087</v>
      </c>
      <c r="BS28" s="124">
        <f t="shared" si="11"/>
        <v>201050</v>
      </c>
      <c r="BT28" s="124">
        <f t="shared" si="11"/>
        <v>263559</v>
      </c>
      <c r="BU28" s="124">
        <f t="shared" si="11"/>
        <v>0</v>
      </c>
      <c r="BV28" s="124">
        <f>AC28-SUM(AC29:AC30,AC35)</f>
        <v>0</v>
      </c>
      <c r="BW28" s="124">
        <f t="shared" si="11"/>
        <v>1148067</v>
      </c>
      <c r="BX28" s="124">
        <f t="shared" si="11"/>
        <v>0</v>
      </c>
      <c r="BY28" s="124">
        <f t="shared" si="11"/>
        <v>0</v>
      </c>
      <c r="BZ28" s="124">
        <f t="shared" si="11"/>
        <v>23054132</v>
      </c>
      <c r="CA28" s="124">
        <f t="shared" si="11"/>
        <v>177295</v>
      </c>
      <c r="CB28" s="124">
        <f t="shared" si="11"/>
        <v>2071466</v>
      </c>
      <c r="CC28" s="124">
        <f t="shared" si="11"/>
        <v>0</v>
      </c>
      <c r="CD28" s="124">
        <f t="shared" si="11"/>
        <v>0</v>
      </c>
      <c r="CE28" s="124">
        <f t="shared" si="11"/>
        <v>0</v>
      </c>
      <c r="CF28" s="124">
        <f t="shared" si="11"/>
        <v>0</v>
      </c>
      <c r="CG28" s="124">
        <f t="shared" si="11"/>
        <v>0</v>
      </c>
      <c r="CH28" s="124">
        <f t="shared" si="11"/>
        <v>0</v>
      </c>
      <c r="CI28" s="124">
        <f t="shared" si="11"/>
        <v>0</v>
      </c>
      <c r="CJ28" s="124">
        <f>AQ28-SUM(AQ29:AQ30,AQ35)</f>
        <v>90634910</v>
      </c>
    </row>
    <row r="29" spans="2:88" x14ac:dyDescent="0.2">
      <c r="B29" s="130" t="s">
        <v>59</v>
      </c>
      <c r="C29" s="129">
        <v>1479461</v>
      </c>
      <c r="D29" s="129">
        <v>2625619</v>
      </c>
      <c r="E29" s="129">
        <v>277316783</v>
      </c>
      <c r="F29" s="129">
        <v>18014130</v>
      </c>
      <c r="G29" s="129">
        <v>101918</v>
      </c>
      <c r="H29" s="129">
        <v>75438371</v>
      </c>
      <c r="I29" s="129">
        <v>69359900</v>
      </c>
      <c r="J29" s="129">
        <v>6103808</v>
      </c>
      <c r="K29" s="129">
        <v>45988853</v>
      </c>
      <c r="L29" s="129">
        <v>3964761</v>
      </c>
      <c r="M29" s="129">
        <v>5535249</v>
      </c>
      <c r="N29" s="129">
        <v>13589670</v>
      </c>
      <c r="O29" s="129">
        <v>17419680</v>
      </c>
      <c r="P29" s="129">
        <v>11208</v>
      </c>
      <c r="Q29" s="129">
        <v>116141000</v>
      </c>
      <c r="R29" s="129">
        <v>138690</v>
      </c>
      <c r="S29" s="129">
        <v>115171411</v>
      </c>
      <c r="T29" s="129">
        <v>0</v>
      </c>
      <c r="U29" s="129">
        <v>79659326</v>
      </c>
      <c r="V29" s="129">
        <v>32056</v>
      </c>
      <c r="W29" s="129">
        <v>15616822</v>
      </c>
      <c r="X29" s="129">
        <v>1046998</v>
      </c>
      <c r="Y29" s="129">
        <v>6817781</v>
      </c>
      <c r="Z29" s="129">
        <v>40989613</v>
      </c>
      <c r="AA29" s="129">
        <v>36168236</v>
      </c>
      <c r="AB29" s="129">
        <v>49448</v>
      </c>
      <c r="AC29" s="129">
        <v>3375700</v>
      </c>
      <c r="AD29" s="129">
        <v>33172258</v>
      </c>
      <c r="AE29" s="129">
        <v>3851067</v>
      </c>
      <c r="AF29" s="129">
        <v>194070</v>
      </c>
      <c r="AG29" s="129">
        <v>151404142</v>
      </c>
      <c r="AH29" s="129">
        <v>11047571</v>
      </c>
      <c r="AI29" s="129">
        <v>22684444</v>
      </c>
      <c r="AJ29" s="129">
        <v>68410569</v>
      </c>
      <c r="AK29" s="129"/>
      <c r="AL29" s="129"/>
      <c r="AM29" s="129"/>
      <c r="AN29" s="129"/>
      <c r="AO29" s="129"/>
      <c r="AP29" s="129"/>
      <c r="AQ29" s="117">
        <f t="shared" si="5"/>
        <v>1242920613</v>
      </c>
      <c r="AS29" s="181"/>
      <c r="AT29" s="23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</row>
    <row r="30" spans="2:88" x14ac:dyDescent="0.2">
      <c r="B30" s="130" t="s">
        <v>60</v>
      </c>
      <c r="C30" s="129">
        <v>0</v>
      </c>
      <c r="D30" s="129">
        <v>5860930</v>
      </c>
      <c r="E30" s="129">
        <v>12917181</v>
      </c>
      <c r="F30" s="129">
        <v>1166418</v>
      </c>
      <c r="G30" s="129">
        <v>751452</v>
      </c>
      <c r="H30" s="129">
        <v>12076389</v>
      </c>
      <c r="I30" s="129">
        <v>29352463</v>
      </c>
      <c r="J30" s="129">
        <v>3822805</v>
      </c>
      <c r="K30" s="129">
        <v>3025783</v>
      </c>
      <c r="L30" s="129">
        <v>1164612</v>
      </c>
      <c r="M30" s="129">
        <v>4448771</v>
      </c>
      <c r="N30" s="129">
        <v>996726</v>
      </c>
      <c r="O30" s="129">
        <v>1424295</v>
      </c>
      <c r="P30" s="129">
        <v>1552796</v>
      </c>
      <c r="Q30" s="129">
        <v>10621145</v>
      </c>
      <c r="R30" s="129">
        <v>0</v>
      </c>
      <c r="S30" s="129">
        <v>13045911</v>
      </c>
      <c r="T30" s="129">
        <v>0</v>
      </c>
      <c r="U30" s="129">
        <v>8549405</v>
      </c>
      <c r="V30" s="129">
        <v>567515</v>
      </c>
      <c r="W30" s="129">
        <v>1580044</v>
      </c>
      <c r="X30" s="129">
        <v>383262</v>
      </c>
      <c r="Y30" s="129">
        <v>577278</v>
      </c>
      <c r="Z30" s="129">
        <v>2588403</v>
      </c>
      <c r="AA30" s="129">
        <v>2868472</v>
      </c>
      <c r="AB30" s="129">
        <v>154891</v>
      </c>
      <c r="AC30" s="129">
        <v>1496819</v>
      </c>
      <c r="AD30" s="129">
        <v>18621614</v>
      </c>
      <c r="AE30" s="129">
        <v>745040</v>
      </c>
      <c r="AF30" s="129">
        <v>1233646</v>
      </c>
      <c r="AG30" s="129">
        <v>33406460</v>
      </c>
      <c r="AH30" s="129">
        <v>2078171</v>
      </c>
      <c r="AI30" s="129">
        <v>52030</v>
      </c>
      <c r="AJ30" s="129">
        <v>3658612</v>
      </c>
      <c r="AK30" s="129"/>
      <c r="AL30" s="129"/>
      <c r="AM30" s="129"/>
      <c r="AN30" s="129"/>
      <c r="AO30" s="129"/>
      <c r="AP30" s="129"/>
      <c r="AQ30" s="117">
        <f t="shared" si="5"/>
        <v>180789339</v>
      </c>
      <c r="AS30" s="181"/>
      <c r="AT30" s="234"/>
      <c r="AV30" s="124">
        <f>C30-SUM(C31:C34)</f>
        <v>0</v>
      </c>
      <c r="AW30" s="124">
        <f>D30-SUM(D31:D34)</f>
        <v>0</v>
      </c>
      <c r="AX30" s="124">
        <f t="shared" ref="AX30:CJ30" si="12">E30-SUM(E31:E34)</f>
        <v>0</v>
      </c>
      <c r="AY30" s="124">
        <f t="shared" si="12"/>
        <v>0</v>
      </c>
      <c r="AZ30" s="124">
        <f t="shared" si="12"/>
        <v>0</v>
      </c>
      <c r="BA30" s="124">
        <f t="shared" si="12"/>
        <v>0</v>
      </c>
      <c r="BB30" s="124">
        <f t="shared" si="12"/>
        <v>0</v>
      </c>
      <c r="BC30" s="124">
        <f t="shared" si="12"/>
        <v>0</v>
      </c>
      <c r="BD30" s="124">
        <f t="shared" si="12"/>
        <v>0</v>
      </c>
      <c r="BE30" s="124">
        <f t="shared" si="12"/>
        <v>0</v>
      </c>
      <c r="BF30" s="124">
        <f t="shared" si="12"/>
        <v>0</v>
      </c>
      <c r="BG30" s="124">
        <f t="shared" si="12"/>
        <v>0</v>
      </c>
      <c r="BH30" s="124">
        <f t="shared" si="12"/>
        <v>0</v>
      </c>
      <c r="BI30" s="124">
        <f t="shared" si="12"/>
        <v>0</v>
      </c>
      <c r="BJ30" s="124">
        <f t="shared" si="12"/>
        <v>0</v>
      </c>
      <c r="BK30" s="124">
        <f t="shared" si="12"/>
        <v>0</v>
      </c>
      <c r="BL30" s="124">
        <f t="shared" si="12"/>
        <v>0</v>
      </c>
      <c r="BM30" s="124">
        <f t="shared" si="12"/>
        <v>0</v>
      </c>
      <c r="BN30" s="124">
        <f t="shared" si="12"/>
        <v>0</v>
      </c>
      <c r="BO30" s="124">
        <f t="shared" si="12"/>
        <v>0</v>
      </c>
      <c r="BP30" s="124">
        <f t="shared" si="12"/>
        <v>0</v>
      </c>
      <c r="BQ30" s="124">
        <f t="shared" si="12"/>
        <v>0</v>
      </c>
      <c r="BR30" s="124">
        <f t="shared" si="12"/>
        <v>0</v>
      </c>
      <c r="BS30" s="124">
        <f t="shared" si="12"/>
        <v>0</v>
      </c>
      <c r="BT30" s="124">
        <f t="shared" si="12"/>
        <v>0</v>
      </c>
      <c r="BU30" s="124">
        <f t="shared" si="12"/>
        <v>0</v>
      </c>
      <c r="BV30" s="124">
        <f t="shared" si="12"/>
        <v>0</v>
      </c>
      <c r="BW30" s="124">
        <f t="shared" si="12"/>
        <v>0</v>
      </c>
      <c r="BX30" s="124">
        <f t="shared" si="12"/>
        <v>0</v>
      </c>
      <c r="BY30" s="124">
        <f t="shared" si="12"/>
        <v>0</v>
      </c>
      <c r="BZ30" s="124">
        <f t="shared" si="12"/>
        <v>0</v>
      </c>
      <c r="CA30" s="124">
        <f t="shared" si="12"/>
        <v>0</v>
      </c>
      <c r="CB30" s="124">
        <f t="shared" si="12"/>
        <v>0</v>
      </c>
      <c r="CC30" s="124">
        <f t="shared" si="12"/>
        <v>0</v>
      </c>
      <c r="CD30" s="124">
        <f t="shared" si="12"/>
        <v>0</v>
      </c>
      <c r="CE30" s="124">
        <f t="shared" si="12"/>
        <v>0</v>
      </c>
      <c r="CF30" s="124">
        <f t="shared" si="12"/>
        <v>0</v>
      </c>
      <c r="CG30" s="124">
        <f t="shared" si="12"/>
        <v>0</v>
      </c>
      <c r="CH30" s="124">
        <f t="shared" si="12"/>
        <v>0</v>
      </c>
      <c r="CI30" s="124">
        <f t="shared" si="12"/>
        <v>0</v>
      </c>
      <c r="CJ30" s="124">
        <f t="shared" si="12"/>
        <v>0</v>
      </c>
    </row>
    <row r="31" spans="2:88" x14ac:dyDescent="0.2">
      <c r="B31" s="131" t="s">
        <v>61</v>
      </c>
      <c r="C31" s="129">
        <v>0</v>
      </c>
      <c r="D31" s="129">
        <v>4431421</v>
      </c>
      <c r="E31" s="129">
        <v>7049027</v>
      </c>
      <c r="F31" s="129">
        <v>652824</v>
      </c>
      <c r="G31" s="129">
        <v>751452</v>
      </c>
      <c r="H31" s="129">
        <v>7307253</v>
      </c>
      <c r="I31" s="129">
        <v>13364377</v>
      </c>
      <c r="J31" s="129">
        <v>3822805</v>
      </c>
      <c r="K31" s="129">
        <v>1969166</v>
      </c>
      <c r="L31" s="129">
        <v>1164611</v>
      </c>
      <c r="M31" s="129">
        <v>4217446</v>
      </c>
      <c r="N31" s="129">
        <v>996726</v>
      </c>
      <c r="O31" s="129">
        <v>1211220</v>
      </c>
      <c r="P31" s="129">
        <v>341716</v>
      </c>
      <c r="Q31" s="129">
        <v>4451709</v>
      </c>
      <c r="R31" s="129">
        <v>0</v>
      </c>
      <c r="S31" s="129">
        <v>12659550</v>
      </c>
      <c r="T31" s="129">
        <v>0</v>
      </c>
      <c r="U31" s="129">
        <v>6162480</v>
      </c>
      <c r="V31" s="129">
        <v>0</v>
      </c>
      <c r="W31" s="129">
        <v>1292493</v>
      </c>
      <c r="X31" s="129">
        <v>345199</v>
      </c>
      <c r="Y31" s="129">
        <v>577278</v>
      </c>
      <c r="Z31" s="129">
        <v>2321481</v>
      </c>
      <c r="AA31" s="129">
        <v>2315647</v>
      </c>
      <c r="AB31" s="129">
        <v>154891</v>
      </c>
      <c r="AC31" s="129">
        <v>760091</v>
      </c>
      <c r="AD31" s="129">
        <v>16142773</v>
      </c>
      <c r="AE31" s="129">
        <v>69238</v>
      </c>
      <c r="AF31" s="129">
        <v>1127342</v>
      </c>
      <c r="AG31" s="129">
        <v>11413099</v>
      </c>
      <c r="AH31" s="129">
        <v>2078171</v>
      </c>
      <c r="AI31" s="129">
        <v>49823</v>
      </c>
      <c r="AJ31" s="129">
        <v>3015518</v>
      </c>
      <c r="AK31" s="129"/>
      <c r="AL31" s="129"/>
      <c r="AM31" s="129"/>
      <c r="AN31" s="129"/>
      <c r="AO31" s="129"/>
      <c r="AP31" s="129"/>
      <c r="AQ31" s="117">
        <f t="shared" si="5"/>
        <v>112216827</v>
      </c>
      <c r="AS31" s="181"/>
      <c r="AT31" s="23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</row>
    <row r="32" spans="2:88" x14ac:dyDescent="0.2">
      <c r="B32" s="131" t="s">
        <v>62</v>
      </c>
      <c r="C32" s="129">
        <v>0</v>
      </c>
      <c r="D32" s="129">
        <v>68299</v>
      </c>
      <c r="E32" s="129">
        <v>6933</v>
      </c>
      <c r="F32" s="129">
        <v>0</v>
      </c>
      <c r="G32" s="129">
        <v>0</v>
      </c>
      <c r="H32" s="129">
        <v>368751</v>
      </c>
      <c r="I32" s="129">
        <v>15988086</v>
      </c>
      <c r="J32" s="129">
        <v>0</v>
      </c>
      <c r="K32" s="129">
        <v>0</v>
      </c>
      <c r="L32" s="129">
        <v>0</v>
      </c>
      <c r="M32" s="129">
        <v>0</v>
      </c>
      <c r="N32" s="129">
        <v>0</v>
      </c>
      <c r="O32" s="129">
        <v>0</v>
      </c>
      <c r="P32" s="129">
        <v>0</v>
      </c>
      <c r="Q32" s="129">
        <v>0</v>
      </c>
      <c r="R32" s="129">
        <v>0</v>
      </c>
      <c r="S32" s="129">
        <v>0</v>
      </c>
      <c r="T32" s="129">
        <v>0</v>
      </c>
      <c r="U32" s="129">
        <v>0</v>
      </c>
      <c r="V32" s="129">
        <v>0</v>
      </c>
      <c r="W32" s="129">
        <v>0</v>
      </c>
      <c r="X32" s="129">
        <v>0</v>
      </c>
      <c r="Y32" s="129">
        <v>0</v>
      </c>
      <c r="Z32" s="129">
        <v>0</v>
      </c>
      <c r="AA32" s="129">
        <v>0</v>
      </c>
      <c r="AB32" s="129">
        <v>0</v>
      </c>
      <c r="AC32" s="129">
        <v>0</v>
      </c>
      <c r="AD32" s="129">
        <v>2478841</v>
      </c>
      <c r="AE32" s="129">
        <v>675802</v>
      </c>
      <c r="AF32" s="129">
        <v>0</v>
      </c>
      <c r="AG32" s="129">
        <v>16401429</v>
      </c>
      <c r="AH32" s="129">
        <v>0</v>
      </c>
      <c r="AI32" s="129">
        <v>0</v>
      </c>
      <c r="AJ32" s="129">
        <v>0</v>
      </c>
      <c r="AK32" s="129"/>
      <c r="AL32" s="129"/>
      <c r="AM32" s="129"/>
      <c r="AN32" s="129"/>
      <c r="AO32" s="129"/>
      <c r="AP32" s="129"/>
      <c r="AQ32" s="117">
        <f t="shared" si="5"/>
        <v>35988141</v>
      </c>
      <c r="AS32" s="181"/>
      <c r="AT32" s="23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</row>
    <row r="33" spans="2:88" x14ac:dyDescent="0.2">
      <c r="B33" s="131" t="s">
        <v>63</v>
      </c>
      <c r="C33" s="129">
        <v>0</v>
      </c>
      <c r="D33" s="129">
        <v>0</v>
      </c>
      <c r="E33" s="129">
        <v>5861221</v>
      </c>
      <c r="F33" s="129">
        <v>513594</v>
      </c>
      <c r="G33" s="129">
        <v>0</v>
      </c>
      <c r="H33" s="129">
        <v>4400385</v>
      </c>
      <c r="I33" s="129">
        <v>0</v>
      </c>
      <c r="J33" s="129">
        <v>0</v>
      </c>
      <c r="K33" s="129">
        <v>1056617</v>
      </c>
      <c r="L33" s="129">
        <v>1</v>
      </c>
      <c r="M33" s="129">
        <v>231325</v>
      </c>
      <c r="N33" s="129">
        <v>0</v>
      </c>
      <c r="O33" s="129">
        <v>24347</v>
      </c>
      <c r="P33" s="129">
        <v>0</v>
      </c>
      <c r="Q33" s="129">
        <v>540277</v>
      </c>
      <c r="R33" s="129">
        <v>0</v>
      </c>
      <c r="S33" s="129">
        <v>25704</v>
      </c>
      <c r="T33" s="129">
        <v>0</v>
      </c>
      <c r="U33" s="129">
        <v>2386925</v>
      </c>
      <c r="V33" s="129">
        <v>567515</v>
      </c>
      <c r="W33" s="129">
        <v>286827</v>
      </c>
      <c r="X33" s="129">
        <v>38063</v>
      </c>
      <c r="Y33" s="129">
        <v>0</v>
      </c>
      <c r="Z33" s="129">
        <v>38275</v>
      </c>
      <c r="AA33" s="129">
        <v>438623</v>
      </c>
      <c r="AB33" s="129">
        <v>0</v>
      </c>
      <c r="AC33" s="129">
        <v>84751</v>
      </c>
      <c r="AD33" s="129">
        <v>0</v>
      </c>
      <c r="AE33" s="129">
        <v>0</v>
      </c>
      <c r="AF33" s="129">
        <v>21879</v>
      </c>
      <c r="AG33" s="129">
        <v>5187218</v>
      </c>
      <c r="AH33" s="129">
        <v>0</v>
      </c>
      <c r="AI33" s="129">
        <v>2207</v>
      </c>
      <c r="AJ33" s="129">
        <v>643094</v>
      </c>
      <c r="AK33" s="129"/>
      <c r="AL33" s="129"/>
      <c r="AM33" s="129"/>
      <c r="AN33" s="129"/>
      <c r="AO33" s="129"/>
      <c r="AP33" s="129"/>
      <c r="AQ33" s="117">
        <f t="shared" si="5"/>
        <v>22348848</v>
      </c>
      <c r="AS33" s="181"/>
      <c r="AT33" s="23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</row>
    <row r="34" spans="2:88" x14ac:dyDescent="0.2">
      <c r="B34" s="131" t="s">
        <v>64</v>
      </c>
      <c r="C34" s="129">
        <v>0</v>
      </c>
      <c r="D34" s="129">
        <v>1361210</v>
      </c>
      <c r="E34" s="129">
        <v>0</v>
      </c>
      <c r="F34" s="129">
        <v>0</v>
      </c>
      <c r="G34" s="129">
        <v>0</v>
      </c>
      <c r="H34" s="129">
        <v>0</v>
      </c>
      <c r="I34" s="129">
        <v>0</v>
      </c>
      <c r="J34" s="129">
        <v>0</v>
      </c>
      <c r="K34" s="129">
        <v>0</v>
      </c>
      <c r="L34" s="129">
        <v>0</v>
      </c>
      <c r="M34" s="129">
        <v>0</v>
      </c>
      <c r="N34" s="129">
        <v>0</v>
      </c>
      <c r="O34" s="129">
        <v>188728</v>
      </c>
      <c r="P34" s="129">
        <v>1211080</v>
      </c>
      <c r="Q34" s="129">
        <v>5629159</v>
      </c>
      <c r="R34" s="129">
        <v>0</v>
      </c>
      <c r="S34" s="129">
        <v>360657</v>
      </c>
      <c r="T34" s="129">
        <v>0</v>
      </c>
      <c r="U34" s="129">
        <v>0</v>
      </c>
      <c r="V34" s="129">
        <v>0</v>
      </c>
      <c r="W34" s="129">
        <v>724</v>
      </c>
      <c r="X34" s="129">
        <v>0</v>
      </c>
      <c r="Y34" s="129">
        <v>0</v>
      </c>
      <c r="Z34" s="129">
        <v>228647</v>
      </c>
      <c r="AA34" s="129">
        <v>114202</v>
      </c>
      <c r="AB34" s="129">
        <v>0</v>
      </c>
      <c r="AC34" s="129">
        <v>651977</v>
      </c>
      <c r="AD34" s="129">
        <v>0</v>
      </c>
      <c r="AE34" s="129">
        <v>0</v>
      </c>
      <c r="AF34" s="129">
        <v>84425</v>
      </c>
      <c r="AG34" s="129">
        <v>404714</v>
      </c>
      <c r="AH34" s="129">
        <v>0</v>
      </c>
      <c r="AI34" s="129">
        <v>0</v>
      </c>
      <c r="AJ34" s="129">
        <v>0</v>
      </c>
      <c r="AK34" s="129"/>
      <c r="AL34" s="129"/>
      <c r="AM34" s="129"/>
      <c r="AN34" s="129"/>
      <c r="AO34" s="129"/>
      <c r="AP34" s="129"/>
      <c r="AQ34" s="117">
        <f t="shared" si="5"/>
        <v>10235523</v>
      </c>
      <c r="AS34" s="181"/>
      <c r="AT34" s="23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</row>
    <row r="35" spans="2:88" x14ac:dyDescent="0.2">
      <c r="B35" s="130" t="s">
        <v>65</v>
      </c>
      <c r="C35" s="129">
        <v>0</v>
      </c>
      <c r="D35" s="129">
        <v>0</v>
      </c>
      <c r="E35" s="129">
        <v>400099</v>
      </c>
      <c r="F35" s="129">
        <v>5912</v>
      </c>
      <c r="G35" s="129">
        <v>0</v>
      </c>
      <c r="H35" s="129">
        <v>515959</v>
      </c>
      <c r="I35" s="129">
        <v>1216581</v>
      </c>
      <c r="J35" s="129">
        <v>0</v>
      </c>
      <c r="K35" s="129">
        <v>1657003</v>
      </c>
      <c r="L35" s="129">
        <v>1212465</v>
      </c>
      <c r="M35" s="129">
        <v>0</v>
      </c>
      <c r="N35" s="129">
        <v>1239878</v>
      </c>
      <c r="O35" s="129">
        <v>2446727</v>
      </c>
      <c r="P35" s="129">
        <v>0</v>
      </c>
      <c r="Q35" s="129">
        <v>4890264</v>
      </c>
      <c r="R35" s="129">
        <v>0</v>
      </c>
      <c r="S35" s="129">
        <v>1388412</v>
      </c>
      <c r="T35" s="129">
        <v>0</v>
      </c>
      <c r="U35" s="129">
        <v>2513791</v>
      </c>
      <c r="V35" s="129">
        <v>677168</v>
      </c>
      <c r="W35" s="129">
        <v>93782</v>
      </c>
      <c r="X35" s="129">
        <v>0</v>
      </c>
      <c r="Y35" s="129">
        <v>0</v>
      </c>
      <c r="Z35" s="129">
        <v>970113</v>
      </c>
      <c r="AA35" s="129">
        <v>36401</v>
      </c>
      <c r="AB35" s="129">
        <v>0</v>
      </c>
      <c r="AC35" s="129">
        <v>0</v>
      </c>
      <c r="AD35" s="129">
        <v>11815080</v>
      </c>
      <c r="AE35" s="129">
        <v>1462619</v>
      </c>
      <c r="AF35" s="129">
        <v>0</v>
      </c>
      <c r="AG35" s="129">
        <v>18570571</v>
      </c>
      <c r="AH35" s="129">
        <v>4438105</v>
      </c>
      <c r="AI35" s="129">
        <v>0</v>
      </c>
      <c r="AJ35" s="129">
        <v>189973</v>
      </c>
      <c r="AK35" s="129"/>
      <c r="AL35" s="129"/>
      <c r="AM35" s="129"/>
      <c r="AN35" s="129"/>
      <c r="AO35" s="129"/>
      <c r="AP35" s="129"/>
      <c r="AQ35" s="117">
        <f t="shared" si="5"/>
        <v>55740903</v>
      </c>
      <c r="AS35" s="181"/>
      <c r="AT35" s="234"/>
      <c r="AV35" s="124">
        <f t="shared" ref="AV35:CJ35" si="13">C35-SUM(C36:C37)</f>
        <v>0</v>
      </c>
      <c r="AW35" s="124">
        <f t="shared" si="13"/>
        <v>0</v>
      </c>
      <c r="AX35" s="124">
        <f t="shared" si="13"/>
        <v>0</v>
      </c>
      <c r="AY35" s="124">
        <f t="shared" si="13"/>
        <v>0</v>
      </c>
      <c r="AZ35" s="124">
        <f t="shared" si="13"/>
        <v>0</v>
      </c>
      <c r="BA35" s="124">
        <f t="shared" si="13"/>
        <v>0</v>
      </c>
      <c r="BB35" s="124">
        <f t="shared" si="13"/>
        <v>0</v>
      </c>
      <c r="BC35" s="124">
        <f t="shared" si="13"/>
        <v>0</v>
      </c>
      <c r="BD35" s="124">
        <f t="shared" si="13"/>
        <v>0</v>
      </c>
      <c r="BE35" s="124">
        <f t="shared" si="13"/>
        <v>0</v>
      </c>
      <c r="BF35" s="124">
        <f t="shared" si="13"/>
        <v>0</v>
      </c>
      <c r="BG35" s="124">
        <f t="shared" si="13"/>
        <v>0</v>
      </c>
      <c r="BH35" s="124">
        <f t="shared" si="13"/>
        <v>0</v>
      </c>
      <c r="BI35" s="124">
        <f t="shared" si="13"/>
        <v>0</v>
      </c>
      <c r="BJ35" s="124">
        <f t="shared" si="13"/>
        <v>0</v>
      </c>
      <c r="BK35" s="124">
        <f t="shared" si="13"/>
        <v>0</v>
      </c>
      <c r="BL35" s="124">
        <f t="shared" si="13"/>
        <v>0</v>
      </c>
      <c r="BM35" s="124">
        <f t="shared" si="13"/>
        <v>0</v>
      </c>
      <c r="BN35" s="124">
        <f t="shared" si="13"/>
        <v>0</v>
      </c>
      <c r="BO35" s="124">
        <f t="shared" si="13"/>
        <v>0</v>
      </c>
      <c r="BP35" s="124">
        <f t="shared" si="13"/>
        <v>0</v>
      </c>
      <c r="BQ35" s="124">
        <f t="shared" si="13"/>
        <v>0</v>
      </c>
      <c r="BR35" s="124">
        <f t="shared" si="13"/>
        <v>0</v>
      </c>
      <c r="BS35" s="124">
        <f t="shared" si="13"/>
        <v>0</v>
      </c>
      <c r="BT35" s="124">
        <f t="shared" si="13"/>
        <v>0</v>
      </c>
      <c r="BU35" s="124">
        <f t="shared" si="13"/>
        <v>0</v>
      </c>
      <c r="BV35" s="124">
        <f t="shared" si="13"/>
        <v>0</v>
      </c>
      <c r="BW35" s="124">
        <f t="shared" si="13"/>
        <v>0</v>
      </c>
      <c r="BX35" s="124">
        <f t="shared" si="13"/>
        <v>0</v>
      </c>
      <c r="BY35" s="124">
        <f t="shared" si="13"/>
        <v>0</v>
      </c>
      <c r="BZ35" s="124">
        <f t="shared" si="13"/>
        <v>0</v>
      </c>
      <c r="CA35" s="124">
        <f t="shared" si="13"/>
        <v>0</v>
      </c>
      <c r="CB35" s="124">
        <f t="shared" si="13"/>
        <v>0</v>
      </c>
      <c r="CC35" s="124">
        <f t="shared" si="13"/>
        <v>0</v>
      </c>
      <c r="CD35" s="124">
        <f t="shared" si="13"/>
        <v>0</v>
      </c>
      <c r="CE35" s="124">
        <f t="shared" si="13"/>
        <v>0</v>
      </c>
      <c r="CF35" s="124">
        <f t="shared" si="13"/>
        <v>0</v>
      </c>
      <c r="CG35" s="124">
        <f t="shared" si="13"/>
        <v>0</v>
      </c>
      <c r="CH35" s="124">
        <f t="shared" si="13"/>
        <v>0</v>
      </c>
      <c r="CI35" s="124">
        <f t="shared" si="13"/>
        <v>0</v>
      </c>
      <c r="CJ35" s="124">
        <f t="shared" si="13"/>
        <v>0</v>
      </c>
    </row>
    <row r="36" spans="2:88" x14ac:dyDescent="0.2">
      <c r="B36" s="131" t="s">
        <v>66</v>
      </c>
      <c r="C36" s="129">
        <v>0</v>
      </c>
      <c r="D36" s="129">
        <v>0</v>
      </c>
      <c r="E36" s="129">
        <v>385899</v>
      </c>
      <c r="F36" s="129">
        <v>2765</v>
      </c>
      <c r="G36" s="129">
        <v>0</v>
      </c>
      <c r="H36" s="129">
        <v>120960</v>
      </c>
      <c r="I36" s="129">
        <v>799348</v>
      </c>
      <c r="J36" s="129">
        <v>0</v>
      </c>
      <c r="K36" s="129">
        <v>1538201</v>
      </c>
      <c r="L36" s="129">
        <v>1208853</v>
      </c>
      <c r="M36" s="129">
        <v>0</v>
      </c>
      <c r="N36" s="129">
        <v>1221210</v>
      </c>
      <c r="O36" s="129">
        <v>2446727</v>
      </c>
      <c r="P36" s="129">
        <v>0</v>
      </c>
      <c r="Q36" s="129">
        <v>4808353</v>
      </c>
      <c r="R36" s="129">
        <v>0</v>
      </c>
      <c r="S36" s="129">
        <v>328433</v>
      </c>
      <c r="T36" s="129">
        <v>0</v>
      </c>
      <c r="U36" s="129">
        <v>1865749</v>
      </c>
      <c r="V36" s="129">
        <v>677168</v>
      </c>
      <c r="W36" s="129">
        <v>86598</v>
      </c>
      <c r="X36" s="129">
        <v>0</v>
      </c>
      <c r="Y36" s="129">
        <v>0</v>
      </c>
      <c r="Z36" s="129">
        <v>970113</v>
      </c>
      <c r="AA36" s="129">
        <v>36401</v>
      </c>
      <c r="AB36" s="129">
        <v>0</v>
      </c>
      <c r="AC36" s="129">
        <v>0</v>
      </c>
      <c r="AD36" s="129">
        <v>11687727</v>
      </c>
      <c r="AE36" s="129">
        <v>1462619</v>
      </c>
      <c r="AF36" s="129">
        <v>0</v>
      </c>
      <c r="AG36" s="129">
        <v>17129155</v>
      </c>
      <c r="AH36" s="129">
        <v>4256105</v>
      </c>
      <c r="AI36" s="129">
        <v>0</v>
      </c>
      <c r="AJ36" s="129">
        <v>0</v>
      </c>
      <c r="AK36" s="129"/>
      <c r="AL36" s="129"/>
      <c r="AM36" s="129"/>
      <c r="AN36" s="129"/>
      <c r="AO36" s="129"/>
      <c r="AP36" s="129"/>
      <c r="AQ36" s="117">
        <f t="shared" si="5"/>
        <v>51032384</v>
      </c>
      <c r="AS36" s="181"/>
      <c r="AT36" s="23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</row>
    <row r="37" spans="2:88" x14ac:dyDescent="0.2">
      <c r="B37" s="131" t="s">
        <v>67</v>
      </c>
      <c r="C37" s="129">
        <v>0</v>
      </c>
      <c r="D37" s="129">
        <v>0</v>
      </c>
      <c r="E37" s="129">
        <v>14200</v>
      </c>
      <c r="F37" s="129">
        <v>3147</v>
      </c>
      <c r="G37" s="129">
        <v>0</v>
      </c>
      <c r="H37" s="129">
        <v>394999</v>
      </c>
      <c r="I37" s="129">
        <v>417233</v>
      </c>
      <c r="J37" s="129">
        <v>0</v>
      </c>
      <c r="K37" s="129">
        <v>118802</v>
      </c>
      <c r="L37" s="129">
        <v>3612</v>
      </c>
      <c r="M37" s="129">
        <v>0</v>
      </c>
      <c r="N37" s="129">
        <v>18668</v>
      </c>
      <c r="O37" s="129">
        <v>0</v>
      </c>
      <c r="P37" s="129">
        <v>0</v>
      </c>
      <c r="Q37" s="129">
        <v>81911</v>
      </c>
      <c r="R37" s="129">
        <v>0</v>
      </c>
      <c r="S37" s="129">
        <v>1059979</v>
      </c>
      <c r="T37" s="129">
        <v>0</v>
      </c>
      <c r="U37" s="129">
        <v>648042</v>
      </c>
      <c r="V37" s="129">
        <v>0</v>
      </c>
      <c r="W37" s="129">
        <v>7184</v>
      </c>
      <c r="X37" s="129">
        <v>0</v>
      </c>
      <c r="Y37" s="129">
        <v>0</v>
      </c>
      <c r="Z37" s="129">
        <v>0</v>
      </c>
      <c r="AA37" s="129">
        <v>0</v>
      </c>
      <c r="AB37" s="129">
        <v>0</v>
      </c>
      <c r="AC37" s="129">
        <v>0</v>
      </c>
      <c r="AD37" s="129">
        <v>127353</v>
      </c>
      <c r="AE37" s="129">
        <v>0</v>
      </c>
      <c r="AF37" s="129">
        <v>0</v>
      </c>
      <c r="AG37" s="129">
        <v>1441416</v>
      </c>
      <c r="AH37" s="129">
        <v>182000</v>
      </c>
      <c r="AI37" s="129">
        <v>0</v>
      </c>
      <c r="AJ37" s="129">
        <v>189973</v>
      </c>
      <c r="AK37" s="129"/>
      <c r="AL37" s="129"/>
      <c r="AM37" s="129"/>
      <c r="AN37" s="129"/>
      <c r="AO37" s="129"/>
      <c r="AP37" s="129"/>
      <c r="AQ37" s="117">
        <f t="shared" si="5"/>
        <v>4708519</v>
      </c>
      <c r="AS37" s="181"/>
      <c r="AT37" s="23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</row>
    <row r="38" spans="2:88" x14ac:dyDescent="0.2">
      <c r="B38" s="128" t="s">
        <v>68</v>
      </c>
      <c r="C38" s="129">
        <v>413223</v>
      </c>
      <c r="D38" s="129">
        <v>27739697</v>
      </c>
      <c r="E38" s="129">
        <v>83168380</v>
      </c>
      <c r="F38" s="129">
        <v>256864</v>
      </c>
      <c r="G38" s="129">
        <v>7994414</v>
      </c>
      <c r="H38" s="129">
        <v>60645445</v>
      </c>
      <c r="I38" s="129">
        <v>152208478</v>
      </c>
      <c r="J38" s="129">
        <v>6952379</v>
      </c>
      <c r="K38" s="129">
        <v>9052660</v>
      </c>
      <c r="L38" s="129">
        <v>10185911</v>
      </c>
      <c r="M38" s="129">
        <v>22220281</v>
      </c>
      <c r="N38" s="129">
        <v>72536386</v>
      </c>
      <c r="O38" s="129">
        <v>38522335</v>
      </c>
      <c r="P38" s="129">
        <v>9795981</v>
      </c>
      <c r="Q38" s="129">
        <v>117423097</v>
      </c>
      <c r="R38" s="129">
        <v>0</v>
      </c>
      <c r="S38" s="129">
        <v>74406884</v>
      </c>
      <c r="T38" s="129">
        <v>0</v>
      </c>
      <c r="U38" s="129">
        <v>237024556</v>
      </c>
      <c r="V38" s="129">
        <v>38246</v>
      </c>
      <c r="W38" s="129">
        <v>49129006</v>
      </c>
      <c r="X38" s="129">
        <v>5102755</v>
      </c>
      <c r="Y38" s="129">
        <v>18802247</v>
      </c>
      <c r="Z38" s="129">
        <v>55111716</v>
      </c>
      <c r="AA38" s="129">
        <v>26456910</v>
      </c>
      <c r="AB38" s="129">
        <v>761391</v>
      </c>
      <c r="AC38" s="129">
        <v>9972350</v>
      </c>
      <c r="AD38" s="129">
        <v>473503044</v>
      </c>
      <c r="AE38" s="129">
        <v>36148838</v>
      </c>
      <c r="AF38" s="129">
        <v>3567328</v>
      </c>
      <c r="AG38" s="129">
        <v>302317959</v>
      </c>
      <c r="AH38" s="129">
        <v>68809064</v>
      </c>
      <c r="AI38" s="129">
        <v>935156</v>
      </c>
      <c r="AJ38" s="129">
        <v>31420834</v>
      </c>
      <c r="AK38" s="129"/>
      <c r="AL38" s="129"/>
      <c r="AM38" s="129"/>
      <c r="AN38" s="129"/>
      <c r="AO38" s="129"/>
      <c r="AP38" s="129"/>
      <c r="AQ38" s="117">
        <f t="shared" si="5"/>
        <v>2012623815</v>
      </c>
      <c r="AS38" s="181"/>
      <c r="AT38" s="234"/>
      <c r="AV38" s="124">
        <f t="shared" ref="AV38:CJ38" si="14">C38-SUM(C39:C40,C43:C47)</f>
        <v>0</v>
      </c>
      <c r="AW38" s="124">
        <f t="shared" si="14"/>
        <v>0</v>
      </c>
      <c r="AX38" s="124">
        <f t="shared" si="14"/>
        <v>0</v>
      </c>
      <c r="AY38" s="124">
        <f t="shared" si="14"/>
        <v>0</v>
      </c>
      <c r="AZ38" s="124">
        <f t="shared" si="14"/>
        <v>0</v>
      </c>
      <c r="BA38" s="124">
        <f t="shared" si="14"/>
        <v>0</v>
      </c>
      <c r="BB38" s="124">
        <f t="shared" si="14"/>
        <v>0</v>
      </c>
      <c r="BC38" s="124">
        <f t="shared" si="14"/>
        <v>0</v>
      </c>
      <c r="BD38" s="124">
        <f t="shared" si="14"/>
        <v>0</v>
      </c>
      <c r="BE38" s="124">
        <f t="shared" si="14"/>
        <v>0</v>
      </c>
      <c r="BF38" s="124">
        <f t="shared" si="14"/>
        <v>0</v>
      </c>
      <c r="BG38" s="124">
        <f t="shared" si="14"/>
        <v>0</v>
      </c>
      <c r="BH38" s="124">
        <f t="shared" si="14"/>
        <v>0</v>
      </c>
      <c r="BI38" s="124">
        <f t="shared" si="14"/>
        <v>0</v>
      </c>
      <c r="BJ38" s="124">
        <f t="shared" si="14"/>
        <v>0</v>
      </c>
      <c r="BK38" s="124">
        <f t="shared" si="14"/>
        <v>0</v>
      </c>
      <c r="BL38" s="124">
        <f t="shared" si="14"/>
        <v>0</v>
      </c>
      <c r="BM38" s="124">
        <f t="shared" si="14"/>
        <v>0</v>
      </c>
      <c r="BN38" s="124">
        <f t="shared" si="14"/>
        <v>0</v>
      </c>
      <c r="BO38" s="124">
        <f t="shared" si="14"/>
        <v>0</v>
      </c>
      <c r="BP38" s="124">
        <f t="shared" si="14"/>
        <v>0</v>
      </c>
      <c r="BQ38" s="124">
        <f t="shared" si="14"/>
        <v>0</v>
      </c>
      <c r="BR38" s="124">
        <f t="shared" si="14"/>
        <v>0</v>
      </c>
      <c r="BS38" s="124">
        <f t="shared" si="14"/>
        <v>0</v>
      </c>
      <c r="BT38" s="124">
        <f t="shared" si="14"/>
        <v>0</v>
      </c>
      <c r="BU38" s="124">
        <f t="shared" si="14"/>
        <v>0</v>
      </c>
      <c r="BV38" s="124">
        <f t="shared" si="14"/>
        <v>0</v>
      </c>
      <c r="BW38" s="124">
        <f t="shared" si="14"/>
        <v>0</v>
      </c>
      <c r="BX38" s="124">
        <f t="shared" si="14"/>
        <v>0</v>
      </c>
      <c r="BY38" s="124">
        <f t="shared" si="14"/>
        <v>0</v>
      </c>
      <c r="BZ38" s="124">
        <f t="shared" si="14"/>
        <v>0</v>
      </c>
      <c r="CA38" s="124">
        <f t="shared" si="14"/>
        <v>0</v>
      </c>
      <c r="CB38" s="124">
        <f t="shared" si="14"/>
        <v>0</v>
      </c>
      <c r="CC38" s="124">
        <f t="shared" si="14"/>
        <v>0</v>
      </c>
      <c r="CD38" s="124">
        <f t="shared" si="14"/>
        <v>0</v>
      </c>
      <c r="CE38" s="124">
        <f t="shared" si="14"/>
        <v>0</v>
      </c>
      <c r="CF38" s="124">
        <f t="shared" si="14"/>
        <v>0</v>
      </c>
      <c r="CG38" s="124">
        <f t="shared" si="14"/>
        <v>0</v>
      </c>
      <c r="CH38" s="124">
        <f t="shared" si="14"/>
        <v>0</v>
      </c>
      <c r="CI38" s="124">
        <f t="shared" si="14"/>
        <v>0</v>
      </c>
      <c r="CJ38" s="124">
        <f t="shared" si="14"/>
        <v>0</v>
      </c>
    </row>
    <row r="39" spans="2:88" x14ac:dyDescent="0.2">
      <c r="B39" s="130" t="s">
        <v>69</v>
      </c>
      <c r="C39" s="129">
        <v>288</v>
      </c>
      <c r="D39" s="129">
        <v>12660130</v>
      </c>
      <c r="E39" s="129">
        <v>39853690</v>
      </c>
      <c r="F39" s="129">
        <v>41905</v>
      </c>
      <c r="G39" s="129">
        <v>4541489</v>
      </c>
      <c r="H39" s="129">
        <v>20220219</v>
      </c>
      <c r="I39" s="129">
        <v>71298395</v>
      </c>
      <c r="J39" s="129">
        <v>2274850</v>
      </c>
      <c r="K39" s="129">
        <v>5225687</v>
      </c>
      <c r="L39" s="129">
        <v>5490257</v>
      </c>
      <c r="M39" s="129">
        <v>9349339</v>
      </c>
      <c r="N39" s="129">
        <v>25898649</v>
      </c>
      <c r="O39" s="129">
        <v>16836028</v>
      </c>
      <c r="P39" s="129">
        <v>2313175</v>
      </c>
      <c r="Q39" s="129">
        <v>39243178</v>
      </c>
      <c r="R39" s="129">
        <v>0</v>
      </c>
      <c r="S39" s="129">
        <v>14954276</v>
      </c>
      <c r="T39" s="129">
        <v>0</v>
      </c>
      <c r="U39" s="129">
        <v>93351139</v>
      </c>
      <c r="V39" s="129">
        <v>885</v>
      </c>
      <c r="W39" s="129">
        <v>28545227</v>
      </c>
      <c r="X39" s="129">
        <v>2907283</v>
      </c>
      <c r="Y39" s="129">
        <v>11650704</v>
      </c>
      <c r="Z39" s="129">
        <v>16195870</v>
      </c>
      <c r="AA39" s="129">
        <v>17757200</v>
      </c>
      <c r="AB39" s="129">
        <v>705598</v>
      </c>
      <c r="AC39" s="129">
        <v>1701390</v>
      </c>
      <c r="AD39" s="129">
        <v>85251700</v>
      </c>
      <c r="AE39" s="129">
        <v>21196530</v>
      </c>
      <c r="AF39" s="129">
        <v>2934297</v>
      </c>
      <c r="AG39" s="129">
        <v>121642677</v>
      </c>
      <c r="AH39" s="129">
        <v>33418400</v>
      </c>
      <c r="AI39" s="129">
        <v>819725</v>
      </c>
      <c r="AJ39" s="129">
        <v>29649885</v>
      </c>
      <c r="AK39" s="129"/>
      <c r="AL39" s="129"/>
      <c r="AM39" s="129"/>
      <c r="AN39" s="129"/>
      <c r="AO39" s="129"/>
      <c r="AP39" s="129"/>
      <c r="AQ39" s="117">
        <f t="shared" si="5"/>
        <v>737930065</v>
      </c>
      <c r="AS39" s="181"/>
      <c r="AT39" s="23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</row>
    <row r="40" spans="2:88" x14ac:dyDescent="0.2">
      <c r="B40" s="130" t="s">
        <v>70</v>
      </c>
      <c r="C40" s="129">
        <v>0</v>
      </c>
      <c r="D40" s="129">
        <v>0</v>
      </c>
      <c r="E40" s="129">
        <v>0</v>
      </c>
      <c r="F40" s="129">
        <v>0</v>
      </c>
      <c r="G40" s="129">
        <v>0</v>
      </c>
      <c r="H40" s="129">
        <v>0</v>
      </c>
      <c r="I40" s="129">
        <v>0</v>
      </c>
      <c r="J40" s="129">
        <v>0</v>
      </c>
      <c r="K40" s="129">
        <v>0</v>
      </c>
      <c r="L40" s="129">
        <v>0</v>
      </c>
      <c r="M40" s="129">
        <v>0</v>
      </c>
      <c r="N40" s="129">
        <v>0</v>
      </c>
      <c r="O40" s="129">
        <v>0</v>
      </c>
      <c r="P40" s="129">
        <v>0</v>
      </c>
      <c r="Q40" s="129">
        <v>0</v>
      </c>
      <c r="R40" s="129">
        <v>0</v>
      </c>
      <c r="S40" s="129">
        <v>0</v>
      </c>
      <c r="T40" s="129">
        <v>0</v>
      </c>
      <c r="U40" s="129">
        <v>0</v>
      </c>
      <c r="V40" s="129">
        <v>0</v>
      </c>
      <c r="W40" s="129">
        <v>0</v>
      </c>
      <c r="X40" s="129">
        <v>0</v>
      </c>
      <c r="Y40" s="129">
        <v>0</v>
      </c>
      <c r="Z40" s="129">
        <v>0</v>
      </c>
      <c r="AA40" s="129">
        <v>0</v>
      </c>
      <c r="AB40" s="129">
        <v>0</v>
      </c>
      <c r="AC40" s="129">
        <v>0</v>
      </c>
      <c r="AD40" s="129">
        <v>0</v>
      </c>
      <c r="AE40" s="129">
        <v>0</v>
      </c>
      <c r="AF40" s="129">
        <v>0</v>
      </c>
      <c r="AG40" s="129">
        <v>0</v>
      </c>
      <c r="AH40" s="129">
        <v>0</v>
      </c>
      <c r="AI40" s="129">
        <v>0</v>
      </c>
      <c r="AJ40" s="129">
        <v>0</v>
      </c>
      <c r="AK40" s="129"/>
      <c r="AL40" s="129"/>
      <c r="AM40" s="129"/>
      <c r="AN40" s="129"/>
      <c r="AO40" s="129"/>
      <c r="AP40" s="129"/>
      <c r="AQ40" s="117">
        <f t="shared" si="5"/>
        <v>0</v>
      </c>
      <c r="AS40" s="181"/>
      <c r="AT40" s="234"/>
      <c r="AV40" s="124">
        <f>C40-SUM(C41:C42)</f>
        <v>0</v>
      </c>
      <c r="AW40" s="124">
        <f>D40-SUM(D41:D42)</f>
        <v>0</v>
      </c>
      <c r="AX40" s="124">
        <f t="shared" ref="AX40:CJ40" si="15">E40-SUM(E41:E42)</f>
        <v>0</v>
      </c>
      <c r="AY40" s="124">
        <f t="shared" si="15"/>
        <v>0</v>
      </c>
      <c r="AZ40" s="124">
        <f t="shared" si="15"/>
        <v>0</v>
      </c>
      <c r="BA40" s="124">
        <f t="shared" si="15"/>
        <v>0</v>
      </c>
      <c r="BB40" s="124">
        <f t="shared" si="15"/>
        <v>0</v>
      </c>
      <c r="BC40" s="124">
        <f t="shared" si="15"/>
        <v>0</v>
      </c>
      <c r="BD40" s="124">
        <f t="shared" si="15"/>
        <v>0</v>
      </c>
      <c r="BE40" s="124">
        <f t="shared" si="15"/>
        <v>0</v>
      </c>
      <c r="BF40" s="124">
        <f t="shared" si="15"/>
        <v>0</v>
      </c>
      <c r="BG40" s="124">
        <f t="shared" si="15"/>
        <v>0</v>
      </c>
      <c r="BH40" s="124">
        <f t="shared" si="15"/>
        <v>0</v>
      </c>
      <c r="BI40" s="124">
        <f t="shared" si="15"/>
        <v>0</v>
      </c>
      <c r="BJ40" s="124">
        <f t="shared" si="15"/>
        <v>0</v>
      </c>
      <c r="BK40" s="124">
        <f t="shared" si="15"/>
        <v>0</v>
      </c>
      <c r="BL40" s="124">
        <f t="shared" si="15"/>
        <v>0</v>
      </c>
      <c r="BM40" s="124">
        <f t="shared" si="15"/>
        <v>0</v>
      </c>
      <c r="BN40" s="124">
        <f t="shared" si="15"/>
        <v>0</v>
      </c>
      <c r="BO40" s="124">
        <f t="shared" si="15"/>
        <v>0</v>
      </c>
      <c r="BP40" s="124">
        <f t="shared" si="15"/>
        <v>0</v>
      </c>
      <c r="BQ40" s="124">
        <f t="shared" si="15"/>
        <v>0</v>
      </c>
      <c r="BR40" s="124">
        <f t="shared" si="15"/>
        <v>0</v>
      </c>
      <c r="BS40" s="124">
        <f t="shared" si="15"/>
        <v>0</v>
      </c>
      <c r="BT40" s="124">
        <f t="shared" si="15"/>
        <v>0</v>
      </c>
      <c r="BU40" s="124">
        <f t="shared" si="15"/>
        <v>0</v>
      </c>
      <c r="BV40" s="124">
        <f t="shared" si="15"/>
        <v>0</v>
      </c>
      <c r="BW40" s="124">
        <f t="shared" si="15"/>
        <v>0</v>
      </c>
      <c r="BX40" s="124">
        <f t="shared" si="15"/>
        <v>0</v>
      </c>
      <c r="BY40" s="124">
        <f t="shared" si="15"/>
        <v>0</v>
      </c>
      <c r="BZ40" s="124">
        <f t="shared" si="15"/>
        <v>0</v>
      </c>
      <c r="CA40" s="124">
        <f t="shared" si="15"/>
        <v>0</v>
      </c>
      <c r="CB40" s="124">
        <f t="shared" si="15"/>
        <v>0</v>
      </c>
      <c r="CC40" s="124">
        <f t="shared" si="15"/>
        <v>0</v>
      </c>
      <c r="CD40" s="124">
        <f t="shared" si="15"/>
        <v>0</v>
      </c>
      <c r="CE40" s="124">
        <f t="shared" si="15"/>
        <v>0</v>
      </c>
      <c r="CF40" s="124">
        <f t="shared" si="15"/>
        <v>0</v>
      </c>
      <c r="CG40" s="124">
        <f t="shared" si="15"/>
        <v>0</v>
      </c>
      <c r="CH40" s="124">
        <f t="shared" si="15"/>
        <v>0</v>
      </c>
      <c r="CI40" s="124">
        <f t="shared" si="15"/>
        <v>0</v>
      </c>
      <c r="CJ40" s="124">
        <f t="shared" si="15"/>
        <v>0</v>
      </c>
    </row>
    <row r="41" spans="2:88" x14ac:dyDescent="0.2">
      <c r="B41" s="131" t="s">
        <v>71</v>
      </c>
      <c r="C41" s="129">
        <v>0</v>
      </c>
      <c r="D41" s="129">
        <v>0</v>
      </c>
      <c r="E41" s="129">
        <v>0</v>
      </c>
      <c r="F41" s="129">
        <v>0</v>
      </c>
      <c r="G41" s="129">
        <v>0</v>
      </c>
      <c r="H41" s="129">
        <v>0</v>
      </c>
      <c r="I41" s="129">
        <v>0</v>
      </c>
      <c r="J41" s="129">
        <v>0</v>
      </c>
      <c r="K41" s="129">
        <v>0</v>
      </c>
      <c r="L41" s="129">
        <v>0</v>
      </c>
      <c r="M41" s="129">
        <v>0</v>
      </c>
      <c r="N41" s="129">
        <v>0</v>
      </c>
      <c r="O41" s="129">
        <v>0</v>
      </c>
      <c r="P41" s="129">
        <v>0</v>
      </c>
      <c r="Q41" s="129">
        <v>0</v>
      </c>
      <c r="R41" s="129">
        <v>0</v>
      </c>
      <c r="S41" s="129">
        <v>0</v>
      </c>
      <c r="T41" s="129">
        <v>0</v>
      </c>
      <c r="U41" s="129">
        <v>0</v>
      </c>
      <c r="V41" s="129">
        <v>0</v>
      </c>
      <c r="W41" s="129">
        <v>0</v>
      </c>
      <c r="X41" s="129">
        <v>0</v>
      </c>
      <c r="Y41" s="129">
        <v>0</v>
      </c>
      <c r="Z41" s="129">
        <v>0</v>
      </c>
      <c r="AA41" s="129">
        <v>0</v>
      </c>
      <c r="AB41" s="129">
        <v>0</v>
      </c>
      <c r="AC41" s="129">
        <v>0</v>
      </c>
      <c r="AD41" s="129">
        <v>0</v>
      </c>
      <c r="AE41" s="129">
        <v>0</v>
      </c>
      <c r="AF41" s="129">
        <v>0</v>
      </c>
      <c r="AG41" s="129">
        <v>0</v>
      </c>
      <c r="AH41" s="129">
        <v>0</v>
      </c>
      <c r="AI41" s="129">
        <v>0</v>
      </c>
      <c r="AJ41" s="129">
        <v>0</v>
      </c>
      <c r="AK41" s="129"/>
      <c r="AL41" s="129"/>
      <c r="AM41" s="129"/>
      <c r="AN41" s="129"/>
      <c r="AO41" s="129"/>
      <c r="AP41" s="129"/>
      <c r="AQ41" s="117">
        <f t="shared" si="5"/>
        <v>0</v>
      </c>
      <c r="AS41" s="181"/>
      <c r="AT41" s="23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</row>
    <row r="42" spans="2:88" x14ac:dyDescent="0.2">
      <c r="B42" s="131" t="s">
        <v>72</v>
      </c>
      <c r="C42" s="129">
        <v>0</v>
      </c>
      <c r="D42" s="129">
        <v>0</v>
      </c>
      <c r="E42" s="129">
        <v>0</v>
      </c>
      <c r="F42" s="129">
        <v>0</v>
      </c>
      <c r="G42" s="129">
        <v>0</v>
      </c>
      <c r="H42" s="129">
        <v>0</v>
      </c>
      <c r="I42" s="129">
        <v>0</v>
      </c>
      <c r="J42" s="129">
        <v>0</v>
      </c>
      <c r="K42" s="129">
        <v>0</v>
      </c>
      <c r="L42" s="129">
        <v>0</v>
      </c>
      <c r="M42" s="129">
        <v>0</v>
      </c>
      <c r="N42" s="129">
        <v>0</v>
      </c>
      <c r="O42" s="129">
        <v>0</v>
      </c>
      <c r="P42" s="129">
        <v>0</v>
      </c>
      <c r="Q42" s="129">
        <v>0</v>
      </c>
      <c r="R42" s="129">
        <v>0</v>
      </c>
      <c r="S42" s="129">
        <v>0</v>
      </c>
      <c r="T42" s="129">
        <v>0</v>
      </c>
      <c r="U42" s="129">
        <v>0</v>
      </c>
      <c r="V42" s="129">
        <v>0</v>
      </c>
      <c r="W42" s="129">
        <v>0</v>
      </c>
      <c r="X42" s="129">
        <v>0</v>
      </c>
      <c r="Y42" s="129">
        <v>0</v>
      </c>
      <c r="Z42" s="129">
        <v>0</v>
      </c>
      <c r="AA42" s="129">
        <v>0</v>
      </c>
      <c r="AB42" s="129">
        <v>0</v>
      </c>
      <c r="AC42" s="129">
        <v>0</v>
      </c>
      <c r="AD42" s="129">
        <v>0</v>
      </c>
      <c r="AE42" s="129">
        <v>0</v>
      </c>
      <c r="AF42" s="129">
        <v>0</v>
      </c>
      <c r="AG42" s="129">
        <v>0</v>
      </c>
      <c r="AH42" s="129">
        <v>0</v>
      </c>
      <c r="AI42" s="129">
        <v>0</v>
      </c>
      <c r="AJ42" s="129">
        <v>0</v>
      </c>
      <c r="AK42" s="129"/>
      <c r="AL42" s="129"/>
      <c r="AM42" s="129"/>
      <c r="AN42" s="129"/>
      <c r="AO42" s="129"/>
      <c r="AP42" s="129"/>
      <c r="AQ42" s="117">
        <f t="shared" si="5"/>
        <v>0</v>
      </c>
      <c r="AS42" s="181"/>
      <c r="AT42" s="23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</row>
    <row r="43" spans="2:88" x14ac:dyDescent="0.2">
      <c r="B43" s="130" t="s">
        <v>73</v>
      </c>
      <c r="C43" s="129">
        <v>0</v>
      </c>
      <c r="D43" s="129">
        <v>0</v>
      </c>
      <c r="E43" s="129">
        <v>0</v>
      </c>
      <c r="F43" s="129">
        <v>0</v>
      </c>
      <c r="G43" s="129">
        <v>0</v>
      </c>
      <c r="H43" s="129">
        <v>0</v>
      </c>
      <c r="I43" s="129">
        <v>0</v>
      </c>
      <c r="J43" s="129">
        <v>0</v>
      </c>
      <c r="K43" s="129">
        <v>0</v>
      </c>
      <c r="L43" s="129">
        <v>0</v>
      </c>
      <c r="M43" s="129">
        <v>0</v>
      </c>
      <c r="N43" s="129">
        <v>0</v>
      </c>
      <c r="O43" s="129">
        <v>0</v>
      </c>
      <c r="P43" s="129">
        <v>0</v>
      </c>
      <c r="Q43" s="129">
        <v>0</v>
      </c>
      <c r="R43" s="129">
        <v>0</v>
      </c>
      <c r="S43" s="129">
        <v>0</v>
      </c>
      <c r="T43" s="129">
        <v>0</v>
      </c>
      <c r="U43" s="129">
        <v>0</v>
      </c>
      <c r="V43" s="129">
        <v>0</v>
      </c>
      <c r="W43" s="129">
        <v>0</v>
      </c>
      <c r="X43" s="129">
        <v>0</v>
      </c>
      <c r="Y43" s="129">
        <v>0</v>
      </c>
      <c r="Z43" s="129">
        <v>0</v>
      </c>
      <c r="AA43" s="129">
        <v>0</v>
      </c>
      <c r="AB43" s="129">
        <v>0</v>
      </c>
      <c r="AC43" s="129">
        <v>0</v>
      </c>
      <c r="AD43" s="129">
        <v>0</v>
      </c>
      <c r="AE43" s="129">
        <v>0</v>
      </c>
      <c r="AF43" s="129">
        <v>0</v>
      </c>
      <c r="AG43" s="129">
        <v>0</v>
      </c>
      <c r="AH43" s="129">
        <v>0</v>
      </c>
      <c r="AI43" s="129">
        <v>0</v>
      </c>
      <c r="AJ43" s="129">
        <v>0</v>
      </c>
      <c r="AK43" s="129"/>
      <c r="AL43" s="129"/>
      <c r="AM43" s="129"/>
      <c r="AN43" s="129"/>
      <c r="AO43" s="129"/>
      <c r="AP43" s="129"/>
      <c r="AQ43" s="117">
        <f t="shared" si="5"/>
        <v>0</v>
      </c>
      <c r="AS43" s="181"/>
      <c r="AT43" s="23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</row>
    <row r="44" spans="2:88" x14ac:dyDescent="0.2">
      <c r="B44" s="130" t="s">
        <v>74</v>
      </c>
      <c r="C44" s="129">
        <v>0</v>
      </c>
      <c r="D44" s="129">
        <v>0</v>
      </c>
      <c r="E44" s="129">
        <v>0</v>
      </c>
      <c r="F44" s="129">
        <v>0</v>
      </c>
      <c r="G44" s="129">
        <v>0</v>
      </c>
      <c r="H44" s="129">
        <v>0</v>
      </c>
      <c r="I44" s="129">
        <v>0</v>
      </c>
      <c r="J44" s="129">
        <v>0</v>
      </c>
      <c r="K44" s="129">
        <v>0</v>
      </c>
      <c r="L44" s="129">
        <v>0</v>
      </c>
      <c r="M44" s="129">
        <v>0</v>
      </c>
      <c r="N44" s="129">
        <v>0</v>
      </c>
      <c r="O44" s="129">
        <v>0</v>
      </c>
      <c r="P44" s="129">
        <v>0</v>
      </c>
      <c r="Q44" s="129">
        <v>0</v>
      </c>
      <c r="R44" s="129">
        <v>0</v>
      </c>
      <c r="S44" s="129">
        <v>0</v>
      </c>
      <c r="T44" s="129">
        <v>0</v>
      </c>
      <c r="U44" s="129">
        <v>0</v>
      </c>
      <c r="V44" s="129">
        <v>0</v>
      </c>
      <c r="W44" s="129">
        <v>0</v>
      </c>
      <c r="X44" s="129">
        <v>0</v>
      </c>
      <c r="Y44" s="129">
        <v>0</v>
      </c>
      <c r="Z44" s="129">
        <v>0</v>
      </c>
      <c r="AA44" s="129">
        <v>0</v>
      </c>
      <c r="AB44" s="129">
        <v>0</v>
      </c>
      <c r="AC44" s="129">
        <v>0</v>
      </c>
      <c r="AD44" s="129">
        <v>0</v>
      </c>
      <c r="AE44" s="129">
        <v>0</v>
      </c>
      <c r="AF44" s="129">
        <v>0</v>
      </c>
      <c r="AG44" s="129">
        <v>0</v>
      </c>
      <c r="AH44" s="129">
        <v>0</v>
      </c>
      <c r="AI44" s="129">
        <v>0</v>
      </c>
      <c r="AJ44" s="129">
        <v>0</v>
      </c>
      <c r="AK44" s="129"/>
      <c r="AL44" s="129"/>
      <c r="AM44" s="129"/>
      <c r="AN44" s="129"/>
      <c r="AO44" s="129"/>
      <c r="AP44" s="129"/>
      <c r="AQ44" s="117">
        <f t="shared" si="5"/>
        <v>0</v>
      </c>
      <c r="AS44" s="181"/>
      <c r="AT44" s="23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</row>
    <row r="45" spans="2:88" x14ac:dyDescent="0.2">
      <c r="B45" s="130" t="s">
        <v>75</v>
      </c>
      <c r="C45" s="129">
        <v>412935</v>
      </c>
      <c r="D45" s="129">
        <v>15079567</v>
      </c>
      <c r="E45" s="129">
        <v>39058972</v>
      </c>
      <c r="F45" s="129">
        <v>199787</v>
      </c>
      <c r="G45" s="129">
        <v>3452925</v>
      </c>
      <c r="H45" s="129">
        <v>28655764</v>
      </c>
      <c r="I45" s="129">
        <v>80910083</v>
      </c>
      <c r="J45" s="129">
        <v>3742027</v>
      </c>
      <c r="K45" s="129">
        <v>3823186</v>
      </c>
      <c r="L45" s="129">
        <v>4491103</v>
      </c>
      <c r="M45" s="129">
        <v>12870942</v>
      </c>
      <c r="N45" s="129">
        <v>44552886</v>
      </c>
      <c r="O45" s="129">
        <v>6328379</v>
      </c>
      <c r="P45" s="129">
        <v>6126177</v>
      </c>
      <c r="Q45" s="129">
        <v>77073207</v>
      </c>
      <c r="R45" s="129">
        <v>0</v>
      </c>
      <c r="S45" s="129">
        <v>52924074</v>
      </c>
      <c r="T45" s="129">
        <v>0</v>
      </c>
      <c r="U45" s="129">
        <v>143673417</v>
      </c>
      <c r="V45" s="129">
        <v>36404</v>
      </c>
      <c r="W45" s="129">
        <v>20583779</v>
      </c>
      <c r="X45" s="129">
        <v>2108212</v>
      </c>
      <c r="Y45" s="129">
        <v>7151543</v>
      </c>
      <c r="Z45" s="129">
        <v>16217659</v>
      </c>
      <c r="AA45" s="129">
        <v>8699710</v>
      </c>
      <c r="AB45" s="129">
        <v>55793</v>
      </c>
      <c r="AC45" s="129">
        <v>8270960</v>
      </c>
      <c r="AD45" s="129">
        <v>388251344</v>
      </c>
      <c r="AE45" s="129">
        <v>14952308</v>
      </c>
      <c r="AF45" s="129">
        <v>633031</v>
      </c>
      <c r="AG45" s="129">
        <v>134537266</v>
      </c>
      <c r="AH45" s="129">
        <v>35390664</v>
      </c>
      <c r="AI45" s="129">
        <v>115431</v>
      </c>
      <c r="AJ45" s="129">
        <v>1770949</v>
      </c>
      <c r="AK45" s="129"/>
      <c r="AL45" s="129"/>
      <c r="AM45" s="129"/>
      <c r="AN45" s="129"/>
      <c r="AO45" s="129"/>
      <c r="AP45" s="129"/>
      <c r="AQ45" s="117">
        <f t="shared" si="5"/>
        <v>1162150484</v>
      </c>
      <c r="AS45" s="181"/>
      <c r="AT45" s="23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</row>
    <row r="46" spans="2:88" x14ac:dyDescent="0.2">
      <c r="B46" s="130" t="s">
        <v>76</v>
      </c>
      <c r="C46" s="129">
        <v>0</v>
      </c>
      <c r="D46" s="129">
        <v>0</v>
      </c>
      <c r="E46" s="129">
        <v>4255718</v>
      </c>
      <c r="F46" s="129">
        <v>15172</v>
      </c>
      <c r="G46" s="129">
        <v>0</v>
      </c>
      <c r="H46" s="129">
        <v>11769462</v>
      </c>
      <c r="I46" s="129">
        <v>0</v>
      </c>
      <c r="J46" s="129">
        <v>935502</v>
      </c>
      <c r="K46" s="129">
        <v>0</v>
      </c>
      <c r="L46" s="129">
        <v>204551</v>
      </c>
      <c r="M46" s="129">
        <v>0</v>
      </c>
      <c r="N46" s="129">
        <v>2084851</v>
      </c>
      <c r="O46" s="129">
        <v>15357928</v>
      </c>
      <c r="P46" s="129">
        <v>1356629</v>
      </c>
      <c r="Q46" s="129">
        <v>1106712</v>
      </c>
      <c r="R46" s="129">
        <v>0</v>
      </c>
      <c r="S46" s="129">
        <v>6528534</v>
      </c>
      <c r="T46" s="129">
        <v>0</v>
      </c>
      <c r="U46" s="129">
        <v>0</v>
      </c>
      <c r="V46" s="129">
        <v>957</v>
      </c>
      <c r="W46" s="129">
        <v>0</v>
      </c>
      <c r="X46" s="129">
        <v>87260</v>
      </c>
      <c r="Y46" s="129">
        <v>0</v>
      </c>
      <c r="Z46" s="129">
        <v>22698187</v>
      </c>
      <c r="AA46" s="129">
        <v>0</v>
      </c>
      <c r="AB46" s="129">
        <v>0</v>
      </c>
      <c r="AC46" s="129">
        <v>0</v>
      </c>
      <c r="AD46" s="129">
        <v>0</v>
      </c>
      <c r="AE46" s="129">
        <v>0</v>
      </c>
      <c r="AF46" s="129">
        <v>0</v>
      </c>
      <c r="AG46" s="129">
        <v>46138016</v>
      </c>
      <c r="AH46" s="129">
        <v>0</v>
      </c>
      <c r="AI46" s="129">
        <v>0</v>
      </c>
      <c r="AJ46" s="129">
        <v>0</v>
      </c>
      <c r="AK46" s="129"/>
      <c r="AL46" s="129"/>
      <c r="AM46" s="129"/>
      <c r="AN46" s="129"/>
      <c r="AO46" s="129"/>
      <c r="AP46" s="129"/>
      <c r="AQ46" s="117">
        <f t="shared" si="5"/>
        <v>112539479</v>
      </c>
      <c r="AS46" s="181"/>
      <c r="AT46" s="23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</row>
    <row r="47" spans="2:88" x14ac:dyDescent="0.2">
      <c r="B47" s="130" t="s">
        <v>77</v>
      </c>
      <c r="C47" s="129">
        <v>0</v>
      </c>
      <c r="D47" s="129">
        <v>0</v>
      </c>
      <c r="E47" s="129">
        <v>0</v>
      </c>
      <c r="F47" s="129">
        <v>0</v>
      </c>
      <c r="G47" s="129">
        <v>0</v>
      </c>
      <c r="H47" s="129">
        <v>0</v>
      </c>
      <c r="I47" s="129">
        <v>0</v>
      </c>
      <c r="J47" s="129">
        <v>0</v>
      </c>
      <c r="K47" s="129">
        <v>3787</v>
      </c>
      <c r="L47" s="129">
        <v>0</v>
      </c>
      <c r="M47" s="129">
        <v>0</v>
      </c>
      <c r="N47" s="129">
        <v>0</v>
      </c>
      <c r="O47" s="129">
        <v>0</v>
      </c>
      <c r="P47" s="129">
        <v>0</v>
      </c>
      <c r="Q47" s="129">
        <v>0</v>
      </c>
      <c r="R47" s="129">
        <v>0</v>
      </c>
      <c r="S47" s="129">
        <v>0</v>
      </c>
      <c r="T47" s="129">
        <v>0</v>
      </c>
      <c r="U47" s="129">
        <v>0</v>
      </c>
      <c r="V47" s="129">
        <v>0</v>
      </c>
      <c r="W47" s="129">
        <v>0</v>
      </c>
      <c r="X47" s="129">
        <v>0</v>
      </c>
      <c r="Y47" s="129">
        <v>0</v>
      </c>
      <c r="Z47" s="129">
        <v>0</v>
      </c>
      <c r="AA47" s="129">
        <v>0</v>
      </c>
      <c r="AB47" s="129">
        <v>0</v>
      </c>
      <c r="AC47" s="129">
        <v>0</v>
      </c>
      <c r="AD47" s="129">
        <v>0</v>
      </c>
      <c r="AE47" s="129">
        <v>0</v>
      </c>
      <c r="AF47" s="129">
        <v>0</v>
      </c>
      <c r="AG47" s="129">
        <v>0</v>
      </c>
      <c r="AH47" s="129">
        <v>0</v>
      </c>
      <c r="AI47" s="129">
        <v>0</v>
      </c>
      <c r="AJ47" s="129">
        <v>0</v>
      </c>
      <c r="AK47" s="129"/>
      <c r="AL47" s="129"/>
      <c r="AM47" s="129"/>
      <c r="AN47" s="129"/>
      <c r="AO47" s="129"/>
      <c r="AP47" s="129"/>
      <c r="AQ47" s="117">
        <f t="shared" si="5"/>
        <v>3787</v>
      </c>
      <c r="AS47" s="181"/>
      <c r="AT47" s="23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</row>
    <row r="48" spans="2:88" x14ac:dyDescent="0.2">
      <c r="B48" s="127" t="s">
        <v>78</v>
      </c>
      <c r="C48" s="126">
        <v>2857276</v>
      </c>
      <c r="D48" s="126">
        <v>1929808</v>
      </c>
      <c r="E48" s="126">
        <v>24545639</v>
      </c>
      <c r="F48" s="126">
        <v>25544984</v>
      </c>
      <c r="G48" s="126">
        <v>1289325</v>
      </c>
      <c r="H48" s="126">
        <v>13496805</v>
      </c>
      <c r="I48" s="126">
        <v>91024802</v>
      </c>
      <c r="J48" s="126">
        <v>1749656</v>
      </c>
      <c r="K48" s="126">
        <v>8129765</v>
      </c>
      <c r="L48" s="126">
        <v>2618827</v>
      </c>
      <c r="M48" s="126">
        <v>7718640</v>
      </c>
      <c r="N48" s="126">
        <v>2871422</v>
      </c>
      <c r="O48" s="126">
        <v>5572111</v>
      </c>
      <c r="P48" s="126">
        <v>1687219</v>
      </c>
      <c r="Q48" s="126">
        <v>31019896</v>
      </c>
      <c r="R48" s="126">
        <v>22639</v>
      </c>
      <c r="S48" s="126">
        <v>37343714</v>
      </c>
      <c r="T48" s="126">
        <v>0</v>
      </c>
      <c r="U48" s="126">
        <v>18849078</v>
      </c>
      <c r="V48" s="126">
        <v>2490098</v>
      </c>
      <c r="W48" s="126">
        <v>1326668</v>
      </c>
      <c r="X48" s="126">
        <v>1697792</v>
      </c>
      <c r="Y48" s="126">
        <v>837570</v>
      </c>
      <c r="Z48" s="126">
        <v>13524917</v>
      </c>
      <c r="AA48" s="126">
        <v>2687075</v>
      </c>
      <c r="AB48" s="126">
        <v>151496</v>
      </c>
      <c r="AC48" s="126">
        <v>1205603</v>
      </c>
      <c r="AD48" s="126">
        <v>8249132</v>
      </c>
      <c r="AE48" s="126">
        <v>1446542</v>
      </c>
      <c r="AF48" s="126">
        <v>1536205</v>
      </c>
      <c r="AG48" s="126">
        <v>29083860</v>
      </c>
      <c r="AH48" s="126">
        <v>4260015</v>
      </c>
      <c r="AI48" s="126">
        <v>1042773</v>
      </c>
      <c r="AJ48" s="126">
        <v>10074790</v>
      </c>
      <c r="AK48" s="126"/>
      <c r="AL48" s="126"/>
      <c r="AM48" s="126"/>
      <c r="AN48" s="126"/>
      <c r="AO48" s="126"/>
      <c r="AP48" s="126"/>
      <c r="AQ48" s="117">
        <f t="shared" si="5"/>
        <v>357886142</v>
      </c>
      <c r="AS48" s="181"/>
      <c r="AT48" s="234"/>
      <c r="AV48" s="124">
        <f t="shared" ref="AV48:CJ48" si="16">C48-SUM(C49,C52,C55)</f>
        <v>0</v>
      </c>
      <c r="AW48" s="124">
        <f t="shared" si="16"/>
        <v>0</v>
      </c>
      <c r="AX48" s="124">
        <f t="shared" si="16"/>
        <v>0</v>
      </c>
      <c r="AY48" s="124">
        <f t="shared" si="16"/>
        <v>0</v>
      </c>
      <c r="AZ48" s="124">
        <f t="shared" si="16"/>
        <v>0</v>
      </c>
      <c r="BA48" s="124">
        <f t="shared" si="16"/>
        <v>0</v>
      </c>
      <c r="BB48" s="124">
        <f t="shared" si="16"/>
        <v>0</v>
      </c>
      <c r="BC48" s="124">
        <f t="shared" si="16"/>
        <v>0</v>
      </c>
      <c r="BD48" s="124">
        <f t="shared" si="16"/>
        <v>0</v>
      </c>
      <c r="BE48" s="124">
        <f t="shared" si="16"/>
        <v>0</v>
      </c>
      <c r="BF48" s="124">
        <f t="shared" si="16"/>
        <v>0</v>
      </c>
      <c r="BG48" s="124">
        <f t="shared" si="16"/>
        <v>0</v>
      </c>
      <c r="BH48" s="124">
        <f t="shared" si="16"/>
        <v>0</v>
      </c>
      <c r="BI48" s="124">
        <f t="shared" si="16"/>
        <v>0</v>
      </c>
      <c r="BJ48" s="124">
        <f t="shared" si="16"/>
        <v>0</v>
      </c>
      <c r="BK48" s="124">
        <f t="shared" si="16"/>
        <v>0</v>
      </c>
      <c r="BL48" s="124">
        <f t="shared" si="16"/>
        <v>0</v>
      </c>
      <c r="BM48" s="124">
        <f t="shared" si="16"/>
        <v>0</v>
      </c>
      <c r="BN48" s="124">
        <f t="shared" si="16"/>
        <v>0</v>
      </c>
      <c r="BO48" s="124">
        <f t="shared" si="16"/>
        <v>0</v>
      </c>
      <c r="BP48" s="124">
        <f t="shared" si="16"/>
        <v>0</v>
      </c>
      <c r="BQ48" s="124">
        <f t="shared" si="16"/>
        <v>0</v>
      </c>
      <c r="BR48" s="124">
        <f t="shared" si="16"/>
        <v>0</v>
      </c>
      <c r="BS48" s="124">
        <f t="shared" si="16"/>
        <v>0</v>
      </c>
      <c r="BT48" s="124">
        <f t="shared" si="16"/>
        <v>0</v>
      </c>
      <c r="BU48" s="124">
        <f t="shared" si="16"/>
        <v>0</v>
      </c>
      <c r="BV48" s="124">
        <f t="shared" si="16"/>
        <v>0</v>
      </c>
      <c r="BW48" s="124">
        <f t="shared" si="16"/>
        <v>0</v>
      </c>
      <c r="BX48" s="124">
        <f t="shared" si="16"/>
        <v>0</v>
      </c>
      <c r="BY48" s="124">
        <f t="shared" si="16"/>
        <v>0</v>
      </c>
      <c r="BZ48" s="124">
        <f t="shared" si="16"/>
        <v>0</v>
      </c>
      <c r="CA48" s="124">
        <f t="shared" si="16"/>
        <v>0</v>
      </c>
      <c r="CB48" s="124">
        <f t="shared" si="16"/>
        <v>0</v>
      </c>
      <c r="CC48" s="124">
        <f t="shared" si="16"/>
        <v>0</v>
      </c>
      <c r="CD48" s="124">
        <f t="shared" si="16"/>
        <v>0</v>
      </c>
      <c r="CE48" s="124">
        <f t="shared" si="16"/>
        <v>0</v>
      </c>
      <c r="CF48" s="124">
        <f t="shared" si="16"/>
        <v>0</v>
      </c>
      <c r="CG48" s="124">
        <f t="shared" si="16"/>
        <v>0</v>
      </c>
      <c r="CH48" s="124">
        <f t="shared" si="16"/>
        <v>0</v>
      </c>
      <c r="CI48" s="124">
        <f t="shared" si="16"/>
        <v>0</v>
      </c>
      <c r="CJ48" s="124">
        <f t="shared" si="16"/>
        <v>0</v>
      </c>
    </row>
    <row r="49" spans="2:88" x14ac:dyDescent="0.2">
      <c r="B49" s="128" t="s">
        <v>79</v>
      </c>
      <c r="C49" s="129">
        <v>0</v>
      </c>
      <c r="D49" s="129">
        <v>0</v>
      </c>
      <c r="E49" s="129">
        <v>0</v>
      </c>
      <c r="F49" s="129">
        <v>12448422</v>
      </c>
      <c r="G49" s="129">
        <v>17129</v>
      </c>
      <c r="H49" s="129">
        <v>45540</v>
      </c>
      <c r="I49" s="129">
        <v>77530533</v>
      </c>
      <c r="J49" s="129">
        <v>0</v>
      </c>
      <c r="K49" s="129">
        <v>283913</v>
      </c>
      <c r="L49" s="129">
        <v>220766</v>
      </c>
      <c r="M49" s="129">
        <v>0</v>
      </c>
      <c r="N49" s="129">
        <v>0</v>
      </c>
      <c r="O49" s="129">
        <v>1702722</v>
      </c>
      <c r="P49" s="129">
        <v>0</v>
      </c>
      <c r="Q49" s="129">
        <v>289420</v>
      </c>
      <c r="R49" s="129">
        <v>0</v>
      </c>
      <c r="S49" s="129">
        <v>348954</v>
      </c>
      <c r="T49" s="129">
        <v>0</v>
      </c>
      <c r="U49" s="129">
        <v>158838</v>
      </c>
      <c r="V49" s="129">
        <v>0</v>
      </c>
      <c r="W49" s="129">
        <v>39873</v>
      </c>
      <c r="X49" s="129">
        <v>348030</v>
      </c>
      <c r="Y49" s="129">
        <v>12471</v>
      </c>
      <c r="Z49" s="129">
        <v>1250122</v>
      </c>
      <c r="AA49" s="129">
        <v>226448</v>
      </c>
      <c r="AB49" s="129">
        <v>145</v>
      </c>
      <c r="AC49" s="129">
        <v>31909</v>
      </c>
      <c r="AD49" s="129">
        <v>14779</v>
      </c>
      <c r="AE49" s="129">
        <v>0</v>
      </c>
      <c r="AF49" s="129">
        <v>146010</v>
      </c>
      <c r="AG49" s="129">
        <v>5903688</v>
      </c>
      <c r="AH49" s="129">
        <v>96610</v>
      </c>
      <c r="AI49" s="129">
        <v>0</v>
      </c>
      <c r="AJ49" s="129">
        <v>2929043</v>
      </c>
      <c r="AK49" s="129"/>
      <c r="AL49" s="129"/>
      <c r="AM49" s="129"/>
      <c r="AN49" s="129"/>
      <c r="AO49" s="129"/>
      <c r="AP49" s="129"/>
      <c r="AQ49" s="117">
        <f t="shared" si="5"/>
        <v>104045365</v>
      </c>
      <c r="AV49" s="124">
        <f>C49-SUM(C50:C51)</f>
        <v>0</v>
      </c>
      <c r="AW49" s="124">
        <f>D49-SUM(D50:D51)</f>
        <v>0</v>
      </c>
      <c r="AX49" s="124">
        <f t="shared" ref="AX49:CJ49" si="17">E49-SUM(E50:E51)</f>
        <v>0</v>
      </c>
      <c r="AY49" s="124">
        <f t="shared" si="17"/>
        <v>0</v>
      </c>
      <c r="AZ49" s="124">
        <f t="shared" si="17"/>
        <v>0</v>
      </c>
      <c r="BA49" s="124">
        <f t="shared" si="17"/>
        <v>0</v>
      </c>
      <c r="BB49" s="124">
        <f t="shared" si="17"/>
        <v>0</v>
      </c>
      <c r="BC49" s="124">
        <f t="shared" si="17"/>
        <v>0</v>
      </c>
      <c r="BD49" s="124">
        <f t="shared" si="17"/>
        <v>0</v>
      </c>
      <c r="BE49" s="124">
        <f t="shared" si="17"/>
        <v>0</v>
      </c>
      <c r="BF49" s="124">
        <f t="shared" si="17"/>
        <v>0</v>
      </c>
      <c r="BG49" s="124">
        <f t="shared" si="17"/>
        <v>0</v>
      </c>
      <c r="BH49" s="124">
        <f t="shared" si="17"/>
        <v>0</v>
      </c>
      <c r="BI49" s="124">
        <f t="shared" si="17"/>
        <v>0</v>
      </c>
      <c r="BJ49" s="124">
        <f t="shared" si="17"/>
        <v>0</v>
      </c>
      <c r="BK49" s="124">
        <f t="shared" si="17"/>
        <v>0</v>
      </c>
      <c r="BL49" s="124">
        <f t="shared" si="17"/>
        <v>0</v>
      </c>
      <c r="BM49" s="124">
        <f t="shared" si="17"/>
        <v>0</v>
      </c>
      <c r="BN49" s="124">
        <f t="shared" si="17"/>
        <v>0</v>
      </c>
      <c r="BO49" s="124">
        <f t="shared" si="17"/>
        <v>0</v>
      </c>
      <c r="BP49" s="124">
        <f t="shared" si="17"/>
        <v>0</v>
      </c>
      <c r="BQ49" s="124">
        <f t="shared" si="17"/>
        <v>0</v>
      </c>
      <c r="BR49" s="124">
        <f t="shared" si="17"/>
        <v>0</v>
      </c>
      <c r="BS49" s="124">
        <f t="shared" si="17"/>
        <v>0</v>
      </c>
      <c r="BT49" s="124">
        <f t="shared" si="17"/>
        <v>0</v>
      </c>
      <c r="BU49" s="124">
        <f t="shared" si="17"/>
        <v>0</v>
      </c>
      <c r="BV49" s="124">
        <f t="shared" si="17"/>
        <v>0</v>
      </c>
      <c r="BW49" s="124">
        <f t="shared" si="17"/>
        <v>0</v>
      </c>
      <c r="BX49" s="124">
        <f t="shared" si="17"/>
        <v>0</v>
      </c>
      <c r="BY49" s="124">
        <f t="shared" si="17"/>
        <v>0</v>
      </c>
      <c r="BZ49" s="124">
        <f t="shared" si="17"/>
        <v>0</v>
      </c>
      <c r="CA49" s="124">
        <f t="shared" si="17"/>
        <v>0</v>
      </c>
      <c r="CB49" s="124">
        <f t="shared" si="17"/>
        <v>0</v>
      </c>
      <c r="CC49" s="124">
        <f t="shared" si="17"/>
        <v>0</v>
      </c>
      <c r="CD49" s="124">
        <f t="shared" si="17"/>
        <v>0</v>
      </c>
      <c r="CE49" s="124">
        <f t="shared" si="17"/>
        <v>0</v>
      </c>
      <c r="CF49" s="124">
        <f t="shared" si="17"/>
        <v>0</v>
      </c>
      <c r="CG49" s="124">
        <f t="shared" si="17"/>
        <v>0</v>
      </c>
      <c r="CH49" s="124">
        <f t="shared" si="17"/>
        <v>0</v>
      </c>
      <c r="CI49" s="124">
        <f t="shared" si="17"/>
        <v>0</v>
      </c>
      <c r="CJ49" s="124">
        <f t="shared" si="17"/>
        <v>0</v>
      </c>
    </row>
    <row r="50" spans="2:88" x14ac:dyDescent="0.2">
      <c r="B50" s="130" t="s">
        <v>80</v>
      </c>
      <c r="C50" s="129">
        <v>0</v>
      </c>
      <c r="D50" s="129">
        <v>0</v>
      </c>
      <c r="E50" s="129">
        <v>0</v>
      </c>
      <c r="F50" s="129">
        <v>0</v>
      </c>
      <c r="G50" s="129">
        <v>0</v>
      </c>
      <c r="H50" s="129">
        <v>0</v>
      </c>
      <c r="I50" s="129">
        <v>0</v>
      </c>
      <c r="J50" s="129">
        <v>0</v>
      </c>
      <c r="K50" s="129">
        <v>0</v>
      </c>
      <c r="L50" s="129">
        <v>0</v>
      </c>
      <c r="M50" s="129">
        <v>0</v>
      </c>
      <c r="N50" s="129">
        <v>0</v>
      </c>
      <c r="O50" s="129">
        <v>0</v>
      </c>
      <c r="P50" s="129">
        <v>0</v>
      </c>
      <c r="Q50" s="129">
        <v>0</v>
      </c>
      <c r="R50" s="129">
        <v>0</v>
      </c>
      <c r="S50" s="129">
        <v>0</v>
      </c>
      <c r="T50" s="129">
        <v>0</v>
      </c>
      <c r="U50" s="129">
        <v>0</v>
      </c>
      <c r="V50" s="129">
        <v>0</v>
      </c>
      <c r="W50" s="129">
        <v>0</v>
      </c>
      <c r="X50" s="129">
        <v>0</v>
      </c>
      <c r="Y50" s="129">
        <v>0</v>
      </c>
      <c r="Z50" s="129">
        <v>0</v>
      </c>
      <c r="AA50" s="129">
        <v>0</v>
      </c>
      <c r="AB50" s="129">
        <v>0</v>
      </c>
      <c r="AC50" s="129">
        <v>0</v>
      </c>
      <c r="AD50" s="129">
        <v>0</v>
      </c>
      <c r="AE50" s="129">
        <v>0</v>
      </c>
      <c r="AF50" s="129">
        <v>0</v>
      </c>
      <c r="AG50" s="129">
        <v>0</v>
      </c>
      <c r="AH50" s="129">
        <v>0</v>
      </c>
      <c r="AI50" s="129">
        <v>0</v>
      </c>
      <c r="AJ50" s="129">
        <v>0</v>
      </c>
      <c r="AK50" s="129"/>
      <c r="AL50" s="129"/>
      <c r="AM50" s="129"/>
      <c r="AN50" s="129"/>
      <c r="AO50" s="129"/>
      <c r="AP50" s="129"/>
      <c r="AQ50" s="117">
        <f t="shared" si="5"/>
        <v>0</v>
      </c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</row>
    <row r="51" spans="2:88" x14ac:dyDescent="0.2">
      <c r="B51" s="130" t="s">
        <v>81</v>
      </c>
      <c r="C51" s="129">
        <v>0</v>
      </c>
      <c r="D51" s="129">
        <v>0</v>
      </c>
      <c r="E51" s="129">
        <v>0</v>
      </c>
      <c r="F51" s="129">
        <v>12448422</v>
      </c>
      <c r="G51" s="129">
        <v>17129</v>
      </c>
      <c r="H51" s="129">
        <v>45540</v>
      </c>
      <c r="I51" s="129">
        <v>77530533</v>
      </c>
      <c r="J51" s="129">
        <v>0</v>
      </c>
      <c r="K51" s="129">
        <v>283913</v>
      </c>
      <c r="L51" s="129">
        <v>220766</v>
      </c>
      <c r="M51" s="129">
        <v>0</v>
      </c>
      <c r="N51" s="129">
        <v>0</v>
      </c>
      <c r="O51" s="129">
        <v>1702722</v>
      </c>
      <c r="P51" s="129">
        <v>0</v>
      </c>
      <c r="Q51" s="129">
        <v>289420</v>
      </c>
      <c r="R51" s="129">
        <v>0</v>
      </c>
      <c r="S51" s="129">
        <v>348954</v>
      </c>
      <c r="T51" s="129">
        <v>0</v>
      </c>
      <c r="U51" s="129">
        <v>158838</v>
      </c>
      <c r="V51" s="129">
        <v>0</v>
      </c>
      <c r="W51" s="129">
        <v>39873</v>
      </c>
      <c r="X51" s="129">
        <v>348030</v>
      </c>
      <c r="Y51" s="129">
        <v>12471</v>
      </c>
      <c r="Z51" s="129">
        <v>1250122</v>
      </c>
      <c r="AA51" s="129">
        <v>226448</v>
      </c>
      <c r="AB51" s="129">
        <v>145</v>
      </c>
      <c r="AC51" s="129">
        <v>31909</v>
      </c>
      <c r="AD51" s="129">
        <v>14779</v>
      </c>
      <c r="AE51" s="129">
        <v>0</v>
      </c>
      <c r="AF51" s="129">
        <v>146010</v>
      </c>
      <c r="AG51" s="129">
        <v>5903688</v>
      </c>
      <c r="AH51" s="129">
        <v>96610</v>
      </c>
      <c r="AI51" s="129">
        <v>0</v>
      </c>
      <c r="AJ51" s="129">
        <v>2929043</v>
      </c>
      <c r="AK51" s="129"/>
      <c r="AL51" s="129"/>
      <c r="AM51" s="129"/>
      <c r="AN51" s="129"/>
      <c r="AO51" s="129"/>
      <c r="AP51" s="129"/>
      <c r="AQ51" s="117">
        <f t="shared" si="5"/>
        <v>104045365</v>
      </c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</row>
    <row r="52" spans="2:88" x14ac:dyDescent="0.2">
      <c r="B52" s="128" t="s">
        <v>82</v>
      </c>
      <c r="C52" s="129">
        <v>1961382</v>
      </c>
      <c r="D52" s="129">
        <v>974889</v>
      </c>
      <c r="E52" s="129">
        <v>15013146</v>
      </c>
      <c r="F52" s="129">
        <v>3635924</v>
      </c>
      <c r="G52" s="129">
        <v>1044199</v>
      </c>
      <c r="H52" s="129">
        <v>7498723</v>
      </c>
      <c r="I52" s="129">
        <v>7671850</v>
      </c>
      <c r="J52" s="129">
        <v>1255274</v>
      </c>
      <c r="K52" s="129">
        <v>1476477</v>
      </c>
      <c r="L52" s="129">
        <v>1274674</v>
      </c>
      <c r="M52" s="129">
        <v>3995747</v>
      </c>
      <c r="N52" s="129">
        <v>1149318</v>
      </c>
      <c r="O52" s="129">
        <v>2704138</v>
      </c>
      <c r="P52" s="129">
        <v>938571</v>
      </c>
      <c r="Q52" s="129">
        <v>10865951</v>
      </c>
      <c r="R52" s="129">
        <v>22331</v>
      </c>
      <c r="S52" s="129">
        <v>17949131</v>
      </c>
      <c r="T52" s="129">
        <v>0</v>
      </c>
      <c r="U52" s="129">
        <v>5713803</v>
      </c>
      <c r="V52" s="129">
        <v>2458093</v>
      </c>
      <c r="W52" s="129">
        <v>551827</v>
      </c>
      <c r="X52" s="129">
        <v>1072026</v>
      </c>
      <c r="Y52" s="129">
        <v>419160</v>
      </c>
      <c r="Z52" s="129">
        <v>10420488</v>
      </c>
      <c r="AA52" s="129">
        <v>339524</v>
      </c>
      <c r="AB52" s="129">
        <v>151268</v>
      </c>
      <c r="AC52" s="129">
        <v>547806</v>
      </c>
      <c r="AD52" s="129">
        <v>6161859</v>
      </c>
      <c r="AE52" s="129">
        <v>803519</v>
      </c>
      <c r="AF52" s="129">
        <v>777895</v>
      </c>
      <c r="AG52" s="129">
        <v>7256643</v>
      </c>
      <c r="AH52" s="129">
        <v>3276294</v>
      </c>
      <c r="AI52" s="129">
        <v>634732</v>
      </c>
      <c r="AJ52" s="129">
        <v>6002227</v>
      </c>
      <c r="AK52" s="129"/>
      <c r="AL52" s="129"/>
      <c r="AM52" s="129"/>
      <c r="AN52" s="129"/>
      <c r="AO52" s="129"/>
      <c r="AP52" s="129"/>
      <c r="AQ52" s="117">
        <f t="shared" si="5"/>
        <v>126018889</v>
      </c>
      <c r="AV52" s="124">
        <f t="shared" ref="AV52:CJ52" si="18">C52-SUM(C53:C54)</f>
        <v>0</v>
      </c>
      <c r="AW52" s="124">
        <f t="shared" si="18"/>
        <v>0</v>
      </c>
      <c r="AX52" s="124">
        <f t="shared" si="18"/>
        <v>0</v>
      </c>
      <c r="AY52" s="124">
        <f t="shared" si="18"/>
        <v>0</v>
      </c>
      <c r="AZ52" s="124">
        <f t="shared" si="18"/>
        <v>0</v>
      </c>
      <c r="BA52" s="124">
        <f t="shared" si="18"/>
        <v>0</v>
      </c>
      <c r="BB52" s="124">
        <f t="shared" si="18"/>
        <v>0</v>
      </c>
      <c r="BC52" s="124">
        <f t="shared" si="18"/>
        <v>0</v>
      </c>
      <c r="BD52" s="124">
        <f t="shared" si="18"/>
        <v>0</v>
      </c>
      <c r="BE52" s="124">
        <f t="shared" si="18"/>
        <v>0</v>
      </c>
      <c r="BF52" s="124">
        <f t="shared" si="18"/>
        <v>0</v>
      </c>
      <c r="BG52" s="124">
        <f t="shared" si="18"/>
        <v>0</v>
      </c>
      <c r="BH52" s="124">
        <f t="shared" si="18"/>
        <v>0</v>
      </c>
      <c r="BI52" s="124">
        <f t="shared" si="18"/>
        <v>0</v>
      </c>
      <c r="BJ52" s="124">
        <f t="shared" si="18"/>
        <v>0</v>
      </c>
      <c r="BK52" s="124">
        <f t="shared" si="18"/>
        <v>0</v>
      </c>
      <c r="BL52" s="124">
        <f t="shared" si="18"/>
        <v>0</v>
      </c>
      <c r="BM52" s="124">
        <f t="shared" si="18"/>
        <v>0</v>
      </c>
      <c r="BN52" s="124">
        <f t="shared" si="18"/>
        <v>0</v>
      </c>
      <c r="BO52" s="124">
        <f t="shared" si="18"/>
        <v>0</v>
      </c>
      <c r="BP52" s="124">
        <f t="shared" si="18"/>
        <v>0</v>
      </c>
      <c r="BQ52" s="124">
        <f t="shared" si="18"/>
        <v>0</v>
      </c>
      <c r="BR52" s="124">
        <f t="shared" si="18"/>
        <v>0</v>
      </c>
      <c r="BS52" s="124">
        <f t="shared" si="18"/>
        <v>0</v>
      </c>
      <c r="BT52" s="124">
        <f t="shared" si="18"/>
        <v>0</v>
      </c>
      <c r="BU52" s="124">
        <f t="shared" si="18"/>
        <v>0</v>
      </c>
      <c r="BV52" s="124">
        <f t="shared" si="18"/>
        <v>0</v>
      </c>
      <c r="BW52" s="124">
        <f t="shared" si="18"/>
        <v>0</v>
      </c>
      <c r="BX52" s="124">
        <f t="shared" si="18"/>
        <v>0</v>
      </c>
      <c r="BY52" s="124">
        <f t="shared" si="18"/>
        <v>0</v>
      </c>
      <c r="BZ52" s="124">
        <f t="shared" si="18"/>
        <v>0</v>
      </c>
      <c r="CA52" s="124">
        <f t="shared" si="18"/>
        <v>0</v>
      </c>
      <c r="CB52" s="124">
        <f t="shared" si="18"/>
        <v>0</v>
      </c>
      <c r="CC52" s="124">
        <f t="shared" si="18"/>
        <v>0</v>
      </c>
      <c r="CD52" s="124">
        <f t="shared" si="18"/>
        <v>0</v>
      </c>
      <c r="CE52" s="124">
        <f t="shared" si="18"/>
        <v>0</v>
      </c>
      <c r="CF52" s="124">
        <f t="shared" si="18"/>
        <v>0</v>
      </c>
      <c r="CG52" s="124">
        <f t="shared" si="18"/>
        <v>0</v>
      </c>
      <c r="CH52" s="124">
        <f t="shared" si="18"/>
        <v>0</v>
      </c>
      <c r="CI52" s="124">
        <f t="shared" si="18"/>
        <v>0</v>
      </c>
      <c r="CJ52" s="124">
        <f t="shared" si="18"/>
        <v>0</v>
      </c>
    </row>
    <row r="53" spans="2:88" x14ac:dyDescent="0.2">
      <c r="B53" s="130" t="s">
        <v>83</v>
      </c>
      <c r="C53" s="129">
        <v>897233</v>
      </c>
      <c r="D53" s="129">
        <v>287936</v>
      </c>
      <c r="E53" s="129">
        <v>1178471</v>
      </c>
      <c r="F53" s="129">
        <v>91542</v>
      </c>
      <c r="G53" s="129">
        <v>155868</v>
      </c>
      <c r="H53" s="129">
        <v>1704235</v>
      </c>
      <c r="I53" s="129">
        <v>1638612</v>
      </c>
      <c r="J53" s="129">
        <v>496340</v>
      </c>
      <c r="K53" s="129">
        <v>55039</v>
      </c>
      <c r="L53" s="129">
        <v>148503</v>
      </c>
      <c r="M53" s="129">
        <v>1973271</v>
      </c>
      <c r="N53" s="129">
        <v>98588</v>
      </c>
      <c r="O53" s="129">
        <v>172740</v>
      </c>
      <c r="P53" s="129">
        <v>206849</v>
      </c>
      <c r="Q53" s="129">
        <v>6520231</v>
      </c>
      <c r="R53" s="129">
        <v>22331</v>
      </c>
      <c r="S53" s="129">
        <v>1933951</v>
      </c>
      <c r="T53" s="129">
        <v>0</v>
      </c>
      <c r="U53" s="129">
        <v>1630635</v>
      </c>
      <c r="V53" s="129">
        <v>106602</v>
      </c>
      <c r="W53" s="129">
        <v>15591</v>
      </c>
      <c r="X53" s="129">
        <v>11838</v>
      </c>
      <c r="Y53" s="129">
        <v>316365</v>
      </c>
      <c r="Z53" s="129">
        <v>18405</v>
      </c>
      <c r="AA53" s="129">
        <v>339524</v>
      </c>
      <c r="AB53" s="129">
        <v>3758</v>
      </c>
      <c r="AC53" s="129">
        <v>0</v>
      </c>
      <c r="AD53" s="129">
        <v>1216025</v>
      </c>
      <c r="AE53" s="129">
        <v>311453</v>
      </c>
      <c r="AF53" s="129">
        <v>39465</v>
      </c>
      <c r="AG53" s="129">
        <v>285179</v>
      </c>
      <c r="AH53" s="129">
        <v>83908</v>
      </c>
      <c r="AI53" s="129">
        <v>24610</v>
      </c>
      <c r="AJ53" s="129">
        <v>4202723</v>
      </c>
      <c r="AK53" s="129"/>
      <c r="AL53" s="129"/>
      <c r="AM53" s="129"/>
      <c r="AN53" s="129"/>
      <c r="AO53" s="129"/>
      <c r="AP53" s="129"/>
      <c r="AQ53" s="117">
        <f t="shared" si="5"/>
        <v>26187821</v>
      </c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</row>
    <row r="54" spans="2:88" x14ac:dyDescent="0.2">
      <c r="B54" s="130" t="s">
        <v>84</v>
      </c>
      <c r="C54" s="129">
        <v>1064149</v>
      </c>
      <c r="D54" s="129">
        <v>686953</v>
      </c>
      <c r="E54" s="129">
        <v>13834675</v>
      </c>
      <c r="F54" s="129">
        <v>3544382</v>
      </c>
      <c r="G54" s="129">
        <v>888331</v>
      </c>
      <c r="H54" s="129">
        <v>5794488</v>
      </c>
      <c r="I54" s="129">
        <v>6033238</v>
      </c>
      <c r="J54" s="129">
        <v>758934</v>
      </c>
      <c r="K54" s="129">
        <v>1421438</v>
      </c>
      <c r="L54" s="129">
        <v>1126171</v>
      </c>
      <c r="M54" s="129">
        <v>2022476</v>
      </c>
      <c r="N54" s="129">
        <v>1050730</v>
      </c>
      <c r="O54" s="129">
        <v>2531398</v>
      </c>
      <c r="P54" s="129">
        <v>731722</v>
      </c>
      <c r="Q54" s="129">
        <v>4345720</v>
      </c>
      <c r="R54" s="129">
        <v>0</v>
      </c>
      <c r="S54" s="129">
        <v>16015180</v>
      </c>
      <c r="T54" s="129">
        <v>0</v>
      </c>
      <c r="U54" s="129">
        <v>4083168</v>
      </c>
      <c r="V54" s="129">
        <v>2351491</v>
      </c>
      <c r="W54" s="129">
        <v>536236</v>
      </c>
      <c r="X54" s="129">
        <v>1060188</v>
      </c>
      <c r="Y54" s="129">
        <v>102795</v>
      </c>
      <c r="Z54" s="129">
        <v>10402083</v>
      </c>
      <c r="AA54" s="129">
        <v>0</v>
      </c>
      <c r="AB54" s="129">
        <v>147510</v>
      </c>
      <c r="AC54" s="129">
        <v>547806</v>
      </c>
      <c r="AD54" s="129">
        <v>4945834</v>
      </c>
      <c r="AE54" s="129">
        <v>492066</v>
      </c>
      <c r="AF54" s="129">
        <v>738430</v>
      </c>
      <c r="AG54" s="129">
        <v>6971464</v>
      </c>
      <c r="AH54" s="129">
        <v>3192386</v>
      </c>
      <c r="AI54" s="129">
        <v>610122</v>
      </c>
      <c r="AJ54" s="129">
        <v>1799504</v>
      </c>
      <c r="AK54" s="129"/>
      <c r="AL54" s="129"/>
      <c r="AM54" s="129"/>
      <c r="AN54" s="129"/>
      <c r="AO54" s="129"/>
      <c r="AP54" s="129"/>
      <c r="AQ54" s="117">
        <f t="shared" si="5"/>
        <v>99831068</v>
      </c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</row>
    <row r="55" spans="2:88" x14ac:dyDescent="0.2">
      <c r="B55" s="128" t="s">
        <v>85</v>
      </c>
      <c r="C55" s="129">
        <v>895894</v>
      </c>
      <c r="D55" s="129">
        <v>954919</v>
      </c>
      <c r="E55" s="129">
        <v>9532493</v>
      </c>
      <c r="F55" s="129">
        <v>9460638</v>
      </c>
      <c r="G55" s="129">
        <v>227997</v>
      </c>
      <c r="H55" s="129">
        <v>5952542</v>
      </c>
      <c r="I55" s="129">
        <v>5822419</v>
      </c>
      <c r="J55" s="129">
        <v>494382</v>
      </c>
      <c r="K55" s="129">
        <v>6369375</v>
      </c>
      <c r="L55" s="129">
        <v>1123387</v>
      </c>
      <c r="M55" s="129">
        <v>3722893</v>
      </c>
      <c r="N55" s="129">
        <v>1722104</v>
      </c>
      <c r="O55" s="129">
        <v>1165251</v>
      </c>
      <c r="P55" s="129">
        <v>748648</v>
      </c>
      <c r="Q55" s="129">
        <v>19864525</v>
      </c>
      <c r="R55" s="129">
        <v>308</v>
      </c>
      <c r="S55" s="129">
        <v>19045629</v>
      </c>
      <c r="T55" s="129">
        <v>0</v>
      </c>
      <c r="U55" s="129">
        <v>12976437</v>
      </c>
      <c r="V55" s="129">
        <v>32005</v>
      </c>
      <c r="W55" s="129">
        <v>734968</v>
      </c>
      <c r="X55" s="129">
        <v>277736</v>
      </c>
      <c r="Y55" s="129">
        <v>405939</v>
      </c>
      <c r="Z55" s="129">
        <v>1854307</v>
      </c>
      <c r="AA55" s="129">
        <v>2121103</v>
      </c>
      <c r="AB55" s="129">
        <v>83</v>
      </c>
      <c r="AC55" s="129">
        <v>625888</v>
      </c>
      <c r="AD55" s="129">
        <v>2072494</v>
      </c>
      <c r="AE55" s="129">
        <v>643023</v>
      </c>
      <c r="AF55" s="129">
        <v>612300</v>
      </c>
      <c r="AG55" s="129">
        <v>15923529</v>
      </c>
      <c r="AH55" s="129">
        <v>887111</v>
      </c>
      <c r="AI55" s="129">
        <v>408041</v>
      </c>
      <c r="AJ55" s="129">
        <v>1143520</v>
      </c>
      <c r="AK55" s="129"/>
      <c r="AL55" s="129"/>
      <c r="AM55" s="129"/>
      <c r="AN55" s="129"/>
      <c r="AO55" s="129"/>
      <c r="AP55" s="129"/>
      <c r="AQ55" s="117">
        <f t="shared" si="5"/>
        <v>127821888</v>
      </c>
      <c r="AV55" s="124">
        <f t="shared" ref="AV55:CJ55" si="19">C55-SUM(C56:C60)</f>
        <v>0</v>
      </c>
      <c r="AW55" s="124">
        <f t="shared" si="19"/>
        <v>0</v>
      </c>
      <c r="AX55" s="124">
        <f t="shared" si="19"/>
        <v>0</v>
      </c>
      <c r="AY55" s="124">
        <f t="shared" si="19"/>
        <v>0</v>
      </c>
      <c r="AZ55" s="124">
        <f t="shared" si="19"/>
        <v>0</v>
      </c>
      <c r="BA55" s="124">
        <f t="shared" si="19"/>
        <v>0</v>
      </c>
      <c r="BB55" s="124">
        <f t="shared" si="19"/>
        <v>0</v>
      </c>
      <c r="BC55" s="124">
        <f t="shared" si="19"/>
        <v>0</v>
      </c>
      <c r="BD55" s="124">
        <f t="shared" si="19"/>
        <v>0</v>
      </c>
      <c r="BE55" s="124">
        <f t="shared" si="19"/>
        <v>0</v>
      </c>
      <c r="BF55" s="124">
        <f t="shared" si="19"/>
        <v>0</v>
      </c>
      <c r="BG55" s="124">
        <f t="shared" si="19"/>
        <v>0</v>
      </c>
      <c r="BH55" s="124">
        <f t="shared" si="19"/>
        <v>0</v>
      </c>
      <c r="BI55" s="124">
        <f t="shared" si="19"/>
        <v>0</v>
      </c>
      <c r="BJ55" s="124">
        <f t="shared" si="19"/>
        <v>0</v>
      </c>
      <c r="BK55" s="124">
        <f t="shared" si="19"/>
        <v>0</v>
      </c>
      <c r="BL55" s="124">
        <f t="shared" si="19"/>
        <v>0</v>
      </c>
      <c r="BM55" s="124">
        <f t="shared" si="19"/>
        <v>0</v>
      </c>
      <c r="BN55" s="124">
        <f t="shared" si="19"/>
        <v>0</v>
      </c>
      <c r="BO55" s="124">
        <f t="shared" si="19"/>
        <v>0</v>
      </c>
      <c r="BP55" s="124">
        <f t="shared" si="19"/>
        <v>0</v>
      </c>
      <c r="BQ55" s="124">
        <f t="shared" si="19"/>
        <v>0</v>
      </c>
      <c r="BR55" s="124">
        <f t="shared" si="19"/>
        <v>0</v>
      </c>
      <c r="BS55" s="124">
        <f t="shared" si="19"/>
        <v>0</v>
      </c>
      <c r="BT55" s="124">
        <f t="shared" si="19"/>
        <v>0</v>
      </c>
      <c r="BU55" s="124">
        <f t="shared" si="19"/>
        <v>0</v>
      </c>
      <c r="BV55" s="124">
        <f t="shared" si="19"/>
        <v>0</v>
      </c>
      <c r="BW55" s="124">
        <f t="shared" si="19"/>
        <v>0</v>
      </c>
      <c r="BX55" s="124">
        <f t="shared" si="19"/>
        <v>0</v>
      </c>
      <c r="BY55" s="124">
        <f t="shared" si="19"/>
        <v>0</v>
      </c>
      <c r="BZ55" s="124">
        <f t="shared" si="19"/>
        <v>0</v>
      </c>
      <c r="CA55" s="124">
        <f t="shared" si="19"/>
        <v>0</v>
      </c>
      <c r="CB55" s="124">
        <f t="shared" si="19"/>
        <v>0</v>
      </c>
      <c r="CC55" s="124">
        <f t="shared" si="19"/>
        <v>0</v>
      </c>
      <c r="CD55" s="124">
        <f t="shared" si="19"/>
        <v>0</v>
      </c>
      <c r="CE55" s="124">
        <f t="shared" si="19"/>
        <v>0</v>
      </c>
      <c r="CF55" s="124">
        <f t="shared" si="19"/>
        <v>0</v>
      </c>
      <c r="CG55" s="124">
        <f t="shared" si="19"/>
        <v>0</v>
      </c>
      <c r="CH55" s="124">
        <f t="shared" si="19"/>
        <v>0</v>
      </c>
      <c r="CI55" s="124">
        <f t="shared" si="19"/>
        <v>0</v>
      </c>
      <c r="CJ55" s="124">
        <f t="shared" si="19"/>
        <v>0</v>
      </c>
    </row>
    <row r="56" spans="2:88" x14ac:dyDescent="0.2">
      <c r="B56" s="130" t="s">
        <v>86</v>
      </c>
      <c r="C56" s="129">
        <v>0</v>
      </c>
      <c r="D56" s="129">
        <v>0</v>
      </c>
      <c r="E56" s="129">
        <v>111190</v>
      </c>
      <c r="F56" s="129">
        <v>395122</v>
      </c>
      <c r="G56" s="129">
        <v>124604</v>
      </c>
      <c r="H56" s="129">
        <v>179463</v>
      </c>
      <c r="I56" s="129">
        <v>249519</v>
      </c>
      <c r="J56" s="129">
        <v>0</v>
      </c>
      <c r="K56" s="129">
        <v>106844</v>
      </c>
      <c r="L56" s="129">
        <v>0</v>
      </c>
      <c r="M56" s="129">
        <v>0</v>
      </c>
      <c r="N56" s="129">
        <v>0</v>
      </c>
      <c r="O56" s="129">
        <v>304</v>
      </c>
      <c r="P56" s="129">
        <v>0</v>
      </c>
      <c r="Q56" s="129">
        <v>44176</v>
      </c>
      <c r="R56" s="129">
        <v>0</v>
      </c>
      <c r="S56" s="129">
        <v>67621</v>
      </c>
      <c r="T56" s="129">
        <v>0</v>
      </c>
      <c r="U56" s="129">
        <v>160160</v>
      </c>
      <c r="V56" s="129">
        <v>0</v>
      </c>
      <c r="W56" s="129">
        <v>0</v>
      </c>
      <c r="X56" s="129">
        <v>0</v>
      </c>
      <c r="Y56" s="129">
        <v>0</v>
      </c>
      <c r="Z56" s="129">
        <v>65682</v>
      </c>
      <c r="AA56" s="129">
        <v>43965</v>
      </c>
      <c r="AB56" s="129">
        <v>0</v>
      </c>
      <c r="AC56" s="129">
        <v>0</v>
      </c>
      <c r="AD56" s="129">
        <v>43935</v>
      </c>
      <c r="AE56" s="129">
        <v>0</v>
      </c>
      <c r="AF56" s="129">
        <v>0</v>
      </c>
      <c r="AG56" s="129">
        <v>114180</v>
      </c>
      <c r="AH56" s="129">
        <v>70326</v>
      </c>
      <c r="AI56" s="129">
        <v>2673</v>
      </c>
      <c r="AJ56" s="129">
        <v>0</v>
      </c>
      <c r="AK56" s="129"/>
      <c r="AL56" s="129"/>
      <c r="AM56" s="129"/>
      <c r="AN56" s="129"/>
      <c r="AO56" s="129"/>
      <c r="AP56" s="129"/>
      <c r="AQ56" s="117">
        <f t="shared" si="5"/>
        <v>1779764</v>
      </c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</row>
    <row r="57" spans="2:88" x14ac:dyDescent="0.2">
      <c r="B57" s="130" t="s">
        <v>87</v>
      </c>
      <c r="C57" s="129">
        <v>0</v>
      </c>
      <c r="D57" s="129">
        <v>37903</v>
      </c>
      <c r="E57" s="129">
        <v>0</v>
      </c>
      <c r="F57" s="129">
        <v>1328628</v>
      </c>
      <c r="G57" s="129">
        <v>0</v>
      </c>
      <c r="H57" s="129">
        <v>29375</v>
      </c>
      <c r="I57" s="129">
        <v>37</v>
      </c>
      <c r="J57" s="129">
        <v>0</v>
      </c>
      <c r="K57" s="129">
        <v>1396884</v>
      </c>
      <c r="L57" s="129">
        <v>1308</v>
      </c>
      <c r="M57" s="129">
        <v>0</v>
      </c>
      <c r="N57" s="129">
        <v>29372</v>
      </c>
      <c r="O57" s="129">
        <v>2341</v>
      </c>
      <c r="P57" s="129">
        <v>6297</v>
      </c>
      <c r="Q57" s="129">
        <v>441274</v>
      </c>
      <c r="R57" s="129">
        <v>0</v>
      </c>
      <c r="S57" s="129">
        <v>664592</v>
      </c>
      <c r="T57" s="129">
        <v>0</v>
      </c>
      <c r="U57" s="129">
        <v>2595581</v>
      </c>
      <c r="V57" s="129">
        <v>0</v>
      </c>
      <c r="W57" s="129">
        <v>10530</v>
      </c>
      <c r="X57" s="129">
        <v>0</v>
      </c>
      <c r="Y57" s="129">
        <v>56148</v>
      </c>
      <c r="Z57" s="129">
        <v>977690</v>
      </c>
      <c r="AA57" s="129">
        <v>451150</v>
      </c>
      <c r="AB57" s="129">
        <v>0</v>
      </c>
      <c r="AC57" s="129">
        <v>0</v>
      </c>
      <c r="AD57" s="129">
        <v>0</v>
      </c>
      <c r="AE57" s="129">
        <v>0</v>
      </c>
      <c r="AF57" s="129">
        <v>0</v>
      </c>
      <c r="AG57" s="129">
        <v>104935</v>
      </c>
      <c r="AH57" s="129">
        <v>0</v>
      </c>
      <c r="AI57" s="129">
        <v>0</v>
      </c>
      <c r="AJ57" s="129">
        <v>0</v>
      </c>
      <c r="AK57" s="129"/>
      <c r="AL57" s="129"/>
      <c r="AM57" s="129"/>
      <c r="AN57" s="129"/>
      <c r="AO57" s="129"/>
      <c r="AP57" s="129"/>
      <c r="AQ57" s="117">
        <f t="shared" si="5"/>
        <v>8134045</v>
      </c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</row>
    <row r="58" spans="2:88" x14ac:dyDescent="0.2">
      <c r="B58" s="130" t="s">
        <v>88</v>
      </c>
      <c r="C58" s="129">
        <v>181610</v>
      </c>
      <c r="D58" s="129">
        <v>71175</v>
      </c>
      <c r="E58" s="129">
        <v>2055839</v>
      </c>
      <c r="F58" s="129">
        <v>3573560</v>
      </c>
      <c r="G58" s="129">
        <v>2713</v>
      </c>
      <c r="H58" s="129">
        <v>3954040</v>
      </c>
      <c r="I58" s="129">
        <v>631438</v>
      </c>
      <c r="J58" s="129">
        <v>51858</v>
      </c>
      <c r="K58" s="129">
        <v>370183</v>
      </c>
      <c r="L58" s="129">
        <v>0</v>
      </c>
      <c r="M58" s="129">
        <v>1043084</v>
      </c>
      <c r="N58" s="129">
        <v>0</v>
      </c>
      <c r="O58" s="129">
        <v>0</v>
      </c>
      <c r="P58" s="129">
        <v>677829</v>
      </c>
      <c r="Q58" s="129">
        <v>12377091</v>
      </c>
      <c r="R58" s="129">
        <v>0</v>
      </c>
      <c r="S58" s="129">
        <v>3170146</v>
      </c>
      <c r="T58" s="129">
        <v>0</v>
      </c>
      <c r="U58" s="129">
        <v>48387</v>
      </c>
      <c r="V58" s="129">
        <v>30832</v>
      </c>
      <c r="W58" s="129">
        <v>0</v>
      </c>
      <c r="X58" s="129">
        <v>109886</v>
      </c>
      <c r="Y58" s="129">
        <v>0</v>
      </c>
      <c r="Z58" s="129">
        <v>396142</v>
      </c>
      <c r="AA58" s="129">
        <v>0</v>
      </c>
      <c r="AB58" s="129">
        <v>0</v>
      </c>
      <c r="AC58" s="129">
        <v>72863</v>
      </c>
      <c r="AD58" s="129">
        <v>37987</v>
      </c>
      <c r="AE58" s="129">
        <v>0</v>
      </c>
      <c r="AF58" s="129">
        <v>22732</v>
      </c>
      <c r="AG58" s="129">
        <v>7544135</v>
      </c>
      <c r="AH58" s="129">
        <v>329121</v>
      </c>
      <c r="AI58" s="129">
        <v>205231</v>
      </c>
      <c r="AJ58" s="129">
        <v>0</v>
      </c>
      <c r="AK58" s="129"/>
      <c r="AL58" s="129"/>
      <c r="AM58" s="129"/>
      <c r="AN58" s="129"/>
      <c r="AO58" s="129"/>
      <c r="AP58" s="129"/>
      <c r="AQ58" s="117">
        <f t="shared" si="5"/>
        <v>36957882</v>
      </c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</row>
    <row r="59" spans="2:88" x14ac:dyDescent="0.2">
      <c r="B59" s="130" t="s">
        <v>89</v>
      </c>
      <c r="C59" s="129">
        <v>0</v>
      </c>
      <c r="D59" s="129">
        <v>11285</v>
      </c>
      <c r="E59" s="129">
        <v>1677965</v>
      </c>
      <c r="F59" s="129">
        <v>241082</v>
      </c>
      <c r="G59" s="129">
        <v>0</v>
      </c>
      <c r="H59" s="129">
        <v>0</v>
      </c>
      <c r="I59" s="129">
        <v>6575</v>
      </c>
      <c r="J59" s="129">
        <v>51041</v>
      </c>
      <c r="K59" s="129">
        <v>167486</v>
      </c>
      <c r="L59" s="129">
        <v>611460</v>
      </c>
      <c r="M59" s="129">
        <v>0</v>
      </c>
      <c r="N59" s="129">
        <v>78492</v>
      </c>
      <c r="O59" s="129">
        <v>49805</v>
      </c>
      <c r="P59" s="129">
        <v>0</v>
      </c>
      <c r="Q59" s="129">
        <v>933730</v>
      </c>
      <c r="R59" s="129">
        <v>214</v>
      </c>
      <c r="S59" s="129">
        <v>2965809</v>
      </c>
      <c r="T59" s="129">
        <v>0</v>
      </c>
      <c r="U59" s="129">
        <v>425720</v>
      </c>
      <c r="V59" s="129">
        <v>0</v>
      </c>
      <c r="W59" s="129">
        <v>35902</v>
      </c>
      <c r="X59" s="129">
        <v>159044</v>
      </c>
      <c r="Y59" s="129">
        <v>31691</v>
      </c>
      <c r="Z59" s="129">
        <v>194444</v>
      </c>
      <c r="AA59" s="129">
        <v>0</v>
      </c>
      <c r="AB59" s="129">
        <v>0</v>
      </c>
      <c r="AC59" s="129">
        <v>0</v>
      </c>
      <c r="AD59" s="129">
        <v>0</v>
      </c>
      <c r="AE59" s="129">
        <v>0</v>
      </c>
      <c r="AF59" s="129">
        <v>0</v>
      </c>
      <c r="AG59" s="129">
        <v>651575</v>
      </c>
      <c r="AH59" s="129">
        <v>66306</v>
      </c>
      <c r="AI59" s="129">
        <v>28081</v>
      </c>
      <c r="AJ59" s="129">
        <v>115998</v>
      </c>
      <c r="AK59" s="129"/>
      <c r="AL59" s="129"/>
      <c r="AM59" s="129"/>
      <c r="AN59" s="129"/>
      <c r="AO59" s="129"/>
      <c r="AP59" s="129"/>
      <c r="AQ59" s="117">
        <f t="shared" si="5"/>
        <v>8503705</v>
      </c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</row>
    <row r="60" spans="2:88" x14ac:dyDescent="0.2">
      <c r="B60" s="130" t="s">
        <v>90</v>
      </c>
      <c r="C60" s="129">
        <v>714284</v>
      </c>
      <c r="D60" s="129">
        <v>834556</v>
      </c>
      <c r="E60" s="129">
        <v>5687499</v>
      </c>
      <c r="F60" s="129">
        <v>3922246</v>
      </c>
      <c r="G60" s="129">
        <v>100680</v>
      </c>
      <c r="H60" s="129">
        <v>1789664</v>
      </c>
      <c r="I60" s="129">
        <v>4934850</v>
      </c>
      <c r="J60" s="129">
        <v>391483</v>
      </c>
      <c r="K60" s="129">
        <v>4327978</v>
      </c>
      <c r="L60" s="129">
        <v>510619</v>
      </c>
      <c r="M60" s="129">
        <v>2679809</v>
      </c>
      <c r="N60" s="129">
        <v>1614240</v>
      </c>
      <c r="O60" s="129">
        <v>1112801</v>
      </c>
      <c r="P60" s="129">
        <v>64522</v>
      </c>
      <c r="Q60" s="129">
        <v>6068254</v>
      </c>
      <c r="R60" s="129">
        <v>94</v>
      </c>
      <c r="S60" s="129">
        <v>12177461</v>
      </c>
      <c r="T60" s="129">
        <v>0</v>
      </c>
      <c r="U60" s="129">
        <v>9746589</v>
      </c>
      <c r="V60" s="129">
        <v>1173</v>
      </c>
      <c r="W60" s="129">
        <v>688536</v>
      </c>
      <c r="X60" s="129">
        <v>8806</v>
      </c>
      <c r="Y60" s="129">
        <v>318100</v>
      </c>
      <c r="Z60" s="129">
        <v>220349</v>
      </c>
      <c r="AA60" s="129">
        <v>1625988</v>
      </c>
      <c r="AB60" s="129">
        <v>83</v>
      </c>
      <c r="AC60" s="129">
        <v>553025</v>
      </c>
      <c r="AD60" s="129">
        <v>1990572</v>
      </c>
      <c r="AE60" s="129">
        <v>643023</v>
      </c>
      <c r="AF60" s="129">
        <v>589568</v>
      </c>
      <c r="AG60" s="129">
        <v>7508704</v>
      </c>
      <c r="AH60" s="129">
        <v>421358</v>
      </c>
      <c r="AI60" s="129">
        <v>172056</v>
      </c>
      <c r="AJ60" s="129">
        <v>1027522</v>
      </c>
      <c r="AK60" s="129"/>
      <c r="AL60" s="129"/>
      <c r="AM60" s="129"/>
      <c r="AN60" s="129"/>
      <c r="AO60" s="129"/>
      <c r="AP60" s="129"/>
      <c r="AQ60" s="117">
        <f t="shared" si="5"/>
        <v>72446492</v>
      </c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</row>
    <row r="63" spans="2:88" ht="18.75" customHeight="1" x14ac:dyDescent="0.2">
      <c r="B63" s="281" t="s">
        <v>110</v>
      </c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281"/>
    </row>
    <row r="64" spans="2:88" s="165" customFormat="1" x14ac:dyDescent="0.2">
      <c r="B64" s="167"/>
      <c r="C64" s="160">
        <f>COUNTIF($C$65:$AP$65,C65)</f>
        <v>1</v>
      </c>
      <c r="D64" s="160">
        <f t="shared" ref="D64:AP64" si="20">COUNTIF($C$65:$AP$65,D65)</f>
        <v>1</v>
      </c>
      <c r="E64" s="160">
        <f t="shared" si="20"/>
        <v>1</v>
      </c>
      <c r="F64" s="160">
        <f t="shared" si="20"/>
        <v>1</v>
      </c>
      <c r="G64" s="160">
        <f t="shared" si="20"/>
        <v>1</v>
      </c>
      <c r="H64" s="160">
        <f t="shared" si="20"/>
        <v>1</v>
      </c>
      <c r="I64" s="160">
        <f t="shared" si="20"/>
        <v>1</v>
      </c>
      <c r="J64" s="160">
        <f t="shared" si="20"/>
        <v>1</v>
      </c>
      <c r="K64" s="160">
        <f t="shared" si="20"/>
        <v>1</v>
      </c>
      <c r="L64" s="160">
        <f t="shared" si="20"/>
        <v>1</v>
      </c>
      <c r="M64" s="160">
        <f t="shared" si="20"/>
        <v>1</v>
      </c>
      <c r="N64" s="160">
        <f t="shared" si="20"/>
        <v>1</v>
      </c>
      <c r="O64" s="160">
        <f t="shared" si="20"/>
        <v>1</v>
      </c>
      <c r="P64" s="160">
        <f t="shared" si="20"/>
        <v>1</v>
      </c>
      <c r="Q64" s="160">
        <f t="shared" si="20"/>
        <v>1</v>
      </c>
      <c r="R64" s="160">
        <f t="shared" si="20"/>
        <v>1</v>
      </c>
      <c r="S64" s="160">
        <f t="shared" si="20"/>
        <v>1</v>
      </c>
      <c r="T64" s="160">
        <f t="shared" si="20"/>
        <v>7</v>
      </c>
      <c r="U64" s="160">
        <f t="shared" si="20"/>
        <v>1</v>
      </c>
      <c r="V64" s="160">
        <f t="shared" si="20"/>
        <v>1</v>
      </c>
      <c r="W64" s="160">
        <f t="shared" si="20"/>
        <v>1</v>
      </c>
      <c r="X64" s="160">
        <f t="shared" si="20"/>
        <v>1</v>
      </c>
      <c r="Y64" s="160">
        <f t="shared" si="20"/>
        <v>1</v>
      </c>
      <c r="Z64" s="160">
        <f t="shared" si="20"/>
        <v>1</v>
      </c>
      <c r="AA64" s="160">
        <f t="shared" si="20"/>
        <v>1</v>
      </c>
      <c r="AB64" s="160">
        <f t="shared" si="20"/>
        <v>1</v>
      </c>
      <c r="AC64" s="160">
        <f t="shared" si="20"/>
        <v>1</v>
      </c>
      <c r="AD64" s="160">
        <f t="shared" si="20"/>
        <v>1</v>
      </c>
      <c r="AE64" s="160">
        <f t="shared" si="20"/>
        <v>1</v>
      </c>
      <c r="AF64" s="160">
        <f t="shared" si="20"/>
        <v>1</v>
      </c>
      <c r="AG64" s="160">
        <f t="shared" si="20"/>
        <v>1</v>
      </c>
      <c r="AH64" s="160">
        <f t="shared" si="20"/>
        <v>1</v>
      </c>
      <c r="AI64" s="160">
        <f t="shared" si="20"/>
        <v>1</v>
      </c>
      <c r="AJ64" s="160">
        <f t="shared" si="20"/>
        <v>1</v>
      </c>
      <c r="AK64" s="160">
        <f t="shared" si="20"/>
        <v>7</v>
      </c>
      <c r="AL64" s="160">
        <f t="shared" si="20"/>
        <v>7</v>
      </c>
      <c r="AM64" s="160">
        <f t="shared" si="20"/>
        <v>7</v>
      </c>
      <c r="AN64" s="160">
        <f t="shared" si="20"/>
        <v>7</v>
      </c>
      <c r="AO64" s="160">
        <f t="shared" si="20"/>
        <v>7</v>
      </c>
      <c r="AP64" s="160">
        <f t="shared" si="20"/>
        <v>7</v>
      </c>
      <c r="AQ64" s="16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7"/>
      <c r="BN64" s="207"/>
      <c r="BO64" s="207"/>
      <c r="BP64" s="207"/>
      <c r="BQ64" s="207"/>
      <c r="BR64" s="207"/>
      <c r="BS64" s="207"/>
      <c r="BT64" s="207"/>
      <c r="BU64" s="207"/>
      <c r="BV64" s="207"/>
      <c r="BW64" s="207"/>
      <c r="BX64" s="207"/>
      <c r="BY64" s="207"/>
      <c r="BZ64" s="207"/>
      <c r="CA64" s="207"/>
      <c r="CB64" s="207"/>
      <c r="CC64" s="207"/>
      <c r="CD64" s="207"/>
      <c r="CE64" s="207"/>
      <c r="CF64" s="207"/>
      <c r="CG64" s="207"/>
      <c r="CH64" s="207"/>
      <c r="CI64" s="207"/>
      <c r="CJ64" s="207"/>
    </row>
    <row r="65" spans="2:88" s="165" customFormat="1" hidden="1" x14ac:dyDescent="0.2">
      <c r="B65" s="159"/>
      <c r="C65" s="158">
        <f>SUM(C67:C109)</f>
        <v>46040600</v>
      </c>
      <c r="D65" s="158">
        <f t="shared" ref="D65:AP65" si="21">SUM(D67:D109)</f>
        <v>267859734</v>
      </c>
      <c r="E65" s="158">
        <f t="shared" si="21"/>
        <v>3179922307</v>
      </c>
      <c r="F65" s="158">
        <f t="shared" si="21"/>
        <v>1573586528</v>
      </c>
      <c r="G65" s="158">
        <f t="shared" si="21"/>
        <v>67254758</v>
      </c>
      <c r="H65" s="158">
        <f t="shared" si="21"/>
        <v>1231125188</v>
      </c>
      <c r="I65" s="158">
        <f t="shared" si="21"/>
        <v>2193941058</v>
      </c>
      <c r="J65" s="158">
        <f t="shared" si="21"/>
        <v>147134398</v>
      </c>
      <c r="K65" s="158">
        <f t="shared" si="21"/>
        <v>549267814</v>
      </c>
      <c r="L65" s="158">
        <f t="shared" si="21"/>
        <v>110039441</v>
      </c>
      <c r="M65" s="158">
        <f t="shared" si="21"/>
        <v>474405663</v>
      </c>
      <c r="N65" s="158">
        <f t="shared" si="21"/>
        <v>520598188</v>
      </c>
      <c r="O65" s="158">
        <f t="shared" si="21"/>
        <v>341186385</v>
      </c>
      <c r="P65" s="158">
        <f t="shared" si="21"/>
        <v>107693144</v>
      </c>
      <c r="Q65" s="158">
        <f t="shared" si="21"/>
        <v>2213853098</v>
      </c>
      <c r="R65" s="158">
        <f t="shared" si="21"/>
        <v>11523810</v>
      </c>
      <c r="S65" s="158">
        <f t="shared" si="21"/>
        <v>2213231190</v>
      </c>
      <c r="T65" s="158">
        <f t="shared" si="21"/>
        <v>0</v>
      </c>
      <c r="U65" s="158">
        <f t="shared" si="21"/>
        <v>2162841368</v>
      </c>
      <c r="V65" s="158">
        <f t="shared" si="21"/>
        <v>46216474</v>
      </c>
      <c r="W65" s="158">
        <f t="shared" si="21"/>
        <v>431288855</v>
      </c>
      <c r="X65" s="158">
        <f t="shared" si="21"/>
        <v>56168175</v>
      </c>
      <c r="Y65" s="158">
        <f t="shared" si="21"/>
        <v>187203783</v>
      </c>
      <c r="Z65" s="158">
        <f t="shared" si="21"/>
        <v>630482194</v>
      </c>
      <c r="AA65" s="158">
        <f t="shared" si="21"/>
        <v>433579061</v>
      </c>
      <c r="AB65" s="158">
        <f t="shared" si="21"/>
        <v>27088541</v>
      </c>
      <c r="AC65" s="158">
        <f t="shared" si="21"/>
        <v>86467119</v>
      </c>
      <c r="AD65" s="158">
        <f t="shared" si="21"/>
        <v>3022569508</v>
      </c>
      <c r="AE65" s="158">
        <f t="shared" si="21"/>
        <v>263082467</v>
      </c>
      <c r="AF65" s="158">
        <f t="shared" si="21"/>
        <v>48016050</v>
      </c>
      <c r="AG65" s="158">
        <f t="shared" si="21"/>
        <v>3465924915</v>
      </c>
      <c r="AH65" s="158">
        <f t="shared" si="21"/>
        <v>501514530</v>
      </c>
      <c r="AI65" s="158">
        <f t="shared" si="21"/>
        <v>235322933</v>
      </c>
      <c r="AJ65" s="158">
        <f t="shared" si="21"/>
        <v>902717862</v>
      </c>
      <c r="AK65" s="158">
        <f t="shared" si="21"/>
        <v>0</v>
      </c>
      <c r="AL65" s="158">
        <f t="shared" si="21"/>
        <v>0</v>
      </c>
      <c r="AM65" s="158">
        <f t="shared" si="21"/>
        <v>0</v>
      </c>
      <c r="AN65" s="158">
        <f t="shared" si="21"/>
        <v>0</v>
      </c>
      <c r="AO65" s="158">
        <f t="shared" si="21"/>
        <v>0</v>
      </c>
      <c r="AP65" s="158">
        <f t="shared" si="21"/>
        <v>0</v>
      </c>
      <c r="AQ65" s="159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7"/>
      <c r="BN65" s="207"/>
      <c r="BO65" s="207"/>
      <c r="BP65" s="207"/>
      <c r="BQ65" s="207"/>
      <c r="BR65" s="207"/>
      <c r="BS65" s="207"/>
      <c r="BT65" s="207"/>
      <c r="BU65" s="207"/>
      <c r="BV65" s="207"/>
      <c r="BW65" s="207"/>
      <c r="BX65" s="207"/>
      <c r="BY65" s="207"/>
      <c r="BZ65" s="207"/>
      <c r="CA65" s="207"/>
      <c r="CB65" s="207"/>
      <c r="CC65" s="207"/>
      <c r="CD65" s="207"/>
      <c r="CE65" s="207"/>
      <c r="CF65" s="207"/>
      <c r="CG65" s="207"/>
      <c r="CH65" s="207"/>
      <c r="CI65" s="207"/>
      <c r="CJ65" s="207"/>
    </row>
    <row r="66" spans="2:88" ht="22.5" x14ac:dyDescent="0.2">
      <c r="B66" s="122"/>
      <c r="C66" s="122" t="str">
        <f>C7</f>
        <v>Assurant Chile</v>
      </c>
      <c r="D66" s="122" t="str">
        <f t="shared" ref="D66:AQ66" si="22">D7</f>
        <v>AVLA Crédito</v>
      </c>
      <c r="E66" s="122" t="str">
        <f t="shared" si="22"/>
        <v>BCI Seguros</v>
      </c>
      <c r="F66" s="122" t="str">
        <f t="shared" si="22"/>
        <v>BNP Paribas Cardif</v>
      </c>
      <c r="G66" s="122" t="str">
        <f t="shared" si="22"/>
        <v>Cesce Chile</v>
      </c>
      <c r="H66" s="122" t="str">
        <f t="shared" si="22"/>
        <v>Chilena Consolidada</v>
      </c>
      <c r="I66" s="122" t="str">
        <f t="shared" si="22"/>
        <v>Chubb Generales</v>
      </c>
      <c r="J66" s="122" t="str">
        <f t="shared" si="22"/>
        <v>Coface Chile</v>
      </c>
      <c r="K66" s="122" t="str">
        <f t="shared" si="22"/>
        <v>Consorcio Nacional</v>
      </c>
      <c r="L66" s="122" t="str">
        <f t="shared" si="22"/>
        <v>Contempora</v>
      </c>
      <c r="M66" s="122" t="str">
        <f t="shared" si="22"/>
        <v>Continental Crédito</v>
      </c>
      <c r="N66" s="122" t="str">
        <f t="shared" si="22"/>
        <v>Continental Generales</v>
      </c>
      <c r="O66" s="122" t="str">
        <f t="shared" si="22"/>
        <v>FID Chile</v>
      </c>
      <c r="P66" s="122" t="str">
        <f t="shared" si="22"/>
        <v>HDI Gar. y Cré.</v>
      </c>
      <c r="Q66" s="122" t="str">
        <f t="shared" si="22"/>
        <v>HDI Seguros</v>
      </c>
      <c r="R66" s="122" t="str">
        <f t="shared" si="22"/>
        <v>Huelen</v>
      </c>
      <c r="S66" s="122" t="str">
        <f t="shared" si="22"/>
        <v>Liberty Seguros</v>
      </c>
      <c r="T66" s="122" t="str">
        <f t="shared" si="22"/>
        <v>M. de Carabineros</v>
      </c>
      <c r="U66" s="122" t="str">
        <f t="shared" si="22"/>
        <v>Mapfre</v>
      </c>
      <c r="V66" s="122" t="str">
        <f t="shared" si="22"/>
        <v>MetLife Generales</v>
      </c>
      <c r="W66" s="122" t="str">
        <f t="shared" si="22"/>
        <v>Orion Seguros</v>
      </c>
      <c r="X66" s="122" t="str">
        <f t="shared" si="22"/>
        <v>Orsan Crédito</v>
      </c>
      <c r="Y66" s="122" t="str">
        <f t="shared" si="22"/>
        <v>Porvenir</v>
      </c>
      <c r="Z66" s="122" t="str">
        <f t="shared" si="22"/>
        <v>Reale Chile</v>
      </c>
      <c r="AA66" s="122" t="str">
        <f t="shared" si="22"/>
        <v>Renta Nacional</v>
      </c>
      <c r="AB66" s="122" t="str">
        <f t="shared" si="22"/>
        <v>SegChile</v>
      </c>
      <c r="AC66" s="122" t="str">
        <f t="shared" si="22"/>
        <v>Solunión Chile</v>
      </c>
      <c r="AD66" s="122" t="str">
        <f t="shared" si="22"/>
        <v>Southbridge</v>
      </c>
      <c r="AE66" s="122" t="str">
        <f t="shared" si="22"/>
        <v>Starr International</v>
      </c>
      <c r="AF66" s="122" t="str">
        <f t="shared" si="22"/>
        <v>Suaval</v>
      </c>
      <c r="AG66" s="122" t="str">
        <f t="shared" si="22"/>
        <v>Suramericana</v>
      </c>
      <c r="AH66" s="122" t="str">
        <f t="shared" si="22"/>
        <v>Unnio</v>
      </c>
      <c r="AI66" s="122" t="str">
        <f t="shared" si="22"/>
        <v>Zenit Seguros</v>
      </c>
      <c r="AJ66" s="122" t="str">
        <f t="shared" si="22"/>
        <v>Zurich Santander</v>
      </c>
      <c r="AK66" s="122">
        <f t="shared" si="22"/>
        <v>0</v>
      </c>
      <c r="AL66" s="122">
        <f t="shared" si="22"/>
        <v>0</v>
      </c>
      <c r="AM66" s="122">
        <f t="shared" si="22"/>
        <v>0</v>
      </c>
      <c r="AN66" s="122">
        <f t="shared" si="22"/>
        <v>0</v>
      </c>
      <c r="AO66" s="122">
        <f t="shared" si="22"/>
        <v>0</v>
      </c>
      <c r="AP66" s="122">
        <f t="shared" si="22"/>
        <v>0</v>
      </c>
      <c r="AQ66" s="122" t="str">
        <f t="shared" si="22"/>
        <v>Mercado</v>
      </c>
    </row>
    <row r="67" spans="2:88" x14ac:dyDescent="0.2">
      <c r="B67" s="132" t="s">
        <v>111</v>
      </c>
      <c r="C67" s="126">
        <v>4803010</v>
      </c>
      <c r="D67" s="126">
        <v>48661530</v>
      </c>
      <c r="E67" s="126">
        <v>547530615</v>
      </c>
      <c r="F67" s="126">
        <v>171663649</v>
      </c>
      <c r="G67" s="126">
        <v>11488354</v>
      </c>
      <c r="H67" s="126">
        <v>217365053</v>
      </c>
      <c r="I67" s="126">
        <v>332933712</v>
      </c>
      <c r="J67" s="126">
        <v>22812724</v>
      </c>
      <c r="K67" s="126">
        <v>84192508</v>
      </c>
      <c r="L67" s="126">
        <v>19941276</v>
      </c>
      <c r="M67" s="126">
        <v>48205373</v>
      </c>
      <c r="N67" s="126">
        <v>98598204</v>
      </c>
      <c r="O67" s="126">
        <v>66196727</v>
      </c>
      <c r="P67" s="126">
        <v>15594264</v>
      </c>
      <c r="Q67" s="126">
        <v>385805861</v>
      </c>
      <c r="R67" s="126">
        <v>242136</v>
      </c>
      <c r="S67" s="126">
        <v>381611698</v>
      </c>
      <c r="T67" s="126">
        <v>0</v>
      </c>
      <c r="U67" s="126">
        <v>395848986</v>
      </c>
      <c r="V67" s="126">
        <v>5569501</v>
      </c>
      <c r="W67" s="126">
        <v>78181976</v>
      </c>
      <c r="X67" s="126">
        <v>9994982</v>
      </c>
      <c r="Y67" s="126">
        <v>33441482</v>
      </c>
      <c r="Z67" s="126">
        <v>120393776</v>
      </c>
      <c r="AA67" s="126">
        <v>75098248</v>
      </c>
      <c r="AB67" s="126">
        <v>2770312</v>
      </c>
      <c r="AC67" s="126">
        <v>14198283</v>
      </c>
      <c r="AD67" s="126">
        <v>575285256</v>
      </c>
      <c r="AE67" s="126">
        <v>48711953</v>
      </c>
      <c r="AF67" s="126">
        <v>7927815</v>
      </c>
      <c r="AG67" s="126">
        <v>614355214</v>
      </c>
      <c r="AH67" s="126">
        <v>94941322</v>
      </c>
      <c r="AI67" s="126">
        <v>38137588</v>
      </c>
      <c r="AJ67" s="126">
        <v>139957314</v>
      </c>
      <c r="AK67" s="126"/>
      <c r="AL67" s="126"/>
      <c r="AM67" s="126"/>
      <c r="AN67" s="126"/>
      <c r="AO67" s="126"/>
      <c r="AP67" s="126"/>
      <c r="AQ67" s="117">
        <f>SUM(C67:AP67)</f>
        <v>4712460702</v>
      </c>
      <c r="AV67" s="124">
        <f t="shared" ref="AV67:CJ67" si="23">C67-SUM(C68:C70,C90)</f>
        <v>0</v>
      </c>
      <c r="AW67" s="124">
        <f>D67-SUM(D68:D70,D90)</f>
        <v>0</v>
      </c>
      <c r="AX67" s="124">
        <f t="shared" si="23"/>
        <v>0</v>
      </c>
      <c r="AY67" s="124">
        <f t="shared" si="23"/>
        <v>0</v>
      </c>
      <c r="AZ67" s="124">
        <f t="shared" si="23"/>
        <v>0</v>
      </c>
      <c r="BA67" s="124">
        <f>H67-SUM(H68:H70,H90)</f>
        <v>0</v>
      </c>
      <c r="BB67" s="124">
        <f t="shared" si="23"/>
        <v>0</v>
      </c>
      <c r="BC67" s="124">
        <f t="shared" si="23"/>
        <v>0</v>
      </c>
      <c r="BD67" s="124">
        <f t="shared" si="23"/>
        <v>0</v>
      </c>
      <c r="BE67" s="124">
        <f t="shared" si="23"/>
        <v>0</v>
      </c>
      <c r="BF67" s="124">
        <f t="shared" si="23"/>
        <v>0</v>
      </c>
      <c r="BG67" s="124">
        <f t="shared" si="23"/>
        <v>0</v>
      </c>
      <c r="BH67" s="124">
        <f t="shared" si="23"/>
        <v>0</v>
      </c>
      <c r="BI67" s="124">
        <f t="shared" si="23"/>
        <v>0</v>
      </c>
      <c r="BJ67" s="124">
        <f t="shared" si="23"/>
        <v>0</v>
      </c>
      <c r="BK67" s="124">
        <f t="shared" si="23"/>
        <v>0</v>
      </c>
      <c r="BL67" s="124">
        <f t="shared" si="23"/>
        <v>0</v>
      </c>
      <c r="BM67" s="124">
        <f t="shared" si="23"/>
        <v>0</v>
      </c>
      <c r="BN67" s="124">
        <f t="shared" si="23"/>
        <v>0</v>
      </c>
      <c r="BO67" s="124">
        <f t="shared" si="23"/>
        <v>0</v>
      </c>
      <c r="BP67" s="124">
        <f t="shared" si="23"/>
        <v>0</v>
      </c>
      <c r="BQ67" s="124">
        <f t="shared" si="23"/>
        <v>0</v>
      </c>
      <c r="BR67" s="124">
        <f>Y67-SUM(Y68:Y70,Y90)</f>
        <v>0</v>
      </c>
      <c r="BS67" s="124">
        <f t="shared" si="23"/>
        <v>0</v>
      </c>
      <c r="BT67" s="124">
        <f t="shared" si="23"/>
        <v>0</v>
      </c>
      <c r="BU67" s="124">
        <f t="shared" si="23"/>
        <v>0</v>
      </c>
      <c r="BV67" s="124">
        <f t="shared" si="23"/>
        <v>0</v>
      </c>
      <c r="BW67" s="124">
        <f t="shared" si="23"/>
        <v>0</v>
      </c>
      <c r="BX67" s="124">
        <f t="shared" si="23"/>
        <v>0</v>
      </c>
      <c r="BY67" s="124">
        <f t="shared" si="23"/>
        <v>0</v>
      </c>
      <c r="BZ67" s="124">
        <f t="shared" si="23"/>
        <v>0</v>
      </c>
      <c r="CA67" s="124">
        <f t="shared" si="23"/>
        <v>0</v>
      </c>
      <c r="CB67" s="124">
        <f t="shared" si="23"/>
        <v>0</v>
      </c>
      <c r="CC67" s="124">
        <f t="shared" si="23"/>
        <v>0</v>
      </c>
      <c r="CD67" s="124">
        <f t="shared" si="23"/>
        <v>0</v>
      </c>
      <c r="CE67" s="124">
        <f t="shared" si="23"/>
        <v>0</v>
      </c>
      <c r="CF67" s="124">
        <f t="shared" si="23"/>
        <v>0</v>
      </c>
      <c r="CG67" s="124">
        <f t="shared" si="23"/>
        <v>0</v>
      </c>
      <c r="CH67" s="124">
        <f t="shared" si="23"/>
        <v>0</v>
      </c>
      <c r="CI67" s="124">
        <f t="shared" si="23"/>
        <v>0</v>
      </c>
      <c r="CJ67" s="124">
        <f t="shared" si="23"/>
        <v>0</v>
      </c>
    </row>
    <row r="68" spans="2:88" x14ac:dyDescent="0.2">
      <c r="B68" s="132" t="s">
        <v>112</v>
      </c>
      <c r="C68" s="126">
        <v>0</v>
      </c>
      <c r="D68" s="126">
        <v>0</v>
      </c>
      <c r="E68" s="126">
        <v>1786594</v>
      </c>
      <c r="F68" s="126">
        <v>0</v>
      </c>
      <c r="G68" s="126">
        <v>0</v>
      </c>
      <c r="H68" s="126">
        <v>24299</v>
      </c>
      <c r="I68" s="126">
        <v>0</v>
      </c>
      <c r="J68" s="126">
        <v>0</v>
      </c>
      <c r="K68" s="126">
        <v>1172287</v>
      </c>
      <c r="L68" s="126">
        <v>0</v>
      </c>
      <c r="M68" s="126">
        <v>0</v>
      </c>
      <c r="N68" s="126">
        <v>0</v>
      </c>
      <c r="O68" s="126">
        <v>0</v>
      </c>
      <c r="P68" s="126">
        <v>0</v>
      </c>
      <c r="Q68" s="126">
        <v>0</v>
      </c>
      <c r="R68" s="126">
        <v>0</v>
      </c>
      <c r="S68" s="126">
        <v>0</v>
      </c>
      <c r="T68" s="126">
        <v>0</v>
      </c>
      <c r="U68" s="126">
        <v>0</v>
      </c>
      <c r="V68" s="126">
        <v>0</v>
      </c>
      <c r="W68" s="126">
        <v>0</v>
      </c>
      <c r="X68" s="126">
        <v>384560</v>
      </c>
      <c r="Y68" s="126">
        <v>0</v>
      </c>
      <c r="Z68" s="126">
        <v>0</v>
      </c>
      <c r="AA68" s="126">
        <v>0</v>
      </c>
      <c r="AB68" s="126">
        <v>0</v>
      </c>
      <c r="AC68" s="126">
        <v>0</v>
      </c>
      <c r="AD68" s="126">
        <v>0</v>
      </c>
      <c r="AE68" s="126">
        <v>67196</v>
      </c>
      <c r="AF68" s="126">
        <v>1948</v>
      </c>
      <c r="AG68" s="126">
        <v>0</v>
      </c>
      <c r="AH68" s="126">
        <v>0</v>
      </c>
      <c r="AI68" s="126">
        <v>0</v>
      </c>
      <c r="AJ68" s="126">
        <v>542565</v>
      </c>
      <c r="AK68" s="126"/>
      <c r="AL68" s="126"/>
      <c r="AM68" s="126"/>
      <c r="AN68" s="126"/>
      <c r="AO68" s="126"/>
      <c r="AP68" s="126"/>
      <c r="AQ68" s="117">
        <f t="shared" ref="AQ68:AQ109" si="24">SUM(C68:AP68)</f>
        <v>3979449</v>
      </c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</row>
    <row r="69" spans="2:88" x14ac:dyDescent="0.2">
      <c r="B69" s="132" t="s">
        <v>113</v>
      </c>
      <c r="C69" s="126">
        <v>0</v>
      </c>
      <c r="D69" s="126">
        <v>0</v>
      </c>
      <c r="E69" s="126">
        <v>0</v>
      </c>
      <c r="F69" s="126">
        <v>0</v>
      </c>
      <c r="G69" s="126">
        <v>0</v>
      </c>
      <c r="H69" s="126">
        <v>0</v>
      </c>
      <c r="I69" s="126">
        <v>0</v>
      </c>
      <c r="J69" s="126">
        <v>0</v>
      </c>
      <c r="K69" s="126">
        <v>0</v>
      </c>
      <c r="L69" s="126">
        <v>0</v>
      </c>
      <c r="M69" s="126">
        <v>0</v>
      </c>
      <c r="N69" s="126">
        <v>0</v>
      </c>
      <c r="O69" s="126">
        <v>0</v>
      </c>
      <c r="P69" s="126">
        <v>0</v>
      </c>
      <c r="Q69" s="126">
        <v>0</v>
      </c>
      <c r="R69" s="126">
        <v>0</v>
      </c>
      <c r="S69" s="126">
        <v>0</v>
      </c>
      <c r="T69" s="126">
        <v>0</v>
      </c>
      <c r="U69" s="126">
        <v>0</v>
      </c>
      <c r="V69" s="126">
        <v>0</v>
      </c>
      <c r="W69" s="126">
        <v>0</v>
      </c>
      <c r="X69" s="126">
        <v>0</v>
      </c>
      <c r="Y69" s="126">
        <v>0</v>
      </c>
      <c r="Z69" s="126">
        <v>0</v>
      </c>
      <c r="AA69" s="126">
        <v>0</v>
      </c>
      <c r="AB69" s="126">
        <v>0</v>
      </c>
      <c r="AC69" s="126">
        <v>0</v>
      </c>
      <c r="AD69" s="126">
        <v>0</v>
      </c>
      <c r="AE69" s="126">
        <v>0</v>
      </c>
      <c r="AF69" s="126">
        <v>0</v>
      </c>
      <c r="AG69" s="126">
        <v>0</v>
      </c>
      <c r="AH69" s="126">
        <v>0</v>
      </c>
      <c r="AI69" s="126">
        <v>0</v>
      </c>
      <c r="AJ69" s="126">
        <v>0</v>
      </c>
      <c r="AK69" s="126"/>
      <c r="AL69" s="126"/>
      <c r="AM69" s="126"/>
      <c r="AN69" s="126"/>
      <c r="AO69" s="126"/>
      <c r="AP69" s="126"/>
      <c r="AQ69" s="117">
        <f t="shared" si="24"/>
        <v>0</v>
      </c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</row>
    <row r="70" spans="2:88" x14ac:dyDescent="0.2">
      <c r="B70" s="132" t="s">
        <v>114</v>
      </c>
      <c r="C70" s="126">
        <v>2277814</v>
      </c>
      <c r="D70" s="126">
        <v>44081844</v>
      </c>
      <c r="E70" s="126">
        <v>493883237</v>
      </c>
      <c r="F70" s="126">
        <v>123372628</v>
      </c>
      <c r="G70" s="126">
        <v>11214268</v>
      </c>
      <c r="H70" s="126">
        <v>192781006</v>
      </c>
      <c r="I70" s="126">
        <v>280058676</v>
      </c>
      <c r="J70" s="126">
        <v>20073531</v>
      </c>
      <c r="K70" s="126">
        <v>67985153</v>
      </c>
      <c r="L70" s="126">
        <v>18438742</v>
      </c>
      <c r="M70" s="126">
        <v>42716516</v>
      </c>
      <c r="N70" s="126">
        <v>96166517</v>
      </c>
      <c r="O70" s="126">
        <v>63114196</v>
      </c>
      <c r="P70" s="126">
        <v>14276772</v>
      </c>
      <c r="Q70" s="126">
        <v>335240962</v>
      </c>
      <c r="R70" s="126">
        <v>200519</v>
      </c>
      <c r="S70" s="126">
        <v>330539470</v>
      </c>
      <c r="T70" s="126">
        <v>0</v>
      </c>
      <c r="U70" s="126">
        <v>372836388</v>
      </c>
      <c r="V70" s="126">
        <v>3979080</v>
      </c>
      <c r="W70" s="126">
        <v>74578813</v>
      </c>
      <c r="X70" s="126">
        <v>8748546</v>
      </c>
      <c r="Y70" s="126">
        <v>32072225</v>
      </c>
      <c r="Z70" s="126">
        <v>112046441</v>
      </c>
      <c r="AA70" s="126">
        <v>69293966</v>
      </c>
      <c r="AB70" s="126">
        <v>2448725</v>
      </c>
      <c r="AC70" s="126">
        <v>11383100</v>
      </c>
      <c r="AD70" s="126">
        <v>566370665</v>
      </c>
      <c r="AE70" s="126">
        <v>46843543</v>
      </c>
      <c r="AF70" s="126">
        <v>7163895</v>
      </c>
      <c r="AG70" s="126">
        <v>552872344</v>
      </c>
      <c r="AH70" s="126">
        <v>92262854</v>
      </c>
      <c r="AI70" s="126">
        <v>30826766</v>
      </c>
      <c r="AJ70" s="126">
        <v>114499603</v>
      </c>
      <c r="AK70" s="126"/>
      <c r="AL70" s="126"/>
      <c r="AM70" s="126"/>
      <c r="AN70" s="126"/>
      <c r="AO70" s="126"/>
      <c r="AP70" s="126"/>
      <c r="AQ70" s="117">
        <f t="shared" si="24"/>
        <v>4234648805</v>
      </c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</row>
    <row r="71" spans="2:88" x14ac:dyDescent="0.2">
      <c r="B71" s="133" t="s">
        <v>115</v>
      </c>
      <c r="C71" s="129">
        <v>2262386</v>
      </c>
      <c r="D71" s="129">
        <v>39310243</v>
      </c>
      <c r="E71" s="129">
        <v>443885351</v>
      </c>
      <c r="F71" s="129">
        <v>118661790</v>
      </c>
      <c r="G71" s="129">
        <v>9123835</v>
      </c>
      <c r="H71" s="129">
        <v>171972139</v>
      </c>
      <c r="I71" s="129">
        <v>217147729</v>
      </c>
      <c r="J71" s="129">
        <v>13382491</v>
      </c>
      <c r="K71" s="129">
        <v>60603641</v>
      </c>
      <c r="L71" s="129">
        <v>12514430</v>
      </c>
      <c r="M71" s="129">
        <v>32183270</v>
      </c>
      <c r="N71" s="129">
        <v>76452185</v>
      </c>
      <c r="O71" s="129">
        <v>44476743</v>
      </c>
      <c r="P71" s="129">
        <v>12230654</v>
      </c>
      <c r="Q71" s="129">
        <v>298880192</v>
      </c>
      <c r="R71" s="129">
        <v>200519</v>
      </c>
      <c r="S71" s="129">
        <v>262126714</v>
      </c>
      <c r="T71" s="129">
        <v>0</v>
      </c>
      <c r="U71" s="129">
        <v>292135954</v>
      </c>
      <c r="V71" s="129">
        <v>3089128</v>
      </c>
      <c r="W71" s="129">
        <v>50691285</v>
      </c>
      <c r="X71" s="129">
        <v>6687530</v>
      </c>
      <c r="Y71" s="129">
        <v>24392820</v>
      </c>
      <c r="Z71" s="129">
        <v>98575926</v>
      </c>
      <c r="AA71" s="129">
        <v>55176354</v>
      </c>
      <c r="AB71" s="129">
        <v>1676939</v>
      </c>
      <c r="AC71" s="129">
        <v>10930378</v>
      </c>
      <c r="AD71" s="129">
        <v>514827377</v>
      </c>
      <c r="AE71" s="129">
        <v>36734572</v>
      </c>
      <c r="AF71" s="129">
        <v>4800226</v>
      </c>
      <c r="AG71" s="129">
        <v>439314767</v>
      </c>
      <c r="AH71" s="129">
        <v>73699208</v>
      </c>
      <c r="AI71" s="129">
        <v>29830590</v>
      </c>
      <c r="AJ71" s="129">
        <v>85221540</v>
      </c>
      <c r="AK71" s="129"/>
      <c r="AL71" s="129"/>
      <c r="AM71" s="129"/>
      <c r="AN71" s="129"/>
      <c r="AO71" s="129"/>
      <c r="AP71" s="129"/>
      <c r="AQ71" s="117">
        <f t="shared" si="24"/>
        <v>3543198906</v>
      </c>
      <c r="AV71" s="124">
        <f t="shared" ref="AV71:CJ71" si="25">C71-SUM(C72:C73,C76:C82)</f>
        <v>0</v>
      </c>
      <c r="AW71" s="124">
        <f t="shared" si="25"/>
        <v>0</v>
      </c>
      <c r="AX71" s="124">
        <f t="shared" si="25"/>
        <v>0</v>
      </c>
      <c r="AY71" s="124">
        <f t="shared" si="25"/>
        <v>0</v>
      </c>
      <c r="AZ71" s="124">
        <f t="shared" si="25"/>
        <v>0</v>
      </c>
      <c r="BA71" s="124">
        <f t="shared" si="25"/>
        <v>0</v>
      </c>
      <c r="BB71" s="124">
        <f t="shared" si="25"/>
        <v>0</v>
      </c>
      <c r="BC71" s="124">
        <f t="shared" si="25"/>
        <v>0</v>
      </c>
      <c r="BD71" s="124">
        <f t="shared" si="25"/>
        <v>0</v>
      </c>
      <c r="BE71" s="124">
        <f t="shared" si="25"/>
        <v>0</v>
      </c>
      <c r="BF71" s="124">
        <f t="shared" si="25"/>
        <v>0</v>
      </c>
      <c r="BG71" s="124">
        <f t="shared" si="25"/>
        <v>0</v>
      </c>
      <c r="BH71" s="124">
        <f t="shared" si="25"/>
        <v>0</v>
      </c>
      <c r="BI71" s="124">
        <f t="shared" si="25"/>
        <v>0</v>
      </c>
      <c r="BJ71" s="124">
        <f t="shared" si="25"/>
        <v>0</v>
      </c>
      <c r="BK71" s="124">
        <f t="shared" si="25"/>
        <v>0</v>
      </c>
      <c r="BL71" s="124">
        <f t="shared" si="25"/>
        <v>0</v>
      </c>
      <c r="BM71" s="124">
        <f t="shared" si="25"/>
        <v>0</v>
      </c>
      <c r="BN71" s="124">
        <f t="shared" si="25"/>
        <v>0</v>
      </c>
      <c r="BO71" s="124">
        <f t="shared" si="25"/>
        <v>0</v>
      </c>
      <c r="BP71" s="124">
        <f t="shared" si="25"/>
        <v>0</v>
      </c>
      <c r="BQ71" s="124">
        <f t="shared" si="25"/>
        <v>0</v>
      </c>
      <c r="BR71" s="124">
        <f t="shared" si="25"/>
        <v>0</v>
      </c>
      <c r="BS71" s="124">
        <f t="shared" si="25"/>
        <v>0</v>
      </c>
      <c r="BT71" s="124">
        <f t="shared" si="25"/>
        <v>0</v>
      </c>
      <c r="BU71" s="124">
        <f t="shared" si="25"/>
        <v>0</v>
      </c>
      <c r="BV71" s="124">
        <f t="shared" si="25"/>
        <v>0</v>
      </c>
      <c r="BW71" s="124">
        <f t="shared" si="25"/>
        <v>0</v>
      </c>
      <c r="BX71" s="124">
        <f t="shared" si="25"/>
        <v>0</v>
      </c>
      <c r="BY71" s="124">
        <f t="shared" si="25"/>
        <v>0</v>
      </c>
      <c r="BZ71" s="124">
        <f t="shared" si="25"/>
        <v>0</v>
      </c>
      <c r="CA71" s="124">
        <f t="shared" si="25"/>
        <v>0</v>
      </c>
      <c r="CB71" s="124">
        <f t="shared" si="25"/>
        <v>0</v>
      </c>
      <c r="CC71" s="124">
        <f t="shared" si="25"/>
        <v>0</v>
      </c>
      <c r="CD71" s="124">
        <f t="shared" si="25"/>
        <v>0</v>
      </c>
      <c r="CE71" s="124">
        <f t="shared" si="25"/>
        <v>0</v>
      </c>
      <c r="CF71" s="124">
        <f t="shared" si="25"/>
        <v>0</v>
      </c>
      <c r="CG71" s="124">
        <f t="shared" si="25"/>
        <v>0</v>
      </c>
      <c r="CH71" s="124">
        <f t="shared" si="25"/>
        <v>0</v>
      </c>
      <c r="CI71" s="124">
        <f t="shared" si="25"/>
        <v>0</v>
      </c>
      <c r="CJ71" s="124">
        <f t="shared" si="25"/>
        <v>0</v>
      </c>
    </row>
    <row r="72" spans="2:88" x14ac:dyDescent="0.2">
      <c r="B72" s="134" t="s">
        <v>116</v>
      </c>
      <c r="C72" s="129">
        <v>1119639</v>
      </c>
      <c r="D72" s="129">
        <v>19898405</v>
      </c>
      <c r="E72" s="129">
        <v>313842935</v>
      </c>
      <c r="F72" s="129">
        <v>100042764</v>
      </c>
      <c r="G72" s="129">
        <v>5015564</v>
      </c>
      <c r="H72" s="129">
        <v>89982053</v>
      </c>
      <c r="I72" s="129">
        <v>118459532</v>
      </c>
      <c r="J72" s="129">
        <v>4136092</v>
      </c>
      <c r="K72" s="129">
        <v>46710069</v>
      </c>
      <c r="L72" s="129">
        <v>6911339</v>
      </c>
      <c r="M72" s="129">
        <v>12267265</v>
      </c>
      <c r="N72" s="129">
        <v>27595085</v>
      </c>
      <c r="O72" s="129">
        <v>19944757</v>
      </c>
      <c r="P72" s="129">
        <v>2741422</v>
      </c>
      <c r="Q72" s="129">
        <v>146527794</v>
      </c>
      <c r="R72" s="129">
        <v>157565</v>
      </c>
      <c r="S72" s="129">
        <v>122514168</v>
      </c>
      <c r="T72" s="129">
        <v>0</v>
      </c>
      <c r="U72" s="129">
        <v>127939999</v>
      </c>
      <c r="V72" s="129">
        <v>757848</v>
      </c>
      <c r="W72" s="129">
        <v>29139480</v>
      </c>
      <c r="X72" s="129">
        <v>3961186</v>
      </c>
      <c r="Y72" s="129">
        <v>14337579</v>
      </c>
      <c r="Z72" s="129">
        <v>42939110</v>
      </c>
      <c r="AA72" s="129">
        <v>34663886</v>
      </c>
      <c r="AB72" s="129">
        <v>1582255</v>
      </c>
      <c r="AC72" s="129">
        <v>2214663</v>
      </c>
      <c r="AD72" s="129">
        <v>106322724</v>
      </c>
      <c r="AE72" s="129">
        <v>21380881</v>
      </c>
      <c r="AF72" s="129">
        <v>3896487</v>
      </c>
      <c r="AG72" s="129">
        <v>214561650</v>
      </c>
      <c r="AH72" s="129">
        <v>35234589</v>
      </c>
      <c r="AI72" s="129">
        <v>22923258</v>
      </c>
      <c r="AJ72" s="129">
        <v>74206379</v>
      </c>
      <c r="AK72" s="129"/>
      <c r="AL72" s="129"/>
      <c r="AM72" s="129"/>
      <c r="AN72" s="129"/>
      <c r="AO72" s="129"/>
      <c r="AP72" s="129"/>
      <c r="AQ72" s="117">
        <f t="shared" si="24"/>
        <v>1773928422</v>
      </c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</row>
    <row r="73" spans="2:88" x14ac:dyDescent="0.2">
      <c r="B73" s="134" t="s">
        <v>117</v>
      </c>
      <c r="C73" s="129">
        <v>0</v>
      </c>
      <c r="D73" s="129">
        <v>0</v>
      </c>
      <c r="E73" s="129">
        <v>0</v>
      </c>
      <c r="F73" s="129">
        <v>0</v>
      </c>
      <c r="G73" s="129">
        <v>0</v>
      </c>
      <c r="H73" s="129">
        <v>0</v>
      </c>
      <c r="I73" s="129">
        <v>0</v>
      </c>
      <c r="J73" s="129">
        <v>0</v>
      </c>
      <c r="K73" s="129">
        <v>0</v>
      </c>
      <c r="L73" s="129">
        <v>0</v>
      </c>
      <c r="M73" s="129">
        <v>0</v>
      </c>
      <c r="N73" s="129">
        <v>0</v>
      </c>
      <c r="O73" s="129">
        <v>0</v>
      </c>
      <c r="P73" s="129">
        <v>0</v>
      </c>
      <c r="Q73" s="129">
        <v>0</v>
      </c>
      <c r="R73" s="129">
        <v>0</v>
      </c>
      <c r="S73" s="129">
        <v>0</v>
      </c>
      <c r="T73" s="129">
        <v>0</v>
      </c>
      <c r="U73" s="129">
        <v>0</v>
      </c>
      <c r="V73" s="129">
        <v>0</v>
      </c>
      <c r="W73" s="129">
        <v>0</v>
      </c>
      <c r="X73" s="129">
        <v>0</v>
      </c>
      <c r="Y73" s="129">
        <v>0</v>
      </c>
      <c r="Z73" s="129">
        <v>0</v>
      </c>
      <c r="AA73" s="129">
        <v>0</v>
      </c>
      <c r="AB73" s="129">
        <v>0</v>
      </c>
      <c r="AC73" s="129">
        <v>0</v>
      </c>
      <c r="AD73" s="129">
        <v>0</v>
      </c>
      <c r="AE73" s="129">
        <v>0</v>
      </c>
      <c r="AF73" s="129">
        <v>0</v>
      </c>
      <c r="AG73" s="129">
        <v>0</v>
      </c>
      <c r="AH73" s="129">
        <v>0</v>
      </c>
      <c r="AI73" s="129">
        <v>0</v>
      </c>
      <c r="AJ73" s="129">
        <v>0</v>
      </c>
      <c r="AK73" s="129"/>
      <c r="AL73" s="129"/>
      <c r="AM73" s="129"/>
      <c r="AN73" s="129"/>
      <c r="AO73" s="129"/>
      <c r="AP73" s="129"/>
      <c r="AQ73" s="117">
        <f t="shared" si="24"/>
        <v>0</v>
      </c>
      <c r="AV73" s="124">
        <f t="shared" ref="AV73:BT73" si="26">C73-SUM(C74:C75)</f>
        <v>0</v>
      </c>
      <c r="AW73" s="124">
        <f t="shared" si="26"/>
        <v>0</v>
      </c>
      <c r="AX73" s="124">
        <f t="shared" si="26"/>
        <v>0</v>
      </c>
      <c r="AY73" s="124">
        <f t="shared" si="26"/>
        <v>0</v>
      </c>
      <c r="AZ73" s="124">
        <f t="shared" si="26"/>
        <v>0</v>
      </c>
      <c r="BA73" s="124">
        <f t="shared" si="26"/>
        <v>0</v>
      </c>
      <c r="BB73" s="124">
        <f t="shared" si="26"/>
        <v>0</v>
      </c>
      <c r="BC73" s="124">
        <f t="shared" si="26"/>
        <v>0</v>
      </c>
      <c r="BD73" s="124">
        <f t="shared" si="26"/>
        <v>0</v>
      </c>
      <c r="BE73" s="124">
        <f t="shared" si="26"/>
        <v>0</v>
      </c>
      <c r="BF73" s="124">
        <f t="shared" si="26"/>
        <v>0</v>
      </c>
      <c r="BG73" s="124">
        <f t="shared" si="26"/>
        <v>0</v>
      </c>
      <c r="BH73" s="124">
        <f t="shared" si="26"/>
        <v>0</v>
      </c>
      <c r="BI73" s="124">
        <f t="shared" si="26"/>
        <v>0</v>
      </c>
      <c r="BJ73" s="124">
        <f t="shared" si="26"/>
        <v>0</v>
      </c>
      <c r="BK73" s="124">
        <f t="shared" si="26"/>
        <v>0</v>
      </c>
      <c r="BL73" s="124">
        <f t="shared" si="26"/>
        <v>0</v>
      </c>
      <c r="BM73" s="124">
        <f t="shared" si="26"/>
        <v>0</v>
      </c>
      <c r="BN73" s="124">
        <f t="shared" si="26"/>
        <v>0</v>
      </c>
      <c r="BO73" s="124">
        <f t="shared" si="26"/>
        <v>0</v>
      </c>
      <c r="BP73" s="124">
        <f t="shared" si="26"/>
        <v>0</v>
      </c>
      <c r="BQ73" s="124">
        <f t="shared" si="26"/>
        <v>0</v>
      </c>
      <c r="BR73" s="124">
        <f t="shared" si="26"/>
        <v>0</v>
      </c>
      <c r="BS73" s="124">
        <f t="shared" si="26"/>
        <v>0</v>
      </c>
      <c r="BT73" s="124">
        <f t="shared" si="26"/>
        <v>0</v>
      </c>
      <c r="BU73" s="124">
        <f t="shared" ref="BU73:CJ73" si="27">AB73-SUM(AB74:AB75)</f>
        <v>0</v>
      </c>
      <c r="BV73" s="124">
        <f t="shared" si="27"/>
        <v>0</v>
      </c>
      <c r="BW73" s="124">
        <f t="shared" si="27"/>
        <v>0</v>
      </c>
      <c r="BX73" s="124">
        <f t="shared" si="27"/>
        <v>0</v>
      </c>
      <c r="BY73" s="124">
        <f t="shared" si="27"/>
        <v>0</v>
      </c>
      <c r="BZ73" s="124">
        <f t="shared" si="27"/>
        <v>0</v>
      </c>
      <c r="CA73" s="124">
        <f t="shared" si="27"/>
        <v>0</v>
      </c>
      <c r="CB73" s="124">
        <f t="shared" si="27"/>
        <v>0</v>
      </c>
      <c r="CC73" s="124">
        <f t="shared" si="27"/>
        <v>0</v>
      </c>
      <c r="CD73" s="124">
        <f t="shared" si="27"/>
        <v>0</v>
      </c>
      <c r="CE73" s="124">
        <f t="shared" si="27"/>
        <v>0</v>
      </c>
      <c r="CF73" s="124">
        <f t="shared" si="27"/>
        <v>0</v>
      </c>
      <c r="CG73" s="124">
        <f t="shared" si="27"/>
        <v>0</v>
      </c>
      <c r="CH73" s="124">
        <f t="shared" si="27"/>
        <v>0</v>
      </c>
      <c r="CI73" s="124">
        <f t="shared" si="27"/>
        <v>0</v>
      </c>
      <c r="CJ73" s="124">
        <f t="shared" si="27"/>
        <v>0</v>
      </c>
    </row>
    <row r="74" spans="2:88" x14ac:dyDescent="0.2">
      <c r="B74" s="135" t="s">
        <v>118</v>
      </c>
      <c r="C74" s="129">
        <v>0</v>
      </c>
      <c r="D74" s="129">
        <v>0</v>
      </c>
      <c r="E74" s="129">
        <v>0</v>
      </c>
      <c r="F74" s="129">
        <v>0</v>
      </c>
      <c r="G74" s="129">
        <v>0</v>
      </c>
      <c r="H74" s="129">
        <v>0</v>
      </c>
      <c r="I74" s="129">
        <v>0</v>
      </c>
      <c r="J74" s="129">
        <v>0</v>
      </c>
      <c r="K74" s="129">
        <v>0</v>
      </c>
      <c r="L74" s="129">
        <v>0</v>
      </c>
      <c r="M74" s="129">
        <v>0</v>
      </c>
      <c r="N74" s="129">
        <v>0</v>
      </c>
      <c r="O74" s="129">
        <v>0</v>
      </c>
      <c r="P74" s="129">
        <v>0</v>
      </c>
      <c r="Q74" s="129">
        <v>0</v>
      </c>
      <c r="R74" s="129">
        <v>0</v>
      </c>
      <c r="S74" s="129">
        <v>0</v>
      </c>
      <c r="T74" s="129">
        <v>0</v>
      </c>
      <c r="U74" s="129">
        <v>0</v>
      </c>
      <c r="V74" s="129">
        <v>0</v>
      </c>
      <c r="W74" s="129">
        <v>0</v>
      </c>
      <c r="X74" s="129">
        <v>0</v>
      </c>
      <c r="Y74" s="129">
        <v>0</v>
      </c>
      <c r="Z74" s="129">
        <v>0</v>
      </c>
      <c r="AA74" s="129">
        <v>0</v>
      </c>
      <c r="AB74" s="129">
        <v>0</v>
      </c>
      <c r="AC74" s="129">
        <v>0</v>
      </c>
      <c r="AD74" s="129">
        <v>0</v>
      </c>
      <c r="AE74" s="129">
        <v>0</v>
      </c>
      <c r="AF74" s="129">
        <v>0</v>
      </c>
      <c r="AG74" s="129">
        <v>0</v>
      </c>
      <c r="AH74" s="129">
        <v>0</v>
      </c>
      <c r="AI74" s="129">
        <v>0</v>
      </c>
      <c r="AJ74" s="129">
        <v>0</v>
      </c>
      <c r="AK74" s="129"/>
      <c r="AL74" s="129"/>
      <c r="AM74" s="129"/>
      <c r="AN74" s="129"/>
      <c r="AO74" s="129"/>
      <c r="AP74" s="129"/>
      <c r="AQ74" s="117">
        <f t="shared" si="24"/>
        <v>0</v>
      </c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</row>
    <row r="75" spans="2:88" x14ac:dyDescent="0.2">
      <c r="B75" s="135" t="s">
        <v>119</v>
      </c>
      <c r="C75" s="129">
        <v>0</v>
      </c>
      <c r="D75" s="129">
        <v>0</v>
      </c>
      <c r="E75" s="129">
        <v>0</v>
      </c>
      <c r="F75" s="129">
        <v>0</v>
      </c>
      <c r="G75" s="129">
        <v>0</v>
      </c>
      <c r="H75" s="129">
        <v>0</v>
      </c>
      <c r="I75" s="129">
        <v>0</v>
      </c>
      <c r="J75" s="129">
        <v>0</v>
      </c>
      <c r="K75" s="129">
        <v>0</v>
      </c>
      <c r="L75" s="129">
        <v>0</v>
      </c>
      <c r="M75" s="129">
        <v>0</v>
      </c>
      <c r="N75" s="129">
        <v>0</v>
      </c>
      <c r="O75" s="129">
        <v>0</v>
      </c>
      <c r="P75" s="129">
        <v>0</v>
      </c>
      <c r="Q75" s="129">
        <v>0</v>
      </c>
      <c r="R75" s="129">
        <v>0</v>
      </c>
      <c r="S75" s="129">
        <v>0</v>
      </c>
      <c r="T75" s="129">
        <v>0</v>
      </c>
      <c r="U75" s="129">
        <v>0</v>
      </c>
      <c r="V75" s="129">
        <v>0</v>
      </c>
      <c r="W75" s="129">
        <v>0</v>
      </c>
      <c r="X75" s="129">
        <v>0</v>
      </c>
      <c r="Y75" s="129">
        <v>0</v>
      </c>
      <c r="Z75" s="129">
        <v>0</v>
      </c>
      <c r="AA75" s="129">
        <v>0</v>
      </c>
      <c r="AB75" s="129">
        <v>0</v>
      </c>
      <c r="AC75" s="129">
        <v>0</v>
      </c>
      <c r="AD75" s="129">
        <v>0</v>
      </c>
      <c r="AE75" s="129">
        <v>0</v>
      </c>
      <c r="AF75" s="129">
        <v>0</v>
      </c>
      <c r="AG75" s="129">
        <v>0</v>
      </c>
      <c r="AH75" s="129">
        <v>0</v>
      </c>
      <c r="AI75" s="129">
        <v>0</v>
      </c>
      <c r="AJ75" s="129">
        <v>0</v>
      </c>
      <c r="AK75" s="129"/>
      <c r="AL75" s="129"/>
      <c r="AM75" s="129"/>
      <c r="AN75" s="129"/>
      <c r="AO75" s="129"/>
      <c r="AP75" s="129"/>
      <c r="AQ75" s="117">
        <f t="shared" si="24"/>
        <v>0</v>
      </c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</row>
    <row r="76" spans="2:88" x14ac:dyDescent="0.2">
      <c r="B76" s="134" t="s">
        <v>120</v>
      </c>
      <c r="C76" s="129">
        <v>0</v>
      </c>
      <c r="D76" s="129">
        <v>0</v>
      </c>
      <c r="E76" s="129">
        <v>0</v>
      </c>
      <c r="F76" s="129">
        <v>0</v>
      </c>
      <c r="G76" s="129">
        <v>0</v>
      </c>
      <c r="H76" s="129">
        <v>0</v>
      </c>
      <c r="I76" s="129">
        <v>0</v>
      </c>
      <c r="J76" s="129">
        <v>0</v>
      </c>
      <c r="K76" s="129">
        <v>0</v>
      </c>
      <c r="L76" s="129">
        <v>0</v>
      </c>
      <c r="M76" s="129">
        <v>0</v>
      </c>
      <c r="N76" s="129">
        <v>0</v>
      </c>
      <c r="O76" s="129">
        <v>0</v>
      </c>
      <c r="P76" s="129">
        <v>0</v>
      </c>
      <c r="Q76" s="129">
        <v>0</v>
      </c>
      <c r="R76" s="129">
        <v>0</v>
      </c>
      <c r="S76" s="129">
        <v>0</v>
      </c>
      <c r="T76" s="129">
        <v>0</v>
      </c>
      <c r="U76" s="129">
        <v>0</v>
      </c>
      <c r="V76" s="129">
        <v>0</v>
      </c>
      <c r="W76" s="129">
        <v>0</v>
      </c>
      <c r="X76" s="129">
        <v>0</v>
      </c>
      <c r="Y76" s="129">
        <v>0</v>
      </c>
      <c r="Z76" s="129">
        <v>0</v>
      </c>
      <c r="AA76" s="129">
        <v>0</v>
      </c>
      <c r="AB76" s="129">
        <v>0</v>
      </c>
      <c r="AC76" s="129">
        <v>0</v>
      </c>
      <c r="AD76" s="129">
        <v>0</v>
      </c>
      <c r="AE76" s="129">
        <v>0</v>
      </c>
      <c r="AF76" s="129">
        <v>0</v>
      </c>
      <c r="AG76" s="129">
        <v>0</v>
      </c>
      <c r="AH76" s="129">
        <v>0</v>
      </c>
      <c r="AI76" s="129">
        <v>0</v>
      </c>
      <c r="AJ76" s="129">
        <v>0</v>
      </c>
      <c r="AK76" s="129"/>
      <c r="AL76" s="129"/>
      <c r="AM76" s="129"/>
      <c r="AN76" s="129"/>
      <c r="AO76" s="129"/>
      <c r="AP76" s="129"/>
      <c r="AQ76" s="117">
        <f t="shared" si="24"/>
        <v>0</v>
      </c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</row>
    <row r="77" spans="2:88" x14ac:dyDescent="0.2">
      <c r="B77" s="134" t="s">
        <v>121</v>
      </c>
      <c r="C77" s="129">
        <v>0</v>
      </c>
      <c r="D77" s="129">
        <v>0</v>
      </c>
      <c r="E77" s="129">
        <v>0</v>
      </c>
      <c r="F77" s="129">
        <v>0</v>
      </c>
      <c r="G77" s="129">
        <v>0</v>
      </c>
      <c r="H77" s="129">
        <v>0</v>
      </c>
      <c r="I77" s="129">
        <v>0</v>
      </c>
      <c r="J77" s="129">
        <v>0</v>
      </c>
      <c r="K77" s="129">
        <v>0</v>
      </c>
      <c r="L77" s="129">
        <v>0</v>
      </c>
      <c r="M77" s="129">
        <v>0</v>
      </c>
      <c r="N77" s="129">
        <v>0</v>
      </c>
      <c r="O77" s="129">
        <v>0</v>
      </c>
      <c r="P77" s="129">
        <v>0</v>
      </c>
      <c r="Q77" s="129">
        <v>0</v>
      </c>
      <c r="R77" s="129">
        <v>0</v>
      </c>
      <c r="S77" s="129">
        <v>0</v>
      </c>
      <c r="T77" s="129">
        <v>0</v>
      </c>
      <c r="U77" s="129">
        <v>0</v>
      </c>
      <c r="V77" s="129">
        <v>0</v>
      </c>
      <c r="W77" s="129">
        <v>0</v>
      </c>
      <c r="X77" s="129">
        <v>0</v>
      </c>
      <c r="Y77" s="129">
        <v>0</v>
      </c>
      <c r="Z77" s="129">
        <v>0</v>
      </c>
      <c r="AA77" s="129">
        <v>0</v>
      </c>
      <c r="AB77" s="129">
        <v>0</v>
      </c>
      <c r="AC77" s="129">
        <v>0</v>
      </c>
      <c r="AD77" s="129">
        <v>0</v>
      </c>
      <c r="AE77" s="129">
        <v>0</v>
      </c>
      <c r="AF77" s="129">
        <v>0</v>
      </c>
      <c r="AG77" s="129">
        <v>0</v>
      </c>
      <c r="AH77" s="129">
        <v>0</v>
      </c>
      <c r="AI77" s="129">
        <v>0</v>
      </c>
      <c r="AJ77" s="129">
        <v>0</v>
      </c>
      <c r="AK77" s="129"/>
      <c r="AL77" s="129"/>
      <c r="AM77" s="129"/>
      <c r="AN77" s="129"/>
      <c r="AO77" s="129"/>
      <c r="AP77" s="129"/>
      <c r="AQ77" s="117">
        <f t="shared" si="24"/>
        <v>0</v>
      </c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</row>
    <row r="78" spans="2:88" x14ac:dyDescent="0.2">
      <c r="B78" s="134" t="s">
        <v>122</v>
      </c>
      <c r="C78" s="129">
        <v>0</v>
      </c>
      <c r="D78" s="129">
        <v>0</v>
      </c>
      <c r="E78" s="129">
        <v>0</v>
      </c>
      <c r="F78" s="129">
        <v>0</v>
      </c>
      <c r="G78" s="129">
        <v>0</v>
      </c>
      <c r="H78" s="129">
        <v>0</v>
      </c>
      <c r="I78" s="129">
        <v>0</v>
      </c>
      <c r="J78" s="129">
        <v>0</v>
      </c>
      <c r="K78" s="129">
        <v>0</v>
      </c>
      <c r="L78" s="129">
        <v>0</v>
      </c>
      <c r="M78" s="129">
        <v>0</v>
      </c>
      <c r="N78" s="129">
        <v>0</v>
      </c>
      <c r="O78" s="129">
        <v>0</v>
      </c>
      <c r="P78" s="129">
        <v>0</v>
      </c>
      <c r="Q78" s="129">
        <v>0</v>
      </c>
      <c r="R78" s="129">
        <v>0</v>
      </c>
      <c r="S78" s="129">
        <v>0</v>
      </c>
      <c r="T78" s="129">
        <v>0</v>
      </c>
      <c r="U78" s="129">
        <v>0</v>
      </c>
      <c r="V78" s="129">
        <v>0</v>
      </c>
      <c r="W78" s="129">
        <v>0</v>
      </c>
      <c r="X78" s="129">
        <v>0</v>
      </c>
      <c r="Y78" s="129">
        <v>0</v>
      </c>
      <c r="Z78" s="129">
        <v>0</v>
      </c>
      <c r="AA78" s="129">
        <v>0</v>
      </c>
      <c r="AB78" s="129">
        <v>0</v>
      </c>
      <c r="AC78" s="129">
        <v>0</v>
      </c>
      <c r="AD78" s="129">
        <v>0</v>
      </c>
      <c r="AE78" s="129">
        <v>0</v>
      </c>
      <c r="AF78" s="129">
        <v>0</v>
      </c>
      <c r="AG78" s="129">
        <v>0</v>
      </c>
      <c r="AH78" s="129">
        <v>0</v>
      </c>
      <c r="AI78" s="129">
        <v>0</v>
      </c>
      <c r="AJ78" s="129">
        <v>0</v>
      </c>
      <c r="AK78" s="129"/>
      <c r="AL78" s="129"/>
      <c r="AM78" s="129"/>
      <c r="AN78" s="129"/>
      <c r="AO78" s="129"/>
      <c r="AP78" s="129"/>
      <c r="AQ78" s="117">
        <f t="shared" si="24"/>
        <v>0</v>
      </c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</row>
    <row r="79" spans="2:88" x14ac:dyDescent="0.2">
      <c r="B79" s="134" t="s">
        <v>123</v>
      </c>
      <c r="C79" s="129">
        <v>1142747</v>
      </c>
      <c r="D79" s="129">
        <v>19411838</v>
      </c>
      <c r="E79" s="129">
        <v>120625852</v>
      </c>
      <c r="F79" s="129">
        <v>17990243</v>
      </c>
      <c r="G79" s="129">
        <v>4108271</v>
      </c>
      <c r="H79" s="129">
        <v>67389260</v>
      </c>
      <c r="I79" s="129">
        <v>97100193</v>
      </c>
      <c r="J79" s="129">
        <v>7545487</v>
      </c>
      <c r="K79" s="129">
        <v>13404286</v>
      </c>
      <c r="L79" s="129">
        <v>5209321</v>
      </c>
      <c r="M79" s="129">
        <v>19916005</v>
      </c>
      <c r="N79" s="129">
        <v>46276258</v>
      </c>
      <c r="O79" s="129">
        <v>7855504</v>
      </c>
      <c r="P79" s="129">
        <v>7882117</v>
      </c>
      <c r="Q79" s="129">
        <v>149875487</v>
      </c>
      <c r="R79" s="129">
        <v>40694</v>
      </c>
      <c r="S79" s="129">
        <v>117929975</v>
      </c>
      <c r="T79" s="129">
        <v>0</v>
      </c>
      <c r="U79" s="129">
        <v>163387599</v>
      </c>
      <c r="V79" s="129">
        <v>1871681</v>
      </c>
      <c r="W79" s="129">
        <v>21309298</v>
      </c>
      <c r="X79" s="129">
        <v>2609997</v>
      </c>
      <c r="Y79" s="129">
        <v>9828901</v>
      </c>
      <c r="Z79" s="129">
        <v>30200821</v>
      </c>
      <c r="AA79" s="129">
        <v>20286128</v>
      </c>
      <c r="AB79" s="129">
        <v>94684</v>
      </c>
      <c r="AC79" s="129">
        <v>8715715</v>
      </c>
      <c r="AD79" s="129">
        <v>406483764</v>
      </c>
      <c r="AE79" s="129">
        <v>15115490</v>
      </c>
      <c r="AF79" s="129">
        <v>903739</v>
      </c>
      <c r="AG79" s="129">
        <v>174546166</v>
      </c>
      <c r="AH79" s="129">
        <v>37934043</v>
      </c>
      <c r="AI79" s="129">
        <v>6891165</v>
      </c>
      <c r="AJ79" s="129">
        <v>10414552</v>
      </c>
      <c r="AK79" s="129"/>
      <c r="AL79" s="129"/>
      <c r="AM79" s="129"/>
      <c r="AN79" s="129"/>
      <c r="AO79" s="129"/>
      <c r="AP79" s="129"/>
      <c r="AQ79" s="117">
        <f t="shared" si="24"/>
        <v>1614297281</v>
      </c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</row>
    <row r="80" spans="2:88" x14ac:dyDescent="0.2">
      <c r="B80" s="134" t="s">
        <v>124</v>
      </c>
      <c r="C80" s="129">
        <v>0</v>
      </c>
      <c r="D80" s="129">
        <v>0</v>
      </c>
      <c r="E80" s="129">
        <v>1293370</v>
      </c>
      <c r="F80" s="129">
        <v>405574</v>
      </c>
      <c r="G80" s="129">
        <v>0</v>
      </c>
      <c r="H80" s="129">
        <v>198501</v>
      </c>
      <c r="I80" s="129">
        <v>1588004</v>
      </c>
      <c r="J80" s="129">
        <v>0</v>
      </c>
      <c r="K80" s="129">
        <v>161671</v>
      </c>
      <c r="L80" s="129">
        <v>161671</v>
      </c>
      <c r="M80" s="129">
        <v>0</v>
      </c>
      <c r="N80" s="129">
        <v>323342</v>
      </c>
      <c r="O80" s="129">
        <v>242507</v>
      </c>
      <c r="P80" s="129">
        <v>0</v>
      </c>
      <c r="Q80" s="129">
        <v>808356</v>
      </c>
      <c r="R80" s="129">
        <v>0</v>
      </c>
      <c r="S80" s="129">
        <v>924017</v>
      </c>
      <c r="T80" s="129">
        <v>0</v>
      </c>
      <c r="U80" s="129">
        <v>808356</v>
      </c>
      <c r="V80" s="129">
        <v>232807</v>
      </c>
      <c r="W80" s="129">
        <v>242507</v>
      </c>
      <c r="X80" s="129">
        <v>0</v>
      </c>
      <c r="Y80" s="129">
        <v>226340</v>
      </c>
      <c r="Z80" s="129">
        <v>342126</v>
      </c>
      <c r="AA80" s="129">
        <v>226340</v>
      </c>
      <c r="AB80" s="129">
        <v>0</v>
      </c>
      <c r="AC80" s="129">
        <v>0</v>
      </c>
      <c r="AD80" s="129">
        <v>2020889</v>
      </c>
      <c r="AE80" s="129">
        <v>238201</v>
      </c>
      <c r="AF80" s="129">
        <v>0</v>
      </c>
      <c r="AG80" s="129">
        <v>808356</v>
      </c>
      <c r="AH80" s="129">
        <v>530576</v>
      </c>
      <c r="AI80" s="129">
        <v>16167</v>
      </c>
      <c r="AJ80" s="129">
        <v>600609</v>
      </c>
      <c r="AK80" s="129"/>
      <c r="AL80" s="129"/>
      <c r="AM80" s="129"/>
      <c r="AN80" s="129"/>
      <c r="AO80" s="129"/>
      <c r="AP80" s="129"/>
      <c r="AQ80" s="117">
        <f t="shared" si="24"/>
        <v>12400287</v>
      </c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</row>
    <row r="81" spans="2:88" x14ac:dyDescent="0.2">
      <c r="B81" s="134" t="s">
        <v>125</v>
      </c>
      <c r="C81" s="129">
        <v>0</v>
      </c>
      <c r="D81" s="129">
        <v>0</v>
      </c>
      <c r="E81" s="129">
        <v>8123194</v>
      </c>
      <c r="F81" s="129">
        <v>223209</v>
      </c>
      <c r="G81" s="129">
        <v>0</v>
      </c>
      <c r="H81" s="129">
        <v>14402325</v>
      </c>
      <c r="I81" s="129">
        <v>0</v>
      </c>
      <c r="J81" s="129">
        <v>1700912</v>
      </c>
      <c r="K81" s="129">
        <v>0</v>
      </c>
      <c r="L81" s="129">
        <v>232099</v>
      </c>
      <c r="M81" s="129">
        <v>0</v>
      </c>
      <c r="N81" s="129">
        <v>2257500</v>
      </c>
      <c r="O81" s="129">
        <v>16433975</v>
      </c>
      <c r="P81" s="129">
        <v>1607115</v>
      </c>
      <c r="Q81" s="129">
        <v>1519298</v>
      </c>
      <c r="R81" s="129">
        <v>2260</v>
      </c>
      <c r="S81" s="129">
        <v>20758554</v>
      </c>
      <c r="T81" s="129">
        <v>0</v>
      </c>
      <c r="U81" s="129">
        <v>0</v>
      </c>
      <c r="V81" s="129">
        <v>226792</v>
      </c>
      <c r="W81" s="129">
        <v>0</v>
      </c>
      <c r="X81" s="129">
        <v>116347</v>
      </c>
      <c r="Y81" s="129">
        <v>0</v>
      </c>
      <c r="Z81" s="129">
        <v>25093869</v>
      </c>
      <c r="AA81" s="129">
        <v>0</v>
      </c>
      <c r="AB81" s="129">
        <v>0</v>
      </c>
      <c r="AC81" s="129">
        <v>0</v>
      </c>
      <c r="AD81" s="129">
        <v>0</v>
      </c>
      <c r="AE81" s="129">
        <v>0</v>
      </c>
      <c r="AF81" s="129">
        <v>0</v>
      </c>
      <c r="AG81" s="129">
        <v>49398595</v>
      </c>
      <c r="AH81" s="129">
        <v>0</v>
      </c>
      <c r="AI81" s="129">
        <v>0</v>
      </c>
      <c r="AJ81" s="129">
        <v>0</v>
      </c>
      <c r="AK81" s="129"/>
      <c r="AL81" s="129"/>
      <c r="AM81" s="129"/>
      <c r="AN81" s="129"/>
      <c r="AO81" s="129"/>
      <c r="AP81" s="129"/>
      <c r="AQ81" s="117">
        <f t="shared" si="24"/>
        <v>142096044</v>
      </c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</row>
    <row r="82" spans="2:88" x14ac:dyDescent="0.2">
      <c r="B82" s="134" t="s">
        <v>126</v>
      </c>
      <c r="C82" s="129">
        <v>0</v>
      </c>
      <c r="D82" s="129">
        <v>0</v>
      </c>
      <c r="E82" s="129">
        <v>0</v>
      </c>
      <c r="F82" s="129">
        <v>0</v>
      </c>
      <c r="G82" s="129">
        <v>0</v>
      </c>
      <c r="H82" s="129">
        <v>0</v>
      </c>
      <c r="I82" s="129">
        <v>0</v>
      </c>
      <c r="J82" s="129">
        <v>0</v>
      </c>
      <c r="K82" s="129">
        <v>327615</v>
      </c>
      <c r="L82" s="129">
        <v>0</v>
      </c>
      <c r="M82" s="129">
        <v>0</v>
      </c>
      <c r="N82" s="129">
        <v>0</v>
      </c>
      <c r="O82" s="129">
        <v>0</v>
      </c>
      <c r="P82" s="129">
        <v>0</v>
      </c>
      <c r="Q82" s="129">
        <v>149257</v>
      </c>
      <c r="R82" s="129">
        <v>0</v>
      </c>
      <c r="S82" s="129">
        <v>0</v>
      </c>
      <c r="T82" s="129">
        <v>0</v>
      </c>
      <c r="U82" s="129">
        <v>0</v>
      </c>
      <c r="V82" s="129">
        <v>0</v>
      </c>
      <c r="W82" s="129">
        <v>0</v>
      </c>
      <c r="X82" s="129">
        <v>0</v>
      </c>
      <c r="Y82" s="129">
        <v>0</v>
      </c>
      <c r="Z82" s="129">
        <v>0</v>
      </c>
      <c r="AA82" s="129">
        <v>0</v>
      </c>
      <c r="AB82" s="129">
        <v>0</v>
      </c>
      <c r="AC82" s="129">
        <v>0</v>
      </c>
      <c r="AD82" s="129">
        <v>0</v>
      </c>
      <c r="AE82" s="129">
        <v>0</v>
      </c>
      <c r="AF82" s="129">
        <v>0</v>
      </c>
      <c r="AG82" s="129">
        <v>0</v>
      </c>
      <c r="AH82" s="129">
        <v>0</v>
      </c>
      <c r="AI82" s="129">
        <v>0</v>
      </c>
      <c r="AJ82" s="129">
        <v>0</v>
      </c>
      <c r="AK82" s="129"/>
      <c r="AL82" s="129"/>
      <c r="AM82" s="129"/>
      <c r="AN82" s="129"/>
      <c r="AO82" s="129"/>
      <c r="AP82" s="129"/>
      <c r="AQ82" s="117">
        <f t="shared" si="24"/>
        <v>476872</v>
      </c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</row>
    <row r="83" spans="2:88" x14ac:dyDescent="0.2">
      <c r="B83" s="133" t="s">
        <v>127</v>
      </c>
      <c r="C83" s="129">
        <v>15428</v>
      </c>
      <c r="D83" s="129">
        <v>4771601</v>
      </c>
      <c r="E83" s="129">
        <v>49997886</v>
      </c>
      <c r="F83" s="129">
        <v>4710838</v>
      </c>
      <c r="G83" s="129">
        <v>2090433</v>
      </c>
      <c r="H83" s="129">
        <v>20808867</v>
      </c>
      <c r="I83" s="129">
        <v>62910947</v>
      </c>
      <c r="J83" s="129">
        <v>6691040</v>
      </c>
      <c r="K83" s="129">
        <v>7381512</v>
      </c>
      <c r="L83" s="129">
        <v>5924312</v>
      </c>
      <c r="M83" s="129">
        <v>10533246</v>
      </c>
      <c r="N83" s="129">
        <v>19714332</v>
      </c>
      <c r="O83" s="129">
        <v>18637453</v>
      </c>
      <c r="P83" s="129">
        <v>2046118</v>
      </c>
      <c r="Q83" s="129">
        <v>36360770</v>
      </c>
      <c r="R83" s="129">
        <v>0</v>
      </c>
      <c r="S83" s="129">
        <v>68412756</v>
      </c>
      <c r="T83" s="129">
        <v>0</v>
      </c>
      <c r="U83" s="129">
        <v>80700434</v>
      </c>
      <c r="V83" s="129">
        <v>889952</v>
      </c>
      <c r="W83" s="129">
        <v>23887528</v>
      </c>
      <c r="X83" s="129">
        <v>2061016</v>
      </c>
      <c r="Y83" s="129">
        <v>7679405</v>
      </c>
      <c r="Z83" s="129">
        <v>13470515</v>
      </c>
      <c r="AA83" s="129">
        <v>14117612</v>
      </c>
      <c r="AB83" s="129">
        <v>771786</v>
      </c>
      <c r="AC83" s="129">
        <v>452722</v>
      </c>
      <c r="AD83" s="129">
        <v>51543288</v>
      </c>
      <c r="AE83" s="129">
        <v>10108971</v>
      </c>
      <c r="AF83" s="129">
        <v>2363669</v>
      </c>
      <c r="AG83" s="129">
        <v>113557577</v>
      </c>
      <c r="AH83" s="129">
        <v>18563646</v>
      </c>
      <c r="AI83" s="129">
        <v>996176</v>
      </c>
      <c r="AJ83" s="129">
        <v>29278063</v>
      </c>
      <c r="AK83" s="129"/>
      <c r="AL83" s="129"/>
      <c r="AM83" s="129"/>
      <c r="AN83" s="129"/>
      <c r="AO83" s="129"/>
      <c r="AP83" s="129"/>
      <c r="AQ83" s="117">
        <f t="shared" si="24"/>
        <v>691449899</v>
      </c>
      <c r="AV83" s="124">
        <f>C83-SUM(C84:C86,C89)</f>
        <v>0</v>
      </c>
      <c r="AW83" s="124">
        <f t="shared" ref="AW83:CJ83" si="28">D83-SUM(D84:D86,D89)</f>
        <v>0</v>
      </c>
      <c r="AX83" s="124">
        <f t="shared" si="28"/>
        <v>0</v>
      </c>
      <c r="AY83" s="124">
        <f t="shared" si="28"/>
        <v>0</v>
      </c>
      <c r="AZ83" s="124">
        <f t="shared" si="28"/>
        <v>0</v>
      </c>
      <c r="BA83" s="124">
        <f t="shared" si="28"/>
        <v>0</v>
      </c>
      <c r="BB83" s="124">
        <f t="shared" si="28"/>
        <v>0</v>
      </c>
      <c r="BC83" s="124">
        <f t="shared" si="28"/>
        <v>0</v>
      </c>
      <c r="BD83" s="124">
        <f t="shared" si="28"/>
        <v>0</v>
      </c>
      <c r="BE83" s="124">
        <f t="shared" si="28"/>
        <v>0</v>
      </c>
      <c r="BF83" s="124">
        <f t="shared" si="28"/>
        <v>0</v>
      </c>
      <c r="BG83" s="124">
        <f t="shared" si="28"/>
        <v>0</v>
      </c>
      <c r="BH83" s="124">
        <f t="shared" si="28"/>
        <v>0</v>
      </c>
      <c r="BI83" s="124">
        <f t="shared" si="28"/>
        <v>0</v>
      </c>
      <c r="BJ83" s="124">
        <f t="shared" si="28"/>
        <v>0</v>
      </c>
      <c r="BK83" s="124">
        <f t="shared" si="28"/>
        <v>0</v>
      </c>
      <c r="BL83" s="124">
        <f t="shared" si="28"/>
        <v>0</v>
      </c>
      <c r="BM83" s="124">
        <f t="shared" si="28"/>
        <v>0</v>
      </c>
      <c r="BN83" s="124">
        <f t="shared" si="28"/>
        <v>0</v>
      </c>
      <c r="BO83" s="124">
        <f t="shared" si="28"/>
        <v>0</v>
      </c>
      <c r="BP83" s="124">
        <f t="shared" si="28"/>
        <v>0</v>
      </c>
      <c r="BQ83" s="124">
        <f t="shared" si="28"/>
        <v>0</v>
      </c>
      <c r="BR83" s="124">
        <f t="shared" si="28"/>
        <v>0</v>
      </c>
      <c r="BS83" s="124">
        <f t="shared" si="28"/>
        <v>0</v>
      </c>
      <c r="BT83" s="124">
        <f t="shared" si="28"/>
        <v>0</v>
      </c>
      <c r="BU83" s="124">
        <f t="shared" si="28"/>
        <v>0</v>
      </c>
      <c r="BV83" s="124">
        <f t="shared" si="28"/>
        <v>0</v>
      </c>
      <c r="BW83" s="124">
        <f t="shared" si="28"/>
        <v>0</v>
      </c>
      <c r="BX83" s="124">
        <f t="shared" si="28"/>
        <v>0</v>
      </c>
      <c r="BY83" s="124">
        <f t="shared" si="28"/>
        <v>0</v>
      </c>
      <c r="BZ83" s="124">
        <f t="shared" si="28"/>
        <v>0</v>
      </c>
      <c r="CA83" s="124">
        <f t="shared" si="28"/>
        <v>0</v>
      </c>
      <c r="CB83" s="124">
        <f t="shared" si="28"/>
        <v>0</v>
      </c>
      <c r="CC83" s="124">
        <f t="shared" si="28"/>
        <v>0</v>
      </c>
      <c r="CD83" s="124">
        <f t="shared" si="28"/>
        <v>0</v>
      </c>
      <c r="CE83" s="124">
        <f t="shared" si="28"/>
        <v>0</v>
      </c>
      <c r="CF83" s="124">
        <f t="shared" si="28"/>
        <v>0</v>
      </c>
      <c r="CG83" s="124">
        <f t="shared" si="28"/>
        <v>0</v>
      </c>
      <c r="CH83" s="124">
        <f t="shared" si="28"/>
        <v>0</v>
      </c>
      <c r="CI83" s="124">
        <f t="shared" si="28"/>
        <v>0</v>
      </c>
      <c r="CJ83" s="124">
        <f t="shared" si="28"/>
        <v>0</v>
      </c>
    </row>
    <row r="84" spans="2:88" x14ac:dyDescent="0.2">
      <c r="B84" s="134" t="s">
        <v>128</v>
      </c>
      <c r="C84" s="129">
        <v>13400</v>
      </c>
      <c r="D84" s="129">
        <v>333056</v>
      </c>
      <c r="E84" s="129">
        <v>7616214</v>
      </c>
      <c r="F84" s="129">
        <v>1978901</v>
      </c>
      <c r="G84" s="129">
        <v>0</v>
      </c>
      <c r="H84" s="129">
        <v>2611354</v>
      </c>
      <c r="I84" s="129">
        <v>2902318</v>
      </c>
      <c r="J84" s="129">
        <v>17664</v>
      </c>
      <c r="K84" s="129">
        <v>1377934</v>
      </c>
      <c r="L84" s="129">
        <v>0</v>
      </c>
      <c r="M84" s="129">
        <v>0</v>
      </c>
      <c r="N84" s="129">
        <v>0</v>
      </c>
      <c r="O84" s="129">
        <v>1549892</v>
      </c>
      <c r="P84" s="129">
        <v>161025</v>
      </c>
      <c r="Q84" s="129">
        <v>5163415</v>
      </c>
      <c r="R84" s="129">
        <v>0</v>
      </c>
      <c r="S84" s="129">
        <v>3133202</v>
      </c>
      <c r="T84" s="129">
        <v>0</v>
      </c>
      <c r="U84" s="129">
        <v>6016336</v>
      </c>
      <c r="V84" s="129">
        <v>0</v>
      </c>
      <c r="W84" s="129">
        <v>432398</v>
      </c>
      <c r="X84" s="129">
        <v>0</v>
      </c>
      <c r="Y84" s="129">
        <v>146893</v>
      </c>
      <c r="Z84" s="129">
        <v>0</v>
      </c>
      <c r="AA84" s="129">
        <v>0</v>
      </c>
      <c r="AB84" s="129">
        <v>0</v>
      </c>
      <c r="AC84" s="129">
        <v>0</v>
      </c>
      <c r="AD84" s="129">
        <v>399852</v>
      </c>
      <c r="AE84" s="129">
        <v>0</v>
      </c>
      <c r="AF84" s="129">
        <v>0</v>
      </c>
      <c r="AG84" s="129">
        <v>2558288</v>
      </c>
      <c r="AH84" s="129">
        <v>387276</v>
      </c>
      <c r="AI84" s="129">
        <v>507388</v>
      </c>
      <c r="AJ84" s="129">
        <v>1101899</v>
      </c>
      <c r="AK84" s="129"/>
      <c r="AL84" s="129"/>
      <c r="AM84" s="129"/>
      <c r="AN84" s="129"/>
      <c r="AO84" s="129"/>
      <c r="AP84" s="129"/>
      <c r="AQ84" s="117">
        <f t="shared" si="24"/>
        <v>38408705</v>
      </c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</row>
    <row r="85" spans="2:88" x14ac:dyDescent="0.2">
      <c r="B85" s="134" t="s">
        <v>129</v>
      </c>
      <c r="C85" s="129">
        <v>2011</v>
      </c>
      <c r="D85" s="129">
        <v>2587339</v>
      </c>
      <c r="E85" s="129">
        <v>33403096</v>
      </c>
      <c r="F85" s="129">
        <v>2731937</v>
      </c>
      <c r="G85" s="129">
        <v>987756</v>
      </c>
      <c r="H85" s="129">
        <v>16012169</v>
      </c>
      <c r="I85" s="129">
        <v>25151785</v>
      </c>
      <c r="J85" s="129">
        <v>5927935</v>
      </c>
      <c r="K85" s="129">
        <v>4538740</v>
      </c>
      <c r="L85" s="129">
        <v>4319108</v>
      </c>
      <c r="M85" s="129">
        <v>8526193</v>
      </c>
      <c r="N85" s="129">
        <v>14995082</v>
      </c>
      <c r="O85" s="129">
        <v>16045998</v>
      </c>
      <c r="P85" s="129">
        <v>1188985</v>
      </c>
      <c r="Q85" s="129">
        <v>19041328</v>
      </c>
      <c r="R85" s="129">
        <v>0</v>
      </c>
      <c r="S85" s="129">
        <v>46907411</v>
      </c>
      <c r="T85" s="129">
        <v>0</v>
      </c>
      <c r="U85" s="129">
        <v>57901450</v>
      </c>
      <c r="V85" s="129">
        <v>865004</v>
      </c>
      <c r="W85" s="129">
        <v>21534372</v>
      </c>
      <c r="X85" s="129">
        <v>1114116</v>
      </c>
      <c r="Y85" s="129">
        <v>4227358</v>
      </c>
      <c r="Z85" s="129">
        <v>10204408</v>
      </c>
      <c r="AA85" s="129">
        <v>11536785</v>
      </c>
      <c r="AB85" s="129">
        <v>135513</v>
      </c>
      <c r="AC85" s="129">
        <v>0</v>
      </c>
      <c r="AD85" s="129">
        <v>37307277</v>
      </c>
      <c r="AE85" s="129">
        <v>8050681</v>
      </c>
      <c r="AF85" s="129">
        <v>1396059</v>
      </c>
      <c r="AG85" s="129">
        <v>83383694</v>
      </c>
      <c r="AH85" s="129">
        <v>13645376</v>
      </c>
      <c r="AI85" s="129">
        <v>118331</v>
      </c>
      <c r="AJ85" s="129">
        <v>14652582</v>
      </c>
      <c r="AK85" s="129"/>
      <c r="AL85" s="129"/>
      <c r="AM85" s="129"/>
      <c r="AN85" s="129"/>
      <c r="AO85" s="129"/>
      <c r="AP85" s="129"/>
      <c r="AQ85" s="117">
        <f t="shared" si="24"/>
        <v>468439879</v>
      </c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</row>
    <row r="86" spans="2:88" x14ac:dyDescent="0.2">
      <c r="B86" s="134" t="s">
        <v>130</v>
      </c>
      <c r="C86" s="129">
        <v>0</v>
      </c>
      <c r="D86" s="129">
        <v>0</v>
      </c>
      <c r="E86" s="129">
        <v>479189</v>
      </c>
      <c r="F86" s="129">
        <v>0</v>
      </c>
      <c r="G86" s="129">
        <v>0</v>
      </c>
      <c r="H86" s="129">
        <v>188384</v>
      </c>
      <c r="I86" s="129">
        <v>21140238</v>
      </c>
      <c r="J86" s="129">
        <v>0</v>
      </c>
      <c r="K86" s="129">
        <v>618591</v>
      </c>
      <c r="L86" s="129">
        <v>716386</v>
      </c>
      <c r="M86" s="129">
        <v>0</v>
      </c>
      <c r="N86" s="129">
        <v>2707519</v>
      </c>
      <c r="O86" s="129">
        <v>0</v>
      </c>
      <c r="P86" s="129">
        <v>0</v>
      </c>
      <c r="Q86" s="129">
        <v>2204433</v>
      </c>
      <c r="R86" s="129">
        <v>0</v>
      </c>
      <c r="S86" s="129">
        <v>16913973</v>
      </c>
      <c r="T86" s="129">
        <v>0</v>
      </c>
      <c r="U86" s="129">
        <v>3076976</v>
      </c>
      <c r="V86" s="129">
        <v>24948</v>
      </c>
      <c r="W86" s="129">
        <v>215804</v>
      </c>
      <c r="X86" s="129">
        <v>0</v>
      </c>
      <c r="Y86" s="129">
        <v>129052</v>
      </c>
      <c r="Z86" s="129">
        <v>904240</v>
      </c>
      <c r="AA86" s="129">
        <v>661029</v>
      </c>
      <c r="AB86" s="129">
        <v>0</v>
      </c>
      <c r="AC86" s="129">
        <v>0</v>
      </c>
      <c r="AD86" s="129">
        <v>6604286</v>
      </c>
      <c r="AE86" s="129">
        <v>314948</v>
      </c>
      <c r="AF86" s="129">
        <v>0</v>
      </c>
      <c r="AG86" s="129">
        <v>18550276</v>
      </c>
      <c r="AH86" s="129">
        <v>1925050</v>
      </c>
      <c r="AI86" s="129">
        <v>0</v>
      </c>
      <c r="AJ86" s="129">
        <v>2197647</v>
      </c>
      <c r="AK86" s="129"/>
      <c r="AL86" s="129"/>
      <c r="AM86" s="129"/>
      <c r="AN86" s="129"/>
      <c r="AO86" s="129"/>
      <c r="AP86" s="129"/>
      <c r="AQ86" s="117">
        <f t="shared" si="24"/>
        <v>79572969</v>
      </c>
      <c r="AV86" s="124">
        <f t="shared" ref="AV86:CJ86" si="29">C86-SUM(C87:C88)</f>
        <v>0</v>
      </c>
      <c r="AW86" s="124">
        <f t="shared" si="29"/>
        <v>0</v>
      </c>
      <c r="AX86" s="124">
        <f t="shared" si="29"/>
        <v>0</v>
      </c>
      <c r="AY86" s="124">
        <f t="shared" si="29"/>
        <v>0</v>
      </c>
      <c r="AZ86" s="124">
        <f t="shared" si="29"/>
        <v>0</v>
      </c>
      <c r="BA86" s="124">
        <f t="shared" si="29"/>
        <v>0</v>
      </c>
      <c r="BB86" s="124">
        <f t="shared" si="29"/>
        <v>0</v>
      </c>
      <c r="BC86" s="124">
        <f t="shared" si="29"/>
        <v>0</v>
      </c>
      <c r="BD86" s="124">
        <f t="shared" si="29"/>
        <v>0</v>
      </c>
      <c r="BE86" s="124">
        <f t="shared" si="29"/>
        <v>0</v>
      </c>
      <c r="BF86" s="124">
        <f t="shared" si="29"/>
        <v>0</v>
      </c>
      <c r="BG86" s="124">
        <f t="shared" si="29"/>
        <v>0</v>
      </c>
      <c r="BH86" s="124">
        <f t="shared" si="29"/>
        <v>0</v>
      </c>
      <c r="BI86" s="124">
        <f t="shared" si="29"/>
        <v>0</v>
      </c>
      <c r="BJ86" s="124">
        <f t="shared" si="29"/>
        <v>0</v>
      </c>
      <c r="BK86" s="124">
        <f t="shared" si="29"/>
        <v>0</v>
      </c>
      <c r="BL86" s="124">
        <f t="shared" si="29"/>
        <v>0</v>
      </c>
      <c r="BM86" s="124">
        <f t="shared" si="29"/>
        <v>0</v>
      </c>
      <c r="BN86" s="124">
        <f t="shared" si="29"/>
        <v>0</v>
      </c>
      <c r="BO86" s="124">
        <f t="shared" si="29"/>
        <v>0</v>
      </c>
      <c r="BP86" s="124">
        <f t="shared" si="29"/>
        <v>0</v>
      </c>
      <c r="BQ86" s="124">
        <f t="shared" si="29"/>
        <v>0</v>
      </c>
      <c r="BR86" s="124">
        <f t="shared" si="29"/>
        <v>0</v>
      </c>
      <c r="BS86" s="124">
        <f t="shared" si="29"/>
        <v>0</v>
      </c>
      <c r="BT86" s="124">
        <f t="shared" si="29"/>
        <v>0</v>
      </c>
      <c r="BU86" s="124">
        <f t="shared" si="29"/>
        <v>0</v>
      </c>
      <c r="BV86" s="124">
        <f t="shared" si="29"/>
        <v>0</v>
      </c>
      <c r="BW86" s="124">
        <f t="shared" si="29"/>
        <v>0</v>
      </c>
      <c r="BX86" s="124">
        <f t="shared" si="29"/>
        <v>0</v>
      </c>
      <c r="BY86" s="124">
        <f t="shared" si="29"/>
        <v>0</v>
      </c>
      <c r="BZ86" s="124">
        <f t="shared" si="29"/>
        <v>0</v>
      </c>
      <c r="CA86" s="124">
        <f t="shared" si="29"/>
        <v>0</v>
      </c>
      <c r="CB86" s="124">
        <f t="shared" si="29"/>
        <v>0</v>
      </c>
      <c r="CC86" s="124">
        <f t="shared" si="29"/>
        <v>0</v>
      </c>
      <c r="CD86" s="124">
        <f t="shared" si="29"/>
        <v>0</v>
      </c>
      <c r="CE86" s="124">
        <f t="shared" si="29"/>
        <v>0</v>
      </c>
      <c r="CF86" s="124">
        <f t="shared" si="29"/>
        <v>0</v>
      </c>
      <c r="CG86" s="124">
        <f t="shared" si="29"/>
        <v>0</v>
      </c>
      <c r="CH86" s="124">
        <f t="shared" si="29"/>
        <v>0</v>
      </c>
      <c r="CI86" s="124">
        <f t="shared" si="29"/>
        <v>0</v>
      </c>
      <c r="CJ86" s="124">
        <f t="shared" si="29"/>
        <v>0</v>
      </c>
    </row>
    <row r="87" spans="2:88" x14ac:dyDescent="0.2">
      <c r="B87" s="135" t="s">
        <v>131</v>
      </c>
      <c r="C87" s="129">
        <v>0</v>
      </c>
      <c r="D87" s="129">
        <v>0</v>
      </c>
      <c r="E87" s="129">
        <v>479189</v>
      </c>
      <c r="F87" s="129">
        <v>0</v>
      </c>
      <c r="G87" s="129">
        <v>0</v>
      </c>
      <c r="H87" s="129">
        <v>188384</v>
      </c>
      <c r="I87" s="129">
        <v>21140238</v>
      </c>
      <c r="J87" s="129">
        <v>0</v>
      </c>
      <c r="K87" s="129">
        <v>618591</v>
      </c>
      <c r="L87" s="129">
        <v>716386</v>
      </c>
      <c r="M87" s="129">
        <v>0</v>
      </c>
      <c r="N87" s="129">
        <v>2699997</v>
      </c>
      <c r="O87" s="129">
        <v>0</v>
      </c>
      <c r="P87" s="129">
        <v>0</v>
      </c>
      <c r="Q87" s="129">
        <v>2204433</v>
      </c>
      <c r="R87" s="129">
        <v>0</v>
      </c>
      <c r="S87" s="129">
        <v>16892016</v>
      </c>
      <c r="T87" s="129">
        <v>0</v>
      </c>
      <c r="U87" s="129">
        <v>3076976</v>
      </c>
      <c r="V87" s="129">
        <v>0</v>
      </c>
      <c r="W87" s="129">
        <v>215804</v>
      </c>
      <c r="X87" s="129">
        <v>0</v>
      </c>
      <c r="Y87" s="129">
        <v>129052</v>
      </c>
      <c r="Z87" s="129">
        <v>904240</v>
      </c>
      <c r="AA87" s="129">
        <v>661029</v>
      </c>
      <c r="AB87" s="129">
        <v>0</v>
      </c>
      <c r="AC87" s="129">
        <v>0</v>
      </c>
      <c r="AD87" s="129">
        <v>6604286</v>
      </c>
      <c r="AE87" s="129">
        <v>314948</v>
      </c>
      <c r="AF87" s="129">
        <v>0</v>
      </c>
      <c r="AG87" s="129">
        <v>18550276</v>
      </c>
      <c r="AH87" s="129">
        <v>1925050</v>
      </c>
      <c r="AI87" s="129">
        <v>0</v>
      </c>
      <c r="AJ87" s="129">
        <v>2197647</v>
      </c>
      <c r="AK87" s="129"/>
      <c r="AL87" s="129"/>
      <c r="AM87" s="129"/>
      <c r="AN87" s="129"/>
      <c r="AO87" s="129"/>
      <c r="AP87" s="129"/>
      <c r="AQ87" s="117">
        <f t="shared" si="24"/>
        <v>79518542</v>
      </c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</row>
    <row r="88" spans="2:88" x14ac:dyDescent="0.2">
      <c r="B88" s="135" t="s">
        <v>132</v>
      </c>
      <c r="C88" s="129">
        <v>0</v>
      </c>
      <c r="D88" s="129">
        <v>0</v>
      </c>
      <c r="E88" s="129">
        <v>0</v>
      </c>
      <c r="F88" s="129">
        <v>0</v>
      </c>
      <c r="G88" s="129">
        <v>0</v>
      </c>
      <c r="H88" s="129">
        <v>0</v>
      </c>
      <c r="I88" s="129">
        <v>0</v>
      </c>
      <c r="J88" s="129">
        <v>0</v>
      </c>
      <c r="K88" s="129">
        <v>0</v>
      </c>
      <c r="L88" s="129">
        <v>0</v>
      </c>
      <c r="M88" s="129">
        <v>0</v>
      </c>
      <c r="N88" s="129">
        <v>7522</v>
      </c>
      <c r="O88" s="129">
        <v>0</v>
      </c>
      <c r="P88" s="129">
        <v>0</v>
      </c>
      <c r="Q88" s="129">
        <v>0</v>
      </c>
      <c r="R88" s="129">
        <v>0</v>
      </c>
      <c r="S88" s="129">
        <v>21957</v>
      </c>
      <c r="T88" s="129">
        <v>0</v>
      </c>
      <c r="U88" s="129">
        <v>0</v>
      </c>
      <c r="V88" s="129">
        <v>24948</v>
      </c>
      <c r="W88" s="129">
        <v>0</v>
      </c>
      <c r="X88" s="129">
        <v>0</v>
      </c>
      <c r="Y88" s="129">
        <v>0</v>
      </c>
      <c r="Z88" s="129">
        <v>0</v>
      </c>
      <c r="AA88" s="129">
        <v>0</v>
      </c>
      <c r="AB88" s="129">
        <v>0</v>
      </c>
      <c r="AC88" s="129">
        <v>0</v>
      </c>
      <c r="AD88" s="129">
        <v>0</v>
      </c>
      <c r="AE88" s="129">
        <v>0</v>
      </c>
      <c r="AF88" s="129">
        <v>0</v>
      </c>
      <c r="AG88" s="129">
        <v>0</v>
      </c>
      <c r="AH88" s="129">
        <v>0</v>
      </c>
      <c r="AI88" s="129">
        <v>0</v>
      </c>
      <c r="AJ88" s="129">
        <v>0</v>
      </c>
      <c r="AK88" s="129"/>
      <c r="AL88" s="129"/>
      <c r="AM88" s="129"/>
      <c r="AN88" s="129"/>
      <c r="AO88" s="129"/>
      <c r="AP88" s="129"/>
      <c r="AQ88" s="117">
        <f t="shared" si="24"/>
        <v>54427</v>
      </c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</row>
    <row r="89" spans="2:88" x14ac:dyDescent="0.2">
      <c r="B89" s="134" t="s">
        <v>133</v>
      </c>
      <c r="C89" s="129">
        <v>17</v>
      </c>
      <c r="D89" s="129">
        <v>1851206</v>
      </c>
      <c r="E89" s="129">
        <v>8499387</v>
      </c>
      <c r="F89" s="129">
        <v>0</v>
      </c>
      <c r="G89" s="129">
        <v>1102677</v>
      </c>
      <c r="H89" s="129">
        <v>1996960</v>
      </c>
      <c r="I89" s="129">
        <v>13716606</v>
      </c>
      <c r="J89" s="129">
        <v>745441</v>
      </c>
      <c r="K89" s="129">
        <v>846247</v>
      </c>
      <c r="L89" s="129">
        <v>888818</v>
      </c>
      <c r="M89" s="129">
        <v>2007053</v>
      </c>
      <c r="N89" s="129">
        <v>2011731</v>
      </c>
      <c r="O89" s="129">
        <v>1041563</v>
      </c>
      <c r="P89" s="129">
        <v>696108</v>
      </c>
      <c r="Q89" s="129">
        <v>9951594</v>
      </c>
      <c r="R89" s="129">
        <v>0</v>
      </c>
      <c r="S89" s="129">
        <v>1458170</v>
      </c>
      <c r="T89" s="129">
        <v>0</v>
      </c>
      <c r="U89" s="129">
        <v>13705672</v>
      </c>
      <c r="V89" s="129">
        <v>0</v>
      </c>
      <c r="W89" s="129">
        <v>1704954</v>
      </c>
      <c r="X89" s="129">
        <v>946900</v>
      </c>
      <c r="Y89" s="129">
        <v>3176102</v>
      </c>
      <c r="Z89" s="129">
        <v>2361867</v>
      </c>
      <c r="AA89" s="129">
        <v>1919798</v>
      </c>
      <c r="AB89" s="129">
        <v>636273</v>
      </c>
      <c r="AC89" s="129">
        <v>452722</v>
      </c>
      <c r="AD89" s="129">
        <v>7231873</v>
      </c>
      <c r="AE89" s="129">
        <v>1743342</v>
      </c>
      <c r="AF89" s="129">
        <v>967610</v>
      </c>
      <c r="AG89" s="129">
        <v>9065319</v>
      </c>
      <c r="AH89" s="129">
        <v>2605944</v>
      </c>
      <c r="AI89" s="129">
        <v>370457</v>
      </c>
      <c r="AJ89" s="129">
        <v>11325935</v>
      </c>
      <c r="AK89" s="129"/>
      <c r="AL89" s="129"/>
      <c r="AM89" s="129"/>
      <c r="AN89" s="129"/>
      <c r="AO89" s="129"/>
      <c r="AP89" s="129"/>
      <c r="AQ89" s="117">
        <f t="shared" si="24"/>
        <v>105028346</v>
      </c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</row>
    <row r="90" spans="2:88" x14ac:dyDescent="0.2">
      <c r="B90" s="132" t="s">
        <v>134</v>
      </c>
      <c r="C90" s="126">
        <v>2525196</v>
      </c>
      <c r="D90" s="126">
        <v>4579686</v>
      </c>
      <c r="E90" s="126">
        <v>51860784</v>
      </c>
      <c r="F90" s="126">
        <v>48291021</v>
      </c>
      <c r="G90" s="126">
        <v>274086</v>
      </c>
      <c r="H90" s="126">
        <v>24559748</v>
      </c>
      <c r="I90" s="126">
        <v>52875036</v>
      </c>
      <c r="J90" s="126">
        <v>2739193</v>
      </c>
      <c r="K90" s="126">
        <v>15035068</v>
      </c>
      <c r="L90" s="126">
        <v>1502534</v>
      </c>
      <c r="M90" s="126">
        <v>5488857</v>
      </c>
      <c r="N90" s="126">
        <v>2431687</v>
      </c>
      <c r="O90" s="126">
        <v>3082531</v>
      </c>
      <c r="P90" s="126">
        <v>1317492</v>
      </c>
      <c r="Q90" s="126">
        <v>50564899</v>
      </c>
      <c r="R90" s="126">
        <v>41617</v>
      </c>
      <c r="S90" s="126">
        <v>51072228</v>
      </c>
      <c r="T90" s="126">
        <v>0</v>
      </c>
      <c r="U90" s="126">
        <v>23012598</v>
      </c>
      <c r="V90" s="126">
        <v>1590421</v>
      </c>
      <c r="W90" s="126">
        <v>3603163</v>
      </c>
      <c r="X90" s="126">
        <v>861876</v>
      </c>
      <c r="Y90" s="126">
        <v>1369257</v>
      </c>
      <c r="Z90" s="126">
        <v>8347335</v>
      </c>
      <c r="AA90" s="126">
        <v>5804282</v>
      </c>
      <c r="AB90" s="126">
        <v>321587</v>
      </c>
      <c r="AC90" s="126">
        <v>2815183</v>
      </c>
      <c r="AD90" s="126">
        <v>8914591</v>
      </c>
      <c r="AE90" s="126">
        <v>1801214</v>
      </c>
      <c r="AF90" s="126">
        <v>761972</v>
      </c>
      <c r="AG90" s="126">
        <v>61482870</v>
      </c>
      <c r="AH90" s="126">
        <v>2678468</v>
      </c>
      <c r="AI90" s="126">
        <v>7310822</v>
      </c>
      <c r="AJ90" s="126">
        <v>24915146</v>
      </c>
      <c r="AK90" s="126"/>
      <c r="AL90" s="126"/>
      <c r="AM90" s="126"/>
      <c r="AN90" s="126"/>
      <c r="AO90" s="126"/>
      <c r="AP90" s="126"/>
      <c r="AQ90" s="117">
        <f t="shared" si="24"/>
        <v>473832448</v>
      </c>
      <c r="AV90" s="124">
        <f t="shared" ref="AV90:CJ90" si="30">C90-SUM(C91:C92)</f>
        <v>0</v>
      </c>
      <c r="AW90" s="124">
        <f t="shared" si="30"/>
        <v>0</v>
      </c>
      <c r="AX90" s="124">
        <f t="shared" si="30"/>
        <v>0</v>
      </c>
      <c r="AY90" s="124">
        <f t="shared" si="30"/>
        <v>0</v>
      </c>
      <c r="AZ90" s="124">
        <f t="shared" si="30"/>
        <v>0</v>
      </c>
      <c r="BA90" s="124">
        <f t="shared" si="30"/>
        <v>0</v>
      </c>
      <c r="BB90" s="124">
        <f t="shared" si="30"/>
        <v>0</v>
      </c>
      <c r="BC90" s="124">
        <f t="shared" si="30"/>
        <v>0</v>
      </c>
      <c r="BD90" s="124">
        <f t="shared" si="30"/>
        <v>0</v>
      </c>
      <c r="BE90" s="124">
        <f t="shared" si="30"/>
        <v>0</v>
      </c>
      <c r="BF90" s="124">
        <f t="shared" si="30"/>
        <v>0</v>
      </c>
      <c r="BG90" s="124">
        <f t="shared" si="30"/>
        <v>0</v>
      </c>
      <c r="BH90" s="124">
        <f t="shared" si="30"/>
        <v>0</v>
      </c>
      <c r="BI90" s="124">
        <f t="shared" si="30"/>
        <v>0</v>
      </c>
      <c r="BJ90" s="124">
        <f t="shared" si="30"/>
        <v>0</v>
      </c>
      <c r="BK90" s="124">
        <f t="shared" si="30"/>
        <v>0</v>
      </c>
      <c r="BL90" s="124">
        <f t="shared" si="30"/>
        <v>0</v>
      </c>
      <c r="BM90" s="124">
        <f t="shared" si="30"/>
        <v>0</v>
      </c>
      <c r="BN90" s="124">
        <f t="shared" si="30"/>
        <v>0</v>
      </c>
      <c r="BO90" s="124">
        <f t="shared" si="30"/>
        <v>0</v>
      </c>
      <c r="BP90" s="124">
        <f t="shared" si="30"/>
        <v>0</v>
      </c>
      <c r="BQ90" s="124">
        <f t="shared" si="30"/>
        <v>0</v>
      </c>
      <c r="BR90" s="124">
        <f t="shared" si="30"/>
        <v>0</v>
      </c>
      <c r="BS90" s="124">
        <f t="shared" si="30"/>
        <v>0</v>
      </c>
      <c r="BT90" s="124">
        <f t="shared" si="30"/>
        <v>0</v>
      </c>
      <c r="BU90" s="124">
        <f t="shared" si="30"/>
        <v>0</v>
      </c>
      <c r="BV90" s="124">
        <f t="shared" si="30"/>
        <v>0</v>
      </c>
      <c r="BW90" s="124">
        <f t="shared" si="30"/>
        <v>0</v>
      </c>
      <c r="BX90" s="124">
        <f t="shared" si="30"/>
        <v>0</v>
      </c>
      <c r="BY90" s="124">
        <f t="shared" si="30"/>
        <v>0</v>
      </c>
      <c r="BZ90" s="124">
        <f t="shared" si="30"/>
        <v>0</v>
      </c>
      <c r="CA90" s="124">
        <f t="shared" si="30"/>
        <v>0</v>
      </c>
      <c r="CB90" s="124">
        <f t="shared" si="30"/>
        <v>0</v>
      </c>
      <c r="CC90" s="124">
        <f t="shared" si="30"/>
        <v>0</v>
      </c>
      <c r="CD90" s="124">
        <f t="shared" si="30"/>
        <v>0</v>
      </c>
      <c r="CE90" s="124">
        <f t="shared" si="30"/>
        <v>0</v>
      </c>
      <c r="CF90" s="124">
        <f t="shared" si="30"/>
        <v>0</v>
      </c>
      <c r="CG90" s="124">
        <f t="shared" si="30"/>
        <v>0</v>
      </c>
      <c r="CH90" s="124">
        <f t="shared" si="30"/>
        <v>0</v>
      </c>
      <c r="CI90" s="124">
        <f t="shared" si="30"/>
        <v>0</v>
      </c>
      <c r="CJ90" s="124">
        <f t="shared" si="30"/>
        <v>0</v>
      </c>
    </row>
    <row r="91" spans="2:88" x14ac:dyDescent="0.2">
      <c r="B91" s="133" t="s">
        <v>135</v>
      </c>
      <c r="C91" s="129">
        <v>189906</v>
      </c>
      <c r="D91" s="129">
        <v>44214</v>
      </c>
      <c r="E91" s="129">
        <v>882049</v>
      </c>
      <c r="F91" s="129">
        <v>16520</v>
      </c>
      <c r="G91" s="129">
        <v>0</v>
      </c>
      <c r="H91" s="129">
        <v>1580880</v>
      </c>
      <c r="I91" s="129">
        <v>0</v>
      </c>
      <c r="J91" s="129">
        <v>0</v>
      </c>
      <c r="K91" s="129">
        <v>0</v>
      </c>
      <c r="L91" s="129">
        <v>1017</v>
      </c>
      <c r="M91" s="129">
        <v>0</v>
      </c>
      <c r="N91" s="129">
        <v>0</v>
      </c>
      <c r="O91" s="129">
        <v>0</v>
      </c>
      <c r="P91" s="129">
        <v>16883</v>
      </c>
      <c r="Q91" s="129">
        <v>397882</v>
      </c>
      <c r="R91" s="129">
        <v>0</v>
      </c>
      <c r="S91" s="129">
        <v>18617664</v>
      </c>
      <c r="T91" s="129">
        <v>0</v>
      </c>
      <c r="U91" s="129">
        <v>5856302</v>
      </c>
      <c r="V91" s="129">
        <v>1234044</v>
      </c>
      <c r="W91" s="129">
        <v>97878</v>
      </c>
      <c r="X91" s="129">
        <v>0</v>
      </c>
      <c r="Y91" s="129">
        <v>0</v>
      </c>
      <c r="Z91" s="129">
        <v>3143787</v>
      </c>
      <c r="AA91" s="129">
        <v>91905</v>
      </c>
      <c r="AB91" s="129">
        <v>48581</v>
      </c>
      <c r="AC91" s="129">
        <v>724417</v>
      </c>
      <c r="AD91" s="129">
        <v>0</v>
      </c>
      <c r="AE91" s="129">
        <v>0</v>
      </c>
      <c r="AF91" s="129">
        <v>75793</v>
      </c>
      <c r="AG91" s="129">
        <v>0</v>
      </c>
      <c r="AH91" s="129">
        <v>252995</v>
      </c>
      <c r="AI91" s="129">
        <v>21786</v>
      </c>
      <c r="AJ91" s="129">
        <v>8611825</v>
      </c>
      <c r="AK91" s="129"/>
      <c r="AL91" s="129"/>
      <c r="AM91" s="129"/>
      <c r="AN91" s="129"/>
      <c r="AO91" s="129"/>
      <c r="AP91" s="129"/>
      <c r="AQ91" s="117">
        <f t="shared" si="24"/>
        <v>41906328</v>
      </c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</row>
    <row r="92" spans="2:88" x14ac:dyDescent="0.2">
      <c r="B92" s="133" t="s">
        <v>136</v>
      </c>
      <c r="C92" s="129">
        <v>2335290</v>
      </c>
      <c r="D92" s="129">
        <v>4535472</v>
      </c>
      <c r="E92" s="129">
        <v>50978735</v>
      </c>
      <c r="F92" s="129">
        <v>48274501</v>
      </c>
      <c r="G92" s="129">
        <v>274086</v>
      </c>
      <c r="H92" s="129">
        <v>22978868</v>
      </c>
      <c r="I92" s="129">
        <v>52875036</v>
      </c>
      <c r="J92" s="129">
        <v>2739193</v>
      </c>
      <c r="K92" s="129">
        <v>15035068</v>
      </c>
      <c r="L92" s="129">
        <v>1501517</v>
      </c>
      <c r="M92" s="129">
        <v>5488857</v>
      </c>
      <c r="N92" s="129">
        <v>2431687</v>
      </c>
      <c r="O92" s="129">
        <v>3082531</v>
      </c>
      <c r="P92" s="129">
        <v>1300609</v>
      </c>
      <c r="Q92" s="129">
        <v>50167017</v>
      </c>
      <c r="R92" s="129">
        <v>41617</v>
      </c>
      <c r="S92" s="129">
        <v>32454564</v>
      </c>
      <c r="T92" s="129">
        <v>0</v>
      </c>
      <c r="U92" s="129">
        <v>17156296</v>
      </c>
      <c r="V92" s="129">
        <v>356377</v>
      </c>
      <c r="W92" s="129">
        <v>3505285</v>
      </c>
      <c r="X92" s="129">
        <v>861876</v>
      </c>
      <c r="Y92" s="129">
        <v>1369257</v>
      </c>
      <c r="Z92" s="129">
        <v>5203548</v>
      </c>
      <c r="AA92" s="129">
        <v>5712377</v>
      </c>
      <c r="AB92" s="129">
        <v>273006</v>
      </c>
      <c r="AC92" s="129">
        <v>2090766</v>
      </c>
      <c r="AD92" s="129">
        <v>8914591</v>
      </c>
      <c r="AE92" s="129">
        <v>1801214</v>
      </c>
      <c r="AF92" s="129">
        <v>686179</v>
      </c>
      <c r="AG92" s="129">
        <v>61482870</v>
      </c>
      <c r="AH92" s="129">
        <v>2425473</v>
      </c>
      <c r="AI92" s="129">
        <v>7289036</v>
      </c>
      <c r="AJ92" s="129">
        <v>16303321</v>
      </c>
      <c r="AK92" s="129"/>
      <c r="AL92" s="129"/>
      <c r="AM92" s="129"/>
      <c r="AN92" s="129"/>
      <c r="AO92" s="129"/>
      <c r="AP92" s="129"/>
      <c r="AQ92" s="117">
        <f t="shared" si="24"/>
        <v>431926120</v>
      </c>
      <c r="AV92" s="124">
        <f t="shared" ref="AV92:CJ92" si="31">C92-SUM(C93,C96:C100)</f>
        <v>0</v>
      </c>
      <c r="AW92" s="124">
        <f t="shared" si="31"/>
        <v>0</v>
      </c>
      <c r="AX92" s="124">
        <f t="shared" si="31"/>
        <v>0</v>
      </c>
      <c r="AY92" s="124">
        <f t="shared" si="31"/>
        <v>0</v>
      </c>
      <c r="AZ92" s="124">
        <f t="shared" si="31"/>
        <v>0</v>
      </c>
      <c r="BA92" s="124">
        <f t="shared" si="31"/>
        <v>0</v>
      </c>
      <c r="BB92" s="124">
        <f t="shared" si="31"/>
        <v>0</v>
      </c>
      <c r="BC92" s="124">
        <f t="shared" si="31"/>
        <v>0</v>
      </c>
      <c r="BD92" s="124">
        <f t="shared" si="31"/>
        <v>0</v>
      </c>
      <c r="BE92" s="124">
        <f t="shared" si="31"/>
        <v>0</v>
      </c>
      <c r="BF92" s="124">
        <f t="shared" si="31"/>
        <v>0</v>
      </c>
      <c r="BG92" s="124">
        <f t="shared" si="31"/>
        <v>0</v>
      </c>
      <c r="BH92" s="124">
        <f t="shared" si="31"/>
        <v>0</v>
      </c>
      <c r="BI92" s="124">
        <f t="shared" si="31"/>
        <v>0</v>
      </c>
      <c r="BJ92" s="124">
        <f t="shared" si="31"/>
        <v>0</v>
      </c>
      <c r="BK92" s="124">
        <f t="shared" si="31"/>
        <v>0</v>
      </c>
      <c r="BL92" s="124">
        <f t="shared" si="31"/>
        <v>0</v>
      </c>
      <c r="BM92" s="124">
        <f t="shared" si="31"/>
        <v>0</v>
      </c>
      <c r="BN92" s="124">
        <f t="shared" si="31"/>
        <v>0</v>
      </c>
      <c r="BO92" s="124">
        <f t="shared" si="31"/>
        <v>0</v>
      </c>
      <c r="BP92" s="124">
        <f t="shared" si="31"/>
        <v>0</v>
      </c>
      <c r="BQ92" s="124">
        <f t="shared" si="31"/>
        <v>0</v>
      </c>
      <c r="BR92" s="124">
        <f t="shared" si="31"/>
        <v>0</v>
      </c>
      <c r="BS92" s="124">
        <f t="shared" si="31"/>
        <v>0</v>
      </c>
      <c r="BT92" s="124">
        <f t="shared" si="31"/>
        <v>0</v>
      </c>
      <c r="BU92" s="124">
        <f t="shared" si="31"/>
        <v>0</v>
      </c>
      <c r="BV92" s="124">
        <f t="shared" si="31"/>
        <v>0</v>
      </c>
      <c r="BW92" s="124">
        <f t="shared" si="31"/>
        <v>0</v>
      </c>
      <c r="BX92" s="124">
        <f t="shared" si="31"/>
        <v>0</v>
      </c>
      <c r="BY92" s="124">
        <f t="shared" si="31"/>
        <v>0</v>
      </c>
      <c r="BZ92" s="124">
        <f t="shared" si="31"/>
        <v>0</v>
      </c>
      <c r="CA92" s="124">
        <f t="shared" si="31"/>
        <v>0</v>
      </c>
      <c r="CB92" s="124">
        <f t="shared" si="31"/>
        <v>0</v>
      </c>
      <c r="CC92" s="124">
        <f t="shared" si="31"/>
        <v>0</v>
      </c>
      <c r="CD92" s="124">
        <f t="shared" si="31"/>
        <v>0</v>
      </c>
      <c r="CE92" s="124">
        <f t="shared" si="31"/>
        <v>0</v>
      </c>
      <c r="CF92" s="124">
        <f t="shared" si="31"/>
        <v>0</v>
      </c>
      <c r="CG92" s="124">
        <f t="shared" si="31"/>
        <v>0</v>
      </c>
      <c r="CH92" s="124">
        <f t="shared" si="31"/>
        <v>0</v>
      </c>
      <c r="CI92" s="124">
        <f t="shared" si="31"/>
        <v>0</v>
      </c>
      <c r="CJ92" s="124">
        <f t="shared" si="31"/>
        <v>0</v>
      </c>
    </row>
    <row r="93" spans="2:88" x14ac:dyDescent="0.2">
      <c r="B93" s="134" t="s">
        <v>137</v>
      </c>
      <c r="C93" s="129">
        <v>284319</v>
      </c>
      <c r="D93" s="129">
        <v>504960</v>
      </c>
      <c r="E93" s="129">
        <v>10671882</v>
      </c>
      <c r="F93" s="129">
        <v>10414214</v>
      </c>
      <c r="G93" s="129">
        <v>73681</v>
      </c>
      <c r="H93" s="129">
        <v>4168168</v>
      </c>
      <c r="I93" s="129">
        <v>6957871</v>
      </c>
      <c r="J93" s="129">
        <v>264416</v>
      </c>
      <c r="K93" s="129">
        <v>3566272</v>
      </c>
      <c r="L93" s="129">
        <v>224489</v>
      </c>
      <c r="M93" s="129">
        <v>861371</v>
      </c>
      <c r="N93" s="129">
        <v>1296743</v>
      </c>
      <c r="O93" s="129">
        <v>479156</v>
      </c>
      <c r="P93" s="129">
        <v>49644</v>
      </c>
      <c r="Q93" s="129">
        <v>12161141</v>
      </c>
      <c r="R93" s="129">
        <v>6168</v>
      </c>
      <c r="S93" s="129">
        <v>2929783</v>
      </c>
      <c r="T93" s="129">
        <v>0</v>
      </c>
      <c r="U93" s="129">
        <v>2550630</v>
      </c>
      <c r="V93" s="129">
        <v>48794</v>
      </c>
      <c r="W93" s="129">
        <v>707691</v>
      </c>
      <c r="X93" s="129">
        <v>170779</v>
      </c>
      <c r="Y93" s="129">
        <v>583895</v>
      </c>
      <c r="Z93" s="129">
        <v>1282950</v>
      </c>
      <c r="AA93" s="129">
        <v>1864968</v>
      </c>
      <c r="AB93" s="129">
        <v>54074</v>
      </c>
      <c r="AC93" s="129">
        <v>176745</v>
      </c>
      <c r="AD93" s="129">
        <v>402175</v>
      </c>
      <c r="AE93" s="129">
        <v>945418</v>
      </c>
      <c r="AF93" s="129">
        <v>85734</v>
      </c>
      <c r="AG93" s="129">
        <v>6966021</v>
      </c>
      <c r="AH93" s="129">
        <v>1253407</v>
      </c>
      <c r="AI93" s="129">
        <v>1151600</v>
      </c>
      <c r="AJ93" s="129">
        <v>3589272</v>
      </c>
      <c r="AK93" s="129"/>
      <c r="AL93" s="129"/>
      <c r="AM93" s="129"/>
      <c r="AN93" s="129"/>
      <c r="AO93" s="129"/>
      <c r="AP93" s="129"/>
      <c r="AQ93" s="117">
        <f t="shared" si="24"/>
        <v>76748431</v>
      </c>
      <c r="AV93" s="124">
        <f t="shared" ref="AV93:BT93" si="32">C93-SUM(C94:C95)</f>
        <v>0</v>
      </c>
      <c r="AW93" s="124">
        <f t="shared" si="32"/>
        <v>0</v>
      </c>
      <c r="AX93" s="124">
        <f t="shared" si="32"/>
        <v>0</v>
      </c>
      <c r="AY93" s="124">
        <f t="shared" si="32"/>
        <v>0</v>
      </c>
      <c r="AZ93" s="124">
        <f t="shared" si="32"/>
        <v>0</v>
      </c>
      <c r="BA93" s="124">
        <f t="shared" si="32"/>
        <v>0</v>
      </c>
      <c r="BB93" s="124">
        <f t="shared" si="32"/>
        <v>0</v>
      </c>
      <c r="BC93" s="124">
        <f t="shared" si="32"/>
        <v>0</v>
      </c>
      <c r="BD93" s="124">
        <f t="shared" si="32"/>
        <v>0</v>
      </c>
      <c r="BE93" s="124">
        <f t="shared" si="32"/>
        <v>0</v>
      </c>
      <c r="BF93" s="124">
        <f t="shared" si="32"/>
        <v>0</v>
      </c>
      <c r="BG93" s="124">
        <f t="shared" si="32"/>
        <v>0</v>
      </c>
      <c r="BH93" s="124">
        <f t="shared" si="32"/>
        <v>0</v>
      </c>
      <c r="BI93" s="124">
        <f t="shared" si="32"/>
        <v>0</v>
      </c>
      <c r="BJ93" s="124">
        <f t="shared" si="32"/>
        <v>0</v>
      </c>
      <c r="BK93" s="124">
        <f t="shared" si="32"/>
        <v>0</v>
      </c>
      <c r="BL93" s="124">
        <f t="shared" si="32"/>
        <v>0</v>
      </c>
      <c r="BM93" s="124">
        <f t="shared" si="32"/>
        <v>0</v>
      </c>
      <c r="BN93" s="124">
        <f t="shared" si="32"/>
        <v>0</v>
      </c>
      <c r="BO93" s="124">
        <f t="shared" si="32"/>
        <v>0</v>
      </c>
      <c r="BP93" s="124">
        <f t="shared" si="32"/>
        <v>0</v>
      </c>
      <c r="BQ93" s="124">
        <f t="shared" si="32"/>
        <v>0</v>
      </c>
      <c r="BR93" s="124">
        <f t="shared" si="32"/>
        <v>0</v>
      </c>
      <c r="BS93" s="124">
        <f t="shared" si="32"/>
        <v>0</v>
      </c>
      <c r="BT93" s="124">
        <f t="shared" si="32"/>
        <v>0</v>
      </c>
      <c r="BU93" s="124">
        <f t="shared" ref="BU93:CJ93" si="33">AB93-SUM(AB94:AB95)</f>
        <v>0</v>
      </c>
      <c r="BV93" s="124">
        <f>AC93-SUM(AC94:AC95)</f>
        <v>0</v>
      </c>
      <c r="BW93" s="124">
        <f t="shared" si="33"/>
        <v>0</v>
      </c>
      <c r="BX93" s="124">
        <f t="shared" si="33"/>
        <v>0</v>
      </c>
      <c r="BY93" s="124">
        <f t="shared" si="33"/>
        <v>0</v>
      </c>
      <c r="BZ93" s="124">
        <f t="shared" si="33"/>
        <v>0</v>
      </c>
      <c r="CA93" s="124">
        <f t="shared" si="33"/>
        <v>0</v>
      </c>
      <c r="CB93" s="124">
        <f t="shared" si="33"/>
        <v>0</v>
      </c>
      <c r="CC93" s="124">
        <f t="shared" si="33"/>
        <v>0</v>
      </c>
      <c r="CD93" s="124">
        <f t="shared" si="33"/>
        <v>0</v>
      </c>
      <c r="CE93" s="124">
        <f t="shared" si="33"/>
        <v>0</v>
      </c>
      <c r="CF93" s="124">
        <f t="shared" si="33"/>
        <v>0</v>
      </c>
      <c r="CG93" s="124">
        <f t="shared" si="33"/>
        <v>0</v>
      </c>
      <c r="CH93" s="124">
        <f t="shared" si="33"/>
        <v>0</v>
      </c>
      <c r="CI93" s="124">
        <f t="shared" si="33"/>
        <v>0</v>
      </c>
      <c r="CJ93" s="124">
        <f t="shared" si="33"/>
        <v>0</v>
      </c>
    </row>
    <row r="94" spans="2:88" x14ac:dyDescent="0.2">
      <c r="B94" s="135" t="s">
        <v>138</v>
      </c>
      <c r="C94" s="129">
        <v>235773</v>
      </c>
      <c r="D94" s="129">
        <v>504960</v>
      </c>
      <c r="E94" s="129">
        <v>9746797</v>
      </c>
      <c r="F94" s="129">
        <v>10414214</v>
      </c>
      <c r="G94" s="129">
        <v>73681</v>
      </c>
      <c r="H94" s="129">
        <v>4168168</v>
      </c>
      <c r="I94" s="129">
        <v>6957871</v>
      </c>
      <c r="J94" s="129">
        <v>200037</v>
      </c>
      <c r="K94" s="129">
        <v>3566272</v>
      </c>
      <c r="L94" s="129">
        <v>224489</v>
      </c>
      <c r="M94" s="129">
        <v>842131</v>
      </c>
      <c r="N94" s="129">
        <v>1296743</v>
      </c>
      <c r="O94" s="129">
        <v>479156</v>
      </c>
      <c r="P94" s="129">
        <v>49644</v>
      </c>
      <c r="Q94" s="129">
        <v>12161141</v>
      </c>
      <c r="R94" s="129">
        <v>6168</v>
      </c>
      <c r="S94" s="129">
        <v>2929783</v>
      </c>
      <c r="T94" s="129">
        <v>0</v>
      </c>
      <c r="U94" s="129">
        <v>2550630</v>
      </c>
      <c r="V94" s="129">
        <v>48794</v>
      </c>
      <c r="W94" s="129">
        <v>707691</v>
      </c>
      <c r="X94" s="129">
        <v>170779</v>
      </c>
      <c r="Y94" s="129">
        <v>575338</v>
      </c>
      <c r="Z94" s="129">
        <v>908641</v>
      </c>
      <c r="AA94" s="129">
        <v>1781618</v>
      </c>
      <c r="AB94" s="129">
        <v>54074</v>
      </c>
      <c r="AC94" s="129">
        <v>176745</v>
      </c>
      <c r="AD94" s="129">
        <v>402175</v>
      </c>
      <c r="AE94" s="129">
        <v>945418</v>
      </c>
      <c r="AF94" s="129">
        <v>85734</v>
      </c>
      <c r="AG94" s="129">
        <v>6966021</v>
      </c>
      <c r="AH94" s="129">
        <v>1253407</v>
      </c>
      <c r="AI94" s="129">
        <v>1060059</v>
      </c>
      <c r="AJ94" s="129">
        <v>3589272</v>
      </c>
      <c r="AK94" s="129"/>
      <c r="AL94" s="129"/>
      <c r="AM94" s="129"/>
      <c r="AN94" s="129"/>
      <c r="AO94" s="129"/>
      <c r="AP94" s="129"/>
      <c r="AQ94" s="117">
        <f t="shared" si="24"/>
        <v>75133424</v>
      </c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</row>
    <row r="95" spans="2:88" x14ac:dyDescent="0.2">
      <c r="B95" s="135" t="s">
        <v>139</v>
      </c>
      <c r="C95" s="129">
        <v>48546</v>
      </c>
      <c r="D95" s="129">
        <v>0</v>
      </c>
      <c r="E95" s="129">
        <v>925085</v>
      </c>
      <c r="F95" s="129">
        <v>0</v>
      </c>
      <c r="G95" s="129">
        <v>0</v>
      </c>
      <c r="H95" s="129">
        <v>0</v>
      </c>
      <c r="I95" s="129">
        <v>0</v>
      </c>
      <c r="J95" s="129">
        <v>64379</v>
      </c>
      <c r="K95" s="129">
        <v>0</v>
      </c>
      <c r="L95" s="129">
        <v>0</v>
      </c>
      <c r="M95" s="129">
        <v>19240</v>
      </c>
      <c r="N95" s="129">
        <v>0</v>
      </c>
      <c r="O95" s="129">
        <v>0</v>
      </c>
      <c r="P95" s="129">
        <v>0</v>
      </c>
      <c r="Q95" s="129">
        <v>0</v>
      </c>
      <c r="R95" s="129">
        <v>0</v>
      </c>
      <c r="S95" s="129">
        <v>0</v>
      </c>
      <c r="T95" s="129">
        <v>0</v>
      </c>
      <c r="U95" s="129">
        <v>0</v>
      </c>
      <c r="V95" s="129">
        <v>0</v>
      </c>
      <c r="W95" s="129">
        <v>0</v>
      </c>
      <c r="X95" s="129">
        <v>0</v>
      </c>
      <c r="Y95" s="129">
        <v>8557</v>
      </c>
      <c r="Z95" s="129">
        <v>374309</v>
      </c>
      <c r="AA95" s="129">
        <v>83350</v>
      </c>
      <c r="AB95" s="129">
        <v>0</v>
      </c>
      <c r="AC95" s="129">
        <v>0</v>
      </c>
      <c r="AD95" s="129">
        <v>0</v>
      </c>
      <c r="AE95" s="129">
        <v>0</v>
      </c>
      <c r="AF95" s="129">
        <v>0</v>
      </c>
      <c r="AG95" s="129">
        <v>0</v>
      </c>
      <c r="AH95" s="129">
        <v>0</v>
      </c>
      <c r="AI95" s="129">
        <v>91541</v>
      </c>
      <c r="AJ95" s="129">
        <v>0</v>
      </c>
      <c r="AK95" s="129"/>
      <c r="AL95" s="129"/>
      <c r="AM95" s="129"/>
      <c r="AN95" s="129"/>
      <c r="AO95" s="129"/>
      <c r="AP95" s="129"/>
      <c r="AQ95" s="117">
        <f t="shared" si="24"/>
        <v>1615007</v>
      </c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</row>
    <row r="96" spans="2:88" x14ac:dyDescent="0.2">
      <c r="B96" s="134" t="s">
        <v>140</v>
      </c>
      <c r="C96" s="129">
        <v>245120</v>
      </c>
      <c r="D96" s="129">
        <v>83764</v>
      </c>
      <c r="E96" s="129">
        <v>4980644</v>
      </c>
      <c r="F96" s="129">
        <v>2142803</v>
      </c>
      <c r="G96" s="129">
        <v>0</v>
      </c>
      <c r="H96" s="129">
        <v>5278446</v>
      </c>
      <c r="I96" s="129">
        <v>5503627</v>
      </c>
      <c r="J96" s="129">
        <v>766637</v>
      </c>
      <c r="K96" s="129">
        <v>702331</v>
      </c>
      <c r="L96" s="129">
        <v>7872</v>
      </c>
      <c r="M96" s="129">
        <v>0</v>
      </c>
      <c r="N96" s="129">
        <v>3284</v>
      </c>
      <c r="O96" s="129">
        <v>727</v>
      </c>
      <c r="P96" s="129">
        <v>699380</v>
      </c>
      <c r="Q96" s="129">
        <v>12770615</v>
      </c>
      <c r="R96" s="129">
        <v>29960</v>
      </c>
      <c r="S96" s="129">
        <v>4196260</v>
      </c>
      <c r="T96" s="129">
        <v>0</v>
      </c>
      <c r="U96" s="129">
        <v>149680</v>
      </c>
      <c r="V96" s="129">
        <v>35323</v>
      </c>
      <c r="W96" s="129">
        <v>0</v>
      </c>
      <c r="X96" s="129">
        <v>127868</v>
      </c>
      <c r="Y96" s="129">
        <v>0</v>
      </c>
      <c r="Z96" s="129">
        <v>828411</v>
      </c>
      <c r="AA96" s="129">
        <v>39182</v>
      </c>
      <c r="AB96" s="129">
        <v>0</v>
      </c>
      <c r="AC96" s="129">
        <v>988464</v>
      </c>
      <c r="AD96" s="129">
        <v>0</v>
      </c>
      <c r="AE96" s="129">
        <v>0</v>
      </c>
      <c r="AF96" s="129">
        <v>9446</v>
      </c>
      <c r="AG96" s="129">
        <v>48493</v>
      </c>
      <c r="AH96" s="129">
        <v>0</v>
      </c>
      <c r="AI96" s="129">
        <v>363018</v>
      </c>
      <c r="AJ96" s="129">
        <v>1770809</v>
      </c>
      <c r="AK96" s="129"/>
      <c r="AL96" s="129"/>
      <c r="AM96" s="129"/>
      <c r="AN96" s="129"/>
      <c r="AO96" s="129"/>
      <c r="AP96" s="129"/>
      <c r="AQ96" s="117">
        <f t="shared" si="24"/>
        <v>41772164</v>
      </c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</row>
    <row r="97" spans="2:88" x14ac:dyDescent="0.2">
      <c r="B97" s="134" t="s">
        <v>141</v>
      </c>
      <c r="C97" s="129">
        <v>851084</v>
      </c>
      <c r="D97" s="129">
        <v>512520</v>
      </c>
      <c r="E97" s="129">
        <v>5266856</v>
      </c>
      <c r="F97" s="129">
        <v>6849660</v>
      </c>
      <c r="G97" s="129">
        <v>96899</v>
      </c>
      <c r="H97" s="129">
        <v>3074628</v>
      </c>
      <c r="I97" s="129">
        <v>11830079</v>
      </c>
      <c r="J97" s="129">
        <v>546852</v>
      </c>
      <c r="K97" s="129">
        <v>513431</v>
      </c>
      <c r="L97" s="129">
        <v>555406</v>
      </c>
      <c r="M97" s="129">
        <v>677470</v>
      </c>
      <c r="N97" s="129">
        <v>779445</v>
      </c>
      <c r="O97" s="129">
        <v>1335987</v>
      </c>
      <c r="P97" s="129">
        <v>163961</v>
      </c>
      <c r="Q97" s="129">
        <v>8691475</v>
      </c>
      <c r="R97" s="129">
        <v>0</v>
      </c>
      <c r="S97" s="129">
        <v>7644560</v>
      </c>
      <c r="T97" s="129">
        <v>0</v>
      </c>
      <c r="U97" s="129">
        <v>1748261</v>
      </c>
      <c r="V97" s="129">
        <v>244606</v>
      </c>
      <c r="W97" s="129">
        <v>1166164</v>
      </c>
      <c r="X97" s="129">
        <v>137820</v>
      </c>
      <c r="Y97" s="129">
        <v>340076</v>
      </c>
      <c r="Z97" s="129">
        <v>1748875</v>
      </c>
      <c r="AA97" s="129">
        <v>701815</v>
      </c>
      <c r="AB97" s="129">
        <v>28262</v>
      </c>
      <c r="AC97" s="129">
        <v>371174</v>
      </c>
      <c r="AD97" s="129">
        <v>3002753</v>
      </c>
      <c r="AE97" s="129">
        <v>278987</v>
      </c>
      <c r="AF97" s="129">
        <v>31474</v>
      </c>
      <c r="AG97" s="129">
        <v>15259480</v>
      </c>
      <c r="AH97" s="129">
        <v>918363</v>
      </c>
      <c r="AI97" s="129">
        <v>2544920</v>
      </c>
      <c r="AJ97" s="129">
        <v>6166528</v>
      </c>
      <c r="AK97" s="129"/>
      <c r="AL97" s="129"/>
      <c r="AM97" s="129"/>
      <c r="AN97" s="129"/>
      <c r="AO97" s="129"/>
      <c r="AP97" s="129"/>
      <c r="AQ97" s="117">
        <f t="shared" si="24"/>
        <v>84079871</v>
      </c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</row>
    <row r="98" spans="2:88" x14ac:dyDescent="0.2">
      <c r="B98" s="134" t="s">
        <v>142</v>
      </c>
      <c r="C98" s="129">
        <v>96577</v>
      </c>
      <c r="D98" s="129">
        <v>46195</v>
      </c>
      <c r="E98" s="129">
        <v>4116673</v>
      </c>
      <c r="F98" s="129">
        <v>1699366</v>
      </c>
      <c r="G98" s="129">
        <v>89800</v>
      </c>
      <c r="H98" s="129">
        <v>3317694</v>
      </c>
      <c r="I98" s="129">
        <v>1721818</v>
      </c>
      <c r="J98" s="129">
        <v>439902</v>
      </c>
      <c r="K98" s="129">
        <v>1065912</v>
      </c>
      <c r="L98" s="129">
        <v>112689</v>
      </c>
      <c r="M98" s="129">
        <v>490696</v>
      </c>
      <c r="N98" s="129">
        <v>72120</v>
      </c>
      <c r="O98" s="129">
        <v>267143</v>
      </c>
      <c r="P98" s="129">
        <v>13477</v>
      </c>
      <c r="Q98" s="129">
        <v>3488546</v>
      </c>
      <c r="R98" s="129">
        <v>4492</v>
      </c>
      <c r="S98" s="129">
        <v>645034</v>
      </c>
      <c r="T98" s="129">
        <v>0</v>
      </c>
      <c r="U98" s="129">
        <v>625452</v>
      </c>
      <c r="V98" s="129">
        <v>3430</v>
      </c>
      <c r="W98" s="129">
        <v>294753</v>
      </c>
      <c r="X98" s="129">
        <v>84681</v>
      </c>
      <c r="Y98" s="129">
        <v>170614</v>
      </c>
      <c r="Z98" s="129">
        <v>147726</v>
      </c>
      <c r="AA98" s="129">
        <v>312340</v>
      </c>
      <c r="AB98" s="129">
        <v>4003</v>
      </c>
      <c r="AC98" s="129">
        <v>286354</v>
      </c>
      <c r="AD98" s="129">
        <v>1140368</v>
      </c>
      <c r="AE98" s="129">
        <v>86427</v>
      </c>
      <c r="AF98" s="129">
        <v>48404</v>
      </c>
      <c r="AG98" s="129">
        <v>6470707</v>
      </c>
      <c r="AH98" s="129">
        <v>105419</v>
      </c>
      <c r="AI98" s="129">
        <v>208127</v>
      </c>
      <c r="AJ98" s="129">
        <v>348966</v>
      </c>
      <c r="AK98" s="129"/>
      <c r="AL98" s="129"/>
      <c r="AM98" s="129"/>
      <c r="AN98" s="129"/>
      <c r="AO98" s="129"/>
      <c r="AP98" s="129"/>
      <c r="AQ98" s="117">
        <f t="shared" si="24"/>
        <v>28025905</v>
      </c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</row>
    <row r="99" spans="2:88" x14ac:dyDescent="0.2">
      <c r="B99" s="134" t="s">
        <v>143</v>
      </c>
      <c r="C99" s="129">
        <v>0</v>
      </c>
      <c r="D99" s="129">
        <v>0</v>
      </c>
      <c r="E99" s="129">
        <v>0</v>
      </c>
      <c r="F99" s="129">
        <v>0</v>
      </c>
      <c r="G99" s="129">
        <v>0</v>
      </c>
      <c r="H99" s="129">
        <v>0</v>
      </c>
      <c r="I99" s="129">
        <v>0</v>
      </c>
      <c r="J99" s="129">
        <v>0</v>
      </c>
      <c r="K99" s="129">
        <v>0</v>
      </c>
      <c r="L99" s="129">
        <v>0</v>
      </c>
      <c r="M99" s="129">
        <v>0</v>
      </c>
      <c r="N99" s="129">
        <v>0</v>
      </c>
      <c r="O99" s="129">
        <v>0</v>
      </c>
      <c r="P99" s="129">
        <v>0</v>
      </c>
      <c r="Q99" s="129">
        <v>0</v>
      </c>
      <c r="R99" s="129">
        <v>0</v>
      </c>
      <c r="S99" s="129">
        <v>5493</v>
      </c>
      <c r="T99" s="129">
        <v>0</v>
      </c>
      <c r="U99" s="129">
        <v>0</v>
      </c>
      <c r="V99" s="129">
        <v>0</v>
      </c>
      <c r="W99" s="129">
        <v>0</v>
      </c>
      <c r="X99" s="129">
        <v>0</v>
      </c>
      <c r="Y99" s="129">
        <v>0</v>
      </c>
      <c r="Z99" s="129">
        <v>437181</v>
      </c>
      <c r="AA99" s="129">
        <v>0</v>
      </c>
      <c r="AB99" s="129">
        <v>0</v>
      </c>
      <c r="AC99" s="129">
        <v>0</v>
      </c>
      <c r="AD99" s="129">
        <v>0</v>
      </c>
      <c r="AE99" s="129">
        <v>0</v>
      </c>
      <c r="AF99" s="129">
        <v>0</v>
      </c>
      <c r="AG99" s="129">
        <v>0</v>
      </c>
      <c r="AH99" s="129">
        <v>0</v>
      </c>
      <c r="AI99" s="129">
        <v>0</v>
      </c>
      <c r="AJ99" s="129">
        <v>0</v>
      </c>
      <c r="AK99" s="129"/>
      <c r="AL99" s="129"/>
      <c r="AM99" s="129"/>
      <c r="AN99" s="129"/>
      <c r="AO99" s="129"/>
      <c r="AP99" s="129"/>
      <c r="AQ99" s="117">
        <f t="shared" si="24"/>
        <v>442674</v>
      </c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</row>
    <row r="100" spans="2:88" x14ac:dyDescent="0.2">
      <c r="B100" s="134" t="s">
        <v>144</v>
      </c>
      <c r="C100" s="129">
        <v>858190</v>
      </c>
      <c r="D100" s="129">
        <v>3388033</v>
      </c>
      <c r="E100" s="129">
        <v>25942680</v>
      </c>
      <c r="F100" s="129">
        <v>27168458</v>
      </c>
      <c r="G100" s="129">
        <v>13706</v>
      </c>
      <c r="H100" s="129">
        <v>7139932</v>
      </c>
      <c r="I100" s="129">
        <v>26861641</v>
      </c>
      <c r="J100" s="129">
        <v>721386</v>
      </c>
      <c r="K100" s="129">
        <v>9187122</v>
      </c>
      <c r="L100" s="129">
        <v>601061</v>
      </c>
      <c r="M100" s="129">
        <v>3459320</v>
      </c>
      <c r="N100" s="129">
        <v>280095</v>
      </c>
      <c r="O100" s="129">
        <v>999518</v>
      </c>
      <c r="P100" s="129">
        <v>374147</v>
      </c>
      <c r="Q100" s="129">
        <v>13055240</v>
      </c>
      <c r="R100" s="129">
        <v>997</v>
      </c>
      <c r="S100" s="129">
        <v>17033434</v>
      </c>
      <c r="T100" s="129">
        <v>0</v>
      </c>
      <c r="U100" s="129">
        <v>12082273</v>
      </c>
      <c r="V100" s="129">
        <v>24224</v>
      </c>
      <c r="W100" s="129">
        <v>1336677</v>
      </c>
      <c r="X100" s="129">
        <v>340728</v>
      </c>
      <c r="Y100" s="129">
        <v>274672</v>
      </c>
      <c r="Z100" s="129">
        <v>758405</v>
      </c>
      <c r="AA100" s="129">
        <v>2794072</v>
      </c>
      <c r="AB100" s="129">
        <v>186667</v>
      </c>
      <c r="AC100" s="129">
        <v>268029</v>
      </c>
      <c r="AD100" s="129">
        <v>4369295</v>
      </c>
      <c r="AE100" s="129">
        <v>490382</v>
      </c>
      <c r="AF100" s="129">
        <v>511121</v>
      </c>
      <c r="AG100" s="129">
        <v>32738169</v>
      </c>
      <c r="AH100" s="129">
        <v>148284</v>
      </c>
      <c r="AI100" s="129">
        <v>3021371</v>
      </c>
      <c r="AJ100" s="129">
        <v>4427746</v>
      </c>
      <c r="AK100" s="129"/>
      <c r="AL100" s="129"/>
      <c r="AM100" s="129"/>
      <c r="AN100" s="129"/>
      <c r="AO100" s="129"/>
      <c r="AP100" s="129"/>
      <c r="AQ100" s="117">
        <f t="shared" si="24"/>
        <v>200857075</v>
      </c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</row>
    <row r="101" spans="2:88" x14ac:dyDescent="0.2">
      <c r="B101" s="132" t="s">
        <v>712</v>
      </c>
      <c r="C101" s="126">
        <v>7089761</v>
      </c>
      <c r="D101" s="126">
        <v>7648435</v>
      </c>
      <c r="E101" s="126">
        <v>120487614</v>
      </c>
      <c r="F101" s="126">
        <v>190462896</v>
      </c>
      <c r="G101" s="126">
        <v>3398931</v>
      </c>
      <c r="H101" s="126">
        <v>42704365</v>
      </c>
      <c r="I101" s="126">
        <v>162637870</v>
      </c>
      <c r="J101" s="126">
        <v>9541911</v>
      </c>
      <c r="K101" s="126">
        <v>35003095</v>
      </c>
      <c r="L101" s="126">
        <v>4021929</v>
      </c>
      <c r="M101" s="126">
        <v>58898206</v>
      </c>
      <c r="N101" s="126">
        <v>8113771</v>
      </c>
      <c r="O101" s="126">
        <v>5425387</v>
      </c>
      <c r="P101" s="126">
        <v>8104604</v>
      </c>
      <c r="Q101" s="126">
        <v>80467624</v>
      </c>
      <c r="R101" s="126">
        <v>3243355</v>
      </c>
      <c r="S101" s="126">
        <v>103886122</v>
      </c>
      <c r="T101" s="126">
        <v>0</v>
      </c>
      <c r="U101" s="126">
        <v>56657790</v>
      </c>
      <c r="V101" s="126">
        <v>7954089</v>
      </c>
      <c r="W101" s="126">
        <v>11169873</v>
      </c>
      <c r="X101" s="126">
        <v>3083398</v>
      </c>
      <c r="Y101" s="126">
        <v>5805720</v>
      </c>
      <c r="Z101" s="126">
        <v>18477905</v>
      </c>
      <c r="AA101" s="126">
        <v>15861140</v>
      </c>
      <c r="AB101" s="126">
        <v>4325191</v>
      </c>
      <c r="AC101" s="126">
        <v>5538873</v>
      </c>
      <c r="AD101" s="126">
        <v>35861791</v>
      </c>
      <c r="AE101" s="126">
        <v>5918490</v>
      </c>
      <c r="AF101" s="126">
        <v>3333395</v>
      </c>
      <c r="AG101" s="126">
        <v>115093557</v>
      </c>
      <c r="AH101" s="126">
        <v>7507887</v>
      </c>
      <c r="AI101" s="126">
        <v>12650038</v>
      </c>
      <c r="AJ101" s="126">
        <v>56314586</v>
      </c>
      <c r="AK101" s="126"/>
      <c r="AL101" s="126"/>
      <c r="AM101" s="126"/>
      <c r="AN101" s="126"/>
      <c r="AO101" s="126"/>
      <c r="AP101" s="126"/>
      <c r="AQ101" s="117">
        <f t="shared" si="24"/>
        <v>1216689599</v>
      </c>
      <c r="AV101" s="124">
        <f t="shared" ref="AV101:CJ101" si="34">C101-SUM(C102:C104,C108)</f>
        <v>0</v>
      </c>
      <c r="AW101" s="124">
        <f t="shared" si="34"/>
        <v>0</v>
      </c>
      <c r="AX101" s="124">
        <f t="shared" si="34"/>
        <v>0</v>
      </c>
      <c r="AY101" s="124">
        <f t="shared" si="34"/>
        <v>0</v>
      </c>
      <c r="AZ101" s="124">
        <f t="shared" si="34"/>
        <v>0</v>
      </c>
      <c r="BA101" s="124">
        <f t="shared" si="34"/>
        <v>0</v>
      </c>
      <c r="BB101" s="124">
        <f t="shared" si="34"/>
        <v>0</v>
      </c>
      <c r="BC101" s="124">
        <f t="shared" si="34"/>
        <v>0</v>
      </c>
      <c r="BD101" s="124">
        <f t="shared" si="34"/>
        <v>0</v>
      </c>
      <c r="BE101" s="124">
        <f t="shared" si="34"/>
        <v>0</v>
      </c>
      <c r="BF101" s="124">
        <f t="shared" si="34"/>
        <v>0</v>
      </c>
      <c r="BG101" s="124">
        <f t="shared" si="34"/>
        <v>0</v>
      </c>
      <c r="BH101" s="124">
        <f t="shared" si="34"/>
        <v>0</v>
      </c>
      <c r="BI101" s="124">
        <f t="shared" si="34"/>
        <v>0</v>
      </c>
      <c r="BJ101" s="124">
        <f t="shared" si="34"/>
        <v>0</v>
      </c>
      <c r="BK101" s="124">
        <f t="shared" si="34"/>
        <v>0</v>
      </c>
      <c r="BL101" s="124">
        <f t="shared" si="34"/>
        <v>0</v>
      </c>
      <c r="BM101" s="124">
        <f t="shared" si="34"/>
        <v>0</v>
      </c>
      <c r="BN101" s="124">
        <f t="shared" si="34"/>
        <v>0</v>
      </c>
      <c r="BO101" s="124">
        <f t="shared" si="34"/>
        <v>0</v>
      </c>
      <c r="BP101" s="124">
        <f t="shared" si="34"/>
        <v>0</v>
      </c>
      <c r="BQ101" s="124">
        <f t="shared" si="34"/>
        <v>0</v>
      </c>
      <c r="BR101" s="124">
        <f t="shared" si="34"/>
        <v>0</v>
      </c>
      <c r="BS101" s="124">
        <f t="shared" si="34"/>
        <v>0</v>
      </c>
      <c r="BT101" s="124">
        <f t="shared" si="34"/>
        <v>0</v>
      </c>
      <c r="BU101" s="124">
        <f t="shared" si="34"/>
        <v>0</v>
      </c>
      <c r="BV101" s="124">
        <f t="shared" si="34"/>
        <v>0</v>
      </c>
      <c r="BW101" s="124">
        <f t="shared" si="34"/>
        <v>0</v>
      </c>
      <c r="BX101" s="124">
        <f t="shared" si="34"/>
        <v>0</v>
      </c>
      <c r="BY101" s="124">
        <f t="shared" si="34"/>
        <v>0</v>
      </c>
      <c r="BZ101" s="124">
        <f t="shared" si="34"/>
        <v>0</v>
      </c>
      <c r="CA101" s="124">
        <f t="shared" si="34"/>
        <v>0</v>
      </c>
      <c r="CB101" s="124">
        <f t="shared" si="34"/>
        <v>0</v>
      </c>
      <c r="CC101" s="124">
        <f t="shared" si="34"/>
        <v>0</v>
      </c>
      <c r="CD101" s="124">
        <f t="shared" si="34"/>
        <v>0</v>
      </c>
      <c r="CE101" s="124">
        <f t="shared" si="34"/>
        <v>0</v>
      </c>
      <c r="CF101" s="124">
        <f t="shared" si="34"/>
        <v>0</v>
      </c>
      <c r="CG101" s="124">
        <f t="shared" si="34"/>
        <v>0</v>
      </c>
      <c r="CH101" s="124">
        <f t="shared" si="34"/>
        <v>0</v>
      </c>
      <c r="CI101" s="124">
        <f t="shared" si="34"/>
        <v>0</v>
      </c>
      <c r="CJ101" s="124">
        <f t="shared" si="34"/>
        <v>0</v>
      </c>
    </row>
    <row r="102" spans="2:88" x14ac:dyDescent="0.2">
      <c r="B102" s="133" t="s">
        <v>145</v>
      </c>
      <c r="C102" s="129">
        <v>6363787</v>
      </c>
      <c r="D102" s="129">
        <v>6456578</v>
      </c>
      <c r="E102" s="129">
        <v>59726404</v>
      </c>
      <c r="F102" s="129">
        <v>46217137</v>
      </c>
      <c r="G102" s="129">
        <v>3774699</v>
      </c>
      <c r="H102" s="129">
        <v>26804839</v>
      </c>
      <c r="I102" s="129">
        <v>148023119</v>
      </c>
      <c r="J102" s="129">
        <v>5187171</v>
      </c>
      <c r="K102" s="129">
        <v>13548584</v>
      </c>
      <c r="L102" s="129">
        <v>6694513</v>
      </c>
      <c r="M102" s="129">
        <v>3261436</v>
      </c>
      <c r="N102" s="129">
        <v>8781590</v>
      </c>
      <c r="O102" s="129">
        <v>11977940</v>
      </c>
      <c r="P102" s="129">
        <v>2961476</v>
      </c>
      <c r="Q102" s="129">
        <v>55666699</v>
      </c>
      <c r="R102" s="129">
        <v>2726378</v>
      </c>
      <c r="S102" s="129">
        <v>107499886</v>
      </c>
      <c r="T102" s="129">
        <v>0</v>
      </c>
      <c r="U102" s="129">
        <v>48479572</v>
      </c>
      <c r="V102" s="129">
        <v>12268325</v>
      </c>
      <c r="W102" s="129">
        <v>4877634</v>
      </c>
      <c r="X102" s="129">
        <v>5516000</v>
      </c>
      <c r="Y102" s="129">
        <v>3881886</v>
      </c>
      <c r="Z102" s="129">
        <v>41387184</v>
      </c>
      <c r="AA102" s="129">
        <v>7148999</v>
      </c>
      <c r="AB102" s="129">
        <v>3999990</v>
      </c>
      <c r="AC102" s="129">
        <v>6129077</v>
      </c>
      <c r="AD102" s="129">
        <v>2697351</v>
      </c>
      <c r="AE102" s="129">
        <v>5277232</v>
      </c>
      <c r="AF102" s="129">
        <v>4962650</v>
      </c>
      <c r="AG102" s="129">
        <v>84747203</v>
      </c>
      <c r="AH102" s="129">
        <v>6149090</v>
      </c>
      <c r="AI102" s="129">
        <v>8639695</v>
      </c>
      <c r="AJ102" s="129">
        <v>16503513</v>
      </c>
      <c r="AK102" s="129"/>
      <c r="AL102" s="129"/>
      <c r="AM102" s="129"/>
      <c r="AN102" s="129"/>
      <c r="AO102" s="129"/>
      <c r="AP102" s="129"/>
      <c r="AQ102" s="117">
        <f t="shared" si="24"/>
        <v>778337637</v>
      </c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</row>
    <row r="103" spans="2:88" x14ac:dyDescent="0.2">
      <c r="B103" s="133" t="s">
        <v>146</v>
      </c>
      <c r="C103" s="129">
        <v>64120</v>
      </c>
      <c r="D103" s="129">
        <v>0</v>
      </c>
      <c r="E103" s="129">
        <v>676396</v>
      </c>
      <c r="F103" s="129">
        <v>49491</v>
      </c>
      <c r="G103" s="129">
        <v>0</v>
      </c>
      <c r="H103" s="129">
        <v>0</v>
      </c>
      <c r="I103" s="129">
        <v>91260</v>
      </c>
      <c r="J103" s="129">
        <v>0</v>
      </c>
      <c r="K103" s="129">
        <v>84731</v>
      </c>
      <c r="L103" s="129">
        <v>0</v>
      </c>
      <c r="M103" s="129">
        <v>-186039</v>
      </c>
      <c r="N103" s="129">
        <v>70588</v>
      </c>
      <c r="O103" s="129">
        <v>14</v>
      </c>
      <c r="P103" s="129">
        <v>26528</v>
      </c>
      <c r="Q103" s="129">
        <v>438026</v>
      </c>
      <c r="R103" s="129">
        <v>0</v>
      </c>
      <c r="S103" s="129">
        <v>37882</v>
      </c>
      <c r="T103" s="129">
        <v>0</v>
      </c>
      <c r="U103" s="129">
        <v>82100</v>
      </c>
      <c r="V103" s="129">
        <v>0</v>
      </c>
      <c r="W103" s="129">
        <v>0</v>
      </c>
      <c r="X103" s="129">
        <v>0</v>
      </c>
      <c r="Y103" s="129">
        <v>0</v>
      </c>
      <c r="Z103" s="129">
        <v>3038701</v>
      </c>
      <c r="AA103" s="129">
        <v>0</v>
      </c>
      <c r="AB103" s="129">
        <v>0</v>
      </c>
      <c r="AC103" s="129">
        <v>-42807</v>
      </c>
      <c r="AD103" s="129">
        <v>0</v>
      </c>
      <c r="AE103" s="129">
        <v>0</v>
      </c>
      <c r="AF103" s="129">
        <v>0</v>
      </c>
      <c r="AG103" s="129">
        <v>0</v>
      </c>
      <c r="AH103" s="129">
        <v>0</v>
      </c>
      <c r="AI103" s="129">
        <v>-32590</v>
      </c>
      <c r="AJ103" s="129">
        <v>0</v>
      </c>
      <c r="AK103" s="129"/>
      <c r="AL103" s="129"/>
      <c r="AM103" s="129"/>
      <c r="AN103" s="129"/>
      <c r="AO103" s="129"/>
      <c r="AP103" s="129"/>
      <c r="AQ103" s="117">
        <f t="shared" si="24"/>
        <v>4398401</v>
      </c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</row>
    <row r="104" spans="2:88" x14ac:dyDescent="0.2">
      <c r="B104" s="133" t="s">
        <v>147</v>
      </c>
      <c r="C104" s="129">
        <v>661854</v>
      </c>
      <c r="D104" s="129">
        <v>1146033</v>
      </c>
      <c r="E104" s="129">
        <v>57877490</v>
      </c>
      <c r="F104" s="129">
        <v>133481901</v>
      </c>
      <c r="G104" s="129">
        <v>-457486</v>
      </c>
      <c r="H104" s="129">
        <v>13459754</v>
      </c>
      <c r="I104" s="129">
        <v>13260779</v>
      </c>
      <c r="J104" s="129">
        <v>4180629</v>
      </c>
      <c r="K104" s="129">
        <v>21455700</v>
      </c>
      <c r="L104" s="129">
        <v>-2672584</v>
      </c>
      <c r="M104" s="129">
        <v>55822809</v>
      </c>
      <c r="N104" s="129">
        <v>-738407</v>
      </c>
      <c r="O104" s="129">
        <v>-6552567</v>
      </c>
      <c r="P104" s="129">
        <v>5056479</v>
      </c>
      <c r="Q104" s="129">
        <v>21129135</v>
      </c>
      <c r="R104" s="129">
        <v>516977</v>
      </c>
      <c r="S104" s="129">
        <v>-7711758</v>
      </c>
      <c r="T104" s="129">
        <v>0</v>
      </c>
      <c r="U104" s="129">
        <v>8623134</v>
      </c>
      <c r="V104" s="129">
        <v>-4332996</v>
      </c>
      <c r="W104" s="129">
        <v>6043739</v>
      </c>
      <c r="X104" s="129">
        <v>-2458588</v>
      </c>
      <c r="Y104" s="129">
        <v>1866266</v>
      </c>
      <c r="Z104" s="129">
        <v>-25963804</v>
      </c>
      <c r="AA104" s="129">
        <v>8070309</v>
      </c>
      <c r="AB104" s="129">
        <v>255915</v>
      </c>
      <c r="AC104" s="129">
        <v>-593243</v>
      </c>
      <c r="AD104" s="129">
        <v>31551394</v>
      </c>
      <c r="AE104" s="129">
        <v>641258</v>
      </c>
      <c r="AF104" s="129">
        <v>-1629255</v>
      </c>
      <c r="AG104" s="129">
        <v>23023359</v>
      </c>
      <c r="AH104" s="129">
        <v>1358797</v>
      </c>
      <c r="AI104" s="129">
        <v>3804763</v>
      </c>
      <c r="AJ104" s="129">
        <v>37897570</v>
      </c>
      <c r="AK104" s="129"/>
      <c r="AL104" s="129"/>
      <c r="AM104" s="129"/>
      <c r="AN104" s="129"/>
      <c r="AO104" s="129"/>
      <c r="AP104" s="129"/>
      <c r="AQ104" s="117">
        <f t="shared" si="24"/>
        <v>398075356</v>
      </c>
      <c r="AV104" s="124">
        <f t="shared" ref="AV104:CJ104" si="35">C104-(C105+C106-C107)</f>
        <v>0</v>
      </c>
      <c r="AW104" s="124">
        <f t="shared" si="35"/>
        <v>0</v>
      </c>
      <c r="AX104" s="124">
        <f t="shared" si="35"/>
        <v>0</v>
      </c>
      <c r="AY104" s="124">
        <f t="shared" si="35"/>
        <v>0</v>
      </c>
      <c r="AZ104" s="124">
        <f t="shared" si="35"/>
        <v>0</v>
      </c>
      <c r="BA104" s="124">
        <f t="shared" si="35"/>
        <v>0</v>
      </c>
      <c r="BB104" s="124">
        <f t="shared" si="35"/>
        <v>0</v>
      </c>
      <c r="BC104" s="124">
        <f t="shared" si="35"/>
        <v>0</v>
      </c>
      <c r="BD104" s="124">
        <f t="shared" si="35"/>
        <v>0</v>
      </c>
      <c r="BE104" s="124">
        <f t="shared" si="35"/>
        <v>0</v>
      </c>
      <c r="BF104" s="124">
        <f t="shared" si="35"/>
        <v>0</v>
      </c>
      <c r="BG104" s="124">
        <f t="shared" si="35"/>
        <v>0</v>
      </c>
      <c r="BH104" s="124">
        <f t="shared" si="35"/>
        <v>0</v>
      </c>
      <c r="BI104" s="124">
        <f t="shared" si="35"/>
        <v>0</v>
      </c>
      <c r="BJ104" s="124">
        <f t="shared" si="35"/>
        <v>0</v>
      </c>
      <c r="BK104" s="124">
        <f t="shared" si="35"/>
        <v>0</v>
      </c>
      <c r="BL104" s="124">
        <f t="shared" si="35"/>
        <v>0</v>
      </c>
      <c r="BM104" s="124">
        <f t="shared" si="35"/>
        <v>0</v>
      </c>
      <c r="BN104" s="124">
        <f t="shared" si="35"/>
        <v>0</v>
      </c>
      <c r="BO104" s="124">
        <f t="shared" si="35"/>
        <v>0</v>
      </c>
      <c r="BP104" s="124">
        <f t="shared" si="35"/>
        <v>0</v>
      </c>
      <c r="BQ104" s="124">
        <f t="shared" si="35"/>
        <v>0</v>
      </c>
      <c r="BR104" s="124">
        <f t="shared" si="35"/>
        <v>0</v>
      </c>
      <c r="BS104" s="124">
        <f t="shared" si="35"/>
        <v>0</v>
      </c>
      <c r="BT104" s="124">
        <f t="shared" si="35"/>
        <v>0</v>
      </c>
      <c r="BU104" s="124">
        <f t="shared" si="35"/>
        <v>0</v>
      </c>
      <c r="BV104" s="124">
        <f t="shared" si="35"/>
        <v>0</v>
      </c>
      <c r="BW104" s="124">
        <f t="shared" si="35"/>
        <v>0</v>
      </c>
      <c r="BX104" s="124">
        <f t="shared" si="35"/>
        <v>0</v>
      </c>
      <c r="BY104" s="124">
        <f t="shared" si="35"/>
        <v>0</v>
      </c>
      <c r="BZ104" s="124">
        <f t="shared" si="35"/>
        <v>0</v>
      </c>
      <c r="CA104" s="124">
        <f t="shared" si="35"/>
        <v>0</v>
      </c>
      <c r="CB104" s="124">
        <f t="shared" si="35"/>
        <v>0</v>
      </c>
      <c r="CC104" s="124">
        <f t="shared" si="35"/>
        <v>0</v>
      </c>
      <c r="CD104" s="124">
        <f t="shared" si="35"/>
        <v>0</v>
      </c>
      <c r="CE104" s="124">
        <f t="shared" si="35"/>
        <v>0</v>
      </c>
      <c r="CF104" s="124">
        <f t="shared" si="35"/>
        <v>0</v>
      </c>
      <c r="CG104" s="124">
        <f t="shared" si="35"/>
        <v>0</v>
      </c>
      <c r="CH104" s="124">
        <f t="shared" si="35"/>
        <v>0</v>
      </c>
      <c r="CI104" s="124">
        <f t="shared" si="35"/>
        <v>0</v>
      </c>
      <c r="CJ104" s="124">
        <f t="shared" si="35"/>
        <v>0</v>
      </c>
    </row>
    <row r="105" spans="2:88" x14ac:dyDescent="0.2">
      <c r="B105" s="134" t="s">
        <v>148</v>
      </c>
      <c r="C105" s="129">
        <v>446097</v>
      </c>
      <c r="D105" s="129">
        <v>856498</v>
      </c>
      <c r="E105" s="129">
        <v>57445498</v>
      </c>
      <c r="F105" s="129">
        <v>125677787</v>
      </c>
      <c r="G105" s="129">
        <v>-418800</v>
      </c>
      <c r="H105" s="129">
        <v>16131819</v>
      </c>
      <c r="I105" s="129">
        <v>12291954</v>
      </c>
      <c r="J105" s="129">
        <v>3338722</v>
      </c>
      <c r="K105" s="129">
        <v>19132611</v>
      </c>
      <c r="L105" s="129">
        <v>-2427229</v>
      </c>
      <c r="M105" s="129">
        <v>51713917</v>
      </c>
      <c r="N105" s="129">
        <v>-1054097</v>
      </c>
      <c r="O105" s="129">
        <v>-6013793</v>
      </c>
      <c r="P105" s="129">
        <v>5145395</v>
      </c>
      <c r="Q105" s="129">
        <v>19324090</v>
      </c>
      <c r="R105" s="129">
        <v>506419</v>
      </c>
      <c r="S105" s="129">
        <v>-7852183</v>
      </c>
      <c r="T105" s="129">
        <v>0</v>
      </c>
      <c r="U105" s="129">
        <v>10061118</v>
      </c>
      <c r="V105" s="129">
        <v>-5047827</v>
      </c>
      <c r="W105" s="129">
        <v>5505885</v>
      </c>
      <c r="X105" s="129">
        <v>-2127340</v>
      </c>
      <c r="Y105" s="129">
        <v>1540440</v>
      </c>
      <c r="Z105" s="129">
        <v>-25343802</v>
      </c>
      <c r="AA105" s="129">
        <v>6922455</v>
      </c>
      <c r="AB105" s="129">
        <v>180036</v>
      </c>
      <c r="AC105" s="129">
        <v>-782356</v>
      </c>
      <c r="AD105" s="129">
        <v>28917434</v>
      </c>
      <c r="AE105" s="129">
        <v>178489</v>
      </c>
      <c r="AF105" s="129">
        <v>-1687904</v>
      </c>
      <c r="AG105" s="129">
        <v>21793216</v>
      </c>
      <c r="AH105" s="129">
        <v>1227112</v>
      </c>
      <c r="AI105" s="129">
        <v>3501268</v>
      </c>
      <c r="AJ105" s="129">
        <v>35286820</v>
      </c>
      <c r="AK105" s="129"/>
      <c r="AL105" s="129"/>
      <c r="AM105" s="129"/>
      <c r="AN105" s="129"/>
      <c r="AO105" s="129"/>
      <c r="AP105" s="129"/>
      <c r="AQ105" s="117">
        <f t="shared" si="24"/>
        <v>374369749</v>
      </c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</row>
    <row r="106" spans="2:88" x14ac:dyDescent="0.2">
      <c r="B106" s="134" t="s">
        <v>149</v>
      </c>
      <c r="C106" s="129">
        <v>215757</v>
      </c>
      <c r="D106" s="129">
        <v>289535</v>
      </c>
      <c r="E106" s="129">
        <v>8548525</v>
      </c>
      <c r="F106" s="129">
        <v>7804114</v>
      </c>
      <c r="G106" s="129">
        <v>-38686</v>
      </c>
      <c r="H106" s="129">
        <v>-2672065</v>
      </c>
      <c r="I106" s="129">
        <v>968825</v>
      </c>
      <c r="J106" s="129">
        <v>841907</v>
      </c>
      <c r="K106" s="129">
        <v>2323089</v>
      </c>
      <c r="L106" s="129">
        <v>-245355</v>
      </c>
      <c r="M106" s="129">
        <v>4108892</v>
      </c>
      <c r="N106" s="129">
        <v>315690</v>
      </c>
      <c r="O106" s="129">
        <v>-538774</v>
      </c>
      <c r="P106" s="129">
        <v>70470</v>
      </c>
      <c r="Q106" s="129">
        <v>5967092</v>
      </c>
      <c r="R106" s="129">
        <v>40518</v>
      </c>
      <c r="S106" s="129">
        <v>140425</v>
      </c>
      <c r="T106" s="129">
        <v>0</v>
      </c>
      <c r="U106" s="129">
        <v>1176331</v>
      </c>
      <c r="V106" s="129">
        <v>714831</v>
      </c>
      <c r="W106" s="129">
        <v>537854</v>
      </c>
      <c r="X106" s="129">
        <v>-331248</v>
      </c>
      <c r="Y106" s="129">
        <v>325826</v>
      </c>
      <c r="Z106" s="129">
        <v>-620002</v>
      </c>
      <c r="AA106" s="129">
        <v>1147854</v>
      </c>
      <c r="AB106" s="129">
        <v>75879</v>
      </c>
      <c r="AC106" s="129">
        <v>189113</v>
      </c>
      <c r="AD106" s="129">
        <v>2633960</v>
      </c>
      <c r="AE106" s="129">
        <v>462769</v>
      </c>
      <c r="AF106" s="129">
        <v>58649</v>
      </c>
      <c r="AG106" s="129">
        <v>1394402</v>
      </c>
      <c r="AH106" s="129">
        <v>131685</v>
      </c>
      <c r="AI106" s="129">
        <v>1178646</v>
      </c>
      <c r="AJ106" s="129">
        <v>2610750</v>
      </c>
      <c r="AK106" s="129"/>
      <c r="AL106" s="129"/>
      <c r="AM106" s="129"/>
      <c r="AN106" s="129"/>
      <c r="AO106" s="129"/>
      <c r="AP106" s="129"/>
      <c r="AQ106" s="117">
        <f t="shared" si="24"/>
        <v>39827258</v>
      </c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</row>
    <row r="107" spans="2:88" x14ac:dyDescent="0.2">
      <c r="B107" s="134" t="s">
        <v>150</v>
      </c>
      <c r="C107" s="129">
        <v>0</v>
      </c>
      <c r="D107" s="129">
        <v>0</v>
      </c>
      <c r="E107" s="129">
        <v>8116533</v>
      </c>
      <c r="F107" s="129">
        <v>0</v>
      </c>
      <c r="G107" s="129">
        <v>0</v>
      </c>
      <c r="H107" s="129">
        <v>0</v>
      </c>
      <c r="I107" s="129">
        <v>0</v>
      </c>
      <c r="J107" s="129">
        <v>0</v>
      </c>
      <c r="K107" s="129">
        <v>0</v>
      </c>
      <c r="L107" s="129">
        <v>0</v>
      </c>
      <c r="M107" s="129">
        <v>0</v>
      </c>
      <c r="N107" s="129">
        <v>0</v>
      </c>
      <c r="O107" s="129">
        <v>0</v>
      </c>
      <c r="P107" s="129">
        <v>159386</v>
      </c>
      <c r="Q107" s="129">
        <v>4162047</v>
      </c>
      <c r="R107" s="129">
        <v>29960</v>
      </c>
      <c r="S107" s="129">
        <v>0</v>
      </c>
      <c r="T107" s="129">
        <v>0</v>
      </c>
      <c r="U107" s="129">
        <v>2614315</v>
      </c>
      <c r="V107" s="129">
        <v>0</v>
      </c>
      <c r="W107" s="129">
        <v>0</v>
      </c>
      <c r="X107" s="129">
        <v>0</v>
      </c>
      <c r="Y107" s="129">
        <v>0</v>
      </c>
      <c r="Z107" s="129">
        <v>0</v>
      </c>
      <c r="AA107" s="129">
        <v>0</v>
      </c>
      <c r="AB107" s="129">
        <v>0</v>
      </c>
      <c r="AC107" s="129">
        <v>0</v>
      </c>
      <c r="AD107" s="129">
        <v>0</v>
      </c>
      <c r="AE107" s="129">
        <v>0</v>
      </c>
      <c r="AF107" s="129">
        <v>0</v>
      </c>
      <c r="AG107" s="129">
        <v>164259</v>
      </c>
      <c r="AH107" s="129">
        <v>0</v>
      </c>
      <c r="AI107" s="129">
        <v>875151</v>
      </c>
      <c r="AJ107" s="129">
        <v>0</v>
      </c>
      <c r="AK107" s="129"/>
      <c r="AL107" s="129"/>
      <c r="AM107" s="129"/>
      <c r="AN107" s="129"/>
      <c r="AO107" s="129"/>
      <c r="AP107" s="129"/>
      <c r="AQ107" s="117">
        <f t="shared" si="24"/>
        <v>16121651</v>
      </c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</row>
    <row r="108" spans="2:88" x14ac:dyDescent="0.2">
      <c r="B108" s="133" t="s">
        <v>151</v>
      </c>
      <c r="C108" s="129">
        <v>0</v>
      </c>
      <c r="D108" s="129">
        <v>45824</v>
      </c>
      <c r="E108" s="129">
        <v>2207324</v>
      </c>
      <c r="F108" s="129">
        <v>10714367</v>
      </c>
      <c r="G108" s="129">
        <v>81718</v>
      </c>
      <c r="H108" s="129">
        <v>2439772</v>
      </c>
      <c r="I108" s="129">
        <v>1262712</v>
      </c>
      <c r="J108" s="129">
        <v>174111</v>
      </c>
      <c r="K108" s="129">
        <v>-85920</v>
      </c>
      <c r="L108" s="129">
        <v>0</v>
      </c>
      <c r="M108" s="129">
        <v>0</v>
      </c>
      <c r="N108" s="129">
        <v>0</v>
      </c>
      <c r="O108" s="129">
        <v>0</v>
      </c>
      <c r="P108" s="129">
        <v>60121</v>
      </c>
      <c r="Q108" s="129">
        <v>3233764</v>
      </c>
      <c r="R108" s="129">
        <v>0</v>
      </c>
      <c r="S108" s="129">
        <v>4060112</v>
      </c>
      <c r="T108" s="129">
        <v>0</v>
      </c>
      <c r="U108" s="129">
        <v>-527016</v>
      </c>
      <c r="V108" s="129">
        <v>18760</v>
      </c>
      <c r="W108" s="129">
        <v>248500</v>
      </c>
      <c r="X108" s="129">
        <v>25986</v>
      </c>
      <c r="Y108" s="129">
        <v>57568</v>
      </c>
      <c r="Z108" s="129">
        <v>15824</v>
      </c>
      <c r="AA108" s="129">
        <v>641832</v>
      </c>
      <c r="AB108" s="129">
        <v>69286</v>
      </c>
      <c r="AC108" s="129">
        <v>45846</v>
      </c>
      <c r="AD108" s="129">
        <v>1613046</v>
      </c>
      <c r="AE108" s="129">
        <v>0</v>
      </c>
      <c r="AF108" s="129">
        <v>0</v>
      </c>
      <c r="AG108" s="129">
        <v>7322995</v>
      </c>
      <c r="AH108" s="129">
        <v>0</v>
      </c>
      <c r="AI108" s="129">
        <v>238170</v>
      </c>
      <c r="AJ108" s="129">
        <v>1913503</v>
      </c>
      <c r="AK108" s="129"/>
      <c r="AL108" s="129"/>
      <c r="AM108" s="129"/>
      <c r="AN108" s="129"/>
      <c r="AO108" s="129"/>
      <c r="AP108" s="129"/>
      <c r="AQ108" s="117">
        <f t="shared" si="24"/>
        <v>35878205</v>
      </c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</row>
    <row r="109" spans="2:88" x14ac:dyDescent="0.2">
      <c r="B109" s="136" t="s">
        <v>152</v>
      </c>
      <c r="C109" s="126">
        <v>11892771</v>
      </c>
      <c r="D109" s="126">
        <v>56309965</v>
      </c>
      <c r="E109" s="126">
        <v>668018229</v>
      </c>
      <c r="F109" s="126">
        <v>362126545</v>
      </c>
      <c r="G109" s="126">
        <v>14887285</v>
      </c>
      <c r="H109" s="126">
        <v>260069418</v>
      </c>
      <c r="I109" s="126">
        <v>495571582</v>
      </c>
      <c r="J109" s="126">
        <v>32354635</v>
      </c>
      <c r="K109" s="126">
        <v>119195603</v>
      </c>
      <c r="L109" s="126">
        <v>23963205</v>
      </c>
      <c r="M109" s="126">
        <v>107103579</v>
      </c>
      <c r="N109" s="126">
        <v>106711975</v>
      </c>
      <c r="O109" s="126">
        <v>71622114</v>
      </c>
      <c r="P109" s="126">
        <v>23698868</v>
      </c>
      <c r="Q109" s="126">
        <v>466273485</v>
      </c>
      <c r="R109" s="126">
        <v>3485491</v>
      </c>
      <c r="S109" s="126">
        <v>485497820</v>
      </c>
      <c r="T109" s="126">
        <v>0</v>
      </c>
      <c r="U109" s="126">
        <v>452506776</v>
      </c>
      <c r="V109" s="126">
        <v>13523590</v>
      </c>
      <c r="W109" s="126">
        <v>89351849</v>
      </c>
      <c r="X109" s="126">
        <v>13078380</v>
      </c>
      <c r="Y109" s="126">
        <v>39247202</v>
      </c>
      <c r="Z109" s="126">
        <v>138871681</v>
      </c>
      <c r="AA109" s="126">
        <v>90959388</v>
      </c>
      <c r="AB109" s="126">
        <v>7095503</v>
      </c>
      <c r="AC109" s="126">
        <v>19737156</v>
      </c>
      <c r="AD109" s="126">
        <v>611147047</v>
      </c>
      <c r="AE109" s="126">
        <v>54630443</v>
      </c>
      <c r="AF109" s="126">
        <v>11261210</v>
      </c>
      <c r="AG109" s="126">
        <v>729448771</v>
      </c>
      <c r="AH109" s="126">
        <v>102449209</v>
      </c>
      <c r="AI109" s="126">
        <v>50787626</v>
      </c>
      <c r="AJ109" s="126">
        <v>196271900</v>
      </c>
      <c r="AK109" s="126"/>
      <c r="AL109" s="126"/>
      <c r="AM109" s="126"/>
      <c r="AN109" s="126"/>
      <c r="AO109" s="126"/>
      <c r="AP109" s="126"/>
      <c r="AQ109" s="117">
        <f t="shared" si="24"/>
        <v>5929150301</v>
      </c>
      <c r="AV109" s="124">
        <f t="shared" ref="AV109:CJ109" si="36">C109-SUM(C67,C101)</f>
        <v>0</v>
      </c>
      <c r="AW109" s="124">
        <f t="shared" si="36"/>
        <v>0</v>
      </c>
      <c r="AX109" s="124">
        <f t="shared" si="36"/>
        <v>0</v>
      </c>
      <c r="AY109" s="124">
        <f t="shared" si="36"/>
        <v>0</v>
      </c>
      <c r="AZ109" s="124">
        <f t="shared" si="36"/>
        <v>0</v>
      </c>
      <c r="BA109" s="124">
        <f t="shared" si="36"/>
        <v>0</v>
      </c>
      <c r="BB109" s="124">
        <f t="shared" si="36"/>
        <v>0</v>
      </c>
      <c r="BC109" s="124">
        <f t="shared" si="36"/>
        <v>0</v>
      </c>
      <c r="BD109" s="124">
        <f t="shared" si="36"/>
        <v>0</v>
      </c>
      <c r="BE109" s="124">
        <f t="shared" si="36"/>
        <v>0</v>
      </c>
      <c r="BF109" s="124">
        <f t="shared" si="36"/>
        <v>0</v>
      </c>
      <c r="BG109" s="124">
        <f t="shared" si="36"/>
        <v>0</v>
      </c>
      <c r="BH109" s="124">
        <f t="shared" si="36"/>
        <v>0</v>
      </c>
      <c r="BI109" s="124">
        <f t="shared" si="36"/>
        <v>0</v>
      </c>
      <c r="BJ109" s="124">
        <f t="shared" si="36"/>
        <v>0</v>
      </c>
      <c r="BK109" s="124">
        <f t="shared" si="36"/>
        <v>0</v>
      </c>
      <c r="BL109" s="124">
        <f t="shared" si="36"/>
        <v>0</v>
      </c>
      <c r="BM109" s="124">
        <f t="shared" si="36"/>
        <v>0</v>
      </c>
      <c r="BN109" s="124">
        <f t="shared" si="36"/>
        <v>0</v>
      </c>
      <c r="BO109" s="124">
        <f t="shared" si="36"/>
        <v>0</v>
      </c>
      <c r="BP109" s="124">
        <f t="shared" si="36"/>
        <v>0</v>
      </c>
      <c r="BQ109" s="124">
        <f t="shared" si="36"/>
        <v>0</v>
      </c>
      <c r="BR109" s="124">
        <f t="shared" si="36"/>
        <v>0</v>
      </c>
      <c r="BS109" s="124">
        <f t="shared" si="36"/>
        <v>0</v>
      </c>
      <c r="BT109" s="124">
        <f t="shared" si="36"/>
        <v>0</v>
      </c>
      <c r="BU109" s="124">
        <f t="shared" si="36"/>
        <v>0</v>
      </c>
      <c r="BV109" s="124">
        <f t="shared" si="36"/>
        <v>0</v>
      </c>
      <c r="BW109" s="124">
        <f t="shared" si="36"/>
        <v>0</v>
      </c>
      <c r="BX109" s="124">
        <f t="shared" si="36"/>
        <v>0</v>
      </c>
      <c r="BY109" s="124">
        <f t="shared" si="36"/>
        <v>0</v>
      </c>
      <c r="BZ109" s="124">
        <f t="shared" si="36"/>
        <v>0</v>
      </c>
      <c r="CA109" s="124">
        <f t="shared" si="36"/>
        <v>0</v>
      </c>
      <c r="CB109" s="124">
        <f t="shared" si="36"/>
        <v>0</v>
      </c>
      <c r="CC109" s="124">
        <f t="shared" si="36"/>
        <v>0</v>
      </c>
      <c r="CD109" s="124">
        <f t="shared" si="36"/>
        <v>0</v>
      </c>
      <c r="CE109" s="124">
        <f t="shared" si="36"/>
        <v>0</v>
      </c>
      <c r="CF109" s="124">
        <f t="shared" si="36"/>
        <v>0</v>
      </c>
      <c r="CG109" s="124">
        <f t="shared" si="36"/>
        <v>0</v>
      </c>
      <c r="CH109" s="124">
        <f t="shared" si="36"/>
        <v>0</v>
      </c>
      <c r="CI109" s="124">
        <f t="shared" si="36"/>
        <v>0</v>
      </c>
      <c r="CJ109" s="124">
        <f t="shared" si="36"/>
        <v>0</v>
      </c>
    </row>
    <row r="111" spans="2:88" x14ac:dyDescent="0.2">
      <c r="AQ111" s="181"/>
    </row>
    <row r="112" spans="2:88" ht="18.75" customHeight="1" x14ac:dyDescent="0.2">
      <c r="B112" s="281" t="s">
        <v>161</v>
      </c>
      <c r="C112" s="281"/>
      <c r="D112" s="281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</row>
    <row r="113" spans="2:88" s="165" customFormat="1" x14ac:dyDescent="0.2">
      <c r="B113" s="167"/>
      <c r="C113" s="160">
        <f>COUNTIF($C$114:$AP$114,C114)</f>
        <v>1</v>
      </c>
      <c r="D113" s="160">
        <f t="shared" ref="D113:AP113" si="37">COUNTIF($C$114:$AP$114,D114)</f>
        <v>1</v>
      </c>
      <c r="E113" s="160">
        <f t="shared" si="37"/>
        <v>1</v>
      </c>
      <c r="F113" s="160">
        <f t="shared" si="37"/>
        <v>1</v>
      </c>
      <c r="G113" s="160">
        <f t="shared" si="37"/>
        <v>1</v>
      </c>
      <c r="H113" s="160">
        <f t="shared" si="37"/>
        <v>1</v>
      </c>
      <c r="I113" s="160">
        <f t="shared" si="37"/>
        <v>1</v>
      </c>
      <c r="J113" s="160">
        <f t="shared" si="37"/>
        <v>1</v>
      </c>
      <c r="K113" s="160">
        <f t="shared" si="37"/>
        <v>1</v>
      </c>
      <c r="L113" s="160">
        <f t="shared" si="37"/>
        <v>1</v>
      </c>
      <c r="M113" s="160">
        <f t="shared" si="37"/>
        <v>1</v>
      </c>
      <c r="N113" s="160">
        <f t="shared" si="37"/>
        <v>1</v>
      </c>
      <c r="O113" s="160">
        <f t="shared" si="37"/>
        <v>1</v>
      </c>
      <c r="P113" s="160">
        <f t="shared" si="37"/>
        <v>1</v>
      </c>
      <c r="Q113" s="160">
        <f t="shared" si="37"/>
        <v>1</v>
      </c>
      <c r="R113" s="160">
        <f t="shared" si="37"/>
        <v>1</v>
      </c>
      <c r="S113" s="160">
        <f t="shared" si="37"/>
        <v>1</v>
      </c>
      <c r="T113" s="160">
        <f t="shared" si="37"/>
        <v>7</v>
      </c>
      <c r="U113" s="160">
        <f t="shared" si="37"/>
        <v>1</v>
      </c>
      <c r="V113" s="160">
        <f t="shared" si="37"/>
        <v>1</v>
      </c>
      <c r="W113" s="160">
        <f t="shared" si="37"/>
        <v>1</v>
      </c>
      <c r="X113" s="160">
        <f t="shared" si="37"/>
        <v>1</v>
      </c>
      <c r="Y113" s="160">
        <f t="shared" si="37"/>
        <v>1</v>
      </c>
      <c r="Z113" s="160">
        <f t="shared" si="37"/>
        <v>1</v>
      </c>
      <c r="AA113" s="160">
        <f t="shared" si="37"/>
        <v>1</v>
      </c>
      <c r="AB113" s="160">
        <f t="shared" si="37"/>
        <v>1</v>
      </c>
      <c r="AC113" s="160">
        <f t="shared" si="37"/>
        <v>1</v>
      </c>
      <c r="AD113" s="160">
        <f t="shared" si="37"/>
        <v>1</v>
      </c>
      <c r="AE113" s="160">
        <f t="shared" si="37"/>
        <v>1</v>
      </c>
      <c r="AF113" s="160">
        <f t="shared" si="37"/>
        <v>1</v>
      </c>
      <c r="AG113" s="160">
        <f t="shared" si="37"/>
        <v>1</v>
      </c>
      <c r="AH113" s="160">
        <f t="shared" si="37"/>
        <v>1</v>
      </c>
      <c r="AI113" s="160">
        <f t="shared" si="37"/>
        <v>1</v>
      </c>
      <c r="AJ113" s="160">
        <f t="shared" si="37"/>
        <v>1</v>
      </c>
      <c r="AK113" s="160">
        <f t="shared" si="37"/>
        <v>7</v>
      </c>
      <c r="AL113" s="160">
        <f t="shared" si="37"/>
        <v>7</v>
      </c>
      <c r="AM113" s="160">
        <f t="shared" si="37"/>
        <v>7</v>
      </c>
      <c r="AN113" s="160">
        <f t="shared" si="37"/>
        <v>7</v>
      </c>
      <c r="AO113" s="160">
        <f t="shared" si="37"/>
        <v>7</v>
      </c>
      <c r="AP113" s="160">
        <f t="shared" si="37"/>
        <v>7</v>
      </c>
      <c r="AQ113" s="167"/>
      <c r="AV113" s="207"/>
      <c r="AW113" s="207"/>
      <c r="AX113" s="207"/>
      <c r="AY113" s="207"/>
      <c r="AZ113" s="207"/>
      <c r="BA113" s="207"/>
      <c r="BB113" s="207"/>
      <c r="BC113" s="207"/>
      <c r="BD113" s="207"/>
      <c r="BE113" s="207"/>
      <c r="BF113" s="207"/>
      <c r="BG113" s="207"/>
      <c r="BH113" s="207"/>
      <c r="BI113" s="207"/>
      <c r="BJ113" s="207"/>
      <c r="BK113" s="207"/>
      <c r="BL113" s="207"/>
      <c r="BM113" s="207"/>
      <c r="BN113" s="207"/>
      <c r="BO113" s="207"/>
      <c r="BP113" s="207"/>
      <c r="BQ113" s="207"/>
      <c r="BR113" s="207"/>
      <c r="BS113" s="207"/>
      <c r="BT113" s="207"/>
      <c r="BU113" s="207"/>
      <c r="BV113" s="207"/>
      <c r="BW113" s="207"/>
      <c r="BX113" s="207"/>
      <c r="BY113" s="207"/>
      <c r="BZ113" s="207"/>
      <c r="CA113" s="207"/>
      <c r="CB113" s="207"/>
      <c r="CC113" s="207"/>
      <c r="CD113" s="207"/>
      <c r="CE113" s="207"/>
      <c r="CF113" s="207"/>
      <c r="CG113" s="207"/>
      <c r="CH113" s="207"/>
      <c r="CI113" s="207"/>
      <c r="CJ113" s="207"/>
    </row>
    <row r="114" spans="2:88" s="165" customFormat="1" hidden="1" x14ac:dyDescent="0.2">
      <c r="B114" s="159"/>
      <c r="C114" s="158">
        <f>SUM(C116:C177)</f>
        <v>8807407</v>
      </c>
      <c r="D114" s="158">
        <f t="shared" ref="D114:AP114" si="38">SUM(D116:D177)</f>
        <v>31718841</v>
      </c>
      <c r="E114" s="158">
        <f t="shared" si="38"/>
        <v>443776093</v>
      </c>
      <c r="F114" s="158">
        <f t="shared" si="38"/>
        <v>164204039</v>
      </c>
      <c r="G114" s="158">
        <f t="shared" si="38"/>
        <v>6145398</v>
      </c>
      <c r="H114" s="158">
        <f t="shared" si="38"/>
        <v>139421935</v>
      </c>
      <c r="I114" s="158">
        <f t="shared" si="38"/>
        <v>227655904</v>
      </c>
      <c r="J114" s="158">
        <f t="shared" si="38"/>
        <v>15136496</v>
      </c>
      <c r="K114" s="158">
        <f t="shared" si="38"/>
        <v>95792159</v>
      </c>
      <c r="L114" s="158">
        <f t="shared" si="38"/>
        <v>12519099</v>
      </c>
      <c r="M114" s="158">
        <f t="shared" si="38"/>
        <v>62803589</v>
      </c>
      <c r="N114" s="158">
        <f t="shared" si="38"/>
        <v>15820894</v>
      </c>
      <c r="O114" s="158">
        <f t="shared" si="38"/>
        <v>30596577</v>
      </c>
      <c r="P114" s="158">
        <f t="shared" si="38"/>
        <v>4003235</v>
      </c>
      <c r="Q114" s="158">
        <f t="shared" si="38"/>
        <v>319067571</v>
      </c>
      <c r="R114" s="158">
        <f t="shared" si="38"/>
        <v>474392</v>
      </c>
      <c r="S114" s="158">
        <f t="shared" si="38"/>
        <v>270946151</v>
      </c>
      <c r="T114" s="158">
        <f t="shared" si="38"/>
        <v>0</v>
      </c>
      <c r="U114" s="158">
        <f t="shared" si="38"/>
        <v>163756447</v>
      </c>
      <c r="V114" s="158">
        <f t="shared" si="38"/>
        <v>8036911</v>
      </c>
      <c r="W114" s="158">
        <f t="shared" si="38"/>
        <v>64502843</v>
      </c>
      <c r="X114" s="158">
        <f t="shared" si="38"/>
        <v>7502525</v>
      </c>
      <c r="Y114" s="158">
        <f t="shared" si="38"/>
        <v>24832718</v>
      </c>
      <c r="Z114" s="158">
        <f t="shared" si="38"/>
        <v>68706692</v>
      </c>
      <c r="AA114" s="158">
        <f t="shared" si="38"/>
        <v>73511309</v>
      </c>
      <c r="AB114" s="158">
        <f t="shared" si="38"/>
        <v>848408</v>
      </c>
      <c r="AC114" s="158">
        <f t="shared" si="38"/>
        <v>8270934</v>
      </c>
      <c r="AD114" s="158">
        <f t="shared" si="38"/>
        <v>178466782</v>
      </c>
      <c r="AE114" s="158">
        <f t="shared" si="38"/>
        <v>27510922</v>
      </c>
      <c r="AF114" s="158">
        <f t="shared" si="38"/>
        <v>3575968</v>
      </c>
      <c r="AG114" s="158">
        <f t="shared" si="38"/>
        <v>349222533</v>
      </c>
      <c r="AH114" s="158">
        <f t="shared" si="38"/>
        <v>57412445</v>
      </c>
      <c r="AI114" s="158">
        <f t="shared" si="38"/>
        <v>41425672</v>
      </c>
      <c r="AJ114" s="158">
        <f t="shared" si="38"/>
        <v>59250391</v>
      </c>
      <c r="AK114" s="158">
        <f t="shared" si="38"/>
        <v>0</v>
      </c>
      <c r="AL114" s="158">
        <f t="shared" si="38"/>
        <v>0</v>
      </c>
      <c r="AM114" s="158">
        <f t="shared" si="38"/>
        <v>0</v>
      </c>
      <c r="AN114" s="158">
        <f t="shared" si="38"/>
        <v>0</v>
      </c>
      <c r="AO114" s="158">
        <f t="shared" si="38"/>
        <v>0</v>
      </c>
      <c r="AP114" s="158">
        <f t="shared" si="38"/>
        <v>0</v>
      </c>
      <c r="AQ114" s="159"/>
      <c r="AV114" s="207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7"/>
      <c r="BG114" s="207"/>
      <c r="BH114" s="207"/>
      <c r="BI114" s="207"/>
      <c r="BJ114" s="207"/>
      <c r="BK114" s="207"/>
      <c r="BL114" s="207"/>
      <c r="BM114" s="207"/>
      <c r="BN114" s="207"/>
      <c r="BO114" s="207"/>
      <c r="BP114" s="207"/>
      <c r="BQ114" s="207"/>
      <c r="BR114" s="207"/>
      <c r="BS114" s="207"/>
      <c r="BT114" s="207"/>
      <c r="BU114" s="207"/>
      <c r="BV114" s="207"/>
      <c r="BW114" s="207"/>
      <c r="BX114" s="207"/>
      <c r="BY114" s="207"/>
      <c r="BZ114" s="207"/>
      <c r="CA114" s="207"/>
      <c r="CB114" s="207"/>
      <c r="CC114" s="207"/>
      <c r="CD114" s="207"/>
      <c r="CE114" s="207"/>
      <c r="CF114" s="207"/>
      <c r="CG114" s="207"/>
      <c r="CH114" s="207"/>
      <c r="CI114" s="207"/>
      <c r="CJ114" s="207"/>
    </row>
    <row r="115" spans="2:88" ht="22.5" x14ac:dyDescent="0.2">
      <c r="B115" s="122"/>
      <c r="C115" s="122" t="str">
        <f>C7</f>
        <v>Assurant Chile</v>
      </c>
      <c r="D115" s="122" t="str">
        <f t="shared" ref="D115:AQ115" si="39">D7</f>
        <v>AVLA Crédito</v>
      </c>
      <c r="E115" s="122" t="str">
        <f t="shared" si="39"/>
        <v>BCI Seguros</v>
      </c>
      <c r="F115" s="122" t="str">
        <f t="shared" si="39"/>
        <v>BNP Paribas Cardif</v>
      </c>
      <c r="G115" s="122" t="str">
        <f t="shared" si="39"/>
        <v>Cesce Chile</v>
      </c>
      <c r="H115" s="122" t="str">
        <f t="shared" si="39"/>
        <v>Chilena Consolidada</v>
      </c>
      <c r="I115" s="122" t="str">
        <f t="shared" si="39"/>
        <v>Chubb Generales</v>
      </c>
      <c r="J115" s="122" t="str">
        <f t="shared" si="39"/>
        <v>Coface Chile</v>
      </c>
      <c r="K115" s="122" t="str">
        <f t="shared" si="39"/>
        <v>Consorcio Nacional</v>
      </c>
      <c r="L115" s="122" t="str">
        <f t="shared" si="39"/>
        <v>Contempora</v>
      </c>
      <c r="M115" s="122" t="str">
        <f t="shared" si="39"/>
        <v>Continental Crédito</v>
      </c>
      <c r="N115" s="122" t="str">
        <f t="shared" si="39"/>
        <v>Continental Generales</v>
      </c>
      <c r="O115" s="122" t="str">
        <f t="shared" si="39"/>
        <v>FID Chile</v>
      </c>
      <c r="P115" s="122" t="str">
        <f t="shared" si="39"/>
        <v>HDI Gar. y Cré.</v>
      </c>
      <c r="Q115" s="122" t="str">
        <f t="shared" si="39"/>
        <v>HDI Seguros</v>
      </c>
      <c r="R115" s="122" t="str">
        <f t="shared" si="39"/>
        <v>Huelen</v>
      </c>
      <c r="S115" s="122" t="str">
        <f t="shared" si="39"/>
        <v>Liberty Seguros</v>
      </c>
      <c r="T115" s="122" t="str">
        <f t="shared" si="39"/>
        <v>M. de Carabineros</v>
      </c>
      <c r="U115" s="122" t="str">
        <f t="shared" si="39"/>
        <v>Mapfre</v>
      </c>
      <c r="V115" s="122" t="str">
        <f t="shared" si="39"/>
        <v>MetLife Generales</v>
      </c>
      <c r="W115" s="122" t="str">
        <f t="shared" si="39"/>
        <v>Orion Seguros</v>
      </c>
      <c r="X115" s="122" t="str">
        <f t="shared" si="39"/>
        <v>Orsan Crédito</v>
      </c>
      <c r="Y115" s="122" t="str">
        <f t="shared" si="39"/>
        <v>Porvenir</v>
      </c>
      <c r="Z115" s="122" t="str">
        <f t="shared" si="39"/>
        <v>Reale Chile</v>
      </c>
      <c r="AA115" s="122" t="str">
        <f t="shared" si="39"/>
        <v>Renta Nacional</v>
      </c>
      <c r="AB115" s="122" t="str">
        <f t="shared" si="39"/>
        <v>SegChile</v>
      </c>
      <c r="AC115" s="122" t="str">
        <f t="shared" si="39"/>
        <v>Solunión Chile</v>
      </c>
      <c r="AD115" s="122" t="str">
        <f t="shared" si="39"/>
        <v>Southbridge</v>
      </c>
      <c r="AE115" s="122" t="str">
        <f t="shared" si="39"/>
        <v>Starr International</v>
      </c>
      <c r="AF115" s="122" t="str">
        <f t="shared" si="39"/>
        <v>Suaval</v>
      </c>
      <c r="AG115" s="122" t="str">
        <f t="shared" si="39"/>
        <v>Suramericana</v>
      </c>
      <c r="AH115" s="122" t="str">
        <f t="shared" si="39"/>
        <v>Unnio</v>
      </c>
      <c r="AI115" s="122" t="str">
        <f t="shared" si="39"/>
        <v>Zenit Seguros</v>
      </c>
      <c r="AJ115" s="122" t="str">
        <f t="shared" si="39"/>
        <v>Zurich Santander</v>
      </c>
      <c r="AK115" s="122">
        <f t="shared" si="39"/>
        <v>0</v>
      </c>
      <c r="AL115" s="122">
        <f t="shared" si="39"/>
        <v>0</v>
      </c>
      <c r="AM115" s="122">
        <f t="shared" si="39"/>
        <v>0</v>
      </c>
      <c r="AN115" s="122">
        <f t="shared" si="39"/>
        <v>0</v>
      </c>
      <c r="AO115" s="122">
        <f t="shared" si="39"/>
        <v>0</v>
      </c>
      <c r="AP115" s="122">
        <f t="shared" si="39"/>
        <v>0</v>
      </c>
      <c r="AQ115" s="122" t="str">
        <f t="shared" si="39"/>
        <v>Mercado</v>
      </c>
    </row>
    <row r="116" spans="2:88" x14ac:dyDescent="0.2">
      <c r="B116" s="137" t="s">
        <v>162</v>
      </c>
      <c r="C116" s="126">
        <v>812113</v>
      </c>
      <c r="D116" s="126">
        <v>759592</v>
      </c>
      <c r="E116" s="126">
        <v>31333517</v>
      </c>
      <c r="F116" s="126">
        <v>18782561</v>
      </c>
      <c r="G116" s="126">
        <v>62472</v>
      </c>
      <c r="H116" s="126">
        <v>2483639</v>
      </c>
      <c r="I116" s="126">
        <v>14521816</v>
      </c>
      <c r="J116" s="126">
        <v>2029285</v>
      </c>
      <c r="K116" s="126">
        <v>5958903</v>
      </c>
      <c r="L116" s="126">
        <v>304361</v>
      </c>
      <c r="M116" s="126">
        <v>3655678</v>
      </c>
      <c r="N116" s="126">
        <v>1038237</v>
      </c>
      <c r="O116" s="126">
        <v>1382099</v>
      </c>
      <c r="P116" s="126">
        <v>34205</v>
      </c>
      <c r="Q116" s="126">
        <v>15214862</v>
      </c>
      <c r="R116" s="126">
        <v>105037</v>
      </c>
      <c r="S116" s="126">
        <v>9690398</v>
      </c>
      <c r="T116" s="126">
        <v>0</v>
      </c>
      <c r="U116" s="126">
        <v>5116640</v>
      </c>
      <c r="V116" s="126">
        <v>1386229</v>
      </c>
      <c r="W116" s="126">
        <v>2309403</v>
      </c>
      <c r="X116" s="126">
        <v>-170609</v>
      </c>
      <c r="Y116" s="126">
        <v>1014291</v>
      </c>
      <c r="Z116" s="126">
        <v>2132528</v>
      </c>
      <c r="AA116" s="126">
        <v>3352259</v>
      </c>
      <c r="AB116" s="126">
        <v>177685</v>
      </c>
      <c r="AC116" s="126">
        <v>674922</v>
      </c>
      <c r="AD116" s="126">
        <v>5076387</v>
      </c>
      <c r="AE116" s="126">
        <v>916390</v>
      </c>
      <c r="AF116" s="126">
        <v>445353</v>
      </c>
      <c r="AG116" s="126">
        <v>17369005</v>
      </c>
      <c r="AH116" s="126">
        <v>1014761</v>
      </c>
      <c r="AI116" s="126">
        <v>2370336</v>
      </c>
      <c r="AJ116" s="126">
        <v>6936253</v>
      </c>
      <c r="AK116" s="126"/>
      <c r="AL116" s="126"/>
      <c r="AM116" s="126"/>
      <c r="AN116" s="126"/>
      <c r="AO116" s="126"/>
      <c r="AP116" s="126"/>
      <c r="AQ116" s="117">
        <f>SUM(C116:AP116)</f>
        <v>158290608</v>
      </c>
      <c r="AV116" s="142">
        <f>C116-(C117-SUM(C121,C128,C132,C136,C141:C143))</f>
        <v>0</v>
      </c>
      <c r="AW116" s="142">
        <f t="shared" ref="AW116:CJ116" si="40">D116-(D117-SUM(D121,D128,D132,D136,D141:D143))</f>
        <v>0</v>
      </c>
      <c r="AX116" s="142">
        <f t="shared" si="40"/>
        <v>0</v>
      </c>
      <c r="AY116" s="142">
        <f t="shared" si="40"/>
        <v>0</v>
      </c>
      <c r="AZ116" s="142">
        <f t="shared" si="40"/>
        <v>0</v>
      </c>
      <c r="BA116" s="142">
        <f t="shared" si="40"/>
        <v>0</v>
      </c>
      <c r="BB116" s="142">
        <f t="shared" si="40"/>
        <v>0</v>
      </c>
      <c r="BC116" s="142">
        <f t="shared" si="40"/>
        <v>0</v>
      </c>
      <c r="BD116" s="142">
        <f t="shared" si="40"/>
        <v>0</v>
      </c>
      <c r="BE116" s="142">
        <f t="shared" si="40"/>
        <v>0</v>
      </c>
      <c r="BF116" s="142">
        <f t="shared" si="40"/>
        <v>0</v>
      </c>
      <c r="BG116" s="142">
        <f t="shared" si="40"/>
        <v>0</v>
      </c>
      <c r="BH116" s="142">
        <f t="shared" si="40"/>
        <v>0</v>
      </c>
      <c r="BI116" s="142">
        <f t="shared" si="40"/>
        <v>0</v>
      </c>
      <c r="BJ116" s="142">
        <f t="shared" si="40"/>
        <v>0</v>
      </c>
      <c r="BK116" s="142">
        <f t="shared" si="40"/>
        <v>0</v>
      </c>
      <c r="BL116" s="142">
        <f t="shared" si="40"/>
        <v>0</v>
      </c>
      <c r="BM116" s="142">
        <f t="shared" si="40"/>
        <v>0</v>
      </c>
      <c r="BN116" s="142">
        <f t="shared" si="40"/>
        <v>0</v>
      </c>
      <c r="BO116" s="142">
        <f t="shared" si="40"/>
        <v>0</v>
      </c>
      <c r="BP116" s="142">
        <f t="shared" si="40"/>
        <v>0</v>
      </c>
      <c r="BQ116" s="142">
        <f t="shared" si="40"/>
        <v>0</v>
      </c>
      <c r="BR116" s="142">
        <f t="shared" si="40"/>
        <v>0</v>
      </c>
      <c r="BS116" s="142">
        <f t="shared" si="40"/>
        <v>0</v>
      </c>
      <c r="BT116" s="142">
        <f t="shared" si="40"/>
        <v>0</v>
      </c>
      <c r="BU116" s="142">
        <f t="shared" si="40"/>
        <v>0</v>
      </c>
      <c r="BV116" s="142">
        <f t="shared" si="40"/>
        <v>0</v>
      </c>
      <c r="BW116" s="142">
        <f>AD116-(AD117-SUM(AD121,AD128,AD132,AD136,AD141:AD143))</f>
        <v>0</v>
      </c>
      <c r="BX116" s="142">
        <f t="shared" si="40"/>
        <v>0</v>
      </c>
      <c r="BY116" s="142">
        <f t="shared" si="40"/>
        <v>0</v>
      </c>
      <c r="BZ116" s="142">
        <f t="shared" si="40"/>
        <v>0</v>
      </c>
      <c r="CA116" s="142">
        <f t="shared" si="40"/>
        <v>0</v>
      </c>
      <c r="CB116" s="142">
        <f t="shared" si="40"/>
        <v>0</v>
      </c>
      <c r="CC116" s="142">
        <f t="shared" si="40"/>
        <v>0</v>
      </c>
      <c r="CD116" s="142">
        <f t="shared" si="40"/>
        <v>0</v>
      </c>
      <c r="CE116" s="142">
        <f t="shared" si="40"/>
        <v>0</v>
      </c>
      <c r="CF116" s="142">
        <f t="shared" si="40"/>
        <v>0</v>
      </c>
      <c r="CG116" s="142">
        <f t="shared" si="40"/>
        <v>0</v>
      </c>
      <c r="CH116" s="142">
        <f t="shared" si="40"/>
        <v>0</v>
      </c>
      <c r="CI116" s="142">
        <f t="shared" si="40"/>
        <v>0</v>
      </c>
      <c r="CJ116" s="142">
        <f t="shared" si="40"/>
        <v>0</v>
      </c>
    </row>
    <row r="117" spans="2:88" x14ac:dyDescent="0.2">
      <c r="B117" s="138" t="s">
        <v>163</v>
      </c>
      <c r="C117" s="129">
        <v>1906822</v>
      </c>
      <c r="D117" s="129">
        <v>1844776</v>
      </c>
      <c r="E117" s="129">
        <v>83570804</v>
      </c>
      <c r="F117" s="129">
        <v>29383199</v>
      </c>
      <c r="G117" s="129">
        <v>122003</v>
      </c>
      <c r="H117" s="129">
        <v>29551242</v>
      </c>
      <c r="I117" s="129">
        <v>29980327</v>
      </c>
      <c r="J117" s="129">
        <v>1416979</v>
      </c>
      <c r="K117" s="129">
        <v>18641140</v>
      </c>
      <c r="L117" s="129">
        <v>687663</v>
      </c>
      <c r="M117" s="129">
        <v>3934663</v>
      </c>
      <c r="N117" s="129">
        <v>1178764</v>
      </c>
      <c r="O117" s="129">
        <v>1472591</v>
      </c>
      <c r="P117" s="129">
        <v>66721</v>
      </c>
      <c r="Q117" s="129">
        <v>52930006</v>
      </c>
      <c r="R117" s="129">
        <v>67330</v>
      </c>
      <c r="S117" s="129">
        <v>60389757</v>
      </c>
      <c r="T117" s="129">
        <v>0</v>
      </c>
      <c r="U117" s="129">
        <v>14241026</v>
      </c>
      <c r="V117" s="129">
        <v>1183005</v>
      </c>
      <c r="W117" s="129">
        <v>488597</v>
      </c>
      <c r="X117" s="129">
        <v>284035</v>
      </c>
      <c r="Y117" s="129">
        <v>1287849</v>
      </c>
      <c r="Z117" s="129">
        <v>9910652</v>
      </c>
      <c r="AA117" s="129">
        <v>9469832</v>
      </c>
      <c r="AB117" s="129">
        <v>52379</v>
      </c>
      <c r="AC117" s="129">
        <v>528634</v>
      </c>
      <c r="AD117" s="129">
        <v>7712979</v>
      </c>
      <c r="AE117" s="129">
        <v>91835</v>
      </c>
      <c r="AF117" s="129">
        <v>346260</v>
      </c>
      <c r="AG117" s="129">
        <v>51725546</v>
      </c>
      <c r="AH117" s="129">
        <v>892298</v>
      </c>
      <c r="AI117" s="129">
        <v>8820764</v>
      </c>
      <c r="AJ117" s="129">
        <v>7174382</v>
      </c>
      <c r="AK117" s="129"/>
      <c r="AL117" s="129"/>
      <c r="AM117" s="129"/>
      <c r="AN117" s="129"/>
      <c r="AO117" s="129"/>
      <c r="AP117" s="129"/>
      <c r="AQ117" s="117">
        <f t="shared" ref="AQ117:AQ177" si="41">SUM(C117:AP117)</f>
        <v>431354860</v>
      </c>
      <c r="AV117" s="142">
        <f t="shared" ref="AV117:CJ117" si="42">C117-(C118+C119-C120)</f>
        <v>0</v>
      </c>
      <c r="AW117" s="142">
        <f t="shared" si="42"/>
        <v>0</v>
      </c>
      <c r="AX117" s="142">
        <f t="shared" si="42"/>
        <v>0</v>
      </c>
      <c r="AY117" s="142">
        <f t="shared" si="42"/>
        <v>0</v>
      </c>
      <c r="AZ117" s="142">
        <f t="shared" si="42"/>
        <v>0</v>
      </c>
      <c r="BA117" s="142">
        <f t="shared" si="42"/>
        <v>0</v>
      </c>
      <c r="BB117" s="142">
        <f t="shared" si="42"/>
        <v>0</v>
      </c>
      <c r="BC117" s="142">
        <f t="shared" si="42"/>
        <v>0</v>
      </c>
      <c r="BD117" s="142">
        <f t="shared" si="42"/>
        <v>0</v>
      </c>
      <c r="BE117" s="142">
        <f t="shared" si="42"/>
        <v>0</v>
      </c>
      <c r="BF117" s="142">
        <f t="shared" si="42"/>
        <v>0</v>
      </c>
      <c r="BG117" s="142">
        <f t="shared" si="42"/>
        <v>0</v>
      </c>
      <c r="BH117" s="142">
        <f t="shared" si="42"/>
        <v>0</v>
      </c>
      <c r="BI117" s="142">
        <f t="shared" si="42"/>
        <v>0</v>
      </c>
      <c r="BJ117" s="142">
        <f t="shared" si="42"/>
        <v>0</v>
      </c>
      <c r="BK117" s="142">
        <f t="shared" si="42"/>
        <v>0</v>
      </c>
      <c r="BL117" s="142">
        <f t="shared" si="42"/>
        <v>0</v>
      </c>
      <c r="BM117" s="142">
        <f t="shared" si="42"/>
        <v>0</v>
      </c>
      <c r="BN117" s="142">
        <f t="shared" si="42"/>
        <v>0</v>
      </c>
      <c r="BO117" s="142">
        <f t="shared" si="42"/>
        <v>0</v>
      </c>
      <c r="BP117" s="142">
        <f t="shared" si="42"/>
        <v>0</v>
      </c>
      <c r="BQ117" s="142">
        <f t="shared" si="42"/>
        <v>0</v>
      </c>
      <c r="BR117" s="142">
        <f t="shared" si="42"/>
        <v>0</v>
      </c>
      <c r="BS117" s="142">
        <f t="shared" si="42"/>
        <v>0</v>
      </c>
      <c r="BT117" s="142">
        <f t="shared" si="42"/>
        <v>0</v>
      </c>
      <c r="BU117" s="142">
        <f t="shared" si="42"/>
        <v>0</v>
      </c>
      <c r="BV117" s="142">
        <f t="shared" si="42"/>
        <v>0</v>
      </c>
      <c r="BW117" s="142">
        <f t="shared" si="42"/>
        <v>0</v>
      </c>
      <c r="BX117" s="142">
        <f t="shared" si="42"/>
        <v>0</v>
      </c>
      <c r="BY117" s="142">
        <f t="shared" si="42"/>
        <v>0</v>
      </c>
      <c r="BZ117" s="142">
        <f t="shared" si="42"/>
        <v>0</v>
      </c>
      <c r="CA117" s="142">
        <f t="shared" si="42"/>
        <v>0</v>
      </c>
      <c r="CB117" s="142">
        <f t="shared" si="42"/>
        <v>0</v>
      </c>
      <c r="CC117" s="142">
        <f t="shared" si="42"/>
        <v>0</v>
      </c>
      <c r="CD117" s="142">
        <f t="shared" si="42"/>
        <v>0</v>
      </c>
      <c r="CE117" s="142">
        <f t="shared" si="42"/>
        <v>0</v>
      </c>
      <c r="CF117" s="142">
        <f t="shared" si="42"/>
        <v>0</v>
      </c>
      <c r="CG117" s="142">
        <f t="shared" si="42"/>
        <v>0</v>
      </c>
      <c r="CH117" s="142">
        <f t="shared" si="42"/>
        <v>0</v>
      </c>
      <c r="CI117" s="142">
        <f t="shared" si="42"/>
        <v>0</v>
      </c>
      <c r="CJ117" s="142">
        <f t="shared" si="42"/>
        <v>0</v>
      </c>
    </row>
    <row r="118" spans="2:88" x14ac:dyDescent="0.2">
      <c r="B118" s="139" t="s">
        <v>164</v>
      </c>
      <c r="C118" s="129">
        <v>2040279</v>
      </c>
      <c r="D118" s="129">
        <v>6403048</v>
      </c>
      <c r="E118" s="129">
        <v>101006647</v>
      </c>
      <c r="F118" s="129">
        <v>29502558</v>
      </c>
      <c r="G118" s="129">
        <v>1006975</v>
      </c>
      <c r="H118" s="129">
        <v>38475492</v>
      </c>
      <c r="I118" s="129">
        <v>55737716</v>
      </c>
      <c r="J118" s="129">
        <v>3449038</v>
      </c>
      <c r="K118" s="129">
        <v>21971996</v>
      </c>
      <c r="L118" s="129">
        <v>3473928</v>
      </c>
      <c r="M118" s="129">
        <v>10823299</v>
      </c>
      <c r="N118" s="129">
        <v>8741114</v>
      </c>
      <c r="O118" s="129">
        <v>8640128</v>
      </c>
      <c r="P118" s="129">
        <v>434865</v>
      </c>
      <c r="Q118" s="129">
        <v>69368483</v>
      </c>
      <c r="R118" s="129">
        <v>67330</v>
      </c>
      <c r="S118" s="129">
        <v>69582928</v>
      </c>
      <c r="T118" s="129">
        <v>0</v>
      </c>
      <c r="U118" s="129">
        <v>49799567</v>
      </c>
      <c r="V118" s="129">
        <v>1320280</v>
      </c>
      <c r="W118" s="129">
        <v>14325893</v>
      </c>
      <c r="X118" s="129">
        <v>1142442</v>
      </c>
      <c r="Y118" s="129">
        <v>6054123</v>
      </c>
      <c r="Z118" s="129">
        <v>15916784</v>
      </c>
      <c r="AA118" s="129">
        <v>19298458</v>
      </c>
      <c r="AB118" s="129">
        <v>118198</v>
      </c>
      <c r="AC118" s="129">
        <v>2355778</v>
      </c>
      <c r="AD118" s="129">
        <v>60979243</v>
      </c>
      <c r="AE118" s="129">
        <v>8989041</v>
      </c>
      <c r="AF118" s="129">
        <v>1285091</v>
      </c>
      <c r="AG118" s="129">
        <v>86273896</v>
      </c>
      <c r="AH118" s="129">
        <v>20217533</v>
      </c>
      <c r="AI118" s="129">
        <v>8865402</v>
      </c>
      <c r="AJ118" s="129">
        <v>12412554</v>
      </c>
      <c r="AK118" s="129"/>
      <c r="AL118" s="129"/>
      <c r="AM118" s="129"/>
      <c r="AN118" s="129"/>
      <c r="AO118" s="129"/>
      <c r="AP118" s="129"/>
      <c r="AQ118" s="117">
        <f t="shared" si="41"/>
        <v>740080107</v>
      </c>
    </row>
    <row r="119" spans="2:88" x14ac:dyDescent="0.2">
      <c r="B119" s="139" t="s">
        <v>165</v>
      </c>
      <c r="C119" s="129">
        <v>0</v>
      </c>
      <c r="D119" s="129">
        <v>85549</v>
      </c>
      <c r="E119" s="129">
        <v>7546</v>
      </c>
      <c r="F119" s="129">
        <v>-7077</v>
      </c>
      <c r="G119" s="129">
        <v>0</v>
      </c>
      <c r="H119" s="129">
        <v>0</v>
      </c>
      <c r="I119" s="129">
        <v>6222268</v>
      </c>
      <c r="J119" s="129">
        <v>0</v>
      </c>
      <c r="K119" s="129">
        <v>0</v>
      </c>
      <c r="L119" s="129">
        <v>0</v>
      </c>
      <c r="M119" s="129">
        <v>0</v>
      </c>
      <c r="N119" s="129">
        <v>0</v>
      </c>
      <c r="O119" s="129">
        <v>0</v>
      </c>
      <c r="P119" s="129">
        <v>0</v>
      </c>
      <c r="Q119" s="129">
        <v>0</v>
      </c>
      <c r="R119" s="129">
        <v>0</v>
      </c>
      <c r="S119" s="129">
        <v>0</v>
      </c>
      <c r="T119" s="129">
        <v>0</v>
      </c>
      <c r="U119" s="129">
        <v>0</v>
      </c>
      <c r="V119" s="129">
        <v>0</v>
      </c>
      <c r="W119" s="129">
        <v>0</v>
      </c>
      <c r="X119" s="129">
        <v>0</v>
      </c>
      <c r="Y119" s="129">
        <v>0</v>
      </c>
      <c r="Z119" s="129">
        <v>0</v>
      </c>
      <c r="AA119" s="129">
        <v>0</v>
      </c>
      <c r="AB119" s="129">
        <v>0</v>
      </c>
      <c r="AC119" s="129">
        <v>0</v>
      </c>
      <c r="AD119" s="129">
        <v>1175513</v>
      </c>
      <c r="AE119" s="129">
        <v>265229</v>
      </c>
      <c r="AF119" s="129">
        <v>0</v>
      </c>
      <c r="AG119" s="129">
        <v>16719411</v>
      </c>
      <c r="AH119" s="129">
        <v>0</v>
      </c>
      <c r="AI119" s="129">
        <v>0</v>
      </c>
      <c r="AJ119" s="129">
        <v>0</v>
      </c>
      <c r="AK119" s="129"/>
      <c r="AL119" s="129"/>
      <c r="AM119" s="129"/>
      <c r="AN119" s="129"/>
      <c r="AO119" s="129"/>
      <c r="AP119" s="129"/>
      <c r="AQ119" s="117">
        <f t="shared" si="41"/>
        <v>24468439</v>
      </c>
    </row>
    <row r="120" spans="2:88" x14ac:dyDescent="0.2">
      <c r="B120" s="139" t="s">
        <v>166</v>
      </c>
      <c r="C120" s="129">
        <v>133457</v>
      </c>
      <c r="D120" s="129">
        <v>4643821</v>
      </c>
      <c r="E120" s="129">
        <v>17443389</v>
      </c>
      <c r="F120" s="129">
        <v>112282</v>
      </c>
      <c r="G120" s="129">
        <v>884972</v>
      </c>
      <c r="H120" s="129">
        <v>8924250</v>
      </c>
      <c r="I120" s="129">
        <v>31979657</v>
      </c>
      <c r="J120" s="129">
        <v>2032059</v>
      </c>
      <c r="K120" s="129">
        <v>3330856</v>
      </c>
      <c r="L120" s="129">
        <v>2786265</v>
      </c>
      <c r="M120" s="129">
        <v>6888636</v>
      </c>
      <c r="N120" s="129">
        <v>7562350</v>
      </c>
      <c r="O120" s="129">
        <v>7167537</v>
      </c>
      <c r="P120" s="129">
        <v>368144</v>
      </c>
      <c r="Q120" s="129">
        <v>16438477</v>
      </c>
      <c r="R120" s="129">
        <v>0</v>
      </c>
      <c r="S120" s="129">
        <v>9193171</v>
      </c>
      <c r="T120" s="129">
        <v>0</v>
      </c>
      <c r="U120" s="129">
        <v>35558541</v>
      </c>
      <c r="V120" s="129">
        <v>137275</v>
      </c>
      <c r="W120" s="129">
        <v>13837296</v>
      </c>
      <c r="X120" s="129">
        <v>858407</v>
      </c>
      <c r="Y120" s="129">
        <v>4766274</v>
      </c>
      <c r="Z120" s="129">
        <v>6006132</v>
      </c>
      <c r="AA120" s="129">
        <v>9828626</v>
      </c>
      <c r="AB120" s="129">
        <v>65819</v>
      </c>
      <c r="AC120" s="129">
        <v>1827144</v>
      </c>
      <c r="AD120" s="129">
        <v>54441777</v>
      </c>
      <c r="AE120" s="129">
        <v>9162435</v>
      </c>
      <c r="AF120" s="129">
        <v>938831</v>
      </c>
      <c r="AG120" s="129">
        <v>51267761</v>
      </c>
      <c r="AH120" s="129">
        <v>19325235</v>
      </c>
      <c r="AI120" s="129">
        <v>44638</v>
      </c>
      <c r="AJ120" s="129">
        <v>5238172</v>
      </c>
      <c r="AK120" s="129"/>
      <c r="AL120" s="129"/>
      <c r="AM120" s="129"/>
      <c r="AN120" s="129"/>
      <c r="AO120" s="129"/>
      <c r="AP120" s="129"/>
      <c r="AQ120" s="117">
        <f t="shared" si="41"/>
        <v>333193686</v>
      </c>
    </row>
    <row r="121" spans="2:88" x14ac:dyDescent="0.2">
      <c r="B121" s="138" t="s">
        <v>167</v>
      </c>
      <c r="C121" s="129">
        <v>276293</v>
      </c>
      <c r="D121" s="129">
        <v>-155613</v>
      </c>
      <c r="E121" s="129">
        <v>729066</v>
      </c>
      <c r="F121" s="129">
        <v>-7003558</v>
      </c>
      <c r="G121" s="129">
        <v>-7554</v>
      </c>
      <c r="H121" s="129">
        <v>3804371</v>
      </c>
      <c r="I121" s="129">
        <v>529491</v>
      </c>
      <c r="J121" s="129">
        <v>-365057</v>
      </c>
      <c r="K121" s="129">
        <v>2058111</v>
      </c>
      <c r="L121" s="129">
        <v>44721</v>
      </c>
      <c r="M121" s="129">
        <v>66969</v>
      </c>
      <c r="N121" s="129">
        <v>-192089</v>
      </c>
      <c r="O121" s="129">
        <v>-1151736</v>
      </c>
      <c r="P121" s="129">
        <v>-11594</v>
      </c>
      <c r="Q121" s="129">
        <v>3337482</v>
      </c>
      <c r="R121" s="129">
        <v>-35937</v>
      </c>
      <c r="S121" s="129">
        <v>-1674334</v>
      </c>
      <c r="T121" s="129">
        <v>0</v>
      </c>
      <c r="U121" s="129">
        <v>-1504058</v>
      </c>
      <c r="V121" s="129">
        <v>-519826</v>
      </c>
      <c r="W121" s="129">
        <v>-4718</v>
      </c>
      <c r="X121" s="129">
        <v>-43876</v>
      </c>
      <c r="Y121" s="129">
        <v>-14171</v>
      </c>
      <c r="Z121" s="129">
        <v>-3594019</v>
      </c>
      <c r="AA121" s="129">
        <v>502473</v>
      </c>
      <c r="AB121" s="129">
        <v>-48011</v>
      </c>
      <c r="AC121" s="129">
        <v>121033</v>
      </c>
      <c r="AD121" s="129">
        <v>-1304948</v>
      </c>
      <c r="AE121" s="129">
        <v>3414</v>
      </c>
      <c r="AF121" s="129">
        <v>73595</v>
      </c>
      <c r="AG121" s="129">
        <v>-3775534</v>
      </c>
      <c r="AH121" s="129">
        <v>-126979</v>
      </c>
      <c r="AI121" s="129">
        <v>1425541</v>
      </c>
      <c r="AJ121" s="129">
        <v>-10434820</v>
      </c>
      <c r="AK121" s="129"/>
      <c r="AL121" s="129"/>
      <c r="AM121" s="129"/>
      <c r="AN121" s="129"/>
      <c r="AO121" s="129"/>
      <c r="AP121" s="129"/>
      <c r="AQ121" s="117">
        <f t="shared" si="41"/>
        <v>-18995872</v>
      </c>
      <c r="AV121" s="142">
        <f t="shared" ref="AV121:BE121" si="43">C121-SUM(C122:C127)</f>
        <v>0</v>
      </c>
      <c r="AW121" s="142">
        <f t="shared" si="43"/>
        <v>0</v>
      </c>
      <c r="AX121" s="142">
        <f t="shared" si="43"/>
        <v>0</v>
      </c>
      <c r="AY121" s="142">
        <f t="shared" si="43"/>
        <v>0</v>
      </c>
      <c r="AZ121" s="142">
        <f t="shared" si="43"/>
        <v>0</v>
      </c>
      <c r="BA121" s="142">
        <f t="shared" si="43"/>
        <v>0</v>
      </c>
      <c r="BB121" s="142">
        <f t="shared" si="43"/>
        <v>0</v>
      </c>
      <c r="BC121" s="142">
        <f t="shared" si="43"/>
        <v>0</v>
      </c>
      <c r="BD121" s="142">
        <f t="shared" si="43"/>
        <v>0</v>
      </c>
      <c r="BE121" s="142">
        <f t="shared" si="43"/>
        <v>0</v>
      </c>
      <c r="BF121" s="142">
        <f t="shared" ref="BF121:BU121" si="44">M121-SUM(M122:M127)</f>
        <v>0</v>
      </c>
      <c r="BG121" s="142">
        <f t="shared" si="44"/>
        <v>0</v>
      </c>
      <c r="BH121" s="142">
        <f t="shared" si="44"/>
        <v>0</v>
      </c>
      <c r="BI121" s="142">
        <f t="shared" si="44"/>
        <v>0</v>
      </c>
      <c r="BJ121" s="142">
        <f t="shared" si="44"/>
        <v>0</v>
      </c>
      <c r="BK121" s="142">
        <f t="shared" si="44"/>
        <v>0</v>
      </c>
      <c r="BL121" s="142">
        <f t="shared" si="44"/>
        <v>0</v>
      </c>
      <c r="BM121" s="142">
        <f t="shared" si="44"/>
        <v>0</v>
      </c>
      <c r="BN121" s="142">
        <f t="shared" si="44"/>
        <v>0</v>
      </c>
      <c r="BO121" s="142">
        <f t="shared" si="44"/>
        <v>0</v>
      </c>
      <c r="BP121" s="142">
        <f t="shared" si="44"/>
        <v>0</v>
      </c>
      <c r="BQ121" s="142">
        <f t="shared" si="44"/>
        <v>0</v>
      </c>
      <c r="BR121" s="142">
        <f t="shared" si="44"/>
        <v>0</v>
      </c>
      <c r="BS121" s="142">
        <f t="shared" si="44"/>
        <v>0</v>
      </c>
      <c r="BT121" s="142">
        <f t="shared" si="44"/>
        <v>0</v>
      </c>
      <c r="BU121" s="142">
        <f t="shared" si="44"/>
        <v>0</v>
      </c>
      <c r="BV121" s="142">
        <f t="shared" ref="BV121:CJ121" si="45">AC121-SUM(AC122:AC127)</f>
        <v>0</v>
      </c>
      <c r="BW121" s="142">
        <f t="shared" si="45"/>
        <v>0</v>
      </c>
      <c r="BX121" s="142">
        <f t="shared" si="45"/>
        <v>0</v>
      </c>
      <c r="BY121" s="142">
        <f t="shared" si="45"/>
        <v>0</v>
      </c>
      <c r="BZ121" s="142">
        <f t="shared" si="45"/>
        <v>0</v>
      </c>
      <c r="CA121" s="142">
        <f t="shared" si="45"/>
        <v>0</v>
      </c>
      <c r="CB121" s="142">
        <f t="shared" si="45"/>
        <v>0</v>
      </c>
      <c r="CC121" s="142">
        <f t="shared" si="45"/>
        <v>0</v>
      </c>
      <c r="CD121" s="142">
        <f t="shared" si="45"/>
        <v>0</v>
      </c>
      <c r="CE121" s="142">
        <f t="shared" si="45"/>
        <v>0</v>
      </c>
      <c r="CF121" s="142">
        <f t="shared" si="45"/>
        <v>0</v>
      </c>
      <c r="CG121" s="142">
        <f t="shared" si="45"/>
        <v>0</v>
      </c>
      <c r="CH121" s="142">
        <f t="shared" si="45"/>
        <v>0</v>
      </c>
      <c r="CI121" s="142">
        <f t="shared" si="45"/>
        <v>0</v>
      </c>
      <c r="CJ121" s="142">
        <f t="shared" si="45"/>
        <v>0</v>
      </c>
    </row>
    <row r="122" spans="2:88" x14ac:dyDescent="0.2">
      <c r="B122" s="139" t="s">
        <v>168</v>
      </c>
      <c r="C122" s="129">
        <v>276293</v>
      </c>
      <c r="D122" s="129">
        <v>-155613</v>
      </c>
      <c r="E122" s="129">
        <v>-384969</v>
      </c>
      <c r="F122" s="129">
        <v>-7178595</v>
      </c>
      <c r="G122" s="129">
        <v>24218</v>
      </c>
      <c r="H122" s="129">
        <v>3495410</v>
      </c>
      <c r="I122" s="129">
        <v>529491</v>
      </c>
      <c r="J122" s="129">
        <v>54352</v>
      </c>
      <c r="K122" s="129">
        <v>1997456</v>
      </c>
      <c r="L122" s="129">
        <v>83753</v>
      </c>
      <c r="M122" s="129">
        <v>66969</v>
      </c>
      <c r="N122" s="129">
        <v>-247751</v>
      </c>
      <c r="O122" s="129">
        <v>30462</v>
      </c>
      <c r="P122" s="129">
        <v>-249448</v>
      </c>
      <c r="Q122" s="129">
        <v>4177205</v>
      </c>
      <c r="R122" s="129">
        <v>16648</v>
      </c>
      <c r="S122" s="129">
        <v>-1574986</v>
      </c>
      <c r="T122" s="129">
        <v>0</v>
      </c>
      <c r="U122" s="129">
        <v>-1504058</v>
      </c>
      <c r="V122" s="129">
        <v>-49395</v>
      </c>
      <c r="W122" s="129">
        <v>-4718</v>
      </c>
      <c r="X122" s="129">
        <v>-35005</v>
      </c>
      <c r="Y122" s="129">
        <v>-16669</v>
      </c>
      <c r="Z122" s="129">
        <v>-2619611</v>
      </c>
      <c r="AA122" s="129">
        <v>502473</v>
      </c>
      <c r="AB122" s="129">
        <v>-48011</v>
      </c>
      <c r="AC122" s="129">
        <v>121033</v>
      </c>
      <c r="AD122" s="129">
        <v>-1327253</v>
      </c>
      <c r="AE122" s="129">
        <v>-173</v>
      </c>
      <c r="AF122" s="129">
        <v>73595</v>
      </c>
      <c r="AG122" s="129">
        <v>-3141876</v>
      </c>
      <c r="AH122" s="129">
        <v>-111816</v>
      </c>
      <c r="AI122" s="129">
        <v>1425541</v>
      </c>
      <c r="AJ122" s="129">
        <v>-10434820</v>
      </c>
      <c r="AK122" s="129"/>
      <c r="AL122" s="129"/>
      <c r="AM122" s="129"/>
      <c r="AN122" s="129"/>
      <c r="AO122" s="129"/>
      <c r="AP122" s="129"/>
      <c r="AQ122" s="117">
        <f t="shared" si="41"/>
        <v>-16209868</v>
      </c>
    </row>
    <row r="123" spans="2:88" x14ac:dyDescent="0.2">
      <c r="B123" s="139" t="s">
        <v>169</v>
      </c>
      <c r="C123" s="129">
        <v>0</v>
      </c>
      <c r="D123" s="129">
        <v>0</v>
      </c>
      <c r="E123" s="129">
        <v>0</v>
      </c>
      <c r="F123" s="129">
        <v>0</v>
      </c>
      <c r="G123" s="129">
        <v>0</v>
      </c>
      <c r="H123" s="129">
        <v>0</v>
      </c>
      <c r="I123" s="129">
        <v>0</v>
      </c>
      <c r="J123" s="129">
        <v>0</v>
      </c>
      <c r="K123" s="129">
        <v>0</v>
      </c>
      <c r="L123" s="129">
        <v>0</v>
      </c>
      <c r="M123" s="129">
        <v>0</v>
      </c>
      <c r="N123" s="129">
        <v>0</v>
      </c>
      <c r="O123" s="129">
        <v>0</v>
      </c>
      <c r="P123" s="129">
        <v>0</v>
      </c>
      <c r="Q123" s="129">
        <v>0</v>
      </c>
      <c r="R123" s="129">
        <v>0</v>
      </c>
      <c r="S123" s="129">
        <v>0</v>
      </c>
      <c r="T123" s="129">
        <v>0</v>
      </c>
      <c r="U123" s="129">
        <v>0</v>
      </c>
      <c r="V123" s="129">
        <v>0</v>
      </c>
      <c r="W123" s="129">
        <v>0</v>
      </c>
      <c r="X123" s="129">
        <v>0</v>
      </c>
      <c r="Y123" s="129">
        <v>0</v>
      </c>
      <c r="Z123" s="129">
        <v>0</v>
      </c>
      <c r="AA123" s="129">
        <v>0</v>
      </c>
      <c r="AB123" s="129">
        <v>0</v>
      </c>
      <c r="AC123" s="129">
        <v>0</v>
      </c>
      <c r="AD123" s="129">
        <v>0</v>
      </c>
      <c r="AE123" s="129">
        <v>0</v>
      </c>
      <c r="AF123" s="129">
        <v>0</v>
      </c>
      <c r="AG123" s="129">
        <v>0</v>
      </c>
      <c r="AH123" s="129">
        <v>0</v>
      </c>
      <c r="AI123" s="129">
        <v>0</v>
      </c>
      <c r="AJ123" s="129">
        <v>0</v>
      </c>
      <c r="AK123" s="129"/>
      <c r="AL123" s="129"/>
      <c r="AM123" s="129"/>
      <c r="AN123" s="129"/>
      <c r="AO123" s="129"/>
      <c r="AP123" s="129"/>
      <c r="AQ123" s="117">
        <f t="shared" si="41"/>
        <v>0</v>
      </c>
    </row>
    <row r="124" spans="2:88" x14ac:dyDescent="0.2">
      <c r="B124" s="139" t="s">
        <v>170</v>
      </c>
      <c r="C124" s="129">
        <v>0</v>
      </c>
      <c r="D124" s="129">
        <v>0</v>
      </c>
      <c r="E124" s="129">
        <v>0</v>
      </c>
      <c r="F124" s="129">
        <v>0</v>
      </c>
      <c r="G124" s="129">
        <v>0</v>
      </c>
      <c r="H124" s="129">
        <v>0</v>
      </c>
      <c r="I124" s="129">
        <v>0</v>
      </c>
      <c r="J124" s="129">
        <v>0</v>
      </c>
      <c r="K124" s="129">
        <v>0</v>
      </c>
      <c r="L124" s="129">
        <v>0</v>
      </c>
      <c r="M124" s="129">
        <v>0</v>
      </c>
      <c r="N124" s="129">
        <v>0</v>
      </c>
      <c r="O124" s="129">
        <v>0</v>
      </c>
      <c r="P124" s="129">
        <v>0</v>
      </c>
      <c r="Q124" s="129">
        <v>0</v>
      </c>
      <c r="R124" s="129">
        <v>0</v>
      </c>
      <c r="S124" s="129">
        <v>0</v>
      </c>
      <c r="T124" s="129">
        <v>0</v>
      </c>
      <c r="U124" s="129">
        <v>0</v>
      </c>
      <c r="V124" s="129">
        <v>0</v>
      </c>
      <c r="W124" s="129">
        <v>0</v>
      </c>
      <c r="X124" s="129">
        <v>0</v>
      </c>
      <c r="Y124" s="129">
        <v>0</v>
      </c>
      <c r="Z124" s="129">
        <v>0</v>
      </c>
      <c r="AA124" s="129">
        <v>0</v>
      </c>
      <c r="AB124" s="129">
        <v>0</v>
      </c>
      <c r="AC124" s="129">
        <v>0</v>
      </c>
      <c r="AD124" s="129">
        <v>0</v>
      </c>
      <c r="AE124" s="129">
        <v>0</v>
      </c>
      <c r="AF124" s="129">
        <v>0</v>
      </c>
      <c r="AG124" s="129">
        <v>0</v>
      </c>
      <c r="AH124" s="129">
        <v>0</v>
      </c>
      <c r="AI124" s="129">
        <v>0</v>
      </c>
      <c r="AJ124" s="129">
        <v>0</v>
      </c>
      <c r="AK124" s="129"/>
      <c r="AL124" s="129"/>
      <c r="AM124" s="129"/>
      <c r="AN124" s="129"/>
      <c r="AO124" s="129"/>
      <c r="AP124" s="129"/>
      <c r="AQ124" s="117">
        <f t="shared" si="41"/>
        <v>0</v>
      </c>
    </row>
    <row r="125" spans="2:88" x14ac:dyDescent="0.2">
      <c r="B125" s="139" t="s">
        <v>171</v>
      </c>
      <c r="C125" s="129">
        <v>0</v>
      </c>
      <c r="D125" s="129">
        <v>0</v>
      </c>
      <c r="E125" s="129">
        <v>-11925</v>
      </c>
      <c r="F125" s="129">
        <v>1</v>
      </c>
      <c r="G125" s="129">
        <v>0</v>
      </c>
      <c r="H125" s="129">
        <v>0</v>
      </c>
      <c r="I125" s="129">
        <v>0</v>
      </c>
      <c r="J125" s="129">
        <v>0</v>
      </c>
      <c r="K125" s="129">
        <v>0</v>
      </c>
      <c r="L125" s="129">
        <v>0</v>
      </c>
      <c r="M125" s="129">
        <v>0</v>
      </c>
      <c r="N125" s="129">
        <v>3569</v>
      </c>
      <c r="O125" s="129">
        <v>2677</v>
      </c>
      <c r="P125" s="129">
        <v>0</v>
      </c>
      <c r="Q125" s="129">
        <v>0</v>
      </c>
      <c r="R125" s="129">
        <v>0</v>
      </c>
      <c r="S125" s="129">
        <v>152921</v>
      </c>
      <c r="T125" s="129">
        <v>0</v>
      </c>
      <c r="U125" s="129">
        <v>0</v>
      </c>
      <c r="V125" s="129">
        <v>0</v>
      </c>
      <c r="W125" s="129">
        <v>0</v>
      </c>
      <c r="X125" s="129">
        <v>0</v>
      </c>
      <c r="Y125" s="129">
        <v>2498</v>
      </c>
      <c r="Z125" s="129">
        <v>76365</v>
      </c>
      <c r="AA125" s="129">
        <v>0</v>
      </c>
      <c r="AB125" s="129">
        <v>0</v>
      </c>
      <c r="AC125" s="129">
        <v>0</v>
      </c>
      <c r="AD125" s="129">
        <v>22305</v>
      </c>
      <c r="AE125" s="129">
        <v>3587</v>
      </c>
      <c r="AF125" s="129">
        <v>0</v>
      </c>
      <c r="AG125" s="129">
        <v>8922</v>
      </c>
      <c r="AH125" s="129">
        <v>5100</v>
      </c>
      <c r="AI125" s="129">
        <v>0</v>
      </c>
      <c r="AJ125" s="129">
        <v>0</v>
      </c>
      <c r="AK125" s="129"/>
      <c r="AL125" s="129"/>
      <c r="AM125" s="129"/>
      <c r="AN125" s="129"/>
      <c r="AO125" s="129"/>
      <c r="AP125" s="129"/>
      <c r="AQ125" s="117">
        <f t="shared" si="41"/>
        <v>266020</v>
      </c>
    </row>
    <row r="126" spans="2:88" x14ac:dyDescent="0.2">
      <c r="B126" s="139" t="s">
        <v>172</v>
      </c>
      <c r="C126" s="129">
        <v>0</v>
      </c>
      <c r="D126" s="129">
        <v>0</v>
      </c>
      <c r="E126" s="129">
        <v>1125960</v>
      </c>
      <c r="F126" s="129">
        <v>175036</v>
      </c>
      <c r="G126" s="129">
        <v>-31772</v>
      </c>
      <c r="H126" s="129">
        <v>308961</v>
      </c>
      <c r="I126" s="129">
        <v>0</v>
      </c>
      <c r="J126" s="129">
        <v>-419409</v>
      </c>
      <c r="K126" s="129">
        <v>0</v>
      </c>
      <c r="L126" s="129">
        <v>-39032</v>
      </c>
      <c r="M126" s="129">
        <v>0</v>
      </c>
      <c r="N126" s="129">
        <v>52093</v>
      </c>
      <c r="O126" s="129">
        <v>-1184875</v>
      </c>
      <c r="P126" s="129">
        <v>237854</v>
      </c>
      <c r="Q126" s="129">
        <v>-841127</v>
      </c>
      <c r="R126" s="129">
        <v>-52585</v>
      </c>
      <c r="S126" s="129">
        <v>-252269</v>
      </c>
      <c r="T126" s="129">
        <v>0</v>
      </c>
      <c r="U126" s="129">
        <v>0</v>
      </c>
      <c r="V126" s="129">
        <v>-470431</v>
      </c>
      <c r="W126" s="129">
        <v>0</v>
      </c>
      <c r="X126" s="129">
        <v>-8871</v>
      </c>
      <c r="Y126" s="129">
        <v>0</v>
      </c>
      <c r="Z126" s="129">
        <v>-1050773</v>
      </c>
      <c r="AA126" s="129">
        <v>0</v>
      </c>
      <c r="AB126" s="129">
        <v>0</v>
      </c>
      <c r="AC126" s="129">
        <v>0</v>
      </c>
      <c r="AD126" s="129">
        <v>0</v>
      </c>
      <c r="AE126" s="129">
        <v>0</v>
      </c>
      <c r="AF126" s="129">
        <v>0</v>
      </c>
      <c r="AG126" s="129">
        <v>-642580</v>
      </c>
      <c r="AH126" s="129">
        <v>-20263</v>
      </c>
      <c r="AI126" s="129">
        <v>0</v>
      </c>
      <c r="AJ126" s="129">
        <v>0</v>
      </c>
      <c r="AK126" s="129"/>
      <c r="AL126" s="129"/>
      <c r="AM126" s="129"/>
      <c r="AN126" s="129"/>
      <c r="AO126" s="129"/>
      <c r="AP126" s="129"/>
      <c r="AQ126" s="117">
        <f t="shared" si="41"/>
        <v>-3114083</v>
      </c>
    </row>
    <row r="127" spans="2:88" x14ac:dyDescent="0.2">
      <c r="B127" s="139" t="s">
        <v>173</v>
      </c>
      <c r="C127" s="129">
        <v>0</v>
      </c>
      <c r="D127" s="129">
        <v>0</v>
      </c>
      <c r="E127" s="129">
        <v>0</v>
      </c>
      <c r="F127" s="129">
        <v>0</v>
      </c>
      <c r="G127" s="129">
        <v>0</v>
      </c>
      <c r="H127" s="129">
        <v>0</v>
      </c>
      <c r="I127" s="129">
        <v>0</v>
      </c>
      <c r="J127" s="129">
        <v>0</v>
      </c>
      <c r="K127" s="129">
        <v>60655</v>
      </c>
      <c r="L127" s="129">
        <v>0</v>
      </c>
      <c r="M127" s="129">
        <v>0</v>
      </c>
      <c r="N127" s="129">
        <v>0</v>
      </c>
      <c r="O127" s="129">
        <v>0</v>
      </c>
      <c r="P127" s="129">
        <v>0</v>
      </c>
      <c r="Q127" s="129">
        <v>1404</v>
      </c>
      <c r="R127" s="129">
        <v>0</v>
      </c>
      <c r="S127" s="129">
        <v>0</v>
      </c>
      <c r="T127" s="129">
        <v>0</v>
      </c>
      <c r="U127" s="129">
        <v>0</v>
      </c>
      <c r="V127" s="129">
        <v>0</v>
      </c>
      <c r="W127" s="129">
        <v>0</v>
      </c>
      <c r="X127" s="129">
        <v>0</v>
      </c>
      <c r="Y127" s="129">
        <v>0</v>
      </c>
      <c r="Z127" s="129">
        <v>0</v>
      </c>
      <c r="AA127" s="129">
        <v>0</v>
      </c>
      <c r="AB127" s="129">
        <v>0</v>
      </c>
      <c r="AC127" s="129">
        <v>0</v>
      </c>
      <c r="AD127" s="129">
        <v>0</v>
      </c>
      <c r="AE127" s="129">
        <v>0</v>
      </c>
      <c r="AF127" s="129">
        <v>0</v>
      </c>
      <c r="AG127" s="129">
        <v>0</v>
      </c>
      <c r="AH127" s="129">
        <v>0</v>
      </c>
      <c r="AI127" s="129">
        <v>0</v>
      </c>
      <c r="AJ127" s="129">
        <v>0</v>
      </c>
      <c r="AK127" s="129"/>
      <c r="AL127" s="129"/>
      <c r="AM127" s="129"/>
      <c r="AN127" s="129"/>
      <c r="AO127" s="129"/>
      <c r="AP127" s="129"/>
      <c r="AQ127" s="117">
        <f t="shared" si="41"/>
        <v>62059</v>
      </c>
    </row>
    <row r="128" spans="2:88" x14ac:dyDescent="0.2">
      <c r="B128" s="138" t="s">
        <v>174</v>
      </c>
      <c r="C128" s="129">
        <v>538020</v>
      </c>
      <c r="D128" s="129">
        <v>1668270</v>
      </c>
      <c r="E128" s="129">
        <v>34405264</v>
      </c>
      <c r="F128" s="129">
        <v>7321987</v>
      </c>
      <c r="G128" s="129">
        <v>230573</v>
      </c>
      <c r="H128" s="129">
        <v>17012030</v>
      </c>
      <c r="I128" s="129">
        <v>7016460</v>
      </c>
      <c r="J128" s="129">
        <v>-99922</v>
      </c>
      <c r="K128" s="129">
        <v>7544514</v>
      </c>
      <c r="L128" s="129">
        <v>411801</v>
      </c>
      <c r="M128" s="129">
        <v>662100</v>
      </c>
      <c r="N128" s="129">
        <v>218750</v>
      </c>
      <c r="O128" s="129">
        <v>997752</v>
      </c>
      <c r="P128" s="129">
        <v>156214</v>
      </c>
      <c r="Q128" s="129">
        <v>26572866</v>
      </c>
      <c r="R128" s="129">
        <v>-1770</v>
      </c>
      <c r="S128" s="129">
        <v>29495015</v>
      </c>
      <c r="T128" s="129">
        <v>0</v>
      </c>
      <c r="U128" s="129">
        <v>8560465</v>
      </c>
      <c r="V128" s="129">
        <v>-70878</v>
      </c>
      <c r="W128" s="129">
        <v>105644</v>
      </c>
      <c r="X128" s="129">
        <v>671549</v>
      </c>
      <c r="Y128" s="129">
        <v>877216</v>
      </c>
      <c r="Z128" s="129">
        <v>10681143</v>
      </c>
      <c r="AA128" s="129">
        <v>5175119</v>
      </c>
      <c r="AB128" s="129">
        <v>1291</v>
      </c>
      <c r="AC128" s="129">
        <v>-34603</v>
      </c>
      <c r="AD128" s="129">
        <v>2986199</v>
      </c>
      <c r="AE128" s="129">
        <v>121577</v>
      </c>
      <c r="AF128" s="129">
        <v>2000</v>
      </c>
      <c r="AG128" s="129">
        <v>23221327</v>
      </c>
      <c r="AH128" s="129">
        <v>267839</v>
      </c>
      <c r="AI128" s="129">
        <v>3558820</v>
      </c>
      <c r="AJ128" s="129">
        <v>9497263</v>
      </c>
      <c r="AK128" s="129"/>
      <c r="AL128" s="129"/>
      <c r="AM128" s="129"/>
      <c r="AN128" s="129"/>
      <c r="AO128" s="129"/>
      <c r="AP128" s="129"/>
      <c r="AQ128" s="117">
        <f t="shared" si="41"/>
        <v>199771895</v>
      </c>
      <c r="AV128" s="142">
        <f>C128-(C129-C130+C131)</f>
        <v>0</v>
      </c>
      <c r="AW128" s="142">
        <f t="shared" ref="AW128:CJ128" si="46">D128-(D129-D130+D131)</f>
        <v>0</v>
      </c>
      <c r="AX128" s="142">
        <f t="shared" si="46"/>
        <v>0</v>
      </c>
      <c r="AY128" s="142">
        <f t="shared" si="46"/>
        <v>0</v>
      </c>
      <c r="AZ128" s="142">
        <f t="shared" si="46"/>
        <v>0</v>
      </c>
      <c r="BA128" s="142">
        <f t="shared" si="46"/>
        <v>0</v>
      </c>
      <c r="BB128" s="142">
        <f t="shared" si="46"/>
        <v>0</v>
      </c>
      <c r="BC128" s="142">
        <f>J128-(J129-J130+J131)</f>
        <v>0</v>
      </c>
      <c r="BD128" s="142">
        <f t="shared" si="46"/>
        <v>0</v>
      </c>
      <c r="BE128" s="142">
        <f t="shared" si="46"/>
        <v>0</v>
      </c>
      <c r="BF128" s="142">
        <f t="shared" si="46"/>
        <v>0</v>
      </c>
      <c r="BG128" s="142">
        <f t="shared" si="46"/>
        <v>0</v>
      </c>
      <c r="BH128" s="142">
        <f t="shared" si="46"/>
        <v>0</v>
      </c>
      <c r="BI128" s="142">
        <f t="shared" si="46"/>
        <v>0</v>
      </c>
      <c r="BJ128" s="142">
        <f t="shared" si="46"/>
        <v>0</v>
      </c>
      <c r="BK128" s="142">
        <f t="shared" si="46"/>
        <v>0</v>
      </c>
      <c r="BL128" s="142">
        <f t="shared" si="46"/>
        <v>0</v>
      </c>
      <c r="BM128" s="142">
        <f t="shared" si="46"/>
        <v>0</v>
      </c>
      <c r="BN128" s="142">
        <f t="shared" si="46"/>
        <v>0</v>
      </c>
      <c r="BO128" s="142">
        <f t="shared" si="46"/>
        <v>0</v>
      </c>
      <c r="BP128" s="142">
        <f t="shared" si="46"/>
        <v>0</v>
      </c>
      <c r="BQ128" s="142">
        <f t="shared" si="46"/>
        <v>0</v>
      </c>
      <c r="BR128" s="142">
        <f t="shared" si="46"/>
        <v>0</v>
      </c>
      <c r="BS128" s="142">
        <f t="shared" si="46"/>
        <v>0</v>
      </c>
      <c r="BT128" s="142">
        <f t="shared" si="46"/>
        <v>0</v>
      </c>
      <c r="BU128" s="142">
        <f t="shared" si="46"/>
        <v>0</v>
      </c>
      <c r="BV128" s="142">
        <f t="shared" si="46"/>
        <v>0</v>
      </c>
      <c r="BW128" s="142">
        <f t="shared" si="46"/>
        <v>0</v>
      </c>
      <c r="BX128" s="142">
        <f t="shared" si="46"/>
        <v>0</v>
      </c>
      <c r="BY128" s="142">
        <f t="shared" si="46"/>
        <v>0</v>
      </c>
      <c r="BZ128" s="142">
        <f t="shared" si="46"/>
        <v>0</v>
      </c>
      <c r="CA128" s="142">
        <f t="shared" si="46"/>
        <v>0</v>
      </c>
      <c r="CB128" s="142">
        <f t="shared" si="46"/>
        <v>0</v>
      </c>
      <c r="CC128" s="142">
        <f t="shared" si="46"/>
        <v>0</v>
      </c>
      <c r="CD128" s="142">
        <f t="shared" si="46"/>
        <v>0</v>
      </c>
      <c r="CE128" s="142">
        <f t="shared" si="46"/>
        <v>0</v>
      </c>
      <c r="CF128" s="142">
        <f t="shared" si="46"/>
        <v>0</v>
      </c>
      <c r="CG128" s="142">
        <f t="shared" si="46"/>
        <v>0</v>
      </c>
      <c r="CH128" s="142">
        <f t="shared" si="46"/>
        <v>0</v>
      </c>
      <c r="CI128" s="142">
        <f t="shared" si="46"/>
        <v>0</v>
      </c>
      <c r="CJ128" s="142">
        <f t="shared" si="46"/>
        <v>0</v>
      </c>
    </row>
    <row r="129" spans="2:88" x14ac:dyDescent="0.2">
      <c r="B129" s="139" t="s">
        <v>175</v>
      </c>
      <c r="C129" s="129">
        <v>69929</v>
      </c>
      <c r="D129" s="129">
        <v>5923797</v>
      </c>
      <c r="E129" s="129">
        <v>42238754</v>
      </c>
      <c r="F129" s="129">
        <v>7691459</v>
      </c>
      <c r="G129" s="129">
        <v>1889902</v>
      </c>
      <c r="H129" s="129">
        <v>17599394</v>
      </c>
      <c r="I129" s="129">
        <v>14937629</v>
      </c>
      <c r="J129" s="129">
        <v>-297178</v>
      </c>
      <c r="K129" s="129">
        <v>7807533</v>
      </c>
      <c r="L129" s="129">
        <v>2024549</v>
      </c>
      <c r="M129" s="129">
        <v>1418673</v>
      </c>
      <c r="N129" s="129">
        <v>-3761879</v>
      </c>
      <c r="O129" s="129">
        <v>5139893</v>
      </c>
      <c r="P129" s="129">
        <v>1046913</v>
      </c>
      <c r="Q129" s="129">
        <v>41426502</v>
      </c>
      <c r="R129" s="129">
        <v>-1770</v>
      </c>
      <c r="S129" s="129">
        <v>31411343</v>
      </c>
      <c r="T129" s="129">
        <v>0</v>
      </c>
      <c r="U129" s="129">
        <v>18452873</v>
      </c>
      <c r="V129" s="129">
        <v>-34474</v>
      </c>
      <c r="W129" s="129">
        <v>12585337</v>
      </c>
      <c r="X129" s="129">
        <v>2681652</v>
      </c>
      <c r="Y129" s="129">
        <v>3182538</v>
      </c>
      <c r="Z129" s="129">
        <v>16371616</v>
      </c>
      <c r="AA129" s="129">
        <v>7171246</v>
      </c>
      <c r="AB129" s="129">
        <v>24</v>
      </c>
      <c r="AC129" s="129">
        <v>-173641</v>
      </c>
      <c r="AD129" s="129">
        <v>9651753</v>
      </c>
      <c r="AE129" s="129">
        <v>1765895</v>
      </c>
      <c r="AF129" s="129">
        <v>-480091</v>
      </c>
      <c r="AG129" s="129">
        <v>27802408</v>
      </c>
      <c r="AH129" s="129">
        <v>5349179</v>
      </c>
      <c r="AI129" s="129">
        <v>3629560</v>
      </c>
      <c r="AJ129" s="129">
        <v>10726773</v>
      </c>
      <c r="AK129" s="129"/>
      <c r="AL129" s="129"/>
      <c r="AM129" s="129"/>
      <c r="AN129" s="129"/>
      <c r="AO129" s="129"/>
      <c r="AP129" s="129"/>
      <c r="AQ129" s="117">
        <f t="shared" si="41"/>
        <v>295248091</v>
      </c>
    </row>
    <row r="130" spans="2:88" x14ac:dyDescent="0.2">
      <c r="B130" s="139" t="s">
        <v>176</v>
      </c>
      <c r="C130" s="129">
        <v>-468091</v>
      </c>
      <c r="D130" s="129">
        <v>4255527</v>
      </c>
      <c r="E130" s="129">
        <v>7835254</v>
      </c>
      <c r="F130" s="129">
        <v>391552</v>
      </c>
      <c r="G130" s="129">
        <v>1659329</v>
      </c>
      <c r="H130" s="129">
        <v>587364</v>
      </c>
      <c r="I130" s="129">
        <v>7393759</v>
      </c>
      <c r="J130" s="129">
        <v>-197256</v>
      </c>
      <c r="K130" s="129">
        <v>263019</v>
      </c>
      <c r="L130" s="129">
        <v>1612748</v>
      </c>
      <c r="M130" s="129">
        <v>756573</v>
      </c>
      <c r="N130" s="129">
        <v>-3980629</v>
      </c>
      <c r="O130" s="129">
        <v>4142141</v>
      </c>
      <c r="P130" s="129">
        <v>890699</v>
      </c>
      <c r="Q130" s="129">
        <v>14853636</v>
      </c>
      <c r="R130" s="129">
        <v>0</v>
      </c>
      <c r="S130" s="129">
        <v>1916328</v>
      </c>
      <c r="T130" s="129">
        <v>0</v>
      </c>
      <c r="U130" s="129">
        <v>9892408</v>
      </c>
      <c r="V130" s="129">
        <v>36404</v>
      </c>
      <c r="W130" s="129">
        <v>12479693</v>
      </c>
      <c r="X130" s="129">
        <v>2010103</v>
      </c>
      <c r="Y130" s="129">
        <v>2305322</v>
      </c>
      <c r="Z130" s="129">
        <v>5690473</v>
      </c>
      <c r="AA130" s="129">
        <v>1996127</v>
      </c>
      <c r="AB130" s="129">
        <v>-1267</v>
      </c>
      <c r="AC130" s="129">
        <v>-139038</v>
      </c>
      <c r="AD130" s="129">
        <v>6665823</v>
      </c>
      <c r="AE130" s="129">
        <v>1871192</v>
      </c>
      <c r="AF130" s="129">
        <v>-482091</v>
      </c>
      <c r="AG130" s="129">
        <v>5069839</v>
      </c>
      <c r="AH130" s="129">
        <v>5081340</v>
      </c>
      <c r="AI130" s="129">
        <v>70740</v>
      </c>
      <c r="AJ130" s="129">
        <v>1229510</v>
      </c>
      <c r="AK130" s="129"/>
      <c r="AL130" s="129"/>
      <c r="AM130" s="129"/>
      <c r="AN130" s="129"/>
      <c r="AO130" s="129"/>
      <c r="AP130" s="129"/>
      <c r="AQ130" s="117">
        <f t="shared" si="41"/>
        <v>95688531</v>
      </c>
    </row>
    <row r="131" spans="2:88" x14ac:dyDescent="0.2">
      <c r="B131" s="139" t="s">
        <v>177</v>
      </c>
      <c r="C131" s="129">
        <v>0</v>
      </c>
      <c r="D131" s="129">
        <v>0</v>
      </c>
      <c r="E131" s="129">
        <v>1764</v>
      </c>
      <c r="F131" s="129">
        <v>22080</v>
      </c>
      <c r="G131" s="129">
        <v>0</v>
      </c>
      <c r="H131" s="129">
        <v>0</v>
      </c>
      <c r="I131" s="129">
        <v>-527410</v>
      </c>
      <c r="J131" s="129">
        <v>0</v>
      </c>
      <c r="K131" s="129">
        <v>0</v>
      </c>
      <c r="L131" s="129">
        <v>0</v>
      </c>
      <c r="M131" s="129">
        <v>0</v>
      </c>
      <c r="N131" s="129">
        <v>0</v>
      </c>
      <c r="O131" s="129">
        <v>0</v>
      </c>
      <c r="P131" s="129">
        <v>0</v>
      </c>
      <c r="Q131" s="129">
        <v>0</v>
      </c>
      <c r="R131" s="129">
        <v>0</v>
      </c>
      <c r="S131" s="129">
        <v>0</v>
      </c>
      <c r="T131" s="129">
        <v>0</v>
      </c>
      <c r="U131" s="129">
        <v>0</v>
      </c>
      <c r="V131" s="129">
        <v>0</v>
      </c>
      <c r="W131" s="129">
        <v>0</v>
      </c>
      <c r="X131" s="129">
        <v>0</v>
      </c>
      <c r="Y131" s="129">
        <v>0</v>
      </c>
      <c r="Z131" s="129">
        <v>0</v>
      </c>
      <c r="AA131" s="129">
        <v>0</v>
      </c>
      <c r="AB131" s="129">
        <v>0</v>
      </c>
      <c r="AC131" s="129">
        <v>0</v>
      </c>
      <c r="AD131" s="129">
        <v>269</v>
      </c>
      <c r="AE131" s="129">
        <v>226874</v>
      </c>
      <c r="AF131" s="129">
        <v>0</v>
      </c>
      <c r="AG131" s="129">
        <v>488758</v>
      </c>
      <c r="AH131" s="129">
        <v>0</v>
      </c>
      <c r="AI131" s="129">
        <v>0</v>
      </c>
      <c r="AJ131" s="129">
        <v>0</v>
      </c>
      <c r="AK131" s="129"/>
      <c r="AL131" s="129"/>
      <c r="AM131" s="129"/>
      <c r="AN131" s="129"/>
      <c r="AO131" s="129"/>
      <c r="AP131" s="129"/>
      <c r="AQ131" s="117">
        <f t="shared" si="41"/>
        <v>212335</v>
      </c>
    </row>
    <row r="132" spans="2:88" x14ac:dyDescent="0.2">
      <c r="B132" s="138" t="s">
        <v>178</v>
      </c>
      <c r="C132" s="129">
        <v>0</v>
      </c>
      <c r="D132" s="129">
        <v>0</v>
      </c>
      <c r="E132" s="129">
        <v>0</v>
      </c>
      <c r="F132" s="129">
        <v>0</v>
      </c>
      <c r="G132" s="129">
        <v>0</v>
      </c>
      <c r="H132" s="129">
        <v>0</v>
      </c>
      <c r="I132" s="129">
        <v>0</v>
      </c>
      <c r="J132" s="129">
        <v>0</v>
      </c>
      <c r="K132" s="129">
        <v>0</v>
      </c>
      <c r="L132" s="129">
        <v>0</v>
      </c>
      <c r="M132" s="129">
        <v>0</v>
      </c>
      <c r="N132" s="129">
        <v>0</v>
      </c>
      <c r="O132" s="129">
        <v>0</v>
      </c>
      <c r="P132" s="129">
        <v>0</v>
      </c>
      <c r="Q132" s="129">
        <v>0</v>
      </c>
      <c r="R132" s="129">
        <v>0</v>
      </c>
      <c r="S132" s="129">
        <v>0</v>
      </c>
      <c r="T132" s="129">
        <v>0</v>
      </c>
      <c r="U132" s="129">
        <v>0</v>
      </c>
      <c r="V132" s="129">
        <v>0</v>
      </c>
      <c r="W132" s="129">
        <v>0</v>
      </c>
      <c r="X132" s="129">
        <v>0</v>
      </c>
      <c r="Y132" s="129">
        <v>0</v>
      </c>
      <c r="Z132" s="129">
        <v>0</v>
      </c>
      <c r="AA132" s="129">
        <v>0</v>
      </c>
      <c r="AB132" s="129">
        <v>0</v>
      </c>
      <c r="AC132" s="129">
        <v>0</v>
      </c>
      <c r="AD132" s="129">
        <v>0</v>
      </c>
      <c r="AE132" s="129">
        <v>0</v>
      </c>
      <c r="AF132" s="129">
        <v>0</v>
      </c>
      <c r="AG132" s="129">
        <v>0</v>
      </c>
      <c r="AH132" s="129">
        <v>0</v>
      </c>
      <c r="AI132" s="129">
        <v>0</v>
      </c>
      <c r="AJ132" s="129">
        <v>0</v>
      </c>
      <c r="AK132" s="129"/>
      <c r="AL132" s="129"/>
      <c r="AM132" s="129"/>
      <c r="AN132" s="129"/>
      <c r="AO132" s="129"/>
      <c r="AP132" s="129"/>
      <c r="AQ132" s="117">
        <f t="shared" si="41"/>
        <v>0</v>
      </c>
      <c r="AV132" s="142">
        <f t="shared" ref="AV132:CJ132" si="47">C132-(C133-C134+C135)</f>
        <v>0</v>
      </c>
      <c r="AW132" s="142">
        <f t="shared" si="47"/>
        <v>0</v>
      </c>
      <c r="AX132" s="142">
        <f t="shared" si="47"/>
        <v>0</v>
      </c>
      <c r="AY132" s="142">
        <f t="shared" si="47"/>
        <v>0</v>
      </c>
      <c r="AZ132" s="142">
        <f t="shared" si="47"/>
        <v>0</v>
      </c>
      <c r="BA132" s="142">
        <f t="shared" si="47"/>
        <v>0</v>
      </c>
      <c r="BB132" s="142">
        <f t="shared" si="47"/>
        <v>0</v>
      </c>
      <c r="BC132" s="142">
        <f t="shared" si="47"/>
        <v>0</v>
      </c>
      <c r="BD132" s="142">
        <f t="shared" si="47"/>
        <v>0</v>
      </c>
      <c r="BE132" s="142">
        <f t="shared" si="47"/>
        <v>0</v>
      </c>
      <c r="BF132" s="142">
        <f t="shared" si="47"/>
        <v>0</v>
      </c>
      <c r="BG132" s="142">
        <f t="shared" si="47"/>
        <v>0</v>
      </c>
      <c r="BH132" s="142">
        <f t="shared" si="47"/>
        <v>0</v>
      </c>
      <c r="BI132" s="142">
        <f t="shared" si="47"/>
        <v>0</v>
      </c>
      <c r="BJ132" s="142">
        <f t="shared" si="47"/>
        <v>0</v>
      </c>
      <c r="BK132" s="142">
        <f t="shared" si="47"/>
        <v>0</v>
      </c>
      <c r="BL132" s="142">
        <f t="shared" si="47"/>
        <v>0</v>
      </c>
      <c r="BM132" s="142">
        <f t="shared" si="47"/>
        <v>0</v>
      </c>
      <c r="BN132" s="142">
        <f t="shared" si="47"/>
        <v>0</v>
      </c>
      <c r="BO132" s="142">
        <f t="shared" si="47"/>
        <v>0</v>
      </c>
      <c r="BP132" s="142">
        <f t="shared" si="47"/>
        <v>0</v>
      </c>
      <c r="BQ132" s="142">
        <f t="shared" si="47"/>
        <v>0</v>
      </c>
      <c r="BR132" s="142">
        <f t="shared" si="47"/>
        <v>0</v>
      </c>
      <c r="BS132" s="142">
        <f t="shared" si="47"/>
        <v>0</v>
      </c>
      <c r="BT132" s="142">
        <f t="shared" si="47"/>
        <v>0</v>
      </c>
      <c r="BU132" s="142">
        <f t="shared" si="47"/>
        <v>0</v>
      </c>
      <c r="BV132" s="142">
        <f t="shared" si="47"/>
        <v>0</v>
      </c>
      <c r="BW132" s="142">
        <f t="shared" si="47"/>
        <v>0</v>
      </c>
      <c r="BX132" s="142">
        <f t="shared" si="47"/>
        <v>0</v>
      </c>
      <c r="BY132" s="142">
        <f t="shared" si="47"/>
        <v>0</v>
      </c>
      <c r="BZ132" s="142">
        <f t="shared" si="47"/>
        <v>0</v>
      </c>
      <c r="CA132" s="142">
        <f t="shared" si="47"/>
        <v>0</v>
      </c>
      <c r="CB132" s="142">
        <f t="shared" si="47"/>
        <v>0</v>
      </c>
      <c r="CC132" s="142">
        <f t="shared" si="47"/>
        <v>0</v>
      </c>
      <c r="CD132" s="142">
        <f t="shared" si="47"/>
        <v>0</v>
      </c>
      <c r="CE132" s="142">
        <f t="shared" si="47"/>
        <v>0</v>
      </c>
      <c r="CF132" s="142">
        <f t="shared" si="47"/>
        <v>0</v>
      </c>
      <c r="CG132" s="142">
        <f t="shared" si="47"/>
        <v>0</v>
      </c>
      <c r="CH132" s="142">
        <f t="shared" si="47"/>
        <v>0</v>
      </c>
      <c r="CI132" s="142">
        <f t="shared" si="47"/>
        <v>0</v>
      </c>
      <c r="CJ132" s="142">
        <f t="shared" si="47"/>
        <v>0</v>
      </c>
    </row>
    <row r="133" spans="2:88" x14ac:dyDescent="0.2">
      <c r="B133" s="139" t="s">
        <v>179</v>
      </c>
      <c r="C133" s="129">
        <v>0</v>
      </c>
      <c r="D133" s="129">
        <v>0</v>
      </c>
      <c r="E133" s="129">
        <v>0</v>
      </c>
      <c r="F133" s="129">
        <v>0</v>
      </c>
      <c r="G133" s="129">
        <v>0</v>
      </c>
      <c r="H133" s="129">
        <v>0</v>
      </c>
      <c r="I133" s="129">
        <v>0</v>
      </c>
      <c r="J133" s="129">
        <v>0</v>
      </c>
      <c r="K133" s="129">
        <v>0</v>
      </c>
      <c r="L133" s="129">
        <v>0</v>
      </c>
      <c r="M133" s="129">
        <v>0</v>
      </c>
      <c r="N133" s="129">
        <v>0</v>
      </c>
      <c r="O133" s="129">
        <v>0</v>
      </c>
      <c r="P133" s="129">
        <v>0</v>
      </c>
      <c r="Q133" s="129">
        <v>0</v>
      </c>
      <c r="R133" s="129">
        <v>0</v>
      </c>
      <c r="S133" s="129">
        <v>0</v>
      </c>
      <c r="T133" s="129">
        <v>0</v>
      </c>
      <c r="U133" s="129">
        <v>0</v>
      </c>
      <c r="V133" s="129">
        <v>0</v>
      </c>
      <c r="W133" s="129">
        <v>0</v>
      </c>
      <c r="X133" s="129">
        <v>0</v>
      </c>
      <c r="Y133" s="129">
        <v>0</v>
      </c>
      <c r="Z133" s="129">
        <v>0</v>
      </c>
      <c r="AA133" s="129">
        <v>0</v>
      </c>
      <c r="AB133" s="129">
        <v>0</v>
      </c>
      <c r="AC133" s="129">
        <v>0</v>
      </c>
      <c r="AD133" s="129">
        <v>0</v>
      </c>
      <c r="AE133" s="129">
        <v>0</v>
      </c>
      <c r="AF133" s="129">
        <v>0</v>
      </c>
      <c r="AG133" s="129">
        <v>0</v>
      </c>
      <c r="AH133" s="129">
        <v>0</v>
      </c>
      <c r="AI133" s="129">
        <v>0</v>
      </c>
      <c r="AJ133" s="129">
        <v>0</v>
      </c>
      <c r="AK133" s="129"/>
      <c r="AL133" s="129"/>
      <c r="AM133" s="129"/>
      <c r="AN133" s="129"/>
      <c r="AO133" s="129"/>
      <c r="AP133" s="129"/>
      <c r="AQ133" s="117">
        <f t="shared" si="41"/>
        <v>0</v>
      </c>
    </row>
    <row r="134" spans="2:88" x14ac:dyDescent="0.2">
      <c r="B134" s="139" t="s">
        <v>180</v>
      </c>
      <c r="C134" s="129">
        <v>0</v>
      </c>
      <c r="D134" s="129">
        <v>0</v>
      </c>
      <c r="E134" s="129">
        <v>0</v>
      </c>
      <c r="F134" s="129">
        <v>0</v>
      </c>
      <c r="G134" s="129">
        <v>0</v>
      </c>
      <c r="H134" s="129">
        <v>0</v>
      </c>
      <c r="I134" s="129">
        <v>0</v>
      </c>
      <c r="J134" s="129">
        <v>0</v>
      </c>
      <c r="K134" s="129">
        <v>0</v>
      </c>
      <c r="L134" s="129">
        <v>0</v>
      </c>
      <c r="M134" s="129">
        <v>0</v>
      </c>
      <c r="N134" s="129">
        <v>0</v>
      </c>
      <c r="O134" s="129">
        <v>0</v>
      </c>
      <c r="P134" s="129">
        <v>0</v>
      </c>
      <c r="Q134" s="129">
        <v>0</v>
      </c>
      <c r="R134" s="129">
        <v>0</v>
      </c>
      <c r="S134" s="129">
        <v>0</v>
      </c>
      <c r="T134" s="129">
        <v>0</v>
      </c>
      <c r="U134" s="129">
        <v>0</v>
      </c>
      <c r="V134" s="129">
        <v>0</v>
      </c>
      <c r="W134" s="129">
        <v>0</v>
      </c>
      <c r="X134" s="129">
        <v>0</v>
      </c>
      <c r="Y134" s="129">
        <v>0</v>
      </c>
      <c r="Z134" s="129">
        <v>0</v>
      </c>
      <c r="AA134" s="129">
        <v>0</v>
      </c>
      <c r="AB134" s="129">
        <v>0</v>
      </c>
      <c r="AC134" s="129">
        <v>0</v>
      </c>
      <c r="AD134" s="129">
        <v>0</v>
      </c>
      <c r="AE134" s="129">
        <v>0</v>
      </c>
      <c r="AF134" s="129">
        <v>0</v>
      </c>
      <c r="AG134" s="129">
        <v>0</v>
      </c>
      <c r="AH134" s="129">
        <v>0</v>
      </c>
      <c r="AI134" s="129">
        <v>0</v>
      </c>
      <c r="AJ134" s="129">
        <v>0</v>
      </c>
      <c r="AK134" s="129"/>
      <c r="AL134" s="129"/>
      <c r="AM134" s="129"/>
      <c r="AN134" s="129"/>
      <c r="AO134" s="129"/>
      <c r="AP134" s="129"/>
      <c r="AQ134" s="117">
        <f t="shared" si="41"/>
        <v>0</v>
      </c>
    </row>
    <row r="135" spans="2:88" x14ac:dyDescent="0.2">
      <c r="B135" s="139" t="s">
        <v>181</v>
      </c>
      <c r="C135" s="129">
        <v>0</v>
      </c>
      <c r="D135" s="129">
        <v>0</v>
      </c>
      <c r="E135" s="129">
        <v>0</v>
      </c>
      <c r="F135" s="129">
        <v>0</v>
      </c>
      <c r="G135" s="129">
        <v>0</v>
      </c>
      <c r="H135" s="129">
        <v>0</v>
      </c>
      <c r="I135" s="129">
        <v>0</v>
      </c>
      <c r="J135" s="129">
        <v>0</v>
      </c>
      <c r="K135" s="129">
        <v>0</v>
      </c>
      <c r="L135" s="129">
        <v>0</v>
      </c>
      <c r="M135" s="129">
        <v>0</v>
      </c>
      <c r="N135" s="129">
        <v>0</v>
      </c>
      <c r="O135" s="129">
        <v>0</v>
      </c>
      <c r="P135" s="129">
        <v>0</v>
      </c>
      <c r="Q135" s="129">
        <v>0</v>
      </c>
      <c r="R135" s="129">
        <v>0</v>
      </c>
      <c r="S135" s="129">
        <v>0</v>
      </c>
      <c r="T135" s="129">
        <v>0</v>
      </c>
      <c r="U135" s="129">
        <v>0</v>
      </c>
      <c r="V135" s="129">
        <v>0</v>
      </c>
      <c r="W135" s="129">
        <v>0</v>
      </c>
      <c r="X135" s="129">
        <v>0</v>
      </c>
      <c r="Y135" s="129">
        <v>0</v>
      </c>
      <c r="Z135" s="129">
        <v>0</v>
      </c>
      <c r="AA135" s="129">
        <v>0</v>
      </c>
      <c r="AB135" s="129">
        <v>0</v>
      </c>
      <c r="AC135" s="129">
        <v>0</v>
      </c>
      <c r="AD135" s="129">
        <v>0</v>
      </c>
      <c r="AE135" s="129">
        <v>0</v>
      </c>
      <c r="AF135" s="129">
        <v>0</v>
      </c>
      <c r="AG135" s="129">
        <v>0</v>
      </c>
      <c r="AH135" s="129">
        <v>0</v>
      </c>
      <c r="AI135" s="129">
        <v>0</v>
      </c>
      <c r="AJ135" s="129">
        <v>0</v>
      </c>
      <c r="AK135" s="129"/>
      <c r="AL135" s="129"/>
      <c r="AM135" s="129"/>
      <c r="AN135" s="129"/>
      <c r="AO135" s="129"/>
      <c r="AP135" s="129"/>
      <c r="AQ135" s="117">
        <f t="shared" si="41"/>
        <v>0</v>
      </c>
    </row>
    <row r="136" spans="2:88" x14ac:dyDescent="0.2">
      <c r="B136" s="138" t="s">
        <v>182</v>
      </c>
      <c r="C136" s="129">
        <v>607037</v>
      </c>
      <c r="D136" s="129">
        <v>-508755</v>
      </c>
      <c r="E136" s="129">
        <v>10111457</v>
      </c>
      <c r="F136" s="129">
        <v>5217952</v>
      </c>
      <c r="G136" s="129">
        <v>-186312</v>
      </c>
      <c r="H136" s="129">
        <v>3703905</v>
      </c>
      <c r="I136" s="129">
        <v>-3881445</v>
      </c>
      <c r="J136" s="129">
        <v>-244776</v>
      </c>
      <c r="K136" s="129">
        <v>2251643</v>
      </c>
      <c r="L136" s="129">
        <v>-250786</v>
      </c>
      <c r="M136" s="129">
        <v>-827971</v>
      </c>
      <c r="N136" s="129">
        <v>-310234</v>
      </c>
      <c r="O136" s="129">
        <v>-173014</v>
      </c>
      <c r="P136" s="129">
        <v>-84721</v>
      </c>
      <c r="Q136" s="129">
        <v>4759885</v>
      </c>
      <c r="R136" s="129">
        <v>0</v>
      </c>
      <c r="S136" s="129">
        <v>8697942</v>
      </c>
      <c r="T136" s="129">
        <v>0</v>
      </c>
      <c r="U136" s="129">
        <v>-42663</v>
      </c>
      <c r="V136" s="129">
        <v>202543</v>
      </c>
      <c r="W136" s="129">
        <v>-2035317</v>
      </c>
      <c r="X136" s="129">
        <v>-194827</v>
      </c>
      <c r="Y136" s="129">
        <v>-720331</v>
      </c>
      <c r="Z136" s="129">
        <v>331476</v>
      </c>
      <c r="AA136" s="129">
        <v>-35144</v>
      </c>
      <c r="AB136" s="129">
        <v>-32691</v>
      </c>
      <c r="AC136" s="129">
        <v>-259321</v>
      </c>
      <c r="AD136" s="129">
        <v>-863145</v>
      </c>
      <c r="AE136" s="129">
        <v>-941561</v>
      </c>
      <c r="AF136" s="129">
        <v>-209440</v>
      </c>
      <c r="AG136" s="129">
        <v>3016422</v>
      </c>
      <c r="AH136" s="129">
        <v>-982580</v>
      </c>
      <c r="AI136" s="129">
        <v>1500020</v>
      </c>
      <c r="AJ136" s="129">
        <v>-1942842</v>
      </c>
      <c r="AK136" s="129"/>
      <c r="AL136" s="129"/>
      <c r="AM136" s="129"/>
      <c r="AN136" s="129"/>
      <c r="AO136" s="129"/>
      <c r="AP136" s="129"/>
      <c r="AQ136" s="117">
        <f t="shared" si="41"/>
        <v>25672406</v>
      </c>
      <c r="AV136" s="142">
        <f t="shared" ref="AV136:BE136" si="48">C136-(SUM(C137:C139)-C140)</f>
        <v>0</v>
      </c>
      <c r="AW136" s="142">
        <f t="shared" si="48"/>
        <v>0</v>
      </c>
      <c r="AX136" s="142">
        <f t="shared" si="48"/>
        <v>0</v>
      </c>
      <c r="AY136" s="142">
        <f t="shared" si="48"/>
        <v>0</v>
      </c>
      <c r="AZ136" s="142">
        <f t="shared" si="48"/>
        <v>0</v>
      </c>
      <c r="BA136" s="142">
        <f t="shared" si="48"/>
        <v>0</v>
      </c>
      <c r="BB136" s="142">
        <f t="shared" si="48"/>
        <v>0</v>
      </c>
      <c r="BC136" s="142">
        <f t="shared" si="48"/>
        <v>0</v>
      </c>
      <c r="BD136" s="142">
        <f t="shared" si="48"/>
        <v>0</v>
      </c>
      <c r="BE136" s="142">
        <f t="shared" si="48"/>
        <v>0</v>
      </c>
      <c r="BF136" s="142">
        <f t="shared" ref="BF136:BU136" si="49">M136-(SUM(M137:M139)-M140)</f>
        <v>0</v>
      </c>
      <c r="BG136" s="142">
        <f t="shared" si="49"/>
        <v>0</v>
      </c>
      <c r="BH136" s="142">
        <f t="shared" si="49"/>
        <v>0</v>
      </c>
      <c r="BI136" s="142">
        <f t="shared" si="49"/>
        <v>0</v>
      </c>
      <c r="BJ136" s="142">
        <f t="shared" si="49"/>
        <v>0</v>
      </c>
      <c r="BK136" s="142">
        <f t="shared" si="49"/>
        <v>0</v>
      </c>
      <c r="BL136" s="142">
        <f t="shared" si="49"/>
        <v>0</v>
      </c>
      <c r="BM136" s="142">
        <f t="shared" si="49"/>
        <v>0</v>
      </c>
      <c r="BN136" s="142">
        <f t="shared" si="49"/>
        <v>0</v>
      </c>
      <c r="BO136" s="142">
        <f t="shared" si="49"/>
        <v>0</v>
      </c>
      <c r="BP136" s="142">
        <f t="shared" si="49"/>
        <v>0</v>
      </c>
      <c r="BQ136" s="142">
        <f t="shared" si="49"/>
        <v>0</v>
      </c>
      <c r="BR136" s="142">
        <f t="shared" si="49"/>
        <v>0</v>
      </c>
      <c r="BS136" s="142">
        <f t="shared" si="49"/>
        <v>0</v>
      </c>
      <c r="BT136" s="142">
        <f t="shared" si="49"/>
        <v>0</v>
      </c>
      <c r="BU136" s="142">
        <f t="shared" si="49"/>
        <v>0</v>
      </c>
      <c r="BV136" s="142">
        <f t="shared" ref="BV136:CJ136" si="50">AC136-(SUM(AC137:AC139)-AC140)</f>
        <v>0</v>
      </c>
      <c r="BW136" s="142">
        <f t="shared" si="50"/>
        <v>0</v>
      </c>
      <c r="BX136" s="142">
        <f t="shared" si="50"/>
        <v>0</v>
      </c>
      <c r="BY136" s="142">
        <f t="shared" si="50"/>
        <v>0</v>
      </c>
      <c r="BZ136" s="142">
        <f t="shared" si="50"/>
        <v>0</v>
      </c>
      <c r="CA136" s="142">
        <f t="shared" si="50"/>
        <v>0</v>
      </c>
      <c r="CB136" s="142">
        <f t="shared" si="50"/>
        <v>0</v>
      </c>
      <c r="CC136" s="142">
        <f t="shared" si="50"/>
        <v>0</v>
      </c>
      <c r="CD136" s="142">
        <f t="shared" si="50"/>
        <v>0</v>
      </c>
      <c r="CE136" s="142">
        <f t="shared" si="50"/>
        <v>0</v>
      </c>
      <c r="CF136" s="142">
        <f t="shared" si="50"/>
        <v>0</v>
      </c>
      <c r="CG136" s="142">
        <f t="shared" si="50"/>
        <v>0</v>
      </c>
      <c r="CH136" s="142">
        <f t="shared" si="50"/>
        <v>0</v>
      </c>
      <c r="CI136" s="142">
        <f t="shared" si="50"/>
        <v>0</v>
      </c>
      <c r="CJ136" s="142">
        <f t="shared" si="50"/>
        <v>0</v>
      </c>
    </row>
    <row r="137" spans="2:88" x14ac:dyDescent="0.2">
      <c r="B137" s="139" t="s">
        <v>183</v>
      </c>
      <c r="C137" s="129">
        <v>295361</v>
      </c>
      <c r="D137" s="129">
        <v>255540</v>
      </c>
      <c r="E137" s="129">
        <v>0</v>
      </c>
      <c r="F137" s="129">
        <v>0</v>
      </c>
      <c r="G137" s="129">
        <v>158</v>
      </c>
      <c r="H137" s="129">
        <v>286888</v>
      </c>
      <c r="I137" s="129">
        <v>0</v>
      </c>
      <c r="J137" s="129">
        <v>0</v>
      </c>
      <c r="K137" s="129">
        <v>512496</v>
      </c>
      <c r="L137" s="129">
        <v>0</v>
      </c>
      <c r="M137" s="129">
        <v>0</v>
      </c>
      <c r="N137" s="129">
        <v>0</v>
      </c>
      <c r="O137" s="129">
        <v>0</v>
      </c>
      <c r="P137" s="129">
        <v>6201</v>
      </c>
      <c r="Q137" s="129">
        <v>3299009</v>
      </c>
      <c r="R137" s="129">
        <v>0</v>
      </c>
      <c r="S137" s="129">
        <v>0</v>
      </c>
      <c r="T137" s="129">
        <v>0</v>
      </c>
      <c r="U137" s="129">
        <v>15733</v>
      </c>
      <c r="V137" s="129">
        <v>0</v>
      </c>
      <c r="W137" s="129">
        <v>0</v>
      </c>
      <c r="X137" s="129">
        <v>0</v>
      </c>
      <c r="Y137" s="129">
        <v>15533</v>
      </c>
      <c r="Z137" s="129">
        <v>6619</v>
      </c>
      <c r="AA137" s="129">
        <v>239675</v>
      </c>
      <c r="AB137" s="129">
        <v>0</v>
      </c>
      <c r="AC137" s="129">
        <v>0</v>
      </c>
      <c r="AD137" s="129">
        <v>0</v>
      </c>
      <c r="AE137" s="129">
        <v>0</v>
      </c>
      <c r="AF137" s="129">
        <v>0</v>
      </c>
      <c r="AG137" s="129">
        <v>0</v>
      </c>
      <c r="AH137" s="129">
        <v>0</v>
      </c>
      <c r="AI137" s="129">
        <v>0</v>
      </c>
      <c r="AJ137" s="129">
        <v>0</v>
      </c>
      <c r="AK137" s="129"/>
      <c r="AL137" s="129"/>
      <c r="AM137" s="129"/>
      <c r="AN137" s="129"/>
      <c r="AO137" s="129"/>
      <c r="AP137" s="129"/>
      <c r="AQ137" s="117">
        <f t="shared" si="41"/>
        <v>4933213</v>
      </c>
    </row>
    <row r="138" spans="2:88" x14ac:dyDescent="0.2">
      <c r="B138" s="139" t="s">
        <v>184</v>
      </c>
      <c r="C138" s="129">
        <v>350599</v>
      </c>
      <c r="D138" s="129">
        <v>576131</v>
      </c>
      <c r="E138" s="129">
        <v>13286357</v>
      </c>
      <c r="F138" s="129">
        <v>5221573</v>
      </c>
      <c r="G138" s="129">
        <v>68138</v>
      </c>
      <c r="H138" s="129">
        <v>4990641</v>
      </c>
      <c r="I138" s="129">
        <v>5860400</v>
      </c>
      <c r="J138" s="129">
        <v>291565</v>
      </c>
      <c r="K138" s="129">
        <v>2466647</v>
      </c>
      <c r="L138" s="129">
        <v>420371</v>
      </c>
      <c r="M138" s="129">
        <v>906266</v>
      </c>
      <c r="N138" s="129">
        <v>778229</v>
      </c>
      <c r="O138" s="129">
        <v>1200580</v>
      </c>
      <c r="P138" s="129">
        <v>41781</v>
      </c>
      <c r="Q138" s="129">
        <v>6192862</v>
      </c>
      <c r="R138" s="129">
        <v>0</v>
      </c>
      <c r="S138" s="129">
        <v>10322947</v>
      </c>
      <c r="T138" s="129">
        <v>0</v>
      </c>
      <c r="U138" s="129">
        <v>3601808</v>
      </c>
      <c r="V138" s="129">
        <v>202543</v>
      </c>
      <c r="W138" s="129">
        <v>999996</v>
      </c>
      <c r="X138" s="129">
        <v>125996</v>
      </c>
      <c r="Y138" s="129">
        <v>784032</v>
      </c>
      <c r="Z138" s="129">
        <v>1955564</v>
      </c>
      <c r="AA138" s="129">
        <v>2342586</v>
      </c>
      <c r="AB138" s="129">
        <v>9713</v>
      </c>
      <c r="AC138" s="129">
        <v>239505</v>
      </c>
      <c r="AD138" s="129">
        <v>1808408</v>
      </c>
      <c r="AE138" s="129">
        <v>328088</v>
      </c>
      <c r="AF138" s="129">
        <v>88297</v>
      </c>
      <c r="AG138" s="129">
        <v>9679534</v>
      </c>
      <c r="AH138" s="129">
        <v>1164759</v>
      </c>
      <c r="AI138" s="129">
        <v>1547585</v>
      </c>
      <c r="AJ138" s="129">
        <v>1780361</v>
      </c>
      <c r="AK138" s="129"/>
      <c r="AL138" s="129"/>
      <c r="AM138" s="129"/>
      <c r="AN138" s="129"/>
      <c r="AO138" s="129"/>
      <c r="AP138" s="129"/>
      <c r="AQ138" s="117">
        <f t="shared" si="41"/>
        <v>79633862</v>
      </c>
    </row>
    <row r="139" spans="2:88" x14ac:dyDescent="0.2">
      <c r="B139" s="139" t="s">
        <v>185</v>
      </c>
      <c r="C139" s="129">
        <v>0</v>
      </c>
      <c r="D139" s="129">
        <v>16753</v>
      </c>
      <c r="E139" s="129">
        <v>676</v>
      </c>
      <c r="F139" s="129">
        <v>-3621</v>
      </c>
      <c r="G139" s="129">
        <v>0</v>
      </c>
      <c r="H139" s="129">
        <v>0</v>
      </c>
      <c r="I139" s="129">
        <v>772868</v>
      </c>
      <c r="J139" s="129">
        <v>0</v>
      </c>
      <c r="K139" s="129">
        <v>0</v>
      </c>
      <c r="L139" s="129">
        <v>0</v>
      </c>
      <c r="M139" s="129">
        <v>0</v>
      </c>
      <c r="N139" s="129">
        <v>0</v>
      </c>
      <c r="O139" s="129">
        <v>0</v>
      </c>
      <c r="P139" s="129">
        <v>0</v>
      </c>
      <c r="Q139" s="129">
        <v>0</v>
      </c>
      <c r="R139" s="129">
        <v>0</v>
      </c>
      <c r="S139" s="129">
        <v>0</v>
      </c>
      <c r="T139" s="129">
        <v>0</v>
      </c>
      <c r="U139" s="129">
        <v>0</v>
      </c>
      <c r="V139" s="129">
        <v>0</v>
      </c>
      <c r="W139" s="129">
        <v>0</v>
      </c>
      <c r="X139" s="129">
        <v>0</v>
      </c>
      <c r="Y139" s="129">
        <v>0</v>
      </c>
      <c r="Z139" s="129">
        <v>0</v>
      </c>
      <c r="AA139" s="129">
        <v>0</v>
      </c>
      <c r="AB139" s="129">
        <v>0</v>
      </c>
      <c r="AC139" s="129">
        <v>0</v>
      </c>
      <c r="AD139" s="129">
        <v>187152</v>
      </c>
      <c r="AE139" s="129">
        <v>50487</v>
      </c>
      <c r="AF139" s="129">
        <v>0</v>
      </c>
      <c r="AG139" s="129">
        <v>1322436</v>
      </c>
      <c r="AH139" s="129">
        <v>0</v>
      </c>
      <c r="AI139" s="129">
        <v>0</v>
      </c>
      <c r="AJ139" s="129">
        <v>0</v>
      </c>
      <c r="AK139" s="129"/>
      <c r="AL139" s="129"/>
      <c r="AM139" s="129"/>
      <c r="AN139" s="129"/>
      <c r="AO139" s="129"/>
      <c r="AP139" s="129"/>
      <c r="AQ139" s="117">
        <f t="shared" si="41"/>
        <v>2346751</v>
      </c>
    </row>
    <row r="140" spans="2:88" x14ac:dyDescent="0.2">
      <c r="B140" s="139" t="s">
        <v>186</v>
      </c>
      <c r="C140" s="129">
        <v>38923</v>
      </c>
      <c r="D140" s="129">
        <v>1357179</v>
      </c>
      <c r="E140" s="129">
        <v>3175576</v>
      </c>
      <c r="F140" s="129">
        <v>0</v>
      </c>
      <c r="G140" s="129">
        <v>254608</v>
      </c>
      <c r="H140" s="129">
        <v>1573624</v>
      </c>
      <c r="I140" s="129">
        <v>10514713</v>
      </c>
      <c r="J140" s="129">
        <v>536341</v>
      </c>
      <c r="K140" s="129">
        <v>727500</v>
      </c>
      <c r="L140" s="129">
        <v>671157</v>
      </c>
      <c r="M140" s="129">
        <v>1734237</v>
      </c>
      <c r="N140" s="129">
        <v>1088463</v>
      </c>
      <c r="O140" s="129">
        <v>1373594</v>
      </c>
      <c r="P140" s="129">
        <v>132703</v>
      </c>
      <c r="Q140" s="129">
        <v>4731986</v>
      </c>
      <c r="R140" s="129">
        <v>0</v>
      </c>
      <c r="S140" s="129">
        <v>1625005</v>
      </c>
      <c r="T140" s="129">
        <v>0</v>
      </c>
      <c r="U140" s="129">
        <v>3660204</v>
      </c>
      <c r="V140" s="129">
        <v>0</v>
      </c>
      <c r="W140" s="129">
        <v>3035313</v>
      </c>
      <c r="X140" s="129">
        <v>320823</v>
      </c>
      <c r="Y140" s="129">
        <v>1519896</v>
      </c>
      <c r="Z140" s="129">
        <v>1630707</v>
      </c>
      <c r="AA140" s="129">
        <v>2617405</v>
      </c>
      <c r="AB140" s="129">
        <v>42404</v>
      </c>
      <c r="AC140" s="129">
        <v>498826</v>
      </c>
      <c r="AD140" s="129">
        <v>2858705</v>
      </c>
      <c r="AE140" s="129">
        <v>1320136</v>
      </c>
      <c r="AF140" s="129">
        <v>297737</v>
      </c>
      <c r="AG140" s="129">
        <v>7985548</v>
      </c>
      <c r="AH140" s="129">
        <v>2147339</v>
      </c>
      <c r="AI140" s="129">
        <v>47565</v>
      </c>
      <c r="AJ140" s="129">
        <v>3723203</v>
      </c>
      <c r="AK140" s="129"/>
      <c r="AL140" s="129"/>
      <c r="AM140" s="129"/>
      <c r="AN140" s="129"/>
      <c r="AO140" s="129"/>
      <c r="AP140" s="129"/>
      <c r="AQ140" s="117">
        <f t="shared" si="41"/>
        <v>61241420</v>
      </c>
    </row>
    <row r="141" spans="2:88" x14ac:dyDescent="0.2">
      <c r="B141" s="138" t="s">
        <v>187</v>
      </c>
      <c r="C141" s="129">
        <v>0</v>
      </c>
      <c r="D141" s="129">
        <v>134647</v>
      </c>
      <c r="E141" s="129">
        <v>6945915</v>
      </c>
      <c r="F141" s="129">
        <v>195067</v>
      </c>
      <c r="G141" s="129">
        <v>24514</v>
      </c>
      <c r="H141" s="129">
        <v>1464099</v>
      </c>
      <c r="I141" s="129">
        <v>6705707</v>
      </c>
      <c r="J141" s="129">
        <v>163469</v>
      </c>
      <c r="K141" s="129">
        <v>675451</v>
      </c>
      <c r="L141" s="129">
        <v>177909</v>
      </c>
      <c r="M141" s="129">
        <v>231325</v>
      </c>
      <c r="N141" s="129">
        <v>308063</v>
      </c>
      <c r="O141" s="129">
        <v>250750</v>
      </c>
      <c r="P141" s="129">
        <v>5479</v>
      </c>
      <c r="Q141" s="129">
        <v>2426510</v>
      </c>
      <c r="R141" s="129">
        <v>0</v>
      </c>
      <c r="S141" s="129">
        <v>14785696</v>
      </c>
      <c r="T141" s="129">
        <v>0</v>
      </c>
      <c r="U141" s="129">
        <v>1905659</v>
      </c>
      <c r="V141" s="129">
        <v>182601</v>
      </c>
      <c r="W141" s="129">
        <v>122399</v>
      </c>
      <c r="X141" s="129">
        <v>0</v>
      </c>
      <c r="Y141" s="129">
        <v>104661</v>
      </c>
      <c r="Z141" s="129">
        <v>396384</v>
      </c>
      <c r="AA141" s="129">
        <v>438623</v>
      </c>
      <c r="AB141" s="129">
        <v>1190</v>
      </c>
      <c r="AC141" s="129">
        <v>27957</v>
      </c>
      <c r="AD141" s="129">
        <v>1468752</v>
      </c>
      <c r="AE141" s="129">
        <v>0</v>
      </c>
      <c r="AF141" s="129">
        <v>23083</v>
      </c>
      <c r="AG141" s="129">
        <v>11190003</v>
      </c>
      <c r="AH141" s="129">
        <v>620982</v>
      </c>
      <c r="AI141" s="129">
        <v>2194</v>
      </c>
      <c r="AJ141" s="129">
        <v>3080749</v>
      </c>
      <c r="AK141" s="129"/>
      <c r="AL141" s="129"/>
      <c r="AM141" s="129"/>
      <c r="AN141" s="129"/>
      <c r="AO141" s="129"/>
      <c r="AP141" s="129"/>
      <c r="AQ141" s="117">
        <f t="shared" si="41"/>
        <v>54059838</v>
      </c>
    </row>
    <row r="142" spans="2:88" x14ac:dyDescent="0.2">
      <c r="B142" s="138" t="s">
        <v>188</v>
      </c>
      <c r="C142" s="129">
        <v>0</v>
      </c>
      <c r="D142" s="129">
        <v>0</v>
      </c>
      <c r="E142" s="129">
        <v>0</v>
      </c>
      <c r="F142" s="129">
        <v>0</v>
      </c>
      <c r="G142" s="129">
        <v>0</v>
      </c>
      <c r="H142" s="129">
        <v>0</v>
      </c>
      <c r="I142" s="129">
        <v>0</v>
      </c>
      <c r="J142" s="129">
        <v>0</v>
      </c>
      <c r="K142" s="129">
        <v>0</v>
      </c>
      <c r="L142" s="129">
        <v>0</v>
      </c>
      <c r="M142" s="129">
        <v>0</v>
      </c>
      <c r="N142" s="129">
        <v>0</v>
      </c>
      <c r="O142" s="129">
        <v>0</v>
      </c>
      <c r="P142" s="129">
        <v>0</v>
      </c>
      <c r="Q142" s="129">
        <v>0</v>
      </c>
      <c r="R142" s="129">
        <v>0</v>
      </c>
      <c r="S142" s="129">
        <v>0</v>
      </c>
      <c r="T142" s="129">
        <v>0</v>
      </c>
      <c r="U142" s="129">
        <v>0</v>
      </c>
      <c r="V142" s="129">
        <v>0</v>
      </c>
      <c r="W142" s="129">
        <v>0</v>
      </c>
      <c r="X142" s="129">
        <v>0</v>
      </c>
      <c r="Y142" s="129">
        <v>0</v>
      </c>
      <c r="Z142" s="129">
        <v>0</v>
      </c>
      <c r="AA142" s="129">
        <v>0</v>
      </c>
      <c r="AB142" s="129">
        <v>0</v>
      </c>
      <c r="AC142" s="129">
        <v>0</v>
      </c>
      <c r="AD142" s="129">
        <v>0</v>
      </c>
      <c r="AE142" s="129">
        <v>0</v>
      </c>
      <c r="AF142" s="129">
        <v>0</v>
      </c>
      <c r="AG142" s="129">
        <v>0</v>
      </c>
      <c r="AH142" s="129">
        <v>0</v>
      </c>
      <c r="AI142" s="129">
        <v>0</v>
      </c>
      <c r="AJ142" s="129">
        <v>0</v>
      </c>
      <c r="AK142" s="129"/>
      <c r="AL142" s="129"/>
      <c r="AM142" s="129"/>
      <c r="AN142" s="129"/>
      <c r="AO142" s="129"/>
      <c r="AP142" s="129"/>
      <c r="AQ142" s="117">
        <f t="shared" si="41"/>
        <v>0</v>
      </c>
    </row>
    <row r="143" spans="2:88" x14ac:dyDescent="0.2">
      <c r="B143" s="138" t="s">
        <v>189</v>
      </c>
      <c r="C143" s="129">
        <v>-326641</v>
      </c>
      <c r="D143" s="129">
        <v>-53365</v>
      </c>
      <c r="E143" s="129">
        <v>45585</v>
      </c>
      <c r="F143" s="129">
        <v>4869190</v>
      </c>
      <c r="G143" s="129">
        <v>-1690</v>
      </c>
      <c r="H143" s="129">
        <v>1083198</v>
      </c>
      <c r="I143" s="129">
        <v>5088298</v>
      </c>
      <c r="J143" s="129">
        <v>-66020</v>
      </c>
      <c r="K143" s="129">
        <v>152518</v>
      </c>
      <c r="L143" s="129">
        <v>-343</v>
      </c>
      <c r="M143" s="129">
        <v>146562</v>
      </c>
      <c r="N143" s="129">
        <v>116037</v>
      </c>
      <c r="O143" s="129">
        <v>166740</v>
      </c>
      <c r="P143" s="129">
        <v>-32862</v>
      </c>
      <c r="Q143" s="129">
        <v>618401</v>
      </c>
      <c r="R143" s="129">
        <v>0</v>
      </c>
      <c r="S143" s="129">
        <v>-604960</v>
      </c>
      <c r="T143" s="129">
        <v>0</v>
      </c>
      <c r="U143" s="129">
        <v>204983</v>
      </c>
      <c r="V143" s="129">
        <v>2336</v>
      </c>
      <c r="W143" s="129">
        <v>-8814</v>
      </c>
      <c r="X143" s="129">
        <v>21798</v>
      </c>
      <c r="Y143" s="129">
        <v>26183</v>
      </c>
      <c r="Z143" s="129">
        <v>-36860</v>
      </c>
      <c r="AA143" s="129">
        <v>36502</v>
      </c>
      <c r="AB143" s="129">
        <v>-47085</v>
      </c>
      <c r="AC143" s="129">
        <v>-1354</v>
      </c>
      <c r="AD143" s="129">
        <v>349734</v>
      </c>
      <c r="AE143" s="129">
        <v>-7985</v>
      </c>
      <c r="AF143" s="129">
        <v>11669</v>
      </c>
      <c r="AG143" s="129">
        <v>704323</v>
      </c>
      <c r="AH143" s="129">
        <v>98275</v>
      </c>
      <c r="AI143" s="129">
        <v>-36147</v>
      </c>
      <c r="AJ143" s="129">
        <v>37779</v>
      </c>
      <c r="AK143" s="129"/>
      <c r="AL143" s="129"/>
      <c r="AM143" s="129"/>
      <c r="AN143" s="129"/>
      <c r="AO143" s="129"/>
      <c r="AP143" s="129"/>
      <c r="AQ143" s="117">
        <f t="shared" si="41"/>
        <v>12555985</v>
      </c>
    </row>
    <row r="144" spans="2:88" x14ac:dyDescent="0.2">
      <c r="B144" s="137" t="s">
        <v>190</v>
      </c>
      <c r="C144" s="126">
        <v>597476</v>
      </c>
      <c r="D144" s="126">
        <v>1241148</v>
      </c>
      <c r="E144" s="126">
        <v>22196764</v>
      </c>
      <c r="F144" s="126">
        <v>11434462</v>
      </c>
      <c r="G144" s="126">
        <v>234319</v>
      </c>
      <c r="H144" s="126">
        <v>8235094</v>
      </c>
      <c r="I144" s="126">
        <v>15763326</v>
      </c>
      <c r="J144" s="126">
        <v>750215</v>
      </c>
      <c r="K144" s="126">
        <v>3552193</v>
      </c>
      <c r="L144" s="126">
        <v>729232</v>
      </c>
      <c r="M144" s="126">
        <v>1639841</v>
      </c>
      <c r="N144" s="126">
        <v>675987</v>
      </c>
      <c r="O144" s="126">
        <v>2103528</v>
      </c>
      <c r="P144" s="126">
        <v>269507</v>
      </c>
      <c r="Q144" s="126">
        <v>10796746</v>
      </c>
      <c r="R144" s="126">
        <v>67741</v>
      </c>
      <c r="S144" s="126">
        <v>14171218</v>
      </c>
      <c r="T144" s="126">
        <v>0</v>
      </c>
      <c r="U144" s="126">
        <v>4726477</v>
      </c>
      <c r="V144" s="126">
        <v>485418</v>
      </c>
      <c r="W144" s="126">
        <v>1796279</v>
      </c>
      <c r="X144" s="126">
        <v>568501</v>
      </c>
      <c r="Y144" s="126">
        <v>835662</v>
      </c>
      <c r="Z144" s="126">
        <v>3300277</v>
      </c>
      <c r="AA144" s="126">
        <v>2230451</v>
      </c>
      <c r="AB144" s="126">
        <v>105525</v>
      </c>
      <c r="AC144" s="126">
        <v>555760</v>
      </c>
      <c r="AD144" s="126">
        <v>3801075</v>
      </c>
      <c r="AE144" s="126">
        <v>489532</v>
      </c>
      <c r="AF144" s="126">
        <v>450670</v>
      </c>
      <c r="AG144" s="126">
        <v>17590380</v>
      </c>
      <c r="AH144" s="126">
        <v>952041</v>
      </c>
      <c r="AI144" s="126">
        <v>979106</v>
      </c>
      <c r="AJ144" s="126">
        <v>3596176</v>
      </c>
      <c r="AK144" s="126"/>
      <c r="AL144" s="126"/>
      <c r="AM144" s="126"/>
      <c r="AN144" s="126"/>
      <c r="AO144" s="126"/>
      <c r="AP144" s="126"/>
      <c r="AQ144" s="117">
        <f t="shared" si="41"/>
        <v>136922127</v>
      </c>
      <c r="AV144" s="142">
        <f t="shared" ref="AV144:BE144" si="51">C144-SUM(C145:C146)</f>
        <v>0</v>
      </c>
      <c r="AW144" s="142">
        <f t="shared" si="51"/>
        <v>0</v>
      </c>
      <c r="AX144" s="142">
        <f t="shared" si="51"/>
        <v>0</v>
      </c>
      <c r="AY144" s="142">
        <f t="shared" si="51"/>
        <v>0</v>
      </c>
      <c r="AZ144" s="142">
        <f t="shared" si="51"/>
        <v>0</v>
      </c>
      <c r="BA144" s="142">
        <f t="shared" si="51"/>
        <v>0</v>
      </c>
      <c r="BB144" s="142">
        <f t="shared" si="51"/>
        <v>0</v>
      </c>
      <c r="BC144" s="142">
        <f t="shared" si="51"/>
        <v>0</v>
      </c>
      <c r="BD144" s="142">
        <f t="shared" si="51"/>
        <v>0</v>
      </c>
      <c r="BE144" s="142">
        <f t="shared" si="51"/>
        <v>0</v>
      </c>
      <c r="BF144" s="142">
        <f t="shared" ref="BF144:BU144" si="52">M144-SUM(M145:M146)</f>
        <v>0</v>
      </c>
      <c r="BG144" s="142">
        <f t="shared" si="52"/>
        <v>0</v>
      </c>
      <c r="BH144" s="142">
        <f t="shared" si="52"/>
        <v>0</v>
      </c>
      <c r="BI144" s="142">
        <f t="shared" si="52"/>
        <v>0</v>
      </c>
      <c r="BJ144" s="142">
        <f t="shared" si="52"/>
        <v>0</v>
      </c>
      <c r="BK144" s="142">
        <f t="shared" si="52"/>
        <v>0</v>
      </c>
      <c r="BL144" s="142">
        <f t="shared" si="52"/>
        <v>0</v>
      </c>
      <c r="BM144" s="142">
        <f t="shared" si="52"/>
        <v>0</v>
      </c>
      <c r="BN144" s="142">
        <f t="shared" si="52"/>
        <v>0</v>
      </c>
      <c r="BO144" s="142">
        <f t="shared" si="52"/>
        <v>0</v>
      </c>
      <c r="BP144" s="142">
        <f t="shared" si="52"/>
        <v>0</v>
      </c>
      <c r="BQ144" s="142">
        <f t="shared" si="52"/>
        <v>0</v>
      </c>
      <c r="BR144" s="142">
        <f t="shared" si="52"/>
        <v>0</v>
      </c>
      <c r="BS144" s="142">
        <f t="shared" si="52"/>
        <v>0</v>
      </c>
      <c r="BT144" s="142">
        <f t="shared" si="52"/>
        <v>0</v>
      </c>
      <c r="BU144" s="142">
        <f t="shared" si="52"/>
        <v>0</v>
      </c>
      <c r="BV144" s="142">
        <f t="shared" ref="BV144:CJ144" si="53">AC144-SUM(AC145:AC146)</f>
        <v>0</v>
      </c>
      <c r="BW144" s="142">
        <f t="shared" si="53"/>
        <v>0</v>
      </c>
      <c r="BX144" s="142">
        <f t="shared" si="53"/>
        <v>0</v>
      </c>
      <c r="BY144" s="142">
        <f t="shared" si="53"/>
        <v>0</v>
      </c>
      <c r="BZ144" s="142">
        <f t="shared" si="53"/>
        <v>0</v>
      </c>
      <c r="CA144" s="142">
        <f t="shared" si="53"/>
        <v>0</v>
      </c>
      <c r="CB144" s="142">
        <f t="shared" si="53"/>
        <v>0</v>
      </c>
      <c r="CC144" s="142">
        <f t="shared" si="53"/>
        <v>0</v>
      </c>
      <c r="CD144" s="142">
        <f t="shared" si="53"/>
        <v>0</v>
      </c>
      <c r="CE144" s="142">
        <f t="shared" si="53"/>
        <v>0</v>
      </c>
      <c r="CF144" s="142">
        <f t="shared" si="53"/>
        <v>0</v>
      </c>
      <c r="CG144" s="142">
        <f t="shared" si="53"/>
        <v>0</v>
      </c>
      <c r="CH144" s="142">
        <f t="shared" si="53"/>
        <v>0</v>
      </c>
      <c r="CI144" s="142">
        <f t="shared" si="53"/>
        <v>0</v>
      </c>
      <c r="CJ144" s="142">
        <f t="shared" si="53"/>
        <v>0</v>
      </c>
    </row>
    <row r="145" spans="2:88" x14ac:dyDescent="0.2">
      <c r="B145" s="138" t="s">
        <v>191</v>
      </c>
      <c r="C145" s="129">
        <v>208475</v>
      </c>
      <c r="D145" s="129">
        <v>168178</v>
      </c>
      <c r="E145" s="129">
        <v>4251664</v>
      </c>
      <c r="F145" s="129">
        <v>2436857</v>
      </c>
      <c r="G145" s="129">
        <v>158522</v>
      </c>
      <c r="H145" s="129">
        <v>2591177</v>
      </c>
      <c r="I145" s="129">
        <v>1947087</v>
      </c>
      <c r="J145" s="129">
        <v>520812</v>
      </c>
      <c r="K145" s="129">
        <v>1623589</v>
      </c>
      <c r="L145" s="129">
        <v>405903</v>
      </c>
      <c r="M145" s="129">
        <v>1185553</v>
      </c>
      <c r="N145" s="129">
        <v>283524</v>
      </c>
      <c r="O145" s="129">
        <v>908511</v>
      </c>
      <c r="P145" s="129">
        <v>48945</v>
      </c>
      <c r="Q145" s="129">
        <v>5468759</v>
      </c>
      <c r="R145" s="129">
        <v>37586</v>
      </c>
      <c r="S145" s="129">
        <v>4623234</v>
      </c>
      <c r="T145" s="129">
        <v>0</v>
      </c>
      <c r="U145" s="129">
        <v>2087073</v>
      </c>
      <c r="V145" s="129">
        <v>49218</v>
      </c>
      <c r="W145" s="129">
        <v>500118</v>
      </c>
      <c r="X145" s="129">
        <v>313274</v>
      </c>
      <c r="Y145" s="129">
        <v>617979</v>
      </c>
      <c r="Z145" s="129">
        <v>2088447</v>
      </c>
      <c r="AA145" s="129">
        <v>1075711</v>
      </c>
      <c r="AB145" s="129">
        <v>15790</v>
      </c>
      <c r="AC145" s="129">
        <v>419260</v>
      </c>
      <c r="AD145" s="129">
        <v>1701013</v>
      </c>
      <c r="AE145" s="129">
        <v>270220</v>
      </c>
      <c r="AF145" s="129">
        <v>308633</v>
      </c>
      <c r="AG145" s="129">
        <v>6578950</v>
      </c>
      <c r="AH145" s="129">
        <v>483967</v>
      </c>
      <c r="AI145" s="129">
        <v>228364</v>
      </c>
      <c r="AJ145" s="129">
        <v>782428</v>
      </c>
      <c r="AK145" s="129"/>
      <c r="AL145" s="129"/>
      <c r="AM145" s="129"/>
      <c r="AN145" s="129"/>
      <c r="AO145" s="129"/>
      <c r="AP145" s="129"/>
      <c r="AQ145" s="117">
        <f t="shared" si="41"/>
        <v>44388821</v>
      </c>
    </row>
    <row r="146" spans="2:88" x14ac:dyDescent="0.2">
      <c r="B146" s="138" t="s">
        <v>192</v>
      </c>
      <c r="C146" s="129">
        <v>389001</v>
      </c>
      <c r="D146" s="129">
        <v>1072970</v>
      </c>
      <c r="E146" s="129">
        <v>17945100</v>
      </c>
      <c r="F146" s="129">
        <v>8997605</v>
      </c>
      <c r="G146" s="129">
        <v>75797</v>
      </c>
      <c r="H146" s="129">
        <v>5643917</v>
      </c>
      <c r="I146" s="129">
        <v>13816239</v>
      </c>
      <c r="J146" s="129">
        <v>229403</v>
      </c>
      <c r="K146" s="129">
        <v>1928604</v>
      </c>
      <c r="L146" s="129">
        <v>323329</v>
      </c>
      <c r="M146" s="129">
        <v>454288</v>
      </c>
      <c r="N146" s="129">
        <v>392463</v>
      </c>
      <c r="O146" s="129">
        <v>1195017</v>
      </c>
      <c r="P146" s="129">
        <v>220562</v>
      </c>
      <c r="Q146" s="129">
        <v>5327987</v>
      </c>
      <c r="R146" s="129">
        <v>30155</v>
      </c>
      <c r="S146" s="129">
        <v>9547984</v>
      </c>
      <c r="T146" s="129">
        <v>0</v>
      </c>
      <c r="U146" s="129">
        <v>2639404</v>
      </c>
      <c r="V146" s="129">
        <v>436200</v>
      </c>
      <c r="W146" s="129">
        <v>1296161</v>
      </c>
      <c r="X146" s="129">
        <v>255227</v>
      </c>
      <c r="Y146" s="129">
        <v>217683</v>
      </c>
      <c r="Z146" s="129">
        <v>1211830</v>
      </c>
      <c r="AA146" s="129">
        <v>1154740</v>
      </c>
      <c r="AB146" s="129">
        <v>89735</v>
      </c>
      <c r="AC146" s="129">
        <v>136500</v>
      </c>
      <c r="AD146" s="129">
        <v>2100062</v>
      </c>
      <c r="AE146" s="129">
        <v>219312</v>
      </c>
      <c r="AF146" s="129">
        <v>142037</v>
      </c>
      <c r="AG146" s="129">
        <v>11011430</v>
      </c>
      <c r="AH146" s="129">
        <v>468074</v>
      </c>
      <c r="AI146" s="129">
        <v>750742</v>
      </c>
      <c r="AJ146" s="129">
        <v>2813748</v>
      </c>
      <c r="AK146" s="129"/>
      <c r="AL146" s="129"/>
      <c r="AM146" s="129"/>
      <c r="AN146" s="129"/>
      <c r="AO146" s="129"/>
      <c r="AP146" s="129"/>
      <c r="AQ146" s="117">
        <f t="shared" si="41"/>
        <v>92533306</v>
      </c>
    </row>
    <row r="147" spans="2:88" x14ac:dyDescent="0.2">
      <c r="B147" s="137" t="s">
        <v>193</v>
      </c>
      <c r="C147" s="126">
        <v>15984</v>
      </c>
      <c r="D147" s="126">
        <v>90632</v>
      </c>
      <c r="E147" s="126">
        <v>801876</v>
      </c>
      <c r="F147" s="126">
        <v>3794979</v>
      </c>
      <c r="G147" s="126">
        <v>8899</v>
      </c>
      <c r="H147" s="126">
        <v>499787</v>
      </c>
      <c r="I147" s="126">
        <v>9007</v>
      </c>
      <c r="J147" s="126">
        <v>112149</v>
      </c>
      <c r="K147" s="126">
        <v>359107</v>
      </c>
      <c r="L147" s="126">
        <v>-641</v>
      </c>
      <c r="M147" s="126">
        <v>1845639</v>
      </c>
      <c r="N147" s="126">
        <v>7533</v>
      </c>
      <c r="O147" s="126">
        <v>-71811</v>
      </c>
      <c r="P147" s="126">
        <v>53702</v>
      </c>
      <c r="Q147" s="126">
        <v>667393</v>
      </c>
      <c r="R147" s="126">
        <v>3212</v>
      </c>
      <c r="S147" s="126">
        <v>1500642</v>
      </c>
      <c r="T147" s="126">
        <v>0</v>
      </c>
      <c r="U147" s="126">
        <v>296667</v>
      </c>
      <c r="V147" s="126">
        <v>10603</v>
      </c>
      <c r="W147" s="126">
        <v>15997</v>
      </c>
      <c r="X147" s="126">
        <v>197702</v>
      </c>
      <c r="Y147" s="126">
        <v>93088</v>
      </c>
      <c r="Z147" s="126">
        <v>20333</v>
      </c>
      <c r="AA147" s="126">
        <v>48427</v>
      </c>
      <c r="AB147" s="126">
        <v>-2344</v>
      </c>
      <c r="AC147" s="126">
        <v>-8003</v>
      </c>
      <c r="AD147" s="126">
        <v>1841744</v>
      </c>
      <c r="AE147" s="126">
        <v>-585</v>
      </c>
      <c r="AF147" s="126">
        <v>9058</v>
      </c>
      <c r="AG147" s="126">
        <v>463608</v>
      </c>
      <c r="AH147" s="126">
        <v>-3000</v>
      </c>
      <c r="AI147" s="126">
        <v>55597</v>
      </c>
      <c r="AJ147" s="126">
        <v>200375</v>
      </c>
      <c r="AK147" s="126"/>
      <c r="AL147" s="126"/>
      <c r="AM147" s="126"/>
      <c r="AN147" s="126"/>
      <c r="AO147" s="126"/>
      <c r="AP147" s="126"/>
      <c r="AQ147" s="117">
        <f t="shared" si="41"/>
        <v>12937356</v>
      </c>
      <c r="AV147" s="142">
        <f t="shared" ref="AV147:CJ147" si="54">C147-SUM(C148,C151,C154,C159)+C160</f>
        <v>0</v>
      </c>
      <c r="AW147" s="142">
        <f t="shared" si="54"/>
        <v>0</v>
      </c>
      <c r="AX147" s="142">
        <f t="shared" si="54"/>
        <v>0</v>
      </c>
      <c r="AY147" s="142">
        <f t="shared" si="54"/>
        <v>0</v>
      </c>
      <c r="AZ147" s="142">
        <f t="shared" si="54"/>
        <v>0</v>
      </c>
      <c r="BA147" s="142">
        <f t="shared" si="54"/>
        <v>0</v>
      </c>
      <c r="BB147" s="142">
        <f t="shared" si="54"/>
        <v>0</v>
      </c>
      <c r="BC147" s="142">
        <f t="shared" si="54"/>
        <v>0</v>
      </c>
      <c r="BD147" s="142">
        <f t="shared" si="54"/>
        <v>0</v>
      </c>
      <c r="BE147" s="142">
        <f t="shared" si="54"/>
        <v>0</v>
      </c>
      <c r="BF147" s="142">
        <f t="shared" si="54"/>
        <v>0</v>
      </c>
      <c r="BG147" s="142">
        <f t="shared" si="54"/>
        <v>0</v>
      </c>
      <c r="BH147" s="142">
        <f t="shared" si="54"/>
        <v>0</v>
      </c>
      <c r="BI147" s="142">
        <f t="shared" si="54"/>
        <v>0</v>
      </c>
      <c r="BJ147" s="142">
        <f t="shared" si="54"/>
        <v>0</v>
      </c>
      <c r="BK147" s="142">
        <f t="shared" si="54"/>
        <v>0</v>
      </c>
      <c r="BL147" s="142">
        <f t="shared" si="54"/>
        <v>0</v>
      </c>
      <c r="BM147" s="142">
        <f t="shared" si="54"/>
        <v>0</v>
      </c>
      <c r="BN147" s="142">
        <f t="shared" si="54"/>
        <v>0</v>
      </c>
      <c r="BO147" s="142">
        <f t="shared" si="54"/>
        <v>0</v>
      </c>
      <c r="BP147" s="142">
        <f t="shared" si="54"/>
        <v>0</v>
      </c>
      <c r="BQ147" s="142">
        <f t="shared" si="54"/>
        <v>0</v>
      </c>
      <c r="BR147" s="142">
        <f t="shared" si="54"/>
        <v>0</v>
      </c>
      <c r="BS147" s="142">
        <f t="shared" si="54"/>
        <v>0</v>
      </c>
      <c r="BT147" s="142">
        <f t="shared" si="54"/>
        <v>0</v>
      </c>
      <c r="BU147" s="142">
        <f t="shared" si="54"/>
        <v>0</v>
      </c>
      <c r="BV147" s="142">
        <f t="shared" si="54"/>
        <v>0</v>
      </c>
      <c r="BW147" s="142">
        <f t="shared" si="54"/>
        <v>0</v>
      </c>
      <c r="BX147" s="142">
        <f t="shared" si="54"/>
        <v>0</v>
      </c>
      <c r="BY147" s="142">
        <f t="shared" si="54"/>
        <v>0</v>
      </c>
      <c r="BZ147" s="142">
        <f t="shared" si="54"/>
        <v>0</v>
      </c>
      <c r="CA147" s="142">
        <f t="shared" si="54"/>
        <v>0</v>
      </c>
      <c r="CB147" s="142">
        <f t="shared" si="54"/>
        <v>0</v>
      </c>
      <c r="CC147" s="142">
        <f t="shared" si="54"/>
        <v>0</v>
      </c>
      <c r="CD147" s="142">
        <f t="shared" si="54"/>
        <v>0</v>
      </c>
      <c r="CE147" s="142">
        <f t="shared" si="54"/>
        <v>0</v>
      </c>
      <c r="CF147" s="142">
        <f t="shared" si="54"/>
        <v>0</v>
      </c>
      <c r="CG147" s="142">
        <f t="shared" si="54"/>
        <v>0</v>
      </c>
      <c r="CH147" s="142">
        <f t="shared" si="54"/>
        <v>0</v>
      </c>
      <c r="CI147" s="142">
        <f t="shared" si="54"/>
        <v>0</v>
      </c>
      <c r="CJ147" s="142">
        <f t="shared" si="54"/>
        <v>0</v>
      </c>
    </row>
    <row r="148" spans="2:88" x14ac:dyDescent="0.2">
      <c r="B148" s="138" t="s">
        <v>194</v>
      </c>
      <c r="C148" s="129">
        <v>0</v>
      </c>
      <c r="D148" s="129">
        <v>105711</v>
      </c>
      <c r="E148" s="129">
        <v>56565</v>
      </c>
      <c r="F148" s="129">
        <v>2596</v>
      </c>
      <c r="G148" s="129">
        <v>-43</v>
      </c>
      <c r="H148" s="129">
        <v>23161</v>
      </c>
      <c r="I148" s="129">
        <v>0</v>
      </c>
      <c r="J148" s="129">
        <v>111882</v>
      </c>
      <c r="K148" s="129">
        <v>1192</v>
      </c>
      <c r="L148" s="129">
        <v>0</v>
      </c>
      <c r="M148" s="129">
        <v>0</v>
      </c>
      <c r="N148" s="129">
        <v>0</v>
      </c>
      <c r="O148" s="129">
        <v>34184</v>
      </c>
      <c r="P148" s="129">
        <v>42348</v>
      </c>
      <c r="Q148" s="129">
        <v>363070</v>
      </c>
      <c r="R148" s="129">
        <v>2320</v>
      </c>
      <c r="S148" s="129">
        <v>1112696</v>
      </c>
      <c r="T148" s="129">
        <v>0</v>
      </c>
      <c r="U148" s="129">
        <v>0</v>
      </c>
      <c r="V148" s="129">
        <v>0</v>
      </c>
      <c r="W148" s="129">
        <v>0</v>
      </c>
      <c r="X148" s="129">
        <v>44095</v>
      </c>
      <c r="Y148" s="129">
        <v>0</v>
      </c>
      <c r="Z148" s="129">
        <v>9217</v>
      </c>
      <c r="AA148" s="129">
        <v>0</v>
      </c>
      <c r="AB148" s="129">
        <v>0</v>
      </c>
      <c r="AC148" s="129">
        <v>-7</v>
      </c>
      <c r="AD148" s="129">
        <v>329071</v>
      </c>
      <c r="AE148" s="129">
        <v>0</v>
      </c>
      <c r="AF148" s="129">
        <v>97082</v>
      </c>
      <c r="AG148" s="129">
        <v>304393</v>
      </c>
      <c r="AH148" s="129">
        <v>350</v>
      </c>
      <c r="AI148" s="129">
        <v>0</v>
      </c>
      <c r="AJ148" s="129">
        <v>-1</v>
      </c>
      <c r="AK148" s="129"/>
      <c r="AL148" s="129"/>
      <c r="AM148" s="129"/>
      <c r="AN148" s="129"/>
      <c r="AO148" s="129"/>
      <c r="AP148" s="129"/>
      <c r="AQ148" s="117">
        <f t="shared" si="41"/>
        <v>2639882</v>
      </c>
      <c r="AV148" s="142">
        <f t="shared" ref="AV148:BE148" si="55">C148-SUM(C149:C150)</f>
        <v>0</v>
      </c>
      <c r="AW148" s="142">
        <f t="shared" si="55"/>
        <v>0</v>
      </c>
      <c r="AX148" s="142">
        <f t="shared" si="55"/>
        <v>0</v>
      </c>
      <c r="AY148" s="142">
        <f t="shared" si="55"/>
        <v>0</v>
      </c>
      <c r="AZ148" s="142">
        <f t="shared" si="55"/>
        <v>0</v>
      </c>
      <c r="BA148" s="142">
        <f t="shared" si="55"/>
        <v>0</v>
      </c>
      <c r="BB148" s="142">
        <f t="shared" si="55"/>
        <v>0</v>
      </c>
      <c r="BC148" s="142">
        <f t="shared" si="55"/>
        <v>0</v>
      </c>
      <c r="BD148" s="142">
        <f t="shared" si="55"/>
        <v>0</v>
      </c>
      <c r="BE148" s="142">
        <f t="shared" si="55"/>
        <v>0</v>
      </c>
      <c r="BF148" s="142">
        <f t="shared" ref="BF148:BU148" si="56">M148-SUM(M149:M150)</f>
        <v>0</v>
      </c>
      <c r="BG148" s="142">
        <f t="shared" si="56"/>
        <v>0</v>
      </c>
      <c r="BH148" s="142">
        <f t="shared" si="56"/>
        <v>0</v>
      </c>
      <c r="BI148" s="142">
        <f t="shared" si="56"/>
        <v>0</v>
      </c>
      <c r="BJ148" s="142">
        <f t="shared" si="56"/>
        <v>0</v>
      </c>
      <c r="BK148" s="142">
        <f t="shared" si="56"/>
        <v>0</v>
      </c>
      <c r="BL148" s="142">
        <f t="shared" si="56"/>
        <v>0</v>
      </c>
      <c r="BM148" s="142">
        <f t="shared" si="56"/>
        <v>0</v>
      </c>
      <c r="BN148" s="142">
        <f t="shared" si="56"/>
        <v>0</v>
      </c>
      <c r="BO148" s="142">
        <f t="shared" si="56"/>
        <v>0</v>
      </c>
      <c r="BP148" s="142">
        <f t="shared" si="56"/>
        <v>0</v>
      </c>
      <c r="BQ148" s="142">
        <f t="shared" si="56"/>
        <v>0</v>
      </c>
      <c r="BR148" s="142">
        <f t="shared" si="56"/>
        <v>0</v>
      </c>
      <c r="BS148" s="142">
        <f t="shared" si="56"/>
        <v>0</v>
      </c>
      <c r="BT148" s="142">
        <f t="shared" si="56"/>
        <v>0</v>
      </c>
      <c r="BU148" s="142">
        <f t="shared" si="56"/>
        <v>0</v>
      </c>
      <c r="BV148" s="142">
        <f t="shared" ref="BV148:CJ148" si="57">AC148-SUM(AC149:AC150)</f>
        <v>0</v>
      </c>
      <c r="BW148" s="142">
        <f t="shared" si="57"/>
        <v>0</v>
      </c>
      <c r="BX148" s="142">
        <f t="shared" si="57"/>
        <v>0</v>
      </c>
      <c r="BY148" s="142">
        <f t="shared" si="57"/>
        <v>0</v>
      </c>
      <c r="BZ148" s="142">
        <f t="shared" si="57"/>
        <v>0</v>
      </c>
      <c r="CA148" s="142">
        <f t="shared" si="57"/>
        <v>0</v>
      </c>
      <c r="CB148" s="142">
        <f t="shared" si="57"/>
        <v>0</v>
      </c>
      <c r="CC148" s="142">
        <f t="shared" si="57"/>
        <v>0</v>
      </c>
      <c r="CD148" s="142">
        <f t="shared" si="57"/>
        <v>0</v>
      </c>
      <c r="CE148" s="142">
        <f t="shared" si="57"/>
        <v>0</v>
      </c>
      <c r="CF148" s="142">
        <f t="shared" si="57"/>
        <v>0</v>
      </c>
      <c r="CG148" s="142">
        <f t="shared" si="57"/>
        <v>0</v>
      </c>
      <c r="CH148" s="142">
        <f t="shared" si="57"/>
        <v>0</v>
      </c>
      <c r="CI148" s="142">
        <f t="shared" si="57"/>
        <v>0</v>
      </c>
      <c r="CJ148" s="142">
        <f t="shared" si="57"/>
        <v>0</v>
      </c>
    </row>
    <row r="149" spans="2:88" x14ac:dyDescent="0.2">
      <c r="B149" s="139" t="s">
        <v>195</v>
      </c>
      <c r="C149" s="129">
        <v>0</v>
      </c>
      <c r="D149" s="129">
        <v>13118</v>
      </c>
      <c r="E149" s="129">
        <v>0</v>
      </c>
      <c r="F149" s="129">
        <v>0</v>
      </c>
      <c r="G149" s="129">
        <v>0</v>
      </c>
      <c r="H149" s="129">
        <v>0</v>
      </c>
      <c r="I149" s="129">
        <v>0</v>
      </c>
      <c r="J149" s="129">
        <v>0</v>
      </c>
      <c r="K149" s="129">
        <v>0</v>
      </c>
      <c r="L149" s="129">
        <v>0</v>
      </c>
      <c r="M149" s="129">
        <v>0</v>
      </c>
      <c r="N149" s="129">
        <v>0</v>
      </c>
      <c r="O149" s="129">
        <v>0</v>
      </c>
      <c r="P149" s="129">
        <v>0</v>
      </c>
      <c r="Q149" s="129">
        <v>12443</v>
      </c>
      <c r="R149" s="129">
        <v>0</v>
      </c>
      <c r="S149" s="129">
        <v>42271</v>
      </c>
      <c r="T149" s="129">
        <v>0</v>
      </c>
      <c r="U149" s="129">
        <v>0</v>
      </c>
      <c r="V149" s="129">
        <v>0</v>
      </c>
      <c r="W149" s="129">
        <v>0</v>
      </c>
      <c r="X149" s="129">
        <v>0</v>
      </c>
      <c r="Y149" s="129">
        <v>0</v>
      </c>
      <c r="Z149" s="129">
        <v>0</v>
      </c>
      <c r="AA149" s="129">
        <v>0</v>
      </c>
      <c r="AB149" s="129">
        <v>0</v>
      </c>
      <c r="AC149" s="129">
        <v>0</v>
      </c>
      <c r="AD149" s="129">
        <v>329071</v>
      </c>
      <c r="AE149" s="129">
        <v>0</v>
      </c>
      <c r="AF149" s="129">
        <v>0</v>
      </c>
      <c r="AG149" s="129">
        <v>67770</v>
      </c>
      <c r="AH149" s="129">
        <v>0</v>
      </c>
      <c r="AI149" s="129">
        <v>0</v>
      </c>
      <c r="AJ149" s="129">
        <v>0</v>
      </c>
      <c r="AK149" s="129"/>
      <c r="AL149" s="129"/>
      <c r="AM149" s="129"/>
      <c r="AN149" s="129"/>
      <c r="AO149" s="129"/>
      <c r="AP149" s="129"/>
      <c r="AQ149" s="117">
        <f t="shared" si="41"/>
        <v>464673</v>
      </c>
    </row>
    <row r="150" spans="2:88" x14ac:dyDescent="0.2">
      <c r="B150" s="139" t="s">
        <v>196</v>
      </c>
      <c r="C150" s="129">
        <v>0</v>
      </c>
      <c r="D150" s="129">
        <v>92593</v>
      </c>
      <c r="E150" s="129">
        <v>56565</v>
      </c>
      <c r="F150" s="129">
        <v>2596</v>
      </c>
      <c r="G150" s="129">
        <v>-43</v>
      </c>
      <c r="H150" s="129">
        <v>23161</v>
      </c>
      <c r="I150" s="129">
        <v>0</v>
      </c>
      <c r="J150" s="129">
        <v>111882</v>
      </c>
      <c r="K150" s="129">
        <v>1192</v>
      </c>
      <c r="L150" s="129">
        <v>0</v>
      </c>
      <c r="M150" s="129">
        <v>0</v>
      </c>
      <c r="N150" s="129">
        <v>0</v>
      </c>
      <c r="O150" s="129">
        <v>34184</v>
      </c>
      <c r="P150" s="129">
        <v>42348</v>
      </c>
      <c r="Q150" s="129">
        <v>350627</v>
      </c>
      <c r="R150" s="129">
        <v>2320</v>
      </c>
      <c r="S150" s="129">
        <v>1070425</v>
      </c>
      <c r="T150" s="129">
        <v>0</v>
      </c>
      <c r="U150" s="129">
        <v>0</v>
      </c>
      <c r="V150" s="129">
        <v>0</v>
      </c>
      <c r="W150" s="129">
        <v>0</v>
      </c>
      <c r="X150" s="129">
        <v>44095</v>
      </c>
      <c r="Y150" s="129">
        <v>0</v>
      </c>
      <c r="Z150" s="129">
        <v>9217</v>
      </c>
      <c r="AA150" s="129">
        <v>0</v>
      </c>
      <c r="AB150" s="129">
        <v>0</v>
      </c>
      <c r="AC150" s="129">
        <v>-7</v>
      </c>
      <c r="AD150" s="129">
        <v>0</v>
      </c>
      <c r="AE150" s="129">
        <v>0</v>
      </c>
      <c r="AF150" s="129">
        <v>97082</v>
      </c>
      <c r="AG150" s="129">
        <v>236623</v>
      </c>
      <c r="AH150" s="129">
        <v>350</v>
      </c>
      <c r="AI150" s="129">
        <v>0</v>
      </c>
      <c r="AJ150" s="129">
        <v>-1</v>
      </c>
      <c r="AK150" s="129"/>
      <c r="AL150" s="129"/>
      <c r="AM150" s="129"/>
      <c r="AN150" s="129"/>
      <c r="AO150" s="129"/>
      <c r="AP150" s="129"/>
      <c r="AQ150" s="117">
        <f t="shared" si="41"/>
        <v>2175209</v>
      </c>
    </row>
    <row r="151" spans="2:88" x14ac:dyDescent="0.2">
      <c r="B151" s="138" t="s">
        <v>197</v>
      </c>
      <c r="C151" s="129">
        <v>15047</v>
      </c>
      <c r="D151" s="129">
        <v>-59</v>
      </c>
      <c r="E151" s="129">
        <v>174450</v>
      </c>
      <c r="F151" s="129">
        <v>-41</v>
      </c>
      <c r="G151" s="129">
        <v>10330</v>
      </c>
      <c r="H151" s="129">
        <v>1495</v>
      </c>
      <c r="I151" s="129">
        <v>0</v>
      </c>
      <c r="J151" s="129">
        <v>0</v>
      </c>
      <c r="K151" s="129">
        <v>338</v>
      </c>
      <c r="L151" s="129">
        <v>-2831</v>
      </c>
      <c r="M151" s="129">
        <v>103228</v>
      </c>
      <c r="N151" s="129">
        <v>10801</v>
      </c>
      <c r="O151" s="129">
        <v>0</v>
      </c>
      <c r="P151" s="129">
        <v>-8</v>
      </c>
      <c r="Q151" s="129">
        <v>-2850</v>
      </c>
      <c r="R151" s="129">
        <v>598</v>
      </c>
      <c r="S151" s="129">
        <v>0</v>
      </c>
      <c r="T151" s="129">
        <v>0</v>
      </c>
      <c r="U151" s="129">
        <v>-244</v>
      </c>
      <c r="V151" s="129">
        <v>697</v>
      </c>
      <c r="W151" s="129">
        <v>0</v>
      </c>
      <c r="X151" s="129">
        <v>108035</v>
      </c>
      <c r="Y151" s="129">
        <v>60606</v>
      </c>
      <c r="Z151" s="129">
        <v>0</v>
      </c>
      <c r="AA151" s="129">
        <v>6148</v>
      </c>
      <c r="AB151" s="129">
        <v>0</v>
      </c>
      <c r="AC151" s="129">
        <v>-1271</v>
      </c>
      <c r="AD151" s="129">
        <v>1186856</v>
      </c>
      <c r="AE151" s="129">
        <v>574</v>
      </c>
      <c r="AF151" s="129">
        <v>-90941</v>
      </c>
      <c r="AG151" s="129">
        <v>-98835</v>
      </c>
      <c r="AH151" s="129">
        <v>-6</v>
      </c>
      <c r="AI151" s="129">
        <v>0</v>
      </c>
      <c r="AJ151" s="129">
        <v>-50486</v>
      </c>
      <c r="AK151" s="129"/>
      <c r="AL151" s="129"/>
      <c r="AM151" s="129"/>
      <c r="AN151" s="129"/>
      <c r="AO151" s="129"/>
      <c r="AP151" s="129"/>
      <c r="AQ151" s="117">
        <f t="shared" si="41"/>
        <v>1431631</v>
      </c>
      <c r="AV151" s="142">
        <f t="shared" ref="AV151:CJ151" si="58">C151-SUM(C152:C153)</f>
        <v>0</v>
      </c>
      <c r="AW151" s="142">
        <f t="shared" si="58"/>
        <v>0</v>
      </c>
      <c r="AX151" s="142">
        <f t="shared" si="58"/>
        <v>0</v>
      </c>
      <c r="AY151" s="142">
        <f t="shared" si="58"/>
        <v>0</v>
      </c>
      <c r="AZ151" s="142">
        <f t="shared" si="58"/>
        <v>0</v>
      </c>
      <c r="BA151" s="142">
        <f t="shared" si="58"/>
        <v>0</v>
      </c>
      <c r="BB151" s="142">
        <f t="shared" si="58"/>
        <v>0</v>
      </c>
      <c r="BC151" s="142">
        <f t="shared" si="58"/>
        <v>0</v>
      </c>
      <c r="BD151" s="142">
        <f t="shared" si="58"/>
        <v>0</v>
      </c>
      <c r="BE151" s="142">
        <f t="shared" si="58"/>
        <v>0</v>
      </c>
      <c r="BF151" s="142">
        <f t="shared" si="58"/>
        <v>0</v>
      </c>
      <c r="BG151" s="142">
        <f t="shared" si="58"/>
        <v>0</v>
      </c>
      <c r="BH151" s="142">
        <f t="shared" si="58"/>
        <v>0</v>
      </c>
      <c r="BI151" s="142">
        <f t="shared" si="58"/>
        <v>0</v>
      </c>
      <c r="BJ151" s="142">
        <f t="shared" si="58"/>
        <v>0</v>
      </c>
      <c r="BK151" s="142">
        <f t="shared" si="58"/>
        <v>0</v>
      </c>
      <c r="BL151" s="142">
        <f t="shared" si="58"/>
        <v>0</v>
      </c>
      <c r="BM151" s="142">
        <f t="shared" si="58"/>
        <v>0</v>
      </c>
      <c r="BN151" s="142">
        <f t="shared" si="58"/>
        <v>0</v>
      </c>
      <c r="BO151" s="142">
        <f t="shared" si="58"/>
        <v>0</v>
      </c>
      <c r="BP151" s="142">
        <f t="shared" si="58"/>
        <v>0</v>
      </c>
      <c r="BQ151" s="142">
        <f t="shared" si="58"/>
        <v>0</v>
      </c>
      <c r="BR151" s="142">
        <f t="shared" si="58"/>
        <v>0</v>
      </c>
      <c r="BS151" s="142">
        <f t="shared" si="58"/>
        <v>0</v>
      </c>
      <c r="BT151" s="142">
        <f t="shared" si="58"/>
        <v>0</v>
      </c>
      <c r="BU151" s="142">
        <f t="shared" si="58"/>
        <v>0</v>
      </c>
      <c r="BV151" s="142">
        <f t="shared" si="58"/>
        <v>0</v>
      </c>
      <c r="BW151" s="142">
        <f t="shared" si="58"/>
        <v>0</v>
      </c>
      <c r="BX151" s="142">
        <f t="shared" si="58"/>
        <v>0</v>
      </c>
      <c r="BY151" s="142">
        <f t="shared" si="58"/>
        <v>0</v>
      </c>
      <c r="BZ151" s="142">
        <f t="shared" si="58"/>
        <v>0</v>
      </c>
      <c r="CA151" s="142">
        <f t="shared" si="58"/>
        <v>0</v>
      </c>
      <c r="CB151" s="142">
        <f t="shared" si="58"/>
        <v>0</v>
      </c>
      <c r="CC151" s="142">
        <f t="shared" si="58"/>
        <v>0</v>
      </c>
      <c r="CD151" s="142">
        <f t="shared" si="58"/>
        <v>0</v>
      </c>
      <c r="CE151" s="142">
        <f t="shared" si="58"/>
        <v>0</v>
      </c>
      <c r="CF151" s="142">
        <f t="shared" si="58"/>
        <v>0</v>
      </c>
      <c r="CG151" s="142">
        <f t="shared" si="58"/>
        <v>0</v>
      </c>
      <c r="CH151" s="142">
        <f t="shared" si="58"/>
        <v>0</v>
      </c>
      <c r="CI151" s="142">
        <f t="shared" si="58"/>
        <v>0</v>
      </c>
      <c r="CJ151" s="142">
        <f t="shared" si="58"/>
        <v>0</v>
      </c>
    </row>
    <row r="152" spans="2:88" x14ac:dyDescent="0.2">
      <c r="B152" s="139" t="s">
        <v>198</v>
      </c>
      <c r="C152" s="129">
        <v>0</v>
      </c>
      <c r="D152" s="129">
        <v>0</v>
      </c>
      <c r="E152" s="129">
        <v>0</v>
      </c>
      <c r="F152" s="129">
        <v>0</v>
      </c>
      <c r="G152" s="129">
        <v>0</v>
      </c>
      <c r="H152" s="129">
        <v>0</v>
      </c>
      <c r="I152" s="129">
        <v>0</v>
      </c>
      <c r="J152" s="129">
        <v>0</v>
      </c>
      <c r="K152" s="129">
        <v>0</v>
      </c>
      <c r="L152" s="129">
        <v>0</v>
      </c>
      <c r="M152" s="129">
        <v>71257</v>
      </c>
      <c r="N152" s="129">
        <v>10801</v>
      </c>
      <c r="O152" s="129">
        <v>0</v>
      </c>
      <c r="P152" s="129">
        <v>0</v>
      </c>
      <c r="Q152" s="129">
        <v>0</v>
      </c>
      <c r="R152" s="129">
        <v>228</v>
      </c>
      <c r="S152" s="129">
        <v>0</v>
      </c>
      <c r="T152" s="129">
        <v>0</v>
      </c>
      <c r="U152" s="129">
        <v>0</v>
      </c>
      <c r="V152" s="129">
        <v>0</v>
      </c>
      <c r="W152" s="129">
        <v>0</v>
      </c>
      <c r="X152" s="129">
        <v>0</v>
      </c>
      <c r="Y152" s="129">
        <v>0</v>
      </c>
      <c r="Z152" s="129">
        <v>0</v>
      </c>
      <c r="AA152" s="129">
        <v>0</v>
      </c>
      <c r="AB152" s="129">
        <v>0</v>
      </c>
      <c r="AC152" s="129">
        <v>0</v>
      </c>
      <c r="AD152" s="129">
        <v>0</v>
      </c>
      <c r="AE152" s="129">
        <v>0</v>
      </c>
      <c r="AF152" s="129">
        <v>0</v>
      </c>
      <c r="AG152" s="129">
        <v>0</v>
      </c>
      <c r="AH152" s="129">
        <v>0</v>
      </c>
      <c r="AI152" s="129">
        <v>0</v>
      </c>
      <c r="AJ152" s="129">
        <v>0</v>
      </c>
      <c r="AK152" s="129"/>
      <c r="AL152" s="129"/>
      <c r="AM152" s="129"/>
      <c r="AN152" s="129"/>
      <c r="AO152" s="129"/>
      <c r="AP152" s="129"/>
      <c r="AQ152" s="117">
        <f t="shared" si="41"/>
        <v>82286</v>
      </c>
    </row>
    <row r="153" spans="2:88" x14ac:dyDescent="0.2">
      <c r="B153" s="139" t="s">
        <v>199</v>
      </c>
      <c r="C153" s="129">
        <v>15047</v>
      </c>
      <c r="D153" s="129">
        <v>-59</v>
      </c>
      <c r="E153" s="129">
        <v>174450</v>
      </c>
      <c r="F153" s="129">
        <v>-41</v>
      </c>
      <c r="G153" s="129">
        <v>10330</v>
      </c>
      <c r="H153" s="129">
        <v>1495</v>
      </c>
      <c r="I153" s="129">
        <v>0</v>
      </c>
      <c r="J153" s="129">
        <v>0</v>
      </c>
      <c r="K153" s="129">
        <v>338</v>
      </c>
      <c r="L153" s="129">
        <v>-2831</v>
      </c>
      <c r="M153" s="129">
        <v>31971</v>
      </c>
      <c r="N153" s="129">
        <v>0</v>
      </c>
      <c r="O153" s="129">
        <v>0</v>
      </c>
      <c r="P153" s="129">
        <v>-8</v>
      </c>
      <c r="Q153" s="129">
        <v>-2850</v>
      </c>
      <c r="R153" s="129">
        <v>370</v>
      </c>
      <c r="S153" s="129">
        <v>0</v>
      </c>
      <c r="T153" s="129">
        <v>0</v>
      </c>
      <c r="U153" s="129">
        <v>-244</v>
      </c>
      <c r="V153" s="129">
        <v>697</v>
      </c>
      <c r="W153" s="129">
        <v>0</v>
      </c>
      <c r="X153" s="129">
        <v>108035</v>
      </c>
      <c r="Y153" s="129">
        <v>60606</v>
      </c>
      <c r="Z153" s="129">
        <v>0</v>
      </c>
      <c r="AA153" s="129">
        <v>6148</v>
      </c>
      <c r="AB153" s="129">
        <v>0</v>
      </c>
      <c r="AC153" s="129">
        <v>-1271</v>
      </c>
      <c r="AD153" s="129">
        <v>1186856</v>
      </c>
      <c r="AE153" s="129">
        <v>574</v>
      </c>
      <c r="AF153" s="129">
        <v>-90941</v>
      </c>
      <c r="AG153" s="129">
        <v>-98835</v>
      </c>
      <c r="AH153" s="129">
        <v>-6</v>
      </c>
      <c r="AI153" s="129">
        <v>0</v>
      </c>
      <c r="AJ153" s="129">
        <v>-50486</v>
      </c>
      <c r="AK153" s="129"/>
      <c r="AL153" s="129"/>
      <c r="AM153" s="129"/>
      <c r="AN153" s="129"/>
      <c r="AO153" s="129"/>
      <c r="AP153" s="129"/>
      <c r="AQ153" s="117">
        <f t="shared" si="41"/>
        <v>1349345</v>
      </c>
    </row>
    <row r="154" spans="2:88" x14ac:dyDescent="0.2">
      <c r="B154" s="138" t="s">
        <v>200</v>
      </c>
      <c r="C154" s="129">
        <v>1092</v>
      </c>
      <c r="D154" s="129">
        <v>48233</v>
      </c>
      <c r="E154" s="129">
        <v>572171</v>
      </c>
      <c r="F154" s="129">
        <v>3790199</v>
      </c>
      <c r="G154" s="129">
        <v>-1849</v>
      </c>
      <c r="H154" s="129">
        <v>410879</v>
      </c>
      <c r="I154" s="129">
        <v>4462</v>
      </c>
      <c r="J154" s="129">
        <v>1139</v>
      </c>
      <c r="K154" s="129">
        <v>359540</v>
      </c>
      <c r="L154" s="129">
        <v>2190</v>
      </c>
      <c r="M154" s="129">
        <v>1749891</v>
      </c>
      <c r="N154" s="129">
        <v>-2581</v>
      </c>
      <c r="O154" s="129">
        <v>-110125</v>
      </c>
      <c r="P154" s="129">
        <v>-4772</v>
      </c>
      <c r="Q154" s="129">
        <v>166044</v>
      </c>
      <c r="R154" s="129">
        <v>294</v>
      </c>
      <c r="S154" s="129">
        <v>232734</v>
      </c>
      <c r="T154" s="129">
        <v>0</v>
      </c>
      <c r="U154" s="129">
        <v>296904</v>
      </c>
      <c r="V154" s="129">
        <v>9912</v>
      </c>
      <c r="W154" s="129">
        <v>16054</v>
      </c>
      <c r="X154" s="129">
        <v>41046</v>
      </c>
      <c r="Y154" s="129">
        <v>32482</v>
      </c>
      <c r="Z154" s="129">
        <v>11115</v>
      </c>
      <c r="AA154" s="129">
        <v>41987</v>
      </c>
      <c r="AB154" s="129">
        <v>-2529</v>
      </c>
      <c r="AC154" s="129">
        <v>-6728</v>
      </c>
      <c r="AD154" s="129">
        <v>325817</v>
      </c>
      <c r="AE154" s="129">
        <v>-1159</v>
      </c>
      <c r="AF154" s="129">
        <v>2917</v>
      </c>
      <c r="AG154" s="129">
        <v>95512</v>
      </c>
      <c r="AH154" s="129">
        <v>-3344</v>
      </c>
      <c r="AI154" s="129">
        <v>55515</v>
      </c>
      <c r="AJ154" s="129">
        <v>283116</v>
      </c>
      <c r="AK154" s="129"/>
      <c r="AL154" s="129"/>
      <c r="AM154" s="129"/>
      <c r="AN154" s="129"/>
      <c r="AO154" s="129"/>
      <c r="AP154" s="129"/>
      <c r="AQ154" s="117">
        <f t="shared" si="41"/>
        <v>8418158</v>
      </c>
      <c r="AV154" s="142">
        <f t="shared" ref="AV154:BE154" si="59">C154-(SUM(C155:C156)-SUM(C157:C158))</f>
        <v>0</v>
      </c>
      <c r="AW154" s="142">
        <f t="shared" si="59"/>
        <v>0</v>
      </c>
      <c r="AX154" s="142">
        <f t="shared" si="59"/>
        <v>0</v>
      </c>
      <c r="AY154" s="142">
        <f t="shared" si="59"/>
        <v>0</v>
      </c>
      <c r="AZ154" s="142">
        <f t="shared" si="59"/>
        <v>0</v>
      </c>
      <c r="BA154" s="142">
        <f t="shared" si="59"/>
        <v>0</v>
      </c>
      <c r="BB154" s="142">
        <f t="shared" si="59"/>
        <v>0</v>
      </c>
      <c r="BC154" s="142">
        <f t="shared" si="59"/>
        <v>0</v>
      </c>
      <c r="BD154" s="142">
        <f t="shared" si="59"/>
        <v>0</v>
      </c>
      <c r="BE154" s="142">
        <f t="shared" si="59"/>
        <v>0</v>
      </c>
      <c r="BF154" s="142">
        <f t="shared" ref="BF154:BU154" si="60">M154-(SUM(M155:M156)-SUM(M157:M158))</f>
        <v>0</v>
      </c>
      <c r="BG154" s="142">
        <f t="shared" si="60"/>
        <v>0</v>
      </c>
      <c r="BH154" s="142">
        <f t="shared" si="60"/>
        <v>0</v>
      </c>
      <c r="BI154" s="142">
        <f t="shared" si="60"/>
        <v>0</v>
      </c>
      <c r="BJ154" s="142">
        <f t="shared" si="60"/>
        <v>0</v>
      </c>
      <c r="BK154" s="142">
        <f t="shared" si="60"/>
        <v>0</v>
      </c>
      <c r="BL154" s="142">
        <f t="shared" si="60"/>
        <v>0</v>
      </c>
      <c r="BM154" s="142">
        <f t="shared" si="60"/>
        <v>0</v>
      </c>
      <c r="BN154" s="142">
        <f t="shared" si="60"/>
        <v>0</v>
      </c>
      <c r="BO154" s="142">
        <f t="shared" si="60"/>
        <v>0</v>
      </c>
      <c r="BP154" s="142">
        <f t="shared" si="60"/>
        <v>0</v>
      </c>
      <c r="BQ154" s="142">
        <f t="shared" si="60"/>
        <v>0</v>
      </c>
      <c r="BR154" s="142">
        <f t="shared" si="60"/>
        <v>0</v>
      </c>
      <c r="BS154" s="142">
        <f t="shared" si="60"/>
        <v>0</v>
      </c>
      <c r="BT154" s="142">
        <f t="shared" si="60"/>
        <v>0</v>
      </c>
      <c r="BU154" s="142">
        <f t="shared" si="60"/>
        <v>0</v>
      </c>
      <c r="BV154" s="142">
        <f t="shared" ref="BV154:CJ154" si="61">AC154-(SUM(AC155:AC156)-SUM(AC157:AC158))</f>
        <v>0</v>
      </c>
      <c r="BW154" s="142">
        <f t="shared" si="61"/>
        <v>0</v>
      </c>
      <c r="BX154" s="142">
        <f t="shared" si="61"/>
        <v>0</v>
      </c>
      <c r="BY154" s="142">
        <f t="shared" si="61"/>
        <v>0</v>
      </c>
      <c r="BZ154" s="142">
        <f t="shared" si="61"/>
        <v>0</v>
      </c>
      <c r="CA154" s="142">
        <f t="shared" si="61"/>
        <v>0</v>
      </c>
      <c r="CB154" s="142">
        <f t="shared" si="61"/>
        <v>0</v>
      </c>
      <c r="CC154" s="142">
        <f t="shared" si="61"/>
        <v>0</v>
      </c>
      <c r="CD154" s="142">
        <f t="shared" si="61"/>
        <v>0</v>
      </c>
      <c r="CE154" s="142">
        <f t="shared" si="61"/>
        <v>0</v>
      </c>
      <c r="CF154" s="142">
        <f t="shared" si="61"/>
        <v>0</v>
      </c>
      <c r="CG154" s="142">
        <f t="shared" si="61"/>
        <v>0</v>
      </c>
      <c r="CH154" s="142">
        <f t="shared" si="61"/>
        <v>0</v>
      </c>
      <c r="CI154" s="142">
        <f t="shared" si="61"/>
        <v>0</v>
      </c>
      <c r="CJ154" s="142">
        <f t="shared" si="61"/>
        <v>0</v>
      </c>
    </row>
    <row r="155" spans="2:88" x14ac:dyDescent="0.2">
      <c r="B155" s="139" t="s">
        <v>201</v>
      </c>
      <c r="C155" s="129">
        <v>0</v>
      </c>
      <c r="D155" s="129">
        <v>0</v>
      </c>
      <c r="E155" s="129">
        <v>19606</v>
      </c>
      <c r="F155" s="129">
        <v>67065</v>
      </c>
      <c r="G155" s="129">
        <v>0</v>
      </c>
      <c r="H155" s="129">
        <v>0</v>
      </c>
      <c r="I155" s="129">
        <v>0</v>
      </c>
      <c r="J155" s="129">
        <v>0</v>
      </c>
      <c r="K155" s="129">
        <v>50810</v>
      </c>
      <c r="L155" s="129">
        <v>0</v>
      </c>
      <c r="M155" s="129">
        <v>4771</v>
      </c>
      <c r="N155" s="129">
        <v>0</v>
      </c>
      <c r="O155" s="129">
        <v>0</v>
      </c>
      <c r="P155" s="129">
        <v>0</v>
      </c>
      <c r="Q155" s="129">
        <v>0</v>
      </c>
      <c r="R155" s="129">
        <v>1750</v>
      </c>
      <c r="S155" s="129">
        <v>0</v>
      </c>
      <c r="T155" s="129">
        <v>0</v>
      </c>
      <c r="U155" s="129">
        <v>0</v>
      </c>
      <c r="V155" s="129">
        <v>0</v>
      </c>
      <c r="W155" s="129">
        <v>0</v>
      </c>
      <c r="X155" s="129">
        <v>9998</v>
      </c>
      <c r="Y155" s="129">
        <v>0</v>
      </c>
      <c r="Z155" s="129">
        <v>0</v>
      </c>
      <c r="AA155" s="129">
        <v>0</v>
      </c>
      <c r="AB155" s="129">
        <v>0</v>
      </c>
      <c r="AC155" s="129">
        <v>0</v>
      </c>
      <c r="AD155" s="129">
        <v>0</v>
      </c>
      <c r="AE155" s="129">
        <v>0</v>
      </c>
      <c r="AF155" s="129">
        <v>0</v>
      </c>
      <c r="AG155" s="129">
        <v>0</v>
      </c>
      <c r="AH155" s="129">
        <v>0</v>
      </c>
      <c r="AI155" s="129">
        <v>0</v>
      </c>
      <c r="AJ155" s="129">
        <v>27266</v>
      </c>
      <c r="AK155" s="129"/>
      <c r="AL155" s="129"/>
      <c r="AM155" s="129"/>
      <c r="AN155" s="129"/>
      <c r="AO155" s="129"/>
      <c r="AP155" s="129"/>
      <c r="AQ155" s="117">
        <f t="shared" si="41"/>
        <v>181266</v>
      </c>
    </row>
    <row r="156" spans="2:88" x14ac:dyDescent="0.2">
      <c r="B156" s="139" t="s">
        <v>202</v>
      </c>
      <c r="C156" s="129">
        <v>1092</v>
      </c>
      <c r="D156" s="129">
        <v>62731</v>
      </c>
      <c r="E156" s="129">
        <v>573955</v>
      </c>
      <c r="F156" s="129">
        <v>3773737</v>
      </c>
      <c r="G156" s="129">
        <v>3699</v>
      </c>
      <c r="H156" s="129">
        <v>411654</v>
      </c>
      <c r="I156" s="129">
        <v>54880</v>
      </c>
      <c r="J156" s="129">
        <v>12524</v>
      </c>
      <c r="K156" s="129">
        <v>348177</v>
      </c>
      <c r="L156" s="129">
        <v>2190</v>
      </c>
      <c r="M156" s="129">
        <v>1745120</v>
      </c>
      <c r="N156" s="129">
        <v>1257</v>
      </c>
      <c r="O156" s="129">
        <v>-3121</v>
      </c>
      <c r="P156" s="129">
        <v>-309</v>
      </c>
      <c r="Q156" s="129">
        <v>223397</v>
      </c>
      <c r="R156" s="129">
        <v>0</v>
      </c>
      <c r="S156" s="129">
        <v>296574</v>
      </c>
      <c r="T156" s="129">
        <v>0</v>
      </c>
      <c r="U156" s="129">
        <v>314434</v>
      </c>
      <c r="V156" s="129">
        <v>11438</v>
      </c>
      <c r="W156" s="129">
        <v>25553</v>
      </c>
      <c r="X156" s="129">
        <v>38516</v>
      </c>
      <c r="Y156" s="129">
        <v>37684</v>
      </c>
      <c r="Z156" s="129">
        <v>12569</v>
      </c>
      <c r="AA156" s="129">
        <v>48519</v>
      </c>
      <c r="AB156" s="129">
        <v>75</v>
      </c>
      <c r="AC156" s="129">
        <v>-1553</v>
      </c>
      <c r="AD156" s="129">
        <v>357777</v>
      </c>
      <c r="AE156" s="129">
        <v>0</v>
      </c>
      <c r="AF156" s="129">
        <v>4466</v>
      </c>
      <c r="AG156" s="129">
        <v>164063</v>
      </c>
      <c r="AH156" s="129">
        <v>20</v>
      </c>
      <c r="AI156" s="129">
        <v>57267</v>
      </c>
      <c r="AJ156" s="129">
        <v>288309</v>
      </c>
      <c r="AK156" s="129"/>
      <c r="AL156" s="129"/>
      <c r="AM156" s="129"/>
      <c r="AN156" s="129"/>
      <c r="AO156" s="129"/>
      <c r="AP156" s="129"/>
      <c r="AQ156" s="117">
        <f t="shared" si="41"/>
        <v>8866694</v>
      </c>
    </row>
    <row r="157" spans="2:88" x14ac:dyDescent="0.2">
      <c r="B157" s="139" t="s">
        <v>203</v>
      </c>
      <c r="C157" s="129">
        <v>0</v>
      </c>
      <c r="D157" s="129">
        <v>9002</v>
      </c>
      <c r="E157" s="129">
        <v>7525</v>
      </c>
      <c r="F157" s="129">
        <v>38399</v>
      </c>
      <c r="G157" s="129">
        <v>5548</v>
      </c>
      <c r="H157" s="129">
        <v>0</v>
      </c>
      <c r="I157" s="129">
        <v>4888</v>
      </c>
      <c r="J157" s="129">
        <v>0</v>
      </c>
      <c r="K157" s="129">
        <v>17200</v>
      </c>
      <c r="L157" s="129">
        <v>0</v>
      </c>
      <c r="M157" s="129">
        <v>0</v>
      </c>
      <c r="N157" s="129">
        <v>3838</v>
      </c>
      <c r="O157" s="129">
        <v>100797</v>
      </c>
      <c r="P157" s="129">
        <v>0</v>
      </c>
      <c r="Q157" s="129">
        <v>15068</v>
      </c>
      <c r="R157" s="129">
        <v>1456</v>
      </c>
      <c r="S157" s="129">
        <v>63840</v>
      </c>
      <c r="T157" s="129">
        <v>0</v>
      </c>
      <c r="U157" s="129">
        <v>3648</v>
      </c>
      <c r="V157" s="129">
        <v>0</v>
      </c>
      <c r="W157" s="129">
        <v>0</v>
      </c>
      <c r="X157" s="129">
        <v>7468</v>
      </c>
      <c r="Y157" s="129">
        <v>0</v>
      </c>
      <c r="Z157" s="129">
        <v>0</v>
      </c>
      <c r="AA157" s="129">
        <v>6532</v>
      </c>
      <c r="AB157" s="129">
        <v>0</v>
      </c>
      <c r="AC157" s="129">
        <v>0</v>
      </c>
      <c r="AD157" s="129">
        <v>1936</v>
      </c>
      <c r="AE157" s="129">
        <v>0</v>
      </c>
      <c r="AF157" s="129">
        <v>0</v>
      </c>
      <c r="AG157" s="129">
        <v>15027</v>
      </c>
      <c r="AH157" s="129">
        <v>0</v>
      </c>
      <c r="AI157" s="129">
        <v>0</v>
      </c>
      <c r="AJ157" s="129">
        <v>0</v>
      </c>
      <c r="AK157" s="129"/>
      <c r="AL157" s="129"/>
      <c r="AM157" s="129"/>
      <c r="AN157" s="129"/>
      <c r="AO157" s="129"/>
      <c r="AP157" s="129"/>
      <c r="AQ157" s="117">
        <f t="shared" si="41"/>
        <v>302172</v>
      </c>
    </row>
    <row r="158" spans="2:88" x14ac:dyDescent="0.2">
      <c r="B158" s="139" t="s">
        <v>204</v>
      </c>
      <c r="C158" s="129">
        <v>0</v>
      </c>
      <c r="D158" s="129">
        <v>5496</v>
      </c>
      <c r="E158" s="129">
        <v>13865</v>
      </c>
      <c r="F158" s="129">
        <v>12204</v>
      </c>
      <c r="G158" s="129">
        <v>0</v>
      </c>
      <c r="H158" s="129">
        <v>775</v>
      </c>
      <c r="I158" s="129">
        <v>45530</v>
      </c>
      <c r="J158" s="129">
        <v>11385</v>
      </c>
      <c r="K158" s="129">
        <v>22247</v>
      </c>
      <c r="L158" s="129">
        <v>0</v>
      </c>
      <c r="M158" s="129">
        <v>0</v>
      </c>
      <c r="N158" s="129">
        <v>0</v>
      </c>
      <c r="O158" s="129">
        <v>6207</v>
      </c>
      <c r="P158" s="129">
        <v>4463</v>
      </c>
      <c r="Q158" s="129">
        <v>42285</v>
      </c>
      <c r="R158" s="129">
        <v>0</v>
      </c>
      <c r="S158" s="129">
        <v>0</v>
      </c>
      <c r="T158" s="129">
        <v>0</v>
      </c>
      <c r="U158" s="129">
        <v>13882</v>
      </c>
      <c r="V158" s="129">
        <v>1526</v>
      </c>
      <c r="W158" s="129">
        <v>9499</v>
      </c>
      <c r="X158" s="129">
        <v>0</v>
      </c>
      <c r="Y158" s="129">
        <v>5202</v>
      </c>
      <c r="Z158" s="129">
        <v>1454</v>
      </c>
      <c r="AA158" s="129">
        <v>0</v>
      </c>
      <c r="AB158" s="129">
        <v>2604</v>
      </c>
      <c r="AC158" s="129">
        <v>5175</v>
      </c>
      <c r="AD158" s="129">
        <v>30024</v>
      </c>
      <c r="AE158" s="129">
        <v>1159</v>
      </c>
      <c r="AF158" s="129">
        <v>1549</v>
      </c>
      <c r="AG158" s="129">
        <v>53524</v>
      </c>
      <c r="AH158" s="129">
        <v>3364</v>
      </c>
      <c r="AI158" s="129">
        <v>1752</v>
      </c>
      <c r="AJ158" s="129">
        <v>32459</v>
      </c>
      <c r="AK158" s="129"/>
      <c r="AL158" s="129"/>
      <c r="AM158" s="129"/>
      <c r="AN158" s="129"/>
      <c r="AO158" s="129"/>
      <c r="AP158" s="129"/>
      <c r="AQ158" s="117">
        <f t="shared" si="41"/>
        <v>327630</v>
      </c>
    </row>
    <row r="159" spans="2:88" x14ac:dyDescent="0.2">
      <c r="B159" s="138" t="s">
        <v>205</v>
      </c>
      <c r="C159" s="129">
        <v>0</v>
      </c>
      <c r="D159" s="129">
        <v>0</v>
      </c>
      <c r="E159" s="129">
        <v>0</v>
      </c>
      <c r="F159" s="129">
        <v>0</v>
      </c>
      <c r="G159" s="129">
        <v>0</v>
      </c>
      <c r="H159" s="129">
        <v>0</v>
      </c>
      <c r="I159" s="129">
        <v>0</v>
      </c>
      <c r="J159" s="129">
        <v>0</v>
      </c>
      <c r="K159" s="129">
        <v>0</v>
      </c>
      <c r="L159" s="129">
        <v>0</v>
      </c>
      <c r="M159" s="129">
        <v>0</v>
      </c>
      <c r="N159" s="129">
        <v>0</v>
      </c>
      <c r="O159" s="129">
        <v>0</v>
      </c>
      <c r="P159" s="129">
        <v>0</v>
      </c>
      <c r="Q159" s="129">
        <v>0</v>
      </c>
      <c r="R159" s="129">
        <v>0</v>
      </c>
      <c r="S159" s="129">
        <v>0</v>
      </c>
      <c r="T159" s="129">
        <v>0</v>
      </c>
      <c r="U159" s="129">
        <v>0</v>
      </c>
      <c r="V159" s="129">
        <v>0</v>
      </c>
      <c r="W159" s="129">
        <v>0</v>
      </c>
      <c r="X159" s="129">
        <v>0</v>
      </c>
      <c r="Y159" s="129">
        <v>0</v>
      </c>
      <c r="Z159" s="129">
        <v>0</v>
      </c>
      <c r="AA159" s="129">
        <v>0</v>
      </c>
      <c r="AB159" s="129">
        <v>0</v>
      </c>
      <c r="AC159" s="129">
        <v>0</v>
      </c>
      <c r="AD159" s="129">
        <v>0</v>
      </c>
      <c r="AE159" s="129">
        <v>0</v>
      </c>
      <c r="AF159" s="129">
        <v>0</v>
      </c>
      <c r="AG159" s="129">
        <v>0</v>
      </c>
      <c r="AH159" s="129">
        <v>0</v>
      </c>
      <c r="AI159" s="129">
        <v>0</v>
      </c>
      <c r="AJ159" s="129">
        <v>0</v>
      </c>
      <c r="AK159" s="129"/>
      <c r="AL159" s="129"/>
      <c r="AM159" s="129"/>
      <c r="AN159" s="129"/>
      <c r="AO159" s="129"/>
      <c r="AP159" s="129"/>
      <c r="AQ159" s="117">
        <f t="shared" si="41"/>
        <v>0</v>
      </c>
    </row>
    <row r="160" spans="2:88" x14ac:dyDescent="0.2">
      <c r="B160" s="138" t="s">
        <v>206</v>
      </c>
      <c r="C160" s="129">
        <v>155</v>
      </c>
      <c r="D160" s="129">
        <v>63253</v>
      </c>
      <c r="E160" s="129">
        <v>1310</v>
      </c>
      <c r="F160" s="129">
        <v>-2225</v>
      </c>
      <c r="G160" s="129">
        <v>-461</v>
      </c>
      <c r="H160" s="129">
        <v>-64252</v>
      </c>
      <c r="I160" s="129">
        <v>-4545</v>
      </c>
      <c r="J160" s="129">
        <v>872</v>
      </c>
      <c r="K160" s="129">
        <v>1963</v>
      </c>
      <c r="L160" s="129">
        <v>0</v>
      </c>
      <c r="M160" s="129">
        <v>7480</v>
      </c>
      <c r="N160" s="129">
        <v>687</v>
      </c>
      <c r="O160" s="129">
        <v>-4130</v>
      </c>
      <c r="P160" s="129">
        <v>-16134</v>
      </c>
      <c r="Q160" s="129">
        <v>-141129</v>
      </c>
      <c r="R160" s="129">
        <v>0</v>
      </c>
      <c r="S160" s="129">
        <v>-155212</v>
      </c>
      <c r="T160" s="129">
        <v>0</v>
      </c>
      <c r="U160" s="129">
        <v>-7</v>
      </c>
      <c r="V160" s="129">
        <v>6</v>
      </c>
      <c r="W160" s="129">
        <v>57</v>
      </c>
      <c r="X160" s="129">
        <v>-4526</v>
      </c>
      <c r="Y160" s="129">
        <v>0</v>
      </c>
      <c r="Z160" s="129">
        <v>-1</v>
      </c>
      <c r="AA160" s="129">
        <v>-292</v>
      </c>
      <c r="AB160" s="129">
        <v>-185</v>
      </c>
      <c r="AC160" s="129">
        <v>-3</v>
      </c>
      <c r="AD160" s="129">
        <v>0</v>
      </c>
      <c r="AE160" s="129">
        <v>0</v>
      </c>
      <c r="AF160" s="129">
        <v>0</v>
      </c>
      <c r="AG160" s="129">
        <v>-162538</v>
      </c>
      <c r="AH160" s="129">
        <v>0</v>
      </c>
      <c r="AI160" s="129">
        <v>-82</v>
      </c>
      <c r="AJ160" s="129">
        <v>32254</v>
      </c>
      <c r="AK160" s="129"/>
      <c r="AL160" s="129"/>
      <c r="AM160" s="129"/>
      <c r="AN160" s="129"/>
      <c r="AO160" s="129"/>
      <c r="AP160" s="129"/>
      <c r="AQ160" s="117">
        <f t="shared" si="41"/>
        <v>-447685</v>
      </c>
    </row>
    <row r="161" spans="2:88" x14ac:dyDescent="0.2">
      <c r="B161" s="140" t="s">
        <v>207</v>
      </c>
      <c r="C161" s="126">
        <v>230621</v>
      </c>
      <c r="D161" s="126">
        <v>-390924</v>
      </c>
      <c r="E161" s="126">
        <v>9938629</v>
      </c>
      <c r="F161" s="126">
        <v>11143078</v>
      </c>
      <c r="G161" s="126">
        <v>-162948</v>
      </c>
      <c r="H161" s="126">
        <v>-5251668</v>
      </c>
      <c r="I161" s="126">
        <v>-1232503</v>
      </c>
      <c r="J161" s="126">
        <v>1391219</v>
      </c>
      <c r="K161" s="126">
        <v>2765817</v>
      </c>
      <c r="L161" s="126">
        <v>-425512</v>
      </c>
      <c r="M161" s="126">
        <v>3861476</v>
      </c>
      <c r="N161" s="126">
        <v>369783</v>
      </c>
      <c r="O161" s="126">
        <v>-793240</v>
      </c>
      <c r="P161" s="126">
        <v>-181600</v>
      </c>
      <c r="Q161" s="126">
        <v>5085509</v>
      </c>
      <c r="R161" s="126">
        <v>40508</v>
      </c>
      <c r="S161" s="126">
        <v>-2980178</v>
      </c>
      <c r="T161" s="126">
        <v>0</v>
      </c>
      <c r="U161" s="126">
        <v>686830</v>
      </c>
      <c r="V161" s="126">
        <v>911414</v>
      </c>
      <c r="W161" s="126">
        <v>529121</v>
      </c>
      <c r="X161" s="126">
        <v>-541408</v>
      </c>
      <c r="Y161" s="126">
        <v>271717</v>
      </c>
      <c r="Z161" s="126">
        <v>-1147416</v>
      </c>
      <c r="AA161" s="126">
        <v>1170235</v>
      </c>
      <c r="AB161" s="126">
        <v>69816</v>
      </c>
      <c r="AC161" s="126">
        <v>111159</v>
      </c>
      <c r="AD161" s="126">
        <v>3117056</v>
      </c>
      <c r="AE161" s="126">
        <v>426273</v>
      </c>
      <c r="AF161" s="126">
        <v>3741</v>
      </c>
      <c r="AG161" s="126">
        <v>242233</v>
      </c>
      <c r="AH161" s="126">
        <v>59720</v>
      </c>
      <c r="AI161" s="126">
        <v>1446827</v>
      </c>
      <c r="AJ161" s="126">
        <v>3540452</v>
      </c>
      <c r="AK161" s="126"/>
      <c r="AL161" s="126"/>
      <c r="AM161" s="126"/>
      <c r="AN161" s="126"/>
      <c r="AO161" s="126"/>
      <c r="AP161" s="126"/>
      <c r="AQ161" s="117">
        <f t="shared" si="41"/>
        <v>34305837</v>
      </c>
      <c r="AV161" s="142">
        <f t="shared" ref="AV161:CJ161" si="62">C161-(C116-C144+C147)</f>
        <v>0</v>
      </c>
      <c r="AW161" s="142">
        <f t="shared" si="62"/>
        <v>0</v>
      </c>
      <c r="AX161" s="142">
        <f t="shared" si="62"/>
        <v>0</v>
      </c>
      <c r="AY161" s="142">
        <f t="shared" si="62"/>
        <v>0</v>
      </c>
      <c r="AZ161" s="142">
        <f t="shared" si="62"/>
        <v>0</v>
      </c>
      <c r="BA161" s="142">
        <f t="shared" si="62"/>
        <v>0</v>
      </c>
      <c r="BB161" s="142">
        <f t="shared" si="62"/>
        <v>0</v>
      </c>
      <c r="BC161" s="142">
        <f t="shared" si="62"/>
        <v>0</v>
      </c>
      <c r="BD161" s="142">
        <f t="shared" si="62"/>
        <v>0</v>
      </c>
      <c r="BE161" s="142">
        <f t="shared" si="62"/>
        <v>0</v>
      </c>
      <c r="BF161" s="142">
        <f t="shared" si="62"/>
        <v>0</v>
      </c>
      <c r="BG161" s="142">
        <f t="shared" si="62"/>
        <v>0</v>
      </c>
      <c r="BH161" s="142">
        <f t="shared" si="62"/>
        <v>0</v>
      </c>
      <c r="BI161" s="142">
        <f t="shared" si="62"/>
        <v>0</v>
      </c>
      <c r="BJ161" s="142">
        <f t="shared" si="62"/>
        <v>0</v>
      </c>
      <c r="BK161" s="142">
        <f t="shared" si="62"/>
        <v>0</v>
      </c>
      <c r="BL161" s="142">
        <f t="shared" si="62"/>
        <v>0</v>
      </c>
      <c r="BM161" s="142">
        <f t="shared" si="62"/>
        <v>0</v>
      </c>
      <c r="BN161" s="142">
        <f t="shared" si="62"/>
        <v>0</v>
      </c>
      <c r="BO161" s="142">
        <f t="shared" si="62"/>
        <v>0</v>
      </c>
      <c r="BP161" s="142">
        <f t="shared" si="62"/>
        <v>0</v>
      </c>
      <c r="BQ161" s="142">
        <f t="shared" si="62"/>
        <v>0</v>
      </c>
      <c r="BR161" s="142">
        <f t="shared" si="62"/>
        <v>0</v>
      </c>
      <c r="BS161" s="142">
        <f t="shared" si="62"/>
        <v>0</v>
      </c>
      <c r="BT161" s="142">
        <f t="shared" si="62"/>
        <v>0</v>
      </c>
      <c r="BU161" s="142">
        <f t="shared" si="62"/>
        <v>0</v>
      </c>
      <c r="BV161" s="142">
        <f t="shared" si="62"/>
        <v>0</v>
      </c>
      <c r="BW161" s="142">
        <f t="shared" si="62"/>
        <v>0</v>
      </c>
      <c r="BX161" s="142">
        <f t="shared" si="62"/>
        <v>0</v>
      </c>
      <c r="BY161" s="142">
        <f t="shared" si="62"/>
        <v>0</v>
      </c>
      <c r="BZ161" s="142">
        <f t="shared" si="62"/>
        <v>0</v>
      </c>
      <c r="CA161" s="142">
        <f t="shared" si="62"/>
        <v>0</v>
      </c>
      <c r="CB161" s="142">
        <f t="shared" si="62"/>
        <v>0</v>
      </c>
      <c r="CC161" s="142">
        <f t="shared" si="62"/>
        <v>0</v>
      </c>
      <c r="CD161" s="142">
        <f t="shared" si="62"/>
        <v>0</v>
      </c>
      <c r="CE161" s="142">
        <f t="shared" si="62"/>
        <v>0</v>
      </c>
      <c r="CF161" s="142">
        <f t="shared" si="62"/>
        <v>0</v>
      </c>
      <c r="CG161" s="142">
        <f t="shared" si="62"/>
        <v>0</v>
      </c>
      <c r="CH161" s="142">
        <f t="shared" si="62"/>
        <v>0</v>
      </c>
      <c r="CI161" s="142">
        <f t="shared" si="62"/>
        <v>0</v>
      </c>
      <c r="CJ161" s="142">
        <f t="shared" si="62"/>
        <v>0</v>
      </c>
    </row>
    <row r="162" spans="2:88" x14ac:dyDescent="0.2">
      <c r="B162" s="134" t="s">
        <v>208</v>
      </c>
      <c r="C162" s="129">
        <v>-6340</v>
      </c>
      <c r="D162" s="129">
        <v>571530</v>
      </c>
      <c r="E162" s="129">
        <v>778039</v>
      </c>
      <c r="F162" s="129">
        <v>-108935</v>
      </c>
      <c r="G162" s="129">
        <v>-3621</v>
      </c>
      <c r="H162" s="129">
        <v>651391</v>
      </c>
      <c r="I162" s="129">
        <v>227692</v>
      </c>
      <c r="J162" s="129">
        <v>-92604</v>
      </c>
      <c r="K162" s="129">
        <v>-18353</v>
      </c>
      <c r="L162" s="129">
        <v>11431</v>
      </c>
      <c r="M162" s="129">
        <v>1087602</v>
      </c>
      <c r="N162" s="129">
        <v>144276</v>
      </c>
      <c r="O162" s="129">
        <v>53192</v>
      </c>
      <c r="P162" s="129">
        <v>155056</v>
      </c>
      <c r="Q162" s="129">
        <v>1416640</v>
      </c>
      <c r="R162" s="129">
        <v>-7</v>
      </c>
      <c r="S162" s="129">
        <v>963355</v>
      </c>
      <c r="T162" s="129">
        <v>0</v>
      </c>
      <c r="U162" s="129">
        <v>287876</v>
      </c>
      <c r="V162" s="129">
        <v>-3612</v>
      </c>
      <c r="W162" s="129">
        <v>50748</v>
      </c>
      <c r="X162" s="129">
        <v>54674</v>
      </c>
      <c r="Y162" s="129">
        <v>98871</v>
      </c>
      <c r="Z162" s="129">
        <v>297287</v>
      </c>
      <c r="AA162" s="129">
        <v>280674</v>
      </c>
      <c r="AB162" s="129">
        <v>0</v>
      </c>
      <c r="AC162" s="129">
        <v>81731</v>
      </c>
      <c r="AD162" s="129">
        <v>299597</v>
      </c>
      <c r="AE162" s="129">
        <v>169</v>
      </c>
      <c r="AF162" s="129">
        <v>18136</v>
      </c>
      <c r="AG162" s="129">
        <v>1122861</v>
      </c>
      <c r="AH162" s="129">
        <v>47735</v>
      </c>
      <c r="AI162" s="129">
        <v>-6644</v>
      </c>
      <c r="AJ162" s="129">
        <v>-5735</v>
      </c>
      <c r="AK162" s="129"/>
      <c r="AL162" s="129"/>
      <c r="AM162" s="129"/>
      <c r="AN162" s="129"/>
      <c r="AO162" s="129"/>
      <c r="AP162" s="129"/>
      <c r="AQ162" s="117">
        <f t="shared" si="41"/>
        <v>8454712</v>
      </c>
      <c r="AV162" s="142">
        <f t="shared" ref="AV162:CJ162" si="63">C162-(C163-C164)</f>
        <v>0</v>
      </c>
      <c r="AW162" s="142">
        <f t="shared" si="63"/>
        <v>0</v>
      </c>
      <c r="AX162" s="142">
        <f t="shared" si="63"/>
        <v>0</v>
      </c>
      <c r="AY162" s="142">
        <f t="shared" si="63"/>
        <v>0</v>
      </c>
      <c r="AZ162" s="142">
        <f t="shared" si="63"/>
        <v>0</v>
      </c>
      <c r="BA162" s="142">
        <f t="shared" si="63"/>
        <v>0</v>
      </c>
      <c r="BB162" s="142">
        <f t="shared" si="63"/>
        <v>0</v>
      </c>
      <c r="BC162" s="142">
        <f t="shared" si="63"/>
        <v>0</v>
      </c>
      <c r="BD162" s="142">
        <f t="shared" si="63"/>
        <v>0</v>
      </c>
      <c r="BE162" s="142">
        <f t="shared" si="63"/>
        <v>0</v>
      </c>
      <c r="BF162" s="142">
        <f t="shared" si="63"/>
        <v>0</v>
      </c>
      <c r="BG162" s="142">
        <f t="shared" si="63"/>
        <v>0</v>
      </c>
      <c r="BH162" s="142">
        <f t="shared" si="63"/>
        <v>0</v>
      </c>
      <c r="BI162" s="142">
        <f t="shared" si="63"/>
        <v>0</v>
      </c>
      <c r="BJ162" s="142">
        <f t="shared" si="63"/>
        <v>0</v>
      </c>
      <c r="BK162" s="142">
        <f t="shared" si="63"/>
        <v>0</v>
      </c>
      <c r="BL162" s="142">
        <f t="shared" si="63"/>
        <v>0</v>
      </c>
      <c r="BM162" s="142">
        <f t="shared" si="63"/>
        <v>0</v>
      </c>
      <c r="BN162" s="142">
        <f t="shared" si="63"/>
        <v>0</v>
      </c>
      <c r="BO162" s="142">
        <f t="shared" si="63"/>
        <v>0</v>
      </c>
      <c r="BP162" s="142">
        <f t="shared" si="63"/>
        <v>0</v>
      </c>
      <c r="BQ162" s="142">
        <f t="shared" si="63"/>
        <v>0</v>
      </c>
      <c r="BR162" s="142">
        <f t="shared" si="63"/>
        <v>0</v>
      </c>
      <c r="BS162" s="142">
        <f t="shared" si="63"/>
        <v>0</v>
      </c>
      <c r="BT162" s="142">
        <f t="shared" si="63"/>
        <v>0</v>
      </c>
      <c r="BU162" s="142">
        <f t="shared" si="63"/>
        <v>0</v>
      </c>
      <c r="BV162" s="142">
        <f t="shared" si="63"/>
        <v>0</v>
      </c>
      <c r="BW162" s="142">
        <f t="shared" si="63"/>
        <v>0</v>
      </c>
      <c r="BX162" s="142">
        <f t="shared" si="63"/>
        <v>0</v>
      </c>
      <c r="BY162" s="142">
        <f t="shared" si="63"/>
        <v>0</v>
      </c>
      <c r="BZ162" s="142">
        <f t="shared" si="63"/>
        <v>0</v>
      </c>
      <c r="CA162" s="142">
        <f t="shared" si="63"/>
        <v>0</v>
      </c>
      <c r="CB162" s="142">
        <f t="shared" si="63"/>
        <v>0</v>
      </c>
      <c r="CC162" s="142">
        <f t="shared" si="63"/>
        <v>0</v>
      </c>
      <c r="CD162" s="142">
        <f t="shared" si="63"/>
        <v>0</v>
      </c>
      <c r="CE162" s="142">
        <f t="shared" si="63"/>
        <v>0</v>
      </c>
      <c r="CF162" s="142">
        <f t="shared" si="63"/>
        <v>0</v>
      </c>
      <c r="CG162" s="142">
        <f t="shared" si="63"/>
        <v>0</v>
      </c>
      <c r="CH162" s="142">
        <f t="shared" si="63"/>
        <v>0</v>
      </c>
      <c r="CI162" s="142">
        <f t="shared" si="63"/>
        <v>0</v>
      </c>
      <c r="CJ162" s="142">
        <f t="shared" si="63"/>
        <v>0</v>
      </c>
    </row>
    <row r="163" spans="2:88" x14ac:dyDescent="0.2">
      <c r="B163" s="135" t="s">
        <v>209</v>
      </c>
      <c r="C163" s="129">
        <v>0</v>
      </c>
      <c r="D163" s="129">
        <v>580898</v>
      </c>
      <c r="E163" s="129">
        <v>905696</v>
      </c>
      <c r="F163" s="129">
        <v>54183</v>
      </c>
      <c r="G163" s="129">
        <v>4539</v>
      </c>
      <c r="H163" s="129">
        <v>667483</v>
      </c>
      <c r="I163" s="129">
        <v>250778</v>
      </c>
      <c r="J163" s="129">
        <v>446244</v>
      </c>
      <c r="K163" s="129">
        <v>6495</v>
      </c>
      <c r="L163" s="129">
        <v>11431</v>
      </c>
      <c r="M163" s="129">
        <v>2804898</v>
      </c>
      <c r="N163" s="129">
        <v>184446</v>
      </c>
      <c r="O163" s="129">
        <v>57208</v>
      </c>
      <c r="P163" s="129">
        <v>180961</v>
      </c>
      <c r="Q163" s="129">
        <v>1777820</v>
      </c>
      <c r="R163" s="129">
        <v>0</v>
      </c>
      <c r="S163" s="129">
        <v>1053701</v>
      </c>
      <c r="T163" s="129">
        <v>0</v>
      </c>
      <c r="U163" s="129">
        <v>288858</v>
      </c>
      <c r="V163" s="129">
        <v>0</v>
      </c>
      <c r="W163" s="129">
        <v>64372</v>
      </c>
      <c r="X163" s="129">
        <v>47091</v>
      </c>
      <c r="Y163" s="129">
        <v>107759</v>
      </c>
      <c r="Z163" s="129">
        <v>395528</v>
      </c>
      <c r="AA163" s="129">
        <v>289838</v>
      </c>
      <c r="AB163" s="129">
        <v>0</v>
      </c>
      <c r="AC163" s="129">
        <v>232566</v>
      </c>
      <c r="AD163" s="129">
        <v>352409</v>
      </c>
      <c r="AE163" s="129">
        <v>483</v>
      </c>
      <c r="AF163" s="129">
        <v>21000</v>
      </c>
      <c r="AG163" s="129">
        <v>1404648</v>
      </c>
      <c r="AH163" s="129">
        <v>50926</v>
      </c>
      <c r="AI163" s="129">
        <v>23813</v>
      </c>
      <c r="AJ163" s="129">
        <v>14</v>
      </c>
      <c r="AK163" s="129"/>
      <c r="AL163" s="129"/>
      <c r="AM163" s="129"/>
      <c r="AN163" s="129"/>
      <c r="AO163" s="129"/>
      <c r="AP163" s="129"/>
      <c r="AQ163" s="117">
        <f t="shared" si="41"/>
        <v>12266086</v>
      </c>
    </row>
    <row r="164" spans="2:88" x14ac:dyDescent="0.2">
      <c r="B164" s="135" t="s">
        <v>210</v>
      </c>
      <c r="C164" s="129">
        <v>6340</v>
      </c>
      <c r="D164" s="129">
        <v>9368</v>
      </c>
      <c r="E164" s="129">
        <v>127657</v>
      </c>
      <c r="F164" s="129">
        <v>163118</v>
      </c>
      <c r="G164" s="129">
        <v>8160</v>
      </c>
      <c r="H164" s="129">
        <v>16092</v>
      </c>
      <c r="I164" s="129">
        <v>23086</v>
      </c>
      <c r="J164" s="129">
        <v>538848</v>
      </c>
      <c r="K164" s="129">
        <v>24848</v>
      </c>
      <c r="L164" s="129">
        <v>0</v>
      </c>
      <c r="M164" s="129">
        <v>1717296</v>
      </c>
      <c r="N164" s="129">
        <v>40170</v>
      </c>
      <c r="O164" s="129">
        <v>4016</v>
      </c>
      <c r="P164" s="129">
        <v>25905</v>
      </c>
      <c r="Q164" s="129">
        <v>361180</v>
      </c>
      <c r="R164" s="129">
        <v>7</v>
      </c>
      <c r="S164" s="129">
        <v>90346</v>
      </c>
      <c r="T164" s="129">
        <v>0</v>
      </c>
      <c r="U164" s="129">
        <v>982</v>
      </c>
      <c r="V164" s="129">
        <v>3612</v>
      </c>
      <c r="W164" s="129">
        <v>13624</v>
      </c>
      <c r="X164" s="129">
        <v>-7583</v>
      </c>
      <c r="Y164" s="129">
        <v>8888</v>
      </c>
      <c r="Z164" s="129">
        <v>98241</v>
      </c>
      <c r="AA164" s="129">
        <v>9164</v>
      </c>
      <c r="AB164" s="129">
        <v>0</v>
      </c>
      <c r="AC164" s="129">
        <v>150835</v>
      </c>
      <c r="AD164" s="129">
        <v>52812</v>
      </c>
      <c r="AE164" s="129">
        <v>314</v>
      </c>
      <c r="AF164" s="129">
        <v>2864</v>
      </c>
      <c r="AG164" s="129">
        <v>281787</v>
      </c>
      <c r="AH164" s="129">
        <v>3191</v>
      </c>
      <c r="AI164" s="129">
        <v>30457</v>
      </c>
      <c r="AJ164" s="129">
        <v>5749</v>
      </c>
      <c r="AK164" s="129"/>
      <c r="AL164" s="129"/>
      <c r="AM164" s="129"/>
      <c r="AN164" s="129"/>
      <c r="AO164" s="129"/>
      <c r="AP164" s="129"/>
      <c r="AQ164" s="117">
        <f t="shared" si="41"/>
        <v>3811374</v>
      </c>
    </row>
    <row r="165" spans="2:88" x14ac:dyDescent="0.2">
      <c r="B165" s="134" t="s">
        <v>211</v>
      </c>
      <c r="C165" s="129">
        <v>39433</v>
      </c>
      <c r="D165" s="129">
        <v>-13621</v>
      </c>
      <c r="E165" s="129">
        <v>94951</v>
      </c>
      <c r="F165" s="129">
        <v>-11112</v>
      </c>
      <c r="G165" s="129">
        <v>32938</v>
      </c>
      <c r="H165" s="129">
        <v>-321293</v>
      </c>
      <c r="I165" s="129">
        <v>-572532</v>
      </c>
      <c r="J165" s="129">
        <v>-160787</v>
      </c>
      <c r="K165" s="129">
        <v>108</v>
      </c>
      <c r="L165" s="129">
        <v>-9253</v>
      </c>
      <c r="M165" s="129">
        <v>35255</v>
      </c>
      <c r="N165" s="129">
        <v>-34462</v>
      </c>
      <c r="O165" s="129">
        <v>3547</v>
      </c>
      <c r="P165" s="129">
        <v>22028</v>
      </c>
      <c r="Q165" s="129">
        <v>42795</v>
      </c>
      <c r="R165" s="129">
        <v>0</v>
      </c>
      <c r="S165" s="129">
        <v>-211760</v>
      </c>
      <c r="T165" s="129">
        <v>0</v>
      </c>
      <c r="U165" s="129">
        <v>-34135</v>
      </c>
      <c r="V165" s="129">
        <v>2549</v>
      </c>
      <c r="W165" s="129">
        <v>-1538</v>
      </c>
      <c r="X165" s="129">
        <v>0</v>
      </c>
      <c r="Y165" s="129">
        <v>244</v>
      </c>
      <c r="Z165" s="129">
        <v>4723</v>
      </c>
      <c r="AA165" s="129">
        <v>-49468</v>
      </c>
      <c r="AB165" s="129">
        <v>6</v>
      </c>
      <c r="AC165" s="129">
        <v>2858</v>
      </c>
      <c r="AD165" s="129">
        <v>319587</v>
      </c>
      <c r="AE165" s="129">
        <v>206999</v>
      </c>
      <c r="AF165" s="129">
        <v>-5064</v>
      </c>
      <c r="AG165" s="129">
        <v>-1253674</v>
      </c>
      <c r="AH165" s="129">
        <v>70678</v>
      </c>
      <c r="AI165" s="129">
        <v>1764</v>
      </c>
      <c r="AJ165" s="129">
        <v>24072</v>
      </c>
      <c r="AK165" s="129"/>
      <c r="AL165" s="129"/>
      <c r="AM165" s="129"/>
      <c r="AN165" s="129"/>
      <c r="AO165" s="129"/>
      <c r="AP165" s="129"/>
      <c r="AQ165" s="117">
        <f t="shared" si="41"/>
        <v>-1774164</v>
      </c>
    </row>
    <row r="166" spans="2:88" x14ac:dyDescent="0.2">
      <c r="B166" s="134" t="s">
        <v>212</v>
      </c>
      <c r="C166" s="129">
        <v>135</v>
      </c>
      <c r="D166" s="129">
        <v>153368</v>
      </c>
      <c r="E166" s="129">
        <v>213253</v>
      </c>
      <c r="F166" s="129">
        <v>-980574</v>
      </c>
      <c r="G166" s="129">
        <v>4754</v>
      </c>
      <c r="H166" s="129">
        <v>977831</v>
      </c>
      <c r="I166" s="129">
        <v>2055979</v>
      </c>
      <c r="J166" s="129">
        <v>0</v>
      </c>
      <c r="K166" s="129">
        <v>255281</v>
      </c>
      <c r="L166" s="129">
        <v>52473</v>
      </c>
      <c r="M166" s="129">
        <v>-27838</v>
      </c>
      <c r="N166" s="129">
        <v>-45200</v>
      </c>
      <c r="O166" s="129">
        <v>-49743</v>
      </c>
      <c r="P166" s="129">
        <v>55938</v>
      </c>
      <c r="Q166" s="129">
        <v>1197883</v>
      </c>
      <c r="R166" s="129">
        <v>17</v>
      </c>
      <c r="S166" s="129">
        <v>1998717</v>
      </c>
      <c r="T166" s="129">
        <v>0</v>
      </c>
      <c r="U166" s="129">
        <v>345179</v>
      </c>
      <c r="V166" s="129">
        <v>5736</v>
      </c>
      <c r="W166" s="129">
        <v>105051</v>
      </c>
      <c r="X166" s="129">
        <v>-2682</v>
      </c>
      <c r="Y166" s="129">
        <v>42504</v>
      </c>
      <c r="Z166" s="129">
        <v>8996</v>
      </c>
      <c r="AA166" s="129">
        <v>129679</v>
      </c>
      <c r="AB166" s="129">
        <v>34122</v>
      </c>
      <c r="AC166" s="129">
        <v>29637</v>
      </c>
      <c r="AD166" s="129">
        <v>-287358</v>
      </c>
      <c r="AE166" s="129">
        <v>315</v>
      </c>
      <c r="AF166" s="129">
        <v>32505</v>
      </c>
      <c r="AG166" s="129">
        <v>1437267</v>
      </c>
      <c r="AH166" s="129">
        <v>-50856</v>
      </c>
      <c r="AI166" s="129">
        <v>110059</v>
      </c>
      <c r="AJ166" s="129">
        <v>-246254</v>
      </c>
      <c r="AK166" s="129"/>
      <c r="AL166" s="129"/>
      <c r="AM166" s="129"/>
      <c r="AN166" s="129"/>
      <c r="AO166" s="129"/>
      <c r="AP166" s="129"/>
      <c r="AQ166" s="117">
        <f t="shared" si="41"/>
        <v>7556174</v>
      </c>
    </row>
    <row r="167" spans="2:88" x14ac:dyDescent="0.2">
      <c r="B167" s="133" t="s">
        <v>213</v>
      </c>
      <c r="C167" s="129">
        <v>263849</v>
      </c>
      <c r="D167" s="129">
        <v>320353</v>
      </c>
      <c r="E167" s="129">
        <v>11024872</v>
      </c>
      <c r="F167" s="129">
        <v>10042457</v>
      </c>
      <c r="G167" s="129">
        <v>-128877</v>
      </c>
      <c r="H167" s="129">
        <v>-3943739</v>
      </c>
      <c r="I167" s="129">
        <v>478636</v>
      </c>
      <c r="J167" s="129">
        <v>1137828</v>
      </c>
      <c r="K167" s="129">
        <v>3002853</v>
      </c>
      <c r="L167" s="129">
        <v>-370861</v>
      </c>
      <c r="M167" s="129">
        <v>4956495</v>
      </c>
      <c r="N167" s="129">
        <v>434397</v>
      </c>
      <c r="O167" s="129">
        <v>-786244</v>
      </c>
      <c r="P167" s="129">
        <v>51422</v>
      </c>
      <c r="Q167" s="129">
        <v>7742827</v>
      </c>
      <c r="R167" s="129">
        <v>40518</v>
      </c>
      <c r="S167" s="129">
        <v>-229866</v>
      </c>
      <c r="T167" s="129">
        <v>0</v>
      </c>
      <c r="U167" s="129">
        <v>1285750</v>
      </c>
      <c r="V167" s="129">
        <v>916087</v>
      </c>
      <c r="W167" s="129">
        <v>683382</v>
      </c>
      <c r="X167" s="129">
        <v>-489416</v>
      </c>
      <c r="Y167" s="129">
        <v>413336</v>
      </c>
      <c r="Z167" s="129">
        <v>-836410</v>
      </c>
      <c r="AA167" s="129">
        <v>1531120</v>
      </c>
      <c r="AB167" s="129">
        <v>103944</v>
      </c>
      <c r="AC167" s="129">
        <v>225385</v>
      </c>
      <c r="AD167" s="129">
        <v>3448882</v>
      </c>
      <c r="AE167" s="129">
        <v>633756</v>
      </c>
      <c r="AF167" s="129">
        <v>49318</v>
      </c>
      <c r="AG167" s="129">
        <v>1548687</v>
      </c>
      <c r="AH167" s="129">
        <v>127277</v>
      </c>
      <c r="AI167" s="129">
        <v>1552006</v>
      </c>
      <c r="AJ167" s="129">
        <v>3312535</v>
      </c>
      <c r="AK167" s="129"/>
      <c r="AL167" s="129"/>
      <c r="AM167" s="129"/>
      <c r="AN167" s="129"/>
      <c r="AO167" s="129"/>
      <c r="AP167" s="129"/>
      <c r="AQ167" s="117">
        <f t="shared" si="41"/>
        <v>48542559</v>
      </c>
      <c r="AV167" s="142">
        <f t="shared" ref="AV167:CJ167" si="64">C167-SUM(C161:C162,C165:C166)</f>
        <v>0</v>
      </c>
      <c r="AW167" s="142">
        <f t="shared" si="64"/>
        <v>0</v>
      </c>
      <c r="AX167" s="142">
        <f t="shared" si="64"/>
        <v>0</v>
      </c>
      <c r="AY167" s="142">
        <f t="shared" si="64"/>
        <v>0</v>
      </c>
      <c r="AZ167" s="142">
        <f t="shared" si="64"/>
        <v>0</v>
      </c>
      <c r="BA167" s="142">
        <f t="shared" si="64"/>
        <v>0</v>
      </c>
      <c r="BB167" s="142">
        <f t="shared" si="64"/>
        <v>0</v>
      </c>
      <c r="BC167" s="142">
        <f t="shared" si="64"/>
        <v>0</v>
      </c>
      <c r="BD167" s="142">
        <f t="shared" si="64"/>
        <v>0</v>
      </c>
      <c r="BE167" s="142">
        <f t="shared" si="64"/>
        <v>0</v>
      </c>
      <c r="BF167" s="142">
        <f t="shared" si="64"/>
        <v>0</v>
      </c>
      <c r="BG167" s="142">
        <f t="shared" si="64"/>
        <v>0</v>
      </c>
      <c r="BH167" s="142">
        <f t="shared" si="64"/>
        <v>0</v>
      </c>
      <c r="BI167" s="142">
        <f t="shared" si="64"/>
        <v>0</v>
      </c>
      <c r="BJ167" s="142">
        <f t="shared" si="64"/>
        <v>0</v>
      </c>
      <c r="BK167" s="142">
        <f t="shared" si="64"/>
        <v>0</v>
      </c>
      <c r="BL167" s="142">
        <f t="shared" si="64"/>
        <v>0</v>
      </c>
      <c r="BM167" s="142">
        <f t="shared" si="64"/>
        <v>0</v>
      </c>
      <c r="BN167" s="142">
        <f t="shared" si="64"/>
        <v>0</v>
      </c>
      <c r="BO167" s="142">
        <f>V167-SUM(V161:V162,V165:V166)</f>
        <v>0</v>
      </c>
      <c r="BP167" s="142">
        <f t="shared" si="64"/>
        <v>0</v>
      </c>
      <c r="BQ167" s="142">
        <f>X167-SUM(X161:X162,X165:X166)</f>
        <v>0</v>
      </c>
      <c r="BR167" s="142">
        <f t="shared" si="64"/>
        <v>0</v>
      </c>
      <c r="BS167" s="142">
        <f t="shared" si="64"/>
        <v>0</v>
      </c>
      <c r="BT167" s="142">
        <f t="shared" si="64"/>
        <v>0</v>
      </c>
      <c r="BU167" s="142">
        <f t="shared" si="64"/>
        <v>0</v>
      </c>
      <c r="BV167" s="142">
        <f t="shared" si="64"/>
        <v>0</v>
      </c>
      <c r="BW167" s="142">
        <f t="shared" si="64"/>
        <v>0</v>
      </c>
      <c r="BX167" s="142">
        <f t="shared" si="64"/>
        <v>0</v>
      </c>
      <c r="BY167" s="142">
        <f t="shared" si="64"/>
        <v>0</v>
      </c>
      <c r="BZ167" s="142">
        <f t="shared" si="64"/>
        <v>0</v>
      </c>
      <c r="CA167" s="142">
        <f t="shared" si="64"/>
        <v>0</v>
      </c>
      <c r="CB167" s="142">
        <f t="shared" si="64"/>
        <v>0</v>
      </c>
      <c r="CC167" s="142">
        <f t="shared" si="64"/>
        <v>0</v>
      </c>
      <c r="CD167" s="142">
        <f t="shared" si="64"/>
        <v>0</v>
      </c>
      <c r="CE167" s="142">
        <f t="shared" si="64"/>
        <v>0</v>
      </c>
      <c r="CF167" s="142">
        <f t="shared" si="64"/>
        <v>0</v>
      </c>
      <c r="CG167" s="142">
        <f t="shared" si="64"/>
        <v>0</v>
      </c>
      <c r="CH167" s="142">
        <f t="shared" si="64"/>
        <v>0</v>
      </c>
      <c r="CI167" s="142">
        <f t="shared" si="64"/>
        <v>0</v>
      </c>
      <c r="CJ167" s="142">
        <f t="shared" si="64"/>
        <v>0</v>
      </c>
    </row>
    <row r="168" spans="2:88" x14ac:dyDescent="0.2">
      <c r="B168" s="133" t="s">
        <v>214</v>
      </c>
      <c r="C168" s="129">
        <v>0</v>
      </c>
      <c r="D168" s="129">
        <v>0</v>
      </c>
      <c r="E168" s="129">
        <v>0</v>
      </c>
      <c r="F168" s="129">
        <v>0</v>
      </c>
      <c r="G168" s="129">
        <v>0</v>
      </c>
      <c r="H168" s="129">
        <v>0</v>
      </c>
      <c r="I168" s="129">
        <v>0</v>
      </c>
      <c r="J168" s="129">
        <v>0</v>
      </c>
      <c r="K168" s="129">
        <v>0</v>
      </c>
      <c r="L168" s="129">
        <v>0</v>
      </c>
      <c r="M168" s="129">
        <v>0</v>
      </c>
      <c r="N168" s="129">
        <v>0</v>
      </c>
      <c r="O168" s="129">
        <v>0</v>
      </c>
      <c r="P168" s="129">
        <v>0</v>
      </c>
      <c r="Q168" s="129">
        <v>0</v>
      </c>
      <c r="R168" s="129">
        <v>0</v>
      </c>
      <c r="S168" s="129">
        <v>0</v>
      </c>
      <c r="T168" s="129">
        <v>0</v>
      </c>
      <c r="U168" s="129">
        <v>0</v>
      </c>
      <c r="V168" s="129">
        <v>0</v>
      </c>
      <c r="W168" s="129">
        <v>0</v>
      </c>
      <c r="X168" s="129">
        <v>0</v>
      </c>
      <c r="Y168" s="129">
        <v>0</v>
      </c>
      <c r="Z168" s="129">
        <v>0</v>
      </c>
      <c r="AA168" s="129">
        <v>0</v>
      </c>
      <c r="AB168" s="129">
        <v>0</v>
      </c>
      <c r="AC168" s="129">
        <v>0</v>
      </c>
      <c r="AD168" s="129">
        <v>0</v>
      </c>
      <c r="AE168" s="129">
        <v>0</v>
      </c>
      <c r="AF168" s="129">
        <v>0</v>
      </c>
      <c r="AG168" s="129">
        <v>0</v>
      </c>
      <c r="AH168" s="129">
        <v>0</v>
      </c>
      <c r="AI168" s="129">
        <v>0</v>
      </c>
      <c r="AJ168" s="129">
        <v>0</v>
      </c>
      <c r="AK168" s="129"/>
      <c r="AL168" s="129"/>
      <c r="AM168" s="129"/>
      <c r="AN168" s="129"/>
      <c r="AO168" s="129"/>
      <c r="AP168" s="129"/>
      <c r="AQ168" s="117">
        <f t="shared" si="41"/>
        <v>0</v>
      </c>
    </row>
    <row r="169" spans="2:88" x14ac:dyDescent="0.2">
      <c r="B169" s="133" t="s">
        <v>215</v>
      </c>
      <c r="C169" s="129">
        <v>48092</v>
      </c>
      <c r="D169" s="129">
        <v>30818</v>
      </c>
      <c r="E169" s="129">
        <v>2476347</v>
      </c>
      <c r="F169" s="129">
        <v>2238343</v>
      </c>
      <c r="G169" s="129">
        <v>-90191</v>
      </c>
      <c r="H169" s="129">
        <v>-1271674</v>
      </c>
      <c r="I169" s="129">
        <v>-490189</v>
      </c>
      <c r="J169" s="129">
        <v>295921</v>
      </c>
      <c r="K169" s="129">
        <v>679764</v>
      </c>
      <c r="L169" s="129">
        <v>-125506</v>
      </c>
      <c r="M169" s="129">
        <v>847603</v>
      </c>
      <c r="N169" s="129">
        <v>118707</v>
      </c>
      <c r="O169" s="129">
        <v>-247470</v>
      </c>
      <c r="P169" s="129">
        <v>-19048</v>
      </c>
      <c r="Q169" s="129">
        <v>1775735</v>
      </c>
      <c r="R169" s="129">
        <v>0</v>
      </c>
      <c r="S169" s="129">
        <v>-370291</v>
      </c>
      <c r="T169" s="129">
        <v>0</v>
      </c>
      <c r="U169" s="129">
        <v>109419</v>
      </c>
      <c r="V169" s="129">
        <v>201256</v>
      </c>
      <c r="W169" s="129">
        <v>145528</v>
      </c>
      <c r="X169" s="129">
        <v>-158168</v>
      </c>
      <c r="Y169" s="129">
        <v>87510</v>
      </c>
      <c r="Z169" s="129">
        <v>-216408</v>
      </c>
      <c r="AA169" s="129">
        <v>383266</v>
      </c>
      <c r="AB169" s="129">
        <v>28065</v>
      </c>
      <c r="AC169" s="129">
        <v>36272</v>
      </c>
      <c r="AD169" s="129">
        <v>814922</v>
      </c>
      <c r="AE169" s="129">
        <v>170987</v>
      </c>
      <c r="AF169" s="129">
        <v>-9331</v>
      </c>
      <c r="AG169" s="129">
        <v>154285</v>
      </c>
      <c r="AH169" s="129">
        <v>-4408</v>
      </c>
      <c r="AI169" s="129">
        <v>373360</v>
      </c>
      <c r="AJ169" s="129">
        <v>701785</v>
      </c>
      <c r="AK169" s="129"/>
      <c r="AL169" s="129"/>
      <c r="AM169" s="129"/>
      <c r="AN169" s="129"/>
      <c r="AO169" s="129"/>
      <c r="AP169" s="129"/>
      <c r="AQ169" s="117">
        <f t="shared" si="41"/>
        <v>8715301</v>
      </c>
    </row>
    <row r="170" spans="2:88" x14ac:dyDescent="0.2">
      <c r="B170" s="132" t="s">
        <v>661</v>
      </c>
      <c r="C170" s="126">
        <v>215757</v>
      </c>
      <c r="D170" s="126">
        <v>289535</v>
      </c>
      <c r="E170" s="126">
        <v>8548525</v>
      </c>
      <c r="F170" s="126">
        <v>7804114</v>
      </c>
      <c r="G170" s="126">
        <v>-38686</v>
      </c>
      <c r="H170" s="126">
        <v>-2672065</v>
      </c>
      <c r="I170" s="126">
        <v>968825</v>
      </c>
      <c r="J170" s="126">
        <v>841907</v>
      </c>
      <c r="K170" s="126">
        <v>2323089</v>
      </c>
      <c r="L170" s="126">
        <v>-245355</v>
      </c>
      <c r="M170" s="126">
        <v>4108892</v>
      </c>
      <c r="N170" s="126">
        <v>315690</v>
      </c>
      <c r="O170" s="126">
        <v>-538774</v>
      </c>
      <c r="P170" s="126">
        <v>70470</v>
      </c>
      <c r="Q170" s="126">
        <v>5967092</v>
      </c>
      <c r="R170" s="126">
        <v>40518</v>
      </c>
      <c r="S170" s="126">
        <v>140425</v>
      </c>
      <c r="T170" s="126">
        <v>0</v>
      </c>
      <c r="U170" s="126">
        <v>1176331</v>
      </c>
      <c r="V170" s="126">
        <v>714831</v>
      </c>
      <c r="W170" s="126">
        <v>537854</v>
      </c>
      <c r="X170" s="126">
        <v>-331248</v>
      </c>
      <c r="Y170" s="126">
        <v>325826</v>
      </c>
      <c r="Z170" s="126">
        <v>-620002</v>
      </c>
      <c r="AA170" s="126">
        <v>1147854</v>
      </c>
      <c r="AB170" s="126">
        <v>75879</v>
      </c>
      <c r="AC170" s="126">
        <v>189113</v>
      </c>
      <c r="AD170" s="126">
        <v>2633960</v>
      </c>
      <c r="AE170" s="126">
        <v>462769</v>
      </c>
      <c r="AF170" s="126">
        <v>58649</v>
      </c>
      <c r="AG170" s="126">
        <v>1394402</v>
      </c>
      <c r="AH170" s="126">
        <v>131685</v>
      </c>
      <c r="AI170" s="126">
        <v>1178646</v>
      </c>
      <c r="AJ170" s="126">
        <v>2610750</v>
      </c>
      <c r="AK170" s="126"/>
      <c r="AL170" s="126"/>
      <c r="AM170" s="126"/>
      <c r="AN170" s="126"/>
      <c r="AO170" s="126"/>
      <c r="AP170" s="126"/>
      <c r="AQ170" s="117">
        <f t="shared" si="41"/>
        <v>39827258</v>
      </c>
      <c r="AV170" s="142">
        <f t="shared" ref="AV170:BE170" si="65">C170-(SUM(C167:C168)-C169)</f>
        <v>0</v>
      </c>
      <c r="AW170" s="142">
        <f t="shared" si="65"/>
        <v>0</v>
      </c>
      <c r="AX170" s="142">
        <f t="shared" si="65"/>
        <v>0</v>
      </c>
      <c r="AY170" s="142">
        <f t="shared" si="65"/>
        <v>0</v>
      </c>
      <c r="AZ170" s="142">
        <f t="shared" si="65"/>
        <v>0</v>
      </c>
      <c r="BA170" s="142">
        <f t="shared" si="65"/>
        <v>0</v>
      </c>
      <c r="BB170" s="142">
        <f t="shared" si="65"/>
        <v>0</v>
      </c>
      <c r="BC170" s="142">
        <f t="shared" si="65"/>
        <v>0</v>
      </c>
      <c r="BD170" s="142">
        <f t="shared" si="65"/>
        <v>0</v>
      </c>
      <c r="BE170" s="142">
        <f t="shared" si="65"/>
        <v>0</v>
      </c>
      <c r="BF170" s="142">
        <f t="shared" ref="BF170:BU170" si="66">M170-(SUM(M167:M168)-M169)</f>
        <v>0</v>
      </c>
      <c r="BG170" s="142">
        <f t="shared" si="66"/>
        <v>0</v>
      </c>
      <c r="BH170" s="142">
        <f t="shared" si="66"/>
        <v>0</v>
      </c>
      <c r="BI170" s="142">
        <f t="shared" si="66"/>
        <v>0</v>
      </c>
      <c r="BJ170" s="142">
        <f t="shared" si="66"/>
        <v>0</v>
      </c>
      <c r="BK170" s="142">
        <f t="shared" si="66"/>
        <v>0</v>
      </c>
      <c r="BL170" s="142">
        <f t="shared" si="66"/>
        <v>0</v>
      </c>
      <c r="BM170" s="142">
        <f t="shared" si="66"/>
        <v>0</v>
      </c>
      <c r="BN170" s="142">
        <f t="shared" si="66"/>
        <v>0</v>
      </c>
      <c r="BO170" s="142">
        <f t="shared" si="66"/>
        <v>0</v>
      </c>
      <c r="BP170" s="142">
        <f t="shared" si="66"/>
        <v>0</v>
      </c>
      <c r="BQ170" s="142">
        <f t="shared" si="66"/>
        <v>0</v>
      </c>
      <c r="BR170" s="142">
        <f t="shared" si="66"/>
        <v>0</v>
      </c>
      <c r="BS170" s="142">
        <f t="shared" si="66"/>
        <v>0</v>
      </c>
      <c r="BT170" s="142">
        <f t="shared" si="66"/>
        <v>0</v>
      </c>
      <c r="BU170" s="142">
        <f t="shared" si="66"/>
        <v>0</v>
      </c>
      <c r="BV170" s="142">
        <f t="shared" ref="BV170:CJ170" si="67">AC170-(SUM(AC167:AC168)-AC169)</f>
        <v>0</v>
      </c>
      <c r="BW170" s="142">
        <f t="shared" si="67"/>
        <v>0</v>
      </c>
      <c r="BX170" s="142">
        <f t="shared" si="67"/>
        <v>0</v>
      </c>
      <c r="BY170" s="142">
        <f t="shared" si="67"/>
        <v>0</v>
      </c>
      <c r="BZ170" s="142">
        <f t="shared" si="67"/>
        <v>0</v>
      </c>
      <c r="CA170" s="142">
        <f t="shared" si="67"/>
        <v>0</v>
      </c>
      <c r="CB170" s="142">
        <f t="shared" si="67"/>
        <v>0</v>
      </c>
      <c r="CC170" s="142">
        <f t="shared" si="67"/>
        <v>0</v>
      </c>
      <c r="CD170" s="142">
        <f t="shared" si="67"/>
        <v>0</v>
      </c>
      <c r="CE170" s="142">
        <f t="shared" si="67"/>
        <v>0</v>
      </c>
      <c r="CF170" s="142">
        <f t="shared" si="67"/>
        <v>0</v>
      </c>
      <c r="CG170" s="142">
        <f t="shared" si="67"/>
        <v>0</v>
      </c>
      <c r="CH170" s="142">
        <f t="shared" si="67"/>
        <v>0</v>
      </c>
      <c r="CI170" s="142">
        <f t="shared" si="67"/>
        <v>0</v>
      </c>
      <c r="CJ170" s="142">
        <f t="shared" si="67"/>
        <v>0</v>
      </c>
    </row>
    <row r="171" spans="2:88" x14ac:dyDescent="0.2">
      <c r="B171" s="133" t="s">
        <v>217</v>
      </c>
      <c r="C171" s="129">
        <v>0</v>
      </c>
      <c r="D171" s="129">
        <v>0</v>
      </c>
      <c r="E171" s="129">
        <v>0</v>
      </c>
      <c r="F171" s="129">
        <v>0</v>
      </c>
      <c r="G171" s="129">
        <v>0</v>
      </c>
      <c r="H171" s="129">
        <v>0</v>
      </c>
      <c r="I171" s="129">
        <v>0</v>
      </c>
      <c r="J171" s="129">
        <v>0</v>
      </c>
      <c r="K171" s="129">
        <v>0</v>
      </c>
      <c r="L171" s="129">
        <v>0</v>
      </c>
      <c r="M171" s="129">
        <v>0</v>
      </c>
      <c r="N171" s="129">
        <v>0</v>
      </c>
      <c r="O171" s="129">
        <v>0</v>
      </c>
      <c r="P171" s="129">
        <v>0</v>
      </c>
      <c r="Q171" s="129">
        <v>0</v>
      </c>
      <c r="R171" s="129">
        <v>0</v>
      </c>
      <c r="S171" s="129">
        <v>0</v>
      </c>
      <c r="T171" s="129">
        <v>0</v>
      </c>
      <c r="U171" s="129">
        <v>0</v>
      </c>
      <c r="V171" s="129">
        <v>0</v>
      </c>
      <c r="W171" s="129">
        <v>0</v>
      </c>
      <c r="X171" s="129">
        <v>0</v>
      </c>
      <c r="Y171" s="129">
        <v>0</v>
      </c>
      <c r="Z171" s="129">
        <v>0</v>
      </c>
      <c r="AA171" s="129">
        <v>0</v>
      </c>
      <c r="AB171" s="129">
        <v>0</v>
      </c>
      <c r="AC171" s="129">
        <v>0</v>
      </c>
      <c r="AD171" s="129">
        <v>0</v>
      </c>
      <c r="AE171" s="129">
        <v>0</v>
      </c>
      <c r="AF171" s="129">
        <v>0</v>
      </c>
      <c r="AG171" s="129">
        <v>0</v>
      </c>
      <c r="AH171" s="129">
        <v>0</v>
      </c>
      <c r="AI171" s="129">
        <v>0</v>
      </c>
      <c r="AJ171" s="129">
        <v>0</v>
      </c>
      <c r="AK171" s="129"/>
      <c r="AL171" s="129"/>
      <c r="AM171" s="129"/>
      <c r="AN171" s="129"/>
      <c r="AO171" s="129"/>
      <c r="AP171" s="129"/>
      <c r="AQ171" s="117">
        <f t="shared" si="41"/>
        <v>0</v>
      </c>
    </row>
    <row r="172" spans="2:88" x14ac:dyDescent="0.2">
      <c r="B172" s="133" t="s">
        <v>218</v>
      </c>
      <c r="C172" s="129">
        <v>0</v>
      </c>
      <c r="D172" s="129">
        <v>-66781</v>
      </c>
      <c r="E172" s="129">
        <v>1394117</v>
      </c>
      <c r="F172" s="129">
        <v>-1360798</v>
      </c>
      <c r="G172" s="129">
        <v>-13633</v>
      </c>
      <c r="H172" s="129">
        <v>54245</v>
      </c>
      <c r="I172" s="129">
        <v>-15104</v>
      </c>
      <c r="J172" s="129">
        <v>-114042</v>
      </c>
      <c r="K172" s="129">
        <v>-117699</v>
      </c>
      <c r="L172" s="129">
        <v>0</v>
      </c>
      <c r="M172" s="129">
        <v>0</v>
      </c>
      <c r="N172" s="129">
        <v>0</v>
      </c>
      <c r="O172" s="129">
        <v>0</v>
      </c>
      <c r="P172" s="129">
        <v>-60349</v>
      </c>
      <c r="Q172" s="129">
        <v>-485133</v>
      </c>
      <c r="R172" s="129">
        <v>0</v>
      </c>
      <c r="S172" s="129">
        <v>-2368424</v>
      </c>
      <c r="T172" s="129">
        <v>0</v>
      </c>
      <c r="U172" s="129">
        <v>-64059</v>
      </c>
      <c r="V172" s="129">
        <v>37049</v>
      </c>
      <c r="W172" s="129">
        <v>-26884</v>
      </c>
      <c r="X172" s="129">
        <v>-11186</v>
      </c>
      <c r="Y172" s="129">
        <v>0</v>
      </c>
      <c r="Z172" s="129">
        <v>-22495</v>
      </c>
      <c r="AA172" s="129">
        <v>-38146</v>
      </c>
      <c r="AB172" s="129">
        <v>-18088</v>
      </c>
      <c r="AC172" s="129">
        <v>62785</v>
      </c>
      <c r="AD172" s="129">
        <v>0</v>
      </c>
      <c r="AE172" s="129">
        <v>0</v>
      </c>
      <c r="AF172" s="129">
        <v>0</v>
      </c>
      <c r="AG172" s="129">
        <v>-461455</v>
      </c>
      <c r="AH172" s="129">
        <v>0</v>
      </c>
      <c r="AI172" s="129">
        <v>61467</v>
      </c>
      <c r="AJ172" s="129">
        <v>-132127</v>
      </c>
      <c r="AK172" s="129"/>
      <c r="AL172" s="129"/>
      <c r="AM172" s="129"/>
      <c r="AN172" s="129"/>
      <c r="AO172" s="129"/>
      <c r="AP172" s="129"/>
      <c r="AQ172" s="117">
        <f t="shared" si="41"/>
        <v>-3766740</v>
      </c>
    </row>
    <row r="173" spans="2:88" x14ac:dyDescent="0.2">
      <c r="B173" s="133" t="s">
        <v>219</v>
      </c>
      <c r="C173" s="129">
        <v>0</v>
      </c>
      <c r="D173" s="129">
        <v>0</v>
      </c>
      <c r="E173" s="129">
        <v>0</v>
      </c>
      <c r="F173" s="129">
        <v>0</v>
      </c>
      <c r="G173" s="129">
        <v>0</v>
      </c>
      <c r="H173" s="129">
        <v>0</v>
      </c>
      <c r="I173" s="129">
        <v>0</v>
      </c>
      <c r="J173" s="129">
        <v>0</v>
      </c>
      <c r="K173" s="129">
        <v>0</v>
      </c>
      <c r="L173" s="129">
        <v>0</v>
      </c>
      <c r="M173" s="129">
        <v>0</v>
      </c>
      <c r="N173" s="129">
        <v>0</v>
      </c>
      <c r="O173" s="129">
        <v>0</v>
      </c>
      <c r="P173" s="129">
        <v>0</v>
      </c>
      <c r="Q173" s="129">
        <v>0</v>
      </c>
      <c r="R173" s="129">
        <v>0</v>
      </c>
      <c r="S173" s="129">
        <v>0</v>
      </c>
      <c r="T173" s="129">
        <v>0</v>
      </c>
      <c r="U173" s="129">
        <v>0</v>
      </c>
      <c r="V173" s="129">
        <v>0</v>
      </c>
      <c r="W173" s="129">
        <v>0</v>
      </c>
      <c r="X173" s="129">
        <v>0</v>
      </c>
      <c r="Y173" s="129">
        <v>0</v>
      </c>
      <c r="Z173" s="129">
        <v>0</v>
      </c>
      <c r="AA173" s="129">
        <v>0</v>
      </c>
      <c r="AB173" s="129">
        <v>0</v>
      </c>
      <c r="AC173" s="129">
        <v>0</v>
      </c>
      <c r="AD173" s="129">
        <v>0</v>
      </c>
      <c r="AE173" s="129">
        <v>0</v>
      </c>
      <c r="AF173" s="129">
        <v>0</v>
      </c>
      <c r="AG173" s="129">
        <v>0</v>
      </c>
      <c r="AH173" s="129">
        <v>0</v>
      </c>
      <c r="AI173" s="129">
        <v>0</v>
      </c>
      <c r="AJ173" s="129">
        <v>0</v>
      </c>
      <c r="AK173" s="129"/>
      <c r="AL173" s="129"/>
      <c r="AM173" s="129"/>
      <c r="AN173" s="129"/>
      <c r="AO173" s="129"/>
      <c r="AP173" s="129"/>
      <c r="AQ173" s="117">
        <f t="shared" si="41"/>
        <v>0</v>
      </c>
    </row>
    <row r="174" spans="2:88" x14ac:dyDescent="0.2">
      <c r="B174" s="133" t="s">
        <v>220</v>
      </c>
      <c r="C174" s="129">
        <v>0</v>
      </c>
      <c r="D174" s="129">
        <v>0</v>
      </c>
      <c r="E174" s="129">
        <v>0</v>
      </c>
      <c r="F174" s="129">
        <v>-2213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29">
        <v>0</v>
      </c>
      <c r="M174" s="129">
        <v>0</v>
      </c>
      <c r="N174" s="129">
        <v>0</v>
      </c>
      <c r="O174" s="129">
        <v>3590</v>
      </c>
      <c r="P174" s="129">
        <v>0</v>
      </c>
      <c r="Q174" s="129">
        <v>0</v>
      </c>
      <c r="R174" s="129">
        <v>0</v>
      </c>
      <c r="S174" s="129">
        <v>0</v>
      </c>
      <c r="T174" s="129">
        <v>0</v>
      </c>
      <c r="U174" s="129">
        <v>0</v>
      </c>
      <c r="V174" s="129">
        <v>0</v>
      </c>
      <c r="W174" s="129">
        <v>0</v>
      </c>
      <c r="X174" s="129">
        <v>0</v>
      </c>
      <c r="Y174" s="129">
        <v>0</v>
      </c>
      <c r="Z174" s="129">
        <v>307260</v>
      </c>
      <c r="AA174" s="129">
        <v>0</v>
      </c>
      <c r="AB174" s="129">
        <v>0</v>
      </c>
      <c r="AC174" s="129">
        <v>0</v>
      </c>
      <c r="AD174" s="129">
        <v>0</v>
      </c>
      <c r="AE174" s="129">
        <v>0</v>
      </c>
      <c r="AF174" s="129">
        <v>0</v>
      </c>
      <c r="AG174" s="129">
        <v>0</v>
      </c>
      <c r="AH174" s="129">
        <v>0</v>
      </c>
      <c r="AI174" s="129">
        <v>0</v>
      </c>
      <c r="AJ174" s="129">
        <v>0</v>
      </c>
      <c r="AK174" s="129"/>
      <c r="AL174" s="129"/>
      <c r="AM174" s="129"/>
      <c r="AN174" s="129"/>
      <c r="AO174" s="129"/>
      <c r="AP174" s="129"/>
      <c r="AQ174" s="117">
        <f t="shared" si="41"/>
        <v>308637</v>
      </c>
    </row>
    <row r="175" spans="2:88" x14ac:dyDescent="0.2">
      <c r="B175" s="133" t="s">
        <v>713</v>
      </c>
      <c r="C175" s="129">
        <v>0</v>
      </c>
      <c r="D175" s="129">
        <v>18031</v>
      </c>
      <c r="E175" s="129">
        <v>-925085</v>
      </c>
      <c r="F175" s="129">
        <v>367416</v>
      </c>
      <c r="G175" s="129">
        <v>31111</v>
      </c>
      <c r="H175" s="129">
        <v>-14648</v>
      </c>
      <c r="I175" s="129">
        <v>0</v>
      </c>
      <c r="J175" s="129">
        <v>30802</v>
      </c>
      <c r="K175" s="129">
        <v>31779</v>
      </c>
      <c r="L175" s="129">
        <v>0</v>
      </c>
      <c r="M175" s="129">
        <v>0</v>
      </c>
      <c r="N175" s="129">
        <v>0</v>
      </c>
      <c r="O175" s="129">
        <v>-76157</v>
      </c>
      <c r="P175" s="129">
        <v>16294</v>
      </c>
      <c r="Q175" s="129">
        <v>130986</v>
      </c>
      <c r="R175" s="129">
        <v>0</v>
      </c>
      <c r="S175" s="129">
        <v>597747</v>
      </c>
      <c r="T175" s="129">
        <v>0</v>
      </c>
      <c r="U175" s="129">
        <v>96027</v>
      </c>
      <c r="V175" s="129">
        <v>-18289</v>
      </c>
      <c r="W175" s="129">
        <v>7259</v>
      </c>
      <c r="X175" s="129">
        <v>-33004</v>
      </c>
      <c r="Y175" s="129">
        <v>0</v>
      </c>
      <c r="Z175" s="129">
        <v>6074</v>
      </c>
      <c r="AA175" s="129">
        <v>10300</v>
      </c>
      <c r="AB175" s="129">
        <v>4884</v>
      </c>
      <c r="AC175" s="129">
        <v>-16939</v>
      </c>
      <c r="AD175" s="129">
        <v>0</v>
      </c>
      <c r="AE175" s="129">
        <v>0</v>
      </c>
      <c r="AF175" s="129">
        <v>0</v>
      </c>
      <c r="AG175" s="129">
        <v>124593</v>
      </c>
      <c r="AH175" s="129">
        <v>0</v>
      </c>
      <c r="AI175" s="129">
        <v>-16161</v>
      </c>
      <c r="AJ175" s="129">
        <v>37660</v>
      </c>
      <c r="AK175" s="129"/>
      <c r="AL175" s="129"/>
      <c r="AM175" s="129"/>
      <c r="AN175" s="129"/>
      <c r="AO175" s="129"/>
      <c r="AP175" s="129"/>
      <c r="AQ175" s="117">
        <f t="shared" si="41"/>
        <v>410680</v>
      </c>
    </row>
    <row r="176" spans="2:88" x14ac:dyDescent="0.2">
      <c r="B176" s="141" t="s">
        <v>221</v>
      </c>
      <c r="C176" s="129">
        <v>0</v>
      </c>
      <c r="D176" s="129">
        <v>-48750</v>
      </c>
      <c r="E176" s="129">
        <v>469032</v>
      </c>
      <c r="F176" s="129">
        <v>-995595</v>
      </c>
      <c r="G176" s="129">
        <v>17478</v>
      </c>
      <c r="H176" s="129">
        <v>39597</v>
      </c>
      <c r="I176" s="129">
        <v>-15104</v>
      </c>
      <c r="J176" s="129">
        <v>-83240</v>
      </c>
      <c r="K176" s="129">
        <v>-85920</v>
      </c>
      <c r="L176" s="129">
        <v>0</v>
      </c>
      <c r="M176" s="129">
        <v>0</v>
      </c>
      <c r="N176" s="129">
        <v>0</v>
      </c>
      <c r="O176" s="129">
        <v>-72567</v>
      </c>
      <c r="P176" s="129">
        <v>-44055</v>
      </c>
      <c r="Q176" s="129">
        <v>-354147</v>
      </c>
      <c r="R176" s="129">
        <v>0</v>
      </c>
      <c r="S176" s="129">
        <v>-1770677</v>
      </c>
      <c r="T176" s="129">
        <v>0</v>
      </c>
      <c r="U176" s="129">
        <v>31968</v>
      </c>
      <c r="V176" s="129">
        <v>18760</v>
      </c>
      <c r="W176" s="129">
        <v>-19625</v>
      </c>
      <c r="X176" s="129">
        <v>-44190</v>
      </c>
      <c r="Y176" s="129">
        <v>0</v>
      </c>
      <c r="Z176" s="129">
        <v>290839</v>
      </c>
      <c r="AA176" s="129">
        <v>-27846</v>
      </c>
      <c r="AB176" s="129">
        <v>-13204</v>
      </c>
      <c r="AC176" s="129">
        <v>45846</v>
      </c>
      <c r="AD176" s="129">
        <v>0</v>
      </c>
      <c r="AE176" s="129">
        <v>0</v>
      </c>
      <c r="AF176" s="129">
        <v>0</v>
      </c>
      <c r="AG176" s="129">
        <v>-336862</v>
      </c>
      <c r="AH176" s="129">
        <v>0</v>
      </c>
      <c r="AI176" s="129">
        <v>45306</v>
      </c>
      <c r="AJ176" s="129">
        <v>-94467</v>
      </c>
      <c r="AK176" s="129"/>
      <c r="AL176" s="129"/>
      <c r="AM176" s="129"/>
      <c r="AN176" s="129"/>
      <c r="AO176" s="129"/>
      <c r="AP176" s="129"/>
      <c r="AQ176" s="117">
        <f t="shared" si="41"/>
        <v>-3047423</v>
      </c>
      <c r="AV176" s="142">
        <f t="shared" ref="AV176:BE176" si="68">C176-SUM(C171:C175)</f>
        <v>0</v>
      </c>
      <c r="AW176" s="142">
        <f t="shared" si="68"/>
        <v>0</v>
      </c>
      <c r="AX176" s="142">
        <f t="shared" si="68"/>
        <v>0</v>
      </c>
      <c r="AY176" s="142">
        <f t="shared" si="68"/>
        <v>0</v>
      </c>
      <c r="AZ176" s="142">
        <f t="shared" si="68"/>
        <v>0</v>
      </c>
      <c r="BA176" s="142">
        <f t="shared" si="68"/>
        <v>0</v>
      </c>
      <c r="BB176" s="142">
        <f t="shared" si="68"/>
        <v>0</v>
      </c>
      <c r="BC176" s="142">
        <f t="shared" si="68"/>
        <v>0</v>
      </c>
      <c r="BD176" s="142">
        <f t="shared" si="68"/>
        <v>0</v>
      </c>
      <c r="BE176" s="142">
        <f t="shared" si="68"/>
        <v>0</v>
      </c>
      <c r="BF176" s="142">
        <f t="shared" ref="BF176:BU176" si="69">M176-SUM(M171:M175)</f>
        <v>0</v>
      </c>
      <c r="BG176" s="142">
        <f t="shared" si="69"/>
        <v>0</v>
      </c>
      <c r="BH176" s="142">
        <f t="shared" si="69"/>
        <v>0</v>
      </c>
      <c r="BI176" s="142">
        <f t="shared" si="69"/>
        <v>0</v>
      </c>
      <c r="BJ176" s="142">
        <f t="shared" si="69"/>
        <v>0</v>
      </c>
      <c r="BK176" s="142">
        <f t="shared" si="69"/>
        <v>0</v>
      </c>
      <c r="BL176" s="142">
        <f t="shared" si="69"/>
        <v>0</v>
      </c>
      <c r="BM176" s="142">
        <f t="shared" si="69"/>
        <v>0</v>
      </c>
      <c r="BN176" s="142">
        <f t="shared" si="69"/>
        <v>0</v>
      </c>
      <c r="BO176" s="142">
        <f t="shared" si="69"/>
        <v>0</v>
      </c>
      <c r="BP176" s="142">
        <f t="shared" si="69"/>
        <v>0</v>
      </c>
      <c r="BQ176" s="142">
        <f t="shared" si="69"/>
        <v>0</v>
      </c>
      <c r="BR176" s="142">
        <f t="shared" si="69"/>
        <v>0</v>
      </c>
      <c r="BS176" s="142">
        <f t="shared" si="69"/>
        <v>0</v>
      </c>
      <c r="BT176" s="142">
        <f t="shared" si="69"/>
        <v>0</v>
      </c>
      <c r="BU176" s="142">
        <f t="shared" si="69"/>
        <v>0</v>
      </c>
      <c r="BV176" s="142">
        <f t="shared" ref="BV176:CJ176" si="70">AC176-SUM(AC171:AC175)</f>
        <v>0</v>
      </c>
      <c r="BW176" s="142">
        <f t="shared" si="70"/>
        <v>0</v>
      </c>
      <c r="BX176" s="142">
        <f t="shared" si="70"/>
        <v>0</v>
      </c>
      <c r="BY176" s="142">
        <f t="shared" si="70"/>
        <v>0</v>
      </c>
      <c r="BZ176" s="142">
        <f t="shared" si="70"/>
        <v>0</v>
      </c>
      <c r="CA176" s="142">
        <f t="shared" si="70"/>
        <v>0</v>
      </c>
      <c r="CB176" s="142">
        <f t="shared" si="70"/>
        <v>0</v>
      </c>
      <c r="CC176" s="142">
        <f t="shared" si="70"/>
        <v>0</v>
      </c>
      <c r="CD176" s="142">
        <f t="shared" si="70"/>
        <v>0</v>
      </c>
      <c r="CE176" s="142">
        <f t="shared" si="70"/>
        <v>0</v>
      </c>
      <c r="CF176" s="142">
        <f t="shared" si="70"/>
        <v>0</v>
      </c>
      <c r="CG176" s="142">
        <f t="shared" si="70"/>
        <v>0</v>
      </c>
      <c r="CH176" s="142">
        <f t="shared" si="70"/>
        <v>0</v>
      </c>
      <c r="CI176" s="142">
        <f t="shared" si="70"/>
        <v>0</v>
      </c>
      <c r="CJ176" s="142">
        <f t="shared" si="70"/>
        <v>0</v>
      </c>
    </row>
    <row r="177" spans="2:88" x14ac:dyDescent="0.2">
      <c r="B177" s="136" t="s">
        <v>662</v>
      </c>
      <c r="C177" s="126">
        <v>215757</v>
      </c>
      <c r="D177" s="126">
        <v>240785</v>
      </c>
      <c r="E177" s="126">
        <v>9017557</v>
      </c>
      <c r="F177" s="126">
        <v>6808519</v>
      </c>
      <c r="G177" s="126">
        <v>-21208</v>
      </c>
      <c r="H177" s="126">
        <v>-2632468</v>
      </c>
      <c r="I177" s="126">
        <v>953721</v>
      </c>
      <c r="J177" s="126">
        <v>758667</v>
      </c>
      <c r="K177" s="126">
        <v>2237169</v>
      </c>
      <c r="L177" s="126">
        <v>-245355</v>
      </c>
      <c r="M177" s="126">
        <v>4108892</v>
      </c>
      <c r="N177" s="126">
        <v>315690</v>
      </c>
      <c r="O177" s="126">
        <v>-611341</v>
      </c>
      <c r="P177" s="126">
        <v>26415</v>
      </c>
      <c r="Q177" s="126">
        <v>5612945</v>
      </c>
      <c r="R177" s="126">
        <v>40518</v>
      </c>
      <c r="S177" s="126">
        <v>-1630252</v>
      </c>
      <c r="T177" s="126">
        <v>0</v>
      </c>
      <c r="U177" s="126">
        <v>1208299</v>
      </c>
      <c r="V177" s="126">
        <v>733591</v>
      </c>
      <c r="W177" s="126">
        <v>518229</v>
      </c>
      <c r="X177" s="126">
        <v>-375438</v>
      </c>
      <c r="Y177" s="126">
        <v>325826</v>
      </c>
      <c r="Z177" s="126">
        <v>-329163</v>
      </c>
      <c r="AA177" s="126">
        <v>1120008</v>
      </c>
      <c r="AB177" s="126">
        <v>62675</v>
      </c>
      <c r="AC177" s="126">
        <v>234959</v>
      </c>
      <c r="AD177" s="126">
        <v>2633960</v>
      </c>
      <c r="AE177" s="126">
        <v>462769</v>
      </c>
      <c r="AF177" s="126">
        <v>58649</v>
      </c>
      <c r="AG177" s="126">
        <v>1057540</v>
      </c>
      <c r="AH177" s="126">
        <v>131685</v>
      </c>
      <c r="AI177" s="126">
        <v>1223952</v>
      </c>
      <c r="AJ177" s="126">
        <v>2516283</v>
      </c>
      <c r="AK177" s="126"/>
      <c r="AL177" s="126"/>
      <c r="AM177" s="126"/>
      <c r="AN177" s="126"/>
      <c r="AO177" s="126"/>
      <c r="AP177" s="126"/>
      <c r="AQ177" s="117">
        <f t="shared" si="41"/>
        <v>36779835</v>
      </c>
      <c r="AV177" s="142">
        <f>C177-SUM(C170,C176)</f>
        <v>0</v>
      </c>
      <c r="AW177" s="142">
        <f t="shared" ref="AW177:CJ177" si="71">D177-SUM(D170,D176)</f>
        <v>0</v>
      </c>
      <c r="AX177" s="142">
        <f t="shared" si="71"/>
        <v>0</v>
      </c>
      <c r="AY177" s="142">
        <f t="shared" si="71"/>
        <v>0</v>
      </c>
      <c r="AZ177" s="142">
        <f t="shared" si="71"/>
        <v>0</v>
      </c>
      <c r="BA177" s="142">
        <f t="shared" si="71"/>
        <v>0</v>
      </c>
      <c r="BB177" s="142">
        <f t="shared" si="71"/>
        <v>0</v>
      </c>
      <c r="BC177" s="142">
        <f t="shared" si="71"/>
        <v>0</v>
      </c>
      <c r="BD177" s="142">
        <f t="shared" si="71"/>
        <v>0</v>
      </c>
      <c r="BE177" s="142">
        <f t="shared" si="71"/>
        <v>0</v>
      </c>
      <c r="BF177" s="142">
        <f t="shared" si="71"/>
        <v>0</v>
      </c>
      <c r="BG177" s="142">
        <f t="shared" si="71"/>
        <v>0</v>
      </c>
      <c r="BH177" s="142">
        <f t="shared" si="71"/>
        <v>0</v>
      </c>
      <c r="BI177" s="142">
        <f t="shared" si="71"/>
        <v>0</v>
      </c>
      <c r="BJ177" s="142">
        <f t="shared" si="71"/>
        <v>0</v>
      </c>
      <c r="BK177" s="142">
        <f t="shared" si="71"/>
        <v>0</v>
      </c>
      <c r="BL177" s="142">
        <f t="shared" si="71"/>
        <v>0</v>
      </c>
      <c r="BM177" s="142">
        <f t="shared" si="71"/>
        <v>0</v>
      </c>
      <c r="BN177" s="142">
        <f t="shared" si="71"/>
        <v>0</v>
      </c>
      <c r="BO177" s="142">
        <f t="shared" si="71"/>
        <v>0</v>
      </c>
      <c r="BP177" s="142">
        <f t="shared" si="71"/>
        <v>0</v>
      </c>
      <c r="BQ177" s="142">
        <f t="shared" si="71"/>
        <v>0</v>
      </c>
      <c r="BR177" s="142">
        <f t="shared" si="71"/>
        <v>0</v>
      </c>
      <c r="BS177" s="142">
        <f t="shared" si="71"/>
        <v>0</v>
      </c>
      <c r="BT177" s="142">
        <f t="shared" si="71"/>
        <v>0</v>
      </c>
      <c r="BU177" s="142">
        <f t="shared" si="71"/>
        <v>0</v>
      </c>
      <c r="BV177" s="142">
        <f t="shared" si="71"/>
        <v>0</v>
      </c>
      <c r="BW177" s="142">
        <f t="shared" si="71"/>
        <v>0</v>
      </c>
      <c r="BX177" s="142">
        <f t="shared" si="71"/>
        <v>0</v>
      </c>
      <c r="BY177" s="142">
        <f t="shared" si="71"/>
        <v>0</v>
      </c>
      <c r="BZ177" s="142">
        <f t="shared" si="71"/>
        <v>0</v>
      </c>
      <c r="CA177" s="142">
        <f t="shared" si="71"/>
        <v>0</v>
      </c>
      <c r="CB177" s="142">
        <f t="shared" si="71"/>
        <v>0</v>
      </c>
      <c r="CC177" s="142">
        <f t="shared" si="71"/>
        <v>0</v>
      </c>
      <c r="CD177" s="142">
        <f t="shared" si="71"/>
        <v>0</v>
      </c>
      <c r="CE177" s="142">
        <f t="shared" si="71"/>
        <v>0</v>
      </c>
      <c r="CF177" s="142">
        <f t="shared" si="71"/>
        <v>0</v>
      </c>
      <c r="CG177" s="142">
        <f t="shared" si="71"/>
        <v>0</v>
      </c>
      <c r="CH177" s="142">
        <f t="shared" si="71"/>
        <v>0</v>
      </c>
      <c r="CI177" s="142">
        <f t="shared" si="71"/>
        <v>0</v>
      </c>
      <c r="CJ177" s="142">
        <f t="shared" si="71"/>
        <v>0</v>
      </c>
    </row>
    <row r="180" spans="2:88" ht="18.75" customHeight="1" x14ac:dyDescent="0.2">
      <c r="B180" s="281" t="s">
        <v>223</v>
      </c>
      <c r="C180" s="281"/>
      <c r="D180" s="281"/>
      <c r="E180" s="281"/>
      <c r="F180" s="281"/>
      <c r="G180" s="281"/>
      <c r="H180" s="281"/>
      <c r="I180" s="281"/>
      <c r="J180" s="281"/>
      <c r="K180" s="281"/>
      <c r="L180" s="281"/>
      <c r="M180" s="281"/>
      <c r="N180" s="281"/>
      <c r="O180" s="281"/>
      <c r="P180" s="281"/>
      <c r="Q180" s="281"/>
      <c r="R180" s="281"/>
      <c r="S180" s="281"/>
      <c r="T180" s="281"/>
      <c r="U180" s="281"/>
      <c r="V180" s="281"/>
      <c r="W180" s="281"/>
      <c r="X180" s="281"/>
      <c r="Y180" s="281"/>
      <c r="Z180" s="281"/>
      <c r="AA180" s="281"/>
      <c r="AB180" s="281"/>
      <c r="AC180" s="281"/>
      <c r="AD180" s="281"/>
      <c r="AE180" s="281"/>
      <c r="AF180" s="281"/>
      <c r="AG180" s="281"/>
      <c r="AH180" s="281"/>
      <c r="AI180" s="281"/>
      <c r="AJ180" s="281"/>
      <c r="AK180" s="281"/>
      <c r="AL180" s="281"/>
      <c r="AM180" s="281"/>
      <c r="AN180" s="281"/>
      <c r="AO180" s="281"/>
      <c r="AP180" s="281"/>
      <c r="AQ180" s="281"/>
    </row>
    <row r="181" spans="2:88" s="165" customFormat="1" x14ac:dyDescent="0.2">
      <c r="B181" s="167"/>
      <c r="C181" s="160">
        <f>COUNTIF($C$182:$AP$182,C182)</f>
        <v>1</v>
      </c>
      <c r="D181" s="160">
        <f t="shared" ref="D181:AP181" si="72">COUNTIF($C$182:$AP$182,D182)</f>
        <v>1</v>
      </c>
      <c r="E181" s="160">
        <f t="shared" si="72"/>
        <v>1</v>
      </c>
      <c r="F181" s="160">
        <f t="shared" si="72"/>
        <v>1</v>
      </c>
      <c r="G181" s="160">
        <f t="shared" si="72"/>
        <v>1</v>
      </c>
      <c r="H181" s="160">
        <f t="shared" si="72"/>
        <v>1</v>
      </c>
      <c r="I181" s="160">
        <f t="shared" si="72"/>
        <v>1</v>
      </c>
      <c r="J181" s="160">
        <f t="shared" si="72"/>
        <v>1</v>
      </c>
      <c r="K181" s="160">
        <f t="shared" si="72"/>
        <v>1</v>
      </c>
      <c r="L181" s="160">
        <f t="shared" si="72"/>
        <v>1</v>
      </c>
      <c r="M181" s="160">
        <f t="shared" si="72"/>
        <v>1</v>
      </c>
      <c r="N181" s="160">
        <f t="shared" si="72"/>
        <v>1</v>
      </c>
      <c r="O181" s="160">
        <f t="shared" si="72"/>
        <v>1</v>
      </c>
      <c r="P181" s="160">
        <f t="shared" si="72"/>
        <v>1</v>
      </c>
      <c r="Q181" s="160">
        <f t="shared" si="72"/>
        <v>1</v>
      </c>
      <c r="R181" s="160">
        <f t="shared" si="72"/>
        <v>1</v>
      </c>
      <c r="S181" s="160">
        <f t="shared" si="72"/>
        <v>1</v>
      </c>
      <c r="T181" s="160">
        <f t="shared" si="72"/>
        <v>7</v>
      </c>
      <c r="U181" s="160">
        <f t="shared" si="72"/>
        <v>1</v>
      </c>
      <c r="V181" s="160">
        <f t="shared" si="72"/>
        <v>1</v>
      </c>
      <c r="W181" s="160">
        <f t="shared" si="72"/>
        <v>1</v>
      </c>
      <c r="X181" s="160">
        <f t="shared" si="72"/>
        <v>1</v>
      </c>
      <c r="Y181" s="160">
        <f t="shared" si="72"/>
        <v>1</v>
      </c>
      <c r="Z181" s="160">
        <f t="shared" si="72"/>
        <v>1</v>
      </c>
      <c r="AA181" s="160">
        <f t="shared" si="72"/>
        <v>1</v>
      </c>
      <c r="AB181" s="160">
        <f t="shared" si="72"/>
        <v>1</v>
      </c>
      <c r="AC181" s="160">
        <f t="shared" si="72"/>
        <v>1</v>
      </c>
      <c r="AD181" s="160">
        <f t="shared" si="72"/>
        <v>1</v>
      </c>
      <c r="AE181" s="160">
        <f t="shared" si="72"/>
        <v>1</v>
      </c>
      <c r="AF181" s="160">
        <f t="shared" si="72"/>
        <v>1</v>
      </c>
      <c r="AG181" s="160">
        <f t="shared" si="72"/>
        <v>1</v>
      </c>
      <c r="AH181" s="160">
        <f t="shared" si="72"/>
        <v>1</v>
      </c>
      <c r="AI181" s="160">
        <f t="shared" si="72"/>
        <v>1</v>
      </c>
      <c r="AJ181" s="160">
        <f t="shared" si="72"/>
        <v>1</v>
      </c>
      <c r="AK181" s="160">
        <f t="shared" si="72"/>
        <v>7</v>
      </c>
      <c r="AL181" s="160">
        <f t="shared" si="72"/>
        <v>7</v>
      </c>
      <c r="AM181" s="160">
        <f t="shared" si="72"/>
        <v>7</v>
      </c>
      <c r="AN181" s="160">
        <f t="shared" si="72"/>
        <v>7</v>
      </c>
      <c r="AO181" s="160">
        <f t="shared" si="72"/>
        <v>7</v>
      </c>
      <c r="AP181" s="160">
        <f t="shared" si="72"/>
        <v>7</v>
      </c>
      <c r="AQ181" s="167"/>
      <c r="AV181" s="207"/>
      <c r="AW181" s="207"/>
      <c r="AX181" s="207"/>
      <c r="AY181" s="207"/>
      <c r="AZ181" s="207"/>
      <c r="BA181" s="207"/>
      <c r="BB181" s="207"/>
      <c r="BC181" s="207"/>
      <c r="BD181" s="207"/>
      <c r="BE181" s="207"/>
      <c r="BF181" s="207"/>
      <c r="BG181" s="207"/>
      <c r="BH181" s="207"/>
      <c r="BI181" s="207"/>
      <c r="BJ181" s="207"/>
      <c r="BK181" s="207"/>
      <c r="BL181" s="207"/>
      <c r="BM181" s="207"/>
      <c r="BN181" s="207"/>
      <c r="BO181" s="207"/>
      <c r="BP181" s="207"/>
      <c r="BQ181" s="207"/>
      <c r="BR181" s="207"/>
      <c r="BS181" s="207"/>
      <c r="BT181" s="207"/>
      <c r="BU181" s="207"/>
      <c r="BV181" s="207"/>
      <c r="BW181" s="207"/>
      <c r="BX181" s="207"/>
      <c r="BY181" s="207"/>
      <c r="BZ181" s="207"/>
      <c r="CA181" s="207"/>
      <c r="CB181" s="207"/>
      <c r="CC181" s="207"/>
      <c r="CD181" s="207"/>
      <c r="CE181" s="207"/>
      <c r="CF181" s="207"/>
      <c r="CG181" s="207"/>
      <c r="CH181" s="207"/>
      <c r="CI181" s="207"/>
      <c r="CJ181" s="207"/>
    </row>
    <row r="182" spans="2:88" s="165" customFormat="1" hidden="1" x14ac:dyDescent="0.2">
      <c r="B182" s="159"/>
      <c r="C182" s="158">
        <f>SUM(C184:C242)</f>
        <v>39629312</v>
      </c>
      <c r="D182" s="158">
        <f t="shared" ref="D182:AP182" si="73">SUM(D184:D242)</f>
        <v>82280345</v>
      </c>
      <c r="E182" s="158">
        <f t="shared" si="73"/>
        <v>1541466728</v>
      </c>
      <c r="F182" s="158">
        <f t="shared" si="73"/>
        <v>425984002</v>
      </c>
      <c r="G182" s="158">
        <f t="shared" si="73"/>
        <v>11676712</v>
      </c>
      <c r="H182" s="158">
        <f t="shared" si="73"/>
        <v>526406934</v>
      </c>
      <c r="I182" s="158">
        <f t="shared" si="73"/>
        <v>1353303159</v>
      </c>
      <c r="J182" s="158">
        <f t="shared" si="73"/>
        <v>33846175</v>
      </c>
      <c r="K182" s="158">
        <f t="shared" si="73"/>
        <v>681367058</v>
      </c>
      <c r="L182" s="158">
        <f t="shared" si="73"/>
        <v>89573081</v>
      </c>
      <c r="M182" s="158">
        <f t="shared" si="73"/>
        <v>144160332</v>
      </c>
      <c r="N182" s="158">
        <f t="shared" si="73"/>
        <v>148301255</v>
      </c>
      <c r="O182" s="158">
        <f t="shared" si="73"/>
        <v>89532727</v>
      </c>
      <c r="P182" s="158">
        <f t="shared" si="73"/>
        <v>65972844</v>
      </c>
      <c r="Q182" s="158">
        <f t="shared" si="73"/>
        <v>705875169</v>
      </c>
      <c r="R182" s="158">
        <f t="shared" si="73"/>
        <v>375084</v>
      </c>
      <c r="S182" s="158">
        <f t="shared" si="73"/>
        <v>675432607</v>
      </c>
      <c r="T182" s="158">
        <f t="shared" si="73"/>
        <v>0</v>
      </c>
      <c r="U182" s="158">
        <f t="shared" si="73"/>
        <v>1872585662</v>
      </c>
      <c r="V182" s="158">
        <f t="shared" si="73"/>
        <v>21307805</v>
      </c>
      <c r="W182" s="158">
        <f t="shared" si="73"/>
        <v>190646060</v>
      </c>
      <c r="X182" s="158">
        <f t="shared" si="73"/>
        <v>44528120</v>
      </c>
      <c r="Y182" s="158">
        <f t="shared" si="73"/>
        <v>58275383</v>
      </c>
      <c r="Z182" s="158">
        <f t="shared" si="73"/>
        <v>226051946</v>
      </c>
      <c r="AA182" s="158">
        <f t="shared" si="73"/>
        <v>324208589</v>
      </c>
      <c r="AB182" s="158">
        <f t="shared" si="73"/>
        <v>3582277</v>
      </c>
      <c r="AC182" s="158">
        <f t="shared" si="73"/>
        <v>11134847</v>
      </c>
      <c r="AD182" s="158">
        <f t="shared" si="73"/>
        <v>423992934</v>
      </c>
      <c r="AE182" s="158">
        <f t="shared" si="73"/>
        <v>115687108</v>
      </c>
      <c r="AF182" s="158">
        <f t="shared" si="73"/>
        <v>29491992</v>
      </c>
      <c r="AG182" s="158">
        <f t="shared" si="73"/>
        <v>921771720</v>
      </c>
      <c r="AH182" s="158">
        <f t="shared" si="73"/>
        <v>163634341</v>
      </c>
      <c r="AI182" s="158">
        <f t="shared" si="73"/>
        <v>141748819</v>
      </c>
      <c r="AJ182" s="158">
        <f t="shared" si="73"/>
        <v>291804065</v>
      </c>
      <c r="AK182" s="158">
        <f t="shared" si="73"/>
        <v>0</v>
      </c>
      <c r="AL182" s="158">
        <f t="shared" si="73"/>
        <v>0</v>
      </c>
      <c r="AM182" s="158">
        <f t="shared" si="73"/>
        <v>0</v>
      </c>
      <c r="AN182" s="158">
        <f t="shared" si="73"/>
        <v>0</v>
      </c>
      <c r="AO182" s="158">
        <f t="shared" si="73"/>
        <v>0</v>
      </c>
      <c r="AP182" s="158">
        <f t="shared" si="73"/>
        <v>0</v>
      </c>
      <c r="AQ182" s="159"/>
      <c r="AV182" s="207"/>
      <c r="AW182" s="207"/>
      <c r="AX182" s="207"/>
      <c r="AY182" s="207"/>
      <c r="AZ182" s="207"/>
      <c r="BA182" s="207"/>
      <c r="BB182" s="207"/>
      <c r="BC182" s="207"/>
      <c r="BD182" s="207"/>
      <c r="BE182" s="207"/>
      <c r="BF182" s="207"/>
      <c r="BG182" s="207"/>
      <c r="BH182" s="207"/>
      <c r="BI182" s="207"/>
      <c r="BJ182" s="207"/>
      <c r="BK182" s="207"/>
      <c r="BL182" s="207"/>
      <c r="BM182" s="207"/>
      <c r="BN182" s="207"/>
      <c r="BO182" s="207"/>
      <c r="BP182" s="207"/>
      <c r="BQ182" s="207"/>
      <c r="BR182" s="207"/>
      <c r="BS182" s="207"/>
      <c r="BT182" s="207"/>
      <c r="BU182" s="207"/>
      <c r="BV182" s="207"/>
      <c r="BW182" s="207"/>
      <c r="BX182" s="207"/>
      <c r="BY182" s="207"/>
      <c r="BZ182" s="207"/>
      <c r="CA182" s="207"/>
      <c r="CB182" s="207"/>
      <c r="CC182" s="207"/>
      <c r="CD182" s="207"/>
      <c r="CE182" s="207"/>
      <c r="CF182" s="207"/>
      <c r="CG182" s="207"/>
      <c r="CH182" s="207"/>
      <c r="CI182" s="207"/>
      <c r="CJ182" s="207"/>
    </row>
    <row r="183" spans="2:88" ht="22.5" x14ac:dyDescent="0.2">
      <c r="B183" s="122"/>
      <c r="C183" s="122" t="str">
        <f>C7</f>
        <v>Assurant Chile</v>
      </c>
      <c r="D183" s="122" t="str">
        <f t="shared" ref="D183:AQ183" si="74">D7</f>
        <v>AVLA Crédito</v>
      </c>
      <c r="E183" s="122" t="str">
        <f t="shared" si="74"/>
        <v>BCI Seguros</v>
      </c>
      <c r="F183" s="122" t="str">
        <f t="shared" si="74"/>
        <v>BNP Paribas Cardif</v>
      </c>
      <c r="G183" s="122" t="str">
        <f t="shared" si="74"/>
        <v>Cesce Chile</v>
      </c>
      <c r="H183" s="122" t="str">
        <f t="shared" si="74"/>
        <v>Chilena Consolidada</v>
      </c>
      <c r="I183" s="122" t="str">
        <f t="shared" si="74"/>
        <v>Chubb Generales</v>
      </c>
      <c r="J183" s="122" t="str">
        <f t="shared" si="74"/>
        <v>Coface Chile</v>
      </c>
      <c r="K183" s="122" t="str">
        <f t="shared" si="74"/>
        <v>Consorcio Nacional</v>
      </c>
      <c r="L183" s="122" t="str">
        <f t="shared" si="74"/>
        <v>Contempora</v>
      </c>
      <c r="M183" s="122" t="str">
        <f t="shared" si="74"/>
        <v>Continental Crédito</v>
      </c>
      <c r="N183" s="122" t="str">
        <f t="shared" si="74"/>
        <v>Continental Generales</v>
      </c>
      <c r="O183" s="122" t="str">
        <f t="shared" si="74"/>
        <v>FID Chile</v>
      </c>
      <c r="P183" s="122" t="str">
        <f t="shared" si="74"/>
        <v>HDI Gar. y Cré.</v>
      </c>
      <c r="Q183" s="122" t="str">
        <f t="shared" si="74"/>
        <v>HDI Seguros</v>
      </c>
      <c r="R183" s="122" t="str">
        <f t="shared" si="74"/>
        <v>Huelen</v>
      </c>
      <c r="S183" s="122" t="str">
        <f t="shared" si="74"/>
        <v>Liberty Seguros</v>
      </c>
      <c r="T183" s="122" t="str">
        <f t="shared" si="74"/>
        <v>M. de Carabineros</v>
      </c>
      <c r="U183" s="122" t="str">
        <f t="shared" si="74"/>
        <v>Mapfre</v>
      </c>
      <c r="V183" s="122" t="str">
        <f t="shared" si="74"/>
        <v>MetLife Generales</v>
      </c>
      <c r="W183" s="122" t="str">
        <f t="shared" si="74"/>
        <v>Orion Seguros</v>
      </c>
      <c r="X183" s="122" t="str">
        <f t="shared" si="74"/>
        <v>Orsan Crédito</v>
      </c>
      <c r="Y183" s="122" t="str">
        <f t="shared" si="74"/>
        <v>Porvenir</v>
      </c>
      <c r="Z183" s="122" t="str">
        <f t="shared" si="74"/>
        <v>Reale Chile</v>
      </c>
      <c r="AA183" s="122" t="str">
        <f t="shared" si="74"/>
        <v>Renta Nacional</v>
      </c>
      <c r="AB183" s="122" t="str">
        <f t="shared" si="74"/>
        <v>SegChile</v>
      </c>
      <c r="AC183" s="122" t="str">
        <f t="shared" si="74"/>
        <v>Solunión Chile</v>
      </c>
      <c r="AD183" s="122" t="str">
        <f t="shared" si="74"/>
        <v>Southbridge</v>
      </c>
      <c r="AE183" s="122" t="str">
        <f t="shared" si="74"/>
        <v>Starr International</v>
      </c>
      <c r="AF183" s="122" t="str">
        <f t="shared" si="74"/>
        <v>Suaval</v>
      </c>
      <c r="AG183" s="122" t="str">
        <f t="shared" si="74"/>
        <v>Suramericana</v>
      </c>
      <c r="AH183" s="122" t="str">
        <f t="shared" si="74"/>
        <v>Unnio</v>
      </c>
      <c r="AI183" s="122" t="str">
        <f t="shared" si="74"/>
        <v>Zenit Seguros</v>
      </c>
      <c r="AJ183" s="122" t="str">
        <f t="shared" si="74"/>
        <v>Zurich Santander</v>
      </c>
      <c r="AK183" s="122">
        <f t="shared" si="74"/>
        <v>0</v>
      </c>
      <c r="AL183" s="122">
        <f t="shared" si="74"/>
        <v>0</v>
      </c>
      <c r="AM183" s="122">
        <f t="shared" si="74"/>
        <v>0</v>
      </c>
      <c r="AN183" s="122">
        <f t="shared" si="74"/>
        <v>0</v>
      </c>
      <c r="AO183" s="122">
        <f t="shared" si="74"/>
        <v>0</v>
      </c>
      <c r="AP183" s="122">
        <f t="shared" si="74"/>
        <v>0</v>
      </c>
      <c r="AQ183" s="122" t="str">
        <f t="shared" si="74"/>
        <v>Mercado</v>
      </c>
    </row>
    <row r="184" spans="2:88" x14ac:dyDescent="0.2">
      <c r="B184" s="133" t="s">
        <v>224</v>
      </c>
      <c r="C184" s="129">
        <v>2636198</v>
      </c>
      <c r="D184" s="129">
        <v>8204016</v>
      </c>
      <c r="E184" s="129">
        <v>124183695</v>
      </c>
      <c r="F184" s="129">
        <v>31806449</v>
      </c>
      <c r="G184" s="129">
        <v>1202649</v>
      </c>
      <c r="H184" s="129">
        <v>67139862</v>
      </c>
      <c r="I184" s="129">
        <v>67205922</v>
      </c>
      <c r="J184" s="129">
        <v>3943826</v>
      </c>
      <c r="K184" s="129">
        <v>22860745</v>
      </c>
      <c r="L184" s="129">
        <v>4954980</v>
      </c>
      <c r="M184" s="129">
        <v>13117941</v>
      </c>
      <c r="N184" s="129">
        <v>25773201</v>
      </c>
      <c r="O184" s="129">
        <v>9569174</v>
      </c>
      <c r="P184" s="129">
        <v>75932</v>
      </c>
      <c r="Q184" s="129">
        <v>84747409</v>
      </c>
      <c r="R184" s="129">
        <v>55463</v>
      </c>
      <c r="S184" s="129">
        <v>89665957</v>
      </c>
      <c r="T184" s="249">
        <v>0</v>
      </c>
      <c r="U184" s="129">
        <v>104737070</v>
      </c>
      <c r="V184" s="129">
        <v>1325381</v>
      </c>
      <c r="W184" s="129">
        <v>21449491</v>
      </c>
      <c r="X184" s="129">
        <v>1479476</v>
      </c>
      <c r="Y184" s="129">
        <v>6577077</v>
      </c>
      <c r="Z184" s="129">
        <v>28217279</v>
      </c>
      <c r="AA184" s="129">
        <v>20070368</v>
      </c>
      <c r="AB184" s="129">
        <v>177131</v>
      </c>
      <c r="AC184" s="129">
        <v>1620033</v>
      </c>
      <c r="AD184" s="129">
        <v>78099212</v>
      </c>
      <c r="AE184" s="129">
        <v>21477161</v>
      </c>
      <c r="AF184" s="129">
        <v>1486580</v>
      </c>
      <c r="AG184" s="129">
        <v>127260172</v>
      </c>
      <c r="AH184" s="129">
        <v>25135182</v>
      </c>
      <c r="AI184" s="129">
        <v>10048016</v>
      </c>
      <c r="AJ184" s="129">
        <v>32278290</v>
      </c>
      <c r="AK184" s="129"/>
      <c r="AL184" s="129"/>
      <c r="AM184" s="129"/>
      <c r="AN184" s="129"/>
      <c r="AO184" s="129"/>
      <c r="AP184" s="129"/>
      <c r="AQ184" s="117">
        <f>SUM(C184:AP184)</f>
        <v>1038581338</v>
      </c>
    </row>
    <row r="185" spans="2:88" x14ac:dyDescent="0.2">
      <c r="B185" s="133" t="s">
        <v>225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2256117</v>
      </c>
      <c r="J185" s="129">
        <v>0</v>
      </c>
      <c r="K185" s="129">
        <v>0</v>
      </c>
      <c r="L185" s="129">
        <v>0</v>
      </c>
      <c r="M185" s="129">
        <v>0</v>
      </c>
      <c r="N185" s="129">
        <v>0</v>
      </c>
      <c r="O185" s="129">
        <v>0</v>
      </c>
      <c r="P185" s="129">
        <v>0</v>
      </c>
      <c r="Q185" s="129">
        <v>0</v>
      </c>
      <c r="R185" s="129">
        <v>0</v>
      </c>
      <c r="S185" s="129">
        <v>0</v>
      </c>
      <c r="T185" s="249">
        <v>0</v>
      </c>
      <c r="U185" s="129">
        <v>0</v>
      </c>
      <c r="V185" s="129">
        <v>0</v>
      </c>
      <c r="W185" s="129">
        <v>0</v>
      </c>
      <c r="X185" s="129">
        <v>0</v>
      </c>
      <c r="Y185" s="129">
        <v>0</v>
      </c>
      <c r="Z185" s="129">
        <v>0</v>
      </c>
      <c r="AA185" s="129">
        <v>0</v>
      </c>
      <c r="AB185" s="129">
        <v>0</v>
      </c>
      <c r="AC185" s="129">
        <v>0</v>
      </c>
      <c r="AD185" s="129">
        <v>0</v>
      </c>
      <c r="AE185" s="129">
        <v>620346</v>
      </c>
      <c r="AF185" s="129">
        <v>0</v>
      </c>
      <c r="AG185" s="129">
        <v>0</v>
      </c>
      <c r="AH185" s="129">
        <v>0</v>
      </c>
      <c r="AI185" s="129">
        <v>0</v>
      </c>
      <c r="AJ185" s="129">
        <v>0</v>
      </c>
      <c r="AK185" s="129"/>
      <c r="AL185" s="129"/>
      <c r="AM185" s="129"/>
      <c r="AN185" s="129"/>
      <c r="AO185" s="129"/>
      <c r="AP185" s="129"/>
      <c r="AQ185" s="117">
        <f t="shared" ref="AQ185:AQ242" si="75">SUM(C185:AP185)</f>
        <v>2876463</v>
      </c>
    </row>
    <row r="186" spans="2:88" x14ac:dyDescent="0.2">
      <c r="B186" s="133" t="s">
        <v>226</v>
      </c>
      <c r="C186" s="129">
        <v>120569</v>
      </c>
      <c r="D186" s="129">
        <v>1177071</v>
      </c>
      <c r="E186" s="129">
        <v>0</v>
      </c>
      <c r="F186" s="129">
        <v>435778</v>
      </c>
      <c r="G186" s="129">
        <v>0</v>
      </c>
      <c r="H186" s="129">
        <v>9514988</v>
      </c>
      <c r="I186" s="129">
        <v>0</v>
      </c>
      <c r="J186" s="129">
        <v>301059</v>
      </c>
      <c r="K186" s="129">
        <v>1264361</v>
      </c>
      <c r="L186" s="129">
        <v>14041</v>
      </c>
      <c r="M186" s="129">
        <v>3862268</v>
      </c>
      <c r="N186" s="129">
        <v>138404</v>
      </c>
      <c r="O186" s="129">
        <v>0</v>
      </c>
      <c r="P186" s="129">
        <v>419326</v>
      </c>
      <c r="Q186" s="129">
        <v>4021313</v>
      </c>
      <c r="R186" s="129">
        <v>0</v>
      </c>
      <c r="S186" s="129">
        <v>0</v>
      </c>
      <c r="T186" s="249">
        <v>0</v>
      </c>
      <c r="U186" s="129">
        <v>0</v>
      </c>
      <c r="V186" s="129">
        <v>0</v>
      </c>
      <c r="W186" s="129">
        <v>128994</v>
      </c>
      <c r="X186" s="129">
        <v>0</v>
      </c>
      <c r="Y186" s="129">
        <v>419472</v>
      </c>
      <c r="Z186" s="129">
        <v>0</v>
      </c>
      <c r="AA186" s="129">
        <v>0</v>
      </c>
      <c r="AB186" s="129">
        <v>0</v>
      </c>
      <c r="AC186" s="129">
        <v>45246</v>
      </c>
      <c r="AD186" s="129">
        <v>0</v>
      </c>
      <c r="AE186" s="129">
        <v>1079003</v>
      </c>
      <c r="AF186" s="129">
        <v>636443</v>
      </c>
      <c r="AG186" s="129">
        <v>0</v>
      </c>
      <c r="AH186" s="129">
        <v>0</v>
      </c>
      <c r="AI186" s="129">
        <v>0</v>
      </c>
      <c r="AJ186" s="129">
        <v>77391</v>
      </c>
      <c r="AK186" s="129"/>
      <c r="AL186" s="129"/>
      <c r="AM186" s="129"/>
      <c r="AN186" s="129"/>
      <c r="AO186" s="129"/>
      <c r="AP186" s="129"/>
      <c r="AQ186" s="117">
        <f t="shared" si="75"/>
        <v>23655727</v>
      </c>
    </row>
    <row r="187" spans="2:88" x14ac:dyDescent="0.2">
      <c r="B187" s="133" t="s">
        <v>227</v>
      </c>
      <c r="C187" s="129">
        <v>0</v>
      </c>
      <c r="D187" s="129">
        <v>3549002</v>
      </c>
      <c r="E187" s="129">
        <v>5650195</v>
      </c>
      <c r="F187" s="129">
        <v>0</v>
      </c>
      <c r="G187" s="129">
        <v>91424</v>
      </c>
      <c r="H187" s="129">
        <v>2444919</v>
      </c>
      <c r="I187" s="129">
        <v>28981857</v>
      </c>
      <c r="J187" s="129">
        <v>0</v>
      </c>
      <c r="K187" s="129">
        <v>293912</v>
      </c>
      <c r="L187" s="129">
        <v>0</v>
      </c>
      <c r="M187" s="129">
        <v>4815056</v>
      </c>
      <c r="N187" s="129">
        <v>1982597</v>
      </c>
      <c r="O187" s="129">
        <v>427683</v>
      </c>
      <c r="P187" s="129">
        <v>1981811</v>
      </c>
      <c r="Q187" s="129">
        <v>6478099</v>
      </c>
      <c r="R187" s="129">
        <v>0</v>
      </c>
      <c r="S187" s="129">
        <v>14532950</v>
      </c>
      <c r="T187" s="249">
        <v>0</v>
      </c>
      <c r="U187" s="129">
        <v>46217931</v>
      </c>
      <c r="V187" s="129">
        <v>0</v>
      </c>
      <c r="W187" s="129">
        <v>12939464</v>
      </c>
      <c r="X187" s="129">
        <v>0</v>
      </c>
      <c r="Y187" s="129">
        <v>794821</v>
      </c>
      <c r="Z187" s="129">
        <v>1563751</v>
      </c>
      <c r="AA187" s="129">
        <v>515303</v>
      </c>
      <c r="AB187" s="129">
        <v>0</v>
      </c>
      <c r="AC187" s="129">
        <v>223673</v>
      </c>
      <c r="AD187" s="129">
        <v>18260391</v>
      </c>
      <c r="AE187" s="129">
        <v>0</v>
      </c>
      <c r="AF187" s="129">
        <v>248235</v>
      </c>
      <c r="AG187" s="129">
        <v>24395975</v>
      </c>
      <c r="AH187" s="129">
        <v>4368963</v>
      </c>
      <c r="AI187" s="129">
        <v>50936</v>
      </c>
      <c r="AJ187" s="129">
        <v>148634</v>
      </c>
      <c r="AK187" s="129"/>
      <c r="AL187" s="129"/>
      <c r="AM187" s="129"/>
      <c r="AN187" s="129"/>
      <c r="AO187" s="129"/>
      <c r="AP187" s="129"/>
      <c r="AQ187" s="117">
        <f t="shared" si="75"/>
        <v>180957582</v>
      </c>
    </row>
    <row r="188" spans="2:88" x14ac:dyDescent="0.2">
      <c r="B188" s="133" t="s">
        <v>228</v>
      </c>
      <c r="C188" s="129">
        <v>0</v>
      </c>
      <c r="D188" s="129">
        <v>265648</v>
      </c>
      <c r="E188" s="129">
        <v>0</v>
      </c>
      <c r="F188" s="129">
        <v>0</v>
      </c>
      <c r="G188" s="129">
        <v>221210</v>
      </c>
      <c r="H188" s="129">
        <v>2850</v>
      </c>
      <c r="I188" s="129">
        <v>9785909</v>
      </c>
      <c r="J188" s="129">
        <v>0</v>
      </c>
      <c r="K188" s="129">
        <v>0</v>
      </c>
      <c r="L188" s="129">
        <v>0</v>
      </c>
      <c r="M188" s="129">
        <v>2078962</v>
      </c>
      <c r="N188" s="129">
        <v>0</v>
      </c>
      <c r="O188" s="129">
        <v>495375</v>
      </c>
      <c r="P188" s="129">
        <v>132703</v>
      </c>
      <c r="Q188" s="129">
        <v>4731986</v>
      </c>
      <c r="R188" s="129">
        <v>0</v>
      </c>
      <c r="S188" s="129">
        <v>2949066</v>
      </c>
      <c r="T188" s="249">
        <v>0</v>
      </c>
      <c r="U188" s="129">
        <v>287612</v>
      </c>
      <c r="V188" s="129">
        <v>0</v>
      </c>
      <c r="W188" s="129">
        <v>2051785</v>
      </c>
      <c r="X188" s="129">
        <v>0</v>
      </c>
      <c r="Y188" s="129">
        <v>1841355</v>
      </c>
      <c r="Z188" s="129">
        <v>0</v>
      </c>
      <c r="AA188" s="129">
        <v>0</v>
      </c>
      <c r="AB188" s="129">
        <v>0</v>
      </c>
      <c r="AC188" s="129">
        <v>0</v>
      </c>
      <c r="AD188" s="129">
        <v>1928881</v>
      </c>
      <c r="AE188" s="129">
        <v>0</v>
      </c>
      <c r="AF188" s="129">
        <v>557267</v>
      </c>
      <c r="AG188" s="129">
        <v>0</v>
      </c>
      <c r="AH188" s="129">
        <v>0</v>
      </c>
      <c r="AI188" s="129">
        <v>0</v>
      </c>
      <c r="AJ188" s="129">
        <v>0</v>
      </c>
      <c r="AK188" s="129"/>
      <c r="AL188" s="129"/>
      <c r="AM188" s="129"/>
      <c r="AN188" s="129"/>
      <c r="AO188" s="129"/>
      <c r="AP188" s="129"/>
      <c r="AQ188" s="117">
        <f t="shared" si="75"/>
        <v>27330609</v>
      </c>
    </row>
    <row r="189" spans="2:88" x14ac:dyDescent="0.2">
      <c r="B189" s="133" t="s">
        <v>229</v>
      </c>
      <c r="C189" s="129">
        <v>0</v>
      </c>
      <c r="D189" s="129">
        <v>3615678</v>
      </c>
      <c r="E189" s="129">
        <v>163983111</v>
      </c>
      <c r="F189" s="129">
        <v>63942697</v>
      </c>
      <c r="G189" s="129">
        <v>120901</v>
      </c>
      <c r="H189" s="129">
        <v>42055900</v>
      </c>
      <c r="I189" s="129">
        <v>188342717</v>
      </c>
      <c r="J189" s="129">
        <v>3042213</v>
      </c>
      <c r="K189" s="129">
        <v>144036671</v>
      </c>
      <c r="L189" s="129">
        <v>9539993</v>
      </c>
      <c r="M189" s="129">
        <v>0</v>
      </c>
      <c r="N189" s="129">
        <v>0</v>
      </c>
      <c r="O189" s="129">
        <v>11146663</v>
      </c>
      <c r="P189" s="129">
        <v>13268924</v>
      </c>
      <c r="Q189" s="129">
        <v>67064903</v>
      </c>
      <c r="R189" s="129">
        <v>0</v>
      </c>
      <c r="S189" s="129">
        <v>29807877</v>
      </c>
      <c r="T189" s="249">
        <v>0</v>
      </c>
      <c r="U189" s="129">
        <v>306772327</v>
      </c>
      <c r="V189" s="129">
        <v>34021</v>
      </c>
      <c r="W189" s="129">
        <v>4282075</v>
      </c>
      <c r="X189" s="129">
        <v>9487412</v>
      </c>
      <c r="Y189" s="129">
        <v>0</v>
      </c>
      <c r="Z189" s="129">
        <v>9973570</v>
      </c>
      <c r="AA189" s="129">
        <v>59101427</v>
      </c>
      <c r="AB189" s="129">
        <v>454476</v>
      </c>
      <c r="AC189" s="129">
        <v>392016</v>
      </c>
      <c r="AD189" s="129">
        <v>3133200</v>
      </c>
      <c r="AE189" s="129">
        <v>0</v>
      </c>
      <c r="AF189" s="129">
        <v>3815468</v>
      </c>
      <c r="AG189" s="129">
        <v>64471073</v>
      </c>
      <c r="AH189" s="129">
        <v>3000398</v>
      </c>
      <c r="AI189" s="129">
        <v>17788731</v>
      </c>
      <c r="AJ189" s="129">
        <v>38839059</v>
      </c>
      <c r="AK189" s="129"/>
      <c r="AL189" s="129"/>
      <c r="AM189" s="129"/>
      <c r="AN189" s="129"/>
      <c r="AO189" s="129"/>
      <c r="AP189" s="129"/>
      <c r="AQ189" s="117">
        <f t="shared" si="75"/>
        <v>1261513501</v>
      </c>
    </row>
    <row r="190" spans="2:88" x14ac:dyDescent="0.2">
      <c r="B190" s="133" t="s">
        <v>230</v>
      </c>
      <c r="C190" s="129">
        <v>2043200</v>
      </c>
      <c r="D190" s="129">
        <v>0</v>
      </c>
      <c r="E190" s="129">
        <v>0</v>
      </c>
      <c r="F190" s="129">
        <v>4041</v>
      </c>
      <c r="G190" s="129">
        <v>0</v>
      </c>
      <c r="H190" s="129">
        <v>177374</v>
      </c>
      <c r="I190" s="129">
        <v>0</v>
      </c>
      <c r="J190" s="129">
        <v>0</v>
      </c>
      <c r="K190" s="129">
        <v>0</v>
      </c>
      <c r="L190" s="129">
        <v>0</v>
      </c>
      <c r="M190" s="129">
        <v>1144511</v>
      </c>
      <c r="N190" s="129">
        <v>1585</v>
      </c>
      <c r="O190" s="129">
        <v>0</v>
      </c>
      <c r="P190" s="129">
        <v>0</v>
      </c>
      <c r="Q190" s="129">
        <v>0</v>
      </c>
      <c r="R190" s="129">
        <v>0</v>
      </c>
      <c r="S190" s="129">
        <v>0</v>
      </c>
      <c r="T190" s="249">
        <v>0</v>
      </c>
      <c r="U190" s="129">
        <v>0</v>
      </c>
      <c r="V190" s="129">
        <v>0</v>
      </c>
      <c r="W190" s="129">
        <v>0</v>
      </c>
      <c r="X190" s="129">
        <v>0</v>
      </c>
      <c r="Y190" s="129">
        <v>0</v>
      </c>
      <c r="Z190" s="129">
        <v>0</v>
      </c>
      <c r="AA190" s="129">
        <v>0</v>
      </c>
      <c r="AB190" s="129">
        <v>0</v>
      </c>
      <c r="AC190" s="129">
        <v>0</v>
      </c>
      <c r="AD190" s="129">
        <v>0</v>
      </c>
      <c r="AE190" s="129">
        <v>0</v>
      </c>
      <c r="AF190" s="129">
        <v>0</v>
      </c>
      <c r="AG190" s="129">
        <v>116098</v>
      </c>
      <c r="AH190" s="129">
        <v>0</v>
      </c>
      <c r="AI190" s="129">
        <v>0</v>
      </c>
      <c r="AJ190" s="129">
        <v>252680</v>
      </c>
      <c r="AK190" s="129"/>
      <c r="AL190" s="129"/>
      <c r="AM190" s="129"/>
      <c r="AN190" s="129"/>
      <c r="AO190" s="129"/>
      <c r="AP190" s="129"/>
      <c r="AQ190" s="117">
        <f t="shared" si="75"/>
        <v>3739489</v>
      </c>
    </row>
    <row r="191" spans="2:88" x14ac:dyDescent="0.2">
      <c r="B191" s="133" t="s">
        <v>231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29">
        <v>0</v>
      </c>
      <c r="N191" s="129">
        <v>0</v>
      </c>
      <c r="O191" s="129">
        <v>0</v>
      </c>
      <c r="P191" s="129">
        <v>0</v>
      </c>
      <c r="Q191" s="129">
        <v>0</v>
      </c>
      <c r="R191" s="129">
        <v>0</v>
      </c>
      <c r="S191" s="129">
        <v>0</v>
      </c>
      <c r="T191" s="249">
        <v>0</v>
      </c>
      <c r="U191" s="129">
        <v>0</v>
      </c>
      <c r="V191" s="129">
        <v>0</v>
      </c>
      <c r="W191" s="129">
        <v>0</v>
      </c>
      <c r="X191" s="129">
        <v>0</v>
      </c>
      <c r="Y191" s="129">
        <v>0</v>
      </c>
      <c r="Z191" s="129">
        <v>0</v>
      </c>
      <c r="AA191" s="129">
        <v>0</v>
      </c>
      <c r="AB191" s="129">
        <v>0</v>
      </c>
      <c r="AC191" s="129">
        <v>0</v>
      </c>
      <c r="AD191" s="129">
        <v>0</v>
      </c>
      <c r="AE191" s="129">
        <v>0</v>
      </c>
      <c r="AF191" s="129">
        <v>0</v>
      </c>
      <c r="AG191" s="129">
        <v>0</v>
      </c>
      <c r="AH191" s="129">
        <v>0</v>
      </c>
      <c r="AI191" s="129">
        <v>0</v>
      </c>
      <c r="AJ191" s="129">
        <v>0</v>
      </c>
      <c r="AK191" s="129"/>
      <c r="AL191" s="129"/>
      <c r="AM191" s="129"/>
      <c r="AN191" s="129"/>
      <c r="AO191" s="129"/>
      <c r="AP191" s="129"/>
      <c r="AQ191" s="117">
        <f t="shared" si="75"/>
        <v>0</v>
      </c>
    </row>
    <row r="192" spans="2:88" x14ac:dyDescent="0.2">
      <c r="B192" s="133" t="s">
        <v>232</v>
      </c>
      <c r="C192" s="129">
        <v>0</v>
      </c>
      <c r="D192" s="129">
        <v>0</v>
      </c>
      <c r="E192" s="129">
        <v>0</v>
      </c>
      <c r="F192" s="129">
        <v>0</v>
      </c>
      <c r="G192" s="129">
        <v>13151</v>
      </c>
      <c r="H192" s="129">
        <v>435</v>
      </c>
      <c r="I192" s="129">
        <v>100204</v>
      </c>
      <c r="J192" s="129">
        <v>0</v>
      </c>
      <c r="K192" s="129">
        <v>0</v>
      </c>
      <c r="L192" s="129">
        <v>0</v>
      </c>
      <c r="M192" s="129">
        <v>0</v>
      </c>
      <c r="N192" s="129">
        <v>0</v>
      </c>
      <c r="O192" s="129">
        <v>57208</v>
      </c>
      <c r="P192" s="129">
        <v>0</v>
      </c>
      <c r="Q192" s="129">
        <v>305197</v>
      </c>
      <c r="R192" s="129">
        <v>0</v>
      </c>
      <c r="S192" s="129">
        <v>0</v>
      </c>
      <c r="T192" s="249">
        <v>0</v>
      </c>
      <c r="U192" s="129">
        <v>13819</v>
      </c>
      <c r="V192" s="129">
        <v>0</v>
      </c>
      <c r="W192" s="129">
        <v>25271</v>
      </c>
      <c r="X192" s="129">
        <v>0</v>
      </c>
      <c r="Y192" s="129">
        <v>197969</v>
      </c>
      <c r="Z192" s="129">
        <v>0</v>
      </c>
      <c r="AA192" s="129">
        <v>0</v>
      </c>
      <c r="AB192" s="129">
        <v>0</v>
      </c>
      <c r="AC192" s="129">
        <v>0</v>
      </c>
      <c r="AD192" s="129">
        <v>0</v>
      </c>
      <c r="AE192" s="129">
        <v>0</v>
      </c>
      <c r="AF192" s="129">
        <v>131360</v>
      </c>
      <c r="AG192" s="129">
        <v>521849</v>
      </c>
      <c r="AH192" s="129">
        <v>0</v>
      </c>
      <c r="AI192" s="129">
        <v>0</v>
      </c>
      <c r="AJ192" s="129">
        <v>0</v>
      </c>
      <c r="AK192" s="129"/>
      <c r="AL192" s="129"/>
      <c r="AM192" s="129"/>
      <c r="AN192" s="129"/>
      <c r="AO192" s="129"/>
      <c r="AP192" s="129"/>
      <c r="AQ192" s="117">
        <f t="shared" si="75"/>
        <v>1366463</v>
      </c>
    </row>
    <row r="193" spans="2:88" x14ac:dyDescent="0.2">
      <c r="B193" s="133" t="s">
        <v>233</v>
      </c>
      <c r="C193" s="129">
        <v>0</v>
      </c>
      <c r="D193" s="129">
        <v>0</v>
      </c>
      <c r="E193" s="129">
        <v>120697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29">
        <v>0</v>
      </c>
      <c r="N193" s="129">
        <v>0</v>
      </c>
      <c r="O193" s="129">
        <v>0</v>
      </c>
      <c r="P193" s="129">
        <v>0</v>
      </c>
      <c r="Q193" s="129">
        <v>0</v>
      </c>
      <c r="R193" s="129">
        <v>0</v>
      </c>
      <c r="S193" s="129">
        <v>0</v>
      </c>
      <c r="T193" s="249">
        <v>0</v>
      </c>
      <c r="U193" s="129">
        <v>0</v>
      </c>
      <c r="V193" s="129">
        <v>0</v>
      </c>
      <c r="W193" s="129">
        <v>0</v>
      </c>
      <c r="X193" s="129">
        <v>0</v>
      </c>
      <c r="Y193" s="129">
        <v>123157</v>
      </c>
      <c r="Z193" s="129">
        <v>0</v>
      </c>
      <c r="AA193" s="129">
        <v>0</v>
      </c>
      <c r="AB193" s="129">
        <v>0</v>
      </c>
      <c r="AC193" s="129">
        <v>0</v>
      </c>
      <c r="AD193" s="129">
        <v>0</v>
      </c>
      <c r="AE193" s="129">
        <v>0</v>
      </c>
      <c r="AF193" s="129">
        <v>0</v>
      </c>
      <c r="AG193" s="129">
        <v>0</v>
      </c>
      <c r="AH193" s="129">
        <v>0</v>
      </c>
      <c r="AI193" s="129">
        <v>0</v>
      </c>
      <c r="AJ193" s="129">
        <v>0</v>
      </c>
      <c r="AK193" s="129"/>
      <c r="AL193" s="129"/>
      <c r="AM193" s="129"/>
      <c r="AN193" s="129"/>
      <c r="AO193" s="129"/>
      <c r="AP193" s="129"/>
      <c r="AQ193" s="117">
        <f t="shared" si="75"/>
        <v>243854</v>
      </c>
    </row>
    <row r="194" spans="2:88" x14ac:dyDescent="0.2">
      <c r="B194" s="133" t="s">
        <v>234</v>
      </c>
      <c r="C194" s="129">
        <v>0</v>
      </c>
      <c r="D194" s="129">
        <v>1193961</v>
      </c>
      <c r="E194" s="129">
        <v>1084607</v>
      </c>
      <c r="F194" s="129">
        <v>740270</v>
      </c>
      <c r="G194" s="129">
        <v>374991</v>
      </c>
      <c r="H194" s="129">
        <v>0</v>
      </c>
      <c r="I194" s="129">
        <v>150575</v>
      </c>
      <c r="J194" s="129">
        <v>560938</v>
      </c>
      <c r="K194" s="129">
        <v>0</v>
      </c>
      <c r="L194" s="129">
        <v>6935006</v>
      </c>
      <c r="M194" s="129">
        <v>2498655</v>
      </c>
      <c r="N194" s="129">
        <v>0</v>
      </c>
      <c r="O194" s="129">
        <v>0</v>
      </c>
      <c r="P194" s="129">
        <v>0</v>
      </c>
      <c r="Q194" s="129">
        <v>0</v>
      </c>
      <c r="R194" s="129">
        <v>1750</v>
      </c>
      <c r="S194" s="129">
        <v>1710876</v>
      </c>
      <c r="T194" s="249">
        <v>0</v>
      </c>
      <c r="U194" s="129">
        <v>0</v>
      </c>
      <c r="V194" s="129">
        <v>0</v>
      </c>
      <c r="W194" s="129">
        <v>15</v>
      </c>
      <c r="X194" s="129">
        <v>0</v>
      </c>
      <c r="Y194" s="129">
        <v>0</v>
      </c>
      <c r="Z194" s="129">
        <v>2051475</v>
      </c>
      <c r="AA194" s="129">
        <v>0</v>
      </c>
      <c r="AB194" s="129">
        <v>0</v>
      </c>
      <c r="AC194" s="129">
        <v>33308</v>
      </c>
      <c r="AD194" s="129">
        <v>0</v>
      </c>
      <c r="AE194" s="129">
        <v>17656</v>
      </c>
      <c r="AF194" s="129">
        <v>38311</v>
      </c>
      <c r="AG194" s="129">
        <v>0</v>
      </c>
      <c r="AH194" s="129">
        <v>0</v>
      </c>
      <c r="AI194" s="129">
        <v>10771</v>
      </c>
      <c r="AJ194" s="129">
        <v>549190</v>
      </c>
      <c r="AK194" s="129"/>
      <c r="AL194" s="129"/>
      <c r="AM194" s="129"/>
      <c r="AN194" s="129"/>
      <c r="AO194" s="129"/>
      <c r="AP194" s="129"/>
      <c r="AQ194" s="117">
        <f t="shared" si="75"/>
        <v>17952355</v>
      </c>
    </row>
    <row r="195" spans="2:88" x14ac:dyDescent="0.2">
      <c r="B195" s="132" t="s">
        <v>235</v>
      </c>
      <c r="C195" s="126">
        <v>4799967</v>
      </c>
      <c r="D195" s="126">
        <v>18005376</v>
      </c>
      <c r="E195" s="126">
        <v>295022305</v>
      </c>
      <c r="F195" s="126">
        <v>96929235</v>
      </c>
      <c r="G195" s="126">
        <v>2024326</v>
      </c>
      <c r="H195" s="126">
        <v>121336328</v>
      </c>
      <c r="I195" s="126">
        <v>296823301</v>
      </c>
      <c r="J195" s="126">
        <v>7848036</v>
      </c>
      <c r="K195" s="126">
        <v>168455689</v>
      </c>
      <c r="L195" s="126">
        <v>21444020</v>
      </c>
      <c r="M195" s="126">
        <v>27517393</v>
      </c>
      <c r="N195" s="126">
        <v>27895787</v>
      </c>
      <c r="O195" s="126">
        <v>21696103</v>
      </c>
      <c r="P195" s="126">
        <v>15878696</v>
      </c>
      <c r="Q195" s="126">
        <v>167348907</v>
      </c>
      <c r="R195" s="126">
        <v>57213</v>
      </c>
      <c r="S195" s="126">
        <v>138666726</v>
      </c>
      <c r="T195" s="250">
        <v>0</v>
      </c>
      <c r="U195" s="126">
        <v>458028759</v>
      </c>
      <c r="V195" s="126">
        <v>1359402</v>
      </c>
      <c r="W195" s="126">
        <v>40877095</v>
      </c>
      <c r="X195" s="126">
        <v>10966888</v>
      </c>
      <c r="Y195" s="126">
        <v>9953851</v>
      </c>
      <c r="Z195" s="126">
        <v>41806075</v>
      </c>
      <c r="AA195" s="126">
        <v>79687098</v>
      </c>
      <c r="AB195" s="126">
        <v>631607</v>
      </c>
      <c r="AC195" s="126">
        <v>2314276</v>
      </c>
      <c r="AD195" s="126">
        <v>101421684</v>
      </c>
      <c r="AE195" s="126">
        <v>23194166</v>
      </c>
      <c r="AF195" s="126">
        <v>6913664</v>
      </c>
      <c r="AG195" s="126">
        <v>216765167</v>
      </c>
      <c r="AH195" s="126">
        <v>32504543</v>
      </c>
      <c r="AI195" s="126">
        <v>27898454</v>
      </c>
      <c r="AJ195" s="126">
        <v>72145244</v>
      </c>
      <c r="AK195" s="126"/>
      <c r="AL195" s="126"/>
      <c r="AM195" s="126"/>
      <c r="AN195" s="126"/>
      <c r="AO195" s="126"/>
      <c r="AP195" s="126"/>
      <c r="AQ195" s="117">
        <f t="shared" si="75"/>
        <v>2558217381</v>
      </c>
      <c r="AV195" s="142">
        <f t="shared" ref="AV195:BE195" si="76">C195-SUM(C184:C194)</f>
        <v>0</v>
      </c>
      <c r="AW195" s="142">
        <f t="shared" si="76"/>
        <v>0</v>
      </c>
      <c r="AX195" s="142">
        <f>E195-SUM(E184:E194)</f>
        <v>0</v>
      </c>
      <c r="AY195" s="142">
        <f t="shared" si="76"/>
        <v>0</v>
      </c>
      <c r="AZ195" s="142">
        <f t="shared" si="76"/>
        <v>0</v>
      </c>
      <c r="BA195" s="142">
        <f t="shared" si="76"/>
        <v>0</v>
      </c>
      <c r="BB195" s="142">
        <f t="shared" si="76"/>
        <v>0</v>
      </c>
      <c r="BC195" s="142">
        <f>J195-SUM(J184:J194)</f>
        <v>0</v>
      </c>
      <c r="BD195" s="142">
        <f t="shared" si="76"/>
        <v>0</v>
      </c>
      <c r="BE195" s="142">
        <f t="shared" si="76"/>
        <v>0</v>
      </c>
      <c r="BF195" s="142">
        <f>M195-SUM(M184:M194)</f>
        <v>0</v>
      </c>
      <c r="BG195" s="142">
        <f t="shared" ref="BG195:BY195" si="77">N195-SUM(N184:N194)</f>
        <v>0</v>
      </c>
      <c r="BH195" s="142">
        <f t="shared" si="77"/>
        <v>0</v>
      </c>
      <c r="BI195" s="142">
        <f t="shared" si="77"/>
        <v>0</v>
      </c>
      <c r="BJ195" s="142">
        <f t="shared" si="77"/>
        <v>0</v>
      </c>
      <c r="BK195" s="142">
        <f t="shared" si="77"/>
        <v>0</v>
      </c>
      <c r="BL195" s="142">
        <f t="shared" si="77"/>
        <v>0</v>
      </c>
      <c r="BM195" s="142">
        <f t="shared" si="77"/>
        <v>0</v>
      </c>
      <c r="BN195" s="142">
        <f>U195-SUM(U184:U194)</f>
        <v>0</v>
      </c>
      <c r="BO195" s="142">
        <f t="shared" si="77"/>
        <v>0</v>
      </c>
      <c r="BP195" s="142">
        <f t="shared" si="77"/>
        <v>0</v>
      </c>
      <c r="BQ195" s="142">
        <f t="shared" si="77"/>
        <v>0</v>
      </c>
      <c r="BR195" s="142">
        <f t="shared" si="77"/>
        <v>0</v>
      </c>
      <c r="BS195" s="142">
        <f t="shared" si="77"/>
        <v>0</v>
      </c>
      <c r="BT195" s="142">
        <f t="shared" si="77"/>
        <v>0</v>
      </c>
      <c r="BU195" s="142">
        <f t="shared" si="77"/>
        <v>0</v>
      </c>
      <c r="BV195" s="142">
        <f t="shared" si="77"/>
        <v>0</v>
      </c>
      <c r="BW195" s="142">
        <f t="shared" si="77"/>
        <v>0</v>
      </c>
      <c r="BX195" s="142">
        <f t="shared" si="77"/>
        <v>0</v>
      </c>
      <c r="BY195" s="142">
        <f t="shared" si="77"/>
        <v>0</v>
      </c>
      <c r="BZ195" s="142">
        <f t="shared" ref="BZ195:CJ195" si="78">AG195-SUM(AG184:AG194)</f>
        <v>0</v>
      </c>
      <c r="CA195" s="142">
        <f t="shared" si="78"/>
        <v>0</v>
      </c>
      <c r="CB195" s="142">
        <f t="shared" si="78"/>
        <v>0</v>
      </c>
      <c r="CC195" s="142">
        <f t="shared" si="78"/>
        <v>0</v>
      </c>
      <c r="CD195" s="142">
        <f t="shared" si="78"/>
        <v>0</v>
      </c>
      <c r="CE195" s="142">
        <f t="shared" si="78"/>
        <v>0</v>
      </c>
      <c r="CF195" s="142">
        <f t="shared" si="78"/>
        <v>0</v>
      </c>
      <c r="CG195" s="142">
        <f t="shared" si="78"/>
        <v>0</v>
      </c>
      <c r="CH195" s="142">
        <f t="shared" si="78"/>
        <v>0</v>
      </c>
      <c r="CI195" s="142">
        <f t="shared" si="78"/>
        <v>0</v>
      </c>
      <c r="CJ195" s="142">
        <f t="shared" si="78"/>
        <v>0</v>
      </c>
    </row>
    <row r="196" spans="2:88" x14ac:dyDescent="0.2">
      <c r="B196" s="133" t="s">
        <v>236</v>
      </c>
      <c r="C196" s="129">
        <v>57807</v>
      </c>
      <c r="D196" s="129">
        <v>410464</v>
      </c>
      <c r="E196" s="129">
        <v>14341585</v>
      </c>
      <c r="F196" s="129">
        <v>0</v>
      </c>
      <c r="G196" s="129">
        <v>2022361</v>
      </c>
      <c r="H196" s="129">
        <v>37199067</v>
      </c>
      <c r="I196" s="129">
        <v>51549489</v>
      </c>
      <c r="J196" s="129">
        <v>0</v>
      </c>
      <c r="K196" s="129">
        <v>2555609</v>
      </c>
      <c r="L196" s="129">
        <v>-2338451</v>
      </c>
      <c r="M196" s="129">
        <v>7338781</v>
      </c>
      <c r="N196" s="129">
        <v>13667463</v>
      </c>
      <c r="O196" s="129">
        <v>8465160</v>
      </c>
      <c r="P196" s="129">
        <v>76069</v>
      </c>
      <c r="Q196" s="129">
        <v>27671436</v>
      </c>
      <c r="R196" s="129">
        <v>0</v>
      </c>
      <c r="S196" s="129">
        <v>28934958</v>
      </c>
      <c r="T196" s="249">
        <v>0</v>
      </c>
      <c r="U196" s="129">
        <v>75210039</v>
      </c>
      <c r="V196" s="129">
        <v>465766</v>
      </c>
      <c r="W196" s="129">
        <v>15838288</v>
      </c>
      <c r="X196" s="129">
        <v>0</v>
      </c>
      <c r="Y196" s="129">
        <v>5187129</v>
      </c>
      <c r="Z196" s="129">
        <v>6727971</v>
      </c>
      <c r="AA196" s="129">
        <v>4660158</v>
      </c>
      <c r="AB196" s="129">
        <v>0</v>
      </c>
      <c r="AC196" s="129">
        <v>0</v>
      </c>
      <c r="AD196" s="129">
        <v>70698629</v>
      </c>
      <c r="AE196" s="129">
        <v>14362042</v>
      </c>
      <c r="AF196" s="129">
        <v>2122910</v>
      </c>
      <c r="AG196" s="129">
        <v>75661952</v>
      </c>
      <c r="AH196" s="129">
        <v>18287112</v>
      </c>
      <c r="AI196" s="129">
        <v>184003</v>
      </c>
      <c r="AJ196" s="129">
        <v>9410991</v>
      </c>
      <c r="AK196" s="129"/>
      <c r="AL196" s="129"/>
      <c r="AM196" s="129"/>
      <c r="AN196" s="129"/>
      <c r="AO196" s="129"/>
      <c r="AP196" s="129"/>
      <c r="AQ196" s="117">
        <f t="shared" si="75"/>
        <v>490768788</v>
      </c>
    </row>
    <row r="197" spans="2:88" x14ac:dyDescent="0.2">
      <c r="B197" s="133" t="s">
        <v>237</v>
      </c>
      <c r="C197" s="129">
        <v>741461</v>
      </c>
      <c r="D197" s="129">
        <v>10952529</v>
      </c>
      <c r="E197" s="129">
        <v>48196703</v>
      </c>
      <c r="F197" s="129">
        <v>10887101</v>
      </c>
      <c r="G197" s="129">
        <v>316107</v>
      </c>
      <c r="H197" s="129">
        <v>29748628</v>
      </c>
      <c r="I197" s="129">
        <v>26193405</v>
      </c>
      <c r="J197" s="129">
        <v>1661670</v>
      </c>
      <c r="K197" s="129">
        <v>11064152</v>
      </c>
      <c r="L197" s="129">
        <v>-1248047</v>
      </c>
      <c r="M197" s="129">
        <v>9014012</v>
      </c>
      <c r="N197" s="129">
        <v>4281239</v>
      </c>
      <c r="O197" s="129">
        <v>738516</v>
      </c>
      <c r="P197" s="129">
        <v>958275</v>
      </c>
      <c r="Q197" s="129">
        <v>37684990</v>
      </c>
      <c r="R197" s="129">
        <v>1521</v>
      </c>
      <c r="S197" s="129">
        <v>54013277</v>
      </c>
      <c r="T197" s="249">
        <v>0</v>
      </c>
      <c r="U197" s="129">
        <v>47759386</v>
      </c>
      <c r="V197" s="129">
        <v>375141</v>
      </c>
      <c r="W197" s="129">
        <v>13778133</v>
      </c>
      <c r="X197" s="129">
        <v>1017017</v>
      </c>
      <c r="Y197" s="129">
        <v>3334293</v>
      </c>
      <c r="Z197" s="129">
        <v>12989170</v>
      </c>
      <c r="AA197" s="129">
        <v>7271187</v>
      </c>
      <c r="AB197" s="129">
        <v>33497</v>
      </c>
      <c r="AC197" s="129">
        <v>915723</v>
      </c>
      <c r="AD197" s="129">
        <v>10127622</v>
      </c>
      <c r="AE197" s="129">
        <v>1763569</v>
      </c>
      <c r="AF197" s="129">
        <v>399239</v>
      </c>
      <c r="AG197" s="129">
        <v>38839274</v>
      </c>
      <c r="AH197" s="129">
        <v>6217291</v>
      </c>
      <c r="AI197" s="129">
        <v>4136629</v>
      </c>
      <c r="AJ197" s="129">
        <v>9171056</v>
      </c>
      <c r="AK197" s="129"/>
      <c r="AL197" s="129"/>
      <c r="AM197" s="129"/>
      <c r="AN197" s="129"/>
      <c r="AO197" s="129"/>
      <c r="AP197" s="129"/>
      <c r="AQ197" s="117">
        <f t="shared" si="75"/>
        <v>403333766</v>
      </c>
    </row>
    <row r="198" spans="2:88" x14ac:dyDescent="0.2">
      <c r="B198" s="133" t="s">
        <v>238</v>
      </c>
      <c r="C198" s="129">
        <v>671307</v>
      </c>
      <c r="D198" s="129">
        <v>1129908</v>
      </c>
      <c r="E198" s="129">
        <v>15311717</v>
      </c>
      <c r="F198" s="129">
        <v>8636017</v>
      </c>
      <c r="G198" s="129">
        <v>190628</v>
      </c>
      <c r="H198" s="129">
        <v>5753643</v>
      </c>
      <c r="I198" s="129">
        <v>7426976</v>
      </c>
      <c r="J198" s="129">
        <v>400843</v>
      </c>
      <c r="K198" s="129">
        <v>3400236</v>
      </c>
      <c r="L198" s="129">
        <v>-546553</v>
      </c>
      <c r="M198" s="129">
        <v>1580076</v>
      </c>
      <c r="N198" s="129">
        <v>2234742</v>
      </c>
      <c r="O198" s="129">
        <v>569621</v>
      </c>
      <c r="P198" s="129">
        <v>50337</v>
      </c>
      <c r="Q198" s="129">
        <v>9524785</v>
      </c>
      <c r="R198" s="129">
        <v>0</v>
      </c>
      <c r="S198" s="129">
        <v>16110362</v>
      </c>
      <c r="T198" s="249">
        <v>0</v>
      </c>
      <c r="U198" s="129">
        <v>5284919</v>
      </c>
      <c r="V198" s="129">
        <v>214695</v>
      </c>
      <c r="W198" s="129">
        <v>1673810</v>
      </c>
      <c r="X198" s="129">
        <v>134387</v>
      </c>
      <c r="Y198" s="129">
        <v>846597</v>
      </c>
      <c r="Z198" s="129">
        <v>3310548</v>
      </c>
      <c r="AA198" s="129">
        <v>2558468</v>
      </c>
      <c r="AB198" s="129">
        <v>3419</v>
      </c>
      <c r="AC198" s="129">
        <v>132409</v>
      </c>
      <c r="AD198" s="129">
        <v>4576590</v>
      </c>
      <c r="AE198" s="129">
        <v>564726</v>
      </c>
      <c r="AF198" s="129">
        <v>108927</v>
      </c>
      <c r="AG198" s="129">
        <v>5122814</v>
      </c>
      <c r="AH198" s="129">
        <v>459453</v>
      </c>
      <c r="AI198" s="129">
        <v>1410689</v>
      </c>
      <c r="AJ198" s="129">
        <v>3655278</v>
      </c>
      <c r="AK198" s="129"/>
      <c r="AL198" s="129"/>
      <c r="AM198" s="129"/>
      <c r="AN198" s="129"/>
      <c r="AO198" s="129"/>
      <c r="AP198" s="129"/>
      <c r="AQ198" s="117">
        <f t="shared" si="75"/>
        <v>102502374</v>
      </c>
    </row>
    <row r="199" spans="2:88" x14ac:dyDescent="0.2">
      <c r="B199" s="133" t="s">
        <v>239</v>
      </c>
      <c r="C199" s="129">
        <v>0</v>
      </c>
      <c r="D199" s="129">
        <v>0</v>
      </c>
      <c r="E199" s="129">
        <v>0</v>
      </c>
      <c r="F199" s="129">
        <v>0</v>
      </c>
      <c r="G199" s="129">
        <v>0</v>
      </c>
      <c r="H199" s="129">
        <v>0</v>
      </c>
      <c r="I199" s="129">
        <v>772868</v>
      </c>
      <c r="J199" s="129">
        <v>0</v>
      </c>
      <c r="K199" s="129">
        <v>0</v>
      </c>
      <c r="L199" s="129">
        <v>0</v>
      </c>
      <c r="M199" s="129">
        <v>0</v>
      </c>
      <c r="N199" s="129">
        <v>0</v>
      </c>
      <c r="O199" s="129">
        <v>0</v>
      </c>
      <c r="P199" s="129">
        <v>0</v>
      </c>
      <c r="Q199" s="129">
        <v>0</v>
      </c>
      <c r="R199" s="129">
        <v>0</v>
      </c>
      <c r="S199" s="129">
        <v>0</v>
      </c>
      <c r="T199" s="249">
        <v>0</v>
      </c>
      <c r="U199" s="129">
        <v>0</v>
      </c>
      <c r="V199" s="129">
        <v>0</v>
      </c>
      <c r="W199" s="129">
        <v>0</v>
      </c>
      <c r="X199" s="129">
        <v>0</v>
      </c>
      <c r="Y199" s="129">
        <v>0</v>
      </c>
      <c r="Z199" s="129">
        <v>0</v>
      </c>
      <c r="AA199" s="129">
        <v>0</v>
      </c>
      <c r="AB199" s="129">
        <v>0</v>
      </c>
      <c r="AC199" s="129">
        <v>0</v>
      </c>
      <c r="AD199" s="129">
        <v>0</v>
      </c>
      <c r="AE199" s="129">
        <v>0</v>
      </c>
      <c r="AF199" s="129">
        <v>0</v>
      </c>
      <c r="AG199" s="129">
        <v>0</v>
      </c>
      <c r="AH199" s="129">
        <v>0</v>
      </c>
      <c r="AI199" s="129">
        <v>0</v>
      </c>
      <c r="AJ199" s="129">
        <v>0</v>
      </c>
      <c r="AK199" s="129"/>
      <c r="AL199" s="129"/>
      <c r="AM199" s="129"/>
      <c r="AN199" s="129"/>
      <c r="AO199" s="129"/>
      <c r="AP199" s="129"/>
      <c r="AQ199" s="117">
        <f t="shared" si="75"/>
        <v>772868</v>
      </c>
    </row>
    <row r="200" spans="2:88" x14ac:dyDescent="0.2">
      <c r="B200" s="133" t="s">
        <v>240</v>
      </c>
      <c r="C200" s="129">
        <v>0</v>
      </c>
      <c r="D200" s="129">
        <v>3392586</v>
      </c>
      <c r="E200" s="129">
        <v>173173624</v>
      </c>
      <c r="F200" s="129">
        <v>65070982</v>
      </c>
      <c r="G200" s="129">
        <v>0</v>
      </c>
      <c r="H200" s="129">
        <v>38924434</v>
      </c>
      <c r="I200" s="129">
        <v>187935249</v>
      </c>
      <c r="J200" s="129">
        <v>4503974</v>
      </c>
      <c r="K200" s="129">
        <v>144538224</v>
      </c>
      <c r="L200" s="129">
        <v>-9605298</v>
      </c>
      <c r="M200" s="129">
        <v>0</v>
      </c>
      <c r="N200" s="129">
        <v>0</v>
      </c>
      <c r="O200" s="129">
        <v>12035784</v>
      </c>
      <c r="P200" s="129">
        <v>13235912</v>
      </c>
      <c r="Q200" s="129">
        <v>72075740</v>
      </c>
      <c r="R200" s="129">
        <v>0</v>
      </c>
      <c r="S200" s="129">
        <v>28692441</v>
      </c>
      <c r="T200" s="249">
        <v>0</v>
      </c>
      <c r="U200" s="129">
        <v>310567188</v>
      </c>
      <c r="V200" s="129">
        <v>0</v>
      </c>
      <c r="W200" s="129">
        <v>3794628</v>
      </c>
      <c r="X200" s="129">
        <v>9744262</v>
      </c>
      <c r="Y200" s="129">
        <v>77288</v>
      </c>
      <c r="Z200" s="129">
        <v>7459283</v>
      </c>
      <c r="AA200" s="129">
        <v>60895061</v>
      </c>
      <c r="AB200" s="129">
        <v>926371</v>
      </c>
      <c r="AC200" s="129">
        <v>590196</v>
      </c>
      <c r="AD200" s="129">
        <v>0</v>
      </c>
      <c r="AE200" s="129">
        <v>0</v>
      </c>
      <c r="AF200" s="129">
        <v>3425461</v>
      </c>
      <c r="AG200" s="129">
        <v>75736406</v>
      </c>
      <c r="AH200" s="129">
        <v>3000000</v>
      </c>
      <c r="AI200" s="129">
        <v>19047201</v>
      </c>
      <c r="AJ200" s="129">
        <v>43052033</v>
      </c>
      <c r="AK200" s="129"/>
      <c r="AL200" s="129"/>
      <c r="AM200" s="129"/>
      <c r="AN200" s="129"/>
      <c r="AO200" s="129"/>
      <c r="AP200" s="129"/>
      <c r="AQ200" s="117">
        <f t="shared" si="75"/>
        <v>1272289030</v>
      </c>
    </row>
    <row r="201" spans="2:88" x14ac:dyDescent="0.2">
      <c r="B201" s="133" t="s">
        <v>241</v>
      </c>
      <c r="C201" s="129">
        <v>528769</v>
      </c>
      <c r="D201" s="129">
        <v>0</v>
      </c>
      <c r="E201" s="129">
        <v>0</v>
      </c>
      <c r="F201" s="129">
        <v>0</v>
      </c>
      <c r="G201" s="129">
        <v>0</v>
      </c>
      <c r="H201" s="129">
        <v>0</v>
      </c>
      <c r="I201" s="129">
        <v>0</v>
      </c>
      <c r="J201" s="129">
        <v>0</v>
      </c>
      <c r="K201" s="129">
        <v>0</v>
      </c>
      <c r="L201" s="129">
        <v>0</v>
      </c>
      <c r="M201" s="129">
        <v>0</v>
      </c>
      <c r="N201" s="129">
        <v>1585</v>
      </c>
      <c r="O201" s="129">
        <v>0</v>
      </c>
      <c r="P201" s="129">
        <v>0</v>
      </c>
      <c r="Q201" s="129">
        <v>0</v>
      </c>
      <c r="R201" s="129">
        <v>0</v>
      </c>
      <c r="S201" s="129">
        <v>0</v>
      </c>
      <c r="T201" s="249">
        <v>0</v>
      </c>
      <c r="U201" s="129">
        <v>0</v>
      </c>
      <c r="V201" s="129">
        <v>0</v>
      </c>
      <c r="W201" s="129">
        <v>0</v>
      </c>
      <c r="X201" s="129">
        <v>0</v>
      </c>
      <c r="Y201" s="129">
        <v>0</v>
      </c>
      <c r="Z201" s="129">
        <v>0</v>
      </c>
      <c r="AA201" s="129">
        <v>0</v>
      </c>
      <c r="AB201" s="129">
        <v>0</v>
      </c>
      <c r="AC201" s="129">
        <v>0</v>
      </c>
      <c r="AD201" s="129">
        <v>0</v>
      </c>
      <c r="AE201" s="129">
        <v>0</v>
      </c>
      <c r="AF201" s="129">
        <v>0</v>
      </c>
      <c r="AG201" s="129">
        <v>0</v>
      </c>
      <c r="AH201" s="129">
        <v>0</v>
      </c>
      <c r="AI201" s="129">
        <v>0</v>
      </c>
      <c r="AJ201" s="129">
        <v>1241553</v>
      </c>
      <c r="AK201" s="129"/>
      <c r="AL201" s="129"/>
      <c r="AM201" s="129"/>
      <c r="AN201" s="129"/>
      <c r="AO201" s="129"/>
      <c r="AP201" s="129"/>
      <c r="AQ201" s="117">
        <f t="shared" si="75"/>
        <v>1771907</v>
      </c>
    </row>
    <row r="202" spans="2:88" x14ac:dyDescent="0.2">
      <c r="B202" s="133" t="s">
        <v>242</v>
      </c>
      <c r="C202" s="129">
        <v>0</v>
      </c>
      <c r="D202" s="129">
        <v>0</v>
      </c>
      <c r="E202" s="129">
        <v>0</v>
      </c>
      <c r="F202" s="129">
        <v>0</v>
      </c>
      <c r="G202" s="129">
        <v>0</v>
      </c>
      <c r="H202" s="129">
        <v>0</v>
      </c>
      <c r="I202" s="129">
        <v>0</v>
      </c>
      <c r="J202" s="129">
        <v>0</v>
      </c>
      <c r="K202" s="129">
        <v>0</v>
      </c>
      <c r="L202" s="129">
        <v>0</v>
      </c>
      <c r="M202" s="129">
        <v>0</v>
      </c>
      <c r="N202" s="129">
        <v>0</v>
      </c>
      <c r="O202" s="129">
        <v>0</v>
      </c>
      <c r="P202" s="129">
        <v>0</v>
      </c>
      <c r="Q202" s="129">
        <v>0</v>
      </c>
      <c r="R202" s="129">
        <v>0</v>
      </c>
      <c r="S202" s="129">
        <v>0</v>
      </c>
      <c r="T202" s="249">
        <v>0</v>
      </c>
      <c r="U202" s="129">
        <v>0</v>
      </c>
      <c r="V202" s="129">
        <v>0</v>
      </c>
      <c r="W202" s="129">
        <v>0</v>
      </c>
      <c r="X202" s="129">
        <v>0</v>
      </c>
      <c r="Y202" s="129">
        <v>0</v>
      </c>
      <c r="Z202" s="129">
        <v>0</v>
      </c>
      <c r="AA202" s="129">
        <v>0</v>
      </c>
      <c r="AB202" s="129">
        <v>0</v>
      </c>
      <c r="AC202" s="129">
        <v>0</v>
      </c>
      <c r="AD202" s="129">
        <v>0</v>
      </c>
      <c r="AE202" s="129">
        <v>0</v>
      </c>
      <c r="AF202" s="129">
        <v>0</v>
      </c>
      <c r="AG202" s="129">
        <v>0</v>
      </c>
      <c r="AH202" s="129">
        <v>0</v>
      </c>
      <c r="AI202" s="129">
        <v>0</v>
      </c>
      <c r="AJ202" s="129">
        <v>0</v>
      </c>
      <c r="AK202" s="129"/>
      <c r="AL202" s="129"/>
      <c r="AM202" s="129"/>
      <c r="AN202" s="129"/>
      <c r="AO202" s="129"/>
      <c r="AP202" s="129"/>
      <c r="AQ202" s="117">
        <f t="shared" si="75"/>
        <v>0</v>
      </c>
    </row>
    <row r="203" spans="2:88" x14ac:dyDescent="0.2">
      <c r="B203" s="133" t="s">
        <v>243</v>
      </c>
      <c r="C203" s="129">
        <v>556985</v>
      </c>
      <c r="D203" s="129">
        <v>1196419</v>
      </c>
      <c r="E203" s="129">
        <v>14120542</v>
      </c>
      <c r="F203" s="129">
        <v>4577629</v>
      </c>
      <c r="G203" s="129">
        <v>289984</v>
      </c>
      <c r="H203" s="129">
        <v>3322846</v>
      </c>
      <c r="I203" s="129">
        <v>6122722</v>
      </c>
      <c r="J203" s="129">
        <v>677878</v>
      </c>
      <c r="K203" s="129">
        <v>2254712</v>
      </c>
      <c r="L203" s="129">
        <v>0</v>
      </c>
      <c r="M203" s="129">
        <v>3326736</v>
      </c>
      <c r="N203" s="129">
        <v>2235804</v>
      </c>
      <c r="O203" s="129">
        <v>1116977</v>
      </c>
      <c r="P203" s="129">
        <v>103906</v>
      </c>
      <c r="Q203" s="129">
        <v>9532156</v>
      </c>
      <c r="R203" s="129">
        <v>25296</v>
      </c>
      <c r="S203" s="129">
        <v>6268802</v>
      </c>
      <c r="T203" s="249">
        <v>0</v>
      </c>
      <c r="U203" s="129">
        <v>8022630</v>
      </c>
      <c r="V203" s="129">
        <v>0</v>
      </c>
      <c r="W203" s="129">
        <v>1990664</v>
      </c>
      <c r="X203" s="129">
        <v>250675</v>
      </c>
      <c r="Y203" s="129">
        <v>106129</v>
      </c>
      <c r="Z203" s="129">
        <v>2700526</v>
      </c>
      <c r="AA203" s="129">
        <v>1882086</v>
      </c>
      <c r="AB203" s="129">
        <v>12704</v>
      </c>
      <c r="AC203" s="129">
        <v>293432</v>
      </c>
      <c r="AD203" s="129">
        <v>0</v>
      </c>
      <c r="AE203" s="129">
        <v>1661656</v>
      </c>
      <c r="AF203" s="129">
        <v>272766</v>
      </c>
      <c r="AG203" s="129">
        <v>9126002</v>
      </c>
      <c r="AH203" s="129">
        <v>2145569</v>
      </c>
      <c r="AI203" s="129">
        <v>1059930</v>
      </c>
      <c r="AJ203" s="129">
        <v>3673182</v>
      </c>
      <c r="AK203" s="129"/>
      <c r="AL203" s="129"/>
      <c r="AM203" s="129"/>
      <c r="AN203" s="129"/>
      <c r="AO203" s="129"/>
      <c r="AP203" s="129"/>
      <c r="AQ203" s="117">
        <f t="shared" si="75"/>
        <v>88927345</v>
      </c>
    </row>
    <row r="204" spans="2:88" x14ac:dyDescent="0.2">
      <c r="B204" s="133" t="s">
        <v>244</v>
      </c>
      <c r="C204" s="129">
        <v>598721</v>
      </c>
      <c r="D204" s="129">
        <v>1306108</v>
      </c>
      <c r="E204" s="129">
        <v>20115950</v>
      </c>
      <c r="F204" s="129">
        <v>12119362</v>
      </c>
      <c r="G204" s="129">
        <v>133068</v>
      </c>
      <c r="H204" s="129">
        <v>7661132</v>
      </c>
      <c r="I204" s="129">
        <v>4901557</v>
      </c>
      <c r="J204" s="129">
        <v>798715</v>
      </c>
      <c r="K204" s="129">
        <v>3909909</v>
      </c>
      <c r="L204" s="129">
        <v>-8270990</v>
      </c>
      <c r="M204" s="129">
        <v>4311123</v>
      </c>
      <c r="N204" s="129">
        <v>715999</v>
      </c>
      <c r="O204" s="129">
        <v>2007629</v>
      </c>
      <c r="P204" s="129">
        <v>464142</v>
      </c>
      <c r="Q204" s="129">
        <v>8528722</v>
      </c>
      <c r="R204" s="129">
        <v>62601</v>
      </c>
      <c r="S204" s="129">
        <v>13687034</v>
      </c>
      <c r="T204" s="249">
        <v>0</v>
      </c>
      <c r="U204" s="129">
        <v>6082544</v>
      </c>
      <c r="V204" s="129">
        <v>147161</v>
      </c>
      <c r="W204" s="129">
        <v>1123616</v>
      </c>
      <c r="X204" s="129">
        <v>-570545</v>
      </c>
      <c r="Y204" s="129">
        <v>853799</v>
      </c>
      <c r="Z204" s="129">
        <v>3245070</v>
      </c>
      <c r="AA204" s="129">
        <v>2314850</v>
      </c>
      <c r="AB204" s="129">
        <v>168253</v>
      </c>
      <c r="AC204" s="129">
        <v>615592</v>
      </c>
      <c r="AD204" s="129">
        <v>10259187</v>
      </c>
      <c r="AE204" s="129">
        <v>503330</v>
      </c>
      <c r="AF204" s="129">
        <v>503142</v>
      </c>
      <c r="AG204" s="129">
        <v>11340363</v>
      </c>
      <c r="AH204" s="129">
        <v>1117514</v>
      </c>
      <c r="AI204" s="129">
        <v>1262595</v>
      </c>
      <c r="AJ204" s="129">
        <v>2459491</v>
      </c>
      <c r="AK204" s="129"/>
      <c r="AL204" s="129"/>
      <c r="AM204" s="129"/>
      <c r="AN204" s="129"/>
      <c r="AO204" s="129"/>
      <c r="AP204" s="129"/>
      <c r="AQ204" s="117">
        <f t="shared" si="75"/>
        <v>114476744</v>
      </c>
    </row>
    <row r="205" spans="2:88" x14ac:dyDescent="0.2">
      <c r="B205" s="133" t="s">
        <v>245</v>
      </c>
      <c r="C205" s="129">
        <v>0</v>
      </c>
      <c r="D205" s="129">
        <v>34062</v>
      </c>
      <c r="E205" s="129">
        <v>130871</v>
      </c>
      <c r="F205" s="129">
        <v>0</v>
      </c>
      <c r="G205" s="129">
        <v>0</v>
      </c>
      <c r="H205" s="129">
        <v>0</v>
      </c>
      <c r="I205" s="129">
        <v>24179</v>
      </c>
      <c r="J205" s="129">
        <v>99309</v>
      </c>
      <c r="K205" s="129">
        <v>0</v>
      </c>
      <c r="L205" s="129">
        <v>-55150</v>
      </c>
      <c r="M205" s="129">
        <v>1397863</v>
      </c>
      <c r="N205" s="129">
        <v>0</v>
      </c>
      <c r="O205" s="129">
        <v>0</v>
      </c>
      <c r="P205" s="129">
        <v>0</v>
      </c>
      <c r="Q205" s="129">
        <v>0</v>
      </c>
      <c r="R205" s="129">
        <v>0</v>
      </c>
      <c r="S205" s="129">
        <v>235958</v>
      </c>
      <c r="T205" s="249">
        <v>0</v>
      </c>
      <c r="U205" s="129">
        <v>2033956</v>
      </c>
      <c r="V205" s="129">
        <v>0</v>
      </c>
      <c r="W205" s="129">
        <v>3050</v>
      </c>
      <c r="X205" s="129">
        <v>558313</v>
      </c>
      <c r="Y205" s="129">
        <v>516</v>
      </c>
      <c r="Z205" s="129">
        <v>0</v>
      </c>
      <c r="AA205" s="129">
        <v>0</v>
      </c>
      <c r="AB205" s="129">
        <v>0</v>
      </c>
      <c r="AC205" s="129">
        <v>318238</v>
      </c>
      <c r="AD205" s="129">
        <v>1354220</v>
      </c>
      <c r="AE205" s="129">
        <v>0</v>
      </c>
      <c r="AF205" s="129">
        <v>0</v>
      </c>
      <c r="AG205" s="129">
        <v>0</v>
      </c>
      <c r="AH205" s="129">
        <v>0</v>
      </c>
      <c r="AI205" s="129">
        <v>4213</v>
      </c>
      <c r="AJ205" s="129">
        <v>0</v>
      </c>
      <c r="AK205" s="129"/>
      <c r="AL205" s="129"/>
      <c r="AM205" s="129"/>
      <c r="AN205" s="129"/>
      <c r="AO205" s="129"/>
      <c r="AP205" s="129"/>
      <c r="AQ205" s="117">
        <f t="shared" si="75"/>
        <v>6139598</v>
      </c>
    </row>
    <row r="206" spans="2:88" x14ac:dyDescent="0.2">
      <c r="B206" s="132" t="s">
        <v>246</v>
      </c>
      <c r="C206" s="126">
        <v>3155050</v>
      </c>
      <c r="D206" s="126">
        <v>18422076</v>
      </c>
      <c r="E206" s="126">
        <v>285390992</v>
      </c>
      <c r="F206" s="126">
        <v>101291091</v>
      </c>
      <c r="G206" s="126">
        <v>2952148</v>
      </c>
      <c r="H206" s="126">
        <v>122609750</v>
      </c>
      <c r="I206" s="126">
        <v>284926445</v>
      </c>
      <c r="J206" s="126">
        <v>8142389</v>
      </c>
      <c r="K206" s="126">
        <v>167722842</v>
      </c>
      <c r="L206" s="126">
        <v>-22064489</v>
      </c>
      <c r="M206" s="126">
        <v>26968591</v>
      </c>
      <c r="N206" s="126">
        <v>23136832</v>
      </c>
      <c r="O206" s="126">
        <v>24933687</v>
      </c>
      <c r="P206" s="126">
        <v>14888641</v>
      </c>
      <c r="Q206" s="126">
        <v>165017829</v>
      </c>
      <c r="R206" s="126">
        <v>89418</v>
      </c>
      <c r="S206" s="126">
        <v>147942832</v>
      </c>
      <c r="T206" s="250">
        <v>0</v>
      </c>
      <c r="U206" s="126">
        <v>454960662</v>
      </c>
      <c r="V206" s="126">
        <v>1202763</v>
      </c>
      <c r="W206" s="126">
        <v>38202189</v>
      </c>
      <c r="X206" s="126">
        <v>11134109</v>
      </c>
      <c r="Y206" s="126">
        <v>10405751</v>
      </c>
      <c r="Z206" s="126">
        <v>36432568</v>
      </c>
      <c r="AA206" s="126">
        <v>79581810</v>
      </c>
      <c r="AB206" s="126">
        <v>1144244</v>
      </c>
      <c r="AC206" s="126">
        <v>2865590</v>
      </c>
      <c r="AD206" s="126">
        <v>97016248</v>
      </c>
      <c r="AE206" s="126">
        <v>18855323</v>
      </c>
      <c r="AF206" s="126">
        <v>6832445</v>
      </c>
      <c r="AG206" s="126">
        <v>215826811</v>
      </c>
      <c r="AH206" s="126">
        <v>31226939</v>
      </c>
      <c r="AI206" s="126">
        <v>27105260</v>
      </c>
      <c r="AJ206" s="126">
        <v>72663584</v>
      </c>
      <c r="AK206" s="126"/>
      <c r="AL206" s="126"/>
      <c r="AM206" s="126"/>
      <c r="AN206" s="126"/>
      <c r="AO206" s="126"/>
      <c r="AP206" s="126"/>
      <c r="AQ206" s="117">
        <f t="shared" si="75"/>
        <v>2480982420</v>
      </c>
      <c r="AV206" s="142">
        <f t="shared" ref="AV206:CJ206" si="79">C206-SUM(C196:C205)</f>
        <v>0</v>
      </c>
      <c r="AW206" s="142">
        <f t="shared" si="79"/>
        <v>0</v>
      </c>
      <c r="AX206" s="142">
        <f t="shared" si="79"/>
        <v>0</v>
      </c>
      <c r="AY206" s="142">
        <f t="shared" si="79"/>
        <v>0</v>
      </c>
      <c r="AZ206" s="142">
        <f t="shared" si="79"/>
        <v>0</v>
      </c>
      <c r="BA206" s="142">
        <f t="shared" si="79"/>
        <v>0</v>
      </c>
      <c r="BB206" s="142">
        <f t="shared" si="79"/>
        <v>0</v>
      </c>
      <c r="BC206" s="142">
        <f t="shared" si="79"/>
        <v>0</v>
      </c>
      <c r="BD206" s="142">
        <f t="shared" si="79"/>
        <v>0</v>
      </c>
      <c r="BE206" s="142">
        <f t="shared" si="79"/>
        <v>0</v>
      </c>
      <c r="BF206" s="142">
        <f t="shared" si="79"/>
        <v>0</v>
      </c>
      <c r="BG206" s="142">
        <f t="shared" si="79"/>
        <v>0</v>
      </c>
      <c r="BH206" s="142">
        <f t="shared" si="79"/>
        <v>0</v>
      </c>
      <c r="BI206" s="142">
        <f t="shared" si="79"/>
        <v>0</v>
      </c>
      <c r="BJ206" s="142">
        <f t="shared" si="79"/>
        <v>0</v>
      </c>
      <c r="BK206" s="142">
        <f t="shared" si="79"/>
        <v>0</v>
      </c>
      <c r="BL206" s="142">
        <f t="shared" si="79"/>
        <v>0</v>
      </c>
      <c r="BM206" s="142">
        <f t="shared" si="79"/>
        <v>0</v>
      </c>
      <c r="BN206" s="142">
        <f t="shared" si="79"/>
        <v>0</v>
      </c>
      <c r="BO206" s="142">
        <f t="shared" si="79"/>
        <v>0</v>
      </c>
      <c r="BP206" s="142">
        <f t="shared" si="79"/>
        <v>0</v>
      </c>
      <c r="BQ206" s="142">
        <f t="shared" si="79"/>
        <v>0</v>
      </c>
      <c r="BR206" s="142">
        <f t="shared" si="79"/>
        <v>0</v>
      </c>
      <c r="BS206" s="142">
        <f t="shared" si="79"/>
        <v>0</v>
      </c>
      <c r="BT206" s="142">
        <f t="shared" si="79"/>
        <v>0</v>
      </c>
      <c r="BU206" s="142">
        <f t="shared" si="79"/>
        <v>0</v>
      </c>
      <c r="BV206" s="142">
        <f t="shared" si="79"/>
        <v>0</v>
      </c>
      <c r="BW206" s="142">
        <f t="shared" si="79"/>
        <v>0</v>
      </c>
      <c r="BX206" s="142">
        <f t="shared" si="79"/>
        <v>0</v>
      </c>
      <c r="BY206" s="142">
        <f t="shared" si="79"/>
        <v>0</v>
      </c>
      <c r="BZ206" s="142">
        <f t="shared" si="79"/>
        <v>0</v>
      </c>
      <c r="CA206" s="142">
        <f t="shared" si="79"/>
        <v>0</v>
      </c>
      <c r="CB206" s="142">
        <f t="shared" si="79"/>
        <v>0</v>
      </c>
      <c r="CC206" s="142">
        <f t="shared" si="79"/>
        <v>0</v>
      </c>
      <c r="CD206" s="142">
        <f t="shared" si="79"/>
        <v>0</v>
      </c>
      <c r="CE206" s="142">
        <f t="shared" si="79"/>
        <v>0</v>
      </c>
      <c r="CF206" s="142">
        <f t="shared" si="79"/>
        <v>0</v>
      </c>
      <c r="CG206" s="142">
        <f t="shared" si="79"/>
        <v>0</v>
      </c>
      <c r="CH206" s="142">
        <f t="shared" si="79"/>
        <v>0</v>
      </c>
      <c r="CI206" s="142">
        <f t="shared" si="79"/>
        <v>0</v>
      </c>
      <c r="CJ206" s="142">
        <f t="shared" si="79"/>
        <v>0</v>
      </c>
    </row>
    <row r="207" spans="2:88" x14ac:dyDescent="0.2">
      <c r="B207" s="136" t="s">
        <v>247</v>
      </c>
      <c r="C207" s="126">
        <v>1644917</v>
      </c>
      <c r="D207" s="126">
        <v>-416700</v>
      </c>
      <c r="E207" s="126">
        <v>9631313</v>
      </c>
      <c r="F207" s="126">
        <v>-4361856</v>
      </c>
      <c r="G207" s="126">
        <v>-927822</v>
      </c>
      <c r="H207" s="126">
        <v>-1273422</v>
      </c>
      <c r="I207" s="126">
        <v>11896856</v>
      </c>
      <c r="J207" s="126">
        <v>-294353</v>
      </c>
      <c r="K207" s="126">
        <v>732847</v>
      </c>
      <c r="L207" s="126">
        <v>43508509</v>
      </c>
      <c r="M207" s="126">
        <v>548802</v>
      </c>
      <c r="N207" s="126">
        <v>4758955</v>
      </c>
      <c r="O207" s="126">
        <v>-3237584</v>
      </c>
      <c r="P207" s="126">
        <v>990055</v>
      </c>
      <c r="Q207" s="126">
        <v>2331078</v>
      </c>
      <c r="R207" s="126">
        <v>-32205</v>
      </c>
      <c r="S207" s="126">
        <v>-9276106</v>
      </c>
      <c r="T207" s="250">
        <v>0</v>
      </c>
      <c r="U207" s="126">
        <v>3068097</v>
      </c>
      <c r="V207" s="126">
        <v>156639</v>
      </c>
      <c r="W207" s="126">
        <v>2674906</v>
      </c>
      <c r="X207" s="126">
        <v>-167221</v>
      </c>
      <c r="Y207" s="126">
        <v>-451900</v>
      </c>
      <c r="Z207" s="126">
        <v>5373507</v>
      </c>
      <c r="AA207" s="126">
        <v>105288</v>
      </c>
      <c r="AB207" s="126">
        <v>-512637</v>
      </c>
      <c r="AC207" s="126">
        <v>-551314</v>
      </c>
      <c r="AD207" s="126">
        <v>4405436</v>
      </c>
      <c r="AE207" s="126">
        <v>4338843</v>
      </c>
      <c r="AF207" s="126">
        <v>81219</v>
      </c>
      <c r="AG207" s="126">
        <v>938356</v>
      </c>
      <c r="AH207" s="126">
        <v>1277604</v>
      </c>
      <c r="AI207" s="126">
        <v>793194</v>
      </c>
      <c r="AJ207" s="126">
        <v>-518340</v>
      </c>
      <c r="AK207" s="126"/>
      <c r="AL207" s="126"/>
      <c r="AM207" s="126"/>
      <c r="AN207" s="126"/>
      <c r="AO207" s="126"/>
      <c r="AP207" s="126"/>
      <c r="AQ207" s="117">
        <f t="shared" si="75"/>
        <v>77234961</v>
      </c>
      <c r="AV207" s="142">
        <f t="shared" ref="AV207:CJ207" si="80">C207-(C195-C206)</f>
        <v>0</v>
      </c>
      <c r="AW207" s="142">
        <f t="shared" si="80"/>
        <v>0</v>
      </c>
      <c r="AX207" s="142">
        <f t="shared" si="80"/>
        <v>0</v>
      </c>
      <c r="AY207" s="142">
        <f t="shared" si="80"/>
        <v>0</v>
      </c>
      <c r="AZ207" s="142">
        <f t="shared" si="80"/>
        <v>0</v>
      </c>
      <c r="BA207" s="142">
        <f t="shared" si="80"/>
        <v>0</v>
      </c>
      <c r="BB207" s="142">
        <f t="shared" si="80"/>
        <v>0</v>
      </c>
      <c r="BC207" s="142">
        <f t="shared" si="80"/>
        <v>0</v>
      </c>
      <c r="BD207" s="142">
        <f t="shared" si="80"/>
        <v>0</v>
      </c>
      <c r="BE207" s="142">
        <f t="shared" si="80"/>
        <v>0</v>
      </c>
      <c r="BF207" s="142">
        <f t="shared" si="80"/>
        <v>0</v>
      </c>
      <c r="BG207" s="142">
        <f t="shared" si="80"/>
        <v>0</v>
      </c>
      <c r="BH207" s="142">
        <f t="shared" si="80"/>
        <v>0</v>
      </c>
      <c r="BI207" s="142">
        <f t="shared" si="80"/>
        <v>0</v>
      </c>
      <c r="BJ207" s="142">
        <f t="shared" si="80"/>
        <v>0</v>
      </c>
      <c r="BK207" s="142">
        <f t="shared" si="80"/>
        <v>0</v>
      </c>
      <c r="BL207" s="142">
        <f t="shared" si="80"/>
        <v>0</v>
      </c>
      <c r="BM207" s="142">
        <f t="shared" si="80"/>
        <v>0</v>
      </c>
      <c r="BN207" s="142">
        <f t="shared" si="80"/>
        <v>0</v>
      </c>
      <c r="BO207" s="142">
        <f t="shared" si="80"/>
        <v>0</v>
      </c>
      <c r="BP207" s="142">
        <f t="shared" si="80"/>
        <v>0</v>
      </c>
      <c r="BQ207" s="142">
        <f t="shared" si="80"/>
        <v>0</v>
      </c>
      <c r="BR207" s="142">
        <f t="shared" si="80"/>
        <v>0</v>
      </c>
      <c r="BS207" s="142">
        <f t="shared" si="80"/>
        <v>0</v>
      </c>
      <c r="BT207" s="142">
        <f t="shared" si="80"/>
        <v>0</v>
      </c>
      <c r="BU207" s="142">
        <f t="shared" si="80"/>
        <v>0</v>
      </c>
      <c r="BV207" s="142">
        <f t="shared" si="80"/>
        <v>0</v>
      </c>
      <c r="BW207" s="142">
        <f t="shared" si="80"/>
        <v>0</v>
      </c>
      <c r="BX207" s="142">
        <f t="shared" si="80"/>
        <v>0</v>
      </c>
      <c r="BY207" s="142">
        <f t="shared" si="80"/>
        <v>0</v>
      </c>
      <c r="BZ207" s="142">
        <f t="shared" si="80"/>
        <v>0</v>
      </c>
      <c r="CA207" s="142">
        <f t="shared" si="80"/>
        <v>0</v>
      </c>
      <c r="CB207" s="142">
        <f t="shared" si="80"/>
        <v>0</v>
      </c>
      <c r="CC207" s="142">
        <f t="shared" si="80"/>
        <v>0</v>
      </c>
      <c r="CD207" s="142">
        <f t="shared" si="80"/>
        <v>0</v>
      </c>
      <c r="CE207" s="142">
        <f t="shared" si="80"/>
        <v>0</v>
      </c>
      <c r="CF207" s="142">
        <f t="shared" si="80"/>
        <v>0</v>
      </c>
      <c r="CG207" s="142">
        <f t="shared" si="80"/>
        <v>0</v>
      </c>
      <c r="CH207" s="142">
        <f t="shared" si="80"/>
        <v>0</v>
      </c>
      <c r="CI207" s="142">
        <f t="shared" si="80"/>
        <v>0</v>
      </c>
      <c r="CJ207" s="142">
        <f t="shared" si="80"/>
        <v>0</v>
      </c>
    </row>
    <row r="208" spans="2:88" x14ac:dyDescent="0.2">
      <c r="B208" s="133" t="s">
        <v>248</v>
      </c>
      <c r="C208" s="129">
        <v>0</v>
      </c>
      <c r="D208" s="129">
        <v>0</v>
      </c>
      <c r="E208" s="129">
        <v>0</v>
      </c>
      <c r="F208" s="129">
        <v>0</v>
      </c>
      <c r="G208" s="129">
        <v>0</v>
      </c>
      <c r="H208" s="129">
        <v>0</v>
      </c>
      <c r="I208" s="129">
        <v>0</v>
      </c>
      <c r="J208" s="129">
        <v>0</v>
      </c>
      <c r="K208" s="129">
        <v>0</v>
      </c>
      <c r="L208" s="129">
        <v>0</v>
      </c>
      <c r="M208" s="129">
        <v>0</v>
      </c>
      <c r="N208" s="129">
        <v>0</v>
      </c>
      <c r="O208" s="129">
        <v>0</v>
      </c>
      <c r="P208" s="129">
        <v>0</v>
      </c>
      <c r="Q208" s="129">
        <v>0</v>
      </c>
      <c r="R208" s="129">
        <v>0</v>
      </c>
      <c r="S208" s="129">
        <v>30800</v>
      </c>
      <c r="T208" s="249">
        <v>0</v>
      </c>
      <c r="U208" s="129">
        <v>0</v>
      </c>
      <c r="V208" s="129">
        <v>0</v>
      </c>
      <c r="W208" s="129">
        <v>0</v>
      </c>
      <c r="X208" s="129">
        <v>0</v>
      </c>
      <c r="Y208" s="129">
        <v>0</v>
      </c>
      <c r="Z208" s="129">
        <v>0</v>
      </c>
      <c r="AA208" s="129">
        <v>0</v>
      </c>
      <c r="AB208" s="129">
        <v>0</v>
      </c>
      <c r="AC208" s="129">
        <v>0</v>
      </c>
      <c r="AD208" s="129">
        <v>0</v>
      </c>
      <c r="AE208" s="129">
        <v>0</v>
      </c>
      <c r="AF208" s="129">
        <v>0</v>
      </c>
      <c r="AG208" s="129">
        <v>0</v>
      </c>
      <c r="AH208" s="129">
        <v>0</v>
      </c>
      <c r="AI208" s="129">
        <v>0</v>
      </c>
      <c r="AJ208" s="129">
        <v>0</v>
      </c>
      <c r="AK208" s="129"/>
      <c r="AL208" s="129"/>
      <c r="AM208" s="129"/>
      <c r="AN208" s="129"/>
      <c r="AO208" s="129"/>
      <c r="AP208" s="129"/>
      <c r="AQ208" s="117">
        <f t="shared" si="75"/>
        <v>30800</v>
      </c>
    </row>
    <row r="209" spans="2:88" x14ac:dyDescent="0.2">
      <c r="B209" s="133" t="s">
        <v>249</v>
      </c>
      <c r="C209" s="129">
        <v>0</v>
      </c>
      <c r="D209" s="129">
        <v>90000</v>
      </c>
      <c r="E209" s="129">
        <v>6511</v>
      </c>
      <c r="F209" s="129">
        <v>0</v>
      </c>
      <c r="G209" s="129">
        <v>0</v>
      </c>
      <c r="H209" s="129">
        <v>0</v>
      </c>
      <c r="I209" s="129">
        <v>0</v>
      </c>
      <c r="J209" s="129">
        <v>0</v>
      </c>
      <c r="K209" s="129">
        <v>57494</v>
      </c>
      <c r="L209" s="129">
        <v>0</v>
      </c>
      <c r="M209" s="129">
        <v>0</v>
      </c>
      <c r="N209" s="129">
        <v>0</v>
      </c>
      <c r="O209" s="129">
        <v>0</v>
      </c>
      <c r="P209" s="129">
        <v>0</v>
      </c>
      <c r="Q209" s="129">
        <v>0</v>
      </c>
      <c r="R209" s="129">
        <v>0</v>
      </c>
      <c r="S209" s="129">
        <v>20092</v>
      </c>
      <c r="T209" s="249">
        <v>0</v>
      </c>
      <c r="U209" s="129">
        <v>0</v>
      </c>
      <c r="V209" s="129">
        <v>0</v>
      </c>
      <c r="W209" s="129">
        <v>0</v>
      </c>
      <c r="X209" s="129">
        <v>0</v>
      </c>
      <c r="Y209" s="129">
        <v>0</v>
      </c>
      <c r="Z209" s="129">
        <v>0</v>
      </c>
      <c r="AA209" s="129">
        <v>0</v>
      </c>
      <c r="AB209" s="129">
        <v>0</v>
      </c>
      <c r="AC209" s="129">
        <v>0</v>
      </c>
      <c r="AD209" s="129">
        <v>0</v>
      </c>
      <c r="AE209" s="129">
        <v>0</v>
      </c>
      <c r="AF209" s="129">
        <v>0</v>
      </c>
      <c r="AG209" s="129">
        <v>0</v>
      </c>
      <c r="AH209" s="129">
        <v>0</v>
      </c>
      <c r="AI209" s="129">
        <v>0</v>
      </c>
      <c r="AJ209" s="129">
        <v>0</v>
      </c>
      <c r="AK209" s="129"/>
      <c r="AL209" s="129"/>
      <c r="AM209" s="129"/>
      <c r="AN209" s="129"/>
      <c r="AO209" s="129"/>
      <c r="AP209" s="129"/>
      <c r="AQ209" s="117">
        <f t="shared" si="75"/>
        <v>174097</v>
      </c>
    </row>
    <row r="210" spans="2:88" x14ac:dyDescent="0.2">
      <c r="B210" s="133" t="s">
        <v>250</v>
      </c>
      <c r="C210" s="129">
        <v>0</v>
      </c>
      <c r="D210" s="129">
        <v>0</v>
      </c>
      <c r="E210" s="129">
        <v>0</v>
      </c>
      <c r="F210" s="129">
        <v>0</v>
      </c>
      <c r="G210" s="129">
        <v>0</v>
      </c>
      <c r="H210" s="129">
        <v>0</v>
      </c>
      <c r="I210" s="129">
        <v>0</v>
      </c>
      <c r="J210" s="129">
        <v>0</v>
      </c>
      <c r="K210" s="129">
        <v>0</v>
      </c>
      <c r="L210" s="129">
        <v>0</v>
      </c>
      <c r="M210" s="129">
        <v>0</v>
      </c>
      <c r="N210" s="129">
        <v>2200</v>
      </c>
      <c r="O210" s="129">
        <v>0</v>
      </c>
      <c r="P210" s="129">
        <v>0</v>
      </c>
      <c r="Q210" s="129">
        <v>0</v>
      </c>
      <c r="R210" s="129">
        <v>0</v>
      </c>
      <c r="S210" s="129">
        <v>0</v>
      </c>
      <c r="T210" s="249">
        <v>0</v>
      </c>
      <c r="U210" s="129">
        <v>0</v>
      </c>
      <c r="V210" s="129">
        <v>0</v>
      </c>
      <c r="W210" s="129">
        <v>0</v>
      </c>
      <c r="X210" s="129">
        <v>0</v>
      </c>
      <c r="Y210" s="129">
        <v>0</v>
      </c>
      <c r="Z210" s="129">
        <v>0</v>
      </c>
      <c r="AA210" s="129">
        <v>0</v>
      </c>
      <c r="AB210" s="129">
        <v>0</v>
      </c>
      <c r="AC210" s="129">
        <v>0</v>
      </c>
      <c r="AD210" s="129">
        <v>0</v>
      </c>
      <c r="AE210" s="129">
        <v>0</v>
      </c>
      <c r="AF210" s="129">
        <v>0</v>
      </c>
      <c r="AG210" s="129">
        <v>0</v>
      </c>
      <c r="AH210" s="129">
        <v>0</v>
      </c>
      <c r="AI210" s="129">
        <v>0</v>
      </c>
      <c r="AJ210" s="129">
        <v>0</v>
      </c>
      <c r="AK210" s="129"/>
      <c r="AL210" s="129"/>
      <c r="AM210" s="129"/>
      <c r="AN210" s="129"/>
      <c r="AO210" s="129"/>
      <c r="AP210" s="129"/>
      <c r="AQ210" s="117">
        <f t="shared" si="75"/>
        <v>2200</v>
      </c>
    </row>
    <row r="211" spans="2:88" x14ac:dyDescent="0.2">
      <c r="B211" s="133" t="s">
        <v>251</v>
      </c>
      <c r="C211" s="129">
        <v>0</v>
      </c>
      <c r="D211" s="129">
        <v>0</v>
      </c>
      <c r="E211" s="129">
        <v>0</v>
      </c>
      <c r="F211" s="129">
        <v>0</v>
      </c>
      <c r="G211" s="129">
        <v>0</v>
      </c>
      <c r="H211" s="129">
        <v>0</v>
      </c>
      <c r="I211" s="129">
        <v>0</v>
      </c>
      <c r="J211" s="129">
        <v>0</v>
      </c>
      <c r="K211" s="129">
        <v>0</v>
      </c>
      <c r="L211" s="129">
        <v>0</v>
      </c>
      <c r="M211" s="129">
        <v>0</v>
      </c>
      <c r="N211" s="129">
        <v>0</v>
      </c>
      <c r="O211" s="129">
        <v>0</v>
      </c>
      <c r="P211" s="129">
        <v>0</v>
      </c>
      <c r="Q211" s="129">
        <v>0</v>
      </c>
      <c r="R211" s="129">
        <v>0</v>
      </c>
      <c r="S211" s="129">
        <v>0</v>
      </c>
      <c r="T211" s="249">
        <v>0</v>
      </c>
      <c r="U211" s="129">
        <v>0</v>
      </c>
      <c r="V211" s="129">
        <v>0</v>
      </c>
      <c r="W211" s="129">
        <v>0</v>
      </c>
      <c r="X211" s="129">
        <v>0</v>
      </c>
      <c r="Y211" s="129">
        <v>0</v>
      </c>
      <c r="Z211" s="129">
        <v>0</v>
      </c>
      <c r="AA211" s="129">
        <v>0</v>
      </c>
      <c r="AB211" s="129">
        <v>0</v>
      </c>
      <c r="AC211" s="129">
        <v>0</v>
      </c>
      <c r="AD211" s="129">
        <v>0</v>
      </c>
      <c r="AE211" s="129">
        <v>0</v>
      </c>
      <c r="AF211" s="129">
        <v>0</v>
      </c>
      <c r="AG211" s="129">
        <v>0</v>
      </c>
      <c r="AH211" s="129">
        <v>0</v>
      </c>
      <c r="AI211" s="129">
        <v>0</v>
      </c>
      <c r="AJ211" s="129">
        <v>0</v>
      </c>
      <c r="AK211" s="129"/>
      <c r="AL211" s="129"/>
      <c r="AM211" s="129"/>
      <c r="AN211" s="129"/>
      <c r="AO211" s="129"/>
      <c r="AP211" s="129"/>
      <c r="AQ211" s="117">
        <f t="shared" si="75"/>
        <v>0</v>
      </c>
    </row>
    <row r="212" spans="2:88" x14ac:dyDescent="0.2">
      <c r="B212" s="133" t="s">
        <v>252</v>
      </c>
      <c r="C212" s="129">
        <v>0</v>
      </c>
      <c r="D212" s="129">
        <v>0</v>
      </c>
      <c r="E212" s="129">
        <v>1175</v>
      </c>
      <c r="F212" s="129">
        <v>0</v>
      </c>
      <c r="G212" s="129">
        <v>0</v>
      </c>
      <c r="H212" s="129">
        <v>0</v>
      </c>
      <c r="I212" s="129">
        <v>0</v>
      </c>
      <c r="J212" s="129">
        <v>0</v>
      </c>
      <c r="K212" s="129">
        <v>0</v>
      </c>
      <c r="L212" s="129">
        <v>0</v>
      </c>
      <c r="M212" s="129">
        <v>0</v>
      </c>
      <c r="N212" s="129">
        <v>0</v>
      </c>
      <c r="O212" s="129">
        <v>0</v>
      </c>
      <c r="P212" s="129">
        <v>0</v>
      </c>
      <c r="Q212" s="129">
        <v>0</v>
      </c>
      <c r="R212" s="129">
        <v>0</v>
      </c>
      <c r="S212" s="129">
        <v>0</v>
      </c>
      <c r="T212" s="249">
        <v>0</v>
      </c>
      <c r="U212" s="129">
        <v>0</v>
      </c>
      <c r="V212" s="129">
        <v>0</v>
      </c>
      <c r="W212" s="129">
        <v>0</v>
      </c>
      <c r="X212" s="129">
        <v>0</v>
      </c>
      <c r="Y212" s="129">
        <v>0</v>
      </c>
      <c r="Z212" s="129">
        <v>0</v>
      </c>
      <c r="AA212" s="129">
        <v>0</v>
      </c>
      <c r="AB212" s="129">
        <v>0</v>
      </c>
      <c r="AC212" s="129">
        <v>0</v>
      </c>
      <c r="AD212" s="129">
        <v>0</v>
      </c>
      <c r="AE212" s="129">
        <v>0</v>
      </c>
      <c r="AF212" s="129">
        <v>0</v>
      </c>
      <c r="AG212" s="129">
        <v>0</v>
      </c>
      <c r="AH212" s="129">
        <v>0</v>
      </c>
      <c r="AI212" s="129">
        <v>0</v>
      </c>
      <c r="AJ212" s="129">
        <v>0</v>
      </c>
      <c r="AK212" s="129"/>
      <c r="AL212" s="129"/>
      <c r="AM212" s="129"/>
      <c r="AN212" s="129"/>
      <c r="AO212" s="129"/>
      <c r="AP212" s="129"/>
      <c r="AQ212" s="117">
        <f t="shared" si="75"/>
        <v>1175</v>
      </c>
    </row>
    <row r="213" spans="2:88" x14ac:dyDescent="0.2">
      <c r="B213" s="133" t="s">
        <v>253</v>
      </c>
      <c r="C213" s="129">
        <v>0</v>
      </c>
      <c r="D213" s="129">
        <v>0</v>
      </c>
      <c r="E213" s="129">
        <v>0</v>
      </c>
      <c r="F213" s="129">
        <v>0</v>
      </c>
      <c r="G213" s="129">
        <v>0</v>
      </c>
      <c r="H213" s="129">
        <v>0</v>
      </c>
      <c r="I213" s="129">
        <v>0</v>
      </c>
      <c r="J213" s="129">
        <v>0</v>
      </c>
      <c r="K213" s="129">
        <v>0</v>
      </c>
      <c r="L213" s="129">
        <v>0</v>
      </c>
      <c r="M213" s="129">
        <v>0</v>
      </c>
      <c r="N213" s="129">
        <v>0</v>
      </c>
      <c r="O213" s="129">
        <v>0</v>
      </c>
      <c r="P213" s="129">
        <v>0</v>
      </c>
      <c r="Q213" s="129">
        <v>0</v>
      </c>
      <c r="R213" s="129">
        <v>0</v>
      </c>
      <c r="S213" s="129">
        <v>0</v>
      </c>
      <c r="T213" s="249">
        <v>0</v>
      </c>
      <c r="U213" s="129">
        <v>0</v>
      </c>
      <c r="V213" s="129">
        <v>0</v>
      </c>
      <c r="W213" s="129">
        <v>0</v>
      </c>
      <c r="X213" s="129">
        <v>0</v>
      </c>
      <c r="Y213" s="129">
        <v>0</v>
      </c>
      <c r="Z213" s="129">
        <v>0</v>
      </c>
      <c r="AA213" s="129">
        <v>0</v>
      </c>
      <c r="AB213" s="129">
        <v>0</v>
      </c>
      <c r="AC213" s="129">
        <v>0</v>
      </c>
      <c r="AD213" s="129">
        <v>0</v>
      </c>
      <c r="AE213" s="129">
        <v>0</v>
      </c>
      <c r="AF213" s="129">
        <v>0</v>
      </c>
      <c r="AG213" s="129">
        <v>0</v>
      </c>
      <c r="AH213" s="129">
        <v>0</v>
      </c>
      <c r="AI213" s="129">
        <v>0</v>
      </c>
      <c r="AJ213" s="129">
        <v>0</v>
      </c>
      <c r="AK213" s="129"/>
      <c r="AL213" s="129"/>
      <c r="AM213" s="129"/>
      <c r="AN213" s="129"/>
      <c r="AO213" s="129"/>
      <c r="AP213" s="129"/>
      <c r="AQ213" s="117">
        <f t="shared" si="75"/>
        <v>0</v>
      </c>
    </row>
    <row r="214" spans="2:88" x14ac:dyDescent="0.2">
      <c r="B214" s="132" t="s">
        <v>254</v>
      </c>
      <c r="C214" s="126">
        <v>0</v>
      </c>
      <c r="D214" s="126">
        <v>90000</v>
      </c>
      <c r="E214" s="126">
        <v>7686</v>
      </c>
      <c r="F214" s="126">
        <v>0</v>
      </c>
      <c r="G214" s="126">
        <v>0</v>
      </c>
      <c r="H214" s="126">
        <v>0</v>
      </c>
      <c r="I214" s="126">
        <v>0</v>
      </c>
      <c r="J214" s="126">
        <v>0</v>
      </c>
      <c r="K214" s="126">
        <v>57494</v>
      </c>
      <c r="L214" s="126">
        <v>0</v>
      </c>
      <c r="M214" s="126">
        <v>0</v>
      </c>
      <c r="N214" s="126">
        <v>2200</v>
      </c>
      <c r="O214" s="126">
        <v>0</v>
      </c>
      <c r="P214" s="126">
        <v>0</v>
      </c>
      <c r="Q214" s="126">
        <v>0</v>
      </c>
      <c r="R214" s="126">
        <v>0</v>
      </c>
      <c r="S214" s="126">
        <v>50892</v>
      </c>
      <c r="T214" s="250">
        <v>0</v>
      </c>
      <c r="U214" s="126">
        <v>0</v>
      </c>
      <c r="V214" s="126">
        <v>0</v>
      </c>
      <c r="W214" s="126">
        <v>0</v>
      </c>
      <c r="X214" s="126">
        <v>0</v>
      </c>
      <c r="Y214" s="126">
        <v>0</v>
      </c>
      <c r="Z214" s="126">
        <v>0</v>
      </c>
      <c r="AA214" s="126">
        <v>0</v>
      </c>
      <c r="AB214" s="126">
        <v>0</v>
      </c>
      <c r="AC214" s="126">
        <v>0</v>
      </c>
      <c r="AD214" s="126">
        <v>0</v>
      </c>
      <c r="AE214" s="126">
        <v>0</v>
      </c>
      <c r="AF214" s="126">
        <v>0</v>
      </c>
      <c r="AG214" s="126">
        <v>0</v>
      </c>
      <c r="AH214" s="126">
        <v>0</v>
      </c>
      <c r="AI214" s="126">
        <v>0</v>
      </c>
      <c r="AJ214" s="126">
        <v>0</v>
      </c>
      <c r="AK214" s="126"/>
      <c r="AL214" s="126"/>
      <c r="AM214" s="126"/>
      <c r="AN214" s="126"/>
      <c r="AO214" s="126"/>
      <c r="AP214" s="126"/>
      <c r="AQ214" s="117">
        <f t="shared" si="75"/>
        <v>208272</v>
      </c>
      <c r="AV214" s="142">
        <f t="shared" ref="AV214:CJ214" si="81">C214-SUM(C208:C213)</f>
        <v>0</v>
      </c>
      <c r="AW214" s="142">
        <f t="shared" si="81"/>
        <v>0</v>
      </c>
      <c r="AX214" s="142">
        <f t="shared" si="81"/>
        <v>0</v>
      </c>
      <c r="AY214" s="142">
        <f t="shared" si="81"/>
        <v>0</v>
      </c>
      <c r="AZ214" s="142">
        <f t="shared" si="81"/>
        <v>0</v>
      </c>
      <c r="BA214" s="142">
        <f t="shared" si="81"/>
        <v>0</v>
      </c>
      <c r="BB214" s="142">
        <f t="shared" si="81"/>
        <v>0</v>
      </c>
      <c r="BC214" s="142">
        <f t="shared" si="81"/>
        <v>0</v>
      </c>
      <c r="BD214" s="142">
        <f t="shared" si="81"/>
        <v>0</v>
      </c>
      <c r="BE214" s="142">
        <f t="shared" si="81"/>
        <v>0</v>
      </c>
      <c r="BF214" s="142">
        <f t="shared" si="81"/>
        <v>0</v>
      </c>
      <c r="BG214" s="142">
        <f t="shared" si="81"/>
        <v>0</v>
      </c>
      <c r="BH214" s="142">
        <f t="shared" si="81"/>
        <v>0</v>
      </c>
      <c r="BI214" s="142">
        <f t="shared" si="81"/>
        <v>0</v>
      </c>
      <c r="BJ214" s="142">
        <f t="shared" si="81"/>
        <v>0</v>
      </c>
      <c r="BK214" s="142">
        <f t="shared" si="81"/>
        <v>0</v>
      </c>
      <c r="BL214" s="142">
        <f t="shared" si="81"/>
        <v>0</v>
      </c>
      <c r="BM214" s="142">
        <f t="shared" si="81"/>
        <v>0</v>
      </c>
      <c r="BN214" s="142">
        <f t="shared" si="81"/>
        <v>0</v>
      </c>
      <c r="BO214" s="142">
        <f t="shared" si="81"/>
        <v>0</v>
      </c>
      <c r="BP214" s="142">
        <f t="shared" si="81"/>
        <v>0</v>
      </c>
      <c r="BQ214" s="142">
        <f t="shared" si="81"/>
        <v>0</v>
      </c>
      <c r="BR214" s="142">
        <f t="shared" si="81"/>
        <v>0</v>
      </c>
      <c r="BS214" s="142">
        <f t="shared" si="81"/>
        <v>0</v>
      </c>
      <c r="BT214" s="142">
        <f t="shared" si="81"/>
        <v>0</v>
      </c>
      <c r="BU214" s="142">
        <f t="shared" si="81"/>
        <v>0</v>
      </c>
      <c r="BV214" s="142">
        <f t="shared" si="81"/>
        <v>0</v>
      </c>
      <c r="BW214" s="142">
        <f t="shared" si="81"/>
        <v>0</v>
      </c>
      <c r="BX214" s="142">
        <f t="shared" si="81"/>
        <v>0</v>
      </c>
      <c r="BY214" s="142">
        <f t="shared" si="81"/>
        <v>0</v>
      </c>
      <c r="BZ214" s="142">
        <f t="shared" si="81"/>
        <v>0</v>
      </c>
      <c r="CA214" s="142">
        <f t="shared" si="81"/>
        <v>0</v>
      </c>
      <c r="CB214" s="142">
        <f t="shared" si="81"/>
        <v>0</v>
      </c>
      <c r="CC214" s="142">
        <f t="shared" si="81"/>
        <v>0</v>
      </c>
      <c r="CD214" s="142">
        <f t="shared" si="81"/>
        <v>0</v>
      </c>
      <c r="CE214" s="142">
        <f t="shared" si="81"/>
        <v>0</v>
      </c>
      <c r="CF214" s="142">
        <f t="shared" si="81"/>
        <v>0</v>
      </c>
      <c r="CG214" s="142">
        <f t="shared" si="81"/>
        <v>0</v>
      </c>
      <c r="CH214" s="142">
        <f t="shared" si="81"/>
        <v>0</v>
      </c>
      <c r="CI214" s="142">
        <f t="shared" si="81"/>
        <v>0</v>
      </c>
      <c r="CJ214" s="142">
        <f t="shared" si="81"/>
        <v>0</v>
      </c>
    </row>
    <row r="215" spans="2:88" x14ac:dyDescent="0.2">
      <c r="B215" s="133" t="s">
        <v>255</v>
      </c>
      <c r="C215" s="129">
        <v>0</v>
      </c>
      <c r="D215" s="129">
        <v>0</v>
      </c>
      <c r="E215" s="129">
        <v>21113</v>
      </c>
      <c r="F215" s="129">
        <v>0</v>
      </c>
      <c r="G215" s="129">
        <v>0</v>
      </c>
      <c r="H215" s="129">
        <v>0</v>
      </c>
      <c r="I215" s="129">
        <v>167631</v>
      </c>
      <c r="J215" s="129">
        <v>0</v>
      </c>
      <c r="K215" s="129">
        <v>0</v>
      </c>
      <c r="L215" s="129">
        <v>8893</v>
      </c>
      <c r="M215" s="129">
        <v>5066</v>
      </c>
      <c r="N215" s="129">
        <v>4469</v>
      </c>
      <c r="O215" s="129">
        <v>0</v>
      </c>
      <c r="P215" s="129">
        <v>0</v>
      </c>
      <c r="Q215" s="129">
        <v>0</v>
      </c>
      <c r="R215" s="129">
        <v>0</v>
      </c>
      <c r="S215" s="129">
        <v>208361</v>
      </c>
      <c r="T215" s="249">
        <v>0</v>
      </c>
      <c r="U215" s="129">
        <v>2111</v>
      </c>
      <c r="V215" s="129">
        <v>0</v>
      </c>
      <c r="W215" s="129">
        <v>138</v>
      </c>
      <c r="X215" s="129">
        <v>0</v>
      </c>
      <c r="Y215" s="129">
        <v>0</v>
      </c>
      <c r="Z215" s="129">
        <v>0</v>
      </c>
      <c r="AA215" s="129">
        <v>56831</v>
      </c>
      <c r="AB215" s="129">
        <v>0</v>
      </c>
      <c r="AC215" s="129">
        <v>0</v>
      </c>
      <c r="AD215" s="129">
        <v>0</v>
      </c>
      <c r="AE215" s="129">
        <v>0</v>
      </c>
      <c r="AF215" s="129">
        <v>0</v>
      </c>
      <c r="AG215" s="129">
        <v>260766</v>
      </c>
      <c r="AH215" s="129">
        <v>0</v>
      </c>
      <c r="AI215" s="129">
        <v>0</v>
      </c>
      <c r="AJ215" s="129">
        <v>0</v>
      </c>
      <c r="AK215" s="129"/>
      <c r="AL215" s="129"/>
      <c r="AM215" s="129"/>
      <c r="AN215" s="129"/>
      <c r="AO215" s="129"/>
      <c r="AP215" s="129"/>
      <c r="AQ215" s="117">
        <f t="shared" si="75"/>
        <v>735379</v>
      </c>
    </row>
    <row r="216" spans="2:88" x14ac:dyDescent="0.2">
      <c r="B216" s="133" t="s">
        <v>256</v>
      </c>
      <c r="C216" s="129">
        <v>0</v>
      </c>
      <c r="D216" s="129">
        <v>0</v>
      </c>
      <c r="E216" s="129">
        <v>0</v>
      </c>
      <c r="F216" s="129">
        <v>0</v>
      </c>
      <c r="G216" s="129">
        <v>0</v>
      </c>
      <c r="H216" s="129">
        <v>0</v>
      </c>
      <c r="I216" s="129">
        <v>0</v>
      </c>
      <c r="J216" s="129">
        <v>0</v>
      </c>
      <c r="K216" s="129">
        <v>0</v>
      </c>
      <c r="L216" s="129">
        <v>0</v>
      </c>
      <c r="M216" s="129">
        <v>0</v>
      </c>
      <c r="N216" s="129">
        <v>0</v>
      </c>
      <c r="O216" s="129">
        <v>0</v>
      </c>
      <c r="P216" s="129">
        <v>0</v>
      </c>
      <c r="Q216" s="129">
        <v>0</v>
      </c>
      <c r="R216" s="129">
        <v>0</v>
      </c>
      <c r="S216" s="129">
        <v>0</v>
      </c>
      <c r="T216" s="249">
        <v>0</v>
      </c>
      <c r="U216" s="129">
        <v>0</v>
      </c>
      <c r="V216" s="129">
        <v>0</v>
      </c>
      <c r="W216" s="129">
        <v>0</v>
      </c>
      <c r="X216" s="129">
        <v>0</v>
      </c>
      <c r="Y216" s="129">
        <v>0</v>
      </c>
      <c r="Z216" s="129">
        <v>0</v>
      </c>
      <c r="AA216" s="129">
        <v>0</v>
      </c>
      <c r="AB216" s="129">
        <v>0</v>
      </c>
      <c r="AC216" s="129">
        <v>0</v>
      </c>
      <c r="AD216" s="129">
        <v>0</v>
      </c>
      <c r="AE216" s="129">
        <v>0</v>
      </c>
      <c r="AF216" s="129">
        <v>0</v>
      </c>
      <c r="AG216" s="129">
        <v>0</v>
      </c>
      <c r="AH216" s="129">
        <v>0</v>
      </c>
      <c r="AI216" s="129">
        <v>0</v>
      </c>
      <c r="AJ216" s="129">
        <v>0</v>
      </c>
      <c r="AK216" s="129"/>
      <c r="AL216" s="129"/>
      <c r="AM216" s="129"/>
      <c r="AN216" s="129"/>
      <c r="AO216" s="129"/>
      <c r="AP216" s="129"/>
      <c r="AQ216" s="117">
        <f t="shared" si="75"/>
        <v>0</v>
      </c>
    </row>
    <row r="217" spans="2:88" x14ac:dyDescent="0.2">
      <c r="B217" s="133" t="s">
        <v>257</v>
      </c>
      <c r="C217" s="129">
        <v>0</v>
      </c>
      <c r="D217" s="129">
        <v>0</v>
      </c>
      <c r="E217" s="129">
        <v>0</v>
      </c>
      <c r="F217" s="129">
        <v>0</v>
      </c>
      <c r="G217" s="129">
        <v>0</v>
      </c>
      <c r="H217" s="129">
        <v>0</v>
      </c>
      <c r="I217" s="129">
        <v>129094</v>
      </c>
      <c r="J217" s="129">
        <v>0</v>
      </c>
      <c r="K217" s="129">
        <v>0</v>
      </c>
      <c r="L217" s="129">
        <v>0</v>
      </c>
      <c r="M217" s="129">
        <v>0</v>
      </c>
      <c r="N217" s="129">
        <v>0</v>
      </c>
      <c r="O217" s="129">
        <v>2069172</v>
      </c>
      <c r="P217" s="129">
        <v>0</v>
      </c>
      <c r="Q217" s="129">
        <v>0</v>
      </c>
      <c r="R217" s="129">
        <v>0</v>
      </c>
      <c r="S217" s="129">
        <v>0</v>
      </c>
      <c r="T217" s="249">
        <v>0</v>
      </c>
      <c r="U217" s="129">
        <v>0</v>
      </c>
      <c r="V217" s="129">
        <v>0</v>
      </c>
      <c r="W217" s="129">
        <v>8231</v>
      </c>
      <c r="X217" s="129">
        <v>0</v>
      </c>
      <c r="Y217" s="129">
        <v>7564</v>
      </c>
      <c r="Z217" s="129">
        <v>16566</v>
      </c>
      <c r="AA217" s="129">
        <v>12283</v>
      </c>
      <c r="AB217" s="129">
        <v>0</v>
      </c>
      <c r="AC217" s="129">
        <v>0</v>
      </c>
      <c r="AD217" s="129">
        <v>0</v>
      </c>
      <c r="AE217" s="129">
        <v>0</v>
      </c>
      <c r="AF217" s="129">
        <v>0</v>
      </c>
      <c r="AG217" s="129">
        <v>804348</v>
      </c>
      <c r="AH217" s="129">
        <v>0</v>
      </c>
      <c r="AI217" s="129">
        <v>0</v>
      </c>
      <c r="AJ217" s="129">
        <v>0</v>
      </c>
      <c r="AK217" s="129"/>
      <c r="AL217" s="129"/>
      <c r="AM217" s="129"/>
      <c r="AN217" s="129"/>
      <c r="AO217" s="129"/>
      <c r="AP217" s="129"/>
      <c r="AQ217" s="117">
        <f t="shared" si="75"/>
        <v>3047258</v>
      </c>
    </row>
    <row r="218" spans="2:88" x14ac:dyDescent="0.2">
      <c r="B218" s="133" t="s">
        <v>258</v>
      </c>
      <c r="C218" s="129">
        <v>0</v>
      </c>
      <c r="D218" s="129">
        <v>0</v>
      </c>
      <c r="E218" s="129">
        <v>0</v>
      </c>
      <c r="F218" s="129">
        <v>0</v>
      </c>
      <c r="G218" s="129">
        <v>0</v>
      </c>
      <c r="H218" s="129">
        <v>0</v>
      </c>
      <c r="I218" s="129">
        <v>0</v>
      </c>
      <c r="J218" s="129">
        <v>0</v>
      </c>
      <c r="K218" s="129">
        <v>0</v>
      </c>
      <c r="L218" s="129">
        <v>0</v>
      </c>
      <c r="M218" s="129">
        <v>0</v>
      </c>
      <c r="N218" s="129">
        <v>0</v>
      </c>
      <c r="O218" s="129">
        <v>0</v>
      </c>
      <c r="P218" s="129">
        <v>0</v>
      </c>
      <c r="Q218" s="129">
        <v>0</v>
      </c>
      <c r="R218" s="129">
        <v>0</v>
      </c>
      <c r="S218" s="129">
        <v>0</v>
      </c>
      <c r="T218" s="249">
        <v>0</v>
      </c>
      <c r="U218" s="129">
        <v>0</v>
      </c>
      <c r="V218" s="129">
        <v>0</v>
      </c>
      <c r="W218" s="129">
        <v>0</v>
      </c>
      <c r="X218" s="129">
        <v>0</v>
      </c>
      <c r="Y218" s="129">
        <v>0</v>
      </c>
      <c r="Z218" s="129">
        <v>0</v>
      </c>
      <c r="AA218" s="129">
        <v>0</v>
      </c>
      <c r="AB218" s="129">
        <v>0</v>
      </c>
      <c r="AC218" s="129">
        <v>0</v>
      </c>
      <c r="AD218" s="129">
        <v>0</v>
      </c>
      <c r="AE218" s="129">
        <v>0</v>
      </c>
      <c r="AF218" s="129">
        <v>0</v>
      </c>
      <c r="AG218" s="129">
        <v>0</v>
      </c>
      <c r="AH218" s="129">
        <v>0</v>
      </c>
      <c r="AI218" s="129">
        <v>0</v>
      </c>
      <c r="AJ218" s="129">
        <v>0</v>
      </c>
      <c r="AK218" s="129"/>
      <c r="AL218" s="129"/>
      <c r="AM218" s="129"/>
      <c r="AN218" s="129"/>
      <c r="AO218" s="129"/>
      <c r="AP218" s="129"/>
      <c r="AQ218" s="117">
        <f t="shared" si="75"/>
        <v>0</v>
      </c>
    </row>
    <row r="219" spans="2:88" x14ac:dyDescent="0.2">
      <c r="B219" s="133" t="s">
        <v>259</v>
      </c>
      <c r="C219" s="129">
        <v>0</v>
      </c>
      <c r="D219" s="129">
        <v>0</v>
      </c>
      <c r="E219" s="129">
        <v>976</v>
      </c>
      <c r="F219" s="129">
        <v>0</v>
      </c>
      <c r="G219" s="129">
        <v>0</v>
      </c>
      <c r="H219" s="129">
        <v>0</v>
      </c>
      <c r="I219" s="129">
        <v>0</v>
      </c>
      <c r="J219" s="129">
        <v>0</v>
      </c>
      <c r="K219" s="129">
        <v>0</v>
      </c>
      <c r="L219" s="129">
        <v>0</v>
      </c>
      <c r="M219" s="129">
        <v>0</v>
      </c>
      <c r="N219" s="129">
        <v>0</v>
      </c>
      <c r="O219" s="129">
        <v>0</v>
      </c>
      <c r="P219" s="129">
        <v>0</v>
      </c>
      <c r="Q219" s="129">
        <v>0</v>
      </c>
      <c r="R219" s="129">
        <v>0</v>
      </c>
      <c r="S219" s="129">
        <v>0</v>
      </c>
      <c r="T219" s="249">
        <v>0</v>
      </c>
      <c r="U219" s="129">
        <v>0</v>
      </c>
      <c r="V219" s="129">
        <v>0</v>
      </c>
      <c r="W219" s="129">
        <v>0</v>
      </c>
      <c r="X219" s="129">
        <v>0</v>
      </c>
      <c r="Y219" s="129">
        <v>0</v>
      </c>
      <c r="Z219" s="129">
        <v>0</v>
      </c>
      <c r="AA219" s="129">
        <v>0</v>
      </c>
      <c r="AB219" s="129">
        <v>0</v>
      </c>
      <c r="AC219" s="129">
        <v>0</v>
      </c>
      <c r="AD219" s="129">
        <v>0</v>
      </c>
      <c r="AE219" s="129">
        <v>0</v>
      </c>
      <c r="AF219" s="129">
        <v>0</v>
      </c>
      <c r="AG219" s="129">
        <v>0</v>
      </c>
      <c r="AH219" s="129">
        <v>0</v>
      </c>
      <c r="AI219" s="129">
        <v>0</v>
      </c>
      <c r="AJ219" s="129">
        <v>0</v>
      </c>
      <c r="AK219" s="129"/>
      <c r="AL219" s="129"/>
      <c r="AM219" s="129"/>
      <c r="AN219" s="129"/>
      <c r="AO219" s="129"/>
      <c r="AP219" s="129"/>
      <c r="AQ219" s="117">
        <f t="shared" si="75"/>
        <v>976</v>
      </c>
    </row>
    <row r="220" spans="2:88" x14ac:dyDescent="0.2">
      <c r="B220" s="133" t="s">
        <v>260</v>
      </c>
      <c r="C220" s="129">
        <v>0</v>
      </c>
      <c r="D220" s="129">
        <v>0</v>
      </c>
      <c r="E220" s="129">
        <v>0</v>
      </c>
      <c r="F220" s="129">
        <v>0</v>
      </c>
      <c r="G220" s="129">
        <v>0</v>
      </c>
      <c r="H220" s="129">
        <v>0</v>
      </c>
      <c r="I220" s="129">
        <v>0</v>
      </c>
      <c r="J220" s="129">
        <v>0</v>
      </c>
      <c r="K220" s="129">
        <v>0</v>
      </c>
      <c r="L220" s="129">
        <v>0</v>
      </c>
      <c r="M220" s="129">
        <v>0</v>
      </c>
      <c r="N220" s="129">
        <v>0</v>
      </c>
      <c r="O220" s="129">
        <v>0</v>
      </c>
      <c r="P220" s="129">
        <v>0</v>
      </c>
      <c r="Q220" s="129">
        <v>0</v>
      </c>
      <c r="R220" s="129">
        <v>0</v>
      </c>
      <c r="S220" s="129">
        <v>0</v>
      </c>
      <c r="T220" s="249">
        <v>0</v>
      </c>
      <c r="U220" s="129">
        <v>127245</v>
      </c>
      <c r="V220" s="129">
        <v>0</v>
      </c>
      <c r="W220" s="129">
        <v>0</v>
      </c>
      <c r="X220" s="129">
        <v>0</v>
      </c>
      <c r="Y220" s="129">
        <v>0</v>
      </c>
      <c r="Z220" s="129">
        <v>0</v>
      </c>
      <c r="AA220" s="129">
        <v>0</v>
      </c>
      <c r="AB220" s="129">
        <v>0</v>
      </c>
      <c r="AC220" s="129">
        <v>0</v>
      </c>
      <c r="AD220" s="129">
        <v>0</v>
      </c>
      <c r="AE220" s="129">
        <v>0</v>
      </c>
      <c r="AF220" s="129">
        <v>0</v>
      </c>
      <c r="AG220" s="129">
        <v>0</v>
      </c>
      <c r="AH220" s="129">
        <v>0</v>
      </c>
      <c r="AI220" s="129">
        <v>0</v>
      </c>
      <c r="AJ220" s="129">
        <v>0</v>
      </c>
      <c r="AK220" s="129"/>
      <c r="AL220" s="129"/>
      <c r="AM220" s="129"/>
      <c r="AN220" s="129"/>
      <c r="AO220" s="129"/>
      <c r="AP220" s="129"/>
      <c r="AQ220" s="117">
        <f t="shared" si="75"/>
        <v>127245</v>
      </c>
    </row>
    <row r="221" spans="2:88" x14ac:dyDescent="0.2">
      <c r="B221" s="132" t="s">
        <v>261</v>
      </c>
      <c r="C221" s="126">
        <v>0</v>
      </c>
      <c r="D221" s="126">
        <v>0</v>
      </c>
      <c r="E221" s="126">
        <v>22089</v>
      </c>
      <c r="F221" s="126">
        <v>0</v>
      </c>
      <c r="G221" s="126">
        <v>0</v>
      </c>
      <c r="H221" s="126">
        <v>0</v>
      </c>
      <c r="I221" s="126">
        <v>296725</v>
      </c>
      <c r="J221" s="126">
        <v>0</v>
      </c>
      <c r="K221" s="126">
        <v>0</v>
      </c>
      <c r="L221" s="126">
        <v>8893</v>
      </c>
      <c r="M221" s="126">
        <v>5066</v>
      </c>
      <c r="N221" s="126">
        <v>4469</v>
      </c>
      <c r="O221" s="126">
        <v>2069172</v>
      </c>
      <c r="P221" s="126">
        <v>0</v>
      </c>
      <c r="Q221" s="126">
        <v>0</v>
      </c>
      <c r="R221" s="126">
        <v>0</v>
      </c>
      <c r="S221" s="126">
        <v>208361</v>
      </c>
      <c r="T221" s="250">
        <v>0</v>
      </c>
      <c r="U221" s="126">
        <v>129356</v>
      </c>
      <c r="V221" s="126">
        <v>0</v>
      </c>
      <c r="W221" s="126">
        <v>8369</v>
      </c>
      <c r="X221" s="126">
        <v>0</v>
      </c>
      <c r="Y221" s="126">
        <v>7564</v>
      </c>
      <c r="Z221" s="126">
        <v>16566</v>
      </c>
      <c r="AA221" s="126">
        <v>69114</v>
      </c>
      <c r="AB221" s="126">
        <v>0</v>
      </c>
      <c r="AC221" s="126">
        <v>0</v>
      </c>
      <c r="AD221" s="126">
        <v>0</v>
      </c>
      <c r="AE221" s="126">
        <v>0</v>
      </c>
      <c r="AF221" s="126">
        <v>0</v>
      </c>
      <c r="AG221" s="126">
        <v>1065114</v>
      </c>
      <c r="AH221" s="126">
        <v>0</v>
      </c>
      <c r="AI221" s="126">
        <v>0</v>
      </c>
      <c r="AJ221" s="126">
        <v>0</v>
      </c>
      <c r="AK221" s="126"/>
      <c r="AL221" s="126"/>
      <c r="AM221" s="126"/>
      <c r="AN221" s="126"/>
      <c r="AO221" s="126"/>
      <c r="AP221" s="126"/>
      <c r="AQ221" s="117">
        <f t="shared" si="75"/>
        <v>3910858</v>
      </c>
      <c r="AV221" s="142">
        <f t="shared" ref="AV221:CJ221" si="82">C221-SUM(C215:C220)</f>
        <v>0</v>
      </c>
      <c r="AW221" s="142">
        <f t="shared" si="82"/>
        <v>0</v>
      </c>
      <c r="AX221" s="142">
        <f t="shared" si="82"/>
        <v>0</v>
      </c>
      <c r="AY221" s="142">
        <f t="shared" si="82"/>
        <v>0</v>
      </c>
      <c r="AZ221" s="142">
        <f t="shared" si="82"/>
        <v>0</v>
      </c>
      <c r="BA221" s="142">
        <f t="shared" si="82"/>
        <v>0</v>
      </c>
      <c r="BB221" s="142">
        <f t="shared" si="82"/>
        <v>0</v>
      </c>
      <c r="BC221" s="142">
        <f t="shared" si="82"/>
        <v>0</v>
      </c>
      <c r="BD221" s="142">
        <f t="shared" si="82"/>
        <v>0</v>
      </c>
      <c r="BE221" s="142">
        <f t="shared" si="82"/>
        <v>0</v>
      </c>
      <c r="BF221" s="142">
        <f t="shared" si="82"/>
        <v>0</v>
      </c>
      <c r="BG221" s="142">
        <f t="shared" si="82"/>
        <v>0</v>
      </c>
      <c r="BH221" s="142">
        <f t="shared" si="82"/>
        <v>0</v>
      </c>
      <c r="BI221" s="142">
        <f t="shared" si="82"/>
        <v>0</v>
      </c>
      <c r="BJ221" s="142">
        <f t="shared" si="82"/>
        <v>0</v>
      </c>
      <c r="BK221" s="142">
        <f t="shared" si="82"/>
        <v>0</v>
      </c>
      <c r="BL221" s="142">
        <f t="shared" si="82"/>
        <v>0</v>
      </c>
      <c r="BM221" s="142">
        <f t="shared" si="82"/>
        <v>0</v>
      </c>
      <c r="BN221" s="142">
        <f t="shared" si="82"/>
        <v>0</v>
      </c>
      <c r="BO221" s="142">
        <f t="shared" si="82"/>
        <v>0</v>
      </c>
      <c r="BP221" s="142">
        <f t="shared" si="82"/>
        <v>0</v>
      </c>
      <c r="BQ221" s="142">
        <f t="shared" si="82"/>
        <v>0</v>
      </c>
      <c r="BR221" s="142">
        <f t="shared" si="82"/>
        <v>0</v>
      </c>
      <c r="BS221" s="142">
        <f t="shared" si="82"/>
        <v>0</v>
      </c>
      <c r="BT221" s="142">
        <f t="shared" si="82"/>
        <v>0</v>
      </c>
      <c r="BU221" s="142">
        <f t="shared" si="82"/>
        <v>0</v>
      </c>
      <c r="BV221" s="142">
        <f t="shared" si="82"/>
        <v>0</v>
      </c>
      <c r="BW221" s="142">
        <f t="shared" si="82"/>
        <v>0</v>
      </c>
      <c r="BX221" s="142">
        <f t="shared" si="82"/>
        <v>0</v>
      </c>
      <c r="BY221" s="142">
        <f t="shared" si="82"/>
        <v>0</v>
      </c>
      <c r="BZ221" s="142">
        <f t="shared" si="82"/>
        <v>0</v>
      </c>
      <c r="CA221" s="142">
        <f t="shared" si="82"/>
        <v>0</v>
      </c>
      <c r="CB221" s="142">
        <f t="shared" si="82"/>
        <v>0</v>
      </c>
      <c r="CC221" s="142">
        <f t="shared" si="82"/>
        <v>0</v>
      </c>
      <c r="CD221" s="142">
        <f t="shared" si="82"/>
        <v>0</v>
      </c>
      <c r="CE221" s="142">
        <f t="shared" si="82"/>
        <v>0</v>
      </c>
      <c r="CF221" s="142">
        <f t="shared" si="82"/>
        <v>0</v>
      </c>
      <c r="CG221" s="142">
        <f t="shared" si="82"/>
        <v>0</v>
      </c>
      <c r="CH221" s="142">
        <f t="shared" si="82"/>
        <v>0</v>
      </c>
      <c r="CI221" s="142">
        <f t="shared" si="82"/>
        <v>0</v>
      </c>
      <c r="CJ221" s="142">
        <f t="shared" si="82"/>
        <v>0</v>
      </c>
    </row>
    <row r="222" spans="2:88" x14ac:dyDescent="0.2">
      <c r="B222" s="136" t="s">
        <v>262</v>
      </c>
      <c r="C222" s="126">
        <v>0</v>
      </c>
      <c r="D222" s="126">
        <v>90000</v>
      </c>
      <c r="E222" s="126">
        <v>-14403</v>
      </c>
      <c r="F222" s="126">
        <v>0</v>
      </c>
      <c r="G222" s="126">
        <v>0</v>
      </c>
      <c r="H222" s="126">
        <v>0</v>
      </c>
      <c r="I222" s="126">
        <v>-296725</v>
      </c>
      <c r="J222" s="126">
        <v>0</v>
      </c>
      <c r="K222" s="126">
        <v>57494</v>
      </c>
      <c r="L222" s="126">
        <v>-8893</v>
      </c>
      <c r="M222" s="126">
        <v>-5066</v>
      </c>
      <c r="N222" s="126">
        <v>-2269</v>
      </c>
      <c r="O222" s="126">
        <v>-2069172</v>
      </c>
      <c r="P222" s="126">
        <v>0</v>
      </c>
      <c r="Q222" s="126">
        <v>0</v>
      </c>
      <c r="R222" s="126">
        <v>0</v>
      </c>
      <c r="S222" s="126">
        <v>-157469</v>
      </c>
      <c r="T222" s="250">
        <v>0</v>
      </c>
      <c r="U222" s="126">
        <v>-129356</v>
      </c>
      <c r="V222" s="126">
        <v>0</v>
      </c>
      <c r="W222" s="126">
        <v>-8369</v>
      </c>
      <c r="X222" s="126">
        <v>0</v>
      </c>
      <c r="Y222" s="126">
        <v>-7564</v>
      </c>
      <c r="Z222" s="126">
        <v>-16566</v>
      </c>
      <c r="AA222" s="126">
        <v>-69114</v>
      </c>
      <c r="AB222" s="126">
        <v>0</v>
      </c>
      <c r="AC222" s="126">
        <v>0</v>
      </c>
      <c r="AD222" s="126">
        <v>0</v>
      </c>
      <c r="AE222" s="126">
        <v>0</v>
      </c>
      <c r="AF222" s="126">
        <v>0</v>
      </c>
      <c r="AG222" s="126">
        <v>-1065114</v>
      </c>
      <c r="AH222" s="126">
        <v>0</v>
      </c>
      <c r="AI222" s="126">
        <v>0</v>
      </c>
      <c r="AJ222" s="126">
        <v>0</v>
      </c>
      <c r="AK222" s="126"/>
      <c r="AL222" s="126"/>
      <c r="AM222" s="126"/>
      <c r="AN222" s="126"/>
      <c r="AO222" s="126"/>
      <c r="AP222" s="126"/>
      <c r="AQ222" s="117">
        <f t="shared" si="75"/>
        <v>-3702586</v>
      </c>
      <c r="AV222" s="142">
        <f t="shared" ref="AV222:CJ222" si="83">C222-(C214-C221)</f>
        <v>0</v>
      </c>
      <c r="AW222" s="142">
        <f t="shared" si="83"/>
        <v>0</v>
      </c>
      <c r="AX222" s="142">
        <f t="shared" si="83"/>
        <v>0</v>
      </c>
      <c r="AY222" s="142">
        <f t="shared" si="83"/>
        <v>0</v>
      </c>
      <c r="AZ222" s="142">
        <f t="shared" si="83"/>
        <v>0</v>
      </c>
      <c r="BA222" s="142">
        <f t="shared" si="83"/>
        <v>0</v>
      </c>
      <c r="BB222" s="142">
        <f t="shared" si="83"/>
        <v>0</v>
      </c>
      <c r="BC222" s="142">
        <f t="shared" si="83"/>
        <v>0</v>
      </c>
      <c r="BD222" s="142">
        <f t="shared" si="83"/>
        <v>0</v>
      </c>
      <c r="BE222" s="142">
        <f t="shared" si="83"/>
        <v>0</v>
      </c>
      <c r="BF222" s="142">
        <f t="shared" si="83"/>
        <v>0</v>
      </c>
      <c r="BG222" s="142">
        <f t="shared" si="83"/>
        <v>0</v>
      </c>
      <c r="BH222" s="142">
        <f t="shared" si="83"/>
        <v>0</v>
      </c>
      <c r="BI222" s="142">
        <f t="shared" si="83"/>
        <v>0</v>
      </c>
      <c r="BJ222" s="142">
        <f t="shared" si="83"/>
        <v>0</v>
      </c>
      <c r="BK222" s="142">
        <f t="shared" si="83"/>
        <v>0</v>
      </c>
      <c r="BL222" s="142">
        <f t="shared" si="83"/>
        <v>0</v>
      </c>
      <c r="BM222" s="142">
        <f t="shared" si="83"/>
        <v>0</v>
      </c>
      <c r="BN222" s="142">
        <f t="shared" si="83"/>
        <v>0</v>
      </c>
      <c r="BO222" s="142">
        <f t="shared" si="83"/>
        <v>0</v>
      </c>
      <c r="BP222" s="142">
        <f t="shared" si="83"/>
        <v>0</v>
      </c>
      <c r="BQ222" s="142">
        <f t="shared" si="83"/>
        <v>0</v>
      </c>
      <c r="BR222" s="142">
        <f t="shared" si="83"/>
        <v>0</v>
      </c>
      <c r="BS222" s="142">
        <f t="shared" si="83"/>
        <v>0</v>
      </c>
      <c r="BT222" s="142">
        <f t="shared" si="83"/>
        <v>0</v>
      </c>
      <c r="BU222" s="142">
        <f t="shared" si="83"/>
        <v>0</v>
      </c>
      <c r="BV222" s="142">
        <f t="shared" si="83"/>
        <v>0</v>
      </c>
      <c r="BW222" s="142">
        <f t="shared" si="83"/>
        <v>0</v>
      </c>
      <c r="BX222" s="142">
        <f t="shared" si="83"/>
        <v>0</v>
      </c>
      <c r="BY222" s="142">
        <f t="shared" si="83"/>
        <v>0</v>
      </c>
      <c r="BZ222" s="142">
        <f t="shared" si="83"/>
        <v>0</v>
      </c>
      <c r="CA222" s="142">
        <f t="shared" si="83"/>
        <v>0</v>
      </c>
      <c r="CB222" s="142">
        <f t="shared" si="83"/>
        <v>0</v>
      </c>
      <c r="CC222" s="142">
        <f t="shared" si="83"/>
        <v>0</v>
      </c>
      <c r="CD222" s="142">
        <f t="shared" si="83"/>
        <v>0</v>
      </c>
      <c r="CE222" s="142">
        <f t="shared" si="83"/>
        <v>0</v>
      </c>
      <c r="CF222" s="142">
        <f t="shared" si="83"/>
        <v>0</v>
      </c>
      <c r="CG222" s="142">
        <f t="shared" si="83"/>
        <v>0</v>
      </c>
      <c r="CH222" s="142">
        <f t="shared" si="83"/>
        <v>0</v>
      </c>
      <c r="CI222" s="142">
        <f t="shared" si="83"/>
        <v>0</v>
      </c>
      <c r="CJ222" s="142">
        <f t="shared" si="83"/>
        <v>0</v>
      </c>
    </row>
    <row r="223" spans="2:88" x14ac:dyDescent="0.2">
      <c r="B223" s="133" t="s">
        <v>263</v>
      </c>
      <c r="C223" s="129">
        <v>0</v>
      </c>
      <c r="D223" s="129">
        <v>0</v>
      </c>
      <c r="E223" s="129">
        <v>0</v>
      </c>
      <c r="F223" s="129">
        <v>0</v>
      </c>
      <c r="G223" s="129">
        <v>0</v>
      </c>
      <c r="H223" s="129">
        <v>0</v>
      </c>
      <c r="I223" s="129">
        <v>0</v>
      </c>
      <c r="J223" s="129">
        <v>0</v>
      </c>
      <c r="K223" s="129">
        <v>0</v>
      </c>
      <c r="L223" s="129">
        <v>0</v>
      </c>
      <c r="M223" s="129">
        <v>0</v>
      </c>
      <c r="N223" s="129">
        <v>0</v>
      </c>
      <c r="O223" s="129">
        <v>0</v>
      </c>
      <c r="P223" s="129">
        <v>0</v>
      </c>
      <c r="Q223" s="129">
        <v>0</v>
      </c>
      <c r="R223" s="129">
        <v>0</v>
      </c>
      <c r="S223" s="129">
        <v>0</v>
      </c>
      <c r="T223" s="249">
        <v>0</v>
      </c>
      <c r="U223" s="129">
        <v>0</v>
      </c>
      <c r="V223" s="129">
        <v>0</v>
      </c>
      <c r="W223" s="129">
        <v>0</v>
      </c>
      <c r="X223" s="129">
        <v>0</v>
      </c>
      <c r="Y223" s="129">
        <v>0</v>
      </c>
      <c r="Z223" s="129">
        <v>0</v>
      </c>
      <c r="AA223" s="129">
        <v>0</v>
      </c>
      <c r="AB223" s="129">
        <v>0</v>
      </c>
      <c r="AC223" s="129">
        <v>0</v>
      </c>
      <c r="AD223" s="129">
        <v>0</v>
      </c>
      <c r="AE223" s="129">
        <v>0</v>
      </c>
      <c r="AF223" s="129">
        <v>0</v>
      </c>
      <c r="AG223" s="129">
        <v>0</v>
      </c>
      <c r="AH223" s="129">
        <v>0</v>
      </c>
      <c r="AI223" s="129">
        <v>0</v>
      </c>
      <c r="AJ223" s="129">
        <v>0</v>
      </c>
      <c r="AK223" s="129"/>
      <c r="AL223" s="129"/>
      <c r="AM223" s="129"/>
      <c r="AN223" s="129"/>
      <c r="AO223" s="129"/>
      <c r="AP223" s="129"/>
      <c r="AQ223" s="117">
        <f t="shared" si="75"/>
        <v>0</v>
      </c>
    </row>
    <row r="224" spans="2:88" x14ac:dyDescent="0.2">
      <c r="B224" s="133" t="s">
        <v>264</v>
      </c>
      <c r="C224" s="129">
        <v>0</v>
      </c>
      <c r="D224" s="129">
        <v>0</v>
      </c>
      <c r="E224" s="129">
        <v>0</v>
      </c>
      <c r="F224" s="129">
        <v>0</v>
      </c>
      <c r="G224" s="129">
        <v>0</v>
      </c>
      <c r="H224" s="129">
        <v>0</v>
      </c>
      <c r="I224" s="129">
        <v>0</v>
      </c>
      <c r="J224" s="129">
        <v>0</v>
      </c>
      <c r="K224" s="129">
        <v>0</v>
      </c>
      <c r="L224" s="129">
        <v>0</v>
      </c>
      <c r="M224" s="129">
        <v>216261</v>
      </c>
      <c r="N224" s="129">
        <v>0</v>
      </c>
      <c r="O224" s="129">
        <v>0</v>
      </c>
      <c r="P224" s="129">
        <v>0</v>
      </c>
      <c r="Q224" s="129">
        <v>0</v>
      </c>
      <c r="R224" s="129">
        <v>0</v>
      </c>
      <c r="S224" s="129">
        <v>0</v>
      </c>
      <c r="T224" s="249">
        <v>0</v>
      </c>
      <c r="U224" s="129">
        <v>546983</v>
      </c>
      <c r="V224" s="129">
        <v>0</v>
      </c>
      <c r="W224" s="129">
        <v>0</v>
      </c>
      <c r="X224" s="129">
        <v>0</v>
      </c>
      <c r="Y224" s="129">
        <v>0</v>
      </c>
      <c r="Z224" s="129">
        <v>0</v>
      </c>
      <c r="AA224" s="129">
        <v>0</v>
      </c>
      <c r="AB224" s="129">
        <v>0</v>
      </c>
      <c r="AC224" s="129">
        <v>0</v>
      </c>
      <c r="AD224" s="129">
        <v>0</v>
      </c>
      <c r="AE224" s="129">
        <v>0</v>
      </c>
      <c r="AF224" s="129">
        <v>0</v>
      </c>
      <c r="AG224" s="129">
        <v>0</v>
      </c>
      <c r="AH224" s="129">
        <v>0</v>
      </c>
      <c r="AI224" s="129">
        <v>0</v>
      </c>
      <c r="AJ224" s="129">
        <v>0</v>
      </c>
      <c r="AK224" s="129"/>
      <c r="AL224" s="129"/>
      <c r="AM224" s="129"/>
      <c r="AN224" s="129"/>
      <c r="AO224" s="129"/>
      <c r="AP224" s="129"/>
      <c r="AQ224" s="117">
        <f t="shared" si="75"/>
        <v>763244</v>
      </c>
    </row>
    <row r="225" spans="2:88" x14ac:dyDescent="0.2">
      <c r="B225" s="133" t="s">
        <v>265</v>
      </c>
      <c r="C225" s="129">
        <v>0</v>
      </c>
      <c r="D225" s="129">
        <v>0</v>
      </c>
      <c r="E225" s="129">
        <v>0</v>
      </c>
      <c r="F225" s="129">
        <v>0</v>
      </c>
      <c r="G225" s="129">
        <v>0</v>
      </c>
      <c r="H225" s="129">
        <v>0</v>
      </c>
      <c r="I225" s="129">
        <v>0</v>
      </c>
      <c r="J225" s="129">
        <v>0</v>
      </c>
      <c r="K225" s="129">
        <v>0</v>
      </c>
      <c r="L225" s="129">
        <v>0</v>
      </c>
      <c r="M225" s="129">
        <v>0</v>
      </c>
      <c r="N225" s="129">
        <v>0</v>
      </c>
      <c r="O225" s="129">
        <v>0</v>
      </c>
      <c r="P225" s="129">
        <v>0</v>
      </c>
      <c r="Q225" s="129">
        <v>0</v>
      </c>
      <c r="R225" s="129">
        <v>0</v>
      </c>
      <c r="S225" s="129">
        <v>0</v>
      </c>
      <c r="T225" s="249">
        <v>0</v>
      </c>
      <c r="U225" s="129">
        <v>0</v>
      </c>
      <c r="V225" s="129">
        <v>0</v>
      </c>
      <c r="W225" s="129">
        <v>0</v>
      </c>
      <c r="X225" s="129">
        <v>0</v>
      </c>
      <c r="Y225" s="129">
        <v>0</v>
      </c>
      <c r="Z225" s="129">
        <v>0</v>
      </c>
      <c r="AA225" s="129">
        <v>0</v>
      </c>
      <c r="AB225" s="129">
        <v>0</v>
      </c>
      <c r="AC225" s="129">
        <v>0</v>
      </c>
      <c r="AD225" s="129">
        <v>0</v>
      </c>
      <c r="AE225" s="129">
        <v>0</v>
      </c>
      <c r="AF225" s="129">
        <v>0</v>
      </c>
      <c r="AG225" s="129">
        <v>0</v>
      </c>
      <c r="AH225" s="129">
        <v>0</v>
      </c>
      <c r="AI225" s="129">
        <v>0</v>
      </c>
      <c r="AJ225" s="129">
        <v>0</v>
      </c>
      <c r="AK225" s="129"/>
      <c r="AL225" s="129"/>
      <c r="AM225" s="129"/>
      <c r="AN225" s="129"/>
      <c r="AO225" s="129"/>
      <c r="AP225" s="129"/>
      <c r="AQ225" s="117">
        <f t="shared" si="75"/>
        <v>0</v>
      </c>
    </row>
    <row r="226" spans="2:88" x14ac:dyDescent="0.2">
      <c r="B226" s="133" t="s">
        <v>266</v>
      </c>
      <c r="C226" s="129">
        <v>0</v>
      </c>
      <c r="D226" s="129">
        <v>300000</v>
      </c>
      <c r="E226" s="129">
        <v>0</v>
      </c>
      <c r="F226" s="129">
        <v>0</v>
      </c>
      <c r="G226" s="129">
        <v>0</v>
      </c>
      <c r="H226" s="129">
        <v>0</v>
      </c>
      <c r="I226" s="129">
        <v>0</v>
      </c>
      <c r="J226" s="129">
        <v>0</v>
      </c>
      <c r="K226" s="129">
        <v>0</v>
      </c>
      <c r="L226" s="129">
        <v>0</v>
      </c>
      <c r="M226" s="129">
        <v>0</v>
      </c>
      <c r="N226" s="129">
        <v>1285105</v>
      </c>
      <c r="O226" s="129">
        <v>0</v>
      </c>
      <c r="P226" s="129">
        <v>0</v>
      </c>
      <c r="Q226" s="129">
        <v>0</v>
      </c>
      <c r="R226" s="129">
        <v>0</v>
      </c>
      <c r="S226" s="129">
        <v>0</v>
      </c>
      <c r="T226" s="249">
        <v>0</v>
      </c>
      <c r="U226" s="129">
        <v>0</v>
      </c>
      <c r="V226" s="129">
        <v>0</v>
      </c>
      <c r="W226" s="129">
        <v>0</v>
      </c>
      <c r="X226" s="129">
        <v>0</v>
      </c>
      <c r="Y226" s="129">
        <v>0</v>
      </c>
      <c r="Z226" s="129">
        <v>0</v>
      </c>
      <c r="AA226" s="129">
        <v>0</v>
      </c>
      <c r="AB226" s="129">
        <v>0</v>
      </c>
      <c r="AC226" s="129">
        <v>0</v>
      </c>
      <c r="AD226" s="129">
        <v>0</v>
      </c>
      <c r="AE226" s="129">
        <v>0</v>
      </c>
      <c r="AF226" s="129">
        <v>0</v>
      </c>
      <c r="AG226" s="129">
        <v>0</v>
      </c>
      <c r="AH226" s="129">
        <v>0</v>
      </c>
      <c r="AI226" s="129">
        <v>0</v>
      </c>
      <c r="AJ226" s="129">
        <v>0</v>
      </c>
      <c r="AK226" s="129"/>
      <c r="AL226" s="129"/>
      <c r="AM226" s="129"/>
      <c r="AN226" s="129"/>
      <c r="AO226" s="129"/>
      <c r="AP226" s="129"/>
      <c r="AQ226" s="117">
        <f t="shared" si="75"/>
        <v>1585105</v>
      </c>
    </row>
    <row r="227" spans="2:88" x14ac:dyDescent="0.2">
      <c r="B227" s="133" t="s">
        <v>267</v>
      </c>
      <c r="C227" s="129">
        <v>0</v>
      </c>
      <c r="D227" s="129">
        <v>0</v>
      </c>
      <c r="E227" s="129">
        <v>1781199</v>
      </c>
      <c r="F227" s="129">
        <v>0</v>
      </c>
      <c r="G227" s="129">
        <v>0</v>
      </c>
      <c r="H227" s="129">
        <v>0</v>
      </c>
      <c r="I227" s="129">
        <v>0</v>
      </c>
      <c r="J227" s="129">
        <v>0</v>
      </c>
      <c r="K227" s="129">
        <v>0</v>
      </c>
      <c r="L227" s="129">
        <v>0</v>
      </c>
      <c r="M227" s="129">
        <v>0</v>
      </c>
      <c r="N227" s="129">
        <v>0</v>
      </c>
      <c r="O227" s="129">
        <v>0</v>
      </c>
      <c r="P227" s="129">
        <v>0</v>
      </c>
      <c r="Q227" s="129">
        <v>0</v>
      </c>
      <c r="R227" s="129">
        <v>0</v>
      </c>
      <c r="S227" s="129">
        <v>0</v>
      </c>
      <c r="T227" s="249">
        <v>0</v>
      </c>
      <c r="U227" s="129">
        <v>146761</v>
      </c>
      <c r="V227" s="129">
        <v>0</v>
      </c>
      <c r="W227" s="129">
        <v>0</v>
      </c>
      <c r="X227" s="129">
        <v>0</v>
      </c>
      <c r="Y227" s="129">
        <v>0</v>
      </c>
      <c r="Z227" s="129">
        <v>0</v>
      </c>
      <c r="AA227" s="129">
        <v>0</v>
      </c>
      <c r="AB227" s="129">
        <v>0</v>
      </c>
      <c r="AC227" s="129">
        <v>0</v>
      </c>
      <c r="AD227" s="129">
        <v>0</v>
      </c>
      <c r="AE227" s="129">
        <v>0</v>
      </c>
      <c r="AF227" s="129">
        <v>0</v>
      </c>
      <c r="AG227" s="129">
        <v>0</v>
      </c>
      <c r="AH227" s="129">
        <v>0</v>
      </c>
      <c r="AI227" s="129">
        <v>0</v>
      </c>
      <c r="AJ227" s="129">
        <v>0</v>
      </c>
      <c r="AK227" s="129"/>
      <c r="AL227" s="129"/>
      <c r="AM227" s="129"/>
      <c r="AN227" s="129"/>
      <c r="AO227" s="129"/>
      <c r="AP227" s="129"/>
      <c r="AQ227" s="117">
        <f t="shared" si="75"/>
        <v>1927960</v>
      </c>
    </row>
    <row r="228" spans="2:88" x14ac:dyDescent="0.2">
      <c r="B228" s="132" t="s">
        <v>268</v>
      </c>
      <c r="C228" s="126">
        <v>0</v>
      </c>
      <c r="D228" s="126">
        <v>300000</v>
      </c>
      <c r="E228" s="126">
        <v>1781199</v>
      </c>
      <c r="F228" s="126">
        <v>0</v>
      </c>
      <c r="G228" s="126">
        <v>0</v>
      </c>
      <c r="H228" s="126">
        <v>0</v>
      </c>
      <c r="I228" s="126">
        <v>0</v>
      </c>
      <c r="J228" s="126">
        <v>0</v>
      </c>
      <c r="K228" s="126">
        <v>0</v>
      </c>
      <c r="L228" s="126">
        <v>0</v>
      </c>
      <c r="M228" s="126">
        <v>216261</v>
      </c>
      <c r="N228" s="126">
        <v>1285105</v>
      </c>
      <c r="O228" s="126">
        <v>0</v>
      </c>
      <c r="P228" s="126">
        <v>0</v>
      </c>
      <c r="Q228" s="126">
        <v>0</v>
      </c>
      <c r="R228" s="126">
        <v>0</v>
      </c>
      <c r="S228" s="126">
        <v>0</v>
      </c>
      <c r="T228" s="250">
        <v>0</v>
      </c>
      <c r="U228" s="126">
        <v>693744</v>
      </c>
      <c r="V228" s="126">
        <v>0</v>
      </c>
      <c r="W228" s="126">
        <v>0</v>
      </c>
      <c r="X228" s="126">
        <v>0</v>
      </c>
      <c r="Y228" s="126">
        <v>0</v>
      </c>
      <c r="Z228" s="126">
        <v>0</v>
      </c>
      <c r="AA228" s="126">
        <v>0</v>
      </c>
      <c r="AB228" s="126">
        <v>0</v>
      </c>
      <c r="AC228" s="126">
        <v>0</v>
      </c>
      <c r="AD228" s="126">
        <v>0</v>
      </c>
      <c r="AE228" s="126">
        <v>0</v>
      </c>
      <c r="AF228" s="126">
        <v>0</v>
      </c>
      <c r="AG228" s="126">
        <v>0</v>
      </c>
      <c r="AH228" s="126">
        <v>0</v>
      </c>
      <c r="AI228" s="126">
        <v>0</v>
      </c>
      <c r="AJ228" s="126">
        <v>0</v>
      </c>
      <c r="AK228" s="126"/>
      <c r="AL228" s="126"/>
      <c r="AM228" s="126"/>
      <c r="AN228" s="126"/>
      <c r="AO228" s="126"/>
      <c r="AP228" s="126"/>
      <c r="AQ228" s="117">
        <f t="shared" si="75"/>
        <v>4276309</v>
      </c>
      <c r="AV228" s="142">
        <f t="shared" ref="AV228:CJ228" si="84">C228-SUM(C223:C227)</f>
        <v>0</v>
      </c>
      <c r="AW228" s="142">
        <f t="shared" si="84"/>
        <v>0</v>
      </c>
      <c r="AX228" s="142">
        <f t="shared" si="84"/>
        <v>0</v>
      </c>
      <c r="AY228" s="142">
        <f t="shared" si="84"/>
        <v>0</v>
      </c>
      <c r="AZ228" s="142">
        <f t="shared" si="84"/>
        <v>0</v>
      </c>
      <c r="BA228" s="142">
        <f t="shared" si="84"/>
        <v>0</v>
      </c>
      <c r="BB228" s="142">
        <f t="shared" si="84"/>
        <v>0</v>
      </c>
      <c r="BC228" s="142">
        <f t="shared" si="84"/>
        <v>0</v>
      </c>
      <c r="BD228" s="142">
        <f t="shared" si="84"/>
        <v>0</v>
      </c>
      <c r="BE228" s="142">
        <f t="shared" si="84"/>
        <v>0</v>
      </c>
      <c r="BF228" s="142">
        <f t="shared" si="84"/>
        <v>0</v>
      </c>
      <c r="BG228" s="142">
        <f t="shared" si="84"/>
        <v>0</v>
      </c>
      <c r="BH228" s="142">
        <f t="shared" si="84"/>
        <v>0</v>
      </c>
      <c r="BI228" s="142">
        <f t="shared" si="84"/>
        <v>0</v>
      </c>
      <c r="BJ228" s="142">
        <f t="shared" si="84"/>
        <v>0</v>
      </c>
      <c r="BK228" s="142">
        <f t="shared" si="84"/>
        <v>0</v>
      </c>
      <c r="BL228" s="142">
        <f t="shared" si="84"/>
        <v>0</v>
      </c>
      <c r="BM228" s="142">
        <f t="shared" si="84"/>
        <v>0</v>
      </c>
      <c r="BN228" s="142">
        <f t="shared" si="84"/>
        <v>0</v>
      </c>
      <c r="BO228" s="142">
        <f t="shared" si="84"/>
        <v>0</v>
      </c>
      <c r="BP228" s="142">
        <f>W228-SUM(W223:W227)</f>
        <v>0</v>
      </c>
      <c r="BQ228" s="142">
        <f t="shared" si="84"/>
        <v>0</v>
      </c>
      <c r="BR228" s="142">
        <f t="shared" si="84"/>
        <v>0</v>
      </c>
      <c r="BS228" s="142">
        <f t="shared" si="84"/>
        <v>0</v>
      </c>
      <c r="BT228" s="142">
        <f t="shared" si="84"/>
        <v>0</v>
      </c>
      <c r="BU228" s="142">
        <f t="shared" si="84"/>
        <v>0</v>
      </c>
      <c r="BV228" s="142">
        <f t="shared" si="84"/>
        <v>0</v>
      </c>
      <c r="BW228" s="142">
        <f t="shared" si="84"/>
        <v>0</v>
      </c>
      <c r="BX228" s="142">
        <f t="shared" si="84"/>
        <v>0</v>
      </c>
      <c r="BY228" s="142">
        <f t="shared" si="84"/>
        <v>0</v>
      </c>
      <c r="BZ228" s="142">
        <f t="shared" si="84"/>
        <v>0</v>
      </c>
      <c r="CA228" s="142">
        <f t="shared" si="84"/>
        <v>0</v>
      </c>
      <c r="CB228" s="142">
        <f t="shared" si="84"/>
        <v>0</v>
      </c>
      <c r="CC228" s="142">
        <f t="shared" si="84"/>
        <v>0</v>
      </c>
      <c r="CD228" s="142">
        <f t="shared" si="84"/>
        <v>0</v>
      </c>
      <c r="CE228" s="142">
        <f t="shared" si="84"/>
        <v>0</v>
      </c>
      <c r="CF228" s="142">
        <f t="shared" si="84"/>
        <v>0</v>
      </c>
      <c r="CG228" s="142">
        <f t="shared" si="84"/>
        <v>0</v>
      </c>
      <c r="CH228" s="142">
        <f t="shared" si="84"/>
        <v>0</v>
      </c>
      <c r="CI228" s="142">
        <f t="shared" si="84"/>
        <v>0</v>
      </c>
      <c r="CJ228" s="142">
        <f t="shared" si="84"/>
        <v>0</v>
      </c>
    </row>
    <row r="229" spans="2:88" x14ac:dyDescent="0.2">
      <c r="B229" s="133" t="s">
        <v>269</v>
      </c>
      <c r="C229" s="129">
        <v>2190000</v>
      </c>
      <c r="D229" s="129">
        <v>0</v>
      </c>
      <c r="E229" s="129">
        <v>0</v>
      </c>
      <c r="F229" s="129">
        <v>0</v>
      </c>
      <c r="G229" s="129">
        <v>0</v>
      </c>
      <c r="H229" s="129">
        <v>0</v>
      </c>
      <c r="I229" s="129">
        <v>0</v>
      </c>
      <c r="J229" s="129">
        <v>0</v>
      </c>
      <c r="K229" s="129">
        <v>0</v>
      </c>
      <c r="L229" s="129">
        <v>0</v>
      </c>
      <c r="M229" s="129">
        <v>0</v>
      </c>
      <c r="N229" s="129">
        <v>0</v>
      </c>
      <c r="O229" s="129">
        <v>0</v>
      </c>
      <c r="P229" s="129">
        <v>0</v>
      </c>
      <c r="Q229" s="129">
        <v>0</v>
      </c>
      <c r="R229" s="129">
        <v>0</v>
      </c>
      <c r="S229" s="129">
        <v>0</v>
      </c>
      <c r="T229" s="249">
        <v>0</v>
      </c>
      <c r="U229" s="129">
        <v>2614315</v>
      </c>
      <c r="V229" s="129">
        <v>0</v>
      </c>
      <c r="W229" s="129">
        <v>534506</v>
      </c>
      <c r="X229" s="129">
        <v>0</v>
      </c>
      <c r="Y229" s="129">
        <v>0</v>
      </c>
      <c r="Z229" s="129">
        <v>0</v>
      </c>
      <c r="AA229" s="129">
        <v>0</v>
      </c>
      <c r="AB229" s="129">
        <v>0</v>
      </c>
      <c r="AC229" s="129">
        <v>0</v>
      </c>
      <c r="AD229" s="129">
        <v>0</v>
      </c>
      <c r="AE229" s="129">
        <v>0</v>
      </c>
      <c r="AF229" s="129">
        <v>0</v>
      </c>
      <c r="AG229" s="129">
        <v>73153</v>
      </c>
      <c r="AH229" s="129">
        <v>0</v>
      </c>
      <c r="AI229" s="129">
        <v>0</v>
      </c>
      <c r="AJ229" s="129">
        <v>0</v>
      </c>
      <c r="AK229" s="129"/>
      <c r="AL229" s="129"/>
      <c r="AM229" s="129"/>
      <c r="AN229" s="129"/>
      <c r="AO229" s="129"/>
      <c r="AP229" s="129"/>
      <c r="AQ229" s="117">
        <f t="shared" si="75"/>
        <v>5411974</v>
      </c>
    </row>
    <row r="230" spans="2:88" x14ac:dyDescent="0.2">
      <c r="B230" s="133" t="s">
        <v>270</v>
      </c>
      <c r="C230" s="129">
        <v>0</v>
      </c>
      <c r="D230" s="129">
        <v>0</v>
      </c>
      <c r="E230" s="129">
        <v>0</v>
      </c>
      <c r="F230" s="129">
        <v>0</v>
      </c>
      <c r="G230" s="129">
        <v>0</v>
      </c>
      <c r="H230" s="129">
        <v>0</v>
      </c>
      <c r="I230" s="129">
        <v>0</v>
      </c>
      <c r="J230" s="129">
        <v>0</v>
      </c>
      <c r="K230" s="129">
        <v>0</v>
      </c>
      <c r="L230" s="129">
        <v>0</v>
      </c>
      <c r="M230" s="129">
        <v>0</v>
      </c>
      <c r="N230" s="129">
        <v>0</v>
      </c>
      <c r="O230" s="129">
        <v>0</v>
      </c>
      <c r="P230" s="129">
        <v>0</v>
      </c>
      <c r="Q230" s="129">
        <v>0</v>
      </c>
      <c r="R230" s="129">
        <v>0</v>
      </c>
      <c r="S230" s="129">
        <v>0</v>
      </c>
      <c r="T230" s="249">
        <v>0</v>
      </c>
      <c r="U230" s="129">
        <v>0</v>
      </c>
      <c r="V230" s="129">
        <v>0</v>
      </c>
      <c r="W230" s="129">
        <v>0</v>
      </c>
      <c r="X230" s="129">
        <v>0</v>
      </c>
      <c r="Y230" s="129">
        <v>0</v>
      </c>
      <c r="Z230" s="129">
        <v>0</v>
      </c>
      <c r="AA230" s="129">
        <v>0</v>
      </c>
      <c r="AB230" s="129">
        <v>0</v>
      </c>
      <c r="AC230" s="129">
        <v>0</v>
      </c>
      <c r="AD230" s="129">
        <v>0</v>
      </c>
      <c r="AE230" s="129">
        <v>0</v>
      </c>
      <c r="AF230" s="129">
        <v>0</v>
      </c>
      <c r="AG230" s="129">
        <v>3128</v>
      </c>
      <c r="AH230" s="129">
        <v>0</v>
      </c>
      <c r="AI230" s="129">
        <v>0</v>
      </c>
      <c r="AJ230" s="129">
        <v>0</v>
      </c>
      <c r="AK230" s="129"/>
      <c r="AL230" s="129"/>
      <c r="AM230" s="129"/>
      <c r="AN230" s="129"/>
      <c r="AO230" s="129"/>
      <c r="AP230" s="129"/>
      <c r="AQ230" s="117">
        <f t="shared" si="75"/>
        <v>3128</v>
      </c>
    </row>
    <row r="231" spans="2:88" x14ac:dyDescent="0.2">
      <c r="B231" s="133" t="s">
        <v>271</v>
      </c>
      <c r="C231" s="129">
        <v>0</v>
      </c>
      <c r="D231" s="129">
        <v>0</v>
      </c>
      <c r="E231" s="129">
        <v>0</v>
      </c>
      <c r="F231" s="129">
        <v>0</v>
      </c>
      <c r="G231" s="129">
        <v>0</v>
      </c>
      <c r="H231" s="129">
        <v>0</v>
      </c>
      <c r="I231" s="129">
        <v>0</v>
      </c>
      <c r="J231" s="129">
        <v>0</v>
      </c>
      <c r="K231" s="129">
        <v>0</v>
      </c>
      <c r="L231" s="129">
        <v>0</v>
      </c>
      <c r="M231" s="129">
        <v>0</v>
      </c>
      <c r="N231" s="129">
        <v>0</v>
      </c>
      <c r="O231" s="129">
        <v>0</v>
      </c>
      <c r="P231" s="129">
        <v>0</v>
      </c>
      <c r="Q231" s="129">
        <v>0</v>
      </c>
      <c r="R231" s="129">
        <v>0</v>
      </c>
      <c r="S231" s="129">
        <v>0</v>
      </c>
      <c r="T231" s="249">
        <v>0</v>
      </c>
      <c r="U231" s="129">
        <v>0</v>
      </c>
      <c r="V231" s="129">
        <v>0</v>
      </c>
      <c r="W231" s="129">
        <v>0</v>
      </c>
      <c r="X231" s="129">
        <v>0</v>
      </c>
      <c r="Y231" s="129">
        <v>0</v>
      </c>
      <c r="Z231" s="129">
        <v>0</v>
      </c>
      <c r="AA231" s="129">
        <v>0</v>
      </c>
      <c r="AB231" s="129">
        <v>0</v>
      </c>
      <c r="AC231" s="129">
        <v>0</v>
      </c>
      <c r="AD231" s="129">
        <v>0</v>
      </c>
      <c r="AE231" s="129">
        <v>0</v>
      </c>
      <c r="AF231" s="129">
        <v>0</v>
      </c>
      <c r="AG231" s="129">
        <v>0</v>
      </c>
      <c r="AH231" s="129">
        <v>0</v>
      </c>
      <c r="AI231" s="129">
        <v>0</v>
      </c>
      <c r="AJ231" s="129">
        <v>0</v>
      </c>
      <c r="AK231" s="129"/>
      <c r="AL231" s="129"/>
      <c r="AM231" s="129"/>
      <c r="AN231" s="129"/>
      <c r="AO231" s="129"/>
      <c r="AP231" s="129"/>
      <c r="AQ231" s="117">
        <f t="shared" si="75"/>
        <v>0</v>
      </c>
    </row>
    <row r="232" spans="2:88" x14ac:dyDescent="0.2">
      <c r="B232" s="133" t="s">
        <v>272</v>
      </c>
      <c r="C232" s="129">
        <v>0</v>
      </c>
      <c r="D232" s="129">
        <v>0</v>
      </c>
      <c r="E232" s="129">
        <v>0</v>
      </c>
      <c r="F232" s="129">
        <v>0</v>
      </c>
      <c r="G232" s="129">
        <v>0</v>
      </c>
      <c r="H232" s="129">
        <v>0</v>
      </c>
      <c r="I232" s="129">
        <v>0</v>
      </c>
      <c r="J232" s="129">
        <v>0</v>
      </c>
      <c r="K232" s="129">
        <v>0</v>
      </c>
      <c r="L232" s="129">
        <v>0</v>
      </c>
      <c r="M232" s="129">
        <v>0</v>
      </c>
      <c r="N232" s="129">
        <v>0</v>
      </c>
      <c r="O232" s="129">
        <v>0</v>
      </c>
      <c r="P232" s="129">
        <v>0</v>
      </c>
      <c r="Q232" s="129">
        <v>0</v>
      </c>
      <c r="R232" s="129">
        <v>0</v>
      </c>
      <c r="S232" s="129">
        <v>0</v>
      </c>
      <c r="T232" s="249">
        <v>0</v>
      </c>
      <c r="U232" s="129">
        <v>479041</v>
      </c>
      <c r="V232" s="129">
        <v>0</v>
      </c>
      <c r="W232" s="129">
        <v>0</v>
      </c>
      <c r="X232" s="129">
        <v>0</v>
      </c>
      <c r="Y232" s="129">
        <v>0</v>
      </c>
      <c r="Z232" s="129">
        <v>0</v>
      </c>
      <c r="AA232" s="129">
        <v>0</v>
      </c>
      <c r="AB232" s="129">
        <v>0</v>
      </c>
      <c r="AC232" s="129">
        <v>0</v>
      </c>
      <c r="AD232" s="129">
        <v>0</v>
      </c>
      <c r="AE232" s="129">
        <v>0</v>
      </c>
      <c r="AF232" s="129">
        <v>0</v>
      </c>
      <c r="AG232" s="129">
        <v>0</v>
      </c>
      <c r="AH232" s="129">
        <v>0</v>
      </c>
      <c r="AI232" s="129">
        <v>952</v>
      </c>
      <c r="AJ232" s="129">
        <v>0</v>
      </c>
      <c r="AK232" s="129"/>
      <c r="AL232" s="129"/>
      <c r="AM232" s="129"/>
      <c r="AN232" s="129"/>
      <c r="AO232" s="129"/>
      <c r="AP232" s="129"/>
      <c r="AQ232" s="117">
        <f t="shared" si="75"/>
        <v>479993</v>
      </c>
    </row>
    <row r="233" spans="2:88" x14ac:dyDescent="0.2">
      <c r="B233" s="133" t="s">
        <v>273</v>
      </c>
      <c r="C233" s="129">
        <v>0</v>
      </c>
      <c r="D233" s="129">
        <v>0</v>
      </c>
      <c r="E233" s="129">
        <v>0</v>
      </c>
      <c r="F233" s="129">
        <v>0</v>
      </c>
      <c r="G233" s="129">
        <v>0</v>
      </c>
      <c r="H233" s="129">
        <v>0</v>
      </c>
      <c r="I233" s="129">
        <v>0</v>
      </c>
      <c r="J233" s="129">
        <v>0</v>
      </c>
      <c r="K233" s="129">
        <v>0</v>
      </c>
      <c r="L233" s="129">
        <v>0</v>
      </c>
      <c r="M233" s="129">
        <v>0</v>
      </c>
      <c r="N233" s="129">
        <v>0</v>
      </c>
      <c r="O233" s="129">
        <v>0</v>
      </c>
      <c r="P233" s="129">
        <v>0</v>
      </c>
      <c r="Q233" s="129">
        <v>0</v>
      </c>
      <c r="R233" s="129">
        <v>0</v>
      </c>
      <c r="S233" s="129">
        <v>0</v>
      </c>
      <c r="T233" s="249">
        <v>0</v>
      </c>
      <c r="U233" s="129">
        <v>50828</v>
      </c>
      <c r="V233" s="129">
        <v>0</v>
      </c>
      <c r="W233" s="129">
        <v>0</v>
      </c>
      <c r="X233" s="129">
        <v>0</v>
      </c>
      <c r="Y233" s="129">
        <v>0</v>
      </c>
      <c r="Z233" s="129">
        <v>0</v>
      </c>
      <c r="AA233" s="129">
        <v>0</v>
      </c>
      <c r="AB233" s="129">
        <v>0</v>
      </c>
      <c r="AC233" s="129">
        <v>0</v>
      </c>
      <c r="AD233" s="129">
        <v>0</v>
      </c>
      <c r="AE233" s="129">
        <v>0</v>
      </c>
      <c r="AF233" s="129">
        <v>0</v>
      </c>
      <c r="AG233" s="129">
        <v>0</v>
      </c>
      <c r="AH233" s="129">
        <v>0</v>
      </c>
      <c r="AI233" s="129">
        <v>346</v>
      </c>
      <c r="AJ233" s="129">
        <v>0</v>
      </c>
      <c r="AK233" s="129"/>
      <c r="AL233" s="129"/>
      <c r="AM233" s="129"/>
      <c r="AN233" s="129"/>
      <c r="AO233" s="129"/>
      <c r="AP233" s="129"/>
      <c r="AQ233" s="117">
        <f t="shared" si="75"/>
        <v>51174</v>
      </c>
    </row>
    <row r="234" spans="2:88" x14ac:dyDescent="0.2">
      <c r="B234" s="132" t="s">
        <v>274</v>
      </c>
      <c r="C234" s="126">
        <v>2190000</v>
      </c>
      <c r="D234" s="126">
        <v>0</v>
      </c>
      <c r="E234" s="126">
        <v>0</v>
      </c>
      <c r="F234" s="126">
        <v>0</v>
      </c>
      <c r="G234" s="126">
        <v>0</v>
      </c>
      <c r="H234" s="126">
        <v>0</v>
      </c>
      <c r="I234" s="126">
        <v>0</v>
      </c>
      <c r="J234" s="126">
        <v>0</v>
      </c>
      <c r="K234" s="126">
        <v>0</v>
      </c>
      <c r="L234" s="126">
        <v>0</v>
      </c>
      <c r="M234" s="126">
        <v>0</v>
      </c>
      <c r="N234" s="126">
        <v>0</v>
      </c>
      <c r="O234" s="126">
        <v>0</v>
      </c>
      <c r="P234" s="126">
        <v>0</v>
      </c>
      <c r="Q234" s="126">
        <v>0</v>
      </c>
      <c r="R234" s="126">
        <v>0</v>
      </c>
      <c r="S234" s="126">
        <v>0</v>
      </c>
      <c r="T234" s="250">
        <v>0</v>
      </c>
      <c r="U234" s="126">
        <v>3144184</v>
      </c>
      <c r="V234" s="126">
        <v>0</v>
      </c>
      <c r="W234" s="126">
        <v>534506</v>
      </c>
      <c r="X234" s="126">
        <v>0</v>
      </c>
      <c r="Y234" s="126">
        <v>0</v>
      </c>
      <c r="Z234" s="126">
        <v>0</v>
      </c>
      <c r="AA234" s="126">
        <v>0</v>
      </c>
      <c r="AB234" s="126">
        <v>0</v>
      </c>
      <c r="AC234" s="126">
        <v>0</v>
      </c>
      <c r="AD234" s="126">
        <v>0</v>
      </c>
      <c r="AE234" s="126">
        <v>0</v>
      </c>
      <c r="AF234" s="126">
        <v>0</v>
      </c>
      <c r="AG234" s="126">
        <v>76281</v>
      </c>
      <c r="AH234" s="126">
        <v>0</v>
      </c>
      <c r="AI234" s="126">
        <v>1298</v>
      </c>
      <c r="AJ234" s="126">
        <v>0</v>
      </c>
      <c r="AK234" s="126"/>
      <c r="AL234" s="126"/>
      <c r="AM234" s="126"/>
      <c r="AN234" s="126"/>
      <c r="AO234" s="126"/>
      <c r="AP234" s="126"/>
      <c r="AQ234" s="117">
        <f t="shared" si="75"/>
        <v>5946269</v>
      </c>
      <c r="AV234" s="142">
        <f t="shared" ref="AV234:CJ234" si="85">C234-SUM(C229:C233)</f>
        <v>0</v>
      </c>
      <c r="AW234" s="142">
        <f t="shared" si="85"/>
        <v>0</v>
      </c>
      <c r="AX234" s="142">
        <f t="shared" si="85"/>
        <v>0</v>
      </c>
      <c r="AY234" s="142">
        <f t="shared" si="85"/>
        <v>0</v>
      </c>
      <c r="AZ234" s="142">
        <f t="shared" si="85"/>
        <v>0</v>
      </c>
      <c r="BA234" s="142">
        <f t="shared" si="85"/>
        <v>0</v>
      </c>
      <c r="BB234" s="142">
        <f t="shared" si="85"/>
        <v>0</v>
      </c>
      <c r="BC234" s="142">
        <f t="shared" si="85"/>
        <v>0</v>
      </c>
      <c r="BD234" s="142">
        <f t="shared" si="85"/>
        <v>0</v>
      </c>
      <c r="BE234" s="142">
        <f t="shared" si="85"/>
        <v>0</v>
      </c>
      <c r="BF234" s="142">
        <f t="shared" si="85"/>
        <v>0</v>
      </c>
      <c r="BG234" s="142">
        <f t="shared" si="85"/>
        <v>0</v>
      </c>
      <c r="BH234" s="142">
        <f t="shared" si="85"/>
        <v>0</v>
      </c>
      <c r="BI234" s="142">
        <f t="shared" si="85"/>
        <v>0</v>
      </c>
      <c r="BJ234" s="142">
        <f t="shared" si="85"/>
        <v>0</v>
      </c>
      <c r="BK234" s="142">
        <f t="shared" si="85"/>
        <v>0</v>
      </c>
      <c r="BL234" s="142">
        <f t="shared" si="85"/>
        <v>0</v>
      </c>
      <c r="BM234" s="142">
        <f t="shared" si="85"/>
        <v>0</v>
      </c>
      <c r="BN234" s="142">
        <f t="shared" si="85"/>
        <v>0</v>
      </c>
      <c r="BO234" s="142">
        <f t="shared" si="85"/>
        <v>0</v>
      </c>
      <c r="BP234" s="142">
        <f t="shared" si="85"/>
        <v>0</v>
      </c>
      <c r="BQ234" s="142">
        <f t="shared" si="85"/>
        <v>0</v>
      </c>
      <c r="BR234" s="142">
        <f t="shared" si="85"/>
        <v>0</v>
      </c>
      <c r="BS234" s="142">
        <f t="shared" si="85"/>
        <v>0</v>
      </c>
      <c r="BT234" s="142">
        <f t="shared" si="85"/>
        <v>0</v>
      </c>
      <c r="BU234" s="142">
        <f t="shared" si="85"/>
        <v>0</v>
      </c>
      <c r="BV234" s="142">
        <f t="shared" si="85"/>
        <v>0</v>
      </c>
      <c r="BW234" s="142">
        <f t="shared" si="85"/>
        <v>0</v>
      </c>
      <c r="BX234" s="142">
        <f t="shared" si="85"/>
        <v>0</v>
      </c>
      <c r="BY234" s="142">
        <f t="shared" si="85"/>
        <v>0</v>
      </c>
      <c r="BZ234" s="142">
        <f t="shared" si="85"/>
        <v>0</v>
      </c>
      <c r="CA234" s="142">
        <f t="shared" si="85"/>
        <v>0</v>
      </c>
      <c r="CB234" s="142">
        <f t="shared" si="85"/>
        <v>0</v>
      </c>
      <c r="CC234" s="142">
        <f t="shared" si="85"/>
        <v>0</v>
      </c>
      <c r="CD234" s="142">
        <f t="shared" si="85"/>
        <v>0</v>
      </c>
      <c r="CE234" s="142">
        <f t="shared" si="85"/>
        <v>0</v>
      </c>
      <c r="CF234" s="142">
        <f t="shared" si="85"/>
        <v>0</v>
      </c>
      <c r="CG234" s="142">
        <f t="shared" si="85"/>
        <v>0</v>
      </c>
      <c r="CH234" s="142">
        <f t="shared" si="85"/>
        <v>0</v>
      </c>
      <c r="CI234" s="142">
        <f t="shared" si="85"/>
        <v>0</v>
      </c>
      <c r="CJ234" s="142">
        <f t="shared" si="85"/>
        <v>0</v>
      </c>
    </row>
    <row r="235" spans="2:88" x14ac:dyDescent="0.2">
      <c r="B235" s="136" t="s">
        <v>275</v>
      </c>
      <c r="C235" s="126">
        <v>-2190000</v>
      </c>
      <c r="D235" s="126">
        <v>300000</v>
      </c>
      <c r="E235" s="126">
        <v>1781199</v>
      </c>
      <c r="F235" s="126">
        <v>0</v>
      </c>
      <c r="G235" s="126">
        <v>0</v>
      </c>
      <c r="H235" s="126">
        <v>0</v>
      </c>
      <c r="I235" s="126">
        <v>0</v>
      </c>
      <c r="J235" s="126">
        <v>0</v>
      </c>
      <c r="K235" s="126">
        <v>0</v>
      </c>
      <c r="L235" s="126">
        <v>0</v>
      </c>
      <c r="M235" s="126">
        <v>216261</v>
      </c>
      <c r="N235" s="126">
        <v>1285105</v>
      </c>
      <c r="O235" s="126">
        <v>0</v>
      </c>
      <c r="P235" s="126">
        <v>0</v>
      </c>
      <c r="Q235" s="126">
        <v>0</v>
      </c>
      <c r="R235" s="126">
        <v>0</v>
      </c>
      <c r="S235" s="126">
        <v>0</v>
      </c>
      <c r="T235" s="250">
        <v>0</v>
      </c>
      <c r="U235" s="126">
        <v>-2450440</v>
      </c>
      <c r="V235" s="126">
        <v>0</v>
      </c>
      <c r="W235" s="126">
        <v>-534506</v>
      </c>
      <c r="X235" s="126">
        <v>0</v>
      </c>
      <c r="Y235" s="126">
        <v>0</v>
      </c>
      <c r="Z235" s="126">
        <v>0</v>
      </c>
      <c r="AA235" s="126">
        <v>0</v>
      </c>
      <c r="AB235" s="126">
        <v>0</v>
      </c>
      <c r="AC235" s="126">
        <v>0</v>
      </c>
      <c r="AD235" s="126">
        <v>0</v>
      </c>
      <c r="AE235" s="126">
        <v>0</v>
      </c>
      <c r="AF235" s="126">
        <v>0</v>
      </c>
      <c r="AG235" s="126">
        <v>-76281</v>
      </c>
      <c r="AH235" s="126">
        <v>0</v>
      </c>
      <c r="AI235" s="126">
        <v>-1298</v>
      </c>
      <c r="AJ235" s="126">
        <v>0</v>
      </c>
      <c r="AK235" s="126"/>
      <c r="AL235" s="126"/>
      <c r="AM235" s="126"/>
      <c r="AN235" s="126"/>
      <c r="AO235" s="126"/>
      <c r="AP235" s="126"/>
      <c r="AQ235" s="117">
        <f t="shared" si="75"/>
        <v>-1669960</v>
      </c>
      <c r="AV235" s="142">
        <f t="shared" ref="AV235:CJ235" si="86">C235-(C228-C234)</f>
        <v>0</v>
      </c>
      <c r="AW235" s="142">
        <f t="shared" si="86"/>
        <v>0</v>
      </c>
      <c r="AX235" s="142">
        <f t="shared" si="86"/>
        <v>0</v>
      </c>
      <c r="AY235" s="142">
        <f t="shared" si="86"/>
        <v>0</v>
      </c>
      <c r="AZ235" s="142">
        <f t="shared" si="86"/>
        <v>0</v>
      </c>
      <c r="BA235" s="142">
        <f t="shared" si="86"/>
        <v>0</v>
      </c>
      <c r="BB235" s="142">
        <f t="shared" si="86"/>
        <v>0</v>
      </c>
      <c r="BC235" s="142">
        <f t="shared" si="86"/>
        <v>0</v>
      </c>
      <c r="BD235" s="142">
        <f t="shared" si="86"/>
        <v>0</v>
      </c>
      <c r="BE235" s="142">
        <f t="shared" si="86"/>
        <v>0</v>
      </c>
      <c r="BF235" s="142">
        <f t="shared" si="86"/>
        <v>0</v>
      </c>
      <c r="BG235" s="142">
        <f t="shared" si="86"/>
        <v>0</v>
      </c>
      <c r="BH235" s="142">
        <f t="shared" si="86"/>
        <v>0</v>
      </c>
      <c r="BI235" s="142">
        <f t="shared" si="86"/>
        <v>0</v>
      </c>
      <c r="BJ235" s="142">
        <f t="shared" si="86"/>
        <v>0</v>
      </c>
      <c r="BK235" s="142">
        <f t="shared" si="86"/>
        <v>0</v>
      </c>
      <c r="BL235" s="142">
        <f t="shared" si="86"/>
        <v>0</v>
      </c>
      <c r="BM235" s="142">
        <f t="shared" si="86"/>
        <v>0</v>
      </c>
      <c r="BN235" s="142">
        <f t="shared" si="86"/>
        <v>0</v>
      </c>
      <c r="BO235" s="142">
        <f t="shared" si="86"/>
        <v>0</v>
      </c>
      <c r="BP235" s="142">
        <f>W235-(W228-W234)</f>
        <v>0</v>
      </c>
      <c r="BQ235" s="142">
        <f t="shared" si="86"/>
        <v>0</v>
      </c>
      <c r="BR235" s="142">
        <f t="shared" si="86"/>
        <v>0</v>
      </c>
      <c r="BS235" s="142">
        <f t="shared" si="86"/>
        <v>0</v>
      </c>
      <c r="BT235" s="142">
        <f t="shared" si="86"/>
        <v>0</v>
      </c>
      <c r="BU235" s="142">
        <f t="shared" si="86"/>
        <v>0</v>
      </c>
      <c r="BV235" s="142">
        <f t="shared" si="86"/>
        <v>0</v>
      </c>
      <c r="BW235" s="142">
        <f t="shared" si="86"/>
        <v>0</v>
      </c>
      <c r="BX235" s="142">
        <f t="shared" si="86"/>
        <v>0</v>
      </c>
      <c r="BY235" s="142">
        <f t="shared" si="86"/>
        <v>0</v>
      </c>
      <c r="BZ235" s="142">
        <f t="shared" si="86"/>
        <v>0</v>
      </c>
      <c r="CA235" s="142">
        <f t="shared" si="86"/>
        <v>0</v>
      </c>
      <c r="CB235" s="142">
        <f t="shared" si="86"/>
        <v>0</v>
      </c>
      <c r="CC235" s="142">
        <f t="shared" si="86"/>
        <v>0</v>
      </c>
      <c r="CD235" s="142">
        <f t="shared" si="86"/>
        <v>0</v>
      </c>
      <c r="CE235" s="142">
        <f t="shared" si="86"/>
        <v>0</v>
      </c>
      <c r="CF235" s="142">
        <f t="shared" si="86"/>
        <v>0</v>
      </c>
      <c r="CG235" s="142">
        <f t="shared" si="86"/>
        <v>0</v>
      </c>
      <c r="CH235" s="142">
        <f t="shared" si="86"/>
        <v>0</v>
      </c>
      <c r="CI235" s="142">
        <f t="shared" si="86"/>
        <v>0</v>
      </c>
      <c r="CJ235" s="142">
        <f t="shared" si="86"/>
        <v>0</v>
      </c>
    </row>
    <row r="236" spans="2:88" x14ac:dyDescent="0.2">
      <c r="B236" s="143" t="s">
        <v>276</v>
      </c>
      <c r="C236" s="129">
        <v>40423</v>
      </c>
      <c r="D236" s="129">
        <v>-53356</v>
      </c>
      <c r="E236" s="129">
        <v>-89379</v>
      </c>
      <c r="F236" s="129">
        <v>712</v>
      </c>
      <c r="G236" s="129">
        <v>32938</v>
      </c>
      <c r="H236" s="129">
        <v>130141</v>
      </c>
      <c r="I236" s="129">
        <v>1898634</v>
      </c>
      <c r="J236" s="129">
        <v>29723</v>
      </c>
      <c r="K236" s="129">
        <v>15554</v>
      </c>
      <c r="L236" s="129">
        <v>-5890</v>
      </c>
      <c r="M236" s="129">
        <v>46287</v>
      </c>
      <c r="N236" s="129">
        <v>36182</v>
      </c>
      <c r="O236" s="129">
        <v>0</v>
      </c>
      <c r="P236" s="129">
        <v>251</v>
      </c>
      <c r="Q236" s="129">
        <v>0</v>
      </c>
      <c r="R236" s="129">
        <v>0</v>
      </c>
      <c r="S236" s="129">
        <v>-11636</v>
      </c>
      <c r="T236" s="249">
        <v>0</v>
      </c>
      <c r="U236" s="129">
        <v>-807940</v>
      </c>
      <c r="V236" s="129">
        <v>2564</v>
      </c>
      <c r="W236" s="129">
        <v>-170675</v>
      </c>
      <c r="X236" s="129">
        <v>0</v>
      </c>
      <c r="Y236" s="129">
        <v>-2113</v>
      </c>
      <c r="Z236" s="129">
        <v>-17105</v>
      </c>
      <c r="AA236" s="129">
        <v>53</v>
      </c>
      <c r="AB236" s="129">
        <v>8</v>
      </c>
      <c r="AC236" s="129">
        <v>-5196</v>
      </c>
      <c r="AD236" s="129">
        <v>64055</v>
      </c>
      <c r="AE236" s="129">
        <v>-77465</v>
      </c>
      <c r="AF236" s="129">
        <v>-1031</v>
      </c>
      <c r="AG236" s="129">
        <v>324935</v>
      </c>
      <c r="AH236" s="129">
        <v>150134</v>
      </c>
      <c r="AI236" s="129">
        <v>1710</v>
      </c>
      <c r="AJ236" s="129">
        <v>0</v>
      </c>
      <c r="AK236" s="129"/>
      <c r="AL236" s="129"/>
      <c r="AM236" s="129"/>
      <c r="AN236" s="129"/>
      <c r="AO236" s="129"/>
      <c r="AP236" s="129"/>
      <c r="AQ236" s="117">
        <f t="shared" si="75"/>
        <v>1532518</v>
      </c>
    </row>
    <row r="237" spans="2:88" x14ac:dyDescent="0.2">
      <c r="B237" s="136" t="s">
        <v>277</v>
      </c>
      <c r="C237" s="126">
        <v>-504660</v>
      </c>
      <c r="D237" s="126">
        <v>-80056</v>
      </c>
      <c r="E237" s="126">
        <v>11308730</v>
      </c>
      <c r="F237" s="126">
        <v>-4361144</v>
      </c>
      <c r="G237" s="126">
        <v>-894884</v>
      </c>
      <c r="H237" s="126">
        <v>-1143281</v>
      </c>
      <c r="I237" s="126">
        <v>13498765</v>
      </c>
      <c r="J237" s="126">
        <v>-264630</v>
      </c>
      <c r="K237" s="126">
        <v>805895</v>
      </c>
      <c r="L237" s="126">
        <v>43493726</v>
      </c>
      <c r="M237" s="126">
        <v>806284</v>
      </c>
      <c r="N237" s="126">
        <v>6077973</v>
      </c>
      <c r="O237" s="126">
        <v>-5306756</v>
      </c>
      <c r="P237" s="126">
        <v>990306</v>
      </c>
      <c r="Q237" s="126">
        <v>2331078</v>
      </c>
      <c r="R237" s="126">
        <v>-32205</v>
      </c>
      <c r="S237" s="126">
        <v>-9445211</v>
      </c>
      <c r="T237" s="250">
        <v>0</v>
      </c>
      <c r="U237" s="126">
        <v>-319639</v>
      </c>
      <c r="V237" s="126">
        <v>159203</v>
      </c>
      <c r="W237" s="126">
        <v>1961356</v>
      </c>
      <c r="X237" s="126">
        <v>-167221</v>
      </c>
      <c r="Y237" s="126">
        <v>-461577</v>
      </c>
      <c r="Z237" s="126">
        <v>5339836</v>
      </c>
      <c r="AA237" s="126">
        <v>36227</v>
      </c>
      <c r="AB237" s="126">
        <v>-512629</v>
      </c>
      <c r="AC237" s="126">
        <v>-556510</v>
      </c>
      <c r="AD237" s="126">
        <v>4469491</v>
      </c>
      <c r="AE237" s="126">
        <v>4261378</v>
      </c>
      <c r="AF237" s="126">
        <v>80188</v>
      </c>
      <c r="AG237" s="126">
        <v>121896</v>
      </c>
      <c r="AH237" s="126">
        <v>1427738</v>
      </c>
      <c r="AI237" s="126">
        <v>793606</v>
      </c>
      <c r="AJ237" s="126">
        <v>-518340</v>
      </c>
      <c r="AK237" s="126"/>
      <c r="AL237" s="126"/>
      <c r="AM237" s="126"/>
      <c r="AN237" s="126"/>
      <c r="AO237" s="126"/>
      <c r="AP237" s="126"/>
      <c r="AQ237" s="117">
        <f t="shared" si="75"/>
        <v>73394933</v>
      </c>
      <c r="AV237" s="142">
        <f t="shared" ref="AV237:CJ237" si="87">C237-SUM(C207,C222,C235,C236)</f>
        <v>0</v>
      </c>
      <c r="AW237" s="142">
        <f>D237-SUM(D207,D222,D235,D236)</f>
        <v>0</v>
      </c>
      <c r="AX237" s="142">
        <f t="shared" si="87"/>
        <v>0</v>
      </c>
      <c r="AY237" s="142">
        <f t="shared" si="87"/>
        <v>0</v>
      </c>
      <c r="AZ237" s="142">
        <f t="shared" si="87"/>
        <v>0</v>
      </c>
      <c r="BA237" s="142">
        <f t="shared" si="87"/>
        <v>0</v>
      </c>
      <c r="BB237" s="142">
        <f t="shared" si="87"/>
        <v>0</v>
      </c>
      <c r="BC237" s="142">
        <f t="shared" si="87"/>
        <v>0</v>
      </c>
      <c r="BD237" s="142">
        <f t="shared" si="87"/>
        <v>0</v>
      </c>
      <c r="BE237" s="142">
        <f t="shared" si="87"/>
        <v>0</v>
      </c>
      <c r="BF237" s="142">
        <f t="shared" si="87"/>
        <v>0</v>
      </c>
      <c r="BG237" s="142">
        <f t="shared" si="87"/>
        <v>0</v>
      </c>
      <c r="BH237" s="142">
        <f t="shared" si="87"/>
        <v>0</v>
      </c>
      <c r="BI237" s="142">
        <f t="shared" si="87"/>
        <v>0</v>
      </c>
      <c r="BJ237" s="142">
        <f t="shared" si="87"/>
        <v>0</v>
      </c>
      <c r="BK237" s="142">
        <f t="shared" si="87"/>
        <v>0</v>
      </c>
      <c r="BL237" s="142">
        <f t="shared" si="87"/>
        <v>0</v>
      </c>
      <c r="BM237" s="142">
        <f t="shared" si="87"/>
        <v>0</v>
      </c>
      <c r="BN237" s="142">
        <f t="shared" si="87"/>
        <v>0</v>
      </c>
      <c r="BO237" s="142">
        <f t="shared" si="87"/>
        <v>0</v>
      </c>
      <c r="BP237" s="142">
        <f>W237-SUM(W207,W222,W235,W236)</f>
        <v>0</v>
      </c>
      <c r="BQ237" s="142">
        <f t="shared" si="87"/>
        <v>0</v>
      </c>
      <c r="BR237" s="142">
        <f t="shared" si="87"/>
        <v>0</v>
      </c>
      <c r="BS237" s="142">
        <f t="shared" si="87"/>
        <v>0</v>
      </c>
      <c r="BT237" s="142">
        <f t="shared" si="87"/>
        <v>0</v>
      </c>
      <c r="BU237" s="142">
        <f t="shared" si="87"/>
        <v>0</v>
      </c>
      <c r="BV237" s="142">
        <f t="shared" si="87"/>
        <v>0</v>
      </c>
      <c r="BW237" s="142">
        <f t="shared" si="87"/>
        <v>0</v>
      </c>
      <c r="BX237" s="142">
        <f t="shared" si="87"/>
        <v>0</v>
      </c>
      <c r="BY237" s="142">
        <f t="shared" si="87"/>
        <v>0</v>
      </c>
      <c r="BZ237" s="142">
        <f t="shared" si="87"/>
        <v>0</v>
      </c>
      <c r="CA237" s="142">
        <f t="shared" si="87"/>
        <v>0</v>
      </c>
      <c r="CB237" s="142">
        <f t="shared" si="87"/>
        <v>0</v>
      </c>
      <c r="CC237" s="142">
        <f t="shared" si="87"/>
        <v>0</v>
      </c>
      <c r="CD237" s="142">
        <f t="shared" si="87"/>
        <v>0</v>
      </c>
      <c r="CE237" s="142">
        <f t="shared" si="87"/>
        <v>0</v>
      </c>
      <c r="CF237" s="142">
        <f t="shared" si="87"/>
        <v>0</v>
      </c>
      <c r="CG237" s="142">
        <f t="shared" si="87"/>
        <v>0</v>
      </c>
      <c r="CH237" s="142">
        <f t="shared" si="87"/>
        <v>0</v>
      </c>
      <c r="CI237" s="142">
        <f t="shared" si="87"/>
        <v>0</v>
      </c>
      <c r="CJ237" s="142">
        <f t="shared" si="87"/>
        <v>0</v>
      </c>
    </row>
    <row r="238" spans="2:88" x14ac:dyDescent="0.2">
      <c r="B238" s="136" t="s">
        <v>278</v>
      </c>
      <c r="C238" s="126">
        <v>7119306</v>
      </c>
      <c r="D238" s="126">
        <v>2988555</v>
      </c>
      <c r="E238" s="126">
        <v>110538198</v>
      </c>
      <c r="F238" s="126">
        <v>15662642</v>
      </c>
      <c r="G238" s="126">
        <v>1767766</v>
      </c>
      <c r="H238" s="126">
        <v>14362634</v>
      </c>
      <c r="I238" s="126">
        <v>45071719</v>
      </c>
      <c r="J238" s="126">
        <v>974615</v>
      </c>
      <c r="K238" s="126">
        <v>1890476</v>
      </c>
      <c r="L238" s="126">
        <v>1693095</v>
      </c>
      <c r="M238" s="126">
        <v>10506858</v>
      </c>
      <c r="N238" s="126">
        <v>6446859</v>
      </c>
      <c r="O238" s="126">
        <v>705961</v>
      </c>
      <c r="P238" s="126">
        <v>158982</v>
      </c>
      <c r="Q238" s="126">
        <v>10605795</v>
      </c>
      <c r="R238" s="126">
        <v>70214</v>
      </c>
      <c r="S238" s="126">
        <v>46491943</v>
      </c>
      <c r="T238" s="250">
        <v>0</v>
      </c>
      <c r="U238" s="126">
        <v>13316936</v>
      </c>
      <c r="V238" s="126">
        <v>5182221</v>
      </c>
      <c r="W238" s="126">
        <v>7852106</v>
      </c>
      <c r="X238" s="126">
        <v>329342</v>
      </c>
      <c r="Y238" s="126">
        <v>6462453</v>
      </c>
      <c r="Z238" s="126">
        <v>16060728</v>
      </c>
      <c r="AA238" s="126">
        <v>1795881</v>
      </c>
      <c r="AB238" s="126">
        <v>693697</v>
      </c>
      <c r="AC238" s="126">
        <v>1000385</v>
      </c>
      <c r="AD238" s="126">
        <v>3079702</v>
      </c>
      <c r="AE238" s="126">
        <v>4847538</v>
      </c>
      <c r="AF238" s="126">
        <v>559674</v>
      </c>
      <c r="AG238" s="126">
        <v>17939130</v>
      </c>
      <c r="AH238" s="126">
        <v>10153475</v>
      </c>
      <c r="AI238" s="126">
        <v>9521457</v>
      </c>
      <c r="AJ238" s="126">
        <v>1419923</v>
      </c>
      <c r="AK238" s="126"/>
      <c r="AL238" s="126"/>
      <c r="AM238" s="126"/>
      <c r="AN238" s="126"/>
      <c r="AO238" s="126"/>
      <c r="AP238" s="126"/>
      <c r="AQ238" s="117">
        <f t="shared" si="75"/>
        <v>377270266</v>
      </c>
    </row>
    <row r="239" spans="2:88" x14ac:dyDescent="0.2">
      <c r="B239" s="136" t="s">
        <v>279</v>
      </c>
      <c r="C239" s="126">
        <v>6614646</v>
      </c>
      <c r="D239" s="126">
        <v>2908499</v>
      </c>
      <c r="E239" s="126">
        <v>121931264</v>
      </c>
      <c r="F239" s="126">
        <v>11301498</v>
      </c>
      <c r="G239" s="126">
        <v>872883</v>
      </c>
      <c r="H239" s="126">
        <v>13219353</v>
      </c>
      <c r="I239" s="126">
        <v>58570484</v>
      </c>
      <c r="J239" s="126">
        <v>709985</v>
      </c>
      <c r="K239" s="126">
        <v>2696371</v>
      </c>
      <c r="L239" s="126">
        <v>1057843</v>
      </c>
      <c r="M239" s="126">
        <v>11313142</v>
      </c>
      <c r="N239" s="126">
        <v>12524832</v>
      </c>
      <c r="O239" s="126">
        <v>1021177</v>
      </c>
      <c r="P239" s="126">
        <v>1149288</v>
      </c>
      <c r="Q239" s="126">
        <v>12936873</v>
      </c>
      <c r="R239" s="126">
        <v>38009</v>
      </c>
      <c r="S239" s="126">
        <v>37046732</v>
      </c>
      <c r="T239" s="250">
        <v>0</v>
      </c>
      <c r="U239" s="126">
        <v>12997297</v>
      </c>
      <c r="V239" s="126">
        <v>5341424</v>
      </c>
      <c r="W239" s="126">
        <v>9813462</v>
      </c>
      <c r="X239" s="126">
        <v>165613</v>
      </c>
      <c r="Y239" s="126">
        <v>6000876</v>
      </c>
      <c r="Z239" s="126">
        <v>21400564</v>
      </c>
      <c r="AA239" s="126">
        <v>1832105</v>
      </c>
      <c r="AB239" s="126">
        <v>181068</v>
      </c>
      <c r="AC239" s="126">
        <v>443875</v>
      </c>
      <c r="AD239" s="126">
        <v>7549193</v>
      </c>
      <c r="AE239" s="126">
        <v>9108918</v>
      </c>
      <c r="AF239" s="126">
        <v>639862</v>
      </c>
      <c r="AG239" s="126">
        <v>18061026</v>
      </c>
      <c r="AH239" s="126">
        <v>11581213</v>
      </c>
      <c r="AI239" s="126">
        <v>10315063</v>
      </c>
      <c r="AJ239" s="126">
        <v>901583</v>
      </c>
      <c r="AK239" s="126"/>
      <c r="AL239" s="126"/>
      <c r="AM239" s="126"/>
      <c r="AN239" s="126"/>
      <c r="AO239" s="126"/>
      <c r="AP239" s="126"/>
      <c r="AQ239" s="117">
        <f t="shared" si="75"/>
        <v>412246021</v>
      </c>
      <c r="AV239" s="142">
        <f>C239-(C238+C237)</f>
        <v>0</v>
      </c>
      <c r="AW239" s="142">
        <f>D239-(D238+D237)</f>
        <v>0</v>
      </c>
      <c r="AX239" s="142">
        <f>E239-(E238+E237)</f>
        <v>84336</v>
      </c>
      <c r="AY239" s="142">
        <f>F239-(F238+F237)</f>
        <v>0</v>
      </c>
      <c r="AZ239" s="142">
        <f t="shared" ref="AZ239:CI239" si="88">G239-(G238+G237)</f>
        <v>1</v>
      </c>
      <c r="BA239" s="142">
        <f t="shared" si="88"/>
        <v>0</v>
      </c>
      <c r="BB239" s="142">
        <f t="shared" si="88"/>
        <v>0</v>
      </c>
      <c r="BC239" s="142">
        <f>J239-(J238+J237)</f>
        <v>0</v>
      </c>
      <c r="BD239" s="142">
        <f t="shared" si="88"/>
        <v>0</v>
      </c>
      <c r="BE239" s="142">
        <f>L239-(L238+L237)</f>
        <v>-44128978</v>
      </c>
      <c r="BF239" s="142">
        <f t="shared" si="88"/>
        <v>0</v>
      </c>
      <c r="BG239" s="142">
        <f t="shared" si="88"/>
        <v>0</v>
      </c>
      <c r="BH239" s="142">
        <f t="shared" si="88"/>
        <v>5621972</v>
      </c>
      <c r="BI239" s="142">
        <f>P239-(P238+P237)</f>
        <v>0</v>
      </c>
      <c r="BJ239" s="142">
        <f>Q239-(Q238+Q237)</f>
        <v>0</v>
      </c>
      <c r="BK239" s="142">
        <f t="shared" si="88"/>
        <v>0</v>
      </c>
      <c r="BL239" s="142">
        <f t="shared" si="88"/>
        <v>0</v>
      </c>
      <c r="BM239" s="142">
        <f t="shared" si="88"/>
        <v>0</v>
      </c>
      <c r="BN239" s="142">
        <f t="shared" si="88"/>
        <v>0</v>
      </c>
      <c r="BO239" s="142">
        <f t="shared" si="88"/>
        <v>0</v>
      </c>
      <c r="BP239" s="142">
        <f>W239-(W238+W237)</f>
        <v>0</v>
      </c>
      <c r="BQ239" s="142">
        <f t="shared" si="88"/>
        <v>3492</v>
      </c>
      <c r="BR239" s="142">
        <f t="shared" si="88"/>
        <v>0</v>
      </c>
      <c r="BS239" s="142">
        <f t="shared" si="88"/>
        <v>0</v>
      </c>
      <c r="BT239" s="142">
        <f>AA239-(AA238+AA237)</f>
        <v>-3</v>
      </c>
      <c r="BU239" s="142">
        <f t="shared" si="88"/>
        <v>0</v>
      </c>
      <c r="BV239" s="142">
        <f t="shared" si="88"/>
        <v>0</v>
      </c>
      <c r="BW239" s="142">
        <f t="shared" si="88"/>
        <v>0</v>
      </c>
      <c r="BX239" s="142">
        <f>AE239-(AE238+AE237)</f>
        <v>2</v>
      </c>
      <c r="BY239" s="142">
        <f t="shared" si="88"/>
        <v>0</v>
      </c>
      <c r="BZ239" s="142">
        <f t="shared" si="88"/>
        <v>0</v>
      </c>
      <c r="CA239" s="142">
        <f t="shared" si="88"/>
        <v>0</v>
      </c>
      <c r="CB239" s="142">
        <f t="shared" si="88"/>
        <v>0</v>
      </c>
      <c r="CC239" s="142">
        <f t="shared" si="88"/>
        <v>0</v>
      </c>
      <c r="CD239" s="142">
        <f t="shared" si="88"/>
        <v>0</v>
      </c>
      <c r="CE239" s="142">
        <f t="shared" si="88"/>
        <v>0</v>
      </c>
      <c r="CF239" s="142">
        <f t="shared" si="88"/>
        <v>0</v>
      </c>
      <c r="CG239" s="142">
        <f t="shared" si="88"/>
        <v>0</v>
      </c>
      <c r="CH239" s="142">
        <f t="shared" si="88"/>
        <v>0</v>
      </c>
      <c r="CI239" s="142">
        <f t="shared" si="88"/>
        <v>0</v>
      </c>
      <c r="CJ239" s="142">
        <f>AQ239-(AQ238+AQ237)</f>
        <v>-38419178</v>
      </c>
    </row>
    <row r="240" spans="2:88" x14ac:dyDescent="0.2">
      <c r="B240" s="143" t="s">
        <v>280</v>
      </c>
      <c r="C240" s="129">
        <v>0</v>
      </c>
      <c r="D240" s="129">
        <v>0</v>
      </c>
      <c r="E240" s="129">
        <v>66080</v>
      </c>
      <c r="F240" s="129">
        <v>6975</v>
      </c>
      <c r="G240" s="129">
        <v>250</v>
      </c>
      <c r="H240" s="129">
        <v>59846</v>
      </c>
      <c r="I240" s="129">
        <v>3444</v>
      </c>
      <c r="J240" s="129">
        <v>0</v>
      </c>
      <c r="K240" s="129">
        <v>3544</v>
      </c>
      <c r="L240" s="129">
        <v>200</v>
      </c>
      <c r="M240" s="129">
        <v>2050</v>
      </c>
      <c r="N240" s="129">
        <v>500</v>
      </c>
      <c r="O240" s="129">
        <v>9136</v>
      </c>
      <c r="P240" s="129">
        <v>15</v>
      </c>
      <c r="Q240" s="129">
        <v>19894</v>
      </c>
      <c r="R240" s="129">
        <v>150</v>
      </c>
      <c r="S240" s="129">
        <v>22574</v>
      </c>
      <c r="T240" s="249">
        <v>0</v>
      </c>
      <c r="U240" s="129">
        <v>7375</v>
      </c>
      <c r="V240" s="129">
        <v>0</v>
      </c>
      <c r="W240" s="129">
        <v>260</v>
      </c>
      <c r="X240" s="129">
        <v>0</v>
      </c>
      <c r="Y240" s="129">
        <v>0</v>
      </c>
      <c r="Z240" s="129">
        <v>1010</v>
      </c>
      <c r="AA240" s="129">
        <v>23025</v>
      </c>
      <c r="AB240" s="129">
        <v>0</v>
      </c>
      <c r="AC240" s="129">
        <v>858</v>
      </c>
      <c r="AD240" s="129">
        <v>3517</v>
      </c>
      <c r="AE240" s="129">
        <v>0</v>
      </c>
      <c r="AF240" s="129">
        <v>200</v>
      </c>
      <c r="AG240" s="129">
        <v>104836</v>
      </c>
      <c r="AH240" s="129">
        <v>2392</v>
      </c>
      <c r="AI240" s="129">
        <v>79900</v>
      </c>
      <c r="AJ240" s="129">
        <v>575</v>
      </c>
      <c r="AK240" s="129"/>
      <c r="AL240" s="129"/>
      <c r="AM240" s="129"/>
      <c r="AN240" s="129"/>
      <c r="AO240" s="129"/>
      <c r="AP240" s="129"/>
      <c r="AQ240" s="117">
        <f t="shared" si="75"/>
        <v>418606</v>
      </c>
      <c r="AV240" s="142">
        <f>C239-SUM(C240:C242)</f>
        <v>0</v>
      </c>
      <c r="AW240" s="142">
        <f t="shared" ref="AW240:CJ240" si="89">D239-SUM(D240:D242)</f>
        <v>0</v>
      </c>
      <c r="AX240" s="142">
        <f t="shared" si="89"/>
        <v>0</v>
      </c>
      <c r="AY240" s="142">
        <f t="shared" si="89"/>
        <v>0</v>
      </c>
      <c r="AZ240" s="142">
        <f t="shared" si="89"/>
        <v>0</v>
      </c>
      <c r="BA240" s="142">
        <f t="shared" si="89"/>
        <v>0</v>
      </c>
      <c r="BB240" s="142">
        <f t="shared" si="89"/>
        <v>0</v>
      </c>
      <c r="BC240" s="142">
        <f t="shared" si="89"/>
        <v>0</v>
      </c>
      <c r="BD240" s="142">
        <f t="shared" si="89"/>
        <v>0</v>
      </c>
      <c r="BE240" s="142">
        <f t="shared" si="89"/>
        <v>0</v>
      </c>
      <c r="BF240" s="142">
        <f t="shared" si="89"/>
        <v>0</v>
      </c>
      <c r="BG240" s="142">
        <f t="shared" si="89"/>
        <v>0</v>
      </c>
      <c r="BH240" s="142">
        <f t="shared" si="89"/>
        <v>0</v>
      </c>
      <c r="BI240" s="142">
        <f t="shared" si="89"/>
        <v>0</v>
      </c>
      <c r="BJ240" s="142">
        <f t="shared" si="89"/>
        <v>0</v>
      </c>
      <c r="BK240" s="142">
        <f>R239-SUM(R240:R242)</f>
        <v>0</v>
      </c>
      <c r="BL240" s="142">
        <f t="shared" si="89"/>
        <v>0</v>
      </c>
      <c r="BM240" s="142">
        <f t="shared" si="89"/>
        <v>0</v>
      </c>
      <c r="BN240" s="142">
        <f t="shared" si="89"/>
        <v>0</v>
      </c>
      <c r="BO240" s="142">
        <f t="shared" si="89"/>
        <v>0</v>
      </c>
      <c r="BP240" s="142">
        <f t="shared" si="89"/>
        <v>0</v>
      </c>
      <c r="BQ240" s="142">
        <f t="shared" si="89"/>
        <v>0</v>
      </c>
      <c r="BR240" s="142">
        <f t="shared" si="89"/>
        <v>0</v>
      </c>
      <c r="BS240" s="142">
        <f t="shared" si="89"/>
        <v>0</v>
      </c>
      <c r="BT240" s="142">
        <f t="shared" si="89"/>
        <v>0</v>
      </c>
      <c r="BU240" s="142">
        <f t="shared" si="89"/>
        <v>0</v>
      </c>
      <c r="BV240" s="142">
        <f t="shared" si="89"/>
        <v>0</v>
      </c>
      <c r="BW240" s="142">
        <f t="shared" si="89"/>
        <v>0</v>
      </c>
      <c r="BX240" s="142">
        <f t="shared" si="89"/>
        <v>0</v>
      </c>
      <c r="BY240" s="142">
        <f t="shared" si="89"/>
        <v>0</v>
      </c>
      <c r="BZ240" s="142">
        <f t="shared" si="89"/>
        <v>0</v>
      </c>
      <c r="CA240" s="142">
        <f t="shared" si="89"/>
        <v>0</v>
      </c>
      <c r="CB240" s="142">
        <f t="shared" si="89"/>
        <v>0</v>
      </c>
      <c r="CC240" s="142">
        <f t="shared" si="89"/>
        <v>0</v>
      </c>
      <c r="CD240" s="142">
        <f t="shared" si="89"/>
        <v>0</v>
      </c>
      <c r="CE240" s="142">
        <f t="shared" si="89"/>
        <v>0</v>
      </c>
      <c r="CF240" s="142">
        <f t="shared" si="89"/>
        <v>0</v>
      </c>
      <c r="CG240" s="142">
        <f t="shared" si="89"/>
        <v>0</v>
      </c>
      <c r="CH240" s="142">
        <f t="shared" si="89"/>
        <v>0</v>
      </c>
      <c r="CI240" s="142">
        <f t="shared" si="89"/>
        <v>0</v>
      </c>
      <c r="CJ240" s="142">
        <f t="shared" si="89"/>
        <v>0</v>
      </c>
    </row>
    <row r="241" spans="2:88" x14ac:dyDescent="0.2">
      <c r="B241" s="143" t="s">
        <v>281</v>
      </c>
      <c r="C241" s="129">
        <v>5109165</v>
      </c>
      <c r="D241" s="129">
        <v>2546527</v>
      </c>
      <c r="E241" s="129">
        <v>14141640</v>
      </c>
      <c r="F241" s="129">
        <v>1721030</v>
      </c>
      <c r="G241" s="129">
        <v>872633</v>
      </c>
      <c r="H241" s="129">
        <v>13159507</v>
      </c>
      <c r="I241" s="129">
        <v>58567040</v>
      </c>
      <c r="J241" s="129">
        <v>709985</v>
      </c>
      <c r="K241" s="129">
        <v>2692827</v>
      </c>
      <c r="L241" s="129">
        <v>1057643</v>
      </c>
      <c r="M241" s="129">
        <v>11311092</v>
      </c>
      <c r="N241" s="129">
        <v>12524332</v>
      </c>
      <c r="O241" s="129">
        <v>959919</v>
      </c>
      <c r="P241" s="129">
        <v>1149273</v>
      </c>
      <c r="Q241" s="129">
        <v>10377259</v>
      </c>
      <c r="R241" s="129">
        <v>37859</v>
      </c>
      <c r="S241" s="129">
        <v>22702252</v>
      </c>
      <c r="T241" s="249">
        <v>0</v>
      </c>
      <c r="U241" s="129">
        <v>12989922</v>
      </c>
      <c r="V241" s="129">
        <v>5341424</v>
      </c>
      <c r="W241" s="129">
        <v>2785633</v>
      </c>
      <c r="X241" s="129">
        <v>165613</v>
      </c>
      <c r="Y241" s="129">
        <v>4696087</v>
      </c>
      <c r="Z241" s="129">
        <v>19399340</v>
      </c>
      <c r="AA241" s="129">
        <v>1809080</v>
      </c>
      <c r="AB241" s="129">
        <v>181068</v>
      </c>
      <c r="AC241" s="129">
        <v>82127</v>
      </c>
      <c r="AD241" s="129">
        <v>7545676</v>
      </c>
      <c r="AE241" s="129">
        <v>9108918</v>
      </c>
      <c r="AF241" s="129">
        <v>249643</v>
      </c>
      <c r="AG241" s="129">
        <v>15883765</v>
      </c>
      <c r="AH241" s="129">
        <v>9574486</v>
      </c>
      <c r="AI241" s="129">
        <v>4035399</v>
      </c>
      <c r="AJ241" s="129">
        <v>901008</v>
      </c>
      <c r="AK241" s="129"/>
      <c r="AL241" s="129"/>
      <c r="AM241" s="129"/>
      <c r="AN241" s="129"/>
      <c r="AO241" s="129"/>
      <c r="AP241" s="129"/>
      <c r="AQ241" s="117">
        <f t="shared" si="75"/>
        <v>254389172</v>
      </c>
    </row>
    <row r="242" spans="2:88" x14ac:dyDescent="0.2">
      <c r="B242" s="143" t="s">
        <v>282</v>
      </c>
      <c r="C242" s="129">
        <v>1505481</v>
      </c>
      <c r="D242" s="129">
        <v>361972</v>
      </c>
      <c r="E242" s="129">
        <v>107723544</v>
      </c>
      <c r="F242" s="129">
        <v>9573493</v>
      </c>
      <c r="G242" s="129">
        <v>0</v>
      </c>
      <c r="H242" s="129">
        <v>0</v>
      </c>
      <c r="I242" s="129">
        <v>0</v>
      </c>
      <c r="J242" s="129">
        <v>0</v>
      </c>
      <c r="K242" s="129">
        <v>0</v>
      </c>
      <c r="L242" s="129">
        <v>0</v>
      </c>
      <c r="M242" s="129">
        <v>0</v>
      </c>
      <c r="N242" s="129">
        <v>0</v>
      </c>
      <c r="O242" s="129">
        <v>52122</v>
      </c>
      <c r="P242" s="129">
        <v>0</v>
      </c>
      <c r="Q242" s="129">
        <v>2539720</v>
      </c>
      <c r="R242" s="129">
        <v>0</v>
      </c>
      <c r="S242" s="129">
        <v>14321906</v>
      </c>
      <c r="T242" s="249">
        <v>0</v>
      </c>
      <c r="U242" s="129">
        <v>0</v>
      </c>
      <c r="V242" s="129">
        <v>0</v>
      </c>
      <c r="W242" s="129">
        <v>7027569</v>
      </c>
      <c r="X242" s="129">
        <v>0</v>
      </c>
      <c r="Y242" s="129">
        <v>1304789</v>
      </c>
      <c r="Z242" s="129">
        <v>2000214</v>
      </c>
      <c r="AA242" s="129">
        <v>0</v>
      </c>
      <c r="AB242" s="129">
        <v>0</v>
      </c>
      <c r="AC242" s="129">
        <v>360890</v>
      </c>
      <c r="AD242" s="129">
        <v>0</v>
      </c>
      <c r="AE242" s="129">
        <v>0</v>
      </c>
      <c r="AF242" s="129">
        <v>390019</v>
      </c>
      <c r="AG242" s="129">
        <v>2072425</v>
      </c>
      <c r="AH242" s="129">
        <v>2004335</v>
      </c>
      <c r="AI242" s="129">
        <v>6199764</v>
      </c>
      <c r="AJ242" s="129">
        <v>0</v>
      </c>
      <c r="AK242" s="129"/>
      <c r="AL242" s="129"/>
      <c r="AM242" s="129"/>
      <c r="AN242" s="129"/>
      <c r="AO242" s="129"/>
      <c r="AP242" s="129"/>
      <c r="AQ242" s="117">
        <f t="shared" si="75"/>
        <v>157438243</v>
      </c>
    </row>
    <row r="245" spans="2:88" ht="18.75" customHeight="1" x14ac:dyDescent="0.2">
      <c r="B245" s="281" t="s">
        <v>283</v>
      </c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</row>
    <row r="246" spans="2:88" s="165" customFormat="1" x14ac:dyDescent="0.2">
      <c r="B246" s="167"/>
      <c r="C246" s="160">
        <f>COUNTIF($C$247:$AP$247,C247)</f>
        <v>1</v>
      </c>
      <c r="D246" s="160">
        <f t="shared" ref="D246:AP246" si="90">COUNTIF($C$247:$AP$247,D247)</f>
        <v>1</v>
      </c>
      <c r="E246" s="160">
        <f t="shared" si="90"/>
        <v>1</v>
      </c>
      <c r="F246" s="160">
        <f t="shared" si="90"/>
        <v>1</v>
      </c>
      <c r="G246" s="160">
        <f t="shared" si="90"/>
        <v>1</v>
      </c>
      <c r="H246" s="160">
        <f t="shared" si="90"/>
        <v>1</v>
      </c>
      <c r="I246" s="160">
        <f t="shared" si="90"/>
        <v>1</v>
      </c>
      <c r="J246" s="160">
        <f t="shared" si="90"/>
        <v>1</v>
      </c>
      <c r="K246" s="160">
        <f t="shared" si="90"/>
        <v>1</v>
      </c>
      <c r="L246" s="160">
        <f t="shared" si="90"/>
        <v>1</v>
      </c>
      <c r="M246" s="160">
        <f t="shared" si="90"/>
        <v>1</v>
      </c>
      <c r="N246" s="160">
        <f t="shared" si="90"/>
        <v>1</v>
      </c>
      <c r="O246" s="160">
        <f t="shared" si="90"/>
        <v>1</v>
      </c>
      <c r="P246" s="160">
        <f t="shared" si="90"/>
        <v>1</v>
      </c>
      <c r="Q246" s="160">
        <f t="shared" si="90"/>
        <v>1</v>
      </c>
      <c r="R246" s="160">
        <f>COUNTIF($C$247:$AP$247,R247)</f>
        <v>1</v>
      </c>
      <c r="S246" s="160">
        <f t="shared" si="90"/>
        <v>1</v>
      </c>
      <c r="T246" s="160">
        <f t="shared" si="90"/>
        <v>7</v>
      </c>
      <c r="U246" s="160">
        <f t="shared" si="90"/>
        <v>1</v>
      </c>
      <c r="V246" s="160">
        <f t="shared" si="90"/>
        <v>1</v>
      </c>
      <c r="W246" s="160">
        <f t="shared" si="90"/>
        <v>1</v>
      </c>
      <c r="X246" s="160">
        <f t="shared" si="90"/>
        <v>1</v>
      </c>
      <c r="Y246" s="160">
        <f t="shared" si="90"/>
        <v>1</v>
      </c>
      <c r="Z246" s="160">
        <f t="shared" si="90"/>
        <v>1</v>
      </c>
      <c r="AA246" s="160">
        <f t="shared" si="90"/>
        <v>1</v>
      </c>
      <c r="AB246" s="160">
        <f t="shared" si="90"/>
        <v>1</v>
      </c>
      <c r="AC246" s="160">
        <f t="shared" si="90"/>
        <v>1</v>
      </c>
      <c r="AD246" s="160">
        <f t="shared" si="90"/>
        <v>1</v>
      </c>
      <c r="AE246" s="160">
        <f t="shared" si="90"/>
        <v>1</v>
      </c>
      <c r="AF246" s="160">
        <f t="shared" si="90"/>
        <v>1</v>
      </c>
      <c r="AG246" s="160">
        <f t="shared" si="90"/>
        <v>1</v>
      </c>
      <c r="AH246" s="160">
        <f t="shared" si="90"/>
        <v>1</v>
      </c>
      <c r="AI246" s="160">
        <f t="shared" si="90"/>
        <v>1</v>
      </c>
      <c r="AJ246" s="160">
        <f t="shared" si="90"/>
        <v>1</v>
      </c>
      <c r="AK246" s="160">
        <f t="shared" si="90"/>
        <v>7</v>
      </c>
      <c r="AL246" s="160">
        <f t="shared" si="90"/>
        <v>7</v>
      </c>
      <c r="AM246" s="160">
        <f t="shared" si="90"/>
        <v>7</v>
      </c>
      <c r="AN246" s="160">
        <f t="shared" si="90"/>
        <v>7</v>
      </c>
      <c r="AO246" s="160">
        <f t="shared" si="90"/>
        <v>7</v>
      </c>
      <c r="AP246" s="160">
        <f t="shared" si="90"/>
        <v>7</v>
      </c>
      <c r="AQ246" s="167"/>
      <c r="AS246" s="159"/>
      <c r="AT246" s="159"/>
      <c r="AV246" s="207"/>
      <c r="AW246" s="207"/>
      <c r="AX246" s="207"/>
      <c r="AY246" s="207"/>
      <c r="AZ246" s="207"/>
      <c r="BA246" s="207"/>
      <c r="BB246" s="207"/>
      <c r="BC246" s="207"/>
      <c r="BD246" s="207"/>
      <c r="BE246" s="207"/>
      <c r="BF246" s="207"/>
      <c r="BG246" s="207"/>
      <c r="BH246" s="207"/>
      <c r="BI246" s="207"/>
      <c r="BJ246" s="207"/>
      <c r="BK246" s="207"/>
      <c r="BL246" s="207"/>
      <c r="BM246" s="207"/>
      <c r="BN246" s="207"/>
      <c r="BO246" s="207"/>
      <c r="BP246" s="207"/>
      <c r="BQ246" s="207"/>
      <c r="BR246" s="207"/>
      <c r="BS246" s="207"/>
      <c r="BT246" s="207"/>
      <c r="BU246" s="207"/>
      <c r="BV246" s="207"/>
      <c r="BW246" s="207"/>
      <c r="BX246" s="207"/>
      <c r="BY246" s="207"/>
      <c r="BZ246" s="207"/>
      <c r="CA246" s="207"/>
      <c r="CB246" s="207"/>
      <c r="CC246" s="207"/>
      <c r="CD246" s="207"/>
      <c r="CE246" s="207"/>
      <c r="CF246" s="207"/>
      <c r="CG246" s="207"/>
      <c r="CH246" s="207"/>
      <c r="CI246" s="207"/>
      <c r="CJ246" s="207"/>
    </row>
    <row r="247" spans="2:88" s="165" customFormat="1" hidden="1" x14ac:dyDescent="0.2">
      <c r="B247" s="159"/>
      <c r="C247" s="158">
        <f t="shared" ref="C247:AP247" si="91">SUM(C249:C293)</f>
        <v>6120837</v>
      </c>
      <c r="D247" s="158">
        <f t="shared" si="91"/>
        <v>19209144</v>
      </c>
      <c r="E247" s="158">
        <f t="shared" si="91"/>
        <v>303019941</v>
      </c>
      <c r="F247" s="158">
        <f t="shared" si="91"/>
        <v>88507674</v>
      </c>
      <c r="G247" s="158">
        <f t="shared" si="91"/>
        <v>3020925</v>
      </c>
      <c r="H247" s="158">
        <f t="shared" si="91"/>
        <v>115426476</v>
      </c>
      <c r="I247" s="158">
        <f t="shared" si="91"/>
        <v>167213148</v>
      </c>
      <c r="J247" s="158">
        <f t="shared" si="91"/>
        <v>10347114</v>
      </c>
      <c r="K247" s="158">
        <f t="shared" si="91"/>
        <v>65915988</v>
      </c>
      <c r="L247" s="158">
        <f t="shared" si="91"/>
        <v>10421784</v>
      </c>
      <c r="M247" s="158">
        <f t="shared" si="91"/>
        <v>32469897</v>
      </c>
      <c r="N247" s="158">
        <f t="shared" si="91"/>
        <v>26223342</v>
      </c>
      <c r="O247" s="158">
        <f t="shared" si="91"/>
        <v>25920384</v>
      </c>
      <c r="P247" s="158">
        <f t="shared" si="91"/>
        <v>1304595</v>
      </c>
      <c r="Q247" s="158">
        <f t="shared" si="91"/>
        <v>208105449</v>
      </c>
      <c r="R247" s="158">
        <f t="shared" si="91"/>
        <v>201990</v>
      </c>
      <c r="S247" s="158">
        <f t="shared" si="91"/>
        <v>208748784</v>
      </c>
      <c r="T247" s="158">
        <f t="shared" si="91"/>
        <v>0</v>
      </c>
      <c r="U247" s="158">
        <f t="shared" si="91"/>
        <v>149398701</v>
      </c>
      <c r="V247" s="158">
        <f t="shared" si="91"/>
        <v>3960840</v>
      </c>
      <c r="W247" s="158">
        <f t="shared" si="91"/>
        <v>42977679</v>
      </c>
      <c r="X247" s="158">
        <f t="shared" si="91"/>
        <v>3427326</v>
      </c>
      <c r="Y247" s="158">
        <f t="shared" si="91"/>
        <v>18162369</v>
      </c>
      <c r="Z247" s="158">
        <f t="shared" si="91"/>
        <v>47750352</v>
      </c>
      <c r="AA247" s="158">
        <f t="shared" si="91"/>
        <v>57895374</v>
      </c>
      <c r="AB247" s="158">
        <f t="shared" si="91"/>
        <v>354594</v>
      </c>
      <c r="AC247" s="158">
        <f t="shared" si="91"/>
        <v>7067334</v>
      </c>
      <c r="AD247" s="158">
        <f t="shared" si="91"/>
        <v>182937729</v>
      </c>
      <c r="AE247" s="158">
        <f t="shared" si="91"/>
        <v>26967123</v>
      </c>
      <c r="AF247" s="158">
        <f t="shared" si="91"/>
        <v>3855273</v>
      </c>
      <c r="AG247" s="158">
        <f t="shared" si="91"/>
        <v>258821688</v>
      </c>
      <c r="AH247" s="158">
        <f t="shared" si="91"/>
        <v>60652599</v>
      </c>
      <c r="AI247" s="158">
        <f t="shared" si="91"/>
        <v>26596206</v>
      </c>
      <c r="AJ247" s="158">
        <f t="shared" si="91"/>
        <v>37237662</v>
      </c>
      <c r="AK247" s="158">
        <f t="shared" si="91"/>
        <v>0</v>
      </c>
      <c r="AL247" s="158">
        <f t="shared" si="91"/>
        <v>0</v>
      </c>
      <c r="AM247" s="158">
        <f t="shared" si="91"/>
        <v>0</v>
      </c>
      <c r="AN247" s="158">
        <f t="shared" si="91"/>
        <v>0</v>
      </c>
      <c r="AO247" s="158">
        <f t="shared" si="91"/>
        <v>0</v>
      </c>
      <c r="AP247" s="158">
        <f t="shared" si="91"/>
        <v>0</v>
      </c>
      <c r="AQ247" s="159"/>
      <c r="AS247" s="159"/>
      <c r="AT247" s="159"/>
      <c r="AV247" s="207"/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7"/>
      <c r="BG247" s="207"/>
      <c r="BH247" s="207"/>
      <c r="BI247" s="207"/>
      <c r="BJ247" s="207"/>
      <c r="BK247" s="207"/>
      <c r="BL247" s="207"/>
      <c r="BM247" s="207"/>
      <c r="BN247" s="207"/>
      <c r="BO247" s="207"/>
      <c r="BP247" s="207"/>
      <c r="BQ247" s="207"/>
      <c r="BR247" s="207"/>
      <c r="BS247" s="207"/>
      <c r="BT247" s="207"/>
      <c r="BU247" s="207"/>
      <c r="BV247" s="207"/>
      <c r="BW247" s="207"/>
      <c r="BX247" s="207"/>
      <c r="BY247" s="207"/>
      <c r="BZ247" s="207"/>
      <c r="CA247" s="207"/>
      <c r="CB247" s="207"/>
      <c r="CC247" s="207"/>
      <c r="CD247" s="207"/>
      <c r="CE247" s="207"/>
      <c r="CF247" s="207"/>
      <c r="CG247" s="207"/>
      <c r="CH247" s="207"/>
      <c r="CI247" s="207"/>
      <c r="CJ247" s="207"/>
    </row>
    <row r="248" spans="2:88" ht="22.5" x14ac:dyDescent="0.2">
      <c r="B248" s="122"/>
      <c r="C248" s="122" t="str">
        <f>C7</f>
        <v>Assurant Chile</v>
      </c>
      <c r="D248" s="122" t="str">
        <f t="shared" ref="D248:AQ248" si="92">D7</f>
        <v>AVLA Crédito</v>
      </c>
      <c r="E248" s="122" t="str">
        <f t="shared" si="92"/>
        <v>BCI Seguros</v>
      </c>
      <c r="F248" s="122" t="str">
        <f t="shared" si="92"/>
        <v>BNP Paribas Cardif</v>
      </c>
      <c r="G248" s="122" t="str">
        <f t="shared" si="92"/>
        <v>Cesce Chile</v>
      </c>
      <c r="H248" s="122" t="str">
        <f t="shared" si="92"/>
        <v>Chilena Consolidada</v>
      </c>
      <c r="I248" s="122" t="str">
        <f t="shared" si="92"/>
        <v>Chubb Generales</v>
      </c>
      <c r="J248" s="122" t="str">
        <f t="shared" si="92"/>
        <v>Coface Chile</v>
      </c>
      <c r="K248" s="122" t="str">
        <f t="shared" si="92"/>
        <v>Consorcio Nacional</v>
      </c>
      <c r="L248" s="122" t="str">
        <f t="shared" si="92"/>
        <v>Contempora</v>
      </c>
      <c r="M248" s="122" t="str">
        <f t="shared" si="92"/>
        <v>Continental Crédito</v>
      </c>
      <c r="N248" s="122" t="str">
        <f t="shared" si="92"/>
        <v>Continental Generales</v>
      </c>
      <c r="O248" s="122" t="str">
        <f t="shared" si="92"/>
        <v>FID Chile</v>
      </c>
      <c r="P248" s="122" t="str">
        <f t="shared" si="92"/>
        <v>HDI Gar. y Cré.</v>
      </c>
      <c r="Q248" s="122" t="str">
        <f t="shared" si="92"/>
        <v>HDI Seguros</v>
      </c>
      <c r="R248" s="122" t="str">
        <f t="shared" si="92"/>
        <v>Huelen</v>
      </c>
      <c r="S248" s="122" t="str">
        <f t="shared" si="92"/>
        <v>Liberty Seguros</v>
      </c>
      <c r="T248" s="122" t="str">
        <f t="shared" si="92"/>
        <v>M. de Carabineros</v>
      </c>
      <c r="U248" s="122" t="str">
        <f t="shared" si="92"/>
        <v>Mapfre</v>
      </c>
      <c r="V248" s="122" t="str">
        <f t="shared" si="92"/>
        <v>MetLife Generales</v>
      </c>
      <c r="W248" s="122" t="str">
        <f t="shared" si="92"/>
        <v>Orion Seguros</v>
      </c>
      <c r="X248" s="122" t="str">
        <f t="shared" si="92"/>
        <v>Orsan Crédito</v>
      </c>
      <c r="Y248" s="122" t="str">
        <f t="shared" si="92"/>
        <v>Porvenir</v>
      </c>
      <c r="Z248" s="122" t="str">
        <f t="shared" si="92"/>
        <v>Reale Chile</v>
      </c>
      <c r="AA248" s="122" t="str">
        <f t="shared" si="92"/>
        <v>Renta Nacional</v>
      </c>
      <c r="AB248" s="122" t="str">
        <f t="shared" si="92"/>
        <v>SegChile</v>
      </c>
      <c r="AC248" s="122" t="str">
        <f t="shared" si="92"/>
        <v>Solunión Chile</v>
      </c>
      <c r="AD248" s="122" t="str">
        <f t="shared" si="92"/>
        <v>Southbridge</v>
      </c>
      <c r="AE248" s="122" t="str">
        <f t="shared" si="92"/>
        <v>Starr International</v>
      </c>
      <c r="AF248" s="122" t="str">
        <f t="shared" si="92"/>
        <v>Suaval</v>
      </c>
      <c r="AG248" s="122" t="str">
        <f t="shared" si="92"/>
        <v>Suramericana</v>
      </c>
      <c r="AH248" s="122" t="str">
        <f t="shared" si="92"/>
        <v>Unnio</v>
      </c>
      <c r="AI248" s="122" t="str">
        <f t="shared" si="92"/>
        <v>Zenit Seguros</v>
      </c>
      <c r="AJ248" s="122" t="str">
        <f t="shared" si="92"/>
        <v>Zurich Santander</v>
      </c>
      <c r="AK248" s="122">
        <f t="shared" si="92"/>
        <v>0</v>
      </c>
      <c r="AL248" s="122">
        <f t="shared" si="92"/>
        <v>0</v>
      </c>
      <c r="AM248" s="122">
        <f t="shared" si="92"/>
        <v>0</v>
      </c>
      <c r="AN248" s="122">
        <f t="shared" si="92"/>
        <v>0</v>
      </c>
      <c r="AO248" s="122">
        <f t="shared" si="92"/>
        <v>0</v>
      </c>
      <c r="AP248" s="122">
        <f t="shared" si="92"/>
        <v>0</v>
      </c>
      <c r="AQ248" s="122" t="str">
        <f t="shared" si="92"/>
        <v>Mercado</v>
      </c>
      <c r="AS248" s="122" t="s">
        <v>296</v>
      </c>
      <c r="AT248" s="147"/>
    </row>
    <row r="249" spans="2:88" x14ac:dyDescent="0.2">
      <c r="B249" s="144" t="s">
        <v>461</v>
      </c>
      <c r="C249" s="129">
        <v>13444</v>
      </c>
      <c r="D249" s="129">
        <v>0</v>
      </c>
      <c r="E249" s="129">
        <v>4333369</v>
      </c>
      <c r="F249" s="129">
        <v>476472</v>
      </c>
      <c r="G249" s="129">
        <v>0</v>
      </c>
      <c r="H249" s="129">
        <v>2624000</v>
      </c>
      <c r="I249" s="129">
        <v>4219945</v>
      </c>
      <c r="J249" s="129">
        <v>0</v>
      </c>
      <c r="K249" s="129">
        <v>1060277</v>
      </c>
      <c r="L249" s="129">
        <v>489768</v>
      </c>
      <c r="M249" s="129">
        <v>0</v>
      </c>
      <c r="N249" s="129">
        <v>2143119</v>
      </c>
      <c r="O249" s="129">
        <v>1366011</v>
      </c>
      <c r="P249" s="129">
        <v>0</v>
      </c>
      <c r="Q249" s="129">
        <v>5405411</v>
      </c>
      <c r="R249" s="129">
        <v>3784</v>
      </c>
      <c r="S249" s="129">
        <v>1288368</v>
      </c>
      <c r="T249" s="129">
        <v>0</v>
      </c>
      <c r="U249" s="129">
        <v>10402208</v>
      </c>
      <c r="V249" s="129">
        <v>105983</v>
      </c>
      <c r="W249" s="129">
        <v>637774</v>
      </c>
      <c r="X249" s="129">
        <v>0</v>
      </c>
      <c r="Y249" s="129">
        <v>230711</v>
      </c>
      <c r="Z249" s="129">
        <v>546211</v>
      </c>
      <c r="AA249" s="129">
        <v>3798458</v>
      </c>
      <c r="AB249" s="129">
        <v>0</v>
      </c>
      <c r="AC249" s="129">
        <v>0</v>
      </c>
      <c r="AD249" s="129">
        <v>30809574</v>
      </c>
      <c r="AE249" s="129">
        <v>682576</v>
      </c>
      <c r="AF249" s="129">
        <v>0</v>
      </c>
      <c r="AG249" s="129">
        <v>8077182</v>
      </c>
      <c r="AH249" s="129">
        <v>753002</v>
      </c>
      <c r="AI249" s="129">
        <v>4304</v>
      </c>
      <c r="AJ249" s="129">
        <v>436062</v>
      </c>
      <c r="AK249" s="129"/>
      <c r="AL249" s="129"/>
      <c r="AM249" s="129"/>
      <c r="AN249" s="129"/>
      <c r="AO249" s="129"/>
      <c r="AP249" s="129"/>
      <c r="AQ249" s="117">
        <f>SUM(C249:AP249)</f>
        <v>79908013</v>
      </c>
      <c r="AS249" s="129">
        <v>59446208</v>
      </c>
      <c r="AT249" s="148"/>
    </row>
    <row r="250" spans="2:88" x14ac:dyDescent="0.2">
      <c r="B250" s="144" t="s">
        <v>462</v>
      </c>
      <c r="C250" s="129">
        <v>0</v>
      </c>
      <c r="D250" s="129">
        <v>0</v>
      </c>
      <c r="E250" s="129">
        <v>266436</v>
      </c>
      <c r="F250" s="129">
        <v>1125</v>
      </c>
      <c r="G250" s="129">
        <v>0</v>
      </c>
      <c r="H250" s="129">
        <v>78340</v>
      </c>
      <c r="I250" s="129">
        <v>450984</v>
      </c>
      <c r="J250" s="129">
        <v>0</v>
      </c>
      <c r="K250" s="129">
        <v>120397</v>
      </c>
      <c r="L250" s="129">
        <v>162956</v>
      </c>
      <c r="M250" s="129">
        <v>0</v>
      </c>
      <c r="N250" s="129">
        <v>447109</v>
      </c>
      <c r="O250" s="129">
        <v>90735</v>
      </c>
      <c r="P250" s="129">
        <v>0</v>
      </c>
      <c r="Q250" s="129">
        <v>1004807</v>
      </c>
      <c r="R250" s="129">
        <v>0</v>
      </c>
      <c r="S250" s="129">
        <v>125736</v>
      </c>
      <c r="T250" s="129">
        <v>0</v>
      </c>
      <c r="U250" s="129">
        <v>1966828</v>
      </c>
      <c r="V250" s="129">
        <v>0</v>
      </c>
      <c r="W250" s="129">
        <v>62904</v>
      </c>
      <c r="X250" s="129">
        <v>0</v>
      </c>
      <c r="Y250" s="129">
        <v>8115</v>
      </c>
      <c r="Z250" s="129">
        <v>505736</v>
      </c>
      <c r="AA250" s="129">
        <v>61291</v>
      </c>
      <c r="AB250" s="129">
        <v>0</v>
      </c>
      <c r="AC250" s="129">
        <v>0</v>
      </c>
      <c r="AD250" s="129">
        <v>272639</v>
      </c>
      <c r="AE250" s="129">
        <v>965295</v>
      </c>
      <c r="AF250" s="129">
        <v>0</v>
      </c>
      <c r="AG250" s="129">
        <v>2905331</v>
      </c>
      <c r="AH250" s="129">
        <v>1863796</v>
      </c>
      <c r="AI250" s="129">
        <v>0</v>
      </c>
      <c r="AJ250" s="129">
        <v>0</v>
      </c>
      <c r="AK250" s="129"/>
      <c r="AL250" s="129"/>
      <c r="AM250" s="129"/>
      <c r="AN250" s="129"/>
      <c r="AO250" s="129"/>
      <c r="AP250" s="129"/>
      <c r="AQ250" s="117">
        <f t="shared" ref="AQ250:AQ285" si="93">SUM(C250:AP250)</f>
        <v>11360560</v>
      </c>
      <c r="AS250" s="129">
        <v>10403649</v>
      </c>
      <c r="AT250" s="148"/>
    </row>
    <row r="251" spans="2:88" x14ac:dyDescent="0.2">
      <c r="B251" s="144" t="s">
        <v>463</v>
      </c>
      <c r="C251" s="129">
        <v>0</v>
      </c>
      <c r="D251" s="129">
        <v>0</v>
      </c>
      <c r="E251" s="129">
        <v>140383</v>
      </c>
      <c r="F251" s="129">
        <v>109553</v>
      </c>
      <c r="G251" s="129">
        <v>0</v>
      </c>
      <c r="H251" s="129">
        <v>85844</v>
      </c>
      <c r="I251" s="129">
        <v>869150</v>
      </c>
      <c r="J251" s="129">
        <v>0</v>
      </c>
      <c r="K251" s="129">
        <v>298667</v>
      </c>
      <c r="L251" s="129">
        <v>69768</v>
      </c>
      <c r="M251" s="129">
        <v>0</v>
      </c>
      <c r="N251" s="129">
        <v>0</v>
      </c>
      <c r="O251" s="129">
        <v>233438</v>
      </c>
      <c r="P251" s="129">
        <v>0</v>
      </c>
      <c r="Q251" s="129">
        <v>262896</v>
      </c>
      <c r="R251" s="129">
        <v>0</v>
      </c>
      <c r="S251" s="129">
        <v>79574</v>
      </c>
      <c r="T251" s="129">
        <v>0</v>
      </c>
      <c r="U251" s="129">
        <v>392041</v>
      </c>
      <c r="V251" s="129">
        <v>11107</v>
      </c>
      <c r="W251" s="129">
        <v>12817</v>
      </c>
      <c r="X251" s="129">
        <v>0</v>
      </c>
      <c r="Y251" s="129">
        <v>20741</v>
      </c>
      <c r="Z251" s="129">
        <v>563200</v>
      </c>
      <c r="AA251" s="129">
        <v>30300</v>
      </c>
      <c r="AB251" s="129">
        <v>0</v>
      </c>
      <c r="AC251" s="129">
        <v>0</v>
      </c>
      <c r="AD251" s="129">
        <v>994401</v>
      </c>
      <c r="AE251" s="129">
        <v>432373</v>
      </c>
      <c r="AF251" s="129">
        <v>0</v>
      </c>
      <c r="AG251" s="129">
        <v>1508662</v>
      </c>
      <c r="AH251" s="129">
        <v>1505786</v>
      </c>
      <c r="AI251" s="129">
        <v>0</v>
      </c>
      <c r="AJ251" s="129">
        <v>520566</v>
      </c>
      <c r="AK251" s="129"/>
      <c r="AL251" s="129"/>
      <c r="AM251" s="129"/>
      <c r="AN251" s="129"/>
      <c r="AO251" s="129"/>
      <c r="AP251" s="129"/>
      <c r="AQ251" s="117">
        <f t="shared" si="93"/>
        <v>8141267</v>
      </c>
      <c r="AS251" s="129">
        <v>3901700</v>
      </c>
      <c r="AT251" s="148"/>
    </row>
    <row r="252" spans="2:88" x14ac:dyDescent="0.2">
      <c r="B252" s="144" t="s">
        <v>464</v>
      </c>
      <c r="C252" s="129">
        <v>120013</v>
      </c>
      <c r="D252" s="129">
        <v>0</v>
      </c>
      <c r="E252" s="129">
        <v>9281344</v>
      </c>
      <c r="F252" s="129">
        <v>539220</v>
      </c>
      <c r="G252" s="129">
        <v>0</v>
      </c>
      <c r="H252" s="129">
        <v>2639265</v>
      </c>
      <c r="I252" s="129">
        <v>10060256</v>
      </c>
      <c r="J252" s="129">
        <v>0</v>
      </c>
      <c r="K252" s="129">
        <v>2103596</v>
      </c>
      <c r="L252" s="129">
        <v>791927</v>
      </c>
      <c r="M252" s="129">
        <v>0</v>
      </c>
      <c r="N252" s="129">
        <v>-748546</v>
      </c>
      <c r="O252" s="129">
        <v>1186622</v>
      </c>
      <c r="P252" s="129">
        <v>0</v>
      </c>
      <c r="Q252" s="129">
        <v>5765337</v>
      </c>
      <c r="R252" s="129">
        <v>0</v>
      </c>
      <c r="S252" s="129">
        <v>24576033</v>
      </c>
      <c r="T252" s="129">
        <v>0</v>
      </c>
      <c r="U252" s="129">
        <v>16914151</v>
      </c>
      <c r="V252" s="129">
        <v>934170</v>
      </c>
      <c r="W252" s="129">
        <v>1366443</v>
      </c>
      <c r="X252" s="129">
        <v>0</v>
      </c>
      <c r="Y252" s="129">
        <v>614008</v>
      </c>
      <c r="Z252" s="129">
        <v>1652720</v>
      </c>
      <c r="AA252" s="129">
        <v>4187801</v>
      </c>
      <c r="AB252" s="129">
        <v>0</v>
      </c>
      <c r="AC252" s="129">
        <v>0</v>
      </c>
      <c r="AD252" s="129">
        <v>16626486</v>
      </c>
      <c r="AE252" s="129">
        <v>1254896</v>
      </c>
      <c r="AF252" s="129">
        <v>0</v>
      </c>
      <c r="AG252" s="129">
        <v>25696596</v>
      </c>
      <c r="AH252" s="129">
        <v>4871427</v>
      </c>
      <c r="AI252" s="129">
        <v>11362</v>
      </c>
      <c r="AJ252" s="129">
        <v>3841376</v>
      </c>
      <c r="AK252" s="129"/>
      <c r="AL252" s="129"/>
      <c r="AM252" s="129"/>
      <c r="AN252" s="129"/>
      <c r="AO252" s="129"/>
      <c r="AP252" s="129"/>
      <c r="AQ252" s="117">
        <f t="shared" si="93"/>
        <v>134286503</v>
      </c>
      <c r="AS252" s="129">
        <v>108813601</v>
      </c>
      <c r="AT252" s="148"/>
    </row>
    <row r="253" spans="2:88" x14ac:dyDescent="0.2">
      <c r="B253" s="144" t="s">
        <v>465</v>
      </c>
      <c r="C253" s="129">
        <v>0</v>
      </c>
      <c r="D253" s="129">
        <v>0</v>
      </c>
      <c r="E253" s="129">
        <v>7964</v>
      </c>
      <c r="F253" s="129">
        <v>1040</v>
      </c>
      <c r="G253" s="129">
        <v>0</v>
      </c>
      <c r="H253" s="129">
        <v>0</v>
      </c>
      <c r="I253" s="129">
        <v>924393</v>
      </c>
      <c r="J253" s="129">
        <v>0</v>
      </c>
      <c r="K253" s="129">
        <v>107608</v>
      </c>
      <c r="L253" s="129">
        <v>12375</v>
      </c>
      <c r="M253" s="129">
        <v>0</v>
      </c>
      <c r="N253" s="129">
        <v>544838</v>
      </c>
      <c r="O253" s="129">
        <v>98212</v>
      </c>
      <c r="P253" s="129">
        <v>0</v>
      </c>
      <c r="Q253" s="129">
        <v>1388074</v>
      </c>
      <c r="R253" s="129">
        <v>0</v>
      </c>
      <c r="S253" s="129">
        <v>168505</v>
      </c>
      <c r="T253" s="129">
        <v>0</v>
      </c>
      <c r="U253" s="129">
        <v>2545622</v>
      </c>
      <c r="V253" s="129">
        <v>0</v>
      </c>
      <c r="W253" s="129">
        <v>92419</v>
      </c>
      <c r="X253" s="129">
        <v>0</v>
      </c>
      <c r="Y253" s="129">
        <v>13537</v>
      </c>
      <c r="Z253" s="129">
        <v>387283</v>
      </c>
      <c r="AA253" s="129">
        <v>41495</v>
      </c>
      <c r="AB253" s="129">
        <v>0</v>
      </c>
      <c r="AC253" s="129">
        <v>0</v>
      </c>
      <c r="AD253" s="129">
        <v>189744</v>
      </c>
      <c r="AE253" s="129">
        <v>1676151</v>
      </c>
      <c r="AF253" s="129">
        <v>0</v>
      </c>
      <c r="AG253" s="129">
        <v>2726097</v>
      </c>
      <c r="AH253" s="129">
        <v>1863796</v>
      </c>
      <c r="AI253" s="129">
        <v>0</v>
      </c>
      <c r="AJ253" s="129">
        <v>0</v>
      </c>
      <c r="AK253" s="129"/>
      <c r="AL253" s="129"/>
      <c r="AM253" s="129"/>
      <c r="AN253" s="129"/>
      <c r="AO253" s="129"/>
      <c r="AP253" s="129"/>
      <c r="AQ253" s="117">
        <f t="shared" si="93"/>
        <v>12789153</v>
      </c>
      <c r="AS253" s="129">
        <v>10121079</v>
      </c>
      <c r="AT253" s="148"/>
    </row>
    <row r="254" spans="2:88" x14ac:dyDescent="0.2">
      <c r="B254" s="144" t="s">
        <v>466</v>
      </c>
      <c r="C254" s="129">
        <v>0</v>
      </c>
      <c r="D254" s="129">
        <v>0</v>
      </c>
      <c r="E254" s="129">
        <v>20979</v>
      </c>
      <c r="F254" s="129">
        <v>34115</v>
      </c>
      <c r="G254" s="129">
        <v>0</v>
      </c>
      <c r="H254" s="129">
        <v>139931</v>
      </c>
      <c r="I254" s="129">
        <v>800228</v>
      </c>
      <c r="J254" s="129">
        <v>0</v>
      </c>
      <c r="K254" s="129">
        <v>128868</v>
      </c>
      <c r="L254" s="129">
        <v>19125</v>
      </c>
      <c r="M254" s="129">
        <v>0</v>
      </c>
      <c r="N254" s="129">
        <v>0</v>
      </c>
      <c r="O254" s="129">
        <v>0</v>
      </c>
      <c r="P254" s="129">
        <v>0</v>
      </c>
      <c r="Q254" s="129">
        <v>149556</v>
      </c>
      <c r="R254" s="129">
        <v>0</v>
      </c>
      <c r="S254" s="129">
        <v>53030</v>
      </c>
      <c r="T254" s="129">
        <v>0</v>
      </c>
      <c r="U254" s="129">
        <v>567915</v>
      </c>
      <c r="V254" s="129">
        <v>3237</v>
      </c>
      <c r="W254" s="129">
        <v>19170</v>
      </c>
      <c r="X254" s="129">
        <v>0</v>
      </c>
      <c r="Y254" s="129">
        <v>42504</v>
      </c>
      <c r="Z254" s="129">
        <v>560489</v>
      </c>
      <c r="AA254" s="129">
        <v>14821</v>
      </c>
      <c r="AB254" s="129">
        <v>0</v>
      </c>
      <c r="AC254" s="129">
        <v>0</v>
      </c>
      <c r="AD254" s="129">
        <v>1180928</v>
      </c>
      <c r="AE254" s="129">
        <v>362516</v>
      </c>
      <c r="AF254" s="129">
        <v>0</v>
      </c>
      <c r="AG254" s="129">
        <v>1443323</v>
      </c>
      <c r="AH254" s="129">
        <v>752894</v>
      </c>
      <c r="AI254" s="129">
        <v>1</v>
      </c>
      <c r="AJ254" s="129">
        <v>456612</v>
      </c>
      <c r="AK254" s="129"/>
      <c r="AL254" s="129"/>
      <c r="AM254" s="129"/>
      <c r="AN254" s="129"/>
      <c r="AO254" s="129"/>
      <c r="AP254" s="129"/>
      <c r="AQ254" s="117">
        <f t="shared" si="93"/>
        <v>6750242</v>
      </c>
      <c r="AS254" s="129">
        <v>4510429</v>
      </c>
      <c r="AT254" s="148"/>
    </row>
    <row r="255" spans="2:88" x14ac:dyDescent="0.2">
      <c r="B255" s="144" t="s">
        <v>467</v>
      </c>
      <c r="C255" s="129">
        <v>0</v>
      </c>
      <c r="D255" s="129">
        <v>0</v>
      </c>
      <c r="E255" s="129">
        <v>1149576</v>
      </c>
      <c r="F255" s="129">
        <v>7836</v>
      </c>
      <c r="G255" s="129">
        <v>0</v>
      </c>
      <c r="H255" s="129">
        <v>421090</v>
      </c>
      <c r="I255" s="129">
        <v>5093556</v>
      </c>
      <c r="J255" s="129">
        <v>0</v>
      </c>
      <c r="K255" s="129">
        <v>140026</v>
      </c>
      <c r="L255" s="129">
        <v>12</v>
      </c>
      <c r="M255" s="129">
        <v>0</v>
      </c>
      <c r="N255" s="129">
        <v>2565137</v>
      </c>
      <c r="O255" s="129">
        <v>10493</v>
      </c>
      <c r="P255" s="129">
        <v>0</v>
      </c>
      <c r="Q255" s="129">
        <v>218136</v>
      </c>
      <c r="R255" s="129">
        <v>0</v>
      </c>
      <c r="S255" s="129">
        <v>3302</v>
      </c>
      <c r="T255" s="129">
        <v>0</v>
      </c>
      <c r="U255" s="129">
        <v>803518</v>
      </c>
      <c r="V255" s="129">
        <v>0</v>
      </c>
      <c r="W255" s="129">
        <v>969138</v>
      </c>
      <c r="X255" s="129">
        <v>0</v>
      </c>
      <c r="Y255" s="129">
        <v>2544</v>
      </c>
      <c r="Z255" s="129">
        <v>558157</v>
      </c>
      <c r="AA255" s="129">
        <v>108712</v>
      </c>
      <c r="AB255" s="129">
        <v>0</v>
      </c>
      <c r="AC255" s="129">
        <v>0</v>
      </c>
      <c r="AD255" s="129">
        <v>272351</v>
      </c>
      <c r="AE255" s="129">
        <v>45243</v>
      </c>
      <c r="AF255" s="129">
        <v>0</v>
      </c>
      <c r="AG255" s="129">
        <v>3503107</v>
      </c>
      <c r="AH255" s="129">
        <v>752894</v>
      </c>
      <c r="AI255" s="129">
        <v>0</v>
      </c>
      <c r="AJ255" s="129">
        <v>0</v>
      </c>
      <c r="AK255" s="129"/>
      <c r="AL255" s="129"/>
      <c r="AM255" s="129"/>
      <c r="AN255" s="129"/>
      <c r="AO255" s="129"/>
      <c r="AP255" s="129"/>
      <c r="AQ255" s="117">
        <f t="shared" si="93"/>
        <v>16624828</v>
      </c>
      <c r="AS255" s="129">
        <v>17673520</v>
      </c>
      <c r="AT255" s="148"/>
    </row>
    <row r="256" spans="2:88" x14ac:dyDescent="0.2">
      <c r="B256" s="144" t="s">
        <v>468</v>
      </c>
      <c r="C256" s="129">
        <v>0</v>
      </c>
      <c r="D256" s="129">
        <v>0</v>
      </c>
      <c r="E256" s="129">
        <v>1219152</v>
      </c>
      <c r="F256" s="129">
        <v>1411129</v>
      </c>
      <c r="G256" s="129">
        <v>0</v>
      </c>
      <c r="H256" s="129">
        <v>190579</v>
      </c>
      <c r="I256" s="129">
        <v>11956935</v>
      </c>
      <c r="J256" s="129">
        <v>0</v>
      </c>
      <c r="K256" s="129">
        <v>786808</v>
      </c>
      <c r="L256" s="129">
        <v>3214</v>
      </c>
      <c r="M256" s="129">
        <v>0</v>
      </c>
      <c r="N256" s="129">
        <v>35629</v>
      </c>
      <c r="O256" s="129">
        <v>108423</v>
      </c>
      <c r="P256" s="129">
        <v>0</v>
      </c>
      <c r="Q256" s="129">
        <v>324131</v>
      </c>
      <c r="R256" s="129">
        <v>0</v>
      </c>
      <c r="S256" s="129">
        <v>60236</v>
      </c>
      <c r="T256" s="129">
        <v>0</v>
      </c>
      <c r="U256" s="129">
        <v>95812</v>
      </c>
      <c r="V256" s="129">
        <v>142792</v>
      </c>
      <c r="W256" s="129">
        <v>12815</v>
      </c>
      <c r="X256" s="129">
        <v>0</v>
      </c>
      <c r="Y256" s="129">
        <v>16699</v>
      </c>
      <c r="Z256" s="129">
        <v>206640</v>
      </c>
      <c r="AA256" s="129">
        <v>315944</v>
      </c>
      <c r="AB256" s="129">
        <v>0</v>
      </c>
      <c r="AC256" s="129">
        <v>0</v>
      </c>
      <c r="AD256" s="129">
        <v>766862</v>
      </c>
      <c r="AE256" s="129">
        <v>0</v>
      </c>
      <c r="AF256" s="129">
        <v>0</v>
      </c>
      <c r="AG256" s="129">
        <v>2184858</v>
      </c>
      <c r="AH256" s="129">
        <v>2036</v>
      </c>
      <c r="AI256" s="129">
        <v>-1306</v>
      </c>
      <c r="AJ256" s="129">
        <v>2173310</v>
      </c>
      <c r="AK256" s="129"/>
      <c r="AL256" s="129"/>
      <c r="AM256" s="129"/>
      <c r="AN256" s="129"/>
      <c r="AO256" s="129"/>
      <c r="AP256" s="129"/>
      <c r="AQ256" s="117">
        <f t="shared" si="93"/>
        <v>22012698</v>
      </c>
      <c r="AS256" s="129">
        <v>31688653</v>
      </c>
      <c r="AT256" s="148"/>
    </row>
    <row r="257" spans="2:46" x14ac:dyDescent="0.2">
      <c r="B257" s="144" t="s">
        <v>469</v>
      </c>
      <c r="C257" s="129">
        <v>0</v>
      </c>
      <c r="D257" s="129">
        <v>0</v>
      </c>
      <c r="E257" s="129">
        <v>69907</v>
      </c>
      <c r="F257" s="129">
        <v>0</v>
      </c>
      <c r="G257" s="129">
        <v>0</v>
      </c>
      <c r="H257" s="129">
        <v>11494</v>
      </c>
      <c r="I257" s="129">
        <v>58601</v>
      </c>
      <c r="J257" s="129">
        <v>0</v>
      </c>
      <c r="K257" s="129">
        <v>48256</v>
      </c>
      <c r="L257" s="129">
        <v>0</v>
      </c>
      <c r="M257" s="129">
        <v>0</v>
      </c>
      <c r="N257" s="129">
        <v>0</v>
      </c>
      <c r="O257" s="129">
        <v>353</v>
      </c>
      <c r="P257" s="129">
        <v>0</v>
      </c>
      <c r="Q257" s="129">
        <v>17722</v>
      </c>
      <c r="R257" s="129">
        <v>0</v>
      </c>
      <c r="S257" s="129">
        <v>8661</v>
      </c>
      <c r="T257" s="129">
        <v>0</v>
      </c>
      <c r="U257" s="129">
        <v>26227</v>
      </c>
      <c r="V257" s="129">
        <v>0</v>
      </c>
      <c r="W257" s="129">
        <v>977</v>
      </c>
      <c r="X257" s="129">
        <v>0</v>
      </c>
      <c r="Y257" s="129">
        <v>5660</v>
      </c>
      <c r="Z257" s="129">
        <v>11663</v>
      </c>
      <c r="AA257" s="129">
        <v>17393</v>
      </c>
      <c r="AB257" s="129">
        <v>0</v>
      </c>
      <c r="AC257" s="129">
        <v>0</v>
      </c>
      <c r="AD257" s="129">
        <v>0</v>
      </c>
      <c r="AE257" s="129">
        <v>0</v>
      </c>
      <c r="AF257" s="129">
        <v>0</v>
      </c>
      <c r="AG257" s="129">
        <v>74230</v>
      </c>
      <c r="AH257" s="129">
        <v>0</v>
      </c>
      <c r="AI257" s="129">
        <v>0</v>
      </c>
      <c r="AJ257" s="129">
        <v>4757</v>
      </c>
      <c r="AK257" s="129"/>
      <c r="AL257" s="129"/>
      <c r="AM257" s="129"/>
      <c r="AN257" s="129"/>
      <c r="AO257" s="129"/>
      <c r="AP257" s="129"/>
      <c r="AQ257" s="117">
        <f t="shared" si="93"/>
        <v>355901</v>
      </c>
      <c r="AS257" s="129">
        <v>347368</v>
      </c>
      <c r="AT257" s="148"/>
    </row>
    <row r="258" spans="2:46" x14ac:dyDescent="0.2">
      <c r="B258" s="144" t="s">
        <v>470</v>
      </c>
      <c r="C258" s="129">
        <v>0</v>
      </c>
      <c r="D258" s="129">
        <v>0</v>
      </c>
      <c r="E258" s="129">
        <v>43800119</v>
      </c>
      <c r="F258" s="129">
        <v>4347871</v>
      </c>
      <c r="G258" s="129">
        <v>0</v>
      </c>
      <c r="H258" s="129">
        <v>20042681</v>
      </c>
      <c r="I258" s="129">
        <v>0</v>
      </c>
      <c r="J258" s="129">
        <v>0</v>
      </c>
      <c r="K258" s="129">
        <v>10801958</v>
      </c>
      <c r="L258" s="129">
        <v>0</v>
      </c>
      <c r="M258" s="129">
        <v>0</v>
      </c>
      <c r="N258" s="129">
        <v>0</v>
      </c>
      <c r="O258" s="129">
        <v>3702642</v>
      </c>
      <c r="P258" s="129">
        <v>0</v>
      </c>
      <c r="Q258" s="129">
        <v>32313256</v>
      </c>
      <c r="R258" s="129">
        <v>8494</v>
      </c>
      <c r="S258" s="129">
        <v>29266264</v>
      </c>
      <c r="T258" s="129">
        <v>0</v>
      </c>
      <c r="U258" s="129">
        <v>4629310</v>
      </c>
      <c r="V258" s="129">
        <v>0</v>
      </c>
      <c r="W258" s="129">
        <v>0</v>
      </c>
      <c r="X258" s="129">
        <v>0</v>
      </c>
      <c r="Y258" s="129">
        <v>822232</v>
      </c>
      <c r="Z258" s="129">
        <v>7367022</v>
      </c>
      <c r="AA258" s="129">
        <v>5551779</v>
      </c>
      <c r="AB258" s="129">
        <v>0</v>
      </c>
      <c r="AC258" s="129">
        <v>0</v>
      </c>
      <c r="AD258" s="129">
        <v>0</v>
      </c>
      <c r="AE258" s="129">
        <v>0</v>
      </c>
      <c r="AF258" s="129">
        <v>0</v>
      </c>
      <c r="AG258" s="129">
        <v>14245731</v>
      </c>
      <c r="AH258" s="129">
        <v>0</v>
      </c>
      <c r="AI258" s="129">
        <v>5113995</v>
      </c>
      <c r="AJ258" s="129">
        <v>0</v>
      </c>
      <c r="AK258" s="129"/>
      <c r="AL258" s="129"/>
      <c r="AM258" s="129"/>
      <c r="AN258" s="129"/>
      <c r="AO258" s="129"/>
      <c r="AP258" s="129"/>
      <c r="AQ258" s="117">
        <f t="shared" si="93"/>
        <v>182013354</v>
      </c>
      <c r="AS258" s="129">
        <v>174241385</v>
      </c>
      <c r="AT258" s="148"/>
    </row>
    <row r="259" spans="2:46" x14ac:dyDescent="0.2">
      <c r="B259" s="144" t="s">
        <v>471</v>
      </c>
      <c r="C259" s="129">
        <v>0</v>
      </c>
      <c r="D259" s="129">
        <v>0</v>
      </c>
      <c r="E259" s="129">
        <v>6341</v>
      </c>
      <c r="F259" s="129">
        <v>0</v>
      </c>
      <c r="G259" s="129">
        <v>0</v>
      </c>
      <c r="H259" s="129">
        <v>-3046</v>
      </c>
      <c r="I259" s="129">
        <v>37272</v>
      </c>
      <c r="J259" s="129">
        <v>0</v>
      </c>
      <c r="K259" s="129">
        <v>0</v>
      </c>
      <c r="L259" s="129">
        <v>0</v>
      </c>
      <c r="M259" s="129">
        <v>0</v>
      </c>
      <c r="N259" s="129">
        <v>-1251352</v>
      </c>
      <c r="O259" s="129">
        <v>296178</v>
      </c>
      <c r="P259" s="129">
        <v>0</v>
      </c>
      <c r="Q259" s="129">
        <v>136215</v>
      </c>
      <c r="R259" s="129">
        <v>0</v>
      </c>
      <c r="S259" s="129">
        <v>78</v>
      </c>
      <c r="T259" s="129">
        <v>0</v>
      </c>
      <c r="U259" s="129">
        <v>293591</v>
      </c>
      <c r="V259" s="129">
        <v>0</v>
      </c>
      <c r="W259" s="129">
        <v>6389</v>
      </c>
      <c r="X259" s="129">
        <v>0</v>
      </c>
      <c r="Y259" s="129">
        <v>10032</v>
      </c>
      <c r="Z259" s="129">
        <v>0</v>
      </c>
      <c r="AA259" s="129">
        <v>112630</v>
      </c>
      <c r="AB259" s="129">
        <v>0</v>
      </c>
      <c r="AC259" s="129">
        <v>0</v>
      </c>
      <c r="AD259" s="129">
        <v>0</v>
      </c>
      <c r="AE259" s="129">
        <v>0</v>
      </c>
      <c r="AF259" s="129">
        <v>0</v>
      </c>
      <c r="AG259" s="129">
        <v>3030535</v>
      </c>
      <c r="AH259" s="129">
        <v>722558</v>
      </c>
      <c r="AI259" s="129">
        <v>0</v>
      </c>
      <c r="AJ259" s="129">
        <v>0</v>
      </c>
      <c r="AK259" s="129"/>
      <c r="AL259" s="129"/>
      <c r="AM259" s="129"/>
      <c r="AN259" s="129"/>
      <c r="AO259" s="129"/>
      <c r="AP259" s="129"/>
      <c r="AQ259" s="117">
        <f t="shared" si="93"/>
        <v>3397421</v>
      </c>
      <c r="AS259" s="129">
        <v>5670165</v>
      </c>
      <c r="AT259" s="148"/>
    </row>
    <row r="260" spans="2:46" x14ac:dyDescent="0.2">
      <c r="B260" s="144" t="s">
        <v>472</v>
      </c>
      <c r="C260" s="129">
        <v>0</v>
      </c>
      <c r="D260" s="129">
        <v>0</v>
      </c>
      <c r="E260" s="129">
        <v>0</v>
      </c>
      <c r="F260" s="129">
        <v>0</v>
      </c>
      <c r="G260" s="129">
        <v>0</v>
      </c>
      <c r="H260" s="129">
        <v>0</v>
      </c>
      <c r="I260" s="129">
        <v>0</v>
      </c>
      <c r="J260" s="129">
        <v>0</v>
      </c>
      <c r="K260" s="129">
        <v>0</v>
      </c>
      <c r="L260" s="129">
        <v>0</v>
      </c>
      <c r="M260" s="129">
        <v>0</v>
      </c>
      <c r="N260" s="129">
        <v>611098</v>
      </c>
      <c r="O260" s="129">
        <v>112313</v>
      </c>
      <c r="P260" s="129">
        <v>0</v>
      </c>
      <c r="Q260" s="129">
        <v>0</v>
      </c>
      <c r="R260" s="129">
        <v>0</v>
      </c>
      <c r="S260" s="129">
        <v>0</v>
      </c>
      <c r="T260" s="129">
        <v>0</v>
      </c>
      <c r="U260" s="129">
        <v>1361103</v>
      </c>
      <c r="V260" s="129">
        <v>0</v>
      </c>
      <c r="W260" s="129">
        <v>1199536</v>
      </c>
      <c r="X260" s="129">
        <v>0</v>
      </c>
      <c r="Y260" s="129">
        <v>0</v>
      </c>
      <c r="Z260" s="129">
        <v>0</v>
      </c>
      <c r="AA260" s="129">
        <v>41466</v>
      </c>
      <c r="AB260" s="129">
        <v>0</v>
      </c>
      <c r="AC260" s="129">
        <v>0</v>
      </c>
      <c r="AD260" s="129">
        <v>260881</v>
      </c>
      <c r="AE260" s="129">
        <v>0</v>
      </c>
      <c r="AF260" s="129">
        <v>0</v>
      </c>
      <c r="AG260" s="129">
        <v>0</v>
      </c>
      <c r="AH260" s="129">
        <v>121351</v>
      </c>
      <c r="AI260" s="129">
        <v>0</v>
      </c>
      <c r="AJ260" s="129">
        <v>0</v>
      </c>
      <c r="AK260" s="129"/>
      <c r="AL260" s="129"/>
      <c r="AM260" s="129"/>
      <c r="AN260" s="129"/>
      <c r="AO260" s="129"/>
      <c r="AP260" s="129"/>
      <c r="AQ260" s="117">
        <f t="shared" si="93"/>
        <v>3707748</v>
      </c>
      <c r="AS260" s="129">
        <v>3741291</v>
      </c>
      <c r="AT260" s="148"/>
    </row>
    <row r="261" spans="2:46" x14ac:dyDescent="0.2">
      <c r="B261" s="144" t="s">
        <v>473</v>
      </c>
      <c r="C261" s="129">
        <v>0</v>
      </c>
      <c r="D261" s="129">
        <v>0</v>
      </c>
      <c r="E261" s="129">
        <v>149941</v>
      </c>
      <c r="F261" s="129">
        <v>19743</v>
      </c>
      <c r="G261" s="129">
        <v>0</v>
      </c>
      <c r="H261" s="129">
        <v>894</v>
      </c>
      <c r="I261" s="129">
        <v>88150</v>
      </c>
      <c r="J261" s="129">
        <v>0</v>
      </c>
      <c r="K261" s="129">
        <v>18844</v>
      </c>
      <c r="L261" s="129">
        <v>0</v>
      </c>
      <c r="M261" s="129">
        <v>0</v>
      </c>
      <c r="N261" s="129">
        <v>0</v>
      </c>
      <c r="O261" s="129">
        <v>1412</v>
      </c>
      <c r="P261" s="129">
        <v>0</v>
      </c>
      <c r="Q261" s="129">
        <v>12834</v>
      </c>
      <c r="R261" s="129">
        <v>0</v>
      </c>
      <c r="S261" s="129">
        <v>18605</v>
      </c>
      <c r="T261" s="129">
        <v>0</v>
      </c>
      <c r="U261" s="129">
        <v>20967</v>
      </c>
      <c r="V261" s="129">
        <v>0</v>
      </c>
      <c r="W261" s="129">
        <v>2608</v>
      </c>
      <c r="X261" s="129">
        <v>0</v>
      </c>
      <c r="Y261" s="129">
        <v>2485</v>
      </c>
      <c r="Z261" s="129">
        <v>6474</v>
      </c>
      <c r="AA261" s="129">
        <v>1007</v>
      </c>
      <c r="AB261" s="129">
        <v>0</v>
      </c>
      <c r="AC261" s="129">
        <v>0</v>
      </c>
      <c r="AD261" s="129">
        <v>0</v>
      </c>
      <c r="AE261" s="129">
        <v>0</v>
      </c>
      <c r="AF261" s="129">
        <v>0</v>
      </c>
      <c r="AG261" s="129">
        <v>40817</v>
      </c>
      <c r="AH261" s="129">
        <v>1328277</v>
      </c>
      <c r="AI261" s="129">
        <v>0</v>
      </c>
      <c r="AJ261" s="129">
        <v>23560</v>
      </c>
      <c r="AK261" s="129"/>
      <c r="AL261" s="129"/>
      <c r="AM261" s="129"/>
      <c r="AN261" s="129"/>
      <c r="AO261" s="129"/>
      <c r="AP261" s="129"/>
      <c r="AQ261" s="117">
        <f t="shared" si="93"/>
        <v>1736618</v>
      </c>
      <c r="AS261" s="129">
        <v>772396</v>
      </c>
      <c r="AT261" s="148"/>
    </row>
    <row r="262" spans="2:46" x14ac:dyDescent="0.2">
      <c r="B262" s="144" t="s">
        <v>474</v>
      </c>
      <c r="C262" s="129">
        <v>0</v>
      </c>
      <c r="D262" s="129">
        <v>0</v>
      </c>
      <c r="E262" s="129">
        <v>22398</v>
      </c>
      <c r="F262" s="129">
        <v>0</v>
      </c>
      <c r="G262" s="129">
        <v>0</v>
      </c>
      <c r="H262" s="129">
        <v>762631</v>
      </c>
      <c r="I262" s="129">
        <v>91937</v>
      </c>
      <c r="J262" s="129">
        <v>0</v>
      </c>
      <c r="K262" s="129">
        <v>184866</v>
      </c>
      <c r="L262" s="129">
        <v>0</v>
      </c>
      <c r="M262" s="129">
        <v>0</v>
      </c>
      <c r="N262" s="129">
        <v>19105</v>
      </c>
      <c r="O262" s="129">
        <v>0</v>
      </c>
      <c r="P262" s="129">
        <v>0</v>
      </c>
      <c r="Q262" s="129">
        <v>49629</v>
      </c>
      <c r="R262" s="129">
        <v>0</v>
      </c>
      <c r="S262" s="129">
        <v>0</v>
      </c>
      <c r="T262" s="129">
        <v>0</v>
      </c>
      <c r="U262" s="129">
        <v>-103432</v>
      </c>
      <c r="V262" s="129">
        <v>0</v>
      </c>
      <c r="W262" s="129">
        <v>1070915</v>
      </c>
      <c r="X262" s="129">
        <v>0</v>
      </c>
      <c r="Y262" s="129">
        <v>225838</v>
      </c>
      <c r="Z262" s="129">
        <v>0</v>
      </c>
      <c r="AA262" s="129">
        <v>274420</v>
      </c>
      <c r="AB262" s="129">
        <v>0</v>
      </c>
      <c r="AC262" s="129">
        <v>0</v>
      </c>
      <c r="AD262" s="129">
        <v>1009539</v>
      </c>
      <c r="AE262" s="129">
        <v>1889724</v>
      </c>
      <c r="AF262" s="129">
        <v>0</v>
      </c>
      <c r="AG262" s="129">
        <v>47038</v>
      </c>
      <c r="AH262" s="129">
        <v>0</v>
      </c>
      <c r="AI262" s="129">
        <v>0</v>
      </c>
      <c r="AJ262" s="129">
        <v>0</v>
      </c>
      <c r="AK262" s="129"/>
      <c r="AL262" s="129"/>
      <c r="AM262" s="129"/>
      <c r="AN262" s="129"/>
      <c r="AO262" s="129"/>
      <c r="AP262" s="129"/>
      <c r="AQ262" s="117">
        <f t="shared" si="93"/>
        <v>5544608</v>
      </c>
      <c r="AS262" s="129">
        <v>5120157</v>
      </c>
      <c r="AT262" s="148"/>
    </row>
    <row r="263" spans="2:46" x14ac:dyDescent="0.2">
      <c r="B263" s="144" t="s">
        <v>475</v>
      </c>
      <c r="C263" s="129">
        <v>0</v>
      </c>
      <c r="D263" s="129">
        <v>0</v>
      </c>
      <c r="E263" s="129">
        <v>1420191</v>
      </c>
      <c r="F263" s="129">
        <v>0</v>
      </c>
      <c r="G263" s="129">
        <v>0</v>
      </c>
      <c r="H263" s="129">
        <v>2109182</v>
      </c>
      <c r="I263" s="129">
        <v>4952640</v>
      </c>
      <c r="J263" s="129">
        <v>0</v>
      </c>
      <c r="K263" s="129">
        <v>135595</v>
      </c>
      <c r="L263" s="129">
        <v>629539</v>
      </c>
      <c r="M263" s="129">
        <v>0</v>
      </c>
      <c r="N263" s="129">
        <v>1392774</v>
      </c>
      <c r="O263" s="129">
        <v>218820</v>
      </c>
      <c r="P263" s="129">
        <v>0</v>
      </c>
      <c r="Q263" s="129">
        <v>1669528</v>
      </c>
      <c r="R263" s="129">
        <v>0</v>
      </c>
      <c r="S263" s="129">
        <v>820669</v>
      </c>
      <c r="T263" s="129">
        <v>0</v>
      </c>
      <c r="U263" s="129">
        <v>430944</v>
      </c>
      <c r="V263" s="129">
        <v>0</v>
      </c>
      <c r="W263" s="129">
        <v>2940802</v>
      </c>
      <c r="X263" s="129">
        <v>0</v>
      </c>
      <c r="Y263" s="129">
        <v>113407</v>
      </c>
      <c r="Z263" s="129">
        <v>201044</v>
      </c>
      <c r="AA263" s="129">
        <v>639126</v>
      </c>
      <c r="AB263" s="129">
        <v>0</v>
      </c>
      <c r="AC263" s="129">
        <v>0</v>
      </c>
      <c r="AD263" s="129">
        <v>2511705</v>
      </c>
      <c r="AE263" s="129">
        <v>826024</v>
      </c>
      <c r="AF263" s="129">
        <v>0</v>
      </c>
      <c r="AG263" s="129">
        <v>1560494</v>
      </c>
      <c r="AH263" s="129">
        <v>1335415</v>
      </c>
      <c r="AI263" s="129">
        <v>35</v>
      </c>
      <c r="AJ263" s="129">
        <v>118412</v>
      </c>
      <c r="AK263" s="129"/>
      <c r="AL263" s="129"/>
      <c r="AM263" s="129"/>
      <c r="AN263" s="129"/>
      <c r="AO263" s="129"/>
      <c r="AP263" s="129"/>
      <c r="AQ263" s="117">
        <f t="shared" si="93"/>
        <v>24026346</v>
      </c>
      <c r="AS263" s="129">
        <v>23881292</v>
      </c>
      <c r="AT263" s="148"/>
    </row>
    <row r="264" spans="2:46" x14ac:dyDescent="0.2">
      <c r="B264" s="144" t="s">
        <v>476</v>
      </c>
      <c r="C264" s="129">
        <v>0</v>
      </c>
      <c r="D264" s="129">
        <v>0</v>
      </c>
      <c r="E264" s="129">
        <v>5319830</v>
      </c>
      <c r="F264" s="129">
        <v>660545</v>
      </c>
      <c r="G264" s="129">
        <v>0</v>
      </c>
      <c r="H264" s="129">
        <v>3491844</v>
      </c>
      <c r="I264" s="129">
        <v>10752</v>
      </c>
      <c r="J264" s="129">
        <v>0</v>
      </c>
      <c r="K264" s="129">
        <v>1205346</v>
      </c>
      <c r="L264" s="129">
        <v>0</v>
      </c>
      <c r="M264" s="129">
        <v>0</v>
      </c>
      <c r="N264" s="129">
        <v>5625</v>
      </c>
      <c r="O264" s="129">
        <v>97605</v>
      </c>
      <c r="P264" s="129">
        <v>0</v>
      </c>
      <c r="Q264" s="129">
        <v>3114395</v>
      </c>
      <c r="R264" s="129">
        <v>0</v>
      </c>
      <c r="S264" s="129">
        <v>7046731</v>
      </c>
      <c r="T264" s="129">
        <v>0</v>
      </c>
      <c r="U264" s="129">
        <v>2988645</v>
      </c>
      <c r="V264" s="129">
        <v>0</v>
      </c>
      <c r="W264" s="129">
        <v>0</v>
      </c>
      <c r="X264" s="129">
        <v>0</v>
      </c>
      <c r="Y264" s="129">
        <v>227865</v>
      </c>
      <c r="Z264" s="129">
        <v>840366</v>
      </c>
      <c r="AA264" s="129">
        <v>602583</v>
      </c>
      <c r="AB264" s="129">
        <v>0</v>
      </c>
      <c r="AC264" s="129">
        <v>0</v>
      </c>
      <c r="AD264" s="129">
        <v>0</v>
      </c>
      <c r="AE264" s="129">
        <v>0</v>
      </c>
      <c r="AF264" s="129">
        <v>0</v>
      </c>
      <c r="AG264" s="129">
        <v>3192788</v>
      </c>
      <c r="AH264" s="129">
        <v>0</v>
      </c>
      <c r="AI264" s="129">
        <v>348659</v>
      </c>
      <c r="AJ264" s="129">
        <v>0</v>
      </c>
      <c r="AK264" s="129"/>
      <c r="AL264" s="129"/>
      <c r="AM264" s="129"/>
      <c r="AN264" s="129"/>
      <c r="AO264" s="129"/>
      <c r="AP264" s="129"/>
      <c r="AQ264" s="117">
        <f t="shared" si="93"/>
        <v>29153579</v>
      </c>
      <c r="AS264" s="129">
        <v>36075523</v>
      </c>
      <c r="AT264" s="148"/>
    </row>
    <row r="265" spans="2:46" x14ac:dyDescent="0.2">
      <c r="B265" s="144" t="s">
        <v>477</v>
      </c>
      <c r="C265" s="129">
        <v>0</v>
      </c>
      <c r="D265" s="129">
        <v>0</v>
      </c>
      <c r="E265" s="129">
        <v>1991337</v>
      </c>
      <c r="F265" s="129">
        <v>0</v>
      </c>
      <c r="G265" s="129">
        <v>0</v>
      </c>
      <c r="H265" s="129">
        <v>851357</v>
      </c>
      <c r="I265" s="129">
        <v>4010985</v>
      </c>
      <c r="J265" s="129">
        <v>0</v>
      </c>
      <c r="K265" s="129">
        <v>11244</v>
      </c>
      <c r="L265" s="129">
        <v>153401</v>
      </c>
      <c r="M265" s="129">
        <v>0</v>
      </c>
      <c r="N265" s="129">
        <v>759834</v>
      </c>
      <c r="O265" s="129">
        <v>500992</v>
      </c>
      <c r="P265" s="129">
        <v>0</v>
      </c>
      <c r="Q265" s="129">
        <v>1632974</v>
      </c>
      <c r="R265" s="129">
        <v>0</v>
      </c>
      <c r="S265" s="129">
        <v>862297</v>
      </c>
      <c r="T265" s="129">
        <v>0</v>
      </c>
      <c r="U265" s="129">
        <v>222957</v>
      </c>
      <c r="V265" s="129">
        <v>0</v>
      </c>
      <c r="W265" s="129">
        <v>2022534</v>
      </c>
      <c r="X265" s="129">
        <v>0</v>
      </c>
      <c r="Y265" s="129">
        <v>189386</v>
      </c>
      <c r="Z265" s="129">
        <v>193816</v>
      </c>
      <c r="AA265" s="129">
        <v>674634</v>
      </c>
      <c r="AB265" s="129">
        <v>0</v>
      </c>
      <c r="AC265" s="129">
        <v>0</v>
      </c>
      <c r="AD265" s="129">
        <v>197553</v>
      </c>
      <c r="AE265" s="129">
        <v>39367</v>
      </c>
      <c r="AF265" s="129">
        <v>0</v>
      </c>
      <c r="AG265" s="129">
        <v>309965</v>
      </c>
      <c r="AH265" s="129">
        <v>13730</v>
      </c>
      <c r="AI265" s="129">
        <v>0</v>
      </c>
      <c r="AJ265" s="129">
        <v>0</v>
      </c>
      <c r="AK265" s="129"/>
      <c r="AL265" s="129"/>
      <c r="AM265" s="129"/>
      <c r="AN265" s="129"/>
      <c r="AO265" s="129"/>
      <c r="AP265" s="129"/>
      <c r="AQ265" s="117">
        <f t="shared" si="93"/>
        <v>14638363</v>
      </c>
      <c r="AS265" s="129">
        <v>12667843</v>
      </c>
      <c r="AT265" s="148"/>
    </row>
    <row r="266" spans="2:46" x14ac:dyDescent="0.2">
      <c r="B266" s="144" t="s">
        <v>478</v>
      </c>
      <c r="C266" s="129">
        <v>0</v>
      </c>
      <c r="D266" s="129">
        <v>0</v>
      </c>
      <c r="E266" s="129">
        <v>778709</v>
      </c>
      <c r="F266" s="129">
        <v>0</v>
      </c>
      <c r="G266" s="129">
        <v>0</v>
      </c>
      <c r="H266" s="129">
        <v>555768</v>
      </c>
      <c r="I266" s="129">
        <v>1881348</v>
      </c>
      <c r="J266" s="129">
        <v>0</v>
      </c>
      <c r="K266" s="129">
        <v>0</v>
      </c>
      <c r="L266" s="129">
        <v>76493</v>
      </c>
      <c r="M266" s="129">
        <v>0</v>
      </c>
      <c r="N266" s="129">
        <v>464248</v>
      </c>
      <c r="O266" s="129">
        <v>22465</v>
      </c>
      <c r="P266" s="129">
        <v>0</v>
      </c>
      <c r="Q266" s="129">
        <v>207503</v>
      </c>
      <c r="R266" s="129">
        <v>0</v>
      </c>
      <c r="S266" s="129">
        <v>1731055</v>
      </c>
      <c r="T266" s="129">
        <v>0</v>
      </c>
      <c r="U266" s="129">
        <v>74983</v>
      </c>
      <c r="V266" s="129">
        <v>0</v>
      </c>
      <c r="W266" s="129">
        <v>1811143</v>
      </c>
      <c r="X266" s="129">
        <v>0</v>
      </c>
      <c r="Y266" s="129">
        <v>53604</v>
      </c>
      <c r="Z266" s="129">
        <v>-5209</v>
      </c>
      <c r="AA266" s="129">
        <v>36024</v>
      </c>
      <c r="AB266" s="129">
        <v>0</v>
      </c>
      <c r="AC266" s="129">
        <v>0</v>
      </c>
      <c r="AD266" s="129">
        <v>1224751</v>
      </c>
      <c r="AE266" s="129">
        <v>470413</v>
      </c>
      <c r="AF266" s="129">
        <v>0</v>
      </c>
      <c r="AG266" s="129">
        <v>835363</v>
      </c>
      <c r="AH266" s="129">
        <v>1921735</v>
      </c>
      <c r="AI266" s="129">
        <v>0</v>
      </c>
      <c r="AJ266" s="129">
        <v>0</v>
      </c>
      <c r="AK266" s="129"/>
      <c r="AL266" s="129"/>
      <c r="AM266" s="129"/>
      <c r="AN266" s="129"/>
      <c r="AO266" s="129"/>
      <c r="AP266" s="129"/>
      <c r="AQ266" s="117">
        <f t="shared" si="93"/>
        <v>12140396</v>
      </c>
      <c r="AS266" s="129">
        <v>11491718</v>
      </c>
      <c r="AT266" s="148"/>
    </row>
    <row r="267" spans="2:46" x14ac:dyDescent="0.2">
      <c r="B267" s="144" t="s">
        <v>479</v>
      </c>
      <c r="C267" s="129">
        <v>0</v>
      </c>
      <c r="D267" s="129">
        <v>0</v>
      </c>
      <c r="E267" s="129">
        <v>82785</v>
      </c>
      <c r="F267" s="129">
        <v>0</v>
      </c>
      <c r="G267" s="129">
        <v>0</v>
      </c>
      <c r="H267" s="129">
        <v>23686</v>
      </c>
      <c r="I267" s="129">
        <v>235712</v>
      </c>
      <c r="J267" s="129">
        <v>0</v>
      </c>
      <c r="K267" s="129">
        <v>0</v>
      </c>
      <c r="L267" s="129">
        <v>2730</v>
      </c>
      <c r="M267" s="129">
        <v>0</v>
      </c>
      <c r="N267" s="129">
        <v>711</v>
      </c>
      <c r="O267" s="129">
        <v>594</v>
      </c>
      <c r="P267" s="129">
        <v>0</v>
      </c>
      <c r="Q267" s="129">
        <v>21257</v>
      </c>
      <c r="R267" s="129">
        <v>0</v>
      </c>
      <c r="S267" s="129">
        <v>38947</v>
      </c>
      <c r="T267" s="129">
        <v>0</v>
      </c>
      <c r="U267" s="129">
        <v>1078</v>
      </c>
      <c r="V267" s="129">
        <v>0</v>
      </c>
      <c r="W267" s="129">
        <v>269296</v>
      </c>
      <c r="X267" s="129">
        <v>0</v>
      </c>
      <c r="Y267" s="129">
        <v>22175</v>
      </c>
      <c r="Z267" s="129">
        <v>1164</v>
      </c>
      <c r="AA267" s="129">
        <v>2609</v>
      </c>
      <c r="AB267" s="129">
        <v>0</v>
      </c>
      <c r="AC267" s="129">
        <v>0</v>
      </c>
      <c r="AD267" s="129">
        <v>4352</v>
      </c>
      <c r="AE267" s="129">
        <v>24</v>
      </c>
      <c r="AF267" s="129">
        <v>0</v>
      </c>
      <c r="AG267" s="129">
        <v>98748</v>
      </c>
      <c r="AH267" s="129">
        <v>0</v>
      </c>
      <c r="AI267" s="129">
        <v>0</v>
      </c>
      <c r="AJ267" s="129">
        <v>0</v>
      </c>
      <c r="AK267" s="129"/>
      <c r="AL267" s="129"/>
      <c r="AM267" s="129"/>
      <c r="AN267" s="129"/>
      <c r="AO267" s="129"/>
      <c r="AP267" s="129"/>
      <c r="AQ267" s="117">
        <f t="shared" si="93"/>
        <v>805868</v>
      </c>
      <c r="AS267" s="129">
        <v>555685</v>
      </c>
      <c r="AT267" s="148"/>
    </row>
    <row r="268" spans="2:46" x14ac:dyDescent="0.2">
      <c r="B268" s="144" t="s">
        <v>480</v>
      </c>
      <c r="C268" s="129">
        <v>0</v>
      </c>
      <c r="D268" s="129">
        <v>0</v>
      </c>
      <c r="E268" s="129">
        <v>123617</v>
      </c>
      <c r="F268" s="129">
        <v>0</v>
      </c>
      <c r="G268" s="129">
        <v>0</v>
      </c>
      <c r="H268" s="129">
        <v>1569985</v>
      </c>
      <c r="I268" s="129">
        <v>863248</v>
      </c>
      <c r="J268" s="129">
        <v>0</v>
      </c>
      <c r="K268" s="129">
        <v>49914</v>
      </c>
      <c r="L268" s="129">
        <v>115158</v>
      </c>
      <c r="M268" s="129">
        <v>0</v>
      </c>
      <c r="N268" s="129">
        <v>6123</v>
      </c>
      <c r="O268" s="129">
        <v>284797</v>
      </c>
      <c r="P268" s="129">
        <v>0</v>
      </c>
      <c r="Q268" s="129">
        <v>637829</v>
      </c>
      <c r="R268" s="129">
        <v>0</v>
      </c>
      <c r="S268" s="129">
        <v>125673</v>
      </c>
      <c r="T268" s="129">
        <v>0</v>
      </c>
      <c r="U268" s="129">
        <v>1457737</v>
      </c>
      <c r="V268" s="129">
        <v>0</v>
      </c>
      <c r="W268" s="129">
        <v>12972</v>
      </c>
      <c r="X268" s="129">
        <v>0</v>
      </c>
      <c r="Y268" s="129">
        <v>172038</v>
      </c>
      <c r="Z268" s="129">
        <v>929270</v>
      </c>
      <c r="AA268" s="129">
        <v>485039</v>
      </c>
      <c r="AB268" s="129">
        <v>0</v>
      </c>
      <c r="AC268" s="129">
        <v>0</v>
      </c>
      <c r="AD268" s="129">
        <v>-20628</v>
      </c>
      <c r="AE268" s="129">
        <v>-1612</v>
      </c>
      <c r="AF268" s="129">
        <v>0</v>
      </c>
      <c r="AG268" s="129">
        <v>477988</v>
      </c>
      <c r="AH268" s="129">
        <v>1797940</v>
      </c>
      <c r="AI268" s="129">
        <v>0</v>
      </c>
      <c r="AJ268" s="129">
        <v>0</v>
      </c>
      <c r="AK268" s="129"/>
      <c r="AL268" s="129"/>
      <c r="AM268" s="129"/>
      <c r="AN268" s="129"/>
      <c r="AO268" s="129"/>
      <c r="AP268" s="129"/>
      <c r="AQ268" s="117">
        <f t="shared" si="93"/>
        <v>9087088</v>
      </c>
      <c r="AS268" s="129">
        <v>9253226</v>
      </c>
      <c r="AT268" s="148"/>
    </row>
    <row r="269" spans="2:46" x14ac:dyDescent="0.2">
      <c r="B269" s="144" t="s">
        <v>481</v>
      </c>
      <c r="C269" s="129">
        <v>0</v>
      </c>
      <c r="D269" s="129">
        <v>0</v>
      </c>
      <c r="E269" s="129">
        <v>1817993</v>
      </c>
      <c r="F269" s="129">
        <v>0</v>
      </c>
      <c r="G269" s="129">
        <v>0</v>
      </c>
      <c r="H269" s="129">
        <v>948982</v>
      </c>
      <c r="I269" s="129">
        <v>666165</v>
      </c>
      <c r="J269" s="129">
        <v>0</v>
      </c>
      <c r="K269" s="129">
        <v>519454</v>
      </c>
      <c r="L269" s="129">
        <v>301252</v>
      </c>
      <c r="M269" s="129">
        <v>0</v>
      </c>
      <c r="N269" s="129">
        <v>436043</v>
      </c>
      <c r="O269" s="129">
        <v>77494</v>
      </c>
      <c r="P269" s="129">
        <v>0</v>
      </c>
      <c r="Q269" s="129">
        <v>814255</v>
      </c>
      <c r="R269" s="129">
        <v>0</v>
      </c>
      <c r="S269" s="129">
        <v>195172</v>
      </c>
      <c r="T269" s="129">
        <v>0</v>
      </c>
      <c r="U269" s="129">
        <v>2007802</v>
      </c>
      <c r="V269" s="129">
        <v>0</v>
      </c>
      <c r="W269" s="129">
        <v>555952</v>
      </c>
      <c r="X269" s="129">
        <v>0</v>
      </c>
      <c r="Y269" s="129">
        <v>385797</v>
      </c>
      <c r="Z269" s="129">
        <v>116897</v>
      </c>
      <c r="AA269" s="129">
        <v>262077</v>
      </c>
      <c r="AB269" s="129">
        <v>0</v>
      </c>
      <c r="AC269" s="129">
        <v>0</v>
      </c>
      <c r="AD269" s="129">
        <v>376172</v>
      </c>
      <c r="AE269" s="129">
        <v>346051</v>
      </c>
      <c r="AF269" s="129">
        <v>0</v>
      </c>
      <c r="AG269" s="129">
        <v>2687526</v>
      </c>
      <c r="AH269" s="129">
        <v>310423</v>
      </c>
      <c r="AI269" s="129">
        <v>0</v>
      </c>
      <c r="AJ269" s="129">
        <v>0</v>
      </c>
      <c r="AK269" s="129"/>
      <c r="AL269" s="129"/>
      <c r="AM269" s="129"/>
      <c r="AN269" s="129"/>
      <c r="AO269" s="129"/>
      <c r="AP269" s="129"/>
      <c r="AQ269" s="117">
        <f t="shared" si="93"/>
        <v>12825507</v>
      </c>
      <c r="AS269" s="129">
        <v>9514434</v>
      </c>
      <c r="AT269" s="148"/>
    </row>
    <row r="270" spans="2:46" x14ac:dyDescent="0.2">
      <c r="B270" s="144" t="s">
        <v>482</v>
      </c>
      <c r="C270" s="129">
        <v>0</v>
      </c>
      <c r="D270" s="129">
        <v>0</v>
      </c>
      <c r="E270" s="129">
        <v>-18134</v>
      </c>
      <c r="F270" s="129">
        <v>0</v>
      </c>
      <c r="G270" s="129">
        <v>0</v>
      </c>
      <c r="H270" s="129">
        <v>6128</v>
      </c>
      <c r="I270" s="129">
        <v>22056</v>
      </c>
      <c r="J270" s="129">
        <v>0</v>
      </c>
      <c r="K270" s="129">
        <v>3377</v>
      </c>
      <c r="L270" s="129">
        <v>0</v>
      </c>
      <c r="M270" s="129">
        <v>0</v>
      </c>
      <c r="N270" s="129">
        <v>0</v>
      </c>
      <c r="O270" s="129">
        <v>0</v>
      </c>
      <c r="P270" s="129">
        <v>0</v>
      </c>
      <c r="Q270" s="129">
        <v>8646</v>
      </c>
      <c r="R270" s="129">
        <v>0</v>
      </c>
      <c r="S270" s="129">
        <v>221</v>
      </c>
      <c r="T270" s="129">
        <v>0</v>
      </c>
      <c r="U270" s="129">
        <v>14731</v>
      </c>
      <c r="V270" s="129">
        <v>0</v>
      </c>
      <c r="W270" s="129">
        <v>391</v>
      </c>
      <c r="X270" s="129">
        <v>0</v>
      </c>
      <c r="Y270" s="129">
        <v>317</v>
      </c>
      <c r="Z270" s="129">
        <v>183555</v>
      </c>
      <c r="AA270" s="129">
        <v>14293</v>
      </c>
      <c r="AB270" s="129">
        <v>0</v>
      </c>
      <c r="AC270" s="129">
        <v>0</v>
      </c>
      <c r="AD270" s="129">
        <v>0</v>
      </c>
      <c r="AE270" s="129">
        <v>0</v>
      </c>
      <c r="AF270" s="129">
        <v>0</v>
      </c>
      <c r="AG270" s="129">
        <v>102748</v>
      </c>
      <c r="AH270" s="129">
        <v>0</v>
      </c>
      <c r="AI270" s="129">
        <v>0</v>
      </c>
      <c r="AJ270" s="129">
        <v>0</v>
      </c>
      <c r="AK270" s="129"/>
      <c r="AL270" s="129"/>
      <c r="AM270" s="129"/>
      <c r="AN270" s="129"/>
      <c r="AO270" s="129"/>
      <c r="AP270" s="129"/>
      <c r="AQ270" s="117">
        <f t="shared" si="93"/>
        <v>338329</v>
      </c>
      <c r="AS270" s="129">
        <v>182465</v>
      </c>
      <c r="AT270" s="148"/>
    </row>
    <row r="271" spans="2:46" x14ac:dyDescent="0.2">
      <c r="B271" s="144" t="s">
        <v>483</v>
      </c>
      <c r="C271" s="129">
        <v>0</v>
      </c>
      <c r="D271" s="129">
        <v>0</v>
      </c>
      <c r="E271" s="129">
        <v>661989</v>
      </c>
      <c r="F271" s="129">
        <v>0</v>
      </c>
      <c r="G271" s="129">
        <v>0</v>
      </c>
      <c r="H271" s="129">
        <v>28557</v>
      </c>
      <c r="I271" s="129">
        <v>1701849</v>
      </c>
      <c r="J271" s="129">
        <v>0</v>
      </c>
      <c r="K271" s="129">
        <v>35703</v>
      </c>
      <c r="L271" s="129">
        <v>1310</v>
      </c>
      <c r="M271" s="129">
        <v>0</v>
      </c>
      <c r="N271" s="129">
        <v>0</v>
      </c>
      <c r="O271" s="129">
        <v>3641</v>
      </c>
      <c r="P271" s="129">
        <v>0</v>
      </c>
      <c r="Q271" s="129">
        <v>183601</v>
      </c>
      <c r="R271" s="129">
        <v>0</v>
      </c>
      <c r="S271" s="129">
        <v>1168</v>
      </c>
      <c r="T271" s="129">
        <v>0</v>
      </c>
      <c r="U271" s="129">
        <v>67278</v>
      </c>
      <c r="V271" s="129">
        <v>0</v>
      </c>
      <c r="W271" s="129">
        <v>924</v>
      </c>
      <c r="X271" s="129">
        <v>0</v>
      </c>
      <c r="Y271" s="129">
        <v>19347</v>
      </c>
      <c r="Z271" s="129">
        <v>200731</v>
      </c>
      <c r="AA271" s="129">
        <v>72097</v>
      </c>
      <c r="AB271" s="129">
        <v>0</v>
      </c>
      <c r="AC271" s="129">
        <v>0</v>
      </c>
      <c r="AD271" s="129">
        <v>-8</v>
      </c>
      <c r="AE271" s="129">
        <v>0</v>
      </c>
      <c r="AF271" s="129">
        <v>0</v>
      </c>
      <c r="AG271" s="129">
        <v>77621</v>
      </c>
      <c r="AH271" s="129">
        <v>2187</v>
      </c>
      <c r="AI271" s="129">
        <v>0</v>
      </c>
      <c r="AJ271" s="129">
        <v>39471</v>
      </c>
      <c r="AK271" s="129"/>
      <c r="AL271" s="129"/>
      <c r="AM271" s="129"/>
      <c r="AN271" s="129"/>
      <c r="AO271" s="129"/>
      <c r="AP271" s="129"/>
      <c r="AQ271" s="117">
        <f t="shared" si="93"/>
        <v>3097466</v>
      </c>
      <c r="AS271" s="129">
        <v>2010816</v>
      </c>
      <c r="AT271" s="148"/>
    </row>
    <row r="272" spans="2:46" x14ac:dyDescent="0.2">
      <c r="B272" s="144" t="s">
        <v>484</v>
      </c>
      <c r="C272" s="129">
        <v>0</v>
      </c>
      <c r="D272" s="129">
        <v>3271365</v>
      </c>
      <c r="E272" s="129">
        <v>195025</v>
      </c>
      <c r="F272" s="129">
        <v>0</v>
      </c>
      <c r="G272" s="129">
        <v>1001116</v>
      </c>
      <c r="H272" s="129">
        <v>149269</v>
      </c>
      <c r="I272" s="129">
        <v>671191</v>
      </c>
      <c r="J272" s="129">
        <v>0</v>
      </c>
      <c r="K272" s="129">
        <v>594616</v>
      </c>
      <c r="L272" s="129">
        <v>586186</v>
      </c>
      <c r="M272" s="129">
        <v>1619226</v>
      </c>
      <c r="N272" s="129">
        <v>0</v>
      </c>
      <c r="O272" s="129">
        <v>0</v>
      </c>
      <c r="P272" s="129">
        <v>434865</v>
      </c>
      <c r="Q272" s="129">
        <v>1587121</v>
      </c>
      <c r="R272" s="129">
        <v>0</v>
      </c>
      <c r="S272" s="129">
        <v>720733</v>
      </c>
      <c r="T272" s="129">
        <v>0</v>
      </c>
      <c r="U272" s="129">
        <v>1659402</v>
      </c>
      <c r="V272" s="129">
        <v>0</v>
      </c>
      <c r="W272" s="129">
        <v>0</v>
      </c>
      <c r="X272" s="129">
        <v>680571</v>
      </c>
      <c r="Y272" s="129">
        <v>2351270</v>
      </c>
      <c r="Z272" s="129">
        <v>0</v>
      </c>
      <c r="AA272" s="129">
        <v>181658</v>
      </c>
      <c r="AB272" s="129">
        <v>0</v>
      </c>
      <c r="AC272" s="129">
        <v>23361</v>
      </c>
      <c r="AD272" s="129">
        <v>56428</v>
      </c>
      <c r="AE272" s="129">
        <v>0</v>
      </c>
      <c r="AF272" s="129">
        <v>1040747</v>
      </c>
      <c r="AG272" s="129">
        <v>1559400</v>
      </c>
      <c r="AH272" s="129">
        <v>906</v>
      </c>
      <c r="AI272" s="129">
        <v>0</v>
      </c>
      <c r="AJ272" s="129">
        <v>0</v>
      </c>
      <c r="AK272" s="129"/>
      <c r="AL272" s="129"/>
      <c r="AM272" s="129"/>
      <c r="AN272" s="129"/>
      <c r="AO272" s="129"/>
      <c r="AP272" s="129"/>
      <c r="AQ272" s="117">
        <f t="shared" si="93"/>
        <v>18384456</v>
      </c>
      <c r="AS272" s="129">
        <v>14756257</v>
      </c>
      <c r="AT272" s="148"/>
    </row>
    <row r="273" spans="1:88" x14ac:dyDescent="0.2">
      <c r="B273" s="144" t="s">
        <v>485</v>
      </c>
      <c r="C273" s="129">
        <v>0</v>
      </c>
      <c r="D273" s="129">
        <v>0</v>
      </c>
      <c r="E273" s="129">
        <v>102708</v>
      </c>
      <c r="F273" s="129">
        <v>0</v>
      </c>
      <c r="G273" s="129">
        <v>0</v>
      </c>
      <c r="H273" s="129">
        <v>-68</v>
      </c>
      <c r="I273" s="129">
        <v>0</v>
      </c>
      <c r="J273" s="129">
        <v>0</v>
      </c>
      <c r="K273" s="129">
        <v>778</v>
      </c>
      <c r="L273" s="129">
        <v>0</v>
      </c>
      <c r="M273" s="129">
        <v>0</v>
      </c>
      <c r="N273" s="129">
        <v>0</v>
      </c>
      <c r="O273" s="129">
        <v>0</v>
      </c>
      <c r="P273" s="129">
        <v>0</v>
      </c>
      <c r="Q273" s="129">
        <v>974716</v>
      </c>
      <c r="R273" s="129">
        <v>0</v>
      </c>
      <c r="S273" s="129">
        <v>9</v>
      </c>
      <c r="T273" s="129">
        <v>0</v>
      </c>
      <c r="U273" s="129">
        <v>0</v>
      </c>
      <c r="V273" s="129">
        <v>0</v>
      </c>
      <c r="W273" s="129">
        <v>195381</v>
      </c>
      <c r="X273" s="129">
        <v>0</v>
      </c>
      <c r="Y273" s="129">
        <v>0</v>
      </c>
      <c r="Z273" s="129">
        <v>0</v>
      </c>
      <c r="AA273" s="129">
        <v>0</v>
      </c>
      <c r="AB273" s="129">
        <v>0</v>
      </c>
      <c r="AC273" s="129">
        <v>0</v>
      </c>
      <c r="AD273" s="129">
        <v>1415961</v>
      </c>
      <c r="AE273" s="129">
        <v>0</v>
      </c>
      <c r="AF273" s="129">
        <v>0</v>
      </c>
      <c r="AG273" s="129">
        <v>-67</v>
      </c>
      <c r="AH273" s="129">
        <v>0</v>
      </c>
      <c r="AI273" s="129">
        <v>0</v>
      </c>
      <c r="AJ273" s="129">
        <v>0</v>
      </c>
      <c r="AK273" s="129"/>
      <c r="AL273" s="129"/>
      <c r="AM273" s="129"/>
      <c r="AN273" s="129"/>
      <c r="AO273" s="129"/>
      <c r="AP273" s="129"/>
      <c r="AQ273" s="117">
        <f t="shared" si="93"/>
        <v>2689418</v>
      </c>
      <c r="AS273" s="129">
        <v>2922305</v>
      </c>
      <c r="AT273" s="148"/>
    </row>
    <row r="274" spans="1:88" x14ac:dyDescent="0.2">
      <c r="B274" s="144" t="s">
        <v>486</v>
      </c>
      <c r="C274" s="129">
        <v>0</v>
      </c>
      <c r="D274" s="129">
        <v>0</v>
      </c>
      <c r="E274" s="129">
        <v>0</v>
      </c>
      <c r="F274" s="129">
        <v>0</v>
      </c>
      <c r="G274" s="129">
        <v>0</v>
      </c>
      <c r="H274" s="129">
        <v>5715</v>
      </c>
      <c r="I274" s="129">
        <v>0</v>
      </c>
      <c r="J274" s="129">
        <v>0</v>
      </c>
      <c r="K274" s="129">
        <v>497720</v>
      </c>
      <c r="L274" s="129">
        <v>0</v>
      </c>
      <c r="M274" s="129">
        <v>0</v>
      </c>
      <c r="N274" s="129">
        <v>0</v>
      </c>
      <c r="O274" s="129">
        <v>0</v>
      </c>
      <c r="P274" s="129">
        <v>0</v>
      </c>
      <c r="Q274" s="129">
        <v>634</v>
      </c>
      <c r="R274" s="129">
        <v>0</v>
      </c>
      <c r="S274" s="129">
        <v>0</v>
      </c>
      <c r="T274" s="129">
        <v>0</v>
      </c>
      <c r="U274" s="129">
        <v>0</v>
      </c>
      <c r="V274" s="129">
        <v>0</v>
      </c>
      <c r="W274" s="129">
        <v>0</v>
      </c>
      <c r="X274" s="129">
        <v>0</v>
      </c>
      <c r="Y274" s="129">
        <v>0</v>
      </c>
      <c r="Z274" s="129">
        <v>0</v>
      </c>
      <c r="AA274" s="129">
        <v>0</v>
      </c>
      <c r="AB274" s="129">
        <v>0</v>
      </c>
      <c r="AC274" s="129">
        <v>0</v>
      </c>
      <c r="AD274" s="129">
        <v>0</v>
      </c>
      <c r="AE274" s="129">
        <v>0</v>
      </c>
      <c r="AF274" s="129">
        <v>0</v>
      </c>
      <c r="AG274" s="129">
        <v>0</v>
      </c>
      <c r="AH274" s="129">
        <v>0</v>
      </c>
      <c r="AI274" s="129">
        <v>0</v>
      </c>
      <c r="AJ274" s="129">
        <v>0</v>
      </c>
      <c r="AK274" s="129"/>
      <c r="AL274" s="129"/>
      <c r="AM274" s="129"/>
      <c r="AN274" s="129"/>
      <c r="AO274" s="129"/>
      <c r="AP274" s="129"/>
      <c r="AQ274" s="117">
        <f t="shared" si="93"/>
        <v>504069</v>
      </c>
      <c r="AS274" s="129">
        <v>1340427</v>
      </c>
      <c r="AT274" s="148"/>
    </row>
    <row r="275" spans="1:88" x14ac:dyDescent="0.2">
      <c r="B275" s="144" t="s">
        <v>503</v>
      </c>
      <c r="C275" s="129">
        <v>0</v>
      </c>
      <c r="D275" s="129">
        <v>2365798</v>
      </c>
      <c r="E275" s="129">
        <v>0</v>
      </c>
      <c r="F275" s="129">
        <v>0</v>
      </c>
      <c r="G275" s="129">
        <v>5373</v>
      </c>
      <c r="H275" s="129">
        <v>0</v>
      </c>
      <c r="I275" s="129">
        <v>0</v>
      </c>
      <c r="J275" s="129">
        <v>1714316</v>
      </c>
      <c r="K275" s="129">
        <v>0</v>
      </c>
      <c r="L275" s="129">
        <v>0</v>
      </c>
      <c r="M275" s="129">
        <v>7600912</v>
      </c>
      <c r="N275" s="129">
        <v>0</v>
      </c>
      <c r="O275" s="129">
        <v>0</v>
      </c>
      <c r="P275" s="129">
        <v>0</v>
      </c>
      <c r="Q275" s="129">
        <v>0</v>
      </c>
      <c r="R275" s="129">
        <v>0</v>
      </c>
      <c r="S275" s="129">
        <v>0</v>
      </c>
      <c r="T275" s="129">
        <v>0</v>
      </c>
      <c r="U275" s="129">
        <v>0</v>
      </c>
      <c r="V275" s="129">
        <v>0</v>
      </c>
      <c r="W275" s="129">
        <v>0</v>
      </c>
      <c r="X275" s="129">
        <v>461871</v>
      </c>
      <c r="Y275" s="129">
        <v>0</v>
      </c>
      <c r="Z275" s="129">
        <v>0</v>
      </c>
      <c r="AA275" s="129">
        <v>0</v>
      </c>
      <c r="AB275" s="129">
        <v>0</v>
      </c>
      <c r="AC275" s="129">
        <v>1683406</v>
      </c>
      <c r="AD275" s="129">
        <v>0</v>
      </c>
      <c r="AE275" s="129">
        <v>0</v>
      </c>
      <c r="AF275" s="129">
        <v>244344</v>
      </c>
      <c r="AG275" s="129">
        <v>0</v>
      </c>
      <c r="AH275" s="129">
        <v>0</v>
      </c>
      <c r="AI275" s="129">
        <v>0</v>
      </c>
      <c r="AJ275" s="129">
        <v>0</v>
      </c>
      <c r="AK275" s="129"/>
      <c r="AL275" s="129"/>
      <c r="AM275" s="129"/>
      <c r="AN275" s="129"/>
      <c r="AO275" s="129"/>
      <c r="AP275" s="129"/>
      <c r="AQ275" s="117">
        <f t="shared" si="93"/>
        <v>14076020</v>
      </c>
      <c r="AS275" s="129">
        <v>13578779</v>
      </c>
      <c r="AT275" s="148"/>
    </row>
    <row r="276" spans="1:88" x14ac:dyDescent="0.2">
      <c r="B276" s="144" t="s">
        <v>487</v>
      </c>
      <c r="C276" s="129">
        <v>0</v>
      </c>
      <c r="D276" s="129">
        <v>765885</v>
      </c>
      <c r="E276" s="129">
        <v>0</v>
      </c>
      <c r="F276" s="129">
        <v>0</v>
      </c>
      <c r="G276" s="129">
        <v>486</v>
      </c>
      <c r="H276" s="129">
        <v>0</v>
      </c>
      <c r="I276" s="129">
        <v>0</v>
      </c>
      <c r="J276" s="129">
        <v>1734722</v>
      </c>
      <c r="K276" s="129">
        <v>0</v>
      </c>
      <c r="L276" s="129">
        <v>0</v>
      </c>
      <c r="M276" s="129">
        <v>1603161</v>
      </c>
      <c r="N276" s="129">
        <v>0</v>
      </c>
      <c r="O276" s="129">
        <v>0</v>
      </c>
      <c r="P276" s="129">
        <v>0</v>
      </c>
      <c r="Q276" s="129">
        <v>0</v>
      </c>
      <c r="R276" s="129">
        <v>0</v>
      </c>
      <c r="S276" s="129">
        <v>0</v>
      </c>
      <c r="T276" s="129">
        <v>0</v>
      </c>
      <c r="U276" s="129">
        <v>0</v>
      </c>
      <c r="V276" s="129">
        <v>0</v>
      </c>
      <c r="W276" s="129">
        <v>0</v>
      </c>
      <c r="X276" s="129">
        <v>0</v>
      </c>
      <c r="Y276" s="129">
        <v>0</v>
      </c>
      <c r="Z276" s="129">
        <v>0</v>
      </c>
      <c r="AA276" s="129">
        <v>0</v>
      </c>
      <c r="AB276" s="129">
        <v>0</v>
      </c>
      <c r="AC276" s="129">
        <v>649011</v>
      </c>
      <c r="AD276" s="129">
        <v>0</v>
      </c>
      <c r="AE276" s="129">
        <v>0</v>
      </c>
      <c r="AF276" s="129">
        <v>0</v>
      </c>
      <c r="AG276" s="129">
        <v>0</v>
      </c>
      <c r="AH276" s="129">
        <v>0</v>
      </c>
      <c r="AI276" s="129">
        <v>0</v>
      </c>
      <c r="AJ276" s="129">
        <v>0</v>
      </c>
      <c r="AK276" s="129"/>
      <c r="AL276" s="129"/>
      <c r="AM276" s="129"/>
      <c r="AN276" s="129"/>
      <c r="AO276" s="129"/>
      <c r="AP276" s="129"/>
      <c r="AQ276" s="117">
        <f t="shared" si="93"/>
        <v>4753265</v>
      </c>
      <c r="AS276" s="129">
        <v>4744330</v>
      </c>
      <c r="AT276" s="148"/>
    </row>
    <row r="277" spans="1:88" x14ac:dyDescent="0.2">
      <c r="B277" s="144" t="s">
        <v>488</v>
      </c>
      <c r="C277" s="129">
        <v>0</v>
      </c>
      <c r="D277" s="129">
        <v>0</v>
      </c>
      <c r="E277" s="129">
        <v>0</v>
      </c>
      <c r="F277" s="129">
        <v>0</v>
      </c>
      <c r="G277" s="129">
        <v>0</v>
      </c>
      <c r="H277" s="129">
        <v>0</v>
      </c>
      <c r="I277" s="129">
        <v>0</v>
      </c>
      <c r="J277" s="129">
        <v>0</v>
      </c>
      <c r="K277" s="129">
        <v>0</v>
      </c>
      <c r="L277" s="129">
        <v>0</v>
      </c>
      <c r="M277" s="129">
        <v>0</v>
      </c>
      <c r="N277" s="129">
        <v>0</v>
      </c>
      <c r="O277" s="129">
        <v>0</v>
      </c>
      <c r="P277" s="129">
        <v>0</v>
      </c>
      <c r="Q277" s="129">
        <v>0</v>
      </c>
      <c r="R277" s="129">
        <v>0</v>
      </c>
      <c r="S277" s="129">
        <v>0</v>
      </c>
      <c r="T277" s="129">
        <v>0</v>
      </c>
      <c r="U277" s="129">
        <v>0</v>
      </c>
      <c r="V277" s="129">
        <v>0</v>
      </c>
      <c r="W277" s="129">
        <v>0</v>
      </c>
      <c r="X277" s="129">
        <v>0</v>
      </c>
      <c r="Y277" s="129">
        <v>0</v>
      </c>
      <c r="Z277" s="129">
        <v>0</v>
      </c>
      <c r="AA277" s="129">
        <v>0</v>
      </c>
      <c r="AB277" s="129">
        <v>0</v>
      </c>
      <c r="AC277" s="129">
        <v>0</v>
      </c>
      <c r="AD277" s="129">
        <v>0</v>
      </c>
      <c r="AE277" s="129">
        <v>0</v>
      </c>
      <c r="AF277" s="129">
        <v>0</v>
      </c>
      <c r="AG277" s="129">
        <v>0</v>
      </c>
      <c r="AH277" s="129">
        <v>0</v>
      </c>
      <c r="AI277" s="129">
        <v>0</v>
      </c>
      <c r="AJ277" s="129">
        <v>0</v>
      </c>
      <c r="AK277" s="129"/>
      <c r="AL277" s="129"/>
      <c r="AM277" s="129"/>
      <c r="AN277" s="129"/>
      <c r="AO277" s="129"/>
      <c r="AP277" s="129"/>
      <c r="AQ277" s="117">
        <f t="shared" si="93"/>
        <v>0</v>
      </c>
      <c r="AS277" s="129">
        <v>0</v>
      </c>
      <c r="AT277" s="148"/>
    </row>
    <row r="278" spans="1:88" x14ac:dyDescent="0.2">
      <c r="B278" s="144" t="s">
        <v>489</v>
      </c>
      <c r="C278" s="129">
        <v>0</v>
      </c>
      <c r="D278" s="129">
        <v>0</v>
      </c>
      <c r="E278" s="129">
        <v>-360082</v>
      </c>
      <c r="F278" s="129">
        <v>403466</v>
      </c>
      <c r="G278" s="129">
        <v>0</v>
      </c>
      <c r="H278" s="129">
        <v>0</v>
      </c>
      <c r="I278" s="129">
        <v>0</v>
      </c>
      <c r="J278" s="129">
        <v>0</v>
      </c>
      <c r="K278" s="129">
        <v>79310</v>
      </c>
      <c r="L278" s="129">
        <v>0</v>
      </c>
      <c r="M278" s="129">
        <v>0</v>
      </c>
      <c r="N278" s="129">
        <v>0</v>
      </c>
      <c r="O278" s="129">
        <v>0</v>
      </c>
      <c r="P278" s="129">
        <v>0</v>
      </c>
      <c r="Q278" s="129">
        <v>0</v>
      </c>
      <c r="R278" s="129">
        <v>0</v>
      </c>
      <c r="S278" s="129">
        <v>0</v>
      </c>
      <c r="T278" s="129">
        <v>0</v>
      </c>
      <c r="U278" s="129">
        <v>0</v>
      </c>
      <c r="V278" s="129">
        <v>9337</v>
      </c>
      <c r="W278" s="129">
        <v>0</v>
      </c>
      <c r="X278" s="129">
        <v>0</v>
      </c>
      <c r="Y278" s="129">
        <v>0</v>
      </c>
      <c r="Z278" s="129">
        <v>0</v>
      </c>
      <c r="AA278" s="129">
        <v>0</v>
      </c>
      <c r="AB278" s="129">
        <v>3623</v>
      </c>
      <c r="AC278" s="129">
        <v>0</v>
      </c>
      <c r="AD278" s="129">
        <v>0</v>
      </c>
      <c r="AE278" s="129">
        <v>0</v>
      </c>
      <c r="AF278" s="129">
        <v>0</v>
      </c>
      <c r="AG278" s="129">
        <v>0</v>
      </c>
      <c r="AH278" s="129">
        <v>0</v>
      </c>
      <c r="AI278" s="129">
        <v>0</v>
      </c>
      <c r="AJ278" s="129">
        <v>0</v>
      </c>
      <c r="AK278" s="129"/>
      <c r="AL278" s="129"/>
      <c r="AM278" s="129"/>
      <c r="AN278" s="129"/>
      <c r="AO278" s="129"/>
      <c r="AP278" s="129"/>
      <c r="AQ278" s="117">
        <f t="shared" si="93"/>
        <v>135654</v>
      </c>
      <c r="AS278" s="129">
        <v>1225941</v>
      </c>
      <c r="AT278" s="148"/>
    </row>
    <row r="279" spans="1:88" x14ac:dyDescent="0.2">
      <c r="B279" s="144" t="s">
        <v>490</v>
      </c>
      <c r="C279" s="129">
        <v>0</v>
      </c>
      <c r="D279" s="129">
        <v>0</v>
      </c>
      <c r="E279" s="129">
        <v>1137492</v>
      </c>
      <c r="F279" s="129">
        <v>2373218</v>
      </c>
      <c r="G279" s="129">
        <v>0</v>
      </c>
      <c r="H279" s="129">
        <v>367950</v>
      </c>
      <c r="I279" s="129">
        <v>3273699</v>
      </c>
      <c r="J279" s="129">
        <v>0</v>
      </c>
      <c r="K279" s="129">
        <v>356430</v>
      </c>
      <c r="L279" s="129">
        <v>58961</v>
      </c>
      <c r="M279" s="129">
        <v>0</v>
      </c>
      <c r="N279" s="129">
        <v>492887</v>
      </c>
      <c r="O279" s="129">
        <v>61378</v>
      </c>
      <c r="P279" s="129">
        <v>0</v>
      </c>
      <c r="Q279" s="129">
        <v>719932</v>
      </c>
      <c r="R279" s="129">
        <v>0</v>
      </c>
      <c r="S279" s="129">
        <v>344347</v>
      </c>
      <c r="T279" s="129">
        <v>0</v>
      </c>
      <c r="U279" s="129">
        <v>256337</v>
      </c>
      <c r="V279" s="129">
        <v>20874</v>
      </c>
      <c r="W279" s="129">
        <v>166595</v>
      </c>
      <c r="X279" s="129">
        <v>0</v>
      </c>
      <c r="Y279" s="129">
        <v>387637</v>
      </c>
      <c r="Z279" s="129">
        <v>225564</v>
      </c>
      <c r="AA279" s="129">
        <v>294095</v>
      </c>
      <c r="AB279" s="129">
        <v>31813</v>
      </c>
      <c r="AC279" s="129">
        <v>0</v>
      </c>
      <c r="AD279" s="129">
        <v>1093640</v>
      </c>
      <c r="AE279" s="129">
        <v>0</v>
      </c>
      <c r="AF279" s="129">
        <v>0</v>
      </c>
      <c r="AG279" s="129">
        <v>1915461</v>
      </c>
      <c r="AH279" s="129">
        <v>41275</v>
      </c>
      <c r="AI279" s="129">
        <v>44070</v>
      </c>
      <c r="AJ279" s="129">
        <v>48957</v>
      </c>
      <c r="AK279" s="129"/>
      <c r="AL279" s="129"/>
      <c r="AM279" s="129"/>
      <c r="AN279" s="129"/>
      <c r="AO279" s="129"/>
      <c r="AP279" s="129"/>
      <c r="AQ279" s="117">
        <f t="shared" si="93"/>
        <v>13712612</v>
      </c>
      <c r="AS279" s="129">
        <v>18550238</v>
      </c>
      <c r="AT279" s="148"/>
    </row>
    <row r="280" spans="1:88" x14ac:dyDescent="0.2">
      <c r="B280" s="144" t="s">
        <v>491</v>
      </c>
      <c r="C280" s="129">
        <v>0</v>
      </c>
      <c r="D280" s="129">
        <v>0</v>
      </c>
      <c r="E280" s="129">
        <v>10406151</v>
      </c>
      <c r="F280" s="129">
        <v>745927</v>
      </c>
      <c r="G280" s="129">
        <v>0</v>
      </c>
      <c r="H280" s="129">
        <v>26248</v>
      </c>
      <c r="I280" s="129">
        <v>-8775</v>
      </c>
      <c r="J280" s="129">
        <v>0</v>
      </c>
      <c r="K280" s="129">
        <v>1458859</v>
      </c>
      <c r="L280" s="129">
        <v>0</v>
      </c>
      <c r="M280" s="129">
        <v>0</v>
      </c>
      <c r="N280" s="129">
        <v>0</v>
      </c>
      <c r="O280" s="129">
        <v>0</v>
      </c>
      <c r="P280" s="129">
        <v>0</v>
      </c>
      <c r="Q280" s="129">
        <v>8157064</v>
      </c>
      <c r="R280" s="129">
        <v>0</v>
      </c>
      <c r="S280" s="129">
        <v>335534</v>
      </c>
      <c r="T280" s="129">
        <v>0</v>
      </c>
      <c r="U280" s="129">
        <v>167840</v>
      </c>
      <c r="V280" s="129">
        <v>0</v>
      </c>
      <c r="W280" s="129">
        <v>0</v>
      </c>
      <c r="X280" s="129">
        <v>0</v>
      </c>
      <c r="Y280" s="129">
        <v>68882</v>
      </c>
      <c r="Z280" s="129">
        <v>0</v>
      </c>
      <c r="AA280" s="129">
        <v>90883</v>
      </c>
      <c r="AB280" s="129">
        <v>0</v>
      </c>
      <c r="AC280" s="129">
        <v>0</v>
      </c>
      <c r="AD280" s="129">
        <v>0</v>
      </c>
      <c r="AE280" s="129">
        <v>0</v>
      </c>
      <c r="AF280" s="129">
        <v>0</v>
      </c>
      <c r="AG280" s="129">
        <v>4783806</v>
      </c>
      <c r="AH280" s="129">
        <v>0</v>
      </c>
      <c r="AI280" s="129">
        <v>2152642</v>
      </c>
      <c r="AJ280" s="129">
        <v>0</v>
      </c>
      <c r="AK280" s="129"/>
      <c r="AL280" s="129"/>
      <c r="AM280" s="129"/>
      <c r="AN280" s="129"/>
      <c r="AO280" s="129"/>
      <c r="AP280" s="129"/>
      <c r="AQ280" s="117">
        <f t="shared" si="93"/>
        <v>28385061</v>
      </c>
      <c r="AS280" s="129">
        <v>20200623</v>
      </c>
      <c r="AT280" s="148"/>
    </row>
    <row r="281" spans="1:88" x14ac:dyDescent="0.2">
      <c r="B281" s="144" t="s">
        <v>492</v>
      </c>
      <c r="C281" s="129">
        <v>0</v>
      </c>
      <c r="D281" s="129">
        <v>0</v>
      </c>
      <c r="E281" s="129">
        <v>13434756</v>
      </c>
      <c r="F281" s="129">
        <v>18316832</v>
      </c>
      <c r="G281" s="129">
        <v>0</v>
      </c>
      <c r="H281" s="129">
        <v>19154</v>
      </c>
      <c r="I281" s="129">
        <v>4643676</v>
      </c>
      <c r="J281" s="129">
        <v>0</v>
      </c>
      <c r="K281" s="129">
        <v>296727</v>
      </c>
      <c r="L281" s="129">
        <v>0</v>
      </c>
      <c r="M281" s="129">
        <v>0</v>
      </c>
      <c r="N281" s="129">
        <v>0</v>
      </c>
      <c r="O281" s="129">
        <v>0</v>
      </c>
      <c r="P281" s="129">
        <v>0</v>
      </c>
      <c r="Q281" s="129">
        <v>466940</v>
      </c>
      <c r="R281" s="129">
        <v>20109</v>
      </c>
      <c r="S281" s="129">
        <v>0</v>
      </c>
      <c r="T281" s="129">
        <v>0</v>
      </c>
      <c r="U281" s="129">
        <v>-94047</v>
      </c>
      <c r="V281" s="129">
        <v>84128</v>
      </c>
      <c r="W281" s="129">
        <v>0</v>
      </c>
      <c r="X281" s="129">
        <v>0</v>
      </c>
      <c r="Y281" s="129">
        <v>0</v>
      </c>
      <c r="Z281" s="129">
        <v>0</v>
      </c>
      <c r="AA281" s="129">
        <v>7435</v>
      </c>
      <c r="AB281" s="129">
        <v>82762</v>
      </c>
      <c r="AC281" s="129">
        <v>0</v>
      </c>
      <c r="AD281" s="129">
        <v>0</v>
      </c>
      <c r="AE281" s="129">
        <v>0</v>
      </c>
      <c r="AF281" s="129">
        <v>0</v>
      </c>
      <c r="AG281" s="129">
        <v>903897</v>
      </c>
      <c r="AH281" s="129">
        <v>0</v>
      </c>
      <c r="AI281" s="129">
        <v>87900</v>
      </c>
      <c r="AJ281" s="129">
        <v>2149517</v>
      </c>
      <c r="AK281" s="129"/>
      <c r="AL281" s="129"/>
      <c r="AM281" s="129"/>
      <c r="AN281" s="129"/>
      <c r="AO281" s="129"/>
      <c r="AP281" s="129"/>
      <c r="AQ281" s="117">
        <f t="shared" si="93"/>
        <v>40419786</v>
      </c>
      <c r="AS281" s="129">
        <v>38849884</v>
      </c>
      <c r="AT281" s="148"/>
    </row>
    <row r="282" spans="1:88" x14ac:dyDescent="0.2">
      <c r="B282" s="144" t="s">
        <v>493</v>
      </c>
      <c r="C282" s="129">
        <v>0</v>
      </c>
      <c r="D282" s="129">
        <v>0</v>
      </c>
      <c r="E282" s="129">
        <v>0</v>
      </c>
      <c r="F282" s="129">
        <v>0</v>
      </c>
      <c r="G282" s="129">
        <v>0</v>
      </c>
      <c r="H282" s="129">
        <v>0</v>
      </c>
      <c r="I282" s="129">
        <v>0</v>
      </c>
      <c r="J282" s="129">
        <v>0</v>
      </c>
      <c r="K282" s="129">
        <v>0</v>
      </c>
      <c r="L282" s="129">
        <v>0</v>
      </c>
      <c r="M282" s="129">
        <v>0</v>
      </c>
      <c r="N282" s="129">
        <v>0</v>
      </c>
      <c r="O282" s="129">
        <v>0</v>
      </c>
      <c r="P282" s="129">
        <v>0</v>
      </c>
      <c r="Q282" s="129">
        <v>21051</v>
      </c>
      <c r="R282" s="129">
        <v>0</v>
      </c>
      <c r="S282" s="129">
        <v>0</v>
      </c>
      <c r="T282" s="129">
        <v>0</v>
      </c>
      <c r="U282" s="129">
        <v>0</v>
      </c>
      <c r="V282" s="129">
        <v>0</v>
      </c>
      <c r="W282" s="129">
        <v>0</v>
      </c>
      <c r="X282" s="129">
        <v>0</v>
      </c>
      <c r="Y282" s="129">
        <v>0</v>
      </c>
      <c r="Z282" s="129">
        <v>0</v>
      </c>
      <c r="AA282" s="129">
        <v>0</v>
      </c>
      <c r="AB282" s="129">
        <v>0</v>
      </c>
      <c r="AC282" s="129">
        <v>0</v>
      </c>
      <c r="AD282" s="129">
        <v>0</v>
      </c>
      <c r="AE282" s="129">
        <v>0</v>
      </c>
      <c r="AF282" s="129">
        <v>0</v>
      </c>
      <c r="AG282" s="129">
        <v>0</v>
      </c>
      <c r="AH282" s="129">
        <v>0</v>
      </c>
      <c r="AI282" s="129">
        <v>0</v>
      </c>
      <c r="AJ282" s="129">
        <v>0</v>
      </c>
      <c r="AK282" s="129"/>
      <c r="AL282" s="129"/>
      <c r="AM282" s="129"/>
      <c r="AN282" s="129"/>
      <c r="AO282" s="129"/>
      <c r="AP282" s="129"/>
      <c r="AQ282" s="117">
        <f t="shared" si="93"/>
        <v>21051</v>
      </c>
      <c r="AS282" s="129">
        <v>67310</v>
      </c>
      <c r="AT282" s="148"/>
    </row>
    <row r="283" spans="1:88" x14ac:dyDescent="0.2">
      <c r="B283" s="144" t="s">
        <v>494</v>
      </c>
      <c r="C283" s="129">
        <v>0</v>
      </c>
      <c r="D283" s="129">
        <v>0</v>
      </c>
      <c r="E283" s="129">
        <v>0</v>
      </c>
      <c r="F283" s="129">
        <v>0</v>
      </c>
      <c r="G283" s="129">
        <v>0</v>
      </c>
      <c r="H283" s="129">
        <v>0</v>
      </c>
      <c r="I283" s="129">
        <v>0</v>
      </c>
      <c r="J283" s="129">
        <v>0</v>
      </c>
      <c r="K283" s="129">
        <v>0</v>
      </c>
      <c r="L283" s="129">
        <v>0</v>
      </c>
      <c r="M283" s="129">
        <v>0</v>
      </c>
      <c r="N283" s="129">
        <v>0</v>
      </c>
      <c r="O283" s="129">
        <v>0</v>
      </c>
      <c r="P283" s="129">
        <v>0</v>
      </c>
      <c r="Q283" s="129">
        <v>470111</v>
      </c>
      <c r="R283" s="129">
        <v>0</v>
      </c>
      <c r="S283" s="129">
        <v>0</v>
      </c>
      <c r="T283" s="129">
        <v>0</v>
      </c>
      <c r="U283" s="129">
        <v>0</v>
      </c>
      <c r="V283" s="129">
        <v>0</v>
      </c>
      <c r="W283" s="129">
        <v>0</v>
      </c>
      <c r="X283" s="129">
        <v>0</v>
      </c>
      <c r="Y283" s="129">
        <v>0</v>
      </c>
      <c r="Z283" s="129">
        <v>0</v>
      </c>
      <c r="AA283" s="129">
        <v>0</v>
      </c>
      <c r="AB283" s="129">
        <v>0</v>
      </c>
      <c r="AC283" s="129">
        <v>0</v>
      </c>
      <c r="AD283" s="129">
        <v>0</v>
      </c>
      <c r="AE283" s="129">
        <v>0</v>
      </c>
      <c r="AF283" s="129">
        <v>0</v>
      </c>
      <c r="AG283" s="129">
        <v>274553</v>
      </c>
      <c r="AH283" s="129">
        <v>0</v>
      </c>
      <c r="AI283" s="129">
        <v>0</v>
      </c>
      <c r="AJ283" s="129">
        <v>0</v>
      </c>
      <c r="AK283" s="129"/>
      <c r="AL283" s="129"/>
      <c r="AM283" s="129"/>
      <c r="AN283" s="129"/>
      <c r="AO283" s="129"/>
      <c r="AP283" s="129"/>
      <c r="AQ283" s="117">
        <f t="shared" si="93"/>
        <v>744664</v>
      </c>
      <c r="AS283" s="129">
        <v>328816</v>
      </c>
      <c r="AT283" s="148"/>
    </row>
    <row r="284" spans="1:88" x14ac:dyDescent="0.2">
      <c r="B284" s="144" t="s">
        <v>495</v>
      </c>
      <c r="C284" s="129">
        <v>0</v>
      </c>
      <c r="D284" s="129">
        <v>0</v>
      </c>
      <c r="E284" s="129">
        <v>1141926</v>
      </c>
      <c r="F284" s="129">
        <v>0</v>
      </c>
      <c r="G284" s="129">
        <v>0</v>
      </c>
      <c r="H284" s="129">
        <v>1325717</v>
      </c>
      <c r="I284" s="129">
        <v>193847</v>
      </c>
      <c r="J284" s="129">
        <v>0</v>
      </c>
      <c r="K284" s="129">
        <v>612780</v>
      </c>
      <c r="L284" s="129">
        <v>137</v>
      </c>
      <c r="M284" s="129">
        <v>0</v>
      </c>
      <c r="N284" s="129">
        <v>0</v>
      </c>
      <c r="O284" s="129">
        <v>1436</v>
      </c>
      <c r="P284" s="129">
        <v>0</v>
      </c>
      <c r="Q284" s="129">
        <v>1539001</v>
      </c>
      <c r="R284" s="129">
        <v>0</v>
      </c>
      <c r="S284" s="129">
        <v>11303</v>
      </c>
      <c r="T284" s="129">
        <v>0</v>
      </c>
      <c r="U284" s="129">
        <v>645489</v>
      </c>
      <c r="V284" s="129">
        <v>0</v>
      </c>
      <c r="W284" s="129">
        <v>599</v>
      </c>
      <c r="X284" s="129">
        <v>0</v>
      </c>
      <c r="Y284" s="129">
        <v>43335</v>
      </c>
      <c r="Z284" s="129">
        <v>662017</v>
      </c>
      <c r="AA284" s="129">
        <v>98705</v>
      </c>
      <c r="AB284" s="129">
        <v>0</v>
      </c>
      <c r="AC284" s="129">
        <v>0</v>
      </c>
      <c r="AD284" s="129">
        <v>1057958</v>
      </c>
      <c r="AE284" s="129">
        <v>0</v>
      </c>
      <c r="AF284" s="129">
        <v>0</v>
      </c>
      <c r="AG284" s="129">
        <v>1274587</v>
      </c>
      <c r="AH284" s="129">
        <v>19228</v>
      </c>
      <c r="AI284" s="129">
        <v>150536</v>
      </c>
      <c r="AJ284" s="129">
        <v>29682</v>
      </c>
      <c r="AK284" s="129"/>
      <c r="AL284" s="129"/>
      <c r="AM284" s="129"/>
      <c r="AN284" s="129"/>
      <c r="AO284" s="129"/>
      <c r="AP284" s="129"/>
      <c r="AQ284" s="117">
        <f t="shared" si="93"/>
        <v>8808283</v>
      </c>
      <c r="AS284" s="129">
        <v>8441662</v>
      </c>
      <c r="AT284" s="148"/>
    </row>
    <row r="285" spans="1:88" x14ac:dyDescent="0.2">
      <c r="B285" s="144" t="s">
        <v>496</v>
      </c>
      <c r="C285" s="129">
        <v>1906822</v>
      </c>
      <c r="D285" s="129">
        <v>0</v>
      </c>
      <c r="E285" s="129">
        <v>2302445</v>
      </c>
      <c r="F285" s="129">
        <v>54466</v>
      </c>
      <c r="G285" s="129">
        <v>0</v>
      </c>
      <c r="H285" s="129">
        <v>2315</v>
      </c>
      <c r="I285" s="129">
        <v>-2032084</v>
      </c>
      <c r="J285" s="129">
        <v>0</v>
      </c>
      <c r="K285" s="129">
        <v>313972</v>
      </c>
      <c r="L285" s="129">
        <v>-384</v>
      </c>
      <c r="M285" s="129">
        <v>0</v>
      </c>
      <c r="N285" s="129">
        <v>816732</v>
      </c>
      <c r="O285" s="129">
        <v>164074</v>
      </c>
      <c r="P285" s="129">
        <v>0</v>
      </c>
      <c r="Q285" s="129">
        <v>93921</v>
      </c>
      <c r="R285" s="129">
        <v>34943</v>
      </c>
      <c r="S285" s="129">
        <v>1700677</v>
      </c>
      <c r="T285" s="129">
        <v>0</v>
      </c>
      <c r="U285" s="129">
        <v>-17470</v>
      </c>
      <c r="V285" s="129">
        <v>8652</v>
      </c>
      <c r="W285" s="129">
        <v>895399</v>
      </c>
      <c r="X285" s="129">
        <v>0</v>
      </c>
      <c r="Y285" s="129">
        <v>3957</v>
      </c>
      <c r="Z285" s="129">
        <v>1974</v>
      </c>
      <c r="AA285" s="129">
        <v>1279683</v>
      </c>
      <c r="AB285" s="129">
        <v>0</v>
      </c>
      <c r="AC285" s="129">
        <v>0</v>
      </c>
      <c r="AD285" s="129">
        <v>677954</v>
      </c>
      <c r="AE285" s="129">
        <v>0</v>
      </c>
      <c r="AF285" s="129">
        <v>0</v>
      </c>
      <c r="AG285" s="129">
        <v>735511</v>
      </c>
      <c r="AH285" s="129">
        <v>236877</v>
      </c>
      <c r="AI285" s="129">
        <v>953204</v>
      </c>
      <c r="AJ285" s="129">
        <v>2570272</v>
      </c>
      <c r="AK285" s="129"/>
      <c r="AL285" s="129"/>
      <c r="AM285" s="129"/>
      <c r="AN285" s="129"/>
      <c r="AO285" s="129"/>
      <c r="AP285" s="129"/>
      <c r="AQ285" s="117">
        <f t="shared" si="93"/>
        <v>12703912</v>
      </c>
      <c r="AS285" s="129">
        <v>21945399</v>
      </c>
      <c r="AT285" s="217">
        <f>SUM(AS257,AS273:AS274,AS278:AS279,AS281:AS285)</f>
        <v>94019350</v>
      </c>
    </row>
    <row r="286" spans="1:88" x14ac:dyDescent="0.2">
      <c r="B286" s="145" t="s">
        <v>284</v>
      </c>
      <c r="C286" s="118">
        <f>SUM(C249:C285)</f>
        <v>2040279</v>
      </c>
      <c r="D286" s="118">
        <f t="shared" ref="D286:AK286" si="94">SUM(D249:D285)</f>
        <v>6403048</v>
      </c>
      <c r="E286" s="118">
        <f t="shared" si="94"/>
        <v>101006647</v>
      </c>
      <c r="F286" s="118">
        <f t="shared" si="94"/>
        <v>29502558</v>
      </c>
      <c r="G286" s="118">
        <f t="shared" si="94"/>
        <v>1006975</v>
      </c>
      <c r="H286" s="118">
        <f t="shared" si="94"/>
        <v>38475492</v>
      </c>
      <c r="I286" s="118">
        <f t="shared" si="94"/>
        <v>55737716</v>
      </c>
      <c r="J286" s="118">
        <f t="shared" si="94"/>
        <v>3449038</v>
      </c>
      <c r="K286" s="118">
        <f t="shared" si="94"/>
        <v>21971996</v>
      </c>
      <c r="L286" s="118">
        <f t="shared" si="94"/>
        <v>3473928</v>
      </c>
      <c r="M286" s="118">
        <f t="shared" si="94"/>
        <v>10823299</v>
      </c>
      <c r="N286" s="118">
        <f t="shared" si="94"/>
        <v>8741114</v>
      </c>
      <c r="O286" s="118">
        <f t="shared" si="94"/>
        <v>8640128</v>
      </c>
      <c r="P286" s="118">
        <f t="shared" si="94"/>
        <v>434865</v>
      </c>
      <c r="Q286" s="118">
        <f t="shared" si="94"/>
        <v>69368483</v>
      </c>
      <c r="R286" s="118">
        <f t="shared" si="94"/>
        <v>67330</v>
      </c>
      <c r="S286" s="118">
        <f t="shared" si="94"/>
        <v>69582928</v>
      </c>
      <c r="T286" s="118">
        <f t="shared" si="94"/>
        <v>0</v>
      </c>
      <c r="U286" s="118">
        <f t="shared" si="94"/>
        <v>49799567</v>
      </c>
      <c r="V286" s="118">
        <f t="shared" si="94"/>
        <v>1320280</v>
      </c>
      <c r="W286" s="118">
        <f t="shared" si="94"/>
        <v>14325893</v>
      </c>
      <c r="X286" s="118">
        <f t="shared" si="94"/>
        <v>1142442</v>
      </c>
      <c r="Y286" s="118">
        <f t="shared" si="94"/>
        <v>6054123</v>
      </c>
      <c r="Z286" s="118">
        <f t="shared" si="94"/>
        <v>15916784</v>
      </c>
      <c r="AA286" s="118">
        <f t="shared" si="94"/>
        <v>19298458</v>
      </c>
      <c r="AB286" s="118">
        <f t="shared" si="94"/>
        <v>118198</v>
      </c>
      <c r="AC286" s="118">
        <f t="shared" si="94"/>
        <v>2355778</v>
      </c>
      <c r="AD286" s="118">
        <f t="shared" si="94"/>
        <v>60979243</v>
      </c>
      <c r="AE286" s="118">
        <f t="shared" si="94"/>
        <v>8989041</v>
      </c>
      <c r="AF286" s="118">
        <f t="shared" si="94"/>
        <v>1285091</v>
      </c>
      <c r="AG286" s="118">
        <f t="shared" si="94"/>
        <v>86273896</v>
      </c>
      <c r="AH286" s="118">
        <f t="shared" si="94"/>
        <v>20217533</v>
      </c>
      <c r="AI286" s="118">
        <f t="shared" si="94"/>
        <v>8865402</v>
      </c>
      <c r="AJ286" s="118">
        <f t="shared" si="94"/>
        <v>12412554</v>
      </c>
      <c r="AK286" s="118">
        <f t="shared" si="94"/>
        <v>0</v>
      </c>
      <c r="AL286" s="118">
        <f t="shared" ref="AL286:AP286" si="95">SUM(AL249:AL285)</f>
        <v>0</v>
      </c>
      <c r="AM286" s="118">
        <f t="shared" si="95"/>
        <v>0</v>
      </c>
      <c r="AN286" s="118">
        <f t="shared" si="95"/>
        <v>0</v>
      </c>
      <c r="AO286" s="118">
        <f t="shared" si="95"/>
        <v>0</v>
      </c>
      <c r="AP286" s="118">
        <f t="shared" si="95"/>
        <v>0</v>
      </c>
      <c r="AQ286" s="118">
        <f>SUM(AQ249:AQ285)</f>
        <v>740080107</v>
      </c>
      <c r="AS286" s="192">
        <v>689036574</v>
      </c>
      <c r="AT286" s="206"/>
      <c r="AV286" s="142">
        <f>C286-C118</f>
        <v>0</v>
      </c>
      <c r="AW286" s="142">
        <f>D286-D118</f>
        <v>0</v>
      </c>
      <c r="AX286" s="142">
        <f t="shared" ref="AX286:CI286" si="96">E286-E118</f>
        <v>0</v>
      </c>
      <c r="AY286" s="142">
        <f>F286-F118</f>
        <v>0</v>
      </c>
      <c r="AZ286" s="142">
        <f t="shared" ref="AZ286:BD286" si="97">G286-G118</f>
        <v>0</v>
      </c>
      <c r="BA286" s="142">
        <f t="shared" si="97"/>
        <v>0</v>
      </c>
      <c r="BB286" s="142">
        <f t="shared" si="97"/>
        <v>0</v>
      </c>
      <c r="BC286" s="142">
        <f t="shared" si="97"/>
        <v>0</v>
      </c>
      <c r="BD286" s="142">
        <f t="shared" si="97"/>
        <v>0</v>
      </c>
      <c r="BE286" s="142">
        <f>L286-L118</f>
        <v>0</v>
      </c>
      <c r="BF286" s="142">
        <f t="shared" si="96"/>
        <v>0</v>
      </c>
      <c r="BG286" s="142">
        <f t="shared" ref="BG286:BL286" si="98">N286-N118</f>
        <v>0</v>
      </c>
      <c r="BH286" s="142">
        <f>O286-O118</f>
        <v>0</v>
      </c>
      <c r="BI286" s="142">
        <f t="shared" si="98"/>
        <v>0</v>
      </c>
      <c r="BJ286" s="142">
        <f t="shared" si="98"/>
        <v>0</v>
      </c>
      <c r="BK286" s="142">
        <f>R286-R118</f>
        <v>0</v>
      </c>
      <c r="BL286" s="142">
        <f t="shared" si="98"/>
        <v>0</v>
      </c>
      <c r="BM286" s="142">
        <f>T286-T118</f>
        <v>0</v>
      </c>
      <c r="BN286" s="142">
        <f t="shared" si="96"/>
        <v>0</v>
      </c>
      <c r="BO286" s="142">
        <f>V286-V118</f>
        <v>0</v>
      </c>
      <c r="BP286" s="142">
        <f>W286-W118</f>
        <v>0</v>
      </c>
      <c r="BQ286" s="142">
        <f t="shared" si="96"/>
        <v>0</v>
      </c>
      <c r="BR286" s="142">
        <f>Y286-Y118</f>
        <v>0</v>
      </c>
      <c r="BS286" s="142">
        <f t="shared" si="96"/>
        <v>0</v>
      </c>
      <c r="BT286" s="142">
        <f>AA286-AA118</f>
        <v>0</v>
      </c>
      <c r="BU286" s="142">
        <f t="shared" si="96"/>
        <v>0</v>
      </c>
      <c r="BV286" s="142">
        <f t="shared" si="96"/>
        <v>0</v>
      </c>
      <c r="BW286" s="142">
        <f t="shared" si="96"/>
        <v>0</v>
      </c>
      <c r="BX286" s="142">
        <f t="shared" si="96"/>
        <v>0</v>
      </c>
      <c r="BY286" s="142">
        <f t="shared" si="96"/>
        <v>0</v>
      </c>
      <c r="BZ286" s="142">
        <f t="shared" si="96"/>
        <v>0</v>
      </c>
      <c r="CA286" s="142">
        <f t="shared" si="96"/>
        <v>0</v>
      </c>
      <c r="CB286" s="142">
        <f t="shared" si="96"/>
        <v>0</v>
      </c>
      <c r="CC286" s="142">
        <f>AJ286-AJ118</f>
        <v>0</v>
      </c>
      <c r="CD286" s="142">
        <f t="shared" si="96"/>
        <v>0</v>
      </c>
      <c r="CE286" s="142">
        <f t="shared" si="96"/>
        <v>0</v>
      </c>
      <c r="CF286" s="142">
        <f t="shared" si="96"/>
        <v>0</v>
      </c>
      <c r="CG286" s="142">
        <f t="shared" si="96"/>
        <v>0</v>
      </c>
      <c r="CH286" s="142">
        <f t="shared" si="96"/>
        <v>0</v>
      </c>
      <c r="CI286" s="142">
        <f t="shared" si="96"/>
        <v>0</v>
      </c>
      <c r="CJ286" s="142">
        <f>AQ286-AQ118</f>
        <v>0</v>
      </c>
    </row>
    <row r="287" spans="1:88" s="146" customFormat="1" x14ac:dyDescent="0.2">
      <c r="A287" s="120"/>
      <c r="B287" s="251"/>
      <c r="C287" s="252"/>
      <c r="D287" s="252"/>
      <c r="E287" s="252"/>
      <c r="F287" s="252"/>
      <c r="G287" s="252"/>
      <c r="H287" s="252"/>
      <c r="I287" s="252"/>
      <c r="J287" s="252"/>
      <c r="K287" s="252"/>
      <c r="L287" s="252"/>
      <c r="M287" s="252"/>
      <c r="N287" s="252"/>
      <c r="O287" s="252"/>
      <c r="P287" s="252"/>
      <c r="Q287" s="252"/>
      <c r="R287" s="252"/>
      <c r="S287" s="252"/>
      <c r="T287" s="252"/>
      <c r="U287" s="252"/>
      <c r="V287" s="252"/>
      <c r="W287" s="252"/>
      <c r="X287" s="252"/>
      <c r="Y287" s="252"/>
      <c r="Z287" s="252"/>
      <c r="AA287" s="252"/>
      <c r="AB287" s="252"/>
      <c r="AC287" s="252"/>
      <c r="AD287" s="252"/>
      <c r="AE287" s="252"/>
      <c r="AF287" s="252"/>
      <c r="AG287" s="252"/>
      <c r="AH287" s="252"/>
      <c r="AI287" s="252"/>
      <c r="AJ287" s="252"/>
      <c r="AK287" s="252"/>
      <c r="AL287" s="252"/>
      <c r="AM287" s="252"/>
      <c r="AN287" s="252"/>
      <c r="AO287" s="252"/>
      <c r="AP287" s="252"/>
      <c r="AQ287" s="252"/>
      <c r="AS287" s="252"/>
      <c r="AT287" s="252"/>
      <c r="AV287" s="207"/>
      <c r="AW287" s="207"/>
      <c r="AX287" s="207"/>
      <c r="AY287" s="207"/>
      <c r="AZ287" s="207"/>
      <c r="BA287" s="207"/>
      <c r="BB287" s="207"/>
      <c r="BC287" s="207"/>
      <c r="BD287" s="207"/>
      <c r="BE287" s="207"/>
      <c r="BF287" s="207"/>
      <c r="BG287" s="207"/>
      <c r="BH287" s="207"/>
      <c r="BI287" s="207"/>
      <c r="BJ287" s="207"/>
      <c r="BK287" s="207"/>
      <c r="BL287" s="207"/>
      <c r="BM287" s="207"/>
      <c r="BN287" s="207"/>
      <c r="BO287" s="207"/>
      <c r="BP287" s="207"/>
      <c r="BQ287" s="207"/>
      <c r="BR287" s="207"/>
      <c r="BS287" s="207"/>
      <c r="BT287" s="207"/>
      <c r="BU287" s="207"/>
      <c r="BV287" s="207"/>
      <c r="BW287" s="207"/>
      <c r="BX287" s="207"/>
      <c r="BY287" s="207"/>
      <c r="BZ287" s="207"/>
      <c r="CA287" s="207"/>
      <c r="CB287" s="207"/>
      <c r="CC287" s="207"/>
      <c r="CD287" s="207"/>
      <c r="CE287" s="207"/>
      <c r="CF287" s="207"/>
      <c r="CG287" s="207"/>
      <c r="CH287" s="207"/>
      <c r="CI287" s="207"/>
      <c r="CJ287" s="207"/>
    </row>
    <row r="288" spans="1:88" x14ac:dyDescent="0.2">
      <c r="B288" s="144" t="s">
        <v>497</v>
      </c>
      <c r="C288" s="129">
        <v>0</v>
      </c>
      <c r="D288" s="129">
        <v>6403048</v>
      </c>
      <c r="E288" s="129">
        <v>50142610</v>
      </c>
      <c r="F288" s="129">
        <v>34715</v>
      </c>
      <c r="G288" s="129">
        <v>1006975</v>
      </c>
      <c r="H288" s="129">
        <v>9093981</v>
      </c>
      <c r="I288" s="129">
        <v>11440170</v>
      </c>
      <c r="J288" s="129">
        <v>3449038</v>
      </c>
      <c r="K288" s="129">
        <v>8010586</v>
      </c>
      <c r="L288" s="129">
        <v>32979</v>
      </c>
      <c r="M288" s="129">
        <v>36923</v>
      </c>
      <c r="N288" s="129">
        <v>-113603</v>
      </c>
      <c r="O288" s="129">
        <v>763877</v>
      </c>
      <c r="P288" s="129">
        <v>221933</v>
      </c>
      <c r="Q288" s="129">
        <v>33331974</v>
      </c>
      <c r="R288" s="129">
        <v>0</v>
      </c>
      <c r="S288" s="129">
        <v>8632883</v>
      </c>
      <c r="T288" s="129">
        <v>0</v>
      </c>
      <c r="U288" s="129">
        <v>6849753</v>
      </c>
      <c r="V288" s="129">
        <v>380</v>
      </c>
      <c r="W288" s="129">
        <v>169203</v>
      </c>
      <c r="X288" s="129">
        <v>1142442</v>
      </c>
      <c r="Y288" s="129">
        <v>1298586</v>
      </c>
      <c r="Z288" s="129">
        <v>6790036</v>
      </c>
      <c r="AA288" s="129">
        <v>3499691</v>
      </c>
      <c r="AB288" s="129">
        <v>0</v>
      </c>
      <c r="AC288" s="129">
        <v>0</v>
      </c>
      <c r="AD288" s="129">
        <v>987293</v>
      </c>
      <c r="AE288" s="129">
        <v>0</v>
      </c>
      <c r="AF288" s="129">
        <v>1285091</v>
      </c>
      <c r="AG288" s="129">
        <v>6998285</v>
      </c>
      <c r="AH288" s="129">
        <v>0</v>
      </c>
      <c r="AI288" s="129">
        <v>3134773</v>
      </c>
      <c r="AJ288" s="129">
        <v>0</v>
      </c>
      <c r="AK288" s="129"/>
      <c r="AL288" s="129"/>
      <c r="AM288" s="129"/>
      <c r="AN288" s="129"/>
      <c r="AO288" s="129"/>
      <c r="AP288" s="129"/>
      <c r="AQ288" s="118">
        <f t="shared" ref="AQ288:AQ293" si="99">SUM(C288:AP288)</f>
        <v>164643622</v>
      </c>
      <c r="AS288" s="129">
        <v>219220647</v>
      </c>
      <c r="AT288" s="148"/>
    </row>
    <row r="289" spans="1:88" x14ac:dyDescent="0.2">
      <c r="B289" s="144" t="s">
        <v>498</v>
      </c>
      <c r="C289" s="129">
        <v>0</v>
      </c>
      <c r="D289" s="129">
        <v>0</v>
      </c>
      <c r="E289" s="129">
        <v>2936992</v>
      </c>
      <c r="F289" s="129">
        <v>0</v>
      </c>
      <c r="G289" s="129">
        <v>0</v>
      </c>
      <c r="H289" s="129">
        <v>1848</v>
      </c>
      <c r="I289" s="129">
        <v>554108</v>
      </c>
      <c r="J289" s="129">
        <v>0</v>
      </c>
      <c r="K289" s="129">
        <v>18989</v>
      </c>
      <c r="L289" s="129">
        <v>0</v>
      </c>
      <c r="M289" s="129">
        <v>0</v>
      </c>
      <c r="N289" s="129">
        <v>0</v>
      </c>
      <c r="O289" s="129">
        <v>157381</v>
      </c>
      <c r="P289" s="129">
        <v>0</v>
      </c>
      <c r="Q289" s="129">
        <v>805351</v>
      </c>
      <c r="R289" s="129">
        <v>67330</v>
      </c>
      <c r="S289" s="129">
        <v>297174</v>
      </c>
      <c r="T289" s="129">
        <v>0</v>
      </c>
      <c r="U289" s="129">
        <v>802592</v>
      </c>
      <c r="V289" s="129">
        <v>11086</v>
      </c>
      <c r="W289" s="129">
        <v>0</v>
      </c>
      <c r="X289" s="129">
        <v>0</v>
      </c>
      <c r="Y289" s="129">
        <v>0</v>
      </c>
      <c r="Z289" s="129">
        <v>4300707</v>
      </c>
      <c r="AA289" s="129">
        <v>0</v>
      </c>
      <c r="AB289" s="129">
        <v>0</v>
      </c>
      <c r="AC289" s="129">
        <v>0</v>
      </c>
      <c r="AD289" s="129">
        <v>1836018</v>
      </c>
      <c r="AE289" s="129">
        <v>0</v>
      </c>
      <c r="AF289" s="129">
        <v>0</v>
      </c>
      <c r="AG289" s="129">
        <v>6007665</v>
      </c>
      <c r="AH289" s="129">
        <v>0</v>
      </c>
      <c r="AI289" s="129">
        <v>-17099</v>
      </c>
      <c r="AJ289" s="129">
        <v>0</v>
      </c>
      <c r="AK289" s="129"/>
      <c r="AL289" s="129"/>
      <c r="AM289" s="129"/>
      <c r="AN289" s="129"/>
      <c r="AO289" s="129"/>
      <c r="AP289" s="129"/>
      <c r="AQ289" s="118">
        <f t="shared" si="99"/>
        <v>17780142</v>
      </c>
      <c r="AS289" s="129">
        <v>19340777</v>
      </c>
      <c r="AT289" s="148"/>
    </row>
    <row r="290" spans="1:88" x14ac:dyDescent="0.2">
      <c r="B290" s="144" t="s">
        <v>499</v>
      </c>
      <c r="C290" s="129">
        <v>133457</v>
      </c>
      <c r="D290" s="129">
        <v>0</v>
      </c>
      <c r="E290" s="129">
        <v>2738302</v>
      </c>
      <c r="F290" s="129">
        <v>5300664</v>
      </c>
      <c r="G290" s="129">
        <v>0</v>
      </c>
      <c r="H290" s="129">
        <v>0</v>
      </c>
      <c r="I290" s="129">
        <v>0</v>
      </c>
      <c r="J290" s="129">
        <v>0</v>
      </c>
      <c r="K290" s="129">
        <v>521759</v>
      </c>
      <c r="L290" s="129">
        <v>0</v>
      </c>
      <c r="M290" s="129">
        <v>0</v>
      </c>
      <c r="N290" s="129">
        <v>0</v>
      </c>
      <c r="O290" s="129">
        <v>0</v>
      </c>
      <c r="P290" s="129">
        <v>0</v>
      </c>
      <c r="Q290" s="129">
        <v>71740</v>
      </c>
      <c r="R290" s="129">
        <v>0</v>
      </c>
      <c r="S290" s="129">
        <v>25248301</v>
      </c>
      <c r="T290" s="129">
        <v>0</v>
      </c>
      <c r="U290" s="129">
        <v>3541931</v>
      </c>
      <c r="V290" s="129">
        <v>45030</v>
      </c>
      <c r="W290" s="129">
        <v>0</v>
      </c>
      <c r="X290" s="129">
        <v>0</v>
      </c>
      <c r="Y290" s="129">
        <v>0</v>
      </c>
      <c r="Z290" s="129">
        <v>0</v>
      </c>
      <c r="AA290" s="129">
        <v>0</v>
      </c>
      <c r="AB290" s="129">
        <v>0</v>
      </c>
      <c r="AC290" s="129">
        <v>0</v>
      </c>
      <c r="AD290" s="129">
        <v>10465319</v>
      </c>
      <c r="AE290" s="129">
        <v>0</v>
      </c>
      <c r="AF290" s="129">
        <v>0</v>
      </c>
      <c r="AG290" s="129">
        <v>13526200</v>
      </c>
      <c r="AH290" s="129">
        <v>0</v>
      </c>
      <c r="AI290" s="129">
        <v>0</v>
      </c>
      <c r="AJ290" s="129">
        <v>3039370</v>
      </c>
      <c r="AK290" s="129"/>
      <c r="AL290" s="129"/>
      <c r="AM290" s="129"/>
      <c r="AN290" s="129"/>
      <c r="AO290" s="129"/>
      <c r="AP290" s="129"/>
      <c r="AQ290" s="118">
        <f t="shared" si="99"/>
        <v>64632073</v>
      </c>
      <c r="AS290" s="129">
        <v>38137141</v>
      </c>
      <c r="AT290" s="148"/>
    </row>
    <row r="291" spans="1:88" x14ac:dyDescent="0.2">
      <c r="B291" s="144" t="s">
        <v>500</v>
      </c>
      <c r="C291" s="129">
        <v>0</v>
      </c>
      <c r="D291" s="129">
        <v>0</v>
      </c>
      <c r="E291" s="129">
        <v>4654575</v>
      </c>
      <c r="F291" s="129">
        <v>12865160</v>
      </c>
      <c r="G291" s="129">
        <v>0</v>
      </c>
      <c r="H291" s="129">
        <v>0</v>
      </c>
      <c r="I291" s="129">
        <v>0</v>
      </c>
      <c r="J291" s="129">
        <v>0</v>
      </c>
      <c r="K291" s="129">
        <v>0</v>
      </c>
      <c r="L291" s="129">
        <v>0</v>
      </c>
      <c r="M291" s="129">
        <v>0</v>
      </c>
      <c r="N291" s="129">
        <v>0</v>
      </c>
      <c r="O291" s="129">
        <v>0</v>
      </c>
      <c r="P291" s="129">
        <v>0</v>
      </c>
      <c r="Q291" s="129">
        <v>466940</v>
      </c>
      <c r="R291" s="129">
        <v>0</v>
      </c>
      <c r="S291" s="129">
        <v>0</v>
      </c>
      <c r="T291" s="129">
        <v>0</v>
      </c>
      <c r="U291" s="129">
        <v>0</v>
      </c>
      <c r="V291" s="129">
        <v>33963</v>
      </c>
      <c r="W291" s="129">
        <v>0</v>
      </c>
      <c r="X291" s="129">
        <v>0</v>
      </c>
      <c r="Y291" s="129">
        <v>0</v>
      </c>
      <c r="Z291" s="129">
        <v>0</v>
      </c>
      <c r="AA291" s="129">
        <v>1579</v>
      </c>
      <c r="AB291" s="129">
        <v>82762</v>
      </c>
      <c r="AC291" s="129">
        <v>0</v>
      </c>
      <c r="AD291" s="129">
        <v>0</v>
      </c>
      <c r="AE291" s="129">
        <v>0</v>
      </c>
      <c r="AF291" s="129">
        <v>0</v>
      </c>
      <c r="AG291" s="129">
        <v>46398</v>
      </c>
      <c r="AH291" s="129">
        <v>0</v>
      </c>
      <c r="AI291" s="129">
        <v>-2553</v>
      </c>
      <c r="AJ291" s="129">
        <v>1981077</v>
      </c>
      <c r="AK291" s="129"/>
      <c r="AL291" s="129"/>
      <c r="AM291" s="129"/>
      <c r="AN291" s="129"/>
      <c r="AO291" s="129"/>
      <c r="AP291" s="129"/>
      <c r="AQ291" s="118">
        <f t="shared" si="99"/>
        <v>20129901</v>
      </c>
      <c r="AS291" s="129">
        <v>55651452</v>
      </c>
      <c r="AT291" s="148"/>
    </row>
    <row r="292" spans="1:88" x14ac:dyDescent="0.2">
      <c r="B292" s="144" t="s">
        <v>501</v>
      </c>
      <c r="C292" s="129">
        <v>1906822</v>
      </c>
      <c r="D292" s="129">
        <v>0</v>
      </c>
      <c r="E292" s="129">
        <v>25772745</v>
      </c>
      <c r="F292" s="129">
        <v>11302019</v>
      </c>
      <c r="G292" s="129">
        <v>0</v>
      </c>
      <c r="H292" s="129">
        <v>9733678</v>
      </c>
      <c r="I292" s="129">
        <v>20001018</v>
      </c>
      <c r="J292" s="129">
        <v>0</v>
      </c>
      <c r="K292" s="129">
        <v>9788652</v>
      </c>
      <c r="L292" s="129">
        <v>0</v>
      </c>
      <c r="M292" s="129">
        <v>0</v>
      </c>
      <c r="N292" s="129">
        <v>0</v>
      </c>
      <c r="O292" s="129">
        <v>2978333</v>
      </c>
      <c r="P292" s="129">
        <v>0</v>
      </c>
      <c r="Q292" s="129">
        <v>6716306</v>
      </c>
      <c r="R292" s="129">
        <v>0</v>
      </c>
      <c r="S292" s="129">
        <v>11036346</v>
      </c>
      <c r="T292" s="129">
        <v>0</v>
      </c>
      <c r="U292" s="129">
        <v>4837769</v>
      </c>
      <c r="V292" s="129">
        <v>1229821</v>
      </c>
      <c r="W292" s="129">
        <v>0</v>
      </c>
      <c r="X292" s="129">
        <v>0</v>
      </c>
      <c r="Y292" s="129">
        <v>0</v>
      </c>
      <c r="Z292" s="129">
        <v>1566569</v>
      </c>
      <c r="AA292" s="129">
        <v>0</v>
      </c>
      <c r="AB292" s="129">
        <v>35436</v>
      </c>
      <c r="AC292" s="129">
        <v>0</v>
      </c>
      <c r="AD292" s="129">
        <v>1226644</v>
      </c>
      <c r="AE292" s="129">
        <v>0</v>
      </c>
      <c r="AF292" s="129">
        <v>0</v>
      </c>
      <c r="AG292" s="129">
        <v>21551956</v>
      </c>
      <c r="AH292" s="129">
        <v>0</v>
      </c>
      <c r="AI292" s="129">
        <v>5379541</v>
      </c>
      <c r="AJ292" s="129">
        <v>7392107</v>
      </c>
      <c r="AK292" s="129"/>
      <c r="AL292" s="129"/>
      <c r="AM292" s="129"/>
      <c r="AN292" s="129"/>
      <c r="AO292" s="129"/>
      <c r="AP292" s="129"/>
      <c r="AQ292" s="118">
        <f t="shared" si="99"/>
        <v>142455762</v>
      </c>
      <c r="AS292" s="129">
        <v>106506236</v>
      </c>
      <c r="AT292" s="148"/>
    </row>
    <row r="293" spans="1:88" x14ac:dyDescent="0.2">
      <c r="B293" s="144" t="s">
        <v>502</v>
      </c>
      <c r="C293" s="129">
        <v>0</v>
      </c>
      <c r="D293" s="129">
        <v>0</v>
      </c>
      <c r="E293" s="129">
        <v>14761423</v>
      </c>
      <c r="F293" s="129">
        <v>0</v>
      </c>
      <c r="G293" s="129">
        <v>0</v>
      </c>
      <c r="H293" s="129">
        <v>19645985</v>
      </c>
      <c r="I293" s="129">
        <v>23742420</v>
      </c>
      <c r="J293" s="129">
        <v>0</v>
      </c>
      <c r="K293" s="129">
        <v>3632010</v>
      </c>
      <c r="L293" s="129">
        <v>3440949</v>
      </c>
      <c r="M293" s="129">
        <v>10786376</v>
      </c>
      <c r="N293" s="129">
        <v>8854717</v>
      </c>
      <c r="O293" s="129">
        <v>4740537</v>
      </c>
      <c r="P293" s="129">
        <v>212932</v>
      </c>
      <c r="Q293" s="129">
        <v>27976172</v>
      </c>
      <c r="R293" s="129">
        <v>0</v>
      </c>
      <c r="S293" s="129">
        <v>24368224</v>
      </c>
      <c r="T293" s="129">
        <v>0</v>
      </c>
      <c r="U293" s="129">
        <v>33767522</v>
      </c>
      <c r="V293" s="129">
        <v>0</v>
      </c>
      <c r="W293" s="129">
        <v>14156690</v>
      </c>
      <c r="X293" s="129">
        <v>0</v>
      </c>
      <c r="Y293" s="129">
        <v>4755537</v>
      </c>
      <c r="Z293" s="129">
        <v>3259472</v>
      </c>
      <c r="AA293" s="129">
        <v>15797188</v>
      </c>
      <c r="AB293" s="129">
        <v>0</v>
      </c>
      <c r="AC293" s="129">
        <v>2355778</v>
      </c>
      <c r="AD293" s="129">
        <v>46463969</v>
      </c>
      <c r="AE293" s="129">
        <v>8989041</v>
      </c>
      <c r="AF293" s="129">
        <v>0</v>
      </c>
      <c r="AG293" s="129">
        <v>38143392</v>
      </c>
      <c r="AH293" s="129">
        <v>20217533</v>
      </c>
      <c r="AI293" s="129">
        <v>370740</v>
      </c>
      <c r="AJ293" s="129">
        <v>0</v>
      </c>
      <c r="AK293" s="129"/>
      <c r="AL293" s="129"/>
      <c r="AM293" s="129"/>
      <c r="AN293" s="129"/>
      <c r="AO293" s="129"/>
      <c r="AP293" s="129"/>
      <c r="AQ293" s="118">
        <f t="shared" si="99"/>
        <v>330438607</v>
      </c>
      <c r="AS293" s="129">
        <v>250180321</v>
      </c>
      <c r="AT293" s="148"/>
      <c r="AV293" s="142">
        <f t="shared" ref="AV293:CI293" si="100">IF(COUNT(C288:C293)&gt;0,SUM(C288:C293)-C286,0)</f>
        <v>0</v>
      </c>
      <c r="AW293" s="142">
        <f t="shared" si="100"/>
        <v>0</v>
      </c>
      <c r="AX293" s="142">
        <f t="shared" si="100"/>
        <v>0</v>
      </c>
      <c r="AY293" s="142">
        <f t="shared" si="100"/>
        <v>0</v>
      </c>
      <c r="AZ293" s="142">
        <f t="shared" si="100"/>
        <v>0</v>
      </c>
      <c r="BA293" s="142">
        <f t="shared" si="100"/>
        <v>0</v>
      </c>
      <c r="BB293" s="142">
        <f t="shared" si="100"/>
        <v>0</v>
      </c>
      <c r="BC293" s="142">
        <f t="shared" si="100"/>
        <v>0</v>
      </c>
      <c r="BD293" s="142">
        <f t="shared" si="100"/>
        <v>0</v>
      </c>
      <c r="BE293" s="142">
        <f t="shared" si="100"/>
        <v>0</v>
      </c>
      <c r="BF293" s="142">
        <f t="shared" si="100"/>
        <v>0</v>
      </c>
      <c r="BG293" s="142">
        <f t="shared" si="100"/>
        <v>0</v>
      </c>
      <c r="BH293" s="142">
        <f t="shared" si="100"/>
        <v>0</v>
      </c>
      <c r="BI293" s="142">
        <f t="shared" si="100"/>
        <v>0</v>
      </c>
      <c r="BJ293" s="142">
        <f t="shared" si="100"/>
        <v>0</v>
      </c>
      <c r="BK293" s="142">
        <f t="shared" si="100"/>
        <v>0</v>
      </c>
      <c r="BL293" s="142">
        <f t="shared" si="100"/>
        <v>0</v>
      </c>
      <c r="BM293" s="142">
        <f t="shared" si="100"/>
        <v>0</v>
      </c>
      <c r="BN293" s="142">
        <f t="shared" si="100"/>
        <v>0</v>
      </c>
      <c r="BO293" s="142">
        <f t="shared" si="100"/>
        <v>0</v>
      </c>
      <c r="BP293" s="142">
        <f t="shared" si="100"/>
        <v>0</v>
      </c>
      <c r="BQ293" s="142">
        <f t="shared" si="100"/>
        <v>0</v>
      </c>
      <c r="BR293" s="142">
        <f t="shared" si="100"/>
        <v>0</v>
      </c>
      <c r="BS293" s="142">
        <f t="shared" si="100"/>
        <v>0</v>
      </c>
      <c r="BT293" s="142">
        <f t="shared" si="100"/>
        <v>0</v>
      </c>
      <c r="BU293" s="142">
        <f t="shared" si="100"/>
        <v>0</v>
      </c>
      <c r="BV293" s="142">
        <f t="shared" si="100"/>
        <v>0</v>
      </c>
      <c r="BW293" s="142">
        <f t="shared" si="100"/>
        <v>0</v>
      </c>
      <c r="BX293" s="142">
        <f t="shared" si="100"/>
        <v>0</v>
      </c>
      <c r="BY293" s="142">
        <f t="shared" si="100"/>
        <v>0</v>
      </c>
      <c r="BZ293" s="142">
        <f t="shared" si="100"/>
        <v>0</v>
      </c>
      <c r="CA293" s="142">
        <f t="shared" si="100"/>
        <v>0</v>
      </c>
      <c r="CB293" s="142">
        <f t="shared" si="100"/>
        <v>0</v>
      </c>
      <c r="CC293" s="142">
        <f t="shared" si="100"/>
        <v>0</v>
      </c>
      <c r="CD293" s="142">
        <f t="shared" si="100"/>
        <v>0</v>
      </c>
      <c r="CE293" s="142">
        <f t="shared" si="100"/>
        <v>0</v>
      </c>
      <c r="CF293" s="142">
        <f t="shared" si="100"/>
        <v>0</v>
      </c>
      <c r="CG293" s="142">
        <f t="shared" si="100"/>
        <v>0</v>
      </c>
      <c r="CH293" s="142">
        <f t="shared" si="100"/>
        <v>0</v>
      </c>
      <c r="CI293" s="142">
        <f t="shared" si="100"/>
        <v>0</v>
      </c>
    </row>
    <row r="296" spans="1:88" ht="18.75" customHeight="1" x14ac:dyDescent="0.2">
      <c r="B296" s="281" t="s">
        <v>302</v>
      </c>
      <c r="C296" s="281"/>
      <c r="D296" s="281"/>
      <c r="E296" s="281"/>
      <c r="F296" s="281"/>
      <c r="G296" s="281"/>
      <c r="H296" s="281"/>
      <c r="I296" s="281"/>
      <c r="J296" s="281"/>
      <c r="K296" s="281"/>
      <c r="L296" s="281"/>
      <c r="M296" s="281"/>
      <c r="N296" s="281"/>
      <c r="O296" s="281"/>
      <c r="P296" s="281"/>
      <c r="Q296" s="281"/>
      <c r="R296" s="281"/>
      <c r="S296" s="281"/>
      <c r="T296" s="281"/>
      <c r="U296" s="281"/>
      <c r="V296" s="281"/>
      <c r="W296" s="281"/>
      <c r="X296" s="281"/>
      <c r="Y296" s="281"/>
      <c r="Z296" s="281"/>
      <c r="AA296" s="281"/>
      <c r="AB296" s="281"/>
      <c r="AC296" s="281"/>
      <c r="AD296" s="281"/>
      <c r="AE296" s="281"/>
      <c r="AF296" s="281"/>
      <c r="AG296" s="281"/>
      <c r="AH296" s="281"/>
      <c r="AI296" s="281"/>
      <c r="AJ296" s="281"/>
      <c r="AK296" s="281"/>
      <c r="AL296" s="281"/>
      <c r="AM296" s="281"/>
      <c r="AN296" s="281"/>
      <c r="AO296" s="281"/>
      <c r="AP296" s="281"/>
      <c r="AQ296" s="281"/>
    </row>
    <row r="297" spans="1:88" s="165" customFormat="1" x14ac:dyDescent="0.2">
      <c r="A297" s="120"/>
      <c r="B297" s="167"/>
      <c r="C297" s="160">
        <f>COUNTIF($C$298:$AP$298,C298)</f>
        <v>1</v>
      </c>
      <c r="D297" s="160">
        <f t="shared" ref="D297:AP297" si="101">COUNTIF($C$298:$AP$298,D298)</f>
        <v>1</v>
      </c>
      <c r="E297" s="160">
        <f t="shared" si="101"/>
        <v>1</v>
      </c>
      <c r="F297" s="160">
        <f t="shared" si="101"/>
        <v>1</v>
      </c>
      <c r="G297" s="160">
        <f t="shared" si="101"/>
        <v>1</v>
      </c>
      <c r="H297" s="160">
        <f t="shared" si="101"/>
        <v>1</v>
      </c>
      <c r="I297" s="160">
        <f t="shared" si="101"/>
        <v>1</v>
      </c>
      <c r="J297" s="160">
        <f t="shared" si="101"/>
        <v>1</v>
      </c>
      <c r="K297" s="160">
        <f t="shared" si="101"/>
        <v>1</v>
      </c>
      <c r="L297" s="160">
        <f t="shared" si="101"/>
        <v>1</v>
      </c>
      <c r="M297" s="160">
        <f t="shared" si="101"/>
        <v>1</v>
      </c>
      <c r="N297" s="160">
        <f t="shared" si="101"/>
        <v>1</v>
      </c>
      <c r="O297" s="160">
        <f t="shared" si="101"/>
        <v>1</v>
      </c>
      <c r="P297" s="160">
        <f t="shared" si="101"/>
        <v>1</v>
      </c>
      <c r="Q297" s="160">
        <f t="shared" si="101"/>
        <v>1</v>
      </c>
      <c r="R297" s="160">
        <f t="shared" si="101"/>
        <v>1</v>
      </c>
      <c r="S297" s="160">
        <f t="shared" si="101"/>
        <v>1</v>
      </c>
      <c r="T297" s="160">
        <f t="shared" si="101"/>
        <v>7</v>
      </c>
      <c r="U297" s="160">
        <f t="shared" si="101"/>
        <v>1</v>
      </c>
      <c r="V297" s="160">
        <f t="shared" si="101"/>
        <v>1</v>
      </c>
      <c r="W297" s="160">
        <f t="shared" si="101"/>
        <v>1</v>
      </c>
      <c r="X297" s="160">
        <f t="shared" si="101"/>
        <v>1</v>
      </c>
      <c r="Y297" s="160">
        <f t="shared" si="101"/>
        <v>1</v>
      </c>
      <c r="Z297" s="160">
        <f t="shared" si="101"/>
        <v>1</v>
      </c>
      <c r="AA297" s="160">
        <f t="shared" si="101"/>
        <v>1</v>
      </c>
      <c r="AB297" s="160">
        <f t="shared" si="101"/>
        <v>1</v>
      </c>
      <c r="AC297" s="160">
        <f t="shared" si="101"/>
        <v>1</v>
      </c>
      <c r="AD297" s="160">
        <f t="shared" si="101"/>
        <v>1</v>
      </c>
      <c r="AE297" s="160">
        <f t="shared" si="101"/>
        <v>1</v>
      </c>
      <c r="AF297" s="160">
        <f t="shared" si="101"/>
        <v>1</v>
      </c>
      <c r="AG297" s="160">
        <f t="shared" si="101"/>
        <v>1</v>
      </c>
      <c r="AH297" s="160">
        <f t="shared" si="101"/>
        <v>1</v>
      </c>
      <c r="AI297" s="160">
        <f t="shared" si="101"/>
        <v>1</v>
      </c>
      <c r="AJ297" s="160">
        <f t="shared" si="101"/>
        <v>1</v>
      </c>
      <c r="AK297" s="160">
        <f t="shared" si="101"/>
        <v>7</v>
      </c>
      <c r="AL297" s="160">
        <f t="shared" si="101"/>
        <v>7</v>
      </c>
      <c r="AM297" s="160">
        <f t="shared" si="101"/>
        <v>7</v>
      </c>
      <c r="AN297" s="160">
        <f t="shared" si="101"/>
        <v>7</v>
      </c>
      <c r="AO297" s="160">
        <f t="shared" si="101"/>
        <v>7</v>
      </c>
      <c r="AP297" s="160">
        <f t="shared" si="101"/>
        <v>7</v>
      </c>
      <c r="AQ297" s="167"/>
      <c r="AS297" s="159"/>
      <c r="AT297" s="159"/>
      <c r="AV297" s="207"/>
      <c r="AW297" s="207"/>
      <c r="AX297" s="207"/>
      <c r="AY297" s="207"/>
      <c r="AZ297" s="207"/>
      <c r="BA297" s="207"/>
      <c r="BB297" s="207"/>
      <c r="BC297" s="207"/>
      <c r="BD297" s="207"/>
      <c r="BE297" s="207"/>
      <c r="BF297" s="207"/>
      <c r="BG297" s="207"/>
      <c r="BH297" s="207"/>
      <c r="BI297" s="207"/>
      <c r="BJ297" s="207"/>
      <c r="BK297" s="207"/>
      <c r="BL297" s="207"/>
      <c r="BM297" s="207"/>
      <c r="BN297" s="207"/>
      <c r="BO297" s="207"/>
      <c r="BP297" s="207"/>
      <c r="BQ297" s="207"/>
      <c r="BR297" s="207"/>
      <c r="BS297" s="207"/>
      <c r="BT297" s="207"/>
      <c r="BU297" s="207"/>
      <c r="BV297" s="207"/>
      <c r="BW297" s="207"/>
      <c r="BX297" s="207"/>
      <c r="BY297" s="207"/>
      <c r="BZ297" s="207"/>
      <c r="CA297" s="207"/>
      <c r="CB297" s="207"/>
      <c r="CC297" s="207"/>
      <c r="CD297" s="207"/>
      <c r="CE297" s="207"/>
      <c r="CF297" s="207"/>
      <c r="CG297" s="207"/>
      <c r="CH297" s="207"/>
      <c r="CI297" s="207"/>
      <c r="CJ297" s="207"/>
    </row>
    <row r="298" spans="1:88" s="165" customFormat="1" hidden="1" x14ac:dyDescent="0.2">
      <c r="A298" s="120"/>
      <c r="B298" s="159"/>
      <c r="C298" s="158">
        <f>SUM(C300:C336)</f>
        <v>1906822</v>
      </c>
      <c r="D298" s="158">
        <f t="shared" ref="D298:AP298" si="102">SUM(D300:D336)</f>
        <v>1844776</v>
      </c>
      <c r="E298" s="158">
        <f t="shared" si="102"/>
        <v>83570804</v>
      </c>
      <c r="F298" s="158">
        <f t="shared" si="102"/>
        <v>29383199</v>
      </c>
      <c r="G298" s="158">
        <f t="shared" si="102"/>
        <v>122003</v>
      </c>
      <c r="H298" s="158">
        <f t="shared" si="102"/>
        <v>29551242</v>
      </c>
      <c r="I298" s="158">
        <f t="shared" si="102"/>
        <v>29980327</v>
      </c>
      <c r="J298" s="158">
        <f t="shared" si="102"/>
        <v>1416979</v>
      </c>
      <c r="K298" s="158">
        <f t="shared" si="102"/>
        <v>18641140</v>
      </c>
      <c r="L298" s="158">
        <f t="shared" si="102"/>
        <v>687663</v>
      </c>
      <c r="M298" s="158">
        <f t="shared" si="102"/>
        <v>3934663</v>
      </c>
      <c r="N298" s="158">
        <f t="shared" si="102"/>
        <v>1178764</v>
      </c>
      <c r="O298" s="158">
        <f t="shared" si="102"/>
        <v>1472591</v>
      </c>
      <c r="P298" s="158">
        <f t="shared" si="102"/>
        <v>66721</v>
      </c>
      <c r="Q298" s="158">
        <f t="shared" si="102"/>
        <v>52930006</v>
      </c>
      <c r="R298" s="158">
        <f t="shared" si="102"/>
        <v>67330</v>
      </c>
      <c r="S298" s="158">
        <f t="shared" si="102"/>
        <v>60389757</v>
      </c>
      <c r="T298" s="158">
        <f t="shared" si="102"/>
        <v>0</v>
      </c>
      <c r="U298" s="158">
        <f t="shared" si="102"/>
        <v>14241026</v>
      </c>
      <c r="V298" s="158">
        <f t="shared" si="102"/>
        <v>1183005</v>
      </c>
      <c r="W298" s="158">
        <f t="shared" si="102"/>
        <v>488597</v>
      </c>
      <c r="X298" s="158">
        <f t="shared" si="102"/>
        <v>284035</v>
      </c>
      <c r="Y298" s="158">
        <f t="shared" si="102"/>
        <v>1287849</v>
      </c>
      <c r="Z298" s="158">
        <f t="shared" si="102"/>
        <v>9910652</v>
      </c>
      <c r="AA298" s="158">
        <f t="shared" si="102"/>
        <v>9469832</v>
      </c>
      <c r="AB298" s="158">
        <f t="shared" si="102"/>
        <v>52379</v>
      </c>
      <c r="AC298" s="158">
        <f t="shared" si="102"/>
        <v>528634</v>
      </c>
      <c r="AD298" s="158">
        <f t="shared" si="102"/>
        <v>7712979</v>
      </c>
      <c r="AE298" s="158">
        <f t="shared" si="102"/>
        <v>91835</v>
      </c>
      <c r="AF298" s="158">
        <f t="shared" si="102"/>
        <v>346260</v>
      </c>
      <c r="AG298" s="158">
        <f t="shared" si="102"/>
        <v>51725546</v>
      </c>
      <c r="AH298" s="158">
        <f t="shared" si="102"/>
        <v>892298</v>
      </c>
      <c r="AI298" s="158">
        <f t="shared" si="102"/>
        <v>8820764</v>
      </c>
      <c r="AJ298" s="158">
        <f t="shared" si="102"/>
        <v>7174382</v>
      </c>
      <c r="AK298" s="158">
        <f t="shared" si="102"/>
        <v>0</v>
      </c>
      <c r="AL298" s="158">
        <f t="shared" si="102"/>
        <v>0</v>
      </c>
      <c r="AM298" s="158">
        <f t="shared" si="102"/>
        <v>0</v>
      </c>
      <c r="AN298" s="158">
        <f t="shared" si="102"/>
        <v>0</v>
      </c>
      <c r="AO298" s="158">
        <f t="shared" si="102"/>
        <v>0</v>
      </c>
      <c r="AP298" s="158">
        <f t="shared" si="102"/>
        <v>0</v>
      </c>
      <c r="AQ298" s="159"/>
      <c r="AS298" s="159"/>
      <c r="AT298" s="159"/>
      <c r="AV298" s="207"/>
      <c r="AW298" s="207"/>
      <c r="AX298" s="207"/>
      <c r="AY298" s="207"/>
      <c r="AZ298" s="207"/>
      <c r="BA298" s="207"/>
      <c r="BB298" s="207"/>
      <c r="BC298" s="207"/>
      <c r="BD298" s="207"/>
      <c r="BE298" s="207"/>
      <c r="BF298" s="207"/>
      <c r="BG298" s="207"/>
      <c r="BH298" s="207"/>
      <c r="BI298" s="207"/>
      <c r="BJ298" s="207"/>
      <c r="BK298" s="207"/>
      <c r="BL298" s="207"/>
      <c r="BM298" s="207"/>
      <c r="BN298" s="207"/>
      <c r="BO298" s="207"/>
      <c r="BP298" s="207"/>
      <c r="BQ298" s="207"/>
      <c r="BR298" s="207"/>
      <c r="BS298" s="207"/>
      <c r="BT298" s="207"/>
      <c r="BU298" s="207"/>
      <c r="BV298" s="207"/>
      <c r="BW298" s="207"/>
      <c r="BX298" s="207"/>
      <c r="BY298" s="207"/>
      <c r="BZ298" s="207"/>
      <c r="CA298" s="207"/>
      <c r="CB298" s="207"/>
      <c r="CC298" s="207"/>
      <c r="CD298" s="207"/>
      <c r="CE298" s="207"/>
      <c r="CF298" s="207"/>
      <c r="CG298" s="207"/>
      <c r="CH298" s="207"/>
      <c r="CI298" s="207"/>
      <c r="CJ298" s="207"/>
    </row>
    <row r="299" spans="1:88" ht="22.5" x14ac:dyDescent="0.2">
      <c r="B299" s="122"/>
      <c r="C299" s="122" t="str">
        <f>C7</f>
        <v>Assurant Chile</v>
      </c>
      <c r="D299" s="122" t="str">
        <f t="shared" ref="D299:AQ299" si="103">D7</f>
        <v>AVLA Crédito</v>
      </c>
      <c r="E299" s="122" t="str">
        <f t="shared" si="103"/>
        <v>BCI Seguros</v>
      </c>
      <c r="F299" s="122" t="str">
        <f t="shared" si="103"/>
        <v>BNP Paribas Cardif</v>
      </c>
      <c r="G299" s="122" t="str">
        <f t="shared" si="103"/>
        <v>Cesce Chile</v>
      </c>
      <c r="H299" s="122" t="str">
        <f t="shared" si="103"/>
        <v>Chilena Consolidada</v>
      </c>
      <c r="I299" s="122" t="str">
        <f t="shared" si="103"/>
        <v>Chubb Generales</v>
      </c>
      <c r="J299" s="122" t="str">
        <f t="shared" si="103"/>
        <v>Coface Chile</v>
      </c>
      <c r="K299" s="122" t="str">
        <f t="shared" si="103"/>
        <v>Consorcio Nacional</v>
      </c>
      <c r="L299" s="122" t="str">
        <f t="shared" si="103"/>
        <v>Contempora</v>
      </c>
      <c r="M299" s="122" t="str">
        <f t="shared" si="103"/>
        <v>Continental Crédito</v>
      </c>
      <c r="N299" s="122" t="str">
        <f t="shared" si="103"/>
        <v>Continental Generales</v>
      </c>
      <c r="O299" s="122" t="str">
        <f t="shared" si="103"/>
        <v>FID Chile</v>
      </c>
      <c r="P299" s="122" t="str">
        <f t="shared" si="103"/>
        <v>HDI Gar. y Cré.</v>
      </c>
      <c r="Q299" s="122" t="str">
        <f t="shared" si="103"/>
        <v>HDI Seguros</v>
      </c>
      <c r="R299" s="122" t="str">
        <f t="shared" si="103"/>
        <v>Huelen</v>
      </c>
      <c r="S299" s="122" t="str">
        <f t="shared" si="103"/>
        <v>Liberty Seguros</v>
      </c>
      <c r="T299" s="122" t="str">
        <f t="shared" si="103"/>
        <v>M. de Carabineros</v>
      </c>
      <c r="U299" s="122" t="str">
        <f t="shared" si="103"/>
        <v>Mapfre</v>
      </c>
      <c r="V299" s="122" t="str">
        <f t="shared" si="103"/>
        <v>MetLife Generales</v>
      </c>
      <c r="W299" s="122" t="str">
        <f t="shared" si="103"/>
        <v>Orion Seguros</v>
      </c>
      <c r="X299" s="122" t="str">
        <f t="shared" si="103"/>
        <v>Orsan Crédito</v>
      </c>
      <c r="Y299" s="122" t="str">
        <f t="shared" si="103"/>
        <v>Porvenir</v>
      </c>
      <c r="Z299" s="122" t="str">
        <f t="shared" si="103"/>
        <v>Reale Chile</v>
      </c>
      <c r="AA299" s="122" t="str">
        <f t="shared" si="103"/>
        <v>Renta Nacional</v>
      </c>
      <c r="AB299" s="122" t="str">
        <f t="shared" si="103"/>
        <v>SegChile</v>
      </c>
      <c r="AC299" s="122" t="str">
        <f t="shared" si="103"/>
        <v>Solunión Chile</v>
      </c>
      <c r="AD299" s="122" t="str">
        <f t="shared" si="103"/>
        <v>Southbridge</v>
      </c>
      <c r="AE299" s="122" t="str">
        <f t="shared" si="103"/>
        <v>Starr International</v>
      </c>
      <c r="AF299" s="122" t="str">
        <f t="shared" si="103"/>
        <v>Suaval</v>
      </c>
      <c r="AG299" s="122" t="str">
        <f t="shared" si="103"/>
        <v>Suramericana</v>
      </c>
      <c r="AH299" s="122" t="str">
        <f t="shared" si="103"/>
        <v>Unnio</v>
      </c>
      <c r="AI299" s="122" t="str">
        <f t="shared" si="103"/>
        <v>Zenit Seguros</v>
      </c>
      <c r="AJ299" s="122" t="str">
        <f t="shared" si="103"/>
        <v>Zurich Santander</v>
      </c>
      <c r="AK299" s="122">
        <f t="shared" si="103"/>
        <v>0</v>
      </c>
      <c r="AL299" s="122">
        <f t="shared" si="103"/>
        <v>0</v>
      </c>
      <c r="AM299" s="122">
        <f t="shared" si="103"/>
        <v>0</v>
      </c>
      <c r="AN299" s="122">
        <f t="shared" si="103"/>
        <v>0</v>
      </c>
      <c r="AO299" s="122">
        <f t="shared" si="103"/>
        <v>0</v>
      </c>
      <c r="AP299" s="122">
        <f t="shared" si="103"/>
        <v>0</v>
      </c>
      <c r="AQ299" s="122" t="str">
        <f t="shared" si="103"/>
        <v>Mercado</v>
      </c>
      <c r="AS299" s="122" t="s">
        <v>296</v>
      </c>
      <c r="AT299" s="147"/>
    </row>
    <row r="300" spans="1:88" x14ac:dyDescent="0.2">
      <c r="B300" s="144" t="str">
        <f>B249</f>
        <v>1. Incendio Ordinario</v>
      </c>
      <c r="C300" s="129">
        <v>0</v>
      </c>
      <c r="D300" s="129">
        <v>0</v>
      </c>
      <c r="E300" s="129">
        <v>2067463</v>
      </c>
      <c r="F300" s="129">
        <v>476472</v>
      </c>
      <c r="G300" s="129">
        <v>0</v>
      </c>
      <c r="H300" s="129">
        <v>502557</v>
      </c>
      <c r="I300" s="129">
        <v>1894654</v>
      </c>
      <c r="J300" s="129">
        <v>0</v>
      </c>
      <c r="K300" s="129">
        <v>475167</v>
      </c>
      <c r="L300" s="129">
        <v>58203</v>
      </c>
      <c r="M300" s="129">
        <v>0</v>
      </c>
      <c r="N300" s="129">
        <v>70308</v>
      </c>
      <c r="O300" s="129">
        <v>240973</v>
      </c>
      <c r="P300" s="129">
        <v>0</v>
      </c>
      <c r="Q300" s="129">
        <v>1741968</v>
      </c>
      <c r="R300" s="129">
        <v>3784</v>
      </c>
      <c r="S300" s="129">
        <v>564552</v>
      </c>
      <c r="T300" s="129">
        <v>0</v>
      </c>
      <c r="U300" s="129">
        <v>1627079</v>
      </c>
      <c r="V300" s="129">
        <v>105983</v>
      </c>
      <c r="W300" s="129">
        <v>7846</v>
      </c>
      <c r="X300" s="129">
        <v>0</v>
      </c>
      <c r="Y300" s="129">
        <v>47768</v>
      </c>
      <c r="Z300" s="129">
        <v>69280</v>
      </c>
      <c r="AA300" s="129">
        <v>928215</v>
      </c>
      <c r="AB300" s="129">
        <v>0</v>
      </c>
      <c r="AC300" s="129">
        <v>0</v>
      </c>
      <c r="AD300" s="129">
        <v>1662184</v>
      </c>
      <c r="AE300" s="129">
        <v>4172</v>
      </c>
      <c r="AF300" s="129">
        <v>0</v>
      </c>
      <c r="AG300" s="129">
        <v>2005793</v>
      </c>
      <c r="AH300" s="129">
        <v>76252</v>
      </c>
      <c r="AI300" s="129">
        <v>3018</v>
      </c>
      <c r="AJ300" s="129">
        <v>280729</v>
      </c>
      <c r="AK300" s="129"/>
      <c r="AL300" s="129"/>
      <c r="AM300" s="129"/>
      <c r="AN300" s="129"/>
      <c r="AO300" s="129"/>
      <c r="AP300" s="129"/>
      <c r="AQ300" s="117">
        <f t="shared" ref="AQ300:AQ336" si="104">SUM(C300:AP300)</f>
        <v>14914420</v>
      </c>
      <c r="AS300" s="129">
        <v>13757140</v>
      </c>
      <c r="AT300" s="148"/>
    </row>
    <row r="301" spans="1:88" x14ac:dyDescent="0.2">
      <c r="B301" s="144" t="str">
        <f t="shared" ref="B301:B336" si="105">B250</f>
        <v>2. Pérdida de Beneficios por Incendio</v>
      </c>
      <c r="C301" s="129">
        <v>0</v>
      </c>
      <c r="D301" s="129">
        <v>0</v>
      </c>
      <c r="E301" s="129">
        <v>60841</v>
      </c>
      <c r="F301" s="129">
        <v>1125</v>
      </c>
      <c r="G301" s="129">
        <v>0</v>
      </c>
      <c r="H301" s="129">
        <v>2256</v>
      </c>
      <c r="I301" s="129">
        <v>168155</v>
      </c>
      <c r="J301" s="129">
        <v>0</v>
      </c>
      <c r="K301" s="129">
        <v>20228</v>
      </c>
      <c r="L301" s="129">
        <v>23658</v>
      </c>
      <c r="M301" s="129">
        <v>0</v>
      </c>
      <c r="N301" s="129">
        <v>10455</v>
      </c>
      <c r="O301" s="129">
        <v>14523</v>
      </c>
      <c r="P301" s="129">
        <v>0</v>
      </c>
      <c r="Q301" s="129">
        <v>89801</v>
      </c>
      <c r="R301" s="129">
        <v>0</v>
      </c>
      <c r="S301" s="129">
        <v>17556</v>
      </c>
      <c r="T301" s="129">
        <v>0</v>
      </c>
      <c r="U301" s="129">
        <v>294876</v>
      </c>
      <c r="V301" s="129">
        <v>0</v>
      </c>
      <c r="W301" s="129">
        <v>496</v>
      </c>
      <c r="X301" s="129">
        <v>0</v>
      </c>
      <c r="Y301" s="129">
        <v>599</v>
      </c>
      <c r="Z301" s="129">
        <v>23075</v>
      </c>
      <c r="AA301" s="129">
        <v>6548</v>
      </c>
      <c r="AB301" s="129">
        <v>0</v>
      </c>
      <c r="AC301" s="129">
        <v>0</v>
      </c>
      <c r="AD301" s="129">
        <v>52385</v>
      </c>
      <c r="AE301" s="129">
        <v>5743</v>
      </c>
      <c r="AF301" s="129">
        <v>0</v>
      </c>
      <c r="AG301" s="129">
        <v>506710</v>
      </c>
      <c r="AH301" s="129">
        <v>98830</v>
      </c>
      <c r="AI301" s="129">
        <v>0</v>
      </c>
      <c r="AJ301" s="129">
        <v>0</v>
      </c>
      <c r="AK301" s="129"/>
      <c r="AL301" s="129"/>
      <c r="AM301" s="129"/>
      <c r="AN301" s="129"/>
      <c r="AO301" s="129"/>
      <c r="AP301" s="129"/>
      <c r="AQ301" s="117">
        <f t="shared" si="104"/>
        <v>1397860</v>
      </c>
      <c r="AS301" s="129">
        <v>821147</v>
      </c>
      <c r="AT301" s="148"/>
    </row>
    <row r="302" spans="1:88" x14ac:dyDescent="0.2">
      <c r="B302" s="144" t="str">
        <f t="shared" si="105"/>
        <v>3. Otros Riesgos Adicionales a Incendio</v>
      </c>
      <c r="C302" s="129">
        <v>0</v>
      </c>
      <c r="D302" s="129">
        <v>0</v>
      </c>
      <c r="E302" s="129">
        <v>40533</v>
      </c>
      <c r="F302" s="129">
        <v>105119</v>
      </c>
      <c r="G302" s="129">
        <v>0</v>
      </c>
      <c r="H302" s="129">
        <v>42982</v>
      </c>
      <c r="I302" s="129">
        <v>177167</v>
      </c>
      <c r="J302" s="129">
        <v>0</v>
      </c>
      <c r="K302" s="129">
        <v>202313</v>
      </c>
      <c r="L302" s="129">
        <v>10532</v>
      </c>
      <c r="M302" s="129">
        <v>0</v>
      </c>
      <c r="N302" s="129">
        <v>0</v>
      </c>
      <c r="O302" s="129">
        <v>32362</v>
      </c>
      <c r="P302" s="129">
        <v>0</v>
      </c>
      <c r="Q302" s="129">
        <v>87097</v>
      </c>
      <c r="R302" s="129">
        <v>0</v>
      </c>
      <c r="S302" s="129">
        <v>49466</v>
      </c>
      <c r="T302" s="129">
        <v>0</v>
      </c>
      <c r="U302" s="129">
        <v>187756</v>
      </c>
      <c r="V302" s="129">
        <v>11107</v>
      </c>
      <c r="W302" s="129">
        <v>1823</v>
      </c>
      <c r="X302" s="129">
        <v>0</v>
      </c>
      <c r="Y302" s="129">
        <v>4644</v>
      </c>
      <c r="Z302" s="129">
        <v>52138</v>
      </c>
      <c r="AA302" s="129">
        <v>7137</v>
      </c>
      <c r="AB302" s="129">
        <v>0</v>
      </c>
      <c r="AC302" s="129">
        <v>0</v>
      </c>
      <c r="AD302" s="129">
        <v>31094</v>
      </c>
      <c r="AE302" s="129">
        <v>2830</v>
      </c>
      <c r="AF302" s="129">
        <v>0</v>
      </c>
      <c r="AG302" s="129">
        <v>432879</v>
      </c>
      <c r="AH302" s="129">
        <v>106460</v>
      </c>
      <c r="AI302" s="129">
        <v>0</v>
      </c>
      <c r="AJ302" s="129">
        <v>274250</v>
      </c>
      <c r="AK302" s="129"/>
      <c r="AL302" s="129"/>
      <c r="AM302" s="129"/>
      <c r="AN302" s="129"/>
      <c r="AO302" s="129"/>
      <c r="AP302" s="129"/>
      <c r="AQ302" s="117">
        <f t="shared" si="104"/>
        <v>1859689</v>
      </c>
      <c r="AS302" s="129">
        <v>1585926</v>
      </c>
      <c r="AT302" s="148"/>
    </row>
    <row r="303" spans="1:88" x14ac:dyDescent="0.2">
      <c r="B303" s="144" t="str">
        <f t="shared" si="105"/>
        <v>4. Terremoto y Maremoto</v>
      </c>
      <c r="C303" s="129">
        <v>0</v>
      </c>
      <c r="D303" s="129">
        <v>0</v>
      </c>
      <c r="E303" s="129">
        <v>5327056</v>
      </c>
      <c r="F303" s="129">
        <v>434190</v>
      </c>
      <c r="G303" s="129">
        <v>0</v>
      </c>
      <c r="H303" s="129">
        <v>1722009</v>
      </c>
      <c r="I303" s="129">
        <v>2591687</v>
      </c>
      <c r="J303" s="129">
        <v>0</v>
      </c>
      <c r="K303" s="129">
        <v>882652</v>
      </c>
      <c r="L303" s="129">
        <v>103316</v>
      </c>
      <c r="M303" s="129">
        <v>0</v>
      </c>
      <c r="N303" s="129">
        <v>53701</v>
      </c>
      <c r="O303" s="129">
        <v>114828</v>
      </c>
      <c r="P303" s="129">
        <v>0</v>
      </c>
      <c r="Q303" s="129">
        <v>2124298</v>
      </c>
      <c r="R303" s="129">
        <v>0</v>
      </c>
      <c r="S303" s="129">
        <v>22163149</v>
      </c>
      <c r="T303" s="129">
        <v>0</v>
      </c>
      <c r="U303" s="129">
        <v>2696787</v>
      </c>
      <c r="V303" s="129">
        <v>796895</v>
      </c>
      <c r="W303" s="129">
        <v>66619</v>
      </c>
      <c r="X303" s="129">
        <v>0</v>
      </c>
      <c r="Y303" s="129">
        <v>88529</v>
      </c>
      <c r="Z303" s="129">
        <v>230061</v>
      </c>
      <c r="AA303" s="129">
        <v>865417</v>
      </c>
      <c r="AB303" s="129">
        <v>0</v>
      </c>
      <c r="AC303" s="129">
        <v>0</v>
      </c>
      <c r="AD303" s="129">
        <v>353416</v>
      </c>
      <c r="AE303" s="129">
        <v>8906</v>
      </c>
      <c r="AF303" s="129">
        <v>0</v>
      </c>
      <c r="AG303" s="129">
        <v>17022930</v>
      </c>
      <c r="AH303" s="129">
        <v>186421</v>
      </c>
      <c r="AI303" s="129">
        <v>6367</v>
      </c>
      <c r="AJ303" s="129">
        <v>759950</v>
      </c>
      <c r="AK303" s="129"/>
      <c r="AL303" s="129"/>
      <c r="AM303" s="129"/>
      <c r="AN303" s="129"/>
      <c r="AO303" s="129"/>
      <c r="AP303" s="129"/>
      <c r="AQ303" s="117">
        <f t="shared" si="104"/>
        <v>58599184</v>
      </c>
      <c r="AS303" s="129">
        <v>52105366</v>
      </c>
      <c r="AT303" s="148"/>
    </row>
    <row r="304" spans="1:88" x14ac:dyDescent="0.2">
      <c r="B304" s="144" t="str">
        <f t="shared" si="105"/>
        <v>5. Pérdida de Beneficios por Terremoto</v>
      </c>
      <c r="C304" s="129">
        <v>0</v>
      </c>
      <c r="D304" s="129">
        <v>0</v>
      </c>
      <c r="E304" s="129">
        <v>5153</v>
      </c>
      <c r="F304" s="129">
        <v>1040</v>
      </c>
      <c r="G304" s="129">
        <v>0</v>
      </c>
      <c r="H304" s="129">
        <v>0</v>
      </c>
      <c r="I304" s="129">
        <v>318132</v>
      </c>
      <c r="J304" s="129">
        <v>0</v>
      </c>
      <c r="K304" s="129">
        <v>32878</v>
      </c>
      <c r="L304" s="129">
        <v>1655</v>
      </c>
      <c r="M304" s="129">
        <v>0</v>
      </c>
      <c r="N304" s="129">
        <v>25391</v>
      </c>
      <c r="O304" s="129">
        <v>2086</v>
      </c>
      <c r="P304" s="129">
        <v>0</v>
      </c>
      <c r="Q304" s="129">
        <v>170061</v>
      </c>
      <c r="R304" s="129">
        <v>0</v>
      </c>
      <c r="S304" s="129">
        <v>1238</v>
      </c>
      <c r="T304" s="129">
        <v>0</v>
      </c>
      <c r="U304" s="129">
        <v>39389</v>
      </c>
      <c r="V304" s="129">
        <v>0</v>
      </c>
      <c r="W304" s="129">
        <v>1645</v>
      </c>
      <c r="X304" s="129">
        <v>0</v>
      </c>
      <c r="Y304" s="129">
        <v>644</v>
      </c>
      <c r="Z304" s="129">
        <v>26327</v>
      </c>
      <c r="AA304" s="129">
        <v>3729</v>
      </c>
      <c r="AB304" s="129">
        <v>0</v>
      </c>
      <c r="AC304" s="129">
        <v>0</v>
      </c>
      <c r="AD304" s="129">
        <v>34847</v>
      </c>
      <c r="AE304" s="129">
        <v>112380</v>
      </c>
      <c r="AF304" s="129">
        <v>0</v>
      </c>
      <c r="AG304" s="129">
        <v>94940</v>
      </c>
      <c r="AH304" s="129">
        <v>32949</v>
      </c>
      <c r="AI304" s="129">
        <v>0</v>
      </c>
      <c r="AJ304" s="129">
        <v>0</v>
      </c>
      <c r="AK304" s="129"/>
      <c r="AL304" s="129"/>
      <c r="AM304" s="129"/>
      <c r="AN304" s="129"/>
      <c r="AO304" s="129"/>
      <c r="AP304" s="129"/>
      <c r="AQ304" s="117">
        <f t="shared" si="104"/>
        <v>904484</v>
      </c>
      <c r="AS304" s="129">
        <v>1228538</v>
      </c>
      <c r="AT304" s="148"/>
    </row>
    <row r="305" spans="2:46" x14ac:dyDescent="0.2">
      <c r="B305" s="144" t="str">
        <f t="shared" si="105"/>
        <v>6. Otros Riesgos de la Naturaleza</v>
      </c>
      <c r="C305" s="129">
        <v>0</v>
      </c>
      <c r="D305" s="129">
        <v>0</v>
      </c>
      <c r="E305" s="129">
        <v>15561</v>
      </c>
      <c r="F305" s="129">
        <v>34115</v>
      </c>
      <c r="G305" s="129">
        <v>0</v>
      </c>
      <c r="H305" s="129">
        <v>70115</v>
      </c>
      <c r="I305" s="129">
        <v>144419</v>
      </c>
      <c r="J305" s="129">
        <v>0</v>
      </c>
      <c r="K305" s="129">
        <v>71453</v>
      </c>
      <c r="L305" s="129">
        <v>2813</v>
      </c>
      <c r="M305" s="129">
        <v>0</v>
      </c>
      <c r="N305" s="129">
        <v>0</v>
      </c>
      <c r="O305" s="129">
        <v>-151</v>
      </c>
      <c r="P305" s="129">
        <v>0</v>
      </c>
      <c r="Q305" s="129">
        <v>70924</v>
      </c>
      <c r="R305" s="129">
        <v>0</v>
      </c>
      <c r="S305" s="129">
        <v>37153</v>
      </c>
      <c r="T305" s="129">
        <v>0</v>
      </c>
      <c r="U305" s="129">
        <v>246738</v>
      </c>
      <c r="V305" s="129">
        <v>3237</v>
      </c>
      <c r="W305" s="129">
        <v>2600</v>
      </c>
      <c r="X305" s="129">
        <v>0</v>
      </c>
      <c r="Y305" s="129">
        <v>6351</v>
      </c>
      <c r="Z305" s="129">
        <v>50309</v>
      </c>
      <c r="AA305" s="129">
        <v>4518</v>
      </c>
      <c r="AB305" s="129">
        <v>0</v>
      </c>
      <c r="AC305" s="129">
        <v>0</v>
      </c>
      <c r="AD305" s="129">
        <v>162595</v>
      </c>
      <c r="AE305" s="129">
        <v>-98399</v>
      </c>
      <c r="AF305" s="129">
        <v>0</v>
      </c>
      <c r="AG305" s="129">
        <v>672165</v>
      </c>
      <c r="AH305" s="129">
        <v>53230</v>
      </c>
      <c r="AI305" s="129">
        <v>1</v>
      </c>
      <c r="AJ305" s="129">
        <v>248397</v>
      </c>
      <c r="AK305" s="129"/>
      <c r="AL305" s="129"/>
      <c r="AM305" s="129"/>
      <c r="AN305" s="129"/>
      <c r="AO305" s="129"/>
      <c r="AP305" s="129"/>
      <c r="AQ305" s="117">
        <f t="shared" si="104"/>
        <v>1798144</v>
      </c>
      <c r="AS305" s="129">
        <v>1252411</v>
      </c>
      <c r="AT305" s="148"/>
    </row>
    <row r="306" spans="2:46" x14ac:dyDescent="0.2">
      <c r="B306" s="144" t="str">
        <f t="shared" si="105"/>
        <v>7. Terrorismo</v>
      </c>
      <c r="C306" s="129">
        <v>0</v>
      </c>
      <c r="D306" s="129">
        <v>0</v>
      </c>
      <c r="E306" s="129">
        <v>98430</v>
      </c>
      <c r="F306" s="129">
        <v>7836</v>
      </c>
      <c r="G306" s="129">
        <v>0</v>
      </c>
      <c r="H306" s="129">
        <v>18650</v>
      </c>
      <c r="I306" s="129">
        <v>2945467</v>
      </c>
      <c r="J306" s="129">
        <v>0</v>
      </c>
      <c r="K306" s="129">
        <v>52617</v>
      </c>
      <c r="L306" s="129">
        <v>1</v>
      </c>
      <c r="M306" s="129">
        <v>0</v>
      </c>
      <c r="N306" s="129">
        <v>0</v>
      </c>
      <c r="O306" s="129">
        <v>2461</v>
      </c>
      <c r="P306" s="129">
        <v>0</v>
      </c>
      <c r="Q306" s="129">
        <v>70284</v>
      </c>
      <c r="R306" s="129">
        <v>0</v>
      </c>
      <c r="S306" s="129">
        <v>-17</v>
      </c>
      <c r="T306" s="129">
        <v>0</v>
      </c>
      <c r="U306" s="129">
        <v>134180</v>
      </c>
      <c r="V306" s="129">
        <v>0</v>
      </c>
      <c r="W306" s="129">
        <v>2300</v>
      </c>
      <c r="X306" s="129">
        <v>0</v>
      </c>
      <c r="Y306" s="129">
        <v>878</v>
      </c>
      <c r="Z306" s="129">
        <v>53691</v>
      </c>
      <c r="AA306" s="129">
        <v>32461</v>
      </c>
      <c r="AB306" s="129">
        <v>0</v>
      </c>
      <c r="AC306" s="129">
        <v>0</v>
      </c>
      <c r="AD306" s="129">
        <v>44172</v>
      </c>
      <c r="AE306" s="129">
        <v>0</v>
      </c>
      <c r="AF306" s="129">
        <v>0</v>
      </c>
      <c r="AG306" s="129">
        <v>247052</v>
      </c>
      <c r="AH306" s="129">
        <v>53230</v>
      </c>
      <c r="AI306" s="129">
        <v>0</v>
      </c>
      <c r="AJ306" s="129">
        <v>0</v>
      </c>
      <c r="AK306" s="129"/>
      <c r="AL306" s="129"/>
      <c r="AM306" s="129"/>
      <c r="AN306" s="129"/>
      <c r="AO306" s="129"/>
      <c r="AP306" s="129"/>
      <c r="AQ306" s="117">
        <f t="shared" si="104"/>
        <v>3763693</v>
      </c>
      <c r="AS306" s="129">
        <v>4254222</v>
      </c>
      <c r="AT306" s="148"/>
    </row>
    <row r="307" spans="2:46" x14ac:dyDescent="0.2">
      <c r="B307" s="144" t="str">
        <f t="shared" si="105"/>
        <v>8. Robo</v>
      </c>
      <c r="C307" s="129">
        <v>0</v>
      </c>
      <c r="D307" s="129">
        <v>0</v>
      </c>
      <c r="E307" s="129">
        <v>728699</v>
      </c>
      <c r="F307" s="129">
        <v>1411129</v>
      </c>
      <c r="G307" s="129">
        <v>0</v>
      </c>
      <c r="H307" s="129">
        <v>116747</v>
      </c>
      <c r="I307" s="129">
        <v>11691708</v>
      </c>
      <c r="J307" s="129">
        <v>0</v>
      </c>
      <c r="K307" s="129">
        <v>710794</v>
      </c>
      <c r="L307" s="129">
        <v>482</v>
      </c>
      <c r="M307" s="129">
        <v>0</v>
      </c>
      <c r="N307" s="129">
        <v>5344</v>
      </c>
      <c r="O307" s="129">
        <v>37882</v>
      </c>
      <c r="P307" s="129">
        <v>0</v>
      </c>
      <c r="Q307" s="129">
        <v>166188</v>
      </c>
      <c r="R307" s="129">
        <v>0</v>
      </c>
      <c r="S307" s="129">
        <v>67169</v>
      </c>
      <c r="T307" s="129">
        <v>0</v>
      </c>
      <c r="U307" s="129">
        <v>87305</v>
      </c>
      <c r="V307" s="129">
        <v>142792</v>
      </c>
      <c r="W307" s="129">
        <v>2373</v>
      </c>
      <c r="X307" s="129">
        <v>0</v>
      </c>
      <c r="Y307" s="129">
        <v>6360</v>
      </c>
      <c r="Z307" s="129">
        <v>50343</v>
      </c>
      <c r="AA307" s="129">
        <v>99354</v>
      </c>
      <c r="AB307" s="129">
        <v>0</v>
      </c>
      <c r="AC307" s="129">
        <v>0</v>
      </c>
      <c r="AD307" s="129">
        <v>107604</v>
      </c>
      <c r="AE307" s="129">
        <v>0</v>
      </c>
      <c r="AF307" s="129">
        <v>0</v>
      </c>
      <c r="AG307" s="129">
        <v>2189055</v>
      </c>
      <c r="AH307" s="129">
        <v>611</v>
      </c>
      <c r="AI307" s="129">
        <v>-1306</v>
      </c>
      <c r="AJ307" s="129">
        <v>2066636</v>
      </c>
      <c r="AK307" s="129"/>
      <c r="AL307" s="129"/>
      <c r="AM307" s="129"/>
      <c r="AN307" s="129"/>
      <c r="AO307" s="129"/>
      <c r="AP307" s="129"/>
      <c r="AQ307" s="117">
        <f t="shared" si="104"/>
        <v>19687269</v>
      </c>
      <c r="AS307" s="129">
        <v>29796382</v>
      </c>
      <c r="AT307" s="148"/>
    </row>
    <row r="308" spans="2:46" x14ac:dyDescent="0.2">
      <c r="B308" s="144" t="str">
        <f t="shared" si="105"/>
        <v>9. Cristales</v>
      </c>
      <c r="C308" s="129">
        <v>0</v>
      </c>
      <c r="D308" s="129">
        <v>0</v>
      </c>
      <c r="E308" s="129">
        <v>62127</v>
      </c>
      <c r="F308" s="129">
        <v>0</v>
      </c>
      <c r="G308" s="129">
        <v>0</v>
      </c>
      <c r="H308" s="129">
        <v>6079</v>
      </c>
      <c r="I308" s="129">
        <v>5047</v>
      </c>
      <c r="J308" s="129">
        <v>0</v>
      </c>
      <c r="K308" s="129">
        <v>18100</v>
      </c>
      <c r="L308" s="129">
        <v>0</v>
      </c>
      <c r="M308" s="129">
        <v>0</v>
      </c>
      <c r="N308" s="129">
        <v>0</v>
      </c>
      <c r="O308" s="129">
        <v>122</v>
      </c>
      <c r="P308" s="129">
        <v>0</v>
      </c>
      <c r="Q308" s="129">
        <v>10649</v>
      </c>
      <c r="R308" s="129">
        <v>0</v>
      </c>
      <c r="S308" s="129">
        <v>8064</v>
      </c>
      <c r="T308" s="129">
        <v>0</v>
      </c>
      <c r="U308" s="129">
        <v>19376</v>
      </c>
      <c r="V308" s="129">
        <v>0</v>
      </c>
      <c r="W308" s="129">
        <v>174</v>
      </c>
      <c r="X308" s="129">
        <v>0</v>
      </c>
      <c r="Y308" s="129">
        <v>2614</v>
      </c>
      <c r="Z308" s="129">
        <v>2729</v>
      </c>
      <c r="AA308" s="129">
        <v>6742</v>
      </c>
      <c r="AB308" s="129">
        <v>0</v>
      </c>
      <c r="AC308" s="129">
        <v>0</v>
      </c>
      <c r="AD308" s="129">
        <v>0</v>
      </c>
      <c r="AE308" s="129">
        <v>0</v>
      </c>
      <c r="AF308" s="129">
        <v>0</v>
      </c>
      <c r="AG308" s="129">
        <v>75556</v>
      </c>
      <c r="AH308" s="129">
        <v>0</v>
      </c>
      <c r="AI308" s="129">
        <v>0</v>
      </c>
      <c r="AJ308" s="129">
        <v>4757</v>
      </c>
      <c r="AK308" s="129"/>
      <c r="AL308" s="129"/>
      <c r="AM308" s="129"/>
      <c r="AN308" s="129"/>
      <c r="AO308" s="129"/>
      <c r="AP308" s="129"/>
      <c r="AQ308" s="117">
        <f t="shared" si="104"/>
        <v>222136</v>
      </c>
      <c r="AS308" s="129">
        <v>268565</v>
      </c>
      <c r="AT308" s="148"/>
    </row>
    <row r="309" spans="2:46" x14ac:dyDescent="0.2">
      <c r="B309" s="144" t="str">
        <f t="shared" si="105"/>
        <v>10. Daños Físicos a Vehículos Motorizados</v>
      </c>
      <c r="C309" s="129">
        <v>0</v>
      </c>
      <c r="D309" s="129">
        <v>0</v>
      </c>
      <c r="E309" s="129">
        <v>43760916</v>
      </c>
      <c r="F309" s="129">
        <v>4347871</v>
      </c>
      <c r="G309" s="129">
        <v>0</v>
      </c>
      <c r="H309" s="129">
        <v>19685033</v>
      </c>
      <c r="I309" s="129">
        <v>0</v>
      </c>
      <c r="J309" s="129">
        <v>0</v>
      </c>
      <c r="K309" s="129">
        <v>10675671</v>
      </c>
      <c r="L309" s="129">
        <v>0</v>
      </c>
      <c r="M309" s="129">
        <v>0</v>
      </c>
      <c r="N309" s="129">
        <v>0</v>
      </c>
      <c r="O309" s="129">
        <v>559564</v>
      </c>
      <c r="P309" s="129">
        <v>0</v>
      </c>
      <c r="Q309" s="129">
        <v>31090108</v>
      </c>
      <c r="R309" s="129">
        <v>8494</v>
      </c>
      <c r="S309" s="129">
        <v>29266263</v>
      </c>
      <c r="T309" s="129">
        <v>0</v>
      </c>
      <c r="U309" s="129">
        <v>4591068</v>
      </c>
      <c r="V309" s="129">
        <v>0</v>
      </c>
      <c r="W309" s="129">
        <v>0</v>
      </c>
      <c r="X309" s="129">
        <v>0</v>
      </c>
      <c r="Y309" s="129">
        <v>411115</v>
      </c>
      <c r="Z309" s="129">
        <v>7367022</v>
      </c>
      <c r="AA309" s="129">
        <v>5551779</v>
      </c>
      <c r="AB309" s="129">
        <v>0</v>
      </c>
      <c r="AC309" s="129">
        <v>0</v>
      </c>
      <c r="AD309" s="129">
        <v>0</v>
      </c>
      <c r="AE309" s="129">
        <v>0</v>
      </c>
      <c r="AF309" s="129">
        <v>0</v>
      </c>
      <c r="AG309" s="129">
        <v>14370543</v>
      </c>
      <c r="AH309" s="129">
        <v>0</v>
      </c>
      <c r="AI309" s="129">
        <v>5113995</v>
      </c>
      <c r="AJ309" s="129">
        <v>0</v>
      </c>
      <c r="AK309" s="129"/>
      <c r="AL309" s="129"/>
      <c r="AM309" s="129"/>
      <c r="AN309" s="129"/>
      <c r="AO309" s="129"/>
      <c r="AP309" s="129"/>
      <c r="AQ309" s="117">
        <f t="shared" si="104"/>
        <v>176799442</v>
      </c>
      <c r="AS309" s="129">
        <v>172329724</v>
      </c>
      <c r="AT309" s="148"/>
    </row>
    <row r="310" spans="2:46" x14ac:dyDescent="0.2">
      <c r="B310" s="144" t="str">
        <f t="shared" si="105"/>
        <v>11. Casco Marítimo</v>
      </c>
      <c r="C310" s="129">
        <v>0</v>
      </c>
      <c r="D310" s="129">
        <v>0</v>
      </c>
      <c r="E310" s="129">
        <v>3969</v>
      </c>
      <c r="F310" s="129">
        <v>0</v>
      </c>
      <c r="G310" s="129">
        <v>0</v>
      </c>
      <c r="H310" s="129">
        <v>-1451</v>
      </c>
      <c r="I310" s="129">
        <v>14890</v>
      </c>
      <c r="J310" s="129">
        <v>0</v>
      </c>
      <c r="K310" s="129">
        <v>0</v>
      </c>
      <c r="L310" s="129">
        <v>0</v>
      </c>
      <c r="M310" s="129">
        <v>0</v>
      </c>
      <c r="N310" s="129">
        <v>0</v>
      </c>
      <c r="O310" s="129">
        <v>22485</v>
      </c>
      <c r="P310" s="129">
        <v>0</v>
      </c>
      <c r="Q310" s="129">
        <v>20433</v>
      </c>
      <c r="R310" s="129">
        <v>0</v>
      </c>
      <c r="S310" s="129">
        <v>-30</v>
      </c>
      <c r="T310" s="129">
        <v>0</v>
      </c>
      <c r="U310" s="129">
        <v>13152</v>
      </c>
      <c r="V310" s="129">
        <v>0</v>
      </c>
      <c r="W310" s="129">
        <v>0</v>
      </c>
      <c r="X310" s="129">
        <v>0</v>
      </c>
      <c r="Y310" s="129">
        <v>3674</v>
      </c>
      <c r="Z310" s="129">
        <v>0</v>
      </c>
      <c r="AA310" s="129">
        <v>15</v>
      </c>
      <c r="AB310" s="129">
        <v>0</v>
      </c>
      <c r="AC310" s="129">
        <v>0</v>
      </c>
      <c r="AD310" s="129">
        <v>0</v>
      </c>
      <c r="AE310" s="129">
        <v>0</v>
      </c>
      <c r="AF310" s="129">
        <v>0</v>
      </c>
      <c r="AG310" s="129">
        <v>9235</v>
      </c>
      <c r="AH310" s="129">
        <v>4370</v>
      </c>
      <c r="AI310" s="129">
        <v>0</v>
      </c>
      <c r="AJ310" s="129">
        <v>0</v>
      </c>
      <c r="AK310" s="129"/>
      <c r="AL310" s="129"/>
      <c r="AM310" s="129"/>
      <c r="AN310" s="129"/>
      <c r="AO310" s="129"/>
      <c r="AP310" s="129"/>
      <c r="AQ310" s="117">
        <f t="shared" si="104"/>
        <v>90742</v>
      </c>
      <c r="AS310" s="129">
        <v>124111</v>
      </c>
      <c r="AT310" s="148"/>
    </row>
    <row r="311" spans="2:46" x14ac:dyDescent="0.2">
      <c r="B311" s="144" t="str">
        <f t="shared" si="105"/>
        <v>12. Casco Aéreo</v>
      </c>
      <c r="C311" s="129">
        <v>0</v>
      </c>
      <c r="D311" s="129">
        <v>0</v>
      </c>
      <c r="E311" s="129">
        <v>0</v>
      </c>
      <c r="F311" s="129">
        <v>0</v>
      </c>
      <c r="G311" s="129">
        <v>0</v>
      </c>
      <c r="H311" s="129">
        <v>0</v>
      </c>
      <c r="I311" s="129">
        <v>0</v>
      </c>
      <c r="J311" s="129">
        <v>0</v>
      </c>
      <c r="K311" s="129">
        <v>0</v>
      </c>
      <c r="L311" s="129">
        <v>0</v>
      </c>
      <c r="M311" s="129">
        <v>0</v>
      </c>
      <c r="N311" s="129">
        <v>0</v>
      </c>
      <c r="O311" s="129">
        <v>0</v>
      </c>
      <c r="P311" s="129">
        <v>0</v>
      </c>
      <c r="Q311" s="129">
        <v>0</v>
      </c>
      <c r="R311" s="129">
        <v>0</v>
      </c>
      <c r="S311" s="129">
        <v>0</v>
      </c>
      <c r="T311" s="129">
        <v>0</v>
      </c>
      <c r="U311" s="129">
        <v>76082</v>
      </c>
      <c r="V311" s="129">
        <v>0</v>
      </c>
      <c r="W311" s="129">
        <v>0</v>
      </c>
      <c r="X311" s="129">
        <v>0</v>
      </c>
      <c r="Y311" s="129">
        <v>0</v>
      </c>
      <c r="Z311" s="129">
        <v>0</v>
      </c>
      <c r="AA311" s="129">
        <v>3</v>
      </c>
      <c r="AB311" s="129">
        <v>0</v>
      </c>
      <c r="AC311" s="129">
        <v>0</v>
      </c>
      <c r="AD311" s="129">
        <v>-38300</v>
      </c>
      <c r="AE311" s="129">
        <v>0</v>
      </c>
      <c r="AF311" s="129">
        <v>0</v>
      </c>
      <c r="AG311" s="129">
        <v>0</v>
      </c>
      <c r="AH311" s="129">
        <v>0</v>
      </c>
      <c r="AI311" s="129">
        <v>0</v>
      </c>
      <c r="AJ311" s="129">
        <v>0</v>
      </c>
      <c r="AK311" s="129"/>
      <c r="AL311" s="129"/>
      <c r="AM311" s="129"/>
      <c r="AN311" s="129"/>
      <c r="AO311" s="129"/>
      <c r="AP311" s="129"/>
      <c r="AQ311" s="117">
        <f t="shared" si="104"/>
        <v>37785</v>
      </c>
      <c r="AS311" s="129">
        <v>248541</v>
      </c>
      <c r="AT311" s="148"/>
    </row>
    <row r="312" spans="2:46" x14ac:dyDescent="0.2">
      <c r="B312" s="144" t="str">
        <f t="shared" si="105"/>
        <v>13. Responsabilidad Civil Hogar y Condominios</v>
      </c>
      <c r="C312" s="129">
        <v>0</v>
      </c>
      <c r="D312" s="129">
        <v>0</v>
      </c>
      <c r="E312" s="129">
        <v>145345</v>
      </c>
      <c r="F312" s="129">
        <v>16925</v>
      </c>
      <c r="G312" s="129">
        <v>0</v>
      </c>
      <c r="H312" s="129">
        <v>874</v>
      </c>
      <c r="I312" s="129">
        <v>26442</v>
      </c>
      <c r="J312" s="129">
        <v>0</v>
      </c>
      <c r="K312" s="129">
        <v>8420</v>
      </c>
      <c r="L312" s="129">
        <v>0</v>
      </c>
      <c r="M312" s="129">
        <v>0</v>
      </c>
      <c r="N312" s="129">
        <v>0</v>
      </c>
      <c r="O312" s="129">
        <v>493</v>
      </c>
      <c r="P312" s="129">
        <v>0</v>
      </c>
      <c r="Q312" s="129">
        <v>12834</v>
      </c>
      <c r="R312" s="129">
        <v>0</v>
      </c>
      <c r="S312" s="129">
        <v>18703</v>
      </c>
      <c r="T312" s="129">
        <v>0</v>
      </c>
      <c r="U312" s="129">
        <v>20994</v>
      </c>
      <c r="V312" s="129">
        <v>0</v>
      </c>
      <c r="W312" s="129">
        <v>488</v>
      </c>
      <c r="X312" s="129">
        <v>0</v>
      </c>
      <c r="Y312" s="129">
        <v>1242</v>
      </c>
      <c r="Z312" s="129">
        <v>3584</v>
      </c>
      <c r="AA312" s="129">
        <v>433</v>
      </c>
      <c r="AB312" s="129">
        <v>0</v>
      </c>
      <c r="AC312" s="129">
        <v>0</v>
      </c>
      <c r="AD312" s="129">
        <v>0</v>
      </c>
      <c r="AE312" s="129">
        <v>0</v>
      </c>
      <c r="AF312" s="129">
        <v>0</v>
      </c>
      <c r="AG312" s="129">
        <v>40817</v>
      </c>
      <c r="AH312" s="129">
        <v>36323</v>
      </c>
      <c r="AI312" s="129">
        <v>0</v>
      </c>
      <c r="AJ312" s="129">
        <v>23560</v>
      </c>
      <c r="AK312" s="129"/>
      <c r="AL312" s="129"/>
      <c r="AM312" s="129"/>
      <c r="AN312" s="129"/>
      <c r="AO312" s="129"/>
      <c r="AP312" s="129"/>
      <c r="AQ312" s="117">
        <f t="shared" si="104"/>
        <v>357477</v>
      </c>
      <c r="AS312" s="129">
        <v>264226</v>
      </c>
      <c r="AT312" s="148"/>
    </row>
    <row r="313" spans="2:46" x14ac:dyDescent="0.2">
      <c r="B313" s="144" t="str">
        <f t="shared" si="105"/>
        <v>14. Responsabilidad Civil Profesional</v>
      </c>
      <c r="C313" s="129">
        <v>0</v>
      </c>
      <c r="D313" s="129">
        <v>0</v>
      </c>
      <c r="E313" s="129">
        <v>22031</v>
      </c>
      <c r="F313" s="129">
        <v>0</v>
      </c>
      <c r="G313" s="129">
        <v>0</v>
      </c>
      <c r="H313" s="129">
        <v>346179</v>
      </c>
      <c r="I313" s="129">
        <v>37714</v>
      </c>
      <c r="J313" s="129">
        <v>0</v>
      </c>
      <c r="K313" s="129">
        <v>81073</v>
      </c>
      <c r="L313" s="129">
        <v>0</v>
      </c>
      <c r="M313" s="129">
        <v>0</v>
      </c>
      <c r="N313" s="129">
        <v>0</v>
      </c>
      <c r="O313" s="129">
        <v>0</v>
      </c>
      <c r="P313" s="129">
        <v>0</v>
      </c>
      <c r="Q313" s="129">
        <v>19920</v>
      </c>
      <c r="R313" s="129">
        <v>0</v>
      </c>
      <c r="S313" s="129">
        <v>0</v>
      </c>
      <c r="T313" s="129">
        <v>0</v>
      </c>
      <c r="U313" s="129">
        <v>-195855</v>
      </c>
      <c r="V313" s="129">
        <v>0</v>
      </c>
      <c r="W313" s="129">
        <v>2251</v>
      </c>
      <c r="X313" s="129">
        <v>0</v>
      </c>
      <c r="Y313" s="129">
        <v>53721</v>
      </c>
      <c r="Z313" s="129">
        <v>0</v>
      </c>
      <c r="AA313" s="129">
        <v>101140</v>
      </c>
      <c r="AB313" s="129">
        <v>0</v>
      </c>
      <c r="AC313" s="129">
        <v>0</v>
      </c>
      <c r="AD313" s="129">
        <v>529960</v>
      </c>
      <c r="AE313" s="129">
        <v>32049</v>
      </c>
      <c r="AF313" s="129">
        <v>0</v>
      </c>
      <c r="AG313" s="129">
        <v>-49</v>
      </c>
      <c r="AH313" s="129">
        <v>0</v>
      </c>
      <c r="AI313" s="129">
        <v>0</v>
      </c>
      <c r="AJ313" s="129">
        <v>0</v>
      </c>
      <c r="AK313" s="129"/>
      <c r="AL313" s="129"/>
      <c r="AM313" s="129"/>
      <c r="AN313" s="129"/>
      <c r="AO313" s="129"/>
      <c r="AP313" s="129"/>
      <c r="AQ313" s="117">
        <f t="shared" si="104"/>
        <v>1030134</v>
      </c>
      <c r="AS313" s="129">
        <v>1133536</v>
      </c>
      <c r="AT313" s="148"/>
    </row>
    <row r="314" spans="2:46" x14ac:dyDescent="0.2">
      <c r="B314" s="144" t="str">
        <f t="shared" si="105"/>
        <v>15. Responsabilidad Civil Industria, Infraestructura y Comercio</v>
      </c>
      <c r="C314" s="129">
        <v>0</v>
      </c>
      <c r="D314" s="129">
        <v>0</v>
      </c>
      <c r="E314" s="129">
        <v>656890</v>
      </c>
      <c r="F314" s="129">
        <v>0</v>
      </c>
      <c r="G314" s="129">
        <v>0</v>
      </c>
      <c r="H314" s="129">
        <v>434622</v>
      </c>
      <c r="I314" s="129">
        <v>1365915</v>
      </c>
      <c r="J314" s="129">
        <v>0</v>
      </c>
      <c r="K314" s="129">
        <v>32987</v>
      </c>
      <c r="L314" s="129">
        <v>165892</v>
      </c>
      <c r="M314" s="129">
        <v>0</v>
      </c>
      <c r="N314" s="129">
        <v>145932</v>
      </c>
      <c r="O314" s="129">
        <v>7939</v>
      </c>
      <c r="P314" s="129">
        <v>0</v>
      </c>
      <c r="Q314" s="129">
        <v>615656</v>
      </c>
      <c r="R314" s="129">
        <v>0</v>
      </c>
      <c r="S314" s="129">
        <v>57095</v>
      </c>
      <c r="T314" s="129">
        <v>0</v>
      </c>
      <c r="U314" s="129">
        <v>55239</v>
      </c>
      <c r="V314" s="129">
        <v>0</v>
      </c>
      <c r="W314" s="129">
        <v>120245</v>
      </c>
      <c r="X314" s="129">
        <v>0</v>
      </c>
      <c r="Y314" s="129">
        <v>44055</v>
      </c>
      <c r="Z314" s="129">
        <v>70971</v>
      </c>
      <c r="AA314" s="129">
        <v>189639</v>
      </c>
      <c r="AB314" s="129">
        <v>0</v>
      </c>
      <c r="AC314" s="129">
        <v>0</v>
      </c>
      <c r="AD314" s="129">
        <v>589318</v>
      </c>
      <c r="AE314" s="129">
        <v>8217</v>
      </c>
      <c r="AF314" s="129">
        <v>0</v>
      </c>
      <c r="AG314" s="129">
        <v>636839</v>
      </c>
      <c r="AH314" s="129">
        <v>33605</v>
      </c>
      <c r="AI314" s="129">
        <v>35</v>
      </c>
      <c r="AJ314" s="129">
        <v>69944</v>
      </c>
      <c r="AK314" s="129"/>
      <c r="AL314" s="129"/>
      <c r="AM314" s="129"/>
      <c r="AN314" s="129"/>
      <c r="AO314" s="129"/>
      <c r="AP314" s="129"/>
      <c r="AQ314" s="117">
        <f t="shared" si="104"/>
        <v>5301035</v>
      </c>
      <c r="AS314" s="129">
        <v>6459687</v>
      </c>
      <c r="AT314" s="148"/>
    </row>
    <row r="315" spans="2:46" x14ac:dyDescent="0.2">
      <c r="B315" s="144" t="str">
        <f t="shared" si="105"/>
        <v>16. Responsabilidad Civil Vehículos Motorizados</v>
      </c>
      <c r="C315" s="129">
        <v>0</v>
      </c>
      <c r="D315" s="129">
        <v>0</v>
      </c>
      <c r="E315" s="129">
        <v>5214249</v>
      </c>
      <c r="F315" s="129">
        <v>660545</v>
      </c>
      <c r="G315" s="129">
        <v>0</v>
      </c>
      <c r="H315" s="129">
        <v>3172907</v>
      </c>
      <c r="I315" s="129">
        <v>2170</v>
      </c>
      <c r="J315" s="129">
        <v>0</v>
      </c>
      <c r="K315" s="129">
        <v>1186120</v>
      </c>
      <c r="L315" s="129">
        <v>0</v>
      </c>
      <c r="M315" s="129">
        <v>0</v>
      </c>
      <c r="N315" s="129">
        <v>1125</v>
      </c>
      <c r="O315" s="129">
        <v>15056</v>
      </c>
      <c r="P315" s="129">
        <v>0</v>
      </c>
      <c r="Q315" s="129">
        <v>2906640</v>
      </c>
      <c r="R315" s="129">
        <v>0</v>
      </c>
      <c r="S315" s="129">
        <v>7037317</v>
      </c>
      <c r="T315" s="129">
        <v>0</v>
      </c>
      <c r="U315" s="129">
        <v>2988265</v>
      </c>
      <c r="V315" s="129">
        <v>0</v>
      </c>
      <c r="W315" s="129">
        <v>0</v>
      </c>
      <c r="X315" s="129">
        <v>0</v>
      </c>
      <c r="Y315" s="129">
        <v>112978</v>
      </c>
      <c r="Z315" s="129">
        <v>845824</v>
      </c>
      <c r="AA315" s="129">
        <v>543044</v>
      </c>
      <c r="AB315" s="129">
        <v>0</v>
      </c>
      <c r="AC315" s="129">
        <v>0</v>
      </c>
      <c r="AD315" s="129">
        <v>0</v>
      </c>
      <c r="AE315" s="129">
        <v>0</v>
      </c>
      <c r="AF315" s="129">
        <v>0</v>
      </c>
      <c r="AG315" s="129">
        <v>3167561</v>
      </c>
      <c r="AH315" s="129">
        <v>0</v>
      </c>
      <c r="AI315" s="129">
        <v>348659</v>
      </c>
      <c r="AJ315" s="129">
        <v>0</v>
      </c>
      <c r="AK315" s="129"/>
      <c r="AL315" s="129"/>
      <c r="AM315" s="129"/>
      <c r="AN315" s="129"/>
      <c r="AO315" s="129"/>
      <c r="AP315" s="129"/>
      <c r="AQ315" s="117">
        <f t="shared" si="104"/>
        <v>28202460</v>
      </c>
      <c r="AS315" s="129">
        <v>35385981</v>
      </c>
      <c r="AT315" s="148"/>
    </row>
    <row r="316" spans="2:46" x14ac:dyDescent="0.2">
      <c r="B316" s="144" t="str">
        <f t="shared" si="105"/>
        <v>17. Transporte Terrestre</v>
      </c>
      <c r="C316" s="129">
        <v>0</v>
      </c>
      <c r="D316" s="129">
        <v>0</v>
      </c>
      <c r="E316" s="129">
        <v>796683</v>
      </c>
      <c r="F316" s="129">
        <v>0</v>
      </c>
      <c r="G316" s="129">
        <v>0</v>
      </c>
      <c r="H316" s="129">
        <v>380697</v>
      </c>
      <c r="I316" s="129">
        <v>812499</v>
      </c>
      <c r="J316" s="129">
        <v>0</v>
      </c>
      <c r="K316" s="129">
        <v>4462</v>
      </c>
      <c r="L316" s="129">
        <v>23011</v>
      </c>
      <c r="M316" s="129">
        <v>0</v>
      </c>
      <c r="N316" s="129">
        <v>718760</v>
      </c>
      <c r="O316" s="129">
        <v>120086</v>
      </c>
      <c r="P316" s="129">
        <v>0</v>
      </c>
      <c r="Q316" s="129">
        <v>1197479</v>
      </c>
      <c r="R316" s="129">
        <v>0</v>
      </c>
      <c r="S316" s="129">
        <v>16896</v>
      </c>
      <c r="T316" s="129">
        <v>0</v>
      </c>
      <c r="U316" s="129">
        <v>77266</v>
      </c>
      <c r="V316" s="129">
        <v>0</v>
      </c>
      <c r="W316" s="129">
        <v>27415</v>
      </c>
      <c r="X316" s="129">
        <v>0</v>
      </c>
      <c r="Y316" s="129">
        <v>47511</v>
      </c>
      <c r="Z316" s="129">
        <v>41912</v>
      </c>
      <c r="AA316" s="129">
        <v>334555</v>
      </c>
      <c r="AB316" s="129">
        <v>0</v>
      </c>
      <c r="AC316" s="129">
        <v>0</v>
      </c>
      <c r="AD316" s="129">
        <v>160783</v>
      </c>
      <c r="AE316" s="129">
        <v>1181</v>
      </c>
      <c r="AF316" s="129">
        <v>0</v>
      </c>
      <c r="AG316" s="129">
        <v>61848</v>
      </c>
      <c r="AH316" s="129">
        <v>275</v>
      </c>
      <c r="AI316" s="129">
        <v>0</v>
      </c>
      <c r="AJ316" s="129">
        <v>0</v>
      </c>
      <c r="AK316" s="129"/>
      <c r="AL316" s="129"/>
      <c r="AM316" s="129"/>
      <c r="AN316" s="129"/>
      <c r="AO316" s="129"/>
      <c r="AP316" s="129"/>
      <c r="AQ316" s="117">
        <f t="shared" si="104"/>
        <v>4823319</v>
      </c>
      <c r="AS316" s="129">
        <v>5143206</v>
      </c>
      <c r="AT316" s="148"/>
    </row>
    <row r="317" spans="2:46" x14ac:dyDescent="0.2">
      <c r="B317" s="144" t="str">
        <f t="shared" si="105"/>
        <v>18. Transporte Marítimo</v>
      </c>
      <c r="C317" s="129">
        <v>0</v>
      </c>
      <c r="D317" s="129">
        <v>0</v>
      </c>
      <c r="E317" s="129">
        <v>126015</v>
      </c>
      <c r="F317" s="129">
        <v>0</v>
      </c>
      <c r="G317" s="129">
        <v>0</v>
      </c>
      <c r="H317" s="129">
        <v>206645</v>
      </c>
      <c r="I317" s="129">
        <v>346826</v>
      </c>
      <c r="J317" s="129">
        <v>0</v>
      </c>
      <c r="K317" s="129">
        <v>0</v>
      </c>
      <c r="L317" s="129">
        <v>11474</v>
      </c>
      <c r="M317" s="129">
        <v>0</v>
      </c>
      <c r="N317" s="129">
        <v>2567</v>
      </c>
      <c r="O317" s="129">
        <v>6739</v>
      </c>
      <c r="P317" s="129">
        <v>0</v>
      </c>
      <c r="Q317" s="129">
        <v>44423</v>
      </c>
      <c r="R317" s="129">
        <v>0</v>
      </c>
      <c r="S317" s="129">
        <v>25229</v>
      </c>
      <c r="T317" s="129">
        <v>0</v>
      </c>
      <c r="U317" s="129">
        <v>19835</v>
      </c>
      <c r="V317" s="129">
        <v>0</v>
      </c>
      <c r="W317" s="129">
        <v>146624</v>
      </c>
      <c r="X317" s="129">
        <v>0</v>
      </c>
      <c r="Y317" s="129">
        <v>13367</v>
      </c>
      <c r="Z317" s="129">
        <v>-4782</v>
      </c>
      <c r="AA317" s="129">
        <v>15265</v>
      </c>
      <c r="AB317" s="129">
        <v>0</v>
      </c>
      <c r="AC317" s="129">
        <v>0</v>
      </c>
      <c r="AD317" s="129">
        <v>831318</v>
      </c>
      <c r="AE317" s="129">
        <v>14569</v>
      </c>
      <c r="AF317" s="129">
        <v>0</v>
      </c>
      <c r="AG317" s="129">
        <v>51575</v>
      </c>
      <c r="AH317" s="129">
        <v>1765</v>
      </c>
      <c r="AI317" s="129">
        <v>0</v>
      </c>
      <c r="AJ317" s="129">
        <v>0</v>
      </c>
      <c r="AK317" s="129"/>
      <c r="AL317" s="129"/>
      <c r="AM317" s="129"/>
      <c r="AN317" s="129"/>
      <c r="AO317" s="129"/>
      <c r="AP317" s="129"/>
      <c r="AQ317" s="117">
        <f t="shared" si="104"/>
        <v>1859454</v>
      </c>
      <c r="AS317" s="129">
        <v>1761917</v>
      </c>
      <c r="AT317" s="148"/>
    </row>
    <row r="318" spans="2:46" x14ac:dyDescent="0.2">
      <c r="B318" s="144" t="str">
        <f t="shared" si="105"/>
        <v>19. Transporte Aéreo</v>
      </c>
      <c r="C318" s="129">
        <v>0</v>
      </c>
      <c r="D318" s="129">
        <v>0</v>
      </c>
      <c r="E318" s="129">
        <v>32170</v>
      </c>
      <c r="F318" s="129">
        <v>0</v>
      </c>
      <c r="G318" s="129">
        <v>0</v>
      </c>
      <c r="H318" s="129">
        <v>11634</v>
      </c>
      <c r="I318" s="129">
        <v>72499</v>
      </c>
      <c r="J318" s="129">
        <v>0</v>
      </c>
      <c r="K318" s="129">
        <v>0</v>
      </c>
      <c r="L318" s="129">
        <v>409</v>
      </c>
      <c r="M318" s="129">
        <v>0</v>
      </c>
      <c r="N318" s="129">
        <v>95</v>
      </c>
      <c r="O318" s="129">
        <v>178</v>
      </c>
      <c r="P318" s="129">
        <v>0</v>
      </c>
      <c r="Q318" s="129">
        <v>3824</v>
      </c>
      <c r="R318" s="129">
        <v>0</v>
      </c>
      <c r="S318" s="129">
        <v>3996</v>
      </c>
      <c r="T318" s="129">
        <v>0</v>
      </c>
      <c r="U318" s="129">
        <v>378</v>
      </c>
      <c r="V318" s="129">
        <v>0</v>
      </c>
      <c r="W318" s="129">
        <v>40393</v>
      </c>
      <c r="X318" s="129">
        <v>0</v>
      </c>
      <c r="Y318" s="129">
        <v>5396</v>
      </c>
      <c r="Z318" s="129">
        <v>-58</v>
      </c>
      <c r="AA318" s="129">
        <v>1304</v>
      </c>
      <c r="AB318" s="129">
        <v>0</v>
      </c>
      <c r="AC318" s="129">
        <v>0</v>
      </c>
      <c r="AD318" s="129">
        <v>4352</v>
      </c>
      <c r="AE318" s="129">
        <v>1</v>
      </c>
      <c r="AF318" s="129">
        <v>0</v>
      </c>
      <c r="AG318" s="129">
        <v>3971</v>
      </c>
      <c r="AH318" s="129">
        <v>0</v>
      </c>
      <c r="AI318" s="129">
        <v>0</v>
      </c>
      <c r="AJ318" s="129">
        <v>0</v>
      </c>
      <c r="AK318" s="129"/>
      <c r="AL318" s="129"/>
      <c r="AM318" s="129"/>
      <c r="AN318" s="129"/>
      <c r="AO318" s="129"/>
      <c r="AP318" s="129"/>
      <c r="AQ318" s="117">
        <f t="shared" si="104"/>
        <v>180542</v>
      </c>
      <c r="AS318" s="129">
        <v>170721</v>
      </c>
      <c r="AT318" s="148"/>
    </row>
    <row r="319" spans="2:46" x14ac:dyDescent="0.2">
      <c r="B319" s="144" t="str">
        <f t="shared" si="105"/>
        <v>20. Equipo Contratista</v>
      </c>
      <c r="C319" s="129">
        <v>0</v>
      </c>
      <c r="D319" s="129">
        <v>0</v>
      </c>
      <c r="E319" s="129">
        <v>-597201</v>
      </c>
      <c r="F319" s="129">
        <v>0</v>
      </c>
      <c r="G319" s="129">
        <v>0</v>
      </c>
      <c r="H319" s="129">
        <v>408005</v>
      </c>
      <c r="I319" s="129">
        <v>172656</v>
      </c>
      <c r="J319" s="129">
        <v>0</v>
      </c>
      <c r="K319" s="129">
        <v>20318</v>
      </c>
      <c r="L319" s="129">
        <v>17611</v>
      </c>
      <c r="M319" s="129">
        <v>0</v>
      </c>
      <c r="N319" s="129">
        <v>67</v>
      </c>
      <c r="O319" s="129">
        <v>93196</v>
      </c>
      <c r="P319" s="129">
        <v>0</v>
      </c>
      <c r="Q319" s="129">
        <v>177933</v>
      </c>
      <c r="R319" s="129">
        <v>0</v>
      </c>
      <c r="S319" s="129">
        <v>103072</v>
      </c>
      <c r="T319" s="129">
        <v>0</v>
      </c>
      <c r="U319" s="129">
        <v>150658</v>
      </c>
      <c r="V319" s="129">
        <v>0</v>
      </c>
      <c r="W319" s="129">
        <v>0</v>
      </c>
      <c r="X319" s="129">
        <v>0</v>
      </c>
      <c r="Y319" s="129">
        <v>65112</v>
      </c>
      <c r="Z319" s="129">
        <v>164859</v>
      </c>
      <c r="AA319" s="129">
        <v>223060</v>
      </c>
      <c r="AB319" s="129">
        <v>0</v>
      </c>
      <c r="AC319" s="129">
        <v>0</v>
      </c>
      <c r="AD319" s="129">
        <v>-12640</v>
      </c>
      <c r="AE319" s="129">
        <v>0</v>
      </c>
      <c r="AF319" s="129">
        <v>0</v>
      </c>
      <c r="AG319" s="129">
        <v>370956</v>
      </c>
      <c r="AH319" s="129">
        <v>119129</v>
      </c>
      <c r="AI319" s="129">
        <v>0</v>
      </c>
      <c r="AJ319" s="129">
        <v>0</v>
      </c>
      <c r="AK319" s="129"/>
      <c r="AL319" s="129"/>
      <c r="AM319" s="129"/>
      <c r="AN319" s="129"/>
      <c r="AO319" s="129"/>
      <c r="AP319" s="129"/>
      <c r="AQ319" s="117">
        <f t="shared" si="104"/>
        <v>1476791</v>
      </c>
      <c r="AS319" s="129">
        <v>2205878</v>
      </c>
      <c r="AT319" s="148"/>
    </row>
    <row r="320" spans="2:46" x14ac:dyDescent="0.2">
      <c r="B320" s="144" t="str">
        <f t="shared" si="105"/>
        <v>21. Todo Riesgo, Construcción y Montaje</v>
      </c>
      <c r="C320" s="129">
        <v>0</v>
      </c>
      <c r="D320" s="129">
        <v>0</v>
      </c>
      <c r="E320" s="129">
        <v>32189</v>
      </c>
      <c r="F320" s="129">
        <v>0</v>
      </c>
      <c r="G320" s="129">
        <v>0</v>
      </c>
      <c r="H320" s="129">
        <v>655120</v>
      </c>
      <c r="I320" s="129">
        <v>314240</v>
      </c>
      <c r="J320" s="129">
        <v>0</v>
      </c>
      <c r="K320" s="129">
        <v>138227</v>
      </c>
      <c r="L320" s="129">
        <v>45189</v>
      </c>
      <c r="M320" s="129">
        <v>0</v>
      </c>
      <c r="N320" s="129">
        <v>14447</v>
      </c>
      <c r="O320" s="129">
        <v>13333</v>
      </c>
      <c r="P320" s="129">
        <v>0</v>
      </c>
      <c r="Q320" s="129">
        <v>58297</v>
      </c>
      <c r="R320" s="129">
        <v>0</v>
      </c>
      <c r="S320" s="129">
        <v>36892</v>
      </c>
      <c r="T320" s="129">
        <v>0</v>
      </c>
      <c r="U320" s="129">
        <v>92616</v>
      </c>
      <c r="V320" s="129">
        <v>0</v>
      </c>
      <c r="W320" s="129">
        <v>27112</v>
      </c>
      <c r="X320" s="129">
        <v>0</v>
      </c>
      <c r="Y320" s="129">
        <v>20213</v>
      </c>
      <c r="Z320" s="129">
        <v>9298</v>
      </c>
      <c r="AA320" s="129">
        <v>45465</v>
      </c>
      <c r="AB320" s="129">
        <v>0</v>
      </c>
      <c r="AC320" s="129">
        <v>0</v>
      </c>
      <c r="AD320" s="129">
        <v>311711</v>
      </c>
      <c r="AE320" s="129">
        <v>186</v>
      </c>
      <c r="AF320" s="129">
        <v>0</v>
      </c>
      <c r="AG320" s="129">
        <v>76937</v>
      </c>
      <c r="AH320" s="129">
        <v>64549</v>
      </c>
      <c r="AI320" s="129">
        <v>0</v>
      </c>
      <c r="AJ320" s="129">
        <v>0</v>
      </c>
      <c r="AK320" s="129"/>
      <c r="AL320" s="129"/>
      <c r="AM320" s="129"/>
      <c r="AN320" s="129"/>
      <c r="AO320" s="129"/>
      <c r="AP320" s="129"/>
      <c r="AQ320" s="117">
        <f t="shared" si="104"/>
        <v>1956021</v>
      </c>
      <c r="AS320" s="129">
        <v>1694754</v>
      </c>
      <c r="AT320" s="148"/>
    </row>
    <row r="321" spans="2:46" x14ac:dyDescent="0.2">
      <c r="B321" s="144" t="str">
        <f t="shared" si="105"/>
        <v>22. Avería de Maquinaria</v>
      </c>
      <c r="C321" s="129">
        <v>0</v>
      </c>
      <c r="D321" s="129">
        <v>0</v>
      </c>
      <c r="E321" s="129">
        <v>-864</v>
      </c>
      <c r="F321" s="129">
        <v>0</v>
      </c>
      <c r="G321" s="129">
        <v>0</v>
      </c>
      <c r="H321" s="129">
        <v>3007</v>
      </c>
      <c r="I321" s="129">
        <v>3843</v>
      </c>
      <c r="J321" s="129">
        <v>0</v>
      </c>
      <c r="K321" s="129">
        <v>1935</v>
      </c>
      <c r="L321" s="129">
        <v>0</v>
      </c>
      <c r="M321" s="129">
        <v>0</v>
      </c>
      <c r="N321" s="129">
        <v>0</v>
      </c>
      <c r="O321" s="129">
        <v>0</v>
      </c>
      <c r="P321" s="129">
        <v>0</v>
      </c>
      <c r="Q321" s="129">
        <v>697</v>
      </c>
      <c r="R321" s="129">
        <v>0</v>
      </c>
      <c r="S321" s="129">
        <v>148</v>
      </c>
      <c r="T321" s="129">
        <v>0</v>
      </c>
      <c r="U321" s="129">
        <v>7365</v>
      </c>
      <c r="V321" s="129">
        <v>0</v>
      </c>
      <c r="W321" s="129">
        <v>62</v>
      </c>
      <c r="X321" s="129">
        <v>0</v>
      </c>
      <c r="Y321" s="129">
        <v>59</v>
      </c>
      <c r="Z321" s="129">
        <v>33675</v>
      </c>
      <c r="AA321" s="129">
        <v>5264</v>
      </c>
      <c r="AB321" s="129">
        <v>0</v>
      </c>
      <c r="AC321" s="129">
        <v>0</v>
      </c>
      <c r="AD321" s="129">
        <v>0</v>
      </c>
      <c r="AE321" s="129">
        <v>0</v>
      </c>
      <c r="AF321" s="129">
        <v>0</v>
      </c>
      <c r="AG321" s="129">
        <v>18293</v>
      </c>
      <c r="AH321" s="129">
        <v>0</v>
      </c>
      <c r="AI321" s="129">
        <v>0</v>
      </c>
      <c r="AJ321" s="129">
        <v>0</v>
      </c>
      <c r="AK321" s="129"/>
      <c r="AL321" s="129"/>
      <c r="AM321" s="129"/>
      <c r="AN321" s="129"/>
      <c r="AO321" s="129"/>
      <c r="AP321" s="129"/>
      <c r="AQ321" s="117">
        <f t="shared" si="104"/>
        <v>73484</v>
      </c>
      <c r="AS321" s="129">
        <v>46934</v>
      </c>
      <c r="AT321" s="148"/>
    </row>
    <row r="322" spans="2:46" x14ac:dyDescent="0.2">
      <c r="B322" s="144" t="str">
        <f t="shared" si="105"/>
        <v>23. Equipo Electrónico</v>
      </c>
      <c r="C322" s="129">
        <v>0</v>
      </c>
      <c r="D322" s="129">
        <v>0</v>
      </c>
      <c r="E322" s="129">
        <v>72559</v>
      </c>
      <c r="F322" s="129">
        <v>0</v>
      </c>
      <c r="G322" s="129">
        <v>0</v>
      </c>
      <c r="H322" s="129">
        <v>14252</v>
      </c>
      <c r="I322" s="129">
        <v>1525213</v>
      </c>
      <c r="J322" s="129">
        <v>0</v>
      </c>
      <c r="K322" s="129">
        <v>6591</v>
      </c>
      <c r="L322" s="129">
        <v>197</v>
      </c>
      <c r="M322" s="129">
        <v>0</v>
      </c>
      <c r="N322" s="129">
        <v>0</v>
      </c>
      <c r="O322" s="129">
        <v>1456</v>
      </c>
      <c r="P322" s="129">
        <v>0</v>
      </c>
      <c r="Q322" s="129">
        <v>41894</v>
      </c>
      <c r="R322" s="129">
        <v>0</v>
      </c>
      <c r="S322" s="129">
        <v>4959</v>
      </c>
      <c r="T322" s="129">
        <v>0</v>
      </c>
      <c r="U322" s="129">
        <v>22998</v>
      </c>
      <c r="V322" s="129">
        <v>0</v>
      </c>
      <c r="W322" s="129">
        <v>174</v>
      </c>
      <c r="X322" s="129">
        <v>0</v>
      </c>
      <c r="Y322" s="129">
        <v>6380</v>
      </c>
      <c r="Z322" s="129">
        <v>39568</v>
      </c>
      <c r="AA322" s="129">
        <v>19067</v>
      </c>
      <c r="AB322" s="129">
        <v>0</v>
      </c>
      <c r="AC322" s="129">
        <v>0</v>
      </c>
      <c r="AD322" s="129">
        <v>64</v>
      </c>
      <c r="AE322" s="129">
        <v>0</v>
      </c>
      <c r="AF322" s="129">
        <v>0</v>
      </c>
      <c r="AG322" s="129">
        <v>31329</v>
      </c>
      <c r="AH322" s="129">
        <v>656</v>
      </c>
      <c r="AI322" s="129">
        <v>0</v>
      </c>
      <c r="AJ322" s="129">
        <v>21397</v>
      </c>
      <c r="AK322" s="129"/>
      <c r="AL322" s="129"/>
      <c r="AM322" s="129"/>
      <c r="AN322" s="129"/>
      <c r="AO322" s="129"/>
      <c r="AP322" s="129"/>
      <c r="AQ322" s="117">
        <f t="shared" si="104"/>
        <v>1808754</v>
      </c>
      <c r="AS322" s="129">
        <v>1385673</v>
      </c>
      <c r="AT322" s="148"/>
    </row>
    <row r="323" spans="2:46" x14ac:dyDescent="0.2">
      <c r="B323" s="144" t="str">
        <f t="shared" si="105"/>
        <v>24. Garantía</v>
      </c>
      <c r="C323" s="129">
        <v>0</v>
      </c>
      <c r="D323" s="129">
        <v>1094201</v>
      </c>
      <c r="E323" s="129">
        <v>30566</v>
      </c>
      <c r="F323" s="129">
        <v>0</v>
      </c>
      <c r="G323" s="129">
        <v>120832</v>
      </c>
      <c r="H323" s="129">
        <v>21641</v>
      </c>
      <c r="I323" s="129">
        <v>32128</v>
      </c>
      <c r="J323" s="129">
        <v>0</v>
      </c>
      <c r="K323" s="129">
        <v>431371</v>
      </c>
      <c r="L323" s="129">
        <v>203915</v>
      </c>
      <c r="M323" s="129">
        <v>648671</v>
      </c>
      <c r="N323" s="129">
        <v>0</v>
      </c>
      <c r="O323" s="129">
        <v>0</v>
      </c>
      <c r="P323" s="129">
        <v>66721</v>
      </c>
      <c r="Q323" s="129">
        <v>237798</v>
      </c>
      <c r="R323" s="129">
        <v>0</v>
      </c>
      <c r="S323" s="129">
        <v>179689</v>
      </c>
      <c r="T323" s="129">
        <v>0</v>
      </c>
      <c r="U323" s="129">
        <v>6326</v>
      </c>
      <c r="V323" s="129">
        <v>0</v>
      </c>
      <c r="W323" s="129">
        <v>0</v>
      </c>
      <c r="X323" s="129">
        <v>176182</v>
      </c>
      <c r="Y323" s="129">
        <v>131245</v>
      </c>
      <c r="Z323" s="129">
        <v>0</v>
      </c>
      <c r="AA323" s="129">
        <v>160875</v>
      </c>
      <c r="AB323" s="129">
        <v>0</v>
      </c>
      <c r="AC323" s="129">
        <v>0</v>
      </c>
      <c r="AD323" s="129">
        <v>18323</v>
      </c>
      <c r="AE323" s="129">
        <v>0</v>
      </c>
      <c r="AF323" s="129">
        <v>272957</v>
      </c>
      <c r="AG323" s="129">
        <v>66053</v>
      </c>
      <c r="AH323" s="129">
        <v>-725</v>
      </c>
      <c r="AI323" s="129">
        <v>0</v>
      </c>
      <c r="AJ323" s="129">
        <v>0</v>
      </c>
      <c r="AK323" s="129"/>
      <c r="AL323" s="129"/>
      <c r="AM323" s="129"/>
      <c r="AN323" s="129"/>
      <c r="AO323" s="129"/>
      <c r="AP323" s="129"/>
      <c r="AQ323" s="117">
        <f t="shared" si="104"/>
        <v>3898769</v>
      </c>
      <c r="AS323" s="129">
        <v>3536433</v>
      </c>
      <c r="AT323" s="148"/>
    </row>
    <row r="324" spans="2:46" x14ac:dyDescent="0.2">
      <c r="B324" s="144" t="str">
        <f t="shared" si="105"/>
        <v>25. Fidelidad</v>
      </c>
      <c r="C324" s="129">
        <v>0</v>
      </c>
      <c r="D324" s="129">
        <v>0</v>
      </c>
      <c r="E324" s="129">
        <v>102708</v>
      </c>
      <c r="F324" s="129">
        <v>0</v>
      </c>
      <c r="G324" s="129">
        <v>0</v>
      </c>
      <c r="H324" s="129">
        <v>-51</v>
      </c>
      <c r="I324" s="129">
        <v>0</v>
      </c>
      <c r="J324" s="129">
        <v>0</v>
      </c>
      <c r="K324" s="129">
        <v>311</v>
      </c>
      <c r="L324" s="129">
        <v>0</v>
      </c>
      <c r="M324" s="129">
        <v>0</v>
      </c>
      <c r="N324" s="129">
        <v>0</v>
      </c>
      <c r="O324" s="129">
        <v>0</v>
      </c>
      <c r="P324" s="129">
        <v>0</v>
      </c>
      <c r="Q324" s="129">
        <v>974716</v>
      </c>
      <c r="R324" s="129">
        <v>0</v>
      </c>
      <c r="S324" s="129">
        <v>-21</v>
      </c>
      <c r="T324" s="129">
        <v>0</v>
      </c>
      <c r="U324" s="129">
        <v>0</v>
      </c>
      <c r="V324" s="129">
        <v>0</v>
      </c>
      <c r="W324" s="129">
        <v>0</v>
      </c>
      <c r="X324" s="129">
        <v>0</v>
      </c>
      <c r="Y324" s="129">
        <v>0</v>
      </c>
      <c r="Z324" s="129">
        <v>0</v>
      </c>
      <c r="AA324" s="129">
        <v>0</v>
      </c>
      <c r="AB324" s="129">
        <v>0</v>
      </c>
      <c r="AC324" s="129">
        <v>0</v>
      </c>
      <c r="AD324" s="129">
        <v>1018991</v>
      </c>
      <c r="AE324" s="129">
        <v>0</v>
      </c>
      <c r="AF324" s="129">
        <v>0</v>
      </c>
      <c r="AG324" s="129">
        <v>-67</v>
      </c>
      <c r="AH324" s="129">
        <v>0</v>
      </c>
      <c r="AI324" s="129">
        <v>0</v>
      </c>
      <c r="AJ324" s="129">
        <v>0</v>
      </c>
      <c r="AK324" s="129"/>
      <c r="AL324" s="129"/>
      <c r="AM324" s="129"/>
      <c r="AN324" s="129"/>
      <c r="AO324" s="129"/>
      <c r="AP324" s="129"/>
      <c r="AQ324" s="117">
        <f t="shared" si="104"/>
        <v>2096587</v>
      </c>
      <c r="AS324" s="129">
        <v>2065685</v>
      </c>
      <c r="AT324" s="148"/>
    </row>
    <row r="325" spans="2:46" x14ac:dyDescent="0.2">
      <c r="B325" s="144" t="str">
        <f t="shared" si="105"/>
        <v>26. Seguros Extensión y Garantía</v>
      </c>
      <c r="C325" s="129">
        <v>0</v>
      </c>
      <c r="D325" s="129">
        <v>0</v>
      </c>
      <c r="E325" s="129">
        <v>0</v>
      </c>
      <c r="F325" s="129">
        <v>0</v>
      </c>
      <c r="G325" s="129">
        <v>0</v>
      </c>
      <c r="H325" s="129">
        <v>5715</v>
      </c>
      <c r="I325" s="129">
        <v>0</v>
      </c>
      <c r="J325" s="129">
        <v>0</v>
      </c>
      <c r="K325" s="129">
        <v>497720</v>
      </c>
      <c r="L325" s="129">
        <v>0</v>
      </c>
      <c r="M325" s="129">
        <v>0</v>
      </c>
      <c r="N325" s="129">
        <v>0</v>
      </c>
      <c r="O325" s="129">
        <v>0</v>
      </c>
      <c r="P325" s="129">
        <v>0</v>
      </c>
      <c r="Q325" s="129">
        <v>634</v>
      </c>
      <c r="R325" s="129">
        <v>0</v>
      </c>
      <c r="S325" s="129">
        <v>0</v>
      </c>
      <c r="T325" s="129">
        <v>0</v>
      </c>
      <c r="U325" s="129">
        <v>0</v>
      </c>
      <c r="V325" s="129">
        <v>0</v>
      </c>
      <c r="W325" s="129">
        <v>0</v>
      </c>
      <c r="X325" s="129">
        <v>0</v>
      </c>
      <c r="Y325" s="129">
        <v>0</v>
      </c>
      <c r="Z325" s="129">
        <v>0</v>
      </c>
      <c r="AA325" s="129">
        <v>0</v>
      </c>
      <c r="AB325" s="129">
        <v>0</v>
      </c>
      <c r="AC325" s="129">
        <v>0</v>
      </c>
      <c r="AD325" s="129">
        <v>0</v>
      </c>
      <c r="AE325" s="129">
        <v>0</v>
      </c>
      <c r="AF325" s="129">
        <v>0</v>
      </c>
      <c r="AG325" s="129">
        <v>0</v>
      </c>
      <c r="AH325" s="129">
        <v>0</v>
      </c>
      <c r="AI325" s="129">
        <v>0</v>
      </c>
      <c r="AJ325" s="129">
        <v>0</v>
      </c>
      <c r="AK325" s="129"/>
      <c r="AL325" s="129"/>
      <c r="AM325" s="129"/>
      <c r="AN325" s="129"/>
      <c r="AO325" s="129"/>
      <c r="AP325" s="129"/>
      <c r="AQ325" s="117">
        <f t="shared" si="104"/>
        <v>504069</v>
      </c>
      <c r="AS325" s="129">
        <v>1340427</v>
      </c>
      <c r="AT325" s="148"/>
    </row>
    <row r="326" spans="2:46" x14ac:dyDescent="0.2">
      <c r="B326" s="144" t="str">
        <f t="shared" si="105"/>
        <v>27. Seguros de Crédito por Ventas a Plazo</v>
      </c>
      <c r="C326" s="129">
        <v>0</v>
      </c>
      <c r="D326" s="129">
        <v>597398</v>
      </c>
      <c r="E326" s="129">
        <v>0</v>
      </c>
      <c r="F326" s="129">
        <v>0</v>
      </c>
      <c r="G326" s="129">
        <v>1074</v>
      </c>
      <c r="H326" s="129">
        <v>0</v>
      </c>
      <c r="I326" s="129">
        <v>0</v>
      </c>
      <c r="J326" s="129">
        <v>715265</v>
      </c>
      <c r="K326" s="129">
        <v>0</v>
      </c>
      <c r="L326" s="129">
        <v>0</v>
      </c>
      <c r="M326" s="129">
        <v>2732945</v>
      </c>
      <c r="N326" s="129">
        <v>0</v>
      </c>
      <c r="O326" s="129">
        <v>0</v>
      </c>
      <c r="P326" s="129">
        <v>0</v>
      </c>
      <c r="Q326" s="129">
        <v>0</v>
      </c>
      <c r="R326" s="129">
        <v>0</v>
      </c>
      <c r="S326" s="129">
        <v>0</v>
      </c>
      <c r="T326" s="129">
        <v>0</v>
      </c>
      <c r="U326" s="129">
        <v>0</v>
      </c>
      <c r="V326" s="129">
        <v>0</v>
      </c>
      <c r="W326" s="129">
        <v>0</v>
      </c>
      <c r="X326" s="129">
        <v>107853</v>
      </c>
      <c r="Y326" s="129">
        <v>0</v>
      </c>
      <c r="Z326" s="129">
        <v>0</v>
      </c>
      <c r="AA326" s="129">
        <v>0</v>
      </c>
      <c r="AB326" s="129">
        <v>0</v>
      </c>
      <c r="AC326" s="129">
        <v>384444</v>
      </c>
      <c r="AD326" s="129">
        <v>0</v>
      </c>
      <c r="AE326" s="129">
        <v>0</v>
      </c>
      <c r="AF326" s="129">
        <v>73303</v>
      </c>
      <c r="AG326" s="129">
        <v>0</v>
      </c>
      <c r="AH326" s="129">
        <v>0</v>
      </c>
      <c r="AI326" s="129">
        <v>0</v>
      </c>
      <c r="AJ326" s="129">
        <v>0</v>
      </c>
      <c r="AK326" s="129"/>
      <c r="AL326" s="129"/>
      <c r="AM326" s="129"/>
      <c r="AN326" s="129"/>
      <c r="AO326" s="129"/>
      <c r="AP326" s="129"/>
      <c r="AQ326" s="117">
        <f t="shared" si="104"/>
        <v>4612282</v>
      </c>
      <c r="AS326" s="129">
        <v>4715231</v>
      </c>
      <c r="AT326" s="148"/>
    </row>
    <row r="327" spans="2:46" x14ac:dyDescent="0.2">
      <c r="B327" s="144" t="str">
        <f t="shared" si="105"/>
        <v>28. Seguros de Crédito a la Exportación</v>
      </c>
      <c r="C327" s="129">
        <v>0</v>
      </c>
      <c r="D327" s="129">
        <v>153177</v>
      </c>
      <c r="E327" s="129">
        <v>0</v>
      </c>
      <c r="F327" s="129">
        <v>0</v>
      </c>
      <c r="G327" s="129">
        <v>97</v>
      </c>
      <c r="H327" s="129">
        <v>0</v>
      </c>
      <c r="I327" s="129">
        <v>0</v>
      </c>
      <c r="J327" s="129">
        <v>701714</v>
      </c>
      <c r="K327" s="129">
        <v>0</v>
      </c>
      <c r="L327" s="129">
        <v>0</v>
      </c>
      <c r="M327" s="129">
        <v>553047</v>
      </c>
      <c r="N327" s="129">
        <v>0</v>
      </c>
      <c r="O327" s="129">
        <v>0</v>
      </c>
      <c r="P327" s="129">
        <v>0</v>
      </c>
      <c r="Q327" s="129">
        <v>0</v>
      </c>
      <c r="R327" s="129">
        <v>0</v>
      </c>
      <c r="S327" s="129">
        <v>0</v>
      </c>
      <c r="T327" s="129">
        <v>0</v>
      </c>
      <c r="U327" s="129">
        <v>0</v>
      </c>
      <c r="V327" s="129">
        <v>0</v>
      </c>
      <c r="W327" s="129">
        <v>0</v>
      </c>
      <c r="X327" s="129">
        <v>0</v>
      </c>
      <c r="Y327" s="129">
        <v>0</v>
      </c>
      <c r="Z327" s="129">
        <v>0</v>
      </c>
      <c r="AA327" s="129">
        <v>0</v>
      </c>
      <c r="AB327" s="129">
        <v>0</v>
      </c>
      <c r="AC327" s="129">
        <v>144190</v>
      </c>
      <c r="AD327" s="129">
        <v>0</v>
      </c>
      <c r="AE327" s="129">
        <v>0</v>
      </c>
      <c r="AF327" s="129">
        <v>0</v>
      </c>
      <c r="AG327" s="129">
        <v>0</v>
      </c>
      <c r="AH327" s="129">
        <v>0</v>
      </c>
      <c r="AI327" s="129">
        <v>0</v>
      </c>
      <c r="AJ327" s="129">
        <v>0</v>
      </c>
      <c r="AK327" s="129"/>
      <c r="AL327" s="129"/>
      <c r="AM327" s="129"/>
      <c r="AN327" s="129"/>
      <c r="AO327" s="129"/>
      <c r="AP327" s="129"/>
      <c r="AQ327" s="117">
        <f t="shared" si="104"/>
        <v>1552225</v>
      </c>
      <c r="AS327" s="129">
        <v>1608508</v>
      </c>
      <c r="AT327" s="148"/>
    </row>
    <row r="328" spans="2:46" x14ac:dyDescent="0.2">
      <c r="B328" s="144" t="str">
        <f t="shared" si="105"/>
        <v>29. Otros Seguros de Crédito</v>
      </c>
      <c r="C328" s="129">
        <v>0</v>
      </c>
      <c r="D328" s="129">
        <v>0</v>
      </c>
      <c r="E328" s="129">
        <v>0</v>
      </c>
      <c r="F328" s="129">
        <v>0</v>
      </c>
      <c r="G328" s="129">
        <v>0</v>
      </c>
      <c r="H328" s="129">
        <v>0</v>
      </c>
      <c r="I328" s="129">
        <v>0</v>
      </c>
      <c r="J328" s="129">
        <v>0</v>
      </c>
      <c r="K328" s="129">
        <v>0</v>
      </c>
      <c r="L328" s="129">
        <v>0</v>
      </c>
      <c r="M328" s="129">
        <v>0</v>
      </c>
      <c r="N328" s="129">
        <v>0</v>
      </c>
      <c r="O328" s="129">
        <v>0</v>
      </c>
      <c r="P328" s="129">
        <v>0</v>
      </c>
      <c r="Q328" s="129">
        <v>0</v>
      </c>
      <c r="R328" s="129">
        <v>0</v>
      </c>
      <c r="S328" s="129">
        <v>0</v>
      </c>
      <c r="T328" s="129">
        <v>0</v>
      </c>
      <c r="U328" s="129">
        <v>0</v>
      </c>
      <c r="V328" s="129">
        <v>0</v>
      </c>
      <c r="W328" s="129">
        <v>0</v>
      </c>
      <c r="X328" s="129">
        <v>0</v>
      </c>
      <c r="Y328" s="129">
        <v>0</v>
      </c>
      <c r="Z328" s="129">
        <v>0</v>
      </c>
      <c r="AA328" s="129">
        <v>0</v>
      </c>
      <c r="AB328" s="129">
        <v>0</v>
      </c>
      <c r="AC328" s="129">
        <v>0</v>
      </c>
      <c r="AD328" s="129">
        <v>0</v>
      </c>
      <c r="AE328" s="129">
        <v>0</v>
      </c>
      <c r="AF328" s="129">
        <v>0</v>
      </c>
      <c r="AG328" s="129">
        <v>0</v>
      </c>
      <c r="AH328" s="129">
        <v>0</v>
      </c>
      <c r="AI328" s="129">
        <v>0</v>
      </c>
      <c r="AJ328" s="129">
        <v>0</v>
      </c>
      <c r="AK328" s="129"/>
      <c r="AL328" s="129"/>
      <c r="AM328" s="129"/>
      <c r="AN328" s="129"/>
      <c r="AO328" s="129"/>
      <c r="AP328" s="129"/>
      <c r="AQ328" s="117">
        <f t="shared" si="104"/>
        <v>0</v>
      </c>
      <c r="AS328" s="129">
        <v>0</v>
      </c>
      <c r="AT328" s="148"/>
    </row>
    <row r="329" spans="2:46" x14ac:dyDescent="0.2">
      <c r="B329" s="144" t="str">
        <f t="shared" si="105"/>
        <v>30. Salud</v>
      </c>
      <c r="C329" s="129">
        <v>0</v>
      </c>
      <c r="D329" s="129">
        <v>0</v>
      </c>
      <c r="E329" s="129">
        <v>-360082</v>
      </c>
      <c r="F329" s="129">
        <v>403466</v>
      </c>
      <c r="G329" s="129">
        <v>0</v>
      </c>
      <c r="H329" s="129">
        <v>0</v>
      </c>
      <c r="I329" s="129">
        <v>0</v>
      </c>
      <c r="J329" s="129">
        <v>0</v>
      </c>
      <c r="K329" s="129">
        <v>79310</v>
      </c>
      <c r="L329" s="129">
        <v>0</v>
      </c>
      <c r="M329" s="129">
        <v>0</v>
      </c>
      <c r="N329" s="129">
        <v>0</v>
      </c>
      <c r="O329" s="129">
        <v>0</v>
      </c>
      <c r="P329" s="129">
        <v>0</v>
      </c>
      <c r="Q329" s="129">
        <v>0</v>
      </c>
      <c r="R329" s="129">
        <v>0</v>
      </c>
      <c r="S329" s="129">
        <v>0</v>
      </c>
      <c r="T329" s="129">
        <v>0</v>
      </c>
      <c r="U329" s="129">
        <v>0</v>
      </c>
      <c r="V329" s="129">
        <v>9337</v>
      </c>
      <c r="W329" s="129">
        <v>0</v>
      </c>
      <c r="X329" s="129">
        <v>0</v>
      </c>
      <c r="Y329" s="129">
        <v>0</v>
      </c>
      <c r="Z329" s="129">
        <v>0</v>
      </c>
      <c r="AA329" s="129">
        <v>0</v>
      </c>
      <c r="AB329" s="129">
        <v>3623</v>
      </c>
      <c r="AC329" s="129">
        <v>0</v>
      </c>
      <c r="AD329" s="129">
        <v>0</v>
      </c>
      <c r="AE329" s="129">
        <v>0</v>
      </c>
      <c r="AF329" s="129">
        <v>0</v>
      </c>
      <c r="AG329" s="129">
        <v>0</v>
      </c>
      <c r="AH329" s="129">
        <v>0</v>
      </c>
      <c r="AI329" s="129">
        <v>0</v>
      </c>
      <c r="AJ329" s="129">
        <v>0</v>
      </c>
      <c r="AK329" s="129"/>
      <c r="AL329" s="129"/>
      <c r="AM329" s="129"/>
      <c r="AN329" s="129"/>
      <c r="AO329" s="129"/>
      <c r="AP329" s="129"/>
      <c r="AQ329" s="117">
        <f t="shared" si="104"/>
        <v>135654</v>
      </c>
      <c r="AS329" s="129">
        <v>1217363</v>
      </c>
      <c r="AT329" s="148"/>
    </row>
    <row r="330" spans="2:46" x14ac:dyDescent="0.2">
      <c r="B330" s="144" t="str">
        <f t="shared" si="105"/>
        <v>31. Accidentes Personales</v>
      </c>
      <c r="C330" s="129">
        <v>0</v>
      </c>
      <c r="D330" s="129">
        <v>0</v>
      </c>
      <c r="E330" s="129">
        <v>1128101</v>
      </c>
      <c r="F330" s="129">
        <v>2372864</v>
      </c>
      <c r="G330" s="129">
        <v>0</v>
      </c>
      <c r="H330" s="129">
        <v>367781</v>
      </c>
      <c r="I330" s="129">
        <v>3125583</v>
      </c>
      <c r="J330" s="129">
        <v>0</v>
      </c>
      <c r="K330" s="129">
        <v>339286</v>
      </c>
      <c r="L330" s="129">
        <v>19342</v>
      </c>
      <c r="M330" s="129">
        <v>0</v>
      </c>
      <c r="N330" s="129">
        <v>121083</v>
      </c>
      <c r="O330" s="129">
        <v>21506</v>
      </c>
      <c r="P330" s="129">
        <v>0</v>
      </c>
      <c r="Q330" s="129">
        <v>712250</v>
      </c>
      <c r="R330" s="129">
        <v>0</v>
      </c>
      <c r="S330" s="129">
        <v>344383</v>
      </c>
      <c r="T330" s="129">
        <v>0</v>
      </c>
      <c r="U330" s="129">
        <v>255872</v>
      </c>
      <c r="V330" s="129">
        <v>20874</v>
      </c>
      <c r="W330" s="129">
        <v>36797</v>
      </c>
      <c r="X330" s="129">
        <v>0</v>
      </c>
      <c r="Y330" s="129">
        <v>94647</v>
      </c>
      <c r="Z330" s="129">
        <v>118339</v>
      </c>
      <c r="AA330" s="129">
        <v>109405</v>
      </c>
      <c r="AB330" s="129">
        <v>31813</v>
      </c>
      <c r="AC330" s="129">
        <v>0</v>
      </c>
      <c r="AD330" s="129">
        <v>1091170</v>
      </c>
      <c r="AE330" s="129">
        <v>0</v>
      </c>
      <c r="AF330" s="129">
        <v>0</v>
      </c>
      <c r="AG330" s="129">
        <v>1914662</v>
      </c>
      <c r="AH330" s="129">
        <v>4896</v>
      </c>
      <c r="AI330" s="129">
        <v>44070</v>
      </c>
      <c r="AJ330" s="129">
        <v>48957</v>
      </c>
      <c r="AK330" s="129"/>
      <c r="AL330" s="129"/>
      <c r="AM330" s="129"/>
      <c r="AN330" s="129"/>
      <c r="AO330" s="129"/>
      <c r="AP330" s="129"/>
      <c r="AQ330" s="117">
        <f t="shared" si="104"/>
        <v>12323681</v>
      </c>
      <c r="AS330" s="129">
        <v>17608196</v>
      </c>
      <c r="AT330" s="148"/>
    </row>
    <row r="331" spans="2:46" x14ac:dyDescent="0.2">
      <c r="B331" s="144" t="str">
        <f t="shared" si="105"/>
        <v>32. SOAP</v>
      </c>
      <c r="C331" s="129">
        <v>0</v>
      </c>
      <c r="D331" s="129">
        <v>0</v>
      </c>
      <c r="E331" s="129">
        <v>10406151</v>
      </c>
      <c r="F331" s="129">
        <v>745927</v>
      </c>
      <c r="G331" s="129">
        <v>0</v>
      </c>
      <c r="H331" s="129">
        <v>10498</v>
      </c>
      <c r="I331" s="129">
        <v>-8600</v>
      </c>
      <c r="J331" s="129">
        <v>0</v>
      </c>
      <c r="K331" s="129">
        <v>1458859</v>
      </c>
      <c r="L331" s="129">
        <v>0</v>
      </c>
      <c r="M331" s="129">
        <v>0</v>
      </c>
      <c r="N331" s="129">
        <v>0</v>
      </c>
      <c r="O331" s="129">
        <v>0</v>
      </c>
      <c r="P331" s="129">
        <v>0</v>
      </c>
      <c r="Q331" s="129">
        <v>8157064</v>
      </c>
      <c r="R331" s="129">
        <v>0</v>
      </c>
      <c r="S331" s="129">
        <v>335534</v>
      </c>
      <c r="T331" s="129">
        <v>0</v>
      </c>
      <c r="U331" s="129">
        <v>167840</v>
      </c>
      <c r="V331" s="129">
        <v>0</v>
      </c>
      <c r="W331" s="129">
        <v>0</v>
      </c>
      <c r="X331" s="129">
        <v>0</v>
      </c>
      <c r="Y331" s="129">
        <v>68882</v>
      </c>
      <c r="Z331" s="129">
        <v>0</v>
      </c>
      <c r="AA331" s="129">
        <v>90883</v>
      </c>
      <c r="AB331" s="129">
        <v>0</v>
      </c>
      <c r="AC331" s="129">
        <v>0</v>
      </c>
      <c r="AD331" s="129">
        <v>0</v>
      </c>
      <c r="AE331" s="129">
        <v>0</v>
      </c>
      <c r="AF331" s="129">
        <v>0</v>
      </c>
      <c r="AG331" s="129">
        <v>4783806</v>
      </c>
      <c r="AH331" s="129">
        <v>0</v>
      </c>
      <c r="AI331" s="129">
        <v>2152642</v>
      </c>
      <c r="AJ331" s="129">
        <v>0</v>
      </c>
      <c r="AK331" s="129"/>
      <c r="AL331" s="129"/>
      <c r="AM331" s="129"/>
      <c r="AN331" s="129"/>
      <c r="AO331" s="129"/>
      <c r="AP331" s="129"/>
      <c r="AQ331" s="117">
        <f t="shared" si="104"/>
        <v>28369486</v>
      </c>
      <c r="AS331" s="129">
        <v>20173710</v>
      </c>
      <c r="AT331" s="148"/>
    </row>
    <row r="332" spans="2:46" x14ac:dyDescent="0.2">
      <c r="B332" s="144" t="str">
        <f t="shared" si="105"/>
        <v>33. Seguro de Cesantía</v>
      </c>
      <c r="C332" s="129">
        <v>0</v>
      </c>
      <c r="D332" s="129">
        <v>0</v>
      </c>
      <c r="E332" s="129">
        <v>10829552</v>
      </c>
      <c r="F332" s="129">
        <v>18310109</v>
      </c>
      <c r="G332" s="129">
        <v>0</v>
      </c>
      <c r="H332" s="129">
        <v>19154</v>
      </c>
      <c r="I332" s="129">
        <v>3621390</v>
      </c>
      <c r="J332" s="129">
        <v>0</v>
      </c>
      <c r="K332" s="129">
        <v>296727</v>
      </c>
      <c r="L332" s="129">
        <v>0</v>
      </c>
      <c r="M332" s="129">
        <v>0</v>
      </c>
      <c r="N332" s="129">
        <v>0</v>
      </c>
      <c r="O332" s="129">
        <v>0</v>
      </c>
      <c r="P332" s="129">
        <v>0</v>
      </c>
      <c r="Q332" s="129">
        <v>466940</v>
      </c>
      <c r="R332" s="129">
        <v>20109</v>
      </c>
      <c r="S332" s="129">
        <v>0</v>
      </c>
      <c r="T332" s="129">
        <v>0</v>
      </c>
      <c r="U332" s="129">
        <v>-94047</v>
      </c>
      <c r="V332" s="129">
        <v>84128</v>
      </c>
      <c r="W332" s="129">
        <v>0</v>
      </c>
      <c r="X332" s="129">
        <v>0</v>
      </c>
      <c r="Y332" s="129">
        <v>0</v>
      </c>
      <c r="Z332" s="129">
        <v>0</v>
      </c>
      <c r="AA332" s="129">
        <v>7435</v>
      </c>
      <c r="AB332" s="129">
        <v>16943</v>
      </c>
      <c r="AC332" s="129">
        <v>0</v>
      </c>
      <c r="AD332" s="129">
        <v>0</v>
      </c>
      <c r="AE332" s="129">
        <v>0</v>
      </c>
      <c r="AF332" s="129">
        <v>0</v>
      </c>
      <c r="AG332" s="129">
        <v>900268</v>
      </c>
      <c r="AH332" s="129">
        <v>0</v>
      </c>
      <c r="AI332" s="129">
        <v>49543</v>
      </c>
      <c r="AJ332" s="129">
        <v>775851</v>
      </c>
      <c r="AK332" s="129"/>
      <c r="AL332" s="129"/>
      <c r="AM332" s="129"/>
      <c r="AN332" s="129"/>
      <c r="AO332" s="129"/>
      <c r="AP332" s="129"/>
      <c r="AQ332" s="117">
        <f t="shared" si="104"/>
        <v>35304102</v>
      </c>
      <c r="AS332" s="129">
        <v>34417847</v>
      </c>
      <c r="AT332" s="148"/>
    </row>
    <row r="333" spans="2:46" x14ac:dyDescent="0.2">
      <c r="B333" s="144" t="str">
        <f t="shared" si="105"/>
        <v>34. Seguro de Título</v>
      </c>
      <c r="C333" s="129">
        <v>0</v>
      </c>
      <c r="D333" s="129">
        <v>0</v>
      </c>
      <c r="E333" s="129">
        <v>0</v>
      </c>
      <c r="F333" s="129">
        <v>0</v>
      </c>
      <c r="G333" s="129">
        <v>0</v>
      </c>
      <c r="H333" s="129">
        <v>0</v>
      </c>
      <c r="I333" s="129">
        <v>0</v>
      </c>
      <c r="J333" s="129">
        <v>0</v>
      </c>
      <c r="K333" s="129">
        <v>0</v>
      </c>
      <c r="L333" s="129">
        <v>0</v>
      </c>
      <c r="M333" s="129">
        <v>0</v>
      </c>
      <c r="N333" s="129">
        <v>0</v>
      </c>
      <c r="O333" s="129">
        <v>0</v>
      </c>
      <c r="P333" s="129">
        <v>0</v>
      </c>
      <c r="Q333" s="129">
        <v>3157</v>
      </c>
      <c r="R333" s="129">
        <v>0</v>
      </c>
      <c r="S333" s="129">
        <v>0</v>
      </c>
      <c r="T333" s="129">
        <v>0</v>
      </c>
      <c r="U333" s="129">
        <v>0</v>
      </c>
      <c r="V333" s="129">
        <v>0</v>
      </c>
      <c r="W333" s="129">
        <v>0</v>
      </c>
      <c r="X333" s="129">
        <v>0</v>
      </c>
      <c r="Y333" s="129">
        <v>0</v>
      </c>
      <c r="Z333" s="129">
        <v>0</v>
      </c>
      <c r="AA333" s="129">
        <v>0</v>
      </c>
      <c r="AB333" s="129">
        <v>0</v>
      </c>
      <c r="AC333" s="129">
        <v>0</v>
      </c>
      <c r="AD333" s="129">
        <v>0</v>
      </c>
      <c r="AE333" s="129">
        <v>0</v>
      </c>
      <c r="AF333" s="129">
        <v>0</v>
      </c>
      <c r="AG333" s="129">
        <v>0</v>
      </c>
      <c r="AH333" s="129">
        <v>0</v>
      </c>
      <c r="AI333" s="129">
        <v>0</v>
      </c>
      <c r="AJ333" s="129">
        <v>0</v>
      </c>
      <c r="AK333" s="129"/>
      <c r="AL333" s="129"/>
      <c r="AM333" s="129"/>
      <c r="AN333" s="129"/>
      <c r="AO333" s="129"/>
      <c r="AP333" s="129"/>
      <c r="AQ333" s="117">
        <f t="shared" si="104"/>
        <v>3157</v>
      </c>
      <c r="AS333" s="129">
        <v>10098</v>
      </c>
      <c r="AT333" s="148"/>
    </row>
    <row r="334" spans="2:46" x14ac:dyDescent="0.2">
      <c r="B334" s="144" t="str">
        <f t="shared" si="105"/>
        <v>35. Seguro Agrícola</v>
      </c>
      <c r="C334" s="129">
        <v>0</v>
      </c>
      <c r="D334" s="129">
        <v>0</v>
      </c>
      <c r="E334" s="129">
        <v>0</v>
      </c>
      <c r="F334" s="129">
        <v>0</v>
      </c>
      <c r="G334" s="129">
        <v>0</v>
      </c>
      <c r="H334" s="129">
        <v>0</v>
      </c>
      <c r="I334" s="129">
        <v>0</v>
      </c>
      <c r="J334" s="129">
        <v>0</v>
      </c>
      <c r="K334" s="129">
        <v>0</v>
      </c>
      <c r="L334" s="129">
        <v>0</v>
      </c>
      <c r="M334" s="129">
        <v>0</v>
      </c>
      <c r="N334" s="129">
        <v>0</v>
      </c>
      <c r="O334" s="129">
        <v>0</v>
      </c>
      <c r="P334" s="129">
        <v>0</v>
      </c>
      <c r="Q334" s="129">
        <v>94240</v>
      </c>
      <c r="R334" s="129">
        <v>0</v>
      </c>
      <c r="S334" s="129">
        <v>0</v>
      </c>
      <c r="T334" s="129">
        <v>0</v>
      </c>
      <c r="U334" s="129">
        <v>0</v>
      </c>
      <c r="V334" s="129">
        <v>0</v>
      </c>
      <c r="W334" s="129">
        <v>0</v>
      </c>
      <c r="X334" s="129">
        <v>0</v>
      </c>
      <c r="Y334" s="129">
        <v>0</v>
      </c>
      <c r="Z334" s="129">
        <v>0</v>
      </c>
      <c r="AA334" s="129">
        <v>0</v>
      </c>
      <c r="AB334" s="129">
        <v>0</v>
      </c>
      <c r="AC334" s="129">
        <v>0</v>
      </c>
      <c r="AD334" s="129">
        <v>0</v>
      </c>
      <c r="AE334" s="129">
        <v>0</v>
      </c>
      <c r="AF334" s="129">
        <v>0</v>
      </c>
      <c r="AG334" s="129">
        <v>33581</v>
      </c>
      <c r="AH334" s="129">
        <v>0</v>
      </c>
      <c r="AI334" s="129">
        <v>0</v>
      </c>
      <c r="AJ334" s="129">
        <v>0</v>
      </c>
      <c r="AK334" s="129"/>
      <c r="AL334" s="129"/>
      <c r="AM334" s="129"/>
      <c r="AN334" s="129"/>
      <c r="AO334" s="129"/>
      <c r="AP334" s="129"/>
      <c r="AQ334" s="117">
        <f t="shared" si="104"/>
        <v>127821</v>
      </c>
      <c r="AS334" s="129">
        <v>65770</v>
      </c>
      <c r="AT334" s="148"/>
    </row>
    <row r="335" spans="2:46" x14ac:dyDescent="0.2">
      <c r="B335" s="144" t="str">
        <f t="shared" si="105"/>
        <v>36. Seguro de Asistencia</v>
      </c>
      <c r="C335" s="129">
        <v>0</v>
      </c>
      <c r="D335" s="129">
        <v>0</v>
      </c>
      <c r="E335" s="129">
        <v>1139867</v>
      </c>
      <c r="F335" s="129">
        <v>0</v>
      </c>
      <c r="G335" s="129">
        <v>0</v>
      </c>
      <c r="H335" s="129">
        <v>1325734</v>
      </c>
      <c r="I335" s="129">
        <v>67308</v>
      </c>
      <c r="J335" s="129">
        <v>0</v>
      </c>
      <c r="K335" s="129">
        <v>612780</v>
      </c>
      <c r="L335" s="129">
        <v>347</v>
      </c>
      <c r="M335" s="129">
        <v>0</v>
      </c>
      <c r="N335" s="129">
        <v>0</v>
      </c>
      <c r="O335" s="129">
        <v>1436</v>
      </c>
      <c r="P335" s="129">
        <v>0</v>
      </c>
      <c r="Q335" s="129">
        <v>1539001</v>
      </c>
      <c r="R335" s="129">
        <v>0</v>
      </c>
      <c r="S335" s="129">
        <v>11406</v>
      </c>
      <c r="T335" s="129">
        <v>0</v>
      </c>
      <c r="U335" s="129">
        <v>645411</v>
      </c>
      <c r="V335" s="129">
        <v>0</v>
      </c>
      <c r="W335" s="129">
        <v>599</v>
      </c>
      <c r="X335" s="129">
        <v>0</v>
      </c>
      <c r="Y335" s="129">
        <v>48172</v>
      </c>
      <c r="Z335" s="129">
        <v>662024</v>
      </c>
      <c r="AA335" s="129">
        <v>98705</v>
      </c>
      <c r="AB335" s="129">
        <v>0</v>
      </c>
      <c r="AC335" s="129">
        <v>0</v>
      </c>
      <c r="AD335" s="129">
        <v>81678</v>
      </c>
      <c r="AE335" s="129">
        <v>0</v>
      </c>
      <c r="AF335" s="129">
        <v>0</v>
      </c>
      <c r="AG335" s="129">
        <v>1274584</v>
      </c>
      <c r="AH335" s="129">
        <v>19228</v>
      </c>
      <c r="AI335" s="129">
        <v>150536</v>
      </c>
      <c r="AJ335" s="129">
        <v>29682</v>
      </c>
      <c r="AK335" s="129"/>
      <c r="AL335" s="129"/>
      <c r="AM335" s="129"/>
      <c r="AN335" s="129"/>
      <c r="AO335" s="129"/>
      <c r="AP335" s="129"/>
      <c r="AQ335" s="117">
        <f t="shared" si="104"/>
        <v>7708498</v>
      </c>
      <c r="AS335" s="129">
        <v>7191676</v>
      </c>
      <c r="AT335" s="148"/>
    </row>
    <row r="336" spans="2:46" x14ac:dyDescent="0.2">
      <c r="B336" s="144" t="str">
        <f t="shared" si="105"/>
        <v>50. Otros Seguros</v>
      </c>
      <c r="C336" s="129">
        <v>1906822</v>
      </c>
      <c r="D336" s="129">
        <v>0</v>
      </c>
      <c r="E336" s="129">
        <v>1623127</v>
      </c>
      <c r="F336" s="129">
        <v>54466</v>
      </c>
      <c r="G336" s="129">
        <v>0</v>
      </c>
      <c r="H336" s="129">
        <v>1851</v>
      </c>
      <c r="I336" s="129">
        <v>-1488825</v>
      </c>
      <c r="J336" s="129">
        <v>0</v>
      </c>
      <c r="K336" s="129">
        <v>302770</v>
      </c>
      <c r="L336" s="129">
        <v>-384</v>
      </c>
      <c r="M336" s="129">
        <v>0</v>
      </c>
      <c r="N336" s="129">
        <v>9489</v>
      </c>
      <c r="O336" s="129">
        <v>164038</v>
      </c>
      <c r="P336" s="129">
        <v>0</v>
      </c>
      <c r="Q336" s="129">
        <v>22798</v>
      </c>
      <c r="R336" s="129">
        <v>34943</v>
      </c>
      <c r="S336" s="129">
        <v>39896</v>
      </c>
      <c r="T336" s="129">
        <v>0</v>
      </c>
      <c r="U336" s="129">
        <v>6077</v>
      </c>
      <c r="V336" s="129">
        <v>8652</v>
      </c>
      <c r="W336" s="129">
        <v>561</v>
      </c>
      <c r="X336" s="129">
        <v>0</v>
      </c>
      <c r="Y336" s="129">
        <v>1693</v>
      </c>
      <c r="Z336" s="129">
        <v>463</v>
      </c>
      <c r="AA336" s="129">
        <v>18375</v>
      </c>
      <c r="AB336" s="129">
        <v>0</v>
      </c>
      <c r="AC336" s="129">
        <v>0</v>
      </c>
      <c r="AD336" s="129">
        <v>677954</v>
      </c>
      <c r="AE336" s="129">
        <v>0</v>
      </c>
      <c r="AF336" s="129">
        <v>0</v>
      </c>
      <c r="AG336" s="129">
        <v>665724</v>
      </c>
      <c r="AH336" s="129">
        <v>244</v>
      </c>
      <c r="AI336" s="129">
        <v>953204</v>
      </c>
      <c r="AJ336" s="129">
        <v>2570272</v>
      </c>
      <c r="AK336" s="129"/>
      <c r="AL336" s="129"/>
      <c r="AM336" s="129"/>
      <c r="AN336" s="129"/>
      <c r="AO336" s="129"/>
      <c r="AP336" s="129"/>
      <c r="AQ336" s="117">
        <f t="shared" si="104"/>
        <v>7574210</v>
      </c>
      <c r="AS336" s="129">
        <v>15442121</v>
      </c>
      <c r="AT336" s="148"/>
    </row>
    <row r="337" spans="1:88" x14ac:dyDescent="0.2">
      <c r="B337" s="145" t="str">
        <f>B286</f>
        <v>Total</v>
      </c>
      <c r="C337" s="118">
        <f t="shared" ref="C337:AK337" si="106">SUM(C300:C336)</f>
        <v>1906822</v>
      </c>
      <c r="D337" s="118">
        <f t="shared" si="106"/>
        <v>1844776</v>
      </c>
      <c r="E337" s="118">
        <f t="shared" si="106"/>
        <v>83570804</v>
      </c>
      <c r="F337" s="118">
        <f t="shared" si="106"/>
        <v>29383199</v>
      </c>
      <c r="G337" s="118">
        <f t="shared" si="106"/>
        <v>122003</v>
      </c>
      <c r="H337" s="118">
        <f t="shared" si="106"/>
        <v>29551242</v>
      </c>
      <c r="I337" s="118">
        <f t="shared" si="106"/>
        <v>29980327</v>
      </c>
      <c r="J337" s="118">
        <f t="shared" si="106"/>
        <v>1416979</v>
      </c>
      <c r="K337" s="118">
        <f t="shared" si="106"/>
        <v>18641140</v>
      </c>
      <c r="L337" s="118">
        <f t="shared" si="106"/>
        <v>687663</v>
      </c>
      <c r="M337" s="118">
        <f t="shared" si="106"/>
        <v>3934663</v>
      </c>
      <c r="N337" s="118">
        <f t="shared" si="106"/>
        <v>1178764</v>
      </c>
      <c r="O337" s="118">
        <f t="shared" si="106"/>
        <v>1472591</v>
      </c>
      <c r="P337" s="118">
        <f t="shared" si="106"/>
        <v>66721</v>
      </c>
      <c r="Q337" s="118">
        <f t="shared" si="106"/>
        <v>52930006</v>
      </c>
      <c r="R337" s="118">
        <f t="shared" si="106"/>
        <v>67330</v>
      </c>
      <c r="S337" s="118">
        <f t="shared" si="106"/>
        <v>60389757</v>
      </c>
      <c r="T337" s="118">
        <f t="shared" si="106"/>
        <v>0</v>
      </c>
      <c r="U337" s="118">
        <f t="shared" si="106"/>
        <v>14241026</v>
      </c>
      <c r="V337" s="118">
        <f t="shared" si="106"/>
        <v>1183005</v>
      </c>
      <c r="W337" s="118">
        <f t="shared" si="106"/>
        <v>488597</v>
      </c>
      <c r="X337" s="118">
        <f t="shared" si="106"/>
        <v>284035</v>
      </c>
      <c r="Y337" s="118">
        <f t="shared" si="106"/>
        <v>1287849</v>
      </c>
      <c r="Z337" s="118">
        <f t="shared" si="106"/>
        <v>9910652</v>
      </c>
      <c r="AA337" s="118">
        <f t="shared" si="106"/>
        <v>9469832</v>
      </c>
      <c r="AB337" s="118">
        <f t="shared" si="106"/>
        <v>52379</v>
      </c>
      <c r="AC337" s="118">
        <f t="shared" si="106"/>
        <v>528634</v>
      </c>
      <c r="AD337" s="118">
        <f t="shared" si="106"/>
        <v>7712979</v>
      </c>
      <c r="AE337" s="118">
        <f t="shared" si="106"/>
        <v>91835</v>
      </c>
      <c r="AF337" s="118">
        <f t="shared" si="106"/>
        <v>346260</v>
      </c>
      <c r="AG337" s="118">
        <f t="shared" si="106"/>
        <v>51725546</v>
      </c>
      <c r="AH337" s="118">
        <f t="shared" si="106"/>
        <v>892298</v>
      </c>
      <c r="AI337" s="118">
        <f t="shared" si="106"/>
        <v>8820764</v>
      </c>
      <c r="AJ337" s="118">
        <f t="shared" si="106"/>
        <v>7174382</v>
      </c>
      <c r="AK337" s="118">
        <f t="shared" si="106"/>
        <v>0</v>
      </c>
      <c r="AL337" s="118">
        <f t="shared" ref="AL337:AP337" si="107">SUM(AL300:AL336)</f>
        <v>0</v>
      </c>
      <c r="AM337" s="118">
        <f t="shared" si="107"/>
        <v>0</v>
      </c>
      <c r="AN337" s="118">
        <f t="shared" si="107"/>
        <v>0</v>
      </c>
      <c r="AO337" s="118">
        <f t="shared" si="107"/>
        <v>0</v>
      </c>
      <c r="AP337" s="118">
        <f t="shared" si="107"/>
        <v>0</v>
      </c>
      <c r="AQ337" s="118">
        <f t="shared" ref="AQ337" si="108">SUM(AQ300:AQ336)</f>
        <v>431354860</v>
      </c>
      <c r="AS337" s="192">
        <v>442817651</v>
      </c>
      <c r="AT337" s="206"/>
      <c r="AV337" s="142">
        <f t="shared" ref="AV337:CI337" si="109">C337-C117</f>
        <v>0</v>
      </c>
      <c r="AW337" s="142">
        <f t="shared" si="109"/>
        <v>0</v>
      </c>
      <c r="AX337" s="142">
        <f t="shared" si="109"/>
        <v>0</v>
      </c>
      <c r="AY337" s="142">
        <f t="shared" si="109"/>
        <v>0</v>
      </c>
      <c r="AZ337" s="142">
        <f t="shared" si="109"/>
        <v>0</v>
      </c>
      <c r="BA337" s="142">
        <f t="shared" si="109"/>
        <v>0</v>
      </c>
      <c r="BB337" s="142">
        <f>I337-I117</f>
        <v>0</v>
      </c>
      <c r="BC337" s="142">
        <f t="shared" si="109"/>
        <v>0</v>
      </c>
      <c r="BD337" s="142">
        <f t="shared" si="109"/>
        <v>0</v>
      </c>
      <c r="BE337" s="142">
        <f t="shared" si="109"/>
        <v>0</v>
      </c>
      <c r="BF337" s="142">
        <f t="shared" si="109"/>
        <v>0</v>
      </c>
      <c r="BG337" s="142">
        <f>N337-N117</f>
        <v>0</v>
      </c>
      <c r="BH337" s="142">
        <f t="shared" si="109"/>
        <v>0</v>
      </c>
      <c r="BI337" s="142">
        <f>P337-P117</f>
        <v>0</v>
      </c>
      <c r="BJ337" s="142">
        <f t="shared" si="109"/>
        <v>0</v>
      </c>
      <c r="BK337" s="142">
        <f t="shared" si="109"/>
        <v>0</v>
      </c>
      <c r="BL337" s="142">
        <f t="shared" si="109"/>
        <v>0</v>
      </c>
      <c r="BM337" s="142">
        <f t="shared" si="109"/>
        <v>0</v>
      </c>
      <c r="BN337" s="142">
        <f t="shared" si="109"/>
        <v>0</v>
      </c>
      <c r="BO337" s="142">
        <f t="shared" si="109"/>
        <v>0</v>
      </c>
      <c r="BP337" s="142">
        <f t="shared" si="109"/>
        <v>0</v>
      </c>
      <c r="BQ337" s="142">
        <f>X337-X117</f>
        <v>0</v>
      </c>
      <c r="BR337" s="142">
        <f>Y337-Y117</f>
        <v>0</v>
      </c>
      <c r="BS337" s="142">
        <f t="shared" si="109"/>
        <v>0</v>
      </c>
      <c r="BT337" s="142">
        <f>AA337-AA117</f>
        <v>0</v>
      </c>
      <c r="BU337" s="142">
        <f>AB337-AB117</f>
        <v>0</v>
      </c>
      <c r="BV337" s="142">
        <f>AC337-AC117</f>
        <v>0</v>
      </c>
      <c r="BW337" s="142">
        <f t="shared" si="109"/>
        <v>0</v>
      </c>
      <c r="BX337" s="142">
        <f t="shared" si="109"/>
        <v>0</v>
      </c>
      <c r="BY337" s="142">
        <f t="shared" si="109"/>
        <v>0</v>
      </c>
      <c r="BZ337" s="142">
        <f t="shared" si="109"/>
        <v>0</v>
      </c>
      <c r="CA337" s="142">
        <f t="shared" si="109"/>
        <v>0</v>
      </c>
      <c r="CB337" s="142">
        <f>AI337-AI117</f>
        <v>0</v>
      </c>
      <c r="CC337" s="142">
        <f t="shared" si="109"/>
        <v>0</v>
      </c>
      <c r="CD337" s="142">
        <f t="shared" si="109"/>
        <v>0</v>
      </c>
      <c r="CE337" s="142">
        <f t="shared" si="109"/>
        <v>0</v>
      </c>
      <c r="CF337" s="142">
        <f t="shared" si="109"/>
        <v>0</v>
      </c>
      <c r="CG337" s="142">
        <f t="shared" si="109"/>
        <v>0</v>
      </c>
      <c r="CH337" s="142">
        <f t="shared" si="109"/>
        <v>0</v>
      </c>
      <c r="CI337" s="142">
        <f t="shared" si="109"/>
        <v>0</v>
      </c>
      <c r="CJ337" s="142">
        <f>AQ337-AQ117</f>
        <v>0</v>
      </c>
    </row>
    <row r="338" spans="1:88" s="146" customFormat="1" x14ac:dyDescent="0.2">
      <c r="A338" s="120"/>
      <c r="B338" s="251"/>
      <c r="C338" s="252"/>
      <c r="D338" s="252"/>
      <c r="E338" s="252"/>
      <c r="F338" s="252"/>
      <c r="G338" s="252"/>
      <c r="H338" s="252"/>
      <c r="I338" s="252"/>
      <c r="J338" s="252"/>
      <c r="K338" s="252"/>
      <c r="L338" s="252"/>
      <c r="M338" s="252"/>
      <c r="N338" s="252"/>
      <c r="O338" s="252"/>
      <c r="P338" s="252"/>
      <c r="Q338" s="252"/>
      <c r="R338" s="252"/>
      <c r="S338" s="252"/>
      <c r="T338" s="252"/>
      <c r="U338" s="252"/>
      <c r="V338" s="252"/>
      <c r="W338" s="252"/>
      <c r="X338" s="252"/>
      <c r="Y338" s="252"/>
      <c r="Z338" s="252"/>
      <c r="AA338" s="252"/>
      <c r="AB338" s="252"/>
      <c r="AC338" s="252"/>
      <c r="AD338" s="252"/>
      <c r="AE338" s="252"/>
      <c r="AF338" s="252"/>
      <c r="AG338" s="252"/>
      <c r="AH338" s="252"/>
      <c r="AI338" s="252"/>
      <c r="AJ338" s="252"/>
      <c r="AK338" s="252"/>
      <c r="AL338" s="252"/>
      <c r="AM338" s="252"/>
      <c r="AN338" s="252"/>
      <c r="AO338" s="252"/>
      <c r="AP338" s="252"/>
      <c r="AQ338" s="252"/>
      <c r="AS338" s="252"/>
      <c r="AT338" s="252"/>
      <c r="AV338" s="207"/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7"/>
      <c r="BG338" s="207"/>
      <c r="BH338" s="207"/>
      <c r="BI338" s="207"/>
      <c r="BJ338" s="207"/>
      <c r="BK338" s="207"/>
      <c r="BL338" s="207"/>
      <c r="BM338" s="207"/>
      <c r="BN338" s="207"/>
      <c r="BO338" s="207"/>
      <c r="BP338" s="207"/>
      <c r="BQ338" s="207"/>
      <c r="BR338" s="207"/>
      <c r="BS338" s="207"/>
      <c r="BT338" s="207"/>
      <c r="BU338" s="207"/>
      <c r="BV338" s="207"/>
      <c r="BW338" s="207"/>
      <c r="BX338" s="207"/>
      <c r="BY338" s="207"/>
      <c r="BZ338" s="207"/>
      <c r="CA338" s="207"/>
      <c r="CB338" s="207"/>
      <c r="CC338" s="207"/>
      <c r="CD338" s="207"/>
      <c r="CE338" s="207"/>
      <c r="CF338" s="207"/>
      <c r="CG338" s="207"/>
      <c r="CH338" s="207"/>
      <c r="CI338" s="207"/>
      <c r="CJ338" s="207"/>
    </row>
    <row r="339" spans="1:88" x14ac:dyDescent="0.2">
      <c r="B339" s="144" t="str">
        <f t="shared" ref="B339:B344" si="110">B288</f>
        <v>Comercialización Individual</v>
      </c>
      <c r="C339" s="129">
        <v>0</v>
      </c>
      <c r="D339" s="129">
        <v>1844776</v>
      </c>
      <c r="E339" s="129">
        <v>47781826</v>
      </c>
      <c r="F339" s="129">
        <v>34715</v>
      </c>
      <c r="G339" s="129">
        <v>122003</v>
      </c>
      <c r="H339" s="129">
        <v>8627188</v>
      </c>
      <c r="I339" s="129">
        <v>2513552</v>
      </c>
      <c r="J339" s="129">
        <v>1416979</v>
      </c>
      <c r="K339" s="129">
        <v>7121269</v>
      </c>
      <c r="L339" s="129">
        <v>11074</v>
      </c>
      <c r="M339" s="129">
        <v>14728</v>
      </c>
      <c r="N339" s="129">
        <v>1079</v>
      </c>
      <c r="O339" s="129">
        <v>151461</v>
      </c>
      <c r="P339" s="129">
        <v>32264</v>
      </c>
      <c r="Q339" s="129">
        <v>32339162</v>
      </c>
      <c r="R339" s="129">
        <v>0</v>
      </c>
      <c r="S339" s="129">
        <v>7760111</v>
      </c>
      <c r="T339" s="129">
        <v>0</v>
      </c>
      <c r="U339" s="129">
        <v>4247937</v>
      </c>
      <c r="V339" s="129">
        <v>380</v>
      </c>
      <c r="W339" s="129">
        <v>37285</v>
      </c>
      <c r="X339" s="129">
        <v>284035</v>
      </c>
      <c r="Y339" s="129">
        <v>361370</v>
      </c>
      <c r="Z339" s="129">
        <v>3666354</v>
      </c>
      <c r="AA339" s="129">
        <v>2698760</v>
      </c>
      <c r="AB339" s="129">
        <v>0</v>
      </c>
      <c r="AC339" s="129">
        <v>0</v>
      </c>
      <c r="AD339" s="129">
        <v>94658</v>
      </c>
      <c r="AE339" s="129">
        <v>0</v>
      </c>
      <c r="AF339" s="129">
        <v>346260</v>
      </c>
      <c r="AG339" s="129">
        <v>5986296</v>
      </c>
      <c r="AH339" s="129">
        <v>0</v>
      </c>
      <c r="AI339" s="129">
        <v>3134773</v>
      </c>
      <c r="AJ339" s="129">
        <v>0</v>
      </c>
      <c r="AK339" s="129"/>
      <c r="AL339" s="129"/>
      <c r="AM339" s="129"/>
      <c r="AN339" s="129"/>
      <c r="AO339" s="129"/>
      <c r="AP339" s="129"/>
      <c r="AQ339" s="118">
        <f t="shared" ref="AQ339:AQ344" si="111">SUM(C339:AP339)</f>
        <v>130630295</v>
      </c>
      <c r="AS339" s="129">
        <v>193648924</v>
      </c>
      <c r="AT339" s="148"/>
    </row>
    <row r="340" spans="1:88" x14ac:dyDescent="0.2">
      <c r="B340" s="144" t="str">
        <f t="shared" si="110"/>
        <v>Comercialización Colectiva</v>
      </c>
      <c r="C340" s="129">
        <v>0</v>
      </c>
      <c r="D340" s="129">
        <v>0</v>
      </c>
      <c r="E340" s="129">
        <v>1561724</v>
      </c>
      <c r="F340" s="129">
        <v>0</v>
      </c>
      <c r="G340" s="129">
        <v>0</v>
      </c>
      <c r="H340" s="129">
        <v>1182</v>
      </c>
      <c r="I340" s="129">
        <v>543698</v>
      </c>
      <c r="J340" s="129">
        <v>0</v>
      </c>
      <c r="K340" s="129">
        <v>7463</v>
      </c>
      <c r="L340" s="129">
        <v>0</v>
      </c>
      <c r="M340" s="129">
        <v>0</v>
      </c>
      <c r="N340" s="129">
        <v>0</v>
      </c>
      <c r="O340" s="129">
        <v>35377</v>
      </c>
      <c r="P340" s="129">
        <v>0</v>
      </c>
      <c r="Q340" s="129">
        <v>491542</v>
      </c>
      <c r="R340" s="129">
        <v>67330</v>
      </c>
      <c r="S340" s="129">
        <v>284639</v>
      </c>
      <c r="T340" s="129">
        <v>0</v>
      </c>
      <c r="U340" s="129">
        <v>764350</v>
      </c>
      <c r="V340" s="129">
        <v>11086</v>
      </c>
      <c r="W340" s="129">
        <v>0</v>
      </c>
      <c r="X340" s="129">
        <v>0</v>
      </c>
      <c r="Y340" s="129">
        <v>0</v>
      </c>
      <c r="Z340" s="129">
        <v>4294953</v>
      </c>
      <c r="AA340" s="129">
        <v>0</v>
      </c>
      <c r="AB340" s="129">
        <v>0</v>
      </c>
      <c r="AC340" s="129">
        <v>0</v>
      </c>
      <c r="AD340" s="129">
        <v>1148484</v>
      </c>
      <c r="AE340" s="129">
        <v>0</v>
      </c>
      <c r="AF340" s="129">
        <v>0</v>
      </c>
      <c r="AG340" s="129">
        <v>5527609</v>
      </c>
      <c r="AH340" s="129">
        <v>0</v>
      </c>
      <c r="AI340" s="129">
        <v>-17099</v>
      </c>
      <c r="AJ340" s="129">
        <v>0</v>
      </c>
      <c r="AK340" s="129"/>
      <c r="AL340" s="129"/>
      <c r="AM340" s="129"/>
      <c r="AN340" s="129"/>
      <c r="AO340" s="129"/>
      <c r="AP340" s="129"/>
      <c r="AQ340" s="118">
        <f t="shared" si="111"/>
        <v>14722338</v>
      </c>
      <c r="AS340" s="129">
        <v>15312263</v>
      </c>
      <c r="AT340" s="148"/>
    </row>
    <row r="341" spans="1:88" x14ac:dyDescent="0.2">
      <c r="B341" s="144" t="str">
        <f t="shared" si="110"/>
        <v>Comercialización Masiva - Cartera Hipotecaria</v>
      </c>
      <c r="C341" s="129">
        <v>0</v>
      </c>
      <c r="D341" s="129">
        <v>0</v>
      </c>
      <c r="E341" s="129">
        <v>2730312</v>
      </c>
      <c r="F341" s="129">
        <v>5300664</v>
      </c>
      <c r="G341" s="129">
        <v>0</v>
      </c>
      <c r="H341" s="129">
        <v>0</v>
      </c>
      <c r="I341" s="129">
        <v>0</v>
      </c>
      <c r="J341" s="129">
        <v>0</v>
      </c>
      <c r="K341" s="129">
        <v>261377</v>
      </c>
      <c r="L341" s="129">
        <v>0</v>
      </c>
      <c r="M341" s="129">
        <v>0</v>
      </c>
      <c r="N341" s="129">
        <v>0</v>
      </c>
      <c r="O341" s="129">
        <v>0</v>
      </c>
      <c r="P341" s="129">
        <v>0</v>
      </c>
      <c r="Q341" s="129">
        <v>39494</v>
      </c>
      <c r="R341" s="129">
        <v>0</v>
      </c>
      <c r="S341" s="129">
        <v>24092874</v>
      </c>
      <c r="T341" s="129">
        <v>0</v>
      </c>
      <c r="U341" s="129">
        <v>1318576</v>
      </c>
      <c r="V341" s="129">
        <v>45030</v>
      </c>
      <c r="W341" s="129">
        <v>0</v>
      </c>
      <c r="X341" s="129">
        <v>0</v>
      </c>
      <c r="Y341" s="129">
        <v>0</v>
      </c>
      <c r="Z341" s="129">
        <v>0</v>
      </c>
      <c r="AA341" s="129">
        <v>0</v>
      </c>
      <c r="AB341" s="129">
        <v>0</v>
      </c>
      <c r="AC341" s="129">
        <v>0</v>
      </c>
      <c r="AD341" s="129">
        <v>247515</v>
      </c>
      <c r="AE341" s="129">
        <v>0</v>
      </c>
      <c r="AF341" s="129">
        <v>0</v>
      </c>
      <c r="AG341" s="129">
        <v>12329862</v>
      </c>
      <c r="AH341" s="129">
        <v>0</v>
      </c>
      <c r="AI341" s="129">
        <v>0</v>
      </c>
      <c r="AJ341" s="129">
        <v>805022</v>
      </c>
      <c r="AK341" s="129"/>
      <c r="AL341" s="129"/>
      <c r="AM341" s="129"/>
      <c r="AN341" s="129"/>
      <c r="AO341" s="129"/>
      <c r="AP341" s="129"/>
      <c r="AQ341" s="118">
        <f t="shared" si="111"/>
        <v>47170726</v>
      </c>
      <c r="AS341" s="129">
        <v>22328828</v>
      </c>
      <c r="AT341" s="148"/>
    </row>
    <row r="342" spans="1:88" x14ac:dyDescent="0.2">
      <c r="B342" s="144" t="str">
        <f t="shared" si="110"/>
        <v>Comercialización Masiva - Cartera de Consumo</v>
      </c>
      <c r="C342" s="129">
        <v>0</v>
      </c>
      <c r="D342" s="129">
        <v>0</v>
      </c>
      <c r="E342" s="129">
        <v>4654575</v>
      </c>
      <c r="F342" s="129">
        <v>12864713</v>
      </c>
      <c r="G342" s="129">
        <v>0</v>
      </c>
      <c r="H342" s="129">
        <v>0</v>
      </c>
      <c r="I342" s="129">
        <v>0</v>
      </c>
      <c r="J342" s="129">
        <v>0</v>
      </c>
      <c r="K342" s="129">
        <v>0</v>
      </c>
      <c r="L342" s="129">
        <v>0</v>
      </c>
      <c r="M342" s="129">
        <v>0</v>
      </c>
      <c r="N342" s="129">
        <v>0</v>
      </c>
      <c r="O342" s="129">
        <v>0</v>
      </c>
      <c r="P342" s="129">
        <v>0</v>
      </c>
      <c r="Q342" s="129">
        <v>466940</v>
      </c>
      <c r="R342" s="129">
        <v>0</v>
      </c>
      <c r="S342" s="129">
        <v>0</v>
      </c>
      <c r="T342" s="129">
        <v>0</v>
      </c>
      <c r="U342" s="129">
        <v>0</v>
      </c>
      <c r="V342" s="129">
        <v>33963</v>
      </c>
      <c r="W342" s="129">
        <v>0</v>
      </c>
      <c r="X342" s="129">
        <v>0</v>
      </c>
      <c r="Y342" s="129">
        <v>0</v>
      </c>
      <c r="Z342" s="129">
        <v>0</v>
      </c>
      <c r="AA342" s="129">
        <v>461</v>
      </c>
      <c r="AB342" s="129">
        <v>16943</v>
      </c>
      <c r="AC342" s="129">
        <v>0</v>
      </c>
      <c r="AD342" s="129">
        <v>0</v>
      </c>
      <c r="AE342" s="129">
        <v>0</v>
      </c>
      <c r="AF342" s="129">
        <v>0</v>
      </c>
      <c r="AG342" s="129">
        <v>786</v>
      </c>
      <c r="AH342" s="129">
        <v>0</v>
      </c>
      <c r="AI342" s="129">
        <v>-2553</v>
      </c>
      <c r="AJ342" s="129">
        <v>1981077</v>
      </c>
      <c r="AK342" s="129"/>
      <c r="AL342" s="129"/>
      <c r="AM342" s="129"/>
      <c r="AN342" s="129"/>
      <c r="AO342" s="129"/>
      <c r="AP342" s="129"/>
      <c r="AQ342" s="118">
        <f t="shared" si="111"/>
        <v>20016905</v>
      </c>
      <c r="AS342" s="129">
        <v>52689074</v>
      </c>
      <c r="AT342" s="148"/>
    </row>
    <row r="343" spans="1:88" x14ac:dyDescent="0.2">
      <c r="B343" s="144" t="str">
        <f t="shared" si="110"/>
        <v>Comercialización Masiva - Otras Carteras</v>
      </c>
      <c r="C343" s="129">
        <v>1906822</v>
      </c>
      <c r="D343" s="129">
        <v>0</v>
      </c>
      <c r="E343" s="129">
        <v>22457178</v>
      </c>
      <c r="F343" s="129">
        <v>11183107</v>
      </c>
      <c r="G343" s="129">
        <v>0</v>
      </c>
      <c r="H343" s="129">
        <v>9523776</v>
      </c>
      <c r="I343" s="129">
        <v>16763713</v>
      </c>
      <c r="J343" s="129">
        <v>0</v>
      </c>
      <c r="K343" s="129">
        <v>9743828</v>
      </c>
      <c r="L343" s="129">
        <v>0</v>
      </c>
      <c r="M343" s="129">
        <v>0</v>
      </c>
      <c r="N343" s="129">
        <v>0</v>
      </c>
      <c r="O343" s="129">
        <v>586355</v>
      </c>
      <c r="P343" s="129">
        <v>0</v>
      </c>
      <c r="Q343" s="129">
        <v>6679088</v>
      </c>
      <c r="R343" s="129">
        <v>0</v>
      </c>
      <c r="S343" s="129">
        <v>11014981</v>
      </c>
      <c r="T343" s="129">
        <v>0</v>
      </c>
      <c r="U343" s="129">
        <v>4837782</v>
      </c>
      <c r="V343" s="129">
        <v>1092546</v>
      </c>
      <c r="W343" s="129">
        <v>0</v>
      </c>
      <c r="X343" s="129">
        <v>0</v>
      </c>
      <c r="Y343" s="129">
        <v>0</v>
      </c>
      <c r="Z343" s="129">
        <v>1566569</v>
      </c>
      <c r="AA343" s="129">
        <v>0</v>
      </c>
      <c r="AB343" s="129">
        <v>35436</v>
      </c>
      <c r="AC343" s="129">
        <v>0</v>
      </c>
      <c r="AD343" s="129">
        <v>736822</v>
      </c>
      <c r="AE343" s="129">
        <v>0</v>
      </c>
      <c r="AF343" s="129">
        <v>0</v>
      </c>
      <c r="AG343" s="129">
        <v>19489018</v>
      </c>
      <c r="AH343" s="129">
        <v>0</v>
      </c>
      <c r="AI343" s="129">
        <v>5334903</v>
      </c>
      <c r="AJ343" s="129">
        <v>4388283</v>
      </c>
      <c r="AK343" s="129"/>
      <c r="AL343" s="129"/>
      <c r="AM343" s="129"/>
      <c r="AN343" s="129"/>
      <c r="AO343" s="129"/>
      <c r="AP343" s="129"/>
      <c r="AQ343" s="118">
        <f t="shared" si="111"/>
        <v>127340207</v>
      </c>
      <c r="AS343" s="129">
        <v>97665211</v>
      </c>
      <c r="AT343" s="148"/>
    </row>
    <row r="344" spans="1:88" x14ac:dyDescent="0.2">
      <c r="B344" s="144" t="str">
        <f t="shared" si="110"/>
        <v>Comercialización Industria, Infraestructura y Comercio</v>
      </c>
      <c r="C344" s="129">
        <v>0</v>
      </c>
      <c r="D344" s="129">
        <v>0</v>
      </c>
      <c r="E344" s="129">
        <v>4385189</v>
      </c>
      <c r="F344" s="129">
        <v>0</v>
      </c>
      <c r="G344" s="129">
        <v>0</v>
      </c>
      <c r="H344" s="129">
        <v>11399096</v>
      </c>
      <c r="I344" s="129">
        <v>10159364</v>
      </c>
      <c r="J344" s="129">
        <v>0</v>
      </c>
      <c r="K344" s="129">
        <v>1507203</v>
      </c>
      <c r="L344" s="129">
        <v>676589</v>
      </c>
      <c r="M344" s="129">
        <v>3919935</v>
      </c>
      <c r="N344" s="129">
        <v>1177685</v>
      </c>
      <c r="O344" s="129">
        <v>699398</v>
      </c>
      <c r="P344" s="129">
        <v>34457</v>
      </c>
      <c r="Q344" s="129">
        <v>12913780</v>
      </c>
      <c r="R344" s="129">
        <v>0</v>
      </c>
      <c r="S344" s="129">
        <v>17237152</v>
      </c>
      <c r="T344" s="129">
        <v>0</v>
      </c>
      <c r="U344" s="129">
        <v>3072381</v>
      </c>
      <c r="V344" s="129">
        <v>0</v>
      </c>
      <c r="W344" s="129">
        <v>451312</v>
      </c>
      <c r="X344" s="129">
        <v>0</v>
      </c>
      <c r="Y344" s="129">
        <v>926479</v>
      </c>
      <c r="Z344" s="129">
        <v>382776</v>
      </c>
      <c r="AA344" s="129">
        <v>6770611</v>
      </c>
      <c r="AB344" s="129">
        <v>0</v>
      </c>
      <c r="AC344" s="129">
        <v>528634</v>
      </c>
      <c r="AD344" s="129">
        <v>5485500</v>
      </c>
      <c r="AE344" s="129">
        <v>91835</v>
      </c>
      <c r="AF344" s="129">
        <v>0</v>
      </c>
      <c r="AG344" s="129">
        <v>8391975</v>
      </c>
      <c r="AH344" s="129">
        <v>892298</v>
      </c>
      <c r="AI344" s="129">
        <v>370740</v>
      </c>
      <c r="AJ344" s="129">
        <v>0</v>
      </c>
      <c r="AK344" s="129"/>
      <c r="AL344" s="129"/>
      <c r="AM344" s="129"/>
      <c r="AN344" s="129"/>
      <c r="AO344" s="129"/>
      <c r="AP344" s="129"/>
      <c r="AQ344" s="118">
        <f t="shared" si="111"/>
        <v>91474389</v>
      </c>
      <c r="AS344" s="129">
        <v>61173351</v>
      </c>
      <c r="AT344" s="148"/>
      <c r="AV344" s="142">
        <f>IF(COUNT(C339:C344)&gt;0,SUM(C339:C344)-C337,0)</f>
        <v>0</v>
      </c>
      <c r="AW344" s="142">
        <f t="shared" ref="AW344:CI344" si="112">IF(COUNT(D339:D344)&gt;0,SUM(D339:D344)-D337,0)</f>
        <v>0</v>
      </c>
      <c r="AX344" s="142">
        <f t="shared" si="112"/>
        <v>0</v>
      </c>
      <c r="AY344" s="142">
        <f t="shared" si="112"/>
        <v>0</v>
      </c>
      <c r="AZ344" s="142">
        <f t="shared" si="112"/>
        <v>0</v>
      </c>
      <c r="BA344" s="142">
        <f t="shared" si="112"/>
        <v>0</v>
      </c>
      <c r="BB344" s="142">
        <f t="shared" si="112"/>
        <v>0</v>
      </c>
      <c r="BC344" s="142">
        <f t="shared" si="112"/>
        <v>0</v>
      </c>
      <c r="BD344" s="142">
        <f t="shared" si="112"/>
        <v>0</v>
      </c>
      <c r="BE344" s="142">
        <f t="shared" si="112"/>
        <v>0</v>
      </c>
      <c r="BF344" s="142">
        <f t="shared" si="112"/>
        <v>0</v>
      </c>
      <c r="BG344" s="142">
        <f t="shared" si="112"/>
        <v>0</v>
      </c>
      <c r="BH344" s="142">
        <f t="shared" si="112"/>
        <v>0</v>
      </c>
      <c r="BI344" s="142">
        <f t="shared" si="112"/>
        <v>0</v>
      </c>
      <c r="BJ344" s="142">
        <f t="shared" si="112"/>
        <v>0</v>
      </c>
      <c r="BK344" s="142">
        <f t="shared" si="112"/>
        <v>0</v>
      </c>
      <c r="BL344" s="142">
        <f t="shared" si="112"/>
        <v>0</v>
      </c>
      <c r="BM344" s="142">
        <f t="shared" si="112"/>
        <v>0</v>
      </c>
      <c r="BN344" s="142">
        <f t="shared" si="112"/>
        <v>0</v>
      </c>
      <c r="BO344" s="142">
        <f t="shared" si="112"/>
        <v>0</v>
      </c>
      <c r="BP344" s="142">
        <f t="shared" si="112"/>
        <v>0</v>
      </c>
      <c r="BQ344" s="142">
        <f t="shared" si="112"/>
        <v>0</v>
      </c>
      <c r="BR344" s="142">
        <f t="shared" si="112"/>
        <v>0</v>
      </c>
      <c r="BS344" s="142">
        <f t="shared" si="112"/>
        <v>0</v>
      </c>
      <c r="BT344" s="142">
        <f t="shared" si="112"/>
        <v>0</v>
      </c>
      <c r="BU344" s="142">
        <f t="shared" si="112"/>
        <v>0</v>
      </c>
      <c r="BV344" s="142">
        <f t="shared" si="112"/>
        <v>0</v>
      </c>
      <c r="BW344" s="142">
        <f t="shared" si="112"/>
        <v>0</v>
      </c>
      <c r="BX344" s="142">
        <f t="shared" si="112"/>
        <v>0</v>
      </c>
      <c r="BY344" s="142">
        <f t="shared" si="112"/>
        <v>0</v>
      </c>
      <c r="BZ344" s="142">
        <f t="shared" si="112"/>
        <v>0</v>
      </c>
      <c r="CA344" s="142">
        <f t="shared" si="112"/>
        <v>0</v>
      </c>
      <c r="CB344" s="142">
        <f t="shared" si="112"/>
        <v>0</v>
      </c>
      <c r="CC344" s="142">
        <f t="shared" si="112"/>
        <v>0</v>
      </c>
      <c r="CD344" s="142">
        <f t="shared" si="112"/>
        <v>0</v>
      </c>
      <c r="CE344" s="142">
        <f t="shared" si="112"/>
        <v>0</v>
      </c>
      <c r="CF344" s="142">
        <f t="shared" si="112"/>
        <v>0</v>
      </c>
      <c r="CG344" s="142">
        <f t="shared" si="112"/>
        <v>0</v>
      </c>
      <c r="CH344" s="142">
        <f t="shared" si="112"/>
        <v>0</v>
      </c>
      <c r="CI344" s="142">
        <f t="shared" si="112"/>
        <v>0</v>
      </c>
    </row>
    <row r="347" spans="1:88" ht="18.75" customHeight="1" x14ac:dyDescent="0.2">
      <c r="B347" s="281" t="s">
        <v>307</v>
      </c>
      <c r="C347" s="281"/>
      <c r="D347" s="281"/>
      <c r="E347" s="281"/>
      <c r="F347" s="281"/>
      <c r="G347" s="281"/>
      <c r="H347" s="281"/>
      <c r="I347" s="281"/>
      <c r="J347" s="281"/>
      <c r="K347" s="281"/>
      <c r="L347" s="281"/>
      <c r="M347" s="281"/>
      <c r="N347" s="281"/>
      <c r="O347" s="281"/>
      <c r="P347" s="281"/>
      <c r="Q347" s="281"/>
      <c r="R347" s="281"/>
      <c r="S347" s="281"/>
      <c r="T347" s="281"/>
      <c r="U347" s="281"/>
      <c r="V347" s="281"/>
      <c r="W347" s="281"/>
      <c r="X347" s="281"/>
      <c r="Y347" s="281"/>
      <c r="Z347" s="281"/>
      <c r="AA347" s="281"/>
      <c r="AB347" s="281"/>
      <c r="AC347" s="281"/>
      <c r="AD347" s="281"/>
      <c r="AE347" s="281"/>
      <c r="AF347" s="281"/>
      <c r="AG347" s="281"/>
      <c r="AH347" s="281"/>
      <c r="AI347" s="281"/>
      <c r="AJ347" s="281"/>
      <c r="AK347" s="281"/>
      <c r="AL347" s="281"/>
      <c r="AM347" s="281"/>
      <c r="AN347" s="281"/>
      <c r="AO347" s="281"/>
      <c r="AP347" s="281"/>
      <c r="AQ347" s="281"/>
    </row>
    <row r="348" spans="1:88" s="165" customFormat="1" x14ac:dyDescent="0.2">
      <c r="A348" s="120"/>
      <c r="B348" s="167"/>
      <c r="C348" s="160">
        <f>COUNTIF($C$349:$AP$349,C349)</f>
        <v>10</v>
      </c>
      <c r="D348" s="160">
        <f t="shared" ref="D348:AP348" si="113">COUNTIF($C$349:$AP$349,D349)</f>
        <v>1</v>
      </c>
      <c r="E348" s="160">
        <f t="shared" si="113"/>
        <v>1</v>
      </c>
      <c r="F348" s="160">
        <f t="shared" si="113"/>
        <v>1</v>
      </c>
      <c r="G348" s="160">
        <f t="shared" si="113"/>
        <v>1</v>
      </c>
      <c r="H348" s="160">
        <f t="shared" si="113"/>
        <v>1</v>
      </c>
      <c r="I348" s="160">
        <f t="shared" si="113"/>
        <v>1</v>
      </c>
      <c r="J348" s="160">
        <f t="shared" si="113"/>
        <v>2</v>
      </c>
      <c r="K348" s="160">
        <f t="shared" si="113"/>
        <v>1</v>
      </c>
      <c r="L348" s="160">
        <f t="shared" si="113"/>
        <v>10</v>
      </c>
      <c r="M348" s="160">
        <f t="shared" si="113"/>
        <v>1</v>
      </c>
      <c r="N348" s="160">
        <f t="shared" si="113"/>
        <v>1</v>
      </c>
      <c r="O348" s="160">
        <f t="shared" si="113"/>
        <v>1</v>
      </c>
      <c r="P348" s="160">
        <f t="shared" si="113"/>
        <v>1</v>
      </c>
      <c r="Q348" s="160">
        <f t="shared" si="113"/>
        <v>1</v>
      </c>
      <c r="R348" s="160">
        <f t="shared" si="113"/>
        <v>2</v>
      </c>
      <c r="S348" s="160">
        <f t="shared" si="113"/>
        <v>1</v>
      </c>
      <c r="T348" s="160">
        <f t="shared" si="113"/>
        <v>10</v>
      </c>
      <c r="U348" s="160">
        <f t="shared" si="113"/>
        <v>1</v>
      </c>
      <c r="V348" s="160">
        <f t="shared" si="113"/>
        <v>1</v>
      </c>
      <c r="W348" s="160">
        <f t="shared" si="113"/>
        <v>1</v>
      </c>
      <c r="X348" s="160">
        <f t="shared" si="113"/>
        <v>1</v>
      </c>
      <c r="Y348" s="160">
        <f t="shared" si="113"/>
        <v>1</v>
      </c>
      <c r="Z348" s="160">
        <f t="shared" si="113"/>
        <v>1</v>
      </c>
      <c r="AA348" s="160">
        <f t="shared" si="113"/>
        <v>1</v>
      </c>
      <c r="AB348" s="160">
        <f t="shared" si="113"/>
        <v>10</v>
      </c>
      <c r="AC348" s="160">
        <f t="shared" si="113"/>
        <v>1</v>
      </c>
      <c r="AD348" s="160">
        <f t="shared" si="113"/>
        <v>1</v>
      </c>
      <c r="AE348" s="160">
        <f t="shared" si="113"/>
        <v>1</v>
      </c>
      <c r="AF348" s="160">
        <f t="shared" si="113"/>
        <v>1</v>
      </c>
      <c r="AG348" s="160">
        <f t="shared" si="113"/>
        <v>1</v>
      </c>
      <c r="AH348" s="160">
        <f t="shared" si="113"/>
        <v>1</v>
      </c>
      <c r="AI348" s="160">
        <f t="shared" si="113"/>
        <v>1</v>
      </c>
      <c r="AJ348" s="160">
        <f t="shared" si="113"/>
        <v>1</v>
      </c>
      <c r="AK348" s="160">
        <f t="shared" si="113"/>
        <v>10</v>
      </c>
      <c r="AL348" s="160">
        <f t="shared" si="113"/>
        <v>10</v>
      </c>
      <c r="AM348" s="160">
        <f t="shared" si="113"/>
        <v>10</v>
      </c>
      <c r="AN348" s="160">
        <f t="shared" si="113"/>
        <v>10</v>
      </c>
      <c r="AO348" s="160">
        <f t="shared" si="113"/>
        <v>10</v>
      </c>
      <c r="AP348" s="160">
        <f t="shared" si="113"/>
        <v>10</v>
      </c>
      <c r="AQ348" s="167"/>
      <c r="AS348" s="159"/>
      <c r="AT348" s="159"/>
      <c r="AV348" s="207"/>
      <c r="AW348" s="207"/>
      <c r="AX348" s="207"/>
      <c r="AY348" s="207"/>
      <c r="AZ348" s="207"/>
      <c r="BA348" s="207"/>
      <c r="BB348" s="207"/>
      <c r="BC348" s="207"/>
      <c r="BD348" s="207"/>
      <c r="BE348" s="207"/>
      <c r="BF348" s="207"/>
      <c r="BG348" s="207"/>
      <c r="BH348" s="207"/>
      <c r="BI348" s="207"/>
      <c r="BJ348" s="207"/>
      <c r="BK348" s="207"/>
      <c r="BL348" s="207"/>
      <c r="BM348" s="207"/>
      <c r="BN348" s="207"/>
      <c r="BO348" s="207"/>
      <c r="BP348" s="207"/>
      <c r="BQ348" s="207"/>
      <c r="BR348" s="207"/>
      <c r="BS348" s="207"/>
      <c r="BT348" s="207"/>
      <c r="BU348" s="207"/>
      <c r="BV348" s="207"/>
      <c r="BW348" s="207"/>
      <c r="BX348" s="207"/>
      <c r="BY348" s="207"/>
      <c r="BZ348" s="207"/>
      <c r="CA348" s="207"/>
      <c r="CB348" s="207"/>
      <c r="CC348" s="207"/>
      <c r="CD348" s="207"/>
      <c r="CE348" s="207"/>
      <c r="CF348" s="207"/>
      <c r="CG348" s="207"/>
      <c r="CH348" s="207"/>
      <c r="CI348" s="207"/>
      <c r="CJ348" s="207"/>
    </row>
    <row r="349" spans="1:88" s="165" customFormat="1" hidden="1" x14ac:dyDescent="0.2">
      <c r="A349" s="120"/>
      <c r="B349" s="159"/>
      <c r="C349" s="158">
        <f>SUM(C351:C387)</f>
        <v>0</v>
      </c>
      <c r="D349" s="158">
        <f t="shared" ref="D349:AP349" si="114">SUM(D351:D387)</f>
        <v>3537</v>
      </c>
      <c r="E349" s="158">
        <f t="shared" si="114"/>
        <v>1989312</v>
      </c>
      <c r="F349" s="158">
        <f t="shared" si="114"/>
        <v>221820</v>
      </c>
      <c r="G349" s="158">
        <f t="shared" si="114"/>
        <v>982</v>
      </c>
      <c r="H349" s="158">
        <f t="shared" si="114"/>
        <v>334354</v>
      </c>
      <c r="I349" s="158">
        <f t="shared" si="114"/>
        <v>101090</v>
      </c>
      <c r="J349" s="158">
        <f t="shared" si="114"/>
        <v>10</v>
      </c>
      <c r="K349" s="158">
        <f t="shared" si="114"/>
        <v>539732</v>
      </c>
      <c r="L349" s="158">
        <f t="shared" si="114"/>
        <v>0</v>
      </c>
      <c r="M349" s="158">
        <f t="shared" si="114"/>
        <v>4213</v>
      </c>
      <c r="N349" s="158">
        <f t="shared" si="114"/>
        <v>1896</v>
      </c>
      <c r="O349" s="158">
        <f t="shared" si="114"/>
        <v>41064</v>
      </c>
      <c r="P349" s="158">
        <f t="shared" si="114"/>
        <v>2540</v>
      </c>
      <c r="Q349" s="158">
        <f t="shared" si="114"/>
        <v>1247127</v>
      </c>
      <c r="R349" s="158">
        <f t="shared" si="114"/>
        <v>10</v>
      </c>
      <c r="S349" s="158">
        <f t="shared" si="114"/>
        <v>78157</v>
      </c>
      <c r="T349" s="158">
        <f t="shared" si="114"/>
        <v>0</v>
      </c>
      <c r="U349" s="158">
        <f t="shared" si="114"/>
        <v>168644</v>
      </c>
      <c r="V349" s="158">
        <f t="shared" si="114"/>
        <v>6951</v>
      </c>
      <c r="W349" s="158">
        <f t="shared" si="114"/>
        <v>4844</v>
      </c>
      <c r="X349" s="158">
        <f t="shared" si="114"/>
        <v>341</v>
      </c>
      <c r="Y349" s="158">
        <f t="shared" si="114"/>
        <v>30250</v>
      </c>
      <c r="Z349" s="158">
        <f t="shared" si="114"/>
        <v>93944</v>
      </c>
      <c r="AA349" s="158">
        <f t="shared" si="114"/>
        <v>125482</v>
      </c>
      <c r="AB349" s="158">
        <f t="shared" si="114"/>
        <v>0</v>
      </c>
      <c r="AC349" s="158">
        <f t="shared" si="114"/>
        <v>68</v>
      </c>
      <c r="AD349" s="158">
        <f t="shared" si="114"/>
        <v>5705</v>
      </c>
      <c r="AE349" s="158">
        <f t="shared" si="114"/>
        <v>166</v>
      </c>
      <c r="AF349" s="158">
        <f t="shared" si="114"/>
        <v>1267</v>
      </c>
      <c r="AG349" s="158">
        <f t="shared" si="114"/>
        <v>1074801</v>
      </c>
      <c r="AH349" s="158">
        <f t="shared" si="114"/>
        <v>3738</v>
      </c>
      <c r="AI349" s="158">
        <f t="shared" si="114"/>
        <v>401213</v>
      </c>
      <c r="AJ349" s="158">
        <f t="shared" si="114"/>
        <v>155825</v>
      </c>
      <c r="AK349" s="158">
        <f t="shared" si="114"/>
        <v>0</v>
      </c>
      <c r="AL349" s="158">
        <f t="shared" si="114"/>
        <v>0</v>
      </c>
      <c r="AM349" s="158">
        <f t="shared" si="114"/>
        <v>0</v>
      </c>
      <c r="AN349" s="158">
        <f t="shared" si="114"/>
        <v>0</v>
      </c>
      <c r="AO349" s="158">
        <f t="shared" si="114"/>
        <v>0</v>
      </c>
      <c r="AP349" s="158">
        <f t="shared" si="114"/>
        <v>0</v>
      </c>
      <c r="AQ349" s="159"/>
      <c r="AS349" s="159"/>
      <c r="AT349" s="159"/>
      <c r="AV349" s="207"/>
      <c r="AW349" s="207"/>
      <c r="AX349" s="207"/>
      <c r="AY349" s="207"/>
      <c r="AZ349" s="207"/>
      <c r="BA349" s="207"/>
      <c r="BB349" s="207"/>
      <c r="BC349" s="207"/>
      <c r="BD349" s="207"/>
      <c r="BE349" s="207"/>
      <c r="BF349" s="207"/>
      <c r="BG349" s="207"/>
      <c r="BH349" s="207"/>
      <c r="BI349" s="207"/>
      <c r="BJ349" s="207"/>
      <c r="BK349" s="207"/>
      <c r="BL349" s="207"/>
      <c r="BM349" s="207"/>
      <c r="BN349" s="207"/>
      <c r="BO349" s="207"/>
      <c r="BP349" s="207"/>
      <c r="BQ349" s="207"/>
      <c r="BR349" s="207"/>
      <c r="BS349" s="207"/>
      <c r="BT349" s="207"/>
      <c r="BU349" s="207"/>
      <c r="BV349" s="207"/>
      <c r="BW349" s="207"/>
      <c r="BX349" s="207"/>
      <c r="BY349" s="207"/>
      <c r="BZ349" s="207"/>
      <c r="CA349" s="207"/>
      <c r="CB349" s="207"/>
      <c r="CC349" s="207"/>
      <c r="CD349" s="207"/>
      <c r="CE349" s="207"/>
      <c r="CF349" s="207"/>
      <c r="CG349" s="207"/>
      <c r="CH349" s="207"/>
      <c r="CI349" s="207"/>
      <c r="CJ349" s="207"/>
    </row>
    <row r="350" spans="1:88" ht="22.5" x14ac:dyDescent="0.2">
      <c r="B350" s="122"/>
      <c r="C350" s="122" t="str">
        <f>C7</f>
        <v>Assurant Chile</v>
      </c>
      <c r="D350" s="122" t="str">
        <f t="shared" ref="D350:AQ350" si="115">D7</f>
        <v>AVLA Crédito</v>
      </c>
      <c r="E350" s="122" t="str">
        <f t="shared" si="115"/>
        <v>BCI Seguros</v>
      </c>
      <c r="F350" s="122" t="str">
        <f t="shared" si="115"/>
        <v>BNP Paribas Cardif</v>
      </c>
      <c r="G350" s="122" t="str">
        <f t="shared" si="115"/>
        <v>Cesce Chile</v>
      </c>
      <c r="H350" s="122" t="str">
        <f t="shared" si="115"/>
        <v>Chilena Consolidada</v>
      </c>
      <c r="I350" s="122" t="str">
        <f t="shared" si="115"/>
        <v>Chubb Generales</v>
      </c>
      <c r="J350" s="122" t="str">
        <f t="shared" si="115"/>
        <v>Coface Chile</v>
      </c>
      <c r="K350" s="122" t="str">
        <f t="shared" si="115"/>
        <v>Consorcio Nacional</v>
      </c>
      <c r="L350" s="122" t="str">
        <f t="shared" si="115"/>
        <v>Contempora</v>
      </c>
      <c r="M350" s="122" t="str">
        <f t="shared" si="115"/>
        <v>Continental Crédito</v>
      </c>
      <c r="N350" s="122" t="str">
        <f t="shared" si="115"/>
        <v>Continental Generales</v>
      </c>
      <c r="O350" s="122" t="str">
        <f t="shared" si="115"/>
        <v>FID Chile</v>
      </c>
      <c r="P350" s="122" t="str">
        <f t="shared" si="115"/>
        <v>HDI Gar. y Cré.</v>
      </c>
      <c r="Q350" s="122" t="str">
        <f t="shared" si="115"/>
        <v>HDI Seguros</v>
      </c>
      <c r="R350" s="122" t="str">
        <f t="shared" si="115"/>
        <v>Huelen</v>
      </c>
      <c r="S350" s="122" t="str">
        <f t="shared" si="115"/>
        <v>Liberty Seguros</v>
      </c>
      <c r="T350" s="122" t="str">
        <f t="shared" si="115"/>
        <v>M. de Carabineros</v>
      </c>
      <c r="U350" s="122" t="str">
        <f t="shared" si="115"/>
        <v>Mapfre</v>
      </c>
      <c r="V350" s="122" t="str">
        <f t="shared" si="115"/>
        <v>MetLife Generales</v>
      </c>
      <c r="W350" s="122" t="str">
        <f t="shared" si="115"/>
        <v>Orion Seguros</v>
      </c>
      <c r="X350" s="122" t="str">
        <f t="shared" si="115"/>
        <v>Orsan Crédito</v>
      </c>
      <c r="Y350" s="122" t="str">
        <f t="shared" si="115"/>
        <v>Porvenir</v>
      </c>
      <c r="Z350" s="122" t="str">
        <f t="shared" si="115"/>
        <v>Reale Chile</v>
      </c>
      <c r="AA350" s="122" t="str">
        <f t="shared" si="115"/>
        <v>Renta Nacional</v>
      </c>
      <c r="AB350" s="122" t="str">
        <f t="shared" si="115"/>
        <v>SegChile</v>
      </c>
      <c r="AC350" s="122" t="str">
        <f t="shared" si="115"/>
        <v>Solunión Chile</v>
      </c>
      <c r="AD350" s="122" t="str">
        <f t="shared" si="115"/>
        <v>Southbridge</v>
      </c>
      <c r="AE350" s="122" t="str">
        <f t="shared" si="115"/>
        <v>Starr International</v>
      </c>
      <c r="AF350" s="122" t="str">
        <f t="shared" si="115"/>
        <v>Suaval</v>
      </c>
      <c r="AG350" s="122" t="str">
        <f t="shared" si="115"/>
        <v>Suramericana</v>
      </c>
      <c r="AH350" s="122" t="str">
        <f t="shared" si="115"/>
        <v>Unnio</v>
      </c>
      <c r="AI350" s="122" t="str">
        <f t="shared" si="115"/>
        <v>Zenit Seguros</v>
      </c>
      <c r="AJ350" s="122" t="str">
        <f t="shared" si="115"/>
        <v>Zurich Santander</v>
      </c>
      <c r="AK350" s="122">
        <f t="shared" si="115"/>
        <v>0</v>
      </c>
      <c r="AL350" s="122">
        <f t="shared" si="115"/>
        <v>0</v>
      </c>
      <c r="AM350" s="122">
        <f t="shared" si="115"/>
        <v>0</v>
      </c>
      <c r="AN350" s="122">
        <f t="shared" si="115"/>
        <v>0</v>
      </c>
      <c r="AO350" s="122">
        <f t="shared" si="115"/>
        <v>0</v>
      </c>
      <c r="AP350" s="122">
        <f t="shared" si="115"/>
        <v>0</v>
      </c>
      <c r="AQ350" s="122" t="str">
        <f t="shared" si="115"/>
        <v>Mercado</v>
      </c>
      <c r="AS350" s="122" t="s">
        <v>296</v>
      </c>
      <c r="AT350" s="147"/>
    </row>
    <row r="351" spans="1:88" x14ac:dyDescent="0.2">
      <c r="B351" s="144" t="str">
        <f>B249</f>
        <v>1. Incendio Ordinario</v>
      </c>
      <c r="C351" s="129">
        <v>0</v>
      </c>
      <c r="D351" s="129">
        <v>0</v>
      </c>
      <c r="E351" s="129">
        <v>32972</v>
      </c>
      <c r="F351" s="129">
        <v>2790</v>
      </c>
      <c r="G351" s="129">
        <v>0</v>
      </c>
      <c r="H351" s="129">
        <v>13855.999999999998</v>
      </c>
      <c r="I351" s="129">
        <v>12893</v>
      </c>
      <c r="J351" s="129">
        <v>0</v>
      </c>
      <c r="K351" s="129">
        <v>29611</v>
      </c>
      <c r="L351" s="129">
        <v>0</v>
      </c>
      <c r="M351" s="129">
        <v>0</v>
      </c>
      <c r="N351" s="129">
        <v>238</v>
      </c>
      <c r="O351" s="129">
        <v>1769</v>
      </c>
      <c r="P351" s="129">
        <v>0</v>
      </c>
      <c r="Q351" s="129">
        <v>8798</v>
      </c>
      <c r="R351" s="129">
        <v>3</v>
      </c>
      <c r="S351" s="129">
        <v>6777</v>
      </c>
      <c r="T351" s="129">
        <v>0</v>
      </c>
      <c r="U351" s="129">
        <v>16775</v>
      </c>
      <c r="V351" s="129">
        <v>3278</v>
      </c>
      <c r="W351" s="129">
        <v>493</v>
      </c>
      <c r="X351" s="243">
        <v>0</v>
      </c>
      <c r="Y351" s="129">
        <v>980</v>
      </c>
      <c r="Z351" s="129">
        <v>3188</v>
      </c>
      <c r="AA351" s="129">
        <v>7497.0000000000009</v>
      </c>
      <c r="AB351" s="129">
        <v>0</v>
      </c>
      <c r="AC351" s="129">
        <v>0</v>
      </c>
      <c r="AD351" s="129">
        <v>500</v>
      </c>
      <c r="AE351" s="129">
        <v>15</v>
      </c>
      <c r="AF351" s="129">
        <v>0</v>
      </c>
      <c r="AG351" s="129">
        <v>13558</v>
      </c>
      <c r="AH351" s="129">
        <v>544</v>
      </c>
      <c r="AI351" s="129">
        <v>57</v>
      </c>
      <c r="AJ351" s="129">
        <v>10894</v>
      </c>
      <c r="AK351" s="129"/>
      <c r="AL351" s="129"/>
      <c r="AM351" s="129"/>
      <c r="AN351" s="129"/>
      <c r="AO351" s="129"/>
      <c r="AP351" s="129"/>
      <c r="AQ351" s="117">
        <f t="shared" ref="AQ351:AQ387" si="116">SUM(C351:AP351)</f>
        <v>167486</v>
      </c>
      <c r="AS351" s="129">
        <v>145489</v>
      </c>
      <c r="AT351" s="148"/>
      <c r="AV351" s="142">
        <f>IF(AND(C249=0,C351=0),0,IF(ISERROR(C249/C351),1000,0))</f>
        <v>1000</v>
      </c>
      <c r="AW351" s="142">
        <f t="shared" ref="AW351:CJ357" si="117">IF(AND(D249=0,D351=0),0,IF(ISERROR(D249/D351),1000,0))</f>
        <v>0</v>
      </c>
      <c r="AX351" s="142">
        <f t="shared" si="117"/>
        <v>0</v>
      </c>
      <c r="AY351" s="142">
        <f t="shared" si="117"/>
        <v>0</v>
      </c>
      <c r="AZ351" s="142">
        <f t="shared" si="117"/>
        <v>0</v>
      </c>
      <c r="BA351" s="142">
        <f t="shared" si="117"/>
        <v>0</v>
      </c>
      <c r="BB351" s="142">
        <f t="shared" si="117"/>
        <v>0</v>
      </c>
      <c r="BC351" s="142">
        <f t="shared" si="117"/>
        <v>0</v>
      </c>
      <c r="BD351" s="142">
        <f t="shared" si="117"/>
        <v>0</v>
      </c>
      <c r="BE351" s="142">
        <f t="shared" si="117"/>
        <v>1000</v>
      </c>
      <c r="BF351" s="142">
        <f t="shared" si="117"/>
        <v>0</v>
      </c>
      <c r="BG351" s="142">
        <f t="shared" si="117"/>
        <v>0</v>
      </c>
      <c r="BH351" s="142">
        <f t="shared" si="117"/>
        <v>0</v>
      </c>
      <c r="BI351" s="142">
        <f t="shared" si="117"/>
        <v>0</v>
      </c>
      <c r="BJ351" s="142">
        <f t="shared" si="117"/>
        <v>0</v>
      </c>
      <c r="BK351" s="142">
        <f t="shared" si="117"/>
        <v>0</v>
      </c>
      <c r="BL351" s="142">
        <f t="shared" si="117"/>
        <v>0</v>
      </c>
      <c r="BM351" s="142">
        <f t="shared" si="117"/>
        <v>0</v>
      </c>
      <c r="BN351" s="142">
        <f t="shared" si="117"/>
        <v>0</v>
      </c>
      <c r="BO351" s="142">
        <f t="shared" si="117"/>
        <v>0</v>
      </c>
      <c r="BP351" s="142">
        <f t="shared" si="117"/>
        <v>0</v>
      </c>
      <c r="BQ351" s="142">
        <f t="shared" si="117"/>
        <v>0</v>
      </c>
      <c r="BR351" s="142">
        <f t="shared" si="117"/>
        <v>0</v>
      </c>
      <c r="BS351" s="142">
        <f t="shared" si="117"/>
        <v>0</v>
      </c>
      <c r="BT351" s="142">
        <f t="shared" si="117"/>
        <v>0</v>
      </c>
      <c r="BU351" s="142">
        <f t="shared" si="117"/>
        <v>0</v>
      </c>
      <c r="BV351" s="142">
        <f t="shared" si="117"/>
        <v>0</v>
      </c>
      <c r="BW351" s="142">
        <f t="shared" si="117"/>
        <v>0</v>
      </c>
      <c r="BX351" s="142">
        <f t="shared" si="117"/>
        <v>0</v>
      </c>
      <c r="BY351" s="142">
        <f t="shared" si="117"/>
        <v>0</v>
      </c>
      <c r="BZ351" s="142">
        <f t="shared" si="117"/>
        <v>0</v>
      </c>
      <c r="CA351" s="142">
        <f t="shared" si="117"/>
        <v>0</v>
      </c>
      <c r="CB351" s="142">
        <f t="shared" si="117"/>
        <v>0</v>
      </c>
      <c r="CC351" s="142">
        <f t="shared" si="117"/>
        <v>0</v>
      </c>
      <c r="CD351" s="142">
        <f t="shared" si="117"/>
        <v>0</v>
      </c>
      <c r="CE351" s="142">
        <f t="shared" si="117"/>
        <v>0</v>
      </c>
      <c r="CF351" s="142">
        <f t="shared" si="117"/>
        <v>0</v>
      </c>
      <c r="CG351" s="142">
        <f t="shared" si="117"/>
        <v>0</v>
      </c>
      <c r="CH351" s="142">
        <f t="shared" si="117"/>
        <v>0</v>
      </c>
      <c r="CI351" s="142">
        <f t="shared" si="117"/>
        <v>0</v>
      </c>
      <c r="CJ351" s="142">
        <f t="shared" si="117"/>
        <v>0</v>
      </c>
    </row>
    <row r="352" spans="1:88" x14ac:dyDescent="0.2">
      <c r="B352" s="144" t="str">
        <f t="shared" ref="B352:B387" si="118">B250</f>
        <v>2. Pérdida de Beneficios por Incendio</v>
      </c>
      <c r="C352" s="129">
        <v>0</v>
      </c>
      <c r="D352" s="129">
        <v>0</v>
      </c>
      <c r="E352" s="129">
        <v>6747</v>
      </c>
      <c r="F352" s="129">
        <v>0</v>
      </c>
      <c r="G352" s="129">
        <v>0</v>
      </c>
      <c r="H352" s="129">
        <v>188</v>
      </c>
      <c r="I352" s="129">
        <v>120</v>
      </c>
      <c r="J352" s="129">
        <v>0</v>
      </c>
      <c r="K352" s="129">
        <v>220</v>
      </c>
      <c r="L352" s="129">
        <v>0</v>
      </c>
      <c r="M352" s="129">
        <v>0</v>
      </c>
      <c r="N352" s="129">
        <v>122</v>
      </c>
      <c r="O352" s="129">
        <v>77</v>
      </c>
      <c r="P352" s="129">
        <v>0</v>
      </c>
      <c r="Q352" s="129">
        <v>3467.9999999999995</v>
      </c>
      <c r="R352" s="129">
        <v>0</v>
      </c>
      <c r="S352" s="129">
        <v>9</v>
      </c>
      <c r="T352" s="129">
        <v>0</v>
      </c>
      <c r="U352" s="129">
        <v>1903</v>
      </c>
      <c r="V352" s="129">
        <v>0</v>
      </c>
      <c r="W352" s="129">
        <v>24</v>
      </c>
      <c r="X352" s="243">
        <v>0</v>
      </c>
      <c r="Y352" s="129">
        <v>39</v>
      </c>
      <c r="Z352" s="129">
        <v>221</v>
      </c>
      <c r="AA352" s="129">
        <v>4512</v>
      </c>
      <c r="AB352" s="129">
        <v>0</v>
      </c>
      <c r="AC352" s="129">
        <v>0</v>
      </c>
      <c r="AD352" s="129">
        <v>43</v>
      </c>
      <c r="AE352" s="129">
        <v>15</v>
      </c>
      <c r="AF352" s="129">
        <v>0</v>
      </c>
      <c r="AG352" s="129">
        <v>523</v>
      </c>
      <c r="AH352" s="129">
        <v>247</v>
      </c>
      <c r="AI352" s="129">
        <v>0</v>
      </c>
      <c r="AJ352" s="129">
        <v>0</v>
      </c>
      <c r="AK352" s="129"/>
      <c r="AL352" s="129"/>
      <c r="AM352" s="129"/>
      <c r="AN352" s="129"/>
      <c r="AO352" s="129"/>
      <c r="AP352" s="129"/>
      <c r="AQ352" s="117">
        <f t="shared" si="116"/>
        <v>18478</v>
      </c>
      <c r="AS352" s="129">
        <v>16690</v>
      </c>
      <c r="AT352" s="148"/>
      <c r="AV352" s="142">
        <f t="shared" ref="AV352:AV386" si="119">IF(AND(C250=0,C352=0),0,IF(ISERROR(C250/C352),1000,0))</f>
        <v>0</v>
      </c>
      <c r="AW352" s="142">
        <f t="shared" si="117"/>
        <v>0</v>
      </c>
      <c r="AX352" s="142">
        <f t="shared" si="117"/>
        <v>0</v>
      </c>
      <c r="AY352" s="142">
        <f t="shared" si="117"/>
        <v>1000</v>
      </c>
      <c r="AZ352" s="142">
        <f t="shared" si="117"/>
        <v>0</v>
      </c>
      <c r="BA352" s="142">
        <f t="shared" si="117"/>
        <v>0</v>
      </c>
      <c r="BB352" s="142">
        <f t="shared" si="117"/>
        <v>0</v>
      </c>
      <c r="BC352" s="142">
        <f t="shared" si="117"/>
        <v>0</v>
      </c>
      <c r="BD352" s="142">
        <f t="shared" si="117"/>
        <v>0</v>
      </c>
      <c r="BE352" s="142">
        <f t="shared" si="117"/>
        <v>1000</v>
      </c>
      <c r="BF352" s="142">
        <f t="shared" si="117"/>
        <v>0</v>
      </c>
      <c r="BG352" s="142">
        <f t="shared" si="117"/>
        <v>0</v>
      </c>
      <c r="BH352" s="142">
        <f t="shared" si="117"/>
        <v>0</v>
      </c>
      <c r="BI352" s="142">
        <f t="shared" si="117"/>
        <v>0</v>
      </c>
      <c r="BJ352" s="142">
        <f t="shared" si="117"/>
        <v>0</v>
      </c>
      <c r="BK352" s="142">
        <f t="shared" si="117"/>
        <v>0</v>
      </c>
      <c r="BL352" s="142">
        <f t="shared" si="117"/>
        <v>0</v>
      </c>
      <c r="BM352" s="142">
        <f t="shared" si="117"/>
        <v>0</v>
      </c>
      <c r="BN352" s="142">
        <f t="shared" si="117"/>
        <v>0</v>
      </c>
      <c r="BO352" s="142">
        <f t="shared" si="117"/>
        <v>0</v>
      </c>
      <c r="BP352" s="142">
        <f t="shared" si="117"/>
        <v>0</v>
      </c>
      <c r="BQ352" s="142">
        <f t="shared" si="117"/>
        <v>0</v>
      </c>
      <c r="BR352" s="142">
        <f t="shared" si="117"/>
        <v>0</v>
      </c>
      <c r="BS352" s="142">
        <f t="shared" si="117"/>
        <v>0</v>
      </c>
      <c r="BT352" s="142">
        <f t="shared" si="117"/>
        <v>0</v>
      </c>
      <c r="BU352" s="142">
        <f t="shared" si="117"/>
        <v>0</v>
      </c>
      <c r="BV352" s="142">
        <f t="shared" si="117"/>
        <v>0</v>
      </c>
      <c r="BW352" s="142">
        <f t="shared" si="117"/>
        <v>0</v>
      </c>
      <c r="BX352" s="142">
        <f t="shared" si="117"/>
        <v>0</v>
      </c>
      <c r="BY352" s="142">
        <f t="shared" si="117"/>
        <v>0</v>
      </c>
      <c r="BZ352" s="142">
        <f t="shared" si="117"/>
        <v>0</v>
      </c>
      <c r="CA352" s="142">
        <f t="shared" si="117"/>
        <v>0</v>
      </c>
      <c r="CB352" s="142">
        <f t="shared" si="117"/>
        <v>0</v>
      </c>
      <c r="CC352" s="142">
        <f t="shared" si="117"/>
        <v>0</v>
      </c>
      <c r="CD352" s="142">
        <f t="shared" si="117"/>
        <v>0</v>
      </c>
      <c r="CE352" s="142">
        <f t="shared" si="117"/>
        <v>0</v>
      </c>
      <c r="CF352" s="142">
        <f t="shared" si="117"/>
        <v>0</v>
      </c>
      <c r="CG352" s="142">
        <f t="shared" si="117"/>
        <v>0</v>
      </c>
      <c r="CH352" s="142">
        <f t="shared" si="117"/>
        <v>0</v>
      </c>
      <c r="CI352" s="142">
        <f t="shared" si="117"/>
        <v>0</v>
      </c>
      <c r="CJ352" s="142">
        <f t="shared" si="117"/>
        <v>0</v>
      </c>
    </row>
    <row r="353" spans="2:88" x14ac:dyDescent="0.2">
      <c r="B353" s="144" t="str">
        <f t="shared" si="118"/>
        <v>3. Otros Riesgos Adicionales a Incendio</v>
      </c>
      <c r="C353" s="129">
        <v>0</v>
      </c>
      <c r="D353" s="129">
        <v>0</v>
      </c>
      <c r="E353" s="129">
        <v>10490</v>
      </c>
      <c r="F353" s="129">
        <v>1889</v>
      </c>
      <c r="G353" s="129">
        <v>0</v>
      </c>
      <c r="H353" s="129">
        <v>13706.000000000002</v>
      </c>
      <c r="I353" s="129">
        <v>12277.000000000002</v>
      </c>
      <c r="J353" s="129">
        <v>0</v>
      </c>
      <c r="K353" s="129">
        <v>31682</v>
      </c>
      <c r="L353" s="129">
        <v>0</v>
      </c>
      <c r="M353" s="129">
        <v>0</v>
      </c>
      <c r="N353" s="129">
        <v>57</v>
      </c>
      <c r="O353" s="129">
        <v>1573.9999999999995</v>
      </c>
      <c r="P353" s="129">
        <v>0</v>
      </c>
      <c r="Q353" s="129">
        <v>8541</v>
      </c>
      <c r="R353" s="129">
        <v>0</v>
      </c>
      <c r="S353" s="129">
        <v>1163</v>
      </c>
      <c r="T353" s="129">
        <v>0</v>
      </c>
      <c r="U353" s="129">
        <v>4168</v>
      </c>
      <c r="V353" s="129">
        <v>0</v>
      </c>
      <c r="W353" s="129">
        <v>473</v>
      </c>
      <c r="X353" s="243">
        <v>0</v>
      </c>
      <c r="Y353" s="129">
        <v>603</v>
      </c>
      <c r="Z353" s="129">
        <v>3147.0000000000005</v>
      </c>
      <c r="AA353" s="129">
        <v>7482</v>
      </c>
      <c r="AB353" s="129">
        <v>0</v>
      </c>
      <c r="AC353" s="129">
        <v>0</v>
      </c>
      <c r="AD353" s="129">
        <v>62</v>
      </c>
      <c r="AE353" s="129">
        <v>15</v>
      </c>
      <c r="AF353" s="129">
        <v>0</v>
      </c>
      <c r="AG353" s="129">
        <v>11691</v>
      </c>
      <c r="AH353" s="129">
        <v>544</v>
      </c>
      <c r="AI353" s="129">
        <v>0</v>
      </c>
      <c r="AJ353" s="129">
        <v>14084.999999999998</v>
      </c>
      <c r="AK353" s="129"/>
      <c r="AL353" s="129"/>
      <c r="AM353" s="129"/>
      <c r="AN353" s="129"/>
      <c r="AO353" s="129"/>
      <c r="AP353" s="129"/>
      <c r="AQ353" s="117">
        <f t="shared" si="116"/>
        <v>123649</v>
      </c>
      <c r="AS353" s="129">
        <v>91209</v>
      </c>
      <c r="AT353" s="148"/>
      <c r="AV353" s="142">
        <f t="shared" si="119"/>
        <v>0</v>
      </c>
      <c r="AW353" s="142">
        <f t="shared" si="117"/>
        <v>0</v>
      </c>
      <c r="AX353" s="142">
        <f t="shared" si="117"/>
        <v>0</v>
      </c>
      <c r="AY353" s="142">
        <f t="shared" si="117"/>
        <v>0</v>
      </c>
      <c r="AZ353" s="142">
        <f t="shared" si="117"/>
        <v>0</v>
      </c>
      <c r="BA353" s="142">
        <f t="shared" si="117"/>
        <v>0</v>
      </c>
      <c r="BB353" s="142">
        <f t="shared" si="117"/>
        <v>0</v>
      </c>
      <c r="BC353" s="142">
        <f t="shared" si="117"/>
        <v>0</v>
      </c>
      <c r="BD353" s="142">
        <f t="shared" si="117"/>
        <v>0</v>
      </c>
      <c r="BE353" s="142">
        <f t="shared" si="117"/>
        <v>1000</v>
      </c>
      <c r="BF353" s="142">
        <f t="shared" si="117"/>
        <v>0</v>
      </c>
      <c r="BG353" s="142">
        <f t="shared" si="117"/>
        <v>0</v>
      </c>
      <c r="BH353" s="142">
        <f t="shared" si="117"/>
        <v>0</v>
      </c>
      <c r="BI353" s="142">
        <f t="shared" si="117"/>
        <v>0</v>
      </c>
      <c r="BJ353" s="142">
        <f t="shared" si="117"/>
        <v>0</v>
      </c>
      <c r="BK353" s="142">
        <f t="shared" si="117"/>
        <v>0</v>
      </c>
      <c r="BL353" s="142">
        <f t="shared" si="117"/>
        <v>0</v>
      </c>
      <c r="BM353" s="142">
        <f t="shared" si="117"/>
        <v>0</v>
      </c>
      <c r="BN353" s="142">
        <f t="shared" si="117"/>
        <v>0</v>
      </c>
      <c r="BO353" s="142">
        <f t="shared" si="117"/>
        <v>1000</v>
      </c>
      <c r="BP353" s="142">
        <f t="shared" si="117"/>
        <v>0</v>
      </c>
      <c r="BQ353" s="142">
        <f t="shared" si="117"/>
        <v>0</v>
      </c>
      <c r="BR353" s="142">
        <f t="shared" si="117"/>
        <v>0</v>
      </c>
      <c r="BS353" s="142">
        <f t="shared" si="117"/>
        <v>0</v>
      </c>
      <c r="BT353" s="142">
        <f t="shared" si="117"/>
        <v>0</v>
      </c>
      <c r="BU353" s="142">
        <f t="shared" si="117"/>
        <v>0</v>
      </c>
      <c r="BV353" s="142">
        <f t="shared" si="117"/>
        <v>0</v>
      </c>
      <c r="BW353" s="142">
        <f t="shared" si="117"/>
        <v>0</v>
      </c>
      <c r="BX353" s="142">
        <f t="shared" si="117"/>
        <v>0</v>
      </c>
      <c r="BY353" s="142">
        <f t="shared" si="117"/>
        <v>0</v>
      </c>
      <c r="BZ353" s="142">
        <f t="shared" si="117"/>
        <v>0</v>
      </c>
      <c r="CA353" s="142">
        <f t="shared" si="117"/>
        <v>0</v>
      </c>
      <c r="CB353" s="142">
        <f t="shared" si="117"/>
        <v>0</v>
      </c>
      <c r="CC353" s="142">
        <f t="shared" si="117"/>
        <v>0</v>
      </c>
      <c r="CD353" s="142">
        <f t="shared" si="117"/>
        <v>0</v>
      </c>
      <c r="CE353" s="142">
        <f t="shared" si="117"/>
        <v>0</v>
      </c>
      <c r="CF353" s="142">
        <f t="shared" si="117"/>
        <v>0</v>
      </c>
      <c r="CG353" s="142">
        <f t="shared" si="117"/>
        <v>0</v>
      </c>
      <c r="CH353" s="142">
        <f t="shared" si="117"/>
        <v>0</v>
      </c>
      <c r="CI353" s="142">
        <f t="shared" si="117"/>
        <v>0</v>
      </c>
      <c r="CJ353" s="142">
        <f t="shared" si="117"/>
        <v>0</v>
      </c>
    </row>
    <row r="354" spans="2:88" x14ac:dyDescent="0.2">
      <c r="B354" s="144" t="str">
        <f t="shared" si="118"/>
        <v>4. Terremoto y Maremoto</v>
      </c>
      <c r="C354" s="129">
        <v>0</v>
      </c>
      <c r="D354" s="129">
        <v>0</v>
      </c>
      <c r="E354" s="129">
        <v>22017.000000000004</v>
      </c>
      <c r="F354" s="129">
        <v>901</v>
      </c>
      <c r="G354" s="129">
        <v>0</v>
      </c>
      <c r="H354" s="129">
        <v>7669</v>
      </c>
      <c r="I354" s="129">
        <v>12573</v>
      </c>
      <c r="J354" s="129">
        <v>0</v>
      </c>
      <c r="K354" s="129">
        <v>27092</v>
      </c>
      <c r="L354" s="129">
        <v>0</v>
      </c>
      <c r="M354" s="129">
        <v>0</v>
      </c>
      <c r="N354" s="129">
        <v>229</v>
      </c>
      <c r="O354" s="129">
        <v>843</v>
      </c>
      <c r="P354" s="129">
        <v>0</v>
      </c>
      <c r="Q354" s="129">
        <v>5296</v>
      </c>
      <c r="R354" s="129">
        <v>0</v>
      </c>
      <c r="S354" s="129">
        <v>166.99999999999997</v>
      </c>
      <c r="T354" s="129">
        <v>0</v>
      </c>
      <c r="U354" s="129">
        <v>6559</v>
      </c>
      <c r="V354" s="129">
        <v>3198</v>
      </c>
      <c r="W354" s="129">
        <v>446</v>
      </c>
      <c r="X354" s="243">
        <v>0</v>
      </c>
      <c r="Y354" s="129">
        <v>802</v>
      </c>
      <c r="Z354" s="129">
        <v>2478</v>
      </c>
      <c r="AA354" s="129">
        <v>4675</v>
      </c>
      <c r="AB354" s="129">
        <v>0</v>
      </c>
      <c r="AC354" s="129">
        <v>0</v>
      </c>
      <c r="AD354" s="129">
        <v>554</v>
      </c>
      <c r="AE354" s="129">
        <v>15</v>
      </c>
      <c r="AF354" s="129">
        <v>0</v>
      </c>
      <c r="AG354" s="129">
        <v>10338.000000000002</v>
      </c>
      <c r="AH354" s="129">
        <v>390</v>
      </c>
      <c r="AI354" s="129">
        <v>18.000000000000004</v>
      </c>
      <c r="AJ354" s="129">
        <v>9619</v>
      </c>
      <c r="AK354" s="129"/>
      <c r="AL354" s="129"/>
      <c r="AM354" s="129"/>
      <c r="AN354" s="129"/>
      <c r="AO354" s="129"/>
      <c r="AP354" s="129"/>
      <c r="AQ354" s="117">
        <f t="shared" si="116"/>
        <v>115879</v>
      </c>
      <c r="AS354" s="129">
        <v>90615</v>
      </c>
      <c r="AT354" s="148"/>
      <c r="AV354" s="142">
        <f t="shared" si="119"/>
        <v>1000</v>
      </c>
      <c r="AW354" s="142">
        <f t="shared" si="117"/>
        <v>0</v>
      </c>
      <c r="AX354" s="142">
        <f t="shared" si="117"/>
        <v>0</v>
      </c>
      <c r="AY354" s="142">
        <f t="shared" si="117"/>
        <v>0</v>
      </c>
      <c r="AZ354" s="142">
        <f t="shared" si="117"/>
        <v>0</v>
      </c>
      <c r="BA354" s="142">
        <f t="shared" si="117"/>
        <v>0</v>
      </c>
      <c r="BB354" s="142">
        <f t="shared" si="117"/>
        <v>0</v>
      </c>
      <c r="BC354" s="142">
        <f t="shared" si="117"/>
        <v>0</v>
      </c>
      <c r="BD354" s="142">
        <f t="shared" si="117"/>
        <v>0</v>
      </c>
      <c r="BE354" s="142">
        <f t="shared" si="117"/>
        <v>1000</v>
      </c>
      <c r="BF354" s="142">
        <f t="shared" si="117"/>
        <v>0</v>
      </c>
      <c r="BG354" s="142">
        <f t="shared" si="117"/>
        <v>0</v>
      </c>
      <c r="BH354" s="142">
        <f t="shared" si="117"/>
        <v>0</v>
      </c>
      <c r="BI354" s="142">
        <f t="shared" si="117"/>
        <v>0</v>
      </c>
      <c r="BJ354" s="142">
        <f t="shared" si="117"/>
        <v>0</v>
      </c>
      <c r="BK354" s="142">
        <f t="shared" si="117"/>
        <v>0</v>
      </c>
      <c r="BL354" s="142">
        <f t="shared" si="117"/>
        <v>0</v>
      </c>
      <c r="BM354" s="142">
        <f t="shared" si="117"/>
        <v>0</v>
      </c>
      <c r="BN354" s="142">
        <f t="shared" si="117"/>
        <v>0</v>
      </c>
      <c r="BO354" s="142">
        <f t="shared" si="117"/>
        <v>0</v>
      </c>
      <c r="BP354" s="142">
        <f t="shared" si="117"/>
        <v>0</v>
      </c>
      <c r="BQ354" s="142">
        <f t="shared" si="117"/>
        <v>0</v>
      </c>
      <c r="BR354" s="142">
        <f t="shared" si="117"/>
        <v>0</v>
      </c>
      <c r="BS354" s="142">
        <f t="shared" si="117"/>
        <v>0</v>
      </c>
      <c r="BT354" s="142">
        <f t="shared" si="117"/>
        <v>0</v>
      </c>
      <c r="BU354" s="142">
        <f t="shared" si="117"/>
        <v>0</v>
      </c>
      <c r="BV354" s="142">
        <f t="shared" si="117"/>
        <v>0</v>
      </c>
      <c r="BW354" s="142">
        <f t="shared" si="117"/>
        <v>0</v>
      </c>
      <c r="BX354" s="142">
        <f t="shared" si="117"/>
        <v>0</v>
      </c>
      <c r="BY354" s="142">
        <f t="shared" si="117"/>
        <v>0</v>
      </c>
      <c r="BZ354" s="142">
        <f t="shared" si="117"/>
        <v>0</v>
      </c>
      <c r="CA354" s="142">
        <f t="shared" si="117"/>
        <v>0</v>
      </c>
      <c r="CB354" s="142">
        <f t="shared" si="117"/>
        <v>0</v>
      </c>
      <c r="CC354" s="142">
        <f t="shared" si="117"/>
        <v>0</v>
      </c>
      <c r="CD354" s="142">
        <f t="shared" si="117"/>
        <v>0</v>
      </c>
      <c r="CE354" s="142">
        <f t="shared" si="117"/>
        <v>0</v>
      </c>
      <c r="CF354" s="142">
        <f t="shared" si="117"/>
        <v>0</v>
      </c>
      <c r="CG354" s="142">
        <f t="shared" si="117"/>
        <v>0</v>
      </c>
      <c r="CH354" s="142">
        <f t="shared" si="117"/>
        <v>0</v>
      </c>
      <c r="CI354" s="142">
        <f t="shared" si="117"/>
        <v>0</v>
      </c>
      <c r="CJ354" s="142">
        <f t="shared" si="117"/>
        <v>0</v>
      </c>
    </row>
    <row r="355" spans="2:88" x14ac:dyDescent="0.2">
      <c r="B355" s="144" t="str">
        <f t="shared" si="118"/>
        <v>5. Pérdida de Beneficios por Terremoto</v>
      </c>
      <c r="C355" s="129">
        <v>0</v>
      </c>
      <c r="D355" s="129">
        <v>0</v>
      </c>
      <c r="E355" s="129">
        <v>51</v>
      </c>
      <c r="F355" s="129">
        <v>0</v>
      </c>
      <c r="G355" s="129">
        <v>0</v>
      </c>
      <c r="H355" s="129">
        <v>0</v>
      </c>
      <c r="I355" s="129">
        <v>123</v>
      </c>
      <c r="J355" s="129">
        <v>0</v>
      </c>
      <c r="K355" s="129">
        <v>55</v>
      </c>
      <c r="L355" s="129">
        <v>0</v>
      </c>
      <c r="M355" s="129">
        <v>0</v>
      </c>
      <c r="N355" s="129">
        <v>117</v>
      </c>
      <c r="O355" s="129">
        <v>65</v>
      </c>
      <c r="P355" s="129">
        <v>0</v>
      </c>
      <c r="Q355" s="129">
        <v>257</v>
      </c>
      <c r="R355" s="129">
        <v>0</v>
      </c>
      <c r="S355" s="129">
        <v>2</v>
      </c>
      <c r="T355" s="129">
        <v>0</v>
      </c>
      <c r="U355" s="129">
        <v>553</v>
      </c>
      <c r="V355" s="129">
        <v>0</v>
      </c>
      <c r="W355" s="129">
        <v>26</v>
      </c>
      <c r="X355" s="243">
        <v>0</v>
      </c>
      <c r="Y355" s="129">
        <v>19</v>
      </c>
      <c r="Z355" s="129">
        <v>197</v>
      </c>
      <c r="AA355" s="129">
        <v>76</v>
      </c>
      <c r="AB355" s="129">
        <v>0</v>
      </c>
      <c r="AC355" s="129">
        <v>0</v>
      </c>
      <c r="AD355" s="129">
        <v>39</v>
      </c>
      <c r="AE355" s="129">
        <v>15</v>
      </c>
      <c r="AF355" s="129">
        <v>0</v>
      </c>
      <c r="AG355" s="129">
        <v>2601</v>
      </c>
      <c r="AH355" s="129">
        <v>247</v>
      </c>
      <c r="AI355" s="129">
        <v>0</v>
      </c>
      <c r="AJ355" s="129">
        <v>0</v>
      </c>
      <c r="AK355" s="129"/>
      <c r="AL355" s="129"/>
      <c r="AM355" s="129"/>
      <c r="AN355" s="129"/>
      <c r="AO355" s="129"/>
      <c r="AP355" s="129"/>
      <c r="AQ355" s="117">
        <f t="shared" si="116"/>
        <v>4443</v>
      </c>
      <c r="AS355" s="129">
        <v>3473</v>
      </c>
      <c r="AT355" s="148"/>
      <c r="AV355" s="142">
        <f t="shared" si="119"/>
        <v>0</v>
      </c>
      <c r="AW355" s="142">
        <f t="shared" si="117"/>
        <v>0</v>
      </c>
      <c r="AX355" s="142">
        <f t="shared" si="117"/>
        <v>0</v>
      </c>
      <c r="AY355" s="142">
        <f t="shared" si="117"/>
        <v>1000</v>
      </c>
      <c r="AZ355" s="142">
        <f t="shared" si="117"/>
        <v>0</v>
      </c>
      <c r="BA355" s="142">
        <f t="shared" si="117"/>
        <v>0</v>
      </c>
      <c r="BB355" s="142">
        <f t="shared" si="117"/>
        <v>0</v>
      </c>
      <c r="BC355" s="142">
        <f t="shared" si="117"/>
        <v>0</v>
      </c>
      <c r="BD355" s="142">
        <f t="shared" si="117"/>
        <v>0</v>
      </c>
      <c r="BE355" s="142">
        <f t="shared" si="117"/>
        <v>1000</v>
      </c>
      <c r="BF355" s="142">
        <f t="shared" si="117"/>
        <v>0</v>
      </c>
      <c r="BG355" s="142">
        <f t="shared" si="117"/>
        <v>0</v>
      </c>
      <c r="BH355" s="142">
        <f t="shared" si="117"/>
        <v>0</v>
      </c>
      <c r="BI355" s="142">
        <f t="shared" si="117"/>
        <v>0</v>
      </c>
      <c r="BJ355" s="142">
        <f t="shared" si="117"/>
        <v>0</v>
      </c>
      <c r="BK355" s="142">
        <f t="shared" si="117"/>
        <v>0</v>
      </c>
      <c r="BL355" s="142">
        <f t="shared" si="117"/>
        <v>0</v>
      </c>
      <c r="BM355" s="142">
        <f t="shared" si="117"/>
        <v>0</v>
      </c>
      <c r="BN355" s="142">
        <f t="shared" si="117"/>
        <v>0</v>
      </c>
      <c r="BO355" s="142">
        <f t="shared" si="117"/>
        <v>0</v>
      </c>
      <c r="BP355" s="142">
        <f t="shared" si="117"/>
        <v>0</v>
      </c>
      <c r="BQ355" s="142">
        <f t="shared" si="117"/>
        <v>0</v>
      </c>
      <c r="BR355" s="142">
        <f t="shared" si="117"/>
        <v>0</v>
      </c>
      <c r="BS355" s="142">
        <f t="shared" si="117"/>
        <v>0</v>
      </c>
      <c r="BT355" s="142">
        <f t="shared" si="117"/>
        <v>0</v>
      </c>
      <c r="BU355" s="142">
        <f t="shared" si="117"/>
        <v>0</v>
      </c>
      <c r="BV355" s="142">
        <f t="shared" si="117"/>
        <v>0</v>
      </c>
      <c r="BW355" s="142">
        <f t="shared" si="117"/>
        <v>0</v>
      </c>
      <c r="BX355" s="142">
        <f t="shared" si="117"/>
        <v>0</v>
      </c>
      <c r="BY355" s="142">
        <f t="shared" si="117"/>
        <v>0</v>
      </c>
      <c r="BZ355" s="142">
        <f t="shared" si="117"/>
        <v>0</v>
      </c>
      <c r="CA355" s="142">
        <f t="shared" si="117"/>
        <v>0</v>
      </c>
      <c r="CB355" s="142">
        <f t="shared" si="117"/>
        <v>0</v>
      </c>
      <c r="CC355" s="142">
        <f t="shared" si="117"/>
        <v>0</v>
      </c>
      <c r="CD355" s="142">
        <f t="shared" si="117"/>
        <v>0</v>
      </c>
      <c r="CE355" s="142">
        <f t="shared" si="117"/>
        <v>0</v>
      </c>
      <c r="CF355" s="142">
        <f t="shared" si="117"/>
        <v>0</v>
      </c>
      <c r="CG355" s="142">
        <f t="shared" si="117"/>
        <v>0</v>
      </c>
      <c r="CH355" s="142">
        <f t="shared" si="117"/>
        <v>0</v>
      </c>
      <c r="CI355" s="142">
        <f t="shared" si="117"/>
        <v>0</v>
      </c>
      <c r="CJ355" s="142">
        <f t="shared" si="117"/>
        <v>0</v>
      </c>
    </row>
    <row r="356" spans="2:88" x14ac:dyDescent="0.2">
      <c r="B356" s="144" t="str">
        <f t="shared" si="118"/>
        <v>6. Otros Riesgos de la Naturaleza</v>
      </c>
      <c r="C356" s="129">
        <v>0</v>
      </c>
      <c r="D356" s="129">
        <v>0</v>
      </c>
      <c r="E356" s="129">
        <v>10265</v>
      </c>
      <c r="F356" s="129">
        <v>0</v>
      </c>
      <c r="G356" s="129">
        <v>0</v>
      </c>
      <c r="H356" s="129">
        <v>13716.000000000002</v>
      </c>
      <c r="I356" s="129">
        <v>12223</v>
      </c>
      <c r="J356" s="129">
        <v>0</v>
      </c>
      <c r="K356" s="129">
        <v>29297</v>
      </c>
      <c r="L356" s="129">
        <v>0</v>
      </c>
      <c r="M356" s="129">
        <v>0</v>
      </c>
      <c r="N356" s="129">
        <v>0</v>
      </c>
      <c r="O356" s="129">
        <v>0</v>
      </c>
      <c r="P356" s="129">
        <v>0</v>
      </c>
      <c r="Q356" s="129">
        <v>8097.0000000000009</v>
      </c>
      <c r="R356" s="129">
        <v>0</v>
      </c>
      <c r="S356" s="129">
        <v>8</v>
      </c>
      <c r="T356" s="129">
        <v>0</v>
      </c>
      <c r="U356" s="129">
        <v>3467</v>
      </c>
      <c r="V356" s="129">
        <v>0</v>
      </c>
      <c r="W356" s="129">
        <v>473</v>
      </c>
      <c r="X356" s="243">
        <v>0</v>
      </c>
      <c r="Y356" s="129">
        <v>911</v>
      </c>
      <c r="Z356" s="129">
        <v>3161</v>
      </c>
      <c r="AA356" s="129">
        <v>7441</v>
      </c>
      <c r="AB356" s="129">
        <v>0</v>
      </c>
      <c r="AC356" s="129">
        <v>0</v>
      </c>
      <c r="AD356" s="129">
        <v>12</v>
      </c>
      <c r="AE356" s="129">
        <v>15</v>
      </c>
      <c r="AF356" s="129">
        <v>0</v>
      </c>
      <c r="AG356" s="129">
        <v>12682</v>
      </c>
      <c r="AH356" s="129">
        <v>544</v>
      </c>
      <c r="AI356" s="129">
        <v>2</v>
      </c>
      <c r="AJ356" s="129">
        <v>10683</v>
      </c>
      <c r="AK356" s="129"/>
      <c r="AL356" s="129"/>
      <c r="AM356" s="129"/>
      <c r="AN356" s="129"/>
      <c r="AO356" s="129"/>
      <c r="AP356" s="129"/>
      <c r="AQ356" s="117">
        <f t="shared" si="116"/>
        <v>112997</v>
      </c>
      <c r="AS356" s="129">
        <v>87948</v>
      </c>
      <c r="AT356" s="148"/>
      <c r="AV356" s="142">
        <f t="shared" si="119"/>
        <v>0</v>
      </c>
      <c r="AW356" s="142">
        <f t="shared" si="117"/>
        <v>0</v>
      </c>
      <c r="AX356" s="142">
        <f t="shared" si="117"/>
        <v>0</v>
      </c>
      <c r="AY356" s="142">
        <f t="shared" si="117"/>
        <v>1000</v>
      </c>
      <c r="AZ356" s="142">
        <f t="shared" si="117"/>
        <v>0</v>
      </c>
      <c r="BA356" s="142">
        <f t="shared" si="117"/>
        <v>0</v>
      </c>
      <c r="BB356" s="142">
        <f t="shared" si="117"/>
        <v>0</v>
      </c>
      <c r="BC356" s="142">
        <f t="shared" si="117"/>
        <v>0</v>
      </c>
      <c r="BD356" s="142">
        <f t="shared" si="117"/>
        <v>0</v>
      </c>
      <c r="BE356" s="142">
        <f t="shared" si="117"/>
        <v>1000</v>
      </c>
      <c r="BF356" s="142">
        <f t="shared" si="117"/>
        <v>0</v>
      </c>
      <c r="BG356" s="142">
        <f t="shared" si="117"/>
        <v>0</v>
      </c>
      <c r="BH356" s="142">
        <f t="shared" si="117"/>
        <v>0</v>
      </c>
      <c r="BI356" s="142">
        <f t="shared" si="117"/>
        <v>0</v>
      </c>
      <c r="BJ356" s="142">
        <f t="shared" si="117"/>
        <v>0</v>
      </c>
      <c r="BK356" s="142">
        <f t="shared" si="117"/>
        <v>0</v>
      </c>
      <c r="BL356" s="142">
        <f t="shared" si="117"/>
        <v>0</v>
      </c>
      <c r="BM356" s="142">
        <f t="shared" si="117"/>
        <v>0</v>
      </c>
      <c r="BN356" s="142">
        <f t="shared" si="117"/>
        <v>0</v>
      </c>
      <c r="BO356" s="142">
        <f t="shared" si="117"/>
        <v>1000</v>
      </c>
      <c r="BP356" s="142">
        <f t="shared" si="117"/>
        <v>0</v>
      </c>
      <c r="BQ356" s="142">
        <f t="shared" si="117"/>
        <v>0</v>
      </c>
      <c r="BR356" s="142">
        <f t="shared" si="117"/>
        <v>0</v>
      </c>
      <c r="BS356" s="142">
        <f t="shared" si="117"/>
        <v>0</v>
      </c>
      <c r="BT356" s="142">
        <f t="shared" si="117"/>
        <v>0</v>
      </c>
      <c r="BU356" s="142">
        <f t="shared" si="117"/>
        <v>0</v>
      </c>
      <c r="BV356" s="142">
        <f t="shared" si="117"/>
        <v>0</v>
      </c>
      <c r="BW356" s="142">
        <f t="shared" si="117"/>
        <v>0</v>
      </c>
      <c r="BX356" s="142">
        <f t="shared" si="117"/>
        <v>0</v>
      </c>
      <c r="BY356" s="142">
        <f t="shared" si="117"/>
        <v>0</v>
      </c>
      <c r="BZ356" s="142">
        <f t="shared" si="117"/>
        <v>0</v>
      </c>
      <c r="CA356" s="142">
        <f t="shared" si="117"/>
        <v>0</v>
      </c>
      <c r="CB356" s="142">
        <f t="shared" si="117"/>
        <v>0</v>
      </c>
      <c r="CC356" s="142">
        <f t="shared" si="117"/>
        <v>0</v>
      </c>
      <c r="CD356" s="142">
        <f t="shared" si="117"/>
        <v>0</v>
      </c>
      <c r="CE356" s="142">
        <f t="shared" si="117"/>
        <v>0</v>
      </c>
      <c r="CF356" s="142">
        <f t="shared" si="117"/>
        <v>0</v>
      </c>
      <c r="CG356" s="142">
        <f t="shared" si="117"/>
        <v>0</v>
      </c>
      <c r="CH356" s="142">
        <f t="shared" si="117"/>
        <v>0</v>
      </c>
      <c r="CI356" s="142">
        <f t="shared" si="117"/>
        <v>0</v>
      </c>
      <c r="CJ356" s="142">
        <f t="shared" si="117"/>
        <v>0</v>
      </c>
    </row>
    <row r="357" spans="2:88" x14ac:dyDescent="0.2">
      <c r="B357" s="144" t="str">
        <f t="shared" si="118"/>
        <v>7. Terrorismo</v>
      </c>
      <c r="C357" s="129">
        <v>0</v>
      </c>
      <c r="D357" s="129">
        <v>0</v>
      </c>
      <c r="E357" s="129">
        <v>7334</v>
      </c>
      <c r="F357" s="129">
        <v>0</v>
      </c>
      <c r="G357" s="129">
        <v>0</v>
      </c>
      <c r="H357" s="129">
        <v>22290</v>
      </c>
      <c r="I357" s="129">
        <v>12373.999999999998</v>
      </c>
      <c r="J357" s="129">
        <v>0</v>
      </c>
      <c r="K357" s="129">
        <v>25342.000000000004</v>
      </c>
      <c r="L357" s="129">
        <v>0</v>
      </c>
      <c r="M357" s="129">
        <v>0</v>
      </c>
      <c r="N357" s="129">
        <v>52</v>
      </c>
      <c r="O357" s="129">
        <v>63</v>
      </c>
      <c r="P357" s="129">
        <v>0</v>
      </c>
      <c r="Q357" s="129">
        <v>8473.9999999999982</v>
      </c>
      <c r="R357" s="129">
        <v>0</v>
      </c>
      <c r="S357" s="129">
        <v>0</v>
      </c>
      <c r="T357" s="129">
        <v>0</v>
      </c>
      <c r="U357" s="129">
        <v>4155</v>
      </c>
      <c r="V357" s="129">
        <v>0</v>
      </c>
      <c r="W357" s="129">
        <v>479</v>
      </c>
      <c r="X357" s="243">
        <v>0</v>
      </c>
      <c r="Y357" s="129">
        <v>307</v>
      </c>
      <c r="Z357" s="129">
        <v>3053</v>
      </c>
      <c r="AA357" s="129">
        <v>7108</v>
      </c>
      <c r="AB357" s="129">
        <v>0</v>
      </c>
      <c r="AC357" s="129">
        <v>0</v>
      </c>
      <c r="AD357" s="129">
        <v>28</v>
      </c>
      <c r="AE357" s="129">
        <v>2</v>
      </c>
      <c r="AF357" s="129">
        <v>0</v>
      </c>
      <c r="AG357" s="129">
        <v>11546.000000000002</v>
      </c>
      <c r="AH357" s="129">
        <v>544</v>
      </c>
      <c r="AI357" s="129">
        <v>0</v>
      </c>
      <c r="AJ357" s="129">
        <v>0</v>
      </c>
      <c r="AK357" s="129"/>
      <c r="AL357" s="129"/>
      <c r="AM357" s="129"/>
      <c r="AN357" s="129"/>
      <c r="AO357" s="129"/>
      <c r="AP357" s="129"/>
      <c r="AQ357" s="117">
        <f t="shared" si="116"/>
        <v>103151</v>
      </c>
      <c r="AS357" s="129">
        <v>71417</v>
      </c>
      <c r="AT357" s="148"/>
      <c r="AV357" s="142">
        <f t="shared" si="119"/>
        <v>0</v>
      </c>
      <c r="AW357" s="142">
        <f t="shared" si="117"/>
        <v>0</v>
      </c>
      <c r="AX357" s="142">
        <f t="shared" si="117"/>
        <v>0</v>
      </c>
      <c r="AY357" s="142">
        <f t="shared" si="117"/>
        <v>1000</v>
      </c>
      <c r="AZ357" s="142">
        <f t="shared" si="117"/>
        <v>0</v>
      </c>
      <c r="BA357" s="142">
        <f t="shared" si="117"/>
        <v>0</v>
      </c>
      <c r="BB357" s="142">
        <f t="shared" si="117"/>
        <v>0</v>
      </c>
      <c r="BC357" s="142">
        <f t="shared" si="117"/>
        <v>0</v>
      </c>
      <c r="BD357" s="142">
        <f t="shared" si="117"/>
        <v>0</v>
      </c>
      <c r="BE357" s="142">
        <f t="shared" si="117"/>
        <v>1000</v>
      </c>
      <c r="BF357" s="142">
        <f t="shared" si="117"/>
        <v>0</v>
      </c>
      <c r="BG357" s="142">
        <f t="shared" si="117"/>
        <v>0</v>
      </c>
      <c r="BH357" s="142">
        <f t="shared" si="117"/>
        <v>0</v>
      </c>
      <c r="BI357" s="142">
        <f t="shared" si="117"/>
        <v>0</v>
      </c>
      <c r="BJ357" s="142">
        <f t="shared" si="117"/>
        <v>0</v>
      </c>
      <c r="BK357" s="142">
        <f t="shared" si="117"/>
        <v>0</v>
      </c>
      <c r="BL357" s="142">
        <f t="shared" ref="BL357:BL387" si="120">IF(AND(S255=0,S357=0),0,IF(ISERROR(S255/S357),1000,0))</f>
        <v>1000</v>
      </c>
      <c r="BM357" s="142">
        <f t="shared" ref="BM357:BM387" si="121">IF(AND(T255=0,T357=0),0,IF(ISERROR(T255/T357),1000,0))</f>
        <v>0</v>
      </c>
      <c r="BN357" s="142">
        <f t="shared" ref="BN357:BN387" si="122">IF(AND(U255=0,U357=0),0,IF(ISERROR(U255/U357),1000,0))</f>
        <v>0</v>
      </c>
      <c r="BO357" s="142">
        <f t="shared" ref="BO357:BO387" si="123">IF(AND(V255=0,V357=0),0,IF(ISERROR(V255/V357),1000,0))</f>
        <v>0</v>
      </c>
      <c r="BP357" s="142">
        <f t="shared" ref="BP357:BP387" si="124">IF(AND(W255=0,W357=0),0,IF(ISERROR(W255/W357),1000,0))</f>
        <v>0</v>
      </c>
      <c r="BQ357" s="142">
        <f t="shared" ref="BQ357:BQ387" si="125">IF(AND(X255=0,X357=0),0,IF(ISERROR(X255/X357),1000,0))</f>
        <v>0</v>
      </c>
      <c r="BR357" s="142">
        <f t="shared" ref="BR357:BR387" si="126">IF(AND(Y255=0,Y357=0),0,IF(ISERROR(Y255/Y357),1000,0))</f>
        <v>0</v>
      </c>
      <c r="BS357" s="142">
        <f t="shared" ref="BS357:BS387" si="127">IF(AND(Z255=0,Z357=0),0,IF(ISERROR(Z255/Z357),1000,0))</f>
        <v>0</v>
      </c>
      <c r="BT357" s="142">
        <f t="shared" ref="BT357:BT387" si="128">IF(AND(AA255=0,AA357=0),0,IF(ISERROR(AA255/AA357),1000,0))</f>
        <v>0</v>
      </c>
      <c r="BU357" s="142">
        <f t="shared" ref="BU357:BU387" si="129">IF(AND(AB255=0,AB357=0),0,IF(ISERROR(AB255/AB357),1000,0))</f>
        <v>0</v>
      </c>
      <c r="BV357" s="142">
        <f t="shared" ref="BV357:BV387" si="130">IF(AND(AC255=0,AC357=0),0,IF(ISERROR(AC255/AC357),1000,0))</f>
        <v>0</v>
      </c>
      <c r="BW357" s="142">
        <f t="shared" ref="BW357:BW387" si="131">IF(AND(AD255=0,AD357=0),0,IF(ISERROR(AD255/AD357),1000,0))</f>
        <v>0</v>
      </c>
      <c r="BX357" s="142">
        <f t="shared" ref="BX357:BX387" si="132">IF(AND(AE255=0,AE357=0),0,IF(ISERROR(AE255/AE357),1000,0))</f>
        <v>0</v>
      </c>
      <c r="BY357" s="142">
        <f t="shared" ref="BY357:BY387" si="133">IF(AND(AF255=0,AF357=0),0,IF(ISERROR(AF255/AF357),1000,0))</f>
        <v>0</v>
      </c>
      <c r="BZ357" s="142">
        <f t="shared" ref="BZ357:BZ387" si="134">IF(AND(AG255=0,AG357=0),0,IF(ISERROR(AG255/AG357),1000,0))</f>
        <v>0</v>
      </c>
      <c r="CA357" s="142">
        <f t="shared" ref="CA357:CA387" si="135">IF(AND(AH255=0,AH357=0),0,IF(ISERROR(AH255/AH357),1000,0))</f>
        <v>0</v>
      </c>
      <c r="CB357" s="142">
        <f t="shared" ref="CB357:CB387" si="136">IF(AND(AI255=0,AI357=0),0,IF(ISERROR(AI255/AI357),1000,0))</f>
        <v>0</v>
      </c>
      <c r="CC357" s="142">
        <f t="shared" ref="CC357:CC387" si="137">IF(AND(AJ255=0,AJ357=0),0,IF(ISERROR(AJ255/AJ357),1000,0))</f>
        <v>0</v>
      </c>
      <c r="CD357" s="142">
        <f t="shared" ref="CD357:CD387" si="138">IF(AND(AK255=0,AK357=0),0,IF(ISERROR(AK255/AK357),1000,0))</f>
        <v>0</v>
      </c>
      <c r="CE357" s="142">
        <f t="shared" ref="CE357:CE387" si="139">IF(AND(AL255=0,AL357=0),0,IF(ISERROR(AL255/AL357),1000,0))</f>
        <v>0</v>
      </c>
      <c r="CF357" s="142">
        <f t="shared" ref="CF357:CF387" si="140">IF(AND(AM255=0,AM357=0),0,IF(ISERROR(AM255/AM357),1000,0))</f>
        <v>0</v>
      </c>
      <c r="CG357" s="142">
        <f t="shared" ref="CG357:CG387" si="141">IF(AND(AN255=0,AN357=0),0,IF(ISERROR(AN255/AN357),1000,0))</f>
        <v>0</v>
      </c>
      <c r="CH357" s="142">
        <f t="shared" ref="CH357:CH387" si="142">IF(AND(AO255=0,AO357=0),0,IF(ISERROR(AO255/AO357),1000,0))</f>
        <v>0</v>
      </c>
      <c r="CI357" s="142">
        <f t="shared" ref="CI357:CI387" si="143">IF(AND(AP255=0,AP357=0),0,IF(ISERROR(AP255/AP357),1000,0))</f>
        <v>0</v>
      </c>
      <c r="CJ357" s="142">
        <f t="shared" ref="CJ357:CJ387" si="144">IF(AND(AQ255=0,AQ357=0),0,IF(ISERROR(AQ255/AQ357),1000,0))</f>
        <v>0</v>
      </c>
    </row>
    <row r="358" spans="2:88" x14ac:dyDescent="0.2">
      <c r="B358" s="144" t="str">
        <f t="shared" si="118"/>
        <v>8. Robo</v>
      </c>
      <c r="C358" s="129">
        <v>0</v>
      </c>
      <c r="D358" s="129">
        <v>0</v>
      </c>
      <c r="E358" s="129">
        <v>67750</v>
      </c>
      <c r="F358" s="129">
        <v>12232.000000000002</v>
      </c>
      <c r="G358" s="129">
        <v>0</v>
      </c>
      <c r="H358" s="129">
        <v>2509</v>
      </c>
      <c r="I358" s="129">
        <v>1762</v>
      </c>
      <c r="J358" s="129">
        <v>0</v>
      </c>
      <c r="K358" s="129">
        <v>7223.9999999999991</v>
      </c>
      <c r="L358" s="129">
        <v>0</v>
      </c>
      <c r="M358" s="129">
        <v>0</v>
      </c>
      <c r="N358" s="129">
        <v>2</v>
      </c>
      <c r="O358" s="129">
        <v>175</v>
      </c>
      <c r="P358" s="129">
        <v>0</v>
      </c>
      <c r="Q358" s="129">
        <v>895.00000000000011</v>
      </c>
      <c r="R358" s="129">
        <v>0</v>
      </c>
      <c r="S358" s="129">
        <v>68</v>
      </c>
      <c r="T358" s="129">
        <v>0</v>
      </c>
      <c r="U358" s="129">
        <v>1794</v>
      </c>
      <c r="V358" s="129">
        <v>475</v>
      </c>
      <c r="W358" s="129">
        <v>171</v>
      </c>
      <c r="X358" s="243">
        <v>0</v>
      </c>
      <c r="Y358" s="129">
        <v>303</v>
      </c>
      <c r="Z358" s="129">
        <v>956</v>
      </c>
      <c r="AA358" s="129">
        <v>3677</v>
      </c>
      <c r="AB358" s="129">
        <v>0</v>
      </c>
      <c r="AC358" s="129">
        <v>0</v>
      </c>
      <c r="AD358" s="129">
        <v>54.000000000000007</v>
      </c>
      <c r="AE358" s="129">
        <v>0</v>
      </c>
      <c r="AF358" s="129">
        <v>0</v>
      </c>
      <c r="AG358" s="129">
        <v>4236</v>
      </c>
      <c r="AH358" s="129">
        <v>4</v>
      </c>
      <c r="AI358" s="129">
        <v>0</v>
      </c>
      <c r="AJ358" s="129">
        <v>5388</v>
      </c>
      <c r="AK358" s="129"/>
      <c r="AL358" s="129"/>
      <c r="AM358" s="129"/>
      <c r="AN358" s="129"/>
      <c r="AO358" s="129"/>
      <c r="AP358" s="129"/>
      <c r="AQ358" s="117">
        <f t="shared" si="116"/>
        <v>109675</v>
      </c>
      <c r="AS358" s="129">
        <v>87841</v>
      </c>
      <c r="AT358" s="148"/>
      <c r="AV358" s="142">
        <f t="shared" si="119"/>
        <v>0</v>
      </c>
      <c r="AW358" s="142">
        <f t="shared" ref="AW358:AW387" si="145">IF(AND(D256=0,D358=0),0,IF(ISERROR(D256/D358),1000,0))</f>
        <v>0</v>
      </c>
      <c r="AX358" s="142">
        <f t="shared" ref="AX358:AX387" si="146">IF(AND(E256=0,E358=0),0,IF(ISERROR(E256/E358),1000,0))</f>
        <v>0</v>
      </c>
      <c r="AY358" s="142">
        <f t="shared" ref="AY358:AY387" si="147">IF(AND(F256=0,F358=0),0,IF(ISERROR(F256/F358),1000,0))</f>
        <v>0</v>
      </c>
      <c r="AZ358" s="142">
        <f t="shared" ref="AZ358:AZ387" si="148">IF(AND(G256=0,G358=0),0,IF(ISERROR(G256/G358),1000,0))</f>
        <v>0</v>
      </c>
      <c r="BA358" s="142">
        <f t="shared" ref="BA358:BA387" si="149">IF(AND(H256=0,H358=0),0,IF(ISERROR(H256/H358),1000,0))</f>
        <v>0</v>
      </c>
      <c r="BB358" s="142">
        <f t="shared" ref="BB358:BB387" si="150">IF(AND(I256=0,I358=0),0,IF(ISERROR(I256/I358),1000,0))</f>
        <v>0</v>
      </c>
      <c r="BC358" s="142">
        <f t="shared" ref="BC358:BC387" si="151">IF(AND(J256=0,J358=0),0,IF(ISERROR(J256/J358),1000,0))</f>
        <v>0</v>
      </c>
      <c r="BD358" s="142">
        <f t="shared" ref="BD358:BD387" si="152">IF(AND(K256=0,K358=0),0,IF(ISERROR(K256/K358),1000,0))</f>
        <v>0</v>
      </c>
      <c r="BE358" s="142">
        <f t="shared" ref="BE358:BE387" si="153">IF(AND(L256=0,L358=0),0,IF(ISERROR(L256/L358),1000,0))</f>
        <v>1000</v>
      </c>
      <c r="BF358" s="142">
        <f t="shared" ref="BF358:BF387" si="154">IF(AND(M256=0,M358=0),0,IF(ISERROR(M256/M358),1000,0))</f>
        <v>0</v>
      </c>
      <c r="BG358" s="142">
        <f t="shared" ref="BG358:BG387" si="155">IF(AND(N256=0,N358=0),0,IF(ISERROR(N256/N358),1000,0))</f>
        <v>0</v>
      </c>
      <c r="BH358" s="142">
        <f t="shared" ref="BH358:BH387" si="156">IF(AND(O256=0,O358=0),0,IF(ISERROR(O256/O358),1000,0))</f>
        <v>0</v>
      </c>
      <c r="BI358" s="142">
        <f t="shared" ref="BI358:BI387" si="157">IF(AND(P256=0,P358=0),0,IF(ISERROR(P256/P358),1000,0))</f>
        <v>0</v>
      </c>
      <c r="BJ358" s="142">
        <f t="shared" ref="BJ358:BJ387" si="158">IF(AND(Q256=0,Q358=0),0,IF(ISERROR(Q256/Q358),1000,0))</f>
        <v>0</v>
      </c>
      <c r="BK358" s="142">
        <f t="shared" ref="BK358:BK387" si="159">IF(AND(R256=0,R358=0),0,IF(ISERROR(R256/R358),1000,0))</f>
        <v>0</v>
      </c>
      <c r="BL358" s="142">
        <f t="shared" si="120"/>
        <v>0</v>
      </c>
      <c r="BM358" s="142">
        <f t="shared" si="121"/>
        <v>0</v>
      </c>
      <c r="BN358" s="142">
        <f t="shared" si="122"/>
        <v>0</v>
      </c>
      <c r="BO358" s="142">
        <f t="shared" si="123"/>
        <v>0</v>
      </c>
      <c r="BP358" s="142">
        <f t="shared" si="124"/>
        <v>0</v>
      </c>
      <c r="BQ358" s="142">
        <f t="shared" si="125"/>
        <v>0</v>
      </c>
      <c r="BR358" s="142">
        <f t="shared" si="126"/>
        <v>0</v>
      </c>
      <c r="BS358" s="142">
        <f t="shared" si="127"/>
        <v>0</v>
      </c>
      <c r="BT358" s="142">
        <f t="shared" si="128"/>
        <v>0</v>
      </c>
      <c r="BU358" s="142">
        <f t="shared" si="129"/>
        <v>0</v>
      </c>
      <c r="BV358" s="142">
        <f t="shared" si="130"/>
        <v>0</v>
      </c>
      <c r="BW358" s="142">
        <f t="shared" si="131"/>
        <v>0</v>
      </c>
      <c r="BX358" s="142">
        <f t="shared" si="132"/>
        <v>0</v>
      </c>
      <c r="BY358" s="142">
        <f t="shared" si="133"/>
        <v>0</v>
      </c>
      <c r="BZ358" s="142">
        <f t="shared" si="134"/>
        <v>0</v>
      </c>
      <c r="CA358" s="142">
        <f t="shared" si="135"/>
        <v>0</v>
      </c>
      <c r="CB358" s="142">
        <f t="shared" si="136"/>
        <v>1000</v>
      </c>
      <c r="CC358" s="142">
        <f t="shared" si="137"/>
        <v>0</v>
      </c>
      <c r="CD358" s="142">
        <f t="shared" si="138"/>
        <v>0</v>
      </c>
      <c r="CE358" s="142">
        <f t="shared" si="139"/>
        <v>0</v>
      </c>
      <c r="CF358" s="142">
        <f t="shared" si="140"/>
        <v>0</v>
      </c>
      <c r="CG358" s="142">
        <f t="shared" si="141"/>
        <v>0</v>
      </c>
      <c r="CH358" s="142">
        <f t="shared" si="142"/>
        <v>0</v>
      </c>
      <c r="CI358" s="142">
        <f t="shared" si="143"/>
        <v>0</v>
      </c>
      <c r="CJ358" s="142">
        <f t="shared" si="144"/>
        <v>0</v>
      </c>
    </row>
    <row r="359" spans="2:88" x14ac:dyDescent="0.2">
      <c r="B359" s="144" t="str">
        <f t="shared" si="118"/>
        <v>9. Cristales</v>
      </c>
      <c r="C359" s="129">
        <v>0</v>
      </c>
      <c r="D359" s="129">
        <v>0</v>
      </c>
      <c r="E359" s="129">
        <v>22302.999999999996</v>
      </c>
      <c r="F359" s="129">
        <v>0</v>
      </c>
      <c r="G359" s="129">
        <v>0</v>
      </c>
      <c r="H359" s="129">
        <v>6456</v>
      </c>
      <c r="I359" s="129">
        <v>8240</v>
      </c>
      <c r="J359" s="129">
        <v>0</v>
      </c>
      <c r="K359" s="129">
        <v>6733</v>
      </c>
      <c r="L359" s="129">
        <v>0</v>
      </c>
      <c r="M359" s="129">
        <v>0</v>
      </c>
      <c r="N359" s="129">
        <v>0</v>
      </c>
      <c r="O359" s="129">
        <v>80</v>
      </c>
      <c r="P359" s="129">
        <v>0</v>
      </c>
      <c r="Q359" s="129">
        <v>1993</v>
      </c>
      <c r="R359" s="129">
        <v>0</v>
      </c>
      <c r="S359" s="129">
        <v>514</v>
      </c>
      <c r="T359" s="129">
        <v>0</v>
      </c>
      <c r="U359" s="129">
        <v>6029.9999999999991</v>
      </c>
      <c r="V359" s="129">
        <v>0</v>
      </c>
      <c r="W359" s="129">
        <v>367</v>
      </c>
      <c r="X359" s="243">
        <v>0</v>
      </c>
      <c r="Y359" s="129">
        <v>623</v>
      </c>
      <c r="Z359" s="129">
        <v>1919</v>
      </c>
      <c r="AA359" s="129">
        <v>3965</v>
      </c>
      <c r="AB359" s="129">
        <v>0</v>
      </c>
      <c r="AC359" s="129">
        <v>0</v>
      </c>
      <c r="AD359" s="129">
        <v>0</v>
      </c>
      <c r="AE359" s="129">
        <v>0</v>
      </c>
      <c r="AF359" s="129">
        <v>0</v>
      </c>
      <c r="AG359" s="129">
        <v>6540</v>
      </c>
      <c r="AH359" s="129">
        <v>0</v>
      </c>
      <c r="AI359" s="129">
        <v>0</v>
      </c>
      <c r="AJ359" s="129">
        <v>559</v>
      </c>
      <c r="AK359" s="129"/>
      <c r="AL359" s="129"/>
      <c r="AM359" s="129"/>
      <c r="AN359" s="129"/>
      <c r="AO359" s="129"/>
      <c r="AP359" s="129"/>
      <c r="AQ359" s="117">
        <f t="shared" si="116"/>
        <v>66322</v>
      </c>
      <c r="AS359" s="129">
        <v>71266</v>
      </c>
      <c r="AT359" s="148"/>
      <c r="AV359" s="142">
        <f t="shared" si="119"/>
        <v>0</v>
      </c>
      <c r="AW359" s="142">
        <f t="shared" si="145"/>
        <v>0</v>
      </c>
      <c r="AX359" s="142">
        <f t="shared" si="146"/>
        <v>0</v>
      </c>
      <c r="AY359" s="142">
        <f t="shared" si="147"/>
        <v>0</v>
      </c>
      <c r="AZ359" s="142">
        <f t="shared" si="148"/>
        <v>0</v>
      </c>
      <c r="BA359" s="142">
        <f t="shared" si="149"/>
        <v>0</v>
      </c>
      <c r="BB359" s="142">
        <f t="shared" si="150"/>
        <v>0</v>
      </c>
      <c r="BC359" s="142">
        <f t="shared" si="151"/>
        <v>0</v>
      </c>
      <c r="BD359" s="142">
        <f t="shared" si="152"/>
        <v>0</v>
      </c>
      <c r="BE359" s="142">
        <f t="shared" si="153"/>
        <v>0</v>
      </c>
      <c r="BF359" s="142">
        <f t="shared" si="154"/>
        <v>0</v>
      </c>
      <c r="BG359" s="142">
        <f t="shared" si="155"/>
        <v>0</v>
      </c>
      <c r="BH359" s="142">
        <f t="shared" si="156"/>
        <v>0</v>
      </c>
      <c r="BI359" s="142">
        <f t="shared" si="157"/>
        <v>0</v>
      </c>
      <c r="BJ359" s="142">
        <f t="shared" si="158"/>
        <v>0</v>
      </c>
      <c r="BK359" s="142">
        <f t="shared" si="159"/>
        <v>0</v>
      </c>
      <c r="BL359" s="142">
        <f t="shared" si="120"/>
        <v>0</v>
      </c>
      <c r="BM359" s="142">
        <f t="shared" si="121"/>
        <v>0</v>
      </c>
      <c r="BN359" s="142">
        <f t="shared" si="122"/>
        <v>0</v>
      </c>
      <c r="BO359" s="142">
        <f t="shared" si="123"/>
        <v>0</v>
      </c>
      <c r="BP359" s="142">
        <f t="shared" si="124"/>
        <v>0</v>
      </c>
      <c r="BQ359" s="142">
        <f t="shared" si="125"/>
        <v>0</v>
      </c>
      <c r="BR359" s="142">
        <f t="shared" si="126"/>
        <v>0</v>
      </c>
      <c r="BS359" s="142">
        <f t="shared" si="127"/>
        <v>0</v>
      </c>
      <c r="BT359" s="142">
        <f t="shared" si="128"/>
        <v>0</v>
      </c>
      <c r="BU359" s="142">
        <f t="shared" si="129"/>
        <v>0</v>
      </c>
      <c r="BV359" s="142">
        <f t="shared" si="130"/>
        <v>0</v>
      </c>
      <c r="BW359" s="142">
        <f t="shared" si="131"/>
        <v>0</v>
      </c>
      <c r="BX359" s="142">
        <f t="shared" si="132"/>
        <v>0</v>
      </c>
      <c r="BY359" s="142">
        <f t="shared" si="133"/>
        <v>0</v>
      </c>
      <c r="BZ359" s="142">
        <f t="shared" si="134"/>
        <v>0</v>
      </c>
      <c r="CA359" s="142">
        <f t="shared" si="135"/>
        <v>0</v>
      </c>
      <c r="CB359" s="142">
        <f t="shared" si="136"/>
        <v>0</v>
      </c>
      <c r="CC359" s="142">
        <f t="shared" si="137"/>
        <v>0</v>
      </c>
      <c r="CD359" s="142">
        <f t="shared" si="138"/>
        <v>0</v>
      </c>
      <c r="CE359" s="142">
        <f t="shared" si="139"/>
        <v>0</v>
      </c>
      <c r="CF359" s="142">
        <f t="shared" si="140"/>
        <v>0</v>
      </c>
      <c r="CG359" s="142">
        <f t="shared" si="141"/>
        <v>0</v>
      </c>
      <c r="CH359" s="142">
        <f t="shared" si="142"/>
        <v>0</v>
      </c>
      <c r="CI359" s="142">
        <f t="shared" si="143"/>
        <v>0</v>
      </c>
      <c r="CJ359" s="142">
        <f t="shared" si="144"/>
        <v>0</v>
      </c>
    </row>
    <row r="360" spans="2:88" x14ac:dyDescent="0.2">
      <c r="B360" s="144" t="str">
        <f t="shared" si="118"/>
        <v>10. Daños Físicos a Vehículos Motorizados</v>
      </c>
      <c r="C360" s="129">
        <v>0</v>
      </c>
      <c r="D360" s="129">
        <v>0</v>
      </c>
      <c r="E360" s="129">
        <v>116102</v>
      </c>
      <c r="F360" s="129">
        <v>30864</v>
      </c>
      <c r="G360" s="129">
        <v>0</v>
      </c>
      <c r="H360" s="129">
        <v>60005.999999999993</v>
      </c>
      <c r="I360" s="129">
        <v>0</v>
      </c>
      <c r="J360" s="129">
        <v>0</v>
      </c>
      <c r="K360" s="129">
        <v>31606</v>
      </c>
      <c r="L360" s="129">
        <v>0</v>
      </c>
      <c r="M360" s="129">
        <v>0</v>
      </c>
      <c r="N360" s="129">
        <v>0</v>
      </c>
      <c r="O360" s="129">
        <v>12678.999999999998</v>
      </c>
      <c r="P360" s="129">
        <v>0</v>
      </c>
      <c r="Q360" s="129">
        <v>78444</v>
      </c>
      <c r="R360" s="129">
        <v>3</v>
      </c>
      <c r="S360" s="129">
        <v>36289.999999999993</v>
      </c>
      <c r="T360" s="129">
        <v>0</v>
      </c>
      <c r="U360" s="129">
        <v>24136.000000000004</v>
      </c>
      <c r="V360" s="129">
        <v>0</v>
      </c>
      <c r="W360" s="129">
        <v>0</v>
      </c>
      <c r="X360" s="243">
        <v>0</v>
      </c>
      <c r="Y360" s="129">
        <v>2068</v>
      </c>
      <c r="Z360" s="129">
        <v>17023</v>
      </c>
      <c r="AA360" s="129">
        <v>8633</v>
      </c>
      <c r="AB360" s="129">
        <v>0</v>
      </c>
      <c r="AC360" s="129">
        <v>0</v>
      </c>
      <c r="AD360" s="129">
        <v>0</v>
      </c>
      <c r="AE360" s="129">
        <v>0</v>
      </c>
      <c r="AF360" s="129">
        <v>0</v>
      </c>
      <c r="AG360" s="129">
        <v>42029</v>
      </c>
      <c r="AH360" s="129">
        <v>0</v>
      </c>
      <c r="AI360" s="129">
        <v>14237</v>
      </c>
      <c r="AJ360" s="129">
        <v>0</v>
      </c>
      <c r="AK360" s="129"/>
      <c r="AL360" s="129"/>
      <c r="AM360" s="129"/>
      <c r="AN360" s="129"/>
      <c r="AO360" s="129"/>
      <c r="AP360" s="129"/>
      <c r="AQ360" s="117">
        <f t="shared" si="116"/>
        <v>474120</v>
      </c>
      <c r="AS360" s="129">
        <v>375579</v>
      </c>
      <c r="AT360" s="148"/>
      <c r="AV360" s="142">
        <f t="shared" si="119"/>
        <v>0</v>
      </c>
      <c r="AW360" s="142">
        <f t="shared" si="145"/>
        <v>0</v>
      </c>
      <c r="AX360" s="142">
        <f t="shared" si="146"/>
        <v>0</v>
      </c>
      <c r="AY360" s="142">
        <f t="shared" si="147"/>
        <v>0</v>
      </c>
      <c r="AZ360" s="142">
        <f t="shared" si="148"/>
        <v>0</v>
      </c>
      <c r="BA360" s="142">
        <f t="shared" si="149"/>
        <v>0</v>
      </c>
      <c r="BB360" s="142">
        <f t="shared" si="150"/>
        <v>0</v>
      </c>
      <c r="BC360" s="142">
        <f t="shared" si="151"/>
        <v>0</v>
      </c>
      <c r="BD360" s="142">
        <f t="shared" si="152"/>
        <v>0</v>
      </c>
      <c r="BE360" s="142">
        <f t="shared" si="153"/>
        <v>0</v>
      </c>
      <c r="BF360" s="142">
        <f t="shared" si="154"/>
        <v>0</v>
      </c>
      <c r="BG360" s="142">
        <f t="shared" si="155"/>
        <v>0</v>
      </c>
      <c r="BH360" s="142">
        <f t="shared" si="156"/>
        <v>0</v>
      </c>
      <c r="BI360" s="142">
        <f t="shared" si="157"/>
        <v>0</v>
      </c>
      <c r="BJ360" s="142">
        <f t="shared" si="158"/>
        <v>0</v>
      </c>
      <c r="BK360" s="142">
        <f t="shared" si="159"/>
        <v>0</v>
      </c>
      <c r="BL360" s="142">
        <f t="shared" si="120"/>
        <v>0</v>
      </c>
      <c r="BM360" s="142">
        <f t="shared" si="121"/>
        <v>0</v>
      </c>
      <c r="BN360" s="142">
        <f t="shared" si="122"/>
        <v>0</v>
      </c>
      <c r="BO360" s="142">
        <f t="shared" si="123"/>
        <v>0</v>
      </c>
      <c r="BP360" s="142">
        <f t="shared" si="124"/>
        <v>0</v>
      </c>
      <c r="BQ360" s="142">
        <f t="shared" si="125"/>
        <v>0</v>
      </c>
      <c r="BR360" s="142">
        <f t="shared" si="126"/>
        <v>0</v>
      </c>
      <c r="BS360" s="142">
        <f t="shared" si="127"/>
        <v>0</v>
      </c>
      <c r="BT360" s="142">
        <f t="shared" si="128"/>
        <v>0</v>
      </c>
      <c r="BU360" s="142">
        <f t="shared" si="129"/>
        <v>0</v>
      </c>
      <c r="BV360" s="142">
        <f t="shared" si="130"/>
        <v>0</v>
      </c>
      <c r="BW360" s="142">
        <f t="shared" si="131"/>
        <v>0</v>
      </c>
      <c r="BX360" s="142">
        <f t="shared" si="132"/>
        <v>0</v>
      </c>
      <c r="BY360" s="142">
        <f t="shared" si="133"/>
        <v>0</v>
      </c>
      <c r="BZ360" s="142">
        <f t="shared" si="134"/>
        <v>0</v>
      </c>
      <c r="CA360" s="142">
        <f t="shared" si="135"/>
        <v>0</v>
      </c>
      <c r="CB360" s="142">
        <f t="shared" si="136"/>
        <v>0</v>
      </c>
      <c r="CC360" s="142">
        <f t="shared" si="137"/>
        <v>0</v>
      </c>
      <c r="CD360" s="142">
        <f t="shared" si="138"/>
        <v>0</v>
      </c>
      <c r="CE360" s="142">
        <f t="shared" si="139"/>
        <v>0</v>
      </c>
      <c r="CF360" s="142">
        <f t="shared" si="140"/>
        <v>0</v>
      </c>
      <c r="CG360" s="142">
        <f t="shared" si="141"/>
        <v>0</v>
      </c>
      <c r="CH360" s="142">
        <f t="shared" si="142"/>
        <v>0</v>
      </c>
      <c r="CI360" s="142">
        <f t="shared" si="143"/>
        <v>0</v>
      </c>
      <c r="CJ360" s="142">
        <f t="shared" si="144"/>
        <v>0</v>
      </c>
    </row>
    <row r="361" spans="2:88" x14ac:dyDescent="0.2">
      <c r="B361" s="144" t="str">
        <f t="shared" si="118"/>
        <v>11. Casco Marítimo</v>
      </c>
      <c r="C361" s="129">
        <v>0</v>
      </c>
      <c r="D361" s="129">
        <v>0</v>
      </c>
      <c r="E361" s="129">
        <v>9.0000000000000018</v>
      </c>
      <c r="F361" s="129">
        <v>0</v>
      </c>
      <c r="G361" s="129">
        <v>0</v>
      </c>
      <c r="H361" s="129">
        <v>0</v>
      </c>
      <c r="I361" s="129">
        <v>32</v>
      </c>
      <c r="J361" s="129">
        <v>0</v>
      </c>
      <c r="K361" s="129">
        <v>0</v>
      </c>
      <c r="L361" s="129">
        <v>0</v>
      </c>
      <c r="M361" s="129">
        <v>0</v>
      </c>
      <c r="N361" s="129">
        <v>98</v>
      </c>
      <c r="O361" s="129">
        <v>82.999999999999986</v>
      </c>
      <c r="P361" s="129">
        <v>0</v>
      </c>
      <c r="Q361" s="129">
        <v>99</v>
      </c>
      <c r="R361" s="129">
        <v>0</v>
      </c>
      <c r="S361" s="129">
        <v>1</v>
      </c>
      <c r="T361" s="129">
        <v>0</v>
      </c>
      <c r="U361" s="129">
        <v>69</v>
      </c>
      <c r="V361" s="129">
        <v>0</v>
      </c>
      <c r="W361" s="129">
        <v>0</v>
      </c>
      <c r="X361" s="243">
        <v>0</v>
      </c>
      <c r="Y361" s="129">
        <v>24</v>
      </c>
      <c r="Z361" s="129">
        <v>0</v>
      </c>
      <c r="AA361" s="129">
        <v>4</v>
      </c>
      <c r="AB361" s="129">
        <v>0</v>
      </c>
      <c r="AC361" s="129">
        <v>0</v>
      </c>
      <c r="AD361" s="129">
        <v>0</v>
      </c>
      <c r="AE361" s="129">
        <v>0</v>
      </c>
      <c r="AF361" s="129">
        <v>0</v>
      </c>
      <c r="AG361" s="129">
        <v>106</v>
      </c>
      <c r="AH361" s="129">
        <v>21</v>
      </c>
      <c r="AI361" s="129">
        <v>0</v>
      </c>
      <c r="AJ361" s="129">
        <v>0</v>
      </c>
      <c r="AK361" s="129"/>
      <c r="AL361" s="129"/>
      <c r="AM361" s="129"/>
      <c r="AN361" s="129"/>
      <c r="AO361" s="129"/>
      <c r="AP361" s="129"/>
      <c r="AQ361" s="117">
        <f t="shared" si="116"/>
        <v>546</v>
      </c>
      <c r="AS361" s="129">
        <v>432</v>
      </c>
      <c r="AT361" s="148"/>
      <c r="AV361" s="142">
        <f t="shared" si="119"/>
        <v>0</v>
      </c>
      <c r="AW361" s="142">
        <f t="shared" si="145"/>
        <v>0</v>
      </c>
      <c r="AX361" s="142">
        <f t="shared" si="146"/>
        <v>0</v>
      </c>
      <c r="AY361" s="142">
        <f t="shared" si="147"/>
        <v>0</v>
      </c>
      <c r="AZ361" s="142">
        <f t="shared" si="148"/>
        <v>0</v>
      </c>
      <c r="BA361" s="142">
        <f t="shared" si="149"/>
        <v>1000</v>
      </c>
      <c r="BB361" s="142">
        <f t="shared" si="150"/>
        <v>0</v>
      </c>
      <c r="BC361" s="142">
        <f t="shared" si="151"/>
        <v>0</v>
      </c>
      <c r="BD361" s="142">
        <f t="shared" si="152"/>
        <v>0</v>
      </c>
      <c r="BE361" s="142">
        <f t="shared" si="153"/>
        <v>0</v>
      </c>
      <c r="BF361" s="142">
        <f t="shared" si="154"/>
        <v>0</v>
      </c>
      <c r="BG361" s="142">
        <f t="shared" si="155"/>
        <v>0</v>
      </c>
      <c r="BH361" s="142">
        <f t="shared" si="156"/>
        <v>0</v>
      </c>
      <c r="BI361" s="142">
        <f t="shared" si="157"/>
        <v>0</v>
      </c>
      <c r="BJ361" s="142">
        <f t="shared" si="158"/>
        <v>0</v>
      </c>
      <c r="BK361" s="142">
        <f t="shared" si="159"/>
        <v>0</v>
      </c>
      <c r="BL361" s="142">
        <f t="shared" si="120"/>
        <v>0</v>
      </c>
      <c r="BM361" s="142">
        <f t="shared" si="121"/>
        <v>0</v>
      </c>
      <c r="BN361" s="142">
        <f t="shared" si="122"/>
        <v>0</v>
      </c>
      <c r="BO361" s="142">
        <f t="shared" si="123"/>
        <v>0</v>
      </c>
      <c r="BP361" s="142">
        <f t="shared" si="124"/>
        <v>1000</v>
      </c>
      <c r="BQ361" s="142">
        <f t="shared" si="125"/>
        <v>0</v>
      </c>
      <c r="BR361" s="142">
        <f t="shared" si="126"/>
        <v>0</v>
      </c>
      <c r="BS361" s="142">
        <f t="shared" si="127"/>
        <v>0</v>
      </c>
      <c r="BT361" s="142">
        <f t="shared" si="128"/>
        <v>0</v>
      </c>
      <c r="BU361" s="142">
        <f t="shared" si="129"/>
        <v>0</v>
      </c>
      <c r="BV361" s="142">
        <f t="shared" si="130"/>
        <v>0</v>
      </c>
      <c r="BW361" s="142">
        <f t="shared" si="131"/>
        <v>0</v>
      </c>
      <c r="BX361" s="142">
        <f t="shared" si="132"/>
        <v>0</v>
      </c>
      <c r="BY361" s="142">
        <f t="shared" si="133"/>
        <v>0</v>
      </c>
      <c r="BZ361" s="142">
        <f t="shared" si="134"/>
        <v>0</v>
      </c>
      <c r="CA361" s="142">
        <f t="shared" si="135"/>
        <v>0</v>
      </c>
      <c r="CB361" s="142">
        <f t="shared" si="136"/>
        <v>0</v>
      </c>
      <c r="CC361" s="142">
        <f t="shared" si="137"/>
        <v>0</v>
      </c>
      <c r="CD361" s="142">
        <f t="shared" si="138"/>
        <v>0</v>
      </c>
      <c r="CE361" s="142">
        <f t="shared" si="139"/>
        <v>0</v>
      </c>
      <c r="CF361" s="142">
        <f t="shared" si="140"/>
        <v>0</v>
      </c>
      <c r="CG361" s="142">
        <f t="shared" si="141"/>
        <v>0</v>
      </c>
      <c r="CH361" s="142">
        <f t="shared" si="142"/>
        <v>0</v>
      </c>
      <c r="CI361" s="142">
        <f t="shared" si="143"/>
        <v>0</v>
      </c>
      <c r="CJ361" s="142">
        <f t="shared" si="144"/>
        <v>0</v>
      </c>
    </row>
    <row r="362" spans="2:88" x14ac:dyDescent="0.2">
      <c r="B362" s="144" t="str">
        <f t="shared" si="118"/>
        <v>12. Casco Aéreo</v>
      </c>
      <c r="C362" s="129">
        <v>0</v>
      </c>
      <c r="D362" s="129">
        <v>0</v>
      </c>
      <c r="E362" s="129">
        <v>0</v>
      </c>
      <c r="F362" s="129">
        <v>0</v>
      </c>
      <c r="G362" s="129">
        <v>0</v>
      </c>
      <c r="H362" s="129">
        <v>0</v>
      </c>
      <c r="I362" s="129">
        <v>0</v>
      </c>
      <c r="J362" s="129">
        <v>0</v>
      </c>
      <c r="K362" s="129">
        <v>0</v>
      </c>
      <c r="L362" s="129">
        <v>0</v>
      </c>
      <c r="M362" s="129">
        <v>0</v>
      </c>
      <c r="N362" s="129">
        <v>23</v>
      </c>
      <c r="O362" s="129">
        <v>1</v>
      </c>
      <c r="P362" s="129">
        <v>0</v>
      </c>
      <c r="Q362" s="129">
        <v>0</v>
      </c>
      <c r="R362" s="129">
        <v>0</v>
      </c>
      <c r="S362" s="129">
        <v>1</v>
      </c>
      <c r="T362" s="129">
        <v>0</v>
      </c>
      <c r="U362" s="129">
        <v>106</v>
      </c>
      <c r="V362" s="129">
        <v>0</v>
      </c>
      <c r="W362" s="129">
        <v>11</v>
      </c>
      <c r="X362" s="243">
        <v>0</v>
      </c>
      <c r="Y362" s="129">
        <v>0</v>
      </c>
      <c r="Z362" s="129">
        <v>0</v>
      </c>
      <c r="AA362" s="129">
        <v>8</v>
      </c>
      <c r="AB362" s="129">
        <v>0</v>
      </c>
      <c r="AC362" s="129">
        <v>0</v>
      </c>
      <c r="AD362" s="129">
        <v>48</v>
      </c>
      <c r="AE362" s="129">
        <v>0</v>
      </c>
      <c r="AF362" s="129">
        <v>0</v>
      </c>
      <c r="AG362" s="129">
        <v>0</v>
      </c>
      <c r="AH362" s="129">
        <v>2</v>
      </c>
      <c r="AI362" s="129">
        <v>0</v>
      </c>
      <c r="AJ362" s="129">
        <v>0</v>
      </c>
      <c r="AK362" s="129"/>
      <c r="AL362" s="129"/>
      <c r="AM362" s="129"/>
      <c r="AN362" s="129"/>
      <c r="AO362" s="129"/>
      <c r="AP362" s="129"/>
      <c r="AQ362" s="117">
        <f t="shared" si="116"/>
        <v>200</v>
      </c>
      <c r="AS362" s="129">
        <v>139</v>
      </c>
      <c r="AT362" s="148"/>
      <c r="AV362" s="142">
        <f t="shared" si="119"/>
        <v>0</v>
      </c>
      <c r="AW362" s="142">
        <f t="shared" si="145"/>
        <v>0</v>
      </c>
      <c r="AX362" s="142">
        <f t="shared" si="146"/>
        <v>0</v>
      </c>
      <c r="AY362" s="142">
        <f t="shared" si="147"/>
        <v>0</v>
      </c>
      <c r="AZ362" s="142">
        <f t="shared" si="148"/>
        <v>0</v>
      </c>
      <c r="BA362" s="142">
        <f t="shared" si="149"/>
        <v>0</v>
      </c>
      <c r="BB362" s="142">
        <f t="shared" si="150"/>
        <v>0</v>
      </c>
      <c r="BC362" s="142">
        <f t="shared" si="151"/>
        <v>0</v>
      </c>
      <c r="BD362" s="142">
        <f t="shared" si="152"/>
        <v>0</v>
      </c>
      <c r="BE362" s="142">
        <f t="shared" si="153"/>
        <v>0</v>
      </c>
      <c r="BF362" s="142">
        <f t="shared" si="154"/>
        <v>0</v>
      </c>
      <c r="BG362" s="142">
        <f t="shared" si="155"/>
        <v>0</v>
      </c>
      <c r="BH362" s="142">
        <f t="shared" si="156"/>
        <v>0</v>
      </c>
      <c r="BI362" s="142">
        <f t="shared" si="157"/>
        <v>0</v>
      </c>
      <c r="BJ362" s="142">
        <f t="shared" si="158"/>
        <v>0</v>
      </c>
      <c r="BK362" s="142">
        <f t="shared" si="159"/>
        <v>0</v>
      </c>
      <c r="BL362" s="142">
        <f t="shared" si="120"/>
        <v>0</v>
      </c>
      <c r="BM362" s="142">
        <f t="shared" si="121"/>
        <v>0</v>
      </c>
      <c r="BN362" s="142">
        <f t="shared" si="122"/>
        <v>0</v>
      </c>
      <c r="BO362" s="142">
        <f t="shared" si="123"/>
        <v>0</v>
      </c>
      <c r="BP362" s="142">
        <f t="shared" si="124"/>
        <v>0</v>
      </c>
      <c r="BQ362" s="142">
        <f t="shared" si="125"/>
        <v>0</v>
      </c>
      <c r="BR362" s="142">
        <f t="shared" si="126"/>
        <v>0</v>
      </c>
      <c r="BS362" s="142">
        <f t="shared" si="127"/>
        <v>0</v>
      </c>
      <c r="BT362" s="142">
        <f t="shared" si="128"/>
        <v>0</v>
      </c>
      <c r="BU362" s="142">
        <f t="shared" si="129"/>
        <v>0</v>
      </c>
      <c r="BV362" s="142">
        <f t="shared" si="130"/>
        <v>0</v>
      </c>
      <c r="BW362" s="142">
        <f t="shared" si="131"/>
        <v>0</v>
      </c>
      <c r="BX362" s="142">
        <f t="shared" si="132"/>
        <v>0</v>
      </c>
      <c r="BY362" s="142">
        <f t="shared" si="133"/>
        <v>0</v>
      </c>
      <c r="BZ362" s="142">
        <f t="shared" si="134"/>
        <v>0</v>
      </c>
      <c r="CA362" s="142">
        <f t="shared" si="135"/>
        <v>0</v>
      </c>
      <c r="CB362" s="142">
        <f t="shared" si="136"/>
        <v>0</v>
      </c>
      <c r="CC362" s="142">
        <f t="shared" si="137"/>
        <v>0</v>
      </c>
      <c r="CD362" s="142">
        <f t="shared" si="138"/>
        <v>0</v>
      </c>
      <c r="CE362" s="142">
        <f t="shared" si="139"/>
        <v>0</v>
      </c>
      <c r="CF362" s="142">
        <f t="shared" si="140"/>
        <v>0</v>
      </c>
      <c r="CG362" s="142">
        <f t="shared" si="141"/>
        <v>0</v>
      </c>
      <c r="CH362" s="142">
        <f t="shared" si="142"/>
        <v>0</v>
      </c>
      <c r="CI362" s="142">
        <f t="shared" si="143"/>
        <v>0</v>
      </c>
      <c r="CJ362" s="142">
        <f t="shared" si="144"/>
        <v>0</v>
      </c>
    </row>
    <row r="363" spans="2:88" x14ac:dyDescent="0.2">
      <c r="B363" s="144" t="str">
        <f t="shared" si="118"/>
        <v>13. Responsabilidad Civil Hogar y Condominios</v>
      </c>
      <c r="C363" s="129">
        <v>0</v>
      </c>
      <c r="D363" s="129">
        <v>0</v>
      </c>
      <c r="E363" s="129">
        <v>22631</v>
      </c>
      <c r="F363" s="129">
        <v>2167</v>
      </c>
      <c r="G363" s="129">
        <v>0</v>
      </c>
      <c r="H363" s="129">
        <v>6624</v>
      </c>
      <c r="I363" s="129">
        <v>120</v>
      </c>
      <c r="J363" s="129">
        <v>0</v>
      </c>
      <c r="K363" s="129">
        <v>3360</v>
      </c>
      <c r="L363" s="129">
        <v>0</v>
      </c>
      <c r="M363" s="129">
        <v>0</v>
      </c>
      <c r="N363" s="129">
        <v>0</v>
      </c>
      <c r="O363" s="129">
        <v>134</v>
      </c>
      <c r="P363" s="129">
        <v>0</v>
      </c>
      <c r="Q363" s="129">
        <v>1256</v>
      </c>
      <c r="R363" s="129">
        <v>0</v>
      </c>
      <c r="S363" s="129">
        <v>281</v>
      </c>
      <c r="T363" s="129">
        <v>0</v>
      </c>
      <c r="U363" s="129">
        <v>3094.9999999999995</v>
      </c>
      <c r="V363" s="129">
        <v>0</v>
      </c>
      <c r="W363" s="129">
        <v>235</v>
      </c>
      <c r="X363" s="243">
        <v>0</v>
      </c>
      <c r="Y363" s="129">
        <v>271</v>
      </c>
      <c r="Z363" s="129">
        <v>1077.9999999999998</v>
      </c>
      <c r="AA363" s="129">
        <v>3139.0000000000005</v>
      </c>
      <c r="AB363" s="129">
        <v>0</v>
      </c>
      <c r="AC363" s="129">
        <v>0</v>
      </c>
      <c r="AD363" s="129">
        <v>0</v>
      </c>
      <c r="AE363" s="129">
        <v>0</v>
      </c>
      <c r="AF363" s="129">
        <v>0</v>
      </c>
      <c r="AG363" s="129">
        <v>3138</v>
      </c>
      <c r="AH363" s="129">
        <v>0</v>
      </c>
      <c r="AI363" s="129">
        <v>0</v>
      </c>
      <c r="AJ363" s="129">
        <v>654</v>
      </c>
      <c r="AK363" s="129"/>
      <c r="AL363" s="129"/>
      <c r="AM363" s="129"/>
      <c r="AN363" s="129"/>
      <c r="AO363" s="129"/>
      <c r="AP363" s="129"/>
      <c r="AQ363" s="117">
        <f t="shared" si="116"/>
        <v>48183</v>
      </c>
      <c r="AS363" s="129">
        <v>46428</v>
      </c>
      <c r="AT363" s="148"/>
      <c r="AV363" s="142">
        <f t="shared" si="119"/>
        <v>0</v>
      </c>
      <c r="AW363" s="142">
        <f t="shared" si="145"/>
        <v>0</v>
      </c>
      <c r="AX363" s="142">
        <f t="shared" si="146"/>
        <v>0</v>
      </c>
      <c r="AY363" s="142">
        <f t="shared" si="147"/>
        <v>0</v>
      </c>
      <c r="AZ363" s="142">
        <f t="shared" si="148"/>
        <v>0</v>
      </c>
      <c r="BA363" s="142">
        <f t="shared" si="149"/>
        <v>0</v>
      </c>
      <c r="BB363" s="142">
        <f t="shared" si="150"/>
        <v>0</v>
      </c>
      <c r="BC363" s="142">
        <f t="shared" si="151"/>
        <v>0</v>
      </c>
      <c r="BD363" s="142">
        <f t="shared" si="152"/>
        <v>0</v>
      </c>
      <c r="BE363" s="142">
        <f t="shared" si="153"/>
        <v>0</v>
      </c>
      <c r="BF363" s="142">
        <f t="shared" si="154"/>
        <v>0</v>
      </c>
      <c r="BG363" s="142">
        <f t="shared" si="155"/>
        <v>0</v>
      </c>
      <c r="BH363" s="142">
        <f t="shared" si="156"/>
        <v>0</v>
      </c>
      <c r="BI363" s="142">
        <f t="shared" si="157"/>
        <v>0</v>
      </c>
      <c r="BJ363" s="142">
        <f t="shared" si="158"/>
        <v>0</v>
      </c>
      <c r="BK363" s="142">
        <f t="shared" si="159"/>
        <v>0</v>
      </c>
      <c r="BL363" s="142">
        <f t="shared" si="120"/>
        <v>0</v>
      </c>
      <c r="BM363" s="142">
        <f t="shared" si="121"/>
        <v>0</v>
      </c>
      <c r="BN363" s="142">
        <f t="shared" si="122"/>
        <v>0</v>
      </c>
      <c r="BO363" s="142">
        <f t="shared" si="123"/>
        <v>0</v>
      </c>
      <c r="BP363" s="142">
        <f t="shared" si="124"/>
        <v>0</v>
      </c>
      <c r="BQ363" s="142">
        <f t="shared" si="125"/>
        <v>0</v>
      </c>
      <c r="BR363" s="142">
        <f t="shared" si="126"/>
        <v>0</v>
      </c>
      <c r="BS363" s="142">
        <f t="shared" si="127"/>
        <v>0</v>
      </c>
      <c r="BT363" s="142">
        <f t="shared" si="128"/>
        <v>0</v>
      </c>
      <c r="BU363" s="142">
        <f t="shared" si="129"/>
        <v>0</v>
      </c>
      <c r="BV363" s="142">
        <f t="shared" si="130"/>
        <v>0</v>
      </c>
      <c r="BW363" s="142">
        <f t="shared" si="131"/>
        <v>0</v>
      </c>
      <c r="BX363" s="142">
        <f t="shared" si="132"/>
        <v>0</v>
      </c>
      <c r="BY363" s="142">
        <f t="shared" si="133"/>
        <v>0</v>
      </c>
      <c r="BZ363" s="142">
        <f t="shared" si="134"/>
        <v>0</v>
      </c>
      <c r="CA363" s="142">
        <f t="shared" si="135"/>
        <v>1000</v>
      </c>
      <c r="CB363" s="142">
        <f t="shared" si="136"/>
        <v>0</v>
      </c>
      <c r="CC363" s="142">
        <f t="shared" si="137"/>
        <v>0</v>
      </c>
      <c r="CD363" s="142">
        <f t="shared" si="138"/>
        <v>0</v>
      </c>
      <c r="CE363" s="142">
        <f t="shared" si="139"/>
        <v>0</v>
      </c>
      <c r="CF363" s="142">
        <f t="shared" si="140"/>
        <v>0</v>
      </c>
      <c r="CG363" s="142">
        <f t="shared" si="141"/>
        <v>0</v>
      </c>
      <c r="CH363" s="142">
        <f t="shared" si="142"/>
        <v>0</v>
      </c>
      <c r="CI363" s="142">
        <f t="shared" si="143"/>
        <v>0</v>
      </c>
      <c r="CJ363" s="142">
        <f t="shared" si="144"/>
        <v>0</v>
      </c>
    </row>
    <row r="364" spans="2:88" x14ac:dyDescent="0.2">
      <c r="B364" s="144" t="str">
        <f t="shared" si="118"/>
        <v>14. Responsabilidad Civil Profesional</v>
      </c>
      <c r="C364" s="129">
        <v>0</v>
      </c>
      <c r="D364" s="129">
        <v>0</v>
      </c>
      <c r="E364" s="129">
        <v>897</v>
      </c>
      <c r="F364" s="129">
        <v>0</v>
      </c>
      <c r="G364" s="129">
        <v>0</v>
      </c>
      <c r="H364" s="129">
        <v>3425</v>
      </c>
      <c r="I364" s="129">
        <v>114</v>
      </c>
      <c r="J364" s="129">
        <v>0</v>
      </c>
      <c r="K364" s="129">
        <v>341</v>
      </c>
      <c r="L364" s="129">
        <v>0</v>
      </c>
      <c r="M364" s="129">
        <v>0</v>
      </c>
      <c r="N364" s="129">
        <v>3</v>
      </c>
      <c r="O364" s="129">
        <v>0</v>
      </c>
      <c r="P364" s="129">
        <v>0</v>
      </c>
      <c r="Q364" s="129">
        <v>928</v>
      </c>
      <c r="R364" s="129">
        <v>0</v>
      </c>
      <c r="S364" s="129">
        <v>0</v>
      </c>
      <c r="T364" s="129">
        <v>0</v>
      </c>
      <c r="U364" s="129">
        <v>627</v>
      </c>
      <c r="V364" s="129">
        <v>0</v>
      </c>
      <c r="W364" s="129">
        <v>16</v>
      </c>
      <c r="X364" s="243">
        <v>0</v>
      </c>
      <c r="Y364" s="129">
        <v>991</v>
      </c>
      <c r="Z364" s="129">
        <v>0</v>
      </c>
      <c r="AA364" s="129">
        <v>1107</v>
      </c>
      <c r="AB364" s="129">
        <v>0</v>
      </c>
      <c r="AC364" s="129">
        <v>0</v>
      </c>
      <c r="AD364" s="129">
        <v>163</v>
      </c>
      <c r="AE364" s="129">
        <v>29</v>
      </c>
      <c r="AF364" s="129">
        <v>0</v>
      </c>
      <c r="AG364" s="129">
        <v>2</v>
      </c>
      <c r="AH364" s="129">
        <v>0</v>
      </c>
      <c r="AI364" s="129">
        <v>0</v>
      </c>
      <c r="AJ364" s="129">
        <v>0</v>
      </c>
      <c r="AK364" s="129"/>
      <c r="AL364" s="129"/>
      <c r="AM364" s="129"/>
      <c r="AN364" s="129"/>
      <c r="AO364" s="129"/>
      <c r="AP364" s="129"/>
      <c r="AQ364" s="117">
        <f t="shared" si="116"/>
        <v>8643</v>
      </c>
      <c r="AS364" s="129">
        <v>7368</v>
      </c>
      <c r="AT364" s="148"/>
      <c r="AV364" s="142">
        <f t="shared" si="119"/>
        <v>0</v>
      </c>
      <c r="AW364" s="142">
        <f t="shared" si="145"/>
        <v>0</v>
      </c>
      <c r="AX364" s="142">
        <f t="shared" si="146"/>
        <v>0</v>
      </c>
      <c r="AY364" s="142">
        <f t="shared" si="147"/>
        <v>0</v>
      </c>
      <c r="AZ364" s="142">
        <f t="shared" si="148"/>
        <v>0</v>
      </c>
      <c r="BA364" s="142">
        <f t="shared" si="149"/>
        <v>0</v>
      </c>
      <c r="BB364" s="142">
        <f t="shared" si="150"/>
        <v>0</v>
      </c>
      <c r="BC364" s="142">
        <f t="shared" si="151"/>
        <v>0</v>
      </c>
      <c r="BD364" s="142">
        <f t="shared" si="152"/>
        <v>0</v>
      </c>
      <c r="BE364" s="142">
        <f t="shared" si="153"/>
        <v>0</v>
      </c>
      <c r="BF364" s="142">
        <f t="shared" si="154"/>
        <v>0</v>
      </c>
      <c r="BG364" s="142">
        <f t="shared" si="155"/>
        <v>0</v>
      </c>
      <c r="BH364" s="142">
        <f t="shared" si="156"/>
        <v>0</v>
      </c>
      <c r="BI364" s="142">
        <f t="shared" si="157"/>
        <v>0</v>
      </c>
      <c r="BJ364" s="142">
        <f t="shared" si="158"/>
        <v>0</v>
      </c>
      <c r="BK364" s="142">
        <f t="shared" si="159"/>
        <v>0</v>
      </c>
      <c r="BL364" s="142">
        <f t="shared" si="120"/>
        <v>0</v>
      </c>
      <c r="BM364" s="142">
        <f t="shared" si="121"/>
        <v>0</v>
      </c>
      <c r="BN364" s="142">
        <f t="shared" si="122"/>
        <v>0</v>
      </c>
      <c r="BO364" s="142">
        <f t="shared" si="123"/>
        <v>0</v>
      </c>
      <c r="BP364" s="142">
        <f t="shared" si="124"/>
        <v>0</v>
      </c>
      <c r="BQ364" s="142">
        <f t="shared" si="125"/>
        <v>0</v>
      </c>
      <c r="BR364" s="142">
        <f t="shared" si="126"/>
        <v>0</v>
      </c>
      <c r="BS364" s="142">
        <f t="shared" si="127"/>
        <v>0</v>
      </c>
      <c r="BT364" s="142">
        <f t="shared" si="128"/>
        <v>0</v>
      </c>
      <c r="BU364" s="142">
        <f t="shared" si="129"/>
        <v>0</v>
      </c>
      <c r="BV364" s="142">
        <f t="shared" si="130"/>
        <v>0</v>
      </c>
      <c r="BW364" s="142">
        <f t="shared" si="131"/>
        <v>0</v>
      </c>
      <c r="BX364" s="142">
        <f t="shared" si="132"/>
        <v>0</v>
      </c>
      <c r="BY364" s="142">
        <f t="shared" si="133"/>
        <v>0</v>
      </c>
      <c r="BZ364" s="142">
        <f t="shared" si="134"/>
        <v>0</v>
      </c>
      <c r="CA364" s="142">
        <f t="shared" si="135"/>
        <v>0</v>
      </c>
      <c r="CB364" s="142">
        <f t="shared" si="136"/>
        <v>0</v>
      </c>
      <c r="CC364" s="142">
        <f t="shared" si="137"/>
        <v>0</v>
      </c>
      <c r="CD364" s="142">
        <f t="shared" si="138"/>
        <v>0</v>
      </c>
      <c r="CE364" s="142">
        <f t="shared" si="139"/>
        <v>0</v>
      </c>
      <c r="CF364" s="142">
        <f t="shared" si="140"/>
        <v>0</v>
      </c>
      <c r="CG364" s="142">
        <f t="shared" si="141"/>
        <v>0</v>
      </c>
      <c r="CH364" s="142">
        <f t="shared" si="142"/>
        <v>0</v>
      </c>
      <c r="CI364" s="142">
        <f t="shared" si="143"/>
        <v>0</v>
      </c>
      <c r="CJ364" s="142">
        <f t="shared" si="144"/>
        <v>0</v>
      </c>
    </row>
    <row r="365" spans="2:88" x14ac:dyDescent="0.2">
      <c r="B365" s="144" t="str">
        <f t="shared" si="118"/>
        <v>15. Responsabilidad Civil Industria, Infraestructura y Comercio</v>
      </c>
      <c r="C365" s="129">
        <v>0</v>
      </c>
      <c r="D365" s="129">
        <v>0</v>
      </c>
      <c r="E365" s="129">
        <v>1286.9999999999998</v>
      </c>
      <c r="F365" s="129">
        <v>0</v>
      </c>
      <c r="G365" s="129">
        <v>0</v>
      </c>
      <c r="H365" s="129">
        <v>484</v>
      </c>
      <c r="I365" s="129">
        <v>9902</v>
      </c>
      <c r="J365" s="129">
        <v>0</v>
      </c>
      <c r="K365" s="129">
        <v>299</v>
      </c>
      <c r="L365" s="129">
        <v>0</v>
      </c>
      <c r="M365" s="129">
        <v>0</v>
      </c>
      <c r="N365" s="129">
        <v>489.00000000000006</v>
      </c>
      <c r="O365" s="129">
        <v>247.99999999999997</v>
      </c>
      <c r="P365" s="129">
        <v>0</v>
      </c>
      <c r="Q365" s="129">
        <v>1703.9999999999998</v>
      </c>
      <c r="R365" s="129">
        <v>0</v>
      </c>
      <c r="S365" s="129">
        <v>363</v>
      </c>
      <c r="T365" s="129">
        <v>0</v>
      </c>
      <c r="U365" s="129">
        <v>798</v>
      </c>
      <c r="V365" s="129">
        <v>0</v>
      </c>
      <c r="W365" s="129">
        <v>601</v>
      </c>
      <c r="X365" s="243">
        <v>0</v>
      </c>
      <c r="Y365" s="129">
        <v>310</v>
      </c>
      <c r="Z365" s="129">
        <v>433</v>
      </c>
      <c r="AA365" s="129">
        <v>1387</v>
      </c>
      <c r="AB365" s="129">
        <v>0</v>
      </c>
      <c r="AC365" s="129">
        <v>0</v>
      </c>
      <c r="AD365" s="129">
        <v>485</v>
      </c>
      <c r="AE365" s="129">
        <v>19</v>
      </c>
      <c r="AF365" s="129">
        <v>0</v>
      </c>
      <c r="AG365" s="129">
        <v>2346</v>
      </c>
      <c r="AH365" s="129">
        <v>310</v>
      </c>
      <c r="AI365" s="129">
        <v>8</v>
      </c>
      <c r="AJ365" s="129">
        <v>2178</v>
      </c>
      <c r="AK365" s="129"/>
      <c r="AL365" s="129"/>
      <c r="AM365" s="129"/>
      <c r="AN365" s="129"/>
      <c r="AO365" s="129"/>
      <c r="AP365" s="129"/>
      <c r="AQ365" s="117">
        <f t="shared" si="116"/>
        <v>23651</v>
      </c>
      <c r="AS365" s="129">
        <v>22655</v>
      </c>
      <c r="AT365" s="148"/>
      <c r="AV365" s="142">
        <f t="shared" si="119"/>
        <v>0</v>
      </c>
      <c r="AW365" s="142">
        <f t="shared" si="145"/>
        <v>0</v>
      </c>
      <c r="AX365" s="142">
        <f t="shared" si="146"/>
        <v>0</v>
      </c>
      <c r="AY365" s="142">
        <f t="shared" si="147"/>
        <v>0</v>
      </c>
      <c r="AZ365" s="142">
        <f t="shared" si="148"/>
        <v>0</v>
      </c>
      <c r="BA365" s="142">
        <f t="shared" si="149"/>
        <v>0</v>
      </c>
      <c r="BB365" s="142">
        <f t="shared" si="150"/>
        <v>0</v>
      </c>
      <c r="BC365" s="142">
        <f t="shared" si="151"/>
        <v>0</v>
      </c>
      <c r="BD365" s="142">
        <f t="shared" si="152"/>
        <v>0</v>
      </c>
      <c r="BE365" s="142">
        <f t="shared" si="153"/>
        <v>1000</v>
      </c>
      <c r="BF365" s="142">
        <f t="shared" si="154"/>
        <v>0</v>
      </c>
      <c r="BG365" s="142">
        <f t="shared" si="155"/>
        <v>0</v>
      </c>
      <c r="BH365" s="142">
        <f t="shared" si="156"/>
        <v>0</v>
      </c>
      <c r="BI365" s="142">
        <f t="shared" si="157"/>
        <v>0</v>
      </c>
      <c r="BJ365" s="142">
        <f t="shared" si="158"/>
        <v>0</v>
      </c>
      <c r="BK365" s="142">
        <f t="shared" si="159"/>
        <v>0</v>
      </c>
      <c r="BL365" s="142">
        <f t="shared" si="120"/>
        <v>0</v>
      </c>
      <c r="BM365" s="142">
        <f t="shared" si="121"/>
        <v>0</v>
      </c>
      <c r="BN365" s="142">
        <f t="shared" si="122"/>
        <v>0</v>
      </c>
      <c r="BO365" s="142">
        <f t="shared" si="123"/>
        <v>0</v>
      </c>
      <c r="BP365" s="142">
        <f t="shared" si="124"/>
        <v>0</v>
      </c>
      <c r="BQ365" s="142">
        <f t="shared" si="125"/>
        <v>0</v>
      </c>
      <c r="BR365" s="142">
        <f t="shared" si="126"/>
        <v>0</v>
      </c>
      <c r="BS365" s="142">
        <f t="shared" si="127"/>
        <v>0</v>
      </c>
      <c r="BT365" s="142">
        <f t="shared" si="128"/>
        <v>0</v>
      </c>
      <c r="BU365" s="142">
        <f t="shared" si="129"/>
        <v>0</v>
      </c>
      <c r="BV365" s="142">
        <f t="shared" si="130"/>
        <v>0</v>
      </c>
      <c r="BW365" s="142">
        <f t="shared" si="131"/>
        <v>0</v>
      </c>
      <c r="BX365" s="142">
        <f t="shared" si="132"/>
        <v>0</v>
      </c>
      <c r="BY365" s="142">
        <f t="shared" si="133"/>
        <v>0</v>
      </c>
      <c r="BZ365" s="142">
        <f t="shared" si="134"/>
        <v>0</v>
      </c>
      <c r="CA365" s="142">
        <f t="shared" si="135"/>
        <v>0</v>
      </c>
      <c r="CB365" s="142">
        <f t="shared" si="136"/>
        <v>0</v>
      </c>
      <c r="CC365" s="142">
        <f t="shared" si="137"/>
        <v>0</v>
      </c>
      <c r="CD365" s="142">
        <f t="shared" si="138"/>
        <v>0</v>
      </c>
      <c r="CE365" s="142">
        <f t="shared" si="139"/>
        <v>0</v>
      </c>
      <c r="CF365" s="142">
        <f t="shared" si="140"/>
        <v>0</v>
      </c>
      <c r="CG365" s="142">
        <f t="shared" si="141"/>
        <v>0</v>
      </c>
      <c r="CH365" s="142">
        <f t="shared" si="142"/>
        <v>0</v>
      </c>
      <c r="CI365" s="142">
        <f t="shared" si="143"/>
        <v>0</v>
      </c>
      <c r="CJ365" s="142">
        <f t="shared" si="144"/>
        <v>0</v>
      </c>
    </row>
    <row r="366" spans="2:88" x14ac:dyDescent="0.2">
      <c r="B366" s="144" t="str">
        <f t="shared" si="118"/>
        <v>16. Responsabilidad Civil Vehículos Motorizados</v>
      </c>
      <c r="C366" s="129">
        <v>0</v>
      </c>
      <c r="D366" s="129">
        <v>0</v>
      </c>
      <c r="E366" s="129">
        <v>115161</v>
      </c>
      <c r="F366" s="129">
        <v>0</v>
      </c>
      <c r="G366" s="129">
        <v>0</v>
      </c>
      <c r="H366" s="129">
        <v>60262</v>
      </c>
      <c r="I366" s="129">
        <v>0</v>
      </c>
      <c r="J366" s="129">
        <v>0</v>
      </c>
      <c r="K366" s="129">
        <v>31830.999999999996</v>
      </c>
      <c r="L366" s="129">
        <v>0</v>
      </c>
      <c r="M366" s="129">
        <v>0</v>
      </c>
      <c r="N366" s="129">
        <v>2</v>
      </c>
      <c r="O366" s="129">
        <v>284.00000000000006</v>
      </c>
      <c r="P366" s="129">
        <v>0</v>
      </c>
      <c r="Q366" s="129">
        <v>79182</v>
      </c>
      <c r="R366" s="129">
        <v>0</v>
      </c>
      <c r="S366" s="129">
        <v>1385</v>
      </c>
      <c r="T366" s="129">
        <v>0</v>
      </c>
      <c r="U366" s="129">
        <v>23893</v>
      </c>
      <c r="V366" s="129">
        <v>0</v>
      </c>
      <c r="W366" s="129">
        <v>0</v>
      </c>
      <c r="X366" s="243">
        <v>0</v>
      </c>
      <c r="Y366" s="129">
        <v>2119</v>
      </c>
      <c r="Z366" s="129">
        <v>17492</v>
      </c>
      <c r="AA366" s="129">
        <v>9429</v>
      </c>
      <c r="AB366" s="129">
        <v>0</v>
      </c>
      <c r="AC366" s="129">
        <v>0</v>
      </c>
      <c r="AD366" s="129">
        <v>0</v>
      </c>
      <c r="AE366" s="129">
        <v>0</v>
      </c>
      <c r="AF366" s="129">
        <v>0</v>
      </c>
      <c r="AG366" s="129">
        <v>41268</v>
      </c>
      <c r="AH366" s="129">
        <v>0</v>
      </c>
      <c r="AI366" s="129">
        <v>13481</v>
      </c>
      <c r="AJ366" s="129">
        <v>0</v>
      </c>
      <c r="AK366" s="129"/>
      <c r="AL366" s="129"/>
      <c r="AM366" s="129"/>
      <c r="AN366" s="129"/>
      <c r="AO366" s="129"/>
      <c r="AP366" s="129"/>
      <c r="AQ366" s="117">
        <f t="shared" si="116"/>
        <v>395789</v>
      </c>
      <c r="AS366" s="129">
        <v>369023</v>
      </c>
      <c r="AT366" s="148"/>
      <c r="AV366" s="142">
        <f t="shared" si="119"/>
        <v>0</v>
      </c>
      <c r="AW366" s="142">
        <f t="shared" si="145"/>
        <v>0</v>
      </c>
      <c r="AX366" s="142">
        <f t="shared" si="146"/>
        <v>0</v>
      </c>
      <c r="AY366" s="142">
        <f t="shared" si="147"/>
        <v>1000</v>
      </c>
      <c r="AZ366" s="142">
        <f t="shared" si="148"/>
        <v>0</v>
      </c>
      <c r="BA366" s="142">
        <f t="shared" si="149"/>
        <v>0</v>
      </c>
      <c r="BB366" s="142">
        <f t="shared" si="150"/>
        <v>1000</v>
      </c>
      <c r="BC366" s="142">
        <f t="shared" si="151"/>
        <v>0</v>
      </c>
      <c r="BD366" s="142">
        <f t="shared" si="152"/>
        <v>0</v>
      </c>
      <c r="BE366" s="142">
        <f t="shared" si="153"/>
        <v>0</v>
      </c>
      <c r="BF366" s="142">
        <f t="shared" si="154"/>
        <v>0</v>
      </c>
      <c r="BG366" s="142">
        <f t="shared" si="155"/>
        <v>0</v>
      </c>
      <c r="BH366" s="142">
        <f t="shared" si="156"/>
        <v>0</v>
      </c>
      <c r="BI366" s="142">
        <f t="shared" si="157"/>
        <v>0</v>
      </c>
      <c r="BJ366" s="142">
        <f t="shared" si="158"/>
        <v>0</v>
      </c>
      <c r="BK366" s="142">
        <f t="shared" si="159"/>
        <v>0</v>
      </c>
      <c r="BL366" s="142">
        <f t="shared" si="120"/>
        <v>0</v>
      </c>
      <c r="BM366" s="142">
        <f t="shared" si="121"/>
        <v>0</v>
      </c>
      <c r="BN366" s="142">
        <f t="shared" si="122"/>
        <v>0</v>
      </c>
      <c r="BO366" s="142">
        <f t="shared" si="123"/>
        <v>0</v>
      </c>
      <c r="BP366" s="142">
        <f t="shared" si="124"/>
        <v>0</v>
      </c>
      <c r="BQ366" s="142">
        <f t="shared" si="125"/>
        <v>0</v>
      </c>
      <c r="BR366" s="142">
        <f t="shared" si="126"/>
        <v>0</v>
      </c>
      <c r="BS366" s="142">
        <f t="shared" si="127"/>
        <v>0</v>
      </c>
      <c r="BT366" s="142">
        <f t="shared" si="128"/>
        <v>0</v>
      </c>
      <c r="BU366" s="142">
        <f t="shared" si="129"/>
        <v>0</v>
      </c>
      <c r="BV366" s="142">
        <f t="shared" si="130"/>
        <v>0</v>
      </c>
      <c r="BW366" s="142">
        <f t="shared" si="131"/>
        <v>0</v>
      </c>
      <c r="BX366" s="142">
        <f t="shared" si="132"/>
        <v>0</v>
      </c>
      <c r="BY366" s="142">
        <f t="shared" si="133"/>
        <v>0</v>
      </c>
      <c r="BZ366" s="142">
        <f t="shared" si="134"/>
        <v>0</v>
      </c>
      <c r="CA366" s="142">
        <f t="shared" si="135"/>
        <v>0</v>
      </c>
      <c r="CB366" s="142">
        <f t="shared" si="136"/>
        <v>0</v>
      </c>
      <c r="CC366" s="142">
        <f t="shared" si="137"/>
        <v>0</v>
      </c>
      <c r="CD366" s="142">
        <f t="shared" si="138"/>
        <v>0</v>
      </c>
      <c r="CE366" s="142">
        <f t="shared" si="139"/>
        <v>0</v>
      </c>
      <c r="CF366" s="142">
        <f t="shared" si="140"/>
        <v>0</v>
      </c>
      <c r="CG366" s="142">
        <f t="shared" si="141"/>
        <v>0</v>
      </c>
      <c r="CH366" s="142">
        <f t="shared" si="142"/>
        <v>0</v>
      </c>
      <c r="CI366" s="142">
        <f t="shared" si="143"/>
        <v>0</v>
      </c>
      <c r="CJ366" s="142">
        <f t="shared" si="144"/>
        <v>0</v>
      </c>
    </row>
    <row r="367" spans="2:88" x14ac:dyDescent="0.2">
      <c r="B367" s="144" t="str">
        <f t="shared" si="118"/>
        <v>17. Transporte Terrestre</v>
      </c>
      <c r="C367" s="129">
        <v>0</v>
      </c>
      <c r="D367" s="129">
        <v>0</v>
      </c>
      <c r="E367" s="129">
        <v>2158</v>
      </c>
      <c r="F367" s="129">
        <v>0</v>
      </c>
      <c r="G367" s="129">
        <v>0</v>
      </c>
      <c r="H367" s="129">
        <v>1386</v>
      </c>
      <c r="I367" s="129">
        <v>1115</v>
      </c>
      <c r="J367" s="129">
        <v>0</v>
      </c>
      <c r="K367" s="129">
        <v>46</v>
      </c>
      <c r="L367" s="129">
        <v>0</v>
      </c>
      <c r="M367" s="129">
        <v>0</v>
      </c>
      <c r="N367" s="129">
        <v>23</v>
      </c>
      <c r="O367" s="129">
        <v>337</v>
      </c>
      <c r="P367" s="129">
        <v>0</v>
      </c>
      <c r="Q367" s="129">
        <v>446</v>
      </c>
      <c r="R367" s="129">
        <v>0</v>
      </c>
      <c r="S367" s="129">
        <v>1145</v>
      </c>
      <c r="T367" s="129">
        <v>0</v>
      </c>
      <c r="U367" s="129">
        <v>992</v>
      </c>
      <c r="V367" s="129">
        <v>0</v>
      </c>
      <c r="W367" s="129">
        <v>109</v>
      </c>
      <c r="X367" s="243">
        <v>0</v>
      </c>
      <c r="Y367" s="129">
        <v>323</v>
      </c>
      <c r="Z367" s="129">
        <v>488</v>
      </c>
      <c r="AA367" s="129">
        <v>1086</v>
      </c>
      <c r="AB367" s="129">
        <v>0</v>
      </c>
      <c r="AC367" s="129">
        <v>0</v>
      </c>
      <c r="AD367" s="129">
        <v>204</v>
      </c>
      <c r="AE367" s="129">
        <v>2</v>
      </c>
      <c r="AF367" s="129">
        <v>0</v>
      </c>
      <c r="AG367" s="129">
        <v>410.00000000000006</v>
      </c>
      <c r="AH367" s="129">
        <v>1</v>
      </c>
      <c r="AI367" s="129">
        <v>0</v>
      </c>
      <c r="AJ367" s="129">
        <v>0</v>
      </c>
      <c r="AK367" s="129"/>
      <c r="AL367" s="129"/>
      <c r="AM367" s="129"/>
      <c r="AN367" s="129"/>
      <c r="AO367" s="129"/>
      <c r="AP367" s="129"/>
      <c r="AQ367" s="117">
        <f t="shared" si="116"/>
        <v>10271</v>
      </c>
      <c r="AS367" s="129">
        <v>9576</v>
      </c>
      <c r="AT367" s="148"/>
      <c r="AV367" s="142">
        <f t="shared" si="119"/>
        <v>0</v>
      </c>
      <c r="AW367" s="142">
        <f t="shared" si="145"/>
        <v>0</v>
      </c>
      <c r="AX367" s="142">
        <f t="shared" si="146"/>
        <v>0</v>
      </c>
      <c r="AY367" s="142">
        <f t="shared" si="147"/>
        <v>0</v>
      </c>
      <c r="AZ367" s="142">
        <f t="shared" si="148"/>
        <v>0</v>
      </c>
      <c r="BA367" s="142">
        <f t="shared" si="149"/>
        <v>0</v>
      </c>
      <c r="BB367" s="142">
        <f t="shared" si="150"/>
        <v>0</v>
      </c>
      <c r="BC367" s="142">
        <f t="shared" si="151"/>
        <v>0</v>
      </c>
      <c r="BD367" s="142">
        <f t="shared" si="152"/>
        <v>0</v>
      </c>
      <c r="BE367" s="142">
        <f t="shared" si="153"/>
        <v>1000</v>
      </c>
      <c r="BF367" s="142">
        <f t="shared" si="154"/>
        <v>0</v>
      </c>
      <c r="BG367" s="142">
        <f t="shared" si="155"/>
        <v>0</v>
      </c>
      <c r="BH367" s="142">
        <f t="shared" si="156"/>
        <v>0</v>
      </c>
      <c r="BI367" s="142">
        <f t="shared" si="157"/>
        <v>0</v>
      </c>
      <c r="BJ367" s="142">
        <f t="shared" si="158"/>
        <v>0</v>
      </c>
      <c r="BK367" s="142">
        <f t="shared" si="159"/>
        <v>0</v>
      </c>
      <c r="BL367" s="142">
        <f t="shared" si="120"/>
        <v>0</v>
      </c>
      <c r="BM367" s="142">
        <f t="shared" si="121"/>
        <v>0</v>
      </c>
      <c r="BN367" s="142">
        <f t="shared" si="122"/>
        <v>0</v>
      </c>
      <c r="BO367" s="142">
        <f t="shared" si="123"/>
        <v>0</v>
      </c>
      <c r="BP367" s="142">
        <f t="shared" si="124"/>
        <v>0</v>
      </c>
      <c r="BQ367" s="142">
        <f t="shared" si="125"/>
        <v>0</v>
      </c>
      <c r="BR367" s="142">
        <f t="shared" si="126"/>
        <v>0</v>
      </c>
      <c r="BS367" s="142">
        <f t="shared" si="127"/>
        <v>0</v>
      </c>
      <c r="BT367" s="142">
        <f t="shared" si="128"/>
        <v>0</v>
      </c>
      <c r="BU367" s="142">
        <f t="shared" si="129"/>
        <v>0</v>
      </c>
      <c r="BV367" s="142">
        <f t="shared" si="130"/>
        <v>0</v>
      </c>
      <c r="BW367" s="142">
        <f t="shared" si="131"/>
        <v>0</v>
      </c>
      <c r="BX367" s="142">
        <f t="shared" si="132"/>
        <v>0</v>
      </c>
      <c r="BY367" s="142">
        <f t="shared" si="133"/>
        <v>0</v>
      </c>
      <c r="BZ367" s="142">
        <f t="shared" si="134"/>
        <v>0</v>
      </c>
      <c r="CA367" s="142">
        <f t="shared" si="135"/>
        <v>0</v>
      </c>
      <c r="CB367" s="142">
        <f t="shared" si="136"/>
        <v>0</v>
      </c>
      <c r="CC367" s="142">
        <f t="shared" si="137"/>
        <v>0</v>
      </c>
      <c r="CD367" s="142">
        <f t="shared" si="138"/>
        <v>0</v>
      </c>
      <c r="CE367" s="142">
        <f t="shared" si="139"/>
        <v>0</v>
      </c>
      <c r="CF367" s="142">
        <f t="shared" si="140"/>
        <v>0</v>
      </c>
      <c r="CG367" s="142">
        <f t="shared" si="141"/>
        <v>0</v>
      </c>
      <c r="CH367" s="142">
        <f t="shared" si="142"/>
        <v>0</v>
      </c>
      <c r="CI367" s="142">
        <f t="shared" si="143"/>
        <v>0</v>
      </c>
      <c r="CJ367" s="142">
        <f t="shared" si="144"/>
        <v>0</v>
      </c>
    </row>
    <row r="368" spans="2:88" x14ac:dyDescent="0.2">
      <c r="B368" s="144" t="str">
        <f t="shared" si="118"/>
        <v>18. Transporte Marítimo</v>
      </c>
      <c r="C368" s="129">
        <v>0</v>
      </c>
      <c r="D368" s="129">
        <v>0</v>
      </c>
      <c r="E368" s="129">
        <v>2403</v>
      </c>
      <c r="F368" s="129">
        <v>0</v>
      </c>
      <c r="G368" s="129">
        <v>0</v>
      </c>
      <c r="H368" s="129">
        <v>64</v>
      </c>
      <c r="I368" s="129">
        <v>734</v>
      </c>
      <c r="J368" s="129">
        <v>0</v>
      </c>
      <c r="K368" s="129">
        <v>0</v>
      </c>
      <c r="L368" s="129">
        <v>0</v>
      </c>
      <c r="M368" s="129">
        <v>0</v>
      </c>
      <c r="N368" s="129">
        <v>11</v>
      </c>
      <c r="O368" s="129">
        <v>19</v>
      </c>
      <c r="P368" s="129">
        <v>0</v>
      </c>
      <c r="Q368" s="129">
        <v>141</v>
      </c>
      <c r="R368" s="129">
        <v>0</v>
      </c>
      <c r="S368" s="129">
        <v>250</v>
      </c>
      <c r="T368" s="129">
        <v>0</v>
      </c>
      <c r="U368" s="129">
        <v>607</v>
      </c>
      <c r="V368" s="129">
        <v>0</v>
      </c>
      <c r="W368" s="129">
        <v>137</v>
      </c>
      <c r="X368" s="243">
        <v>0</v>
      </c>
      <c r="Y368" s="129">
        <v>543</v>
      </c>
      <c r="Z368" s="129">
        <v>19</v>
      </c>
      <c r="AA368" s="129">
        <v>72</v>
      </c>
      <c r="AB368" s="129">
        <v>0</v>
      </c>
      <c r="AC368" s="129">
        <v>0</v>
      </c>
      <c r="AD368" s="129">
        <v>1760</v>
      </c>
      <c r="AE368" s="129">
        <v>18</v>
      </c>
      <c r="AF368" s="129">
        <v>0</v>
      </c>
      <c r="AG368" s="129">
        <v>52</v>
      </c>
      <c r="AH368" s="129">
        <v>14</v>
      </c>
      <c r="AI368" s="129">
        <v>0</v>
      </c>
      <c r="AJ368" s="129">
        <v>0</v>
      </c>
      <c r="AK368" s="129"/>
      <c r="AL368" s="129"/>
      <c r="AM368" s="129"/>
      <c r="AN368" s="129"/>
      <c r="AO368" s="129"/>
      <c r="AP368" s="129"/>
      <c r="AQ368" s="117">
        <f t="shared" si="116"/>
        <v>6844</v>
      </c>
      <c r="AS368" s="129">
        <v>6579</v>
      </c>
      <c r="AT368" s="148"/>
      <c r="AV368" s="142">
        <f t="shared" si="119"/>
        <v>0</v>
      </c>
      <c r="AW368" s="142">
        <f t="shared" si="145"/>
        <v>0</v>
      </c>
      <c r="AX368" s="142">
        <f t="shared" si="146"/>
        <v>0</v>
      </c>
      <c r="AY368" s="142">
        <f t="shared" si="147"/>
        <v>0</v>
      </c>
      <c r="AZ368" s="142">
        <f t="shared" si="148"/>
        <v>0</v>
      </c>
      <c r="BA368" s="142">
        <f t="shared" si="149"/>
        <v>0</v>
      </c>
      <c r="BB368" s="142">
        <f t="shared" si="150"/>
        <v>0</v>
      </c>
      <c r="BC368" s="142">
        <f t="shared" si="151"/>
        <v>0</v>
      </c>
      <c r="BD368" s="142">
        <f t="shared" si="152"/>
        <v>0</v>
      </c>
      <c r="BE368" s="142">
        <f t="shared" si="153"/>
        <v>1000</v>
      </c>
      <c r="BF368" s="142">
        <f t="shared" si="154"/>
        <v>0</v>
      </c>
      <c r="BG368" s="142">
        <f t="shared" si="155"/>
        <v>0</v>
      </c>
      <c r="BH368" s="142">
        <f t="shared" si="156"/>
        <v>0</v>
      </c>
      <c r="BI368" s="142">
        <f t="shared" si="157"/>
        <v>0</v>
      </c>
      <c r="BJ368" s="142">
        <f t="shared" si="158"/>
        <v>0</v>
      </c>
      <c r="BK368" s="142">
        <f t="shared" si="159"/>
        <v>0</v>
      </c>
      <c r="BL368" s="142">
        <f t="shared" si="120"/>
        <v>0</v>
      </c>
      <c r="BM368" s="142">
        <f t="shared" si="121"/>
        <v>0</v>
      </c>
      <c r="BN368" s="142">
        <f t="shared" si="122"/>
        <v>0</v>
      </c>
      <c r="BO368" s="142">
        <f t="shared" si="123"/>
        <v>0</v>
      </c>
      <c r="BP368" s="142">
        <f t="shared" si="124"/>
        <v>0</v>
      </c>
      <c r="BQ368" s="142">
        <f t="shared" si="125"/>
        <v>0</v>
      </c>
      <c r="BR368" s="142">
        <f t="shared" si="126"/>
        <v>0</v>
      </c>
      <c r="BS368" s="142">
        <f t="shared" si="127"/>
        <v>0</v>
      </c>
      <c r="BT368" s="142">
        <f t="shared" si="128"/>
        <v>0</v>
      </c>
      <c r="BU368" s="142">
        <f t="shared" si="129"/>
        <v>0</v>
      </c>
      <c r="BV368" s="142">
        <f t="shared" si="130"/>
        <v>0</v>
      </c>
      <c r="BW368" s="142">
        <f t="shared" si="131"/>
        <v>0</v>
      </c>
      <c r="BX368" s="142">
        <f t="shared" si="132"/>
        <v>0</v>
      </c>
      <c r="BY368" s="142">
        <f t="shared" si="133"/>
        <v>0</v>
      </c>
      <c r="BZ368" s="142">
        <f t="shared" si="134"/>
        <v>0</v>
      </c>
      <c r="CA368" s="142">
        <f t="shared" si="135"/>
        <v>0</v>
      </c>
      <c r="CB368" s="142">
        <f t="shared" si="136"/>
        <v>0</v>
      </c>
      <c r="CC368" s="142">
        <f t="shared" si="137"/>
        <v>0</v>
      </c>
      <c r="CD368" s="142">
        <f t="shared" si="138"/>
        <v>0</v>
      </c>
      <c r="CE368" s="142">
        <f t="shared" si="139"/>
        <v>0</v>
      </c>
      <c r="CF368" s="142">
        <f t="shared" si="140"/>
        <v>0</v>
      </c>
      <c r="CG368" s="142">
        <f t="shared" si="141"/>
        <v>0</v>
      </c>
      <c r="CH368" s="142">
        <f t="shared" si="142"/>
        <v>0</v>
      </c>
      <c r="CI368" s="142">
        <f t="shared" si="143"/>
        <v>0</v>
      </c>
      <c r="CJ368" s="142">
        <f t="shared" si="144"/>
        <v>0</v>
      </c>
    </row>
    <row r="369" spans="2:88" x14ac:dyDescent="0.2">
      <c r="B369" s="144" t="str">
        <f t="shared" si="118"/>
        <v>19. Transporte Aéreo</v>
      </c>
      <c r="C369" s="129">
        <v>0</v>
      </c>
      <c r="D369" s="129">
        <v>0</v>
      </c>
      <c r="E369" s="129">
        <v>740</v>
      </c>
      <c r="F369" s="129">
        <v>0</v>
      </c>
      <c r="G369" s="129">
        <v>0</v>
      </c>
      <c r="H369" s="129">
        <v>49</v>
      </c>
      <c r="I369" s="129">
        <v>251</v>
      </c>
      <c r="J369" s="129">
        <v>0</v>
      </c>
      <c r="K369" s="129">
        <v>0</v>
      </c>
      <c r="L369" s="129">
        <v>0</v>
      </c>
      <c r="M369" s="129">
        <v>0</v>
      </c>
      <c r="N369" s="129">
        <v>8</v>
      </c>
      <c r="O369" s="129">
        <v>3</v>
      </c>
      <c r="P369" s="129">
        <v>0</v>
      </c>
      <c r="Q369" s="129">
        <v>48</v>
      </c>
      <c r="R369" s="129">
        <v>0</v>
      </c>
      <c r="S369" s="129">
        <v>47</v>
      </c>
      <c r="T369" s="129">
        <v>0</v>
      </c>
      <c r="U369" s="129">
        <v>190</v>
      </c>
      <c r="V369" s="129">
        <v>0</v>
      </c>
      <c r="W369" s="129">
        <v>71</v>
      </c>
      <c r="X369" s="243">
        <v>0</v>
      </c>
      <c r="Y369" s="129">
        <v>281</v>
      </c>
      <c r="Z369" s="129">
        <v>6</v>
      </c>
      <c r="AA369" s="129">
        <v>28</v>
      </c>
      <c r="AB369" s="129">
        <v>0</v>
      </c>
      <c r="AC369" s="129">
        <v>0</v>
      </c>
      <c r="AD369" s="129">
        <v>409</v>
      </c>
      <c r="AE369" s="129">
        <v>1</v>
      </c>
      <c r="AF369" s="129">
        <v>0</v>
      </c>
      <c r="AG369" s="129">
        <v>1</v>
      </c>
      <c r="AH369" s="129">
        <v>0</v>
      </c>
      <c r="AI369" s="129">
        <v>0</v>
      </c>
      <c r="AJ369" s="129">
        <v>0</v>
      </c>
      <c r="AK369" s="129"/>
      <c r="AL369" s="129"/>
      <c r="AM369" s="129"/>
      <c r="AN369" s="129"/>
      <c r="AO369" s="129"/>
      <c r="AP369" s="129"/>
      <c r="AQ369" s="117">
        <f t="shared" si="116"/>
        <v>2133</v>
      </c>
      <c r="AS369" s="129">
        <v>2510</v>
      </c>
      <c r="AT369" s="148"/>
      <c r="AV369" s="142">
        <f t="shared" si="119"/>
        <v>0</v>
      </c>
      <c r="AW369" s="142">
        <f t="shared" si="145"/>
        <v>0</v>
      </c>
      <c r="AX369" s="142">
        <f t="shared" si="146"/>
        <v>0</v>
      </c>
      <c r="AY369" s="142">
        <f t="shared" si="147"/>
        <v>0</v>
      </c>
      <c r="AZ369" s="142">
        <f t="shared" si="148"/>
        <v>0</v>
      </c>
      <c r="BA369" s="142">
        <f t="shared" si="149"/>
        <v>0</v>
      </c>
      <c r="BB369" s="142">
        <f t="shared" si="150"/>
        <v>0</v>
      </c>
      <c r="BC369" s="142">
        <f t="shared" si="151"/>
        <v>0</v>
      </c>
      <c r="BD369" s="142">
        <f t="shared" si="152"/>
        <v>0</v>
      </c>
      <c r="BE369" s="142">
        <f t="shared" si="153"/>
        <v>1000</v>
      </c>
      <c r="BF369" s="142">
        <f t="shared" si="154"/>
        <v>0</v>
      </c>
      <c r="BG369" s="142">
        <f t="shared" si="155"/>
        <v>0</v>
      </c>
      <c r="BH369" s="142">
        <f t="shared" si="156"/>
        <v>0</v>
      </c>
      <c r="BI369" s="142">
        <f t="shared" si="157"/>
        <v>0</v>
      </c>
      <c r="BJ369" s="142">
        <f t="shared" si="158"/>
        <v>0</v>
      </c>
      <c r="BK369" s="142">
        <f t="shared" si="159"/>
        <v>0</v>
      </c>
      <c r="BL369" s="142">
        <f t="shared" si="120"/>
        <v>0</v>
      </c>
      <c r="BM369" s="142">
        <f t="shared" si="121"/>
        <v>0</v>
      </c>
      <c r="BN369" s="142">
        <f t="shared" si="122"/>
        <v>0</v>
      </c>
      <c r="BO369" s="142">
        <f t="shared" si="123"/>
        <v>0</v>
      </c>
      <c r="BP369" s="142">
        <f t="shared" si="124"/>
        <v>0</v>
      </c>
      <c r="BQ369" s="142">
        <f t="shared" si="125"/>
        <v>0</v>
      </c>
      <c r="BR369" s="142">
        <f t="shared" si="126"/>
        <v>0</v>
      </c>
      <c r="BS369" s="142">
        <f t="shared" si="127"/>
        <v>0</v>
      </c>
      <c r="BT369" s="142">
        <f t="shared" si="128"/>
        <v>0</v>
      </c>
      <c r="BU369" s="142">
        <f t="shared" si="129"/>
        <v>0</v>
      </c>
      <c r="BV369" s="142">
        <f t="shared" si="130"/>
        <v>0</v>
      </c>
      <c r="BW369" s="142">
        <f t="shared" si="131"/>
        <v>0</v>
      </c>
      <c r="BX369" s="142">
        <f t="shared" si="132"/>
        <v>0</v>
      </c>
      <c r="BY369" s="142">
        <f t="shared" si="133"/>
        <v>0</v>
      </c>
      <c r="BZ369" s="142">
        <f t="shared" si="134"/>
        <v>0</v>
      </c>
      <c r="CA369" s="142">
        <f t="shared" si="135"/>
        <v>0</v>
      </c>
      <c r="CB369" s="142">
        <f t="shared" si="136"/>
        <v>0</v>
      </c>
      <c r="CC369" s="142">
        <f t="shared" si="137"/>
        <v>0</v>
      </c>
      <c r="CD369" s="142">
        <f t="shared" si="138"/>
        <v>0</v>
      </c>
      <c r="CE369" s="142">
        <f t="shared" si="139"/>
        <v>0</v>
      </c>
      <c r="CF369" s="142">
        <f t="shared" si="140"/>
        <v>0</v>
      </c>
      <c r="CG369" s="142">
        <f t="shared" si="141"/>
        <v>0</v>
      </c>
      <c r="CH369" s="142">
        <f t="shared" si="142"/>
        <v>0</v>
      </c>
      <c r="CI369" s="142">
        <f t="shared" si="143"/>
        <v>0</v>
      </c>
      <c r="CJ369" s="142">
        <f t="shared" si="144"/>
        <v>0</v>
      </c>
    </row>
    <row r="370" spans="2:88" x14ac:dyDescent="0.2">
      <c r="B370" s="144" t="str">
        <f t="shared" si="118"/>
        <v>20. Equipo Contratista</v>
      </c>
      <c r="C370" s="129">
        <v>0</v>
      </c>
      <c r="D370" s="129">
        <v>0</v>
      </c>
      <c r="E370" s="129">
        <v>1387</v>
      </c>
      <c r="F370" s="129">
        <v>0</v>
      </c>
      <c r="G370" s="129">
        <v>0</v>
      </c>
      <c r="H370" s="129">
        <v>1862</v>
      </c>
      <c r="I370" s="129">
        <v>696</v>
      </c>
      <c r="J370" s="129">
        <v>0</v>
      </c>
      <c r="K370" s="129">
        <v>51</v>
      </c>
      <c r="L370" s="129">
        <v>0</v>
      </c>
      <c r="M370" s="129">
        <v>0</v>
      </c>
      <c r="N370" s="129">
        <v>2</v>
      </c>
      <c r="O370" s="129">
        <v>201</v>
      </c>
      <c r="P370" s="129">
        <v>0</v>
      </c>
      <c r="Q370" s="129">
        <v>678</v>
      </c>
      <c r="R370" s="129">
        <v>0</v>
      </c>
      <c r="S370" s="129">
        <v>189</v>
      </c>
      <c r="T370" s="129">
        <v>0</v>
      </c>
      <c r="U370" s="129">
        <v>2369</v>
      </c>
      <c r="V370" s="129">
        <v>0</v>
      </c>
      <c r="W370" s="129">
        <v>0</v>
      </c>
      <c r="X370" s="243">
        <v>0</v>
      </c>
      <c r="Y370" s="129">
        <v>71.000000000000014</v>
      </c>
      <c r="Z370" s="129">
        <v>404</v>
      </c>
      <c r="AA370" s="129">
        <v>475</v>
      </c>
      <c r="AB370" s="129">
        <v>0</v>
      </c>
      <c r="AC370" s="129">
        <v>0</v>
      </c>
      <c r="AD370" s="129">
        <v>12</v>
      </c>
      <c r="AE370" s="129">
        <v>0</v>
      </c>
      <c r="AF370" s="129">
        <v>0</v>
      </c>
      <c r="AG370" s="129">
        <v>732</v>
      </c>
      <c r="AH370" s="129">
        <v>240</v>
      </c>
      <c r="AI370" s="129">
        <v>0</v>
      </c>
      <c r="AJ370" s="129">
        <v>0</v>
      </c>
      <c r="AK370" s="129"/>
      <c r="AL370" s="129"/>
      <c r="AM370" s="129"/>
      <c r="AN370" s="129"/>
      <c r="AO370" s="129"/>
      <c r="AP370" s="129"/>
      <c r="AQ370" s="117">
        <f t="shared" si="116"/>
        <v>9369</v>
      </c>
      <c r="AS370" s="129">
        <v>7276</v>
      </c>
      <c r="AT370" s="148"/>
      <c r="AV370" s="142">
        <f t="shared" si="119"/>
        <v>0</v>
      </c>
      <c r="AW370" s="142">
        <f t="shared" si="145"/>
        <v>0</v>
      </c>
      <c r="AX370" s="142">
        <f t="shared" si="146"/>
        <v>0</v>
      </c>
      <c r="AY370" s="142">
        <f t="shared" si="147"/>
        <v>0</v>
      </c>
      <c r="AZ370" s="142">
        <f t="shared" si="148"/>
        <v>0</v>
      </c>
      <c r="BA370" s="142">
        <f t="shared" si="149"/>
        <v>0</v>
      </c>
      <c r="BB370" s="142">
        <f t="shared" si="150"/>
        <v>0</v>
      </c>
      <c r="BC370" s="142">
        <f t="shared" si="151"/>
        <v>0</v>
      </c>
      <c r="BD370" s="142">
        <f t="shared" si="152"/>
        <v>0</v>
      </c>
      <c r="BE370" s="142">
        <f t="shared" si="153"/>
        <v>1000</v>
      </c>
      <c r="BF370" s="142">
        <f t="shared" si="154"/>
        <v>0</v>
      </c>
      <c r="BG370" s="142">
        <f t="shared" si="155"/>
        <v>0</v>
      </c>
      <c r="BH370" s="142">
        <f t="shared" si="156"/>
        <v>0</v>
      </c>
      <c r="BI370" s="142">
        <f t="shared" si="157"/>
        <v>0</v>
      </c>
      <c r="BJ370" s="142">
        <f t="shared" si="158"/>
        <v>0</v>
      </c>
      <c r="BK370" s="142">
        <f t="shared" si="159"/>
        <v>0</v>
      </c>
      <c r="BL370" s="142">
        <f t="shared" si="120"/>
        <v>0</v>
      </c>
      <c r="BM370" s="142">
        <f t="shared" si="121"/>
        <v>0</v>
      </c>
      <c r="BN370" s="142">
        <f t="shared" si="122"/>
        <v>0</v>
      </c>
      <c r="BO370" s="142">
        <f t="shared" si="123"/>
        <v>0</v>
      </c>
      <c r="BP370" s="142">
        <f t="shared" si="124"/>
        <v>1000</v>
      </c>
      <c r="BQ370" s="142">
        <f t="shared" si="125"/>
        <v>0</v>
      </c>
      <c r="BR370" s="142">
        <f t="shared" si="126"/>
        <v>0</v>
      </c>
      <c r="BS370" s="142">
        <f t="shared" si="127"/>
        <v>0</v>
      </c>
      <c r="BT370" s="142">
        <f t="shared" si="128"/>
        <v>0</v>
      </c>
      <c r="BU370" s="142">
        <f t="shared" si="129"/>
        <v>0</v>
      </c>
      <c r="BV370" s="142">
        <f t="shared" si="130"/>
        <v>0</v>
      </c>
      <c r="BW370" s="142">
        <f t="shared" si="131"/>
        <v>0</v>
      </c>
      <c r="BX370" s="142">
        <f t="shared" si="132"/>
        <v>1000</v>
      </c>
      <c r="BY370" s="142">
        <f t="shared" si="133"/>
        <v>0</v>
      </c>
      <c r="BZ370" s="142">
        <f t="shared" si="134"/>
        <v>0</v>
      </c>
      <c r="CA370" s="142">
        <f t="shared" si="135"/>
        <v>0</v>
      </c>
      <c r="CB370" s="142">
        <f t="shared" si="136"/>
        <v>0</v>
      </c>
      <c r="CC370" s="142">
        <f t="shared" si="137"/>
        <v>0</v>
      </c>
      <c r="CD370" s="142">
        <f t="shared" si="138"/>
        <v>0</v>
      </c>
      <c r="CE370" s="142">
        <f t="shared" si="139"/>
        <v>0</v>
      </c>
      <c r="CF370" s="142">
        <f t="shared" si="140"/>
        <v>0</v>
      </c>
      <c r="CG370" s="142">
        <f t="shared" si="141"/>
        <v>0</v>
      </c>
      <c r="CH370" s="142">
        <f t="shared" si="142"/>
        <v>0</v>
      </c>
      <c r="CI370" s="142">
        <f t="shared" si="143"/>
        <v>0</v>
      </c>
      <c r="CJ370" s="142">
        <f t="shared" si="144"/>
        <v>0</v>
      </c>
    </row>
    <row r="371" spans="2:88" x14ac:dyDescent="0.2">
      <c r="B371" s="144" t="str">
        <f t="shared" si="118"/>
        <v>21. Todo Riesgo, Construcción y Montaje</v>
      </c>
      <c r="C371" s="129">
        <v>0</v>
      </c>
      <c r="D371" s="129">
        <v>0</v>
      </c>
      <c r="E371" s="129">
        <v>138</v>
      </c>
      <c r="F371" s="129">
        <v>0</v>
      </c>
      <c r="G371" s="129">
        <v>0</v>
      </c>
      <c r="H371" s="129">
        <v>540</v>
      </c>
      <c r="I371" s="129">
        <v>227</v>
      </c>
      <c r="J371" s="129">
        <v>0</v>
      </c>
      <c r="K371" s="129">
        <v>184</v>
      </c>
      <c r="L371" s="129">
        <v>0</v>
      </c>
      <c r="M371" s="129">
        <v>0</v>
      </c>
      <c r="N371" s="129">
        <v>73</v>
      </c>
      <c r="O371" s="129">
        <v>64</v>
      </c>
      <c r="P371" s="129">
        <v>0</v>
      </c>
      <c r="Q371" s="129">
        <v>315</v>
      </c>
      <c r="R371" s="129">
        <v>0</v>
      </c>
      <c r="S371" s="129">
        <v>2</v>
      </c>
      <c r="T371" s="129">
        <v>0</v>
      </c>
      <c r="U371" s="129">
        <v>323</v>
      </c>
      <c r="V371" s="129">
        <v>0</v>
      </c>
      <c r="W371" s="129">
        <v>122</v>
      </c>
      <c r="X371" s="243">
        <v>0</v>
      </c>
      <c r="Y371" s="129">
        <v>161</v>
      </c>
      <c r="Z371" s="129">
        <v>100</v>
      </c>
      <c r="AA371" s="129">
        <v>120</v>
      </c>
      <c r="AB371" s="129">
        <v>0</v>
      </c>
      <c r="AC371" s="129">
        <v>0</v>
      </c>
      <c r="AD371" s="129">
        <v>133</v>
      </c>
      <c r="AE371" s="129">
        <v>5</v>
      </c>
      <c r="AF371" s="129">
        <v>0</v>
      </c>
      <c r="AG371" s="129">
        <v>170</v>
      </c>
      <c r="AH371" s="129">
        <v>31</v>
      </c>
      <c r="AI371" s="129">
        <v>0</v>
      </c>
      <c r="AJ371" s="129">
        <v>0</v>
      </c>
      <c r="AK371" s="129"/>
      <c r="AL371" s="129"/>
      <c r="AM371" s="129"/>
      <c r="AN371" s="129"/>
      <c r="AO371" s="129"/>
      <c r="AP371" s="129"/>
      <c r="AQ371" s="117">
        <f t="shared" si="116"/>
        <v>2708</v>
      </c>
      <c r="AS371" s="129">
        <v>2239</v>
      </c>
      <c r="AT371" s="148"/>
      <c r="AV371" s="142">
        <f t="shared" si="119"/>
        <v>0</v>
      </c>
      <c r="AW371" s="142">
        <f t="shared" si="145"/>
        <v>0</v>
      </c>
      <c r="AX371" s="142">
        <f t="shared" si="146"/>
        <v>0</v>
      </c>
      <c r="AY371" s="142">
        <f t="shared" si="147"/>
        <v>0</v>
      </c>
      <c r="AZ371" s="142">
        <f t="shared" si="148"/>
        <v>0</v>
      </c>
      <c r="BA371" s="142">
        <f t="shared" si="149"/>
        <v>0</v>
      </c>
      <c r="BB371" s="142">
        <f t="shared" si="150"/>
        <v>0</v>
      </c>
      <c r="BC371" s="142">
        <f t="shared" si="151"/>
        <v>0</v>
      </c>
      <c r="BD371" s="142">
        <f t="shared" si="152"/>
        <v>0</v>
      </c>
      <c r="BE371" s="142">
        <f t="shared" si="153"/>
        <v>1000</v>
      </c>
      <c r="BF371" s="142">
        <f t="shared" si="154"/>
        <v>0</v>
      </c>
      <c r="BG371" s="142">
        <f t="shared" si="155"/>
        <v>0</v>
      </c>
      <c r="BH371" s="142">
        <f t="shared" si="156"/>
        <v>0</v>
      </c>
      <c r="BI371" s="142">
        <f t="shared" si="157"/>
        <v>0</v>
      </c>
      <c r="BJ371" s="142">
        <f t="shared" si="158"/>
        <v>0</v>
      </c>
      <c r="BK371" s="142">
        <f t="shared" si="159"/>
        <v>0</v>
      </c>
      <c r="BL371" s="142">
        <f t="shared" si="120"/>
        <v>0</v>
      </c>
      <c r="BM371" s="142">
        <f t="shared" si="121"/>
        <v>0</v>
      </c>
      <c r="BN371" s="142">
        <f t="shared" si="122"/>
        <v>0</v>
      </c>
      <c r="BO371" s="142">
        <f t="shared" si="123"/>
        <v>0</v>
      </c>
      <c r="BP371" s="142">
        <f t="shared" si="124"/>
        <v>0</v>
      </c>
      <c r="BQ371" s="142">
        <f t="shared" si="125"/>
        <v>0</v>
      </c>
      <c r="BR371" s="142">
        <f t="shared" si="126"/>
        <v>0</v>
      </c>
      <c r="BS371" s="142">
        <f t="shared" si="127"/>
        <v>0</v>
      </c>
      <c r="BT371" s="142">
        <f t="shared" si="128"/>
        <v>0</v>
      </c>
      <c r="BU371" s="142">
        <f t="shared" si="129"/>
        <v>0</v>
      </c>
      <c r="BV371" s="142">
        <f t="shared" si="130"/>
        <v>0</v>
      </c>
      <c r="BW371" s="142">
        <f t="shared" si="131"/>
        <v>0</v>
      </c>
      <c r="BX371" s="142">
        <f t="shared" si="132"/>
        <v>0</v>
      </c>
      <c r="BY371" s="142">
        <f t="shared" si="133"/>
        <v>0</v>
      </c>
      <c r="BZ371" s="142">
        <f t="shared" si="134"/>
        <v>0</v>
      </c>
      <c r="CA371" s="142">
        <f t="shared" si="135"/>
        <v>0</v>
      </c>
      <c r="CB371" s="142">
        <f t="shared" si="136"/>
        <v>0</v>
      </c>
      <c r="CC371" s="142">
        <f t="shared" si="137"/>
        <v>0</v>
      </c>
      <c r="CD371" s="142">
        <f t="shared" si="138"/>
        <v>0</v>
      </c>
      <c r="CE371" s="142">
        <f t="shared" si="139"/>
        <v>0</v>
      </c>
      <c r="CF371" s="142">
        <f t="shared" si="140"/>
        <v>0</v>
      </c>
      <c r="CG371" s="142">
        <f t="shared" si="141"/>
        <v>0</v>
      </c>
      <c r="CH371" s="142">
        <f t="shared" si="142"/>
        <v>0</v>
      </c>
      <c r="CI371" s="142">
        <f t="shared" si="143"/>
        <v>0</v>
      </c>
      <c r="CJ371" s="142">
        <f t="shared" si="144"/>
        <v>0</v>
      </c>
    </row>
    <row r="372" spans="2:88" x14ac:dyDescent="0.2">
      <c r="B372" s="144" t="str">
        <f t="shared" si="118"/>
        <v>22. Avería de Maquinaria</v>
      </c>
      <c r="C372" s="129">
        <v>0</v>
      </c>
      <c r="D372" s="129">
        <v>0</v>
      </c>
      <c r="E372" s="129">
        <v>669</v>
      </c>
      <c r="F372" s="129">
        <v>0</v>
      </c>
      <c r="G372" s="129">
        <v>0</v>
      </c>
      <c r="H372" s="129">
        <v>210</v>
      </c>
      <c r="I372" s="129">
        <v>285</v>
      </c>
      <c r="J372" s="129">
        <v>0</v>
      </c>
      <c r="K372" s="129">
        <v>173.00000000000003</v>
      </c>
      <c r="L372" s="129">
        <v>0</v>
      </c>
      <c r="M372" s="129">
        <v>0</v>
      </c>
      <c r="N372" s="129">
        <v>0</v>
      </c>
      <c r="O372" s="129">
        <v>0</v>
      </c>
      <c r="P372" s="129">
        <v>0</v>
      </c>
      <c r="Q372" s="129">
        <v>14</v>
      </c>
      <c r="R372" s="129">
        <v>0</v>
      </c>
      <c r="S372" s="129">
        <v>0</v>
      </c>
      <c r="T372" s="129">
        <v>0</v>
      </c>
      <c r="U372" s="129">
        <v>4</v>
      </c>
      <c r="V372" s="129">
        <v>0</v>
      </c>
      <c r="W372" s="129">
        <v>51</v>
      </c>
      <c r="X372" s="243">
        <v>0</v>
      </c>
      <c r="Y372" s="129">
        <v>75</v>
      </c>
      <c r="Z372" s="129">
        <v>750</v>
      </c>
      <c r="AA372" s="129">
        <v>577.00000000000011</v>
      </c>
      <c r="AB372" s="129">
        <v>0</v>
      </c>
      <c r="AC372" s="129">
        <v>0</v>
      </c>
      <c r="AD372" s="129">
        <v>0</v>
      </c>
      <c r="AE372" s="129">
        <v>0</v>
      </c>
      <c r="AF372" s="129">
        <v>0</v>
      </c>
      <c r="AG372" s="129">
        <v>694.00000000000011</v>
      </c>
      <c r="AH372" s="129">
        <v>0</v>
      </c>
      <c r="AI372" s="129">
        <v>0</v>
      </c>
      <c r="AJ372" s="129">
        <v>0</v>
      </c>
      <c r="AK372" s="129"/>
      <c r="AL372" s="129"/>
      <c r="AM372" s="129"/>
      <c r="AN372" s="129"/>
      <c r="AO372" s="129"/>
      <c r="AP372" s="129"/>
      <c r="AQ372" s="117">
        <f t="shared" si="116"/>
        <v>3502</v>
      </c>
      <c r="AS372" s="129">
        <v>2715</v>
      </c>
      <c r="AT372" s="148"/>
      <c r="AV372" s="142">
        <f t="shared" si="119"/>
        <v>0</v>
      </c>
      <c r="AW372" s="142">
        <f t="shared" si="145"/>
        <v>0</v>
      </c>
      <c r="AX372" s="142">
        <f>IF(AND(E270=0,E372=0),0,IF(ISERROR(E270/E372),1000,0))</f>
        <v>0</v>
      </c>
      <c r="AY372" s="142">
        <f t="shared" si="147"/>
        <v>0</v>
      </c>
      <c r="AZ372" s="142">
        <f t="shared" si="148"/>
        <v>0</v>
      </c>
      <c r="BA372" s="142">
        <f t="shared" si="149"/>
        <v>0</v>
      </c>
      <c r="BB372" s="142">
        <f t="shared" si="150"/>
        <v>0</v>
      </c>
      <c r="BC372" s="142">
        <f t="shared" si="151"/>
        <v>0</v>
      </c>
      <c r="BD372" s="142">
        <f t="shared" si="152"/>
        <v>0</v>
      </c>
      <c r="BE372" s="142">
        <f t="shared" si="153"/>
        <v>0</v>
      </c>
      <c r="BF372" s="142">
        <f t="shared" si="154"/>
        <v>0</v>
      </c>
      <c r="BG372" s="142">
        <f t="shared" si="155"/>
        <v>0</v>
      </c>
      <c r="BH372" s="142">
        <f t="shared" si="156"/>
        <v>0</v>
      </c>
      <c r="BI372" s="142">
        <f t="shared" si="157"/>
        <v>0</v>
      </c>
      <c r="BJ372" s="142">
        <f t="shared" si="158"/>
        <v>0</v>
      </c>
      <c r="BK372" s="142">
        <f t="shared" si="159"/>
        <v>0</v>
      </c>
      <c r="BL372" s="142">
        <f t="shared" si="120"/>
        <v>1000</v>
      </c>
      <c r="BM372" s="142">
        <f t="shared" si="121"/>
        <v>0</v>
      </c>
      <c r="BN372" s="142">
        <f t="shared" si="122"/>
        <v>0</v>
      </c>
      <c r="BO372" s="142">
        <f t="shared" si="123"/>
        <v>0</v>
      </c>
      <c r="BP372" s="142">
        <f t="shared" si="124"/>
        <v>0</v>
      </c>
      <c r="BQ372" s="142">
        <f t="shared" si="125"/>
        <v>0</v>
      </c>
      <c r="BR372" s="142">
        <f t="shared" si="126"/>
        <v>0</v>
      </c>
      <c r="BS372" s="142">
        <f t="shared" si="127"/>
        <v>0</v>
      </c>
      <c r="BT372" s="142">
        <f t="shared" si="128"/>
        <v>0</v>
      </c>
      <c r="BU372" s="142">
        <f t="shared" si="129"/>
        <v>0</v>
      </c>
      <c r="BV372" s="142">
        <f t="shared" si="130"/>
        <v>0</v>
      </c>
      <c r="BW372" s="142">
        <f t="shared" si="131"/>
        <v>0</v>
      </c>
      <c r="BX372" s="142">
        <f t="shared" si="132"/>
        <v>0</v>
      </c>
      <c r="BY372" s="142">
        <f t="shared" si="133"/>
        <v>0</v>
      </c>
      <c r="BZ372" s="142">
        <f t="shared" si="134"/>
        <v>0</v>
      </c>
      <c r="CA372" s="142">
        <f t="shared" si="135"/>
        <v>0</v>
      </c>
      <c r="CB372" s="142">
        <f t="shared" si="136"/>
        <v>0</v>
      </c>
      <c r="CC372" s="142">
        <f t="shared" si="137"/>
        <v>0</v>
      </c>
      <c r="CD372" s="142">
        <f t="shared" si="138"/>
        <v>0</v>
      </c>
      <c r="CE372" s="142">
        <f t="shared" si="139"/>
        <v>0</v>
      </c>
      <c r="CF372" s="142">
        <f t="shared" si="140"/>
        <v>0</v>
      </c>
      <c r="CG372" s="142">
        <f t="shared" si="141"/>
        <v>0</v>
      </c>
      <c r="CH372" s="142">
        <f t="shared" si="142"/>
        <v>0</v>
      </c>
      <c r="CI372" s="142">
        <f t="shared" si="143"/>
        <v>0</v>
      </c>
      <c r="CJ372" s="142">
        <f t="shared" si="144"/>
        <v>0</v>
      </c>
    </row>
    <row r="373" spans="2:88" x14ac:dyDescent="0.2">
      <c r="B373" s="144" t="str">
        <f t="shared" si="118"/>
        <v>23. Equipo Electrónico</v>
      </c>
      <c r="C373" s="129">
        <v>0</v>
      </c>
      <c r="D373" s="129">
        <v>0</v>
      </c>
      <c r="E373" s="129">
        <v>1079.0000000000002</v>
      </c>
      <c r="F373" s="129">
        <v>0</v>
      </c>
      <c r="G373" s="129">
        <v>0</v>
      </c>
      <c r="H373" s="129">
        <v>353</v>
      </c>
      <c r="I373" s="129">
        <v>326.99999999999994</v>
      </c>
      <c r="J373" s="129">
        <v>0</v>
      </c>
      <c r="K373" s="129">
        <v>129</v>
      </c>
      <c r="L373" s="129">
        <v>0</v>
      </c>
      <c r="M373" s="129">
        <v>0</v>
      </c>
      <c r="N373" s="129">
        <v>0</v>
      </c>
      <c r="O373" s="129">
        <v>27</v>
      </c>
      <c r="P373" s="129">
        <v>0</v>
      </c>
      <c r="Q373" s="129">
        <v>165.99999999999997</v>
      </c>
      <c r="R373" s="129">
        <v>0</v>
      </c>
      <c r="S373" s="129">
        <v>72</v>
      </c>
      <c r="T373" s="129">
        <v>0</v>
      </c>
      <c r="U373" s="129">
        <v>76</v>
      </c>
      <c r="V373" s="129">
        <v>0</v>
      </c>
      <c r="W373" s="129">
        <v>70</v>
      </c>
      <c r="X373" s="243">
        <v>0</v>
      </c>
      <c r="Y373" s="129">
        <v>104</v>
      </c>
      <c r="Z373" s="129">
        <v>1593</v>
      </c>
      <c r="AA373" s="129">
        <v>2373</v>
      </c>
      <c r="AB373" s="129">
        <v>0</v>
      </c>
      <c r="AC373" s="129">
        <v>0</v>
      </c>
      <c r="AD373" s="129">
        <v>1</v>
      </c>
      <c r="AE373" s="129">
        <v>0</v>
      </c>
      <c r="AF373" s="129">
        <v>0</v>
      </c>
      <c r="AG373" s="129">
        <v>549.99999999999989</v>
      </c>
      <c r="AH373" s="129">
        <v>3</v>
      </c>
      <c r="AI373" s="129">
        <v>0</v>
      </c>
      <c r="AJ373" s="129">
        <v>726</v>
      </c>
      <c r="AK373" s="129"/>
      <c r="AL373" s="129"/>
      <c r="AM373" s="129"/>
      <c r="AN373" s="129"/>
      <c r="AO373" s="129"/>
      <c r="AP373" s="129"/>
      <c r="AQ373" s="117">
        <f t="shared" si="116"/>
        <v>7649</v>
      </c>
      <c r="AS373" s="129">
        <v>7697</v>
      </c>
      <c r="AT373" s="148"/>
      <c r="AV373" s="142">
        <f t="shared" si="119"/>
        <v>0</v>
      </c>
      <c r="AW373" s="142">
        <f t="shared" si="145"/>
        <v>0</v>
      </c>
      <c r="AX373" s="142">
        <f t="shared" si="146"/>
        <v>0</v>
      </c>
      <c r="AY373" s="142">
        <f t="shared" si="147"/>
        <v>0</v>
      </c>
      <c r="AZ373" s="142">
        <f t="shared" si="148"/>
        <v>0</v>
      </c>
      <c r="BA373" s="142">
        <f t="shared" si="149"/>
        <v>0</v>
      </c>
      <c r="BB373" s="142">
        <f t="shared" si="150"/>
        <v>0</v>
      </c>
      <c r="BC373" s="142">
        <f t="shared" si="151"/>
        <v>0</v>
      </c>
      <c r="BD373" s="142">
        <f t="shared" si="152"/>
        <v>0</v>
      </c>
      <c r="BE373" s="142">
        <f t="shared" si="153"/>
        <v>1000</v>
      </c>
      <c r="BF373" s="142">
        <f t="shared" si="154"/>
        <v>0</v>
      </c>
      <c r="BG373" s="142">
        <f t="shared" si="155"/>
        <v>0</v>
      </c>
      <c r="BH373" s="142">
        <f t="shared" si="156"/>
        <v>0</v>
      </c>
      <c r="BI373" s="142">
        <f t="shared" si="157"/>
        <v>0</v>
      </c>
      <c r="BJ373" s="142">
        <f t="shared" si="158"/>
        <v>0</v>
      </c>
      <c r="BK373" s="142">
        <f t="shared" si="159"/>
        <v>0</v>
      </c>
      <c r="BL373" s="142">
        <f t="shared" si="120"/>
        <v>0</v>
      </c>
      <c r="BM373" s="142">
        <f t="shared" si="121"/>
        <v>0</v>
      </c>
      <c r="BN373" s="142">
        <f t="shared" si="122"/>
        <v>0</v>
      </c>
      <c r="BO373" s="142">
        <f t="shared" si="123"/>
        <v>0</v>
      </c>
      <c r="BP373" s="142">
        <f t="shared" si="124"/>
        <v>0</v>
      </c>
      <c r="BQ373" s="142">
        <f t="shared" si="125"/>
        <v>0</v>
      </c>
      <c r="BR373" s="142">
        <f t="shared" si="126"/>
        <v>0</v>
      </c>
      <c r="BS373" s="142">
        <f t="shared" si="127"/>
        <v>0</v>
      </c>
      <c r="BT373" s="142">
        <f t="shared" si="128"/>
        <v>0</v>
      </c>
      <c r="BU373" s="142">
        <f t="shared" si="129"/>
        <v>0</v>
      </c>
      <c r="BV373" s="142">
        <f t="shared" si="130"/>
        <v>0</v>
      </c>
      <c r="BW373" s="142">
        <f t="shared" si="131"/>
        <v>0</v>
      </c>
      <c r="BX373" s="142">
        <f t="shared" si="132"/>
        <v>0</v>
      </c>
      <c r="BY373" s="142">
        <f t="shared" si="133"/>
        <v>0</v>
      </c>
      <c r="BZ373" s="142">
        <f t="shared" si="134"/>
        <v>0</v>
      </c>
      <c r="CA373" s="142">
        <f t="shared" si="135"/>
        <v>0</v>
      </c>
      <c r="CB373" s="142">
        <f t="shared" si="136"/>
        <v>0</v>
      </c>
      <c r="CC373" s="142">
        <f t="shared" si="137"/>
        <v>0</v>
      </c>
      <c r="CD373" s="142">
        <f t="shared" si="138"/>
        <v>0</v>
      </c>
      <c r="CE373" s="142">
        <f t="shared" si="139"/>
        <v>0</v>
      </c>
      <c r="CF373" s="142">
        <f t="shared" si="140"/>
        <v>0</v>
      </c>
      <c r="CG373" s="142">
        <f t="shared" si="141"/>
        <v>0</v>
      </c>
      <c r="CH373" s="142">
        <f t="shared" si="142"/>
        <v>0</v>
      </c>
      <c r="CI373" s="142">
        <f t="shared" si="143"/>
        <v>0</v>
      </c>
      <c r="CJ373" s="142">
        <f t="shared" si="144"/>
        <v>0</v>
      </c>
    </row>
    <row r="374" spans="2:88" x14ac:dyDescent="0.2">
      <c r="B374" s="144" t="str">
        <f t="shared" si="118"/>
        <v>24. Garantía</v>
      </c>
      <c r="C374" s="129">
        <v>0</v>
      </c>
      <c r="D374" s="129">
        <v>3395</v>
      </c>
      <c r="E374" s="129">
        <v>535</v>
      </c>
      <c r="F374" s="129">
        <v>0</v>
      </c>
      <c r="G374" s="129">
        <v>982</v>
      </c>
      <c r="H374" s="129">
        <v>1</v>
      </c>
      <c r="I374" s="129">
        <v>533</v>
      </c>
      <c r="J374" s="129">
        <v>0</v>
      </c>
      <c r="K374" s="129">
        <v>2923</v>
      </c>
      <c r="L374" s="129">
        <v>0</v>
      </c>
      <c r="M374" s="129">
        <v>4202</v>
      </c>
      <c r="N374" s="129">
        <v>0</v>
      </c>
      <c r="O374" s="129">
        <v>0</v>
      </c>
      <c r="P374" s="129">
        <v>2540</v>
      </c>
      <c r="Q374" s="129">
        <v>2355</v>
      </c>
      <c r="R374" s="129">
        <v>0</v>
      </c>
      <c r="S374" s="129">
        <v>93</v>
      </c>
      <c r="T374" s="129">
        <v>0</v>
      </c>
      <c r="U374" s="129">
        <v>1034</v>
      </c>
      <c r="V374" s="129">
        <v>0</v>
      </c>
      <c r="W374" s="129">
        <v>0</v>
      </c>
      <c r="X374" s="243">
        <v>332</v>
      </c>
      <c r="Y374" s="129">
        <v>7713</v>
      </c>
      <c r="Z374" s="129">
        <v>0</v>
      </c>
      <c r="AA374" s="129">
        <v>2133</v>
      </c>
      <c r="AB374" s="129">
        <v>0</v>
      </c>
      <c r="AC374" s="129">
        <v>0</v>
      </c>
      <c r="AD374" s="129">
        <v>9</v>
      </c>
      <c r="AE374" s="129">
        <v>0</v>
      </c>
      <c r="AF374" s="129">
        <v>1265</v>
      </c>
      <c r="AG374" s="129">
        <v>324</v>
      </c>
      <c r="AH374" s="129">
        <v>0</v>
      </c>
      <c r="AI374" s="129">
        <v>0</v>
      </c>
      <c r="AJ374" s="129">
        <v>0</v>
      </c>
      <c r="AK374" s="129"/>
      <c r="AL374" s="129"/>
      <c r="AM374" s="129"/>
      <c r="AN374" s="129"/>
      <c r="AO374" s="129"/>
      <c r="AP374" s="129"/>
      <c r="AQ374" s="117">
        <f t="shared" si="116"/>
        <v>30369</v>
      </c>
      <c r="AS374" s="129">
        <v>29757</v>
      </c>
      <c r="AT374" s="148"/>
      <c r="AV374" s="142">
        <f t="shared" si="119"/>
        <v>0</v>
      </c>
      <c r="AW374" s="142">
        <f t="shared" si="145"/>
        <v>0</v>
      </c>
      <c r="AX374" s="142">
        <f t="shared" si="146"/>
        <v>0</v>
      </c>
      <c r="AY374" s="142">
        <f t="shared" si="147"/>
        <v>0</v>
      </c>
      <c r="AZ374" s="142">
        <f t="shared" si="148"/>
        <v>0</v>
      </c>
      <c r="BA374" s="142">
        <f t="shared" si="149"/>
        <v>0</v>
      </c>
      <c r="BB374" s="142">
        <f t="shared" si="150"/>
        <v>0</v>
      </c>
      <c r="BC374" s="142">
        <f t="shared" si="151"/>
        <v>0</v>
      </c>
      <c r="BD374" s="142">
        <f t="shared" si="152"/>
        <v>0</v>
      </c>
      <c r="BE374" s="142">
        <f t="shared" si="153"/>
        <v>1000</v>
      </c>
      <c r="BF374" s="142">
        <f t="shared" si="154"/>
        <v>0</v>
      </c>
      <c r="BG374" s="142">
        <f t="shared" si="155"/>
        <v>0</v>
      </c>
      <c r="BH374" s="142">
        <f t="shared" si="156"/>
        <v>0</v>
      </c>
      <c r="BI374" s="142">
        <f t="shared" si="157"/>
        <v>0</v>
      </c>
      <c r="BJ374" s="142">
        <f t="shared" si="158"/>
        <v>0</v>
      </c>
      <c r="BK374" s="142">
        <f t="shared" si="159"/>
        <v>0</v>
      </c>
      <c r="BL374" s="142">
        <f t="shared" si="120"/>
        <v>0</v>
      </c>
      <c r="BM374" s="142">
        <f t="shared" si="121"/>
        <v>0</v>
      </c>
      <c r="BN374" s="142">
        <f t="shared" si="122"/>
        <v>0</v>
      </c>
      <c r="BO374" s="142">
        <f t="shared" si="123"/>
        <v>0</v>
      </c>
      <c r="BP374" s="142">
        <f t="shared" si="124"/>
        <v>0</v>
      </c>
      <c r="BQ374" s="142">
        <f t="shared" si="125"/>
        <v>0</v>
      </c>
      <c r="BR374" s="142">
        <f t="shared" si="126"/>
        <v>0</v>
      </c>
      <c r="BS374" s="142">
        <f t="shared" si="127"/>
        <v>0</v>
      </c>
      <c r="BT374" s="142">
        <f t="shared" si="128"/>
        <v>0</v>
      </c>
      <c r="BU374" s="142">
        <f t="shared" si="129"/>
        <v>0</v>
      </c>
      <c r="BV374" s="142">
        <f t="shared" si="130"/>
        <v>1000</v>
      </c>
      <c r="BW374" s="142">
        <f t="shared" si="131"/>
        <v>0</v>
      </c>
      <c r="BX374" s="142">
        <f t="shared" si="132"/>
        <v>0</v>
      </c>
      <c r="BY374" s="142">
        <f t="shared" si="133"/>
        <v>0</v>
      </c>
      <c r="BZ374" s="142">
        <f t="shared" si="134"/>
        <v>0</v>
      </c>
      <c r="CA374" s="142">
        <f t="shared" si="135"/>
        <v>1000</v>
      </c>
      <c r="CB374" s="142">
        <f t="shared" si="136"/>
        <v>0</v>
      </c>
      <c r="CC374" s="142">
        <f t="shared" si="137"/>
        <v>0</v>
      </c>
      <c r="CD374" s="142">
        <f t="shared" si="138"/>
        <v>0</v>
      </c>
      <c r="CE374" s="142">
        <f t="shared" si="139"/>
        <v>0</v>
      </c>
      <c r="CF374" s="142">
        <f t="shared" si="140"/>
        <v>0</v>
      </c>
      <c r="CG374" s="142">
        <f t="shared" si="141"/>
        <v>0</v>
      </c>
      <c r="CH374" s="142">
        <f t="shared" si="142"/>
        <v>0</v>
      </c>
      <c r="CI374" s="142">
        <f t="shared" si="143"/>
        <v>0</v>
      </c>
      <c r="CJ374" s="142">
        <f t="shared" si="144"/>
        <v>0</v>
      </c>
    </row>
    <row r="375" spans="2:88" x14ac:dyDescent="0.2">
      <c r="B375" s="144" t="str">
        <f t="shared" si="118"/>
        <v>25. Fidelidad</v>
      </c>
      <c r="C375" s="129">
        <v>0</v>
      </c>
      <c r="D375" s="129">
        <v>0</v>
      </c>
      <c r="E375" s="129">
        <v>2</v>
      </c>
      <c r="F375" s="129">
        <v>0</v>
      </c>
      <c r="G375" s="129">
        <v>0</v>
      </c>
      <c r="H375" s="129">
        <v>0</v>
      </c>
      <c r="I375" s="129">
        <v>3</v>
      </c>
      <c r="J375" s="129">
        <v>0</v>
      </c>
      <c r="K375" s="129">
        <v>1</v>
      </c>
      <c r="L375" s="129">
        <v>0</v>
      </c>
      <c r="M375" s="129">
        <v>0</v>
      </c>
      <c r="N375" s="129">
        <v>0</v>
      </c>
      <c r="O375" s="129">
        <v>0</v>
      </c>
      <c r="P375" s="129">
        <v>0</v>
      </c>
      <c r="Q375" s="129">
        <v>1573</v>
      </c>
      <c r="R375" s="129">
        <v>0</v>
      </c>
      <c r="S375" s="129">
        <v>3</v>
      </c>
      <c r="T375" s="129">
        <v>0</v>
      </c>
      <c r="U375" s="129">
        <v>0</v>
      </c>
      <c r="V375" s="129">
        <v>0</v>
      </c>
      <c r="W375" s="129">
        <v>5</v>
      </c>
      <c r="X375" s="243">
        <v>0</v>
      </c>
      <c r="Y375" s="129">
        <v>0</v>
      </c>
      <c r="Z375" s="129">
        <v>0</v>
      </c>
      <c r="AA375" s="129">
        <v>0</v>
      </c>
      <c r="AB375" s="129">
        <v>0</v>
      </c>
      <c r="AC375" s="129">
        <v>0</v>
      </c>
      <c r="AD375" s="129">
        <v>17</v>
      </c>
      <c r="AE375" s="129">
        <v>0</v>
      </c>
      <c r="AF375" s="129">
        <v>0</v>
      </c>
      <c r="AG375" s="129">
        <v>0</v>
      </c>
      <c r="AH375" s="129">
        <v>0</v>
      </c>
      <c r="AI375" s="129">
        <v>0</v>
      </c>
      <c r="AJ375" s="129">
        <v>0</v>
      </c>
      <c r="AK375" s="129"/>
      <c r="AL375" s="129"/>
      <c r="AM375" s="129"/>
      <c r="AN375" s="129"/>
      <c r="AO375" s="129"/>
      <c r="AP375" s="129"/>
      <c r="AQ375" s="117">
        <f t="shared" si="116"/>
        <v>1604</v>
      </c>
      <c r="AS375" s="129">
        <v>2991</v>
      </c>
      <c r="AT375" s="148"/>
      <c r="AV375" s="142">
        <f t="shared" si="119"/>
        <v>0</v>
      </c>
      <c r="AW375" s="142">
        <f t="shared" si="145"/>
        <v>0</v>
      </c>
      <c r="AX375" s="142">
        <f t="shared" si="146"/>
        <v>0</v>
      </c>
      <c r="AY375" s="142">
        <f t="shared" si="147"/>
        <v>0</v>
      </c>
      <c r="AZ375" s="142">
        <f t="shared" si="148"/>
        <v>0</v>
      </c>
      <c r="BA375" s="142">
        <f t="shared" si="149"/>
        <v>1000</v>
      </c>
      <c r="BB375" s="142">
        <f t="shared" si="150"/>
        <v>0</v>
      </c>
      <c r="BC375" s="142">
        <f t="shared" si="151"/>
        <v>0</v>
      </c>
      <c r="BD375" s="142">
        <f t="shared" si="152"/>
        <v>0</v>
      </c>
      <c r="BE375" s="142">
        <f t="shared" si="153"/>
        <v>0</v>
      </c>
      <c r="BF375" s="142">
        <f t="shared" si="154"/>
        <v>0</v>
      </c>
      <c r="BG375" s="142">
        <f t="shared" si="155"/>
        <v>0</v>
      </c>
      <c r="BH375" s="142">
        <f t="shared" si="156"/>
        <v>0</v>
      </c>
      <c r="BI375" s="142">
        <f t="shared" si="157"/>
        <v>0</v>
      </c>
      <c r="BJ375" s="142">
        <f t="shared" si="158"/>
        <v>0</v>
      </c>
      <c r="BK375" s="142">
        <f t="shared" si="159"/>
        <v>0</v>
      </c>
      <c r="BL375" s="142">
        <f t="shared" si="120"/>
        <v>0</v>
      </c>
      <c r="BM375" s="142">
        <f t="shared" si="121"/>
        <v>0</v>
      </c>
      <c r="BN375" s="142">
        <f t="shared" si="122"/>
        <v>0</v>
      </c>
      <c r="BO375" s="142">
        <f t="shared" si="123"/>
        <v>0</v>
      </c>
      <c r="BP375" s="142">
        <f t="shared" si="124"/>
        <v>0</v>
      </c>
      <c r="BQ375" s="142">
        <f t="shared" si="125"/>
        <v>0</v>
      </c>
      <c r="BR375" s="142">
        <f t="shared" si="126"/>
        <v>0</v>
      </c>
      <c r="BS375" s="142">
        <f t="shared" si="127"/>
        <v>0</v>
      </c>
      <c r="BT375" s="142">
        <f t="shared" si="128"/>
        <v>0</v>
      </c>
      <c r="BU375" s="142">
        <f t="shared" si="129"/>
        <v>0</v>
      </c>
      <c r="BV375" s="142">
        <f t="shared" si="130"/>
        <v>0</v>
      </c>
      <c r="BW375" s="142">
        <f t="shared" si="131"/>
        <v>0</v>
      </c>
      <c r="BX375" s="142">
        <f t="shared" si="132"/>
        <v>0</v>
      </c>
      <c r="BY375" s="142">
        <f t="shared" si="133"/>
        <v>0</v>
      </c>
      <c r="BZ375" s="142">
        <f t="shared" si="134"/>
        <v>1000</v>
      </c>
      <c r="CA375" s="142">
        <f t="shared" si="135"/>
        <v>0</v>
      </c>
      <c r="CB375" s="142">
        <f t="shared" si="136"/>
        <v>0</v>
      </c>
      <c r="CC375" s="142">
        <f t="shared" si="137"/>
        <v>0</v>
      </c>
      <c r="CD375" s="142">
        <f t="shared" si="138"/>
        <v>0</v>
      </c>
      <c r="CE375" s="142">
        <f t="shared" si="139"/>
        <v>0</v>
      </c>
      <c r="CF375" s="142">
        <f t="shared" si="140"/>
        <v>0</v>
      </c>
      <c r="CG375" s="142">
        <f t="shared" si="141"/>
        <v>0</v>
      </c>
      <c r="CH375" s="142">
        <f t="shared" si="142"/>
        <v>0</v>
      </c>
      <c r="CI375" s="142">
        <f t="shared" si="143"/>
        <v>0</v>
      </c>
      <c r="CJ375" s="142">
        <f t="shared" si="144"/>
        <v>0</v>
      </c>
    </row>
    <row r="376" spans="2:88" x14ac:dyDescent="0.2">
      <c r="B376" s="144" t="str">
        <f t="shared" si="118"/>
        <v>26. Seguros Extensión y Garantía</v>
      </c>
      <c r="C376" s="129">
        <v>0</v>
      </c>
      <c r="D376" s="129">
        <v>0</v>
      </c>
      <c r="E376" s="129">
        <v>0</v>
      </c>
      <c r="F376" s="129">
        <v>0</v>
      </c>
      <c r="G376" s="129">
        <v>0</v>
      </c>
      <c r="H376" s="129">
        <v>0</v>
      </c>
      <c r="I376" s="129">
        <v>0</v>
      </c>
      <c r="J376" s="129">
        <v>0</v>
      </c>
      <c r="K376" s="129">
        <v>67</v>
      </c>
      <c r="L376" s="129">
        <v>0</v>
      </c>
      <c r="M376" s="129">
        <v>0</v>
      </c>
      <c r="N376" s="129">
        <v>0</v>
      </c>
      <c r="O376" s="129">
        <v>0</v>
      </c>
      <c r="P376" s="129">
        <v>0</v>
      </c>
      <c r="Q376" s="129">
        <v>21</v>
      </c>
      <c r="R376" s="129">
        <v>0</v>
      </c>
      <c r="S376" s="129">
        <v>0</v>
      </c>
      <c r="T376" s="129">
        <v>0</v>
      </c>
      <c r="U376" s="129">
        <v>0</v>
      </c>
      <c r="V376" s="129">
        <v>0</v>
      </c>
      <c r="W376" s="129">
        <v>0</v>
      </c>
      <c r="X376" s="243">
        <v>0</v>
      </c>
      <c r="Y376" s="129">
        <v>0</v>
      </c>
      <c r="Z376" s="129">
        <v>0</v>
      </c>
      <c r="AA376" s="129">
        <v>0</v>
      </c>
      <c r="AB376" s="129">
        <v>0</v>
      </c>
      <c r="AC376" s="129">
        <v>0</v>
      </c>
      <c r="AD376" s="129">
        <v>0</v>
      </c>
      <c r="AE376" s="129">
        <v>0</v>
      </c>
      <c r="AF376" s="129">
        <v>0</v>
      </c>
      <c r="AG376" s="129">
        <v>0</v>
      </c>
      <c r="AH376" s="129">
        <v>0</v>
      </c>
      <c r="AI376" s="129">
        <v>0</v>
      </c>
      <c r="AJ376" s="129">
        <v>0</v>
      </c>
      <c r="AK376" s="129"/>
      <c r="AL376" s="129"/>
      <c r="AM376" s="129"/>
      <c r="AN376" s="129"/>
      <c r="AO376" s="129"/>
      <c r="AP376" s="129"/>
      <c r="AQ376" s="117">
        <f t="shared" si="116"/>
        <v>88</v>
      </c>
      <c r="AS376" s="129">
        <v>215</v>
      </c>
      <c r="AT376" s="148"/>
      <c r="AV376" s="142">
        <f t="shared" si="119"/>
        <v>0</v>
      </c>
      <c r="AW376" s="142">
        <f t="shared" si="145"/>
        <v>0</v>
      </c>
      <c r="AX376" s="142">
        <f t="shared" si="146"/>
        <v>0</v>
      </c>
      <c r="AY376" s="142">
        <f t="shared" si="147"/>
        <v>0</v>
      </c>
      <c r="AZ376" s="142">
        <f t="shared" si="148"/>
        <v>0</v>
      </c>
      <c r="BA376" s="142">
        <f t="shared" si="149"/>
        <v>1000</v>
      </c>
      <c r="BB376" s="142">
        <f t="shared" si="150"/>
        <v>0</v>
      </c>
      <c r="BC376" s="142">
        <f t="shared" si="151"/>
        <v>0</v>
      </c>
      <c r="BD376" s="142">
        <f t="shared" si="152"/>
        <v>0</v>
      </c>
      <c r="BE376" s="142">
        <f t="shared" si="153"/>
        <v>0</v>
      </c>
      <c r="BF376" s="142">
        <f t="shared" si="154"/>
        <v>0</v>
      </c>
      <c r="BG376" s="142">
        <f t="shared" si="155"/>
        <v>0</v>
      </c>
      <c r="BH376" s="142">
        <f t="shared" si="156"/>
        <v>0</v>
      </c>
      <c r="BI376" s="142">
        <f t="shared" si="157"/>
        <v>0</v>
      </c>
      <c r="BJ376" s="142">
        <f t="shared" si="158"/>
        <v>0</v>
      </c>
      <c r="BK376" s="142">
        <f t="shared" si="159"/>
        <v>0</v>
      </c>
      <c r="BL376" s="142">
        <f t="shared" si="120"/>
        <v>0</v>
      </c>
      <c r="BM376" s="142">
        <f t="shared" si="121"/>
        <v>0</v>
      </c>
      <c r="BN376" s="142">
        <f t="shared" si="122"/>
        <v>0</v>
      </c>
      <c r="BO376" s="142">
        <f t="shared" si="123"/>
        <v>0</v>
      </c>
      <c r="BP376" s="142">
        <f t="shared" si="124"/>
        <v>0</v>
      </c>
      <c r="BQ376" s="142">
        <f t="shared" si="125"/>
        <v>0</v>
      </c>
      <c r="BR376" s="142">
        <f t="shared" si="126"/>
        <v>0</v>
      </c>
      <c r="BS376" s="142">
        <f t="shared" si="127"/>
        <v>0</v>
      </c>
      <c r="BT376" s="142">
        <f t="shared" si="128"/>
        <v>0</v>
      </c>
      <c r="BU376" s="142">
        <f t="shared" si="129"/>
        <v>0</v>
      </c>
      <c r="BV376" s="142">
        <f t="shared" si="130"/>
        <v>0</v>
      </c>
      <c r="BW376" s="142">
        <f t="shared" si="131"/>
        <v>0</v>
      </c>
      <c r="BX376" s="142">
        <f t="shared" si="132"/>
        <v>0</v>
      </c>
      <c r="BY376" s="142">
        <f t="shared" si="133"/>
        <v>0</v>
      </c>
      <c r="BZ376" s="142">
        <f t="shared" si="134"/>
        <v>0</v>
      </c>
      <c r="CA376" s="142">
        <f t="shared" si="135"/>
        <v>0</v>
      </c>
      <c r="CB376" s="142">
        <f t="shared" si="136"/>
        <v>0</v>
      </c>
      <c r="CC376" s="142">
        <f t="shared" si="137"/>
        <v>0</v>
      </c>
      <c r="CD376" s="142">
        <f t="shared" si="138"/>
        <v>0</v>
      </c>
      <c r="CE376" s="142">
        <f t="shared" si="139"/>
        <v>0</v>
      </c>
      <c r="CF376" s="142">
        <f t="shared" si="140"/>
        <v>0</v>
      </c>
      <c r="CG376" s="142">
        <f t="shared" si="141"/>
        <v>0</v>
      </c>
      <c r="CH376" s="142">
        <f t="shared" si="142"/>
        <v>0</v>
      </c>
      <c r="CI376" s="142">
        <f t="shared" si="143"/>
        <v>0</v>
      </c>
      <c r="CJ376" s="142">
        <f t="shared" si="144"/>
        <v>0</v>
      </c>
    </row>
    <row r="377" spans="2:88" x14ac:dyDescent="0.2">
      <c r="B377" s="144" t="str">
        <f t="shared" si="118"/>
        <v>27. Seguros de Crédito por Ventas a Plazo</v>
      </c>
      <c r="C377" s="129">
        <v>0</v>
      </c>
      <c r="D377" s="129">
        <v>141</v>
      </c>
      <c r="E377" s="129">
        <v>0</v>
      </c>
      <c r="F377" s="129">
        <v>0</v>
      </c>
      <c r="G377" s="129">
        <v>0</v>
      </c>
      <c r="H377" s="129">
        <v>0</v>
      </c>
      <c r="I377" s="129">
        <v>0</v>
      </c>
      <c r="J377" s="129">
        <v>2</v>
      </c>
      <c r="K377" s="129">
        <v>0</v>
      </c>
      <c r="L377" s="129">
        <v>0</v>
      </c>
      <c r="M377" s="129">
        <v>9</v>
      </c>
      <c r="N377" s="129">
        <v>0</v>
      </c>
      <c r="O377" s="129">
        <v>0</v>
      </c>
      <c r="P377" s="129">
        <v>0</v>
      </c>
      <c r="Q377" s="129">
        <v>0</v>
      </c>
      <c r="R377" s="129">
        <v>0</v>
      </c>
      <c r="S377" s="129">
        <v>0</v>
      </c>
      <c r="T377" s="129">
        <v>0</v>
      </c>
      <c r="U377" s="129">
        <v>0</v>
      </c>
      <c r="V377" s="129">
        <v>0</v>
      </c>
      <c r="W377" s="129">
        <v>0</v>
      </c>
      <c r="X377" s="243">
        <v>9</v>
      </c>
      <c r="Y377" s="129">
        <v>0</v>
      </c>
      <c r="Z377" s="129">
        <v>0</v>
      </c>
      <c r="AA377" s="129">
        <v>0</v>
      </c>
      <c r="AB377" s="129">
        <v>0</v>
      </c>
      <c r="AC377" s="129">
        <v>43</v>
      </c>
      <c r="AD377" s="129">
        <v>0</v>
      </c>
      <c r="AE377" s="129">
        <v>0</v>
      </c>
      <c r="AF377" s="129">
        <v>2</v>
      </c>
      <c r="AG377" s="129">
        <v>0</v>
      </c>
      <c r="AH377" s="129">
        <v>0</v>
      </c>
      <c r="AI377" s="129">
        <v>0</v>
      </c>
      <c r="AJ377" s="129">
        <v>0</v>
      </c>
      <c r="AK377" s="129"/>
      <c r="AL377" s="129"/>
      <c r="AM377" s="129"/>
      <c r="AN377" s="129"/>
      <c r="AO377" s="129"/>
      <c r="AP377" s="129"/>
      <c r="AQ377" s="117">
        <f t="shared" si="116"/>
        <v>206</v>
      </c>
      <c r="AS377" s="129">
        <v>472</v>
      </c>
      <c r="AT377" s="148"/>
      <c r="AV377" s="142">
        <f t="shared" si="119"/>
        <v>0</v>
      </c>
      <c r="AW377" s="142">
        <f t="shared" si="145"/>
        <v>0</v>
      </c>
      <c r="AX377" s="142">
        <f t="shared" si="146"/>
        <v>0</v>
      </c>
      <c r="AY377" s="142">
        <f t="shared" si="147"/>
        <v>0</v>
      </c>
      <c r="AZ377" s="142">
        <f t="shared" si="148"/>
        <v>1000</v>
      </c>
      <c r="BA377" s="142">
        <f t="shared" si="149"/>
        <v>0</v>
      </c>
      <c r="BB377" s="142">
        <f t="shared" si="150"/>
        <v>0</v>
      </c>
      <c r="BC377" s="142">
        <f t="shared" si="151"/>
        <v>0</v>
      </c>
      <c r="BD377" s="142">
        <f t="shared" si="152"/>
        <v>0</v>
      </c>
      <c r="BE377" s="142">
        <f t="shared" si="153"/>
        <v>0</v>
      </c>
      <c r="BF377" s="142">
        <f t="shared" si="154"/>
        <v>0</v>
      </c>
      <c r="BG377" s="142">
        <f t="shared" si="155"/>
        <v>0</v>
      </c>
      <c r="BH377" s="142">
        <f t="shared" si="156"/>
        <v>0</v>
      </c>
      <c r="BI377" s="142">
        <f t="shared" si="157"/>
        <v>0</v>
      </c>
      <c r="BJ377" s="142">
        <f t="shared" si="158"/>
        <v>0</v>
      </c>
      <c r="BK377" s="142">
        <f t="shared" si="159"/>
        <v>0</v>
      </c>
      <c r="BL377" s="142">
        <f t="shared" si="120"/>
        <v>0</v>
      </c>
      <c r="BM377" s="142">
        <f t="shared" si="121"/>
        <v>0</v>
      </c>
      <c r="BN377" s="142">
        <f t="shared" si="122"/>
        <v>0</v>
      </c>
      <c r="BO377" s="142">
        <f t="shared" si="123"/>
        <v>0</v>
      </c>
      <c r="BP377" s="142">
        <f t="shared" si="124"/>
        <v>0</v>
      </c>
      <c r="BQ377" s="142">
        <f t="shared" si="125"/>
        <v>0</v>
      </c>
      <c r="BR377" s="142">
        <f t="shared" si="126"/>
        <v>0</v>
      </c>
      <c r="BS377" s="142">
        <f t="shared" si="127"/>
        <v>0</v>
      </c>
      <c r="BT377" s="142">
        <f t="shared" si="128"/>
        <v>0</v>
      </c>
      <c r="BU377" s="142">
        <f t="shared" si="129"/>
        <v>0</v>
      </c>
      <c r="BV377" s="142">
        <f t="shared" si="130"/>
        <v>0</v>
      </c>
      <c r="BW377" s="142">
        <f t="shared" si="131"/>
        <v>0</v>
      </c>
      <c r="BX377" s="142">
        <f t="shared" si="132"/>
        <v>0</v>
      </c>
      <c r="BY377" s="142">
        <f t="shared" si="133"/>
        <v>0</v>
      </c>
      <c r="BZ377" s="142">
        <f t="shared" si="134"/>
        <v>0</v>
      </c>
      <c r="CA377" s="142">
        <f t="shared" si="135"/>
        <v>0</v>
      </c>
      <c r="CB377" s="142">
        <f t="shared" si="136"/>
        <v>0</v>
      </c>
      <c r="CC377" s="142">
        <f t="shared" si="137"/>
        <v>0</v>
      </c>
      <c r="CD377" s="142">
        <f t="shared" si="138"/>
        <v>0</v>
      </c>
      <c r="CE377" s="142">
        <f t="shared" si="139"/>
        <v>0</v>
      </c>
      <c r="CF377" s="142">
        <f t="shared" si="140"/>
        <v>0</v>
      </c>
      <c r="CG377" s="142">
        <f t="shared" si="141"/>
        <v>0</v>
      </c>
      <c r="CH377" s="142">
        <f t="shared" si="142"/>
        <v>0</v>
      </c>
      <c r="CI377" s="142">
        <f t="shared" si="143"/>
        <v>0</v>
      </c>
      <c r="CJ377" s="142">
        <f t="shared" si="144"/>
        <v>0</v>
      </c>
    </row>
    <row r="378" spans="2:88" x14ac:dyDescent="0.2">
      <c r="B378" s="144" t="str">
        <f t="shared" si="118"/>
        <v>28. Seguros de Crédito a la Exportación</v>
      </c>
      <c r="C378" s="129">
        <v>0</v>
      </c>
      <c r="D378" s="129">
        <v>1</v>
      </c>
      <c r="E378" s="129">
        <v>0</v>
      </c>
      <c r="F378" s="129">
        <v>0</v>
      </c>
      <c r="G378" s="129">
        <v>0</v>
      </c>
      <c r="H378" s="129">
        <v>0</v>
      </c>
      <c r="I378" s="129">
        <v>0</v>
      </c>
      <c r="J378" s="129">
        <v>8</v>
      </c>
      <c r="K378" s="129">
        <v>0</v>
      </c>
      <c r="L378" s="129">
        <v>0</v>
      </c>
      <c r="M378" s="129">
        <v>2</v>
      </c>
      <c r="N378" s="129">
        <v>0</v>
      </c>
      <c r="O378" s="129">
        <v>0</v>
      </c>
      <c r="P378" s="129">
        <v>0</v>
      </c>
      <c r="Q378" s="129">
        <v>0</v>
      </c>
      <c r="R378" s="129">
        <v>0</v>
      </c>
      <c r="S378" s="129">
        <v>0</v>
      </c>
      <c r="T378" s="129">
        <v>0</v>
      </c>
      <c r="U378" s="129">
        <v>0</v>
      </c>
      <c r="V378" s="129">
        <v>0</v>
      </c>
      <c r="W378" s="129">
        <v>0</v>
      </c>
      <c r="X378" s="243">
        <v>0</v>
      </c>
      <c r="Y378" s="129">
        <v>0</v>
      </c>
      <c r="Z378" s="129">
        <v>0</v>
      </c>
      <c r="AA378" s="129">
        <v>0</v>
      </c>
      <c r="AB378" s="129">
        <v>0</v>
      </c>
      <c r="AC378" s="129">
        <v>25</v>
      </c>
      <c r="AD378" s="129">
        <v>0</v>
      </c>
      <c r="AE378" s="129">
        <v>0</v>
      </c>
      <c r="AF378" s="129">
        <v>0</v>
      </c>
      <c r="AG378" s="129">
        <v>0</v>
      </c>
      <c r="AH378" s="129">
        <v>0</v>
      </c>
      <c r="AI378" s="129">
        <v>0</v>
      </c>
      <c r="AJ378" s="129">
        <v>0</v>
      </c>
      <c r="AK378" s="129"/>
      <c r="AL378" s="129"/>
      <c r="AM378" s="129"/>
      <c r="AN378" s="129"/>
      <c r="AO378" s="129"/>
      <c r="AP378" s="129"/>
      <c r="AQ378" s="117">
        <f t="shared" si="116"/>
        <v>36</v>
      </c>
      <c r="AS378" s="129">
        <v>27</v>
      </c>
      <c r="AT378" s="148"/>
      <c r="AV378" s="142">
        <f t="shared" si="119"/>
        <v>0</v>
      </c>
      <c r="AW378" s="142">
        <f t="shared" si="145"/>
        <v>0</v>
      </c>
      <c r="AX378" s="142">
        <f t="shared" si="146"/>
        <v>0</v>
      </c>
      <c r="AY378" s="142">
        <f t="shared" si="147"/>
        <v>0</v>
      </c>
      <c r="AZ378" s="142">
        <f t="shared" si="148"/>
        <v>1000</v>
      </c>
      <c r="BA378" s="142">
        <f t="shared" si="149"/>
        <v>0</v>
      </c>
      <c r="BB378" s="142">
        <f t="shared" si="150"/>
        <v>0</v>
      </c>
      <c r="BC378" s="142">
        <f t="shared" si="151"/>
        <v>0</v>
      </c>
      <c r="BD378" s="142">
        <f t="shared" si="152"/>
        <v>0</v>
      </c>
      <c r="BE378" s="142">
        <f t="shared" si="153"/>
        <v>0</v>
      </c>
      <c r="BF378" s="142">
        <f t="shared" si="154"/>
        <v>0</v>
      </c>
      <c r="BG378" s="142">
        <f t="shared" si="155"/>
        <v>0</v>
      </c>
      <c r="BH378" s="142">
        <f t="shared" si="156"/>
        <v>0</v>
      </c>
      <c r="BI378" s="142">
        <f t="shared" si="157"/>
        <v>0</v>
      </c>
      <c r="BJ378" s="142">
        <f t="shared" si="158"/>
        <v>0</v>
      </c>
      <c r="BK378" s="142">
        <f t="shared" si="159"/>
        <v>0</v>
      </c>
      <c r="BL378" s="142">
        <f t="shared" si="120"/>
        <v>0</v>
      </c>
      <c r="BM378" s="142">
        <f t="shared" si="121"/>
        <v>0</v>
      </c>
      <c r="BN378" s="142">
        <f t="shared" si="122"/>
        <v>0</v>
      </c>
      <c r="BO378" s="142">
        <f t="shared" si="123"/>
        <v>0</v>
      </c>
      <c r="BP378" s="142">
        <f t="shared" si="124"/>
        <v>0</v>
      </c>
      <c r="BQ378" s="142">
        <f t="shared" si="125"/>
        <v>0</v>
      </c>
      <c r="BR378" s="142">
        <f t="shared" si="126"/>
        <v>0</v>
      </c>
      <c r="BS378" s="142">
        <f t="shared" si="127"/>
        <v>0</v>
      </c>
      <c r="BT378" s="142">
        <f t="shared" si="128"/>
        <v>0</v>
      </c>
      <c r="BU378" s="142">
        <f t="shared" si="129"/>
        <v>0</v>
      </c>
      <c r="BV378" s="142">
        <f t="shared" si="130"/>
        <v>0</v>
      </c>
      <c r="BW378" s="142">
        <f t="shared" si="131"/>
        <v>0</v>
      </c>
      <c r="BX378" s="142">
        <f t="shared" si="132"/>
        <v>0</v>
      </c>
      <c r="BY378" s="142">
        <f t="shared" si="133"/>
        <v>0</v>
      </c>
      <c r="BZ378" s="142">
        <f t="shared" si="134"/>
        <v>0</v>
      </c>
      <c r="CA378" s="142">
        <f t="shared" si="135"/>
        <v>0</v>
      </c>
      <c r="CB378" s="142">
        <f t="shared" si="136"/>
        <v>0</v>
      </c>
      <c r="CC378" s="142">
        <f t="shared" si="137"/>
        <v>0</v>
      </c>
      <c r="CD378" s="142">
        <f t="shared" si="138"/>
        <v>0</v>
      </c>
      <c r="CE378" s="142">
        <f t="shared" si="139"/>
        <v>0</v>
      </c>
      <c r="CF378" s="142">
        <f t="shared" si="140"/>
        <v>0</v>
      </c>
      <c r="CG378" s="142">
        <f t="shared" si="141"/>
        <v>0</v>
      </c>
      <c r="CH378" s="142">
        <f t="shared" si="142"/>
        <v>0</v>
      </c>
      <c r="CI378" s="142">
        <f t="shared" si="143"/>
        <v>0</v>
      </c>
      <c r="CJ378" s="142">
        <f t="shared" si="144"/>
        <v>0</v>
      </c>
    </row>
    <row r="379" spans="2:88" x14ac:dyDescent="0.2">
      <c r="B379" s="144" t="str">
        <f t="shared" si="118"/>
        <v>29. Otros Seguros de Crédito</v>
      </c>
      <c r="C379" s="129">
        <v>0</v>
      </c>
      <c r="D379" s="129">
        <v>0</v>
      </c>
      <c r="E379" s="129">
        <v>0</v>
      </c>
      <c r="F379" s="129">
        <v>0</v>
      </c>
      <c r="G379" s="129">
        <v>0</v>
      </c>
      <c r="H379" s="129">
        <v>0</v>
      </c>
      <c r="I379" s="129">
        <v>0</v>
      </c>
      <c r="J379" s="129">
        <v>0</v>
      </c>
      <c r="K379" s="129">
        <v>0</v>
      </c>
      <c r="L379" s="129">
        <v>0</v>
      </c>
      <c r="M379" s="129">
        <v>0</v>
      </c>
      <c r="N379" s="129">
        <v>0</v>
      </c>
      <c r="O379" s="129">
        <v>0</v>
      </c>
      <c r="P379" s="129">
        <v>0</v>
      </c>
      <c r="Q379" s="129">
        <v>0</v>
      </c>
      <c r="R379" s="129">
        <v>0</v>
      </c>
      <c r="S379" s="129">
        <v>0</v>
      </c>
      <c r="T379" s="129">
        <v>0</v>
      </c>
      <c r="U379" s="129">
        <v>0</v>
      </c>
      <c r="V379" s="129">
        <v>0</v>
      </c>
      <c r="W379" s="129">
        <v>0</v>
      </c>
      <c r="X379" s="243">
        <v>0</v>
      </c>
      <c r="Y379" s="129">
        <v>0</v>
      </c>
      <c r="Z379" s="129">
        <v>0</v>
      </c>
      <c r="AA379" s="129">
        <v>0</v>
      </c>
      <c r="AB379" s="129">
        <v>0</v>
      </c>
      <c r="AC379" s="129">
        <v>0</v>
      </c>
      <c r="AD379" s="129">
        <v>0</v>
      </c>
      <c r="AE379" s="129">
        <v>0</v>
      </c>
      <c r="AF379" s="129">
        <v>0</v>
      </c>
      <c r="AG379" s="129">
        <v>0</v>
      </c>
      <c r="AH379" s="129">
        <v>0</v>
      </c>
      <c r="AI379" s="129">
        <v>0</v>
      </c>
      <c r="AJ379" s="129">
        <v>0</v>
      </c>
      <c r="AK379" s="129"/>
      <c r="AL379" s="129"/>
      <c r="AM379" s="129"/>
      <c r="AN379" s="129"/>
      <c r="AO379" s="129"/>
      <c r="AP379" s="129"/>
      <c r="AQ379" s="117">
        <f t="shared" si="116"/>
        <v>0</v>
      </c>
      <c r="AS379" s="129" t="s">
        <v>729</v>
      </c>
      <c r="AT379" s="148"/>
      <c r="AV379" s="142">
        <f t="shared" si="119"/>
        <v>0</v>
      </c>
      <c r="AW379" s="142">
        <f t="shared" si="145"/>
        <v>0</v>
      </c>
      <c r="AX379" s="142">
        <f t="shared" si="146"/>
        <v>0</v>
      </c>
      <c r="AY379" s="142">
        <f t="shared" si="147"/>
        <v>0</v>
      </c>
      <c r="AZ379" s="142">
        <f t="shared" si="148"/>
        <v>0</v>
      </c>
      <c r="BA379" s="142">
        <f t="shared" si="149"/>
        <v>0</v>
      </c>
      <c r="BB379" s="142">
        <f t="shared" si="150"/>
        <v>0</v>
      </c>
      <c r="BC379" s="142">
        <f t="shared" si="151"/>
        <v>0</v>
      </c>
      <c r="BD379" s="142">
        <f t="shared" si="152"/>
        <v>0</v>
      </c>
      <c r="BE379" s="142">
        <f t="shared" si="153"/>
        <v>0</v>
      </c>
      <c r="BF379" s="142">
        <f t="shared" si="154"/>
        <v>0</v>
      </c>
      <c r="BG379" s="142">
        <f t="shared" si="155"/>
        <v>0</v>
      </c>
      <c r="BH379" s="142">
        <f t="shared" si="156"/>
        <v>0</v>
      </c>
      <c r="BI379" s="142">
        <f t="shared" si="157"/>
        <v>0</v>
      </c>
      <c r="BJ379" s="142">
        <f t="shared" si="158"/>
        <v>0</v>
      </c>
      <c r="BK379" s="142">
        <f t="shared" si="159"/>
        <v>0</v>
      </c>
      <c r="BL379" s="142">
        <f t="shared" si="120"/>
        <v>0</v>
      </c>
      <c r="BM379" s="142">
        <f t="shared" si="121"/>
        <v>0</v>
      </c>
      <c r="BN379" s="142">
        <f t="shared" si="122"/>
        <v>0</v>
      </c>
      <c r="BO379" s="142">
        <f t="shared" si="123"/>
        <v>0</v>
      </c>
      <c r="BP379" s="142">
        <f t="shared" si="124"/>
        <v>0</v>
      </c>
      <c r="BQ379" s="142">
        <f t="shared" si="125"/>
        <v>0</v>
      </c>
      <c r="BR379" s="142">
        <f t="shared" si="126"/>
        <v>0</v>
      </c>
      <c r="BS379" s="142">
        <f t="shared" si="127"/>
        <v>0</v>
      </c>
      <c r="BT379" s="142">
        <f t="shared" si="128"/>
        <v>0</v>
      </c>
      <c r="BU379" s="142">
        <f t="shared" si="129"/>
        <v>0</v>
      </c>
      <c r="BV379" s="142">
        <f t="shared" si="130"/>
        <v>0</v>
      </c>
      <c r="BW379" s="142">
        <f t="shared" si="131"/>
        <v>0</v>
      </c>
      <c r="BX379" s="142">
        <f t="shared" si="132"/>
        <v>0</v>
      </c>
      <c r="BY379" s="142">
        <f t="shared" si="133"/>
        <v>0</v>
      </c>
      <c r="BZ379" s="142">
        <f t="shared" si="134"/>
        <v>0</v>
      </c>
      <c r="CA379" s="142">
        <f t="shared" si="135"/>
        <v>0</v>
      </c>
      <c r="CB379" s="142">
        <f t="shared" si="136"/>
        <v>0</v>
      </c>
      <c r="CC379" s="142">
        <f t="shared" si="137"/>
        <v>0</v>
      </c>
      <c r="CD379" s="142">
        <f t="shared" si="138"/>
        <v>0</v>
      </c>
      <c r="CE379" s="142">
        <f t="shared" si="139"/>
        <v>0</v>
      </c>
      <c r="CF379" s="142">
        <f t="shared" si="140"/>
        <v>0</v>
      </c>
      <c r="CG379" s="142">
        <f t="shared" si="141"/>
        <v>0</v>
      </c>
      <c r="CH379" s="142">
        <f t="shared" si="142"/>
        <v>0</v>
      </c>
      <c r="CI379" s="142">
        <f t="shared" si="143"/>
        <v>0</v>
      </c>
      <c r="CJ379" s="142">
        <f t="shared" si="144"/>
        <v>0</v>
      </c>
    </row>
    <row r="380" spans="2:88" x14ac:dyDescent="0.2">
      <c r="B380" s="144" t="str">
        <f t="shared" si="118"/>
        <v>30. Salud</v>
      </c>
      <c r="C380" s="129">
        <v>0</v>
      </c>
      <c r="D380" s="129">
        <v>0</v>
      </c>
      <c r="E380" s="129">
        <v>395.99999999999994</v>
      </c>
      <c r="F380" s="129">
        <v>2270</v>
      </c>
      <c r="G380" s="129">
        <v>0</v>
      </c>
      <c r="H380" s="129">
        <v>0</v>
      </c>
      <c r="I380" s="129">
        <v>83</v>
      </c>
      <c r="J380" s="129">
        <v>0</v>
      </c>
      <c r="K380" s="129">
        <v>5429</v>
      </c>
      <c r="L380" s="129">
        <v>0</v>
      </c>
      <c r="M380" s="129">
        <v>0</v>
      </c>
      <c r="N380" s="129">
        <v>0</v>
      </c>
      <c r="O380" s="129">
        <v>0</v>
      </c>
      <c r="P380" s="129">
        <v>0</v>
      </c>
      <c r="Q380" s="129">
        <v>0</v>
      </c>
      <c r="R380" s="129">
        <v>0</v>
      </c>
      <c r="S380" s="129">
        <v>0</v>
      </c>
      <c r="T380" s="129">
        <v>0</v>
      </c>
      <c r="U380" s="129">
        <v>0</v>
      </c>
      <c r="V380" s="129">
        <v>0</v>
      </c>
      <c r="W380" s="129">
        <v>0</v>
      </c>
      <c r="X380" s="243">
        <v>0</v>
      </c>
      <c r="Y380" s="129">
        <v>0</v>
      </c>
      <c r="Z380" s="129">
        <v>0</v>
      </c>
      <c r="AA380" s="129">
        <v>0</v>
      </c>
      <c r="AB380" s="129">
        <v>0</v>
      </c>
      <c r="AC380" s="129">
        <v>0</v>
      </c>
      <c r="AD380" s="129">
        <v>0</v>
      </c>
      <c r="AE380" s="129">
        <v>0</v>
      </c>
      <c r="AF380" s="129">
        <v>0</v>
      </c>
      <c r="AG380" s="129">
        <v>1</v>
      </c>
      <c r="AH380" s="129">
        <v>0</v>
      </c>
      <c r="AI380" s="129">
        <v>0</v>
      </c>
      <c r="AJ380" s="129">
        <v>0</v>
      </c>
      <c r="AK380" s="129"/>
      <c r="AL380" s="129"/>
      <c r="AM380" s="129"/>
      <c r="AN380" s="129"/>
      <c r="AO380" s="129"/>
      <c r="AP380" s="129"/>
      <c r="AQ380" s="117">
        <f t="shared" si="116"/>
        <v>8179</v>
      </c>
      <c r="AS380" s="129">
        <v>9541</v>
      </c>
      <c r="AT380" s="148"/>
      <c r="AV380" s="142">
        <f t="shared" si="119"/>
        <v>0</v>
      </c>
      <c r="AW380" s="142">
        <f t="shared" si="145"/>
        <v>0</v>
      </c>
      <c r="AX380" s="142">
        <f t="shared" si="146"/>
        <v>0</v>
      </c>
      <c r="AY380" s="142">
        <f t="shared" si="147"/>
        <v>0</v>
      </c>
      <c r="AZ380" s="142">
        <f t="shared" si="148"/>
        <v>0</v>
      </c>
      <c r="BA380" s="142">
        <f t="shared" si="149"/>
        <v>0</v>
      </c>
      <c r="BB380" s="142">
        <f t="shared" si="150"/>
        <v>0</v>
      </c>
      <c r="BC380" s="142">
        <f t="shared" si="151"/>
        <v>0</v>
      </c>
      <c r="BD380" s="142">
        <f t="shared" si="152"/>
        <v>0</v>
      </c>
      <c r="BE380" s="142">
        <f t="shared" si="153"/>
        <v>0</v>
      </c>
      <c r="BF380" s="142">
        <f t="shared" si="154"/>
        <v>0</v>
      </c>
      <c r="BG380" s="142">
        <f t="shared" si="155"/>
        <v>0</v>
      </c>
      <c r="BH380" s="142">
        <f t="shared" si="156"/>
        <v>0</v>
      </c>
      <c r="BI380" s="142">
        <f t="shared" si="157"/>
        <v>0</v>
      </c>
      <c r="BJ380" s="142">
        <f t="shared" si="158"/>
        <v>0</v>
      </c>
      <c r="BK380" s="142">
        <f t="shared" si="159"/>
        <v>0</v>
      </c>
      <c r="BL380" s="142">
        <f t="shared" si="120"/>
        <v>0</v>
      </c>
      <c r="BM380" s="142">
        <f t="shared" si="121"/>
        <v>0</v>
      </c>
      <c r="BN380" s="142">
        <f t="shared" si="122"/>
        <v>0</v>
      </c>
      <c r="BO380" s="142">
        <f t="shared" si="123"/>
        <v>1000</v>
      </c>
      <c r="BP380" s="142">
        <f t="shared" si="124"/>
        <v>0</v>
      </c>
      <c r="BQ380" s="142">
        <f t="shared" si="125"/>
        <v>0</v>
      </c>
      <c r="BR380" s="142">
        <f t="shared" si="126"/>
        <v>0</v>
      </c>
      <c r="BS380" s="142">
        <f t="shared" si="127"/>
        <v>0</v>
      </c>
      <c r="BT380" s="142">
        <f t="shared" si="128"/>
        <v>0</v>
      </c>
      <c r="BU380" s="142">
        <f t="shared" si="129"/>
        <v>1000</v>
      </c>
      <c r="BV380" s="142">
        <f t="shared" si="130"/>
        <v>0</v>
      </c>
      <c r="BW380" s="142">
        <f t="shared" si="131"/>
        <v>0</v>
      </c>
      <c r="BX380" s="142">
        <f t="shared" si="132"/>
        <v>0</v>
      </c>
      <c r="BY380" s="142">
        <f t="shared" si="133"/>
        <v>0</v>
      </c>
      <c r="BZ380" s="142">
        <f t="shared" si="134"/>
        <v>0</v>
      </c>
      <c r="CA380" s="142">
        <f t="shared" si="135"/>
        <v>0</v>
      </c>
      <c r="CB380" s="142">
        <f t="shared" si="136"/>
        <v>0</v>
      </c>
      <c r="CC380" s="142">
        <f t="shared" si="137"/>
        <v>0</v>
      </c>
      <c r="CD380" s="142">
        <f t="shared" si="138"/>
        <v>0</v>
      </c>
      <c r="CE380" s="142">
        <f t="shared" si="139"/>
        <v>0</v>
      </c>
      <c r="CF380" s="142">
        <f t="shared" si="140"/>
        <v>0</v>
      </c>
      <c r="CG380" s="142">
        <f t="shared" si="141"/>
        <v>0</v>
      </c>
      <c r="CH380" s="142">
        <f t="shared" si="142"/>
        <v>0</v>
      </c>
      <c r="CI380" s="142">
        <f t="shared" si="143"/>
        <v>0</v>
      </c>
      <c r="CJ380" s="142">
        <f t="shared" si="144"/>
        <v>0</v>
      </c>
    </row>
    <row r="381" spans="2:88" x14ac:dyDescent="0.2">
      <c r="B381" s="144" t="str">
        <f t="shared" si="118"/>
        <v>31. Accidentes Personales</v>
      </c>
      <c r="C381" s="129">
        <v>0</v>
      </c>
      <c r="D381" s="129">
        <v>0</v>
      </c>
      <c r="E381" s="129">
        <v>165457</v>
      </c>
      <c r="F381" s="129">
        <v>7504</v>
      </c>
      <c r="G381" s="129">
        <v>0</v>
      </c>
      <c r="H381" s="129">
        <v>49500</v>
      </c>
      <c r="I381" s="129">
        <v>1716</v>
      </c>
      <c r="J381" s="129">
        <v>0</v>
      </c>
      <c r="K381" s="129">
        <v>34212</v>
      </c>
      <c r="L381" s="129">
        <v>0</v>
      </c>
      <c r="M381" s="129">
        <v>0</v>
      </c>
      <c r="N381" s="129">
        <v>308</v>
      </c>
      <c r="O381" s="129">
        <v>282</v>
      </c>
      <c r="P381" s="129">
        <v>0</v>
      </c>
      <c r="Q381" s="129">
        <v>53736.999999999993</v>
      </c>
      <c r="R381" s="129">
        <v>0</v>
      </c>
      <c r="S381" s="129">
        <v>819</v>
      </c>
      <c r="T381" s="129">
        <v>0</v>
      </c>
      <c r="U381" s="129">
        <v>15229.999999999998</v>
      </c>
      <c r="V381" s="129">
        <v>0</v>
      </c>
      <c r="W381" s="129">
        <v>229</v>
      </c>
      <c r="X381" s="243">
        <v>0</v>
      </c>
      <c r="Y381" s="129">
        <v>1000.9999999999999</v>
      </c>
      <c r="Z381" s="129">
        <v>17723</v>
      </c>
      <c r="AA381" s="129">
        <v>7654</v>
      </c>
      <c r="AB381" s="129">
        <v>0</v>
      </c>
      <c r="AC381" s="129">
        <v>0</v>
      </c>
      <c r="AD381" s="129">
        <v>793</v>
      </c>
      <c r="AE381" s="129">
        <v>0</v>
      </c>
      <c r="AF381" s="129">
        <v>0</v>
      </c>
      <c r="AG381" s="129">
        <v>41474.000000000007</v>
      </c>
      <c r="AH381" s="129">
        <v>21</v>
      </c>
      <c r="AI381" s="129">
        <v>7580.0000000000009</v>
      </c>
      <c r="AJ381" s="129">
        <v>7</v>
      </c>
      <c r="AK381" s="129"/>
      <c r="AL381" s="129"/>
      <c r="AM381" s="129"/>
      <c r="AN381" s="129"/>
      <c r="AO381" s="129"/>
      <c r="AP381" s="129"/>
      <c r="AQ381" s="117">
        <f t="shared" si="116"/>
        <v>405247</v>
      </c>
      <c r="AS381" s="129">
        <v>333713</v>
      </c>
      <c r="AT381" s="148"/>
      <c r="AV381" s="142">
        <f t="shared" si="119"/>
        <v>0</v>
      </c>
      <c r="AW381" s="142">
        <f t="shared" si="145"/>
        <v>0</v>
      </c>
      <c r="AX381" s="142">
        <f t="shared" si="146"/>
        <v>0</v>
      </c>
      <c r="AY381" s="142">
        <f t="shared" si="147"/>
        <v>0</v>
      </c>
      <c r="AZ381" s="142">
        <f t="shared" si="148"/>
        <v>0</v>
      </c>
      <c r="BA381" s="142">
        <f t="shared" si="149"/>
        <v>0</v>
      </c>
      <c r="BB381" s="142">
        <f t="shared" si="150"/>
        <v>0</v>
      </c>
      <c r="BC381" s="142">
        <f t="shared" si="151"/>
        <v>0</v>
      </c>
      <c r="BD381" s="142">
        <f t="shared" si="152"/>
        <v>0</v>
      </c>
      <c r="BE381" s="142">
        <f t="shared" si="153"/>
        <v>1000</v>
      </c>
      <c r="BF381" s="142">
        <f t="shared" si="154"/>
        <v>0</v>
      </c>
      <c r="BG381" s="142">
        <f t="shared" si="155"/>
        <v>0</v>
      </c>
      <c r="BH381" s="142">
        <f t="shared" si="156"/>
        <v>0</v>
      </c>
      <c r="BI381" s="142">
        <f t="shared" si="157"/>
        <v>0</v>
      </c>
      <c r="BJ381" s="142">
        <f t="shared" si="158"/>
        <v>0</v>
      </c>
      <c r="BK381" s="142">
        <f t="shared" si="159"/>
        <v>0</v>
      </c>
      <c r="BL381" s="142">
        <f t="shared" si="120"/>
        <v>0</v>
      </c>
      <c r="BM381" s="142">
        <f t="shared" si="121"/>
        <v>0</v>
      </c>
      <c r="BN381" s="142">
        <f t="shared" si="122"/>
        <v>0</v>
      </c>
      <c r="BO381" s="142">
        <f t="shared" si="123"/>
        <v>1000</v>
      </c>
      <c r="BP381" s="142">
        <f t="shared" si="124"/>
        <v>0</v>
      </c>
      <c r="BQ381" s="142">
        <f t="shared" si="125"/>
        <v>0</v>
      </c>
      <c r="BR381" s="142">
        <f t="shared" si="126"/>
        <v>0</v>
      </c>
      <c r="BS381" s="142">
        <f t="shared" si="127"/>
        <v>0</v>
      </c>
      <c r="BT381" s="142">
        <f t="shared" si="128"/>
        <v>0</v>
      </c>
      <c r="BU381" s="142">
        <f t="shared" si="129"/>
        <v>1000</v>
      </c>
      <c r="BV381" s="142">
        <f t="shared" si="130"/>
        <v>0</v>
      </c>
      <c r="BW381" s="142">
        <f t="shared" si="131"/>
        <v>0</v>
      </c>
      <c r="BX381" s="142">
        <f t="shared" si="132"/>
        <v>0</v>
      </c>
      <c r="BY381" s="142">
        <f t="shared" si="133"/>
        <v>0</v>
      </c>
      <c r="BZ381" s="142">
        <f t="shared" si="134"/>
        <v>0</v>
      </c>
      <c r="CA381" s="142">
        <f t="shared" si="135"/>
        <v>0</v>
      </c>
      <c r="CB381" s="142">
        <f t="shared" si="136"/>
        <v>0</v>
      </c>
      <c r="CC381" s="142">
        <f t="shared" si="137"/>
        <v>0</v>
      </c>
      <c r="CD381" s="142">
        <f t="shared" si="138"/>
        <v>0</v>
      </c>
      <c r="CE381" s="142">
        <f t="shared" si="139"/>
        <v>0</v>
      </c>
      <c r="CF381" s="142">
        <f t="shared" si="140"/>
        <v>0</v>
      </c>
      <c r="CG381" s="142">
        <f t="shared" si="141"/>
        <v>0</v>
      </c>
      <c r="CH381" s="142">
        <f t="shared" si="142"/>
        <v>0</v>
      </c>
      <c r="CI381" s="142">
        <f t="shared" si="143"/>
        <v>0</v>
      </c>
      <c r="CJ381" s="142">
        <f t="shared" si="144"/>
        <v>0</v>
      </c>
    </row>
    <row r="382" spans="2:88" x14ac:dyDescent="0.2">
      <c r="B382" s="144" t="str">
        <f t="shared" si="118"/>
        <v>32. SOAP</v>
      </c>
      <c r="C382" s="129">
        <v>0</v>
      </c>
      <c r="D382" s="129">
        <v>0</v>
      </c>
      <c r="E382" s="129">
        <v>1032117</v>
      </c>
      <c r="F382" s="129">
        <v>156074</v>
      </c>
      <c r="G382" s="129">
        <v>0</v>
      </c>
      <c r="H382" s="129">
        <v>3877</v>
      </c>
      <c r="I382" s="129">
        <v>167</v>
      </c>
      <c r="J382" s="129">
        <v>0</v>
      </c>
      <c r="K382" s="129">
        <v>209952</v>
      </c>
      <c r="L382" s="129">
        <v>0</v>
      </c>
      <c r="M382" s="129">
        <v>0</v>
      </c>
      <c r="N382" s="129">
        <v>0</v>
      </c>
      <c r="O382" s="129">
        <v>0</v>
      </c>
      <c r="P382" s="129">
        <v>0</v>
      </c>
      <c r="Q382" s="129">
        <v>926801</v>
      </c>
      <c r="R382" s="129">
        <v>0</v>
      </c>
      <c r="S382" s="129">
        <v>27294</v>
      </c>
      <c r="T382" s="129">
        <v>0</v>
      </c>
      <c r="U382" s="129">
        <v>17349</v>
      </c>
      <c r="V382" s="129">
        <v>0</v>
      </c>
      <c r="W382" s="129">
        <v>0</v>
      </c>
      <c r="X382" s="243">
        <v>0</v>
      </c>
      <c r="Y382" s="129">
        <v>7200</v>
      </c>
      <c r="Z382" s="129">
        <v>0</v>
      </c>
      <c r="AA382" s="129">
        <v>27922</v>
      </c>
      <c r="AB382" s="129">
        <v>0</v>
      </c>
      <c r="AC382" s="129">
        <v>0</v>
      </c>
      <c r="AD382" s="129">
        <v>0</v>
      </c>
      <c r="AE382" s="129">
        <v>0</v>
      </c>
      <c r="AF382" s="129">
        <v>0</v>
      </c>
      <c r="AG382" s="129">
        <v>854507</v>
      </c>
      <c r="AH382" s="129">
        <v>0</v>
      </c>
      <c r="AI382" s="129">
        <v>307992</v>
      </c>
      <c r="AJ382" s="129">
        <v>0</v>
      </c>
      <c r="AK382" s="129"/>
      <c r="AL382" s="129"/>
      <c r="AM382" s="129"/>
      <c r="AN382" s="129"/>
      <c r="AO382" s="129"/>
      <c r="AP382" s="129"/>
      <c r="AQ382" s="117">
        <f t="shared" si="116"/>
        <v>3571252</v>
      </c>
      <c r="AS382" s="129">
        <v>2854395</v>
      </c>
      <c r="AT382" s="148"/>
      <c r="AV382" s="142">
        <f t="shared" si="119"/>
        <v>0</v>
      </c>
      <c r="AW382" s="142">
        <f t="shared" si="145"/>
        <v>0</v>
      </c>
      <c r="AX382" s="142">
        <f t="shared" si="146"/>
        <v>0</v>
      </c>
      <c r="AY382" s="142">
        <f t="shared" si="147"/>
        <v>0</v>
      </c>
      <c r="AZ382" s="142">
        <f t="shared" si="148"/>
        <v>0</v>
      </c>
      <c r="BA382" s="142">
        <f t="shared" si="149"/>
        <v>0</v>
      </c>
      <c r="BB382" s="142">
        <f t="shared" si="150"/>
        <v>0</v>
      </c>
      <c r="BC382" s="142">
        <f t="shared" si="151"/>
        <v>0</v>
      </c>
      <c r="BD382" s="142">
        <f t="shared" si="152"/>
        <v>0</v>
      </c>
      <c r="BE382" s="142">
        <f t="shared" si="153"/>
        <v>0</v>
      </c>
      <c r="BF382" s="142">
        <f t="shared" si="154"/>
        <v>0</v>
      </c>
      <c r="BG382" s="142">
        <f t="shared" si="155"/>
        <v>0</v>
      </c>
      <c r="BH382" s="142">
        <f t="shared" si="156"/>
        <v>0</v>
      </c>
      <c r="BI382" s="142">
        <f t="shared" si="157"/>
        <v>0</v>
      </c>
      <c r="BJ382" s="142">
        <f t="shared" si="158"/>
        <v>0</v>
      </c>
      <c r="BK382" s="142">
        <f t="shared" si="159"/>
        <v>0</v>
      </c>
      <c r="BL382" s="142">
        <f t="shared" si="120"/>
        <v>0</v>
      </c>
      <c r="BM382" s="142">
        <f t="shared" si="121"/>
        <v>0</v>
      </c>
      <c r="BN382" s="142">
        <f t="shared" si="122"/>
        <v>0</v>
      </c>
      <c r="BO382" s="142">
        <f t="shared" si="123"/>
        <v>0</v>
      </c>
      <c r="BP382" s="142">
        <f t="shared" si="124"/>
        <v>0</v>
      </c>
      <c r="BQ382" s="142">
        <f t="shared" si="125"/>
        <v>0</v>
      </c>
      <c r="BR382" s="142">
        <f t="shared" si="126"/>
        <v>0</v>
      </c>
      <c r="BS382" s="142">
        <f t="shared" si="127"/>
        <v>0</v>
      </c>
      <c r="BT382" s="142">
        <f t="shared" si="128"/>
        <v>0</v>
      </c>
      <c r="BU382" s="142">
        <f t="shared" si="129"/>
        <v>0</v>
      </c>
      <c r="BV382" s="142">
        <f t="shared" si="130"/>
        <v>0</v>
      </c>
      <c r="BW382" s="142">
        <f t="shared" si="131"/>
        <v>0</v>
      </c>
      <c r="BX382" s="142">
        <f t="shared" si="132"/>
        <v>0</v>
      </c>
      <c r="BY382" s="142">
        <f t="shared" si="133"/>
        <v>0</v>
      </c>
      <c r="BZ382" s="142">
        <f t="shared" si="134"/>
        <v>0</v>
      </c>
      <c r="CA382" s="142">
        <f t="shared" si="135"/>
        <v>0</v>
      </c>
      <c r="CB382" s="142">
        <f t="shared" si="136"/>
        <v>0</v>
      </c>
      <c r="CC382" s="142">
        <f t="shared" si="137"/>
        <v>0</v>
      </c>
      <c r="CD382" s="142">
        <f t="shared" si="138"/>
        <v>0</v>
      </c>
      <c r="CE382" s="142">
        <f t="shared" si="139"/>
        <v>0</v>
      </c>
      <c r="CF382" s="142">
        <f t="shared" si="140"/>
        <v>0</v>
      </c>
      <c r="CG382" s="142">
        <f t="shared" si="141"/>
        <v>0</v>
      </c>
      <c r="CH382" s="142">
        <f t="shared" si="142"/>
        <v>0</v>
      </c>
      <c r="CI382" s="142">
        <f t="shared" si="143"/>
        <v>0</v>
      </c>
      <c r="CJ382" s="142">
        <f t="shared" si="144"/>
        <v>0</v>
      </c>
    </row>
    <row r="383" spans="2:88" x14ac:dyDescent="0.2">
      <c r="B383" s="144" t="str">
        <f t="shared" si="118"/>
        <v>33. Seguro de Cesantía</v>
      </c>
      <c r="C383" s="129">
        <v>0</v>
      </c>
      <c r="D383" s="129">
        <v>0</v>
      </c>
      <c r="E383" s="129">
        <v>52305</v>
      </c>
      <c r="F383" s="129">
        <v>5129</v>
      </c>
      <c r="G383" s="129">
        <v>0</v>
      </c>
      <c r="H383" s="129">
        <v>194</v>
      </c>
      <c r="I383" s="129">
        <v>133</v>
      </c>
      <c r="J383" s="129">
        <v>0</v>
      </c>
      <c r="K383" s="129">
        <v>11833</v>
      </c>
      <c r="L383" s="129">
        <v>0</v>
      </c>
      <c r="M383" s="129">
        <v>0</v>
      </c>
      <c r="N383" s="129">
        <v>0</v>
      </c>
      <c r="O383" s="129">
        <v>0</v>
      </c>
      <c r="P383" s="129">
        <v>0</v>
      </c>
      <c r="Q383" s="129">
        <v>0</v>
      </c>
      <c r="R383" s="129">
        <v>3</v>
      </c>
      <c r="S383" s="129">
        <v>0</v>
      </c>
      <c r="T383" s="129">
        <v>0</v>
      </c>
      <c r="U383" s="129">
        <v>207</v>
      </c>
      <c r="V383" s="129">
        <v>0</v>
      </c>
      <c r="W383" s="129">
        <v>0</v>
      </c>
      <c r="X383" s="243">
        <v>0</v>
      </c>
      <c r="Y383" s="129">
        <v>0</v>
      </c>
      <c r="Z383" s="129">
        <v>0</v>
      </c>
      <c r="AA383" s="129">
        <v>46</v>
      </c>
      <c r="AB383" s="129">
        <v>0</v>
      </c>
      <c r="AC383" s="129">
        <v>0</v>
      </c>
      <c r="AD383" s="129">
        <v>0</v>
      </c>
      <c r="AE383" s="129">
        <v>0</v>
      </c>
      <c r="AF383" s="129">
        <v>0</v>
      </c>
      <c r="AG383" s="129">
        <v>88</v>
      </c>
      <c r="AH383" s="129">
        <v>0</v>
      </c>
      <c r="AI383" s="129">
        <v>13334</v>
      </c>
      <c r="AJ383" s="129">
        <v>0</v>
      </c>
      <c r="AK383" s="129"/>
      <c r="AL383" s="129"/>
      <c r="AM383" s="129"/>
      <c r="AN383" s="129"/>
      <c r="AO383" s="129"/>
      <c r="AP383" s="129"/>
      <c r="AQ383" s="117">
        <f t="shared" si="116"/>
        <v>83272</v>
      </c>
      <c r="AS383" s="129">
        <v>90072.000000000015</v>
      </c>
      <c r="AT383" s="148"/>
      <c r="AV383" s="142">
        <f t="shared" si="119"/>
        <v>0</v>
      </c>
      <c r="AW383" s="142">
        <f t="shared" si="145"/>
        <v>0</v>
      </c>
      <c r="AX383" s="142">
        <f t="shared" si="146"/>
        <v>0</v>
      </c>
      <c r="AY383" s="142">
        <f t="shared" si="147"/>
        <v>0</v>
      </c>
      <c r="AZ383" s="142">
        <f t="shared" si="148"/>
        <v>0</v>
      </c>
      <c r="BA383" s="142">
        <f t="shared" si="149"/>
        <v>0</v>
      </c>
      <c r="BB383" s="142">
        <f t="shared" si="150"/>
        <v>0</v>
      </c>
      <c r="BC383" s="142">
        <f t="shared" si="151"/>
        <v>0</v>
      </c>
      <c r="BD383" s="142">
        <f t="shared" si="152"/>
        <v>0</v>
      </c>
      <c r="BE383" s="142">
        <f t="shared" si="153"/>
        <v>0</v>
      </c>
      <c r="BF383" s="142">
        <f t="shared" si="154"/>
        <v>0</v>
      </c>
      <c r="BG383" s="142">
        <f t="shared" si="155"/>
        <v>0</v>
      </c>
      <c r="BH383" s="142">
        <f t="shared" si="156"/>
        <v>0</v>
      </c>
      <c r="BI383" s="142">
        <f t="shared" si="157"/>
        <v>0</v>
      </c>
      <c r="BJ383" s="142">
        <f t="shared" si="158"/>
        <v>1000</v>
      </c>
      <c r="BK383" s="142">
        <f t="shared" si="159"/>
        <v>0</v>
      </c>
      <c r="BL383" s="142">
        <f t="shared" si="120"/>
        <v>0</v>
      </c>
      <c r="BM383" s="142">
        <f t="shared" si="121"/>
        <v>0</v>
      </c>
      <c r="BN383" s="142">
        <f t="shared" si="122"/>
        <v>0</v>
      </c>
      <c r="BO383" s="142">
        <f t="shared" si="123"/>
        <v>1000</v>
      </c>
      <c r="BP383" s="142">
        <f t="shared" si="124"/>
        <v>0</v>
      </c>
      <c r="BQ383" s="142">
        <f t="shared" si="125"/>
        <v>0</v>
      </c>
      <c r="BR383" s="142">
        <f t="shared" si="126"/>
        <v>0</v>
      </c>
      <c r="BS383" s="142">
        <f t="shared" si="127"/>
        <v>0</v>
      </c>
      <c r="BT383" s="142">
        <f t="shared" si="128"/>
        <v>0</v>
      </c>
      <c r="BU383" s="142">
        <f t="shared" si="129"/>
        <v>1000</v>
      </c>
      <c r="BV383" s="142">
        <f t="shared" si="130"/>
        <v>0</v>
      </c>
      <c r="BW383" s="142">
        <f t="shared" si="131"/>
        <v>0</v>
      </c>
      <c r="BX383" s="142">
        <f t="shared" si="132"/>
        <v>0</v>
      </c>
      <c r="BY383" s="142">
        <f t="shared" si="133"/>
        <v>0</v>
      </c>
      <c r="BZ383" s="142">
        <f t="shared" si="134"/>
        <v>0</v>
      </c>
      <c r="CA383" s="142">
        <f t="shared" si="135"/>
        <v>0</v>
      </c>
      <c r="CB383" s="142">
        <f t="shared" si="136"/>
        <v>0</v>
      </c>
      <c r="CC383" s="142">
        <f t="shared" si="137"/>
        <v>1000</v>
      </c>
      <c r="CD383" s="142">
        <f t="shared" si="138"/>
        <v>0</v>
      </c>
      <c r="CE383" s="142">
        <f t="shared" si="139"/>
        <v>0</v>
      </c>
      <c r="CF383" s="142">
        <f t="shared" si="140"/>
        <v>0</v>
      </c>
      <c r="CG383" s="142">
        <f t="shared" si="141"/>
        <v>0</v>
      </c>
      <c r="CH383" s="142">
        <f t="shared" si="142"/>
        <v>0</v>
      </c>
      <c r="CI383" s="142">
        <f t="shared" si="143"/>
        <v>0</v>
      </c>
      <c r="CJ383" s="142">
        <f t="shared" si="144"/>
        <v>0</v>
      </c>
    </row>
    <row r="384" spans="2:88" x14ac:dyDescent="0.2">
      <c r="B384" s="144" t="str">
        <f t="shared" si="118"/>
        <v>34. Seguro de Título</v>
      </c>
      <c r="C384" s="129">
        <v>0</v>
      </c>
      <c r="D384" s="129">
        <v>0</v>
      </c>
      <c r="E384" s="129">
        <v>0</v>
      </c>
      <c r="F384" s="129">
        <v>0</v>
      </c>
      <c r="G384" s="129">
        <v>0</v>
      </c>
      <c r="H384" s="129">
        <v>0</v>
      </c>
      <c r="I384" s="129">
        <v>0</v>
      </c>
      <c r="J384" s="129">
        <v>0</v>
      </c>
      <c r="K384" s="129">
        <v>0</v>
      </c>
      <c r="L384" s="129">
        <v>0</v>
      </c>
      <c r="M384" s="129">
        <v>0</v>
      </c>
      <c r="N384" s="129">
        <v>0</v>
      </c>
      <c r="O384" s="129">
        <v>0</v>
      </c>
      <c r="P384" s="129">
        <v>0</v>
      </c>
      <c r="Q384" s="129">
        <v>7</v>
      </c>
      <c r="R384" s="129">
        <v>0</v>
      </c>
      <c r="S384" s="129">
        <v>0</v>
      </c>
      <c r="T384" s="129">
        <v>0</v>
      </c>
      <c r="U384" s="129">
        <v>0</v>
      </c>
      <c r="V384" s="129">
        <v>0</v>
      </c>
      <c r="W384" s="129">
        <v>0</v>
      </c>
      <c r="X384" s="243">
        <v>0</v>
      </c>
      <c r="Y384" s="129">
        <v>0</v>
      </c>
      <c r="Z384" s="129">
        <v>0</v>
      </c>
      <c r="AA384" s="129">
        <v>0</v>
      </c>
      <c r="AB384" s="129">
        <v>0</v>
      </c>
      <c r="AC384" s="129">
        <v>0</v>
      </c>
      <c r="AD384" s="129">
        <v>0</v>
      </c>
      <c r="AE384" s="129">
        <v>0</v>
      </c>
      <c r="AF384" s="129">
        <v>0</v>
      </c>
      <c r="AG384" s="129">
        <v>0</v>
      </c>
      <c r="AH384" s="129">
        <v>0</v>
      </c>
      <c r="AI384" s="129">
        <v>0</v>
      </c>
      <c r="AJ384" s="129">
        <v>0</v>
      </c>
      <c r="AK384" s="129"/>
      <c r="AL384" s="129"/>
      <c r="AM384" s="129"/>
      <c r="AN384" s="129"/>
      <c r="AO384" s="129"/>
      <c r="AP384" s="129"/>
      <c r="AQ384" s="117">
        <f t="shared" si="116"/>
        <v>7</v>
      </c>
      <c r="AS384" s="129">
        <v>6</v>
      </c>
      <c r="AT384" s="148"/>
      <c r="AV384" s="142">
        <f t="shared" si="119"/>
        <v>0</v>
      </c>
      <c r="AW384" s="142">
        <f t="shared" si="145"/>
        <v>0</v>
      </c>
      <c r="AX384" s="142">
        <f t="shared" si="146"/>
        <v>0</v>
      </c>
      <c r="AY384" s="142">
        <f t="shared" si="147"/>
        <v>0</v>
      </c>
      <c r="AZ384" s="142">
        <f t="shared" si="148"/>
        <v>0</v>
      </c>
      <c r="BA384" s="142">
        <f t="shared" si="149"/>
        <v>0</v>
      </c>
      <c r="BB384" s="142">
        <f t="shared" si="150"/>
        <v>0</v>
      </c>
      <c r="BC384" s="142">
        <f t="shared" si="151"/>
        <v>0</v>
      </c>
      <c r="BD384" s="142">
        <f t="shared" si="152"/>
        <v>0</v>
      </c>
      <c r="BE384" s="142">
        <f t="shared" si="153"/>
        <v>0</v>
      </c>
      <c r="BF384" s="142">
        <f t="shared" si="154"/>
        <v>0</v>
      </c>
      <c r="BG384" s="142">
        <f t="shared" si="155"/>
        <v>0</v>
      </c>
      <c r="BH384" s="142">
        <f t="shared" si="156"/>
        <v>0</v>
      </c>
      <c r="BI384" s="142">
        <f t="shared" si="157"/>
        <v>0</v>
      </c>
      <c r="BJ384" s="142">
        <f t="shared" si="158"/>
        <v>0</v>
      </c>
      <c r="BK384" s="142">
        <f t="shared" si="159"/>
        <v>0</v>
      </c>
      <c r="BL384" s="142">
        <f t="shared" si="120"/>
        <v>0</v>
      </c>
      <c r="BM384" s="142">
        <f t="shared" si="121"/>
        <v>0</v>
      </c>
      <c r="BN384" s="142">
        <f t="shared" si="122"/>
        <v>0</v>
      </c>
      <c r="BO384" s="142">
        <f t="shared" si="123"/>
        <v>0</v>
      </c>
      <c r="BP384" s="142">
        <f t="shared" si="124"/>
        <v>0</v>
      </c>
      <c r="BQ384" s="142">
        <f t="shared" si="125"/>
        <v>0</v>
      </c>
      <c r="BR384" s="142">
        <f t="shared" si="126"/>
        <v>0</v>
      </c>
      <c r="BS384" s="142">
        <f t="shared" si="127"/>
        <v>0</v>
      </c>
      <c r="BT384" s="142">
        <f t="shared" si="128"/>
        <v>0</v>
      </c>
      <c r="BU384" s="142">
        <f t="shared" si="129"/>
        <v>0</v>
      </c>
      <c r="BV384" s="142">
        <f t="shared" si="130"/>
        <v>0</v>
      </c>
      <c r="BW384" s="142">
        <f t="shared" si="131"/>
        <v>0</v>
      </c>
      <c r="BX384" s="142">
        <f t="shared" si="132"/>
        <v>0</v>
      </c>
      <c r="BY384" s="142">
        <f t="shared" si="133"/>
        <v>0</v>
      </c>
      <c r="BZ384" s="142">
        <f t="shared" si="134"/>
        <v>0</v>
      </c>
      <c r="CA384" s="142">
        <f t="shared" si="135"/>
        <v>0</v>
      </c>
      <c r="CB384" s="142">
        <f t="shared" si="136"/>
        <v>0</v>
      </c>
      <c r="CC384" s="142">
        <f t="shared" si="137"/>
        <v>0</v>
      </c>
      <c r="CD384" s="142">
        <f t="shared" si="138"/>
        <v>0</v>
      </c>
      <c r="CE384" s="142">
        <f t="shared" si="139"/>
        <v>0</v>
      </c>
      <c r="CF384" s="142">
        <f t="shared" si="140"/>
        <v>0</v>
      </c>
      <c r="CG384" s="142">
        <f t="shared" si="141"/>
        <v>0</v>
      </c>
      <c r="CH384" s="142">
        <f t="shared" si="142"/>
        <v>0</v>
      </c>
      <c r="CI384" s="142">
        <f t="shared" si="143"/>
        <v>0</v>
      </c>
      <c r="CJ384" s="142">
        <f t="shared" si="144"/>
        <v>0</v>
      </c>
    </row>
    <row r="385" spans="1:88" x14ac:dyDescent="0.2">
      <c r="B385" s="144" t="str">
        <f t="shared" si="118"/>
        <v>35. Seguro Agrícola</v>
      </c>
      <c r="C385" s="129">
        <v>0</v>
      </c>
      <c r="D385" s="129">
        <v>0</v>
      </c>
      <c r="E385" s="129">
        <v>0</v>
      </c>
      <c r="F385" s="129">
        <v>0</v>
      </c>
      <c r="G385" s="129">
        <v>0</v>
      </c>
      <c r="H385" s="129">
        <v>0</v>
      </c>
      <c r="I385" s="129">
        <v>0</v>
      </c>
      <c r="J385" s="129">
        <v>0</v>
      </c>
      <c r="K385" s="129">
        <v>0</v>
      </c>
      <c r="L385" s="129">
        <v>0</v>
      </c>
      <c r="M385" s="129">
        <v>0</v>
      </c>
      <c r="N385" s="129">
        <v>0</v>
      </c>
      <c r="O385" s="129">
        <v>0</v>
      </c>
      <c r="P385" s="129">
        <v>0</v>
      </c>
      <c r="Q385" s="129">
        <v>835</v>
      </c>
      <c r="R385" s="129">
        <v>0</v>
      </c>
      <c r="S385" s="129">
        <v>0</v>
      </c>
      <c r="T385" s="129">
        <v>0</v>
      </c>
      <c r="U385" s="129">
        <v>0</v>
      </c>
      <c r="V385" s="129">
        <v>0</v>
      </c>
      <c r="W385" s="129">
        <v>0</v>
      </c>
      <c r="X385" s="243">
        <v>0</v>
      </c>
      <c r="Y385" s="129">
        <v>0</v>
      </c>
      <c r="Z385" s="129">
        <v>0</v>
      </c>
      <c r="AA385" s="129">
        <v>0</v>
      </c>
      <c r="AB385" s="129">
        <v>0</v>
      </c>
      <c r="AC385" s="129">
        <v>0</v>
      </c>
      <c r="AD385" s="129">
        <v>0</v>
      </c>
      <c r="AE385" s="129">
        <v>0</v>
      </c>
      <c r="AF385" s="129">
        <v>0</v>
      </c>
      <c r="AG385" s="129">
        <v>830</v>
      </c>
      <c r="AH385" s="129">
        <v>0</v>
      </c>
      <c r="AI385" s="129">
        <v>0</v>
      </c>
      <c r="AJ385" s="129">
        <v>0</v>
      </c>
      <c r="AK385" s="129"/>
      <c r="AL385" s="129"/>
      <c r="AM385" s="129"/>
      <c r="AN385" s="129"/>
      <c r="AO385" s="129"/>
      <c r="AP385" s="129"/>
      <c r="AQ385" s="117">
        <f t="shared" si="116"/>
        <v>1665</v>
      </c>
      <c r="AS385" s="129">
        <v>993</v>
      </c>
      <c r="AT385" s="148"/>
      <c r="AV385" s="142">
        <f t="shared" si="119"/>
        <v>0</v>
      </c>
      <c r="AW385" s="142">
        <f t="shared" si="145"/>
        <v>0</v>
      </c>
      <c r="AX385" s="142">
        <f t="shared" si="146"/>
        <v>0</v>
      </c>
      <c r="AY385" s="142">
        <f t="shared" si="147"/>
        <v>0</v>
      </c>
      <c r="AZ385" s="142">
        <f t="shared" si="148"/>
        <v>0</v>
      </c>
      <c r="BA385" s="142">
        <f t="shared" si="149"/>
        <v>0</v>
      </c>
      <c r="BB385" s="142">
        <f t="shared" si="150"/>
        <v>0</v>
      </c>
      <c r="BC385" s="142">
        <f t="shared" si="151"/>
        <v>0</v>
      </c>
      <c r="BD385" s="142">
        <f t="shared" si="152"/>
        <v>0</v>
      </c>
      <c r="BE385" s="142">
        <f t="shared" si="153"/>
        <v>0</v>
      </c>
      <c r="BF385" s="142">
        <f t="shared" si="154"/>
        <v>0</v>
      </c>
      <c r="BG385" s="142">
        <f t="shared" si="155"/>
        <v>0</v>
      </c>
      <c r="BH385" s="142">
        <f t="shared" si="156"/>
        <v>0</v>
      </c>
      <c r="BI385" s="142">
        <f t="shared" si="157"/>
        <v>0</v>
      </c>
      <c r="BJ385" s="142">
        <f t="shared" si="158"/>
        <v>0</v>
      </c>
      <c r="BK385" s="142">
        <f t="shared" si="159"/>
        <v>0</v>
      </c>
      <c r="BL385" s="142">
        <f t="shared" si="120"/>
        <v>0</v>
      </c>
      <c r="BM385" s="142">
        <f t="shared" si="121"/>
        <v>0</v>
      </c>
      <c r="BN385" s="142">
        <f t="shared" si="122"/>
        <v>0</v>
      </c>
      <c r="BO385" s="142">
        <f t="shared" si="123"/>
        <v>0</v>
      </c>
      <c r="BP385" s="142">
        <f t="shared" si="124"/>
        <v>0</v>
      </c>
      <c r="BQ385" s="142">
        <f t="shared" si="125"/>
        <v>0</v>
      </c>
      <c r="BR385" s="142">
        <f t="shared" si="126"/>
        <v>0</v>
      </c>
      <c r="BS385" s="142">
        <f t="shared" si="127"/>
        <v>0</v>
      </c>
      <c r="BT385" s="142">
        <f t="shared" si="128"/>
        <v>0</v>
      </c>
      <c r="BU385" s="142">
        <f t="shared" si="129"/>
        <v>0</v>
      </c>
      <c r="BV385" s="142">
        <f t="shared" si="130"/>
        <v>0</v>
      </c>
      <c r="BW385" s="142">
        <f t="shared" si="131"/>
        <v>0</v>
      </c>
      <c r="BX385" s="142">
        <f t="shared" si="132"/>
        <v>0</v>
      </c>
      <c r="BY385" s="142">
        <f t="shared" si="133"/>
        <v>0</v>
      </c>
      <c r="BZ385" s="142">
        <f t="shared" si="134"/>
        <v>0</v>
      </c>
      <c r="CA385" s="142">
        <f t="shared" si="135"/>
        <v>0</v>
      </c>
      <c r="CB385" s="142">
        <f t="shared" si="136"/>
        <v>0</v>
      </c>
      <c r="CC385" s="142">
        <f t="shared" si="137"/>
        <v>0</v>
      </c>
      <c r="CD385" s="142">
        <f t="shared" si="138"/>
        <v>0</v>
      </c>
      <c r="CE385" s="142">
        <f t="shared" si="139"/>
        <v>0</v>
      </c>
      <c r="CF385" s="142">
        <f t="shared" si="140"/>
        <v>0</v>
      </c>
      <c r="CG385" s="142">
        <f t="shared" si="141"/>
        <v>0</v>
      </c>
      <c r="CH385" s="142">
        <f t="shared" si="142"/>
        <v>0</v>
      </c>
      <c r="CI385" s="142">
        <f t="shared" si="143"/>
        <v>0</v>
      </c>
      <c r="CJ385" s="142">
        <f t="shared" si="144"/>
        <v>0</v>
      </c>
    </row>
    <row r="386" spans="1:88" x14ac:dyDescent="0.2">
      <c r="B386" s="144" t="str">
        <f t="shared" si="118"/>
        <v>36. Seguro de Asistencia</v>
      </c>
      <c r="C386" s="129">
        <v>0</v>
      </c>
      <c r="D386" s="129">
        <v>0</v>
      </c>
      <c r="E386" s="129">
        <v>218585</v>
      </c>
      <c r="F386" s="129">
        <v>0</v>
      </c>
      <c r="G386" s="129">
        <v>0</v>
      </c>
      <c r="H386" s="129">
        <v>64840</v>
      </c>
      <c r="I386" s="129">
        <v>8614</v>
      </c>
      <c r="J386" s="129">
        <v>0</v>
      </c>
      <c r="K386" s="129">
        <v>37876.000000000007</v>
      </c>
      <c r="L386" s="129">
        <v>0</v>
      </c>
      <c r="M386" s="129">
        <v>0</v>
      </c>
      <c r="N386" s="129">
        <v>0</v>
      </c>
      <c r="O386" s="129">
        <v>201.99999999999997</v>
      </c>
      <c r="P386" s="129">
        <v>0</v>
      </c>
      <c r="Q386" s="129">
        <v>52517</v>
      </c>
      <c r="R386" s="129">
        <v>0</v>
      </c>
      <c r="S386" s="129">
        <v>3</v>
      </c>
      <c r="T386" s="129">
        <v>0</v>
      </c>
      <c r="U386" s="129">
        <v>32115.000000000004</v>
      </c>
      <c r="V386" s="129">
        <v>0</v>
      </c>
      <c r="W386" s="129">
        <v>218</v>
      </c>
      <c r="X386" s="243">
        <v>0</v>
      </c>
      <c r="Y386" s="129">
        <v>2403</v>
      </c>
      <c r="Z386" s="129">
        <v>18403</v>
      </c>
      <c r="AA386" s="129">
        <v>12711</v>
      </c>
      <c r="AB386" s="129">
        <v>0</v>
      </c>
      <c r="AC386" s="129">
        <v>0</v>
      </c>
      <c r="AD386" s="129">
        <v>333</v>
      </c>
      <c r="AE386" s="129">
        <v>0</v>
      </c>
      <c r="AF386" s="129">
        <v>0</v>
      </c>
      <c r="AG386" s="129">
        <v>11405</v>
      </c>
      <c r="AH386" s="129">
        <v>25</v>
      </c>
      <c r="AI386" s="129">
        <v>12973</v>
      </c>
      <c r="AJ386" s="129">
        <v>0</v>
      </c>
      <c r="AK386" s="129"/>
      <c r="AL386" s="129"/>
      <c r="AM386" s="129"/>
      <c r="AN386" s="129"/>
      <c r="AO386" s="129"/>
      <c r="AP386" s="129"/>
      <c r="AQ386" s="117">
        <f t="shared" si="116"/>
        <v>473223</v>
      </c>
      <c r="AS386" s="129">
        <v>463457</v>
      </c>
      <c r="AT386" s="148"/>
      <c r="AV386" s="142">
        <f t="shared" si="119"/>
        <v>0</v>
      </c>
      <c r="AW386" s="142">
        <f t="shared" si="145"/>
        <v>0</v>
      </c>
      <c r="AX386" s="142">
        <f t="shared" si="146"/>
        <v>0</v>
      </c>
      <c r="AY386" s="142">
        <f t="shared" si="147"/>
        <v>0</v>
      </c>
      <c r="AZ386" s="142">
        <f t="shared" si="148"/>
        <v>0</v>
      </c>
      <c r="BA386" s="142">
        <f t="shared" si="149"/>
        <v>0</v>
      </c>
      <c r="BB386" s="142">
        <f t="shared" si="150"/>
        <v>0</v>
      </c>
      <c r="BC386" s="142">
        <f t="shared" si="151"/>
        <v>0</v>
      </c>
      <c r="BD386" s="142">
        <f t="shared" si="152"/>
        <v>0</v>
      </c>
      <c r="BE386" s="142">
        <f t="shared" si="153"/>
        <v>1000</v>
      </c>
      <c r="BF386" s="142">
        <f t="shared" si="154"/>
        <v>0</v>
      </c>
      <c r="BG386" s="142">
        <f t="shared" si="155"/>
        <v>0</v>
      </c>
      <c r="BH386" s="142">
        <f t="shared" si="156"/>
        <v>0</v>
      </c>
      <c r="BI386" s="142">
        <f t="shared" si="157"/>
        <v>0</v>
      </c>
      <c r="BJ386" s="142">
        <f t="shared" si="158"/>
        <v>0</v>
      </c>
      <c r="BK386" s="142">
        <f t="shared" si="159"/>
        <v>0</v>
      </c>
      <c r="BL386" s="142">
        <f t="shared" si="120"/>
        <v>0</v>
      </c>
      <c r="BM386" s="142">
        <f t="shared" si="121"/>
        <v>0</v>
      </c>
      <c r="BN386" s="142">
        <f t="shared" si="122"/>
        <v>0</v>
      </c>
      <c r="BO386" s="142">
        <f t="shared" si="123"/>
        <v>0</v>
      </c>
      <c r="BP386" s="142">
        <f t="shared" si="124"/>
        <v>0</v>
      </c>
      <c r="BQ386" s="142">
        <f t="shared" si="125"/>
        <v>0</v>
      </c>
      <c r="BR386" s="142">
        <f t="shared" si="126"/>
        <v>0</v>
      </c>
      <c r="BS386" s="142">
        <f t="shared" si="127"/>
        <v>0</v>
      </c>
      <c r="BT386" s="142">
        <f t="shared" si="128"/>
        <v>0</v>
      </c>
      <c r="BU386" s="142">
        <f t="shared" si="129"/>
        <v>0</v>
      </c>
      <c r="BV386" s="142">
        <f t="shared" si="130"/>
        <v>0</v>
      </c>
      <c r="BW386" s="142">
        <f t="shared" si="131"/>
        <v>0</v>
      </c>
      <c r="BX386" s="142">
        <f t="shared" si="132"/>
        <v>0</v>
      </c>
      <c r="BY386" s="142">
        <f t="shared" si="133"/>
        <v>0</v>
      </c>
      <c r="BZ386" s="142">
        <f t="shared" si="134"/>
        <v>0</v>
      </c>
      <c r="CA386" s="142">
        <f t="shared" si="135"/>
        <v>0</v>
      </c>
      <c r="CB386" s="142">
        <f t="shared" si="136"/>
        <v>0</v>
      </c>
      <c r="CC386" s="142">
        <f t="shared" si="137"/>
        <v>1000</v>
      </c>
      <c r="CD386" s="142">
        <f t="shared" si="138"/>
        <v>0</v>
      </c>
      <c r="CE386" s="142">
        <f t="shared" si="139"/>
        <v>0</v>
      </c>
      <c r="CF386" s="142">
        <f t="shared" si="140"/>
        <v>0</v>
      </c>
      <c r="CG386" s="142">
        <f t="shared" si="141"/>
        <v>0</v>
      </c>
      <c r="CH386" s="142">
        <f t="shared" si="142"/>
        <v>0</v>
      </c>
      <c r="CI386" s="142">
        <f t="shared" si="143"/>
        <v>0</v>
      </c>
      <c r="CJ386" s="142">
        <f t="shared" si="144"/>
        <v>0</v>
      </c>
    </row>
    <row r="387" spans="1:88" ht="12" customHeight="1" x14ac:dyDescent="0.2">
      <c r="B387" s="144" t="str">
        <f t="shared" si="118"/>
        <v>50. Otros Seguros</v>
      </c>
      <c r="C387" s="129">
        <v>0</v>
      </c>
      <c r="D387" s="129">
        <v>0</v>
      </c>
      <c r="E387" s="129">
        <v>75324.999999999985</v>
      </c>
      <c r="F387" s="129">
        <v>0</v>
      </c>
      <c r="G387" s="129">
        <v>0</v>
      </c>
      <c r="H387" s="129">
        <v>287.00000000000006</v>
      </c>
      <c r="I387" s="129">
        <v>3453</v>
      </c>
      <c r="J387" s="129">
        <v>0</v>
      </c>
      <c r="K387" s="129">
        <v>12163</v>
      </c>
      <c r="L387" s="129">
        <v>0</v>
      </c>
      <c r="M387" s="129">
        <v>0</v>
      </c>
      <c r="N387" s="129">
        <v>39</v>
      </c>
      <c r="O387" s="129">
        <v>21854</v>
      </c>
      <c r="P387" s="129">
        <v>0</v>
      </c>
      <c r="Q387" s="129">
        <v>40.999999999999993</v>
      </c>
      <c r="R387" s="129">
        <v>1</v>
      </c>
      <c r="S387" s="129">
        <v>1211</v>
      </c>
      <c r="T387" s="129">
        <v>0</v>
      </c>
      <c r="U387" s="129">
        <v>20</v>
      </c>
      <c r="V387" s="129">
        <v>0</v>
      </c>
      <c r="W387" s="129">
        <v>17</v>
      </c>
      <c r="X387" s="243">
        <v>0</v>
      </c>
      <c r="Y387" s="129">
        <v>5</v>
      </c>
      <c r="Z387" s="129">
        <v>112</v>
      </c>
      <c r="AA387" s="129">
        <v>145</v>
      </c>
      <c r="AB387" s="129">
        <v>0</v>
      </c>
      <c r="AC387" s="129">
        <v>0</v>
      </c>
      <c r="AD387" s="129">
        <v>46</v>
      </c>
      <c r="AE387" s="129">
        <v>0</v>
      </c>
      <c r="AF387" s="129">
        <v>0</v>
      </c>
      <c r="AG387" s="129">
        <v>959.00000000000011</v>
      </c>
      <c r="AH387" s="129">
        <v>6</v>
      </c>
      <c r="AI387" s="129">
        <v>31531</v>
      </c>
      <c r="AJ387" s="129">
        <v>101032</v>
      </c>
      <c r="AK387" s="129"/>
      <c r="AL387" s="129"/>
      <c r="AM387" s="129"/>
      <c r="AN387" s="129"/>
      <c r="AO387" s="129"/>
      <c r="AP387" s="129"/>
      <c r="AQ387" s="117">
        <f t="shared" si="116"/>
        <v>248247</v>
      </c>
      <c r="AS387" s="129">
        <v>254425</v>
      </c>
      <c r="AT387" s="217">
        <f>SUM(AS359,AS375:AS376,AS380:AS381,AS383:AS387)</f>
        <v>1226679</v>
      </c>
      <c r="AV387" s="142">
        <f>IF(AND(C285=0,C387=0),0,IF(ISERROR(C285/C387),1000,0))</f>
        <v>1000</v>
      </c>
      <c r="AW387" s="142">
        <f t="shared" si="145"/>
        <v>0</v>
      </c>
      <c r="AX387" s="142">
        <f t="shared" si="146"/>
        <v>0</v>
      </c>
      <c r="AY387" s="142">
        <f t="shared" si="147"/>
        <v>1000</v>
      </c>
      <c r="AZ387" s="142">
        <f t="shared" si="148"/>
        <v>0</v>
      </c>
      <c r="BA387" s="142">
        <f t="shared" si="149"/>
        <v>0</v>
      </c>
      <c r="BB387" s="142">
        <f t="shared" si="150"/>
        <v>0</v>
      </c>
      <c r="BC387" s="142">
        <f t="shared" si="151"/>
        <v>0</v>
      </c>
      <c r="BD387" s="142">
        <f t="shared" si="152"/>
        <v>0</v>
      </c>
      <c r="BE387" s="142">
        <f t="shared" si="153"/>
        <v>1000</v>
      </c>
      <c r="BF387" s="142">
        <f t="shared" si="154"/>
        <v>0</v>
      </c>
      <c r="BG387" s="142">
        <f t="shared" si="155"/>
        <v>0</v>
      </c>
      <c r="BH387" s="142">
        <f t="shared" si="156"/>
        <v>0</v>
      </c>
      <c r="BI387" s="142">
        <f t="shared" si="157"/>
        <v>0</v>
      </c>
      <c r="BJ387" s="142">
        <f t="shared" si="158"/>
        <v>0</v>
      </c>
      <c r="BK387" s="142">
        <f t="shared" si="159"/>
        <v>0</v>
      </c>
      <c r="BL387" s="142">
        <f t="shared" si="120"/>
        <v>0</v>
      </c>
      <c r="BM387" s="142">
        <f t="shared" si="121"/>
        <v>0</v>
      </c>
      <c r="BN387" s="142">
        <f t="shared" si="122"/>
        <v>0</v>
      </c>
      <c r="BO387" s="142">
        <f t="shared" si="123"/>
        <v>1000</v>
      </c>
      <c r="BP387" s="142">
        <f t="shared" si="124"/>
        <v>0</v>
      </c>
      <c r="BQ387" s="142">
        <f t="shared" si="125"/>
        <v>0</v>
      </c>
      <c r="BR387" s="142">
        <f t="shared" si="126"/>
        <v>0</v>
      </c>
      <c r="BS387" s="142">
        <f t="shared" si="127"/>
        <v>0</v>
      </c>
      <c r="BT387" s="142">
        <f t="shared" si="128"/>
        <v>0</v>
      </c>
      <c r="BU387" s="142">
        <f t="shared" si="129"/>
        <v>0</v>
      </c>
      <c r="BV387" s="142">
        <f t="shared" si="130"/>
        <v>0</v>
      </c>
      <c r="BW387" s="142">
        <f t="shared" si="131"/>
        <v>0</v>
      </c>
      <c r="BX387" s="142">
        <f t="shared" si="132"/>
        <v>0</v>
      </c>
      <c r="BY387" s="142">
        <f t="shared" si="133"/>
        <v>0</v>
      </c>
      <c r="BZ387" s="142">
        <f t="shared" si="134"/>
        <v>0</v>
      </c>
      <c r="CA387" s="142">
        <f t="shared" si="135"/>
        <v>0</v>
      </c>
      <c r="CB387" s="142">
        <f t="shared" si="136"/>
        <v>0</v>
      </c>
      <c r="CC387" s="142">
        <f t="shared" si="137"/>
        <v>0</v>
      </c>
      <c r="CD387" s="142">
        <f t="shared" si="138"/>
        <v>0</v>
      </c>
      <c r="CE387" s="142">
        <f t="shared" si="139"/>
        <v>0</v>
      </c>
      <c r="CF387" s="142">
        <f t="shared" si="140"/>
        <v>0</v>
      </c>
      <c r="CG387" s="142">
        <f t="shared" si="141"/>
        <v>0</v>
      </c>
      <c r="CH387" s="142">
        <f t="shared" si="142"/>
        <v>0</v>
      </c>
      <c r="CI387" s="142">
        <f t="shared" si="143"/>
        <v>0</v>
      </c>
      <c r="CJ387" s="142">
        <f t="shared" si="144"/>
        <v>0</v>
      </c>
    </row>
    <row r="388" spans="1:88" x14ac:dyDescent="0.2">
      <c r="B388" s="145" t="str">
        <f>B286</f>
        <v>Total</v>
      </c>
      <c r="C388" s="118">
        <f>SUM(C351:C387)</f>
        <v>0</v>
      </c>
      <c r="D388" s="118">
        <f t="shared" ref="D388:AP388" si="160">SUM(D351:D387)</f>
        <v>3537</v>
      </c>
      <c r="E388" s="118">
        <f t="shared" si="160"/>
        <v>1989312</v>
      </c>
      <c r="F388" s="118">
        <f t="shared" si="160"/>
        <v>221820</v>
      </c>
      <c r="G388" s="118">
        <f t="shared" si="160"/>
        <v>982</v>
      </c>
      <c r="H388" s="118">
        <f t="shared" si="160"/>
        <v>334354</v>
      </c>
      <c r="I388" s="118">
        <f t="shared" si="160"/>
        <v>101090</v>
      </c>
      <c r="J388" s="118">
        <f t="shared" si="160"/>
        <v>10</v>
      </c>
      <c r="K388" s="118">
        <f t="shared" si="160"/>
        <v>539732</v>
      </c>
      <c r="L388" s="118">
        <f t="shared" si="160"/>
        <v>0</v>
      </c>
      <c r="M388" s="118">
        <f t="shared" si="160"/>
        <v>4213</v>
      </c>
      <c r="N388" s="118">
        <f t="shared" si="160"/>
        <v>1896</v>
      </c>
      <c r="O388" s="118">
        <f t="shared" si="160"/>
        <v>41064</v>
      </c>
      <c r="P388" s="118">
        <f t="shared" si="160"/>
        <v>2540</v>
      </c>
      <c r="Q388" s="118">
        <f t="shared" si="160"/>
        <v>1247127</v>
      </c>
      <c r="R388" s="118">
        <f t="shared" si="160"/>
        <v>10</v>
      </c>
      <c r="S388" s="118">
        <f t="shared" si="160"/>
        <v>78157</v>
      </c>
      <c r="T388" s="118">
        <f t="shared" si="160"/>
        <v>0</v>
      </c>
      <c r="U388" s="118">
        <f t="shared" si="160"/>
        <v>168644</v>
      </c>
      <c r="V388" s="118">
        <f t="shared" si="160"/>
        <v>6951</v>
      </c>
      <c r="W388" s="118">
        <f t="shared" si="160"/>
        <v>4844</v>
      </c>
      <c r="X388" s="118">
        <f t="shared" si="160"/>
        <v>341</v>
      </c>
      <c r="Y388" s="118">
        <f t="shared" si="160"/>
        <v>30250</v>
      </c>
      <c r="Z388" s="118">
        <f t="shared" si="160"/>
        <v>93944</v>
      </c>
      <c r="AA388" s="118">
        <f t="shared" si="160"/>
        <v>125482</v>
      </c>
      <c r="AB388" s="118">
        <f t="shared" si="160"/>
        <v>0</v>
      </c>
      <c r="AC388" s="118">
        <f t="shared" si="160"/>
        <v>68</v>
      </c>
      <c r="AD388" s="118">
        <f t="shared" si="160"/>
        <v>5705</v>
      </c>
      <c r="AE388" s="118">
        <f t="shared" si="160"/>
        <v>166</v>
      </c>
      <c r="AF388" s="118">
        <f t="shared" si="160"/>
        <v>1267</v>
      </c>
      <c r="AG388" s="118">
        <f t="shared" si="160"/>
        <v>1074801</v>
      </c>
      <c r="AH388" s="118">
        <f t="shared" si="160"/>
        <v>3738</v>
      </c>
      <c r="AI388" s="118">
        <f t="shared" si="160"/>
        <v>401213</v>
      </c>
      <c r="AJ388" s="118">
        <f t="shared" si="160"/>
        <v>155825</v>
      </c>
      <c r="AK388" s="118">
        <f t="shared" si="160"/>
        <v>0</v>
      </c>
      <c r="AL388" s="118">
        <f t="shared" si="160"/>
        <v>0</v>
      </c>
      <c r="AM388" s="118">
        <f t="shared" si="160"/>
        <v>0</v>
      </c>
      <c r="AN388" s="118">
        <f t="shared" si="160"/>
        <v>0</v>
      </c>
      <c r="AO388" s="118">
        <f t="shared" si="160"/>
        <v>0</v>
      </c>
      <c r="AP388" s="118">
        <f t="shared" si="160"/>
        <v>0</v>
      </c>
      <c r="AQ388" s="118">
        <f t="shared" ref="AQ388" si="161">SUM(AQ351:AQ387)</f>
        <v>6639083</v>
      </c>
      <c r="AS388" s="192">
        <v>5566228</v>
      </c>
      <c r="AT388" s="206"/>
    </row>
    <row r="389" spans="1:88" s="146" customFormat="1" x14ac:dyDescent="0.2">
      <c r="A389" s="120"/>
      <c r="B389" s="251"/>
      <c r="C389" s="252"/>
      <c r="D389" s="252"/>
      <c r="E389" s="252"/>
      <c r="F389" s="252"/>
      <c r="G389" s="252"/>
      <c r="H389" s="252"/>
      <c r="I389" s="252"/>
      <c r="J389" s="252"/>
      <c r="K389" s="252"/>
      <c r="L389" s="252"/>
      <c r="M389" s="252"/>
      <c r="N389" s="252"/>
      <c r="O389" s="252"/>
      <c r="P389" s="252"/>
      <c r="Q389" s="252"/>
      <c r="R389" s="252"/>
      <c r="S389" s="252"/>
      <c r="T389" s="252"/>
      <c r="U389" s="252"/>
      <c r="V389" s="252"/>
      <c r="W389" s="252"/>
      <c r="X389" s="252"/>
      <c r="Y389" s="252"/>
      <c r="Z389" s="252"/>
      <c r="AA389" s="252"/>
      <c r="AB389" s="252"/>
      <c r="AC389" s="252"/>
      <c r="AD389" s="252"/>
      <c r="AE389" s="252"/>
      <c r="AF389" s="252"/>
      <c r="AG389" s="252"/>
      <c r="AH389" s="252"/>
      <c r="AI389" s="252"/>
      <c r="AJ389" s="252"/>
      <c r="AK389" s="252"/>
      <c r="AL389" s="252"/>
      <c r="AM389" s="252"/>
      <c r="AN389" s="252"/>
      <c r="AO389" s="252"/>
      <c r="AP389" s="252"/>
      <c r="AQ389" s="252"/>
      <c r="AS389" s="259"/>
      <c r="AT389" s="252"/>
      <c r="AV389" s="207"/>
      <c r="AW389" s="207"/>
      <c r="AX389" s="207"/>
      <c r="AY389" s="207"/>
      <c r="AZ389" s="207"/>
      <c r="BA389" s="207"/>
      <c r="BB389" s="207"/>
      <c r="BC389" s="207"/>
      <c r="BD389" s="207"/>
      <c r="BE389" s="207"/>
      <c r="BF389" s="207"/>
      <c r="BG389" s="207"/>
      <c r="BH389" s="207"/>
      <c r="BI389" s="207"/>
      <c r="BJ389" s="207"/>
      <c r="BK389" s="207"/>
      <c r="BL389" s="207"/>
      <c r="BM389" s="207"/>
      <c r="BN389" s="207"/>
      <c r="BO389" s="207"/>
      <c r="BP389" s="207"/>
      <c r="BQ389" s="207"/>
      <c r="BR389" s="207"/>
      <c r="BS389" s="207"/>
      <c r="BT389" s="207"/>
      <c r="BU389" s="207"/>
      <c r="BV389" s="207"/>
      <c r="BW389" s="207"/>
      <c r="BX389" s="207"/>
      <c r="BY389" s="207"/>
      <c r="BZ389" s="207"/>
      <c r="CA389" s="207"/>
      <c r="CB389" s="207"/>
      <c r="CC389" s="207"/>
      <c r="CD389" s="207"/>
      <c r="CE389" s="207"/>
      <c r="CF389" s="207"/>
      <c r="CG389" s="207"/>
      <c r="CH389" s="207"/>
      <c r="CI389" s="207"/>
      <c r="CJ389" s="207"/>
    </row>
    <row r="390" spans="1:88" x14ac:dyDescent="0.2">
      <c r="B390" s="144" t="str">
        <f t="shared" ref="B390:B395" si="162">B288</f>
        <v>Comercialización Individual</v>
      </c>
      <c r="C390" s="129">
        <v>0</v>
      </c>
      <c r="D390" s="129">
        <v>3537</v>
      </c>
      <c r="E390" s="129">
        <v>1559522</v>
      </c>
      <c r="F390" s="129">
        <v>30864</v>
      </c>
      <c r="G390" s="129">
        <v>973</v>
      </c>
      <c r="H390" s="129">
        <v>131200</v>
      </c>
      <c r="I390" s="129">
        <v>11253</v>
      </c>
      <c r="J390" s="129">
        <v>10</v>
      </c>
      <c r="K390" s="129">
        <v>279510</v>
      </c>
      <c r="L390" s="129">
        <v>0</v>
      </c>
      <c r="M390" s="129">
        <v>207</v>
      </c>
      <c r="N390" s="129">
        <v>187</v>
      </c>
      <c r="O390" s="129">
        <v>3965.9999999999995</v>
      </c>
      <c r="P390" s="129">
        <v>2488</v>
      </c>
      <c r="Q390" s="129">
        <v>917721</v>
      </c>
      <c r="R390" s="129">
        <v>0</v>
      </c>
      <c r="S390" s="129">
        <v>40524</v>
      </c>
      <c r="T390" s="129">
        <v>0</v>
      </c>
      <c r="U390" s="129">
        <v>60419</v>
      </c>
      <c r="V390" s="129">
        <v>0</v>
      </c>
      <c r="W390" s="129">
        <v>463.99999999999994</v>
      </c>
      <c r="X390" s="129">
        <v>341</v>
      </c>
      <c r="Y390" s="129">
        <v>14407.999999999998</v>
      </c>
      <c r="Z390" s="129">
        <v>75125.999999999985</v>
      </c>
      <c r="AA390" s="129">
        <v>85061</v>
      </c>
      <c r="AB390" s="129">
        <v>0</v>
      </c>
      <c r="AC390" s="129">
        <v>0</v>
      </c>
      <c r="AD390" s="129">
        <v>78</v>
      </c>
      <c r="AE390" s="129">
        <v>0</v>
      </c>
      <c r="AF390" s="129">
        <v>1267</v>
      </c>
      <c r="AG390" s="129">
        <v>890228.99999999988</v>
      </c>
      <c r="AH390" s="129">
        <v>0</v>
      </c>
      <c r="AI390" s="129">
        <v>321487</v>
      </c>
      <c r="AJ390" s="129">
        <v>0</v>
      </c>
      <c r="AK390" s="129"/>
      <c r="AL390" s="129"/>
      <c r="AM390" s="129"/>
      <c r="AN390" s="129"/>
      <c r="AO390" s="129"/>
      <c r="AP390" s="129"/>
      <c r="AQ390" s="118">
        <f t="shared" ref="AQ390:AQ395" si="163">SUM(C390:AP390)</f>
        <v>4430842</v>
      </c>
      <c r="AS390" s="129">
        <v>3586952</v>
      </c>
      <c r="AT390" s="148"/>
    </row>
    <row r="391" spans="1:88" x14ac:dyDescent="0.2">
      <c r="B391" s="144" t="str">
        <f t="shared" si="162"/>
        <v>Comercialización Colectiva</v>
      </c>
      <c r="C391" s="129">
        <v>0</v>
      </c>
      <c r="D391" s="129">
        <v>0</v>
      </c>
      <c r="E391" s="129">
        <v>3523.0000000000005</v>
      </c>
      <c r="F391" s="129">
        <v>0</v>
      </c>
      <c r="G391" s="129">
        <v>9</v>
      </c>
      <c r="H391" s="129">
        <v>17251</v>
      </c>
      <c r="I391" s="129">
        <v>456.99999999999994</v>
      </c>
      <c r="J391" s="129">
        <v>0</v>
      </c>
      <c r="K391" s="129">
        <v>20</v>
      </c>
      <c r="L391" s="129">
        <v>0</v>
      </c>
      <c r="M391" s="129">
        <v>4006</v>
      </c>
      <c r="N391" s="129">
        <v>0</v>
      </c>
      <c r="O391" s="129">
        <v>262</v>
      </c>
      <c r="P391" s="129">
        <v>0</v>
      </c>
      <c r="Q391" s="129">
        <v>2369</v>
      </c>
      <c r="R391" s="129">
        <v>10</v>
      </c>
      <c r="S391" s="129">
        <v>68</v>
      </c>
      <c r="T391" s="129">
        <v>0</v>
      </c>
      <c r="U391" s="129">
        <v>2318</v>
      </c>
      <c r="V391" s="129">
        <v>0</v>
      </c>
      <c r="W391" s="129">
        <v>0</v>
      </c>
      <c r="X391" s="129">
        <v>0</v>
      </c>
      <c r="Y391" s="129">
        <v>0</v>
      </c>
      <c r="Z391" s="129">
        <v>9660</v>
      </c>
      <c r="AA391" s="129">
        <v>0</v>
      </c>
      <c r="AB391" s="129">
        <v>0</v>
      </c>
      <c r="AC391" s="129">
        <v>0</v>
      </c>
      <c r="AD391" s="129">
        <v>1026</v>
      </c>
      <c r="AE391" s="129">
        <v>0</v>
      </c>
      <c r="AF391" s="129">
        <v>0</v>
      </c>
      <c r="AG391" s="129">
        <v>92674</v>
      </c>
      <c r="AH391" s="129">
        <v>0</v>
      </c>
      <c r="AI391" s="129">
        <v>261</v>
      </c>
      <c r="AJ391" s="129">
        <v>0</v>
      </c>
      <c r="AK391" s="129"/>
      <c r="AL391" s="129"/>
      <c r="AM391" s="129"/>
      <c r="AN391" s="129"/>
      <c r="AO391" s="129"/>
      <c r="AP391" s="129"/>
      <c r="AQ391" s="118">
        <f t="shared" si="163"/>
        <v>133914</v>
      </c>
      <c r="AS391" s="129">
        <v>99147</v>
      </c>
      <c r="AT391" s="148"/>
    </row>
    <row r="392" spans="1:88" x14ac:dyDescent="0.2">
      <c r="B392" s="144" t="str">
        <f t="shared" si="162"/>
        <v>Comercialización Masiva - Cartera Hipotecaria</v>
      </c>
      <c r="C392" s="129">
        <v>0</v>
      </c>
      <c r="D392" s="129">
        <v>0</v>
      </c>
      <c r="E392" s="129">
        <v>69384.000000000015</v>
      </c>
      <c r="F392" s="129">
        <v>0</v>
      </c>
      <c r="G392" s="129">
        <v>0</v>
      </c>
      <c r="H392" s="129">
        <v>0</v>
      </c>
      <c r="I392" s="129">
        <v>0</v>
      </c>
      <c r="J392" s="129">
        <v>0</v>
      </c>
      <c r="K392" s="129">
        <v>87417</v>
      </c>
      <c r="L392" s="129">
        <v>0</v>
      </c>
      <c r="M392" s="129">
        <v>0</v>
      </c>
      <c r="N392" s="129">
        <v>0</v>
      </c>
      <c r="O392" s="129">
        <v>0</v>
      </c>
      <c r="P392" s="129">
        <v>0</v>
      </c>
      <c r="Q392" s="129">
        <v>339.99999999999994</v>
      </c>
      <c r="R392" s="129">
        <v>0</v>
      </c>
      <c r="S392" s="129">
        <v>206</v>
      </c>
      <c r="T392" s="129">
        <v>0</v>
      </c>
      <c r="U392" s="129">
        <v>1032</v>
      </c>
      <c r="V392" s="129">
        <v>0</v>
      </c>
      <c r="W392" s="129">
        <v>0</v>
      </c>
      <c r="X392" s="129">
        <v>0</v>
      </c>
      <c r="Y392" s="129">
        <v>0</v>
      </c>
      <c r="Z392" s="129">
        <v>0</v>
      </c>
      <c r="AA392" s="129">
        <v>5</v>
      </c>
      <c r="AB392" s="129">
        <v>0</v>
      </c>
      <c r="AC392" s="129">
        <v>0</v>
      </c>
      <c r="AD392" s="129">
        <v>335</v>
      </c>
      <c r="AE392" s="129">
        <v>0</v>
      </c>
      <c r="AF392" s="129">
        <v>0</v>
      </c>
      <c r="AG392" s="129">
        <v>3587</v>
      </c>
      <c r="AH392" s="129">
        <v>0</v>
      </c>
      <c r="AI392" s="129">
        <v>0</v>
      </c>
      <c r="AJ392" s="129">
        <v>3449.0000000000005</v>
      </c>
      <c r="AK392" s="129"/>
      <c r="AL392" s="129"/>
      <c r="AM392" s="129"/>
      <c r="AN392" s="129"/>
      <c r="AO392" s="129"/>
      <c r="AP392" s="129"/>
      <c r="AQ392" s="118">
        <f t="shared" si="163"/>
        <v>165755</v>
      </c>
      <c r="AS392" s="129">
        <v>132118.00000000003</v>
      </c>
      <c r="AT392" s="148"/>
    </row>
    <row r="393" spans="1:88" x14ac:dyDescent="0.2">
      <c r="B393" s="144" t="str">
        <f t="shared" si="162"/>
        <v>Comercialización Masiva - Cartera de Consumo</v>
      </c>
      <c r="C393" s="129">
        <v>0</v>
      </c>
      <c r="D393" s="129">
        <v>0</v>
      </c>
      <c r="E393" s="129">
        <v>11122</v>
      </c>
      <c r="F393" s="129">
        <v>9907</v>
      </c>
      <c r="G393" s="129">
        <v>0</v>
      </c>
      <c r="H393" s="129">
        <v>0</v>
      </c>
      <c r="I393" s="129">
        <v>0</v>
      </c>
      <c r="J393" s="129">
        <v>0</v>
      </c>
      <c r="K393" s="129">
        <v>0</v>
      </c>
      <c r="L393" s="129">
        <v>0</v>
      </c>
      <c r="M393" s="129">
        <v>0</v>
      </c>
      <c r="N393" s="129">
        <v>0</v>
      </c>
      <c r="O393" s="129">
        <v>0</v>
      </c>
      <c r="P393" s="129">
        <v>0</v>
      </c>
      <c r="Q393" s="129">
        <v>0</v>
      </c>
      <c r="R393" s="129">
        <v>0</v>
      </c>
      <c r="S393" s="129">
        <v>0</v>
      </c>
      <c r="T393" s="129">
        <v>0</v>
      </c>
      <c r="U393" s="129">
        <v>0</v>
      </c>
      <c r="V393" s="129">
        <v>0</v>
      </c>
      <c r="W393" s="129">
        <v>0</v>
      </c>
      <c r="X393" s="129">
        <v>0</v>
      </c>
      <c r="Y393" s="129">
        <v>0</v>
      </c>
      <c r="Z393" s="129">
        <v>0</v>
      </c>
      <c r="AA393" s="129">
        <v>0</v>
      </c>
      <c r="AB393" s="129">
        <v>0</v>
      </c>
      <c r="AC393" s="129">
        <v>0</v>
      </c>
      <c r="AD393" s="129">
        <v>0</v>
      </c>
      <c r="AE393" s="129">
        <v>0</v>
      </c>
      <c r="AF393" s="129">
        <v>0</v>
      </c>
      <c r="AG393" s="129">
        <v>16.999999999999996</v>
      </c>
      <c r="AH393" s="129">
        <v>0</v>
      </c>
      <c r="AI393" s="129">
        <v>0</v>
      </c>
      <c r="AJ393" s="129">
        <v>0</v>
      </c>
      <c r="AK393" s="129"/>
      <c r="AL393" s="129"/>
      <c r="AM393" s="129"/>
      <c r="AN393" s="129"/>
      <c r="AO393" s="129"/>
      <c r="AP393" s="129"/>
      <c r="AQ393" s="118">
        <f t="shared" si="163"/>
        <v>21046</v>
      </c>
      <c r="AS393" s="129">
        <v>67366</v>
      </c>
      <c r="AT393" s="148"/>
    </row>
    <row r="394" spans="1:88" x14ac:dyDescent="0.2">
      <c r="B394" s="144" t="str">
        <f t="shared" si="162"/>
        <v>Comercialización Masiva - Otras Carteras</v>
      </c>
      <c r="C394" s="129">
        <v>0</v>
      </c>
      <c r="D394" s="129">
        <v>0</v>
      </c>
      <c r="E394" s="129">
        <v>324538</v>
      </c>
      <c r="F394" s="129">
        <v>181049</v>
      </c>
      <c r="G394" s="129">
        <v>0</v>
      </c>
      <c r="H394" s="129">
        <v>101528</v>
      </c>
      <c r="I394" s="129">
        <v>19972</v>
      </c>
      <c r="J394" s="129">
        <v>0</v>
      </c>
      <c r="K394" s="129">
        <v>141363.99999999997</v>
      </c>
      <c r="L394" s="129">
        <v>0</v>
      </c>
      <c r="M394" s="129">
        <v>0</v>
      </c>
      <c r="N394" s="129">
        <v>0</v>
      </c>
      <c r="O394" s="129">
        <v>32797</v>
      </c>
      <c r="P394" s="129">
        <v>0</v>
      </c>
      <c r="Q394" s="129">
        <v>67134</v>
      </c>
      <c r="R394" s="129">
        <v>0</v>
      </c>
      <c r="S394" s="129">
        <v>9002</v>
      </c>
      <c r="T394" s="129">
        <v>0</v>
      </c>
      <c r="U394" s="129">
        <v>10208</v>
      </c>
      <c r="V394" s="129">
        <v>6951.0000000000009</v>
      </c>
      <c r="W394" s="129">
        <v>0</v>
      </c>
      <c r="X394" s="129">
        <v>0</v>
      </c>
      <c r="Y394" s="129">
        <v>0</v>
      </c>
      <c r="Z394" s="129">
        <v>32</v>
      </c>
      <c r="AA394" s="129">
        <v>0</v>
      </c>
      <c r="AB394" s="129">
        <v>0</v>
      </c>
      <c r="AC394" s="129">
        <v>0</v>
      </c>
      <c r="AD394" s="129">
        <v>149.00000000000003</v>
      </c>
      <c r="AE394" s="129">
        <v>0</v>
      </c>
      <c r="AF394" s="129">
        <v>0</v>
      </c>
      <c r="AG394" s="129">
        <v>56646</v>
      </c>
      <c r="AH394" s="129">
        <v>0</v>
      </c>
      <c r="AI394" s="129">
        <v>77163.999999999985</v>
      </c>
      <c r="AJ394" s="129">
        <v>152376</v>
      </c>
      <c r="AK394" s="129"/>
      <c r="AL394" s="129"/>
      <c r="AM394" s="129"/>
      <c r="AN394" s="129"/>
      <c r="AO394" s="129"/>
      <c r="AP394" s="129"/>
      <c r="AQ394" s="118">
        <f t="shared" si="163"/>
        <v>1180910</v>
      </c>
      <c r="AS394" s="129">
        <v>1185747</v>
      </c>
      <c r="AT394" s="148"/>
    </row>
    <row r="395" spans="1:88" x14ac:dyDescent="0.2">
      <c r="B395" s="144" t="str">
        <f t="shared" si="162"/>
        <v>Comercialización Industria, Infraestructura y Comercio</v>
      </c>
      <c r="C395" s="129">
        <v>0</v>
      </c>
      <c r="D395" s="129">
        <v>0</v>
      </c>
      <c r="E395" s="129">
        <v>21222.999999999996</v>
      </c>
      <c r="F395" s="129">
        <v>0</v>
      </c>
      <c r="G395" s="129">
        <v>0</v>
      </c>
      <c r="H395" s="129">
        <v>84375</v>
      </c>
      <c r="I395" s="129">
        <v>69408</v>
      </c>
      <c r="J395" s="129">
        <v>0</v>
      </c>
      <c r="K395" s="129">
        <v>31421.000000000004</v>
      </c>
      <c r="L395" s="129">
        <v>0</v>
      </c>
      <c r="M395" s="129">
        <v>0</v>
      </c>
      <c r="N395" s="129">
        <v>1708.9999999999998</v>
      </c>
      <c r="O395" s="129">
        <v>4038.9999999999995</v>
      </c>
      <c r="P395" s="129">
        <v>52</v>
      </c>
      <c r="Q395" s="129">
        <v>259563</v>
      </c>
      <c r="R395" s="129">
        <v>0</v>
      </c>
      <c r="S395" s="129">
        <v>28357</v>
      </c>
      <c r="T395" s="129">
        <v>0</v>
      </c>
      <c r="U395" s="129">
        <v>94667</v>
      </c>
      <c r="V395" s="129">
        <v>0</v>
      </c>
      <c r="W395" s="129">
        <v>4380</v>
      </c>
      <c r="X395" s="129">
        <v>0</v>
      </c>
      <c r="Y395" s="129">
        <v>15841.999999999998</v>
      </c>
      <c r="Z395" s="129">
        <v>9126</v>
      </c>
      <c r="AA395" s="129">
        <v>40416.000000000007</v>
      </c>
      <c r="AB395" s="129">
        <v>0</v>
      </c>
      <c r="AC395" s="129">
        <v>68</v>
      </c>
      <c r="AD395" s="129">
        <v>4117</v>
      </c>
      <c r="AE395" s="129">
        <v>166</v>
      </c>
      <c r="AF395" s="129">
        <v>0</v>
      </c>
      <c r="AG395" s="129">
        <v>31648.000000000004</v>
      </c>
      <c r="AH395" s="129">
        <v>3738</v>
      </c>
      <c r="AI395" s="129">
        <v>2301</v>
      </c>
      <c r="AJ395" s="129">
        <v>0</v>
      </c>
      <c r="AK395" s="129"/>
      <c r="AL395" s="129"/>
      <c r="AM395" s="129"/>
      <c r="AN395" s="129"/>
      <c r="AO395" s="129"/>
      <c r="AP395" s="129"/>
      <c r="AQ395" s="118">
        <f t="shared" si="163"/>
        <v>706616</v>
      </c>
      <c r="AS395" s="129">
        <v>494898</v>
      </c>
      <c r="AT395" s="148"/>
      <c r="AV395" s="142">
        <f>IF(COUNT(C390:C395)&gt;0,SUM(C390:C395)-C388,0)</f>
        <v>0</v>
      </c>
      <c r="AW395" s="142">
        <f t="shared" ref="AW395:CI395" si="164">IF(COUNT(D390:D395)&gt;0,SUM(D390:D395)-D388,0)</f>
        <v>0</v>
      </c>
      <c r="AX395" s="142">
        <f t="shared" si="164"/>
        <v>0</v>
      </c>
      <c r="AY395" s="142">
        <f>IF(COUNT(F390:F395)&gt;0,SUM(F390:F395)-F388,0)</f>
        <v>0</v>
      </c>
      <c r="AZ395" s="142">
        <f t="shared" si="164"/>
        <v>0</v>
      </c>
      <c r="BA395" s="142">
        <f t="shared" si="164"/>
        <v>0</v>
      </c>
      <c r="BB395" s="142">
        <f>IF(COUNT(I390:I395)&gt;0,SUM(I390:I395)-I388,0)</f>
        <v>0</v>
      </c>
      <c r="BC395" s="142">
        <f t="shared" si="164"/>
        <v>0</v>
      </c>
      <c r="BD395" s="142">
        <f t="shared" si="164"/>
        <v>0</v>
      </c>
      <c r="BE395" s="142">
        <f t="shared" si="164"/>
        <v>0</v>
      </c>
      <c r="BF395" s="142">
        <f t="shared" si="164"/>
        <v>0</v>
      </c>
      <c r="BG395" s="142">
        <f t="shared" si="164"/>
        <v>-2.2737367544323206E-13</v>
      </c>
      <c r="BH395" s="142">
        <f t="shared" si="164"/>
        <v>0</v>
      </c>
      <c r="BI395" s="142">
        <f t="shared" si="164"/>
        <v>0</v>
      </c>
      <c r="BJ395" s="142">
        <f t="shared" si="164"/>
        <v>0</v>
      </c>
      <c r="BK395" s="142">
        <f t="shared" si="164"/>
        <v>0</v>
      </c>
      <c r="BL395" s="142">
        <f t="shared" si="164"/>
        <v>0</v>
      </c>
      <c r="BM395" s="142">
        <f t="shared" si="164"/>
        <v>0</v>
      </c>
      <c r="BN395" s="142">
        <f t="shared" si="164"/>
        <v>0</v>
      </c>
      <c r="BO395" s="142">
        <f t="shared" si="164"/>
        <v>9.0949470177292824E-13</v>
      </c>
      <c r="BP395" s="142">
        <f t="shared" si="164"/>
        <v>0</v>
      </c>
      <c r="BQ395" s="142">
        <f t="shared" si="164"/>
        <v>0</v>
      </c>
      <c r="BR395" s="142">
        <f t="shared" si="164"/>
        <v>-3.637978807091713E-12</v>
      </c>
      <c r="BS395" s="142">
        <f>IF(COUNT(Z390:Z395)&gt;0,SUM(Z390:Z395)-Z388,0)</f>
        <v>-1.4551915228366852E-11</v>
      </c>
      <c r="BT395" s="142">
        <f t="shared" si="164"/>
        <v>0</v>
      </c>
      <c r="BU395" s="142">
        <f t="shared" si="164"/>
        <v>0</v>
      </c>
      <c r="BV395" s="142">
        <f t="shared" si="164"/>
        <v>0</v>
      </c>
      <c r="BW395" s="142">
        <f t="shared" si="164"/>
        <v>0</v>
      </c>
      <c r="BX395" s="142">
        <f t="shared" si="164"/>
        <v>0</v>
      </c>
      <c r="BY395" s="142">
        <f>IF(COUNT(AF390:AF395)&gt;0,SUM(AF390:AF395)-AF388,0)</f>
        <v>0</v>
      </c>
      <c r="BZ395" s="142">
        <f t="shared" si="164"/>
        <v>0</v>
      </c>
      <c r="CA395" s="142">
        <f t="shared" si="164"/>
        <v>0</v>
      </c>
      <c r="CB395" s="142">
        <f t="shared" si="164"/>
        <v>0</v>
      </c>
      <c r="CC395" s="142">
        <f t="shared" si="164"/>
        <v>0</v>
      </c>
      <c r="CD395" s="142">
        <f t="shared" si="164"/>
        <v>0</v>
      </c>
      <c r="CE395" s="142">
        <f t="shared" si="164"/>
        <v>0</v>
      </c>
      <c r="CF395" s="142">
        <f t="shared" si="164"/>
        <v>0</v>
      </c>
      <c r="CG395" s="142">
        <f t="shared" si="164"/>
        <v>0</v>
      </c>
      <c r="CH395" s="142">
        <f t="shared" si="164"/>
        <v>0</v>
      </c>
      <c r="CI395" s="142">
        <f t="shared" si="164"/>
        <v>0</v>
      </c>
    </row>
    <row r="398" spans="1:88" ht="18.75" customHeight="1" x14ac:dyDescent="0.2">
      <c r="B398" s="281" t="s">
        <v>459</v>
      </c>
      <c r="C398" s="281"/>
      <c r="D398" s="281"/>
      <c r="E398" s="281"/>
      <c r="F398" s="281"/>
      <c r="G398" s="281"/>
      <c r="H398" s="281"/>
      <c r="I398" s="281"/>
      <c r="J398" s="281"/>
      <c r="K398" s="281"/>
      <c r="L398" s="281"/>
      <c r="M398" s="281"/>
      <c r="N398" s="281"/>
      <c r="O398" s="281"/>
      <c r="P398" s="281"/>
      <c r="Q398" s="281"/>
      <c r="R398" s="281"/>
      <c r="S398" s="281"/>
      <c r="T398" s="281"/>
      <c r="U398" s="281"/>
      <c r="V398" s="281"/>
      <c r="W398" s="281"/>
      <c r="X398" s="281"/>
      <c r="Y398" s="281"/>
      <c r="Z398" s="281"/>
      <c r="AA398" s="281"/>
      <c r="AB398" s="281"/>
      <c r="AC398" s="281"/>
      <c r="AD398" s="281"/>
      <c r="AE398" s="281"/>
      <c r="AF398" s="281"/>
      <c r="AG398" s="281"/>
      <c r="AH398" s="281"/>
      <c r="AI398" s="281"/>
      <c r="AJ398" s="281"/>
      <c r="AK398" s="281"/>
      <c r="AL398" s="281"/>
      <c r="AM398" s="281"/>
      <c r="AN398" s="281"/>
      <c r="AO398" s="281"/>
      <c r="AP398" s="281"/>
      <c r="AQ398" s="281"/>
    </row>
    <row r="399" spans="1:88" s="165" customFormat="1" x14ac:dyDescent="0.2">
      <c r="A399" s="120"/>
      <c r="B399" s="167"/>
      <c r="C399" s="160">
        <f>COUNTIF($C$400:$AP$400,C400)</f>
        <v>1</v>
      </c>
      <c r="D399" s="160">
        <f t="shared" ref="D399:AP399" si="165">COUNTIF($C$400:$AP$400,D400)</f>
        <v>1</v>
      </c>
      <c r="E399" s="160">
        <f t="shared" si="165"/>
        <v>1</v>
      </c>
      <c r="F399" s="160">
        <f t="shared" si="165"/>
        <v>1</v>
      </c>
      <c r="G399" s="160">
        <f t="shared" si="165"/>
        <v>1</v>
      </c>
      <c r="H399" s="160">
        <f t="shared" si="165"/>
        <v>1</v>
      </c>
      <c r="I399" s="160">
        <f t="shared" si="165"/>
        <v>1</v>
      </c>
      <c r="J399" s="160">
        <f t="shared" si="165"/>
        <v>1</v>
      </c>
      <c r="K399" s="160">
        <f t="shared" si="165"/>
        <v>1</v>
      </c>
      <c r="L399" s="160">
        <f t="shared" si="165"/>
        <v>8</v>
      </c>
      <c r="M399" s="160">
        <f t="shared" si="165"/>
        <v>1</v>
      </c>
      <c r="N399" s="160">
        <f t="shared" si="165"/>
        <v>1</v>
      </c>
      <c r="O399" s="160">
        <f t="shared" si="165"/>
        <v>1</v>
      </c>
      <c r="P399" s="160">
        <f t="shared" si="165"/>
        <v>1</v>
      </c>
      <c r="Q399" s="160">
        <f t="shared" si="165"/>
        <v>1</v>
      </c>
      <c r="R399" s="160">
        <f t="shared" si="165"/>
        <v>1</v>
      </c>
      <c r="S399" s="160">
        <f t="shared" si="165"/>
        <v>1</v>
      </c>
      <c r="T399" s="160">
        <f t="shared" si="165"/>
        <v>8</v>
      </c>
      <c r="U399" s="160">
        <f t="shared" si="165"/>
        <v>1</v>
      </c>
      <c r="V399" s="160">
        <f t="shared" si="165"/>
        <v>1</v>
      </c>
      <c r="W399" s="160">
        <f t="shared" si="165"/>
        <v>1</v>
      </c>
      <c r="X399" s="160">
        <f t="shared" si="165"/>
        <v>1</v>
      </c>
      <c r="Y399" s="160">
        <f t="shared" si="165"/>
        <v>1</v>
      </c>
      <c r="Z399" s="160">
        <f t="shared" si="165"/>
        <v>1</v>
      </c>
      <c r="AA399" s="160">
        <f t="shared" si="165"/>
        <v>1</v>
      </c>
      <c r="AB399" s="160">
        <f t="shared" si="165"/>
        <v>1</v>
      </c>
      <c r="AC399" s="160">
        <f t="shared" si="165"/>
        <v>1</v>
      </c>
      <c r="AD399" s="160">
        <f t="shared" si="165"/>
        <v>1</v>
      </c>
      <c r="AE399" s="160">
        <f t="shared" si="165"/>
        <v>1</v>
      </c>
      <c r="AF399" s="160">
        <f t="shared" si="165"/>
        <v>1</v>
      </c>
      <c r="AG399" s="160">
        <f t="shared" si="165"/>
        <v>1</v>
      </c>
      <c r="AH399" s="160">
        <f t="shared" si="165"/>
        <v>1</v>
      </c>
      <c r="AI399" s="160">
        <f t="shared" si="165"/>
        <v>1</v>
      </c>
      <c r="AJ399" s="160">
        <f t="shared" si="165"/>
        <v>1</v>
      </c>
      <c r="AK399" s="160">
        <f t="shared" si="165"/>
        <v>8</v>
      </c>
      <c r="AL399" s="160">
        <f t="shared" si="165"/>
        <v>8</v>
      </c>
      <c r="AM399" s="160">
        <f t="shared" si="165"/>
        <v>8</v>
      </c>
      <c r="AN399" s="160">
        <f t="shared" si="165"/>
        <v>8</v>
      </c>
      <c r="AO399" s="160">
        <f t="shared" si="165"/>
        <v>8</v>
      </c>
      <c r="AP399" s="160">
        <f t="shared" si="165"/>
        <v>8</v>
      </c>
      <c r="AQ399" s="167"/>
      <c r="AS399" s="159"/>
      <c r="AT399" s="159"/>
      <c r="AV399" s="207"/>
      <c r="AW399" s="207"/>
      <c r="AX399" s="207"/>
      <c r="AY399" s="207"/>
      <c r="AZ399" s="207"/>
      <c r="BA399" s="207"/>
      <c r="BB399" s="207"/>
      <c r="BC399" s="207"/>
      <c r="BD399" s="207"/>
      <c r="BE399" s="207"/>
      <c r="BF399" s="207"/>
      <c r="BG399" s="207"/>
      <c r="BH399" s="207"/>
      <c r="BI399" s="207"/>
      <c r="BJ399" s="207"/>
      <c r="BK399" s="207"/>
      <c r="BL399" s="207"/>
      <c r="BM399" s="207"/>
      <c r="BN399" s="207"/>
      <c r="BO399" s="207"/>
      <c r="BP399" s="207"/>
      <c r="BQ399" s="207"/>
      <c r="BR399" s="207"/>
      <c r="BS399" s="207"/>
      <c r="BT399" s="207"/>
      <c r="BU399" s="207"/>
      <c r="BV399" s="207"/>
      <c r="BW399" s="207"/>
      <c r="BX399" s="207"/>
      <c r="BY399" s="207"/>
      <c r="BZ399" s="207"/>
      <c r="CA399" s="207"/>
      <c r="CB399" s="207"/>
      <c r="CC399" s="207"/>
      <c r="CD399" s="207"/>
      <c r="CE399" s="207"/>
      <c r="CF399" s="207"/>
      <c r="CG399" s="207"/>
      <c r="CH399" s="207"/>
      <c r="CI399" s="207"/>
      <c r="CJ399" s="207"/>
    </row>
    <row r="400" spans="1:88" s="165" customFormat="1" hidden="1" x14ac:dyDescent="0.2">
      <c r="A400" s="120"/>
      <c r="B400" s="159"/>
      <c r="C400" s="158">
        <f>SUM(C402:C438)</f>
        <v>6</v>
      </c>
      <c r="D400" s="158">
        <f t="shared" ref="D400:AP400" si="166">SUM(D402:D438)</f>
        <v>22162</v>
      </c>
      <c r="E400" s="158">
        <f t="shared" si="166"/>
        <v>4592434</v>
      </c>
      <c r="F400" s="158">
        <f t="shared" si="166"/>
        <v>1141545</v>
      </c>
      <c r="G400" s="158">
        <f t="shared" si="166"/>
        <v>1086</v>
      </c>
      <c r="H400" s="158">
        <f t="shared" si="166"/>
        <v>843871</v>
      </c>
      <c r="I400" s="158">
        <f t="shared" si="166"/>
        <v>255061</v>
      </c>
      <c r="J400" s="158">
        <f t="shared" si="166"/>
        <v>364</v>
      </c>
      <c r="K400" s="158">
        <f t="shared" si="166"/>
        <v>1185598</v>
      </c>
      <c r="L400" s="158">
        <f t="shared" si="166"/>
        <v>0</v>
      </c>
      <c r="M400" s="158">
        <f t="shared" si="166"/>
        <v>22387</v>
      </c>
      <c r="N400" s="158">
        <f t="shared" si="166"/>
        <v>6185</v>
      </c>
      <c r="O400" s="158">
        <f t="shared" si="166"/>
        <v>39766</v>
      </c>
      <c r="P400" s="158">
        <f t="shared" si="166"/>
        <v>12002</v>
      </c>
      <c r="Q400" s="158">
        <f t="shared" si="166"/>
        <v>1237738</v>
      </c>
      <c r="R400" s="158">
        <f t="shared" si="166"/>
        <v>25</v>
      </c>
      <c r="S400" s="158">
        <f t="shared" si="166"/>
        <v>522985</v>
      </c>
      <c r="T400" s="158">
        <f t="shared" si="166"/>
        <v>0</v>
      </c>
      <c r="U400" s="158">
        <f t="shared" si="166"/>
        <v>525361</v>
      </c>
      <c r="V400" s="158">
        <f t="shared" si="166"/>
        <v>77</v>
      </c>
      <c r="W400" s="158">
        <f t="shared" si="166"/>
        <v>17633</v>
      </c>
      <c r="X400" s="158">
        <f t="shared" si="166"/>
        <v>1743</v>
      </c>
      <c r="Y400" s="158">
        <f t="shared" si="166"/>
        <v>68556</v>
      </c>
      <c r="Z400" s="158">
        <f t="shared" si="166"/>
        <v>249068</v>
      </c>
      <c r="AA400" s="158">
        <f t="shared" si="166"/>
        <v>355372</v>
      </c>
      <c r="AB400" s="158">
        <f t="shared" si="166"/>
        <v>36</v>
      </c>
      <c r="AC400" s="158">
        <f t="shared" si="166"/>
        <v>307</v>
      </c>
      <c r="AD400" s="158">
        <f t="shared" si="166"/>
        <v>9571</v>
      </c>
      <c r="AE400" s="158">
        <f t="shared" si="166"/>
        <v>719</v>
      </c>
      <c r="AF400" s="158">
        <f t="shared" si="166"/>
        <v>4676</v>
      </c>
      <c r="AG400" s="158">
        <f t="shared" si="166"/>
        <v>2753289</v>
      </c>
      <c r="AH400" s="158">
        <f t="shared" si="166"/>
        <v>12329</v>
      </c>
      <c r="AI400" s="158">
        <f t="shared" si="166"/>
        <v>521826</v>
      </c>
      <c r="AJ400" s="158">
        <f t="shared" si="166"/>
        <v>1552096</v>
      </c>
      <c r="AK400" s="158">
        <f t="shared" si="166"/>
        <v>0</v>
      </c>
      <c r="AL400" s="158">
        <f t="shared" si="166"/>
        <v>0</v>
      </c>
      <c r="AM400" s="158">
        <f t="shared" si="166"/>
        <v>0</v>
      </c>
      <c r="AN400" s="158">
        <f t="shared" si="166"/>
        <v>0</v>
      </c>
      <c r="AO400" s="158">
        <f t="shared" si="166"/>
        <v>0</v>
      </c>
      <c r="AP400" s="158">
        <f t="shared" si="166"/>
        <v>0</v>
      </c>
      <c r="AQ400" s="159"/>
      <c r="AS400" s="159"/>
      <c r="AT400" s="159"/>
      <c r="AV400" s="207"/>
      <c r="AW400" s="207"/>
      <c r="AX400" s="207"/>
      <c r="AY400" s="207"/>
      <c r="AZ400" s="207"/>
      <c r="BA400" s="207"/>
      <c r="BB400" s="207"/>
      <c r="BC400" s="207"/>
      <c r="BD400" s="207"/>
      <c r="BE400" s="207"/>
      <c r="BF400" s="207"/>
      <c r="BG400" s="207"/>
      <c r="BH400" s="207"/>
      <c r="BI400" s="207"/>
      <c r="BJ400" s="207"/>
      <c r="BK400" s="207"/>
      <c r="BL400" s="207"/>
      <c r="BM400" s="207"/>
      <c r="BN400" s="207"/>
      <c r="BO400" s="207"/>
      <c r="BP400" s="207"/>
      <c r="BQ400" s="207"/>
      <c r="BR400" s="207"/>
      <c r="BS400" s="207"/>
      <c r="BT400" s="207"/>
      <c r="BU400" s="207"/>
      <c r="BV400" s="207"/>
      <c r="BW400" s="207"/>
      <c r="BX400" s="207"/>
      <c r="BY400" s="207"/>
      <c r="BZ400" s="207"/>
      <c r="CA400" s="207"/>
      <c r="CB400" s="207"/>
      <c r="CC400" s="207"/>
      <c r="CD400" s="207"/>
      <c r="CE400" s="207"/>
      <c r="CF400" s="207"/>
      <c r="CG400" s="207"/>
      <c r="CH400" s="207"/>
      <c r="CI400" s="207"/>
      <c r="CJ400" s="207"/>
    </row>
    <row r="401" spans="2:88" ht="22.5" x14ac:dyDescent="0.2">
      <c r="B401" s="122"/>
      <c r="C401" s="122" t="str">
        <f>C7</f>
        <v>Assurant Chile</v>
      </c>
      <c r="D401" s="122" t="str">
        <f t="shared" ref="D401:AQ401" si="167">D7</f>
        <v>AVLA Crédito</v>
      </c>
      <c r="E401" s="122" t="str">
        <f t="shared" si="167"/>
        <v>BCI Seguros</v>
      </c>
      <c r="F401" s="122" t="str">
        <f t="shared" si="167"/>
        <v>BNP Paribas Cardif</v>
      </c>
      <c r="G401" s="122" t="str">
        <f t="shared" si="167"/>
        <v>Cesce Chile</v>
      </c>
      <c r="H401" s="122" t="str">
        <f t="shared" si="167"/>
        <v>Chilena Consolidada</v>
      </c>
      <c r="I401" s="122" t="str">
        <f t="shared" si="167"/>
        <v>Chubb Generales</v>
      </c>
      <c r="J401" s="122" t="str">
        <f t="shared" si="167"/>
        <v>Coface Chile</v>
      </c>
      <c r="K401" s="122" t="str">
        <f t="shared" si="167"/>
        <v>Consorcio Nacional</v>
      </c>
      <c r="L401" s="122" t="str">
        <f t="shared" si="167"/>
        <v>Contempora</v>
      </c>
      <c r="M401" s="122" t="str">
        <f t="shared" si="167"/>
        <v>Continental Crédito</v>
      </c>
      <c r="N401" s="122" t="str">
        <f t="shared" si="167"/>
        <v>Continental Generales</v>
      </c>
      <c r="O401" s="122" t="str">
        <f t="shared" si="167"/>
        <v>FID Chile</v>
      </c>
      <c r="P401" s="122" t="str">
        <f t="shared" si="167"/>
        <v>HDI Gar. y Cré.</v>
      </c>
      <c r="Q401" s="122" t="str">
        <f t="shared" si="167"/>
        <v>HDI Seguros</v>
      </c>
      <c r="R401" s="122" t="str">
        <f t="shared" si="167"/>
        <v>Huelen</v>
      </c>
      <c r="S401" s="122" t="str">
        <f t="shared" si="167"/>
        <v>Liberty Seguros</v>
      </c>
      <c r="T401" s="122" t="str">
        <f t="shared" si="167"/>
        <v>M. de Carabineros</v>
      </c>
      <c r="U401" s="122" t="str">
        <f t="shared" si="167"/>
        <v>Mapfre</v>
      </c>
      <c r="V401" s="122" t="str">
        <f t="shared" si="167"/>
        <v>MetLife Generales</v>
      </c>
      <c r="W401" s="122" t="str">
        <f t="shared" si="167"/>
        <v>Orion Seguros</v>
      </c>
      <c r="X401" s="122" t="str">
        <f t="shared" si="167"/>
        <v>Orsan Crédito</v>
      </c>
      <c r="Y401" s="122" t="str">
        <f t="shared" si="167"/>
        <v>Porvenir</v>
      </c>
      <c r="Z401" s="122" t="str">
        <f t="shared" si="167"/>
        <v>Reale Chile</v>
      </c>
      <c r="AA401" s="122" t="str">
        <f t="shared" si="167"/>
        <v>Renta Nacional</v>
      </c>
      <c r="AB401" s="122" t="str">
        <f t="shared" si="167"/>
        <v>SegChile</v>
      </c>
      <c r="AC401" s="122" t="str">
        <f t="shared" si="167"/>
        <v>Solunión Chile</v>
      </c>
      <c r="AD401" s="122" t="str">
        <f t="shared" si="167"/>
        <v>Southbridge</v>
      </c>
      <c r="AE401" s="122" t="str">
        <f t="shared" si="167"/>
        <v>Starr International</v>
      </c>
      <c r="AF401" s="122" t="str">
        <f t="shared" si="167"/>
        <v>Suaval</v>
      </c>
      <c r="AG401" s="122" t="str">
        <f t="shared" si="167"/>
        <v>Suramericana</v>
      </c>
      <c r="AH401" s="122" t="str">
        <f t="shared" si="167"/>
        <v>Unnio</v>
      </c>
      <c r="AI401" s="122" t="str">
        <f t="shared" si="167"/>
        <v>Zenit Seguros</v>
      </c>
      <c r="AJ401" s="122" t="str">
        <f t="shared" si="167"/>
        <v>Zurich Santander</v>
      </c>
      <c r="AK401" s="122">
        <f t="shared" si="167"/>
        <v>0</v>
      </c>
      <c r="AL401" s="122">
        <f t="shared" si="167"/>
        <v>0</v>
      </c>
      <c r="AM401" s="122">
        <f t="shared" si="167"/>
        <v>0</v>
      </c>
      <c r="AN401" s="122">
        <f t="shared" si="167"/>
        <v>0</v>
      </c>
      <c r="AO401" s="122">
        <f t="shared" si="167"/>
        <v>0</v>
      </c>
      <c r="AP401" s="122">
        <f t="shared" si="167"/>
        <v>0</v>
      </c>
      <c r="AQ401" s="122" t="str">
        <f t="shared" si="167"/>
        <v>Mercado</v>
      </c>
      <c r="AS401" s="122" t="s">
        <v>296</v>
      </c>
      <c r="AT401" s="147"/>
    </row>
    <row r="402" spans="2:88" x14ac:dyDescent="0.2">
      <c r="B402" s="144" t="str">
        <f>B249</f>
        <v>1. Incendio Ordinario</v>
      </c>
      <c r="C402" s="129">
        <v>1</v>
      </c>
      <c r="D402" s="129">
        <v>0</v>
      </c>
      <c r="E402" s="129">
        <v>119762.00000000001</v>
      </c>
      <c r="F402" s="129">
        <v>43429</v>
      </c>
      <c r="G402" s="129">
        <v>0</v>
      </c>
      <c r="H402" s="129">
        <v>37308</v>
      </c>
      <c r="I402" s="129">
        <v>38186.000000000007</v>
      </c>
      <c r="J402" s="129">
        <v>0</v>
      </c>
      <c r="K402" s="129">
        <v>70396</v>
      </c>
      <c r="L402" s="129">
        <v>0</v>
      </c>
      <c r="M402" s="129">
        <v>0</v>
      </c>
      <c r="N402" s="129">
        <v>679</v>
      </c>
      <c r="O402" s="129">
        <v>1634.0000000000002</v>
      </c>
      <c r="P402" s="129">
        <v>0</v>
      </c>
      <c r="Q402" s="129">
        <v>30848</v>
      </c>
      <c r="R402" s="129">
        <v>12</v>
      </c>
      <c r="S402" s="129">
        <v>33996.000000000007</v>
      </c>
      <c r="T402" s="129">
        <v>0</v>
      </c>
      <c r="U402" s="129">
        <v>47921</v>
      </c>
      <c r="V402" s="129">
        <v>10</v>
      </c>
      <c r="W402" s="129">
        <v>1877</v>
      </c>
      <c r="X402" s="129">
        <v>0</v>
      </c>
      <c r="Y402" s="129">
        <v>3165</v>
      </c>
      <c r="Z402" s="129">
        <v>9080</v>
      </c>
      <c r="AA402" s="129">
        <v>25242</v>
      </c>
      <c r="AB402" s="129">
        <v>0</v>
      </c>
      <c r="AC402" s="129">
        <v>0</v>
      </c>
      <c r="AD402" s="129">
        <v>1206.9999999999998</v>
      </c>
      <c r="AE402" s="129">
        <v>68</v>
      </c>
      <c r="AF402" s="129">
        <v>0</v>
      </c>
      <c r="AG402" s="129">
        <v>81003.000000000015</v>
      </c>
      <c r="AH402" s="129">
        <v>1607</v>
      </c>
      <c r="AI402" s="129">
        <v>718</v>
      </c>
      <c r="AJ402" s="129">
        <v>150901</v>
      </c>
      <c r="AK402" s="129"/>
      <c r="AL402" s="129"/>
      <c r="AM402" s="129"/>
      <c r="AN402" s="129"/>
      <c r="AO402" s="129"/>
      <c r="AP402" s="129"/>
      <c r="AQ402" s="117">
        <f t="shared" ref="AQ402:AQ438" si="168">SUM(C402:AP402)</f>
        <v>699050</v>
      </c>
      <c r="AS402" s="129">
        <v>689802</v>
      </c>
      <c r="AT402" s="148"/>
      <c r="AV402" s="142">
        <f>IF(AND(C249=0,C402=0),0,IF(ISERROR(C249/C402),1000,0))</f>
        <v>0</v>
      </c>
      <c r="AW402" s="142">
        <f t="shared" ref="AW402:CJ408" si="169">IF(AND(D249=0,D402=0),0,IF(ISERROR(D249/D402),1000,0))</f>
        <v>0</v>
      </c>
      <c r="AX402" s="142">
        <f t="shared" si="169"/>
        <v>0</v>
      </c>
      <c r="AY402" s="142">
        <f t="shared" si="169"/>
        <v>0</v>
      </c>
      <c r="AZ402" s="142">
        <f t="shared" si="169"/>
        <v>0</v>
      </c>
      <c r="BA402" s="142">
        <f t="shared" si="169"/>
        <v>0</v>
      </c>
      <c r="BB402" s="142">
        <f t="shared" si="169"/>
        <v>0</v>
      </c>
      <c r="BC402" s="142">
        <f t="shared" si="169"/>
        <v>0</v>
      </c>
      <c r="BD402" s="142">
        <f t="shared" si="169"/>
        <v>0</v>
      </c>
      <c r="BE402" s="142">
        <f t="shared" si="169"/>
        <v>1000</v>
      </c>
      <c r="BF402" s="142">
        <f t="shared" si="169"/>
        <v>0</v>
      </c>
      <c r="BG402" s="142">
        <f t="shared" si="169"/>
        <v>0</v>
      </c>
      <c r="BH402" s="142">
        <f t="shared" si="169"/>
        <v>0</v>
      </c>
      <c r="BI402" s="142">
        <f t="shared" si="169"/>
        <v>0</v>
      </c>
      <c r="BJ402" s="142">
        <f t="shared" si="169"/>
        <v>0</v>
      </c>
      <c r="BK402" s="142">
        <f t="shared" si="169"/>
        <v>0</v>
      </c>
      <c r="BL402" s="142">
        <f t="shared" si="169"/>
        <v>0</v>
      </c>
      <c r="BM402" s="142">
        <f t="shared" si="169"/>
        <v>0</v>
      </c>
      <c r="BN402" s="142">
        <f t="shared" si="169"/>
        <v>0</v>
      </c>
      <c r="BO402" s="142">
        <f t="shared" si="169"/>
        <v>0</v>
      </c>
      <c r="BP402" s="142">
        <f t="shared" si="169"/>
        <v>0</v>
      </c>
      <c r="BQ402" s="142">
        <f t="shared" si="169"/>
        <v>0</v>
      </c>
      <c r="BR402" s="142">
        <f t="shared" si="169"/>
        <v>0</v>
      </c>
      <c r="BS402" s="142">
        <f t="shared" si="169"/>
        <v>0</v>
      </c>
      <c r="BT402" s="142">
        <f t="shared" si="169"/>
        <v>0</v>
      </c>
      <c r="BU402" s="142">
        <f t="shared" si="169"/>
        <v>0</v>
      </c>
      <c r="BV402" s="142">
        <f t="shared" si="169"/>
        <v>0</v>
      </c>
      <c r="BW402" s="142">
        <f t="shared" si="169"/>
        <v>0</v>
      </c>
      <c r="BX402" s="142">
        <f t="shared" si="169"/>
        <v>0</v>
      </c>
      <c r="BY402" s="142">
        <f t="shared" si="169"/>
        <v>0</v>
      </c>
      <c r="BZ402" s="142">
        <f t="shared" si="169"/>
        <v>0</v>
      </c>
      <c r="CA402" s="142">
        <f t="shared" si="169"/>
        <v>0</v>
      </c>
      <c r="CB402" s="142">
        <f t="shared" si="169"/>
        <v>0</v>
      </c>
      <c r="CC402" s="142">
        <f t="shared" si="169"/>
        <v>0</v>
      </c>
      <c r="CD402" s="142">
        <f t="shared" si="169"/>
        <v>0</v>
      </c>
      <c r="CE402" s="142">
        <f t="shared" si="169"/>
        <v>0</v>
      </c>
      <c r="CF402" s="142">
        <f t="shared" si="169"/>
        <v>0</v>
      </c>
      <c r="CG402" s="142">
        <f t="shared" si="169"/>
        <v>0</v>
      </c>
      <c r="CH402" s="142">
        <f t="shared" si="169"/>
        <v>0</v>
      </c>
      <c r="CI402" s="142">
        <f t="shared" si="169"/>
        <v>0</v>
      </c>
      <c r="CJ402" s="142">
        <f t="shared" si="169"/>
        <v>0</v>
      </c>
    </row>
    <row r="403" spans="2:88" x14ac:dyDescent="0.2">
      <c r="B403" s="144" t="str">
        <f t="shared" ref="B403:B438" si="170">B250</f>
        <v>2. Pérdida de Beneficios por Incendio</v>
      </c>
      <c r="C403" s="129">
        <v>0</v>
      </c>
      <c r="D403" s="129">
        <v>0</v>
      </c>
      <c r="E403" s="129">
        <v>15978</v>
      </c>
      <c r="F403" s="129">
        <v>0</v>
      </c>
      <c r="G403" s="129">
        <v>0</v>
      </c>
      <c r="H403" s="129">
        <v>186</v>
      </c>
      <c r="I403" s="129">
        <v>382</v>
      </c>
      <c r="J403" s="129">
        <v>0</v>
      </c>
      <c r="K403" s="129">
        <v>771</v>
      </c>
      <c r="L403" s="129">
        <v>0</v>
      </c>
      <c r="M403" s="129">
        <v>0</v>
      </c>
      <c r="N403" s="129">
        <v>241</v>
      </c>
      <c r="O403" s="129">
        <v>67</v>
      </c>
      <c r="P403" s="129">
        <v>0</v>
      </c>
      <c r="Q403" s="129">
        <v>12787</v>
      </c>
      <c r="R403" s="129">
        <v>0</v>
      </c>
      <c r="S403" s="129">
        <v>223.99999999999997</v>
      </c>
      <c r="T403" s="129">
        <v>0</v>
      </c>
      <c r="U403" s="129">
        <v>1234.9999999999998</v>
      </c>
      <c r="V403" s="129">
        <v>0</v>
      </c>
      <c r="W403" s="129">
        <v>89</v>
      </c>
      <c r="X403" s="129">
        <v>0</v>
      </c>
      <c r="Y403" s="129">
        <v>161.99999999999997</v>
      </c>
      <c r="Z403" s="129">
        <v>601.00000000000011</v>
      </c>
      <c r="AA403" s="129">
        <v>14540</v>
      </c>
      <c r="AB403" s="129">
        <v>0</v>
      </c>
      <c r="AC403" s="129">
        <v>0</v>
      </c>
      <c r="AD403" s="129">
        <v>294</v>
      </c>
      <c r="AE403" s="129">
        <v>58</v>
      </c>
      <c r="AF403" s="129">
        <v>0</v>
      </c>
      <c r="AG403" s="129">
        <v>58036</v>
      </c>
      <c r="AH403" s="129">
        <v>556</v>
      </c>
      <c r="AI403" s="129">
        <v>0</v>
      </c>
      <c r="AJ403" s="129">
        <v>0</v>
      </c>
      <c r="AK403" s="129"/>
      <c r="AL403" s="129"/>
      <c r="AM403" s="129"/>
      <c r="AN403" s="129"/>
      <c r="AO403" s="129"/>
      <c r="AP403" s="129"/>
      <c r="AQ403" s="117">
        <f t="shared" si="168"/>
        <v>106207</v>
      </c>
      <c r="AS403" s="129">
        <v>49467</v>
      </c>
      <c r="AT403" s="148"/>
      <c r="AV403" s="142">
        <f t="shared" ref="AV403:AV438" si="171">IF(AND(C250=0,C403=0),0,IF(ISERROR(C250/C403),1000,0))</f>
        <v>0</v>
      </c>
      <c r="AW403" s="142">
        <f t="shared" si="169"/>
        <v>0</v>
      </c>
      <c r="AX403" s="142">
        <f t="shared" si="169"/>
        <v>0</v>
      </c>
      <c r="AY403" s="142">
        <f t="shared" si="169"/>
        <v>1000</v>
      </c>
      <c r="AZ403" s="142">
        <f t="shared" si="169"/>
        <v>0</v>
      </c>
      <c r="BA403" s="142">
        <f t="shared" si="169"/>
        <v>0</v>
      </c>
      <c r="BB403" s="142">
        <f t="shared" si="169"/>
        <v>0</v>
      </c>
      <c r="BC403" s="142">
        <f t="shared" si="169"/>
        <v>0</v>
      </c>
      <c r="BD403" s="142">
        <f t="shared" si="169"/>
        <v>0</v>
      </c>
      <c r="BE403" s="142">
        <f t="shared" si="169"/>
        <v>1000</v>
      </c>
      <c r="BF403" s="142">
        <f t="shared" si="169"/>
        <v>0</v>
      </c>
      <c r="BG403" s="142">
        <f t="shared" si="169"/>
        <v>0</v>
      </c>
      <c r="BH403" s="142">
        <f t="shared" si="169"/>
        <v>0</v>
      </c>
      <c r="BI403" s="142">
        <f t="shared" si="169"/>
        <v>0</v>
      </c>
      <c r="BJ403" s="142">
        <f t="shared" si="169"/>
        <v>0</v>
      </c>
      <c r="BK403" s="142">
        <f t="shared" si="169"/>
        <v>0</v>
      </c>
      <c r="BL403" s="142">
        <f t="shared" si="169"/>
        <v>0</v>
      </c>
      <c r="BM403" s="142">
        <f t="shared" si="169"/>
        <v>0</v>
      </c>
      <c r="BN403" s="142">
        <f t="shared" si="169"/>
        <v>0</v>
      </c>
      <c r="BO403" s="142">
        <f t="shared" si="169"/>
        <v>0</v>
      </c>
      <c r="BP403" s="142">
        <f t="shared" si="169"/>
        <v>0</v>
      </c>
      <c r="BQ403" s="142">
        <f t="shared" si="169"/>
        <v>0</v>
      </c>
      <c r="BR403" s="142">
        <f t="shared" si="169"/>
        <v>0</v>
      </c>
      <c r="BS403" s="142">
        <f t="shared" si="169"/>
        <v>0</v>
      </c>
      <c r="BT403" s="142">
        <f t="shared" si="169"/>
        <v>0</v>
      </c>
      <c r="BU403" s="142">
        <f t="shared" si="169"/>
        <v>0</v>
      </c>
      <c r="BV403" s="142">
        <f t="shared" si="169"/>
        <v>0</v>
      </c>
      <c r="BW403" s="142">
        <f t="shared" si="169"/>
        <v>0</v>
      </c>
      <c r="BX403" s="142">
        <f t="shared" si="169"/>
        <v>0</v>
      </c>
      <c r="BY403" s="142">
        <f t="shared" si="169"/>
        <v>0</v>
      </c>
      <c r="BZ403" s="142">
        <f t="shared" si="169"/>
        <v>0</v>
      </c>
      <c r="CA403" s="142">
        <f t="shared" si="169"/>
        <v>0</v>
      </c>
      <c r="CB403" s="142">
        <f t="shared" si="169"/>
        <v>0</v>
      </c>
      <c r="CC403" s="142">
        <f t="shared" si="169"/>
        <v>0</v>
      </c>
      <c r="CD403" s="142">
        <f t="shared" si="169"/>
        <v>0</v>
      </c>
      <c r="CE403" s="142">
        <f t="shared" si="169"/>
        <v>0</v>
      </c>
      <c r="CF403" s="142">
        <f t="shared" si="169"/>
        <v>0</v>
      </c>
      <c r="CG403" s="142">
        <f t="shared" si="169"/>
        <v>0</v>
      </c>
      <c r="CH403" s="142">
        <f t="shared" si="169"/>
        <v>0</v>
      </c>
      <c r="CI403" s="142">
        <f t="shared" si="169"/>
        <v>0</v>
      </c>
      <c r="CJ403" s="142">
        <f t="shared" si="169"/>
        <v>0</v>
      </c>
    </row>
    <row r="404" spans="2:88" x14ac:dyDescent="0.2">
      <c r="B404" s="144" t="str">
        <f t="shared" si="170"/>
        <v>3. Otros Riesgos Adicionales a Incendio</v>
      </c>
      <c r="C404" s="129">
        <v>0</v>
      </c>
      <c r="D404" s="129">
        <v>0</v>
      </c>
      <c r="E404" s="129">
        <v>27258</v>
      </c>
      <c r="F404" s="129">
        <v>15846</v>
      </c>
      <c r="G404" s="129">
        <v>0</v>
      </c>
      <c r="H404" s="129">
        <v>28487</v>
      </c>
      <c r="I404" s="129">
        <v>36614.000000000007</v>
      </c>
      <c r="J404" s="129">
        <v>0</v>
      </c>
      <c r="K404" s="129">
        <v>76138</v>
      </c>
      <c r="L404" s="129">
        <v>0</v>
      </c>
      <c r="M404" s="129">
        <v>0</v>
      </c>
      <c r="N404" s="129">
        <v>246</v>
      </c>
      <c r="O404" s="129">
        <v>1462</v>
      </c>
      <c r="P404" s="129">
        <v>0</v>
      </c>
      <c r="Q404" s="129">
        <v>29978</v>
      </c>
      <c r="R404" s="129">
        <v>0</v>
      </c>
      <c r="S404" s="129">
        <v>29579</v>
      </c>
      <c r="T404" s="129">
        <v>0</v>
      </c>
      <c r="U404" s="129">
        <v>10348</v>
      </c>
      <c r="V404" s="129">
        <v>4</v>
      </c>
      <c r="W404" s="129">
        <v>1807</v>
      </c>
      <c r="X404" s="129">
        <v>0</v>
      </c>
      <c r="Y404" s="129">
        <v>1841.0000000000002</v>
      </c>
      <c r="Z404" s="129">
        <v>9013</v>
      </c>
      <c r="AA404" s="129">
        <v>25182</v>
      </c>
      <c r="AB404" s="129">
        <v>0</v>
      </c>
      <c r="AC404" s="129">
        <v>0</v>
      </c>
      <c r="AD404" s="129">
        <v>119.00000000000001</v>
      </c>
      <c r="AE404" s="129">
        <v>68</v>
      </c>
      <c r="AF404" s="129">
        <v>0</v>
      </c>
      <c r="AG404" s="129">
        <v>74446</v>
      </c>
      <c r="AH404" s="129">
        <v>1611</v>
      </c>
      <c r="AI404" s="129">
        <v>0</v>
      </c>
      <c r="AJ404" s="129">
        <v>154916</v>
      </c>
      <c r="AK404" s="129"/>
      <c r="AL404" s="129"/>
      <c r="AM404" s="129"/>
      <c r="AN404" s="129"/>
      <c r="AO404" s="129"/>
      <c r="AP404" s="129"/>
      <c r="AQ404" s="117">
        <f t="shared" si="168"/>
        <v>524963</v>
      </c>
      <c r="AS404" s="129">
        <v>466952</v>
      </c>
      <c r="AT404" s="148"/>
      <c r="AV404" s="142">
        <f t="shared" si="171"/>
        <v>0</v>
      </c>
      <c r="AW404" s="142">
        <f t="shared" si="169"/>
        <v>0</v>
      </c>
      <c r="AX404" s="142">
        <f t="shared" si="169"/>
        <v>0</v>
      </c>
      <c r="AY404" s="142">
        <f t="shared" si="169"/>
        <v>0</v>
      </c>
      <c r="AZ404" s="142">
        <f t="shared" si="169"/>
        <v>0</v>
      </c>
      <c r="BA404" s="142">
        <f t="shared" si="169"/>
        <v>0</v>
      </c>
      <c r="BB404" s="142">
        <f t="shared" si="169"/>
        <v>0</v>
      </c>
      <c r="BC404" s="142">
        <f t="shared" si="169"/>
        <v>0</v>
      </c>
      <c r="BD404" s="142">
        <f t="shared" si="169"/>
        <v>0</v>
      </c>
      <c r="BE404" s="142">
        <f t="shared" si="169"/>
        <v>1000</v>
      </c>
      <c r="BF404" s="142">
        <f t="shared" si="169"/>
        <v>0</v>
      </c>
      <c r="BG404" s="142">
        <f t="shared" si="169"/>
        <v>0</v>
      </c>
      <c r="BH404" s="142">
        <f t="shared" si="169"/>
        <v>0</v>
      </c>
      <c r="BI404" s="142">
        <f t="shared" si="169"/>
        <v>0</v>
      </c>
      <c r="BJ404" s="142">
        <f t="shared" si="169"/>
        <v>0</v>
      </c>
      <c r="BK404" s="142">
        <f t="shared" si="169"/>
        <v>0</v>
      </c>
      <c r="BL404" s="142">
        <f t="shared" si="169"/>
        <v>0</v>
      </c>
      <c r="BM404" s="142">
        <f t="shared" si="169"/>
        <v>0</v>
      </c>
      <c r="BN404" s="142">
        <f t="shared" si="169"/>
        <v>0</v>
      </c>
      <c r="BO404" s="142">
        <f t="shared" si="169"/>
        <v>0</v>
      </c>
      <c r="BP404" s="142">
        <f t="shared" si="169"/>
        <v>0</v>
      </c>
      <c r="BQ404" s="142">
        <f t="shared" si="169"/>
        <v>0</v>
      </c>
      <c r="BR404" s="142">
        <f t="shared" si="169"/>
        <v>0</v>
      </c>
      <c r="BS404" s="142">
        <f t="shared" si="169"/>
        <v>0</v>
      </c>
      <c r="BT404" s="142">
        <f t="shared" si="169"/>
        <v>0</v>
      </c>
      <c r="BU404" s="142">
        <f t="shared" si="169"/>
        <v>0</v>
      </c>
      <c r="BV404" s="142">
        <f t="shared" si="169"/>
        <v>0</v>
      </c>
      <c r="BW404" s="142">
        <f t="shared" si="169"/>
        <v>0</v>
      </c>
      <c r="BX404" s="142">
        <f>IF(AND(AE251=0,AE404=0),0,IF(ISERROR(AE251/AE404),1000,0))</f>
        <v>0</v>
      </c>
      <c r="BY404" s="142">
        <f t="shared" si="169"/>
        <v>0</v>
      </c>
      <c r="BZ404" s="142">
        <f t="shared" si="169"/>
        <v>0</v>
      </c>
      <c r="CA404" s="142">
        <f t="shared" si="169"/>
        <v>0</v>
      </c>
      <c r="CB404" s="142">
        <f t="shared" si="169"/>
        <v>0</v>
      </c>
      <c r="CC404" s="142">
        <f t="shared" si="169"/>
        <v>0</v>
      </c>
      <c r="CD404" s="142">
        <f t="shared" si="169"/>
        <v>0</v>
      </c>
      <c r="CE404" s="142">
        <f t="shared" si="169"/>
        <v>0</v>
      </c>
      <c r="CF404" s="142">
        <f t="shared" si="169"/>
        <v>0</v>
      </c>
      <c r="CG404" s="142">
        <f t="shared" si="169"/>
        <v>0</v>
      </c>
      <c r="CH404" s="142">
        <f t="shared" si="169"/>
        <v>0</v>
      </c>
      <c r="CI404" s="142">
        <f t="shared" si="169"/>
        <v>0</v>
      </c>
      <c r="CJ404" s="142">
        <f t="shared" si="169"/>
        <v>0</v>
      </c>
    </row>
    <row r="405" spans="2:88" x14ac:dyDescent="0.2">
      <c r="B405" s="144" t="str">
        <f t="shared" si="170"/>
        <v>4. Terremoto y Maremoto</v>
      </c>
      <c r="C405" s="129">
        <v>1</v>
      </c>
      <c r="D405" s="129">
        <v>0</v>
      </c>
      <c r="E405" s="129">
        <v>70974</v>
      </c>
      <c r="F405" s="129">
        <v>39121</v>
      </c>
      <c r="G405" s="129">
        <v>0</v>
      </c>
      <c r="H405" s="129">
        <v>15550</v>
      </c>
      <c r="I405" s="129">
        <v>38257.999999999993</v>
      </c>
      <c r="J405" s="129">
        <v>0</v>
      </c>
      <c r="K405" s="129">
        <v>59839.999999999993</v>
      </c>
      <c r="L405" s="129">
        <v>0</v>
      </c>
      <c r="M405" s="129">
        <v>0</v>
      </c>
      <c r="N405" s="129">
        <v>666</v>
      </c>
      <c r="O405" s="129">
        <v>748</v>
      </c>
      <c r="P405" s="129">
        <v>0</v>
      </c>
      <c r="Q405" s="129">
        <v>18127</v>
      </c>
      <c r="R405" s="129">
        <v>0</v>
      </c>
      <c r="S405" s="129">
        <v>19234.000000000004</v>
      </c>
      <c r="T405" s="129">
        <v>0</v>
      </c>
      <c r="U405" s="129">
        <v>17524</v>
      </c>
      <c r="V405" s="129">
        <v>5</v>
      </c>
      <c r="W405" s="129">
        <v>1692</v>
      </c>
      <c r="X405" s="129">
        <v>0</v>
      </c>
      <c r="Y405" s="129">
        <v>2546.9999999999995</v>
      </c>
      <c r="Z405" s="129">
        <v>6977</v>
      </c>
      <c r="AA405" s="129">
        <v>15296.999999999998</v>
      </c>
      <c r="AB405" s="129">
        <v>0</v>
      </c>
      <c r="AC405" s="129">
        <v>0</v>
      </c>
      <c r="AD405" s="129">
        <v>1213</v>
      </c>
      <c r="AE405" s="129">
        <v>68</v>
      </c>
      <c r="AF405" s="129">
        <v>0</v>
      </c>
      <c r="AG405" s="129">
        <v>60417.000000000007</v>
      </c>
      <c r="AH405" s="129">
        <v>1164</v>
      </c>
      <c r="AI405" s="129">
        <v>34</v>
      </c>
      <c r="AJ405" s="129">
        <v>120634</v>
      </c>
      <c r="AK405" s="129"/>
      <c r="AL405" s="129"/>
      <c r="AM405" s="129"/>
      <c r="AN405" s="129"/>
      <c r="AO405" s="129"/>
      <c r="AP405" s="129"/>
      <c r="AQ405" s="117">
        <f t="shared" si="168"/>
        <v>490091</v>
      </c>
      <c r="AS405" s="129">
        <v>420054</v>
      </c>
      <c r="AT405" s="148"/>
      <c r="AV405" s="142">
        <f t="shared" si="171"/>
        <v>0</v>
      </c>
      <c r="AW405" s="142">
        <f t="shared" si="169"/>
        <v>0</v>
      </c>
      <c r="AX405" s="142">
        <f t="shared" si="169"/>
        <v>0</v>
      </c>
      <c r="AY405" s="142">
        <f t="shared" si="169"/>
        <v>0</v>
      </c>
      <c r="AZ405" s="142">
        <f t="shared" si="169"/>
        <v>0</v>
      </c>
      <c r="BA405" s="142">
        <f t="shared" si="169"/>
        <v>0</v>
      </c>
      <c r="BB405" s="142">
        <f t="shared" si="169"/>
        <v>0</v>
      </c>
      <c r="BC405" s="142">
        <f t="shared" si="169"/>
        <v>0</v>
      </c>
      <c r="BD405" s="142">
        <f t="shared" si="169"/>
        <v>0</v>
      </c>
      <c r="BE405" s="142">
        <f>IF(AND(L252=0,L405=0),0,IF(ISERROR(L252/L405),1000,0))</f>
        <v>1000</v>
      </c>
      <c r="BF405" s="142">
        <f t="shared" si="169"/>
        <v>0</v>
      </c>
      <c r="BG405" s="142">
        <f t="shared" si="169"/>
        <v>0</v>
      </c>
      <c r="BH405" s="142">
        <f t="shared" si="169"/>
        <v>0</v>
      </c>
      <c r="BI405" s="142">
        <f t="shared" si="169"/>
        <v>0</v>
      </c>
      <c r="BJ405" s="142">
        <f t="shared" si="169"/>
        <v>0</v>
      </c>
      <c r="BK405" s="142">
        <f t="shared" si="169"/>
        <v>0</v>
      </c>
      <c r="BL405" s="142">
        <f t="shared" si="169"/>
        <v>0</v>
      </c>
      <c r="BM405" s="142">
        <f t="shared" si="169"/>
        <v>0</v>
      </c>
      <c r="BN405" s="142">
        <f t="shared" si="169"/>
        <v>0</v>
      </c>
      <c r="BO405" s="142">
        <f t="shared" si="169"/>
        <v>0</v>
      </c>
      <c r="BP405" s="142">
        <f t="shared" si="169"/>
        <v>0</v>
      </c>
      <c r="BQ405" s="142">
        <f t="shared" si="169"/>
        <v>0</v>
      </c>
      <c r="BR405" s="142">
        <f t="shared" si="169"/>
        <v>0</v>
      </c>
      <c r="BS405" s="142">
        <f t="shared" si="169"/>
        <v>0</v>
      </c>
      <c r="BT405" s="142">
        <f t="shared" si="169"/>
        <v>0</v>
      </c>
      <c r="BU405" s="142">
        <f t="shared" si="169"/>
        <v>0</v>
      </c>
      <c r="BV405" s="142">
        <f t="shared" si="169"/>
        <v>0</v>
      </c>
      <c r="BW405" s="142">
        <f t="shared" si="169"/>
        <v>0</v>
      </c>
      <c r="BX405" s="142">
        <f t="shared" si="169"/>
        <v>0</v>
      </c>
      <c r="BY405" s="142">
        <f t="shared" si="169"/>
        <v>0</v>
      </c>
      <c r="BZ405" s="142">
        <f t="shared" si="169"/>
        <v>0</v>
      </c>
      <c r="CA405" s="142">
        <f t="shared" si="169"/>
        <v>0</v>
      </c>
      <c r="CB405" s="142">
        <f t="shared" si="169"/>
        <v>0</v>
      </c>
      <c r="CC405" s="142">
        <f t="shared" si="169"/>
        <v>0</v>
      </c>
      <c r="CD405" s="142">
        <f t="shared" si="169"/>
        <v>0</v>
      </c>
      <c r="CE405" s="142">
        <f t="shared" si="169"/>
        <v>0</v>
      </c>
      <c r="CF405" s="142">
        <f t="shared" si="169"/>
        <v>0</v>
      </c>
      <c r="CG405" s="142">
        <f t="shared" si="169"/>
        <v>0</v>
      </c>
      <c r="CH405" s="142">
        <f t="shared" si="169"/>
        <v>0</v>
      </c>
      <c r="CI405" s="142">
        <f t="shared" si="169"/>
        <v>0</v>
      </c>
      <c r="CJ405" s="142">
        <f t="shared" si="169"/>
        <v>0</v>
      </c>
    </row>
    <row r="406" spans="2:88" x14ac:dyDescent="0.2">
      <c r="B406" s="144" t="str">
        <f t="shared" si="170"/>
        <v>5. Pérdida de Beneficios por Terremoto</v>
      </c>
      <c r="C406" s="129">
        <v>0</v>
      </c>
      <c r="D406" s="129">
        <v>0</v>
      </c>
      <c r="E406" s="129">
        <v>138</v>
      </c>
      <c r="F406" s="129">
        <v>0</v>
      </c>
      <c r="G406" s="129">
        <v>0</v>
      </c>
      <c r="H406" s="129">
        <v>0</v>
      </c>
      <c r="I406" s="129">
        <v>379</v>
      </c>
      <c r="J406" s="129">
        <v>0</v>
      </c>
      <c r="K406" s="129">
        <v>168.99999999999997</v>
      </c>
      <c r="L406" s="129">
        <v>0</v>
      </c>
      <c r="M406" s="129">
        <v>0</v>
      </c>
      <c r="N406" s="129">
        <v>233</v>
      </c>
      <c r="O406" s="129">
        <v>55</v>
      </c>
      <c r="P406" s="129">
        <v>0</v>
      </c>
      <c r="Q406" s="129">
        <v>789</v>
      </c>
      <c r="R406" s="129">
        <v>0</v>
      </c>
      <c r="S406" s="129">
        <v>144</v>
      </c>
      <c r="T406" s="129">
        <v>0</v>
      </c>
      <c r="U406" s="129">
        <v>680</v>
      </c>
      <c r="V406" s="129">
        <v>0</v>
      </c>
      <c r="W406" s="129">
        <v>105</v>
      </c>
      <c r="X406" s="129">
        <v>0</v>
      </c>
      <c r="Y406" s="129">
        <v>69</v>
      </c>
      <c r="Z406" s="129">
        <v>517</v>
      </c>
      <c r="AA406" s="129">
        <v>253</v>
      </c>
      <c r="AB406" s="129">
        <v>0</v>
      </c>
      <c r="AC406" s="129">
        <v>0</v>
      </c>
      <c r="AD406" s="129">
        <v>261</v>
      </c>
      <c r="AE406" s="129">
        <v>58</v>
      </c>
      <c r="AF406" s="129">
        <v>0</v>
      </c>
      <c r="AG406" s="129">
        <v>47910</v>
      </c>
      <c r="AH406" s="129">
        <v>552</v>
      </c>
      <c r="AI406" s="129">
        <v>0</v>
      </c>
      <c r="AJ406" s="129">
        <v>0</v>
      </c>
      <c r="AK406" s="129"/>
      <c r="AL406" s="129"/>
      <c r="AM406" s="129"/>
      <c r="AN406" s="129"/>
      <c r="AO406" s="129"/>
      <c r="AP406" s="129"/>
      <c r="AQ406" s="117">
        <f t="shared" si="168"/>
        <v>52312</v>
      </c>
      <c r="AS406" s="129">
        <v>11791</v>
      </c>
      <c r="AT406" s="148"/>
      <c r="AV406" s="142">
        <f t="shared" si="171"/>
        <v>0</v>
      </c>
      <c r="AW406" s="142">
        <f t="shared" si="169"/>
        <v>0</v>
      </c>
      <c r="AX406" s="142">
        <f t="shared" si="169"/>
        <v>0</v>
      </c>
      <c r="AY406" s="142">
        <f t="shared" si="169"/>
        <v>1000</v>
      </c>
      <c r="AZ406" s="142">
        <f t="shared" si="169"/>
        <v>0</v>
      </c>
      <c r="BA406" s="142">
        <f t="shared" si="169"/>
        <v>0</v>
      </c>
      <c r="BB406" s="142">
        <f t="shared" si="169"/>
        <v>0</v>
      </c>
      <c r="BC406" s="142">
        <f t="shared" si="169"/>
        <v>0</v>
      </c>
      <c r="BD406" s="142">
        <f t="shared" si="169"/>
        <v>0</v>
      </c>
      <c r="BE406" s="142">
        <f t="shared" si="169"/>
        <v>1000</v>
      </c>
      <c r="BF406" s="142">
        <f t="shared" si="169"/>
        <v>0</v>
      </c>
      <c r="BG406" s="142">
        <f t="shared" si="169"/>
        <v>0</v>
      </c>
      <c r="BH406" s="142">
        <f t="shared" si="169"/>
        <v>0</v>
      </c>
      <c r="BI406" s="142">
        <f t="shared" si="169"/>
        <v>0</v>
      </c>
      <c r="BJ406" s="142">
        <f t="shared" si="169"/>
        <v>0</v>
      </c>
      <c r="BK406" s="142">
        <f t="shared" si="169"/>
        <v>0</v>
      </c>
      <c r="BL406" s="142">
        <f t="shared" si="169"/>
        <v>0</v>
      </c>
      <c r="BM406" s="142">
        <f t="shared" si="169"/>
        <v>0</v>
      </c>
      <c r="BN406" s="142">
        <f t="shared" si="169"/>
        <v>0</v>
      </c>
      <c r="BO406" s="142">
        <f t="shared" si="169"/>
        <v>0</v>
      </c>
      <c r="BP406" s="142">
        <f t="shared" si="169"/>
        <v>0</v>
      </c>
      <c r="BQ406" s="142">
        <f t="shared" si="169"/>
        <v>0</v>
      </c>
      <c r="BR406" s="142">
        <f t="shared" si="169"/>
        <v>0</v>
      </c>
      <c r="BS406" s="142">
        <f t="shared" si="169"/>
        <v>0</v>
      </c>
      <c r="BT406" s="142">
        <f t="shared" si="169"/>
        <v>0</v>
      </c>
      <c r="BU406" s="142">
        <f t="shared" si="169"/>
        <v>0</v>
      </c>
      <c r="BV406" s="142">
        <f t="shared" si="169"/>
        <v>0</v>
      </c>
      <c r="BW406" s="142">
        <f t="shared" si="169"/>
        <v>0</v>
      </c>
      <c r="BX406" s="142">
        <f t="shared" si="169"/>
        <v>0</v>
      </c>
      <c r="BY406" s="142">
        <f t="shared" si="169"/>
        <v>0</v>
      </c>
      <c r="BZ406" s="142">
        <f t="shared" si="169"/>
        <v>0</v>
      </c>
      <c r="CA406" s="142">
        <f t="shared" si="169"/>
        <v>0</v>
      </c>
      <c r="CB406" s="142">
        <f t="shared" si="169"/>
        <v>0</v>
      </c>
      <c r="CC406" s="142">
        <f t="shared" si="169"/>
        <v>0</v>
      </c>
      <c r="CD406" s="142">
        <f t="shared" si="169"/>
        <v>0</v>
      </c>
      <c r="CE406" s="142">
        <f t="shared" si="169"/>
        <v>0</v>
      </c>
      <c r="CF406" s="142">
        <f t="shared" si="169"/>
        <v>0</v>
      </c>
      <c r="CG406" s="142">
        <f t="shared" si="169"/>
        <v>0</v>
      </c>
      <c r="CH406" s="142">
        <f t="shared" si="169"/>
        <v>0</v>
      </c>
      <c r="CI406" s="142">
        <f t="shared" si="169"/>
        <v>0</v>
      </c>
      <c r="CJ406" s="142">
        <f t="shared" si="169"/>
        <v>0</v>
      </c>
    </row>
    <row r="407" spans="2:88" x14ac:dyDescent="0.2">
      <c r="B407" s="144" t="str">
        <f t="shared" si="170"/>
        <v>6. Otros Riesgos de la Naturaleza</v>
      </c>
      <c r="C407" s="129">
        <v>0</v>
      </c>
      <c r="D407" s="129">
        <v>0</v>
      </c>
      <c r="E407" s="129">
        <v>27020.999999999996</v>
      </c>
      <c r="F407" s="129">
        <v>256</v>
      </c>
      <c r="G407" s="129">
        <v>0</v>
      </c>
      <c r="H407" s="129">
        <v>28444.999999999996</v>
      </c>
      <c r="I407" s="129">
        <v>36576</v>
      </c>
      <c r="J407" s="129">
        <v>0</v>
      </c>
      <c r="K407" s="129">
        <v>70584</v>
      </c>
      <c r="L407" s="129">
        <v>0</v>
      </c>
      <c r="M407" s="129">
        <v>0</v>
      </c>
      <c r="N407" s="129">
        <v>0</v>
      </c>
      <c r="O407" s="129">
        <v>0</v>
      </c>
      <c r="P407" s="129">
        <v>0</v>
      </c>
      <c r="Q407" s="129">
        <v>29938.000000000004</v>
      </c>
      <c r="R407" s="129">
        <v>0</v>
      </c>
      <c r="S407" s="129">
        <v>29544.999999999996</v>
      </c>
      <c r="T407" s="129">
        <v>0</v>
      </c>
      <c r="U407" s="129">
        <v>7496</v>
      </c>
      <c r="V407" s="129">
        <v>4</v>
      </c>
      <c r="W407" s="129">
        <v>1805</v>
      </c>
      <c r="X407" s="129">
        <v>0</v>
      </c>
      <c r="Y407" s="129">
        <v>3062.0000000000005</v>
      </c>
      <c r="Z407" s="129">
        <v>9051</v>
      </c>
      <c r="AA407" s="129">
        <v>25104.000000000004</v>
      </c>
      <c r="AB407" s="129">
        <v>0</v>
      </c>
      <c r="AC407" s="129">
        <v>0</v>
      </c>
      <c r="AD407" s="129">
        <v>20</v>
      </c>
      <c r="AE407" s="129">
        <v>68</v>
      </c>
      <c r="AF407" s="129">
        <v>0</v>
      </c>
      <c r="AG407" s="129">
        <v>70363.000000000015</v>
      </c>
      <c r="AH407" s="129">
        <v>1604</v>
      </c>
      <c r="AI407" s="129">
        <v>13</v>
      </c>
      <c r="AJ407" s="129">
        <v>149186</v>
      </c>
      <c r="AK407" s="129"/>
      <c r="AL407" s="129"/>
      <c r="AM407" s="129"/>
      <c r="AN407" s="129"/>
      <c r="AO407" s="129"/>
      <c r="AP407" s="129"/>
      <c r="AQ407" s="117">
        <f t="shared" si="168"/>
        <v>490141</v>
      </c>
      <c r="AS407" s="129">
        <v>465981</v>
      </c>
      <c r="AT407" s="148"/>
      <c r="AV407" s="142">
        <f t="shared" si="171"/>
        <v>0</v>
      </c>
      <c r="AW407" s="142">
        <f t="shared" si="169"/>
        <v>0</v>
      </c>
      <c r="AX407" s="142">
        <f t="shared" si="169"/>
        <v>0</v>
      </c>
      <c r="AY407" s="142">
        <f t="shared" si="169"/>
        <v>0</v>
      </c>
      <c r="AZ407" s="142">
        <f t="shared" si="169"/>
        <v>0</v>
      </c>
      <c r="BA407" s="142">
        <f t="shared" si="169"/>
        <v>0</v>
      </c>
      <c r="BB407" s="142">
        <f t="shared" si="169"/>
        <v>0</v>
      </c>
      <c r="BC407" s="142">
        <f t="shared" si="169"/>
        <v>0</v>
      </c>
      <c r="BD407" s="142">
        <f t="shared" si="169"/>
        <v>0</v>
      </c>
      <c r="BE407" s="142">
        <f t="shared" si="169"/>
        <v>1000</v>
      </c>
      <c r="BF407" s="142">
        <f t="shared" si="169"/>
        <v>0</v>
      </c>
      <c r="BG407" s="142">
        <f t="shared" si="169"/>
        <v>0</v>
      </c>
      <c r="BH407" s="142">
        <f t="shared" si="169"/>
        <v>0</v>
      </c>
      <c r="BI407" s="142">
        <f t="shared" si="169"/>
        <v>0</v>
      </c>
      <c r="BJ407" s="142">
        <f t="shared" si="169"/>
        <v>0</v>
      </c>
      <c r="BK407" s="142">
        <f t="shared" si="169"/>
        <v>0</v>
      </c>
      <c r="BL407" s="142">
        <f t="shared" si="169"/>
        <v>0</v>
      </c>
      <c r="BM407" s="142">
        <f t="shared" si="169"/>
        <v>0</v>
      </c>
      <c r="BN407" s="142">
        <f t="shared" si="169"/>
        <v>0</v>
      </c>
      <c r="BO407" s="142">
        <f t="shared" si="169"/>
        <v>0</v>
      </c>
      <c r="BP407" s="142">
        <f t="shared" si="169"/>
        <v>0</v>
      </c>
      <c r="BQ407" s="142">
        <f t="shared" si="169"/>
        <v>0</v>
      </c>
      <c r="BR407" s="142">
        <f t="shared" si="169"/>
        <v>0</v>
      </c>
      <c r="BS407" s="142">
        <f t="shared" si="169"/>
        <v>0</v>
      </c>
      <c r="BT407" s="142">
        <f t="shared" si="169"/>
        <v>0</v>
      </c>
      <c r="BU407" s="142">
        <f t="shared" si="169"/>
        <v>0</v>
      </c>
      <c r="BV407" s="142">
        <f t="shared" si="169"/>
        <v>0</v>
      </c>
      <c r="BW407" s="142">
        <f t="shared" si="169"/>
        <v>0</v>
      </c>
      <c r="BX407" s="142">
        <f t="shared" si="169"/>
        <v>0</v>
      </c>
      <c r="BY407" s="142">
        <f t="shared" si="169"/>
        <v>0</v>
      </c>
      <c r="BZ407" s="142">
        <f t="shared" si="169"/>
        <v>0</v>
      </c>
      <c r="CA407" s="142">
        <f t="shared" si="169"/>
        <v>0</v>
      </c>
      <c r="CB407" s="142">
        <f t="shared" si="169"/>
        <v>0</v>
      </c>
      <c r="CC407" s="142">
        <f t="shared" si="169"/>
        <v>0</v>
      </c>
      <c r="CD407" s="142">
        <f t="shared" si="169"/>
        <v>0</v>
      </c>
      <c r="CE407" s="142">
        <f t="shared" si="169"/>
        <v>0</v>
      </c>
      <c r="CF407" s="142">
        <f t="shared" si="169"/>
        <v>0</v>
      </c>
      <c r="CG407" s="142">
        <f t="shared" si="169"/>
        <v>0</v>
      </c>
      <c r="CH407" s="142">
        <f t="shared" si="169"/>
        <v>0</v>
      </c>
      <c r="CI407" s="142">
        <f t="shared" si="169"/>
        <v>0</v>
      </c>
      <c r="CJ407" s="142">
        <f t="shared" si="169"/>
        <v>0</v>
      </c>
    </row>
    <row r="408" spans="2:88" x14ac:dyDescent="0.2">
      <c r="B408" s="144" t="str">
        <f t="shared" si="170"/>
        <v>7. Terrorismo</v>
      </c>
      <c r="C408" s="129">
        <v>0</v>
      </c>
      <c r="D408" s="129">
        <v>0</v>
      </c>
      <c r="E408" s="129">
        <v>17586</v>
      </c>
      <c r="F408" s="129">
        <v>60</v>
      </c>
      <c r="G408" s="129">
        <v>0</v>
      </c>
      <c r="H408" s="129">
        <v>21650</v>
      </c>
      <c r="I408" s="129">
        <v>38525.999999999993</v>
      </c>
      <c r="J408" s="129">
        <v>0</v>
      </c>
      <c r="K408" s="129">
        <v>56611.000000000007</v>
      </c>
      <c r="L408" s="129">
        <v>0</v>
      </c>
      <c r="M408" s="129">
        <v>0</v>
      </c>
      <c r="N408" s="129">
        <v>196</v>
      </c>
      <c r="O408" s="129">
        <v>62</v>
      </c>
      <c r="P408" s="129">
        <v>0</v>
      </c>
      <c r="Q408" s="129">
        <v>29753</v>
      </c>
      <c r="R408" s="129">
        <v>0</v>
      </c>
      <c r="S408" s="129">
        <v>3</v>
      </c>
      <c r="T408" s="129">
        <v>0</v>
      </c>
      <c r="U408" s="129">
        <v>10369</v>
      </c>
      <c r="V408" s="129">
        <v>0</v>
      </c>
      <c r="W408" s="129">
        <v>1837</v>
      </c>
      <c r="X408" s="129">
        <v>0</v>
      </c>
      <c r="Y408" s="129">
        <v>874</v>
      </c>
      <c r="Z408" s="129">
        <v>8837</v>
      </c>
      <c r="AA408" s="129">
        <v>23919</v>
      </c>
      <c r="AB408" s="129">
        <v>0</v>
      </c>
      <c r="AC408" s="129">
        <v>0</v>
      </c>
      <c r="AD408" s="129">
        <v>98</v>
      </c>
      <c r="AE408" s="129">
        <v>2</v>
      </c>
      <c r="AF408" s="129">
        <v>0</v>
      </c>
      <c r="AG408" s="129">
        <v>67455.000000000015</v>
      </c>
      <c r="AH408" s="129">
        <v>1604</v>
      </c>
      <c r="AI408" s="129">
        <v>0</v>
      </c>
      <c r="AJ408" s="129">
        <v>0</v>
      </c>
      <c r="AK408" s="129"/>
      <c r="AL408" s="129"/>
      <c r="AM408" s="129"/>
      <c r="AN408" s="129"/>
      <c r="AO408" s="129"/>
      <c r="AP408" s="129"/>
      <c r="AQ408" s="117">
        <f t="shared" si="168"/>
        <v>279442</v>
      </c>
      <c r="AS408" s="129">
        <v>256890</v>
      </c>
      <c r="AT408" s="148"/>
      <c r="AV408" s="142">
        <f t="shared" si="171"/>
        <v>0</v>
      </c>
      <c r="AW408" s="142">
        <f t="shared" si="169"/>
        <v>0</v>
      </c>
      <c r="AX408" s="142">
        <f t="shared" si="169"/>
        <v>0</v>
      </c>
      <c r="AY408" s="142">
        <f t="shared" si="169"/>
        <v>0</v>
      </c>
      <c r="AZ408" s="142">
        <f t="shared" si="169"/>
        <v>0</v>
      </c>
      <c r="BA408" s="142">
        <f t="shared" si="169"/>
        <v>0</v>
      </c>
      <c r="BB408" s="142">
        <f t="shared" si="169"/>
        <v>0</v>
      </c>
      <c r="BC408" s="142">
        <f t="shared" si="169"/>
        <v>0</v>
      </c>
      <c r="BD408" s="142">
        <f t="shared" si="169"/>
        <v>0</v>
      </c>
      <c r="BE408" s="142">
        <f>IF(AND(L255=0,L408=0),0,IF(ISERROR(L255/L408),1000,0))</f>
        <v>1000</v>
      </c>
      <c r="BF408" s="142">
        <f t="shared" si="169"/>
        <v>0</v>
      </c>
      <c r="BG408" s="142">
        <f t="shared" si="169"/>
        <v>0</v>
      </c>
      <c r="BH408" s="142">
        <f t="shared" si="169"/>
        <v>0</v>
      </c>
      <c r="BI408" s="142">
        <f t="shared" si="169"/>
        <v>0</v>
      </c>
      <c r="BJ408" s="142">
        <f t="shared" si="169"/>
        <v>0</v>
      </c>
      <c r="BK408" s="142">
        <f t="shared" si="169"/>
        <v>0</v>
      </c>
      <c r="BL408" s="142">
        <f t="shared" ref="BL408:BL438" si="172">IF(AND(S255=0,S408=0),0,IF(ISERROR(S255/S408),1000,0))</f>
        <v>0</v>
      </c>
      <c r="BM408" s="142">
        <f t="shared" ref="BM408:BM438" si="173">IF(AND(T255=0,T408=0),0,IF(ISERROR(T255/T408),1000,0))</f>
        <v>0</v>
      </c>
      <c r="BN408" s="142">
        <f t="shared" ref="BN408:BN438" si="174">IF(AND(U255=0,U408=0),0,IF(ISERROR(U255/U408),1000,0))</f>
        <v>0</v>
      </c>
      <c r="BO408" s="142">
        <f t="shared" ref="BO408:BO438" si="175">IF(AND(V255=0,V408=0),0,IF(ISERROR(V255/V408),1000,0))</f>
        <v>0</v>
      </c>
      <c r="BP408" s="142">
        <f t="shared" ref="BP408:BP438" si="176">IF(AND(W255=0,W408=0),0,IF(ISERROR(W255/W408),1000,0))</f>
        <v>0</v>
      </c>
      <c r="BQ408" s="142">
        <f t="shared" ref="BQ408:BQ438" si="177">IF(AND(X255=0,X408=0),0,IF(ISERROR(X255/X408),1000,0))</f>
        <v>0</v>
      </c>
      <c r="BR408" s="142">
        <f t="shared" ref="BR408:BR438" si="178">IF(AND(Y255=0,Y408=0),0,IF(ISERROR(Y255/Y408),1000,0))</f>
        <v>0</v>
      </c>
      <c r="BS408" s="142">
        <f t="shared" ref="BS408:BS438" si="179">IF(AND(Z255=0,Z408=0),0,IF(ISERROR(Z255/Z408),1000,0))</f>
        <v>0</v>
      </c>
      <c r="BT408" s="142">
        <f t="shared" ref="BT408:BT438" si="180">IF(AND(AA255=0,AA408=0),0,IF(ISERROR(AA255/AA408),1000,0))</f>
        <v>0</v>
      </c>
      <c r="BU408" s="142">
        <f t="shared" ref="BU408:BU438" si="181">IF(AND(AB255=0,AB408=0),0,IF(ISERROR(AB255/AB408),1000,0))</f>
        <v>0</v>
      </c>
      <c r="BV408" s="142">
        <f t="shared" ref="BV408:BV438" si="182">IF(AND(AC255=0,AC408=0),0,IF(ISERROR(AC255/AC408),1000,0))</f>
        <v>0</v>
      </c>
      <c r="BW408" s="142">
        <f t="shared" ref="BW408:BW438" si="183">IF(AND(AD255=0,AD408=0),0,IF(ISERROR(AD255/AD408),1000,0))</f>
        <v>0</v>
      </c>
      <c r="BX408" s="142">
        <f t="shared" ref="BX408:BX438" si="184">IF(AND(AE255=0,AE408=0),0,IF(ISERROR(AE255/AE408),1000,0))</f>
        <v>0</v>
      </c>
      <c r="BY408" s="142">
        <f t="shared" ref="BY408:BY438" si="185">IF(AND(AF255=0,AF408=0),0,IF(ISERROR(AF255/AF408),1000,0))</f>
        <v>0</v>
      </c>
      <c r="BZ408" s="142">
        <f t="shared" ref="BZ408:BZ438" si="186">IF(AND(AG255=0,AG408=0),0,IF(ISERROR(AG255/AG408),1000,0))</f>
        <v>0</v>
      </c>
      <c r="CA408" s="142">
        <f t="shared" ref="CA408:CA438" si="187">IF(AND(AH255=0,AH408=0),0,IF(ISERROR(AH255/AH408),1000,0))</f>
        <v>0</v>
      </c>
      <c r="CB408" s="142">
        <f t="shared" ref="CB408:CB438" si="188">IF(AND(AI255=0,AI408=0),0,IF(ISERROR(AI255/AI408),1000,0))</f>
        <v>0</v>
      </c>
      <c r="CC408" s="142">
        <f t="shared" ref="CC408:CC438" si="189">IF(AND(AJ255=0,AJ408=0),0,IF(ISERROR(AJ255/AJ408),1000,0))</f>
        <v>0</v>
      </c>
      <c r="CD408" s="142">
        <f t="shared" ref="CD408:CD438" si="190">IF(AND(AK255=0,AK408=0),0,IF(ISERROR(AK255/AK408),1000,0))</f>
        <v>0</v>
      </c>
      <c r="CE408" s="142">
        <f t="shared" ref="CE408:CE438" si="191">IF(AND(AL255=0,AL408=0),0,IF(ISERROR(AL255/AL408),1000,0))</f>
        <v>0</v>
      </c>
      <c r="CF408" s="142">
        <f t="shared" ref="CF408:CF438" si="192">IF(AND(AM255=0,AM408=0),0,IF(ISERROR(AM255/AM408),1000,0))</f>
        <v>0</v>
      </c>
      <c r="CG408" s="142">
        <f t="shared" ref="CG408:CG438" si="193">IF(AND(AN255=0,AN408=0),0,IF(ISERROR(AN255/AN408),1000,0))</f>
        <v>0</v>
      </c>
      <c r="CH408" s="142">
        <f t="shared" ref="CH408:CH438" si="194">IF(AND(AO255=0,AO408=0),0,IF(ISERROR(AO255/AO408),1000,0))</f>
        <v>0</v>
      </c>
      <c r="CI408" s="142">
        <f t="shared" ref="CI408:CI438" si="195">IF(AND(AP255=0,AP408=0),0,IF(ISERROR(AP255/AP408),1000,0))</f>
        <v>0</v>
      </c>
      <c r="CJ408" s="142">
        <f t="shared" ref="CJ408:CJ438" si="196">IF(AND(AQ255=0,AQ408=0),0,IF(ISERROR(AQ255/AQ408),1000,0))</f>
        <v>0</v>
      </c>
    </row>
    <row r="409" spans="2:88" x14ac:dyDescent="0.2">
      <c r="B409" s="144" t="str">
        <f t="shared" si="170"/>
        <v>8. Robo</v>
      </c>
      <c r="C409" s="129">
        <v>0</v>
      </c>
      <c r="D409" s="129">
        <v>0</v>
      </c>
      <c r="E409" s="129">
        <v>215831.00000000003</v>
      </c>
      <c r="F409" s="129">
        <v>176263</v>
      </c>
      <c r="G409" s="129">
        <v>0</v>
      </c>
      <c r="H409" s="129">
        <v>8673</v>
      </c>
      <c r="I409" s="129">
        <v>4242</v>
      </c>
      <c r="J409" s="129">
        <v>0</v>
      </c>
      <c r="K409" s="129">
        <v>25228</v>
      </c>
      <c r="L409" s="129">
        <v>0</v>
      </c>
      <c r="M409" s="129">
        <v>0</v>
      </c>
      <c r="N409" s="129">
        <v>2</v>
      </c>
      <c r="O409" s="129">
        <v>154</v>
      </c>
      <c r="P409" s="129">
        <v>0</v>
      </c>
      <c r="Q409" s="129">
        <v>3625</v>
      </c>
      <c r="R409" s="129">
        <v>0</v>
      </c>
      <c r="S409" s="129">
        <v>4590</v>
      </c>
      <c r="T409" s="129">
        <v>0</v>
      </c>
      <c r="U409" s="129">
        <v>6579.0000000000009</v>
      </c>
      <c r="V409" s="129">
        <v>11.999999999999998</v>
      </c>
      <c r="W409" s="129">
        <v>691</v>
      </c>
      <c r="X409" s="129">
        <v>0</v>
      </c>
      <c r="Y409" s="129">
        <v>991</v>
      </c>
      <c r="Z409" s="129">
        <v>2599</v>
      </c>
      <c r="AA409" s="129">
        <v>12307</v>
      </c>
      <c r="AB409" s="129">
        <v>0</v>
      </c>
      <c r="AC409" s="129">
        <v>0</v>
      </c>
      <c r="AD409" s="129">
        <v>68</v>
      </c>
      <c r="AE409" s="129">
        <v>0</v>
      </c>
      <c r="AF409" s="129">
        <v>0</v>
      </c>
      <c r="AG409" s="129">
        <v>27077</v>
      </c>
      <c r="AH409" s="129">
        <v>13</v>
      </c>
      <c r="AI409" s="129">
        <v>0</v>
      </c>
      <c r="AJ409" s="129">
        <v>46623</v>
      </c>
      <c r="AK409" s="129"/>
      <c r="AL409" s="129"/>
      <c r="AM409" s="129"/>
      <c r="AN409" s="129"/>
      <c r="AO409" s="129"/>
      <c r="AP409" s="129"/>
      <c r="AQ409" s="117">
        <f t="shared" si="168"/>
        <v>535568</v>
      </c>
      <c r="AS409" s="129">
        <v>589374</v>
      </c>
      <c r="AT409" s="148"/>
      <c r="AV409" s="142">
        <f t="shared" si="171"/>
        <v>0</v>
      </c>
      <c r="AW409" s="142">
        <f t="shared" ref="AW409:AW438" si="197">IF(AND(D256=0,D409=0),0,IF(ISERROR(D256/D409),1000,0))</f>
        <v>0</v>
      </c>
      <c r="AX409" s="142">
        <f t="shared" ref="AX409:AX438" si="198">IF(AND(E256=0,E409=0),0,IF(ISERROR(E256/E409),1000,0))</f>
        <v>0</v>
      </c>
      <c r="AY409" s="142">
        <f t="shared" ref="AY409:AY438" si="199">IF(AND(F256=0,F409=0),0,IF(ISERROR(F256/F409),1000,0))</f>
        <v>0</v>
      </c>
      <c r="AZ409" s="142">
        <f t="shared" ref="AZ409:AZ438" si="200">IF(AND(G256=0,G409=0),0,IF(ISERROR(G256/G409),1000,0))</f>
        <v>0</v>
      </c>
      <c r="BA409" s="142">
        <f t="shared" ref="BA409:BA438" si="201">IF(AND(H256=0,H409=0),0,IF(ISERROR(H256/H409),1000,0))</f>
        <v>0</v>
      </c>
      <c r="BB409" s="142">
        <f t="shared" ref="BB409:BB438" si="202">IF(AND(I256=0,I409=0),0,IF(ISERROR(I256/I409),1000,0))</f>
        <v>0</v>
      </c>
      <c r="BC409" s="142">
        <f t="shared" ref="BC409:BC438" si="203">IF(AND(J256=0,J409=0),0,IF(ISERROR(J256/J409),1000,0))</f>
        <v>0</v>
      </c>
      <c r="BD409" s="142">
        <f t="shared" ref="BD409:BD438" si="204">IF(AND(K256=0,K409=0),0,IF(ISERROR(K256/K409),1000,0))</f>
        <v>0</v>
      </c>
      <c r="BE409" s="142">
        <f t="shared" ref="BE409:BE438" si="205">IF(AND(L256=0,L409=0),0,IF(ISERROR(L256/L409),1000,0))</f>
        <v>1000</v>
      </c>
      <c r="BF409" s="142">
        <f t="shared" ref="BF409:BF438" si="206">IF(AND(M256=0,M409=0),0,IF(ISERROR(M256/M409),1000,0))</f>
        <v>0</v>
      </c>
      <c r="BG409" s="142">
        <f t="shared" ref="BG409:BG438" si="207">IF(AND(N256=0,N409=0),0,IF(ISERROR(N256/N409),1000,0))</f>
        <v>0</v>
      </c>
      <c r="BH409" s="142">
        <f t="shared" ref="BH409:BH438" si="208">IF(AND(O256=0,O409=0),0,IF(ISERROR(O256/O409),1000,0))</f>
        <v>0</v>
      </c>
      <c r="BI409" s="142">
        <f t="shared" ref="BI409:BI438" si="209">IF(AND(P256=0,P409=0),0,IF(ISERROR(P256/P409),1000,0))</f>
        <v>0</v>
      </c>
      <c r="BJ409" s="142">
        <f t="shared" ref="BJ409:BJ438" si="210">IF(AND(Q256=0,Q409=0),0,IF(ISERROR(Q256/Q409),1000,0))</f>
        <v>0</v>
      </c>
      <c r="BK409" s="142">
        <f t="shared" ref="BK409:BK438" si="211">IF(AND(R256=0,R409=0),0,IF(ISERROR(R256/R409),1000,0))</f>
        <v>0</v>
      </c>
      <c r="BL409" s="142">
        <f t="shared" si="172"/>
        <v>0</v>
      </c>
      <c r="BM409" s="142">
        <f t="shared" si="173"/>
        <v>0</v>
      </c>
      <c r="BN409" s="142">
        <f t="shared" si="174"/>
        <v>0</v>
      </c>
      <c r="BO409" s="142">
        <f t="shared" si="175"/>
        <v>0</v>
      </c>
      <c r="BP409" s="142">
        <f t="shared" si="176"/>
        <v>0</v>
      </c>
      <c r="BQ409" s="142">
        <f t="shared" si="177"/>
        <v>0</v>
      </c>
      <c r="BR409" s="142">
        <f t="shared" si="178"/>
        <v>0</v>
      </c>
      <c r="BS409" s="142">
        <f t="shared" si="179"/>
        <v>0</v>
      </c>
      <c r="BT409" s="142">
        <f t="shared" si="180"/>
        <v>0</v>
      </c>
      <c r="BU409" s="142">
        <f t="shared" si="181"/>
        <v>0</v>
      </c>
      <c r="BV409" s="142">
        <f t="shared" si="182"/>
        <v>0</v>
      </c>
      <c r="BW409" s="142">
        <f t="shared" si="183"/>
        <v>0</v>
      </c>
      <c r="BX409" s="142">
        <f t="shared" si="184"/>
        <v>0</v>
      </c>
      <c r="BY409" s="142">
        <f t="shared" si="185"/>
        <v>0</v>
      </c>
      <c r="BZ409" s="142">
        <f t="shared" si="186"/>
        <v>0</v>
      </c>
      <c r="CA409" s="142">
        <f t="shared" si="187"/>
        <v>0</v>
      </c>
      <c r="CB409" s="142">
        <f t="shared" si="188"/>
        <v>1000</v>
      </c>
      <c r="CC409" s="142">
        <f t="shared" si="189"/>
        <v>0</v>
      </c>
      <c r="CD409" s="142">
        <f t="shared" si="190"/>
        <v>0</v>
      </c>
      <c r="CE409" s="142">
        <f t="shared" si="191"/>
        <v>0</v>
      </c>
      <c r="CF409" s="142">
        <f t="shared" si="192"/>
        <v>0</v>
      </c>
      <c r="CG409" s="142">
        <f t="shared" si="193"/>
        <v>0</v>
      </c>
      <c r="CH409" s="142">
        <f t="shared" si="194"/>
        <v>0</v>
      </c>
      <c r="CI409" s="142">
        <f t="shared" si="195"/>
        <v>0</v>
      </c>
      <c r="CJ409" s="142">
        <f t="shared" si="196"/>
        <v>0</v>
      </c>
    </row>
    <row r="410" spans="2:88" x14ac:dyDescent="0.2">
      <c r="B410" s="144" t="str">
        <f t="shared" si="170"/>
        <v>9. Cristales</v>
      </c>
      <c r="C410" s="129">
        <v>0</v>
      </c>
      <c r="D410" s="129">
        <v>0</v>
      </c>
      <c r="E410" s="129">
        <v>75833</v>
      </c>
      <c r="F410" s="129">
        <v>0</v>
      </c>
      <c r="G410" s="129">
        <v>0</v>
      </c>
      <c r="H410" s="129">
        <v>12126</v>
      </c>
      <c r="I410" s="129">
        <v>8110.9999999999991</v>
      </c>
      <c r="J410" s="129">
        <v>0</v>
      </c>
      <c r="K410" s="129">
        <v>24222</v>
      </c>
      <c r="L410" s="129">
        <v>0</v>
      </c>
      <c r="M410" s="129">
        <v>0</v>
      </c>
      <c r="N410" s="129">
        <v>0</v>
      </c>
      <c r="O410" s="129">
        <v>71.000000000000014</v>
      </c>
      <c r="P410" s="129">
        <v>0</v>
      </c>
      <c r="Q410" s="129">
        <v>7513</v>
      </c>
      <c r="R410" s="129">
        <v>0</v>
      </c>
      <c r="S410" s="129">
        <v>17045</v>
      </c>
      <c r="T410" s="129">
        <v>0</v>
      </c>
      <c r="U410" s="129">
        <v>21578</v>
      </c>
      <c r="V410" s="129">
        <v>0</v>
      </c>
      <c r="W410" s="129">
        <v>1369</v>
      </c>
      <c r="X410" s="129">
        <v>0</v>
      </c>
      <c r="Y410" s="129">
        <v>2053</v>
      </c>
      <c r="Z410" s="129">
        <v>5465</v>
      </c>
      <c r="AA410" s="129">
        <v>12405.000000000002</v>
      </c>
      <c r="AB410" s="129">
        <v>0</v>
      </c>
      <c r="AC410" s="129">
        <v>0</v>
      </c>
      <c r="AD410" s="129">
        <v>21</v>
      </c>
      <c r="AE410" s="129">
        <v>0</v>
      </c>
      <c r="AF410" s="129">
        <v>0</v>
      </c>
      <c r="AG410" s="129">
        <v>74576.000000000015</v>
      </c>
      <c r="AH410" s="129">
        <v>0</v>
      </c>
      <c r="AI410" s="129">
        <v>0</v>
      </c>
      <c r="AJ410" s="129">
        <v>52354</v>
      </c>
      <c r="AK410" s="129"/>
      <c r="AL410" s="129"/>
      <c r="AM410" s="129"/>
      <c r="AN410" s="129"/>
      <c r="AO410" s="129"/>
      <c r="AP410" s="129"/>
      <c r="AQ410" s="117">
        <f t="shared" si="168"/>
        <v>314742</v>
      </c>
      <c r="AS410" s="129">
        <v>348801</v>
      </c>
      <c r="AT410" s="148"/>
      <c r="AV410" s="142">
        <f t="shared" si="171"/>
        <v>0</v>
      </c>
      <c r="AW410" s="142">
        <f t="shared" si="197"/>
        <v>0</v>
      </c>
      <c r="AX410" s="142">
        <f t="shared" si="198"/>
        <v>0</v>
      </c>
      <c r="AY410" s="142">
        <f t="shared" si="199"/>
        <v>0</v>
      </c>
      <c r="AZ410" s="142">
        <f t="shared" si="200"/>
        <v>0</v>
      </c>
      <c r="BA410" s="142">
        <f t="shared" si="201"/>
        <v>0</v>
      </c>
      <c r="BB410" s="142">
        <f t="shared" si="202"/>
        <v>0</v>
      </c>
      <c r="BC410" s="142">
        <f t="shared" si="203"/>
        <v>0</v>
      </c>
      <c r="BD410" s="142">
        <f t="shared" si="204"/>
        <v>0</v>
      </c>
      <c r="BE410" s="142">
        <f t="shared" si="205"/>
        <v>0</v>
      </c>
      <c r="BF410" s="142">
        <f t="shared" si="206"/>
        <v>0</v>
      </c>
      <c r="BG410" s="142">
        <f t="shared" si="207"/>
        <v>0</v>
      </c>
      <c r="BH410" s="142">
        <f t="shared" si="208"/>
        <v>0</v>
      </c>
      <c r="BI410" s="142">
        <f t="shared" si="209"/>
        <v>0</v>
      </c>
      <c r="BJ410" s="142">
        <f t="shared" si="210"/>
        <v>0</v>
      </c>
      <c r="BK410" s="142">
        <f t="shared" si="211"/>
        <v>0</v>
      </c>
      <c r="BL410" s="142">
        <f t="shared" si="172"/>
        <v>0</v>
      </c>
      <c r="BM410" s="142">
        <f t="shared" si="173"/>
        <v>0</v>
      </c>
      <c r="BN410" s="142">
        <f t="shared" si="174"/>
        <v>0</v>
      </c>
      <c r="BO410" s="142">
        <f t="shared" si="175"/>
        <v>0</v>
      </c>
      <c r="BP410" s="142">
        <f t="shared" si="176"/>
        <v>0</v>
      </c>
      <c r="BQ410" s="142">
        <f t="shared" si="177"/>
        <v>0</v>
      </c>
      <c r="BR410" s="142">
        <f t="shared" si="178"/>
        <v>0</v>
      </c>
      <c r="BS410" s="142">
        <f t="shared" si="179"/>
        <v>0</v>
      </c>
      <c r="BT410" s="142">
        <f t="shared" si="180"/>
        <v>0</v>
      </c>
      <c r="BU410" s="142">
        <f t="shared" si="181"/>
        <v>0</v>
      </c>
      <c r="BV410" s="142">
        <f t="shared" si="182"/>
        <v>0</v>
      </c>
      <c r="BW410" s="142">
        <f t="shared" si="183"/>
        <v>0</v>
      </c>
      <c r="BX410" s="142">
        <f t="shared" si="184"/>
        <v>0</v>
      </c>
      <c r="BY410" s="142">
        <f t="shared" si="185"/>
        <v>0</v>
      </c>
      <c r="BZ410" s="142">
        <f t="shared" si="186"/>
        <v>0</v>
      </c>
      <c r="CA410" s="142">
        <f t="shared" si="187"/>
        <v>0</v>
      </c>
      <c r="CB410" s="142">
        <f t="shared" si="188"/>
        <v>0</v>
      </c>
      <c r="CC410" s="142">
        <f t="shared" si="189"/>
        <v>0</v>
      </c>
      <c r="CD410" s="142">
        <f t="shared" si="190"/>
        <v>0</v>
      </c>
      <c r="CE410" s="142">
        <f t="shared" si="191"/>
        <v>0</v>
      </c>
      <c r="CF410" s="142">
        <f t="shared" si="192"/>
        <v>0</v>
      </c>
      <c r="CG410" s="142">
        <f t="shared" si="193"/>
        <v>0</v>
      </c>
      <c r="CH410" s="142">
        <f t="shared" si="194"/>
        <v>0</v>
      </c>
      <c r="CI410" s="142">
        <f t="shared" si="195"/>
        <v>0</v>
      </c>
      <c r="CJ410" s="142">
        <f t="shared" si="196"/>
        <v>0</v>
      </c>
    </row>
    <row r="411" spans="2:88" x14ac:dyDescent="0.2">
      <c r="B411" s="144" t="str">
        <f t="shared" si="170"/>
        <v>10. Daños Físicos a Vehículos Motorizados</v>
      </c>
      <c r="C411" s="129">
        <v>0</v>
      </c>
      <c r="D411" s="129">
        <v>0</v>
      </c>
      <c r="E411" s="129">
        <v>410722</v>
      </c>
      <c r="F411" s="129">
        <v>52882</v>
      </c>
      <c r="G411" s="129">
        <v>0</v>
      </c>
      <c r="H411" s="129">
        <v>142103.99999999997</v>
      </c>
      <c r="I411" s="129">
        <v>0</v>
      </c>
      <c r="J411" s="129">
        <v>0</v>
      </c>
      <c r="K411" s="129">
        <v>107087.00000000001</v>
      </c>
      <c r="L411" s="129">
        <v>0</v>
      </c>
      <c r="M411" s="129">
        <v>0</v>
      </c>
      <c r="N411" s="129">
        <v>0</v>
      </c>
      <c r="O411" s="129">
        <v>11993</v>
      </c>
      <c r="P411" s="129">
        <v>0</v>
      </c>
      <c r="Q411" s="129">
        <v>257209</v>
      </c>
      <c r="R411" s="129">
        <v>12</v>
      </c>
      <c r="S411" s="129">
        <v>130494</v>
      </c>
      <c r="T411" s="129">
        <v>0</v>
      </c>
      <c r="U411" s="129">
        <v>73501</v>
      </c>
      <c r="V411" s="129">
        <v>0</v>
      </c>
      <c r="W411" s="129">
        <v>0</v>
      </c>
      <c r="X411" s="129">
        <v>0</v>
      </c>
      <c r="Y411" s="129">
        <v>5173.9999999999991</v>
      </c>
      <c r="Z411" s="129">
        <v>44318</v>
      </c>
      <c r="AA411" s="129">
        <v>30514.000000000004</v>
      </c>
      <c r="AB411" s="129">
        <v>0</v>
      </c>
      <c r="AC411" s="129">
        <v>0</v>
      </c>
      <c r="AD411" s="129">
        <v>0</v>
      </c>
      <c r="AE411" s="129">
        <v>0</v>
      </c>
      <c r="AF411" s="129">
        <v>0</v>
      </c>
      <c r="AG411" s="129">
        <v>114746.00000000001</v>
      </c>
      <c r="AH411" s="129">
        <v>0</v>
      </c>
      <c r="AI411" s="129">
        <v>47263.999999999993</v>
      </c>
      <c r="AJ411" s="129">
        <v>0</v>
      </c>
      <c r="AK411" s="129"/>
      <c r="AL411" s="129"/>
      <c r="AM411" s="129"/>
      <c r="AN411" s="129"/>
      <c r="AO411" s="129"/>
      <c r="AP411" s="129"/>
      <c r="AQ411" s="117">
        <f t="shared" si="168"/>
        <v>1428020</v>
      </c>
      <c r="AS411" s="129">
        <v>1328007</v>
      </c>
      <c r="AT411" s="148"/>
      <c r="AV411" s="142">
        <f t="shared" si="171"/>
        <v>0</v>
      </c>
      <c r="AW411" s="142">
        <f t="shared" si="197"/>
        <v>0</v>
      </c>
      <c r="AX411" s="142">
        <f t="shared" si="198"/>
        <v>0</v>
      </c>
      <c r="AY411" s="142">
        <f t="shared" si="199"/>
        <v>0</v>
      </c>
      <c r="AZ411" s="142">
        <f t="shared" si="200"/>
        <v>0</v>
      </c>
      <c r="BA411" s="142">
        <f t="shared" si="201"/>
        <v>0</v>
      </c>
      <c r="BB411" s="142">
        <f t="shared" si="202"/>
        <v>0</v>
      </c>
      <c r="BC411" s="142">
        <f t="shared" si="203"/>
        <v>0</v>
      </c>
      <c r="BD411" s="142">
        <f t="shared" si="204"/>
        <v>0</v>
      </c>
      <c r="BE411" s="142">
        <f t="shared" si="205"/>
        <v>0</v>
      </c>
      <c r="BF411" s="142">
        <f t="shared" si="206"/>
        <v>0</v>
      </c>
      <c r="BG411" s="142">
        <f t="shared" si="207"/>
        <v>0</v>
      </c>
      <c r="BH411" s="142">
        <f t="shared" si="208"/>
        <v>0</v>
      </c>
      <c r="BI411" s="142">
        <f t="shared" si="209"/>
        <v>0</v>
      </c>
      <c r="BJ411" s="142">
        <f t="shared" si="210"/>
        <v>0</v>
      </c>
      <c r="BK411" s="142">
        <f t="shared" si="211"/>
        <v>0</v>
      </c>
      <c r="BL411" s="142">
        <f t="shared" si="172"/>
        <v>0</v>
      </c>
      <c r="BM411" s="142">
        <f t="shared" si="173"/>
        <v>0</v>
      </c>
      <c r="BN411" s="142">
        <f t="shared" si="174"/>
        <v>0</v>
      </c>
      <c r="BO411" s="142">
        <f t="shared" si="175"/>
        <v>0</v>
      </c>
      <c r="BP411" s="142">
        <f t="shared" si="176"/>
        <v>0</v>
      </c>
      <c r="BQ411" s="142">
        <f t="shared" si="177"/>
        <v>0</v>
      </c>
      <c r="BR411" s="142">
        <f t="shared" si="178"/>
        <v>0</v>
      </c>
      <c r="BS411" s="142">
        <f t="shared" si="179"/>
        <v>0</v>
      </c>
      <c r="BT411" s="142">
        <f t="shared" si="180"/>
        <v>0</v>
      </c>
      <c r="BU411" s="142">
        <f t="shared" si="181"/>
        <v>0</v>
      </c>
      <c r="BV411" s="142">
        <f t="shared" si="182"/>
        <v>0</v>
      </c>
      <c r="BW411" s="142">
        <f t="shared" si="183"/>
        <v>0</v>
      </c>
      <c r="BX411" s="142">
        <f t="shared" si="184"/>
        <v>0</v>
      </c>
      <c r="BY411" s="142">
        <f t="shared" si="185"/>
        <v>0</v>
      </c>
      <c r="BZ411" s="142">
        <f t="shared" si="186"/>
        <v>0</v>
      </c>
      <c r="CA411" s="142">
        <f t="shared" si="187"/>
        <v>0</v>
      </c>
      <c r="CB411" s="142">
        <f t="shared" si="188"/>
        <v>0</v>
      </c>
      <c r="CC411" s="142">
        <f t="shared" si="189"/>
        <v>0</v>
      </c>
      <c r="CD411" s="142">
        <f t="shared" si="190"/>
        <v>0</v>
      </c>
      <c r="CE411" s="142">
        <f t="shared" si="191"/>
        <v>0</v>
      </c>
      <c r="CF411" s="142">
        <f t="shared" si="192"/>
        <v>0</v>
      </c>
      <c r="CG411" s="142">
        <f t="shared" si="193"/>
        <v>0</v>
      </c>
      <c r="CH411" s="142">
        <f t="shared" si="194"/>
        <v>0</v>
      </c>
      <c r="CI411" s="142">
        <f t="shared" si="195"/>
        <v>0</v>
      </c>
      <c r="CJ411" s="142">
        <f t="shared" si="196"/>
        <v>0</v>
      </c>
    </row>
    <row r="412" spans="2:88" x14ac:dyDescent="0.2">
      <c r="B412" s="144" t="str">
        <f t="shared" si="170"/>
        <v>11. Casco Marítimo</v>
      </c>
      <c r="C412" s="129">
        <v>0</v>
      </c>
      <c r="D412" s="129">
        <v>0</v>
      </c>
      <c r="E412" s="129">
        <v>16</v>
      </c>
      <c r="F412" s="129">
        <v>0</v>
      </c>
      <c r="G412" s="129">
        <v>0</v>
      </c>
      <c r="H412" s="129">
        <v>3</v>
      </c>
      <c r="I412" s="129">
        <v>45</v>
      </c>
      <c r="J412" s="129">
        <v>0</v>
      </c>
      <c r="K412" s="129">
        <v>0</v>
      </c>
      <c r="L412" s="129">
        <v>0</v>
      </c>
      <c r="M412" s="129">
        <v>0</v>
      </c>
      <c r="N412" s="129">
        <v>198</v>
      </c>
      <c r="O412" s="129">
        <v>75.000000000000014</v>
      </c>
      <c r="P412" s="129">
        <v>0</v>
      </c>
      <c r="Q412" s="129">
        <v>286</v>
      </c>
      <c r="R412" s="129">
        <v>0</v>
      </c>
      <c r="S412" s="129">
        <v>3</v>
      </c>
      <c r="T412" s="129">
        <v>0</v>
      </c>
      <c r="U412" s="129">
        <v>171</v>
      </c>
      <c r="V412" s="129">
        <v>0</v>
      </c>
      <c r="W412" s="129">
        <v>6</v>
      </c>
      <c r="X412" s="129">
        <v>0</v>
      </c>
      <c r="Y412" s="129">
        <v>44</v>
      </c>
      <c r="Z412" s="129">
        <v>0</v>
      </c>
      <c r="AA412" s="129">
        <v>10</v>
      </c>
      <c r="AB412" s="129">
        <v>0</v>
      </c>
      <c r="AC412" s="129">
        <v>0</v>
      </c>
      <c r="AD412" s="129">
        <v>0</v>
      </c>
      <c r="AE412" s="129">
        <v>0</v>
      </c>
      <c r="AF412" s="129">
        <v>0</v>
      </c>
      <c r="AG412" s="129">
        <v>329</v>
      </c>
      <c r="AH412" s="129">
        <v>62</v>
      </c>
      <c r="AI412" s="129">
        <v>0</v>
      </c>
      <c r="AJ412" s="129">
        <v>0</v>
      </c>
      <c r="AK412" s="129"/>
      <c r="AL412" s="129"/>
      <c r="AM412" s="129"/>
      <c r="AN412" s="129"/>
      <c r="AO412" s="129"/>
      <c r="AP412" s="129"/>
      <c r="AQ412" s="117">
        <f t="shared" si="168"/>
        <v>1248</v>
      </c>
      <c r="AS412" s="129">
        <v>1346</v>
      </c>
      <c r="AT412" s="148"/>
      <c r="AV412" s="142">
        <f t="shared" si="171"/>
        <v>0</v>
      </c>
      <c r="AW412" s="142">
        <f t="shared" si="197"/>
        <v>0</v>
      </c>
      <c r="AX412" s="142">
        <f t="shared" si="198"/>
        <v>0</v>
      </c>
      <c r="AY412" s="142">
        <f t="shared" si="199"/>
        <v>0</v>
      </c>
      <c r="AZ412" s="142">
        <f t="shared" si="200"/>
        <v>0</v>
      </c>
      <c r="BA412" s="142">
        <f t="shared" si="201"/>
        <v>0</v>
      </c>
      <c r="BB412" s="142">
        <f t="shared" si="202"/>
        <v>0</v>
      </c>
      <c r="BC412" s="142">
        <f t="shared" si="203"/>
        <v>0</v>
      </c>
      <c r="BD412" s="142">
        <f t="shared" si="204"/>
        <v>0</v>
      </c>
      <c r="BE412" s="142">
        <f t="shared" si="205"/>
        <v>0</v>
      </c>
      <c r="BF412" s="142">
        <f t="shared" si="206"/>
        <v>0</v>
      </c>
      <c r="BG412" s="142">
        <f t="shared" si="207"/>
        <v>0</v>
      </c>
      <c r="BH412" s="142">
        <f t="shared" si="208"/>
        <v>0</v>
      </c>
      <c r="BI412" s="142">
        <f t="shared" si="209"/>
        <v>0</v>
      </c>
      <c r="BJ412" s="142">
        <f t="shared" si="210"/>
        <v>0</v>
      </c>
      <c r="BK412" s="142">
        <f t="shared" si="211"/>
        <v>0</v>
      </c>
      <c r="BL412" s="142">
        <f t="shared" si="172"/>
        <v>0</v>
      </c>
      <c r="BM412" s="142">
        <f t="shared" si="173"/>
        <v>0</v>
      </c>
      <c r="BN412" s="142">
        <f t="shared" si="174"/>
        <v>0</v>
      </c>
      <c r="BO412" s="142">
        <f t="shared" si="175"/>
        <v>0</v>
      </c>
      <c r="BP412" s="142">
        <f t="shared" si="176"/>
        <v>0</v>
      </c>
      <c r="BQ412" s="142">
        <f t="shared" si="177"/>
        <v>0</v>
      </c>
      <c r="BR412" s="142">
        <f t="shared" si="178"/>
        <v>0</v>
      </c>
      <c r="BS412" s="142">
        <f t="shared" si="179"/>
        <v>0</v>
      </c>
      <c r="BT412" s="142">
        <f t="shared" si="180"/>
        <v>0</v>
      </c>
      <c r="BU412" s="142">
        <f t="shared" si="181"/>
        <v>0</v>
      </c>
      <c r="BV412" s="142">
        <f t="shared" si="182"/>
        <v>0</v>
      </c>
      <c r="BW412" s="142">
        <f t="shared" si="183"/>
        <v>0</v>
      </c>
      <c r="BX412" s="142">
        <f t="shared" si="184"/>
        <v>0</v>
      </c>
      <c r="BY412" s="142">
        <f t="shared" si="185"/>
        <v>0</v>
      </c>
      <c r="BZ412" s="142">
        <f t="shared" si="186"/>
        <v>0</v>
      </c>
      <c r="CA412" s="142">
        <f t="shared" si="187"/>
        <v>0</v>
      </c>
      <c r="CB412" s="142">
        <f t="shared" si="188"/>
        <v>0</v>
      </c>
      <c r="CC412" s="142">
        <f t="shared" si="189"/>
        <v>0</v>
      </c>
      <c r="CD412" s="142">
        <f t="shared" si="190"/>
        <v>0</v>
      </c>
      <c r="CE412" s="142">
        <f t="shared" si="191"/>
        <v>0</v>
      </c>
      <c r="CF412" s="142">
        <f t="shared" si="192"/>
        <v>0</v>
      </c>
      <c r="CG412" s="142">
        <f t="shared" si="193"/>
        <v>0</v>
      </c>
      <c r="CH412" s="142">
        <f t="shared" si="194"/>
        <v>0</v>
      </c>
      <c r="CI412" s="142">
        <f t="shared" si="195"/>
        <v>0</v>
      </c>
      <c r="CJ412" s="142">
        <f t="shared" si="196"/>
        <v>0</v>
      </c>
    </row>
    <row r="413" spans="2:88" x14ac:dyDescent="0.2">
      <c r="B413" s="144" t="str">
        <f t="shared" si="170"/>
        <v>12. Casco Aéreo</v>
      </c>
      <c r="C413" s="129">
        <v>0</v>
      </c>
      <c r="D413" s="129">
        <v>0</v>
      </c>
      <c r="E413" s="129">
        <v>1</v>
      </c>
      <c r="F413" s="129">
        <v>0</v>
      </c>
      <c r="G413" s="129">
        <v>0</v>
      </c>
      <c r="H413" s="129">
        <v>0</v>
      </c>
      <c r="I413" s="129">
        <v>0</v>
      </c>
      <c r="J413" s="129">
        <v>0</v>
      </c>
      <c r="K413" s="129">
        <v>0</v>
      </c>
      <c r="L413" s="129">
        <v>0</v>
      </c>
      <c r="M413" s="129">
        <v>0</v>
      </c>
      <c r="N413" s="129">
        <v>61</v>
      </c>
      <c r="O413" s="129">
        <v>1</v>
      </c>
      <c r="P413" s="129">
        <v>0</v>
      </c>
      <c r="Q413" s="129">
        <v>0</v>
      </c>
      <c r="R413" s="129">
        <v>0</v>
      </c>
      <c r="S413" s="129">
        <v>0</v>
      </c>
      <c r="T413" s="129">
        <v>0</v>
      </c>
      <c r="U413" s="129">
        <v>104</v>
      </c>
      <c r="V413" s="129">
        <v>0</v>
      </c>
      <c r="W413" s="129">
        <v>51</v>
      </c>
      <c r="X413" s="129">
        <v>0</v>
      </c>
      <c r="Y413" s="129">
        <v>0</v>
      </c>
      <c r="Z413" s="129">
        <v>0</v>
      </c>
      <c r="AA413" s="129">
        <v>44</v>
      </c>
      <c r="AB413" s="129">
        <v>0</v>
      </c>
      <c r="AC413" s="129">
        <v>0</v>
      </c>
      <c r="AD413" s="129">
        <v>110</v>
      </c>
      <c r="AE413" s="129">
        <v>0</v>
      </c>
      <c r="AF413" s="129">
        <v>0</v>
      </c>
      <c r="AG413" s="129">
        <v>0</v>
      </c>
      <c r="AH413" s="129">
        <v>4</v>
      </c>
      <c r="AI413" s="129">
        <v>0</v>
      </c>
      <c r="AJ413" s="129">
        <v>0</v>
      </c>
      <c r="AK413" s="129"/>
      <c r="AL413" s="129"/>
      <c r="AM413" s="129"/>
      <c r="AN413" s="129"/>
      <c r="AO413" s="129"/>
      <c r="AP413" s="129"/>
      <c r="AQ413" s="117">
        <f t="shared" si="168"/>
        <v>376</v>
      </c>
      <c r="AS413" s="129">
        <v>412</v>
      </c>
      <c r="AT413" s="148"/>
      <c r="AV413" s="142">
        <f t="shared" si="171"/>
        <v>0</v>
      </c>
      <c r="AW413" s="142">
        <f t="shared" si="197"/>
        <v>0</v>
      </c>
      <c r="AX413" s="142">
        <f t="shared" si="198"/>
        <v>0</v>
      </c>
      <c r="AY413" s="142">
        <f t="shared" si="199"/>
        <v>0</v>
      </c>
      <c r="AZ413" s="142">
        <f t="shared" si="200"/>
        <v>0</v>
      </c>
      <c r="BA413" s="142">
        <f t="shared" si="201"/>
        <v>0</v>
      </c>
      <c r="BB413" s="142">
        <f t="shared" si="202"/>
        <v>0</v>
      </c>
      <c r="BC413" s="142">
        <f t="shared" si="203"/>
        <v>0</v>
      </c>
      <c r="BD413" s="142">
        <f t="shared" si="204"/>
        <v>0</v>
      </c>
      <c r="BE413" s="142">
        <f t="shared" si="205"/>
        <v>0</v>
      </c>
      <c r="BF413" s="142">
        <f t="shared" si="206"/>
        <v>0</v>
      </c>
      <c r="BG413" s="142">
        <f t="shared" si="207"/>
        <v>0</v>
      </c>
      <c r="BH413" s="142">
        <f t="shared" si="208"/>
        <v>0</v>
      </c>
      <c r="BI413" s="142">
        <f t="shared" si="209"/>
        <v>0</v>
      </c>
      <c r="BJ413" s="142">
        <f t="shared" si="210"/>
        <v>0</v>
      </c>
      <c r="BK413" s="142">
        <f t="shared" si="211"/>
        <v>0</v>
      </c>
      <c r="BL413" s="142">
        <f t="shared" si="172"/>
        <v>0</v>
      </c>
      <c r="BM413" s="142">
        <f t="shared" si="173"/>
        <v>0</v>
      </c>
      <c r="BN413" s="142">
        <f t="shared" si="174"/>
        <v>0</v>
      </c>
      <c r="BO413" s="142">
        <f t="shared" si="175"/>
        <v>0</v>
      </c>
      <c r="BP413" s="142">
        <f t="shared" si="176"/>
        <v>0</v>
      </c>
      <c r="BQ413" s="142">
        <f t="shared" si="177"/>
        <v>0</v>
      </c>
      <c r="BR413" s="142">
        <f t="shared" si="178"/>
        <v>0</v>
      </c>
      <c r="BS413" s="142">
        <f t="shared" si="179"/>
        <v>0</v>
      </c>
      <c r="BT413" s="142">
        <f t="shared" si="180"/>
        <v>0</v>
      </c>
      <c r="BU413" s="142">
        <f t="shared" si="181"/>
        <v>0</v>
      </c>
      <c r="BV413" s="142">
        <f t="shared" si="182"/>
        <v>0</v>
      </c>
      <c r="BW413" s="142">
        <f t="shared" si="183"/>
        <v>0</v>
      </c>
      <c r="BX413" s="142">
        <f t="shared" si="184"/>
        <v>0</v>
      </c>
      <c r="BY413" s="142">
        <f t="shared" si="185"/>
        <v>0</v>
      </c>
      <c r="BZ413" s="142">
        <f t="shared" si="186"/>
        <v>0</v>
      </c>
      <c r="CA413" s="142">
        <f t="shared" si="187"/>
        <v>0</v>
      </c>
      <c r="CB413" s="142">
        <f t="shared" si="188"/>
        <v>0</v>
      </c>
      <c r="CC413" s="142">
        <f t="shared" si="189"/>
        <v>0</v>
      </c>
      <c r="CD413" s="142">
        <f t="shared" si="190"/>
        <v>0</v>
      </c>
      <c r="CE413" s="142">
        <f t="shared" si="191"/>
        <v>0</v>
      </c>
      <c r="CF413" s="142">
        <f t="shared" si="192"/>
        <v>0</v>
      </c>
      <c r="CG413" s="142">
        <f t="shared" si="193"/>
        <v>0</v>
      </c>
      <c r="CH413" s="142">
        <f t="shared" si="194"/>
        <v>0</v>
      </c>
      <c r="CI413" s="142">
        <f t="shared" si="195"/>
        <v>0</v>
      </c>
      <c r="CJ413" s="142">
        <f t="shared" si="196"/>
        <v>0</v>
      </c>
    </row>
    <row r="414" spans="2:88" x14ac:dyDescent="0.2">
      <c r="B414" s="144" t="str">
        <f t="shared" si="170"/>
        <v>13. Responsabilidad Civil Hogar y Condominios</v>
      </c>
      <c r="C414" s="129">
        <v>0</v>
      </c>
      <c r="D414" s="129">
        <v>0</v>
      </c>
      <c r="E414" s="129">
        <v>74982</v>
      </c>
      <c r="F414" s="129">
        <v>15716</v>
      </c>
      <c r="G414" s="129">
        <v>0</v>
      </c>
      <c r="H414" s="129">
        <v>12089.999999999998</v>
      </c>
      <c r="I414" s="129">
        <v>120</v>
      </c>
      <c r="J414" s="129">
        <v>0</v>
      </c>
      <c r="K414" s="129">
        <v>11378</v>
      </c>
      <c r="L414" s="129">
        <v>0</v>
      </c>
      <c r="M414" s="129">
        <v>0</v>
      </c>
      <c r="N414" s="129">
        <v>0</v>
      </c>
      <c r="O414" s="129">
        <v>119</v>
      </c>
      <c r="P414" s="129">
        <v>0</v>
      </c>
      <c r="Q414" s="129">
        <v>4484</v>
      </c>
      <c r="R414" s="129">
        <v>0</v>
      </c>
      <c r="S414" s="129">
        <v>14950.000000000002</v>
      </c>
      <c r="T414" s="129">
        <v>0</v>
      </c>
      <c r="U414" s="129">
        <v>11261.000000000002</v>
      </c>
      <c r="V414" s="129">
        <v>0</v>
      </c>
      <c r="W414" s="129">
        <v>820</v>
      </c>
      <c r="X414" s="129">
        <v>0</v>
      </c>
      <c r="Y414" s="129">
        <v>942</v>
      </c>
      <c r="Z414" s="129">
        <v>3060</v>
      </c>
      <c r="AA414" s="129">
        <v>9529</v>
      </c>
      <c r="AB414" s="129">
        <v>0</v>
      </c>
      <c r="AC414" s="129">
        <v>0</v>
      </c>
      <c r="AD414" s="129">
        <v>18</v>
      </c>
      <c r="AE414" s="129">
        <v>0</v>
      </c>
      <c r="AF414" s="129">
        <v>0</v>
      </c>
      <c r="AG414" s="129">
        <v>33368</v>
      </c>
      <c r="AH414" s="129">
        <v>0</v>
      </c>
      <c r="AI414" s="129">
        <v>0</v>
      </c>
      <c r="AJ414" s="129">
        <v>52465</v>
      </c>
      <c r="AK414" s="129"/>
      <c r="AL414" s="129"/>
      <c r="AM414" s="129"/>
      <c r="AN414" s="129"/>
      <c r="AO414" s="129"/>
      <c r="AP414" s="129"/>
      <c r="AQ414" s="117">
        <f t="shared" si="168"/>
        <v>245302</v>
      </c>
      <c r="AS414" s="129">
        <v>230525</v>
      </c>
      <c r="AT414" s="148"/>
      <c r="AV414" s="142">
        <f t="shared" si="171"/>
        <v>0</v>
      </c>
      <c r="AW414" s="142">
        <f t="shared" si="197"/>
        <v>0</v>
      </c>
      <c r="AX414" s="142">
        <f t="shared" si="198"/>
        <v>0</v>
      </c>
      <c r="AY414" s="142">
        <f t="shared" si="199"/>
        <v>0</v>
      </c>
      <c r="AZ414" s="142">
        <f t="shared" si="200"/>
        <v>0</v>
      </c>
      <c r="BA414" s="142">
        <f t="shared" si="201"/>
        <v>0</v>
      </c>
      <c r="BB414" s="142">
        <f t="shared" si="202"/>
        <v>0</v>
      </c>
      <c r="BC414" s="142">
        <f t="shared" si="203"/>
        <v>0</v>
      </c>
      <c r="BD414" s="142">
        <f t="shared" si="204"/>
        <v>0</v>
      </c>
      <c r="BE414" s="142">
        <f t="shared" si="205"/>
        <v>0</v>
      </c>
      <c r="BF414" s="142">
        <f t="shared" si="206"/>
        <v>0</v>
      </c>
      <c r="BG414" s="142">
        <f t="shared" si="207"/>
        <v>0</v>
      </c>
      <c r="BH414" s="142">
        <f t="shared" si="208"/>
        <v>0</v>
      </c>
      <c r="BI414" s="142">
        <f t="shared" si="209"/>
        <v>0</v>
      </c>
      <c r="BJ414" s="142">
        <f t="shared" si="210"/>
        <v>0</v>
      </c>
      <c r="BK414" s="142">
        <f t="shared" si="211"/>
        <v>0</v>
      </c>
      <c r="BL414" s="142">
        <f t="shared" si="172"/>
        <v>0</v>
      </c>
      <c r="BM414" s="142">
        <f t="shared" si="173"/>
        <v>0</v>
      </c>
      <c r="BN414" s="142">
        <f t="shared" si="174"/>
        <v>0</v>
      </c>
      <c r="BO414" s="142">
        <f t="shared" si="175"/>
        <v>0</v>
      </c>
      <c r="BP414" s="142">
        <f t="shared" si="176"/>
        <v>0</v>
      </c>
      <c r="BQ414" s="142">
        <f t="shared" si="177"/>
        <v>0</v>
      </c>
      <c r="BR414" s="142">
        <f t="shared" si="178"/>
        <v>0</v>
      </c>
      <c r="BS414" s="142">
        <f t="shared" si="179"/>
        <v>0</v>
      </c>
      <c r="BT414" s="142">
        <f t="shared" si="180"/>
        <v>0</v>
      </c>
      <c r="BU414" s="142">
        <f t="shared" si="181"/>
        <v>0</v>
      </c>
      <c r="BV414" s="142">
        <f t="shared" si="182"/>
        <v>0</v>
      </c>
      <c r="BW414" s="142">
        <f t="shared" si="183"/>
        <v>0</v>
      </c>
      <c r="BX414" s="142">
        <f t="shared" si="184"/>
        <v>0</v>
      </c>
      <c r="BY414" s="142">
        <f t="shared" si="185"/>
        <v>0</v>
      </c>
      <c r="BZ414" s="142">
        <f t="shared" si="186"/>
        <v>0</v>
      </c>
      <c r="CA414" s="142">
        <f t="shared" si="187"/>
        <v>1000</v>
      </c>
      <c r="CB414" s="142">
        <f t="shared" si="188"/>
        <v>0</v>
      </c>
      <c r="CC414" s="142">
        <f t="shared" si="189"/>
        <v>0</v>
      </c>
      <c r="CD414" s="142">
        <f t="shared" si="190"/>
        <v>0</v>
      </c>
      <c r="CE414" s="142">
        <f t="shared" si="191"/>
        <v>0</v>
      </c>
      <c r="CF414" s="142">
        <f t="shared" si="192"/>
        <v>0</v>
      </c>
      <c r="CG414" s="142">
        <f t="shared" si="193"/>
        <v>0</v>
      </c>
      <c r="CH414" s="142">
        <f t="shared" si="194"/>
        <v>0</v>
      </c>
      <c r="CI414" s="142">
        <f t="shared" si="195"/>
        <v>0</v>
      </c>
      <c r="CJ414" s="142">
        <f t="shared" si="196"/>
        <v>0</v>
      </c>
    </row>
    <row r="415" spans="2:88" x14ac:dyDescent="0.2">
      <c r="B415" s="144" t="str">
        <f t="shared" si="170"/>
        <v>14. Responsabilidad Civil Profesional</v>
      </c>
      <c r="C415" s="129">
        <v>0</v>
      </c>
      <c r="D415" s="129">
        <v>0</v>
      </c>
      <c r="E415" s="129">
        <v>3018</v>
      </c>
      <c r="F415" s="129">
        <v>0</v>
      </c>
      <c r="G415" s="129">
        <v>0</v>
      </c>
      <c r="H415" s="129">
        <v>6947</v>
      </c>
      <c r="I415" s="129">
        <v>114</v>
      </c>
      <c r="J415" s="129">
        <v>0</v>
      </c>
      <c r="K415" s="129">
        <v>736</v>
      </c>
      <c r="L415" s="129">
        <v>0</v>
      </c>
      <c r="M415" s="129">
        <v>0</v>
      </c>
      <c r="N415" s="129">
        <v>12</v>
      </c>
      <c r="O415" s="129">
        <v>0</v>
      </c>
      <c r="P415" s="129">
        <v>0</v>
      </c>
      <c r="Q415" s="129">
        <v>3036</v>
      </c>
      <c r="R415" s="129">
        <v>0</v>
      </c>
      <c r="S415" s="129">
        <v>7</v>
      </c>
      <c r="T415" s="129">
        <v>0</v>
      </c>
      <c r="U415" s="129">
        <v>2035.0000000000002</v>
      </c>
      <c r="V415" s="129">
        <v>0</v>
      </c>
      <c r="W415" s="129">
        <v>36</v>
      </c>
      <c r="X415" s="129">
        <v>0</v>
      </c>
      <c r="Y415" s="129">
        <v>5759</v>
      </c>
      <c r="Z415" s="129">
        <v>0</v>
      </c>
      <c r="AA415" s="129">
        <v>4263</v>
      </c>
      <c r="AB415" s="129">
        <v>0</v>
      </c>
      <c r="AC415" s="129">
        <v>0</v>
      </c>
      <c r="AD415" s="129">
        <v>725</v>
      </c>
      <c r="AE415" s="129">
        <v>132</v>
      </c>
      <c r="AF415" s="129">
        <v>0</v>
      </c>
      <c r="AG415" s="129">
        <v>5</v>
      </c>
      <c r="AH415" s="129">
        <v>0</v>
      </c>
      <c r="AI415" s="129">
        <v>0</v>
      </c>
      <c r="AJ415" s="129">
        <v>0</v>
      </c>
      <c r="AK415" s="129"/>
      <c r="AL415" s="129"/>
      <c r="AM415" s="129"/>
      <c r="AN415" s="129"/>
      <c r="AO415" s="129"/>
      <c r="AP415" s="129"/>
      <c r="AQ415" s="117">
        <f t="shared" si="168"/>
        <v>26825</v>
      </c>
      <c r="AS415" s="129">
        <v>26944</v>
      </c>
      <c r="AT415" s="148"/>
      <c r="AV415" s="142">
        <f t="shared" si="171"/>
        <v>0</v>
      </c>
      <c r="AW415" s="142">
        <f t="shared" si="197"/>
        <v>0</v>
      </c>
      <c r="AX415" s="142">
        <f t="shared" si="198"/>
        <v>0</v>
      </c>
      <c r="AY415" s="142">
        <f t="shared" si="199"/>
        <v>0</v>
      </c>
      <c r="AZ415" s="142">
        <f t="shared" si="200"/>
        <v>0</v>
      </c>
      <c r="BA415" s="142">
        <f t="shared" si="201"/>
        <v>0</v>
      </c>
      <c r="BB415" s="142">
        <f t="shared" si="202"/>
        <v>0</v>
      </c>
      <c r="BC415" s="142">
        <f t="shared" si="203"/>
        <v>0</v>
      </c>
      <c r="BD415" s="142">
        <f t="shared" si="204"/>
        <v>0</v>
      </c>
      <c r="BE415" s="142">
        <f t="shared" si="205"/>
        <v>0</v>
      </c>
      <c r="BF415" s="142">
        <f t="shared" si="206"/>
        <v>0</v>
      </c>
      <c r="BG415" s="142">
        <f t="shared" si="207"/>
        <v>0</v>
      </c>
      <c r="BH415" s="142">
        <f t="shared" si="208"/>
        <v>0</v>
      </c>
      <c r="BI415" s="142">
        <f t="shared" si="209"/>
        <v>0</v>
      </c>
      <c r="BJ415" s="142">
        <f t="shared" si="210"/>
        <v>0</v>
      </c>
      <c r="BK415" s="142">
        <f t="shared" si="211"/>
        <v>0</v>
      </c>
      <c r="BL415" s="142">
        <f t="shared" si="172"/>
        <v>0</v>
      </c>
      <c r="BM415" s="142">
        <f t="shared" si="173"/>
        <v>0</v>
      </c>
      <c r="BN415" s="142">
        <f t="shared" si="174"/>
        <v>0</v>
      </c>
      <c r="BO415" s="142">
        <f t="shared" si="175"/>
        <v>0</v>
      </c>
      <c r="BP415" s="142">
        <f t="shared" si="176"/>
        <v>0</v>
      </c>
      <c r="BQ415" s="142">
        <f t="shared" si="177"/>
        <v>0</v>
      </c>
      <c r="BR415" s="142">
        <f t="shared" si="178"/>
        <v>0</v>
      </c>
      <c r="BS415" s="142">
        <f t="shared" si="179"/>
        <v>0</v>
      </c>
      <c r="BT415" s="142">
        <f t="shared" si="180"/>
        <v>0</v>
      </c>
      <c r="BU415" s="142">
        <f t="shared" si="181"/>
        <v>0</v>
      </c>
      <c r="BV415" s="142">
        <f t="shared" si="182"/>
        <v>0</v>
      </c>
      <c r="BW415" s="142">
        <f t="shared" si="183"/>
        <v>0</v>
      </c>
      <c r="BX415" s="142">
        <f t="shared" si="184"/>
        <v>0</v>
      </c>
      <c r="BY415" s="142">
        <f t="shared" si="185"/>
        <v>0</v>
      </c>
      <c r="BZ415" s="142">
        <f t="shared" si="186"/>
        <v>0</v>
      </c>
      <c r="CA415" s="142">
        <f t="shared" si="187"/>
        <v>0</v>
      </c>
      <c r="CB415" s="142">
        <f t="shared" si="188"/>
        <v>0</v>
      </c>
      <c r="CC415" s="142">
        <f t="shared" si="189"/>
        <v>0</v>
      </c>
      <c r="CD415" s="142">
        <f t="shared" si="190"/>
        <v>0</v>
      </c>
      <c r="CE415" s="142">
        <f t="shared" si="191"/>
        <v>0</v>
      </c>
      <c r="CF415" s="142">
        <f t="shared" si="192"/>
        <v>0</v>
      </c>
      <c r="CG415" s="142">
        <f t="shared" si="193"/>
        <v>0</v>
      </c>
      <c r="CH415" s="142">
        <f t="shared" si="194"/>
        <v>0</v>
      </c>
      <c r="CI415" s="142">
        <f t="shared" si="195"/>
        <v>0</v>
      </c>
      <c r="CJ415" s="142">
        <f t="shared" si="196"/>
        <v>0</v>
      </c>
    </row>
    <row r="416" spans="2:88" x14ac:dyDescent="0.2">
      <c r="B416" s="144" t="str">
        <f t="shared" si="170"/>
        <v>15. Responsabilidad Civil Industria, Infraestructura y Comercio</v>
      </c>
      <c r="C416" s="129">
        <v>0</v>
      </c>
      <c r="D416" s="129">
        <v>0</v>
      </c>
      <c r="E416" s="129">
        <v>4497.9999999999991</v>
      </c>
      <c r="F416" s="129">
        <v>0</v>
      </c>
      <c r="G416" s="129">
        <v>0</v>
      </c>
      <c r="H416" s="129">
        <v>1061</v>
      </c>
      <c r="I416" s="129">
        <v>17761</v>
      </c>
      <c r="J416" s="129">
        <v>0</v>
      </c>
      <c r="K416" s="129">
        <v>1242.9999999999998</v>
      </c>
      <c r="L416" s="129">
        <v>0</v>
      </c>
      <c r="M416" s="129">
        <v>0</v>
      </c>
      <c r="N416" s="129">
        <v>1769</v>
      </c>
      <c r="O416" s="129">
        <v>209</v>
      </c>
      <c r="P416" s="129">
        <v>0</v>
      </c>
      <c r="Q416" s="129">
        <v>5755</v>
      </c>
      <c r="R416" s="129">
        <v>0</v>
      </c>
      <c r="S416" s="129">
        <v>2304.0000000000005</v>
      </c>
      <c r="T416" s="129">
        <v>0</v>
      </c>
      <c r="U416" s="129">
        <v>699</v>
      </c>
      <c r="V416" s="129">
        <v>0</v>
      </c>
      <c r="W416" s="129">
        <v>1952</v>
      </c>
      <c r="X416" s="129">
        <v>0</v>
      </c>
      <c r="Y416" s="129">
        <v>702.00000000000011</v>
      </c>
      <c r="Z416" s="129">
        <v>940</v>
      </c>
      <c r="AA416" s="129">
        <v>4688</v>
      </c>
      <c r="AB416" s="129">
        <v>0</v>
      </c>
      <c r="AC416" s="129">
        <v>0</v>
      </c>
      <c r="AD416" s="129">
        <v>1428</v>
      </c>
      <c r="AE416" s="129">
        <v>92</v>
      </c>
      <c r="AF416" s="129">
        <v>0</v>
      </c>
      <c r="AG416" s="129">
        <v>7346</v>
      </c>
      <c r="AH416" s="129">
        <v>1155</v>
      </c>
      <c r="AI416" s="129">
        <v>645</v>
      </c>
      <c r="AJ416" s="129">
        <v>23910</v>
      </c>
      <c r="AK416" s="129"/>
      <c r="AL416" s="129"/>
      <c r="AM416" s="129"/>
      <c r="AN416" s="129"/>
      <c r="AO416" s="129"/>
      <c r="AP416" s="129"/>
      <c r="AQ416" s="117">
        <f t="shared" si="168"/>
        <v>78157</v>
      </c>
      <c r="AS416" s="129">
        <v>69967</v>
      </c>
      <c r="AT416" s="148"/>
      <c r="AV416" s="142">
        <f t="shared" si="171"/>
        <v>0</v>
      </c>
      <c r="AW416" s="142">
        <f t="shared" si="197"/>
        <v>0</v>
      </c>
      <c r="AX416" s="142">
        <f t="shared" si="198"/>
        <v>0</v>
      </c>
      <c r="AY416" s="142">
        <f t="shared" si="199"/>
        <v>0</v>
      </c>
      <c r="AZ416" s="142">
        <f t="shared" si="200"/>
        <v>0</v>
      </c>
      <c r="BA416" s="142">
        <f t="shared" si="201"/>
        <v>0</v>
      </c>
      <c r="BB416" s="142">
        <f t="shared" si="202"/>
        <v>0</v>
      </c>
      <c r="BC416" s="142">
        <f t="shared" si="203"/>
        <v>0</v>
      </c>
      <c r="BD416" s="142">
        <f t="shared" si="204"/>
        <v>0</v>
      </c>
      <c r="BE416" s="142">
        <f t="shared" si="205"/>
        <v>1000</v>
      </c>
      <c r="BF416" s="142">
        <f t="shared" si="206"/>
        <v>0</v>
      </c>
      <c r="BG416" s="142">
        <f t="shared" si="207"/>
        <v>0</v>
      </c>
      <c r="BH416" s="142">
        <f t="shared" si="208"/>
        <v>0</v>
      </c>
      <c r="BI416" s="142">
        <f t="shared" si="209"/>
        <v>0</v>
      </c>
      <c r="BJ416" s="142">
        <f t="shared" si="210"/>
        <v>0</v>
      </c>
      <c r="BK416" s="142">
        <f t="shared" si="211"/>
        <v>0</v>
      </c>
      <c r="BL416" s="142">
        <f t="shared" si="172"/>
        <v>0</v>
      </c>
      <c r="BM416" s="142">
        <f t="shared" si="173"/>
        <v>0</v>
      </c>
      <c r="BN416" s="142">
        <f t="shared" si="174"/>
        <v>0</v>
      </c>
      <c r="BO416" s="142">
        <f t="shared" si="175"/>
        <v>0</v>
      </c>
      <c r="BP416" s="142">
        <f t="shared" si="176"/>
        <v>0</v>
      </c>
      <c r="BQ416" s="142">
        <f t="shared" si="177"/>
        <v>0</v>
      </c>
      <c r="BR416" s="142">
        <f t="shared" si="178"/>
        <v>0</v>
      </c>
      <c r="BS416" s="142">
        <f t="shared" si="179"/>
        <v>0</v>
      </c>
      <c r="BT416" s="142">
        <f t="shared" si="180"/>
        <v>0</v>
      </c>
      <c r="BU416" s="142">
        <f t="shared" si="181"/>
        <v>0</v>
      </c>
      <c r="BV416" s="142">
        <f t="shared" si="182"/>
        <v>0</v>
      </c>
      <c r="BW416" s="142">
        <f t="shared" si="183"/>
        <v>0</v>
      </c>
      <c r="BX416" s="142">
        <f t="shared" si="184"/>
        <v>0</v>
      </c>
      <c r="BY416" s="142">
        <f t="shared" si="185"/>
        <v>0</v>
      </c>
      <c r="BZ416" s="142">
        <f t="shared" si="186"/>
        <v>0</v>
      </c>
      <c r="CA416" s="142">
        <f t="shared" si="187"/>
        <v>0</v>
      </c>
      <c r="CB416" s="142">
        <f t="shared" si="188"/>
        <v>0</v>
      </c>
      <c r="CC416" s="142">
        <f t="shared" si="189"/>
        <v>0</v>
      </c>
      <c r="CD416" s="142">
        <f t="shared" si="190"/>
        <v>0</v>
      </c>
      <c r="CE416" s="142">
        <f t="shared" si="191"/>
        <v>0</v>
      </c>
      <c r="CF416" s="142">
        <f t="shared" si="192"/>
        <v>0</v>
      </c>
      <c r="CG416" s="142">
        <f t="shared" si="193"/>
        <v>0</v>
      </c>
      <c r="CH416" s="142">
        <f t="shared" si="194"/>
        <v>0</v>
      </c>
      <c r="CI416" s="142">
        <f t="shared" si="195"/>
        <v>0</v>
      </c>
      <c r="CJ416" s="142">
        <f t="shared" si="196"/>
        <v>0</v>
      </c>
    </row>
    <row r="417" spans="2:88" x14ac:dyDescent="0.2">
      <c r="B417" s="144" t="str">
        <f t="shared" si="170"/>
        <v>16. Responsabilidad Civil Vehículos Motorizados</v>
      </c>
      <c r="C417" s="129">
        <v>0</v>
      </c>
      <c r="D417" s="129">
        <v>0</v>
      </c>
      <c r="E417" s="129">
        <v>406392.00000000006</v>
      </c>
      <c r="F417" s="129">
        <v>38</v>
      </c>
      <c r="G417" s="129">
        <v>0</v>
      </c>
      <c r="H417" s="129">
        <v>127579</v>
      </c>
      <c r="I417" s="129">
        <v>0</v>
      </c>
      <c r="J417" s="129">
        <v>0</v>
      </c>
      <c r="K417" s="129">
        <v>107860.00000000001</v>
      </c>
      <c r="L417" s="129">
        <v>0</v>
      </c>
      <c r="M417" s="129">
        <v>0</v>
      </c>
      <c r="N417" s="129">
        <v>17</v>
      </c>
      <c r="O417" s="129">
        <v>257</v>
      </c>
      <c r="P417" s="129">
        <v>0</v>
      </c>
      <c r="Q417" s="129">
        <v>260391.00000000003</v>
      </c>
      <c r="R417" s="129">
        <v>0</v>
      </c>
      <c r="S417" s="129">
        <v>131766</v>
      </c>
      <c r="T417" s="129">
        <v>0</v>
      </c>
      <c r="U417" s="129">
        <v>70814</v>
      </c>
      <c r="V417" s="129">
        <v>0</v>
      </c>
      <c r="W417" s="129">
        <v>0</v>
      </c>
      <c r="X417" s="129">
        <v>0</v>
      </c>
      <c r="Y417" s="129">
        <v>5287</v>
      </c>
      <c r="Z417" s="129">
        <v>45328.999999999993</v>
      </c>
      <c r="AA417" s="129">
        <v>32472</v>
      </c>
      <c r="AB417" s="129">
        <v>0</v>
      </c>
      <c r="AC417" s="129">
        <v>0</v>
      </c>
      <c r="AD417" s="129">
        <v>0</v>
      </c>
      <c r="AE417" s="129">
        <v>0</v>
      </c>
      <c r="AF417" s="129">
        <v>0</v>
      </c>
      <c r="AG417" s="129">
        <v>110996.99999999999</v>
      </c>
      <c r="AH417" s="129">
        <v>0</v>
      </c>
      <c r="AI417" s="129">
        <v>44913</v>
      </c>
      <c r="AJ417" s="129">
        <v>0</v>
      </c>
      <c r="AK417" s="129"/>
      <c r="AL417" s="129"/>
      <c r="AM417" s="129"/>
      <c r="AN417" s="129"/>
      <c r="AO417" s="129"/>
      <c r="AP417" s="129"/>
      <c r="AQ417" s="117">
        <f t="shared" si="168"/>
        <v>1344112</v>
      </c>
      <c r="AS417" s="129">
        <v>1320301</v>
      </c>
      <c r="AT417" s="148"/>
      <c r="AV417" s="142">
        <f t="shared" si="171"/>
        <v>0</v>
      </c>
      <c r="AW417" s="142">
        <f t="shared" si="197"/>
        <v>0</v>
      </c>
      <c r="AX417" s="142">
        <f t="shared" si="198"/>
        <v>0</v>
      </c>
      <c r="AY417" s="142">
        <f t="shared" si="199"/>
        <v>0</v>
      </c>
      <c r="AZ417" s="142">
        <f t="shared" si="200"/>
        <v>0</v>
      </c>
      <c r="BA417" s="142">
        <f t="shared" si="201"/>
        <v>0</v>
      </c>
      <c r="BB417" s="142">
        <f t="shared" si="202"/>
        <v>1000</v>
      </c>
      <c r="BC417" s="142">
        <f t="shared" si="203"/>
        <v>0</v>
      </c>
      <c r="BD417" s="142">
        <f t="shared" si="204"/>
        <v>0</v>
      </c>
      <c r="BE417" s="142">
        <f t="shared" si="205"/>
        <v>0</v>
      </c>
      <c r="BF417" s="142">
        <f t="shared" si="206"/>
        <v>0</v>
      </c>
      <c r="BG417" s="142">
        <f t="shared" si="207"/>
        <v>0</v>
      </c>
      <c r="BH417" s="142">
        <f t="shared" si="208"/>
        <v>0</v>
      </c>
      <c r="BI417" s="142">
        <f t="shared" si="209"/>
        <v>0</v>
      </c>
      <c r="BJ417" s="142">
        <f t="shared" si="210"/>
        <v>0</v>
      </c>
      <c r="BK417" s="142">
        <f t="shared" si="211"/>
        <v>0</v>
      </c>
      <c r="BL417" s="142">
        <f t="shared" si="172"/>
        <v>0</v>
      </c>
      <c r="BM417" s="142">
        <f t="shared" si="173"/>
        <v>0</v>
      </c>
      <c r="BN417" s="142">
        <f t="shared" si="174"/>
        <v>0</v>
      </c>
      <c r="BO417" s="142">
        <f t="shared" si="175"/>
        <v>0</v>
      </c>
      <c r="BP417" s="142">
        <f t="shared" si="176"/>
        <v>0</v>
      </c>
      <c r="BQ417" s="142">
        <f t="shared" si="177"/>
        <v>0</v>
      </c>
      <c r="BR417" s="142">
        <f t="shared" si="178"/>
        <v>0</v>
      </c>
      <c r="BS417" s="142">
        <f t="shared" si="179"/>
        <v>0</v>
      </c>
      <c r="BT417" s="142">
        <f t="shared" si="180"/>
        <v>0</v>
      </c>
      <c r="BU417" s="142">
        <f t="shared" si="181"/>
        <v>0</v>
      </c>
      <c r="BV417" s="142">
        <f t="shared" si="182"/>
        <v>0</v>
      </c>
      <c r="BW417" s="142">
        <f t="shared" si="183"/>
        <v>0</v>
      </c>
      <c r="BX417" s="142">
        <f t="shared" si="184"/>
        <v>0</v>
      </c>
      <c r="BY417" s="142">
        <f t="shared" si="185"/>
        <v>0</v>
      </c>
      <c r="BZ417" s="142">
        <f t="shared" si="186"/>
        <v>0</v>
      </c>
      <c r="CA417" s="142">
        <f t="shared" si="187"/>
        <v>0</v>
      </c>
      <c r="CB417" s="142">
        <f t="shared" si="188"/>
        <v>0</v>
      </c>
      <c r="CC417" s="142">
        <f t="shared" si="189"/>
        <v>0</v>
      </c>
      <c r="CD417" s="142">
        <f t="shared" si="190"/>
        <v>0</v>
      </c>
      <c r="CE417" s="142">
        <f t="shared" si="191"/>
        <v>0</v>
      </c>
      <c r="CF417" s="142">
        <f t="shared" si="192"/>
        <v>0</v>
      </c>
      <c r="CG417" s="142">
        <f t="shared" si="193"/>
        <v>0</v>
      </c>
      <c r="CH417" s="142">
        <f t="shared" si="194"/>
        <v>0</v>
      </c>
      <c r="CI417" s="142">
        <f t="shared" si="195"/>
        <v>0</v>
      </c>
      <c r="CJ417" s="142">
        <f t="shared" si="196"/>
        <v>0</v>
      </c>
    </row>
    <row r="418" spans="2:88" x14ac:dyDescent="0.2">
      <c r="B418" s="144" t="str">
        <f t="shared" si="170"/>
        <v>17. Transporte Terrestre</v>
      </c>
      <c r="C418" s="129">
        <v>0</v>
      </c>
      <c r="D418" s="129">
        <v>0</v>
      </c>
      <c r="E418" s="129">
        <v>2863.0000000000005</v>
      </c>
      <c r="F418" s="129">
        <v>0</v>
      </c>
      <c r="G418" s="129">
        <v>0</v>
      </c>
      <c r="H418" s="129">
        <v>703.00000000000011</v>
      </c>
      <c r="I418" s="129">
        <v>2239</v>
      </c>
      <c r="J418" s="129">
        <v>0</v>
      </c>
      <c r="K418" s="129">
        <v>142</v>
      </c>
      <c r="L418" s="129">
        <v>0</v>
      </c>
      <c r="M418" s="129">
        <v>0</v>
      </c>
      <c r="N418" s="129">
        <v>96</v>
      </c>
      <c r="O418" s="129">
        <v>303</v>
      </c>
      <c r="P418" s="129">
        <v>0</v>
      </c>
      <c r="Q418" s="129">
        <v>1163</v>
      </c>
      <c r="R418" s="129">
        <v>0</v>
      </c>
      <c r="S418" s="129">
        <v>3112</v>
      </c>
      <c r="T418" s="129">
        <v>0</v>
      </c>
      <c r="U418" s="129">
        <v>1047</v>
      </c>
      <c r="V418" s="129">
        <v>0</v>
      </c>
      <c r="W418" s="129">
        <v>306</v>
      </c>
      <c r="X418" s="129">
        <v>0</v>
      </c>
      <c r="Y418" s="129">
        <v>327</v>
      </c>
      <c r="Z418" s="129">
        <v>916</v>
      </c>
      <c r="AA418" s="129">
        <v>2553</v>
      </c>
      <c r="AB418" s="129">
        <v>0</v>
      </c>
      <c r="AC418" s="129">
        <v>0</v>
      </c>
      <c r="AD418" s="129">
        <v>341</v>
      </c>
      <c r="AE418" s="129">
        <v>16</v>
      </c>
      <c r="AF418" s="129">
        <v>0</v>
      </c>
      <c r="AG418" s="129">
        <v>1211.9999999999998</v>
      </c>
      <c r="AH418" s="129">
        <v>2</v>
      </c>
      <c r="AI418" s="129">
        <v>0</v>
      </c>
      <c r="AJ418" s="129">
        <v>0</v>
      </c>
      <c r="AK418" s="129"/>
      <c r="AL418" s="129"/>
      <c r="AM418" s="129"/>
      <c r="AN418" s="129"/>
      <c r="AO418" s="129"/>
      <c r="AP418" s="129"/>
      <c r="AQ418" s="117">
        <f t="shared" si="168"/>
        <v>17341</v>
      </c>
      <c r="AS418" s="129">
        <v>18490</v>
      </c>
      <c r="AT418" s="148"/>
      <c r="AV418" s="142">
        <f t="shared" si="171"/>
        <v>0</v>
      </c>
      <c r="AW418" s="142">
        <f t="shared" si="197"/>
        <v>0</v>
      </c>
      <c r="AX418" s="142">
        <f t="shared" si="198"/>
        <v>0</v>
      </c>
      <c r="AY418" s="142">
        <f t="shared" si="199"/>
        <v>0</v>
      </c>
      <c r="AZ418" s="142">
        <f t="shared" si="200"/>
        <v>0</v>
      </c>
      <c r="BA418" s="142">
        <f t="shared" si="201"/>
        <v>0</v>
      </c>
      <c r="BB418" s="142">
        <f t="shared" si="202"/>
        <v>0</v>
      </c>
      <c r="BC418" s="142">
        <f t="shared" si="203"/>
        <v>0</v>
      </c>
      <c r="BD418" s="142">
        <f t="shared" si="204"/>
        <v>0</v>
      </c>
      <c r="BE418" s="142">
        <f t="shared" si="205"/>
        <v>1000</v>
      </c>
      <c r="BF418" s="142">
        <f t="shared" si="206"/>
        <v>0</v>
      </c>
      <c r="BG418" s="142">
        <f t="shared" si="207"/>
        <v>0</v>
      </c>
      <c r="BH418" s="142">
        <f t="shared" si="208"/>
        <v>0</v>
      </c>
      <c r="BI418" s="142">
        <f t="shared" si="209"/>
        <v>0</v>
      </c>
      <c r="BJ418" s="142">
        <f t="shared" si="210"/>
        <v>0</v>
      </c>
      <c r="BK418" s="142">
        <f t="shared" si="211"/>
        <v>0</v>
      </c>
      <c r="BL418" s="142">
        <f t="shared" si="172"/>
        <v>0</v>
      </c>
      <c r="BM418" s="142">
        <f t="shared" si="173"/>
        <v>0</v>
      </c>
      <c r="BN418" s="142">
        <f t="shared" si="174"/>
        <v>0</v>
      </c>
      <c r="BO418" s="142">
        <f t="shared" si="175"/>
        <v>0</v>
      </c>
      <c r="BP418" s="142">
        <f t="shared" si="176"/>
        <v>0</v>
      </c>
      <c r="BQ418" s="142">
        <f t="shared" si="177"/>
        <v>0</v>
      </c>
      <c r="BR418" s="142">
        <f t="shared" si="178"/>
        <v>0</v>
      </c>
      <c r="BS418" s="142">
        <f t="shared" si="179"/>
        <v>0</v>
      </c>
      <c r="BT418" s="142">
        <f t="shared" si="180"/>
        <v>0</v>
      </c>
      <c r="BU418" s="142">
        <f t="shared" si="181"/>
        <v>0</v>
      </c>
      <c r="BV418" s="142">
        <f t="shared" si="182"/>
        <v>0</v>
      </c>
      <c r="BW418" s="142">
        <f t="shared" si="183"/>
        <v>0</v>
      </c>
      <c r="BX418" s="142">
        <f t="shared" si="184"/>
        <v>0</v>
      </c>
      <c r="BY418" s="142">
        <f t="shared" si="185"/>
        <v>0</v>
      </c>
      <c r="BZ418" s="142">
        <f t="shared" si="186"/>
        <v>0</v>
      </c>
      <c r="CA418" s="142">
        <f t="shared" si="187"/>
        <v>0</v>
      </c>
      <c r="CB418" s="142">
        <f t="shared" si="188"/>
        <v>0</v>
      </c>
      <c r="CC418" s="142">
        <f t="shared" si="189"/>
        <v>0</v>
      </c>
      <c r="CD418" s="142">
        <f t="shared" si="190"/>
        <v>0</v>
      </c>
      <c r="CE418" s="142">
        <f t="shared" si="191"/>
        <v>0</v>
      </c>
      <c r="CF418" s="142">
        <f t="shared" si="192"/>
        <v>0</v>
      </c>
      <c r="CG418" s="142">
        <f t="shared" si="193"/>
        <v>0</v>
      </c>
      <c r="CH418" s="142">
        <f t="shared" si="194"/>
        <v>0</v>
      </c>
      <c r="CI418" s="142">
        <f t="shared" si="195"/>
        <v>0</v>
      </c>
      <c r="CJ418" s="142">
        <f t="shared" si="196"/>
        <v>0</v>
      </c>
    </row>
    <row r="419" spans="2:88" x14ac:dyDescent="0.2">
      <c r="B419" s="144" t="str">
        <f t="shared" si="170"/>
        <v>18. Transporte Marítimo</v>
      </c>
      <c r="C419" s="129">
        <v>0</v>
      </c>
      <c r="D419" s="129">
        <v>0</v>
      </c>
      <c r="E419" s="129">
        <v>1298</v>
      </c>
      <c r="F419" s="129">
        <v>0</v>
      </c>
      <c r="G419" s="129">
        <v>0</v>
      </c>
      <c r="H419" s="129">
        <v>118</v>
      </c>
      <c r="I419" s="129">
        <v>854.00000000000011</v>
      </c>
      <c r="J419" s="129">
        <v>0</v>
      </c>
      <c r="K419" s="129">
        <v>0</v>
      </c>
      <c r="L419" s="129">
        <v>0</v>
      </c>
      <c r="M419" s="129">
        <v>0</v>
      </c>
      <c r="N419" s="129">
        <v>53</v>
      </c>
      <c r="O419" s="129">
        <v>8</v>
      </c>
      <c r="P419" s="129">
        <v>0</v>
      </c>
      <c r="Q419" s="129">
        <v>132</v>
      </c>
      <c r="R419" s="129">
        <v>0</v>
      </c>
      <c r="S419" s="129">
        <v>155</v>
      </c>
      <c r="T419" s="129">
        <v>0</v>
      </c>
      <c r="U419" s="129">
        <v>1188</v>
      </c>
      <c r="V419" s="129">
        <v>0</v>
      </c>
      <c r="W419" s="129">
        <v>383</v>
      </c>
      <c r="X419" s="129">
        <v>0</v>
      </c>
      <c r="Y419" s="129">
        <v>220</v>
      </c>
      <c r="Z419" s="129">
        <v>17</v>
      </c>
      <c r="AA419" s="129">
        <v>94</v>
      </c>
      <c r="AB419" s="129">
        <v>0</v>
      </c>
      <c r="AC419" s="129">
        <v>0</v>
      </c>
      <c r="AD419" s="129">
        <v>185</v>
      </c>
      <c r="AE419" s="129">
        <v>56</v>
      </c>
      <c r="AF419" s="129">
        <v>0</v>
      </c>
      <c r="AG419" s="129">
        <v>5</v>
      </c>
      <c r="AH419" s="129">
        <v>48</v>
      </c>
      <c r="AI419" s="129">
        <v>0</v>
      </c>
      <c r="AJ419" s="129">
        <v>0</v>
      </c>
      <c r="AK419" s="129"/>
      <c r="AL419" s="129"/>
      <c r="AM419" s="129"/>
      <c r="AN419" s="129"/>
      <c r="AO419" s="129"/>
      <c r="AP419" s="129"/>
      <c r="AQ419" s="117">
        <f t="shared" si="168"/>
        <v>4814</v>
      </c>
      <c r="AS419" s="129">
        <v>4607</v>
      </c>
      <c r="AT419" s="148"/>
      <c r="AV419" s="142">
        <f t="shared" si="171"/>
        <v>0</v>
      </c>
      <c r="AW419" s="142">
        <f t="shared" si="197"/>
        <v>0</v>
      </c>
      <c r="AX419" s="142">
        <f t="shared" si="198"/>
        <v>0</v>
      </c>
      <c r="AY419" s="142">
        <f t="shared" si="199"/>
        <v>0</v>
      </c>
      <c r="AZ419" s="142">
        <f t="shared" si="200"/>
        <v>0</v>
      </c>
      <c r="BA419" s="142">
        <f t="shared" si="201"/>
        <v>0</v>
      </c>
      <c r="BB419" s="142">
        <f t="shared" si="202"/>
        <v>0</v>
      </c>
      <c r="BC419" s="142">
        <f t="shared" si="203"/>
        <v>0</v>
      </c>
      <c r="BD419" s="142">
        <f t="shared" si="204"/>
        <v>0</v>
      </c>
      <c r="BE419" s="142">
        <f t="shared" si="205"/>
        <v>1000</v>
      </c>
      <c r="BF419" s="142">
        <f t="shared" si="206"/>
        <v>0</v>
      </c>
      <c r="BG419" s="142">
        <f t="shared" si="207"/>
        <v>0</v>
      </c>
      <c r="BH419" s="142">
        <f t="shared" si="208"/>
        <v>0</v>
      </c>
      <c r="BI419" s="142">
        <f t="shared" si="209"/>
        <v>0</v>
      </c>
      <c r="BJ419" s="142">
        <f t="shared" si="210"/>
        <v>0</v>
      </c>
      <c r="BK419" s="142">
        <f t="shared" si="211"/>
        <v>0</v>
      </c>
      <c r="BL419" s="142">
        <f t="shared" si="172"/>
        <v>0</v>
      </c>
      <c r="BM419" s="142">
        <f t="shared" si="173"/>
        <v>0</v>
      </c>
      <c r="BN419" s="142">
        <f t="shared" si="174"/>
        <v>0</v>
      </c>
      <c r="BO419" s="142">
        <f t="shared" si="175"/>
        <v>0</v>
      </c>
      <c r="BP419" s="142">
        <f t="shared" si="176"/>
        <v>0</v>
      </c>
      <c r="BQ419" s="142">
        <f t="shared" si="177"/>
        <v>0</v>
      </c>
      <c r="BR419" s="142">
        <f t="shared" si="178"/>
        <v>0</v>
      </c>
      <c r="BS419" s="142">
        <f t="shared" si="179"/>
        <v>0</v>
      </c>
      <c r="BT419" s="142">
        <f t="shared" si="180"/>
        <v>0</v>
      </c>
      <c r="BU419" s="142">
        <f t="shared" si="181"/>
        <v>0</v>
      </c>
      <c r="BV419" s="142">
        <f t="shared" si="182"/>
        <v>0</v>
      </c>
      <c r="BW419" s="142">
        <f t="shared" si="183"/>
        <v>0</v>
      </c>
      <c r="BX419" s="142">
        <f t="shared" si="184"/>
        <v>0</v>
      </c>
      <c r="BY419" s="142">
        <f t="shared" si="185"/>
        <v>0</v>
      </c>
      <c r="BZ419" s="142">
        <f t="shared" si="186"/>
        <v>0</v>
      </c>
      <c r="CA419" s="142">
        <f t="shared" si="187"/>
        <v>0</v>
      </c>
      <c r="CB419" s="142">
        <f t="shared" si="188"/>
        <v>0</v>
      </c>
      <c r="CC419" s="142">
        <f t="shared" si="189"/>
        <v>0</v>
      </c>
      <c r="CD419" s="142">
        <f t="shared" si="190"/>
        <v>0</v>
      </c>
      <c r="CE419" s="142">
        <f t="shared" si="191"/>
        <v>0</v>
      </c>
      <c r="CF419" s="142">
        <f t="shared" si="192"/>
        <v>0</v>
      </c>
      <c r="CG419" s="142">
        <f t="shared" si="193"/>
        <v>0</v>
      </c>
      <c r="CH419" s="142">
        <f t="shared" si="194"/>
        <v>0</v>
      </c>
      <c r="CI419" s="142">
        <f t="shared" si="195"/>
        <v>0</v>
      </c>
      <c r="CJ419" s="142">
        <f t="shared" si="196"/>
        <v>0</v>
      </c>
    </row>
    <row r="420" spans="2:88" x14ac:dyDescent="0.2">
      <c r="B420" s="144" t="str">
        <f t="shared" si="170"/>
        <v>19. Transporte Aéreo</v>
      </c>
      <c r="C420" s="129">
        <v>0</v>
      </c>
      <c r="D420" s="129">
        <v>0</v>
      </c>
      <c r="E420" s="129">
        <v>445</v>
      </c>
      <c r="F420" s="129">
        <v>0</v>
      </c>
      <c r="G420" s="129">
        <v>0</v>
      </c>
      <c r="H420" s="129">
        <v>27</v>
      </c>
      <c r="I420" s="129">
        <v>252</v>
      </c>
      <c r="J420" s="129">
        <v>0</v>
      </c>
      <c r="K420" s="129">
        <v>0</v>
      </c>
      <c r="L420" s="129">
        <v>0</v>
      </c>
      <c r="M420" s="129">
        <v>0</v>
      </c>
      <c r="N420" s="129">
        <v>41</v>
      </c>
      <c r="O420" s="129">
        <v>0</v>
      </c>
      <c r="P420" s="129">
        <v>0</v>
      </c>
      <c r="Q420" s="129">
        <v>52</v>
      </c>
      <c r="R420" s="129">
        <v>0</v>
      </c>
      <c r="S420" s="129">
        <v>57</v>
      </c>
      <c r="T420" s="129">
        <v>0</v>
      </c>
      <c r="U420" s="129">
        <v>263</v>
      </c>
      <c r="V420" s="129">
        <v>0</v>
      </c>
      <c r="W420" s="129">
        <v>270</v>
      </c>
      <c r="X420" s="129">
        <v>0</v>
      </c>
      <c r="Y420" s="129">
        <v>88</v>
      </c>
      <c r="Z420" s="129">
        <v>5</v>
      </c>
      <c r="AA420" s="129">
        <v>44</v>
      </c>
      <c r="AB420" s="129">
        <v>0</v>
      </c>
      <c r="AC420" s="129">
        <v>0</v>
      </c>
      <c r="AD420" s="129">
        <v>3</v>
      </c>
      <c r="AE420" s="129">
        <v>1</v>
      </c>
      <c r="AF420" s="129">
        <v>0</v>
      </c>
      <c r="AG420" s="129">
        <v>0</v>
      </c>
      <c r="AH420" s="129">
        <v>0</v>
      </c>
      <c r="AI420" s="129">
        <v>0</v>
      </c>
      <c r="AJ420" s="129">
        <v>0</v>
      </c>
      <c r="AK420" s="129"/>
      <c r="AL420" s="129"/>
      <c r="AM420" s="129"/>
      <c r="AN420" s="129"/>
      <c r="AO420" s="129"/>
      <c r="AP420" s="129"/>
      <c r="AQ420" s="117">
        <f t="shared" si="168"/>
        <v>1548</v>
      </c>
      <c r="AS420" s="129">
        <v>1683</v>
      </c>
      <c r="AT420" s="148"/>
      <c r="AV420" s="142">
        <f t="shared" si="171"/>
        <v>0</v>
      </c>
      <c r="AW420" s="142">
        <f t="shared" si="197"/>
        <v>0</v>
      </c>
      <c r="AX420" s="142">
        <f t="shared" si="198"/>
        <v>0</v>
      </c>
      <c r="AY420" s="142">
        <f t="shared" si="199"/>
        <v>0</v>
      </c>
      <c r="AZ420" s="142">
        <f t="shared" si="200"/>
        <v>0</v>
      </c>
      <c r="BA420" s="142">
        <f t="shared" si="201"/>
        <v>0</v>
      </c>
      <c r="BB420" s="142">
        <f t="shared" si="202"/>
        <v>0</v>
      </c>
      <c r="BC420" s="142">
        <f t="shared" si="203"/>
        <v>0</v>
      </c>
      <c r="BD420" s="142">
        <f t="shared" si="204"/>
        <v>0</v>
      </c>
      <c r="BE420" s="142">
        <f t="shared" si="205"/>
        <v>1000</v>
      </c>
      <c r="BF420" s="142">
        <f t="shared" si="206"/>
        <v>0</v>
      </c>
      <c r="BG420" s="142">
        <f t="shared" si="207"/>
        <v>0</v>
      </c>
      <c r="BH420" s="142">
        <f t="shared" si="208"/>
        <v>1000</v>
      </c>
      <c r="BI420" s="142">
        <f t="shared" si="209"/>
        <v>0</v>
      </c>
      <c r="BJ420" s="142">
        <f t="shared" si="210"/>
        <v>0</v>
      </c>
      <c r="BK420" s="142">
        <f t="shared" si="211"/>
        <v>0</v>
      </c>
      <c r="BL420" s="142">
        <f t="shared" si="172"/>
        <v>0</v>
      </c>
      <c r="BM420" s="142">
        <f t="shared" si="173"/>
        <v>0</v>
      </c>
      <c r="BN420" s="142">
        <f t="shared" si="174"/>
        <v>0</v>
      </c>
      <c r="BO420" s="142">
        <f t="shared" si="175"/>
        <v>0</v>
      </c>
      <c r="BP420" s="142">
        <f t="shared" si="176"/>
        <v>0</v>
      </c>
      <c r="BQ420" s="142">
        <f t="shared" si="177"/>
        <v>0</v>
      </c>
      <c r="BR420" s="142">
        <f t="shared" si="178"/>
        <v>0</v>
      </c>
      <c r="BS420" s="142">
        <f t="shared" si="179"/>
        <v>0</v>
      </c>
      <c r="BT420" s="142">
        <f t="shared" si="180"/>
        <v>0</v>
      </c>
      <c r="BU420" s="142">
        <f t="shared" si="181"/>
        <v>0</v>
      </c>
      <c r="BV420" s="142">
        <f t="shared" si="182"/>
        <v>0</v>
      </c>
      <c r="BW420" s="142">
        <f t="shared" si="183"/>
        <v>0</v>
      </c>
      <c r="BX420" s="142">
        <f t="shared" si="184"/>
        <v>0</v>
      </c>
      <c r="BY420" s="142">
        <f t="shared" si="185"/>
        <v>0</v>
      </c>
      <c r="BZ420" s="142">
        <f t="shared" si="186"/>
        <v>1000</v>
      </c>
      <c r="CA420" s="142">
        <f t="shared" si="187"/>
        <v>0</v>
      </c>
      <c r="CB420" s="142">
        <f t="shared" si="188"/>
        <v>0</v>
      </c>
      <c r="CC420" s="142">
        <f t="shared" si="189"/>
        <v>0</v>
      </c>
      <c r="CD420" s="142">
        <f t="shared" si="190"/>
        <v>0</v>
      </c>
      <c r="CE420" s="142">
        <f t="shared" si="191"/>
        <v>0</v>
      </c>
      <c r="CF420" s="142">
        <f t="shared" si="192"/>
        <v>0</v>
      </c>
      <c r="CG420" s="142">
        <f t="shared" si="193"/>
        <v>0</v>
      </c>
      <c r="CH420" s="142">
        <f t="shared" si="194"/>
        <v>0</v>
      </c>
      <c r="CI420" s="142">
        <f t="shared" si="195"/>
        <v>0</v>
      </c>
      <c r="CJ420" s="142">
        <f t="shared" si="196"/>
        <v>0</v>
      </c>
    </row>
    <row r="421" spans="2:88" x14ac:dyDescent="0.2">
      <c r="B421" s="144" t="str">
        <f t="shared" si="170"/>
        <v>20. Equipo Contratista</v>
      </c>
      <c r="C421" s="129">
        <v>0</v>
      </c>
      <c r="D421" s="129">
        <v>0</v>
      </c>
      <c r="E421" s="129">
        <v>5997.9999999999991</v>
      </c>
      <c r="F421" s="129">
        <v>0</v>
      </c>
      <c r="G421" s="129">
        <v>0</v>
      </c>
      <c r="H421" s="129">
        <v>52.000000000000007</v>
      </c>
      <c r="I421" s="129">
        <v>2081</v>
      </c>
      <c r="J421" s="129">
        <v>0</v>
      </c>
      <c r="K421" s="129">
        <v>149</v>
      </c>
      <c r="L421" s="129">
        <v>0</v>
      </c>
      <c r="M421" s="129">
        <v>0</v>
      </c>
      <c r="N421" s="129">
        <v>15</v>
      </c>
      <c r="O421" s="129">
        <v>184</v>
      </c>
      <c r="P421" s="129">
        <v>0</v>
      </c>
      <c r="Q421" s="129">
        <v>2639.9999999999995</v>
      </c>
      <c r="R421" s="129">
        <v>0</v>
      </c>
      <c r="S421" s="129">
        <v>1323</v>
      </c>
      <c r="T421" s="129">
        <v>0</v>
      </c>
      <c r="U421" s="129">
        <v>647</v>
      </c>
      <c r="V421" s="129">
        <v>0</v>
      </c>
      <c r="W421" s="129">
        <v>2</v>
      </c>
      <c r="X421" s="129">
        <v>0</v>
      </c>
      <c r="Y421" s="129">
        <v>132</v>
      </c>
      <c r="Z421" s="129">
        <v>855</v>
      </c>
      <c r="AA421" s="129">
        <v>1814</v>
      </c>
      <c r="AB421" s="129">
        <v>0</v>
      </c>
      <c r="AC421" s="129">
        <v>0</v>
      </c>
      <c r="AD421" s="129">
        <v>28</v>
      </c>
      <c r="AE421" s="129">
        <v>2</v>
      </c>
      <c r="AF421" s="129">
        <v>0</v>
      </c>
      <c r="AG421" s="129">
        <v>2199.9999999999995</v>
      </c>
      <c r="AH421" s="129">
        <v>2025</v>
      </c>
      <c r="AI421" s="129">
        <v>0</v>
      </c>
      <c r="AJ421" s="129">
        <v>0</v>
      </c>
      <c r="AK421" s="129"/>
      <c r="AL421" s="129"/>
      <c r="AM421" s="129"/>
      <c r="AN421" s="129"/>
      <c r="AO421" s="129"/>
      <c r="AP421" s="129"/>
      <c r="AQ421" s="117">
        <f t="shared" si="168"/>
        <v>20147</v>
      </c>
      <c r="AS421" s="129">
        <v>20725</v>
      </c>
      <c r="AT421" s="148"/>
      <c r="AV421" s="142">
        <f t="shared" si="171"/>
        <v>0</v>
      </c>
      <c r="AW421" s="142">
        <f t="shared" si="197"/>
        <v>0</v>
      </c>
      <c r="AX421" s="142">
        <f t="shared" si="198"/>
        <v>0</v>
      </c>
      <c r="AY421" s="142">
        <f t="shared" si="199"/>
        <v>0</v>
      </c>
      <c r="AZ421" s="142">
        <f t="shared" si="200"/>
        <v>0</v>
      </c>
      <c r="BA421" s="142">
        <f t="shared" si="201"/>
        <v>0</v>
      </c>
      <c r="BB421" s="142">
        <f t="shared" si="202"/>
        <v>0</v>
      </c>
      <c r="BC421" s="142">
        <f t="shared" si="203"/>
        <v>0</v>
      </c>
      <c r="BD421" s="142">
        <f t="shared" si="204"/>
        <v>0</v>
      </c>
      <c r="BE421" s="142">
        <f t="shared" si="205"/>
        <v>1000</v>
      </c>
      <c r="BF421" s="142">
        <f t="shared" si="206"/>
        <v>0</v>
      </c>
      <c r="BG421" s="142">
        <f t="shared" si="207"/>
        <v>0</v>
      </c>
      <c r="BH421" s="142">
        <f t="shared" si="208"/>
        <v>0</v>
      </c>
      <c r="BI421" s="142">
        <f t="shared" si="209"/>
        <v>0</v>
      </c>
      <c r="BJ421" s="142">
        <f t="shared" si="210"/>
        <v>0</v>
      </c>
      <c r="BK421" s="142">
        <f t="shared" si="211"/>
        <v>0</v>
      </c>
      <c r="BL421" s="142">
        <f t="shared" si="172"/>
        <v>0</v>
      </c>
      <c r="BM421" s="142">
        <f t="shared" si="173"/>
        <v>0</v>
      </c>
      <c r="BN421" s="142">
        <f t="shared" si="174"/>
        <v>0</v>
      </c>
      <c r="BO421" s="142">
        <f t="shared" si="175"/>
        <v>0</v>
      </c>
      <c r="BP421" s="142">
        <f t="shared" si="176"/>
        <v>0</v>
      </c>
      <c r="BQ421" s="142">
        <f t="shared" si="177"/>
        <v>0</v>
      </c>
      <c r="BR421" s="142">
        <f t="shared" si="178"/>
        <v>0</v>
      </c>
      <c r="BS421" s="142">
        <f t="shared" si="179"/>
        <v>0</v>
      </c>
      <c r="BT421" s="142">
        <f t="shared" si="180"/>
        <v>0</v>
      </c>
      <c r="BU421" s="142">
        <f t="shared" si="181"/>
        <v>0</v>
      </c>
      <c r="BV421" s="142">
        <f t="shared" si="182"/>
        <v>0</v>
      </c>
      <c r="BW421" s="142">
        <f t="shared" si="183"/>
        <v>0</v>
      </c>
      <c r="BX421" s="142">
        <f t="shared" si="184"/>
        <v>0</v>
      </c>
      <c r="BY421" s="142">
        <f t="shared" si="185"/>
        <v>0</v>
      </c>
      <c r="BZ421" s="142">
        <f t="shared" si="186"/>
        <v>0</v>
      </c>
      <c r="CA421" s="142">
        <f t="shared" si="187"/>
        <v>0</v>
      </c>
      <c r="CB421" s="142">
        <f t="shared" si="188"/>
        <v>0</v>
      </c>
      <c r="CC421" s="142">
        <f t="shared" si="189"/>
        <v>0</v>
      </c>
      <c r="CD421" s="142">
        <f t="shared" si="190"/>
        <v>0</v>
      </c>
      <c r="CE421" s="142">
        <f t="shared" si="191"/>
        <v>0</v>
      </c>
      <c r="CF421" s="142">
        <f t="shared" si="192"/>
        <v>0</v>
      </c>
      <c r="CG421" s="142">
        <f t="shared" si="193"/>
        <v>0</v>
      </c>
      <c r="CH421" s="142">
        <f t="shared" si="194"/>
        <v>0</v>
      </c>
      <c r="CI421" s="142">
        <f t="shared" si="195"/>
        <v>0</v>
      </c>
      <c r="CJ421" s="142">
        <f t="shared" si="196"/>
        <v>0</v>
      </c>
    </row>
    <row r="422" spans="2:88" x14ac:dyDescent="0.2">
      <c r="B422" s="144" t="str">
        <f t="shared" si="170"/>
        <v>21. Todo Riesgo, Construcción y Montaje</v>
      </c>
      <c r="C422" s="129">
        <v>0</v>
      </c>
      <c r="D422" s="129">
        <v>0</v>
      </c>
      <c r="E422" s="129">
        <v>204.00000000000003</v>
      </c>
      <c r="F422" s="129">
        <v>0</v>
      </c>
      <c r="G422" s="129">
        <v>0</v>
      </c>
      <c r="H422" s="129">
        <v>94</v>
      </c>
      <c r="I422" s="129">
        <v>381</v>
      </c>
      <c r="J422" s="129">
        <v>0</v>
      </c>
      <c r="K422" s="129">
        <v>564</v>
      </c>
      <c r="L422" s="129">
        <v>0</v>
      </c>
      <c r="M422" s="129">
        <v>0</v>
      </c>
      <c r="N422" s="129">
        <v>316</v>
      </c>
      <c r="O422" s="129">
        <v>51.000000000000007</v>
      </c>
      <c r="P422" s="129">
        <v>0</v>
      </c>
      <c r="Q422" s="129">
        <v>543</v>
      </c>
      <c r="R422" s="129">
        <v>0</v>
      </c>
      <c r="S422" s="129">
        <v>78</v>
      </c>
      <c r="T422" s="129">
        <v>0</v>
      </c>
      <c r="U422" s="129">
        <v>618</v>
      </c>
      <c r="V422" s="129">
        <v>0</v>
      </c>
      <c r="W422" s="129">
        <v>386</v>
      </c>
      <c r="X422" s="129">
        <v>0</v>
      </c>
      <c r="Y422" s="129">
        <v>233</v>
      </c>
      <c r="Z422" s="129">
        <v>114</v>
      </c>
      <c r="AA422" s="129">
        <v>284.00000000000006</v>
      </c>
      <c r="AB422" s="129">
        <v>0</v>
      </c>
      <c r="AC422" s="129">
        <v>0</v>
      </c>
      <c r="AD422" s="129">
        <v>241</v>
      </c>
      <c r="AE422" s="129">
        <v>26</v>
      </c>
      <c r="AF422" s="129">
        <v>0</v>
      </c>
      <c r="AG422" s="129">
        <v>305</v>
      </c>
      <c r="AH422" s="129">
        <v>123</v>
      </c>
      <c r="AI422" s="129">
        <v>0</v>
      </c>
      <c r="AJ422" s="129">
        <v>0</v>
      </c>
      <c r="AK422" s="129"/>
      <c r="AL422" s="129"/>
      <c r="AM422" s="129"/>
      <c r="AN422" s="129"/>
      <c r="AO422" s="129"/>
      <c r="AP422" s="129"/>
      <c r="AQ422" s="117">
        <f t="shared" si="168"/>
        <v>4561</v>
      </c>
      <c r="AS422" s="129">
        <v>5399</v>
      </c>
      <c r="AT422" s="148"/>
      <c r="AV422" s="142">
        <f t="shared" si="171"/>
        <v>0</v>
      </c>
      <c r="AW422" s="142">
        <f t="shared" si="197"/>
        <v>0</v>
      </c>
      <c r="AX422" s="142">
        <f t="shared" si="198"/>
        <v>0</v>
      </c>
      <c r="AY422" s="142">
        <f t="shared" si="199"/>
        <v>0</v>
      </c>
      <c r="AZ422" s="142">
        <f t="shared" si="200"/>
        <v>0</v>
      </c>
      <c r="BA422" s="142">
        <f t="shared" si="201"/>
        <v>0</v>
      </c>
      <c r="BB422" s="142">
        <f t="shared" si="202"/>
        <v>0</v>
      </c>
      <c r="BC422" s="142">
        <f t="shared" si="203"/>
        <v>0</v>
      </c>
      <c r="BD422" s="142">
        <f t="shared" si="204"/>
        <v>0</v>
      </c>
      <c r="BE422" s="142">
        <f t="shared" si="205"/>
        <v>1000</v>
      </c>
      <c r="BF422" s="142">
        <f t="shared" si="206"/>
        <v>0</v>
      </c>
      <c r="BG422" s="142">
        <f t="shared" si="207"/>
        <v>0</v>
      </c>
      <c r="BH422" s="142">
        <f t="shared" si="208"/>
        <v>0</v>
      </c>
      <c r="BI422" s="142">
        <f t="shared" si="209"/>
        <v>0</v>
      </c>
      <c r="BJ422" s="142">
        <f t="shared" si="210"/>
        <v>0</v>
      </c>
      <c r="BK422" s="142">
        <f t="shared" si="211"/>
        <v>0</v>
      </c>
      <c r="BL422" s="142">
        <f t="shared" si="172"/>
        <v>0</v>
      </c>
      <c r="BM422" s="142">
        <f t="shared" si="173"/>
        <v>0</v>
      </c>
      <c r="BN422" s="142">
        <f t="shared" si="174"/>
        <v>0</v>
      </c>
      <c r="BO422" s="142">
        <f t="shared" si="175"/>
        <v>0</v>
      </c>
      <c r="BP422" s="142">
        <f t="shared" si="176"/>
        <v>0</v>
      </c>
      <c r="BQ422" s="142">
        <f t="shared" si="177"/>
        <v>0</v>
      </c>
      <c r="BR422" s="142">
        <f t="shared" si="178"/>
        <v>0</v>
      </c>
      <c r="BS422" s="142">
        <f t="shared" si="179"/>
        <v>0</v>
      </c>
      <c r="BT422" s="142">
        <f t="shared" si="180"/>
        <v>0</v>
      </c>
      <c r="BU422" s="142">
        <f t="shared" si="181"/>
        <v>0</v>
      </c>
      <c r="BV422" s="142">
        <f t="shared" si="182"/>
        <v>0</v>
      </c>
      <c r="BW422" s="142">
        <f t="shared" si="183"/>
        <v>0</v>
      </c>
      <c r="BX422" s="142">
        <f t="shared" si="184"/>
        <v>0</v>
      </c>
      <c r="BY422" s="142">
        <f t="shared" si="185"/>
        <v>0</v>
      </c>
      <c r="BZ422" s="142">
        <f t="shared" si="186"/>
        <v>0</v>
      </c>
      <c r="CA422" s="142">
        <f t="shared" si="187"/>
        <v>0</v>
      </c>
      <c r="CB422" s="142">
        <f t="shared" si="188"/>
        <v>0</v>
      </c>
      <c r="CC422" s="142">
        <f t="shared" si="189"/>
        <v>0</v>
      </c>
      <c r="CD422" s="142">
        <f t="shared" si="190"/>
        <v>0</v>
      </c>
      <c r="CE422" s="142">
        <f t="shared" si="191"/>
        <v>0</v>
      </c>
      <c r="CF422" s="142">
        <f t="shared" si="192"/>
        <v>0</v>
      </c>
      <c r="CG422" s="142">
        <f t="shared" si="193"/>
        <v>0</v>
      </c>
      <c r="CH422" s="142">
        <f t="shared" si="194"/>
        <v>0</v>
      </c>
      <c r="CI422" s="142">
        <f t="shared" si="195"/>
        <v>0</v>
      </c>
      <c r="CJ422" s="142">
        <f t="shared" si="196"/>
        <v>0</v>
      </c>
    </row>
    <row r="423" spans="2:88" x14ac:dyDescent="0.2">
      <c r="B423" s="144" t="str">
        <f t="shared" si="170"/>
        <v>22. Avería de Maquinaria</v>
      </c>
      <c r="C423" s="129">
        <v>0</v>
      </c>
      <c r="D423" s="129">
        <v>0</v>
      </c>
      <c r="E423" s="129">
        <v>1646</v>
      </c>
      <c r="F423" s="129">
        <v>0</v>
      </c>
      <c r="G423" s="129">
        <v>0</v>
      </c>
      <c r="H423" s="129">
        <v>1</v>
      </c>
      <c r="I423" s="129">
        <v>759</v>
      </c>
      <c r="J423" s="129">
        <v>0</v>
      </c>
      <c r="K423" s="129">
        <v>570.00000000000011</v>
      </c>
      <c r="L423" s="129">
        <v>0</v>
      </c>
      <c r="M423" s="129">
        <v>0</v>
      </c>
      <c r="N423" s="129">
        <v>1</v>
      </c>
      <c r="O423" s="129">
        <v>0</v>
      </c>
      <c r="P423" s="129">
        <v>0</v>
      </c>
      <c r="Q423" s="129">
        <v>101</v>
      </c>
      <c r="R423" s="129">
        <v>0</v>
      </c>
      <c r="S423" s="129">
        <v>259</v>
      </c>
      <c r="T423" s="129">
        <v>0</v>
      </c>
      <c r="U423" s="129">
        <v>11</v>
      </c>
      <c r="V423" s="129">
        <v>0</v>
      </c>
      <c r="W423" s="129">
        <v>309</v>
      </c>
      <c r="X423" s="129">
        <v>0</v>
      </c>
      <c r="Y423" s="129">
        <v>171</v>
      </c>
      <c r="Z423" s="129">
        <v>1963.9999999999998</v>
      </c>
      <c r="AA423" s="129">
        <v>2365</v>
      </c>
      <c r="AB423" s="129">
        <v>0</v>
      </c>
      <c r="AC423" s="129">
        <v>0</v>
      </c>
      <c r="AD423" s="129">
        <v>1</v>
      </c>
      <c r="AE423" s="129">
        <v>0</v>
      </c>
      <c r="AF423" s="129">
        <v>0</v>
      </c>
      <c r="AG423" s="129">
        <v>2136.9999999999995</v>
      </c>
      <c r="AH423" s="129">
        <v>0</v>
      </c>
      <c r="AI423" s="129">
        <v>0</v>
      </c>
      <c r="AJ423" s="129">
        <v>0</v>
      </c>
      <c r="AK423" s="129"/>
      <c r="AL423" s="129"/>
      <c r="AM423" s="129"/>
      <c r="AN423" s="129"/>
      <c r="AO423" s="129"/>
      <c r="AP423" s="129"/>
      <c r="AQ423" s="117">
        <f t="shared" si="168"/>
        <v>10295</v>
      </c>
      <c r="AS423" s="129">
        <v>7898</v>
      </c>
      <c r="AT423" s="148"/>
      <c r="AV423" s="142">
        <f t="shared" si="171"/>
        <v>0</v>
      </c>
      <c r="AW423" s="142">
        <f t="shared" si="197"/>
        <v>0</v>
      </c>
      <c r="AX423" s="142">
        <f t="shared" si="198"/>
        <v>0</v>
      </c>
      <c r="AY423" s="142">
        <f t="shared" si="199"/>
        <v>0</v>
      </c>
      <c r="AZ423" s="142">
        <f t="shared" si="200"/>
        <v>0</v>
      </c>
      <c r="BA423" s="142">
        <f t="shared" si="201"/>
        <v>0</v>
      </c>
      <c r="BB423" s="142">
        <f t="shared" si="202"/>
        <v>0</v>
      </c>
      <c r="BC423" s="142">
        <f t="shared" si="203"/>
        <v>0</v>
      </c>
      <c r="BD423" s="142">
        <f t="shared" si="204"/>
        <v>0</v>
      </c>
      <c r="BE423" s="142">
        <f t="shared" si="205"/>
        <v>0</v>
      </c>
      <c r="BF423" s="142">
        <f t="shared" si="206"/>
        <v>0</v>
      </c>
      <c r="BG423" s="142">
        <f t="shared" si="207"/>
        <v>0</v>
      </c>
      <c r="BH423" s="142">
        <f t="shared" si="208"/>
        <v>0</v>
      </c>
      <c r="BI423" s="142">
        <f t="shared" si="209"/>
        <v>0</v>
      </c>
      <c r="BJ423" s="142">
        <f t="shared" si="210"/>
        <v>0</v>
      </c>
      <c r="BK423" s="142">
        <f t="shared" si="211"/>
        <v>0</v>
      </c>
      <c r="BL423" s="142">
        <f t="shared" si="172"/>
        <v>0</v>
      </c>
      <c r="BM423" s="142">
        <f t="shared" si="173"/>
        <v>0</v>
      </c>
      <c r="BN423" s="142">
        <f t="shared" si="174"/>
        <v>0</v>
      </c>
      <c r="BO423" s="142">
        <f t="shared" si="175"/>
        <v>0</v>
      </c>
      <c r="BP423" s="142">
        <f t="shared" si="176"/>
        <v>0</v>
      </c>
      <c r="BQ423" s="142">
        <f t="shared" si="177"/>
        <v>0</v>
      </c>
      <c r="BR423" s="142">
        <f t="shared" si="178"/>
        <v>0</v>
      </c>
      <c r="BS423" s="142">
        <f t="shared" si="179"/>
        <v>0</v>
      </c>
      <c r="BT423" s="142">
        <f t="shared" si="180"/>
        <v>0</v>
      </c>
      <c r="BU423" s="142">
        <f t="shared" si="181"/>
        <v>0</v>
      </c>
      <c r="BV423" s="142">
        <f t="shared" si="182"/>
        <v>0</v>
      </c>
      <c r="BW423" s="142">
        <f t="shared" si="183"/>
        <v>0</v>
      </c>
      <c r="BX423" s="142">
        <f t="shared" si="184"/>
        <v>0</v>
      </c>
      <c r="BY423" s="142">
        <f t="shared" si="185"/>
        <v>0</v>
      </c>
      <c r="BZ423" s="142">
        <f t="shared" si="186"/>
        <v>0</v>
      </c>
      <c r="CA423" s="142">
        <f t="shared" si="187"/>
        <v>0</v>
      </c>
      <c r="CB423" s="142">
        <f t="shared" si="188"/>
        <v>0</v>
      </c>
      <c r="CC423" s="142">
        <f t="shared" si="189"/>
        <v>0</v>
      </c>
      <c r="CD423" s="142">
        <f t="shared" si="190"/>
        <v>0</v>
      </c>
      <c r="CE423" s="142">
        <f t="shared" si="191"/>
        <v>0</v>
      </c>
      <c r="CF423" s="142">
        <f t="shared" si="192"/>
        <v>0</v>
      </c>
      <c r="CG423" s="142">
        <f t="shared" si="193"/>
        <v>0</v>
      </c>
      <c r="CH423" s="142">
        <f t="shared" si="194"/>
        <v>0</v>
      </c>
      <c r="CI423" s="142">
        <f t="shared" si="195"/>
        <v>0</v>
      </c>
      <c r="CJ423" s="142">
        <f t="shared" si="196"/>
        <v>0</v>
      </c>
    </row>
    <row r="424" spans="2:88" x14ac:dyDescent="0.2">
      <c r="B424" s="144" t="str">
        <f t="shared" si="170"/>
        <v>23. Equipo Electrónico</v>
      </c>
      <c r="C424" s="129">
        <v>0</v>
      </c>
      <c r="D424" s="129">
        <v>0</v>
      </c>
      <c r="E424" s="129">
        <v>3561</v>
      </c>
      <c r="F424" s="129">
        <v>0</v>
      </c>
      <c r="G424" s="129">
        <v>0</v>
      </c>
      <c r="H424" s="129">
        <v>26</v>
      </c>
      <c r="I424" s="129">
        <v>836</v>
      </c>
      <c r="J424" s="129">
        <v>0</v>
      </c>
      <c r="K424" s="129">
        <v>374</v>
      </c>
      <c r="L424" s="129">
        <v>0</v>
      </c>
      <c r="M424" s="129">
        <v>0</v>
      </c>
      <c r="N424" s="129">
        <v>3</v>
      </c>
      <c r="O424" s="129">
        <v>26.000000000000004</v>
      </c>
      <c r="P424" s="129">
        <v>0</v>
      </c>
      <c r="Q424" s="129">
        <v>904.99999999999989</v>
      </c>
      <c r="R424" s="129">
        <v>0</v>
      </c>
      <c r="S424" s="129">
        <v>660</v>
      </c>
      <c r="T424" s="129">
        <v>0</v>
      </c>
      <c r="U424" s="129">
        <v>225</v>
      </c>
      <c r="V424" s="129">
        <v>0</v>
      </c>
      <c r="W424" s="129">
        <v>360</v>
      </c>
      <c r="X424" s="129">
        <v>0</v>
      </c>
      <c r="Y424" s="129">
        <v>300</v>
      </c>
      <c r="Z424" s="129">
        <v>4300</v>
      </c>
      <c r="AA424" s="129">
        <v>8895.9999999999982</v>
      </c>
      <c r="AB424" s="129">
        <v>0</v>
      </c>
      <c r="AC424" s="129">
        <v>0</v>
      </c>
      <c r="AD424" s="129">
        <v>25</v>
      </c>
      <c r="AE424" s="129">
        <v>0</v>
      </c>
      <c r="AF424" s="129">
        <v>0</v>
      </c>
      <c r="AG424" s="129">
        <v>2476</v>
      </c>
      <c r="AH424" s="129">
        <v>6</v>
      </c>
      <c r="AI424" s="129">
        <v>0</v>
      </c>
      <c r="AJ424" s="129">
        <v>8029.9999999999991</v>
      </c>
      <c r="AK424" s="129"/>
      <c r="AL424" s="129"/>
      <c r="AM424" s="129"/>
      <c r="AN424" s="129"/>
      <c r="AO424" s="129"/>
      <c r="AP424" s="129"/>
      <c r="AQ424" s="117">
        <f t="shared" si="168"/>
        <v>31009</v>
      </c>
      <c r="AS424" s="129">
        <v>28370</v>
      </c>
      <c r="AT424" s="148"/>
      <c r="AV424" s="142">
        <f t="shared" si="171"/>
        <v>0</v>
      </c>
      <c r="AW424" s="142">
        <f t="shared" si="197"/>
        <v>0</v>
      </c>
      <c r="AX424" s="142">
        <f t="shared" si="198"/>
        <v>0</v>
      </c>
      <c r="AY424" s="142">
        <f t="shared" si="199"/>
        <v>0</v>
      </c>
      <c r="AZ424" s="142">
        <f t="shared" si="200"/>
        <v>0</v>
      </c>
      <c r="BA424" s="142">
        <f t="shared" si="201"/>
        <v>0</v>
      </c>
      <c r="BB424" s="142">
        <f t="shared" si="202"/>
        <v>0</v>
      </c>
      <c r="BC424" s="142">
        <f t="shared" si="203"/>
        <v>0</v>
      </c>
      <c r="BD424" s="142">
        <f t="shared" si="204"/>
        <v>0</v>
      </c>
      <c r="BE424" s="142">
        <f t="shared" si="205"/>
        <v>1000</v>
      </c>
      <c r="BF424" s="142">
        <f t="shared" si="206"/>
        <v>0</v>
      </c>
      <c r="BG424" s="142">
        <f t="shared" si="207"/>
        <v>0</v>
      </c>
      <c r="BH424" s="142">
        <f t="shared" si="208"/>
        <v>0</v>
      </c>
      <c r="BI424" s="142">
        <f t="shared" si="209"/>
        <v>0</v>
      </c>
      <c r="BJ424" s="142">
        <f t="shared" si="210"/>
        <v>0</v>
      </c>
      <c r="BK424" s="142">
        <f t="shared" si="211"/>
        <v>0</v>
      </c>
      <c r="BL424" s="142">
        <f t="shared" si="172"/>
        <v>0</v>
      </c>
      <c r="BM424" s="142">
        <f t="shared" si="173"/>
        <v>0</v>
      </c>
      <c r="BN424" s="142">
        <f t="shared" si="174"/>
        <v>0</v>
      </c>
      <c r="BO424" s="142">
        <f t="shared" si="175"/>
        <v>0</v>
      </c>
      <c r="BP424" s="142">
        <f t="shared" si="176"/>
        <v>0</v>
      </c>
      <c r="BQ424" s="142">
        <f t="shared" si="177"/>
        <v>0</v>
      </c>
      <c r="BR424" s="142">
        <f t="shared" si="178"/>
        <v>0</v>
      </c>
      <c r="BS424" s="142">
        <f t="shared" si="179"/>
        <v>0</v>
      </c>
      <c r="BT424" s="142">
        <f t="shared" si="180"/>
        <v>0</v>
      </c>
      <c r="BU424" s="142">
        <f t="shared" si="181"/>
        <v>0</v>
      </c>
      <c r="BV424" s="142">
        <f t="shared" si="182"/>
        <v>0</v>
      </c>
      <c r="BW424" s="142">
        <f t="shared" si="183"/>
        <v>0</v>
      </c>
      <c r="BX424" s="142">
        <f t="shared" si="184"/>
        <v>0</v>
      </c>
      <c r="BY424" s="142">
        <f t="shared" si="185"/>
        <v>0</v>
      </c>
      <c r="BZ424" s="142">
        <f t="shared" si="186"/>
        <v>0</v>
      </c>
      <c r="CA424" s="142">
        <f t="shared" si="187"/>
        <v>0</v>
      </c>
      <c r="CB424" s="142">
        <f t="shared" si="188"/>
        <v>0</v>
      </c>
      <c r="CC424" s="142">
        <f t="shared" si="189"/>
        <v>0</v>
      </c>
      <c r="CD424" s="142">
        <f t="shared" si="190"/>
        <v>0</v>
      </c>
      <c r="CE424" s="142">
        <f t="shared" si="191"/>
        <v>0</v>
      </c>
      <c r="CF424" s="142">
        <f t="shared" si="192"/>
        <v>0</v>
      </c>
      <c r="CG424" s="142">
        <f t="shared" si="193"/>
        <v>0</v>
      </c>
      <c r="CH424" s="142">
        <f t="shared" si="194"/>
        <v>0</v>
      </c>
      <c r="CI424" s="142">
        <f t="shared" si="195"/>
        <v>0</v>
      </c>
      <c r="CJ424" s="142">
        <f t="shared" si="196"/>
        <v>0</v>
      </c>
    </row>
    <row r="425" spans="2:88" x14ac:dyDescent="0.2">
      <c r="B425" s="144" t="str">
        <f t="shared" si="170"/>
        <v>24. Garantía</v>
      </c>
      <c r="C425" s="129">
        <v>0</v>
      </c>
      <c r="D425" s="129">
        <v>18901</v>
      </c>
      <c r="E425" s="129">
        <v>1415</v>
      </c>
      <c r="F425" s="129">
        <v>0</v>
      </c>
      <c r="G425" s="129">
        <v>1086</v>
      </c>
      <c r="H425" s="129">
        <v>162</v>
      </c>
      <c r="I425" s="129">
        <v>1419</v>
      </c>
      <c r="J425" s="129">
        <v>0</v>
      </c>
      <c r="K425" s="129">
        <v>11478</v>
      </c>
      <c r="L425" s="129">
        <v>0</v>
      </c>
      <c r="M425" s="129">
        <v>21773</v>
      </c>
      <c r="N425" s="129">
        <v>0</v>
      </c>
      <c r="O425" s="129">
        <v>0</v>
      </c>
      <c r="P425" s="129">
        <v>12002</v>
      </c>
      <c r="Q425" s="129">
        <v>7774</v>
      </c>
      <c r="R425" s="129">
        <v>0</v>
      </c>
      <c r="S425" s="129">
        <v>1117.9999999999998</v>
      </c>
      <c r="T425" s="129">
        <v>0</v>
      </c>
      <c r="U425" s="129">
        <v>3338</v>
      </c>
      <c r="V425" s="129">
        <v>0</v>
      </c>
      <c r="W425" s="129">
        <v>0</v>
      </c>
      <c r="X425" s="129">
        <v>1701</v>
      </c>
      <c r="Y425" s="129">
        <v>24840</v>
      </c>
      <c r="Z425" s="129">
        <v>0</v>
      </c>
      <c r="AA425" s="129">
        <v>5686.9999999999991</v>
      </c>
      <c r="AB425" s="129">
        <v>0</v>
      </c>
      <c r="AC425" s="129">
        <v>3</v>
      </c>
      <c r="AD425" s="129">
        <v>228</v>
      </c>
      <c r="AE425" s="129">
        <v>0</v>
      </c>
      <c r="AF425" s="129">
        <v>4637</v>
      </c>
      <c r="AG425" s="129">
        <v>1589</v>
      </c>
      <c r="AH425" s="129">
        <v>1</v>
      </c>
      <c r="AI425" s="129">
        <v>0</v>
      </c>
      <c r="AJ425" s="129">
        <v>0</v>
      </c>
      <c r="AK425" s="129"/>
      <c r="AL425" s="129"/>
      <c r="AM425" s="129"/>
      <c r="AN425" s="129"/>
      <c r="AO425" s="129"/>
      <c r="AP425" s="129"/>
      <c r="AQ425" s="117">
        <f t="shared" si="168"/>
        <v>119152</v>
      </c>
      <c r="AS425" s="129">
        <v>123053</v>
      </c>
      <c r="AT425" s="148"/>
      <c r="AV425" s="142">
        <f t="shared" si="171"/>
        <v>0</v>
      </c>
      <c r="AW425" s="142">
        <f t="shared" si="197"/>
        <v>0</v>
      </c>
      <c r="AX425" s="142">
        <f t="shared" si="198"/>
        <v>0</v>
      </c>
      <c r="AY425" s="142">
        <f t="shared" si="199"/>
        <v>0</v>
      </c>
      <c r="AZ425" s="142">
        <f t="shared" si="200"/>
        <v>0</v>
      </c>
      <c r="BA425" s="142">
        <f t="shared" si="201"/>
        <v>0</v>
      </c>
      <c r="BB425" s="142">
        <f t="shared" si="202"/>
        <v>0</v>
      </c>
      <c r="BC425" s="142">
        <f t="shared" si="203"/>
        <v>0</v>
      </c>
      <c r="BD425" s="142">
        <f t="shared" si="204"/>
        <v>0</v>
      </c>
      <c r="BE425" s="142">
        <f t="shared" si="205"/>
        <v>1000</v>
      </c>
      <c r="BF425" s="142">
        <f t="shared" si="206"/>
        <v>0</v>
      </c>
      <c r="BG425" s="142">
        <f t="shared" si="207"/>
        <v>0</v>
      </c>
      <c r="BH425" s="142">
        <f t="shared" si="208"/>
        <v>0</v>
      </c>
      <c r="BI425" s="142">
        <f t="shared" si="209"/>
        <v>0</v>
      </c>
      <c r="BJ425" s="142">
        <f t="shared" si="210"/>
        <v>0</v>
      </c>
      <c r="BK425" s="142">
        <f t="shared" si="211"/>
        <v>0</v>
      </c>
      <c r="BL425" s="142">
        <f t="shared" si="172"/>
        <v>0</v>
      </c>
      <c r="BM425" s="142">
        <f t="shared" si="173"/>
        <v>0</v>
      </c>
      <c r="BN425" s="142">
        <f t="shared" si="174"/>
        <v>0</v>
      </c>
      <c r="BO425" s="142">
        <f t="shared" si="175"/>
        <v>0</v>
      </c>
      <c r="BP425" s="142">
        <f t="shared" si="176"/>
        <v>0</v>
      </c>
      <c r="BQ425" s="142">
        <f t="shared" si="177"/>
        <v>0</v>
      </c>
      <c r="BR425" s="142">
        <f t="shared" si="178"/>
        <v>0</v>
      </c>
      <c r="BS425" s="142">
        <f t="shared" si="179"/>
        <v>0</v>
      </c>
      <c r="BT425" s="142">
        <f t="shared" si="180"/>
        <v>0</v>
      </c>
      <c r="BU425" s="142">
        <f t="shared" si="181"/>
        <v>0</v>
      </c>
      <c r="BV425" s="142">
        <f t="shared" si="182"/>
        <v>0</v>
      </c>
      <c r="BW425" s="142">
        <f t="shared" si="183"/>
        <v>0</v>
      </c>
      <c r="BX425" s="142">
        <f t="shared" si="184"/>
        <v>0</v>
      </c>
      <c r="BY425" s="142">
        <f t="shared" si="185"/>
        <v>0</v>
      </c>
      <c r="BZ425" s="142">
        <f t="shared" si="186"/>
        <v>0</v>
      </c>
      <c r="CA425" s="142">
        <f t="shared" si="187"/>
        <v>0</v>
      </c>
      <c r="CB425" s="142">
        <f t="shared" si="188"/>
        <v>0</v>
      </c>
      <c r="CC425" s="142">
        <f t="shared" si="189"/>
        <v>0</v>
      </c>
      <c r="CD425" s="142">
        <f t="shared" si="190"/>
        <v>0</v>
      </c>
      <c r="CE425" s="142">
        <f t="shared" si="191"/>
        <v>0</v>
      </c>
      <c r="CF425" s="142">
        <f t="shared" si="192"/>
        <v>0</v>
      </c>
      <c r="CG425" s="142">
        <f t="shared" si="193"/>
        <v>0</v>
      </c>
      <c r="CH425" s="142">
        <f t="shared" si="194"/>
        <v>0</v>
      </c>
      <c r="CI425" s="142">
        <f t="shared" si="195"/>
        <v>0</v>
      </c>
      <c r="CJ425" s="142">
        <f t="shared" si="196"/>
        <v>0</v>
      </c>
    </row>
    <row r="426" spans="2:88" x14ac:dyDescent="0.2">
      <c r="B426" s="144" t="str">
        <f t="shared" si="170"/>
        <v>25. Fidelidad</v>
      </c>
      <c r="C426" s="129">
        <v>0</v>
      </c>
      <c r="D426" s="129">
        <v>0</v>
      </c>
      <c r="E426" s="129">
        <v>1</v>
      </c>
      <c r="F426" s="129">
        <v>0</v>
      </c>
      <c r="G426" s="129">
        <v>0</v>
      </c>
      <c r="H426" s="129">
        <v>4</v>
      </c>
      <c r="I426" s="129">
        <v>0</v>
      </c>
      <c r="J426" s="129">
        <v>0</v>
      </c>
      <c r="K426" s="129">
        <v>4</v>
      </c>
      <c r="L426" s="129">
        <v>0</v>
      </c>
      <c r="M426" s="129">
        <v>0</v>
      </c>
      <c r="N426" s="129">
        <v>5</v>
      </c>
      <c r="O426" s="129">
        <v>0</v>
      </c>
      <c r="P426" s="129">
        <v>0</v>
      </c>
      <c r="Q426" s="129">
        <v>25763</v>
      </c>
      <c r="R426" s="129">
        <v>0</v>
      </c>
      <c r="S426" s="129">
        <v>4</v>
      </c>
      <c r="T426" s="129">
        <v>0</v>
      </c>
      <c r="U426" s="129">
        <v>0</v>
      </c>
      <c r="V426" s="129">
        <v>0</v>
      </c>
      <c r="W426" s="129">
        <v>14</v>
      </c>
      <c r="X426" s="129">
        <v>0</v>
      </c>
      <c r="Y426" s="129">
        <v>0</v>
      </c>
      <c r="Z426" s="129">
        <v>0</v>
      </c>
      <c r="AA426" s="129">
        <v>0</v>
      </c>
      <c r="AB426" s="129">
        <v>0</v>
      </c>
      <c r="AC426" s="129">
        <v>0</v>
      </c>
      <c r="AD426" s="129">
        <v>62</v>
      </c>
      <c r="AE426" s="129">
        <v>0</v>
      </c>
      <c r="AF426" s="129">
        <v>0</v>
      </c>
      <c r="AG426" s="129">
        <v>2</v>
      </c>
      <c r="AH426" s="129">
        <v>1</v>
      </c>
      <c r="AI426" s="129">
        <v>0</v>
      </c>
      <c r="AJ426" s="129">
        <v>0</v>
      </c>
      <c r="AK426" s="129"/>
      <c r="AL426" s="129"/>
      <c r="AM426" s="129"/>
      <c r="AN426" s="129"/>
      <c r="AO426" s="129"/>
      <c r="AP426" s="129"/>
      <c r="AQ426" s="117">
        <f t="shared" si="168"/>
        <v>25860</v>
      </c>
      <c r="AS426" s="129">
        <v>25836</v>
      </c>
      <c r="AT426" s="148"/>
      <c r="AV426" s="142">
        <f t="shared" si="171"/>
        <v>0</v>
      </c>
      <c r="AW426" s="142">
        <f t="shared" si="197"/>
        <v>0</v>
      </c>
      <c r="AX426" s="142">
        <f t="shared" si="198"/>
        <v>0</v>
      </c>
      <c r="AY426" s="142">
        <f t="shared" si="199"/>
        <v>0</v>
      </c>
      <c r="AZ426" s="142">
        <f t="shared" si="200"/>
        <v>0</v>
      </c>
      <c r="BA426" s="142">
        <f t="shared" si="201"/>
        <v>0</v>
      </c>
      <c r="BB426" s="142">
        <f t="shared" si="202"/>
        <v>0</v>
      </c>
      <c r="BC426" s="142">
        <f t="shared" si="203"/>
        <v>0</v>
      </c>
      <c r="BD426" s="142">
        <f t="shared" si="204"/>
        <v>0</v>
      </c>
      <c r="BE426" s="142">
        <f t="shared" si="205"/>
        <v>0</v>
      </c>
      <c r="BF426" s="142">
        <f t="shared" si="206"/>
        <v>0</v>
      </c>
      <c r="BG426" s="142">
        <f t="shared" si="207"/>
        <v>0</v>
      </c>
      <c r="BH426" s="142">
        <f t="shared" si="208"/>
        <v>0</v>
      </c>
      <c r="BI426" s="142">
        <f t="shared" si="209"/>
        <v>0</v>
      </c>
      <c r="BJ426" s="142">
        <f t="shared" si="210"/>
        <v>0</v>
      </c>
      <c r="BK426" s="142">
        <f t="shared" si="211"/>
        <v>0</v>
      </c>
      <c r="BL426" s="142">
        <f t="shared" si="172"/>
        <v>0</v>
      </c>
      <c r="BM426" s="142">
        <f t="shared" si="173"/>
        <v>0</v>
      </c>
      <c r="BN426" s="142">
        <f t="shared" si="174"/>
        <v>0</v>
      </c>
      <c r="BO426" s="142">
        <f t="shared" si="175"/>
        <v>0</v>
      </c>
      <c r="BP426" s="142">
        <f t="shared" si="176"/>
        <v>0</v>
      </c>
      <c r="BQ426" s="142">
        <f t="shared" si="177"/>
        <v>0</v>
      </c>
      <c r="BR426" s="142">
        <f t="shared" si="178"/>
        <v>0</v>
      </c>
      <c r="BS426" s="142">
        <f t="shared" si="179"/>
        <v>0</v>
      </c>
      <c r="BT426" s="142">
        <f t="shared" si="180"/>
        <v>0</v>
      </c>
      <c r="BU426" s="142">
        <f t="shared" si="181"/>
        <v>0</v>
      </c>
      <c r="BV426" s="142">
        <f t="shared" si="182"/>
        <v>0</v>
      </c>
      <c r="BW426" s="142">
        <f t="shared" si="183"/>
        <v>0</v>
      </c>
      <c r="BX426" s="142">
        <f t="shared" si="184"/>
        <v>0</v>
      </c>
      <c r="BY426" s="142">
        <f t="shared" si="185"/>
        <v>0</v>
      </c>
      <c r="BZ426" s="142">
        <f t="shared" si="186"/>
        <v>0</v>
      </c>
      <c r="CA426" s="142">
        <f t="shared" si="187"/>
        <v>0</v>
      </c>
      <c r="CB426" s="142">
        <f t="shared" si="188"/>
        <v>0</v>
      </c>
      <c r="CC426" s="142">
        <f t="shared" si="189"/>
        <v>0</v>
      </c>
      <c r="CD426" s="142">
        <f t="shared" si="190"/>
        <v>0</v>
      </c>
      <c r="CE426" s="142">
        <f t="shared" si="191"/>
        <v>0</v>
      </c>
      <c r="CF426" s="142">
        <f t="shared" si="192"/>
        <v>0</v>
      </c>
      <c r="CG426" s="142">
        <f t="shared" si="193"/>
        <v>0</v>
      </c>
      <c r="CH426" s="142">
        <f t="shared" si="194"/>
        <v>0</v>
      </c>
      <c r="CI426" s="142">
        <f t="shared" si="195"/>
        <v>0</v>
      </c>
      <c r="CJ426" s="142">
        <f t="shared" si="196"/>
        <v>0</v>
      </c>
    </row>
    <row r="427" spans="2:88" x14ac:dyDescent="0.2">
      <c r="B427" s="144" t="str">
        <f t="shared" si="170"/>
        <v>26. Seguros Extensión y Garantía</v>
      </c>
      <c r="C427" s="129">
        <v>0</v>
      </c>
      <c r="D427" s="129">
        <v>0</v>
      </c>
      <c r="E427" s="129">
        <v>0</v>
      </c>
      <c r="F427" s="129">
        <v>0</v>
      </c>
      <c r="G427" s="129">
        <v>0</v>
      </c>
      <c r="H427" s="129">
        <v>11</v>
      </c>
      <c r="I427" s="129">
        <v>0</v>
      </c>
      <c r="J427" s="129">
        <v>0</v>
      </c>
      <c r="K427" s="129">
        <v>1736</v>
      </c>
      <c r="L427" s="129">
        <v>0</v>
      </c>
      <c r="M427" s="129">
        <v>0</v>
      </c>
      <c r="N427" s="129">
        <v>0</v>
      </c>
      <c r="O427" s="129">
        <v>0</v>
      </c>
      <c r="P427" s="129">
        <v>0</v>
      </c>
      <c r="Q427" s="129">
        <v>61</v>
      </c>
      <c r="R427" s="129">
        <v>0</v>
      </c>
      <c r="S427" s="129">
        <v>0</v>
      </c>
      <c r="T427" s="129">
        <v>0</v>
      </c>
      <c r="U427" s="129">
        <v>0</v>
      </c>
      <c r="V427" s="129">
        <v>0</v>
      </c>
      <c r="W427" s="129">
        <v>0</v>
      </c>
      <c r="X427" s="129">
        <v>0</v>
      </c>
      <c r="Y427" s="129">
        <v>0</v>
      </c>
      <c r="Z427" s="129">
        <v>0</v>
      </c>
      <c r="AA427" s="129">
        <v>0</v>
      </c>
      <c r="AB427" s="129">
        <v>0</v>
      </c>
      <c r="AC427" s="129">
        <v>0</v>
      </c>
      <c r="AD427" s="129">
        <v>0</v>
      </c>
      <c r="AE427" s="129">
        <v>0</v>
      </c>
      <c r="AF427" s="129">
        <v>0</v>
      </c>
      <c r="AG427" s="129">
        <v>0</v>
      </c>
      <c r="AH427" s="129">
        <v>0</v>
      </c>
      <c r="AI427" s="129">
        <v>0</v>
      </c>
      <c r="AJ427" s="129">
        <v>0</v>
      </c>
      <c r="AK427" s="129"/>
      <c r="AL427" s="129"/>
      <c r="AM427" s="129"/>
      <c r="AN427" s="129"/>
      <c r="AO427" s="129"/>
      <c r="AP427" s="129"/>
      <c r="AQ427" s="117">
        <f t="shared" si="168"/>
        <v>1808</v>
      </c>
      <c r="AS427" s="129">
        <v>2127</v>
      </c>
      <c r="AT427" s="148"/>
      <c r="AV427" s="142">
        <f t="shared" si="171"/>
        <v>0</v>
      </c>
      <c r="AW427" s="142">
        <f t="shared" si="197"/>
        <v>0</v>
      </c>
      <c r="AX427" s="142">
        <f t="shared" si="198"/>
        <v>0</v>
      </c>
      <c r="AY427" s="142">
        <f t="shared" si="199"/>
        <v>0</v>
      </c>
      <c r="AZ427" s="142">
        <f t="shared" si="200"/>
        <v>0</v>
      </c>
      <c r="BA427" s="142">
        <f t="shared" si="201"/>
        <v>0</v>
      </c>
      <c r="BB427" s="142">
        <f t="shared" si="202"/>
        <v>0</v>
      </c>
      <c r="BC427" s="142">
        <f t="shared" si="203"/>
        <v>0</v>
      </c>
      <c r="BD427" s="142">
        <f t="shared" si="204"/>
        <v>0</v>
      </c>
      <c r="BE427" s="142">
        <f t="shared" si="205"/>
        <v>0</v>
      </c>
      <c r="BF427" s="142">
        <f t="shared" si="206"/>
        <v>0</v>
      </c>
      <c r="BG427" s="142">
        <f t="shared" si="207"/>
        <v>0</v>
      </c>
      <c r="BH427" s="142">
        <f t="shared" si="208"/>
        <v>0</v>
      </c>
      <c r="BI427" s="142">
        <f t="shared" si="209"/>
        <v>0</v>
      </c>
      <c r="BJ427" s="142">
        <f t="shared" si="210"/>
        <v>0</v>
      </c>
      <c r="BK427" s="142">
        <f t="shared" si="211"/>
        <v>0</v>
      </c>
      <c r="BL427" s="142">
        <f t="shared" si="172"/>
        <v>0</v>
      </c>
      <c r="BM427" s="142">
        <f t="shared" si="173"/>
        <v>0</v>
      </c>
      <c r="BN427" s="142">
        <f t="shared" si="174"/>
        <v>0</v>
      </c>
      <c r="BO427" s="142">
        <f t="shared" si="175"/>
        <v>0</v>
      </c>
      <c r="BP427" s="142">
        <f t="shared" si="176"/>
        <v>0</v>
      </c>
      <c r="BQ427" s="142">
        <f t="shared" si="177"/>
        <v>0</v>
      </c>
      <c r="BR427" s="142">
        <f t="shared" si="178"/>
        <v>0</v>
      </c>
      <c r="BS427" s="142">
        <f t="shared" si="179"/>
        <v>0</v>
      </c>
      <c r="BT427" s="142">
        <f t="shared" si="180"/>
        <v>0</v>
      </c>
      <c r="BU427" s="142">
        <f t="shared" si="181"/>
        <v>0</v>
      </c>
      <c r="BV427" s="142">
        <f t="shared" si="182"/>
        <v>0</v>
      </c>
      <c r="BW427" s="142">
        <f t="shared" si="183"/>
        <v>0</v>
      </c>
      <c r="BX427" s="142">
        <f t="shared" si="184"/>
        <v>0</v>
      </c>
      <c r="BY427" s="142">
        <f t="shared" si="185"/>
        <v>0</v>
      </c>
      <c r="BZ427" s="142">
        <f t="shared" si="186"/>
        <v>0</v>
      </c>
      <c r="CA427" s="142">
        <f t="shared" si="187"/>
        <v>0</v>
      </c>
      <c r="CB427" s="142">
        <f t="shared" si="188"/>
        <v>0</v>
      </c>
      <c r="CC427" s="142">
        <f t="shared" si="189"/>
        <v>0</v>
      </c>
      <c r="CD427" s="142">
        <f t="shared" si="190"/>
        <v>0</v>
      </c>
      <c r="CE427" s="142">
        <f t="shared" si="191"/>
        <v>0</v>
      </c>
      <c r="CF427" s="142">
        <f t="shared" si="192"/>
        <v>0</v>
      </c>
      <c r="CG427" s="142">
        <f t="shared" si="193"/>
        <v>0</v>
      </c>
      <c r="CH427" s="142">
        <f t="shared" si="194"/>
        <v>0</v>
      </c>
      <c r="CI427" s="142">
        <f t="shared" si="195"/>
        <v>0</v>
      </c>
      <c r="CJ427" s="142">
        <f t="shared" si="196"/>
        <v>0</v>
      </c>
    </row>
    <row r="428" spans="2:88" x14ac:dyDescent="0.2">
      <c r="B428" s="144" t="str">
        <f t="shared" si="170"/>
        <v>27. Seguros de Crédito por Ventas a Plazo</v>
      </c>
      <c r="C428" s="129">
        <v>0</v>
      </c>
      <c r="D428" s="129">
        <v>3207</v>
      </c>
      <c r="E428" s="129">
        <v>0</v>
      </c>
      <c r="F428" s="129">
        <v>0</v>
      </c>
      <c r="G428" s="129">
        <v>0</v>
      </c>
      <c r="H428" s="129">
        <v>0</v>
      </c>
      <c r="I428" s="129">
        <v>0</v>
      </c>
      <c r="J428" s="129">
        <v>140</v>
      </c>
      <c r="K428" s="129">
        <v>0</v>
      </c>
      <c r="L428" s="129">
        <v>0</v>
      </c>
      <c r="M428" s="129">
        <v>390</v>
      </c>
      <c r="N428" s="129">
        <v>0</v>
      </c>
      <c r="O428" s="129">
        <v>0</v>
      </c>
      <c r="P428" s="129">
        <v>0</v>
      </c>
      <c r="Q428" s="129">
        <v>0</v>
      </c>
      <c r="R428" s="129">
        <v>0</v>
      </c>
      <c r="S428" s="129">
        <v>0</v>
      </c>
      <c r="T428" s="129">
        <v>0</v>
      </c>
      <c r="U428" s="129">
        <v>0</v>
      </c>
      <c r="V428" s="129">
        <v>0</v>
      </c>
      <c r="W428" s="129">
        <v>0</v>
      </c>
      <c r="X428" s="129">
        <v>42</v>
      </c>
      <c r="Y428" s="129">
        <v>0</v>
      </c>
      <c r="Z428" s="129">
        <v>0</v>
      </c>
      <c r="AA428" s="129">
        <v>0</v>
      </c>
      <c r="AB428" s="129">
        <v>0</v>
      </c>
      <c r="AC428" s="129">
        <v>207</v>
      </c>
      <c r="AD428" s="129">
        <v>0</v>
      </c>
      <c r="AE428" s="129">
        <v>0</v>
      </c>
      <c r="AF428" s="129">
        <v>39</v>
      </c>
      <c r="AG428" s="129">
        <v>0</v>
      </c>
      <c r="AH428" s="129">
        <v>0</v>
      </c>
      <c r="AI428" s="129">
        <v>0</v>
      </c>
      <c r="AJ428" s="129">
        <v>0</v>
      </c>
      <c r="AK428" s="129"/>
      <c r="AL428" s="129"/>
      <c r="AM428" s="129"/>
      <c r="AN428" s="129"/>
      <c r="AO428" s="129"/>
      <c r="AP428" s="129"/>
      <c r="AQ428" s="117">
        <f t="shared" si="168"/>
        <v>4025</v>
      </c>
      <c r="AS428" s="129">
        <v>4128</v>
      </c>
      <c r="AT428" s="148"/>
      <c r="AV428" s="142">
        <f t="shared" si="171"/>
        <v>0</v>
      </c>
      <c r="AW428" s="142">
        <f t="shared" si="197"/>
        <v>0</v>
      </c>
      <c r="AX428" s="142">
        <f t="shared" si="198"/>
        <v>0</v>
      </c>
      <c r="AY428" s="142">
        <f t="shared" si="199"/>
        <v>0</v>
      </c>
      <c r="AZ428" s="142">
        <f t="shared" si="200"/>
        <v>1000</v>
      </c>
      <c r="BA428" s="142">
        <f t="shared" si="201"/>
        <v>0</v>
      </c>
      <c r="BB428" s="142">
        <f t="shared" si="202"/>
        <v>0</v>
      </c>
      <c r="BC428" s="142">
        <f t="shared" si="203"/>
        <v>0</v>
      </c>
      <c r="BD428" s="142">
        <f t="shared" si="204"/>
        <v>0</v>
      </c>
      <c r="BE428" s="142">
        <f t="shared" si="205"/>
        <v>0</v>
      </c>
      <c r="BF428" s="142">
        <f t="shared" si="206"/>
        <v>0</v>
      </c>
      <c r="BG428" s="142">
        <f t="shared" si="207"/>
        <v>0</v>
      </c>
      <c r="BH428" s="142">
        <f t="shared" si="208"/>
        <v>0</v>
      </c>
      <c r="BI428" s="142">
        <f t="shared" si="209"/>
        <v>0</v>
      </c>
      <c r="BJ428" s="142">
        <f t="shared" si="210"/>
        <v>0</v>
      </c>
      <c r="BK428" s="142">
        <f t="shared" si="211"/>
        <v>0</v>
      </c>
      <c r="BL428" s="142">
        <f t="shared" si="172"/>
        <v>0</v>
      </c>
      <c r="BM428" s="142">
        <f t="shared" si="173"/>
        <v>0</v>
      </c>
      <c r="BN428" s="142">
        <f t="shared" si="174"/>
        <v>0</v>
      </c>
      <c r="BO428" s="142">
        <f t="shared" si="175"/>
        <v>0</v>
      </c>
      <c r="BP428" s="142">
        <f t="shared" si="176"/>
        <v>0</v>
      </c>
      <c r="BQ428" s="142">
        <f t="shared" si="177"/>
        <v>0</v>
      </c>
      <c r="BR428" s="142">
        <f t="shared" si="178"/>
        <v>0</v>
      </c>
      <c r="BS428" s="142">
        <f t="shared" si="179"/>
        <v>0</v>
      </c>
      <c r="BT428" s="142">
        <f t="shared" si="180"/>
        <v>0</v>
      </c>
      <c r="BU428" s="142">
        <f t="shared" si="181"/>
        <v>0</v>
      </c>
      <c r="BV428" s="142">
        <f t="shared" si="182"/>
        <v>0</v>
      </c>
      <c r="BW428" s="142">
        <f t="shared" si="183"/>
        <v>0</v>
      </c>
      <c r="BX428" s="142">
        <f t="shared" si="184"/>
        <v>0</v>
      </c>
      <c r="BY428" s="142">
        <f t="shared" si="185"/>
        <v>0</v>
      </c>
      <c r="BZ428" s="142">
        <f t="shared" si="186"/>
        <v>0</v>
      </c>
      <c r="CA428" s="142">
        <f t="shared" si="187"/>
        <v>0</v>
      </c>
      <c r="CB428" s="142">
        <f t="shared" si="188"/>
        <v>0</v>
      </c>
      <c r="CC428" s="142">
        <f t="shared" si="189"/>
        <v>0</v>
      </c>
      <c r="CD428" s="142">
        <f t="shared" si="190"/>
        <v>0</v>
      </c>
      <c r="CE428" s="142">
        <f t="shared" si="191"/>
        <v>0</v>
      </c>
      <c r="CF428" s="142">
        <f t="shared" si="192"/>
        <v>0</v>
      </c>
      <c r="CG428" s="142">
        <f t="shared" si="193"/>
        <v>0</v>
      </c>
      <c r="CH428" s="142">
        <f t="shared" si="194"/>
        <v>0</v>
      </c>
      <c r="CI428" s="142">
        <f t="shared" si="195"/>
        <v>0</v>
      </c>
      <c r="CJ428" s="142">
        <f t="shared" si="196"/>
        <v>0</v>
      </c>
    </row>
    <row r="429" spans="2:88" x14ac:dyDescent="0.2">
      <c r="B429" s="144" t="str">
        <f t="shared" si="170"/>
        <v>28. Seguros de Crédito a la Exportación</v>
      </c>
      <c r="C429" s="129">
        <v>0</v>
      </c>
      <c r="D429" s="129">
        <v>54</v>
      </c>
      <c r="E429" s="129">
        <v>0</v>
      </c>
      <c r="F429" s="129">
        <v>0</v>
      </c>
      <c r="G429" s="129">
        <v>0</v>
      </c>
      <c r="H429" s="129">
        <v>0</v>
      </c>
      <c r="I429" s="129">
        <v>0</v>
      </c>
      <c r="J429" s="129">
        <v>224</v>
      </c>
      <c r="K429" s="129">
        <v>0</v>
      </c>
      <c r="L429" s="129">
        <v>0</v>
      </c>
      <c r="M429" s="129">
        <v>224</v>
      </c>
      <c r="N429" s="129">
        <v>0</v>
      </c>
      <c r="O429" s="129">
        <v>0</v>
      </c>
      <c r="P429" s="129">
        <v>0</v>
      </c>
      <c r="Q429" s="129">
        <v>0</v>
      </c>
      <c r="R429" s="129">
        <v>0</v>
      </c>
      <c r="S429" s="129">
        <v>0</v>
      </c>
      <c r="T429" s="129">
        <v>0</v>
      </c>
      <c r="U429" s="129">
        <v>0</v>
      </c>
      <c r="V429" s="129">
        <v>0</v>
      </c>
      <c r="W429" s="129">
        <v>0</v>
      </c>
      <c r="X429" s="129">
        <v>0</v>
      </c>
      <c r="Y429" s="129">
        <v>0</v>
      </c>
      <c r="Z429" s="129">
        <v>0</v>
      </c>
      <c r="AA429" s="129">
        <v>0</v>
      </c>
      <c r="AB429" s="129">
        <v>0</v>
      </c>
      <c r="AC429" s="129">
        <v>97</v>
      </c>
      <c r="AD429" s="129">
        <v>0</v>
      </c>
      <c r="AE429" s="129">
        <v>0</v>
      </c>
      <c r="AF429" s="129">
        <v>0</v>
      </c>
      <c r="AG429" s="129">
        <v>0</v>
      </c>
      <c r="AH429" s="129">
        <v>0</v>
      </c>
      <c r="AI429" s="129">
        <v>0</v>
      </c>
      <c r="AJ429" s="129">
        <v>0</v>
      </c>
      <c r="AK429" s="129"/>
      <c r="AL429" s="129"/>
      <c r="AM429" s="129"/>
      <c r="AN429" s="129"/>
      <c r="AO429" s="129"/>
      <c r="AP429" s="129"/>
      <c r="AQ429" s="117">
        <f t="shared" si="168"/>
        <v>599</v>
      </c>
      <c r="AS429" s="129">
        <v>633</v>
      </c>
      <c r="AT429" s="148"/>
      <c r="AV429" s="142">
        <f t="shared" si="171"/>
        <v>0</v>
      </c>
      <c r="AW429" s="142">
        <f t="shared" si="197"/>
        <v>0</v>
      </c>
      <c r="AX429" s="142">
        <f t="shared" si="198"/>
        <v>0</v>
      </c>
      <c r="AY429" s="142">
        <f t="shared" si="199"/>
        <v>0</v>
      </c>
      <c r="AZ429" s="142">
        <f t="shared" si="200"/>
        <v>1000</v>
      </c>
      <c r="BA429" s="142">
        <f t="shared" si="201"/>
        <v>0</v>
      </c>
      <c r="BB429" s="142">
        <f t="shared" si="202"/>
        <v>0</v>
      </c>
      <c r="BC429" s="142">
        <f t="shared" si="203"/>
        <v>0</v>
      </c>
      <c r="BD429" s="142">
        <f t="shared" si="204"/>
        <v>0</v>
      </c>
      <c r="BE429" s="142">
        <f t="shared" si="205"/>
        <v>0</v>
      </c>
      <c r="BF429" s="142">
        <f t="shared" si="206"/>
        <v>0</v>
      </c>
      <c r="BG429" s="142">
        <f t="shared" si="207"/>
        <v>0</v>
      </c>
      <c r="BH429" s="142">
        <f t="shared" si="208"/>
        <v>0</v>
      </c>
      <c r="BI429" s="142">
        <f t="shared" si="209"/>
        <v>0</v>
      </c>
      <c r="BJ429" s="142">
        <f t="shared" si="210"/>
        <v>0</v>
      </c>
      <c r="BK429" s="142">
        <f t="shared" si="211"/>
        <v>0</v>
      </c>
      <c r="BL429" s="142">
        <f t="shared" si="172"/>
        <v>0</v>
      </c>
      <c r="BM429" s="142">
        <f t="shared" si="173"/>
        <v>0</v>
      </c>
      <c r="BN429" s="142">
        <f t="shared" si="174"/>
        <v>0</v>
      </c>
      <c r="BO429" s="142">
        <f t="shared" si="175"/>
        <v>0</v>
      </c>
      <c r="BP429" s="142">
        <f t="shared" si="176"/>
        <v>0</v>
      </c>
      <c r="BQ429" s="142">
        <f t="shared" si="177"/>
        <v>0</v>
      </c>
      <c r="BR429" s="142">
        <f t="shared" si="178"/>
        <v>0</v>
      </c>
      <c r="BS429" s="142">
        <f t="shared" si="179"/>
        <v>0</v>
      </c>
      <c r="BT429" s="142">
        <f t="shared" si="180"/>
        <v>0</v>
      </c>
      <c r="BU429" s="142">
        <f t="shared" si="181"/>
        <v>0</v>
      </c>
      <c r="BV429" s="142">
        <f t="shared" si="182"/>
        <v>0</v>
      </c>
      <c r="BW429" s="142">
        <f t="shared" si="183"/>
        <v>0</v>
      </c>
      <c r="BX429" s="142">
        <f t="shared" si="184"/>
        <v>0</v>
      </c>
      <c r="BY429" s="142">
        <f t="shared" si="185"/>
        <v>0</v>
      </c>
      <c r="BZ429" s="142">
        <f t="shared" si="186"/>
        <v>0</v>
      </c>
      <c r="CA429" s="142">
        <f t="shared" si="187"/>
        <v>0</v>
      </c>
      <c r="CB429" s="142">
        <f t="shared" si="188"/>
        <v>0</v>
      </c>
      <c r="CC429" s="142">
        <f t="shared" si="189"/>
        <v>0</v>
      </c>
      <c r="CD429" s="142">
        <f t="shared" si="190"/>
        <v>0</v>
      </c>
      <c r="CE429" s="142">
        <f t="shared" si="191"/>
        <v>0</v>
      </c>
      <c r="CF429" s="142">
        <f t="shared" si="192"/>
        <v>0</v>
      </c>
      <c r="CG429" s="142">
        <f t="shared" si="193"/>
        <v>0</v>
      </c>
      <c r="CH429" s="142">
        <f t="shared" si="194"/>
        <v>0</v>
      </c>
      <c r="CI429" s="142">
        <f t="shared" si="195"/>
        <v>0</v>
      </c>
      <c r="CJ429" s="142">
        <f t="shared" si="196"/>
        <v>0</v>
      </c>
    </row>
    <row r="430" spans="2:88" x14ac:dyDescent="0.2">
      <c r="B430" s="144" t="str">
        <f t="shared" si="170"/>
        <v>29. Otros Seguros de Crédito</v>
      </c>
      <c r="C430" s="129">
        <v>0</v>
      </c>
      <c r="D430" s="129">
        <v>0</v>
      </c>
      <c r="E430" s="129">
        <v>0</v>
      </c>
      <c r="F430" s="129">
        <v>0</v>
      </c>
      <c r="G430" s="129">
        <v>0</v>
      </c>
      <c r="H430" s="129">
        <v>0</v>
      </c>
      <c r="I430" s="129">
        <v>0</v>
      </c>
      <c r="J430" s="129">
        <v>0</v>
      </c>
      <c r="K430" s="129">
        <v>0</v>
      </c>
      <c r="L430" s="129">
        <v>0</v>
      </c>
      <c r="M430" s="129">
        <v>0</v>
      </c>
      <c r="N430" s="129">
        <v>0</v>
      </c>
      <c r="O430" s="129">
        <v>0</v>
      </c>
      <c r="P430" s="129">
        <v>0</v>
      </c>
      <c r="Q430" s="129">
        <v>0</v>
      </c>
      <c r="R430" s="129">
        <v>0</v>
      </c>
      <c r="S430" s="129">
        <v>0</v>
      </c>
      <c r="T430" s="129">
        <v>0</v>
      </c>
      <c r="U430" s="129">
        <v>0</v>
      </c>
      <c r="V430" s="129">
        <v>0</v>
      </c>
      <c r="W430" s="129">
        <v>0</v>
      </c>
      <c r="X430" s="129">
        <v>0</v>
      </c>
      <c r="Y430" s="129">
        <v>0</v>
      </c>
      <c r="Z430" s="129">
        <v>0</v>
      </c>
      <c r="AA430" s="129">
        <v>0</v>
      </c>
      <c r="AB430" s="129">
        <v>0</v>
      </c>
      <c r="AC430" s="129">
        <v>0</v>
      </c>
      <c r="AD430" s="129">
        <v>0</v>
      </c>
      <c r="AE430" s="129">
        <v>0</v>
      </c>
      <c r="AF430" s="129">
        <v>0</v>
      </c>
      <c r="AG430" s="129">
        <v>0</v>
      </c>
      <c r="AH430" s="129">
        <v>0</v>
      </c>
      <c r="AI430" s="129">
        <v>0</v>
      </c>
      <c r="AJ430" s="129">
        <v>0</v>
      </c>
      <c r="AK430" s="129"/>
      <c r="AL430" s="129"/>
      <c r="AM430" s="129"/>
      <c r="AN430" s="129"/>
      <c r="AO430" s="129"/>
      <c r="AP430" s="129"/>
      <c r="AQ430" s="117">
        <f t="shared" si="168"/>
        <v>0</v>
      </c>
      <c r="AS430" s="129" t="s">
        <v>729</v>
      </c>
      <c r="AT430" s="148"/>
      <c r="AV430" s="142">
        <f t="shared" si="171"/>
        <v>0</v>
      </c>
      <c r="AW430" s="142">
        <f t="shared" si="197"/>
        <v>0</v>
      </c>
      <c r="AX430" s="142">
        <f t="shared" si="198"/>
        <v>0</v>
      </c>
      <c r="AY430" s="142">
        <f t="shared" si="199"/>
        <v>0</v>
      </c>
      <c r="AZ430" s="142">
        <f t="shared" si="200"/>
        <v>0</v>
      </c>
      <c r="BA430" s="142">
        <f t="shared" si="201"/>
        <v>0</v>
      </c>
      <c r="BB430" s="142">
        <f t="shared" si="202"/>
        <v>0</v>
      </c>
      <c r="BC430" s="142">
        <f t="shared" si="203"/>
        <v>0</v>
      </c>
      <c r="BD430" s="142">
        <f t="shared" si="204"/>
        <v>0</v>
      </c>
      <c r="BE430" s="142">
        <f t="shared" si="205"/>
        <v>0</v>
      </c>
      <c r="BF430" s="142">
        <f t="shared" si="206"/>
        <v>0</v>
      </c>
      <c r="BG430" s="142">
        <f t="shared" si="207"/>
        <v>0</v>
      </c>
      <c r="BH430" s="142">
        <f t="shared" si="208"/>
        <v>0</v>
      </c>
      <c r="BI430" s="142">
        <f t="shared" si="209"/>
        <v>0</v>
      </c>
      <c r="BJ430" s="142">
        <f t="shared" si="210"/>
        <v>0</v>
      </c>
      <c r="BK430" s="142">
        <f t="shared" si="211"/>
        <v>0</v>
      </c>
      <c r="BL430" s="142">
        <f t="shared" si="172"/>
        <v>0</v>
      </c>
      <c r="BM430" s="142">
        <f t="shared" si="173"/>
        <v>0</v>
      </c>
      <c r="BN430" s="142">
        <f t="shared" si="174"/>
        <v>0</v>
      </c>
      <c r="BO430" s="142">
        <f t="shared" si="175"/>
        <v>0</v>
      </c>
      <c r="BP430" s="142">
        <f t="shared" si="176"/>
        <v>0</v>
      </c>
      <c r="BQ430" s="142">
        <f t="shared" si="177"/>
        <v>0</v>
      </c>
      <c r="BR430" s="142">
        <f t="shared" si="178"/>
        <v>0</v>
      </c>
      <c r="BS430" s="142">
        <f t="shared" si="179"/>
        <v>0</v>
      </c>
      <c r="BT430" s="142">
        <f t="shared" si="180"/>
        <v>0</v>
      </c>
      <c r="BU430" s="142">
        <f t="shared" si="181"/>
        <v>0</v>
      </c>
      <c r="BV430" s="142">
        <f t="shared" si="182"/>
        <v>0</v>
      </c>
      <c r="BW430" s="142">
        <f t="shared" si="183"/>
        <v>0</v>
      </c>
      <c r="BX430" s="142">
        <f t="shared" si="184"/>
        <v>0</v>
      </c>
      <c r="BY430" s="142">
        <f t="shared" si="185"/>
        <v>0</v>
      </c>
      <c r="BZ430" s="142">
        <f t="shared" si="186"/>
        <v>0</v>
      </c>
      <c r="CA430" s="142">
        <f t="shared" si="187"/>
        <v>0</v>
      </c>
      <c r="CB430" s="142">
        <f t="shared" si="188"/>
        <v>0</v>
      </c>
      <c r="CC430" s="142">
        <f t="shared" si="189"/>
        <v>0</v>
      </c>
      <c r="CD430" s="142">
        <f t="shared" si="190"/>
        <v>0</v>
      </c>
      <c r="CE430" s="142">
        <f t="shared" si="191"/>
        <v>0</v>
      </c>
      <c r="CF430" s="142">
        <f t="shared" si="192"/>
        <v>0</v>
      </c>
      <c r="CG430" s="142">
        <f t="shared" si="193"/>
        <v>0</v>
      </c>
      <c r="CH430" s="142">
        <f t="shared" si="194"/>
        <v>0</v>
      </c>
      <c r="CI430" s="142">
        <f t="shared" si="195"/>
        <v>0</v>
      </c>
      <c r="CJ430" s="142">
        <f t="shared" si="196"/>
        <v>0</v>
      </c>
    </row>
    <row r="431" spans="2:88" x14ac:dyDescent="0.2">
      <c r="B431" s="144" t="str">
        <f t="shared" si="170"/>
        <v>30. Salud</v>
      </c>
      <c r="C431" s="129">
        <v>0</v>
      </c>
      <c r="D431" s="129">
        <v>0</v>
      </c>
      <c r="E431" s="129">
        <v>687</v>
      </c>
      <c r="F431" s="129">
        <v>31895.000000000004</v>
      </c>
      <c r="G431" s="129">
        <v>0</v>
      </c>
      <c r="H431" s="129">
        <v>0</v>
      </c>
      <c r="I431" s="129">
        <v>93</v>
      </c>
      <c r="J431" s="129">
        <v>0</v>
      </c>
      <c r="K431" s="129">
        <v>15979</v>
      </c>
      <c r="L431" s="129">
        <v>0</v>
      </c>
      <c r="M431" s="129">
        <v>0</v>
      </c>
      <c r="N431" s="129">
        <v>0</v>
      </c>
      <c r="O431" s="129">
        <v>0</v>
      </c>
      <c r="P431" s="129">
        <v>0</v>
      </c>
      <c r="Q431" s="129">
        <v>0</v>
      </c>
      <c r="R431" s="129">
        <v>0</v>
      </c>
      <c r="S431" s="129">
        <v>0</v>
      </c>
      <c r="T431" s="129">
        <v>0</v>
      </c>
      <c r="U431" s="129">
        <v>0</v>
      </c>
      <c r="V431" s="129">
        <v>6</v>
      </c>
      <c r="W431" s="129">
        <v>0</v>
      </c>
      <c r="X431" s="129">
        <v>0</v>
      </c>
      <c r="Y431" s="129">
        <v>0</v>
      </c>
      <c r="Z431" s="129">
        <v>0</v>
      </c>
      <c r="AA431" s="129">
        <v>0</v>
      </c>
      <c r="AB431" s="129">
        <v>3</v>
      </c>
      <c r="AC431" s="129">
        <v>0</v>
      </c>
      <c r="AD431" s="129">
        <v>0</v>
      </c>
      <c r="AE431" s="129">
        <v>0</v>
      </c>
      <c r="AF431" s="129">
        <v>0</v>
      </c>
      <c r="AG431" s="129">
        <v>2</v>
      </c>
      <c r="AH431" s="129">
        <v>0</v>
      </c>
      <c r="AI431" s="129">
        <v>0</v>
      </c>
      <c r="AJ431" s="129">
        <v>0</v>
      </c>
      <c r="AK431" s="129"/>
      <c r="AL431" s="129"/>
      <c r="AM431" s="129"/>
      <c r="AN431" s="129"/>
      <c r="AO431" s="129"/>
      <c r="AP431" s="129"/>
      <c r="AQ431" s="117">
        <f t="shared" si="168"/>
        <v>48665</v>
      </c>
      <c r="AS431" s="129">
        <v>30153</v>
      </c>
      <c r="AT431" s="148"/>
      <c r="AV431" s="142">
        <f t="shared" si="171"/>
        <v>0</v>
      </c>
      <c r="AW431" s="142">
        <f t="shared" si="197"/>
        <v>0</v>
      </c>
      <c r="AX431" s="142">
        <f t="shared" si="198"/>
        <v>0</v>
      </c>
      <c r="AY431" s="142">
        <f t="shared" si="199"/>
        <v>0</v>
      </c>
      <c r="AZ431" s="142">
        <f t="shared" si="200"/>
        <v>0</v>
      </c>
      <c r="BA431" s="142">
        <f t="shared" si="201"/>
        <v>0</v>
      </c>
      <c r="BB431" s="142">
        <f t="shared" si="202"/>
        <v>0</v>
      </c>
      <c r="BC431" s="142">
        <f t="shared" si="203"/>
        <v>0</v>
      </c>
      <c r="BD431" s="142">
        <f t="shared" si="204"/>
        <v>0</v>
      </c>
      <c r="BE431" s="142">
        <f t="shared" si="205"/>
        <v>0</v>
      </c>
      <c r="BF431" s="142">
        <f t="shared" si="206"/>
        <v>0</v>
      </c>
      <c r="BG431" s="142">
        <f t="shared" si="207"/>
        <v>0</v>
      </c>
      <c r="BH431" s="142">
        <f t="shared" si="208"/>
        <v>0</v>
      </c>
      <c r="BI431" s="142">
        <f t="shared" si="209"/>
        <v>0</v>
      </c>
      <c r="BJ431" s="142">
        <f t="shared" si="210"/>
        <v>0</v>
      </c>
      <c r="BK431" s="142">
        <f t="shared" si="211"/>
        <v>0</v>
      </c>
      <c r="BL431" s="142">
        <f t="shared" si="172"/>
        <v>0</v>
      </c>
      <c r="BM431" s="142">
        <f t="shared" si="173"/>
        <v>0</v>
      </c>
      <c r="BN431" s="142">
        <f t="shared" si="174"/>
        <v>0</v>
      </c>
      <c r="BO431" s="142">
        <f t="shared" si="175"/>
        <v>0</v>
      </c>
      <c r="BP431" s="142">
        <f t="shared" si="176"/>
        <v>0</v>
      </c>
      <c r="BQ431" s="142">
        <f t="shared" si="177"/>
        <v>0</v>
      </c>
      <c r="BR431" s="142">
        <f t="shared" si="178"/>
        <v>0</v>
      </c>
      <c r="BS431" s="142">
        <f t="shared" si="179"/>
        <v>0</v>
      </c>
      <c r="BT431" s="142">
        <f t="shared" si="180"/>
        <v>0</v>
      </c>
      <c r="BU431" s="142">
        <f t="shared" si="181"/>
        <v>0</v>
      </c>
      <c r="BV431" s="142">
        <f t="shared" si="182"/>
        <v>0</v>
      </c>
      <c r="BW431" s="142">
        <f t="shared" si="183"/>
        <v>0</v>
      </c>
      <c r="BX431" s="142">
        <f t="shared" si="184"/>
        <v>0</v>
      </c>
      <c r="BY431" s="142">
        <f t="shared" si="185"/>
        <v>0</v>
      </c>
      <c r="BZ431" s="142">
        <f t="shared" si="186"/>
        <v>0</v>
      </c>
      <c r="CA431" s="142">
        <f t="shared" si="187"/>
        <v>0</v>
      </c>
      <c r="CB431" s="142">
        <f t="shared" si="188"/>
        <v>0</v>
      </c>
      <c r="CC431" s="142">
        <f t="shared" si="189"/>
        <v>0</v>
      </c>
      <c r="CD431" s="142">
        <f t="shared" si="190"/>
        <v>0</v>
      </c>
      <c r="CE431" s="142">
        <f t="shared" si="191"/>
        <v>0</v>
      </c>
      <c r="CF431" s="142">
        <f t="shared" si="192"/>
        <v>0</v>
      </c>
      <c r="CG431" s="142">
        <f t="shared" si="193"/>
        <v>0</v>
      </c>
      <c r="CH431" s="142">
        <f t="shared" si="194"/>
        <v>0</v>
      </c>
      <c r="CI431" s="142">
        <f t="shared" si="195"/>
        <v>0</v>
      </c>
      <c r="CJ431" s="142">
        <f t="shared" si="196"/>
        <v>0</v>
      </c>
    </row>
    <row r="432" spans="2:88" x14ac:dyDescent="0.2">
      <c r="B432" s="144" t="str">
        <f t="shared" si="170"/>
        <v>31. Accidentes Personales</v>
      </c>
      <c r="C432" s="129">
        <v>0</v>
      </c>
      <c r="D432" s="129">
        <v>0</v>
      </c>
      <c r="E432" s="129">
        <v>522530.00000000006</v>
      </c>
      <c r="F432" s="129">
        <v>295294</v>
      </c>
      <c r="G432" s="129">
        <v>0</v>
      </c>
      <c r="H432" s="129">
        <v>127286.00000000001</v>
      </c>
      <c r="I432" s="129">
        <v>3190.0000000000005</v>
      </c>
      <c r="J432" s="129">
        <v>0</v>
      </c>
      <c r="K432" s="129">
        <v>114259</v>
      </c>
      <c r="L432" s="129">
        <v>0</v>
      </c>
      <c r="M432" s="129">
        <v>0</v>
      </c>
      <c r="N432" s="129">
        <v>1241</v>
      </c>
      <c r="O432" s="129">
        <v>255</v>
      </c>
      <c r="P432" s="129">
        <v>0</v>
      </c>
      <c r="Q432" s="129">
        <v>177066.00000000003</v>
      </c>
      <c r="R432" s="129">
        <v>0</v>
      </c>
      <c r="S432" s="129">
        <v>16062.999999999998</v>
      </c>
      <c r="T432" s="129">
        <v>0</v>
      </c>
      <c r="U432" s="129">
        <v>47843</v>
      </c>
      <c r="V432" s="129">
        <v>13.999999999999998</v>
      </c>
      <c r="W432" s="129">
        <v>623</v>
      </c>
      <c r="X432" s="129">
        <v>0</v>
      </c>
      <c r="Y432" s="129">
        <v>3058</v>
      </c>
      <c r="Z432" s="129">
        <v>46559</v>
      </c>
      <c r="AA432" s="129">
        <v>25877.000000000004</v>
      </c>
      <c r="AB432" s="129">
        <v>17</v>
      </c>
      <c r="AC432" s="129">
        <v>0</v>
      </c>
      <c r="AD432" s="129">
        <v>1860</v>
      </c>
      <c r="AE432" s="129">
        <v>4</v>
      </c>
      <c r="AF432" s="129">
        <v>0</v>
      </c>
      <c r="AG432" s="129">
        <v>145281</v>
      </c>
      <c r="AH432" s="129">
        <v>98</v>
      </c>
      <c r="AI432" s="129">
        <v>25806</v>
      </c>
      <c r="AJ432" s="129">
        <v>11005</v>
      </c>
      <c r="AK432" s="129"/>
      <c r="AL432" s="129"/>
      <c r="AM432" s="129"/>
      <c r="AN432" s="129"/>
      <c r="AO432" s="129"/>
      <c r="AP432" s="129"/>
      <c r="AQ432" s="117">
        <f t="shared" si="168"/>
        <v>1565229</v>
      </c>
      <c r="AS432" s="129">
        <v>1398408</v>
      </c>
      <c r="AT432" s="148"/>
      <c r="AV432" s="142">
        <f t="shared" si="171"/>
        <v>0</v>
      </c>
      <c r="AW432" s="142">
        <f t="shared" si="197"/>
        <v>0</v>
      </c>
      <c r="AX432" s="142">
        <f t="shared" si="198"/>
        <v>0</v>
      </c>
      <c r="AY432" s="142">
        <f t="shared" si="199"/>
        <v>0</v>
      </c>
      <c r="AZ432" s="142">
        <f t="shared" si="200"/>
        <v>0</v>
      </c>
      <c r="BA432" s="142">
        <f t="shared" si="201"/>
        <v>0</v>
      </c>
      <c r="BB432" s="142">
        <f t="shared" si="202"/>
        <v>0</v>
      </c>
      <c r="BC432" s="142">
        <f t="shared" si="203"/>
        <v>0</v>
      </c>
      <c r="BD432" s="142">
        <f t="shared" si="204"/>
        <v>0</v>
      </c>
      <c r="BE432" s="142">
        <f t="shared" si="205"/>
        <v>1000</v>
      </c>
      <c r="BF432" s="142">
        <f t="shared" si="206"/>
        <v>0</v>
      </c>
      <c r="BG432" s="142">
        <f t="shared" si="207"/>
        <v>0</v>
      </c>
      <c r="BH432" s="142">
        <f t="shared" si="208"/>
        <v>0</v>
      </c>
      <c r="BI432" s="142">
        <f t="shared" si="209"/>
        <v>0</v>
      </c>
      <c r="BJ432" s="142">
        <f t="shared" si="210"/>
        <v>0</v>
      </c>
      <c r="BK432" s="142">
        <f t="shared" si="211"/>
        <v>0</v>
      </c>
      <c r="BL432" s="142">
        <f t="shared" si="172"/>
        <v>0</v>
      </c>
      <c r="BM432" s="142">
        <f t="shared" si="173"/>
        <v>0</v>
      </c>
      <c r="BN432" s="142">
        <f t="shared" si="174"/>
        <v>0</v>
      </c>
      <c r="BO432" s="142">
        <f t="shared" si="175"/>
        <v>0</v>
      </c>
      <c r="BP432" s="142">
        <f t="shared" si="176"/>
        <v>0</v>
      </c>
      <c r="BQ432" s="142">
        <f t="shared" si="177"/>
        <v>0</v>
      </c>
      <c r="BR432" s="142">
        <f t="shared" si="178"/>
        <v>0</v>
      </c>
      <c r="BS432" s="142">
        <f t="shared" si="179"/>
        <v>0</v>
      </c>
      <c r="BT432" s="142">
        <f t="shared" si="180"/>
        <v>0</v>
      </c>
      <c r="BU432" s="142">
        <f t="shared" si="181"/>
        <v>0</v>
      </c>
      <c r="BV432" s="142">
        <f t="shared" si="182"/>
        <v>0</v>
      </c>
      <c r="BW432" s="142">
        <f t="shared" si="183"/>
        <v>0</v>
      </c>
      <c r="BX432" s="142">
        <f t="shared" si="184"/>
        <v>0</v>
      </c>
      <c r="BY432" s="142">
        <f t="shared" si="185"/>
        <v>0</v>
      </c>
      <c r="BZ432" s="142">
        <f t="shared" si="186"/>
        <v>0</v>
      </c>
      <c r="CA432" s="142">
        <f t="shared" si="187"/>
        <v>0</v>
      </c>
      <c r="CB432" s="142">
        <f t="shared" si="188"/>
        <v>0</v>
      </c>
      <c r="CC432" s="142">
        <f t="shared" si="189"/>
        <v>0</v>
      </c>
      <c r="CD432" s="142">
        <f t="shared" si="190"/>
        <v>0</v>
      </c>
      <c r="CE432" s="142">
        <f t="shared" si="191"/>
        <v>0</v>
      </c>
      <c r="CF432" s="142">
        <f t="shared" si="192"/>
        <v>0</v>
      </c>
      <c r="CG432" s="142">
        <f t="shared" si="193"/>
        <v>0</v>
      </c>
      <c r="CH432" s="142">
        <f t="shared" si="194"/>
        <v>0</v>
      </c>
      <c r="CI432" s="142">
        <f t="shared" si="195"/>
        <v>0</v>
      </c>
      <c r="CJ432" s="142">
        <f t="shared" si="196"/>
        <v>0</v>
      </c>
    </row>
    <row r="433" spans="2:88" x14ac:dyDescent="0.2">
      <c r="B433" s="144" t="str">
        <f t="shared" si="170"/>
        <v>32. SOAP</v>
      </c>
      <c r="C433" s="129">
        <v>0</v>
      </c>
      <c r="D433" s="129">
        <v>0</v>
      </c>
      <c r="E433" s="129">
        <v>1266525</v>
      </c>
      <c r="F433" s="129">
        <v>323194</v>
      </c>
      <c r="G433" s="129">
        <v>0</v>
      </c>
      <c r="H433" s="129">
        <v>68877</v>
      </c>
      <c r="I433" s="129">
        <v>13</v>
      </c>
      <c r="J433" s="129">
        <v>0</v>
      </c>
      <c r="K433" s="129">
        <v>235596.99999999997</v>
      </c>
      <c r="L433" s="129">
        <v>0</v>
      </c>
      <c r="M433" s="129">
        <v>0</v>
      </c>
      <c r="N433" s="129">
        <v>0</v>
      </c>
      <c r="O433" s="129">
        <v>0</v>
      </c>
      <c r="P433" s="129">
        <v>0</v>
      </c>
      <c r="Q433" s="129">
        <v>152306</v>
      </c>
      <c r="R433" s="129">
        <v>0</v>
      </c>
      <c r="S433" s="129">
        <v>65363</v>
      </c>
      <c r="T433" s="129">
        <v>0</v>
      </c>
      <c r="U433" s="129">
        <v>84668</v>
      </c>
      <c r="V433" s="129">
        <v>0</v>
      </c>
      <c r="W433" s="129">
        <v>0</v>
      </c>
      <c r="X433" s="129">
        <v>0</v>
      </c>
      <c r="Y433" s="129">
        <v>103</v>
      </c>
      <c r="Z433" s="129">
        <v>0</v>
      </c>
      <c r="AA433" s="129">
        <v>27922</v>
      </c>
      <c r="AB433" s="129">
        <v>0</v>
      </c>
      <c r="AC433" s="129">
        <v>0</v>
      </c>
      <c r="AD433" s="129">
        <v>0</v>
      </c>
      <c r="AE433" s="129">
        <v>0</v>
      </c>
      <c r="AF433" s="129">
        <v>0</v>
      </c>
      <c r="AG433" s="129">
        <v>1703496</v>
      </c>
      <c r="AH433" s="129">
        <v>0</v>
      </c>
      <c r="AI433" s="129">
        <v>307990</v>
      </c>
      <c r="AJ433" s="129">
        <v>0</v>
      </c>
      <c r="AK433" s="129"/>
      <c r="AL433" s="129"/>
      <c r="AM433" s="129"/>
      <c r="AN433" s="129"/>
      <c r="AO433" s="129"/>
      <c r="AP433" s="129"/>
      <c r="AQ433" s="117">
        <f t="shared" si="168"/>
        <v>4236054</v>
      </c>
      <c r="AS433" s="129">
        <v>3725632</v>
      </c>
      <c r="AT433" s="148"/>
      <c r="AV433" s="142">
        <f t="shared" si="171"/>
        <v>0</v>
      </c>
      <c r="AW433" s="142">
        <f t="shared" si="197"/>
        <v>0</v>
      </c>
      <c r="AX433" s="142">
        <f t="shared" si="198"/>
        <v>0</v>
      </c>
      <c r="AY433" s="142">
        <f t="shared" si="199"/>
        <v>0</v>
      </c>
      <c r="AZ433" s="142">
        <f t="shared" si="200"/>
        <v>0</v>
      </c>
      <c r="BA433" s="142">
        <f t="shared" si="201"/>
        <v>0</v>
      </c>
      <c r="BB433" s="142">
        <f t="shared" si="202"/>
        <v>0</v>
      </c>
      <c r="BC433" s="142">
        <f t="shared" si="203"/>
        <v>0</v>
      </c>
      <c r="BD433" s="142">
        <f t="shared" si="204"/>
        <v>0</v>
      </c>
      <c r="BE433" s="142">
        <f t="shared" si="205"/>
        <v>0</v>
      </c>
      <c r="BF433" s="142">
        <f t="shared" si="206"/>
        <v>0</v>
      </c>
      <c r="BG433" s="142">
        <f t="shared" si="207"/>
        <v>0</v>
      </c>
      <c r="BH433" s="142">
        <f t="shared" si="208"/>
        <v>0</v>
      </c>
      <c r="BI433" s="142">
        <f t="shared" si="209"/>
        <v>0</v>
      </c>
      <c r="BJ433" s="142">
        <f t="shared" si="210"/>
        <v>0</v>
      </c>
      <c r="BK433" s="142">
        <f t="shared" si="211"/>
        <v>0</v>
      </c>
      <c r="BL433" s="142">
        <f t="shared" si="172"/>
        <v>0</v>
      </c>
      <c r="BM433" s="142">
        <f t="shared" si="173"/>
        <v>0</v>
      </c>
      <c r="BN433" s="142">
        <f t="shared" si="174"/>
        <v>0</v>
      </c>
      <c r="BO433" s="142">
        <f t="shared" si="175"/>
        <v>0</v>
      </c>
      <c r="BP433" s="142">
        <f t="shared" si="176"/>
        <v>0</v>
      </c>
      <c r="BQ433" s="142">
        <f t="shared" si="177"/>
        <v>0</v>
      </c>
      <c r="BR433" s="142">
        <f t="shared" si="178"/>
        <v>0</v>
      </c>
      <c r="BS433" s="142">
        <f t="shared" si="179"/>
        <v>0</v>
      </c>
      <c r="BT433" s="142">
        <f t="shared" si="180"/>
        <v>0</v>
      </c>
      <c r="BU433" s="142">
        <f t="shared" si="181"/>
        <v>0</v>
      </c>
      <c r="BV433" s="142">
        <f t="shared" si="182"/>
        <v>0</v>
      </c>
      <c r="BW433" s="142">
        <f t="shared" si="183"/>
        <v>0</v>
      </c>
      <c r="BX433" s="142">
        <f t="shared" si="184"/>
        <v>0</v>
      </c>
      <c r="BY433" s="142">
        <f t="shared" si="185"/>
        <v>0</v>
      </c>
      <c r="BZ433" s="142">
        <f t="shared" si="186"/>
        <v>0</v>
      </c>
      <c r="CA433" s="142">
        <f t="shared" si="187"/>
        <v>0</v>
      </c>
      <c r="CB433" s="142">
        <f t="shared" si="188"/>
        <v>0</v>
      </c>
      <c r="CC433" s="142">
        <f t="shared" si="189"/>
        <v>0</v>
      </c>
      <c r="CD433" s="142">
        <f t="shared" si="190"/>
        <v>0</v>
      </c>
      <c r="CE433" s="142">
        <f t="shared" si="191"/>
        <v>0</v>
      </c>
      <c r="CF433" s="142">
        <f t="shared" si="192"/>
        <v>0</v>
      </c>
      <c r="CG433" s="142">
        <f t="shared" si="193"/>
        <v>0</v>
      </c>
      <c r="CH433" s="142">
        <f t="shared" si="194"/>
        <v>0</v>
      </c>
      <c r="CI433" s="142">
        <f t="shared" si="195"/>
        <v>0</v>
      </c>
      <c r="CJ433" s="142">
        <f t="shared" si="196"/>
        <v>0</v>
      </c>
    </row>
    <row r="434" spans="2:88" x14ac:dyDescent="0.2">
      <c r="B434" s="144" t="str">
        <f t="shared" si="170"/>
        <v>33. Seguro de Cesantía</v>
      </c>
      <c r="C434" s="129">
        <v>0</v>
      </c>
      <c r="D434" s="129">
        <v>0</v>
      </c>
      <c r="E434" s="129">
        <v>349852</v>
      </c>
      <c r="F434" s="129">
        <v>147551</v>
      </c>
      <c r="G434" s="129">
        <v>0</v>
      </c>
      <c r="H434" s="129">
        <v>825</v>
      </c>
      <c r="I434" s="129">
        <v>133</v>
      </c>
      <c r="J434" s="129">
        <v>0</v>
      </c>
      <c r="K434" s="129">
        <v>30380</v>
      </c>
      <c r="L434" s="129">
        <v>0</v>
      </c>
      <c r="M434" s="129">
        <v>0</v>
      </c>
      <c r="N434" s="129">
        <v>0</v>
      </c>
      <c r="O434" s="129">
        <v>0</v>
      </c>
      <c r="P434" s="129">
        <v>0</v>
      </c>
      <c r="Q434" s="129">
        <v>2</v>
      </c>
      <c r="R434" s="129">
        <v>0</v>
      </c>
      <c r="S434" s="129">
        <v>0</v>
      </c>
      <c r="T434" s="129">
        <v>0</v>
      </c>
      <c r="U434" s="129">
        <v>2216</v>
      </c>
      <c r="V434" s="129">
        <v>3</v>
      </c>
      <c r="W434" s="129">
        <v>0</v>
      </c>
      <c r="X434" s="129">
        <v>0</v>
      </c>
      <c r="Y434" s="129">
        <v>0</v>
      </c>
      <c r="Z434" s="129">
        <v>0</v>
      </c>
      <c r="AA434" s="129">
        <v>22</v>
      </c>
      <c r="AB434" s="129">
        <v>16</v>
      </c>
      <c r="AC434" s="129">
        <v>0</v>
      </c>
      <c r="AD434" s="129">
        <v>5</v>
      </c>
      <c r="AE434" s="129">
        <v>0</v>
      </c>
      <c r="AF434" s="129">
        <v>0</v>
      </c>
      <c r="AG434" s="129">
        <v>249</v>
      </c>
      <c r="AH434" s="129">
        <v>0</v>
      </c>
      <c r="AI434" s="129">
        <v>27817.999999999996</v>
      </c>
      <c r="AJ434" s="129">
        <v>3912</v>
      </c>
      <c r="AK434" s="129"/>
      <c r="AL434" s="129"/>
      <c r="AM434" s="129"/>
      <c r="AN434" s="129"/>
      <c r="AO434" s="129"/>
      <c r="AP434" s="129"/>
      <c r="AQ434" s="117">
        <f t="shared" si="168"/>
        <v>562984</v>
      </c>
      <c r="AS434" s="129">
        <v>670756</v>
      </c>
      <c r="AT434" s="148"/>
      <c r="AV434" s="142">
        <f t="shared" si="171"/>
        <v>0</v>
      </c>
      <c r="AW434" s="142">
        <f t="shared" si="197"/>
        <v>0</v>
      </c>
      <c r="AX434" s="142">
        <f t="shared" si="198"/>
        <v>0</v>
      </c>
      <c r="AY434" s="142">
        <f t="shared" si="199"/>
        <v>0</v>
      </c>
      <c r="AZ434" s="142">
        <f t="shared" si="200"/>
        <v>0</v>
      </c>
      <c r="BA434" s="142">
        <f t="shared" si="201"/>
        <v>0</v>
      </c>
      <c r="BB434" s="142">
        <f t="shared" si="202"/>
        <v>0</v>
      </c>
      <c r="BC434" s="142">
        <f t="shared" si="203"/>
        <v>0</v>
      </c>
      <c r="BD434" s="142">
        <f t="shared" si="204"/>
        <v>0</v>
      </c>
      <c r="BE434" s="142">
        <f t="shared" si="205"/>
        <v>0</v>
      </c>
      <c r="BF434" s="142">
        <f t="shared" si="206"/>
        <v>0</v>
      </c>
      <c r="BG434" s="142">
        <f t="shared" si="207"/>
        <v>0</v>
      </c>
      <c r="BH434" s="142">
        <f t="shared" si="208"/>
        <v>0</v>
      </c>
      <c r="BI434" s="142">
        <f t="shared" si="209"/>
        <v>0</v>
      </c>
      <c r="BJ434" s="142">
        <f t="shared" si="210"/>
        <v>0</v>
      </c>
      <c r="BK434" s="142">
        <f t="shared" si="211"/>
        <v>1000</v>
      </c>
      <c r="BL434" s="142">
        <f t="shared" si="172"/>
        <v>0</v>
      </c>
      <c r="BM434" s="142">
        <f t="shared" si="173"/>
        <v>0</v>
      </c>
      <c r="BN434" s="142">
        <f t="shared" si="174"/>
        <v>0</v>
      </c>
      <c r="BO434" s="142">
        <f t="shared" si="175"/>
        <v>0</v>
      </c>
      <c r="BP434" s="142">
        <f t="shared" si="176"/>
        <v>0</v>
      </c>
      <c r="BQ434" s="142">
        <f t="shared" si="177"/>
        <v>0</v>
      </c>
      <c r="BR434" s="142">
        <f t="shared" si="178"/>
        <v>0</v>
      </c>
      <c r="BS434" s="142">
        <f t="shared" si="179"/>
        <v>0</v>
      </c>
      <c r="BT434" s="142">
        <f t="shared" si="180"/>
        <v>0</v>
      </c>
      <c r="BU434" s="142">
        <f t="shared" si="181"/>
        <v>0</v>
      </c>
      <c r="BV434" s="142">
        <f t="shared" si="182"/>
        <v>0</v>
      </c>
      <c r="BW434" s="142">
        <f t="shared" si="183"/>
        <v>0</v>
      </c>
      <c r="BX434" s="142">
        <f t="shared" si="184"/>
        <v>0</v>
      </c>
      <c r="BY434" s="142">
        <f t="shared" si="185"/>
        <v>0</v>
      </c>
      <c r="BZ434" s="142">
        <f t="shared" si="186"/>
        <v>0</v>
      </c>
      <c r="CA434" s="142">
        <f t="shared" si="187"/>
        <v>0</v>
      </c>
      <c r="CB434" s="142">
        <f t="shared" si="188"/>
        <v>0</v>
      </c>
      <c r="CC434" s="142">
        <f t="shared" si="189"/>
        <v>0</v>
      </c>
      <c r="CD434" s="142">
        <f t="shared" si="190"/>
        <v>0</v>
      </c>
      <c r="CE434" s="142">
        <f t="shared" si="191"/>
        <v>0</v>
      </c>
      <c r="CF434" s="142">
        <f t="shared" si="192"/>
        <v>0</v>
      </c>
      <c r="CG434" s="142">
        <f t="shared" si="193"/>
        <v>0</v>
      </c>
      <c r="CH434" s="142">
        <f t="shared" si="194"/>
        <v>0</v>
      </c>
      <c r="CI434" s="142">
        <f t="shared" si="195"/>
        <v>0</v>
      </c>
      <c r="CJ434" s="142">
        <f t="shared" si="196"/>
        <v>0</v>
      </c>
    </row>
    <row r="435" spans="2:88" x14ac:dyDescent="0.2">
      <c r="B435" s="144" t="str">
        <f t="shared" si="170"/>
        <v>34. Seguro de Título</v>
      </c>
      <c r="C435" s="129">
        <v>0</v>
      </c>
      <c r="D435" s="129">
        <v>0</v>
      </c>
      <c r="E435" s="129">
        <v>0</v>
      </c>
      <c r="F435" s="129">
        <v>0</v>
      </c>
      <c r="G435" s="129">
        <v>0</v>
      </c>
      <c r="H435" s="129">
        <v>0</v>
      </c>
      <c r="I435" s="129">
        <v>0</v>
      </c>
      <c r="J435" s="129">
        <v>0</v>
      </c>
      <c r="K435" s="129">
        <v>0</v>
      </c>
      <c r="L435" s="129">
        <v>0</v>
      </c>
      <c r="M435" s="129">
        <v>0</v>
      </c>
      <c r="N435" s="129">
        <v>0</v>
      </c>
      <c r="O435" s="129">
        <v>0</v>
      </c>
      <c r="P435" s="129">
        <v>0</v>
      </c>
      <c r="Q435" s="129">
        <v>24</v>
      </c>
      <c r="R435" s="129">
        <v>0</v>
      </c>
      <c r="S435" s="129">
        <v>0</v>
      </c>
      <c r="T435" s="129">
        <v>0</v>
      </c>
      <c r="U435" s="129">
        <v>0</v>
      </c>
      <c r="V435" s="129">
        <v>0</v>
      </c>
      <c r="W435" s="129">
        <v>0</v>
      </c>
      <c r="X435" s="129">
        <v>0</v>
      </c>
      <c r="Y435" s="129">
        <v>0</v>
      </c>
      <c r="Z435" s="129">
        <v>0</v>
      </c>
      <c r="AA435" s="129">
        <v>0</v>
      </c>
      <c r="AB435" s="129">
        <v>0</v>
      </c>
      <c r="AC435" s="129">
        <v>0</v>
      </c>
      <c r="AD435" s="129">
        <v>0</v>
      </c>
      <c r="AE435" s="129">
        <v>0</v>
      </c>
      <c r="AF435" s="129">
        <v>0</v>
      </c>
      <c r="AG435" s="129">
        <v>0</v>
      </c>
      <c r="AH435" s="129">
        <v>0</v>
      </c>
      <c r="AI435" s="129">
        <v>0</v>
      </c>
      <c r="AJ435" s="129">
        <v>0</v>
      </c>
      <c r="AK435" s="129"/>
      <c r="AL435" s="129"/>
      <c r="AM435" s="129"/>
      <c r="AN435" s="129"/>
      <c r="AO435" s="129"/>
      <c r="AP435" s="129"/>
      <c r="AQ435" s="117">
        <f t="shared" si="168"/>
        <v>24</v>
      </c>
      <c r="AS435" s="129">
        <v>24</v>
      </c>
      <c r="AT435" s="148"/>
      <c r="AV435" s="142">
        <f t="shared" si="171"/>
        <v>0</v>
      </c>
      <c r="AW435" s="142">
        <f t="shared" si="197"/>
        <v>0</v>
      </c>
      <c r="AX435" s="142">
        <f t="shared" si="198"/>
        <v>0</v>
      </c>
      <c r="AY435" s="142">
        <f t="shared" si="199"/>
        <v>0</v>
      </c>
      <c r="AZ435" s="142">
        <f t="shared" si="200"/>
        <v>0</v>
      </c>
      <c r="BA435" s="142">
        <f t="shared" si="201"/>
        <v>0</v>
      </c>
      <c r="BB435" s="142">
        <f t="shared" si="202"/>
        <v>0</v>
      </c>
      <c r="BC435" s="142">
        <f t="shared" si="203"/>
        <v>0</v>
      </c>
      <c r="BD435" s="142">
        <f t="shared" si="204"/>
        <v>0</v>
      </c>
      <c r="BE435" s="142">
        <f t="shared" si="205"/>
        <v>0</v>
      </c>
      <c r="BF435" s="142">
        <f t="shared" si="206"/>
        <v>0</v>
      </c>
      <c r="BG435" s="142">
        <f t="shared" si="207"/>
        <v>0</v>
      </c>
      <c r="BH435" s="142">
        <f t="shared" si="208"/>
        <v>0</v>
      </c>
      <c r="BI435" s="142">
        <f t="shared" si="209"/>
        <v>0</v>
      </c>
      <c r="BJ435" s="142">
        <f t="shared" si="210"/>
        <v>0</v>
      </c>
      <c r="BK435" s="142">
        <f t="shared" si="211"/>
        <v>0</v>
      </c>
      <c r="BL435" s="142">
        <f t="shared" si="172"/>
        <v>0</v>
      </c>
      <c r="BM435" s="142">
        <f t="shared" si="173"/>
        <v>0</v>
      </c>
      <c r="BN435" s="142">
        <f t="shared" si="174"/>
        <v>0</v>
      </c>
      <c r="BO435" s="142">
        <f t="shared" si="175"/>
        <v>0</v>
      </c>
      <c r="BP435" s="142">
        <f t="shared" si="176"/>
        <v>0</v>
      </c>
      <c r="BQ435" s="142">
        <f t="shared" si="177"/>
        <v>0</v>
      </c>
      <c r="BR435" s="142">
        <f t="shared" si="178"/>
        <v>0</v>
      </c>
      <c r="BS435" s="142">
        <f t="shared" si="179"/>
        <v>0</v>
      </c>
      <c r="BT435" s="142">
        <f t="shared" si="180"/>
        <v>0</v>
      </c>
      <c r="BU435" s="142">
        <f t="shared" si="181"/>
        <v>0</v>
      </c>
      <c r="BV435" s="142">
        <f t="shared" si="182"/>
        <v>0</v>
      </c>
      <c r="BW435" s="142">
        <f t="shared" si="183"/>
        <v>0</v>
      </c>
      <c r="BX435" s="142">
        <f t="shared" si="184"/>
        <v>0</v>
      </c>
      <c r="BY435" s="142">
        <f t="shared" si="185"/>
        <v>0</v>
      </c>
      <c r="BZ435" s="142">
        <f t="shared" si="186"/>
        <v>0</v>
      </c>
      <c r="CA435" s="142">
        <f t="shared" si="187"/>
        <v>0</v>
      </c>
      <c r="CB435" s="142">
        <f t="shared" si="188"/>
        <v>0</v>
      </c>
      <c r="CC435" s="142">
        <f t="shared" si="189"/>
        <v>0</v>
      </c>
      <c r="CD435" s="142">
        <f t="shared" si="190"/>
        <v>0</v>
      </c>
      <c r="CE435" s="142">
        <f t="shared" si="191"/>
        <v>0</v>
      </c>
      <c r="CF435" s="142">
        <f t="shared" si="192"/>
        <v>0</v>
      </c>
      <c r="CG435" s="142">
        <f t="shared" si="193"/>
        <v>0</v>
      </c>
      <c r="CH435" s="142">
        <f t="shared" si="194"/>
        <v>0</v>
      </c>
      <c r="CI435" s="142">
        <f t="shared" si="195"/>
        <v>0</v>
      </c>
      <c r="CJ435" s="142">
        <f t="shared" si="196"/>
        <v>0</v>
      </c>
    </row>
    <row r="436" spans="2:88" x14ac:dyDescent="0.2">
      <c r="B436" s="144" t="str">
        <f t="shared" si="170"/>
        <v>35. Seguro Agrícola</v>
      </c>
      <c r="C436" s="129">
        <v>0</v>
      </c>
      <c r="D436" s="129">
        <v>0</v>
      </c>
      <c r="E436" s="129">
        <v>0</v>
      </c>
      <c r="F436" s="129">
        <v>0</v>
      </c>
      <c r="G436" s="129">
        <v>0</v>
      </c>
      <c r="H436" s="129">
        <v>0</v>
      </c>
      <c r="I436" s="129">
        <v>0</v>
      </c>
      <c r="J436" s="129">
        <v>0</v>
      </c>
      <c r="K436" s="129">
        <v>0</v>
      </c>
      <c r="L436" s="129">
        <v>0</v>
      </c>
      <c r="M436" s="129">
        <v>0</v>
      </c>
      <c r="N436" s="129">
        <v>0</v>
      </c>
      <c r="O436" s="129">
        <v>0</v>
      </c>
      <c r="P436" s="129">
        <v>0</v>
      </c>
      <c r="Q436" s="129">
        <v>3715</v>
      </c>
      <c r="R436" s="129">
        <v>0</v>
      </c>
      <c r="S436" s="129">
        <v>0</v>
      </c>
      <c r="T436" s="129">
        <v>0</v>
      </c>
      <c r="U436" s="129">
        <v>0</v>
      </c>
      <c r="V436" s="129">
        <v>0</v>
      </c>
      <c r="W436" s="129">
        <v>0</v>
      </c>
      <c r="X436" s="129">
        <v>0</v>
      </c>
      <c r="Y436" s="129">
        <v>0</v>
      </c>
      <c r="Z436" s="129">
        <v>0</v>
      </c>
      <c r="AA436" s="129">
        <v>0</v>
      </c>
      <c r="AB436" s="129">
        <v>0</v>
      </c>
      <c r="AC436" s="129">
        <v>0</v>
      </c>
      <c r="AD436" s="129">
        <v>0</v>
      </c>
      <c r="AE436" s="129">
        <v>0</v>
      </c>
      <c r="AF436" s="129">
        <v>0</v>
      </c>
      <c r="AG436" s="129">
        <v>1480</v>
      </c>
      <c r="AH436" s="129">
        <v>0</v>
      </c>
      <c r="AI436" s="129">
        <v>0</v>
      </c>
      <c r="AJ436" s="129">
        <v>0</v>
      </c>
      <c r="AK436" s="129"/>
      <c r="AL436" s="129"/>
      <c r="AM436" s="129"/>
      <c r="AN436" s="129"/>
      <c r="AO436" s="129"/>
      <c r="AP436" s="129"/>
      <c r="AQ436" s="117">
        <f t="shared" si="168"/>
        <v>5195</v>
      </c>
      <c r="AS436" s="129">
        <v>5316</v>
      </c>
      <c r="AT436" s="148"/>
      <c r="AV436" s="142">
        <f t="shared" si="171"/>
        <v>0</v>
      </c>
      <c r="AW436" s="142">
        <f t="shared" si="197"/>
        <v>0</v>
      </c>
      <c r="AX436" s="142">
        <f t="shared" si="198"/>
        <v>0</v>
      </c>
      <c r="AY436" s="142">
        <f t="shared" si="199"/>
        <v>0</v>
      </c>
      <c r="AZ436" s="142">
        <f t="shared" si="200"/>
        <v>0</v>
      </c>
      <c r="BA436" s="142">
        <f t="shared" si="201"/>
        <v>0</v>
      </c>
      <c r="BB436" s="142">
        <f t="shared" si="202"/>
        <v>0</v>
      </c>
      <c r="BC436" s="142">
        <f t="shared" si="203"/>
        <v>0</v>
      </c>
      <c r="BD436" s="142">
        <f t="shared" si="204"/>
        <v>0</v>
      </c>
      <c r="BE436" s="142">
        <f t="shared" si="205"/>
        <v>0</v>
      </c>
      <c r="BF436" s="142">
        <f t="shared" si="206"/>
        <v>0</v>
      </c>
      <c r="BG436" s="142">
        <f t="shared" si="207"/>
        <v>0</v>
      </c>
      <c r="BH436" s="142">
        <f t="shared" si="208"/>
        <v>0</v>
      </c>
      <c r="BI436" s="142">
        <f t="shared" si="209"/>
        <v>0</v>
      </c>
      <c r="BJ436" s="142">
        <f t="shared" si="210"/>
        <v>0</v>
      </c>
      <c r="BK436" s="142">
        <f t="shared" si="211"/>
        <v>0</v>
      </c>
      <c r="BL436" s="142">
        <f t="shared" si="172"/>
        <v>0</v>
      </c>
      <c r="BM436" s="142">
        <f t="shared" si="173"/>
        <v>0</v>
      </c>
      <c r="BN436" s="142">
        <f t="shared" si="174"/>
        <v>0</v>
      </c>
      <c r="BO436" s="142">
        <f t="shared" si="175"/>
        <v>0</v>
      </c>
      <c r="BP436" s="142">
        <f t="shared" si="176"/>
        <v>0</v>
      </c>
      <c r="BQ436" s="142">
        <f t="shared" si="177"/>
        <v>0</v>
      </c>
      <c r="BR436" s="142">
        <f t="shared" si="178"/>
        <v>0</v>
      </c>
      <c r="BS436" s="142">
        <f t="shared" si="179"/>
        <v>0</v>
      </c>
      <c r="BT436" s="142">
        <f t="shared" si="180"/>
        <v>0</v>
      </c>
      <c r="BU436" s="142">
        <f t="shared" si="181"/>
        <v>0</v>
      </c>
      <c r="BV436" s="142">
        <f t="shared" si="182"/>
        <v>0</v>
      </c>
      <c r="BW436" s="142">
        <f t="shared" si="183"/>
        <v>0</v>
      </c>
      <c r="BX436" s="142">
        <f t="shared" si="184"/>
        <v>0</v>
      </c>
      <c r="BY436" s="142">
        <f t="shared" si="185"/>
        <v>0</v>
      </c>
      <c r="BZ436" s="142">
        <f t="shared" si="186"/>
        <v>0</v>
      </c>
      <c r="CA436" s="142">
        <f t="shared" si="187"/>
        <v>0</v>
      </c>
      <c r="CB436" s="142">
        <f t="shared" si="188"/>
        <v>0</v>
      </c>
      <c r="CC436" s="142">
        <f t="shared" si="189"/>
        <v>0</v>
      </c>
      <c r="CD436" s="142">
        <f t="shared" si="190"/>
        <v>0</v>
      </c>
      <c r="CE436" s="142">
        <f t="shared" si="191"/>
        <v>0</v>
      </c>
      <c r="CF436" s="142">
        <f t="shared" si="192"/>
        <v>0</v>
      </c>
      <c r="CG436" s="142">
        <f t="shared" si="193"/>
        <v>0</v>
      </c>
      <c r="CH436" s="142">
        <f t="shared" si="194"/>
        <v>0</v>
      </c>
      <c r="CI436" s="142">
        <f t="shared" si="195"/>
        <v>0</v>
      </c>
      <c r="CJ436" s="142">
        <f t="shared" si="196"/>
        <v>0</v>
      </c>
    </row>
    <row r="437" spans="2:88" x14ac:dyDescent="0.2">
      <c r="B437" s="144" t="str">
        <f t="shared" si="170"/>
        <v>36. Seguro de Asistencia</v>
      </c>
      <c r="C437" s="129">
        <v>0</v>
      </c>
      <c r="D437" s="129">
        <v>0</v>
      </c>
      <c r="E437" s="129">
        <v>741546</v>
      </c>
      <c r="F437" s="129">
        <v>0</v>
      </c>
      <c r="G437" s="129">
        <v>0</v>
      </c>
      <c r="H437" s="129">
        <v>202648</v>
      </c>
      <c r="I437" s="129">
        <v>8614</v>
      </c>
      <c r="J437" s="129">
        <v>0</v>
      </c>
      <c r="K437" s="129">
        <v>130521.00000000001</v>
      </c>
      <c r="L437" s="129">
        <v>0</v>
      </c>
      <c r="M437" s="129">
        <v>0</v>
      </c>
      <c r="N437" s="129">
        <v>0</v>
      </c>
      <c r="O437" s="129">
        <v>179</v>
      </c>
      <c r="P437" s="129">
        <v>0</v>
      </c>
      <c r="Q437" s="129">
        <v>170096.99999999997</v>
      </c>
      <c r="R437" s="129">
        <v>0</v>
      </c>
      <c r="S437" s="129">
        <v>0</v>
      </c>
      <c r="T437" s="129">
        <v>0</v>
      </c>
      <c r="U437" s="129">
        <v>100925.00000000001</v>
      </c>
      <c r="V437" s="129">
        <v>3</v>
      </c>
      <c r="W437" s="129">
        <v>692</v>
      </c>
      <c r="X437" s="129">
        <v>0</v>
      </c>
      <c r="Y437" s="129">
        <v>6401</v>
      </c>
      <c r="Z437" s="129">
        <v>48225</v>
      </c>
      <c r="AA437" s="129">
        <v>43550</v>
      </c>
      <c r="AB437" s="129">
        <v>0</v>
      </c>
      <c r="AC437" s="129">
        <v>0</v>
      </c>
      <c r="AD437" s="129">
        <v>990</v>
      </c>
      <c r="AE437" s="129">
        <v>0</v>
      </c>
      <c r="AF437" s="129">
        <v>0</v>
      </c>
      <c r="AG437" s="129">
        <v>61388.000000000007</v>
      </c>
      <c r="AH437" s="129">
        <v>82</v>
      </c>
      <c r="AI437" s="129">
        <v>43039</v>
      </c>
      <c r="AJ437" s="129">
        <v>13388</v>
      </c>
      <c r="AK437" s="129"/>
      <c r="AL437" s="129"/>
      <c r="AM437" s="129"/>
      <c r="AN437" s="129"/>
      <c r="AO437" s="129"/>
      <c r="AP437" s="129"/>
      <c r="AQ437" s="117">
        <f t="shared" si="168"/>
        <v>1572288</v>
      </c>
      <c r="AS437" s="129">
        <v>1762110</v>
      </c>
      <c r="AT437" s="148"/>
      <c r="AV437" s="142">
        <f t="shared" si="171"/>
        <v>0</v>
      </c>
      <c r="AW437" s="142">
        <f t="shared" si="197"/>
        <v>0</v>
      </c>
      <c r="AX437" s="142">
        <f t="shared" si="198"/>
        <v>0</v>
      </c>
      <c r="AY437" s="142">
        <f t="shared" si="199"/>
        <v>0</v>
      </c>
      <c r="AZ437" s="142">
        <f t="shared" si="200"/>
        <v>0</v>
      </c>
      <c r="BA437" s="142">
        <f t="shared" si="201"/>
        <v>0</v>
      </c>
      <c r="BB437" s="142">
        <f t="shared" si="202"/>
        <v>0</v>
      </c>
      <c r="BC437" s="142">
        <f t="shared" si="203"/>
        <v>0</v>
      </c>
      <c r="BD437" s="142">
        <f t="shared" si="204"/>
        <v>0</v>
      </c>
      <c r="BE437" s="142">
        <f t="shared" si="205"/>
        <v>1000</v>
      </c>
      <c r="BF437" s="142">
        <f t="shared" si="206"/>
        <v>0</v>
      </c>
      <c r="BG437" s="142">
        <f t="shared" si="207"/>
        <v>0</v>
      </c>
      <c r="BH437" s="142">
        <f t="shared" si="208"/>
        <v>0</v>
      </c>
      <c r="BI437" s="142">
        <f t="shared" si="209"/>
        <v>0</v>
      </c>
      <c r="BJ437" s="142">
        <f t="shared" si="210"/>
        <v>0</v>
      </c>
      <c r="BK437" s="142">
        <f t="shared" si="211"/>
        <v>0</v>
      </c>
      <c r="BL437" s="142">
        <f t="shared" si="172"/>
        <v>1000</v>
      </c>
      <c r="BM437" s="142">
        <f t="shared" si="173"/>
        <v>0</v>
      </c>
      <c r="BN437" s="142">
        <f t="shared" si="174"/>
        <v>0</v>
      </c>
      <c r="BO437" s="142">
        <f t="shared" si="175"/>
        <v>0</v>
      </c>
      <c r="BP437" s="142">
        <f t="shared" si="176"/>
        <v>0</v>
      </c>
      <c r="BQ437" s="142">
        <f t="shared" si="177"/>
        <v>0</v>
      </c>
      <c r="BR437" s="142">
        <f t="shared" si="178"/>
        <v>0</v>
      </c>
      <c r="BS437" s="142">
        <f t="shared" si="179"/>
        <v>0</v>
      </c>
      <c r="BT437" s="142">
        <f t="shared" si="180"/>
        <v>0</v>
      </c>
      <c r="BU437" s="142">
        <f t="shared" si="181"/>
        <v>0</v>
      </c>
      <c r="BV437" s="142">
        <f t="shared" si="182"/>
        <v>0</v>
      </c>
      <c r="BW437" s="142">
        <f t="shared" si="183"/>
        <v>0</v>
      </c>
      <c r="BX437" s="142">
        <f t="shared" si="184"/>
        <v>0</v>
      </c>
      <c r="BY437" s="142">
        <f t="shared" si="185"/>
        <v>0</v>
      </c>
      <c r="BZ437" s="142">
        <f t="shared" si="186"/>
        <v>0</v>
      </c>
      <c r="CA437" s="142">
        <f t="shared" si="187"/>
        <v>0</v>
      </c>
      <c r="CB437" s="142">
        <f t="shared" si="188"/>
        <v>0</v>
      </c>
      <c r="CC437" s="142">
        <f t="shared" si="189"/>
        <v>0</v>
      </c>
      <c r="CD437" s="142">
        <f t="shared" si="190"/>
        <v>0</v>
      </c>
      <c r="CE437" s="142">
        <f t="shared" si="191"/>
        <v>0</v>
      </c>
      <c r="CF437" s="142">
        <f t="shared" si="192"/>
        <v>0</v>
      </c>
      <c r="CG437" s="142">
        <f t="shared" si="193"/>
        <v>0</v>
      </c>
      <c r="CH437" s="142">
        <f t="shared" si="194"/>
        <v>0</v>
      </c>
      <c r="CI437" s="142">
        <f t="shared" si="195"/>
        <v>0</v>
      </c>
      <c r="CJ437" s="142">
        <f t="shared" si="196"/>
        <v>0</v>
      </c>
    </row>
    <row r="438" spans="2:88" x14ac:dyDescent="0.2">
      <c r="B438" s="144" t="str">
        <f t="shared" si="170"/>
        <v>50. Otros Seguros</v>
      </c>
      <c r="C438" s="129">
        <v>4</v>
      </c>
      <c r="D438" s="129">
        <v>0</v>
      </c>
      <c r="E438" s="129">
        <v>223852.99999999997</v>
      </c>
      <c r="F438" s="129">
        <v>0</v>
      </c>
      <c r="G438" s="129">
        <v>0</v>
      </c>
      <c r="H438" s="129">
        <v>828</v>
      </c>
      <c r="I438" s="129">
        <v>14883</v>
      </c>
      <c r="J438" s="129">
        <v>0</v>
      </c>
      <c r="K438" s="129">
        <v>31582</v>
      </c>
      <c r="L438" s="129">
        <v>0</v>
      </c>
      <c r="M438" s="129">
        <v>0</v>
      </c>
      <c r="N438" s="129">
        <v>94</v>
      </c>
      <c r="O438" s="129">
        <v>21852.999999999996</v>
      </c>
      <c r="P438" s="129">
        <v>0</v>
      </c>
      <c r="Q438" s="129">
        <v>875</v>
      </c>
      <c r="R438" s="129">
        <v>1</v>
      </c>
      <c r="S438" s="129">
        <v>20909.000000000004</v>
      </c>
      <c r="T438" s="129">
        <v>0</v>
      </c>
      <c r="U438" s="129">
        <v>57</v>
      </c>
      <c r="V438" s="129">
        <v>16</v>
      </c>
      <c r="W438" s="129">
        <v>151</v>
      </c>
      <c r="X438" s="129">
        <v>0</v>
      </c>
      <c r="Y438" s="129">
        <v>11</v>
      </c>
      <c r="Z438" s="129">
        <v>326</v>
      </c>
      <c r="AA438" s="129">
        <v>495</v>
      </c>
      <c r="AB438" s="129">
        <v>0</v>
      </c>
      <c r="AC438" s="129">
        <v>0</v>
      </c>
      <c r="AD438" s="129">
        <v>20</v>
      </c>
      <c r="AE438" s="129">
        <v>0</v>
      </c>
      <c r="AF438" s="129">
        <v>0</v>
      </c>
      <c r="AG438" s="129">
        <v>3393.0000000000005</v>
      </c>
      <c r="AH438" s="129">
        <v>11</v>
      </c>
      <c r="AI438" s="129">
        <v>23586.000000000004</v>
      </c>
      <c r="AJ438" s="129">
        <v>764772</v>
      </c>
      <c r="AK438" s="129"/>
      <c r="AL438" s="129"/>
      <c r="AM438" s="129"/>
      <c r="AN438" s="129"/>
      <c r="AO438" s="129"/>
      <c r="AP438" s="129"/>
      <c r="AQ438" s="117">
        <f t="shared" si="168"/>
        <v>1107720</v>
      </c>
      <c r="AS438" s="129">
        <v>1047965.0000000001</v>
      </c>
      <c r="AT438" s="148"/>
      <c r="AV438" s="142">
        <f t="shared" si="171"/>
        <v>0</v>
      </c>
      <c r="AW438" s="142">
        <f t="shared" si="197"/>
        <v>0</v>
      </c>
      <c r="AX438" s="142">
        <f t="shared" si="198"/>
        <v>0</v>
      </c>
      <c r="AY438" s="142">
        <f t="shared" si="199"/>
        <v>1000</v>
      </c>
      <c r="AZ438" s="142">
        <f t="shared" si="200"/>
        <v>0</v>
      </c>
      <c r="BA438" s="142">
        <f t="shared" si="201"/>
        <v>0</v>
      </c>
      <c r="BB438" s="142">
        <f t="shared" si="202"/>
        <v>0</v>
      </c>
      <c r="BC438" s="142">
        <f t="shared" si="203"/>
        <v>0</v>
      </c>
      <c r="BD438" s="142">
        <f t="shared" si="204"/>
        <v>0</v>
      </c>
      <c r="BE438" s="142">
        <f t="shared" si="205"/>
        <v>1000</v>
      </c>
      <c r="BF438" s="142">
        <f t="shared" si="206"/>
        <v>0</v>
      </c>
      <c r="BG438" s="142">
        <f t="shared" si="207"/>
        <v>0</v>
      </c>
      <c r="BH438" s="142">
        <f t="shared" si="208"/>
        <v>0</v>
      </c>
      <c r="BI438" s="142">
        <f t="shared" si="209"/>
        <v>0</v>
      </c>
      <c r="BJ438" s="142">
        <f t="shared" si="210"/>
        <v>0</v>
      </c>
      <c r="BK438" s="142">
        <f t="shared" si="211"/>
        <v>0</v>
      </c>
      <c r="BL438" s="142">
        <f t="shared" si="172"/>
        <v>0</v>
      </c>
      <c r="BM438" s="142">
        <f t="shared" si="173"/>
        <v>0</v>
      </c>
      <c r="BN438" s="142">
        <f t="shared" si="174"/>
        <v>0</v>
      </c>
      <c r="BO438" s="142">
        <f t="shared" si="175"/>
        <v>0</v>
      </c>
      <c r="BP438" s="142">
        <f t="shared" si="176"/>
        <v>0</v>
      </c>
      <c r="BQ438" s="142">
        <f t="shared" si="177"/>
        <v>0</v>
      </c>
      <c r="BR438" s="142">
        <f t="shared" si="178"/>
        <v>0</v>
      </c>
      <c r="BS438" s="142">
        <f t="shared" si="179"/>
        <v>0</v>
      </c>
      <c r="BT438" s="142">
        <f t="shared" si="180"/>
        <v>0</v>
      </c>
      <c r="BU438" s="142">
        <f t="shared" si="181"/>
        <v>0</v>
      </c>
      <c r="BV438" s="142">
        <f t="shared" si="182"/>
        <v>0</v>
      </c>
      <c r="BW438" s="142">
        <f t="shared" si="183"/>
        <v>0</v>
      </c>
      <c r="BX438" s="142">
        <f t="shared" si="184"/>
        <v>0</v>
      </c>
      <c r="BY438" s="142">
        <f t="shared" si="185"/>
        <v>0</v>
      </c>
      <c r="BZ438" s="142">
        <f t="shared" si="186"/>
        <v>0</v>
      </c>
      <c r="CA438" s="142">
        <f t="shared" si="187"/>
        <v>0</v>
      </c>
      <c r="CB438" s="142">
        <f t="shared" si="188"/>
        <v>0</v>
      </c>
      <c r="CC438" s="142">
        <f t="shared" si="189"/>
        <v>0</v>
      </c>
      <c r="CD438" s="142">
        <f t="shared" si="190"/>
        <v>0</v>
      </c>
      <c r="CE438" s="142">
        <f t="shared" si="191"/>
        <v>0</v>
      </c>
      <c r="CF438" s="142">
        <f t="shared" si="192"/>
        <v>0</v>
      </c>
      <c r="CG438" s="142">
        <f t="shared" si="193"/>
        <v>0</v>
      </c>
      <c r="CH438" s="142">
        <f t="shared" si="194"/>
        <v>0</v>
      </c>
      <c r="CI438" s="142">
        <f t="shared" si="195"/>
        <v>0</v>
      </c>
      <c r="CJ438" s="142">
        <f t="shared" si="196"/>
        <v>0</v>
      </c>
    </row>
    <row r="439" spans="2:88" x14ac:dyDescent="0.2">
      <c r="B439" s="145" t="str">
        <f>B286</f>
        <v>Total</v>
      </c>
      <c r="C439" s="118">
        <f>SUM(C402:C438)</f>
        <v>6</v>
      </c>
      <c r="D439" s="118">
        <f t="shared" ref="D439:AP439" si="212">SUM(D402:D438)</f>
        <v>22162</v>
      </c>
      <c r="E439" s="118">
        <f t="shared" si="212"/>
        <v>4592434</v>
      </c>
      <c r="F439" s="118">
        <f t="shared" si="212"/>
        <v>1141545</v>
      </c>
      <c r="G439" s="118">
        <f t="shared" si="212"/>
        <v>1086</v>
      </c>
      <c r="H439" s="118">
        <f t="shared" si="212"/>
        <v>843871</v>
      </c>
      <c r="I439" s="118">
        <f t="shared" si="212"/>
        <v>255061</v>
      </c>
      <c r="J439" s="118">
        <f t="shared" si="212"/>
        <v>364</v>
      </c>
      <c r="K439" s="118">
        <f t="shared" si="212"/>
        <v>1185598</v>
      </c>
      <c r="L439" s="118">
        <f t="shared" si="212"/>
        <v>0</v>
      </c>
      <c r="M439" s="118">
        <f t="shared" si="212"/>
        <v>22387</v>
      </c>
      <c r="N439" s="118">
        <f t="shared" si="212"/>
        <v>6185</v>
      </c>
      <c r="O439" s="118">
        <f t="shared" si="212"/>
        <v>39766</v>
      </c>
      <c r="P439" s="118">
        <f t="shared" si="212"/>
        <v>12002</v>
      </c>
      <c r="Q439" s="118">
        <f t="shared" si="212"/>
        <v>1237738</v>
      </c>
      <c r="R439" s="118">
        <f t="shared" si="212"/>
        <v>25</v>
      </c>
      <c r="S439" s="118">
        <f t="shared" si="212"/>
        <v>522985</v>
      </c>
      <c r="T439" s="118">
        <f t="shared" si="212"/>
        <v>0</v>
      </c>
      <c r="U439" s="118">
        <f t="shared" si="212"/>
        <v>525361</v>
      </c>
      <c r="V439" s="118">
        <f t="shared" si="212"/>
        <v>77</v>
      </c>
      <c r="W439" s="118">
        <f t="shared" si="212"/>
        <v>17633</v>
      </c>
      <c r="X439" s="118">
        <f t="shared" si="212"/>
        <v>1743</v>
      </c>
      <c r="Y439" s="118">
        <f t="shared" si="212"/>
        <v>68556</v>
      </c>
      <c r="Z439" s="118">
        <f t="shared" si="212"/>
        <v>249068</v>
      </c>
      <c r="AA439" s="118">
        <f t="shared" si="212"/>
        <v>355372</v>
      </c>
      <c r="AB439" s="118">
        <f t="shared" si="212"/>
        <v>36</v>
      </c>
      <c r="AC439" s="118">
        <f t="shared" si="212"/>
        <v>307</v>
      </c>
      <c r="AD439" s="118">
        <f t="shared" si="212"/>
        <v>9571</v>
      </c>
      <c r="AE439" s="118">
        <f t="shared" si="212"/>
        <v>719</v>
      </c>
      <c r="AF439" s="118">
        <f t="shared" si="212"/>
        <v>4676</v>
      </c>
      <c r="AG439" s="118">
        <f t="shared" si="212"/>
        <v>2753289</v>
      </c>
      <c r="AH439" s="118">
        <f t="shared" si="212"/>
        <v>12329</v>
      </c>
      <c r="AI439" s="118">
        <f t="shared" si="212"/>
        <v>521826</v>
      </c>
      <c r="AJ439" s="118">
        <f t="shared" si="212"/>
        <v>1552096</v>
      </c>
      <c r="AK439" s="118">
        <f t="shared" si="212"/>
        <v>0</v>
      </c>
      <c r="AL439" s="118">
        <f t="shared" si="212"/>
        <v>0</v>
      </c>
      <c r="AM439" s="118">
        <f t="shared" si="212"/>
        <v>0</v>
      </c>
      <c r="AN439" s="118">
        <f t="shared" si="212"/>
        <v>0</v>
      </c>
      <c r="AO439" s="118">
        <f t="shared" si="212"/>
        <v>0</v>
      </c>
      <c r="AP439" s="118">
        <f t="shared" si="212"/>
        <v>0</v>
      </c>
      <c r="AQ439" s="118">
        <f t="shared" ref="AQ439" si="213">SUM(AQ402:AQ438)</f>
        <v>15955874</v>
      </c>
      <c r="AS439" s="192">
        <v>15159927</v>
      </c>
      <c r="AT439" s="206"/>
    </row>
    <row r="441" spans="2:88" x14ac:dyDescent="0.2">
      <c r="B441" s="144" t="str">
        <f t="shared" ref="B441:B446" si="214">B288</f>
        <v>Comercialización Individual</v>
      </c>
      <c r="C441" s="129">
        <v>0</v>
      </c>
      <c r="D441" s="129">
        <v>22162</v>
      </c>
      <c r="E441" s="129">
        <v>2899036</v>
      </c>
      <c r="F441" s="129">
        <v>52919.999999999993</v>
      </c>
      <c r="G441" s="129">
        <v>982</v>
      </c>
      <c r="H441" s="129">
        <v>472852.00000000006</v>
      </c>
      <c r="I441" s="129">
        <v>42108.999999999993</v>
      </c>
      <c r="J441" s="129">
        <v>364</v>
      </c>
      <c r="K441" s="129">
        <v>556377</v>
      </c>
      <c r="L441" s="129">
        <v>0</v>
      </c>
      <c r="M441" s="129">
        <v>1950.9999999999998</v>
      </c>
      <c r="N441" s="129">
        <v>194</v>
      </c>
      <c r="O441" s="129">
        <v>3729</v>
      </c>
      <c r="P441" s="129">
        <v>8938</v>
      </c>
      <c r="Q441" s="129">
        <v>810214</v>
      </c>
      <c r="R441" s="129">
        <v>0</v>
      </c>
      <c r="S441" s="129">
        <v>279009</v>
      </c>
      <c r="T441" s="129">
        <v>0</v>
      </c>
      <c r="U441" s="129">
        <v>266417.00000000006</v>
      </c>
      <c r="V441" s="129">
        <v>16</v>
      </c>
      <c r="W441" s="129">
        <v>1443</v>
      </c>
      <c r="X441" s="129">
        <v>1743</v>
      </c>
      <c r="Y441" s="129">
        <v>45584</v>
      </c>
      <c r="Z441" s="129">
        <v>199006</v>
      </c>
      <c r="AA441" s="129">
        <v>221451.00000000003</v>
      </c>
      <c r="AB441" s="129">
        <v>0</v>
      </c>
      <c r="AC441" s="129">
        <v>0</v>
      </c>
      <c r="AD441" s="129">
        <v>145.00000000000003</v>
      </c>
      <c r="AE441" s="129">
        <v>0</v>
      </c>
      <c r="AF441" s="129">
        <v>4675.9999999999991</v>
      </c>
      <c r="AG441" s="129">
        <v>2034049.0000000002</v>
      </c>
      <c r="AH441" s="129">
        <v>0</v>
      </c>
      <c r="AI441" s="129">
        <v>347991</v>
      </c>
      <c r="AJ441" s="129">
        <v>0</v>
      </c>
      <c r="AK441" s="129"/>
      <c r="AL441" s="129"/>
      <c r="AM441" s="129"/>
      <c r="AN441" s="129"/>
      <c r="AO441" s="129"/>
      <c r="AP441" s="129"/>
      <c r="AQ441" s="118">
        <f t="shared" ref="AQ441:AQ446" si="215">SUM(C441:AP441)</f>
        <v>8273358</v>
      </c>
      <c r="AS441" s="129">
        <v>7424773</v>
      </c>
      <c r="AT441" s="148"/>
    </row>
    <row r="442" spans="2:88" x14ac:dyDescent="0.2">
      <c r="B442" s="144" t="str">
        <f t="shared" si="214"/>
        <v>Comercialización Colectiva</v>
      </c>
      <c r="C442" s="129">
        <v>0</v>
      </c>
      <c r="D442" s="129">
        <v>0</v>
      </c>
      <c r="E442" s="129">
        <v>13453</v>
      </c>
      <c r="F442" s="129">
        <v>0</v>
      </c>
      <c r="G442" s="129">
        <v>104</v>
      </c>
      <c r="H442" s="129">
        <v>11478</v>
      </c>
      <c r="I442" s="129">
        <v>2710</v>
      </c>
      <c r="J442" s="129">
        <v>0</v>
      </c>
      <c r="K442" s="129">
        <v>65</v>
      </c>
      <c r="L442" s="129">
        <v>0</v>
      </c>
      <c r="M442" s="129">
        <v>20436</v>
      </c>
      <c r="N442" s="129">
        <v>0</v>
      </c>
      <c r="O442" s="129">
        <v>234</v>
      </c>
      <c r="P442" s="129">
        <v>0</v>
      </c>
      <c r="Q442" s="129">
        <v>13493</v>
      </c>
      <c r="R442" s="129">
        <v>25</v>
      </c>
      <c r="S442" s="129">
        <v>212</v>
      </c>
      <c r="T442" s="129">
        <v>0</v>
      </c>
      <c r="U442" s="129">
        <v>584.00000000000011</v>
      </c>
      <c r="V442" s="129">
        <v>13.000000000000002</v>
      </c>
      <c r="W442" s="129">
        <v>0</v>
      </c>
      <c r="X442" s="129">
        <v>0</v>
      </c>
      <c r="Y442" s="129">
        <v>0</v>
      </c>
      <c r="Z442" s="129">
        <v>23523</v>
      </c>
      <c r="AA442" s="129">
        <v>0</v>
      </c>
      <c r="AB442" s="129">
        <v>0</v>
      </c>
      <c r="AC442" s="129">
        <v>0</v>
      </c>
      <c r="AD442" s="129">
        <v>2555</v>
      </c>
      <c r="AE442" s="129">
        <v>0</v>
      </c>
      <c r="AF442" s="129">
        <v>0</v>
      </c>
      <c r="AG442" s="129">
        <v>191816</v>
      </c>
      <c r="AH442" s="129">
        <v>0</v>
      </c>
      <c r="AI442" s="129">
        <v>5133</v>
      </c>
      <c r="AJ442" s="129">
        <v>0</v>
      </c>
      <c r="AK442" s="129"/>
      <c r="AL442" s="129"/>
      <c r="AM442" s="129"/>
      <c r="AN442" s="129"/>
      <c r="AO442" s="129"/>
      <c r="AP442" s="129"/>
      <c r="AQ442" s="118">
        <f t="shared" si="215"/>
        <v>285834</v>
      </c>
      <c r="AS442" s="129">
        <v>301232</v>
      </c>
      <c r="AT442" s="148"/>
    </row>
    <row r="443" spans="2:88" x14ac:dyDescent="0.2">
      <c r="B443" s="144" t="str">
        <f t="shared" si="214"/>
        <v>Comercialización Masiva - Cartera Hipotecaria</v>
      </c>
      <c r="C443" s="129">
        <v>2</v>
      </c>
      <c r="D443" s="129">
        <v>0</v>
      </c>
      <c r="E443" s="129">
        <v>188678</v>
      </c>
      <c r="F443" s="129">
        <v>2298</v>
      </c>
      <c r="G443" s="129">
        <v>0</v>
      </c>
      <c r="H443" s="129">
        <v>0</v>
      </c>
      <c r="I443" s="129">
        <v>0</v>
      </c>
      <c r="J443" s="129">
        <v>0</v>
      </c>
      <c r="K443" s="129">
        <v>138093</v>
      </c>
      <c r="L443" s="129">
        <v>0</v>
      </c>
      <c r="M443" s="129">
        <v>0</v>
      </c>
      <c r="N443" s="129">
        <v>0</v>
      </c>
      <c r="O443" s="129">
        <v>0</v>
      </c>
      <c r="P443" s="129">
        <v>0</v>
      </c>
      <c r="Q443" s="129">
        <v>2288</v>
      </c>
      <c r="R443" s="129">
        <v>0</v>
      </c>
      <c r="S443" s="129">
        <v>2597</v>
      </c>
      <c r="T443" s="129">
        <v>0</v>
      </c>
      <c r="U443" s="129">
        <v>190530</v>
      </c>
      <c r="V443" s="129">
        <v>1</v>
      </c>
      <c r="W443" s="129">
        <v>0</v>
      </c>
      <c r="X443" s="129">
        <v>0</v>
      </c>
      <c r="Y443" s="129">
        <v>0</v>
      </c>
      <c r="Z443" s="129">
        <v>0</v>
      </c>
      <c r="AA443" s="129">
        <v>5</v>
      </c>
      <c r="AB443" s="129">
        <v>0</v>
      </c>
      <c r="AC443" s="129">
        <v>0</v>
      </c>
      <c r="AD443" s="129">
        <v>738</v>
      </c>
      <c r="AE443" s="129">
        <v>0</v>
      </c>
      <c r="AF443" s="129">
        <v>0</v>
      </c>
      <c r="AG443" s="129">
        <v>203560.00000000003</v>
      </c>
      <c r="AH443" s="129">
        <v>0</v>
      </c>
      <c r="AI443" s="129">
        <v>0</v>
      </c>
      <c r="AJ443" s="129">
        <v>314088</v>
      </c>
      <c r="AK443" s="129"/>
      <c r="AL443" s="129"/>
      <c r="AM443" s="129"/>
      <c r="AN443" s="129"/>
      <c r="AO443" s="129"/>
      <c r="AP443" s="129"/>
      <c r="AQ443" s="118">
        <f t="shared" si="215"/>
        <v>1042878</v>
      </c>
      <c r="AS443" s="129">
        <v>784778</v>
      </c>
      <c r="AT443" s="148"/>
    </row>
    <row r="444" spans="2:88" x14ac:dyDescent="0.2">
      <c r="B444" s="144" t="str">
        <f t="shared" si="214"/>
        <v>Comercialización Masiva - Cartera de Consumo</v>
      </c>
      <c r="C444" s="129">
        <v>0</v>
      </c>
      <c r="D444" s="129">
        <v>0</v>
      </c>
      <c r="E444" s="129">
        <v>192606</v>
      </c>
      <c r="F444" s="129">
        <v>305417.00000000006</v>
      </c>
      <c r="G444" s="129">
        <v>0</v>
      </c>
      <c r="H444" s="129">
        <v>18</v>
      </c>
      <c r="I444" s="129">
        <v>0</v>
      </c>
      <c r="J444" s="129">
        <v>0</v>
      </c>
      <c r="K444" s="129">
        <v>0</v>
      </c>
      <c r="L444" s="129">
        <v>0</v>
      </c>
      <c r="M444" s="129">
        <v>0</v>
      </c>
      <c r="N444" s="129">
        <v>0</v>
      </c>
      <c r="O444" s="129">
        <v>0</v>
      </c>
      <c r="P444" s="129">
        <v>0</v>
      </c>
      <c r="Q444" s="129">
        <v>2</v>
      </c>
      <c r="R444" s="129">
        <v>0</v>
      </c>
      <c r="S444" s="129">
        <v>0</v>
      </c>
      <c r="T444" s="129">
        <v>0</v>
      </c>
      <c r="U444" s="129">
        <v>2544</v>
      </c>
      <c r="V444" s="129">
        <v>2</v>
      </c>
      <c r="W444" s="129">
        <v>0</v>
      </c>
      <c r="X444" s="129">
        <v>0</v>
      </c>
      <c r="Y444" s="129">
        <v>0</v>
      </c>
      <c r="Z444" s="129">
        <v>0</v>
      </c>
      <c r="AA444" s="129">
        <v>0</v>
      </c>
      <c r="AB444" s="129">
        <v>16</v>
      </c>
      <c r="AC444" s="129">
        <v>0</v>
      </c>
      <c r="AD444" s="129">
        <v>0</v>
      </c>
      <c r="AE444" s="129">
        <v>0</v>
      </c>
      <c r="AF444" s="129">
        <v>0</v>
      </c>
      <c r="AG444" s="129">
        <v>1625</v>
      </c>
      <c r="AH444" s="129">
        <v>0</v>
      </c>
      <c r="AI444" s="129">
        <v>63</v>
      </c>
      <c r="AJ444" s="129">
        <v>1922</v>
      </c>
      <c r="AK444" s="129"/>
      <c r="AL444" s="129"/>
      <c r="AM444" s="129"/>
      <c r="AN444" s="129"/>
      <c r="AO444" s="129"/>
      <c r="AP444" s="129"/>
      <c r="AQ444" s="118">
        <f t="shared" si="215"/>
        <v>504215.00000000006</v>
      </c>
      <c r="AS444" s="129">
        <v>435150</v>
      </c>
      <c r="AT444" s="148"/>
    </row>
    <row r="445" spans="2:88" x14ac:dyDescent="0.2">
      <c r="B445" s="144" t="str">
        <f t="shared" si="214"/>
        <v>Comercialización Masiva - Otras Carteras</v>
      </c>
      <c r="C445" s="129">
        <v>4</v>
      </c>
      <c r="D445" s="129">
        <v>0</v>
      </c>
      <c r="E445" s="129">
        <v>1250944</v>
      </c>
      <c r="F445" s="129">
        <v>780910.00000000012</v>
      </c>
      <c r="G445" s="129">
        <v>0</v>
      </c>
      <c r="H445" s="129">
        <v>313450</v>
      </c>
      <c r="I445" s="129">
        <v>35742</v>
      </c>
      <c r="J445" s="129">
        <v>0</v>
      </c>
      <c r="K445" s="129">
        <v>430972.00000000006</v>
      </c>
      <c r="L445" s="129">
        <v>0</v>
      </c>
      <c r="M445" s="129">
        <v>0</v>
      </c>
      <c r="N445" s="129">
        <v>0</v>
      </c>
      <c r="O445" s="129">
        <v>32201</v>
      </c>
      <c r="P445" s="129">
        <v>0</v>
      </c>
      <c r="Q445" s="129">
        <v>168271</v>
      </c>
      <c r="R445" s="129">
        <v>0</v>
      </c>
      <c r="S445" s="129">
        <v>79818.999999999985</v>
      </c>
      <c r="T445" s="129">
        <v>0</v>
      </c>
      <c r="U445" s="129">
        <v>0</v>
      </c>
      <c r="V445" s="129">
        <v>45.000000000000007</v>
      </c>
      <c r="W445" s="129">
        <v>0</v>
      </c>
      <c r="X445" s="129">
        <v>0</v>
      </c>
      <c r="Y445" s="129">
        <v>0</v>
      </c>
      <c r="Z445" s="129">
        <v>28</v>
      </c>
      <c r="AA445" s="129">
        <v>0</v>
      </c>
      <c r="AB445" s="129">
        <v>20</v>
      </c>
      <c r="AC445" s="129">
        <v>0</v>
      </c>
      <c r="AD445" s="129">
        <v>294</v>
      </c>
      <c r="AE445" s="129">
        <v>0</v>
      </c>
      <c r="AF445" s="129">
        <v>0</v>
      </c>
      <c r="AG445" s="129">
        <v>221020</v>
      </c>
      <c r="AH445" s="129">
        <v>0</v>
      </c>
      <c r="AI445" s="129">
        <v>160932</v>
      </c>
      <c r="AJ445" s="129">
        <v>1236086</v>
      </c>
      <c r="AK445" s="129"/>
      <c r="AL445" s="129"/>
      <c r="AM445" s="129"/>
      <c r="AN445" s="129"/>
      <c r="AO445" s="129"/>
      <c r="AP445" s="129"/>
      <c r="AQ445" s="118">
        <f t="shared" si="215"/>
        <v>4710738</v>
      </c>
      <c r="AS445" s="129">
        <v>4997303</v>
      </c>
      <c r="AT445" s="148"/>
    </row>
    <row r="446" spans="2:88" x14ac:dyDescent="0.2">
      <c r="B446" s="144" t="str">
        <f t="shared" si="214"/>
        <v>Comercialización Industria, Infraestructura y Comercio</v>
      </c>
      <c r="C446" s="129">
        <v>0</v>
      </c>
      <c r="D446" s="129">
        <v>0</v>
      </c>
      <c r="E446" s="129">
        <v>47717</v>
      </c>
      <c r="F446" s="129">
        <v>0</v>
      </c>
      <c r="G446" s="129">
        <v>0</v>
      </c>
      <c r="H446" s="129">
        <v>46073.000000000007</v>
      </c>
      <c r="I446" s="129">
        <v>174500</v>
      </c>
      <c r="J446" s="129">
        <v>0</v>
      </c>
      <c r="K446" s="129">
        <v>60091</v>
      </c>
      <c r="L446" s="129">
        <v>0</v>
      </c>
      <c r="M446" s="129">
        <v>0</v>
      </c>
      <c r="N446" s="129">
        <v>5991</v>
      </c>
      <c r="O446" s="129">
        <v>3602</v>
      </c>
      <c r="P446" s="129">
        <v>3064</v>
      </c>
      <c r="Q446" s="129">
        <v>243470.00000000003</v>
      </c>
      <c r="R446" s="129">
        <v>0</v>
      </c>
      <c r="S446" s="129">
        <v>161348</v>
      </c>
      <c r="T446" s="129">
        <v>0</v>
      </c>
      <c r="U446" s="129">
        <v>65286</v>
      </c>
      <c r="V446" s="129">
        <v>0</v>
      </c>
      <c r="W446" s="129">
        <v>16190.000000000002</v>
      </c>
      <c r="X446" s="129">
        <v>0</v>
      </c>
      <c r="Y446" s="129">
        <v>22972.000000000004</v>
      </c>
      <c r="Z446" s="129">
        <v>26511.000000000004</v>
      </c>
      <c r="AA446" s="129">
        <v>133916</v>
      </c>
      <c r="AB446" s="129">
        <v>0</v>
      </c>
      <c r="AC446" s="129">
        <v>307</v>
      </c>
      <c r="AD446" s="129">
        <v>5839</v>
      </c>
      <c r="AE446" s="129">
        <v>719.00000000000011</v>
      </c>
      <c r="AF446" s="129">
        <v>0</v>
      </c>
      <c r="AG446" s="129">
        <v>101219</v>
      </c>
      <c r="AH446" s="129">
        <v>12329</v>
      </c>
      <c r="AI446" s="129">
        <v>7707</v>
      </c>
      <c r="AJ446" s="129">
        <v>0</v>
      </c>
      <c r="AK446" s="129"/>
      <c r="AL446" s="129"/>
      <c r="AM446" s="129"/>
      <c r="AN446" s="129"/>
      <c r="AO446" s="129"/>
      <c r="AP446" s="129"/>
      <c r="AQ446" s="118">
        <f t="shared" si="215"/>
        <v>1138851</v>
      </c>
      <c r="AS446" s="129">
        <v>1216691</v>
      </c>
      <c r="AT446" s="148"/>
      <c r="AV446" s="142">
        <f>IF(COUNT(C441:C446)&gt;0,SUM(C441:C446)-C439,0)</f>
        <v>0</v>
      </c>
      <c r="AW446" s="142">
        <f t="shared" ref="AW446:CI446" si="216">IF(COUNT(D441:D446)&gt;0,SUM(D441:D446)-D439,0)</f>
        <v>0</v>
      </c>
      <c r="AX446" s="142">
        <f t="shared" si="216"/>
        <v>0</v>
      </c>
      <c r="AY446" s="142">
        <f t="shared" si="216"/>
        <v>2.3283064365386963E-10</v>
      </c>
      <c r="AZ446" s="142">
        <f t="shared" si="216"/>
        <v>0</v>
      </c>
      <c r="BA446" s="142">
        <f>IF(COUNT(H441:H446)&gt;0,SUM(H441:H446)-H439,0)</f>
        <v>0</v>
      </c>
      <c r="BB446" s="142">
        <f t="shared" si="216"/>
        <v>0</v>
      </c>
      <c r="BC446" s="142">
        <f t="shared" si="216"/>
        <v>0</v>
      </c>
      <c r="BD446" s="142">
        <f t="shared" si="216"/>
        <v>0</v>
      </c>
      <c r="BE446" s="142">
        <f t="shared" si="216"/>
        <v>0</v>
      </c>
      <c r="BF446" s="142">
        <f t="shared" si="216"/>
        <v>0</v>
      </c>
      <c r="BG446" s="142">
        <f t="shared" si="216"/>
        <v>0</v>
      </c>
      <c r="BH446" s="142">
        <f t="shared" si="216"/>
        <v>0</v>
      </c>
      <c r="BI446" s="142">
        <f t="shared" si="216"/>
        <v>0</v>
      </c>
      <c r="BJ446" s="142">
        <f t="shared" si="216"/>
        <v>0</v>
      </c>
      <c r="BK446" s="142">
        <f t="shared" si="216"/>
        <v>0</v>
      </c>
      <c r="BL446" s="142">
        <f t="shared" si="216"/>
        <v>0</v>
      </c>
      <c r="BM446" s="142">
        <f t="shared" si="216"/>
        <v>0</v>
      </c>
      <c r="BN446" s="142">
        <f t="shared" si="216"/>
        <v>0</v>
      </c>
      <c r="BO446" s="142">
        <f t="shared" si="216"/>
        <v>0</v>
      </c>
      <c r="BP446" s="142">
        <f t="shared" si="216"/>
        <v>0</v>
      </c>
      <c r="BQ446" s="142">
        <f t="shared" si="216"/>
        <v>0</v>
      </c>
      <c r="BR446" s="142">
        <f t="shared" si="216"/>
        <v>0</v>
      </c>
      <c r="BS446" s="142">
        <f t="shared" si="216"/>
        <v>0</v>
      </c>
      <c r="BT446" s="142">
        <f t="shared" si="216"/>
        <v>0</v>
      </c>
      <c r="BU446" s="142">
        <f t="shared" si="216"/>
        <v>0</v>
      </c>
      <c r="BV446" s="142">
        <f t="shared" si="216"/>
        <v>0</v>
      </c>
      <c r="BW446" s="142">
        <f t="shared" si="216"/>
        <v>0</v>
      </c>
      <c r="BX446" s="142">
        <f t="shared" ref="BX446:CC446" si="217">IF(COUNT(AE441:AE446)&gt;0,SUM(AE441:AE446)-AE439,0)</f>
        <v>1.1368683772161603E-13</v>
      </c>
      <c r="BY446" s="142">
        <f t="shared" si="217"/>
        <v>-9.0949470177292824E-13</v>
      </c>
      <c r="BZ446" s="142">
        <f t="shared" si="217"/>
        <v>0</v>
      </c>
      <c r="CA446" s="142">
        <f t="shared" si="217"/>
        <v>0</v>
      </c>
      <c r="CB446" s="142">
        <f t="shared" si="217"/>
        <v>0</v>
      </c>
      <c r="CC446" s="142">
        <f t="shared" si="217"/>
        <v>0</v>
      </c>
      <c r="CD446" s="142">
        <f t="shared" si="216"/>
        <v>0</v>
      </c>
      <c r="CE446" s="142">
        <f t="shared" si="216"/>
        <v>0</v>
      </c>
      <c r="CF446" s="142">
        <f t="shared" si="216"/>
        <v>0</v>
      </c>
      <c r="CG446" s="142">
        <f t="shared" si="216"/>
        <v>0</v>
      </c>
      <c r="CH446" s="142">
        <f t="shared" si="216"/>
        <v>0</v>
      </c>
      <c r="CI446" s="142">
        <f t="shared" si="216"/>
        <v>0</v>
      </c>
    </row>
    <row r="449" spans="1:88" ht="18.75" customHeight="1" x14ac:dyDescent="0.2">
      <c r="B449" s="281" t="s">
        <v>457</v>
      </c>
      <c r="C449" s="281"/>
      <c r="D449" s="281"/>
      <c r="E449" s="281"/>
      <c r="F449" s="281"/>
      <c r="G449" s="281"/>
      <c r="H449" s="281"/>
      <c r="I449" s="281"/>
      <c r="J449" s="281"/>
      <c r="K449" s="281"/>
      <c r="L449" s="281"/>
      <c r="M449" s="281"/>
      <c r="N449" s="281"/>
      <c r="O449" s="281"/>
      <c r="P449" s="281"/>
      <c r="Q449" s="281"/>
      <c r="R449" s="281"/>
      <c r="S449" s="281"/>
      <c r="T449" s="281"/>
      <c r="U449" s="281"/>
      <c r="V449" s="281"/>
      <c r="W449" s="281"/>
      <c r="X449" s="281"/>
      <c r="Y449" s="281"/>
      <c r="Z449" s="281"/>
      <c r="AA449" s="281"/>
      <c r="AB449" s="281"/>
      <c r="AC449" s="281"/>
      <c r="AD449" s="281"/>
      <c r="AE449" s="281"/>
      <c r="AF449" s="281"/>
      <c r="AG449" s="281"/>
      <c r="AH449" s="281"/>
      <c r="AI449" s="281"/>
      <c r="AJ449" s="281"/>
      <c r="AK449" s="281"/>
      <c r="AL449" s="281"/>
      <c r="AM449" s="281"/>
      <c r="AN449" s="281"/>
      <c r="AO449" s="281"/>
      <c r="AP449" s="281"/>
      <c r="AQ449" s="281"/>
    </row>
    <row r="450" spans="1:88" s="165" customFormat="1" x14ac:dyDescent="0.2">
      <c r="A450" s="120"/>
      <c r="B450" s="167"/>
      <c r="C450" s="160">
        <f>COUNTIF($C$451:$AP$451,C451)</f>
        <v>1</v>
      </c>
      <c r="D450" s="160">
        <f t="shared" ref="D450:AP450" si="218">COUNTIF($C$451:$AP$451,D451)</f>
        <v>1</v>
      </c>
      <c r="E450" s="160">
        <f t="shared" si="218"/>
        <v>1</v>
      </c>
      <c r="F450" s="160">
        <f t="shared" si="218"/>
        <v>1</v>
      </c>
      <c r="G450" s="160">
        <f t="shared" si="218"/>
        <v>1</v>
      </c>
      <c r="H450" s="160">
        <f t="shared" si="218"/>
        <v>1</v>
      </c>
      <c r="I450" s="160">
        <f t="shared" si="218"/>
        <v>1</v>
      </c>
      <c r="J450" s="160">
        <f t="shared" si="218"/>
        <v>1</v>
      </c>
      <c r="K450" s="160">
        <f t="shared" si="218"/>
        <v>1</v>
      </c>
      <c r="L450" s="160">
        <f t="shared" si="218"/>
        <v>1</v>
      </c>
      <c r="M450" s="160">
        <f t="shared" si="218"/>
        <v>1</v>
      </c>
      <c r="N450" s="160">
        <f t="shared" si="218"/>
        <v>1</v>
      </c>
      <c r="O450" s="160">
        <f t="shared" si="218"/>
        <v>1</v>
      </c>
      <c r="P450" s="160">
        <f t="shared" si="218"/>
        <v>1</v>
      </c>
      <c r="Q450" s="160">
        <f t="shared" si="218"/>
        <v>1</v>
      </c>
      <c r="R450" s="160">
        <f t="shared" si="218"/>
        <v>1</v>
      </c>
      <c r="S450" s="160">
        <f t="shared" si="218"/>
        <v>1</v>
      </c>
      <c r="T450" s="160">
        <f t="shared" si="218"/>
        <v>7</v>
      </c>
      <c r="U450" s="160">
        <f t="shared" si="218"/>
        <v>1</v>
      </c>
      <c r="V450" s="160">
        <f t="shared" si="218"/>
        <v>1</v>
      </c>
      <c r="W450" s="160">
        <f t="shared" si="218"/>
        <v>1</v>
      </c>
      <c r="X450" s="160">
        <f t="shared" si="218"/>
        <v>1</v>
      </c>
      <c r="Y450" s="160">
        <f t="shared" si="218"/>
        <v>1</v>
      </c>
      <c r="Z450" s="160">
        <f t="shared" si="218"/>
        <v>1</v>
      </c>
      <c r="AA450" s="160">
        <f t="shared" si="218"/>
        <v>1</v>
      </c>
      <c r="AB450" s="160">
        <f t="shared" si="218"/>
        <v>1</v>
      </c>
      <c r="AC450" s="160">
        <f t="shared" si="218"/>
        <v>1</v>
      </c>
      <c r="AD450" s="160">
        <f t="shared" si="218"/>
        <v>1</v>
      </c>
      <c r="AE450" s="160">
        <f t="shared" si="218"/>
        <v>1</v>
      </c>
      <c r="AF450" s="160">
        <f t="shared" si="218"/>
        <v>1</v>
      </c>
      <c r="AG450" s="160">
        <f t="shared" si="218"/>
        <v>1</v>
      </c>
      <c r="AH450" s="160">
        <f t="shared" si="218"/>
        <v>1</v>
      </c>
      <c r="AI450" s="160">
        <f t="shared" si="218"/>
        <v>1</v>
      </c>
      <c r="AJ450" s="160">
        <f t="shared" si="218"/>
        <v>1</v>
      </c>
      <c r="AK450" s="160">
        <f t="shared" si="218"/>
        <v>7</v>
      </c>
      <c r="AL450" s="160">
        <f t="shared" si="218"/>
        <v>7</v>
      </c>
      <c r="AM450" s="160">
        <f t="shared" si="218"/>
        <v>7</v>
      </c>
      <c r="AN450" s="160">
        <f t="shared" si="218"/>
        <v>7</v>
      </c>
      <c r="AO450" s="160">
        <f t="shared" si="218"/>
        <v>7</v>
      </c>
      <c r="AP450" s="160">
        <f t="shared" si="218"/>
        <v>7</v>
      </c>
      <c r="AQ450" s="167"/>
      <c r="AS450" s="159"/>
      <c r="AT450" s="159"/>
      <c r="AV450" s="207"/>
      <c r="AW450" s="207"/>
      <c r="AX450" s="207"/>
      <c r="AY450" s="207"/>
      <c r="AZ450" s="207"/>
      <c r="BA450" s="207"/>
      <c r="BB450" s="207"/>
      <c r="BC450" s="207"/>
      <c r="BD450" s="207"/>
      <c r="BE450" s="207"/>
      <c r="BF450" s="207"/>
      <c r="BG450" s="207"/>
      <c r="BH450" s="207"/>
      <c r="BI450" s="207"/>
      <c r="BJ450" s="207"/>
      <c r="BK450" s="207"/>
      <c r="BL450" s="207"/>
      <c r="BM450" s="207"/>
      <c r="BN450" s="207"/>
      <c r="BO450" s="207"/>
      <c r="BP450" s="207"/>
      <c r="BQ450" s="207"/>
      <c r="BR450" s="207"/>
      <c r="BS450" s="207"/>
      <c r="BT450" s="207"/>
      <c r="BU450" s="207"/>
      <c r="BV450" s="207"/>
      <c r="BW450" s="207"/>
      <c r="BX450" s="207"/>
      <c r="BY450" s="207"/>
      <c r="BZ450" s="207"/>
      <c r="CA450" s="207"/>
      <c r="CB450" s="207"/>
      <c r="CC450" s="207"/>
      <c r="CD450" s="207"/>
      <c r="CE450" s="207"/>
      <c r="CF450" s="207"/>
      <c r="CG450" s="207"/>
      <c r="CH450" s="207"/>
      <c r="CI450" s="207"/>
      <c r="CJ450" s="207"/>
    </row>
    <row r="451" spans="1:88" s="165" customFormat="1" hidden="1" x14ac:dyDescent="0.2">
      <c r="A451" s="120"/>
      <c r="B451" s="159"/>
      <c r="C451" s="158">
        <f>SUM(C453:C489)</f>
        <v>69929</v>
      </c>
      <c r="D451" s="158">
        <f t="shared" ref="D451:AP451" si="219">SUM(D453:D489)</f>
        <v>5923797</v>
      </c>
      <c r="E451" s="158">
        <f t="shared" si="219"/>
        <v>42238754</v>
      </c>
      <c r="F451" s="158">
        <f t="shared" si="219"/>
        <v>7691459</v>
      </c>
      <c r="G451" s="158">
        <f t="shared" si="219"/>
        <v>1889902</v>
      </c>
      <c r="H451" s="158">
        <f t="shared" si="219"/>
        <v>17599394</v>
      </c>
      <c r="I451" s="158">
        <f t="shared" si="219"/>
        <v>14937629</v>
      </c>
      <c r="J451" s="158">
        <f t="shared" si="219"/>
        <v>-297178</v>
      </c>
      <c r="K451" s="158">
        <f t="shared" si="219"/>
        <v>7807533</v>
      </c>
      <c r="L451" s="158">
        <f t="shared" si="219"/>
        <v>2024549</v>
      </c>
      <c r="M451" s="158">
        <f t="shared" si="219"/>
        <v>1418673</v>
      </c>
      <c r="N451" s="158">
        <f t="shared" si="219"/>
        <v>-3761879</v>
      </c>
      <c r="O451" s="158">
        <f t="shared" si="219"/>
        <v>5139893</v>
      </c>
      <c r="P451" s="158">
        <f t="shared" si="219"/>
        <v>1046913</v>
      </c>
      <c r="Q451" s="158">
        <f t="shared" si="219"/>
        <v>41426502</v>
      </c>
      <c r="R451" s="158">
        <f t="shared" si="219"/>
        <v>-1770</v>
      </c>
      <c r="S451" s="158">
        <f t="shared" si="219"/>
        <v>31411343</v>
      </c>
      <c r="T451" s="158">
        <f t="shared" si="219"/>
        <v>0</v>
      </c>
      <c r="U451" s="158">
        <f t="shared" si="219"/>
        <v>18452873</v>
      </c>
      <c r="V451" s="158">
        <f t="shared" si="219"/>
        <v>-34474</v>
      </c>
      <c r="W451" s="158">
        <f t="shared" si="219"/>
        <v>12585337</v>
      </c>
      <c r="X451" s="158">
        <f t="shared" si="219"/>
        <v>2681652</v>
      </c>
      <c r="Y451" s="158">
        <f t="shared" si="219"/>
        <v>3182538</v>
      </c>
      <c r="Z451" s="158">
        <f t="shared" si="219"/>
        <v>16371616</v>
      </c>
      <c r="AA451" s="158">
        <f t="shared" si="219"/>
        <v>7171246</v>
      </c>
      <c r="AB451" s="158">
        <f t="shared" si="219"/>
        <v>24</v>
      </c>
      <c r="AC451" s="158">
        <f t="shared" si="219"/>
        <v>-173641</v>
      </c>
      <c r="AD451" s="158">
        <f t="shared" si="219"/>
        <v>9651753</v>
      </c>
      <c r="AE451" s="158">
        <f t="shared" si="219"/>
        <v>1765895</v>
      </c>
      <c r="AF451" s="158">
        <f t="shared" si="219"/>
        <v>-480091</v>
      </c>
      <c r="AG451" s="158">
        <f t="shared" si="219"/>
        <v>27802408</v>
      </c>
      <c r="AH451" s="158">
        <f t="shared" si="219"/>
        <v>5349179</v>
      </c>
      <c r="AI451" s="158">
        <f t="shared" si="219"/>
        <v>3629560</v>
      </c>
      <c r="AJ451" s="158">
        <f t="shared" si="219"/>
        <v>10726773</v>
      </c>
      <c r="AK451" s="158">
        <f t="shared" si="219"/>
        <v>0</v>
      </c>
      <c r="AL451" s="158">
        <f t="shared" si="219"/>
        <v>0</v>
      </c>
      <c r="AM451" s="158">
        <f t="shared" si="219"/>
        <v>0</v>
      </c>
      <c r="AN451" s="158">
        <f t="shared" si="219"/>
        <v>0</v>
      </c>
      <c r="AO451" s="158">
        <f t="shared" si="219"/>
        <v>0</v>
      </c>
      <c r="AP451" s="158">
        <f t="shared" si="219"/>
        <v>0</v>
      </c>
      <c r="AQ451" s="159"/>
      <c r="AS451" s="159"/>
      <c r="AT451" s="159"/>
      <c r="AV451" s="207"/>
      <c r="AW451" s="207"/>
      <c r="AX451" s="207"/>
      <c r="AY451" s="207"/>
      <c r="AZ451" s="207"/>
      <c r="BA451" s="207"/>
      <c r="BB451" s="207"/>
      <c r="BC451" s="207"/>
      <c r="BD451" s="207"/>
      <c r="BE451" s="207"/>
      <c r="BF451" s="207"/>
      <c r="BG451" s="207"/>
      <c r="BH451" s="207"/>
      <c r="BI451" s="207"/>
      <c r="BJ451" s="207"/>
      <c r="BK451" s="207"/>
      <c r="BL451" s="207"/>
      <c r="BM451" s="207"/>
      <c r="BN451" s="207"/>
      <c r="BO451" s="207"/>
      <c r="BP451" s="207"/>
      <c r="BQ451" s="207"/>
      <c r="BR451" s="207"/>
      <c r="BS451" s="207"/>
      <c r="BT451" s="207"/>
      <c r="BU451" s="207"/>
      <c r="BV451" s="207"/>
      <c r="BW451" s="207"/>
      <c r="BX451" s="207"/>
      <c r="BY451" s="207"/>
      <c r="BZ451" s="207"/>
      <c r="CA451" s="207"/>
      <c r="CB451" s="207"/>
      <c r="CC451" s="207"/>
      <c r="CD451" s="207"/>
      <c r="CE451" s="207"/>
      <c r="CF451" s="207"/>
      <c r="CG451" s="207"/>
      <c r="CH451" s="207"/>
      <c r="CI451" s="207"/>
      <c r="CJ451" s="207"/>
    </row>
    <row r="452" spans="1:88" ht="22.5" x14ac:dyDescent="0.2">
      <c r="B452" s="122"/>
      <c r="C452" s="122" t="str">
        <f>C7</f>
        <v>Assurant Chile</v>
      </c>
      <c r="D452" s="122" t="str">
        <f t="shared" ref="D452:AQ452" si="220">D7</f>
        <v>AVLA Crédito</v>
      </c>
      <c r="E452" s="122" t="str">
        <f t="shared" si="220"/>
        <v>BCI Seguros</v>
      </c>
      <c r="F452" s="122" t="str">
        <f t="shared" si="220"/>
        <v>BNP Paribas Cardif</v>
      </c>
      <c r="G452" s="122" t="str">
        <f t="shared" si="220"/>
        <v>Cesce Chile</v>
      </c>
      <c r="H452" s="122" t="str">
        <f t="shared" si="220"/>
        <v>Chilena Consolidada</v>
      </c>
      <c r="I452" s="122" t="str">
        <f t="shared" si="220"/>
        <v>Chubb Generales</v>
      </c>
      <c r="J452" s="122" t="str">
        <f t="shared" si="220"/>
        <v>Coface Chile</v>
      </c>
      <c r="K452" s="122" t="str">
        <f t="shared" si="220"/>
        <v>Consorcio Nacional</v>
      </c>
      <c r="L452" s="122" t="str">
        <f t="shared" si="220"/>
        <v>Contempora</v>
      </c>
      <c r="M452" s="122" t="str">
        <f t="shared" si="220"/>
        <v>Continental Crédito</v>
      </c>
      <c r="N452" s="122" t="str">
        <f t="shared" si="220"/>
        <v>Continental Generales</v>
      </c>
      <c r="O452" s="122" t="str">
        <f t="shared" si="220"/>
        <v>FID Chile</v>
      </c>
      <c r="P452" s="122" t="str">
        <f t="shared" si="220"/>
        <v>HDI Gar. y Cré.</v>
      </c>
      <c r="Q452" s="122" t="str">
        <f t="shared" si="220"/>
        <v>HDI Seguros</v>
      </c>
      <c r="R452" s="122" t="str">
        <f t="shared" si="220"/>
        <v>Huelen</v>
      </c>
      <c r="S452" s="122" t="str">
        <f t="shared" si="220"/>
        <v>Liberty Seguros</v>
      </c>
      <c r="T452" s="122" t="str">
        <f t="shared" si="220"/>
        <v>M. de Carabineros</v>
      </c>
      <c r="U452" s="122" t="str">
        <f t="shared" si="220"/>
        <v>Mapfre</v>
      </c>
      <c r="V452" s="122" t="str">
        <f t="shared" si="220"/>
        <v>MetLife Generales</v>
      </c>
      <c r="W452" s="122" t="str">
        <f t="shared" si="220"/>
        <v>Orion Seguros</v>
      </c>
      <c r="X452" s="122" t="str">
        <f t="shared" si="220"/>
        <v>Orsan Crédito</v>
      </c>
      <c r="Y452" s="122" t="str">
        <f t="shared" si="220"/>
        <v>Porvenir</v>
      </c>
      <c r="Z452" s="122" t="str">
        <f t="shared" si="220"/>
        <v>Reale Chile</v>
      </c>
      <c r="AA452" s="122" t="str">
        <f t="shared" si="220"/>
        <v>Renta Nacional</v>
      </c>
      <c r="AB452" s="122" t="str">
        <f t="shared" si="220"/>
        <v>SegChile</v>
      </c>
      <c r="AC452" s="122" t="str">
        <f t="shared" si="220"/>
        <v>Solunión Chile</v>
      </c>
      <c r="AD452" s="122" t="str">
        <f t="shared" si="220"/>
        <v>Southbridge</v>
      </c>
      <c r="AE452" s="122" t="str">
        <f t="shared" si="220"/>
        <v>Starr International</v>
      </c>
      <c r="AF452" s="122" t="str">
        <f t="shared" si="220"/>
        <v>Suaval</v>
      </c>
      <c r="AG452" s="122" t="str">
        <f t="shared" si="220"/>
        <v>Suramericana</v>
      </c>
      <c r="AH452" s="122" t="str">
        <f t="shared" si="220"/>
        <v>Unnio</v>
      </c>
      <c r="AI452" s="122" t="str">
        <f t="shared" si="220"/>
        <v>Zenit Seguros</v>
      </c>
      <c r="AJ452" s="122" t="str">
        <f t="shared" si="220"/>
        <v>Zurich Santander</v>
      </c>
      <c r="AK452" s="122">
        <f t="shared" si="220"/>
        <v>0</v>
      </c>
      <c r="AL452" s="122">
        <f t="shared" si="220"/>
        <v>0</v>
      </c>
      <c r="AM452" s="122">
        <f t="shared" si="220"/>
        <v>0</v>
      </c>
      <c r="AN452" s="122">
        <f t="shared" si="220"/>
        <v>0</v>
      </c>
      <c r="AO452" s="122">
        <f t="shared" si="220"/>
        <v>0</v>
      </c>
      <c r="AP452" s="122">
        <f t="shared" si="220"/>
        <v>0</v>
      </c>
      <c r="AQ452" s="122" t="str">
        <f t="shared" si="220"/>
        <v>Mercado</v>
      </c>
      <c r="AS452" s="122" t="s">
        <v>296</v>
      </c>
      <c r="AT452" s="147"/>
    </row>
    <row r="453" spans="1:88" x14ac:dyDescent="0.2">
      <c r="B453" s="144" t="str">
        <f>B249</f>
        <v>1. Incendio Ordinario</v>
      </c>
      <c r="C453" s="129">
        <v>-46651</v>
      </c>
      <c r="D453" s="129">
        <v>0</v>
      </c>
      <c r="E453" s="129">
        <v>1810591</v>
      </c>
      <c r="F453" s="129">
        <v>433926</v>
      </c>
      <c r="G453" s="129">
        <v>0</v>
      </c>
      <c r="H453" s="129">
        <v>559528</v>
      </c>
      <c r="I453" s="129">
        <v>4280073</v>
      </c>
      <c r="J453" s="129">
        <v>0</v>
      </c>
      <c r="K453" s="129">
        <v>175830</v>
      </c>
      <c r="L453" s="129">
        <v>500476</v>
      </c>
      <c r="M453" s="129">
        <v>0</v>
      </c>
      <c r="N453" s="129">
        <v>-8693234</v>
      </c>
      <c r="O453" s="129">
        <v>702088</v>
      </c>
      <c r="P453" s="129">
        <v>0</v>
      </c>
      <c r="Q453" s="129">
        <v>3893411</v>
      </c>
      <c r="R453" s="129">
        <v>-168</v>
      </c>
      <c r="S453" s="129">
        <v>3744961</v>
      </c>
      <c r="T453" s="129">
        <v>0</v>
      </c>
      <c r="U453" s="129">
        <v>2333549</v>
      </c>
      <c r="V453" s="129">
        <v>-76653</v>
      </c>
      <c r="W453" s="129">
        <v>1939876</v>
      </c>
      <c r="X453" s="129">
        <v>0</v>
      </c>
      <c r="Y453" s="129">
        <v>719828</v>
      </c>
      <c r="Z453" s="129">
        <v>5630128</v>
      </c>
      <c r="AA453" s="129">
        <v>809505</v>
      </c>
      <c r="AB453" s="129">
        <v>0</v>
      </c>
      <c r="AC453" s="129">
        <v>0</v>
      </c>
      <c r="AD453" s="129">
        <v>5079157</v>
      </c>
      <c r="AE453" s="129">
        <v>424318</v>
      </c>
      <c r="AF453" s="129">
        <v>0</v>
      </c>
      <c r="AG453" s="129">
        <v>3360544</v>
      </c>
      <c r="AH453" s="129">
        <v>787780</v>
      </c>
      <c r="AI453" s="129">
        <v>20439</v>
      </c>
      <c r="AJ453" s="129">
        <v>220319</v>
      </c>
      <c r="AK453" s="129"/>
      <c r="AL453" s="129"/>
      <c r="AM453" s="129"/>
      <c r="AN453" s="129"/>
      <c r="AO453" s="129"/>
      <c r="AP453" s="129"/>
      <c r="AQ453" s="117">
        <f t="shared" ref="AQ453:AQ489" si="221">SUM(C453:AP453)</f>
        <v>28609621</v>
      </c>
      <c r="AS453" s="243">
        <v>72209669.958999991</v>
      </c>
      <c r="AT453" s="148"/>
    </row>
    <row r="454" spans="1:88" x14ac:dyDescent="0.2">
      <c r="B454" s="144" t="str">
        <f t="shared" ref="B454:B489" si="222">B250</f>
        <v>2. Pérdida de Beneficios por Incendio</v>
      </c>
      <c r="C454" s="129">
        <v>0</v>
      </c>
      <c r="D454" s="129">
        <v>0</v>
      </c>
      <c r="E454" s="129">
        <v>-246674</v>
      </c>
      <c r="F454" s="129">
        <v>183</v>
      </c>
      <c r="G454" s="129">
        <v>0</v>
      </c>
      <c r="H454" s="129">
        <v>-60294</v>
      </c>
      <c r="I454" s="129">
        <v>375930</v>
      </c>
      <c r="J454" s="129">
        <v>0</v>
      </c>
      <c r="K454" s="129">
        <v>0</v>
      </c>
      <c r="L454" s="129">
        <v>227284</v>
      </c>
      <c r="M454" s="129">
        <v>0</v>
      </c>
      <c r="N454" s="129">
        <v>11002</v>
      </c>
      <c r="O454" s="129">
        <v>19414</v>
      </c>
      <c r="P454" s="129">
        <v>0</v>
      </c>
      <c r="Q454" s="129">
        <v>157620</v>
      </c>
      <c r="R454" s="129">
        <v>0</v>
      </c>
      <c r="S454" s="129">
        <v>-811137</v>
      </c>
      <c r="T454" s="129">
        <v>0</v>
      </c>
      <c r="U454" s="129">
        <v>628251</v>
      </c>
      <c r="V454" s="129">
        <v>0</v>
      </c>
      <c r="W454" s="129">
        <v>0</v>
      </c>
      <c r="X454" s="129">
        <v>0</v>
      </c>
      <c r="Y454" s="129">
        <v>1596</v>
      </c>
      <c r="Z454" s="129">
        <v>-198322</v>
      </c>
      <c r="AA454" s="129">
        <v>-72</v>
      </c>
      <c r="AB454" s="129">
        <v>0</v>
      </c>
      <c r="AC454" s="129">
        <v>0</v>
      </c>
      <c r="AD454" s="129">
        <v>-111770</v>
      </c>
      <c r="AE454" s="129">
        <v>-91157</v>
      </c>
      <c r="AF454" s="129">
        <v>0</v>
      </c>
      <c r="AG454" s="129">
        <v>-27048</v>
      </c>
      <c r="AH454" s="129">
        <v>75365</v>
      </c>
      <c r="AI454" s="129">
        <v>0</v>
      </c>
      <c r="AJ454" s="129">
        <v>0</v>
      </c>
      <c r="AK454" s="129"/>
      <c r="AL454" s="129"/>
      <c r="AM454" s="129"/>
      <c r="AN454" s="129"/>
      <c r="AO454" s="129"/>
      <c r="AP454" s="129"/>
      <c r="AQ454" s="117">
        <f t="shared" si="221"/>
        <v>-49829</v>
      </c>
      <c r="AS454" s="243">
        <v>18964858.568999998</v>
      </c>
      <c r="AT454" s="148"/>
    </row>
    <row r="455" spans="1:88" x14ac:dyDescent="0.2">
      <c r="B455" s="144" t="str">
        <f t="shared" si="222"/>
        <v>3. Otros Riesgos Adicionales a Incendio</v>
      </c>
      <c r="C455" s="129">
        <v>0</v>
      </c>
      <c r="D455" s="129">
        <v>0</v>
      </c>
      <c r="E455" s="129">
        <v>107246</v>
      </c>
      <c r="F455" s="129">
        <v>6803</v>
      </c>
      <c r="G455" s="129">
        <v>0</v>
      </c>
      <c r="H455" s="129">
        <v>106736</v>
      </c>
      <c r="I455" s="129">
        <v>497751</v>
      </c>
      <c r="J455" s="129">
        <v>0</v>
      </c>
      <c r="K455" s="129">
        <v>185925</v>
      </c>
      <c r="L455" s="129">
        <v>-15108</v>
      </c>
      <c r="M455" s="129">
        <v>0</v>
      </c>
      <c r="N455" s="129">
        <v>0</v>
      </c>
      <c r="O455" s="129">
        <v>91850</v>
      </c>
      <c r="P455" s="129">
        <v>0</v>
      </c>
      <c r="Q455" s="129">
        <v>-90492</v>
      </c>
      <c r="R455" s="129">
        <v>0</v>
      </c>
      <c r="S455" s="129">
        <v>38286</v>
      </c>
      <c r="T455" s="129">
        <v>0</v>
      </c>
      <c r="U455" s="129">
        <v>239941</v>
      </c>
      <c r="V455" s="129">
        <v>-1430</v>
      </c>
      <c r="W455" s="129">
        <v>30376</v>
      </c>
      <c r="X455" s="129">
        <v>0</v>
      </c>
      <c r="Y455" s="129">
        <v>1271</v>
      </c>
      <c r="Z455" s="129">
        <v>82051</v>
      </c>
      <c r="AA455" s="129">
        <v>387740</v>
      </c>
      <c r="AB455" s="129">
        <v>0</v>
      </c>
      <c r="AC455" s="129">
        <v>0</v>
      </c>
      <c r="AD455" s="129">
        <v>108168</v>
      </c>
      <c r="AE455" s="129">
        <v>1354654</v>
      </c>
      <c r="AF455" s="129">
        <v>0</v>
      </c>
      <c r="AG455" s="129">
        <v>774447</v>
      </c>
      <c r="AH455" s="129">
        <v>76205</v>
      </c>
      <c r="AI455" s="129">
        <v>0</v>
      </c>
      <c r="AJ455" s="129">
        <v>291025</v>
      </c>
      <c r="AK455" s="129"/>
      <c r="AL455" s="129"/>
      <c r="AM455" s="129"/>
      <c r="AN455" s="129"/>
      <c r="AO455" s="129"/>
      <c r="AP455" s="129"/>
      <c r="AQ455" s="117">
        <f t="shared" si="221"/>
        <v>4273445</v>
      </c>
      <c r="AS455" s="243">
        <v>10570363.172</v>
      </c>
      <c r="AT455" s="148"/>
    </row>
    <row r="456" spans="1:88" x14ac:dyDescent="0.2">
      <c r="B456" s="144" t="str">
        <f t="shared" si="222"/>
        <v>4. Terremoto y Maremoto</v>
      </c>
      <c r="C456" s="129">
        <v>-431673</v>
      </c>
      <c r="D456" s="129">
        <v>0</v>
      </c>
      <c r="E456" s="129">
        <v>181597</v>
      </c>
      <c r="F456" s="129">
        <v>1835</v>
      </c>
      <c r="G456" s="129">
        <v>0</v>
      </c>
      <c r="H456" s="129">
        <v>27332</v>
      </c>
      <c r="I456" s="129">
        <v>148770</v>
      </c>
      <c r="J456" s="129">
        <v>0</v>
      </c>
      <c r="K456" s="129">
        <v>79886</v>
      </c>
      <c r="L456" s="129">
        <v>57245</v>
      </c>
      <c r="M456" s="129">
        <v>0</v>
      </c>
      <c r="N456" s="129">
        <v>9582</v>
      </c>
      <c r="O456" s="129">
        <v>294357</v>
      </c>
      <c r="P456" s="129">
        <v>0</v>
      </c>
      <c r="Q456" s="129">
        <v>-928</v>
      </c>
      <c r="R456" s="129">
        <v>0</v>
      </c>
      <c r="S456" s="129">
        <v>2695058</v>
      </c>
      <c r="T456" s="129">
        <v>0</v>
      </c>
      <c r="U456" s="129">
        <v>255636</v>
      </c>
      <c r="V456" s="129">
        <v>15621</v>
      </c>
      <c r="W456" s="129">
        <v>154</v>
      </c>
      <c r="X456" s="129">
        <v>0</v>
      </c>
      <c r="Y456" s="129">
        <v>60937</v>
      </c>
      <c r="Z456" s="129">
        <v>-22754</v>
      </c>
      <c r="AA456" s="129">
        <v>97926</v>
      </c>
      <c r="AB456" s="129">
        <v>0</v>
      </c>
      <c r="AC456" s="129">
        <v>0</v>
      </c>
      <c r="AD456" s="129">
        <v>-261785</v>
      </c>
      <c r="AE456" s="129">
        <v>-200704</v>
      </c>
      <c r="AF456" s="129">
        <v>0</v>
      </c>
      <c r="AG456" s="129">
        <v>954022</v>
      </c>
      <c r="AH456" s="129">
        <v>0</v>
      </c>
      <c r="AI456" s="129">
        <v>0</v>
      </c>
      <c r="AJ456" s="129">
        <v>351045</v>
      </c>
      <c r="AK456" s="129"/>
      <c r="AL456" s="129"/>
      <c r="AM456" s="129"/>
      <c r="AN456" s="129"/>
      <c r="AO456" s="129"/>
      <c r="AP456" s="129"/>
      <c r="AQ456" s="117">
        <f t="shared" si="221"/>
        <v>4313159</v>
      </c>
      <c r="AS456" s="243">
        <v>-256897</v>
      </c>
      <c r="AT456" s="148"/>
    </row>
    <row r="457" spans="1:88" x14ac:dyDescent="0.2">
      <c r="B457" s="144" t="str">
        <f t="shared" si="222"/>
        <v>5. Pérdida de Beneficios por Terremoto</v>
      </c>
      <c r="C457" s="129">
        <v>0</v>
      </c>
      <c r="D457" s="129">
        <v>0</v>
      </c>
      <c r="E457" s="129">
        <v>0</v>
      </c>
      <c r="F457" s="129">
        <v>174</v>
      </c>
      <c r="G457" s="129">
        <v>0</v>
      </c>
      <c r="H457" s="129">
        <v>0</v>
      </c>
      <c r="I457" s="129">
        <v>0</v>
      </c>
      <c r="J457" s="129">
        <v>0</v>
      </c>
      <c r="K457" s="129">
        <v>0</v>
      </c>
      <c r="L457" s="129">
        <v>-706</v>
      </c>
      <c r="M457" s="129">
        <v>0</v>
      </c>
      <c r="N457" s="129">
        <v>0</v>
      </c>
      <c r="O457" s="129">
        <v>19908</v>
      </c>
      <c r="P457" s="129">
        <v>0</v>
      </c>
      <c r="Q457" s="129">
        <v>0</v>
      </c>
      <c r="R457" s="129">
        <v>0</v>
      </c>
      <c r="S457" s="129">
        <v>-11409</v>
      </c>
      <c r="T457" s="129">
        <v>0</v>
      </c>
      <c r="U457" s="129">
        <v>0</v>
      </c>
      <c r="V457" s="129">
        <v>0</v>
      </c>
      <c r="W457" s="129">
        <v>0</v>
      </c>
      <c r="X457" s="129">
        <v>0</v>
      </c>
      <c r="Y457" s="129">
        <v>2728</v>
      </c>
      <c r="Z457" s="129">
        <v>-6875</v>
      </c>
      <c r="AA457" s="129">
        <v>0</v>
      </c>
      <c r="AB457" s="129">
        <v>0</v>
      </c>
      <c r="AC457" s="129">
        <v>0</v>
      </c>
      <c r="AD457" s="129">
        <v>0</v>
      </c>
      <c r="AE457" s="129">
        <v>-7309</v>
      </c>
      <c r="AF457" s="129">
        <v>0</v>
      </c>
      <c r="AG457" s="129">
        <v>52899</v>
      </c>
      <c r="AH457" s="129">
        <v>0</v>
      </c>
      <c r="AI457" s="129">
        <v>0</v>
      </c>
      <c r="AJ457" s="129">
        <v>0</v>
      </c>
      <c r="AK457" s="129"/>
      <c r="AL457" s="129"/>
      <c r="AM457" s="129"/>
      <c r="AN457" s="129"/>
      <c r="AO457" s="129"/>
      <c r="AP457" s="129"/>
      <c r="AQ457" s="117">
        <f t="shared" si="221"/>
        <v>49410</v>
      </c>
      <c r="AS457" s="243">
        <v>-311383</v>
      </c>
      <c r="AT457" s="148"/>
    </row>
    <row r="458" spans="1:88" x14ac:dyDescent="0.2">
      <c r="B458" s="144" t="str">
        <f t="shared" si="222"/>
        <v>6. Otros Riesgos de la Naturaleza</v>
      </c>
      <c r="C458" s="129">
        <v>10233</v>
      </c>
      <c r="D458" s="129">
        <v>0</v>
      </c>
      <c r="E458" s="129">
        <v>93350</v>
      </c>
      <c r="F458" s="129">
        <v>102615</v>
      </c>
      <c r="G458" s="129">
        <v>0</v>
      </c>
      <c r="H458" s="129">
        <v>137215</v>
      </c>
      <c r="I458" s="129">
        <v>32580</v>
      </c>
      <c r="J458" s="129">
        <v>0</v>
      </c>
      <c r="K458" s="129">
        <v>256004</v>
      </c>
      <c r="L458" s="129">
        <v>11020</v>
      </c>
      <c r="M458" s="129">
        <v>0</v>
      </c>
      <c r="N458" s="129">
        <v>0</v>
      </c>
      <c r="O458" s="129">
        <v>150</v>
      </c>
      <c r="P458" s="129">
        <v>0</v>
      </c>
      <c r="Q458" s="129">
        <v>-40235</v>
      </c>
      <c r="R458" s="129">
        <v>0</v>
      </c>
      <c r="S458" s="129">
        <v>2220</v>
      </c>
      <c r="T458" s="129">
        <v>0</v>
      </c>
      <c r="U458" s="129">
        <v>7835</v>
      </c>
      <c r="V458" s="129">
        <v>139</v>
      </c>
      <c r="W458" s="129">
        <v>25514</v>
      </c>
      <c r="X458" s="129">
        <v>0</v>
      </c>
      <c r="Y458" s="129">
        <v>17548</v>
      </c>
      <c r="Z458" s="129">
        <v>163355</v>
      </c>
      <c r="AA458" s="129">
        <v>412378</v>
      </c>
      <c r="AB458" s="129">
        <v>0</v>
      </c>
      <c r="AC458" s="129">
        <v>0</v>
      </c>
      <c r="AD458" s="129">
        <v>-202994</v>
      </c>
      <c r="AE458" s="129">
        <v>116169</v>
      </c>
      <c r="AF458" s="129">
        <v>0</v>
      </c>
      <c r="AG458" s="129">
        <v>610880</v>
      </c>
      <c r="AH458" s="129">
        <v>750836</v>
      </c>
      <c r="AI458" s="129">
        <v>0</v>
      </c>
      <c r="AJ458" s="129">
        <v>319936</v>
      </c>
      <c r="AK458" s="129"/>
      <c r="AL458" s="129"/>
      <c r="AM458" s="129"/>
      <c r="AN458" s="129"/>
      <c r="AO458" s="129"/>
      <c r="AP458" s="129"/>
      <c r="AQ458" s="117">
        <f t="shared" si="221"/>
        <v>2826748</v>
      </c>
      <c r="AS458" s="243">
        <v>454555.69799999997</v>
      </c>
      <c r="AT458" s="148"/>
    </row>
    <row r="459" spans="1:88" x14ac:dyDescent="0.2">
      <c r="B459" s="144" t="str">
        <f t="shared" si="222"/>
        <v>7. Terrorismo</v>
      </c>
      <c r="C459" s="129">
        <v>0</v>
      </c>
      <c r="D459" s="129">
        <v>0</v>
      </c>
      <c r="E459" s="129">
        <v>-247</v>
      </c>
      <c r="F459" s="129">
        <v>0</v>
      </c>
      <c r="G459" s="129">
        <v>0</v>
      </c>
      <c r="H459" s="129">
        <v>-36121</v>
      </c>
      <c r="I459" s="129">
        <v>2016544</v>
      </c>
      <c r="J459" s="129">
        <v>0</v>
      </c>
      <c r="K459" s="129">
        <v>-2038</v>
      </c>
      <c r="L459" s="129">
        <v>-259</v>
      </c>
      <c r="M459" s="129">
        <v>0</v>
      </c>
      <c r="N459" s="129">
        <v>185468</v>
      </c>
      <c r="O459" s="129">
        <v>2225</v>
      </c>
      <c r="P459" s="129">
        <v>0</v>
      </c>
      <c r="Q459" s="129">
        <v>228338</v>
      </c>
      <c r="R459" s="129">
        <v>0</v>
      </c>
      <c r="S459" s="129">
        <v>0</v>
      </c>
      <c r="T459" s="129">
        <v>0</v>
      </c>
      <c r="U459" s="129">
        <v>-25800</v>
      </c>
      <c r="V459" s="129">
        <v>0</v>
      </c>
      <c r="W459" s="129">
        <v>-31</v>
      </c>
      <c r="X459" s="129">
        <v>0</v>
      </c>
      <c r="Y459" s="129">
        <v>-142</v>
      </c>
      <c r="Z459" s="129">
        <v>-78511</v>
      </c>
      <c r="AA459" s="129">
        <v>-24427</v>
      </c>
      <c r="AB459" s="129">
        <v>0</v>
      </c>
      <c r="AC459" s="129">
        <v>0</v>
      </c>
      <c r="AD459" s="129">
        <v>750286</v>
      </c>
      <c r="AE459" s="129">
        <v>-5225</v>
      </c>
      <c r="AF459" s="129">
        <v>0</v>
      </c>
      <c r="AG459" s="129">
        <v>-58073</v>
      </c>
      <c r="AH459" s="129">
        <v>0</v>
      </c>
      <c r="AI459" s="129">
        <v>0</v>
      </c>
      <c r="AJ459" s="129">
        <v>0</v>
      </c>
      <c r="AK459" s="129"/>
      <c r="AL459" s="129"/>
      <c r="AM459" s="129"/>
      <c r="AN459" s="129"/>
      <c r="AO459" s="129"/>
      <c r="AP459" s="129"/>
      <c r="AQ459" s="117">
        <f t="shared" si="221"/>
        <v>2951987</v>
      </c>
      <c r="AS459" s="243">
        <v>-3390604.3840000001</v>
      </c>
      <c r="AT459" s="148"/>
    </row>
    <row r="460" spans="1:88" x14ac:dyDescent="0.2">
      <c r="B460" s="144" t="str">
        <f t="shared" si="222"/>
        <v>8. Robo</v>
      </c>
      <c r="C460" s="129">
        <v>0</v>
      </c>
      <c r="D460" s="129">
        <v>0</v>
      </c>
      <c r="E460" s="129">
        <v>985832</v>
      </c>
      <c r="F460" s="129">
        <v>-230908</v>
      </c>
      <c r="G460" s="129">
        <v>0</v>
      </c>
      <c r="H460" s="129">
        <v>154757</v>
      </c>
      <c r="I460" s="129">
        <v>1463750</v>
      </c>
      <c r="J460" s="129">
        <v>0</v>
      </c>
      <c r="K460" s="129">
        <v>211034</v>
      </c>
      <c r="L460" s="129">
        <v>-4491</v>
      </c>
      <c r="M460" s="129">
        <v>0</v>
      </c>
      <c r="N460" s="129">
        <v>-971</v>
      </c>
      <c r="O460" s="129">
        <v>41224</v>
      </c>
      <c r="P460" s="129">
        <v>0</v>
      </c>
      <c r="Q460" s="129">
        <v>220622</v>
      </c>
      <c r="R460" s="129">
        <v>0</v>
      </c>
      <c r="S460" s="129">
        <v>15318</v>
      </c>
      <c r="T460" s="129">
        <v>0</v>
      </c>
      <c r="U460" s="129">
        <v>20097</v>
      </c>
      <c r="V460" s="129">
        <v>16726</v>
      </c>
      <c r="W460" s="129">
        <v>127417</v>
      </c>
      <c r="X460" s="129">
        <v>0</v>
      </c>
      <c r="Y460" s="129">
        <v>108594</v>
      </c>
      <c r="Z460" s="129">
        <v>60012</v>
      </c>
      <c r="AA460" s="129">
        <v>237660</v>
      </c>
      <c r="AB460" s="129">
        <v>0</v>
      </c>
      <c r="AC460" s="129">
        <v>0</v>
      </c>
      <c r="AD460" s="129">
        <v>36238</v>
      </c>
      <c r="AE460" s="129">
        <v>-11333</v>
      </c>
      <c r="AF460" s="129">
        <v>0</v>
      </c>
      <c r="AG460" s="129">
        <v>46049</v>
      </c>
      <c r="AH460" s="129">
        <v>142820</v>
      </c>
      <c r="AI460" s="129">
        <v>14862</v>
      </c>
      <c r="AJ460" s="129">
        <v>477401</v>
      </c>
      <c r="AK460" s="129"/>
      <c r="AL460" s="129"/>
      <c r="AM460" s="129"/>
      <c r="AN460" s="129"/>
      <c r="AO460" s="129"/>
      <c r="AP460" s="129"/>
      <c r="AQ460" s="117">
        <f t="shared" si="221"/>
        <v>4132710</v>
      </c>
      <c r="AS460" s="243">
        <v>8531405.4629999995</v>
      </c>
      <c r="AT460" s="148"/>
    </row>
    <row r="461" spans="1:88" x14ac:dyDescent="0.2">
      <c r="B461" s="144" t="str">
        <f t="shared" si="222"/>
        <v>9. Cristales</v>
      </c>
      <c r="C461" s="129">
        <v>0</v>
      </c>
      <c r="D461" s="129">
        <v>0</v>
      </c>
      <c r="E461" s="129">
        <v>53973</v>
      </c>
      <c r="F461" s="129">
        <v>0</v>
      </c>
      <c r="G461" s="129">
        <v>0</v>
      </c>
      <c r="H461" s="129">
        <v>20774</v>
      </c>
      <c r="I461" s="129">
        <v>76229</v>
      </c>
      <c r="J461" s="129">
        <v>0</v>
      </c>
      <c r="K461" s="129">
        <v>11108</v>
      </c>
      <c r="L461" s="129">
        <v>3</v>
      </c>
      <c r="M461" s="129">
        <v>0</v>
      </c>
      <c r="N461" s="129">
        <v>0</v>
      </c>
      <c r="O461" s="129">
        <v>727</v>
      </c>
      <c r="P461" s="129">
        <v>0</v>
      </c>
      <c r="Q461" s="129">
        <v>-213</v>
      </c>
      <c r="R461" s="129">
        <v>0</v>
      </c>
      <c r="S461" s="129">
        <v>7559</v>
      </c>
      <c r="T461" s="129">
        <v>0</v>
      </c>
      <c r="U461" s="129">
        <v>5023</v>
      </c>
      <c r="V461" s="129">
        <v>0</v>
      </c>
      <c r="W461" s="129">
        <v>-536</v>
      </c>
      <c r="X461" s="129">
        <v>0</v>
      </c>
      <c r="Y461" s="129">
        <v>7778</v>
      </c>
      <c r="Z461" s="129">
        <v>15978</v>
      </c>
      <c r="AA461" s="129">
        <v>8116</v>
      </c>
      <c r="AB461" s="129">
        <v>0</v>
      </c>
      <c r="AC461" s="129">
        <v>0</v>
      </c>
      <c r="AD461" s="129">
        <v>8813</v>
      </c>
      <c r="AE461" s="129">
        <v>0</v>
      </c>
      <c r="AF461" s="129">
        <v>0</v>
      </c>
      <c r="AG461" s="129">
        <v>26320</v>
      </c>
      <c r="AH461" s="129">
        <v>5659</v>
      </c>
      <c r="AI461" s="129">
        <v>0</v>
      </c>
      <c r="AJ461" s="129">
        <v>4731</v>
      </c>
      <c r="AK461" s="129"/>
      <c r="AL461" s="129"/>
      <c r="AM461" s="129"/>
      <c r="AN461" s="129"/>
      <c r="AO461" s="129"/>
      <c r="AP461" s="129"/>
      <c r="AQ461" s="117">
        <f t="shared" si="221"/>
        <v>252042</v>
      </c>
      <c r="AS461" s="243">
        <v>236672.753</v>
      </c>
      <c r="AT461" s="148"/>
    </row>
    <row r="462" spans="1:88" x14ac:dyDescent="0.2">
      <c r="B462" s="144" t="str">
        <f t="shared" si="222"/>
        <v>10. Daños Físicos a Vehículos Motorizados</v>
      </c>
      <c r="C462" s="129">
        <v>0</v>
      </c>
      <c r="D462" s="129">
        <v>0</v>
      </c>
      <c r="E462" s="129">
        <v>30207100</v>
      </c>
      <c r="F462" s="129">
        <v>-622495</v>
      </c>
      <c r="G462" s="129">
        <v>0</v>
      </c>
      <c r="H462" s="129">
        <v>12081446</v>
      </c>
      <c r="I462" s="129">
        <v>0</v>
      </c>
      <c r="J462" s="129">
        <v>0</v>
      </c>
      <c r="K462" s="129">
        <v>5058645</v>
      </c>
      <c r="L462" s="129">
        <v>0</v>
      </c>
      <c r="M462" s="129">
        <v>0</v>
      </c>
      <c r="N462" s="129">
        <v>0</v>
      </c>
      <c r="O462" s="129">
        <v>2579627</v>
      </c>
      <c r="P462" s="129">
        <v>0</v>
      </c>
      <c r="Q462" s="129">
        <v>19314627</v>
      </c>
      <c r="R462" s="129">
        <v>-273</v>
      </c>
      <c r="S462" s="129">
        <v>19960338</v>
      </c>
      <c r="T462" s="129">
        <v>0</v>
      </c>
      <c r="U462" s="129">
        <v>5699095</v>
      </c>
      <c r="V462" s="129">
        <v>0</v>
      </c>
      <c r="W462" s="129">
        <v>0</v>
      </c>
      <c r="X462" s="129">
        <v>0</v>
      </c>
      <c r="Y462" s="129">
        <v>451930</v>
      </c>
      <c r="Z462" s="129">
        <v>8361261</v>
      </c>
      <c r="AA462" s="129">
        <v>3911182</v>
      </c>
      <c r="AB462" s="129">
        <v>0</v>
      </c>
      <c r="AC462" s="129">
        <v>0</v>
      </c>
      <c r="AD462" s="129">
        <v>-228</v>
      </c>
      <c r="AE462" s="129">
        <v>0</v>
      </c>
      <c r="AF462" s="129">
        <v>0</v>
      </c>
      <c r="AG462" s="129">
        <v>13963855</v>
      </c>
      <c r="AH462" s="129">
        <v>0</v>
      </c>
      <c r="AI462" s="129">
        <v>2737742</v>
      </c>
      <c r="AJ462" s="129">
        <v>0</v>
      </c>
      <c r="AK462" s="129"/>
      <c r="AL462" s="129"/>
      <c r="AM462" s="129"/>
      <c r="AN462" s="129"/>
      <c r="AO462" s="129"/>
      <c r="AP462" s="129"/>
      <c r="AQ462" s="117">
        <f t="shared" si="221"/>
        <v>123703852</v>
      </c>
      <c r="AS462" s="243">
        <v>131110290</v>
      </c>
      <c r="AT462" s="148"/>
    </row>
    <row r="463" spans="1:88" x14ac:dyDescent="0.2">
      <c r="B463" s="144" t="str">
        <f t="shared" si="222"/>
        <v>11. Casco Marítimo</v>
      </c>
      <c r="C463" s="129">
        <v>0</v>
      </c>
      <c r="D463" s="129">
        <v>0</v>
      </c>
      <c r="E463" s="129">
        <v>993</v>
      </c>
      <c r="F463" s="129">
        <v>0</v>
      </c>
      <c r="G463" s="129">
        <v>0</v>
      </c>
      <c r="H463" s="129">
        <v>-259</v>
      </c>
      <c r="I463" s="129">
        <v>21</v>
      </c>
      <c r="J463" s="129">
        <v>0</v>
      </c>
      <c r="K463" s="129">
        <v>0</v>
      </c>
      <c r="L463" s="129">
        <v>0</v>
      </c>
      <c r="M463" s="129">
        <v>0</v>
      </c>
      <c r="N463" s="129">
        <v>197903</v>
      </c>
      <c r="O463" s="129">
        <v>623312</v>
      </c>
      <c r="P463" s="129">
        <v>0</v>
      </c>
      <c r="Q463" s="129">
        <v>393362</v>
      </c>
      <c r="R463" s="129">
        <v>0</v>
      </c>
      <c r="S463" s="129">
        <v>-192609</v>
      </c>
      <c r="T463" s="129">
        <v>0</v>
      </c>
      <c r="U463" s="129">
        <v>569265</v>
      </c>
      <c r="V463" s="129">
        <v>0</v>
      </c>
      <c r="W463" s="129">
        <v>-174247</v>
      </c>
      <c r="X463" s="129">
        <v>0</v>
      </c>
      <c r="Y463" s="129">
        <v>17113</v>
      </c>
      <c r="Z463" s="129">
        <v>0</v>
      </c>
      <c r="AA463" s="129">
        <v>123965</v>
      </c>
      <c r="AB463" s="129">
        <v>0</v>
      </c>
      <c r="AC463" s="129">
        <v>0</v>
      </c>
      <c r="AD463" s="129">
        <v>0</v>
      </c>
      <c r="AE463" s="129">
        <v>0</v>
      </c>
      <c r="AF463" s="129">
        <v>0</v>
      </c>
      <c r="AG463" s="129">
        <v>-1075783</v>
      </c>
      <c r="AH463" s="129">
        <v>554250</v>
      </c>
      <c r="AI463" s="129">
        <v>0</v>
      </c>
      <c r="AJ463" s="129">
        <v>0</v>
      </c>
      <c r="AK463" s="129"/>
      <c r="AL463" s="129"/>
      <c r="AM463" s="129"/>
      <c r="AN463" s="129"/>
      <c r="AO463" s="129"/>
      <c r="AP463" s="129"/>
      <c r="AQ463" s="117">
        <f t="shared" si="221"/>
        <v>1037286</v>
      </c>
      <c r="AS463" s="243">
        <v>7194460</v>
      </c>
      <c r="AT463" s="148"/>
    </row>
    <row r="464" spans="1:88" x14ac:dyDescent="0.2">
      <c r="B464" s="144" t="str">
        <f t="shared" si="222"/>
        <v>12. Casco Aéreo</v>
      </c>
      <c r="C464" s="129">
        <v>0</v>
      </c>
      <c r="D464" s="129">
        <v>0</v>
      </c>
      <c r="E464" s="129">
        <v>2723</v>
      </c>
      <c r="F464" s="129">
        <v>0</v>
      </c>
      <c r="G464" s="129">
        <v>0</v>
      </c>
      <c r="H464" s="129">
        <v>0</v>
      </c>
      <c r="I464" s="129">
        <v>0</v>
      </c>
      <c r="J464" s="129">
        <v>0</v>
      </c>
      <c r="K464" s="129">
        <v>0</v>
      </c>
      <c r="L464" s="129">
        <v>0</v>
      </c>
      <c r="M464" s="129">
        <v>0</v>
      </c>
      <c r="N464" s="129">
        <v>389644</v>
      </c>
      <c r="O464" s="129">
        <v>4859</v>
      </c>
      <c r="P464" s="129">
        <v>0</v>
      </c>
      <c r="Q464" s="129">
        <v>210</v>
      </c>
      <c r="R464" s="129">
        <v>0</v>
      </c>
      <c r="S464" s="129">
        <v>41855</v>
      </c>
      <c r="T464" s="129">
        <v>0</v>
      </c>
      <c r="U464" s="129">
        <v>805266</v>
      </c>
      <c r="V464" s="129">
        <v>0</v>
      </c>
      <c r="W464" s="129">
        <v>534456</v>
      </c>
      <c r="X464" s="129">
        <v>0</v>
      </c>
      <c r="Y464" s="129">
        <v>0</v>
      </c>
      <c r="Z464" s="129">
        <v>0</v>
      </c>
      <c r="AA464" s="129">
        <v>75040</v>
      </c>
      <c r="AB464" s="129">
        <v>0</v>
      </c>
      <c r="AC464" s="129">
        <v>0</v>
      </c>
      <c r="AD464" s="129">
        <v>126471</v>
      </c>
      <c r="AE464" s="129">
        <v>0</v>
      </c>
      <c r="AF464" s="129">
        <v>0</v>
      </c>
      <c r="AG464" s="129">
        <v>0</v>
      </c>
      <c r="AH464" s="129">
        <v>-173400</v>
      </c>
      <c r="AI464" s="129">
        <v>0</v>
      </c>
      <c r="AJ464" s="129">
        <v>0</v>
      </c>
      <c r="AK464" s="129"/>
      <c r="AL464" s="129"/>
      <c r="AM464" s="129"/>
      <c r="AN464" s="129"/>
      <c r="AO464" s="129"/>
      <c r="AP464" s="129"/>
      <c r="AQ464" s="117">
        <f t="shared" si="221"/>
        <v>1807124</v>
      </c>
      <c r="AS464" s="243">
        <v>7247085.125</v>
      </c>
      <c r="AT464" s="148"/>
    </row>
    <row r="465" spans="2:46" x14ac:dyDescent="0.2">
      <c r="B465" s="144" t="str">
        <f t="shared" si="222"/>
        <v>13. Responsabilidad Civil Hogar y Condominios</v>
      </c>
      <c r="C465" s="129">
        <v>0</v>
      </c>
      <c r="D465" s="129">
        <v>0</v>
      </c>
      <c r="E465" s="129">
        <v>14830</v>
      </c>
      <c r="F465" s="129">
        <v>3669</v>
      </c>
      <c r="G465" s="129">
        <v>0</v>
      </c>
      <c r="H465" s="129">
        <v>-8622</v>
      </c>
      <c r="I465" s="129">
        <v>3338</v>
      </c>
      <c r="J465" s="129">
        <v>0</v>
      </c>
      <c r="K465" s="129">
        <v>26044</v>
      </c>
      <c r="L465" s="129">
        <v>0</v>
      </c>
      <c r="M465" s="129">
        <v>0</v>
      </c>
      <c r="N465" s="129">
        <v>0</v>
      </c>
      <c r="O465" s="129">
        <v>286</v>
      </c>
      <c r="P465" s="129">
        <v>0</v>
      </c>
      <c r="Q465" s="129">
        <v>0</v>
      </c>
      <c r="R465" s="129">
        <v>0</v>
      </c>
      <c r="S465" s="129">
        <v>1851</v>
      </c>
      <c r="T465" s="129">
        <v>0</v>
      </c>
      <c r="U465" s="129">
        <v>528</v>
      </c>
      <c r="V465" s="129">
        <v>0</v>
      </c>
      <c r="W465" s="129">
        <v>-312</v>
      </c>
      <c r="X465" s="129">
        <v>0</v>
      </c>
      <c r="Y465" s="129">
        <v>1767</v>
      </c>
      <c r="Z465" s="129">
        <v>3110</v>
      </c>
      <c r="AA465" s="129">
        <v>949</v>
      </c>
      <c r="AB465" s="129">
        <v>0</v>
      </c>
      <c r="AC465" s="129">
        <v>0</v>
      </c>
      <c r="AD465" s="129">
        <v>0</v>
      </c>
      <c r="AE465" s="129">
        <v>0</v>
      </c>
      <c r="AF465" s="129">
        <v>0</v>
      </c>
      <c r="AG465" s="129">
        <v>3653</v>
      </c>
      <c r="AH465" s="129">
        <v>-40061</v>
      </c>
      <c r="AI465" s="129">
        <v>0</v>
      </c>
      <c r="AJ465" s="129">
        <v>2656</v>
      </c>
      <c r="AK465" s="129"/>
      <c r="AL465" s="129"/>
      <c r="AM465" s="129"/>
      <c r="AN465" s="129"/>
      <c r="AO465" s="129"/>
      <c r="AP465" s="129"/>
      <c r="AQ465" s="117">
        <f t="shared" si="221"/>
        <v>13686</v>
      </c>
      <c r="AS465" s="243">
        <v>59831.784</v>
      </c>
      <c r="AT465" s="148"/>
    </row>
    <row r="466" spans="2:46" x14ac:dyDescent="0.2">
      <c r="B466" s="144" t="str">
        <f t="shared" si="222"/>
        <v>14. Responsabilidad Civil Profesional</v>
      </c>
      <c r="C466" s="129">
        <v>0</v>
      </c>
      <c r="D466" s="129">
        <v>0</v>
      </c>
      <c r="E466" s="129">
        <v>-2562</v>
      </c>
      <c r="F466" s="129">
        <v>0</v>
      </c>
      <c r="G466" s="129">
        <v>0</v>
      </c>
      <c r="H466" s="129">
        <v>199491</v>
      </c>
      <c r="I466" s="129">
        <v>468264</v>
      </c>
      <c r="J466" s="129">
        <v>0</v>
      </c>
      <c r="K466" s="129">
        <v>7211</v>
      </c>
      <c r="L466" s="129">
        <v>813</v>
      </c>
      <c r="M466" s="129">
        <v>0</v>
      </c>
      <c r="N466" s="129">
        <v>2537</v>
      </c>
      <c r="O466" s="129">
        <v>945</v>
      </c>
      <c r="P466" s="129">
        <v>0</v>
      </c>
      <c r="Q466" s="129">
        <v>-41700</v>
      </c>
      <c r="R466" s="129">
        <v>0</v>
      </c>
      <c r="S466" s="129">
        <v>0</v>
      </c>
      <c r="T466" s="129">
        <v>0</v>
      </c>
      <c r="U466" s="129">
        <v>121181</v>
      </c>
      <c r="V466" s="129">
        <v>0</v>
      </c>
      <c r="W466" s="129">
        <v>-207974</v>
      </c>
      <c r="X466" s="129">
        <v>0</v>
      </c>
      <c r="Y466" s="129">
        <v>794454</v>
      </c>
      <c r="Z466" s="129">
        <v>0</v>
      </c>
      <c r="AA466" s="129">
        <v>-3562</v>
      </c>
      <c r="AB466" s="129">
        <v>0</v>
      </c>
      <c r="AC466" s="129">
        <v>0</v>
      </c>
      <c r="AD466" s="129">
        <v>1530690</v>
      </c>
      <c r="AE466" s="129">
        <v>94618</v>
      </c>
      <c r="AF466" s="129">
        <v>0</v>
      </c>
      <c r="AG466" s="129">
        <v>0</v>
      </c>
      <c r="AH466" s="129">
        <v>0</v>
      </c>
      <c r="AI466" s="129">
        <v>0</v>
      </c>
      <c r="AJ466" s="129">
        <v>0</v>
      </c>
      <c r="AK466" s="129"/>
      <c r="AL466" s="129"/>
      <c r="AM466" s="129"/>
      <c r="AN466" s="129"/>
      <c r="AO466" s="129"/>
      <c r="AP466" s="129"/>
      <c r="AQ466" s="117">
        <f t="shared" si="221"/>
        <v>2964406</v>
      </c>
      <c r="AS466" s="243">
        <v>2281726.3219999997</v>
      </c>
      <c r="AT466" s="148"/>
    </row>
    <row r="467" spans="2:46" x14ac:dyDescent="0.2">
      <c r="B467" s="144" t="str">
        <f t="shared" si="222"/>
        <v>15. Responsabilidad Civil Industria, Infraestructura y Comercio</v>
      </c>
      <c r="C467" s="129">
        <v>0</v>
      </c>
      <c r="D467" s="129">
        <v>0</v>
      </c>
      <c r="E467" s="129">
        <v>280149</v>
      </c>
      <c r="F467" s="129">
        <v>0</v>
      </c>
      <c r="G467" s="129">
        <v>0</v>
      </c>
      <c r="H467" s="129">
        <v>1877223</v>
      </c>
      <c r="I467" s="129">
        <v>2575301</v>
      </c>
      <c r="J467" s="129">
        <v>0</v>
      </c>
      <c r="K467" s="129">
        <v>54711</v>
      </c>
      <c r="L467" s="129">
        <v>272558</v>
      </c>
      <c r="M467" s="129">
        <v>0</v>
      </c>
      <c r="N467" s="129">
        <v>3569987</v>
      </c>
      <c r="O467" s="129">
        <v>72918</v>
      </c>
      <c r="P467" s="129">
        <v>0</v>
      </c>
      <c r="Q467" s="129">
        <v>692849</v>
      </c>
      <c r="R467" s="129">
        <v>0</v>
      </c>
      <c r="S467" s="129">
        <v>1274042</v>
      </c>
      <c r="T467" s="129">
        <v>0</v>
      </c>
      <c r="U467" s="129">
        <v>-52458</v>
      </c>
      <c r="V467" s="129">
        <v>0</v>
      </c>
      <c r="W467" s="129">
        <v>1105946</v>
      </c>
      <c r="X467" s="129">
        <v>0</v>
      </c>
      <c r="Y467" s="129">
        <v>-18155</v>
      </c>
      <c r="Z467" s="129">
        <v>125349</v>
      </c>
      <c r="AA467" s="129">
        <v>171893</v>
      </c>
      <c r="AB467" s="129">
        <v>0</v>
      </c>
      <c r="AC467" s="129">
        <v>0</v>
      </c>
      <c r="AD467" s="129">
        <v>692196</v>
      </c>
      <c r="AE467" s="129">
        <v>112042</v>
      </c>
      <c r="AF467" s="129">
        <v>0</v>
      </c>
      <c r="AG467" s="129">
        <v>-681106</v>
      </c>
      <c r="AH467" s="129">
        <v>1423307</v>
      </c>
      <c r="AI467" s="129">
        <v>5554</v>
      </c>
      <c r="AJ467" s="129">
        <v>49127</v>
      </c>
      <c r="AK467" s="129"/>
      <c r="AL467" s="129"/>
      <c r="AM467" s="129"/>
      <c r="AN467" s="129"/>
      <c r="AO467" s="129"/>
      <c r="AP467" s="129"/>
      <c r="AQ467" s="117">
        <f t="shared" si="221"/>
        <v>13603433</v>
      </c>
      <c r="AS467" s="243">
        <v>15211140.395</v>
      </c>
      <c r="AT467" s="148"/>
    </row>
    <row r="468" spans="2:46" x14ac:dyDescent="0.2">
      <c r="B468" s="144" t="str">
        <f t="shared" si="222"/>
        <v>16. Responsabilidad Civil Vehículos Motorizados</v>
      </c>
      <c r="C468" s="129">
        <v>0</v>
      </c>
      <c r="D468" s="129">
        <v>0</v>
      </c>
      <c r="E468" s="129">
        <v>1037081</v>
      </c>
      <c r="F468" s="129">
        <v>-246673</v>
      </c>
      <c r="G468" s="129">
        <v>0</v>
      </c>
      <c r="H468" s="129">
        <v>864304</v>
      </c>
      <c r="I468" s="129">
        <v>150</v>
      </c>
      <c r="J468" s="129">
        <v>0</v>
      </c>
      <c r="K468" s="129">
        <v>431604</v>
      </c>
      <c r="L468" s="129">
        <v>0</v>
      </c>
      <c r="M468" s="129">
        <v>0</v>
      </c>
      <c r="N468" s="129">
        <v>369</v>
      </c>
      <c r="O468" s="129">
        <v>125669</v>
      </c>
      <c r="P468" s="129">
        <v>0</v>
      </c>
      <c r="Q468" s="129">
        <v>2159335</v>
      </c>
      <c r="R468" s="129">
        <v>0</v>
      </c>
      <c r="S468" s="129">
        <v>2259880</v>
      </c>
      <c r="T468" s="129">
        <v>0</v>
      </c>
      <c r="U468" s="129">
        <v>589618</v>
      </c>
      <c r="V468" s="129">
        <v>0</v>
      </c>
      <c r="W468" s="129">
        <v>0</v>
      </c>
      <c r="X468" s="129">
        <v>0</v>
      </c>
      <c r="Y468" s="129">
        <v>63527</v>
      </c>
      <c r="Z468" s="129">
        <v>1241655</v>
      </c>
      <c r="AA468" s="129">
        <v>236483</v>
      </c>
      <c r="AB468" s="129">
        <v>0</v>
      </c>
      <c r="AC468" s="129">
        <v>0</v>
      </c>
      <c r="AD468" s="129">
        <v>-518</v>
      </c>
      <c r="AE468" s="129">
        <v>0</v>
      </c>
      <c r="AF468" s="129">
        <v>0</v>
      </c>
      <c r="AG468" s="129">
        <v>1597671</v>
      </c>
      <c r="AH468" s="129">
        <v>0</v>
      </c>
      <c r="AI468" s="129">
        <v>208639</v>
      </c>
      <c r="AJ468" s="129">
        <v>0</v>
      </c>
      <c r="AK468" s="129"/>
      <c r="AL468" s="129"/>
      <c r="AM468" s="129"/>
      <c r="AN468" s="129"/>
      <c r="AO468" s="129"/>
      <c r="AP468" s="129"/>
      <c r="AQ468" s="117">
        <f t="shared" si="221"/>
        <v>10568794</v>
      </c>
      <c r="AS468" s="243">
        <v>13870941.833999999</v>
      </c>
      <c r="AT468" s="148"/>
    </row>
    <row r="469" spans="2:46" x14ac:dyDescent="0.2">
      <c r="B469" s="144" t="str">
        <f t="shared" si="222"/>
        <v>17. Transporte Terrestre</v>
      </c>
      <c r="C469" s="129">
        <v>0</v>
      </c>
      <c r="D469" s="129">
        <v>0</v>
      </c>
      <c r="E469" s="129">
        <v>1270991</v>
      </c>
      <c r="F469" s="129">
        <v>0</v>
      </c>
      <c r="G469" s="129">
        <v>0</v>
      </c>
      <c r="H469" s="129">
        <v>386852</v>
      </c>
      <c r="I469" s="129">
        <v>1544572</v>
      </c>
      <c r="J469" s="129">
        <v>0</v>
      </c>
      <c r="K469" s="129">
        <v>16</v>
      </c>
      <c r="L469" s="129">
        <v>159449</v>
      </c>
      <c r="M469" s="129">
        <v>0</v>
      </c>
      <c r="N469" s="129">
        <v>287296</v>
      </c>
      <c r="O469" s="129">
        <v>157014</v>
      </c>
      <c r="P469" s="129">
        <v>0</v>
      </c>
      <c r="Q469" s="129">
        <v>942770</v>
      </c>
      <c r="R469" s="129">
        <v>0</v>
      </c>
      <c r="S469" s="129">
        <v>959807</v>
      </c>
      <c r="T469" s="129">
        <v>0</v>
      </c>
      <c r="U469" s="129">
        <v>48463</v>
      </c>
      <c r="V469" s="129">
        <v>0</v>
      </c>
      <c r="W469" s="129">
        <v>349044</v>
      </c>
      <c r="X469" s="129">
        <v>0</v>
      </c>
      <c r="Y469" s="129">
        <v>59457</v>
      </c>
      <c r="Z469" s="129">
        <v>193886</v>
      </c>
      <c r="AA469" s="129">
        <v>310406</v>
      </c>
      <c r="AB469" s="129">
        <v>0</v>
      </c>
      <c r="AC469" s="129">
        <v>0</v>
      </c>
      <c r="AD469" s="129">
        <v>407007</v>
      </c>
      <c r="AE469" s="129">
        <v>25521</v>
      </c>
      <c r="AF469" s="129">
        <v>0</v>
      </c>
      <c r="AG469" s="129">
        <v>126184</v>
      </c>
      <c r="AH469" s="129">
        <v>274</v>
      </c>
      <c r="AI469" s="129">
        <v>0</v>
      </c>
      <c r="AJ469" s="129">
        <v>0</v>
      </c>
      <c r="AK469" s="129"/>
      <c r="AL469" s="129"/>
      <c r="AM469" s="129"/>
      <c r="AN469" s="129"/>
      <c r="AO469" s="129"/>
      <c r="AP469" s="129"/>
      <c r="AQ469" s="117">
        <f t="shared" si="221"/>
        <v>7229009</v>
      </c>
      <c r="AS469" s="243">
        <v>7188609.7050000001</v>
      </c>
      <c r="AT469" s="148"/>
    </row>
    <row r="470" spans="2:46" x14ac:dyDescent="0.2">
      <c r="B470" s="144" t="str">
        <f t="shared" si="222"/>
        <v>18. Transporte Marítimo</v>
      </c>
      <c r="C470" s="129">
        <v>0</v>
      </c>
      <c r="D470" s="129">
        <v>0</v>
      </c>
      <c r="E470" s="129">
        <v>3542897</v>
      </c>
      <c r="F470" s="129">
        <v>0</v>
      </c>
      <c r="G470" s="129">
        <v>0</v>
      </c>
      <c r="H470" s="129">
        <v>680809</v>
      </c>
      <c r="I470" s="129">
        <v>500882</v>
      </c>
      <c r="J470" s="129">
        <v>0</v>
      </c>
      <c r="K470" s="129">
        <v>0</v>
      </c>
      <c r="L470" s="129">
        <v>7846</v>
      </c>
      <c r="M470" s="129">
        <v>0</v>
      </c>
      <c r="N470" s="129">
        <v>328977</v>
      </c>
      <c r="O470" s="129">
        <v>112521</v>
      </c>
      <c r="P470" s="129">
        <v>0</v>
      </c>
      <c r="Q470" s="129">
        <v>43518</v>
      </c>
      <c r="R470" s="129">
        <v>0</v>
      </c>
      <c r="S470" s="129">
        <v>97952</v>
      </c>
      <c r="T470" s="129">
        <v>0</v>
      </c>
      <c r="U470" s="129">
        <v>618789</v>
      </c>
      <c r="V470" s="129">
        <v>0</v>
      </c>
      <c r="W470" s="129">
        <v>140217</v>
      </c>
      <c r="X470" s="129">
        <v>0</v>
      </c>
      <c r="Y470" s="129">
        <v>-12427</v>
      </c>
      <c r="Z470" s="129">
        <v>1280</v>
      </c>
      <c r="AA470" s="129">
        <v>1076</v>
      </c>
      <c r="AB470" s="129">
        <v>0</v>
      </c>
      <c r="AC470" s="129">
        <v>0</v>
      </c>
      <c r="AD470" s="129">
        <v>393399</v>
      </c>
      <c r="AE470" s="129">
        <v>29357</v>
      </c>
      <c r="AF470" s="129">
        <v>0</v>
      </c>
      <c r="AG470" s="129">
        <v>29400</v>
      </c>
      <c r="AH470" s="129">
        <v>93340</v>
      </c>
      <c r="AI470" s="129">
        <v>0</v>
      </c>
      <c r="AJ470" s="129">
        <v>0</v>
      </c>
      <c r="AK470" s="129"/>
      <c r="AL470" s="129"/>
      <c r="AM470" s="129"/>
      <c r="AN470" s="129"/>
      <c r="AO470" s="129"/>
      <c r="AP470" s="129"/>
      <c r="AQ470" s="117">
        <f t="shared" si="221"/>
        <v>6609833</v>
      </c>
      <c r="AS470" s="243">
        <v>9457728.5069999993</v>
      </c>
      <c r="AT470" s="148"/>
    </row>
    <row r="471" spans="2:46" x14ac:dyDescent="0.2">
      <c r="B471" s="144" t="str">
        <f t="shared" si="222"/>
        <v>19. Transporte Aéreo</v>
      </c>
      <c r="C471" s="129">
        <v>0</v>
      </c>
      <c r="D471" s="129">
        <v>0</v>
      </c>
      <c r="E471" s="129">
        <v>5988</v>
      </c>
      <c r="F471" s="129">
        <v>0</v>
      </c>
      <c r="G471" s="129">
        <v>0</v>
      </c>
      <c r="H471" s="129">
        <v>22404</v>
      </c>
      <c r="I471" s="129">
        <v>31636</v>
      </c>
      <c r="J471" s="129">
        <v>0</v>
      </c>
      <c r="K471" s="129">
        <v>0</v>
      </c>
      <c r="L471" s="129">
        <v>358</v>
      </c>
      <c r="M471" s="129">
        <v>0</v>
      </c>
      <c r="N471" s="129">
        <v>145</v>
      </c>
      <c r="O471" s="129">
        <v>120</v>
      </c>
      <c r="P471" s="129">
        <v>0</v>
      </c>
      <c r="Q471" s="129">
        <v>1971</v>
      </c>
      <c r="R471" s="129">
        <v>0</v>
      </c>
      <c r="S471" s="129">
        <v>-3671</v>
      </c>
      <c r="T471" s="129">
        <v>0</v>
      </c>
      <c r="U471" s="129">
        <v>-609</v>
      </c>
      <c r="V471" s="129">
        <v>0</v>
      </c>
      <c r="W471" s="129">
        <v>-13174</v>
      </c>
      <c r="X471" s="129">
        <v>0</v>
      </c>
      <c r="Y471" s="129">
        <v>-16682</v>
      </c>
      <c r="Z471" s="129">
        <v>-26</v>
      </c>
      <c r="AA471" s="129">
        <v>-4</v>
      </c>
      <c r="AB471" s="129">
        <v>0</v>
      </c>
      <c r="AC471" s="129">
        <v>0</v>
      </c>
      <c r="AD471" s="129">
        <v>-5485</v>
      </c>
      <c r="AE471" s="129">
        <v>-14290</v>
      </c>
      <c r="AF471" s="129">
        <v>0</v>
      </c>
      <c r="AG471" s="129">
        <v>101048</v>
      </c>
      <c r="AH471" s="129">
        <v>0</v>
      </c>
      <c r="AI471" s="129">
        <v>0</v>
      </c>
      <c r="AJ471" s="129">
        <v>0</v>
      </c>
      <c r="AK471" s="129"/>
      <c r="AL471" s="129"/>
      <c r="AM471" s="129"/>
      <c r="AN471" s="129"/>
      <c r="AO471" s="129"/>
      <c r="AP471" s="129"/>
      <c r="AQ471" s="117">
        <f t="shared" si="221"/>
        <v>109729</v>
      </c>
      <c r="AS471" s="243">
        <v>154394.41399999999</v>
      </c>
      <c r="AT471" s="148"/>
    </row>
    <row r="472" spans="2:46" x14ac:dyDescent="0.2">
      <c r="B472" s="144" t="str">
        <f t="shared" si="222"/>
        <v>20. Equipo Contratista</v>
      </c>
      <c r="C472" s="129">
        <v>0</v>
      </c>
      <c r="D472" s="129">
        <v>0</v>
      </c>
      <c r="E472" s="129">
        <v>1164678</v>
      </c>
      <c r="F472" s="129">
        <v>0</v>
      </c>
      <c r="G472" s="129">
        <v>0</v>
      </c>
      <c r="H472" s="129">
        <v>317338</v>
      </c>
      <c r="I472" s="129">
        <v>824248</v>
      </c>
      <c r="J472" s="129">
        <v>0</v>
      </c>
      <c r="K472" s="129">
        <v>-556</v>
      </c>
      <c r="L472" s="129">
        <v>-51972</v>
      </c>
      <c r="M472" s="129">
        <v>0</v>
      </c>
      <c r="N472" s="129">
        <v>107730</v>
      </c>
      <c r="O472" s="129">
        <v>63830</v>
      </c>
      <c r="P472" s="129">
        <v>0</v>
      </c>
      <c r="Q472" s="129">
        <v>773554</v>
      </c>
      <c r="R472" s="129">
        <v>0</v>
      </c>
      <c r="S472" s="129">
        <v>692928</v>
      </c>
      <c r="T472" s="129">
        <v>0</v>
      </c>
      <c r="U472" s="129">
        <v>2768152</v>
      </c>
      <c r="V472" s="129">
        <v>0</v>
      </c>
      <c r="W472" s="129">
        <v>39563</v>
      </c>
      <c r="X472" s="129">
        <v>0</v>
      </c>
      <c r="Y472" s="129">
        <v>155606</v>
      </c>
      <c r="Z472" s="129">
        <v>214654</v>
      </c>
      <c r="AA472" s="129">
        <v>14773</v>
      </c>
      <c r="AB472" s="129">
        <v>0</v>
      </c>
      <c r="AC472" s="129">
        <v>0</v>
      </c>
      <c r="AD472" s="129">
        <v>19401</v>
      </c>
      <c r="AE472" s="129">
        <v>7519</v>
      </c>
      <c r="AF472" s="129">
        <v>0</v>
      </c>
      <c r="AG472" s="129">
        <v>413425</v>
      </c>
      <c r="AH472" s="129">
        <v>1611637</v>
      </c>
      <c r="AI472" s="129">
        <v>0</v>
      </c>
      <c r="AJ472" s="129">
        <v>0</v>
      </c>
      <c r="AK472" s="129"/>
      <c r="AL472" s="129"/>
      <c r="AM472" s="129"/>
      <c r="AN472" s="129"/>
      <c r="AO472" s="129"/>
      <c r="AP472" s="129"/>
      <c r="AQ472" s="117">
        <f t="shared" si="221"/>
        <v>9136508</v>
      </c>
      <c r="AS472" s="243">
        <v>10586645.006000001</v>
      </c>
      <c r="AT472" s="148"/>
    </row>
    <row r="473" spans="2:46" x14ac:dyDescent="0.2">
      <c r="B473" s="144" t="str">
        <f t="shared" si="222"/>
        <v>21. Todo Riesgo, Construcción y Montaje</v>
      </c>
      <c r="C473" s="129">
        <v>0</v>
      </c>
      <c r="D473" s="129">
        <v>0</v>
      </c>
      <c r="E473" s="129">
        <v>-843833</v>
      </c>
      <c r="F473" s="129">
        <v>0</v>
      </c>
      <c r="G473" s="129">
        <v>0</v>
      </c>
      <c r="H473" s="129">
        <v>163465</v>
      </c>
      <c r="I473" s="129">
        <v>336527</v>
      </c>
      <c r="J473" s="129">
        <v>0</v>
      </c>
      <c r="K473" s="129">
        <v>-222432</v>
      </c>
      <c r="L473" s="129">
        <v>206518</v>
      </c>
      <c r="M473" s="129">
        <v>0</v>
      </c>
      <c r="N473" s="129">
        <v>-508164</v>
      </c>
      <c r="O473" s="129">
        <v>4152</v>
      </c>
      <c r="P473" s="129">
        <v>0</v>
      </c>
      <c r="Q473" s="129">
        <v>1154704</v>
      </c>
      <c r="R473" s="129">
        <v>0</v>
      </c>
      <c r="S473" s="129">
        <v>5199</v>
      </c>
      <c r="T473" s="129">
        <v>0</v>
      </c>
      <c r="U473" s="129">
        <v>627357</v>
      </c>
      <c r="V473" s="129">
        <v>0</v>
      </c>
      <c r="W473" s="129">
        <v>-31878</v>
      </c>
      <c r="X473" s="129">
        <v>0</v>
      </c>
      <c r="Y473" s="129">
        <v>205769</v>
      </c>
      <c r="Z473" s="129">
        <v>-4516</v>
      </c>
      <c r="AA473" s="129">
        <v>191408</v>
      </c>
      <c r="AB473" s="129">
        <v>0</v>
      </c>
      <c r="AC473" s="129">
        <v>0</v>
      </c>
      <c r="AD473" s="129">
        <v>737950</v>
      </c>
      <c r="AE473" s="129">
        <v>-73071</v>
      </c>
      <c r="AF473" s="129">
        <v>0</v>
      </c>
      <c r="AG473" s="129">
        <v>1021245</v>
      </c>
      <c r="AH473" s="129">
        <v>43352</v>
      </c>
      <c r="AI473" s="129">
        <v>0</v>
      </c>
      <c r="AJ473" s="129">
        <v>0</v>
      </c>
      <c r="AK473" s="129"/>
      <c r="AL473" s="129"/>
      <c r="AM473" s="129"/>
      <c r="AN473" s="129"/>
      <c r="AO473" s="129"/>
      <c r="AP473" s="129"/>
      <c r="AQ473" s="117">
        <f t="shared" si="221"/>
        <v>3013752</v>
      </c>
      <c r="AS473" s="243">
        <v>24647871.329</v>
      </c>
      <c r="AT473" s="148"/>
    </row>
    <row r="474" spans="2:46" x14ac:dyDescent="0.2">
      <c r="B474" s="144" t="str">
        <f t="shared" si="222"/>
        <v>22. Avería de Maquinaria</v>
      </c>
      <c r="C474" s="129">
        <v>0</v>
      </c>
      <c r="D474" s="129">
        <v>0</v>
      </c>
      <c r="E474" s="129">
        <v>36503</v>
      </c>
      <c r="F474" s="129">
        <v>0</v>
      </c>
      <c r="G474" s="129">
        <v>0</v>
      </c>
      <c r="H474" s="129">
        <v>-38</v>
      </c>
      <c r="I474" s="129">
        <v>8287</v>
      </c>
      <c r="J474" s="129">
        <v>0</v>
      </c>
      <c r="K474" s="129">
        <v>27558</v>
      </c>
      <c r="L474" s="129">
        <v>-337</v>
      </c>
      <c r="M474" s="129">
        <v>0</v>
      </c>
      <c r="N474" s="129">
        <v>-2083</v>
      </c>
      <c r="O474" s="129">
        <v>4</v>
      </c>
      <c r="P474" s="129">
        <v>0</v>
      </c>
      <c r="Q474" s="129">
        <v>0</v>
      </c>
      <c r="R474" s="129">
        <v>0</v>
      </c>
      <c r="S474" s="129">
        <v>51178</v>
      </c>
      <c r="T474" s="129">
        <v>0</v>
      </c>
      <c r="U474" s="129">
        <v>87940</v>
      </c>
      <c r="V474" s="129">
        <v>0</v>
      </c>
      <c r="W474" s="129">
        <v>0</v>
      </c>
      <c r="X474" s="129">
        <v>0</v>
      </c>
      <c r="Y474" s="129">
        <v>12995</v>
      </c>
      <c r="Z474" s="129">
        <v>-16904</v>
      </c>
      <c r="AA474" s="129">
        <v>7029</v>
      </c>
      <c r="AB474" s="129">
        <v>0</v>
      </c>
      <c r="AC474" s="129">
        <v>0</v>
      </c>
      <c r="AD474" s="129">
        <v>0</v>
      </c>
      <c r="AE474" s="129">
        <v>0</v>
      </c>
      <c r="AF474" s="129">
        <v>0</v>
      </c>
      <c r="AG474" s="129">
        <v>43320</v>
      </c>
      <c r="AH474" s="129">
        <v>-5257</v>
      </c>
      <c r="AI474" s="129">
        <v>0</v>
      </c>
      <c r="AJ474" s="129">
        <v>0</v>
      </c>
      <c r="AK474" s="129"/>
      <c r="AL474" s="129"/>
      <c r="AM474" s="129"/>
      <c r="AN474" s="129"/>
      <c r="AO474" s="129"/>
      <c r="AP474" s="129"/>
      <c r="AQ474" s="117">
        <f t="shared" si="221"/>
        <v>250195</v>
      </c>
      <c r="AS474" s="243">
        <v>-556309.85</v>
      </c>
      <c r="AT474" s="148"/>
    </row>
    <row r="475" spans="2:46" x14ac:dyDescent="0.2">
      <c r="B475" s="144" t="str">
        <f t="shared" si="222"/>
        <v>23. Equipo Electrónico</v>
      </c>
      <c r="C475" s="129">
        <v>0</v>
      </c>
      <c r="D475" s="129">
        <v>0</v>
      </c>
      <c r="E475" s="129">
        <v>-74575</v>
      </c>
      <c r="F475" s="129">
        <v>0</v>
      </c>
      <c r="G475" s="129">
        <v>0</v>
      </c>
      <c r="H475" s="129">
        <v>-16134</v>
      </c>
      <c r="I475" s="129">
        <v>1259991</v>
      </c>
      <c r="J475" s="129">
        <v>0</v>
      </c>
      <c r="K475" s="129">
        <v>14148</v>
      </c>
      <c r="L475" s="129">
        <v>178090</v>
      </c>
      <c r="M475" s="129">
        <v>0</v>
      </c>
      <c r="N475" s="129">
        <v>-32</v>
      </c>
      <c r="O475" s="129">
        <v>4110</v>
      </c>
      <c r="P475" s="129">
        <v>0</v>
      </c>
      <c r="Q475" s="129">
        <v>-39525</v>
      </c>
      <c r="R475" s="129">
        <v>0</v>
      </c>
      <c r="S475" s="129">
        <v>-32948</v>
      </c>
      <c r="T475" s="129">
        <v>0</v>
      </c>
      <c r="U475" s="129">
        <v>1827</v>
      </c>
      <c r="V475" s="129">
        <v>0</v>
      </c>
      <c r="W475" s="129">
        <v>0</v>
      </c>
      <c r="X475" s="129">
        <v>0</v>
      </c>
      <c r="Y475" s="129">
        <v>56691</v>
      </c>
      <c r="Z475" s="129">
        <v>-20750</v>
      </c>
      <c r="AA475" s="129">
        <v>18710</v>
      </c>
      <c r="AB475" s="129">
        <v>0</v>
      </c>
      <c r="AC475" s="129">
        <v>0</v>
      </c>
      <c r="AD475" s="129">
        <v>1048</v>
      </c>
      <c r="AE475" s="129">
        <v>0</v>
      </c>
      <c r="AF475" s="129">
        <v>0</v>
      </c>
      <c r="AG475" s="129">
        <v>-22329</v>
      </c>
      <c r="AH475" s="129">
        <v>0</v>
      </c>
      <c r="AI475" s="129">
        <v>0</v>
      </c>
      <c r="AJ475" s="129">
        <v>-154</v>
      </c>
      <c r="AK475" s="129"/>
      <c r="AL475" s="129"/>
      <c r="AM475" s="129"/>
      <c r="AN475" s="129"/>
      <c r="AO475" s="129"/>
      <c r="AP475" s="129"/>
      <c r="AQ475" s="117">
        <f t="shared" si="221"/>
        <v>1328168</v>
      </c>
      <c r="AS475" s="243">
        <v>734156.09299999999</v>
      </c>
      <c r="AT475" s="148"/>
    </row>
    <row r="476" spans="2:46" x14ac:dyDescent="0.2">
      <c r="B476" s="144" t="str">
        <f t="shared" si="222"/>
        <v>24. Garantía</v>
      </c>
      <c r="C476" s="129">
        <v>0</v>
      </c>
      <c r="D476" s="129">
        <v>2213047</v>
      </c>
      <c r="E476" s="129">
        <v>387389</v>
      </c>
      <c r="F476" s="129">
        <v>0</v>
      </c>
      <c r="G476" s="129">
        <v>1878944</v>
      </c>
      <c r="H476" s="129">
        <v>-8846</v>
      </c>
      <c r="I476" s="129">
        <v>-1072</v>
      </c>
      <c r="J476" s="129">
        <v>0</v>
      </c>
      <c r="K476" s="129">
        <v>72654</v>
      </c>
      <c r="L476" s="129">
        <v>418677</v>
      </c>
      <c r="M476" s="129">
        <v>2340624</v>
      </c>
      <c r="N476" s="129">
        <v>0</v>
      </c>
      <c r="O476" s="129">
        <v>0</v>
      </c>
      <c r="P476" s="129">
        <v>1288453</v>
      </c>
      <c r="Q476" s="129">
        <v>323477</v>
      </c>
      <c r="R476" s="129">
        <v>0</v>
      </c>
      <c r="S476" s="129">
        <v>1337231</v>
      </c>
      <c r="T476" s="129">
        <v>0</v>
      </c>
      <c r="U476" s="129">
        <v>2919116</v>
      </c>
      <c r="V476" s="129">
        <v>0</v>
      </c>
      <c r="W476" s="129">
        <v>0</v>
      </c>
      <c r="X476" s="129">
        <v>2486201</v>
      </c>
      <c r="Y476" s="129">
        <v>352981</v>
      </c>
      <c r="Z476" s="129">
        <v>0</v>
      </c>
      <c r="AA476" s="129">
        <v>129882</v>
      </c>
      <c r="AB476" s="129">
        <v>0</v>
      </c>
      <c r="AC476" s="129">
        <v>45706</v>
      </c>
      <c r="AD476" s="129">
        <v>261884</v>
      </c>
      <c r="AE476" s="129">
        <v>0</v>
      </c>
      <c r="AF476" s="129">
        <v>-600697</v>
      </c>
      <c r="AG476" s="129">
        <v>1769139</v>
      </c>
      <c r="AH476" s="129">
        <v>-1407</v>
      </c>
      <c r="AI476" s="129">
        <v>0</v>
      </c>
      <c r="AJ476" s="129">
        <v>0</v>
      </c>
      <c r="AK476" s="129"/>
      <c r="AL476" s="129"/>
      <c r="AM476" s="129"/>
      <c r="AN476" s="129"/>
      <c r="AO476" s="129"/>
      <c r="AP476" s="129"/>
      <c r="AQ476" s="117">
        <f t="shared" si="221"/>
        <v>17613383</v>
      </c>
      <c r="AS476" s="243">
        <v>16277045.083000001</v>
      </c>
      <c r="AT476" s="148"/>
    </row>
    <row r="477" spans="2:46" x14ac:dyDescent="0.2">
      <c r="B477" s="144" t="str">
        <f t="shared" si="222"/>
        <v>25. Fidelidad</v>
      </c>
      <c r="C477" s="129">
        <v>0</v>
      </c>
      <c r="D477" s="129">
        <v>0</v>
      </c>
      <c r="E477" s="129">
        <v>46443</v>
      </c>
      <c r="F477" s="129">
        <v>0</v>
      </c>
      <c r="G477" s="129">
        <v>0</v>
      </c>
      <c r="H477" s="129">
        <v>-1</v>
      </c>
      <c r="I477" s="129">
        <v>0</v>
      </c>
      <c r="J477" s="129">
        <v>0</v>
      </c>
      <c r="K477" s="129">
        <v>0</v>
      </c>
      <c r="L477" s="129">
        <v>-852</v>
      </c>
      <c r="M477" s="129">
        <v>0</v>
      </c>
      <c r="N477" s="129">
        <v>-31708</v>
      </c>
      <c r="O477" s="129">
        <v>0</v>
      </c>
      <c r="P477" s="129">
        <v>0</v>
      </c>
      <c r="Q477" s="129">
        <v>39327</v>
      </c>
      <c r="R477" s="129">
        <v>0</v>
      </c>
      <c r="S477" s="129">
        <v>0</v>
      </c>
      <c r="T477" s="129">
        <v>0</v>
      </c>
      <c r="U477" s="129">
        <v>0</v>
      </c>
      <c r="V477" s="129">
        <v>0</v>
      </c>
      <c r="W477" s="129">
        <v>15607</v>
      </c>
      <c r="X477" s="129">
        <v>0</v>
      </c>
      <c r="Y477" s="129">
        <v>0</v>
      </c>
      <c r="Z477" s="129">
        <v>0</v>
      </c>
      <c r="AA477" s="129">
        <v>0</v>
      </c>
      <c r="AB477" s="129">
        <v>0</v>
      </c>
      <c r="AC477" s="129">
        <v>0</v>
      </c>
      <c r="AD477" s="129">
        <v>-192607</v>
      </c>
      <c r="AE477" s="129">
        <v>0</v>
      </c>
      <c r="AF477" s="129">
        <v>0</v>
      </c>
      <c r="AG477" s="129">
        <v>0</v>
      </c>
      <c r="AH477" s="129">
        <v>-200</v>
      </c>
      <c r="AI477" s="129">
        <v>0</v>
      </c>
      <c r="AJ477" s="129">
        <v>0</v>
      </c>
      <c r="AK477" s="129"/>
      <c r="AL477" s="129"/>
      <c r="AM477" s="129"/>
      <c r="AN477" s="129"/>
      <c r="AO477" s="129"/>
      <c r="AP477" s="129"/>
      <c r="AQ477" s="117">
        <f t="shared" si="221"/>
        <v>-123991</v>
      </c>
      <c r="AS477" s="243">
        <v>807136.51899999997</v>
      </c>
      <c r="AT477" s="148"/>
    </row>
    <row r="478" spans="2:46" x14ac:dyDescent="0.2">
      <c r="B478" s="144" t="str">
        <f t="shared" si="222"/>
        <v>26. Seguros Extensión y Garantía</v>
      </c>
      <c r="C478" s="129">
        <v>0</v>
      </c>
      <c r="D478" s="129">
        <v>0</v>
      </c>
      <c r="E478" s="129">
        <v>0</v>
      </c>
      <c r="F478" s="129">
        <v>0</v>
      </c>
      <c r="G478" s="129">
        <v>0</v>
      </c>
      <c r="H478" s="129">
        <v>-866</v>
      </c>
      <c r="I478" s="129">
        <v>0</v>
      </c>
      <c r="J478" s="129">
        <v>0</v>
      </c>
      <c r="K478" s="129">
        <v>-315</v>
      </c>
      <c r="L478" s="129">
        <v>0</v>
      </c>
      <c r="M478" s="129">
        <v>0</v>
      </c>
      <c r="N478" s="129">
        <v>0</v>
      </c>
      <c r="O478" s="129">
        <v>0</v>
      </c>
      <c r="P478" s="129">
        <v>0</v>
      </c>
      <c r="Q478" s="129">
        <v>-5635</v>
      </c>
      <c r="R478" s="129">
        <v>0</v>
      </c>
      <c r="S478" s="129">
        <v>0</v>
      </c>
      <c r="T478" s="129">
        <v>0</v>
      </c>
      <c r="U478" s="129">
        <v>0</v>
      </c>
      <c r="V478" s="129">
        <v>0</v>
      </c>
      <c r="W478" s="129">
        <v>0</v>
      </c>
      <c r="X478" s="129">
        <v>0</v>
      </c>
      <c r="Y478" s="129">
        <v>0</v>
      </c>
      <c r="Z478" s="129">
        <v>0</v>
      </c>
      <c r="AA478" s="129">
        <v>0</v>
      </c>
      <c r="AB478" s="129">
        <v>0</v>
      </c>
      <c r="AC478" s="129">
        <v>0</v>
      </c>
      <c r="AD478" s="129">
        <v>0</v>
      </c>
      <c r="AE478" s="129">
        <v>0</v>
      </c>
      <c r="AF478" s="129">
        <v>0</v>
      </c>
      <c r="AG478" s="129">
        <v>0</v>
      </c>
      <c r="AH478" s="129">
        <v>0</v>
      </c>
      <c r="AI478" s="129">
        <v>0</v>
      </c>
      <c r="AJ478" s="129">
        <v>0</v>
      </c>
      <c r="AK478" s="129"/>
      <c r="AL478" s="129"/>
      <c r="AM478" s="129"/>
      <c r="AN478" s="129"/>
      <c r="AO478" s="129"/>
      <c r="AP478" s="129"/>
      <c r="AQ478" s="117">
        <f t="shared" si="221"/>
        <v>-6816</v>
      </c>
      <c r="AS478" s="243">
        <v>516638</v>
      </c>
      <c r="AT478" s="148"/>
    </row>
    <row r="479" spans="2:46" x14ac:dyDescent="0.2">
      <c r="B479" s="144" t="str">
        <f t="shared" si="222"/>
        <v>27. Seguros de Crédito por Ventas a Plazo</v>
      </c>
      <c r="C479" s="129">
        <v>0</v>
      </c>
      <c r="D479" s="129">
        <v>2477128</v>
      </c>
      <c r="E479" s="129">
        <v>0</v>
      </c>
      <c r="F479" s="129">
        <v>0</v>
      </c>
      <c r="G479" s="129">
        <v>10958</v>
      </c>
      <c r="H479" s="129">
        <v>0</v>
      </c>
      <c r="I479" s="129">
        <v>0</v>
      </c>
      <c r="J479" s="129">
        <v>-321534</v>
      </c>
      <c r="K479" s="129">
        <v>0</v>
      </c>
      <c r="L479" s="129">
        <v>0</v>
      </c>
      <c r="M479" s="129">
        <v>-774107</v>
      </c>
      <c r="N479" s="129">
        <v>0</v>
      </c>
      <c r="O479" s="129">
        <v>0</v>
      </c>
      <c r="P479" s="129">
        <v>-241497</v>
      </c>
      <c r="Q479" s="129">
        <v>0</v>
      </c>
      <c r="R479" s="129">
        <v>0</v>
      </c>
      <c r="S479" s="129">
        <v>0</v>
      </c>
      <c r="T479" s="129">
        <v>0</v>
      </c>
      <c r="U479" s="129">
        <v>0</v>
      </c>
      <c r="V479" s="129">
        <v>0</v>
      </c>
      <c r="W479" s="129">
        <v>0</v>
      </c>
      <c r="X479" s="129">
        <v>195364</v>
      </c>
      <c r="Y479" s="129">
        <v>0</v>
      </c>
      <c r="Z479" s="129">
        <v>0</v>
      </c>
      <c r="AA479" s="129">
        <v>0</v>
      </c>
      <c r="AB479" s="129">
        <v>0</v>
      </c>
      <c r="AC479" s="129">
        <v>-265481</v>
      </c>
      <c r="AD479" s="129">
        <v>0</v>
      </c>
      <c r="AE479" s="129">
        <v>0</v>
      </c>
      <c r="AF479" s="129">
        <v>120606</v>
      </c>
      <c r="AG479" s="129">
        <v>0</v>
      </c>
      <c r="AH479" s="129">
        <v>0</v>
      </c>
      <c r="AI479" s="129">
        <v>0</v>
      </c>
      <c r="AJ479" s="129">
        <v>0</v>
      </c>
      <c r="AK479" s="129"/>
      <c r="AL479" s="129"/>
      <c r="AM479" s="129"/>
      <c r="AN479" s="129"/>
      <c r="AO479" s="129"/>
      <c r="AP479" s="129"/>
      <c r="AQ479" s="117">
        <f t="shared" si="221"/>
        <v>1201437</v>
      </c>
      <c r="AS479" s="243">
        <v>18864133</v>
      </c>
      <c r="AT479" s="148"/>
    </row>
    <row r="480" spans="2:46" x14ac:dyDescent="0.2">
      <c r="B480" s="144" t="str">
        <f t="shared" si="222"/>
        <v>28. Seguros de Crédito a la Exportación</v>
      </c>
      <c r="C480" s="129">
        <v>0</v>
      </c>
      <c r="D480" s="129">
        <v>1233622</v>
      </c>
      <c r="E480" s="129">
        <v>0</v>
      </c>
      <c r="F480" s="129">
        <v>0</v>
      </c>
      <c r="G480" s="129">
        <v>0</v>
      </c>
      <c r="H480" s="129">
        <v>0</v>
      </c>
      <c r="I480" s="129">
        <v>0</v>
      </c>
      <c r="J480" s="129">
        <v>24356</v>
      </c>
      <c r="K480" s="129">
        <v>0</v>
      </c>
      <c r="L480" s="129">
        <v>0</v>
      </c>
      <c r="M480" s="129">
        <v>-147844</v>
      </c>
      <c r="N480" s="129">
        <v>0</v>
      </c>
      <c r="O480" s="129">
        <v>0</v>
      </c>
      <c r="P480" s="129">
        <v>-43</v>
      </c>
      <c r="Q480" s="129">
        <v>0</v>
      </c>
      <c r="R480" s="129">
        <v>0</v>
      </c>
      <c r="S480" s="129">
        <v>0</v>
      </c>
      <c r="T480" s="129">
        <v>0</v>
      </c>
      <c r="U480" s="129">
        <v>0</v>
      </c>
      <c r="V480" s="129">
        <v>0</v>
      </c>
      <c r="W480" s="129">
        <v>0</v>
      </c>
      <c r="X480" s="129">
        <v>87</v>
      </c>
      <c r="Y480" s="129">
        <v>0</v>
      </c>
      <c r="Z480" s="129">
        <v>0</v>
      </c>
      <c r="AA480" s="129">
        <v>0</v>
      </c>
      <c r="AB480" s="129">
        <v>0</v>
      </c>
      <c r="AC480" s="129">
        <v>46134</v>
      </c>
      <c r="AD480" s="129">
        <v>0</v>
      </c>
      <c r="AE480" s="129">
        <v>0</v>
      </c>
      <c r="AF480" s="129">
        <v>0</v>
      </c>
      <c r="AG480" s="129">
        <v>0</v>
      </c>
      <c r="AH480" s="129">
        <v>0</v>
      </c>
      <c r="AI480" s="129">
        <v>0</v>
      </c>
      <c r="AJ480" s="129">
        <v>0</v>
      </c>
      <c r="AK480" s="129"/>
      <c r="AL480" s="129"/>
      <c r="AM480" s="129"/>
      <c r="AN480" s="129"/>
      <c r="AO480" s="129"/>
      <c r="AP480" s="129"/>
      <c r="AQ480" s="117">
        <f t="shared" si="221"/>
        <v>1156312</v>
      </c>
      <c r="AS480" s="243">
        <v>5651732</v>
      </c>
      <c r="AT480" s="148"/>
    </row>
    <row r="481" spans="2:88" x14ac:dyDescent="0.2">
      <c r="B481" s="144" t="str">
        <f t="shared" si="222"/>
        <v>29. Otros Seguros de Crédito</v>
      </c>
      <c r="C481" s="129">
        <v>0</v>
      </c>
      <c r="D481" s="129">
        <v>0</v>
      </c>
      <c r="E481" s="129">
        <v>0</v>
      </c>
      <c r="F481" s="129">
        <v>0</v>
      </c>
      <c r="G481" s="129">
        <v>0</v>
      </c>
      <c r="H481" s="129">
        <v>0</v>
      </c>
      <c r="I481" s="129">
        <v>0</v>
      </c>
      <c r="J481" s="129">
        <v>0</v>
      </c>
      <c r="K481" s="129">
        <v>0</v>
      </c>
      <c r="L481" s="129">
        <v>0</v>
      </c>
      <c r="M481" s="129">
        <v>0</v>
      </c>
      <c r="N481" s="129">
        <v>0</v>
      </c>
      <c r="O481" s="129">
        <v>0</v>
      </c>
      <c r="P481" s="129">
        <v>0</v>
      </c>
      <c r="Q481" s="129">
        <v>0</v>
      </c>
      <c r="R481" s="129">
        <v>0</v>
      </c>
      <c r="S481" s="129">
        <v>0</v>
      </c>
      <c r="T481" s="129">
        <v>0</v>
      </c>
      <c r="U481" s="129">
        <v>0</v>
      </c>
      <c r="V481" s="129">
        <v>0</v>
      </c>
      <c r="W481" s="129">
        <v>0</v>
      </c>
      <c r="X481" s="129">
        <v>0</v>
      </c>
      <c r="Y481" s="129">
        <v>0</v>
      </c>
      <c r="Z481" s="129">
        <v>0</v>
      </c>
      <c r="AA481" s="129">
        <v>0</v>
      </c>
      <c r="AB481" s="129">
        <v>0</v>
      </c>
      <c r="AC481" s="129">
        <v>0</v>
      </c>
      <c r="AD481" s="129">
        <v>0</v>
      </c>
      <c r="AE481" s="129">
        <v>0</v>
      </c>
      <c r="AF481" s="129">
        <v>0</v>
      </c>
      <c r="AG481" s="129">
        <v>0</v>
      </c>
      <c r="AH481" s="129">
        <v>0</v>
      </c>
      <c r="AI481" s="129">
        <v>0</v>
      </c>
      <c r="AJ481" s="129">
        <v>0</v>
      </c>
      <c r="AK481" s="129"/>
      <c r="AL481" s="129"/>
      <c r="AM481" s="129"/>
      <c r="AN481" s="129"/>
      <c r="AO481" s="129"/>
      <c r="AP481" s="129"/>
      <c r="AQ481" s="117">
        <f t="shared" si="221"/>
        <v>0</v>
      </c>
      <c r="AS481" s="243">
        <v>0</v>
      </c>
      <c r="AT481" s="148"/>
    </row>
    <row r="482" spans="2:88" x14ac:dyDescent="0.2">
      <c r="B482" s="144" t="str">
        <f t="shared" si="222"/>
        <v>30. Salud</v>
      </c>
      <c r="C482" s="129">
        <v>-6</v>
      </c>
      <c r="D482" s="129">
        <v>0</v>
      </c>
      <c r="E482" s="129">
        <v>1562060</v>
      </c>
      <c r="F482" s="129">
        <v>202525</v>
      </c>
      <c r="G482" s="129">
        <v>0</v>
      </c>
      <c r="H482" s="129">
        <v>0</v>
      </c>
      <c r="I482" s="129">
        <v>0</v>
      </c>
      <c r="J482" s="129">
        <v>0</v>
      </c>
      <c r="K482" s="129">
        <v>-1944</v>
      </c>
      <c r="L482" s="129">
        <v>0</v>
      </c>
      <c r="M482" s="129">
        <v>0</v>
      </c>
      <c r="N482" s="129">
        <v>0</v>
      </c>
      <c r="O482" s="129">
        <v>0</v>
      </c>
      <c r="P482" s="129">
        <v>0</v>
      </c>
      <c r="Q482" s="129">
        <v>0</v>
      </c>
      <c r="R482" s="129">
        <v>0</v>
      </c>
      <c r="S482" s="129">
        <v>0</v>
      </c>
      <c r="T482" s="129">
        <v>0</v>
      </c>
      <c r="U482" s="129">
        <v>0</v>
      </c>
      <c r="V482" s="129">
        <v>-9508</v>
      </c>
      <c r="W482" s="129">
        <v>0</v>
      </c>
      <c r="X482" s="129">
        <v>0</v>
      </c>
      <c r="Y482" s="129">
        <v>0</v>
      </c>
      <c r="Z482" s="129">
        <v>0</v>
      </c>
      <c r="AA482" s="129">
        <v>0</v>
      </c>
      <c r="AB482" s="129">
        <v>1613</v>
      </c>
      <c r="AC482" s="129">
        <v>0</v>
      </c>
      <c r="AD482" s="129">
        <v>0</v>
      </c>
      <c r="AE482" s="129">
        <v>0</v>
      </c>
      <c r="AF482" s="129">
        <v>0</v>
      </c>
      <c r="AG482" s="129">
        <v>0</v>
      </c>
      <c r="AH482" s="129">
        <v>0</v>
      </c>
      <c r="AI482" s="129">
        <v>0</v>
      </c>
      <c r="AJ482" s="129">
        <v>0</v>
      </c>
      <c r="AK482" s="129"/>
      <c r="AL482" s="129"/>
      <c r="AM482" s="129"/>
      <c r="AN482" s="129"/>
      <c r="AO482" s="129"/>
      <c r="AP482" s="129"/>
      <c r="AQ482" s="117">
        <f t="shared" si="221"/>
        <v>1754740</v>
      </c>
      <c r="AS482" s="243">
        <v>236500</v>
      </c>
      <c r="AT482" s="148"/>
    </row>
    <row r="483" spans="2:88" x14ac:dyDescent="0.2">
      <c r="B483" s="144" t="str">
        <f t="shared" si="222"/>
        <v>31. Accidentes Personales</v>
      </c>
      <c r="C483" s="129">
        <v>0</v>
      </c>
      <c r="D483" s="129">
        <v>0</v>
      </c>
      <c r="E483" s="129">
        <v>-756266</v>
      </c>
      <c r="F483" s="129">
        <v>684567</v>
      </c>
      <c r="G483" s="129">
        <v>0</v>
      </c>
      <c r="H483" s="129">
        <v>80110</v>
      </c>
      <c r="I483" s="129">
        <v>783291</v>
      </c>
      <c r="J483" s="129">
        <v>0</v>
      </c>
      <c r="K483" s="129">
        <v>-1934</v>
      </c>
      <c r="L483" s="129">
        <v>57618</v>
      </c>
      <c r="M483" s="129">
        <v>0</v>
      </c>
      <c r="N483" s="129">
        <v>173078</v>
      </c>
      <c r="O483" s="129">
        <v>10704</v>
      </c>
      <c r="P483" s="129">
        <v>0</v>
      </c>
      <c r="Q483" s="129">
        <v>-20819</v>
      </c>
      <c r="R483" s="129">
        <v>0</v>
      </c>
      <c r="S483" s="129">
        <v>468034</v>
      </c>
      <c r="T483" s="129">
        <v>0</v>
      </c>
      <c r="U483" s="129">
        <v>117729</v>
      </c>
      <c r="V483" s="129">
        <v>-19143</v>
      </c>
      <c r="W483" s="129">
        <v>59758</v>
      </c>
      <c r="X483" s="129">
        <v>0</v>
      </c>
      <c r="Y483" s="129">
        <v>45682</v>
      </c>
      <c r="Z483" s="129">
        <v>30381</v>
      </c>
      <c r="AA483" s="129">
        <v>75331</v>
      </c>
      <c r="AB483" s="129">
        <v>-3948</v>
      </c>
      <c r="AC483" s="129">
        <v>0</v>
      </c>
      <c r="AD483" s="129">
        <v>152007</v>
      </c>
      <c r="AE483" s="129">
        <v>4786</v>
      </c>
      <c r="AF483" s="129">
        <v>0</v>
      </c>
      <c r="AG483" s="129">
        <v>489399</v>
      </c>
      <c r="AH483" s="129">
        <v>3039</v>
      </c>
      <c r="AI483" s="129">
        <v>-104787</v>
      </c>
      <c r="AJ483" s="129">
        <v>56544</v>
      </c>
      <c r="AK483" s="129"/>
      <c r="AL483" s="129"/>
      <c r="AM483" s="129"/>
      <c r="AN483" s="129"/>
      <c r="AO483" s="129"/>
      <c r="AP483" s="129"/>
      <c r="AQ483" s="117">
        <f t="shared" si="221"/>
        <v>2385161</v>
      </c>
      <c r="AS483" s="243">
        <v>5472504.0899999999</v>
      </c>
      <c r="AT483" s="148"/>
    </row>
    <row r="484" spans="2:88" x14ac:dyDescent="0.2">
      <c r="B484" s="144" t="str">
        <f t="shared" si="222"/>
        <v>32. SOAP</v>
      </c>
      <c r="C484" s="129">
        <v>0</v>
      </c>
      <c r="D484" s="129">
        <v>0</v>
      </c>
      <c r="E484" s="129">
        <v>1369204</v>
      </c>
      <c r="F484" s="129">
        <v>134972</v>
      </c>
      <c r="G484" s="129">
        <v>0</v>
      </c>
      <c r="H484" s="129">
        <v>17593</v>
      </c>
      <c r="I484" s="129">
        <v>67822</v>
      </c>
      <c r="J484" s="129">
        <v>0</v>
      </c>
      <c r="K484" s="129">
        <v>338586</v>
      </c>
      <c r="L484" s="129">
        <v>0</v>
      </c>
      <c r="M484" s="129">
        <v>0</v>
      </c>
      <c r="N484" s="129">
        <v>0</v>
      </c>
      <c r="O484" s="129">
        <v>0</v>
      </c>
      <c r="P484" s="129">
        <v>0</v>
      </c>
      <c r="Q484" s="129">
        <v>1239723</v>
      </c>
      <c r="R484" s="129">
        <v>0</v>
      </c>
      <c r="S484" s="129">
        <v>21250</v>
      </c>
      <c r="T484" s="129">
        <v>0</v>
      </c>
      <c r="U484" s="129">
        <v>39893</v>
      </c>
      <c r="V484" s="129">
        <v>0</v>
      </c>
      <c r="W484" s="129">
        <v>0</v>
      </c>
      <c r="X484" s="129">
        <v>0</v>
      </c>
      <c r="Y484" s="129">
        <v>-238</v>
      </c>
      <c r="Z484" s="129">
        <v>0</v>
      </c>
      <c r="AA484" s="129">
        <v>13608</v>
      </c>
      <c r="AB484" s="129">
        <v>0</v>
      </c>
      <c r="AC484" s="129">
        <v>0</v>
      </c>
      <c r="AD484" s="129">
        <v>0</v>
      </c>
      <c r="AE484" s="129">
        <v>0</v>
      </c>
      <c r="AF484" s="129">
        <v>0</v>
      </c>
      <c r="AG484" s="129">
        <v>1511503</v>
      </c>
      <c r="AH484" s="129">
        <v>0</v>
      </c>
      <c r="AI484" s="129">
        <v>349694</v>
      </c>
      <c r="AJ484" s="129">
        <v>0</v>
      </c>
      <c r="AK484" s="129"/>
      <c r="AL484" s="129"/>
      <c r="AM484" s="129"/>
      <c r="AN484" s="129"/>
      <c r="AO484" s="129"/>
      <c r="AP484" s="129"/>
      <c r="AQ484" s="117">
        <f t="shared" si="221"/>
        <v>5103610</v>
      </c>
      <c r="AS484" s="243">
        <v>9218089</v>
      </c>
      <c r="AT484" s="148"/>
    </row>
    <row r="485" spans="2:88" x14ac:dyDescent="0.2">
      <c r="B485" s="144" t="str">
        <f t="shared" si="222"/>
        <v>33. Seguro de Cesantía</v>
      </c>
      <c r="C485" s="129">
        <v>0</v>
      </c>
      <c r="D485" s="129">
        <v>0</v>
      </c>
      <c r="E485" s="129">
        <v>-52288</v>
      </c>
      <c r="F485" s="129">
        <v>7220011</v>
      </c>
      <c r="G485" s="129">
        <v>0</v>
      </c>
      <c r="H485" s="129">
        <v>8103</v>
      </c>
      <c r="I485" s="129">
        <v>495441</v>
      </c>
      <c r="J485" s="129">
        <v>0</v>
      </c>
      <c r="K485" s="129">
        <v>46748</v>
      </c>
      <c r="L485" s="129">
        <v>0</v>
      </c>
      <c r="M485" s="129">
        <v>0</v>
      </c>
      <c r="N485" s="129">
        <v>0</v>
      </c>
      <c r="O485" s="129">
        <v>0</v>
      </c>
      <c r="P485" s="129">
        <v>0</v>
      </c>
      <c r="Q485" s="129">
        <v>26058</v>
      </c>
      <c r="R485" s="129">
        <v>-1813</v>
      </c>
      <c r="S485" s="129">
        <v>0</v>
      </c>
      <c r="T485" s="129">
        <v>0</v>
      </c>
      <c r="U485" s="129">
        <v>-46223</v>
      </c>
      <c r="V485" s="129">
        <v>39626</v>
      </c>
      <c r="W485" s="129">
        <v>0</v>
      </c>
      <c r="X485" s="129">
        <v>0</v>
      </c>
      <c r="Y485" s="129">
        <v>0</v>
      </c>
      <c r="Z485" s="129">
        <v>0</v>
      </c>
      <c r="AA485" s="129">
        <v>-86</v>
      </c>
      <c r="AB485" s="129">
        <v>2359</v>
      </c>
      <c r="AC485" s="129">
        <v>0</v>
      </c>
      <c r="AD485" s="129">
        <v>-14056</v>
      </c>
      <c r="AE485" s="129">
        <v>0</v>
      </c>
      <c r="AF485" s="129">
        <v>0</v>
      </c>
      <c r="AG485" s="129">
        <v>1003265</v>
      </c>
      <c r="AH485" s="129">
        <v>0</v>
      </c>
      <c r="AI485" s="129">
        <v>235016</v>
      </c>
      <c r="AJ485" s="129">
        <v>1199832</v>
      </c>
      <c r="AK485" s="129"/>
      <c r="AL485" s="129"/>
      <c r="AM485" s="129"/>
      <c r="AN485" s="129"/>
      <c r="AO485" s="129"/>
      <c r="AP485" s="129"/>
      <c r="AQ485" s="117">
        <f t="shared" si="221"/>
        <v>10161993</v>
      </c>
      <c r="AS485" s="243">
        <v>16635213.17</v>
      </c>
      <c r="AT485" s="148"/>
    </row>
    <row r="486" spans="2:88" x14ac:dyDescent="0.2">
      <c r="B486" s="144" t="str">
        <f t="shared" si="222"/>
        <v>34. Seguro de Título</v>
      </c>
      <c r="C486" s="129">
        <v>0</v>
      </c>
      <c r="D486" s="129">
        <v>0</v>
      </c>
      <c r="E486" s="129">
        <v>0</v>
      </c>
      <c r="F486" s="129">
        <v>0</v>
      </c>
      <c r="G486" s="129">
        <v>0</v>
      </c>
      <c r="H486" s="129">
        <v>0</v>
      </c>
      <c r="I486" s="129">
        <v>0</v>
      </c>
      <c r="J486" s="129">
        <v>0</v>
      </c>
      <c r="K486" s="129">
        <v>0</v>
      </c>
      <c r="L486" s="129">
        <v>0</v>
      </c>
      <c r="M486" s="129">
        <v>0</v>
      </c>
      <c r="N486" s="129">
        <v>0</v>
      </c>
      <c r="O486" s="129">
        <v>0</v>
      </c>
      <c r="P486" s="129">
        <v>0</v>
      </c>
      <c r="Q486" s="129">
        <v>9719</v>
      </c>
      <c r="R486" s="129">
        <v>0</v>
      </c>
      <c r="S486" s="129">
        <v>0</v>
      </c>
      <c r="T486" s="129">
        <v>0</v>
      </c>
      <c r="U486" s="129">
        <v>0</v>
      </c>
      <c r="V486" s="129">
        <v>0</v>
      </c>
      <c r="W486" s="129">
        <v>0</v>
      </c>
      <c r="X486" s="129">
        <v>0</v>
      </c>
      <c r="Y486" s="129">
        <v>0</v>
      </c>
      <c r="Z486" s="129">
        <v>0</v>
      </c>
      <c r="AA486" s="129">
        <v>0</v>
      </c>
      <c r="AB486" s="129">
        <v>0</v>
      </c>
      <c r="AC486" s="129">
        <v>0</v>
      </c>
      <c r="AD486" s="129">
        <v>0</v>
      </c>
      <c r="AE486" s="129">
        <v>0</v>
      </c>
      <c r="AF486" s="129">
        <v>0</v>
      </c>
      <c r="AG486" s="129">
        <v>0</v>
      </c>
      <c r="AH486" s="129">
        <v>0</v>
      </c>
      <c r="AI486" s="129">
        <v>0</v>
      </c>
      <c r="AJ486" s="129">
        <v>0</v>
      </c>
      <c r="AK486" s="129"/>
      <c r="AL486" s="129"/>
      <c r="AM486" s="129"/>
      <c r="AN486" s="129"/>
      <c r="AO486" s="129"/>
      <c r="AP486" s="129"/>
      <c r="AQ486" s="117">
        <f t="shared" si="221"/>
        <v>9719</v>
      </c>
      <c r="AS486" s="243">
        <v>0</v>
      </c>
      <c r="AT486" s="148"/>
    </row>
    <row r="487" spans="2:88" x14ac:dyDescent="0.2">
      <c r="B487" s="144" t="str">
        <f t="shared" si="222"/>
        <v>35. Seguro Agrícola</v>
      </c>
      <c r="C487" s="129">
        <v>0</v>
      </c>
      <c r="D487" s="129">
        <v>0</v>
      </c>
      <c r="E487" s="129">
        <v>0</v>
      </c>
      <c r="F487" s="129">
        <v>0</v>
      </c>
      <c r="G487" s="129">
        <v>0</v>
      </c>
      <c r="H487" s="129">
        <v>0</v>
      </c>
      <c r="I487" s="129">
        <v>0</v>
      </c>
      <c r="J487" s="129">
        <v>0</v>
      </c>
      <c r="K487" s="129">
        <v>0</v>
      </c>
      <c r="L487" s="129">
        <v>0</v>
      </c>
      <c r="M487" s="129">
        <v>0</v>
      </c>
      <c r="N487" s="129">
        <v>0</v>
      </c>
      <c r="O487" s="129">
        <v>0</v>
      </c>
      <c r="P487" s="129">
        <v>0</v>
      </c>
      <c r="Q487" s="129">
        <v>6551176</v>
      </c>
      <c r="R487" s="129">
        <v>0</v>
      </c>
      <c r="S487" s="129">
        <v>0</v>
      </c>
      <c r="T487" s="129">
        <v>0</v>
      </c>
      <c r="U487" s="129">
        <v>-13773</v>
      </c>
      <c r="V487" s="129">
        <v>0</v>
      </c>
      <c r="W487" s="129">
        <v>0</v>
      </c>
      <c r="X487" s="129">
        <v>0</v>
      </c>
      <c r="Y487" s="129">
        <v>0</v>
      </c>
      <c r="Z487" s="129">
        <v>0</v>
      </c>
      <c r="AA487" s="129">
        <v>0</v>
      </c>
      <c r="AB487" s="129">
        <v>0</v>
      </c>
      <c r="AC487" s="129">
        <v>0</v>
      </c>
      <c r="AD487" s="129">
        <v>0</v>
      </c>
      <c r="AE487" s="129">
        <v>0</v>
      </c>
      <c r="AF487" s="129">
        <v>0</v>
      </c>
      <c r="AG487" s="129">
        <v>166224</v>
      </c>
      <c r="AH487" s="129">
        <v>0</v>
      </c>
      <c r="AI487" s="129">
        <v>0</v>
      </c>
      <c r="AJ487" s="129">
        <v>0</v>
      </c>
      <c r="AK487" s="129"/>
      <c r="AL487" s="129"/>
      <c r="AM487" s="129"/>
      <c r="AN487" s="129"/>
      <c r="AO487" s="129"/>
      <c r="AP487" s="129"/>
      <c r="AQ487" s="117">
        <f t="shared" si="221"/>
        <v>6703627</v>
      </c>
      <c r="AS487" s="243">
        <v>815665</v>
      </c>
      <c r="AT487" s="148"/>
    </row>
    <row r="488" spans="2:88" x14ac:dyDescent="0.2">
      <c r="B488" s="144" t="str">
        <f t="shared" si="222"/>
        <v>36. Seguro de Asistencia</v>
      </c>
      <c r="C488" s="129">
        <v>0</v>
      </c>
      <c r="D488" s="129">
        <v>0</v>
      </c>
      <c r="E488" s="129">
        <v>-72779</v>
      </c>
      <c r="F488" s="129">
        <v>0</v>
      </c>
      <c r="G488" s="129">
        <v>0</v>
      </c>
      <c r="H488" s="129">
        <v>25127</v>
      </c>
      <c r="I488" s="129">
        <v>42744</v>
      </c>
      <c r="J488" s="129">
        <v>0</v>
      </c>
      <c r="K488" s="129">
        <v>1038131</v>
      </c>
      <c r="L488" s="129">
        <v>23</v>
      </c>
      <c r="M488" s="129">
        <v>0</v>
      </c>
      <c r="N488" s="129">
        <v>0</v>
      </c>
      <c r="O488" s="129">
        <v>296</v>
      </c>
      <c r="P488" s="129">
        <v>0</v>
      </c>
      <c r="Q488" s="129">
        <v>118897</v>
      </c>
      <c r="R488" s="129">
        <v>0</v>
      </c>
      <c r="S488" s="129">
        <v>20</v>
      </c>
      <c r="T488" s="129">
        <v>0</v>
      </c>
      <c r="U488" s="129">
        <v>88771</v>
      </c>
      <c r="V488" s="129">
        <v>0</v>
      </c>
      <c r="W488" s="129">
        <v>0</v>
      </c>
      <c r="X488" s="129">
        <v>0</v>
      </c>
      <c r="Y488" s="129">
        <v>43178</v>
      </c>
      <c r="Z488" s="129">
        <v>597259</v>
      </c>
      <c r="AA488" s="129">
        <v>0</v>
      </c>
      <c r="AB488" s="129">
        <v>0</v>
      </c>
      <c r="AC488" s="129">
        <v>0</v>
      </c>
      <c r="AD488" s="129">
        <v>25658</v>
      </c>
      <c r="AE488" s="129">
        <v>0</v>
      </c>
      <c r="AF488" s="129">
        <v>0</v>
      </c>
      <c r="AG488" s="129">
        <v>1324062</v>
      </c>
      <c r="AH488" s="129">
        <v>-1838</v>
      </c>
      <c r="AI488" s="129">
        <v>168565</v>
      </c>
      <c r="AJ488" s="129">
        <v>0</v>
      </c>
      <c r="AK488" s="129"/>
      <c r="AL488" s="129"/>
      <c r="AM488" s="129"/>
      <c r="AN488" s="129"/>
      <c r="AO488" s="129"/>
      <c r="AP488" s="129"/>
      <c r="AQ488" s="117">
        <f t="shared" si="221"/>
        <v>3398114</v>
      </c>
      <c r="AS488" s="243">
        <v>6123816.2789999992</v>
      </c>
      <c r="AT488" s="148"/>
    </row>
    <row r="489" spans="2:88" x14ac:dyDescent="0.2">
      <c r="B489" s="144" t="str">
        <f t="shared" si="222"/>
        <v>50. Otros Seguros</v>
      </c>
      <c r="C489" s="129">
        <v>538026</v>
      </c>
      <c r="D489" s="129">
        <v>0</v>
      </c>
      <c r="E489" s="129">
        <v>126360</v>
      </c>
      <c r="F489" s="129">
        <v>255</v>
      </c>
      <c r="G489" s="129">
        <v>0</v>
      </c>
      <c r="H489" s="129">
        <v>-32</v>
      </c>
      <c r="I489" s="129">
        <v>-2895441</v>
      </c>
      <c r="J489" s="129">
        <v>0</v>
      </c>
      <c r="K489" s="129">
        <v>909</v>
      </c>
      <c r="L489" s="129">
        <v>296</v>
      </c>
      <c r="M489" s="129">
        <v>0</v>
      </c>
      <c r="N489" s="129">
        <v>210595</v>
      </c>
      <c r="O489" s="129">
        <v>207583</v>
      </c>
      <c r="P489" s="129">
        <v>0</v>
      </c>
      <c r="Q489" s="129">
        <v>3380781</v>
      </c>
      <c r="R489" s="129">
        <v>484</v>
      </c>
      <c r="S489" s="129">
        <v>-1211850</v>
      </c>
      <c r="T489" s="129">
        <v>0</v>
      </c>
      <c r="U489" s="129">
        <v>-1586</v>
      </c>
      <c r="V489" s="129">
        <v>148</v>
      </c>
      <c r="W489" s="129">
        <v>8645561</v>
      </c>
      <c r="X489" s="129">
        <v>0</v>
      </c>
      <c r="Y489" s="129">
        <v>48752</v>
      </c>
      <c r="Z489" s="129">
        <v>-85</v>
      </c>
      <c r="AA489" s="129">
        <v>-35663</v>
      </c>
      <c r="AB489" s="129">
        <v>0</v>
      </c>
      <c r="AC489" s="129">
        <v>0</v>
      </c>
      <c r="AD489" s="129">
        <v>110823</v>
      </c>
      <c r="AE489" s="129">
        <v>0</v>
      </c>
      <c r="AF489" s="129">
        <v>0</v>
      </c>
      <c r="AG489" s="129">
        <v>278193</v>
      </c>
      <c r="AH489" s="129">
        <v>3478</v>
      </c>
      <c r="AI489" s="129">
        <v>-6164</v>
      </c>
      <c r="AJ489" s="129">
        <v>7754311</v>
      </c>
      <c r="AK489" s="129"/>
      <c r="AL489" s="129"/>
      <c r="AM489" s="129"/>
      <c r="AN489" s="129"/>
      <c r="AO489" s="129"/>
      <c r="AP489" s="129"/>
      <c r="AQ489" s="117">
        <f t="shared" si="221"/>
        <v>17155734</v>
      </c>
      <c r="AS489" s="243">
        <v>8099592.9649999999</v>
      </c>
      <c r="AT489" s="217">
        <f>SUM(AS461,AS477:AS478,AS482:AS483,AS485:AS489)</f>
        <v>38943738.775999993</v>
      </c>
    </row>
    <row r="490" spans="2:88" x14ac:dyDescent="0.2">
      <c r="B490" s="145" t="str">
        <f>B286</f>
        <v>Total</v>
      </c>
      <c r="C490" s="118">
        <f>SUM(C453:C489)</f>
        <v>69929</v>
      </c>
      <c r="D490" s="118">
        <f t="shared" ref="D490:AJ490" si="223">SUM(D453:D489)</f>
        <v>5923797</v>
      </c>
      <c r="E490" s="118">
        <f t="shared" si="223"/>
        <v>42238754</v>
      </c>
      <c r="F490" s="118">
        <f t="shared" si="223"/>
        <v>7691459</v>
      </c>
      <c r="G490" s="118">
        <f t="shared" si="223"/>
        <v>1889902</v>
      </c>
      <c r="H490" s="118">
        <f t="shared" si="223"/>
        <v>17599394</v>
      </c>
      <c r="I490" s="118">
        <f t="shared" si="223"/>
        <v>14937629</v>
      </c>
      <c r="J490" s="118">
        <f t="shared" si="223"/>
        <v>-297178</v>
      </c>
      <c r="K490" s="118">
        <f t="shared" si="223"/>
        <v>7807533</v>
      </c>
      <c r="L490" s="118">
        <f t="shared" si="223"/>
        <v>2024549</v>
      </c>
      <c r="M490" s="118">
        <f t="shared" si="223"/>
        <v>1418673</v>
      </c>
      <c r="N490" s="118">
        <f t="shared" si="223"/>
        <v>-3761879</v>
      </c>
      <c r="O490" s="118">
        <f t="shared" si="223"/>
        <v>5139893</v>
      </c>
      <c r="P490" s="118">
        <f t="shared" si="223"/>
        <v>1046913</v>
      </c>
      <c r="Q490" s="118">
        <f t="shared" si="223"/>
        <v>41426502</v>
      </c>
      <c r="R490" s="118">
        <f t="shared" si="223"/>
        <v>-1770</v>
      </c>
      <c r="S490" s="118">
        <f t="shared" si="223"/>
        <v>31411343</v>
      </c>
      <c r="T490" s="118">
        <f t="shared" si="223"/>
        <v>0</v>
      </c>
      <c r="U490" s="118">
        <f t="shared" si="223"/>
        <v>18452873</v>
      </c>
      <c r="V490" s="118">
        <f t="shared" si="223"/>
        <v>-34474</v>
      </c>
      <c r="W490" s="118">
        <f t="shared" si="223"/>
        <v>12585337</v>
      </c>
      <c r="X490" s="118">
        <f t="shared" si="223"/>
        <v>2681652</v>
      </c>
      <c r="Y490" s="118">
        <f t="shared" si="223"/>
        <v>3182538</v>
      </c>
      <c r="Z490" s="118">
        <f t="shared" si="223"/>
        <v>16371616</v>
      </c>
      <c r="AA490" s="118">
        <f t="shared" si="223"/>
        <v>7171246</v>
      </c>
      <c r="AB490" s="118">
        <f t="shared" si="223"/>
        <v>24</v>
      </c>
      <c r="AC490" s="118">
        <f t="shared" si="223"/>
        <v>-173641</v>
      </c>
      <c r="AD490" s="118">
        <f t="shared" si="223"/>
        <v>9651753</v>
      </c>
      <c r="AE490" s="118">
        <f t="shared" si="223"/>
        <v>1765895</v>
      </c>
      <c r="AF490" s="118">
        <f t="shared" si="223"/>
        <v>-480091</v>
      </c>
      <c r="AG490" s="118">
        <f t="shared" si="223"/>
        <v>27802408</v>
      </c>
      <c r="AH490" s="118">
        <f t="shared" si="223"/>
        <v>5349179</v>
      </c>
      <c r="AI490" s="118">
        <f t="shared" si="223"/>
        <v>3629560</v>
      </c>
      <c r="AJ490" s="118">
        <f t="shared" si="223"/>
        <v>10726773</v>
      </c>
      <c r="AK490" s="118">
        <f>SUM(AK453:AK489)</f>
        <v>0</v>
      </c>
      <c r="AL490" s="118">
        <f t="shared" ref="AL490" si="224">SUM(AL453:AL489)</f>
        <v>0</v>
      </c>
      <c r="AM490" s="118">
        <f t="shared" ref="AM490" si="225">SUM(AM453:AM489)</f>
        <v>0</v>
      </c>
      <c r="AN490" s="118">
        <f t="shared" ref="AN490" si="226">SUM(AN453:AN489)</f>
        <v>0</v>
      </c>
      <c r="AO490" s="118">
        <f t="shared" ref="AO490" si="227">SUM(AO453:AO489)</f>
        <v>0</v>
      </c>
      <c r="AP490" s="118">
        <f t="shared" ref="AP490" si="228">SUM(AP453:AP489)</f>
        <v>0</v>
      </c>
      <c r="AQ490" s="118">
        <f t="shared" ref="AQ490" si="229">SUM(AQ453:AQ489)</f>
        <v>295248091</v>
      </c>
      <c r="AS490" s="244">
        <v>424915276.99999982</v>
      </c>
      <c r="AT490" s="206"/>
      <c r="AV490" s="142">
        <f t="shared" ref="AV490:CJ490" si="230">ABS(C490)-ABS(C129)</f>
        <v>0</v>
      </c>
      <c r="AW490" s="142">
        <f t="shared" si="230"/>
        <v>0</v>
      </c>
      <c r="AX490" s="142">
        <f t="shared" si="230"/>
        <v>0</v>
      </c>
      <c r="AY490" s="142">
        <f>ABS(F490)-ABS(F129)</f>
        <v>0</v>
      </c>
      <c r="AZ490" s="142">
        <f t="shared" si="230"/>
        <v>0</v>
      </c>
      <c r="BA490" s="142">
        <f t="shared" si="230"/>
        <v>0</v>
      </c>
      <c r="BB490" s="142">
        <f>ABS(I490)-ABS(I129)</f>
        <v>0</v>
      </c>
      <c r="BC490" s="142">
        <f t="shared" si="230"/>
        <v>0</v>
      </c>
      <c r="BD490" s="142">
        <f t="shared" si="230"/>
        <v>0</v>
      </c>
      <c r="BE490" s="142">
        <f>ABS(L490)-ABS(L129)</f>
        <v>0</v>
      </c>
      <c r="BF490" s="142">
        <f t="shared" si="230"/>
        <v>0</v>
      </c>
      <c r="BG490" s="142">
        <f>ABS(N490)-ABS(N129)</f>
        <v>0</v>
      </c>
      <c r="BH490" s="142">
        <f t="shared" si="230"/>
        <v>0</v>
      </c>
      <c r="BI490" s="142">
        <f t="shared" si="230"/>
        <v>0</v>
      </c>
      <c r="BJ490" s="142">
        <f>ABS(Q490)-ABS(Q129)</f>
        <v>0</v>
      </c>
      <c r="BK490" s="142">
        <f t="shared" si="230"/>
        <v>0</v>
      </c>
      <c r="BL490" s="142">
        <f t="shared" si="230"/>
        <v>0</v>
      </c>
      <c r="BM490" s="142">
        <f t="shared" si="230"/>
        <v>0</v>
      </c>
      <c r="BN490" s="142">
        <f t="shared" si="230"/>
        <v>0</v>
      </c>
      <c r="BO490" s="142">
        <f t="shared" si="230"/>
        <v>0</v>
      </c>
      <c r="BP490" s="142">
        <f t="shared" si="230"/>
        <v>0</v>
      </c>
      <c r="BQ490" s="142">
        <f t="shared" si="230"/>
        <v>0</v>
      </c>
      <c r="BR490" s="142">
        <f t="shared" si="230"/>
        <v>0</v>
      </c>
      <c r="BS490" s="142">
        <f t="shared" si="230"/>
        <v>0</v>
      </c>
      <c r="BT490" s="142">
        <f>ABS(AA490)-ABS(AA129)</f>
        <v>0</v>
      </c>
      <c r="BU490" s="142">
        <f>ABS(AB490)-ABS(AB129)</f>
        <v>0</v>
      </c>
      <c r="BV490" s="142">
        <f t="shared" si="230"/>
        <v>0</v>
      </c>
      <c r="BW490" s="142">
        <f t="shared" si="230"/>
        <v>0</v>
      </c>
      <c r="BX490" s="142">
        <f t="shared" si="230"/>
        <v>0</v>
      </c>
      <c r="BY490" s="142">
        <f t="shared" si="230"/>
        <v>0</v>
      </c>
      <c r="BZ490" s="142">
        <f>ABS(AG490)-ABS(AG129)</f>
        <v>0</v>
      </c>
      <c r="CA490" s="142">
        <f t="shared" si="230"/>
        <v>0</v>
      </c>
      <c r="CB490" s="142">
        <f>ABS(AI490)-ABS(AI129)</f>
        <v>0</v>
      </c>
      <c r="CC490" s="142">
        <f t="shared" si="230"/>
        <v>0</v>
      </c>
      <c r="CD490" s="142">
        <f t="shared" si="230"/>
        <v>0</v>
      </c>
      <c r="CE490" s="142">
        <f t="shared" si="230"/>
        <v>0</v>
      </c>
      <c r="CF490" s="142">
        <f t="shared" si="230"/>
        <v>0</v>
      </c>
      <c r="CG490" s="142">
        <f t="shared" si="230"/>
        <v>0</v>
      </c>
      <c r="CH490" s="142">
        <f t="shared" si="230"/>
        <v>0</v>
      </c>
      <c r="CI490" s="142">
        <f t="shared" si="230"/>
        <v>0</v>
      </c>
      <c r="CJ490" s="142">
        <f t="shared" si="230"/>
        <v>0</v>
      </c>
    </row>
    <row r="491" spans="2:88" x14ac:dyDescent="0.2">
      <c r="AS491" s="245"/>
    </row>
    <row r="492" spans="2:88" x14ac:dyDescent="0.2">
      <c r="B492" s="144" t="str">
        <f t="shared" ref="B492:B497" si="231">B288</f>
        <v>Comercialización Individual</v>
      </c>
      <c r="C492" s="129">
        <v>0</v>
      </c>
      <c r="D492" s="129">
        <v>5923797</v>
      </c>
      <c r="E492" s="129">
        <v>24845715</v>
      </c>
      <c r="F492" s="129">
        <v>-42171</v>
      </c>
      <c r="G492" s="129">
        <v>1889902</v>
      </c>
      <c r="H492" s="129">
        <v>3394516</v>
      </c>
      <c r="I492" s="129">
        <v>12675393</v>
      </c>
      <c r="J492" s="129">
        <v>-297178</v>
      </c>
      <c r="K492" s="129">
        <v>2996608</v>
      </c>
      <c r="L492" s="129">
        <v>2307</v>
      </c>
      <c r="M492" s="129">
        <v>-165705</v>
      </c>
      <c r="N492" s="129">
        <v>0</v>
      </c>
      <c r="O492" s="129">
        <v>574734</v>
      </c>
      <c r="P492" s="129">
        <v>-117796</v>
      </c>
      <c r="Q492" s="129">
        <v>22173008</v>
      </c>
      <c r="R492" s="129">
        <v>0</v>
      </c>
      <c r="S492" s="129">
        <v>6292984</v>
      </c>
      <c r="T492" s="129">
        <v>0</v>
      </c>
      <c r="U492" s="129">
        <v>4280986</v>
      </c>
      <c r="V492" s="129">
        <v>-22</v>
      </c>
      <c r="W492" s="129">
        <v>59446</v>
      </c>
      <c r="X492" s="129">
        <v>2681652</v>
      </c>
      <c r="Y492" s="129">
        <v>933806</v>
      </c>
      <c r="Z492" s="129">
        <v>5158205</v>
      </c>
      <c r="AA492" s="129">
        <v>3542413</v>
      </c>
      <c r="AB492" s="129">
        <v>0</v>
      </c>
      <c r="AC492" s="129">
        <v>0</v>
      </c>
      <c r="AD492" s="129">
        <v>24777</v>
      </c>
      <c r="AE492" s="129">
        <v>0</v>
      </c>
      <c r="AF492" s="129">
        <v>-480091</v>
      </c>
      <c r="AG492" s="129">
        <v>2222265</v>
      </c>
      <c r="AH492" s="129">
        <v>0</v>
      </c>
      <c r="AI492" s="129">
        <v>936359</v>
      </c>
      <c r="AJ492" s="129">
        <v>0</v>
      </c>
      <c r="AK492" s="129"/>
      <c r="AL492" s="129"/>
      <c r="AM492" s="129"/>
      <c r="AN492" s="129"/>
      <c r="AO492" s="129"/>
      <c r="AP492" s="129"/>
      <c r="AQ492" s="118">
        <f t="shared" ref="AQ492:AQ497" si="232">SUM(C492:AP492)</f>
        <v>99505910</v>
      </c>
      <c r="AS492" s="243">
        <v>104850794.362</v>
      </c>
      <c r="AT492" s="148"/>
    </row>
    <row r="493" spans="2:88" x14ac:dyDescent="0.2">
      <c r="B493" s="144" t="str">
        <f t="shared" si="231"/>
        <v>Comercialización Colectiva</v>
      </c>
      <c r="C493" s="129">
        <v>0</v>
      </c>
      <c r="D493" s="129">
        <v>0</v>
      </c>
      <c r="E493" s="129">
        <v>1134304</v>
      </c>
      <c r="F493" s="129">
        <v>0</v>
      </c>
      <c r="G493" s="129">
        <v>0</v>
      </c>
      <c r="H493" s="129">
        <v>-40455</v>
      </c>
      <c r="I493" s="129">
        <v>363</v>
      </c>
      <c r="J493" s="129">
        <v>0</v>
      </c>
      <c r="K493" s="129">
        <v>-569</v>
      </c>
      <c r="L493" s="129">
        <v>-1013</v>
      </c>
      <c r="M493" s="129">
        <v>0</v>
      </c>
      <c r="N493" s="129">
        <v>0</v>
      </c>
      <c r="O493" s="129">
        <v>415338</v>
      </c>
      <c r="P493" s="129">
        <v>0</v>
      </c>
      <c r="Q493" s="129">
        <v>613465</v>
      </c>
      <c r="R493" s="129">
        <v>-1770</v>
      </c>
      <c r="S493" s="129">
        <v>95576</v>
      </c>
      <c r="T493" s="129">
        <v>0</v>
      </c>
      <c r="U493" s="129">
        <v>846109</v>
      </c>
      <c r="V493" s="129">
        <v>-3308</v>
      </c>
      <c r="W493" s="129">
        <v>0</v>
      </c>
      <c r="X493" s="129">
        <v>0</v>
      </c>
      <c r="Y493" s="129">
        <v>0</v>
      </c>
      <c r="Z493" s="129">
        <v>6761350</v>
      </c>
      <c r="AA493" s="129">
        <v>0</v>
      </c>
      <c r="AB493" s="129">
        <v>0</v>
      </c>
      <c r="AC493" s="129">
        <v>0</v>
      </c>
      <c r="AD493" s="129">
        <v>177665</v>
      </c>
      <c r="AE493" s="129">
        <v>0</v>
      </c>
      <c r="AF493" s="129">
        <v>0</v>
      </c>
      <c r="AG493" s="129">
        <v>5033181</v>
      </c>
      <c r="AH493" s="129">
        <v>0</v>
      </c>
      <c r="AI493" s="129">
        <v>13575</v>
      </c>
      <c r="AJ493" s="129">
        <v>0</v>
      </c>
      <c r="AK493" s="129"/>
      <c r="AL493" s="129"/>
      <c r="AM493" s="129"/>
      <c r="AN493" s="129"/>
      <c r="AO493" s="129"/>
      <c r="AP493" s="129"/>
      <c r="AQ493" s="118">
        <f t="shared" si="232"/>
        <v>15043811</v>
      </c>
      <c r="AS493" s="243">
        <v>9542877.6170000006</v>
      </c>
      <c r="AT493" s="148"/>
    </row>
    <row r="494" spans="2:88" x14ac:dyDescent="0.2">
      <c r="B494" s="144" t="str">
        <f t="shared" si="231"/>
        <v>Comercialización Masiva - Cartera Hipotecaria</v>
      </c>
      <c r="C494" s="129">
        <v>-468091</v>
      </c>
      <c r="D494" s="129">
        <v>0</v>
      </c>
      <c r="E494" s="129">
        <v>629304</v>
      </c>
      <c r="F494" s="129">
        <v>2995070</v>
      </c>
      <c r="G494" s="129">
        <v>0</v>
      </c>
      <c r="H494" s="129">
        <v>0</v>
      </c>
      <c r="I494" s="129">
        <v>0</v>
      </c>
      <c r="J494" s="129">
        <v>0</v>
      </c>
      <c r="K494" s="129">
        <v>225250</v>
      </c>
      <c r="L494" s="129">
        <v>0</v>
      </c>
      <c r="M494" s="129">
        <v>0</v>
      </c>
      <c r="N494" s="129">
        <v>0</v>
      </c>
      <c r="O494" s="129">
        <v>0</v>
      </c>
      <c r="P494" s="129">
        <v>0</v>
      </c>
      <c r="Q494" s="129">
        <v>31286</v>
      </c>
      <c r="R494" s="129">
        <v>0</v>
      </c>
      <c r="S494" s="129">
        <v>5088927</v>
      </c>
      <c r="T494" s="129">
        <v>0</v>
      </c>
      <c r="U494" s="129">
        <v>660978</v>
      </c>
      <c r="V494" s="129">
        <v>12511</v>
      </c>
      <c r="W494" s="129">
        <v>0</v>
      </c>
      <c r="X494" s="129">
        <v>0</v>
      </c>
      <c r="Y494" s="129">
        <v>0</v>
      </c>
      <c r="Z494" s="129">
        <v>0</v>
      </c>
      <c r="AA494" s="129">
        <v>0</v>
      </c>
      <c r="AB494" s="129">
        <v>0</v>
      </c>
      <c r="AC494" s="129">
        <v>0</v>
      </c>
      <c r="AD494" s="129">
        <v>28980</v>
      </c>
      <c r="AE494" s="129">
        <v>0</v>
      </c>
      <c r="AF494" s="129">
        <v>0</v>
      </c>
      <c r="AG494" s="129">
        <v>1867232</v>
      </c>
      <c r="AH494" s="129">
        <v>0</v>
      </c>
      <c r="AI494" s="129">
        <v>-607</v>
      </c>
      <c r="AJ494" s="129">
        <v>912259</v>
      </c>
      <c r="AK494" s="129"/>
      <c r="AL494" s="129"/>
      <c r="AM494" s="129"/>
      <c r="AN494" s="129"/>
      <c r="AO494" s="129"/>
      <c r="AP494" s="129"/>
      <c r="AQ494" s="118">
        <f t="shared" si="232"/>
        <v>11983099</v>
      </c>
      <c r="AS494" s="243">
        <v>11035034.780999999</v>
      </c>
      <c r="AT494" s="148"/>
    </row>
    <row r="495" spans="2:88" x14ac:dyDescent="0.2">
      <c r="B495" s="144" t="str">
        <f t="shared" si="231"/>
        <v>Comercialización Masiva - Cartera de Consumo</v>
      </c>
      <c r="C495" s="129">
        <v>0</v>
      </c>
      <c r="D495" s="129">
        <v>0</v>
      </c>
      <c r="E495" s="129">
        <v>-16219</v>
      </c>
      <c r="F495" s="129">
        <v>4464999</v>
      </c>
      <c r="G495" s="129">
        <v>0</v>
      </c>
      <c r="H495" s="129">
        <v>-554</v>
      </c>
      <c r="I495" s="129">
        <v>0</v>
      </c>
      <c r="J495" s="129">
        <v>0</v>
      </c>
      <c r="K495" s="129">
        <v>1</v>
      </c>
      <c r="L495" s="129">
        <v>0</v>
      </c>
      <c r="M495" s="129">
        <v>0</v>
      </c>
      <c r="N495" s="129">
        <v>0</v>
      </c>
      <c r="O495" s="129">
        <v>189</v>
      </c>
      <c r="P495" s="129">
        <v>0</v>
      </c>
      <c r="Q495" s="129">
        <v>25917</v>
      </c>
      <c r="R495" s="129">
        <v>0</v>
      </c>
      <c r="S495" s="129">
        <v>0</v>
      </c>
      <c r="T495" s="129">
        <v>0</v>
      </c>
      <c r="U495" s="129">
        <v>0</v>
      </c>
      <c r="V495" s="129">
        <v>26410</v>
      </c>
      <c r="W495" s="129">
        <v>0</v>
      </c>
      <c r="X495" s="129">
        <v>0</v>
      </c>
      <c r="Y495" s="129">
        <v>0</v>
      </c>
      <c r="Z495" s="129">
        <v>0</v>
      </c>
      <c r="AA495" s="129">
        <v>20443</v>
      </c>
      <c r="AB495" s="129">
        <v>2359</v>
      </c>
      <c r="AC495" s="129">
        <v>0</v>
      </c>
      <c r="AD495" s="129">
        <v>0</v>
      </c>
      <c r="AE495" s="129">
        <v>0</v>
      </c>
      <c r="AF495" s="129">
        <v>0</v>
      </c>
      <c r="AG495" s="129">
        <v>3989</v>
      </c>
      <c r="AH495" s="129">
        <v>0</v>
      </c>
      <c r="AI495" s="129">
        <v>540</v>
      </c>
      <c r="AJ495" s="129">
        <v>706067</v>
      </c>
      <c r="AK495" s="129"/>
      <c r="AL495" s="129"/>
      <c r="AM495" s="129"/>
      <c r="AN495" s="129"/>
      <c r="AO495" s="129"/>
      <c r="AP495" s="129"/>
      <c r="AQ495" s="118">
        <f t="shared" si="232"/>
        <v>5234141</v>
      </c>
      <c r="AS495" s="243">
        <v>20214754.131999999</v>
      </c>
      <c r="AT495" s="148"/>
    </row>
    <row r="496" spans="2:88" x14ac:dyDescent="0.2">
      <c r="B496" s="144" t="str">
        <f t="shared" si="231"/>
        <v>Comercialización Masiva - Otras Carteras</v>
      </c>
      <c r="C496" s="129">
        <v>538020</v>
      </c>
      <c r="D496" s="129">
        <v>0</v>
      </c>
      <c r="E496" s="129">
        <v>9635614</v>
      </c>
      <c r="F496" s="129">
        <v>273561</v>
      </c>
      <c r="G496" s="129">
        <v>0</v>
      </c>
      <c r="H496" s="129">
        <v>-4749279</v>
      </c>
      <c r="I496" s="129">
        <v>-972266</v>
      </c>
      <c r="J496" s="129">
        <v>0</v>
      </c>
      <c r="K496" s="129">
        <v>3810028</v>
      </c>
      <c r="L496" s="129">
        <v>0</v>
      </c>
      <c r="M496" s="129">
        <v>0</v>
      </c>
      <c r="N496" s="129">
        <v>0</v>
      </c>
      <c r="O496" s="129">
        <v>1676389</v>
      </c>
      <c r="P496" s="129">
        <v>0</v>
      </c>
      <c r="Q496" s="129">
        <v>2760990</v>
      </c>
      <c r="R496" s="129">
        <v>0</v>
      </c>
      <c r="S496" s="129">
        <v>6608286</v>
      </c>
      <c r="T496" s="129">
        <v>0</v>
      </c>
      <c r="U496" s="129">
        <v>1574262</v>
      </c>
      <c r="V496" s="129">
        <v>-70065</v>
      </c>
      <c r="W496" s="129">
        <v>0</v>
      </c>
      <c r="X496" s="129">
        <v>0</v>
      </c>
      <c r="Y496" s="129">
        <v>0</v>
      </c>
      <c r="Z496" s="129">
        <v>308245</v>
      </c>
      <c r="AA496" s="129">
        <v>0</v>
      </c>
      <c r="AB496" s="129">
        <v>-2335</v>
      </c>
      <c r="AC496" s="129">
        <v>0</v>
      </c>
      <c r="AD496" s="129">
        <v>145022</v>
      </c>
      <c r="AE496" s="129">
        <v>0</v>
      </c>
      <c r="AF496" s="129">
        <v>0</v>
      </c>
      <c r="AG496" s="129">
        <v>9318290</v>
      </c>
      <c r="AH496" s="129">
        <v>0</v>
      </c>
      <c r="AI496" s="129">
        <v>2393411</v>
      </c>
      <c r="AJ496" s="129">
        <v>9108447</v>
      </c>
      <c r="AK496" s="129"/>
      <c r="AL496" s="129"/>
      <c r="AM496" s="129"/>
      <c r="AN496" s="129"/>
      <c r="AO496" s="129"/>
      <c r="AP496" s="129"/>
      <c r="AQ496" s="118">
        <f t="shared" si="232"/>
        <v>42356620</v>
      </c>
      <c r="AS496" s="243">
        <v>227410717.14300001</v>
      </c>
      <c r="AT496" s="148"/>
    </row>
    <row r="497" spans="1:88" x14ac:dyDescent="0.2">
      <c r="B497" s="144" t="str">
        <f t="shared" si="231"/>
        <v>Comercialización Industria, Infraestructura y Comercio</v>
      </c>
      <c r="C497" s="129">
        <v>0</v>
      </c>
      <c r="D497" s="129">
        <v>0</v>
      </c>
      <c r="E497" s="129">
        <v>6010036</v>
      </c>
      <c r="F497" s="129">
        <v>0</v>
      </c>
      <c r="G497" s="129">
        <v>0</v>
      </c>
      <c r="H497" s="129">
        <v>18995166</v>
      </c>
      <c r="I497" s="129">
        <v>3234139</v>
      </c>
      <c r="J497" s="129">
        <v>0</v>
      </c>
      <c r="K497" s="129">
        <v>776215</v>
      </c>
      <c r="L497" s="129">
        <v>2023255</v>
      </c>
      <c r="M497" s="129">
        <v>1584378</v>
      </c>
      <c r="N497" s="129">
        <v>-3761879</v>
      </c>
      <c r="O497" s="129">
        <v>2473243</v>
      </c>
      <c r="P497" s="129">
        <v>1164709</v>
      </c>
      <c r="Q497" s="129">
        <v>15821836</v>
      </c>
      <c r="R497" s="129">
        <v>0</v>
      </c>
      <c r="S497" s="129">
        <v>13325570</v>
      </c>
      <c r="T497" s="129">
        <v>0</v>
      </c>
      <c r="U497" s="129">
        <v>11090538</v>
      </c>
      <c r="V497" s="129">
        <v>0</v>
      </c>
      <c r="W497" s="129">
        <v>12525891</v>
      </c>
      <c r="X497" s="129">
        <v>0</v>
      </c>
      <c r="Y497" s="129">
        <v>2248732</v>
      </c>
      <c r="Z497" s="129">
        <v>4143816</v>
      </c>
      <c r="AA497" s="129">
        <v>3608390</v>
      </c>
      <c r="AB497" s="129">
        <v>0</v>
      </c>
      <c r="AC497" s="129">
        <v>-173641</v>
      </c>
      <c r="AD497" s="129">
        <v>9275309</v>
      </c>
      <c r="AE497" s="129">
        <v>1765895</v>
      </c>
      <c r="AF497" s="129">
        <v>0</v>
      </c>
      <c r="AG497" s="129">
        <v>9357451</v>
      </c>
      <c r="AH497" s="129">
        <v>5349179</v>
      </c>
      <c r="AI497" s="129">
        <v>286282</v>
      </c>
      <c r="AJ497" s="129">
        <v>0</v>
      </c>
      <c r="AK497" s="129"/>
      <c r="AL497" s="129"/>
      <c r="AM497" s="129"/>
      <c r="AN497" s="129"/>
      <c r="AO497" s="129"/>
      <c r="AP497" s="129"/>
      <c r="AQ497" s="118">
        <f t="shared" si="232"/>
        <v>121124510</v>
      </c>
      <c r="AS497" s="243">
        <v>51861098.965000004</v>
      </c>
      <c r="AT497" s="148"/>
      <c r="AV497" s="142">
        <f>IF(COUNT(C492:C497)&gt;0,SUM(C492:C497)-C490,0)</f>
        <v>0</v>
      </c>
      <c r="AW497" s="142">
        <f t="shared" ref="AW497:CI497" si="233">IF(COUNT(D492:D497)&gt;0,SUM(D492:D497)-D490,0)</f>
        <v>0</v>
      </c>
      <c r="AX497" s="142">
        <f t="shared" si="233"/>
        <v>0</v>
      </c>
      <c r="AY497" s="142">
        <f t="shared" si="233"/>
        <v>0</v>
      </c>
      <c r="AZ497" s="142">
        <f>IF(COUNT(G492:G497)&gt;0,SUM(G492:G497)-G490,0)</f>
        <v>0</v>
      </c>
      <c r="BA497" s="142">
        <f t="shared" si="233"/>
        <v>0</v>
      </c>
      <c r="BB497" s="142">
        <f t="shared" si="233"/>
        <v>0</v>
      </c>
      <c r="BC497" s="142">
        <f t="shared" si="233"/>
        <v>0</v>
      </c>
      <c r="BD497" s="142">
        <f t="shared" si="233"/>
        <v>0</v>
      </c>
      <c r="BE497" s="142">
        <f t="shared" si="233"/>
        <v>0</v>
      </c>
      <c r="BF497" s="142">
        <f t="shared" si="233"/>
        <v>0</v>
      </c>
      <c r="BG497" s="142">
        <f>IF(COUNT(N492:N497)&gt;0,SUM(N492:N497)-N490,0)</f>
        <v>0</v>
      </c>
      <c r="BH497" s="142">
        <f t="shared" si="233"/>
        <v>0</v>
      </c>
      <c r="BI497" s="142">
        <f t="shared" si="233"/>
        <v>0</v>
      </c>
      <c r="BJ497" s="142">
        <f t="shared" si="233"/>
        <v>0</v>
      </c>
      <c r="BK497" s="142">
        <f t="shared" si="233"/>
        <v>0</v>
      </c>
      <c r="BL497" s="142">
        <f t="shared" si="233"/>
        <v>0</v>
      </c>
      <c r="BM497" s="142">
        <f t="shared" si="233"/>
        <v>0</v>
      </c>
      <c r="BN497" s="142">
        <f t="shared" si="233"/>
        <v>0</v>
      </c>
      <c r="BO497" s="142">
        <f t="shared" si="233"/>
        <v>0</v>
      </c>
      <c r="BP497" s="142">
        <f t="shared" si="233"/>
        <v>0</v>
      </c>
      <c r="BQ497" s="142">
        <f t="shared" si="233"/>
        <v>0</v>
      </c>
      <c r="BR497" s="142">
        <f t="shared" si="233"/>
        <v>0</v>
      </c>
      <c r="BS497" s="142">
        <f t="shared" si="233"/>
        <v>0</v>
      </c>
      <c r="BT497" s="142">
        <f t="shared" si="233"/>
        <v>0</v>
      </c>
      <c r="BU497" s="142">
        <f t="shared" si="233"/>
        <v>0</v>
      </c>
      <c r="BV497" s="142">
        <f t="shared" si="233"/>
        <v>0</v>
      </c>
      <c r="BW497" s="142">
        <f t="shared" si="233"/>
        <v>0</v>
      </c>
      <c r="BX497" s="142">
        <f>IF(COUNT(AE492:AE497)&gt;0,SUM(AE492:AE497)-AE490,0)</f>
        <v>0</v>
      </c>
      <c r="BY497" s="142">
        <f>IF(COUNT(AF492:AF497)&gt;0,SUM(AF492:AF497)-AF490,0)</f>
        <v>0</v>
      </c>
      <c r="BZ497" s="142">
        <f t="shared" si="233"/>
        <v>0</v>
      </c>
      <c r="CA497" s="142">
        <f t="shared" si="233"/>
        <v>0</v>
      </c>
      <c r="CB497" s="142">
        <f t="shared" si="233"/>
        <v>0</v>
      </c>
      <c r="CC497" s="142">
        <f t="shared" si="233"/>
        <v>0</v>
      </c>
      <c r="CD497" s="142">
        <f t="shared" si="233"/>
        <v>0</v>
      </c>
      <c r="CE497" s="142">
        <f t="shared" si="233"/>
        <v>0</v>
      </c>
      <c r="CF497" s="142">
        <f t="shared" si="233"/>
        <v>0</v>
      </c>
      <c r="CG497" s="142">
        <f t="shared" si="233"/>
        <v>0</v>
      </c>
      <c r="CH497" s="142">
        <f t="shared" si="233"/>
        <v>0</v>
      </c>
      <c r="CI497" s="142">
        <f t="shared" si="233"/>
        <v>0</v>
      </c>
    </row>
    <row r="500" spans="1:88" ht="18.75" customHeight="1" x14ac:dyDescent="0.2">
      <c r="B500" s="281" t="s">
        <v>458</v>
      </c>
      <c r="C500" s="281"/>
      <c r="D500" s="281"/>
      <c r="E500" s="281"/>
      <c r="F500" s="281"/>
      <c r="G500" s="281"/>
      <c r="H500" s="281"/>
      <c r="I500" s="281"/>
      <c r="J500" s="281"/>
      <c r="K500" s="281"/>
      <c r="L500" s="281"/>
      <c r="M500" s="281"/>
      <c r="N500" s="281"/>
      <c r="O500" s="281"/>
      <c r="P500" s="281"/>
      <c r="Q500" s="281"/>
      <c r="R500" s="281"/>
      <c r="S500" s="281"/>
      <c r="T500" s="281"/>
      <c r="U500" s="281"/>
      <c r="V500" s="281"/>
      <c r="W500" s="281"/>
      <c r="X500" s="281"/>
      <c r="Y500" s="281"/>
      <c r="Z500" s="281"/>
      <c r="AA500" s="281"/>
      <c r="AB500" s="281"/>
      <c r="AC500" s="281"/>
      <c r="AD500" s="281"/>
      <c r="AE500" s="281"/>
      <c r="AF500" s="281"/>
      <c r="AG500" s="281"/>
      <c r="AH500" s="281"/>
      <c r="AI500" s="281"/>
      <c r="AJ500" s="281"/>
      <c r="AK500" s="281"/>
      <c r="AL500" s="281"/>
      <c r="AM500" s="281"/>
      <c r="AN500" s="281"/>
      <c r="AO500" s="281"/>
      <c r="AP500" s="281"/>
      <c r="AQ500" s="281"/>
    </row>
    <row r="501" spans="1:88" s="165" customFormat="1" x14ac:dyDescent="0.2">
      <c r="A501" s="120"/>
      <c r="B501" s="167"/>
      <c r="C501" s="160">
        <f>COUNTIF($C$502:$AP$502,C502)</f>
        <v>1</v>
      </c>
      <c r="D501" s="160">
        <f t="shared" ref="D501:AP501" si="234">COUNTIF($C$502:$AP$502,D502)</f>
        <v>1</v>
      </c>
      <c r="E501" s="160">
        <f t="shared" si="234"/>
        <v>1</v>
      </c>
      <c r="F501" s="160">
        <f t="shared" si="234"/>
        <v>1</v>
      </c>
      <c r="G501" s="160">
        <f t="shared" si="234"/>
        <v>1</v>
      </c>
      <c r="H501" s="160">
        <f t="shared" si="234"/>
        <v>1</v>
      </c>
      <c r="I501" s="160">
        <f t="shared" si="234"/>
        <v>1</v>
      </c>
      <c r="J501" s="160">
        <f t="shared" si="234"/>
        <v>1</v>
      </c>
      <c r="K501" s="160">
        <f t="shared" si="234"/>
        <v>1</v>
      </c>
      <c r="L501" s="160">
        <f t="shared" si="234"/>
        <v>8</v>
      </c>
      <c r="M501" s="160">
        <f t="shared" si="234"/>
        <v>1</v>
      </c>
      <c r="N501" s="160">
        <f t="shared" si="234"/>
        <v>1</v>
      </c>
      <c r="O501" s="160">
        <f t="shared" si="234"/>
        <v>1</v>
      </c>
      <c r="P501" s="160">
        <f t="shared" si="234"/>
        <v>1</v>
      </c>
      <c r="Q501" s="160">
        <f t="shared" si="234"/>
        <v>1</v>
      </c>
      <c r="R501" s="160">
        <f t="shared" si="234"/>
        <v>1</v>
      </c>
      <c r="S501" s="160">
        <f t="shared" si="234"/>
        <v>1</v>
      </c>
      <c r="T501" s="160">
        <f t="shared" si="234"/>
        <v>8</v>
      </c>
      <c r="U501" s="160">
        <f t="shared" si="234"/>
        <v>1</v>
      </c>
      <c r="V501" s="160">
        <f t="shared" si="234"/>
        <v>1</v>
      </c>
      <c r="W501" s="160">
        <f t="shared" si="234"/>
        <v>1</v>
      </c>
      <c r="X501" s="160">
        <f t="shared" si="234"/>
        <v>1</v>
      </c>
      <c r="Y501" s="160">
        <f t="shared" si="234"/>
        <v>1</v>
      </c>
      <c r="Z501" s="160">
        <f t="shared" si="234"/>
        <v>1</v>
      </c>
      <c r="AA501" s="160">
        <f t="shared" si="234"/>
        <v>1</v>
      </c>
      <c r="AB501" s="160">
        <f t="shared" si="234"/>
        <v>1</v>
      </c>
      <c r="AC501" s="160">
        <f t="shared" si="234"/>
        <v>1</v>
      </c>
      <c r="AD501" s="160">
        <f t="shared" si="234"/>
        <v>1</v>
      </c>
      <c r="AE501" s="160">
        <f t="shared" si="234"/>
        <v>1</v>
      </c>
      <c r="AF501" s="160">
        <f t="shared" si="234"/>
        <v>1</v>
      </c>
      <c r="AG501" s="160">
        <f t="shared" si="234"/>
        <v>1</v>
      </c>
      <c r="AH501" s="160">
        <f t="shared" si="234"/>
        <v>1</v>
      </c>
      <c r="AI501" s="160">
        <f t="shared" si="234"/>
        <v>1</v>
      </c>
      <c r="AJ501" s="160">
        <f t="shared" si="234"/>
        <v>1</v>
      </c>
      <c r="AK501" s="160">
        <f t="shared" si="234"/>
        <v>8</v>
      </c>
      <c r="AL501" s="160">
        <f t="shared" si="234"/>
        <v>8</v>
      </c>
      <c r="AM501" s="160">
        <f t="shared" si="234"/>
        <v>8</v>
      </c>
      <c r="AN501" s="160">
        <f t="shared" si="234"/>
        <v>8</v>
      </c>
      <c r="AO501" s="160">
        <f t="shared" si="234"/>
        <v>8</v>
      </c>
      <c r="AP501" s="160">
        <f t="shared" si="234"/>
        <v>8</v>
      </c>
      <c r="AQ501" s="167"/>
      <c r="AS501" s="159"/>
      <c r="AT501" s="159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207"/>
      <c r="BN501" s="207"/>
      <c r="BO501" s="207"/>
      <c r="BP501" s="207"/>
      <c r="BQ501" s="207"/>
      <c r="BR501" s="207"/>
      <c r="BS501" s="207"/>
      <c r="BT501" s="207"/>
      <c r="BU501" s="207"/>
      <c r="BV501" s="207"/>
      <c r="BW501" s="207"/>
      <c r="BX501" s="207"/>
      <c r="BY501" s="207"/>
      <c r="BZ501" s="207"/>
      <c r="CA501" s="207"/>
      <c r="CB501" s="207"/>
      <c r="CC501" s="207"/>
      <c r="CD501" s="207"/>
      <c r="CE501" s="207"/>
      <c r="CF501" s="207"/>
      <c r="CG501" s="207"/>
      <c r="CH501" s="207"/>
      <c r="CI501" s="207"/>
      <c r="CJ501" s="207"/>
    </row>
    <row r="502" spans="1:88" s="165" customFormat="1" hidden="1" x14ac:dyDescent="0.2">
      <c r="A502" s="120"/>
      <c r="B502" s="159"/>
      <c r="C502" s="158">
        <f>SUM(C504:C540)</f>
        <v>3078</v>
      </c>
      <c r="D502" s="158">
        <f t="shared" ref="D502:AP502" si="235">SUM(D504:D540)</f>
        <v>206</v>
      </c>
      <c r="E502" s="158">
        <f t="shared" si="235"/>
        <v>36173</v>
      </c>
      <c r="F502" s="158">
        <f t="shared" si="235"/>
        <v>46424.000000000007</v>
      </c>
      <c r="G502" s="158">
        <f t="shared" si="235"/>
        <v>155</v>
      </c>
      <c r="H502" s="158">
        <f t="shared" si="235"/>
        <v>9752</v>
      </c>
      <c r="I502" s="158">
        <f t="shared" si="235"/>
        <v>18232</v>
      </c>
      <c r="J502" s="158">
        <f t="shared" si="235"/>
        <v>59</v>
      </c>
      <c r="K502" s="158">
        <f t="shared" si="235"/>
        <v>7496</v>
      </c>
      <c r="L502" s="158">
        <f t="shared" si="235"/>
        <v>0</v>
      </c>
      <c r="M502" s="158">
        <f t="shared" si="235"/>
        <v>1277</v>
      </c>
      <c r="N502" s="158">
        <f t="shared" si="235"/>
        <v>620</v>
      </c>
      <c r="O502" s="158">
        <f t="shared" si="235"/>
        <v>1927</v>
      </c>
      <c r="P502" s="158">
        <f t="shared" si="235"/>
        <v>33</v>
      </c>
      <c r="Q502" s="158">
        <f t="shared" si="235"/>
        <v>6406</v>
      </c>
      <c r="R502" s="158">
        <f t="shared" si="235"/>
        <v>3</v>
      </c>
      <c r="S502" s="158">
        <f t="shared" si="235"/>
        <v>37497</v>
      </c>
      <c r="T502" s="158">
        <f t="shared" si="235"/>
        <v>0</v>
      </c>
      <c r="U502" s="158">
        <f t="shared" si="235"/>
        <v>5620.0000000000009</v>
      </c>
      <c r="V502" s="158">
        <f t="shared" si="235"/>
        <v>167</v>
      </c>
      <c r="W502" s="158">
        <f t="shared" si="235"/>
        <v>3871</v>
      </c>
      <c r="X502" s="158">
        <f t="shared" si="235"/>
        <v>41</v>
      </c>
      <c r="Y502" s="158">
        <f t="shared" si="235"/>
        <v>963</v>
      </c>
      <c r="Z502" s="158">
        <f t="shared" si="235"/>
        <v>21897</v>
      </c>
      <c r="AA502" s="158">
        <f t="shared" si="235"/>
        <v>3933</v>
      </c>
      <c r="AB502" s="158">
        <f t="shared" si="235"/>
        <v>125</v>
      </c>
      <c r="AC502" s="158">
        <f t="shared" si="235"/>
        <v>795</v>
      </c>
      <c r="AD502" s="158">
        <f t="shared" si="235"/>
        <v>5509</v>
      </c>
      <c r="AE502" s="158">
        <f t="shared" si="235"/>
        <v>80</v>
      </c>
      <c r="AF502" s="158">
        <f t="shared" si="235"/>
        <v>10</v>
      </c>
      <c r="AG502" s="158">
        <f t="shared" si="235"/>
        <v>30098</v>
      </c>
      <c r="AH502" s="158">
        <f t="shared" si="235"/>
        <v>1975</v>
      </c>
      <c r="AI502" s="158">
        <f t="shared" si="235"/>
        <v>3435.0000000000005</v>
      </c>
      <c r="AJ502" s="158">
        <f t="shared" si="235"/>
        <v>7897</v>
      </c>
      <c r="AK502" s="158">
        <f t="shared" si="235"/>
        <v>0</v>
      </c>
      <c r="AL502" s="158">
        <f t="shared" si="235"/>
        <v>0</v>
      </c>
      <c r="AM502" s="158">
        <f t="shared" si="235"/>
        <v>0</v>
      </c>
      <c r="AN502" s="158">
        <f t="shared" si="235"/>
        <v>0</v>
      </c>
      <c r="AO502" s="158">
        <f t="shared" si="235"/>
        <v>0</v>
      </c>
      <c r="AP502" s="158">
        <f t="shared" si="235"/>
        <v>0</v>
      </c>
      <c r="AQ502" s="159"/>
      <c r="AS502" s="159"/>
      <c r="AT502" s="159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07"/>
      <c r="BN502" s="207"/>
      <c r="BO502" s="207"/>
      <c r="BP502" s="207"/>
      <c r="BQ502" s="207"/>
      <c r="BR502" s="207"/>
      <c r="BS502" s="207"/>
      <c r="BT502" s="207"/>
      <c r="BU502" s="207"/>
      <c r="BV502" s="207"/>
      <c r="BW502" s="207"/>
      <c r="BX502" s="207"/>
      <c r="BY502" s="207"/>
      <c r="BZ502" s="207"/>
      <c r="CA502" s="207"/>
      <c r="CB502" s="207"/>
      <c r="CC502" s="207"/>
      <c r="CD502" s="207"/>
      <c r="CE502" s="207"/>
      <c r="CF502" s="207"/>
      <c r="CG502" s="207"/>
      <c r="CH502" s="207"/>
      <c r="CI502" s="207"/>
      <c r="CJ502" s="207"/>
    </row>
    <row r="503" spans="1:88" ht="22.5" x14ac:dyDescent="0.2">
      <c r="B503" s="122"/>
      <c r="C503" s="122" t="str">
        <f>C7</f>
        <v>Assurant Chile</v>
      </c>
      <c r="D503" s="122" t="str">
        <f t="shared" ref="D503:AQ503" si="236">D7</f>
        <v>AVLA Crédito</v>
      </c>
      <c r="E503" s="122" t="str">
        <f t="shared" si="236"/>
        <v>BCI Seguros</v>
      </c>
      <c r="F503" s="122" t="str">
        <f t="shared" si="236"/>
        <v>BNP Paribas Cardif</v>
      </c>
      <c r="G503" s="122" t="str">
        <f t="shared" si="236"/>
        <v>Cesce Chile</v>
      </c>
      <c r="H503" s="122" t="str">
        <f t="shared" si="236"/>
        <v>Chilena Consolidada</v>
      </c>
      <c r="I503" s="122" t="str">
        <f t="shared" si="236"/>
        <v>Chubb Generales</v>
      </c>
      <c r="J503" s="122" t="str">
        <f t="shared" si="236"/>
        <v>Coface Chile</v>
      </c>
      <c r="K503" s="122" t="str">
        <f t="shared" si="236"/>
        <v>Consorcio Nacional</v>
      </c>
      <c r="L503" s="122" t="str">
        <f t="shared" si="236"/>
        <v>Contempora</v>
      </c>
      <c r="M503" s="122" t="str">
        <f t="shared" si="236"/>
        <v>Continental Crédito</v>
      </c>
      <c r="N503" s="122" t="str">
        <f t="shared" si="236"/>
        <v>Continental Generales</v>
      </c>
      <c r="O503" s="122" t="str">
        <f t="shared" si="236"/>
        <v>FID Chile</v>
      </c>
      <c r="P503" s="122" t="str">
        <f t="shared" si="236"/>
        <v>HDI Gar. y Cré.</v>
      </c>
      <c r="Q503" s="122" t="str">
        <f t="shared" si="236"/>
        <v>HDI Seguros</v>
      </c>
      <c r="R503" s="122" t="str">
        <f t="shared" si="236"/>
        <v>Huelen</v>
      </c>
      <c r="S503" s="122" t="str">
        <f t="shared" si="236"/>
        <v>Liberty Seguros</v>
      </c>
      <c r="T503" s="122" t="str">
        <f t="shared" si="236"/>
        <v>M. de Carabineros</v>
      </c>
      <c r="U503" s="122" t="str">
        <f t="shared" si="236"/>
        <v>Mapfre</v>
      </c>
      <c r="V503" s="122" t="str">
        <f t="shared" si="236"/>
        <v>MetLife Generales</v>
      </c>
      <c r="W503" s="122" t="str">
        <f t="shared" si="236"/>
        <v>Orion Seguros</v>
      </c>
      <c r="X503" s="122" t="str">
        <f t="shared" si="236"/>
        <v>Orsan Crédito</v>
      </c>
      <c r="Y503" s="122" t="str">
        <f t="shared" si="236"/>
        <v>Porvenir</v>
      </c>
      <c r="Z503" s="122" t="str">
        <f t="shared" si="236"/>
        <v>Reale Chile</v>
      </c>
      <c r="AA503" s="122" t="str">
        <f t="shared" si="236"/>
        <v>Renta Nacional</v>
      </c>
      <c r="AB503" s="122" t="str">
        <f t="shared" si="236"/>
        <v>SegChile</v>
      </c>
      <c r="AC503" s="122" t="str">
        <f t="shared" si="236"/>
        <v>Solunión Chile</v>
      </c>
      <c r="AD503" s="122" t="str">
        <f t="shared" si="236"/>
        <v>Southbridge</v>
      </c>
      <c r="AE503" s="122" t="str">
        <f t="shared" si="236"/>
        <v>Starr International</v>
      </c>
      <c r="AF503" s="122" t="str">
        <f t="shared" si="236"/>
        <v>Suaval</v>
      </c>
      <c r="AG503" s="122" t="str">
        <f t="shared" si="236"/>
        <v>Suramericana</v>
      </c>
      <c r="AH503" s="122" t="str">
        <f t="shared" si="236"/>
        <v>Unnio</v>
      </c>
      <c r="AI503" s="122" t="str">
        <f t="shared" si="236"/>
        <v>Zenit Seguros</v>
      </c>
      <c r="AJ503" s="122" t="str">
        <f t="shared" si="236"/>
        <v>Zurich Santander</v>
      </c>
      <c r="AK503" s="122">
        <f t="shared" si="236"/>
        <v>0</v>
      </c>
      <c r="AL503" s="122">
        <f t="shared" si="236"/>
        <v>0</v>
      </c>
      <c r="AM503" s="122">
        <f t="shared" si="236"/>
        <v>0</v>
      </c>
      <c r="AN503" s="122">
        <f t="shared" si="236"/>
        <v>0</v>
      </c>
      <c r="AO503" s="122">
        <f t="shared" si="236"/>
        <v>0</v>
      </c>
      <c r="AP503" s="122">
        <f t="shared" si="236"/>
        <v>0</v>
      </c>
      <c r="AQ503" s="122" t="str">
        <f t="shared" si="236"/>
        <v>Mercado</v>
      </c>
      <c r="AS503" s="122" t="s">
        <v>296</v>
      </c>
      <c r="AT503" s="147"/>
    </row>
    <row r="504" spans="1:88" x14ac:dyDescent="0.2">
      <c r="B504" s="144" t="str">
        <f>B249</f>
        <v>1. Incendio Ordinario</v>
      </c>
      <c r="C504" s="129">
        <v>4</v>
      </c>
      <c r="D504" s="129">
        <v>0</v>
      </c>
      <c r="E504" s="129">
        <v>941</v>
      </c>
      <c r="F504" s="129">
        <v>139</v>
      </c>
      <c r="G504" s="129">
        <v>0</v>
      </c>
      <c r="H504" s="129">
        <v>45</v>
      </c>
      <c r="I504" s="129">
        <v>2029</v>
      </c>
      <c r="J504" s="129">
        <v>0</v>
      </c>
      <c r="K504" s="129">
        <v>173</v>
      </c>
      <c r="L504" s="129">
        <v>0</v>
      </c>
      <c r="M504" s="129">
        <v>0</v>
      </c>
      <c r="N504" s="129">
        <v>156</v>
      </c>
      <c r="O504" s="129">
        <v>33</v>
      </c>
      <c r="P504" s="129">
        <v>0</v>
      </c>
      <c r="Q504" s="129">
        <v>23</v>
      </c>
      <c r="R504" s="129">
        <v>0</v>
      </c>
      <c r="S504" s="129">
        <v>4428</v>
      </c>
      <c r="T504" s="129">
        <v>0</v>
      </c>
      <c r="U504" s="129">
        <v>294.00000000000006</v>
      </c>
      <c r="V504" s="129">
        <v>151</v>
      </c>
      <c r="W504" s="129">
        <v>10</v>
      </c>
      <c r="X504" s="129">
        <v>0</v>
      </c>
      <c r="Y504" s="129">
        <v>34</v>
      </c>
      <c r="Z504" s="129">
        <v>296</v>
      </c>
      <c r="AA504" s="129">
        <v>550</v>
      </c>
      <c r="AB504" s="129">
        <v>0</v>
      </c>
      <c r="AC504" s="129">
        <v>0</v>
      </c>
      <c r="AD504" s="129">
        <v>317</v>
      </c>
      <c r="AE504" s="129">
        <v>2</v>
      </c>
      <c r="AF504" s="129">
        <v>0</v>
      </c>
      <c r="AG504" s="129">
        <v>1069</v>
      </c>
      <c r="AH504" s="129">
        <v>1119</v>
      </c>
      <c r="AI504" s="129">
        <v>3</v>
      </c>
      <c r="AJ504" s="129">
        <v>73</v>
      </c>
      <c r="AK504" s="129"/>
      <c r="AL504" s="129"/>
      <c r="AM504" s="129"/>
      <c r="AN504" s="129"/>
      <c r="AO504" s="129"/>
      <c r="AP504" s="129"/>
      <c r="AQ504" s="117">
        <f t="shared" ref="AQ504:AQ540" si="237">SUM(C504:AP504)</f>
        <v>11889</v>
      </c>
      <c r="AS504" s="129">
        <v>14279</v>
      </c>
      <c r="AT504" s="148"/>
      <c r="AV504" s="142">
        <f>IF(AND(C453=0,C504=0),0,IF(ISERROR(C453/C504),1000,0))</f>
        <v>0</v>
      </c>
      <c r="AW504" s="142">
        <f>IF(AND(D453=0,D504=0),0,IF(ISERROR(D453/D504),1000,0))</f>
        <v>0</v>
      </c>
      <c r="AX504" s="142">
        <f t="shared" ref="AW504:CJ510" si="238">IF(AND(E453=0,E504=0),0,IF(ISERROR(E453/E504),1000,0))</f>
        <v>0</v>
      </c>
      <c r="AY504" s="142">
        <f t="shared" si="238"/>
        <v>0</v>
      </c>
      <c r="AZ504" s="142">
        <f t="shared" si="238"/>
        <v>0</v>
      </c>
      <c r="BA504" s="142">
        <f t="shared" si="238"/>
        <v>0</v>
      </c>
      <c r="BB504" s="142">
        <f t="shared" si="238"/>
        <v>0</v>
      </c>
      <c r="BC504" s="142">
        <f t="shared" si="238"/>
        <v>0</v>
      </c>
      <c r="BD504" s="142">
        <f t="shared" si="238"/>
        <v>0</v>
      </c>
      <c r="BE504" s="142">
        <f t="shared" si="238"/>
        <v>1000</v>
      </c>
      <c r="BF504" s="142">
        <f t="shared" si="238"/>
        <v>0</v>
      </c>
      <c r="BG504" s="142">
        <f t="shared" si="238"/>
        <v>0</v>
      </c>
      <c r="BH504" s="142">
        <f t="shared" si="238"/>
        <v>0</v>
      </c>
      <c r="BI504" s="142">
        <f t="shared" si="238"/>
        <v>0</v>
      </c>
      <c r="BJ504" s="142">
        <f t="shared" si="238"/>
        <v>0</v>
      </c>
      <c r="BK504" s="142">
        <f t="shared" si="238"/>
        <v>1000</v>
      </c>
      <c r="BL504" s="142">
        <f t="shared" si="238"/>
        <v>0</v>
      </c>
      <c r="BM504" s="142">
        <f t="shared" si="238"/>
        <v>0</v>
      </c>
      <c r="BN504" s="142">
        <f t="shared" si="238"/>
        <v>0</v>
      </c>
      <c r="BO504" s="142">
        <f t="shared" si="238"/>
        <v>0</v>
      </c>
      <c r="BP504" s="142">
        <f t="shared" si="238"/>
        <v>0</v>
      </c>
      <c r="BQ504" s="142">
        <f t="shared" si="238"/>
        <v>0</v>
      </c>
      <c r="BR504" s="142">
        <f t="shared" si="238"/>
        <v>0</v>
      </c>
      <c r="BS504" s="142">
        <f t="shared" si="238"/>
        <v>0</v>
      </c>
      <c r="BT504" s="142">
        <f t="shared" si="238"/>
        <v>0</v>
      </c>
      <c r="BU504" s="142">
        <f t="shared" si="238"/>
        <v>0</v>
      </c>
      <c r="BV504" s="142">
        <f t="shared" si="238"/>
        <v>0</v>
      </c>
      <c r="BW504" s="142">
        <f t="shared" si="238"/>
        <v>0</v>
      </c>
      <c r="BX504" s="142">
        <f t="shared" si="238"/>
        <v>0</v>
      </c>
      <c r="BY504" s="142">
        <f t="shared" si="238"/>
        <v>0</v>
      </c>
      <c r="BZ504" s="142">
        <f t="shared" si="238"/>
        <v>0</v>
      </c>
      <c r="CA504" s="142">
        <f t="shared" si="238"/>
        <v>0</v>
      </c>
      <c r="CB504" s="142">
        <f t="shared" si="238"/>
        <v>0</v>
      </c>
      <c r="CC504" s="142">
        <f t="shared" si="238"/>
        <v>0</v>
      </c>
      <c r="CD504" s="142">
        <f t="shared" si="238"/>
        <v>0</v>
      </c>
      <c r="CE504" s="142">
        <f t="shared" si="238"/>
        <v>0</v>
      </c>
      <c r="CF504" s="142">
        <f t="shared" si="238"/>
        <v>0</v>
      </c>
      <c r="CG504" s="142">
        <f t="shared" si="238"/>
        <v>0</v>
      </c>
      <c r="CH504" s="142">
        <f t="shared" si="238"/>
        <v>0</v>
      </c>
      <c r="CI504" s="142">
        <f t="shared" si="238"/>
        <v>0</v>
      </c>
      <c r="CJ504" s="142">
        <f t="shared" si="238"/>
        <v>0</v>
      </c>
    </row>
    <row r="505" spans="1:88" x14ac:dyDescent="0.2">
      <c r="B505" s="144" t="str">
        <f t="shared" ref="B505:B540" si="239">B250</f>
        <v>2. Pérdida de Beneficios por Incendio</v>
      </c>
      <c r="C505" s="129">
        <v>0</v>
      </c>
      <c r="D505" s="129">
        <v>0</v>
      </c>
      <c r="E505" s="129">
        <v>2</v>
      </c>
      <c r="F505" s="129">
        <v>0</v>
      </c>
      <c r="G505" s="129">
        <v>0</v>
      </c>
      <c r="H505" s="129">
        <v>1</v>
      </c>
      <c r="I505" s="129">
        <v>18</v>
      </c>
      <c r="J505" s="129">
        <v>0</v>
      </c>
      <c r="K505" s="129">
        <v>0</v>
      </c>
      <c r="L505" s="129">
        <v>0</v>
      </c>
      <c r="M505" s="129">
        <v>0</v>
      </c>
      <c r="N505" s="129">
        <v>1</v>
      </c>
      <c r="O505" s="129">
        <v>0</v>
      </c>
      <c r="P505" s="129">
        <v>0</v>
      </c>
      <c r="Q505" s="129">
        <v>1</v>
      </c>
      <c r="R505" s="129">
        <v>0</v>
      </c>
      <c r="S505" s="129">
        <v>7</v>
      </c>
      <c r="T505" s="129">
        <v>0</v>
      </c>
      <c r="U505" s="129">
        <v>11</v>
      </c>
      <c r="V505" s="129">
        <v>0</v>
      </c>
      <c r="W505" s="129">
        <v>0</v>
      </c>
      <c r="X505" s="129">
        <v>0</v>
      </c>
      <c r="Y505" s="129">
        <v>0</v>
      </c>
      <c r="Z505" s="129">
        <v>75</v>
      </c>
      <c r="AA505" s="129">
        <v>0</v>
      </c>
      <c r="AB505" s="129">
        <v>0</v>
      </c>
      <c r="AC505" s="129">
        <v>0</v>
      </c>
      <c r="AD505" s="129">
        <v>14</v>
      </c>
      <c r="AE505" s="129">
        <v>0</v>
      </c>
      <c r="AF505" s="129">
        <v>0</v>
      </c>
      <c r="AG505" s="129">
        <v>0</v>
      </c>
      <c r="AH505" s="129">
        <v>0</v>
      </c>
      <c r="AI505" s="129">
        <v>0</v>
      </c>
      <c r="AJ505" s="129">
        <v>0</v>
      </c>
      <c r="AK505" s="129"/>
      <c r="AL505" s="129"/>
      <c r="AM505" s="129"/>
      <c r="AN505" s="129"/>
      <c r="AO505" s="129"/>
      <c r="AP505" s="129"/>
      <c r="AQ505" s="117">
        <f t="shared" si="237"/>
        <v>130</v>
      </c>
      <c r="AS505" s="129">
        <v>165</v>
      </c>
      <c r="AT505" s="148"/>
      <c r="AV505" s="142">
        <f t="shared" ref="AV505:AV540" si="240">IF(AND(C454=0,C505=0),0,IF(ISERROR(C454/C505),1000,0))</f>
        <v>0</v>
      </c>
      <c r="AW505" s="142">
        <f t="shared" si="238"/>
        <v>0</v>
      </c>
      <c r="AX505" s="142">
        <f t="shared" si="238"/>
        <v>0</v>
      </c>
      <c r="AY505" s="142">
        <f t="shared" si="238"/>
        <v>1000</v>
      </c>
      <c r="AZ505" s="142">
        <f t="shared" si="238"/>
        <v>0</v>
      </c>
      <c r="BA505" s="142">
        <f t="shared" si="238"/>
        <v>0</v>
      </c>
      <c r="BB505" s="142">
        <f t="shared" si="238"/>
        <v>0</v>
      </c>
      <c r="BC505" s="142">
        <f t="shared" si="238"/>
        <v>0</v>
      </c>
      <c r="BD505" s="142">
        <f t="shared" si="238"/>
        <v>0</v>
      </c>
      <c r="BE505" s="142">
        <f>IF(AND(L454=0,L505=0),0,IF(ISERROR(L454/L505),1000,0))</f>
        <v>1000</v>
      </c>
      <c r="BF505" s="142">
        <f t="shared" si="238"/>
        <v>0</v>
      </c>
      <c r="BG505" s="142">
        <f t="shared" si="238"/>
        <v>0</v>
      </c>
      <c r="BH505" s="142">
        <f t="shared" si="238"/>
        <v>1000</v>
      </c>
      <c r="BI505" s="142">
        <f t="shared" si="238"/>
        <v>0</v>
      </c>
      <c r="BJ505" s="142">
        <f t="shared" si="238"/>
        <v>0</v>
      </c>
      <c r="BK505" s="142">
        <f t="shared" si="238"/>
        <v>0</v>
      </c>
      <c r="BL505" s="142">
        <f t="shared" si="238"/>
        <v>0</v>
      </c>
      <c r="BM505" s="142">
        <f t="shared" si="238"/>
        <v>0</v>
      </c>
      <c r="BN505" s="142">
        <f t="shared" si="238"/>
        <v>0</v>
      </c>
      <c r="BO505" s="142">
        <f t="shared" si="238"/>
        <v>0</v>
      </c>
      <c r="BP505" s="142">
        <f t="shared" si="238"/>
        <v>0</v>
      </c>
      <c r="BQ505" s="142">
        <f t="shared" si="238"/>
        <v>0</v>
      </c>
      <c r="BR505" s="142">
        <f t="shared" si="238"/>
        <v>1000</v>
      </c>
      <c r="BS505" s="142">
        <f t="shared" si="238"/>
        <v>0</v>
      </c>
      <c r="BT505" s="142">
        <f t="shared" si="238"/>
        <v>1000</v>
      </c>
      <c r="BU505" s="142">
        <f t="shared" si="238"/>
        <v>0</v>
      </c>
      <c r="BV505" s="142">
        <f t="shared" si="238"/>
        <v>0</v>
      </c>
      <c r="BW505" s="142">
        <f t="shared" si="238"/>
        <v>0</v>
      </c>
      <c r="BX505" s="142">
        <f t="shared" si="238"/>
        <v>1000</v>
      </c>
      <c r="BY505" s="142">
        <f t="shared" si="238"/>
        <v>0</v>
      </c>
      <c r="BZ505" s="142">
        <f t="shared" si="238"/>
        <v>1000</v>
      </c>
      <c r="CA505" s="142">
        <f t="shared" si="238"/>
        <v>1000</v>
      </c>
      <c r="CB505" s="142">
        <f t="shared" si="238"/>
        <v>0</v>
      </c>
      <c r="CC505" s="142">
        <f t="shared" si="238"/>
        <v>0</v>
      </c>
      <c r="CD505" s="142">
        <f t="shared" si="238"/>
        <v>0</v>
      </c>
      <c r="CE505" s="142">
        <f t="shared" si="238"/>
        <v>0</v>
      </c>
      <c r="CF505" s="142">
        <f t="shared" si="238"/>
        <v>0</v>
      </c>
      <c r="CG505" s="142">
        <f t="shared" si="238"/>
        <v>0</v>
      </c>
      <c r="CH505" s="142">
        <f t="shared" si="238"/>
        <v>0</v>
      </c>
      <c r="CI505" s="142">
        <f t="shared" si="238"/>
        <v>0</v>
      </c>
      <c r="CJ505" s="142">
        <f t="shared" si="238"/>
        <v>0</v>
      </c>
    </row>
    <row r="506" spans="1:88" x14ac:dyDescent="0.2">
      <c r="B506" s="144" t="str">
        <f t="shared" si="239"/>
        <v>3. Otros Riesgos Adicionales a Incendio</v>
      </c>
      <c r="C506" s="129">
        <v>0</v>
      </c>
      <c r="D506" s="129">
        <v>0</v>
      </c>
      <c r="E506" s="129">
        <v>212.00000000000003</v>
      </c>
      <c r="F506" s="129">
        <v>24</v>
      </c>
      <c r="G506" s="129">
        <v>0</v>
      </c>
      <c r="H506" s="129">
        <v>117</v>
      </c>
      <c r="I506" s="129">
        <v>913</v>
      </c>
      <c r="J506" s="129">
        <v>0</v>
      </c>
      <c r="K506" s="129">
        <v>282</v>
      </c>
      <c r="L506" s="129">
        <v>0</v>
      </c>
      <c r="M506" s="129">
        <v>0</v>
      </c>
      <c r="N506" s="129">
        <v>1</v>
      </c>
      <c r="O506" s="129">
        <v>9.0000000000000018</v>
      </c>
      <c r="P506" s="129">
        <v>0</v>
      </c>
      <c r="Q506" s="129">
        <v>55</v>
      </c>
      <c r="R506" s="129">
        <v>0</v>
      </c>
      <c r="S506" s="129">
        <v>15</v>
      </c>
      <c r="T506" s="129">
        <v>0</v>
      </c>
      <c r="U506" s="129">
        <v>20</v>
      </c>
      <c r="V506" s="129">
        <v>1</v>
      </c>
      <c r="W506" s="129">
        <v>14</v>
      </c>
      <c r="X506" s="129">
        <v>0</v>
      </c>
      <c r="Y506" s="129">
        <v>3</v>
      </c>
      <c r="Z506" s="129">
        <v>150.00000000000003</v>
      </c>
      <c r="AA506" s="129">
        <v>0</v>
      </c>
      <c r="AB506" s="129">
        <v>0</v>
      </c>
      <c r="AC506" s="129">
        <v>0</v>
      </c>
      <c r="AD506" s="129">
        <v>0</v>
      </c>
      <c r="AE506" s="129">
        <v>21</v>
      </c>
      <c r="AF506" s="129">
        <v>0</v>
      </c>
      <c r="AG506" s="129">
        <v>1429</v>
      </c>
      <c r="AH506" s="129">
        <v>194</v>
      </c>
      <c r="AI506" s="129">
        <v>0</v>
      </c>
      <c r="AJ506" s="129">
        <v>165</v>
      </c>
      <c r="AK506" s="129"/>
      <c r="AL506" s="129"/>
      <c r="AM506" s="129"/>
      <c r="AN506" s="129"/>
      <c r="AO506" s="129"/>
      <c r="AP506" s="129"/>
      <c r="AQ506" s="117">
        <f t="shared" si="237"/>
        <v>3625</v>
      </c>
      <c r="AS506" s="129">
        <v>3241</v>
      </c>
      <c r="AT506" s="148"/>
      <c r="AV506" s="142">
        <f t="shared" si="240"/>
        <v>0</v>
      </c>
      <c r="AW506" s="142">
        <f t="shared" si="238"/>
        <v>0</v>
      </c>
      <c r="AX506" s="142">
        <f t="shared" si="238"/>
        <v>0</v>
      </c>
      <c r="AY506" s="142">
        <f t="shared" si="238"/>
        <v>0</v>
      </c>
      <c r="AZ506" s="142">
        <f t="shared" si="238"/>
        <v>0</v>
      </c>
      <c r="BA506" s="142">
        <f t="shared" si="238"/>
        <v>0</v>
      </c>
      <c r="BB506" s="142">
        <f t="shared" si="238"/>
        <v>0</v>
      </c>
      <c r="BC506" s="142">
        <f t="shared" si="238"/>
        <v>0</v>
      </c>
      <c r="BD506" s="142">
        <f t="shared" si="238"/>
        <v>0</v>
      </c>
      <c r="BE506" s="142">
        <f t="shared" si="238"/>
        <v>1000</v>
      </c>
      <c r="BF506" s="142">
        <f t="shared" si="238"/>
        <v>0</v>
      </c>
      <c r="BG506" s="142">
        <f t="shared" si="238"/>
        <v>0</v>
      </c>
      <c r="BH506" s="142">
        <f t="shared" si="238"/>
        <v>0</v>
      </c>
      <c r="BI506" s="142">
        <f t="shared" si="238"/>
        <v>0</v>
      </c>
      <c r="BJ506" s="142">
        <f t="shared" si="238"/>
        <v>0</v>
      </c>
      <c r="BK506" s="142">
        <f t="shared" si="238"/>
        <v>0</v>
      </c>
      <c r="BL506" s="142">
        <f t="shared" si="238"/>
        <v>0</v>
      </c>
      <c r="BM506" s="142">
        <f t="shared" si="238"/>
        <v>0</v>
      </c>
      <c r="BN506" s="142">
        <f t="shared" si="238"/>
        <v>0</v>
      </c>
      <c r="BO506" s="142">
        <f t="shared" si="238"/>
        <v>0</v>
      </c>
      <c r="BP506" s="142">
        <f t="shared" si="238"/>
        <v>0</v>
      </c>
      <c r="BQ506" s="142">
        <f t="shared" si="238"/>
        <v>0</v>
      </c>
      <c r="BR506" s="142">
        <f t="shared" si="238"/>
        <v>0</v>
      </c>
      <c r="BS506" s="142">
        <f t="shared" si="238"/>
        <v>0</v>
      </c>
      <c r="BT506" s="142">
        <f t="shared" si="238"/>
        <v>1000</v>
      </c>
      <c r="BU506" s="142">
        <f t="shared" si="238"/>
        <v>0</v>
      </c>
      <c r="BV506" s="142">
        <f t="shared" si="238"/>
        <v>0</v>
      </c>
      <c r="BW506" s="142">
        <f>IF(AND(AD455=0,AD506=0),0,IF(ISERROR(AD455/AD506),1000,0))</f>
        <v>1000</v>
      </c>
      <c r="BX506" s="142">
        <f t="shared" si="238"/>
        <v>0</v>
      </c>
      <c r="BY506" s="142">
        <f t="shared" si="238"/>
        <v>0</v>
      </c>
      <c r="BZ506" s="142">
        <f t="shared" si="238"/>
        <v>0</v>
      </c>
      <c r="CA506" s="142">
        <f t="shared" si="238"/>
        <v>0</v>
      </c>
      <c r="CB506" s="142">
        <f t="shared" si="238"/>
        <v>0</v>
      </c>
      <c r="CC506" s="142">
        <f t="shared" si="238"/>
        <v>0</v>
      </c>
      <c r="CD506" s="142">
        <f t="shared" si="238"/>
        <v>0</v>
      </c>
      <c r="CE506" s="142">
        <f t="shared" si="238"/>
        <v>0</v>
      </c>
      <c r="CF506" s="142">
        <f t="shared" si="238"/>
        <v>0</v>
      </c>
      <c r="CG506" s="142">
        <f t="shared" si="238"/>
        <v>0</v>
      </c>
      <c r="CH506" s="142">
        <f t="shared" si="238"/>
        <v>0</v>
      </c>
      <c r="CI506" s="142">
        <f t="shared" si="238"/>
        <v>0</v>
      </c>
      <c r="CJ506" s="142">
        <f t="shared" si="238"/>
        <v>0</v>
      </c>
    </row>
    <row r="507" spans="1:88" x14ac:dyDescent="0.2">
      <c r="B507" s="144" t="str">
        <f t="shared" si="239"/>
        <v>4. Terremoto y Maremoto</v>
      </c>
      <c r="C507" s="129">
        <v>0</v>
      </c>
      <c r="D507" s="129">
        <v>0</v>
      </c>
      <c r="E507" s="129">
        <v>193</v>
      </c>
      <c r="F507" s="129">
        <v>19</v>
      </c>
      <c r="G507" s="129">
        <v>0</v>
      </c>
      <c r="H507" s="129">
        <v>4</v>
      </c>
      <c r="I507" s="129">
        <v>691</v>
      </c>
      <c r="J507" s="129">
        <v>0</v>
      </c>
      <c r="K507" s="129">
        <v>64</v>
      </c>
      <c r="L507" s="129">
        <v>0</v>
      </c>
      <c r="M507" s="129">
        <v>0</v>
      </c>
      <c r="N507" s="129">
        <v>0</v>
      </c>
      <c r="O507" s="129">
        <v>2</v>
      </c>
      <c r="P507" s="129">
        <v>0</v>
      </c>
      <c r="Q507" s="129">
        <v>0</v>
      </c>
      <c r="R507" s="129">
        <v>0</v>
      </c>
      <c r="S507" s="129">
        <v>4489.9999999999991</v>
      </c>
      <c r="T507" s="129">
        <v>0</v>
      </c>
      <c r="U507" s="129">
        <v>3</v>
      </c>
      <c r="V507" s="129">
        <v>0</v>
      </c>
      <c r="W507" s="129">
        <v>1</v>
      </c>
      <c r="X507" s="129">
        <v>0</v>
      </c>
      <c r="Y507" s="129">
        <v>0</v>
      </c>
      <c r="Z507" s="129">
        <v>40</v>
      </c>
      <c r="AA507" s="129">
        <v>0</v>
      </c>
      <c r="AB507" s="129">
        <v>0</v>
      </c>
      <c r="AC507" s="129">
        <v>0</v>
      </c>
      <c r="AD507" s="129">
        <v>2</v>
      </c>
      <c r="AE507" s="129">
        <v>0</v>
      </c>
      <c r="AF507" s="129">
        <v>0</v>
      </c>
      <c r="AG507" s="129">
        <v>3380</v>
      </c>
      <c r="AH507" s="129">
        <v>0</v>
      </c>
      <c r="AI507" s="129">
        <v>0</v>
      </c>
      <c r="AJ507" s="129">
        <v>252</v>
      </c>
      <c r="AK507" s="129"/>
      <c r="AL507" s="129"/>
      <c r="AM507" s="129"/>
      <c r="AN507" s="129"/>
      <c r="AO507" s="129"/>
      <c r="AP507" s="129"/>
      <c r="AQ507" s="117">
        <f t="shared" si="237"/>
        <v>9141</v>
      </c>
      <c r="AS507" s="129">
        <v>4856</v>
      </c>
      <c r="AT507" s="148"/>
      <c r="AV507" s="142">
        <f t="shared" si="240"/>
        <v>1000</v>
      </c>
      <c r="AW507" s="142">
        <f t="shared" si="238"/>
        <v>0</v>
      </c>
      <c r="AX507" s="142">
        <f t="shared" si="238"/>
        <v>0</v>
      </c>
      <c r="AY507" s="142">
        <f t="shared" si="238"/>
        <v>0</v>
      </c>
      <c r="AZ507" s="142">
        <f t="shared" si="238"/>
        <v>0</v>
      </c>
      <c r="BA507" s="142">
        <f t="shared" si="238"/>
        <v>0</v>
      </c>
      <c r="BB507" s="142">
        <f t="shared" si="238"/>
        <v>0</v>
      </c>
      <c r="BC507" s="142">
        <f t="shared" si="238"/>
        <v>0</v>
      </c>
      <c r="BD507" s="142">
        <f t="shared" si="238"/>
        <v>0</v>
      </c>
      <c r="BE507" s="142">
        <f t="shared" si="238"/>
        <v>1000</v>
      </c>
      <c r="BF507" s="142">
        <f t="shared" si="238"/>
        <v>0</v>
      </c>
      <c r="BG507" s="142">
        <f t="shared" si="238"/>
        <v>1000</v>
      </c>
      <c r="BH507" s="142">
        <f t="shared" si="238"/>
        <v>0</v>
      </c>
      <c r="BI507" s="142">
        <f t="shared" si="238"/>
        <v>0</v>
      </c>
      <c r="BJ507" s="142">
        <f t="shared" si="238"/>
        <v>1000</v>
      </c>
      <c r="BK507" s="142">
        <f t="shared" si="238"/>
        <v>0</v>
      </c>
      <c r="BL507" s="142">
        <f t="shared" si="238"/>
        <v>0</v>
      </c>
      <c r="BM507" s="142">
        <f t="shared" si="238"/>
        <v>0</v>
      </c>
      <c r="BN507" s="142">
        <f t="shared" si="238"/>
        <v>0</v>
      </c>
      <c r="BO507" s="142">
        <f t="shared" si="238"/>
        <v>1000</v>
      </c>
      <c r="BP507" s="142">
        <f t="shared" si="238"/>
        <v>0</v>
      </c>
      <c r="BQ507" s="142">
        <f t="shared" si="238"/>
        <v>0</v>
      </c>
      <c r="BR507" s="142">
        <f t="shared" si="238"/>
        <v>1000</v>
      </c>
      <c r="BS507" s="142">
        <f t="shared" si="238"/>
        <v>0</v>
      </c>
      <c r="BT507" s="142">
        <f t="shared" si="238"/>
        <v>1000</v>
      </c>
      <c r="BU507" s="142">
        <f t="shared" si="238"/>
        <v>0</v>
      </c>
      <c r="BV507" s="142">
        <f>IF(AND(AC456=0,AC507=0),0,IF(ISERROR(AC456/AC507),1000,0))</f>
        <v>0</v>
      </c>
      <c r="BW507" s="142">
        <f t="shared" si="238"/>
        <v>0</v>
      </c>
      <c r="BX507" s="142">
        <f t="shared" si="238"/>
        <v>1000</v>
      </c>
      <c r="BY507" s="142">
        <f t="shared" si="238"/>
        <v>0</v>
      </c>
      <c r="BZ507" s="142">
        <f t="shared" si="238"/>
        <v>0</v>
      </c>
      <c r="CA507" s="142">
        <f t="shared" si="238"/>
        <v>0</v>
      </c>
      <c r="CB507" s="142">
        <f t="shared" si="238"/>
        <v>0</v>
      </c>
      <c r="CC507" s="142">
        <f t="shared" si="238"/>
        <v>0</v>
      </c>
      <c r="CD507" s="142">
        <f t="shared" si="238"/>
        <v>0</v>
      </c>
      <c r="CE507" s="142">
        <f t="shared" si="238"/>
        <v>0</v>
      </c>
      <c r="CF507" s="142">
        <f t="shared" si="238"/>
        <v>0</v>
      </c>
      <c r="CG507" s="142">
        <f t="shared" si="238"/>
        <v>0</v>
      </c>
      <c r="CH507" s="142">
        <f t="shared" si="238"/>
        <v>0</v>
      </c>
      <c r="CI507" s="142">
        <f t="shared" si="238"/>
        <v>0</v>
      </c>
      <c r="CJ507" s="142">
        <f t="shared" si="238"/>
        <v>0</v>
      </c>
    </row>
    <row r="508" spans="1:88" x14ac:dyDescent="0.2">
      <c r="B508" s="144" t="str">
        <f t="shared" si="239"/>
        <v>5. Pérdida de Beneficios por Terremoto</v>
      </c>
      <c r="C508" s="129">
        <v>0</v>
      </c>
      <c r="D508" s="129">
        <v>0</v>
      </c>
      <c r="E508" s="129">
        <v>0</v>
      </c>
      <c r="F508" s="129">
        <v>0</v>
      </c>
      <c r="G508" s="129">
        <v>0</v>
      </c>
      <c r="H508" s="129">
        <v>0</v>
      </c>
      <c r="I508" s="129">
        <v>0</v>
      </c>
      <c r="J508" s="129">
        <v>0</v>
      </c>
      <c r="K508" s="129">
        <v>0</v>
      </c>
      <c r="L508" s="129">
        <v>0</v>
      </c>
      <c r="M508" s="129">
        <v>0</v>
      </c>
      <c r="N508" s="129">
        <v>0</v>
      </c>
      <c r="O508" s="129">
        <v>0</v>
      </c>
      <c r="P508" s="129">
        <v>0</v>
      </c>
      <c r="Q508" s="129">
        <v>0</v>
      </c>
      <c r="R508" s="129">
        <v>0</v>
      </c>
      <c r="S508" s="129">
        <v>0</v>
      </c>
      <c r="T508" s="129">
        <v>0</v>
      </c>
      <c r="U508" s="129">
        <v>0</v>
      </c>
      <c r="V508" s="129">
        <v>0</v>
      </c>
      <c r="W508" s="129">
        <v>0</v>
      </c>
      <c r="X508" s="129">
        <v>0</v>
      </c>
      <c r="Y508" s="129">
        <v>0</v>
      </c>
      <c r="Z508" s="129">
        <v>2</v>
      </c>
      <c r="AA508" s="129">
        <v>0</v>
      </c>
      <c r="AB508" s="129">
        <v>0</v>
      </c>
      <c r="AC508" s="129">
        <v>0</v>
      </c>
      <c r="AD508" s="129">
        <v>0</v>
      </c>
      <c r="AE508" s="129">
        <v>0</v>
      </c>
      <c r="AF508" s="129">
        <v>0</v>
      </c>
      <c r="AG508" s="129">
        <v>20</v>
      </c>
      <c r="AH508" s="129">
        <v>0</v>
      </c>
      <c r="AI508" s="129">
        <v>0</v>
      </c>
      <c r="AJ508" s="129">
        <v>0</v>
      </c>
      <c r="AK508" s="129"/>
      <c r="AL508" s="129"/>
      <c r="AM508" s="129"/>
      <c r="AN508" s="129"/>
      <c r="AO508" s="129"/>
      <c r="AP508" s="129"/>
      <c r="AQ508" s="117">
        <f t="shared" si="237"/>
        <v>22</v>
      </c>
      <c r="AS508" s="129">
        <v>3</v>
      </c>
      <c r="AT508" s="148"/>
      <c r="AV508" s="142">
        <f t="shared" si="240"/>
        <v>0</v>
      </c>
      <c r="AW508" s="142">
        <f t="shared" si="238"/>
        <v>0</v>
      </c>
      <c r="AX508" s="142">
        <f t="shared" si="238"/>
        <v>0</v>
      </c>
      <c r="AY508" s="142">
        <f t="shared" si="238"/>
        <v>1000</v>
      </c>
      <c r="AZ508" s="142">
        <f t="shared" si="238"/>
        <v>0</v>
      </c>
      <c r="BA508" s="142">
        <f t="shared" si="238"/>
        <v>0</v>
      </c>
      <c r="BB508" s="142">
        <f t="shared" si="238"/>
        <v>0</v>
      </c>
      <c r="BC508" s="142">
        <f t="shared" si="238"/>
        <v>0</v>
      </c>
      <c r="BD508" s="142">
        <f t="shared" si="238"/>
        <v>0</v>
      </c>
      <c r="BE508" s="142">
        <f t="shared" si="238"/>
        <v>1000</v>
      </c>
      <c r="BF508" s="142">
        <f t="shared" si="238"/>
        <v>0</v>
      </c>
      <c r="BG508" s="142">
        <f t="shared" si="238"/>
        <v>0</v>
      </c>
      <c r="BH508" s="142">
        <f t="shared" si="238"/>
        <v>1000</v>
      </c>
      <c r="BI508" s="142">
        <f t="shared" si="238"/>
        <v>0</v>
      </c>
      <c r="BJ508" s="142">
        <f t="shared" si="238"/>
        <v>0</v>
      </c>
      <c r="BK508" s="142">
        <f t="shared" si="238"/>
        <v>0</v>
      </c>
      <c r="BL508" s="142">
        <f t="shared" si="238"/>
        <v>1000</v>
      </c>
      <c r="BM508" s="142">
        <f t="shared" si="238"/>
        <v>0</v>
      </c>
      <c r="BN508" s="142">
        <f t="shared" si="238"/>
        <v>0</v>
      </c>
      <c r="BO508" s="142">
        <f t="shared" si="238"/>
        <v>0</v>
      </c>
      <c r="BP508" s="142">
        <f t="shared" si="238"/>
        <v>0</v>
      </c>
      <c r="BQ508" s="142">
        <f t="shared" si="238"/>
        <v>0</v>
      </c>
      <c r="BR508" s="142">
        <f t="shared" si="238"/>
        <v>1000</v>
      </c>
      <c r="BS508" s="142">
        <f t="shared" si="238"/>
        <v>0</v>
      </c>
      <c r="BT508" s="142">
        <f t="shared" si="238"/>
        <v>0</v>
      </c>
      <c r="BU508" s="142">
        <f t="shared" si="238"/>
        <v>0</v>
      </c>
      <c r="BV508" s="142">
        <f t="shared" si="238"/>
        <v>0</v>
      </c>
      <c r="BW508" s="142">
        <f t="shared" si="238"/>
        <v>0</v>
      </c>
      <c r="BX508" s="142">
        <f t="shared" si="238"/>
        <v>1000</v>
      </c>
      <c r="BY508" s="142">
        <f t="shared" si="238"/>
        <v>0</v>
      </c>
      <c r="BZ508" s="142">
        <f t="shared" si="238"/>
        <v>0</v>
      </c>
      <c r="CA508" s="142">
        <f t="shared" si="238"/>
        <v>0</v>
      </c>
      <c r="CB508" s="142">
        <f t="shared" si="238"/>
        <v>0</v>
      </c>
      <c r="CC508" s="142">
        <f t="shared" si="238"/>
        <v>0</v>
      </c>
      <c r="CD508" s="142">
        <f t="shared" si="238"/>
        <v>0</v>
      </c>
      <c r="CE508" s="142">
        <f t="shared" si="238"/>
        <v>0</v>
      </c>
      <c r="CF508" s="142">
        <f t="shared" si="238"/>
        <v>0</v>
      </c>
      <c r="CG508" s="142">
        <f t="shared" si="238"/>
        <v>0</v>
      </c>
      <c r="CH508" s="142">
        <f t="shared" si="238"/>
        <v>0</v>
      </c>
      <c r="CI508" s="142">
        <f t="shared" si="238"/>
        <v>0</v>
      </c>
      <c r="CJ508" s="142">
        <f t="shared" si="238"/>
        <v>0</v>
      </c>
    </row>
    <row r="509" spans="1:88" x14ac:dyDescent="0.2">
      <c r="B509" s="144" t="str">
        <f t="shared" si="239"/>
        <v>6. Otros Riesgos de la Naturaleza</v>
      </c>
      <c r="C509" s="129">
        <v>15</v>
      </c>
      <c r="D509" s="129">
        <v>0</v>
      </c>
      <c r="E509" s="129">
        <v>43</v>
      </c>
      <c r="F509" s="129">
        <v>18</v>
      </c>
      <c r="G509" s="129">
        <v>0</v>
      </c>
      <c r="H509" s="129">
        <v>69</v>
      </c>
      <c r="I509" s="129">
        <v>105</v>
      </c>
      <c r="J509" s="129">
        <v>0</v>
      </c>
      <c r="K509" s="129">
        <v>148.00000000000003</v>
      </c>
      <c r="L509" s="129">
        <v>0</v>
      </c>
      <c r="M509" s="129">
        <v>0</v>
      </c>
      <c r="N509" s="129">
        <v>0</v>
      </c>
      <c r="O509" s="129">
        <v>1</v>
      </c>
      <c r="P509" s="129">
        <v>0</v>
      </c>
      <c r="Q509" s="129">
        <v>1</v>
      </c>
      <c r="R509" s="129">
        <v>0</v>
      </c>
      <c r="S509" s="129">
        <v>4</v>
      </c>
      <c r="T509" s="129">
        <v>0</v>
      </c>
      <c r="U509" s="129">
        <v>4</v>
      </c>
      <c r="V509" s="129">
        <v>0</v>
      </c>
      <c r="W509" s="129">
        <v>3</v>
      </c>
      <c r="X509" s="129">
        <v>0</v>
      </c>
      <c r="Y509" s="129">
        <v>4</v>
      </c>
      <c r="Z509" s="129">
        <v>39</v>
      </c>
      <c r="AA509" s="129">
        <v>0</v>
      </c>
      <c r="AB509" s="129">
        <v>0</v>
      </c>
      <c r="AC509" s="129">
        <v>0</v>
      </c>
      <c r="AD509" s="129">
        <v>2</v>
      </c>
      <c r="AE509" s="129">
        <v>0</v>
      </c>
      <c r="AF509" s="129">
        <v>0</v>
      </c>
      <c r="AG509" s="129">
        <v>773.00000000000011</v>
      </c>
      <c r="AH509" s="129">
        <v>23</v>
      </c>
      <c r="AI509" s="129">
        <v>0</v>
      </c>
      <c r="AJ509" s="129">
        <v>166</v>
      </c>
      <c r="AK509" s="129"/>
      <c r="AL509" s="129"/>
      <c r="AM509" s="129"/>
      <c r="AN509" s="129"/>
      <c r="AO509" s="129"/>
      <c r="AP509" s="129"/>
      <c r="AQ509" s="117">
        <f t="shared" si="237"/>
        <v>1418</v>
      </c>
      <c r="AS509" s="129">
        <v>674</v>
      </c>
      <c r="AT509" s="148"/>
      <c r="AV509" s="142">
        <f t="shared" si="240"/>
        <v>0</v>
      </c>
      <c r="AW509" s="142">
        <f t="shared" si="238"/>
        <v>0</v>
      </c>
      <c r="AX509" s="142">
        <f t="shared" si="238"/>
        <v>0</v>
      </c>
      <c r="AY509" s="142">
        <f t="shared" si="238"/>
        <v>0</v>
      </c>
      <c r="AZ509" s="142">
        <f t="shared" si="238"/>
        <v>0</v>
      </c>
      <c r="BA509" s="142">
        <f t="shared" si="238"/>
        <v>0</v>
      </c>
      <c r="BB509" s="142">
        <f t="shared" si="238"/>
        <v>0</v>
      </c>
      <c r="BC509" s="142">
        <f t="shared" si="238"/>
        <v>0</v>
      </c>
      <c r="BD509" s="142">
        <f t="shared" si="238"/>
        <v>0</v>
      </c>
      <c r="BE509" s="142">
        <f t="shared" si="238"/>
        <v>1000</v>
      </c>
      <c r="BF509" s="142">
        <f t="shared" si="238"/>
        <v>0</v>
      </c>
      <c r="BG509" s="142">
        <f t="shared" si="238"/>
        <v>0</v>
      </c>
      <c r="BH509" s="142">
        <f t="shared" si="238"/>
        <v>0</v>
      </c>
      <c r="BI509" s="142">
        <f t="shared" si="238"/>
        <v>0</v>
      </c>
      <c r="BJ509" s="142">
        <f t="shared" si="238"/>
        <v>0</v>
      </c>
      <c r="BK509" s="142">
        <f t="shared" si="238"/>
        <v>0</v>
      </c>
      <c r="BL509" s="142">
        <f t="shared" si="238"/>
        <v>0</v>
      </c>
      <c r="BM509" s="142">
        <f t="shared" si="238"/>
        <v>0</v>
      </c>
      <c r="BN509" s="142">
        <f t="shared" si="238"/>
        <v>0</v>
      </c>
      <c r="BO509" s="142">
        <f t="shared" si="238"/>
        <v>1000</v>
      </c>
      <c r="BP509" s="142">
        <f t="shared" si="238"/>
        <v>0</v>
      </c>
      <c r="BQ509" s="142">
        <f t="shared" si="238"/>
        <v>0</v>
      </c>
      <c r="BR509" s="142">
        <f t="shared" si="238"/>
        <v>0</v>
      </c>
      <c r="BS509" s="142">
        <f t="shared" si="238"/>
        <v>0</v>
      </c>
      <c r="BT509" s="142">
        <f t="shared" si="238"/>
        <v>1000</v>
      </c>
      <c r="BU509" s="142">
        <f t="shared" si="238"/>
        <v>0</v>
      </c>
      <c r="BV509" s="142">
        <f t="shared" si="238"/>
        <v>0</v>
      </c>
      <c r="BW509" s="142">
        <f t="shared" si="238"/>
        <v>0</v>
      </c>
      <c r="BX509" s="142">
        <f t="shared" si="238"/>
        <v>1000</v>
      </c>
      <c r="BY509" s="142">
        <f t="shared" si="238"/>
        <v>0</v>
      </c>
      <c r="BZ509" s="142">
        <f t="shared" si="238"/>
        <v>0</v>
      </c>
      <c r="CA509" s="142">
        <f t="shared" si="238"/>
        <v>0</v>
      </c>
      <c r="CB509" s="142">
        <f t="shared" si="238"/>
        <v>0</v>
      </c>
      <c r="CC509" s="142">
        <f t="shared" si="238"/>
        <v>0</v>
      </c>
      <c r="CD509" s="142">
        <f t="shared" si="238"/>
        <v>0</v>
      </c>
      <c r="CE509" s="142">
        <f t="shared" si="238"/>
        <v>0</v>
      </c>
      <c r="CF509" s="142">
        <f t="shared" si="238"/>
        <v>0</v>
      </c>
      <c r="CG509" s="142">
        <f t="shared" si="238"/>
        <v>0</v>
      </c>
      <c r="CH509" s="142">
        <f t="shared" si="238"/>
        <v>0</v>
      </c>
      <c r="CI509" s="142">
        <f t="shared" si="238"/>
        <v>0</v>
      </c>
      <c r="CJ509" s="142">
        <f t="shared" si="238"/>
        <v>0</v>
      </c>
    </row>
    <row r="510" spans="1:88" x14ac:dyDescent="0.2">
      <c r="B510" s="144" t="str">
        <f t="shared" si="239"/>
        <v>7. Terrorismo</v>
      </c>
      <c r="C510" s="129">
        <v>0</v>
      </c>
      <c r="D510" s="129">
        <v>0</v>
      </c>
      <c r="E510" s="129">
        <v>0</v>
      </c>
      <c r="F510" s="129">
        <v>0</v>
      </c>
      <c r="G510" s="129">
        <v>0</v>
      </c>
      <c r="H510" s="129">
        <v>2</v>
      </c>
      <c r="I510" s="129">
        <v>2</v>
      </c>
      <c r="J510" s="129">
        <v>0</v>
      </c>
      <c r="K510" s="129">
        <v>6</v>
      </c>
      <c r="L510" s="129">
        <v>0</v>
      </c>
      <c r="M510" s="129">
        <v>0</v>
      </c>
      <c r="N510" s="129">
        <v>2</v>
      </c>
      <c r="O510" s="129">
        <v>0</v>
      </c>
      <c r="P510" s="129">
        <v>0</v>
      </c>
      <c r="Q510" s="129">
        <v>0</v>
      </c>
      <c r="R510" s="129">
        <v>0</v>
      </c>
      <c r="S510" s="129">
        <v>0</v>
      </c>
      <c r="T510" s="129">
        <v>0</v>
      </c>
      <c r="U510" s="129">
        <v>8</v>
      </c>
      <c r="V510" s="129">
        <v>0</v>
      </c>
      <c r="W510" s="129">
        <v>0</v>
      </c>
      <c r="X510" s="129">
        <v>0</v>
      </c>
      <c r="Y510" s="129">
        <v>0</v>
      </c>
      <c r="Z510" s="129">
        <v>443</v>
      </c>
      <c r="AA510" s="129">
        <v>0</v>
      </c>
      <c r="AB510" s="129">
        <v>0</v>
      </c>
      <c r="AC510" s="129">
        <v>0</v>
      </c>
      <c r="AD510" s="129">
        <v>4</v>
      </c>
      <c r="AE510" s="129">
        <v>0</v>
      </c>
      <c r="AF510" s="129">
        <v>0</v>
      </c>
      <c r="AG510" s="129">
        <v>4</v>
      </c>
      <c r="AH510" s="129">
        <v>0</v>
      </c>
      <c r="AI510" s="129">
        <v>0</v>
      </c>
      <c r="AJ510" s="129">
        <v>0</v>
      </c>
      <c r="AK510" s="129"/>
      <c r="AL510" s="129"/>
      <c r="AM510" s="129"/>
      <c r="AN510" s="129"/>
      <c r="AO510" s="129"/>
      <c r="AP510" s="129"/>
      <c r="AQ510" s="117">
        <f t="shared" si="237"/>
        <v>471</v>
      </c>
      <c r="AS510" s="129">
        <v>986</v>
      </c>
      <c r="AT510" s="148"/>
      <c r="AV510" s="142">
        <f t="shared" si="240"/>
        <v>0</v>
      </c>
      <c r="AW510" s="142">
        <f t="shared" si="238"/>
        <v>0</v>
      </c>
      <c r="AX510" s="142">
        <f t="shared" si="238"/>
        <v>1000</v>
      </c>
      <c r="AY510" s="142">
        <f t="shared" si="238"/>
        <v>0</v>
      </c>
      <c r="AZ510" s="142">
        <f t="shared" si="238"/>
        <v>0</v>
      </c>
      <c r="BA510" s="142">
        <f t="shared" si="238"/>
        <v>0</v>
      </c>
      <c r="BB510" s="142">
        <f t="shared" si="238"/>
        <v>0</v>
      </c>
      <c r="BC510" s="142">
        <f t="shared" si="238"/>
        <v>0</v>
      </c>
      <c r="BD510" s="142">
        <f t="shared" si="238"/>
        <v>0</v>
      </c>
      <c r="BE510" s="142">
        <f t="shared" si="238"/>
        <v>1000</v>
      </c>
      <c r="BF510" s="142">
        <f t="shared" si="238"/>
        <v>0</v>
      </c>
      <c r="BG510" s="142">
        <f t="shared" si="238"/>
        <v>0</v>
      </c>
      <c r="BH510" s="142">
        <f t="shared" si="238"/>
        <v>1000</v>
      </c>
      <c r="BI510" s="142">
        <f t="shared" si="238"/>
        <v>0</v>
      </c>
      <c r="BJ510" s="142">
        <f t="shared" si="238"/>
        <v>1000</v>
      </c>
      <c r="BK510" s="142">
        <f t="shared" si="238"/>
        <v>0</v>
      </c>
      <c r="BL510" s="142">
        <f t="shared" ref="BL510:BL540" si="241">IF(AND(S459=0,S510=0),0,IF(ISERROR(S459/S510),1000,0))</f>
        <v>0</v>
      </c>
      <c r="BM510" s="142">
        <f t="shared" ref="BM510:BM540" si="242">IF(AND(T459=0,T510=0),0,IF(ISERROR(T459/T510),1000,0))</f>
        <v>0</v>
      </c>
      <c r="BN510" s="142">
        <f t="shared" ref="BN510:BN540" si="243">IF(AND(U459=0,U510=0),0,IF(ISERROR(U459/U510),1000,0))</f>
        <v>0</v>
      </c>
      <c r="BO510" s="142">
        <f t="shared" ref="BO510:BO540" si="244">IF(AND(V459=0,V510=0),0,IF(ISERROR(V459/V510),1000,0))</f>
        <v>0</v>
      </c>
      <c r="BP510" s="142">
        <f t="shared" ref="BP510:BP540" si="245">IF(AND(W459=0,W510=0),0,IF(ISERROR(W459/W510),1000,0))</f>
        <v>1000</v>
      </c>
      <c r="BQ510" s="142">
        <f t="shared" ref="BQ510:BQ540" si="246">IF(AND(X459=0,X510=0),0,IF(ISERROR(X459/X510),1000,0))</f>
        <v>0</v>
      </c>
      <c r="BR510" s="142">
        <f t="shared" ref="BR510:BR540" si="247">IF(AND(Y459=0,Y510=0),0,IF(ISERROR(Y459/Y510),1000,0))</f>
        <v>1000</v>
      </c>
      <c r="BS510" s="142">
        <f t="shared" ref="BS510:BS540" si="248">IF(AND(Z459=0,Z510=0),0,IF(ISERROR(Z459/Z510),1000,0))</f>
        <v>0</v>
      </c>
      <c r="BT510" s="142">
        <f t="shared" ref="BT510:BT540" si="249">IF(AND(AA459=0,AA510=0),0,IF(ISERROR(AA459/AA510),1000,0))</f>
        <v>1000</v>
      </c>
      <c r="BU510" s="142">
        <f t="shared" ref="BU510:BU540" si="250">IF(AND(AB459=0,AB510=0),0,IF(ISERROR(AB459/AB510),1000,0))</f>
        <v>0</v>
      </c>
      <c r="BV510" s="142">
        <f t="shared" ref="BV510:BV540" si="251">IF(AND(AC459=0,AC510=0),0,IF(ISERROR(AC459/AC510),1000,0))</f>
        <v>0</v>
      </c>
      <c r="BW510" s="142">
        <f t="shared" ref="BW510:BW540" si="252">IF(AND(AD459=0,AD510=0),0,IF(ISERROR(AD459/AD510),1000,0))</f>
        <v>0</v>
      </c>
      <c r="BX510" s="142">
        <f t="shared" ref="BX510:BX540" si="253">IF(AND(AE459=0,AE510=0),0,IF(ISERROR(AE459/AE510),1000,0))</f>
        <v>1000</v>
      </c>
      <c r="BY510" s="142">
        <f t="shared" ref="BY510:BY540" si="254">IF(AND(AF459=0,AF510=0),0,IF(ISERROR(AF459/AF510),1000,0))</f>
        <v>0</v>
      </c>
      <c r="BZ510" s="142">
        <f t="shared" ref="BZ510:BZ540" si="255">IF(AND(AG459=0,AG510=0),0,IF(ISERROR(AG459/AG510),1000,0))</f>
        <v>0</v>
      </c>
      <c r="CA510" s="142">
        <f t="shared" ref="CA510:CA540" si="256">IF(AND(AH459=0,AH510=0),0,IF(ISERROR(AH459/AH510),1000,0))</f>
        <v>0</v>
      </c>
      <c r="CB510" s="142">
        <f t="shared" ref="CB510:CB540" si="257">IF(AND(AI459=0,AI510=0),0,IF(ISERROR(AI459/AI510),1000,0))</f>
        <v>0</v>
      </c>
      <c r="CC510" s="142">
        <f t="shared" ref="CC510:CC540" si="258">IF(AND(AJ459=0,AJ510=0),0,IF(ISERROR(AJ459/AJ510),1000,0))</f>
        <v>0</v>
      </c>
      <c r="CD510" s="142">
        <f t="shared" ref="CD510:CD540" si="259">IF(AND(AK459=0,AK510=0),0,IF(ISERROR(AK459/AK510),1000,0))</f>
        <v>0</v>
      </c>
      <c r="CE510" s="142">
        <f t="shared" ref="CE510:CE540" si="260">IF(AND(AL459=0,AL510=0),0,IF(ISERROR(AL459/AL510),1000,0))</f>
        <v>0</v>
      </c>
      <c r="CF510" s="142">
        <f t="shared" ref="CF510:CF540" si="261">IF(AND(AM459=0,AM510=0),0,IF(ISERROR(AM459/AM510),1000,0))</f>
        <v>0</v>
      </c>
      <c r="CG510" s="142">
        <f t="shared" ref="CG510:CG540" si="262">IF(AND(AN459=0,AN510=0),0,IF(ISERROR(AN459/AN510),1000,0))</f>
        <v>0</v>
      </c>
      <c r="CH510" s="142">
        <f t="shared" ref="CH510:CH540" si="263">IF(AND(AO459=0,AO510=0),0,IF(ISERROR(AO459/AO510),1000,0))</f>
        <v>0</v>
      </c>
      <c r="CI510" s="142">
        <f t="shared" ref="CI510:CI540" si="264">IF(AND(AP459=0,AP510=0),0,IF(ISERROR(AP459/AP510),1000,0))</f>
        <v>0</v>
      </c>
      <c r="CJ510" s="142">
        <f t="shared" ref="CJ510:CJ540" si="265">IF(AND(AQ459=0,AQ510=0),0,IF(ISERROR(AQ459/AQ510),1000,0))</f>
        <v>0</v>
      </c>
    </row>
    <row r="511" spans="1:88" x14ac:dyDescent="0.2">
      <c r="B511" s="144" t="str">
        <f t="shared" si="239"/>
        <v>8. Robo</v>
      </c>
      <c r="C511" s="129">
        <v>0</v>
      </c>
      <c r="D511" s="129">
        <v>0</v>
      </c>
      <c r="E511" s="129">
        <v>223</v>
      </c>
      <c r="F511" s="129">
        <v>470.00000000000006</v>
      </c>
      <c r="G511" s="129">
        <v>0</v>
      </c>
      <c r="H511" s="129">
        <v>82</v>
      </c>
      <c r="I511" s="129">
        <v>2417.0000000000005</v>
      </c>
      <c r="J511" s="129">
        <v>0</v>
      </c>
      <c r="K511" s="129">
        <v>802</v>
      </c>
      <c r="L511" s="129">
        <v>0</v>
      </c>
      <c r="M511" s="129">
        <v>0</v>
      </c>
      <c r="N511" s="129">
        <v>0</v>
      </c>
      <c r="O511" s="129">
        <v>5</v>
      </c>
      <c r="P511" s="129">
        <v>0</v>
      </c>
      <c r="Q511" s="129">
        <v>6</v>
      </c>
      <c r="R511" s="129">
        <v>0</v>
      </c>
      <c r="S511" s="129">
        <v>42</v>
      </c>
      <c r="T511" s="129">
        <v>0</v>
      </c>
      <c r="U511" s="129">
        <v>7</v>
      </c>
      <c r="V511" s="129">
        <v>13.000000000000002</v>
      </c>
      <c r="W511" s="129">
        <v>3</v>
      </c>
      <c r="X511" s="129">
        <v>0</v>
      </c>
      <c r="Y511" s="129">
        <v>8</v>
      </c>
      <c r="Z511" s="129">
        <v>40</v>
      </c>
      <c r="AA511" s="129">
        <v>34</v>
      </c>
      <c r="AB511" s="129">
        <v>0</v>
      </c>
      <c r="AC511" s="129">
        <v>0</v>
      </c>
      <c r="AD511" s="129">
        <v>461.99999999999994</v>
      </c>
      <c r="AE511" s="129">
        <v>0</v>
      </c>
      <c r="AF511" s="129">
        <v>0</v>
      </c>
      <c r="AG511" s="129">
        <v>221.00000000000003</v>
      </c>
      <c r="AH511" s="129">
        <v>73</v>
      </c>
      <c r="AI511" s="129">
        <v>0</v>
      </c>
      <c r="AJ511" s="129">
        <v>120</v>
      </c>
      <c r="AK511" s="129"/>
      <c r="AL511" s="129"/>
      <c r="AM511" s="129"/>
      <c r="AN511" s="129"/>
      <c r="AO511" s="129"/>
      <c r="AP511" s="129"/>
      <c r="AQ511" s="117">
        <f t="shared" si="237"/>
        <v>5028</v>
      </c>
      <c r="AS511" s="129">
        <v>9546</v>
      </c>
      <c r="AT511" s="148"/>
      <c r="AV511" s="142">
        <f t="shared" si="240"/>
        <v>0</v>
      </c>
      <c r="AW511" s="142">
        <f t="shared" ref="AW511:AW540" si="266">IF(AND(D460=0,D511=0),0,IF(ISERROR(D460/D511),1000,0))</f>
        <v>0</v>
      </c>
      <c r="AX511" s="142">
        <f t="shared" ref="AX511:AX540" si="267">IF(AND(E460=0,E511=0),0,IF(ISERROR(E460/E511),1000,0))</f>
        <v>0</v>
      </c>
      <c r="AY511" s="142">
        <f t="shared" ref="AY511:AY540" si="268">IF(AND(F460=0,F511=0),0,IF(ISERROR(F460/F511),1000,0))</f>
        <v>0</v>
      </c>
      <c r="AZ511" s="142">
        <f t="shared" ref="AZ511:AZ540" si="269">IF(AND(G460=0,G511=0),0,IF(ISERROR(G460/G511),1000,0))</f>
        <v>0</v>
      </c>
      <c r="BA511" s="142">
        <f t="shared" ref="BA511:BA540" si="270">IF(AND(H460=0,H511=0),0,IF(ISERROR(H460/H511),1000,0))</f>
        <v>0</v>
      </c>
      <c r="BB511" s="142">
        <f t="shared" ref="BB511:BB540" si="271">IF(AND(I460=0,I511=0),0,IF(ISERROR(I460/I511),1000,0))</f>
        <v>0</v>
      </c>
      <c r="BC511" s="142">
        <f t="shared" ref="BC511:BC540" si="272">IF(AND(J460=0,J511=0),0,IF(ISERROR(J460/J511),1000,0))</f>
        <v>0</v>
      </c>
      <c r="BD511" s="142">
        <f t="shared" ref="BD511:BD540" si="273">IF(AND(K460=0,K511=0),0,IF(ISERROR(K460/K511),1000,0))</f>
        <v>0</v>
      </c>
      <c r="BE511" s="142">
        <f t="shared" ref="BE511:BE540" si="274">IF(AND(L460=0,L511=0),0,IF(ISERROR(L460/L511),1000,0))</f>
        <v>1000</v>
      </c>
      <c r="BF511" s="142">
        <f t="shared" ref="BF511:BF540" si="275">IF(AND(M460=0,M511=0),0,IF(ISERROR(M460/M511),1000,0))</f>
        <v>0</v>
      </c>
      <c r="BG511" s="142">
        <f t="shared" ref="BG511:BG540" si="276">IF(AND(N460=0,N511=0),0,IF(ISERROR(N460/N511),1000,0))</f>
        <v>1000</v>
      </c>
      <c r="BH511" s="142">
        <f>IF(AND(O460=0,O511=0),0,IF(ISERROR(O460/O511),1000,0))</f>
        <v>0</v>
      </c>
      <c r="BI511" s="142">
        <f>IF(AND(P460=0,P511=0),0,IF(ISERROR(P460/P511),1000,0))</f>
        <v>0</v>
      </c>
      <c r="BJ511" s="142">
        <f t="shared" ref="BJ511:BJ540" si="277">IF(AND(Q460=0,Q511=0),0,IF(ISERROR(Q460/Q511),1000,0))</f>
        <v>0</v>
      </c>
      <c r="BK511" s="142">
        <f t="shared" ref="BK511:BK540" si="278">IF(AND(R460=0,R511=0),0,IF(ISERROR(R460/R511),1000,0))</f>
        <v>0</v>
      </c>
      <c r="BL511" s="142">
        <f t="shared" si="241"/>
        <v>0</v>
      </c>
      <c r="BM511" s="142">
        <f t="shared" si="242"/>
        <v>0</v>
      </c>
      <c r="BN511" s="142">
        <f t="shared" si="243"/>
        <v>0</v>
      </c>
      <c r="BO511" s="142">
        <f t="shared" si="244"/>
        <v>0</v>
      </c>
      <c r="BP511" s="142">
        <f t="shared" si="245"/>
        <v>0</v>
      </c>
      <c r="BQ511" s="142">
        <f t="shared" si="246"/>
        <v>0</v>
      </c>
      <c r="BR511" s="142">
        <f t="shared" si="247"/>
        <v>0</v>
      </c>
      <c r="BS511" s="142">
        <f t="shared" si="248"/>
        <v>0</v>
      </c>
      <c r="BT511" s="142">
        <f t="shared" si="249"/>
        <v>0</v>
      </c>
      <c r="BU511" s="142">
        <f t="shared" si="250"/>
        <v>0</v>
      </c>
      <c r="BV511" s="142">
        <f t="shared" si="251"/>
        <v>0</v>
      </c>
      <c r="BW511" s="142">
        <f t="shared" si="252"/>
        <v>0</v>
      </c>
      <c r="BX511" s="142">
        <f t="shared" si="253"/>
        <v>1000</v>
      </c>
      <c r="BY511" s="142">
        <f t="shared" si="254"/>
        <v>0</v>
      </c>
      <c r="BZ511" s="142">
        <f t="shared" si="255"/>
        <v>0</v>
      </c>
      <c r="CA511" s="142">
        <f t="shared" si="256"/>
        <v>0</v>
      </c>
      <c r="CB511" s="142">
        <f t="shared" si="257"/>
        <v>1000</v>
      </c>
      <c r="CC511" s="142">
        <f t="shared" si="258"/>
        <v>0</v>
      </c>
      <c r="CD511" s="142">
        <f t="shared" si="259"/>
        <v>0</v>
      </c>
      <c r="CE511" s="142">
        <f t="shared" si="260"/>
        <v>0</v>
      </c>
      <c r="CF511" s="142">
        <f t="shared" si="261"/>
        <v>0</v>
      </c>
      <c r="CG511" s="142">
        <f t="shared" si="262"/>
        <v>0</v>
      </c>
      <c r="CH511" s="142">
        <f t="shared" si="263"/>
        <v>0</v>
      </c>
      <c r="CI511" s="142">
        <f t="shared" si="264"/>
        <v>0</v>
      </c>
      <c r="CJ511" s="142">
        <f t="shared" si="265"/>
        <v>0</v>
      </c>
    </row>
    <row r="512" spans="1:88" x14ac:dyDescent="0.2">
      <c r="B512" s="144" t="str">
        <f t="shared" si="239"/>
        <v>9. Cristales</v>
      </c>
      <c r="C512" s="129">
        <v>0</v>
      </c>
      <c r="D512" s="129">
        <v>0</v>
      </c>
      <c r="E512" s="129">
        <v>49.999999999999993</v>
      </c>
      <c r="F512" s="129">
        <v>0</v>
      </c>
      <c r="G512" s="129">
        <v>0</v>
      </c>
      <c r="H512" s="129">
        <v>22</v>
      </c>
      <c r="I512" s="129">
        <v>34</v>
      </c>
      <c r="J512" s="129">
        <v>0</v>
      </c>
      <c r="K512" s="129">
        <v>12</v>
      </c>
      <c r="L512" s="129">
        <v>0</v>
      </c>
      <c r="M512" s="129">
        <v>0</v>
      </c>
      <c r="N512" s="129">
        <v>0</v>
      </c>
      <c r="O512" s="129">
        <v>2</v>
      </c>
      <c r="P512" s="129">
        <v>0</v>
      </c>
      <c r="Q512" s="129">
        <v>0</v>
      </c>
      <c r="R512" s="129">
        <v>0</v>
      </c>
      <c r="S512" s="129">
        <v>19</v>
      </c>
      <c r="T512" s="129">
        <v>0</v>
      </c>
      <c r="U512" s="129">
        <v>4</v>
      </c>
      <c r="V512" s="129">
        <v>0</v>
      </c>
      <c r="W512" s="129">
        <v>1</v>
      </c>
      <c r="X512" s="129">
        <v>0</v>
      </c>
      <c r="Y512" s="129">
        <v>5</v>
      </c>
      <c r="Z512" s="129">
        <v>20.999999999999996</v>
      </c>
      <c r="AA512" s="129">
        <v>0</v>
      </c>
      <c r="AB512" s="129">
        <v>0</v>
      </c>
      <c r="AC512" s="129">
        <v>0</v>
      </c>
      <c r="AD512" s="129">
        <v>1</v>
      </c>
      <c r="AE512" s="129">
        <v>0</v>
      </c>
      <c r="AF512" s="129">
        <v>0</v>
      </c>
      <c r="AG512" s="129">
        <v>46</v>
      </c>
      <c r="AH512" s="129">
        <v>0</v>
      </c>
      <c r="AI512" s="129">
        <v>0</v>
      </c>
      <c r="AJ512" s="129">
        <v>3</v>
      </c>
      <c r="AK512" s="129"/>
      <c r="AL512" s="129"/>
      <c r="AM512" s="129"/>
      <c r="AN512" s="129"/>
      <c r="AO512" s="129"/>
      <c r="AP512" s="129"/>
      <c r="AQ512" s="117">
        <f t="shared" si="237"/>
        <v>220</v>
      </c>
      <c r="AS512" s="129">
        <v>246</v>
      </c>
      <c r="AT512" s="148"/>
      <c r="AV512" s="142">
        <f t="shared" si="240"/>
        <v>0</v>
      </c>
      <c r="AW512" s="142">
        <f t="shared" si="266"/>
        <v>0</v>
      </c>
      <c r="AX512" s="142">
        <f t="shared" si="267"/>
        <v>0</v>
      </c>
      <c r="AY512" s="142">
        <f t="shared" si="268"/>
        <v>0</v>
      </c>
      <c r="AZ512" s="142">
        <f t="shared" si="269"/>
        <v>0</v>
      </c>
      <c r="BA512" s="142">
        <f t="shared" si="270"/>
        <v>0</v>
      </c>
      <c r="BB512" s="142">
        <f t="shared" si="271"/>
        <v>0</v>
      </c>
      <c r="BC512" s="142">
        <f t="shared" si="272"/>
        <v>0</v>
      </c>
      <c r="BD512" s="142">
        <f t="shared" si="273"/>
        <v>0</v>
      </c>
      <c r="BE512" s="142">
        <f t="shared" si="274"/>
        <v>1000</v>
      </c>
      <c r="BF512" s="142">
        <f t="shared" si="275"/>
        <v>0</v>
      </c>
      <c r="BG512" s="142">
        <f t="shared" si="276"/>
        <v>0</v>
      </c>
      <c r="BH512" s="142">
        <f t="shared" ref="BH512:BH540" si="279">IF(AND(O461=0,O512=0),0,IF(ISERROR(O461/O512),1000,0))</f>
        <v>0</v>
      </c>
      <c r="BI512" s="142">
        <f t="shared" ref="BI512:BI540" si="280">IF(AND(P461=0,P512=0),0,IF(ISERROR(P461/P512),1000,0))</f>
        <v>0</v>
      </c>
      <c r="BJ512" s="142">
        <f t="shared" si="277"/>
        <v>1000</v>
      </c>
      <c r="BK512" s="142">
        <f t="shared" si="278"/>
        <v>0</v>
      </c>
      <c r="BL512" s="142">
        <f t="shared" si="241"/>
        <v>0</v>
      </c>
      <c r="BM512" s="142">
        <f t="shared" si="242"/>
        <v>0</v>
      </c>
      <c r="BN512" s="142">
        <f t="shared" si="243"/>
        <v>0</v>
      </c>
      <c r="BO512" s="142">
        <f t="shared" si="244"/>
        <v>0</v>
      </c>
      <c r="BP512" s="142">
        <f t="shared" si="245"/>
        <v>0</v>
      </c>
      <c r="BQ512" s="142">
        <f t="shared" si="246"/>
        <v>0</v>
      </c>
      <c r="BR512" s="142">
        <f t="shared" si="247"/>
        <v>0</v>
      </c>
      <c r="BS512" s="142">
        <f t="shared" si="248"/>
        <v>0</v>
      </c>
      <c r="BT512" s="142">
        <f t="shared" si="249"/>
        <v>1000</v>
      </c>
      <c r="BU512" s="142">
        <f t="shared" si="250"/>
        <v>0</v>
      </c>
      <c r="BV512" s="142">
        <f t="shared" si="251"/>
        <v>0</v>
      </c>
      <c r="BW512" s="142">
        <f t="shared" si="252"/>
        <v>0</v>
      </c>
      <c r="BX512" s="142">
        <f t="shared" si="253"/>
        <v>0</v>
      </c>
      <c r="BY512" s="142">
        <f t="shared" si="254"/>
        <v>0</v>
      </c>
      <c r="BZ512" s="142">
        <f t="shared" si="255"/>
        <v>0</v>
      </c>
      <c r="CA512" s="142">
        <f t="shared" si="256"/>
        <v>1000</v>
      </c>
      <c r="CB512" s="142">
        <f t="shared" si="257"/>
        <v>0</v>
      </c>
      <c r="CC512" s="142">
        <f t="shared" si="258"/>
        <v>0</v>
      </c>
      <c r="CD512" s="142">
        <f t="shared" si="259"/>
        <v>0</v>
      </c>
      <c r="CE512" s="142">
        <f t="shared" si="260"/>
        <v>0</v>
      </c>
      <c r="CF512" s="142">
        <f t="shared" si="261"/>
        <v>0</v>
      </c>
      <c r="CG512" s="142">
        <f t="shared" si="262"/>
        <v>0</v>
      </c>
      <c r="CH512" s="142">
        <f t="shared" si="263"/>
        <v>0</v>
      </c>
      <c r="CI512" s="142">
        <f t="shared" si="264"/>
        <v>0</v>
      </c>
      <c r="CJ512" s="142">
        <f t="shared" si="265"/>
        <v>0</v>
      </c>
    </row>
    <row r="513" spans="2:88" x14ac:dyDescent="0.2">
      <c r="B513" s="144" t="str">
        <f t="shared" si="239"/>
        <v>10. Daños Físicos a Vehículos Motorizados</v>
      </c>
      <c r="C513" s="129">
        <v>0</v>
      </c>
      <c r="D513" s="129">
        <v>0</v>
      </c>
      <c r="E513" s="129">
        <v>23499</v>
      </c>
      <c r="F513" s="129">
        <v>6254</v>
      </c>
      <c r="G513" s="129">
        <v>0</v>
      </c>
      <c r="H513" s="129">
        <v>8453</v>
      </c>
      <c r="I513" s="129">
        <v>0</v>
      </c>
      <c r="J513" s="129">
        <v>0</v>
      </c>
      <c r="K513" s="129">
        <v>5120</v>
      </c>
      <c r="L513" s="129">
        <v>0</v>
      </c>
      <c r="M513" s="129">
        <v>0</v>
      </c>
      <c r="N513" s="129">
        <v>0</v>
      </c>
      <c r="O513" s="129">
        <v>1404</v>
      </c>
      <c r="P513" s="129">
        <v>0</v>
      </c>
      <c r="Q513" s="129">
        <v>4282</v>
      </c>
      <c r="R513" s="129">
        <v>0</v>
      </c>
      <c r="S513" s="129">
        <v>24384.999999999996</v>
      </c>
      <c r="T513" s="129">
        <v>0</v>
      </c>
      <c r="U513" s="129">
        <v>3905.0000000000009</v>
      </c>
      <c r="V513" s="129">
        <v>0</v>
      </c>
      <c r="W513" s="129">
        <v>0</v>
      </c>
      <c r="X513" s="129">
        <v>0</v>
      </c>
      <c r="Y513" s="129">
        <v>320</v>
      </c>
      <c r="Z513" s="129">
        <v>9367</v>
      </c>
      <c r="AA513" s="129">
        <v>3024</v>
      </c>
      <c r="AB513" s="129">
        <v>0</v>
      </c>
      <c r="AC513" s="129">
        <v>0</v>
      </c>
      <c r="AD513" s="129">
        <v>0</v>
      </c>
      <c r="AE513" s="129">
        <v>0</v>
      </c>
      <c r="AF513" s="129">
        <v>0</v>
      </c>
      <c r="AG513" s="129">
        <v>10206</v>
      </c>
      <c r="AH513" s="129">
        <v>0</v>
      </c>
      <c r="AI513" s="129">
        <v>2574.0000000000005</v>
      </c>
      <c r="AJ513" s="129">
        <v>0</v>
      </c>
      <c r="AK513" s="129"/>
      <c r="AL513" s="129"/>
      <c r="AM513" s="129"/>
      <c r="AN513" s="129"/>
      <c r="AO513" s="129"/>
      <c r="AP513" s="129"/>
      <c r="AQ513" s="117">
        <f t="shared" si="237"/>
        <v>102793</v>
      </c>
      <c r="AS513" s="129">
        <v>125672</v>
      </c>
      <c r="AT513" s="148"/>
      <c r="AV513" s="142">
        <f t="shared" si="240"/>
        <v>0</v>
      </c>
      <c r="AW513" s="142">
        <f t="shared" si="266"/>
        <v>0</v>
      </c>
      <c r="AX513" s="142">
        <f t="shared" si="267"/>
        <v>0</v>
      </c>
      <c r="AY513" s="142">
        <f t="shared" si="268"/>
        <v>0</v>
      </c>
      <c r="AZ513" s="142">
        <f t="shared" si="269"/>
        <v>0</v>
      </c>
      <c r="BA513" s="142">
        <f t="shared" si="270"/>
        <v>0</v>
      </c>
      <c r="BB513" s="142">
        <f t="shared" si="271"/>
        <v>0</v>
      </c>
      <c r="BC513" s="142">
        <f t="shared" si="272"/>
        <v>0</v>
      </c>
      <c r="BD513" s="142">
        <f t="shared" si="273"/>
        <v>0</v>
      </c>
      <c r="BE513" s="142">
        <f t="shared" si="274"/>
        <v>0</v>
      </c>
      <c r="BF513" s="142">
        <f t="shared" si="275"/>
        <v>0</v>
      </c>
      <c r="BG513" s="142">
        <f t="shared" si="276"/>
        <v>0</v>
      </c>
      <c r="BH513" s="142">
        <f t="shared" si="279"/>
        <v>0</v>
      </c>
      <c r="BI513" s="142">
        <f t="shared" si="280"/>
        <v>0</v>
      </c>
      <c r="BJ513" s="142">
        <f t="shared" si="277"/>
        <v>0</v>
      </c>
      <c r="BK513" s="142">
        <f t="shared" si="278"/>
        <v>1000</v>
      </c>
      <c r="BL513" s="142">
        <f t="shared" si="241"/>
        <v>0</v>
      </c>
      <c r="BM513" s="142">
        <f t="shared" si="242"/>
        <v>0</v>
      </c>
      <c r="BN513" s="142">
        <f t="shared" si="243"/>
        <v>0</v>
      </c>
      <c r="BO513" s="142">
        <f t="shared" si="244"/>
        <v>0</v>
      </c>
      <c r="BP513" s="142">
        <f t="shared" si="245"/>
        <v>0</v>
      </c>
      <c r="BQ513" s="142">
        <f t="shared" si="246"/>
        <v>0</v>
      </c>
      <c r="BR513" s="142">
        <f t="shared" si="247"/>
        <v>0</v>
      </c>
      <c r="BS513" s="142">
        <f t="shared" si="248"/>
        <v>0</v>
      </c>
      <c r="BT513" s="142">
        <f t="shared" si="249"/>
        <v>0</v>
      </c>
      <c r="BU513" s="142">
        <f t="shared" si="250"/>
        <v>0</v>
      </c>
      <c r="BV513" s="142">
        <f t="shared" si="251"/>
        <v>0</v>
      </c>
      <c r="BW513" s="142">
        <f t="shared" si="252"/>
        <v>1000</v>
      </c>
      <c r="BX513" s="142">
        <f t="shared" si="253"/>
        <v>0</v>
      </c>
      <c r="BY513" s="142">
        <f t="shared" si="254"/>
        <v>0</v>
      </c>
      <c r="BZ513" s="142">
        <f t="shared" si="255"/>
        <v>0</v>
      </c>
      <c r="CA513" s="142">
        <f t="shared" si="256"/>
        <v>0</v>
      </c>
      <c r="CB513" s="142">
        <f t="shared" si="257"/>
        <v>0</v>
      </c>
      <c r="CC513" s="142">
        <f t="shared" si="258"/>
        <v>0</v>
      </c>
      <c r="CD513" s="142">
        <f t="shared" si="259"/>
        <v>0</v>
      </c>
      <c r="CE513" s="142">
        <f t="shared" si="260"/>
        <v>0</v>
      </c>
      <c r="CF513" s="142">
        <f t="shared" si="261"/>
        <v>0</v>
      </c>
      <c r="CG513" s="142">
        <f t="shared" si="262"/>
        <v>0</v>
      </c>
      <c r="CH513" s="142">
        <f t="shared" si="263"/>
        <v>0</v>
      </c>
      <c r="CI513" s="142">
        <f t="shared" si="264"/>
        <v>0</v>
      </c>
      <c r="CJ513" s="142">
        <f t="shared" si="265"/>
        <v>0</v>
      </c>
    </row>
    <row r="514" spans="2:88" x14ac:dyDescent="0.2">
      <c r="B514" s="144" t="str">
        <f t="shared" si="239"/>
        <v>11. Casco Marítimo</v>
      </c>
      <c r="C514" s="129">
        <v>0</v>
      </c>
      <c r="D514" s="129">
        <v>0</v>
      </c>
      <c r="E514" s="129">
        <v>0</v>
      </c>
      <c r="F514" s="129">
        <v>0</v>
      </c>
      <c r="G514" s="129">
        <v>0</v>
      </c>
      <c r="H514" s="129">
        <v>0</v>
      </c>
      <c r="I514" s="129">
        <v>1</v>
      </c>
      <c r="J514" s="129">
        <v>0</v>
      </c>
      <c r="K514" s="129">
        <v>0</v>
      </c>
      <c r="L514" s="129">
        <v>0</v>
      </c>
      <c r="M514" s="129">
        <v>0</v>
      </c>
      <c r="N514" s="129">
        <v>1</v>
      </c>
      <c r="O514" s="129">
        <v>5</v>
      </c>
      <c r="P514" s="129">
        <v>0</v>
      </c>
      <c r="Q514" s="129">
        <v>0</v>
      </c>
      <c r="R514" s="129">
        <v>0</v>
      </c>
      <c r="S514" s="129">
        <v>3</v>
      </c>
      <c r="T514" s="129">
        <v>0</v>
      </c>
      <c r="U514" s="129">
        <v>1</v>
      </c>
      <c r="V514" s="129">
        <v>0</v>
      </c>
      <c r="W514" s="129">
        <v>0</v>
      </c>
      <c r="X514" s="129">
        <v>0</v>
      </c>
      <c r="Y514" s="129">
        <v>1</v>
      </c>
      <c r="Z514" s="129">
        <v>0</v>
      </c>
      <c r="AA514" s="129">
        <v>2</v>
      </c>
      <c r="AB514" s="129">
        <v>0</v>
      </c>
      <c r="AC514" s="129">
        <v>0</v>
      </c>
      <c r="AD514" s="129">
        <v>0</v>
      </c>
      <c r="AE514" s="129">
        <v>0</v>
      </c>
      <c r="AF514" s="129">
        <v>0</v>
      </c>
      <c r="AG514" s="129">
        <v>11</v>
      </c>
      <c r="AH514" s="129">
        <v>20</v>
      </c>
      <c r="AI514" s="129">
        <v>0</v>
      </c>
      <c r="AJ514" s="129">
        <v>0</v>
      </c>
      <c r="AK514" s="129"/>
      <c r="AL514" s="129"/>
      <c r="AM514" s="129"/>
      <c r="AN514" s="129"/>
      <c r="AO514" s="129"/>
      <c r="AP514" s="129"/>
      <c r="AQ514" s="117">
        <f t="shared" si="237"/>
        <v>45</v>
      </c>
      <c r="AS514" s="129">
        <v>50</v>
      </c>
      <c r="AT514" s="148"/>
      <c r="AV514" s="142">
        <f t="shared" si="240"/>
        <v>0</v>
      </c>
      <c r="AW514" s="142">
        <f t="shared" si="266"/>
        <v>0</v>
      </c>
      <c r="AX514" s="142">
        <f t="shared" si="267"/>
        <v>1000</v>
      </c>
      <c r="AY514" s="142">
        <f t="shared" si="268"/>
        <v>0</v>
      </c>
      <c r="AZ514" s="142">
        <f t="shared" si="269"/>
        <v>0</v>
      </c>
      <c r="BA514" s="142">
        <f t="shared" si="270"/>
        <v>1000</v>
      </c>
      <c r="BB514" s="142">
        <f t="shared" si="271"/>
        <v>0</v>
      </c>
      <c r="BC514" s="142">
        <f t="shared" si="272"/>
        <v>0</v>
      </c>
      <c r="BD514" s="142">
        <f t="shared" si="273"/>
        <v>0</v>
      </c>
      <c r="BE514" s="142">
        <f t="shared" si="274"/>
        <v>0</v>
      </c>
      <c r="BF514" s="142">
        <f t="shared" si="275"/>
        <v>0</v>
      </c>
      <c r="BG514" s="142">
        <f t="shared" si="276"/>
        <v>0</v>
      </c>
      <c r="BH514" s="142">
        <f t="shared" si="279"/>
        <v>0</v>
      </c>
      <c r="BI514" s="142">
        <f t="shared" si="280"/>
        <v>0</v>
      </c>
      <c r="BJ514" s="142">
        <f t="shared" si="277"/>
        <v>1000</v>
      </c>
      <c r="BK514" s="142">
        <f t="shared" si="278"/>
        <v>0</v>
      </c>
      <c r="BL514" s="142">
        <f t="shared" si="241"/>
        <v>0</v>
      </c>
      <c r="BM514" s="142">
        <f t="shared" si="242"/>
        <v>0</v>
      </c>
      <c r="BN514" s="142">
        <f t="shared" si="243"/>
        <v>0</v>
      </c>
      <c r="BO514" s="142">
        <f t="shared" si="244"/>
        <v>0</v>
      </c>
      <c r="BP514" s="142">
        <f t="shared" si="245"/>
        <v>1000</v>
      </c>
      <c r="BQ514" s="142">
        <f t="shared" si="246"/>
        <v>0</v>
      </c>
      <c r="BR514" s="142">
        <f t="shared" si="247"/>
        <v>0</v>
      </c>
      <c r="BS514" s="142">
        <f t="shared" si="248"/>
        <v>0</v>
      </c>
      <c r="BT514" s="142">
        <f t="shared" si="249"/>
        <v>0</v>
      </c>
      <c r="BU514" s="142">
        <f t="shared" si="250"/>
        <v>0</v>
      </c>
      <c r="BV514" s="142">
        <f t="shared" si="251"/>
        <v>0</v>
      </c>
      <c r="BW514" s="142">
        <f t="shared" si="252"/>
        <v>0</v>
      </c>
      <c r="BX514" s="142">
        <f t="shared" si="253"/>
        <v>0</v>
      </c>
      <c r="BY514" s="142">
        <f t="shared" si="254"/>
        <v>0</v>
      </c>
      <c r="BZ514" s="142">
        <f t="shared" si="255"/>
        <v>0</v>
      </c>
      <c r="CA514" s="142">
        <f t="shared" si="256"/>
        <v>0</v>
      </c>
      <c r="CB514" s="142">
        <f t="shared" si="257"/>
        <v>0</v>
      </c>
      <c r="CC514" s="142">
        <f t="shared" si="258"/>
        <v>0</v>
      </c>
      <c r="CD514" s="142">
        <f t="shared" si="259"/>
        <v>0</v>
      </c>
      <c r="CE514" s="142">
        <f t="shared" si="260"/>
        <v>0</v>
      </c>
      <c r="CF514" s="142">
        <f t="shared" si="261"/>
        <v>0</v>
      </c>
      <c r="CG514" s="142">
        <f t="shared" si="262"/>
        <v>0</v>
      </c>
      <c r="CH514" s="142">
        <f t="shared" si="263"/>
        <v>0</v>
      </c>
      <c r="CI514" s="142">
        <f t="shared" si="264"/>
        <v>0</v>
      </c>
      <c r="CJ514" s="142">
        <f t="shared" si="265"/>
        <v>0</v>
      </c>
    </row>
    <row r="515" spans="2:88" x14ac:dyDescent="0.2">
      <c r="B515" s="144" t="str">
        <f t="shared" si="239"/>
        <v>12. Casco Aéreo</v>
      </c>
      <c r="C515" s="129">
        <v>0</v>
      </c>
      <c r="D515" s="129">
        <v>0</v>
      </c>
      <c r="E515" s="129">
        <v>0</v>
      </c>
      <c r="F515" s="129">
        <v>0</v>
      </c>
      <c r="G515" s="129">
        <v>0</v>
      </c>
      <c r="H515" s="129">
        <v>0</v>
      </c>
      <c r="I515" s="129">
        <v>0</v>
      </c>
      <c r="J515" s="129">
        <v>0</v>
      </c>
      <c r="K515" s="129">
        <v>0</v>
      </c>
      <c r="L515" s="129">
        <v>0</v>
      </c>
      <c r="M515" s="129">
        <v>0</v>
      </c>
      <c r="N515" s="129">
        <v>0</v>
      </c>
      <c r="O515" s="129">
        <v>0</v>
      </c>
      <c r="P515" s="129">
        <v>0</v>
      </c>
      <c r="Q515" s="129">
        <v>0</v>
      </c>
      <c r="R515" s="129">
        <v>0</v>
      </c>
      <c r="S515" s="129">
        <v>3</v>
      </c>
      <c r="T515" s="129">
        <v>0</v>
      </c>
      <c r="U515" s="129">
        <v>56</v>
      </c>
      <c r="V515" s="129">
        <v>0</v>
      </c>
      <c r="W515" s="129">
        <v>5</v>
      </c>
      <c r="X515" s="129">
        <v>0</v>
      </c>
      <c r="Y515" s="129">
        <v>0</v>
      </c>
      <c r="Z515" s="129">
        <v>0</v>
      </c>
      <c r="AA515" s="129">
        <v>0</v>
      </c>
      <c r="AB515" s="129">
        <v>0</v>
      </c>
      <c r="AC515" s="129">
        <v>0</v>
      </c>
      <c r="AD515" s="129">
        <v>1</v>
      </c>
      <c r="AE515" s="129">
        <v>0</v>
      </c>
      <c r="AF515" s="129">
        <v>0</v>
      </c>
      <c r="AG515" s="129">
        <v>0</v>
      </c>
      <c r="AH515" s="129">
        <v>2</v>
      </c>
      <c r="AI515" s="129">
        <v>0</v>
      </c>
      <c r="AJ515" s="129">
        <v>0</v>
      </c>
      <c r="AK515" s="129"/>
      <c r="AL515" s="129"/>
      <c r="AM515" s="129"/>
      <c r="AN515" s="129"/>
      <c r="AO515" s="129"/>
      <c r="AP515" s="129"/>
      <c r="AQ515" s="117">
        <f t="shared" si="237"/>
        <v>67</v>
      </c>
      <c r="AS515" s="129">
        <v>239</v>
      </c>
      <c r="AT515" s="148"/>
      <c r="AV515" s="142">
        <f t="shared" si="240"/>
        <v>0</v>
      </c>
      <c r="AW515" s="142">
        <f t="shared" si="266"/>
        <v>0</v>
      </c>
      <c r="AX515" s="142">
        <f t="shared" si="267"/>
        <v>1000</v>
      </c>
      <c r="AY515" s="142">
        <f t="shared" si="268"/>
        <v>0</v>
      </c>
      <c r="AZ515" s="142">
        <f t="shared" si="269"/>
        <v>0</v>
      </c>
      <c r="BA515" s="142">
        <f t="shared" si="270"/>
        <v>0</v>
      </c>
      <c r="BB515" s="142">
        <f t="shared" si="271"/>
        <v>0</v>
      </c>
      <c r="BC515" s="142">
        <f t="shared" si="272"/>
        <v>0</v>
      </c>
      <c r="BD515" s="142">
        <f t="shared" si="273"/>
        <v>0</v>
      </c>
      <c r="BE515" s="142">
        <f t="shared" si="274"/>
        <v>0</v>
      </c>
      <c r="BF515" s="142">
        <f t="shared" si="275"/>
        <v>0</v>
      </c>
      <c r="BG515" s="142">
        <f t="shared" si="276"/>
        <v>1000</v>
      </c>
      <c r="BH515" s="142">
        <f t="shared" si="279"/>
        <v>1000</v>
      </c>
      <c r="BI515" s="142">
        <f t="shared" si="280"/>
        <v>0</v>
      </c>
      <c r="BJ515" s="142">
        <f t="shared" si="277"/>
        <v>1000</v>
      </c>
      <c r="BK515" s="142">
        <f t="shared" si="278"/>
        <v>0</v>
      </c>
      <c r="BL515" s="142">
        <f t="shared" si="241"/>
        <v>0</v>
      </c>
      <c r="BM515" s="142">
        <f t="shared" si="242"/>
        <v>0</v>
      </c>
      <c r="BN515" s="142">
        <f t="shared" si="243"/>
        <v>0</v>
      </c>
      <c r="BO515" s="142">
        <f t="shared" si="244"/>
        <v>0</v>
      </c>
      <c r="BP515" s="142">
        <f t="shared" si="245"/>
        <v>0</v>
      </c>
      <c r="BQ515" s="142">
        <f t="shared" si="246"/>
        <v>0</v>
      </c>
      <c r="BR515" s="142">
        <f t="shared" si="247"/>
        <v>0</v>
      </c>
      <c r="BS515" s="142">
        <f t="shared" si="248"/>
        <v>0</v>
      </c>
      <c r="BT515" s="142">
        <f t="shared" si="249"/>
        <v>1000</v>
      </c>
      <c r="BU515" s="142">
        <f t="shared" si="250"/>
        <v>0</v>
      </c>
      <c r="BV515" s="142">
        <f t="shared" si="251"/>
        <v>0</v>
      </c>
      <c r="BW515" s="142">
        <f t="shared" si="252"/>
        <v>0</v>
      </c>
      <c r="BX515" s="142">
        <f t="shared" si="253"/>
        <v>0</v>
      </c>
      <c r="BY515" s="142">
        <f t="shared" si="254"/>
        <v>0</v>
      </c>
      <c r="BZ515" s="142">
        <f t="shared" si="255"/>
        <v>0</v>
      </c>
      <c r="CA515" s="142">
        <f t="shared" si="256"/>
        <v>0</v>
      </c>
      <c r="CB515" s="142">
        <f t="shared" si="257"/>
        <v>0</v>
      </c>
      <c r="CC515" s="142">
        <f t="shared" si="258"/>
        <v>0</v>
      </c>
      <c r="CD515" s="142">
        <f t="shared" si="259"/>
        <v>0</v>
      </c>
      <c r="CE515" s="142">
        <f t="shared" si="260"/>
        <v>0</v>
      </c>
      <c r="CF515" s="142">
        <f t="shared" si="261"/>
        <v>0</v>
      </c>
      <c r="CG515" s="142">
        <f t="shared" si="262"/>
        <v>0</v>
      </c>
      <c r="CH515" s="142">
        <f t="shared" si="263"/>
        <v>0</v>
      </c>
      <c r="CI515" s="142">
        <f t="shared" si="264"/>
        <v>0</v>
      </c>
      <c r="CJ515" s="142">
        <f t="shared" si="265"/>
        <v>0</v>
      </c>
    </row>
    <row r="516" spans="2:88" x14ac:dyDescent="0.2">
      <c r="B516" s="144" t="str">
        <f t="shared" si="239"/>
        <v>13. Responsabilidad Civil Hogar y Condominios</v>
      </c>
      <c r="C516" s="129">
        <v>0</v>
      </c>
      <c r="D516" s="129">
        <v>0</v>
      </c>
      <c r="E516" s="129">
        <v>29</v>
      </c>
      <c r="F516" s="129">
        <v>0</v>
      </c>
      <c r="G516" s="129">
        <v>0</v>
      </c>
      <c r="H516" s="129">
        <v>2</v>
      </c>
      <c r="I516" s="129">
        <v>9</v>
      </c>
      <c r="J516" s="129">
        <v>0</v>
      </c>
      <c r="K516" s="129">
        <v>14</v>
      </c>
      <c r="L516" s="129">
        <v>0</v>
      </c>
      <c r="M516" s="129">
        <v>0</v>
      </c>
      <c r="N516" s="129">
        <v>0</v>
      </c>
      <c r="O516" s="129">
        <v>0</v>
      </c>
      <c r="P516" s="129">
        <v>0</v>
      </c>
      <c r="Q516" s="129">
        <v>0</v>
      </c>
      <c r="R516" s="129">
        <v>0</v>
      </c>
      <c r="S516" s="129">
        <v>2</v>
      </c>
      <c r="T516" s="129">
        <v>0</v>
      </c>
      <c r="U516" s="129">
        <v>0</v>
      </c>
      <c r="V516" s="129">
        <v>0</v>
      </c>
      <c r="W516" s="129">
        <v>0</v>
      </c>
      <c r="X516" s="129">
        <v>0</v>
      </c>
      <c r="Y516" s="129">
        <v>3</v>
      </c>
      <c r="Z516" s="129">
        <v>3</v>
      </c>
      <c r="AA516" s="129">
        <v>0</v>
      </c>
      <c r="AB516" s="129">
        <v>0</v>
      </c>
      <c r="AC516" s="129">
        <v>0</v>
      </c>
      <c r="AD516" s="129">
        <v>0</v>
      </c>
      <c r="AE516" s="129">
        <v>0</v>
      </c>
      <c r="AF516" s="129">
        <v>0</v>
      </c>
      <c r="AG516" s="129">
        <v>6</v>
      </c>
      <c r="AH516" s="129">
        <v>0</v>
      </c>
      <c r="AI516" s="129">
        <v>0</v>
      </c>
      <c r="AJ516" s="129">
        <v>0</v>
      </c>
      <c r="AK516" s="129"/>
      <c r="AL516" s="129"/>
      <c r="AM516" s="129"/>
      <c r="AN516" s="129"/>
      <c r="AO516" s="129"/>
      <c r="AP516" s="129"/>
      <c r="AQ516" s="117">
        <f t="shared" si="237"/>
        <v>68</v>
      </c>
      <c r="AS516" s="129">
        <v>69</v>
      </c>
      <c r="AT516" s="148"/>
      <c r="AV516" s="142">
        <f t="shared" si="240"/>
        <v>0</v>
      </c>
      <c r="AW516" s="142">
        <f t="shared" si="266"/>
        <v>0</v>
      </c>
      <c r="AX516" s="142">
        <f t="shared" si="267"/>
        <v>0</v>
      </c>
      <c r="AY516" s="142">
        <f t="shared" si="268"/>
        <v>1000</v>
      </c>
      <c r="AZ516" s="142">
        <f t="shared" si="269"/>
        <v>0</v>
      </c>
      <c r="BA516" s="142">
        <f t="shared" si="270"/>
        <v>0</v>
      </c>
      <c r="BB516" s="142">
        <f t="shared" si="271"/>
        <v>0</v>
      </c>
      <c r="BC516" s="142">
        <f t="shared" si="272"/>
        <v>0</v>
      </c>
      <c r="BD516" s="142">
        <f t="shared" si="273"/>
        <v>0</v>
      </c>
      <c r="BE516" s="142">
        <f t="shared" si="274"/>
        <v>0</v>
      </c>
      <c r="BF516" s="142">
        <f t="shared" si="275"/>
        <v>0</v>
      </c>
      <c r="BG516" s="142">
        <f t="shared" si="276"/>
        <v>0</v>
      </c>
      <c r="BH516" s="142">
        <f t="shared" si="279"/>
        <v>1000</v>
      </c>
      <c r="BI516" s="142">
        <f t="shared" si="280"/>
        <v>0</v>
      </c>
      <c r="BJ516" s="142">
        <f t="shared" si="277"/>
        <v>0</v>
      </c>
      <c r="BK516" s="142">
        <f t="shared" si="278"/>
        <v>0</v>
      </c>
      <c r="BL516" s="142">
        <f t="shared" si="241"/>
        <v>0</v>
      </c>
      <c r="BM516" s="142">
        <f t="shared" si="242"/>
        <v>0</v>
      </c>
      <c r="BN516" s="142">
        <f t="shared" si="243"/>
        <v>1000</v>
      </c>
      <c r="BO516" s="142">
        <f t="shared" si="244"/>
        <v>0</v>
      </c>
      <c r="BP516" s="142">
        <f t="shared" si="245"/>
        <v>1000</v>
      </c>
      <c r="BQ516" s="142">
        <f t="shared" si="246"/>
        <v>0</v>
      </c>
      <c r="BR516" s="142">
        <f t="shared" si="247"/>
        <v>0</v>
      </c>
      <c r="BS516" s="142">
        <f t="shared" si="248"/>
        <v>0</v>
      </c>
      <c r="BT516" s="142">
        <f t="shared" si="249"/>
        <v>1000</v>
      </c>
      <c r="BU516" s="142">
        <f t="shared" si="250"/>
        <v>0</v>
      </c>
      <c r="BV516" s="142">
        <f t="shared" si="251"/>
        <v>0</v>
      </c>
      <c r="BW516" s="142">
        <f t="shared" si="252"/>
        <v>0</v>
      </c>
      <c r="BX516" s="142">
        <f t="shared" si="253"/>
        <v>0</v>
      </c>
      <c r="BY516" s="142">
        <f t="shared" si="254"/>
        <v>0</v>
      </c>
      <c r="BZ516" s="142">
        <f t="shared" si="255"/>
        <v>0</v>
      </c>
      <c r="CA516" s="142">
        <f t="shared" si="256"/>
        <v>1000</v>
      </c>
      <c r="CB516" s="142">
        <f t="shared" si="257"/>
        <v>0</v>
      </c>
      <c r="CC516" s="142">
        <f t="shared" si="258"/>
        <v>1000</v>
      </c>
      <c r="CD516" s="142">
        <f t="shared" si="259"/>
        <v>0</v>
      </c>
      <c r="CE516" s="142">
        <f t="shared" si="260"/>
        <v>0</v>
      </c>
      <c r="CF516" s="142">
        <f t="shared" si="261"/>
        <v>0</v>
      </c>
      <c r="CG516" s="142">
        <f t="shared" si="262"/>
        <v>0</v>
      </c>
      <c r="CH516" s="142">
        <f t="shared" si="263"/>
        <v>0</v>
      </c>
      <c r="CI516" s="142">
        <f t="shared" si="264"/>
        <v>0</v>
      </c>
      <c r="CJ516" s="142">
        <f t="shared" si="265"/>
        <v>0</v>
      </c>
    </row>
    <row r="517" spans="2:88" x14ac:dyDescent="0.2">
      <c r="B517" s="144" t="str">
        <f t="shared" si="239"/>
        <v>14. Responsabilidad Civil Profesional</v>
      </c>
      <c r="C517" s="129">
        <v>0</v>
      </c>
      <c r="D517" s="129">
        <v>0</v>
      </c>
      <c r="E517" s="129">
        <v>3</v>
      </c>
      <c r="F517" s="129">
        <v>0</v>
      </c>
      <c r="G517" s="129">
        <v>0</v>
      </c>
      <c r="H517" s="129">
        <v>50</v>
      </c>
      <c r="I517" s="129">
        <v>36</v>
      </c>
      <c r="J517" s="129">
        <v>0</v>
      </c>
      <c r="K517" s="129">
        <v>0</v>
      </c>
      <c r="L517" s="129">
        <v>0</v>
      </c>
      <c r="M517" s="129">
        <v>0</v>
      </c>
      <c r="N517" s="129">
        <v>0</v>
      </c>
      <c r="O517" s="129">
        <v>0</v>
      </c>
      <c r="P517" s="129">
        <v>0</v>
      </c>
      <c r="Q517" s="129">
        <v>0</v>
      </c>
      <c r="R517" s="129">
        <v>0</v>
      </c>
      <c r="S517" s="129">
        <v>0</v>
      </c>
      <c r="T517" s="129">
        <v>0</v>
      </c>
      <c r="U517" s="129">
        <v>93</v>
      </c>
      <c r="V517" s="129">
        <v>0</v>
      </c>
      <c r="W517" s="129">
        <v>0</v>
      </c>
      <c r="X517" s="129">
        <v>0</v>
      </c>
      <c r="Y517" s="129">
        <v>111</v>
      </c>
      <c r="Z517" s="129">
        <v>0</v>
      </c>
      <c r="AA517" s="129">
        <v>18.000000000000004</v>
      </c>
      <c r="AB517" s="129">
        <v>0</v>
      </c>
      <c r="AC517" s="129">
        <v>0</v>
      </c>
      <c r="AD517" s="129">
        <v>20</v>
      </c>
      <c r="AE517" s="129">
        <v>3</v>
      </c>
      <c r="AF517" s="129">
        <v>0</v>
      </c>
      <c r="AG517" s="129">
        <v>0</v>
      </c>
      <c r="AH517" s="129">
        <v>0</v>
      </c>
      <c r="AI517" s="129">
        <v>0</v>
      </c>
      <c r="AJ517" s="129">
        <v>0</v>
      </c>
      <c r="AK517" s="129"/>
      <c r="AL517" s="129"/>
      <c r="AM517" s="129"/>
      <c r="AN517" s="129"/>
      <c r="AO517" s="129"/>
      <c r="AP517" s="129"/>
      <c r="AQ517" s="117">
        <f t="shared" si="237"/>
        <v>334</v>
      </c>
      <c r="AS517" s="129">
        <v>318</v>
      </c>
      <c r="AT517" s="148"/>
      <c r="AV517" s="142">
        <f t="shared" si="240"/>
        <v>0</v>
      </c>
      <c r="AW517" s="142">
        <f t="shared" si="266"/>
        <v>0</v>
      </c>
      <c r="AX517" s="142">
        <f t="shared" si="267"/>
        <v>0</v>
      </c>
      <c r="AY517" s="142">
        <f t="shared" si="268"/>
        <v>0</v>
      </c>
      <c r="AZ517" s="142">
        <f t="shared" si="269"/>
        <v>0</v>
      </c>
      <c r="BA517" s="142">
        <f t="shared" si="270"/>
        <v>0</v>
      </c>
      <c r="BB517" s="142">
        <f t="shared" si="271"/>
        <v>0</v>
      </c>
      <c r="BC517" s="142">
        <f t="shared" si="272"/>
        <v>0</v>
      </c>
      <c r="BD517" s="142">
        <f t="shared" si="273"/>
        <v>1000</v>
      </c>
      <c r="BE517" s="142">
        <f t="shared" si="274"/>
        <v>1000</v>
      </c>
      <c r="BF517" s="142">
        <f t="shared" si="275"/>
        <v>0</v>
      </c>
      <c r="BG517" s="142">
        <f t="shared" si="276"/>
        <v>1000</v>
      </c>
      <c r="BH517" s="142">
        <f t="shared" si="279"/>
        <v>1000</v>
      </c>
      <c r="BI517" s="142">
        <f t="shared" si="280"/>
        <v>0</v>
      </c>
      <c r="BJ517" s="142">
        <f t="shared" si="277"/>
        <v>1000</v>
      </c>
      <c r="BK517" s="142">
        <f t="shared" si="278"/>
        <v>0</v>
      </c>
      <c r="BL517" s="142">
        <f t="shared" si="241"/>
        <v>0</v>
      </c>
      <c r="BM517" s="142">
        <f t="shared" si="242"/>
        <v>0</v>
      </c>
      <c r="BN517" s="142">
        <f t="shared" si="243"/>
        <v>0</v>
      </c>
      <c r="BO517" s="142">
        <f t="shared" si="244"/>
        <v>0</v>
      </c>
      <c r="BP517" s="142">
        <f t="shared" si="245"/>
        <v>1000</v>
      </c>
      <c r="BQ517" s="142">
        <f t="shared" si="246"/>
        <v>0</v>
      </c>
      <c r="BR517" s="142">
        <f t="shared" si="247"/>
        <v>0</v>
      </c>
      <c r="BS517" s="142">
        <f>IF(AND(Z466=0,Z517=0),0,IF(ISERROR(Z466/Z517),1000,0))</f>
        <v>0</v>
      </c>
      <c r="BT517" s="142">
        <f t="shared" si="249"/>
        <v>0</v>
      </c>
      <c r="BU517" s="142">
        <f t="shared" si="250"/>
        <v>0</v>
      </c>
      <c r="BV517" s="142">
        <f t="shared" si="251"/>
        <v>0</v>
      </c>
      <c r="BW517" s="142">
        <f t="shared" si="252"/>
        <v>0</v>
      </c>
      <c r="BX517" s="142">
        <f t="shared" si="253"/>
        <v>0</v>
      </c>
      <c r="BY517" s="142">
        <f t="shared" si="254"/>
        <v>0</v>
      </c>
      <c r="BZ517" s="142">
        <f t="shared" si="255"/>
        <v>0</v>
      </c>
      <c r="CA517" s="142">
        <f t="shared" si="256"/>
        <v>0</v>
      </c>
      <c r="CB517" s="142">
        <f t="shared" si="257"/>
        <v>0</v>
      </c>
      <c r="CC517" s="142">
        <f t="shared" si="258"/>
        <v>0</v>
      </c>
      <c r="CD517" s="142">
        <f t="shared" si="259"/>
        <v>0</v>
      </c>
      <c r="CE517" s="142">
        <f t="shared" si="260"/>
        <v>0</v>
      </c>
      <c r="CF517" s="142">
        <f t="shared" si="261"/>
        <v>0</v>
      </c>
      <c r="CG517" s="142">
        <f t="shared" si="262"/>
        <v>0</v>
      </c>
      <c r="CH517" s="142">
        <f t="shared" si="263"/>
        <v>0</v>
      </c>
      <c r="CI517" s="142">
        <f t="shared" si="264"/>
        <v>0</v>
      </c>
      <c r="CJ517" s="142">
        <f t="shared" si="265"/>
        <v>0</v>
      </c>
    </row>
    <row r="518" spans="2:88" x14ac:dyDescent="0.2">
      <c r="B518" s="144" t="str">
        <f t="shared" si="239"/>
        <v>15. Responsabilidad Civil Industria, Infraestructura y Comercio</v>
      </c>
      <c r="C518" s="129">
        <v>0</v>
      </c>
      <c r="D518" s="129">
        <v>0</v>
      </c>
      <c r="E518" s="129">
        <v>37.000000000000007</v>
      </c>
      <c r="F518" s="129">
        <v>0</v>
      </c>
      <c r="G518" s="129">
        <v>0</v>
      </c>
      <c r="H518" s="129">
        <v>0</v>
      </c>
      <c r="I518" s="129">
        <v>1920</v>
      </c>
      <c r="J518" s="129">
        <v>0</v>
      </c>
      <c r="K518" s="129">
        <v>7</v>
      </c>
      <c r="L518" s="129">
        <v>0</v>
      </c>
      <c r="M518" s="129">
        <v>0</v>
      </c>
      <c r="N518" s="129">
        <v>116</v>
      </c>
      <c r="O518" s="129">
        <v>10</v>
      </c>
      <c r="P518" s="129">
        <v>0</v>
      </c>
      <c r="Q518" s="129">
        <v>13.999999999999998</v>
      </c>
      <c r="R518" s="129">
        <v>0</v>
      </c>
      <c r="S518" s="129">
        <v>242</v>
      </c>
      <c r="T518" s="129">
        <v>0</v>
      </c>
      <c r="U518" s="129">
        <v>39</v>
      </c>
      <c r="V518" s="129">
        <v>0</v>
      </c>
      <c r="W518" s="129">
        <v>61</v>
      </c>
      <c r="X518" s="129">
        <v>0</v>
      </c>
      <c r="Y518" s="129">
        <v>16</v>
      </c>
      <c r="Z518" s="129">
        <v>107.00000000000001</v>
      </c>
      <c r="AA518" s="129">
        <v>48</v>
      </c>
      <c r="AB518" s="129">
        <v>0</v>
      </c>
      <c r="AC518" s="129">
        <v>0</v>
      </c>
      <c r="AD518" s="129">
        <v>192</v>
      </c>
      <c r="AE518" s="129">
        <v>6</v>
      </c>
      <c r="AF518" s="129">
        <v>0</v>
      </c>
      <c r="AG518" s="129">
        <v>341</v>
      </c>
      <c r="AH518" s="129">
        <v>316</v>
      </c>
      <c r="AI518" s="129">
        <v>0</v>
      </c>
      <c r="AJ518" s="129">
        <v>2</v>
      </c>
      <c r="AK518" s="129"/>
      <c r="AL518" s="129"/>
      <c r="AM518" s="129"/>
      <c r="AN518" s="129"/>
      <c r="AO518" s="129"/>
      <c r="AP518" s="129"/>
      <c r="AQ518" s="117">
        <f t="shared" si="237"/>
        <v>3474</v>
      </c>
      <c r="AS518" s="129">
        <v>2796</v>
      </c>
      <c r="AT518" s="148"/>
      <c r="AV518" s="142">
        <f t="shared" si="240"/>
        <v>0</v>
      </c>
      <c r="AW518" s="142">
        <f t="shared" si="266"/>
        <v>0</v>
      </c>
      <c r="AX518" s="142">
        <f t="shared" si="267"/>
        <v>0</v>
      </c>
      <c r="AY518" s="142">
        <f t="shared" si="268"/>
        <v>0</v>
      </c>
      <c r="AZ518" s="142">
        <f t="shared" si="269"/>
        <v>0</v>
      </c>
      <c r="BA518" s="142">
        <f t="shared" si="270"/>
        <v>1000</v>
      </c>
      <c r="BB518" s="142">
        <f t="shared" si="271"/>
        <v>0</v>
      </c>
      <c r="BC518" s="142">
        <f t="shared" si="272"/>
        <v>0</v>
      </c>
      <c r="BD518" s="142">
        <f t="shared" si="273"/>
        <v>0</v>
      </c>
      <c r="BE518" s="142">
        <f t="shared" si="274"/>
        <v>1000</v>
      </c>
      <c r="BF518" s="142">
        <f t="shared" si="275"/>
        <v>0</v>
      </c>
      <c r="BG518" s="142">
        <f t="shared" si="276"/>
        <v>0</v>
      </c>
      <c r="BH518" s="142">
        <f t="shared" si="279"/>
        <v>0</v>
      </c>
      <c r="BI518" s="142">
        <f t="shared" si="280"/>
        <v>0</v>
      </c>
      <c r="BJ518" s="142">
        <f t="shared" si="277"/>
        <v>0</v>
      </c>
      <c r="BK518" s="142">
        <f t="shared" si="278"/>
        <v>0</v>
      </c>
      <c r="BL518" s="142">
        <f t="shared" si="241"/>
        <v>0</v>
      </c>
      <c r="BM518" s="142">
        <f t="shared" si="242"/>
        <v>0</v>
      </c>
      <c r="BN518" s="142">
        <f t="shared" si="243"/>
        <v>0</v>
      </c>
      <c r="BO518" s="142">
        <f t="shared" si="244"/>
        <v>0</v>
      </c>
      <c r="BP518" s="142">
        <f t="shared" si="245"/>
        <v>0</v>
      </c>
      <c r="BQ518" s="142">
        <f t="shared" si="246"/>
        <v>0</v>
      </c>
      <c r="BR518" s="142">
        <f t="shared" si="247"/>
        <v>0</v>
      </c>
      <c r="BS518" s="142">
        <f t="shared" si="248"/>
        <v>0</v>
      </c>
      <c r="BT518" s="142">
        <f t="shared" si="249"/>
        <v>0</v>
      </c>
      <c r="BU518" s="142">
        <f t="shared" si="250"/>
        <v>0</v>
      </c>
      <c r="BV518" s="142">
        <f t="shared" si="251"/>
        <v>0</v>
      </c>
      <c r="BW518" s="142">
        <f t="shared" si="252"/>
        <v>0</v>
      </c>
      <c r="BX518" s="142">
        <f t="shared" si="253"/>
        <v>0</v>
      </c>
      <c r="BY518" s="142">
        <f t="shared" si="254"/>
        <v>0</v>
      </c>
      <c r="BZ518" s="142">
        <f t="shared" si="255"/>
        <v>0</v>
      </c>
      <c r="CA518" s="142">
        <f t="shared" si="256"/>
        <v>0</v>
      </c>
      <c r="CB518" s="142">
        <f t="shared" si="257"/>
        <v>1000</v>
      </c>
      <c r="CC518" s="142">
        <f t="shared" si="258"/>
        <v>0</v>
      </c>
      <c r="CD518" s="142">
        <f t="shared" si="259"/>
        <v>0</v>
      </c>
      <c r="CE518" s="142">
        <f t="shared" si="260"/>
        <v>0</v>
      </c>
      <c r="CF518" s="142">
        <f t="shared" si="261"/>
        <v>0</v>
      </c>
      <c r="CG518" s="142">
        <f t="shared" si="262"/>
        <v>0</v>
      </c>
      <c r="CH518" s="142">
        <f t="shared" si="263"/>
        <v>0</v>
      </c>
      <c r="CI518" s="142">
        <f t="shared" si="264"/>
        <v>0</v>
      </c>
      <c r="CJ518" s="142">
        <f t="shared" si="265"/>
        <v>0</v>
      </c>
    </row>
    <row r="519" spans="2:88" x14ac:dyDescent="0.2">
      <c r="B519" s="144" t="str">
        <f t="shared" si="239"/>
        <v>16. Responsabilidad Civil Vehículos Motorizados</v>
      </c>
      <c r="C519" s="129">
        <v>0</v>
      </c>
      <c r="D519" s="129">
        <v>0</v>
      </c>
      <c r="E519" s="129">
        <v>4124.0000000000009</v>
      </c>
      <c r="F519" s="129">
        <v>657</v>
      </c>
      <c r="G519" s="129">
        <v>0</v>
      </c>
      <c r="H519" s="129">
        <v>622</v>
      </c>
      <c r="I519" s="129">
        <v>0</v>
      </c>
      <c r="J519" s="129">
        <v>0</v>
      </c>
      <c r="K519" s="129">
        <v>286.00000000000006</v>
      </c>
      <c r="L519" s="129">
        <v>0</v>
      </c>
      <c r="M519" s="129">
        <v>0</v>
      </c>
      <c r="N519" s="129">
        <v>0</v>
      </c>
      <c r="O519" s="129">
        <v>401.99999999999994</v>
      </c>
      <c r="P519" s="129">
        <v>0</v>
      </c>
      <c r="Q519" s="129">
        <v>423</v>
      </c>
      <c r="R519" s="129">
        <v>0</v>
      </c>
      <c r="S519" s="129">
        <v>2689</v>
      </c>
      <c r="T519" s="129">
        <v>0</v>
      </c>
      <c r="U519" s="129">
        <v>506</v>
      </c>
      <c r="V519" s="129">
        <v>0</v>
      </c>
      <c r="W519" s="129">
        <v>0</v>
      </c>
      <c r="X519" s="129">
        <v>0</v>
      </c>
      <c r="Y519" s="129">
        <v>90</v>
      </c>
      <c r="Z519" s="129">
        <v>3586.9999999999995</v>
      </c>
      <c r="AA519" s="129">
        <v>112.99999999999999</v>
      </c>
      <c r="AB519" s="129">
        <v>0</v>
      </c>
      <c r="AC519" s="129">
        <v>0</v>
      </c>
      <c r="AD519" s="129">
        <v>0</v>
      </c>
      <c r="AE519" s="129">
        <v>0</v>
      </c>
      <c r="AF519" s="129">
        <v>0</v>
      </c>
      <c r="AG519" s="129">
        <v>5994.0000000000009</v>
      </c>
      <c r="AH519" s="129">
        <v>0</v>
      </c>
      <c r="AI519" s="129">
        <v>320</v>
      </c>
      <c r="AJ519" s="129">
        <v>0</v>
      </c>
      <c r="AK519" s="129"/>
      <c r="AL519" s="129"/>
      <c r="AM519" s="129"/>
      <c r="AN519" s="129"/>
      <c r="AO519" s="129"/>
      <c r="AP519" s="129"/>
      <c r="AQ519" s="117">
        <f t="shared" si="237"/>
        <v>19813</v>
      </c>
      <c r="AS519" s="129">
        <v>24396</v>
      </c>
      <c r="AT519" s="148"/>
      <c r="AV519" s="142">
        <f t="shared" si="240"/>
        <v>0</v>
      </c>
      <c r="AW519" s="142">
        <f t="shared" si="266"/>
        <v>0</v>
      </c>
      <c r="AX519" s="142">
        <f t="shared" si="267"/>
        <v>0</v>
      </c>
      <c r="AY519" s="142">
        <f t="shared" si="268"/>
        <v>0</v>
      </c>
      <c r="AZ519" s="142">
        <f t="shared" si="269"/>
        <v>0</v>
      </c>
      <c r="BA519" s="142">
        <f t="shared" si="270"/>
        <v>0</v>
      </c>
      <c r="BB519" s="142">
        <f t="shared" si="271"/>
        <v>1000</v>
      </c>
      <c r="BC519" s="142">
        <f t="shared" si="272"/>
        <v>0</v>
      </c>
      <c r="BD519" s="142">
        <f t="shared" si="273"/>
        <v>0</v>
      </c>
      <c r="BE519" s="142">
        <f t="shared" si="274"/>
        <v>0</v>
      </c>
      <c r="BF519" s="142">
        <f t="shared" si="275"/>
        <v>0</v>
      </c>
      <c r="BG519" s="142">
        <f t="shared" si="276"/>
        <v>1000</v>
      </c>
      <c r="BH519" s="142">
        <f t="shared" si="279"/>
        <v>0</v>
      </c>
      <c r="BI519" s="142">
        <f t="shared" si="280"/>
        <v>0</v>
      </c>
      <c r="BJ519" s="142">
        <f t="shared" si="277"/>
        <v>0</v>
      </c>
      <c r="BK519" s="142">
        <f t="shared" si="278"/>
        <v>0</v>
      </c>
      <c r="BL519" s="142">
        <f t="shared" si="241"/>
        <v>0</v>
      </c>
      <c r="BM519" s="142">
        <f t="shared" si="242"/>
        <v>0</v>
      </c>
      <c r="BN519" s="142">
        <f t="shared" si="243"/>
        <v>0</v>
      </c>
      <c r="BO519" s="142">
        <f t="shared" si="244"/>
        <v>0</v>
      </c>
      <c r="BP519" s="142">
        <f t="shared" si="245"/>
        <v>0</v>
      </c>
      <c r="BQ519" s="142">
        <f t="shared" si="246"/>
        <v>0</v>
      </c>
      <c r="BR519" s="142">
        <f t="shared" si="247"/>
        <v>0</v>
      </c>
      <c r="BS519" s="142">
        <f t="shared" si="248"/>
        <v>0</v>
      </c>
      <c r="BT519" s="142">
        <f t="shared" si="249"/>
        <v>0</v>
      </c>
      <c r="BU519" s="142">
        <f t="shared" si="250"/>
        <v>0</v>
      </c>
      <c r="BV519" s="142">
        <f t="shared" si="251"/>
        <v>0</v>
      </c>
      <c r="BW519" s="142">
        <f t="shared" si="252"/>
        <v>1000</v>
      </c>
      <c r="BX519" s="142">
        <f t="shared" si="253"/>
        <v>0</v>
      </c>
      <c r="BY519" s="142">
        <f t="shared" si="254"/>
        <v>0</v>
      </c>
      <c r="BZ519" s="142">
        <f t="shared" si="255"/>
        <v>0</v>
      </c>
      <c r="CA519" s="142">
        <f t="shared" si="256"/>
        <v>0</v>
      </c>
      <c r="CB519" s="142">
        <f t="shared" si="257"/>
        <v>0</v>
      </c>
      <c r="CC519" s="142">
        <f t="shared" si="258"/>
        <v>0</v>
      </c>
      <c r="CD519" s="142">
        <f t="shared" si="259"/>
        <v>0</v>
      </c>
      <c r="CE519" s="142">
        <f t="shared" si="260"/>
        <v>0</v>
      </c>
      <c r="CF519" s="142">
        <f t="shared" si="261"/>
        <v>0</v>
      </c>
      <c r="CG519" s="142">
        <f t="shared" si="262"/>
        <v>0</v>
      </c>
      <c r="CH519" s="142">
        <f t="shared" si="263"/>
        <v>0</v>
      </c>
      <c r="CI519" s="142">
        <f t="shared" si="264"/>
        <v>0</v>
      </c>
      <c r="CJ519" s="142">
        <f t="shared" si="265"/>
        <v>0</v>
      </c>
    </row>
    <row r="520" spans="2:88" x14ac:dyDescent="0.2">
      <c r="B520" s="144" t="str">
        <f t="shared" si="239"/>
        <v>17. Transporte Terrestre</v>
      </c>
      <c r="C520" s="129">
        <v>0</v>
      </c>
      <c r="D520" s="129">
        <v>0</v>
      </c>
      <c r="E520" s="129">
        <v>252</v>
      </c>
      <c r="F520" s="129">
        <v>0</v>
      </c>
      <c r="G520" s="129">
        <v>0</v>
      </c>
      <c r="H520" s="129">
        <v>73</v>
      </c>
      <c r="I520" s="129">
        <v>1473</v>
      </c>
      <c r="J520" s="129">
        <v>0</v>
      </c>
      <c r="K520" s="129">
        <v>2</v>
      </c>
      <c r="L520" s="129">
        <v>0</v>
      </c>
      <c r="M520" s="129">
        <v>0</v>
      </c>
      <c r="N520" s="129">
        <v>66</v>
      </c>
      <c r="O520" s="129">
        <v>26.000000000000004</v>
      </c>
      <c r="P520" s="129">
        <v>0</v>
      </c>
      <c r="Q520" s="129">
        <v>347</v>
      </c>
      <c r="R520" s="129">
        <v>0</v>
      </c>
      <c r="S520" s="129">
        <v>284.00000000000006</v>
      </c>
      <c r="T520" s="129">
        <v>0</v>
      </c>
      <c r="U520" s="129">
        <v>17</v>
      </c>
      <c r="V520" s="129">
        <v>0</v>
      </c>
      <c r="W520" s="129">
        <v>3609</v>
      </c>
      <c r="X520" s="129">
        <v>0</v>
      </c>
      <c r="Y520" s="129">
        <v>13.000000000000002</v>
      </c>
      <c r="Z520" s="129">
        <v>221</v>
      </c>
      <c r="AA520" s="129">
        <v>41.999999999999993</v>
      </c>
      <c r="AB520" s="129">
        <v>0</v>
      </c>
      <c r="AC520" s="129">
        <v>0</v>
      </c>
      <c r="AD520" s="129">
        <v>149</v>
      </c>
      <c r="AE520" s="129">
        <v>18</v>
      </c>
      <c r="AF520" s="129">
        <v>0</v>
      </c>
      <c r="AG520" s="129">
        <v>35</v>
      </c>
      <c r="AH520" s="129">
        <v>0</v>
      </c>
      <c r="AI520" s="129">
        <v>0</v>
      </c>
      <c r="AJ520" s="129">
        <v>0</v>
      </c>
      <c r="AK520" s="129"/>
      <c r="AL520" s="129"/>
      <c r="AM520" s="129"/>
      <c r="AN520" s="129"/>
      <c r="AO520" s="129"/>
      <c r="AP520" s="129"/>
      <c r="AQ520" s="117">
        <f t="shared" si="237"/>
        <v>6627</v>
      </c>
      <c r="AS520" s="129">
        <v>3614</v>
      </c>
      <c r="AT520" s="148"/>
      <c r="AV520" s="142">
        <f t="shared" si="240"/>
        <v>0</v>
      </c>
      <c r="AW520" s="142">
        <f t="shared" si="266"/>
        <v>0</v>
      </c>
      <c r="AX520" s="142">
        <f t="shared" si="267"/>
        <v>0</v>
      </c>
      <c r="AY520" s="142">
        <f t="shared" si="268"/>
        <v>0</v>
      </c>
      <c r="AZ520" s="142">
        <f t="shared" si="269"/>
        <v>0</v>
      </c>
      <c r="BA520" s="142">
        <f t="shared" si="270"/>
        <v>0</v>
      </c>
      <c r="BB520" s="142">
        <f t="shared" si="271"/>
        <v>0</v>
      </c>
      <c r="BC520" s="142">
        <f t="shared" si="272"/>
        <v>0</v>
      </c>
      <c r="BD520" s="142">
        <f t="shared" si="273"/>
        <v>0</v>
      </c>
      <c r="BE520" s="142">
        <f t="shared" si="274"/>
        <v>1000</v>
      </c>
      <c r="BF520" s="142">
        <f t="shared" si="275"/>
        <v>0</v>
      </c>
      <c r="BG520" s="142">
        <f t="shared" si="276"/>
        <v>0</v>
      </c>
      <c r="BH520" s="142">
        <f t="shared" si="279"/>
        <v>0</v>
      </c>
      <c r="BI520" s="142">
        <f t="shared" si="280"/>
        <v>0</v>
      </c>
      <c r="BJ520" s="142">
        <f t="shared" si="277"/>
        <v>0</v>
      </c>
      <c r="BK520" s="142">
        <f t="shared" si="278"/>
        <v>0</v>
      </c>
      <c r="BL520" s="142">
        <f t="shared" si="241"/>
        <v>0</v>
      </c>
      <c r="BM520" s="142">
        <f t="shared" si="242"/>
        <v>0</v>
      </c>
      <c r="BN520" s="142">
        <f t="shared" si="243"/>
        <v>0</v>
      </c>
      <c r="BO520" s="142">
        <f t="shared" si="244"/>
        <v>0</v>
      </c>
      <c r="BP520" s="142">
        <f t="shared" si="245"/>
        <v>0</v>
      </c>
      <c r="BQ520" s="142">
        <f t="shared" si="246"/>
        <v>0</v>
      </c>
      <c r="BR520" s="142">
        <f t="shared" si="247"/>
        <v>0</v>
      </c>
      <c r="BS520" s="142">
        <f t="shared" si="248"/>
        <v>0</v>
      </c>
      <c r="BT520" s="142">
        <f t="shared" si="249"/>
        <v>0</v>
      </c>
      <c r="BU520" s="142">
        <f t="shared" si="250"/>
        <v>0</v>
      </c>
      <c r="BV520" s="142">
        <f t="shared" si="251"/>
        <v>0</v>
      </c>
      <c r="BW520" s="142">
        <f t="shared" si="252"/>
        <v>0</v>
      </c>
      <c r="BX520" s="142">
        <f t="shared" si="253"/>
        <v>0</v>
      </c>
      <c r="BY520" s="142">
        <f t="shared" si="254"/>
        <v>0</v>
      </c>
      <c r="BZ520" s="142">
        <f t="shared" si="255"/>
        <v>0</v>
      </c>
      <c r="CA520" s="142">
        <f t="shared" si="256"/>
        <v>1000</v>
      </c>
      <c r="CB520" s="142">
        <f t="shared" si="257"/>
        <v>0</v>
      </c>
      <c r="CC520" s="142">
        <f t="shared" si="258"/>
        <v>0</v>
      </c>
      <c r="CD520" s="142">
        <f t="shared" si="259"/>
        <v>0</v>
      </c>
      <c r="CE520" s="142">
        <f t="shared" si="260"/>
        <v>0</v>
      </c>
      <c r="CF520" s="142">
        <f t="shared" si="261"/>
        <v>0</v>
      </c>
      <c r="CG520" s="142">
        <f t="shared" si="262"/>
        <v>0</v>
      </c>
      <c r="CH520" s="142">
        <f t="shared" si="263"/>
        <v>0</v>
      </c>
      <c r="CI520" s="142">
        <f t="shared" si="264"/>
        <v>0</v>
      </c>
      <c r="CJ520" s="142">
        <f t="shared" si="265"/>
        <v>0</v>
      </c>
    </row>
    <row r="521" spans="2:88" x14ac:dyDescent="0.2">
      <c r="B521" s="144" t="str">
        <f t="shared" si="239"/>
        <v>18. Transporte Marítimo</v>
      </c>
      <c r="C521" s="129">
        <v>0</v>
      </c>
      <c r="D521" s="129">
        <v>0</v>
      </c>
      <c r="E521" s="129">
        <v>342</v>
      </c>
      <c r="F521" s="129">
        <v>0</v>
      </c>
      <c r="G521" s="129">
        <v>0</v>
      </c>
      <c r="H521" s="129">
        <v>57.999999999999993</v>
      </c>
      <c r="I521" s="129">
        <v>743</v>
      </c>
      <c r="J521" s="129">
        <v>0</v>
      </c>
      <c r="K521" s="129">
        <v>0</v>
      </c>
      <c r="L521" s="129">
        <v>0</v>
      </c>
      <c r="M521" s="129">
        <v>0</v>
      </c>
      <c r="N521" s="129">
        <v>10</v>
      </c>
      <c r="O521" s="129">
        <v>4</v>
      </c>
      <c r="P521" s="129">
        <v>0</v>
      </c>
      <c r="Q521" s="129">
        <v>2</v>
      </c>
      <c r="R521" s="129">
        <v>0</v>
      </c>
      <c r="S521" s="129">
        <v>193</v>
      </c>
      <c r="T521" s="129">
        <v>0</v>
      </c>
      <c r="U521" s="129">
        <v>10</v>
      </c>
      <c r="V521" s="129">
        <v>0</v>
      </c>
      <c r="W521" s="129">
        <v>109</v>
      </c>
      <c r="X521" s="129">
        <v>0</v>
      </c>
      <c r="Y521" s="129">
        <v>4</v>
      </c>
      <c r="Z521" s="129">
        <v>14</v>
      </c>
      <c r="AA521" s="129">
        <v>1</v>
      </c>
      <c r="AB521" s="129">
        <v>0</v>
      </c>
      <c r="AC521" s="129">
        <v>0</v>
      </c>
      <c r="AD521" s="129">
        <v>170</v>
      </c>
      <c r="AE521" s="129">
        <v>26</v>
      </c>
      <c r="AF521" s="129">
        <v>0</v>
      </c>
      <c r="AG521" s="129">
        <v>172</v>
      </c>
      <c r="AH521" s="129">
        <v>37</v>
      </c>
      <c r="AI521" s="129">
        <v>0</v>
      </c>
      <c r="AJ521" s="129">
        <v>0</v>
      </c>
      <c r="AK521" s="129"/>
      <c r="AL521" s="129"/>
      <c r="AM521" s="129"/>
      <c r="AN521" s="129"/>
      <c r="AO521" s="129"/>
      <c r="AP521" s="129"/>
      <c r="AQ521" s="117">
        <f t="shared" si="237"/>
        <v>1895</v>
      </c>
      <c r="AS521" s="129">
        <v>1661</v>
      </c>
      <c r="AT521" s="148"/>
      <c r="AV521" s="142">
        <f t="shared" si="240"/>
        <v>0</v>
      </c>
      <c r="AW521" s="142">
        <f t="shared" si="266"/>
        <v>0</v>
      </c>
      <c r="AX521" s="142">
        <f t="shared" si="267"/>
        <v>0</v>
      </c>
      <c r="AY521" s="142">
        <f t="shared" si="268"/>
        <v>0</v>
      </c>
      <c r="AZ521" s="142">
        <f t="shared" si="269"/>
        <v>0</v>
      </c>
      <c r="BA521" s="142">
        <f t="shared" si="270"/>
        <v>0</v>
      </c>
      <c r="BB521" s="142">
        <f t="shared" si="271"/>
        <v>0</v>
      </c>
      <c r="BC521" s="142">
        <f t="shared" si="272"/>
        <v>0</v>
      </c>
      <c r="BD521" s="142">
        <f t="shared" si="273"/>
        <v>0</v>
      </c>
      <c r="BE521" s="142">
        <f t="shared" si="274"/>
        <v>1000</v>
      </c>
      <c r="BF521" s="142">
        <f t="shared" si="275"/>
        <v>0</v>
      </c>
      <c r="BG521" s="142">
        <f t="shared" si="276"/>
        <v>0</v>
      </c>
      <c r="BH521" s="142">
        <f t="shared" si="279"/>
        <v>0</v>
      </c>
      <c r="BI521" s="142">
        <f t="shared" si="280"/>
        <v>0</v>
      </c>
      <c r="BJ521" s="142">
        <f t="shared" si="277"/>
        <v>0</v>
      </c>
      <c r="BK521" s="142">
        <f t="shared" si="278"/>
        <v>0</v>
      </c>
      <c r="BL521" s="142">
        <f t="shared" si="241"/>
        <v>0</v>
      </c>
      <c r="BM521" s="142">
        <f t="shared" si="242"/>
        <v>0</v>
      </c>
      <c r="BN521" s="142">
        <f t="shared" si="243"/>
        <v>0</v>
      </c>
      <c r="BO521" s="142">
        <f t="shared" si="244"/>
        <v>0</v>
      </c>
      <c r="BP521" s="142">
        <f t="shared" si="245"/>
        <v>0</v>
      </c>
      <c r="BQ521" s="142">
        <f t="shared" si="246"/>
        <v>0</v>
      </c>
      <c r="BR521" s="142">
        <f t="shared" si="247"/>
        <v>0</v>
      </c>
      <c r="BS521" s="142">
        <f t="shared" si="248"/>
        <v>0</v>
      </c>
      <c r="BT521" s="142">
        <f t="shared" si="249"/>
        <v>0</v>
      </c>
      <c r="BU521" s="142">
        <f t="shared" si="250"/>
        <v>0</v>
      </c>
      <c r="BV521" s="142">
        <f t="shared" si="251"/>
        <v>0</v>
      </c>
      <c r="BW521" s="142">
        <f t="shared" si="252"/>
        <v>0</v>
      </c>
      <c r="BX521" s="142">
        <f t="shared" si="253"/>
        <v>0</v>
      </c>
      <c r="BY521" s="142">
        <f t="shared" si="254"/>
        <v>0</v>
      </c>
      <c r="BZ521" s="142">
        <f t="shared" si="255"/>
        <v>0</v>
      </c>
      <c r="CA521" s="142">
        <f t="shared" si="256"/>
        <v>0</v>
      </c>
      <c r="CB521" s="142">
        <f t="shared" si="257"/>
        <v>0</v>
      </c>
      <c r="CC521" s="142">
        <f t="shared" si="258"/>
        <v>0</v>
      </c>
      <c r="CD521" s="142">
        <f t="shared" si="259"/>
        <v>0</v>
      </c>
      <c r="CE521" s="142">
        <f t="shared" si="260"/>
        <v>0</v>
      </c>
      <c r="CF521" s="142">
        <f t="shared" si="261"/>
        <v>0</v>
      </c>
      <c r="CG521" s="142">
        <f t="shared" si="262"/>
        <v>0</v>
      </c>
      <c r="CH521" s="142">
        <f t="shared" si="263"/>
        <v>0</v>
      </c>
      <c r="CI521" s="142">
        <f t="shared" si="264"/>
        <v>0</v>
      </c>
      <c r="CJ521" s="142">
        <f t="shared" si="265"/>
        <v>0</v>
      </c>
    </row>
    <row r="522" spans="2:88" x14ac:dyDescent="0.2">
      <c r="B522" s="144" t="str">
        <f t="shared" si="239"/>
        <v>19. Transporte Aéreo</v>
      </c>
      <c r="C522" s="129">
        <v>0</v>
      </c>
      <c r="D522" s="129">
        <v>0</v>
      </c>
      <c r="E522" s="129">
        <v>7</v>
      </c>
      <c r="F522" s="129">
        <v>0</v>
      </c>
      <c r="G522" s="129">
        <v>0</v>
      </c>
      <c r="H522" s="129">
        <v>6</v>
      </c>
      <c r="I522" s="129">
        <v>68</v>
      </c>
      <c r="J522" s="129">
        <v>0</v>
      </c>
      <c r="K522" s="129">
        <v>0</v>
      </c>
      <c r="L522" s="129">
        <v>0</v>
      </c>
      <c r="M522" s="129">
        <v>0</v>
      </c>
      <c r="N522" s="129">
        <v>1</v>
      </c>
      <c r="O522" s="129">
        <v>0</v>
      </c>
      <c r="P522" s="129">
        <v>0</v>
      </c>
      <c r="Q522" s="129">
        <v>1</v>
      </c>
      <c r="R522" s="129">
        <v>0</v>
      </c>
      <c r="S522" s="129">
        <v>8</v>
      </c>
      <c r="T522" s="129">
        <v>0</v>
      </c>
      <c r="U522" s="129">
        <v>1</v>
      </c>
      <c r="V522" s="129">
        <v>0</v>
      </c>
      <c r="W522" s="129">
        <v>26</v>
      </c>
      <c r="X522" s="129">
        <v>0</v>
      </c>
      <c r="Y522" s="129">
        <v>0</v>
      </c>
      <c r="Z522" s="129">
        <v>0</v>
      </c>
      <c r="AA522" s="129">
        <v>0</v>
      </c>
      <c r="AB522" s="129">
        <v>0</v>
      </c>
      <c r="AC522" s="129">
        <v>0</v>
      </c>
      <c r="AD522" s="129">
        <v>3</v>
      </c>
      <c r="AE522" s="129">
        <v>0</v>
      </c>
      <c r="AF522" s="129">
        <v>0</v>
      </c>
      <c r="AG522" s="129">
        <v>15</v>
      </c>
      <c r="AH522" s="129">
        <v>0</v>
      </c>
      <c r="AI522" s="129">
        <v>0</v>
      </c>
      <c r="AJ522" s="129">
        <v>0</v>
      </c>
      <c r="AK522" s="129"/>
      <c r="AL522" s="129"/>
      <c r="AM522" s="129"/>
      <c r="AN522" s="129"/>
      <c r="AO522" s="129"/>
      <c r="AP522" s="129"/>
      <c r="AQ522" s="117">
        <f t="shared" si="237"/>
        <v>136</v>
      </c>
      <c r="AS522" s="129">
        <v>112</v>
      </c>
      <c r="AT522" s="148"/>
      <c r="AV522" s="142">
        <f t="shared" si="240"/>
        <v>0</v>
      </c>
      <c r="AW522" s="142">
        <f t="shared" si="266"/>
        <v>0</v>
      </c>
      <c r="AX522" s="142">
        <f t="shared" si="267"/>
        <v>0</v>
      </c>
      <c r="AY522" s="142">
        <f t="shared" si="268"/>
        <v>0</v>
      </c>
      <c r="AZ522" s="142">
        <f t="shared" si="269"/>
        <v>0</v>
      </c>
      <c r="BA522" s="142">
        <f t="shared" si="270"/>
        <v>0</v>
      </c>
      <c r="BB522" s="142">
        <f t="shared" si="271"/>
        <v>0</v>
      </c>
      <c r="BC522" s="142">
        <f t="shared" si="272"/>
        <v>0</v>
      </c>
      <c r="BD522" s="142">
        <f t="shared" si="273"/>
        <v>0</v>
      </c>
      <c r="BE522" s="142">
        <f t="shared" si="274"/>
        <v>1000</v>
      </c>
      <c r="BF522" s="142">
        <f t="shared" si="275"/>
        <v>0</v>
      </c>
      <c r="BG522" s="142">
        <f t="shared" si="276"/>
        <v>0</v>
      </c>
      <c r="BH522" s="142">
        <f t="shared" si="279"/>
        <v>1000</v>
      </c>
      <c r="BI522" s="142">
        <f t="shared" si="280"/>
        <v>0</v>
      </c>
      <c r="BJ522" s="142">
        <f t="shared" si="277"/>
        <v>0</v>
      </c>
      <c r="BK522" s="142">
        <f t="shared" si="278"/>
        <v>0</v>
      </c>
      <c r="BL522" s="142">
        <f t="shared" si="241"/>
        <v>0</v>
      </c>
      <c r="BM522" s="142">
        <f t="shared" si="242"/>
        <v>0</v>
      </c>
      <c r="BN522" s="142">
        <f t="shared" si="243"/>
        <v>0</v>
      </c>
      <c r="BO522" s="142">
        <f t="shared" si="244"/>
        <v>0</v>
      </c>
      <c r="BP522" s="142">
        <f t="shared" si="245"/>
        <v>0</v>
      </c>
      <c r="BQ522" s="142">
        <f t="shared" si="246"/>
        <v>0</v>
      </c>
      <c r="BR522" s="142">
        <f t="shared" si="247"/>
        <v>1000</v>
      </c>
      <c r="BS522" s="142">
        <f t="shared" si="248"/>
        <v>1000</v>
      </c>
      <c r="BT522" s="142">
        <f t="shared" si="249"/>
        <v>1000</v>
      </c>
      <c r="BU522" s="142">
        <f t="shared" si="250"/>
        <v>0</v>
      </c>
      <c r="BV522" s="142">
        <f t="shared" si="251"/>
        <v>0</v>
      </c>
      <c r="BW522" s="142">
        <f t="shared" si="252"/>
        <v>0</v>
      </c>
      <c r="BX522" s="142">
        <f t="shared" si="253"/>
        <v>1000</v>
      </c>
      <c r="BY522" s="142">
        <f t="shared" si="254"/>
        <v>0</v>
      </c>
      <c r="BZ522" s="142">
        <f t="shared" si="255"/>
        <v>0</v>
      </c>
      <c r="CA522" s="142">
        <f t="shared" si="256"/>
        <v>0</v>
      </c>
      <c r="CB522" s="142">
        <f t="shared" si="257"/>
        <v>0</v>
      </c>
      <c r="CC522" s="142">
        <f t="shared" si="258"/>
        <v>0</v>
      </c>
      <c r="CD522" s="142">
        <f t="shared" si="259"/>
        <v>0</v>
      </c>
      <c r="CE522" s="142">
        <f t="shared" si="260"/>
        <v>0</v>
      </c>
      <c r="CF522" s="142">
        <f t="shared" si="261"/>
        <v>0</v>
      </c>
      <c r="CG522" s="142">
        <f t="shared" si="262"/>
        <v>0</v>
      </c>
      <c r="CH522" s="142">
        <f t="shared" si="263"/>
        <v>0</v>
      </c>
      <c r="CI522" s="142">
        <f t="shared" si="264"/>
        <v>0</v>
      </c>
      <c r="CJ522" s="142">
        <f t="shared" si="265"/>
        <v>0</v>
      </c>
    </row>
    <row r="523" spans="2:88" x14ac:dyDescent="0.2">
      <c r="B523" s="144" t="str">
        <f t="shared" si="239"/>
        <v>20. Equipo Contratista</v>
      </c>
      <c r="C523" s="129">
        <v>0</v>
      </c>
      <c r="D523" s="129">
        <v>0</v>
      </c>
      <c r="E523" s="129">
        <v>81</v>
      </c>
      <c r="F523" s="129">
        <v>0</v>
      </c>
      <c r="G523" s="129">
        <v>0</v>
      </c>
      <c r="H523" s="129">
        <v>7</v>
      </c>
      <c r="I523" s="129">
        <v>158</v>
      </c>
      <c r="J523" s="129">
        <v>0</v>
      </c>
      <c r="K523" s="129">
        <v>1</v>
      </c>
      <c r="L523" s="129">
        <v>0</v>
      </c>
      <c r="M523" s="129">
        <v>0</v>
      </c>
      <c r="N523" s="129">
        <v>3</v>
      </c>
      <c r="O523" s="129">
        <v>19</v>
      </c>
      <c r="P523" s="129">
        <v>0</v>
      </c>
      <c r="Q523" s="129">
        <v>20</v>
      </c>
      <c r="R523" s="129">
        <v>0</v>
      </c>
      <c r="S523" s="129">
        <v>122</v>
      </c>
      <c r="T523" s="129">
        <v>0</v>
      </c>
      <c r="U523" s="129">
        <v>18</v>
      </c>
      <c r="V523" s="129">
        <v>0</v>
      </c>
      <c r="W523" s="129">
        <v>1</v>
      </c>
      <c r="X523" s="129">
        <v>0</v>
      </c>
      <c r="Y523" s="129">
        <v>7</v>
      </c>
      <c r="Z523" s="129">
        <v>129</v>
      </c>
      <c r="AA523" s="129">
        <v>41</v>
      </c>
      <c r="AB523" s="129">
        <v>0</v>
      </c>
      <c r="AC523" s="129">
        <v>0</v>
      </c>
      <c r="AD523" s="129">
        <v>1</v>
      </c>
      <c r="AE523" s="129">
        <v>2</v>
      </c>
      <c r="AF523" s="129">
        <v>0</v>
      </c>
      <c r="AG523" s="129">
        <v>28</v>
      </c>
      <c r="AH523" s="129">
        <v>98</v>
      </c>
      <c r="AI523" s="129">
        <v>0</v>
      </c>
      <c r="AJ523" s="129">
        <v>0</v>
      </c>
      <c r="AK523" s="129"/>
      <c r="AL523" s="129"/>
      <c r="AM523" s="129"/>
      <c r="AN523" s="129"/>
      <c r="AO523" s="129"/>
      <c r="AP523" s="129"/>
      <c r="AQ523" s="117">
        <f t="shared" si="237"/>
        <v>736</v>
      </c>
      <c r="AS523" s="129">
        <v>694</v>
      </c>
      <c r="AT523" s="148"/>
      <c r="AV523" s="142">
        <f t="shared" si="240"/>
        <v>0</v>
      </c>
      <c r="AW523" s="142">
        <f t="shared" si="266"/>
        <v>0</v>
      </c>
      <c r="AX523" s="142">
        <f t="shared" si="267"/>
        <v>0</v>
      </c>
      <c r="AY523" s="142">
        <f t="shared" si="268"/>
        <v>0</v>
      </c>
      <c r="AZ523" s="142">
        <f t="shared" si="269"/>
        <v>0</v>
      </c>
      <c r="BA523" s="142">
        <f t="shared" si="270"/>
        <v>0</v>
      </c>
      <c r="BB523" s="142">
        <f t="shared" si="271"/>
        <v>0</v>
      </c>
      <c r="BC523" s="142">
        <f t="shared" si="272"/>
        <v>0</v>
      </c>
      <c r="BD523" s="142">
        <f t="shared" si="273"/>
        <v>0</v>
      </c>
      <c r="BE523" s="142">
        <f t="shared" si="274"/>
        <v>1000</v>
      </c>
      <c r="BF523" s="142">
        <f t="shared" si="275"/>
        <v>0</v>
      </c>
      <c r="BG523" s="142">
        <f t="shared" si="276"/>
        <v>0</v>
      </c>
      <c r="BH523" s="142">
        <f t="shared" si="279"/>
        <v>0</v>
      </c>
      <c r="BI523" s="142">
        <f t="shared" si="280"/>
        <v>0</v>
      </c>
      <c r="BJ523" s="142">
        <f t="shared" si="277"/>
        <v>0</v>
      </c>
      <c r="BK523" s="142">
        <f t="shared" si="278"/>
        <v>0</v>
      </c>
      <c r="BL523" s="142">
        <f t="shared" si="241"/>
        <v>0</v>
      </c>
      <c r="BM523" s="142">
        <f t="shared" si="242"/>
        <v>0</v>
      </c>
      <c r="BN523" s="142">
        <f t="shared" si="243"/>
        <v>0</v>
      </c>
      <c r="BO523" s="142">
        <f t="shared" si="244"/>
        <v>0</v>
      </c>
      <c r="BP523" s="142">
        <f t="shared" si="245"/>
        <v>0</v>
      </c>
      <c r="BQ523" s="142">
        <f t="shared" si="246"/>
        <v>0</v>
      </c>
      <c r="BR523" s="142">
        <f t="shared" si="247"/>
        <v>0</v>
      </c>
      <c r="BS523" s="142">
        <f t="shared" si="248"/>
        <v>0</v>
      </c>
      <c r="BT523" s="142">
        <f t="shared" si="249"/>
        <v>0</v>
      </c>
      <c r="BU523" s="142">
        <f t="shared" si="250"/>
        <v>0</v>
      </c>
      <c r="BV523" s="142">
        <f t="shared" si="251"/>
        <v>0</v>
      </c>
      <c r="BW523" s="142">
        <f t="shared" si="252"/>
        <v>0</v>
      </c>
      <c r="BX523" s="142">
        <f t="shared" si="253"/>
        <v>0</v>
      </c>
      <c r="BY523" s="142">
        <f t="shared" si="254"/>
        <v>0</v>
      </c>
      <c r="BZ523" s="142">
        <f t="shared" si="255"/>
        <v>0</v>
      </c>
      <c r="CA523" s="142">
        <f t="shared" si="256"/>
        <v>0</v>
      </c>
      <c r="CB523" s="142">
        <f t="shared" si="257"/>
        <v>0</v>
      </c>
      <c r="CC523" s="142">
        <f t="shared" si="258"/>
        <v>0</v>
      </c>
      <c r="CD523" s="142">
        <f t="shared" si="259"/>
        <v>0</v>
      </c>
      <c r="CE523" s="142">
        <f t="shared" si="260"/>
        <v>0</v>
      </c>
      <c r="CF523" s="142">
        <f t="shared" si="261"/>
        <v>0</v>
      </c>
      <c r="CG523" s="142">
        <f t="shared" si="262"/>
        <v>0</v>
      </c>
      <c r="CH523" s="142">
        <f t="shared" si="263"/>
        <v>0</v>
      </c>
      <c r="CI523" s="142">
        <f t="shared" si="264"/>
        <v>0</v>
      </c>
      <c r="CJ523" s="142">
        <f t="shared" si="265"/>
        <v>0</v>
      </c>
    </row>
    <row r="524" spans="2:88" x14ac:dyDescent="0.2">
      <c r="B524" s="144" t="str">
        <f t="shared" si="239"/>
        <v>21. Todo Riesgo, Construcción y Montaje</v>
      </c>
      <c r="C524" s="129">
        <v>0</v>
      </c>
      <c r="D524" s="129">
        <v>0</v>
      </c>
      <c r="E524" s="129">
        <v>24</v>
      </c>
      <c r="F524" s="129">
        <v>0</v>
      </c>
      <c r="G524" s="129">
        <v>0</v>
      </c>
      <c r="H524" s="129">
        <v>14</v>
      </c>
      <c r="I524" s="129">
        <v>61</v>
      </c>
      <c r="J524" s="129">
        <v>0</v>
      </c>
      <c r="K524" s="129">
        <v>15</v>
      </c>
      <c r="L524" s="129">
        <v>0</v>
      </c>
      <c r="M524" s="129">
        <v>0</v>
      </c>
      <c r="N524" s="129">
        <v>16</v>
      </c>
      <c r="O524" s="129">
        <v>2</v>
      </c>
      <c r="P524" s="129">
        <v>0</v>
      </c>
      <c r="Q524" s="129">
        <v>6</v>
      </c>
      <c r="R524" s="129">
        <v>0</v>
      </c>
      <c r="S524" s="129">
        <v>35</v>
      </c>
      <c r="T524" s="129">
        <v>0</v>
      </c>
      <c r="U524" s="129">
        <v>51</v>
      </c>
      <c r="V524" s="129">
        <v>0</v>
      </c>
      <c r="W524" s="129">
        <v>13</v>
      </c>
      <c r="X524" s="129">
        <v>0</v>
      </c>
      <c r="Y524" s="129">
        <v>24</v>
      </c>
      <c r="Z524" s="129">
        <v>14</v>
      </c>
      <c r="AA524" s="129">
        <v>9.0000000000000018</v>
      </c>
      <c r="AB524" s="129">
        <v>0</v>
      </c>
      <c r="AC524" s="129">
        <v>0</v>
      </c>
      <c r="AD524" s="129">
        <v>8</v>
      </c>
      <c r="AE524" s="129">
        <v>2</v>
      </c>
      <c r="AF524" s="129">
        <v>0</v>
      </c>
      <c r="AG524" s="129">
        <v>19</v>
      </c>
      <c r="AH524" s="129">
        <v>31</v>
      </c>
      <c r="AI524" s="129">
        <v>0</v>
      </c>
      <c r="AJ524" s="129">
        <v>0</v>
      </c>
      <c r="AK524" s="129"/>
      <c r="AL524" s="129"/>
      <c r="AM524" s="129"/>
      <c r="AN524" s="129"/>
      <c r="AO524" s="129"/>
      <c r="AP524" s="129"/>
      <c r="AQ524" s="117">
        <f t="shared" si="237"/>
        <v>344</v>
      </c>
      <c r="AS524" s="129">
        <v>330</v>
      </c>
      <c r="AT524" s="148"/>
      <c r="AV524" s="142">
        <f t="shared" si="240"/>
        <v>0</v>
      </c>
      <c r="AW524" s="142">
        <f t="shared" si="266"/>
        <v>0</v>
      </c>
      <c r="AX524" s="142">
        <f t="shared" si="267"/>
        <v>0</v>
      </c>
      <c r="AY524" s="142">
        <f t="shared" si="268"/>
        <v>0</v>
      </c>
      <c r="AZ524" s="142">
        <f t="shared" si="269"/>
        <v>0</v>
      </c>
      <c r="BA524" s="142">
        <f t="shared" si="270"/>
        <v>0</v>
      </c>
      <c r="BB524" s="142">
        <f t="shared" si="271"/>
        <v>0</v>
      </c>
      <c r="BC524" s="142">
        <f t="shared" si="272"/>
        <v>0</v>
      </c>
      <c r="BD524" s="142">
        <f t="shared" si="273"/>
        <v>0</v>
      </c>
      <c r="BE524" s="142">
        <f t="shared" si="274"/>
        <v>1000</v>
      </c>
      <c r="BF524" s="142">
        <f t="shared" si="275"/>
        <v>0</v>
      </c>
      <c r="BG524" s="142">
        <f t="shared" si="276"/>
        <v>0</v>
      </c>
      <c r="BH524" s="142">
        <f t="shared" si="279"/>
        <v>0</v>
      </c>
      <c r="BI524" s="142">
        <f t="shared" si="280"/>
        <v>0</v>
      </c>
      <c r="BJ524" s="142">
        <f t="shared" si="277"/>
        <v>0</v>
      </c>
      <c r="BK524" s="142">
        <f t="shared" si="278"/>
        <v>0</v>
      </c>
      <c r="BL524" s="142">
        <f t="shared" si="241"/>
        <v>0</v>
      </c>
      <c r="BM524" s="142">
        <f t="shared" si="242"/>
        <v>0</v>
      </c>
      <c r="BN524" s="142">
        <f t="shared" si="243"/>
        <v>0</v>
      </c>
      <c r="BO524" s="142">
        <f t="shared" si="244"/>
        <v>0</v>
      </c>
      <c r="BP524" s="142">
        <f t="shared" si="245"/>
        <v>0</v>
      </c>
      <c r="BQ524" s="142">
        <f t="shared" si="246"/>
        <v>0</v>
      </c>
      <c r="BR524" s="142">
        <f t="shared" si="247"/>
        <v>0</v>
      </c>
      <c r="BS524" s="142">
        <f t="shared" si="248"/>
        <v>0</v>
      </c>
      <c r="BT524" s="142">
        <f t="shared" si="249"/>
        <v>0</v>
      </c>
      <c r="BU524" s="142">
        <f t="shared" si="250"/>
        <v>0</v>
      </c>
      <c r="BV524" s="142">
        <f t="shared" si="251"/>
        <v>0</v>
      </c>
      <c r="BW524" s="142">
        <f t="shared" si="252"/>
        <v>0</v>
      </c>
      <c r="BX524" s="142">
        <f t="shared" si="253"/>
        <v>0</v>
      </c>
      <c r="BY524" s="142">
        <f t="shared" si="254"/>
        <v>0</v>
      </c>
      <c r="BZ524" s="142">
        <f t="shared" si="255"/>
        <v>0</v>
      </c>
      <c r="CA524" s="142">
        <f t="shared" si="256"/>
        <v>0</v>
      </c>
      <c r="CB524" s="142">
        <f t="shared" si="257"/>
        <v>0</v>
      </c>
      <c r="CC524" s="142">
        <f t="shared" si="258"/>
        <v>0</v>
      </c>
      <c r="CD524" s="142">
        <f t="shared" si="259"/>
        <v>0</v>
      </c>
      <c r="CE524" s="142">
        <f t="shared" si="260"/>
        <v>0</v>
      </c>
      <c r="CF524" s="142">
        <f t="shared" si="261"/>
        <v>0</v>
      </c>
      <c r="CG524" s="142">
        <f t="shared" si="262"/>
        <v>0</v>
      </c>
      <c r="CH524" s="142">
        <f t="shared" si="263"/>
        <v>0</v>
      </c>
      <c r="CI524" s="142">
        <f t="shared" si="264"/>
        <v>0</v>
      </c>
      <c r="CJ524" s="142">
        <f t="shared" si="265"/>
        <v>0</v>
      </c>
    </row>
    <row r="525" spans="2:88" x14ac:dyDescent="0.2">
      <c r="B525" s="144" t="str">
        <f t="shared" si="239"/>
        <v>22. Avería de Maquinaria</v>
      </c>
      <c r="C525" s="129">
        <v>0</v>
      </c>
      <c r="D525" s="129">
        <v>0</v>
      </c>
      <c r="E525" s="129">
        <v>6</v>
      </c>
      <c r="F525" s="129">
        <v>0</v>
      </c>
      <c r="G525" s="129">
        <v>0</v>
      </c>
      <c r="H525" s="129">
        <v>1</v>
      </c>
      <c r="I525" s="129">
        <v>10</v>
      </c>
      <c r="J525" s="129">
        <v>0</v>
      </c>
      <c r="K525" s="129">
        <v>3</v>
      </c>
      <c r="L525" s="129">
        <v>0</v>
      </c>
      <c r="M525" s="129">
        <v>0</v>
      </c>
      <c r="N525" s="129">
        <v>0</v>
      </c>
      <c r="O525" s="129">
        <v>0</v>
      </c>
      <c r="P525" s="129">
        <v>0</v>
      </c>
      <c r="Q525" s="129">
        <v>0</v>
      </c>
      <c r="R525" s="129">
        <v>0</v>
      </c>
      <c r="S525" s="129">
        <v>7</v>
      </c>
      <c r="T525" s="129">
        <v>0</v>
      </c>
      <c r="U525" s="129">
        <v>0</v>
      </c>
      <c r="V525" s="129">
        <v>0</v>
      </c>
      <c r="W525" s="129">
        <v>0</v>
      </c>
      <c r="X525" s="129">
        <v>0</v>
      </c>
      <c r="Y525" s="129">
        <v>1</v>
      </c>
      <c r="Z525" s="129">
        <v>4</v>
      </c>
      <c r="AA525" s="129">
        <v>0</v>
      </c>
      <c r="AB525" s="129">
        <v>0</v>
      </c>
      <c r="AC525" s="129">
        <v>0</v>
      </c>
      <c r="AD525" s="129">
        <v>0</v>
      </c>
      <c r="AE525" s="129">
        <v>0</v>
      </c>
      <c r="AF525" s="129">
        <v>0</v>
      </c>
      <c r="AG525" s="129">
        <v>1</v>
      </c>
      <c r="AH525" s="129">
        <v>55</v>
      </c>
      <c r="AI525" s="129">
        <v>0</v>
      </c>
      <c r="AJ525" s="129">
        <v>0</v>
      </c>
      <c r="AK525" s="129"/>
      <c r="AL525" s="129"/>
      <c r="AM525" s="129"/>
      <c r="AN525" s="129"/>
      <c r="AO525" s="129"/>
      <c r="AP525" s="129"/>
      <c r="AQ525" s="117">
        <f t="shared" si="237"/>
        <v>88</v>
      </c>
      <c r="AS525" s="129">
        <v>31</v>
      </c>
      <c r="AT525" s="148"/>
      <c r="AV525" s="142">
        <f t="shared" si="240"/>
        <v>0</v>
      </c>
      <c r="AW525" s="142">
        <f t="shared" si="266"/>
        <v>0</v>
      </c>
      <c r="AX525" s="142">
        <f t="shared" si="267"/>
        <v>0</v>
      </c>
      <c r="AY525" s="142">
        <f t="shared" si="268"/>
        <v>0</v>
      </c>
      <c r="AZ525" s="142">
        <f t="shared" si="269"/>
        <v>0</v>
      </c>
      <c r="BA525" s="142">
        <f t="shared" si="270"/>
        <v>0</v>
      </c>
      <c r="BB525" s="142">
        <f t="shared" si="271"/>
        <v>0</v>
      </c>
      <c r="BC525" s="142">
        <f t="shared" si="272"/>
        <v>0</v>
      </c>
      <c r="BD525" s="142">
        <f t="shared" si="273"/>
        <v>0</v>
      </c>
      <c r="BE525" s="142">
        <f t="shared" si="274"/>
        <v>1000</v>
      </c>
      <c r="BF525" s="142">
        <f t="shared" si="275"/>
        <v>0</v>
      </c>
      <c r="BG525" s="142">
        <f t="shared" si="276"/>
        <v>1000</v>
      </c>
      <c r="BH525" s="142">
        <f t="shared" si="279"/>
        <v>1000</v>
      </c>
      <c r="BI525" s="142">
        <f t="shared" si="280"/>
        <v>0</v>
      </c>
      <c r="BJ525" s="142">
        <f t="shared" si="277"/>
        <v>0</v>
      </c>
      <c r="BK525" s="142">
        <f t="shared" si="278"/>
        <v>0</v>
      </c>
      <c r="BL525" s="142">
        <f t="shared" si="241"/>
        <v>0</v>
      </c>
      <c r="BM525" s="142">
        <f t="shared" si="242"/>
        <v>0</v>
      </c>
      <c r="BN525" s="142">
        <f t="shared" si="243"/>
        <v>1000</v>
      </c>
      <c r="BO525" s="142">
        <f t="shared" si="244"/>
        <v>0</v>
      </c>
      <c r="BP525" s="142">
        <f t="shared" si="245"/>
        <v>0</v>
      </c>
      <c r="BQ525" s="142">
        <f t="shared" si="246"/>
        <v>0</v>
      </c>
      <c r="BR525" s="142">
        <f t="shared" si="247"/>
        <v>0</v>
      </c>
      <c r="BS525" s="142">
        <f t="shared" si="248"/>
        <v>0</v>
      </c>
      <c r="BT525" s="142">
        <f t="shared" si="249"/>
        <v>1000</v>
      </c>
      <c r="BU525" s="142">
        <f t="shared" si="250"/>
        <v>0</v>
      </c>
      <c r="BV525" s="142">
        <f t="shared" si="251"/>
        <v>0</v>
      </c>
      <c r="BW525" s="142">
        <f t="shared" si="252"/>
        <v>0</v>
      </c>
      <c r="BX525" s="142">
        <f t="shared" si="253"/>
        <v>0</v>
      </c>
      <c r="BY525" s="142">
        <f t="shared" si="254"/>
        <v>0</v>
      </c>
      <c r="BZ525" s="142">
        <f t="shared" si="255"/>
        <v>0</v>
      </c>
      <c r="CA525" s="142">
        <f t="shared" si="256"/>
        <v>0</v>
      </c>
      <c r="CB525" s="142">
        <f t="shared" si="257"/>
        <v>0</v>
      </c>
      <c r="CC525" s="142">
        <f t="shared" si="258"/>
        <v>0</v>
      </c>
      <c r="CD525" s="142">
        <f t="shared" si="259"/>
        <v>0</v>
      </c>
      <c r="CE525" s="142">
        <f t="shared" si="260"/>
        <v>0</v>
      </c>
      <c r="CF525" s="142">
        <f t="shared" si="261"/>
        <v>0</v>
      </c>
      <c r="CG525" s="142">
        <f t="shared" si="262"/>
        <v>0</v>
      </c>
      <c r="CH525" s="142">
        <f t="shared" si="263"/>
        <v>0</v>
      </c>
      <c r="CI525" s="142">
        <f t="shared" si="264"/>
        <v>0</v>
      </c>
      <c r="CJ525" s="142">
        <f t="shared" si="265"/>
        <v>0</v>
      </c>
    </row>
    <row r="526" spans="2:88" x14ac:dyDescent="0.2">
      <c r="B526" s="144" t="str">
        <f t="shared" si="239"/>
        <v>23. Equipo Electrónico</v>
      </c>
      <c r="C526" s="129">
        <v>0</v>
      </c>
      <c r="D526" s="129">
        <v>0</v>
      </c>
      <c r="E526" s="129">
        <v>6</v>
      </c>
      <c r="F526" s="129">
        <v>0</v>
      </c>
      <c r="G526" s="129">
        <v>0</v>
      </c>
      <c r="H526" s="129">
        <v>0</v>
      </c>
      <c r="I526" s="129">
        <v>127</v>
      </c>
      <c r="J526" s="129">
        <v>0</v>
      </c>
      <c r="K526" s="129">
        <v>2</v>
      </c>
      <c r="L526" s="129">
        <v>0</v>
      </c>
      <c r="M526" s="129">
        <v>0</v>
      </c>
      <c r="N526" s="129">
        <v>0</v>
      </c>
      <c r="O526" s="129">
        <v>0</v>
      </c>
      <c r="P526" s="129">
        <v>0</v>
      </c>
      <c r="Q526" s="129">
        <v>1</v>
      </c>
      <c r="R526" s="129">
        <v>0</v>
      </c>
      <c r="S526" s="129">
        <v>35</v>
      </c>
      <c r="T526" s="129">
        <v>0</v>
      </c>
      <c r="U526" s="129">
        <v>12</v>
      </c>
      <c r="V526" s="129">
        <v>0</v>
      </c>
      <c r="W526" s="129">
        <v>0</v>
      </c>
      <c r="X526" s="129">
        <v>0</v>
      </c>
      <c r="Y526" s="129">
        <v>3</v>
      </c>
      <c r="Z526" s="129">
        <v>14</v>
      </c>
      <c r="AA526" s="129">
        <v>3</v>
      </c>
      <c r="AB526" s="129">
        <v>0</v>
      </c>
      <c r="AC526" s="129">
        <v>0</v>
      </c>
      <c r="AD526" s="129">
        <v>5</v>
      </c>
      <c r="AE526" s="129">
        <v>0</v>
      </c>
      <c r="AF526" s="129">
        <v>0</v>
      </c>
      <c r="AG526" s="129">
        <v>9.0000000000000018</v>
      </c>
      <c r="AH526" s="129">
        <v>0</v>
      </c>
      <c r="AI526" s="129">
        <v>0</v>
      </c>
      <c r="AJ526" s="129">
        <v>1</v>
      </c>
      <c r="AK526" s="129"/>
      <c r="AL526" s="129"/>
      <c r="AM526" s="129"/>
      <c r="AN526" s="129"/>
      <c r="AO526" s="129"/>
      <c r="AP526" s="129"/>
      <c r="AQ526" s="117">
        <f t="shared" si="237"/>
        <v>218</v>
      </c>
      <c r="AS526" s="129">
        <v>183</v>
      </c>
      <c r="AT526" s="148"/>
      <c r="AV526" s="142">
        <f t="shared" si="240"/>
        <v>0</v>
      </c>
      <c r="AW526" s="142">
        <f t="shared" si="266"/>
        <v>0</v>
      </c>
      <c r="AX526" s="142">
        <f t="shared" si="267"/>
        <v>0</v>
      </c>
      <c r="AY526" s="142">
        <f t="shared" si="268"/>
        <v>0</v>
      </c>
      <c r="AZ526" s="142">
        <f t="shared" si="269"/>
        <v>0</v>
      </c>
      <c r="BA526" s="142">
        <f t="shared" si="270"/>
        <v>1000</v>
      </c>
      <c r="BB526" s="142">
        <f t="shared" si="271"/>
        <v>0</v>
      </c>
      <c r="BC526" s="142">
        <f t="shared" si="272"/>
        <v>0</v>
      </c>
      <c r="BD526" s="142">
        <f t="shared" si="273"/>
        <v>0</v>
      </c>
      <c r="BE526" s="142">
        <f t="shared" si="274"/>
        <v>1000</v>
      </c>
      <c r="BF526" s="142">
        <f t="shared" si="275"/>
        <v>0</v>
      </c>
      <c r="BG526" s="142">
        <f t="shared" si="276"/>
        <v>1000</v>
      </c>
      <c r="BH526" s="142">
        <f t="shared" si="279"/>
        <v>1000</v>
      </c>
      <c r="BI526" s="142">
        <f t="shared" si="280"/>
        <v>0</v>
      </c>
      <c r="BJ526" s="142">
        <f t="shared" si="277"/>
        <v>0</v>
      </c>
      <c r="BK526" s="142">
        <f t="shared" si="278"/>
        <v>0</v>
      </c>
      <c r="BL526" s="142">
        <f t="shared" si="241"/>
        <v>0</v>
      </c>
      <c r="BM526" s="142">
        <f t="shared" si="242"/>
        <v>0</v>
      </c>
      <c r="BN526" s="142">
        <f t="shared" si="243"/>
        <v>0</v>
      </c>
      <c r="BO526" s="142">
        <f t="shared" si="244"/>
        <v>0</v>
      </c>
      <c r="BP526" s="142">
        <f t="shared" si="245"/>
        <v>0</v>
      </c>
      <c r="BQ526" s="142">
        <f t="shared" si="246"/>
        <v>0</v>
      </c>
      <c r="BR526" s="142">
        <f t="shared" si="247"/>
        <v>0</v>
      </c>
      <c r="BS526" s="142">
        <f t="shared" si="248"/>
        <v>0</v>
      </c>
      <c r="BT526" s="142">
        <f t="shared" si="249"/>
        <v>0</v>
      </c>
      <c r="BU526" s="142">
        <f t="shared" si="250"/>
        <v>0</v>
      </c>
      <c r="BV526" s="142">
        <f t="shared" si="251"/>
        <v>0</v>
      </c>
      <c r="BW526" s="142">
        <f t="shared" si="252"/>
        <v>0</v>
      </c>
      <c r="BX526" s="142">
        <f t="shared" si="253"/>
        <v>0</v>
      </c>
      <c r="BY526" s="142">
        <f t="shared" si="254"/>
        <v>0</v>
      </c>
      <c r="BZ526" s="142">
        <f t="shared" si="255"/>
        <v>0</v>
      </c>
      <c r="CA526" s="142">
        <f t="shared" si="256"/>
        <v>0</v>
      </c>
      <c r="CB526" s="142">
        <f t="shared" si="257"/>
        <v>0</v>
      </c>
      <c r="CC526" s="142">
        <f t="shared" si="258"/>
        <v>0</v>
      </c>
      <c r="CD526" s="142">
        <f t="shared" si="259"/>
        <v>0</v>
      </c>
      <c r="CE526" s="142">
        <f t="shared" si="260"/>
        <v>0</v>
      </c>
      <c r="CF526" s="142">
        <f t="shared" si="261"/>
        <v>0</v>
      </c>
      <c r="CG526" s="142">
        <f t="shared" si="262"/>
        <v>0</v>
      </c>
      <c r="CH526" s="142">
        <f t="shared" si="263"/>
        <v>0</v>
      </c>
      <c r="CI526" s="142">
        <f t="shared" si="264"/>
        <v>0</v>
      </c>
      <c r="CJ526" s="142">
        <f t="shared" si="265"/>
        <v>0</v>
      </c>
    </row>
    <row r="527" spans="2:88" x14ac:dyDescent="0.2">
      <c r="B527" s="144" t="str">
        <f t="shared" si="239"/>
        <v>24. Garantía</v>
      </c>
      <c r="C527" s="129">
        <v>0</v>
      </c>
      <c r="D527" s="129">
        <v>68</v>
      </c>
      <c r="E527" s="129">
        <v>4</v>
      </c>
      <c r="F527" s="129">
        <v>0</v>
      </c>
      <c r="G527" s="129">
        <v>155</v>
      </c>
      <c r="H527" s="129">
        <v>0</v>
      </c>
      <c r="I527" s="129">
        <v>30</v>
      </c>
      <c r="J527" s="129">
        <v>0</v>
      </c>
      <c r="K527" s="129">
        <v>4</v>
      </c>
      <c r="L527" s="129">
        <v>0</v>
      </c>
      <c r="M527" s="129">
        <v>43</v>
      </c>
      <c r="N527" s="129">
        <v>0</v>
      </c>
      <c r="O527" s="129">
        <v>0</v>
      </c>
      <c r="P527" s="129">
        <v>33</v>
      </c>
      <c r="Q527" s="129">
        <v>3</v>
      </c>
      <c r="R527" s="129">
        <v>0</v>
      </c>
      <c r="S527" s="129">
        <v>45</v>
      </c>
      <c r="T527" s="129">
        <v>0</v>
      </c>
      <c r="U527" s="129">
        <v>10</v>
      </c>
      <c r="V527" s="129">
        <v>0</v>
      </c>
      <c r="W527" s="129">
        <v>0</v>
      </c>
      <c r="X527" s="129">
        <v>19</v>
      </c>
      <c r="Y527" s="129">
        <v>41</v>
      </c>
      <c r="Z527" s="129">
        <v>0</v>
      </c>
      <c r="AA527" s="129">
        <v>37</v>
      </c>
      <c r="AB527" s="129">
        <v>0</v>
      </c>
      <c r="AC527" s="129">
        <v>0</v>
      </c>
      <c r="AD527" s="129">
        <v>9</v>
      </c>
      <c r="AE527" s="129">
        <v>0</v>
      </c>
      <c r="AF527" s="129">
        <v>10</v>
      </c>
      <c r="AG527" s="129">
        <v>59</v>
      </c>
      <c r="AH527" s="129">
        <v>2</v>
      </c>
      <c r="AI527" s="129">
        <v>0</v>
      </c>
      <c r="AJ527" s="129">
        <v>0</v>
      </c>
      <c r="AK527" s="129"/>
      <c r="AL527" s="129"/>
      <c r="AM527" s="129"/>
      <c r="AN527" s="129"/>
      <c r="AO527" s="129"/>
      <c r="AP527" s="129"/>
      <c r="AQ527" s="117">
        <f t="shared" si="237"/>
        <v>572</v>
      </c>
      <c r="AS527" s="129">
        <v>708</v>
      </c>
      <c r="AT527" s="148"/>
      <c r="AV527" s="142">
        <f t="shared" si="240"/>
        <v>0</v>
      </c>
      <c r="AW527" s="142">
        <f t="shared" si="266"/>
        <v>0</v>
      </c>
      <c r="AX527" s="142">
        <f t="shared" si="267"/>
        <v>0</v>
      </c>
      <c r="AY527" s="142">
        <f t="shared" si="268"/>
        <v>0</v>
      </c>
      <c r="AZ527" s="142">
        <f t="shared" si="269"/>
        <v>0</v>
      </c>
      <c r="BA527" s="142">
        <f t="shared" si="270"/>
        <v>1000</v>
      </c>
      <c r="BB527" s="142">
        <f t="shared" si="271"/>
        <v>0</v>
      </c>
      <c r="BC527" s="142">
        <f t="shared" si="272"/>
        <v>0</v>
      </c>
      <c r="BD527" s="142">
        <f t="shared" si="273"/>
        <v>0</v>
      </c>
      <c r="BE527" s="142">
        <f t="shared" si="274"/>
        <v>1000</v>
      </c>
      <c r="BF527" s="142">
        <f t="shared" si="275"/>
        <v>0</v>
      </c>
      <c r="BG527" s="142">
        <f t="shared" si="276"/>
        <v>0</v>
      </c>
      <c r="BH527" s="142">
        <f t="shared" si="279"/>
        <v>0</v>
      </c>
      <c r="BI527" s="142">
        <f t="shared" si="280"/>
        <v>0</v>
      </c>
      <c r="BJ527" s="142">
        <f t="shared" si="277"/>
        <v>0</v>
      </c>
      <c r="BK527" s="142">
        <f t="shared" si="278"/>
        <v>0</v>
      </c>
      <c r="BL527" s="142">
        <f t="shared" si="241"/>
        <v>0</v>
      </c>
      <c r="BM527" s="142">
        <f t="shared" si="242"/>
        <v>0</v>
      </c>
      <c r="BN527" s="142">
        <f t="shared" si="243"/>
        <v>0</v>
      </c>
      <c r="BO527" s="142">
        <f t="shared" si="244"/>
        <v>0</v>
      </c>
      <c r="BP527" s="142">
        <f t="shared" si="245"/>
        <v>0</v>
      </c>
      <c r="BQ527" s="142">
        <f t="shared" si="246"/>
        <v>0</v>
      </c>
      <c r="BR527" s="142">
        <f t="shared" si="247"/>
        <v>0</v>
      </c>
      <c r="BS527" s="142">
        <f t="shared" si="248"/>
        <v>0</v>
      </c>
      <c r="BT527" s="142">
        <f t="shared" si="249"/>
        <v>0</v>
      </c>
      <c r="BU527" s="142">
        <f t="shared" si="250"/>
        <v>0</v>
      </c>
      <c r="BV527" s="142">
        <f t="shared" si="251"/>
        <v>1000</v>
      </c>
      <c r="BW527" s="142">
        <f t="shared" si="252"/>
        <v>0</v>
      </c>
      <c r="BX527" s="142">
        <f t="shared" si="253"/>
        <v>0</v>
      </c>
      <c r="BY527" s="142">
        <f t="shared" si="254"/>
        <v>0</v>
      </c>
      <c r="BZ527" s="142">
        <f t="shared" si="255"/>
        <v>0</v>
      </c>
      <c r="CA527" s="142">
        <f t="shared" si="256"/>
        <v>0</v>
      </c>
      <c r="CB527" s="142">
        <f t="shared" si="257"/>
        <v>0</v>
      </c>
      <c r="CC527" s="142">
        <f t="shared" si="258"/>
        <v>0</v>
      </c>
      <c r="CD527" s="142">
        <f t="shared" si="259"/>
        <v>0</v>
      </c>
      <c r="CE527" s="142">
        <f t="shared" si="260"/>
        <v>0</v>
      </c>
      <c r="CF527" s="142">
        <f t="shared" si="261"/>
        <v>0</v>
      </c>
      <c r="CG527" s="142">
        <f t="shared" si="262"/>
        <v>0</v>
      </c>
      <c r="CH527" s="142">
        <f t="shared" si="263"/>
        <v>0</v>
      </c>
      <c r="CI527" s="142">
        <f t="shared" si="264"/>
        <v>0</v>
      </c>
      <c r="CJ527" s="142">
        <f t="shared" si="265"/>
        <v>0</v>
      </c>
    </row>
    <row r="528" spans="2:88" x14ac:dyDescent="0.2">
      <c r="B528" s="144" t="str">
        <f t="shared" si="239"/>
        <v>25. Fidelidad</v>
      </c>
      <c r="C528" s="129">
        <v>0</v>
      </c>
      <c r="D528" s="129">
        <v>0</v>
      </c>
      <c r="E528" s="129">
        <v>32</v>
      </c>
      <c r="F528" s="129">
        <v>0</v>
      </c>
      <c r="G528" s="129">
        <v>0</v>
      </c>
      <c r="H528" s="129">
        <v>0</v>
      </c>
      <c r="I528" s="129">
        <v>0</v>
      </c>
      <c r="J528" s="129">
        <v>0</v>
      </c>
      <c r="K528" s="129">
        <v>0</v>
      </c>
      <c r="L528" s="129">
        <v>0</v>
      </c>
      <c r="M528" s="129">
        <v>0</v>
      </c>
      <c r="N528" s="129">
        <v>0</v>
      </c>
      <c r="O528" s="129">
        <v>0</v>
      </c>
      <c r="P528" s="129">
        <v>0</v>
      </c>
      <c r="Q528" s="129">
        <v>3</v>
      </c>
      <c r="R528" s="129">
        <v>0</v>
      </c>
      <c r="S528" s="129">
        <v>0</v>
      </c>
      <c r="T528" s="129">
        <v>0</v>
      </c>
      <c r="U528" s="129">
        <v>0</v>
      </c>
      <c r="V528" s="129">
        <v>0</v>
      </c>
      <c r="W528" s="129">
        <v>0</v>
      </c>
      <c r="X528" s="129">
        <v>0</v>
      </c>
      <c r="Y528" s="129">
        <v>0</v>
      </c>
      <c r="Z528" s="129">
        <v>0</v>
      </c>
      <c r="AA528" s="129">
        <v>0</v>
      </c>
      <c r="AB528" s="129">
        <v>0</v>
      </c>
      <c r="AC528" s="129">
        <v>0</v>
      </c>
      <c r="AD528" s="129">
        <v>3</v>
      </c>
      <c r="AE528" s="129">
        <v>0</v>
      </c>
      <c r="AF528" s="129">
        <v>0</v>
      </c>
      <c r="AG528" s="129">
        <v>0</v>
      </c>
      <c r="AH528" s="129">
        <v>0</v>
      </c>
      <c r="AI528" s="129">
        <v>0</v>
      </c>
      <c r="AJ528" s="129">
        <v>0</v>
      </c>
      <c r="AK528" s="129"/>
      <c r="AL528" s="129"/>
      <c r="AM528" s="129"/>
      <c r="AN528" s="129"/>
      <c r="AO528" s="129"/>
      <c r="AP528" s="129"/>
      <c r="AQ528" s="117">
        <f t="shared" si="237"/>
        <v>38</v>
      </c>
      <c r="AS528" s="129">
        <v>225</v>
      </c>
      <c r="AT528" s="148"/>
      <c r="AV528" s="142">
        <f t="shared" si="240"/>
        <v>0</v>
      </c>
      <c r="AW528" s="142">
        <f t="shared" si="266"/>
        <v>0</v>
      </c>
      <c r="AX528" s="142">
        <f t="shared" si="267"/>
        <v>0</v>
      </c>
      <c r="AY528" s="142">
        <f t="shared" si="268"/>
        <v>0</v>
      </c>
      <c r="AZ528" s="142">
        <f t="shared" si="269"/>
        <v>0</v>
      </c>
      <c r="BA528" s="142">
        <f t="shared" si="270"/>
        <v>1000</v>
      </c>
      <c r="BB528" s="142">
        <f t="shared" si="271"/>
        <v>0</v>
      </c>
      <c r="BC528" s="142">
        <f t="shared" si="272"/>
        <v>0</v>
      </c>
      <c r="BD528" s="142">
        <f t="shared" si="273"/>
        <v>0</v>
      </c>
      <c r="BE528" s="142">
        <f t="shared" si="274"/>
        <v>1000</v>
      </c>
      <c r="BF528" s="142">
        <f t="shared" si="275"/>
        <v>0</v>
      </c>
      <c r="BG528" s="142">
        <f t="shared" si="276"/>
        <v>1000</v>
      </c>
      <c r="BH528" s="142">
        <f t="shared" si="279"/>
        <v>0</v>
      </c>
      <c r="BI528" s="142">
        <f t="shared" si="280"/>
        <v>0</v>
      </c>
      <c r="BJ528" s="142">
        <f t="shared" si="277"/>
        <v>0</v>
      </c>
      <c r="BK528" s="142">
        <f t="shared" si="278"/>
        <v>0</v>
      </c>
      <c r="BL528" s="142">
        <f t="shared" si="241"/>
        <v>0</v>
      </c>
      <c r="BM528" s="142">
        <f t="shared" si="242"/>
        <v>0</v>
      </c>
      <c r="BN528" s="142">
        <f t="shared" si="243"/>
        <v>0</v>
      </c>
      <c r="BO528" s="142">
        <f t="shared" si="244"/>
        <v>0</v>
      </c>
      <c r="BP528" s="142">
        <f t="shared" si="245"/>
        <v>1000</v>
      </c>
      <c r="BQ528" s="142">
        <f t="shared" si="246"/>
        <v>0</v>
      </c>
      <c r="BR528" s="142">
        <f t="shared" si="247"/>
        <v>0</v>
      </c>
      <c r="BS528" s="142">
        <f t="shared" si="248"/>
        <v>0</v>
      </c>
      <c r="BT528" s="142">
        <f t="shared" si="249"/>
        <v>0</v>
      </c>
      <c r="BU528" s="142">
        <f t="shared" si="250"/>
        <v>0</v>
      </c>
      <c r="BV528" s="142">
        <f t="shared" si="251"/>
        <v>0</v>
      </c>
      <c r="BW528" s="142">
        <f t="shared" si="252"/>
        <v>0</v>
      </c>
      <c r="BX528" s="142">
        <f t="shared" si="253"/>
        <v>0</v>
      </c>
      <c r="BY528" s="142">
        <f t="shared" si="254"/>
        <v>0</v>
      </c>
      <c r="BZ528" s="142">
        <f t="shared" si="255"/>
        <v>0</v>
      </c>
      <c r="CA528" s="142">
        <f t="shared" si="256"/>
        <v>1000</v>
      </c>
      <c r="CB528" s="142">
        <f t="shared" si="257"/>
        <v>0</v>
      </c>
      <c r="CC528" s="142">
        <f t="shared" si="258"/>
        <v>0</v>
      </c>
      <c r="CD528" s="142">
        <f t="shared" si="259"/>
        <v>0</v>
      </c>
      <c r="CE528" s="142">
        <f t="shared" si="260"/>
        <v>0</v>
      </c>
      <c r="CF528" s="142">
        <f t="shared" si="261"/>
        <v>0</v>
      </c>
      <c r="CG528" s="142">
        <f t="shared" si="262"/>
        <v>0</v>
      </c>
      <c r="CH528" s="142">
        <f t="shared" si="263"/>
        <v>0</v>
      </c>
      <c r="CI528" s="142">
        <f t="shared" si="264"/>
        <v>0</v>
      </c>
      <c r="CJ528" s="142">
        <f t="shared" si="265"/>
        <v>0</v>
      </c>
    </row>
    <row r="529" spans="2:88" x14ac:dyDescent="0.2">
      <c r="B529" s="144" t="str">
        <f t="shared" si="239"/>
        <v>26. Seguros Extensión y Garantía</v>
      </c>
      <c r="C529" s="129">
        <v>0</v>
      </c>
      <c r="D529" s="129">
        <v>0</v>
      </c>
      <c r="E529" s="129">
        <v>0</v>
      </c>
      <c r="F529" s="129">
        <v>0</v>
      </c>
      <c r="G529" s="129">
        <v>0</v>
      </c>
      <c r="H529" s="129">
        <v>71</v>
      </c>
      <c r="I529" s="129">
        <v>0</v>
      </c>
      <c r="J529" s="129">
        <v>0</v>
      </c>
      <c r="K529" s="129">
        <v>0</v>
      </c>
      <c r="L529" s="129">
        <v>0</v>
      </c>
      <c r="M529" s="129">
        <v>0</v>
      </c>
      <c r="N529" s="129">
        <v>0</v>
      </c>
      <c r="O529" s="129">
        <v>0</v>
      </c>
      <c r="P529" s="129">
        <v>0</v>
      </c>
      <c r="Q529" s="129">
        <v>8</v>
      </c>
      <c r="R529" s="129">
        <v>0</v>
      </c>
      <c r="S529" s="129">
        <v>0</v>
      </c>
      <c r="T529" s="129">
        <v>0</v>
      </c>
      <c r="U529" s="129">
        <v>0</v>
      </c>
      <c r="V529" s="129">
        <v>0</v>
      </c>
      <c r="W529" s="129">
        <v>0</v>
      </c>
      <c r="X529" s="129">
        <v>0</v>
      </c>
      <c r="Y529" s="129">
        <v>0</v>
      </c>
      <c r="Z529" s="129">
        <v>0</v>
      </c>
      <c r="AA529" s="129">
        <v>0</v>
      </c>
      <c r="AB529" s="129">
        <v>0</v>
      </c>
      <c r="AC529" s="129">
        <v>0</v>
      </c>
      <c r="AD529" s="129">
        <v>0</v>
      </c>
      <c r="AE529" s="129">
        <v>0</v>
      </c>
      <c r="AF529" s="129">
        <v>0</v>
      </c>
      <c r="AG529" s="129">
        <v>0</v>
      </c>
      <c r="AH529" s="129">
        <v>0</v>
      </c>
      <c r="AI529" s="129">
        <v>0</v>
      </c>
      <c r="AJ529" s="129">
        <v>0</v>
      </c>
      <c r="AK529" s="129"/>
      <c r="AL529" s="129"/>
      <c r="AM529" s="129"/>
      <c r="AN529" s="129"/>
      <c r="AO529" s="129"/>
      <c r="AP529" s="129"/>
      <c r="AQ529" s="117">
        <f t="shared" si="237"/>
        <v>79</v>
      </c>
      <c r="AS529" s="129">
        <v>164</v>
      </c>
      <c r="AT529" s="148"/>
      <c r="AV529" s="142">
        <f t="shared" si="240"/>
        <v>0</v>
      </c>
      <c r="AW529" s="142">
        <f t="shared" si="266"/>
        <v>0</v>
      </c>
      <c r="AX529" s="142">
        <f t="shared" si="267"/>
        <v>0</v>
      </c>
      <c r="AY529" s="142">
        <f t="shared" si="268"/>
        <v>0</v>
      </c>
      <c r="AZ529" s="142">
        <f t="shared" si="269"/>
        <v>0</v>
      </c>
      <c r="BA529" s="142">
        <f t="shared" si="270"/>
        <v>0</v>
      </c>
      <c r="BB529" s="142">
        <f t="shared" si="271"/>
        <v>0</v>
      </c>
      <c r="BC529" s="142">
        <f t="shared" si="272"/>
        <v>0</v>
      </c>
      <c r="BD529" s="142">
        <f t="shared" si="273"/>
        <v>1000</v>
      </c>
      <c r="BE529" s="142">
        <f t="shared" si="274"/>
        <v>0</v>
      </c>
      <c r="BF529" s="142">
        <f t="shared" si="275"/>
        <v>0</v>
      </c>
      <c r="BG529" s="142">
        <f t="shared" si="276"/>
        <v>0</v>
      </c>
      <c r="BH529" s="142">
        <f t="shared" si="279"/>
        <v>0</v>
      </c>
      <c r="BI529" s="142">
        <f t="shared" si="280"/>
        <v>0</v>
      </c>
      <c r="BJ529" s="142">
        <f t="shared" si="277"/>
        <v>0</v>
      </c>
      <c r="BK529" s="142">
        <f t="shared" si="278"/>
        <v>0</v>
      </c>
      <c r="BL529" s="142">
        <f t="shared" si="241"/>
        <v>0</v>
      </c>
      <c r="BM529" s="142">
        <f t="shared" si="242"/>
        <v>0</v>
      </c>
      <c r="BN529" s="142">
        <f t="shared" si="243"/>
        <v>0</v>
      </c>
      <c r="BO529" s="142">
        <f t="shared" si="244"/>
        <v>0</v>
      </c>
      <c r="BP529" s="142">
        <f t="shared" si="245"/>
        <v>0</v>
      </c>
      <c r="BQ529" s="142">
        <f t="shared" si="246"/>
        <v>0</v>
      </c>
      <c r="BR529" s="142">
        <f t="shared" si="247"/>
        <v>0</v>
      </c>
      <c r="BS529" s="142">
        <f t="shared" si="248"/>
        <v>0</v>
      </c>
      <c r="BT529" s="142">
        <f t="shared" si="249"/>
        <v>0</v>
      </c>
      <c r="BU529" s="142">
        <f t="shared" si="250"/>
        <v>0</v>
      </c>
      <c r="BV529" s="142">
        <f t="shared" si="251"/>
        <v>0</v>
      </c>
      <c r="BW529" s="142">
        <f t="shared" si="252"/>
        <v>0</v>
      </c>
      <c r="BX529" s="142">
        <f t="shared" si="253"/>
        <v>0</v>
      </c>
      <c r="BY529" s="142">
        <f t="shared" si="254"/>
        <v>0</v>
      </c>
      <c r="BZ529" s="142">
        <f t="shared" si="255"/>
        <v>0</v>
      </c>
      <c r="CA529" s="142">
        <f t="shared" si="256"/>
        <v>0</v>
      </c>
      <c r="CB529" s="142">
        <f t="shared" si="257"/>
        <v>0</v>
      </c>
      <c r="CC529" s="142">
        <f t="shared" si="258"/>
        <v>0</v>
      </c>
      <c r="CD529" s="142">
        <f t="shared" si="259"/>
        <v>0</v>
      </c>
      <c r="CE529" s="142">
        <f t="shared" si="260"/>
        <v>0</v>
      </c>
      <c r="CF529" s="142">
        <f t="shared" si="261"/>
        <v>0</v>
      </c>
      <c r="CG529" s="142">
        <f t="shared" si="262"/>
        <v>0</v>
      </c>
      <c r="CH529" s="142">
        <f t="shared" si="263"/>
        <v>0</v>
      </c>
      <c r="CI529" s="142">
        <f t="shared" si="264"/>
        <v>0</v>
      </c>
      <c r="CJ529" s="142">
        <f t="shared" si="265"/>
        <v>0</v>
      </c>
    </row>
    <row r="530" spans="2:88" x14ac:dyDescent="0.2">
      <c r="B530" s="144" t="str">
        <f t="shared" si="239"/>
        <v>27. Seguros de Crédito por Ventas a Plazo</v>
      </c>
      <c r="C530" s="129">
        <v>0</v>
      </c>
      <c r="D530" s="129">
        <v>136</v>
      </c>
      <c r="E530" s="129">
        <v>0</v>
      </c>
      <c r="F530" s="129">
        <v>0</v>
      </c>
      <c r="G530" s="129">
        <v>0</v>
      </c>
      <c r="H530" s="129">
        <v>0</v>
      </c>
      <c r="I530" s="129">
        <v>0</v>
      </c>
      <c r="J530" s="129">
        <v>55</v>
      </c>
      <c r="K530" s="129">
        <v>0</v>
      </c>
      <c r="L530" s="129">
        <v>0</v>
      </c>
      <c r="M530" s="129">
        <v>1148</v>
      </c>
      <c r="N530" s="129">
        <v>0</v>
      </c>
      <c r="O530" s="129">
        <v>0</v>
      </c>
      <c r="P530" s="129">
        <v>0</v>
      </c>
      <c r="Q530" s="129">
        <v>0</v>
      </c>
      <c r="R530" s="129">
        <v>0</v>
      </c>
      <c r="S530" s="129">
        <v>0</v>
      </c>
      <c r="T530" s="129">
        <v>0</v>
      </c>
      <c r="U530" s="129">
        <v>0</v>
      </c>
      <c r="V530" s="129">
        <v>0</v>
      </c>
      <c r="W530" s="129">
        <v>0</v>
      </c>
      <c r="X530" s="129">
        <v>22</v>
      </c>
      <c r="Y530" s="129">
        <v>0</v>
      </c>
      <c r="Z530" s="129">
        <v>0</v>
      </c>
      <c r="AA530" s="129">
        <v>0</v>
      </c>
      <c r="AB530" s="129">
        <v>0</v>
      </c>
      <c r="AC530" s="129">
        <v>766</v>
      </c>
      <c r="AD530" s="129">
        <v>0</v>
      </c>
      <c r="AE530" s="129">
        <v>0</v>
      </c>
      <c r="AF530" s="129">
        <v>0</v>
      </c>
      <c r="AG530" s="129">
        <v>0</v>
      </c>
      <c r="AH530" s="129">
        <v>0</v>
      </c>
      <c r="AI530" s="129">
        <v>0</v>
      </c>
      <c r="AJ530" s="129">
        <v>0</v>
      </c>
      <c r="AK530" s="129"/>
      <c r="AL530" s="129"/>
      <c r="AM530" s="129"/>
      <c r="AN530" s="129"/>
      <c r="AO530" s="129"/>
      <c r="AP530" s="129"/>
      <c r="AQ530" s="117">
        <f t="shared" si="237"/>
        <v>2127</v>
      </c>
      <c r="AS530" s="129">
        <v>3946</v>
      </c>
      <c r="AT530" s="148"/>
      <c r="AV530" s="142">
        <f t="shared" si="240"/>
        <v>0</v>
      </c>
      <c r="AW530" s="142">
        <f t="shared" si="266"/>
        <v>0</v>
      </c>
      <c r="AX530" s="142">
        <f t="shared" si="267"/>
        <v>0</v>
      </c>
      <c r="AY530" s="142">
        <f t="shared" si="268"/>
        <v>0</v>
      </c>
      <c r="AZ530" s="142">
        <f t="shared" si="269"/>
        <v>1000</v>
      </c>
      <c r="BA530" s="142">
        <f t="shared" si="270"/>
        <v>0</v>
      </c>
      <c r="BB530" s="142">
        <f t="shared" si="271"/>
        <v>0</v>
      </c>
      <c r="BC530" s="142">
        <f t="shared" si="272"/>
        <v>0</v>
      </c>
      <c r="BD530" s="142">
        <f t="shared" si="273"/>
        <v>0</v>
      </c>
      <c r="BE530" s="142">
        <f t="shared" si="274"/>
        <v>0</v>
      </c>
      <c r="BF530" s="142">
        <f t="shared" si="275"/>
        <v>0</v>
      </c>
      <c r="BG530" s="142">
        <f t="shared" si="276"/>
        <v>0</v>
      </c>
      <c r="BH530" s="142">
        <f t="shared" si="279"/>
        <v>0</v>
      </c>
      <c r="BI530" s="142">
        <f t="shared" si="280"/>
        <v>1000</v>
      </c>
      <c r="BJ530" s="142">
        <f t="shared" si="277"/>
        <v>0</v>
      </c>
      <c r="BK530" s="142">
        <f t="shared" si="278"/>
        <v>0</v>
      </c>
      <c r="BL530" s="142">
        <f t="shared" si="241"/>
        <v>0</v>
      </c>
      <c r="BM530" s="142">
        <f t="shared" si="242"/>
        <v>0</v>
      </c>
      <c r="BN530" s="142">
        <f t="shared" si="243"/>
        <v>0</v>
      </c>
      <c r="BO530" s="142">
        <f t="shared" si="244"/>
        <v>0</v>
      </c>
      <c r="BP530" s="142">
        <f t="shared" si="245"/>
        <v>0</v>
      </c>
      <c r="BQ530" s="142">
        <f t="shared" si="246"/>
        <v>0</v>
      </c>
      <c r="BR530" s="142">
        <f t="shared" si="247"/>
        <v>0</v>
      </c>
      <c r="BS530" s="142">
        <f t="shared" si="248"/>
        <v>0</v>
      </c>
      <c r="BT530" s="142">
        <f t="shared" si="249"/>
        <v>0</v>
      </c>
      <c r="BU530" s="142">
        <f t="shared" si="250"/>
        <v>0</v>
      </c>
      <c r="BV530" s="142">
        <f t="shared" si="251"/>
        <v>0</v>
      </c>
      <c r="BW530" s="142">
        <f t="shared" si="252"/>
        <v>0</v>
      </c>
      <c r="BX530" s="142">
        <f t="shared" si="253"/>
        <v>0</v>
      </c>
      <c r="BY530" s="142">
        <f t="shared" si="254"/>
        <v>1000</v>
      </c>
      <c r="BZ530" s="142">
        <f t="shared" si="255"/>
        <v>0</v>
      </c>
      <c r="CA530" s="142">
        <f t="shared" si="256"/>
        <v>0</v>
      </c>
      <c r="CB530" s="142">
        <f t="shared" si="257"/>
        <v>0</v>
      </c>
      <c r="CC530" s="142">
        <f t="shared" si="258"/>
        <v>0</v>
      </c>
      <c r="CD530" s="142">
        <f t="shared" si="259"/>
        <v>0</v>
      </c>
      <c r="CE530" s="142">
        <f t="shared" si="260"/>
        <v>0</v>
      </c>
      <c r="CF530" s="142">
        <f t="shared" si="261"/>
        <v>0</v>
      </c>
      <c r="CG530" s="142">
        <f t="shared" si="262"/>
        <v>0</v>
      </c>
      <c r="CH530" s="142">
        <f t="shared" si="263"/>
        <v>0</v>
      </c>
      <c r="CI530" s="142">
        <f t="shared" si="264"/>
        <v>0</v>
      </c>
      <c r="CJ530" s="142">
        <f t="shared" si="265"/>
        <v>0</v>
      </c>
    </row>
    <row r="531" spans="2:88" x14ac:dyDescent="0.2">
      <c r="B531" s="144" t="str">
        <f t="shared" si="239"/>
        <v>28. Seguros de Crédito a la Exportación</v>
      </c>
      <c r="C531" s="129">
        <v>0</v>
      </c>
      <c r="D531" s="129">
        <v>2</v>
      </c>
      <c r="E531" s="129">
        <v>0</v>
      </c>
      <c r="F531" s="129">
        <v>0</v>
      </c>
      <c r="G531" s="129">
        <v>0</v>
      </c>
      <c r="H531" s="129">
        <v>0</v>
      </c>
      <c r="I531" s="129">
        <v>0</v>
      </c>
      <c r="J531" s="129">
        <v>4</v>
      </c>
      <c r="K531" s="129">
        <v>0</v>
      </c>
      <c r="L531" s="129">
        <v>0</v>
      </c>
      <c r="M531" s="129">
        <v>86</v>
      </c>
      <c r="N531" s="129">
        <v>0</v>
      </c>
      <c r="O531" s="129">
        <v>0</v>
      </c>
      <c r="P531" s="129">
        <v>0</v>
      </c>
      <c r="Q531" s="129">
        <v>0</v>
      </c>
      <c r="R531" s="129">
        <v>0</v>
      </c>
      <c r="S531" s="129">
        <v>0</v>
      </c>
      <c r="T531" s="129">
        <v>0</v>
      </c>
      <c r="U531" s="129">
        <v>0</v>
      </c>
      <c r="V531" s="129">
        <v>0</v>
      </c>
      <c r="W531" s="129">
        <v>0</v>
      </c>
      <c r="X531" s="129">
        <v>0</v>
      </c>
      <c r="Y531" s="129">
        <v>0</v>
      </c>
      <c r="Z531" s="129">
        <v>0</v>
      </c>
      <c r="AA531" s="129">
        <v>0</v>
      </c>
      <c r="AB531" s="129">
        <v>0</v>
      </c>
      <c r="AC531" s="129">
        <v>29</v>
      </c>
      <c r="AD531" s="129">
        <v>0</v>
      </c>
      <c r="AE531" s="129">
        <v>0</v>
      </c>
      <c r="AF531" s="129">
        <v>0</v>
      </c>
      <c r="AG531" s="129">
        <v>0</v>
      </c>
      <c r="AH531" s="129">
        <v>0</v>
      </c>
      <c r="AI531" s="129">
        <v>0</v>
      </c>
      <c r="AJ531" s="129">
        <v>0</v>
      </c>
      <c r="AK531" s="129"/>
      <c r="AL531" s="129"/>
      <c r="AM531" s="129"/>
      <c r="AN531" s="129"/>
      <c r="AO531" s="129"/>
      <c r="AP531" s="129"/>
      <c r="AQ531" s="117">
        <f t="shared" si="237"/>
        <v>121</v>
      </c>
      <c r="AS531" s="129">
        <v>169</v>
      </c>
      <c r="AT531" s="148"/>
      <c r="AV531" s="142">
        <f t="shared" si="240"/>
        <v>0</v>
      </c>
      <c r="AW531" s="142">
        <f t="shared" si="266"/>
        <v>0</v>
      </c>
      <c r="AX531" s="142">
        <f t="shared" si="267"/>
        <v>0</v>
      </c>
      <c r="AY531" s="142">
        <f t="shared" si="268"/>
        <v>0</v>
      </c>
      <c r="AZ531" s="142">
        <f t="shared" si="269"/>
        <v>0</v>
      </c>
      <c r="BA531" s="142">
        <f t="shared" si="270"/>
        <v>0</v>
      </c>
      <c r="BB531" s="142">
        <f t="shared" si="271"/>
        <v>0</v>
      </c>
      <c r="BC531" s="142">
        <f t="shared" si="272"/>
        <v>0</v>
      </c>
      <c r="BD531" s="142">
        <f t="shared" si="273"/>
        <v>0</v>
      </c>
      <c r="BE531" s="142">
        <f t="shared" si="274"/>
        <v>0</v>
      </c>
      <c r="BF531" s="142">
        <f t="shared" si="275"/>
        <v>0</v>
      </c>
      <c r="BG531" s="142">
        <f t="shared" si="276"/>
        <v>0</v>
      </c>
      <c r="BH531" s="142">
        <f t="shared" si="279"/>
        <v>0</v>
      </c>
      <c r="BI531" s="142">
        <f t="shared" si="280"/>
        <v>1000</v>
      </c>
      <c r="BJ531" s="142">
        <f t="shared" si="277"/>
        <v>0</v>
      </c>
      <c r="BK531" s="142">
        <f t="shared" si="278"/>
        <v>0</v>
      </c>
      <c r="BL531" s="142">
        <f t="shared" si="241"/>
        <v>0</v>
      </c>
      <c r="BM531" s="142">
        <f t="shared" si="242"/>
        <v>0</v>
      </c>
      <c r="BN531" s="142">
        <f t="shared" si="243"/>
        <v>0</v>
      </c>
      <c r="BO531" s="142">
        <f t="shared" si="244"/>
        <v>0</v>
      </c>
      <c r="BP531" s="142">
        <f t="shared" si="245"/>
        <v>0</v>
      </c>
      <c r="BQ531" s="142">
        <f t="shared" si="246"/>
        <v>1000</v>
      </c>
      <c r="BR531" s="142">
        <f t="shared" si="247"/>
        <v>0</v>
      </c>
      <c r="BS531" s="142">
        <f t="shared" si="248"/>
        <v>0</v>
      </c>
      <c r="BT531" s="142">
        <f t="shared" si="249"/>
        <v>0</v>
      </c>
      <c r="BU531" s="142">
        <f t="shared" si="250"/>
        <v>0</v>
      </c>
      <c r="BV531" s="142">
        <f t="shared" si="251"/>
        <v>0</v>
      </c>
      <c r="BW531" s="142">
        <f t="shared" si="252"/>
        <v>0</v>
      </c>
      <c r="BX531" s="142">
        <f t="shared" si="253"/>
        <v>0</v>
      </c>
      <c r="BY531" s="142">
        <f t="shared" si="254"/>
        <v>0</v>
      </c>
      <c r="BZ531" s="142">
        <f t="shared" si="255"/>
        <v>0</v>
      </c>
      <c r="CA531" s="142">
        <f t="shared" si="256"/>
        <v>0</v>
      </c>
      <c r="CB531" s="142">
        <f t="shared" si="257"/>
        <v>0</v>
      </c>
      <c r="CC531" s="142">
        <f t="shared" si="258"/>
        <v>0</v>
      </c>
      <c r="CD531" s="142">
        <f t="shared" si="259"/>
        <v>0</v>
      </c>
      <c r="CE531" s="142">
        <f t="shared" si="260"/>
        <v>0</v>
      </c>
      <c r="CF531" s="142">
        <f t="shared" si="261"/>
        <v>0</v>
      </c>
      <c r="CG531" s="142">
        <f t="shared" si="262"/>
        <v>0</v>
      </c>
      <c r="CH531" s="142">
        <f t="shared" si="263"/>
        <v>0</v>
      </c>
      <c r="CI531" s="142">
        <f t="shared" si="264"/>
        <v>0</v>
      </c>
      <c r="CJ531" s="142">
        <f t="shared" si="265"/>
        <v>0</v>
      </c>
    </row>
    <row r="532" spans="2:88" x14ac:dyDescent="0.2">
      <c r="B532" s="144" t="str">
        <f t="shared" si="239"/>
        <v>29. Otros Seguros de Crédito</v>
      </c>
      <c r="C532" s="129">
        <v>0</v>
      </c>
      <c r="D532" s="129">
        <v>0</v>
      </c>
      <c r="E532" s="129">
        <v>0</v>
      </c>
      <c r="F532" s="129">
        <v>0</v>
      </c>
      <c r="G532" s="129">
        <v>0</v>
      </c>
      <c r="H532" s="129">
        <v>0</v>
      </c>
      <c r="I532" s="129">
        <v>0</v>
      </c>
      <c r="J532" s="129">
        <v>0</v>
      </c>
      <c r="K532" s="129">
        <v>0</v>
      </c>
      <c r="L532" s="129">
        <v>0</v>
      </c>
      <c r="M532" s="129">
        <v>0</v>
      </c>
      <c r="N532" s="129">
        <v>0</v>
      </c>
      <c r="O532" s="129">
        <v>0</v>
      </c>
      <c r="P532" s="129">
        <v>0</v>
      </c>
      <c r="Q532" s="129">
        <v>0</v>
      </c>
      <c r="R532" s="129">
        <v>0</v>
      </c>
      <c r="S532" s="129">
        <v>0</v>
      </c>
      <c r="T532" s="129">
        <v>0</v>
      </c>
      <c r="U532" s="129">
        <v>0</v>
      </c>
      <c r="V532" s="129">
        <v>0</v>
      </c>
      <c r="W532" s="129">
        <v>0</v>
      </c>
      <c r="X532" s="129">
        <v>0</v>
      </c>
      <c r="Y532" s="129">
        <v>0</v>
      </c>
      <c r="Z532" s="129">
        <v>0</v>
      </c>
      <c r="AA532" s="129">
        <v>0</v>
      </c>
      <c r="AB532" s="129">
        <v>0</v>
      </c>
      <c r="AC532" s="129">
        <v>0</v>
      </c>
      <c r="AD532" s="129">
        <v>0</v>
      </c>
      <c r="AE532" s="129">
        <v>0</v>
      </c>
      <c r="AF532" s="129">
        <v>0</v>
      </c>
      <c r="AG532" s="129">
        <v>0</v>
      </c>
      <c r="AH532" s="129">
        <v>0</v>
      </c>
      <c r="AI532" s="129">
        <v>0</v>
      </c>
      <c r="AJ532" s="129">
        <v>0</v>
      </c>
      <c r="AK532" s="129"/>
      <c r="AL532" s="129"/>
      <c r="AM532" s="129"/>
      <c r="AN532" s="129"/>
      <c r="AO532" s="129"/>
      <c r="AP532" s="129"/>
      <c r="AQ532" s="117">
        <f t="shared" si="237"/>
        <v>0</v>
      </c>
      <c r="AS532" s="129" t="s">
        <v>729</v>
      </c>
      <c r="AT532" s="148"/>
      <c r="AV532" s="142">
        <f t="shared" si="240"/>
        <v>0</v>
      </c>
      <c r="AW532" s="142">
        <f t="shared" si="266"/>
        <v>0</v>
      </c>
      <c r="AX532" s="142">
        <f t="shared" si="267"/>
        <v>0</v>
      </c>
      <c r="AY532" s="142">
        <f t="shared" si="268"/>
        <v>0</v>
      </c>
      <c r="AZ532" s="142">
        <f t="shared" si="269"/>
        <v>0</v>
      </c>
      <c r="BA532" s="142">
        <f t="shared" si="270"/>
        <v>0</v>
      </c>
      <c r="BB532" s="142">
        <f t="shared" si="271"/>
        <v>0</v>
      </c>
      <c r="BC532" s="142">
        <f t="shared" si="272"/>
        <v>0</v>
      </c>
      <c r="BD532" s="142">
        <f t="shared" si="273"/>
        <v>0</v>
      </c>
      <c r="BE532" s="142">
        <f t="shared" si="274"/>
        <v>0</v>
      </c>
      <c r="BF532" s="142">
        <f t="shared" si="275"/>
        <v>0</v>
      </c>
      <c r="BG532" s="142">
        <f t="shared" si="276"/>
        <v>0</v>
      </c>
      <c r="BH532" s="142">
        <f t="shared" si="279"/>
        <v>0</v>
      </c>
      <c r="BI532" s="142">
        <f t="shared" si="280"/>
        <v>0</v>
      </c>
      <c r="BJ532" s="142">
        <f t="shared" si="277"/>
        <v>0</v>
      </c>
      <c r="BK532" s="142">
        <f t="shared" si="278"/>
        <v>0</v>
      </c>
      <c r="BL532" s="142">
        <f t="shared" si="241"/>
        <v>0</v>
      </c>
      <c r="BM532" s="142">
        <f t="shared" si="242"/>
        <v>0</v>
      </c>
      <c r="BN532" s="142">
        <f t="shared" si="243"/>
        <v>0</v>
      </c>
      <c r="BO532" s="142">
        <f t="shared" si="244"/>
        <v>0</v>
      </c>
      <c r="BP532" s="142">
        <f t="shared" si="245"/>
        <v>0</v>
      </c>
      <c r="BQ532" s="142">
        <f t="shared" si="246"/>
        <v>0</v>
      </c>
      <c r="BR532" s="142">
        <f t="shared" si="247"/>
        <v>0</v>
      </c>
      <c r="BS532" s="142">
        <f t="shared" si="248"/>
        <v>0</v>
      </c>
      <c r="BT532" s="142">
        <f t="shared" si="249"/>
        <v>0</v>
      </c>
      <c r="BU532" s="142">
        <f t="shared" si="250"/>
        <v>0</v>
      </c>
      <c r="BV532" s="142">
        <f t="shared" si="251"/>
        <v>0</v>
      </c>
      <c r="BW532" s="142">
        <f t="shared" si="252"/>
        <v>0</v>
      </c>
      <c r="BX532" s="142">
        <f t="shared" si="253"/>
        <v>0</v>
      </c>
      <c r="BY532" s="142">
        <f t="shared" si="254"/>
        <v>0</v>
      </c>
      <c r="BZ532" s="142">
        <f t="shared" si="255"/>
        <v>0</v>
      </c>
      <c r="CA532" s="142">
        <f t="shared" si="256"/>
        <v>0</v>
      </c>
      <c r="CB532" s="142">
        <f t="shared" si="257"/>
        <v>0</v>
      </c>
      <c r="CC532" s="142">
        <f t="shared" si="258"/>
        <v>0</v>
      </c>
      <c r="CD532" s="142">
        <f t="shared" si="259"/>
        <v>0</v>
      </c>
      <c r="CE532" s="142">
        <f t="shared" si="260"/>
        <v>0</v>
      </c>
      <c r="CF532" s="142">
        <f t="shared" si="261"/>
        <v>0</v>
      </c>
      <c r="CG532" s="142">
        <f t="shared" si="262"/>
        <v>0</v>
      </c>
      <c r="CH532" s="142">
        <f t="shared" si="263"/>
        <v>0</v>
      </c>
      <c r="CI532" s="142">
        <f t="shared" si="264"/>
        <v>0</v>
      </c>
      <c r="CJ532" s="142">
        <f t="shared" si="265"/>
        <v>0</v>
      </c>
    </row>
    <row r="533" spans="2:88" x14ac:dyDescent="0.2">
      <c r="B533" s="144" t="str">
        <f t="shared" si="239"/>
        <v>30. Salud</v>
      </c>
      <c r="C533" s="129">
        <v>0</v>
      </c>
      <c r="D533" s="129">
        <v>0</v>
      </c>
      <c r="E533" s="129">
        <v>1188</v>
      </c>
      <c r="F533" s="129">
        <v>517</v>
      </c>
      <c r="G533" s="129">
        <v>0</v>
      </c>
      <c r="H533" s="129">
        <v>0</v>
      </c>
      <c r="I533" s="129">
        <v>76</v>
      </c>
      <c r="J533" s="129">
        <v>0</v>
      </c>
      <c r="K533" s="129">
        <v>1</v>
      </c>
      <c r="L533" s="129">
        <v>0</v>
      </c>
      <c r="M533" s="129">
        <v>0</v>
      </c>
      <c r="N533" s="129">
        <v>0</v>
      </c>
      <c r="O533" s="129">
        <v>0</v>
      </c>
      <c r="P533" s="129">
        <v>0</v>
      </c>
      <c r="Q533" s="129">
        <v>0</v>
      </c>
      <c r="R533" s="129">
        <v>0</v>
      </c>
      <c r="S533" s="129">
        <v>0</v>
      </c>
      <c r="T533" s="129">
        <v>0</v>
      </c>
      <c r="U533" s="129">
        <v>0</v>
      </c>
      <c r="V533" s="129">
        <v>0</v>
      </c>
      <c r="W533" s="129">
        <v>0</v>
      </c>
      <c r="X533" s="129">
        <v>0</v>
      </c>
      <c r="Y533" s="129">
        <v>0</v>
      </c>
      <c r="Z533" s="129">
        <v>0</v>
      </c>
      <c r="AA533" s="129">
        <v>0</v>
      </c>
      <c r="AB533" s="129">
        <v>1</v>
      </c>
      <c r="AC533" s="129">
        <v>0</v>
      </c>
      <c r="AD533" s="129">
        <v>0</v>
      </c>
      <c r="AE533" s="129">
        <v>0</v>
      </c>
      <c r="AF533" s="129">
        <v>0</v>
      </c>
      <c r="AG533" s="129">
        <v>0</v>
      </c>
      <c r="AH533" s="129">
        <v>0</v>
      </c>
      <c r="AI533" s="129">
        <v>0</v>
      </c>
      <c r="AJ533" s="129">
        <v>0</v>
      </c>
      <c r="AK533" s="129"/>
      <c r="AL533" s="129"/>
      <c r="AM533" s="129"/>
      <c r="AN533" s="129"/>
      <c r="AO533" s="129"/>
      <c r="AP533" s="129"/>
      <c r="AQ533" s="117">
        <f t="shared" si="237"/>
        <v>1783</v>
      </c>
      <c r="AS533" s="129">
        <v>393</v>
      </c>
      <c r="AT533" s="148"/>
      <c r="AV533" s="142">
        <f t="shared" si="240"/>
        <v>1000</v>
      </c>
      <c r="AW533" s="142">
        <f t="shared" si="266"/>
        <v>0</v>
      </c>
      <c r="AX533" s="142">
        <f t="shared" si="267"/>
        <v>0</v>
      </c>
      <c r="AY533" s="142">
        <f t="shared" si="268"/>
        <v>0</v>
      </c>
      <c r="AZ533" s="142">
        <f t="shared" si="269"/>
        <v>0</v>
      </c>
      <c r="BA533" s="142">
        <f t="shared" si="270"/>
        <v>0</v>
      </c>
      <c r="BB533" s="142">
        <f t="shared" si="271"/>
        <v>0</v>
      </c>
      <c r="BC533" s="142">
        <f t="shared" si="272"/>
        <v>0</v>
      </c>
      <c r="BD533" s="142">
        <f t="shared" si="273"/>
        <v>0</v>
      </c>
      <c r="BE533" s="142">
        <f t="shared" si="274"/>
        <v>0</v>
      </c>
      <c r="BF533" s="142">
        <f t="shared" si="275"/>
        <v>0</v>
      </c>
      <c r="BG533" s="142">
        <f t="shared" si="276"/>
        <v>0</v>
      </c>
      <c r="BH533" s="142">
        <f t="shared" si="279"/>
        <v>0</v>
      </c>
      <c r="BI533" s="142">
        <f t="shared" si="280"/>
        <v>0</v>
      </c>
      <c r="BJ533" s="142">
        <f t="shared" si="277"/>
        <v>0</v>
      </c>
      <c r="BK533" s="142">
        <f t="shared" si="278"/>
        <v>0</v>
      </c>
      <c r="BL533" s="142">
        <f t="shared" si="241"/>
        <v>0</v>
      </c>
      <c r="BM533" s="142">
        <f t="shared" si="242"/>
        <v>0</v>
      </c>
      <c r="BN533" s="142">
        <f t="shared" si="243"/>
        <v>0</v>
      </c>
      <c r="BO533" s="142">
        <f t="shared" si="244"/>
        <v>1000</v>
      </c>
      <c r="BP533" s="142">
        <f t="shared" si="245"/>
        <v>0</v>
      </c>
      <c r="BQ533" s="142">
        <f t="shared" si="246"/>
        <v>0</v>
      </c>
      <c r="BR533" s="142">
        <f t="shared" si="247"/>
        <v>0</v>
      </c>
      <c r="BS533" s="142">
        <f t="shared" si="248"/>
        <v>0</v>
      </c>
      <c r="BT533" s="142">
        <f t="shared" si="249"/>
        <v>0</v>
      </c>
      <c r="BU533" s="142">
        <f t="shared" si="250"/>
        <v>0</v>
      </c>
      <c r="BV533" s="142">
        <f t="shared" si="251"/>
        <v>0</v>
      </c>
      <c r="BW533" s="142">
        <f t="shared" si="252"/>
        <v>0</v>
      </c>
      <c r="BX533" s="142">
        <f t="shared" si="253"/>
        <v>0</v>
      </c>
      <c r="BY533" s="142">
        <f t="shared" si="254"/>
        <v>0</v>
      </c>
      <c r="BZ533" s="142">
        <f t="shared" si="255"/>
        <v>0</v>
      </c>
      <c r="CA533" s="142">
        <f t="shared" si="256"/>
        <v>0</v>
      </c>
      <c r="CB533" s="142">
        <f t="shared" si="257"/>
        <v>0</v>
      </c>
      <c r="CC533" s="142">
        <f t="shared" si="258"/>
        <v>0</v>
      </c>
      <c r="CD533" s="142">
        <f t="shared" si="259"/>
        <v>0</v>
      </c>
      <c r="CE533" s="142">
        <f t="shared" si="260"/>
        <v>0</v>
      </c>
      <c r="CF533" s="142">
        <f t="shared" si="261"/>
        <v>0</v>
      </c>
      <c r="CG533" s="142">
        <f t="shared" si="262"/>
        <v>0</v>
      </c>
      <c r="CH533" s="142">
        <f t="shared" si="263"/>
        <v>0</v>
      </c>
      <c r="CI533" s="142">
        <f t="shared" si="264"/>
        <v>0</v>
      </c>
      <c r="CJ533" s="142">
        <f t="shared" si="265"/>
        <v>0</v>
      </c>
    </row>
    <row r="534" spans="2:88" x14ac:dyDescent="0.2">
      <c r="B534" s="144" t="str">
        <f t="shared" si="239"/>
        <v>31. Accidentes Personales</v>
      </c>
      <c r="C534" s="129">
        <v>0</v>
      </c>
      <c r="D534" s="129">
        <v>0</v>
      </c>
      <c r="E534" s="129">
        <v>19</v>
      </c>
      <c r="F534" s="129">
        <v>2959</v>
      </c>
      <c r="G534" s="129">
        <v>0</v>
      </c>
      <c r="H534" s="129">
        <v>12.999999999999998</v>
      </c>
      <c r="I534" s="129">
        <v>3905</v>
      </c>
      <c r="J534" s="129">
        <v>0</v>
      </c>
      <c r="K534" s="129">
        <v>6</v>
      </c>
      <c r="L534" s="129">
        <v>0</v>
      </c>
      <c r="M534" s="129">
        <v>0</v>
      </c>
      <c r="N534" s="129">
        <v>244</v>
      </c>
      <c r="O534" s="129">
        <v>1</v>
      </c>
      <c r="P534" s="129">
        <v>0</v>
      </c>
      <c r="Q534" s="129">
        <v>5</v>
      </c>
      <c r="R534" s="129">
        <v>0</v>
      </c>
      <c r="S534" s="129">
        <v>25</v>
      </c>
      <c r="T534" s="129">
        <v>0</v>
      </c>
      <c r="U534" s="129">
        <v>3</v>
      </c>
      <c r="V534" s="129">
        <v>0</v>
      </c>
      <c r="W534" s="129">
        <v>0</v>
      </c>
      <c r="X534" s="129">
        <v>0</v>
      </c>
      <c r="Y534" s="129">
        <v>20</v>
      </c>
      <c r="Z534" s="129">
        <v>2</v>
      </c>
      <c r="AA534" s="129">
        <v>2</v>
      </c>
      <c r="AB534" s="129">
        <v>0</v>
      </c>
      <c r="AC534" s="129">
        <v>0</v>
      </c>
      <c r="AD534" s="129">
        <v>112</v>
      </c>
      <c r="AE534" s="129">
        <v>0</v>
      </c>
      <c r="AF534" s="129">
        <v>0</v>
      </c>
      <c r="AG534" s="129">
        <v>91</v>
      </c>
      <c r="AH534" s="129">
        <v>4</v>
      </c>
      <c r="AI534" s="129">
        <v>1</v>
      </c>
      <c r="AJ534" s="129">
        <v>1</v>
      </c>
      <c r="AK534" s="129"/>
      <c r="AL534" s="129"/>
      <c r="AM534" s="129"/>
      <c r="AN534" s="129"/>
      <c r="AO534" s="129"/>
      <c r="AP534" s="129"/>
      <c r="AQ534" s="117">
        <f t="shared" si="237"/>
        <v>7413</v>
      </c>
      <c r="AS534" s="129">
        <v>9075</v>
      </c>
      <c r="AT534" s="148"/>
      <c r="AV534" s="142">
        <f t="shared" si="240"/>
        <v>0</v>
      </c>
      <c r="AW534" s="142">
        <f t="shared" si="266"/>
        <v>0</v>
      </c>
      <c r="AX534" s="142">
        <f t="shared" si="267"/>
        <v>0</v>
      </c>
      <c r="AY534" s="142">
        <f t="shared" si="268"/>
        <v>0</v>
      </c>
      <c r="AZ534" s="142">
        <f t="shared" si="269"/>
        <v>0</v>
      </c>
      <c r="BA534" s="142">
        <f t="shared" si="270"/>
        <v>0</v>
      </c>
      <c r="BB534" s="142">
        <f t="shared" si="271"/>
        <v>0</v>
      </c>
      <c r="BC534" s="142">
        <f t="shared" si="272"/>
        <v>0</v>
      </c>
      <c r="BD534" s="142">
        <f t="shared" si="273"/>
        <v>0</v>
      </c>
      <c r="BE534" s="142">
        <f t="shared" si="274"/>
        <v>1000</v>
      </c>
      <c r="BF534" s="142">
        <f t="shared" si="275"/>
        <v>0</v>
      </c>
      <c r="BG534" s="142">
        <f t="shared" si="276"/>
        <v>0</v>
      </c>
      <c r="BH534" s="142">
        <f t="shared" si="279"/>
        <v>0</v>
      </c>
      <c r="BI534" s="142">
        <f t="shared" si="280"/>
        <v>0</v>
      </c>
      <c r="BJ534" s="142">
        <f t="shared" si="277"/>
        <v>0</v>
      </c>
      <c r="BK534" s="142">
        <f t="shared" si="278"/>
        <v>0</v>
      </c>
      <c r="BL534" s="142">
        <f t="shared" si="241"/>
        <v>0</v>
      </c>
      <c r="BM534" s="142">
        <f t="shared" si="242"/>
        <v>0</v>
      </c>
      <c r="BN534" s="142">
        <f t="shared" si="243"/>
        <v>0</v>
      </c>
      <c r="BO534" s="142">
        <f t="shared" si="244"/>
        <v>1000</v>
      </c>
      <c r="BP534" s="142">
        <f t="shared" si="245"/>
        <v>1000</v>
      </c>
      <c r="BQ534" s="142">
        <f t="shared" si="246"/>
        <v>0</v>
      </c>
      <c r="BR534" s="142">
        <f t="shared" si="247"/>
        <v>0</v>
      </c>
      <c r="BS534" s="142">
        <f t="shared" si="248"/>
        <v>0</v>
      </c>
      <c r="BT534" s="142">
        <f t="shared" si="249"/>
        <v>0</v>
      </c>
      <c r="BU534" s="142">
        <f t="shared" si="250"/>
        <v>1000</v>
      </c>
      <c r="BV534" s="142">
        <f t="shared" si="251"/>
        <v>0</v>
      </c>
      <c r="BW534" s="142">
        <f t="shared" si="252"/>
        <v>0</v>
      </c>
      <c r="BX534" s="142">
        <f t="shared" si="253"/>
        <v>1000</v>
      </c>
      <c r="BY534" s="142">
        <f t="shared" si="254"/>
        <v>0</v>
      </c>
      <c r="BZ534" s="142">
        <f t="shared" si="255"/>
        <v>0</v>
      </c>
      <c r="CA534" s="142">
        <f t="shared" si="256"/>
        <v>0</v>
      </c>
      <c r="CB534" s="142">
        <f t="shared" si="257"/>
        <v>0</v>
      </c>
      <c r="CC534" s="142">
        <f t="shared" si="258"/>
        <v>0</v>
      </c>
      <c r="CD534" s="142">
        <f t="shared" si="259"/>
        <v>0</v>
      </c>
      <c r="CE534" s="142">
        <f t="shared" si="260"/>
        <v>0</v>
      </c>
      <c r="CF534" s="142">
        <f t="shared" si="261"/>
        <v>0</v>
      </c>
      <c r="CG534" s="142">
        <f t="shared" si="262"/>
        <v>0</v>
      </c>
      <c r="CH534" s="142">
        <f t="shared" si="263"/>
        <v>0</v>
      </c>
      <c r="CI534" s="142">
        <f t="shared" si="264"/>
        <v>0</v>
      </c>
      <c r="CJ534" s="142">
        <f t="shared" si="265"/>
        <v>0</v>
      </c>
    </row>
    <row r="535" spans="2:88" x14ac:dyDescent="0.2">
      <c r="B535" s="144" t="str">
        <f t="shared" si="239"/>
        <v>32. SOAP</v>
      </c>
      <c r="C535" s="129">
        <v>0</v>
      </c>
      <c r="D535" s="129">
        <v>0</v>
      </c>
      <c r="E535" s="129">
        <v>1095</v>
      </c>
      <c r="F535" s="129">
        <v>598</v>
      </c>
      <c r="G535" s="129">
        <v>0</v>
      </c>
      <c r="H535" s="129">
        <v>5</v>
      </c>
      <c r="I535" s="129">
        <v>186</v>
      </c>
      <c r="J535" s="129">
        <v>0</v>
      </c>
      <c r="K535" s="129">
        <v>37</v>
      </c>
      <c r="L535" s="129">
        <v>0</v>
      </c>
      <c r="M535" s="129">
        <v>0</v>
      </c>
      <c r="N535" s="129">
        <v>0</v>
      </c>
      <c r="O535" s="129">
        <v>0</v>
      </c>
      <c r="P535" s="129">
        <v>0</v>
      </c>
      <c r="Q535" s="129">
        <v>1198</v>
      </c>
      <c r="R535" s="129">
        <v>0</v>
      </c>
      <c r="S535" s="129">
        <v>402</v>
      </c>
      <c r="T535" s="129">
        <v>0</v>
      </c>
      <c r="U535" s="129">
        <v>492</v>
      </c>
      <c r="V535" s="129">
        <v>0</v>
      </c>
      <c r="W535" s="129">
        <v>0</v>
      </c>
      <c r="X535" s="129">
        <v>0</v>
      </c>
      <c r="Y535" s="129">
        <v>23</v>
      </c>
      <c r="Z535" s="129">
        <v>0</v>
      </c>
      <c r="AA535" s="129">
        <v>9</v>
      </c>
      <c r="AB535" s="129">
        <v>0</v>
      </c>
      <c r="AC535" s="129">
        <v>0</v>
      </c>
      <c r="AD535" s="129">
        <v>0</v>
      </c>
      <c r="AE535" s="129">
        <v>0</v>
      </c>
      <c r="AF535" s="129">
        <v>0</v>
      </c>
      <c r="AG535" s="129">
        <v>1420</v>
      </c>
      <c r="AH535" s="129">
        <v>0</v>
      </c>
      <c r="AI535" s="129">
        <v>301</v>
      </c>
      <c r="AJ535" s="129">
        <v>0</v>
      </c>
      <c r="AK535" s="129"/>
      <c r="AL535" s="129"/>
      <c r="AM535" s="129"/>
      <c r="AN535" s="129"/>
      <c r="AO535" s="129"/>
      <c r="AP535" s="129"/>
      <c r="AQ535" s="117">
        <f t="shared" si="237"/>
        <v>5766</v>
      </c>
      <c r="AS535" s="129">
        <v>7722</v>
      </c>
      <c r="AT535" s="148"/>
      <c r="AV535" s="142">
        <f t="shared" si="240"/>
        <v>0</v>
      </c>
      <c r="AW535" s="142">
        <f t="shared" si="266"/>
        <v>0</v>
      </c>
      <c r="AX535" s="142">
        <f t="shared" si="267"/>
        <v>0</v>
      </c>
      <c r="AY535" s="142">
        <f t="shared" si="268"/>
        <v>0</v>
      </c>
      <c r="AZ535" s="142">
        <f t="shared" si="269"/>
        <v>0</v>
      </c>
      <c r="BA535" s="142">
        <f t="shared" si="270"/>
        <v>0</v>
      </c>
      <c r="BB535" s="142">
        <f t="shared" si="271"/>
        <v>0</v>
      </c>
      <c r="BC535" s="142">
        <f t="shared" si="272"/>
        <v>0</v>
      </c>
      <c r="BD535" s="142">
        <f t="shared" si="273"/>
        <v>0</v>
      </c>
      <c r="BE535" s="142">
        <f t="shared" si="274"/>
        <v>0</v>
      </c>
      <c r="BF535" s="142">
        <f t="shared" si="275"/>
        <v>0</v>
      </c>
      <c r="BG535" s="142">
        <f t="shared" si="276"/>
        <v>0</v>
      </c>
      <c r="BH535" s="142">
        <f t="shared" si="279"/>
        <v>0</v>
      </c>
      <c r="BI535" s="142">
        <f t="shared" si="280"/>
        <v>0</v>
      </c>
      <c r="BJ535" s="142">
        <f t="shared" si="277"/>
        <v>0</v>
      </c>
      <c r="BK535" s="142">
        <f t="shared" si="278"/>
        <v>0</v>
      </c>
      <c r="BL535" s="142">
        <f t="shared" si="241"/>
        <v>0</v>
      </c>
      <c r="BM535" s="142">
        <f t="shared" si="242"/>
        <v>0</v>
      </c>
      <c r="BN535" s="142">
        <f t="shared" si="243"/>
        <v>0</v>
      </c>
      <c r="BO535" s="142">
        <f t="shared" si="244"/>
        <v>0</v>
      </c>
      <c r="BP535" s="142">
        <f t="shared" si="245"/>
        <v>0</v>
      </c>
      <c r="BQ535" s="142">
        <f t="shared" si="246"/>
        <v>0</v>
      </c>
      <c r="BR535" s="142">
        <f t="shared" si="247"/>
        <v>0</v>
      </c>
      <c r="BS535" s="142">
        <f t="shared" si="248"/>
        <v>0</v>
      </c>
      <c r="BT535" s="142">
        <f t="shared" si="249"/>
        <v>0</v>
      </c>
      <c r="BU535" s="142">
        <f t="shared" si="250"/>
        <v>0</v>
      </c>
      <c r="BV535" s="142">
        <f t="shared" si="251"/>
        <v>0</v>
      </c>
      <c r="BW535" s="142">
        <f t="shared" si="252"/>
        <v>0</v>
      </c>
      <c r="BX535" s="142">
        <f t="shared" si="253"/>
        <v>0</v>
      </c>
      <c r="BY535" s="142">
        <f t="shared" si="254"/>
        <v>0</v>
      </c>
      <c r="BZ535" s="142">
        <f t="shared" si="255"/>
        <v>0</v>
      </c>
      <c r="CA535" s="142">
        <f t="shared" si="256"/>
        <v>0</v>
      </c>
      <c r="CB535" s="142">
        <f t="shared" si="257"/>
        <v>0</v>
      </c>
      <c r="CC535" s="142">
        <f t="shared" si="258"/>
        <v>0</v>
      </c>
      <c r="CD535" s="142">
        <f t="shared" si="259"/>
        <v>0</v>
      </c>
      <c r="CE535" s="142">
        <f t="shared" si="260"/>
        <v>0</v>
      </c>
      <c r="CF535" s="142">
        <f t="shared" si="261"/>
        <v>0</v>
      </c>
      <c r="CG535" s="142">
        <f t="shared" si="262"/>
        <v>0</v>
      </c>
      <c r="CH535" s="142">
        <f t="shared" si="263"/>
        <v>0</v>
      </c>
      <c r="CI535" s="142">
        <f t="shared" si="264"/>
        <v>0</v>
      </c>
      <c r="CJ535" s="142">
        <f t="shared" si="265"/>
        <v>0</v>
      </c>
    </row>
    <row r="536" spans="2:88" x14ac:dyDescent="0.2">
      <c r="B536" s="144" t="str">
        <f t="shared" si="239"/>
        <v>33. Seguro de Cesantía</v>
      </c>
      <c r="C536" s="129">
        <v>0</v>
      </c>
      <c r="D536" s="129">
        <v>0</v>
      </c>
      <c r="E536" s="129">
        <v>3581</v>
      </c>
      <c r="F536" s="129">
        <v>34769.000000000007</v>
      </c>
      <c r="G536" s="129">
        <v>0</v>
      </c>
      <c r="H536" s="129">
        <v>15</v>
      </c>
      <c r="I536" s="129">
        <v>784</v>
      </c>
      <c r="J536" s="129">
        <v>0</v>
      </c>
      <c r="K536" s="129">
        <v>293</v>
      </c>
      <c r="L536" s="129">
        <v>0</v>
      </c>
      <c r="M536" s="129">
        <v>0</v>
      </c>
      <c r="N536" s="129">
        <v>0</v>
      </c>
      <c r="O536" s="129">
        <v>0</v>
      </c>
      <c r="P536" s="129">
        <v>0</v>
      </c>
      <c r="Q536" s="129">
        <v>4</v>
      </c>
      <c r="R536" s="129">
        <v>3</v>
      </c>
      <c r="S536" s="129">
        <v>0</v>
      </c>
      <c r="T536" s="129">
        <v>0</v>
      </c>
      <c r="U536" s="129">
        <v>23</v>
      </c>
      <c r="V536" s="129">
        <v>2</v>
      </c>
      <c r="W536" s="129">
        <v>0</v>
      </c>
      <c r="X536" s="129">
        <v>0</v>
      </c>
      <c r="Y536" s="129">
        <v>0</v>
      </c>
      <c r="Z536" s="129">
        <v>0</v>
      </c>
      <c r="AA536" s="129">
        <v>0</v>
      </c>
      <c r="AB536" s="129">
        <v>124</v>
      </c>
      <c r="AC536" s="129">
        <v>0</v>
      </c>
      <c r="AD536" s="129">
        <v>7</v>
      </c>
      <c r="AE536" s="129">
        <v>0</v>
      </c>
      <c r="AF536" s="129">
        <v>0</v>
      </c>
      <c r="AG536" s="129">
        <v>4188</v>
      </c>
      <c r="AH536" s="129">
        <v>0</v>
      </c>
      <c r="AI536" s="129">
        <v>236.00000000000003</v>
      </c>
      <c r="AJ536" s="129">
        <v>1667</v>
      </c>
      <c r="AK536" s="129"/>
      <c r="AL536" s="129"/>
      <c r="AM536" s="129"/>
      <c r="AN536" s="129"/>
      <c r="AO536" s="129"/>
      <c r="AP536" s="129"/>
      <c r="AQ536" s="117">
        <f t="shared" si="237"/>
        <v>45696.000000000007</v>
      </c>
      <c r="AS536" s="129">
        <v>49634</v>
      </c>
      <c r="AT536" s="148"/>
      <c r="AV536" s="142">
        <f t="shared" si="240"/>
        <v>0</v>
      </c>
      <c r="AW536" s="142">
        <f t="shared" si="266"/>
        <v>0</v>
      </c>
      <c r="AX536" s="142">
        <f t="shared" si="267"/>
        <v>0</v>
      </c>
      <c r="AY536" s="142">
        <f t="shared" si="268"/>
        <v>0</v>
      </c>
      <c r="AZ536" s="142">
        <f t="shared" si="269"/>
        <v>0</v>
      </c>
      <c r="BA536" s="142">
        <f t="shared" si="270"/>
        <v>0</v>
      </c>
      <c r="BB536" s="142">
        <f t="shared" si="271"/>
        <v>0</v>
      </c>
      <c r="BC536" s="142">
        <f t="shared" si="272"/>
        <v>0</v>
      </c>
      <c r="BD536" s="142">
        <f t="shared" si="273"/>
        <v>0</v>
      </c>
      <c r="BE536" s="142">
        <f t="shared" si="274"/>
        <v>0</v>
      </c>
      <c r="BF536" s="142">
        <f t="shared" si="275"/>
        <v>0</v>
      </c>
      <c r="BG536" s="142">
        <f t="shared" si="276"/>
        <v>0</v>
      </c>
      <c r="BH536" s="142">
        <f t="shared" si="279"/>
        <v>0</v>
      </c>
      <c r="BI536" s="142">
        <f t="shared" si="280"/>
        <v>0</v>
      </c>
      <c r="BJ536" s="142">
        <f t="shared" si="277"/>
        <v>0</v>
      </c>
      <c r="BK536" s="142">
        <f t="shared" si="278"/>
        <v>0</v>
      </c>
      <c r="BL536" s="142">
        <f t="shared" si="241"/>
        <v>0</v>
      </c>
      <c r="BM536" s="142">
        <f t="shared" si="242"/>
        <v>0</v>
      </c>
      <c r="BN536" s="142">
        <f t="shared" si="243"/>
        <v>0</v>
      </c>
      <c r="BO536" s="142">
        <f t="shared" si="244"/>
        <v>0</v>
      </c>
      <c r="BP536" s="142">
        <f t="shared" si="245"/>
        <v>0</v>
      </c>
      <c r="BQ536" s="142">
        <f t="shared" si="246"/>
        <v>0</v>
      </c>
      <c r="BR536" s="142">
        <f t="shared" si="247"/>
        <v>0</v>
      </c>
      <c r="BS536" s="142">
        <f t="shared" si="248"/>
        <v>0</v>
      </c>
      <c r="BT536" s="142">
        <f t="shared" si="249"/>
        <v>1000</v>
      </c>
      <c r="BU536" s="142">
        <f t="shared" si="250"/>
        <v>0</v>
      </c>
      <c r="BV536" s="142">
        <f t="shared" si="251"/>
        <v>0</v>
      </c>
      <c r="BW536" s="142">
        <f t="shared" si="252"/>
        <v>0</v>
      </c>
      <c r="BX536" s="142">
        <f t="shared" si="253"/>
        <v>0</v>
      </c>
      <c r="BY536" s="142">
        <f t="shared" si="254"/>
        <v>0</v>
      </c>
      <c r="BZ536" s="142">
        <f t="shared" si="255"/>
        <v>0</v>
      </c>
      <c r="CA536" s="142">
        <f t="shared" si="256"/>
        <v>0</v>
      </c>
      <c r="CB536" s="142">
        <f t="shared" si="257"/>
        <v>0</v>
      </c>
      <c r="CC536" s="142">
        <f t="shared" si="258"/>
        <v>0</v>
      </c>
      <c r="CD536" s="142">
        <f t="shared" si="259"/>
        <v>0</v>
      </c>
      <c r="CE536" s="142">
        <f t="shared" si="260"/>
        <v>0</v>
      </c>
      <c r="CF536" s="142">
        <f t="shared" si="261"/>
        <v>0</v>
      </c>
      <c r="CG536" s="142">
        <f t="shared" si="262"/>
        <v>0</v>
      </c>
      <c r="CH536" s="142">
        <f t="shared" si="263"/>
        <v>0</v>
      </c>
      <c r="CI536" s="142">
        <f t="shared" si="264"/>
        <v>0</v>
      </c>
      <c r="CJ536" s="142">
        <f t="shared" si="265"/>
        <v>0</v>
      </c>
    </row>
    <row r="537" spans="2:88" x14ac:dyDescent="0.2">
      <c r="B537" s="144" t="str">
        <f t="shared" si="239"/>
        <v>34. Seguro de Título</v>
      </c>
      <c r="C537" s="129">
        <v>0</v>
      </c>
      <c r="D537" s="129">
        <v>0</v>
      </c>
      <c r="E537" s="129">
        <v>0</v>
      </c>
      <c r="F537" s="129">
        <v>0</v>
      </c>
      <c r="G537" s="129">
        <v>0</v>
      </c>
      <c r="H537" s="129">
        <v>0</v>
      </c>
      <c r="I537" s="129">
        <v>0</v>
      </c>
      <c r="J537" s="129">
        <v>0</v>
      </c>
      <c r="K537" s="129">
        <v>0</v>
      </c>
      <c r="L537" s="129">
        <v>0</v>
      </c>
      <c r="M537" s="129">
        <v>0</v>
      </c>
      <c r="N537" s="129">
        <v>0</v>
      </c>
      <c r="O537" s="129">
        <v>0</v>
      </c>
      <c r="P537" s="129">
        <v>0</v>
      </c>
      <c r="Q537" s="129">
        <v>0</v>
      </c>
      <c r="R537" s="129">
        <v>0</v>
      </c>
      <c r="S537" s="129">
        <v>0</v>
      </c>
      <c r="T537" s="129">
        <v>0</v>
      </c>
      <c r="U537" s="129">
        <v>0</v>
      </c>
      <c r="V537" s="129">
        <v>0</v>
      </c>
      <c r="W537" s="129">
        <v>0</v>
      </c>
      <c r="X537" s="129">
        <v>0</v>
      </c>
      <c r="Y537" s="129">
        <v>0</v>
      </c>
      <c r="Z537" s="129">
        <v>0</v>
      </c>
      <c r="AA537" s="129">
        <v>0</v>
      </c>
      <c r="AB537" s="129">
        <v>0</v>
      </c>
      <c r="AC537" s="129">
        <v>0</v>
      </c>
      <c r="AD537" s="129">
        <v>0</v>
      </c>
      <c r="AE537" s="129">
        <v>0</v>
      </c>
      <c r="AF537" s="129">
        <v>0</v>
      </c>
      <c r="AG537" s="129">
        <v>0</v>
      </c>
      <c r="AH537" s="129">
        <v>0</v>
      </c>
      <c r="AI537" s="129">
        <v>0</v>
      </c>
      <c r="AJ537" s="129">
        <v>0</v>
      </c>
      <c r="AK537" s="129"/>
      <c r="AL537" s="129"/>
      <c r="AM537" s="129"/>
      <c r="AN537" s="129"/>
      <c r="AO537" s="129"/>
      <c r="AP537" s="129"/>
      <c r="AQ537" s="117">
        <f t="shared" si="237"/>
        <v>0</v>
      </c>
      <c r="AS537" s="129" t="s">
        <v>729</v>
      </c>
      <c r="AT537" s="148"/>
      <c r="AV537" s="142">
        <f t="shared" si="240"/>
        <v>0</v>
      </c>
      <c r="AW537" s="142">
        <f t="shared" si="266"/>
        <v>0</v>
      </c>
      <c r="AX537" s="142">
        <f t="shared" si="267"/>
        <v>0</v>
      </c>
      <c r="AY537" s="142">
        <f t="shared" si="268"/>
        <v>0</v>
      </c>
      <c r="AZ537" s="142">
        <f t="shared" si="269"/>
        <v>0</v>
      </c>
      <c r="BA537" s="142">
        <f t="shared" si="270"/>
        <v>0</v>
      </c>
      <c r="BB537" s="142">
        <f t="shared" si="271"/>
        <v>0</v>
      </c>
      <c r="BC537" s="142">
        <f t="shared" si="272"/>
        <v>0</v>
      </c>
      <c r="BD537" s="142">
        <f t="shared" si="273"/>
        <v>0</v>
      </c>
      <c r="BE537" s="142">
        <f t="shared" si="274"/>
        <v>0</v>
      </c>
      <c r="BF537" s="142">
        <f t="shared" si="275"/>
        <v>0</v>
      </c>
      <c r="BG537" s="142">
        <f t="shared" si="276"/>
        <v>0</v>
      </c>
      <c r="BH537" s="142">
        <f t="shared" si="279"/>
        <v>0</v>
      </c>
      <c r="BI537" s="142">
        <f t="shared" si="280"/>
        <v>0</v>
      </c>
      <c r="BJ537" s="142">
        <f t="shared" si="277"/>
        <v>1000</v>
      </c>
      <c r="BK537" s="142">
        <f t="shared" si="278"/>
        <v>0</v>
      </c>
      <c r="BL537" s="142">
        <f t="shared" si="241"/>
        <v>0</v>
      </c>
      <c r="BM537" s="142">
        <f t="shared" si="242"/>
        <v>0</v>
      </c>
      <c r="BN537" s="142">
        <f t="shared" si="243"/>
        <v>0</v>
      </c>
      <c r="BO537" s="142">
        <f t="shared" si="244"/>
        <v>0</v>
      </c>
      <c r="BP537" s="142">
        <f t="shared" si="245"/>
        <v>0</v>
      </c>
      <c r="BQ537" s="142">
        <f t="shared" si="246"/>
        <v>0</v>
      </c>
      <c r="BR537" s="142">
        <f t="shared" si="247"/>
        <v>0</v>
      </c>
      <c r="BS537" s="142">
        <f t="shared" si="248"/>
        <v>0</v>
      </c>
      <c r="BT537" s="142">
        <f t="shared" si="249"/>
        <v>0</v>
      </c>
      <c r="BU537" s="142">
        <f t="shared" si="250"/>
        <v>0</v>
      </c>
      <c r="BV537" s="142">
        <f t="shared" si="251"/>
        <v>0</v>
      </c>
      <c r="BW537" s="142">
        <f t="shared" si="252"/>
        <v>0</v>
      </c>
      <c r="BX537" s="142">
        <f t="shared" si="253"/>
        <v>0</v>
      </c>
      <c r="BY537" s="142">
        <f t="shared" si="254"/>
        <v>0</v>
      </c>
      <c r="BZ537" s="142">
        <f t="shared" si="255"/>
        <v>0</v>
      </c>
      <c r="CA537" s="142">
        <f t="shared" si="256"/>
        <v>0</v>
      </c>
      <c r="CB537" s="142">
        <f t="shared" si="257"/>
        <v>0</v>
      </c>
      <c r="CC537" s="142">
        <f t="shared" si="258"/>
        <v>0</v>
      </c>
      <c r="CD537" s="142">
        <f t="shared" si="259"/>
        <v>0</v>
      </c>
      <c r="CE537" s="142">
        <f t="shared" si="260"/>
        <v>0</v>
      </c>
      <c r="CF537" s="142">
        <f t="shared" si="261"/>
        <v>0</v>
      </c>
      <c r="CG537" s="142">
        <f t="shared" si="262"/>
        <v>0</v>
      </c>
      <c r="CH537" s="142">
        <f t="shared" si="263"/>
        <v>0</v>
      </c>
      <c r="CI537" s="142">
        <f t="shared" si="264"/>
        <v>0</v>
      </c>
      <c r="CJ537" s="142">
        <f t="shared" si="265"/>
        <v>1000</v>
      </c>
    </row>
    <row r="538" spans="2:88" x14ac:dyDescent="0.2">
      <c r="B538" s="144" t="str">
        <f t="shared" si="239"/>
        <v>35. Seguro Agrícola</v>
      </c>
      <c r="C538" s="129">
        <v>0</v>
      </c>
      <c r="D538" s="129">
        <v>0</v>
      </c>
      <c r="E538" s="129">
        <v>0</v>
      </c>
      <c r="F538" s="129">
        <v>0</v>
      </c>
      <c r="G538" s="129">
        <v>0</v>
      </c>
      <c r="H538" s="129">
        <v>0</v>
      </c>
      <c r="I538" s="129">
        <v>0</v>
      </c>
      <c r="J538" s="129">
        <v>0</v>
      </c>
      <c r="K538" s="129">
        <v>0</v>
      </c>
      <c r="L538" s="129">
        <v>0</v>
      </c>
      <c r="M538" s="129">
        <v>0</v>
      </c>
      <c r="N538" s="129">
        <v>0</v>
      </c>
      <c r="O538" s="129">
        <v>0</v>
      </c>
      <c r="P538" s="129">
        <v>0</v>
      </c>
      <c r="Q538" s="129">
        <v>2</v>
      </c>
      <c r="R538" s="129">
        <v>0</v>
      </c>
      <c r="S538" s="129">
        <v>0</v>
      </c>
      <c r="T538" s="129">
        <v>0</v>
      </c>
      <c r="U538" s="129">
        <v>0</v>
      </c>
      <c r="V538" s="129">
        <v>0</v>
      </c>
      <c r="W538" s="129">
        <v>0</v>
      </c>
      <c r="X538" s="129">
        <v>0</v>
      </c>
      <c r="Y538" s="129">
        <v>0</v>
      </c>
      <c r="Z538" s="129">
        <v>0</v>
      </c>
      <c r="AA538" s="129">
        <v>0</v>
      </c>
      <c r="AB538" s="129">
        <v>0</v>
      </c>
      <c r="AC538" s="129">
        <v>0</v>
      </c>
      <c r="AD538" s="129">
        <v>0</v>
      </c>
      <c r="AE538" s="129">
        <v>0</v>
      </c>
      <c r="AF538" s="129">
        <v>0</v>
      </c>
      <c r="AG538" s="129">
        <v>192</v>
      </c>
      <c r="AH538" s="129">
        <v>0</v>
      </c>
      <c r="AI538" s="129">
        <v>0</v>
      </c>
      <c r="AJ538" s="129">
        <v>0</v>
      </c>
      <c r="AK538" s="129"/>
      <c r="AL538" s="129"/>
      <c r="AM538" s="129"/>
      <c r="AN538" s="129"/>
      <c r="AO538" s="129"/>
      <c r="AP538" s="129"/>
      <c r="AQ538" s="117">
        <f t="shared" si="237"/>
        <v>194</v>
      </c>
      <c r="AS538" s="129">
        <v>291</v>
      </c>
      <c r="AT538" s="148"/>
      <c r="AV538" s="142">
        <f t="shared" si="240"/>
        <v>0</v>
      </c>
      <c r="AW538" s="142">
        <f t="shared" si="266"/>
        <v>0</v>
      </c>
      <c r="AX538" s="142">
        <f t="shared" si="267"/>
        <v>0</v>
      </c>
      <c r="AY538" s="142">
        <f t="shared" si="268"/>
        <v>0</v>
      </c>
      <c r="AZ538" s="142">
        <f t="shared" si="269"/>
        <v>0</v>
      </c>
      <c r="BA538" s="142">
        <f t="shared" si="270"/>
        <v>0</v>
      </c>
      <c r="BB538" s="142">
        <f t="shared" si="271"/>
        <v>0</v>
      </c>
      <c r="BC538" s="142">
        <f t="shared" si="272"/>
        <v>0</v>
      </c>
      <c r="BD538" s="142">
        <f t="shared" si="273"/>
        <v>0</v>
      </c>
      <c r="BE538" s="142">
        <f t="shared" si="274"/>
        <v>0</v>
      </c>
      <c r="BF538" s="142">
        <f t="shared" si="275"/>
        <v>0</v>
      </c>
      <c r="BG538" s="142">
        <f t="shared" si="276"/>
        <v>0</v>
      </c>
      <c r="BH538" s="142">
        <f t="shared" si="279"/>
        <v>0</v>
      </c>
      <c r="BI538" s="142">
        <f t="shared" si="280"/>
        <v>0</v>
      </c>
      <c r="BJ538" s="142">
        <f t="shared" si="277"/>
        <v>0</v>
      </c>
      <c r="BK538" s="142">
        <f t="shared" si="278"/>
        <v>0</v>
      </c>
      <c r="BL538" s="142">
        <f t="shared" si="241"/>
        <v>0</v>
      </c>
      <c r="BM538" s="142">
        <f t="shared" si="242"/>
        <v>0</v>
      </c>
      <c r="BN538" s="142">
        <f t="shared" si="243"/>
        <v>1000</v>
      </c>
      <c r="BO538" s="142">
        <f t="shared" si="244"/>
        <v>0</v>
      </c>
      <c r="BP538" s="142">
        <f t="shared" si="245"/>
        <v>0</v>
      </c>
      <c r="BQ538" s="142">
        <f t="shared" si="246"/>
        <v>0</v>
      </c>
      <c r="BR538" s="142">
        <f t="shared" si="247"/>
        <v>0</v>
      </c>
      <c r="BS538" s="142">
        <f t="shared" si="248"/>
        <v>0</v>
      </c>
      <c r="BT538" s="142">
        <f t="shared" si="249"/>
        <v>0</v>
      </c>
      <c r="BU538" s="142">
        <f t="shared" si="250"/>
        <v>0</v>
      </c>
      <c r="BV538" s="142">
        <f t="shared" si="251"/>
        <v>0</v>
      </c>
      <c r="BW538" s="142">
        <f t="shared" si="252"/>
        <v>0</v>
      </c>
      <c r="BX538" s="142">
        <f t="shared" si="253"/>
        <v>0</v>
      </c>
      <c r="BY538" s="142">
        <f t="shared" si="254"/>
        <v>0</v>
      </c>
      <c r="BZ538" s="142">
        <f t="shared" si="255"/>
        <v>0</v>
      </c>
      <c r="CA538" s="142">
        <f t="shared" si="256"/>
        <v>0</v>
      </c>
      <c r="CB538" s="142">
        <f t="shared" si="257"/>
        <v>0</v>
      </c>
      <c r="CC538" s="142">
        <f t="shared" si="258"/>
        <v>0</v>
      </c>
      <c r="CD538" s="142">
        <f t="shared" si="259"/>
        <v>0</v>
      </c>
      <c r="CE538" s="142">
        <f t="shared" si="260"/>
        <v>0</v>
      </c>
      <c r="CF538" s="142">
        <f t="shared" si="261"/>
        <v>0</v>
      </c>
      <c r="CG538" s="142">
        <f t="shared" si="262"/>
        <v>0</v>
      </c>
      <c r="CH538" s="142">
        <f t="shared" si="263"/>
        <v>0</v>
      </c>
      <c r="CI538" s="142">
        <f t="shared" si="264"/>
        <v>0</v>
      </c>
      <c r="CJ538" s="142">
        <f t="shared" si="265"/>
        <v>0</v>
      </c>
    </row>
    <row r="539" spans="2:88" x14ac:dyDescent="0.2">
      <c r="B539" s="144" t="str">
        <f t="shared" si="239"/>
        <v>36. Seguro de Asistencia</v>
      </c>
      <c r="C539" s="129">
        <v>0</v>
      </c>
      <c r="D539" s="129">
        <v>0</v>
      </c>
      <c r="E539" s="129">
        <v>64</v>
      </c>
      <c r="F539" s="129">
        <v>0</v>
      </c>
      <c r="G539" s="129">
        <v>0</v>
      </c>
      <c r="H539" s="129">
        <v>20</v>
      </c>
      <c r="I539" s="129">
        <v>111</v>
      </c>
      <c r="J539" s="129">
        <v>0</v>
      </c>
      <c r="K539" s="129">
        <v>206.00000000000003</v>
      </c>
      <c r="L539" s="129">
        <v>0</v>
      </c>
      <c r="M539" s="129">
        <v>0</v>
      </c>
      <c r="N539" s="129">
        <v>0</v>
      </c>
      <c r="O539" s="129">
        <v>0</v>
      </c>
      <c r="P539" s="129">
        <v>0</v>
      </c>
      <c r="Q539" s="129">
        <v>0</v>
      </c>
      <c r="R539" s="129">
        <v>0</v>
      </c>
      <c r="S539" s="129">
        <v>0</v>
      </c>
      <c r="T539" s="129">
        <v>0</v>
      </c>
      <c r="U539" s="129">
        <v>32</v>
      </c>
      <c r="V539" s="129">
        <v>0</v>
      </c>
      <c r="W539" s="129">
        <v>0</v>
      </c>
      <c r="X539" s="129">
        <v>0</v>
      </c>
      <c r="Y539" s="129">
        <v>227</v>
      </c>
      <c r="Z539" s="129">
        <v>7329.0000000000009</v>
      </c>
      <c r="AA539" s="129">
        <v>0</v>
      </c>
      <c r="AB539" s="129">
        <v>0</v>
      </c>
      <c r="AC539" s="129">
        <v>0</v>
      </c>
      <c r="AD539" s="129">
        <v>19</v>
      </c>
      <c r="AE539" s="129">
        <v>0</v>
      </c>
      <c r="AF539" s="129">
        <v>0</v>
      </c>
      <c r="AG539" s="129">
        <v>256</v>
      </c>
      <c r="AH539" s="129">
        <v>0</v>
      </c>
      <c r="AI539" s="129">
        <v>0</v>
      </c>
      <c r="AJ539" s="129">
        <v>0</v>
      </c>
      <c r="AK539" s="129"/>
      <c r="AL539" s="129"/>
      <c r="AM539" s="129"/>
      <c r="AN539" s="129"/>
      <c r="AO539" s="129"/>
      <c r="AP539" s="129"/>
      <c r="AQ539" s="117">
        <f t="shared" si="237"/>
        <v>8264</v>
      </c>
      <c r="AS539" s="129">
        <v>6740</v>
      </c>
      <c r="AT539" s="148"/>
      <c r="AV539" s="142">
        <f t="shared" si="240"/>
        <v>0</v>
      </c>
      <c r="AW539" s="142">
        <f t="shared" si="266"/>
        <v>0</v>
      </c>
      <c r="AX539" s="142">
        <f t="shared" si="267"/>
        <v>0</v>
      </c>
      <c r="AY539" s="142">
        <f t="shared" si="268"/>
        <v>0</v>
      </c>
      <c r="AZ539" s="142">
        <f t="shared" si="269"/>
        <v>0</v>
      </c>
      <c r="BA539" s="142">
        <f t="shared" si="270"/>
        <v>0</v>
      </c>
      <c r="BB539" s="142">
        <f t="shared" si="271"/>
        <v>0</v>
      </c>
      <c r="BC539" s="142">
        <f t="shared" si="272"/>
        <v>0</v>
      </c>
      <c r="BD539" s="142">
        <f t="shared" si="273"/>
        <v>0</v>
      </c>
      <c r="BE539" s="142">
        <f t="shared" si="274"/>
        <v>1000</v>
      </c>
      <c r="BF539" s="142">
        <f t="shared" si="275"/>
        <v>0</v>
      </c>
      <c r="BG539" s="142">
        <f t="shared" si="276"/>
        <v>0</v>
      </c>
      <c r="BH539" s="142">
        <f t="shared" si="279"/>
        <v>1000</v>
      </c>
      <c r="BI539" s="142">
        <f t="shared" si="280"/>
        <v>0</v>
      </c>
      <c r="BJ539" s="142">
        <f t="shared" si="277"/>
        <v>1000</v>
      </c>
      <c r="BK539" s="142">
        <f t="shared" si="278"/>
        <v>0</v>
      </c>
      <c r="BL539" s="142">
        <f t="shared" si="241"/>
        <v>1000</v>
      </c>
      <c r="BM539" s="142">
        <f t="shared" si="242"/>
        <v>0</v>
      </c>
      <c r="BN539" s="142">
        <f t="shared" si="243"/>
        <v>0</v>
      </c>
      <c r="BO539" s="142">
        <f t="shared" si="244"/>
        <v>0</v>
      </c>
      <c r="BP539" s="142">
        <f t="shared" si="245"/>
        <v>0</v>
      </c>
      <c r="BQ539" s="142">
        <f t="shared" si="246"/>
        <v>0</v>
      </c>
      <c r="BR539" s="142">
        <f t="shared" si="247"/>
        <v>0</v>
      </c>
      <c r="BS539" s="142">
        <f t="shared" si="248"/>
        <v>0</v>
      </c>
      <c r="BT539" s="142">
        <f t="shared" si="249"/>
        <v>0</v>
      </c>
      <c r="BU539" s="142">
        <f t="shared" si="250"/>
        <v>0</v>
      </c>
      <c r="BV539" s="142">
        <f t="shared" si="251"/>
        <v>0</v>
      </c>
      <c r="BW539" s="142">
        <f t="shared" si="252"/>
        <v>0</v>
      </c>
      <c r="BX539" s="142">
        <f t="shared" si="253"/>
        <v>0</v>
      </c>
      <c r="BY539" s="142">
        <f t="shared" si="254"/>
        <v>0</v>
      </c>
      <c r="BZ539" s="142">
        <f t="shared" si="255"/>
        <v>0</v>
      </c>
      <c r="CA539" s="142">
        <f t="shared" si="256"/>
        <v>1000</v>
      </c>
      <c r="CB539" s="142">
        <f t="shared" si="257"/>
        <v>1000</v>
      </c>
      <c r="CC539" s="142">
        <f t="shared" si="258"/>
        <v>0</v>
      </c>
      <c r="CD539" s="142">
        <f t="shared" si="259"/>
        <v>0</v>
      </c>
      <c r="CE539" s="142">
        <f t="shared" si="260"/>
        <v>0</v>
      </c>
      <c r="CF539" s="142">
        <f t="shared" si="261"/>
        <v>0</v>
      </c>
      <c r="CG539" s="142">
        <f t="shared" si="262"/>
        <v>0</v>
      </c>
      <c r="CH539" s="142">
        <f t="shared" si="263"/>
        <v>0</v>
      </c>
      <c r="CI539" s="142">
        <f t="shared" si="264"/>
        <v>0</v>
      </c>
      <c r="CJ539" s="142">
        <f t="shared" si="265"/>
        <v>0</v>
      </c>
    </row>
    <row r="540" spans="2:88" x14ac:dyDescent="0.2">
      <c r="B540" s="144" t="str">
        <f t="shared" si="239"/>
        <v>50. Otros Seguros</v>
      </c>
      <c r="C540" s="129">
        <v>3059</v>
      </c>
      <c r="D540" s="129">
        <v>0</v>
      </c>
      <c r="E540" s="129">
        <v>116</v>
      </c>
      <c r="F540" s="129">
        <v>0</v>
      </c>
      <c r="G540" s="129">
        <v>0</v>
      </c>
      <c r="H540" s="129">
        <v>0</v>
      </c>
      <c r="I540" s="129">
        <v>2324.9999999999995</v>
      </c>
      <c r="J540" s="129">
        <v>0</v>
      </c>
      <c r="K540" s="129">
        <v>12</v>
      </c>
      <c r="L540" s="129">
        <v>0</v>
      </c>
      <c r="M540" s="129">
        <v>0</v>
      </c>
      <c r="N540" s="129">
        <v>3</v>
      </c>
      <c r="O540" s="129">
        <v>2</v>
      </c>
      <c r="P540" s="129">
        <v>0</v>
      </c>
      <c r="Q540" s="129">
        <v>1</v>
      </c>
      <c r="R540" s="129">
        <v>0</v>
      </c>
      <c r="S540" s="129">
        <v>12</v>
      </c>
      <c r="T540" s="129">
        <v>0</v>
      </c>
      <c r="U540" s="129">
        <v>0</v>
      </c>
      <c r="V540" s="129">
        <v>0</v>
      </c>
      <c r="W540" s="129">
        <v>15</v>
      </c>
      <c r="X540" s="129">
        <v>0</v>
      </c>
      <c r="Y540" s="129">
        <v>5</v>
      </c>
      <c r="Z540" s="129">
        <v>0</v>
      </c>
      <c r="AA540" s="129">
        <v>0</v>
      </c>
      <c r="AB540" s="129">
        <v>0</v>
      </c>
      <c r="AC540" s="129">
        <v>0</v>
      </c>
      <c r="AD540" s="129">
        <v>4008</v>
      </c>
      <c r="AE540" s="129">
        <v>0</v>
      </c>
      <c r="AF540" s="129">
        <v>0</v>
      </c>
      <c r="AG540" s="129">
        <v>113.00000000000001</v>
      </c>
      <c r="AH540" s="129">
        <v>1</v>
      </c>
      <c r="AI540" s="129">
        <v>0</v>
      </c>
      <c r="AJ540" s="129">
        <v>5447</v>
      </c>
      <c r="AK540" s="129"/>
      <c r="AL540" s="129"/>
      <c r="AM540" s="129"/>
      <c r="AN540" s="129"/>
      <c r="AO540" s="129"/>
      <c r="AP540" s="129"/>
      <c r="AQ540" s="117">
        <f t="shared" si="237"/>
        <v>15119</v>
      </c>
      <c r="AS540" s="129">
        <v>19555</v>
      </c>
      <c r="AT540" s="217">
        <f>SUM(AS512,AS528:AS529,AS533:AS534,AS536:AS540)</f>
        <v>86323</v>
      </c>
      <c r="AV540" s="142">
        <f t="shared" si="240"/>
        <v>0</v>
      </c>
      <c r="AW540" s="142">
        <f t="shared" si="266"/>
        <v>0</v>
      </c>
      <c r="AX540" s="142">
        <f t="shared" si="267"/>
        <v>0</v>
      </c>
      <c r="AY540" s="142">
        <f t="shared" si="268"/>
        <v>1000</v>
      </c>
      <c r="AZ540" s="142">
        <f t="shared" si="269"/>
        <v>0</v>
      </c>
      <c r="BA540" s="142">
        <f t="shared" si="270"/>
        <v>1000</v>
      </c>
      <c r="BB540" s="142">
        <f t="shared" si="271"/>
        <v>0</v>
      </c>
      <c r="BC540" s="142">
        <f t="shared" si="272"/>
        <v>0</v>
      </c>
      <c r="BD540" s="142">
        <f t="shared" si="273"/>
        <v>0</v>
      </c>
      <c r="BE540" s="142">
        <f t="shared" si="274"/>
        <v>1000</v>
      </c>
      <c r="BF540" s="142">
        <f t="shared" si="275"/>
        <v>0</v>
      </c>
      <c r="BG540" s="142">
        <f t="shared" si="276"/>
        <v>0</v>
      </c>
      <c r="BH540" s="142">
        <f t="shared" si="279"/>
        <v>0</v>
      </c>
      <c r="BI540" s="142">
        <f t="shared" si="280"/>
        <v>0</v>
      </c>
      <c r="BJ540" s="142">
        <f t="shared" si="277"/>
        <v>0</v>
      </c>
      <c r="BK540" s="142">
        <f t="shared" si="278"/>
        <v>1000</v>
      </c>
      <c r="BL540" s="142">
        <f t="shared" si="241"/>
        <v>0</v>
      </c>
      <c r="BM540" s="142">
        <f t="shared" si="242"/>
        <v>0</v>
      </c>
      <c r="BN540" s="142">
        <f t="shared" si="243"/>
        <v>1000</v>
      </c>
      <c r="BO540" s="142">
        <f t="shared" si="244"/>
        <v>1000</v>
      </c>
      <c r="BP540" s="142">
        <f t="shared" si="245"/>
        <v>0</v>
      </c>
      <c r="BQ540" s="142">
        <f t="shared" si="246"/>
        <v>0</v>
      </c>
      <c r="BR540" s="142">
        <f t="shared" si="247"/>
        <v>0</v>
      </c>
      <c r="BS540" s="142">
        <f t="shared" si="248"/>
        <v>1000</v>
      </c>
      <c r="BT540" s="142">
        <f t="shared" si="249"/>
        <v>1000</v>
      </c>
      <c r="BU540" s="142">
        <f t="shared" si="250"/>
        <v>0</v>
      </c>
      <c r="BV540" s="142">
        <f t="shared" si="251"/>
        <v>0</v>
      </c>
      <c r="BW540" s="142">
        <f t="shared" si="252"/>
        <v>0</v>
      </c>
      <c r="BX540" s="142">
        <f t="shared" si="253"/>
        <v>0</v>
      </c>
      <c r="BY540" s="142">
        <f t="shared" si="254"/>
        <v>0</v>
      </c>
      <c r="BZ540" s="142">
        <f t="shared" si="255"/>
        <v>0</v>
      </c>
      <c r="CA540" s="142">
        <f t="shared" si="256"/>
        <v>0</v>
      </c>
      <c r="CB540" s="142">
        <f t="shared" si="257"/>
        <v>1000</v>
      </c>
      <c r="CC540" s="142">
        <f t="shared" si="258"/>
        <v>0</v>
      </c>
      <c r="CD540" s="142">
        <f t="shared" si="259"/>
        <v>0</v>
      </c>
      <c r="CE540" s="142">
        <f t="shared" si="260"/>
        <v>0</v>
      </c>
      <c r="CF540" s="142">
        <f t="shared" si="261"/>
        <v>0</v>
      </c>
      <c r="CG540" s="142">
        <f t="shared" si="262"/>
        <v>0</v>
      </c>
      <c r="CH540" s="142">
        <f t="shared" si="263"/>
        <v>0</v>
      </c>
      <c r="CI540" s="142">
        <f t="shared" si="264"/>
        <v>0</v>
      </c>
      <c r="CJ540" s="142">
        <f t="shared" si="265"/>
        <v>0</v>
      </c>
    </row>
    <row r="541" spans="2:88" x14ac:dyDescent="0.2">
      <c r="B541" s="145" t="str">
        <f>B286</f>
        <v>Total</v>
      </c>
      <c r="C541" s="118">
        <f>SUM(C504:C540)</f>
        <v>3078</v>
      </c>
      <c r="D541" s="118">
        <f t="shared" ref="D541:AP541" si="281">SUM(D504:D540)</f>
        <v>206</v>
      </c>
      <c r="E541" s="118">
        <f t="shared" si="281"/>
        <v>36173</v>
      </c>
      <c r="F541" s="118">
        <f t="shared" si="281"/>
        <v>46424.000000000007</v>
      </c>
      <c r="G541" s="118">
        <f t="shared" si="281"/>
        <v>155</v>
      </c>
      <c r="H541" s="118">
        <f t="shared" si="281"/>
        <v>9752</v>
      </c>
      <c r="I541" s="118">
        <f t="shared" si="281"/>
        <v>18232</v>
      </c>
      <c r="J541" s="118">
        <f t="shared" si="281"/>
        <v>59</v>
      </c>
      <c r="K541" s="118">
        <f t="shared" si="281"/>
        <v>7496</v>
      </c>
      <c r="L541" s="118">
        <f t="shared" si="281"/>
        <v>0</v>
      </c>
      <c r="M541" s="118">
        <f t="shared" si="281"/>
        <v>1277</v>
      </c>
      <c r="N541" s="118">
        <f t="shared" si="281"/>
        <v>620</v>
      </c>
      <c r="O541" s="118">
        <f t="shared" si="281"/>
        <v>1927</v>
      </c>
      <c r="P541" s="118">
        <f t="shared" si="281"/>
        <v>33</v>
      </c>
      <c r="Q541" s="118">
        <f t="shared" si="281"/>
        <v>6406</v>
      </c>
      <c r="R541" s="118">
        <f t="shared" si="281"/>
        <v>3</v>
      </c>
      <c r="S541" s="118">
        <f t="shared" si="281"/>
        <v>37497</v>
      </c>
      <c r="T541" s="118">
        <f t="shared" si="281"/>
        <v>0</v>
      </c>
      <c r="U541" s="118">
        <f t="shared" si="281"/>
        <v>5620.0000000000009</v>
      </c>
      <c r="V541" s="118">
        <f t="shared" si="281"/>
        <v>167</v>
      </c>
      <c r="W541" s="118">
        <f t="shared" si="281"/>
        <v>3871</v>
      </c>
      <c r="X541" s="118">
        <f t="shared" si="281"/>
        <v>41</v>
      </c>
      <c r="Y541" s="118">
        <f t="shared" si="281"/>
        <v>963</v>
      </c>
      <c r="Z541" s="118">
        <f t="shared" si="281"/>
        <v>21897</v>
      </c>
      <c r="AA541" s="118">
        <f t="shared" si="281"/>
        <v>3933</v>
      </c>
      <c r="AB541" s="118">
        <f t="shared" si="281"/>
        <v>125</v>
      </c>
      <c r="AC541" s="118">
        <f t="shared" si="281"/>
        <v>795</v>
      </c>
      <c r="AD541" s="118">
        <f t="shared" si="281"/>
        <v>5509</v>
      </c>
      <c r="AE541" s="118">
        <f t="shared" si="281"/>
        <v>80</v>
      </c>
      <c r="AF541" s="118">
        <f t="shared" si="281"/>
        <v>10</v>
      </c>
      <c r="AG541" s="118">
        <f t="shared" si="281"/>
        <v>30098</v>
      </c>
      <c r="AH541" s="118">
        <f t="shared" si="281"/>
        <v>1975</v>
      </c>
      <c r="AI541" s="118">
        <f t="shared" si="281"/>
        <v>3435.0000000000005</v>
      </c>
      <c r="AJ541" s="118">
        <f t="shared" si="281"/>
        <v>7897</v>
      </c>
      <c r="AK541" s="118">
        <f t="shared" si="281"/>
        <v>0</v>
      </c>
      <c r="AL541" s="118">
        <f t="shared" si="281"/>
        <v>0</v>
      </c>
      <c r="AM541" s="118">
        <f t="shared" si="281"/>
        <v>0</v>
      </c>
      <c r="AN541" s="118">
        <f t="shared" si="281"/>
        <v>0</v>
      </c>
      <c r="AO541" s="118">
        <f t="shared" si="281"/>
        <v>0</v>
      </c>
      <c r="AP541" s="118">
        <f t="shared" si="281"/>
        <v>0</v>
      </c>
      <c r="AQ541" s="118">
        <f>SUM(AQ504:AQ540)</f>
        <v>255754</v>
      </c>
      <c r="AS541" s="192">
        <v>292783</v>
      </c>
      <c r="AT541" s="206"/>
    </row>
    <row r="543" spans="2:88" x14ac:dyDescent="0.2">
      <c r="B543" s="144" t="str">
        <f t="shared" ref="B543:B548" si="282">B288</f>
        <v>Comercialización Individual</v>
      </c>
      <c r="C543" s="129">
        <v>0</v>
      </c>
      <c r="D543" s="129">
        <v>206.00000000000003</v>
      </c>
      <c r="E543" s="129">
        <v>21186</v>
      </c>
      <c r="F543" s="129">
        <v>6911</v>
      </c>
      <c r="G543" s="129">
        <v>155</v>
      </c>
      <c r="H543" s="129">
        <v>4590</v>
      </c>
      <c r="I543" s="129">
        <v>719.00000000000011</v>
      </c>
      <c r="J543" s="129">
        <v>59</v>
      </c>
      <c r="K543" s="129">
        <v>2548</v>
      </c>
      <c r="L543" s="129">
        <v>0</v>
      </c>
      <c r="M543" s="129">
        <v>6</v>
      </c>
      <c r="N543" s="129">
        <v>0</v>
      </c>
      <c r="O543" s="129">
        <v>230.99999999999997</v>
      </c>
      <c r="P543" s="129">
        <v>0</v>
      </c>
      <c r="Q543" s="129">
        <v>4188.0000000000009</v>
      </c>
      <c r="R543" s="129">
        <v>0</v>
      </c>
      <c r="S543" s="129">
        <v>6387</v>
      </c>
      <c r="T543" s="129">
        <v>0</v>
      </c>
      <c r="U543" s="129">
        <v>2311</v>
      </c>
      <c r="V543" s="129">
        <v>0</v>
      </c>
      <c r="W543" s="129">
        <v>0</v>
      </c>
      <c r="X543" s="129">
        <v>40.999999999999993</v>
      </c>
      <c r="Y543" s="129">
        <v>449.99999999999994</v>
      </c>
      <c r="Z543" s="129">
        <v>7990</v>
      </c>
      <c r="AA543" s="129">
        <v>1251</v>
      </c>
      <c r="AB543" s="129">
        <v>0</v>
      </c>
      <c r="AC543" s="129">
        <v>0</v>
      </c>
      <c r="AD543" s="129">
        <v>301</v>
      </c>
      <c r="AE543" s="129">
        <v>0</v>
      </c>
      <c r="AF543" s="129">
        <v>10</v>
      </c>
      <c r="AG543" s="129">
        <v>2419</v>
      </c>
      <c r="AH543" s="129">
        <v>0</v>
      </c>
      <c r="AI543" s="129">
        <v>982</v>
      </c>
      <c r="AJ543" s="129">
        <v>0</v>
      </c>
      <c r="AK543" s="129"/>
      <c r="AL543" s="129"/>
      <c r="AM543" s="129"/>
      <c r="AN543" s="129"/>
      <c r="AO543" s="129"/>
      <c r="AP543" s="129"/>
      <c r="AQ543" s="118">
        <f t="shared" ref="AQ543:AQ548" si="283">SUM(C543:AP543)</f>
        <v>62941</v>
      </c>
      <c r="AS543" s="129">
        <v>75987</v>
      </c>
      <c r="AT543" s="148"/>
    </row>
    <row r="544" spans="2:88" x14ac:dyDescent="0.2">
      <c r="B544" s="144" t="str">
        <f t="shared" si="282"/>
        <v>Comercialización Colectiva</v>
      </c>
      <c r="C544" s="129">
        <v>0</v>
      </c>
      <c r="D544" s="129">
        <v>0</v>
      </c>
      <c r="E544" s="129">
        <v>554.99999999999989</v>
      </c>
      <c r="F544" s="129">
        <v>0</v>
      </c>
      <c r="G544" s="129">
        <v>0</v>
      </c>
      <c r="H544" s="129">
        <v>0</v>
      </c>
      <c r="I544" s="129">
        <v>186</v>
      </c>
      <c r="J544" s="129">
        <v>0</v>
      </c>
      <c r="K544" s="129">
        <v>0</v>
      </c>
      <c r="L544" s="129">
        <v>0</v>
      </c>
      <c r="M544" s="129">
        <v>1271</v>
      </c>
      <c r="N544" s="129">
        <v>0</v>
      </c>
      <c r="O544" s="129">
        <v>159</v>
      </c>
      <c r="P544" s="129">
        <v>0</v>
      </c>
      <c r="Q544" s="129">
        <v>65</v>
      </c>
      <c r="R544" s="129">
        <v>3</v>
      </c>
      <c r="S544" s="129">
        <v>195.99999999999997</v>
      </c>
      <c r="T544" s="129">
        <v>0</v>
      </c>
      <c r="U544" s="129">
        <v>282</v>
      </c>
      <c r="V544" s="129">
        <v>1</v>
      </c>
      <c r="W544" s="129">
        <v>0</v>
      </c>
      <c r="X544" s="129">
        <v>0</v>
      </c>
      <c r="Y544" s="129">
        <v>0</v>
      </c>
      <c r="Z544" s="129">
        <v>12661.000000000002</v>
      </c>
      <c r="AA544" s="129">
        <v>0</v>
      </c>
      <c r="AB544" s="129">
        <v>0</v>
      </c>
      <c r="AC544" s="129">
        <v>0</v>
      </c>
      <c r="AD544" s="129">
        <v>125</v>
      </c>
      <c r="AE544" s="129">
        <v>0</v>
      </c>
      <c r="AF544" s="129">
        <v>0</v>
      </c>
      <c r="AG544" s="129">
        <v>4404</v>
      </c>
      <c r="AH544" s="129">
        <v>0</v>
      </c>
      <c r="AI544" s="129">
        <v>55</v>
      </c>
      <c r="AJ544" s="129">
        <v>0</v>
      </c>
      <c r="AK544" s="129"/>
      <c r="AL544" s="129"/>
      <c r="AM544" s="129"/>
      <c r="AN544" s="129"/>
      <c r="AO544" s="129"/>
      <c r="AP544" s="129"/>
      <c r="AQ544" s="118">
        <f t="shared" si="283"/>
        <v>19963</v>
      </c>
      <c r="AS544" s="129">
        <v>19139</v>
      </c>
      <c r="AT544" s="148"/>
    </row>
    <row r="545" spans="1:88" x14ac:dyDescent="0.2">
      <c r="B545" s="144" t="str">
        <f t="shared" si="282"/>
        <v>Comercialización Masiva - Cartera Hipotecaria</v>
      </c>
      <c r="C545" s="129">
        <v>19</v>
      </c>
      <c r="D545" s="129">
        <v>0</v>
      </c>
      <c r="E545" s="129">
        <v>915</v>
      </c>
      <c r="F545" s="129">
        <v>6224</v>
      </c>
      <c r="G545" s="129">
        <v>0</v>
      </c>
      <c r="H545" s="129">
        <v>0</v>
      </c>
      <c r="I545" s="129">
        <v>0</v>
      </c>
      <c r="J545" s="129">
        <v>0</v>
      </c>
      <c r="K545" s="129">
        <v>185</v>
      </c>
      <c r="L545" s="129">
        <v>0</v>
      </c>
      <c r="M545" s="129">
        <v>0</v>
      </c>
      <c r="N545" s="129">
        <v>0</v>
      </c>
      <c r="O545" s="129">
        <v>0</v>
      </c>
      <c r="P545" s="129">
        <v>0</v>
      </c>
      <c r="Q545" s="129">
        <v>0</v>
      </c>
      <c r="R545" s="129">
        <v>0</v>
      </c>
      <c r="S545" s="129">
        <v>8041</v>
      </c>
      <c r="T545" s="129">
        <v>0</v>
      </c>
      <c r="U545" s="129">
        <v>33</v>
      </c>
      <c r="V545" s="129">
        <v>1</v>
      </c>
      <c r="W545" s="129">
        <v>0</v>
      </c>
      <c r="X545" s="129">
        <v>0</v>
      </c>
      <c r="Y545" s="129">
        <v>0</v>
      </c>
      <c r="Z545" s="129">
        <v>0</v>
      </c>
      <c r="AA545" s="129">
        <v>0</v>
      </c>
      <c r="AB545" s="129">
        <v>0</v>
      </c>
      <c r="AC545" s="129">
        <v>0</v>
      </c>
      <c r="AD545" s="129">
        <v>9.0000000000000018</v>
      </c>
      <c r="AE545" s="129">
        <v>0</v>
      </c>
      <c r="AF545" s="129">
        <v>0</v>
      </c>
      <c r="AG545" s="129">
        <v>5341</v>
      </c>
      <c r="AH545" s="129">
        <v>0</v>
      </c>
      <c r="AI545" s="129">
        <v>0</v>
      </c>
      <c r="AJ545" s="129">
        <v>888</v>
      </c>
      <c r="AK545" s="129"/>
      <c r="AL545" s="129"/>
      <c r="AM545" s="129"/>
      <c r="AN545" s="129"/>
      <c r="AO545" s="129"/>
      <c r="AP545" s="129"/>
      <c r="AQ545" s="118">
        <f t="shared" si="283"/>
        <v>21656</v>
      </c>
      <c r="AS545" s="129">
        <v>19546</v>
      </c>
      <c r="AT545" s="148"/>
    </row>
    <row r="546" spans="1:88" x14ac:dyDescent="0.2">
      <c r="B546" s="144" t="str">
        <f t="shared" si="282"/>
        <v>Comercialización Masiva - Cartera de Consumo</v>
      </c>
      <c r="C546" s="129">
        <v>0</v>
      </c>
      <c r="D546" s="129">
        <v>0</v>
      </c>
      <c r="E546" s="129">
        <v>1603.9999999999998</v>
      </c>
      <c r="F546" s="129">
        <v>27579</v>
      </c>
      <c r="G546" s="129">
        <v>0</v>
      </c>
      <c r="H546" s="129">
        <v>0</v>
      </c>
      <c r="I546" s="129">
        <v>0</v>
      </c>
      <c r="J546" s="129">
        <v>0</v>
      </c>
      <c r="K546" s="129">
        <v>0</v>
      </c>
      <c r="L546" s="129">
        <v>0</v>
      </c>
      <c r="M546" s="129">
        <v>0</v>
      </c>
      <c r="N546" s="129">
        <v>0</v>
      </c>
      <c r="O546" s="129">
        <v>0</v>
      </c>
      <c r="P546" s="129">
        <v>0</v>
      </c>
      <c r="Q546" s="129">
        <v>4</v>
      </c>
      <c r="R546" s="129">
        <v>0</v>
      </c>
      <c r="S546" s="129">
        <v>0</v>
      </c>
      <c r="T546" s="129">
        <v>0</v>
      </c>
      <c r="U546" s="129">
        <v>0</v>
      </c>
      <c r="V546" s="129">
        <v>1</v>
      </c>
      <c r="W546" s="129">
        <v>0</v>
      </c>
      <c r="X546" s="129">
        <v>0</v>
      </c>
      <c r="Y546" s="129">
        <v>0</v>
      </c>
      <c r="Z546" s="129">
        <v>0</v>
      </c>
      <c r="AA546" s="129">
        <v>0</v>
      </c>
      <c r="AB546" s="129">
        <v>124</v>
      </c>
      <c r="AC546" s="129">
        <v>0</v>
      </c>
      <c r="AD546" s="129">
        <v>0</v>
      </c>
      <c r="AE546" s="129">
        <v>0</v>
      </c>
      <c r="AF546" s="129">
        <v>0</v>
      </c>
      <c r="AG546" s="129">
        <v>2</v>
      </c>
      <c r="AH546" s="129">
        <v>0</v>
      </c>
      <c r="AI546" s="129">
        <v>2</v>
      </c>
      <c r="AJ546" s="129">
        <v>961</v>
      </c>
      <c r="AK546" s="129"/>
      <c r="AL546" s="129"/>
      <c r="AM546" s="129"/>
      <c r="AN546" s="129"/>
      <c r="AO546" s="129"/>
      <c r="AP546" s="129"/>
      <c r="AQ546" s="118">
        <f t="shared" si="283"/>
        <v>30277</v>
      </c>
      <c r="AS546" s="129">
        <v>43319</v>
      </c>
      <c r="AT546" s="148"/>
    </row>
    <row r="547" spans="1:88" x14ac:dyDescent="0.2">
      <c r="B547" s="144" t="str">
        <f t="shared" si="282"/>
        <v>Comercialización Masiva - Otras Carteras</v>
      </c>
      <c r="C547" s="129">
        <v>3059</v>
      </c>
      <c r="D547" s="129">
        <v>0</v>
      </c>
      <c r="E547" s="129">
        <v>10516</v>
      </c>
      <c r="F547" s="129">
        <v>5710.0000000000009</v>
      </c>
      <c r="G547" s="129">
        <v>0</v>
      </c>
      <c r="H547" s="129">
        <v>3262</v>
      </c>
      <c r="I547" s="129">
        <v>9322</v>
      </c>
      <c r="J547" s="129">
        <v>0</v>
      </c>
      <c r="K547" s="129">
        <v>4352</v>
      </c>
      <c r="L547" s="129">
        <v>0</v>
      </c>
      <c r="M547" s="129">
        <v>0</v>
      </c>
      <c r="N547" s="129">
        <v>0</v>
      </c>
      <c r="O547" s="129">
        <v>1298</v>
      </c>
      <c r="P547" s="129">
        <v>0</v>
      </c>
      <c r="Q547" s="129">
        <v>671.99999999999989</v>
      </c>
      <c r="R547" s="129">
        <v>0</v>
      </c>
      <c r="S547" s="129">
        <v>12266</v>
      </c>
      <c r="T547" s="129">
        <v>0</v>
      </c>
      <c r="U547" s="129">
        <v>1079</v>
      </c>
      <c r="V547" s="129">
        <v>164</v>
      </c>
      <c r="W547" s="129">
        <v>0</v>
      </c>
      <c r="X547" s="129">
        <v>0</v>
      </c>
      <c r="Y547" s="129">
        <v>0</v>
      </c>
      <c r="Z547" s="129">
        <v>402</v>
      </c>
      <c r="AA547" s="129">
        <v>0</v>
      </c>
      <c r="AB547" s="129">
        <v>1</v>
      </c>
      <c r="AC547" s="129">
        <v>0</v>
      </c>
      <c r="AD547" s="129">
        <v>4174</v>
      </c>
      <c r="AE547" s="129">
        <v>0</v>
      </c>
      <c r="AF547" s="129">
        <v>0</v>
      </c>
      <c r="AG547" s="129">
        <v>7093</v>
      </c>
      <c r="AH547" s="129">
        <v>0</v>
      </c>
      <c r="AI547" s="129">
        <v>2313</v>
      </c>
      <c r="AJ547" s="129">
        <v>6048</v>
      </c>
      <c r="AK547" s="129"/>
      <c r="AL547" s="129"/>
      <c r="AM547" s="129"/>
      <c r="AN547" s="129"/>
      <c r="AO547" s="129"/>
      <c r="AP547" s="129"/>
      <c r="AQ547" s="118">
        <f t="shared" si="283"/>
        <v>71731</v>
      </c>
      <c r="AS547" s="129">
        <v>81732</v>
      </c>
      <c r="AT547" s="148"/>
    </row>
    <row r="548" spans="1:88" x14ac:dyDescent="0.2">
      <c r="B548" s="144" t="str">
        <f t="shared" si="282"/>
        <v>Comercialización Industria, Infraestructura y Comercio</v>
      </c>
      <c r="C548" s="129">
        <v>0</v>
      </c>
      <c r="D548" s="129">
        <v>0</v>
      </c>
      <c r="E548" s="129">
        <v>1397.0000000000002</v>
      </c>
      <c r="F548" s="129">
        <v>0</v>
      </c>
      <c r="G548" s="129">
        <v>0</v>
      </c>
      <c r="H548" s="129">
        <v>1900</v>
      </c>
      <c r="I548" s="129">
        <v>8004.9999999999991</v>
      </c>
      <c r="J548" s="129">
        <v>0</v>
      </c>
      <c r="K548" s="129">
        <v>411.00000000000006</v>
      </c>
      <c r="L548" s="129">
        <v>0</v>
      </c>
      <c r="M548" s="129">
        <v>0</v>
      </c>
      <c r="N548" s="129">
        <v>620</v>
      </c>
      <c r="O548" s="129">
        <v>239</v>
      </c>
      <c r="P548" s="129">
        <v>33</v>
      </c>
      <c r="Q548" s="129">
        <v>1476.9999999999998</v>
      </c>
      <c r="R548" s="129">
        <v>0</v>
      </c>
      <c r="S548" s="129">
        <v>10607</v>
      </c>
      <c r="T548" s="129">
        <v>0</v>
      </c>
      <c r="U548" s="129">
        <v>1915</v>
      </c>
      <c r="V548" s="129">
        <v>0</v>
      </c>
      <c r="W548" s="129">
        <v>3871</v>
      </c>
      <c r="X548" s="129">
        <v>0</v>
      </c>
      <c r="Y548" s="129">
        <v>513</v>
      </c>
      <c r="Z548" s="129">
        <v>844.00000000000011</v>
      </c>
      <c r="AA548" s="129">
        <v>2682</v>
      </c>
      <c r="AB548" s="129">
        <v>0</v>
      </c>
      <c r="AC548" s="129">
        <v>795</v>
      </c>
      <c r="AD548" s="129">
        <v>899.99999999999989</v>
      </c>
      <c r="AE548" s="129">
        <v>80</v>
      </c>
      <c r="AF548" s="129">
        <v>0</v>
      </c>
      <c r="AG548" s="129">
        <v>10838.999999999998</v>
      </c>
      <c r="AH548" s="129">
        <v>1975</v>
      </c>
      <c r="AI548" s="129">
        <v>82.999999999999986</v>
      </c>
      <c r="AJ548" s="129">
        <v>0</v>
      </c>
      <c r="AK548" s="129"/>
      <c r="AL548" s="129"/>
      <c r="AM548" s="129"/>
      <c r="AN548" s="129"/>
      <c r="AO548" s="129"/>
      <c r="AP548" s="129"/>
      <c r="AQ548" s="118">
        <f t="shared" si="283"/>
        <v>49186</v>
      </c>
      <c r="AS548" s="129">
        <v>53060</v>
      </c>
      <c r="AT548" s="148"/>
      <c r="AV548" s="142">
        <f>IF(COUNT(C543:C548)&gt;0,SUM(C543:C548)-C541,0)</f>
        <v>0</v>
      </c>
      <c r="AW548" s="142">
        <f t="shared" ref="AW548:CI548" si="284">IF(COUNT(D543:D548)&gt;0,SUM(D543:D548)-D541,0)</f>
        <v>2.8421709430404007E-14</v>
      </c>
      <c r="AX548" s="142">
        <f t="shared" si="284"/>
        <v>0</v>
      </c>
      <c r="AY548" s="142">
        <f t="shared" si="284"/>
        <v>-7.2759576141834259E-12</v>
      </c>
      <c r="AZ548" s="142">
        <f t="shared" si="284"/>
        <v>0</v>
      </c>
      <c r="BA548" s="142">
        <f>IF(COUNT(H543:H548)&gt;0,SUM(H543:H548)-H541,0)</f>
        <v>0</v>
      </c>
      <c r="BB548" s="142">
        <f t="shared" si="284"/>
        <v>0</v>
      </c>
      <c r="BC548" s="142">
        <f t="shared" si="284"/>
        <v>0</v>
      </c>
      <c r="BD548" s="142">
        <f t="shared" si="284"/>
        <v>0</v>
      </c>
      <c r="BE548" s="142">
        <f t="shared" si="284"/>
        <v>0</v>
      </c>
      <c r="BF548" s="142">
        <f>IF(COUNT(M543:M548)&gt;0,SUM(M543:M548)-M541,0)</f>
        <v>0</v>
      </c>
      <c r="BG548" s="142">
        <f>IF(COUNT(N543:N548)&gt;0,SUM(N543:N548)-N541,0)</f>
        <v>0</v>
      </c>
      <c r="BH548" s="142">
        <f t="shared" si="284"/>
        <v>0</v>
      </c>
      <c r="BI548" s="142">
        <f t="shared" si="284"/>
        <v>0</v>
      </c>
      <c r="BJ548" s="142">
        <f t="shared" si="284"/>
        <v>9.0949470177292824E-13</v>
      </c>
      <c r="BK548" s="142">
        <f t="shared" si="284"/>
        <v>0</v>
      </c>
      <c r="BL548" s="142">
        <f t="shared" si="284"/>
        <v>0</v>
      </c>
      <c r="BM548" s="142">
        <f>IF(COUNT(T543:T548)&gt;0,SUM(T543:T548)-T541,0)</f>
        <v>0</v>
      </c>
      <c r="BN548" s="142">
        <f t="shared" si="284"/>
        <v>-9.0949470177292824E-13</v>
      </c>
      <c r="BO548" s="142">
        <f t="shared" si="284"/>
        <v>0</v>
      </c>
      <c r="BP548" s="142">
        <f t="shared" si="284"/>
        <v>0</v>
      </c>
      <c r="BQ548" s="142">
        <f t="shared" si="284"/>
        <v>-7.1054273576010019E-15</v>
      </c>
      <c r="BR548" s="142">
        <f t="shared" si="284"/>
        <v>0</v>
      </c>
      <c r="BS548" s="142">
        <f t="shared" si="284"/>
        <v>0</v>
      </c>
      <c r="BT548" s="142">
        <f t="shared" si="284"/>
        <v>0</v>
      </c>
      <c r="BU548" s="142">
        <f t="shared" si="284"/>
        <v>0</v>
      </c>
      <c r="BV548" s="142">
        <f t="shared" si="284"/>
        <v>0</v>
      </c>
      <c r="BW548" s="142">
        <f t="shared" si="284"/>
        <v>0</v>
      </c>
      <c r="BX548" s="142">
        <f t="shared" si="284"/>
        <v>0</v>
      </c>
      <c r="BY548" s="142">
        <f>IF(COUNT(AF543:AF548)&gt;0,SUM(AF543:AF548)-AF541,0)</f>
        <v>0</v>
      </c>
      <c r="BZ548" s="142">
        <f t="shared" si="284"/>
        <v>0</v>
      </c>
      <c r="CA548" s="142">
        <f t="shared" si="284"/>
        <v>0</v>
      </c>
      <c r="CB548" s="142">
        <f t="shared" si="284"/>
        <v>-4.5474735088646412E-13</v>
      </c>
      <c r="CC548" s="142">
        <f t="shared" si="284"/>
        <v>0</v>
      </c>
      <c r="CD548" s="142">
        <f t="shared" si="284"/>
        <v>0</v>
      </c>
      <c r="CE548" s="142">
        <f t="shared" si="284"/>
        <v>0</v>
      </c>
      <c r="CF548" s="142">
        <f t="shared" si="284"/>
        <v>0</v>
      </c>
      <c r="CG548" s="142">
        <f t="shared" si="284"/>
        <v>0</v>
      </c>
      <c r="CH548" s="142">
        <f t="shared" si="284"/>
        <v>0</v>
      </c>
      <c r="CI548" s="142">
        <f t="shared" si="284"/>
        <v>0</v>
      </c>
    </row>
    <row r="550" spans="1:88" x14ac:dyDescent="0.2"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  <c r="Y550" s="181"/>
      <c r="Z550" s="181"/>
      <c r="AA550" s="181"/>
      <c r="AB550" s="181"/>
      <c r="AC550" s="181"/>
      <c r="AD550" s="181"/>
      <c r="AE550" s="181"/>
      <c r="AF550" s="181"/>
      <c r="AG550" s="181"/>
      <c r="AH550" s="181"/>
      <c r="AI550" s="181"/>
      <c r="AJ550" s="181"/>
      <c r="AK550" s="181"/>
      <c r="AL550" s="181"/>
      <c r="AM550" s="181"/>
      <c r="AN550" s="181"/>
      <c r="AO550" s="181"/>
      <c r="AP550" s="181"/>
    </row>
    <row r="551" spans="1:88" ht="18.75" customHeight="1" x14ac:dyDescent="0.2">
      <c r="B551" s="282" t="s">
        <v>318</v>
      </c>
      <c r="C551" s="282"/>
      <c r="D551" s="282"/>
      <c r="E551" s="282"/>
      <c r="F551" s="282"/>
      <c r="G551" s="282"/>
      <c r="H551" s="282"/>
      <c r="I551" s="282"/>
      <c r="J551" s="282"/>
      <c r="K551" s="282"/>
      <c r="L551" s="282"/>
      <c r="M551" s="282"/>
      <c r="N551" s="282"/>
      <c r="O551" s="282"/>
      <c r="P551" s="282"/>
      <c r="Q551" s="282"/>
      <c r="R551" s="282"/>
      <c r="S551" s="282"/>
      <c r="T551" s="282"/>
      <c r="U551" s="282"/>
      <c r="V551" s="282"/>
      <c r="W551" s="282"/>
      <c r="X551" s="282"/>
      <c r="Y551" s="282"/>
      <c r="Z551" s="282"/>
      <c r="AA551" s="282"/>
      <c r="AB551" s="282"/>
      <c r="AC551" s="282"/>
      <c r="AD551" s="282"/>
      <c r="AE551" s="282"/>
      <c r="AF551" s="282"/>
      <c r="AG551" s="282"/>
      <c r="AH551" s="282"/>
      <c r="AI551" s="282"/>
      <c r="AJ551" s="282"/>
      <c r="AK551" s="282"/>
      <c r="AL551" s="282"/>
      <c r="AM551" s="282"/>
      <c r="AN551" s="282"/>
      <c r="AO551" s="282"/>
      <c r="AP551" s="282"/>
      <c r="AQ551" s="282"/>
    </row>
    <row r="552" spans="1:88" s="165" customFormat="1" x14ac:dyDescent="0.2">
      <c r="A552" s="120"/>
      <c r="B552" s="167"/>
      <c r="C552" s="160">
        <f>COUNTIF($C$553:$AP$553,C553)</f>
        <v>1</v>
      </c>
      <c r="D552" s="160">
        <f t="shared" ref="D552:AP552" si="285">COUNTIF($C$553:$AP$553,D553)</f>
        <v>1</v>
      </c>
      <c r="E552" s="160">
        <f t="shared" si="285"/>
        <v>1</v>
      </c>
      <c r="F552" s="160">
        <f t="shared" si="285"/>
        <v>1</v>
      </c>
      <c r="G552" s="160">
        <f t="shared" si="285"/>
        <v>1</v>
      </c>
      <c r="H552" s="160">
        <f t="shared" si="285"/>
        <v>1</v>
      </c>
      <c r="I552" s="160">
        <f t="shared" si="285"/>
        <v>1</v>
      </c>
      <c r="J552" s="160">
        <f t="shared" si="285"/>
        <v>1</v>
      </c>
      <c r="K552" s="160">
        <f t="shared" si="285"/>
        <v>1</v>
      </c>
      <c r="L552" s="160">
        <f t="shared" si="285"/>
        <v>1</v>
      </c>
      <c r="M552" s="160">
        <f t="shared" si="285"/>
        <v>1</v>
      </c>
      <c r="N552" s="160">
        <f t="shared" si="285"/>
        <v>1</v>
      </c>
      <c r="O552" s="160">
        <f t="shared" si="285"/>
        <v>1</v>
      </c>
      <c r="P552" s="160">
        <f t="shared" si="285"/>
        <v>1</v>
      </c>
      <c r="Q552" s="160">
        <f t="shared" si="285"/>
        <v>1</v>
      </c>
      <c r="R552" s="160">
        <f t="shared" si="285"/>
        <v>1</v>
      </c>
      <c r="S552" s="160">
        <f t="shared" si="285"/>
        <v>1</v>
      </c>
      <c r="T552" s="160">
        <f t="shared" si="285"/>
        <v>7</v>
      </c>
      <c r="U552" s="160">
        <f t="shared" si="285"/>
        <v>1</v>
      </c>
      <c r="V552" s="160">
        <f t="shared" si="285"/>
        <v>1</v>
      </c>
      <c r="W552" s="160">
        <f t="shared" si="285"/>
        <v>1</v>
      </c>
      <c r="X552" s="160">
        <f t="shared" si="285"/>
        <v>1</v>
      </c>
      <c r="Y552" s="160">
        <f t="shared" si="285"/>
        <v>1</v>
      </c>
      <c r="Z552" s="160">
        <f t="shared" si="285"/>
        <v>1</v>
      </c>
      <c r="AA552" s="160">
        <f t="shared" si="285"/>
        <v>1</v>
      </c>
      <c r="AB552" s="160">
        <f t="shared" si="285"/>
        <v>1</v>
      </c>
      <c r="AC552" s="160">
        <f t="shared" si="285"/>
        <v>1</v>
      </c>
      <c r="AD552" s="160">
        <f t="shared" si="285"/>
        <v>1</v>
      </c>
      <c r="AE552" s="160">
        <f t="shared" si="285"/>
        <v>1</v>
      </c>
      <c r="AF552" s="160">
        <f t="shared" si="285"/>
        <v>1</v>
      </c>
      <c r="AG552" s="160">
        <f t="shared" si="285"/>
        <v>1</v>
      </c>
      <c r="AH552" s="160">
        <f t="shared" si="285"/>
        <v>1</v>
      </c>
      <c r="AI552" s="160">
        <f t="shared" si="285"/>
        <v>1</v>
      </c>
      <c r="AJ552" s="160">
        <f t="shared" si="285"/>
        <v>1</v>
      </c>
      <c r="AK552" s="160">
        <f t="shared" si="285"/>
        <v>7</v>
      </c>
      <c r="AL552" s="160">
        <f t="shared" si="285"/>
        <v>7</v>
      </c>
      <c r="AM552" s="160">
        <f t="shared" si="285"/>
        <v>7</v>
      </c>
      <c r="AN552" s="160">
        <f t="shared" si="285"/>
        <v>7</v>
      </c>
      <c r="AO552" s="160">
        <f t="shared" si="285"/>
        <v>7</v>
      </c>
      <c r="AP552" s="160">
        <f t="shared" si="285"/>
        <v>7</v>
      </c>
      <c r="AQ552" s="167"/>
      <c r="AS552" s="159"/>
      <c r="AT552" s="159"/>
      <c r="AV552" s="207"/>
      <c r="AW552" s="207"/>
      <c r="AX552" s="207"/>
      <c r="AY552" s="207"/>
      <c r="AZ552" s="207"/>
      <c r="BA552" s="207"/>
      <c r="BB552" s="207"/>
      <c r="BC552" s="207"/>
      <c r="BD552" s="207"/>
      <c r="BE552" s="207"/>
      <c r="BF552" s="207"/>
      <c r="BG552" s="207"/>
      <c r="BH552" s="207"/>
      <c r="BI552" s="207"/>
      <c r="BJ552" s="207"/>
      <c r="BK552" s="207"/>
      <c r="BL552" s="207"/>
      <c r="BM552" s="207"/>
      <c r="BN552" s="207"/>
      <c r="BO552" s="207"/>
      <c r="BP552" s="207"/>
      <c r="BQ552" s="207"/>
      <c r="BR552" s="207"/>
      <c r="BS552" s="207"/>
      <c r="BT552" s="207"/>
      <c r="BU552" s="207"/>
      <c r="BV552" s="207"/>
      <c r="BW552" s="207"/>
      <c r="BX552" s="207"/>
      <c r="BY552" s="207"/>
      <c r="BZ552" s="207"/>
      <c r="CA552" s="207"/>
      <c r="CB552" s="207"/>
      <c r="CC552" s="207"/>
      <c r="CD552" s="207"/>
      <c r="CE552" s="207"/>
      <c r="CF552" s="207"/>
      <c r="CG552" s="207"/>
      <c r="CH552" s="207"/>
      <c r="CI552" s="207"/>
      <c r="CJ552" s="207"/>
    </row>
    <row r="553" spans="1:88" s="165" customFormat="1" hidden="1" x14ac:dyDescent="0.2">
      <c r="A553" s="120"/>
      <c r="B553" s="159"/>
      <c r="C553" s="166">
        <f>SUM(C555:C592)</f>
        <v>-675.04764243041029</v>
      </c>
      <c r="D553" s="166">
        <f t="shared" ref="D553:AP553" si="286">SUM(D555:D592)</f>
        <v>119.07818068977181</v>
      </c>
      <c r="E553" s="166">
        <f t="shared" si="286"/>
        <v>2410.0686883053763</v>
      </c>
      <c r="F553" s="166">
        <f t="shared" si="286"/>
        <v>780.42847762931433</v>
      </c>
      <c r="G553" s="166">
        <f t="shared" si="286"/>
        <v>554.37753959230679</v>
      </c>
      <c r="H553" s="166">
        <f t="shared" si="286"/>
        <v>-6429.525003314393</v>
      </c>
      <c r="I553" s="166">
        <f t="shared" si="286"/>
        <v>153.71964696467245</v>
      </c>
      <c r="J553" s="166">
        <f t="shared" si="286"/>
        <v>-39.703045099412314</v>
      </c>
      <c r="K553" s="166">
        <f t="shared" si="286"/>
        <v>1618.1105794747255</v>
      </c>
      <c r="L553" s="166">
        <f t="shared" si="286"/>
        <v>-19605.781700246112</v>
      </c>
      <c r="M553" s="166">
        <f t="shared" si="286"/>
        <v>147.58287396906772</v>
      </c>
      <c r="N553" s="166">
        <f t="shared" si="286"/>
        <v>-259.05879193438739</v>
      </c>
      <c r="O553" s="166">
        <f t="shared" si="286"/>
        <v>1058.8939645029479</v>
      </c>
      <c r="P553" s="166">
        <f t="shared" si="286"/>
        <v>-426.25401865518268</v>
      </c>
      <c r="Q553" s="166">
        <f t="shared" si="286"/>
        <v>1207.5256713265865</v>
      </c>
      <c r="R553" s="166">
        <f t="shared" si="286"/>
        <v>-12.025740618251159</v>
      </c>
      <c r="S553" s="166">
        <f t="shared" si="286"/>
        <v>4777.2362186709461</v>
      </c>
      <c r="T553" s="166">
        <f t="shared" si="286"/>
        <v>0</v>
      </c>
      <c r="U553" s="166">
        <f t="shared" si="286"/>
        <v>3099.9490524186085</v>
      </c>
      <c r="V553" s="166">
        <f t="shared" si="286"/>
        <v>-98.160584718563285</v>
      </c>
      <c r="W553" s="166">
        <f t="shared" si="286"/>
        <v>3001.7304402063132</v>
      </c>
      <c r="X553" s="166">
        <f t="shared" si="286"/>
        <v>579.21944924485922</v>
      </c>
      <c r="Y553" s="166">
        <f t="shared" si="286"/>
        <v>7376.4171592103439</v>
      </c>
      <c r="Z553" s="166">
        <f t="shared" si="286"/>
        <v>368.27576202078029</v>
      </c>
      <c r="AA553" s="166">
        <f t="shared" si="286"/>
        <v>2362.3995792084947</v>
      </c>
      <c r="AB553" s="166">
        <f t="shared" si="286"/>
        <v>1330.4861641345494</v>
      </c>
      <c r="AC553" s="166">
        <f t="shared" si="286"/>
        <v>1900.3430932272927</v>
      </c>
      <c r="AD553" s="166">
        <f t="shared" si="286"/>
        <v>768.25962216060248</v>
      </c>
      <c r="AE553" s="166">
        <f t="shared" si="286"/>
        <v>-237668.07762835003</v>
      </c>
      <c r="AF553" s="166">
        <f t="shared" si="286"/>
        <v>-75.67850526269882</v>
      </c>
      <c r="AG553" s="166">
        <f t="shared" si="286"/>
        <v>1391.8967779506822</v>
      </c>
      <c r="AH553" s="166">
        <f t="shared" si="286"/>
        <v>9483.2904438804489</v>
      </c>
      <c r="AI553" s="166">
        <f t="shared" si="286"/>
        <v>347.20986451220665</v>
      </c>
      <c r="AJ553" s="166">
        <f t="shared" si="286"/>
        <v>631.98057934958308</v>
      </c>
      <c r="AK553" s="166">
        <f t="shared" si="286"/>
        <v>0</v>
      </c>
      <c r="AL553" s="166">
        <f t="shared" si="286"/>
        <v>0</v>
      </c>
      <c r="AM553" s="166">
        <f t="shared" si="286"/>
        <v>0</v>
      </c>
      <c r="AN553" s="166">
        <f t="shared" si="286"/>
        <v>0</v>
      </c>
      <c r="AO553" s="166">
        <f t="shared" si="286"/>
        <v>0</v>
      </c>
      <c r="AP553" s="166">
        <f t="shared" si="286"/>
        <v>0</v>
      </c>
      <c r="AQ553" s="159"/>
      <c r="AS553" s="159"/>
      <c r="AT553" s="159"/>
      <c r="AV553" s="207"/>
      <c r="AW553" s="207"/>
      <c r="AX553" s="207"/>
      <c r="AY553" s="207"/>
      <c r="AZ553" s="207"/>
      <c r="BA553" s="207"/>
      <c r="BB553" s="207"/>
      <c r="BC553" s="207"/>
      <c r="BD553" s="207"/>
      <c r="BE553" s="207"/>
      <c r="BF553" s="207"/>
      <c r="BG553" s="207"/>
      <c r="BH553" s="207"/>
      <c r="BI553" s="207"/>
      <c r="BJ553" s="207"/>
      <c r="BK553" s="207"/>
      <c r="BL553" s="207"/>
      <c r="BM553" s="207"/>
      <c r="BN553" s="207"/>
      <c r="BO553" s="207"/>
      <c r="BP553" s="207"/>
      <c r="BQ553" s="207"/>
      <c r="BR553" s="207"/>
      <c r="BS553" s="207"/>
      <c r="BT553" s="207"/>
      <c r="BU553" s="207"/>
      <c r="BV553" s="207"/>
      <c r="BW553" s="207"/>
      <c r="BX553" s="207"/>
      <c r="BY553" s="207"/>
      <c r="BZ553" s="207"/>
      <c r="CA553" s="207"/>
      <c r="CB553" s="207"/>
      <c r="CC553" s="207"/>
      <c r="CD553" s="207"/>
      <c r="CE553" s="207"/>
      <c r="CF553" s="207"/>
      <c r="CG553" s="207"/>
      <c r="CH553" s="207"/>
      <c r="CI553" s="207"/>
      <c r="CJ553" s="207"/>
    </row>
    <row r="554" spans="1:88" ht="22.5" x14ac:dyDescent="0.2">
      <c r="B554" s="122"/>
      <c r="C554" s="122" t="str">
        <f>C7</f>
        <v>Assurant Chile</v>
      </c>
      <c r="D554" s="122" t="str">
        <f t="shared" ref="D554:AQ554" si="287">D7</f>
        <v>AVLA Crédito</v>
      </c>
      <c r="E554" s="122" t="str">
        <f t="shared" si="287"/>
        <v>BCI Seguros</v>
      </c>
      <c r="F554" s="122" t="str">
        <f t="shared" si="287"/>
        <v>BNP Paribas Cardif</v>
      </c>
      <c r="G554" s="122" t="str">
        <f t="shared" si="287"/>
        <v>Cesce Chile</v>
      </c>
      <c r="H554" s="122" t="str">
        <f t="shared" si="287"/>
        <v>Chilena Consolidada</v>
      </c>
      <c r="I554" s="122" t="str">
        <f t="shared" si="287"/>
        <v>Chubb Generales</v>
      </c>
      <c r="J554" s="122" t="str">
        <f t="shared" si="287"/>
        <v>Coface Chile</v>
      </c>
      <c r="K554" s="122" t="str">
        <f t="shared" si="287"/>
        <v>Consorcio Nacional</v>
      </c>
      <c r="L554" s="122" t="str">
        <f t="shared" si="287"/>
        <v>Contempora</v>
      </c>
      <c r="M554" s="122" t="str">
        <f t="shared" si="287"/>
        <v>Continental Crédito</v>
      </c>
      <c r="N554" s="122" t="str">
        <f t="shared" si="287"/>
        <v>Continental Generales</v>
      </c>
      <c r="O554" s="122" t="str">
        <f t="shared" si="287"/>
        <v>FID Chile</v>
      </c>
      <c r="P554" s="122" t="str">
        <f t="shared" si="287"/>
        <v>HDI Gar. y Cré.</v>
      </c>
      <c r="Q554" s="122" t="str">
        <f t="shared" si="287"/>
        <v>HDI Seguros</v>
      </c>
      <c r="R554" s="122" t="str">
        <f t="shared" si="287"/>
        <v>Huelen</v>
      </c>
      <c r="S554" s="122" t="str">
        <f t="shared" si="287"/>
        <v>Liberty Seguros</v>
      </c>
      <c r="T554" s="122" t="str">
        <f t="shared" si="287"/>
        <v>M. de Carabineros</v>
      </c>
      <c r="U554" s="122" t="str">
        <f t="shared" si="287"/>
        <v>Mapfre</v>
      </c>
      <c r="V554" s="122" t="str">
        <f t="shared" si="287"/>
        <v>MetLife Generales</v>
      </c>
      <c r="W554" s="122" t="str">
        <f t="shared" si="287"/>
        <v>Orion Seguros</v>
      </c>
      <c r="X554" s="122" t="str">
        <f t="shared" si="287"/>
        <v>Orsan Crédito</v>
      </c>
      <c r="Y554" s="122" t="str">
        <f t="shared" si="287"/>
        <v>Porvenir</v>
      </c>
      <c r="Z554" s="122" t="str">
        <f t="shared" si="287"/>
        <v>Reale Chile</v>
      </c>
      <c r="AA554" s="122" t="str">
        <f t="shared" si="287"/>
        <v>Renta Nacional</v>
      </c>
      <c r="AB554" s="122" t="str">
        <f t="shared" si="287"/>
        <v>SegChile</v>
      </c>
      <c r="AC554" s="122" t="str">
        <f t="shared" si="287"/>
        <v>Solunión Chile</v>
      </c>
      <c r="AD554" s="122" t="str">
        <f t="shared" si="287"/>
        <v>Southbridge</v>
      </c>
      <c r="AE554" s="122" t="str">
        <f t="shared" si="287"/>
        <v>Starr International</v>
      </c>
      <c r="AF554" s="122" t="str">
        <f t="shared" si="287"/>
        <v>Suaval</v>
      </c>
      <c r="AG554" s="122" t="str">
        <f t="shared" si="287"/>
        <v>Suramericana</v>
      </c>
      <c r="AH554" s="122" t="str">
        <f t="shared" si="287"/>
        <v>Unnio</v>
      </c>
      <c r="AI554" s="122" t="str">
        <f t="shared" si="287"/>
        <v>Zenit Seguros</v>
      </c>
      <c r="AJ554" s="122" t="str">
        <f t="shared" si="287"/>
        <v>Zurich Santander</v>
      </c>
      <c r="AK554" s="122">
        <f t="shared" si="287"/>
        <v>0</v>
      </c>
      <c r="AL554" s="122">
        <f t="shared" si="287"/>
        <v>0</v>
      </c>
      <c r="AM554" s="122">
        <f t="shared" si="287"/>
        <v>0</v>
      </c>
      <c r="AN554" s="122">
        <f t="shared" si="287"/>
        <v>0</v>
      </c>
      <c r="AO554" s="122">
        <f t="shared" si="287"/>
        <v>0</v>
      </c>
      <c r="AP554" s="122">
        <f t="shared" si="287"/>
        <v>0</v>
      </c>
      <c r="AQ554" s="122" t="str">
        <f t="shared" si="287"/>
        <v>Mercado</v>
      </c>
      <c r="AS554" s="122" t="s">
        <v>296</v>
      </c>
      <c r="AT554" s="147"/>
    </row>
    <row r="555" spans="1:88" x14ac:dyDescent="0.2">
      <c r="B555" s="144" t="str">
        <f t="shared" ref="B555:B591" si="288">B249</f>
        <v>1. Incendio Ordinario</v>
      </c>
      <c r="C555" s="149">
        <f>IFERROR((C453/C596)*100,"")</f>
        <v>-347.00238024397498</v>
      </c>
      <c r="D555" s="149" t="str">
        <f t="shared" ref="D555:AQ561" si="289">IFERROR((D453/D596)*100,"")</f>
        <v/>
      </c>
      <c r="E555" s="149">
        <f t="shared" si="289"/>
        <v>36.448890876035911</v>
      </c>
      <c r="F555" s="149">
        <f t="shared" si="289"/>
        <v>172.22224427184003</v>
      </c>
      <c r="G555" s="149" t="str">
        <f t="shared" si="289"/>
        <v/>
      </c>
      <c r="H555" s="149">
        <f t="shared" si="289"/>
        <v>10.960859836913702</v>
      </c>
      <c r="I555" s="149">
        <f t="shared" si="289"/>
        <v>68.300799249342333</v>
      </c>
      <c r="J555" s="149" t="str">
        <f t="shared" si="289"/>
        <v/>
      </c>
      <c r="K555" s="149">
        <f t="shared" si="289"/>
        <v>16.080325721936482</v>
      </c>
      <c r="L555" s="149">
        <f t="shared" si="289"/>
        <v>117.20447482617544</v>
      </c>
      <c r="M555" s="149" t="str">
        <f t="shared" si="289"/>
        <v/>
      </c>
      <c r="N555" s="149">
        <f t="shared" si="289"/>
        <v>-630.87663584092729</v>
      </c>
      <c r="O555" s="149">
        <f t="shared" si="289"/>
        <v>21.01179775297712</v>
      </c>
      <c r="P555" s="149" t="str">
        <f t="shared" si="289"/>
        <v/>
      </c>
      <c r="Q555" s="149">
        <f t="shared" si="289"/>
        <v>66.68985348965397</v>
      </c>
      <c r="R555" s="149">
        <f t="shared" si="289"/>
        <v>-5.2125349053676695</v>
      </c>
      <c r="S555" s="149">
        <f t="shared" si="289"/>
        <v>81.696053919520807</v>
      </c>
      <c r="T555" s="149" t="str">
        <f t="shared" si="289"/>
        <v/>
      </c>
      <c r="U555" s="149">
        <f t="shared" si="289"/>
        <v>38.923693648357037</v>
      </c>
      <c r="V555" s="149">
        <f t="shared" si="289"/>
        <v>-70.748343270632972</v>
      </c>
      <c r="W555" s="149">
        <f t="shared" si="289"/>
        <v>81.84602428619587</v>
      </c>
      <c r="X555" s="149" t="str">
        <f t="shared" si="289"/>
        <v/>
      </c>
      <c r="Y555" s="149">
        <f t="shared" si="289"/>
        <v>240.49098611500889</v>
      </c>
      <c r="Z555" s="149">
        <f t="shared" si="289"/>
        <v>210.27736185969107</v>
      </c>
      <c r="AA555" s="149">
        <f t="shared" si="289"/>
        <v>22.351649607820022</v>
      </c>
      <c r="AB555" s="149" t="str">
        <f t="shared" si="289"/>
        <v/>
      </c>
      <c r="AC555" s="149" t="str">
        <f t="shared" si="289"/>
        <v/>
      </c>
      <c r="AD555" s="149">
        <f t="shared" si="289"/>
        <v>27.156479416436579</v>
      </c>
      <c r="AE555" s="149">
        <f t="shared" si="289"/>
        <v>40.976004511708034</v>
      </c>
      <c r="AF555" s="149" t="str">
        <f t="shared" si="289"/>
        <v/>
      </c>
      <c r="AG555" s="149">
        <f t="shared" si="289"/>
        <v>26.002026282245609</v>
      </c>
      <c r="AH555" s="149">
        <f t="shared" si="289"/>
        <v>103.32421780217329</v>
      </c>
      <c r="AI555" s="149">
        <f t="shared" si="289"/>
        <v>45.115221613985518</v>
      </c>
      <c r="AJ555" s="149">
        <f t="shared" si="289"/>
        <v>36.516134164916707</v>
      </c>
      <c r="AK555" s="149" t="str">
        <f t="shared" si="289"/>
        <v/>
      </c>
      <c r="AL555" s="149" t="str">
        <f t="shared" si="289"/>
        <v/>
      </c>
      <c r="AM555" s="149" t="str">
        <f t="shared" si="289"/>
        <v/>
      </c>
      <c r="AN555" s="149" t="str">
        <f t="shared" si="289"/>
        <v/>
      </c>
      <c r="AO555" s="149" t="str">
        <f t="shared" si="289"/>
        <v/>
      </c>
      <c r="AP555" s="149" t="str">
        <f t="shared" si="289"/>
        <v/>
      </c>
      <c r="AQ555" s="149">
        <f t="shared" si="289"/>
        <v>34.713864963217802</v>
      </c>
      <c r="AS555" s="246">
        <v>89.133685078277708</v>
      </c>
      <c r="AT555" s="151"/>
    </row>
    <row r="556" spans="1:88" x14ac:dyDescent="0.2">
      <c r="B556" s="144" t="str">
        <f t="shared" si="288"/>
        <v>2. Pérdida de Beneficios por Incendio</v>
      </c>
      <c r="C556" s="149" t="str">
        <f t="shared" ref="C556:R592" si="290">IFERROR((C454/C597)*100,"")</f>
        <v/>
      </c>
      <c r="D556" s="149" t="str">
        <f t="shared" si="290"/>
        <v/>
      </c>
      <c r="E556" s="149">
        <f t="shared" si="290"/>
        <v>-106.71136874891849</v>
      </c>
      <c r="F556" s="149" t="str">
        <f t="shared" si="290"/>
        <v/>
      </c>
      <c r="G556" s="149" t="str">
        <f t="shared" si="290"/>
        <v/>
      </c>
      <c r="H556" s="149">
        <f t="shared" si="290"/>
        <v>-12.83501006892852</v>
      </c>
      <c r="I556" s="149">
        <f t="shared" si="290"/>
        <v>43.806567314448721</v>
      </c>
      <c r="J556" s="149" t="str">
        <f t="shared" si="290"/>
        <v/>
      </c>
      <c r="K556" s="149">
        <f t="shared" si="290"/>
        <v>0</v>
      </c>
      <c r="L556" s="149">
        <f t="shared" si="290"/>
        <v>146.55163520066029</v>
      </c>
      <c r="M556" s="149" t="str">
        <f t="shared" si="290"/>
        <v/>
      </c>
      <c r="N556" s="149">
        <f t="shared" si="290"/>
        <v>5.1950382238087816</v>
      </c>
      <c r="O556" s="149">
        <f t="shared" si="290"/>
        <v>11.189625360230547</v>
      </c>
      <c r="P556" s="149" t="str">
        <f t="shared" si="290"/>
        <v/>
      </c>
      <c r="Q556" s="149">
        <f t="shared" si="290"/>
        <v>23.55895343362554</v>
      </c>
      <c r="R556" s="149" t="str">
        <f t="shared" si="290"/>
        <v/>
      </c>
      <c r="S556" s="149">
        <f t="shared" si="289"/>
        <v>-517.0330756041127</v>
      </c>
      <c r="T556" s="149" t="str">
        <f t="shared" si="289"/>
        <v/>
      </c>
      <c r="U556" s="149">
        <f t="shared" si="289"/>
        <v>27.64432448511015</v>
      </c>
      <c r="V556" s="149" t="str">
        <f t="shared" si="289"/>
        <v/>
      </c>
      <c r="W556" s="149">
        <f t="shared" si="289"/>
        <v>0</v>
      </c>
      <c r="X556" s="149" t="str">
        <f t="shared" si="289"/>
        <v/>
      </c>
      <c r="Y556" s="149">
        <f t="shared" si="289"/>
        <v>4.6333391395227315</v>
      </c>
      <c r="Z556" s="149">
        <f t="shared" si="289"/>
        <v>-18.774056620741753</v>
      </c>
      <c r="AA556" s="149">
        <f t="shared" si="289"/>
        <v>-0.16089745022235133</v>
      </c>
      <c r="AB556" s="149" t="str">
        <f t="shared" si="289"/>
        <v/>
      </c>
      <c r="AC556" s="149" t="str">
        <f t="shared" si="289"/>
        <v/>
      </c>
      <c r="AD556" s="149">
        <f t="shared" si="289"/>
        <v>-6.5124241227134849</v>
      </c>
      <c r="AE556" s="149">
        <f t="shared" si="289"/>
        <v>-9.2388726501720946</v>
      </c>
      <c r="AF556" s="149" t="str">
        <f t="shared" si="289"/>
        <v/>
      </c>
      <c r="AG556" s="149">
        <f t="shared" si="289"/>
        <v>-1.1470660080338726</v>
      </c>
      <c r="AH556" s="149">
        <f t="shared" si="289"/>
        <v>9.8889664511252953</v>
      </c>
      <c r="AI556" s="149" t="str">
        <f t="shared" si="289"/>
        <v/>
      </c>
      <c r="AJ556" s="149" t="str">
        <f t="shared" si="289"/>
        <v/>
      </c>
      <c r="AK556" s="149" t="str">
        <f t="shared" si="289"/>
        <v/>
      </c>
      <c r="AL556" s="149" t="str">
        <f t="shared" si="289"/>
        <v/>
      </c>
      <c r="AM556" s="149" t="str">
        <f t="shared" si="289"/>
        <v/>
      </c>
      <c r="AN556" s="149" t="str">
        <f t="shared" si="289"/>
        <v/>
      </c>
      <c r="AO556" s="149" t="str">
        <f t="shared" si="289"/>
        <v/>
      </c>
      <c r="AP556" s="149" t="str">
        <f t="shared" si="289"/>
        <v/>
      </c>
      <c r="AQ556" s="149">
        <f t="shared" si="289"/>
        <v>-0.39279782109895578</v>
      </c>
      <c r="AS556" s="246">
        <v>161.13537493758238</v>
      </c>
      <c r="AT556" s="151"/>
    </row>
    <row r="557" spans="1:88" x14ac:dyDescent="0.2">
      <c r="B557" s="144" t="str">
        <f t="shared" si="288"/>
        <v>3. Otros Riesgos Adicionales a Incendio</v>
      </c>
      <c r="C557" s="149" t="str">
        <f t="shared" si="290"/>
        <v/>
      </c>
      <c r="D557" s="149" t="str">
        <f t="shared" si="289"/>
        <v/>
      </c>
      <c r="E557" s="149">
        <f t="shared" si="289"/>
        <v>210.68285399968568</v>
      </c>
      <c r="F557" s="149">
        <f t="shared" si="289"/>
        <v>5.4453622770787309</v>
      </c>
      <c r="G557" s="149" t="str">
        <f t="shared" si="289"/>
        <v/>
      </c>
      <c r="H557" s="149">
        <f t="shared" si="289"/>
        <v>115.6666197076258</v>
      </c>
      <c r="I557" s="149">
        <f t="shared" si="289"/>
        <v>51.897067287240695</v>
      </c>
      <c r="J557" s="149" t="str">
        <f t="shared" si="289"/>
        <v/>
      </c>
      <c r="K557" s="149">
        <f t="shared" si="289"/>
        <v>60.392710972519978</v>
      </c>
      <c r="L557" s="149">
        <f t="shared" si="289"/>
        <v>-18.824057115089897</v>
      </c>
      <c r="M557" s="149" t="str">
        <f t="shared" si="289"/>
        <v/>
      </c>
      <c r="N557" s="149" t="str">
        <f t="shared" si="289"/>
        <v/>
      </c>
      <c r="O557" s="149">
        <f t="shared" si="289"/>
        <v>14.121210257671729</v>
      </c>
      <c r="P557" s="149" t="str">
        <f t="shared" si="289"/>
        <v/>
      </c>
      <c r="Q557" s="149">
        <f t="shared" si="289"/>
        <v>-15.03808878076018</v>
      </c>
      <c r="R557" s="149" t="str">
        <f t="shared" si="289"/>
        <v/>
      </c>
      <c r="S557" s="149">
        <f t="shared" si="289"/>
        <v>55.28983623602808</v>
      </c>
      <c r="T557" s="149" t="str">
        <f t="shared" si="289"/>
        <v/>
      </c>
      <c r="U557" s="149">
        <f t="shared" si="289"/>
        <v>38.249983660052571</v>
      </c>
      <c r="V557" s="149">
        <f t="shared" si="289"/>
        <v>-11.097314915412076</v>
      </c>
      <c r="W557" s="149">
        <f t="shared" si="289"/>
        <v>136.86581959088042</v>
      </c>
      <c r="X557" s="149" t="str">
        <f t="shared" si="289"/>
        <v/>
      </c>
      <c r="Y557" s="149">
        <f t="shared" si="289"/>
        <v>3.0812121212121211</v>
      </c>
      <c r="Z557" s="149">
        <f t="shared" si="289"/>
        <v>4.9402094430606409</v>
      </c>
      <c r="AA557" s="149">
        <f t="shared" si="289"/>
        <v>503.87254392348478</v>
      </c>
      <c r="AB557" s="149" t="str">
        <f t="shared" si="289"/>
        <v/>
      </c>
      <c r="AC557" s="149" t="str">
        <f t="shared" si="289"/>
        <v/>
      </c>
      <c r="AD557" s="149">
        <f t="shared" si="289"/>
        <v>253.58214553638413</v>
      </c>
      <c r="AE557" s="149">
        <f t="shared" si="289"/>
        <v>351.2715127721753</v>
      </c>
      <c r="AF557" s="149" t="str">
        <f t="shared" si="289"/>
        <v/>
      </c>
      <c r="AG557" s="149">
        <f t="shared" si="289"/>
        <v>48.291384402031305</v>
      </c>
      <c r="AH557" s="149">
        <f t="shared" si="289"/>
        <v>9.9991864712798133</v>
      </c>
      <c r="AI557" s="149" t="str">
        <f t="shared" si="289"/>
        <v/>
      </c>
      <c r="AJ557" s="149">
        <f t="shared" si="289"/>
        <v>50.900476254606453</v>
      </c>
      <c r="AK557" s="149" t="str">
        <f t="shared" si="289"/>
        <v/>
      </c>
      <c r="AL557" s="149" t="str">
        <f t="shared" si="289"/>
        <v/>
      </c>
      <c r="AM557" s="149" t="str">
        <f t="shared" si="289"/>
        <v/>
      </c>
      <c r="AN557" s="149" t="str">
        <f t="shared" si="289"/>
        <v/>
      </c>
      <c r="AO557" s="149" t="str">
        <f t="shared" si="289"/>
        <v/>
      </c>
      <c r="AP557" s="149" t="str">
        <f t="shared" si="289"/>
        <v/>
      </c>
      <c r="AQ557" s="149">
        <f t="shared" si="289"/>
        <v>48.872302982672664</v>
      </c>
      <c r="AS557" s="246">
        <v>195.14605491741932</v>
      </c>
      <c r="AT557" s="151"/>
    </row>
    <row r="558" spans="1:88" x14ac:dyDescent="0.2">
      <c r="B558" s="144" t="str">
        <f t="shared" si="288"/>
        <v>4. Terremoto y Maremoto</v>
      </c>
      <c r="C558" s="149">
        <f t="shared" si="290"/>
        <v>-359.68853374217792</v>
      </c>
      <c r="D558" s="149" t="str">
        <f t="shared" si="289"/>
        <v/>
      </c>
      <c r="E558" s="149">
        <f t="shared" si="289"/>
        <v>1.4976259432683983</v>
      </c>
      <c r="F558" s="149">
        <f t="shared" si="289"/>
        <v>0.13070424300874756</v>
      </c>
      <c r="G558" s="149" t="str">
        <f t="shared" si="289"/>
        <v/>
      </c>
      <c r="H558" s="149">
        <f t="shared" si="289"/>
        <v>0.77206051630205275</v>
      </c>
      <c r="I558" s="149">
        <f t="shared" si="289"/>
        <v>1.1748147576065051</v>
      </c>
      <c r="J558" s="149" t="str">
        <f t="shared" si="289"/>
        <v/>
      </c>
      <c r="K558" s="149">
        <f t="shared" si="289"/>
        <v>3.6615141341339044</v>
      </c>
      <c r="L558" s="149">
        <f t="shared" si="289"/>
        <v>7.2589746516021858</v>
      </c>
      <c r="M558" s="149" t="str">
        <f t="shared" si="289"/>
        <v/>
      </c>
      <c r="N558" s="149">
        <f t="shared" si="289"/>
        <v>0.38551366618185767</v>
      </c>
      <c r="O558" s="149">
        <f t="shared" si="289"/>
        <v>9.2642383724534962</v>
      </c>
      <c r="P558" s="149" t="str">
        <f t="shared" si="289"/>
        <v/>
      </c>
      <c r="Q558" s="149">
        <f t="shared" si="289"/>
        <v>-1.4624228248903104E-2</v>
      </c>
      <c r="R558" s="149" t="str">
        <f t="shared" si="289"/>
        <v/>
      </c>
      <c r="S558" s="149">
        <f t="shared" si="289"/>
        <v>10.548936441540246</v>
      </c>
      <c r="T558" s="149" t="str">
        <f t="shared" si="289"/>
        <v/>
      </c>
      <c r="U558" s="149">
        <f t="shared" si="289"/>
        <v>1.050553090089748</v>
      </c>
      <c r="V558" s="149">
        <f t="shared" si="289"/>
        <v>1.6513051558226979</v>
      </c>
      <c r="W558" s="149">
        <f t="shared" si="289"/>
        <v>4.4486363052053382E-3</v>
      </c>
      <c r="X558" s="149" t="str">
        <f t="shared" si="289"/>
        <v/>
      </c>
      <c r="Y558" s="149">
        <f t="shared" si="289"/>
        <v>8.2895640758803157</v>
      </c>
      <c r="Z558" s="149">
        <f t="shared" si="289"/>
        <v>-0.21829704131430283</v>
      </c>
      <c r="AA558" s="149">
        <f t="shared" si="289"/>
        <v>2.2954368798223022</v>
      </c>
      <c r="AB558" s="149" t="str">
        <f t="shared" si="289"/>
        <v/>
      </c>
      <c r="AC558" s="149" t="str">
        <f t="shared" si="289"/>
        <v/>
      </c>
      <c r="AD558" s="149">
        <f t="shared" si="289"/>
        <v>-1.9022584254966648</v>
      </c>
      <c r="AE558" s="149">
        <f t="shared" si="289"/>
        <v>-10.573034400396573</v>
      </c>
      <c r="AF558" s="149" t="str">
        <f t="shared" si="289"/>
        <v/>
      </c>
      <c r="AG558" s="149">
        <f t="shared" si="289"/>
        <v>2.7304032260372573</v>
      </c>
      <c r="AH558" s="149">
        <f t="shared" si="289"/>
        <v>0</v>
      </c>
      <c r="AI558" s="149">
        <f t="shared" si="289"/>
        <v>0</v>
      </c>
      <c r="AJ558" s="149">
        <f t="shared" si="289"/>
        <v>3.8229031368943338</v>
      </c>
      <c r="AK558" s="149" t="str">
        <f t="shared" si="289"/>
        <v/>
      </c>
      <c r="AL558" s="149" t="str">
        <f t="shared" si="289"/>
        <v/>
      </c>
      <c r="AM558" s="149" t="str">
        <f t="shared" si="289"/>
        <v/>
      </c>
      <c r="AN558" s="149" t="str">
        <f t="shared" si="289"/>
        <v/>
      </c>
      <c r="AO558" s="149" t="str">
        <f t="shared" si="289"/>
        <v/>
      </c>
      <c r="AP558" s="149" t="str">
        <f t="shared" si="289"/>
        <v/>
      </c>
      <c r="AQ558" s="149">
        <f t="shared" si="289"/>
        <v>2.4520227808339068</v>
      </c>
      <c r="AS558" s="246">
        <v>-0.1715897720881831</v>
      </c>
      <c r="AT558" s="151"/>
    </row>
    <row r="559" spans="1:88" x14ac:dyDescent="0.2">
      <c r="B559" s="144" t="str">
        <f t="shared" si="288"/>
        <v>5. Pérdida de Beneficios por Terremoto</v>
      </c>
      <c r="C559" s="149" t="str">
        <f t="shared" si="290"/>
        <v/>
      </c>
      <c r="D559" s="149" t="str">
        <f t="shared" si="289"/>
        <v/>
      </c>
      <c r="E559" s="149">
        <f t="shared" si="289"/>
        <v>0</v>
      </c>
      <c r="F559" s="149" t="str">
        <f t="shared" si="289"/>
        <v/>
      </c>
      <c r="G559" s="149" t="str">
        <f t="shared" si="289"/>
        <v/>
      </c>
      <c r="H559" s="149" t="str">
        <f t="shared" si="289"/>
        <v/>
      </c>
      <c r="I559" s="149">
        <f t="shared" si="289"/>
        <v>0</v>
      </c>
      <c r="J559" s="149" t="str">
        <f t="shared" si="289"/>
        <v/>
      </c>
      <c r="K559" s="149">
        <f t="shared" si="289"/>
        <v>0</v>
      </c>
      <c r="L559" s="149">
        <f t="shared" si="289"/>
        <v>-2.2561677105969578</v>
      </c>
      <c r="M559" s="149" t="str">
        <f t="shared" si="289"/>
        <v/>
      </c>
      <c r="N559" s="149">
        <f t="shared" si="289"/>
        <v>0</v>
      </c>
      <c r="O559" s="149">
        <f t="shared" si="289"/>
        <v>9.8920264542640357</v>
      </c>
      <c r="P559" s="149" t="str">
        <f t="shared" si="289"/>
        <v/>
      </c>
      <c r="Q559" s="149">
        <f t="shared" si="289"/>
        <v>0</v>
      </c>
      <c r="R559" s="149" t="str">
        <f t="shared" si="289"/>
        <v/>
      </c>
      <c r="S559" s="149">
        <f t="shared" si="289"/>
        <v>-5.5878261891701282</v>
      </c>
      <c r="T559" s="149" t="str">
        <f t="shared" si="289"/>
        <v/>
      </c>
      <c r="U559" s="149">
        <f t="shared" si="289"/>
        <v>0</v>
      </c>
      <c r="V559" s="149" t="str">
        <f t="shared" si="289"/>
        <v/>
      </c>
      <c r="W559" s="149">
        <f t="shared" si="289"/>
        <v>0</v>
      </c>
      <c r="X559" s="149" t="str">
        <f t="shared" si="289"/>
        <v/>
      </c>
      <c r="Y559" s="149">
        <f t="shared" si="289"/>
        <v>6.0093400299585866</v>
      </c>
      <c r="Z559" s="149">
        <f t="shared" si="289"/>
        <v>-0.54895479007968828</v>
      </c>
      <c r="AA559" s="149">
        <f t="shared" si="289"/>
        <v>0</v>
      </c>
      <c r="AB559" s="149" t="str">
        <f t="shared" si="289"/>
        <v/>
      </c>
      <c r="AC559" s="149" t="str">
        <f t="shared" si="289"/>
        <v/>
      </c>
      <c r="AD559" s="149">
        <f t="shared" si="289"/>
        <v>0</v>
      </c>
      <c r="AE559" s="149">
        <f t="shared" si="289"/>
        <v>-0.4944236132767183</v>
      </c>
      <c r="AF559" s="149" t="str">
        <f t="shared" si="289"/>
        <v/>
      </c>
      <c r="AG559" s="149">
        <f t="shared" si="289"/>
        <v>1.6426057125255245</v>
      </c>
      <c r="AH559" s="149">
        <f t="shared" si="289"/>
        <v>0</v>
      </c>
      <c r="AI559" s="149" t="str">
        <f t="shared" si="289"/>
        <v/>
      </c>
      <c r="AJ559" s="149" t="str">
        <f t="shared" si="289"/>
        <v/>
      </c>
      <c r="AK559" s="149" t="str">
        <f t="shared" si="289"/>
        <v/>
      </c>
      <c r="AL559" s="149" t="str">
        <f t="shared" si="289"/>
        <v/>
      </c>
      <c r="AM559" s="149" t="str">
        <f t="shared" si="289"/>
        <v/>
      </c>
      <c r="AN559" s="149" t="str">
        <f t="shared" si="289"/>
        <v/>
      </c>
      <c r="AO559" s="149" t="str">
        <f t="shared" si="289"/>
        <v/>
      </c>
      <c r="AP559" s="149" t="str">
        <f t="shared" si="289"/>
        <v/>
      </c>
      <c r="AQ559" s="149">
        <f t="shared" si="289"/>
        <v>0.28036975896939231</v>
      </c>
      <c r="AS559" s="246">
        <v>-1.8527292566740718</v>
      </c>
      <c r="AT559" s="151"/>
    </row>
    <row r="560" spans="1:88" x14ac:dyDescent="0.2">
      <c r="B560" s="144" t="str">
        <f t="shared" si="288"/>
        <v>6. Otros Riesgos de la Naturaleza</v>
      </c>
      <c r="C560" s="149" t="str">
        <f t="shared" si="290"/>
        <v/>
      </c>
      <c r="D560" s="149" t="str">
        <f t="shared" si="289"/>
        <v/>
      </c>
      <c r="E560" s="149">
        <f t="shared" si="289"/>
        <v>268.27796298425108</v>
      </c>
      <c r="F560" s="149">
        <f t="shared" si="289"/>
        <v>418.87092823903993</v>
      </c>
      <c r="G560" s="149" t="str">
        <f t="shared" si="289"/>
        <v/>
      </c>
      <c r="H560" s="149">
        <f t="shared" si="289"/>
        <v>99.095813442914192</v>
      </c>
      <c r="I560" s="149">
        <f t="shared" si="289"/>
        <v>3.6705971423871726</v>
      </c>
      <c r="J560" s="149" t="str">
        <f t="shared" si="289"/>
        <v/>
      </c>
      <c r="K560" s="149">
        <f t="shared" si="289"/>
        <v>193.149341340858</v>
      </c>
      <c r="L560" s="149">
        <f t="shared" si="289"/>
        <v>59.14555603263203</v>
      </c>
      <c r="M560" s="149" t="str">
        <f t="shared" si="289"/>
        <v/>
      </c>
      <c r="N560" s="149" t="str">
        <f t="shared" si="289"/>
        <v/>
      </c>
      <c r="O560" s="149">
        <f t="shared" si="289"/>
        <v>283.01886792452831</v>
      </c>
      <c r="P560" s="149" t="str">
        <f t="shared" si="289"/>
        <v/>
      </c>
      <c r="Q560" s="149">
        <f t="shared" si="289"/>
        <v>-20.343002179155945</v>
      </c>
      <c r="R560" s="149" t="str">
        <f t="shared" si="289"/>
        <v/>
      </c>
      <c r="S560" s="149">
        <f t="shared" si="289"/>
        <v>4.9893246432183389</v>
      </c>
      <c r="T560" s="149" t="str">
        <f t="shared" si="289"/>
        <v/>
      </c>
      <c r="U560" s="149">
        <f t="shared" si="289"/>
        <v>0.79567946557962732</v>
      </c>
      <c r="V560" s="149">
        <f t="shared" si="289"/>
        <v>6.8608094768015802</v>
      </c>
      <c r="W560" s="149">
        <f t="shared" si="289"/>
        <v>108.99226793113759</v>
      </c>
      <c r="X560" s="149" t="str">
        <f t="shared" si="289"/>
        <v/>
      </c>
      <c r="Y560" s="149">
        <f t="shared" si="289"/>
        <v>26.073906777016688</v>
      </c>
      <c r="Z560" s="149">
        <f t="shared" si="289"/>
        <v>9.6247096767351348</v>
      </c>
      <c r="AA560" s="149">
        <f t="shared" si="289"/>
        <v>574.12672114942848</v>
      </c>
      <c r="AB560" s="149" t="str">
        <f t="shared" si="289"/>
        <v/>
      </c>
      <c r="AC560" s="149" t="str">
        <f t="shared" si="289"/>
        <v/>
      </c>
      <c r="AD560" s="149">
        <f t="shared" si="289"/>
        <v>-50.638487885069679</v>
      </c>
      <c r="AE560" s="149">
        <f t="shared" si="289"/>
        <v>35.275844477644576</v>
      </c>
      <c r="AF560" s="149" t="str">
        <f t="shared" si="289"/>
        <v/>
      </c>
      <c r="AG560" s="149">
        <f t="shared" si="289"/>
        <v>36.270214523166736</v>
      </c>
      <c r="AH560" s="149">
        <f t="shared" si="289"/>
        <v>60.423815563295506</v>
      </c>
      <c r="AI560" s="149">
        <f t="shared" si="289"/>
        <v>0</v>
      </c>
      <c r="AJ560" s="149">
        <f t="shared" si="289"/>
        <v>34.626232453434639</v>
      </c>
      <c r="AK560" s="149" t="str">
        <f t="shared" si="289"/>
        <v/>
      </c>
      <c r="AL560" s="149" t="str">
        <f t="shared" si="289"/>
        <v/>
      </c>
      <c r="AM560" s="149" t="str">
        <f t="shared" si="289"/>
        <v/>
      </c>
      <c r="AN560" s="149" t="str">
        <f t="shared" si="289"/>
        <v/>
      </c>
      <c r="AO560" s="149" t="str">
        <f t="shared" si="289"/>
        <v/>
      </c>
      <c r="AP560" s="149" t="str">
        <f t="shared" si="289"/>
        <v/>
      </c>
      <c r="AQ560" s="149">
        <f t="shared" si="289"/>
        <v>31.73845095141316</v>
      </c>
      <c r="AS560" s="246">
        <v>6.5408403194474412</v>
      </c>
      <c r="AT560" s="151"/>
    </row>
    <row r="561" spans="2:88" x14ac:dyDescent="0.2">
      <c r="B561" s="144" t="str">
        <f t="shared" si="288"/>
        <v>7. Terrorismo</v>
      </c>
      <c r="C561" s="149" t="str">
        <f t="shared" si="290"/>
        <v/>
      </c>
      <c r="D561" s="149" t="str">
        <f t="shared" si="289"/>
        <v/>
      </c>
      <c r="E561" s="149">
        <f t="shared" si="289"/>
        <v>-5.4180687107628731E-2</v>
      </c>
      <c r="F561" s="149">
        <f t="shared" si="289"/>
        <v>0</v>
      </c>
      <c r="G561" s="149" t="str">
        <f t="shared" si="289"/>
        <v/>
      </c>
      <c r="H561" s="149">
        <f t="shared" si="289"/>
        <v>-25.43177193711232</v>
      </c>
      <c r="I561" s="149">
        <f t="shared" si="289"/>
        <v>33.904430766023339</v>
      </c>
      <c r="J561" s="149" t="str">
        <f t="shared" si="289"/>
        <v/>
      </c>
      <c r="K561" s="149">
        <f t="shared" si="289"/>
        <v>-1.4267112834801114</v>
      </c>
      <c r="L561" s="149">
        <f t="shared" si="289"/>
        <v>8633.3333333333321</v>
      </c>
      <c r="M561" s="149" t="str">
        <f t="shared" si="289"/>
        <v/>
      </c>
      <c r="N561" s="149">
        <f t="shared" si="289"/>
        <v>12.327862053012971</v>
      </c>
      <c r="O561" s="149">
        <f t="shared" si="289"/>
        <v>7.8791741917206695</v>
      </c>
      <c r="P561" s="149" t="str">
        <f t="shared" si="289"/>
        <v/>
      </c>
      <c r="Q561" s="149">
        <f t="shared" si="289"/>
        <v>52.41714625462275</v>
      </c>
      <c r="R561" s="149" t="str">
        <f t="shared" si="289"/>
        <v/>
      </c>
      <c r="S561" s="149">
        <f t="shared" si="289"/>
        <v>0</v>
      </c>
      <c r="T561" s="149" t="str">
        <f t="shared" si="289"/>
        <v/>
      </c>
      <c r="U561" s="149">
        <f t="shared" si="289"/>
        <v>-2.8988405761277107</v>
      </c>
      <c r="V561" s="149" t="str">
        <f t="shared" si="289"/>
        <v/>
      </c>
      <c r="W561" s="149">
        <f t="shared" si="289"/>
        <v>-3.4539774221295219E-3</v>
      </c>
      <c r="X561" s="149" t="str">
        <f t="shared" si="289"/>
        <v/>
      </c>
      <c r="Y561" s="149">
        <f t="shared" si="289"/>
        <v>-1.4894063352213132</v>
      </c>
      <c r="Z561" s="149">
        <f t="shared" si="289"/>
        <v>-3.4346568252380845</v>
      </c>
      <c r="AA561" s="149">
        <f t="shared" si="289"/>
        <v>-36.949583264003387</v>
      </c>
      <c r="AB561" s="149" t="str">
        <f t="shared" si="289"/>
        <v/>
      </c>
      <c r="AC561" s="149" t="str">
        <f t="shared" si="289"/>
        <v/>
      </c>
      <c r="AD561" s="149">
        <f t="shared" si="289"/>
        <v>25.480956509719654</v>
      </c>
      <c r="AE561" s="149">
        <f t="shared" si="289"/>
        <v>-48.96907216494845</v>
      </c>
      <c r="AF561" s="149" t="str">
        <f t="shared" si="289"/>
        <v/>
      </c>
      <c r="AG561" s="149">
        <f t="shared" si="289"/>
        <v>-1.4754851419944519</v>
      </c>
      <c r="AH561" s="149">
        <f t="shared" ref="D561:AQ568" si="291">IFERROR((AH459/AH602)*100,"")</f>
        <v>0</v>
      </c>
      <c r="AI561" s="149" t="str">
        <f t="shared" si="291"/>
        <v/>
      </c>
      <c r="AJ561" s="149" t="str">
        <f t="shared" si="291"/>
        <v/>
      </c>
      <c r="AK561" s="149" t="str">
        <f t="shared" si="291"/>
        <v/>
      </c>
      <c r="AL561" s="149" t="str">
        <f t="shared" si="291"/>
        <v/>
      </c>
      <c r="AM561" s="149" t="str">
        <f t="shared" si="291"/>
        <v/>
      </c>
      <c r="AN561" s="149" t="str">
        <f t="shared" si="291"/>
        <v/>
      </c>
      <c r="AO561" s="149" t="str">
        <f t="shared" si="291"/>
        <v/>
      </c>
      <c r="AP561" s="149" t="str">
        <f t="shared" si="291"/>
        <v/>
      </c>
      <c r="AQ561" s="149">
        <f t="shared" si="291"/>
        <v>14.169323586536549</v>
      </c>
      <c r="AS561" s="246">
        <v>-32.061616018343166</v>
      </c>
      <c r="AT561" s="151"/>
    </row>
    <row r="562" spans="2:88" x14ac:dyDescent="0.2">
      <c r="B562" s="144" t="str">
        <f t="shared" si="288"/>
        <v>8. Robo</v>
      </c>
      <c r="C562" s="149" t="str">
        <f t="shared" si="290"/>
        <v/>
      </c>
      <c r="D562" s="149" t="str">
        <f t="shared" si="291"/>
        <v/>
      </c>
      <c r="E562" s="149">
        <f t="shared" si="291"/>
        <v>98.386328955759524</v>
      </c>
      <c r="F562" s="149">
        <f t="shared" si="291"/>
        <v>-15.542389743051267</v>
      </c>
      <c r="G562" s="149" t="str">
        <f t="shared" si="291"/>
        <v/>
      </c>
      <c r="H562" s="149">
        <f t="shared" si="291"/>
        <v>89.766761988178587</v>
      </c>
      <c r="I562" s="149">
        <f t="shared" si="291"/>
        <v>13.317312223850575</v>
      </c>
      <c r="J562" s="149" t="str">
        <f t="shared" si="291"/>
        <v/>
      </c>
      <c r="K562" s="149">
        <f t="shared" si="291"/>
        <v>26.223026320694466</v>
      </c>
      <c r="L562" s="149">
        <f t="shared" si="291"/>
        <v>-27.216532331373855</v>
      </c>
      <c r="M562" s="149" t="str">
        <f t="shared" si="291"/>
        <v/>
      </c>
      <c r="N562" s="149">
        <f t="shared" si="291"/>
        <v>-11.134044260979245</v>
      </c>
      <c r="O562" s="149">
        <f t="shared" si="291"/>
        <v>17.788824592972325</v>
      </c>
      <c r="P562" s="149" t="str">
        <f t="shared" si="291"/>
        <v/>
      </c>
      <c r="Q562" s="149">
        <f t="shared" si="291"/>
        <v>40.102810006889143</v>
      </c>
      <c r="R562" s="149" t="str">
        <f t="shared" si="291"/>
        <v/>
      </c>
      <c r="S562" s="149">
        <f t="shared" si="291"/>
        <v>6.0188368611518221</v>
      </c>
      <c r="T562" s="149" t="str">
        <f t="shared" si="291"/>
        <v/>
      </c>
      <c r="U562" s="149">
        <f t="shared" si="291"/>
        <v>19.957100723925283</v>
      </c>
      <c r="V562" s="149">
        <f t="shared" si="291"/>
        <v>12.704706347036126</v>
      </c>
      <c r="W562" s="149">
        <f t="shared" si="291"/>
        <v>84.530467376521713</v>
      </c>
      <c r="X562" s="149" t="str">
        <f t="shared" si="291"/>
        <v/>
      </c>
      <c r="Y562" s="149">
        <f t="shared" si="291"/>
        <v>237.80575933428224</v>
      </c>
      <c r="Z562" s="149">
        <f t="shared" si="291"/>
        <v>8.781322934423951</v>
      </c>
      <c r="AA562" s="149">
        <f t="shared" si="291"/>
        <v>90.895530950605234</v>
      </c>
      <c r="AB562" s="149" t="str">
        <f t="shared" si="291"/>
        <v/>
      </c>
      <c r="AC562" s="149" t="str">
        <f t="shared" si="291"/>
        <v/>
      </c>
      <c r="AD562" s="149">
        <f t="shared" si="291"/>
        <v>13.201553381081101</v>
      </c>
      <c r="AE562" s="149" t="str">
        <f t="shared" si="291"/>
        <v/>
      </c>
      <c r="AF562" s="149" t="str">
        <f t="shared" si="291"/>
        <v/>
      </c>
      <c r="AG562" s="149">
        <f t="shared" si="291"/>
        <v>2.2703775120756631</v>
      </c>
      <c r="AH562" s="149">
        <f t="shared" si="291"/>
        <v>9643.4841323430119</v>
      </c>
      <c r="AI562" s="149">
        <f t="shared" si="291"/>
        <v>81.10231923601637</v>
      </c>
      <c r="AJ562" s="149">
        <f t="shared" si="291"/>
        <v>24.965811970281646</v>
      </c>
      <c r="AK562" s="149" t="str">
        <f t="shared" si="291"/>
        <v/>
      </c>
      <c r="AL562" s="149" t="str">
        <f t="shared" si="291"/>
        <v/>
      </c>
      <c r="AM562" s="149" t="str">
        <f t="shared" si="291"/>
        <v/>
      </c>
      <c r="AN562" s="149" t="str">
        <f t="shared" si="291"/>
        <v/>
      </c>
      <c r="AO562" s="149" t="str">
        <f t="shared" si="291"/>
        <v/>
      </c>
      <c r="AP562" s="149" t="str">
        <f t="shared" si="291"/>
        <v/>
      </c>
      <c r="AQ562" s="149">
        <f t="shared" si="291"/>
        <v>19.562042676172979</v>
      </c>
      <c r="AS562" s="246">
        <v>27.399271636655971</v>
      </c>
      <c r="AT562" s="151"/>
      <c r="AV562" s="181"/>
      <c r="AW562" s="181"/>
      <c r="AX562" s="181"/>
      <c r="AY562" s="181"/>
      <c r="AZ562" s="181"/>
      <c r="BA562" s="181"/>
      <c r="BB562" s="181"/>
      <c r="BC562" s="181"/>
      <c r="BD562" s="181"/>
      <c r="BE562" s="181"/>
      <c r="BF562" s="181"/>
      <c r="BG562" s="181"/>
      <c r="BH562" s="181"/>
      <c r="BI562" s="181"/>
      <c r="BJ562" s="181"/>
      <c r="BK562" s="181"/>
      <c r="BL562" s="181"/>
      <c r="BM562" s="181"/>
      <c r="BN562" s="181"/>
      <c r="BO562" s="181"/>
      <c r="BP562" s="181"/>
      <c r="BQ562" s="181"/>
      <c r="BR562" s="181"/>
      <c r="BS562" s="181"/>
      <c r="BT562" s="181"/>
      <c r="BU562" s="181"/>
      <c r="BV562" s="181"/>
      <c r="BW562" s="181"/>
      <c r="BX562" s="181"/>
      <c r="BY562" s="181"/>
      <c r="BZ562" s="181"/>
      <c r="CA562" s="181"/>
      <c r="CB562" s="181"/>
      <c r="CC562" s="181"/>
      <c r="CD562" s="181"/>
      <c r="CE562" s="181"/>
      <c r="CF562" s="181"/>
      <c r="CG562" s="181"/>
      <c r="CH562" s="181"/>
      <c r="CI562" s="181"/>
      <c r="CJ562" s="181"/>
    </row>
    <row r="563" spans="2:88" x14ac:dyDescent="0.2">
      <c r="B563" s="144" t="str">
        <f t="shared" si="288"/>
        <v>9. Cristales</v>
      </c>
      <c r="C563" s="149" t="str">
        <f t="shared" si="290"/>
        <v/>
      </c>
      <c r="D563" s="149" t="str">
        <f t="shared" si="291"/>
        <v/>
      </c>
      <c r="E563" s="149">
        <f t="shared" si="291"/>
        <v>62.3813871776794</v>
      </c>
      <c r="F563" s="149" t="str">
        <f t="shared" si="291"/>
        <v/>
      </c>
      <c r="G563" s="149" t="str">
        <f t="shared" si="291"/>
        <v/>
      </c>
      <c r="H563" s="149">
        <f t="shared" si="291"/>
        <v>165.70152349046822</v>
      </c>
      <c r="I563" s="149">
        <f t="shared" si="291"/>
        <v>1413.2183908045977</v>
      </c>
      <c r="J563" s="149" t="str">
        <f t="shared" si="291"/>
        <v/>
      </c>
      <c r="K563" s="149">
        <f t="shared" si="291"/>
        <v>22.473546846865077</v>
      </c>
      <c r="L563" s="149">
        <f t="shared" si="291"/>
        <v>20</v>
      </c>
      <c r="M563" s="149" t="str">
        <f t="shared" si="291"/>
        <v/>
      </c>
      <c r="N563" s="149" t="str">
        <f t="shared" si="291"/>
        <v/>
      </c>
      <c r="O563" s="149">
        <f t="shared" si="291"/>
        <v>90.310559006211179</v>
      </c>
      <c r="P563" s="149" t="str">
        <f t="shared" si="291"/>
        <v/>
      </c>
      <c r="Q563" s="149">
        <f t="shared" si="291"/>
        <v>-1.2283737024221455</v>
      </c>
      <c r="R563" s="149" t="str">
        <f t="shared" si="291"/>
        <v/>
      </c>
      <c r="S563" s="149">
        <f t="shared" si="291"/>
        <v>59.407419050613022</v>
      </c>
      <c r="T563" s="149" t="str">
        <f t="shared" si="291"/>
        <v/>
      </c>
      <c r="U563" s="149">
        <f t="shared" si="291"/>
        <v>19.9072606214331</v>
      </c>
      <c r="V563" s="149" t="str">
        <f t="shared" si="291"/>
        <v/>
      </c>
      <c r="W563" s="149">
        <f t="shared" si="291"/>
        <v>-92.573402417962001</v>
      </c>
      <c r="X563" s="149" t="str">
        <f t="shared" si="291"/>
        <v/>
      </c>
      <c r="Y563" s="149">
        <f t="shared" si="291"/>
        <v>133.23055841041455</v>
      </c>
      <c r="Z563" s="149">
        <f t="shared" si="291"/>
        <v>47.836891111044579</v>
      </c>
      <c r="AA563" s="149">
        <f t="shared" si="291"/>
        <v>96.378102363139774</v>
      </c>
      <c r="AB563" s="149" t="str">
        <f t="shared" si="291"/>
        <v/>
      </c>
      <c r="AC563" s="149" t="str">
        <f t="shared" si="291"/>
        <v/>
      </c>
      <c r="AD563" s="149">
        <f t="shared" si="291"/>
        <v>122.24996532112638</v>
      </c>
      <c r="AE563" s="149" t="str">
        <f t="shared" si="291"/>
        <v/>
      </c>
      <c r="AF563" s="149" t="str">
        <f t="shared" si="291"/>
        <v/>
      </c>
      <c r="AG563" s="149">
        <f t="shared" si="291"/>
        <v>28.999878799898632</v>
      </c>
      <c r="AH563" s="149" t="str">
        <f t="shared" si="291"/>
        <v/>
      </c>
      <c r="AI563" s="149" t="str">
        <f t="shared" si="291"/>
        <v/>
      </c>
      <c r="AJ563" s="149">
        <f t="shared" si="291"/>
        <v>76.541012781103376</v>
      </c>
      <c r="AK563" s="149" t="str">
        <f t="shared" si="291"/>
        <v/>
      </c>
      <c r="AL563" s="149" t="str">
        <f t="shared" si="291"/>
        <v/>
      </c>
      <c r="AM563" s="149" t="str">
        <f t="shared" si="291"/>
        <v/>
      </c>
      <c r="AN563" s="149" t="str">
        <f t="shared" si="291"/>
        <v/>
      </c>
      <c r="AO563" s="149" t="str">
        <f t="shared" si="291"/>
        <v/>
      </c>
      <c r="AP563" s="149" t="str">
        <f t="shared" si="291"/>
        <v/>
      </c>
      <c r="AQ563" s="149">
        <f t="shared" si="291"/>
        <v>69.551275860070689</v>
      </c>
      <c r="AS563" s="246">
        <v>58.901658246434884</v>
      </c>
      <c r="AT563" s="151"/>
      <c r="AV563" s="181"/>
      <c r="AW563" s="181"/>
      <c r="AX563" s="181"/>
      <c r="AY563" s="181"/>
      <c r="AZ563" s="181"/>
      <c r="BA563" s="181"/>
      <c r="BB563" s="181"/>
      <c r="BC563" s="181"/>
      <c r="BD563" s="181"/>
      <c r="BE563" s="181"/>
      <c r="BF563" s="181"/>
      <c r="BG563" s="181"/>
      <c r="BH563" s="181"/>
      <c r="BI563" s="181"/>
      <c r="BJ563" s="181"/>
      <c r="BK563" s="181"/>
      <c r="BL563" s="181"/>
      <c r="BM563" s="181"/>
      <c r="BN563" s="181"/>
      <c r="BO563" s="181"/>
      <c r="BP563" s="181"/>
      <c r="BQ563" s="181"/>
      <c r="BR563" s="181"/>
      <c r="BS563" s="181"/>
      <c r="BT563" s="181"/>
      <c r="BU563" s="181"/>
      <c r="BV563" s="181"/>
      <c r="BW563" s="181"/>
      <c r="BX563" s="181"/>
      <c r="BY563" s="181"/>
      <c r="BZ563" s="181"/>
      <c r="CA563" s="181"/>
      <c r="CB563" s="181"/>
      <c r="CC563" s="181"/>
      <c r="CD563" s="181"/>
      <c r="CE563" s="181"/>
      <c r="CF563" s="181"/>
      <c r="CG563" s="181"/>
      <c r="CH563" s="181"/>
      <c r="CI563" s="181"/>
      <c r="CJ563" s="181"/>
    </row>
    <row r="564" spans="2:88" x14ac:dyDescent="0.2">
      <c r="B564" s="144" t="str">
        <f t="shared" si="288"/>
        <v>10. Daños Físicos a Vehículos Motorizados</v>
      </c>
      <c r="C564" s="149" t="str">
        <f t="shared" si="290"/>
        <v/>
      </c>
      <c r="D564" s="149" t="str">
        <f t="shared" si="291"/>
        <v/>
      </c>
      <c r="E564" s="149">
        <f t="shared" si="291"/>
        <v>70.75361544461029</v>
      </c>
      <c r="F564" s="149">
        <f t="shared" si="291"/>
        <v>-3.9338834326312466</v>
      </c>
      <c r="G564" s="149" t="str">
        <f t="shared" si="291"/>
        <v/>
      </c>
      <c r="H564" s="149">
        <f t="shared" si="291"/>
        <v>71.985607461678356</v>
      </c>
      <c r="I564" s="149" t="str">
        <f t="shared" si="291"/>
        <v/>
      </c>
      <c r="J564" s="149" t="str">
        <f t="shared" si="291"/>
        <v/>
      </c>
      <c r="K564" s="149">
        <f t="shared" si="291"/>
        <v>45.382603812926583</v>
      </c>
      <c r="L564" s="149" t="str">
        <f t="shared" si="291"/>
        <v/>
      </c>
      <c r="M564" s="149" t="str">
        <f t="shared" si="291"/>
        <v/>
      </c>
      <c r="N564" s="149" t="str">
        <f t="shared" si="291"/>
        <v/>
      </c>
      <c r="O564" s="149">
        <f t="shared" si="291"/>
        <v>37.960739682199126</v>
      </c>
      <c r="P564" s="149" t="str">
        <f t="shared" si="291"/>
        <v/>
      </c>
      <c r="Q564" s="149">
        <f t="shared" si="291"/>
        <v>65.642134533799307</v>
      </c>
      <c r="R564" s="149">
        <f t="shared" si="291"/>
        <v>-3.2761310452418098</v>
      </c>
      <c r="S564" s="149">
        <f t="shared" si="291"/>
        <v>76.035145165052313</v>
      </c>
      <c r="T564" s="149" t="str">
        <f t="shared" si="291"/>
        <v/>
      </c>
      <c r="U564" s="149">
        <f t="shared" si="291"/>
        <v>120.20417284392764</v>
      </c>
      <c r="V564" s="149" t="str">
        <f t="shared" si="291"/>
        <v/>
      </c>
      <c r="W564" s="149" t="str">
        <f t="shared" si="291"/>
        <v/>
      </c>
      <c r="X564" s="149" t="str">
        <f t="shared" si="291"/>
        <v/>
      </c>
      <c r="Y564" s="149">
        <f t="shared" si="291"/>
        <v>62.329068463640112</v>
      </c>
      <c r="Z564" s="149">
        <f t="shared" si="291"/>
        <v>23.06543050926307</v>
      </c>
      <c r="AA564" s="149">
        <f t="shared" si="291"/>
        <v>67.701652303886817</v>
      </c>
      <c r="AB564" s="149" t="str">
        <f t="shared" si="291"/>
        <v/>
      </c>
      <c r="AC564" s="149" t="str">
        <f t="shared" si="291"/>
        <v/>
      </c>
      <c r="AD564" s="149" t="str">
        <f t="shared" si="291"/>
        <v/>
      </c>
      <c r="AE564" s="149" t="str">
        <f t="shared" si="291"/>
        <v/>
      </c>
      <c r="AF564" s="149" t="str">
        <f t="shared" si="291"/>
        <v/>
      </c>
      <c r="AG564" s="149">
        <f t="shared" si="291"/>
        <v>82.857272889856006</v>
      </c>
      <c r="AH564" s="149" t="str">
        <f t="shared" si="291"/>
        <v/>
      </c>
      <c r="AI564" s="149">
        <f t="shared" si="291"/>
        <v>57.557765017727277</v>
      </c>
      <c r="AJ564" s="149" t="str">
        <f t="shared" si="291"/>
        <v/>
      </c>
      <c r="AK564" s="149" t="str">
        <f t="shared" si="291"/>
        <v/>
      </c>
      <c r="AL564" s="149" t="str">
        <f t="shared" si="291"/>
        <v/>
      </c>
      <c r="AM564" s="149" t="str">
        <f t="shared" si="291"/>
        <v/>
      </c>
      <c r="AN564" s="149" t="str">
        <f t="shared" si="291"/>
        <v/>
      </c>
      <c r="AO564" s="149" t="str">
        <f t="shared" si="291"/>
        <v/>
      </c>
      <c r="AP564" s="149" t="str">
        <f t="shared" si="291"/>
        <v/>
      </c>
      <c r="AQ564" s="149">
        <f t="shared" si="291"/>
        <v>56.737216043605407</v>
      </c>
      <c r="AS564" s="246">
        <v>65.485984596807469</v>
      </c>
      <c r="AT564" s="151"/>
      <c r="AV564" s="181"/>
      <c r="AW564" s="181"/>
      <c r="AX564" s="181"/>
      <c r="AY564" s="181"/>
      <c r="AZ564" s="181"/>
      <c r="BA564" s="181"/>
      <c r="BB564" s="181"/>
      <c r="BC564" s="181"/>
      <c r="BD564" s="181"/>
      <c r="BE564" s="181"/>
      <c r="BF564" s="181"/>
      <c r="BG564" s="181"/>
      <c r="BH564" s="181"/>
      <c r="BI564" s="181"/>
      <c r="BJ564" s="181"/>
      <c r="BK564" s="181"/>
      <c r="BL564" s="181"/>
      <c r="BM564" s="181"/>
      <c r="BN564" s="181"/>
      <c r="BO564" s="181"/>
      <c r="BP564" s="181"/>
      <c r="BQ564" s="181"/>
      <c r="BR564" s="181"/>
      <c r="BS564" s="181"/>
      <c r="BT564" s="181"/>
      <c r="BU564" s="181"/>
      <c r="BV564" s="181"/>
      <c r="BW564" s="181"/>
      <c r="BX564" s="181"/>
      <c r="BY564" s="181"/>
      <c r="BZ564" s="181"/>
      <c r="CA564" s="181"/>
      <c r="CB564" s="181"/>
      <c r="CC564" s="181"/>
      <c r="CD564" s="181"/>
      <c r="CE564" s="181"/>
      <c r="CF564" s="181"/>
      <c r="CG564" s="181"/>
      <c r="CH564" s="181"/>
      <c r="CI564" s="181"/>
      <c r="CJ564" s="181"/>
    </row>
    <row r="565" spans="2:88" x14ac:dyDescent="0.2">
      <c r="B565" s="144" t="str">
        <f t="shared" si="288"/>
        <v>11. Casco Marítimo</v>
      </c>
      <c r="C565" s="149" t="str">
        <f t="shared" si="290"/>
        <v/>
      </c>
      <c r="D565" s="149" t="str">
        <f t="shared" si="291"/>
        <v/>
      </c>
      <c r="E565" s="149">
        <f t="shared" si="291"/>
        <v>27.590997499305363</v>
      </c>
      <c r="F565" s="149" t="str">
        <f t="shared" si="291"/>
        <v/>
      </c>
      <c r="G565" s="149" t="str">
        <f t="shared" si="291"/>
        <v/>
      </c>
      <c r="H565" s="149">
        <f t="shared" si="291"/>
        <v>-9.5011005135730002</v>
      </c>
      <c r="I565" s="149">
        <f t="shared" si="291"/>
        <v>0.11178537208559565</v>
      </c>
      <c r="J565" s="149" t="str">
        <f t="shared" si="291"/>
        <v/>
      </c>
      <c r="K565" s="149" t="str">
        <f t="shared" si="291"/>
        <v/>
      </c>
      <c r="L565" s="149" t="str">
        <f t="shared" si="291"/>
        <v/>
      </c>
      <c r="M565" s="149" t="str">
        <f t="shared" si="291"/>
        <v/>
      </c>
      <c r="N565" s="149">
        <f t="shared" si="291"/>
        <v>27.600417835261894</v>
      </c>
      <c r="O565" s="149">
        <f t="shared" si="291"/>
        <v>94.444503369056804</v>
      </c>
      <c r="P565" s="149" t="str">
        <f t="shared" si="291"/>
        <v/>
      </c>
      <c r="Q565" s="149">
        <f t="shared" si="291"/>
        <v>131.93027881096998</v>
      </c>
      <c r="R565" s="149" t="str">
        <f t="shared" si="291"/>
        <v/>
      </c>
      <c r="S565" s="149">
        <f t="shared" si="291"/>
        <v>-205.94606731961852</v>
      </c>
      <c r="T565" s="149" t="str">
        <f t="shared" si="291"/>
        <v/>
      </c>
      <c r="U565" s="149">
        <f t="shared" si="291"/>
        <v>56.335317181497366</v>
      </c>
      <c r="V565" s="149" t="str">
        <f t="shared" si="291"/>
        <v/>
      </c>
      <c r="W565" s="149">
        <f t="shared" si="291"/>
        <v>-97.069752154512074</v>
      </c>
      <c r="X565" s="149" t="str">
        <f t="shared" si="291"/>
        <v/>
      </c>
      <c r="Y565" s="149">
        <f t="shared" si="291"/>
        <v>141.14978554932364</v>
      </c>
      <c r="Z565" s="149" t="str">
        <f t="shared" si="291"/>
        <v/>
      </c>
      <c r="AA565" s="149">
        <f t="shared" si="291"/>
        <v>359.75680538626733</v>
      </c>
      <c r="AB565" s="149" t="str">
        <f t="shared" si="291"/>
        <v/>
      </c>
      <c r="AC565" s="149" t="str">
        <f t="shared" si="291"/>
        <v/>
      </c>
      <c r="AD565" s="149" t="str">
        <f t="shared" si="291"/>
        <v/>
      </c>
      <c r="AE565" s="149" t="str">
        <f t="shared" si="291"/>
        <v/>
      </c>
      <c r="AF565" s="149" t="str">
        <f t="shared" si="291"/>
        <v/>
      </c>
      <c r="AG565" s="149">
        <f t="shared" si="291"/>
        <v>-56.330707003958082</v>
      </c>
      <c r="AH565" s="149">
        <f t="shared" si="291"/>
        <v>98.546998517127705</v>
      </c>
      <c r="AI565" s="149" t="str">
        <f t="shared" si="291"/>
        <v/>
      </c>
      <c r="AJ565" s="149" t="str">
        <f t="shared" si="291"/>
        <v/>
      </c>
      <c r="AK565" s="149" t="str">
        <f t="shared" si="291"/>
        <v/>
      </c>
      <c r="AL565" s="149" t="str">
        <f t="shared" si="291"/>
        <v/>
      </c>
      <c r="AM565" s="149" t="str">
        <f t="shared" si="291"/>
        <v/>
      </c>
      <c r="AN565" s="149" t="str">
        <f t="shared" si="291"/>
        <v/>
      </c>
      <c r="AO565" s="149" t="str">
        <f t="shared" si="291"/>
        <v/>
      </c>
      <c r="AP565" s="149" t="str">
        <f t="shared" si="291"/>
        <v/>
      </c>
      <c r="AQ565" s="149">
        <f t="shared" si="291"/>
        <v>18.850943777523511</v>
      </c>
      <c r="AS565" s="246">
        <v>124.56664608002887</v>
      </c>
      <c r="AT565" s="151"/>
      <c r="AV565" s="181"/>
      <c r="AW565" s="181"/>
      <c r="AX565" s="181"/>
      <c r="AY565" s="181"/>
      <c r="AZ565" s="181"/>
      <c r="BA565" s="181"/>
      <c r="BB565" s="181"/>
      <c r="BC565" s="181"/>
      <c r="BD565" s="181"/>
      <c r="BE565" s="181"/>
      <c r="BF565" s="181"/>
      <c r="BG565" s="181"/>
      <c r="BH565" s="181"/>
      <c r="BI565" s="181"/>
      <c r="BJ565" s="181"/>
      <c r="BK565" s="181"/>
      <c r="BL565" s="181"/>
      <c r="BM565" s="181"/>
      <c r="BN565" s="181"/>
      <c r="BO565" s="181"/>
      <c r="BP565" s="181"/>
      <c r="BQ565" s="181"/>
      <c r="BR565" s="181"/>
      <c r="BS565" s="181"/>
      <c r="BT565" s="181"/>
      <c r="BU565" s="181"/>
      <c r="BV565" s="181"/>
      <c r="BW565" s="181"/>
      <c r="BX565" s="181"/>
      <c r="BY565" s="181"/>
      <c r="BZ565" s="181"/>
      <c r="CA565" s="181"/>
      <c r="CB565" s="181"/>
      <c r="CC565" s="181"/>
      <c r="CD565" s="181"/>
      <c r="CE565" s="181"/>
      <c r="CF565" s="181"/>
      <c r="CG565" s="181"/>
      <c r="CH565" s="181"/>
      <c r="CI565" s="181"/>
      <c r="CJ565" s="181"/>
    </row>
    <row r="566" spans="2:88" x14ac:dyDescent="0.2">
      <c r="B566" s="144" t="str">
        <f t="shared" si="288"/>
        <v>12. Casco Aéreo</v>
      </c>
      <c r="C566" s="149" t="str">
        <f t="shared" si="290"/>
        <v/>
      </c>
      <c r="D566" s="149" t="str">
        <f t="shared" si="291"/>
        <v/>
      </c>
      <c r="E566" s="149">
        <f t="shared" si="291"/>
        <v>61.467268623024829</v>
      </c>
      <c r="F566" s="149" t="str">
        <f t="shared" si="291"/>
        <v/>
      </c>
      <c r="G566" s="149" t="str">
        <f t="shared" si="291"/>
        <v/>
      </c>
      <c r="H566" s="149" t="str">
        <f t="shared" si="291"/>
        <v/>
      </c>
      <c r="I566" s="149">
        <f t="shared" si="291"/>
        <v>0</v>
      </c>
      <c r="J566" s="149" t="str">
        <f t="shared" si="291"/>
        <v/>
      </c>
      <c r="K566" s="149" t="str">
        <f t="shared" si="291"/>
        <v/>
      </c>
      <c r="L566" s="149" t="str">
        <f t="shared" si="291"/>
        <v/>
      </c>
      <c r="M566" s="149" t="str">
        <f t="shared" si="291"/>
        <v/>
      </c>
      <c r="N566" s="149">
        <f t="shared" si="291"/>
        <v>63.18086886585634</v>
      </c>
      <c r="O566" s="149">
        <f t="shared" si="291"/>
        <v>14.034428975795738</v>
      </c>
      <c r="P566" s="149" t="str">
        <f t="shared" si="291"/>
        <v/>
      </c>
      <c r="Q566" s="149" t="str">
        <f t="shared" si="291"/>
        <v/>
      </c>
      <c r="R566" s="149" t="str">
        <f t="shared" si="291"/>
        <v/>
      </c>
      <c r="S566" s="149" t="str">
        <f t="shared" si="291"/>
        <v/>
      </c>
      <c r="T566" s="149" t="str">
        <f t="shared" si="291"/>
        <v/>
      </c>
      <c r="U566" s="149">
        <f t="shared" si="291"/>
        <v>37.364939043346645</v>
      </c>
      <c r="V566" s="149" t="str">
        <f t="shared" si="291"/>
        <v/>
      </c>
      <c r="W566" s="149">
        <f t="shared" si="291"/>
        <v>40.95802931594843</v>
      </c>
      <c r="X566" s="149" t="str">
        <f t="shared" si="291"/>
        <v/>
      </c>
      <c r="Y566" s="149" t="str">
        <f t="shared" si="291"/>
        <v/>
      </c>
      <c r="Z566" s="149" t="str">
        <f t="shared" si="291"/>
        <v/>
      </c>
      <c r="AA566" s="149">
        <f t="shared" si="291"/>
        <v>50.688660573759968</v>
      </c>
      <c r="AB566" s="149" t="str">
        <f t="shared" si="291"/>
        <v/>
      </c>
      <c r="AC566" s="149" t="str">
        <f t="shared" si="291"/>
        <v/>
      </c>
      <c r="AD566" s="149">
        <f t="shared" si="291"/>
        <v>23.633078199512656</v>
      </c>
      <c r="AE566" s="149" t="str">
        <f t="shared" si="291"/>
        <v/>
      </c>
      <c r="AF566" s="149" t="str">
        <f t="shared" si="291"/>
        <v/>
      </c>
      <c r="AG566" s="149" t="str">
        <f t="shared" si="291"/>
        <v/>
      </c>
      <c r="AH566" s="149">
        <f t="shared" si="291"/>
        <v>-177.54205617045676</v>
      </c>
      <c r="AI566" s="149" t="str">
        <f t="shared" si="291"/>
        <v/>
      </c>
      <c r="AJ566" s="149" t="str">
        <f t="shared" si="291"/>
        <v/>
      </c>
      <c r="AK566" s="149" t="str">
        <f t="shared" si="291"/>
        <v/>
      </c>
      <c r="AL566" s="149" t="str">
        <f t="shared" si="291"/>
        <v/>
      </c>
      <c r="AM566" s="149" t="str">
        <f t="shared" si="291"/>
        <v/>
      </c>
      <c r="AN566" s="149" t="str">
        <f t="shared" si="291"/>
        <v/>
      </c>
      <c r="AO566" s="149" t="str">
        <f t="shared" si="291"/>
        <v/>
      </c>
      <c r="AP566" s="149" t="str">
        <f t="shared" si="291"/>
        <v/>
      </c>
      <c r="AQ566" s="149">
        <f t="shared" si="291"/>
        <v>36.91883887901912</v>
      </c>
      <c r="AS566" s="246">
        <v>136.04618654647237</v>
      </c>
      <c r="AT566" s="151"/>
      <c r="AV566" s="181"/>
      <c r="AW566" s="181"/>
      <c r="AX566" s="181"/>
      <c r="AY566" s="181"/>
      <c r="AZ566" s="181"/>
      <c r="BA566" s="181"/>
      <c r="BB566" s="181"/>
      <c r="BC566" s="181"/>
      <c r="BD566" s="181"/>
      <c r="BE566" s="181"/>
      <c r="BF566" s="181"/>
      <c r="BG566" s="181"/>
      <c r="BH566" s="181"/>
      <c r="BI566" s="181"/>
      <c r="BJ566" s="181"/>
      <c r="BK566" s="181"/>
      <c r="BL566" s="181"/>
      <c r="BM566" s="181"/>
      <c r="BN566" s="181"/>
      <c r="BO566" s="181"/>
      <c r="BP566" s="181"/>
      <c r="BQ566" s="181"/>
      <c r="BR566" s="181"/>
      <c r="BS566" s="181"/>
      <c r="BT566" s="181"/>
      <c r="BU566" s="181"/>
      <c r="BV566" s="181"/>
      <c r="BW566" s="181"/>
      <c r="BX566" s="181"/>
      <c r="BY566" s="181"/>
      <c r="BZ566" s="181"/>
      <c r="CA566" s="181"/>
      <c r="CB566" s="181"/>
      <c r="CC566" s="181"/>
      <c r="CD566" s="181"/>
      <c r="CE566" s="181"/>
      <c r="CF566" s="181"/>
      <c r="CG566" s="181"/>
      <c r="CH566" s="181"/>
      <c r="CI566" s="181"/>
      <c r="CJ566" s="181"/>
    </row>
    <row r="567" spans="2:88" x14ac:dyDescent="0.2">
      <c r="B567" s="144" t="str">
        <f t="shared" si="288"/>
        <v>13. Responsabilidad Civil Hogar y Condominios</v>
      </c>
      <c r="C567" s="149" t="str">
        <f t="shared" si="290"/>
        <v/>
      </c>
      <c r="D567" s="149" t="str">
        <f t="shared" si="291"/>
        <v/>
      </c>
      <c r="E567" s="149">
        <f t="shared" si="291"/>
        <v>12.201945070677484</v>
      </c>
      <c r="F567" s="149">
        <f t="shared" si="291"/>
        <v>17.559224694903087</v>
      </c>
      <c r="G567" s="149" t="str">
        <f t="shared" si="291"/>
        <v/>
      </c>
      <c r="H567" s="149">
        <f t="shared" si="291"/>
        <v>-885.21560574948671</v>
      </c>
      <c r="I567" s="149">
        <f t="shared" si="291"/>
        <v>13.273421345633848</v>
      </c>
      <c r="J567" s="149" t="str">
        <f t="shared" si="291"/>
        <v/>
      </c>
      <c r="K567" s="149">
        <f t="shared" si="291"/>
        <v>135.27242507661143</v>
      </c>
      <c r="L567" s="149" t="str">
        <f t="shared" si="291"/>
        <v/>
      </c>
      <c r="M567" s="149" t="str">
        <f t="shared" si="291"/>
        <v/>
      </c>
      <c r="N567" s="149" t="str">
        <f t="shared" si="291"/>
        <v/>
      </c>
      <c r="O567" s="149">
        <f t="shared" si="291"/>
        <v>8.1574443810610386</v>
      </c>
      <c r="P567" s="149" t="str">
        <f t="shared" si="291"/>
        <v/>
      </c>
      <c r="Q567" s="149">
        <f t="shared" si="291"/>
        <v>0</v>
      </c>
      <c r="R567" s="149" t="str">
        <f t="shared" si="291"/>
        <v/>
      </c>
      <c r="S567" s="149">
        <f t="shared" si="291"/>
        <v>9.5348477824138467</v>
      </c>
      <c r="T567" s="149" t="str">
        <f t="shared" si="291"/>
        <v/>
      </c>
      <c r="U567" s="149">
        <f t="shared" si="291"/>
        <v>2.4574141301312484</v>
      </c>
      <c r="V567" s="149" t="str">
        <f t="shared" si="291"/>
        <v/>
      </c>
      <c r="W567" s="149">
        <f t="shared" si="291"/>
        <v>-22.723962126729788</v>
      </c>
      <c r="X567" s="149" t="str">
        <f t="shared" si="291"/>
        <v/>
      </c>
      <c r="Y567" s="149">
        <f t="shared" si="291"/>
        <v>81.166743224621044</v>
      </c>
      <c r="Z567" s="149">
        <f t="shared" si="291"/>
        <v>9.9272216547497454</v>
      </c>
      <c r="AA567" s="149">
        <f t="shared" si="291"/>
        <v>94.994994994994997</v>
      </c>
      <c r="AB567" s="149" t="str">
        <f t="shared" si="291"/>
        <v/>
      </c>
      <c r="AC567" s="149" t="str">
        <f t="shared" si="291"/>
        <v/>
      </c>
      <c r="AD567" s="149">
        <f t="shared" si="291"/>
        <v>0</v>
      </c>
      <c r="AE567" s="149" t="str">
        <f t="shared" si="291"/>
        <v/>
      </c>
      <c r="AF567" s="149" t="str">
        <f t="shared" si="291"/>
        <v/>
      </c>
      <c r="AG567" s="149">
        <f t="shared" si="291"/>
        <v>8.0813220361480429</v>
      </c>
      <c r="AH567" s="149">
        <f t="shared" si="291"/>
        <v>-3.2293168867453792</v>
      </c>
      <c r="AI567" s="149" t="str">
        <f t="shared" si="291"/>
        <v/>
      </c>
      <c r="AJ567" s="149">
        <f t="shared" si="291"/>
        <v>19.650784255696951</v>
      </c>
      <c r="AK567" s="149" t="str">
        <f t="shared" si="291"/>
        <v/>
      </c>
      <c r="AL567" s="149" t="str">
        <f t="shared" si="291"/>
        <v/>
      </c>
      <c r="AM567" s="149" t="str">
        <f t="shared" si="291"/>
        <v/>
      </c>
      <c r="AN567" s="149" t="str">
        <f t="shared" si="291"/>
        <v/>
      </c>
      <c r="AO567" s="149" t="str">
        <f t="shared" si="291"/>
        <v/>
      </c>
      <c r="AP567" s="149" t="str">
        <f t="shared" si="291"/>
        <v/>
      </c>
      <c r="AQ567" s="149">
        <f t="shared" si="291"/>
        <v>0.86693448772571269</v>
      </c>
      <c r="AS567" s="246">
        <v>4.2674805283729427</v>
      </c>
      <c r="AT567" s="151"/>
      <c r="AV567" s="181"/>
      <c r="AW567" s="181"/>
      <c r="AX567" s="181"/>
      <c r="AY567" s="181"/>
      <c r="AZ567" s="181"/>
      <c r="BA567" s="181"/>
      <c r="BB567" s="181"/>
      <c r="BC567" s="181"/>
      <c r="BD567" s="181"/>
      <c r="BE567" s="181"/>
      <c r="BF567" s="181"/>
      <c r="BG567" s="181"/>
      <c r="BH567" s="181"/>
      <c r="BI567" s="181"/>
      <c r="BJ567" s="181"/>
      <c r="BK567" s="181"/>
      <c r="BL567" s="181"/>
      <c r="BM567" s="181"/>
      <c r="BN567" s="181"/>
      <c r="BO567" s="181"/>
      <c r="BP567" s="181"/>
      <c r="BQ567" s="181"/>
      <c r="BR567" s="181"/>
      <c r="BS567" s="181"/>
      <c r="BT567" s="181"/>
      <c r="BU567" s="181"/>
      <c r="BV567" s="181"/>
      <c r="BW567" s="181"/>
      <c r="BX567" s="181"/>
      <c r="BY567" s="181"/>
      <c r="BZ567" s="181"/>
      <c r="CA567" s="181"/>
      <c r="CB567" s="181"/>
      <c r="CC567" s="181"/>
      <c r="CD567" s="181"/>
      <c r="CE567" s="181"/>
      <c r="CF567" s="181"/>
      <c r="CG567" s="181"/>
      <c r="CH567" s="181"/>
      <c r="CI567" s="181"/>
      <c r="CJ567" s="181"/>
    </row>
    <row r="568" spans="2:88" x14ac:dyDescent="0.2">
      <c r="B568" s="144" t="str">
        <f t="shared" si="288"/>
        <v>14. Responsabilidad Civil Profesional</v>
      </c>
      <c r="C568" s="149" t="str">
        <f t="shared" si="290"/>
        <v/>
      </c>
      <c r="D568" s="149" t="str">
        <f t="shared" si="291"/>
        <v/>
      </c>
      <c r="E568" s="149">
        <f t="shared" si="291"/>
        <v>-7.5098930089403488</v>
      </c>
      <c r="F568" s="149" t="str">
        <f t="shared" si="291"/>
        <v/>
      </c>
      <c r="G568" s="149" t="str">
        <f t="shared" si="291"/>
        <v/>
      </c>
      <c r="H568" s="149">
        <f t="shared" si="291"/>
        <v>5.5100476592289178</v>
      </c>
      <c r="I568" s="149">
        <f t="shared" ref="D568:AQ574" si="292">IFERROR((I466/I609)*100,"")</f>
        <v>-1875.456584428068</v>
      </c>
      <c r="J568" s="149" t="str">
        <f t="shared" si="292"/>
        <v/>
      </c>
      <c r="K568" s="149">
        <f t="shared" si="292"/>
        <v>3.8530178678293581</v>
      </c>
      <c r="L568" s="149">
        <f t="shared" si="292"/>
        <v>6.7223416570200101</v>
      </c>
      <c r="M568" s="149" t="str">
        <f t="shared" si="292"/>
        <v/>
      </c>
      <c r="N568" s="149">
        <f t="shared" si="292"/>
        <v>6.9980415413896786</v>
      </c>
      <c r="O568" s="149">
        <f t="shared" si="292"/>
        <v>5.5854364915184114</v>
      </c>
      <c r="P568" s="149" t="str">
        <f t="shared" si="292"/>
        <v/>
      </c>
      <c r="Q568" s="149">
        <f t="shared" si="292"/>
        <v>-61.347888132052432</v>
      </c>
      <c r="R568" s="149" t="str">
        <f t="shared" si="292"/>
        <v/>
      </c>
      <c r="S568" s="149">
        <f t="shared" si="292"/>
        <v>0</v>
      </c>
      <c r="T568" s="149" t="str">
        <f t="shared" si="292"/>
        <v/>
      </c>
      <c r="U568" s="149">
        <f t="shared" si="292"/>
        <v>59.572993274865304</v>
      </c>
      <c r="V568" s="149" t="str">
        <f t="shared" si="292"/>
        <v/>
      </c>
      <c r="W568" s="149">
        <f t="shared" si="292"/>
        <v>-22.552332289434645</v>
      </c>
      <c r="X568" s="149" t="str">
        <f t="shared" si="292"/>
        <v/>
      </c>
      <c r="Y568" s="149">
        <f t="shared" si="292"/>
        <v>128.82529500187289</v>
      </c>
      <c r="Z568" s="149" t="str">
        <f t="shared" si="292"/>
        <v/>
      </c>
      <c r="AA568" s="149">
        <f t="shared" si="292"/>
        <v>-1.4173447665280625</v>
      </c>
      <c r="AB568" s="149" t="str">
        <f t="shared" si="292"/>
        <v/>
      </c>
      <c r="AC568" s="149" t="str">
        <f t="shared" si="292"/>
        <v/>
      </c>
      <c r="AD568" s="149">
        <f t="shared" si="292"/>
        <v>78.40806060823374</v>
      </c>
      <c r="AE568" s="149">
        <f t="shared" si="292"/>
        <v>6.4882842233026361</v>
      </c>
      <c r="AF568" s="149" t="str">
        <f t="shared" si="292"/>
        <v/>
      </c>
      <c r="AG568" s="149">
        <f t="shared" si="292"/>
        <v>0</v>
      </c>
      <c r="AH568" s="149" t="str">
        <f t="shared" si="292"/>
        <v/>
      </c>
      <c r="AI568" s="149" t="str">
        <f t="shared" si="292"/>
        <v/>
      </c>
      <c r="AJ568" s="149" t="str">
        <f t="shared" si="292"/>
        <v/>
      </c>
      <c r="AK568" s="149" t="str">
        <f t="shared" si="292"/>
        <v/>
      </c>
      <c r="AL568" s="149" t="str">
        <f t="shared" si="292"/>
        <v/>
      </c>
      <c r="AM568" s="149" t="str">
        <f t="shared" si="292"/>
        <v/>
      </c>
      <c r="AN568" s="149" t="str">
        <f t="shared" si="292"/>
        <v/>
      </c>
      <c r="AO568" s="149" t="str">
        <f t="shared" si="292"/>
        <v/>
      </c>
      <c r="AP568" s="149" t="str">
        <f t="shared" si="292"/>
        <v/>
      </c>
      <c r="AQ568" s="149">
        <f t="shared" si="292"/>
        <v>31.343465063589761</v>
      </c>
      <c r="AS568" s="246">
        <v>25.364368303676137</v>
      </c>
      <c r="AT568" s="151"/>
      <c r="AV568" s="181"/>
      <c r="AW568" s="181"/>
      <c r="AX568" s="181"/>
      <c r="AY568" s="181"/>
      <c r="AZ568" s="181"/>
      <c r="BA568" s="181"/>
      <c r="BB568" s="181"/>
      <c r="BC568" s="181"/>
      <c r="BD568" s="181"/>
      <c r="BE568" s="181"/>
      <c r="BF568" s="181"/>
      <c r="BG568" s="181"/>
      <c r="BH568" s="181"/>
      <c r="BI568" s="181"/>
      <c r="BJ568" s="181"/>
      <c r="BK568" s="181"/>
      <c r="BL568" s="181"/>
      <c r="BM568" s="181"/>
      <c r="BN568" s="181"/>
      <c r="BO568" s="181"/>
      <c r="BP568" s="181"/>
      <c r="BQ568" s="181"/>
      <c r="BR568" s="181"/>
      <c r="BS568" s="181"/>
      <c r="BT568" s="181"/>
      <c r="BU568" s="181"/>
      <c r="BV568" s="181"/>
      <c r="BW568" s="181"/>
      <c r="BX568" s="181"/>
      <c r="BY568" s="181"/>
      <c r="BZ568" s="181"/>
      <c r="CA568" s="181"/>
      <c r="CB568" s="181"/>
      <c r="CC568" s="181"/>
      <c r="CD568" s="181"/>
      <c r="CE568" s="181"/>
      <c r="CF568" s="181"/>
      <c r="CG568" s="181"/>
      <c r="CH568" s="181"/>
      <c r="CI568" s="181"/>
      <c r="CJ568" s="181"/>
    </row>
    <row r="569" spans="2:88" x14ac:dyDescent="0.2">
      <c r="B569" s="144" t="str">
        <f t="shared" si="288"/>
        <v>15. Responsabilidad Civil Industria, Infraestructura y Comercio</v>
      </c>
      <c r="C569" s="149" t="str">
        <f t="shared" si="290"/>
        <v/>
      </c>
      <c r="D569" s="149" t="str">
        <f t="shared" si="292"/>
        <v/>
      </c>
      <c r="E569" s="149">
        <f t="shared" si="292"/>
        <v>21.796627365426836</v>
      </c>
      <c r="F569" s="149" t="str">
        <f t="shared" si="292"/>
        <v/>
      </c>
      <c r="G569" s="149" t="str">
        <f t="shared" si="292"/>
        <v/>
      </c>
      <c r="H569" s="149">
        <f t="shared" si="292"/>
        <v>-6599.7152299254676</v>
      </c>
      <c r="I569" s="149">
        <f t="shared" si="292"/>
        <v>42.333877445009378</v>
      </c>
      <c r="J569" s="149" t="str">
        <f t="shared" si="292"/>
        <v/>
      </c>
      <c r="K569" s="149">
        <f t="shared" si="292"/>
        <v>39.390470430688154</v>
      </c>
      <c r="L569" s="149">
        <f t="shared" si="292"/>
        <v>51.847568248267514</v>
      </c>
      <c r="M569" s="149" t="str">
        <f t="shared" si="292"/>
        <v/>
      </c>
      <c r="N569" s="149">
        <f t="shared" si="292"/>
        <v>159.61491085899513</v>
      </c>
      <c r="O569" s="149">
        <f t="shared" si="292"/>
        <v>15.691582650986129</v>
      </c>
      <c r="P569" s="149" t="str">
        <f t="shared" si="292"/>
        <v/>
      </c>
      <c r="Q569" s="149">
        <f t="shared" si="292"/>
        <v>50.229671398806119</v>
      </c>
      <c r="R569" s="149" t="str">
        <f t="shared" si="292"/>
        <v/>
      </c>
      <c r="S569" s="149">
        <f t="shared" si="292"/>
        <v>124.77445361559766</v>
      </c>
      <c r="T569" s="149" t="str">
        <f t="shared" si="292"/>
        <v/>
      </c>
      <c r="U569" s="149">
        <f t="shared" si="292"/>
        <v>-8.1711298583159913</v>
      </c>
      <c r="V569" s="149" t="str">
        <f t="shared" si="292"/>
        <v/>
      </c>
      <c r="W569" s="149">
        <f t="shared" si="292"/>
        <v>34.020115913978429</v>
      </c>
      <c r="X569" s="149" t="str">
        <f t="shared" si="292"/>
        <v/>
      </c>
      <c r="Y569" s="149">
        <f t="shared" si="292"/>
        <v>-8.2493104748749317</v>
      </c>
      <c r="Z569" s="149">
        <f t="shared" si="292"/>
        <v>7.0182992344477775</v>
      </c>
      <c r="AA569" s="149">
        <f t="shared" si="292"/>
        <v>32.118006248224937</v>
      </c>
      <c r="AB569" s="149" t="str">
        <f t="shared" si="292"/>
        <v/>
      </c>
      <c r="AC569" s="149" t="str">
        <f t="shared" si="292"/>
        <v/>
      </c>
      <c r="AD569" s="149">
        <f t="shared" si="292"/>
        <v>19.94208062616536</v>
      </c>
      <c r="AE569" s="149">
        <f t="shared" si="292"/>
        <v>13.475251513894152</v>
      </c>
      <c r="AF569" s="149" t="str">
        <f t="shared" si="292"/>
        <v/>
      </c>
      <c r="AG569" s="149">
        <f t="shared" si="292"/>
        <v>-31.306668431701873</v>
      </c>
      <c r="AH569" s="149">
        <f t="shared" si="292"/>
        <v>123.14304352941991</v>
      </c>
      <c r="AI569" s="149">
        <f t="shared" si="292"/>
        <v>104.32006010518407</v>
      </c>
      <c r="AJ569" s="149">
        <f t="shared" si="292"/>
        <v>42.461041149880288</v>
      </c>
      <c r="AK569" s="149" t="str">
        <f t="shared" si="292"/>
        <v/>
      </c>
      <c r="AL569" s="149" t="str">
        <f t="shared" si="292"/>
        <v/>
      </c>
      <c r="AM569" s="149" t="str">
        <f t="shared" si="292"/>
        <v/>
      </c>
      <c r="AN569" s="149" t="str">
        <f t="shared" si="292"/>
        <v/>
      </c>
      <c r="AO569" s="149" t="str">
        <f t="shared" si="292"/>
        <v/>
      </c>
      <c r="AP569" s="149" t="str">
        <f t="shared" si="292"/>
        <v/>
      </c>
      <c r="AQ569" s="149">
        <f t="shared" si="292"/>
        <v>49.837497487688296</v>
      </c>
      <c r="AS569" s="246">
        <v>60.650407495525329</v>
      </c>
      <c r="AT569" s="151"/>
      <c r="AV569" s="181"/>
      <c r="AW569" s="181"/>
      <c r="AX569" s="181"/>
      <c r="AY569" s="181"/>
      <c r="AZ569" s="181"/>
      <c r="BA569" s="181"/>
      <c r="BB569" s="181"/>
      <c r="BC569" s="181"/>
      <c r="BD569" s="181"/>
      <c r="BE569" s="181"/>
      <c r="BF569" s="181"/>
      <c r="BG569" s="181"/>
      <c r="BH569" s="181"/>
      <c r="BI569" s="181"/>
      <c r="BJ569" s="181"/>
      <c r="BK569" s="181"/>
      <c r="BL569" s="181"/>
      <c r="BM569" s="181"/>
      <c r="BN569" s="181"/>
      <c r="BO569" s="181"/>
      <c r="BP569" s="181"/>
      <c r="BQ569" s="181"/>
      <c r="BR569" s="181"/>
      <c r="BS569" s="181"/>
      <c r="BT569" s="181"/>
      <c r="BU569" s="181"/>
      <c r="BV569" s="181"/>
      <c r="BW569" s="181"/>
      <c r="BX569" s="181"/>
      <c r="BY569" s="181"/>
      <c r="BZ569" s="181"/>
      <c r="CA569" s="181"/>
      <c r="CB569" s="181"/>
      <c r="CC569" s="181"/>
      <c r="CD569" s="181"/>
      <c r="CE569" s="181"/>
      <c r="CF569" s="181"/>
      <c r="CG569" s="181"/>
      <c r="CH569" s="181"/>
      <c r="CI569" s="181"/>
      <c r="CJ569" s="181"/>
    </row>
    <row r="570" spans="2:88" x14ac:dyDescent="0.2">
      <c r="B570" s="144" t="str">
        <f t="shared" si="288"/>
        <v>16. Responsabilidad Civil Vehículos Motorizados</v>
      </c>
      <c r="C570" s="149" t="str">
        <f t="shared" si="290"/>
        <v/>
      </c>
      <c r="D570" s="149" t="str">
        <f t="shared" si="292"/>
        <v/>
      </c>
      <c r="E570" s="149">
        <f t="shared" si="292"/>
        <v>18.689562145149068</v>
      </c>
      <c r="F570" s="149">
        <f t="shared" si="292"/>
        <v>-10.233470638091678</v>
      </c>
      <c r="G570" s="149" t="str">
        <f t="shared" si="292"/>
        <v/>
      </c>
      <c r="H570" s="149">
        <f t="shared" si="292"/>
        <v>30.484236128819724</v>
      </c>
      <c r="I570" s="149" t="str">
        <f t="shared" si="292"/>
        <v/>
      </c>
      <c r="J570" s="149" t="str">
        <f t="shared" si="292"/>
        <v/>
      </c>
      <c r="K570" s="149">
        <f t="shared" si="292"/>
        <v>34.652681543523393</v>
      </c>
      <c r="L570" s="149" t="str">
        <f t="shared" si="292"/>
        <v/>
      </c>
      <c r="M570" s="149" t="str">
        <f t="shared" si="292"/>
        <v/>
      </c>
      <c r="N570" s="149">
        <f t="shared" si="292"/>
        <v>8.4594222833562593</v>
      </c>
      <c r="O570" s="149">
        <f t="shared" si="292"/>
        <v>46.680138031967253</v>
      </c>
      <c r="P570" s="149" t="str">
        <f t="shared" si="292"/>
        <v/>
      </c>
      <c r="Q570" s="149">
        <f t="shared" si="292"/>
        <v>66.381884707113471</v>
      </c>
      <c r="R570" s="149" t="str">
        <f t="shared" si="292"/>
        <v/>
      </c>
      <c r="S570" s="149">
        <f t="shared" si="292"/>
        <v>33.371732553003696</v>
      </c>
      <c r="T570" s="149" t="str">
        <f t="shared" si="292"/>
        <v/>
      </c>
      <c r="U570" s="149">
        <f t="shared" si="292"/>
        <v>15.14123858535433</v>
      </c>
      <c r="V570" s="149" t="str">
        <f t="shared" si="292"/>
        <v/>
      </c>
      <c r="W570" s="149" t="str">
        <f t="shared" si="292"/>
        <v/>
      </c>
      <c r="X570" s="149" t="str">
        <f t="shared" si="292"/>
        <v/>
      </c>
      <c r="Y570" s="149">
        <f t="shared" si="292"/>
        <v>32.421163297489578</v>
      </c>
      <c r="Z570" s="149">
        <f t="shared" si="292"/>
        <v>19.685103035439703</v>
      </c>
      <c r="AA570" s="149">
        <f t="shared" si="292"/>
        <v>46.470265734705471</v>
      </c>
      <c r="AB570" s="149" t="str">
        <f t="shared" si="292"/>
        <v/>
      </c>
      <c r="AC570" s="149" t="str">
        <f t="shared" si="292"/>
        <v/>
      </c>
      <c r="AD570" s="149" t="str">
        <f t="shared" si="292"/>
        <v/>
      </c>
      <c r="AE570" s="149" t="str">
        <f t="shared" si="292"/>
        <v/>
      </c>
      <c r="AF570" s="149" t="str">
        <f t="shared" si="292"/>
        <v/>
      </c>
      <c r="AG570" s="149">
        <f t="shared" si="292"/>
        <v>36.301422931636793</v>
      </c>
      <c r="AH570" s="149" t="str">
        <f t="shared" si="292"/>
        <v/>
      </c>
      <c r="AI570" s="149">
        <f t="shared" si="292"/>
        <v>62.73970295928094</v>
      </c>
      <c r="AJ570" s="149" t="str">
        <f t="shared" si="292"/>
        <v/>
      </c>
      <c r="AK570" s="149" t="str">
        <f t="shared" si="292"/>
        <v/>
      </c>
      <c r="AL570" s="149" t="str">
        <f t="shared" si="292"/>
        <v/>
      </c>
      <c r="AM570" s="149" t="str">
        <f t="shared" si="292"/>
        <v/>
      </c>
      <c r="AN570" s="149" t="str">
        <f t="shared" si="292"/>
        <v/>
      </c>
      <c r="AO570" s="149" t="str">
        <f t="shared" si="292"/>
        <v/>
      </c>
      <c r="AP570" s="149" t="str">
        <f t="shared" si="292"/>
        <v/>
      </c>
      <c r="AQ570" s="149">
        <f t="shared" si="292"/>
        <v>27.828195184851644</v>
      </c>
      <c r="AS570" s="246">
        <v>37.373284900270079</v>
      </c>
      <c r="AT570" s="151"/>
      <c r="AV570" s="181"/>
      <c r="AW570" s="181"/>
      <c r="AX570" s="181"/>
      <c r="AY570" s="181"/>
      <c r="AZ570" s="181"/>
      <c r="BA570" s="181"/>
      <c r="BB570" s="181"/>
      <c r="BC570" s="181"/>
      <c r="BD570" s="181"/>
      <c r="BE570" s="181"/>
      <c r="BF570" s="181"/>
      <c r="BG570" s="181"/>
      <c r="BH570" s="181"/>
      <c r="BI570" s="181"/>
      <c r="BJ570" s="181"/>
      <c r="BK570" s="181"/>
      <c r="BL570" s="181"/>
      <c r="BM570" s="181"/>
      <c r="BN570" s="181"/>
      <c r="BO570" s="181"/>
      <c r="BP570" s="181"/>
      <c r="BQ570" s="181"/>
      <c r="BR570" s="181"/>
      <c r="BS570" s="181"/>
      <c r="BT570" s="181"/>
      <c r="BU570" s="181"/>
      <c r="BV570" s="181"/>
      <c r="BW570" s="181"/>
      <c r="BX570" s="181"/>
      <c r="BY570" s="181"/>
      <c r="BZ570" s="181"/>
      <c r="CA570" s="181"/>
      <c r="CB570" s="181"/>
      <c r="CC570" s="181"/>
      <c r="CD570" s="181"/>
      <c r="CE570" s="181"/>
      <c r="CF570" s="181"/>
      <c r="CG570" s="181"/>
      <c r="CH570" s="181"/>
      <c r="CI570" s="181"/>
      <c r="CJ570" s="181"/>
    </row>
    <row r="571" spans="2:88" x14ac:dyDescent="0.2">
      <c r="B571" s="144" t="str">
        <f t="shared" si="288"/>
        <v>17. Transporte Terrestre</v>
      </c>
      <c r="C571" s="149" t="str">
        <f t="shared" si="290"/>
        <v/>
      </c>
      <c r="D571" s="149" t="str">
        <f t="shared" si="292"/>
        <v/>
      </c>
      <c r="E571" s="149">
        <f t="shared" si="292"/>
        <v>65.029491159815066</v>
      </c>
      <c r="F571" s="149" t="str">
        <f t="shared" si="292"/>
        <v/>
      </c>
      <c r="G571" s="149" t="str">
        <f t="shared" si="292"/>
        <v/>
      </c>
      <c r="H571" s="149">
        <f t="shared" si="292"/>
        <v>46.262541706030781</v>
      </c>
      <c r="I571" s="149">
        <f t="shared" si="292"/>
        <v>40.755825014334455</v>
      </c>
      <c r="J571" s="149" t="str">
        <f t="shared" si="292"/>
        <v/>
      </c>
      <c r="K571" s="149">
        <f t="shared" si="292"/>
        <v>0.1376107336372237</v>
      </c>
      <c r="L571" s="149">
        <f t="shared" si="292"/>
        <v>104.11772003944026</v>
      </c>
      <c r="M571" s="149" t="str">
        <f t="shared" si="292"/>
        <v/>
      </c>
      <c r="N571" s="149">
        <f t="shared" si="292"/>
        <v>32.033860697038861</v>
      </c>
      <c r="O571" s="149">
        <f t="shared" si="292"/>
        <v>42.118054158451699</v>
      </c>
      <c r="P571" s="149" t="str">
        <f t="shared" si="292"/>
        <v/>
      </c>
      <c r="Q571" s="149">
        <f t="shared" si="292"/>
        <v>53.000814039253783</v>
      </c>
      <c r="R571" s="149" t="str">
        <f t="shared" si="292"/>
        <v/>
      </c>
      <c r="S571" s="149">
        <f t="shared" si="292"/>
        <v>77.316871194801976</v>
      </c>
      <c r="T571" s="149" t="str">
        <f t="shared" si="292"/>
        <v/>
      </c>
      <c r="U571" s="149">
        <f t="shared" si="292"/>
        <v>22.334414806348736</v>
      </c>
      <c r="V571" s="149" t="str">
        <f t="shared" si="292"/>
        <v/>
      </c>
      <c r="W571" s="149">
        <f t="shared" si="292"/>
        <v>19.186264146711896</v>
      </c>
      <c r="X571" s="149" t="str">
        <f t="shared" si="292"/>
        <v/>
      </c>
      <c r="Y571" s="149">
        <f t="shared" si="292"/>
        <v>40.866726235480101</v>
      </c>
      <c r="Z571" s="149">
        <f t="shared" si="292"/>
        <v>9.4764506150362386</v>
      </c>
      <c r="AA571" s="149">
        <f t="shared" si="292"/>
        <v>57.734486016769459</v>
      </c>
      <c r="AB571" s="149" t="str">
        <f t="shared" si="292"/>
        <v/>
      </c>
      <c r="AC571" s="149" t="str">
        <f t="shared" si="292"/>
        <v/>
      </c>
      <c r="AD571" s="149">
        <f t="shared" si="292"/>
        <v>115.22468426997783</v>
      </c>
      <c r="AE571" s="149">
        <f t="shared" si="292"/>
        <v>24.631554564669774</v>
      </c>
      <c r="AF571" s="149" t="str">
        <f t="shared" si="292"/>
        <v/>
      </c>
      <c r="AG571" s="149">
        <f t="shared" si="292"/>
        <v>35.73514127365771</v>
      </c>
      <c r="AH571" s="149">
        <f t="shared" si="292"/>
        <v>7.6923076923076925</v>
      </c>
      <c r="AI571" s="149" t="str">
        <f t="shared" si="292"/>
        <v/>
      </c>
      <c r="AJ571" s="149" t="str">
        <f t="shared" si="292"/>
        <v/>
      </c>
      <c r="AK571" s="149" t="str">
        <f t="shared" si="292"/>
        <v/>
      </c>
      <c r="AL571" s="149" t="str">
        <f t="shared" si="292"/>
        <v/>
      </c>
      <c r="AM571" s="149" t="str">
        <f t="shared" si="292"/>
        <v/>
      </c>
      <c r="AN571" s="149" t="str">
        <f t="shared" si="292"/>
        <v/>
      </c>
      <c r="AO571" s="149" t="str">
        <f t="shared" si="292"/>
        <v/>
      </c>
      <c r="AP571" s="149" t="str">
        <f t="shared" si="292"/>
        <v/>
      </c>
      <c r="AQ571" s="149">
        <f t="shared" si="292"/>
        <v>43.511665734518616</v>
      </c>
      <c r="AS571" s="246">
        <v>52.800314549483609</v>
      </c>
      <c r="AT571" s="151"/>
      <c r="AV571" s="181"/>
      <c r="AW571" s="181"/>
      <c r="AX571" s="181"/>
      <c r="AY571" s="181"/>
      <c r="AZ571" s="181"/>
      <c r="BA571" s="181"/>
      <c r="BB571" s="181"/>
      <c r="BC571" s="181"/>
      <c r="BD571" s="181"/>
      <c r="BE571" s="181"/>
      <c r="BF571" s="181"/>
      <c r="BG571" s="181"/>
      <c r="BH571" s="181"/>
      <c r="BI571" s="181"/>
      <c r="BJ571" s="181"/>
      <c r="BK571" s="181"/>
      <c r="BL571" s="181"/>
      <c r="BM571" s="181"/>
      <c r="BN571" s="181"/>
      <c r="BO571" s="181"/>
      <c r="BP571" s="181"/>
      <c r="BQ571" s="181"/>
      <c r="BR571" s="181"/>
      <c r="BS571" s="181"/>
      <c r="BT571" s="181"/>
      <c r="BU571" s="181"/>
      <c r="BV571" s="181"/>
      <c r="BW571" s="181"/>
      <c r="BX571" s="181"/>
      <c r="BY571" s="181"/>
      <c r="BZ571" s="181"/>
      <c r="CA571" s="181"/>
      <c r="CB571" s="181"/>
      <c r="CC571" s="181"/>
      <c r="CD571" s="181"/>
      <c r="CE571" s="181"/>
      <c r="CF571" s="181"/>
      <c r="CG571" s="181"/>
      <c r="CH571" s="181"/>
      <c r="CI571" s="181"/>
      <c r="CJ571" s="181"/>
    </row>
    <row r="572" spans="2:88" x14ac:dyDescent="0.2">
      <c r="B572" s="144" t="str">
        <f t="shared" si="288"/>
        <v>18. Transporte Marítimo</v>
      </c>
      <c r="C572" s="149" t="str">
        <f t="shared" si="290"/>
        <v/>
      </c>
      <c r="D572" s="149" t="str">
        <f t="shared" si="292"/>
        <v/>
      </c>
      <c r="E572" s="149">
        <f t="shared" si="292"/>
        <v>296.78245958807776</v>
      </c>
      <c r="F572" s="149" t="str">
        <f t="shared" si="292"/>
        <v/>
      </c>
      <c r="G572" s="149" t="str">
        <f t="shared" si="292"/>
        <v/>
      </c>
      <c r="H572" s="149">
        <f t="shared" si="292"/>
        <v>132.38022645119517</v>
      </c>
      <c r="I572" s="149">
        <f t="shared" si="292"/>
        <v>27.498974721884732</v>
      </c>
      <c r="J572" s="149" t="str">
        <f t="shared" si="292"/>
        <v/>
      </c>
      <c r="K572" s="149" t="str">
        <f t="shared" si="292"/>
        <v/>
      </c>
      <c r="L572" s="149">
        <f t="shared" si="292"/>
        <v>10.800022024006168</v>
      </c>
      <c r="M572" s="149" t="str">
        <f t="shared" si="292"/>
        <v/>
      </c>
      <c r="N572" s="149">
        <f t="shared" si="292"/>
        <v>59.98676187419769</v>
      </c>
      <c r="O572" s="149">
        <f t="shared" si="292"/>
        <v>63.233228057950164</v>
      </c>
      <c r="P572" s="149" t="str">
        <f t="shared" si="292"/>
        <v/>
      </c>
      <c r="Q572" s="149">
        <f t="shared" si="292"/>
        <v>26.663807364744805</v>
      </c>
      <c r="R572" s="149" t="str">
        <f t="shared" si="292"/>
        <v/>
      </c>
      <c r="S572" s="149">
        <f t="shared" si="292"/>
        <v>5.8523073871400033</v>
      </c>
      <c r="T572" s="149" t="str">
        <f t="shared" si="292"/>
        <v/>
      </c>
      <c r="U572" s="149">
        <f t="shared" si="292"/>
        <v>147.16637849639332</v>
      </c>
      <c r="V572" s="149" t="str">
        <f t="shared" si="292"/>
        <v/>
      </c>
      <c r="W572" s="149">
        <f t="shared" si="292"/>
        <v>6.7716711878109237</v>
      </c>
      <c r="X572" s="149" t="str">
        <f t="shared" si="292"/>
        <v/>
      </c>
      <c r="Y572" s="149">
        <f t="shared" si="292"/>
        <v>-23.733766233766236</v>
      </c>
      <c r="Z572" s="149">
        <f t="shared" si="292"/>
        <v>0.21858931337339665</v>
      </c>
      <c r="AA572" s="149">
        <f t="shared" si="292"/>
        <v>2.7661379469909253</v>
      </c>
      <c r="AB572" s="149" t="str">
        <f t="shared" si="292"/>
        <v/>
      </c>
      <c r="AC572" s="149" t="str">
        <f t="shared" si="292"/>
        <v/>
      </c>
      <c r="AD572" s="149">
        <f t="shared" si="292"/>
        <v>19.145776919497983</v>
      </c>
      <c r="AE572" s="149">
        <f t="shared" si="292"/>
        <v>2.8361593164698573</v>
      </c>
      <c r="AF572" s="149" t="str">
        <f t="shared" si="292"/>
        <v/>
      </c>
      <c r="AG572" s="149">
        <f t="shared" si="292"/>
        <v>1.4664570397918628</v>
      </c>
      <c r="AH572" s="149">
        <f t="shared" si="292"/>
        <v>6.1010124778581742</v>
      </c>
      <c r="AI572" s="149" t="str">
        <f t="shared" si="292"/>
        <v/>
      </c>
      <c r="AJ572" s="149" t="str">
        <f t="shared" si="292"/>
        <v/>
      </c>
      <c r="AK572" s="149" t="str">
        <f t="shared" si="292"/>
        <v/>
      </c>
      <c r="AL572" s="149" t="str">
        <f t="shared" si="292"/>
        <v/>
      </c>
      <c r="AM572" s="149" t="str">
        <f t="shared" si="292"/>
        <v/>
      </c>
      <c r="AN572" s="149" t="str">
        <f t="shared" si="292"/>
        <v/>
      </c>
      <c r="AO572" s="149" t="str">
        <f t="shared" si="292"/>
        <v/>
      </c>
      <c r="AP572" s="149" t="str">
        <f t="shared" si="292"/>
        <v/>
      </c>
      <c r="AQ572" s="149">
        <f t="shared" si="292"/>
        <v>41.420186829188296</v>
      </c>
      <c r="AS572" s="246">
        <v>64.531523762788453</v>
      </c>
      <c r="AT572" s="151"/>
      <c r="AV572" s="181"/>
      <c r="AW572" s="181"/>
      <c r="AX572" s="181"/>
      <c r="AY572" s="181"/>
      <c r="AZ572" s="181"/>
      <c r="BA572" s="181"/>
      <c r="BB572" s="181"/>
      <c r="BC572" s="181"/>
      <c r="BD572" s="181"/>
      <c r="BE572" s="181"/>
      <c r="BF572" s="181"/>
      <c r="BG572" s="181"/>
      <c r="BH572" s="181"/>
      <c r="BI572" s="181"/>
      <c r="BJ572" s="181"/>
      <c r="BK572" s="181"/>
      <c r="BL572" s="181"/>
      <c r="BM572" s="181"/>
      <c r="BN572" s="181"/>
      <c r="BO572" s="181"/>
      <c r="BP572" s="181"/>
      <c r="BQ572" s="181"/>
      <c r="BR572" s="181"/>
      <c r="BS572" s="181"/>
      <c r="BT572" s="181"/>
      <c r="BU572" s="181"/>
      <c r="BV572" s="181"/>
      <c r="BW572" s="181"/>
      <c r="BX572" s="181"/>
      <c r="BY572" s="181"/>
      <c r="BZ572" s="181"/>
      <c r="CA572" s="181"/>
      <c r="CB572" s="181"/>
      <c r="CC572" s="181"/>
      <c r="CD572" s="181"/>
      <c r="CE572" s="181"/>
      <c r="CF572" s="181"/>
      <c r="CG572" s="181"/>
      <c r="CH572" s="181"/>
      <c r="CI572" s="181"/>
      <c r="CJ572" s="181"/>
    </row>
    <row r="573" spans="2:88" x14ac:dyDescent="0.2">
      <c r="B573" s="144" t="str">
        <f t="shared" si="288"/>
        <v>19. Transporte Aéreo</v>
      </c>
      <c r="C573" s="149" t="str">
        <f t="shared" si="290"/>
        <v/>
      </c>
      <c r="D573" s="149" t="str">
        <f t="shared" si="292"/>
        <v/>
      </c>
      <c r="E573" s="149">
        <f t="shared" si="292"/>
        <v>7.0483544422995443</v>
      </c>
      <c r="F573" s="149" t="str">
        <f t="shared" si="292"/>
        <v/>
      </c>
      <c r="G573" s="149" t="str">
        <f t="shared" si="292"/>
        <v/>
      </c>
      <c r="H573" s="149">
        <f t="shared" si="292"/>
        <v>95.620998719590261</v>
      </c>
      <c r="I573" s="149">
        <f t="shared" si="292"/>
        <v>14.316357284435554</v>
      </c>
      <c r="J573" s="149" t="str">
        <f t="shared" si="292"/>
        <v/>
      </c>
      <c r="K573" s="149" t="str">
        <f t="shared" si="292"/>
        <v/>
      </c>
      <c r="L573" s="149">
        <f t="shared" si="292"/>
        <v>13.774528664871106</v>
      </c>
      <c r="M573" s="149" t="str">
        <f t="shared" si="292"/>
        <v/>
      </c>
      <c r="N573" s="149">
        <f t="shared" si="292"/>
        <v>16.292134831460675</v>
      </c>
      <c r="O573" s="149">
        <f t="shared" si="292"/>
        <v>15.286624203821656</v>
      </c>
      <c r="P573" s="149" t="str">
        <f t="shared" si="292"/>
        <v/>
      </c>
      <c r="Q573" s="149">
        <f t="shared" si="292"/>
        <v>11.970120247783312</v>
      </c>
      <c r="R573" s="149" t="str">
        <f t="shared" si="292"/>
        <v/>
      </c>
      <c r="S573" s="149">
        <f t="shared" si="292"/>
        <v>-8.9015518913676033</v>
      </c>
      <c r="T573" s="149" t="str">
        <f t="shared" si="292"/>
        <v/>
      </c>
      <c r="U573" s="149">
        <f t="shared" si="292"/>
        <v>-26.397919375812744</v>
      </c>
      <c r="V573" s="149" t="str">
        <f t="shared" si="292"/>
        <v/>
      </c>
      <c r="W573" s="149">
        <f t="shared" si="292"/>
        <v>-5.2796312994689911</v>
      </c>
      <c r="X573" s="149" t="str">
        <f t="shared" si="292"/>
        <v/>
      </c>
      <c r="Y573" s="149">
        <f t="shared" si="292"/>
        <v>-73.427527620053695</v>
      </c>
      <c r="Z573" s="149">
        <f t="shared" si="292"/>
        <v>-0.44967139398132139</v>
      </c>
      <c r="AA573" s="149">
        <f t="shared" si="292"/>
        <v>-0.13289036544850499</v>
      </c>
      <c r="AB573" s="149" t="str">
        <f t="shared" si="292"/>
        <v/>
      </c>
      <c r="AC573" s="149" t="str">
        <f t="shared" si="292"/>
        <v/>
      </c>
      <c r="AD573" s="149">
        <f t="shared" si="292"/>
        <v>-125.91827364554638</v>
      </c>
      <c r="AE573" s="149">
        <f t="shared" si="292"/>
        <v>-238166.66666666666</v>
      </c>
      <c r="AF573" s="149" t="str">
        <f t="shared" si="292"/>
        <v/>
      </c>
      <c r="AG573" s="149">
        <f t="shared" si="292"/>
        <v>306.17822622185867</v>
      </c>
      <c r="AH573" s="149" t="str">
        <f t="shared" si="292"/>
        <v/>
      </c>
      <c r="AI573" s="149" t="str">
        <f t="shared" si="292"/>
        <v/>
      </c>
      <c r="AJ573" s="149" t="str">
        <f t="shared" si="292"/>
        <v/>
      </c>
      <c r="AK573" s="149" t="str">
        <f t="shared" si="292"/>
        <v/>
      </c>
      <c r="AL573" s="149" t="str">
        <f t="shared" si="292"/>
        <v/>
      </c>
      <c r="AM573" s="149" t="str">
        <f t="shared" si="292"/>
        <v/>
      </c>
      <c r="AN573" s="149" t="str">
        <f t="shared" si="292"/>
        <v/>
      </c>
      <c r="AO573" s="149" t="str">
        <f t="shared" si="292"/>
        <v/>
      </c>
      <c r="AP573" s="149" t="str">
        <f t="shared" si="292"/>
        <v/>
      </c>
      <c r="AQ573" s="149">
        <f t="shared" si="292"/>
        <v>15.410250936729339</v>
      </c>
      <c r="AS573" s="246">
        <v>27.575207491297597</v>
      </c>
      <c r="AT573" s="151"/>
      <c r="AV573" s="181"/>
      <c r="AW573" s="181"/>
      <c r="AX573" s="181"/>
      <c r="AY573" s="181"/>
      <c r="AZ573" s="181"/>
      <c r="BA573" s="181"/>
      <c r="BB573" s="181"/>
      <c r="BC573" s="181"/>
      <c r="BD573" s="181"/>
      <c r="BE573" s="181"/>
      <c r="BF573" s="181"/>
      <c r="BG573" s="181"/>
      <c r="BH573" s="181"/>
      <c r="BI573" s="181"/>
      <c r="BJ573" s="181"/>
      <c r="BK573" s="181"/>
      <c r="BL573" s="181"/>
      <c r="BM573" s="181"/>
      <c r="BN573" s="181"/>
      <c r="BO573" s="181"/>
      <c r="BP573" s="181"/>
      <c r="BQ573" s="181"/>
      <c r="BR573" s="181"/>
      <c r="BS573" s="181"/>
      <c r="BT573" s="181"/>
      <c r="BU573" s="181"/>
      <c r="BV573" s="181"/>
      <c r="BW573" s="181"/>
      <c r="BX573" s="181"/>
      <c r="BY573" s="181"/>
      <c r="BZ573" s="181"/>
      <c r="CA573" s="181"/>
      <c r="CB573" s="181"/>
      <c r="CC573" s="181"/>
      <c r="CD573" s="181"/>
      <c r="CE573" s="181"/>
      <c r="CF573" s="181"/>
      <c r="CG573" s="181"/>
      <c r="CH573" s="181"/>
      <c r="CI573" s="181"/>
      <c r="CJ573" s="181"/>
    </row>
    <row r="574" spans="2:88" x14ac:dyDescent="0.2">
      <c r="B574" s="144" t="str">
        <f t="shared" si="288"/>
        <v>20. Equipo Contratista</v>
      </c>
      <c r="C574" s="149" t="str">
        <f t="shared" si="290"/>
        <v/>
      </c>
      <c r="D574" s="149" t="str">
        <f t="shared" si="292"/>
        <v/>
      </c>
      <c r="E574" s="149">
        <f t="shared" si="292"/>
        <v>27.021857562168034</v>
      </c>
      <c r="F574" s="149" t="str">
        <f t="shared" si="292"/>
        <v/>
      </c>
      <c r="G574" s="149" t="str">
        <f t="shared" si="292"/>
        <v/>
      </c>
      <c r="H574" s="149">
        <f t="shared" si="292"/>
        <v>63.534947043866495</v>
      </c>
      <c r="I574" s="149">
        <f t="shared" si="292"/>
        <v>97.40362719343338</v>
      </c>
      <c r="J574" s="149" t="str">
        <f t="shared" si="292"/>
        <v/>
      </c>
      <c r="K574" s="149">
        <f t="shared" si="292"/>
        <v>-1.082976236852357</v>
      </c>
      <c r="L574" s="149">
        <f t="shared" si="292"/>
        <v>-57.945613272234674</v>
      </c>
      <c r="M574" s="149" t="str">
        <f t="shared" si="292"/>
        <v/>
      </c>
      <c r="N574" s="149">
        <f t="shared" si="292"/>
        <v>177.35376915858618</v>
      </c>
      <c r="O574" s="149">
        <f t="shared" si="292"/>
        <v>9.4841868309027291</v>
      </c>
      <c r="P574" s="149" t="str">
        <f t="shared" si="292"/>
        <v/>
      </c>
      <c r="Q574" s="149">
        <f t="shared" si="292"/>
        <v>99.039505490003279</v>
      </c>
      <c r="R574" s="149" t="str">
        <f t="shared" si="292"/>
        <v/>
      </c>
      <c r="S574" s="149">
        <f t="shared" si="292"/>
        <v>126.83323266157818</v>
      </c>
      <c r="T574" s="149" t="str">
        <f t="shared" si="292"/>
        <v/>
      </c>
      <c r="U574" s="149">
        <f t="shared" si="292"/>
        <v>216.25782016587189</v>
      </c>
      <c r="V574" s="149" t="str">
        <f t="shared" si="292"/>
        <v/>
      </c>
      <c r="W574" s="149">
        <f t="shared" si="292"/>
        <v>84.931947962732394</v>
      </c>
      <c r="X574" s="149" t="str">
        <f t="shared" ref="D574:AQ580" si="293">IFERROR((X472/X615)*100,"")</f>
        <v/>
      </c>
      <c r="Y574" s="149">
        <f t="shared" si="293"/>
        <v>120.74648870955227</v>
      </c>
      <c r="Z574" s="149">
        <f t="shared" si="293"/>
        <v>5.6701195682178085</v>
      </c>
      <c r="AA574" s="149">
        <f t="shared" si="293"/>
        <v>2.5770336463988164</v>
      </c>
      <c r="AB574" s="149" t="str">
        <f t="shared" si="293"/>
        <v/>
      </c>
      <c r="AC574" s="149" t="str">
        <f t="shared" si="293"/>
        <v/>
      </c>
      <c r="AD574" s="149">
        <f t="shared" si="293"/>
        <v>48.713184523062239</v>
      </c>
      <c r="AE574" s="149">
        <f t="shared" si="293"/>
        <v>64.17171630963557</v>
      </c>
      <c r="AF574" s="149" t="str">
        <f t="shared" si="293"/>
        <v/>
      </c>
      <c r="AG574" s="149">
        <f t="shared" si="293"/>
        <v>59.034570404535138</v>
      </c>
      <c r="AH574" s="149">
        <f t="shared" si="293"/>
        <v>95.798879281085021</v>
      </c>
      <c r="AI574" s="149" t="str">
        <f t="shared" si="293"/>
        <v/>
      </c>
      <c r="AJ574" s="149" t="str">
        <f t="shared" si="293"/>
        <v/>
      </c>
      <c r="AK574" s="149" t="str">
        <f t="shared" si="293"/>
        <v/>
      </c>
      <c r="AL574" s="149" t="str">
        <f t="shared" si="293"/>
        <v/>
      </c>
      <c r="AM574" s="149" t="str">
        <f t="shared" si="293"/>
        <v/>
      </c>
      <c r="AN574" s="149" t="str">
        <f t="shared" si="293"/>
        <v/>
      </c>
      <c r="AO574" s="149" t="str">
        <f t="shared" si="293"/>
        <v/>
      </c>
      <c r="AP574" s="149" t="str">
        <f t="shared" si="293"/>
        <v/>
      </c>
      <c r="AQ574" s="149">
        <f t="shared" si="293"/>
        <v>56.725239546195994</v>
      </c>
      <c r="AS574" s="246">
        <v>83.439215492171925</v>
      </c>
      <c r="AT574" s="151"/>
      <c r="AV574" s="181"/>
      <c r="AW574" s="181"/>
      <c r="AX574" s="181"/>
      <c r="AY574" s="181"/>
      <c r="AZ574" s="181"/>
      <c r="BA574" s="181"/>
      <c r="BB574" s="181"/>
      <c r="BC574" s="181"/>
      <c r="BD574" s="181"/>
      <c r="BE574" s="181"/>
      <c r="BF574" s="181"/>
      <c r="BG574" s="181"/>
      <c r="BH574" s="181"/>
      <c r="BI574" s="181"/>
      <c r="BJ574" s="181"/>
      <c r="BK574" s="181"/>
      <c r="BL574" s="181"/>
      <c r="BM574" s="181"/>
      <c r="BN574" s="181"/>
      <c r="BO574" s="181"/>
      <c r="BP574" s="181"/>
      <c r="BQ574" s="181"/>
      <c r="BR574" s="181"/>
      <c r="BS574" s="181"/>
      <c r="BT574" s="181"/>
      <c r="BU574" s="181"/>
      <c r="BV574" s="181"/>
      <c r="BW574" s="181"/>
      <c r="BX574" s="181"/>
      <c r="BY574" s="181"/>
      <c r="BZ574" s="181"/>
      <c r="CA574" s="181"/>
      <c r="CB574" s="181"/>
      <c r="CC574" s="181"/>
      <c r="CD574" s="181"/>
      <c r="CE574" s="181"/>
      <c r="CF574" s="181"/>
      <c r="CG574" s="181"/>
      <c r="CH574" s="181"/>
      <c r="CI574" s="181"/>
      <c r="CJ574" s="181"/>
    </row>
    <row r="575" spans="2:88" x14ac:dyDescent="0.2">
      <c r="B575" s="144" t="str">
        <f t="shared" si="288"/>
        <v>21. Todo Riesgo, Construcción y Montaje</v>
      </c>
      <c r="C575" s="149" t="str">
        <f t="shared" si="290"/>
        <v/>
      </c>
      <c r="D575" s="149" t="str">
        <f t="shared" si="293"/>
        <v/>
      </c>
      <c r="E575" s="149">
        <f t="shared" si="293"/>
        <v>-96.940597198735389</v>
      </c>
      <c r="F575" s="149" t="str">
        <f t="shared" si="293"/>
        <v/>
      </c>
      <c r="G575" s="149" t="str">
        <f t="shared" si="293"/>
        <v/>
      </c>
      <c r="H575" s="149">
        <f t="shared" si="293"/>
        <v>15.848154773158047</v>
      </c>
      <c r="I575" s="149">
        <f t="shared" si="293"/>
        <v>46.560731629702396</v>
      </c>
      <c r="J575" s="149" t="str">
        <f t="shared" si="293"/>
        <v/>
      </c>
      <c r="K575" s="149">
        <f t="shared" si="293"/>
        <v>-42.4220578222535</v>
      </c>
      <c r="L575" s="149">
        <f t="shared" si="293"/>
        <v>91.019193900262238</v>
      </c>
      <c r="M575" s="149" t="str">
        <f t="shared" si="293"/>
        <v/>
      </c>
      <c r="N575" s="149">
        <f t="shared" si="293"/>
        <v>-94.379893912604189</v>
      </c>
      <c r="O575" s="149">
        <f t="shared" si="293"/>
        <v>2.8379071118553707</v>
      </c>
      <c r="P575" s="149" t="str">
        <f t="shared" si="293"/>
        <v/>
      </c>
      <c r="Q575" s="149">
        <f t="shared" si="293"/>
        <v>58.733373685789999</v>
      </c>
      <c r="R575" s="149" t="str">
        <f t="shared" si="293"/>
        <v/>
      </c>
      <c r="S575" s="149">
        <f t="shared" si="293"/>
        <v>2.3531701488213779</v>
      </c>
      <c r="T575" s="149" t="str">
        <f t="shared" si="293"/>
        <v/>
      </c>
      <c r="U575" s="149">
        <f t="shared" si="293"/>
        <v>37.469383074551502</v>
      </c>
      <c r="V575" s="149" t="str">
        <f t="shared" si="293"/>
        <v/>
      </c>
      <c r="W575" s="149">
        <f t="shared" si="293"/>
        <v>-5.1384718051384715</v>
      </c>
      <c r="X575" s="149" t="str">
        <f t="shared" si="293"/>
        <v/>
      </c>
      <c r="Y575" s="149">
        <f t="shared" si="293"/>
        <v>80.670947810814198</v>
      </c>
      <c r="Z575" s="149">
        <f t="shared" si="293"/>
        <v>-1.499574965465944</v>
      </c>
      <c r="AA575" s="149">
        <f t="shared" si="293"/>
        <v>71.51616145387699</v>
      </c>
      <c r="AB575" s="149" t="str">
        <f t="shared" si="293"/>
        <v/>
      </c>
      <c r="AC575" s="149" t="str">
        <f t="shared" si="293"/>
        <v/>
      </c>
      <c r="AD575" s="149">
        <f t="shared" si="293"/>
        <v>81.026181574627643</v>
      </c>
      <c r="AE575" s="149">
        <f t="shared" si="293"/>
        <v>-8.6345701857937449</v>
      </c>
      <c r="AF575" s="149" t="str">
        <f t="shared" si="293"/>
        <v/>
      </c>
      <c r="AG575" s="149">
        <f t="shared" si="293"/>
        <v>52.010955839999504</v>
      </c>
      <c r="AH575" s="149">
        <f t="shared" si="293"/>
        <v>5.7718858883567723</v>
      </c>
      <c r="AI575" s="149" t="str">
        <f t="shared" si="293"/>
        <v/>
      </c>
      <c r="AJ575" s="149" t="str">
        <f t="shared" si="293"/>
        <v/>
      </c>
      <c r="AK575" s="149" t="str">
        <f t="shared" si="293"/>
        <v/>
      </c>
      <c r="AL575" s="149" t="str">
        <f t="shared" si="293"/>
        <v/>
      </c>
      <c r="AM575" s="149" t="str">
        <f t="shared" si="293"/>
        <v/>
      </c>
      <c r="AN575" s="149" t="str">
        <f t="shared" si="293"/>
        <v/>
      </c>
      <c r="AO575" s="149" t="str">
        <f t="shared" si="293"/>
        <v/>
      </c>
      <c r="AP575" s="149" t="str">
        <f t="shared" si="293"/>
        <v/>
      </c>
      <c r="AQ575" s="149">
        <f t="shared" si="293"/>
        <v>21.779175530390773</v>
      </c>
      <c r="AS575" s="246">
        <v>223.55317836177511</v>
      </c>
      <c r="AT575" s="151"/>
      <c r="AV575" s="181"/>
      <c r="AW575" s="181"/>
      <c r="AX575" s="181"/>
      <c r="AY575" s="181"/>
      <c r="AZ575" s="181"/>
      <c r="BA575" s="181"/>
      <c r="BB575" s="181"/>
      <c r="BC575" s="181"/>
      <c r="BD575" s="181"/>
      <c r="BE575" s="181"/>
      <c r="BF575" s="181"/>
      <c r="BG575" s="181"/>
      <c r="BH575" s="181"/>
      <c r="BI575" s="181"/>
      <c r="BJ575" s="181"/>
      <c r="BK575" s="181"/>
      <c r="BL575" s="181"/>
      <c r="BM575" s="181"/>
      <c r="BN575" s="181"/>
      <c r="BO575" s="181"/>
      <c r="BP575" s="181"/>
      <c r="BQ575" s="181"/>
      <c r="BR575" s="181"/>
      <c r="BS575" s="181"/>
      <c r="BT575" s="181"/>
      <c r="BU575" s="181"/>
      <c r="BV575" s="181"/>
      <c r="BW575" s="181"/>
      <c r="BX575" s="181"/>
      <c r="BY575" s="181"/>
      <c r="BZ575" s="181"/>
      <c r="CA575" s="181"/>
      <c r="CB575" s="181"/>
      <c r="CC575" s="181"/>
      <c r="CD575" s="181"/>
      <c r="CE575" s="181"/>
      <c r="CF575" s="181"/>
      <c r="CG575" s="181"/>
      <c r="CH575" s="181"/>
      <c r="CI575" s="181"/>
      <c r="CJ575" s="181"/>
    </row>
    <row r="576" spans="2:88" x14ac:dyDescent="0.2">
      <c r="B576" s="144" t="str">
        <f t="shared" si="288"/>
        <v>22. Avería de Maquinaria</v>
      </c>
      <c r="C576" s="149" t="str">
        <f t="shared" si="290"/>
        <v/>
      </c>
      <c r="D576" s="149" t="str">
        <f t="shared" si="293"/>
        <v/>
      </c>
      <c r="E576" s="149">
        <f t="shared" si="293"/>
        <v>1257.4233551498451</v>
      </c>
      <c r="F576" s="149" t="str">
        <f t="shared" si="293"/>
        <v/>
      </c>
      <c r="G576" s="149" t="str">
        <f t="shared" si="293"/>
        <v/>
      </c>
      <c r="H576" s="149">
        <f t="shared" si="293"/>
        <v>-0.53028188668713372</v>
      </c>
      <c r="I576" s="149">
        <f t="shared" si="293"/>
        <v>38.567505933820449</v>
      </c>
      <c r="J576" s="149" t="str">
        <f t="shared" si="293"/>
        <v/>
      </c>
      <c r="K576" s="149">
        <f t="shared" si="293"/>
        <v>797.39583333333326</v>
      </c>
      <c r="L576" s="149">
        <f t="shared" si="293"/>
        <v>-2246.6666666666665</v>
      </c>
      <c r="M576" s="149" t="str">
        <f t="shared" si="293"/>
        <v/>
      </c>
      <c r="N576" s="149">
        <f t="shared" si="293"/>
        <v>-73.970170454545453</v>
      </c>
      <c r="O576" s="149">
        <f t="shared" si="293"/>
        <v>5.4794520547945202</v>
      </c>
      <c r="P576" s="149" t="str">
        <f t="shared" si="293"/>
        <v/>
      </c>
      <c r="Q576" s="149">
        <f t="shared" si="293"/>
        <v>0</v>
      </c>
      <c r="R576" s="149" t="str">
        <f t="shared" si="293"/>
        <v/>
      </c>
      <c r="S576" s="149">
        <f t="shared" si="293"/>
        <v>4699.540863177227</v>
      </c>
      <c r="T576" s="149" t="str">
        <f t="shared" si="293"/>
        <v/>
      </c>
      <c r="U576" s="149">
        <f t="shared" si="293"/>
        <v>1652.0758970505356</v>
      </c>
      <c r="V576" s="149" t="str">
        <f t="shared" si="293"/>
        <v/>
      </c>
      <c r="W576" s="149">
        <f t="shared" si="293"/>
        <v>0</v>
      </c>
      <c r="X576" s="149" t="str">
        <f t="shared" si="293"/>
        <v/>
      </c>
      <c r="Y576" s="149">
        <f t="shared" si="293"/>
        <v>5261.1336032388663</v>
      </c>
      <c r="Z576" s="149">
        <f t="shared" si="293"/>
        <v>-4.0303179859854419</v>
      </c>
      <c r="AA576" s="149">
        <f t="shared" si="293"/>
        <v>167.11840228245364</v>
      </c>
      <c r="AB576" s="149" t="str">
        <f t="shared" si="293"/>
        <v/>
      </c>
      <c r="AC576" s="149" t="str">
        <f t="shared" si="293"/>
        <v/>
      </c>
      <c r="AD576" s="149">
        <f t="shared" si="293"/>
        <v>0</v>
      </c>
      <c r="AE576" s="149" t="str">
        <f t="shared" si="293"/>
        <v/>
      </c>
      <c r="AF576" s="149" t="str">
        <f t="shared" si="293"/>
        <v/>
      </c>
      <c r="AG576" s="149">
        <f t="shared" si="293"/>
        <v>44.120792381728371</v>
      </c>
      <c r="AH576" s="149" t="str">
        <f t="shared" si="293"/>
        <v/>
      </c>
      <c r="AI576" s="149" t="str">
        <f t="shared" si="293"/>
        <v/>
      </c>
      <c r="AJ576" s="149" t="str">
        <f t="shared" si="293"/>
        <v/>
      </c>
      <c r="AK576" s="149" t="str">
        <f t="shared" si="293"/>
        <v/>
      </c>
      <c r="AL576" s="149" t="str">
        <f t="shared" si="293"/>
        <v/>
      </c>
      <c r="AM576" s="149" t="str">
        <f t="shared" si="293"/>
        <v/>
      </c>
      <c r="AN576" s="149" t="str">
        <f t="shared" si="293"/>
        <v/>
      </c>
      <c r="AO576" s="149" t="str">
        <f t="shared" si="293"/>
        <v/>
      </c>
      <c r="AP576" s="149" t="str">
        <f t="shared" si="293"/>
        <v/>
      </c>
      <c r="AQ576" s="149">
        <f t="shared" si="293"/>
        <v>42.553426707826283</v>
      </c>
      <c r="AS576" s="246">
        <v>-99.092958343575546</v>
      </c>
      <c r="AT576" s="151"/>
      <c r="AV576" s="181"/>
      <c r="AW576" s="181"/>
      <c r="AX576" s="181"/>
      <c r="AY576" s="181"/>
      <c r="AZ576" s="181"/>
      <c r="BA576" s="181"/>
      <c r="BB576" s="181"/>
      <c r="BC576" s="181"/>
      <c r="BD576" s="181"/>
      <c r="BE576" s="181"/>
      <c r="BF576" s="181"/>
      <c r="BG576" s="181"/>
      <c r="BH576" s="181"/>
      <c r="BI576" s="181"/>
      <c r="BJ576" s="181"/>
      <c r="BK576" s="181"/>
      <c r="BL576" s="181"/>
      <c r="BM576" s="181"/>
      <c r="BN576" s="181"/>
      <c r="BO576" s="181"/>
      <c r="BP576" s="181"/>
      <c r="BQ576" s="181"/>
      <c r="BR576" s="181"/>
      <c r="BS576" s="181"/>
      <c r="BT576" s="181"/>
      <c r="BU576" s="181"/>
      <c r="BV576" s="181"/>
      <c r="BW576" s="181"/>
      <c r="BX576" s="181"/>
      <c r="BY576" s="181"/>
      <c r="BZ576" s="181"/>
      <c r="CA576" s="181"/>
      <c r="CB576" s="181"/>
      <c r="CC576" s="181"/>
      <c r="CD576" s="181"/>
      <c r="CE576" s="181"/>
      <c r="CF576" s="181"/>
      <c r="CG576" s="181"/>
      <c r="CH576" s="181"/>
      <c r="CI576" s="181"/>
      <c r="CJ576" s="181"/>
    </row>
    <row r="577" spans="2:88" x14ac:dyDescent="0.2">
      <c r="B577" s="144" t="str">
        <f t="shared" si="288"/>
        <v>23. Equipo Electrónico</v>
      </c>
      <c r="C577" s="149" t="str">
        <f t="shared" si="290"/>
        <v/>
      </c>
      <c r="D577" s="149" t="str">
        <f t="shared" si="293"/>
        <v/>
      </c>
      <c r="E577" s="149">
        <f t="shared" si="293"/>
        <v>-40.983381328174808</v>
      </c>
      <c r="F577" s="149" t="str">
        <f t="shared" si="293"/>
        <v/>
      </c>
      <c r="G577" s="149" t="str">
        <f t="shared" si="293"/>
        <v/>
      </c>
      <c r="H577" s="149">
        <f t="shared" si="293"/>
        <v>-108.68305826877737</v>
      </c>
      <c r="I577" s="149">
        <f t="shared" si="293"/>
        <v>77.598888480362731</v>
      </c>
      <c r="J577" s="149" t="str">
        <f t="shared" si="293"/>
        <v/>
      </c>
      <c r="K577" s="149">
        <f t="shared" si="293"/>
        <v>38.630406290956749</v>
      </c>
      <c r="L577" s="149">
        <f t="shared" si="293"/>
        <v>1608.1813256275962</v>
      </c>
      <c r="M577" s="149" t="str">
        <f t="shared" si="293"/>
        <v/>
      </c>
      <c r="N577" s="149">
        <f t="shared" si="293"/>
        <v>-1.7787659811006113</v>
      </c>
      <c r="O577" s="149">
        <f t="shared" si="293"/>
        <v>7.1051949174518114</v>
      </c>
      <c r="P577" s="149" t="str">
        <f t="shared" si="293"/>
        <v/>
      </c>
      <c r="Q577" s="149">
        <f t="shared" si="293"/>
        <v>-27.994192223245275</v>
      </c>
      <c r="R577" s="149" t="str">
        <f t="shared" si="293"/>
        <v/>
      </c>
      <c r="S577" s="149">
        <f t="shared" si="293"/>
        <v>-50.361493664307652</v>
      </c>
      <c r="T577" s="149" t="str">
        <f t="shared" si="293"/>
        <v/>
      </c>
      <c r="U577" s="149">
        <f t="shared" si="293"/>
        <v>2.5896894357113496</v>
      </c>
      <c r="V577" s="149" t="str">
        <f t="shared" si="293"/>
        <v/>
      </c>
      <c r="W577" s="149">
        <f t="shared" si="293"/>
        <v>0</v>
      </c>
      <c r="X577" s="149" t="str">
        <f t="shared" si="293"/>
        <v/>
      </c>
      <c r="Y577" s="149">
        <f t="shared" si="293"/>
        <v>254.75666202309802</v>
      </c>
      <c r="Z577" s="149">
        <f t="shared" si="293"/>
        <v>-3.1632013732105042</v>
      </c>
      <c r="AA577" s="149">
        <f t="shared" si="293"/>
        <v>31.235913788210151</v>
      </c>
      <c r="AB577" s="149" t="str">
        <f t="shared" si="293"/>
        <v/>
      </c>
      <c r="AC577" s="149" t="str">
        <f t="shared" si="293"/>
        <v/>
      </c>
      <c r="AD577" s="149">
        <f t="shared" si="293"/>
        <v>9.6866623532673994</v>
      </c>
      <c r="AE577" s="149" t="str">
        <f t="shared" si="293"/>
        <v/>
      </c>
      <c r="AF577" s="149" t="str">
        <f t="shared" si="293"/>
        <v/>
      </c>
      <c r="AG577" s="149">
        <f t="shared" si="293"/>
        <v>-15.189279276215096</v>
      </c>
      <c r="AH577" s="149">
        <f t="shared" si="293"/>
        <v>0</v>
      </c>
      <c r="AI577" s="149" t="str">
        <f t="shared" si="293"/>
        <v/>
      </c>
      <c r="AJ577" s="149">
        <f t="shared" si="293"/>
        <v>-0.42838465604050185</v>
      </c>
      <c r="AK577" s="149" t="str">
        <f t="shared" si="293"/>
        <v/>
      </c>
      <c r="AL577" s="149" t="str">
        <f t="shared" si="293"/>
        <v/>
      </c>
      <c r="AM577" s="149" t="str">
        <f t="shared" si="293"/>
        <v/>
      </c>
      <c r="AN577" s="149" t="str">
        <f t="shared" si="293"/>
        <v/>
      </c>
      <c r="AO577" s="149" t="str">
        <f t="shared" si="293"/>
        <v/>
      </c>
      <c r="AP577" s="149" t="str">
        <f t="shared" si="293"/>
        <v/>
      </c>
      <c r="AQ577" s="149">
        <f t="shared" si="293"/>
        <v>42.298317007441391</v>
      </c>
      <c r="AS577" s="246">
        <v>28.703861920771505</v>
      </c>
      <c r="AT577" s="151"/>
      <c r="AV577" s="181"/>
      <c r="AW577" s="181"/>
      <c r="AX577" s="181"/>
      <c r="AY577" s="181"/>
      <c r="AZ577" s="181"/>
      <c r="BA577" s="181"/>
      <c r="BB577" s="181"/>
      <c r="BC577" s="181"/>
      <c r="BD577" s="181"/>
      <c r="BE577" s="181"/>
      <c r="BF577" s="181"/>
      <c r="BG577" s="181"/>
      <c r="BH577" s="181"/>
      <c r="BI577" s="181"/>
      <c r="BJ577" s="181"/>
      <c r="BK577" s="181"/>
      <c r="BL577" s="181"/>
      <c r="BM577" s="181"/>
      <c r="BN577" s="181"/>
      <c r="BO577" s="181"/>
      <c r="BP577" s="181"/>
      <c r="BQ577" s="181"/>
      <c r="BR577" s="181"/>
      <c r="BS577" s="181"/>
      <c r="BT577" s="181"/>
      <c r="BU577" s="181"/>
      <c r="BV577" s="181"/>
      <c r="BW577" s="181"/>
      <c r="BX577" s="181"/>
      <c r="BY577" s="181"/>
      <c r="BZ577" s="181"/>
      <c r="CA577" s="181"/>
      <c r="CB577" s="181"/>
      <c r="CC577" s="181"/>
      <c r="CD577" s="181"/>
      <c r="CE577" s="181"/>
      <c r="CF577" s="181"/>
      <c r="CG577" s="181"/>
      <c r="CH577" s="181"/>
      <c r="CI577" s="181"/>
      <c r="CJ577" s="181"/>
    </row>
    <row r="578" spans="2:88" x14ac:dyDescent="0.2">
      <c r="B578" s="144" t="str">
        <f t="shared" si="288"/>
        <v>24. Garantía</v>
      </c>
      <c r="C578" s="149" t="str">
        <f t="shared" si="290"/>
        <v/>
      </c>
      <c r="D578" s="149">
        <f t="shared" si="293"/>
        <v>17.358656824603557</v>
      </c>
      <c r="E578" s="149">
        <f t="shared" si="293"/>
        <v>221.68436834756332</v>
      </c>
      <c r="F578" s="149" t="str">
        <f t="shared" si="293"/>
        <v/>
      </c>
      <c r="G578" s="149">
        <f t="shared" si="293"/>
        <v>175.18376662850238</v>
      </c>
      <c r="H578" s="149">
        <f t="shared" si="293"/>
        <v>-3.8543654632122908</v>
      </c>
      <c r="I578" s="149">
        <f t="shared" si="293"/>
        <v>-0.18227603597231173</v>
      </c>
      <c r="J578" s="149" t="str">
        <f t="shared" si="293"/>
        <v/>
      </c>
      <c r="K578" s="149">
        <f t="shared" si="293"/>
        <v>11.941834223922131</v>
      </c>
      <c r="L578" s="149">
        <f t="shared" si="293"/>
        <v>100.62004772925543</v>
      </c>
      <c r="M578" s="149">
        <f t="shared" si="293"/>
        <v>153.30992377812143</v>
      </c>
      <c r="N578" s="149" t="str">
        <f t="shared" si="293"/>
        <v/>
      </c>
      <c r="O578" s="149" t="str">
        <f t="shared" si="293"/>
        <v/>
      </c>
      <c r="P578" s="149">
        <f t="shared" si="293"/>
        <v>132.88144088545479</v>
      </c>
      <c r="Q578" s="149">
        <f t="shared" si="293"/>
        <v>25.265225626305821</v>
      </c>
      <c r="R578" s="149" t="str">
        <f t="shared" si="293"/>
        <v/>
      </c>
      <c r="S578" s="149">
        <f t="shared" si="293"/>
        <v>131.97014062211642</v>
      </c>
      <c r="T578" s="149" t="str">
        <f t="shared" si="293"/>
        <v/>
      </c>
      <c r="U578" s="149">
        <f t="shared" si="293"/>
        <v>268.61267389195922</v>
      </c>
      <c r="V578" s="149" t="str">
        <f t="shared" si="293"/>
        <v/>
      </c>
      <c r="W578" s="149">
        <f t="shared" si="293"/>
        <v>0</v>
      </c>
      <c r="X578" s="149">
        <f t="shared" si="293"/>
        <v>320.70040155254947</v>
      </c>
      <c r="Y578" s="149">
        <f t="shared" si="293"/>
        <v>20.328943465793419</v>
      </c>
      <c r="Z578" s="149" t="str">
        <f t="shared" si="293"/>
        <v/>
      </c>
      <c r="AA578" s="149">
        <f t="shared" si="293"/>
        <v>56.90439262900555</v>
      </c>
      <c r="AB578" s="149" t="str">
        <f t="shared" si="293"/>
        <v/>
      </c>
      <c r="AC578" s="149">
        <f t="shared" si="293"/>
        <v>1271.7306622148024</v>
      </c>
      <c r="AD578" s="149">
        <f t="shared" si="293"/>
        <v>75.101015459882021</v>
      </c>
      <c r="AE578" s="149" t="str">
        <f t="shared" si="293"/>
        <v/>
      </c>
      <c r="AF578" s="149">
        <f t="shared" si="293"/>
        <v>-77.485394826627669</v>
      </c>
      <c r="AG578" s="149">
        <f t="shared" si="293"/>
        <v>406.87820831263457</v>
      </c>
      <c r="AH578" s="149">
        <f t="shared" si="293"/>
        <v>-521.11111111111109</v>
      </c>
      <c r="AI578" s="149" t="str">
        <f t="shared" si="293"/>
        <v/>
      </c>
      <c r="AJ578" s="149" t="str">
        <f t="shared" si="293"/>
        <v/>
      </c>
      <c r="AK578" s="149" t="str">
        <f t="shared" si="293"/>
        <v/>
      </c>
      <c r="AL578" s="149" t="str">
        <f t="shared" si="293"/>
        <v/>
      </c>
      <c r="AM578" s="149" t="str">
        <f t="shared" si="293"/>
        <v/>
      </c>
      <c r="AN578" s="149" t="str">
        <f t="shared" si="293"/>
        <v/>
      </c>
      <c r="AO578" s="149" t="str">
        <f t="shared" si="293"/>
        <v/>
      </c>
      <c r="AP578" s="149" t="str">
        <f t="shared" si="293"/>
        <v/>
      </c>
      <c r="AQ578" s="149">
        <f t="shared" si="293"/>
        <v>67.689218052617434</v>
      </c>
      <c r="AS578" s="246">
        <v>19.723188933825185</v>
      </c>
      <c r="AT578" s="151"/>
      <c r="AV578" s="181"/>
      <c r="AW578" s="181"/>
      <c r="AX578" s="181"/>
      <c r="AY578" s="181"/>
      <c r="AZ578" s="181"/>
      <c r="BA578" s="181"/>
      <c r="BB578" s="181"/>
      <c r="BC578" s="181"/>
      <c r="BD578" s="181"/>
      <c r="BE578" s="181"/>
      <c r="BF578" s="181"/>
      <c r="BG578" s="181"/>
      <c r="BH578" s="181"/>
      <c r="BI578" s="181"/>
      <c r="BJ578" s="181"/>
      <c r="BK578" s="181"/>
      <c r="BL578" s="181"/>
      <c r="BM578" s="181"/>
      <c r="BN578" s="181"/>
      <c r="BO578" s="181"/>
      <c r="BP578" s="181"/>
      <c r="BQ578" s="181"/>
      <c r="BR578" s="181"/>
      <c r="BS578" s="181"/>
      <c r="BT578" s="181"/>
      <c r="BU578" s="181"/>
      <c r="BV578" s="181"/>
      <c r="BW578" s="181"/>
      <c r="BX578" s="181"/>
      <c r="BY578" s="181"/>
      <c r="BZ578" s="181"/>
      <c r="CA578" s="181"/>
      <c r="CB578" s="181"/>
      <c r="CC578" s="181"/>
      <c r="CD578" s="181"/>
      <c r="CE578" s="181"/>
      <c r="CF578" s="181"/>
      <c r="CG578" s="181"/>
      <c r="CH578" s="181"/>
      <c r="CI578" s="181"/>
      <c r="CJ578" s="181"/>
    </row>
    <row r="579" spans="2:88" x14ac:dyDescent="0.2">
      <c r="B579" s="144" t="str">
        <f t="shared" si="288"/>
        <v>25. Fidelidad</v>
      </c>
      <c r="C579" s="149" t="str">
        <f t="shared" si="290"/>
        <v/>
      </c>
      <c r="D579" s="149" t="str">
        <f t="shared" si="293"/>
        <v/>
      </c>
      <c r="E579" s="149">
        <f t="shared" si="293"/>
        <v>45.815781945170613</v>
      </c>
      <c r="F579" s="149" t="str">
        <f t="shared" si="293"/>
        <v/>
      </c>
      <c r="G579" s="149" t="str">
        <f t="shared" si="293"/>
        <v/>
      </c>
      <c r="H579" s="149">
        <f t="shared" si="293"/>
        <v>-0.15432098765432098</v>
      </c>
      <c r="I579" s="149" t="str">
        <f t="shared" si="293"/>
        <v/>
      </c>
      <c r="J579" s="149" t="str">
        <f t="shared" si="293"/>
        <v/>
      </c>
      <c r="K579" s="149">
        <f t="shared" si="293"/>
        <v>0</v>
      </c>
      <c r="L579" s="149">
        <f t="shared" si="293"/>
        <v>-28400</v>
      </c>
      <c r="M579" s="149" t="str">
        <f t="shared" si="293"/>
        <v/>
      </c>
      <c r="N579" s="149">
        <f t="shared" si="293"/>
        <v>-33.22505605968523</v>
      </c>
      <c r="O579" s="149" t="str">
        <f t="shared" si="293"/>
        <v/>
      </c>
      <c r="P579" s="149" t="str">
        <f t="shared" si="293"/>
        <v/>
      </c>
      <c r="Q579" s="149">
        <f t="shared" si="293"/>
        <v>3.9773859309340436</v>
      </c>
      <c r="R579" s="149" t="str">
        <f t="shared" si="293"/>
        <v/>
      </c>
      <c r="S579" s="149">
        <f t="shared" si="293"/>
        <v>0</v>
      </c>
      <c r="T579" s="149" t="str">
        <f t="shared" si="293"/>
        <v/>
      </c>
      <c r="U579" s="149" t="str">
        <f t="shared" si="293"/>
        <v/>
      </c>
      <c r="V579" s="149" t="str">
        <f t="shared" si="293"/>
        <v/>
      </c>
      <c r="W579" s="149">
        <f t="shared" si="293"/>
        <v>4.3889201349831275</v>
      </c>
      <c r="X579" s="149" t="str">
        <f t="shared" si="293"/>
        <v/>
      </c>
      <c r="Y579" s="149" t="str">
        <f t="shared" si="293"/>
        <v/>
      </c>
      <c r="Z579" s="149" t="str">
        <f t="shared" si="293"/>
        <v/>
      </c>
      <c r="AA579" s="149" t="str">
        <f t="shared" si="293"/>
        <v/>
      </c>
      <c r="AB579" s="149" t="str">
        <f t="shared" si="293"/>
        <v/>
      </c>
      <c r="AC579" s="149" t="str">
        <f t="shared" si="293"/>
        <v/>
      </c>
      <c r="AD579" s="149">
        <f t="shared" si="293"/>
        <v>-14.190974396758152</v>
      </c>
      <c r="AE579" s="149" t="str">
        <f t="shared" si="293"/>
        <v/>
      </c>
      <c r="AF579" s="149" t="str">
        <f t="shared" si="293"/>
        <v/>
      </c>
      <c r="AG579" s="149">
        <f t="shared" si="293"/>
        <v>0</v>
      </c>
      <c r="AH579" s="149">
        <f t="shared" si="293"/>
        <v>-9.7703957010258904</v>
      </c>
      <c r="AI579" s="149" t="str">
        <f t="shared" si="293"/>
        <v/>
      </c>
      <c r="AJ579" s="149" t="str">
        <f t="shared" si="293"/>
        <v/>
      </c>
      <c r="AK579" s="149" t="str">
        <f t="shared" si="293"/>
        <v/>
      </c>
      <c r="AL579" s="149" t="str">
        <f t="shared" si="293"/>
        <v/>
      </c>
      <c r="AM579" s="149" t="str">
        <f t="shared" si="293"/>
        <v/>
      </c>
      <c r="AN579" s="149" t="str">
        <f t="shared" si="293"/>
        <v/>
      </c>
      <c r="AO579" s="149" t="str">
        <f t="shared" si="293"/>
        <v/>
      </c>
      <c r="AP579" s="149" t="str">
        <f t="shared" si="293"/>
        <v/>
      </c>
      <c r="AQ579" s="149">
        <f t="shared" si="293"/>
        <v>-4.2692038596404238</v>
      </c>
      <c r="AS579" s="246">
        <v>29.053795468518501</v>
      </c>
      <c r="AT579" s="151"/>
      <c r="AV579" s="181"/>
      <c r="AW579" s="181"/>
      <c r="AX579" s="181"/>
      <c r="AY579" s="181"/>
      <c r="AZ579" s="181"/>
      <c r="BA579" s="181"/>
      <c r="BB579" s="181"/>
      <c r="BC579" s="181"/>
      <c r="BD579" s="181"/>
      <c r="BE579" s="181"/>
      <c r="BF579" s="181"/>
      <c r="BG579" s="181"/>
      <c r="BH579" s="181"/>
      <c r="BI579" s="181"/>
      <c r="BJ579" s="181"/>
      <c r="BK579" s="181"/>
      <c r="BL579" s="181"/>
      <c r="BM579" s="181"/>
      <c r="BN579" s="181"/>
      <c r="BO579" s="181"/>
      <c r="BP579" s="181"/>
      <c r="BQ579" s="181"/>
      <c r="BR579" s="181"/>
      <c r="BS579" s="181"/>
      <c r="BT579" s="181"/>
      <c r="BU579" s="181"/>
      <c r="BV579" s="181"/>
      <c r="BW579" s="181"/>
      <c r="BX579" s="181"/>
      <c r="BY579" s="181"/>
      <c r="BZ579" s="181"/>
      <c r="CA579" s="181"/>
      <c r="CB579" s="181"/>
      <c r="CC579" s="181"/>
      <c r="CD579" s="181"/>
      <c r="CE579" s="181"/>
      <c r="CF579" s="181"/>
      <c r="CG579" s="181"/>
      <c r="CH579" s="181"/>
      <c r="CI579" s="181"/>
      <c r="CJ579" s="181"/>
    </row>
    <row r="580" spans="2:88" x14ac:dyDescent="0.2">
      <c r="B580" s="144" t="str">
        <f t="shared" si="288"/>
        <v>26. Seguros Extensión y Garantía</v>
      </c>
      <c r="C580" s="149" t="str">
        <f t="shared" si="290"/>
        <v/>
      </c>
      <c r="D580" s="149" t="str">
        <f t="shared" si="293"/>
        <v/>
      </c>
      <c r="E580" s="149" t="str">
        <f t="shared" si="293"/>
        <v/>
      </c>
      <c r="F580" s="149" t="str">
        <f t="shared" si="293"/>
        <v/>
      </c>
      <c r="G580" s="149" t="str">
        <f t="shared" si="293"/>
        <v/>
      </c>
      <c r="H580" s="149">
        <f t="shared" si="293"/>
        <v>-1.6140154692013791</v>
      </c>
      <c r="I580" s="149" t="str">
        <f t="shared" si="293"/>
        <v/>
      </c>
      <c r="J580" s="149" t="str">
        <f t="shared" si="293"/>
        <v/>
      </c>
      <c r="K580" s="149">
        <f t="shared" si="293"/>
        <v>-6.0088129256242483E-2</v>
      </c>
      <c r="L580" s="149" t="str">
        <f t="shared" si="293"/>
        <v/>
      </c>
      <c r="M580" s="149" t="str">
        <f t="shared" si="293"/>
        <v/>
      </c>
      <c r="N580" s="149" t="str">
        <f t="shared" si="293"/>
        <v/>
      </c>
      <c r="O580" s="149" t="str">
        <f t="shared" si="293"/>
        <v/>
      </c>
      <c r="P580" s="149" t="str">
        <f t="shared" si="293"/>
        <v/>
      </c>
      <c r="Q580" s="149">
        <f t="shared" si="293"/>
        <v>-1.7997329943596656</v>
      </c>
      <c r="R580" s="149" t="str">
        <f t="shared" si="293"/>
        <v/>
      </c>
      <c r="S580" s="149" t="str">
        <f t="shared" si="293"/>
        <v/>
      </c>
      <c r="T580" s="149" t="str">
        <f t="shared" si="293"/>
        <v/>
      </c>
      <c r="U580" s="149" t="str">
        <f t="shared" si="293"/>
        <v/>
      </c>
      <c r="V580" s="149" t="str">
        <f t="shared" si="293"/>
        <v/>
      </c>
      <c r="W580" s="149" t="str">
        <f t="shared" si="293"/>
        <v/>
      </c>
      <c r="X580" s="149" t="str">
        <f t="shared" si="293"/>
        <v/>
      </c>
      <c r="Y580" s="149" t="str">
        <f t="shared" si="293"/>
        <v/>
      </c>
      <c r="Z580" s="149" t="str">
        <f t="shared" si="293"/>
        <v/>
      </c>
      <c r="AA580" s="149" t="str">
        <f t="shared" si="293"/>
        <v/>
      </c>
      <c r="AB580" s="149" t="str">
        <f t="shared" si="293"/>
        <v/>
      </c>
      <c r="AC580" s="149" t="str">
        <f t="shared" si="293"/>
        <v/>
      </c>
      <c r="AD580" s="149" t="str">
        <f t="shared" si="293"/>
        <v/>
      </c>
      <c r="AE580" s="149" t="str">
        <f t="shared" si="293"/>
        <v/>
      </c>
      <c r="AF580" s="149" t="str">
        <f t="shared" si="293"/>
        <v/>
      </c>
      <c r="AG580" s="149" t="str">
        <f t="shared" si="293"/>
        <v/>
      </c>
      <c r="AH580" s="149" t="str">
        <f t="shared" si="293"/>
        <v/>
      </c>
      <c r="AI580" s="149" t="str">
        <f t="shared" si="293"/>
        <v/>
      </c>
      <c r="AJ580" s="149" t="str">
        <f t="shared" si="293"/>
        <v/>
      </c>
      <c r="AK580" s="149" t="str">
        <f t="shared" si="293"/>
        <v/>
      </c>
      <c r="AL580" s="149" t="str">
        <f t="shared" si="293"/>
        <v/>
      </c>
      <c r="AM580" s="149" t="str">
        <f t="shared" ref="D580:AQ587" si="294">IFERROR((AM478/AM621)*100,"")</f>
        <v/>
      </c>
      <c r="AN580" s="149" t="str">
        <f t="shared" si="294"/>
        <v/>
      </c>
      <c r="AO580" s="149" t="str">
        <f t="shared" si="294"/>
        <v/>
      </c>
      <c r="AP580" s="149" t="str">
        <f t="shared" si="294"/>
        <v/>
      </c>
      <c r="AQ580" s="149">
        <f t="shared" si="294"/>
        <v>-0.76499432651654853</v>
      </c>
      <c r="AS580" s="246">
        <v>36.383085855936116</v>
      </c>
      <c r="AT580" s="151"/>
      <c r="AV580" s="181"/>
      <c r="AW580" s="181"/>
      <c r="AX580" s="181"/>
      <c r="AY580" s="181"/>
      <c r="AZ580" s="181"/>
      <c r="BA580" s="181"/>
      <c r="BB580" s="181"/>
      <c r="BC580" s="181"/>
      <c r="BD580" s="181"/>
      <c r="BE580" s="181"/>
      <c r="BF580" s="181"/>
      <c r="BG580" s="181"/>
      <c r="BH580" s="181"/>
      <c r="BI580" s="181"/>
      <c r="BJ580" s="181"/>
      <c r="BK580" s="181"/>
      <c r="BL580" s="181"/>
      <c r="BM580" s="181"/>
      <c r="BN580" s="181"/>
      <c r="BO580" s="181"/>
      <c r="BP580" s="181"/>
      <c r="BQ580" s="181"/>
      <c r="BR580" s="181"/>
      <c r="BS580" s="181"/>
      <c r="BT580" s="181"/>
      <c r="BU580" s="181"/>
      <c r="BV580" s="181"/>
      <c r="BW580" s="181"/>
      <c r="BX580" s="181"/>
      <c r="BY580" s="181"/>
      <c r="BZ580" s="181"/>
      <c r="CA580" s="181"/>
      <c r="CB580" s="181"/>
      <c r="CC580" s="181"/>
      <c r="CD580" s="181"/>
      <c r="CE580" s="181"/>
      <c r="CF580" s="181"/>
      <c r="CG580" s="181"/>
      <c r="CH580" s="181"/>
      <c r="CI580" s="181"/>
      <c r="CJ580" s="181"/>
    </row>
    <row r="581" spans="2:88" x14ac:dyDescent="0.2">
      <c r="B581" s="144" t="str">
        <f t="shared" si="288"/>
        <v>27. Seguros de Crédito por Ventas a Plazo</v>
      </c>
      <c r="C581" s="149" t="str">
        <f t="shared" si="290"/>
        <v/>
      </c>
      <c r="D581" s="149">
        <f t="shared" si="294"/>
        <v>22.314968741740422</v>
      </c>
      <c r="E581" s="149" t="str">
        <f t="shared" si="294"/>
        <v/>
      </c>
      <c r="F581" s="149" t="str">
        <f t="shared" si="294"/>
        <v/>
      </c>
      <c r="G581" s="149">
        <f t="shared" si="294"/>
        <v>203.94565419691045</v>
      </c>
      <c r="H581" s="149" t="str">
        <f t="shared" si="294"/>
        <v/>
      </c>
      <c r="I581" s="149" t="str">
        <f t="shared" si="294"/>
        <v/>
      </c>
      <c r="J581" s="149">
        <f t="shared" si="294"/>
        <v>-31.704652350629193</v>
      </c>
      <c r="K581" s="149" t="str">
        <f t="shared" si="294"/>
        <v/>
      </c>
      <c r="L581" s="149" t="str">
        <f t="shared" si="294"/>
        <v/>
      </c>
      <c r="M581" s="149">
        <f t="shared" si="294"/>
        <v>-10.977366777436716</v>
      </c>
      <c r="N581" s="149" t="str">
        <f t="shared" si="294"/>
        <v/>
      </c>
      <c r="O581" s="149" t="str">
        <f t="shared" si="294"/>
        <v/>
      </c>
      <c r="P581" s="149">
        <f t="shared" si="294"/>
        <v>-663.1982204646564</v>
      </c>
      <c r="Q581" s="149" t="str">
        <f t="shared" si="294"/>
        <v/>
      </c>
      <c r="R581" s="149" t="str">
        <f t="shared" si="294"/>
        <v/>
      </c>
      <c r="S581" s="149" t="str">
        <f t="shared" si="294"/>
        <v/>
      </c>
      <c r="T581" s="149" t="str">
        <f t="shared" si="294"/>
        <v/>
      </c>
      <c r="U581" s="149" t="str">
        <f t="shared" si="294"/>
        <v/>
      </c>
      <c r="V581" s="149" t="str">
        <f t="shared" si="294"/>
        <v/>
      </c>
      <c r="W581" s="149" t="str">
        <f t="shared" si="294"/>
        <v/>
      </c>
      <c r="X581" s="149">
        <f t="shared" si="294"/>
        <v>39.472578272746375</v>
      </c>
      <c r="Y581" s="149" t="str">
        <f t="shared" si="294"/>
        <v/>
      </c>
      <c r="Z581" s="149" t="str">
        <f t="shared" si="294"/>
        <v/>
      </c>
      <c r="AA581" s="149" t="str">
        <f t="shared" si="294"/>
        <v/>
      </c>
      <c r="AB581" s="149" t="str">
        <f t="shared" si="294"/>
        <v/>
      </c>
      <c r="AC581" s="149">
        <f t="shared" si="294"/>
        <v>161.29445787817295</v>
      </c>
      <c r="AD581" s="149" t="str">
        <f t="shared" si="294"/>
        <v/>
      </c>
      <c r="AE581" s="149" t="str">
        <f t="shared" si="294"/>
        <v/>
      </c>
      <c r="AF581" s="149">
        <f t="shared" si="294"/>
        <v>48.754320363820113</v>
      </c>
      <c r="AG581" s="149" t="str">
        <f t="shared" si="294"/>
        <v/>
      </c>
      <c r="AH581" s="149" t="str">
        <f t="shared" si="294"/>
        <v/>
      </c>
      <c r="AI581" s="149" t="str">
        <f t="shared" si="294"/>
        <v/>
      </c>
      <c r="AJ581" s="149" t="str">
        <f t="shared" si="294"/>
        <v/>
      </c>
      <c r="AK581" s="149" t="str">
        <f t="shared" si="294"/>
        <v/>
      </c>
      <c r="AL581" s="149" t="str">
        <f t="shared" si="294"/>
        <v/>
      </c>
      <c r="AM581" s="149" t="str">
        <f t="shared" si="294"/>
        <v/>
      </c>
      <c r="AN581" s="149" t="str">
        <f t="shared" si="294"/>
        <v/>
      </c>
      <c r="AO581" s="149" t="str">
        <f t="shared" si="294"/>
        <v/>
      </c>
      <c r="AP581" s="149" t="str">
        <f t="shared" si="294"/>
        <v/>
      </c>
      <c r="AQ581" s="149">
        <f t="shared" si="294"/>
        <v>6.0720803588350494</v>
      </c>
      <c r="AS581" s="246">
        <v>126.02828508006387</v>
      </c>
      <c r="AT581" s="151"/>
      <c r="AV581" s="181"/>
      <c r="AW581" s="181"/>
      <c r="AX581" s="181"/>
      <c r="AY581" s="181"/>
      <c r="AZ581" s="181"/>
      <c r="BA581" s="181"/>
      <c r="BB581" s="181"/>
      <c r="BC581" s="181"/>
      <c r="BD581" s="181"/>
      <c r="BE581" s="181"/>
      <c r="BF581" s="181"/>
      <c r="BG581" s="181"/>
      <c r="BH581" s="181"/>
      <c r="BI581" s="181"/>
      <c r="BJ581" s="181"/>
      <c r="BK581" s="181"/>
      <c r="BL581" s="181"/>
      <c r="BM581" s="181"/>
      <c r="BN581" s="181"/>
      <c r="BO581" s="181"/>
      <c r="BP581" s="181"/>
      <c r="BQ581" s="181"/>
      <c r="BR581" s="181"/>
      <c r="BS581" s="181"/>
      <c r="BT581" s="181"/>
      <c r="BU581" s="181"/>
      <c r="BV581" s="181"/>
      <c r="BW581" s="181"/>
      <c r="BX581" s="181"/>
      <c r="BY581" s="181"/>
      <c r="BZ581" s="181"/>
      <c r="CA581" s="181"/>
      <c r="CB581" s="181"/>
      <c r="CC581" s="181"/>
      <c r="CD581" s="181"/>
      <c r="CE581" s="181"/>
      <c r="CF581" s="181"/>
      <c r="CG581" s="181"/>
      <c r="CH581" s="181"/>
      <c r="CI581" s="181"/>
      <c r="CJ581" s="181"/>
    </row>
    <row r="582" spans="2:88" x14ac:dyDescent="0.2">
      <c r="B582" s="144" t="str">
        <f t="shared" si="288"/>
        <v>28. Seguros de Crédito a la Exportación</v>
      </c>
      <c r="C582" s="149" t="str">
        <f t="shared" si="290"/>
        <v/>
      </c>
      <c r="D582" s="149">
        <f t="shared" si="294"/>
        <v>56.644809947562237</v>
      </c>
      <c r="E582" s="149" t="str">
        <f t="shared" si="294"/>
        <v/>
      </c>
      <c r="F582" s="149" t="str">
        <f t="shared" si="294"/>
        <v/>
      </c>
      <c r="G582" s="149">
        <f t="shared" si="294"/>
        <v>0</v>
      </c>
      <c r="H582" s="149" t="str">
        <f t="shared" si="294"/>
        <v/>
      </c>
      <c r="I582" s="149" t="str">
        <f t="shared" si="294"/>
        <v/>
      </c>
      <c r="J582" s="149">
        <f t="shared" si="294"/>
        <v>1.0776180552790278</v>
      </c>
      <c r="K582" s="149" t="str">
        <f t="shared" si="294"/>
        <v/>
      </c>
      <c r="L582" s="149" t="str">
        <f t="shared" si="294"/>
        <v/>
      </c>
      <c r="M582" s="149">
        <f t="shared" si="294"/>
        <v>-8.4990284787932442</v>
      </c>
      <c r="N582" s="149" t="str">
        <f t="shared" si="294"/>
        <v/>
      </c>
      <c r="O582" s="149" t="str">
        <f t="shared" si="294"/>
        <v/>
      </c>
      <c r="P582" s="149" t="str">
        <f t="shared" si="294"/>
        <v/>
      </c>
      <c r="Q582" s="149" t="str">
        <f t="shared" si="294"/>
        <v/>
      </c>
      <c r="R582" s="149" t="str">
        <f t="shared" si="294"/>
        <v/>
      </c>
      <c r="S582" s="149" t="str">
        <f t="shared" si="294"/>
        <v/>
      </c>
      <c r="T582" s="149" t="str">
        <f t="shared" si="294"/>
        <v/>
      </c>
      <c r="U582" s="149" t="str">
        <f t="shared" si="294"/>
        <v/>
      </c>
      <c r="V582" s="149" t="str">
        <f t="shared" si="294"/>
        <v/>
      </c>
      <c r="W582" s="149" t="str">
        <f t="shared" si="294"/>
        <v/>
      </c>
      <c r="X582" s="149">
        <f t="shared" si="294"/>
        <v>8.1005586592178762</v>
      </c>
      <c r="Y582" s="149" t="str">
        <f t="shared" si="294"/>
        <v/>
      </c>
      <c r="Z582" s="149" t="str">
        <f t="shared" si="294"/>
        <v/>
      </c>
      <c r="AA582" s="149" t="str">
        <f t="shared" si="294"/>
        <v/>
      </c>
      <c r="AB582" s="149" t="str">
        <f t="shared" si="294"/>
        <v/>
      </c>
      <c r="AC582" s="149">
        <f t="shared" si="294"/>
        <v>349.84454386896186</v>
      </c>
      <c r="AD582" s="149" t="str">
        <f t="shared" si="294"/>
        <v/>
      </c>
      <c r="AE582" s="149" t="str">
        <f t="shared" si="294"/>
        <v/>
      </c>
      <c r="AF582" s="149" t="str">
        <f t="shared" si="294"/>
        <v/>
      </c>
      <c r="AG582" s="149" t="str">
        <f t="shared" si="294"/>
        <v/>
      </c>
      <c r="AH582" s="149" t="str">
        <f t="shared" si="294"/>
        <v/>
      </c>
      <c r="AI582" s="149" t="str">
        <f t="shared" si="294"/>
        <v/>
      </c>
      <c r="AJ582" s="149" t="str">
        <f t="shared" si="294"/>
        <v/>
      </c>
      <c r="AK582" s="149" t="str">
        <f t="shared" si="294"/>
        <v/>
      </c>
      <c r="AL582" s="149" t="str">
        <f t="shared" si="294"/>
        <v/>
      </c>
      <c r="AM582" s="149" t="str">
        <f t="shared" si="294"/>
        <v/>
      </c>
      <c r="AN582" s="149" t="str">
        <f t="shared" si="294"/>
        <v/>
      </c>
      <c r="AO582" s="149" t="str">
        <f t="shared" si="294"/>
        <v/>
      </c>
      <c r="AP582" s="149" t="str">
        <f t="shared" si="294"/>
        <v/>
      </c>
      <c r="AQ582" s="149">
        <f t="shared" si="294"/>
        <v>18.673454046064151</v>
      </c>
      <c r="AS582" s="246">
        <v>106.80207665434378</v>
      </c>
      <c r="AT582" s="151"/>
      <c r="AV582" s="181"/>
      <c r="AW582" s="181"/>
      <c r="AX582" s="181"/>
      <c r="AY582" s="181"/>
      <c r="AZ582" s="181"/>
      <c r="BA582" s="181"/>
      <c r="BB582" s="181"/>
      <c r="BC582" s="181"/>
      <c r="BD582" s="181"/>
      <c r="BE582" s="181"/>
      <c r="BF582" s="181"/>
      <c r="BG582" s="181"/>
      <c r="BH582" s="181"/>
      <c r="BI582" s="181"/>
      <c r="BJ582" s="181"/>
      <c r="BK582" s="181"/>
      <c r="BL582" s="181"/>
      <c r="BM582" s="181"/>
      <c r="BN582" s="181"/>
      <c r="BO582" s="181"/>
      <c r="BP582" s="181"/>
      <c r="BQ582" s="181"/>
      <c r="BR582" s="181"/>
      <c r="BS582" s="181"/>
      <c r="BT582" s="181"/>
      <c r="BU582" s="181"/>
      <c r="BV582" s="181"/>
      <c r="BW582" s="181"/>
      <c r="BX582" s="181"/>
      <c r="BY582" s="181"/>
      <c r="BZ582" s="181"/>
      <c r="CA582" s="181"/>
      <c r="CB582" s="181"/>
      <c r="CC582" s="181"/>
      <c r="CD582" s="181"/>
      <c r="CE582" s="181"/>
      <c r="CF582" s="181"/>
      <c r="CG582" s="181"/>
      <c r="CH582" s="181"/>
      <c r="CI582" s="181"/>
      <c r="CJ582" s="181"/>
    </row>
    <row r="583" spans="2:88" x14ac:dyDescent="0.2">
      <c r="B583" s="144" t="str">
        <f t="shared" si="288"/>
        <v>29. Otros Seguros de Crédito</v>
      </c>
      <c r="C583" s="149" t="str">
        <f t="shared" si="290"/>
        <v/>
      </c>
      <c r="D583" s="149" t="str">
        <f t="shared" si="294"/>
        <v/>
      </c>
      <c r="E583" s="149" t="str">
        <f t="shared" si="294"/>
        <v/>
      </c>
      <c r="F583" s="149" t="str">
        <f t="shared" si="294"/>
        <v/>
      </c>
      <c r="G583" s="149" t="str">
        <f t="shared" si="294"/>
        <v/>
      </c>
      <c r="H583" s="149" t="str">
        <f t="shared" si="294"/>
        <v/>
      </c>
      <c r="I583" s="149" t="str">
        <f t="shared" si="294"/>
        <v/>
      </c>
      <c r="J583" s="149" t="str">
        <f t="shared" si="294"/>
        <v/>
      </c>
      <c r="K583" s="149" t="str">
        <f t="shared" si="294"/>
        <v/>
      </c>
      <c r="L583" s="149" t="str">
        <f t="shared" si="294"/>
        <v/>
      </c>
      <c r="M583" s="149" t="str">
        <f t="shared" si="294"/>
        <v/>
      </c>
      <c r="N583" s="149" t="str">
        <f t="shared" si="294"/>
        <v/>
      </c>
      <c r="O583" s="149" t="str">
        <f t="shared" si="294"/>
        <v/>
      </c>
      <c r="P583" s="149" t="str">
        <f t="shared" si="294"/>
        <v/>
      </c>
      <c r="Q583" s="149" t="str">
        <f t="shared" si="294"/>
        <v/>
      </c>
      <c r="R583" s="149" t="str">
        <f t="shared" si="294"/>
        <v/>
      </c>
      <c r="S583" s="149" t="str">
        <f t="shared" si="294"/>
        <v/>
      </c>
      <c r="T583" s="149" t="str">
        <f t="shared" si="294"/>
        <v/>
      </c>
      <c r="U583" s="149" t="str">
        <f t="shared" si="294"/>
        <v/>
      </c>
      <c r="V583" s="149" t="str">
        <f t="shared" si="294"/>
        <v/>
      </c>
      <c r="W583" s="149" t="str">
        <f t="shared" si="294"/>
        <v/>
      </c>
      <c r="X583" s="149" t="str">
        <f t="shared" si="294"/>
        <v/>
      </c>
      <c r="Y583" s="149" t="str">
        <f t="shared" si="294"/>
        <v/>
      </c>
      <c r="Z583" s="149" t="str">
        <f t="shared" si="294"/>
        <v/>
      </c>
      <c r="AA583" s="149" t="str">
        <f t="shared" si="294"/>
        <v/>
      </c>
      <c r="AB583" s="149" t="str">
        <f t="shared" si="294"/>
        <v/>
      </c>
      <c r="AC583" s="149" t="str">
        <f t="shared" si="294"/>
        <v/>
      </c>
      <c r="AD583" s="149" t="str">
        <f t="shared" si="294"/>
        <v/>
      </c>
      <c r="AE583" s="149" t="str">
        <f t="shared" si="294"/>
        <v/>
      </c>
      <c r="AF583" s="149" t="str">
        <f t="shared" si="294"/>
        <v/>
      </c>
      <c r="AG583" s="149" t="str">
        <f t="shared" si="294"/>
        <v/>
      </c>
      <c r="AH583" s="149" t="str">
        <f t="shared" si="294"/>
        <v/>
      </c>
      <c r="AI583" s="149" t="str">
        <f t="shared" si="294"/>
        <v/>
      </c>
      <c r="AJ583" s="149" t="str">
        <f t="shared" si="294"/>
        <v/>
      </c>
      <c r="AK583" s="149" t="str">
        <f t="shared" si="294"/>
        <v/>
      </c>
      <c r="AL583" s="149" t="str">
        <f t="shared" si="294"/>
        <v/>
      </c>
      <c r="AM583" s="149" t="str">
        <f t="shared" si="294"/>
        <v/>
      </c>
      <c r="AN583" s="149" t="str">
        <f t="shared" si="294"/>
        <v/>
      </c>
      <c r="AO583" s="149" t="str">
        <f t="shared" si="294"/>
        <v/>
      </c>
      <c r="AP583" s="149" t="str">
        <f t="shared" si="294"/>
        <v/>
      </c>
      <c r="AQ583" s="149" t="str">
        <f t="shared" si="294"/>
        <v/>
      </c>
      <c r="AS583" s="246" t="s">
        <v>729</v>
      </c>
      <c r="AT583" s="151"/>
      <c r="AV583" s="181"/>
      <c r="AW583" s="181"/>
      <c r="AX583" s="181"/>
      <c r="AY583" s="181"/>
      <c r="AZ583" s="181"/>
      <c r="BA583" s="181"/>
      <c r="BB583" s="181"/>
      <c r="BC583" s="181"/>
      <c r="BD583" s="181"/>
      <c r="BE583" s="181"/>
      <c r="BF583" s="181"/>
      <c r="BG583" s="181"/>
      <c r="BH583" s="181"/>
      <c r="BI583" s="181"/>
      <c r="BJ583" s="181"/>
      <c r="BK583" s="181"/>
      <c r="BL583" s="181"/>
      <c r="BM583" s="181"/>
      <c r="BN583" s="181"/>
      <c r="BO583" s="181"/>
      <c r="BP583" s="181"/>
      <c r="BQ583" s="181"/>
      <c r="BR583" s="181"/>
      <c r="BS583" s="181"/>
      <c r="BT583" s="181"/>
      <c r="BU583" s="181"/>
      <c r="BV583" s="181"/>
      <c r="BW583" s="181"/>
      <c r="BX583" s="181"/>
      <c r="BY583" s="181"/>
      <c r="BZ583" s="181"/>
      <c r="CA583" s="181"/>
      <c r="CB583" s="181"/>
      <c r="CC583" s="181"/>
      <c r="CD583" s="181"/>
      <c r="CE583" s="181"/>
      <c r="CF583" s="181"/>
      <c r="CG583" s="181"/>
      <c r="CH583" s="181"/>
      <c r="CI583" s="181"/>
      <c r="CJ583" s="181"/>
    </row>
    <row r="584" spans="2:88" x14ac:dyDescent="0.2">
      <c r="B584" s="144" t="str">
        <f t="shared" si="288"/>
        <v>30. Salud</v>
      </c>
      <c r="C584" s="149" t="str">
        <f t="shared" si="290"/>
        <v/>
      </c>
      <c r="D584" s="149" t="str">
        <f t="shared" si="294"/>
        <v/>
      </c>
      <c r="E584" s="149">
        <f t="shared" si="294"/>
        <v>-153.72593941934767</v>
      </c>
      <c r="F584" s="149">
        <f t="shared" si="294"/>
        <v>20.003990426926293</v>
      </c>
      <c r="G584" s="149" t="str">
        <f t="shared" si="294"/>
        <v/>
      </c>
      <c r="H584" s="149" t="str">
        <f t="shared" si="294"/>
        <v/>
      </c>
      <c r="I584" s="149">
        <f t="shared" si="294"/>
        <v>0</v>
      </c>
      <c r="J584" s="149" t="str">
        <f t="shared" si="294"/>
        <v/>
      </c>
      <c r="K584" s="149">
        <f t="shared" si="294"/>
        <v>-2.3668639053254439</v>
      </c>
      <c r="L584" s="149" t="str">
        <f t="shared" si="294"/>
        <v/>
      </c>
      <c r="M584" s="149" t="str">
        <f t="shared" si="294"/>
        <v/>
      </c>
      <c r="N584" s="149" t="str">
        <f t="shared" si="294"/>
        <v/>
      </c>
      <c r="O584" s="149" t="str">
        <f t="shared" si="294"/>
        <v/>
      </c>
      <c r="P584" s="149" t="str">
        <f t="shared" si="294"/>
        <v/>
      </c>
      <c r="Q584" s="149" t="str">
        <f t="shared" si="294"/>
        <v/>
      </c>
      <c r="R584" s="149" t="str">
        <f t="shared" si="294"/>
        <v/>
      </c>
      <c r="S584" s="149" t="str">
        <f t="shared" si="294"/>
        <v/>
      </c>
      <c r="T584" s="149" t="str">
        <f t="shared" si="294"/>
        <v/>
      </c>
      <c r="U584" s="149" t="str">
        <f t="shared" si="294"/>
        <v/>
      </c>
      <c r="V584" s="149">
        <f t="shared" si="294"/>
        <v>-70.544591185635852</v>
      </c>
      <c r="W584" s="149" t="str">
        <f t="shared" si="294"/>
        <v/>
      </c>
      <c r="X584" s="149" t="str">
        <f t="shared" si="294"/>
        <v/>
      </c>
      <c r="Y584" s="149" t="str">
        <f t="shared" si="294"/>
        <v/>
      </c>
      <c r="Z584" s="149" t="str">
        <f t="shared" si="294"/>
        <v/>
      </c>
      <c r="AA584" s="149" t="str">
        <f t="shared" si="294"/>
        <v/>
      </c>
      <c r="AB584" s="149">
        <f t="shared" si="294"/>
        <v>1333.0578512396694</v>
      </c>
      <c r="AC584" s="149" t="str">
        <f t="shared" si="294"/>
        <v/>
      </c>
      <c r="AD584" s="149" t="str">
        <f t="shared" si="294"/>
        <v/>
      </c>
      <c r="AE584" s="149" t="str">
        <f t="shared" si="294"/>
        <v/>
      </c>
      <c r="AF584" s="149" t="str">
        <f t="shared" si="294"/>
        <v/>
      </c>
      <c r="AG584" s="149">
        <f t="shared" si="294"/>
        <v>0</v>
      </c>
      <c r="AH584" s="149" t="str">
        <f t="shared" si="294"/>
        <v/>
      </c>
      <c r="AI584" s="149" t="str">
        <f t="shared" si="294"/>
        <v/>
      </c>
      <c r="AJ584" s="149" t="str">
        <f t="shared" si="294"/>
        <v/>
      </c>
      <c r="AK584" s="149" t="str">
        <f t="shared" si="294"/>
        <v/>
      </c>
      <c r="AL584" s="149" t="str">
        <f t="shared" si="294"/>
        <v/>
      </c>
      <c r="AM584" s="149" t="str">
        <f t="shared" si="294"/>
        <v/>
      </c>
      <c r="AN584" s="149" t="str">
        <f t="shared" si="294"/>
        <v/>
      </c>
      <c r="AO584" s="149" t="str">
        <f t="shared" si="294"/>
        <v/>
      </c>
      <c r="AP584" s="149" t="str">
        <f t="shared" si="294"/>
        <v/>
      </c>
      <c r="AQ584" s="149">
        <f t="shared" si="294"/>
        <v>671.96403406654008</v>
      </c>
      <c r="AS584" s="246">
        <v>15.040415153615742</v>
      </c>
      <c r="AT584" s="151"/>
      <c r="AV584" s="181"/>
      <c r="AW584" s="181"/>
      <c r="AX584" s="181"/>
      <c r="AY584" s="181"/>
      <c r="AZ584" s="181"/>
      <c r="BA584" s="181"/>
      <c r="BB584" s="181"/>
      <c r="BC584" s="181"/>
      <c r="BD584" s="181"/>
      <c r="BE584" s="181"/>
      <c r="BF584" s="181"/>
      <c r="BG584" s="181"/>
      <c r="BH584" s="181"/>
      <c r="BI584" s="181"/>
      <c r="BJ584" s="181"/>
      <c r="BK584" s="181"/>
      <c r="BL584" s="181"/>
      <c r="BM584" s="181"/>
      <c r="BN584" s="181"/>
      <c r="BO584" s="181"/>
      <c r="BP584" s="181"/>
      <c r="BQ584" s="181"/>
      <c r="BR584" s="181"/>
      <c r="BS584" s="181"/>
      <c r="BT584" s="181"/>
      <c r="BU584" s="181"/>
      <c r="BV584" s="181"/>
      <c r="BW584" s="181"/>
      <c r="BX584" s="181"/>
      <c r="BY584" s="181"/>
      <c r="BZ584" s="181"/>
      <c r="CA584" s="181"/>
      <c r="CB584" s="181"/>
      <c r="CC584" s="181"/>
      <c r="CD584" s="181"/>
      <c r="CE584" s="181"/>
      <c r="CF584" s="181"/>
      <c r="CG584" s="181"/>
      <c r="CH584" s="181"/>
      <c r="CI584" s="181"/>
      <c r="CJ584" s="181"/>
    </row>
    <row r="585" spans="2:88" x14ac:dyDescent="0.2">
      <c r="B585" s="144" t="str">
        <f t="shared" si="288"/>
        <v>31. Accidentes Personales</v>
      </c>
      <c r="C585" s="149" t="str">
        <f t="shared" si="290"/>
        <v/>
      </c>
      <c r="D585" s="149" t="str">
        <f t="shared" si="294"/>
        <v/>
      </c>
      <c r="E585" s="149">
        <f t="shared" si="294"/>
        <v>-65.888021048871536</v>
      </c>
      <c r="F585" s="149">
        <f t="shared" si="294"/>
        <v>13.708711679440185</v>
      </c>
      <c r="G585" s="149" t="str">
        <f t="shared" si="294"/>
        <v/>
      </c>
      <c r="H585" s="149">
        <f t="shared" si="294"/>
        <v>15.794371517687095</v>
      </c>
      <c r="I585" s="149">
        <f t="shared" si="294"/>
        <v>27.055543773284857</v>
      </c>
      <c r="J585" s="149" t="str">
        <f t="shared" si="294"/>
        <v/>
      </c>
      <c r="K585" s="149">
        <f t="shared" si="294"/>
        <v>-0.52690799815827394</v>
      </c>
      <c r="L585" s="149">
        <f t="shared" si="294"/>
        <v>80.21997911590671</v>
      </c>
      <c r="M585" s="149" t="str">
        <f t="shared" si="294"/>
        <v/>
      </c>
      <c r="N585" s="149">
        <f t="shared" si="294"/>
        <v>22.282961345541811</v>
      </c>
      <c r="O585" s="149">
        <f t="shared" si="294"/>
        <v>8.9562729052663279</v>
      </c>
      <c r="P585" s="149" t="str">
        <f t="shared" si="294"/>
        <v/>
      </c>
      <c r="Q585" s="149">
        <f t="shared" si="294"/>
        <v>-2.7064234495166684</v>
      </c>
      <c r="R585" s="149" t="str">
        <f t="shared" si="294"/>
        <v/>
      </c>
      <c r="S585" s="149">
        <f t="shared" si="294"/>
        <v>85.661365687062229</v>
      </c>
      <c r="T585" s="149" t="str">
        <f t="shared" si="294"/>
        <v/>
      </c>
      <c r="U585" s="149">
        <f t="shared" si="294"/>
        <v>164.6628529868386</v>
      </c>
      <c r="V585" s="149">
        <f t="shared" si="294"/>
        <v>-21.393368424581755</v>
      </c>
      <c r="W585" s="149">
        <f t="shared" si="294"/>
        <v>28.935836412146099</v>
      </c>
      <c r="X585" s="149" t="str">
        <f t="shared" si="294"/>
        <v/>
      </c>
      <c r="Y585" s="149">
        <f t="shared" si="294"/>
        <v>25.446605132547166</v>
      </c>
      <c r="Z585" s="149">
        <f t="shared" si="294"/>
        <v>2.510608583552667</v>
      </c>
      <c r="AA585" s="149">
        <f t="shared" si="294"/>
        <v>30.563591143857543</v>
      </c>
      <c r="AB585" s="149">
        <f t="shared" si="294"/>
        <v>-4.8346211777960102</v>
      </c>
      <c r="AC585" s="149" t="str">
        <f t="shared" si="294"/>
        <v/>
      </c>
      <c r="AD585" s="149">
        <f t="shared" si="294"/>
        <v>14.923408153107118</v>
      </c>
      <c r="AE585" s="149">
        <f t="shared" si="294"/>
        <v>20.448622089297157</v>
      </c>
      <c r="AF585" s="149" t="str">
        <f t="shared" si="294"/>
        <v/>
      </c>
      <c r="AG585" s="149">
        <f t="shared" si="294"/>
        <v>29.827798053083104</v>
      </c>
      <c r="AH585" s="149">
        <f t="shared" si="294"/>
        <v>7.4159935576758835</v>
      </c>
      <c r="AI585" s="149">
        <f t="shared" si="294"/>
        <v>-215.30985452453359</v>
      </c>
      <c r="AJ585" s="149">
        <f t="shared" si="294"/>
        <v>196.98310398885212</v>
      </c>
      <c r="AK585" s="149" t="str">
        <f t="shared" si="294"/>
        <v/>
      </c>
      <c r="AL585" s="149" t="str">
        <f t="shared" si="294"/>
        <v/>
      </c>
      <c r="AM585" s="149" t="str">
        <f t="shared" si="294"/>
        <v/>
      </c>
      <c r="AN585" s="149" t="str">
        <f t="shared" si="294"/>
        <v/>
      </c>
      <c r="AO585" s="149" t="str">
        <f t="shared" si="294"/>
        <v/>
      </c>
      <c r="AP585" s="149" t="str">
        <f t="shared" si="294"/>
        <v/>
      </c>
      <c r="AQ585" s="149">
        <f t="shared" si="294"/>
        <v>13.963927492004945</v>
      </c>
      <c r="AS585" s="246">
        <v>26.223693617783084</v>
      </c>
      <c r="AT585" s="151"/>
      <c r="AV585" s="181"/>
      <c r="AW585" s="181"/>
      <c r="AX585" s="181"/>
      <c r="AY585" s="181"/>
      <c r="AZ585" s="181"/>
      <c r="BA585" s="181"/>
      <c r="BB585" s="181"/>
      <c r="BC585" s="181"/>
      <c r="BD585" s="181"/>
      <c r="BE585" s="181"/>
      <c r="BF585" s="181"/>
      <c r="BG585" s="181"/>
      <c r="BH585" s="181"/>
      <c r="BI585" s="181"/>
      <c r="BJ585" s="181"/>
      <c r="BK585" s="181"/>
      <c r="BL585" s="181"/>
      <c r="BM585" s="181"/>
      <c r="BN585" s="181"/>
      <c r="BO585" s="181"/>
      <c r="BP585" s="181"/>
      <c r="BQ585" s="181"/>
      <c r="BR585" s="181"/>
      <c r="BS585" s="181"/>
      <c r="BT585" s="181"/>
      <c r="BU585" s="181"/>
      <c r="BV585" s="181"/>
      <c r="BW585" s="181"/>
      <c r="BX585" s="181"/>
      <c r="BY585" s="181"/>
      <c r="BZ585" s="181"/>
      <c r="CA585" s="181"/>
      <c r="CB585" s="181"/>
      <c r="CC585" s="181"/>
      <c r="CD585" s="181"/>
      <c r="CE585" s="181"/>
      <c r="CF585" s="181"/>
      <c r="CG585" s="181"/>
      <c r="CH585" s="181"/>
      <c r="CI585" s="181"/>
      <c r="CJ585" s="181"/>
    </row>
    <row r="586" spans="2:88" x14ac:dyDescent="0.2">
      <c r="B586" s="144" t="str">
        <f t="shared" si="288"/>
        <v>32. SOAP</v>
      </c>
      <c r="C586" s="149" t="str">
        <f t="shared" si="290"/>
        <v/>
      </c>
      <c r="D586" s="149" t="str">
        <f t="shared" si="294"/>
        <v/>
      </c>
      <c r="E586" s="149">
        <f t="shared" si="294"/>
        <v>26.886454741070377</v>
      </c>
      <c r="F586" s="149">
        <f t="shared" si="294"/>
        <v>63.565891472868216</v>
      </c>
      <c r="G586" s="149" t="str">
        <f t="shared" si="294"/>
        <v/>
      </c>
      <c r="H586" s="149">
        <f t="shared" si="294"/>
        <v>155.08638928067703</v>
      </c>
      <c r="I586" s="149">
        <f t="shared" si="294"/>
        <v>14.117730322250278</v>
      </c>
      <c r="J586" s="149" t="str">
        <f t="shared" si="294"/>
        <v/>
      </c>
      <c r="K586" s="149">
        <f t="shared" si="294"/>
        <v>22.940518859295494</v>
      </c>
      <c r="L586" s="149" t="str">
        <f t="shared" si="294"/>
        <v/>
      </c>
      <c r="M586" s="149" t="str">
        <f t="shared" si="294"/>
        <v/>
      </c>
      <c r="N586" s="149" t="str">
        <f t="shared" si="294"/>
        <v/>
      </c>
      <c r="O586" s="149" t="str">
        <f t="shared" si="294"/>
        <v/>
      </c>
      <c r="P586" s="149" t="str">
        <f t="shared" si="294"/>
        <v/>
      </c>
      <c r="Q586" s="149">
        <f t="shared" si="294"/>
        <v>29.42672709988215</v>
      </c>
      <c r="R586" s="149" t="str">
        <f t="shared" si="294"/>
        <v/>
      </c>
      <c r="S586" s="149">
        <f t="shared" si="294"/>
        <v>2.8179174462904935</v>
      </c>
      <c r="T586" s="149" t="str">
        <f t="shared" si="294"/>
        <v/>
      </c>
      <c r="U586" s="149">
        <f t="shared" si="294"/>
        <v>17.75768744547122</v>
      </c>
      <c r="V586" s="149" t="str">
        <f t="shared" si="294"/>
        <v/>
      </c>
      <c r="W586" s="149" t="str">
        <f t="shared" si="294"/>
        <v/>
      </c>
      <c r="X586" s="149" t="str">
        <f t="shared" si="294"/>
        <v/>
      </c>
      <c r="Y586" s="149">
        <f t="shared" si="294"/>
        <v>-0.29445970356073542</v>
      </c>
      <c r="Z586" s="149" t="str">
        <f t="shared" si="294"/>
        <v/>
      </c>
      <c r="AA586" s="149">
        <f t="shared" si="294"/>
        <v>15.701115739191637</v>
      </c>
      <c r="AB586" s="149" t="str">
        <f t="shared" si="294"/>
        <v/>
      </c>
      <c r="AC586" s="149" t="str">
        <f t="shared" si="294"/>
        <v/>
      </c>
      <c r="AD586" s="149" t="str">
        <f t="shared" si="294"/>
        <v/>
      </c>
      <c r="AE586" s="149" t="str">
        <f t="shared" si="294"/>
        <v/>
      </c>
      <c r="AF586" s="149" t="str">
        <f t="shared" si="294"/>
        <v/>
      </c>
      <c r="AG586" s="149">
        <f t="shared" si="294"/>
        <v>54.303435426463452</v>
      </c>
      <c r="AH586" s="149" t="str">
        <f t="shared" si="294"/>
        <v/>
      </c>
      <c r="AI586" s="149">
        <f t="shared" si="294"/>
        <v>38.32040440390859</v>
      </c>
      <c r="AJ586" s="149" t="str">
        <f t="shared" si="294"/>
        <v/>
      </c>
      <c r="AK586" s="149" t="str">
        <f t="shared" si="294"/>
        <v/>
      </c>
      <c r="AL586" s="149" t="str">
        <f t="shared" si="294"/>
        <v/>
      </c>
      <c r="AM586" s="149" t="str">
        <f t="shared" si="294"/>
        <v/>
      </c>
      <c r="AN586" s="149" t="str">
        <f t="shared" si="294"/>
        <v/>
      </c>
      <c r="AO586" s="149" t="str">
        <f t="shared" si="294"/>
        <v/>
      </c>
      <c r="AP586" s="149" t="str">
        <f t="shared" si="294"/>
        <v/>
      </c>
      <c r="AQ586" s="149">
        <f t="shared" si="294"/>
        <v>31.257353296941215</v>
      </c>
      <c r="AS586" s="246">
        <v>80.424781481923532</v>
      </c>
      <c r="AT586" s="151"/>
      <c r="AV586" s="181"/>
      <c r="AW586" s="181"/>
      <c r="AX586" s="181"/>
      <c r="AY586" s="181"/>
      <c r="AZ586" s="181"/>
      <c r="BA586" s="181"/>
      <c r="BB586" s="181"/>
      <c r="BC586" s="181"/>
      <c r="BD586" s="181"/>
      <c r="BE586" s="181"/>
      <c r="BF586" s="181"/>
      <c r="BG586" s="181"/>
      <c r="BH586" s="181"/>
      <c r="BI586" s="181"/>
      <c r="BJ586" s="181"/>
      <c r="BK586" s="181"/>
      <c r="BL586" s="181"/>
      <c r="BM586" s="181"/>
      <c r="BN586" s="181"/>
      <c r="BO586" s="181"/>
      <c r="BP586" s="181"/>
      <c r="BQ586" s="181"/>
      <c r="BR586" s="181"/>
      <c r="BS586" s="181"/>
      <c r="BT586" s="181"/>
      <c r="BU586" s="181"/>
      <c r="BV586" s="181"/>
      <c r="BW586" s="181"/>
      <c r="BX586" s="181"/>
      <c r="BY586" s="181"/>
      <c r="BZ586" s="181"/>
      <c r="CA586" s="181"/>
      <c r="CB586" s="181"/>
      <c r="CC586" s="181"/>
      <c r="CD586" s="181"/>
      <c r="CE586" s="181"/>
      <c r="CF586" s="181"/>
      <c r="CG586" s="181"/>
      <c r="CH586" s="181"/>
      <c r="CI586" s="181"/>
      <c r="CJ586" s="181"/>
    </row>
    <row r="587" spans="2:88" x14ac:dyDescent="0.2">
      <c r="B587" s="144" t="str">
        <f t="shared" si="288"/>
        <v>33. Seguro de Cesantía</v>
      </c>
      <c r="C587" s="149" t="str">
        <f t="shared" si="290"/>
        <v/>
      </c>
      <c r="D587" s="149" t="str">
        <f t="shared" si="294"/>
        <v/>
      </c>
      <c r="E587" s="149">
        <f t="shared" si="294"/>
        <v>-0.52899657580743098</v>
      </c>
      <c r="F587" s="149">
        <f t="shared" si="294"/>
        <v>77.444679161770964</v>
      </c>
      <c r="G587" s="149" t="str">
        <f t="shared" si="294"/>
        <v/>
      </c>
      <c r="H587" s="149">
        <f t="shared" si="294"/>
        <v>57.176121930567312</v>
      </c>
      <c r="I587" s="149">
        <f t="shared" si="294"/>
        <v>60.25261683163621</v>
      </c>
      <c r="J587" s="149" t="str">
        <f t="shared" si="294"/>
        <v/>
      </c>
      <c r="K587" s="149">
        <f t="shared" si="294"/>
        <v>15.215516259329057</v>
      </c>
      <c r="L587" s="149" t="str">
        <f t="shared" si="294"/>
        <v/>
      </c>
      <c r="M587" s="149" t="str">
        <f t="shared" si="294"/>
        <v/>
      </c>
      <c r="N587" s="149" t="str">
        <f t="shared" ref="D587:AQ592" si="295">IFERROR((N485/N628)*100,"")</f>
        <v/>
      </c>
      <c r="O587" s="149" t="str">
        <f t="shared" si="295"/>
        <v/>
      </c>
      <c r="P587" s="149" t="str">
        <f t="shared" si="295"/>
        <v/>
      </c>
      <c r="Q587" s="149">
        <f t="shared" si="295"/>
        <v>9.5519827567246569</v>
      </c>
      <c r="R587" s="149">
        <f t="shared" si="295"/>
        <v>-5.8802542812662164</v>
      </c>
      <c r="S587" s="149" t="str">
        <f t="shared" si="295"/>
        <v/>
      </c>
      <c r="T587" s="149" t="str">
        <f t="shared" si="295"/>
        <v/>
      </c>
      <c r="U587" s="149">
        <f t="shared" si="295"/>
        <v>142.34286946078279</v>
      </c>
      <c r="V587" s="149">
        <f t="shared" si="295"/>
        <v>54.61587231579238</v>
      </c>
      <c r="W587" s="149" t="str">
        <f t="shared" si="295"/>
        <v/>
      </c>
      <c r="X587" s="149" t="str">
        <f t="shared" si="295"/>
        <v/>
      </c>
      <c r="Y587" s="149" t="str">
        <f t="shared" si="295"/>
        <v/>
      </c>
      <c r="Z587" s="149" t="str">
        <f t="shared" si="295"/>
        <v/>
      </c>
      <c r="AA587" s="149">
        <f t="shared" si="295"/>
        <v>-4.6162104133118627</v>
      </c>
      <c r="AB587" s="149">
        <f t="shared" si="295"/>
        <v>2.2500739214620236</v>
      </c>
      <c r="AC587" s="149" t="str">
        <f t="shared" si="295"/>
        <v/>
      </c>
      <c r="AD587" s="149" t="str">
        <f t="shared" si="295"/>
        <v/>
      </c>
      <c r="AE587" s="149" t="str">
        <f t="shared" si="295"/>
        <v/>
      </c>
      <c r="AF587" s="149" t="str">
        <f t="shared" si="295"/>
        <v/>
      </c>
      <c r="AG587" s="149">
        <f t="shared" si="295"/>
        <v>39.509977276933924</v>
      </c>
      <c r="AH587" s="149" t="str">
        <f t="shared" si="295"/>
        <v/>
      </c>
      <c r="AI587" s="149">
        <f t="shared" si="295"/>
        <v>38.575717336388543</v>
      </c>
      <c r="AJ587" s="149">
        <f t="shared" si="295"/>
        <v>23.73691541886981</v>
      </c>
      <c r="AK587" s="149" t="str">
        <f t="shared" si="295"/>
        <v/>
      </c>
      <c r="AL587" s="149" t="str">
        <f t="shared" si="295"/>
        <v/>
      </c>
      <c r="AM587" s="149" t="str">
        <f t="shared" si="295"/>
        <v/>
      </c>
      <c r="AN587" s="149" t="str">
        <f t="shared" si="295"/>
        <v/>
      </c>
      <c r="AO587" s="149" t="str">
        <f t="shared" si="295"/>
        <v/>
      </c>
      <c r="AP587" s="149" t="str">
        <f t="shared" si="295"/>
        <v/>
      </c>
      <c r="AQ587" s="149">
        <f t="shared" si="295"/>
        <v>35.035934267687615</v>
      </c>
      <c r="AS587" s="246">
        <v>38.712494031463976</v>
      </c>
      <c r="AT587" s="151"/>
      <c r="AV587" s="181"/>
      <c r="AW587" s="181"/>
      <c r="AX587" s="181"/>
      <c r="AY587" s="181"/>
      <c r="AZ587" s="181"/>
      <c r="BA587" s="181"/>
      <c r="BB587" s="181"/>
      <c r="BC587" s="181"/>
      <c r="BD587" s="181"/>
      <c r="BE587" s="181"/>
      <c r="BF587" s="181"/>
      <c r="BG587" s="181"/>
      <c r="BH587" s="181"/>
      <c r="BI587" s="181"/>
      <c r="BJ587" s="181"/>
      <c r="BK587" s="181"/>
      <c r="BL587" s="181"/>
      <c r="BM587" s="181"/>
      <c r="BN587" s="181"/>
      <c r="BO587" s="181"/>
      <c r="BP587" s="181"/>
      <c r="BQ587" s="181"/>
      <c r="BR587" s="181"/>
      <c r="BS587" s="181"/>
      <c r="BT587" s="181"/>
      <c r="BU587" s="181"/>
      <c r="BV587" s="181"/>
      <c r="BW587" s="181"/>
      <c r="BX587" s="181"/>
      <c r="BY587" s="181"/>
      <c r="BZ587" s="181"/>
      <c r="CA587" s="181"/>
      <c r="CB587" s="181"/>
      <c r="CC587" s="181"/>
      <c r="CD587" s="181"/>
      <c r="CE587" s="181"/>
      <c r="CF587" s="181"/>
      <c r="CG587" s="181"/>
      <c r="CH587" s="181"/>
      <c r="CI587" s="181"/>
      <c r="CJ587" s="181"/>
    </row>
    <row r="588" spans="2:88" x14ac:dyDescent="0.2">
      <c r="B588" s="144" t="str">
        <f t="shared" si="288"/>
        <v>34. Seguro de Título</v>
      </c>
      <c r="C588" s="149" t="str">
        <f t="shared" si="290"/>
        <v/>
      </c>
      <c r="D588" s="149" t="str">
        <f t="shared" si="295"/>
        <v/>
      </c>
      <c r="E588" s="149" t="str">
        <f t="shared" si="295"/>
        <v/>
      </c>
      <c r="F588" s="149" t="str">
        <f t="shared" si="295"/>
        <v/>
      </c>
      <c r="G588" s="149" t="str">
        <f t="shared" si="295"/>
        <v/>
      </c>
      <c r="H588" s="149" t="str">
        <f t="shared" si="295"/>
        <v/>
      </c>
      <c r="I588" s="149" t="str">
        <f t="shared" si="295"/>
        <v/>
      </c>
      <c r="J588" s="149" t="str">
        <f t="shared" si="295"/>
        <v/>
      </c>
      <c r="K588" s="149" t="str">
        <f t="shared" si="295"/>
        <v/>
      </c>
      <c r="L588" s="149" t="str">
        <f t="shared" si="295"/>
        <v/>
      </c>
      <c r="M588" s="149" t="str">
        <f t="shared" si="295"/>
        <v/>
      </c>
      <c r="N588" s="149" t="str">
        <f t="shared" si="295"/>
        <v/>
      </c>
      <c r="O588" s="149" t="str">
        <f t="shared" si="295"/>
        <v/>
      </c>
      <c r="P588" s="149" t="str">
        <f t="shared" si="295"/>
        <v/>
      </c>
      <c r="Q588" s="149">
        <f t="shared" si="295"/>
        <v>46.168828084176525</v>
      </c>
      <c r="R588" s="149" t="str">
        <f t="shared" si="295"/>
        <v/>
      </c>
      <c r="S588" s="149" t="str">
        <f t="shared" si="295"/>
        <v/>
      </c>
      <c r="T588" s="149" t="str">
        <f t="shared" si="295"/>
        <v/>
      </c>
      <c r="U588" s="149" t="str">
        <f t="shared" si="295"/>
        <v/>
      </c>
      <c r="V588" s="149" t="str">
        <f t="shared" si="295"/>
        <v/>
      </c>
      <c r="W588" s="149" t="str">
        <f t="shared" si="295"/>
        <v/>
      </c>
      <c r="X588" s="149" t="str">
        <f t="shared" si="295"/>
        <v/>
      </c>
      <c r="Y588" s="149" t="str">
        <f t="shared" si="295"/>
        <v/>
      </c>
      <c r="Z588" s="149" t="str">
        <f t="shared" si="295"/>
        <v/>
      </c>
      <c r="AA588" s="149" t="str">
        <f t="shared" si="295"/>
        <v/>
      </c>
      <c r="AB588" s="149" t="str">
        <f t="shared" si="295"/>
        <v/>
      </c>
      <c r="AC588" s="149" t="str">
        <f t="shared" si="295"/>
        <v/>
      </c>
      <c r="AD588" s="149" t="str">
        <f t="shared" si="295"/>
        <v/>
      </c>
      <c r="AE588" s="149" t="str">
        <f t="shared" si="295"/>
        <v/>
      </c>
      <c r="AF588" s="149" t="str">
        <f t="shared" si="295"/>
        <v/>
      </c>
      <c r="AG588" s="149" t="str">
        <f t="shared" si="295"/>
        <v/>
      </c>
      <c r="AH588" s="149" t="str">
        <f t="shared" si="295"/>
        <v/>
      </c>
      <c r="AI588" s="149" t="str">
        <f t="shared" si="295"/>
        <v/>
      </c>
      <c r="AJ588" s="149" t="str">
        <f t="shared" si="295"/>
        <v/>
      </c>
      <c r="AK588" s="149" t="str">
        <f t="shared" si="295"/>
        <v/>
      </c>
      <c r="AL588" s="149" t="str">
        <f t="shared" si="295"/>
        <v/>
      </c>
      <c r="AM588" s="149" t="str">
        <f t="shared" si="295"/>
        <v/>
      </c>
      <c r="AN588" s="149" t="str">
        <f t="shared" si="295"/>
        <v/>
      </c>
      <c r="AO588" s="149" t="str">
        <f t="shared" si="295"/>
        <v/>
      </c>
      <c r="AP588" s="149" t="str">
        <f t="shared" si="295"/>
        <v/>
      </c>
      <c r="AQ588" s="149">
        <f t="shared" si="295"/>
        <v>46.168828084176525</v>
      </c>
      <c r="AS588" s="246" t="s">
        <v>729</v>
      </c>
      <c r="AT588" s="151"/>
      <c r="AV588" s="181"/>
      <c r="AW588" s="181"/>
      <c r="AX588" s="181"/>
      <c r="AY588" s="181"/>
      <c r="AZ588" s="181"/>
      <c r="BA588" s="181"/>
      <c r="BB588" s="181"/>
      <c r="BC588" s="181"/>
      <c r="BD588" s="181"/>
      <c r="BE588" s="181"/>
      <c r="BF588" s="181"/>
      <c r="BG588" s="181"/>
      <c r="BH588" s="181"/>
      <c r="BI588" s="181"/>
      <c r="BJ588" s="181"/>
      <c r="BK588" s="181"/>
      <c r="BL588" s="181"/>
      <c r="BM588" s="181"/>
      <c r="BN588" s="181"/>
      <c r="BO588" s="181"/>
      <c r="BP588" s="181"/>
      <c r="BQ588" s="181"/>
      <c r="BR588" s="181"/>
      <c r="BS588" s="181"/>
      <c r="BT588" s="181"/>
      <c r="BU588" s="181"/>
      <c r="BV588" s="181"/>
      <c r="BW588" s="181"/>
      <c r="BX588" s="181"/>
      <c r="BY588" s="181"/>
      <c r="BZ588" s="181"/>
      <c r="CA588" s="181"/>
      <c r="CB588" s="181"/>
      <c r="CC588" s="181"/>
      <c r="CD588" s="181"/>
      <c r="CE588" s="181"/>
      <c r="CF588" s="181"/>
      <c r="CG588" s="181"/>
      <c r="CH588" s="181"/>
      <c r="CI588" s="181"/>
      <c r="CJ588" s="181"/>
    </row>
    <row r="589" spans="2:88" x14ac:dyDescent="0.2">
      <c r="B589" s="144" t="str">
        <f t="shared" si="288"/>
        <v>35. Seguro Agrícola</v>
      </c>
      <c r="C589" s="149" t="str">
        <f t="shared" si="290"/>
        <v/>
      </c>
      <c r="D589" s="149" t="str">
        <f t="shared" si="295"/>
        <v/>
      </c>
      <c r="E589" s="149" t="str">
        <f t="shared" si="295"/>
        <v/>
      </c>
      <c r="F589" s="149" t="str">
        <f t="shared" si="295"/>
        <v/>
      </c>
      <c r="G589" s="149" t="str">
        <f t="shared" si="295"/>
        <v/>
      </c>
      <c r="H589" s="149" t="str">
        <f t="shared" si="295"/>
        <v/>
      </c>
      <c r="I589" s="149" t="str">
        <f t="shared" si="295"/>
        <v/>
      </c>
      <c r="J589" s="149" t="str">
        <f t="shared" si="295"/>
        <v/>
      </c>
      <c r="K589" s="149" t="str">
        <f t="shared" si="295"/>
        <v/>
      </c>
      <c r="L589" s="149" t="str">
        <f t="shared" si="295"/>
        <v/>
      </c>
      <c r="M589" s="149" t="str">
        <f t="shared" si="295"/>
        <v/>
      </c>
      <c r="N589" s="149" t="str">
        <f t="shared" si="295"/>
        <v/>
      </c>
      <c r="O589" s="149" t="str">
        <f t="shared" si="295"/>
        <v/>
      </c>
      <c r="P589" s="149" t="str">
        <f t="shared" si="295"/>
        <v/>
      </c>
      <c r="Q589" s="149">
        <f t="shared" si="295"/>
        <v>225.19349414189526</v>
      </c>
      <c r="R589" s="149" t="str">
        <f t="shared" si="295"/>
        <v/>
      </c>
      <c r="S589" s="149" t="str">
        <f t="shared" si="295"/>
        <v/>
      </c>
      <c r="T589" s="149" t="str">
        <f t="shared" si="295"/>
        <v/>
      </c>
      <c r="U589" s="149" t="str">
        <f t="shared" si="295"/>
        <v/>
      </c>
      <c r="V589" s="149" t="str">
        <f t="shared" si="295"/>
        <v/>
      </c>
      <c r="W589" s="149" t="str">
        <f t="shared" si="295"/>
        <v/>
      </c>
      <c r="X589" s="149" t="str">
        <f t="shared" si="295"/>
        <v/>
      </c>
      <c r="Y589" s="149" t="str">
        <f t="shared" si="295"/>
        <v/>
      </c>
      <c r="Z589" s="149" t="str">
        <f t="shared" si="295"/>
        <v/>
      </c>
      <c r="AA589" s="149" t="str">
        <f t="shared" si="295"/>
        <v/>
      </c>
      <c r="AB589" s="149" t="str">
        <f t="shared" si="295"/>
        <v/>
      </c>
      <c r="AC589" s="149" t="str">
        <f t="shared" si="295"/>
        <v/>
      </c>
      <c r="AD589" s="149" t="str">
        <f t="shared" si="295"/>
        <v/>
      </c>
      <c r="AE589" s="149" t="str">
        <f t="shared" si="295"/>
        <v/>
      </c>
      <c r="AF589" s="149" t="str">
        <f t="shared" si="295"/>
        <v/>
      </c>
      <c r="AG589" s="149">
        <f t="shared" si="295"/>
        <v>66.42078806356615</v>
      </c>
      <c r="AH589" s="149">
        <f t="shared" si="295"/>
        <v>0</v>
      </c>
      <c r="AI589" s="149" t="str">
        <f t="shared" si="295"/>
        <v/>
      </c>
      <c r="AJ589" s="149" t="str">
        <f t="shared" si="295"/>
        <v/>
      </c>
      <c r="AK589" s="149" t="str">
        <f t="shared" si="295"/>
        <v/>
      </c>
      <c r="AL589" s="149" t="str">
        <f t="shared" si="295"/>
        <v/>
      </c>
      <c r="AM589" s="149" t="str">
        <f t="shared" si="295"/>
        <v/>
      </c>
      <c r="AN589" s="149" t="str">
        <f t="shared" si="295"/>
        <v/>
      </c>
      <c r="AO589" s="149" t="str">
        <f t="shared" si="295"/>
        <v/>
      </c>
      <c r="AP589" s="149" t="str">
        <f t="shared" si="295"/>
        <v/>
      </c>
      <c r="AQ589" s="149">
        <f t="shared" si="295"/>
        <v>212.08365115486671</v>
      </c>
      <c r="AS589" s="246">
        <v>23.834800243121304</v>
      </c>
      <c r="AT589" s="151"/>
      <c r="AV589" s="181"/>
      <c r="AW589" s="181"/>
      <c r="AX589" s="181"/>
      <c r="AY589" s="181"/>
      <c r="AZ589" s="181"/>
      <c r="BA589" s="181"/>
      <c r="BB589" s="181"/>
      <c r="BC589" s="181"/>
      <c r="BD589" s="181"/>
      <c r="BE589" s="181"/>
      <c r="BF589" s="181"/>
      <c r="BG589" s="181"/>
      <c r="BH589" s="181"/>
      <c r="BI589" s="181"/>
      <c r="BJ589" s="181"/>
      <c r="BK589" s="181"/>
      <c r="BL589" s="181"/>
      <c r="BM589" s="181"/>
      <c r="BN589" s="181"/>
      <c r="BO589" s="181"/>
      <c r="BP589" s="181"/>
      <c r="BQ589" s="181"/>
      <c r="BR589" s="181"/>
      <c r="BS589" s="181"/>
      <c r="BT589" s="181"/>
      <c r="BU589" s="181"/>
      <c r="BV589" s="181"/>
      <c r="BW589" s="181"/>
      <c r="BX589" s="181"/>
      <c r="BY589" s="181"/>
      <c r="BZ589" s="181"/>
      <c r="CA589" s="181"/>
      <c r="CB589" s="181"/>
      <c r="CC589" s="181"/>
      <c r="CD589" s="181"/>
      <c r="CE589" s="181"/>
      <c r="CF589" s="181"/>
      <c r="CG589" s="181"/>
      <c r="CH589" s="181"/>
      <c r="CI589" s="181"/>
      <c r="CJ589" s="181"/>
    </row>
    <row r="590" spans="2:88" x14ac:dyDescent="0.2">
      <c r="B590" s="144" t="str">
        <f t="shared" si="288"/>
        <v>36. Seguro de Asistencia</v>
      </c>
      <c r="C590" s="149" t="str">
        <f t="shared" si="290"/>
        <v/>
      </c>
      <c r="D590" s="149" t="str">
        <f t="shared" si="295"/>
        <v/>
      </c>
      <c r="E590" s="149">
        <f t="shared" si="295"/>
        <v>-5.8777969991972236</v>
      </c>
      <c r="F590" s="149" t="str">
        <f t="shared" si="295"/>
        <v/>
      </c>
      <c r="G590" s="149" t="str">
        <f t="shared" si="295"/>
        <v/>
      </c>
      <c r="H590" s="149">
        <f t="shared" si="295"/>
        <v>1.3582257605053443</v>
      </c>
      <c r="I590" s="149">
        <f t="shared" si="295"/>
        <v>70.333865367844268</v>
      </c>
      <c r="J590" s="149" t="str">
        <f t="shared" si="295"/>
        <v/>
      </c>
      <c r="K590" s="149">
        <f t="shared" si="295"/>
        <v>164.42409728623605</v>
      </c>
      <c r="L590" s="149">
        <f t="shared" si="295"/>
        <v>8.9494163424124515</v>
      </c>
      <c r="M590" s="149" t="str">
        <f t="shared" si="295"/>
        <v/>
      </c>
      <c r="N590" s="149" t="str">
        <f t="shared" si="295"/>
        <v/>
      </c>
      <c r="O590" s="149">
        <f t="shared" si="295"/>
        <v>8.3239595050618682</v>
      </c>
      <c r="P590" s="149" t="str">
        <f t="shared" si="295"/>
        <v/>
      </c>
      <c r="Q590" s="149">
        <f t="shared" si="295"/>
        <v>29.120794339303778</v>
      </c>
      <c r="R590" s="149" t="str">
        <f t="shared" si="295"/>
        <v/>
      </c>
      <c r="S590" s="149">
        <f t="shared" si="295"/>
        <v>0.12044564890093346</v>
      </c>
      <c r="T590" s="149" t="str">
        <f t="shared" si="295"/>
        <v/>
      </c>
      <c r="U590" s="149">
        <f t="shared" si="295"/>
        <v>0.9727515386932577</v>
      </c>
      <c r="V590" s="149" t="str">
        <f t="shared" si="295"/>
        <v/>
      </c>
      <c r="W590" s="149">
        <f t="shared" si="295"/>
        <v>0</v>
      </c>
      <c r="X590" s="149" t="str">
        <f t="shared" si="295"/>
        <v/>
      </c>
      <c r="Y590" s="149">
        <f t="shared" si="295"/>
        <v>108.15319490018285</v>
      </c>
      <c r="Z590" s="149">
        <f t="shared" si="295"/>
        <v>20.669576917699466</v>
      </c>
      <c r="AA590" s="149">
        <f t="shared" si="295"/>
        <v>0</v>
      </c>
      <c r="AB590" s="149" t="str">
        <f t="shared" si="295"/>
        <v/>
      </c>
      <c r="AC590" s="149" t="str">
        <f t="shared" si="295"/>
        <v/>
      </c>
      <c r="AD590" s="149">
        <f t="shared" si="295"/>
        <v>5.571794014306251</v>
      </c>
      <c r="AE590" s="149" t="str">
        <f t="shared" si="295"/>
        <v/>
      </c>
      <c r="AF590" s="149" t="str">
        <f t="shared" si="295"/>
        <v/>
      </c>
      <c r="AG590" s="149">
        <f t="shared" si="295"/>
        <v>92.079643771388902</v>
      </c>
      <c r="AH590" s="149">
        <f t="shared" si="295"/>
        <v>-10.860316709997637</v>
      </c>
      <c r="AI590" s="149">
        <f t="shared" si="295"/>
        <v>87.743544096902312</v>
      </c>
      <c r="AJ590" s="149">
        <f t="shared" si="295"/>
        <v>0</v>
      </c>
      <c r="AK590" s="149" t="str">
        <f t="shared" si="295"/>
        <v/>
      </c>
      <c r="AL590" s="149" t="str">
        <f t="shared" si="295"/>
        <v/>
      </c>
      <c r="AM590" s="149" t="str">
        <f t="shared" si="295"/>
        <v/>
      </c>
      <c r="AN590" s="149" t="str">
        <f t="shared" si="295"/>
        <v/>
      </c>
      <c r="AO590" s="149" t="str">
        <f t="shared" si="295"/>
        <v/>
      </c>
      <c r="AP590" s="149" t="str">
        <f t="shared" si="295"/>
        <v/>
      </c>
      <c r="AQ590" s="149">
        <f t="shared" si="295"/>
        <v>18.389012073458773</v>
      </c>
      <c r="AS590" s="246">
        <v>63.358905747282456</v>
      </c>
      <c r="AT590" s="151"/>
      <c r="AV590" s="181"/>
      <c r="AW590" s="181"/>
      <c r="AX590" s="181"/>
      <c r="AY590" s="181"/>
      <c r="AZ590" s="181"/>
      <c r="BA590" s="181"/>
      <c r="BB590" s="181"/>
      <c r="BC590" s="181"/>
      <c r="BD590" s="181"/>
      <c r="BE590" s="181"/>
      <c r="BF590" s="181"/>
      <c r="BG590" s="181"/>
      <c r="BH590" s="181"/>
      <c r="BI590" s="181"/>
      <c r="BJ590" s="181"/>
      <c r="BK590" s="181"/>
      <c r="BL590" s="181"/>
      <c r="BM590" s="181"/>
      <c r="BN590" s="181"/>
      <c r="BO590" s="181"/>
      <c r="BP590" s="181"/>
      <c r="BQ590" s="181"/>
      <c r="BR590" s="181"/>
      <c r="BS590" s="181"/>
      <c r="BT590" s="181"/>
      <c r="BU590" s="181"/>
      <c r="BV590" s="181"/>
      <c r="BW590" s="181"/>
      <c r="BX590" s="181"/>
      <c r="BY590" s="181"/>
      <c r="BZ590" s="181"/>
      <c r="CA590" s="181"/>
      <c r="CB590" s="181"/>
      <c r="CC590" s="181"/>
      <c r="CD590" s="181"/>
      <c r="CE590" s="181"/>
      <c r="CF590" s="181"/>
      <c r="CG590" s="181"/>
      <c r="CH590" s="181"/>
      <c r="CI590" s="181"/>
      <c r="CJ590" s="181"/>
    </row>
    <row r="591" spans="2:88" x14ac:dyDescent="0.2">
      <c r="B591" s="144" t="str">
        <f t="shared" si="288"/>
        <v>50. Otros Seguros</v>
      </c>
      <c r="C591" s="149">
        <f t="shared" si="290"/>
        <v>28.215848149433981</v>
      </c>
      <c r="D591" s="149" t="str">
        <f t="shared" si="295"/>
        <v/>
      </c>
      <c r="E591" s="149">
        <f t="shared" si="295"/>
        <v>6.3607954316642372</v>
      </c>
      <c r="F591" s="149">
        <f t="shared" si="295"/>
        <v>0.47868446246550655</v>
      </c>
      <c r="G591" s="149" t="str">
        <f t="shared" si="295"/>
        <v/>
      </c>
      <c r="H591" s="149">
        <f t="shared" si="295"/>
        <v>-0.72710747557373323</v>
      </c>
      <c r="I591" s="149">
        <f t="shared" si="295"/>
        <v>-194.34302931615767</v>
      </c>
      <c r="J591" s="149" t="str">
        <f t="shared" si="295"/>
        <v/>
      </c>
      <c r="K591" s="149">
        <f t="shared" si="295"/>
        <v>0.28052784910132333</v>
      </c>
      <c r="L591" s="149">
        <f t="shared" si="295"/>
        <v>22.089552238805972</v>
      </c>
      <c r="M591" s="149" t="str">
        <f t="shared" si="295"/>
        <v/>
      </c>
      <c r="N591" s="149">
        <f t="shared" si="295"/>
        <v>22.584447032530527</v>
      </c>
      <c r="O591" s="149">
        <f t="shared" si="295"/>
        <v>180.0263644011205</v>
      </c>
      <c r="P591" s="149" t="str">
        <f t="shared" si="295"/>
        <v/>
      </c>
      <c r="Q591" s="149">
        <f t="shared" si="295"/>
        <v>162.15259158785537</v>
      </c>
      <c r="R591" s="149">
        <f t="shared" si="295"/>
        <v>5.8355437665782492</v>
      </c>
      <c r="S591" s="149">
        <f t="shared" si="295"/>
        <v>-72.191982957723738</v>
      </c>
      <c r="T591" s="149" t="str">
        <f t="shared" si="295"/>
        <v/>
      </c>
      <c r="U591" s="149">
        <f t="shared" si="295"/>
        <v>-0.76519658218626219</v>
      </c>
      <c r="V591" s="149">
        <f t="shared" si="295"/>
        <v>2.283245911755631</v>
      </c>
      <c r="W591" s="149">
        <f t="shared" si="295"/>
        <v>2550.0572213996238</v>
      </c>
      <c r="X591" s="149" t="str">
        <f t="shared" si="295"/>
        <v/>
      </c>
      <c r="Y591" s="149">
        <f t="shared" si="295"/>
        <v>410.47402542729651</v>
      </c>
      <c r="Z591" s="149">
        <f t="shared" si="295"/>
        <v>-0.2763418836763224</v>
      </c>
      <c r="AA591" s="149">
        <f t="shared" si="295"/>
        <v>-11.555335225579014</v>
      </c>
      <c r="AB591" s="149" t="str">
        <f t="shared" si="295"/>
        <v/>
      </c>
      <c r="AC591" s="149" t="str">
        <f t="shared" si="295"/>
        <v/>
      </c>
      <c r="AD591" s="149">
        <f t="shared" si="295"/>
        <v>15.863970351411357</v>
      </c>
      <c r="AE591" s="149" t="str">
        <f t="shared" si="295"/>
        <v/>
      </c>
      <c r="AF591" s="149" t="str">
        <f t="shared" si="295"/>
        <v/>
      </c>
      <c r="AG591" s="149">
        <f t="shared" si="295"/>
        <v>9.9695708998749648</v>
      </c>
      <c r="AH591" s="149">
        <f t="shared" si="295"/>
        <v>3.1590898769244742</v>
      </c>
      <c r="AI591" s="149">
        <f t="shared" si="295"/>
        <v>-3.9651601116729065</v>
      </c>
      <c r="AJ591" s="149">
        <f t="shared" si="295"/>
        <v>83.548807128407773</v>
      </c>
      <c r="AK591" s="149" t="str">
        <f t="shared" si="295"/>
        <v/>
      </c>
      <c r="AL591" s="149" t="str">
        <f t="shared" si="295"/>
        <v/>
      </c>
      <c r="AM591" s="149" t="str">
        <f t="shared" si="295"/>
        <v/>
      </c>
      <c r="AN591" s="149" t="str">
        <f t="shared" si="295"/>
        <v/>
      </c>
      <c r="AO591" s="149" t="str">
        <f t="shared" si="295"/>
        <v/>
      </c>
      <c r="AP591" s="149" t="str">
        <f t="shared" si="295"/>
        <v/>
      </c>
      <c r="AQ591" s="149">
        <f t="shared" si="295"/>
        <v>69.949993704566054</v>
      </c>
      <c r="AS591" s="246">
        <v>28.792690828526784</v>
      </c>
      <c r="AT591" s="151"/>
      <c r="AV591" s="181"/>
      <c r="AW591" s="181"/>
      <c r="AX591" s="181"/>
      <c r="AY591" s="181"/>
      <c r="AZ591" s="181"/>
      <c r="BA591" s="181"/>
      <c r="BB591" s="181"/>
      <c r="BC591" s="181"/>
      <c r="BD591" s="181"/>
      <c r="BE591" s="181"/>
      <c r="BF591" s="181"/>
      <c r="BG591" s="181"/>
      <c r="BH591" s="181"/>
      <c r="BI591" s="181"/>
      <c r="BJ591" s="181"/>
      <c r="BK591" s="181"/>
      <c r="BL591" s="181"/>
      <c r="BM591" s="181"/>
      <c r="BN591" s="181"/>
      <c r="BO591" s="181"/>
      <c r="BP591" s="181"/>
      <c r="BQ591" s="181"/>
      <c r="BR591" s="181"/>
      <c r="BS591" s="181"/>
      <c r="BT591" s="181"/>
      <c r="BU591" s="181"/>
      <c r="BV591" s="181"/>
      <c r="BW591" s="181"/>
      <c r="BX591" s="181"/>
      <c r="BY591" s="181"/>
      <c r="BZ591" s="181"/>
      <c r="CA591" s="181"/>
      <c r="CB591" s="181"/>
      <c r="CC591" s="181"/>
      <c r="CD591" s="181"/>
      <c r="CE591" s="181"/>
      <c r="CF591" s="181"/>
      <c r="CG591" s="181"/>
      <c r="CH591" s="181"/>
      <c r="CI591" s="181"/>
      <c r="CJ591" s="181"/>
    </row>
    <row r="592" spans="2:88" x14ac:dyDescent="0.2">
      <c r="B592" s="145" t="str">
        <f>B286</f>
        <v>Total</v>
      </c>
      <c r="C592" s="150">
        <f t="shared" si="290"/>
        <v>3.4274234063086468</v>
      </c>
      <c r="D592" s="150">
        <f t="shared" si="290"/>
        <v>22.759745175865589</v>
      </c>
      <c r="E592" s="150">
        <f t="shared" si="290"/>
        <v>44.060878867928302</v>
      </c>
      <c r="F592" s="150">
        <f t="shared" si="290"/>
        <v>20.707800513746804</v>
      </c>
      <c r="G592" s="150">
        <f t="shared" si="290"/>
        <v>175.24811876689401</v>
      </c>
      <c r="H592" s="150">
        <f t="shared" si="290"/>
        <v>45.731357015872156</v>
      </c>
      <c r="I592" s="150">
        <f t="shared" si="290"/>
        <v>24.230806483655243</v>
      </c>
      <c r="J592" s="150">
        <f t="shared" si="290"/>
        <v>-9.0760108040621503</v>
      </c>
      <c r="K592" s="150">
        <f t="shared" si="290"/>
        <v>34.498175945653642</v>
      </c>
      <c r="L592" s="150">
        <f t="shared" si="290"/>
        <v>65.291667217603845</v>
      </c>
      <c r="M592" s="150">
        <f t="shared" si="290"/>
        <v>13.749345447176243</v>
      </c>
      <c r="N592" s="150">
        <f t="shared" si="290"/>
        <v>-27.990235691763871</v>
      </c>
      <c r="O592" s="150">
        <f t="shared" si="290"/>
        <v>29.012122860657126</v>
      </c>
      <c r="P592" s="150">
        <f t="shared" si="290"/>
        <v>104.06276092401892</v>
      </c>
      <c r="Q592" s="150">
        <f t="shared" si="290"/>
        <v>60.780613986214796</v>
      </c>
      <c r="R592" s="150">
        <f t="shared" si="290"/>
        <v>-3.4923641529537113</v>
      </c>
      <c r="S592" s="150">
        <f t="shared" si="295"/>
        <v>43.125316055168007</v>
      </c>
      <c r="T592" s="150" t="str">
        <f t="shared" si="295"/>
        <v/>
      </c>
      <c r="U592" s="150">
        <f t="shared" si="295"/>
        <v>28.335049704223529</v>
      </c>
      <c r="V592" s="150">
        <f t="shared" si="295"/>
        <v>-2.4929061295090551</v>
      </c>
      <c r="W592" s="150">
        <f t="shared" si="295"/>
        <v>65.582411982005311</v>
      </c>
      <c r="X592" s="150">
        <f t="shared" si="295"/>
        <v>210.94591076034553</v>
      </c>
      <c r="Y592" s="150">
        <f t="shared" si="295"/>
        <v>55.527711093946529</v>
      </c>
      <c r="Z592" s="150">
        <f t="shared" si="295"/>
        <v>20.968940443738393</v>
      </c>
      <c r="AA592" s="150">
        <f t="shared" si="295"/>
        <v>39.464235930692809</v>
      </c>
      <c r="AB592" s="150">
        <f t="shared" si="295"/>
        <v>1.286015121394469E-2</v>
      </c>
      <c r="AC592" s="150">
        <f t="shared" si="295"/>
        <v>117.47342926535555</v>
      </c>
      <c r="AD592" s="150">
        <f t="shared" si="295"/>
        <v>18.511043418387541</v>
      </c>
      <c r="AE592" s="150">
        <f t="shared" si="295"/>
        <v>16.924061552427411</v>
      </c>
      <c r="AF592" s="150">
        <f t="shared" si="295"/>
        <v>-46.947430799891258</v>
      </c>
      <c r="AG592" s="150">
        <f t="shared" si="295"/>
        <v>26.363510531447744</v>
      </c>
      <c r="AH592" s="150">
        <f t="shared" si="295"/>
        <v>31.054111008142709</v>
      </c>
      <c r="AI592" s="150">
        <f t="shared" si="295"/>
        <v>51.01014437901955</v>
      </c>
      <c r="AJ592" s="150">
        <f t="shared" si="295"/>
        <v>38.655741302679566</v>
      </c>
      <c r="AK592" s="150" t="str">
        <f t="shared" si="295"/>
        <v/>
      </c>
      <c r="AL592" s="150" t="str">
        <f t="shared" si="295"/>
        <v/>
      </c>
      <c r="AM592" s="150" t="str">
        <f t="shared" si="295"/>
        <v/>
      </c>
      <c r="AN592" s="150" t="str">
        <f t="shared" si="295"/>
        <v/>
      </c>
      <c r="AO592" s="150" t="str">
        <f t="shared" si="295"/>
        <v/>
      </c>
      <c r="AP592" s="150" t="str">
        <f t="shared" si="295"/>
        <v/>
      </c>
      <c r="AQ592" s="150">
        <f t="shared" si="295"/>
        <v>33.363297214474485</v>
      </c>
      <c r="AS592" s="247">
        <v>48.36830109611661</v>
      </c>
      <c r="AT592" s="185"/>
      <c r="AV592" s="181"/>
      <c r="AW592" s="181"/>
      <c r="AX592" s="181"/>
      <c r="AY592" s="181"/>
      <c r="AZ592" s="181"/>
      <c r="BA592" s="181"/>
      <c r="BB592" s="181"/>
      <c r="BC592" s="181"/>
      <c r="BD592" s="181"/>
      <c r="BE592" s="181"/>
      <c r="BF592" s="181"/>
      <c r="BG592" s="181"/>
      <c r="BH592" s="181"/>
      <c r="BI592" s="181"/>
      <c r="BJ592" s="181"/>
      <c r="BK592" s="181"/>
      <c r="BL592" s="181"/>
      <c r="BM592" s="181"/>
      <c r="BN592" s="181"/>
      <c r="BO592" s="181"/>
      <c r="BP592" s="181"/>
      <c r="BQ592" s="181"/>
      <c r="BR592" s="181"/>
      <c r="BS592" s="181"/>
      <c r="BT592" s="181"/>
      <c r="BU592" s="181"/>
      <c r="BV592" s="181"/>
      <c r="BW592" s="181"/>
      <c r="BX592" s="181"/>
      <c r="BY592" s="181"/>
      <c r="BZ592" s="181"/>
      <c r="CA592" s="181"/>
      <c r="CB592" s="181"/>
      <c r="CC592" s="181"/>
      <c r="CD592" s="181"/>
      <c r="CE592" s="181"/>
      <c r="CF592" s="181"/>
      <c r="CG592" s="181"/>
      <c r="CH592" s="181"/>
      <c r="CI592" s="181"/>
      <c r="CJ592" s="181"/>
    </row>
    <row r="595" spans="2:88" ht="22.5" customHeight="1" x14ac:dyDescent="0.2">
      <c r="B595" s="186" t="s">
        <v>451</v>
      </c>
      <c r="C595" s="122" t="str">
        <f>C7</f>
        <v>Assurant Chile</v>
      </c>
      <c r="D595" s="122" t="str">
        <f t="shared" ref="D595:AQ595" si="296">D7</f>
        <v>AVLA Crédito</v>
      </c>
      <c r="E595" s="122" t="str">
        <f t="shared" si="296"/>
        <v>BCI Seguros</v>
      </c>
      <c r="F595" s="122" t="str">
        <f t="shared" si="296"/>
        <v>BNP Paribas Cardif</v>
      </c>
      <c r="G595" s="122" t="str">
        <f t="shared" si="296"/>
        <v>Cesce Chile</v>
      </c>
      <c r="H595" s="122" t="str">
        <f t="shared" si="296"/>
        <v>Chilena Consolidada</v>
      </c>
      <c r="I595" s="122" t="str">
        <f t="shared" si="296"/>
        <v>Chubb Generales</v>
      </c>
      <c r="J595" s="122" t="str">
        <f t="shared" si="296"/>
        <v>Coface Chile</v>
      </c>
      <c r="K595" s="122" t="str">
        <f t="shared" si="296"/>
        <v>Consorcio Nacional</v>
      </c>
      <c r="L595" s="122" t="str">
        <f t="shared" si="296"/>
        <v>Contempora</v>
      </c>
      <c r="M595" s="122" t="str">
        <f t="shared" si="296"/>
        <v>Continental Crédito</v>
      </c>
      <c r="N595" s="122" t="str">
        <f t="shared" si="296"/>
        <v>Continental Generales</v>
      </c>
      <c r="O595" s="122" t="str">
        <f t="shared" si="296"/>
        <v>FID Chile</v>
      </c>
      <c r="P595" s="122" t="str">
        <f t="shared" si="296"/>
        <v>HDI Gar. y Cré.</v>
      </c>
      <c r="Q595" s="122" t="str">
        <f t="shared" si="296"/>
        <v>HDI Seguros</v>
      </c>
      <c r="R595" s="122" t="str">
        <f t="shared" si="296"/>
        <v>Huelen</v>
      </c>
      <c r="S595" s="122" t="str">
        <f t="shared" si="296"/>
        <v>Liberty Seguros</v>
      </c>
      <c r="T595" s="122" t="str">
        <f t="shared" si="296"/>
        <v>M. de Carabineros</v>
      </c>
      <c r="U595" s="122" t="str">
        <f t="shared" si="296"/>
        <v>Mapfre</v>
      </c>
      <c r="V595" s="122" t="str">
        <f t="shared" si="296"/>
        <v>MetLife Generales</v>
      </c>
      <c r="W595" s="122" t="str">
        <f t="shared" si="296"/>
        <v>Orion Seguros</v>
      </c>
      <c r="X595" s="122" t="str">
        <f t="shared" si="296"/>
        <v>Orsan Crédito</v>
      </c>
      <c r="Y595" s="122" t="str">
        <f t="shared" si="296"/>
        <v>Porvenir</v>
      </c>
      <c r="Z595" s="122" t="str">
        <f t="shared" si="296"/>
        <v>Reale Chile</v>
      </c>
      <c r="AA595" s="122" t="str">
        <f t="shared" si="296"/>
        <v>Renta Nacional</v>
      </c>
      <c r="AB595" s="122" t="str">
        <f t="shared" si="296"/>
        <v>SegChile</v>
      </c>
      <c r="AC595" s="122" t="str">
        <f t="shared" si="296"/>
        <v>Solunión Chile</v>
      </c>
      <c r="AD595" s="122" t="str">
        <f t="shared" si="296"/>
        <v>Southbridge</v>
      </c>
      <c r="AE595" s="122" t="str">
        <f t="shared" si="296"/>
        <v>Starr International</v>
      </c>
      <c r="AF595" s="122" t="str">
        <f t="shared" si="296"/>
        <v>Suaval</v>
      </c>
      <c r="AG595" s="122" t="str">
        <f t="shared" si="296"/>
        <v>Suramericana</v>
      </c>
      <c r="AH595" s="122" t="str">
        <f t="shared" si="296"/>
        <v>Unnio</v>
      </c>
      <c r="AI595" s="122" t="str">
        <f t="shared" si="296"/>
        <v>Zenit Seguros</v>
      </c>
      <c r="AJ595" s="122" t="str">
        <f t="shared" si="296"/>
        <v>Zurich Santander</v>
      </c>
      <c r="AK595" s="122">
        <f t="shared" si="296"/>
        <v>0</v>
      </c>
      <c r="AL595" s="122">
        <f t="shared" si="296"/>
        <v>0</v>
      </c>
      <c r="AM595" s="122">
        <f t="shared" si="296"/>
        <v>0</v>
      </c>
      <c r="AN595" s="122">
        <f t="shared" si="296"/>
        <v>0</v>
      </c>
      <c r="AO595" s="122">
        <f t="shared" si="296"/>
        <v>0</v>
      </c>
      <c r="AP595" s="122">
        <f t="shared" si="296"/>
        <v>0</v>
      </c>
      <c r="AQ595" s="122" t="str">
        <f t="shared" si="296"/>
        <v>Mercado</v>
      </c>
      <c r="AS595" s="147"/>
      <c r="AT595" s="147"/>
      <c r="AV595" s="181"/>
      <c r="AW595" s="181"/>
      <c r="AX595" s="181"/>
      <c r="AY595" s="181"/>
      <c r="AZ595" s="181"/>
      <c r="BA595" s="181"/>
      <c r="BB595" s="181"/>
      <c r="BC595" s="181"/>
      <c r="BD595" s="181"/>
      <c r="BE595" s="181"/>
      <c r="BF595" s="181"/>
      <c r="BG595" s="181"/>
      <c r="BH595" s="181"/>
      <c r="BI595" s="181"/>
      <c r="BJ595" s="181"/>
      <c r="BK595" s="181"/>
      <c r="BL595" s="181"/>
      <c r="BM595" s="181"/>
      <c r="BN595" s="181"/>
      <c r="BO595" s="181"/>
      <c r="BP595" s="181"/>
      <c r="BQ595" s="181"/>
      <c r="BR595" s="181"/>
      <c r="BS595" s="181"/>
      <c r="BT595" s="181"/>
      <c r="BU595" s="181"/>
      <c r="BV595" s="181"/>
      <c r="BW595" s="181"/>
      <c r="BX595" s="181"/>
      <c r="BY595" s="181"/>
      <c r="BZ595" s="181"/>
      <c r="CA595" s="181"/>
      <c r="CB595" s="181"/>
      <c r="CC595" s="181"/>
      <c r="CD595" s="181"/>
      <c r="CE595" s="181"/>
      <c r="CF595" s="181"/>
      <c r="CG595" s="181"/>
      <c r="CH595" s="181"/>
      <c r="CI595" s="181"/>
      <c r="CJ595" s="181"/>
    </row>
    <row r="596" spans="2:88" x14ac:dyDescent="0.2">
      <c r="B596" s="144" t="str">
        <f t="shared" ref="B596:B632" si="297">B249</f>
        <v>1. Incendio Ordinario</v>
      </c>
      <c r="C596" s="129">
        <v>13444</v>
      </c>
      <c r="D596" s="129">
        <v>0</v>
      </c>
      <c r="E596" s="129">
        <v>4967479</v>
      </c>
      <c r="F596" s="129">
        <v>251957</v>
      </c>
      <c r="G596" s="129">
        <v>0</v>
      </c>
      <c r="H596" s="129">
        <v>5104782</v>
      </c>
      <c r="I596" s="129">
        <v>6266505</v>
      </c>
      <c r="J596" s="129">
        <v>0</v>
      </c>
      <c r="K596" s="129">
        <v>1093448</v>
      </c>
      <c r="L596" s="129">
        <v>427011</v>
      </c>
      <c r="M596" s="129">
        <v>0</v>
      </c>
      <c r="N596" s="129">
        <v>1377961</v>
      </c>
      <c r="O596" s="129">
        <v>3341399</v>
      </c>
      <c r="P596" s="129">
        <v>0</v>
      </c>
      <c r="Q596" s="129">
        <v>5838086</v>
      </c>
      <c r="R596" s="129">
        <v>3223</v>
      </c>
      <c r="S596" s="129">
        <v>4584017</v>
      </c>
      <c r="T596" s="129">
        <v>0</v>
      </c>
      <c r="U596" s="129">
        <v>5995189</v>
      </c>
      <c r="V596" s="129">
        <v>108346</v>
      </c>
      <c r="W596" s="129">
        <v>2370153</v>
      </c>
      <c r="X596" s="129">
        <v>0</v>
      </c>
      <c r="Y596" s="129">
        <v>299316</v>
      </c>
      <c r="Z596" s="129">
        <v>2677477</v>
      </c>
      <c r="AA596" s="129">
        <v>3621679</v>
      </c>
      <c r="AB596" s="129">
        <v>0</v>
      </c>
      <c r="AC596" s="129">
        <v>0</v>
      </c>
      <c r="AD596" s="129">
        <v>18703297</v>
      </c>
      <c r="AE596" s="129">
        <v>1035528</v>
      </c>
      <c r="AF596" s="129">
        <v>0</v>
      </c>
      <c r="AG596" s="129">
        <v>12924162</v>
      </c>
      <c r="AH596" s="129">
        <v>762435</v>
      </c>
      <c r="AI596" s="129">
        <v>45304</v>
      </c>
      <c r="AJ596" s="129">
        <v>603347</v>
      </c>
      <c r="AK596" s="129"/>
      <c r="AL596" s="129"/>
      <c r="AM596" s="129"/>
      <c r="AN596" s="129"/>
      <c r="AO596" s="129"/>
      <c r="AP596" s="129"/>
      <c r="AQ596" s="117">
        <f>SUM(C596:AP596)</f>
        <v>82415545</v>
      </c>
      <c r="AS596" s="151"/>
      <c r="AT596" s="151"/>
      <c r="AV596" s="181"/>
      <c r="AW596" s="181"/>
      <c r="AX596" s="181"/>
      <c r="AY596" s="181"/>
      <c r="AZ596" s="181"/>
      <c r="BA596" s="181"/>
      <c r="BB596" s="181"/>
      <c r="BC596" s="181"/>
      <c r="BD596" s="181"/>
      <c r="BE596" s="181"/>
      <c r="BF596" s="181"/>
      <c r="BG596" s="181"/>
      <c r="BH596" s="181"/>
      <c r="BI596" s="181"/>
      <c r="BJ596" s="181"/>
      <c r="BK596" s="181"/>
      <c r="BL596" s="181"/>
      <c r="BM596" s="181"/>
      <c r="BN596" s="181"/>
      <c r="BO596" s="181"/>
      <c r="BP596" s="181"/>
      <c r="BQ596" s="181"/>
      <c r="BR596" s="181"/>
      <c r="BS596" s="181"/>
      <c r="BT596" s="181"/>
      <c r="BU596" s="181"/>
      <c r="BV596" s="181"/>
      <c r="BW596" s="181"/>
      <c r="BX596" s="181"/>
      <c r="BY596" s="181"/>
      <c r="BZ596" s="181"/>
      <c r="CA596" s="181"/>
      <c r="CB596" s="181"/>
      <c r="CC596" s="181"/>
      <c r="CD596" s="181"/>
      <c r="CE596" s="181"/>
      <c r="CF596" s="181"/>
      <c r="CG596" s="181"/>
      <c r="CH596" s="181"/>
      <c r="CI596" s="181"/>
      <c r="CJ596" s="181"/>
    </row>
    <row r="597" spans="2:88" x14ac:dyDescent="0.2">
      <c r="B597" s="144" t="str">
        <f t="shared" si="297"/>
        <v>2. Pérdida de Beneficios por Incendio</v>
      </c>
      <c r="C597" s="129">
        <v>0</v>
      </c>
      <c r="D597" s="129">
        <v>0</v>
      </c>
      <c r="E597" s="129">
        <v>231160</v>
      </c>
      <c r="F597" s="129">
        <v>0</v>
      </c>
      <c r="G597" s="129">
        <v>0</v>
      </c>
      <c r="H597" s="129">
        <v>469762</v>
      </c>
      <c r="I597" s="129">
        <v>858159</v>
      </c>
      <c r="J597" s="129">
        <v>0</v>
      </c>
      <c r="K597" s="129">
        <v>122753</v>
      </c>
      <c r="L597" s="129">
        <v>155088</v>
      </c>
      <c r="M597" s="129">
        <v>0</v>
      </c>
      <c r="N597" s="129">
        <v>211779</v>
      </c>
      <c r="O597" s="129">
        <v>173500</v>
      </c>
      <c r="P597" s="129">
        <v>0</v>
      </c>
      <c r="Q597" s="129">
        <v>669045</v>
      </c>
      <c r="R597" s="129">
        <v>0</v>
      </c>
      <c r="S597" s="129">
        <v>156883</v>
      </c>
      <c r="T597" s="129">
        <v>0</v>
      </c>
      <c r="U597" s="129">
        <v>2272622</v>
      </c>
      <c r="V597" s="129">
        <v>0</v>
      </c>
      <c r="W597" s="129">
        <v>406299</v>
      </c>
      <c r="X597" s="129">
        <v>0</v>
      </c>
      <c r="Y597" s="129">
        <v>34446</v>
      </c>
      <c r="Z597" s="129">
        <v>1056362</v>
      </c>
      <c r="AA597" s="129">
        <v>44749</v>
      </c>
      <c r="AB597" s="129">
        <v>0</v>
      </c>
      <c r="AC597" s="129">
        <v>0</v>
      </c>
      <c r="AD597" s="129">
        <v>1716258</v>
      </c>
      <c r="AE597" s="129">
        <v>986668</v>
      </c>
      <c r="AF597" s="129">
        <v>0</v>
      </c>
      <c r="AG597" s="129">
        <v>2358016</v>
      </c>
      <c r="AH597" s="129">
        <v>762112</v>
      </c>
      <c r="AI597" s="129">
        <v>0</v>
      </c>
      <c r="AJ597" s="129">
        <v>0</v>
      </c>
      <c r="AK597" s="129"/>
      <c r="AL597" s="129"/>
      <c r="AM597" s="129"/>
      <c r="AN597" s="129"/>
      <c r="AO597" s="129"/>
      <c r="AP597" s="129"/>
      <c r="AQ597" s="117">
        <f t="shared" ref="AQ597:AQ632" si="298">SUM(C597:AP597)</f>
        <v>12685661</v>
      </c>
      <c r="AS597" s="151"/>
      <c r="AT597" s="151"/>
      <c r="AV597" s="181"/>
      <c r="AW597" s="181"/>
      <c r="AX597" s="181"/>
      <c r="AY597" s="181"/>
      <c r="AZ597" s="181"/>
      <c r="BA597" s="181"/>
      <c r="BB597" s="181"/>
      <c r="BC597" s="181"/>
      <c r="BD597" s="181"/>
      <c r="BE597" s="181"/>
      <c r="BF597" s="181"/>
      <c r="BG597" s="181"/>
      <c r="BH597" s="181"/>
      <c r="BI597" s="181"/>
      <c r="BJ597" s="181"/>
      <c r="BK597" s="181"/>
      <c r="BL597" s="181"/>
      <c r="BM597" s="181"/>
      <c r="BN597" s="181"/>
      <c r="BO597" s="181"/>
      <c r="BP597" s="181"/>
      <c r="BQ597" s="181"/>
      <c r="BR597" s="181"/>
      <c r="BS597" s="181"/>
      <c r="BT597" s="181"/>
      <c r="BU597" s="181"/>
      <c r="BV597" s="181"/>
      <c r="BW597" s="181"/>
      <c r="BX597" s="181"/>
      <c r="BY597" s="181"/>
      <c r="BZ597" s="181"/>
      <c r="CA597" s="181"/>
      <c r="CB597" s="181"/>
      <c r="CC597" s="181"/>
      <c r="CD597" s="181"/>
      <c r="CE597" s="181"/>
      <c r="CF597" s="181"/>
      <c r="CG597" s="181"/>
      <c r="CH597" s="181"/>
      <c r="CI597" s="181"/>
      <c r="CJ597" s="181"/>
    </row>
    <row r="598" spans="2:88" x14ac:dyDescent="0.2">
      <c r="B598" s="144" t="str">
        <f t="shared" si="297"/>
        <v>3. Otros Riesgos Adicionales a Incendio</v>
      </c>
      <c r="C598" s="129">
        <v>0</v>
      </c>
      <c r="D598" s="129">
        <v>0</v>
      </c>
      <c r="E598" s="129">
        <v>50904</v>
      </c>
      <c r="F598" s="129">
        <v>124932</v>
      </c>
      <c r="G598" s="129">
        <v>0</v>
      </c>
      <c r="H598" s="129">
        <v>92279</v>
      </c>
      <c r="I598" s="129">
        <v>959112</v>
      </c>
      <c r="J598" s="129">
        <v>0</v>
      </c>
      <c r="K598" s="129">
        <v>307860</v>
      </c>
      <c r="L598" s="129">
        <v>80259</v>
      </c>
      <c r="M598" s="129">
        <v>0</v>
      </c>
      <c r="N598" s="129">
        <v>0</v>
      </c>
      <c r="O598" s="129">
        <v>650440</v>
      </c>
      <c r="P598" s="129">
        <v>0</v>
      </c>
      <c r="Q598" s="129">
        <v>601752</v>
      </c>
      <c r="R598" s="129">
        <v>0</v>
      </c>
      <c r="S598" s="129">
        <v>69246</v>
      </c>
      <c r="T598" s="129">
        <v>0</v>
      </c>
      <c r="U598" s="129">
        <v>627297</v>
      </c>
      <c r="V598" s="129">
        <v>12886</v>
      </c>
      <c r="W598" s="129">
        <v>22194</v>
      </c>
      <c r="X598" s="129">
        <v>0</v>
      </c>
      <c r="Y598" s="129">
        <v>41250</v>
      </c>
      <c r="Z598" s="129">
        <v>1660881</v>
      </c>
      <c r="AA598" s="129">
        <v>76952</v>
      </c>
      <c r="AB598" s="129">
        <v>0</v>
      </c>
      <c r="AC598" s="129">
        <v>0</v>
      </c>
      <c r="AD598" s="129">
        <v>42656</v>
      </c>
      <c r="AE598" s="129">
        <v>385643</v>
      </c>
      <c r="AF598" s="129">
        <v>0</v>
      </c>
      <c r="AG598" s="129">
        <v>1603696</v>
      </c>
      <c r="AH598" s="129">
        <v>762112</v>
      </c>
      <c r="AI598" s="129">
        <v>0</v>
      </c>
      <c r="AJ598" s="129">
        <v>571753</v>
      </c>
      <c r="AK598" s="129"/>
      <c r="AL598" s="129"/>
      <c r="AM598" s="129"/>
      <c r="AN598" s="129"/>
      <c r="AO598" s="129"/>
      <c r="AP598" s="129"/>
      <c r="AQ598" s="117">
        <f t="shared" si="298"/>
        <v>8744104</v>
      </c>
      <c r="AS598" s="151"/>
      <c r="AT598" s="151"/>
      <c r="AV598" s="181"/>
      <c r="AW598" s="181"/>
      <c r="AX598" s="181"/>
      <c r="AY598" s="181"/>
      <c r="AZ598" s="181"/>
      <c r="BA598" s="181"/>
      <c r="BB598" s="181"/>
      <c r="BC598" s="181"/>
      <c r="BD598" s="181"/>
      <c r="BE598" s="181"/>
      <c r="BF598" s="181"/>
      <c r="BG598" s="181"/>
      <c r="BH598" s="181"/>
      <c r="BI598" s="181"/>
      <c r="BJ598" s="181"/>
      <c r="BK598" s="181"/>
      <c r="BL598" s="181"/>
      <c r="BM598" s="181"/>
      <c r="BN598" s="181"/>
      <c r="BO598" s="181"/>
      <c r="BP598" s="181"/>
      <c r="BQ598" s="181"/>
      <c r="BR598" s="181"/>
      <c r="BS598" s="181"/>
      <c r="BT598" s="181"/>
      <c r="BU598" s="181"/>
      <c r="BV598" s="181"/>
      <c r="BW598" s="181"/>
      <c r="BX598" s="181"/>
      <c r="BY598" s="181"/>
      <c r="BZ598" s="181"/>
      <c r="CA598" s="181"/>
      <c r="CB598" s="181"/>
      <c r="CC598" s="181"/>
      <c r="CD598" s="181"/>
      <c r="CE598" s="181"/>
      <c r="CF598" s="181"/>
      <c r="CG598" s="181"/>
      <c r="CH598" s="181"/>
      <c r="CI598" s="181"/>
      <c r="CJ598" s="181"/>
    </row>
    <row r="599" spans="2:88" x14ac:dyDescent="0.2">
      <c r="B599" s="144" t="str">
        <f t="shared" si="297"/>
        <v>4. Terremoto y Maremoto</v>
      </c>
      <c r="C599" s="129">
        <v>120013</v>
      </c>
      <c r="D599" s="129">
        <v>0</v>
      </c>
      <c r="E599" s="129">
        <v>12125658</v>
      </c>
      <c r="F599" s="129">
        <v>1403933</v>
      </c>
      <c r="G599" s="129">
        <v>0</v>
      </c>
      <c r="H599" s="129">
        <v>3540137</v>
      </c>
      <c r="I599" s="129">
        <v>12663273</v>
      </c>
      <c r="J599" s="129">
        <v>0</v>
      </c>
      <c r="K599" s="129">
        <v>2181775</v>
      </c>
      <c r="L599" s="129">
        <v>788610</v>
      </c>
      <c r="M599" s="129">
        <v>0</v>
      </c>
      <c r="N599" s="129">
        <v>2485515</v>
      </c>
      <c r="O599" s="129">
        <v>3177347</v>
      </c>
      <c r="P599" s="129">
        <v>0</v>
      </c>
      <c r="Q599" s="129">
        <v>6345634</v>
      </c>
      <c r="R599" s="129">
        <v>0</v>
      </c>
      <c r="S599" s="129">
        <v>25548149</v>
      </c>
      <c r="T599" s="129">
        <v>0</v>
      </c>
      <c r="U599" s="129">
        <v>24333468</v>
      </c>
      <c r="V599" s="129">
        <v>945979</v>
      </c>
      <c r="W599" s="129">
        <v>3461735</v>
      </c>
      <c r="X599" s="129">
        <v>0</v>
      </c>
      <c r="Y599" s="129">
        <v>735105</v>
      </c>
      <c r="Z599" s="129">
        <v>10423412</v>
      </c>
      <c r="AA599" s="129">
        <v>4266116</v>
      </c>
      <c r="AB599" s="129">
        <v>0</v>
      </c>
      <c r="AC599" s="129">
        <v>0</v>
      </c>
      <c r="AD599" s="129">
        <v>13761800</v>
      </c>
      <c r="AE599" s="129">
        <v>1898263</v>
      </c>
      <c r="AF599" s="129">
        <v>0</v>
      </c>
      <c r="AG599" s="129">
        <v>34940700</v>
      </c>
      <c r="AH599" s="129">
        <v>1533439</v>
      </c>
      <c r="AI599" s="129">
        <v>39335</v>
      </c>
      <c r="AJ599" s="129">
        <v>9182681</v>
      </c>
      <c r="AK599" s="129"/>
      <c r="AL599" s="129"/>
      <c r="AM599" s="129"/>
      <c r="AN599" s="129"/>
      <c r="AO599" s="129"/>
      <c r="AP599" s="129"/>
      <c r="AQ599" s="117">
        <f t="shared" si="298"/>
        <v>175902077</v>
      </c>
      <c r="AS599" s="151"/>
      <c r="AT599" s="151"/>
      <c r="AV599" s="181"/>
      <c r="AW599" s="181"/>
      <c r="AX599" s="181"/>
      <c r="AY599" s="181"/>
      <c r="AZ599" s="181"/>
      <c r="BA599" s="181"/>
      <c r="BB599" s="181"/>
      <c r="BC599" s="181"/>
      <c r="BD599" s="181"/>
      <c r="BE599" s="181"/>
      <c r="BF599" s="181"/>
      <c r="BG599" s="181"/>
      <c r="BH599" s="181"/>
      <c r="BI599" s="181"/>
      <c r="BJ599" s="181"/>
      <c r="BK599" s="181"/>
      <c r="BL599" s="181"/>
      <c r="BM599" s="181"/>
      <c r="BN599" s="181"/>
      <c r="BO599" s="181"/>
      <c r="BP599" s="181"/>
      <c r="BQ599" s="181"/>
      <c r="BR599" s="181"/>
      <c r="BS599" s="181"/>
      <c r="BT599" s="181"/>
      <c r="BU599" s="181"/>
      <c r="BV599" s="181"/>
      <c r="BW599" s="181"/>
      <c r="BX599" s="181"/>
      <c r="BY599" s="181"/>
      <c r="BZ599" s="181"/>
      <c r="CA599" s="181"/>
      <c r="CB599" s="181"/>
      <c r="CC599" s="181"/>
      <c r="CD599" s="181"/>
      <c r="CE599" s="181"/>
      <c r="CF599" s="181"/>
      <c r="CG599" s="181"/>
      <c r="CH599" s="181"/>
      <c r="CI599" s="181"/>
      <c r="CJ599" s="181"/>
    </row>
    <row r="600" spans="2:88" x14ac:dyDescent="0.2">
      <c r="B600" s="144" t="str">
        <f t="shared" si="297"/>
        <v>5. Pérdida de Beneficios por Terremoto</v>
      </c>
      <c r="C600" s="129">
        <v>0</v>
      </c>
      <c r="D600" s="129">
        <v>0</v>
      </c>
      <c r="E600" s="129">
        <v>10685</v>
      </c>
      <c r="F600" s="129">
        <v>0</v>
      </c>
      <c r="G600" s="129">
        <v>0</v>
      </c>
      <c r="H600" s="129">
        <v>0</v>
      </c>
      <c r="I600" s="129">
        <v>1415609</v>
      </c>
      <c r="J600" s="129">
        <v>0</v>
      </c>
      <c r="K600" s="129">
        <v>110242</v>
      </c>
      <c r="L600" s="129">
        <v>31292</v>
      </c>
      <c r="M600" s="129">
        <v>0</v>
      </c>
      <c r="N600" s="129">
        <v>385971</v>
      </c>
      <c r="O600" s="129">
        <v>201253</v>
      </c>
      <c r="P600" s="129">
        <v>0</v>
      </c>
      <c r="Q600" s="129">
        <v>951995</v>
      </c>
      <c r="R600" s="129">
        <v>0</v>
      </c>
      <c r="S600" s="129">
        <v>204176</v>
      </c>
      <c r="T600" s="129">
        <v>0</v>
      </c>
      <c r="U600" s="129">
        <v>2873381</v>
      </c>
      <c r="V600" s="129">
        <v>0</v>
      </c>
      <c r="W600" s="129">
        <v>471960</v>
      </c>
      <c r="X600" s="129">
        <v>0</v>
      </c>
      <c r="Y600" s="129">
        <v>45396</v>
      </c>
      <c r="Z600" s="129">
        <v>1252380</v>
      </c>
      <c r="AA600" s="129">
        <v>56084</v>
      </c>
      <c r="AB600" s="129">
        <v>0</v>
      </c>
      <c r="AC600" s="129">
        <v>0</v>
      </c>
      <c r="AD600" s="129">
        <v>1073612</v>
      </c>
      <c r="AE600" s="129">
        <v>1478287</v>
      </c>
      <c r="AF600" s="129">
        <v>0</v>
      </c>
      <c r="AG600" s="129">
        <v>3220432</v>
      </c>
      <c r="AH600" s="129">
        <v>3840401</v>
      </c>
      <c r="AI600" s="129">
        <v>0</v>
      </c>
      <c r="AJ600" s="129">
        <v>0</v>
      </c>
      <c r="AK600" s="129"/>
      <c r="AL600" s="129"/>
      <c r="AM600" s="129"/>
      <c r="AN600" s="129"/>
      <c r="AO600" s="129"/>
      <c r="AP600" s="129"/>
      <c r="AQ600" s="117">
        <f t="shared" si="298"/>
        <v>17623156</v>
      </c>
      <c r="AS600" s="151"/>
      <c r="AT600" s="151"/>
      <c r="AV600" s="181"/>
      <c r="AW600" s="181"/>
      <c r="AX600" s="181"/>
      <c r="AY600" s="181"/>
      <c r="AZ600" s="181"/>
      <c r="BA600" s="181"/>
      <c r="BB600" s="181"/>
      <c r="BC600" s="181"/>
      <c r="BD600" s="181"/>
      <c r="BE600" s="181"/>
      <c r="BF600" s="181"/>
      <c r="BG600" s="181"/>
      <c r="BH600" s="181"/>
      <c r="BI600" s="181"/>
      <c r="BJ600" s="181"/>
      <c r="BK600" s="181"/>
      <c r="BL600" s="181"/>
      <c r="BM600" s="181"/>
      <c r="BN600" s="181"/>
      <c r="BO600" s="181"/>
      <c r="BP600" s="181"/>
      <c r="BQ600" s="181"/>
      <c r="BR600" s="181"/>
      <c r="BS600" s="181"/>
      <c r="BT600" s="181"/>
      <c r="BU600" s="181"/>
      <c r="BV600" s="181"/>
      <c r="BW600" s="181"/>
      <c r="BX600" s="181"/>
      <c r="BY600" s="181"/>
      <c r="BZ600" s="181"/>
      <c r="CA600" s="181"/>
      <c r="CB600" s="181"/>
      <c r="CC600" s="181"/>
      <c r="CD600" s="181"/>
      <c r="CE600" s="181"/>
      <c r="CF600" s="181"/>
      <c r="CG600" s="181"/>
      <c r="CH600" s="181"/>
      <c r="CI600" s="181"/>
      <c r="CJ600" s="181"/>
    </row>
    <row r="601" spans="2:88" x14ac:dyDescent="0.2">
      <c r="B601" s="144" t="str">
        <f t="shared" si="297"/>
        <v>6. Otros Riesgos de la Naturaleza</v>
      </c>
      <c r="C601" s="129">
        <v>0</v>
      </c>
      <c r="D601" s="129">
        <v>0</v>
      </c>
      <c r="E601" s="129">
        <v>34796</v>
      </c>
      <c r="F601" s="129">
        <v>24498</v>
      </c>
      <c r="G601" s="129">
        <v>0</v>
      </c>
      <c r="H601" s="129">
        <v>138467</v>
      </c>
      <c r="I601" s="129">
        <v>887594</v>
      </c>
      <c r="J601" s="129">
        <v>0</v>
      </c>
      <c r="K601" s="129">
        <v>132542</v>
      </c>
      <c r="L601" s="129">
        <v>18632</v>
      </c>
      <c r="M601" s="129">
        <v>0</v>
      </c>
      <c r="N601" s="129">
        <v>0</v>
      </c>
      <c r="O601" s="129">
        <v>53</v>
      </c>
      <c r="P601" s="129">
        <v>0</v>
      </c>
      <c r="Q601" s="129">
        <v>197783</v>
      </c>
      <c r="R601" s="129">
        <v>0</v>
      </c>
      <c r="S601" s="129">
        <v>44495</v>
      </c>
      <c r="T601" s="129">
        <v>0</v>
      </c>
      <c r="U601" s="129">
        <v>984693</v>
      </c>
      <c r="V601" s="129">
        <v>2026</v>
      </c>
      <c r="W601" s="129">
        <v>23409</v>
      </c>
      <c r="X601" s="129">
        <v>0</v>
      </c>
      <c r="Y601" s="129">
        <v>67301</v>
      </c>
      <c r="Z601" s="129">
        <v>1697246</v>
      </c>
      <c r="AA601" s="129">
        <v>71827</v>
      </c>
      <c r="AB601" s="129">
        <v>0</v>
      </c>
      <c r="AC601" s="129">
        <v>0</v>
      </c>
      <c r="AD601" s="129">
        <v>400869</v>
      </c>
      <c r="AE601" s="129">
        <v>329316</v>
      </c>
      <c r="AF601" s="129">
        <v>0</v>
      </c>
      <c r="AG601" s="129">
        <v>1684247</v>
      </c>
      <c r="AH601" s="129">
        <v>1242616</v>
      </c>
      <c r="AI601" s="129">
        <v>3</v>
      </c>
      <c r="AJ601" s="129">
        <v>923970</v>
      </c>
      <c r="AK601" s="129"/>
      <c r="AL601" s="129"/>
      <c r="AM601" s="129"/>
      <c r="AN601" s="129"/>
      <c r="AO601" s="129"/>
      <c r="AP601" s="129"/>
      <c r="AQ601" s="117">
        <f t="shared" si="298"/>
        <v>8906383</v>
      </c>
      <c r="AS601" s="151"/>
      <c r="AT601" s="151"/>
      <c r="AV601" s="181"/>
      <c r="AW601" s="181"/>
      <c r="AX601" s="181"/>
      <c r="AY601" s="181"/>
      <c r="AZ601" s="181"/>
      <c r="BA601" s="181"/>
      <c r="BB601" s="181"/>
      <c r="BC601" s="181"/>
      <c r="BD601" s="181"/>
      <c r="BE601" s="181"/>
      <c r="BF601" s="181"/>
      <c r="BG601" s="181"/>
      <c r="BH601" s="181"/>
      <c r="BI601" s="181"/>
      <c r="BJ601" s="181"/>
      <c r="BK601" s="181"/>
      <c r="BL601" s="181"/>
      <c r="BM601" s="181"/>
      <c r="BN601" s="181"/>
      <c r="BO601" s="181"/>
      <c r="BP601" s="181"/>
      <c r="BQ601" s="181"/>
      <c r="BR601" s="181"/>
      <c r="BS601" s="181"/>
      <c r="BT601" s="181"/>
      <c r="BU601" s="181"/>
      <c r="BV601" s="181"/>
      <c r="BW601" s="181"/>
      <c r="BX601" s="181"/>
      <c r="BY601" s="181"/>
      <c r="BZ601" s="181"/>
      <c r="CA601" s="181"/>
      <c r="CB601" s="181"/>
      <c r="CC601" s="181"/>
      <c r="CD601" s="181"/>
      <c r="CE601" s="181"/>
      <c r="CF601" s="181"/>
      <c r="CG601" s="181"/>
      <c r="CH601" s="181"/>
      <c r="CI601" s="181"/>
      <c r="CJ601" s="181"/>
    </row>
    <row r="602" spans="2:88" x14ac:dyDescent="0.2">
      <c r="B602" s="144" t="str">
        <f t="shared" si="297"/>
        <v>7. Terrorismo</v>
      </c>
      <c r="C602" s="129">
        <v>0</v>
      </c>
      <c r="D602" s="129">
        <v>0</v>
      </c>
      <c r="E602" s="129">
        <v>455882</v>
      </c>
      <c r="F602" s="129">
        <v>2055</v>
      </c>
      <c r="G602" s="129">
        <v>0</v>
      </c>
      <c r="H602" s="129">
        <v>142031</v>
      </c>
      <c r="I602" s="129">
        <v>5947730</v>
      </c>
      <c r="J602" s="129">
        <v>0</v>
      </c>
      <c r="K602" s="129">
        <v>142846</v>
      </c>
      <c r="L602" s="129">
        <v>-3</v>
      </c>
      <c r="M602" s="129">
        <v>0</v>
      </c>
      <c r="N602" s="129">
        <v>1504462</v>
      </c>
      <c r="O602" s="129">
        <v>28239</v>
      </c>
      <c r="P602" s="129">
        <v>0</v>
      </c>
      <c r="Q602" s="129">
        <v>435617</v>
      </c>
      <c r="R602" s="129">
        <v>0</v>
      </c>
      <c r="S602" s="129">
        <v>10946</v>
      </c>
      <c r="T602" s="129">
        <v>0</v>
      </c>
      <c r="U602" s="129">
        <v>890011</v>
      </c>
      <c r="V602" s="129">
        <v>0</v>
      </c>
      <c r="W602" s="129">
        <v>897516</v>
      </c>
      <c r="X602" s="129">
        <v>0</v>
      </c>
      <c r="Y602" s="129">
        <v>9534</v>
      </c>
      <c r="Z602" s="129">
        <v>2285847</v>
      </c>
      <c r="AA602" s="129">
        <v>66109</v>
      </c>
      <c r="AB602" s="129">
        <v>0</v>
      </c>
      <c r="AC602" s="129">
        <v>0</v>
      </c>
      <c r="AD602" s="129">
        <v>2944497</v>
      </c>
      <c r="AE602" s="129">
        <v>10670</v>
      </c>
      <c r="AF602" s="129">
        <v>0</v>
      </c>
      <c r="AG602" s="129">
        <v>3935858</v>
      </c>
      <c r="AH602" s="129">
        <v>1123801</v>
      </c>
      <c r="AI602" s="129">
        <v>0</v>
      </c>
      <c r="AJ602" s="129">
        <v>0</v>
      </c>
      <c r="AK602" s="129"/>
      <c r="AL602" s="129"/>
      <c r="AM602" s="129"/>
      <c r="AN602" s="129"/>
      <c r="AO602" s="129"/>
      <c r="AP602" s="129"/>
      <c r="AQ602" s="117">
        <f t="shared" si="298"/>
        <v>20833648</v>
      </c>
      <c r="AS602" s="151"/>
      <c r="AT602" s="151"/>
      <c r="AV602" s="181"/>
      <c r="AW602" s="181"/>
      <c r="AX602" s="181"/>
      <c r="AY602" s="181"/>
      <c r="AZ602" s="181"/>
      <c r="BA602" s="181"/>
      <c r="BB602" s="181"/>
      <c r="BC602" s="181"/>
      <c r="BD602" s="181"/>
      <c r="BE602" s="181"/>
      <c r="BF602" s="181"/>
      <c r="BG602" s="181"/>
      <c r="BH602" s="181"/>
      <c r="BI602" s="181"/>
      <c r="BJ602" s="181"/>
      <c r="BK602" s="181"/>
      <c r="BL602" s="181"/>
      <c r="BM602" s="181"/>
      <c r="BN602" s="181"/>
      <c r="BO602" s="181"/>
      <c r="BP602" s="181"/>
      <c r="BQ602" s="181"/>
      <c r="BR602" s="181"/>
      <c r="BS602" s="181"/>
      <c r="BT602" s="181"/>
      <c r="BU602" s="181"/>
      <c r="BV602" s="181"/>
      <c r="BW602" s="181"/>
      <c r="BX602" s="181"/>
      <c r="BY602" s="181"/>
      <c r="BZ602" s="181"/>
      <c r="CA602" s="181"/>
      <c r="CB602" s="181"/>
      <c r="CC602" s="181"/>
      <c r="CD602" s="181"/>
      <c r="CE602" s="181"/>
      <c r="CF602" s="181"/>
      <c r="CG602" s="181"/>
      <c r="CH602" s="181"/>
      <c r="CI602" s="181"/>
      <c r="CJ602" s="181"/>
    </row>
    <row r="603" spans="2:88" x14ac:dyDescent="0.2">
      <c r="B603" s="144" t="str">
        <f t="shared" si="297"/>
        <v>8. Robo</v>
      </c>
      <c r="C603" s="129">
        <v>0</v>
      </c>
      <c r="D603" s="129">
        <v>0</v>
      </c>
      <c r="E603" s="129">
        <v>1002001</v>
      </c>
      <c r="F603" s="129">
        <v>1485666</v>
      </c>
      <c r="G603" s="129">
        <v>0</v>
      </c>
      <c r="H603" s="129">
        <v>172399</v>
      </c>
      <c r="I603" s="129">
        <v>10991332</v>
      </c>
      <c r="J603" s="129">
        <v>0</v>
      </c>
      <c r="K603" s="129">
        <v>804766</v>
      </c>
      <c r="L603" s="129">
        <v>16501</v>
      </c>
      <c r="M603" s="129">
        <v>0</v>
      </c>
      <c r="N603" s="129">
        <v>8721</v>
      </c>
      <c r="O603" s="129">
        <v>231741</v>
      </c>
      <c r="P603" s="129">
        <v>0</v>
      </c>
      <c r="Q603" s="129">
        <v>550141</v>
      </c>
      <c r="R603" s="129">
        <v>0</v>
      </c>
      <c r="S603" s="129">
        <v>254501</v>
      </c>
      <c r="T603" s="129">
        <v>0</v>
      </c>
      <c r="U603" s="129">
        <v>100701</v>
      </c>
      <c r="V603" s="129">
        <v>131652</v>
      </c>
      <c r="W603" s="129">
        <v>150735</v>
      </c>
      <c r="X603" s="129">
        <v>0</v>
      </c>
      <c r="Y603" s="129">
        <v>45665</v>
      </c>
      <c r="Z603" s="129">
        <v>683405</v>
      </c>
      <c r="AA603" s="129">
        <v>261465</v>
      </c>
      <c r="AB603" s="129">
        <v>0</v>
      </c>
      <c r="AC603" s="129">
        <v>0</v>
      </c>
      <c r="AD603" s="129">
        <v>274498</v>
      </c>
      <c r="AE603" s="129">
        <v>0</v>
      </c>
      <c r="AF603" s="129">
        <v>0</v>
      </c>
      <c r="AG603" s="129">
        <v>2028253</v>
      </c>
      <c r="AH603" s="129">
        <v>1481</v>
      </c>
      <c r="AI603" s="129">
        <v>18325</v>
      </c>
      <c r="AJ603" s="129">
        <v>1912219</v>
      </c>
      <c r="AK603" s="129"/>
      <c r="AL603" s="129"/>
      <c r="AM603" s="129"/>
      <c r="AN603" s="129"/>
      <c r="AO603" s="129"/>
      <c r="AP603" s="129"/>
      <c r="AQ603" s="117">
        <f t="shared" si="298"/>
        <v>21126168</v>
      </c>
      <c r="AS603" s="151"/>
      <c r="AT603" s="151"/>
      <c r="AV603" s="181"/>
      <c r="AW603" s="181"/>
      <c r="AX603" s="181"/>
      <c r="AY603" s="181"/>
      <c r="AZ603" s="181"/>
      <c r="BA603" s="181"/>
      <c r="BB603" s="181"/>
      <c r="BC603" s="181"/>
      <c r="BD603" s="181"/>
      <c r="BE603" s="181"/>
      <c r="BF603" s="181"/>
      <c r="BG603" s="181"/>
      <c r="BH603" s="181"/>
      <c r="BI603" s="181"/>
      <c r="BJ603" s="181"/>
      <c r="BK603" s="181"/>
      <c r="BL603" s="181"/>
      <c r="BM603" s="181"/>
      <c r="BN603" s="181"/>
      <c r="BO603" s="181"/>
      <c r="BP603" s="181"/>
      <c r="BQ603" s="181"/>
      <c r="BR603" s="181"/>
      <c r="BS603" s="181"/>
      <c r="BT603" s="181"/>
      <c r="BU603" s="181"/>
      <c r="BV603" s="181"/>
      <c r="BW603" s="181"/>
      <c r="BX603" s="181"/>
      <c r="BY603" s="181"/>
      <c r="BZ603" s="181"/>
      <c r="CA603" s="181"/>
      <c r="CB603" s="181"/>
      <c r="CC603" s="181"/>
      <c r="CD603" s="181"/>
      <c r="CE603" s="181"/>
      <c r="CF603" s="181"/>
      <c r="CG603" s="181"/>
      <c r="CH603" s="181"/>
      <c r="CI603" s="181"/>
      <c r="CJ603" s="181"/>
    </row>
    <row r="604" spans="2:88" x14ac:dyDescent="0.2">
      <c r="B604" s="144" t="str">
        <f t="shared" si="297"/>
        <v>9. Cristales</v>
      </c>
      <c r="C604" s="129">
        <v>0</v>
      </c>
      <c r="D604" s="129">
        <v>0</v>
      </c>
      <c r="E604" s="129">
        <v>86521</v>
      </c>
      <c r="F604" s="129">
        <v>0</v>
      </c>
      <c r="G604" s="129">
        <v>0</v>
      </c>
      <c r="H604" s="129">
        <v>12537</v>
      </c>
      <c r="I604" s="129">
        <v>5394</v>
      </c>
      <c r="J604" s="129">
        <v>0</v>
      </c>
      <c r="K604" s="129">
        <v>49427</v>
      </c>
      <c r="L604" s="129">
        <v>15</v>
      </c>
      <c r="M604" s="129">
        <v>0</v>
      </c>
      <c r="N604" s="129">
        <v>0</v>
      </c>
      <c r="O604" s="129">
        <v>805</v>
      </c>
      <c r="P604" s="129">
        <v>0</v>
      </c>
      <c r="Q604" s="129">
        <v>17340</v>
      </c>
      <c r="R604" s="129">
        <v>0</v>
      </c>
      <c r="S604" s="129">
        <v>12724</v>
      </c>
      <c r="T604" s="129">
        <v>0</v>
      </c>
      <c r="U604" s="129">
        <v>25232</v>
      </c>
      <c r="V604" s="129">
        <v>0</v>
      </c>
      <c r="W604" s="129">
        <v>579</v>
      </c>
      <c r="X604" s="129">
        <v>0</v>
      </c>
      <c r="Y604" s="129">
        <v>5838</v>
      </c>
      <c r="Z604" s="129">
        <v>33401</v>
      </c>
      <c r="AA604" s="129">
        <v>8421</v>
      </c>
      <c r="AB604" s="129">
        <v>0</v>
      </c>
      <c r="AC604" s="129">
        <v>0</v>
      </c>
      <c r="AD604" s="129">
        <v>7209</v>
      </c>
      <c r="AE604" s="129">
        <v>0</v>
      </c>
      <c r="AF604" s="129">
        <v>0</v>
      </c>
      <c r="AG604" s="129">
        <v>90759</v>
      </c>
      <c r="AH604" s="129">
        <v>0</v>
      </c>
      <c r="AI604" s="129">
        <v>0</v>
      </c>
      <c r="AJ604" s="129">
        <v>6181</v>
      </c>
      <c r="AK604" s="129"/>
      <c r="AL604" s="129"/>
      <c r="AM604" s="129"/>
      <c r="AN604" s="129"/>
      <c r="AO604" s="129"/>
      <c r="AP604" s="129"/>
      <c r="AQ604" s="117">
        <f t="shared" si="298"/>
        <v>362383</v>
      </c>
      <c r="AS604" s="151"/>
      <c r="AT604" s="151"/>
      <c r="AV604" s="181"/>
      <c r="AW604" s="181"/>
      <c r="AX604" s="181"/>
      <c r="AY604" s="181"/>
      <c r="AZ604" s="181"/>
      <c r="BA604" s="181"/>
      <c r="BB604" s="181"/>
      <c r="BC604" s="181"/>
      <c r="BD604" s="181"/>
      <c r="BE604" s="181"/>
      <c r="BF604" s="181"/>
      <c r="BG604" s="181"/>
      <c r="BH604" s="181"/>
      <c r="BI604" s="181"/>
      <c r="BJ604" s="181"/>
      <c r="BK604" s="181"/>
      <c r="BL604" s="181"/>
      <c r="BM604" s="181"/>
      <c r="BN604" s="181"/>
      <c r="BO604" s="181"/>
      <c r="BP604" s="181"/>
      <c r="BQ604" s="181"/>
      <c r="BR604" s="181"/>
      <c r="BS604" s="181"/>
      <c r="BT604" s="181"/>
      <c r="BU604" s="181"/>
      <c r="BV604" s="181"/>
      <c r="BW604" s="181"/>
      <c r="BX604" s="181"/>
      <c r="BY604" s="181"/>
      <c r="BZ604" s="181"/>
      <c r="CA604" s="181"/>
      <c r="CB604" s="181"/>
      <c r="CC604" s="181"/>
      <c r="CD604" s="181"/>
      <c r="CE604" s="181"/>
      <c r="CF604" s="181"/>
      <c r="CG604" s="181"/>
      <c r="CH604" s="181"/>
      <c r="CI604" s="181"/>
      <c r="CJ604" s="181"/>
    </row>
    <row r="605" spans="2:88" x14ac:dyDescent="0.2">
      <c r="B605" s="144" t="str">
        <f t="shared" si="297"/>
        <v>10. Daños Físicos a Vehículos Motorizados</v>
      </c>
      <c r="C605" s="129">
        <v>0</v>
      </c>
      <c r="D605" s="129">
        <v>0</v>
      </c>
      <c r="E605" s="129">
        <v>42693366</v>
      </c>
      <c r="F605" s="129">
        <v>15823931</v>
      </c>
      <c r="G605" s="129">
        <v>0</v>
      </c>
      <c r="H605" s="129">
        <v>16783141</v>
      </c>
      <c r="I605" s="129">
        <v>0</v>
      </c>
      <c r="J605" s="129">
        <v>0</v>
      </c>
      <c r="K605" s="129">
        <v>11146661</v>
      </c>
      <c r="L605" s="129">
        <v>0</v>
      </c>
      <c r="M605" s="129">
        <v>0</v>
      </c>
      <c r="N605" s="129">
        <v>0</v>
      </c>
      <c r="O605" s="129">
        <v>6795513</v>
      </c>
      <c r="P605" s="129">
        <v>0</v>
      </c>
      <c r="Q605" s="129">
        <v>29424130</v>
      </c>
      <c r="R605" s="129">
        <v>8333</v>
      </c>
      <c r="S605" s="129">
        <v>26251463</v>
      </c>
      <c r="T605" s="129">
        <v>0</v>
      </c>
      <c r="U605" s="129">
        <v>4741179</v>
      </c>
      <c r="V605" s="129">
        <v>0</v>
      </c>
      <c r="W605" s="129">
        <v>0</v>
      </c>
      <c r="X605" s="129">
        <v>0</v>
      </c>
      <c r="Y605" s="129">
        <v>725071</v>
      </c>
      <c r="Z605" s="129">
        <v>36250184</v>
      </c>
      <c r="AA605" s="129">
        <v>5777085</v>
      </c>
      <c r="AB605" s="129">
        <v>0</v>
      </c>
      <c r="AC605" s="129">
        <v>0</v>
      </c>
      <c r="AD605" s="129">
        <v>0</v>
      </c>
      <c r="AE605" s="129">
        <v>0</v>
      </c>
      <c r="AF605" s="129">
        <v>0</v>
      </c>
      <c r="AG605" s="129">
        <v>16852902</v>
      </c>
      <c r="AH605" s="129">
        <v>0</v>
      </c>
      <c r="AI605" s="129">
        <v>4756512</v>
      </c>
      <c r="AJ605" s="129">
        <v>0</v>
      </c>
      <c r="AK605" s="129"/>
      <c r="AL605" s="129"/>
      <c r="AM605" s="129"/>
      <c r="AN605" s="129"/>
      <c r="AO605" s="129"/>
      <c r="AP605" s="129"/>
      <c r="AQ605" s="117">
        <f t="shared" si="298"/>
        <v>218029471</v>
      </c>
      <c r="AS605" s="151"/>
      <c r="AT605" s="151"/>
      <c r="AV605" s="181"/>
      <c r="AW605" s="181"/>
      <c r="AX605" s="181"/>
      <c r="AY605" s="181"/>
      <c r="AZ605" s="181"/>
      <c r="BA605" s="181"/>
      <c r="BB605" s="181"/>
      <c r="BC605" s="181"/>
      <c r="BD605" s="181"/>
      <c r="BE605" s="181"/>
      <c r="BF605" s="181"/>
      <c r="BG605" s="181"/>
      <c r="BH605" s="181"/>
      <c r="BI605" s="181"/>
      <c r="BJ605" s="181"/>
      <c r="BK605" s="181"/>
      <c r="BL605" s="181"/>
      <c r="BM605" s="181"/>
      <c r="BN605" s="181"/>
      <c r="BO605" s="181"/>
      <c r="BP605" s="181"/>
      <c r="BQ605" s="181"/>
      <c r="BR605" s="181"/>
      <c r="BS605" s="181"/>
      <c r="BT605" s="181"/>
      <c r="BU605" s="181"/>
      <c r="BV605" s="181"/>
      <c r="BW605" s="181"/>
      <c r="BX605" s="181"/>
      <c r="BY605" s="181"/>
      <c r="BZ605" s="181"/>
      <c r="CA605" s="181"/>
      <c r="CB605" s="181"/>
      <c r="CC605" s="181"/>
      <c r="CD605" s="181"/>
      <c r="CE605" s="181"/>
      <c r="CF605" s="181"/>
      <c r="CG605" s="181"/>
      <c r="CH605" s="181"/>
      <c r="CI605" s="181"/>
      <c r="CJ605" s="181"/>
    </row>
    <row r="606" spans="2:88" x14ac:dyDescent="0.2">
      <c r="B606" s="144" t="str">
        <f t="shared" si="297"/>
        <v>11. Casco Marítimo</v>
      </c>
      <c r="C606" s="129">
        <v>0</v>
      </c>
      <c r="D606" s="129">
        <v>0</v>
      </c>
      <c r="E606" s="129">
        <v>3599</v>
      </c>
      <c r="F606" s="129">
        <v>0</v>
      </c>
      <c r="G606" s="129">
        <v>0</v>
      </c>
      <c r="H606" s="129">
        <v>2726</v>
      </c>
      <c r="I606" s="129">
        <v>18786</v>
      </c>
      <c r="J606" s="129">
        <v>0</v>
      </c>
      <c r="K606" s="129">
        <v>0</v>
      </c>
      <c r="L606" s="129">
        <v>0</v>
      </c>
      <c r="M606" s="129">
        <v>0</v>
      </c>
      <c r="N606" s="129">
        <v>717029</v>
      </c>
      <c r="O606" s="129">
        <v>659977</v>
      </c>
      <c r="P606" s="129">
        <v>0</v>
      </c>
      <c r="Q606" s="129">
        <v>298159</v>
      </c>
      <c r="R606" s="129">
        <v>0</v>
      </c>
      <c r="S606" s="129">
        <v>93524</v>
      </c>
      <c r="T606" s="129">
        <v>0</v>
      </c>
      <c r="U606" s="129">
        <v>1010494</v>
      </c>
      <c r="V606" s="129">
        <v>0</v>
      </c>
      <c r="W606" s="129">
        <v>179507</v>
      </c>
      <c r="X606" s="129">
        <v>0</v>
      </c>
      <c r="Y606" s="129">
        <v>12124</v>
      </c>
      <c r="Z606" s="129">
        <v>0</v>
      </c>
      <c r="AA606" s="129">
        <v>34458</v>
      </c>
      <c r="AB606" s="129">
        <v>0</v>
      </c>
      <c r="AC606" s="129">
        <v>0</v>
      </c>
      <c r="AD606" s="129">
        <v>0</v>
      </c>
      <c r="AE606" s="129">
        <v>0</v>
      </c>
      <c r="AF606" s="129">
        <v>0</v>
      </c>
      <c r="AG606" s="129">
        <v>1909763</v>
      </c>
      <c r="AH606" s="129">
        <v>562422</v>
      </c>
      <c r="AI606" s="129">
        <v>0</v>
      </c>
      <c r="AJ606" s="129">
        <v>0</v>
      </c>
      <c r="AK606" s="129"/>
      <c r="AL606" s="129"/>
      <c r="AM606" s="129"/>
      <c r="AN606" s="129"/>
      <c r="AO606" s="129"/>
      <c r="AP606" s="129"/>
      <c r="AQ606" s="117">
        <f t="shared" si="298"/>
        <v>5502568</v>
      </c>
      <c r="AS606" s="151"/>
      <c r="AT606" s="151"/>
      <c r="AV606" s="181"/>
      <c r="AW606" s="181"/>
      <c r="AX606" s="181"/>
      <c r="AY606" s="181"/>
      <c r="AZ606" s="181"/>
      <c r="BA606" s="181"/>
      <c r="BB606" s="181"/>
      <c r="BC606" s="181"/>
      <c r="BD606" s="181"/>
      <c r="BE606" s="181"/>
      <c r="BF606" s="181"/>
      <c r="BG606" s="181"/>
      <c r="BH606" s="181"/>
      <c r="BI606" s="181"/>
      <c r="BJ606" s="181"/>
      <c r="BK606" s="181"/>
      <c r="BL606" s="181"/>
      <c r="BM606" s="181"/>
      <c r="BN606" s="181"/>
      <c r="BO606" s="181"/>
      <c r="BP606" s="181"/>
      <c r="BQ606" s="181"/>
      <c r="BR606" s="181"/>
      <c r="BS606" s="181"/>
      <c r="BT606" s="181"/>
      <c r="BU606" s="181"/>
      <c r="BV606" s="181"/>
      <c r="BW606" s="181"/>
      <c r="BX606" s="181"/>
      <c r="BY606" s="181"/>
      <c r="BZ606" s="181"/>
      <c r="CA606" s="181"/>
      <c r="CB606" s="181"/>
      <c r="CC606" s="181"/>
      <c r="CD606" s="181"/>
      <c r="CE606" s="181"/>
      <c r="CF606" s="181"/>
      <c r="CG606" s="181"/>
      <c r="CH606" s="181"/>
      <c r="CI606" s="181"/>
      <c r="CJ606" s="181"/>
    </row>
    <row r="607" spans="2:88" x14ac:dyDescent="0.2">
      <c r="B607" s="144" t="str">
        <f t="shared" si="297"/>
        <v>12. Casco Aéreo</v>
      </c>
      <c r="C607" s="129">
        <v>0</v>
      </c>
      <c r="D607" s="129">
        <v>0</v>
      </c>
      <c r="E607" s="129">
        <v>4430</v>
      </c>
      <c r="F607" s="129">
        <v>0</v>
      </c>
      <c r="G607" s="129">
        <v>0</v>
      </c>
      <c r="H607" s="129">
        <v>0</v>
      </c>
      <c r="I607" s="129">
        <v>-1785</v>
      </c>
      <c r="J607" s="129">
        <v>0</v>
      </c>
      <c r="K607" s="129">
        <v>0</v>
      </c>
      <c r="L607" s="129">
        <v>0</v>
      </c>
      <c r="M607" s="129">
        <v>0</v>
      </c>
      <c r="N607" s="129">
        <v>616712</v>
      </c>
      <c r="O607" s="129">
        <v>34622</v>
      </c>
      <c r="P607" s="129">
        <v>0</v>
      </c>
      <c r="Q607" s="129">
        <v>0</v>
      </c>
      <c r="R607" s="129">
        <v>0</v>
      </c>
      <c r="S607" s="129">
        <v>0</v>
      </c>
      <c r="T607" s="129">
        <v>0</v>
      </c>
      <c r="U607" s="129">
        <v>2155138</v>
      </c>
      <c r="V607" s="129">
        <v>0</v>
      </c>
      <c r="W607" s="129">
        <v>1304887</v>
      </c>
      <c r="X607" s="129">
        <v>0</v>
      </c>
      <c r="Y607" s="129">
        <v>0</v>
      </c>
      <c r="Z607" s="129">
        <v>0</v>
      </c>
      <c r="AA607" s="129">
        <v>148041</v>
      </c>
      <c r="AB607" s="129">
        <v>0</v>
      </c>
      <c r="AC607" s="129">
        <v>0</v>
      </c>
      <c r="AD607" s="129">
        <v>535144</v>
      </c>
      <c r="AE607" s="129">
        <v>0</v>
      </c>
      <c r="AF607" s="129">
        <v>0</v>
      </c>
      <c r="AG607" s="129">
        <v>0</v>
      </c>
      <c r="AH607" s="129">
        <v>97667</v>
      </c>
      <c r="AI607" s="129">
        <v>0</v>
      </c>
      <c r="AJ607" s="129">
        <v>0</v>
      </c>
      <c r="AK607" s="129"/>
      <c r="AL607" s="129"/>
      <c r="AM607" s="129"/>
      <c r="AN607" s="129"/>
      <c r="AO607" s="129"/>
      <c r="AP607" s="129"/>
      <c r="AQ607" s="117">
        <f t="shared" si="298"/>
        <v>4894856</v>
      </c>
      <c r="AS607" s="151"/>
      <c r="AT607" s="151"/>
      <c r="AV607" s="181"/>
      <c r="AW607" s="181"/>
      <c r="AX607" s="181"/>
      <c r="AY607" s="181"/>
      <c r="AZ607" s="181"/>
      <c r="BA607" s="181"/>
      <c r="BB607" s="181"/>
      <c r="BC607" s="181"/>
      <c r="BD607" s="181"/>
      <c r="BE607" s="181"/>
      <c r="BF607" s="181"/>
      <c r="BG607" s="181"/>
      <c r="BH607" s="181"/>
      <c r="BI607" s="181"/>
      <c r="BJ607" s="181"/>
      <c r="BK607" s="181"/>
      <c r="BL607" s="181"/>
      <c r="BM607" s="181"/>
      <c r="BN607" s="181"/>
      <c r="BO607" s="181"/>
      <c r="BP607" s="181"/>
      <c r="BQ607" s="181"/>
      <c r="BR607" s="181"/>
      <c r="BS607" s="181"/>
      <c r="BT607" s="181"/>
      <c r="BU607" s="181"/>
      <c r="BV607" s="181"/>
      <c r="BW607" s="181"/>
      <c r="BX607" s="181"/>
      <c r="BY607" s="181"/>
      <c r="BZ607" s="181"/>
      <c r="CA607" s="181"/>
      <c r="CB607" s="181"/>
      <c r="CC607" s="181"/>
      <c r="CD607" s="181"/>
      <c r="CE607" s="181"/>
      <c r="CF607" s="181"/>
      <c r="CG607" s="181"/>
      <c r="CH607" s="181"/>
      <c r="CI607" s="181"/>
      <c r="CJ607" s="181"/>
    </row>
    <row r="608" spans="2:88" x14ac:dyDescent="0.2">
      <c r="B608" s="144" t="str">
        <f t="shared" si="297"/>
        <v>13. Responsabilidad Civil Hogar y Condominios</v>
      </c>
      <c r="C608" s="129">
        <v>0</v>
      </c>
      <c r="D608" s="129">
        <v>0</v>
      </c>
      <c r="E608" s="129">
        <v>121538</v>
      </c>
      <c r="F608" s="129">
        <v>20895</v>
      </c>
      <c r="G608" s="129">
        <v>0</v>
      </c>
      <c r="H608" s="129">
        <v>974</v>
      </c>
      <c r="I608" s="129">
        <v>25148</v>
      </c>
      <c r="J608" s="129">
        <v>0</v>
      </c>
      <c r="K608" s="129">
        <v>19253</v>
      </c>
      <c r="L608" s="129">
        <v>0</v>
      </c>
      <c r="M608" s="129">
        <v>0</v>
      </c>
      <c r="N608" s="129">
        <v>0</v>
      </c>
      <c r="O608" s="129">
        <v>3506</v>
      </c>
      <c r="P608" s="129">
        <v>0</v>
      </c>
      <c r="Q608" s="129">
        <v>11294</v>
      </c>
      <c r="R608" s="129">
        <v>0</v>
      </c>
      <c r="S608" s="129">
        <v>19413</v>
      </c>
      <c r="T608" s="129">
        <v>0</v>
      </c>
      <c r="U608" s="129">
        <v>21486</v>
      </c>
      <c r="V608" s="129">
        <v>0</v>
      </c>
      <c r="W608" s="129">
        <v>1373</v>
      </c>
      <c r="X608" s="129">
        <v>0</v>
      </c>
      <c r="Y608" s="129">
        <v>2177</v>
      </c>
      <c r="Z608" s="129">
        <v>31328</v>
      </c>
      <c r="AA608" s="129">
        <v>999</v>
      </c>
      <c r="AB608" s="129">
        <v>0</v>
      </c>
      <c r="AC608" s="129">
        <v>0</v>
      </c>
      <c r="AD608" s="129">
        <v>22</v>
      </c>
      <c r="AE608" s="129">
        <v>0</v>
      </c>
      <c r="AF608" s="129">
        <v>0</v>
      </c>
      <c r="AG608" s="129">
        <v>45203</v>
      </c>
      <c r="AH608" s="129">
        <v>1240541</v>
      </c>
      <c r="AI608" s="129">
        <v>0</v>
      </c>
      <c r="AJ608" s="129">
        <v>13516</v>
      </c>
      <c r="AK608" s="129"/>
      <c r="AL608" s="129"/>
      <c r="AM608" s="129"/>
      <c r="AN608" s="129"/>
      <c r="AO608" s="129"/>
      <c r="AP608" s="129"/>
      <c r="AQ608" s="117">
        <f t="shared" si="298"/>
        <v>1578666</v>
      </c>
      <c r="AS608" s="151"/>
      <c r="AT608" s="151"/>
      <c r="AV608" s="181"/>
      <c r="AW608" s="181"/>
      <c r="AX608" s="181"/>
      <c r="AY608" s="181"/>
      <c r="AZ608" s="181"/>
      <c r="BA608" s="181"/>
      <c r="BB608" s="181"/>
      <c r="BC608" s="181"/>
      <c r="BD608" s="181"/>
      <c r="BE608" s="181"/>
      <c r="BF608" s="181"/>
      <c r="BG608" s="181"/>
      <c r="BH608" s="181"/>
      <c r="BI608" s="181"/>
      <c r="BJ608" s="181"/>
      <c r="BK608" s="181"/>
      <c r="BL608" s="181"/>
      <c r="BM608" s="181"/>
      <c r="BN608" s="181"/>
      <c r="BO608" s="181"/>
      <c r="BP608" s="181"/>
      <c r="BQ608" s="181"/>
      <c r="BR608" s="181"/>
      <c r="BS608" s="181"/>
      <c r="BT608" s="181"/>
      <c r="BU608" s="181"/>
      <c r="BV608" s="181"/>
      <c r="BW608" s="181"/>
      <c r="BX608" s="181"/>
      <c r="BY608" s="181"/>
      <c r="BZ608" s="181"/>
      <c r="CA608" s="181"/>
      <c r="CB608" s="181"/>
      <c r="CC608" s="181"/>
      <c r="CD608" s="181"/>
      <c r="CE608" s="181"/>
      <c r="CF608" s="181"/>
      <c r="CG608" s="181"/>
      <c r="CH608" s="181"/>
      <c r="CI608" s="181"/>
      <c r="CJ608" s="181"/>
    </row>
    <row r="609" spans="2:88" x14ac:dyDescent="0.2">
      <c r="B609" s="144" t="str">
        <f t="shared" si="297"/>
        <v>14. Responsabilidad Civil Profesional</v>
      </c>
      <c r="C609" s="129">
        <v>0</v>
      </c>
      <c r="D609" s="129">
        <v>0</v>
      </c>
      <c r="E609" s="129">
        <v>34115</v>
      </c>
      <c r="F609" s="129">
        <v>0</v>
      </c>
      <c r="G609" s="129">
        <v>0</v>
      </c>
      <c r="H609" s="129">
        <v>3620495</v>
      </c>
      <c r="I609" s="129">
        <v>-24968</v>
      </c>
      <c r="J609" s="129">
        <v>0</v>
      </c>
      <c r="K609" s="129">
        <v>187152</v>
      </c>
      <c r="L609" s="129">
        <v>12094</v>
      </c>
      <c r="M609" s="129">
        <v>0</v>
      </c>
      <c r="N609" s="129">
        <v>36253</v>
      </c>
      <c r="O609" s="129">
        <v>16919</v>
      </c>
      <c r="P609" s="129">
        <v>0</v>
      </c>
      <c r="Q609" s="129">
        <v>67973</v>
      </c>
      <c r="R609" s="129">
        <v>0</v>
      </c>
      <c r="S609" s="129">
        <v>3</v>
      </c>
      <c r="T609" s="129">
        <v>0</v>
      </c>
      <c r="U609" s="129">
        <v>203416</v>
      </c>
      <c r="V609" s="129">
        <v>0</v>
      </c>
      <c r="W609" s="129">
        <v>922184</v>
      </c>
      <c r="X609" s="129">
        <v>0</v>
      </c>
      <c r="Y609" s="129">
        <v>616691</v>
      </c>
      <c r="Z609" s="129">
        <v>0</v>
      </c>
      <c r="AA609" s="129">
        <v>251315</v>
      </c>
      <c r="AB609" s="129">
        <v>0</v>
      </c>
      <c r="AC609" s="129">
        <v>0</v>
      </c>
      <c r="AD609" s="129">
        <v>1952210</v>
      </c>
      <c r="AE609" s="129">
        <v>1458290</v>
      </c>
      <c r="AF609" s="129">
        <v>0</v>
      </c>
      <c r="AG609" s="129">
        <v>103670</v>
      </c>
      <c r="AH609" s="129">
        <v>0</v>
      </c>
      <c r="AI609" s="129">
        <v>0</v>
      </c>
      <c r="AJ609" s="129">
        <v>0</v>
      </c>
      <c r="AK609" s="129"/>
      <c r="AL609" s="129"/>
      <c r="AM609" s="129"/>
      <c r="AN609" s="129"/>
      <c r="AO609" s="129"/>
      <c r="AP609" s="129"/>
      <c r="AQ609" s="117">
        <f t="shared" si="298"/>
        <v>9457812</v>
      </c>
      <c r="AS609" s="151"/>
      <c r="AT609" s="151"/>
      <c r="AV609" s="181"/>
      <c r="AW609" s="181"/>
      <c r="AX609" s="181"/>
      <c r="AY609" s="181"/>
      <c r="AZ609" s="181"/>
      <c r="BA609" s="181"/>
      <c r="BB609" s="181"/>
      <c r="BC609" s="181"/>
      <c r="BD609" s="181"/>
      <c r="BE609" s="181"/>
      <c r="BF609" s="181"/>
      <c r="BG609" s="181"/>
      <c r="BH609" s="181"/>
      <c r="BI609" s="181"/>
      <c r="BJ609" s="181"/>
      <c r="BK609" s="181"/>
      <c r="BL609" s="181"/>
      <c r="BM609" s="181"/>
      <c r="BN609" s="181"/>
      <c r="BO609" s="181"/>
      <c r="BP609" s="181"/>
      <c r="BQ609" s="181"/>
      <c r="BR609" s="181"/>
      <c r="BS609" s="181"/>
      <c r="BT609" s="181"/>
      <c r="BU609" s="181"/>
      <c r="BV609" s="181"/>
      <c r="BW609" s="181"/>
      <c r="BX609" s="181"/>
      <c r="BY609" s="181"/>
      <c r="BZ609" s="181"/>
      <c r="CA609" s="181"/>
      <c r="CB609" s="181"/>
      <c r="CC609" s="181"/>
      <c r="CD609" s="181"/>
      <c r="CE609" s="181"/>
      <c r="CF609" s="181"/>
      <c r="CG609" s="181"/>
      <c r="CH609" s="181"/>
      <c r="CI609" s="181"/>
      <c r="CJ609" s="181"/>
    </row>
    <row r="610" spans="2:88" x14ac:dyDescent="0.2">
      <c r="B610" s="144" t="str">
        <f t="shared" si="297"/>
        <v>15. Responsabilidad Civil Industria, Infraestructura y Comercio</v>
      </c>
      <c r="C610" s="129">
        <v>0</v>
      </c>
      <c r="D610" s="129">
        <v>0</v>
      </c>
      <c r="E610" s="129">
        <v>1285286</v>
      </c>
      <c r="F610" s="129">
        <v>0</v>
      </c>
      <c r="G610" s="129">
        <v>0</v>
      </c>
      <c r="H610" s="129">
        <v>-28444</v>
      </c>
      <c r="I610" s="129">
        <v>6083310</v>
      </c>
      <c r="J610" s="129">
        <v>0</v>
      </c>
      <c r="K610" s="129">
        <v>138894</v>
      </c>
      <c r="L610" s="129">
        <v>525691</v>
      </c>
      <c r="M610" s="129">
        <v>0</v>
      </c>
      <c r="N610" s="129">
        <v>2236625</v>
      </c>
      <c r="O610" s="129">
        <v>464695</v>
      </c>
      <c r="P610" s="129">
        <v>0</v>
      </c>
      <c r="Q610" s="129">
        <v>1379362</v>
      </c>
      <c r="R610" s="129">
        <v>0</v>
      </c>
      <c r="S610" s="129">
        <v>1021076</v>
      </c>
      <c r="T610" s="129">
        <v>0</v>
      </c>
      <c r="U610" s="129">
        <v>641992</v>
      </c>
      <c r="V610" s="129">
        <v>0</v>
      </c>
      <c r="W610" s="129">
        <v>3250859</v>
      </c>
      <c r="X610" s="129">
        <v>0</v>
      </c>
      <c r="Y610" s="129">
        <v>220079</v>
      </c>
      <c r="Z610" s="129">
        <v>1786031</v>
      </c>
      <c r="AA610" s="129">
        <v>535192</v>
      </c>
      <c r="AB610" s="129">
        <v>0</v>
      </c>
      <c r="AC610" s="129">
        <v>0</v>
      </c>
      <c r="AD610" s="129">
        <v>3471032</v>
      </c>
      <c r="AE610" s="129">
        <v>831465</v>
      </c>
      <c r="AF610" s="129">
        <v>0</v>
      </c>
      <c r="AG610" s="129">
        <v>2175594</v>
      </c>
      <c r="AH610" s="129">
        <v>1155816</v>
      </c>
      <c r="AI610" s="129">
        <v>5324</v>
      </c>
      <c r="AJ610" s="129">
        <v>115699</v>
      </c>
      <c r="AK610" s="129"/>
      <c r="AL610" s="129"/>
      <c r="AM610" s="129"/>
      <c r="AN610" s="129"/>
      <c r="AO610" s="129"/>
      <c r="AP610" s="129"/>
      <c r="AQ610" s="117">
        <f t="shared" si="298"/>
        <v>27295578</v>
      </c>
      <c r="AS610" s="151"/>
      <c r="AT610" s="151"/>
      <c r="AV610" s="181"/>
      <c r="AW610" s="181"/>
      <c r="AX610" s="181"/>
      <c r="AY610" s="181"/>
      <c r="AZ610" s="181"/>
      <c r="BA610" s="181"/>
      <c r="BB610" s="181"/>
      <c r="BC610" s="181"/>
      <c r="BD610" s="181"/>
      <c r="BE610" s="181"/>
      <c r="BF610" s="181"/>
      <c r="BG610" s="181"/>
      <c r="BH610" s="181"/>
      <c r="BI610" s="181"/>
      <c r="BJ610" s="181"/>
      <c r="BK610" s="181"/>
      <c r="BL610" s="181"/>
      <c r="BM610" s="181"/>
      <c r="BN610" s="181"/>
      <c r="BO610" s="181"/>
      <c r="BP610" s="181"/>
      <c r="BQ610" s="181"/>
      <c r="BR610" s="181"/>
      <c r="BS610" s="181"/>
      <c r="BT610" s="181"/>
      <c r="BU610" s="181"/>
      <c r="BV610" s="181"/>
      <c r="BW610" s="181"/>
      <c r="BX610" s="181"/>
      <c r="BY610" s="181"/>
      <c r="BZ610" s="181"/>
      <c r="CA610" s="181"/>
      <c r="CB610" s="181"/>
      <c r="CC610" s="181"/>
      <c r="CD610" s="181"/>
      <c r="CE610" s="181"/>
      <c r="CF610" s="181"/>
      <c r="CG610" s="181"/>
      <c r="CH610" s="181"/>
      <c r="CI610" s="181"/>
      <c r="CJ610" s="181"/>
    </row>
    <row r="611" spans="2:88" x14ac:dyDescent="0.2">
      <c r="B611" s="144" t="str">
        <f t="shared" si="297"/>
        <v>16. Responsabilidad Civil Vehículos Motorizados</v>
      </c>
      <c r="C611" s="129">
        <v>0</v>
      </c>
      <c r="D611" s="129">
        <v>0</v>
      </c>
      <c r="E611" s="129">
        <v>5548985</v>
      </c>
      <c r="F611" s="129">
        <v>2410453</v>
      </c>
      <c r="G611" s="129">
        <v>0</v>
      </c>
      <c r="H611" s="129">
        <v>2835249</v>
      </c>
      <c r="I611" s="129">
        <v>0</v>
      </c>
      <c r="J611" s="129">
        <v>0</v>
      </c>
      <c r="K611" s="129">
        <v>1245514</v>
      </c>
      <c r="L611" s="129">
        <v>0</v>
      </c>
      <c r="M611" s="129">
        <v>0</v>
      </c>
      <c r="N611" s="129">
        <v>4362</v>
      </c>
      <c r="O611" s="129">
        <v>269213</v>
      </c>
      <c r="P611" s="129">
        <v>0</v>
      </c>
      <c r="Q611" s="129">
        <v>3252898</v>
      </c>
      <c r="R611" s="129">
        <v>0</v>
      </c>
      <c r="S611" s="129">
        <v>6771839</v>
      </c>
      <c r="T611" s="129">
        <v>0</v>
      </c>
      <c r="U611" s="129">
        <v>3894120</v>
      </c>
      <c r="V611" s="129">
        <v>0</v>
      </c>
      <c r="W611" s="129">
        <v>0</v>
      </c>
      <c r="X611" s="129">
        <v>0</v>
      </c>
      <c r="Y611" s="129">
        <v>195943</v>
      </c>
      <c r="Z611" s="129">
        <v>6307587</v>
      </c>
      <c r="AA611" s="129">
        <v>508891</v>
      </c>
      <c r="AB611" s="129">
        <v>0</v>
      </c>
      <c r="AC611" s="129">
        <v>0</v>
      </c>
      <c r="AD611" s="129">
        <v>0</v>
      </c>
      <c r="AE611" s="129">
        <v>0</v>
      </c>
      <c r="AF611" s="129">
        <v>0</v>
      </c>
      <c r="AG611" s="129">
        <v>4401125</v>
      </c>
      <c r="AH611" s="129">
        <v>0</v>
      </c>
      <c r="AI611" s="129">
        <v>332547</v>
      </c>
      <c r="AJ611" s="129">
        <v>0</v>
      </c>
      <c r="AK611" s="129"/>
      <c r="AL611" s="129"/>
      <c r="AM611" s="129"/>
      <c r="AN611" s="129"/>
      <c r="AO611" s="129"/>
      <c r="AP611" s="129"/>
      <c r="AQ611" s="117">
        <f t="shared" si="298"/>
        <v>37978726</v>
      </c>
      <c r="AS611" s="151"/>
      <c r="AT611" s="151"/>
      <c r="AV611" s="181"/>
      <c r="AW611" s="181"/>
      <c r="AX611" s="181"/>
      <c r="AY611" s="181"/>
      <c r="AZ611" s="181"/>
      <c r="BA611" s="181"/>
      <c r="BB611" s="181"/>
      <c r="BC611" s="181"/>
      <c r="BD611" s="181"/>
      <c r="BE611" s="181"/>
      <c r="BF611" s="181"/>
      <c r="BG611" s="181"/>
      <c r="BH611" s="181"/>
      <c r="BI611" s="181"/>
      <c r="BJ611" s="181"/>
      <c r="BK611" s="181"/>
      <c r="BL611" s="181"/>
      <c r="BM611" s="181"/>
      <c r="BN611" s="181"/>
      <c r="BO611" s="181"/>
      <c r="BP611" s="181"/>
      <c r="BQ611" s="181"/>
      <c r="BR611" s="181"/>
      <c r="BS611" s="181"/>
      <c r="BT611" s="181"/>
      <c r="BU611" s="181"/>
      <c r="BV611" s="181"/>
      <c r="BW611" s="181"/>
      <c r="BX611" s="181"/>
      <c r="BY611" s="181"/>
      <c r="BZ611" s="181"/>
      <c r="CA611" s="181"/>
      <c r="CB611" s="181"/>
      <c r="CC611" s="181"/>
      <c r="CD611" s="181"/>
      <c r="CE611" s="181"/>
      <c r="CF611" s="181"/>
      <c r="CG611" s="181"/>
      <c r="CH611" s="181"/>
      <c r="CI611" s="181"/>
      <c r="CJ611" s="181"/>
    </row>
    <row r="612" spans="2:88" x14ac:dyDescent="0.2">
      <c r="B612" s="144" t="str">
        <f t="shared" si="297"/>
        <v>17. Transporte Terrestre</v>
      </c>
      <c r="C612" s="129">
        <v>0</v>
      </c>
      <c r="D612" s="129">
        <v>0</v>
      </c>
      <c r="E612" s="129">
        <v>1954484</v>
      </c>
      <c r="F612" s="129">
        <v>0</v>
      </c>
      <c r="G612" s="129">
        <v>0</v>
      </c>
      <c r="H612" s="129">
        <v>836210</v>
      </c>
      <c r="I612" s="129">
        <v>3789819</v>
      </c>
      <c r="J612" s="129">
        <v>0</v>
      </c>
      <c r="K612" s="129">
        <v>11627</v>
      </c>
      <c r="L612" s="129">
        <v>153143</v>
      </c>
      <c r="M612" s="129">
        <v>0</v>
      </c>
      <c r="N612" s="129">
        <v>896851</v>
      </c>
      <c r="O612" s="129">
        <v>372795</v>
      </c>
      <c r="P612" s="129">
        <v>0</v>
      </c>
      <c r="Q612" s="129">
        <v>1778784</v>
      </c>
      <c r="R612" s="129">
        <v>0</v>
      </c>
      <c r="S612" s="129">
        <v>1241394</v>
      </c>
      <c r="T612" s="129">
        <v>0</v>
      </c>
      <c r="U612" s="129">
        <v>216988</v>
      </c>
      <c r="V612" s="129">
        <v>0</v>
      </c>
      <c r="W612" s="129">
        <v>1819239</v>
      </c>
      <c r="X612" s="129">
        <v>0</v>
      </c>
      <c r="Y612" s="129">
        <v>145490</v>
      </c>
      <c r="Z612" s="129">
        <v>2045977</v>
      </c>
      <c r="AA612" s="129">
        <v>537644</v>
      </c>
      <c r="AB612" s="129">
        <v>0</v>
      </c>
      <c r="AC612" s="129">
        <v>0</v>
      </c>
      <c r="AD612" s="129">
        <v>353229</v>
      </c>
      <c r="AE612" s="129">
        <v>103611</v>
      </c>
      <c r="AF612" s="129">
        <v>0</v>
      </c>
      <c r="AG612" s="129">
        <v>353109</v>
      </c>
      <c r="AH612" s="129">
        <v>3562</v>
      </c>
      <c r="AI612" s="129">
        <v>0</v>
      </c>
      <c r="AJ612" s="129">
        <v>0</v>
      </c>
      <c r="AK612" s="129"/>
      <c r="AL612" s="129"/>
      <c r="AM612" s="129"/>
      <c r="AN612" s="129"/>
      <c r="AO612" s="129"/>
      <c r="AP612" s="129"/>
      <c r="AQ612" s="117">
        <f t="shared" si="298"/>
        <v>16613956</v>
      </c>
      <c r="AS612" s="151"/>
      <c r="AT612" s="151"/>
      <c r="AV612" s="181"/>
      <c r="AW612" s="181"/>
      <c r="AX612" s="181"/>
      <c r="AY612" s="181"/>
      <c r="AZ612" s="181"/>
      <c r="BA612" s="181"/>
      <c r="BB612" s="181"/>
      <c r="BC612" s="181"/>
      <c r="BD612" s="181"/>
      <c r="BE612" s="181"/>
      <c r="BF612" s="181"/>
      <c r="BG612" s="181"/>
      <c r="BH612" s="181"/>
      <c r="BI612" s="181"/>
      <c r="BJ612" s="181"/>
      <c r="BK612" s="181"/>
      <c r="BL612" s="181"/>
      <c r="BM612" s="181"/>
      <c r="BN612" s="181"/>
      <c r="BO612" s="181"/>
      <c r="BP612" s="181"/>
      <c r="BQ612" s="181"/>
      <c r="BR612" s="181"/>
      <c r="BS612" s="181"/>
      <c r="BT612" s="181"/>
      <c r="BU612" s="181"/>
      <c r="BV612" s="181"/>
      <c r="BW612" s="181"/>
      <c r="BX612" s="181"/>
      <c r="BY612" s="181"/>
      <c r="BZ612" s="181"/>
      <c r="CA612" s="181"/>
      <c r="CB612" s="181"/>
      <c r="CC612" s="181"/>
      <c r="CD612" s="181"/>
      <c r="CE612" s="181"/>
      <c r="CF612" s="181"/>
      <c r="CG612" s="181"/>
      <c r="CH612" s="181"/>
      <c r="CI612" s="181"/>
      <c r="CJ612" s="181"/>
    </row>
    <row r="613" spans="2:88" x14ac:dyDescent="0.2">
      <c r="B613" s="144" t="str">
        <f t="shared" si="297"/>
        <v>18. Transporte Marítimo</v>
      </c>
      <c r="C613" s="129">
        <v>0</v>
      </c>
      <c r="D613" s="129">
        <v>0</v>
      </c>
      <c r="E613" s="129">
        <v>1193769</v>
      </c>
      <c r="F613" s="129">
        <v>0</v>
      </c>
      <c r="G613" s="129">
        <v>0</v>
      </c>
      <c r="H613" s="129">
        <v>514283</v>
      </c>
      <c r="I613" s="129">
        <v>1821457</v>
      </c>
      <c r="J613" s="129">
        <v>0</v>
      </c>
      <c r="K613" s="129">
        <v>0</v>
      </c>
      <c r="L613" s="129">
        <v>72648</v>
      </c>
      <c r="M613" s="129">
        <v>0</v>
      </c>
      <c r="N613" s="129">
        <v>548416</v>
      </c>
      <c r="O613" s="129">
        <v>177946</v>
      </c>
      <c r="P613" s="129">
        <v>0</v>
      </c>
      <c r="Q613" s="129">
        <v>163210</v>
      </c>
      <c r="R613" s="129">
        <v>0</v>
      </c>
      <c r="S613" s="129">
        <v>1673733</v>
      </c>
      <c r="T613" s="129">
        <v>0</v>
      </c>
      <c r="U613" s="129">
        <v>420469</v>
      </c>
      <c r="V613" s="129">
        <v>0</v>
      </c>
      <c r="W613" s="129">
        <v>2070641</v>
      </c>
      <c r="X613" s="129">
        <v>0</v>
      </c>
      <c r="Y613" s="129">
        <v>52360</v>
      </c>
      <c r="Z613" s="129">
        <v>585573</v>
      </c>
      <c r="AA613" s="129">
        <v>38899</v>
      </c>
      <c r="AB613" s="129">
        <v>0</v>
      </c>
      <c r="AC613" s="129">
        <v>0</v>
      </c>
      <c r="AD613" s="129">
        <v>2054756</v>
      </c>
      <c r="AE613" s="129">
        <v>1035097</v>
      </c>
      <c r="AF613" s="129">
        <v>0</v>
      </c>
      <c r="AG613" s="129">
        <v>2004832</v>
      </c>
      <c r="AH613" s="129">
        <v>1529910</v>
      </c>
      <c r="AI613" s="129">
        <v>0</v>
      </c>
      <c r="AJ613" s="129">
        <v>0</v>
      </c>
      <c r="AK613" s="129"/>
      <c r="AL613" s="129"/>
      <c r="AM613" s="129"/>
      <c r="AN613" s="129"/>
      <c r="AO613" s="129"/>
      <c r="AP613" s="129"/>
      <c r="AQ613" s="117">
        <f t="shared" si="298"/>
        <v>15957999</v>
      </c>
      <c r="AS613" s="151"/>
      <c r="AT613" s="151"/>
      <c r="AV613" s="181"/>
      <c r="AW613" s="181"/>
      <c r="AX613" s="181"/>
      <c r="AY613" s="181"/>
      <c r="AZ613" s="181"/>
      <c r="BA613" s="181"/>
      <c r="BB613" s="181"/>
      <c r="BC613" s="181"/>
      <c r="BD613" s="181"/>
      <c r="BE613" s="181"/>
      <c r="BF613" s="181"/>
      <c r="BG613" s="181"/>
      <c r="BH613" s="181"/>
      <c r="BI613" s="181"/>
      <c r="BJ613" s="181"/>
      <c r="BK613" s="181"/>
      <c r="BL613" s="181"/>
      <c r="BM613" s="181"/>
      <c r="BN613" s="181"/>
      <c r="BO613" s="181"/>
      <c r="BP613" s="181"/>
      <c r="BQ613" s="181"/>
      <c r="BR613" s="181"/>
      <c r="BS613" s="181"/>
      <c r="BT613" s="181"/>
      <c r="BU613" s="181"/>
      <c r="BV613" s="181"/>
      <c r="BW613" s="181"/>
      <c r="BX613" s="181"/>
      <c r="BY613" s="181"/>
      <c r="BZ613" s="181"/>
      <c r="CA613" s="181"/>
      <c r="CB613" s="181"/>
      <c r="CC613" s="181"/>
      <c r="CD613" s="181"/>
      <c r="CE613" s="181"/>
      <c r="CF613" s="181"/>
      <c r="CG613" s="181"/>
      <c r="CH613" s="181"/>
      <c r="CI613" s="181"/>
      <c r="CJ613" s="181"/>
    </row>
    <row r="614" spans="2:88" x14ac:dyDescent="0.2">
      <c r="B614" s="144" t="str">
        <f t="shared" si="297"/>
        <v>19. Transporte Aéreo</v>
      </c>
      <c r="C614" s="129">
        <v>0</v>
      </c>
      <c r="D614" s="129">
        <v>0</v>
      </c>
      <c r="E614" s="129">
        <v>84956</v>
      </c>
      <c r="F614" s="129">
        <v>0</v>
      </c>
      <c r="G614" s="129">
        <v>0</v>
      </c>
      <c r="H614" s="129">
        <v>23430</v>
      </c>
      <c r="I614" s="129">
        <v>220978</v>
      </c>
      <c r="J614" s="129">
        <v>0</v>
      </c>
      <c r="K614" s="129">
        <v>0</v>
      </c>
      <c r="L614" s="129">
        <v>2599</v>
      </c>
      <c r="M614" s="129">
        <v>0</v>
      </c>
      <c r="N614" s="129">
        <v>890</v>
      </c>
      <c r="O614" s="129">
        <v>785</v>
      </c>
      <c r="P614" s="129">
        <v>0</v>
      </c>
      <c r="Q614" s="129">
        <v>16466</v>
      </c>
      <c r="R614" s="129">
        <v>0</v>
      </c>
      <c r="S614" s="129">
        <v>41240</v>
      </c>
      <c r="T614" s="129">
        <v>0</v>
      </c>
      <c r="U614" s="129">
        <v>2307</v>
      </c>
      <c r="V614" s="129">
        <v>0</v>
      </c>
      <c r="W614" s="129">
        <v>249525</v>
      </c>
      <c r="X614" s="129">
        <v>0</v>
      </c>
      <c r="Y614" s="129">
        <v>22719</v>
      </c>
      <c r="Z614" s="129">
        <v>5782</v>
      </c>
      <c r="AA614" s="129">
        <v>3010</v>
      </c>
      <c r="AB614" s="129">
        <v>0</v>
      </c>
      <c r="AC614" s="129">
        <v>0</v>
      </c>
      <c r="AD614" s="129">
        <v>4356</v>
      </c>
      <c r="AE614" s="129">
        <v>6</v>
      </c>
      <c r="AF614" s="129">
        <v>0</v>
      </c>
      <c r="AG614" s="129">
        <v>33003</v>
      </c>
      <c r="AH614" s="129">
        <v>0</v>
      </c>
      <c r="AI614" s="129">
        <v>0</v>
      </c>
      <c r="AJ614" s="129">
        <v>0</v>
      </c>
      <c r="AK614" s="129"/>
      <c r="AL614" s="129"/>
      <c r="AM614" s="129"/>
      <c r="AN614" s="129"/>
      <c r="AO614" s="129"/>
      <c r="AP614" s="129"/>
      <c r="AQ614" s="117">
        <f t="shared" si="298"/>
        <v>712052</v>
      </c>
      <c r="AS614" s="151"/>
      <c r="AT614" s="151"/>
      <c r="AV614" s="181"/>
      <c r="AW614" s="181"/>
      <c r="AX614" s="181"/>
      <c r="AY614" s="181"/>
      <c r="AZ614" s="181"/>
      <c r="BA614" s="181"/>
      <c r="BB614" s="181"/>
      <c r="BC614" s="181"/>
      <c r="BD614" s="181"/>
      <c r="BE614" s="181"/>
      <c r="BF614" s="181"/>
      <c r="BG614" s="181"/>
      <c r="BH614" s="181"/>
      <c r="BI614" s="181"/>
      <c r="BJ614" s="181"/>
      <c r="BK614" s="181"/>
      <c r="BL614" s="181"/>
      <c r="BM614" s="181"/>
      <c r="BN614" s="181"/>
      <c r="BO614" s="181"/>
      <c r="BP614" s="181"/>
      <c r="BQ614" s="181"/>
      <c r="BR614" s="181"/>
      <c r="BS614" s="181"/>
      <c r="BT614" s="181"/>
      <c r="BU614" s="181"/>
      <c r="BV614" s="181"/>
      <c r="BW614" s="181"/>
      <c r="BX614" s="181"/>
      <c r="BY614" s="181"/>
      <c r="BZ614" s="181"/>
      <c r="CA614" s="181"/>
      <c r="CB614" s="181"/>
      <c r="CC614" s="181"/>
      <c r="CD614" s="181"/>
      <c r="CE614" s="181"/>
      <c r="CF614" s="181"/>
      <c r="CG614" s="181"/>
      <c r="CH614" s="181"/>
      <c r="CI614" s="181"/>
      <c r="CJ614" s="181"/>
    </row>
    <row r="615" spans="2:88" x14ac:dyDescent="0.2">
      <c r="B615" s="144" t="str">
        <f t="shared" si="297"/>
        <v>20. Equipo Contratista</v>
      </c>
      <c r="C615" s="129">
        <v>0</v>
      </c>
      <c r="D615" s="129">
        <v>0</v>
      </c>
      <c r="E615" s="129">
        <v>4310133</v>
      </c>
      <c r="F615" s="129">
        <v>0</v>
      </c>
      <c r="G615" s="129">
        <v>0</v>
      </c>
      <c r="H615" s="129">
        <v>499470</v>
      </c>
      <c r="I615" s="129">
        <v>846219</v>
      </c>
      <c r="J615" s="129">
        <v>0</v>
      </c>
      <c r="K615" s="129">
        <v>51340</v>
      </c>
      <c r="L615" s="129">
        <v>89691</v>
      </c>
      <c r="M615" s="129">
        <v>0</v>
      </c>
      <c r="N615" s="129">
        <v>60743</v>
      </c>
      <c r="O615" s="129">
        <v>673015</v>
      </c>
      <c r="P615" s="129">
        <v>0</v>
      </c>
      <c r="Q615" s="129">
        <v>781056</v>
      </c>
      <c r="R615" s="129">
        <v>0</v>
      </c>
      <c r="S615" s="129">
        <v>546330</v>
      </c>
      <c r="T615" s="129">
        <v>0</v>
      </c>
      <c r="U615" s="129">
        <v>1280024</v>
      </c>
      <c r="V615" s="129">
        <v>0</v>
      </c>
      <c r="W615" s="129">
        <v>46582</v>
      </c>
      <c r="X615" s="129">
        <v>0</v>
      </c>
      <c r="Y615" s="129">
        <v>128870</v>
      </c>
      <c r="Z615" s="129">
        <v>3785705</v>
      </c>
      <c r="AA615" s="129">
        <v>573256</v>
      </c>
      <c r="AB615" s="129">
        <v>0</v>
      </c>
      <c r="AC615" s="129">
        <v>0</v>
      </c>
      <c r="AD615" s="129">
        <v>39827</v>
      </c>
      <c r="AE615" s="129">
        <v>11717</v>
      </c>
      <c r="AF615" s="129">
        <v>0</v>
      </c>
      <c r="AG615" s="129">
        <v>700310</v>
      </c>
      <c r="AH615" s="129">
        <v>1682313</v>
      </c>
      <c r="AI615" s="129">
        <v>0</v>
      </c>
      <c r="AJ615" s="129">
        <v>0</v>
      </c>
      <c r="AK615" s="129"/>
      <c r="AL615" s="129"/>
      <c r="AM615" s="129"/>
      <c r="AN615" s="129"/>
      <c r="AO615" s="129"/>
      <c r="AP615" s="129"/>
      <c r="AQ615" s="117">
        <f t="shared" si="298"/>
        <v>16106601</v>
      </c>
      <c r="AS615" s="151"/>
      <c r="AT615" s="151"/>
      <c r="AV615" s="181"/>
      <c r="AW615" s="181"/>
      <c r="AX615" s="181"/>
      <c r="AY615" s="181"/>
      <c r="AZ615" s="181"/>
      <c r="BA615" s="181"/>
      <c r="BB615" s="181"/>
      <c r="BC615" s="181"/>
      <c r="BD615" s="181"/>
      <c r="BE615" s="181"/>
      <c r="BF615" s="181"/>
      <c r="BG615" s="181"/>
      <c r="BH615" s="181"/>
      <c r="BI615" s="181"/>
      <c r="BJ615" s="181"/>
      <c r="BK615" s="181"/>
      <c r="BL615" s="181"/>
      <c r="BM615" s="181"/>
      <c r="BN615" s="181"/>
      <c r="BO615" s="181"/>
      <c r="BP615" s="181"/>
      <c r="BQ615" s="181"/>
      <c r="BR615" s="181"/>
      <c r="BS615" s="181"/>
      <c r="BT615" s="181"/>
      <c r="BU615" s="181"/>
      <c r="BV615" s="181"/>
      <c r="BW615" s="181"/>
      <c r="BX615" s="181"/>
      <c r="BY615" s="181"/>
      <c r="BZ615" s="181"/>
      <c r="CA615" s="181"/>
      <c r="CB615" s="181"/>
      <c r="CC615" s="181"/>
      <c r="CD615" s="181"/>
      <c r="CE615" s="181"/>
      <c r="CF615" s="181"/>
      <c r="CG615" s="181"/>
      <c r="CH615" s="181"/>
      <c r="CI615" s="181"/>
      <c r="CJ615" s="181"/>
    </row>
    <row r="616" spans="2:88" x14ac:dyDescent="0.2">
      <c r="B616" s="144" t="str">
        <f t="shared" si="297"/>
        <v>21. Todo Riesgo, Construcción y Montaje</v>
      </c>
      <c r="C616" s="129">
        <v>0</v>
      </c>
      <c r="D616" s="129">
        <v>0</v>
      </c>
      <c r="E616" s="129">
        <v>870464</v>
      </c>
      <c r="F616" s="129">
        <v>0</v>
      </c>
      <c r="G616" s="129">
        <v>0</v>
      </c>
      <c r="H616" s="129">
        <v>1031445</v>
      </c>
      <c r="I616" s="129">
        <v>722770</v>
      </c>
      <c r="J616" s="129">
        <v>0</v>
      </c>
      <c r="K616" s="129">
        <v>524331</v>
      </c>
      <c r="L616" s="129">
        <v>226895</v>
      </c>
      <c r="M616" s="129">
        <v>0</v>
      </c>
      <c r="N616" s="129">
        <v>538424</v>
      </c>
      <c r="O616" s="129">
        <v>146305</v>
      </c>
      <c r="P616" s="129">
        <v>0</v>
      </c>
      <c r="Q616" s="129">
        <v>1966010</v>
      </c>
      <c r="R616" s="129">
        <v>0</v>
      </c>
      <c r="S616" s="129">
        <v>220936</v>
      </c>
      <c r="T616" s="129">
        <v>0</v>
      </c>
      <c r="U616" s="129">
        <v>1674319</v>
      </c>
      <c r="V616" s="129">
        <v>0</v>
      </c>
      <c r="W616" s="129">
        <v>620379</v>
      </c>
      <c r="X616" s="129">
        <v>0</v>
      </c>
      <c r="Y616" s="129">
        <v>255072</v>
      </c>
      <c r="Z616" s="129">
        <v>301152</v>
      </c>
      <c r="AA616" s="129">
        <v>267643</v>
      </c>
      <c r="AB616" s="129">
        <v>0</v>
      </c>
      <c r="AC616" s="129">
        <v>0</v>
      </c>
      <c r="AD616" s="129">
        <v>910755</v>
      </c>
      <c r="AE616" s="129">
        <v>846261</v>
      </c>
      <c r="AF616" s="129">
        <v>0</v>
      </c>
      <c r="AG616" s="129">
        <v>1963519</v>
      </c>
      <c r="AH616" s="129">
        <v>751089</v>
      </c>
      <c r="AI616" s="129">
        <v>0</v>
      </c>
      <c r="AJ616" s="129">
        <v>0</v>
      </c>
      <c r="AK616" s="129"/>
      <c r="AL616" s="129"/>
      <c r="AM616" s="129"/>
      <c r="AN616" s="129"/>
      <c r="AO616" s="129"/>
      <c r="AP616" s="129"/>
      <c r="AQ616" s="117">
        <f t="shared" si="298"/>
        <v>13837769</v>
      </c>
      <c r="AS616" s="151"/>
      <c r="AT616" s="151"/>
      <c r="AV616" s="181"/>
      <c r="AW616" s="181"/>
      <c r="AX616" s="181"/>
      <c r="AY616" s="181"/>
      <c r="AZ616" s="181"/>
      <c r="BA616" s="181"/>
      <c r="BB616" s="181"/>
      <c r="BC616" s="181"/>
      <c r="BD616" s="181"/>
      <c r="BE616" s="181"/>
      <c r="BF616" s="181"/>
      <c r="BG616" s="181"/>
      <c r="BH616" s="181"/>
      <c r="BI616" s="181"/>
      <c r="BJ616" s="181"/>
      <c r="BK616" s="181"/>
      <c r="BL616" s="181"/>
      <c r="BM616" s="181"/>
      <c r="BN616" s="181"/>
      <c r="BO616" s="181"/>
      <c r="BP616" s="181"/>
      <c r="BQ616" s="181"/>
      <c r="BR616" s="181"/>
      <c r="BS616" s="181"/>
      <c r="BT616" s="181"/>
      <c r="BU616" s="181"/>
      <c r="BV616" s="181"/>
      <c r="BW616" s="181"/>
      <c r="BX616" s="181"/>
      <c r="BY616" s="181"/>
      <c r="BZ616" s="181"/>
      <c r="CA616" s="181"/>
      <c r="CB616" s="181"/>
      <c r="CC616" s="181"/>
      <c r="CD616" s="181"/>
      <c r="CE616" s="181"/>
      <c r="CF616" s="181"/>
      <c r="CG616" s="181"/>
      <c r="CH616" s="181"/>
      <c r="CI616" s="181"/>
      <c r="CJ616" s="181"/>
    </row>
    <row r="617" spans="2:88" x14ac:dyDescent="0.2">
      <c r="B617" s="144" t="str">
        <f t="shared" si="297"/>
        <v>22. Avería de Maquinaria</v>
      </c>
      <c r="C617" s="129">
        <v>0</v>
      </c>
      <c r="D617" s="129">
        <v>0</v>
      </c>
      <c r="E617" s="129">
        <v>2903</v>
      </c>
      <c r="F617" s="129">
        <v>0</v>
      </c>
      <c r="G617" s="129">
        <v>0</v>
      </c>
      <c r="H617" s="129">
        <v>7166</v>
      </c>
      <c r="I617" s="129">
        <v>21487</v>
      </c>
      <c r="J617" s="129">
        <v>0</v>
      </c>
      <c r="K617" s="129">
        <v>3456</v>
      </c>
      <c r="L617" s="129">
        <v>15</v>
      </c>
      <c r="M617" s="129">
        <v>0</v>
      </c>
      <c r="N617" s="129">
        <v>2816</v>
      </c>
      <c r="O617" s="129">
        <v>73</v>
      </c>
      <c r="P617" s="129">
        <v>0</v>
      </c>
      <c r="Q617" s="129">
        <v>8938</v>
      </c>
      <c r="R617" s="129">
        <v>0</v>
      </c>
      <c r="S617" s="129">
        <v>1089</v>
      </c>
      <c r="T617" s="129">
        <v>0</v>
      </c>
      <c r="U617" s="129">
        <v>5323</v>
      </c>
      <c r="V617" s="129">
        <v>0</v>
      </c>
      <c r="W617" s="129">
        <v>12584</v>
      </c>
      <c r="X617" s="129">
        <v>0</v>
      </c>
      <c r="Y617" s="129">
        <v>247</v>
      </c>
      <c r="Z617" s="129">
        <v>419421</v>
      </c>
      <c r="AA617" s="129">
        <v>4206</v>
      </c>
      <c r="AB617" s="129">
        <v>0</v>
      </c>
      <c r="AC617" s="129">
        <v>0</v>
      </c>
      <c r="AD617" s="129">
        <v>46</v>
      </c>
      <c r="AE617" s="129">
        <v>0</v>
      </c>
      <c r="AF617" s="129">
        <v>0</v>
      </c>
      <c r="AG617" s="129">
        <v>98185</v>
      </c>
      <c r="AH617" s="129">
        <v>0</v>
      </c>
      <c r="AI617" s="129">
        <v>0</v>
      </c>
      <c r="AJ617" s="129">
        <v>0</v>
      </c>
      <c r="AK617" s="129"/>
      <c r="AL617" s="129"/>
      <c r="AM617" s="129"/>
      <c r="AN617" s="129"/>
      <c r="AO617" s="129"/>
      <c r="AP617" s="129"/>
      <c r="AQ617" s="117">
        <f t="shared" si="298"/>
        <v>587955</v>
      </c>
      <c r="AS617" s="151"/>
      <c r="AT617" s="151"/>
      <c r="AV617" s="181"/>
      <c r="AW617" s="181"/>
      <c r="AX617" s="181"/>
      <c r="AY617" s="181"/>
      <c r="AZ617" s="181"/>
      <c r="BA617" s="181"/>
      <c r="BB617" s="181"/>
      <c r="BC617" s="181"/>
      <c r="BD617" s="181"/>
      <c r="BE617" s="181"/>
      <c r="BF617" s="181"/>
      <c r="BG617" s="181"/>
      <c r="BH617" s="181"/>
      <c r="BI617" s="181"/>
      <c r="BJ617" s="181"/>
      <c r="BK617" s="181"/>
      <c r="BL617" s="181"/>
      <c r="BM617" s="181"/>
      <c r="BN617" s="181"/>
      <c r="BO617" s="181"/>
      <c r="BP617" s="181"/>
      <c r="BQ617" s="181"/>
      <c r="BR617" s="181"/>
      <c r="BS617" s="181"/>
      <c r="BT617" s="181"/>
      <c r="BU617" s="181"/>
      <c r="BV617" s="181"/>
      <c r="BW617" s="181"/>
      <c r="BX617" s="181"/>
      <c r="BY617" s="181"/>
      <c r="BZ617" s="181"/>
      <c r="CA617" s="181"/>
      <c r="CB617" s="181"/>
      <c r="CC617" s="181"/>
      <c r="CD617" s="181"/>
      <c r="CE617" s="181"/>
      <c r="CF617" s="181"/>
      <c r="CG617" s="181"/>
      <c r="CH617" s="181"/>
      <c r="CI617" s="181"/>
      <c r="CJ617" s="181"/>
    </row>
    <row r="618" spans="2:88" x14ac:dyDescent="0.2">
      <c r="B618" s="144" t="str">
        <f t="shared" si="297"/>
        <v>23. Equipo Electrónico</v>
      </c>
      <c r="C618" s="129">
        <v>0</v>
      </c>
      <c r="D618" s="129">
        <v>0</v>
      </c>
      <c r="E618" s="129">
        <v>181964</v>
      </c>
      <c r="F618" s="129">
        <v>0</v>
      </c>
      <c r="G618" s="129">
        <v>0</v>
      </c>
      <c r="H618" s="129">
        <v>14845</v>
      </c>
      <c r="I618" s="129">
        <v>1623723</v>
      </c>
      <c r="J618" s="129">
        <v>0</v>
      </c>
      <c r="K618" s="129">
        <v>36624</v>
      </c>
      <c r="L618" s="129">
        <v>11074</v>
      </c>
      <c r="M618" s="129">
        <v>0</v>
      </c>
      <c r="N618" s="129">
        <v>1799</v>
      </c>
      <c r="O618" s="129">
        <v>57845</v>
      </c>
      <c r="P618" s="129">
        <v>0</v>
      </c>
      <c r="Q618" s="129">
        <v>141190</v>
      </c>
      <c r="R618" s="129">
        <v>0</v>
      </c>
      <c r="S618" s="129">
        <v>65423</v>
      </c>
      <c r="T618" s="129">
        <v>0</v>
      </c>
      <c r="U618" s="129">
        <v>70549</v>
      </c>
      <c r="V618" s="129">
        <v>0</v>
      </c>
      <c r="W618" s="129">
        <v>1193</v>
      </c>
      <c r="X618" s="129">
        <v>0</v>
      </c>
      <c r="Y618" s="129">
        <v>22253</v>
      </c>
      <c r="Z618" s="129">
        <v>655981</v>
      </c>
      <c r="AA618" s="129">
        <v>59899</v>
      </c>
      <c r="AB618" s="129">
        <v>0</v>
      </c>
      <c r="AC618" s="129">
        <v>0</v>
      </c>
      <c r="AD618" s="129">
        <v>10819</v>
      </c>
      <c r="AE618" s="129">
        <v>0</v>
      </c>
      <c r="AF618" s="129">
        <v>0</v>
      </c>
      <c r="AG618" s="129">
        <v>147005</v>
      </c>
      <c r="AH618" s="129">
        <v>1867</v>
      </c>
      <c r="AI618" s="129">
        <v>0</v>
      </c>
      <c r="AJ618" s="129">
        <v>35949</v>
      </c>
      <c r="AK618" s="129"/>
      <c r="AL618" s="129"/>
      <c r="AM618" s="129"/>
      <c r="AN618" s="129"/>
      <c r="AO618" s="129"/>
      <c r="AP618" s="129"/>
      <c r="AQ618" s="117">
        <f t="shared" si="298"/>
        <v>3140002</v>
      </c>
      <c r="AS618" s="151"/>
      <c r="AT618" s="151"/>
      <c r="AV618" s="181"/>
      <c r="AW618" s="181"/>
      <c r="AX618" s="181"/>
      <c r="AY618" s="181"/>
      <c r="AZ618" s="181"/>
      <c r="BA618" s="181"/>
      <c r="BB618" s="181"/>
      <c r="BC618" s="181"/>
      <c r="BD618" s="181"/>
      <c r="BE618" s="181"/>
      <c r="BF618" s="181"/>
      <c r="BG618" s="181"/>
      <c r="BH618" s="181"/>
      <c r="BI618" s="181"/>
      <c r="BJ618" s="181"/>
      <c r="BK618" s="181"/>
      <c r="BL618" s="181"/>
      <c r="BM618" s="181"/>
      <c r="BN618" s="181"/>
      <c r="BO618" s="181"/>
      <c r="BP618" s="181"/>
      <c r="BQ618" s="181"/>
      <c r="BR618" s="181"/>
      <c r="BS618" s="181"/>
      <c r="BT618" s="181"/>
      <c r="BU618" s="181"/>
      <c r="BV618" s="181"/>
      <c r="BW618" s="181"/>
      <c r="BX618" s="181"/>
      <c r="BY618" s="181"/>
      <c r="BZ618" s="181"/>
      <c r="CA618" s="181"/>
      <c r="CB618" s="181"/>
      <c r="CC618" s="181"/>
      <c r="CD618" s="181"/>
      <c r="CE618" s="181"/>
      <c r="CF618" s="181"/>
      <c r="CG618" s="181"/>
      <c r="CH618" s="181"/>
      <c r="CI618" s="181"/>
      <c r="CJ618" s="181"/>
    </row>
    <row r="619" spans="2:88" x14ac:dyDescent="0.2">
      <c r="B619" s="144" t="str">
        <f t="shared" si="297"/>
        <v>24. Garantía</v>
      </c>
      <c r="C619" s="129">
        <v>0</v>
      </c>
      <c r="D619" s="129">
        <v>12748953</v>
      </c>
      <c r="E619" s="129">
        <v>174748</v>
      </c>
      <c r="F619" s="129">
        <v>0</v>
      </c>
      <c r="G619" s="129">
        <v>1072556</v>
      </c>
      <c r="H619" s="129">
        <v>229506</v>
      </c>
      <c r="I619" s="129">
        <v>588119</v>
      </c>
      <c r="J619" s="129">
        <v>0</v>
      </c>
      <c r="K619" s="129">
        <v>608399</v>
      </c>
      <c r="L619" s="129">
        <v>416097</v>
      </c>
      <c r="M619" s="129">
        <v>1526727</v>
      </c>
      <c r="N619" s="129">
        <v>0</v>
      </c>
      <c r="O619" s="129">
        <v>0</v>
      </c>
      <c r="P619" s="129">
        <v>969626</v>
      </c>
      <c r="Q619" s="129">
        <v>1280325</v>
      </c>
      <c r="R619" s="129">
        <v>0</v>
      </c>
      <c r="S619" s="129">
        <v>1013283</v>
      </c>
      <c r="T619" s="129">
        <v>0</v>
      </c>
      <c r="U619" s="129">
        <v>1086738</v>
      </c>
      <c r="V619" s="129">
        <v>0</v>
      </c>
      <c r="W619" s="129">
        <v>3427</v>
      </c>
      <c r="X619" s="129">
        <v>775241</v>
      </c>
      <c r="Y619" s="129">
        <v>1736347</v>
      </c>
      <c r="Z619" s="129">
        <v>0</v>
      </c>
      <c r="AA619" s="129">
        <v>228246</v>
      </c>
      <c r="AB619" s="129">
        <v>0</v>
      </c>
      <c r="AC619" s="129">
        <v>3594</v>
      </c>
      <c r="AD619" s="129">
        <v>348709</v>
      </c>
      <c r="AE619" s="129">
        <v>0</v>
      </c>
      <c r="AF619" s="129">
        <v>775239</v>
      </c>
      <c r="AG619" s="129">
        <v>434808</v>
      </c>
      <c r="AH619" s="129">
        <v>270</v>
      </c>
      <c r="AI619" s="129">
        <v>0</v>
      </c>
      <c r="AJ619" s="129">
        <v>0</v>
      </c>
      <c r="AK619" s="129"/>
      <c r="AL619" s="129"/>
      <c r="AM619" s="129"/>
      <c r="AN619" s="129"/>
      <c r="AO619" s="129"/>
      <c r="AP619" s="129"/>
      <c r="AQ619" s="117">
        <f t="shared" si="298"/>
        <v>26020958</v>
      </c>
      <c r="AS619" s="151"/>
      <c r="AT619" s="151"/>
      <c r="AV619" s="181"/>
      <c r="AW619" s="181"/>
      <c r="AX619" s="181"/>
      <c r="AY619" s="181"/>
      <c r="AZ619" s="181"/>
      <c r="BA619" s="181"/>
      <c r="BB619" s="181"/>
      <c r="BC619" s="181"/>
      <c r="BD619" s="181"/>
      <c r="BE619" s="181"/>
      <c r="BF619" s="181"/>
      <c r="BG619" s="181"/>
      <c r="BH619" s="181"/>
      <c r="BI619" s="181"/>
      <c r="BJ619" s="181"/>
      <c r="BK619" s="181"/>
      <c r="BL619" s="181"/>
      <c r="BM619" s="181"/>
      <c r="BN619" s="181"/>
      <c r="BO619" s="181"/>
      <c r="BP619" s="181"/>
      <c r="BQ619" s="181"/>
      <c r="BR619" s="181"/>
      <c r="BS619" s="181"/>
      <c r="BT619" s="181"/>
      <c r="BU619" s="181"/>
      <c r="BV619" s="181"/>
      <c r="BW619" s="181"/>
      <c r="BX619" s="181"/>
      <c r="BY619" s="181"/>
      <c r="BZ619" s="181"/>
      <c r="CA619" s="181"/>
      <c r="CB619" s="181"/>
      <c r="CC619" s="181"/>
      <c r="CD619" s="181"/>
      <c r="CE619" s="181"/>
      <c r="CF619" s="181"/>
      <c r="CG619" s="181"/>
      <c r="CH619" s="181"/>
      <c r="CI619" s="181"/>
      <c r="CJ619" s="181"/>
    </row>
    <row r="620" spans="2:88" x14ac:dyDescent="0.2">
      <c r="B620" s="144" t="str">
        <f t="shared" si="297"/>
        <v>25. Fidelidad</v>
      </c>
      <c r="C620" s="129">
        <v>0</v>
      </c>
      <c r="D620" s="129">
        <v>0</v>
      </c>
      <c r="E620" s="129">
        <v>101369</v>
      </c>
      <c r="F620" s="129">
        <v>0</v>
      </c>
      <c r="G620" s="129">
        <v>0</v>
      </c>
      <c r="H620" s="129">
        <v>648</v>
      </c>
      <c r="I620" s="129">
        <v>0</v>
      </c>
      <c r="J620" s="129">
        <v>0</v>
      </c>
      <c r="K620" s="129">
        <v>831</v>
      </c>
      <c r="L620" s="129">
        <v>3</v>
      </c>
      <c r="M620" s="129">
        <v>0</v>
      </c>
      <c r="N620" s="129">
        <v>95434</v>
      </c>
      <c r="O620" s="129">
        <v>0</v>
      </c>
      <c r="P620" s="129">
        <v>0</v>
      </c>
      <c r="Q620" s="129">
        <v>988765</v>
      </c>
      <c r="R620" s="129">
        <v>0</v>
      </c>
      <c r="S620" s="129">
        <v>-4254</v>
      </c>
      <c r="T620" s="129">
        <v>0</v>
      </c>
      <c r="U620" s="129">
        <v>0</v>
      </c>
      <c r="V620" s="129">
        <v>0</v>
      </c>
      <c r="W620" s="129">
        <v>355600</v>
      </c>
      <c r="X620" s="129">
        <v>0</v>
      </c>
      <c r="Y620" s="129">
        <v>0</v>
      </c>
      <c r="Z620" s="129">
        <v>0</v>
      </c>
      <c r="AA620" s="129">
        <v>0</v>
      </c>
      <c r="AB620" s="129">
        <v>0</v>
      </c>
      <c r="AC620" s="129">
        <v>0</v>
      </c>
      <c r="AD620" s="129">
        <v>1357250</v>
      </c>
      <c r="AE620" s="129">
        <v>0</v>
      </c>
      <c r="AF620" s="129">
        <v>0</v>
      </c>
      <c r="AG620" s="129">
        <v>6619</v>
      </c>
      <c r="AH620" s="129">
        <v>2047</v>
      </c>
      <c r="AI620" s="129">
        <v>0</v>
      </c>
      <c r="AJ620" s="129">
        <v>0</v>
      </c>
      <c r="AK620" s="129"/>
      <c r="AL620" s="129"/>
      <c r="AM620" s="129"/>
      <c r="AN620" s="129"/>
      <c r="AO620" s="129"/>
      <c r="AP620" s="129"/>
      <c r="AQ620" s="117">
        <f t="shared" si="298"/>
        <v>2904312</v>
      </c>
      <c r="AS620" s="151"/>
      <c r="AT620" s="151"/>
      <c r="AV620" s="181"/>
      <c r="AW620" s="181"/>
      <c r="AX620" s="181"/>
      <c r="AY620" s="181"/>
      <c r="AZ620" s="181"/>
      <c r="BA620" s="181"/>
      <c r="BB620" s="181"/>
      <c r="BC620" s="181"/>
      <c r="BD620" s="181"/>
      <c r="BE620" s="181"/>
      <c r="BF620" s="181"/>
      <c r="BG620" s="181"/>
      <c r="BH620" s="181"/>
      <c r="BI620" s="181"/>
      <c r="BJ620" s="181"/>
      <c r="BK620" s="181"/>
      <c r="BL620" s="181"/>
      <c r="BM620" s="181"/>
      <c r="BN620" s="181"/>
      <c r="BO620" s="181"/>
      <c r="BP620" s="181"/>
      <c r="BQ620" s="181"/>
      <c r="BR620" s="181"/>
      <c r="BS620" s="181"/>
      <c r="BT620" s="181"/>
      <c r="BU620" s="181"/>
      <c r="BV620" s="181"/>
      <c r="BW620" s="181"/>
      <c r="BX620" s="181"/>
      <c r="BY620" s="181"/>
      <c r="BZ620" s="181"/>
      <c r="CA620" s="181"/>
      <c r="CB620" s="181"/>
      <c r="CC620" s="181"/>
      <c r="CD620" s="181"/>
      <c r="CE620" s="181"/>
      <c r="CF620" s="181"/>
      <c r="CG620" s="181"/>
      <c r="CH620" s="181"/>
      <c r="CI620" s="181"/>
      <c r="CJ620" s="181"/>
    </row>
    <row r="621" spans="2:88" x14ac:dyDescent="0.2">
      <c r="B621" s="144" t="str">
        <f t="shared" si="297"/>
        <v>26. Seguros Extensión y Garantía</v>
      </c>
      <c r="C621" s="129">
        <v>0</v>
      </c>
      <c r="D621" s="129">
        <v>0</v>
      </c>
      <c r="E621" s="129">
        <v>0</v>
      </c>
      <c r="F621" s="129">
        <v>0</v>
      </c>
      <c r="G621" s="129">
        <v>0</v>
      </c>
      <c r="H621" s="129">
        <v>53655</v>
      </c>
      <c r="I621" s="129">
        <v>0</v>
      </c>
      <c r="J621" s="129">
        <v>0</v>
      </c>
      <c r="K621" s="129">
        <v>524230</v>
      </c>
      <c r="L621" s="129">
        <v>0</v>
      </c>
      <c r="M621" s="129">
        <v>0</v>
      </c>
      <c r="N621" s="129">
        <v>0</v>
      </c>
      <c r="O621" s="129">
        <v>0</v>
      </c>
      <c r="P621" s="129">
        <v>0</v>
      </c>
      <c r="Q621" s="129">
        <v>313102</v>
      </c>
      <c r="R621" s="129">
        <v>0</v>
      </c>
      <c r="S621" s="129">
        <v>0</v>
      </c>
      <c r="T621" s="129">
        <v>0</v>
      </c>
      <c r="U621" s="129">
        <v>0</v>
      </c>
      <c r="V621" s="129">
        <v>0</v>
      </c>
      <c r="W621" s="129">
        <v>0</v>
      </c>
      <c r="X621" s="129">
        <v>0</v>
      </c>
      <c r="Y621" s="129">
        <v>0</v>
      </c>
      <c r="Z621" s="129">
        <v>0</v>
      </c>
      <c r="AA621" s="129">
        <v>0</v>
      </c>
      <c r="AB621" s="129">
        <v>0</v>
      </c>
      <c r="AC621" s="129">
        <v>0</v>
      </c>
      <c r="AD621" s="129">
        <v>0</v>
      </c>
      <c r="AE621" s="129">
        <v>0</v>
      </c>
      <c r="AF621" s="129">
        <v>0</v>
      </c>
      <c r="AG621" s="129">
        <v>0</v>
      </c>
      <c r="AH621" s="129">
        <v>0</v>
      </c>
      <c r="AI621" s="129">
        <v>0</v>
      </c>
      <c r="AJ621" s="129">
        <v>0</v>
      </c>
      <c r="AK621" s="129"/>
      <c r="AL621" s="129"/>
      <c r="AM621" s="129"/>
      <c r="AN621" s="129"/>
      <c r="AO621" s="129"/>
      <c r="AP621" s="129"/>
      <c r="AQ621" s="117">
        <f t="shared" si="298"/>
        <v>890987</v>
      </c>
      <c r="AS621" s="151"/>
      <c r="AT621" s="151"/>
      <c r="AV621" s="181"/>
      <c r="AW621" s="181"/>
      <c r="AX621" s="181"/>
      <c r="AY621" s="181"/>
      <c r="AZ621" s="181"/>
      <c r="BA621" s="181"/>
      <c r="BB621" s="181"/>
      <c r="BC621" s="181"/>
      <c r="BD621" s="181"/>
      <c r="BE621" s="181"/>
      <c r="BF621" s="181"/>
      <c r="BG621" s="181"/>
      <c r="BH621" s="181"/>
      <c r="BI621" s="181"/>
      <c r="BJ621" s="181"/>
      <c r="BK621" s="181"/>
      <c r="BL621" s="181"/>
      <c r="BM621" s="181"/>
      <c r="BN621" s="181"/>
      <c r="BO621" s="181"/>
      <c r="BP621" s="181"/>
      <c r="BQ621" s="181"/>
      <c r="BR621" s="181"/>
      <c r="BS621" s="181"/>
      <c r="BT621" s="181"/>
      <c r="BU621" s="181"/>
      <c r="BV621" s="181"/>
      <c r="BW621" s="181"/>
      <c r="BX621" s="181"/>
      <c r="BY621" s="181"/>
      <c r="BZ621" s="181"/>
      <c r="CA621" s="181"/>
      <c r="CB621" s="181"/>
      <c r="CC621" s="181"/>
      <c r="CD621" s="181"/>
      <c r="CE621" s="181"/>
      <c r="CF621" s="181"/>
      <c r="CG621" s="181"/>
      <c r="CH621" s="181"/>
      <c r="CI621" s="181"/>
      <c r="CJ621" s="181"/>
    </row>
    <row r="622" spans="2:88" x14ac:dyDescent="0.2">
      <c r="B622" s="144" t="str">
        <f t="shared" si="297"/>
        <v>27. Seguros de Crédito por Ventas a Plazo</v>
      </c>
      <c r="C622" s="129">
        <v>0</v>
      </c>
      <c r="D622" s="129">
        <v>11100746</v>
      </c>
      <c r="E622" s="129">
        <v>0</v>
      </c>
      <c r="F622" s="129">
        <v>0</v>
      </c>
      <c r="G622" s="129">
        <v>5373</v>
      </c>
      <c r="H622" s="129">
        <v>0</v>
      </c>
      <c r="I622" s="129">
        <v>0</v>
      </c>
      <c r="J622" s="129">
        <v>1014154</v>
      </c>
      <c r="K622" s="129">
        <v>0</v>
      </c>
      <c r="L622" s="129">
        <v>0</v>
      </c>
      <c r="M622" s="129">
        <v>7051846</v>
      </c>
      <c r="N622" s="129">
        <v>0</v>
      </c>
      <c r="O622" s="129">
        <v>0</v>
      </c>
      <c r="P622" s="129">
        <v>36414</v>
      </c>
      <c r="Q622" s="129">
        <v>0</v>
      </c>
      <c r="R622" s="129">
        <v>0</v>
      </c>
      <c r="S622" s="129">
        <v>0</v>
      </c>
      <c r="T622" s="129">
        <v>0</v>
      </c>
      <c r="U622" s="129">
        <v>0</v>
      </c>
      <c r="V622" s="129">
        <v>0</v>
      </c>
      <c r="W622" s="129">
        <v>0</v>
      </c>
      <c r="X622" s="129">
        <v>494936</v>
      </c>
      <c r="Y622" s="129">
        <v>0</v>
      </c>
      <c r="Z622" s="129">
        <v>0</v>
      </c>
      <c r="AA622" s="129">
        <v>0</v>
      </c>
      <c r="AB622" s="129">
        <v>0</v>
      </c>
      <c r="AC622" s="129">
        <v>-164594</v>
      </c>
      <c r="AD622" s="129">
        <v>0</v>
      </c>
      <c r="AE622" s="129">
        <v>0</v>
      </c>
      <c r="AF622" s="129">
        <v>247375</v>
      </c>
      <c r="AG622" s="129">
        <v>0</v>
      </c>
      <c r="AH622" s="129">
        <v>0</v>
      </c>
      <c r="AI622" s="129">
        <v>0</v>
      </c>
      <c r="AJ622" s="129">
        <v>0</v>
      </c>
      <c r="AK622" s="129"/>
      <c r="AL622" s="129"/>
      <c r="AM622" s="129"/>
      <c r="AN622" s="129"/>
      <c r="AO622" s="129"/>
      <c r="AP622" s="129"/>
      <c r="AQ622" s="117">
        <f t="shared" si="298"/>
        <v>19786250</v>
      </c>
      <c r="AS622" s="151"/>
      <c r="AT622" s="151"/>
      <c r="AV622" s="181"/>
      <c r="AW622" s="181"/>
      <c r="AX622" s="181"/>
      <c r="AY622" s="181"/>
      <c r="AZ622" s="181"/>
      <c r="BA622" s="181"/>
      <c r="BB622" s="181"/>
      <c r="BC622" s="181"/>
      <c r="BD622" s="181"/>
      <c r="BE622" s="181"/>
      <c r="BF622" s="181"/>
      <c r="BG622" s="181"/>
      <c r="BH622" s="181"/>
      <c r="BI622" s="181"/>
      <c r="BJ622" s="181"/>
      <c r="BK622" s="181"/>
      <c r="BL622" s="181"/>
      <c r="BM622" s="181"/>
      <c r="BN622" s="181"/>
      <c r="BO622" s="181"/>
      <c r="BP622" s="181"/>
      <c r="BQ622" s="181"/>
      <c r="BR622" s="181"/>
      <c r="BS622" s="181"/>
      <c r="BT622" s="181"/>
      <c r="BU622" s="181"/>
      <c r="BV622" s="181"/>
      <c r="BW622" s="181"/>
      <c r="BX622" s="181"/>
      <c r="BY622" s="181"/>
      <c r="BZ622" s="181"/>
      <c r="CA622" s="181"/>
      <c r="CB622" s="181"/>
      <c r="CC622" s="181"/>
      <c r="CD622" s="181"/>
      <c r="CE622" s="181"/>
      <c r="CF622" s="181"/>
      <c r="CG622" s="181"/>
      <c r="CH622" s="181"/>
      <c r="CI622" s="181"/>
      <c r="CJ622" s="181"/>
    </row>
    <row r="623" spans="2:88" x14ac:dyDescent="0.2">
      <c r="B623" s="144" t="str">
        <f t="shared" si="297"/>
        <v>28. Seguros de Crédito a la Exportación</v>
      </c>
      <c r="C623" s="129">
        <v>0</v>
      </c>
      <c r="D623" s="129">
        <v>2177820</v>
      </c>
      <c r="E623" s="129">
        <v>0</v>
      </c>
      <c r="F623" s="129">
        <v>0</v>
      </c>
      <c r="G623" s="129">
        <v>486</v>
      </c>
      <c r="H623" s="129">
        <v>0</v>
      </c>
      <c r="I623" s="129">
        <v>0</v>
      </c>
      <c r="J623" s="129">
        <v>2260170</v>
      </c>
      <c r="K623" s="129">
        <v>0</v>
      </c>
      <c r="L623" s="129">
        <v>0</v>
      </c>
      <c r="M623" s="129">
        <v>1739540</v>
      </c>
      <c r="N623" s="129">
        <v>0</v>
      </c>
      <c r="O623" s="129">
        <v>0</v>
      </c>
      <c r="P623" s="129">
        <v>0</v>
      </c>
      <c r="Q623" s="129">
        <v>0</v>
      </c>
      <c r="R623" s="129">
        <v>0</v>
      </c>
      <c r="S623" s="129">
        <v>0</v>
      </c>
      <c r="T623" s="129">
        <v>0</v>
      </c>
      <c r="U623" s="129">
        <v>0</v>
      </c>
      <c r="V623" s="129">
        <v>0</v>
      </c>
      <c r="W623" s="129">
        <v>0</v>
      </c>
      <c r="X623" s="129">
        <v>1074</v>
      </c>
      <c r="Y623" s="129">
        <v>0</v>
      </c>
      <c r="Z623" s="129">
        <v>0</v>
      </c>
      <c r="AA623" s="129">
        <v>0</v>
      </c>
      <c r="AB623" s="129">
        <v>0</v>
      </c>
      <c r="AC623" s="129">
        <v>13187</v>
      </c>
      <c r="AD623" s="129">
        <v>0</v>
      </c>
      <c r="AE623" s="129">
        <v>0</v>
      </c>
      <c r="AF623" s="129">
        <v>0</v>
      </c>
      <c r="AG623" s="129">
        <v>0</v>
      </c>
      <c r="AH623" s="129">
        <v>0</v>
      </c>
      <c r="AI623" s="129">
        <v>0</v>
      </c>
      <c r="AJ623" s="129">
        <v>0</v>
      </c>
      <c r="AK623" s="129"/>
      <c r="AL623" s="129"/>
      <c r="AM623" s="129"/>
      <c r="AN623" s="129"/>
      <c r="AO623" s="129"/>
      <c r="AP623" s="129"/>
      <c r="AQ623" s="117">
        <f t="shared" si="298"/>
        <v>6192277</v>
      </c>
      <c r="AS623" s="151"/>
      <c r="AT623" s="151"/>
      <c r="AV623" s="181"/>
      <c r="AW623" s="181"/>
      <c r="AX623" s="181"/>
      <c r="AY623" s="181"/>
      <c r="AZ623" s="181"/>
      <c r="BA623" s="181"/>
      <c r="BB623" s="181"/>
      <c r="BC623" s="181"/>
      <c r="BD623" s="181"/>
      <c r="BE623" s="181"/>
      <c r="BF623" s="181"/>
      <c r="BG623" s="181"/>
      <c r="BH623" s="181"/>
      <c r="BI623" s="181"/>
      <c r="BJ623" s="181"/>
      <c r="BK623" s="181"/>
      <c r="BL623" s="181"/>
      <c r="BM623" s="181"/>
      <c r="BN623" s="181"/>
      <c r="BO623" s="181"/>
      <c r="BP623" s="181"/>
      <c r="BQ623" s="181"/>
      <c r="BR623" s="181"/>
      <c r="BS623" s="181"/>
      <c r="BT623" s="181"/>
      <c r="BU623" s="181"/>
      <c r="BV623" s="181"/>
      <c r="BW623" s="181"/>
      <c r="BX623" s="181"/>
      <c r="BY623" s="181"/>
      <c r="BZ623" s="181"/>
      <c r="CA623" s="181"/>
      <c r="CB623" s="181"/>
      <c r="CC623" s="181"/>
      <c r="CD623" s="181"/>
      <c r="CE623" s="181"/>
      <c r="CF623" s="181"/>
      <c r="CG623" s="181"/>
      <c r="CH623" s="181"/>
      <c r="CI623" s="181"/>
      <c r="CJ623" s="181"/>
    </row>
    <row r="624" spans="2:88" x14ac:dyDescent="0.2">
      <c r="B624" s="144" t="str">
        <f t="shared" si="297"/>
        <v>29. Otros Seguros de Crédito</v>
      </c>
      <c r="C624" s="129">
        <v>0</v>
      </c>
      <c r="D624" s="129">
        <v>0</v>
      </c>
      <c r="E624" s="129">
        <v>0</v>
      </c>
      <c r="F624" s="129">
        <v>0</v>
      </c>
      <c r="G624" s="129">
        <v>0</v>
      </c>
      <c r="H624" s="129">
        <v>0</v>
      </c>
      <c r="I624" s="129">
        <v>0</v>
      </c>
      <c r="J624" s="129">
        <v>0</v>
      </c>
      <c r="K624" s="129">
        <v>0</v>
      </c>
      <c r="L624" s="129">
        <v>0</v>
      </c>
      <c r="M624" s="129">
        <v>0</v>
      </c>
      <c r="N624" s="129">
        <v>0</v>
      </c>
      <c r="O624" s="129">
        <v>0</v>
      </c>
      <c r="P624" s="129">
        <v>0</v>
      </c>
      <c r="Q624" s="129">
        <v>0</v>
      </c>
      <c r="R624" s="129">
        <v>0</v>
      </c>
      <c r="S624" s="129">
        <v>0</v>
      </c>
      <c r="T624" s="129">
        <v>0</v>
      </c>
      <c r="U624" s="129">
        <v>0</v>
      </c>
      <c r="V624" s="129">
        <v>0</v>
      </c>
      <c r="W624" s="129">
        <v>0</v>
      </c>
      <c r="X624" s="129">
        <v>0</v>
      </c>
      <c r="Y624" s="129">
        <v>0</v>
      </c>
      <c r="Z624" s="129">
        <v>0</v>
      </c>
      <c r="AA624" s="129">
        <v>0</v>
      </c>
      <c r="AB624" s="129">
        <v>0</v>
      </c>
      <c r="AC624" s="129">
        <v>0</v>
      </c>
      <c r="AD624" s="129">
        <v>0</v>
      </c>
      <c r="AE624" s="129">
        <v>0</v>
      </c>
      <c r="AF624" s="129">
        <v>0</v>
      </c>
      <c r="AG624" s="129">
        <v>0</v>
      </c>
      <c r="AH624" s="129">
        <v>0</v>
      </c>
      <c r="AI624" s="129">
        <v>0</v>
      </c>
      <c r="AJ624" s="129">
        <v>0</v>
      </c>
      <c r="AK624" s="129"/>
      <c r="AL624" s="129"/>
      <c r="AM624" s="129"/>
      <c r="AN624" s="129"/>
      <c r="AO624" s="129"/>
      <c r="AP624" s="129"/>
      <c r="AQ624" s="117">
        <f t="shared" si="298"/>
        <v>0</v>
      </c>
      <c r="AS624" s="151"/>
      <c r="AT624" s="151"/>
      <c r="AV624" s="181"/>
      <c r="AW624" s="181"/>
      <c r="AX624" s="181"/>
      <c r="AY624" s="181"/>
      <c r="AZ624" s="181"/>
      <c r="BA624" s="181"/>
      <c r="BB624" s="181"/>
      <c r="BC624" s="181"/>
      <c r="BD624" s="181"/>
      <c r="BE624" s="181"/>
      <c r="BF624" s="181"/>
      <c r="BG624" s="181"/>
      <c r="BH624" s="181"/>
      <c r="BI624" s="181"/>
      <c r="BJ624" s="181"/>
      <c r="BK624" s="181"/>
      <c r="BL624" s="181"/>
      <c r="BM624" s="181"/>
      <c r="BN624" s="181"/>
      <c r="BO624" s="181"/>
      <c r="BP624" s="181"/>
      <c r="BQ624" s="181"/>
      <c r="BR624" s="181"/>
      <c r="BS624" s="181"/>
      <c r="BT624" s="181"/>
      <c r="BU624" s="181"/>
      <c r="BV624" s="181"/>
      <c r="BW624" s="181"/>
      <c r="BX624" s="181"/>
      <c r="BY624" s="181"/>
      <c r="BZ624" s="181"/>
      <c r="CA624" s="181"/>
      <c r="CB624" s="181"/>
      <c r="CC624" s="181"/>
      <c r="CD624" s="181"/>
      <c r="CE624" s="181"/>
      <c r="CF624" s="181"/>
      <c r="CG624" s="181"/>
      <c r="CH624" s="181"/>
      <c r="CI624" s="181"/>
      <c r="CJ624" s="181"/>
    </row>
    <row r="625" spans="1:88" x14ac:dyDescent="0.2">
      <c r="B625" s="144" t="str">
        <f t="shared" si="297"/>
        <v>30. Salud</v>
      </c>
      <c r="C625" s="129">
        <v>0</v>
      </c>
      <c r="D625" s="129">
        <v>0</v>
      </c>
      <c r="E625" s="129">
        <v>-1016133</v>
      </c>
      <c r="F625" s="129">
        <v>1012423</v>
      </c>
      <c r="G625" s="129">
        <v>0</v>
      </c>
      <c r="H625" s="129">
        <v>0</v>
      </c>
      <c r="I625" s="129">
        <v>169060</v>
      </c>
      <c r="J625" s="129">
        <v>0</v>
      </c>
      <c r="K625" s="129">
        <v>82134</v>
      </c>
      <c r="L625" s="129">
        <v>0</v>
      </c>
      <c r="M625" s="129">
        <v>0</v>
      </c>
      <c r="N625" s="129">
        <v>0</v>
      </c>
      <c r="O625" s="129">
        <v>0</v>
      </c>
      <c r="P625" s="129">
        <v>0</v>
      </c>
      <c r="Q625" s="129">
        <v>0</v>
      </c>
      <c r="R625" s="129">
        <v>0</v>
      </c>
      <c r="S625" s="129">
        <v>0</v>
      </c>
      <c r="T625" s="129">
        <v>0</v>
      </c>
      <c r="U625" s="129">
        <v>0</v>
      </c>
      <c r="V625" s="129">
        <v>13478</v>
      </c>
      <c r="W625" s="129">
        <v>0</v>
      </c>
      <c r="X625" s="129">
        <v>0</v>
      </c>
      <c r="Y625" s="129">
        <v>0</v>
      </c>
      <c r="Z625" s="129">
        <v>0</v>
      </c>
      <c r="AA625" s="129">
        <v>0</v>
      </c>
      <c r="AB625" s="129">
        <v>121</v>
      </c>
      <c r="AC625" s="129">
        <v>0</v>
      </c>
      <c r="AD625" s="129">
        <v>0</v>
      </c>
      <c r="AE625" s="129">
        <v>0</v>
      </c>
      <c r="AF625" s="129">
        <v>0</v>
      </c>
      <c r="AG625" s="129">
        <v>53</v>
      </c>
      <c r="AH625" s="129">
        <v>0</v>
      </c>
      <c r="AI625" s="129">
        <v>0</v>
      </c>
      <c r="AJ625" s="129">
        <v>0</v>
      </c>
      <c r="AK625" s="129"/>
      <c r="AL625" s="129"/>
      <c r="AM625" s="129"/>
      <c r="AN625" s="129"/>
      <c r="AO625" s="129"/>
      <c r="AP625" s="129"/>
      <c r="AQ625" s="117">
        <f t="shared" si="298"/>
        <v>261136</v>
      </c>
      <c r="AS625" s="151"/>
      <c r="AT625" s="151"/>
      <c r="AV625" s="181"/>
      <c r="AW625" s="181"/>
      <c r="AX625" s="181"/>
      <c r="AY625" s="181"/>
      <c r="AZ625" s="181"/>
      <c r="BA625" s="181"/>
      <c r="BB625" s="181"/>
      <c r="BC625" s="181"/>
      <c r="BD625" s="181"/>
      <c r="BE625" s="181"/>
      <c r="BF625" s="181"/>
      <c r="BG625" s="181"/>
      <c r="BH625" s="181"/>
      <c r="BI625" s="181"/>
      <c r="BJ625" s="181"/>
      <c r="BK625" s="181"/>
      <c r="BL625" s="181"/>
      <c r="BM625" s="181"/>
      <c r="BN625" s="181"/>
      <c r="BO625" s="181"/>
      <c r="BP625" s="181"/>
      <c r="BQ625" s="181"/>
      <c r="BR625" s="181"/>
      <c r="BS625" s="181"/>
      <c r="BT625" s="181"/>
      <c r="BU625" s="181"/>
      <c r="BV625" s="181"/>
      <c r="BW625" s="181"/>
      <c r="BX625" s="181"/>
      <c r="BY625" s="181"/>
      <c r="BZ625" s="181"/>
      <c r="CA625" s="181"/>
      <c r="CB625" s="181"/>
      <c r="CC625" s="181"/>
      <c r="CD625" s="181"/>
      <c r="CE625" s="181"/>
      <c r="CF625" s="181"/>
      <c r="CG625" s="181"/>
      <c r="CH625" s="181"/>
      <c r="CI625" s="181"/>
      <c r="CJ625" s="181"/>
    </row>
    <row r="626" spans="1:88" x14ac:dyDescent="0.2">
      <c r="B626" s="144" t="str">
        <f t="shared" si="297"/>
        <v>31. Accidentes Personales</v>
      </c>
      <c r="C626" s="129">
        <v>0</v>
      </c>
      <c r="D626" s="129">
        <v>0</v>
      </c>
      <c r="E626" s="129">
        <v>1147805</v>
      </c>
      <c r="F626" s="129">
        <v>4993664</v>
      </c>
      <c r="G626" s="129">
        <v>0</v>
      </c>
      <c r="H626" s="129">
        <v>507206</v>
      </c>
      <c r="I626" s="129">
        <v>2895122</v>
      </c>
      <c r="J626" s="129">
        <v>0</v>
      </c>
      <c r="K626" s="129">
        <v>367047</v>
      </c>
      <c r="L626" s="129">
        <v>71825</v>
      </c>
      <c r="M626" s="129">
        <v>0</v>
      </c>
      <c r="N626" s="129">
        <v>776728</v>
      </c>
      <c r="O626" s="129">
        <v>119514</v>
      </c>
      <c r="P626" s="129">
        <v>0</v>
      </c>
      <c r="Q626" s="129">
        <v>769244</v>
      </c>
      <c r="R626" s="129">
        <v>0</v>
      </c>
      <c r="S626" s="129">
        <v>546377</v>
      </c>
      <c r="T626" s="129">
        <v>0</v>
      </c>
      <c r="U626" s="129">
        <v>71497</v>
      </c>
      <c r="V626" s="129">
        <v>89481</v>
      </c>
      <c r="W626" s="129">
        <v>206519</v>
      </c>
      <c r="X626" s="129">
        <v>0</v>
      </c>
      <c r="Y626" s="129">
        <v>179521</v>
      </c>
      <c r="Z626" s="129">
        <v>1210105</v>
      </c>
      <c r="AA626" s="129">
        <v>246473</v>
      </c>
      <c r="AB626" s="129">
        <v>81661</v>
      </c>
      <c r="AC626" s="129">
        <v>0</v>
      </c>
      <c r="AD626" s="129">
        <v>1018581</v>
      </c>
      <c r="AE626" s="129">
        <v>23405</v>
      </c>
      <c r="AF626" s="129">
        <v>0</v>
      </c>
      <c r="AG626" s="129">
        <v>1640748</v>
      </c>
      <c r="AH626" s="129">
        <v>40979</v>
      </c>
      <c r="AI626" s="129">
        <v>48668</v>
      </c>
      <c r="AJ626" s="129">
        <v>28705</v>
      </c>
      <c r="AK626" s="129"/>
      <c r="AL626" s="129"/>
      <c r="AM626" s="129"/>
      <c r="AN626" s="129"/>
      <c r="AO626" s="129"/>
      <c r="AP626" s="129"/>
      <c r="AQ626" s="117">
        <f t="shared" si="298"/>
        <v>17080875</v>
      </c>
      <c r="AS626" s="151"/>
      <c r="AT626" s="151"/>
      <c r="AV626" s="181"/>
      <c r="AW626" s="181"/>
      <c r="AX626" s="181"/>
      <c r="AY626" s="181"/>
      <c r="AZ626" s="181"/>
      <c r="BA626" s="181"/>
      <c r="BB626" s="181"/>
      <c r="BC626" s="181"/>
      <c r="BD626" s="181"/>
      <c r="BE626" s="181"/>
      <c r="BF626" s="181"/>
      <c r="BG626" s="181"/>
      <c r="BH626" s="181"/>
      <c r="BI626" s="181"/>
      <c r="BJ626" s="181"/>
      <c r="BK626" s="181"/>
      <c r="BL626" s="181"/>
      <c r="BM626" s="181"/>
      <c r="BN626" s="181"/>
      <c r="BO626" s="181"/>
      <c r="BP626" s="181"/>
      <c r="BQ626" s="181"/>
      <c r="BR626" s="181"/>
      <c r="BS626" s="181"/>
      <c r="BT626" s="181"/>
      <c r="BU626" s="181"/>
      <c r="BV626" s="181"/>
      <c r="BW626" s="181"/>
      <c r="BX626" s="181"/>
      <c r="BY626" s="181"/>
      <c r="BZ626" s="181"/>
      <c r="CA626" s="181"/>
      <c r="CB626" s="181"/>
      <c r="CC626" s="181"/>
      <c r="CD626" s="181"/>
      <c r="CE626" s="181"/>
      <c r="CF626" s="181"/>
      <c r="CG626" s="181"/>
      <c r="CH626" s="181"/>
      <c r="CI626" s="181"/>
      <c r="CJ626" s="181"/>
    </row>
    <row r="627" spans="1:88" x14ac:dyDescent="0.2">
      <c r="B627" s="144" t="str">
        <f t="shared" si="297"/>
        <v>32. SOAP</v>
      </c>
      <c r="C627" s="129">
        <v>0</v>
      </c>
      <c r="D627" s="129">
        <v>0</v>
      </c>
      <c r="E627" s="129">
        <v>5092542</v>
      </c>
      <c r="F627" s="129">
        <v>212334</v>
      </c>
      <c r="G627" s="129">
        <v>0</v>
      </c>
      <c r="H627" s="129">
        <v>11344</v>
      </c>
      <c r="I627" s="129">
        <v>480403</v>
      </c>
      <c r="J627" s="129">
        <v>0</v>
      </c>
      <c r="K627" s="129">
        <v>1475930</v>
      </c>
      <c r="L627" s="129">
        <v>0</v>
      </c>
      <c r="M627" s="129">
        <v>0</v>
      </c>
      <c r="N627" s="129">
        <v>0</v>
      </c>
      <c r="O627" s="129">
        <v>0</v>
      </c>
      <c r="P627" s="129">
        <v>0</v>
      </c>
      <c r="Q627" s="129">
        <v>4212915</v>
      </c>
      <c r="R627" s="129">
        <v>0</v>
      </c>
      <c r="S627" s="129">
        <v>754103</v>
      </c>
      <c r="T627" s="129">
        <v>0</v>
      </c>
      <c r="U627" s="129">
        <v>224652</v>
      </c>
      <c r="V627" s="129">
        <v>0</v>
      </c>
      <c r="W627" s="129">
        <v>0</v>
      </c>
      <c r="X627" s="129">
        <v>0</v>
      </c>
      <c r="Y627" s="129">
        <v>80826</v>
      </c>
      <c r="Z627" s="129">
        <v>0</v>
      </c>
      <c r="AA627" s="129">
        <v>86669</v>
      </c>
      <c r="AB627" s="129">
        <v>0</v>
      </c>
      <c r="AC627" s="129">
        <v>0</v>
      </c>
      <c r="AD627" s="129">
        <v>0</v>
      </c>
      <c r="AE627" s="129">
        <v>0</v>
      </c>
      <c r="AF627" s="129">
        <v>0</v>
      </c>
      <c r="AG627" s="129">
        <v>2783439</v>
      </c>
      <c r="AH627" s="129">
        <v>0</v>
      </c>
      <c r="AI627" s="129">
        <v>912553</v>
      </c>
      <c r="AJ627" s="129">
        <v>0</v>
      </c>
      <c r="AK627" s="129"/>
      <c r="AL627" s="129"/>
      <c r="AM627" s="129"/>
      <c r="AN627" s="129"/>
      <c r="AO627" s="129"/>
      <c r="AP627" s="129"/>
      <c r="AQ627" s="117">
        <f t="shared" si="298"/>
        <v>16327710</v>
      </c>
      <c r="AS627" s="151"/>
      <c r="AT627" s="151"/>
      <c r="AV627" s="181"/>
      <c r="AW627" s="181"/>
      <c r="AX627" s="181"/>
      <c r="AY627" s="181"/>
      <c r="AZ627" s="181"/>
      <c r="BA627" s="181"/>
      <c r="BB627" s="181"/>
      <c r="BC627" s="181"/>
      <c r="BD627" s="181"/>
      <c r="BE627" s="181"/>
      <c r="BF627" s="181"/>
      <c r="BG627" s="181"/>
      <c r="BH627" s="181"/>
      <c r="BI627" s="181"/>
      <c r="BJ627" s="181"/>
      <c r="BK627" s="181"/>
      <c r="BL627" s="181"/>
      <c r="BM627" s="181"/>
      <c r="BN627" s="181"/>
      <c r="BO627" s="181"/>
      <c r="BP627" s="181"/>
      <c r="BQ627" s="181"/>
      <c r="BR627" s="181"/>
      <c r="BS627" s="181"/>
      <c r="BT627" s="181"/>
      <c r="BU627" s="181"/>
      <c r="BV627" s="181"/>
      <c r="BW627" s="181"/>
      <c r="BX627" s="181"/>
      <c r="BY627" s="181"/>
      <c r="BZ627" s="181"/>
      <c r="CA627" s="181"/>
      <c r="CB627" s="181"/>
      <c r="CC627" s="181"/>
      <c r="CD627" s="181"/>
      <c r="CE627" s="181"/>
      <c r="CF627" s="181"/>
      <c r="CG627" s="181"/>
      <c r="CH627" s="181"/>
      <c r="CI627" s="181"/>
      <c r="CJ627" s="181"/>
    </row>
    <row r="628" spans="1:88" x14ac:dyDescent="0.2">
      <c r="B628" s="144" t="str">
        <f t="shared" si="297"/>
        <v>33. Seguro de Cesantía</v>
      </c>
      <c r="C628" s="129">
        <v>0</v>
      </c>
      <c r="D628" s="129">
        <v>0</v>
      </c>
      <c r="E628" s="129">
        <v>9884374</v>
      </c>
      <c r="F628" s="129">
        <v>9322798</v>
      </c>
      <c r="G628" s="129">
        <v>0</v>
      </c>
      <c r="H628" s="129">
        <v>14172</v>
      </c>
      <c r="I628" s="129">
        <v>822273</v>
      </c>
      <c r="J628" s="129">
        <v>0</v>
      </c>
      <c r="K628" s="129">
        <v>307239</v>
      </c>
      <c r="L628" s="129">
        <v>0</v>
      </c>
      <c r="M628" s="129">
        <v>0</v>
      </c>
      <c r="N628" s="129">
        <v>0</v>
      </c>
      <c r="O628" s="129">
        <v>0</v>
      </c>
      <c r="P628" s="129">
        <v>0</v>
      </c>
      <c r="Q628" s="129">
        <v>272802</v>
      </c>
      <c r="R628" s="129">
        <v>30832</v>
      </c>
      <c r="S628" s="129">
        <v>0</v>
      </c>
      <c r="T628" s="129">
        <v>0</v>
      </c>
      <c r="U628" s="129">
        <v>-32473</v>
      </c>
      <c r="V628" s="129">
        <v>72554</v>
      </c>
      <c r="W628" s="129">
        <v>0</v>
      </c>
      <c r="X628" s="129">
        <v>0</v>
      </c>
      <c r="Y628" s="129">
        <v>0</v>
      </c>
      <c r="Z628" s="129">
        <v>0</v>
      </c>
      <c r="AA628" s="129">
        <v>1863</v>
      </c>
      <c r="AB628" s="129">
        <v>104841</v>
      </c>
      <c r="AC628" s="129">
        <v>0</v>
      </c>
      <c r="AD628" s="129">
        <v>0</v>
      </c>
      <c r="AE628" s="129">
        <v>0</v>
      </c>
      <c r="AF628" s="129">
        <v>0</v>
      </c>
      <c r="AG628" s="129">
        <v>2539270</v>
      </c>
      <c r="AH628" s="129">
        <v>0</v>
      </c>
      <c r="AI628" s="129">
        <v>609233</v>
      </c>
      <c r="AJ628" s="129">
        <v>5054709</v>
      </c>
      <c r="AK628" s="129"/>
      <c r="AL628" s="129"/>
      <c r="AM628" s="129"/>
      <c r="AN628" s="129"/>
      <c r="AO628" s="129"/>
      <c r="AP628" s="129"/>
      <c r="AQ628" s="117">
        <f t="shared" si="298"/>
        <v>29004487</v>
      </c>
      <c r="AS628" s="151"/>
      <c r="AT628" s="151"/>
      <c r="AV628" s="181"/>
      <c r="AW628" s="181"/>
      <c r="AX628" s="181"/>
      <c r="AY628" s="181"/>
      <c r="AZ628" s="181"/>
      <c r="BA628" s="181"/>
      <c r="BB628" s="181"/>
      <c r="BC628" s="181"/>
      <c r="BD628" s="181"/>
      <c r="BE628" s="181"/>
      <c r="BF628" s="181"/>
      <c r="BG628" s="181"/>
      <c r="BH628" s="181"/>
      <c r="BI628" s="181"/>
      <c r="BJ628" s="181"/>
      <c r="BK628" s="181"/>
      <c r="BL628" s="181"/>
      <c r="BM628" s="181"/>
      <c r="BN628" s="181"/>
      <c r="BO628" s="181"/>
      <c r="BP628" s="181"/>
      <c r="BQ628" s="181"/>
      <c r="BR628" s="181"/>
      <c r="BS628" s="181"/>
      <c r="BT628" s="181"/>
      <c r="BU628" s="181"/>
      <c r="BV628" s="181"/>
      <c r="BW628" s="181"/>
      <c r="BX628" s="181"/>
      <c r="BY628" s="181"/>
      <c r="BZ628" s="181"/>
      <c r="CA628" s="181"/>
      <c r="CB628" s="181"/>
      <c r="CC628" s="181"/>
      <c r="CD628" s="181"/>
      <c r="CE628" s="181"/>
      <c r="CF628" s="181"/>
      <c r="CG628" s="181"/>
      <c r="CH628" s="181"/>
      <c r="CI628" s="181"/>
      <c r="CJ628" s="181"/>
    </row>
    <row r="629" spans="1:88" x14ac:dyDescent="0.2">
      <c r="B629" s="144" t="str">
        <f t="shared" si="297"/>
        <v>34. Seguro de Título</v>
      </c>
      <c r="C629" s="129">
        <v>0</v>
      </c>
      <c r="D629" s="129">
        <v>0</v>
      </c>
      <c r="E629" s="129">
        <v>0</v>
      </c>
      <c r="F629" s="129">
        <v>0</v>
      </c>
      <c r="G629" s="129">
        <v>0</v>
      </c>
      <c r="H629" s="129">
        <v>0</v>
      </c>
      <c r="I629" s="129">
        <v>0</v>
      </c>
      <c r="J629" s="129">
        <v>0</v>
      </c>
      <c r="K629" s="129">
        <v>0</v>
      </c>
      <c r="L629" s="129">
        <v>0</v>
      </c>
      <c r="M629" s="129">
        <v>0</v>
      </c>
      <c r="N629" s="129">
        <v>0</v>
      </c>
      <c r="O629" s="129">
        <v>0</v>
      </c>
      <c r="P629" s="129">
        <v>0</v>
      </c>
      <c r="Q629" s="129">
        <v>21051</v>
      </c>
      <c r="R629" s="129">
        <v>0</v>
      </c>
      <c r="S629" s="129">
        <v>0</v>
      </c>
      <c r="T629" s="129">
        <v>0</v>
      </c>
      <c r="U629" s="129">
        <v>0</v>
      </c>
      <c r="V629" s="129">
        <v>0</v>
      </c>
      <c r="W629" s="129">
        <v>0</v>
      </c>
      <c r="X629" s="129">
        <v>0</v>
      </c>
      <c r="Y629" s="129">
        <v>0</v>
      </c>
      <c r="Z629" s="129">
        <v>0</v>
      </c>
      <c r="AA629" s="129">
        <v>0</v>
      </c>
      <c r="AB629" s="129">
        <v>0</v>
      </c>
      <c r="AC629" s="129">
        <v>0</v>
      </c>
      <c r="AD629" s="129">
        <v>0</v>
      </c>
      <c r="AE629" s="129">
        <v>0</v>
      </c>
      <c r="AF629" s="129">
        <v>0</v>
      </c>
      <c r="AG629" s="129">
        <v>0</v>
      </c>
      <c r="AH629" s="129">
        <v>0</v>
      </c>
      <c r="AI629" s="129">
        <v>0</v>
      </c>
      <c r="AJ629" s="129">
        <v>0</v>
      </c>
      <c r="AK629" s="129"/>
      <c r="AL629" s="129"/>
      <c r="AM629" s="129"/>
      <c r="AN629" s="129"/>
      <c r="AO629" s="129"/>
      <c r="AP629" s="129"/>
      <c r="AQ629" s="117">
        <f t="shared" si="298"/>
        <v>21051</v>
      </c>
      <c r="AS629" s="151"/>
      <c r="AT629" s="151"/>
      <c r="AV629" s="181"/>
      <c r="AW629" s="181"/>
      <c r="AX629" s="181"/>
      <c r="AY629" s="181"/>
      <c r="AZ629" s="181"/>
      <c r="BA629" s="181"/>
      <c r="BB629" s="181"/>
      <c r="BC629" s="181"/>
      <c r="BD629" s="181"/>
      <c r="BE629" s="181"/>
      <c r="BF629" s="181"/>
      <c r="BG629" s="181"/>
      <c r="BH629" s="181"/>
      <c r="BI629" s="181"/>
      <c r="BJ629" s="181"/>
      <c r="BK629" s="181"/>
      <c r="BL629" s="181"/>
      <c r="BM629" s="181"/>
      <c r="BN629" s="181"/>
      <c r="BO629" s="181"/>
      <c r="BP629" s="181"/>
      <c r="BQ629" s="181"/>
      <c r="BR629" s="181"/>
      <c r="BS629" s="181"/>
      <c r="BT629" s="181"/>
      <c r="BU629" s="181"/>
      <c r="BV629" s="181"/>
      <c r="BW629" s="181"/>
      <c r="BX629" s="181"/>
      <c r="BY629" s="181"/>
      <c r="BZ629" s="181"/>
      <c r="CA629" s="181"/>
      <c r="CB629" s="181"/>
      <c r="CC629" s="181"/>
      <c r="CD629" s="181"/>
      <c r="CE629" s="181"/>
      <c r="CF629" s="181"/>
      <c r="CG629" s="181"/>
      <c r="CH629" s="181"/>
      <c r="CI629" s="181"/>
      <c r="CJ629" s="181"/>
    </row>
    <row r="630" spans="1:88" x14ac:dyDescent="0.2">
      <c r="B630" s="144" t="str">
        <f t="shared" si="297"/>
        <v>35. Seguro Agrícola</v>
      </c>
      <c r="C630" s="129">
        <v>0</v>
      </c>
      <c r="D630" s="129">
        <v>0</v>
      </c>
      <c r="E630" s="129">
        <v>0</v>
      </c>
      <c r="F630" s="129">
        <v>0</v>
      </c>
      <c r="G630" s="129">
        <v>0</v>
      </c>
      <c r="H630" s="129">
        <v>0</v>
      </c>
      <c r="I630" s="129">
        <v>0</v>
      </c>
      <c r="J630" s="129">
        <v>0</v>
      </c>
      <c r="K630" s="129">
        <v>0</v>
      </c>
      <c r="L630" s="129">
        <v>0</v>
      </c>
      <c r="M630" s="129">
        <v>0</v>
      </c>
      <c r="N630" s="129">
        <v>0</v>
      </c>
      <c r="O630" s="129">
        <v>0</v>
      </c>
      <c r="P630" s="129">
        <v>0</v>
      </c>
      <c r="Q630" s="129">
        <v>2909132</v>
      </c>
      <c r="R630" s="129">
        <v>0</v>
      </c>
      <c r="S630" s="129">
        <v>0</v>
      </c>
      <c r="T630" s="129">
        <v>0</v>
      </c>
      <c r="U630" s="129">
        <v>0</v>
      </c>
      <c r="V630" s="129">
        <v>0</v>
      </c>
      <c r="W630" s="129">
        <v>0</v>
      </c>
      <c r="X630" s="129">
        <v>0</v>
      </c>
      <c r="Y630" s="129">
        <v>0</v>
      </c>
      <c r="Z630" s="129">
        <v>0</v>
      </c>
      <c r="AA630" s="129">
        <v>0</v>
      </c>
      <c r="AB630" s="129">
        <v>0</v>
      </c>
      <c r="AC630" s="129">
        <v>0</v>
      </c>
      <c r="AD630" s="129">
        <v>0</v>
      </c>
      <c r="AE630" s="129">
        <v>0</v>
      </c>
      <c r="AF630" s="129">
        <v>0</v>
      </c>
      <c r="AG630" s="129">
        <v>250259</v>
      </c>
      <c r="AH630" s="129">
        <v>1450</v>
      </c>
      <c r="AI630" s="129">
        <v>0</v>
      </c>
      <c r="AJ630" s="129">
        <v>0</v>
      </c>
      <c r="AK630" s="129"/>
      <c r="AL630" s="129"/>
      <c r="AM630" s="129"/>
      <c r="AN630" s="129"/>
      <c r="AO630" s="129"/>
      <c r="AP630" s="129"/>
      <c r="AQ630" s="117">
        <f t="shared" si="298"/>
        <v>3160841</v>
      </c>
      <c r="AS630" s="151"/>
      <c r="AT630" s="151"/>
      <c r="AV630" s="181"/>
      <c r="AW630" s="181"/>
      <c r="AX630" s="181"/>
      <c r="AY630" s="181"/>
      <c r="AZ630" s="181"/>
      <c r="BA630" s="181"/>
      <c r="BB630" s="181"/>
      <c r="BC630" s="181"/>
      <c r="BD630" s="181"/>
      <c r="BE630" s="181"/>
      <c r="BF630" s="181"/>
      <c r="BG630" s="181"/>
      <c r="BH630" s="181"/>
      <c r="BI630" s="181"/>
      <c r="BJ630" s="181"/>
      <c r="BK630" s="181"/>
      <c r="BL630" s="181"/>
      <c r="BM630" s="181"/>
      <c r="BN630" s="181"/>
      <c r="BO630" s="181"/>
      <c r="BP630" s="181"/>
      <c r="BQ630" s="181"/>
      <c r="BR630" s="181"/>
      <c r="BS630" s="181"/>
      <c r="BT630" s="181"/>
      <c r="BU630" s="181"/>
      <c r="BV630" s="181"/>
      <c r="BW630" s="181"/>
      <c r="BX630" s="181"/>
      <c r="BY630" s="181"/>
      <c r="BZ630" s="181"/>
      <c r="CA630" s="181"/>
      <c r="CB630" s="181"/>
      <c r="CC630" s="181"/>
      <c r="CD630" s="181"/>
      <c r="CE630" s="181"/>
      <c r="CF630" s="181"/>
      <c r="CG630" s="181"/>
      <c r="CH630" s="181"/>
      <c r="CI630" s="181"/>
      <c r="CJ630" s="181"/>
    </row>
    <row r="631" spans="1:88" x14ac:dyDescent="0.2">
      <c r="B631" s="144" t="str">
        <f t="shared" si="297"/>
        <v>36. Seguro de Asistencia</v>
      </c>
      <c r="C631" s="129">
        <v>0</v>
      </c>
      <c r="D631" s="129">
        <v>0</v>
      </c>
      <c r="E631" s="129">
        <v>1238202</v>
      </c>
      <c r="F631" s="129">
        <v>0</v>
      </c>
      <c r="G631" s="129">
        <v>0</v>
      </c>
      <c r="H631" s="129">
        <v>1849987</v>
      </c>
      <c r="I631" s="129">
        <v>60773</v>
      </c>
      <c r="J631" s="129">
        <v>0</v>
      </c>
      <c r="K631" s="129">
        <v>631374</v>
      </c>
      <c r="L631" s="129">
        <v>257</v>
      </c>
      <c r="M631" s="129">
        <v>0</v>
      </c>
      <c r="N631" s="129">
        <v>0</v>
      </c>
      <c r="O631" s="129">
        <v>3556</v>
      </c>
      <c r="P631" s="129">
        <v>0</v>
      </c>
      <c r="Q631" s="129">
        <v>408289</v>
      </c>
      <c r="R631" s="129">
        <v>0</v>
      </c>
      <c r="S631" s="129">
        <v>16605</v>
      </c>
      <c r="T631" s="129">
        <v>0</v>
      </c>
      <c r="U631" s="129">
        <v>9125763</v>
      </c>
      <c r="V631" s="129">
        <v>0</v>
      </c>
      <c r="W631" s="129">
        <v>1997</v>
      </c>
      <c r="X631" s="129">
        <v>0</v>
      </c>
      <c r="Y631" s="129">
        <v>39923</v>
      </c>
      <c r="Z631" s="129">
        <v>2889556</v>
      </c>
      <c r="AA631" s="129">
        <v>85687</v>
      </c>
      <c r="AB631" s="129">
        <v>0</v>
      </c>
      <c r="AC631" s="129">
        <v>0</v>
      </c>
      <c r="AD631" s="129">
        <v>460498</v>
      </c>
      <c r="AE631" s="129">
        <v>0</v>
      </c>
      <c r="AF631" s="129">
        <v>0</v>
      </c>
      <c r="AG631" s="129">
        <v>1437953</v>
      </c>
      <c r="AH631" s="129">
        <v>16924</v>
      </c>
      <c r="AI631" s="129">
        <v>192111</v>
      </c>
      <c r="AJ631" s="129">
        <v>19591</v>
      </c>
      <c r="AK631" s="129"/>
      <c r="AL631" s="129"/>
      <c r="AM631" s="129"/>
      <c r="AN631" s="129"/>
      <c r="AO631" s="129"/>
      <c r="AP631" s="129"/>
      <c r="AQ631" s="117">
        <f t="shared" si="298"/>
        <v>18479046</v>
      </c>
      <c r="AS631" s="151"/>
      <c r="AT631" s="151"/>
      <c r="AV631" s="181"/>
      <c r="AW631" s="181"/>
      <c r="AX631" s="181"/>
      <c r="AY631" s="181"/>
      <c r="AZ631" s="181"/>
      <c r="BA631" s="181"/>
      <c r="BB631" s="181"/>
      <c r="BC631" s="181"/>
      <c r="BD631" s="181"/>
      <c r="BE631" s="181"/>
      <c r="BF631" s="181"/>
      <c r="BG631" s="181"/>
      <c r="BH631" s="181"/>
      <c r="BI631" s="181"/>
      <c r="BJ631" s="181"/>
      <c r="BK631" s="181"/>
      <c r="BL631" s="181"/>
      <c r="BM631" s="181"/>
      <c r="BN631" s="181"/>
      <c r="BO631" s="181"/>
      <c r="BP631" s="181"/>
      <c r="BQ631" s="181"/>
      <c r="BR631" s="181"/>
      <c r="BS631" s="181"/>
      <c r="BT631" s="181"/>
      <c r="BU631" s="181"/>
      <c r="BV631" s="181"/>
      <c r="BW631" s="181"/>
      <c r="BX631" s="181"/>
      <c r="BY631" s="181"/>
      <c r="BZ631" s="181"/>
      <c r="CA631" s="181"/>
      <c r="CB631" s="181"/>
      <c r="CC631" s="181"/>
      <c r="CD631" s="181"/>
      <c r="CE631" s="181"/>
      <c r="CF631" s="181"/>
      <c r="CG631" s="181"/>
      <c r="CH631" s="181"/>
      <c r="CI631" s="181"/>
      <c r="CJ631" s="181"/>
    </row>
    <row r="632" spans="1:88" x14ac:dyDescent="0.2">
      <c r="B632" s="144" t="str">
        <f t="shared" si="297"/>
        <v>50. Otros Seguros</v>
      </c>
      <c r="C632" s="129">
        <v>1906822</v>
      </c>
      <c r="D632" s="129">
        <v>0</v>
      </c>
      <c r="E632" s="129">
        <v>1986544</v>
      </c>
      <c r="F632" s="129">
        <v>53271</v>
      </c>
      <c r="G632" s="129">
        <v>0</v>
      </c>
      <c r="H632" s="129">
        <v>4401</v>
      </c>
      <c r="I632" s="129">
        <v>1489861</v>
      </c>
      <c r="J632" s="129">
        <v>0</v>
      </c>
      <c r="K632" s="129">
        <v>324032</v>
      </c>
      <c r="L632" s="129">
        <v>1340</v>
      </c>
      <c r="M632" s="129">
        <v>0</v>
      </c>
      <c r="N632" s="129">
        <v>932478</v>
      </c>
      <c r="O632" s="129">
        <v>115307</v>
      </c>
      <c r="P632" s="129">
        <v>0</v>
      </c>
      <c r="Q632" s="129">
        <v>2084938</v>
      </c>
      <c r="R632" s="129">
        <v>8294</v>
      </c>
      <c r="S632" s="129">
        <v>1678649</v>
      </c>
      <c r="T632" s="129">
        <v>0</v>
      </c>
      <c r="U632" s="129">
        <v>207267</v>
      </c>
      <c r="V632" s="129">
        <v>6482</v>
      </c>
      <c r="W632" s="129">
        <v>339034</v>
      </c>
      <c r="X632" s="129">
        <v>0</v>
      </c>
      <c r="Y632" s="129">
        <v>11877</v>
      </c>
      <c r="Z632" s="129">
        <v>30759</v>
      </c>
      <c r="AA632" s="129">
        <v>308628</v>
      </c>
      <c r="AB632" s="129">
        <v>0</v>
      </c>
      <c r="AC632" s="129">
        <v>0</v>
      </c>
      <c r="AD632" s="129">
        <v>698583</v>
      </c>
      <c r="AE632" s="129">
        <v>0</v>
      </c>
      <c r="AF632" s="129">
        <v>0</v>
      </c>
      <c r="AG632" s="129">
        <v>2790421</v>
      </c>
      <c r="AH632" s="129">
        <v>110095</v>
      </c>
      <c r="AI632" s="129">
        <v>155454</v>
      </c>
      <c r="AJ632" s="129">
        <v>9281175</v>
      </c>
      <c r="AK632" s="129"/>
      <c r="AL632" s="129"/>
      <c r="AM632" s="129"/>
      <c r="AN632" s="129"/>
      <c r="AO632" s="129"/>
      <c r="AP632" s="129"/>
      <c r="AQ632" s="117">
        <f t="shared" si="298"/>
        <v>24525712</v>
      </c>
      <c r="AS632" s="151"/>
      <c r="AT632" s="151"/>
      <c r="AV632" s="181"/>
      <c r="AW632" s="181"/>
      <c r="AX632" s="181"/>
      <c r="AY632" s="181"/>
      <c r="AZ632" s="181"/>
      <c r="BA632" s="181"/>
      <c r="BB632" s="181"/>
      <c r="BC632" s="181"/>
      <c r="BD632" s="181"/>
      <c r="BE632" s="181"/>
      <c r="BF632" s="181"/>
      <c r="BG632" s="181"/>
      <c r="BH632" s="181"/>
      <c r="BI632" s="181"/>
      <c r="BJ632" s="181"/>
      <c r="BK632" s="181"/>
      <c r="BL632" s="181"/>
      <c r="BM632" s="181"/>
      <c r="BN632" s="181"/>
      <c r="BO632" s="181"/>
      <c r="BP632" s="181"/>
      <c r="BQ632" s="181"/>
      <c r="BR632" s="181"/>
      <c r="BS632" s="181"/>
      <c r="BT632" s="181"/>
      <c r="BU632" s="181"/>
      <c r="BV632" s="181"/>
      <c r="BW632" s="181"/>
      <c r="BX632" s="181"/>
      <c r="BY632" s="181"/>
      <c r="BZ632" s="181"/>
      <c r="CA632" s="181"/>
      <c r="CB632" s="181"/>
      <c r="CC632" s="181"/>
      <c r="CD632" s="181"/>
      <c r="CE632" s="181"/>
      <c r="CF632" s="181"/>
      <c r="CG632" s="181"/>
      <c r="CH632" s="181"/>
      <c r="CI632" s="181"/>
      <c r="CJ632" s="181"/>
    </row>
    <row r="633" spans="1:88" x14ac:dyDescent="0.2">
      <c r="B633" s="145" t="str">
        <f>B286</f>
        <v>Total</v>
      </c>
      <c r="C633" s="187">
        <f>SUM(C596:C632)</f>
        <v>2040279</v>
      </c>
      <c r="D633" s="187">
        <f t="shared" ref="D633:AP633" si="299">SUM(D596:D632)</f>
        <v>26027519</v>
      </c>
      <c r="E633" s="187">
        <f t="shared" si="299"/>
        <v>95864529</v>
      </c>
      <c r="F633" s="187">
        <f t="shared" si="299"/>
        <v>37142810</v>
      </c>
      <c r="G633" s="187">
        <f t="shared" si="299"/>
        <v>1078415</v>
      </c>
      <c r="H633" s="187">
        <f t="shared" si="299"/>
        <v>38484303</v>
      </c>
      <c r="I633" s="187">
        <f t="shared" si="299"/>
        <v>61647263</v>
      </c>
      <c r="J633" s="187">
        <f t="shared" si="299"/>
        <v>3274324</v>
      </c>
      <c r="K633" s="187">
        <f t="shared" si="299"/>
        <v>22631727</v>
      </c>
      <c r="L633" s="187">
        <f t="shared" si="299"/>
        <v>3100777</v>
      </c>
      <c r="M633" s="187">
        <f t="shared" si="299"/>
        <v>10318113</v>
      </c>
      <c r="N633" s="187">
        <f t="shared" si="299"/>
        <v>13439969</v>
      </c>
      <c r="O633" s="187">
        <f t="shared" si="299"/>
        <v>17716363</v>
      </c>
      <c r="P633" s="187">
        <f t="shared" si="299"/>
        <v>1006040</v>
      </c>
      <c r="Q633" s="187">
        <f t="shared" si="299"/>
        <v>68157426</v>
      </c>
      <c r="R633" s="187">
        <f t="shared" si="299"/>
        <v>50682</v>
      </c>
      <c r="S633" s="187">
        <f t="shared" si="299"/>
        <v>72837363</v>
      </c>
      <c r="T633" s="187">
        <f t="shared" si="299"/>
        <v>0</v>
      </c>
      <c r="U633" s="187">
        <f t="shared" si="299"/>
        <v>65123842</v>
      </c>
      <c r="V633" s="187">
        <f t="shared" si="299"/>
        <v>1382884</v>
      </c>
      <c r="W633" s="187">
        <f t="shared" si="299"/>
        <v>19190110</v>
      </c>
      <c r="X633" s="187">
        <f t="shared" si="299"/>
        <v>1271251</v>
      </c>
      <c r="Y633" s="187">
        <f t="shared" si="299"/>
        <v>5731441</v>
      </c>
      <c r="Z633" s="187">
        <f t="shared" si="299"/>
        <v>78075552</v>
      </c>
      <c r="AA633" s="187">
        <f t="shared" si="299"/>
        <v>18171506</v>
      </c>
      <c r="AB633" s="187">
        <f t="shared" si="299"/>
        <v>186623</v>
      </c>
      <c r="AC633" s="187">
        <f t="shared" si="299"/>
        <v>-147813</v>
      </c>
      <c r="AD633" s="187">
        <f t="shared" si="299"/>
        <v>52140513</v>
      </c>
      <c r="AE633" s="187">
        <f t="shared" si="299"/>
        <v>10434227</v>
      </c>
      <c r="AF633" s="187">
        <f t="shared" si="299"/>
        <v>1022614</v>
      </c>
      <c r="AG633" s="187">
        <f t="shared" si="299"/>
        <v>105457913</v>
      </c>
      <c r="AH633" s="187">
        <f t="shared" si="299"/>
        <v>17225349</v>
      </c>
      <c r="AI633" s="187">
        <f t="shared" si="299"/>
        <v>7115369</v>
      </c>
      <c r="AJ633" s="187">
        <f t="shared" si="299"/>
        <v>27749495</v>
      </c>
      <c r="AK633" s="187">
        <f t="shared" si="299"/>
        <v>0</v>
      </c>
      <c r="AL633" s="187">
        <f t="shared" si="299"/>
        <v>0</v>
      </c>
      <c r="AM633" s="187">
        <f t="shared" si="299"/>
        <v>0</v>
      </c>
      <c r="AN633" s="187">
        <f t="shared" si="299"/>
        <v>0</v>
      </c>
      <c r="AO633" s="187">
        <f t="shared" si="299"/>
        <v>0</v>
      </c>
      <c r="AP633" s="187">
        <f t="shared" si="299"/>
        <v>0</v>
      </c>
      <c r="AQ633" s="118">
        <f>SUM(C633:AP633)</f>
        <v>884948778</v>
      </c>
      <c r="AS633" s="185"/>
      <c r="AT633" s="185"/>
      <c r="AU633" s="181">
        <f>C633-C885-C759+AU634</f>
        <v>0</v>
      </c>
      <c r="AV633" s="181">
        <f t="shared" ref="AV633:CH633" si="300">D633-D885-D759+AV634</f>
        <v>0</v>
      </c>
      <c r="AW633" s="181">
        <f>E633-E885-E759+AW634</f>
        <v>0</v>
      </c>
      <c r="AX633" s="181">
        <f t="shared" si="300"/>
        <v>0</v>
      </c>
      <c r="AY633" s="181">
        <f t="shared" si="300"/>
        <v>0</v>
      </c>
      <c r="AZ633" s="181">
        <f t="shared" si="300"/>
        <v>0</v>
      </c>
      <c r="BA633" s="181">
        <f t="shared" si="300"/>
        <v>0</v>
      </c>
      <c r="BB633" s="181">
        <f t="shared" si="300"/>
        <v>0</v>
      </c>
      <c r="BC633" s="181">
        <f t="shared" si="300"/>
        <v>0</v>
      </c>
      <c r="BD633" s="181">
        <f t="shared" si="300"/>
        <v>0</v>
      </c>
      <c r="BE633" s="181">
        <f t="shared" si="300"/>
        <v>0</v>
      </c>
      <c r="BF633" s="181">
        <f t="shared" si="300"/>
        <v>0</v>
      </c>
      <c r="BG633" s="181">
        <f t="shared" si="300"/>
        <v>0</v>
      </c>
      <c r="BH633" s="181">
        <f t="shared" si="300"/>
        <v>0</v>
      </c>
      <c r="BI633" s="181">
        <f t="shared" si="300"/>
        <v>0</v>
      </c>
      <c r="BJ633" s="181">
        <f t="shared" si="300"/>
        <v>0</v>
      </c>
      <c r="BK633" s="181">
        <f t="shared" si="300"/>
        <v>0</v>
      </c>
      <c r="BL633" s="181">
        <f t="shared" si="300"/>
        <v>0</v>
      </c>
      <c r="BM633" s="181">
        <f t="shared" si="300"/>
        <v>0</v>
      </c>
      <c r="BN633" s="181">
        <f t="shared" si="300"/>
        <v>0</v>
      </c>
      <c r="BO633" s="181">
        <f t="shared" si="300"/>
        <v>0</v>
      </c>
      <c r="BP633" s="181">
        <f t="shared" si="300"/>
        <v>0</v>
      </c>
      <c r="BQ633" s="181">
        <f t="shared" si="300"/>
        <v>0</v>
      </c>
      <c r="BR633" s="181">
        <f t="shared" si="300"/>
        <v>0</v>
      </c>
      <c r="BS633" s="181">
        <f t="shared" si="300"/>
        <v>0</v>
      </c>
      <c r="BT633" s="181">
        <f t="shared" si="300"/>
        <v>0</v>
      </c>
      <c r="BU633" s="181">
        <f t="shared" si="300"/>
        <v>0</v>
      </c>
      <c r="BV633" s="181">
        <f t="shared" si="300"/>
        <v>0</v>
      </c>
      <c r="BW633" s="181">
        <f t="shared" si="300"/>
        <v>0</v>
      </c>
      <c r="BX633" s="181">
        <f t="shared" si="300"/>
        <v>0</v>
      </c>
      <c r="BY633" s="181">
        <f t="shared" si="300"/>
        <v>0</v>
      </c>
      <c r="BZ633" s="181">
        <f t="shared" si="300"/>
        <v>0</v>
      </c>
      <c r="CA633" s="181">
        <f t="shared" si="300"/>
        <v>0</v>
      </c>
      <c r="CB633" s="181">
        <f t="shared" si="300"/>
        <v>0</v>
      </c>
      <c r="CC633" s="181">
        <f t="shared" si="300"/>
        <v>0</v>
      </c>
      <c r="CD633" s="181">
        <f t="shared" si="300"/>
        <v>0</v>
      </c>
      <c r="CE633" s="181">
        <f t="shared" si="300"/>
        <v>0</v>
      </c>
      <c r="CF633" s="181">
        <f t="shared" si="300"/>
        <v>0</v>
      </c>
      <c r="CG633" s="181">
        <f t="shared" si="300"/>
        <v>0</v>
      </c>
      <c r="CH633" s="181">
        <f t="shared" si="300"/>
        <v>0</v>
      </c>
      <c r="CI633" s="181">
        <f>AQ633-AQ885-AQ759+CI634</f>
        <v>0</v>
      </c>
      <c r="CJ633" s="181"/>
    </row>
    <row r="634" spans="1:88" x14ac:dyDescent="0.2">
      <c r="AT634" s="165" t="s">
        <v>717</v>
      </c>
      <c r="AU634" s="183">
        <v>0</v>
      </c>
      <c r="AV634" s="183">
        <v>0</v>
      </c>
      <c r="AW634" s="183">
        <v>39914</v>
      </c>
      <c r="AX634" s="183">
        <v>171286</v>
      </c>
      <c r="AY634" s="183">
        <v>0</v>
      </c>
      <c r="AZ634" s="183">
        <v>52462</v>
      </c>
      <c r="BA634" s="183">
        <v>4334190</v>
      </c>
      <c r="BB634" s="183">
        <v>0</v>
      </c>
      <c r="BC634" s="183">
        <v>0</v>
      </c>
      <c r="BD634" s="183">
        <v>0</v>
      </c>
      <c r="BE634" s="183">
        <v>0</v>
      </c>
      <c r="BF634" s="183">
        <v>0</v>
      </c>
      <c r="BG634" s="183">
        <v>0</v>
      </c>
      <c r="BH634" s="183">
        <v>0</v>
      </c>
      <c r="BI634" s="183">
        <v>0</v>
      </c>
      <c r="BJ634" s="183">
        <v>0</v>
      </c>
      <c r="BK634" s="183">
        <v>0</v>
      </c>
      <c r="BL634" s="183">
        <v>0</v>
      </c>
      <c r="BM634" s="183">
        <v>0</v>
      </c>
      <c r="BN634" s="183">
        <v>0</v>
      </c>
      <c r="BO634" s="183">
        <v>0</v>
      </c>
      <c r="BP634" s="183">
        <v>0</v>
      </c>
      <c r="BQ634" s="183">
        <v>0</v>
      </c>
      <c r="BR634" s="183">
        <v>0</v>
      </c>
      <c r="BS634" s="183">
        <v>0</v>
      </c>
      <c r="BT634" s="183">
        <v>0</v>
      </c>
      <c r="BU634" s="183">
        <v>0</v>
      </c>
      <c r="BV634" s="183">
        <v>886725</v>
      </c>
      <c r="BW634" s="183">
        <v>448376</v>
      </c>
      <c r="BX634" s="183">
        <v>0</v>
      </c>
      <c r="BY634" s="183">
        <v>5156691</v>
      </c>
      <c r="BZ634" s="183">
        <v>0</v>
      </c>
      <c r="CA634" s="183">
        <v>0</v>
      </c>
      <c r="CB634" s="183">
        <v>0</v>
      </c>
      <c r="CC634" s="183"/>
      <c r="CD634" s="183"/>
      <c r="CE634" s="183"/>
      <c r="CF634" s="183"/>
      <c r="CG634" s="183"/>
      <c r="CH634" s="183"/>
      <c r="CI634" s="183">
        <f>SUM(AU634:CH634)</f>
        <v>11089644</v>
      </c>
      <c r="CJ634" s="120"/>
    </row>
    <row r="636" spans="1:88" ht="18.75" customHeight="1" x14ac:dyDescent="0.2">
      <c r="B636" s="281" t="s">
        <v>319</v>
      </c>
      <c r="C636" s="281"/>
      <c r="D636" s="281"/>
      <c r="E636" s="281"/>
      <c r="F636" s="281"/>
      <c r="G636" s="281"/>
      <c r="H636" s="281"/>
      <c r="I636" s="281"/>
      <c r="J636" s="281"/>
      <c r="K636" s="281"/>
      <c r="L636" s="281"/>
      <c r="M636" s="281"/>
      <c r="N636" s="281"/>
      <c r="O636" s="281"/>
      <c r="P636" s="281"/>
      <c r="Q636" s="281"/>
      <c r="R636" s="281"/>
      <c r="S636" s="281"/>
      <c r="T636" s="281"/>
      <c r="U636" s="281"/>
      <c r="V636" s="281"/>
      <c r="W636" s="281"/>
      <c r="X636" s="281"/>
      <c r="Y636" s="281"/>
      <c r="Z636" s="281"/>
      <c r="AA636" s="281"/>
      <c r="AB636" s="281"/>
      <c r="AC636" s="281"/>
      <c r="AD636" s="281"/>
      <c r="AE636" s="281"/>
      <c r="AF636" s="281"/>
      <c r="AG636" s="281"/>
      <c r="AH636" s="281"/>
      <c r="AI636" s="281"/>
      <c r="AJ636" s="281"/>
      <c r="AK636" s="281"/>
      <c r="AL636" s="281"/>
      <c r="AM636" s="281"/>
      <c r="AN636" s="281"/>
      <c r="AO636" s="281"/>
      <c r="AP636" s="281"/>
      <c r="AQ636" s="281"/>
    </row>
    <row r="637" spans="1:88" s="165" customFormat="1" x14ac:dyDescent="0.2">
      <c r="A637" s="120"/>
      <c r="B637" s="167"/>
      <c r="C637" s="160">
        <f>COUNTIF($C$638:$AP$638,C638)</f>
        <v>1</v>
      </c>
      <c r="D637" s="160">
        <f t="shared" ref="D637:AP637" si="301">COUNTIF($C$638:$AP$638,D638)</f>
        <v>1</v>
      </c>
      <c r="E637" s="160">
        <f t="shared" si="301"/>
        <v>1</v>
      </c>
      <c r="F637" s="160">
        <f t="shared" si="301"/>
        <v>1</v>
      </c>
      <c r="G637" s="160">
        <f t="shared" si="301"/>
        <v>1</v>
      </c>
      <c r="H637" s="160">
        <f t="shared" si="301"/>
        <v>1</v>
      </c>
      <c r="I637" s="160">
        <f t="shared" si="301"/>
        <v>1</v>
      </c>
      <c r="J637" s="160">
        <f t="shared" si="301"/>
        <v>1</v>
      </c>
      <c r="K637" s="160">
        <f t="shared" si="301"/>
        <v>1</v>
      </c>
      <c r="L637" s="160">
        <f t="shared" si="301"/>
        <v>1</v>
      </c>
      <c r="M637" s="160">
        <f t="shared" si="301"/>
        <v>1</v>
      </c>
      <c r="N637" s="160">
        <f t="shared" si="301"/>
        <v>1</v>
      </c>
      <c r="O637" s="160">
        <f t="shared" si="301"/>
        <v>1</v>
      </c>
      <c r="P637" s="160">
        <f t="shared" si="301"/>
        <v>1</v>
      </c>
      <c r="Q637" s="160">
        <f t="shared" si="301"/>
        <v>1</v>
      </c>
      <c r="R637" s="160">
        <f t="shared" si="301"/>
        <v>1</v>
      </c>
      <c r="S637" s="160">
        <f t="shared" si="301"/>
        <v>1</v>
      </c>
      <c r="T637" s="160">
        <f t="shared" si="301"/>
        <v>7</v>
      </c>
      <c r="U637" s="160">
        <f t="shared" si="301"/>
        <v>1</v>
      </c>
      <c r="V637" s="160">
        <f t="shared" si="301"/>
        <v>1</v>
      </c>
      <c r="W637" s="160">
        <f t="shared" si="301"/>
        <v>1</v>
      </c>
      <c r="X637" s="160">
        <f t="shared" si="301"/>
        <v>1</v>
      </c>
      <c r="Y637" s="160">
        <f t="shared" si="301"/>
        <v>1</v>
      </c>
      <c r="Z637" s="160">
        <f t="shared" si="301"/>
        <v>1</v>
      </c>
      <c r="AA637" s="160">
        <f t="shared" si="301"/>
        <v>1</v>
      </c>
      <c r="AB637" s="160">
        <f t="shared" si="301"/>
        <v>1</v>
      </c>
      <c r="AC637" s="160">
        <f t="shared" si="301"/>
        <v>1</v>
      </c>
      <c r="AD637" s="160">
        <f t="shared" si="301"/>
        <v>1</v>
      </c>
      <c r="AE637" s="160">
        <f t="shared" si="301"/>
        <v>1</v>
      </c>
      <c r="AF637" s="160">
        <f t="shared" si="301"/>
        <v>1</v>
      </c>
      <c r="AG637" s="160">
        <f t="shared" si="301"/>
        <v>1</v>
      </c>
      <c r="AH637" s="160">
        <f t="shared" si="301"/>
        <v>1</v>
      </c>
      <c r="AI637" s="160">
        <f t="shared" si="301"/>
        <v>1</v>
      </c>
      <c r="AJ637" s="160">
        <f t="shared" si="301"/>
        <v>1</v>
      </c>
      <c r="AK637" s="160">
        <f t="shared" si="301"/>
        <v>7</v>
      </c>
      <c r="AL637" s="160">
        <f t="shared" si="301"/>
        <v>7</v>
      </c>
      <c r="AM637" s="160">
        <f t="shared" si="301"/>
        <v>7</v>
      </c>
      <c r="AN637" s="160">
        <f t="shared" si="301"/>
        <v>7</v>
      </c>
      <c r="AO637" s="160">
        <f t="shared" si="301"/>
        <v>7</v>
      </c>
      <c r="AP637" s="160">
        <f t="shared" si="301"/>
        <v>7</v>
      </c>
      <c r="AQ637" s="167"/>
      <c r="AS637" s="159"/>
      <c r="AT637" s="159"/>
      <c r="AV637" s="207"/>
      <c r="AW637" s="207"/>
      <c r="AX637" s="207"/>
      <c r="AY637" s="207"/>
      <c r="AZ637" s="207"/>
      <c r="BA637" s="207"/>
      <c r="BB637" s="207"/>
      <c r="BC637" s="207"/>
      <c r="BD637" s="207"/>
      <c r="BE637" s="207"/>
      <c r="BF637" s="207"/>
      <c r="BG637" s="207"/>
      <c r="BH637" s="207"/>
      <c r="BI637" s="207"/>
      <c r="BJ637" s="207"/>
      <c r="BK637" s="207"/>
      <c r="BL637" s="207"/>
      <c r="BM637" s="207"/>
      <c r="BN637" s="207"/>
      <c r="BO637" s="207"/>
      <c r="BP637" s="207"/>
      <c r="BQ637" s="207"/>
      <c r="BR637" s="207"/>
      <c r="BS637" s="207"/>
      <c r="BT637" s="207"/>
      <c r="BU637" s="207"/>
      <c r="BV637" s="207"/>
      <c r="BW637" s="207"/>
      <c r="BX637" s="207"/>
      <c r="BY637" s="207"/>
      <c r="BZ637" s="207"/>
      <c r="CA637" s="207"/>
      <c r="CB637" s="207"/>
      <c r="CC637" s="207"/>
      <c r="CD637" s="207"/>
      <c r="CE637" s="207"/>
      <c r="CF637" s="207"/>
      <c r="CG637" s="207"/>
      <c r="CH637" s="207"/>
      <c r="CI637" s="207"/>
      <c r="CJ637" s="207"/>
    </row>
    <row r="638" spans="1:88" s="165" customFormat="1" hidden="1" x14ac:dyDescent="0.2">
      <c r="A638" s="120"/>
      <c r="B638" s="159"/>
      <c r="C638" s="166">
        <f>SUM(C640:C677)</f>
        <v>56.431381639188139</v>
      </c>
      <c r="D638" s="166">
        <f t="shared" ref="D638:AP638" si="302">SUM(D640:D677)</f>
        <v>88.736455065386551</v>
      </c>
      <c r="E638" s="166">
        <f t="shared" si="302"/>
        <v>1952.8145191107253</v>
      </c>
      <c r="F638" s="166">
        <f t="shared" si="302"/>
        <v>335.32294402368365</v>
      </c>
      <c r="G638" s="166">
        <f t="shared" si="302"/>
        <v>645.7091355742283</v>
      </c>
      <c r="H638" s="166">
        <f t="shared" si="302"/>
        <v>1691.7998342193387</v>
      </c>
      <c r="I638" s="166">
        <f t="shared" si="302"/>
        <v>43045.007408053949</v>
      </c>
      <c r="J638" s="166">
        <f t="shared" si="302"/>
        <v>-31.781260764830677</v>
      </c>
      <c r="K638" s="166">
        <f t="shared" si="302"/>
        <v>1438.9655848134964</v>
      </c>
      <c r="L638" s="166">
        <f t="shared" si="302"/>
        <v>-29097.067464519932</v>
      </c>
      <c r="M638" s="166">
        <f t="shared" si="302"/>
        <v>243.14028775610711</v>
      </c>
      <c r="N638" s="166">
        <f t="shared" si="302"/>
        <v>-243.15433538166087</v>
      </c>
      <c r="O638" s="166">
        <f t="shared" si="302"/>
        <v>498.4544473994107</v>
      </c>
      <c r="P638" s="166">
        <f t="shared" si="302"/>
        <v>-105.23875483567467</v>
      </c>
      <c r="Q638" s="166">
        <f t="shared" si="302"/>
        <v>1304.9960336147838</v>
      </c>
      <c r="R638" s="166">
        <f t="shared" si="302"/>
        <v>-12.025740618251159</v>
      </c>
      <c r="S638" s="166">
        <f t="shared" si="302"/>
        <v>5599.2420872657913</v>
      </c>
      <c r="T638" s="166">
        <f t="shared" si="302"/>
        <v>0</v>
      </c>
      <c r="U638" s="166">
        <f t="shared" si="302"/>
        <v>2889.6374722585356</v>
      </c>
      <c r="V638" s="166">
        <f t="shared" si="302"/>
        <v>-128.72480443442436</v>
      </c>
      <c r="W638" s="166">
        <f t="shared" si="302"/>
        <v>325.8891776277037</v>
      </c>
      <c r="X638" s="166">
        <f t="shared" si="302"/>
        <v>434.98008238422244</v>
      </c>
      <c r="Y638" s="166">
        <f t="shared" si="302"/>
        <v>7819.1684345431777</v>
      </c>
      <c r="Z638" s="166">
        <f t="shared" si="302"/>
        <v>475.58492705817343</v>
      </c>
      <c r="AA638" s="166">
        <f t="shared" si="302"/>
        <v>10524.19059151285</v>
      </c>
      <c r="AB638" s="166">
        <f t="shared" si="302"/>
        <v>2861.6277922908625</v>
      </c>
      <c r="AC638" s="166">
        <f t="shared" si="302"/>
        <v>-35.298421790005563</v>
      </c>
      <c r="AD638" s="166">
        <f t="shared" si="302"/>
        <v>955.33556420322805</v>
      </c>
      <c r="AE638" s="166">
        <f t="shared" si="302"/>
        <v>-44363.00034351967</v>
      </c>
      <c r="AF638" s="166">
        <f t="shared" si="302"/>
        <v>32.462050735724887</v>
      </c>
      <c r="AG638" s="166">
        <f t="shared" si="302"/>
        <v>3347.5729866028823</v>
      </c>
      <c r="AH638" s="166">
        <f t="shared" si="302"/>
        <v>4734.7201070638639</v>
      </c>
      <c r="AI638" s="166">
        <f t="shared" si="302"/>
        <v>349.23697330106035</v>
      </c>
      <c r="AJ638" s="166">
        <f t="shared" si="302"/>
        <v>658.23692224799652</v>
      </c>
      <c r="AK638" s="166">
        <f t="shared" si="302"/>
        <v>0</v>
      </c>
      <c r="AL638" s="166">
        <f t="shared" si="302"/>
        <v>0</v>
      </c>
      <c r="AM638" s="166">
        <f t="shared" si="302"/>
        <v>0</v>
      </c>
      <c r="AN638" s="166">
        <f t="shared" si="302"/>
        <v>0</v>
      </c>
      <c r="AO638" s="166">
        <f t="shared" si="302"/>
        <v>0</v>
      </c>
      <c r="AP638" s="166">
        <f t="shared" si="302"/>
        <v>0</v>
      </c>
      <c r="AQ638" s="159"/>
      <c r="AS638" s="159"/>
      <c r="AT638" s="159"/>
      <c r="AV638" s="207"/>
      <c r="AW638" s="207"/>
      <c r="AX638" s="207"/>
      <c r="AY638" s="207"/>
      <c r="AZ638" s="207"/>
      <c r="BA638" s="207"/>
      <c r="BB638" s="207"/>
      <c r="BC638" s="207"/>
      <c r="BD638" s="207"/>
      <c r="BE638" s="207"/>
      <c r="BF638" s="207"/>
      <c r="BG638" s="207"/>
      <c r="BH638" s="207"/>
      <c r="BI638" s="207"/>
      <c r="BJ638" s="207"/>
      <c r="BK638" s="207"/>
      <c r="BL638" s="207"/>
      <c r="BM638" s="207"/>
      <c r="BN638" s="207"/>
      <c r="BO638" s="207"/>
      <c r="BP638" s="207"/>
      <c r="BQ638" s="207"/>
      <c r="BR638" s="207"/>
      <c r="BS638" s="207"/>
      <c r="BT638" s="207"/>
      <c r="BU638" s="207"/>
      <c r="BV638" s="207"/>
      <c r="BW638" s="207"/>
      <c r="BX638" s="207"/>
      <c r="BY638" s="207"/>
      <c r="BZ638" s="207"/>
      <c r="CA638" s="207"/>
      <c r="CB638" s="207"/>
      <c r="CC638" s="207"/>
      <c r="CD638" s="207"/>
      <c r="CE638" s="207"/>
      <c r="CF638" s="207"/>
      <c r="CG638" s="207"/>
      <c r="CH638" s="207"/>
      <c r="CI638" s="207"/>
      <c r="CJ638" s="207"/>
    </row>
    <row r="639" spans="1:88" ht="22.5" x14ac:dyDescent="0.2">
      <c r="B639" s="122"/>
      <c r="C639" s="122" t="str">
        <f>C7</f>
        <v>Assurant Chile</v>
      </c>
      <c r="D639" s="122" t="str">
        <f t="shared" ref="D639:AQ639" si="303">D7</f>
        <v>AVLA Crédito</v>
      </c>
      <c r="E639" s="122" t="str">
        <f t="shared" si="303"/>
        <v>BCI Seguros</v>
      </c>
      <c r="F639" s="122" t="str">
        <f t="shared" si="303"/>
        <v>BNP Paribas Cardif</v>
      </c>
      <c r="G639" s="122" t="str">
        <f t="shared" si="303"/>
        <v>Cesce Chile</v>
      </c>
      <c r="H639" s="122" t="str">
        <f t="shared" si="303"/>
        <v>Chilena Consolidada</v>
      </c>
      <c r="I639" s="122" t="str">
        <f t="shared" si="303"/>
        <v>Chubb Generales</v>
      </c>
      <c r="J639" s="122" t="str">
        <f t="shared" si="303"/>
        <v>Coface Chile</v>
      </c>
      <c r="K639" s="122" t="str">
        <f t="shared" si="303"/>
        <v>Consorcio Nacional</v>
      </c>
      <c r="L639" s="122" t="str">
        <f t="shared" si="303"/>
        <v>Contempora</v>
      </c>
      <c r="M639" s="122" t="str">
        <f t="shared" si="303"/>
        <v>Continental Crédito</v>
      </c>
      <c r="N639" s="122" t="str">
        <f t="shared" si="303"/>
        <v>Continental Generales</v>
      </c>
      <c r="O639" s="122" t="str">
        <f t="shared" si="303"/>
        <v>FID Chile</v>
      </c>
      <c r="P639" s="122" t="str">
        <f t="shared" si="303"/>
        <v>HDI Gar. y Cré.</v>
      </c>
      <c r="Q639" s="122" t="str">
        <f t="shared" si="303"/>
        <v>HDI Seguros</v>
      </c>
      <c r="R639" s="122" t="str">
        <f t="shared" si="303"/>
        <v>Huelen</v>
      </c>
      <c r="S639" s="122" t="str">
        <f t="shared" si="303"/>
        <v>Liberty Seguros</v>
      </c>
      <c r="T639" s="122" t="str">
        <f t="shared" si="303"/>
        <v>M. de Carabineros</v>
      </c>
      <c r="U639" s="122" t="str">
        <f t="shared" si="303"/>
        <v>Mapfre</v>
      </c>
      <c r="V639" s="122" t="str">
        <f t="shared" si="303"/>
        <v>MetLife Generales</v>
      </c>
      <c r="W639" s="122" t="str">
        <f t="shared" si="303"/>
        <v>Orion Seguros</v>
      </c>
      <c r="X639" s="122" t="str">
        <f t="shared" si="303"/>
        <v>Orsan Crédito</v>
      </c>
      <c r="Y639" s="122" t="str">
        <f t="shared" si="303"/>
        <v>Porvenir</v>
      </c>
      <c r="Z639" s="122" t="str">
        <f t="shared" si="303"/>
        <v>Reale Chile</v>
      </c>
      <c r="AA639" s="122" t="str">
        <f t="shared" si="303"/>
        <v>Renta Nacional</v>
      </c>
      <c r="AB639" s="122" t="str">
        <f t="shared" si="303"/>
        <v>SegChile</v>
      </c>
      <c r="AC639" s="122" t="str">
        <f t="shared" si="303"/>
        <v>Solunión Chile</v>
      </c>
      <c r="AD639" s="122" t="str">
        <f t="shared" si="303"/>
        <v>Southbridge</v>
      </c>
      <c r="AE639" s="122" t="str">
        <f t="shared" si="303"/>
        <v>Starr International</v>
      </c>
      <c r="AF639" s="122" t="str">
        <f t="shared" si="303"/>
        <v>Suaval</v>
      </c>
      <c r="AG639" s="122" t="str">
        <f t="shared" si="303"/>
        <v>Suramericana</v>
      </c>
      <c r="AH639" s="122" t="str">
        <f t="shared" si="303"/>
        <v>Unnio</v>
      </c>
      <c r="AI639" s="122" t="str">
        <f t="shared" si="303"/>
        <v>Zenit Seguros</v>
      </c>
      <c r="AJ639" s="122" t="str">
        <f t="shared" si="303"/>
        <v>Zurich Santander</v>
      </c>
      <c r="AK639" s="122">
        <f t="shared" si="303"/>
        <v>0</v>
      </c>
      <c r="AL639" s="122">
        <f t="shared" si="303"/>
        <v>0</v>
      </c>
      <c r="AM639" s="122">
        <f t="shared" si="303"/>
        <v>0</v>
      </c>
      <c r="AN639" s="122">
        <f t="shared" si="303"/>
        <v>0</v>
      </c>
      <c r="AO639" s="122">
        <f t="shared" si="303"/>
        <v>0</v>
      </c>
      <c r="AP639" s="122">
        <f t="shared" si="303"/>
        <v>0</v>
      </c>
      <c r="AQ639" s="122" t="str">
        <f t="shared" si="303"/>
        <v>Mercado</v>
      </c>
      <c r="AS639" s="122" t="s">
        <v>296</v>
      </c>
      <c r="AT639" s="147"/>
    </row>
    <row r="640" spans="1:88" x14ac:dyDescent="0.2">
      <c r="B640" s="144" t="str">
        <f t="shared" ref="B640:B676" si="304">B249</f>
        <v>1. Incendio Ordinario</v>
      </c>
      <c r="C640" s="149" t="str">
        <f>IFERROR((C681/C722)*100,"")</f>
        <v/>
      </c>
      <c r="D640" s="149" t="str">
        <f t="shared" ref="D640:AQ640" si="305">IFERROR((D681/D722)*100,"")</f>
        <v/>
      </c>
      <c r="E640" s="149">
        <f t="shared" si="305"/>
        <v>12.388320006527415</v>
      </c>
      <c r="F640" s="149">
        <f t="shared" si="305"/>
        <v>39.182737246285789</v>
      </c>
      <c r="G640" s="149" t="str">
        <f t="shared" si="305"/>
        <v/>
      </c>
      <c r="H640" s="149">
        <f t="shared" si="305"/>
        <v>46.007348917207416</v>
      </c>
      <c r="I640" s="149">
        <f t="shared" si="305"/>
        <v>38.519286298834196</v>
      </c>
      <c r="J640" s="149" t="str">
        <f t="shared" si="305"/>
        <v/>
      </c>
      <c r="K640" s="149">
        <f t="shared" si="305"/>
        <v>33.861175144715951</v>
      </c>
      <c r="L640" s="149">
        <f t="shared" si="305"/>
        <v>137.57800385764531</v>
      </c>
      <c r="M640" s="149" t="str">
        <f t="shared" si="305"/>
        <v/>
      </c>
      <c r="N640" s="149">
        <f t="shared" si="305"/>
        <v>-506.53162987900214</v>
      </c>
      <c r="O640" s="149">
        <f t="shared" si="305"/>
        <v>34.016457876269357</v>
      </c>
      <c r="P640" s="149" t="str">
        <f t="shared" si="305"/>
        <v/>
      </c>
      <c r="Q640" s="149">
        <f t="shared" si="305"/>
        <v>39.431502282290111</v>
      </c>
      <c r="R640" s="149">
        <f t="shared" si="305"/>
        <v>-5.2125349053676695</v>
      </c>
      <c r="S640" s="149">
        <f t="shared" si="305"/>
        <v>62.91827578980682</v>
      </c>
      <c r="T640" s="149" t="str">
        <f t="shared" si="305"/>
        <v/>
      </c>
      <c r="U640" s="149">
        <f t="shared" si="305"/>
        <v>-20.573370280953345</v>
      </c>
      <c r="V640" s="149">
        <f t="shared" si="305"/>
        <v>-70.748343270632972</v>
      </c>
      <c r="W640" s="149">
        <f t="shared" si="305"/>
        <v>-67.336152219873142</v>
      </c>
      <c r="X640" s="149" t="str">
        <f t="shared" si="305"/>
        <v/>
      </c>
      <c r="Y640" s="149">
        <f t="shared" si="305"/>
        <v>199.52764202532563</v>
      </c>
      <c r="Z640" s="149">
        <f t="shared" si="305"/>
        <v>166.78711965284654</v>
      </c>
      <c r="AA640" s="149">
        <f t="shared" si="305"/>
        <v>103.33608972774211</v>
      </c>
      <c r="AB640" s="149" t="str">
        <f t="shared" si="305"/>
        <v/>
      </c>
      <c r="AC640" s="149" t="str">
        <f t="shared" si="305"/>
        <v/>
      </c>
      <c r="AD640" s="149">
        <f t="shared" si="305"/>
        <v>42.293806900116671</v>
      </c>
      <c r="AE640" s="149">
        <f t="shared" si="305"/>
        <v>134.39475532662141</v>
      </c>
      <c r="AF640" s="149" t="str">
        <f t="shared" si="305"/>
        <v/>
      </c>
      <c r="AG640" s="149">
        <f t="shared" si="305"/>
        <v>110.27101797705856</v>
      </c>
      <c r="AH640" s="149">
        <f t="shared" si="305"/>
        <v>27.402320892260402</v>
      </c>
      <c r="AI640" s="149">
        <f t="shared" si="305"/>
        <v>59.120865260303347</v>
      </c>
      <c r="AJ640" s="149">
        <f t="shared" si="305"/>
        <v>44.786004608519129</v>
      </c>
      <c r="AK640" s="149" t="str">
        <f t="shared" si="305"/>
        <v/>
      </c>
      <c r="AL640" s="149" t="str">
        <f t="shared" si="305"/>
        <v/>
      </c>
      <c r="AM640" s="149" t="str">
        <f t="shared" si="305"/>
        <v/>
      </c>
      <c r="AN640" s="149" t="str">
        <f t="shared" si="305"/>
        <v/>
      </c>
      <c r="AO640" s="149" t="str">
        <f t="shared" si="305"/>
        <v/>
      </c>
      <c r="AP640" s="149" t="str">
        <f t="shared" si="305"/>
        <v/>
      </c>
      <c r="AQ640" s="149">
        <f t="shared" si="305"/>
        <v>90.383159471140857</v>
      </c>
      <c r="AS640" s="246">
        <v>177.86876501345793</v>
      </c>
      <c r="AT640" s="151"/>
    </row>
    <row r="641" spans="2:88" x14ac:dyDescent="0.2">
      <c r="B641" s="144" t="str">
        <f t="shared" si="304"/>
        <v>2. Pérdida de Beneficios por Incendio</v>
      </c>
      <c r="C641" s="149" t="str">
        <f t="shared" ref="C641:R677" si="306">IFERROR((C682/C723)*100,"")</f>
        <v/>
      </c>
      <c r="D641" s="149" t="str">
        <f t="shared" ref="D641:AQ641" si="307">IFERROR((D682/D723)*100,"")</f>
        <v/>
      </c>
      <c r="E641" s="149">
        <f t="shared" si="307"/>
        <v>-318.32025656023723</v>
      </c>
      <c r="F641" s="149" t="str">
        <f t="shared" si="307"/>
        <v/>
      </c>
      <c r="G641" s="149" t="str">
        <f t="shared" si="307"/>
        <v/>
      </c>
      <c r="H641" s="149">
        <f t="shared" si="307"/>
        <v>265.81469648562302</v>
      </c>
      <c r="I641" s="149">
        <f t="shared" si="307"/>
        <v>33.480620948980935</v>
      </c>
      <c r="J641" s="149" t="str">
        <f t="shared" si="307"/>
        <v/>
      </c>
      <c r="K641" s="149">
        <f t="shared" si="307"/>
        <v>0</v>
      </c>
      <c r="L641" s="149">
        <f t="shared" si="307"/>
        <v>160.17975402081362</v>
      </c>
      <c r="M641" s="149" t="str">
        <f t="shared" si="307"/>
        <v/>
      </c>
      <c r="N641" s="149">
        <f t="shared" si="307"/>
        <v>-1.8686868686868685</v>
      </c>
      <c r="O641" s="149">
        <f t="shared" si="307"/>
        <v>16.3090958289845</v>
      </c>
      <c r="P641" s="149" t="str">
        <f t="shared" si="307"/>
        <v/>
      </c>
      <c r="Q641" s="149">
        <f t="shared" si="307"/>
        <v>31.842887797226794</v>
      </c>
      <c r="R641" s="149" t="str">
        <f t="shared" si="307"/>
        <v/>
      </c>
      <c r="S641" s="149">
        <f t="shared" si="307"/>
        <v>27.866900004861211</v>
      </c>
      <c r="T641" s="149" t="str">
        <f t="shared" si="307"/>
        <v/>
      </c>
      <c r="U641" s="149">
        <f t="shared" si="307"/>
        <v>-13.540746431086358</v>
      </c>
      <c r="V641" s="149" t="str">
        <f t="shared" si="307"/>
        <v/>
      </c>
      <c r="W641" s="149">
        <f t="shared" si="307"/>
        <v>0</v>
      </c>
      <c r="X641" s="149" t="str">
        <f t="shared" si="307"/>
        <v/>
      </c>
      <c r="Y641" s="149">
        <f t="shared" si="307"/>
        <v>9.7990835389495956</v>
      </c>
      <c r="Z641" s="149">
        <f t="shared" si="307"/>
        <v>17.372385847542901</v>
      </c>
      <c r="AA641" s="149">
        <f t="shared" si="307"/>
        <v>-0.14347202295552369</v>
      </c>
      <c r="AB641" s="149" t="str">
        <f t="shared" si="307"/>
        <v/>
      </c>
      <c r="AC641" s="149" t="str">
        <f t="shared" si="307"/>
        <v/>
      </c>
      <c r="AD641" s="149">
        <f t="shared" si="307"/>
        <v>46.937566725653362</v>
      </c>
      <c r="AE641" s="149">
        <f t="shared" si="307"/>
        <v>-10.598705501618124</v>
      </c>
      <c r="AF641" s="149" t="str">
        <f t="shared" si="307"/>
        <v/>
      </c>
      <c r="AG641" s="149">
        <f t="shared" si="307"/>
        <v>7.5420701473636456</v>
      </c>
      <c r="AH641" s="149">
        <f t="shared" si="307"/>
        <v>10.19337305320372</v>
      </c>
      <c r="AI641" s="149" t="str">
        <f t="shared" si="307"/>
        <v/>
      </c>
      <c r="AJ641" s="149" t="str">
        <f t="shared" si="307"/>
        <v/>
      </c>
      <c r="AK641" s="149" t="str">
        <f t="shared" si="307"/>
        <v/>
      </c>
      <c r="AL641" s="149" t="str">
        <f t="shared" si="307"/>
        <v/>
      </c>
      <c r="AM641" s="149" t="str">
        <f t="shared" si="307"/>
        <v/>
      </c>
      <c r="AN641" s="149" t="str">
        <f t="shared" si="307"/>
        <v/>
      </c>
      <c r="AO641" s="149" t="str">
        <f t="shared" si="307"/>
        <v/>
      </c>
      <c r="AP641" s="149" t="str">
        <f t="shared" si="307"/>
        <v/>
      </c>
      <c r="AQ641" s="149">
        <f t="shared" si="307"/>
        <v>6.1445070455530439</v>
      </c>
      <c r="AS641" s="246">
        <v>48.073468486322021</v>
      </c>
      <c r="AT641" s="151"/>
    </row>
    <row r="642" spans="2:88" x14ac:dyDescent="0.2">
      <c r="B642" s="144" t="str">
        <f t="shared" si="304"/>
        <v>3. Otros Riesgos Adicionales a Incendio</v>
      </c>
      <c r="C642" s="149" t="str">
        <f t="shared" si="306"/>
        <v/>
      </c>
      <c r="D642" s="149" t="str">
        <f t="shared" ref="D642:AQ642" si="308">IFERROR((D683/D724)*100,"")</f>
        <v/>
      </c>
      <c r="E642" s="149">
        <f t="shared" si="308"/>
        <v>266.17314147433058</v>
      </c>
      <c r="F642" s="149">
        <f t="shared" si="308"/>
        <v>4.3044458886043042</v>
      </c>
      <c r="G642" s="149" t="str">
        <f t="shared" si="308"/>
        <v/>
      </c>
      <c r="H642" s="149">
        <f t="shared" si="308"/>
        <v>0.10598600101569917</v>
      </c>
      <c r="I642" s="149">
        <f t="shared" si="308"/>
        <v>-3.1189209082783718</v>
      </c>
      <c r="J642" s="149" t="str">
        <f t="shared" si="308"/>
        <v/>
      </c>
      <c r="K642" s="149">
        <f t="shared" si="308"/>
        <v>47.544465091584811</v>
      </c>
      <c r="L642" s="149">
        <f t="shared" si="308"/>
        <v>-19.806884970612931</v>
      </c>
      <c r="M642" s="149" t="str">
        <f t="shared" si="308"/>
        <v/>
      </c>
      <c r="N642" s="149" t="str">
        <f t="shared" si="308"/>
        <v/>
      </c>
      <c r="O642" s="149">
        <f t="shared" si="308"/>
        <v>23.588466653461985</v>
      </c>
      <c r="P642" s="149" t="str">
        <f t="shared" si="308"/>
        <v/>
      </c>
      <c r="Q642" s="149">
        <f t="shared" si="308"/>
        <v>-35.007507896235694</v>
      </c>
      <c r="R642" s="149" t="str">
        <f t="shared" si="308"/>
        <v/>
      </c>
      <c r="S642" s="149">
        <f t="shared" si="308"/>
        <v>49.984116178806445</v>
      </c>
      <c r="T642" s="149" t="str">
        <f t="shared" si="308"/>
        <v/>
      </c>
      <c r="U642" s="149">
        <f t="shared" si="308"/>
        <v>99.365235710963361</v>
      </c>
      <c r="V642" s="149">
        <f t="shared" si="308"/>
        <v>-11.097314915412076</v>
      </c>
      <c r="W642" s="149">
        <f t="shared" si="308"/>
        <v>107.22306525037936</v>
      </c>
      <c r="X642" s="149" t="str">
        <f t="shared" si="308"/>
        <v/>
      </c>
      <c r="Y642" s="149">
        <f t="shared" si="308"/>
        <v>12.19856336582863</v>
      </c>
      <c r="Z642" s="149">
        <f t="shared" si="308"/>
        <v>15.354516381000103</v>
      </c>
      <c r="AA642" s="149">
        <f t="shared" si="308"/>
        <v>3107.5213154689404</v>
      </c>
      <c r="AB642" s="149" t="str">
        <f t="shared" si="308"/>
        <v/>
      </c>
      <c r="AC642" s="149" t="str">
        <f t="shared" si="308"/>
        <v/>
      </c>
      <c r="AD642" s="149">
        <f t="shared" si="308"/>
        <v>26.186911890504703</v>
      </c>
      <c r="AE642" s="149">
        <f t="shared" si="308"/>
        <v>1796.372549019608</v>
      </c>
      <c r="AF642" s="149" t="str">
        <f t="shared" si="308"/>
        <v/>
      </c>
      <c r="AG642" s="149">
        <f t="shared" si="308"/>
        <v>41.677834444228758</v>
      </c>
      <c r="AH642" s="149">
        <f t="shared" si="308"/>
        <v>53.465036061461269</v>
      </c>
      <c r="AI642" s="149" t="str">
        <f t="shared" si="308"/>
        <v/>
      </c>
      <c r="AJ642" s="149">
        <f t="shared" si="308"/>
        <v>53.101075685628452</v>
      </c>
      <c r="AK642" s="149" t="str">
        <f t="shared" si="308"/>
        <v/>
      </c>
      <c r="AL642" s="149" t="str">
        <f t="shared" si="308"/>
        <v/>
      </c>
      <c r="AM642" s="149" t="str">
        <f t="shared" si="308"/>
        <v/>
      </c>
      <c r="AN642" s="149" t="str">
        <f t="shared" si="308"/>
        <v/>
      </c>
      <c r="AO642" s="149" t="str">
        <f t="shared" si="308"/>
        <v/>
      </c>
      <c r="AP642" s="149" t="str">
        <f t="shared" si="308"/>
        <v/>
      </c>
      <c r="AQ642" s="149">
        <f t="shared" si="308"/>
        <v>45.698380529600854</v>
      </c>
      <c r="AS642" s="246">
        <v>-14.360368361794798</v>
      </c>
      <c r="AT642" s="151"/>
    </row>
    <row r="643" spans="2:88" x14ac:dyDescent="0.2">
      <c r="B643" s="144" t="str">
        <f t="shared" si="304"/>
        <v>4. Terremoto y Maremoto</v>
      </c>
      <c r="C643" s="149" t="str">
        <f t="shared" si="306"/>
        <v/>
      </c>
      <c r="D643" s="149" t="str">
        <f t="shared" ref="D643:AQ643" si="309">IFERROR((D684/D725)*100,"")</f>
        <v/>
      </c>
      <c r="E643" s="149">
        <f t="shared" si="309"/>
        <v>2.3395008759718792</v>
      </c>
      <c r="F643" s="149">
        <f t="shared" si="309"/>
        <v>2.0706619064197344E-2</v>
      </c>
      <c r="G643" s="149" t="str">
        <f t="shared" si="309"/>
        <v/>
      </c>
      <c r="H643" s="149">
        <f t="shared" si="309"/>
        <v>2.1681438045497061</v>
      </c>
      <c r="I643" s="149">
        <f t="shared" si="309"/>
        <v>44.680715714537861</v>
      </c>
      <c r="J643" s="149" t="str">
        <f t="shared" si="309"/>
        <v/>
      </c>
      <c r="K643" s="149">
        <f t="shared" si="309"/>
        <v>4.7039663398521467</v>
      </c>
      <c r="L643" s="149">
        <f t="shared" si="309"/>
        <v>7.9649735341069281</v>
      </c>
      <c r="M643" s="149" t="str">
        <f t="shared" si="309"/>
        <v/>
      </c>
      <c r="N643" s="149">
        <f t="shared" si="309"/>
        <v>0.4318083393248317</v>
      </c>
      <c r="O643" s="149">
        <f t="shared" si="309"/>
        <v>8.4813238203729249</v>
      </c>
      <c r="P643" s="149" t="str">
        <f t="shared" si="309"/>
        <v/>
      </c>
      <c r="Q643" s="149">
        <f t="shared" si="309"/>
        <v>-1.8735013615410936E-2</v>
      </c>
      <c r="R643" s="149" t="str">
        <f t="shared" si="309"/>
        <v/>
      </c>
      <c r="S643" s="149">
        <f t="shared" si="309"/>
        <v>11.603251971810289</v>
      </c>
      <c r="T643" s="149" t="str">
        <f t="shared" si="309"/>
        <v/>
      </c>
      <c r="U643" s="149">
        <f t="shared" si="309"/>
        <v>8.8455859805143664</v>
      </c>
      <c r="V643" s="149">
        <f t="shared" si="309"/>
        <v>1.9316090930674263</v>
      </c>
      <c r="W643" s="149">
        <f t="shared" si="309"/>
        <v>4.4389204545454544E-2</v>
      </c>
      <c r="X643" s="149" t="str">
        <f t="shared" si="309"/>
        <v/>
      </c>
      <c r="Y643" s="149">
        <f t="shared" si="309"/>
        <v>5.6103539562702229</v>
      </c>
      <c r="Z643" s="149">
        <f t="shared" si="309"/>
        <v>-0.64598268941828985</v>
      </c>
      <c r="AA643" s="149">
        <f t="shared" si="309"/>
        <v>2.1094297496504826</v>
      </c>
      <c r="AB643" s="149" t="str">
        <f t="shared" si="309"/>
        <v/>
      </c>
      <c r="AC643" s="149" t="str">
        <f t="shared" si="309"/>
        <v/>
      </c>
      <c r="AD643" s="149">
        <f t="shared" si="309"/>
        <v>-0.29620421075294212</v>
      </c>
      <c r="AE643" s="149">
        <f t="shared" si="309"/>
        <v>-11.982665222101842</v>
      </c>
      <c r="AF643" s="149" t="str">
        <f t="shared" si="309"/>
        <v/>
      </c>
      <c r="AG643" s="149">
        <f t="shared" si="309"/>
        <v>5.6697685205274979</v>
      </c>
      <c r="AH643" s="149">
        <f t="shared" si="309"/>
        <v>0</v>
      </c>
      <c r="AI643" s="149">
        <f t="shared" si="309"/>
        <v>0</v>
      </c>
      <c r="AJ643" s="149">
        <f t="shared" si="309"/>
        <v>4.6741898814320244</v>
      </c>
      <c r="AK643" s="149" t="str">
        <f t="shared" si="309"/>
        <v/>
      </c>
      <c r="AL643" s="149" t="str">
        <f t="shared" si="309"/>
        <v/>
      </c>
      <c r="AM643" s="149" t="str">
        <f t="shared" si="309"/>
        <v/>
      </c>
      <c r="AN643" s="149" t="str">
        <f t="shared" si="309"/>
        <v/>
      </c>
      <c r="AO643" s="149" t="str">
        <f t="shared" si="309"/>
        <v/>
      </c>
      <c r="AP643" s="149" t="str">
        <f t="shared" si="309"/>
        <v/>
      </c>
      <c r="AQ643" s="149">
        <f t="shared" si="309"/>
        <v>8.3754039649824694</v>
      </c>
      <c r="AS643" s="246">
        <v>2.2515705699097182</v>
      </c>
      <c r="AT643" s="151"/>
    </row>
    <row r="644" spans="2:88" x14ac:dyDescent="0.2">
      <c r="B644" s="144" t="str">
        <f t="shared" si="304"/>
        <v>5. Pérdida de Beneficios por Terremoto</v>
      </c>
      <c r="C644" s="149" t="str">
        <f t="shared" si="306"/>
        <v/>
      </c>
      <c r="D644" s="149" t="str">
        <f t="shared" ref="D644:AQ644" si="310">IFERROR((D685/D726)*100,"")</f>
        <v/>
      </c>
      <c r="E644" s="149">
        <f t="shared" si="310"/>
        <v>0</v>
      </c>
      <c r="F644" s="149" t="str">
        <f t="shared" si="310"/>
        <v/>
      </c>
      <c r="G644" s="149" t="str">
        <f t="shared" si="310"/>
        <v/>
      </c>
      <c r="H644" s="149" t="str">
        <f t="shared" si="310"/>
        <v/>
      </c>
      <c r="I644" s="149">
        <f t="shared" si="310"/>
        <v>0</v>
      </c>
      <c r="J644" s="149" t="str">
        <f t="shared" si="310"/>
        <v/>
      </c>
      <c r="K644" s="149">
        <f t="shared" si="310"/>
        <v>0</v>
      </c>
      <c r="L644" s="149">
        <f t="shared" si="310"/>
        <v>-2.3302646720368241</v>
      </c>
      <c r="M644" s="149" t="str">
        <f t="shared" si="310"/>
        <v/>
      </c>
      <c r="N644" s="149">
        <f t="shared" si="310"/>
        <v>0</v>
      </c>
      <c r="O644" s="149">
        <f t="shared" si="310"/>
        <v>8.1230068337129833</v>
      </c>
      <c r="P644" s="149" t="str">
        <f t="shared" si="310"/>
        <v/>
      </c>
      <c r="Q644" s="149">
        <f t="shared" si="310"/>
        <v>0</v>
      </c>
      <c r="R644" s="149" t="str">
        <f t="shared" si="310"/>
        <v/>
      </c>
      <c r="S644" s="149">
        <f t="shared" si="310"/>
        <v>-7.9557763418369261</v>
      </c>
      <c r="T644" s="149" t="str">
        <f t="shared" si="310"/>
        <v/>
      </c>
      <c r="U644" s="149">
        <f t="shared" si="310"/>
        <v>0</v>
      </c>
      <c r="V644" s="149" t="str">
        <f t="shared" si="310"/>
        <v/>
      </c>
      <c r="W644" s="149">
        <f t="shared" si="310"/>
        <v>0</v>
      </c>
      <c r="X644" s="149" t="str">
        <f t="shared" si="310"/>
        <v/>
      </c>
      <c r="Y644" s="149">
        <f t="shared" si="310"/>
        <v>11.353467561521253</v>
      </c>
      <c r="Z644" s="149">
        <f t="shared" si="310"/>
        <v>-1.5629724826126397</v>
      </c>
      <c r="AA644" s="149">
        <f t="shared" si="310"/>
        <v>0</v>
      </c>
      <c r="AB644" s="149" t="str">
        <f t="shared" si="310"/>
        <v/>
      </c>
      <c r="AC644" s="149" t="str">
        <f t="shared" si="310"/>
        <v/>
      </c>
      <c r="AD644" s="149">
        <f t="shared" si="310"/>
        <v>0</v>
      </c>
      <c r="AE644" s="149">
        <f t="shared" si="310"/>
        <v>-4.0085078534031409</v>
      </c>
      <c r="AF644" s="149" t="str">
        <f t="shared" si="310"/>
        <v/>
      </c>
      <c r="AG644" s="149">
        <f t="shared" si="310"/>
        <v>101.01590696430958</v>
      </c>
      <c r="AH644" s="149">
        <f t="shared" si="310"/>
        <v>0</v>
      </c>
      <c r="AI644" s="149" t="str">
        <f t="shared" si="310"/>
        <v/>
      </c>
      <c r="AJ644" s="149" t="str">
        <f t="shared" si="310"/>
        <v/>
      </c>
      <c r="AK644" s="149" t="str">
        <f t="shared" si="310"/>
        <v/>
      </c>
      <c r="AL644" s="149" t="str">
        <f t="shared" si="310"/>
        <v/>
      </c>
      <c r="AM644" s="149" t="str">
        <f t="shared" si="310"/>
        <v/>
      </c>
      <c r="AN644" s="149" t="str">
        <f t="shared" si="310"/>
        <v/>
      </c>
      <c r="AO644" s="149" t="str">
        <f t="shared" si="310"/>
        <v/>
      </c>
      <c r="AP644" s="149" t="str">
        <f t="shared" si="310"/>
        <v/>
      </c>
      <c r="AQ644" s="149">
        <f t="shared" si="310"/>
        <v>4.7438326559239146</v>
      </c>
      <c r="AS644" s="246">
        <v>-7.527719181569732</v>
      </c>
      <c r="AT644" s="151"/>
    </row>
    <row r="645" spans="2:88" x14ac:dyDescent="0.2">
      <c r="B645" s="144" t="str">
        <f t="shared" si="304"/>
        <v>6. Otros Riesgos de la Naturaleza</v>
      </c>
      <c r="C645" s="149" t="str">
        <f t="shared" si="306"/>
        <v/>
      </c>
      <c r="D645" s="149" t="str">
        <f t="shared" ref="D645:AQ645" si="311">IFERROR((D686/D727)*100,"")</f>
        <v/>
      </c>
      <c r="E645" s="149">
        <f t="shared" si="311"/>
        <v>227.44141624313539</v>
      </c>
      <c r="F645" s="149">
        <f t="shared" si="311"/>
        <v>109.75844846219003</v>
      </c>
      <c r="G645" s="149" t="str">
        <f t="shared" si="311"/>
        <v/>
      </c>
      <c r="H645" s="149">
        <f t="shared" si="311"/>
        <v>87.223220940939186</v>
      </c>
      <c r="I645" s="149">
        <f t="shared" si="311"/>
        <v>-15.329031687806602</v>
      </c>
      <c r="J645" s="149" t="str">
        <f t="shared" si="311"/>
        <v/>
      </c>
      <c r="K645" s="149">
        <f t="shared" si="311"/>
        <v>165.40603248259859</v>
      </c>
      <c r="L645" s="149">
        <f t="shared" si="311"/>
        <v>61.752219220378237</v>
      </c>
      <c r="M645" s="149" t="str">
        <f t="shared" si="311"/>
        <v/>
      </c>
      <c r="N645" s="149" t="str">
        <f t="shared" si="311"/>
        <v/>
      </c>
      <c r="O645" s="149">
        <f t="shared" si="311"/>
        <v>-96</v>
      </c>
      <c r="P645" s="149" t="str">
        <f t="shared" si="311"/>
        <v/>
      </c>
      <c r="Q645" s="149">
        <f t="shared" si="311"/>
        <v>-11.80479988520454</v>
      </c>
      <c r="R645" s="149" t="str">
        <f t="shared" si="311"/>
        <v/>
      </c>
      <c r="S645" s="149">
        <f t="shared" si="311"/>
        <v>4.7915867536120693</v>
      </c>
      <c r="T645" s="149" t="str">
        <f t="shared" si="311"/>
        <v/>
      </c>
      <c r="U645" s="149">
        <f t="shared" si="311"/>
        <v>-14.987277294668061</v>
      </c>
      <c r="V645" s="149">
        <f t="shared" si="311"/>
        <v>6.8608094768015802</v>
      </c>
      <c r="W645" s="149">
        <f t="shared" si="311"/>
        <v>134.03950758660176</v>
      </c>
      <c r="X645" s="149" t="str">
        <f t="shared" si="311"/>
        <v/>
      </c>
      <c r="Y645" s="149">
        <f t="shared" si="311"/>
        <v>39.940688018979834</v>
      </c>
      <c r="Z645" s="149">
        <f t="shared" si="311"/>
        <v>15.588129615099763</v>
      </c>
      <c r="AA645" s="149">
        <f t="shared" si="311"/>
        <v>5425.6694037843627</v>
      </c>
      <c r="AB645" s="149" t="str">
        <f t="shared" si="311"/>
        <v/>
      </c>
      <c r="AC645" s="149" t="str">
        <f t="shared" si="311"/>
        <v/>
      </c>
      <c r="AD645" s="149">
        <f t="shared" si="311"/>
        <v>10.880616595605117</v>
      </c>
      <c r="AE645" s="149">
        <f t="shared" si="311"/>
        <v>31.305803571428569</v>
      </c>
      <c r="AF645" s="149" t="str">
        <f t="shared" si="311"/>
        <v/>
      </c>
      <c r="AG645" s="149">
        <f t="shared" si="311"/>
        <v>58.557088940348166</v>
      </c>
      <c r="AH645" s="149">
        <f t="shared" si="311"/>
        <v>129.5599382450927</v>
      </c>
      <c r="AI645" s="149">
        <f t="shared" si="311"/>
        <v>0</v>
      </c>
      <c r="AJ645" s="149">
        <f t="shared" si="311"/>
        <v>23.700786825251601</v>
      </c>
      <c r="AK645" s="149" t="str">
        <f t="shared" si="311"/>
        <v/>
      </c>
      <c r="AL645" s="149" t="str">
        <f t="shared" si="311"/>
        <v/>
      </c>
      <c r="AM645" s="149" t="str">
        <f t="shared" si="311"/>
        <v/>
      </c>
      <c r="AN645" s="149" t="str">
        <f t="shared" si="311"/>
        <v/>
      </c>
      <c r="AO645" s="149" t="str">
        <f t="shared" si="311"/>
        <v/>
      </c>
      <c r="AP645" s="149" t="str">
        <f t="shared" si="311"/>
        <v/>
      </c>
      <c r="AQ645" s="149">
        <f t="shared" si="311"/>
        <v>43.270351655368948</v>
      </c>
      <c r="AS645" s="246">
        <v>12.610496304060515</v>
      </c>
      <c r="AT645" s="151"/>
    </row>
    <row r="646" spans="2:88" x14ac:dyDescent="0.2">
      <c r="B646" s="144" t="str">
        <f t="shared" si="304"/>
        <v>7. Terrorismo</v>
      </c>
      <c r="C646" s="149" t="str">
        <f t="shared" si="306"/>
        <v/>
      </c>
      <c r="D646" s="149" t="str">
        <f t="shared" ref="D646:AQ646" si="312">IFERROR((D687/D728)*100,"")</f>
        <v/>
      </c>
      <c r="E646" s="149">
        <f t="shared" si="312"/>
        <v>135.18307686657607</v>
      </c>
      <c r="F646" s="149">
        <f t="shared" si="312"/>
        <v>0</v>
      </c>
      <c r="G646" s="149" t="str">
        <f t="shared" si="312"/>
        <v/>
      </c>
      <c r="H646" s="149">
        <f t="shared" si="312"/>
        <v>34.974489795918366</v>
      </c>
      <c r="I646" s="149">
        <f t="shared" si="312"/>
        <v>10.114939890241841</v>
      </c>
      <c r="J646" s="149" t="str">
        <f t="shared" si="312"/>
        <v/>
      </c>
      <c r="K646" s="149">
        <f t="shared" si="312"/>
        <v>-2.0535216502508828</v>
      </c>
      <c r="L646" s="149">
        <f t="shared" si="312"/>
        <v>-100</v>
      </c>
      <c r="M646" s="149" t="str">
        <f t="shared" si="312"/>
        <v/>
      </c>
      <c r="N646" s="149" t="str">
        <f t="shared" si="312"/>
        <v/>
      </c>
      <c r="O646" s="149">
        <f t="shared" si="312"/>
        <v>8.8938834483865783</v>
      </c>
      <c r="P646" s="149" t="str">
        <f t="shared" si="312"/>
        <v/>
      </c>
      <c r="Q646" s="149">
        <f t="shared" si="312"/>
        <v>-84.027179900204587</v>
      </c>
      <c r="R646" s="149" t="str">
        <f t="shared" si="312"/>
        <v/>
      </c>
      <c r="S646" s="149">
        <f t="shared" si="312"/>
        <v>0</v>
      </c>
      <c r="T646" s="149" t="str">
        <f t="shared" si="312"/>
        <v/>
      </c>
      <c r="U646" s="149">
        <f t="shared" si="312"/>
        <v>-34.109855155998162</v>
      </c>
      <c r="V646" s="149" t="str">
        <f t="shared" si="312"/>
        <v/>
      </c>
      <c r="W646" s="149">
        <f t="shared" si="312"/>
        <v>-0.12040939193257075</v>
      </c>
      <c r="X646" s="149" t="str">
        <f t="shared" si="312"/>
        <v/>
      </c>
      <c r="Y646" s="149">
        <f t="shared" si="312"/>
        <v>-160.32350142721219</v>
      </c>
      <c r="Z646" s="149">
        <f t="shared" si="312"/>
        <v>-6.775485436893204</v>
      </c>
      <c r="AA646" s="149">
        <f t="shared" si="312"/>
        <v>-663.12122619600564</v>
      </c>
      <c r="AB646" s="149" t="str">
        <f t="shared" si="312"/>
        <v/>
      </c>
      <c r="AC646" s="149" t="str">
        <f t="shared" si="312"/>
        <v/>
      </c>
      <c r="AD646" s="149">
        <f t="shared" si="312"/>
        <v>-15.32689322063136</v>
      </c>
      <c r="AE646" s="149" t="str">
        <f t="shared" si="312"/>
        <v/>
      </c>
      <c r="AF646" s="149" t="str">
        <f t="shared" si="312"/>
        <v/>
      </c>
      <c r="AG646" s="149">
        <f t="shared" si="312"/>
        <v>0.49233629644703858</v>
      </c>
      <c r="AH646" s="149">
        <f t="shared" si="312"/>
        <v>0</v>
      </c>
      <c r="AI646" s="149" t="str">
        <f t="shared" si="312"/>
        <v/>
      </c>
      <c r="AJ646" s="149" t="str">
        <f t="shared" si="312"/>
        <v/>
      </c>
      <c r="AK646" s="149" t="str">
        <f t="shared" si="312"/>
        <v/>
      </c>
      <c r="AL646" s="149" t="str">
        <f t="shared" si="312"/>
        <v/>
      </c>
      <c r="AM646" s="149" t="str">
        <f t="shared" si="312"/>
        <v/>
      </c>
      <c r="AN646" s="149" t="str">
        <f t="shared" si="312"/>
        <v/>
      </c>
      <c r="AO646" s="149" t="str">
        <f t="shared" si="312"/>
        <v/>
      </c>
      <c r="AP646" s="149" t="str">
        <f t="shared" si="312"/>
        <v/>
      </c>
      <c r="AQ646" s="149">
        <f t="shared" si="312"/>
        <v>4.0090055606205066</v>
      </c>
      <c r="AS646" s="246">
        <v>-309.40277221387356</v>
      </c>
      <c r="AT646" s="151"/>
    </row>
    <row r="647" spans="2:88" x14ac:dyDescent="0.2">
      <c r="B647" s="144" t="str">
        <f t="shared" si="304"/>
        <v>8. Robo</v>
      </c>
      <c r="C647" s="149" t="str">
        <f t="shared" si="306"/>
        <v/>
      </c>
      <c r="D647" s="149" t="str">
        <f t="shared" ref="D647:AQ647" si="313">IFERROR((D688/D729)*100,"")</f>
        <v/>
      </c>
      <c r="E647" s="149">
        <f t="shared" si="313"/>
        <v>4.0187744684532696</v>
      </c>
      <c r="F647" s="149">
        <f t="shared" si="313"/>
        <v>-20.660447374198736</v>
      </c>
      <c r="G647" s="149" t="str">
        <f t="shared" si="313"/>
        <v/>
      </c>
      <c r="H647" s="149">
        <f t="shared" si="313"/>
        <v>74.632970726098876</v>
      </c>
      <c r="I647" s="149">
        <f t="shared" si="313"/>
        <v>11.516303036935563</v>
      </c>
      <c r="J647" s="149" t="str">
        <f t="shared" si="313"/>
        <v/>
      </c>
      <c r="K647" s="149">
        <f t="shared" si="313"/>
        <v>22.941261524267233</v>
      </c>
      <c r="L647" s="149">
        <f t="shared" si="313"/>
        <v>-27.19191919191919</v>
      </c>
      <c r="M647" s="149" t="str">
        <f t="shared" si="313"/>
        <v/>
      </c>
      <c r="N647" s="149">
        <f t="shared" si="313"/>
        <v>-11.11963190184049</v>
      </c>
      <c r="O647" s="149">
        <f t="shared" si="313"/>
        <v>17.771975630983462</v>
      </c>
      <c r="P647" s="149" t="str">
        <f t="shared" si="313"/>
        <v/>
      </c>
      <c r="Q647" s="149">
        <f t="shared" si="313"/>
        <v>49.075879155565964</v>
      </c>
      <c r="R647" s="149" t="str">
        <f t="shared" si="313"/>
        <v/>
      </c>
      <c r="S647" s="149">
        <f t="shared" si="313"/>
        <v>6.9703339529443102</v>
      </c>
      <c r="T647" s="149" t="str">
        <f t="shared" si="313"/>
        <v/>
      </c>
      <c r="U647" s="149">
        <f t="shared" si="313"/>
        <v>146.30952780293626</v>
      </c>
      <c r="V647" s="149">
        <f t="shared" si="313"/>
        <v>-14.942668387880628</v>
      </c>
      <c r="W647" s="149">
        <f t="shared" si="313"/>
        <v>85.480537375129174</v>
      </c>
      <c r="X647" s="149" t="str">
        <f t="shared" si="313"/>
        <v/>
      </c>
      <c r="Y647" s="149">
        <f t="shared" si="313"/>
        <v>-140.77701599738819</v>
      </c>
      <c r="Z647" s="149">
        <f t="shared" si="313"/>
        <v>10.419805124932283</v>
      </c>
      <c r="AA647" s="149">
        <f t="shared" si="313"/>
        <v>222.30038931766956</v>
      </c>
      <c r="AB647" s="149" t="str">
        <f t="shared" si="313"/>
        <v/>
      </c>
      <c r="AC647" s="149" t="str">
        <f t="shared" si="313"/>
        <v/>
      </c>
      <c r="AD647" s="149">
        <f t="shared" si="313"/>
        <v>28.22837632776935</v>
      </c>
      <c r="AE647" s="149" t="str">
        <f t="shared" si="313"/>
        <v/>
      </c>
      <c r="AF647" s="149" t="str">
        <f t="shared" si="313"/>
        <v/>
      </c>
      <c r="AG647" s="149">
        <f t="shared" si="313"/>
        <v>3.4414329675555106</v>
      </c>
      <c r="AH647" s="149">
        <f t="shared" si="313"/>
        <v>4615.3664302600473</v>
      </c>
      <c r="AI647" s="149">
        <f t="shared" si="313"/>
        <v>81.10231923601637</v>
      </c>
      <c r="AJ647" s="149">
        <f t="shared" si="313"/>
        <v>20.22949130970408</v>
      </c>
      <c r="AK647" s="149" t="str">
        <f t="shared" si="313"/>
        <v/>
      </c>
      <c r="AL647" s="149" t="str">
        <f t="shared" si="313"/>
        <v/>
      </c>
      <c r="AM647" s="149" t="str">
        <f t="shared" si="313"/>
        <v/>
      </c>
      <c r="AN647" s="149" t="str">
        <f t="shared" si="313"/>
        <v/>
      </c>
      <c r="AO647" s="149" t="str">
        <f t="shared" si="313"/>
        <v/>
      </c>
      <c r="AP647" s="149" t="str">
        <f t="shared" si="313"/>
        <v/>
      </c>
      <c r="AQ647" s="149">
        <f t="shared" si="313"/>
        <v>10.899833121601336</v>
      </c>
      <c r="AS647" s="246">
        <v>23.97204394183753</v>
      </c>
      <c r="AT647" s="151"/>
    </row>
    <row r="648" spans="2:88" x14ac:dyDescent="0.2">
      <c r="B648" s="144" t="str">
        <f t="shared" si="304"/>
        <v>9. Cristales</v>
      </c>
      <c r="C648" s="149" t="str">
        <f t="shared" si="306"/>
        <v/>
      </c>
      <c r="D648" s="149" t="str">
        <f t="shared" ref="D648:AQ648" si="314">IFERROR((D689/D730)*100,"")</f>
        <v/>
      </c>
      <c r="E648" s="149">
        <f t="shared" si="314"/>
        <v>25.373501462934673</v>
      </c>
      <c r="F648" s="149" t="str">
        <f t="shared" si="314"/>
        <v/>
      </c>
      <c r="G648" s="149" t="str">
        <f t="shared" si="314"/>
        <v/>
      </c>
      <c r="H648" s="149">
        <f t="shared" si="314"/>
        <v>135.11117788461539</v>
      </c>
      <c r="I648" s="149">
        <f t="shared" si="314"/>
        <v>2187.5862068965516</v>
      </c>
      <c r="J648" s="149" t="str">
        <f t="shared" si="314"/>
        <v/>
      </c>
      <c r="K648" s="149">
        <f t="shared" si="314"/>
        <v>23.285606631499622</v>
      </c>
      <c r="L648" s="149">
        <f t="shared" si="314"/>
        <v>0</v>
      </c>
      <c r="M648" s="149" t="str">
        <f t="shared" si="314"/>
        <v/>
      </c>
      <c r="N648" s="149" t="str">
        <f t="shared" si="314"/>
        <v/>
      </c>
      <c r="O648" s="149">
        <f t="shared" si="314"/>
        <v>81.978798586572438</v>
      </c>
      <c r="P648" s="149" t="str">
        <f t="shared" si="314"/>
        <v/>
      </c>
      <c r="Q648" s="149">
        <f t="shared" si="314"/>
        <v>-0.31685069611137784</v>
      </c>
      <c r="R648" s="149" t="str">
        <f t="shared" si="314"/>
        <v/>
      </c>
      <c r="S648" s="149">
        <f t="shared" si="314"/>
        <v>54.745819027577802</v>
      </c>
      <c r="T648" s="149" t="str">
        <f t="shared" si="314"/>
        <v/>
      </c>
      <c r="U648" s="149">
        <f t="shared" si="314"/>
        <v>43.873815676141263</v>
      </c>
      <c r="V648" s="149" t="str">
        <f t="shared" si="314"/>
        <v/>
      </c>
      <c r="W648" s="149">
        <f t="shared" si="314"/>
        <v>-25.454545454545453</v>
      </c>
      <c r="X648" s="149" t="str">
        <f t="shared" si="314"/>
        <v/>
      </c>
      <c r="Y648" s="149">
        <f t="shared" si="314"/>
        <v>12.134831460674157</v>
      </c>
      <c r="Z648" s="149">
        <f t="shared" si="314"/>
        <v>51.353503184713375</v>
      </c>
      <c r="AA648" s="149">
        <f t="shared" si="314"/>
        <v>585.14115898959881</v>
      </c>
      <c r="AB648" s="149" t="str">
        <f t="shared" si="314"/>
        <v/>
      </c>
      <c r="AC648" s="149" t="str">
        <f t="shared" si="314"/>
        <v/>
      </c>
      <c r="AD648" s="149">
        <f t="shared" si="314"/>
        <v>118.3056619838229</v>
      </c>
      <c r="AE648" s="149" t="str">
        <f t="shared" si="314"/>
        <v/>
      </c>
      <c r="AF648" s="149" t="str">
        <f t="shared" si="314"/>
        <v/>
      </c>
      <c r="AG648" s="149">
        <f t="shared" si="314"/>
        <v>35.075028677107476</v>
      </c>
      <c r="AH648" s="149" t="str">
        <f t="shared" si="314"/>
        <v/>
      </c>
      <c r="AI648" s="149" t="str">
        <f t="shared" si="314"/>
        <v/>
      </c>
      <c r="AJ648" s="149">
        <f t="shared" si="314"/>
        <v>76.541012781103376</v>
      </c>
      <c r="AK648" s="149" t="str">
        <f t="shared" si="314"/>
        <v/>
      </c>
      <c r="AL648" s="149" t="str">
        <f t="shared" si="314"/>
        <v/>
      </c>
      <c r="AM648" s="149" t="str">
        <f t="shared" si="314"/>
        <v/>
      </c>
      <c r="AN648" s="149" t="str">
        <f t="shared" si="314"/>
        <v/>
      </c>
      <c r="AO648" s="149" t="str">
        <f t="shared" si="314"/>
        <v/>
      </c>
      <c r="AP648" s="149" t="str">
        <f t="shared" si="314"/>
        <v/>
      </c>
      <c r="AQ648" s="149">
        <f t="shared" si="314"/>
        <v>48.791670531116552</v>
      </c>
      <c r="AS648" s="246">
        <v>58.910060317795185</v>
      </c>
      <c r="AT648" s="151"/>
    </row>
    <row r="649" spans="2:88" x14ac:dyDescent="0.2">
      <c r="B649" s="144" t="str">
        <f t="shared" si="304"/>
        <v>10. Daños Físicos a Vehículos Motorizados</v>
      </c>
      <c r="C649" s="149" t="str">
        <f t="shared" si="306"/>
        <v/>
      </c>
      <c r="D649" s="149" t="str">
        <f t="shared" ref="D649:AQ649" si="315">IFERROR((D690/D731)*100,"")</f>
        <v/>
      </c>
      <c r="E649" s="149">
        <f t="shared" si="315"/>
        <v>70.86524501597637</v>
      </c>
      <c r="F649" s="149">
        <f t="shared" si="315"/>
        <v>-3.9338834326312466</v>
      </c>
      <c r="G649" s="149" t="str">
        <f t="shared" si="315"/>
        <v/>
      </c>
      <c r="H649" s="149">
        <f t="shared" si="315"/>
        <v>72.220230588813237</v>
      </c>
      <c r="I649" s="149" t="str">
        <f t="shared" si="315"/>
        <v/>
      </c>
      <c r="J649" s="149" t="str">
        <f t="shared" si="315"/>
        <v/>
      </c>
      <c r="K649" s="149">
        <f t="shared" si="315"/>
        <v>45.296657356711606</v>
      </c>
      <c r="L649" s="149" t="str">
        <f t="shared" si="315"/>
        <v/>
      </c>
      <c r="M649" s="149" t="str">
        <f t="shared" si="315"/>
        <v/>
      </c>
      <c r="N649" s="149" t="str">
        <f t="shared" si="315"/>
        <v/>
      </c>
      <c r="O649" s="149">
        <f t="shared" si="315"/>
        <v>33.140926259678018</v>
      </c>
      <c r="P649" s="149" t="str">
        <f t="shared" si="315"/>
        <v/>
      </c>
      <c r="Q649" s="149">
        <f t="shared" si="315"/>
        <v>66.181844087522052</v>
      </c>
      <c r="R649" s="149">
        <f t="shared" si="315"/>
        <v>-3.2761310452418098</v>
      </c>
      <c r="S649" s="149">
        <f t="shared" si="315"/>
        <v>76.040908931610716</v>
      </c>
      <c r="T649" s="149" t="str">
        <f t="shared" si="315"/>
        <v/>
      </c>
      <c r="U649" s="149">
        <f t="shared" si="315"/>
        <v>128.28465986704737</v>
      </c>
      <c r="V649" s="149" t="str">
        <f t="shared" si="315"/>
        <v/>
      </c>
      <c r="W649" s="149" t="str">
        <f t="shared" si="315"/>
        <v/>
      </c>
      <c r="X649" s="149" t="str">
        <f t="shared" si="315"/>
        <v/>
      </c>
      <c r="Y649" s="149">
        <f t="shared" si="315"/>
        <v>62.555142646681503</v>
      </c>
      <c r="Z649" s="149">
        <f t="shared" si="315"/>
        <v>23.06543050926307</v>
      </c>
      <c r="AA649" s="149">
        <f t="shared" si="315"/>
        <v>67.701652303886817</v>
      </c>
      <c r="AB649" s="149" t="str">
        <f t="shared" si="315"/>
        <v/>
      </c>
      <c r="AC649" s="149" t="str">
        <f t="shared" si="315"/>
        <v/>
      </c>
      <c r="AD649" s="149" t="str">
        <f t="shared" si="315"/>
        <v/>
      </c>
      <c r="AE649" s="149" t="str">
        <f t="shared" si="315"/>
        <v/>
      </c>
      <c r="AF649" s="149" t="str">
        <f t="shared" si="315"/>
        <v/>
      </c>
      <c r="AG649" s="149">
        <f t="shared" si="315"/>
        <v>77.367243929871478</v>
      </c>
      <c r="AH649" s="149" t="str">
        <f t="shared" si="315"/>
        <v/>
      </c>
      <c r="AI649" s="149">
        <f t="shared" si="315"/>
        <v>57.55774399391823</v>
      </c>
      <c r="AJ649" s="149" t="str">
        <f t="shared" si="315"/>
        <v/>
      </c>
      <c r="AK649" s="149" t="str">
        <f t="shared" si="315"/>
        <v/>
      </c>
      <c r="AL649" s="149" t="str">
        <f t="shared" si="315"/>
        <v/>
      </c>
      <c r="AM649" s="149" t="str">
        <f t="shared" si="315"/>
        <v/>
      </c>
      <c r="AN649" s="149" t="str">
        <f t="shared" si="315"/>
        <v/>
      </c>
      <c r="AO649" s="149" t="str">
        <f t="shared" si="315"/>
        <v/>
      </c>
      <c r="AP649" s="149" t="str">
        <f t="shared" si="315"/>
        <v/>
      </c>
      <c r="AQ649" s="149">
        <f t="shared" si="315"/>
        <v>56.815518361946424</v>
      </c>
      <c r="AS649" s="246">
        <v>65.419246075805233</v>
      </c>
      <c r="AT649" s="151"/>
    </row>
    <row r="650" spans="2:88" x14ac:dyDescent="0.2">
      <c r="B650" s="144" t="str">
        <f t="shared" si="304"/>
        <v>11. Casco Marítimo</v>
      </c>
      <c r="C650" s="149" t="str">
        <f t="shared" si="306"/>
        <v/>
      </c>
      <c r="D650" s="149" t="str">
        <f t="shared" ref="D650:AQ650" si="316">IFERROR((D691/D732)*100,"")</f>
        <v/>
      </c>
      <c r="E650" s="149">
        <f t="shared" si="316"/>
        <v>79.313099041533548</v>
      </c>
      <c r="F650" s="149" t="str">
        <f t="shared" si="316"/>
        <v/>
      </c>
      <c r="G650" s="149" t="str">
        <f t="shared" si="316"/>
        <v/>
      </c>
      <c r="H650" s="149">
        <f t="shared" si="316"/>
        <v>-19.570222563315426</v>
      </c>
      <c r="I650" s="149">
        <f t="shared" si="316"/>
        <v>0.12961762799740764</v>
      </c>
      <c r="J650" s="149" t="str">
        <f t="shared" si="316"/>
        <v/>
      </c>
      <c r="K650" s="149" t="str">
        <f t="shared" si="316"/>
        <v/>
      </c>
      <c r="L650" s="149" t="str">
        <f t="shared" si="316"/>
        <v/>
      </c>
      <c r="M650" s="149" t="str">
        <f t="shared" si="316"/>
        <v/>
      </c>
      <c r="N650" s="149" t="str">
        <f t="shared" si="316"/>
        <v/>
      </c>
      <c r="O650" s="149">
        <f t="shared" si="316"/>
        <v>65.282419328329581</v>
      </c>
      <c r="P650" s="149" t="str">
        <f t="shared" si="316"/>
        <v/>
      </c>
      <c r="Q650" s="149">
        <f t="shared" si="316"/>
        <v>140.11804227126393</v>
      </c>
      <c r="R650" s="149" t="str">
        <f t="shared" si="316"/>
        <v/>
      </c>
      <c r="S650" s="149">
        <f t="shared" si="316"/>
        <v>-70.629891912038772</v>
      </c>
      <c r="T650" s="149" t="str">
        <f t="shared" si="316"/>
        <v/>
      </c>
      <c r="U650" s="149">
        <f t="shared" si="316"/>
        <v>-49.856733524355299</v>
      </c>
      <c r="V650" s="149" t="str">
        <f t="shared" si="316"/>
        <v/>
      </c>
      <c r="W650" s="149" t="str">
        <f t="shared" si="316"/>
        <v/>
      </c>
      <c r="X650" s="149" t="str">
        <f t="shared" si="316"/>
        <v/>
      </c>
      <c r="Y650" s="149">
        <f t="shared" si="316"/>
        <v>209.08680947012402</v>
      </c>
      <c r="Z650" s="149" t="str">
        <f t="shared" si="316"/>
        <v/>
      </c>
      <c r="AA650" s="149">
        <f t="shared" si="316"/>
        <v>0</v>
      </c>
      <c r="AB650" s="149" t="str">
        <f t="shared" si="316"/>
        <v/>
      </c>
      <c r="AC650" s="149" t="str">
        <f t="shared" si="316"/>
        <v/>
      </c>
      <c r="AD650" s="149" t="str">
        <f t="shared" si="316"/>
        <v/>
      </c>
      <c r="AE650" s="149" t="str">
        <f t="shared" si="316"/>
        <v/>
      </c>
      <c r="AF650" s="149" t="str">
        <f t="shared" si="316"/>
        <v/>
      </c>
      <c r="AG650" s="149">
        <f t="shared" si="316"/>
        <v>19.573245794009029</v>
      </c>
      <c r="AH650" s="149">
        <f t="shared" si="316"/>
        <v>45.012124288050529</v>
      </c>
      <c r="AI650" s="149" t="str">
        <f t="shared" si="316"/>
        <v/>
      </c>
      <c r="AJ650" s="149" t="str">
        <f t="shared" si="316"/>
        <v/>
      </c>
      <c r="AK650" s="149" t="str">
        <f t="shared" si="316"/>
        <v/>
      </c>
      <c r="AL650" s="149" t="str">
        <f t="shared" si="316"/>
        <v/>
      </c>
      <c r="AM650" s="149" t="str">
        <f t="shared" si="316"/>
        <v/>
      </c>
      <c r="AN650" s="149" t="str">
        <f t="shared" si="316"/>
        <v/>
      </c>
      <c r="AO650" s="149" t="str">
        <f t="shared" si="316"/>
        <v/>
      </c>
      <c r="AP650" s="149" t="str">
        <f t="shared" si="316"/>
        <v/>
      </c>
      <c r="AQ650" s="149">
        <f t="shared" si="316"/>
        <v>73.371243763555398</v>
      </c>
      <c r="AS650" s="246">
        <v>50.650274670726056</v>
      </c>
      <c r="AT650" s="151"/>
    </row>
    <row r="651" spans="2:88" x14ac:dyDescent="0.2">
      <c r="B651" s="144" t="str">
        <f t="shared" si="304"/>
        <v>12. Casco Aéreo</v>
      </c>
      <c r="C651" s="149" t="str">
        <f t="shared" si="306"/>
        <v/>
      </c>
      <c r="D651" s="149" t="str">
        <f t="shared" ref="D651:AQ651" si="317">IFERROR((D692/D733)*100,"")</f>
        <v/>
      </c>
      <c r="E651" s="149" t="str">
        <f t="shared" si="317"/>
        <v/>
      </c>
      <c r="F651" s="149" t="str">
        <f t="shared" si="317"/>
        <v/>
      </c>
      <c r="G651" s="149" t="str">
        <f t="shared" si="317"/>
        <v/>
      </c>
      <c r="H651" s="149" t="str">
        <f t="shared" si="317"/>
        <v/>
      </c>
      <c r="I651" s="149">
        <f t="shared" si="317"/>
        <v>0</v>
      </c>
      <c r="J651" s="149" t="str">
        <f t="shared" si="317"/>
        <v/>
      </c>
      <c r="K651" s="149" t="str">
        <f t="shared" si="317"/>
        <v/>
      </c>
      <c r="L651" s="149" t="str">
        <f t="shared" si="317"/>
        <v/>
      </c>
      <c r="M651" s="149" t="str">
        <f t="shared" si="317"/>
        <v/>
      </c>
      <c r="N651" s="149" t="str">
        <f t="shared" si="317"/>
        <v/>
      </c>
      <c r="O651" s="149" t="str">
        <f t="shared" si="317"/>
        <v/>
      </c>
      <c r="P651" s="149" t="str">
        <f t="shared" si="317"/>
        <v/>
      </c>
      <c r="Q651" s="149" t="str">
        <f t="shared" si="317"/>
        <v/>
      </c>
      <c r="R651" s="149" t="str">
        <f t="shared" si="317"/>
        <v/>
      </c>
      <c r="S651" s="149" t="str">
        <f t="shared" si="317"/>
        <v/>
      </c>
      <c r="T651" s="149" t="str">
        <f t="shared" si="317"/>
        <v/>
      </c>
      <c r="U651" s="149">
        <f t="shared" si="317"/>
        <v>14.637117898609874</v>
      </c>
      <c r="V651" s="149" t="str">
        <f t="shared" si="317"/>
        <v/>
      </c>
      <c r="W651" s="149" t="str">
        <f t="shared" si="317"/>
        <v/>
      </c>
      <c r="X651" s="149" t="str">
        <f t="shared" si="317"/>
        <v/>
      </c>
      <c r="Y651" s="149" t="str">
        <f t="shared" si="317"/>
        <v/>
      </c>
      <c r="Z651" s="149" t="str">
        <f t="shared" si="317"/>
        <v/>
      </c>
      <c r="AA651" s="149" t="str">
        <f t="shared" si="317"/>
        <v/>
      </c>
      <c r="AB651" s="149" t="str">
        <f t="shared" si="317"/>
        <v/>
      </c>
      <c r="AC651" s="149" t="str">
        <f t="shared" si="317"/>
        <v/>
      </c>
      <c r="AD651" s="149">
        <f t="shared" si="317"/>
        <v>-16.459993567523139</v>
      </c>
      <c r="AE651" s="149" t="str">
        <f t="shared" si="317"/>
        <v/>
      </c>
      <c r="AF651" s="149" t="str">
        <f t="shared" si="317"/>
        <v/>
      </c>
      <c r="AG651" s="149" t="str">
        <f t="shared" si="317"/>
        <v/>
      </c>
      <c r="AH651" s="149" t="str">
        <f t="shared" si="317"/>
        <v/>
      </c>
      <c r="AI651" s="149" t="str">
        <f t="shared" si="317"/>
        <v/>
      </c>
      <c r="AJ651" s="149" t="str">
        <f t="shared" si="317"/>
        <v/>
      </c>
      <c r="AK651" s="149" t="str">
        <f t="shared" si="317"/>
        <v/>
      </c>
      <c r="AL651" s="149" t="str">
        <f t="shared" si="317"/>
        <v/>
      </c>
      <c r="AM651" s="149" t="str">
        <f t="shared" si="317"/>
        <v/>
      </c>
      <c r="AN651" s="149" t="str">
        <f t="shared" si="317"/>
        <v/>
      </c>
      <c r="AO651" s="149" t="str">
        <f t="shared" si="317"/>
        <v/>
      </c>
      <c r="AP651" s="149" t="str">
        <f t="shared" si="317"/>
        <v/>
      </c>
      <c r="AQ651" s="149">
        <f t="shared" si="317"/>
        <v>6.8635054287613562</v>
      </c>
      <c r="AS651" s="246">
        <v>50.275366960651823</v>
      </c>
      <c r="AT651" s="151"/>
    </row>
    <row r="652" spans="2:88" x14ac:dyDescent="0.2">
      <c r="B652" s="144" t="str">
        <f t="shared" si="304"/>
        <v>13. Responsabilidad Civil Hogar y Condominios</v>
      </c>
      <c r="C652" s="149" t="str">
        <f t="shared" si="306"/>
        <v/>
      </c>
      <c r="D652" s="149" t="str">
        <f t="shared" ref="D652:AQ652" si="318">IFERROR((D693/D734)*100,"")</f>
        <v/>
      </c>
      <c r="E652" s="149">
        <f t="shared" si="318"/>
        <v>23.29752460076952</v>
      </c>
      <c r="F652" s="149">
        <f t="shared" si="318"/>
        <v>22.643954823180891</v>
      </c>
      <c r="G652" s="149" t="str">
        <f t="shared" si="318"/>
        <v/>
      </c>
      <c r="H652" s="149">
        <f t="shared" si="318"/>
        <v>-571.54861944777917</v>
      </c>
      <c r="I652" s="149">
        <f t="shared" si="318"/>
        <v>13.980350504514071</v>
      </c>
      <c r="J652" s="149" t="str">
        <f t="shared" si="318"/>
        <v/>
      </c>
      <c r="K652" s="149">
        <f t="shared" si="318"/>
        <v>98.555115357725469</v>
      </c>
      <c r="L652" s="149" t="str">
        <f t="shared" si="318"/>
        <v/>
      </c>
      <c r="M652" s="149" t="str">
        <f t="shared" si="318"/>
        <v/>
      </c>
      <c r="N652" s="149" t="str">
        <f t="shared" si="318"/>
        <v/>
      </c>
      <c r="O652" s="149">
        <f t="shared" si="318"/>
        <v>8.3963056255247697</v>
      </c>
      <c r="P652" s="149" t="str">
        <f t="shared" si="318"/>
        <v/>
      </c>
      <c r="Q652" s="149">
        <f t="shared" si="318"/>
        <v>0</v>
      </c>
      <c r="R652" s="149" t="str">
        <f t="shared" si="318"/>
        <v/>
      </c>
      <c r="S652" s="149">
        <f t="shared" si="318"/>
        <v>10.50176823330429</v>
      </c>
      <c r="T652" s="149" t="str">
        <f t="shared" si="318"/>
        <v/>
      </c>
      <c r="U652" s="149">
        <f t="shared" si="318"/>
        <v>2.7890112954957469E-2</v>
      </c>
      <c r="V652" s="149" t="str">
        <f t="shared" si="318"/>
        <v/>
      </c>
      <c r="W652" s="149">
        <f t="shared" si="318"/>
        <v>-33.333333333333329</v>
      </c>
      <c r="X652" s="149" t="str">
        <f t="shared" si="318"/>
        <v/>
      </c>
      <c r="Y652" s="149">
        <f t="shared" si="318"/>
        <v>90.07352941176471</v>
      </c>
      <c r="Z652" s="149">
        <f t="shared" si="318"/>
        <v>11.049284578696343</v>
      </c>
      <c r="AA652" s="149">
        <f t="shared" si="318"/>
        <v>117.17791411042944</v>
      </c>
      <c r="AB652" s="149" t="str">
        <f t="shared" si="318"/>
        <v/>
      </c>
      <c r="AC652" s="149" t="str">
        <f t="shared" si="318"/>
        <v/>
      </c>
      <c r="AD652" s="149">
        <f t="shared" si="318"/>
        <v>0</v>
      </c>
      <c r="AE652" s="149" t="str">
        <f t="shared" si="318"/>
        <v/>
      </c>
      <c r="AF652" s="149" t="str">
        <f t="shared" si="318"/>
        <v/>
      </c>
      <c r="AG652" s="149">
        <f t="shared" si="318"/>
        <v>11.198371789482998</v>
      </c>
      <c r="AH652" s="149">
        <f t="shared" si="318"/>
        <v>0</v>
      </c>
      <c r="AI652" s="149" t="str">
        <f t="shared" si="318"/>
        <v/>
      </c>
      <c r="AJ652" s="149">
        <f t="shared" si="318"/>
        <v>19.650784255696951</v>
      </c>
      <c r="AK652" s="149" t="str">
        <f t="shared" si="318"/>
        <v/>
      </c>
      <c r="AL652" s="149" t="str">
        <f t="shared" si="318"/>
        <v/>
      </c>
      <c r="AM652" s="149" t="str">
        <f t="shared" si="318"/>
        <v/>
      </c>
      <c r="AN652" s="149" t="str">
        <f t="shared" si="318"/>
        <v/>
      </c>
      <c r="AO652" s="149" t="str">
        <f t="shared" si="318"/>
        <v/>
      </c>
      <c r="AP652" s="149" t="str">
        <f t="shared" si="318"/>
        <v/>
      </c>
      <c r="AQ652" s="149">
        <f t="shared" si="318"/>
        <v>14.328801615839575</v>
      </c>
      <c r="AS652" s="246">
        <v>15.541911666823596</v>
      </c>
      <c r="AT652" s="151"/>
      <c r="AV652" s="181"/>
      <c r="AW652" s="181"/>
      <c r="AX652" s="181"/>
      <c r="AY652" s="181"/>
      <c r="AZ652" s="181"/>
      <c r="BA652" s="181"/>
      <c r="BB652" s="181"/>
      <c r="BC652" s="181"/>
      <c r="BD652" s="181"/>
      <c r="BE652" s="181"/>
      <c r="BF652" s="181"/>
      <c r="BG652" s="181"/>
      <c r="BH652" s="181"/>
      <c r="BI652" s="181"/>
      <c r="BJ652" s="181"/>
      <c r="BK652" s="181"/>
      <c r="BL652" s="181"/>
      <c r="BM652" s="181"/>
      <c r="BN652" s="181"/>
      <c r="BO652" s="181"/>
      <c r="BP652" s="181"/>
      <c r="BQ652" s="181"/>
      <c r="BR652" s="181"/>
      <c r="BS652" s="181"/>
      <c r="BT652" s="181"/>
      <c r="BU652" s="181"/>
      <c r="BV652" s="181"/>
      <c r="BW652" s="181"/>
      <c r="BX652" s="181"/>
      <c r="BY652" s="181"/>
      <c r="BZ652" s="181"/>
      <c r="CA652" s="181"/>
      <c r="CB652" s="181"/>
      <c r="CC652" s="181"/>
      <c r="CD652" s="181"/>
      <c r="CE652" s="181"/>
      <c r="CF652" s="181"/>
      <c r="CG652" s="181"/>
      <c r="CH652" s="181"/>
      <c r="CI652" s="181"/>
      <c r="CJ652" s="181"/>
    </row>
    <row r="653" spans="2:88" x14ac:dyDescent="0.2">
      <c r="B653" s="144" t="str">
        <f t="shared" si="304"/>
        <v>14. Responsabilidad Civil Profesional</v>
      </c>
      <c r="C653" s="149" t="str">
        <f t="shared" si="306"/>
        <v/>
      </c>
      <c r="D653" s="149" t="str">
        <f t="shared" ref="D653:AQ653" si="319">IFERROR((D694/D735)*100,"")</f>
        <v/>
      </c>
      <c r="E653" s="149">
        <f t="shared" si="319"/>
        <v>-17.581147176522897</v>
      </c>
      <c r="F653" s="149" t="str">
        <f t="shared" si="319"/>
        <v/>
      </c>
      <c r="G653" s="149" t="str">
        <f t="shared" si="319"/>
        <v/>
      </c>
      <c r="H653" s="149">
        <f t="shared" si="319"/>
        <v>229.0349230262585</v>
      </c>
      <c r="I653" s="149">
        <f t="shared" si="319"/>
        <v>39986.764352630315</v>
      </c>
      <c r="J653" s="149" t="str">
        <f t="shared" si="319"/>
        <v/>
      </c>
      <c r="K653" s="149">
        <f t="shared" si="319"/>
        <v>20.388905821395916</v>
      </c>
      <c r="L653" s="149">
        <f t="shared" si="319"/>
        <v>-11.835748792270531</v>
      </c>
      <c r="M653" s="149" t="str">
        <f t="shared" si="319"/>
        <v/>
      </c>
      <c r="N653" s="149" t="str">
        <f t="shared" si="319"/>
        <v/>
      </c>
      <c r="O653" s="149" t="str">
        <f t="shared" si="319"/>
        <v/>
      </c>
      <c r="P653" s="149" t="str">
        <f t="shared" si="319"/>
        <v/>
      </c>
      <c r="Q653" s="149">
        <f t="shared" si="319"/>
        <v>87.463589100696879</v>
      </c>
      <c r="R653" s="149" t="str">
        <f t="shared" si="319"/>
        <v/>
      </c>
      <c r="S653" s="149">
        <f t="shared" si="319"/>
        <v>0</v>
      </c>
      <c r="T653" s="149" t="str">
        <f t="shared" si="319"/>
        <v/>
      </c>
      <c r="U653" s="149">
        <f t="shared" si="319"/>
        <v>48.729560659855565</v>
      </c>
      <c r="V653" s="149" t="str">
        <f t="shared" si="319"/>
        <v/>
      </c>
      <c r="W653" s="149">
        <f t="shared" si="319"/>
        <v>0</v>
      </c>
      <c r="X653" s="149" t="str">
        <f t="shared" si="319"/>
        <v/>
      </c>
      <c r="Y653" s="149">
        <f t="shared" si="319"/>
        <v>165.00511846823406</v>
      </c>
      <c r="Z653" s="149" t="str">
        <f t="shared" si="319"/>
        <v/>
      </c>
      <c r="AA653" s="149">
        <f t="shared" si="319"/>
        <v>-0.41317627233987392</v>
      </c>
      <c r="AB653" s="149" t="str">
        <f t="shared" si="319"/>
        <v/>
      </c>
      <c r="AC653" s="149" t="str">
        <f t="shared" si="319"/>
        <v/>
      </c>
      <c r="AD653" s="149">
        <f t="shared" si="319"/>
        <v>8.1894411604860409</v>
      </c>
      <c r="AE653" s="149">
        <f t="shared" si="319"/>
        <v>93.530029060381011</v>
      </c>
      <c r="AF653" s="149" t="str">
        <f t="shared" si="319"/>
        <v/>
      </c>
      <c r="AG653" s="149">
        <f t="shared" si="319"/>
        <v>0</v>
      </c>
      <c r="AH653" s="149" t="str">
        <f t="shared" si="319"/>
        <v/>
      </c>
      <c r="AI653" s="149" t="str">
        <f t="shared" si="319"/>
        <v/>
      </c>
      <c r="AJ653" s="149" t="str">
        <f t="shared" si="319"/>
        <v/>
      </c>
      <c r="AK653" s="149" t="str">
        <f t="shared" si="319"/>
        <v/>
      </c>
      <c r="AL653" s="149" t="str">
        <f t="shared" si="319"/>
        <v/>
      </c>
      <c r="AM653" s="149" t="str">
        <f t="shared" si="319"/>
        <v/>
      </c>
      <c r="AN653" s="149" t="str">
        <f t="shared" si="319"/>
        <v/>
      </c>
      <c r="AO653" s="149" t="str">
        <f t="shared" si="319"/>
        <v/>
      </c>
      <c r="AP653" s="149" t="str">
        <f t="shared" si="319"/>
        <v/>
      </c>
      <c r="AQ653" s="149">
        <f t="shared" si="319"/>
        <v>45.815220126833786</v>
      </c>
      <c r="AS653" s="246">
        <v>36.078533083431616</v>
      </c>
      <c r="AT653" s="151"/>
      <c r="AV653" s="181"/>
      <c r="AW653" s="181"/>
      <c r="AX653" s="181"/>
      <c r="AY653" s="181"/>
      <c r="AZ653" s="181"/>
      <c r="BA653" s="181"/>
      <c r="BB653" s="181"/>
      <c r="BC653" s="181"/>
      <c r="BD653" s="181"/>
      <c r="BE653" s="181"/>
      <c r="BF653" s="181"/>
      <c r="BG653" s="181"/>
      <c r="BH653" s="181"/>
      <c r="BI653" s="181"/>
      <c r="BJ653" s="181"/>
      <c r="BK653" s="181"/>
      <c r="BL653" s="181"/>
      <c r="BM653" s="181"/>
      <c r="BN653" s="181"/>
      <c r="BO653" s="181"/>
      <c r="BP653" s="181"/>
      <c r="BQ653" s="181"/>
      <c r="BR653" s="181"/>
      <c r="BS653" s="181"/>
      <c r="BT653" s="181"/>
      <c r="BU653" s="181"/>
      <c r="BV653" s="181"/>
      <c r="BW653" s="181"/>
      <c r="BX653" s="181"/>
      <c r="BY653" s="181"/>
      <c r="BZ653" s="181"/>
      <c r="CA653" s="181"/>
      <c r="CB653" s="181"/>
      <c r="CC653" s="181"/>
      <c r="CD653" s="181"/>
      <c r="CE653" s="181"/>
      <c r="CF653" s="181"/>
      <c r="CG653" s="181"/>
      <c r="CH653" s="181"/>
      <c r="CI653" s="181"/>
      <c r="CJ653" s="181"/>
    </row>
    <row r="654" spans="2:88" x14ac:dyDescent="0.2">
      <c r="B654" s="144" t="str">
        <f t="shared" si="304"/>
        <v>15. Responsabilidad Civil Industria, Infraestructura y Comercio</v>
      </c>
      <c r="C654" s="149" t="str">
        <f t="shared" si="306"/>
        <v/>
      </c>
      <c r="D654" s="149" t="str">
        <f t="shared" ref="D654:AQ654" si="320">IFERROR((D695/D736)*100,"")</f>
        <v/>
      </c>
      <c r="E654" s="149">
        <f t="shared" si="320"/>
        <v>23.84219147334457</v>
      </c>
      <c r="F654" s="149" t="str">
        <f t="shared" si="320"/>
        <v/>
      </c>
      <c r="G654" s="149" t="str">
        <f t="shared" si="320"/>
        <v/>
      </c>
      <c r="H654" s="149">
        <f t="shared" si="320"/>
        <v>497.68197758959883</v>
      </c>
      <c r="I654" s="149">
        <f t="shared" si="320"/>
        <v>141.03143082015097</v>
      </c>
      <c r="J654" s="149" t="str">
        <f t="shared" si="320"/>
        <v/>
      </c>
      <c r="K654" s="149">
        <f t="shared" si="320"/>
        <v>49.454620292241202</v>
      </c>
      <c r="L654" s="149">
        <f t="shared" si="320"/>
        <v>53.648836452881518</v>
      </c>
      <c r="M654" s="149" t="str">
        <f t="shared" si="320"/>
        <v/>
      </c>
      <c r="N654" s="149">
        <f t="shared" si="320"/>
        <v>167.66248457424928</v>
      </c>
      <c r="O654" s="149">
        <f t="shared" si="320"/>
        <v>15.719401415969905</v>
      </c>
      <c r="P654" s="149" t="str">
        <f t="shared" si="320"/>
        <v/>
      </c>
      <c r="Q654" s="149">
        <f t="shared" si="320"/>
        <v>74.554693645689824</v>
      </c>
      <c r="R654" s="149" t="str">
        <f t="shared" si="320"/>
        <v/>
      </c>
      <c r="S654" s="149">
        <f t="shared" si="320"/>
        <v>160.02607936709626</v>
      </c>
      <c r="T654" s="149" t="str">
        <f t="shared" si="320"/>
        <v/>
      </c>
      <c r="U654" s="149">
        <f t="shared" si="320"/>
        <v>43.737360342141038</v>
      </c>
      <c r="V654" s="149" t="str">
        <f t="shared" si="320"/>
        <v/>
      </c>
      <c r="W654" s="149">
        <f t="shared" si="320"/>
        <v>63.970665361350996</v>
      </c>
      <c r="X654" s="149" t="str">
        <f t="shared" si="320"/>
        <v/>
      </c>
      <c r="Y654" s="149">
        <f t="shared" si="320"/>
        <v>-27.54325495683036</v>
      </c>
      <c r="Z654" s="149">
        <f t="shared" si="320"/>
        <v>8.6997285083958005</v>
      </c>
      <c r="AA654" s="149">
        <f t="shared" si="320"/>
        <v>70.089453607693557</v>
      </c>
      <c r="AB654" s="149" t="str">
        <f t="shared" si="320"/>
        <v/>
      </c>
      <c r="AC654" s="149" t="str">
        <f t="shared" si="320"/>
        <v/>
      </c>
      <c r="AD654" s="149">
        <f t="shared" si="320"/>
        <v>84.907117040649567</v>
      </c>
      <c r="AE654" s="149">
        <f t="shared" si="320"/>
        <v>18.382913806254766</v>
      </c>
      <c r="AF654" s="149" t="str">
        <f t="shared" si="320"/>
        <v/>
      </c>
      <c r="AG654" s="149">
        <f t="shared" si="320"/>
        <v>-30.794947897597289</v>
      </c>
      <c r="AH654" s="149">
        <f t="shared" si="320"/>
        <v>-65.511707445409101</v>
      </c>
      <c r="AI654" s="149">
        <f t="shared" si="320"/>
        <v>104.32006010518407</v>
      </c>
      <c r="AJ654" s="149">
        <f t="shared" si="320"/>
        <v>58.195733310097438</v>
      </c>
      <c r="AK654" s="149" t="str">
        <f t="shared" si="320"/>
        <v/>
      </c>
      <c r="AL654" s="149" t="str">
        <f t="shared" si="320"/>
        <v/>
      </c>
      <c r="AM654" s="149" t="str">
        <f t="shared" si="320"/>
        <v/>
      </c>
      <c r="AN654" s="149" t="str">
        <f t="shared" si="320"/>
        <v/>
      </c>
      <c r="AO654" s="149" t="str">
        <f t="shared" si="320"/>
        <v/>
      </c>
      <c r="AP654" s="149" t="str">
        <f t="shared" si="320"/>
        <v/>
      </c>
      <c r="AQ654" s="149">
        <f t="shared" si="320"/>
        <v>88.213735711167217</v>
      </c>
      <c r="AS654" s="246">
        <v>17.148787818900697</v>
      </c>
      <c r="AT654" s="151"/>
      <c r="AV654" s="181"/>
      <c r="AW654" s="181"/>
      <c r="AX654" s="181"/>
      <c r="AY654" s="181"/>
      <c r="AZ654" s="181"/>
      <c r="BA654" s="181"/>
      <c r="BB654" s="181"/>
      <c r="BC654" s="181"/>
      <c r="BD654" s="181"/>
      <c r="BE654" s="181"/>
      <c r="BF654" s="181"/>
      <c r="BG654" s="181"/>
      <c r="BH654" s="181"/>
      <c r="BI654" s="181"/>
      <c r="BJ654" s="181"/>
      <c r="BK654" s="181"/>
      <c r="BL654" s="181"/>
      <c r="BM654" s="181"/>
      <c r="BN654" s="181"/>
      <c r="BO654" s="181"/>
      <c r="BP654" s="181"/>
      <c r="BQ654" s="181"/>
      <c r="BR654" s="181"/>
      <c r="BS654" s="181"/>
      <c r="BT654" s="181"/>
      <c r="BU654" s="181"/>
      <c r="BV654" s="181"/>
      <c r="BW654" s="181"/>
      <c r="BX654" s="181"/>
      <c r="BY654" s="181"/>
      <c r="BZ654" s="181"/>
      <c r="CA654" s="181"/>
      <c r="CB654" s="181"/>
      <c r="CC654" s="181"/>
      <c r="CD654" s="181"/>
      <c r="CE654" s="181"/>
      <c r="CF654" s="181"/>
      <c r="CG654" s="181"/>
      <c r="CH654" s="181"/>
      <c r="CI654" s="181"/>
      <c r="CJ654" s="181"/>
    </row>
    <row r="655" spans="2:88" x14ac:dyDescent="0.2">
      <c r="B655" s="144" t="str">
        <f t="shared" si="304"/>
        <v>16. Responsabilidad Civil Vehículos Motorizados</v>
      </c>
      <c r="C655" s="149" t="str">
        <f t="shared" si="306"/>
        <v/>
      </c>
      <c r="D655" s="149" t="str">
        <f t="shared" ref="D655:AQ655" si="321">IFERROR((D696/D737)*100,"")</f>
        <v/>
      </c>
      <c r="E655" s="149">
        <f t="shared" si="321"/>
        <v>19.770603059586755</v>
      </c>
      <c r="F655" s="149">
        <f t="shared" si="321"/>
        <v>-10.233470638091678</v>
      </c>
      <c r="G655" s="149" t="str">
        <f t="shared" si="321"/>
        <v/>
      </c>
      <c r="H655" s="149">
        <f t="shared" si="321"/>
        <v>32.293379810726933</v>
      </c>
      <c r="I655" s="149" t="str">
        <f t="shared" si="321"/>
        <v/>
      </c>
      <c r="J655" s="149" t="str">
        <f t="shared" si="321"/>
        <v/>
      </c>
      <c r="K655" s="149">
        <f t="shared" si="321"/>
        <v>33.880801466586931</v>
      </c>
      <c r="L655" s="149" t="str">
        <f t="shared" si="321"/>
        <v/>
      </c>
      <c r="M655" s="149" t="str">
        <f t="shared" si="321"/>
        <v/>
      </c>
      <c r="N655" s="149">
        <f t="shared" si="321"/>
        <v>8.342728297632469</v>
      </c>
      <c r="O655" s="149">
        <f t="shared" si="321"/>
        <v>-63.112421431934976</v>
      </c>
      <c r="P655" s="149" t="str">
        <f t="shared" si="321"/>
        <v/>
      </c>
      <c r="Q655" s="149">
        <f t="shared" si="321"/>
        <v>60.989109629905592</v>
      </c>
      <c r="R655" s="149" t="str">
        <f t="shared" si="321"/>
        <v/>
      </c>
      <c r="S655" s="149">
        <f t="shared" si="321"/>
        <v>33.409474512002916</v>
      </c>
      <c r="T655" s="149" t="str">
        <f t="shared" si="321"/>
        <v/>
      </c>
      <c r="U655" s="149">
        <f t="shared" si="321"/>
        <v>15.155718966092484</v>
      </c>
      <c r="V655" s="149" t="str">
        <f t="shared" si="321"/>
        <v/>
      </c>
      <c r="W655" s="149" t="str">
        <f t="shared" si="321"/>
        <v/>
      </c>
      <c r="X655" s="149" t="str">
        <f t="shared" si="321"/>
        <v/>
      </c>
      <c r="Y655" s="149">
        <f t="shared" si="321"/>
        <v>32.087611647292199</v>
      </c>
      <c r="Z655" s="149">
        <f t="shared" si="321"/>
        <v>20.955753754151207</v>
      </c>
      <c r="AA655" s="149">
        <f t="shared" si="321"/>
        <v>49.801655743359781</v>
      </c>
      <c r="AB655" s="149" t="str">
        <f t="shared" si="321"/>
        <v/>
      </c>
      <c r="AC655" s="149" t="str">
        <f t="shared" si="321"/>
        <v/>
      </c>
      <c r="AD655" s="149" t="str">
        <f t="shared" si="321"/>
        <v/>
      </c>
      <c r="AE655" s="149" t="str">
        <f t="shared" si="321"/>
        <v/>
      </c>
      <c r="AF655" s="149" t="str">
        <f t="shared" si="321"/>
        <v/>
      </c>
      <c r="AG655" s="149">
        <f t="shared" si="321"/>
        <v>31.015278600328017</v>
      </c>
      <c r="AH655" s="149" t="str">
        <f t="shared" si="321"/>
        <v/>
      </c>
      <c r="AI655" s="149">
        <f t="shared" si="321"/>
        <v>58.674412940125755</v>
      </c>
      <c r="AJ655" s="149" t="str">
        <f t="shared" si="321"/>
        <v/>
      </c>
      <c r="AK655" s="149" t="str">
        <f t="shared" si="321"/>
        <v/>
      </c>
      <c r="AL655" s="149" t="str">
        <f t="shared" si="321"/>
        <v/>
      </c>
      <c r="AM655" s="149" t="str">
        <f t="shared" si="321"/>
        <v/>
      </c>
      <c r="AN655" s="149" t="str">
        <f t="shared" si="321"/>
        <v/>
      </c>
      <c r="AO655" s="149" t="str">
        <f t="shared" si="321"/>
        <v/>
      </c>
      <c r="AP655" s="149" t="str">
        <f t="shared" si="321"/>
        <v/>
      </c>
      <c r="AQ655" s="149">
        <f t="shared" si="321"/>
        <v>26.736372304560746</v>
      </c>
      <c r="AS655" s="246">
        <v>37.964628558628192</v>
      </c>
      <c r="AT655" s="151"/>
      <c r="AV655" s="181"/>
      <c r="AW655" s="181"/>
      <c r="AX655" s="181"/>
      <c r="AY655" s="181"/>
      <c r="AZ655" s="181"/>
      <c r="BA655" s="181"/>
      <c r="BB655" s="181"/>
      <c r="BC655" s="181"/>
      <c r="BD655" s="181"/>
      <c r="BE655" s="181"/>
      <c r="BF655" s="181"/>
      <c r="BG655" s="181"/>
      <c r="BH655" s="181"/>
      <c r="BI655" s="181"/>
      <c r="BJ655" s="181"/>
      <c r="BK655" s="181"/>
      <c r="BL655" s="181"/>
      <c r="BM655" s="181"/>
      <c r="BN655" s="181"/>
      <c r="BO655" s="181"/>
      <c r="BP655" s="181"/>
      <c r="BQ655" s="181"/>
      <c r="BR655" s="181"/>
      <c r="BS655" s="181"/>
      <c r="BT655" s="181"/>
      <c r="BU655" s="181"/>
      <c r="BV655" s="181"/>
      <c r="BW655" s="181"/>
      <c r="BX655" s="181"/>
      <c r="BY655" s="181"/>
      <c r="BZ655" s="181"/>
      <c r="CA655" s="181"/>
      <c r="CB655" s="181"/>
      <c r="CC655" s="181"/>
      <c r="CD655" s="181"/>
      <c r="CE655" s="181"/>
      <c r="CF655" s="181"/>
      <c r="CG655" s="181"/>
      <c r="CH655" s="181"/>
      <c r="CI655" s="181"/>
      <c r="CJ655" s="181"/>
    </row>
    <row r="656" spans="2:88" x14ac:dyDescent="0.2">
      <c r="B656" s="144" t="str">
        <f t="shared" si="304"/>
        <v>17. Transporte Terrestre</v>
      </c>
      <c r="C656" s="149" t="str">
        <f t="shared" si="306"/>
        <v/>
      </c>
      <c r="D656" s="149" t="str">
        <f t="shared" ref="D656:AQ656" si="322">IFERROR((D697/D738)*100,"")</f>
        <v/>
      </c>
      <c r="E656" s="149">
        <f t="shared" si="322"/>
        <v>69.714233584362844</v>
      </c>
      <c r="F656" s="149" t="str">
        <f t="shared" si="322"/>
        <v/>
      </c>
      <c r="G656" s="149" t="str">
        <f t="shared" si="322"/>
        <v/>
      </c>
      <c r="H656" s="149">
        <f t="shared" si="322"/>
        <v>36.013179910403338</v>
      </c>
      <c r="I656" s="149">
        <f t="shared" si="322"/>
        <v>44.325858575403757</v>
      </c>
      <c r="J656" s="149" t="str">
        <f t="shared" si="322"/>
        <v/>
      </c>
      <c r="K656" s="149">
        <f t="shared" si="322"/>
        <v>0.21663778162911612</v>
      </c>
      <c r="L656" s="149">
        <f t="shared" si="322"/>
        <v>101.91135492859631</v>
      </c>
      <c r="M656" s="149" t="str">
        <f t="shared" si="322"/>
        <v/>
      </c>
      <c r="N656" s="149">
        <f t="shared" si="322"/>
        <v>40.726898125287335</v>
      </c>
      <c r="O656" s="149">
        <f t="shared" si="322"/>
        <v>43.098210957882962</v>
      </c>
      <c r="P656" s="149" t="str">
        <f t="shared" si="322"/>
        <v/>
      </c>
      <c r="Q656" s="149">
        <f t="shared" si="322"/>
        <v>61.939483726214597</v>
      </c>
      <c r="R656" s="149" t="str">
        <f t="shared" si="322"/>
        <v/>
      </c>
      <c r="S656" s="149">
        <f t="shared" si="322"/>
        <v>79.730386883622501</v>
      </c>
      <c r="T656" s="149" t="str">
        <f t="shared" si="322"/>
        <v/>
      </c>
      <c r="U656" s="149">
        <f t="shared" si="322"/>
        <v>-64.131121526910476</v>
      </c>
      <c r="V656" s="149" t="str">
        <f t="shared" si="322"/>
        <v/>
      </c>
      <c r="W656" s="149">
        <f t="shared" si="322"/>
        <v>39.778035200478307</v>
      </c>
      <c r="X656" s="149" t="str">
        <f t="shared" si="322"/>
        <v/>
      </c>
      <c r="Y656" s="149">
        <f t="shared" si="322"/>
        <v>41.683259948958131</v>
      </c>
      <c r="Z656" s="149">
        <f t="shared" si="322"/>
        <v>11.027379577416944</v>
      </c>
      <c r="AA656" s="149">
        <f t="shared" si="322"/>
        <v>127.70201592410639</v>
      </c>
      <c r="AB656" s="149" t="str">
        <f t="shared" si="322"/>
        <v/>
      </c>
      <c r="AC656" s="149" t="str">
        <f t="shared" si="322"/>
        <v/>
      </c>
      <c r="AD656" s="149">
        <f t="shared" si="322"/>
        <v>94.893086802711608</v>
      </c>
      <c r="AE656" s="149">
        <f t="shared" si="322"/>
        <v>179.08800464711007</v>
      </c>
      <c r="AF656" s="149" t="str">
        <f t="shared" si="322"/>
        <v/>
      </c>
      <c r="AG656" s="149">
        <f t="shared" si="322"/>
        <v>24.082090293645951</v>
      </c>
      <c r="AH656" s="149">
        <f t="shared" si="322"/>
        <v>10.526315789473683</v>
      </c>
      <c r="AI656" s="149" t="str">
        <f t="shared" si="322"/>
        <v/>
      </c>
      <c r="AJ656" s="149" t="str">
        <f t="shared" si="322"/>
        <v/>
      </c>
      <c r="AK656" s="149" t="str">
        <f t="shared" si="322"/>
        <v/>
      </c>
      <c r="AL656" s="149" t="str">
        <f t="shared" si="322"/>
        <v/>
      </c>
      <c r="AM656" s="149" t="str">
        <f t="shared" si="322"/>
        <v/>
      </c>
      <c r="AN656" s="149" t="str">
        <f t="shared" si="322"/>
        <v/>
      </c>
      <c r="AO656" s="149" t="str">
        <f t="shared" si="322"/>
        <v/>
      </c>
      <c r="AP656" s="149" t="str">
        <f t="shared" si="322"/>
        <v/>
      </c>
      <c r="AQ656" s="149">
        <f t="shared" si="322"/>
        <v>54.759667828627791</v>
      </c>
      <c r="AS656" s="246">
        <v>62.566773340275716</v>
      </c>
      <c r="AT656" s="151"/>
      <c r="AV656" s="181"/>
      <c r="AW656" s="181"/>
      <c r="AX656" s="181"/>
      <c r="AY656" s="181"/>
      <c r="AZ656" s="181"/>
      <c r="BA656" s="181"/>
      <c r="BB656" s="181"/>
      <c r="BC656" s="181"/>
      <c r="BD656" s="181"/>
      <c r="BE656" s="181"/>
      <c r="BF656" s="181"/>
      <c r="BG656" s="181"/>
      <c r="BH656" s="181"/>
      <c r="BI656" s="181"/>
      <c r="BJ656" s="181"/>
      <c r="BK656" s="181"/>
      <c r="BL656" s="181"/>
      <c r="BM656" s="181"/>
      <c r="BN656" s="181"/>
      <c r="BO656" s="181"/>
      <c r="BP656" s="181"/>
      <c r="BQ656" s="181"/>
      <c r="BR656" s="181"/>
      <c r="BS656" s="181"/>
      <c r="BT656" s="181"/>
      <c r="BU656" s="181"/>
      <c r="BV656" s="181"/>
      <c r="BW656" s="181"/>
      <c r="BX656" s="181"/>
      <c r="BY656" s="181"/>
      <c r="BZ656" s="181"/>
      <c r="CA656" s="181"/>
      <c r="CB656" s="181"/>
      <c r="CC656" s="181"/>
      <c r="CD656" s="181"/>
      <c r="CE656" s="181"/>
      <c r="CF656" s="181"/>
      <c r="CG656" s="181"/>
      <c r="CH656" s="181"/>
      <c r="CI656" s="181"/>
      <c r="CJ656" s="181"/>
    </row>
    <row r="657" spans="2:88" x14ac:dyDescent="0.2">
      <c r="B657" s="144" t="str">
        <f t="shared" si="304"/>
        <v>18. Transporte Marítimo</v>
      </c>
      <c r="C657" s="149" t="str">
        <f t="shared" si="306"/>
        <v/>
      </c>
      <c r="D657" s="149" t="str">
        <f t="shared" ref="D657:AQ657" si="323">IFERROR((D698/D739)*100,"")</f>
        <v/>
      </c>
      <c r="E657" s="149">
        <f t="shared" si="323"/>
        <v>66.388535897251472</v>
      </c>
      <c r="F657" s="149" t="str">
        <f t="shared" si="323"/>
        <v/>
      </c>
      <c r="G657" s="149" t="str">
        <f t="shared" si="323"/>
        <v/>
      </c>
      <c r="H657" s="149">
        <f t="shared" si="323"/>
        <v>98.356782047230723</v>
      </c>
      <c r="I657" s="149">
        <f t="shared" si="323"/>
        <v>26.824986371832328</v>
      </c>
      <c r="J657" s="149" t="str">
        <f t="shared" si="323"/>
        <v/>
      </c>
      <c r="K657" s="149" t="str">
        <f t="shared" si="323"/>
        <v/>
      </c>
      <c r="L657" s="149">
        <f t="shared" si="323"/>
        <v>-41.158116912911815</v>
      </c>
      <c r="M657" s="149" t="str">
        <f t="shared" si="323"/>
        <v/>
      </c>
      <c r="N657" s="149">
        <f t="shared" si="323"/>
        <v>4.0453074433656955</v>
      </c>
      <c r="O657" s="149">
        <f t="shared" si="323"/>
        <v>6.5270069569295703</v>
      </c>
      <c r="P657" s="149" t="str">
        <f t="shared" si="323"/>
        <v/>
      </c>
      <c r="Q657" s="149">
        <f t="shared" si="323"/>
        <v>45.775101595797402</v>
      </c>
      <c r="R657" s="149" t="str">
        <f t="shared" si="323"/>
        <v/>
      </c>
      <c r="S657" s="149">
        <f t="shared" si="323"/>
        <v>21.594068582020391</v>
      </c>
      <c r="T657" s="149" t="str">
        <f t="shared" si="323"/>
        <v/>
      </c>
      <c r="U657" s="149">
        <f t="shared" si="323"/>
        <v>1.8512067678526996</v>
      </c>
      <c r="V657" s="149" t="str">
        <f t="shared" si="323"/>
        <v/>
      </c>
      <c r="W657" s="149">
        <f t="shared" si="323"/>
        <v>11.176565093985968</v>
      </c>
      <c r="X657" s="149" t="str">
        <f t="shared" si="323"/>
        <v/>
      </c>
      <c r="Y657" s="149">
        <f t="shared" si="323"/>
        <v>0.50543727982845765</v>
      </c>
      <c r="Z657" s="149">
        <f t="shared" si="323"/>
        <v>105.72614107883818</v>
      </c>
      <c r="AA657" s="149">
        <f t="shared" si="323"/>
        <v>24.223300970873787</v>
      </c>
      <c r="AB657" s="149" t="str">
        <f t="shared" si="323"/>
        <v/>
      </c>
      <c r="AC657" s="149" t="str">
        <f t="shared" si="323"/>
        <v/>
      </c>
      <c r="AD657" s="149">
        <f t="shared" si="323"/>
        <v>19.025027436641619</v>
      </c>
      <c r="AE657" s="149">
        <f t="shared" si="323"/>
        <v>103.90785581791748</v>
      </c>
      <c r="AF657" s="149" t="str">
        <f t="shared" si="323"/>
        <v/>
      </c>
      <c r="AG657" s="149">
        <f t="shared" si="323"/>
        <v>9.8086467784215809</v>
      </c>
      <c r="AH657" s="149">
        <f t="shared" si="323"/>
        <v>43.790849673202615</v>
      </c>
      <c r="AI657" s="149" t="str">
        <f t="shared" si="323"/>
        <v/>
      </c>
      <c r="AJ657" s="149" t="str">
        <f t="shared" si="323"/>
        <v/>
      </c>
      <c r="AK657" s="149" t="str">
        <f t="shared" si="323"/>
        <v/>
      </c>
      <c r="AL657" s="149" t="str">
        <f t="shared" si="323"/>
        <v/>
      </c>
      <c r="AM657" s="149" t="str">
        <f t="shared" si="323"/>
        <v/>
      </c>
      <c r="AN657" s="149" t="str">
        <f t="shared" si="323"/>
        <v/>
      </c>
      <c r="AO657" s="149" t="str">
        <f t="shared" si="323"/>
        <v/>
      </c>
      <c r="AP657" s="149" t="str">
        <f t="shared" si="323"/>
        <v/>
      </c>
      <c r="AQ657" s="149">
        <f t="shared" si="323"/>
        <v>33.043299635420411</v>
      </c>
      <c r="AS657" s="246">
        <v>10.309870755806658</v>
      </c>
      <c r="AT657" s="151"/>
      <c r="AV657" s="181"/>
      <c r="AW657" s="181"/>
      <c r="AX657" s="181"/>
      <c r="AY657" s="181"/>
      <c r="AZ657" s="181"/>
      <c r="BA657" s="181"/>
      <c r="BB657" s="181"/>
      <c r="BC657" s="181"/>
      <c r="BD657" s="181"/>
      <c r="BE657" s="181"/>
      <c r="BF657" s="181"/>
      <c r="BG657" s="181"/>
      <c r="BH657" s="181"/>
      <c r="BI657" s="181"/>
      <c r="BJ657" s="181"/>
      <c r="BK657" s="181"/>
      <c r="BL657" s="181"/>
      <c r="BM657" s="181"/>
      <c r="BN657" s="181"/>
      <c r="BO657" s="181"/>
      <c r="BP657" s="181"/>
      <c r="BQ657" s="181"/>
      <c r="BR657" s="181"/>
      <c r="BS657" s="181"/>
      <c r="BT657" s="181"/>
      <c r="BU657" s="181"/>
      <c r="BV657" s="181"/>
      <c r="BW657" s="181"/>
      <c r="BX657" s="181"/>
      <c r="BY657" s="181"/>
      <c r="BZ657" s="181"/>
      <c r="CA657" s="181"/>
      <c r="CB657" s="181"/>
      <c r="CC657" s="181"/>
      <c r="CD657" s="181"/>
      <c r="CE657" s="181"/>
      <c r="CF657" s="181"/>
      <c r="CG657" s="181"/>
      <c r="CH657" s="181"/>
      <c r="CI657" s="181"/>
      <c r="CJ657" s="181"/>
    </row>
    <row r="658" spans="2:88" x14ac:dyDescent="0.2">
      <c r="B658" s="144" t="str">
        <f t="shared" si="304"/>
        <v>19. Transporte Aéreo</v>
      </c>
      <c r="C658" s="149" t="str">
        <f t="shared" si="306"/>
        <v/>
      </c>
      <c r="D658" s="149" t="str">
        <f t="shared" ref="D658:AQ658" si="324">IFERROR((D699/D740)*100,"")</f>
        <v/>
      </c>
      <c r="E658" s="149">
        <f t="shared" si="324"/>
        <v>1.0654306868115331</v>
      </c>
      <c r="F658" s="149" t="str">
        <f t="shared" si="324"/>
        <v/>
      </c>
      <c r="G658" s="149" t="str">
        <f t="shared" si="324"/>
        <v/>
      </c>
      <c r="H658" s="149">
        <f t="shared" si="324"/>
        <v>90.350128095644749</v>
      </c>
      <c r="I658" s="149">
        <f t="shared" si="324"/>
        <v>9.8126608485615296</v>
      </c>
      <c r="J658" s="149" t="str">
        <f t="shared" si="324"/>
        <v/>
      </c>
      <c r="K658" s="149" t="str">
        <f t="shared" si="324"/>
        <v/>
      </c>
      <c r="L658" s="149">
        <f t="shared" si="324"/>
        <v>-364.01028277634964</v>
      </c>
      <c r="M658" s="149" t="str">
        <f t="shared" si="324"/>
        <v/>
      </c>
      <c r="N658" s="149">
        <f t="shared" si="324"/>
        <v>15.32258064516129</v>
      </c>
      <c r="O658" s="149">
        <f t="shared" si="324"/>
        <v>15.319148936170212</v>
      </c>
      <c r="P658" s="149" t="str">
        <f t="shared" si="324"/>
        <v/>
      </c>
      <c r="Q658" s="149">
        <f t="shared" si="324"/>
        <v>16.118421052631579</v>
      </c>
      <c r="R658" s="149" t="str">
        <f t="shared" si="324"/>
        <v/>
      </c>
      <c r="S658" s="149">
        <f t="shared" si="324"/>
        <v>18.140515982476067</v>
      </c>
      <c r="T658" s="149" t="str">
        <f t="shared" si="324"/>
        <v/>
      </c>
      <c r="U658" s="149">
        <f t="shared" si="324"/>
        <v>-34.521880064829823</v>
      </c>
      <c r="V658" s="149" t="str">
        <f t="shared" si="324"/>
        <v/>
      </c>
      <c r="W658" s="149">
        <f t="shared" si="324"/>
        <v>-4.9457596323411535</v>
      </c>
      <c r="X658" s="149" t="str">
        <f t="shared" si="324"/>
        <v/>
      </c>
      <c r="Y658" s="149">
        <f t="shared" si="324"/>
        <v>-76.211135213304416</v>
      </c>
      <c r="Z658" s="149">
        <f t="shared" si="324"/>
        <v>-1.1904761904761905</v>
      </c>
      <c r="AA658" s="149">
        <f t="shared" si="324"/>
        <v>-0.95011876484560576</v>
      </c>
      <c r="AB658" s="149" t="str">
        <f t="shared" si="324"/>
        <v/>
      </c>
      <c r="AC658" s="149" t="str">
        <f t="shared" si="324"/>
        <v/>
      </c>
      <c r="AD658" s="149">
        <f t="shared" si="324"/>
        <v>-156.15243342516069</v>
      </c>
      <c r="AE658" s="149">
        <f t="shared" si="324"/>
        <v>-47600</v>
      </c>
      <c r="AF658" s="149" t="str">
        <f t="shared" si="324"/>
        <v/>
      </c>
      <c r="AG658" s="149">
        <f t="shared" si="324"/>
        <v>546.19232907170647</v>
      </c>
      <c r="AH658" s="149" t="str">
        <f t="shared" si="324"/>
        <v/>
      </c>
      <c r="AI658" s="149" t="str">
        <f t="shared" si="324"/>
        <v/>
      </c>
      <c r="AJ658" s="149" t="str">
        <f t="shared" si="324"/>
        <v/>
      </c>
      <c r="AK658" s="149" t="str">
        <f t="shared" si="324"/>
        <v/>
      </c>
      <c r="AL658" s="149" t="str">
        <f t="shared" si="324"/>
        <v/>
      </c>
      <c r="AM658" s="149" t="str">
        <f t="shared" si="324"/>
        <v/>
      </c>
      <c r="AN658" s="149" t="str">
        <f t="shared" si="324"/>
        <v/>
      </c>
      <c r="AO658" s="149" t="str">
        <f t="shared" si="324"/>
        <v/>
      </c>
      <c r="AP658" s="149" t="str">
        <f t="shared" si="324"/>
        <v/>
      </c>
      <c r="AQ658" s="149">
        <f t="shared" si="324"/>
        <v>13.670360344643228</v>
      </c>
      <c r="AS658" s="246">
        <v>25.728615893341615</v>
      </c>
      <c r="AT658" s="151"/>
      <c r="AV658" s="181"/>
      <c r="AW658" s="181"/>
      <c r="AX658" s="181"/>
      <c r="AY658" s="181"/>
      <c r="AZ658" s="181"/>
      <c r="BA658" s="181"/>
      <c r="BB658" s="181"/>
      <c r="BC658" s="181"/>
      <c r="BD658" s="181"/>
      <c r="BE658" s="181"/>
      <c r="BF658" s="181"/>
      <c r="BG658" s="181"/>
      <c r="BH658" s="181"/>
      <c r="BI658" s="181"/>
      <c r="BJ658" s="181"/>
      <c r="BK658" s="181"/>
      <c r="BL658" s="181"/>
      <c r="BM658" s="181"/>
      <c r="BN658" s="181"/>
      <c r="BO658" s="181"/>
      <c r="BP658" s="181"/>
      <c r="BQ658" s="181"/>
      <c r="BR658" s="181"/>
      <c r="BS658" s="181"/>
      <c r="BT658" s="181"/>
      <c r="BU658" s="181"/>
      <c r="BV658" s="181"/>
      <c r="BW658" s="181"/>
      <c r="BX658" s="181"/>
      <c r="BY658" s="181"/>
      <c r="BZ658" s="181"/>
      <c r="CA658" s="181"/>
      <c r="CB658" s="181"/>
      <c r="CC658" s="181"/>
      <c r="CD658" s="181"/>
      <c r="CE658" s="181"/>
      <c r="CF658" s="181"/>
      <c r="CG658" s="181"/>
      <c r="CH658" s="181"/>
      <c r="CI658" s="181"/>
      <c r="CJ658" s="181"/>
    </row>
    <row r="659" spans="2:88" x14ac:dyDescent="0.2">
      <c r="B659" s="144" t="str">
        <f t="shared" si="304"/>
        <v>20. Equipo Contratista</v>
      </c>
      <c r="C659" s="149" t="str">
        <f t="shared" si="306"/>
        <v/>
      </c>
      <c r="D659" s="149" t="str">
        <f t="shared" ref="D659:AQ659" si="325">IFERROR((D700/D741)*100,"")</f>
        <v/>
      </c>
      <c r="E659" s="149">
        <f t="shared" si="325"/>
        <v>-5.3917987849109048</v>
      </c>
      <c r="F659" s="149" t="str">
        <f t="shared" si="325"/>
        <v/>
      </c>
      <c r="G659" s="149" t="str">
        <f t="shared" si="325"/>
        <v/>
      </c>
      <c r="H659" s="149">
        <f t="shared" si="325"/>
        <v>109.33691264647098</v>
      </c>
      <c r="I659" s="149">
        <f t="shared" si="325"/>
        <v>101.40383217824413</v>
      </c>
      <c r="J659" s="149" t="str">
        <f t="shared" si="325"/>
        <v/>
      </c>
      <c r="K659" s="149">
        <f t="shared" si="325"/>
        <v>0.67971853908381608</v>
      </c>
      <c r="L659" s="149">
        <f t="shared" si="325"/>
        <v>-61.223207976760619</v>
      </c>
      <c r="M659" s="149" t="str">
        <f t="shared" si="325"/>
        <v/>
      </c>
      <c r="N659" s="149">
        <f t="shared" si="325"/>
        <v>15.123251165889407</v>
      </c>
      <c r="O659" s="149">
        <f t="shared" si="325"/>
        <v>9.8067243102934221</v>
      </c>
      <c r="P659" s="149" t="str">
        <f t="shared" si="325"/>
        <v/>
      </c>
      <c r="Q659" s="149">
        <f t="shared" si="325"/>
        <v>97.750717998729513</v>
      </c>
      <c r="R659" s="149" t="str">
        <f t="shared" si="325"/>
        <v/>
      </c>
      <c r="S659" s="149">
        <f t="shared" si="325"/>
        <v>129.12632145695704</v>
      </c>
      <c r="T659" s="149" t="str">
        <f t="shared" si="325"/>
        <v/>
      </c>
      <c r="U659" s="149">
        <f t="shared" si="325"/>
        <v>182.08682913836728</v>
      </c>
      <c r="V659" s="149" t="str">
        <f t="shared" si="325"/>
        <v/>
      </c>
      <c r="W659" s="149" t="str">
        <f t="shared" si="325"/>
        <v/>
      </c>
      <c r="X659" s="149" t="str">
        <f t="shared" si="325"/>
        <v/>
      </c>
      <c r="Y659" s="149">
        <f t="shared" si="325"/>
        <v>158.45452888645889</v>
      </c>
      <c r="Z659" s="149">
        <f t="shared" si="325"/>
        <v>6.208802530939769</v>
      </c>
      <c r="AA659" s="149">
        <f t="shared" si="325"/>
        <v>8.0865875885147442</v>
      </c>
      <c r="AB659" s="149" t="str">
        <f t="shared" si="325"/>
        <v/>
      </c>
      <c r="AC659" s="149" t="str">
        <f t="shared" si="325"/>
        <v/>
      </c>
      <c r="AD659" s="149">
        <f t="shared" si="325"/>
        <v>50.323224261771749</v>
      </c>
      <c r="AE659" s="149" t="str">
        <f t="shared" si="325"/>
        <v/>
      </c>
      <c r="AF659" s="149" t="str">
        <f t="shared" si="325"/>
        <v/>
      </c>
      <c r="AG659" s="149">
        <f t="shared" si="325"/>
        <v>93.04239865234419</v>
      </c>
      <c r="AH659" s="149">
        <f t="shared" si="325"/>
        <v>48.72879300384119</v>
      </c>
      <c r="AI659" s="149" t="str">
        <f t="shared" si="325"/>
        <v/>
      </c>
      <c r="AJ659" s="149" t="str">
        <f t="shared" si="325"/>
        <v/>
      </c>
      <c r="AK659" s="149" t="str">
        <f t="shared" si="325"/>
        <v/>
      </c>
      <c r="AL659" s="149" t="str">
        <f t="shared" si="325"/>
        <v/>
      </c>
      <c r="AM659" s="149" t="str">
        <f t="shared" si="325"/>
        <v/>
      </c>
      <c r="AN659" s="149" t="str">
        <f t="shared" si="325"/>
        <v/>
      </c>
      <c r="AO659" s="149" t="str">
        <f t="shared" si="325"/>
        <v/>
      </c>
      <c r="AP659" s="149" t="str">
        <f t="shared" si="325"/>
        <v/>
      </c>
      <c r="AQ659" s="149">
        <f t="shared" si="325"/>
        <v>41.381731918533035</v>
      </c>
      <c r="AS659" s="246">
        <v>87.135700341084714</v>
      </c>
      <c r="AT659" s="151"/>
      <c r="AV659" s="181"/>
      <c r="AW659" s="181"/>
      <c r="AX659" s="181"/>
      <c r="AY659" s="181"/>
      <c r="AZ659" s="181"/>
      <c r="BA659" s="181"/>
      <c r="BB659" s="181"/>
      <c r="BC659" s="181"/>
      <c r="BD659" s="181"/>
      <c r="BE659" s="181"/>
      <c r="BF659" s="181"/>
      <c r="BG659" s="181"/>
      <c r="BH659" s="181"/>
      <c r="BI659" s="181"/>
      <c r="BJ659" s="181"/>
      <c r="BK659" s="181"/>
      <c r="BL659" s="181"/>
      <c r="BM659" s="181"/>
      <c r="BN659" s="181"/>
      <c r="BO659" s="181"/>
      <c r="BP659" s="181"/>
      <c r="BQ659" s="181"/>
      <c r="BR659" s="181"/>
      <c r="BS659" s="181"/>
      <c r="BT659" s="181"/>
      <c r="BU659" s="181"/>
      <c r="BV659" s="181"/>
      <c r="BW659" s="181"/>
      <c r="BX659" s="181"/>
      <c r="BY659" s="181"/>
      <c r="BZ659" s="181"/>
      <c r="CA659" s="181"/>
      <c r="CB659" s="181"/>
      <c r="CC659" s="181"/>
      <c r="CD659" s="181"/>
      <c r="CE659" s="181"/>
      <c r="CF659" s="181"/>
      <c r="CG659" s="181"/>
      <c r="CH659" s="181"/>
      <c r="CI659" s="181"/>
      <c r="CJ659" s="181"/>
    </row>
    <row r="660" spans="2:88" x14ac:dyDescent="0.2">
      <c r="B660" s="144" t="str">
        <f t="shared" si="304"/>
        <v>21. Todo Riesgo, Construcción y Montaje</v>
      </c>
      <c r="C660" s="149" t="str">
        <f t="shared" si="306"/>
        <v/>
      </c>
      <c r="D660" s="149" t="str">
        <f t="shared" ref="D660:AQ660" si="326">IFERROR((D701/D742)*100,"")</f>
        <v/>
      </c>
      <c r="E660" s="149">
        <f t="shared" si="326"/>
        <v>538.1913794722509</v>
      </c>
      <c r="F660" s="149" t="str">
        <f t="shared" si="326"/>
        <v/>
      </c>
      <c r="G660" s="149" t="str">
        <f t="shared" si="326"/>
        <v/>
      </c>
      <c r="H660" s="149">
        <f t="shared" si="326"/>
        <v>14.12601047027619</v>
      </c>
      <c r="I660" s="149">
        <f t="shared" si="326"/>
        <v>18.280070044872495</v>
      </c>
      <c r="J660" s="149" t="str">
        <f t="shared" si="326"/>
        <v/>
      </c>
      <c r="K660" s="149">
        <f t="shared" si="326"/>
        <v>-11.157144094465457</v>
      </c>
      <c r="L660" s="149">
        <f t="shared" si="326"/>
        <v>91.707039894730542</v>
      </c>
      <c r="M660" s="149" t="str">
        <f t="shared" si="326"/>
        <v/>
      </c>
      <c r="N660" s="149">
        <f t="shared" si="326"/>
        <v>-80.490156281713013</v>
      </c>
      <c r="O660" s="149">
        <f t="shared" si="326"/>
        <v>5.2279260780287471</v>
      </c>
      <c r="P660" s="149" t="str">
        <f t="shared" si="326"/>
        <v/>
      </c>
      <c r="Q660" s="149">
        <f t="shared" si="326"/>
        <v>-137.36400760622215</v>
      </c>
      <c r="R660" s="149" t="str">
        <f t="shared" si="326"/>
        <v/>
      </c>
      <c r="S660" s="149">
        <f t="shared" si="326"/>
        <v>-30.932521719029914</v>
      </c>
      <c r="T660" s="149" t="str">
        <f t="shared" si="326"/>
        <v/>
      </c>
      <c r="U660" s="149">
        <f t="shared" si="326"/>
        <v>-75.924833468524938</v>
      </c>
      <c r="V660" s="149" t="str">
        <f t="shared" si="326"/>
        <v/>
      </c>
      <c r="W660" s="149">
        <f t="shared" si="326"/>
        <v>-0.32425204746782549</v>
      </c>
      <c r="X660" s="149" t="str">
        <f t="shared" si="326"/>
        <v/>
      </c>
      <c r="Y660" s="149">
        <f t="shared" si="326"/>
        <v>71.085086537465031</v>
      </c>
      <c r="Z660" s="149">
        <f t="shared" si="326"/>
        <v>-17.510809141445336</v>
      </c>
      <c r="AA660" s="149">
        <f t="shared" si="326"/>
        <v>64.599006387508879</v>
      </c>
      <c r="AB660" s="149" t="str">
        <f t="shared" si="326"/>
        <v/>
      </c>
      <c r="AC660" s="149" t="str">
        <f t="shared" si="326"/>
        <v/>
      </c>
      <c r="AD660" s="149">
        <f t="shared" si="326"/>
        <v>74.571508629024947</v>
      </c>
      <c r="AE660" s="149">
        <f t="shared" si="326"/>
        <v>789.96350364963507</v>
      </c>
      <c r="AF660" s="149" t="str">
        <f t="shared" si="326"/>
        <v/>
      </c>
      <c r="AG660" s="149">
        <f t="shared" si="326"/>
        <v>35.167563094745553</v>
      </c>
      <c r="AH660" s="149">
        <f t="shared" si="326"/>
        <v>34.77506926312013</v>
      </c>
      <c r="AI660" s="149" t="str">
        <f t="shared" si="326"/>
        <v/>
      </c>
      <c r="AJ660" s="149" t="str">
        <f t="shared" si="326"/>
        <v/>
      </c>
      <c r="AK660" s="149" t="str">
        <f t="shared" si="326"/>
        <v/>
      </c>
      <c r="AL660" s="149" t="str">
        <f t="shared" si="326"/>
        <v/>
      </c>
      <c r="AM660" s="149" t="str">
        <f t="shared" si="326"/>
        <v/>
      </c>
      <c r="AN660" s="149" t="str">
        <f t="shared" si="326"/>
        <v/>
      </c>
      <c r="AO660" s="149" t="str">
        <f t="shared" si="326"/>
        <v/>
      </c>
      <c r="AP660" s="149" t="str">
        <f t="shared" si="326"/>
        <v/>
      </c>
      <c r="AQ660" s="149">
        <f t="shared" si="326"/>
        <v>20.417304502340507</v>
      </c>
      <c r="AS660" s="246">
        <v>14.377135483114104</v>
      </c>
      <c r="AT660" s="151"/>
      <c r="AV660" s="181"/>
      <c r="AW660" s="181"/>
      <c r="AX660" s="181"/>
      <c r="AY660" s="181"/>
      <c r="AZ660" s="181"/>
      <c r="BA660" s="181"/>
      <c r="BB660" s="181"/>
      <c r="BC660" s="181"/>
      <c r="BD660" s="181"/>
      <c r="BE660" s="181"/>
      <c r="BF660" s="181"/>
      <c r="BG660" s="181"/>
      <c r="BH660" s="181"/>
      <c r="BI660" s="181"/>
      <c r="BJ660" s="181"/>
      <c r="BK660" s="181"/>
      <c r="BL660" s="181"/>
      <c r="BM660" s="181"/>
      <c r="BN660" s="181"/>
      <c r="BO660" s="181"/>
      <c r="BP660" s="181"/>
      <c r="BQ660" s="181"/>
      <c r="BR660" s="181"/>
      <c r="BS660" s="181"/>
      <c r="BT660" s="181"/>
      <c r="BU660" s="181"/>
      <c r="BV660" s="181"/>
      <c r="BW660" s="181"/>
      <c r="BX660" s="181"/>
      <c r="BY660" s="181"/>
      <c r="BZ660" s="181"/>
      <c r="CA660" s="181"/>
      <c r="CB660" s="181"/>
      <c r="CC660" s="181"/>
      <c r="CD660" s="181"/>
      <c r="CE660" s="181"/>
      <c r="CF660" s="181"/>
      <c r="CG660" s="181"/>
      <c r="CH660" s="181"/>
      <c r="CI660" s="181"/>
      <c r="CJ660" s="181"/>
    </row>
    <row r="661" spans="2:88" x14ac:dyDescent="0.2">
      <c r="B661" s="144" t="str">
        <f t="shared" si="304"/>
        <v>22. Avería de Maquinaria</v>
      </c>
      <c r="C661" s="149" t="str">
        <f t="shared" si="306"/>
        <v/>
      </c>
      <c r="D661" s="149" t="str">
        <f t="shared" ref="D661:AQ661" si="327">IFERROR((D702/D743)*100,"")</f>
        <v/>
      </c>
      <c r="E661" s="149">
        <f t="shared" si="327"/>
        <v>514.40329218107001</v>
      </c>
      <c r="F661" s="149" t="str">
        <f t="shared" si="327"/>
        <v/>
      </c>
      <c r="G661" s="149" t="str">
        <f t="shared" si="327"/>
        <v/>
      </c>
      <c r="H661" s="149">
        <f t="shared" si="327"/>
        <v>-30.38961038961039</v>
      </c>
      <c r="I661" s="149">
        <f t="shared" si="327"/>
        <v>163.09466602594907</v>
      </c>
      <c r="J661" s="149" t="str">
        <f t="shared" si="327"/>
        <v/>
      </c>
      <c r="K661" s="149">
        <f t="shared" si="327"/>
        <v>598.53904282115866</v>
      </c>
      <c r="L661" s="149">
        <f t="shared" si="327"/>
        <v>-2550</v>
      </c>
      <c r="M661" s="149" t="str">
        <f t="shared" si="327"/>
        <v/>
      </c>
      <c r="N661" s="149">
        <f t="shared" si="327"/>
        <v>-8.5308056872037916</v>
      </c>
      <c r="O661" s="149">
        <f t="shared" si="327"/>
        <v>6.8965517241379306</v>
      </c>
      <c r="P661" s="149" t="str">
        <f t="shared" si="327"/>
        <v/>
      </c>
      <c r="Q661" s="149">
        <f t="shared" si="327"/>
        <v>0</v>
      </c>
      <c r="R661" s="149" t="str">
        <f t="shared" si="327"/>
        <v/>
      </c>
      <c r="S661" s="149">
        <f t="shared" si="327"/>
        <v>4714.5892351274788</v>
      </c>
      <c r="T661" s="149" t="str">
        <f t="shared" si="327"/>
        <v/>
      </c>
      <c r="U661" s="149">
        <f t="shared" si="327"/>
        <v>1644.1187523487411</v>
      </c>
      <c r="V661" s="149" t="str">
        <f t="shared" si="327"/>
        <v/>
      </c>
      <c r="W661" s="149">
        <f t="shared" si="327"/>
        <v>0</v>
      </c>
      <c r="X661" s="149" t="str">
        <f t="shared" si="327"/>
        <v/>
      </c>
      <c r="Y661" s="149">
        <f t="shared" si="327"/>
        <v>6346.3414634146338</v>
      </c>
      <c r="Z661" s="149">
        <f t="shared" si="327"/>
        <v>-9.3838326738270208</v>
      </c>
      <c r="AA661" s="149">
        <f t="shared" si="327"/>
        <v>715.29680365296804</v>
      </c>
      <c r="AB661" s="149" t="str">
        <f t="shared" si="327"/>
        <v/>
      </c>
      <c r="AC661" s="149" t="str">
        <f t="shared" si="327"/>
        <v/>
      </c>
      <c r="AD661" s="149">
        <f t="shared" si="327"/>
        <v>0</v>
      </c>
      <c r="AE661" s="149" t="str">
        <f t="shared" si="327"/>
        <v/>
      </c>
      <c r="AF661" s="149" t="str">
        <f t="shared" si="327"/>
        <v/>
      </c>
      <c r="AG661" s="149">
        <f t="shared" si="327"/>
        <v>23.159087230943516</v>
      </c>
      <c r="AH661" s="149" t="str">
        <f t="shared" si="327"/>
        <v/>
      </c>
      <c r="AI661" s="149" t="str">
        <f t="shared" si="327"/>
        <v/>
      </c>
      <c r="AJ661" s="149" t="str">
        <f t="shared" si="327"/>
        <v/>
      </c>
      <c r="AK661" s="149" t="str">
        <f t="shared" si="327"/>
        <v/>
      </c>
      <c r="AL661" s="149" t="str">
        <f t="shared" si="327"/>
        <v/>
      </c>
      <c r="AM661" s="149" t="str">
        <f t="shared" si="327"/>
        <v/>
      </c>
      <c r="AN661" s="149" t="str">
        <f t="shared" si="327"/>
        <v/>
      </c>
      <c r="AO661" s="149" t="str">
        <f t="shared" si="327"/>
        <v/>
      </c>
      <c r="AP661" s="149" t="str">
        <f t="shared" si="327"/>
        <v/>
      </c>
      <c r="AQ661" s="149">
        <f t="shared" si="327"/>
        <v>104.1309227932334</v>
      </c>
      <c r="AS661" s="246">
        <v>21.449872075094461</v>
      </c>
      <c r="AT661" s="151"/>
      <c r="AV661" s="181"/>
      <c r="AW661" s="181"/>
      <c r="AX661" s="181"/>
      <c r="AY661" s="181"/>
      <c r="AZ661" s="181"/>
      <c r="BA661" s="181"/>
      <c r="BB661" s="181"/>
      <c r="BC661" s="181"/>
      <c r="BD661" s="181"/>
      <c r="BE661" s="181"/>
      <c r="BF661" s="181"/>
      <c r="BG661" s="181"/>
      <c r="BH661" s="181"/>
      <c r="BI661" s="181"/>
      <c r="BJ661" s="181"/>
      <c r="BK661" s="181"/>
      <c r="BL661" s="181"/>
      <c r="BM661" s="181"/>
      <c r="BN661" s="181"/>
      <c r="BO661" s="181"/>
      <c r="BP661" s="181"/>
      <c r="BQ661" s="181"/>
      <c r="BR661" s="181"/>
      <c r="BS661" s="181"/>
      <c r="BT661" s="181"/>
      <c r="BU661" s="181"/>
      <c r="BV661" s="181"/>
      <c r="BW661" s="181"/>
      <c r="BX661" s="181"/>
      <c r="BY661" s="181"/>
      <c r="BZ661" s="181"/>
      <c r="CA661" s="181"/>
      <c r="CB661" s="181"/>
      <c r="CC661" s="181"/>
      <c r="CD661" s="181"/>
      <c r="CE661" s="181"/>
      <c r="CF661" s="181"/>
      <c r="CG661" s="181"/>
      <c r="CH661" s="181"/>
      <c r="CI661" s="181"/>
      <c r="CJ661" s="181"/>
    </row>
    <row r="662" spans="2:88" x14ac:dyDescent="0.2">
      <c r="B662" s="144" t="str">
        <f t="shared" si="304"/>
        <v>23. Equipo Electrónico</v>
      </c>
      <c r="C662" s="149" t="str">
        <f t="shared" si="306"/>
        <v/>
      </c>
      <c r="D662" s="149" t="str">
        <f t="shared" ref="D662:AQ662" si="328">IFERROR((D703/D744)*100,"")</f>
        <v/>
      </c>
      <c r="E662" s="149">
        <f t="shared" si="328"/>
        <v>-81.331939194080277</v>
      </c>
      <c r="F662" s="149" t="str">
        <f t="shared" si="328"/>
        <v/>
      </c>
      <c r="G662" s="149" t="str">
        <f t="shared" si="328"/>
        <v/>
      </c>
      <c r="H662" s="149">
        <f t="shared" si="328"/>
        <v>236.78902783380394</v>
      </c>
      <c r="I662" s="149">
        <f t="shared" si="328"/>
        <v>73.951899747018871</v>
      </c>
      <c r="J662" s="149" t="str">
        <f t="shared" si="328"/>
        <v/>
      </c>
      <c r="K662" s="149">
        <f t="shared" si="328"/>
        <v>49.458054936896808</v>
      </c>
      <c r="L662" s="149">
        <f t="shared" si="328"/>
        <v>1607.3405535499396</v>
      </c>
      <c r="M662" s="149" t="str">
        <f t="shared" si="328"/>
        <v/>
      </c>
      <c r="N662" s="149">
        <f t="shared" si="328"/>
        <v>-1.8518518518518516</v>
      </c>
      <c r="O662" s="149">
        <f t="shared" si="328"/>
        <v>7.4727120067170443</v>
      </c>
      <c r="P662" s="149" t="str">
        <f t="shared" si="328"/>
        <v/>
      </c>
      <c r="Q662" s="149">
        <f t="shared" si="328"/>
        <v>-57.210007581501131</v>
      </c>
      <c r="R662" s="149" t="str">
        <f t="shared" si="328"/>
        <v/>
      </c>
      <c r="S662" s="149">
        <f t="shared" si="328"/>
        <v>-9.2957322427678957</v>
      </c>
      <c r="T662" s="149" t="str">
        <f t="shared" si="328"/>
        <v/>
      </c>
      <c r="U662" s="149">
        <f t="shared" si="328"/>
        <v>-221.75187418973002</v>
      </c>
      <c r="V662" s="149" t="str">
        <f t="shared" si="328"/>
        <v/>
      </c>
      <c r="W662" s="149">
        <f t="shared" si="328"/>
        <v>0</v>
      </c>
      <c r="X662" s="149" t="str">
        <f t="shared" si="328"/>
        <v/>
      </c>
      <c r="Y662" s="149">
        <f t="shared" si="328"/>
        <v>343.83423180592996</v>
      </c>
      <c r="Z662" s="149">
        <f t="shared" si="328"/>
        <v>1.1534850449322664</v>
      </c>
      <c r="AA662" s="149">
        <f t="shared" si="328"/>
        <v>271.83068783068785</v>
      </c>
      <c r="AB662" s="149" t="str">
        <f t="shared" si="328"/>
        <v/>
      </c>
      <c r="AC662" s="149" t="str">
        <f t="shared" si="328"/>
        <v/>
      </c>
      <c r="AD662" s="149">
        <f t="shared" si="328"/>
        <v>24.7918188458729</v>
      </c>
      <c r="AE662" s="149" t="str">
        <f t="shared" si="328"/>
        <v/>
      </c>
      <c r="AF662" s="149" t="str">
        <f t="shared" si="328"/>
        <v/>
      </c>
      <c r="AG662" s="149">
        <f t="shared" si="328"/>
        <v>1349.8185371300949</v>
      </c>
      <c r="AH662" s="149">
        <f t="shared" si="328"/>
        <v>0</v>
      </c>
      <c r="AI662" s="149" t="str">
        <f t="shared" si="328"/>
        <v/>
      </c>
      <c r="AJ662" s="149">
        <f t="shared" si="328"/>
        <v>3.1196381219778507E-2</v>
      </c>
      <c r="AK662" s="149" t="str">
        <f t="shared" si="328"/>
        <v/>
      </c>
      <c r="AL662" s="149" t="str">
        <f t="shared" si="328"/>
        <v/>
      </c>
      <c r="AM662" s="149" t="str">
        <f t="shared" si="328"/>
        <v/>
      </c>
      <c r="AN662" s="149" t="str">
        <f t="shared" si="328"/>
        <v/>
      </c>
      <c r="AO662" s="149" t="str">
        <f t="shared" si="328"/>
        <v/>
      </c>
      <c r="AP662" s="149" t="str">
        <f t="shared" si="328"/>
        <v/>
      </c>
      <c r="AQ662" s="149">
        <f t="shared" si="328"/>
        <v>86.272416979388638</v>
      </c>
      <c r="AS662" s="246">
        <v>66.092396535129936</v>
      </c>
      <c r="AT662" s="151"/>
      <c r="AV662" s="181"/>
      <c r="AW662" s="181"/>
      <c r="AX662" s="181"/>
      <c r="AY662" s="181"/>
      <c r="AZ662" s="181"/>
      <c r="BA662" s="181"/>
      <c r="BB662" s="181"/>
      <c r="BC662" s="181"/>
      <c r="BD662" s="181"/>
      <c r="BE662" s="181"/>
      <c r="BF662" s="181"/>
      <c r="BG662" s="181"/>
      <c r="BH662" s="181"/>
      <c r="BI662" s="181"/>
      <c r="BJ662" s="181"/>
      <c r="BK662" s="181"/>
      <c r="BL662" s="181"/>
      <c r="BM662" s="181"/>
      <c r="BN662" s="181"/>
      <c r="BO662" s="181"/>
      <c r="BP662" s="181"/>
      <c r="BQ662" s="181"/>
      <c r="BR662" s="181"/>
      <c r="BS662" s="181"/>
      <c r="BT662" s="181"/>
      <c r="BU662" s="181"/>
      <c r="BV662" s="181"/>
      <c r="BW662" s="181"/>
      <c r="BX662" s="181"/>
      <c r="BY662" s="181"/>
      <c r="BZ662" s="181"/>
      <c r="CA662" s="181"/>
      <c r="CB662" s="181"/>
      <c r="CC662" s="181"/>
      <c r="CD662" s="181"/>
      <c r="CE662" s="181"/>
      <c r="CF662" s="181"/>
      <c r="CG662" s="181"/>
      <c r="CH662" s="181"/>
      <c r="CI662" s="181"/>
      <c r="CJ662" s="181"/>
    </row>
    <row r="663" spans="2:88" x14ac:dyDescent="0.2">
      <c r="B663" s="144" t="str">
        <f t="shared" si="304"/>
        <v>24. Garantía</v>
      </c>
      <c r="C663" s="149" t="str">
        <f t="shared" si="306"/>
        <v/>
      </c>
      <c r="D663" s="149">
        <f t="shared" ref="D663:AQ663" si="329">IFERROR((D704/D745)*100,"")</f>
        <v>4.2502707787396776</v>
      </c>
      <c r="E663" s="149">
        <f t="shared" si="329"/>
        <v>409.51789067252002</v>
      </c>
      <c r="F663" s="149" t="str">
        <f t="shared" si="329"/>
        <v/>
      </c>
      <c r="G663" s="149">
        <f t="shared" si="329"/>
        <v>224.45202047493197</v>
      </c>
      <c r="H663" s="149">
        <f t="shared" si="329"/>
        <v>-22.065533980582526</v>
      </c>
      <c r="I663" s="149">
        <f t="shared" si="329"/>
        <v>-0.29268941661677644</v>
      </c>
      <c r="J663" s="149" t="str">
        <f t="shared" si="329"/>
        <v/>
      </c>
      <c r="K663" s="149">
        <f t="shared" si="329"/>
        <v>17.690392079997643</v>
      </c>
      <c r="L663" s="149">
        <f t="shared" si="329"/>
        <v>101.98460013503612</v>
      </c>
      <c r="M663" s="149">
        <f t="shared" si="329"/>
        <v>260.76632501448034</v>
      </c>
      <c r="N663" s="149" t="str">
        <f t="shared" si="329"/>
        <v/>
      </c>
      <c r="O663" s="149" t="str">
        <f t="shared" si="329"/>
        <v/>
      </c>
      <c r="P663" s="149">
        <f t="shared" si="329"/>
        <v>115.60934617480419</v>
      </c>
      <c r="Q663" s="149">
        <f t="shared" si="329"/>
        <v>50.860435785263093</v>
      </c>
      <c r="R663" s="149" t="str">
        <f t="shared" si="329"/>
        <v/>
      </c>
      <c r="S663" s="149">
        <f t="shared" si="329"/>
        <v>110.95313217644826</v>
      </c>
      <c r="T663" s="149" t="str">
        <f t="shared" si="329"/>
        <v/>
      </c>
      <c r="U663" s="149">
        <f t="shared" si="329"/>
        <v>367.94022415940225</v>
      </c>
      <c r="V663" s="149" t="str">
        <f t="shared" si="329"/>
        <v/>
      </c>
      <c r="W663" s="149">
        <f t="shared" si="329"/>
        <v>0</v>
      </c>
      <c r="X663" s="149">
        <f t="shared" si="329"/>
        <v>221.52391387873013</v>
      </c>
      <c r="Y663" s="149">
        <f t="shared" si="329"/>
        <v>76.104209665485413</v>
      </c>
      <c r="Z663" s="149" t="str">
        <f t="shared" si="329"/>
        <v/>
      </c>
      <c r="AA663" s="149">
        <f t="shared" si="329"/>
        <v>53.2651755688454</v>
      </c>
      <c r="AB663" s="149" t="str">
        <f t="shared" si="329"/>
        <v/>
      </c>
      <c r="AC663" s="149" t="str">
        <f t="shared" si="329"/>
        <v/>
      </c>
      <c r="AD663" s="149">
        <f t="shared" si="329"/>
        <v>416.82447736808876</v>
      </c>
      <c r="AE663" s="149" t="str">
        <f t="shared" si="329"/>
        <v/>
      </c>
      <c r="AF663" s="149">
        <f t="shared" si="329"/>
        <v>-17.370739859219121</v>
      </c>
      <c r="AG663" s="149">
        <f t="shared" si="329"/>
        <v>453.91459074733092</v>
      </c>
      <c r="AH663" s="149">
        <f t="shared" si="329"/>
        <v>-4.1264266900790165</v>
      </c>
      <c r="AI663" s="149" t="str">
        <f t="shared" si="329"/>
        <v/>
      </c>
      <c r="AJ663" s="149" t="str">
        <f t="shared" si="329"/>
        <v/>
      </c>
      <c r="AK663" s="149" t="str">
        <f t="shared" si="329"/>
        <v/>
      </c>
      <c r="AL663" s="149" t="str">
        <f t="shared" si="329"/>
        <v/>
      </c>
      <c r="AM663" s="149" t="str">
        <f t="shared" si="329"/>
        <v/>
      </c>
      <c r="AN663" s="149" t="str">
        <f t="shared" si="329"/>
        <v/>
      </c>
      <c r="AO663" s="149" t="str">
        <f t="shared" si="329"/>
        <v/>
      </c>
      <c r="AP663" s="149" t="str">
        <f t="shared" si="329"/>
        <v/>
      </c>
      <c r="AQ663" s="149">
        <f t="shared" si="329"/>
        <v>51.432687109213717</v>
      </c>
      <c r="AS663" s="246">
        <v>7.4306158220781144</v>
      </c>
      <c r="AT663" s="151"/>
      <c r="AV663" s="181"/>
      <c r="AW663" s="181"/>
      <c r="AX663" s="181"/>
      <c r="AY663" s="181"/>
      <c r="AZ663" s="181"/>
      <c r="BA663" s="181"/>
      <c r="BB663" s="181"/>
      <c r="BC663" s="181"/>
      <c r="BD663" s="181"/>
      <c r="BE663" s="181"/>
      <c r="BF663" s="181"/>
      <c r="BG663" s="181"/>
      <c r="BH663" s="181"/>
      <c r="BI663" s="181"/>
      <c r="BJ663" s="181"/>
      <c r="BK663" s="181"/>
      <c r="BL663" s="181"/>
      <c r="BM663" s="181"/>
      <c r="BN663" s="181"/>
      <c r="BO663" s="181"/>
      <c r="BP663" s="181"/>
      <c r="BQ663" s="181"/>
      <c r="BR663" s="181"/>
      <c r="BS663" s="181"/>
      <c r="BT663" s="181"/>
      <c r="BU663" s="181"/>
      <c r="BV663" s="181"/>
      <c r="BW663" s="181"/>
      <c r="BX663" s="181"/>
      <c r="BY663" s="181"/>
      <c r="BZ663" s="181"/>
      <c r="CA663" s="181"/>
      <c r="CB663" s="181"/>
      <c r="CC663" s="181"/>
      <c r="CD663" s="181"/>
      <c r="CE663" s="181"/>
      <c r="CF663" s="181"/>
      <c r="CG663" s="181"/>
      <c r="CH663" s="181"/>
      <c r="CI663" s="181"/>
      <c r="CJ663" s="181"/>
    </row>
    <row r="664" spans="2:88" x14ac:dyDescent="0.2">
      <c r="B664" s="144" t="str">
        <f t="shared" si="304"/>
        <v>25. Fidelidad</v>
      </c>
      <c r="C664" s="149" t="str">
        <f t="shared" si="306"/>
        <v/>
      </c>
      <c r="D664" s="149" t="str">
        <f t="shared" ref="D664:AQ664" si="330">IFERROR((D705/D746)*100,"")</f>
        <v/>
      </c>
      <c r="E664" s="149">
        <f t="shared" si="330"/>
        <v>45.063086347897283</v>
      </c>
      <c r="F664" s="149" t="str">
        <f t="shared" si="330"/>
        <v/>
      </c>
      <c r="G664" s="149" t="str">
        <f t="shared" si="330"/>
        <v/>
      </c>
      <c r="H664" s="149">
        <f t="shared" si="330"/>
        <v>0</v>
      </c>
      <c r="I664" s="149" t="str">
        <f t="shared" si="330"/>
        <v/>
      </c>
      <c r="J664" s="149" t="str">
        <f t="shared" si="330"/>
        <v/>
      </c>
      <c r="K664" s="149">
        <f t="shared" si="330"/>
        <v>0</v>
      </c>
      <c r="L664" s="149">
        <f t="shared" si="330"/>
        <v>-28400</v>
      </c>
      <c r="M664" s="149" t="str">
        <f t="shared" si="330"/>
        <v/>
      </c>
      <c r="N664" s="149" t="str">
        <f t="shared" si="330"/>
        <v/>
      </c>
      <c r="O664" s="149" t="str">
        <f t="shared" si="330"/>
        <v/>
      </c>
      <c r="P664" s="149" t="str">
        <f t="shared" si="330"/>
        <v/>
      </c>
      <c r="Q664" s="149">
        <f t="shared" si="330"/>
        <v>2.5218325032815803</v>
      </c>
      <c r="R664" s="149" t="str">
        <f t="shared" si="330"/>
        <v/>
      </c>
      <c r="S664" s="149">
        <f t="shared" si="330"/>
        <v>0</v>
      </c>
      <c r="T664" s="149" t="str">
        <f t="shared" si="330"/>
        <v/>
      </c>
      <c r="U664" s="149" t="str">
        <f t="shared" si="330"/>
        <v/>
      </c>
      <c r="V664" s="149" t="str">
        <f t="shared" si="330"/>
        <v/>
      </c>
      <c r="W664" s="149" t="str">
        <f t="shared" si="330"/>
        <v/>
      </c>
      <c r="X664" s="149" t="str">
        <f t="shared" si="330"/>
        <v/>
      </c>
      <c r="Y664" s="149" t="str">
        <f t="shared" si="330"/>
        <v/>
      </c>
      <c r="Z664" s="149" t="str">
        <f t="shared" si="330"/>
        <v/>
      </c>
      <c r="AA664" s="149" t="str">
        <f t="shared" si="330"/>
        <v/>
      </c>
      <c r="AB664" s="149" t="str">
        <f t="shared" si="330"/>
        <v/>
      </c>
      <c r="AC664" s="149" t="str">
        <f t="shared" si="330"/>
        <v/>
      </c>
      <c r="AD664" s="149">
        <f t="shared" si="330"/>
        <v>-2.7266296191796395</v>
      </c>
      <c r="AE664" s="149" t="str">
        <f t="shared" si="330"/>
        <v/>
      </c>
      <c r="AF664" s="149" t="str">
        <f t="shared" si="330"/>
        <v/>
      </c>
      <c r="AG664" s="149">
        <f t="shared" si="330"/>
        <v>0</v>
      </c>
      <c r="AH664" s="149" t="str">
        <f t="shared" si="330"/>
        <v/>
      </c>
      <c r="AI664" s="149" t="str">
        <f t="shared" si="330"/>
        <v/>
      </c>
      <c r="AJ664" s="149" t="str">
        <f t="shared" si="330"/>
        <v/>
      </c>
      <c r="AK664" s="149" t="str">
        <f t="shared" si="330"/>
        <v/>
      </c>
      <c r="AL664" s="149" t="str">
        <f t="shared" si="330"/>
        <v/>
      </c>
      <c r="AM664" s="149" t="str">
        <f t="shared" si="330"/>
        <v/>
      </c>
      <c r="AN664" s="149" t="str">
        <f t="shared" si="330"/>
        <v/>
      </c>
      <c r="AO664" s="149" t="str">
        <f t="shared" si="330"/>
        <v/>
      </c>
      <c r="AP664" s="149" t="str">
        <f t="shared" si="330"/>
        <v/>
      </c>
      <c r="AQ664" s="149">
        <f t="shared" si="330"/>
        <v>3.5628863633490515</v>
      </c>
      <c r="AS664" s="246">
        <v>6.4016530068683544</v>
      </c>
      <c r="AT664" s="151"/>
      <c r="AV664" s="181"/>
      <c r="AW664" s="181"/>
      <c r="AX664" s="181"/>
      <c r="AY664" s="181"/>
      <c r="AZ664" s="181"/>
      <c r="BA664" s="181"/>
      <c r="BB664" s="181"/>
      <c r="BC664" s="181"/>
      <c r="BD664" s="181"/>
      <c r="BE664" s="181"/>
      <c r="BF664" s="181"/>
      <c r="BG664" s="181"/>
      <c r="BH664" s="181"/>
      <c r="BI664" s="181"/>
      <c r="BJ664" s="181"/>
      <c r="BK664" s="181"/>
      <c r="BL664" s="181"/>
      <c r="BM664" s="181"/>
      <c r="BN664" s="181"/>
      <c r="BO664" s="181"/>
      <c r="BP664" s="181"/>
      <c r="BQ664" s="181"/>
      <c r="BR664" s="181"/>
      <c r="BS664" s="181"/>
      <c r="BT664" s="181"/>
      <c r="BU664" s="181"/>
      <c r="BV664" s="181"/>
      <c r="BW664" s="181"/>
      <c r="BX664" s="181"/>
      <c r="BY664" s="181"/>
      <c r="BZ664" s="181"/>
      <c r="CA664" s="181"/>
      <c r="CB664" s="181"/>
      <c r="CC664" s="181"/>
      <c r="CD664" s="181"/>
      <c r="CE664" s="181"/>
      <c r="CF664" s="181"/>
      <c r="CG664" s="181"/>
      <c r="CH664" s="181"/>
      <c r="CI664" s="181"/>
      <c r="CJ664" s="181"/>
    </row>
    <row r="665" spans="2:88" x14ac:dyDescent="0.2">
      <c r="B665" s="144" t="str">
        <f t="shared" si="304"/>
        <v>26. Seguros Extensión y Garantía</v>
      </c>
      <c r="C665" s="149" t="str">
        <f t="shared" si="306"/>
        <v/>
      </c>
      <c r="D665" s="149" t="str">
        <f t="shared" ref="D665:AQ665" si="331">IFERROR((D706/D747)*100,"")</f>
        <v/>
      </c>
      <c r="E665" s="149" t="str">
        <f t="shared" si="331"/>
        <v/>
      </c>
      <c r="F665" s="149" t="str">
        <f t="shared" si="331"/>
        <v/>
      </c>
      <c r="G665" s="149" t="str">
        <f t="shared" si="331"/>
        <v/>
      </c>
      <c r="H665" s="149">
        <f t="shared" si="331"/>
        <v>-1.5897865995713352</v>
      </c>
      <c r="I665" s="149" t="str">
        <f t="shared" si="331"/>
        <v/>
      </c>
      <c r="J665" s="149" t="str">
        <f t="shared" si="331"/>
        <v/>
      </c>
      <c r="K665" s="149">
        <f t="shared" si="331"/>
        <v>-6.0088129256242483E-2</v>
      </c>
      <c r="L665" s="149" t="str">
        <f t="shared" si="331"/>
        <v/>
      </c>
      <c r="M665" s="149" t="str">
        <f t="shared" si="331"/>
        <v/>
      </c>
      <c r="N665" s="149" t="str">
        <f t="shared" si="331"/>
        <v/>
      </c>
      <c r="O665" s="149" t="str">
        <f t="shared" si="331"/>
        <v/>
      </c>
      <c r="P665" s="149" t="str">
        <f t="shared" si="331"/>
        <v/>
      </c>
      <c r="Q665" s="149">
        <f t="shared" si="331"/>
        <v>-1.7997329943596656</v>
      </c>
      <c r="R665" s="149" t="str">
        <f t="shared" si="331"/>
        <v/>
      </c>
      <c r="S665" s="149" t="str">
        <f t="shared" si="331"/>
        <v/>
      </c>
      <c r="T665" s="149" t="str">
        <f t="shared" si="331"/>
        <v/>
      </c>
      <c r="U665" s="149" t="str">
        <f t="shared" si="331"/>
        <v/>
      </c>
      <c r="V665" s="149" t="str">
        <f t="shared" si="331"/>
        <v/>
      </c>
      <c r="W665" s="149" t="str">
        <f t="shared" si="331"/>
        <v/>
      </c>
      <c r="X665" s="149" t="str">
        <f t="shared" si="331"/>
        <v/>
      </c>
      <c r="Y665" s="149" t="str">
        <f t="shared" si="331"/>
        <v/>
      </c>
      <c r="Z665" s="149" t="str">
        <f t="shared" si="331"/>
        <v/>
      </c>
      <c r="AA665" s="149" t="str">
        <f t="shared" si="331"/>
        <v/>
      </c>
      <c r="AB665" s="149" t="str">
        <f t="shared" si="331"/>
        <v/>
      </c>
      <c r="AC665" s="149" t="str">
        <f t="shared" si="331"/>
        <v/>
      </c>
      <c r="AD665" s="149" t="str">
        <f t="shared" si="331"/>
        <v/>
      </c>
      <c r="AE665" s="149" t="str">
        <f t="shared" si="331"/>
        <v/>
      </c>
      <c r="AF665" s="149" t="str">
        <f t="shared" si="331"/>
        <v/>
      </c>
      <c r="AG665" s="149" t="str">
        <f t="shared" si="331"/>
        <v/>
      </c>
      <c r="AH665" s="149" t="str">
        <f t="shared" si="331"/>
        <v/>
      </c>
      <c r="AI665" s="149" t="str">
        <f t="shared" si="331"/>
        <v/>
      </c>
      <c r="AJ665" s="149" t="str">
        <f t="shared" si="331"/>
        <v/>
      </c>
      <c r="AK665" s="149" t="str">
        <f t="shared" si="331"/>
        <v/>
      </c>
      <c r="AL665" s="149" t="str">
        <f t="shared" si="331"/>
        <v/>
      </c>
      <c r="AM665" s="149" t="str">
        <f t="shared" si="331"/>
        <v/>
      </c>
      <c r="AN665" s="149" t="str">
        <f t="shared" si="331"/>
        <v/>
      </c>
      <c r="AO665" s="149" t="str">
        <f t="shared" si="331"/>
        <v/>
      </c>
      <c r="AP665" s="149" t="str">
        <f t="shared" si="331"/>
        <v/>
      </c>
      <c r="AQ665" s="149">
        <f t="shared" si="331"/>
        <v>-0.76353527043604452</v>
      </c>
      <c r="AS665" s="246">
        <v>36.359353378004847</v>
      </c>
      <c r="AT665" s="151"/>
      <c r="AV665" s="181"/>
      <c r="AW665" s="181"/>
      <c r="AX665" s="181"/>
      <c r="AY665" s="181"/>
      <c r="AZ665" s="181"/>
      <c r="BA665" s="181"/>
      <c r="BB665" s="181"/>
      <c r="BC665" s="181"/>
      <c r="BD665" s="181"/>
      <c r="BE665" s="181"/>
      <c r="BF665" s="181"/>
      <c r="BG665" s="181"/>
      <c r="BH665" s="181"/>
      <c r="BI665" s="181"/>
      <c r="BJ665" s="181"/>
      <c r="BK665" s="181"/>
      <c r="BL665" s="181"/>
      <c r="BM665" s="181"/>
      <c r="BN665" s="181"/>
      <c r="BO665" s="181"/>
      <c r="BP665" s="181"/>
      <c r="BQ665" s="181"/>
      <c r="BR665" s="181"/>
      <c r="BS665" s="181"/>
      <c r="BT665" s="181"/>
      <c r="BU665" s="181"/>
      <c r="BV665" s="181"/>
      <c r="BW665" s="181"/>
      <c r="BX665" s="181"/>
      <c r="BY665" s="181"/>
      <c r="BZ665" s="181"/>
      <c r="CA665" s="181"/>
      <c r="CB665" s="181"/>
      <c r="CC665" s="181"/>
      <c r="CD665" s="181"/>
      <c r="CE665" s="181"/>
      <c r="CF665" s="181"/>
      <c r="CG665" s="181"/>
      <c r="CH665" s="181"/>
      <c r="CI665" s="181"/>
      <c r="CJ665" s="181"/>
    </row>
    <row r="666" spans="2:88" x14ac:dyDescent="0.2">
      <c r="B666" s="144" t="str">
        <f t="shared" si="304"/>
        <v>27. Seguros de Crédito por Ventas a Plazo</v>
      </c>
      <c r="C666" s="149" t="str">
        <f t="shared" si="306"/>
        <v/>
      </c>
      <c r="D666" s="149">
        <f t="shared" ref="D666:AQ666" si="332">IFERROR((D707/D748)*100,"")</f>
        <v>40.104781383137698</v>
      </c>
      <c r="E666" s="149" t="str">
        <f t="shared" si="332"/>
        <v/>
      </c>
      <c r="F666" s="149" t="str">
        <f t="shared" si="332"/>
        <v/>
      </c>
      <c r="G666" s="149">
        <f t="shared" si="332"/>
        <v>197.29981378026071</v>
      </c>
      <c r="H666" s="149" t="str">
        <f t="shared" si="332"/>
        <v/>
      </c>
      <c r="I666" s="149" t="str">
        <f t="shared" si="332"/>
        <v/>
      </c>
      <c r="J666" s="149">
        <f t="shared" si="332"/>
        <v>-27.571143257769489</v>
      </c>
      <c r="K666" s="149" t="str">
        <f t="shared" si="332"/>
        <v/>
      </c>
      <c r="L666" s="149" t="str">
        <f t="shared" si="332"/>
        <v/>
      </c>
      <c r="M666" s="149">
        <f t="shared" si="332"/>
        <v>-13.832637252753646</v>
      </c>
      <c r="N666" s="149" t="str">
        <f t="shared" si="332"/>
        <v/>
      </c>
      <c r="O666" s="149" t="str">
        <f t="shared" si="332"/>
        <v/>
      </c>
      <c r="P666" s="149">
        <f t="shared" si="332"/>
        <v>-319.37972039209382</v>
      </c>
      <c r="Q666" s="149" t="str">
        <f t="shared" si="332"/>
        <v/>
      </c>
      <c r="R666" s="149" t="str">
        <f t="shared" si="332"/>
        <v/>
      </c>
      <c r="S666" s="149" t="str">
        <f t="shared" si="332"/>
        <v/>
      </c>
      <c r="T666" s="149" t="str">
        <f t="shared" si="332"/>
        <v/>
      </c>
      <c r="U666" s="149" t="str">
        <f t="shared" si="332"/>
        <v/>
      </c>
      <c r="V666" s="149" t="str">
        <f t="shared" si="332"/>
        <v/>
      </c>
      <c r="W666" s="149" t="str">
        <f t="shared" si="332"/>
        <v/>
      </c>
      <c r="X666" s="149">
        <f t="shared" si="332"/>
        <v>39.471940259908187</v>
      </c>
      <c r="Y666" s="149" t="str">
        <f t="shared" si="332"/>
        <v/>
      </c>
      <c r="Z666" s="149" t="str">
        <f t="shared" si="332"/>
        <v/>
      </c>
      <c r="AA666" s="149" t="str">
        <f t="shared" si="332"/>
        <v/>
      </c>
      <c r="AB666" s="149" t="str">
        <f t="shared" si="332"/>
        <v/>
      </c>
      <c r="AC666" s="149">
        <f t="shared" si="332"/>
        <v>-13.137466788277749</v>
      </c>
      <c r="AD666" s="149" t="str">
        <f t="shared" si="332"/>
        <v/>
      </c>
      <c r="AE666" s="149" t="str">
        <f t="shared" si="332"/>
        <v/>
      </c>
      <c r="AF666" s="149">
        <f t="shared" si="332"/>
        <v>49.095900785761621</v>
      </c>
      <c r="AG666" s="149" t="str">
        <f t="shared" si="332"/>
        <v/>
      </c>
      <c r="AH666" s="149" t="str">
        <f t="shared" si="332"/>
        <v/>
      </c>
      <c r="AI666" s="149" t="str">
        <f t="shared" si="332"/>
        <v/>
      </c>
      <c r="AJ666" s="149" t="str">
        <f t="shared" si="332"/>
        <v/>
      </c>
      <c r="AK666" s="149" t="str">
        <f t="shared" si="332"/>
        <v/>
      </c>
      <c r="AL666" s="149" t="str">
        <f t="shared" si="332"/>
        <v/>
      </c>
      <c r="AM666" s="149" t="str">
        <f t="shared" si="332"/>
        <v/>
      </c>
      <c r="AN666" s="149" t="str">
        <f t="shared" si="332"/>
        <v/>
      </c>
      <c r="AO666" s="149" t="str">
        <f t="shared" si="332"/>
        <v/>
      </c>
      <c r="AP666" s="149" t="str">
        <f t="shared" si="332"/>
        <v/>
      </c>
      <c r="AQ666" s="149">
        <f t="shared" si="332"/>
        <v>16.827818145132149</v>
      </c>
      <c r="AS666" s="246">
        <v>96.417202000293997</v>
      </c>
      <c r="AT666" s="151"/>
      <c r="AV666" s="181"/>
      <c r="AW666" s="181"/>
      <c r="AX666" s="181"/>
      <c r="AY666" s="181"/>
      <c r="AZ666" s="181"/>
      <c r="BA666" s="181"/>
      <c r="BB666" s="181"/>
      <c r="BC666" s="181"/>
      <c r="BD666" s="181"/>
      <c r="BE666" s="181"/>
      <c r="BF666" s="181"/>
      <c r="BG666" s="181"/>
      <c r="BH666" s="181"/>
      <c r="BI666" s="181"/>
      <c r="BJ666" s="181"/>
      <c r="BK666" s="181"/>
      <c r="BL666" s="181"/>
      <c r="BM666" s="181"/>
      <c r="BN666" s="181"/>
      <c r="BO666" s="181"/>
      <c r="BP666" s="181"/>
      <c r="BQ666" s="181"/>
      <c r="BR666" s="181"/>
      <c r="BS666" s="181"/>
      <c r="BT666" s="181"/>
      <c r="BU666" s="181"/>
      <c r="BV666" s="181"/>
      <c r="BW666" s="181"/>
      <c r="BX666" s="181"/>
      <c r="BY666" s="181"/>
      <c r="BZ666" s="181"/>
      <c r="CA666" s="181"/>
      <c r="CB666" s="181"/>
      <c r="CC666" s="181"/>
      <c r="CD666" s="181"/>
      <c r="CE666" s="181"/>
      <c r="CF666" s="181"/>
      <c r="CG666" s="181"/>
      <c r="CH666" s="181"/>
      <c r="CI666" s="181"/>
      <c r="CJ666" s="181"/>
    </row>
    <row r="667" spans="2:88" x14ac:dyDescent="0.2">
      <c r="B667" s="144" t="str">
        <f t="shared" si="304"/>
        <v>28. Seguros de Crédito a la Exportación</v>
      </c>
      <c r="C667" s="149" t="str">
        <f t="shared" si="306"/>
        <v/>
      </c>
      <c r="D667" s="149">
        <f t="shared" ref="D667:AQ667" si="333">IFERROR((D708/D749)*100,"")</f>
        <v>24.614884951472423</v>
      </c>
      <c r="E667" s="149" t="str">
        <f t="shared" si="333"/>
        <v/>
      </c>
      <c r="F667" s="149" t="str">
        <f t="shared" si="333"/>
        <v/>
      </c>
      <c r="G667" s="149">
        <f t="shared" si="333"/>
        <v>0</v>
      </c>
      <c r="H667" s="149" t="str">
        <f t="shared" si="333"/>
        <v/>
      </c>
      <c r="I667" s="149" t="str">
        <f t="shared" si="333"/>
        <v/>
      </c>
      <c r="J667" s="149">
        <f t="shared" si="333"/>
        <v>2.5678488452693355</v>
      </c>
      <c r="K667" s="149" t="str">
        <f t="shared" si="333"/>
        <v/>
      </c>
      <c r="L667" s="149" t="str">
        <f t="shared" si="333"/>
        <v/>
      </c>
      <c r="M667" s="149">
        <f t="shared" si="333"/>
        <v>-28.78230389061854</v>
      </c>
      <c r="N667" s="149" t="str">
        <f t="shared" si="333"/>
        <v/>
      </c>
      <c r="O667" s="149" t="str">
        <f t="shared" si="333"/>
        <v/>
      </c>
      <c r="P667" s="149" t="str">
        <f t="shared" si="333"/>
        <v/>
      </c>
      <c r="Q667" s="149" t="str">
        <f t="shared" si="333"/>
        <v/>
      </c>
      <c r="R667" s="149" t="str">
        <f t="shared" si="333"/>
        <v/>
      </c>
      <c r="S667" s="149" t="str">
        <f t="shared" si="333"/>
        <v/>
      </c>
      <c r="T667" s="149" t="str">
        <f t="shared" si="333"/>
        <v/>
      </c>
      <c r="U667" s="149" t="str">
        <f t="shared" si="333"/>
        <v/>
      </c>
      <c r="V667" s="149" t="str">
        <f t="shared" si="333"/>
        <v/>
      </c>
      <c r="W667" s="149" t="str">
        <f t="shared" si="333"/>
        <v/>
      </c>
      <c r="X667" s="149">
        <f t="shared" si="333"/>
        <v>8.2089552238805972</v>
      </c>
      <c r="Y667" s="149" t="str">
        <f t="shared" si="333"/>
        <v/>
      </c>
      <c r="Z667" s="149" t="str">
        <f t="shared" si="333"/>
        <v/>
      </c>
      <c r="AA667" s="149" t="str">
        <f t="shared" si="333"/>
        <v/>
      </c>
      <c r="AB667" s="149" t="str">
        <f t="shared" si="333"/>
        <v/>
      </c>
      <c r="AC667" s="149">
        <f t="shared" si="333"/>
        <v>-9.9425541316836057</v>
      </c>
      <c r="AD667" s="149" t="str">
        <f t="shared" si="333"/>
        <v/>
      </c>
      <c r="AE667" s="149" t="str">
        <f t="shared" si="333"/>
        <v/>
      </c>
      <c r="AF667" s="149" t="str">
        <f t="shared" si="333"/>
        <v/>
      </c>
      <c r="AG667" s="149" t="str">
        <f t="shared" si="333"/>
        <v/>
      </c>
      <c r="AH667" s="149" t="str">
        <f t="shared" si="333"/>
        <v/>
      </c>
      <c r="AI667" s="149" t="str">
        <f t="shared" si="333"/>
        <v/>
      </c>
      <c r="AJ667" s="149" t="str">
        <f t="shared" si="333"/>
        <v/>
      </c>
      <c r="AK667" s="149" t="str">
        <f t="shared" si="333"/>
        <v/>
      </c>
      <c r="AL667" s="149" t="str">
        <f t="shared" si="333"/>
        <v/>
      </c>
      <c r="AM667" s="149" t="str">
        <f t="shared" si="333"/>
        <v/>
      </c>
      <c r="AN667" s="149" t="str">
        <f t="shared" si="333"/>
        <v/>
      </c>
      <c r="AO667" s="149" t="str">
        <f t="shared" si="333"/>
        <v/>
      </c>
      <c r="AP667" s="149" t="str">
        <f t="shared" si="333"/>
        <v/>
      </c>
      <c r="AQ667" s="149">
        <f t="shared" si="333"/>
        <v>0.14911243460173693</v>
      </c>
      <c r="AS667" s="246">
        <v>82.489640544282324</v>
      </c>
      <c r="AT667" s="151"/>
      <c r="AV667" s="181"/>
      <c r="AW667" s="181"/>
      <c r="AX667" s="181"/>
      <c r="AY667" s="181"/>
      <c r="AZ667" s="181"/>
      <c r="BA667" s="181"/>
      <c r="BB667" s="181"/>
      <c r="BC667" s="181"/>
      <c r="BD667" s="181"/>
      <c r="BE667" s="181"/>
      <c r="BF667" s="181"/>
      <c r="BG667" s="181"/>
      <c r="BH667" s="181"/>
      <c r="BI667" s="181"/>
      <c r="BJ667" s="181"/>
      <c r="BK667" s="181"/>
      <c r="BL667" s="181"/>
      <c r="BM667" s="181"/>
      <c r="BN667" s="181"/>
      <c r="BO667" s="181"/>
      <c r="BP667" s="181"/>
      <c r="BQ667" s="181"/>
      <c r="BR667" s="181"/>
      <c r="BS667" s="181"/>
      <c r="BT667" s="181"/>
      <c r="BU667" s="181"/>
      <c r="BV667" s="181"/>
      <c r="BW667" s="181"/>
      <c r="BX667" s="181"/>
      <c r="BY667" s="181"/>
      <c r="BZ667" s="181"/>
      <c r="CA667" s="181"/>
      <c r="CB667" s="181"/>
      <c r="CC667" s="181"/>
      <c r="CD667" s="181"/>
      <c r="CE667" s="181"/>
      <c r="CF667" s="181"/>
      <c r="CG667" s="181"/>
      <c r="CH667" s="181"/>
      <c r="CI667" s="181"/>
      <c r="CJ667" s="181"/>
    </row>
    <row r="668" spans="2:88" x14ac:dyDescent="0.2">
      <c r="B668" s="144" t="str">
        <f t="shared" si="304"/>
        <v>29. Otros Seguros de Crédito</v>
      </c>
      <c r="C668" s="149" t="str">
        <f t="shared" si="306"/>
        <v/>
      </c>
      <c r="D668" s="149" t="str">
        <f t="shared" ref="D668:AQ668" si="334">IFERROR((D709/D750)*100,"")</f>
        <v/>
      </c>
      <c r="E668" s="149" t="str">
        <f t="shared" si="334"/>
        <v/>
      </c>
      <c r="F668" s="149" t="str">
        <f t="shared" si="334"/>
        <v/>
      </c>
      <c r="G668" s="149" t="str">
        <f t="shared" si="334"/>
        <v/>
      </c>
      <c r="H668" s="149" t="str">
        <f t="shared" si="334"/>
        <v/>
      </c>
      <c r="I668" s="149" t="str">
        <f t="shared" si="334"/>
        <v/>
      </c>
      <c r="J668" s="149" t="str">
        <f t="shared" si="334"/>
        <v/>
      </c>
      <c r="K668" s="149" t="str">
        <f t="shared" si="334"/>
        <v/>
      </c>
      <c r="L668" s="149" t="str">
        <f t="shared" si="334"/>
        <v/>
      </c>
      <c r="M668" s="149" t="str">
        <f t="shared" si="334"/>
        <v/>
      </c>
      <c r="N668" s="149" t="str">
        <f t="shared" si="334"/>
        <v/>
      </c>
      <c r="O668" s="149" t="str">
        <f t="shared" si="334"/>
        <v/>
      </c>
      <c r="P668" s="149" t="str">
        <f t="shared" si="334"/>
        <v/>
      </c>
      <c r="Q668" s="149" t="str">
        <f t="shared" si="334"/>
        <v/>
      </c>
      <c r="R668" s="149" t="str">
        <f t="shared" si="334"/>
        <v/>
      </c>
      <c r="S668" s="149" t="str">
        <f t="shared" si="334"/>
        <v/>
      </c>
      <c r="T668" s="149" t="str">
        <f t="shared" si="334"/>
        <v/>
      </c>
      <c r="U668" s="149" t="str">
        <f t="shared" si="334"/>
        <v/>
      </c>
      <c r="V668" s="149" t="str">
        <f t="shared" si="334"/>
        <v/>
      </c>
      <c r="W668" s="149" t="str">
        <f t="shared" si="334"/>
        <v/>
      </c>
      <c r="X668" s="149" t="str">
        <f t="shared" si="334"/>
        <v/>
      </c>
      <c r="Y668" s="149" t="str">
        <f t="shared" si="334"/>
        <v/>
      </c>
      <c r="Z668" s="149" t="str">
        <f t="shared" si="334"/>
        <v/>
      </c>
      <c r="AA668" s="149" t="str">
        <f t="shared" si="334"/>
        <v/>
      </c>
      <c r="AB668" s="149" t="str">
        <f t="shared" si="334"/>
        <v/>
      </c>
      <c r="AC668" s="149" t="str">
        <f t="shared" si="334"/>
        <v/>
      </c>
      <c r="AD668" s="149" t="str">
        <f t="shared" si="334"/>
        <v/>
      </c>
      <c r="AE668" s="149" t="str">
        <f t="shared" si="334"/>
        <v/>
      </c>
      <c r="AF668" s="149" t="str">
        <f t="shared" si="334"/>
        <v/>
      </c>
      <c r="AG668" s="149" t="str">
        <f t="shared" si="334"/>
        <v/>
      </c>
      <c r="AH668" s="149" t="str">
        <f t="shared" si="334"/>
        <v/>
      </c>
      <c r="AI668" s="149" t="str">
        <f t="shared" si="334"/>
        <v/>
      </c>
      <c r="AJ668" s="149" t="str">
        <f t="shared" si="334"/>
        <v/>
      </c>
      <c r="AK668" s="149" t="str">
        <f t="shared" si="334"/>
        <v/>
      </c>
      <c r="AL668" s="149" t="str">
        <f t="shared" si="334"/>
        <v/>
      </c>
      <c r="AM668" s="149" t="str">
        <f t="shared" si="334"/>
        <v/>
      </c>
      <c r="AN668" s="149" t="str">
        <f t="shared" si="334"/>
        <v/>
      </c>
      <c r="AO668" s="149" t="str">
        <f t="shared" si="334"/>
        <v/>
      </c>
      <c r="AP668" s="149" t="str">
        <f t="shared" si="334"/>
        <v/>
      </c>
      <c r="AQ668" s="149" t="str">
        <f t="shared" si="334"/>
        <v/>
      </c>
      <c r="AS668" s="246" t="s">
        <v>729</v>
      </c>
      <c r="AT668" s="151"/>
      <c r="AV668" s="181"/>
      <c r="AW668" s="181"/>
      <c r="AX668" s="181"/>
      <c r="AY668" s="181"/>
      <c r="AZ668" s="181"/>
      <c r="BA668" s="181"/>
      <c r="BB668" s="181"/>
      <c r="BC668" s="181"/>
      <c r="BD668" s="181"/>
      <c r="BE668" s="181"/>
      <c r="BF668" s="181"/>
      <c r="BG668" s="181"/>
      <c r="BH668" s="181"/>
      <c r="BI668" s="181"/>
      <c r="BJ668" s="181"/>
      <c r="BK668" s="181"/>
      <c r="BL668" s="181"/>
      <c r="BM668" s="181"/>
      <c r="BN668" s="181"/>
      <c r="BO668" s="181"/>
      <c r="BP668" s="181"/>
      <c r="BQ668" s="181"/>
      <c r="BR668" s="181"/>
      <c r="BS668" s="181"/>
      <c r="BT668" s="181"/>
      <c r="BU668" s="181"/>
      <c r="BV668" s="181"/>
      <c r="BW668" s="181"/>
      <c r="BX668" s="181"/>
      <c r="BY668" s="181"/>
      <c r="BZ668" s="181"/>
      <c r="CA668" s="181"/>
      <c r="CB668" s="181"/>
      <c r="CC668" s="181"/>
      <c r="CD668" s="181"/>
      <c r="CE668" s="181"/>
      <c r="CF668" s="181"/>
      <c r="CG668" s="181"/>
      <c r="CH668" s="181"/>
      <c r="CI668" s="181"/>
      <c r="CJ668" s="181"/>
    </row>
    <row r="669" spans="2:88" x14ac:dyDescent="0.2">
      <c r="B669" s="144" t="str">
        <f t="shared" si="304"/>
        <v>30. Salud</v>
      </c>
      <c r="C669" s="149" t="str">
        <f t="shared" si="306"/>
        <v/>
      </c>
      <c r="D669" s="149" t="str">
        <f t="shared" ref="D669:AQ669" si="335">IFERROR((D710/D751)*100,"")</f>
        <v/>
      </c>
      <c r="E669" s="149">
        <f t="shared" si="335"/>
        <v>-153.72593941934767</v>
      </c>
      <c r="F669" s="149">
        <f t="shared" si="335"/>
        <v>20.128839427788584</v>
      </c>
      <c r="G669" s="149" t="str">
        <f t="shared" si="335"/>
        <v/>
      </c>
      <c r="H669" s="149" t="str">
        <f t="shared" si="335"/>
        <v/>
      </c>
      <c r="I669" s="149">
        <f t="shared" si="335"/>
        <v>0</v>
      </c>
      <c r="J669" s="149" t="str">
        <f t="shared" si="335"/>
        <v/>
      </c>
      <c r="K669" s="149">
        <f t="shared" si="335"/>
        <v>-1.1663866364721065</v>
      </c>
      <c r="L669" s="149" t="str">
        <f t="shared" si="335"/>
        <v/>
      </c>
      <c r="M669" s="149" t="str">
        <f t="shared" si="335"/>
        <v/>
      </c>
      <c r="N669" s="149" t="str">
        <f t="shared" si="335"/>
        <v/>
      </c>
      <c r="O669" s="149" t="str">
        <f t="shared" si="335"/>
        <v/>
      </c>
      <c r="P669" s="149" t="str">
        <f t="shared" si="335"/>
        <v/>
      </c>
      <c r="Q669" s="149" t="str">
        <f t="shared" si="335"/>
        <v/>
      </c>
      <c r="R669" s="149" t="str">
        <f t="shared" si="335"/>
        <v/>
      </c>
      <c r="S669" s="149" t="str">
        <f t="shared" si="335"/>
        <v/>
      </c>
      <c r="T669" s="149" t="str">
        <f t="shared" si="335"/>
        <v/>
      </c>
      <c r="U669" s="149" t="str">
        <f t="shared" si="335"/>
        <v/>
      </c>
      <c r="V669" s="149">
        <f t="shared" si="335"/>
        <v>-70.544591185635852</v>
      </c>
      <c r="W669" s="149" t="str">
        <f t="shared" si="335"/>
        <v/>
      </c>
      <c r="X669" s="149" t="str">
        <f t="shared" si="335"/>
        <v/>
      </c>
      <c r="Y669" s="149" t="str">
        <f t="shared" si="335"/>
        <v/>
      </c>
      <c r="Z669" s="149" t="str">
        <f t="shared" si="335"/>
        <v/>
      </c>
      <c r="AA669" s="149" t="str">
        <f t="shared" si="335"/>
        <v/>
      </c>
      <c r="AB669" s="149">
        <f t="shared" si="335"/>
        <v>2864.4628099173551</v>
      </c>
      <c r="AC669" s="149" t="str">
        <f t="shared" si="335"/>
        <v/>
      </c>
      <c r="AD669" s="149" t="str">
        <f t="shared" si="335"/>
        <v/>
      </c>
      <c r="AE669" s="149" t="str">
        <f t="shared" si="335"/>
        <v/>
      </c>
      <c r="AF669" s="149" t="str">
        <f t="shared" si="335"/>
        <v/>
      </c>
      <c r="AG669" s="149">
        <f t="shared" si="335"/>
        <v>0</v>
      </c>
      <c r="AH669" s="149" t="str">
        <f t="shared" si="335"/>
        <v/>
      </c>
      <c r="AI669" s="149" t="str">
        <f t="shared" si="335"/>
        <v/>
      </c>
      <c r="AJ669" s="149" t="str">
        <f t="shared" si="335"/>
        <v/>
      </c>
      <c r="AK669" s="149" t="str">
        <f t="shared" si="335"/>
        <v/>
      </c>
      <c r="AL669" s="149" t="str">
        <f t="shared" si="335"/>
        <v/>
      </c>
      <c r="AM669" s="149" t="str">
        <f t="shared" si="335"/>
        <v/>
      </c>
      <c r="AN669" s="149" t="str">
        <f t="shared" si="335"/>
        <v/>
      </c>
      <c r="AO669" s="149" t="str">
        <f t="shared" si="335"/>
        <v/>
      </c>
      <c r="AP669" s="149" t="str">
        <f t="shared" si="335"/>
        <v/>
      </c>
      <c r="AQ669" s="149">
        <f t="shared" si="335"/>
        <v>655.51911387074051</v>
      </c>
      <c r="AS669" s="246">
        <v>14.403147434970959</v>
      </c>
      <c r="AT669" s="151"/>
      <c r="AV669" s="181"/>
      <c r="AW669" s="181"/>
      <c r="AX669" s="181"/>
      <c r="AY669" s="181"/>
      <c r="AZ669" s="181"/>
      <c r="BA669" s="181"/>
      <c r="BB669" s="181"/>
      <c r="BC669" s="181"/>
      <c r="BD669" s="181"/>
      <c r="BE669" s="181"/>
      <c r="BF669" s="181"/>
      <c r="BG669" s="181"/>
      <c r="BH669" s="181"/>
      <c r="BI669" s="181"/>
      <c r="BJ669" s="181"/>
      <c r="BK669" s="181"/>
      <c r="BL669" s="181"/>
      <c r="BM669" s="181"/>
      <c r="BN669" s="181"/>
      <c r="BO669" s="181"/>
      <c r="BP669" s="181"/>
      <c r="BQ669" s="181"/>
      <c r="BR669" s="181"/>
      <c r="BS669" s="181"/>
      <c r="BT669" s="181"/>
      <c r="BU669" s="181"/>
      <c r="BV669" s="181"/>
      <c r="BW669" s="181"/>
      <c r="BX669" s="181"/>
      <c r="BY669" s="181"/>
      <c r="BZ669" s="181"/>
      <c r="CA669" s="181"/>
      <c r="CB669" s="181"/>
      <c r="CC669" s="181"/>
      <c r="CD669" s="181"/>
      <c r="CE669" s="181"/>
      <c r="CF669" s="181"/>
      <c r="CG669" s="181"/>
      <c r="CH669" s="181"/>
      <c r="CI669" s="181"/>
      <c r="CJ669" s="181"/>
    </row>
    <row r="670" spans="2:88" x14ac:dyDescent="0.2">
      <c r="B670" s="144" t="str">
        <f t="shared" si="304"/>
        <v>31. Accidentes Personales</v>
      </c>
      <c r="C670" s="149" t="str">
        <f t="shared" si="306"/>
        <v/>
      </c>
      <c r="D670" s="149" t="str">
        <f t="shared" ref="D670:AQ670" si="336">IFERROR((D711/D752)*100,"")</f>
        <v/>
      </c>
      <c r="E670" s="149">
        <f t="shared" si="336"/>
        <v>-66.163735748102084</v>
      </c>
      <c r="F670" s="149">
        <f t="shared" si="336"/>
        <v>13.690274544216125</v>
      </c>
      <c r="G670" s="149" t="str">
        <f t="shared" si="336"/>
        <v/>
      </c>
      <c r="H670" s="149">
        <f t="shared" si="336"/>
        <v>15.501731331981922</v>
      </c>
      <c r="I670" s="149">
        <f t="shared" si="336"/>
        <v>24.500741464860315</v>
      </c>
      <c r="J670" s="149" t="str">
        <f t="shared" si="336"/>
        <v/>
      </c>
      <c r="K670" s="149">
        <f t="shared" si="336"/>
        <v>-0.15762222158652059</v>
      </c>
      <c r="L670" s="149">
        <f t="shared" si="336"/>
        <v>77.860008916629525</v>
      </c>
      <c r="M670" s="149" t="str">
        <f t="shared" si="336"/>
        <v/>
      </c>
      <c r="N670" s="149">
        <f t="shared" si="336"/>
        <v>17.000799189115433</v>
      </c>
      <c r="O670" s="149">
        <f t="shared" si="336"/>
        <v>8.9681570542926927</v>
      </c>
      <c r="P670" s="149" t="str">
        <f t="shared" si="336"/>
        <v/>
      </c>
      <c r="Q670" s="149">
        <f t="shared" si="336"/>
        <v>-2.7320847653880791</v>
      </c>
      <c r="R670" s="149" t="str">
        <f t="shared" si="336"/>
        <v/>
      </c>
      <c r="S670" s="149">
        <f t="shared" si="336"/>
        <v>85.820588229911479</v>
      </c>
      <c r="T670" s="149" t="str">
        <f t="shared" si="336"/>
        <v/>
      </c>
      <c r="U670" s="149">
        <f t="shared" si="336"/>
        <v>195.42483660130719</v>
      </c>
      <c r="V670" s="149">
        <f t="shared" si="336"/>
        <v>-21.393368424581755</v>
      </c>
      <c r="W670" s="149">
        <f t="shared" si="336"/>
        <v>-5.6176084099868593</v>
      </c>
      <c r="X670" s="149" t="str">
        <f t="shared" si="336"/>
        <v/>
      </c>
      <c r="Y670" s="149">
        <f t="shared" si="336"/>
        <v>14.80269552258148</v>
      </c>
      <c r="Z670" s="149">
        <f t="shared" si="336"/>
        <v>4.7433185352918388</v>
      </c>
      <c r="AA670" s="149">
        <f t="shared" si="336"/>
        <v>119.91425321550442</v>
      </c>
      <c r="AB670" s="149">
        <f t="shared" si="336"/>
        <v>-2.4805954410015572</v>
      </c>
      <c r="AC670" s="149" t="str">
        <f t="shared" si="336"/>
        <v/>
      </c>
      <c r="AD670" s="149">
        <f t="shared" si="336"/>
        <v>4.0274705614468802</v>
      </c>
      <c r="AE670" s="149" t="str">
        <f t="shared" si="336"/>
        <v/>
      </c>
      <c r="AF670" s="149" t="str">
        <f t="shared" si="336"/>
        <v/>
      </c>
      <c r="AG670" s="149">
        <f t="shared" si="336"/>
        <v>29.837334482760724</v>
      </c>
      <c r="AH670" s="149">
        <f t="shared" si="336"/>
        <v>5.2217855137563172</v>
      </c>
      <c r="AI670" s="149">
        <f t="shared" si="336"/>
        <v>-215.30985452453359</v>
      </c>
      <c r="AJ670" s="149">
        <f t="shared" si="336"/>
        <v>196.98310398885212</v>
      </c>
      <c r="AK670" s="149" t="str">
        <f t="shared" si="336"/>
        <v/>
      </c>
      <c r="AL670" s="149" t="str">
        <f t="shared" si="336"/>
        <v/>
      </c>
      <c r="AM670" s="149" t="str">
        <f t="shared" si="336"/>
        <v/>
      </c>
      <c r="AN670" s="149" t="str">
        <f t="shared" si="336"/>
        <v/>
      </c>
      <c r="AO670" s="149" t="str">
        <f t="shared" si="336"/>
        <v/>
      </c>
      <c r="AP670" s="149" t="str">
        <f t="shared" si="336"/>
        <v/>
      </c>
      <c r="AQ670" s="149">
        <f t="shared" si="336"/>
        <v>12.237974281917003</v>
      </c>
      <c r="AS670" s="246">
        <v>26.536298253126155</v>
      </c>
      <c r="AT670" s="151"/>
      <c r="AV670" s="181"/>
      <c r="AW670" s="181"/>
      <c r="AX670" s="181"/>
      <c r="AY670" s="181"/>
      <c r="AZ670" s="181"/>
      <c r="BA670" s="181"/>
      <c r="BB670" s="181"/>
      <c r="BC670" s="181"/>
      <c r="BD670" s="181"/>
      <c r="BE670" s="181"/>
      <c r="BF670" s="181"/>
      <c r="BG670" s="181"/>
      <c r="BH670" s="181"/>
      <c r="BI670" s="181"/>
      <c r="BJ670" s="181"/>
      <c r="BK670" s="181"/>
      <c r="BL670" s="181"/>
      <c r="BM670" s="181"/>
      <c r="BN670" s="181"/>
      <c r="BO670" s="181"/>
      <c r="BP670" s="181"/>
      <c r="BQ670" s="181"/>
      <c r="BR670" s="181"/>
      <c r="BS670" s="181"/>
      <c r="BT670" s="181"/>
      <c r="BU670" s="181"/>
      <c r="BV670" s="181"/>
      <c r="BW670" s="181"/>
      <c r="BX670" s="181"/>
      <c r="BY670" s="181"/>
      <c r="BZ670" s="181"/>
      <c r="CA670" s="181"/>
      <c r="CB670" s="181"/>
      <c r="CC670" s="181"/>
      <c r="CD670" s="181"/>
      <c r="CE670" s="181"/>
      <c r="CF670" s="181"/>
      <c r="CG670" s="181"/>
      <c r="CH670" s="181"/>
      <c r="CI670" s="181"/>
      <c r="CJ670" s="181"/>
    </row>
    <row r="671" spans="2:88" x14ac:dyDescent="0.2">
      <c r="B671" s="144" t="str">
        <f t="shared" si="304"/>
        <v>32. SOAP</v>
      </c>
      <c r="C671" s="149" t="str">
        <f t="shared" si="306"/>
        <v/>
      </c>
      <c r="D671" s="149" t="str">
        <f t="shared" ref="D671:AQ671" si="337">IFERROR((D712/D753)*100,"")</f>
        <v/>
      </c>
      <c r="E671" s="149">
        <f t="shared" si="337"/>
        <v>26.63824863889193</v>
      </c>
      <c r="F671" s="149">
        <f t="shared" si="337"/>
        <v>63.572777670492819</v>
      </c>
      <c r="G671" s="149" t="str">
        <f t="shared" si="337"/>
        <v/>
      </c>
      <c r="H671" s="149">
        <f t="shared" si="337"/>
        <v>138.06480052898391</v>
      </c>
      <c r="I671" s="149">
        <f t="shared" si="337"/>
        <v>14.383816241957717</v>
      </c>
      <c r="J671" s="149" t="str">
        <f t="shared" si="337"/>
        <v/>
      </c>
      <c r="K671" s="149">
        <f t="shared" si="337"/>
        <v>22.940518859295494</v>
      </c>
      <c r="L671" s="149" t="str">
        <f t="shared" si="337"/>
        <v/>
      </c>
      <c r="M671" s="149" t="str">
        <f t="shared" si="337"/>
        <v/>
      </c>
      <c r="N671" s="149" t="str">
        <f t="shared" si="337"/>
        <v/>
      </c>
      <c r="O671" s="149" t="str">
        <f t="shared" si="337"/>
        <v/>
      </c>
      <c r="P671" s="149" t="str">
        <f t="shared" si="337"/>
        <v/>
      </c>
      <c r="Q671" s="149">
        <f t="shared" si="337"/>
        <v>29.42672709988215</v>
      </c>
      <c r="R671" s="149" t="str">
        <f t="shared" si="337"/>
        <v/>
      </c>
      <c r="S671" s="149">
        <f t="shared" si="337"/>
        <v>2.8179174462904935</v>
      </c>
      <c r="T671" s="149" t="str">
        <f t="shared" si="337"/>
        <v/>
      </c>
      <c r="U671" s="149">
        <f t="shared" si="337"/>
        <v>17.75768744547122</v>
      </c>
      <c r="V671" s="149" t="str">
        <f t="shared" si="337"/>
        <v/>
      </c>
      <c r="W671" s="149" t="str">
        <f t="shared" si="337"/>
        <v/>
      </c>
      <c r="X671" s="149" t="str">
        <f t="shared" si="337"/>
        <v/>
      </c>
      <c r="Y671" s="149">
        <f t="shared" si="337"/>
        <v>-0.29445970356073542</v>
      </c>
      <c r="Z671" s="149" t="str">
        <f t="shared" si="337"/>
        <v/>
      </c>
      <c r="AA671" s="149">
        <f t="shared" si="337"/>
        <v>15.701115739191637</v>
      </c>
      <c r="AB671" s="149" t="str">
        <f t="shared" si="337"/>
        <v/>
      </c>
      <c r="AC671" s="149" t="str">
        <f t="shared" si="337"/>
        <v/>
      </c>
      <c r="AD671" s="149" t="str">
        <f t="shared" si="337"/>
        <v/>
      </c>
      <c r="AE671" s="149" t="str">
        <f t="shared" si="337"/>
        <v/>
      </c>
      <c r="AF671" s="149" t="str">
        <f t="shared" si="337"/>
        <v/>
      </c>
      <c r="AG671" s="149">
        <f t="shared" si="337"/>
        <v>54.303435426463452</v>
      </c>
      <c r="AH671" s="149" t="str">
        <f t="shared" si="337"/>
        <v/>
      </c>
      <c r="AI671" s="149">
        <f t="shared" si="337"/>
        <v>38.32040440390859</v>
      </c>
      <c r="AJ671" s="149" t="str">
        <f t="shared" si="337"/>
        <v/>
      </c>
      <c r="AK671" s="149" t="str">
        <f t="shared" si="337"/>
        <v/>
      </c>
      <c r="AL671" s="149" t="str">
        <f t="shared" si="337"/>
        <v/>
      </c>
      <c r="AM671" s="149" t="str">
        <f t="shared" si="337"/>
        <v/>
      </c>
      <c r="AN671" s="149" t="str">
        <f t="shared" si="337"/>
        <v/>
      </c>
      <c r="AO671" s="149" t="str">
        <f t="shared" si="337"/>
        <v/>
      </c>
      <c r="AP671" s="149" t="str">
        <f t="shared" si="337"/>
        <v/>
      </c>
      <c r="AQ671" s="149">
        <f t="shared" si="337"/>
        <v>31.141272261448677</v>
      </c>
      <c r="AS671" s="246">
        <v>80.246446446201688</v>
      </c>
      <c r="AT671" s="151"/>
      <c r="AV671" s="181"/>
      <c r="AW671" s="181"/>
      <c r="AX671" s="181"/>
      <c r="AY671" s="181"/>
      <c r="AZ671" s="181"/>
      <c r="BA671" s="181"/>
      <c r="BB671" s="181"/>
      <c r="BC671" s="181"/>
      <c r="BD671" s="181"/>
      <c r="BE671" s="181"/>
      <c r="BF671" s="181"/>
      <c r="BG671" s="181"/>
      <c r="BH671" s="181"/>
      <c r="BI671" s="181"/>
      <c r="BJ671" s="181"/>
      <c r="BK671" s="181"/>
      <c r="BL671" s="181"/>
      <c r="BM671" s="181"/>
      <c r="BN671" s="181"/>
      <c r="BO671" s="181"/>
      <c r="BP671" s="181"/>
      <c r="BQ671" s="181"/>
      <c r="BR671" s="181"/>
      <c r="BS671" s="181"/>
      <c r="BT671" s="181"/>
      <c r="BU671" s="181"/>
      <c r="BV671" s="181"/>
      <c r="BW671" s="181"/>
      <c r="BX671" s="181"/>
      <c r="BY671" s="181"/>
      <c r="BZ671" s="181"/>
      <c r="CA671" s="181"/>
      <c r="CB671" s="181"/>
      <c r="CC671" s="181"/>
      <c r="CD671" s="181"/>
      <c r="CE671" s="181"/>
      <c r="CF671" s="181"/>
      <c r="CG671" s="181"/>
      <c r="CH671" s="181"/>
      <c r="CI671" s="181"/>
      <c r="CJ671" s="181"/>
    </row>
    <row r="672" spans="2:88" x14ac:dyDescent="0.2">
      <c r="B672" s="144" t="str">
        <f t="shared" si="304"/>
        <v>33. Seguro de Cesantía</v>
      </c>
      <c r="C672" s="149" t="str">
        <f t="shared" si="306"/>
        <v/>
      </c>
      <c r="D672" s="149" t="str">
        <f t="shared" ref="D672:AQ672" si="338">IFERROR((D713/D754)*100,"")</f>
        <v/>
      </c>
      <c r="E672" s="149">
        <f t="shared" si="338"/>
        <v>-7.3679193515853587</v>
      </c>
      <c r="F672" s="149">
        <f t="shared" si="338"/>
        <v>76.343543372839463</v>
      </c>
      <c r="G672" s="149" t="str">
        <f t="shared" si="338"/>
        <v/>
      </c>
      <c r="H672" s="149">
        <f t="shared" si="338"/>
        <v>57.430143945808631</v>
      </c>
      <c r="I672" s="149">
        <f t="shared" si="338"/>
        <v>62.154785968894863</v>
      </c>
      <c r="J672" s="149" t="str">
        <f t="shared" si="338"/>
        <v/>
      </c>
      <c r="K672" s="149">
        <f t="shared" si="338"/>
        <v>15.006232932668054</v>
      </c>
      <c r="L672" s="149" t="str">
        <f t="shared" si="338"/>
        <v/>
      </c>
      <c r="M672" s="149" t="str">
        <f t="shared" si="338"/>
        <v/>
      </c>
      <c r="N672" s="149" t="str">
        <f t="shared" si="338"/>
        <v/>
      </c>
      <c r="O672" s="149" t="str">
        <f t="shared" si="338"/>
        <v/>
      </c>
      <c r="P672" s="149" t="str">
        <f t="shared" si="338"/>
        <v/>
      </c>
      <c r="Q672" s="149">
        <f t="shared" si="338"/>
        <v>9.8243414637722601</v>
      </c>
      <c r="R672" s="149">
        <f t="shared" si="338"/>
        <v>-5.8802542812662164</v>
      </c>
      <c r="S672" s="149" t="str">
        <f t="shared" si="338"/>
        <v/>
      </c>
      <c r="T672" s="149" t="str">
        <f t="shared" si="338"/>
        <v/>
      </c>
      <c r="U672" s="149">
        <f t="shared" si="338"/>
        <v>142.34286946078279</v>
      </c>
      <c r="V672" s="149">
        <f t="shared" si="338"/>
        <v>54.61587231579238</v>
      </c>
      <c r="W672" s="149" t="str">
        <f t="shared" si="338"/>
        <v/>
      </c>
      <c r="X672" s="149" t="str">
        <f t="shared" si="338"/>
        <v/>
      </c>
      <c r="Y672" s="149" t="str">
        <f t="shared" si="338"/>
        <v/>
      </c>
      <c r="Z672" s="149" t="str">
        <f t="shared" si="338"/>
        <v/>
      </c>
      <c r="AA672" s="149">
        <f t="shared" si="338"/>
        <v>-4.6162104133118627</v>
      </c>
      <c r="AB672" s="149">
        <f t="shared" si="338"/>
        <v>-1.7859240982258253</v>
      </c>
      <c r="AC672" s="149" t="str">
        <f t="shared" si="338"/>
        <v/>
      </c>
      <c r="AD672" s="149" t="str">
        <f t="shared" si="338"/>
        <v/>
      </c>
      <c r="AE672" s="149" t="str">
        <f t="shared" si="338"/>
        <v/>
      </c>
      <c r="AF672" s="149" t="str">
        <f t="shared" si="338"/>
        <v/>
      </c>
      <c r="AG672" s="149">
        <f t="shared" si="338"/>
        <v>40.199375403463414</v>
      </c>
      <c r="AH672" s="149" t="str">
        <f t="shared" si="338"/>
        <v/>
      </c>
      <c r="AI672" s="149">
        <f t="shared" si="338"/>
        <v>31.135323985490782</v>
      </c>
      <c r="AJ672" s="149">
        <f t="shared" si="338"/>
        <v>25.150305950320746</v>
      </c>
      <c r="AK672" s="149" t="str">
        <f t="shared" si="338"/>
        <v/>
      </c>
      <c r="AL672" s="149" t="str">
        <f t="shared" si="338"/>
        <v/>
      </c>
      <c r="AM672" s="149" t="str">
        <f t="shared" si="338"/>
        <v/>
      </c>
      <c r="AN672" s="149" t="str">
        <f t="shared" si="338"/>
        <v/>
      </c>
      <c r="AO672" s="149" t="str">
        <f t="shared" si="338"/>
        <v/>
      </c>
      <c r="AP672" s="149" t="str">
        <f t="shared" si="338"/>
        <v/>
      </c>
      <c r="AQ672" s="149">
        <f t="shared" si="338"/>
        <v>34.712223562515739</v>
      </c>
      <c r="AS672" s="246">
        <v>38.524088149968698</v>
      </c>
      <c r="AT672" s="151"/>
      <c r="AV672" s="181"/>
      <c r="AW672" s="181"/>
      <c r="AX672" s="181"/>
      <c r="AY672" s="181"/>
      <c r="AZ672" s="181"/>
      <c r="BA672" s="181"/>
      <c r="BB672" s="181"/>
      <c r="BC672" s="181"/>
      <c r="BD672" s="181"/>
      <c r="BE672" s="181"/>
      <c r="BF672" s="181"/>
      <c r="BG672" s="181"/>
      <c r="BH672" s="181"/>
      <c r="BI672" s="181"/>
      <c r="BJ672" s="181"/>
      <c r="BK672" s="181"/>
      <c r="BL672" s="181"/>
      <c r="BM672" s="181"/>
      <c r="BN672" s="181"/>
      <c r="BO672" s="181"/>
      <c r="BP672" s="181"/>
      <c r="BQ672" s="181"/>
      <c r="BR672" s="181"/>
      <c r="BS672" s="181"/>
      <c r="BT672" s="181"/>
      <c r="BU672" s="181"/>
      <c r="BV672" s="181"/>
      <c r="BW672" s="181"/>
      <c r="BX672" s="181"/>
      <c r="BY672" s="181"/>
      <c r="BZ672" s="181"/>
      <c r="CA672" s="181"/>
      <c r="CB672" s="181"/>
      <c r="CC672" s="181"/>
      <c r="CD672" s="181"/>
      <c r="CE672" s="181"/>
      <c r="CF672" s="181"/>
      <c r="CG672" s="181"/>
      <c r="CH672" s="181"/>
      <c r="CI672" s="181"/>
      <c r="CJ672" s="181"/>
    </row>
    <row r="673" spans="2:88" x14ac:dyDescent="0.2">
      <c r="B673" s="144" t="str">
        <f t="shared" si="304"/>
        <v>34. Seguro de Título</v>
      </c>
      <c r="C673" s="149" t="str">
        <f t="shared" si="306"/>
        <v/>
      </c>
      <c r="D673" s="149" t="str">
        <f t="shared" ref="D673:AQ673" si="339">IFERROR((D714/D755)*100,"")</f>
        <v/>
      </c>
      <c r="E673" s="149" t="str">
        <f t="shared" si="339"/>
        <v/>
      </c>
      <c r="F673" s="149" t="str">
        <f t="shared" si="339"/>
        <v/>
      </c>
      <c r="G673" s="149" t="str">
        <f t="shared" si="339"/>
        <v/>
      </c>
      <c r="H673" s="149" t="str">
        <f t="shared" si="339"/>
        <v/>
      </c>
      <c r="I673" s="149" t="str">
        <f t="shared" si="339"/>
        <v/>
      </c>
      <c r="J673" s="149" t="str">
        <f t="shared" si="339"/>
        <v/>
      </c>
      <c r="K673" s="149" t="str">
        <f t="shared" si="339"/>
        <v/>
      </c>
      <c r="L673" s="149" t="str">
        <f t="shared" si="339"/>
        <v/>
      </c>
      <c r="M673" s="149" t="str">
        <f t="shared" si="339"/>
        <v/>
      </c>
      <c r="N673" s="149" t="str">
        <f t="shared" si="339"/>
        <v/>
      </c>
      <c r="O673" s="149" t="str">
        <f t="shared" si="339"/>
        <v/>
      </c>
      <c r="P673" s="149" t="str">
        <f t="shared" si="339"/>
        <v/>
      </c>
      <c r="Q673" s="149">
        <f t="shared" si="339"/>
        <v>46.18308520747545</v>
      </c>
      <c r="R673" s="149" t="str">
        <f t="shared" si="339"/>
        <v/>
      </c>
      <c r="S673" s="149" t="str">
        <f t="shared" si="339"/>
        <v/>
      </c>
      <c r="T673" s="149" t="str">
        <f t="shared" si="339"/>
        <v/>
      </c>
      <c r="U673" s="149" t="str">
        <f t="shared" si="339"/>
        <v/>
      </c>
      <c r="V673" s="149" t="str">
        <f t="shared" si="339"/>
        <v/>
      </c>
      <c r="W673" s="149" t="str">
        <f t="shared" si="339"/>
        <v/>
      </c>
      <c r="X673" s="149" t="str">
        <f t="shared" si="339"/>
        <v/>
      </c>
      <c r="Y673" s="149" t="str">
        <f t="shared" si="339"/>
        <v/>
      </c>
      <c r="Z673" s="149" t="str">
        <f t="shared" si="339"/>
        <v/>
      </c>
      <c r="AA673" s="149" t="str">
        <f t="shared" si="339"/>
        <v/>
      </c>
      <c r="AB673" s="149" t="str">
        <f t="shared" si="339"/>
        <v/>
      </c>
      <c r="AC673" s="149" t="str">
        <f t="shared" si="339"/>
        <v/>
      </c>
      <c r="AD673" s="149" t="str">
        <f t="shared" si="339"/>
        <v/>
      </c>
      <c r="AE673" s="149" t="str">
        <f t="shared" si="339"/>
        <v/>
      </c>
      <c r="AF673" s="149" t="str">
        <f t="shared" si="339"/>
        <v/>
      </c>
      <c r="AG673" s="149" t="str">
        <f t="shared" si="339"/>
        <v/>
      </c>
      <c r="AH673" s="149" t="str">
        <f t="shared" si="339"/>
        <v/>
      </c>
      <c r="AI673" s="149" t="str">
        <f t="shared" si="339"/>
        <v/>
      </c>
      <c r="AJ673" s="149" t="str">
        <f t="shared" si="339"/>
        <v/>
      </c>
      <c r="AK673" s="149" t="str">
        <f t="shared" si="339"/>
        <v/>
      </c>
      <c r="AL673" s="149" t="str">
        <f t="shared" si="339"/>
        <v/>
      </c>
      <c r="AM673" s="149" t="str">
        <f t="shared" si="339"/>
        <v/>
      </c>
      <c r="AN673" s="149" t="str">
        <f t="shared" si="339"/>
        <v/>
      </c>
      <c r="AO673" s="149" t="str">
        <f t="shared" si="339"/>
        <v/>
      </c>
      <c r="AP673" s="149" t="str">
        <f t="shared" si="339"/>
        <v/>
      </c>
      <c r="AQ673" s="149">
        <f t="shared" si="339"/>
        <v>46.18308520747545</v>
      </c>
      <c r="AS673" s="246" t="s">
        <v>729</v>
      </c>
      <c r="AT673" s="151"/>
      <c r="AV673" s="181"/>
      <c r="AW673" s="181"/>
      <c r="AX673" s="181"/>
      <c r="AY673" s="181"/>
      <c r="AZ673" s="181"/>
      <c r="BA673" s="181"/>
      <c r="BB673" s="181"/>
      <c r="BC673" s="181"/>
      <c r="BD673" s="181"/>
      <c r="BE673" s="181"/>
      <c r="BF673" s="181"/>
      <c r="BG673" s="181"/>
      <c r="BH673" s="181"/>
      <c r="BI673" s="181"/>
      <c r="BJ673" s="181"/>
      <c r="BK673" s="181"/>
      <c r="BL673" s="181"/>
      <c r="BM673" s="181"/>
      <c r="BN673" s="181"/>
      <c r="BO673" s="181"/>
      <c r="BP673" s="181"/>
      <c r="BQ673" s="181"/>
      <c r="BR673" s="181"/>
      <c r="BS673" s="181"/>
      <c r="BT673" s="181"/>
      <c r="BU673" s="181"/>
      <c r="BV673" s="181"/>
      <c r="BW673" s="181"/>
      <c r="BX673" s="181"/>
      <c r="BY673" s="181"/>
      <c r="BZ673" s="181"/>
      <c r="CA673" s="181"/>
      <c r="CB673" s="181"/>
      <c r="CC673" s="181"/>
      <c r="CD673" s="181"/>
      <c r="CE673" s="181"/>
      <c r="CF673" s="181"/>
      <c r="CG673" s="181"/>
      <c r="CH673" s="181"/>
      <c r="CI673" s="181"/>
      <c r="CJ673" s="181"/>
    </row>
    <row r="674" spans="2:88" x14ac:dyDescent="0.2">
      <c r="B674" s="144" t="str">
        <f t="shared" si="304"/>
        <v>35. Seguro Agrícola</v>
      </c>
      <c r="C674" s="149" t="str">
        <f t="shared" si="306"/>
        <v/>
      </c>
      <c r="D674" s="149" t="str">
        <f t="shared" ref="D674:AQ674" si="340">IFERROR((D715/D756)*100,"")</f>
        <v/>
      </c>
      <c r="E674" s="149" t="str">
        <f t="shared" si="340"/>
        <v/>
      </c>
      <c r="F674" s="149" t="str">
        <f t="shared" si="340"/>
        <v/>
      </c>
      <c r="G674" s="149" t="str">
        <f t="shared" si="340"/>
        <v/>
      </c>
      <c r="H674" s="149" t="str">
        <f t="shared" si="340"/>
        <v/>
      </c>
      <c r="I674" s="149" t="str">
        <f t="shared" si="340"/>
        <v/>
      </c>
      <c r="J674" s="149" t="str">
        <f t="shared" si="340"/>
        <v/>
      </c>
      <c r="K674" s="149" t="str">
        <f t="shared" si="340"/>
        <v/>
      </c>
      <c r="L674" s="149" t="str">
        <f t="shared" si="340"/>
        <v/>
      </c>
      <c r="M674" s="149" t="str">
        <f t="shared" si="340"/>
        <v/>
      </c>
      <c r="N674" s="149" t="str">
        <f t="shared" si="340"/>
        <v/>
      </c>
      <c r="O674" s="149" t="str">
        <f t="shared" si="340"/>
        <v/>
      </c>
      <c r="P674" s="149" t="str">
        <f t="shared" si="340"/>
        <v/>
      </c>
      <c r="Q674" s="149">
        <f t="shared" si="340"/>
        <v>224.93545020051639</v>
      </c>
      <c r="R674" s="149" t="str">
        <f t="shared" si="340"/>
        <v/>
      </c>
      <c r="S674" s="149" t="str">
        <f t="shared" si="340"/>
        <v/>
      </c>
      <c r="T674" s="149" t="str">
        <f t="shared" si="340"/>
        <v/>
      </c>
      <c r="U674" s="149" t="str">
        <f t="shared" si="340"/>
        <v/>
      </c>
      <c r="V674" s="149" t="str">
        <f t="shared" si="340"/>
        <v/>
      </c>
      <c r="W674" s="149" t="str">
        <f t="shared" si="340"/>
        <v/>
      </c>
      <c r="X674" s="149" t="str">
        <f t="shared" si="340"/>
        <v/>
      </c>
      <c r="Y674" s="149" t="str">
        <f t="shared" si="340"/>
        <v/>
      </c>
      <c r="Z674" s="149" t="str">
        <f t="shared" si="340"/>
        <v/>
      </c>
      <c r="AA674" s="149" t="str">
        <f t="shared" si="340"/>
        <v/>
      </c>
      <c r="AB674" s="149" t="str">
        <f t="shared" si="340"/>
        <v/>
      </c>
      <c r="AC674" s="149" t="str">
        <f t="shared" si="340"/>
        <v/>
      </c>
      <c r="AD674" s="149" t="str">
        <f t="shared" si="340"/>
        <v/>
      </c>
      <c r="AE674" s="149" t="str">
        <f t="shared" si="340"/>
        <v/>
      </c>
      <c r="AF674" s="149" t="str">
        <f t="shared" si="340"/>
        <v/>
      </c>
      <c r="AG674" s="149">
        <f t="shared" si="340"/>
        <v>69.03605721693657</v>
      </c>
      <c r="AH674" s="149">
        <f t="shared" si="340"/>
        <v>0</v>
      </c>
      <c r="AI674" s="149" t="str">
        <f t="shared" si="340"/>
        <v/>
      </c>
      <c r="AJ674" s="149" t="str">
        <f t="shared" si="340"/>
        <v/>
      </c>
      <c r="AK674" s="149" t="str">
        <f t="shared" si="340"/>
        <v/>
      </c>
      <c r="AL674" s="149" t="str">
        <f t="shared" si="340"/>
        <v/>
      </c>
      <c r="AM674" s="149" t="str">
        <f t="shared" si="340"/>
        <v/>
      </c>
      <c r="AN674" s="149" t="str">
        <f t="shared" si="340"/>
        <v/>
      </c>
      <c r="AO674" s="149" t="str">
        <f t="shared" si="340"/>
        <v/>
      </c>
      <c r="AP674" s="149" t="str">
        <f t="shared" si="340"/>
        <v/>
      </c>
      <c r="AQ674" s="149">
        <f t="shared" si="340"/>
        <v>214.75525730907751</v>
      </c>
      <c r="AS674" s="246">
        <v>-28.200365384762382</v>
      </c>
      <c r="AT674" s="151"/>
      <c r="AV674" s="181"/>
      <c r="AW674" s="181"/>
      <c r="AX674" s="181"/>
      <c r="AY674" s="181"/>
      <c r="AZ674" s="181"/>
      <c r="BA674" s="181"/>
      <c r="BB674" s="181"/>
      <c r="BC674" s="181"/>
      <c r="BD674" s="181"/>
      <c r="BE674" s="181"/>
      <c r="BF674" s="181"/>
      <c r="BG674" s="181"/>
      <c r="BH674" s="181"/>
      <c r="BI674" s="181"/>
      <c r="BJ674" s="181"/>
      <c r="BK674" s="181"/>
      <c r="BL674" s="181"/>
      <c r="BM674" s="181"/>
      <c r="BN674" s="181"/>
      <c r="BO674" s="181"/>
      <c r="BP674" s="181"/>
      <c r="BQ674" s="181"/>
      <c r="BR674" s="181"/>
      <c r="BS674" s="181"/>
      <c r="BT674" s="181"/>
      <c r="BU674" s="181"/>
      <c r="BV674" s="181"/>
      <c r="BW674" s="181"/>
      <c r="BX674" s="181"/>
      <c r="BY674" s="181"/>
      <c r="BZ674" s="181"/>
      <c r="CA674" s="181"/>
      <c r="CB674" s="181"/>
      <c r="CC674" s="181"/>
      <c r="CD674" s="181"/>
      <c r="CE674" s="181"/>
      <c r="CF674" s="181"/>
      <c r="CG674" s="181"/>
      <c r="CH674" s="181"/>
      <c r="CI674" s="181"/>
      <c r="CJ674" s="181"/>
    </row>
    <row r="675" spans="2:88" x14ac:dyDescent="0.2">
      <c r="B675" s="144" t="str">
        <f t="shared" si="304"/>
        <v>36. Seguro de Asistencia</v>
      </c>
      <c r="C675" s="149" t="str">
        <f t="shared" si="306"/>
        <v/>
      </c>
      <c r="D675" s="149" t="str">
        <f t="shared" ref="D675:AQ675" si="341">IFERROR((D716/D757)*100,"")</f>
        <v/>
      </c>
      <c r="E675" s="149">
        <f t="shared" si="341"/>
        <v>-5.8766144545204728</v>
      </c>
      <c r="F675" s="149" t="str">
        <f t="shared" si="341"/>
        <v/>
      </c>
      <c r="G675" s="149" t="str">
        <f t="shared" si="341"/>
        <v/>
      </c>
      <c r="H675" s="149">
        <f t="shared" si="341"/>
        <v>1.3607722033601464</v>
      </c>
      <c r="I675" s="149">
        <f t="shared" si="341"/>
        <v>74.694279332147048</v>
      </c>
      <c r="J675" s="149" t="str">
        <f t="shared" si="341"/>
        <v/>
      </c>
      <c r="K675" s="149">
        <f t="shared" si="341"/>
        <v>164.42409728623605</v>
      </c>
      <c r="L675" s="149">
        <f t="shared" si="341"/>
        <v>7.6923076923076925</v>
      </c>
      <c r="M675" s="149" t="str">
        <f t="shared" si="341"/>
        <v/>
      </c>
      <c r="N675" s="149" t="str">
        <f t="shared" si="341"/>
        <v/>
      </c>
      <c r="O675" s="149">
        <f t="shared" si="341"/>
        <v>8.2958380202474693</v>
      </c>
      <c r="P675" s="149" t="str">
        <f t="shared" si="341"/>
        <v/>
      </c>
      <c r="Q675" s="149">
        <f t="shared" si="341"/>
        <v>29.120794339303778</v>
      </c>
      <c r="R675" s="149" t="str">
        <f t="shared" si="341"/>
        <v/>
      </c>
      <c r="S675" s="149">
        <f t="shared" si="341"/>
        <v>6.5959105354680095E-2</v>
      </c>
      <c r="T675" s="149" t="str">
        <f t="shared" si="341"/>
        <v/>
      </c>
      <c r="U675" s="149">
        <f>IFERROR((U716/U757)*100,"")</f>
        <v>0.96263342543954999</v>
      </c>
      <c r="V675" s="149" t="str">
        <f t="shared" si="341"/>
        <v/>
      </c>
      <c r="W675" s="149">
        <f t="shared" si="341"/>
        <v>0</v>
      </c>
      <c r="X675" s="149" t="str">
        <f t="shared" si="341"/>
        <v/>
      </c>
      <c r="Y675" s="149">
        <f t="shared" si="341"/>
        <v>101.8101581334532</v>
      </c>
      <c r="Z675" s="149">
        <f t="shared" si="341"/>
        <v>20.669605530545912</v>
      </c>
      <c r="AA675" s="149">
        <f t="shared" si="341"/>
        <v>0</v>
      </c>
      <c r="AB675" s="149" t="str">
        <f t="shared" si="341"/>
        <v/>
      </c>
      <c r="AC675" s="149" t="str">
        <f t="shared" si="341"/>
        <v/>
      </c>
      <c r="AD675" s="149">
        <f t="shared" si="341"/>
        <v>46.674876847290641</v>
      </c>
      <c r="AE675" s="149" t="str">
        <f t="shared" si="341"/>
        <v/>
      </c>
      <c r="AF675" s="149" t="str">
        <f t="shared" si="341"/>
        <v/>
      </c>
      <c r="AG675" s="149">
        <f t="shared" si="341"/>
        <v>92.369901596022117</v>
      </c>
      <c r="AH675" s="149">
        <f t="shared" si="341"/>
        <v>-171.89752755436402</v>
      </c>
      <c r="AI675" s="149">
        <f t="shared" si="341"/>
        <v>87.743544096902312</v>
      </c>
      <c r="AJ675" s="149">
        <f t="shared" si="341"/>
        <v>0</v>
      </c>
      <c r="AK675" s="149" t="str">
        <f t="shared" si="341"/>
        <v/>
      </c>
      <c r="AL675" s="149" t="str">
        <f t="shared" si="341"/>
        <v/>
      </c>
      <c r="AM675" s="149" t="str">
        <f t="shared" si="341"/>
        <v/>
      </c>
      <c r="AN675" s="149" t="str">
        <f t="shared" si="341"/>
        <v/>
      </c>
      <c r="AO675" s="149" t="str">
        <f t="shared" si="341"/>
        <v/>
      </c>
      <c r="AP675" s="149" t="str">
        <f t="shared" si="341"/>
        <v/>
      </c>
      <c r="AQ675" s="149">
        <f t="shared" si="341"/>
        <v>18.513930686879412</v>
      </c>
      <c r="AS675" s="246">
        <v>53.575968937235771</v>
      </c>
      <c r="AT675" s="151"/>
      <c r="AV675" s="181"/>
      <c r="AW675" s="181"/>
      <c r="AX675" s="181"/>
      <c r="AY675" s="181"/>
      <c r="AZ675" s="181"/>
      <c r="BA675" s="181"/>
      <c r="BB675" s="181"/>
      <c r="BC675" s="181"/>
      <c r="BD675" s="181"/>
      <c r="BE675" s="181"/>
      <c r="BF675" s="181"/>
      <c r="BG675" s="181"/>
      <c r="BH675" s="181"/>
      <c r="BI675" s="181"/>
      <c r="BJ675" s="181"/>
      <c r="BK675" s="181"/>
      <c r="BL675" s="181"/>
      <c r="BM675" s="181"/>
      <c r="BN675" s="181"/>
      <c r="BO675" s="181"/>
      <c r="BP675" s="181"/>
      <c r="BQ675" s="181"/>
      <c r="BR675" s="181"/>
      <c r="BS675" s="181"/>
      <c r="BT675" s="181"/>
      <c r="BU675" s="181"/>
      <c r="BV675" s="181"/>
      <c r="BW675" s="181"/>
      <c r="BX675" s="181"/>
      <c r="BY675" s="181"/>
      <c r="BZ675" s="181"/>
      <c r="CA675" s="181"/>
      <c r="CB675" s="181"/>
      <c r="CC675" s="181"/>
      <c r="CD675" s="181"/>
      <c r="CE675" s="181"/>
      <c r="CF675" s="181"/>
      <c r="CG675" s="181"/>
      <c r="CH675" s="181"/>
      <c r="CI675" s="181"/>
      <c r="CJ675" s="181"/>
    </row>
    <row r="676" spans="2:88" x14ac:dyDescent="0.2">
      <c r="B676" s="144" t="str">
        <f t="shared" si="304"/>
        <v>50. Otros Seguros</v>
      </c>
      <c r="C676" s="149">
        <f t="shared" si="306"/>
        <v>28.215848149433981</v>
      </c>
      <c r="D676" s="149" t="str">
        <f t="shared" ref="D676:AQ677" si="342">IFERROR((D717/D758)*100,"")</f>
        <v/>
      </c>
      <c r="E676" s="149">
        <f t="shared" si="342"/>
        <v>4.8692068214690538</v>
      </c>
      <c r="F676" s="149">
        <f t="shared" si="342"/>
        <v>0.47868446246550655</v>
      </c>
      <c r="G676" s="149" t="str">
        <f t="shared" si="342"/>
        <v/>
      </c>
      <c r="H676" s="149">
        <f t="shared" si="342"/>
        <v>-2.523995734091717</v>
      </c>
      <c r="I676" s="149">
        <f t="shared" si="342"/>
        <v>-41.171112061683111</v>
      </c>
      <c r="J676" s="149" t="str">
        <f t="shared" si="342"/>
        <v/>
      </c>
      <c r="K676" s="149">
        <f t="shared" si="342"/>
        <v>-4.1597470873770874E-3</v>
      </c>
      <c r="L676" s="149" t="str">
        <f t="shared" si="342"/>
        <v/>
      </c>
      <c r="M676" s="149" t="str">
        <f t="shared" si="342"/>
        <v/>
      </c>
      <c r="N676" s="149">
        <f t="shared" si="342"/>
        <v>84.076264454055959</v>
      </c>
      <c r="O676" s="149">
        <f t="shared" si="342"/>
        <v>194.88871339803404</v>
      </c>
      <c r="P676" s="149" t="str">
        <f t="shared" si="342"/>
        <v/>
      </c>
      <c r="Q676" s="149">
        <f t="shared" si="342"/>
        <v>414.26107378508812</v>
      </c>
      <c r="R676" s="149">
        <f t="shared" si="342"/>
        <v>5.8355437665782492</v>
      </c>
      <c r="S676" s="149">
        <f t="shared" si="342"/>
        <v>9.5151182403189338</v>
      </c>
      <c r="T676" s="149" t="str">
        <f t="shared" si="342"/>
        <v/>
      </c>
      <c r="U676" s="149">
        <f t="shared" si="342"/>
        <v>263.64365971107543</v>
      </c>
      <c r="V676" s="149">
        <f t="shared" si="342"/>
        <v>2.283245911755631</v>
      </c>
      <c r="W676" s="149">
        <f t="shared" si="342"/>
        <v>0</v>
      </c>
      <c r="X676" s="149" t="str">
        <f t="shared" si="342"/>
        <v/>
      </c>
      <c r="Y676" s="149">
        <f t="shared" si="342"/>
        <v>152.90128108515449</v>
      </c>
      <c r="Z676" s="149">
        <f t="shared" si="342"/>
        <v>0.51172707889125801</v>
      </c>
      <c r="AA676" s="149">
        <f t="shared" si="342"/>
        <v>-25.998402555910545</v>
      </c>
      <c r="AB676" s="149" t="str">
        <f t="shared" si="342"/>
        <v/>
      </c>
      <c r="AC676" s="149" t="str">
        <f t="shared" si="342"/>
        <v/>
      </c>
      <c r="AD676" s="149">
        <f t="shared" si="342"/>
        <v>17.48168072706525</v>
      </c>
      <c r="AE676" s="149" t="str">
        <f t="shared" si="342"/>
        <v/>
      </c>
      <c r="AF676" s="149" t="str">
        <f t="shared" si="342"/>
        <v/>
      </c>
      <c r="AG676" s="149">
        <f t="shared" si="342"/>
        <v>12.422421745577134</v>
      </c>
      <c r="AH676" s="149">
        <f t="shared" si="342"/>
        <v>-74.495967741935488</v>
      </c>
      <c r="AI676" s="149">
        <f t="shared" si="342"/>
        <v>-3.9632302803401651</v>
      </c>
      <c r="AJ676" s="149">
        <f t="shared" si="342"/>
        <v>83.548807128407773</v>
      </c>
      <c r="AK676" s="149" t="str">
        <f t="shared" si="342"/>
        <v/>
      </c>
      <c r="AL676" s="149" t="str">
        <f t="shared" si="342"/>
        <v/>
      </c>
      <c r="AM676" s="149" t="str">
        <f t="shared" si="342"/>
        <v/>
      </c>
      <c r="AN676" s="149" t="str">
        <f t="shared" si="342"/>
        <v/>
      </c>
      <c r="AO676" s="149" t="str">
        <f t="shared" si="342"/>
        <v/>
      </c>
      <c r="AP676" s="149" t="str">
        <f t="shared" si="342"/>
        <v/>
      </c>
      <c r="AQ676" s="149">
        <f t="shared" si="342"/>
        <v>57.859194970241781</v>
      </c>
      <c r="AS676" s="246">
        <v>32.181284133721867</v>
      </c>
      <c r="AT676" s="151"/>
      <c r="AV676" s="181"/>
      <c r="AW676" s="181"/>
      <c r="AX676" s="181"/>
      <c r="AY676" s="181"/>
      <c r="AZ676" s="181"/>
      <c r="BA676" s="181"/>
      <c r="BB676" s="181"/>
      <c r="BC676" s="181"/>
      <c r="BD676" s="181"/>
      <c r="BE676" s="181"/>
      <c r="BF676" s="181"/>
      <c r="BG676" s="181"/>
      <c r="BH676" s="181"/>
      <c r="BI676" s="181"/>
      <c r="BJ676" s="181"/>
      <c r="BK676" s="181"/>
      <c r="BL676" s="181"/>
      <c r="BM676" s="181"/>
      <c r="BN676" s="181"/>
      <c r="BO676" s="181"/>
      <c r="BP676" s="181"/>
      <c r="BQ676" s="181"/>
      <c r="BR676" s="181"/>
      <c r="BS676" s="181"/>
      <c r="BT676" s="181"/>
      <c r="BU676" s="181"/>
      <c r="BV676" s="181"/>
      <c r="BW676" s="181"/>
      <c r="BX676" s="181"/>
      <c r="BY676" s="181"/>
      <c r="BZ676" s="181"/>
      <c r="CA676" s="181"/>
      <c r="CB676" s="181"/>
      <c r="CC676" s="181"/>
      <c r="CD676" s="181"/>
      <c r="CE676" s="181"/>
      <c r="CF676" s="181"/>
      <c r="CG676" s="181"/>
      <c r="CH676" s="181"/>
      <c r="CI676" s="181"/>
      <c r="CJ676" s="181"/>
    </row>
    <row r="677" spans="2:88" x14ac:dyDescent="0.2">
      <c r="B677" s="145" t="str">
        <f>B286</f>
        <v>Total</v>
      </c>
      <c r="C677" s="150">
        <f t="shared" si="306"/>
        <v>28.215533489754158</v>
      </c>
      <c r="D677" s="150">
        <f t="shared" si="306"/>
        <v>19.766517952036747</v>
      </c>
      <c r="E677" s="150">
        <f t="shared" si="306"/>
        <v>42.716170908366649</v>
      </c>
      <c r="F677" s="150">
        <f t="shared" si="306"/>
        <v>20.026332951477549</v>
      </c>
      <c r="G677" s="150">
        <f t="shared" si="306"/>
        <v>223.95730131903568</v>
      </c>
      <c r="H677" s="150">
        <f t="shared" si="306"/>
        <v>64.889568348959699</v>
      </c>
      <c r="I677" s="150">
        <f t="shared" si="306"/>
        <v>23.687740959529634</v>
      </c>
      <c r="J677" s="150">
        <f t="shared" si="306"/>
        <v>-6.777966352330524</v>
      </c>
      <c r="K677" s="150">
        <f t="shared" si="306"/>
        <v>39.291204546470091</v>
      </c>
      <c r="L677" s="150">
        <f t="shared" si="306"/>
        <v>70.869308569864955</v>
      </c>
      <c r="M677" s="150">
        <f t="shared" si="306"/>
        <v>24.988903884998958</v>
      </c>
      <c r="N677" s="150">
        <f t="shared" si="306"/>
        <v>14.506304854555644</v>
      </c>
      <c r="O677" s="150">
        <f t="shared" si="306"/>
        <v>29.363818080365029</v>
      </c>
      <c r="P677" s="150">
        <f t="shared" si="306"/>
        <v>98.531619381614959</v>
      </c>
      <c r="Q677" s="150">
        <f t="shared" si="306"/>
        <v>56.90192722550924</v>
      </c>
      <c r="R677" s="150">
        <f t="shared" si="306"/>
        <v>-3.4923641529537113</v>
      </c>
      <c r="S677" s="150">
        <f t="shared" si="342"/>
        <v>46.844251527154377</v>
      </c>
      <c r="T677" s="150" t="str">
        <f t="shared" si="342"/>
        <v/>
      </c>
      <c r="U677" s="150">
        <f t="shared" si="342"/>
        <v>53.93999211989604</v>
      </c>
      <c r="V677" s="150">
        <f t="shared" si="342"/>
        <v>-5.6900550476981042</v>
      </c>
      <c r="W677" s="150">
        <f t="shared" si="342"/>
        <v>21.308473044713018</v>
      </c>
      <c r="X677" s="150">
        <f t="shared" si="342"/>
        <v>165.7752730217035</v>
      </c>
      <c r="Y677" s="150">
        <f t="shared" si="342"/>
        <v>67.422607989879097</v>
      </c>
      <c r="Z677" s="150">
        <f t="shared" si="342"/>
        <v>21.968369139348574</v>
      </c>
      <c r="AA677" s="150">
        <f t="shared" si="342"/>
        <v>67.965788056682825</v>
      </c>
      <c r="AB677" s="150">
        <f t="shared" si="342"/>
        <v>1.4315019127349338</v>
      </c>
      <c r="AC677" s="150">
        <f t="shared" si="342"/>
        <v>-12.218400870044208</v>
      </c>
      <c r="AD677" s="150">
        <f t="shared" si="342"/>
        <v>31.755048141953683</v>
      </c>
      <c r="AE677" s="150">
        <f t="shared" si="342"/>
        <v>116.64412015849715</v>
      </c>
      <c r="AF677" s="150">
        <f t="shared" si="342"/>
        <v>0.73688980918238389</v>
      </c>
      <c r="AG677" s="150">
        <f t="shared" si="342"/>
        <v>42.117540581386542</v>
      </c>
      <c r="AH677" s="150">
        <f t="shared" si="342"/>
        <v>26.709700452143942</v>
      </c>
      <c r="AI677" s="150">
        <f t="shared" si="342"/>
        <v>50.535384084084676</v>
      </c>
      <c r="AJ677" s="150">
        <f t="shared" si="342"/>
        <v>51.644430141762939</v>
      </c>
      <c r="AK677" s="150" t="str">
        <f t="shared" si="342"/>
        <v/>
      </c>
      <c r="AL677" s="150" t="str">
        <f t="shared" si="342"/>
        <v/>
      </c>
      <c r="AM677" s="150" t="str">
        <f t="shared" si="342"/>
        <v/>
      </c>
      <c r="AN677" s="150" t="str">
        <f t="shared" si="342"/>
        <v/>
      </c>
      <c r="AO677" s="150" t="str">
        <f t="shared" si="342"/>
        <v/>
      </c>
      <c r="AP677" s="150" t="str">
        <f t="shared" si="342"/>
        <v/>
      </c>
      <c r="AQ677" s="150">
        <f t="shared" ref="AQ677" si="343">IFERROR((AQ718/AQ759)*100,"")</f>
        <v>40.823698846857411</v>
      </c>
      <c r="AS677" s="247">
        <v>44.387899998449058</v>
      </c>
      <c r="AT677" s="185"/>
      <c r="AV677" s="181"/>
      <c r="AW677" s="181"/>
      <c r="AX677" s="181"/>
      <c r="AY677" s="181"/>
      <c r="AZ677" s="181"/>
      <c r="BA677" s="181"/>
      <c r="BB677" s="181"/>
      <c r="BC677" s="181"/>
      <c r="BD677" s="181"/>
      <c r="BE677" s="181"/>
      <c r="BF677" s="181"/>
      <c r="BG677" s="181"/>
      <c r="BH677" s="181"/>
      <c r="BI677" s="181"/>
      <c r="BJ677" s="181"/>
      <c r="BK677" s="181"/>
      <c r="BL677" s="181"/>
      <c r="BM677" s="181"/>
      <c r="BN677" s="181"/>
      <c r="BO677" s="181"/>
      <c r="BP677" s="181"/>
      <c r="BQ677" s="181"/>
      <c r="BR677" s="181"/>
      <c r="BS677" s="181"/>
      <c r="BT677" s="181"/>
      <c r="BU677" s="181"/>
      <c r="BV677" s="181"/>
      <c r="BW677" s="181"/>
      <c r="BX677" s="181"/>
      <c r="BY677" s="181"/>
      <c r="BZ677" s="181"/>
      <c r="CA677" s="181"/>
      <c r="CB677" s="181"/>
      <c r="CC677" s="181"/>
      <c r="CD677" s="181"/>
      <c r="CE677" s="181"/>
      <c r="CF677" s="181"/>
      <c r="CG677" s="181"/>
      <c r="CH677" s="181"/>
      <c r="CI677" s="181"/>
      <c r="CJ677" s="181"/>
    </row>
    <row r="680" spans="2:88" ht="22.5" customHeight="1" x14ac:dyDescent="0.2">
      <c r="B680" s="186" t="s">
        <v>452</v>
      </c>
      <c r="C680" s="122" t="str">
        <f>C7</f>
        <v>Assurant Chile</v>
      </c>
      <c r="D680" s="122" t="str">
        <f t="shared" ref="D680:AQ680" si="344">D7</f>
        <v>AVLA Crédito</v>
      </c>
      <c r="E680" s="122" t="str">
        <f t="shared" si="344"/>
        <v>BCI Seguros</v>
      </c>
      <c r="F680" s="122" t="str">
        <f t="shared" si="344"/>
        <v>BNP Paribas Cardif</v>
      </c>
      <c r="G680" s="122" t="str">
        <f t="shared" si="344"/>
        <v>Cesce Chile</v>
      </c>
      <c r="H680" s="122" t="str">
        <f t="shared" si="344"/>
        <v>Chilena Consolidada</v>
      </c>
      <c r="I680" s="122" t="str">
        <f t="shared" si="344"/>
        <v>Chubb Generales</v>
      </c>
      <c r="J680" s="122" t="str">
        <f t="shared" si="344"/>
        <v>Coface Chile</v>
      </c>
      <c r="K680" s="122" t="str">
        <f t="shared" si="344"/>
        <v>Consorcio Nacional</v>
      </c>
      <c r="L680" s="122" t="str">
        <f t="shared" si="344"/>
        <v>Contempora</v>
      </c>
      <c r="M680" s="122" t="str">
        <f t="shared" si="344"/>
        <v>Continental Crédito</v>
      </c>
      <c r="N680" s="122" t="str">
        <f t="shared" si="344"/>
        <v>Continental Generales</v>
      </c>
      <c r="O680" s="122" t="str">
        <f t="shared" si="344"/>
        <v>FID Chile</v>
      </c>
      <c r="P680" s="122" t="str">
        <f t="shared" si="344"/>
        <v>HDI Gar. y Cré.</v>
      </c>
      <c r="Q680" s="122" t="str">
        <f t="shared" si="344"/>
        <v>HDI Seguros</v>
      </c>
      <c r="R680" s="122" t="str">
        <f t="shared" si="344"/>
        <v>Huelen</v>
      </c>
      <c r="S680" s="122" t="str">
        <f t="shared" si="344"/>
        <v>Liberty Seguros</v>
      </c>
      <c r="T680" s="122" t="str">
        <f t="shared" si="344"/>
        <v>M. de Carabineros</v>
      </c>
      <c r="U680" s="122" t="str">
        <f t="shared" si="344"/>
        <v>Mapfre</v>
      </c>
      <c r="V680" s="122" t="str">
        <f t="shared" si="344"/>
        <v>MetLife Generales</v>
      </c>
      <c r="W680" s="122" t="str">
        <f t="shared" si="344"/>
        <v>Orion Seguros</v>
      </c>
      <c r="X680" s="122" t="str">
        <f t="shared" si="344"/>
        <v>Orsan Crédito</v>
      </c>
      <c r="Y680" s="122" t="str">
        <f t="shared" si="344"/>
        <v>Porvenir</v>
      </c>
      <c r="Z680" s="122" t="str">
        <f t="shared" si="344"/>
        <v>Reale Chile</v>
      </c>
      <c r="AA680" s="122" t="str">
        <f t="shared" si="344"/>
        <v>Renta Nacional</v>
      </c>
      <c r="AB680" s="122" t="str">
        <f t="shared" si="344"/>
        <v>SegChile</v>
      </c>
      <c r="AC680" s="122" t="str">
        <f t="shared" si="344"/>
        <v>Solunión Chile</v>
      </c>
      <c r="AD680" s="122" t="str">
        <f t="shared" si="344"/>
        <v>Southbridge</v>
      </c>
      <c r="AE680" s="122" t="str">
        <f t="shared" si="344"/>
        <v>Starr International</v>
      </c>
      <c r="AF680" s="122" t="str">
        <f t="shared" si="344"/>
        <v>Suaval</v>
      </c>
      <c r="AG680" s="122" t="str">
        <f t="shared" si="344"/>
        <v>Suramericana</v>
      </c>
      <c r="AH680" s="122" t="str">
        <f t="shared" si="344"/>
        <v>Unnio</v>
      </c>
      <c r="AI680" s="122" t="str">
        <f t="shared" si="344"/>
        <v>Zenit Seguros</v>
      </c>
      <c r="AJ680" s="122" t="str">
        <f t="shared" si="344"/>
        <v>Zurich Santander</v>
      </c>
      <c r="AK680" s="122">
        <f t="shared" si="344"/>
        <v>0</v>
      </c>
      <c r="AL680" s="122">
        <f t="shared" si="344"/>
        <v>0</v>
      </c>
      <c r="AM680" s="122">
        <f t="shared" si="344"/>
        <v>0</v>
      </c>
      <c r="AN680" s="122">
        <f t="shared" si="344"/>
        <v>0</v>
      </c>
      <c r="AO680" s="122">
        <f t="shared" si="344"/>
        <v>0</v>
      </c>
      <c r="AP680" s="122">
        <f t="shared" si="344"/>
        <v>0</v>
      </c>
      <c r="AQ680" s="122" t="str">
        <f t="shared" si="344"/>
        <v>Mercado</v>
      </c>
      <c r="AS680" s="147"/>
      <c r="AT680" s="147"/>
      <c r="AV680" s="181"/>
      <c r="AW680" s="181"/>
      <c r="AX680" s="181"/>
      <c r="AY680" s="181"/>
      <c r="AZ680" s="181"/>
      <c r="BA680" s="181"/>
      <c r="BB680" s="181"/>
      <c r="BC680" s="181"/>
      <c r="BD680" s="181"/>
      <c r="BE680" s="181"/>
      <c r="BF680" s="181"/>
      <c r="BG680" s="181"/>
      <c r="BH680" s="181"/>
      <c r="BI680" s="181"/>
      <c r="BJ680" s="181"/>
      <c r="BK680" s="181"/>
      <c r="BL680" s="181"/>
      <c r="BM680" s="181"/>
      <c r="BN680" s="181"/>
      <c r="BO680" s="181"/>
      <c r="BP680" s="181"/>
      <c r="BQ680" s="181"/>
      <c r="BR680" s="181"/>
      <c r="BS680" s="181"/>
      <c r="BT680" s="181"/>
      <c r="BU680" s="181"/>
      <c r="BV680" s="181"/>
      <c r="BW680" s="181"/>
      <c r="BX680" s="181"/>
      <c r="BY680" s="181"/>
      <c r="BZ680" s="181"/>
      <c r="CA680" s="181"/>
      <c r="CB680" s="181"/>
      <c r="CC680" s="181"/>
      <c r="CD680" s="181"/>
      <c r="CE680" s="181"/>
      <c r="CF680" s="181"/>
      <c r="CG680" s="181"/>
      <c r="CH680" s="181"/>
      <c r="CI680" s="181"/>
      <c r="CJ680" s="181"/>
    </row>
    <row r="681" spans="2:88" x14ac:dyDescent="0.2">
      <c r="B681" s="144" t="str">
        <f t="shared" ref="B681:B717" si="345">B249</f>
        <v>1. Incendio Ordinario</v>
      </c>
      <c r="C681" s="129">
        <v>0</v>
      </c>
      <c r="D681" s="129">
        <v>0</v>
      </c>
      <c r="E681" s="129">
        <v>291516</v>
      </c>
      <c r="F681" s="129">
        <v>186540</v>
      </c>
      <c r="G681" s="129">
        <v>0</v>
      </c>
      <c r="H681" s="129">
        <v>176544</v>
      </c>
      <c r="I681" s="129">
        <v>803458</v>
      </c>
      <c r="J681" s="129">
        <v>0</v>
      </c>
      <c r="K681" s="129">
        <v>165251</v>
      </c>
      <c r="L681" s="265">
        <v>72754</v>
      </c>
      <c r="M681" s="129">
        <v>0</v>
      </c>
      <c r="N681" s="129">
        <v>-359602</v>
      </c>
      <c r="O681" s="129">
        <v>190401</v>
      </c>
      <c r="P681" s="129">
        <v>0</v>
      </c>
      <c r="Q681" s="129">
        <v>720285</v>
      </c>
      <c r="R681" s="129">
        <v>-168</v>
      </c>
      <c r="S681" s="129">
        <v>2206761</v>
      </c>
      <c r="T681" s="129">
        <v>0</v>
      </c>
      <c r="U681" s="129">
        <v>1316929</v>
      </c>
      <c r="V681" s="129">
        <v>-76653</v>
      </c>
      <c r="W681" s="129">
        <v>-3822</v>
      </c>
      <c r="X681" s="129">
        <v>0</v>
      </c>
      <c r="Y681" s="129">
        <v>109826</v>
      </c>
      <c r="Z681" s="129">
        <v>321704</v>
      </c>
      <c r="AA681" s="129">
        <v>363649</v>
      </c>
      <c r="AB681" s="129">
        <v>0</v>
      </c>
      <c r="AC681" s="129">
        <v>0</v>
      </c>
      <c r="AD681" s="129">
        <v>875467</v>
      </c>
      <c r="AE681" s="265">
        <v>5740</v>
      </c>
      <c r="AF681" s="129">
        <v>0</v>
      </c>
      <c r="AG681" s="129">
        <v>1667708</v>
      </c>
      <c r="AH681" s="129">
        <v>19434</v>
      </c>
      <c r="AI681" s="129">
        <v>18749</v>
      </c>
      <c r="AJ681" s="129">
        <v>202525</v>
      </c>
      <c r="AK681" s="129"/>
      <c r="AL681" s="129"/>
      <c r="AM681" s="129"/>
      <c r="AN681" s="129"/>
      <c r="AO681" s="129"/>
      <c r="AP681" s="129"/>
      <c r="AQ681" s="189">
        <f>SUM(C681:AP681)</f>
        <v>9274996</v>
      </c>
      <c r="AS681" s="151"/>
      <c r="AT681" s="151"/>
      <c r="AV681" s="181"/>
      <c r="AW681" s="181"/>
      <c r="AX681" s="181"/>
      <c r="AY681" s="181"/>
      <c r="AZ681" s="181"/>
      <c r="BA681" s="181"/>
      <c r="BB681" s="181"/>
      <c r="BC681" s="181"/>
      <c r="BD681" s="181"/>
      <c r="BE681" s="181"/>
      <c r="BF681" s="181"/>
      <c r="BG681" s="181"/>
      <c r="BH681" s="181"/>
      <c r="BI681" s="181"/>
      <c r="BJ681" s="181"/>
      <c r="BK681" s="181"/>
      <c r="BL681" s="181"/>
      <c r="BM681" s="181"/>
      <c r="BN681" s="181"/>
      <c r="BO681" s="181"/>
      <c r="BP681" s="181"/>
      <c r="BQ681" s="181"/>
      <c r="BR681" s="181"/>
      <c r="BS681" s="181"/>
      <c r="BT681" s="181"/>
      <c r="BU681" s="181"/>
      <c r="BV681" s="181"/>
      <c r="BW681" s="181"/>
      <c r="BX681" s="181"/>
      <c r="BY681" s="181"/>
      <c r="BZ681" s="181"/>
      <c r="CA681" s="181"/>
      <c r="CB681" s="181"/>
      <c r="CC681" s="181"/>
      <c r="CD681" s="181"/>
      <c r="CE681" s="181"/>
      <c r="CF681" s="181"/>
      <c r="CG681" s="181"/>
      <c r="CH681" s="181"/>
      <c r="CI681" s="181"/>
      <c r="CJ681" s="181"/>
    </row>
    <row r="682" spans="2:88" x14ac:dyDescent="0.2">
      <c r="B682" s="144" t="str">
        <f t="shared" si="345"/>
        <v>2. Pérdida de Beneficios por Incendio</v>
      </c>
      <c r="C682" s="129">
        <v>0</v>
      </c>
      <c r="D682" s="129">
        <v>0</v>
      </c>
      <c r="E682" s="129">
        <v>-157820</v>
      </c>
      <c r="F682" s="129">
        <v>183</v>
      </c>
      <c r="G682" s="129">
        <v>0</v>
      </c>
      <c r="H682" s="129">
        <v>7488</v>
      </c>
      <c r="I682" s="129">
        <v>45766</v>
      </c>
      <c r="J682" s="129">
        <v>0</v>
      </c>
      <c r="K682" s="129">
        <v>0</v>
      </c>
      <c r="L682" s="129">
        <v>33862</v>
      </c>
      <c r="M682" s="129">
        <v>0</v>
      </c>
      <c r="N682" s="129">
        <v>-148</v>
      </c>
      <c r="O682" s="129">
        <v>4219</v>
      </c>
      <c r="P682" s="129">
        <v>0</v>
      </c>
      <c r="Q682" s="129">
        <v>29234</v>
      </c>
      <c r="R682" s="129">
        <v>0</v>
      </c>
      <c r="S682" s="129">
        <v>11465</v>
      </c>
      <c r="T682" s="129">
        <v>0</v>
      </c>
      <c r="U682" s="129">
        <v>-10576</v>
      </c>
      <c r="V682" s="129">
        <v>0</v>
      </c>
      <c r="W682" s="129">
        <v>0</v>
      </c>
      <c r="X682" s="129">
        <v>0</v>
      </c>
      <c r="Y682" s="129">
        <v>278</v>
      </c>
      <c r="Z682" s="129">
        <v>6388</v>
      </c>
      <c r="AA682" s="129">
        <v>-4</v>
      </c>
      <c r="AB682" s="129">
        <v>0</v>
      </c>
      <c r="AC682" s="129">
        <v>0</v>
      </c>
      <c r="AD682" s="129">
        <v>64189</v>
      </c>
      <c r="AE682" s="265">
        <v>-393</v>
      </c>
      <c r="AF682" s="129">
        <v>0</v>
      </c>
      <c r="AG682" s="129">
        <v>23942</v>
      </c>
      <c r="AH682" s="129">
        <v>4876</v>
      </c>
      <c r="AI682" s="129">
        <v>0</v>
      </c>
      <c r="AJ682" s="129">
        <v>0</v>
      </c>
      <c r="AK682" s="129"/>
      <c r="AL682" s="129"/>
      <c r="AM682" s="129"/>
      <c r="AN682" s="129"/>
      <c r="AO682" s="129"/>
      <c r="AP682" s="129"/>
      <c r="AQ682" s="189">
        <f t="shared" ref="AQ682:AQ718" si="346">SUM(C682:AP682)</f>
        <v>62949</v>
      </c>
      <c r="AS682" s="151"/>
      <c r="AT682" s="151"/>
      <c r="AV682" s="181"/>
      <c r="AW682" s="181"/>
      <c r="AX682" s="181"/>
      <c r="AY682" s="181"/>
      <c r="AZ682" s="181"/>
      <c r="BA682" s="181"/>
      <c r="BB682" s="181"/>
      <c r="BC682" s="181"/>
      <c r="BD682" s="181"/>
      <c r="BE682" s="181"/>
      <c r="BF682" s="181"/>
      <c r="BG682" s="181"/>
      <c r="BH682" s="181"/>
      <c r="BI682" s="181"/>
      <c r="BJ682" s="181"/>
      <c r="BK682" s="181"/>
      <c r="BL682" s="181"/>
      <c r="BM682" s="181"/>
      <c r="BN682" s="181"/>
      <c r="BO682" s="181"/>
      <c r="BP682" s="181"/>
      <c r="BQ682" s="181"/>
      <c r="BR682" s="181"/>
      <c r="BS682" s="181"/>
      <c r="BT682" s="181"/>
      <c r="BU682" s="181"/>
      <c r="BV682" s="181"/>
      <c r="BW682" s="181"/>
      <c r="BX682" s="181"/>
      <c r="BY682" s="181"/>
      <c r="BZ682" s="181"/>
      <c r="CA682" s="181"/>
      <c r="CB682" s="181"/>
      <c r="CC682" s="181"/>
      <c r="CD682" s="181"/>
      <c r="CE682" s="181"/>
      <c r="CF682" s="181"/>
      <c r="CG682" s="181"/>
      <c r="CH682" s="181"/>
      <c r="CI682" s="181"/>
      <c r="CJ682" s="181"/>
    </row>
    <row r="683" spans="2:88" x14ac:dyDescent="0.2">
      <c r="B683" s="144" t="str">
        <f t="shared" si="345"/>
        <v>3. Otros Riesgos Adicionales a Incendio</v>
      </c>
      <c r="C683" s="129">
        <v>0</v>
      </c>
      <c r="D683" s="129">
        <v>0</v>
      </c>
      <c r="E683" s="129">
        <v>102293</v>
      </c>
      <c r="F683" s="129">
        <v>4504</v>
      </c>
      <c r="G683" s="129">
        <v>0</v>
      </c>
      <c r="H683" s="129">
        <v>48</v>
      </c>
      <c r="I683" s="129">
        <v>-5339</v>
      </c>
      <c r="J683" s="129">
        <v>0</v>
      </c>
      <c r="K683" s="129">
        <v>98505</v>
      </c>
      <c r="L683" s="129">
        <v>-2359</v>
      </c>
      <c r="M683" s="129">
        <v>0</v>
      </c>
      <c r="N683" s="129">
        <v>0</v>
      </c>
      <c r="O683" s="129">
        <v>41682</v>
      </c>
      <c r="P683" s="129">
        <v>0</v>
      </c>
      <c r="Q683" s="129">
        <v>-54088</v>
      </c>
      <c r="R683" s="129">
        <v>0</v>
      </c>
      <c r="S683" s="129">
        <v>22028</v>
      </c>
      <c r="T683" s="129">
        <v>0</v>
      </c>
      <c r="U683" s="129">
        <v>290536</v>
      </c>
      <c r="V683" s="129">
        <v>-1430</v>
      </c>
      <c r="W683" s="129">
        <v>3533</v>
      </c>
      <c r="X683" s="129">
        <v>0</v>
      </c>
      <c r="Y683" s="129">
        <v>951</v>
      </c>
      <c r="Z683" s="129">
        <v>20837</v>
      </c>
      <c r="AA683" s="129">
        <v>102051</v>
      </c>
      <c r="AB683" s="129">
        <v>0</v>
      </c>
      <c r="AC683" s="129">
        <v>0</v>
      </c>
      <c r="AD683" s="129">
        <v>2449</v>
      </c>
      <c r="AE683" s="129">
        <v>36646</v>
      </c>
      <c r="AF683" s="129">
        <v>0</v>
      </c>
      <c r="AG683" s="129">
        <v>401498</v>
      </c>
      <c r="AH683" s="129">
        <v>25575</v>
      </c>
      <c r="AI683" s="129">
        <v>0</v>
      </c>
      <c r="AJ683" s="129">
        <v>153426</v>
      </c>
      <c r="AK683" s="129"/>
      <c r="AL683" s="129"/>
      <c r="AM683" s="129"/>
      <c r="AN683" s="129"/>
      <c r="AO683" s="129"/>
      <c r="AP683" s="129"/>
      <c r="AQ683" s="189">
        <f t="shared" si="346"/>
        <v>1243346</v>
      </c>
      <c r="AS683" s="151"/>
      <c r="AT683" s="151"/>
      <c r="AV683" s="181"/>
      <c r="AW683" s="181"/>
      <c r="AX683" s="181"/>
      <c r="AY683" s="181"/>
      <c r="AZ683" s="181"/>
      <c r="BA683" s="181"/>
      <c r="BB683" s="181"/>
      <c r="BC683" s="181"/>
      <c r="BD683" s="181"/>
      <c r="BE683" s="181"/>
      <c r="BF683" s="181"/>
      <c r="BG683" s="181"/>
      <c r="BH683" s="181"/>
      <c r="BI683" s="181"/>
      <c r="BJ683" s="181"/>
      <c r="BK683" s="181"/>
      <c r="BL683" s="181"/>
      <c r="BM683" s="181"/>
      <c r="BN683" s="181"/>
      <c r="BO683" s="181"/>
      <c r="BP683" s="181"/>
      <c r="BQ683" s="181"/>
      <c r="BR683" s="181"/>
      <c r="BS683" s="181"/>
      <c r="BT683" s="181"/>
      <c r="BU683" s="181"/>
      <c r="BV683" s="181"/>
      <c r="BW683" s="181"/>
      <c r="BX683" s="181"/>
      <c r="BY683" s="181"/>
      <c r="BZ683" s="181"/>
      <c r="CA683" s="181"/>
      <c r="CB683" s="181"/>
      <c r="CC683" s="181"/>
      <c r="CD683" s="181"/>
      <c r="CE683" s="181"/>
      <c r="CF683" s="181"/>
      <c r="CG683" s="181"/>
      <c r="CH683" s="181"/>
      <c r="CI683" s="181"/>
      <c r="CJ683" s="181"/>
    </row>
    <row r="684" spans="2:88" x14ac:dyDescent="0.2">
      <c r="B684" s="144" t="str">
        <f t="shared" si="345"/>
        <v>4. Terremoto y Maremoto</v>
      </c>
      <c r="C684" s="129">
        <v>0</v>
      </c>
      <c r="D684" s="129">
        <v>0</v>
      </c>
      <c r="E684" s="129">
        <v>203471</v>
      </c>
      <c r="F684" s="129">
        <v>91</v>
      </c>
      <c r="G684" s="129">
        <v>0</v>
      </c>
      <c r="H684" s="129">
        <v>27328</v>
      </c>
      <c r="I684" s="129">
        <v>1215101</v>
      </c>
      <c r="J684" s="129">
        <v>0</v>
      </c>
      <c r="K684" s="129">
        <v>43065</v>
      </c>
      <c r="L684" s="129">
        <v>8532</v>
      </c>
      <c r="M684" s="129">
        <v>0</v>
      </c>
      <c r="N684" s="129">
        <v>1027</v>
      </c>
      <c r="O684" s="129">
        <v>42438</v>
      </c>
      <c r="P684" s="129">
        <v>0</v>
      </c>
      <c r="Q684" s="129">
        <v>-432</v>
      </c>
      <c r="R684" s="129">
        <v>0</v>
      </c>
      <c r="S684" s="129">
        <v>2660222</v>
      </c>
      <c r="T684" s="129">
        <v>0</v>
      </c>
      <c r="U684" s="129">
        <v>261632</v>
      </c>
      <c r="V684" s="129">
        <v>15621</v>
      </c>
      <c r="W684" s="129">
        <v>30</v>
      </c>
      <c r="X684" s="129">
        <v>0</v>
      </c>
      <c r="Y684" s="129">
        <v>5722</v>
      </c>
      <c r="Z684" s="129">
        <v>-5155</v>
      </c>
      <c r="AA684" s="129">
        <v>5990</v>
      </c>
      <c r="AB684" s="129">
        <v>0</v>
      </c>
      <c r="AC684" s="129">
        <v>0</v>
      </c>
      <c r="AD684" s="129">
        <v>-3412</v>
      </c>
      <c r="AE684" s="265">
        <v>-1106</v>
      </c>
      <c r="AF684" s="129">
        <v>0</v>
      </c>
      <c r="AG684" s="129">
        <v>986468</v>
      </c>
      <c r="AH684" s="129">
        <v>0</v>
      </c>
      <c r="AI684" s="129">
        <v>0</v>
      </c>
      <c r="AJ684" s="129">
        <v>155922</v>
      </c>
      <c r="AK684" s="129"/>
      <c r="AL684" s="129"/>
      <c r="AM684" s="129"/>
      <c r="AN684" s="129"/>
      <c r="AO684" s="129"/>
      <c r="AP684" s="129"/>
      <c r="AQ684" s="189">
        <f t="shared" si="346"/>
        <v>5622555</v>
      </c>
      <c r="AS684" s="151"/>
      <c r="AT684" s="151"/>
      <c r="AV684" s="181"/>
      <c r="AW684" s="181"/>
      <c r="AX684" s="181"/>
      <c r="AY684" s="181"/>
      <c r="AZ684" s="181"/>
      <c r="BA684" s="181"/>
      <c r="BB684" s="181"/>
      <c r="BC684" s="181"/>
      <c r="BD684" s="181"/>
      <c r="BE684" s="181"/>
      <c r="BF684" s="181"/>
      <c r="BG684" s="181"/>
      <c r="BH684" s="181"/>
      <c r="BI684" s="181"/>
      <c r="BJ684" s="181"/>
      <c r="BK684" s="181"/>
      <c r="BL684" s="181"/>
      <c r="BM684" s="181"/>
      <c r="BN684" s="181"/>
      <c r="BO684" s="181"/>
      <c r="BP684" s="181"/>
      <c r="BQ684" s="181"/>
      <c r="BR684" s="181"/>
      <c r="BS684" s="181"/>
      <c r="BT684" s="181"/>
      <c r="BU684" s="181"/>
      <c r="BV684" s="181"/>
      <c r="BW684" s="181"/>
      <c r="BX684" s="181"/>
      <c r="BY684" s="181"/>
      <c r="BZ684" s="181"/>
      <c r="CA684" s="181"/>
      <c r="CB684" s="181"/>
      <c r="CC684" s="181"/>
      <c r="CD684" s="181"/>
      <c r="CE684" s="181"/>
      <c r="CF684" s="181"/>
      <c r="CG684" s="181"/>
      <c r="CH684" s="181"/>
      <c r="CI684" s="181"/>
      <c r="CJ684" s="181"/>
    </row>
    <row r="685" spans="2:88" x14ac:dyDescent="0.2">
      <c r="B685" s="144" t="str">
        <f t="shared" si="345"/>
        <v>5. Pérdida de Beneficios por Terremoto</v>
      </c>
      <c r="C685" s="129">
        <v>0</v>
      </c>
      <c r="D685" s="129">
        <v>0</v>
      </c>
      <c r="E685" s="129">
        <v>0</v>
      </c>
      <c r="F685" s="129">
        <v>174</v>
      </c>
      <c r="G685" s="129">
        <v>0</v>
      </c>
      <c r="H685" s="129">
        <v>0</v>
      </c>
      <c r="I685" s="129">
        <v>0</v>
      </c>
      <c r="J685" s="129">
        <v>0</v>
      </c>
      <c r="K685" s="129">
        <v>0</v>
      </c>
      <c r="L685" s="129">
        <v>-81</v>
      </c>
      <c r="M685" s="129">
        <v>0</v>
      </c>
      <c r="N685" s="129">
        <v>0</v>
      </c>
      <c r="O685" s="129">
        <v>1783</v>
      </c>
      <c r="P685" s="129">
        <v>0</v>
      </c>
      <c r="Q685" s="129">
        <v>0</v>
      </c>
      <c r="R685" s="129">
        <v>0</v>
      </c>
      <c r="S685" s="129">
        <v>-4260</v>
      </c>
      <c r="T685" s="129">
        <v>0</v>
      </c>
      <c r="U685" s="129">
        <v>0</v>
      </c>
      <c r="V685" s="129">
        <v>0</v>
      </c>
      <c r="W685" s="129">
        <v>0</v>
      </c>
      <c r="X685" s="129">
        <v>0</v>
      </c>
      <c r="Y685" s="129">
        <v>406</v>
      </c>
      <c r="Z685" s="129">
        <v>-827</v>
      </c>
      <c r="AA685" s="129">
        <v>0</v>
      </c>
      <c r="AB685" s="129">
        <v>0</v>
      </c>
      <c r="AC685" s="129">
        <v>0</v>
      </c>
      <c r="AD685" s="129">
        <v>0</v>
      </c>
      <c r="AE685" s="129">
        <v>-245</v>
      </c>
      <c r="AF685" s="129">
        <v>0</v>
      </c>
      <c r="AG685" s="129">
        <v>52899</v>
      </c>
      <c r="AH685" s="129">
        <v>0</v>
      </c>
      <c r="AI685" s="129">
        <v>0</v>
      </c>
      <c r="AJ685" s="129">
        <v>0</v>
      </c>
      <c r="AK685" s="129"/>
      <c r="AL685" s="129"/>
      <c r="AM685" s="129"/>
      <c r="AN685" s="129"/>
      <c r="AO685" s="129"/>
      <c r="AP685" s="129"/>
      <c r="AQ685" s="189">
        <f t="shared" si="346"/>
        <v>49849</v>
      </c>
      <c r="AS685" s="151"/>
      <c r="AT685" s="151"/>
      <c r="AV685" s="181"/>
      <c r="AW685" s="181"/>
      <c r="AX685" s="181"/>
      <c r="AY685" s="181"/>
      <c r="AZ685" s="181"/>
      <c r="BA685" s="181"/>
      <c r="BB685" s="181"/>
      <c r="BC685" s="181"/>
      <c r="BD685" s="181"/>
      <c r="BE685" s="181"/>
      <c r="BF685" s="181"/>
      <c r="BG685" s="181"/>
      <c r="BH685" s="181"/>
      <c r="BI685" s="181"/>
      <c r="BJ685" s="181"/>
      <c r="BK685" s="181"/>
      <c r="BL685" s="181"/>
      <c r="BM685" s="181"/>
      <c r="BN685" s="181"/>
      <c r="BO685" s="181"/>
      <c r="BP685" s="181"/>
      <c r="BQ685" s="181"/>
      <c r="BR685" s="181"/>
      <c r="BS685" s="181"/>
      <c r="BT685" s="181"/>
      <c r="BU685" s="181"/>
      <c r="BV685" s="181"/>
      <c r="BW685" s="181"/>
      <c r="BX685" s="181"/>
      <c r="BY685" s="181"/>
      <c r="BZ685" s="181"/>
      <c r="CA685" s="181"/>
      <c r="CB685" s="181"/>
      <c r="CC685" s="181"/>
      <c r="CD685" s="181"/>
      <c r="CE685" s="181"/>
      <c r="CF685" s="181"/>
      <c r="CG685" s="181"/>
      <c r="CH685" s="181"/>
      <c r="CI685" s="181"/>
      <c r="CJ685" s="181"/>
    </row>
    <row r="686" spans="2:88" x14ac:dyDescent="0.2">
      <c r="B686" s="144" t="str">
        <f t="shared" si="345"/>
        <v>6. Otros Riesgos de la Naturaleza</v>
      </c>
      <c r="C686" s="129">
        <v>0</v>
      </c>
      <c r="D686" s="129">
        <v>0</v>
      </c>
      <c r="E686" s="129">
        <v>66679</v>
      </c>
      <c r="F686" s="129">
        <v>37578</v>
      </c>
      <c r="G686" s="129">
        <v>0</v>
      </c>
      <c r="H686" s="129">
        <v>59679</v>
      </c>
      <c r="I686" s="129">
        <v>-20811</v>
      </c>
      <c r="J686" s="129">
        <v>0</v>
      </c>
      <c r="K686" s="129">
        <v>121193</v>
      </c>
      <c r="L686" s="129">
        <v>1600</v>
      </c>
      <c r="M686" s="129">
        <v>0</v>
      </c>
      <c r="N686" s="129">
        <v>0</v>
      </c>
      <c r="O686" s="129">
        <v>-24</v>
      </c>
      <c r="P686" s="129">
        <v>0</v>
      </c>
      <c r="Q686" s="129">
        <v>-9872</v>
      </c>
      <c r="R686" s="129">
        <v>0</v>
      </c>
      <c r="S686" s="129">
        <v>1499</v>
      </c>
      <c r="T686" s="129">
        <v>0</v>
      </c>
      <c r="U686" s="129">
        <v>-64613</v>
      </c>
      <c r="V686" s="129">
        <v>139</v>
      </c>
      <c r="W686" s="129">
        <v>4682</v>
      </c>
      <c r="X686" s="129">
        <v>0</v>
      </c>
      <c r="Y686" s="129">
        <v>3367</v>
      </c>
      <c r="Z686" s="129">
        <v>21258</v>
      </c>
      <c r="AA686" s="129">
        <v>151973</v>
      </c>
      <c r="AB686" s="129">
        <v>0</v>
      </c>
      <c r="AC686" s="129">
        <v>0</v>
      </c>
      <c r="AD686" s="129">
        <v>7962</v>
      </c>
      <c r="AE686" s="265">
        <v>561</v>
      </c>
      <c r="AF686" s="129">
        <v>0</v>
      </c>
      <c r="AG686" s="129">
        <v>613471</v>
      </c>
      <c r="AH686" s="129">
        <v>111612</v>
      </c>
      <c r="AI686" s="129">
        <v>0</v>
      </c>
      <c r="AJ686" s="129">
        <v>161906</v>
      </c>
      <c r="AK686" s="129"/>
      <c r="AL686" s="129"/>
      <c r="AM686" s="129"/>
      <c r="AN686" s="129"/>
      <c r="AO686" s="129"/>
      <c r="AP686" s="129"/>
      <c r="AQ686" s="189">
        <f t="shared" si="346"/>
        <v>1269839</v>
      </c>
      <c r="AS686" s="151"/>
      <c r="AT686" s="151"/>
      <c r="AV686" s="181"/>
      <c r="AW686" s="181"/>
      <c r="AX686" s="181"/>
      <c r="AY686" s="181"/>
      <c r="AZ686" s="181"/>
      <c r="BA686" s="181"/>
      <c r="BB686" s="181"/>
      <c r="BC686" s="181"/>
      <c r="BD686" s="181"/>
      <c r="BE686" s="181"/>
      <c r="BF686" s="181"/>
      <c r="BG686" s="181"/>
      <c r="BH686" s="181"/>
      <c r="BI686" s="181"/>
      <c r="BJ686" s="181"/>
      <c r="BK686" s="181"/>
      <c r="BL686" s="181"/>
      <c r="BM686" s="181"/>
      <c r="BN686" s="181"/>
      <c r="BO686" s="181"/>
      <c r="BP686" s="181"/>
      <c r="BQ686" s="181"/>
      <c r="BR686" s="181"/>
      <c r="BS686" s="181"/>
      <c r="BT686" s="181"/>
      <c r="BU686" s="181"/>
      <c r="BV686" s="181"/>
      <c r="BW686" s="181"/>
      <c r="BX686" s="181"/>
      <c r="BY686" s="181"/>
      <c r="BZ686" s="181"/>
      <c r="CA686" s="181"/>
      <c r="CB686" s="181"/>
      <c r="CC686" s="181"/>
      <c r="CD686" s="181"/>
      <c r="CE686" s="181"/>
      <c r="CF686" s="181"/>
      <c r="CG686" s="181"/>
      <c r="CH686" s="181"/>
      <c r="CI686" s="181"/>
      <c r="CJ686" s="181"/>
    </row>
    <row r="687" spans="2:88" x14ac:dyDescent="0.2">
      <c r="B687" s="144" t="str">
        <f t="shared" si="345"/>
        <v>7. Terrorismo</v>
      </c>
      <c r="C687" s="129">
        <v>0</v>
      </c>
      <c r="D687" s="129">
        <v>0</v>
      </c>
      <c r="E687" s="129">
        <v>36809</v>
      </c>
      <c r="F687" s="129">
        <v>0</v>
      </c>
      <c r="G687" s="129">
        <v>0</v>
      </c>
      <c r="H687" s="129">
        <v>6855</v>
      </c>
      <c r="I687" s="129">
        <v>299638</v>
      </c>
      <c r="J687" s="129">
        <v>0</v>
      </c>
      <c r="K687" s="129">
        <v>-1105</v>
      </c>
      <c r="L687" s="129">
        <v>1</v>
      </c>
      <c r="M687" s="129">
        <v>0</v>
      </c>
      <c r="N687" s="129">
        <v>0</v>
      </c>
      <c r="O687" s="129">
        <v>554</v>
      </c>
      <c r="P687" s="129">
        <v>0</v>
      </c>
      <c r="Q687" s="129">
        <v>-90767</v>
      </c>
      <c r="R687" s="129">
        <v>0</v>
      </c>
      <c r="S687" s="129">
        <v>0</v>
      </c>
      <c r="T687" s="129">
        <v>0</v>
      </c>
      <c r="U687" s="129">
        <v>-63913</v>
      </c>
      <c r="V687" s="129">
        <v>0</v>
      </c>
      <c r="W687" s="129">
        <v>-2</v>
      </c>
      <c r="X687" s="129">
        <v>0</v>
      </c>
      <c r="Y687" s="129">
        <v>-1685</v>
      </c>
      <c r="Z687" s="129">
        <v>-11166</v>
      </c>
      <c r="AA687" s="129">
        <v>-14277</v>
      </c>
      <c r="AB687" s="129">
        <v>0</v>
      </c>
      <c r="AC687" s="129">
        <v>0</v>
      </c>
      <c r="AD687" s="129">
        <v>-1777</v>
      </c>
      <c r="AE687" s="129">
        <v>0</v>
      </c>
      <c r="AF687" s="129">
        <v>0</v>
      </c>
      <c r="AG687" s="129">
        <v>2129</v>
      </c>
      <c r="AH687" s="129">
        <v>0</v>
      </c>
      <c r="AI687" s="129">
        <v>0</v>
      </c>
      <c r="AJ687" s="129">
        <v>0</v>
      </c>
      <c r="AK687" s="129"/>
      <c r="AL687" s="129"/>
      <c r="AM687" s="129"/>
      <c r="AN687" s="129"/>
      <c r="AO687" s="129"/>
      <c r="AP687" s="129"/>
      <c r="AQ687" s="189">
        <f t="shared" si="346"/>
        <v>161294</v>
      </c>
      <c r="AS687" s="151"/>
      <c r="AT687" s="151"/>
      <c r="AV687" s="181"/>
      <c r="AW687" s="181"/>
      <c r="AX687" s="181"/>
      <c r="AY687" s="181"/>
      <c r="AZ687" s="181"/>
      <c r="BA687" s="181"/>
      <c r="BB687" s="181"/>
      <c r="BC687" s="181"/>
      <c r="BD687" s="181"/>
      <c r="BE687" s="181"/>
      <c r="BF687" s="181"/>
      <c r="BG687" s="181"/>
      <c r="BH687" s="181"/>
      <c r="BI687" s="181"/>
      <c r="BJ687" s="181"/>
      <c r="BK687" s="181"/>
      <c r="BL687" s="181"/>
      <c r="BM687" s="181"/>
      <c r="BN687" s="181"/>
      <c r="BO687" s="181"/>
      <c r="BP687" s="181"/>
      <c r="BQ687" s="181"/>
      <c r="BR687" s="181"/>
      <c r="BS687" s="181"/>
      <c r="BT687" s="181"/>
      <c r="BU687" s="181"/>
      <c r="BV687" s="181"/>
      <c r="BW687" s="181"/>
      <c r="BX687" s="181"/>
      <c r="BY687" s="181"/>
      <c r="BZ687" s="181"/>
      <c r="CA687" s="181"/>
      <c r="CB687" s="181"/>
      <c r="CC687" s="181"/>
      <c r="CD687" s="181"/>
      <c r="CE687" s="181"/>
      <c r="CF687" s="181"/>
      <c r="CG687" s="181"/>
      <c r="CH687" s="181"/>
      <c r="CI687" s="181"/>
      <c r="CJ687" s="181"/>
    </row>
    <row r="688" spans="2:88" x14ac:dyDescent="0.2">
      <c r="B688" s="144" t="str">
        <f t="shared" si="345"/>
        <v>8. Robo</v>
      </c>
      <c r="C688" s="129">
        <v>0</v>
      </c>
      <c r="D688" s="129">
        <v>0</v>
      </c>
      <c r="E688" s="129">
        <v>27870</v>
      </c>
      <c r="F688" s="129">
        <v>-306775</v>
      </c>
      <c r="G688" s="129">
        <v>0</v>
      </c>
      <c r="H688" s="129">
        <v>67510</v>
      </c>
      <c r="I688" s="129">
        <v>1248057</v>
      </c>
      <c r="J688" s="129">
        <v>0</v>
      </c>
      <c r="K688" s="129">
        <v>166596</v>
      </c>
      <c r="L688" s="129">
        <v>-673</v>
      </c>
      <c r="M688" s="129">
        <v>0</v>
      </c>
      <c r="N688" s="129">
        <v>-145</v>
      </c>
      <c r="O688" s="129">
        <v>14294</v>
      </c>
      <c r="P688" s="129">
        <v>0</v>
      </c>
      <c r="Q688" s="129">
        <v>123603</v>
      </c>
      <c r="R688" s="129">
        <v>0</v>
      </c>
      <c r="S688" s="129">
        <v>12037</v>
      </c>
      <c r="T688" s="129">
        <v>0</v>
      </c>
      <c r="U688" s="129">
        <v>130849</v>
      </c>
      <c r="V688" s="129">
        <v>-19678</v>
      </c>
      <c r="W688" s="129">
        <v>4963</v>
      </c>
      <c r="X688" s="129">
        <v>0</v>
      </c>
      <c r="Y688" s="129">
        <v>-17248</v>
      </c>
      <c r="Z688" s="129">
        <v>14041</v>
      </c>
      <c r="AA688" s="129">
        <v>65094</v>
      </c>
      <c r="AB688" s="129">
        <v>0</v>
      </c>
      <c r="AC688" s="129">
        <v>0</v>
      </c>
      <c r="AD688" s="129">
        <v>29764</v>
      </c>
      <c r="AE688" s="129">
        <v>-46</v>
      </c>
      <c r="AF688" s="129">
        <v>0</v>
      </c>
      <c r="AG688" s="129">
        <v>66004</v>
      </c>
      <c r="AH688" s="129">
        <v>19523</v>
      </c>
      <c r="AI688" s="129">
        <v>14862</v>
      </c>
      <c r="AJ688" s="129">
        <v>366842</v>
      </c>
      <c r="AK688" s="129"/>
      <c r="AL688" s="129"/>
      <c r="AM688" s="129"/>
      <c r="AN688" s="129"/>
      <c r="AO688" s="129"/>
      <c r="AP688" s="129"/>
      <c r="AQ688" s="189">
        <f t="shared" si="346"/>
        <v>2027344</v>
      </c>
      <c r="AS688" s="151"/>
      <c r="AT688" s="151"/>
      <c r="AV688" s="181"/>
      <c r="AW688" s="181"/>
      <c r="AX688" s="181"/>
      <c r="AY688" s="181"/>
      <c r="AZ688" s="181"/>
      <c r="BA688" s="181"/>
      <c r="BB688" s="181"/>
      <c r="BC688" s="181"/>
      <c r="BD688" s="181"/>
      <c r="BE688" s="181"/>
      <c r="BF688" s="181"/>
      <c r="BG688" s="181"/>
      <c r="BH688" s="181"/>
      <c r="BI688" s="181"/>
      <c r="BJ688" s="181"/>
      <c r="BK688" s="181"/>
      <c r="BL688" s="181"/>
      <c r="BM688" s="181"/>
      <c r="BN688" s="181"/>
      <c r="BO688" s="181"/>
      <c r="BP688" s="181"/>
      <c r="BQ688" s="181"/>
      <c r="BR688" s="181"/>
      <c r="BS688" s="181"/>
      <c r="BT688" s="181"/>
      <c r="BU688" s="181"/>
      <c r="BV688" s="181"/>
      <c r="BW688" s="181"/>
      <c r="BX688" s="181"/>
      <c r="BY688" s="181"/>
      <c r="BZ688" s="181"/>
      <c r="CA688" s="181"/>
      <c r="CB688" s="181"/>
      <c r="CC688" s="181"/>
      <c r="CD688" s="181"/>
      <c r="CE688" s="181"/>
      <c r="CF688" s="181"/>
      <c r="CG688" s="181"/>
      <c r="CH688" s="181"/>
      <c r="CI688" s="181"/>
      <c r="CJ688" s="181"/>
    </row>
    <row r="689" spans="2:88" x14ac:dyDescent="0.2">
      <c r="B689" s="144" t="str">
        <f t="shared" si="345"/>
        <v>9. Cristales</v>
      </c>
      <c r="C689" s="129">
        <v>0</v>
      </c>
      <c r="D689" s="129">
        <v>0</v>
      </c>
      <c r="E689" s="129">
        <v>19599</v>
      </c>
      <c r="F689" s="129">
        <v>0</v>
      </c>
      <c r="G689" s="129">
        <v>0</v>
      </c>
      <c r="H689" s="129">
        <v>8993</v>
      </c>
      <c r="I689" s="129">
        <v>25376</v>
      </c>
      <c r="J689" s="129">
        <v>0</v>
      </c>
      <c r="K689" s="129">
        <v>4326</v>
      </c>
      <c r="L689" s="129">
        <v>0</v>
      </c>
      <c r="M689" s="129">
        <v>0</v>
      </c>
      <c r="N689" s="129">
        <v>0</v>
      </c>
      <c r="O689" s="129">
        <v>232</v>
      </c>
      <c r="P689" s="129">
        <v>0</v>
      </c>
      <c r="Q689" s="129">
        <v>-33</v>
      </c>
      <c r="R689" s="129">
        <v>0</v>
      </c>
      <c r="S689" s="129">
        <v>4943</v>
      </c>
      <c r="T689" s="129">
        <v>0</v>
      </c>
      <c r="U689" s="129">
        <v>8150</v>
      </c>
      <c r="V689" s="129">
        <v>0</v>
      </c>
      <c r="W689" s="129">
        <v>-28</v>
      </c>
      <c r="X689" s="129">
        <v>0</v>
      </c>
      <c r="Y689" s="129">
        <v>324</v>
      </c>
      <c r="Z689" s="129">
        <v>3225</v>
      </c>
      <c r="AA689" s="129">
        <v>3938</v>
      </c>
      <c r="AB689" s="129">
        <v>0</v>
      </c>
      <c r="AC689" s="129">
        <v>0</v>
      </c>
      <c r="AD689" s="129">
        <v>5558</v>
      </c>
      <c r="AE689" s="129">
        <v>0</v>
      </c>
      <c r="AF689" s="129">
        <v>0</v>
      </c>
      <c r="AG689" s="129">
        <v>29966</v>
      </c>
      <c r="AH689" s="129">
        <v>1697</v>
      </c>
      <c r="AI689" s="129">
        <v>0</v>
      </c>
      <c r="AJ689" s="129">
        <v>4731</v>
      </c>
      <c r="AK689" s="129"/>
      <c r="AL689" s="129"/>
      <c r="AM689" s="129"/>
      <c r="AN689" s="129"/>
      <c r="AO689" s="129"/>
      <c r="AP689" s="129"/>
      <c r="AQ689" s="189">
        <f t="shared" si="346"/>
        <v>120997</v>
      </c>
      <c r="AS689" s="151"/>
      <c r="AT689" s="151"/>
      <c r="AV689" s="181"/>
      <c r="AW689" s="181"/>
      <c r="AX689" s="181"/>
      <c r="AY689" s="181"/>
      <c r="AZ689" s="181"/>
      <c r="BA689" s="181"/>
      <c r="BB689" s="181"/>
      <c r="BC689" s="181"/>
      <c r="BD689" s="181"/>
      <c r="BE689" s="181"/>
      <c r="BF689" s="181"/>
      <c r="BG689" s="181"/>
      <c r="BH689" s="181"/>
      <c r="BI689" s="181"/>
      <c r="BJ689" s="181"/>
      <c r="BK689" s="181"/>
      <c r="BL689" s="181"/>
      <c r="BM689" s="181"/>
      <c r="BN689" s="181"/>
      <c r="BO689" s="181"/>
      <c r="BP689" s="181"/>
      <c r="BQ689" s="181"/>
      <c r="BR689" s="181"/>
      <c r="BS689" s="181"/>
      <c r="BT689" s="181"/>
      <c r="BU689" s="181"/>
      <c r="BV689" s="181"/>
      <c r="BW689" s="181"/>
      <c r="BX689" s="181"/>
      <c r="BY689" s="181"/>
      <c r="BZ689" s="181"/>
      <c r="CA689" s="181"/>
      <c r="CB689" s="181"/>
      <c r="CC689" s="181"/>
      <c r="CD689" s="181"/>
      <c r="CE689" s="181"/>
      <c r="CF689" s="181"/>
      <c r="CG689" s="181"/>
      <c r="CH689" s="181"/>
      <c r="CI689" s="181"/>
      <c r="CJ689" s="181"/>
    </row>
    <row r="690" spans="2:88" x14ac:dyDescent="0.2">
      <c r="B690" s="144" t="str">
        <f t="shared" si="345"/>
        <v>10. Daños Físicos a Vehículos Motorizados</v>
      </c>
      <c r="C690" s="129">
        <v>0</v>
      </c>
      <c r="D690" s="129">
        <v>0</v>
      </c>
      <c r="E690" s="129">
        <v>30233929</v>
      </c>
      <c r="F690" s="129">
        <v>-622495</v>
      </c>
      <c r="G690" s="129">
        <v>0</v>
      </c>
      <c r="H690" s="129">
        <v>12055037</v>
      </c>
      <c r="I690" s="129">
        <v>0</v>
      </c>
      <c r="J690" s="129">
        <v>0</v>
      </c>
      <c r="K690" s="129">
        <v>4990441</v>
      </c>
      <c r="L690" s="129">
        <v>0</v>
      </c>
      <c r="M690" s="129">
        <v>0</v>
      </c>
      <c r="N690" s="129">
        <v>0</v>
      </c>
      <c r="O690" s="129">
        <v>426246</v>
      </c>
      <c r="P690" s="129">
        <v>0</v>
      </c>
      <c r="Q690" s="129">
        <v>18635528</v>
      </c>
      <c r="R690" s="129">
        <v>-273</v>
      </c>
      <c r="S690" s="129">
        <v>19961864</v>
      </c>
      <c r="T690" s="129">
        <v>0</v>
      </c>
      <c r="U690" s="129">
        <v>5458189</v>
      </c>
      <c r="V690" s="129">
        <v>0</v>
      </c>
      <c r="W690" s="129">
        <v>0</v>
      </c>
      <c r="X690" s="129">
        <v>0</v>
      </c>
      <c r="Y690" s="129">
        <v>226743</v>
      </c>
      <c r="Z690" s="129">
        <v>8361261</v>
      </c>
      <c r="AA690" s="129">
        <v>3911182</v>
      </c>
      <c r="AB690" s="129">
        <v>0</v>
      </c>
      <c r="AC690" s="129">
        <v>0</v>
      </c>
      <c r="AD690" s="129">
        <v>593</v>
      </c>
      <c r="AE690" s="129">
        <v>0</v>
      </c>
      <c r="AF690" s="129">
        <v>0</v>
      </c>
      <c r="AG690" s="129">
        <v>12986365</v>
      </c>
      <c r="AH690" s="129">
        <v>0</v>
      </c>
      <c r="AI690" s="129">
        <v>2737741</v>
      </c>
      <c r="AJ690" s="129">
        <v>0</v>
      </c>
      <c r="AK690" s="129"/>
      <c r="AL690" s="129"/>
      <c r="AM690" s="129"/>
      <c r="AN690" s="129"/>
      <c r="AO690" s="129"/>
      <c r="AP690" s="129"/>
      <c r="AQ690" s="189">
        <f t="shared" si="346"/>
        <v>119362351</v>
      </c>
      <c r="AS690" s="151"/>
      <c r="AT690" s="151"/>
      <c r="AV690" s="181"/>
      <c r="AW690" s="181"/>
      <c r="AX690" s="181"/>
      <c r="AY690" s="181"/>
      <c r="AZ690" s="181"/>
      <c r="BA690" s="181"/>
      <c r="BB690" s="181"/>
      <c r="BC690" s="181"/>
      <c r="BD690" s="181"/>
      <c r="BE690" s="181"/>
      <c r="BF690" s="181"/>
      <c r="BG690" s="181"/>
      <c r="BH690" s="181"/>
      <c r="BI690" s="181"/>
      <c r="BJ690" s="181"/>
      <c r="BK690" s="181"/>
      <c r="BL690" s="181"/>
      <c r="BM690" s="181"/>
      <c r="BN690" s="181"/>
      <c r="BO690" s="181"/>
      <c r="BP690" s="181"/>
      <c r="BQ690" s="181"/>
      <c r="BR690" s="181"/>
      <c r="BS690" s="181"/>
      <c r="BT690" s="181"/>
      <c r="BU690" s="181"/>
      <c r="BV690" s="181"/>
      <c r="BW690" s="181"/>
      <c r="BX690" s="181"/>
      <c r="BY690" s="181"/>
      <c r="BZ690" s="181"/>
      <c r="CA690" s="181"/>
      <c r="CB690" s="181"/>
      <c r="CC690" s="181"/>
      <c r="CD690" s="181"/>
      <c r="CE690" s="181"/>
      <c r="CF690" s="181"/>
      <c r="CG690" s="181"/>
      <c r="CH690" s="181"/>
      <c r="CI690" s="181"/>
      <c r="CJ690" s="181"/>
    </row>
    <row r="691" spans="2:88" x14ac:dyDescent="0.2">
      <c r="B691" s="144" t="str">
        <f t="shared" si="345"/>
        <v>11. Casco Marítimo</v>
      </c>
      <c r="C691" s="129">
        <v>0</v>
      </c>
      <c r="D691" s="129">
        <v>0</v>
      </c>
      <c r="E691" s="129">
        <v>993</v>
      </c>
      <c r="F691" s="129">
        <v>0</v>
      </c>
      <c r="G691" s="129">
        <v>0</v>
      </c>
      <c r="H691" s="129">
        <v>-255</v>
      </c>
      <c r="I691" s="129">
        <v>10</v>
      </c>
      <c r="J691" s="129">
        <v>0</v>
      </c>
      <c r="K691" s="129">
        <v>0</v>
      </c>
      <c r="L691" s="129">
        <v>0</v>
      </c>
      <c r="M691" s="129">
        <v>0</v>
      </c>
      <c r="N691" s="129">
        <v>0</v>
      </c>
      <c r="O691" s="129">
        <v>23832</v>
      </c>
      <c r="P691" s="129">
        <v>0</v>
      </c>
      <c r="Q691" s="129">
        <v>60063</v>
      </c>
      <c r="R691" s="129">
        <v>0</v>
      </c>
      <c r="S691" s="129">
        <v>-1895</v>
      </c>
      <c r="T691" s="129">
        <v>0</v>
      </c>
      <c r="U691" s="129">
        <v>-5220</v>
      </c>
      <c r="V691" s="129">
        <v>0</v>
      </c>
      <c r="W691" s="129">
        <v>0</v>
      </c>
      <c r="X691" s="129">
        <v>0</v>
      </c>
      <c r="Y691" s="129">
        <v>9273</v>
      </c>
      <c r="Z691" s="129">
        <v>0</v>
      </c>
      <c r="AA691" s="129">
        <v>0</v>
      </c>
      <c r="AB691" s="129">
        <v>0</v>
      </c>
      <c r="AC691" s="129">
        <v>0</v>
      </c>
      <c r="AD691" s="129">
        <v>0</v>
      </c>
      <c r="AE691" s="129">
        <v>0</v>
      </c>
      <c r="AF691" s="129">
        <v>0</v>
      </c>
      <c r="AG691" s="129">
        <v>954</v>
      </c>
      <c r="AH691" s="129">
        <v>7982</v>
      </c>
      <c r="AI691" s="129">
        <v>0</v>
      </c>
      <c r="AJ691" s="129">
        <v>0</v>
      </c>
      <c r="AK691" s="129"/>
      <c r="AL691" s="129"/>
      <c r="AM691" s="129"/>
      <c r="AN691" s="129"/>
      <c r="AO691" s="129"/>
      <c r="AP691" s="129"/>
      <c r="AQ691" s="189">
        <f t="shared" si="346"/>
        <v>95737</v>
      </c>
      <c r="AS691" s="151"/>
      <c r="AT691" s="151"/>
      <c r="AV691" s="181"/>
      <c r="AW691" s="181"/>
      <c r="AX691" s="181"/>
      <c r="AY691" s="181"/>
      <c r="AZ691" s="181"/>
      <c r="BA691" s="181"/>
      <c r="BB691" s="181"/>
      <c r="BC691" s="181"/>
      <c r="BD691" s="181"/>
      <c r="BE691" s="181"/>
      <c r="BF691" s="181"/>
      <c r="BG691" s="181"/>
      <c r="BH691" s="181"/>
      <c r="BI691" s="181"/>
      <c r="BJ691" s="181"/>
      <c r="BK691" s="181"/>
      <c r="BL691" s="181"/>
      <c r="BM691" s="181"/>
      <c r="BN691" s="181"/>
      <c r="BO691" s="181"/>
      <c r="BP691" s="181"/>
      <c r="BQ691" s="181"/>
      <c r="BR691" s="181"/>
      <c r="BS691" s="181"/>
      <c r="BT691" s="181"/>
      <c r="BU691" s="181"/>
      <c r="BV691" s="181"/>
      <c r="BW691" s="181"/>
      <c r="BX691" s="181"/>
      <c r="BY691" s="181"/>
      <c r="BZ691" s="181"/>
      <c r="CA691" s="181"/>
      <c r="CB691" s="181"/>
      <c r="CC691" s="181"/>
      <c r="CD691" s="181"/>
      <c r="CE691" s="181"/>
      <c r="CF691" s="181"/>
      <c r="CG691" s="181"/>
      <c r="CH691" s="181"/>
      <c r="CI691" s="181"/>
      <c r="CJ691" s="181"/>
    </row>
    <row r="692" spans="2:88" x14ac:dyDescent="0.2">
      <c r="B692" s="144" t="str">
        <f t="shared" si="345"/>
        <v>12. Casco Aéreo</v>
      </c>
      <c r="C692" s="129">
        <v>0</v>
      </c>
      <c r="D692" s="129">
        <v>0</v>
      </c>
      <c r="E692" s="129">
        <v>-80</v>
      </c>
      <c r="F692" s="129">
        <v>0</v>
      </c>
      <c r="G692" s="129">
        <v>0</v>
      </c>
      <c r="H692" s="129">
        <v>0</v>
      </c>
      <c r="I692" s="129">
        <v>0</v>
      </c>
      <c r="J692" s="129">
        <v>0</v>
      </c>
      <c r="K692" s="129">
        <v>0</v>
      </c>
      <c r="L692" s="129">
        <v>0</v>
      </c>
      <c r="M692" s="129">
        <v>0</v>
      </c>
      <c r="N692" s="129">
        <v>-69</v>
      </c>
      <c r="O692" s="129">
        <v>0</v>
      </c>
      <c r="P692" s="129">
        <v>0</v>
      </c>
      <c r="Q692" s="129">
        <v>14</v>
      </c>
      <c r="R692" s="129">
        <v>0</v>
      </c>
      <c r="S692" s="129">
        <v>193</v>
      </c>
      <c r="T692" s="129">
        <v>0</v>
      </c>
      <c r="U692" s="129">
        <v>12014</v>
      </c>
      <c r="V692" s="129">
        <v>0</v>
      </c>
      <c r="W692" s="129">
        <v>0</v>
      </c>
      <c r="X692" s="129">
        <v>0</v>
      </c>
      <c r="Y692" s="129">
        <v>0</v>
      </c>
      <c r="Z692" s="129">
        <v>0</v>
      </c>
      <c r="AA692" s="129">
        <v>-61</v>
      </c>
      <c r="AB692" s="129">
        <v>0</v>
      </c>
      <c r="AC692" s="129">
        <v>0</v>
      </c>
      <c r="AD692" s="129">
        <v>-4606</v>
      </c>
      <c r="AE692" s="129">
        <v>0</v>
      </c>
      <c r="AF692" s="129">
        <v>0</v>
      </c>
      <c r="AG692" s="129">
        <v>0</v>
      </c>
      <c r="AH692" s="129">
        <v>29</v>
      </c>
      <c r="AI692" s="129">
        <v>0</v>
      </c>
      <c r="AJ692" s="129">
        <v>0</v>
      </c>
      <c r="AK692" s="129"/>
      <c r="AL692" s="129"/>
      <c r="AM692" s="129"/>
      <c r="AN692" s="129"/>
      <c r="AO692" s="129"/>
      <c r="AP692" s="129"/>
      <c r="AQ692" s="189">
        <f t="shared" si="346"/>
        <v>7434</v>
      </c>
      <c r="AS692" s="151"/>
      <c r="AT692" s="151"/>
      <c r="AV692" s="181"/>
      <c r="AW692" s="181"/>
      <c r="AX692" s="181"/>
      <c r="AY692" s="181"/>
      <c r="AZ692" s="181"/>
      <c r="BA692" s="181"/>
      <c r="BB692" s="181"/>
      <c r="BC692" s="181"/>
      <c r="BD692" s="181"/>
      <c r="BE692" s="181"/>
      <c r="BF692" s="181"/>
      <c r="BG692" s="181"/>
      <c r="BH692" s="181"/>
      <c r="BI692" s="181"/>
      <c r="BJ692" s="181"/>
      <c r="BK692" s="181"/>
      <c r="BL692" s="181"/>
      <c r="BM692" s="181"/>
      <c r="BN692" s="181"/>
      <c r="BO692" s="181"/>
      <c r="BP692" s="181"/>
      <c r="BQ692" s="181"/>
      <c r="BR692" s="181"/>
      <c r="BS692" s="181"/>
      <c r="BT692" s="181"/>
      <c r="BU692" s="181"/>
      <c r="BV692" s="181"/>
      <c r="BW692" s="181"/>
      <c r="BX692" s="181"/>
      <c r="BY692" s="181"/>
      <c r="BZ692" s="181"/>
      <c r="CA692" s="181"/>
      <c r="CB692" s="181"/>
      <c r="CC692" s="181"/>
      <c r="CD692" s="181"/>
      <c r="CE692" s="181"/>
      <c r="CF692" s="181"/>
      <c r="CG692" s="181"/>
      <c r="CH692" s="181"/>
      <c r="CI692" s="181"/>
      <c r="CJ692" s="181"/>
    </row>
    <row r="693" spans="2:88" x14ac:dyDescent="0.2">
      <c r="B693" s="144" t="str">
        <f t="shared" si="345"/>
        <v>13. Responsabilidad Civil Hogar y Condominios</v>
      </c>
      <c r="C693" s="129">
        <v>0</v>
      </c>
      <c r="D693" s="129">
        <v>0</v>
      </c>
      <c r="E693" s="129">
        <v>27369</v>
      </c>
      <c r="F693" s="129">
        <v>3669</v>
      </c>
      <c r="G693" s="129">
        <v>0</v>
      </c>
      <c r="H693" s="129">
        <v>-4761</v>
      </c>
      <c r="I693" s="129">
        <v>1053</v>
      </c>
      <c r="J693" s="129">
        <v>0</v>
      </c>
      <c r="K693" s="129">
        <v>8458</v>
      </c>
      <c r="L693" s="129">
        <v>0</v>
      </c>
      <c r="M693" s="129">
        <v>0</v>
      </c>
      <c r="N693" s="129">
        <v>0</v>
      </c>
      <c r="O693" s="129">
        <v>100</v>
      </c>
      <c r="P693" s="129">
        <v>0</v>
      </c>
      <c r="Q693" s="129">
        <v>0</v>
      </c>
      <c r="R693" s="129">
        <v>0</v>
      </c>
      <c r="S693" s="129">
        <v>2049</v>
      </c>
      <c r="T693" s="129">
        <v>0</v>
      </c>
      <c r="U693" s="129">
        <v>6</v>
      </c>
      <c r="V693" s="129">
        <v>0</v>
      </c>
      <c r="W693" s="129">
        <v>-67</v>
      </c>
      <c r="X693" s="129">
        <v>0</v>
      </c>
      <c r="Y693" s="129">
        <v>980</v>
      </c>
      <c r="Z693" s="129">
        <v>695</v>
      </c>
      <c r="AA693" s="129">
        <v>191</v>
      </c>
      <c r="AB693" s="129">
        <v>0</v>
      </c>
      <c r="AC693" s="129">
        <v>0</v>
      </c>
      <c r="AD693" s="129">
        <v>0</v>
      </c>
      <c r="AE693" s="129">
        <v>0</v>
      </c>
      <c r="AF693" s="129">
        <v>0</v>
      </c>
      <c r="AG693" s="129">
        <v>5062</v>
      </c>
      <c r="AH693" s="129">
        <v>0</v>
      </c>
      <c r="AI693" s="129">
        <v>0</v>
      </c>
      <c r="AJ693" s="129">
        <v>2656</v>
      </c>
      <c r="AK693" s="129"/>
      <c r="AL693" s="129"/>
      <c r="AM693" s="129"/>
      <c r="AN693" s="129"/>
      <c r="AO693" s="129"/>
      <c r="AP693" s="129"/>
      <c r="AQ693" s="189">
        <f t="shared" si="346"/>
        <v>47460</v>
      </c>
      <c r="AS693" s="151"/>
      <c r="AT693" s="151"/>
      <c r="AV693" s="181"/>
      <c r="AW693" s="181"/>
      <c r="AX693" s="181"/>
      <c r="AY693" s="181"/>
      <c r="AZ693" s="181"/>
      <c r="BA693" s="181"/>
      <c r="BB693" s="181"/>
      <c r="BC693" s="181"/>
      <c r="BD693" s="181"/>
      <c r="BE693" s="181"/>
      <c r="BF693" s="181"/>
      <c r="BG693" s="181"/>
      <c r="BH693" s="181"/>
      <c r="BI693" s="181"/>
      <c r="BJ693" s="181"/>
      <c r="BK693" s="181"/>
      <c r="BL693" s="181"/>
      <c r="BM693" s="181"/>
      <c r="BN693" s="181"/>
      <c r="BO693" s="181"/>
      <c r="BP693" s="181"/>
      <c r="BQ693" s="181"/>
      <c r="BR693" s="181"/>
      <c r="BS693" s="181"/>
      <c r="BT693" s="181"/>
      <c r="BU693" s="181"/>
      <c r="BV693" s="181"/>
      <c r="BW693" s="181"/>
      <c r="BX693" s="181"/>
      <c r="BY693" s="181"/>
      <c r="BZ693" s="181"/>
      <c r="CA693" s="181"/>
      <c r="CB693" s="181"/>
      <c r="CC693" s="181"/>
      <c r="CD693" s="181"/>
      <c r="CE693" s="181"/>
      <c r="CF693" s="181"/>
      <c r="CG693" s="181"/>
      <c r="CH693" s="181"/>
      <c r="CI693" s="181"/>
      <c r="CJ693" s="181"/>
    </row>
    <row r="694" spans="2:88" x14ac:dyDescent="0.2">
      <c r="B694" s="144" t="str">
        <f t="shared" si="345"/>
        <v>14. Responsabilidad Civil Profesional</v>
      </c>
      <c r="C694" s="129">
        <v>0</v>
      </c>
      <c r="D694" s="129">
        <v>0</v>
      </c>
      <c r="E694" s="129">
        <v>-3954</v>
      </c>
      <c r="F694" s="129">
        <v>0</v>
      </c>
      <c r="G694" s="129">
        <v>0</v>
      </c>
      <c r="H694" s="129">
        <v>2420267</v>
      </c>
      <c r="I694" s="129">
        <v>-1664649</v>
      </c>
      <c r="J694" s="129">
        <v>0</v>
      </c>
      <c r="K694" s="129">
        <v>16724</v>
      </c>
      <c r="L694" s="129">
        <v>-49</v>
      </c>
      <c r="M694" s="129">
        <v>0</v>
      </c>
      <c r="N694" s="129">
        <v>0</v>
      </c>
      <c r="O694" s="129">
        <v>0</v>
      </c>
      <c r="P694" s="129">
        <v>0</v>
      </c>
      <c r="Q694" s="129">
        <v>47442</v>
      </c>
      <c r="R694" s="129">
        <v>0</v>
      </c>
      <c r="S694" s="129">
        <v>0</v>
      </c>
      <c r="T694" s="129">
        <v>0</v>
      </c>
      <c r="U694" s="129">
        <v>40351</v>
      </c>
      <c r="V694" s="129">
        <v>0</v>
      </c>
      <c r="W694" s="129">
        <v>0</v>
      </c>
      <c r="X694" s="129">
        <v>0</v>
      </c>
      <c r="Y694" s="129">
        <v>288523</v>
      </c>
      <c r="Z694" s="129">
        <v>0</v>
      </c>
      <c r="AA694" s="129">
        <v>-255</v>
      </c>
      <c r="AB694" s="129">
        <v>0</v>
      </c>
      <c r="AC694" s="129">
        <v>0</v>
      </c>
      <c r="AD694" s="129">
        <v>97645</v>
      </c>
      <c r="AE694" s="265">
        <v>23173</v>
      </c>
      <c r="AF694" s="129">
        <v>0</v>
      </c>
      <c r="AG694" s="129">
        <v>0</v>
      </c>
      <c r="AH694" s="129">
        <v>0</v>
      </c>
      <c r="AI694" s="129">
        <v>0</v>
      </c>
      <c r="AJ694" s="129">
        <v>0</v>
      </c>
      <c r="AK694" s="129"/>
      <c r="AL694" s="129"/>
      <c r="AM694" s="129"/>
      <c r="AN694" s="129"/>
      <c r="AO694" s="129"/>
      <c r="AP694" s="129"/>
      <c r="AQ694" s="189">
        <f t="shared" si="346"/>
        <v>1265218</v>
      </c>
      <c r="AS694" s="151"/>
      <c r="AT694" s="151"/>
      <c r="AV694" s="181"/>
      <c r="AW694" s="181"/>
      <c r="AX694" s="181"/>
      <c r="AY694" s="181"/>
      <c r="AZ694" s="181"/>
      <c r="BA694" s="181"/>
      <c r="BB694" s="181"/>
      <c r="BC694" s="181"/>
      <c r="BD694" s="181"/>
      <c r="BE694" s="181"/>
      <c r="BF694" s="181"/>
      <c r="BG694" s="181"/>
      <c r="BH694" s="181"/>
      <c r="BI694" s="181"/>
      <c r="BJ694" s="181"/>
      <c r="BK694" s="181"/>
      <c r="BL694" s="181"/>
      <c r="BM694" s="181"/>
      <c r="BN694" s="181"/>
      <c r="BO694" s="181"/>
      <c r="BP694" s="181"/>
      <c r="BQ694" s="181"/>
      <c r="BR694" s="181"/>
      <c r="BS694" s="181"/>
      <c r="BT694" s="181"/>
      <c r="BU694" s="181"/>
      <c r="BV694" s="181"/>
      <c r="BW694" s="181"/>
      <c r="BX694" s="181"/>
      <c r="BY694" s="181"/>
      <c r="BZ694" s="181"/>
      <c r="CA694" s="181"/>
      <c r="CB694" s="181"/>
      <c r="CC694" s="181"/>
      <c r="CD694" s="181"/>
      <c r="CE694" s="181"/>
      <c r="CF694" s="181"/>
      <c r="CG694" s="181"/>
      <c r="CH694" s="181"/>
      <c r="CI694" s="181"/>
      <c r="CJ694" s="181"/>
    </row>
    <row r="695" spans="2:88" x14ac:dyDescent="0.2">
      <c r="B695" s="144" t="str">
        <f t="shared" si="345"/>
        <v>15. Responsabilidad Civil Industria, Infraestructura y Comercio</v>
      </c>
      <c r="C695" s="129">
        <v>0</v>
      </c>
      <c r="D695" s="129">
        <v>0</v>
      </c>
      <c r="E695" s="129">
        <v>120667</v>
      </c>
      <c r="F695" s="129">
        <v>0</v>
      </c>
      <c r="G695" s="129">
        <v>0</v>
      </c>
      <c r="H695" s="129">
        <v>581840</v>
      </c>
      <c r="I695" s="129">
        <v>2557031</v>
      </c>
      <c r="J695" s="129">
        <v>0</v>
      </c>
      <c r="K695" s="129">
        <v>16821</v>
      </c>
      <c r="L695" s="129">
        <v>72574</v>
      </c>
      <c r="M695" s="129">
        <v>0</v>
      </c>
      <c r="N695" s="129">
        <v>293463</v>
      </c>
      <c r="O695" s="129">
        <v>19139</v>
      </c>
      <c r="P695" s="129">
        <v>0</v>
      </c>
      <c r="Q695" s="129">
        <v>552539</v>
      </c>
      <c r="R695" s="129">
        <v>0</v>
      </c>
      <c r="S695" s="129">
        <v>768242</v>
      </c>
      <c r="T695" s="129">
        <v>0</v>
      </c>
      <c r="U695" s="129">
        <v>26385</v>
      </c>
      <c r="V695" s="129">
        <v>0</v>
      </c>
      <c r="W695" s="129">
        <v>73185</v>
      </c>
      <c r="X695" s="129">
        <v>0</v>
      </c>
      <c r="Y695" s="129">
        <v>-16142</v>
      </c>
      <c r="Z695" s="129">
        <v>19579</v>
      </c>
      <c r="AA695" s="129">
        <v>52183</v>
      </c>
      <c r="AB695" s="129">
        <v>0</v>
      </c>
      <c r="AC695" s="129">
        <v>0</v>
      </c>
      <c r="AD695" s="129">
        <v>763253</v>
      </c>
      <c r="AE695" s="265">
        <v>1446</v>
      </c>
      <c r="AF695" s="129">
        <v>0</v>
      </c>
      <c r="AG695" s="129">
        <v>-237187</v>
      </c>
      <c r="AH695" s="129">
        <v>-24901</v>
      </c>
      <c r="AI695" s="129">
        <v>5554</v>
      </c>
      <c r="AJ695" s="129">
        <v>40073</v>
      </c>
      <c r="AK695" s="129"/>
      <c r="AL695" s="129"/>
      <c r="AM695" s="129"/>
      <c r="AN695" s="129"/>
      <c r="AO695" s="129"/>
      <c r="AP695" s="129"/>
      <c r="AQ695" s="189">
        <f t="shared" si="346"/>
        <v>5685744</v>
      </c>
      <c r="AS695" s="151"/>
      <c r="AT695" s="151"/>
      <c r="AV695" s="181"/>
      <c r="AW695" s="181"/>
      <c r="AX695" s="181"/>
      <c r="AY695" s="181"/>
      <c r="AZ695" s="181"/>
      <c r="BA695" s="181"/>
      <c r="BB695" s="181"/>
      <c r="BC695" s="181"/>
      <c r="BD695" s="181"/>
      <c r="BE695" s="181"/>
      <c r="BF695" s="181"/>
      <c r="BG695" s="181"/>
      <c r="BH695" s="181"/>
      <c r="BI695" s="181"/>
      <c r="BJ695" s="181"/>
      <c r="BK695" s="181"/>
      <c r="BL695" s="181"/>
      <c r="BM695" s="181"/>
      <c r="BN695" s="181"/>
      <c r="BO695" s="181"/>
      <c r="BP695" s="181"/>
      <c r="BQ695" s="181"/>
      <c r="BR695" s="181"/>
      <c r="BS695" s="181"/>
      <c r="BT695" s="181"/>
      <c r="BU695" s="181"/>
      <c r="BV695" s="181"/>
      <c r="BW695" s="181"/>
      <c r="BX695" s="181"/>
      <c r="BY695" s="181"/>
      <c r="BZ695" s="181"/>
      <c r="CA695" s="181"/>
      <c r="CB695" s="181"/>
      <c r="CC695" s="181"/>
      <c r="CD695" s="181"/>
      <c r="CE695" s="181"/>
      <c r="CF695" s="181"/>
      <c r="CG695" s="181"/>
      <c r="CH695" s="181"/>
      <c r="CI695" s="181"/>
      <c r="CJ695" s="181"/>
    </row>
    <row r="696" spans="2:88" x14ac:dyDescent="0.2">
      <c r="B696" s="144" t="str">
        <f t="shared" si="345"/>
        <v>16. Responsabilidad Civil Vehículos Motorizados</v>
      </c>
      <c r="C696" s="129">
        <v>0</v>
      </c>
      <c r="D696" s="129">
        <v>0</v>
      </c>
      <c r="E696" s="129">
        <v>1083640</v>
      </c>
      <c r="F696" s="129">
        <v>-246673</v>
      </c>
      <c r="G696" s="129">
        <v>0</v>
      </c>
      <c r="H696" s="129">
        <v>887145</v>
      </c>
      <c r="I696" s="129">
        <v>30</v>
      </c>
      <c r="J696" s="129">
        <v>0</v>
      </c>
      <c r="K696" s="129">
        <v>415278</v>
      </c>
      <c r="L696" s="129">
        <v>0</v>
      </c>
      <c r="M696" s="129">
        <v>0</v>
      </c>
      <c r="N696" s="129">
        <v>74</v>
      </c>
      <c r="O696" s="129">
        <v>-30826</v>
      </c>
      <c r="P696" s="129">
        <v>0</v>
      </c>
      <c r="Q696" s="129">
        <v>1807322</v>
      </c>
      <c r="R696" s="129">
        <v>0</v>
      </c>
      <c r="S696" s="129">
        <v>2259295</v>
      </c>
      <c r="T696" s="129">
        <v>0</v>
      </c>
      <c r="U696" s="129">
        <v>589619</v>
      </c>
      <c r="V696" s="129">
        <v>0</v>
      </c>
      <c r="W696" s="129">
        <v>0</v>
      </c>
      <c r="X696" s="129">
        <v>0</v>
      </c>
      <c r="Y696" s="129">
        <v>31219</v>
      </c>
      <c r="Z696" s="129">
        <v>1241330</v>
      </c>
      <c r="AA696" s="129">
        <v>225225</v>
      </c>
      <c r="AB696" s="129">
        <v>0</v>
      </c>
      <c r="AC696" s="129">
        <v>0</v>
      </c>
      <c r="AD696" s="129">
        <v>-260</v>
      </c>
      <c r="AE696" s="129">
        <v>0</v>
      </c>
      <c r="AF696" s="129">
        <v>0</v>
      </c>
      <c r="AG696" s="129">
        <v>1362138</v>
      </c>
      <c r="AH696" s="129">
        <v>0</v>
      </c>
      <c r="AI696" s="265">
        <v>195120</v>
      </c>
      <c r="AJ696" s="129">
        <v>0</v>
      </c>
      <c r="AK696" s="129"/>
      <c r="AL696" s="129"/>
      <c r="AM696" s="129"/>
      <c r="AN696" s="129"/>
      <c r="AO696" s="129"/>
      <c r="AP696" s="129"/>
      <c r="AQ696" s="189">
        <f t="shared" si="346"/>
        <v>9819676</v>
      </c>
      <c r="AS696" s="151"/>
      <c r="AT696" s="151"/>
      <c r="AV696" s="181"/>
      <c r="AW696" s="181"/>
      <c r="AX696" s="181"/>
      <c r="AY696" s="181"/>
      <c r="AZ696" s="181"/>
      <c r="BA696" s="181"/>
      <c r="BB696" s="181"/>
      <c r="BC696" s="181"/>
      <c r="BD696" s="181"/>
      <c r="BE696" s="181"/>
      <c r="BF696" s="181"/>
      <c r="BG696" s="181"/>
      <c r="BH696" s="181"/>
      <c r="BI696" s="181"/>
      <c r="BJ696" s="181"/>
      <c r="BK696" s="181"/>
      <c r="BL696" s="181"/>
      <c r="BM696" s="181"/>
      <c r="BN696" s="181"/>
      <c r="BO696" s="181"/>
      <c r="BP696" s="181"/>
      <c r="BQ696" s="181"/>
      <c r="BR696" s="181"/>
      <c r="BS696" s="181"/>
      <c r="BT696" s="181"/>
      <c r="BU696" s="181"/>
      <c r="BV696" s="181"/>
      <c r="BW696" s="181"/>
      <c r="BX696" s="181"/>
      <c r="BY696" s="181"/>
      <c r="BZ696" s="181"/>
      <c r="CA696" s="181"/>
      <c r="CB696" s="181"/>
      <c r="CC696" s="181"/>
      <c r="CD696" s="181"/>
      <c r="CE696" s="181"/>
      <c r="CF696" s="181"/>
      <c r="CG696" s="181"/>
      <c r="CH696" s="181"/>
      <c r="CI696" s="181"/>
      <c r="CJ696" s="181"/>
    </row>
    <row r="697" spans="2:88" x14ac:dyDescent="0.2">
      <c r="B697" s="144" t="str">
        <f t="shared" si="345"/>
        <v>17. Transporte Terrestre</v>
      </c>
      <c r="C697" s="129">
        <v>0</v>
      </c>
      <c r="D697" s="129">
        <v>0</v>
      </c>
      <c r="E697" s="129">
        <v>527285</v>
      </c>
      <c r="F697" s="129">
        <v>0</v>
      </c>
      <c r="G697" s="129">
        <v>0</v>
      </c>
      <c r="H697" s="129">
        <v>140119</v>
      </c>
      <c r="I697" s="129">
        <v>334041</v>
      </c>
      <c r="J697" s="129">
        <v>0</v>
      </c>
      <c r="K697" s="129">
        <v>10</v>
      </c>
      <c r="L697" s="129">
        <v>23407</v>
      </c>
      <c r="M697" s="129">
        <v>0</v>
      </c>
      <c r="N697" s="129">
        <v>287022</v>
      </c>
      <c r="O697" s="129">
        <v>46253</v>
      </c>
      <c r="P697" s="129">
        <v>0</v>
      </c>
      <c r="Q697" s="129">
        <v>866285</v>
      </c>
      <c r="R697" s="129">
        <v>0</v>
      </c>
      <c r="S697" s="129">
        <v>270526</v>
      </c>
      <c r="T697" s="129">
        <v>0</v>
      </c>
      <c r="U697" s="129">
        <v>-43647</v>
      </c>
      <c r="V697" s="129">
        <v>0</v>
      </c>
      <c r="W697" s="129">
        <v>10645</v>
      </c>
      <c r="X697" s="129">
        <v>0</v>
      </c>
      <c r="Y697" s="129">
        <v>14863</v>
      </c>
      <c r="Z697" s="129">
        <v>40578</v>
      </c>
      <c r="AA697" s="129">
        <v>150765</v>
      </c>
      <c r="AB697" s="129">
        <v>0</v>
      </c>
      <c r="AC697" s="129">
        <v>0</v>
      </c>
      <c r="AD697" s="129">
        <v>326715</v>
      </c>
      <c r="AE697" s="129">
        <v>6166</v>
      </c>
      <c r="AF697" s="129">
        <v>0</v>
      </c>
      <c r="AG697" s="129">
        <v>16968</v>
      </c>
      <c r="AH697" s="129">
        <v>8</v>
      </c>
      <c r="AI697" s="129">
        <v>0</v>
      </c>
      <c r="AJ697" s="129">
        <v>0</v>
      </c>
      <c r="AK697" s="129"/>
      <c r="AL697" s="129"/>
      <c r="AM697" s="129"/>
      <c r="AN697" s="129"/>
      <c r="AO697" s="129"/>
      <c r="AP697" s="129"/>
      <c r="AQ697" s="189">
        <f t="shared" si="346"/>
        <v>3018009</v>
      </c>
      <c r="AS697" s="151"/>
      <c r="AT697" s="151"/>
      <c r="AV697" s="181"/>
      <c r="AW697" s="181"/>
      <c r="AX697" s="181"/>
      <c r="AY697" s="181"/>
      <c r="AZ697" s="181"/>
      <c r="BA697" s="181"/>
      <c r="BB697" s="181"/>
      <c r="BC697" s="181"/>
      <c r="BD697" s="181"/>
      <c r="BE697" s="181"/>
      <c r="BF697" s="181"/>
      <c r="BG697" s="181"/>
      <c r="BH697" s="181"/>
      <c r="BI697" s="181"/>
      <c r="BJ697" s="181"/>
      <c r="BK697" s="181"/>
      <c r="BL697" s="181"/>
      <c r="BM697" s="181"/>
      <c r="BN697" s="181"/>
      <c r="BO697" s="181"/>
      <c r="BP697" s="181"/>
      <c r="BQ697" s="181"/>
      <c r="BR697" s="181"/>
      <c r="BS697" s="181"/>
      <c r="BT697" s="181"/>
      <c r="BU697" s="181"/>
      <c r="BV697" s="181"/>
      <c r="BW697" s="181"/>
      <c r="BX697" s="181"/>
      <c r="BY697" s="181"/>
      <c r="BZ697" s="181"/>
      <c r="CA697" s="181"/>
      <c r="CB697" s="181"/>
      <c r="CC697" s="181"/>
      <c r="CD697" s="181"/>
      <c r="CE697" s="181"/>
      <c r="CF697" s="181"/>
      <c r="CG697" s="181"/>
      <c r="CH697" s="181"/>
      <c r="CI697" s="181"/>
      <c r="CJ697" s="181"/>
    </row>
    <row r="698" spans="2:88" x14ac:dyDescent="0.2">
      <c r="B698" s="144" t="str">
        <f t="shared" si="345"/>
        <v>18. Transporte Marítimo</v>
      </c>
      <c r="C698" s="129">
        <v>0</v>
      </c>
      <c r="D698" s="129">
        <v>0</v>
      </c>
      <c r="E698" s="129">
        <v>83066</v>
      </c>
      <c r="F698" s="129">
        <v>0</v>
      </c>
      <c r="G698" s="129">
        <v>0</v>
      </c>
      <c r="H698" s="129">
        <v>208539</v>
      </c>
      <c r="I698" s="129">
        <v>95957</v>
      </c>
      <c r="J698" s="129">
        <v>0</v>
      </c>
      <c r="K698" s="129">
        <v>0</v>
      </c>
      <c r="L698" s="129">
        <v>-4485</v>
      </c>
      <c r="M698" s="129">
        <v>0</v>
      </c>
      <c r="N698" s="129">
        <v>100</v>
      </c>
      <c r="O698" s="129">
        <v>835</v>
      </c>
      <c r="P698" s="129">
        <v>0</v>
      </c>
      <c r="Q698" s="129">
        <v>18473</v>
      </c>
      <c r="R698" s="129">
        <v>0</v>
      </c>
      <c r="S698" s="129">
        <v>9320</v>
      </c>
      <c r="T698" s="129">
        <v>0</v>
      </c>
      <c r="U698" s="129">
        <v>372</v>
      </c>
      <c r="V698" s="129">
        <v>0</v>
      </c>
      <c r="W698" s="129">
        <v>16696</v>
      </c>
      <c r="X698" s="129">
        <v>0</v>
      </c>
      <c r="Y698" s="129">
        <v>66</v>
      </c>
      <c r="Z698" s="129">
        <v>2548</v>
      </c>
      <c r="AA698" s="129">
        <v>499</v>
      </c>
      <c r="AB698" s="129">
        <v>0</v>
      </c>
      <c r="AC698" s="129">
        <v>0</v>
      </c>
      <c r="AD698" s="129">
        <v>138510</v>
      </c>
      <c r="AE698" s="129">
        <v>41453</v>
      </c>
      <c r="AF698" s="129">
        <v>0</v>
      </c>
      <c r="AG698" s="129">
        <v>12984</v>
      </c>
      <c r="AH698" s="129">
        <v>804</v>
      </c>
      <c r="AI698" s="129">
        <v>0</v>
      </c>
      <c r="AJ698" s="129">
        <v>0</v>
      </c>
      <c r="AK698" s="129"/>
      <c r="AL698" s="129"/>
      <c r="AM698" s="129"/>
      <c r="AN698" s="129"/>
      <c r="AO698" s="129"/>
      <c r="AP698" s="129"/>
      <c r="AQ698" s="189">
        <f t="shared" si="346"/>
        <v>625737</v>
      </c>
      <c r="AS698" s="151"/>
      <c r="AT698" s="151"/>
      <c r="AV698" s="181"/>
      <c r="AW698" s="181"/>
      <c r="AX698" s="181"/>
      <c r="AY698" s="181"/>
      <c r="AZ698" s="181"/>
      <c r="BA698" s="181"/>
      <c r="BB698" s="181"/>
      <c r="BC698" s="181"/>
      <c r="BD698" s="181"/>
      <c r="BE698" s="181"/>
      <c r="BF698" s="181"/>
      <c r="BG698" s="181"/>
      <c r="BH698" s="181"/>
      <c r="BI698" s="181"/>
      <c r="BJ698" s="181"/>
      <c r="BK698" s="181"/>
      <c r="BL698" s="181"/>
      <c r="BM698" s="181"/>
      <c r="BN698" s="181"/>
      <c r="BO698" s="181"/>
      <c r="BP698" s="181"/>
      <c r="BQ698" s="181"/>
      <c r="BR698" s="181"/>
      <c r="BS698" s="181"/>
      <c r="BT698" s="181"/>
      <c r="BU698" s="181"/>
      <c r="BV698" s="181"/>
      <c r="BW698" s="181"/>
      <c r="BX698" s="181"/>
      <c r="BY698" s="181"/>
      <c r="BZ698" s="181"/>
      <c r="CA698" s="181"/>
      <c r="CB698" s="181"/>
      <c r="CC698" s="181"/>
      <c r="CD698" s="181"/>
      <c r="CE698" s="181"/>
      <c r="CF698" s="181"/>
      <c r="CG698" s="181"/>
      <c r="CH698" s="181"/>
      <c r="CI698" s="181"/>
      <c r="CJ698" s="181"/>
    </row>
    <row r="699" spans="2:88" x14ac:dyDescent="0.2">
      <c r="B699" s="144" t="str">
        <f t="shared" si="345"/>
        <v>19. Transporte Aéreo</v>
      </c>
      <c r="C699" s="129">
        <v>0</v>
      </c>
      <c r="D699" s="129">
        <v>0</v>
      </c>
      <c r="E699" s="129">
        <v>354</v>
      </c>
      <c r="F699" s="129">
        <v>0</v>
      </c>
      <c r="G699" s="129">
        <v>0</v>
      </c>
      <c r="H699" s="129">
        <v>10580</v>
      </c>
      <c r="I699" s="129">
        <v>6825</v>
      </c>
      <c r="J699" s="129">
        <v>0</v>
      </c>
      <c r="K699" s="129">
        <v>0</v>
      </c>
      <c r="L699" s="129">
        <v>-1416</v>
      </c>
      <c r="M699" s="129">
        <v>0</v>
      </c>
      <c r="N699" s="129">
        <v>19</v>
      </c>
      <c r="O699" s="129">
        <v>36</v>
      </c>
      <c r="P699" s="129">
        <v>0</v>
      </c>
      <c r="Q699" s="129">
        <v>686</v>
      </c>
      <c r="R699" s="129">
        <v>0</v>
      </c>
      <c r="S699" s="129">
        <v>1118</v>
      </c>
      <c r="T699" s="129">
        <v>0</v>
      </c>
      <c r="U699" s="129">
        <v>-213</v>
      </c>
      <c r="V699" s="129">
        <v>0</v>
      </c>
      <c r="W699" s="129">
        <v>-1851</v>
      </c>
      <c r="X699" s="129">
        <v>0</v>
      </c>
      <c r="Y699" s="129">
        <v>-4216</v>
      </c>
      <c r="Z699" s="129">
        <v>-1</v>
      </c>
      <c r="AA699" s="129">
        <v>-4</v>
      </c>
      <c r="AB699" s="129">
        <v>0</v>
      </c>
      <c r="AC699" s="129">
        <v>0</v>
      </c>
      <c r="AD699" s="129">
        <v>-6802</v>
      </c>
      <c r="AE699" s="129">
        <v>-476</v>
      </c>
      <c r="AF699" s="129">
        <v>0</v>
      </c>
      <c r="AG699" s="129">
        <v>19652</v>
      </c>
      <c r="AH699" s="129">
        <v>0</v>
      </c>
      <c r="AI699" s="129">
        <v>0</v>
      </c>
      <c r="AJ699" s="129">
        <v>0</v>
      </c>
      <c r="AK699" s="129"/>
      <c r="AL699" s="129"/>
      <c r="AM699" s="129"/>
      <c r="AN699" s="129"/>
      <c r="AO699" s="129"/>
      <c r="AP699" s="129"/>
      <c r="AQ699" s="189">
        <f t="shared" si="346"/>
        <v>24291</v>
      </c>
      <c r="AS699" s="151"/>
      <c r="AT699" s="151"/>
      <c r="AV699" s="181"/>
      <c r="AW699" s="181"/>
      <c r="AX699" s="181"/>
      <c r="AY699" s="181"/>
      <c r="AZ699" s="181"/>
      <c r="BA699" s="181"/>
      <c r="BB699" s="181"/>
      <c r="BC699" s="181"/>
      <c r="BD699" s="181"/>
      <c r="BE699" s="181"/>
      <c r="BF699" s="181"/>
      <c r="BG699" s="181"/>
      <c r="BH699" s="181"/>
      <c r="BI699" s="181"/>
      <c r="BJ699" s="181"/>
      <c r="BK699" s="181"/>
      <c r="BL699" s="181"/>
      <c r="BM699" s="181"/>
      <c r="BN699" s="181"/>
      <c r="BO699" s="181"/>
      <c r="BP699" s="181"/>
      <c r="BQ699" s="181"/>
      <c r="BR699" s="181"/>
      <c r="BS699" s="181"/>
      <c r="BT699" s="181"/>
      <c r="BU699" s="181"/>
      <c r="BV699" s="181"/>
      <c r="BW699" s="181"/>
      <c r="BX699" s="181"/>
      <c r="BY699" s="181"/>
      <c r="BZ699" s="181"/>
      <c r="CA699" s="181"/>
      <c r="CB699" s="181"/>
      <c r="CC699" s="181"/>
      <c r="CD699" s="181"/>
      <c r="CE699" s="181"/>
      <c r="CF699" s="181"/>
      <c r="CG699" s="181"/>
      <c r="CH699" s="181"/>
      <c r="CI699" s="181"/>
      <c r="CJ699" s="181"/>
    </row>
    <row r="700" spans="2:88" x14ac:dyDescent="0.2">
      <c r="B700" s="144" t="str">
        <f t="shared" si="345"/>
        <v>20. Equipo Contratista</v>
      </c>
      <c r="C700" s="129">
        <v>0</v>
      </c>
      <c r="D700" s="129">
        <v>0</v>
      </c>
      <c r="E700" s="129">
        <v>-84736</v>
      </c>
      <c r="F700" s="129">
        <v>0</v>
      </c>
      <c r="G700" s="129">
        <v>0</v>
      </c>
      <c r="H700" s="129">
        <v>167397</v>
      </c>
      <c r="I700" s="129">
        <v>171627</v>
      </c>
      <c r="J700" s="129">
        <v>0</v>
      </c>
      <c r="K700" s="129">
        <v>142</v>
      </c>
      <c r="L700" s="129">
        <v>-7798</v>
      </c>
      <c r="M700" s="129">
        <v>0</v>
      </c>
      <c r="N700" s="129">
        <v>227</v>
      </c>
      <c r="O700" s="129">
        <v>22366</v>
      </c>
      <c r="P700" s="129">
        <v>0</v>
      </c>
      <c r="Q700" s="129">
        <v>218510</v>
      </c>
      <c r="R700" s="129">
        <v>0</v>
      </c>
      <c r="S700" s="129">
        <v>453276</v>
      </c>
      <c r="T700" s="129">
        <v>0</v>
      </c>
      <c r="U700" s="129">
        <v>273458</v>
      </c>
      <c r="V700" s="129">
        <v>0</v>
      </c>
      <c r="W700" s="129">
        <v>0</v>
      </c>
      <c r="X700" s="129">
        <v>0</v>
      </c>
      <c r="Y700" s="129">
        <v>43472</v>
      </c>
      <c r="Z700" s="129">
        <v>25611</v>
      </c>
      <c r="AA700" s="129">
        <v>5413</v>
      </c>
      <c r="AB700" s="129">
        <v>0</v>
      </c>
      <c r="AC700" s="129">
        <v>0</v>
      </c>
      <c r="AD700" s="129">
        <v>12611</v>
      </c>
      <c r="AE700" s="129">
        <v>0</v>
      </c>
      <c r="AF700" s="129">
        <v>0</v>
      </c>
      <c r="AG700" s="129">
        <v>170115</v>
      </c>
      <c r="AH700" s="129">
        <v>110494</v>
      </c>
      <c r="AI700" s="129">
        <v>0</v>
      </c>
      <c r="AJ700" s="129">
        <v>0</v>
      </c>
      <c r="AK700" s="129"/>
      <c r="AL700" s="129"/>
      <c r="AM700" s="129"/>
      <c r="AN700" s="129"/>
      <c r="AO700" s="129"/>
      <c r="AP700" s="129"/>
      <c r="AQ700" s="189">
        <f t="shared" si="346"/>
        <v>1582185</v>
      </c>
      <c r="AS700" s="151"/>
      <c r="AT700" s="151"/>
      <c r="AV700" s="181"/>
      <c r="AW700" s="181"/>
      <c r="AX700" s="181"/>
      <c r="AY700" s="181"/>
      <c r="AZ700" s="181"/>
      <c r="BA700" s="181"/>
      <c r="BB700" s="181"/>
      <c r="BC700" s="181"/>
      <c r="BD700" s="181"/>
      <c r="BE700" s="181"/>
      <c r="BF700" s="181"/>
      <c r="BG700" s="181"/>
      <c r="BH700" s="181"/>
      <c r="BI700" s="181"/>
      <c r="BJ700" s="181"/>
      <c r="BK700" s="181"/>
      <c r="BL700" s="181"/>
      <c r="BM700" s="181"/>
      <c r="BN700" s="181"/>
      <c r="BO700" s="181"/>
      <c r="BP700" s="181"/>
      <c r="BQ700" s="181"/>
      <c r="BR700" s="181"/>
      <c r="BS700" s="181"/>
      <c r="BT700" s="181"/>
      <c r="BU700" s="181"/>
      <c r="BV700" s="181"/>
      <c r="BW700" s="181"/>
      <c r="BX700" s="181"/>
      <c r="BY700" s="181"/>
      <c r="BZ700" s="181"/>
      <c r="CA700" s="181"/>
      <c r="CB700" s="181"/>
      <c r="CC700" s="181"/>
      <c r="CD700" s="181"/>
      <c r="CE700" s="181"/>
      <c r="CF700" s="181"/>
      <c r="CG700" s="181"/>
      <c r="CH700" s="181"/>
      <c r="CI700" s="181"/>
      <c r="CJ700" s="181"/>
    </row>
    <row r="701" spans="2:88" x14ac:dyDescent="0.2">
      <c r="B701" s="144" t="str">
        <f t="shared" si="345"/>
        <v>21. Todo Riesgo, Construcción y Montaje</v>
      </c>
      <c r="C701" s="129">
        <v>0</v>
      </c>
      <c r="D701" s="129">
        <v>0</v>
      </c>
      <c r="E701" s="129">
        <v>171936</v>
      </c>
      <c r="F701" s="129">
        <v>0</v>
      </c>
      <c r="G701" s="129">
        <v>0</v>
      </c>
      <c r="H701" s="129">
        <v>66945</v>
      </c>
      <c r="I701" s="129">
        <v>40086</v>
      </c>
      <c r="J701" s="129">
        <v>0</v>
      </c>
      <c r="K701" s="129">
        <v>-15458</v>
      </c>
      <c r="L701" s="129">
        <v>30665</v>
      </c>
      <c r="M701" s="129">
        <v>0</v>
      </c>
      <c r="N701" s="129">
        <v>-47589</v>
      </c>
      <c r="O701" s="129">
        <v>1273</v>
      </c>
      <c r="P701" s="129">
        <v>0</v>
      </c>
      <c r="Q701" s="129">
        <v>-88130</v>
      </c>
      <c r="R701" s="129">
        <v>0</v>
      </c>
      <c r="S701" s="129">
        <v>-16058</v>
      </c>
      <c r="T701" s="129">
        <v>0</v>
      </c>
      <c r="U701" s="129">
        <v>-61777</v>
      </c>
      <c r="V701" s="129">
        <v>0</v>
      </c>
      <c r="W701" s="129">
        <v>-97</v>
      </c>
      <c r="X701" s="129">
        <v>0</v>
      </c>
      <c r="Y701" s="129">
        <v>13718</v>
      </c>
      <c r="Z701" s="129">
        <v>-4536</v>
      </c>
      <c r="AA701" s="129">
        <v>4551</v>
      </c>
      <c r="AB701" s="129">
        <v>0</v>
      </c>
      <c r="AC701" s="129">
        <v>0</v>
      </c>
      <c r="AD701" s="129">
        <v>188956</v>
      </c>
      <c r="AE701" s="129">
        <v>8658</v>
      </c>
      <c r="AF701" s="129">
        <v>0</v>
      </c>
      <c r="AG701" s="129">
        <v>21250</v>
      </c>
      <c r="AH701" s="129">
        <v>17447</v>
      </c>
      <c r="AI701" s="129">
        <v>0</v>
      </c>
      <c r="AJ701" s="129">
        <v>0</v>
      </c>
      <c r="AK701" s="129"/>
      <c r="AL701" s="129"/>
      <c r="AM701" s="129"/>
      <c r="AN701" s="129"/>
      <c r="AO701" s="129"/>
      <c r="AP701" s="129"/>
      <c r="AQ701" s="189">
        <f t="shared" si="346"/>
        <v>331840</v>
      </c>
      <c r="AS701" s="151"/>
      <c r="AT701" s="151"/>
      <c r="AV701" s="181"/>
      <c r="AW701" s="181"/>
      <c r="AX701" s="181"/>
      <c r="AY701" s="181"/>
      <c r="AZ701" s="181"/>
      <c r="BA701" s="181"/>
      <c r="BB701" s="181"/>
      <c r="BC701" s="181"/>
      <c r="BD701" s="181"/>
      <c r="BE701" s="181"/>
      <c r="BF701" s="181"/>
      <c r="BG701" s="181"/>
      <c r="BH701" s="181"/>
      <c r="BI701" s="181"/>
      <c r="BJ701" s="181"/>
      <c r="BK701" s="181"/>
      <c r="BL701" s="181"/>
      <c r="BM701" s="181"/>
      <c r="BN701" s="181"/>
      <c r="BO701" s="181"/>
      <c r="BP701" s="181"/>
      <c r="BQ701" s="181"/>
      <c r="BR701" s="181"/>
      <c r="BS701" s="181"/>
      <c r="BT701" s="181"/>
      <c r="BU701" s="181"/>
      <c r="BV701" s="181"/>
      <c r="BW701" s="181"/>
      <c r="BX701" s="181"/>
      <c r="BY701" s="181"/>
      <c r="BZ701" s="181"/>
      <c r="CA701" s="181"/>
      <c r="CB701" s="181"/>
      <c r="CC701" s="181"/>
      <c r="CD701" s="181"/>
      <c r="CE701" s="181"/>
      <c r="CF701" s="181"/>
      <c r="CG701" s="181"/>
      <c r="CH701" s="181"/>
      <c r="CI701" s="181"/>
      <c r="CJ701" s="181"/>
    </row>
    <row r="702" spans="2:88" x14ac:dyDescent="0.2">
      <c r="B702" s="144" t="str">
        <f t="shared" si="345"/>
        <v>22. Avería de Maquinaria</v>
      </c>
      <c r="C702" s="129">
        <v>0</v>
      </c>
      <c r="D702" s="129">
        <v>0</v>
      </c>
      <c r="E702" s="129">
        <v>5000</v>
      </c>
      <c r="F702" s="129">
        <v>0</v>
      </c>
      <c r="G702" s="129">
        <v>0</v>
      </c>
      <c r="H702" s="129">
        <v>-1053</v>
      </c>
      <c r="I702" s="129">
        <v>6788</v>
      </c>
      <c r="J702" s="129">
        <v>0</v>
      </c>
      <c r="K702" s="129">
        <v>11881</v>
      </c>
      <c r="L702" s="129">
        <v>-51</v>
      </c>
      <c r="M702" s="129">
        <v>0</v>
      </c>
      <c r="N702" s="129">
        <v>-36</v>
      </c>
      <c r="O702" s="129">
        <v>2</v>
      </c>
      <c r="P702" s="129">
        <v>0</v>
      </c>
      <c r="Q702" s="129">
        <v>0</v>
      </c>
      <c r="R702" s="129">
        <v>0</v>
      </c>
      <c r="S702" s="129">
        <v>33285</v>
      </c>
      <c r="T702" s="129">
        <v>0</v>
      </c>
      <c r="U702" s="129">
        <v>43750</v>
      </c>
      <c r="V702" s="129">
        <v>0</v>
      </c>
      <c r="W702" s="129">
        <v>0</v>
      </c>
      <c r="X702" s="129">
        <v>0</v>
      </c>
      <c r="Y702" s="129">
        <v>2602</v>
      </c>
      <c r="Z702" s="129">
        <v>-6640</v>
      </c>
      <c r="AA702" s="129">
        <v>3133</v>
      </c>
      <c r="AB702" s="129">
        <v>0</v>
      </c>
      <c r="AC702" s="129">
        <v>0</v>
      </c>
      <c r="AD702" s="129">
        <v>0</v>
      </c>
      <c r="AE702" s="129">
        <v>0</v>
      </c>
      <c r="AF702" s="129">
        <v>0</v>
      </c>
      <c r="AG702" s="129">
        <v>2862</v>
      </c>
      <c r="AH702" s="129">
        <v>2383</v>
      </c>
      <c r="AI702" s="129">
        <v>0</v>
      </c>
      <c r="AJ702" s="129">
        <v>0</v>
      </c>
      <c r="AK702" s="129"/>
      <c r="AL702" s="129"/>
      <c r="AM702" s="129"/>
      <c r="AN702" s="129"/>
      <c r="AO702" s="129"/>
      <c r="AP702" s="129"/>
      <c r="AQ702" s="189">
        <f t="shared" si="346"/>
        <v>103906</v>
      </c>
      <c r="AS702" s="151"/>
      <c r="AT702" s="151"/>
      <c r="AV702" s="181"/>
      <c r="AW702" s="181"/>
      <c r="AX702" s="181"/>
      <c r="AY702" s="181"/>
      <c r="AZ702" s="181"/>
      <c r="BA702" s="181"/>
      <c r="BB702" s="181"/>
      <c r="BC702" s="181"/>
      <c r="BD702" s="181"/>
      <c r="BE702" s="181"/>
      <c r="BF702" s="181"/>
      <c r="BG702" s="181"/>
      <c r="BH702" s="181"/>
      <c r="BI702" s="181"/>
      <c r="BJ702" s="181"/>
      <c r="BK702" s="181"/>
      <c r="BL702" s="181"/>
      <c r="BM702" s="181"/>
      <c r="BN702" s="181"/>
      <c r="BO702" s="181"/>
      <c r="BP702" s="181"/>
      <c r="BQ702" s="181"/>
      <c r="BR702" s="181"/>
      <c r="BS702" s="181"/>
      <c r="BT702" s="181"/>
      <c r="BU702" s="181"/>
      <c r="BV702" s="181"/>
      <c r="BW702" s="181"/>
      <c r="BX702" s="181"/>
      <c r="BY702" s="181"/>
      <c r="BZ702" s="181"/>
      <c r="CA702" s="181"/>
      <c r="CB702" s="181"/>
      <c r="CC702" s="181"/>
      <c r="CD702" s="181"/>
      <c r="CE702" s="181"/>
      <c r="CF702" s="181"/>
      <c r="CG702" s="181"/>
      <c r="CH702" s="181"/>
      <c r="CI702" s="181"/>
      <c r="CJ702" s="181"/>
    </row>
    <row r="703" spans="2:88" x14ac:dyDescent="0.2">
      <c r="B703" s="144" t="str">
        <f t="shared" si="345"/>
        <v>23. Equipo Electrónico</v>
      </c>
      <c r="C703" s="129">
        <v>0</v>
      </c>
      <c r="D703" s="129">
        <v>0</v>
      </c>
      <c r="E703" s="129">
        <v>-30336</v>
      </c>
      <c r="F703" s="129">
        <v>0</v>
      </c>
      <c r="G703" s="129">
        <v>0</v>
      </c>
      <c r="H703" s="129">
        <v>17610</v>
      </c>
      <c r="I703" s="129">
        <v>1114623</v>
      </c>
      <c r="J703" s="129">
        <v>0</v>
      </c>
      <c r="K703" s="129">
        <v>3331</v>
      </c>
      <c r="L703" s="129">
        <v>26714</v>
      </c>
      <c r="M703" s="129">
        <v>0</v>
      </c>
      <c r="N703" s="129">
        <v>-5</v>
      </c>
      <c r="O703" s="129">
        <v>1246</v>
      </c>
      <c r="P703" s="129">
        <v>0</v>
      </c>
      <c r="Q703" s="129">
        <v>-18865</v>
      </c>
      <c r="R703" s="129">
        <v>0</v>
      </c>
      <c r="S703" s="129">
        <v>-3705</v>
      </c>
      <c r="T703" s="129">
        <v>0</v>
      </c>
      <c r="U703" s="129">
        <v>-39341</v>
      </c>
      <c r="V703" s="129">
        <v>0</v>
      </c>
      <c r="W703" s="129">
        <v>0</v>
      </c>
      <c r="X703" s="129">
        <v>0</v>
      </c>
      <c r="Y703" s="129">
        <v>30615</v>
      </c>
      <c r="Z703" s="129">
        <v>1290</v>
      </c>
      <c r="AA703" s="129">
        <v>12844</v>
      </c>
      <c r="AB703" s="129">
        <v>0</v>
      </c>
      <c r="AC703" s="129">
        <v>0</v>
      </c>
      <c r="AD703" s="129">
        <v>1697</v>
      </c>
      <c r="AE703" s="129">
        <v>0</v>
      </c>
      <c r="AF703" s="129">
        <v>0</v>
      </c>
      <c r="AG703" s="129">
        <v>483505</v>
      </c>
      <c r="AH703" s="129">
        <v>0</v>
      </c>
      <c r="AI703" s="129">
        <v>0</v>
      </c>
      <c r="AJ703" s="129">
        <v>6</v>
      </c>
      <c r="AK703" s="129"/>
      <c r="AL703" s="129"/>
      <c r="AM703" s="129"/>
      <c r="AN703" s="129"/>
      <c r="AO703" s="129"/>
      <c r="AP703" s="129"/>
      <c r="AQ703" s="189">
        <f t="shared" si="346"/>
        <v>1601229</v>
      </c>
      <c r="AS703" s="151"/>
      <c r="AT703" s="151"/>
      <c r="AV703" s="181"/>
      <c r="AW703" s="181"/>
      <c r="AX703" s="181"/>
      <c r="AY703" s="181"/>
      <c r="AZ703" s="181"/>
      <c r="BA703" s="181"/>
      <c r="BB703" s="181"/>
      <c r="BC703" s="181"/>
      <c r="BD703" s="181"/>
      <c r="BE703" s="181"/>
      <c r="BF703" s="181"/>
      <c r="BG703" s="181"/>
      <c r="BH703" s="181"/>
      <c r="BI703" s="181"/>
      <c r="BJ703" s="181"/>
      <c r="BK703" s="181"/>
      <c r="BL703" s="181"/>
      <c r="BM703" s="181"/>
      <c r="BN703" s="181"/>
      <c r="BO703" s="181"/>
      <c r="BP703" s="181"/>
      <c r="BQ703" s="181"/>
      <c r="BR703" s="181"/>
      <c r="BS703" s="181"/>
      <c r="BT703" s="181"/>
      <c r="BU703" s="181"/>
      <c r="BV703" s="181"/>
      <c r="BW703" s="181"/>
      <c r="BX703" s="181"/>
      <c r="BY703" s="181"/>
      <c r="BZ703" s="181"/>
      <c r="CA703" s="181"/>
      <c r="CB703" s="181"/>
      <c r="CC703" s="181"/>
      <c r="CD703" s="181"/>
      <c r="CE703" s="181"/>
      <c r="CF703" s="181"/>
      <c r="CG703" s="181"/>
      <c r="CH703" s="181"/>
      <c r="CI703" s="181"/>
      <c r="CJ703" s="181"/>
    </row>
    <row r="704" spans="2:88" x14ac:dyDescent="0.2">
      <c r="B704" s="144" t="str">
        <f t="shared" si="345"/>
        <v>24. Garantía</v>
      </c>
      <c r="C704" s="129">
        <v>0</v>
      </c>
      <c r="D704" s="129">
        <v>195735</v>
      </c>
      <c r="E704" s="129">
        <v>154851</v>
      </c>
      <c r="F704" s="129">
        <v>0</v>
      </c>
      <c r="G704" s="129">
        <v>228454</v>
      </c>
      <c r="H704" s="129">
        <v>-9091</v>
      </c>
      <c r="I704" s="129">
        <v>-88</v>
      </c>
      <c r="J704" s="129">
        <v>0</v>
      </c>
      <c r="K704" s="129">
        <v>78070</v>
      </c>
      <c r="L704" s="129">
        <v>141985</v>
      </c>
      <c r="M704" s="129">
        <v>1035477</v>
      </c>
      <c r="N704" s="129">
        <v>0</v>
      </c>
      <c r="O704" s="129">
        <v>0</v>
      </c>
      <c r="P704" s="129">
        <v>176095</v>
      </c>
      <c r="Q704" s="129">
        <v>96379</v>
      </c>
      <c r="R704" s="129">
        <v>0</v>
      </c>
      <c r="S704" s="129">
        <v>333372</v>
      </c>
      <c r="T704" s="129">
        <v>0</v>
      </c>
      <c r="U704" s="129">
        <v>147728</v>
      </c>
      <c r="V704" s="129">
        <v>0</v>
      </c>
      <c r="W704" s="129">
        <v>0</v>
      </c>
      <c r="X704" s="129">
        <v>622686</v>
      </c>
      <c r="Y704" s="129">
        <v>97714</v>
      </c>
      <c r="Z704" s="129">
        <v>0</v>
      </c>
      <c r="AA704" s="129">
        <v>90758</v>
      </c>
      <c r="AB704" s="129">
        <v>0</v>
      </c>
      <c r="AC704" s="129">
        <v>0</v>
      </c>
      <c r="AD704" s="129">
        <v>336765</v>
      </c>
      <c r="AE704" s="129">
        <v>0</v>
      </c>
      <c r="AF704" s="265">
        <v>-34302</v>
      </c>
      <c r="AG704" s="129">
        <v>91836</v>
      </c>
      <c r="AH704" s="129">
        <v>-47</v>
      </c>
      <c r="AI704" s="129">
        <v>0</v>
      </c>
      <c r="AJ704" s="129">
        <v>0</v>
      </c>
      <c r="AK704" s="129"/>
      <c r="AL704" s="129"/>
      <c r="AM704" s="129"/>
      <c r="AN704" s="129"/>
      <c r="AO704" s="129"/>
      <c r="AP704" s="129"/>
      <c r="AQ704" s="189">
        <f t="shared" si="346"/>
        <v>3784377</v>
      </c>
      <c r="AS704" s="151"/>
      <c r="AT704" s="151"/>
      <c r="AV704" s="181"/>
      <c r="AW704" s="181"/>
      <c r="AX704" s="181"/>
      <c r="AY704" s="181"/>
      <c r="AZ704" s="181"/>
      <c r="BA704" s="181"/>
      <c r="BB704" s="181"/>
      <c r="BC704" s="181"/>
      <c r="BD704" s="181"/>
      <c r="BE704" s="181"/>
      <c r="BF704" s="181"/>
      <c r="BG704" s="181"/>
      <c r="BH704" s="181"/>
      <c r="BI704" s="181"/>
      <c r="BJ704" s="181"/>
      <c r="BK704" s="181"/>
      <c r="BL704" s="181"/>
      <c r="BM704" s="181"/>
      <c r="BN704" s="181"/>
      <c r="BO704" s="181"/>
      <c r="BP704" s="181"/>
      <c r="BQ704" s="181"/>
      <c r="BR704" s="181"/>
      <c r="BS704" s="181"/>
      <c r="BT704" s="181"/>
      <c r="BU704" s="181"/>
      <c r="BV704" s="181"/>
      <c r="BW704" s="181"/>
      <c r="BX704" s="181"/>
      <c r="BY704" s="181"/>
      <c r="BZ704" s="181"/>
      <c r="CA704" s="181"/>
      <c r="CB704" s="181"/>
      <c r="CC704" s="181"/>
      <c r="CD704" s="181"/>
      <c r="CE704" s="181"/>
      <c r="CF704" s="181"/>
      <c r="CG704" s="181"/>
      <c r="CH704" s="181"/>
      <c r="CI704" s="181"/>
      <c r="CJ704" s="181"/>
    </row>
    <row r="705" spans="2:88" x14ac:dyDescent="0.2">
      <c r="B705" s="144" t="str">
        <f t="shared" si="345"/>
        <v>25. Fidelidad</v>
      </c>
      <c r="C705" s="129">
        <v>0</v>
      </c>
      <c r="D705" s="129">
        <v>0</v>
      </c>
      <c r="E705" s="129">
        <v>45680</v>
      </c>
      <c r="F705" s="129">
        <v>0</v>
      </c>
      <c r="G705" s="129">
        <v>0</v>
      </c>
      <c r="H705" s="129">
        <v>0</v>
      </c>
      <c r="I705" s="129">
        <v>0</v>
      </c>
      <c r="J705" s="129">
        <v>0</v>
      </c>
      <c r="K705" s="129">
        <v>0</v>
      </c>
      <c r="L705" s="129">
        <v>-852</v>
      </c>
      <c r="M705" s="129">
        <v>0</v>
      </c>
      <c r="N705" s="129">
        <v>0</v>
      </c>
      <c r="O705" s="129">
        <v>0</v>
      </c>
      <c r="P705" s="129">
        <v>0</v>
      </c>
      <c r="Q705" s="129">
        <v>24918</v>
      </c>
      <c r="R705" s="129">
        <v>0</v>
      </c>
      <c r="S705" s="129">
        <v>0</v>
      </c>
      <c r="T705" s="129">
        <v>0</v>
      </c>
      <c r="U705" s="129">
        <v>0</v>
      </c>
      <c r="V705" s="129">
        <v>0</v>
      </c>
      <c r="W705" s="129">
        <v>0</v>
      </c>
      <c r="X705" s="129">
        <v>0</v>
      </c>
      <c r="Y705" s="129">
        <v>0</v>
      </c>
      <c r="Z705" s="129">
        <v>0</v>
      </c>
      <c r="AA705" s="129">
        <v>0</v>
      </c>
      <c r="AB705" s="129">
        <v>0</v>
      </c>
      <c r="AC705" s="129">
        <v>0</v>
      </c>
      <c r="AD705" s="129">
        <v>-13336</v>
      </c>
      <c r="AE705" s="129">
        <v>0</v>
      </c>
      <c r="AF705" s="129">
        <v>0</v>
      </c>
      <c r="AG705" s="129">
        <v>0</v>
      </c>
      <c r="AH705" s="129">
        <v>-43</v>
      </c>
      <c r="AI705" s="129">
        <v>0</v>
      </c>
      <c r="AJ705" s="129">
        <v>0</v>
      </c>
      <c r="AK705" s="129"/>
      <c r="AL705" s="129"/>
      <c r="AM705" s="129"/>
      <c r="AN705" s="129"/>
      <c r="AO705" s="129"/>
      <c r="AP705" s="129"/>
      <c r="AQ705" s="189">
        <f t="shared" si="346"/>
        <v>56367</v>
      </c>
      <c r="AS705" s="151"/>
      <c r="AT705" s="151"/>
      <c r="AV705" s="181"/>
      <c r="AW705" s="181"/>
      <c r="AX705" s="181"/>
      <c r="AY705" s="181"/>
      <c r="AZ705" s="181"/>
      <c r="BA705" s="181"/>
      <c r="BB705" s="181"/>
      <c r="BC705" s="181"/>
      <c r="BD705" s="181"/>
      <c r="BE705" s="181"/>
      <c r="BF705" s="181"/>
      <c r="BG705" s="181"/>
      <c r="BH705" s="181"/>
      <c r="BI705" s="181"/>
      <c r="BJ705" s="181"/>
      <c r="BK705" s="181"/>
      <c r="BL705" s="181"/>
      <c r="BM705" s="181"/>
      <c r="BN705" s="181"/>
      <c r="BO705" s="181"/>
      <c r="BP705" s="181"/>
      <c r="BQ705" s="181"/>
      <c r="BR705" s="181"/>
      <c r="BS705" s="181"/>
      <c r="BT705" s="181"/>
      <c r="BU705" s="181"/>
      <c r="BV705" s="181"/>
      <c r="BW705" s="181"/>
      <c r="BX705" s="181"/>
      <c r="BY705" s="181"/>
      <c r="BZ705" s="181"/>
      <c r="CA705" s="181"/>
      <c r="CB705" s="181"/>
      <c r="CC705" s="181"/>
      <c r="CD705" s="181"/>
      <c r="CE705" s="181"/>
      <c r="CF705" s="181"/>
      <c r="CG705" s="181"/>
      <c r="CH705" s="181"/>
      <c r="CI705" s="181"/>
      <c r="CJ705" s="181"/>
    </row>
    <row r="706" spans="2:88" x14ac:dyDescent="0.2">
      <c r="B706" s="144" t="str">
        <f t="shared" si="345"/>
        <v>26. Seguros Extensión y Garantía</v>
      </c>
      <c r="C706" s="129">
        <v>0</v>
      </c>
      <c r="D706" s="129">
        <v>0</v>
      </c>
      <c r="E706" s="129">
        <v>0</v>
      </c>
      <c r="F706" s="129">
        <v>0</v>
      </c>
      <c r="G706" s="129">
        <v>0</v>
      </c>
      <c r="H706" s="129">
        <v>-853</v>
      </c>
      <c r="I706" s="129">
        <v>0</v>
      </c>
      <c r="J706" s="129">
        <v>0</v>
      </c>
      <c r="K706" s="129">
        <v>-315</v>
      </c>
      <c r="L706" s="129">
        <v>0</v>
      </c>
      <c r="M706" s="129">
        <v>0</v>
      </c>
      <c r="N706" s="129">
        <v>0</v>
      </c>
      <c r="O706" s="129">
        <v>0</v>
      </c>
      <c r="P706" s="129">
        <v>0</v>
      </c>
      <c r="Q706" s="129">
        <v>-5635</v>
      </c>
      <c r="R706" s="129">
        <v>0</v>
      </c>
      <c r="S706" s="129">
        <v>0</v>
      </c>
      <c r="T706" s="129">
        <v>0</v>
      </c>
      <c r="U706" s="129">
        <v>0</v>
      </c>
      <c r="V706" s="129">
        <v>0</v>
      </c>
      <c r="W706" s="129">
        <v>0</v>
      </c>
      <c r="X706" s="129">
        <v>0</v>
      </c>
      <c r="Y706" s="129">
        <v>0</v>
      </c>
      <c r="Z706" s="129">
        <v>0</v>
      </c>
      <c r="AA706" s="129">
        <v>0</v>
      </c>
      <c r="AB706" s="129">
        <v>0</v>
      </c>
      <c r="AC706" s="129">
        <v>0</v>
      </c>
      <c r="AD706" s="129">
        <v>0</v>
      </c>
      <c r="AE706" s="129">
        <v>0</v>
      </c>
      <c r="AF706" s="129">
        <v>0</v>
      </c>
      <c r="AG706" s="129">
        <v>0</v>
      </c>
      <c r="AH706" s="129">
        <v>0</v>
      </c>
      <c r="AI706" s="129">
        <v>0</v>
      </c>
      <c r="AJ706" s="129">
        <v>0</v>
      </c>
      <c r="AK706" s="129"/>
      <c r="AL706" s="129"/>
      <c r="AM706" s="129"/>
      <c r="AN706" s="129"/>
      <c r="AO706" s="129"/>
      <c r="AP706" s="129"/>
      <c r="AQ706" s="189">
        <f t="shared" si="346"/>
        <v>-6803</v>
      </c>
      <c r="AS706" s="151"/>
      <c r="AT706" s="151"/>
      <c r="AV706" s="181"/>
      <c r="AW706" s="181"/>
      <c r="AX706" s="181"/>
      <c r="AY706" s="181"/>
      <c r="AZ706" s="181"/>
      <c r="BA706" s="181"/>
      <c r="BB706" s="181"/>
      <c r="BC706" s="181"/>
      <c r="BD706" s="181"/>
      <c r="BE706" s="181"/>
      <c r="BF706" s="181"/>
      <c r="BG706" s="181"/>
      <c r="BH706" s="181"/>
      <c r="BI706" s="181"/>
      <c r="BJ706" s="181"/>
      <c r="BK706" s="181"/>
      <c r="BL706" s="181"/>
      <c r="BM706" s="181"/>
      <c r="BN706" s="181"/>
      <c r="BO706" s="181"/>
      <c r="BP706" s="181"/>
      <c r="BQ706" s="181"/>
      <c r="BR706" s="181"/>
      <c r="BS706" s="181"/>
      <c r="BT706" s="181"/>
      <c r="BU706" s="181"/>
      <c r="BV706" s="181"/>
      <c r="BW706" s="181"/>
      <c r="BX706" s="181"/>
      <c r="BY706" s="181"/>
      <c r="BZ706" s="181"/>
      <c r="CA706" s="181"/>
      <c r="CB706" s="181"/>
      <c r="CC706" s="181"/>
      <c r="CD706" s="181"/>
      <c r="CE706" s="181"/>
      <c r="CF706" s="181"/>
      <c r="CG706" s="181"/>
      <c r="CH706" s="181"/>
      <c r="CI706" s="181"/>
      <c r="CJ706" s="181"/>
    </row>
    <row r="707" spans="2:88" x14ac:dyDescent="0.2">
      <c r="B707" s="144" t="str">
        <f t="shared" si="345"/>
        <v>27. Seguros de Crédito por Ventas a Plazo</v>
      </c>
      <c r="C707" s="129">
        <v>0</v>
      </c>
      <c r="D707" s="129">
        <v>1368704</v>
      </c>
      <c r="E707" s="129">
        <v>0</v>
      </c>
      <c r="F707" s="129">
        <v>0</v>
      </c>
      <c r="G707" s="129">
        <v>2119</v>
      </c>
      <c r="H707" s="129">
        <v>0</v>
      </c>
      <c r="I707" s="129">
        <v>0</v>
      </c>
      <c r="J707" s="129">
        <v>-126039</v>
      </c>
      <c r="K707" s="129">
        <v>0</v>
      </c>
      <c r="L707" s="129">
        <v>0</v>
      </c>
      <c r="M707" s="129">
        <v>-254397</v>
      </c>
      <c r="N707" s="129">
        <v>0</v>
      </c>
      <c r="O707" s="129">
        <v>0</v>
      </c>
      <c r="P707" s="129">
        <v>-19875</v>
      </c>
      <c r="Q707" s="129">
        <v>0</v>
      </c>
      <c r="R707" s="129">
        <v>0</v>
      </c>
      <c r="S707" s="129">
        <v>0</v>
      </c>
      <c r="T707" s="129">
        <v>0</v>
      </c>
      <c r="U707" s="129">
        <v>0</v>
      </c>
      <c r="V707" s="129">
        <v>0</v>
      </c>
      <c r="W707" s="129">
        <v>0</v>
      </c>
      <c r="X707" s="129">
        <v>48841</v>
      </c>
      <c r="Y707" s="129">
        <v>0</v>
      </c>
      <c r="Z707" s="129">
        <v>0</v>
      </c>
      <c r="AA707" s="129">
        <v>0</v>
      </c>
      <c r="AB707" s="129">
        <v>0</v>
      </c>
      <c r="AC707" s="129">
        <v>-26503</v>
      </c>
      <c r="AD707" s="129">
        <v>0</v>
      </c>
      <c r="AE707" s="129">
        <v>0</v>
      </c>
      <c r="AF707" s="265">
        <v>36302</v>
      </c>
      <c r="AG707" s="129">
        <v>0</v>
      </c>
      <c r="AH707" s="129">
        <v>0</v>
      </c>
      <c r="AI707" s="129">
        <v>0</v>
      </c>
      <c r="AJ707" s="129">
        <v>0</v>
      </c>
      <c r="AK707" s="129"/>
      <c r="AL707" s="129"/>
      <c r="AM707" s="129"/>
      <c r="AN707" s="129"/>
      <c r="AO707" s="129"/>
      <c r="AP707" s="129"/>
      <c r="AQ707" s="189">
        <f t="shared" si="346"/>
        <v>1029152</v>
      </c>
      <c r="AS707" s="151"/>
      <c r="AT707" s="151"/>
      <c r="AV707" s="181"/>
      <c r="AW707" s="181"/>
      <c r="AX707" s="181"/>
      <c r="AY707" s="181"/>
      <c r="AZ707" s="181"/>
      <c r="BA707" s="181"/>
      <c r="BB707" s="181"/>
      <c r="BC707" s="181"/>
      <c r="BD707" s="181"/>
      <c r="BE707" s="181"/>
      <c r="BF707" s="181"/>
      <c r="BG707" s="181"/>
      <c r="BH707" s="181"/>
      <c r="BI707" s="181"/>
      <c r="BJ707" s="181"/>
      <c r="BK707" s="181"/>
      <c r="BL707" s="181"/>
      <c r="BM707" s="181"/>
      <c r="BN707" s="181"/>
      <c r="BO707" s="181"/>
      <c r="BP707" s="181"/>
      <c r="BQ707" s="181"/>
      <c r="BR707" s="181"/>
      <c r="BS707" s="181"/>
      <c r="BT707" s="181"/>
      <c r="BU707" s="181"/>
      <c r="BV707" s="181"/>
      <c r="BW707" s="181"/>
      <c r="BX707" s="181"/>
      <c r="BY707" s="181"/>
      <c r="BZ707" s="181"/>
      <c r="CA707" s="181"/>
      <c r="CB707" s="181"/>
      <c r="CC707" s="181"/>
      <c r="CD707" s="181"/>
      <c r="CE707" s="181"/>
      <c r="CF707" s="181"/>
      <c r="CG707" s="181"/>
      <c r="CH707" s="181"/>
      <c r="CI707" s="181"/>
      <c r="CJ707" s="181"/>
    </row>
    <row r="708" spans="2:88" x14ac:dyDescent="0.2">
      <c r="B708" s="144" t="str">
        <f t="shared" si="345"/>
        <v>28. Seguros de Crédito a la Exportación</v>
      </c>
      <c r="C708" s="129">
        <v>0</v>
      </c>
      <c r="D708" s="129">
        <v>103831</v>
      </c>
      <c r="E708" s="129">
        <v>0</v>
      </c>
      <c r="F708" s="129">
        <v>0</v>
      </c>
      <c r="G708" s="129">
        <v>0</v>
      </c>
      <c r="H708" s="129">
        <v>0</v>
      </c>
      <c r="I708" s="129">
        <v>0</v>
      </c>
      <c r="J708" s="129">
        <v>26117</v>
      </c>
      <c r="K708" s="129">
        <v>0</v>
      </c>
      <c r="L708" s="129">
        <v>0</v>
      </c>
      <c r="M708" s="129">
        <v>-118980</v>
      </c>
      <c r="N708" s="129">
        <v>0</v>
      </c>
      <c r="O708" s="129">
        <v>0</v>
      </c>
      <c r="P708" s="129">
        <v>-6</v>
      </c>
      <c r="Q708" s="129">
        <v>0</v>
      </c>
      <c r="R708" s="129">
        <v>0</v>
      </c>
      <c r="S708" s="129">
        <v>0</v>
      </c>
      <c r="T708" s="129">
        <v>0</v>
      </c>
      <c r="U708" s="129">
        <v>0</v>
      </c>
      <c r="V708" s="129">
        <v>0</v>
      </c>
      <c r="W708" s="129">
        <v>0</v>
      </c>
      <c r="X708" s="129">
        <v>22</v>
      </c>
      <c r="Y708" s="129">
        <v>0</v>
      </c>
      <c r="Z708" s="129">
        <v>0</v>
      </c>
      <c r="AA708" s="129">
        <v>0</v>
      </c>
      <c r="AB708" s="129">
        <v>0</v>
      </c>
      <c r="AC708" s="129">
        <v>-8100</v>
      </c>
      <c r="AD708" s="129">
        <v>0</v>
      </c>
      <c r="AE708" s="129">
        <v>0</v>
      </c>
      <c r="AF708" s="129">
        <v>0</v>
      </c>
      <c r="AG708" s="129">
        <v>0</v>
      </c>
      <c r="AH708" s="129">
        <v>0</v>
      </c>
      <c r="AI708" s="129">
        <v>0</v>
      </c>
      <c r="AJ708" s="129">
        <v>0</v>
      </c>
      <c r="AK708" s="129"/>
      <c r="AL708" s="129"/>
      <c r="AM708" s="129"/>
      <c r="AN708" s="129"/>
      <c r="AO708" s="129"/>
      <c r="AP708" s="129"/>
      <c r="AQ708" s="189">
        <f t="shared" si="346"/>
        <v>2884</v>
      </c>
      <c r="AS708" s="151"/>
      <c r="AT708" s="151"/>
      <c r="AV708" s="181"/>
      <c r="AW708" s="181"/>
      <c r="AX708" s="181"/>
      <c r="AY708" s="181"/>
      <c r="AZ708" s="181"/>
      <c r="BA708" s="181"/>
      <c r="BB708" s="181"/>
      <c r="BC708" s="181"/>
      <c r="BD708" s="181"/>
      <c r="BE708" s="181"/>
      <c r="BF708" s="181"/>
      <c r="BG708" s="181"/>
      <c r="BH708" s="181"/>
      <c r="BI708" s="181"/>
      <c r="BJ708" s="181"/>
      <c r="BK708" s="181"/>
      <c r="BL708" s="181"/>
      <c r="BM708" s="181"/>
      <c r="BN708" s="181"/>
      <c r="BO708" s="181"/>
      <c r="BP708" s="181"/>
      <c r="BQ708" s="181"/>
      <c r="BR708" s="181"/>
      <c r="BS708" s="181"/>
      <c r="BT708" s="181"/>
      <c r="BU708" s="181"/>
      <c r="BV708" s="181"/>
      <c r="BW708" s="181"/>
      <c r="BX708" s="181"/>
      <c r="BY708" s="181"/>
      <c r="BZ708" s="181"/>
      <c r="CA708" s="181"/>
      <c r="CB708" s="181"/>
      <c r="CC708" s="181"/>
      <c r="CD708" s="181"/>
      <c r="CE708" s="181"/>
      <c r="CF708" s="181"/>
      <c r="CG708" s="181"/>
      <c r="CH708" s="181"/>
      <c r="CI708" s="181"/>
      <c r="CJ708" s="181"/>
    </row>
    <row r="709" spans="2:88" x14ac:dyDescent="0.2">
      <c r="B709" s="144" t="str">
        <f t="shared" si="345"/>
        <v>29. Otros Seguros de Crédito</v>
      </c>
      <c r="C709" s="129">
        <v>0</v>
      </c>
      <c r="D709" s="129">
        <v>0</v>
      </c>
      <c r="E709" s="129">
        <v>0</v>
      </c>
      <c r="F709" s="129">
        <v>0</v>
      </c>
      <c r="G709" s="129">
        <v>0</v>
      </c>
      <c r="H709" s="129">
        <v>0</v>
      </c>
      <c r="I709" s="129">
        <v>0</v>
      </c>
      <c r="J709" s="129">
        <v>0</v>
      </c>
      <c r="K709" s="129">
        <v>0</v>
      </c>
      <c r="L709" s="129">
        <v>0</v>
      </c>
      <c r="M709" s="129">
        <v>0</v>
      </c>
      <c r="N709" s="129">
        <v>0</v>
      </c>
      <c r="O709" s="129">
        <v>0</v>
      </c>
      <c r="P709" s="129">
        <v>0</v>
      </c>
      <c r="Q709" s="129">
        <v>0</v>
      </c>
      <c r="R709" s="129">
        <v>0</v>
      </c>
      <c r="S709" s="129">
        <v>0</v>
      </c>
      <c r="T709" s="129">
        <v>0</v>
      </c>
      <c r="U709" s="129">
        <v>0</v>
      </c>
      <c r="V709" s="129">
        <v>0</v>
      </c>
      <c r="W709" s="129">
        <v>0</v>
      </c>
      <c r="X709" s="129">
        <v>0</v>
      </c>
      <c r="Y709" s="129">
        <v>0</v>
      </c>
      <c r="Z709" s="129">
        <v>0</v>
      </c>
      <c r="AA709" s="129">
        <v>0</v>
      </c>
      <c r="AB709" s="129">
        <v>0</v>
      </c>
      <c r="AC709" s="129">
        <v>0</v>
      </c>
      <c r="AD709" s="129">
        <v>0</v>
      </c>
      <c r="AE709" s="129">
        <v>0</v>
      </c>
      <c r="AF709" s="129">
        <v>0</v>
      </c>
      <c r="AG709" s="129">
        <v>0</v>
      </c>
      <c r="AH709" s="129">
        <v>0</v>
      </c>
      <c r="AI709" s="129">
        <v>0</v>
      </c>
      <c r="AJ709" s="129">
        <v>0</v>
      </c>
      <c r="AK709" s="129"/>
      <c r="AL709" s="129"/>
      <c r="AM709" s="129"/>
      <c r="AN709" s="129"/>
      <c r="AO709" s="129"/>
      <c r="AP709" s="129"/>
      <c r="AQ709" s="189">
        <f t="shared" si="346"/>
        <v>0</v>
      </c>
      <c r="AS709" s="151"/>
      <c r="AT709" s="151"/>
      <c r="AV709" s="181"/>
      <c r="AW709" s="181"/>
      <c r="AX709" s="181"/>
      <c r="AY709" s="181"/>
      <c r="AZ709" s="181"/>
      <c r="BA709" s="181"/>
      <c r="BB709" s="181"/>
      <c r="BC709" s="181"/>
      <c r="BD709" s="181"/>
      <c r="BE709" s="181"/>
      <c r="BF709" s="181"/>
      <c r="BG709" s="181"/>
      <c r="BH709" s="181"/>
      <c r="BI709" s="181"/>
      <c r="BJ709" s="181"/>
      <c r="BK709" s="181"/>
      <c r="BL709" s="181"/>
      <c r="BM709" s="181"/>
      <c r="BN709" s="181"/>
      <c r="BO709" s="181"/>
      <c r="BP709" s="181"/>
      <c r="BQ709" s="181"/>
      <c r="BR709" s="181"/>
      <c r="BS709" s="181"/>
      <c r="BT709" s="181"/>
      <c r="BU709" s="181"/>
      <c r="BV709" s="181"/>
      <c r="BW709" s="181"/>
      <c r="BX709" s="181"/>
      <c r="BY709" s="181"/>
      <c r="BZ709" s="181"/>
      <c r="CA709" s="181"/>
      <c r="CB709" s="181"/>
      <c r="CC709" s="181"/>
      <c r="CD709" s="181"/>
      <c r="CE709" s="181"/>
      <c r="CF709" s="181"/>
      <c r="CG709" s="181"/>
      <c r="CH709" s="181"/>
      <c r="CI709" s="181"/>
      <c r="CJ709" s="181"/>
    </row>
    <row r="710" spans="2:88" x14ac:dyDescent="0.2">
      <c r="B710" s="144" t="str">
        <f t="shared" si="345"/>
        <v>30. Salud</v>
      </c>
      <c r="C710" s="129">
        <v>-6</v>
      </c>
      <c r="D710" s="129">
        <v>0</v>
      </c>
      <c r="E710" s="129">
        <v>1562060</v>
      </c>
      <c r="F710" s="129">
        <v>203789</v>
      </c>
      <c r="G710" s="129">
        <v>0</v>
      </c>
      <c r="H710" s="129">
        <v>0</v>
      </c>
      <c r="I710" s="129">
        <v>0</v>
      </c>
      <c r="J710" s="129">
        <v>0</v>
      </c>
      <c r="K710" s="129">
        <v>-958</v>
      </c>
      <c r="L710" s="129">
        <v>0</v>
      </c>
      <c r="M710" s="129">
        <v>0</v>
      </c>
      <c r="N710" s="129">
        <v>0</v>
      </c>
      <c r="O710" s="129">
        <v>0</v>
      </c>
      <c r="P710" s="129">
        <v>0</v>
      </c>
      <c r="Q710" s="129">
        <v>0</v>
      </c>
      <c r="R710" s="129">
        <v>0</v>
      </c>
      <c r="S710" s="129">
        <v>0</v>
      </c>
      <c r="T710" s="129">
        <v>0</v>
      </c>
      <c r="U710" s="129">
        <v>0</v>
      </c>
      <c r="V710" s="129">
        <v>-9508</v>
      </c>
      <c r="W710" s="129">
        <v>0</v>
      </c>
      <c r="X710" s="129">
        <v>0</v>
      </c>
      <c r="Y710" s="129">
        <v>0</v>
      </c>
      <c r="Z710" s="129">
        <v>0</v>
      </c>
      <c r="AA710" s="129">
        <v>0</v>
      </c>
      <c r="AB710" s="129">
        <v>3466</v>
      </c>
      <c r="AC710" s="129">
        <v>0</v>
      </c>
      <c r="AD710" s="129">
        <v>0</v>
      </c>
      <c r="AE710" s="129">
        <v>0</v>
      </c>
      <c r="AF710" s="129">
        <v>0</v>
      </c>
      <c r="AG710" s="129">
        <v>0</v>
      </c>
      <c r="AH710" s="129">
        <v>0</v>
      </c>
      <c r="AI710" s="129">
        <v>0</v>
      </c>
      <c r="AJ710" s="129">
        <v>0</v>
      </c>
      <c r="AK710" s="129"/>
      <c r="AL710" s="129"/>
      <c r="AM710" s="129"/>
      <c r="AN710" s="129"/>
      <c r="AO710" s="129"/>
      <c r="AP710" s="129"/>
      <c r="AQ710" s="189">
        <f t="shared" si="346"/>
        <v>1758843</v>
      </c>
      <c r="AS710" s="151"/>
      <c r="AT710" s="151"/>
      <c r="AV710" s="181"/>
      <c r="AW710" s="181"/>
      <c r="AX710" s="181"/>
      <c r="AY710" s="181"/>
      <c r="AZ710" s="181"/>
      <c r="BA710" s="181"/>
      <c r="BB710" s="181"/>
      <c r="BC710" s="181"/>
      <c r="BD710" s="181"/>
      <c r="BE710" s="181"/>
      <c r="BF710" s="181"/>
      <c r="BG710" s="181"/>
      <c r="BH710" s="181"/>
      <c r="BI710" s="181"/>
      <c r="BJ710" s="181"/>
      <c r="BK710" s="181"/>
      <c r="BL710" s="181"/>
      <c r="BM710" s="181"/>
      <c r="BN710" s="181"/>
      <c r="BO710" s="181"/>
      <c r="BP710" s="181"/>
      <c r="BQ710" s="181"/>
      <c r="BR710" s="181"/>
      <c r="BS710" s="181"/>
      <c r="BT710" s="181"/>
      <c r="BU710" s="181"/>
      <c r="BV710" s="181"/>
      <c r="BW710" s="181"/>
      <c r="BX710" s="181"/>
      <c r="BY710" s="181"/>
      <c r="BZ710" s="181"/>
      <c r="CA710" s="181"/>
      <c r="CB710" s="181"/>
      <c r="CC710" s="181"/>
      <c r="CD710" s="181"/>
      <c r="CE710" s="181"/>
      <c r="CF710" s="181"/>
      <c r="CG710" s="181"/>
      <c r="CH710" s="181"/>
      <c r="CI710" s="181"/>
      <c r="CJ710" s="181"/>
    </row>
    <row r="711" spans="2:88" x14ac:dyDescent="0.2">
      <c r="B711" s="144" t="str">
        <f t="shared" si="345"/>
        <v>31. Accidentes Personales</v>
      </c>
      <c r="C711" s="129">
        <v>0</v>
      </c>
      <c r="D711" s="129">
        <v>0</v>
      </c>
      <c r="E711" s="129">
        <v>-755791</v>
      </c>
      <c r="F711" s="129">
        <v>684583</v>
      </c>
      <c r="G711" s="129">
        <v>0</v>
      </c>
      <c r="H711" s="129">
        <v>78613</v>
      </c>
      <c r="I711" s="129">
        <v>664674</v>
      </c>
      <c r="J711" s="129">
        <v>0</v>
      </c>
      <c r="K711" s="129">
        <v>-551</v>
      </c>
      <c r="L711" s="129">
        <v>17464</v>
      </c>
      <c r="M711" s="129">
        <v>0</v>
      </c>
      <c r="N711" s="129">
        <v>34887</v>
      </c>
      <c r="O711" s="129">
        <v>3819</v>
      </c>
      <c r="P711" s="129">
        <v>0</v>
      </c>
      <c r="Q711" s="129">
        <v>-20811</v>
      </c>
      <c r="R711" s="129">
        <v>0</v>
      </c>
      <c r="S711" s="129">
        <v>468940</v>
      </c>
      <c r="T711" s="129">
        <v>0</v>
      </c>
      <c r="U711" s="129">
        <v>138437</v>
      </c>
      <c r="V711" s="129">
        <v>-19143</v>
      </c>
      <c r="W711" s="129">
        <v>-2223</v>
      </c>
      <c r="X711" s="129">
        <v>0</v>
      </c>
      <c r="Y711" s="129">
        <v>9138</v>
      </c>
      <c r="Z711" s="129">
        <v>31840</v>
      </c>
      <c r="AA711" s="129">
        <v>27410</v>
      </c>
      <c r="AB711" s="129">
        <v>-2023</v>
      </c>
      <c r="AC711" s="129">
        <v>0</v>
      </c>
      <c r="AD711" s="129">
        <v>39620</v>
      </c>
      <c r="AE711" s="129">
        <v>0</v>
      </c>
      <c r="AF711" s="129">
        <v>0</v>
      </c>
      <c r="AG711" s="129">
        <v>489403</v>
      </c>
      <c r="AH711" s="129">
        <v>558</v>
      </c>
      <c r="AI711" s="129">
        <v>-104787</v>
      </c>
      <c r="AJ711" s="129">
        <v>56544</v>
      </c>
      <c r="AK711" s="129"/>
      <c r="AL711" s="129"/>
      <c r="AM711" s="129"/>
      <c r="AN711" s="129"/>
      <c r="AO711" s="129"/>
      <c r="AP711" s="129"/>
      <c r="AQ711" s="189">
        <f t="shared" si="346"/>
        <v>1840601</v>
      </c>
      <c r="AS711" s="151"/>
      <c r="AT711" s="151"/>
      <c r="AV711" s="181"/>
      <c r="AW711" s="181"/>
      <c r="AX711" s="181"/>
      <c r="AY711" s="181"/>
      <c r="AZ711" s="181"/>
      <c r="BA711" s="181"/>
      <c r="BB711" s="181"/>
      <c r="BC711" s="181"/>
      <c r="BD711" s="181"/>
      <c r="BE711" s="181"/>
      <c r="BF711" s="181"/>
      <c r="BG711" s="181"/>
      <c r="BH711" s="181"/>
      <c r="BI711" s="181"/>
      <c r="BJ711" s="181"/>
      <c r="BK711" s="181"/>
      <c r="BL711" s="181"/>
      <c r="BM711" s="181"/>
      <c r="BN711" s="181"/>
      <c r="BO711" s="181"/>
      <c r="BP711" s="181"/>
      <c r="BQ711" s="181"/>
      <c r="BR711" s="181"/>
      <c r="BS711" s="181"/>
      <c r="BT711" s="181"/>
      <c r="BU711" s="181"/>
      <c r="BV711" s="181"/>
      <c r="BW711" s="181"/>
      <c r="BX711" s="181"/>
      <c r="BY711" s="181"/>
      <c r="BZ711" s="181"/>
      <c r="CA711" s="181"/>
      <c r="CB711" s="181"/>
      <c r="CC711" s="181"/>
      <c r="CD711" s="181"/>
      <c r="CE711" s="181"/>
      <c r="CF711" s="181"/>
      <c r="CG711" s="181"/>
      <c r="CH711" s="181"/>
      <c r="CI711" s="181"/>
      <c r="CJ711" s="181"/>
    </row>
    <row r="712" spans="2:88" x14ac:dyDescent="0.2">
      <c r="B712" s="144" t="str">
        <f t="shared" si="345"/>
        <v>32. SOAP</v>
      </c>
      <c r="C712" s="129">
        <v>0</v>
      </c>
      <c r="D712" s="129">
        <v>0</v>
      </c>
      <c r="E712" s="129">
        <v>1356564</v>
      </c>
      <c r="F712" s="129">
        <v>134972</v>
      </c>
      <c r="G712" s="129">
        <v>0</v>
      </c>
      <c r="H712" s="129">
        <v>6264</v>
      </c>
      <c r="I712" s="129">
        <v>67718</v>
      </c>
      <c r="J712" s="129">
        <v>0</v>
      </c>
      <c r="K712" s="129">
        <v>338586</v>
      </c>
      <c r="L712" s="129">
        <v>0</v>
      </c>
      <c r="M712" s="129">
        <v>0</v>
      </c>
      <c r="N712" s="129">
        <v>0</v>
      </c>
      <c r="O712" s="129">
        <v>0</v>
      </c>
      <c r="P712" s="129">
        <v>0</v>
      </c>
      <c r="Q712" s="129">
        <v>1239723</v>
      </c>
      <c r="R712" s="129">
        <v>0</v>
      </c>
      <c r="S712" s="129">
        <v>21250</v>
      </c>
      <c r="T712" s="129">
        <v>0</v>
      </c>
      <c r="U712" s="129">
        <v>39893</v>
      </c>
      <c r="V712" s="129">
        <v>0</v>
      </c>
      <c r="W712" s="129">
        <v>0</v>
      </c>
      <c r="X712" s="129">
        <v>0</v>
      </c>
      <c r="Y712" s="129">
        <v>-238</v>
      </c>
      <c r="Z712" s="129">
        <v>0</v>
      </c>
      <c r="AA712" s="129">
        <v>13608</v>
      </c>
      <c r="AB712" s="129">
        <v>0</v>
      </c>
      <c r="AC712" s="129">
        <v>0</v>
      </c>
      <c r="AD712" s="129">
        <v>0</v>
      </c>
      <c r="AE712" s="129">
        <v>0</v>
      </c>
      <c r="AF712" s="129">
        <v>0</v>
      </c>
      <c r="AG712" s="129">
        <v>1511503</v>
      </c>
      <c r="AH712" s="129">
        <v>0</v>
      </c>
      <c r="AI712" s="265">
        <v>349694</v>
      </c>
      <c r="AJ712" s="129">
        <v>0</v>
      </c>
      <c r="AK712" s="129"/>
      <c r="AL712" s="129"/>
      <c r="AM712" s="129"/>
      <c r="AN712" s="129"/>
      <c r="AO712" s="129"/>
      <c r="AP712" s="129"/>
      <c r="AQ712" s="189">
        <f t="shared" si="346"/>
        <v>5079537</v>
      </c>
      <c r="AS712" s="151"/>
      <c r="AT712" s="151"/>
      <c r="AV712" s="181"/>
      <c r="AW712" s="181"/>
      <c r="AX712" s="181"/>
      <c r="AY712" s="181"/>
      <c r="AZ712" s="181"/>
      <c r="BA712" s="181"/>
      <c r="BB712" s="181"/>
      <c r="BC712" s="181"/>
      <c r="BD712" s="181"/>
      <c r="BE712" s="181"/>
      <c r="BF712" s="181"/>
      <c r="BG712" s="181"/>
      <c r="BH712" s="181"/>
      <c r="BI712" s="181"/>
      <c r="BJ712" s="181"/>
      <c r="BK712" s="181"/>
      <c r="BL712" s="181"/>
      <c r="BM712" s="181"/>
      <c r="BN712" s="181"/>
      <c r="BO712" s="181"/>
      <c r="BP712" s="181"/>
      <c r="BQ712" s="181"/>
      <c r="BR712" s="181"/>
      <c r="BS712" s="181"/>
      <c r="BT712" s="181"/>
      <c r="BU712" s="181"/>
      <c r="BV712" s="181"/>
      <c r="BW712" s="181"/>
      <c r="BX712" s="181"/>
      <c r="BY712" s="181"/>
      <c r="BZ712" s="181"/>
      <c r="CA712" s="181"/>
      <c r="CB712" s="181"/>
      <c r="CC712" s="181"/>
      <c r="CD712" s="181"/>
      <c r="CE712" s="181"/>
      <c r="CF712" s="181"/>
      <c r="CG712" s="181"/>
      <c r="CH712" s="181"/>
      <c r="CI712" s="181"/>
      <c r="CJ712" s="181"/>
    </row>
    <row r="713" spans="2:88" x14ac:dyDescent="0.2">
      <c r="B713" s="144" t="str">
        <f t="shared" si="345"/>
        <v>33. Seguro de Cesantía</v>
      </c>
      <c r="C713" s="129">
        <v>0</v>
      </c>
      <c r="D713" s="129">
        <v>0</v>
      </c>
      <c r="E713" s="129">
        <v>-679415</v>
      </c>
      <c r="F713" s="129">
        <v>7241592</v>
      </c>
      <c r="G713" s="129">
        <v>0</v>
      </c>
      <c r="H713" s="129">
        <v>8139</v>
      </c>
      <c r="I713" s="129">
        <v>487365</v>
      </c>
      <c r="J713" s="129">
        <v>0</v>
      </c>
      <c r="K713" s="129">
        <v>46105</v>
      </c>
      <c r="L713" s="129">
        <v>0</v>
      </c>
      <c r="M713" s="129">
        <v>0</v>
      </c>
      <c r="N713" s="129">
        <v>0</v>
      </c>
      <c r="O713" s="129">
        <v>0</v>
      </c>
      <c r="P713" s="129">
        <v>0</v>
      </c>
      <c r="Q713" s="129">
        <v>26801</v>
      </c>
      <c r="R713" s="129">
        <v>-1813</v>
      </c>
      <c r="S713" s="129">
        <v>0</v>
      </c>
      <c r="T713" s="129">
        <v>0</v>
      </c>
      <c r="U713" s="129">
        <v>-46223</v>
      </c>
      <c r="V713" s="129">
        <v>39626</v>
      </c>
      <c r="W713" s="129">
        <v>0</v>
      </c>
      <c r="X713" s="129">
        <v>0</v>
      </c>
      <c r="Y713" s="129">
        <v>0</v>
      </c>
      <c r="Z713" s="129">
        <v>0</v>
      </c>
      <c r="AA713" s="129">
        <v>-86</v>
      </c>
      <c r="AB713" s="129">
        <v>-152</v>
      </c>
      <c r="AC713" s="129">
        <v>0</v>
      </c>
      <c r="AD713" s="129">
        <v>-14056</v>
      </c>
      <c r="AE713" s="129">
        <v>0</v>
      </c>
      <c r="AF713" s="129">
        <v>0</v>
      </c>
      <c r="AG713" s="129">
        <v>1028739</v>
      </c>
      <c r="AH713" s="129">
        <v>0</v>
      </c>
      <c r="AI713" s="129">
        <v>179483</v>
      </c>
      <c r="AJ713" s="129">
        <v>598321</v>
      </c>
      <c r="AK713" s="129"/>
      <c r="AL713" s="129"/>
      <c r="AM713" s="129"/>
      <c r="AN713" s="129"/>
      <c r="AO713" s="129"/>
      <c r="AP713" s="129"/>
      <c r="AQ713" s="189">
        <f t="shared" si="346"/>
        <v>8914426</v>
      </c>
      <c r="AS713" s="151"/>
      <c r="AT713" s="151"/>
      <c r="AV713" s="181"/>
      <c r="AW713" s="181"/>
      <c r="AX713" s="181"/>
      <c r="AY713" s="181"/>
      <c r="AZ713" s="181"/>
      <c r="BA713" s="181"/>
      <c r="BB713" s="181"/>
      <c r="BC713" s="181"/>
      <c r="BD713" s="181"/>
      <c r="BE713" s="181"/>
      <c r="BF713" s="181"/>
      <c r="BG713" s="181"/>
      <c r="BH713" s="181"/>
      <c r="BI713" s="181"/>
      <c r="BJ713" s="181"/>
      <c r="BK713" s="181"/>
      <c r="BL713" s="181"/>
      <c r="BM713" s="181"/>
      <c r="BN713" s="181"/>
      <c r="BO713" s="181"/>
      <c r="BP713" s="181"/>
      <c r="BQ713" s="181"/>
      <c r="BR713" s="181"/>
      <c r="BS713" s="181"/>
      <c r="BT713" s="181"/>
      <c r="BU713" s="181"/>
      <c r="BV713" s="181"/>
      <c r="BW713" s="181"/>
      <c r="BX713" s="181"/>
      <c r="BY713" s="181"/>
      <c r="BZ713" s="181"/>
      <c r="CA713" s="181"/>
      <c r="CB713" s="181"/>
      <c r="CC713" s="181"/>
      <c r="CD713" s="181"/>
      <c r="CE713" s="181"/>
      <c r="CF713" s="181"/>
      <c r="CG713" s="181"/>
      <c r="CH713" s="181"/>
      <c r="CI713" s="181"/>
      <c r="CJ713" s="181"/>
    </row>
    <row r="714" spans="2:88" x14ac:dyDescent="0.2">
      <c r="B714" s="144" t="str">
        <f t="shared" si="345"/>
        <v>34. Seguro de Título</v>
      </c>
      <c r="C714" s="129">
        <v>0</v>
      </c>
      <c r="D714" s="129">
        <v>0</v>
      </c>
      <c r="E714" s="129">
        <v>0</v>
      </c>
      <c r="F714" s="129">
        <v>0</v>
      </c>
      <c r="G714" s="129">
        <v>0</v>
      </c>
      <c r="H714" s="129">
        <v>0</v>
      </c>
      <c r="I714" s="129">
        <v>0</v>
      </c>
      <c r="J714" s="129">
        <v>0</v>
      </c>
      <c r="K714" s="129">
        <v>0</v>
      </c>
      <c r="L714" s="129">
        <v>0</v>
      </c>
      <c r="M714" s="129">
        <v>0</v>
      </c>
      <c r="N714" s="129">
        <v>0</v>
      </c>
      <c r="O714" s="129">
        <v>0</v>
      </c>
      <c r="P714" s="129">
        <v>0</v>
      </c>
      <c r="Q714" s="129">
        <v>1458</v>
      </c>
      <c r="R714" s="129">
        <v>0</v>
      </c>
      <c r="S714" s="129">
        <v>0</v>
      </c>
      <c r="T714" s="129">
        <v>0</v>
      </c>
      <c r="U714" s="129">
        <v>0</v>
      </c>
      <c r="V714" s="129">
        <v>0</v>
      </c>
      <c r="W714" s="129">
        <v>0</v>
      </c>
      <c r="X714" s="129">
        <v>0</v>
      </c>
      <c r="Y714" s="129">
        <v>0</v>
      </c>
      <c r="Z714" s="129">
        <v>0</v>
      </c>
      <c r="AA714" s="129">
        <v>0</v>
      </c>
      <c r="AB714" s="129">
        <v>0</v>
      </c>
      <c r="AC714" s="129">
        <v>0</v>
      </c>
      <c r="AD714" s="129">
        <v>0</v>
      </c>
      <c r="AE714" s="129">
        <v>0</v>
      </c>
      <c r="AF714" s="129">
        <v>0</v>
      </c>
      <c r="AG714" s="129">
        <v>0</v>
      </c>
      <c r="AH714" s="129">
        <v>0</v>
      </c>
      <c r="AI714" s="129">
        <v>0</v>
      </c>
      <c r="AJ714" s="129">
        <v>0</v>
      </c>
      <c r="AK714" s="129"/>
      <c r="AL714" s="129"/>
      <c r="AM714" s="129"/>
      <c r="AN714" s="129"/>
      <c r="AO714" s="129"/>
      <c r="AP714" s="129"/>
      <c r="AQ714" s="189">
        <f t="shared" si="346"/>
        <v>1458</v>
      </c>
      <c r="AS714" s="151"/>
      <c r="AT714" s="151"/>
      <c r="AV714" s="181"/>
      <c r="AW714" s="181"/>
      <c r="AX714" s="181"/>
      <c r="AY714" s="181"/>
      <c r="AZ714" s="181"/>
      <c r="BA714" s="181"/>
      <c r="BB714" s="181"/>
      <c r="BC714" s="181"/>
      <c r="BD714" s="181"/>
      <c r="BE714" s="181"/>
      <c r="BF714" s="181"/>
      <c r="BG714" s="181"/>
      <c r="BH714" s="181"/>
      <c r="BI714" s="181"/>
      <c r="BJ714" s="181"/>
      <c r="BK714" s="181"/>
      <c r="BL714" s="181"/>
      <c r="BM714" s="181"/>
      <c r="BN714" s="181"/>
      <c r="BO714" s="181"/>
      <c r="BP714" s="181"/>
      <c r="BQ714" s="181"/>
      <c r="BR714" s="181"/>
      <c r="BS714" s="181"/>
      <c r="BT714" s="181"/>
      <c r="BU714" s="181"/>
      <c r="BV714" s="181"/>
      <c r="BW714" s="181"/>
      <c r="BX714" s="181"/>
      <c r="BY714" s="181"/>
      <c r="BZ714" s="181"/>
      <c r="CA714" s="181"/>
      <c r="CB714" s="181"/>
      <c r="CC714" s="181"/>
      <c r="CD714" s="181"/>
      <c r="CE714" s="181"/>
      <c r="CF714" s="181"/>
      <c r="CG714" s="181"/>
      <c r="CH714" s="181"/>
      <c r="CI714" s="181"/>
      <c r="CJ714" s="181"/>
    </row>
    <row r="715" spans="2:88" x14ac:dyDescent="0.2">
      <c r="B715" s="144" t="str">
        <f t="shared" si="345"/>
        <v>35. Seguro Agrícola</v>
      </c>
      <c r="C715" s="129">
        <v>0</v>
      </c>
      <c r="D715" s="129">
        <v>0</v>
      </c>
      <c r="E715" s="129">
        <v>0</v>
      </c>
      <c r="F715" s="129">
        <v>0</v>
      </c>
      <c r="G715" s="129">
        <v>0</v>
      </c>
      <c r="H715" s="129">
        <v>0</v>
      </c>
      <c r="I715" s="129">
        <v>0</v>
      </c>
      <c r="J715" s="129">
        <v>0</v>
      </c>
      <c r="K715" s="129">
        <v>0</v>
      </c>
      <c r="L715" s="129">
        <v>0</v>
      </c>
      <c r="M715" s="129">
        <v>0</v>
      </c>
      <c r="N715" s="129">
        <v>0</v>
      </c>
      <c r="O715" s="129">
        <v>0</v>
      </c>
      <c r="P715" s="129">
        <v>0</v>
      </c>
      <c r="Q715" s="129">
        <v>1310240</v>
      </c>
      <c r="R715" s="129">
        <v>0</v>
      </c>
      <c r="S715" s="129">
        <v>0</v>
      </c>
      <c r="T715" s="129">
        <v>0</v>
      </c>
      <c r="U715" s="129">
        <v>10133</v>
      </c>
      <c r="V715" s="129">
        <v>0</v>
      </c>
      <c r="W715" s="129">
        <v>0</v>
      </c>
      <c r="X715" s="129">
        <v>0</v>
      </c>
      <c r="Y715" s="129">
        <v>0</v>
      </c>
      <c r="Z715" s="129">
        <v>0</v>
      </c>
      <c r="AA715" s="129">
        <v>0</v>
      </c>
      <c r="AB715" s="129">
        <v>0</v>
      </c>
      <c r="AC715" s="129">
        <v>0</v>
      </c>
      <c r="AD715" s="129">
        <v>0</v>
      </c>
      <c r="AE715" s="129">
        <v>0</v>
      </c>
      <c r="AF715" s="129">
        <v>0</v>
      </c>
      <c r="AG715" s="129">
        <v>31419</v>
      </c>
      <c r="AH715" s="129">
        <v>0</v>
      </c>
      <c r="AI715" s="129">
        <v>0</v>
      </c>
      <c r="AJ715" s="129">
        <v>0</v>
      </c>
      <c r="AK715" s="129"/>
      <c r="AL715" s="129"/>
      <c r="AM715" s="129"/>
      <c r="AN715" s="129"/>
      <c r="AO715" s="129"/>
      <c r="AP715" s="129"/>
      <c r="AQ715" s="189">
        <f t="shared" si="346"/>
        <v>1351792</v>
      </c>
      <c r="AS715" s="151"/>
      <c r="AT715" s="151"/>
      <c r="AV715" s="181"/>
      <c r="AW715" s="181"/>
      <c r="AX715" s="181"/>
      <c r="AY715" s="181"/>
      <c r="AZ715" s="181"/>
      <c r="BA715" s="181"/>
      <c r="BB715" s="181"/>
      <c r="BC715" s="181"/>
      <c r="BD715" s="181"/>
      <c r="BE715" s="181"/>
      <c r="BF715" s="181"/>
      <c r="BG715" s="181"/>
      <c r="BH715" s="181"/>
      <c r="BI715" s="181"/>
      <c r="BJ715" s="181"/>
      <c r="BK715" s="181"/>
      <c r="BL715" s="181"/>
      <c r="BM715" s="181"/>
      <c r="BN715" s="181"/>
      <c r="BO715" s="181"/>
      <c r="BP715" s="181"/>
      <c r="BQ715" s="181"/>
      <c r="BR715" s="181"/>
      <c r="BS715" s="181"/>
      <c r="BT715" s="181"/>
      <c r="BU715" s="181"/>
      <c r="BV715" s="181"/>
      <c r="BW715" s="181"/>
      <c r="BX715" s="181"/>
      <c r="BY715" s="181"/>
      <c r="BZ715" s="181"/>
      <c r="CA715" s="181"/>
      <c r="CB715" s="181"/>
      <c r="CC715" s="181"/>
      <c r="CD715" s="181"/>
      <c r="CE715" s="181"/>
      <c r="CF715" s="181"/>
      <c r="CG715" s="181"/>
      <c r="CH715" s="181"/>
      <c r="CI715" s="181"/>
      <c r="CJ715" s="181"/>
    </row>
    <row r="716" spans="2:88" x14ac:dyDescent="0.2">
      <c r="B716" s="144" t="str">
        <f t="shared" si="345"/>
        <v>36. Seguro de Asistencia</v>
      </c>
      <c r="C716" s="129">
        <v>0</v>
      </c>
      <c r="D716" s="129">
        <v>0</v>
      </c>
      <c r="E716" s="129">
        <v>-72709</v>
      </c>
      <c r="F716" s="129">
        <v>0</v>
      </c>
      <c r="G716" s="129">
        <v>0</v>
      </c>
      <c r="H716" s="129">
        <v>25174</v>
      </c>
      <c r="I716" s="129">
        <v>19729</v>
      </c>
      <c r="J716" s="129">
        <v>0</v>
      </c>
      <c r="K716" s="129">
        <v>1038131</v>
      </c>
      <c r="L716" s="129">
        <v>3</v>
      </c>
      <c r="M716" s="129">
        <v>0</v>
      </c>
      <c r="N716" s="129">
        <v>0</v>
      </c>
      <c r="O716" s="129">
        <v>295</v>
      </c>
      <c r="P716" s="129">
        <v>0</v>
      </c>
      <c r="Q716" s="129">
        <v>118897</v>
      </c>
      <c r="R716" s="129">
        <v>0</v>
      </c>
      <c r="S716" s="129">
        <v>11</v>
      </c>
      <c r="T716" s="129">
        <v>0</v>
      </c>
      <c r="U716" s="129">
        <v>87847</v>
      </c>
      <c r="V716" s="129">
        <v>0</v>
      </c>
      <c r="W716" s="129">
        <v>0</v>
      </c>
      <c r="X716" s="129">
        <v>0</v>
      </c>
      <c r="Y716" s="129">
        <v>24916</v>
      </c>
      <c r="Z716" s="129">
        <v>597259</v>
      </c>
      <c r="AA716" s="129">
        <v>0</v>
      </c>
      <c r="AB716" s="129">
        <v>0</v>
      </c>
      <c r="AC716" s="129">
        <v>0</v>
      </c>
      <c r="AD716" s="129">
        <v>31457</v>
      </c>
      <c r="AE716" s="129">
        <v>0</v>
      </c>
      <c r="AF716" s="129">
        <v>0</v>
      </c>
      <c r="AG716" s="129">
        <v>1328233</v>
      </c>
      <c r="AH716" s="129">
        <v>-28853</v>
      </c>
      <c r="AI716" s="129">
        <v>168565</v>
      </c>
      <c r="AJ716" s="129">
        <v>0</v>
      </c>
      <c r="AK716" s="129"/>
      <c r="AL716" s="129"/>
      <c r="AM716" s="129"/>
      <c r="AN716" s="129"/>
      <c r="AO716" s="129"/>
      <c r="AP716" s="129"/>
      <c r="AQ716" s="189">
        <f t="shared" si="346"/>
        <v>3338955</v>
      </c>
      <c r="AS716" s="151"/>
      <c r="AT716" s="151"/>
      <c r="AV716" s="181"/>
      <c r="AW716" s="181"/>
      <c r="AX716" s="181"/>
      <c r="AY716" s="181"/>
      <c r="AZ716" s="181"/>
      <c r="BA716" s="181"/>
      <c r="BB716" s="181"/>
      <c r="BC716" s="181"/>
      <c r="BD716" s="181"/>
      <c r="BE716" s="181"/>
      <c r="BF716" s="181"/>
      <c r="BG716" s="181"/>
      <c r="BH716" s="181"/>
      <c r="BI716" s="181"/>
      <c r="BJ716" s="181"/>
      <c r="BK716" s="181"/>
      <c r="BL716" s="181"/>
      <c r="BM716" s="181"/>
      <c r="BN716" s="181"/>
      <c r="BO716" s="181"/>
      <c r="BP716" s="181"/>
      <c r="BQ716" s="181"/>
      <c r="BR716" s="181"/>
      <c r="BS716" s="181"/>
      <c r="BT716" s="181"/>
      <c r="BU716" s="181"/>
      <c r="BV716" s="181"/>
      <c r="BW716" s="181"/>
      <c r="BX716" s="181"/>
      <c r="BY716" s="181"/>
      <c r="BZ716" s="181"/>
      <c r="CA716" s="181"/>
      <c r="CB716" s="181"/>
      <c r="CC716" s="181"/>
      <c r="CD716" s="181"/>
      <c r="CE716" s="181"/>
      <c r="CF716" s="181"/>
      <c r="CG716" s="181"/>
      <c r="CH716" s="181"/>
      <c r="CI716" s="181"/>
      <c r="CJ716" s="181"/>
    </row>
    <row r="717" spans="2:88" x14ac:dyDescent="0.2">
      <c r="B717" s="144" t="str">
        <f t="shared" si="345"/>
        <v>50. Otros Seguros</v>
      </c>
      <c r="C717" s="129">
        <v>538026</v>
      </c>
      <c r="D717" s="129">
        <v>0</v>
      </c>
      <c r="E717" s="129">
        <v>68474</v>
      </c>
      <c r="F717" s="129">
        <v>255</v>
      </c>
      <c r="G717" s="129">
        <v>0</v>
      </c>
      <c r="H717" s="129">
        <v>-71</v>
      </c>
      <c r="I717" s="129">
        <v>-497606</v>
      </c>
      <c r="J717" s="129">
        <v>0</v>
      </c>
      <c r="K717" s="129">
        <v>-13</v>
      </c>
      <c r="L717" s="265">
        <v>4</v>
      </c>
      <c r="M717" s="129">
        <v>0</v>
      </c>
      <c r="N717" s="129">
        <v>9525</v>
      </c>
      <c r="O717" s="129">
        <v>187557</v>
      </c>
      <c r="P717" s="129">
        <v>0</v>
      </c>
      <c r="Q717" s="129">
        <v>963099</v>
      </c>
      <c r="R717" s="129">
        <v>484</v>
      </c>
      <c r="S717" s="129">
        <v>19237</v>
      </c>
      <c r="T717" s="129">
        <v>0</v>
      </c>
      <c r="U717" s="129">
        <v>19710</v>
      </c>
      <c r="V717" s="129">
        <v>148</v>
      </c>
      <c r="W717" s="129">
        <v>0</v>
      </c>
      <c r="X717" s="129">
        <v>0</v>
      </c>
      <c r="Y717" s="129">
        <v>2029</v>
      </c>
      <c r="Z717" s="129">
        <v>24</v>
      </c>
      <c r="AA717" s="129">
        <v>-651</v>
      </c>
      <c r="AB717" s="129">
        <v>0</v>
      </c>
      <c r="AC717" s="129">
        <v>0</v>
      </c>
      <c r="AD717" s="129">
        <v>107237</v>
      </c>
      <c r="AE717" s="129">
        <v>0</v>
      </c>
      <c r="AF717" s="129">
        <v>0</v>
      </c>
      <c r="AG717" s="129">
        <v>51441</v>
      </c>
      <c r="AH717" s="129">
        <v>-739</v>
      </c>
      <c r="AI717" s="129">
        <v>-6161</v>
      </c>
      <c r="AJ717" s="129">
        <v>7754311</v>
      </c>
      <c r="AK717" s="129"/>
      <c r="AL717" s="129"/>
      <c r="AM717" s="129"/>
      <c r="AN717" s="129"/>
      <c r="AO717" s="129"/>
      <c r="AP717" s="129"/>
      <c r="AQ717" s="189">
        <f t="shared" si="346"/>
        <v>9216320</v>
      </c>
      <c r="AS717" s="151"/>
      <c r="AT717" s="151"/>
      <c r="AV717" s="181"/>
      <c r="AW717" s="181"/>
      <c r="AX717" s="181"/>
      <c r="AY717" s="181"/>
      <c r="AZ717" s="181"/>
      <c r="BA717" s="181"/>
      <c r="BB717" s="181"/>
      <c r="BC717" s="181"/>
      <c r="BD717" s="181"/>
      <c r="BE717" s="181"/>
      <c r="BF717" s="181"/>
      <c r="BG717" s="181"/>
      <c r="BH717" s="181"/>
      <c r="BI717" s="181"/>
      <c r="BJ717" s="181"/>
      <c r="BK717" s="181"/>
      <c r="BL717" s="181"/>
      <c r="BM717" s="181"/>
      <c r="BN717" s="181"/>
      <c r="BO717" s="181"/>
      <c r="BP717" s="181"/>
      <c r="BQ717" s="181"/>
      <c r="BR717" s="181"/>
      <c r="BS717" s="181"/>
      <c r="BT717" s="181"/>
      <c r="BU717" s="181"/>
      <c r="BV717" s="181"/>
      <c r="BW717" s="181"/>
      <c r="BX717" s="181"/>
      <c r="BY717" s="181"/>
      <c r="BZ717" s="181"/>
      <c r="CA717" s="181"/>
      <c r="CB717" s="181"/>
      <c r="CC717" s="181"/>
      <c r="CD717" s="181"/>
      <c r="CE717" s="181"/>
      <c r="CF717" s="181"/>
      <c r="CG717" s="181"/>
      <c r="CH717" s="181"/>
      <c r="CI717" s="181"/>
      <c r="CJ717" s="181"/>
    </row>
    <row r="718" spans="2:88" x14ac:dyDescent="0.2">
      <c r="B718" s="145" t="str">
        <f>B286</f>
        <v>Total</v>
      </c>
      <c r="C718" s="187">
        <f>SUM(C681:C717)</f>
        <v>538020</v>
      </c>
      <c r="D718" s="187">
        <f t="shared" ref="D718:AP718" si="347">SUM(D681:D717)</f>
        <v>1668270</v>
      </c>
      <c r="E718" s="187">
        <f t="shared" si="347"/>
        <v>34405264</v>
      </c>
      <c r="F718" s="187">
        <f t="shared" si="347"/>
        <v>7321987</v>
      </c>
      <c r="G718" s="187">
        <f t="shared" si="347"/>
        <v>230573</v>
      </c>
      <c r="H718" s="187">
        <f t="shared" si="347"/>
        <v>17012030</v>
      </c>
      <c r="I718" s="187">
        <f t="shared" si="347"/>
        <v>7016460</v>
      </c>
      <c r="J718" s="187">
        <f t="shared" si="347"/>
        <v>-99922</v>
      </c>
      <c r="K718" s="187">
        <f t="shared" si="347"/>
        <v>7544514</v>
      </c>
      <c r="L718" s="187">
        <f t="shared" si="347"/>
        <v>411801</v>
      </c>
      <c r="M718" s="187">
        <f t="shared" si="347"/>
        <v>662100</v>
      </c>
      <c r="N718" s="187">
        <f t="shared" si="347"/>
        <v>218750</v>
      </c>
      <c r="O718" s="187">
        <f t="shared" si="347"/>
        <v>997752</v>
      </c>
      <c r="P718" s="187">
        <f t="shared" si="347"/>
        <v>156214</v>
      </c>
      <c r="Q718" s="187">
        <f t="shared" si="347"/>
        <v>26572866</v>
      </c>
      <c r="R718" s="187">
        <f t="shared" si="347"/>
        <v>-1770</v>
      </c>
      <c r="S718" s="187">
        <f t="shared" si="347"/>
        <v>29495015</v>
      </c>
      <c r="T718" s="187">
        <f t="shared" si="347"/>
        <v>0</v>
      </c>
      <c r="U718" s="187">
        <f t="shared" si="347"/>
        <v>8560465</v>
      </c>
      <c r="V718" s="187">
        <f t="shared" si="347"/>
        <v>-70878</v>
      </c>
      <c r="W718" s="187">
        <f t="shared" si="347"/>
        <v>105644</v>
      </c>
      <c r="X718" s="187">
        <f t="shared" si="347"/>
        <v>671549</v>
      </c>
      <c r="Y718" s="187">
        <f t="shared" si="347"/>
        <v>877216</v>
      </c>
      <c r="Z718" s="187">
        <f t="shared" si="347"/>
        <v>10681143</v>
      </c>
      <c r="AA718" s="187">
        <f t="shared" si="347"/>
        <v>5175119</v>
      </c>
      <c r="AB718" s="187">
        <f t="shared" si="347"/>
        <v>1291</v>
      </c>
      <c r="AC718" s="187">
        <f t="shared" si="347"/>
        <v>-34603</v>
      </c>
      <c r="AD718" s="187">
        <f t="shared" si="347"/>
        <v>2986199</v>
      </c>
      <c r="AE718" s="187">
        <f t="shared" si="347"/>
        <v>121577</v>
      </c>
      <c r="AF718" s="187">
        <f t="shared" si="347"/>
        <v>2000</v>
      </c>
      <c r="AG718" s="187">
        <f t="shared" si="347"/>
        <v>23221327</v>
      </c>
      <c r="AH718" s="187">
        <f t="shared" si="347"/>
        <v>267839</v>
      </c>
      <c r="AI718" s="187">
        <f t="shared" si="347"/>
        <v>3558820</v>
      </c>
      <c r="AJ718" s="187">
        <f t="shared" si="347"/>
        <v>9497263</v>
      </c>
      <c r="AK718" s="187">
        <f t="shared" si="347"/>
        <v>0</v>
      </c>
      <c r="AL718" s="187">
        <f t="shared" si="347"/>
        <v>0</v>
      </c>
      <c r="AM718" s="187">
        <f t="shared" si="347"/>
        <v>0</v>
      </c>
      <c r="AN718" s="187">
        <f t="shared" si="347"/>
        <v>0</v>
      </c>
      <c r="AO718" s="187">
        <f t="shared" si="347"/>
        <v>0</v>
      </c>
      <c r="AP718" s="187">
        <f t="shared" si="347"/>
        <v>0</v>
      </c>
      <c r="AQ718" s="190">
        <f t="shared" si="346"/>
        <v>199771895</v>
      </c>
      <c r="AS718" s="185"/>
      <c r="AT718" s="185"/>
      <c r="AU718" s="181"/>
      <c r="AV718" s="181">
        <f t="shared" ref="AV718:BB718" si="348">C718-C128</f>
        <v>0</v>
      </c>
      <c r="AW718" s="181">
        <f t="shared" si="348"/>
        <v>0</v>
      </c>
      <c r="AX718" s="181">
        <f t="shared" si="348"/>
        <v>0</v>
      </c>
      <c r="AY718" s="181">
        <f t="shared" si="348"/>
        <v>0</v>
      </c>
      <c r="AZ718" s="181">
        <f t="shared" si="348"/>
        <v>0</v>
      </c>
      <c r="BA718" s="181">
        <f t="shared" si="348"/>
        <v>0</v>
      </c>
      <c r="BB718" s="181">
        <f t="shared" si="348"/>
        <v>0</v>
      </c>
      <c r="BC718" s="181">
        <f t="shared" ref="BC718:CI718" si="349">J718-J128</f>
        <v>0</v>
      </c>
      <c r="BD718" s="181">
        <f t="shared" si="349"/>
        <v>0</v>
      </c>
      <c r="BE718" s="181">
        <f>L718-L128</f>
        <v>0</v>
      </c>
      <c r="BF718" s="181">
        <f t="shared" si="349"/>
        <v>0</v>
      </c>
      <c r="BG718" s="181">
        <f t="shared" si="349"/>
        <v>0</v>
      </c>
      <c r="BH718" s="181">
        <f t="shared" si="349"/>
        <v>0</v>
      </c>
      <c r="BI718" s="181">
        <f>P718-P128</f>
        <v>0</v>
      </c>
      <c r="BJ718" s="181">
        <f>Q718-Q128</f>
        <v>0</v>
      </c>
      <c r="BK718" s="181">
        <f>R718-R128</f>
        <v>0</v>
      </c>
      <c r="BL718" s="181">
        <f>S718-S128</f>
        <v>0</v>
      </c>
      <c r="BM718" s="181">
        <f t="shared" si="349"/>
        <v>0</v>
      </c>
      <c r="BN718" s="181">
        <f t="shared" ref="BN718:BW718" si="350">U718-U128</f>
        <v>0</v>
      </c>
      <c r="BO718" s="181">
        <f t="shared" si="350"/>
        <v>0</v>
      </c>
      <c r="BP718" s="181">
        <f t="shared" si="350"/>
        <v>0</v>
      </c>
      <c r="BQ718" s="181">
        <f t="shared" si="350"/>
        <v>0</v>
      </c>
      <c r="BR718" s="181">
        <f>Y718-Y128</f>
        <v>0</v>
      </c>
      <c r="BS718" s="181">
        <f t="shared" si="350"/>
        <v>0</v>
      </c>
      <c r="BT718" s="181">
        <f t="shared" si="350"/>
        <v>0</v>
      </c>
      <c r="BU718" s="181">
        <f t="shared" si="350"/>
        <v>0</v>
      </c>
      <c r="BV718" s="181">
        <f>AC718-AC128</f>
        <v>0</v>
      </c>
      <c r="BW718" s="181">
        <f t="shared" si="350"/>
        <v>0</v>
      </c>
      <c r="BX718" s="181">
        <f>AE718-AE128</f>
        <v>0</v>
      </c>
      <c r="BY718" s="181">
        <f t="shared" ref="BY718:CA718" si="351">AF718-AF128</f>
        <v>0</v>
      </c>
      <c r="BZ718" s="181">
        <f t="shared" si="351"/>
        <v>0</v>
      </c>
      <c r="CA718" s="181">
        <f t="shared" si="351"/>
        <v>0</v>
      </c>
      <c r="CB718" s="181">
        <f>AI718-AI128</f>
        <v>0</v>
      </c>
      <c r="CC718" s="181">
        <f t="shared" si="349"/>
        <v>0</v>
      </c>
      <c r="CD718" s="181">
        <f t="shared" si="349"/>
        <v>0</v>
      </c>
      <c r="CE718" s="181">
        <f t="shared" si="349"/>
        <v>0</v>
      </c>
      <c r="CF718" s="181">
        <f t="shared" si="349"/>
        <v>0</v>
      </c>
      <c r="CG718" s="181">
        <f t="shared" si="349"/>
        <v>0</v>
      </c>
      <c r="CH718" s="181">
        <f t="shared" si="349"/>
        <v>0</v>
      </c>
      <c r="CI718" s="181">
        <f t="shared" si="349"/>
        <v>0</v>
      </c>
      <c r="CJ718" s="181">
        <f>AQ718-AQ128</f>
        <v>0</v>
      </c>
    </row>
    <row r="721" spans="2:88" ht="22.5" customHeight="1" x14ac:dyDescent="0.2">
      <c r="B721" s="186" t="s">
        <v>453</v>
      </c>
      <c r="C721" s="122" t="str">
        <f>C7</f>
        <v>Assurant Chile</v>
      </c>
      <c r="D721" s="122" t="str">
        <f t="shared" ref="D721:AQ721" si="352">D7</f>
        <v>AVLA Crédito</v>
      </c>
      <c r="E721" s="122" t="str">
        <f t="shared" si="352"/>
        <v>BCI Seguros</v>
      </c>
      <c r="F721" s="122" t="str">
        <f t="shared" si="352"/>
        <v>BNP Paribas Cardif</v>
      </c>
      <c r="G721" s="122" t="str">
        <f t="shared" si="352"/>
        <v>Cesce Chile</v>
      </c>
      <c r="H721" s="122" t="str">
        <f t="shared" si="352"/>
        <v>Chilena Consolidada</v>
      </c>
      <c r="I721" s="122" t="str">
        <f t="shared" si="352"/>
        <v>Chubb Generales</v>
      </c>
      <c r="J721" s="122" t="str">
        <f t="shared" si="352"/>
        <v>Coface Chile</v>
      </c>
      <c r="K721" s="122" t="str">
        <f t="shared" si="352"/>
        <v>Consorcio Nacional</v>
      </c>
      <c r="L721" s="122" t="str">
        <f t="shared" si="352"/>
        <v>Contempora</v>
      </c>
      <c r="M721" s="122" t="str">
        <f t="shared" si="352"/>
        <v>Continental Crédito</v>
      </c>
      <c r="N721" s="122" t="str">
        <f t="shared" si="352"/>
        <v>Continental Generales</v>
      </c>
      <c r="O721" s="122" t="str">
        <f t="shared" si="352"/>
        <v>FID Chile</v>
      </c>
      <c r="P721" s="122" t="str">
        <f t="shared" si="352"/>
        <v>HDI Gar. y Cré.</v>
      </c>
      <c r="Q721" s="122" t="str">
        <f t="shared" si="352"/>
        <v>HDI Seguros</v>
      </c>
      <c r="R721" s="122" t="str">
        <f t="shared" si="352"/>
        <v>Huelen</v>
      </c>
      <c r="S721" s="122" t="str">
        <f t="shared" si="352"/>
        <v>Liberty Seguros</v>
      </c>
      <c r="T721" s="122" t="str">
        <f t="shared" si="352"/>
        <v>M. de Carabineros</v>
      </c>
      <c r="U721" s="122" t="str">
        <f t="shared" si="352"/>
        <v>Mapfre</v>
      </c>
      <c r="V721" s="122" t="str">
        <f t="shared" si="352"/>
        <v>MetLife Generales</v>
      </c>
      <c r="W721" s="122" t="str">
        <f t="shared" si="352"/>
        <v>Orion Seguros</v>
      </c>
      <c r="X721" s="122" t="str">
        <f t="shared" si="352"/>
        <v>Orsan Crédito</v>
      </c>
      <c r="Y721" s="122" t="str">
        <f t="shared" si="352"/>
        <v>Porvenir</v>
      </c>
      <c r="Z721" s="122" t="str">
        <f t="shared" si="352"/>
        <v>Reale Chile</v>
      </c>
      <c r="AA721" s="122" t="str">
        <f t="shared" si="352"/>
        <v>Renta Nacional</v>
      </c>
      <c r="AB721" s="122" t="str">
        <f t="shared" si="352"/>
        <v>SegChile</v>
      </c>
      <c r="AC721" s="122" t="str">
        <f t="shared" si="352"/>
        <v>Solunión Chile</v>
      </c>
      <c r="AD721" s="122" t="str">
        <f t="shared" si="352"/>
        <v>Southbridge</v>
      </c>
      <c r="AE721" s="122" t="str">
        <f t="shared" si="352"/>
        <v>Starr International</v>
      </c>
      <c r="AF721" s="122" t="str">
        <f t="shared" si="352"/>
        <v>Suaval</v>
      </c>
      <c r="AG721" s="122" t="str">
        <f t="shared" si="352"/>
        <v>Suramericana</v>
      </c>
      <c r="AH721" s="122" t="str">
        <f t="shared" si="352"/>
        <v>Unnio</v>
      </c>
      <c r="AI721" s="122" t="str">
        <f t="shared" si="352"/>
        <v>Zenit Seguros</v>
      </c>
      <c r="AJ721" s="122" t="str">
        <f t="shared" si="352"/>
        <v>Zurich Santander</v>
      </c>
      <c r="AK721" s="122">
        <f t="shared" si="352"/>
        <v>0</v>
      </c>
      <c r="AL721" s="122">
        <f t="shared" si="352"/>
        <v>0</v>
      </c>
      <c r="AM721" s="122">
        <f t="shared" si="352"/>
        <v>0</v>
      </c>
      <c r="AN721" s="122">
        <f t="shared" si="352"/>
        <v>0</v>
      </c>
      <c r="AO721" s="122">
        <f t="shared" si="352"/>
        <v>0</v>
      </c>
      <c r="AP721" s="122">
        <f t="shared" si="352"/>
        <v>0</v>
      </c>
      <c r="AQ721" s="122" t="str">
        <f t="shared" si="352"/>
        <v>Mercado</v>
      </c>
      <c r="AS721" s="147"/>
      <c r="AT721" s="147"/>
      <c r="AV721" s="181"/>
      <c r="AW721" s="181"/>
      <c r="AX721" s="181"/>
      <c r="AY721" s="181"/>
      <c r="AZ721" s="181"/>
      <c r="BA721" s="181"/>
      <c r="BB721" s="181"/>
      <c r="BC721" s="181"/>
      <c r="BD721" s="181"/>
      <c r="BE721" s="181"/>
      <c r="BF721" s="181"/>
      <c r="BG721" s="181"/>
      <c r="BH721" s="181"/>
      <c r="BI721" s="181"/>
      <c r="BJ721" s="181"/>
      <c r="BK721" s="181"/>
      <c r="BL721" s="181"/>
      <c r="BM721" s="181"/>
      <c r="BN721" s="181"/>
      <c r="BO721" s="181"/>
      <c r="BP721" s="181"/>
      <c r="BQ721" s="181"/>
      <c r="BR721" s="181"/>
      <c r="BS721" s="181"/>
      <c r="BT721" s="181"/>
      <c r="BU721" s="181"/>
      <c r="BV721" s="181"/>
      <c r="BW721" s="181"/>
      <c r="BX721" s="181"/>
      <c r="BY721" s="181"/>
      <c r="BZ721" s="181"/>
      <c r="CA721" s="181"/>
      <c r="CB721" s="181"/>
      <c r="CC721" s="181"/>
      <c r="CD721" s="181"/>
      <c r="CE721" s="181"/>
      <c r="CF721" s="181"/>
      <c r="CG721" s="181"/>
      <c r="CH721" s="181"/>
      <c r="CI721" s="181"/>
      <c r="CJ721" s="181"/>
    </row>
    <row r="722" spans="2:88" x14ac:dyDescent="0.2">
      <c r="B722" s="144" t="str">
        <f t="shared" ref="B722:B758" si="353">B249</f>
        <v>1. Incendio Ordinario</v>
      </c>
      <c r="C722" s="243">
        <v>0</v>
      </c>
      <c r="D722" s="243">
        <v>0</v>
      </c>
      <c r="E722" s="243">
        <v>2353152</v>
      </c>
      <c r="F722" s="243">
        <v>476077</v>
      </c>
      <c r="G722" s="243">
        <v>0</v>
      </c>
      <c r="H722" s="243">
        <v>383730</v>
      </c>
      <c r="I722" s="243">
        <v>2085859</v>
      </c>
      <c r="J722" s="243">
        <v>0</v>
      </c>
      <c r="K722" s="243">
        <v>488025</v>
      </c>
      <c r="L722" s="243">
        <v>52882</v>
      </c>
      <c r="M722" s="243">
        <v>0</v>
      </c>
      <c r="N722" s="243">
        <v>70993</v>
      </c>
      <c r="O722" s="129">
        <v>559732</v>
      </c>
      <c r="P722" s="243">
        <v>0</v>
      </c>
      <c r="Q722" s="243">
        <v>1826674</v>
      </c>
      <c r="R722" s="243">
        <v>3223</v>
      </c>
      <c r="S722" s="243">
        <v>3507345</v>
      </c>
      <c r="T722" s="243">
        <v>0</v>
      </c>
      <c r="U722" s="243">
        <v>-6401134</v>
      </c>
      <c r="V722" s="243">
        <v>108346</v>
      </c>
      <c r="W722" s="243">
        <v>5676</v>
      </c>
      <c r="X722" s="243">
        <v>0</v>
      </c>
      <c r="Y722" s="243">
        <v>55043</v>
      </c>
      <c r="Z722" s="243">
        <v>192883</v>
      </c>
      <c r="AA722" s="243">
        <v>351909</v>
      </c>
      <c r="AB722" s="243">
        <v>0</v>
      </c>
      <c r="AC722" s="243">
        <v>0</v>
      </c>
      <c r="AD722" s="243">
        <v>2069965</v>
      </c>
      <c r="AE722" s="243">
        <v>4271</v>
      </c>
      <c r="AF722" s="243">
        <v>0</v>
      </c>
      <c r="AG722" s="243">
        <v>1512372</v>
      </c>
      <c r="AH722" s="243">
        <v>70921</v>
      </c>
      <c r="AI722" s="243">
        <v>31713</v>
      </c>
      <c r="AJ722" s="243">
        <v>452206</v>
      </c>
      <c r="AK722" s="243"/>
      <c r="AL722" s="243"/>
      <c r="AM722" s="243"/>
      <c r="AN722" s="243"/>
      <c r="AO722" s="243"/>
      <c r="AP722" s="243"/>
      <c r="AQ722" s="256">
        <f>SUM(C722:AP722)</f>
        <v>10261863</v>
      </c>
      <c r="AS722" s="151"/>
      <c r="AT722" s="151"/>
      <c r="AV722" s="181"/>
      <c r="AW722" s="181"/>
      <c r="AX722" s="181"/>
      <c r="AY722" s="181"/>
      <c r="AZ722" s="181"/>
      <c r="BA722" s="181"/>
      <c r="BB722" s="181"/>
      <c r="BC722" s="181"/>
      <c r="BD722" s="181"/>
      <c r="BE722" s="181"/>
      <c r="BF722" s="181"/>
      <c r="BG722" s="181"/>
      <c r="BH722" s="181"/>
      <c r="BI722" s="181"/>
      <c r="BJ722" s="181"/>
      <c r="BK722" s="181"/>
      <c r="BL722" s="181"/>
      <c r="BM722" s="181"/>
      <c r="BN722" s="181"/>
      <c r="BO722" s="181"/>
      <c r="BP722" s="181"/>
      <c r="BQ722" s="181"/>
      <c r="BR722" s="181"/>
      <c r="BS722" s="181"/>
      <c r="BT722" s="181"/>
      <c r="BU722" s="181"/>
      <c r="BV722" s="181"/>
      <c r="BW722" s="181"/>
      <c r="BX722" s="181"/>
      <c r="BY722" s="181"/>
      <c r="BZ722" s="181"/>
      <c r="CA722" s="181"/>
      <c r="CB722" s="181"/>
      <c r="CC722" s="181"/>
      <c r="CD722" s="181"/>
      <c r="CE722" s="181"/>
      <c r="CF722" s="181"/>
      <c r="CG722" s="181"/>
      <c r="CH722" s="181"/>
      <c r="CI722" s="181"/>
      <c r="CJ722" s="181"/>
    </row>
    <row r="723" spans="2:88" x14ac:dyDescent="0.2">
      <c r="B723" s="144" t="str">
        <f t="shared" si="353"/>
        <v>2. Pérdida de Beneficios por Incendio</v>
      </c>
      <c r="C723" s="243">
        <v>0</v>
      </c>
      <c r="D723" s="243">
        <v>0</v>
      </c>
      <c r="E723" s="243">
        <v>49579</v>
      </c>
      <c r="F723" s="243">
        <v>0</v>
      </c>
      <c r="G723" s="243">
        <v>0</v>
      </c>
      <c r="H723" s="243">
        <v>2817</v>
      </c>
      <c r="I723" s="243">
        <v>136694</v>
      </c>
      <c r="J723" s="243">
        <v>0</v>
      </c>
      <c r="K723" s="243">
        <v>20578</v>
      </c>
      <c r="L723" s="243">
        <v>21140</v>
      </c>
      <c r="M723" s="243">
        <v>0</v>
      </c>
      <c r="N723" s="243">
        <v>7920</v>
      </c>
      <c r="O723" s="129">
        <v>25869</v>
      </c>
      <c r="P723" s="243">
        <v>0</v>
      </c>
      <c r="Q723" s="243">
        <v>91807</v>
      </c>
      <c r="R723" s="243">
        <v>0</v>
      </c>
      <c r="S723" s="243">
        <v>41142</v>
      </c>
      <c r="T723" s="243">
        <v>0</v>
      </c>
      <c r="U723" s="243">
        <v>78105</v>
      </c>
      <c r="V723" s="243">
        <v>0</v>
      </c>
      <c r="W723" s="243">
        <v>686</v>
      </c>
      <c r="X723" s="243">
        <v>0</v>
      </c>
      <c r="Y723" s="243">
        <v>2837</v>
      </c>
      <c r="Z723" s="243">
        <v>36771</v>
      </c>
      <c r="AA723" s="243">
        <v>2788</v>
      </c>
      <c r="AB723" s="243">
        <v>0</v>
      </c>
      <c r="AC723" s="243">
        <v>0</v>
      </c>
      <c r="AD723" s="243">
        <v>136754</v>
      </c>
      <c r="AE723" s="243">
        <v>3708</v>
      </c>
      <c r="AF723" s="243">
        <v>0</v>
      </c>
      <c r="AG723" s="243">
        <v>317446</v>
      </c>
      <c r="AH723" s="243">
        <v>47835</v>
      </c>
      <c r="AI723" s="243">
        <v>0</v>
      </c>
      <c r="AJ723" s="243">
        <v>0</v>
      </c>
      <c r="AK723" s="243"/>
      <c r="AL723" s="243"/>
      <c r="AM723" s="243"/>
      <c r="AN723" s="243"/>
      <c r="AO723" s="243"/>
      <c r="AP723" s="243"/>
      <c r="AQ723" s="256">
        <f t="shared" ref="AQ723:AQ759" si="354">SUM(C723:AP723)</f>
        <v>1024476</v>
      </c>
      <c r="AS723" s="151"/>
      <c r="AT723" s="151"/>
      <c r="AV723" s="181"/>
      <c r="AW723" s="181"/>
      <c r="AX723" s="181"/>
      <c r="AY723" s="181"/>
      <c r="AZ723" s="181"/>
      <c r="BA723" s="181"/>
      <c r="BB723" s="181"/>
      <c r="BC723" s="181"/>
      <c r="BD723" s="181"/>
      <c r="BE723" s="181"/>
      <c r="BF723" s="181"/>
      <c r="BG723" s="181"/>
      <c r="BH723" s="181"/>
      <c r="BI723" s="181"/>
      <c r="BJ723" s="181"/>
      <c r="BK723" s="181"/>
      <c r="BL723" s="181"/>
      <c r="BM723" s="181"/>
      <c r="BN723" s="181"/>
      <c r="BO723" s="181"/>
      <c r="BP723" s="181"/>
      <c r="BQ723" s="181"/>
      <c r="BR723" s="181"/>
      <c r="BS723" s="181"/>
      <c r="BT723" s="181"/>
      <c r="BU723" s="181"/>
      <c r="BV723" s="181"/>
      <c r="BW723" s="181"/>
      <c r="BX723" s="181"/>
      <c r="BY723" s="181"/>
      <c r="BZ723" s="181"/>
      <c r="CA723" s="181"/>
      <c r="CB723" s="181"/>
      <c r="CC723" s="181"/>
      <c r="CD723" s="181"/>
      <c r="CE723" s="181"/>
      <c r="CF723" s="181"/>
      <c r="CG723" s="181"/>
      <c r="CH723" s="181"/>
      <c r="CI723" s="181"/>
      <c r="CJ723" s="181"/>
    </row>
    <row r="724" spans="2:88" x14ac:dyDescent="0.2">
      <c r="B724" s="144" t="str">
        <f t="shared" si="353"/>
        <v>3. Otros Riesgos Adicionales a Incendio</v>
      </c>
      <c r="C724" s="243">
        <v>0</v>
      </c>
      <c r="D724" s="243">
        <v>0</v>
      </c>
      <c r="E724" s="243">
        <v>38431</v>
      </c>
      <c r="F724" s="243">
        <v>104636</v>
      </c>
      <c r="G724" s="243">
        <v>0</v>
      </c>
      <c r="H724" s="243">
        <v>45289</v>
      </c>
      <c r="I724" s="243">
        <v>171181</v>
      </c>
      <c r="J724" s="243">
        <v>0</v>
      </c>
      <c r="K724" s="243">
        <v>207185</v>
      </c>
      <c r="L724" s="243">
        <v>11910</v>
      </c>
      <c r="M724" s="243">
        <v>0</v>
      </c>
      <c r="N724" s="243">
        <v>0</v>
      </c>
      <c r="O724" s="129">
        <v>176705</v>
      </c>
      <c r="P724" s="243">
        <v>0</v>
      </c>
      <c r="Q724" s="243">
        <v>154504</v>
      </c>
      <c r="R724" s="243">
        <v>0</v>
      </c>
      <c r="S724" s="243">
        <v>44070</v>
      </c>
      <c r="T724" s="243">
        <v>0</v>
      </c>
      <c r="U724" s="243">
        <v>292392</v>
      </c>
      <c r="V724" s="243">
        <v>12886</v>
      </c>
      <c r="W724" s="243">
        <v>3295</v>
      </c>
      <c r="X724" s="243">
        <v>0</v>
      </c>
      <c r="Y724" s="243">
        <v>7796</v>
      </c>
      <c r="Z724" s="243">
        <v>135706</v>
      </c>
      <c r="AA724" s="243">
        <v>3284</v>
      </c>
      <c r="AB724" s="243">
        <v>0</v>
      </c>
      <c r="AC724" s="243">
        <v>0</v>
      </c>
      <c r="AD724" s="243">
        <v>9352</v>
      </c>
      <c r="AE724" s="243">
        <v>2040</v>
      </c>
      <c r="AF724" s="243">
        <v>0</v>
      </c>
      <c r="AG724" s="243">
        <v>963337</v>
      </c>
      <c r="AH724" s="243">
        <v>47835</v>
      </c>
      <c r="AI724" s="243">
        <v>0</v>
      </c>
      <c r="AJ724" s="243">
        <v>288932</v>
      </c>
      <c r="AK724" s="243"/>
      <c r="AL724" s="243"/>
      <c r="AM724" s="243"/>
      <c r="AN724" s="243"/>
      <c r="AO724" s="243"/>
      <c r="AP724" s="243"/>
      <c r="AQ724" s="256">
        <f t="shared" si="354"/>
        <v>2720766</v>
      </c>
      <c r="AS724" s="151"/>
      <c r="AT724" s="151"/>
      <c r="AV724" s="181"/>
      <c r="AW724" s="181"/>
      <c r="AX724" s="181"/>
      <c r="AY724" s="181"/>
      <c r="AZ724" s="181"/>
      <c r="BA724" s="181"/>
      <c r="BB724" s="181"/>
      <c r="BC724" s="181"/>
      <c r="BD724" s="181"/>
      <c r="BE724" s="181"/>
      <c r="BF724" s="181"/>
      <c r="BG724" s="181"/>
      <c r="BH724" s="181"/>
      <c r="BI724" s="181"/>
      <c r="BJ724" s="181"/>
      <c r="BK724" s="181"/>
      <c r="BL724" s="181"/>
      <c r="BM724" s="181"/>
      <c r="BN724" s="181"/>
      <c r="BO724" s="181"/>
      <c r="BP724" s="181"/>
      <c r="BQ724" s="181"/>
      <c r="BR724" s="181"/>
      <c r="BS724" s="181"/>
      <c r="BT724" s="181"/>
      <c r="BU724" s="181"/>
      <c r="BV724" s="181"/>
      <c r="BW724" s="181"/>
      <c r="BX724" s="181"/>
      <c r="BY724" s="181"/>
      <c r="BZ724" s="181"/>
      <c r="CA724" s="181"/>
      <c r="CB724" s="181"/>
      <c r="CC724" s="181"/>
      <c r="CD724" s="181"/>
      <c r="CE724" s="181"/>
      <c r="CF724" s="181"/>
      <c r="CG724" s="181"/>
      <c r="CH724" s="181"/>
      <c r="CI724" s="181"/>
      <c r="CJ724" s="181"/>
    </row>
    <row r="725" spans="2:88" x14ac:dyDescent="0.2">
      <c r="B725" s="144" t="str">
        <f t="shared" si="353"/>
        <v>4. Terremoto y Maremoto</v>
      </c>
      <c r="C725" s="243">
        <v>0</v>
      </c>
      <c r="D725" s="243">
        <v>0</v>
      </c>
      <c r="E725" s="243">
        <v>8697197</v>
      </c>
      <c r="F725" s="243">
        <v>439473</v>
      </c>
      <c r="G725" s="243">
        <v>0</v>
      </c>
      <c r="H725" s="243">
        <v>1260433</v>
      </c>
      <c r="I725" s="243">
        <v>2719520</v>
      </c>
      <c r="J725" s="243">
        <v>0</v>
      </c>
      <c r="K725" s="243">
        <v>915504</v>
      </c>
      <c r="L725" s="243">
        <v>107119</v>
      </c>
      <c r="M725" s="243">
        <v>0</v>
      </c>
      <c r="N725" s="243">
        <v>237837</v>
      </c>
      <c r="O725" s="129">
        <v>500370</v>
      </c>
      <c r="P725" s="243">
        <v>0</v>
      </c>
      <c r="Q725" s="243">
        <v>2305843</v>
      </c>
      <c r="R725" s="243">
        <v>0</v>
      </c>
      <c r="S725" s="243">
        <v>22926521</v>
      </c>
      <c r="T725" s="243">
        <v>0</v>
      </c>
      <c r="U725" s="243">
        <v>2957769</v>
      </c>
      <c r="V725" s="243">
        <v>808704</v>
      </c>
      <c r="W725" s="243">
        <v>67584</v>
      </c>
      <c r="X725" s="243">
        <v>0</v>
      </c>
      <c r="Y725" s="243">
        <v>101990</v>
      </c>
      <c r="Z725" s="243">
        <v>798009</v>
      </c>
      <c r="AA725" s="243">
        <v>283963</v>
      </c>
      <c r="AB725" s="243">
        <v>0</v>
      </c>
      <c r="AC725" s="243">
        <v>0</v>
      </c>
      <c r="AD725" s="243">
        <v>1151908</v>
      </c>
      <c r="AE725" s="243">
        <v>9230</v>
      </c>
      <c r="AF725" s="243">
        <v>0</v>
      </c>
      <c r="AG725" s="243">
        <v>17398735</v>
      </c>
      <c r="AH725" s="243">
        <v>95665</v>
      </c>
      <c r="AI725" s="243">
        <v>12565</v>
      </c>
      <c r="AJ725" s="243">
        <v>3335808</v>
      </c>
      <c r="AK725" s="243"/>
      <c r="AL725" s="243"/>
      <c r="AM725" s="243"/>
      <c r="AN725" s="243"/>
      <c r="AO725" s="243"/>
      <c r="AP725" s="243"/>
      <c r="AQ725" s="256">
        <f t="shared" si="354"/>
        <v>67131747</v>
      </c>
      <c r="AS725" s="151"/>
      <c r="AT725" s="151"/>
      <c r="AV725" s="181"/>
      <c r="AW725" s="181"/>
      <c r="AX725" s="181"/>
      <c r="AY725" s="181"/>
      <c r="AZ725" s="181"/>
      <c r="BA725" s="181"/>
      <c r="BB725" s="181"/>
      <c r="BC725" s="181"/>
      <c r="BD725" s="181"/>
      <c r="BE725" s="181"/>
      <c r="BF725" s="181"/>
      <c r="BG725" s="181"/>
      <c r="BH725" s="181"/>
      <c r="BI725" s="181"/>
      <c r="BJ725" s="181"/>
      <c r="BK725" s="181"/>
      <c r="BL725" s="181"/>
      <c r="BM725" s="181"/>
      <c r="BN725" s="181"/>
      <c r="BO725" s="181"/>
      <c r="BP725" s="181"/>
      <c r="BQ725" s="181"/>
      <c r="BR725" s="181"/>
      <c r="BS725" s="181"/>
      <c r="BT725" s="181"/>
      <c r="BU725" s="181"/>
      <c r="BV725" s="181"/>
      <c r="BW725" s="181"/>
      <c r="BX725" s="181"/>
      <c r="BY725" s="181"/>
      <c r="BZ725" s="181"/>
      <c r="CA725" s="181"/>
      <c r="CB725" s="181"/>
      <c r="CC725" s="181"/>
      <c r="CD725" s="181"/>
      <c r="CE725" s="181"/>
      <c r="CF725" s="181"/>
      <c r="CG725" s="181"/>
      <c r="CH725" s="181"/>
      <c r="CI725" s="181"/>
      <c r="CJ725" s="181"/>
    </row>
    <row r="726" spans="2:88" x14ac:dyDescent="0.2">
      <c r="B726" s="144" t="str">
        <f t="shared" si="353"/>
        <v>5. Pérdida de Beneficios por Terremoto</v>
      </c>
      <c r="C726" s="243">
        <v>0</v>
      </c>
      <c r="D726" s="243">
        <v>0</v>
      </c>
      <c r="E726" s="243">
        <v>6709</v>
      </c>
      <c r="F726" s="243">
        <v>0</v>
      </c>
      <c r="G726" s="243">
        <v>0</v>
      </c>
      <c r="H726" s="243">
        <v>0</v>
      </c>
      <c r="I726" s="243">
        <v>258430</v>
      </c>
      <c r="J726" s="243">
        <v>0</v>
      </c>
      <c r="K726" s="243">
        <v>33420</v>
      </c>
      <c r="L726" s="243">
        <v>3476</v>
      </c>
      <c r="M726" s="243">
        <v>0</v>
      </c>
      <c r="N726" s="243">
        <v>28794</v>
      </c>
      <c r="O726" s="129">
        <v>21950</v>
      </c>
      <c r="P726" s="243">
        <v>0</v>
      </c>
      <c r="Q726" s="243">
        <v>165607</v>
      </c>
      <c r="R726" s="243">
        <v>0</v>
      </c>
      <c r="S726" s="243">
        <v>53546</v>
      </c>
      <c r="T726" s="243">
        <v>0</v>
      </c>
      <c r="U726" s="243">
        <v>37308</v>
      </c>
      <c r="V726" s="243">
        <v>0</v>
      </c>
      <c r="W726" s="243">
        <v>2334</v>
      </c>
      <c r="X726" s="243">
        <v>0</v>
      </c>
      <c r="Y726" s="243">
        <v>3576</v>
      </c>
      <c r="Z726" s="243">
        <v>52912</v>
      </c>
      <c r="AA726" s="243">
        <v>1483</v>
      </c>
      <c r="AB726" s="243">
        <v>0</v>
      </c>
      <c r="AC726" s="243">
        <v>0</v>
      </c>
      <c r="AD726" s="243">
        <v>125230</v>
      </c>
      <c r="AE726" s="243">
        <v>6112</v>
      </c>
      <c r="AF726" s="243">
        <v>0</v>
      </c>
      <c r="AG726" s="243">
        <v>52367</v>
      </c>
      <c r="AH726" s="243">
        <v>197563</v>
      </c>
      <c r="AI726" s="243">
        <v>0</v>
      </c>
      <c r="AJ726" s="243">
        <v>0</v>
      </c>
      <c r="AK726" s="243"/>
      <c r="AL726" s="243"/>
      <c r="AM726" s="243"/>
      <c r="AN726" s="243"/>
      <c r="AO726" s="243"/>
      <c r="AP726" s="243"/>
      <c r="AQ726" s="256">
        <f t="shared" si="354"/>
        <v>1050817</v>
      </c>
      <c r="AS726" s="151"/>
      <c r="AT726" s="151"/>
      <c r="AV726" s="181"/>
      <c r="AW726" s="181"/>
      <c r="AX726" s="181"/>
      <c r="AY726" s="181"/>
      <c r="AZ726" s="181"/>
      <c r="BA726" s="181"/>
      <c r="BB726" s="181"/>
      <c r="BC726" s="181"/>
      <c r="BD726" s="181"/>
      <c r="BE726" s="181"/>
      <c r="BF726" s="181"/>
      <c r="BG726" s="181"/>
      <c r="BH726" s="181"/>
      <c r="BI726" s="181"/>
      <c r="BJ726" s="181"/>
      <c r="BK726" s="181"/>
      <c r="BL726" s="181"/>
      <c r="BM726" s="181"/>
      <c r="BN726" s="181"/>
      <c r="BO726" s="181"/>
      <c r="BP726" s="181"/>
      <c r="BQ726" s="181"/>
      <c r="BR726" s="181"/>
      <c r="BS726" s="181"/>
      <c r="BT726" s="181"/>
      <c r="BU726" s="181"/>
      <c r="BV726" s="181"/>
      <c r="BW726" s="181"/>
      <c r="BX726" s="181"/>
      <c r="BY726" s="181"/>
      <c r="BZ726" s="181"/>
      <c r="CA726" s="181"/>
      <c r="CB726" s="181"/>
      <c r="CC726" s="181"/>
      <c r="CD726" s="181"/>
      <c r="CE726" s="181"/>
      <c r="CF726" s="181"/>
      <c r="CG726" s="181"/>
      <c r="CH726" s="181"/>
      <c r="CI726" s="181"/>
      <c r="CJ726" s="181"/>
    </row>
    <row r="727" spans="2:88" x14ac:dyDescent="0.2">
      <c r="B727" s="144" t="str">
        <f t="shared" si="353"/>
        <v>6. Otros Riesgos de la Naturaleza</v>
      </c>
      <c r="C727" s="243">
        <v>0</v>
      </c>
      <c r="D727" s="243">
        <v>0</v>
      </c>
      <c r="E727" s="243">
        <v>29317</v>
      </c>
      <c r="F727" s="243">
        <v>34237</v>
      </c>
      <c r="G727" s="243">
        <v>0</v>
      </c>
      <c r="H727" s="243">
        <v>68421</v>
      </c>
      <c r="I727" s="243">
        <v>135762</v>
      </c>
      <c r="J727" s="243">
        <v>0</v>
      </c>
      <c r="K727" s="243">
        <v>73270</v>
      </c>
      <c r="L727" s="243">
        <v>2591</v>
      </c>
      <c r="M727" s="243">
        <v>0</v>
      </c>
      <c r="N727" s="243">
        <v>0</v>
      </c>
      <c r="O727" s="129">
        <v>25</v>
      </c>
      <c r="P727" s="243">
        <v>0</v>
      </c>
      <c r="Q727" s="243">
        <v>83627</v>
      </c>
      <c r="R727" s="243">
        <v>0</v>
      </c>
      <c r="S727" s="243">
        <v>31284</v>
      </c>
      <c r="T727" s="243">
        <v>0</v>
      </c>
      <c r="U727" s="243">
        <v>431119</v>
      </c>
      <c r="V727" s="243">
        <v>2026</v>
      </c>
      <c r="W727" s="243">
        <v>3493</v>
      </c>
      <c r="X727" s="243">
        <v>0</v>
      </c>
      <c r="Y727" s="243">
        <v>8430</v>
      </c>
      <c r="Z727" s="243">
        <v>136373</v>
      </c>
      <c r="AA727" s="243">
        <v>2801</v>
      </c>
      <c r="AB727" s="243">
        <v>0</v>
      </c>
      <c r="AC727" s="243">
        <v>0</v>
      </c>
      <c r="AD727" s="243">
        <v>73176</v>
      </c>
      <c r="AE727" s="243">
        <v>1792</v>
      </c>
      <c r="AF727" s="243">
        <v>0</v>
      </c>
      <c r="AG727" s="243">
        <v>1047646</v>
      </c>
      <c r="AH727" s="243">
        <v>86147</v>
      </c>
      <c r="AI727" s="243">
        <v>1</v>
      </c>
      <c r="AJ727" s="243">
        <v>683125</v>
      </c>
      <c r="AK727" s="243"/>
      <c r="AL727" s="243"/>
      <c r="AM727" s="243"/>
      <c r="AN727" s="243"/>
      <c r="AO727" s="243"/>
      <c r="AP727" s="243"/>
      <c r="AQ727" s="256">
        <f t="shared" si="354"/>
        <v>2934663</v>
      </c>
      <c r="AS727" s="151"/>
      <c r="AT727" s="151"/>
      <c r="AV727" s="181"/>
      <c r="AW727" s="181"/>
      <c r="AX727" s="181"/>
      <c r="AY727" s="181"/>
      <c r="AZ727" s="181"/>
      <c r="BA727" s="181"/>
      <c r="BB727" s="181"/>
      <c r="BC727" s="181"/>
      <c r="BD727" s="181"/>
      <c r="BE727" s="181"/>
      <c r="BF727" s="181"/>
      <c r="BG727" s="181"/>
      <c r="BH727" s="181"/>
      <c r="BI727" s="181"/>
      <c r="BJ727" s="181"/>
      <c r="BK727" s="181"/>
      <c r="BL727" s="181"/>
      <c r="BM727" s="181"/>
      <c r="BN727" s="181"/>
      <c r="BO727" s="181"/>
      <c r="BP727" s="181"/>
      <c r="BQ727" s="181"/>
      <c r="BR727" s="181"/>
      <c r="BS727" s="181"/>
      <c r="BT727" s="181"/>
      <c r="BU727" s="181"/>
      <c r="BV727" s="181"/>
      <c r="BW727" s="181"/>
      <c r="BX727" s="181"/>
      <c r="BY727" s="181"/>
      <c r="BZ727" s="181"/>
      <c r="CA727" s="181"/>
      <c r="CB727" s="181"/>
      <c r="CC727" s="181"/>
      <c r="CD727" s="181"/>
      <c r="CE727" s="181"/>
      <c r="CF727" s="181"/>
      <c r="CG727" s="181"/>
      <c r="CH727" s="181"/>
      <c r="CI727" s="181"/>
      <c r="CJ727" s="181"/>
    </row>
    <row r="728" spans="2:88" x14ac:dyDescent="0.2">
      <c r="B728" s="144" t="str">
        <f t="shared" si="353"/>
        <v>7. Terrorismo</v>
      </c>
      <c r="C728" s="243">
        <v>0</v>
      </c>
      <c r="D728" s="243">
        <v>0</v>
      </c>
      <c r="E728" s="243">
        <v>27229</v>
      </c>
      <c r="F728" s="243">
        <v>7900</v>
      </c>
      <c r="G728" s="243">
        <v>0</v>
      </c>
      <c r="H728" s="243">
        <v>19600</v>
      </c>
      <c r="I728" s="243">
        <v>2962331</v>
      </c>
      <c r="J728" s="243">
        <v>0</v>
      </c>
      <c r="K728" s="243">
        <v>53810</v>
      </c>
      <c r="L728" s="243">
        <v>-1</v>
      </c>
      <c r="M728" s="243">
        <v>0</v>
      </c>
      <c r="N728" s="243">
        <v>0</v>
      </c>
      <c r="O728" s="129">
        <v>6229</v>
      </c>
      <c r="P728" s="243">
        <v>0</v>
      </c>
      <c r="Q728" s="243">
        <v>108021</v>
      </c>
      <c r="R728" s="243">
        <v>0</v>
      </c>
      <c r="S728" s="243">
        <v>7517</v>
      </c>
      <c r="T728" s="243">
        <v>0</v>
      </c>
      <c r="U728" s="243">
        <v>187374</v>
      </c>
      <c r="V728" s="243">
        <v>0</v>
      </c>
      <c r="W728" s="243">
        <v>1661</v>
      </c>
      <c r="X728" s="243">
        <v>0</v>
      </c>
      <c r="Y728" s="243">
        <v>1051</v>
      </c>
      <c r="Z728" s="243">
        <v>164800</v>
      </c>
      <c r="AA728" s="243">
        <v>2153</v>
      </c>
      <c r="AB728" s="243">
        <v>0</v>
      </c>
      <c r="AC728" s="243">
        <v>0</v>
      </c>
      <c r="AD728" s="243">
        <v>11594</v>
      </c>
      <c r="AE728" s="243">
        <v>0</v>
      </c>
      <c r="AF728" s="243">
        <v>0</v>
      </c>
      <c r="AG728" s="243">
        <v>432428</v>
      </c>
      <c r="AH728" s="243">
        <v>29595</v>
      </c>
      <c r="AI728" s="243">
        <v>0</v>
      </c>
      <c r="AJ728" s="243">
        <v>0</v>
      </c>
      <c r="AK728" s="243"/>
      <c r="AL728" s="243"/>
      <c r="AM728" s="243"/>
      <c r="AN728" s="243"/>
      <c r="AO728" s="243"/>
      <c r="AP728" s="243"/>
      <c r="AQ728" s="256">
        <f t="shared" si="354"/>
        <v>4023292</v>
      </c>
      <c r="AS728" s="151"/>
      <c r="AT728" s="151"/>
      <c r="AV728" s="181"/>
      <c r="AW728" s="181"/>
      <c r="AX728" s="181"/>
      <c r="AY728" s="181"/>
      <c r="AZ728" s="181"/>
      <c r="BA728" s="181"/>
      <c r="BB728" s="181"/>
      <c r="BC728" s="181"/>
      <c r="BD728" s="181"/>
      <c r="BE728" s="181"/>
      <c r="BF728" s="181"/>
      <c r="BG728" s="181"/>
      <c r="BH728" s="181"/>
      <c r="BI728" s="181"/>
      <c r="BJ728" s="181"/>
      <c r="BK728" s="181"/>
      <c r="BL728" s="181"/>
      <c r="BM728" s="181"/>
      <c r="BN728" s="181"/>
      <c r="BO728" s="181"/>
      <c r="BP728" s="181"/>
      <c r="BQ728" s="181"/>
      <c r="BR728" s="181"/>
      <c r="BS728" s="181"/>
      <c r="BT728" s="181"/>
      <c r="BU728" s="181"/>
      <c r="BV728" s="181"/>
      <c r="BW728" s="181"/>
      <c r="BX728" s="181"/>
      <c r="BY728" s="181"/>
      <c r="BZ728" s="181"/>
      <c r="CA728" s="181"/>
      <c r="CB728" s="181"/>
      <c r="CC728" s="181"/>
      <c r="CD728" s="181"/>
      <c r="CE728" s="181"/>
      <c r="CF728" s="181"/>
      <c r="CG728" s="181"/>
      <c r="CH728" s="181"/>
      <c r="CI728" s="181"/>
      <c r="CJ728" s="181"/>
    </row>
    <row r="729" spans="2:88" x14ac:dyDescent="0.2">
      <c r="B729" s="144" t="str">
        <f t="shared" si="353"/>
        <v>8. Robo</v>
      </c>
      <c r="C729" s="243">
        <v>0</v>
      </c>
      <c r="D729" s="243">
        <v>0</v>
      </c>
      <c r="E729" s="243">
        <v>693495</v>
      </c>
      <c r="F729" s="243">
        <v>1484842</v>
      </c>
      <c r="G729" s="243">
        <v>0</v>
      </c>
      <c r="H729" s="243">
        <v>90456</v>
      </c>
      <c r="I729" s="243">
        <v>10837306</v>
      </c>
      <c r="J729" s="243">
        <v>0</v>
      </c>
      <c r="K729" s="243">
        <v>726185</v>
      </c>
      <c r="L729" s="243">
        <v>2475</v>
      </c>
      <c r="M729" s="243">
        <v>0</v>
      </c>
      <c r="N729" s="243">
        <v>1304</v>
      </c>
      <c r="O729" s="129">
        <v>80430</v>
      </c>
      <c r="P729" s="243">
        <v>0</v>
      </c>
      <c r="Q729" s="243">
        <v>251861</v>
      </c>
      <c r="R729" s="243">
        <v>0</v>
      </c>
      <c r="S729" s="243">
        <v>172689</v>
      </c>
      <c r="T729" s="243">
        <v>0</v>
      </c>
      <c r="U729" s="243">
        <v>89433</v>
      </c>
      <c r="V729" s="243">
        <v>131690</v>
      </c>
      <c r="W729" s="243">
        <v>5806</v>
      </c>
      <c r="X729" s="243">
        <v>0</v>
      </c>
      <c r="Y729" s="243">
        <v>12252</v>
      </c>
      <c r="Z729" s="243">
        <v>134753</v>
      </c>
      <c r="AA729" s="243">
        <v>29282</v>
      </c>
      <c r="AB729" s="243">
        <v>0</v>
      </c>
      <c r="AC729" s="243">
        <v>0</v>
      </c>
      <c r="AD729" s="243">
        <v>105440</v>
      </c>
      <c r="AE729" s="243">
        <v>0</v>
      </c>
      <c r="AF729" s="243">
        <v>0</v>
      </c>
      <c r="AG729" s="243">
        <v>1917922</v>
      </c>
      <c r="AH729" s="243">
        <v>423</v>
      </c>
      <c r="AI729" s="243">
        <v>18325</v>
      </c>
      <c r="AJ729" s="243">
        <v>1813402</v>
      </c>
      <c r="AK729" s="243"/>
      <c r="AL729" s="243"/>
      <c r="AM729" s="243"/>
      <c r="AN729" s="243"/>
      <c r="AO729" s="243"/>
      <c r="AP729" s="243"/>
      <c r="AQ729" s="256">
        <f t="shared" si="354"/>
        <v>18599771</v>
      </c>
      <c r="AS729" s="151"/>
      <c r="AT729" s="151"/>
      <c r="AV729" s="181"/>
      <c r="AW729" s="181"/>
      <c r="AX729" s="181"/>
      <c r="AY729" s="181"/>
      <c r="AZ729" s="181"/>
      <c r="BA729" s="181"/>
      <c r="BB729" s="181"/>
      <c r="BC729" s="181"/>
      <c r="BD729" s="181"/>
      <c r="BE729" s="181"/>
      <c r="BF729" s="181"/>
      <c r="BG729" s="181"/>
      <c r="BH729" s="181"/>
      <c r="BI729" s="181"/>
      <c r="BJ729" s="181"/>
      <c r="BK729" s="181"/>
      <c r="BL729" s="181"/>
      <c r="BM729" s="181"/>
      <c r="BN729" s="181"/>
      <c r="BO729" s="181"/>
      <c r="BP729" s="181"/>
      <c r="BQ729" s="181"/>
      <c r="BR729" s="181"/>
      <c r="BS729" s="181"/>
      <c r="BT729" s="181"/>
      <c r="BU729" s="181"/>
      <c r="BV729" s="181"/>
      <c r="BW729" s="181"/>
      <c r="BX729" s="181"/>
      <c r="BY729" s="181"/>
      <c r="BZ729" s="181"/>
      <c r="CA729" s="181"/>
      <c r="CB729" s="181"/>
      <c r="CC729" s="181"/>
      <c r="CD729" s="181"/>
      <c r="CE729" s="181"/>
      <c r="CF729" s="181"/>
      <c r="CG729" s="181"/>
      <c r="CH729" s="181"/>
      <c r="CI729" s="181"/>
      <c r="CJ729" s="181"/>
    </row>
    <row r="730" spans="2:88" x14ac:dyDescent="0.2">
      <c r="B730" s="144" t="str">
        <f t="shared" si="353"/>
        <v>9. Cristales</v>
      </c>
      <c r="C730" s="243">
        <v>0</v>
      </c>
      <c r="D730" s="243">
        <v>0</v>
      </c>
      <c r="E730" s="243">
        <v>77242</v>
      </c>
      <c r="F730" s="243">
        <v>0</v>
      </c>
      <c r="G730" s="243">
        <v>0</v>
      </c>
      <c r="H730" s="243">
        <v>6656</v>
      </c>
      <c r="I730" s="243">
        <v>1160</v>
      </c>
      <c r="J730" s="243">
        <v>0</v>
      </c>
      <c r="K730" s="243">
        <v>18578</v>
      </c>
      <c r="L730" s="243">
        <v>2</v>
      </c>
      <c r="M730" s="243">
        <v>0</v>
      </c>
      <c r="N730" s="243">
        <v>0</v>
      </c>
      <c r="O730" s="129">
        <v>283</v>
      </c>
      <c r="P730" s="243">
        <v>0</v>
      </c>
      <c r="Q730" s="243">
        <v>10415</v>
      </c>
      <c r="R730" s="243">
        <v>0</v>
      </c>
      <c r="S730" s="243">
        <v>9029</v>
      </c>
      <c r="T730" s="243">
        <v>0</v>
      </c>
      <c r="U730" s="243">
        <v>18576</v>
      </c>
      <c r="V730" s="243">
        <v>0</v>
      </c>
      <c r="W730" s="243">
        <v>110</v>
      </c>
      <c r="X730" s="243">
        <v>0</v>
      </c>
      <c r="Y730" s="243">
        <v>2670</v>
      </c>
      <c r="Z730" s="243">
        <v>6280</v>
      </c>
      <c r="AA730" s="243">
        <v>673</v>
      </c>
      <c r="AB730" s="243">
        <v>0</v>
      </c>
      <c r="AC730" s="243">
        <v>0</v>
      </c>
      <c r="AD730" s="243">
        <v>4698</v>
      </c>
      <c r="AE730" s="243">
        <v>0</v>
      </c>
      <c r="AF730" s="243">
        <v>0</v>
      </c>
      <c r="AG730" s="243">
        <v>85434</v>
      </c>
      <c r="AH730" s="243">
        <v>0</v>
      </c>
      <c r="AI730" s="243">
        <v>0</v>
      </c>
      <c r="AJ730" s="243">
        <v>6181</v>
      </c>
      <c r="AK730" s="243"/>
      <c r="AL730" s="243"/>
      <c r="AM730" s="243"/>
      <c r="AN730" s="243"/>
      <c r="AO730" s="243"/>
      <c r="AP730" s="243"/>
      <c r="AQ730" s="256">
        <f t="shared" si="354"/>
        <v>247987</v>
      </c>
      <c r="AS730" s="151"/>
      <c r="AT730" s="151"/>
      <c r="AV730" s="181"/>
      <c r="AW730" s="181"/>
      <c r="AX730" s="181"/>
      <c r="AY730" s="181"/>
      <c r="AZ730" s="181"/>
      <c r="BA730" s="181"/>
      <c r="BB730" s="181"/>
      <c r="BC730" s="181"/>
      <c r="BD730" s="181"/>
      <c r="BE730" s="181"/>
      <c r="BF730" s="181"/>
      <c r="BG730" s="181"/>
      <c r="BH730" s="181"/>
      <c r="BI730" s="181"/>
      <c r="BJ730" s="181"/>
      <c r="BK730" s="181"/>
      <c r="BL730" s="181"/>
      <c r="BM730" s="181"/>
      <c r="BN730" s="181"/>
      <c r="BO730" s="181"/>
      <c r="BP730" s="181"/>
      <c r="BQ730" s="181"/>
      <c r="BR730" s="181"/>
      <c r="BS730" s="181"/>
      <c r="BT730" s="181"/>
      <c r="BU730" s="181"/>
      <c r="BV730" s="181"/>
      <c r="BW730" s="181"/>
      <c r="BX730" s="181"/>
      <c r="BY730" s="181"/>
      <c r="BZ730" s="181"/>
      <c r="CA730" s="181"/>
      <c r="CB730" s="181"/>
      <c r="CC730" s="181"/>
      <c r="CD730" s="181"/>
      <c r="CE730" s="181"/>
      <c r="CF730" s="181"/>
      <c r="CG730" s="181"/>
      <c r="CH730" s="181"/>
      <c r="CI730" s="181"/>
      <c r="CJ730" s="181"/>
    </row>
    <row r="731" spans="2:88" x14ac:dyDescent="0.2">
      <c r="B731" s="144" t="str">
        <f t="shared" si="353"/>
        <v>10. Daños Físicos a Vehículos Motorizados</v>
      </c>
      <c r="C731" s="243">
        <v>0</v>
      </c>
      <c r="D731" s="243">
        <v>0</v>
      </c>
      <c r="E731" s="243">
        <v>42663973</v>
      </c>
      <c r="F731" s="243">
        <v>15823931</v>
      </c>
      <c r="G731" s="243">
        <v>0</v>
      </c>
      <c r="H731" s="243">
        <v>16692050</v>
      </c>
      <c r="I731" s="243">
        <v>0</v>
      </c>
      <c r="J731" s="243">
        <v>0</v>
      </c>
      <c r="K731" s="243">
        <v>11017239</v>
      </c>
      <c r="L731" s="243">
        <v>0</v>
      </c>
      <c r="M731" s="243">
        <v>0</v>
      </c>
      <c r="N731" s="243">
        <v>0</v>
      </c>
      <c r="O731" s="129">
        <v>1286162</v>
      </c>
      <c r="P731" s="243">
        <v>0</v>
      </c>
      <c r="Q731" s="243">
        <v>28158067</v>
      </c>
      <c r="R731" s="243">
        <v>8333</v>
      </c>
      <c r="S731" s="243">
        <v>26251480</v>
      </c>
      <c r="T731" s="243">
        <v>0</v>
      </c>
      <c r="U731" s="243">
        <v>4254748</v>
      </c>
      <c r="V731" s="243">
        <v>0</v>
      </c>
      <c r="W731" s="243">
        <v>0</v>
      </c>
      <c r="X731" s="243">
        <v>0</v>
      </c>
      <c r="Y731" s="243">
        <v>362469</v>
      </c>
      <c r="Z731" s="243">
        <v>36250184</v>
      </c>
      <c r="AA731" s="243">
        <v>5777085</v>
      </c>
      <c r="AB731" s="243">
        <v>0</v>
      </c>
      <c r="AC731" s="243">
        <v>0</v>
      </c>
      <c r="AD731" s="243">
        <v>0</v>
      </c>
      <c r="AE731" s="243">
        <v>0</v>
      </c>
      <c r="AF731" s="243">
        <v>0</v>
      </c>
      <c r="AG731" s="243">
        <v>16785353</v>
      </c>
      <c r="AH731" s="243">
        <v>0</v>
      </c>
      <c r="AI731" s="243">
        <v>4756512</v>
      </c>
      <c r="AJ731" s="243">
        <v>0</v>
      </c>
      <c r="AK731" s="243"/>
      <c r="AL731" s="243"/>
      <c r="AM731" s="243"/>
      <c r="AN731" s="243"/>
      <c r="AO731" s="243"/>
      <c r="AP731" s="243"/>
      <c r="AQ731" s="256">
        <f t="shared" si="354"/>
        <v>210087586</v>
      </c>
      <c r="AS731" s="151"/>
      <c r="AT731" s="151"/>
      <c r="AV731" s="181"/>
      <c r="AW731" s="181"/>
      <c r="AX731" s="181"/>
      <c r="AY731" s="181"/>
      <c r="AZ731" s="181"/>
      <c r="BA731" s="181"/>
      <c r="BB731" s="181"/>
      <c r="BC731" s="181"/>
      <c r="BD731" s="181"/>
      <c r="BE731" s="181"/>
      <c r="BF731" s="181"/>
      <c r="BG731" s="181"/>
      <c r="BH731" s="181"/>
      <c r="BI731" s="181"/>
      <c r="BJ731" s="181"/>
      <c r="BK731" s="181"/>
      <c r="BL731" s="181"/>
      <c r="BM731" s="181"/>
      <c r="BN731" s="181"/>
      <c r="BO731" s="181"/>
      <c r="BP731" s="181"/>
      <c r="BQ731" s="181"/>
      <c r="BR731" s="181"/>
      <c r="BS731" s="181"/>
      <c r="BT731" s="181"/>
      <c r="BU731" s="181"/>
      <c r="BV731" s="181"/>
      <c r="BW731" s="181"/>
      <c r="BX731" s="181"/>
      <c r="BY731" s="181"/>
      <c r="BZ731" s="181"/>
      <c r="CA731" s="181"/>
      <c r="CB731" s="181"/>
      <c r="CC731" s="181"/>
      <c r="CD731" s="181"/>
      <c r="CE731" s="181"/>
      <c r="CF731" s="181"/>
      <c r="CG731" s="181"/>
      <c r="CH731" s="181"/>
      <c r="CI731" s="181"/>
      <c r="CJ731" s="181"/>
    </row>
    <row r="732" spans="2:88" x14ac:dyDescent="0.2">
      <c r="B732" s="144" t="str">
        <f t="shared" si="353"/>
        <v>11. Casco Marítimo</v>
      </c>
      <c r="C732" s="243">
        <v>0</v>
      </c>
      <c r="D732" s="243">
        <v>0</v>
      </c>
      <c r="E732" s="243">
        <v>1252</v>
      </c>
      <c r="F732" s="243">
        <v>0</v>
      </c>
      <c r="G732" s="243">
        <v>0</v>
      </c>
      <c r="H732" s="243">
        <v>1303</v>
      </c>
      <c r="I732" s="243">
        <v>7715</v>
      </c>
      <c r="J732" s="243">
        <v>0</v>
      </c>
      <c r="K732" s="243">
        <v>0</v>
      </c>
      <c r="L732" s="243">
        <v>0</v>
      </c>
      <c r="M732" s="243">
        <v>0</v>
      </c>
      <c r="N732" s="243">
        <v>0</v>
      </c>
      <c r="O732" s="129">
        <v>36506</v>
      </c>
      <c r="P732" s="243">
        <v>0</v>
      </c>
      <c r="Q732" s="243">
        <v>42866</v>
      </c>
      <c r="R732" s="243">
        <v>0</v>
      </c>
      <c r="S732" s="243">
        <v>2683</v>
      </c>
      <c r="T732" s="243">
        <v>0</v>
      </c>
      <c r="U732" s="243">
        <v>10470</v>
      </c>
      <c r="V732" s="243">
        <v>0</v>
      </c>
      <c r="W732" s="243">
        <v>0</v>
      </c>
      <c r="X732" s="243">
        <v>0</v>
      </c>
      <c r="Y732" s="243">
        <v>4435</v>
      </c>
      <c r="Z732" s="243">
        <v>0</v>
      </c>
      <c r="AA732" s="243">
        <v>646</v>
      </c>
      <c r="AB732" s="243">
        <v>0</v>
      </c>
      <c r="AC732" s="243">
        <v>0</v>
      </c>
      <c r="AD732" s="243">
        <v>0</v>
      </c>
      <c r="AE732" s="243">
        <v>0</v>
      </c>
      <c r="AF732" s="243">
        <v>0</v>
      </c>
      <c r="AG732" s="243">
        <v>4874</v>
      </c>
      <c r="AH732" s="243">
        <v>17733</v>
      </c>
      <c r="AI732" s="243">
        <v>0</v>
      </c>
      <c r="AJ732" s="243">
        <v>0</v>
      </c>
      <c r="AK732" s="243"/>
      <c r="AL732" s="243"/>
      <c r="AM732" s="243"/>
      <c r="AN732" s="243"/>
      <c r="AO732" s="243"/>
      <c r="AP732" s="243"/>
      <c r="AQ732" s="256">
        <f t="shared" si="354"/>
        <v>130483</v>
      </c>
      <c r="AS732" s="151"/>
      <c r="AT732" s="151"/>
      <c r="AV732" s="181"/>
      <c r="AW732" s="181"/>
      <c r="AX732" s="181"/>
      <c r="AY732" s="181"/>
      <c r="AZ732" s="181"/>
      <c r="BA732" s="181"/>
      <c r="BB732" s="181"/>
      <c r="BC732" s="181"/>
      <c r="BD732" s="181"/>
      <c r="BE732" s="181"/>
      <c r="BF732" s="181"/>
      <c r="BG732" s="181"/>
      <c r="BH732" s="181"/>
      <c r="BI732" s="181"/>
      <c r="BJ732" s="181"/>
      <c r="BK732" s="181"/>
      <c r="BL732" s="181"/>
      <c r="BM732" s="181"/>
      <c r="BN732" s="181"/>
      <c r="BO732" s="181"/>
      <c r="BP732" s="181"/>
      <c r="BQ732" s="181"/>
      <c r="BR732" s="181"/>
      <c r="BS732" s="181"/>
      <c r="BT732" s="181"/>
      <c r="BU732" s="181"/>
      <c r="BV732" s="181"/>
      <c r="BW732" s="181"/>
      <c r="BX732" s="181"/>
      <c r="BY732" s="181"/>
      <c r="BZ732" s="181"/>
      <c r="CA732" s="181"/>
      <c r="CB732" s="181"/>
      <c r="CC732" s="181"/>
      <c r="CD732" s="181"/>
      <c r="CE732" s="181"/>
      <c r="CF732" s="181"/>
      <c r="CG732" s="181"/>
      <c r="CH732" s="181"/>
      <c r="CI732" s="181"/>
      <c r="CJ732" s="181"/>
    </row>
    <row r="733" spans="2:88" x14ac:dyDescent="0.2">
      <c r="B733" s="144" t="str">
        <f t="shared" si="353"/>
        <v>12. Casco Aéreo</v>
      </c>
      <c r="C733" s="243">
        <v>0</v>
      </c>
      <c r="D733" s="243">
        <v>0</v>
      </c>
      <c r="E733" s="243">
        <v>0</v>
      </c>
      <c r="F733" s="243">
        <v>0</v>
      </c>
      <c r="G733" s="243">
        <v>0</v>
      </c>
      <c r="H733" s="243">
        <v>0</v>
      </c>
      <c r="I733" s="243">
        <v>-1750</v>
      </c>
      <c r="J733" s="243">
        <v>0</v>
      </c>
      <c r="K733" s="243">
        <v>0</v>
      </c>
      <c r="L733" s="243">
        <v>0</v>
      </c>
      <c r="M733" s="243">
        <v>0</v>
      </c>
      <c r="N733" s="243">
        <v>0</v>
      </c>
      <c r="O733" s="129">
        <v>0</v>
      </c>
      <c r="P733" s="243">
        <v>0</v>
      </c>
      <c r="Q733" s="243">
        <v>0</v>
      </c>
      <c r="R733" s="243">
        <v>0</v>
      </c>
      <c r="S733" s="243">
        <v>0</v>
      </c>
      <c r="T733" s="243">
        <v>0</v>
      </c>
      <c r="U733" s="243">
        <v>82079</v>
      </c>
      <c r="V733" s="243">
        <v>0</v>
      </c>
      <c r="W733" s="243">
        <v>0</v>
      </c>
      <c r="X733" s="243">
        <v>0</v>
      </c>
      <c r="Y733" s="243">
        <v>0</v>
      </c>
      <c r="Z733" s="243">
        <v>0</v>
      </c>
      <c r="AA733" s="243">
        <v>0</v>
      </c>
      <c r="AB733" s="243">
        <v>0</v>
      </c>
      <c r="AC733" s="243">
        <v>0</v>
      </c>
      <c r="AD733" s="243">
        <v>27983</v>
      </c>
      <c r="AE733" s="243">
        <v>0</v>
      </c>
      <c r="AF733" s="243">
        <v>0</v>
      </c>
      <c r="AG733" s="243">
        <v>0</v>
      </c>
      <c r="AH733" s="243">
        <v>0</v>
      </c>
      <c r="AI733" s="243">
        <v>0</v>
      </c>
      <c r="AJ733" s="243">
        <v>0</v>
      </c>
      <c r="AK733" s="243"/>
      <c r="AL733" s="243"/>
      <c r="AM733" s="243"/>
      <c r="AN733" s="243"/>
      <c r="AO733" s="243"/>
      <c r="AP733" s="243"/>
      <c r="AQ733" s="256">
        <f t="shared" si="354"/>
        <v>108312</v>
      </c>
      <c r="AS733" s="151"/>
      <c r="AT733" s="151"/>
      <c r="AV733" s="181"/>
      <c r="AW733" s="181"/>
      <c r="AX733" s="181"/>
      <c r="AY733" s="181"/>
      <c r="AZ733" s="181"/>
      <c r="BA733" s="181"/>
      <c r="BB733" s="181"/>
      <c r="BC733" s="181"/>
      <c r="BD733" s="181"/>
      <c r="BE733" s="181"/>
      <c r="BF733" s="181"/>
      <c r="BG733" s="181"/>
      <c r="BH733" s="181"/>
      <c r="BI733" s="181"/>
      <c r="BJ733" s="181"/>
      <c r="BK733" s="181"/>
      <c r="BL733" s="181"/>
      <c r="BM733" s="181"/>
      <c r="BN733" s="181"/>
      <c r="BO733" s="181"/>
      <c r="BP733" s="181"/>
      <c r="BQ733" s="181"/>
      <c r="BR733" s="181"/>
      <c r="BS733" s="181"/>
      <c r="BT733" s="181"/>
      <c r="BU733" s="181"/>
      <c r="BV733" s="181"/>
      <c r="BW733" s="181"/>
      <c r="BX733" s="181"/>
      <c r="BY733" s="181"/>
      <c r="BZ733" s="181"/>
      <c r="CA733" s="181"/>
      <c r="CB733" s="181"/>
      <c r="CC733" s="181"/>
      <c r="CD733" s="181"/>
      <c r="CE733" s="181"/>
      <c r="CF733" s="181"/>
      <c r="CG733" s="181"/>
      <c r="CH733" s="181"/>
      <c r="CI733" s="181"/>
      <c r="CJ733" s="181"/>
    </row>
    <row r="734" spans="2:88" x14ac:dyDescent="0.2">
      <c r="B734" s="144" t="str">
        <f t="shared" si="353"/>
        <v>13. Responsabilidad Civil Hogar y Condominios</v>
      </c>
      <c r="C734" s="243">
        <v>0</v>
      </c>
      <c r="D734" s="243">
        <v>0</v>
      </c>
      <c r="E734" s="243">
        <v>117476</v>
      </c>
      <c r="F734" s="243">
        <v>16203</v>
      </c>
      <c r="G734" s="243">
        <v>0</v>
      </c>
      <c r="H734" s="243">
        <v>833</v>
      </c>
      <c r="I734" s="243">
        <v>7532</v>
      </c>
      <c r="J734" s="243">
        <v>0</v>
      </c>
      <c r="K734" s="243">
        <v>8582</v>
      </c>
      <c r="L734" s="243">
        <v>0</v>
      </c>
      <c r="M734" s="243">
        <v>0</v>
      </c>
      <c r="N734" s="243">
        <v>0</v>
      </c>
      <c r="O734" s="129">
        <v>1191</v>
      </c>
      <c r="P734" s="243">
        <v>0</v>
      </c>
      <c r="Q734" s="243">
        <v>11294</v>
      </c>
      <c r="R734" s="243">
        <v>0</v>
      </c>
      <c r="S734" s="243">
        <v>19511</v>
      </c>
      <c r="T734" s="243">
        <v>0</v>
      </c>
      <c r="U734" s="243">
        <v>21513</v>
      </c>
      <c r="V734" s="243">
        <v>0</v>
      </c>
      <c r="W734" s="243">
        <v>201</v>
      </c>
      <c r="X734" s="243">
        <v>0</v>
      </c>
      <c r="Y734" s="243">
        <v>1088</v>
      </c>
      <c r="Z734" s="243">
        <v>6290</v>
      </c>
      <c r="AA734" s="243">
        <v>163</v>
      </c>
      <c r="AB734" s="243">
        <v>0</v>
      </c>
      <c r="AC734" s="243">
        <v>0</v>
      </c>
      <c r="AD734" s="243">
        <v>22</v>
      </c>
      <c r="AE734" s="243">
        <v>0</v>
      </c>
      <c r="AF734" s="243">
        <v>0</v>
      </c>
      <c r="AG734" s="243">
        <v>45203</v>
      </c>
      <c r="AH734" s="243">
        <v>60603</v>
      </c>
      <c r="AI734" s="243">
        <v>0</v>
      </c>
      <c r="AJ734" s="243">
        <v>13516</v>
      </c>
      <c r="AK734" s="243"/>
      <c r="AL734" s="243"/>
      <c r="AM734" s="243"/>
      <c r="AN734" s="243"/>
      <c r="AO734" s="243"/>
      <c r="AP734" s="243"/>
      <c r="AQ734" s="256">
        <f t="shared" si="354"/>
        <v>331221</v>
      </c>
      <c r="AS734" s="151"/>
      <c r="AT734" s="151"/>
      <c r="AV734" s="181"/>
      <c r="AW734" s="181"/>
      <c r="AX734" s="181"/>
      <c r="AY734" s="181"/>
      <c r="AZ734" s="181"/>
      <c r="BA734" s="181"/>
      <c r="BB734" s="181"/>
      <c r="BC734" s="181"/>
      <c r="BD734" s="181"/>
      <c r="BE734" s="181"/>
      <c r="BF734" s="181"/>
      <c r="BG734" s="181"/>
      <c r="BH734" s="181"/>
      <c r="BI734" s="181"/>
      <c r="BJ734" s="181"/>
      <c r="BK734" s="181"/>
      <c r="BL734" s="181"/>
      <c r="BM734" s="181"/>
      <c r="BN734" s="181"/>
      <c r="BO734" s="181"/>
      <c r="BP734" s="181"/>
      <c r="BQ734" s="181"/>
      <c r="BR734" s="181"/>
      <c r="BS734" s="181"/>
      <c r="BT734" s="181"/>
      <c r="BU734" s="181"/>
      <c r="BV734" s="181"/>
      <c r="BW734" s="181"/>
      <c r="BX734" s="181"/>
      <c r="BY734" s="181"/>
      <c r="BZ734" s="181"/>
      <c r="CA734" s="181"/>
      <c r="CB734" s="181"/>
      <c r="CC734" s="181"/>
      <c r="CD734" s="181"/>
      <c r="CE734" s="181"/>
      <c r="CF734" s="181"/>
      <c r="CG734" s="181"/>
      <c r="CH734" s="181"/>
      <c r="CI734" s="181"/>
      <c r="CJ734" s="181"/>
    </row>
    <row r="735" spans="2:88" x14ac:dyDescent="0.2">
      <c r="B735" s="144" t="str">
        <f t="shared" si="353"/>
        <v>14. Responsabilidad Civil Profesional</v>
      </c>
      <c r="C735" s="243">
        <v>0</v>
      </c>
      <c r="D735" s="243">
        <v>0</v>
      </c>
      <c r="E735" s="243">
        <v>22490</v>
      </c>
      <c r="F735" s="243">
        <v>0</v>
      </c>
      <c r="G735" s="243">
        <v>0</v>
      </c>
      <c r="H735" s="243">
        <v>1056724</v>
      </c>
      <c r="I735" s="243">
        <v>-4163</v>
      </c>
      <c r="J735" s="243">
        <v>0</v>
      </c>
      <c r="K735" s="243">
        <v>82025</v>
      </c>
      <c r="L735" s="243">
        <v>414</v>
      </c>
      <c r="M735" s="243">
        <v>0</v>
      </c>
      <c r="N735" s="243">
        <v>0</v>
      </c>
      <c r="O735" s="129">
        <v>0</v>
      </c>
      <c r="P735" s="243">
        <v>0</v>
      </c>
      <c r="Q735" s="243">
        <v>54242</v>
      </c>
      <c r="R735" s="243">
        <v>0</v>
      </c>
      <c r="S735" s="243">
        <v>1</v>
      </c>
      <c r="T735" s="243">
        <v>0</v>
      </c>
      <c r="U735" s="243">
        <v>82806</v>
      </c>
      <c r="V735" s="243">
        <v>0</v>
      </c>
      <c r="W735" s="243">
        <v>2506</v>
      </c>
      <c r="X735" s="243">
        <v>0</v>
      </c>
      <c r="Y735" s="243">
        <v>174857</v>
      </c>
      <c r="Z735" s="243">
        <v>0</v>
      </c>
      <c r="AA735" s="243">
        <v>61717</v>
      </c>
      <c r="AB735" s="243">
        <v>0</v>
      </c>
      <c r="AC735" s="243">
        <v>0</v>
      </c>
      <c r="AD735" s="243">
        <v>1192328</v>
      </c>
      <c r="AE735" s="243">
        <v>24776</v>
      </c>
      <c r="AF735" s="243">
        <v>0</v>
      </c>
      <c r="AG735" s="243">
        <v>10844</v>
      </c>
      <c r="AH735" s="243">
        <v>0</v>
      </c>
      <c r="AI735" s="243">
        <v>0</v>
      </c>
      <c r="AJ735" s="243">
        <v>0</v>
      </c>
      <c r="AK735" s="243"/>
      <c r="AL735" s="243"/>
      <c r="AM735" s="243"/>
      <c r="AN735" s="243"/>
      <c r="AO735" s="243"/>
      <c r="AP735" s="243"/>
      <c r="AQ735" s="256">
        <f t="shared" si="354"/>
        <v>2761567</v>
      </c>
      <c r="AS735" s="151"/>
      <c r="AT735" s="151"/>
      <c r="AV735" s="181"/>
      <c r="AW735" s="181"/>
      <c r="AX735" s="181"/>
      <c r="AY735" s="181"/>
      <c r="AZ735" s="181"/>
      <c r="BA735" s="181"/>
      <c r="BB735" s="181"/>
      <c r="BC735" s="181"/>
      <c r="BD735" s="181"/>
      <c r="BE735" s="181"/>
      <c r="BF735" s="181"/>
      <c r="BG735" s="181"/>
      <c r="BH735" s="181"/>
      <c r="BI735" s="181"/>
      <c r="BJ735" s="181"/>
      <c r="BK735" s="181"/>
      <c r="BL735" s="181"/>
      <c r="BM735" s="181"/>
      <c r="BN735" s="181"/>
      <c r="BO735" s="181"/>
      <c r="BP735" s="181"/>
      <c r="BQ735" s="181"/>
      <c r="BR735" s="181"/>
      <c r="BS735" s="181"/>
      <c r="BT735" s="181"/>
      <c r="BU735" s="181"/>
      <c r="BV735" s="181"/>
      <c r="BW735" s="181"/>
      <c r="BX735" s="181"/>
      <c r="BY735" s="181"/>
      <c r="BZ735" s="181"/>
      <c r="CA735" s="181"/>
      <c r="CB735" s="181"/>
      <c r="CC735" s="181"/>
      <c r="CD735" s="181"/>
      <c r="CE735" s="181"/>
      <c r="CF735" s="181"/>
      <c r="CG735" s="181"/>
      <c r="CH735" s="181"/>
      <c r="CI735" s="181"/>
      <c r="CJ735" s="181"/>
    </row>
    <row r="736" spans="2:88" x14ac:dyDescent="0.2">
      <c r="B736" s="144" t="str">
        <f t="shared" si="353"/>
        <v>15. Responsabilidad Civil Industria, Infraestructura y Comercio</v>
      </c>
      <c r="C736" s="243">
        <v>0</v>
      </c>
      <c r="D736" s="243">
        <v>0</v>
      </c>
      <c r="E736" s="243">
        <v>506107</v>
      </c>
      <c r="F736" s="243">
        <v>0</v>
      </c>
      <c r="G736" s="243">
        <v>0</v>
      </c>
      <c r="H736" s="243">
        <v>116910</v>
      </c>
      <c r="I736" s="243">
        <v>1813093</v>
      </c>
      <c r="J736" s="243">
        <v>0</v>
      </c>
      <c r="K736" s="243">
        <v>34013</v>
      </c>
      <c r="L736" s="243">
        <v>135276</v>
      </c>
      <c r="M736" s="243">
        <v>0</v>
      </c>
      <c r="N736" s="243">
        <v>175032</v>
      </c>
      <c r="O736" s="129">
        <v>121754</v>
      </c>
      <c r="P736" s="243">
        <v>0</v>
      </c>
      <c r="Q736" s="243">
        <v>741119</v>
      </c>
      <c r="R736" s="243">
        <v>0</v>
      </c>
      <c r="S736" s="243">
        <v>480073</v>
      </c>
      <c r="T736" s="243">
        <v>0</v>
      </c>
      <c r="U736" s="243">
        <v>60326</v>
      </c>
      <c r="V736" s="243">
        <v>0</v>
      </c>
      <c r="W736" s="243">
        <v>114404</v>
      </c>
      <c r="X736" s="243">
        <v>0</v>
      </c>
      <c r="Y736" s="243">
        <v>58606</v>
      </c>
      <c r="Z736" s="243">
        <v>225053</v>
      </c>
      <c r="AA736" s="243">
        <v>74452</v>
      </c>
      <c r="AB736" s="243">
        <v>0</v>
      </c>
      <c r="AC736" s="243">
        <v>0</v>
      </c>
      <c r="AD736" s="243">
        <v>898927</v>
      </c>
      <c r="AE736" s="243">
        <v>7866</v>
      </c>
      <c r="AF736" s="243">
        <v>0</v>
      </c>
      <c r="AG736" s="243">
        <v>770214</v>
      </c>
      <c r="AH736" s="243">
        <v>38010</v>
      </c>
      <c r="AI736" s="243">
        <v>5324</v>
      </c>
      <c r="AJ736" s="243">
        <v>68859</v>
      </c>
      <c r="AK736" s="243"/>
      <c r="AL736" s="243"/>
      <c r="AM736" s="243"/>
      <c r="AN736" s="243"/>
      <c r="AO736" s="243"/>
      <c r="AP736" s="243"/>
      <c r="AQ736" s="256">
        <f t="shared" si="354"/>
        <v>6445418</v>
      </c>
      <c r="AS736" s="151"/>
      <c r="AT736" s="151"/>
      <c r="AV736" s="181"/>
      <c r="AW736" s="181"/>
      <c r="AX736" s="181"/>
      <c r="AY736" s="181"/>
      <c r="AZ736" s="181"/>
      <c r="BA736" s="181"/>
      <c r="BB736" s="181"/>
      <c r="BC736" s="181"/>
      <c r="BD736" s="181"/>
      <c r="BE736" s="181"/>
      <c r="BF736" s="181"/>
      <c r="BG736" s="181"/>
      <c r="BH736" s="181"/>
      <c r="BI736" s="181"/>
      <c r="BJ736" s="181"/>
      <c r="BK736" s="181"/>
      <c r="BL736" s="181"/>
      <c r="BM736" s="181"/>
      <c r="BN736" s="181"/>
      <c r="BO736" s="181"/>
      <c r="BP736" s="181"/>
      <c r="BQ736" s="181"/>
      <c r="BR736" s="181"/>
      <c r="BS736" s="181"/>
      <c r="BT736" s="181"/>
      <c r="BU736" s="181"/>
      <c r="BV736" s="181"/>
      <c r="BW736" s="181"/>
      <c r="BX736" s="181"/>
      <c r="BY736" s="181"/>
      <c r="BZ736" s="181"/>
      <c r="CA736" s="181"/>
      <c r="CB736" s="181"/>
      <c r="CC736" s="181"/>
      <c r="CD736" s="181"/>
      <c r="CE736" s="181"/>
      <c r="CF736" s="181"/>
      <c r="CG736" s="181"/>
      <c r="CH736" s="181"/>
      <c r="CI736" s="181"/>
      <c r="CJ736" s="181"/>
    </row>
    <row r="737" spans="2:88" x14ac:dyDescent="0.2">
      <c r="B737" s="144" t="str">
        <f t="shared" si="353"/>
        <v>16. Responsabilidad Civil Vehículos Motorizados</v>
      </c>
      <c r="C737" s="243">
        <v>0</v>
      </c>
      <c r="D737" s="243">
        <v>0</v>
      </c>
      <c r="E737" s="243">
        <v>5481067</v>
      </c>
      <c r="F737" s="243">
        <v>2410453</v>
      </c>
      <c r="G737" s="243">
        <v>0</v>
      </c>
      <c r="H737" s="243">
        <v>2747142</v>
      </c>
      <c r="I737" s="243">
        <v>0</v>
      </c>
      <c r="J737" s="243">
        <v>0</v>
      </c>
      <c r="K737" s="243">
        <v>1225703</v>
      </c>
      <c r="L737" s="243">
        <v>0</v>
      </c>
      <c r="M737" s="243">
        <v>0</v>
      </c>
      <c r="N737" s="243">
        <v>887</v>
      </c>
      <c r="O737" s="129">
        <v>48843</v>
      </c>
      <c r="P737" s="243">
        <v>0</v>
      </c>
      <c r="Q737" s="243">
        <v>2963352</v>
      </c>
      <c r="R737" s="243">
        <v>0</v>
      </c>
      <c r="S737" s="243">
        <v>6762438</v>
      </c>
      <c r="T737" s="243">
        <v>0</v>
      </c>
      <c r="U737" s="243">
        <v>3890406</v>
      </c>
      <c r="V737" s="243">
        <v>0</v>
      </c>
      <c r="W737" s="243">
        <v>0</v>
      </c>
      <c r="X737" s="243">
        <v>0</v>
      </c>
      <c r="Y737" s="243">
        <v>97293</v>
      </c>
      <c r="Z737" s="243">
        <v>5923576</v>
      </c>
      <c r="AA737" s="243">
        <v>452244</v>
      </c>
      <c r="AB737" s="243">
        <v>0</v>
      </c>
      <c r="AC737" s="243">
        <v>0</v>
      </c>
      <c r="AD737" s="243">
        <v>0</v>
      </c>
      <c r="AE737" s="243">
        <v>0</v>
      </c>
      <c r="AF737" s="243">
        <v>0</v>
      </c>
      <c r="AG737" s="243">
        <v>4391829</v>
      </c>
      <c r="AH737" s="243">
        <v>0</v>
      </c>
      <c r="AI737" s="243">
        <v>332547</v>
      </c>
      <c r="AJ737" s="243">
        <v>0</v>
      </c>
      <c r="AK737" s="243"/>
      <c r="AL737" s="243"/>
      <c r="AM737" s="243"/>
      <c r="AN737" s="243"/>
      <c r="AO737" s="243"/>
      <c r="AP737" s="243"/>
      <c r="AQ737" s="256">
        <f t="shared" si="354"/>
        <v>36727780</v>
      </c>
      <c r="AS737" s="151"/>
      <c r="AT737" s="151"/>
      <c r="AV737" s="181"/>
      <c r="AW737" s="181"/>
      <c r="AX737" s="181"/>
      <c r="AY737" s="181"/>
      <c r="AZ737" s="181"/>
      <c r="BA737" s="181"/>
      <c r="BB737" s="181"/>
      <c r="BC737" s="181"/>
      <c r="BD737" s="181"/>
      <c r="BE737" s="181"/>
      <c r="BF737" s="181"/>
      <c r="BG737" s="181"/>
      <c r="BH737" s="181"/>
      <c r="BI737" s="181"/>
      <c r="BJ737" s="181"/>
      <c r="BK737" s="181"/>
      <c r="BL737" s="181"/>
      <c r="BM737" s="181"/>
      <c r="BN737" s="181"/>
      <c r="BO737" s="181"/>
      <c r="BP737" s="181"/>
      <c r="BQ737" s="181"/>
      <c r="BR737" s="181"/>
      <c r="BS737" s="181"/>
      <c r="BT737" s="181"/>
      <c r="BU737" s="181"/>
      <c r="BV737" s="181"/>
      <c r="BW737" s="181"/>
      <c r="BX737" s="181"/>
      <c r="BY737" s="181"/>
      <c r="BZ737" s="181"/>
      <c r="CA737" s="181"/>
      <c r="CB737" s="181"/>
      <c r="CC737" s="181"/>
      <c r="CD737" s="181"/>
      <c r="CE737" s="181"/>
      <c r="CF737" s="181"/>
      <c r="CG737" s="181"/>
      <c r="CH737" s="181"/>
      <c r="CI737" s="181"/>
      <c r="CJ737" s="181"/>
    </row>
    <row r="738" spans="2:88" x14ac:dyDescent="0.2">
      <c r="B738" s="144" t="str">
        <f t="shared" si="353"/>
        <v>17. Transporte Terrestre</v>
      </c>
      <c r="C738" s="243">
        <v>0</v>
      </c>
      <c r="D738" s="243">
        <v>0</v>
      </c>
      <c r="E738" s="243">
        <v>756352</v>
      </c>
      <c r="F738" s="243">
        <v>0</v>
      </c>
      <c r="G738" s="243">
        <v>0</v>
      </c>
      <c r="H738" s="243">
        <v>389077</v>
      </c>
      <c r="I738" s="243">
        <v>753603</v>
      </c>
      <c r="J738" s="243">
        <v>0</v>
      </c>
      <c r="K738" s="243">
        <v>4616</v>
      </c>
      <c r="L738" s="243">
        <v>22968</v>
      </c>
      <c r="M738" s="243">
        <v>0</v>
      </c>
      <c r="N738" s="243">
        <v>704748</v>
      </c>
      <c r="O738" s="129">
        <v>107320</v>
      </c>
      <c r="P738" s="243">
        <v>0</v>
      </c>
      <c r="Q738" s="243">
        <v>1398599</v>
      </c>
      <c r="R738" s="243">
        <v>0</v>
      </c>
      <c r="S738" s="243">
        <v>339301</v>
      </c>
      <c r="T738" s="243">
        <v>0</v>
      </c>
      <c r="U738" s="243">
        <v>68059</v>
      </c>
      <c r="V738" s="243">
        <v>0</v>
      </c>
      <c r="W738" s="243">
        <v>26761</v>
      </c>
      <c r="X738" s="243">
        <v>0</v>
      </c>
      <c r="Y738" s="243">
        <v>35657</v>
      </c>
      <c r="Z738" s="243">
        <v>367975</v>
      </c>
      <c r="AA738" s="243">
        <v>118060</v>
      </c>
      <c r="AB738" s="243">
        <v>0</v>
      </c>
      <c r="AC738" s="243">
        <v>0</v>
      </c>
      <c r="AD738" s="243">
        <v>344298</v>
      </c>
      <c r="AE738" s="243">
        <v>3443</v>
      </c>
      <c r="AF738" s="243">
        <v>0</v>
      </c>
      <c r="AG738" s="243">
        <v>70459</v>
      </c>
      <c r="AH738" s="243">
        <v>76</v>
      </c>
      <c r="AI738" s="243">
        <v>0</v>
      </c>
      <c r="AJ738" s="243">
        <v>0</v>
      </c>
      <c r="AK738" s="243"/>
      <c r="AL738" s="243"/>
      <c r="AM738" s="243"/>
      <c r="AN738" s="243"/>
      <c r="AO738" s="243"/>
      <c r="AP738" s="243"/>
      <c r="AQ738" s="256">
        <f t="shared" si="354"/>
        <v>5511372</v>
      </c>
      <c r="AS738" s="151"/>
      <c r="AT738" s="151"/>
      <c r="AV738" s="181"/>
      <c r="AW738" s="181"/>
      <c r="AX738" s="181"/>
      <c r="AY738" s="181"/>
      <c r="AZ738" s="181"/>
      <c r="BA738" s="181"/>
      <c r="BB738" s="181"/>
      <c r="BC738" s="181"/>
      <c r="BD738" s="181"/>
      <c r="BE738" s="181"/>
      <c r="BF738" s="181"/>
      <c r="BG738" s="181"/>
      <c r="BH738" s="181"/>
      <c r="BI738" s="181"/>
      <c r="BJ738" s="181"/>
      <c r="BK738" s="181"/>
      <c r="BL738" s="181"/>
      <c r="BM738" s="181"/>
      <c r="BN738" s="181"/>
      <c r="BO738" s="181"/>
      <c r="BP738" s="181"/>
      <c r="BQ738" s="181"/>
      <c r="BR738" s="181"/>
      <c r="BS738" s="181"/>
      <c r="BT738" s="181"/>
      <c r="BU738" s="181"/>
      <c r="BV738" s="181"/>
      <c r="BW738" s="181"/>
      <c r="BX738" s="181"/>
      <c r="BY738" s="181"/>
      <c r="BZ738" s="181"/>
      <c r="CA738" s="181"/>
      <c r="CB738" s="181"/>
      <c r="CC738" s="181"/>
      <c r="CD738" s="181"/>
      <c r="CE738" s="181"/>
      <c r="CF738" s="181"/>
      <c r="CG738" s="181"/>
      <c r="CH738" s="181"/>
      <c r="CI738" s="181"/>
      <c r="CJ738" s="181"/>
    </row>
    <row r="739" spans="2:88" x14ac:dyDescent="0.2">
      <c r="B739" s="144" t="str">
        <f t="shared" si="353"/>
        <v>18. Transporte Marítimo</v>
      </c>
      <c r="C739" s="243">
        <v>0</v>
      </c>
      <c r="D739" s="243">
        <v>0</v>
      </c>
      <c r="E739" s="243">
        <v>125121</v>
      </c>
      <c r="F739" s="243">
        <v>0</v>
      </c>
      <c r="G739" s="243">
        <v>0</v>
      </c>
      <c r="H739" s="243">
        <v>212023</v>
      </c>
      <c r="I739" s="243">
        <v>357715</v>
      </c>
      <c r="J739" s="243">
        <v>0</v>
      </c>
      <c r="K739" s="243">
        <v>0</v>
      </c>
      <c r="L739" s="243">
        <v>10897</v>
      </c>
      <c r="M739" s="243">
        <v>0</v>
      </c>
      <c r="N739" s="243">
        <v>2472</v>
      </c>
      <c r="O739" s="129">
        <v>12793</v>
      </c>
      <c r="P739" s="243">
        <v>0</v>
      </c>
      <c r="Q739" s="243">
        <v>40356</v>
      </c>
      <c r="R739" s="243">
        <v>0</v>
      </c>
      <c r="S739" s="243">
        <v>43160</v>
      </c>
      <c r="T739" s="243">
        <v>0</v>
      </c>
      <c r="U739" s="243">
        <v>20095</v>
      </c>
      <c r="V739" s="243">
        <v>0</v>
      </c>
      <c r="W739" s="243">
        <v>149384</v>
      </c>
      <c r="X739" s="243">
        <v>0</v>
      </c>
      <c r="Y739" s="243">
        <v>13058</v>
      </c>
      <c r="Z739" s="243">
        <v>2410</v>
      </c>
      <c r="AA739" s="243">
        <v>2060</v>
      </c>
      <c r="AB739" s="243">
        <v>0</v>
      </c>
      <c r="AC739" s="243">
        <v>0</v>
      </c>
      <c r="AD739" s="243">
        <v>728041</v>
      </c>
      <c r="AE739" s="243">
        <v>39894</v>
      </c>
      <c r="AF739" s="243">
        <v>0</v>
      </c>
      <c r="AG739" s="243">
        <v>132373</v>
      </c>
      <c r="AH739" s="243">
        <v>1836</v>
      </c>
      <c r="AI739" s="243">
        <v>0</v>
      </c>
      <c r="AJ739" s="243">
        <v>0</v>
      </c>
      <c r="AK739" s="243"/>
      <c r="AL739" s="243"/>
      <c r="AM739" s="243"/>
      <c r="AN739" s="243"/>
      <c r="AO739" s="243"/>
      <c r="AP739" s="243"/>
      <c r="AQ739" s="256">
        <f t="shared" si="354"/>
        <v>1893688</v>
      </c>
      <c r="AS739" s="151"/>
      <c r="AT739" s="151"/>
      <c r="AV739" s="181"/>
      <c r="AW739" s="181"/>
      <c r="AX739" s="181"/>
      <c r="AY739" s="181"/>
      <c r="AZ739" s="181"/>
      <c r="BA739" s="181"/>
      <c r="BB739" s="181"/>
      <c r="BC739" s="181"/>
      <c r="BD739" s="181"/>
      <c r="BE739" s="181"/>
      <c r="BF739" s="181"/>
      <c r="BG739" s="181"/>
      <c r="BH739" s="181"/>
      <c r="BI739" s="181"/>
      <c r="BJ739" s="181"/>
      <c r="BK739" s="181"/>
      <c r="BL739" s="181"/>
      <c r="BM739" s="181"/>
      <c r="BN739" s="181"/>
      <c r="BO739" s="181"/>
      <c r="BP739" s="181"/>
      <c r="BQ739" s="181"/>
      <c r="BR739" s="181"/>
      <c r="BS739" s="181"/>
      <c r="BT739" s="181"/>
      <c r="BU739" s="181"/>
      <c r="BV739" s="181"/>
      <c r="BW739" s="181"/>
      <c r="BX739" s="181"/>
      <c r="BY739" s="181"/>
      <c r="BZ739" s="181"/>
      <c r="CA739" s="181"/>
      <c r="CB739" s="181"/>
      <c r="CC739" s="181"/>
      <c r="CD739" s="181"/>
      <c r="CE739" s="181"/>
      <c r="CF739" s="181"/>
      <c r="CG739" s="181"/>
      <c r="CH739" s="181"/>
      <c r="CI739" s="181"/>
      <c r="CJ739" s="181"/>
    </row>
    <row r="740" spans="2:88" x14ac:dyDescent="0.2">
      <c r="B740" s="144" t="str">
        <f t="shared" si="353"/>
        <v>19. Transporte Aéreo</v>
      </c>
      <c r="C740" s="243">
        <v>0</v>
      </c>
      <c r="D740" s="243">
        <v>0</v>
      </c>
      <c r="E740" s="243">
        <v>33226</v>
      </c>
      <c r="F740" s="243">
        <v>0</v>
      </c>
      <c r="G740" s="243">
        <v>0</v>
      </c>
      <c r="H740" s="243">
        <v>11710</v>
      </c>
      <c r="I740" s="243">
        <v>69553</v>
      </c>
      <c r="J740" s="243">
        <v>0</v>
      </c>
      <c r="K740" s="243">
        <v>0</v>
      </c>
      <c r="L740" s="243">
        <v>389</v>
      </c>
      <c r="M740" s="243">
        <v>0</v>
      </c>
      <c r="N740" s="243">
        <v>124</v>
      </c>
      <c r="O740" s="129">
        <v>235</v>
      </c>
      <c r="P740" s="243">
        <v>0</v>
      </c>
      <c r="Q740" s="243">
        <v>4256</v>
      </c>
      <c r="R740" s="243">
        <v>0</v>
      </c>
      <c r="S740" s="243">
        <v>6163</v>
      </c>
      <c r="T740" s="243">
        <v>0</v>
      </c>
      <c r="U740" s="243">
        <v>617</v>
      </c>
      <c r="V740" s="243">
        <v>0</v>
      </c>
      <c r="W740" s="243">
        <v>37426</v>
      </c>
      <c r="X740" s="243">
        <v>0</v>
      </c>
      <c r="Y740" s="243">
        <v>5532</v>
      </c>
      <c r="Z740" s="243">
        <v>84</v>
      </c>
      <c r="AA740" s="243">
        <v>421</v>
      </c>
      <c r="AB740" s="243">
        <v>0</v>
      </c>
      <c r="AC740" s="243">
        <v>0</v>
      </c>
      <c r="AD740" s="243">
        <v>4356</v>
      </c>
      <c r="AE740" s="243">
        <v>1</v>
      </c>
      <c r="AF740" s="243">
        <v>0</v>
      </c>
      <c r="AG740" s="243">
        <v>3598</v>
      </c>
      <c r="AH740" s="243">
        <v>0</v>
      </c>
      <c r="AI740" s="243">
        <v>0</v>
      </c>
      <c r="AJ740" s="243">
        <v>0</v>
      </c>
      <c r="AK740" s="243"/>
      <c r="AL740" s="243"/>
      <c r="AM740" s="243"/>
      <c r="AN740" s="243"/>
      <c r="AO740" s="243"/>
      <c r="AP740" s="243"/>
      <c r="AQ740" s="256">
        <f t="shared" si="354"/>
        <v>177691</v>
      </c>
      <c r="AS740" s="151"/>
      <c r="AT740" s="151"/>
      <c r="AV740" s="181"/>
      <c r="AW740" s="181"/>
      <c r="AX740" s="181"/>
      <c r="AY740" s="181"/>
      <c r="AZ740" s="181"/>
      <c r="BA740" s="181"/>
      <c r="BB740" s="181"/>
      <c r="BC740" s="181"/>
      <c r="BD740" s="181"/>
      <c r="BE740" s="181"/>
      <c r="BF740" s="181"/>
      <c r="BG740" s="181"/>
      <c r="BH740" s="181"/>
      <c r="BI740" s="181"/>
      <c r="BJ740" s="181"/>
      <c r="BK740" s="181"/>
      <c r="BL740" s="181"/>
      <c r="BM740" s="181"/>
      <c r="BN740" s="181"/>
      <c r="BO740" s="181"/>
      <c r="BP740" s="181"/>
      <c r="BQ740" s="181"/>
      <c r="BR740" s="181"/>
      <c r="BS740" s="181"/>
      <c r="BT740" s="181"/>
      <c r="BU740" s="181"/>
      <c r="BV740" s="181"/>
      <c r="BW740" s="181"/>
      <c r="BX740" s="181"/>
      <c r="BY740" s="181"/>
      <c r="BZ740" s="181"/>
      <c r="CA740" s="181"/>
      <c r="CB740" s="181"/>
      <c r="CC740" s="181"/>
      <c r="CD740" s="181"/>
      <c r="CE740" s="181"/>
      <c r="CF740" s="181"/>
      <c r="CG740" s="181"/>
      <c r="CH740" s="181"/>
      <c r="CI740" s="181"/>
      <c r="CJ740" s="181"/>
    </row>
    <row r="741" spans="2:88" x14ac:dyDescent="0.2">
      <c r="B741" s="144" t="str">
        <f t="shared" si="353"/>
        <v>20. Equipo Contratista</v>
      </c>
      <c r="C741" s="243">
        <v>0</v>
      </c>
      <c r="D741" s="243">
        <v>0</v>
      </c>
      <c r="E741" s="243">
        <v>1571572</v>
      </c>
      <c r="F741" s="243">
        <v>0</v>
      </c>
      <c r="G741" s="243">
        <v>0</v>
      </c>
      <c r="H741" s="243">
        <v>153102</v>
      </c>
      <c r="I741" s="243">
        <v>169251</v>
      </c>
      <c r="J741" s="243">
        <v>0</v>
      </c>
      <c r="K741" s="243">
        <v>20891</v>
      </c>
      <c r="L741" s="243">
        <v>12737</v>
      </c>
      <c r="M741" s="243">
        <v>0</v>
      </c>
      <c r="N741" s="243">
        <v>1501</v>
      </c>
      <c r="O741" s="129">
        <v>228068</v>
      </c>
      <c r="P741" s="243">
        <v>0</v>
      </c>
      <c r="Q741" s="243">
        <v>223538</v>
      </c>
      <c r="R741" s="243">
        <v>0</v>
      </c>
      <c r="S741" s="243">
        <v>351033</v>
      </c>
      <c r="T741" s="243">
        <v>0</v>
      </c>
      <c r="U741" s="243">
        <v>150180</v>
      </c>
      <c r="V741" s="243">
        <v>0</v>
      </c>
      <c r="W741" s="243">
        <v>0</v>
      </c>
      <c r="X741" s="243">
        <v>0</v>
      </c>
      <c r="Y741" s="243">
        <v>27435</v>
      </c>
      <c r="Z741" s="243">
        <v>412495</v>
      </c>
      <c r="AA741" s="243">
        <v>66938</v>
      </c>
      <c r="AB741" s="243">
        <v>0</v>
      </c>
      <c r="AC741" s="243">
        <v>0</v>
      </c>
      <c r="AD741" s="243">
        <v>25060</v>
      </c>
      <c r="AE741" s="243">
        <v>0</v>
      </c>
      <c r="AF741" s="243">
        <v>0</v>
      </c>
      <c r="AG741" s="243">
        <v>182836</v>
      </c>
      <c r="AH741" s="243">
        <v>226753</v>
      </c>
      <c r="AI741" s="243">
        <v>0</v>
      </c>
      <c r="AJ741" s="243">
        <v>0</v>
      </c>
      <c r="AK741" s="243"/>
      <c r="AL741" s="243"/>
      <c r="AM741" s="243"/>
      <c r="AN741" s="243"/>
      <c r="AO741" s="243"/>
      <c r="AP741" s="243"/>
      <c r="AQ741" s="256">
        <f t="shared" si="354"/>
        <v>3823390</v>
      </c>
      <c r="AS741" s="151"/>
      <c r="AT741" s="151"/>
      <c r="AV741" s="181"/>
      <c r="AW741" s="181"/>
      <c r="AX741" s="181"/>
      <c r="AY741" s="181"/>
      <c r="AZ741" s="181"/>
      <c r="BA741" s="181"/>
      <c r="BB741" s="181"/>
      <c r="BC741" s="181"/>
      <c r="BD741" s="181"/>
      <c r="BE741" s="181"/>
      <c r="BF741" s="181"/>
      <c r="BG741" s="181"/>
      <c r="BH741" s="181"/>
      <c r="BI741" s="181"/>
      <c r="BJ741" s="181"/>
      <c r="BK741" s="181"/>
      <c r="BL741" s="181"/>
      <c r="BM741" s="181"/>
      <c r="BN741" s="181"/>
      <c r="BO741" s="181"/>
      <c r="BP741" s="181"/>
      <c r="BQ741" s="181"/>
      <c r="BR741" s="181"/>
      <c r="BS741" s="181"/>
      <c r="BT741" s="181"/>
      <c r="BU741" s="181"/>
      <c r="BV741" s="181"/>
      <c r="BW741" s="181"/>
      <c r="BX741" s="181"/>
      <c r="BY741" s="181"/>
      <c r="BZ741" s="181"/>
      <c r="CA741" s="181"/>
      <c r="CB741" s="181"/>
      <c r="CC741" s="181"/>
      <c r="CD741" s="181"/>
      <c r="CE741" s="181"/>
      <c r="CF741" s="181"/>
      <c r="CG741" s="181"/>
      <c r="CH741" s="181"/>
      <c r="CI741" s="181"/>
      <c r="CJ741" s="181"/>
    </row>
    <row r="742" spans="2:88" x14ac:dyDescent="0.2">
      <c r="B742" s="144" t="str">
        <f t="shared" si="353"/>
        <v>21. Todo Riesgo, Construcción y Montaje</v>
      </c>
      <c r="C742" s="243">
        <v>0</v>
      </c>
      <c r="D742" s="243">
        <v>0</v>
      </c>
      <c r="E742" s="243">
        <v>31947</v>
      </c>
      <c r="F742" s="243">
        <v>0</v>
      </c>
      <c r="G742" s="243">
        <v>0</v>
      </c>
      <c r="H742" s="243">
        <v>473913</v>
      </c>
      <c r="I742" s="243">
        <v>219288</v>
      </c>
      <c r="J742" s="243">
        <v>0</v>
      </c>
      <c r="K742" s="243">
        <v>138548</v>
      </c>
      <c r="L742" s="243">
        <v>33438</v>
      </c>
      <c r="M742" s="243">
        <v>0</v>
      </c>
      <c r="N742" s="243">
        <v>59124</v>
      </c>
      <c r="O742" s="129">
        <v>24350</v>
      </c>
      <c r="P742" s="243">
        <v>0</v>
      </c>
      <c r="Q742" s="243">
        <v>64158</v>
      </c>
      <c r="R742" s="243">
        <v>0</v>
      </c>
      <c r="S742" s="243">
        <v>51913</v>
      </c>
      <c r="T742" s="243">
        <v>0</v>
      </c>
      <c r="U742" s="243">
        <v>81366</v>
      </c>
      <c r="V742" s="243">
        <v>0</v>
      </c>
      <c r="W742" s="243">
        <v>29915</v>
      </c>
      <c r="X742" s="243">
        <v>0</v>
      </c>
      <c r="Y742" s="243">
        <v>19298</v>
      </c>
      <c r="Z742" s="243">
        <v>25904</v>
      </c>
      <c r="AA742" s="243">
        <v>7045</v>
      </c>
      <c r="AB742" s="243">
        <v>0</v>
      </c>
      <c r="AC742" s="243">
        <v>0</v>
      </c>
      <c r="AD742" s="243">
        <v>253389</v>
      </c>
      <c r="AE742" s="243">
        <v>1096</v>
      </c>
      <c r="AF742" s="243">
        <v>0</v>
      </c>
      <c r="AG742" s="243">
        <v>60425</v>
      </c>
      <c r="AH742" s="243">
        <v>50171</v>
      </c>
      <c r="AI742" s="243">
        <v>0</v>
      </c>
      <c r="AJ742" s="243">
        <v>0</v>
      </c>
      <c r="AK742" s="243"/>
      <c r="AL742" s="243"/>
      <c r="AM742" s="243"/>
      <c r="AN742" s="243"/>
      <c r="AO742" s="243"/>
      <c r="AP742" s="243"/>
      <c r="AQ742" s="256">
        <f t="shared" si="354"/>
        <v>1625288</v>
      </c>
      <c r="AS742" s="151"/>
      <c r="AT742" s="151"/>
      <c r="AV742" s="181"/>
      <c r="AW742" s="181"/>
      <c r="AX742" s="181"/>
      <c r="AY742" s="181"/>
      <c r="AZ742" s="181"/>
      <c r="BA742" s="181"/>
      <c r="BB742" s="181"/>
      <c r="BC742" s="181"/>
      <c r="BD742" s="181"/>
      <c r="BE742" s="181"/>
      <c r="BF742" s="181"/>
      <c r="BG742" s="181"/>
      <c r="BH742" s="181"/>
      <c r="BI742" s="181"/>
      <c r="BJ742" s="181"/>
      <c r="BK742" s="181"/>
      <c r="BL742" s="181"/>
      <c r="BM742" s="181"/>
      <c r="BN742" s="181"/>
      <c r="BO742" s="181"/>
      <c r="BP742" s="181"/>
      <c r="BQ742" s="181"/>
      <c r="BR742" s="181"/>
      <c r="BS742" s="181"/>
      <c r="BT742" s="181"/>
      <c r="BU742" s="181"/>
      <c r="BV742" s="181"/>
      <c r="BW742" s="181"/>
      <c r="BX742" s="181"/>
      <c r="BY742" s="181"/>
      <c r="BZ742" s="181"/>
      <c r="CA742" s="181"/>
      <c r="CB742" s="181"/>
      <c r="CC742" s="181"/>
      <c r="CD742" s="181"/>
      <c r="CE742" s="181"/>
      <c r="CF742" s="181"/>
      <c r="CG742" s="181"/>
      <c r="CH742" s="181"/>
      <c r="CI742" s="181"/>
      <c r="CJ742" s="181"/>
    </row>
    <row r="743" spans="2:88" x14ac:dyDescent="0.2">
      <c r="B743" s="144" t="str">
        <f t="shared" si="353"/>
        <v>22. Avería de Maquinaria</v>
      </c>
      <c r="C743" s="243">
        <v>0</v>
      </c>
      <c r="D743" s="243">
        <v>0</v>
      </c>
      <c r="E743" s="243">
        <v>972</v>
      </c>
      <c r="F743" s="243">
        <v>0</v>
      </c>
      <c r="G743" s="243">
        <v>0</v>
      </c>
      <c r="H743" s="243">
        <v>3465</v>
      </c>
      <c r="I743" s="243">
        <v>4162</v>
      </c>
      <c r="J743" s="243">
        <v>0</v>
      </c>
      <c r="K743" s="243">
        <v>1985</v>
      </c>
      <c r="L743" s="243">
        <v>2</v>
      </c>
      <c r="M743" s="243">
        <v>0</v>
      </c>
      <c r="N743" s="243">
        <v>422</v>
      </c>
      <c r="O743" s="129">
        <v>29</v>
      </c>
      <c r="P743" s="243">
        <v>0</v>
      </c>
      <c r="Q743" s="243">
        <v>1671</v>
      </c>
      <c r="R743" s="243">
        <v>0</v>
      </c>
      <c r="S743" s="243">
        <v>706</v>
      </c>
      <c r="T743" s="243">
        <v>0</v>
      </c>
      <c r="U743" s="243">
        <v>2661</v>
      </c>
      <c r="V743" s="243">
        <v>0</v>
      </c>
      <c r="W743" s="243">
        <v>82</v>
      </c>
      <c r="X743" s="243">
        <v>0</v>
      </c>
      <c r="Y743" s="243">
        <v>41</v>
      </c>
      <c r="Z743" s="243">
        <v>70760</v>
      </c>
      <c r="AA743" s="243">
        <v>438</v>
      </c>
      <c r="AB743" s="243">
        <v>0</v>
      </c>
      <c r="AC743" s="243">
        <v>0</v>
      </c>
      <c r="AD743" s="243">
        <v>30</v>
      </c>
      <c r="AE743" s="243">
        <v>0</v>
      </c>
      <c r="AF743" s="243">
        <v>0</v>
      </c>
      <c r="AG743" s="243">
        <v>12358</v>
      </c>
      <c r="AH743" s="243">
        <v>0</v>
      </c>
      <c r="AI743" s="243">
        <v>0</v>
      </c>
      <c r="AJ743" s="243">
        <v>0</v>
      </c>
      <c r="AK743" s="243"/>
      <c r="AL743" s="243"/>
      <c r="AM743" s="243"/>
      <c r="AN743" s="243"/>
      <c r="AO743" s="243"/>
      <c r="AP743" s="243"/>
      <c r="AQ743" s="256">
        <f t="shared" si="354"/>
        <v>99784</v>
      </c>
      <c r="AS743" s="151"/>
      <c r="AT743" s="151"/>
      <c r="AV743" s="181"/>
      <c r="AW743" s="181"/>
      <c r="AX743" s="181"/>
      <c r="AY743" s="181"/>
      <c r="AZ743" s="181"/>
      <c r="BA743" s="181"/>
      <c r="BB743" s="181"/>
      <c r="BC743" s="181"/>
      <c r="BD743" s="181"/>
      <c r="BE743" s="181"/>
      <c r="BF743" s="181"/>
      <c r="BG743" s="181"/>
      <c r="BH743" s="181"/>
      <c r="BI743" s="181"/>
      <c r="BJ743" s="181"/>
      <c r="BK743" s="181"/>
      <c r="BL743" s="181"/>
      <c r="BM743" s="181"/>
      <c r="BN743" s="181"/>
      <c r="BO743" s="181"/>
      <c r="BP743" s="181"/>
      <c r="BQ743" s="181"/>
      <c r="BR743" s="181"/>
      <c r="BS743" s="181"/>
      <c r="BT743" s="181"/>
      <c r="BU743" s="181"/>
      <c r="BV743" s="181"/>
      <c r="BW743" s="181"/>
      <c r="BX743" s="181"/>
      <c r="BY743" s="181"/>
      <c r="BZ743" s="181"/>
      <c r="CA743" s="181"/>
      <c r="CB743" s="181"/>
      <c r="CC743" s="181"/>
      <c r="CD743" s="181"/>
      <c r="CE743" s="181"/>
      <c r="CF743" s="181"/>
      <c r="CG743" s="181"/>
      <c r="CH743" s="181"/>
      <c r="CI743" s="181"/>
      <c r="CJ743" s="181"/>
    </row>
    <row r="744" spans="2:88" x14ac:dyDescent="0.2">
      <c r="B744" s="144" t="str">
        <f t="shared" si="353"/>
        <v>23. Equipo Electrónico</v>
      </c>
      <c r="C744" s="243">
        <v>0</v>
      </c>
      <c r="D744" s="243">
        <v>0</v>
      </c>
      <c r="E744" s="243">
        <v>37299</v>
      </c>
      <c r="F744" s="243">
        <v>0</v>
      </c>
      <c r="G744" s="243">
        <v>0</v>
      </c>
      <c r="H744" s="243">
        <v>7437</v>
      </c>
      <c r="I744" s="243">
        <v>1507227</v>
      </c>
      <c r="J744" s="243">
        <v>0</v>
      </c>
      <c r="K744" s="243">
        <v>6735</v>
      </c>
      <c r="L744" s="243">
        <v>1662</v>
      </c>
      <c r="M744" s="243">
        <v>0</v>
      </c>
      <c r="N744" s="243">
        <v>270</v>
      </c>
      <c r="O744" s="129">
        <v>16674</v>
      </c>
      <c r="P744" s="243">
        <v>0</v>
      </c>
      <c r="Q744" s="243">
        <v>32975</v>
      </c>
      <c r="R744" s="243">
        <v>0</v>
      </c>
      <c r="S744" s="243">
        <v>39857</v>
      </c>
      <c r="T744" s="243">
        <v>0</v>
      </c>
      <c r="U744" s="243">
        <v>17741</v>
      </c>
      <c r="V744" s="243">
        <v>0</v>
      </c>
      <c r="W744" s="243">
        <v>216</v>
      </c>
      <c r="X744" s="243">
        <v>0</v>
      </c>
      <c r="Y744" s="243">
        <v>8904</v>
      </c>
      <c r="Z744" s="243">
        <v>111835</v>
      </c>
      <c r="AA744" s="243">
        <v>4725</v>
      </c>
      <c r="AB744" s="243">
        <v>0</v>
      </c>
      <c r="AC744" s="243">
        <v>0</v>
      </c>
      <c r="AD744" s="243">
        <v>6845</v>
      </c>
      <c r="AE744" s="243">
        <v>0</v>
      </c>
      <c r="AF744" s="243">
        <v>0</v>
      </c>
      <c r="AG744" s="243">
        <v>35820</v>
      </c>
      <c r="AH744" s="243">
        <v>560</v>
      </c>
      <c r="AI744" s="243">
        <v>0</v>
      </c>
      <c r="AJ744" s="243">
        <v>19233</v>
      </c>
      <c r="AK744" s="243"/>
      <c r="AL744" s="243"/>
      <c r="AM744" s="243"/>
      <c r="AN744" s="243"/>
      <c r="AO744" s="243"/>
      <c r="AP744" s="243"/>
      <c r="AQ744" s="256">
        <f t="shared" si="354"/>
        <v>1856015</v>
      </c>
      <c r="AS744" s="151"/>
      <c r="AT744" s="151"/>
      <c r="AV744" s="181"/>
      <c r="AW744" s="181"/>
      <c r="AX744" s="181"/>
      <c r="AY744" s="181"/>
      <c r="AZ744" s="181"/>
      <c r="BA744" s="181"/>
      <c r="BB744" s="181"/>
      <c r="BC744" s="181"/>
      <c r="BD744" s="181"/>
      <c r="BE744" s="181"/>
      <c r="BF744" s="181"/>
      <c r="BG744" s="181"/>
      <c r="BH744" s="181"/>
      <c r="BI744" s="181"/>
      <c r="BJ744" s="181"/>
      <c r="BK744" s="181"/>
      <c r="BL744" s="181"/>
      <c r="BM744" s="181"/>
      <c r="BN744" s="181"/>
      <c r="BO744" s="181"/>
      <c r="BP744" s="181"/>
      <c r="BQ744" s="181"/>
      <c r="BR744" s="181"/>
      <c r="BS744" s="181"/>
      <c r="BT744" s="181"/>
      <c r="BU744" s="181"/>
      <c r="BV744" s="181"/>
      <c r="BW744" s="181"/>
      <c r="BX744" s="181"/>
      <c r="BY744" s="181"/>
      <c r="BZ744" s="181"/>
      <c r="CA744" s="181"/>
      <c r="CB744" s="181"/>
      <c r="CC744" s="181"/>
      <c r="CD744" s="181"/>
      <c r="CE744" s="181"/>
      <c r="CF744" s="181"/>
      <c r="CG744" s="181"/>
      <c r="CH744" s="181"/>
      <c r="CI744" s="181"/>
      <c r="CJ744" s="181"/>
    </row>
    <row r="745" spans="2:88" x14ac:dyDescent="0.2">
      <c r="B745" s="144" t="str">
        <f t="shared" si="353"/>
        <v>24. Garantía</v>
      </c>
      <c r="C745" s="243">
        <v>0</v>
      </c>
      <c r="D745" s="243">
        <v>4605236</v>
      </c>
      <c r="E745" s="243">
        <v>37813</v>
      </c>
      <c r="F745" s="243">
        <v>0</v>
      </c>
      <c r="G745" s="243">
        <v>101783</v>
      </c>
      <c r="H745" s="243">
        <v>41200</v>
      </c>
      <c r="I745" s="243">
        <v>30066</v>
      </c>
      <c r="J745" s="243">
        <v>0</v>
      </c>
      <c r="K745" s="243">
        <v>441313</v>
      </c>
      <c r="L745" s="243">
        <v>139222</v>
      </c>
      <c r="M745" s="243">
        <v>397090</v>
      </c>
      <c r="N745" s="243">
        <v>0</v>
      </c>
      <c r="O745" s="129">
        <v>0</v>
      </c>
      <c r="P745" s="243">
        <v>152319</v>
      </c>
      <c r="Q745" s="243">
        <v>189497</v>
      </c>
      <c r="R745" s="243">
        <v>0</v>
      </c>
      <c r="S745" s="243">
        <v>300462</v>
      </c>
      <c r="T745" s="243">
        <v>0</v>
      </c>
      <c r="U745" s="243">
        <v>40150</v>
      </c>
      <c r="V745" s="243">
        <v>0</v>
      </c>
      <c r="W745" s="243">
        <v>2261</v>
      </c>
      <c r="X745" s="243">
        <v>281092</v>
      </c>
      <c r="Y745" s="243">
        <v>128395</v>
      </c>
      <c r="Z745" s="243">
        <v>0</v>
      </c>
      <c r="AA745" s="243">
        <v>170389</v>
      </c>
      <c r="AB745" s="243">
        <v>0</v>
      </c>
      <c r="AC745" s="243">
        <v>0</v>
      </c>
      <c r="AD745" s="243">
        <v>80793</v>
      </c>
      <c r="AE745" s="243">
        <v>0</v>
      </c>
      <c r="AF745" s="243">
        <v>197470</v>
      </c>
      <c r="AG745" s="243">
        <v>20232</v>
      </c>
      <c r="AH745" s="243">
        <v>1139</v>
      </c>
      <c r="AI745" s="243">
        <v>0</v>
      </c>
      <c r="AJ745" s="243">
        <v>0</v>
      </c>
      <c r="AK745" s="243"/>
      <c r="AL745" s="243"/>
      <c r="AM745" s="243"/>
      <c r="AN745" s="243"/>
      <c r="AO745" s="243"/>
      <c r="AP745" s="243"/>
      <c r="AQ745" s="256">
        <f t="shared" si="354"/>
        <v>7357922</v>
      </c>
      <c r="AS745" s="151"/>
      <c r="AT745" s="151"/>
      <c r="AV745" s="181"/>
      <c r="AW745" s="181"/>
      <c r="AX745" s="181"/>
      <c r="AY745" s="181"/>
      <c r="AZ745" s="181"/>
      <c r="BA745" s="181"/>
      <c r="BB745" s="181"/>
      <c r="BC745" s="181"/>
      <c r="BD745" s="181"/>
      <c r="BE745" s="181"/>
      <c r="BF745" s="181"/>
      <c r="BG745" s="181"/>
      <c r="BH745" s="181"/>
      <c r="BI745" s="181"/>
      <c r="BJ745" s="181"/>
      <c r="BK745" s="181"/>
      <c r="BL745" s="181"/>
      <c r="BM745" s="181"/>
      <c r="BN745" s="181"/>
      <c r="BO745" s="181"/>
      <c r="BP745" s="181"/>
      <c r="BQ745" s="181"/>
      <c r="BR745" s="181"/>
      <c r="BS745" s="181"/>
      <c r="BT745" s="181"/>
      <c r="BU745" s="181"/>
      <c r="BV745" s="181"/>
      <c r="BW745" s="181"/>
      <c r="BX745" s="181"/>
      <c r="BY745" s="181"/>
      <c r="BZ745" s="181"/>
      <c r="CA745" s="181"/>
      <c r="CB745" s="181"/>
      <c r="CC745" s="181"/>
      <c r="CD745" s="181"/>
      <c r="CE745" s="181"/>
      <c r="CF745" s="181"/>
      <c r="CG745" s="181"/>
      <c r="CH745" s="181"/>
      <c r="CI745" s="181"/>
      <c r="CJ745" s="181"/>
    </row>
    <row r="746" spans="2:88" x14ac:dyDescent="0.2">
      <c r="B746" s="144" t="str">
        <f t="shared" si="353"/>
        <v>25. Fidelidad</v>
      </c>
      <c r="C746" s="243">
        <v>0</v>
      </c>
      <c r="D746" s="243">
        <v>0</v>
      </c>
      <c r="E746" s="243">
        <v>101369</v>
      </c>
      <c r="F746" s="243">
        <v>0</v>
      </c>
      <c r="G746" s="243">
        <v>0</v>
      </c>
      <c r="H746" s="243">
        <v>324</v>
      </c>
      <c r="I746" s="243">
        <v>0</v>
      </c>
      <c r="J746" s="243">
        <v>0</v>
      </c>
      <c r="K746" s="243">
        <v>333</v>
      </c>
      <c r="L746" s="243">
        <v>3</v>
      </c>
      <c r="M746" s="243">
        <v>0</v>
      </c>
      <c r="N746" s="243">
        <v>0</v>
      </c>
      <c r="O746" s="129">
        <v>0</v>
      </c>
      <c r="P746" s="243">
        <v>0</v>
      </c>
      <c r="Q746" s="243">
        <v>988091</v>
      </c>
      <c r="R746" s="243">
        <v>0</v>
      </c>
      <c r="S746" s="243">
        <v>2705</v>
      </c>
      <c r="T746" s="243">
        <v>0</v>
      </c>
      <c r="U746" s="243">
        <v>0</v>
      </c>
      <c r="V746" s="243">
        <v>0</v>
      </c>
      <c r="W746" s="243">
        <v>0</v>
      </c>
      <c r="X746" s="243">
        <v>0</v>
      </c>
      <c r="Y746" s="243">
        <v>0</v>
      </c>
      <c r="Z746" s="243">
        <v>0</v>
      </c>
      <c r="AA746" s="243">
        <v>0</v>
      </c>
      <c r="AB746" s="243">
        <v>0</v>
      </c>
      <c r="AC746" s="243">
        <v>0</v>
      </c>
      <c r="AD746" s="243">
        <v>489102</v>
      </c>
      <c r="AE746" s="243">
        <v>0</v>
      </c>
      <c r="AF746" s="243">
        <v>0</v>
      </c>
      <c r="AG746" s="243">
        <v>133</v>
      </c>
      <c r="AH746" s="243">
        <v>0</v>
      </c>
      <c r="AI746" s="243">
        <v>0</v>
      </c>
      <c r="AJ746" s="243">
        <v>0</v>
      </c>
      <c r="AK746" s="243"/>
      <c r="AL746" s="243"/>
      <c r="AM746" s="243"/>
      <c r="AN746" s="243"/>
      <c r="AO746" s="243"/>
      <c r="AP746" s="243"/>
      <c r="AQ746" s="256">
        <f t="shared" si="354"/>
        <v>1582060</v>
      </c>
      <c r="AS746" s="151"/>
      <c r="AT746" s="151"/>
      <c r="AV746" s="181"/>
      <c r="AW746" s="181"/>
      <c r="AX746" s="181"/>
      <c r="AY746" s="181"/>
      <c r="AZ746" s="181"/>
      <c r="BA746" s="181"/>
      <c r="BB746" s="181"/>
      <c r="BC746" s="181"/>
      <c r="BD746" s="181"/>
      <c r="BE746" s="181"/>
      <c r="BF746" s="181"/>
      <c r="BG746" s="181"/>
      <c r="BH746" s="181"/>
      <c r="BI746" s="181"/>
      <c r="BJ746" s="181"/>
      <c r="BK746" s="181"/>
      <c r="BL746" s="181"/>
      <c r="BM746" s="181"/>
      <c r="BN746" s="181"/>
      <c r="BO746" s="181"/>
      <c r="BP746" s="181"/>
      <c r="BQ746" s="181"/>
      <c r="BR746" s="181"/>
      <c r="BS746" s="181"/>
      <c r="BT746" s="181"/>
      <c r="BU746" s="181"/>
      <c r="BV746" s="181"/>
      <c r="BW746" s="181"/>
      <c r="BX746" s="181"/>
      <c r="BY746" s="181"/>
      <c r="BZ746" s="181"/>
      <c r="CA746" s="181"/>
      <c r="CB746" s="181"/>
      <c r="CC746" s="181"/>
      <c r="CD746" s="181"/>
      <c r="CE746" s="181"/>
      <c r="CF746" s="181"/>
      <c r="CG746" s="181"/>
      <c r="CH746" s="181"/>
      <c r="CI746" s="181"/>
      <c r="CJ746" s="181"/>
    </row>
    <row r="747" spans="2:88" x14ac:dyDescent="0.2">
      <c r="B747" s="144" t="str">
        <f t="shared" si="353"/>
        <v>26. Seguros Extensión y Garantía</v>
      </c>
      <c r="C747" s="243">
        <v>0</v>
      </c>
      <c r="D747" s="243">
        <v>0</v>
      </c>
      <c r="E747" s="243">
        <v>0</v>
      </c>
      <c r="F747" s="243">
        <v>0</v>
      </c>
      <c r="G747" s="243">
        <v>0</v>
      </c>
      <c r="H747" s="243">
        <v>53655</v>
      </c>
      <c r="I747" s="243">
        <v>0</v>
      </c>
      <c r="J747" s="243">
        <v>0</v>
      </c>
      <c r="K747" s="243">
        <v>524230</v>
      </c>
      <c r="L747" s="243">
        <v>0</v>
      </c>
      <c r="M747" s="243">
        <v>0</v>
      </c>
      <c r="N747" s="243">
        <v>0</v>
      </c>
      <c r="O747" s="129">
        <v>0</v>
      </c>
      <c r="P747" s="243">
        <v>0</v>
      </c>
      <c r="Q747" s="243">
        <v>313102</v>
      </c>
      <c r="R747" s="243">
        <v>0</v>
      </c>
      <c r="S747" s="243">
        <v>0</v>
      </c>
      <c r="T747" s="243">
        <v>0</v>
      </c>
      <c r="U747" s="243">
        <v>0</v>
      </c>
      <c r="V747" s="243">
        <v>0</v>
      </c>
      <c r="W747" s="243">
        <v>0</v>
      </c>
      <c r="X747" s="243">
        <v>0</v>
      </c>
      <c r="Y747" s="243">
        <v>0</v>
      </c>
      <c r="Z747" s="243">
        <v>0</v>
      </c>
      <c r="AA747" s="243">
        <v>0</v>
      </c>
      <c r="AB747" s="243">
        <v>0</v>
      </c>
      <c r="AC747" s="243">
        <v>0</v>
      </c>
      <c r="AD747" s="243">
        <v>0</v>
      </c>
      <c r="AE747" s="243">
        <v>0</v>
      </c>
      <c r="AF747" s="243">
        <v>0</v>
      </c>
      <c r="AG747" s="243">
        <v>0</v>
      </c>
      <c r="AH747" s="243">
        <v>0</v>
      </c>
      <c r="AI747" s="243">
        <v>0</v>
      </c>
      <c r="AJ747" s="243">
        <v>0</v>
      </c>
      <c r="AK747" s="243"/>
      <c r="AL747" s="243"/>
      <c r="AM747" s="243"/>
      <c r="AN747" s="243"/>
      <c r="AO747" s="243"/>
      <c r="AP747" s="243"/>
      <c r="AQ747" s="256">
        <f t="shared" si="354"/>
        <v>890987</v>
      </c>
      <c r="AS747" s="151"/>
      <c r="AT747" s="151"/>
      <c r="AV747" s="181"/>
      <c r="AW747" s="181"/>
      <c r="AX747" s="181"/>
      <c r="AY747" s="181"/>
      <c r="AZ747" s="181"/>
      <c r="BA747" s="181"/>
      <c r="BB747" s="181"/>
      <c r="BC747" s="181"/>
      <c r="BD747" s="181"/>
      <c r="BE747" s="181"/>
      <c r="BF747" s="181"/>
      <c r="BG747" s="181"/>
      <c r="BH747" s="181"/>
      <c r="BI747" s="181"/>
      <c r="BJ747" s="181"/>
      <c r="BK747" s="181"/>
      <c r="BL747" s="181"/>
      <c r="BM747" s="181"/>
      <c r="BN747" s="181"/>
      <c r="BO747" s="181"/>
      <c r="BP747" s="181"/>
      <c r="BQ747" s="181"/>
      <c r="BR747" s="181"/>
      <c r="BS747" s="181"/>
      <c r="BT747" s="181"/>
      <c r="BU747" s="181"/>
      <c r="BV747" s="181"/>
      <c r="BW747" s="181"/>
      <c r="BX747" s="181"/>
      <c r="BY747" s="181"/>
      <c r="BZ747" s="181"/>
      <c r="CA747" s="181"/>
      <c r="CB747" s="181"/>
      <c r="CC747" s="181"/>
      <c r="CD747" s="181"/>
      <c r="CE747" s="181"/>
      <c r="CF747" s="181"/>
      <c r="CG747" s="181"/>
      <c r="CH747" s="181"/>
      <c r="CI747" s="181"/>
      <c r="CJ747" s="181"/>
    </row>
    <row r="748" spans="2:88" x14ac:dyDescent="0.2">
      <c r="B748" s="144" t="str">
        <f t="shared" si="353"/>
        <v>27. Seguros de Crédito por Ventas a Plazo</v>
      </c>
      <c r="C748" s="243">
        <v>0</v>
      </c>
      <c r="D748" s="243">
        <v>3412820</v>
      </c>
      <c r="E748" s="243">
        <v>0</v>
      </c>
      <c r="F748" s="243">
        <v>0</v>
      </c>
      <c r="G748" s="243">
        <v>1074</v>
      </c>
      <c r="H748" s="243">
        <v>0</v>
      </c>
      <c r="I748" s="243">
        <v>0</v>
      </c>
      <c r="J748" s="243">
        <v>457141</v>
      </c>
      <c r="K748" s="243">
        <v>0</v>
      </c>
      <c r="L748" s="243">
        <v>0</v>
      </c>
      <c r="M748" s="243">
        <v>1839107</v>
      </c>
      <c r="N748" s="243">
        <v>0</v>
      </c>
      <c r="O748" s="129">
        <v>0</v>
      </c>
      <c r="P748" s="243">
        <v>6223</v>
      </c>
      <c r="Q748" s="243">
        <v>0</v>
      </c>
      <c r="R748" s="243">
        <v>0</v>
      </c>
      <c r="S748" s="243">
        <v>0</v>
      </c>
      <c r="T748" s="243">
        <v>0</v>
      </c>
      <c r="U748" s="243">
        <v>0</v>
      </c>
      <c r="V748" s="243">
        <v>0</v>
      </c>
      <c r="W748" s="243">
        <v>0</v>
      </c>
      <c r="X748" s="243">
        <v>123736</v>
      </c>
      <c r="Y748" s="243">
        <v>0</v>
      </c>
      <c r="Z748" s="243">
        <v>0</v>
      </c>
      <c r="AA748" s="243">
        <v>0</v>
      </c>
      <c r="AB748" s="243">
        <v>0</v>
      </c>
      <c r="AC748" s="243">
        <v>201736</v>
      </c>
      <c r="AD748" s="243">
        <v>0</v>
      </c>
      <c r="AE748" s="243">
        <v>0</v>
      </c>
      <c r="AF748" s="243">
        <v>73941</v>
      </c>
      <c r="AG748" s="243">
        <v>0</v>
      </c>
      <c r="AH748" s="243">
        <v>0</v>
      </c>
      <c r="AI748" s="243">
        <v>0</v>
      </c>
      <c r="AJ748" s="243">
        <v>0</v>
      </c>
      <c r="AK748" s="243"/>
      <c r="AL748" s="243"/>
      <c r="AM748" s="243"/>
      <c r="AN748" s="243"/>
      <c r="AO748" s="243"/>
      <c r="AP748" s="243"/>
      <c r="AQ748" s="256">
        <f t="shared" si="354"/>
        <v>6115778</v>
      </c>
      <c r="AS748" s="151"/>
      <c r="AT748" s="151"/>
      <c r="AV748" s="181"/>
      <c r="AW748" s="181"/>
      <c r="AX748" s="181"/>
      <c r="AY748" s="181"/>
      <c r="AZ748" s="181"/>
      <c r="BA748" s="181"/>
      <c r="BB748" s="181"/>
      <c r="BC748" s="181"/>
      <c r="BD748" s="181"/>
      <c r="BE748" s="181"/>
      <c r="BF748" s="181"/>
      <c r="BG748" s="181"/>
      <c r="BH748" s="181"/>
      <c r="BI748" s="181"/>
      <c r="BJ748" s="181"/>
      <c r="BK748" s="181"/>
      <c r="BL748" s="181"/>
      <c r="BM748" s="181"/>
      <c r="BN748" s="181"/>
      <c r="BO748" s="181"/>
      <c r="BP748" s="181"/>
      <c r="BQ748" s="181"/>
      <c r="BR748" s="181"/>
      <c r="BS748" s="181"/>
      <c r="BT748" s="181"/>
      <c r="BU748" s="181"/>
      <c r="BV748" s="181"/>
      <c r="BW748" s="181"/>
      <c r="BX748" s="181"/>
      <c r="BY748" s="181"/>
      <c r="BZ748" s="181"/>
      <c r="CA748" s="181"/>
      <c r="CB748" s="181"/>
      <c r="CC748" s="181"/>
      <c r="CD748" s="181"/>
      <c r="CE748" s="181"/>
      <c r="CF748" s="181"/>
      <c r="CG748" s="181"/>
      <c r="CH748" s="181"/>
      <c r="CI748" s="181"/>
      <c r="CJ748" s="181"/>
    </row>
    <row r="749" spans="2:88" x14ac:dyDescent="0.2">
      <c r="B749" s="144" t="str">
        <f t="shared" si="353"/>
        <v>28. Seguros de Crédito a la Exportación</v>
      </c>
      <c r="C749" s="243">
        <v>0</v>
      </c>
      <c r="D749" s="243">
        <v>421822</v>
      </c>
      <c r="E749" s="243">
        <v>0</v>
      </c>
      <c r="F749" s="243">
        <v>0</v>
      </c>
      <c r="G749" s="243">
        <v>97</v>
      </c>
      <c r="H749" s="243">
        <v>0</v>
      </c>
      <c r="I749" s="243">
        <v>0</v>
      </c>
      <c r="J749" s="243">
        <v>1017077</v>
      </c>
      <c r="K749" s="243">
        <v>0</v>
      </c>
      <c r="L749" s="243">
        <v>0</v>
      </c>
      <c r="M749" s="243">
        <v>413379</v>
      </c>
      <c r="N749" s="243">
        <v>0</v>
      </c>
      <c r="O749" s="129">
        <v>0</v>
      </c>
      <c r="P749" s="243">
        <v>0</v>
      </c>
      <c r="Q749" s="243">
        <v>0</v>
      </c>
      <c r="R749" s="243">
        <v>0</v>
      </c>
      <c r="S749" s="243">
        <v>0</v>
      </c>
      <c r="T749" s="243">
        <v>0</v>
      </c>
      <c r="U749" s="243">
        <v>0</v>
      </c>
      <c r="V749" s="243">
        <v>0</v>
      </c>
      <c r="W749" s="243">
        <v>0</v>
      </c>
      <c r="X749" s="243">
        <v>268</v>
      </c>
      <c r="Y749" s="243">
        <v>0</v>
      </c>
      <c r="Z749" s="243">
        <v>0</v>
      </c>
      <c r="AA749" s="243">
        <v>0</v>
      </c>
      <c r="AB749" s="243">
        <v>0</v>
      </c>
      <c r="AC749" s="243">
        <v>81468</v>
      </c>
      <c r="AD749" s="243">
        <v>0</v>
      </c>
      <c r="AE749" s="243">
        <v>0</v>
      </c>
      <c r="AF749" s="243">
        <v>0</v>
      </c>
      <c r="AG749" s="243">
        <v>0</v>
      </c>
      <c r="AH749" s="243">
        <v>0</v>
      </c>
      <c r="AI749" s="243">
        <v>0</v>
      </c>
      <c r="AJ749" s="243">
        <v>0</v>
      </c>
      <c r="AK749" s="243"/>
      <c r="AL749" s="243"/>
      <c r="AM749" s="243"/>
      <c r="AN749" s="243"/>
      <c r="AO749" s="243"/>
      <c r="AP749" s="243"/>
      <c r="AQ749" s="256">
        <f t="shared" si="354"/>
        <v>1934111</v>
      </c>
      <c r="AS749" s="151"/>
      <c r="AT749" s="151"/>
      <c r="AV749" s="181"/>
      <c r="AW749" s="181"/>
      <c r="AX749" s="181"/>
      <c r="AY749" s="181"/>
      <c r="AZ749" s="181"/>
      <c r="BA749" s="181"/>
      <c r="BB749" s="181"/>
      <c r="BC749" s="181"/>
      <c r="BD749" s="181"/>
      <c r="BE749" s="181"/>
      <c r="BF749" s="181"/>
      <c r="BG749" s="181"/>
      <c r="BH749" s="181"/>
      <c r="BI749" s="181"/>
      <c r="BJ749" s="181"/>
      <c r="BK749" s="181"/>
      <c r="BL749" s="181"/>
      <c r="BM749" s="181"/>
      <c r="BN749" s="181"/>
      <c r="BO749" s="181"/>
      <c r="BP749" s="181"/>
      <c r="BQ749" s="181"/>
      <c r="BR749" s="181"/>
      <c r="BS749" s="181"/>
      <c r="BT749" s="181"/>
      <c r="BU749" s="181"/>
      <c r="BV749" s="181"/>
      <c r="BW749" s="181"/>
      <c r="BX749" s="181"/>
      <c r="BY749" s="181"/>
      <c r="BZ749" s="181"/>
      <c r="CA749" s="181"/>
      <c r="CB749" s="181"/>
      <c r="CC749" s="181"/>
      <c r="CD749" s="181"/>
      <c r="CE749" s="181"/>
      <c r="CF749" s="181"/>
      <c r="CG749" s="181"/>
      <c r="CH749" s="181"/>
      <c r="CI749" s="181"/>
      <c r="CJ749" s="181"/>
    </row>
    <row r="750" spans="2:88" x14ac:dyDescent="0.2">
      <c r="B750" s="144" t="str">
        <f t="shared" si="353"/>
        <v>29. Otros Seguros de Crédito</v>
      </c>
      <c r="C750" s="243">
        <v>0</v>
      </c>
      <c r="D750" s="243">
        <v>0</v>
      </c>
      <c r="E750" s="243">
        <v>0</v>
      </c>
      <c r="F750" s="243">
        <v>0</v>
      </c>
      <c r="G750" s="243">
        <v>0</v>
      </c>
      <c r="H750" s="243">
        <v>0</v>
      </c>
      <c r="I750" s="243">
        <v>0</v>
      </c>
      <c r="J750" s="243">
        <v>0</v>
      </c>
      <c r="K750" s="243">
        <v>0</v>
      </c>
      <c r="L750" s="243">
        <v>0</v>
      </c>
      <c r="M750" s="243">
        <v>0</v>
      </c>
      <c r="N750" s="243">
        <v>0</v>
      </c>
      <c r="O750" s="129">
        <v>0</v>
      </c>
      <c r="P750" s="243">
        <v>0</v>
      </c>
      <c r="Q750" s="243">
        <v>0</v>
      </c>
      <c r="R750" s="243">
        <v>0</v>
      </c>
      <c r="S750" s="243">
        <v>0</v>
      </c>
      <c r="T750" s="243">
        <v>0</v>
      </c>
      <c r="U750" s="243">
        <v>0</v>
      </c>
      <c r="V750" s="243">
        <v>0</v>
      </c>
      <c r="W750" s="243">
        <v>0</v>
      </c>
      <c r="X750" s="243">
        <v>0</v>
      </c>
      <c r="Y750" s="243">
        <v>0</v>
      </c>
      <c r="Z750" s="243">
        <v>0</v>
      </c>
      <c r="AA750" s="243">
        <v>0</v>
      </c>
      <c r="AB750" s="243">
        <v>0</v>
      </c>
      <c r="AC750" s="243">
        <v>0</v>
      </c>
      <c r="AD750" s="243">
        <v>0</v>
      </c>
      <c r="AE750" s="243">
        <v>0</v>
      </c>
      <c r="AF750" s="243">
        <v>0</v>
      </c>
      <c r="AG750" s="243">
        <v>0</v>
      </c>
      <c r="AH750" s="243">
        <v>0</v>
      </c>
      <c r="AI750" s="243">
        <v>0</v>
      </c>
      <c r="AJ750" s="243">
        <v>0</v>
      </c>
      <c r="AK750" s="243"/>
      <c r="AL750" s="243"/>
      <c r="AM750" s="243"/>
      <c r="AN750" s="243"/>
      <c r="AO750" s="243"/>
      <c r="AP750" s="243"/>
      <c r="AQ750" s="256">
        <f t="shared" si="354"/>
        <v>0</v>
      </c>
      <c r="AS750" s="151"/>
      <c r="AT750" s="151"/>
      <c r="AV750" s="181"/>
      <c r="AW750" s="181"/>
      <c r="AX750" s="181"/>
      <c r="AY750" s="181"/>
      <c r="AZ750" s="181"/>
      <c r="BA750" s="181"/>
      <c r="BB750" s="181"/>
      <c r="BC750" s="181"/>
      <c r="BD750" s="181"/>
      <c r="BE750" s="181"/>
      <c r="BF750" s="181"/>
      <c r="BG750" s="181"/>
      <c r="BH750" s="181"/>
      <c r="BI750" s="181"/>
      <c r="BJ750" s="181"/>
      <c r="BK750" s="181"/>
      <c r="BL750" s="181"/>
      <c r="BM750" s="181"/>
      <c r="BN750" s="181"/>
      <c r="BO750" s="181"/>
      <c r="BP750" s="181"/>
      <c r="BQ750" s="181"/>
      <c r="BR750" s="181"/>
      <c r="BS750" s="181"/>
      <c r="BT750" s="181"/>
      <c r="BU750" s="181"/>
      <c r="BV750" s="181"/>
      <c r="BW750" s="181"/>
      <c r="BX750" s="181"/>
      <c r="BY750" s="181"/>
      <c r="BZ750" s="181"/>
      <c r="CA750" s="181"/>
      <c r="CB750" s="181"/>
      <c r="CC750" s="181"/>
      <c r="CD750" s="181"/>
      <c r="CE750" s="181"/>
      <c r="CF750" s="181"/>
      <c r="CG750" s="181"/>
      <c r="CH750" s="181"/>
      <c r="CI750" s="181"/>
      <c r="CJ750" s="181"/>
    </row>
    <row r="751" spans="2:88" x14ac:dyDescent="0.2">
      <c r="B751" s="144" t="str">
        <f t="shared" si="353"/>
        <v>30. Salud</v>
      </c>
      <c r="C751" s="243">
        <v>0</v>
      </c>
      <c r="D751" s="243">
        <v>0</v>
      </c>
      <c r="E751" s="243">
        <v>-1016133</v>
      </c>
      <c r="F751" s="243">
        <v>1012423</v>
      </c>
      <c r="G751" s="243">
        <v>0</v>
      </c>
      <c r="H751" s="243">
        <v>0</v>
      </c>
      <c r="I751" s="243">
        <v>176280</v>
      </c>
      <c r="J751" s="243">
        <v>0</v>
      </c>
      <c r="K751" s="243">
        <v>82134</v>
      </c>
      <c r="L751" s="243">
        <v>0</v>
      </c>
      <c r="M751" s="243">
        <v>0</v>
      </c>
      <c r="N751" s="243">
        <v>0</v>
      </c>
      <c r="O751" s="129">
        <v>0</v>
      </c>
      <c r="P751" s="243">
        <v>0</v>
      </c>
      <c r="Q751" s="243">
        <v>0</v>
      </c>
      <c r="R751" s="243">
        <v>0</v>
      </c>
      <c r="S751" s="243">
        <v>0</v>
      </c>
      <c r="T751" s="243">
        <v>0</v>
      </c>
      <c r="U751" s="243">
        <v>0</v>
      </c>
      <c r="V751" s="243">
        <v>13478</v>
      </c>
      <c r="W751" s="243">
        <v>0</v>
      </c>
      <c r="X751" s="243">
        <v>0</v>
      </c>
      <c r="Y751" s="243">
        <v>0</v>
      </c>
      <c r="Z751" s="243">
        <v>0</v>
      </c>
      <c r="AA751" s="243">
        <v>0</v>
      </c>
      <c r="AB751" s="243">
        <v>121</v>
      </c>
      <c r="AC751" s="243">
        <v>0</v>
      </c>
      <c r="AD751" s="243">
        <v>0</v>
      </c>
      <c r="AE751" s="243">
        <v>0</v>
      </c>
      <c r="AF751" s="243">
        <v>0</v>
      </c>
      <c r="AG751" s="243">
        <v>10</v>
      </c>
      <c r="AH751" s="243">
        <v>0</v>
      </c>
      <c r="AI751" s="243">
        <v>0</v>
      </c>
      <c r="AJ751" s="243">
        <v>0</v>
      </c>
      <c r="AK751" s="243"/>
      <c r="AL751" s="243"/>
      <c r="AM751" s="243"/>
      <c r="AN751" s="243"/>
      <c r="AO751" s="243"/>
      <c r="AP751" s="243"/>
      <c r="AQ751" s="256">
        <f t="shared" si="354"/>
        <v>268313</v>
      </c>
      <c r="AS751" s="151"/>
      <c r="AT751" s="151"/>
      <c r="AV751" s="181"/>
      <c r="AW751" s="181"/>
      <c r="AX751" s="181"/>
      <c r="AY751" s="181"/>
      <c r="AZ751" s="181"/>
      <c r="BA751" s="181"/>
      <c r="BB751" s="181"/>
      <c r="BC751" s="181"/>
      <c r="BD751" s="181"/>
      <c r="BE751" s="181"/>
      <c r="BF751" s="181"/>
      <c r="BG751" s="181"/>
      <c r="BH751" s="181"/>
      <c r="BI751" s="181"/>
      <c r="BJ751" s="181"/>
      <c r="BK751" s="181"/>
      <c r="BL751" s="181"/>
      <c r="BM751" s="181"/>
      <c r="BN751" s="181"/>
      <c r="BO751" s="181"/>
      <c r="BP751" s="181"/>
      <c r="BQ751" s="181"/>
      <c r="BR751" s="181"/>
      <c r="BS751" s="181"/>
      <c r="BT751" s="181"/>
      <c r="BU751" s="181"/>
      <c r="BV751" s="181"/>
      <c r="BW751" s="181"/>
      <c r="BX751" s="181"/>
      <c r="BY751" s="181"/>
      <c r="BZ751" s="181"/>
      <c r="CA751" s="181"/>
      <c r="CB751" s="181"/>
      <c r="CC751" s="181"/>
      <c r="CD751" s="181"/>
      <c r="CE751" s="181"/>
      <c r="CF751" s="181"/>
      <c r="CG751" s="181"/>
      <c r="CH751" s="181"/>
      <c r="CI751" s="181"/>
      <c r="CJ751" s="181"/>
    </row>
    <row r="752" spans="2:88" x14ac:dyDescent="0.2">
      <c r="B752" s="144" t="str">
        <f t="shared" si="353"/>
        <v>31. Accidentes Personales</v>
      </c>
      <c r="C752" s="243">
        <v>0</v>
      </c>
      <c r="D752" s="243">
        <v>0</v>
      </c>
      <c r="E752" s="243">
        <v>1142304</v>
      </c>
      <c r="F752" s="243">
        <v>5000506</v>
      </c>
      <c r="G752" s="243">
        <v>0</v>
      </c>
      <c r="H752" s="243">
        <v>507124</v>
      </c>
      <c r="I752" s="243">
        <v>2712873</v>
      </c>
      <c r="J752" s="243">
        <v>0</v>
      </c>
      <c r="K752" s="243">
        <v>349570</v>
      </c>
      <c r="L752" s="243">
        <v>22430</v>
      </c>
      <c r="M752" s="243">
        <v>0</v>
      </c>
      <c r="N752" s="243">
        <v>205208</v>
      </c>
      <c r="O752" s="129">
        <v>42584</v>
      </c>
      <c r="P752" s="243">
        <v>0</v>
      </c>
      <c r="Q752" s="243">
        <v>761726</v>
      </c>
      <c r="R752" s="243">
        <v>0</v>
      </c>
      <c r="S752" s="243">
        <v>546419</v>
      </c>
      <c r="T752" s="243">
        <v>0</v>
      </c>
      <c r="U752" s="243">
        <v>70839</v>
      </c>
      <c r="V752" s="243">
        <v>89481</v>
      </c>
      <c r="W752" s="243">
        <v>39572</v>
      </c>
      <c r="X752" s="243">
        <v>0</v>
      </c>
      <c r="Y752" s="243">
        <v>61732</v>
      </c>
      <c r="Z752" s="243">
        <v>671260</v>
      </c>
      <c r="AA752" s="243">
        <v>22858</v>
      </c>
      <c r="AB752" s="243">
        <v>81553</v>
      </c>
      <c r="AC752" s="243">
        <v>0</v>
      </c>
      <c r="AD752" s="243">
        <v>983744</v>
      </c>
      <c r="AE752" s="243">
        <v>0</v>
      </c>
      <c r="AF752" s="243">
        <v>0</v>
      </c>
      <c r="AG752" s="243">
        <v>1640237</v>
      </c>
      <c r="AH752" s="243">
        <v>10686</v>
      </c>
      <c r="AI752" s="243">
        <v>48668</v>
      </c>
      <c r="AJ752" s="243">
        <v>28705</v>
      </c>
      <c r="AK752" s="243"/>
      <c r="AL752" s="243"/>
      <c r="AM752" s="243"/>
      <c r="AN752" s="243"/>
      <c r="AO752" s="243"/>
      <c r="AP752" s="243"/>
      <c r="AQ752" s="256">
        <f t="shared" si="354"/>
        <v>15040079</v>
      </c>
      <c r="AS752" s="151"/>
      <c r="AT752" s="151"/>
      <c r="AV752" s="181"/>
      <c r="AW752" s="181"/>
      <c r="AX752" s="181"/>
      <c r="AY752" s="181"/>
      <c r="AZ752" s="181"/>
      <c r="BA752" s="181"/>
      <c r="BB752" s="181"/>
      <c r="BC752" s="181"/>
      <c r="BD752" s="181"/>
      <c r="BE752" s="181"/>
      <c r="BF752" s="181"/>
      <c r="BG752" s="181"/>
      <c r="BH752" s="181"/>
      <c r="BI752" s="181"/>
      <c r="BJ752" s="181"/>
      <c r="BK752" s="181"/>
      <c r="BL752" s="181"/>
      <c r="BM752" s="181"/>
      <c r="BN752" s="181"/>
      <c r="BO752" s="181"/>
      <c r="BP752" s="181"/>
      <c r="BQ752" s="181"/>
      <c r="BR752" s="181"/>
      <c r="BS752" s="181"/>
      <c r="BT752" s="181"/>
      <c r="BU752" s="181"/>
      <c r="BV752" s="181"/>
      <c r="BW752" s="181"/>
      <c r="BX752" s="181"/>
      <c r="BY752" s="181"/>
      <c r="BZ752" s="181"/>
      <c r="CA752" s="181"/>
      <c r="CB752" s="181"/>
      <c r="CC752" s="181"/>
      <c r="CD752" s="181"/>
      <c r="CE752" s="181"/>
      <c r="CF752" s="181"/>
      <c r="CG752" s="181"/>
      <c r="CH752" s="181"/>
      <c r="CI752" s="181"/>
      <c r="CJ752" s="181"/>
    </row>
    <row r="753" spans="1:88" x14ac:dyDescent="0.2">
      <c r="B753" s="144" t="str">
        <f t="shared" si="353"/>
        <v>32. SOAP</v>
      </c>
      <c r="C753" s="243">
        <v>0</v>
      </c>
      <c r="D753" s="243">
        <v>0</v>
      </c>
      <c r="E753" s="243">
        <v>5092542</v>
      </c>
      <c r="F753" s="243">
        <v>212311</v>
      </c>
      <c r="G753" s="243">
        <v>0</v>
      </c>
      <c r="H753" s="243">
        <v>4537</v>
      </c>
      <c r="I753" s="243">
        <v>470793</v>
      </c>
      <c r="J753" s="243">
        <v>0</v>
      </c>
      <c r="K753" s="243">
        <v>1475930</v>
      </c>
      <c r="L753" s="243">
        <v>0</v>
      </c>
      <c r="M753" s="243">
        <v>0</v>
      </c>
      <c r="N753" s="243">
        <v>0</v>
      </c>
      <c r="O753" s="129">
        <v>0</v>
      </c>
      <c r="P753" s="243">
        <v>0</v>
      </c>
      <c r="Q753" s="243">
        <v>4212915</v>
      </c>
      <c r="R753" s="243">
        <v>0</v>
      </c>
      <c r="S753" s="243">
        <v>754103</v>
      </c>
      <c r="T753" s="243">
        <v>0</v>
      </c>
      <c r="U753" s="243">
        <v>224652</v>
      </c>
      <c r="V753" s="243">
        <v>0</v>
      </c>
      <c r="W753" s="243">
        <v>0</v>
      </c>
      <c r="X753" s="243">
        <v>0</v>
      </c>
      <c r="Y753" s="243">
        <v>80826</v>
      </c>
      <c r="Z753" s="243">
        <v>0</v>
      </c>
      <c r="AA753" s="243">
        <v>86669</v>
      </c>
      <c r="AB753" s="243">
        <v>0</v>
      </c>
      <c r="AC753" s="243">
        <v>0</v>
      </c>
      <c r="AD753" s="243">
        <v>0</v>
      </c>
      <c r="AE753" s="243">
        <v>0</v>
      </c>
      <c r="AF753" s="243">
        <v>0</v>
      </c>
      <c r="AG753" s="243">
        <v>2783439</v>
      </c>
      <c r="AH753" s="243">
        <v>0</v>
      </c>
      <c r="AI753" s="243">
        <v>912553</v>
      </c>
      <c r="AJ753" s="243">
        <v>0</v>
      </c>
      <c r="AK753" s="243"/>
      <c r="AL753" s="243"/>
      <c r="AM753" s="243"/>
      <c r="AN753" s="243"/>
      <c r="AO753" s="243"/>
      <c r="AP753" s="243"/>
      <c r="AQ753" s="256">
        <f t="shared" si="354"/>
        <v>16311270</v>
      </c>
      <c r="AS753" s="151"/>
      <c r="AT753" s="151"/>
      <c r="AV753" s="181"/>
      <c r="AW753" s="181"/>
      <c r="AX753" s="181"/>
      <c r="AY753" s="181"/>
      <c r="AZ753" s="181"/>
      <c r="BA753" s="181"/>
      <c r="BB753" s="181"/>
      <c r="BC753" s="181"/>
      <c r="BD753" s="181"/>
      <c r="BE753" s="181"/>
      <c r="BF753" s="181"/>
      <c r="BG753" s="181"/>
      <c r="BH753" s="181"/>
      <c r="BI753" s="181"/>
      <c r="BJ753" s="181"/>
      <c r="BK753" s="181"/>
      <c r="BL753" s="181"/>
      <c r="BM753" s="181"/>
      <c r="BN753" s="181"/>
      <c r="BO753" s="181"/>
      <c r="BP753" s="181"/>
      <c r="BQ753" s="181"/>
      <c r="BR753" s="181"/>
      <c r="BS753" s="181"/>
      <c r="BT753" s="181"/>
      <c r="BU753" s="181"/>
      <c r="BV753" s="181"/>
      <c r="BW753" s="181"/>
      <c r="BX753" s="181"/>
      <c r="BY753" s="181"/>
      <c r="BZ753" s="181"/>
      <c r="CA753" s="181"/>
      <c r="CB753" s="181"/>
      <c r="CC753" s="181"/>
      <c r="CD753" s="181"/>
      <c r="CE753" s="181"/>
      <c r="CF753" s="181"/>
      <c r="CG753" s="181"/>
      <c r="CH753" s="181"/>
      <c r="CI753" s="181"/>
      <c r="CJ753" s="181"/>
    </row>
    <row r="754" spans="1:88" x14ac:dyDescent="0.2">
      <c r="B754" s="144" t="str">
        <f t="shared" si="353"/>
        <v>33. Seguro de Cesantía</v>
      </c>
      <c r="C754" s="243">
        <v>0</v>
      </c>
      <c r="D754" s="243">
        <v>0</v>
      </c>
      <c r="E754" s="243">
        <v>9221260</v>
      </c>
      <c r="F754" s="243">
        <v>9485533</v>
      </c>
      <c r="G754" s="243">
        <v>0</v>
      </c>
      <c r="H754" s="243">
        <v>14172</v>
      </c>
      <c r="I754" s="243">
        <v>784115</v>
      </c>
      <c r="J754" s="243">
        <v>0</v>
      </c>
      <c r="K754" s="243">
        <v>307239</v>
      </c>
      <c r="L754" s="243">
        <v>0</v>
      </c>
      <c r="M754" s="243">
        <v>0</v>
      </c>
      <c r="N754" s="243">
        <v>0</v>
      </c>
      <c r="O754" s="129">
        <v>0</v>
      </c>
      <c r="P754" s="243">
        <v>0</v>
      </c>
      <c r="Q754" s="243">
        <v>272802</v>
      </c>
      <c r="R754" s="243">
        <v>30832</v>
      </c>
      <c r="S754" s="243">
        <v>0</v>
      </c>
      <c r="T754" s="243">
        <v>0</v>
      </c>
      <c r="U754" s="243">
        <v>-32473</v>
      </c>
      <c r="V754" s="243">
        <v>72554</v>
      </c>
      <c r="W754" s="243">
        <v>0</v>
      </c>
      <c r="X754" s="243">
        <v>0</v>
      </c>
      <c r="Y754" s="243">
        <v>0</v>
      </c>
      <c r="Z754" s="243">
        <v>0</v>
      </c>
      <c r="AA754" s="243">
        <v>1863</v>
      </c>
      <c r="AB754" s="243">
        <v>8511</v>
      </c>
      <c r="AC754" s="243">
        <v>0</v>
      </c>
      <c r="AD754" s="243">
        <v>0</v>
      </c>
      <c r="AE754" s="243">
        <v>0</v>
      </c>
      <c r="AF754" s="243">
        <v>0</v>
      </c>
      <c r="AG754" s="243">
        <v>2559092</v>
      </c>
      <c r="AH754" s="243">
        <v>0</v>
      </c>
      <c r="AI754" s="243">
        <v>576461</v>
      </c>
      <c r="AJ754" s="243">
        <v>2378981</v>
      </c>
      <c r="AK754" s="243"/>
      <c r="AL754" s="243"/>
      <c r="AM754" s="243"/>
      <c r="AN754" s="243"/>
      <c r="AO754" s="243"/>
      <c r="AP754" s="243"/>
      <c r="AQ754" s="256">
        <f t="shared" si="354"/>
        <v>25680942</v>
      </c>
      <c r="AS754" s="151"/>
      <c r="AT754" s="151"/>
      <c r="AV754" s="181"/>
      <c r="AW754" s="181"/>
      <c r="AX754" s="181"/>
      <c r="AY754" s="181"/>
      <c r="AZ754" s="181"/>
      <c r="BA754" s="181"/>
      <c r="BB754" s="181"/>
      <c r="BC754" s="181"/>
      <c r="BD754" s="181"/>
      <c r="BE754" s="181"/>
      <c r="BF754" s="181"/>
      <c r="BG754" s="181"/>
      <c r="BH754" s="181"/>
      <c r="BI754" s="181"/>
      <c r="BJ754" s="181"/>
      <c r="BK754" s="181"/>
      <c r="BL754" s="181"/>
      <c r="BM754" s="181"/>
      <c r="BN754" s="181"/>
      <c r="BO754" s="181"/>
      <c r="BP754" s="181"/>
      <c r="BQ754" s="181"/>
      <c r="BR754" s="181"/>
      <c r="BS754" s="181"/>
      <c r="BT754" s="181"/>
      <c r="BU754" s="181"/>
      <c r="BV754" s="181"/>
      <c r="BW754" s="181"/>
      <c r="BX754" s="181"/>
      <c r="BY754" s="181"/>
      <c r="BZ754" s="181"/>
      <c r="CA754" s="181"/>
      <c r="CB754" s="181"/>
      <c r="CC754" s="181"/>
      <c r="CD754" s="181"/>
      <c r="CE754" s="181"/>
      <c r="CF754" s="181"/>
      <c r="CG754" s="181"/>
      <c r="CH754" s="181"/>
      <c r="CI754" s="181"/>
      <c r="CJ754" s="181"/>
    </row>
    <row r="755" spans="1:88" x14ac:dyDescent="0.2">
      <c r="B755" s="144" t="str">
        <f t="shared" si="353"/>
        <v>34. Seguro de Título</v>
      </c>
      <c r="C755" s="243">
        <v>0</v>
      </c>
      <c r="D755" s="243">
        <v>0</v>
      </c>
      <c r="E755" s="243">
        <v>0</v>
      </c>
      <c r="F755" s="243">
        <v>0</v>
      </c>
      <c r="G755" s="243">
        <v>0</v>
      </c>
      <c r="H755" s="243">
        <v>0</v>
      </c>
      <c r="I755" s="243">
        <v>0</v>
      </c>
      <c r="J755" s="243">
        <v>0</v>
      </c>
      <c r="K755" s="243">
        <v>0</v>
      </c>
      <c r="L755" s="243">
        <v>0</v>
      </c>
      <c r="M755" s="243">
        <v>0</v>
      </c>
      <c r="N755" s="243">
        <v>0</v>
      </c>
      <c r="O755" s="129">
        <v>0</v>
      </c>
      <c r="P755" s="243">
        <v>0</v>
      </c>
      <c r="Q755" s="243">
        <v>3157</v>
      </c>
      <c r="R755" s="243">
        <v>0</v>
      </c>
      <c r="S755" s="243">
        <v>0</v>
      </c>
      <c r="T755" s="243">
        <v>0</v>
      </c>
      <c r="U755" s="243">
        <v>0</v>
      </c>
      <c r="V755" s="243">
        <v>0</v>
      </c>
      <c r="W755" s="243">
        <v>0</v>
      </c>
      <c r="X755" s="243">
        <v>0</v>
      </c>
      <c r="Y755" s="243">
        <v>0</v>
      </c>
      <c r="Z755" s="243">
        <v>0</v>
      </c>
      <c r="AA755" s="243">
        <v>0</v>
      </c>
      <c r="AB755" s="243">
        <v>0</v>
      </c>
      <c r="AC755" s="243">
        <v>0</v>
      </c>
      <c r="AD755" s="243">
        <v>0</v>
      </c>
      <c r="AE755" s="243">
        <v>0</v>
      </c>
      <c r="AF755" s="243">
        <v>0</v>
      </c>
      <c r="AG755" s="243">
        <v>0</v>
      </c>
      <c r="AH755" s="243">
        <v>0</v>
      </c>
      <c r="AI755" s="243">
        <v>0</v>
      </c>
      <c r="AJ755" s="243">
        <v>0</v>
      </c>
      <c r="AK755" s="243"/>
      <c r="AL755" s="243"/>
      <c r="AM755" s="243"/>
      <c r="AN755" s="243"/>
      <c r="AO755" s="243"/>
      <c r="AP755" s="243"/>
      <c r="AQ755" s="256">
        <f t="shared" si="354"/>
        <v>3157</v>
      </c>
      <c r="AS755" s="151"/>
      <c r="AT755" s="151"/>
      <c r="AV755" s="181"/>
      <c r="AW755" s="181"/>
      <c r="AX755" s="181"/>
      <c r="AY755" s="181"/>
      <c r="AZ755" s="181"/>
      <c r="BA755" s="181"/>
      <c r="BB755" s="181"/>
      <c r="BC755" s="181"/>
      <c r="BD755" s="181"/>
      <c r="BE755" s="181"/>
      <c r="BF755" s="181"/>
      <c r="BG755" s="181"/>
      <c r="BH755" s="181"/>
      <c r="BI755" s="181"/>
      <c r="BJ755" s="181"/>
      <c r="BK755" s="181"/>
      <c r="BL755" s="181"/>
      <c r="BM755" s="181"/>
      <c r="BN755" s="181"/>
      <c r="BO755" s="181"/>
      <c r="BP755" s="181"/>
      <c r="BQ755" s="181"/>
      <c r="BR755" s="181"/>
      <c r="BS755" s="181"/>
      <c r="BT755" s="181"/>
      <c r="BU755" s="181"/>
      <c r="BV755" s="181"/>
      <c r="BW755" s="181"/>
      <c r="BX755" s="181"/>
      <c r="BY755" s="181"/>
      <c r="BZ755" s="181"/>
      <c r="CA755" s="181"/>
      <c r="CB755" s="181"/>
      <c r="CC755" s="181"/>
      <c r="CD755" s="181"/>
      <c r="CE755" s="181"/>
      <c r="CF755" s="181"/>
      <c r="CG755" s="181"/>
      <c r="CH755" s="181"/>
      <c r="CI755" s="181"/>
      <c r="CJ755" s="181"/>
    </row>
    <row r="756" spans="1:88" x14ac:dyDescent="0.2">
      <c r="B756" s="144" t="str">
        <f t="shared" si="353"/>
        <v>35. Seguro Agrícola</v>
      </c>
      <c r="C756" s="243">
        <v>0</v>
      </c>
      <c r="D756" s="243">
        <v>0</v>
      </c>
      <c r="E756" s="243">
        <v>0</v>
      </c>
      <c r="F756" s="243">
        <v>0</v>
      </c>
      <c r="G756" s="243">
        <v>0</v>
      </c>
      <c r="H756" s="243">
        <v>0</v>
      </c>
      <c r="I756" s="243">
        <v>0</v>
      </c>
      <c r="J756" s="243">
        <v>0</v>
      </c>
      <c r="K756" s="243">
        <v>0</v>
      </c>
      <c r="L756" s="243">
        <v>0</v>
      </c>
      <c r="M756" s="243">
        <v>0</v>
      </c>
      <c r="N756" s="243">
        <v>0</v>
      </c>
      <c r="O756" s="129">
        <v>0</v>
      </c>
      <c r="P756" s="243">
        <v>0</v>
      </c>
      <c r="Q756" s="243">
        <v>582496</v>
      </c>
      <c r="R756" s="243">
        <v>0</v>
      </c>
      <c r="S756" s="243">
        <v>0</v>
      </c>
      <c r="T756" s="243">
        <v>0</v>
      </c>
      <c r="U756" s="243">
        <v>0</v>
      </c>
      <c r="V756" s="243">
        <v>0</v>
      </c>
      <c r="W756" s="243">
        <v>0</v>
      </c>
      <c r="X756" s="243">
        <v>0</v>
      </c>
      <c r="Y756" s="243">
        <v>0</v>
      </c>
      <c r="Z756" s="243">
        <v>0</v>
      </c>
      <c r="AA756" s="243">
        <v>0</v>
      </c>
      <c r="AB756" s="243">
        <v>0</v>
      </c>
      <c r="AC756" s="243">
        <v>0</v>
      </c>
      <c r="AD756" s="243">
        <v>0</v>
      </c>
      <c r="AE756" s="243">
        <v>0</v>
      </c>
      <c r="AF756" s="243">
        <v>0</v>
      </c>
      <c r="AG756" s="243">
        <v>45511</v>
      </c>
      <c r="AH756" s="243">
        <v>1450</v>
      </c>
      <c r="AI756" s="243">
        <v>0</v>
      </c>
      <c r="AJ756" s="243">
        <v>0</v>
      </c>
      <c r="AK756" s="243"/>
      <c r="AL756" s="243"/>
      <c r="AM756" s="243"/>
      <c r="AN756" s="243"/>
      <c r="AO756" s="243"/>
      <c r="AP756" s="243"/>
      <c r="AQ756" s="256">
        <f t="shared" si="354"/>
        <v>629457</v>
      </c>
      <c r="AS756" s="151"/>
      <c r="AT756" s="151"/>
      <c r="AV756" s="181"/>
      <c r="AW756" s="181"/>
      <c r="AX756" s="181"/>
      <c r="AY756" s="181"/>
      <c r="AZ756" s="181"/>
      <c r="BA756" s="181"/>
      <c r="BB756" s="181"/>
      <c r="BC756" s="181"/>
      <c r="BD756" s="181"/>
      <c r="BE756" s="181"/>
      <c r="BF756" s="181"/>
      <c r="BG756" s="181"/>
      <c r="BH756" s="181"/>
      <c r="BI756" s="181"/>
      <c r="BJ756" s="181"/>
      <c r="BK756" s="181"/>
      <c r="BL756" s="181"/>
      <c r="BM756" s="181"/>
      <c r="BN756" s="181"/>
      <c r="BO756" s="181"/>
      <c r="BP756" s="181"/>
      <c r="BQ756" s="181"/>
      <c r="BR756" s="181"/>
      <c r="BS756" s="181"/>
      <c r="BT756" s="181"/>
      <c r="BU756" s="181"/>
      <c r="BV756" s="181"/>
      <c r="BW756" s="181"/>
      <c r="BX756" s="181"/>
      <c r="BY756" s="181"/>
      <c r="BZ756" s="181"/>
      <c r="CA756" s="181"/>
      <c r="CB756" s="181"/>
      <c r="CC756" s="181"/>
      <c r="CD756" s="181"/>
      <c r="CE756" s="181"/>
      <c r="CF756" s="181"/>
      <c r="CG756" s="181"/>
      <c r="CH756" s="181"/>
      <c r="CI756" s="181"/>
      <c r="CJ756" s="181"/>
    </row>
    <row r="757" spans="1:88" x14ac:dyDescent="0.2">
      <c r="B757" s="144" t="str">
        <f t="shared" si="353"/>
        <v>36. Seguro de Asistencia</v>
      </c>
      <c r="C757" s="243">
        <v>0</v>
      </c>
      <c r="D757" s="243">
        <v>0</v>
      </c>
      <c r="E757" s="243">
        <v>1237260</v>
      </c>
      <c r="F757" s="243">
        <v>0</v>
      </c>
      <c r="G757" s="243">
        <v>0</v>
      </c>
      <c r="H757" s="243">
        <v>1849979</v>
      </c>
      <c r="I757" s="243">
        <v>26413</v>
      </c>
      <c r="J757" s="243">
        <v>0</v>
      </c>
      <c r="K757" s="243">
        <v>631374</v>
      </c>
      <c r="L757" s="243">
        <v>39</v>
      </c>
      <c r="M757" s="243">
        <v>0</v>
      </c>
      <c r="N757" s="243">
        <v>0</v>
      </c>
      <c r="O757" s="129">
        <v>3556</v>
      </c>
      <c r="P757" s="243">
        <v>0</v>
      </c>
      <c r="Q757" s="243">
        <v>408289</v>
      </c>
      <c r="R757" s="243">
        <v>0</v>
      </c>
      <c r="S757" s="243">
        <v>16677</v>
      </c>
      <c r="T757" s="243">
        <v>0</v>
      </c>
      <c r="U757" s="243">
        <v>9125696</v>
      </c>
      <c r="V757" s="243">
        <v>0</v>
      </c>
      <c r="W757" s="243">
        <v>1997</v>
      </c>
      <c r="X757" s="243">
        <v>0</v>
      </c>
      <c r="Y757" s="243">
        <v>24473</v>
      </c>
      <c r="Z757" s="243">
        <v>2889552</v>
      </c>
      <c r="AA757" s="243">
        <v>85687</v>
      </c>
      <c r="AB757" s="243">
        <v>0</v>
      </c>
      <c r="AC757" s="243">
        <v>0</v>
      </c>
      <c r="AD757" s="243">
        <v>67396</v>
      </c>
      <c r="AE757" s="243">
        <v>0</v>
      </c>
      <c r="AF757" s="243">
        <v>0</v>
      </c>
      <c r="AG757" s="243">
        <v>1437950</v>
      </c>
      <c r="AH757" s="243">
        <v>16785</v>
      </c>
      <c r="AI757" s="243">
        <v>192111</v>
      </c>
      <c r="AJ757" s="243">
        <v>19591</v>
      </c>
      <c r="AK757" s="243"/>
      <c r="AL757" s="243"/>
      <c r="AM757" s="243"/>
      <c r="AN757" s="243"/>
      <c r="AO757" s="243"/>
      <c r="AP757" s="243"/>
      <c r="AQ757" s="256">
        <f t="shared" si="354"/>
        <v>18034825</v>
      </c>
      <c r="AS757" s="151"/>
      <c r="AT757" s="151"/>
      <c r="AV757" s="181"/>
      <c r="AW757" s="181"/>
      <c r="AX757" s="181"/>
      <c r="AY757" s="181"/>
      <c r="AZ757" s="181"/>
      <c r="BA757" s="181"/>
      <c r="BB757" s="181"/>
      <c r="BC757" s="181"/>
      <c r="BD757" s="181"/>
      <c r="BE757" s="181"/>
      <c r="BF757" s="181"/>
      <c r="BG757" s="181"/>
      <c r="BH757" s="181"/>
      <c r="BI757" s="181"/>
      <c r="BJ757" s="181"/>
      <c r="BK757" s="181"/>
      <c r="BL757" s="181"/>
      <c r="BM757" s="181"/>
      <c r="BN757" s="181"/>
      <c r="BO757" s="181"/>
      <c r="BP757" s="181"/>
      <c r="BQ757" s="181"/>
      <c r="BR757" s="181"/>
      <c r="BS757" s="181"/>
      <c r="BT757" s="181"/>
      <c r="BU757" s="181"/>
      <c r="BV757" s="181"/>
      <c r="BW757" s="181"/>
      <c r="BX757" s="181"/>
      <c r="BY757" s="181"/>
      <c r="BZ757" s="181"/>
      <c r="CA757" s="181"/>
      <c r="CB757" s="181"/>
      <c r="CC757" s="181"/>
      <c r="CD757" s="181"/>
      <c r="CE757" s="181"/>
      <c r="CF757" s="181"/>
      <c r="CG757" s="181"/>
      <c r="CH757" s="181"/>
      <c r="CI757" s="181"/>
      <c r="CJ757" s="181"/>
    </row>
    <row r="758" spans="1:88" x14ac:dyDescent="0.2">
      <c r="B758" s="144" t="str">
        <f t="shared" si="353"/>
        <v>50. Otros Seguros</v>
      </c>
      <c r="C758" s="243">
        <v>1906822</v>
      </c>
      <c r="D758" s="243">
        <v>0</v>
      </c>
      <c r="E758" s="243">
        <v>1406266</v>
      </c>
      <c r="F758" s="243">
        <v>53271</v>
      </c>
      <c r="G758" s="243">
        <v>0</v>
      </c>
      <c r="H758" s="243">
        <v>2813</v>
      </c>
      <c r="I758" s="243">
        <v>1208629</v>
      </c>
      <c r="J758" s="243">
        <v>0</v>
      </c>
      <c r="K758" s="243">
        <v>312519</v>
      </c>
      <c r="L758" s="243">
        <v>0</v>
      </c>
      <c r="M758" s="243">
        <v>0</v>
      </c>
      <c r="N758" s="243">
        <v>11329</v>
      </c>
      <c r="O758" s="129">
        <v>96238</v>
      </c>
      <c r="P758" s="243">
        <v>0</v>
      </c>
      <c r="Q758" s="243">
        <v>232486</v>
      </c>
      <c r="R758" s="243">
        <v>8294</v>
      </c>
      <c r="S758" s="243">
        <v>202173</v>
      </c>
      <c r="T758" s="243">
        <v>0</v>
      </c>
      <c r="U758" s="243">
        <v>7476</v>
      </c>
      <c r="V758" s="243">
        <v>6482</v>
      </c>
      <c r="W758" s="243">
        <v>414</v>
      </c>
      <c r="X758" s="243">
        <v>0</v>
      </c>
      <c r="Y758" s="243">
        <v>1327</v>
      </c>
      <c r="Z758" s="243">
        <v>4690</v>
      </c>
      <c r="AA758" s="243">
        <v>2504</v>
      </c>
      <c r="AB758" s="243">
        <v>0</v>
      </c>
      <c r="AC758" s="243">
        <v>0</v>
      </c>
      <c r="AD758" s="243">
        <v>613425</v>
      </c>
      <c r="AE758" s="243">
        <v>0</v>
      </c>
      <c r="AF758" s="243">
        <v>0</v>
      </c>
      <c r="AG758" s="243">
        <v>414098</v>
      </c>
      <c r="AH758" s="243">
        <v>992</v>
      </c>
      <c r="AI758" s="243">
        <v>155454</v>
      </c>
      <c r="AJ758" s="243">
        <v>9281175</v>
      </c>
      <c r="AK758" s="243"/>
      <c r="AL758" s="243"/>
      <c r="AM758" s="243"/>
      <c r="AN758" s="243"/>
      <c r="AO758" s="243"/>
      <c r="AP758" s="243"/>
      <c r="AQ758" s="256">
        <f t="shared" si="354"/>
        <v>15928877</v>
      </c>
      <c r="AS758" s="151"/>
      <c r="AT758" s="151"/>
      <c r="AV758" s="181"/>
      <c r="AW758" s="181"/>
      <c r="AX758" s="181"/>
      <c r="AY758" s="181"/>
      <c r="AZ758" s="181"/>
      <c r="BA758" s="181"/>
      <c r="BB758" s="181"/>
      <c r="BC758" s="181"/>
      <c r="BD758" s="181"/>
      <c r="BE758" s="181"/>
      <c r="BF758" s="181"/>
      <c r="BG758" s="181"/>
      <c r="BH758" s="181"/>
      <c r="BI758" s="181"/>
      <c r="BJ758" s="181"/>
      <c r="BK758" s="181"/>
      <c r="BL758" s="181"/>
      <c r="BM758" s="181"/>
      <c r="BN758" s="181"/>
      <c r="BO758" s="181"/>
      <c r="BP758" s="181"/>
      <c r="BQ758" s="181"/>
      <c r="BR758" s="181"/>
      <c r="BS758" s="181"/>
      <c r="BT758" s="181"/>
      <c r="BU758" s="181"/>
      <c r="BV758" s="181"/>
      <c r="BW758" s="181"/>
      <c r="BX758" s="181"/>
      <c r="BY758" s="181"/>
      <c r="BZ758" s="181"/>
      <c r="CA758" s="181"/>
      <c r="CB758" s="181"/>
      <c r="CC758" s="181"/>
      <c r="CD758" s="181"/>
      <c r="CE758" s="181"/>
      <c r="CF758" s="181"/>
      <c r="CG758" s="181"/>
      <c r="CH758" s="181"/>
      <c r="CI758" s="181"/>
      <c r="CJ758" s="181"/>
    </row>
    <row r="759" spans="1:88" x14ac:dyDescent="0.2">
      <c r="B759" s="145" t="str">
        <f>B286</f>
        <v>Total</v>
      </c>
      <c r="C759" s="257">
        <f>SUM(C722:C758)</f>
        <v>1906822</v>
      </c>
      <c r="D759" s="257">
        <f t="shared" ref="D759:AP759" si="355">SUM(D722:D758)</f>
        <v>8439878</v>
      </c>
      <c r="E759" s="257">
        <f t="shared" si="355"/>
        <v>80543886</v>
      </c>
      <c r="F759" s="257">
        <f t="shared" si="355"/>
        <v>36561796</v>
      </c>
      <c r="G759" s="257">
        <f t="shared" si="355"/>
        <v>102954</v>
      </c>
      <c r="H759" s="257">
        <f t="shared" si="355"/>
        <v>26216895</v>
      </c>
      <c r="I759" s="257">
        <f t="shared" si="355"/>
        <v>29620638</v>
      </c>
      <c r="J759" s="257">
        <f t="shared" si="355"/>
        <v>1474218</v>
      </c>
      <c r="K759" s="257">
        <f t="shared" si="355"/>
        <v>19201534</v>
      </c>
      <c r="L759" s="257">
        <f t="shared" si="355"/>
        <v>581071</v>
      </c>
      <c r="M759" s="257">
        <f t="shared" si="355"/>
        <v>2649576</v>
      </c>
      <c r="N759" s="257">
        <f t="shared" si="355"/>
        <v>1507965</v>
      </c>
      <c r="O759" s="257">
        <f t="shared" si="355"/>
        <v>3397896</v>
      </c>
      <c r="P759" s="257">
        <f t="shared" si="355"/>
        <v>158542</v>
      </c>
      <c r="Q759" s="257">
        <f t="shared" si="355"/>
        <v>46699413</v>
      </c>
      <c r="R759" s="257">
        <f t="shared" si="355"/>
        <v>50682</v>
      </c>
      <c r="S759" s="257">
        <f t="shared" si="355"/>
        <v>62964001</v>
      </c>
      <c r="T759" s="257">
        <f t="shared" si="355"/>
        <v>0</v>
      </c>
      <c r="U759" s="257">
        <f t="shared" si="355"/>
        <v>15870349</v>
      </c>
      <c r="V759" s="257">
        <f t="shared" si="355"/>
        <v>1245647</v>
      </c>
      <c r="W759" s="257">
        <f t="shared" si="355"/>
        <v>495784</v>
      </c>
      <c r="X759" s="257">
        <f t="shared" si="355"/>
        <v>405096</v>
      </c>
      <c r="Y759" s="257">
        <f t="shared" si="355"/>
        <v>1301071</v>
      </c>
      <c r="Z759" s="257">
        <f t="shared" si="355"/>
        <v>48620555</v>
      </c>
      <c r="AA759" s="257">
        <f t="shared" si="355"/>
        <v>7614300</v>
      </c>
      <c r="AB759" s="257">
        <f t="shared" si="355"/>
        <v>90185</v>
      </c>
      <c r="AC759" s="257">
        <f t="shared" si="355"/>
        <v>283204</v>
      </c>
      <c r="AD759" s="257">
        <f t="shared" si="355"/>
        <v>9403856</v>
      </c>
      <c r="AE759" s="257">
        <f t="shared" si="355"/>
        <v>104229</v>
      </c>
      <c r="AF759" s="257">
        <f t="shared" si="355"/>
        <v>271411</v>
      </c>
      <c r="AG759" s="257">
        <f t="shared" si="355"/>
        <v>55134575</v>
      </c>
      <c r="AH759" s="257">
        <f t="shared" si="355"/>
        <v>1002778</v>
      </c>
      <c r="AI759" s="257">
        <f t="shared" si="355"/>
        <v>7042234</v>
      </c>
      <c r="AJ759" s="257">
        <f t="shared" si="355"/>
        <v>18389714</v>
      </c>
      <c r="AK759" s="257">
        <f t="shared" si="355"/>
        <v>0</v>
      </c>
      <c r="AL759" s="257">
        <f t="shared" si="355"/>
        <v>0</v>
      </c>
      <c r="AM759" s="257">
        <f t="shared" si="355"/>
        <v>0</v>
      </c>
      <c r="AN759" s="257">
        <f t="shared" si="355"/>
        <v>0</v>
      </c>
      <c r="AO759" s="257">
        <f t="shared" si="355"/>
        <v>0</v>
      </c>
      <c r="AP759" s="257">
        <f t="shared" si="355"/>
        <v>0</v>
      </c>
      <c r="AQ759" s="258">
        <f t="shared" si="354"/>
        <v>489352755</v>
      </c>
      <c r="AS759" s="185"/>
      <c r="AT759" s="185"/>
      <c r="AV759" s="181"/>
      <c r="AW759" s="181"/>
      <c r="AX759" s="181"/>
      <c r="AY759" s="181"/>
      <c r="AZ759" s="181"/>
      <c r="BA759" s="181"/>
      <c r="BB759" s="181"/>
      <c r="BC759" s="181"/>
      <c r="BD759" s="181"/>
      <c r="BE759" s="181"/>
      <c r="BF759" s="181"/>
      <c r="BG759" s="181"/>
      <c r="BH759" s="181"/>
      <c r="BI759" s="181"/>
      <c r="BJ759" s="181"/>
      <c r="BK759" s="181"/>
      <c r="BL759" s="181"/>
      <c r="BM759" s="181"/>
      <c r="BN759" s="181"/>
      <c r="BO759" s="181"/>
      <c r="BP759" s="181"/>
      <c r="BQ759" s="181"/>
      <c r="BR759" s="181"/>
      <c r="BS759" s="181"/>
      <c r="BT759" s="181"/>
      <c r="BU759" s="181"/>
      <c r="BV759" s="181"/>
      <c r="BW759" s="181"/>
      <c r="BX759" s="181"/>
      <c r="BY759" s="181"/>
      <c r="BZ759" s="181"/>
      <c r="CA759" s="181"/>
      <c r="CB759" s="181"/>
      <c r="CC759" s="181"/>
      <c r="CD759" s="181"/>
      <c r="CE759" s="181"/>
      <c r="CF759" s="181"/>
      <c r="CG759" s="181"/>
      <c r="CH759" s="181"/>
      <c r="CI759" s="181"/>
      <c r="CJ759" s="181"/>
    </row>
    <row r="762" spans="1:88" ht="18.75" customHeight="1" x14ac:dyDescent="0.2">
      <c r="B762" s="281" t="s">
        <v>320</v>
      </c>
      <c r="C762" s="281"/>
      <c r="D762" s="281"/>
      <c r="E762" s="281"/>
      <c r="F762" s="281"/>
      <c r="G762" s="281"/>
      <c r="H762" s="281"/>
      <c r="I762" s="281"/>
      <c r="J762" s="281"/>
      <c r="K762" s="281"/>
      <c r="L762" s="281"/>
      <c r="M762" s="281"/>
      <c r="N762" s="281"/>
      <c r="O762" s="281"/>
      <c r="P762" s="281"/>
      <c r="Q762" s="281"/>
      <c r="R762" s="281"/>
      <c r="S762" s="281"/>
      <c r="T762" s="281"/>
      <c r="U762" s="281"/>
      <c r="V762" s="281"/>
      <c r="W762" s="281"/>
      <c r="X762" s="281"/>
      <c r="Y762" s="281"/>
      <c r="Z762" s="281"/>
      <c r="AA762" s="281"/>
      <c r="AB762" s="281"/>
      <c r="AC762" s="281"/>
      <c r="AD762" s="281"/>
      <c r="AE762" s="281"/>
      <c r="AF762" s="281"/>
      <c r="AG762" s="281"/>
      <c r="AH762" s="281"/>
      <c r="AI762" s="281"/>
      <c r="AJ762" s="281"/>
      <c r="AK762" s="281"/>
      <c r="AL762" s="281"/>
      <c r="AM762" s="281"/>
      <c r="AN762" s="281"/>
      <c r="AO762" s="281"/>
      <c r="AP762" s="281"/>
      <c r="AQ762" s="281"/>
      <c r="AV762" s="181"/>
      <c r="AW762" s="181"/>
      <c r="AX762" s="181"/>
      <c r="AY762" s="181"/>
      <c r="AZ762" s="181"/>
      <c r="BA762" s="181"/>
      <c r="BB762" s="181"/>
      <c r="BC762" s="181"/>
      <c r="BD762" s="181"/>
      <c r="BE762" s="181"/>
      <c r="BF762" s="181"/>
      <c r="BG762" s="181"/>
      <c r="BH762" s="181"/>
      <c r="BI762" s="181"/>
      <c r="BJ762" s="181"/>
      <c r="BK762" s="181"/>
      <c r="BL762" s="181"/>
      <c r="BM762" s="181"/>
      <c r="BN762" s="181"/>
      <c r="BO762" s="181"/>
      <c r="BP762" s="181"/>
      <c r="BQ762" s="181"/>
      <c r="BR762" s="181"/>
      <c r="BS762" s="181"/>
      <c r="BT762" s="181"/>
      <c r="BU762" s="181"/>
      <c r="BV762" s="181"/>
      <c r="BW762" s="181"/>
      <c r="BX762" s="181"/>
      <c r="BY762" s="181"/>
      <c r="BZ762" s="181"/>
      <c r="CA762" s="181"/>
      <c r="CB762" s="181"/>
      <c r="CC762" s="181"/>
      <c r="CD762" s="181"/>
      <c r="CE762" s="181"/>
      <c r="CF762" s="181"/>
      <c r="CG762" s="181"/>
      <c r="CH762" s="181"/>
      <c r="CI762" s="181"/>
      <c r="CJ762" s="181"/>
    </row>
    <row r="763" spans="1:88" s="165" customFormat="1" x14ac:dyDescent="0.2">
      <c r="A763" s="120"/>
      <c r="B763" s="167"/>
      <c r="C763" s="160">
        <f>COUNTIF($C$764:$AP$764,C764)</f>
        <v>1</v>
      </c>
      <c r="D763" s="160">
        <f t="shared" ref="D763:AP763" si="356">COUNTIF($C$764:$AP$764,D764)</f>
        <v>1</v>
      </c>
      <c r="E763" s="160">
        <f t="shared" si="356"/>
        <v>1</v>
      </c>
      <c r="F763" s="160">
        <f t="shared" si="356"/>
        <v>1</v>
      </c>
      <c r="G763" s="160">
        <f t="shared" si="356"/>
        <v>1</v>
      </c>
      <c r="H763" s="160">
        <f t="shared" si="356"/>
        <v>1</v>
      </c>
      <c r="I763" s="160">
        <f t="shared" si="356"/>
        <v>1</v>
      </c>
      <c r="J763" s="160">
        <f t="shared" si="356"/>
        <v>1</v>
      </c>
      <c r="K763" s="160">
        <f t="shared" si="356"/>
        <v>1</v>
      </c>
      <c r="L763" s="160">
        <f t="shared" si="356"/>
        <v>1</v>
      </c>
      <c r="M763" s="160">
        <f t="shared" si="356"/>
        <v>1</v>
      </c>
      <c r="N763" s="160">
        <f t="shared" si="356"/>
        <v>1</v>
      </c>
      <c r="O763" s="160">
        <f t="shared" si="356"/>
        <v>1</v>
      </c>
      <c r="P763" s="160">
        <f t="shared" si="356"/>
        <v>1</v>
      </c>
      <c r="Q763" s="160">
        <f t="shared" si="356"/>
        <v>1</v>
      </c>
      <c r="R763" s="160">
        <f t="shared" si="356"/>
        <v>8</v>
      </c>
      <c r="S763" s="160">
        <f t="shared" si="356"/>
        <v>1</v>
      </c>
      <c r="T763" s="160">
        <f t="shared" si="356"/>
        <v>8</v>
      </c>
      <c r="U763" s="160">
        <f t="shared" si="356"/>
        <v>1</v>
      </c>
      <c r="V763" s="160">
        <f t="shared" si="356"/>
        <v>1</v>
      </c>
      <c r="W763" s="160">
        <f t="shared" si="356"/>
        <v>1</v>
      </c>
      <c r="X763" s="160">
        <f t="shared" si="356"/>
        <v>1</v>
      </c>
      <c r="Y763" s="160">
        <f t="shared" si="356"/>
        <v>1</v>
      </c>
      <c r="Z763" s="160">
        <f t="shared" si="356"/>
        <v>1</v>
      </c>
      <c r="AA763" s="160">
        <f t="shared" si="356"/>
        <v>1</v>
      </c>
      <c r="AB763" s="160">
        <f t="shared" si="356"/>
        <v>1</v>
      </c>
      <c r="AC763" s="160">
        <f t="shared" si="356"/>
        <v>1</v>
      </c>
      <c r="AD763" s="160">
        <f t="shared" si="356"/>
        <v>1</v>
      </c>
      <c r="AE763" s="160">
        <f t="shared" si="356"/>
        <v>1</v>
      </c>
      <c r="AF763" s="160">
        <f t="shared" si="356"/>
        <v>1</v>
      </c>
      <c r="AG763" s="160">
        <f t="shared" si="356"/>
        <v>1</v>
      </c>
      <c r="AH763" s="160">
        <f t="shared" si="356"/>
        <v>1</v>
      </c>
      <c r="AI763" s="160">
        <f t="shared" si="356"/>
        <v>1</v>
      </c>
      <c r="AJ763" s="160">
        <f t="shared" si="356"/>
        <v>1</v>
      </c>
      <c r="AK763" s="160">
        <f t="shared" si="356"/>
        <v>8</v>
      </c>
      <c r="AL763" s="160">
        <f t="shared" si="356"/>
        <v>8</v>
      </c>
      <c r="AM763" s="160">
        <f t="shared" si="356"/>
        <v>8</v>
      </c>
      <c r="AN763" s="160">
        <f t="shared" si="356"/>
        <v>8</v>
      </c>
      <c r="AO763" s="160">
        <f t="shared" si="356"/>
        <v>8</v>
      </c>
      <c r="AP763" s="160">
        <f t="shared" si="356"/>
        <v>8</v>
      </c>
      <c r="AQ763" s="167"/>
      <c r="AS763" s="159"/>
      <c r="AT763" s="159"/>
      <c r="AV763" s="207"/>
      <c r="AW763" s="207"/>
      <c r="AX763" s="207"/>
      <c r="AY763" s="207"/>
      <c r="AZ763" s="207"/>
      <c r="BA763" s="207"/>
      <c r="BB763" s="207"/>
      <c r="BC763" s="207"/>
      <c r="BD763" s="207"/>
      <c r="BE763" s="207"/>
      <c r="BF763" s="207"/>
      <c r="BG763" s="207"/>
      <c r="BH763" s="207"/>
      <c r="BI763" s="207"/>
      <c r="BJ763" s="207"/>
      <c r="BK763" s="207"/>
      <c r="BL763" s="207"/>
      <c r="BM763" s="207"/>
      <c r="BN763" s="207"/>
      <c r="BO763" s="207"/>
      <c r="BP763" s="207"/>
      <c r="BQ763" s="207"/>
      <c r="BR763" s="207"/>
      <c r="BS763" s="207"/>
      <c r="BT763" s="207"/>
      <c r="BU763" s="207"/>
      <c r="BV763" s="207"/>
      <c r="BW763" s="207"/>
      <c r="BX763" s="207"/>
      <c r="BY763" s="207"/>
      <c r="BZ763" s="207"/>
      <c r="CA763" s="207"/>
      <c r="CB763" s="207"/>
      <c r="CC763" s="207"/>
      <c r="CD763" s="207"/>
      <c r="CE763" s="207"/>
      <c r="CF763" s="207"/>
      <c r="CG763" s="207"/>
      <c r="CH763" s="207"/>
      <c r="CI763" s="207"/>
      <c r="CJ763" s="207"/>
    </row>
    <row r="764" spans="1:88" s="165" customFormat="1" hidden="1" x14ac:dyDescent="0.2">
      <c r="A764" s="120"/>
      <c r="B764" s="159"/>
      <c r="C764" s="166">
        <f>SUM(C766:C803)</f>
        <v>-1057.4338499130808</v>
      </c>
      <c r="D764" s="166">
        <f t="shared" ref="D764:AP764" si="357">SUM(D766:D803)</f>
        <v>127.7242059485866</v>
      </c>
      <c r="E764" s="166">
        <f t="shared" si="357"/>
        <v>3067.9601567317372</v>
      </c>
      <c r="F764" s="166">
        <f t="shared" si="357"/>
        <v>8492.4541048733281</v>
      </c>
      <c r="G764" s="166">
        <f t="shared" si="357"/>
        <v>545.73123404337844</v>
      </c>
      <c r="H764" s="166">
        <f t="shared" si="357"/>
        <v>-1752.1404097235365</v>
      </c>
      <c r="I764" s="166">
        <f t="shared" si="357"/>
        <v>-9012.237651953079</v>
      </c>
      <c r="J764" s="166">
        <f t="shared" si="357"/>
        <v>-46.196710593559004</v>
      </c>
      <c r="K764" s="166">
        <f t="shared" si="357"/>
        <v>1774.0004204574627</v>
      </c>
      <c r="L764" s="166">
        <f t="shared" si="357"/>
        <v>13280.928669734085</v>
      </c>
      <c r="M764" s="166">
        <f t="shared" si="357"/>
        <v>113.25627958831173</v>
      </c>
      <c r="N764" s="166">
        <f t="shared" si="357"/>
        <v>-311.02503893530968</v>
      </c>
      <c r="O764" s="166">
        <f t="shared" si="357"/>
        <v>1340.7299395987345</v>
      </c>
      <c r="P764" s="166">
        <f t="shared" si="357"/>
        <v>-492.86858025965029</v>
      </c>
      <c r="Q764" s="166">
        <f t="shared" si="357"/>
        <v>2699.0250236208735</v>
      </c>
      <c r="R764" s="166">
        <f t="shared" si="357"/>
        <v>0</v>
      </c>
      <c r="S764" s="166">
        <f t="shared" si="357"/>
        <v>15624.250530677456</v>
      </c>
      <c r="T764" s="166">
        <f t="shared" si="357"/>
        <v>0</v>
      </c>
      <c r="U764" s="166">
        <f t="shared" si="357"/>
        <v>-2022.697396366133</v>
      </c>
      <c r="V764" s="166">
        <f t="shared" si="357"/>
        <v>-95773.473625917206</v>
      </c>
      <c r="W764" s="166">
        <f t="shared" si="357"/>
        <v>2999.278034263486</v>
      </c>
      <c r="X764" s="166">
        <f t="shared" si="357"/>
        <v>656.72529190580622</v>
      </c>
      <c r="Y764" s="166">
        <f t="shared" si="357"/>
        <v>7334.4402525494361</v>
      </c>
      <c r="Z764" s="166">
        <f t="shared" si="357"/>
        <v>300.46616607717374</v>
      </c>
      <c r="AA764" s="166">
        <f t="shared" si="357"/>
        <v>1769.0801158551374</v>
      </c>
      <c r="AB764" s="166">
        <f t="shared" si="357"/>
        <v>-1781.1145402826662</v>
      </c>
      <c r="AC764" s="166">
        <f t="shared" si="357"/>
        <v>1289.7968438031642</v>
      </c>
      <c r="AD764" s="166">
        <f t="shared" si="357"/>
        <v>1919.5662286910399</v>
      </c>
      <c r="AE764" s="166">
        <f t="shared" si="357"/>
        <v>-275788.75447871513</v>
      </c>
      <c r="AF764" s="166">
        <f t="shared" si="357"/>
        <v>-113.59856244283914</v>
      </c>
      <c r="AG764" s="166">
        <f t="shared" si="357"/>
        <v>-185662.73663136264</v>
      </c>
      <c r="AH764" s="166">
        <f t="shared" si="357"/>
        <v>31633.97844021631</v>
      </c>
      <c r="AI764" s="166">
        <f t="shared" si="357"/>
        <v>278.6125150614497</v>
      </c>
      <c r="AJ764" s="166">
        <f t="shared" si="357"/>
        <v>295.24888386532632</v>
      </c>
      <c r="AK764" s="166">
        <f t="shared" si="357"/>
        <v>0</v>
      </c>
      <c r="AL764" s="166">
        <f t="shared" si="357"/>
        <v>0</v>
      </c>
      <c r="AM764" s="166">
        <f t="shared" si="357"/>
        <v>0</v>
      </c>
      <c r="AN764" s="166">
        <f t="shared" si="357"/>
        <v>0</v>
      </c>
      <c r="AO764" s="166">
        <f t="shared" si="357"/>
        <v>0</v>
      </c>
      <c r="AP764" s="166">
        <f t="shared" si="357"/>
        <v>0</v>
      </c>
      <c r="AQ764" s="159"/>
      <c r="AS764" s="159"/>
      <c r="AT764" s="159"/>
      <c r="AV764" s="207"/>
      <c r="AW764" s="207"/>
      <c r="AX764" s="207"/>
      <c r="AY764" s="207"/>
      <c r="AZ764" s="207"/>
      <c r="BA764" s="207"/>
      <c r="BB764" s="207"/>
      <c r="BC764" s="207"/>
      <c r="BD764" s="207"/>
      <c r="BE764" s="207"/>
      <c r="BF764" s="207"/>
      <c r="BG764" s="207"/>
      <c r="BH764" s="207"/>
      <c r="BI764" s="207"/>
      <c r="BJ764" s="207"/>
      <c r="BK764" s="207"/>
      <c r="BL764" s="207"/>
      <c r="BM764" s="207"/>
      <c r="BN764" s="207"/>
      <c r="BO764" s="207"/>
      <c r="BP764" s="207"/>
      <c r="BQ764" s="207"/>
      <c r="BR764" s="207"/>
      <c r="BS764" s="207"/>
      <c r="BT764" s="207"/>
      <c r="BU764" s="207"/>
      <c r="BV764" s="207"/>
      <c r="BW764" s="207"/>
      <c r="BX764" s="207"/>
      <c r="BY764" s="207"/>
      <c r="BZ764" s="207"/>
      <c r="CA764" s="207"/>
      <c r="CB764" s="207"/>
      <c r="CC764" s="207"/>
      <c r="CD764" s="207"/>
      <c r="CE764" s="207"/>
      <c r="CF764" s="207"/>
      <c r="CG764" s="207"/>
      <c r="CH764" s="207"/>
      <c r="CI764" s="207"/>
      <c r="CJ764" s="207"/>
    </row>
    <row r="765" spans="1:88" ht="22.5" x14ac:dyDescent="0.2">
      <c r="B765" s="122"/>
      <c r="C765" s="122" t="str">
        <f>C7</f>
        <v>Assurant Chile</v>
      </c>
      <c r="D765" s="122" t="str">
        <f t="shared" ref="D765:AQ765" si="358">D7</f>
        <v>AVLA Crédito</v>
      </c>
      <c r="E765" s="122" t="str">
        <f t="shared" si="358"/>
        <v>BCI Seguros</v>
      </c>
      <c r="F765" s="122" t="str">
        <f t="shared" si="358"/>
        <v>BNP Paribas Cardif</v>
      </c>
      <c r="G765" s="122" t="str">
        <f t="shared" si="358"/>
        <v>Cesce Chile</v>
      </c>
      <c r="H765" s="122" t="str">
        <f t="shared" si="358"/>
        <v>Chilena Consolidada</v>
      </c>
      <c r="I765" s="122" t="str">
        <f t="shared" si="358"/>
        <v>Chubb Generales</v>
      </c>
      <c r="J765" s="122" t="str">
        <f t="shared" si="358"/>
        <v>Coface Chile</v>
      </c>
      <c r="K765" s="122" t="str">
        <f t="shared" si="358"/>
        <v>Consorcio Nacional</v>
      </c>
      <c r="L765" s="122" t="str">
        <f t="shared" si="358"/>
        <v>Contempora</v>
      </c>
      <c r="M765" s="122" t="str">
        <f t="shared" si="358"/>
        <v>Continental Crédito</v>
      </c>
      <c r="N765" s="122" t="str">
        <f t="shared" si="358"/>
        <v>Continental Generales</v>
      </c>
      <c r="O765" s="122" t="str">
        <f t="shared" si="358"/>
        <v>FID Chile</v>
      </c>
      <c r="P765" s="122" t="str">
        <f t="shared" si="358"/>
        <v>HDI Gar. y Cré.</v>
      </c>
      <c r="Q765" s="122" t="str">
        <f t="shared" si="358"/>
        <v>HDI Seguros</v>
      </c>
      <c r="R765" s="122" t="str">
        <f t="shared" si="358"/>
        <v>Huelen</v>
      </c>
      <c r="S765" s="122" t="str">
        <f t="shared" si="358"/>
        <v>Liberty Seguros</v>
      </c>
      <c r="T765" s="122" t="str">
        <f t="shared" si="358"/>
        <v>M. de Carabineros</v>
      </c>
      <c r="U765" s="122" t="str">
        <f t="shared" si="358"/>
        <v>Mapfre</v>
      </c>
      <c r="V765" s="122" t="str">
        <f t="shared" si="358"/>
        <v>MetLife Generales</v>
      </c>
      <c r="W765" s="122" t="str">
        <f t="shared" si="358"/>
        <v>Orion Seguros</v>
      </c>
      <c r="X765" s="122" t="str">
        <f t="shared" si="358"/>
        <v>Orsan Crédito</v>
      </c>
      <c r="Y765" s="122" t="str">
        <f t="shared" si="358"/>
        <v>Porvenir</v>
      </c>
      <c r="Z765" s="122" t="str">
        <f t="shared" si="358"/>
        <v>Reale Chile</v>
      </c>
      <c r="AA765" s="122" t="str">
        <f t="shared" si="358"/>
        <v>Renta Nacional</v>
      </c>
      <c r="AB765" s="122" t="str">
        <f t="shared" si="358"/>
        <v>SegChile</v>
      </c>
      <c r="AC765" s="122" t="str">
        <f t="shared" si="358"/>
        <v>Solunión Chile</v>
      </c>
      <c r="AD765" s="122" t="str">
        <f t="shared" si="358"/>
        <v>Southbridge</v>
      </c>
      <c r="AE765" s="122" t="str">
        <f t="shared" si="358"/>
        <v>Starr International</v>
      </c>
      <c r="AF765" s="122" t="str">
        <f t="shared" si="358"/>
        <v>Suaval</v>
      </c>
      <c r="AG765" s="122" t="str">
        <f t="shared" si="358"/>
        <v>Suramericana</v>
      </c>
      <c r="AH765" s="122" t="str">
        <f t="shared" si="358"/>
        <v>Unnio</v>
      </c>
      <c r="AI765" s="122" t="str">
        <f t="shared" si="358"/>
        <v>Zenit Seguros</v>
      </c>
      <c r="AJ765" s="122" t="str">
        <f t="shared" si="358"/>
        <v>Zurich Santander</v>
      </c>
      <c r="AK765" s="122">
        <f t="shared" si="358"/>
        <v>0</v>
      </c>
      <c r="AL765" s="122">
        <f t="shared" si="358"/>
        <v>0</v>
      </c>
      <c r="AM765" s="122">
        <f t="shared" si="358"/>
        <v>0</v>
      </c>
      <c r="AN765" s="122">
        <f t="shared" si="358"/>
        <v>0</v>
      </c>
      <c r="AO765" s="122">
        <f t="shared" si="358"/>
        <v>0</v>
      </c>
      <c r="AP765" s="122">
        <f t="shared" si="358"/>
        <v>0</v>
      </c>
      <c r="AQ765" s="122" t="str">
        <f t="shared" si="358"/>
        <v>Mercado</v>
      </c>
      <c r="AS765" s="122" t="s">
        <v>296</v>
      </c>
      <c r="AT765" s="147"/>
    </row>
    <row r="766" spans="1:88" x14ac:dyDescent="0.2">
      <c r="B766" s="144" t="str">
        <f t="shared" ref="B766:B802" si="359">B249</f>
        <v>1. Incendio Ordinario</v>
      </c>
      <c r="C766" s="149">
        <f>IFERROR((C807/C848)*100,"")</f>
        <v>-347.00238024397498</v>
      </c>
      <c r="D766" s="149" t="str">
        <f t="shared" ref="D766:AQ772" si="360">IFERROR((D807/D848)*100,"")</f>
        <v/>
      </c>
      <c r="E766" s="149">
        <f t="shared" si="360"/>
        <v>57.815144536434119</v>
      </c>
      <c r="F766" s="149">
        <f t="shared" si="360"/>
        <v>-110.38104586828486</v>
      </c>
      <c r="G766" s="149" t="str">
        <f t="shared" si="360"/>
        <v/>
      </c>
      <c r="H766" s="149">
        <f t="shared" si="360"/>
        <v>8.1122597251629518</v>
      </c>
      <c r="I766" s="149">
        <f t="shared" si="360"/>
        <v>54.617274917408487</v>
      </c>
      <c r="J766" s="149" t="str">
        <f t="shared" si="360"/>
        <v/>
      </c>
      <c r="K766" s="149">
        <f t="shared" si="360"/>
        <v>1.7473733241056253</v>
      </c>
      <c r="L766" s="149">
        <f t="shared" si="360"/>
        <v>114.32473825872893</v>
      </c>
      <c r="M766" s="149" t="str">
        <f t="shared" si="360"/>
        <v/>
      </c>
      <c r="N766" s="149">
        <f t="shared" si="360"/>
        <v>-637.63091368725168</v>
      </c>
      <c r="O766" s="149">
        <f t="shared" si="360"/>
        <v>18.394976825047713</v>
      </c>
      <c r="P766" s="149" t="str">
        <f t="shared" si="360"/>
        <v/>
      </c>
      <c r="Q766" s="149">
        <f t="shared" si="360"/>
        <v>79.102470651232039</v>
      </c>
      <c r="R766" s="149" t="str">
        <f t="shared" si="360"/>
        <v/>
      </c>
      <c r="S766" s="149">
        <f t="shared" si="360"/>
        <v>142.86616536884026</v>
      </c>
      <c r="T766" s="149" t="str">
        <f t="shared" si="360"/>
        <v/>
      </c>
      <c r="U766" s="149">
        <f t="shared" si="360"/>
        <v>8.2009802422863611</v>
      </c>
      <c r="V766" s="149" t="str">
        <f t="shared" si="360"/>
        <v/>
      </c>
      <c r="W766" s="149">
        <f t="shared" si="360"/>
        <v>82.204140704265683</v>
      </c>
      <c r="X766" s="149" t="str">
        <f t="shared" si="360"/>
        <v/>
      </c>
      <c r="Y766" s="149">
        <f t="shared" si="360"/>
        <v>249.7214182492539</v>
      </c>
      <c r="Z766" s="149">
        <f t="shared" si="360"/>
        <v>213.65357881408391</v>
      </c>
      <c r="AA766" s="149">
        <f t="shared" si="360"/>
        <v>13.635699147034808</v>
      </c>
      <c r="AB766" s="149" t="str">
        <f t="shared" si="360"/>
        <v/>
      </c>
      <c r="AC766" s="149" t="str">
        <f t="shared" si="360"/>
        <v/>
      </c>
      <c r="AD766" s="149">
        <f t="shared" si="360"/>
        <v>25.21625017864509</v>
      </c>
      <c r="AE766" s="149">
        <f t="shared" si="360"/>
        <v>40.611002279731011</v>
      </c>
      <c r="AF766" s="149" t="str">
        <f t="shared" si="360"/>
        <v/>
      </c>
      <c r="AG766" s="149">
        <f t="shared" si="360"/>
        <v>13.531464917399964</v>
      </c>
      <c r="AH766" s="149">
        <f t="shared" si="360"/>
        <v>111.11069334821855</v>
      </c>
      <c r="AI766" s="149">
        <f t="shared" si="360"/>
        <v>12.434699433448605</v>
      </c>
      <c r="AJ766" s="149">
        <f t="shared" si="360"/>
        <v>11.773112524066931</v>
      </c>
      <c r="AK766" s="149" t="str">
        <f t="shared" si="360"/>
        <v/>
      </c>
      <c r="AL766" s="149" t="str">
        <f t="shared" si="360"/>
        <v/>
      </c>
      <c r="AM766" s="149" t="str">
        <f t="shared" si="360"/>
        <v/>
      </c>
      <c r="AN766" s="149" t="str">
        <f t="shared" si="360"/>
        <v/>
      </c>
      <c r="AO766" s="149" t="str">
        <f t="shared" si="360"/>
        <v/>
      </c>
      <c r="AP766" s="149" t="str">
        <f t="shared" si="360"/>
        <v/>
      </c>
      <c r="AQ766" s="149">
        <f t="shared" si="360"/>
        <v>24.597843439979179</v>
      </c>
      <c r="AS766" s="246">
        <v>81.808525724512819</v>
      </c>
      <c r="AT766" s="151"/>
    </row>
    <row r="767" spans="1:88" x14ac:dyDescent="0.2">
      <c r="B767" s="144" t="str">
        <f t="shared" si="359"/>
        <v>2. Pérdida de Beneficios por Incendio</v>
      </c>
      <c r="C767" s="149" t="str">
        <f t="shared" ref="C767:R803" si="361">IFERROR((C808/C849)*100,"")</f>
        <v/>
      </c>
      <c r="D767" s="149" t="str">
        <f t="shared" si="361"/>
        <v/>
      </c>
      <c r="E767" s="149">
        <f t="shared" si="361"/>
        <v>-48.933533794835363</v>
      </c>
      <c r="F767" s="149" t="str">
        <f t="shared" si="361"/>
        <v/>
      </c>
      <c r="G767" s="149" t="str">
        <f t="shared" si="361"/>
        <v/>
      </c>
      <c r="H767" s="149">
        <f t="shared" si="361"/>
        <v>-14.51605649487627</v>
      </c>
      <c r="I767" s="149">
        <f t="shared" si="361"/>
        <v>37.903703533625702</v>
      </c>
      <c r="J767" s="149" t="str">
        <f t="shared" si="361"/>
        <v/>
      </c>
      <c r="K767" s="149">
        <f t="shared" si="361"/>
        <v>0</v>
      </c>
      <c r="L767" s="149">
        <f t="shared" si="361"/>
        <v>144.40081225550213</v>
      </c>
      <c r="M767" s="149" t="str">
        <f t="shared" si="361"/>
        <v/>
      </c>
      <c r="N767" s="149">
        <f t="shared" si="361"/>
        <v>5.4694666411588404</v>
      </c>
      <c r="O767" s="149">
        <f t="shared" si="361"/>
        <v>10.292553731939769</v>
      </c>
      <c r="P767" s="149" t="str">
        <f t="shared" si="361"/>
        <v/>
      </c>
      <c r="Q767" s="149">
        <f t="shared" si="361"/>
        <v>22.241432476725372</v>
      </c>
      <c r="R767" s="149" t="str">
        <f t="shared" si="361"/>
        <v/>
      </c>
      <c r="S767" s="149">
        <f t="shared" si="360"/>
        <v>-710.72653597255942</v>
      </c>
      <c r="T767" s="149" t="str">
        <f t="shared" si="360"/>
        <v/>
      </c>
      <c r="U767" s="149">
        <f t="shared" si="360"/>
        <v>29.110141320390774</v>
      </c>
      <c r="V767" s="149" t="str">
        <f t="shared" si="360"/>
        <v/>
      </c>
      <c r="W767" s="149">
        <f t="shared" si="360"/>
        <v>0</v>
      </c>
      <c r="X767" s="149" t="str">
        <f t="shared" si="360"/>
        <v/>
      </c>
      <c r="Y767" s="149">
        <f t="shared" si="360"/>
        <v>4.1696985035907499</v>
      </c>
      <c r="Z767" s="149">
        <f t="shared" si="360"/>
        <v>-20.077658590552485</v>
      </c>
      <c r="AA767" s="149">
        <f t="shared" si="360"/>
        <v>-0.16205524177212174</v>
      </c>
      <c r="AB767" s="149" t="str">
        <f t="shared" si="360"/>
        <v/>
      </c>
      <c r="AC767" s="149" t="str">
        <f t="shared" si="360"/>
        <v/>
      </c>
      <c r="AD767" s="149">
        <f t="shared" si="360"/>
        <v>-11.264572991889898</v>
      </c>
      <c r="AE767" s="149">
        <f t="shared" si="360"/>
        <v>-8.0584177418906187</v>
      </c>
      <c r="AF767" s="149" t="str">
        <f t="shared" si="360"/>
        <v/>
      </c>
      <c r="AG767" s="149">
        <f t="shared" si="360"/>
        <v>-1.8516635557460037</v>
      </c>
      <c r="AH767" s="149">
        <f t="shared" si="360"/>
        <v>9.8685803966808407</v>
      </c>
      <c r="AI767" s="149" t="str">
        <f t="shared" si="360"/>
        <v/>
      </c>
      <c r="AJ767" s="149" t="str">
        <f t="shared" si="360"/>
        <v/>
      </c>
      <c r="AK767" s="149" t="str">
        <f t="shared" si="360"/>
        <v/>
      </c>
      <c r="AL767" s="149" t="str">
        <f t="shared" si="360"/>
        <v/>
      </c>
      <c r="AM767" s="149" t="str">
        <f t="shared" si="360"/>
        <v/>
      </c>
      <c r="AN767" s="149" t="str">
        <f t="shared" si="360"/>
        <v/>
      </c>
      <c r="AO767" s="149" t="str">
        <f t="shared" si="360"/>
        <v/>
      </c>
      <c r="AP767" s="149" t="str">
        <f t="shared" si="360"/>
        <v/>
      </c>
      <c r="AQ767" s="149">
        <f t="shared" si="360"/>
        <v>-0.8229145193163564</v>
      </c>
      <c r="AS767" s="246">
        <v>156.28640158047972</v>
      </c>
      <c r="AT767" s="151"/>
    </row>
    <row r="768" spans="1:88" x14ac:dyDescent="0.2">
      <c r="B768" s="144" t="str">
        <f t="shared" si="359"/>
        <v>3. Otros Riesgos Adicionales a Incendio</v>
      </c>
      <c r="C768" s="149" t="str">
        <f t="shared" si="361"/>
        <v/>
      </c>
      <c r="D768" s="149" t="str">
        <f t="shared" si="360"/>
        <v/>
      </c>
      <c r="E768" s="149">
        <f t="shared" si="360"/>
        <v>39.709773109917421</v>
      </c>
      <c r="F768" s="149">
        <f t="shared" si="360"/>
        <v>11.327355143870713</v>
      </c>
      <c r="G768" s="149" t="str">
        <f t="shared" si="360"/>
        <v/>
      </c>
      <c r="H768" s="149">
        <f t="shared" si="360"/>
        <v>227.04405192594172</v>
      </c>
      <c r="I768" s="149">
        <f t="shared" si="360"/>
        <v>58.990484089915043</v>
      </c>
      <c r="J768" s="149" t="str">
        <f t="shared" si="360"/>
        <v/>
      </c>
      <c r="K768" s="149">
        <f t="shared" si="360"/>
        <v>86.833871368264212</v>
      </c>
      <c r="L768" s="149">
        <f t="shared" si="360"/>
        <v>-18.652796675884066</v>
      </c>
      <c r="M768" s="149" t="str">
        <f t="shared" si="360"/>
        <v/>
      </c>
      <c r="N768" s="149" t="str">
        <f t="shared" si="360"/>
        <v/>
      </c>
      <c r="O768" s="149">
        <f t="shared" si="360"/>
        <v>10.589886751031695</v>
      </c>
      <c r="P768" s="149" t="str">
        <f t="shared" si="360"/>
        <v/>
      </c>
      <c r="Q768" s="149">
        <f t="shared" si="360"/>
        <v>-8.1395556827531923</v>
      </c>
      <c r="R768" s="149" t="str">
        <f t="shared" si="360"/>
        <v/>
      </c>
      <c r="S768" s="149">
        <f t="shared" si="360"/>
        <v>64.577375278042581</v>
      </c>
      <c r="T768" s="149" t="str">
        <f t="shared" si="360"/>
        <v/>
      </c>
      <c r="U768" s="149">
        <f t="shared" si="360"/>
        <v>-15.107269225601289</v>
      </c>
      <c r="V768" s="149" t="str">
        <f t="shared" si="360"/>
        <v/>
      </c>
      <c r="W768" s="149">
        <f t="shared" si="360"/>
        <v>142.03397005132547</v>
      </c>
      <c r="X768" s="149" t="str">
        <f t="shared" si="360"/>
        <v/>
      </c>
      <c r="Y768" s="149">
        <f t="shared" si="360"/>
        <v>0.95653733484785086</v>
      </c>
      <c r="Z768" s="149">
        <f t="shared" si="360"/>
        <v>4.0135722130247347</v>
      </c>
      <c r="AA768" s="149">
        <f t="shared" si="360"/>
        <v>387.80610305695825</v>
      </c>
      <c r="AB768" s="149" t="str">
        <f t="shared" si="360"/>
        <v/>
      </c>
      <c r="AC768" s="149" t="str">
        <f t="shared" si="360"/>
        <v/>
      </c>
      <c r="AD768" s="149">
        <f t="shared" si="360"/>
        <v>312.38992967318717</v>
      </c>
      <c r="AE768" s="149">
        <f t="shared" si="360"/>
        <v>338.90562455095966</v>
      </c>
      <c r="AF768" s="149" t="str">
        <f t="shared" si="360"/>
        <v/>
      </c>
      <c r="AG768" s="149">
        <f t="shared" si="360"/>
        <v>57.092885835354053</v>
      </c>
      <c r="AH768" s="149">
        <f t="shared" si="360"/>
        <v>7.0882864770950214</v>
      </c>
      <c r="AI768" s="149" t="str">
        <f t="shared" si="360"/>
        <v/>
      </c>
      <c r="AJ768" s="149">
        <f t="shared" si="360"/>
        <v>48.652327797440783</v>
      </c>
      <c r="AK768" s="149" t="str">
        <f t="shared" si="360"/>
        <v/>
      </c>
      <c r="AL768" s="149" t="str">
        <f t="shared" si="360"/>
        <v/>
      </c>
      <c r="AM768" s="149" t="str">
        <f t="shared" si="360"/>
        <v/>
      </c>
      <c r="AN768" s="149" t="str">
        <f t="shared" si="360"/>
        <v/>
      </c>
      <c r="AO768" s="149" t="str">
        <f t="shared" si="360"/>
        <v/>
      </c>
      <c r="AP768" s="149" t="str">
        <f t="shared" si="360"/>
        <v/>
      </c>
      <c r="AQ768" s="149">
        <f t="shared" si="360"/>
        <v>49.701171022460933</v>
      </c>
      <c r="AS768" s="246">
        <v>326.56537505816755</v>
      </c>
      <c r="AT768" s="151"/>
    </row>
    <row r="769" spans="2:88" x14ac:dyDescent="0.2">
      <c r="B769" s="144" t="str">
        <f t="shared" si="359"/>
        <v>4. Terremoto y Maremoto</v>
      </c>
      <c r="C769" s="149">
        <f t="shared" si="361"/>
        <v>-359.68853374217792</v>
      </c>
      <c r="D769" s="149" t="str">
        <f t="shared" si="360"/>
        <v/>
      </c>
      <c r="E769" s="149">
        <f t="shared" si="360"/>
        <v>-0.63306928916454186</v>
      </c>
      <c r="F769" s="149">
        <f t="shared" si="360"/>
        <v>9.984861995313439E-2</v>
      </c>
      <c r="G769" s="149" t="str">
        <f t="shared" si="360"/>
        <v/>
      </c>
      <c r="H769" s="149">
        <f t="shared" si="360"/>
        <v>1.7546137568736996E-4</v>
      </c>
      <c r="I769" s="149">
        <f t="shared" si="360"/>
        <v>-8.8568435574545585</v>
      </c>
      <c r="J769" s="149" t="str">
        <f t="shared" si="360"/>
        <v/>
      </c>
      <c r="K769" s="149">
        <f t="shared" si="360"/>
        <v>2.9078293666995454</v>
      </c>
      <c r="L769" s="149">
        <f t="shared" si="360"/>
        <v>7.1480034219087258</v>
      </c>
      <c r="M769" s="149" t="str">
        <f t="shared" si="360"/>
        <v/>
      </c>
      <c r="N769" s="149">
        <f t="shared" si="360"/>
        <v>0.38061501691968336</v>
      </c>
      <c r="O769" s="149">
        <f t="shared" si="360"/>
        <v>9.4105776777312613</v>
      </c>
      <c r="P769" s="149" t="str">
        <f t="shared" si="360"/>
        <v/>
      </c>
      <c r="Q769" s="149">
        <f t="shared" si="360"/>
        <v>-1.2277862889441559E-2</v>
      </c>
      <c r="R769" s="149" t="str">
        <f t="shared" si="360"/>
        <v/>
      </c>
      <c r="S769" s="149">
        <f t="shared" si="360"/>
        <v>1.3287926433498574</v>
      </c>
      <c r="T769" s="149" t="str">
        <f t="shared" si="360"/>
        <v/>
      </c>
      <c r="U769" s="149">
        <f t="shared" si="360"/>
        <v>-2.8050544686281369E-2</v>
      </c>
      <c r="V769" s="149">
        <f t="shared" si="360"/>
        <v>0</v>
      </c>
      <c r="W769" s="149">
        <f t="shared" si="360"/>
        <v>3.6533436491187343E-3</v>
      </c>
      <c r="X769" s="149" t="str">
        <f t="shared" si="360"/>
        <v/>
      </c>
      <c r="Y769" s="149">
        <f t="shared" si="360"/>
        <v>8.7211644014120662</v>
      </c>
      <c r="Z769" s="149">
        <f t="shared" si="360"/>
        <v>-0.18283909774998511</v>
      </c>
      <c r="AA769" s="149">
        <f t="shared" si="360"/>
        <v>2.3087008459996388</v>
      </c>
      <c r="AB769" s="149" t="str">
        <f t="shared" si="360"/>
        <v/>
      </c>
      <c r="AC769" s="149" t="str">
        <f t="shared" si="360"/>
        <v/>
      </c>
      <c r="AD769" s="149">
        <f t="shared" si="360"/>
        <v>-2.0200781095096829</v>
      </c>
      <c r="AE769" s="149">
        <f t="shared" si="360"/>
        <v>-9.8673670798826141</v>
      </c>
      <c r="AF769" s="149" t="str">
        <f t="shared" si="360"/>
        <v/>
      </c>
      <c r="AG769" s="149">
        <f t="shared" si="360"/>
        <v>-0.18496217499008807</v>
      </c>
      <c r="AH769" s="149">
        <f t="shared" si="360"/>
        <v>0</v>
      </c>
      <c r="AI769" s="149">
        <f t="shared" si="360"/>
        <v>0</v>
      </c>
      <c r="AJ769" s="149">
        <f t="shared" si="360"/>
        <v>3.3372197412189388</v>
      </c>
      <c r="AK769" s="149" t="str">
        <f t="shared" si="360"/>
        <v/>
      </c>
      <c r="AL769" s="149" t="str">
        <f t="shared" si="360"/>
        <v/>
      </c>
      <c r="AM769" s="149" t="str">
        <f t="shared" si="360"/>
        <v/>
      </c>
      <c r="AN769" s="149" t="str">
        <f t="shared" si="360"/>
        <v/>
      </c>
      <c r="AO769" s="149" t="str">
        <f t="shared" si="360"/>
        <v/>
      </c>
      <c r="AP769" s="149" t="str">
        <f t="shared" si="360"/>
        <v/>
      </c>
      <c r="AQ769" s="149">
        <f t="shared" si="360"/>
        <v>-1.1461878749851842</v>
      </c>
      <c r="AS769" s="246">
        <v>-1.6309798231963113</v>
      </c>
      <c r="AT769" s="151"/>
    </row>
    <row r="770" spans="2:88" x14ac:dyDescent="0.2">
      <c r="B770" s="144" t="str">
        <f t="shared" si="359"/>
        <v>5. Pérdida de Beneficios por Terremoto</v>
      </c>
      <c r="C770" s="149" t="str">
        <f t="shared" si="361"/>
        <v/>
      </c>
      <c r="D770" s="149" t="str">
        <f t="shared" si="360"/>
        <v/>
      </c>
      <c r="E770" s="149">
        <f t="shared" si="360"/>
        <v>0</v>
      </c>
      <c r="F770" s="149" t="str">
        <f t="shared" si="360"/>
        <v/>
      </c>
      <c r="G770" s="149" t="str">
        <f t="shared" si="360"/>
        <v/>
      </c>
      <c r="H770" s="149" t="str">
        <f t="shared" si="360"/>
        <v/>
      </c>
      <c r="I770" s="149">
        <f t="shared" si="360"/>
        <v>0</v>
      </c>
      <c r="J770" s="149" t="str">
        <f t="shared" si="360"/>
        <v/>
      </c>
      <c r="K770" s="149">
        <f t="shared" si="360"/>
        <v>0</v>
      </c>
      <c r="L770" s="149">
        <f t="shared" si="360"/>
        <v>-2.2469082542421628</v>
      </c>
      <c r="M770" s="149" t="str">
        <f t="shared" si="360"/>
        <v/>
      </c>
      <c r="N770" s="149">
        <f t="shared" si="360"/>
        <v>0</v>
      </c>
      <c r="O770" s="149">
        <f t="shared" si="360"/>
        <v>10.108587140204012</v>
      </c>
      <c r="P770" s="149" t="str">
        <f t="shared" si="360"/>
        <v/>
      </c>
      <c r="Q770" s="149">
        <f t="shared" si="360"/>
        <v>0</v>
      </c>
      <c r="R770" s="149" t="str">
        <f t="shared" si="360"/>
        <v/>
      </c>
      <c r="S770" s="149">
        <f t="shared" si="360"/>
        <v>-4.7460665206134234</v>
      </c>
      <c r="T770" s="149" t="str">
        <f t="shared" si="360"/>
        <v/>
      </c>
      <c r="U770" s="149">
        <f t="shared" si="360"/>
        <v>0</v>
      </c>
      <c r="V770" s="149" t="str">
        <f t="shared" si="360"/>
        <v/>
      </c>
      <c r="W770" s="149">
        <f t="shared" si="360"/>
        <v>0</v>
      </c>
      <c r="X770" s="149" t="str">
        <f t="shared" si="360"/>
        <v/>
      </c>
      <c r="Y770" s="149">
        <f t="shared" si="360"/>
        <v>5.5523672883787665</v>
      </c>
      <c r="Z770" s="149">
        <f t="shared" si="360"/>
        <v>-0.50422353910233531</v>
      </c>
      <c r="AA770" s="149">
        <f t="shared" si="360"/>
        <v>0</v>
      </c>
      <c r="AB770" s="149" t="str">
        <f t="shared" si="360"/>
        <v/>
      </c>
      <c r="AC770" s="149" t="str">
        <f t="shared" si="360"/>
        <v/>
      </c>
      <c r="AD770" s="149">
        <f t="shared" si="360"/>
        <v>0</v>
      </c>
      <c r="AE770" s="149">
        <f t="shared" si="360"/>
        <v>0.19588121485115098</v>
      </c>
      <c r="AF770" s="149" t="str">
        <f t="shared" si="360"/>
        <v/>
      </c>
      <c r="AG770" s="149">
        <f t="shared" si="360"/>
        <v>0</v>
      </c>
      <c r="AH770" s="149">
        <f t="shared" si="360"/>
        <v>0</v>
      </c>
      <c r="AI770" s="149" t="str">
        <f t="shared" si="360"/>
        <v/>
      </c>
      <c r="AJ770" s="149" t="str">
        <f t="shared" si="360"/>
        <v/>
      </c>
      <c r="AK770" s="149" t="str">
        <f t="shared" si="360"/>
        <v/>
      </c>
      <c r="AL770" s="149" t="str">
        <f t="shared" si="360"/>
        <v/>
      </c>
      <c r="AM770" s="149" t="str">
        <f t="shared" si="360"/>
        <v/>
      </c>
      <c r="AN770" s="149" t="str">
        <f t="shared" si="360"/>
        <v/>
      </c>
      <c r="AO770" s="149" t="str">
        <f t="shared" si="360"/>
        <v/>
      </c>
      <c r="AP770" s="149" t="str">
        <f t="shared" si="360"/>
        <v/>
      </c>
      <c r="AQ770" s="149">
        <f t="shared" si="360"/>
        <v>5.7054472692126879E-2</v>
      </c>
      <c r="AS770" s="246">
        <v>-1.096069829325141</v>
      </c>
      <c r="AT770" s="151"/>
    </row>
    <row r="771" spans="2:88" x14ac:dyDescent="0.2">
      <c r="B771" s="144" t="str">
        <f t="shared" si="359"/>
        <v>6. Otros Riesgos de la Naturaleza</v>
      </c>
      <c r="C771" s="149" t="str">
        <f t="shared" si="361"/>
        <v/>
      </c>
      <c r="D771" s="149" t="str">
        <f t="shared" si="360"/>
        <v/>
      </c>
      <c r="E771" s="149">
        <f t="shared" si="360"/>
        <v>486.51951842393288</v>
      </c>
      <c r="F771" s="149">
        <f t="shared" si="360"/>
        <v>-667.7995687442243</v>
      </c>
      <c r="G771" s="149" t="str">
        <f t="shared" si="360"/>
        <v/>
      </c>
      <c r="H771" s="149">
        <f t="shared" si="360"/>
        <v>110.69297318904721</v>
      </c>
      <c r="I771" s="149">
        <f t="shared" si="360"/>
        <v>5.7073520528734578</v>
      </c>
      <c r="J771" s="149" t="str">
        <f t="shared" si="360"/>
        <v/>
      </c>
      <c r="K771" s="149">
        <f t="shared" si="360"/>
        <v>227.44466189769201</v>
      </c>
      <c r="L771" s="149">
        <f t="shared" si="360"/>
        <v>58.724518421544794</v>
      </c>
      <c r="M771" s="149" t="str">
        <f t="shared" si="360"/>
        <v/>
      </c>
      <c r="N771" s="149" t="str">
        <f t="shared" si="360"/>
        <v/>
      </c>
      <c r="O771" s="149">
        <f t="shared" si="360"/>
        <v>621.42857142857144</v>
      </c>
      <c r="P771" s="149" t="str">
        <f t="shared" si="360"/>
        <v/>
      </c>
      <c r="Q771" s="149">
        <f t="shared" si="360"/>
        <v>-26.597813518343322</v>
      </c>
      <c r="R771" s="149" t="str">
        <f t="shared" si="360"/>
        <v/>
      </c>
      <c r="S771" s="149">
        <f t="shared" si="360"/>
        <v>5.4575732344258574</v>
      </c>
      <c r="T771" s="149" t="str">
        <f t="shared" si="360"/>
        <v/>
      </c>
      <c r="U771" s="149">
        <f t="shared" si="360"/>
        <v>13.087319852449717</v>
      </c>
      <c r="V771" s="149" t="str">
        <f t="shared" si="360"/>
        <v/>
      </c>
      <c r="W771" s="149">
        <f t="shared" si="360"/>
        <v>104.59931713195421</v>
      </c>
      <c r="X771" s="149" t="str">
        <f t="shared" si="360"/>
        <v/>
      </c>
      <c r="Y771" s="149">
        <f t="shared" si="360"/>
        <v>24.088260773555739</v>
      </c>
      <c r="Z771" s="149">
        <f t="shared" si="360"/>
        <v>9.1036874877071998</v>
      </c>
      <c r="AA771" s="149">
        <f t="shared" si="360"/>
        <v>377.25639614058474</v>
      </c>
      <c r="AB771" s="149" t="str">
        <f t="shared" si="360"/>
        <v/>
      </c>
      <c r="AC771" s="149" t="str">
        <f t="shared" si="360"/>
        <v/>
      </c>
      <c r="AD771" s="149">
        <f t="shared" si="360"/>
        <v>-64.075181027360657</v>
      </c>
      <c r="AE771" s="149">
        <f t="shared" si="360"/>
        <v>35.482149975572547</v>
      </c>
      <c r="AF771" s="149" t="str">
        <f t="shared" si="360"/>
        <v/>
      </c>
      <c r="AG771" s="149">
        <f t="shared" si="360"/>
        <v>-0.40700532986910171</v>
      </c>
      <c r="AH771" s="149">
        <f t="shared" si="360"/>
        <v>55.273768687271343</v>
      </c>
      <c r="AI771" s="149">
        <f t="shared" si="360"/>
        <v>0</v>
      </c>
      <c r="AJ771" s="149">
        <f t="shared" si="360"/>
        <v>65.614814507255701</v>
      </c>
      <c r="AK771" s="149" t="str">
        <f t="shared" si="360"/>
        <v/>
      </c>
      <c r="AL771" s="149" t="str">
        <f t="shared" si="360"/>
        <v/>
      </c>
      <c r="AM771" s="149" t="str">
        <f t="shared" si="360"/>
        <v/>
      </c>
      <c r="AN771" s="149" t="str">
        <f t="shared" si="360"/>
        <v/>
      </c>
      <c r="AO771" s="149" t="str">
        <f t="shared" si="360"/>
        <v/>
      </c>
      <c r="AP771" s="149" t="str">
        <f t="shared" si="360"/>
        <v/>
      </c>
      <c r="AQ771" s="149">
        <f t="shared" si="360"/>
        <v>25.585158026731087</v>
      </c>
      <c r="AS771" s="246">
        <v>9.7529954738245532</v>
      </c>
      <c r="AT771" s="151"/>
    </row>
    <row r="772" spans="2:88" x14ac:dyDescent="0.2">
      <c r="B772" s="144" t="str">
        <f t="shared" si="359"/>
        <v>7. Terrorismo</v>
      </c>
      <c r="C772" s="149" t="str">
        <f t="shared" si="361"/>
        <v/>
      </c>
      <c r="D772" s="149" t="str">
        <f t="shared" si="360"/>
        <v/>
      </c>
      <c r="E772" s="149">
        <f t="shared" si="360"/>
        <v>-8.6447546150382699</v>
      </c>
      <c r="F772" s="149">
        <f t="shared" si="360"/>
        <v>0</v>
      </c>
      <c r="G772" s="149" t="str">
        <f t="shared" si="360"/>
        <v/>
      </c>
      <c r="H772" s="149">
        <f t="shared" si="360"/>
        <v>-35.10222084276041</v>
      </c>
      <c r="I772" s="149">
        <f t="shared" si="360"/>
        <v>45.150653867341006</v>
      </c>
      <c r="J772" s="149" t="str">
        <f t="shared" si="360"/>
        <v/>
      </c>
      <c r="K772" s="149">
        <f t="shared" si="360"/>
        <v>-1.0478907408239364</v>
      </c>
      <c r="L772" s="149">
        <f t="shared" si="360"/>
        <v>13000</v>
      </c>
      <c r="M772" s="149" t="str">
        <f t="shared" si="360"/>
        <v/>
      </c>
      <c r="N772" s="149">
        <f t="shared" si="360"/>
        <v>12.327862053012971</v>
      </c>
      <c r="O772" s="149">
        <f t="shared" si="360"/>
        <v>7.5920036347114941</v>
      </c>
      <c r="P772" s="149" t="str">
        <f t="shared" si="360"/>
        <v/>
      </c>
      <c r="Q772" s="149">
        <f t="shared" si="360"/>
        <v>97.408088010842619</v>
      </c>
      <c r="R772" s="149" t="str">
        <f t="shared" si="360"/>
        <v/>
      </c>
      <c r="S772" s="149">
        <f t="shared" si="360"/>
        <v>0</v>
      </c>
      <c r="T772" s="149" t="str">
        <f t="shared" si="360"/>
        <v/>
      </c>
      <c r="U772" s="149">
        <f t="shared" si="360"/>
        <v>5.4242802471261831</v>
      </c>
      <c r="V772" s="149" t="str">
        <f t="shared" si="360"/>
        <v/>
      </c>
      <c r="W772" s="149">
        <f t="shared" si="360"/>
        <v>-3.2371310089244353E-3</v>
      </c>
      <c r="X772" s="149" t="str">
        <f t="shared" si="360"/>
        <v/>
      </c>
      <c r="Y772" s="149">
        <f t="shared" si="360"/>
        <v>18.189319816102795</v>
      </c>
      <c r="Z772" s="149">
        <f t="shared" si="360"/>
        <v>-3.1750828718081214</v>
      </c>
      <c r="AA772" s="149">
        <f t="shared" si="360"/>
        <v>-15.870285821502284</v>
      </c>
      <c r="AB772" s="149" t="str">
        <f t="shared" si="360"/>
        <v/>
      </c>
      <c r="AC772" s="149" t="str">
        <f t="shared" si="360"/>
        <v/>
      </c>
      <c r="AD772" s="149">
        <f t="shared" si="360"/>
        <v>23.725679666429745</v>
      </c>
      <c r="AE772" s="149">
        <f t="shared" si="360"/>
        <v>-48.96907216494845</v>
      </c>
      <c r="AF772" s="149" t="str">
        <f t="shared" si="360"/>
        <v/>
      </c>
      <c r="AG772" s="149">
        <f t="shared" si="360"/>
        <v>-1.7004629511938152</v>
      </c>
      <c r="AH772" s="149">
        <f t="shared" ref="D772:AQ779" si="362">IFERROR((AH813/AH854)*100,"")</f>
        <v>0</v>
      </c>
      <c r="AI772" s="149" t="str">
        <f t="shared" si="362"/>
        <v/>
      </c>
      <c r="AJ772" s="149" t="str">
        <f t="shared" si="362"/>
        <v/>
      </c>
      <c r="AK772" s="149" t="str">
        <f t="shared" si="362"/>
        <v/>
      </c>
      <c r="AL772" s="149" t="str">
        <f t="shared" si="362"/>
        <v/>
      </c>
      <c r="AM772" s="149" t="str">
        <f t="shared" si="362"/>
        <v/>
      </c>
      <c r="AN772" s="149" t="str">
        <f t="shared" si="362"/>
        <v/>
      </c>
      <c r="AO772" s="149" t="str">
        <f t="shared" si="362"/>
        <v/>
      </c>
      <c r="AP772" s="149" t="str">
        <f t="shared" si="362"/>
        <v/>
      </c>
      <c r="AQ772" s="149">
        <f t="shared" si="362"/>
        <v>15.584052565580148</v>
      </c>
      <c r="AS772" s="246">
        <v>63.564118978676973</v>
      </c>
      <c r="AT772" s="151"/>
    </row>
    <row r="773" spans="2:88" x14ac:dyDescent="0.2">
      <c r="B773" s="144" t="str">
        <f t="shared" si="359"/>
        <v>8. Robo</v>
      </c>
      <c r="C773" s="149" t="str">
        <f t="shared" si="361"/>
        <v/>
      </c>
      <c r="D773" s="149" t="str">
        <f t="shared" si="362"/>
        <v/>
      </c>
      <c r="E773" s="149">
        <f t="shared" si="362"/>
        <v>310.51648914445747</v>
      </c>
      <c r="F773" s="149">
        <f t="shared" si="362"/>
        <v>9207.1601941747576</v>
      </c>
      <c r="G773" s="149" t="str">
        <f t="shared" si="362"/>
        <v/>
      </c>
      <c r="H773" s="149">
        <f t="shared" si="362"/>
        <v>106.47279206277534</v>
      </c>
      <c r="I773" s="149">
        <f t="shared" si="362"/>
        <v>140.03674704270708</v>
      </c>
      <c r="J773" s="149" t="str">
        <f t="shared" si="362"/>
        <v/>
      </c>
      <c r="K773" s="149">
        <f t="shared" si="362"/>
        <v>56.550565658365251</v>
      </c>
      <c r="L773" s="149">
        <f t="shared" si="362"/>
        <v>-27.220875516897191</v>
      </c>
      <c r="M773" s="149" t="str">
        <f t="shared" si="362"/>
        <v/>
      </c>
      <c r="N773" s="149">
        <f t="shared" si="362"/>
        <v>-11.13657813131994</v>
      </c>
      <c r="O773" s="149">
        <f t="shared" si="362"/>
        <v>17.797780729755271</v>
      </c>
      <c r="P773" s="149" t="str">
        <f t="shared" si="362"/>
        <v/>
      </c>
      <c r="Q773" s="149">
        <f t="shared" si="362"/>
        <v>32.526149926243797</v>
      </c>
      <c r="R773" s="149" t="str">
        <f t="shared" si="362"/>
        <v/>
      </c>
      <c r="S773" s="149">
        <f t="shared" si="362"/>
        <v>4.0104141201779697</v>
      </c>
      <c r="T773" s="149" t="str">
        <f t="shared" si="362"/>
        <v/>
      </c>
      <c r="U773" s="149">
        <f t="shared" si="362"/>
        <v>-982.88959886403973</v>
      </c>
      <c r="V773" s="149">
        <f t="shared" si="362"/>
        <v>-95800</v>
      </c>
      <c r="W773" s="149">
        <f t="shared" si="362"/>
        <v>84.492406626693068</v>
      </c>
      <c r="X773" s="149" t="str">
        <f t="shared" si="362"/>
        <v/>
      </c>
      <c r="Y773" s="149">
        <f t="shared" si="362"/>
        <v>376.62586418459881</v>
      </c>
      <c r="Z773" s="149">
        <f t="shared" si="362"/>
        <v>8.3788995574608318</v>
      </c>
      <c r="AA773" s="149">
        <f t="shared" si="362"/>
        <v>74.323270868237557</v>
      </c>
      <c r="AB773" s="149" t="str">
        <f t="shared" si="362"/>
        <v/>
      </c>
      <c r="AC773" s="149" t="str">
        <f t="shared" si="362"/>
        <v/>
      </c>
      <c r="AD773" s="149">
        <f t="shared" si="362"/>
        <v>3.8294549799477098</v>
      </c>
      <c r="AE773" s="149" t="str">
        <f t="shared" si="362"/>
        <v/>
      </c>
      <c r="AF773" s="149" t="str">
        <f t="shared" si="362"/>
        <v/>
      </c>
      <c r="AG773" s="149">
        <f t="shared" si="362"/>
        <v>-18.086485212678213</v>
      </c>
      <c r="AH773" s="149">
        <f t="shared" si="362"/>
        <v>11653.780718336484</v>
      </c>
      <c r="AI773" s="149" t="str">
        <f t="shared" si="362"/>
        <v/>
      </c>
      <c r="AJ773" s="149">
        <f t="shared" si="362"/>
        <v>111.88257081271442</v>
      </c>
      <c r="AK773" s="149" t="str">
        <f t="shared" si="362"/>
        <v/>
      </c>
      <c r="AL773" s="149" t="str">
        <f t="shared" si="362"/>
        <v/>
      </c>
      <c r="AM773" s="149" t="str">
        <f t="shared" si="362"/>
        <v/>
      </c>
      <c r="AN773" s="149" t="str">
        <f t="shared" si="362"/>
        <v/>
      </c>
      <c r="AO773" s="149" t="str">
        <f t="shared" si="362"/>
        <v/>
      </c>
      <c r="AP773" s="149" t="str">
        <f t="shared" si="362"/>
        <v/>
      </c>
      <c r="AQ773" s="149">
        <f t="shared" si="362"/>
        <v>83.334725302476215</v>
      </c>
      <c r="AS773" s="246">
        <v>81.505865427227903</v>
      </c>
      <c r="AT773" s="151"/>
    </row>
    <row r="774" spans="2:88" x14ac:dyDescent="0.2">
      <c r="B774" s="144" t="str">
        <f t="shared" si="359"/>
        <v>9. Cristales</v>
      </c>
      <c r="C774" s="149" t="str">
        <f t="shared" si="361"/>
        <v/>
      </c>
      <c r="D774" s="149" t="str">
        <f t="shared" si="362"/>
        <v/>
      </c>
      <c r="E774" s="149">
        <f t="shared" si="362"/>
        <v>370.44940187520206</v>
      </c>
      <c r="F774" s="149" t="str">
        <f t="shared" si="362"/>
        <v/>
      </c>
      <c r="G774" s="149" t="str">
        <f t="shared" si="362"/>
        <v/>
      </c>
      <c r="H774" s="149">
        <f t="shared" si="362"/>
        <v>200.32307430709065</v>
      </c>
      <c r="I774" s="149">
        <f t="shared" si="362"/>
        <v>1201.0628247520076</v>
      </c>
      <c r="J774" s="149" t="str">
        <f t="shared" si="362"/>
        <v/>
      </c>
      <c r="K774" s="149">
        <f t="shared" si="362"/>
        <v>21.984505170345876</v>
      </c>
      <c r="L774" s="149">
        <f t="shared" si="362"/>
        <v>23.076923076923077</v>
      </c>
      <c r="M774" s="149" t="str">
        <f t="shared" si="362"/>
        <v/>
      </c>
      <c r="N774" s="149" t="str">
        <f t="shared" si="362"/>
        <v/>
      </c>
      <c r="O774" s="149">
        <f t="shared" si="362"/>
        <v>94.827586206896555</v>
      </c>
      <c r="P774" s="149" t="str">
        <f t="shared" si="362"/>
        <v/>
      </c>
      <c r="Q774" s="149">
        <f t="shared" si="362"/>
        <v>-2.5992779783393503</v>
      </c>
      <c r="R774" s="149" t="str">
        <f t="shared" si="362"/>
        <v/>
      </c>
      <c r="S774" s="149">
        <f t="shared" si="362"/>
        <v>70.798376184032477</v>
      </c>
      <c r="T774" s="149" t="str">
        <f t="shared" si="362"/>
        <v/>
      </c>
      <c r="U774" s="149">
        <f t="shared" si="362"/>
        <v>-46.980168269230774</v>
      </c>
      <c r="V774" s="149" t="str">
        <f t="shared" si="362"/>
        <v/>
      </c>
      <c r="W774" s="149">
        <f t="shared" si="362"/>
        <v>-108.31556503198294</v>
      </c>
      <c r="X774" s="149" t="str">
        <f t="shared" si="362"/>
        <v/>
      </c>
      <c r="Y774" s="149">
        <f t="shared" si="362"/>
        <v>235.29040404040401</v>
      </c>
      <c r="Z774" s="149">
        <f t="shared" si="362"/>
        <v>47.022602411415512</v>
      </c>
      <c r="AA774" s="149">
        <f t="shared" si="362"/>
        <v>53.923593185338149</v>
      </c>
      <c r="AB774" s="149" t="str">
        <f t="shared" si="362"/>
        <v/>
      </c>
      <c r="AC774" s="149" t="str">
        <f t="shared" si="362"/>
        <v/>
      </c>
      <c r="AD774" s="149">
        <f t="shared" si="362"/>
        <v>129.62962962962962</v>
      </c>
      <c r="AE774" s="149" t="str">
        <f t="shared" si="362"/>
        <v/>
      </c>
      <c r="AF774" s="149" t="str">
        <f t="shared" si="362"/>
        <v/>
      </c>
      <c r="AG774" s="149">
        <f t="shared" si="362"/>
        <v>-68.46948356807512</v>
      </c>
      <c r="AH774" s="149" t="str">
        <f t="shared" si="362"/>
        <v/>
      </c>
      <c r="AI774" s="149" t="str">
        <f t="shared" si="362"/>
        <v/>
      </c>
      <c r="AJ774" s="149" t="str">
        <f t="shared" si="362"/>
        <v/>
      </c>
      <c r="AK774" s="149" t="str">
        <f t="shared" si="362"/>
        <v/>
      </c>
      <c r="AL774" s="149" t="str">
        <f t="shared" si="362"/>
        <v/>
      </c>
      <c r="AM774" s="149" t="str">
        <f t="shared" si="362"/>
        <v/>
      </c>
      <c r="AN774" s="149" t="str">
        <f t="shared" si="362"/>
        <v/>
      </c>
      <c r="AO774" s="149" t="str">
        <f t="shared" si="362"/>
        <v/>
      </c>
      <c r="AP774" s="149" t="str">
        <f t="shared" si="362"/>
        <v/>
      </c>
      <c r="AQ774" s="149">
        <f t="shared" si="362"/>
        <v>114.55383055351587</v>
      </c>
      <c r="AS774" s="246">
        <v>58.872113255476741</v>
      </c>
      <c r="AT774" s="151"/>
    </row>
    <row r="775" spans="2:88" x14ac:dyDescent="0.2">
      <c r="B775" s="144" t="str">
        <f t="shared" si="359"/>
        <v>10. Daños Físicos a Vehículos Motorizados</v>
      </c>
      <c r="C775" s="149" t="str">
        <f t="shared" si="361"/>
        <v/>
      </c>
      <c r="D775" s="149" t="str">
        <f t="shared" si="362"/>
        <v/>
      </c>
      <c r="E775" s="149">
        <f t="shared" si="362"/>
        <v>-91.276834620487861</v>
      </c>
      <c r="F775" s="149" t="str">
        <f t="shared" si="362"/>
        <v/>
      </c>
      <c r="G775" s="149" t="str">
        <f t="shared" si="362"/>
        <v/>
      </c>
      <c r="H775" s="149">
        <f t="shared" si="362"/>
        <v>28.991887233645475</v>
      </c>
      <c r="I775" s="149" t="str">
        <f t="shared" si="362"/>
        <v/>
      </c>
      <c r="J775" s="149" t="str">
        <f t="shared" si="362"/>
        <v/>
      </c>
      <c r="K775" s="149">
        <f t="shared" si="362"/>
        <v>52.698922903370374</v>
      </c>
      <c r="L775" s="149" t="str">
        <f t="shared" si="362"/>
        <v/>
      </c>
      <c r="M775" s="149" t="str">
        <f t="shared" si="362"/>
        <v/>
      </c>
      <c r="N775" s="149" t="str">
        <f t="shared" si="362"/>
        <v/>
      </c>
      <c r="O775" s="149">
        <f t="shared" si="362"/>
        <v>39.085928632973285</v>
      </c>
      <c r="P775" s="149" t="str">
        <f t="shared" si="362"/>
        <v/>
      </c>
      <c r="Q775" s="149">
        <f t="shared" si="362"/>
        <v>53.638641994908632</v>
      </c>
      <c r="R775" s="149" t="str">
        <f t="shared" si="362"/>
        <v/>
      </c>
      <c r="S775" s="149">
        <f t="shared" si="362"/>
        <v>8976.4705882352937</v>
      </c>
      <c r="T775" s="149" t="str">
        <f t="shared" si="362"/>
        <v/>
      </c>
      <c r="U775" s="149">
        <f t="shared" si="362"/>
        <v>49.525215292610874</v>
      </c>
      <c r="V775" s="149" t="str">
        <f t="shared" si="362"/>
        <v/>
      </c>
      <c r="W775" s="149" t="str">
        <f t="shared" si="362"/>
        <v/>
      </c>
      <c r="X775" s="149" t="str">
        <f t="shared" si="362"/>
        <v/>
      </c>
      <c r="Y775" s="149">
        <f t="shared" si="362"/>
        <v>62.103077203104228</v>
      </c>
      <c r="Z775" s="149" t="str">
        <f t="shared" si="362"/>
        <v/>
      </c>
      <c r="AA775" s="149" t="str">
        <f t="shared" si="362"/>
        <v/>
      </c>
      <c r="AB775" s="149" t="str">
        <f t="shared" si="362"/>
        <v/>
      </c>
      <c r="AC775" s="149" t="str">
        <f t="shared" si="362"/>
        <v/>
      </c>
      <c r="AD775" s="149" t="str">
        <f t="shared" si="362"/>
        <v/>
      </c>
      <c r="AE775" s="149" t="str">
        <f t="shared" si="362"/>
        <v/>
      </c>
      <c r="AF775" s="149" t="str">
        <f t="shared" si="362"/>
        <v/>
      </c>
      <c r="AG775" s="149">
        <f t="shared" si="362"/>
        <v>1447.0828583694799</v>
      </c>
      <c r="AH775" s="149" t="str">
        <f t="shared" si="362"/>
        <v/>
      </c>
      <c r="AI775" s="149" t="str">
        <f t="shared" si="362"/>
        <v/>
      </c>
      <c r="AJ775" s="149" t="str">
        <f t="shared" si="362"/>
        <v/>
      </c>
      <c r="AK775" s="149" t="str">
        <f t="shared" si="362"/>
        <v/>
      </c>
      <c r="AL775" s="149" t="str">
        <f t="shared" si="362"/>
        <v/>
      </c>
      <c r="AM775" s="149" t="str">
        <f t="shared" si="362"/>
        <v/>
      </c>
      <c r="AN775" s="149" t="str">
        <f t="shared" si="362"/>
        <v/>
      </c>
      <c r="AO775" s="149" t="str">
        <f t="shared" si="362"/>
        <v/>
      </c>
      <c r="AP775" s="149" t="str">
        <f t="shared" si="362"/>
        <v/>
      </c>
      <c r="AQ775" s="149">
        <f t="shared" si="362"/>
        <v>54.665875922403814</v>
      </c>
      <c r="AS775" s="246">
        <v>70.351417863646049</v>
      </c>
      <c r="AT775" s="151"/>
    </row>
    <row r="776" spans="2:88" x14ac:dyDescent="0.2">
      <c r="B776" s="144" t="str">
        <f t="shared" si="359"/>
        <v>11. Casco Marítimo</v>
      </c>
      <c r="C776" s="149" t="str">
        <f t="shared" si="361"/>
        <v/>
      </c>
      <c r="D776" s="149" t="str">
        <f t="shared" si="362"/>
        <v/>
      </c>
      <c r="E776" s="149">
        <f t="shared" si="362"/>
        <v>0</v>
      </c>
      <c r="F776" s="149" t="str">
        <f t="shared" si="362"/>
        <v/>
      </c>
      <c r="G776" s="149" t="str">
        <f t="shared" si="362"/>
        <v/>
      </c>
      <c r="H776" s="149">
        <f t="shared" si="362"/>
        <v>-0.28109627547434995</v>
      </c>
      <c r="I776" s="149">
        <f t="shared" si="362"/>
        <v>9.9358684852316873E-2</v>
      </c>
      <c r="J776" s="149" t="str">
        <f t="shared" si="362"/>
        <v/>
      </c>
      <c r="K776" s="149" t="str">
        <f t="shared" si="362"/>
        <v/>
      </c>
      <c r="L776" s="149" t="str">
        <f t="shared" si="362"/>
        <v/>
      </c>
      <c r="M776" s="149" t="str">
        <f t="shared" si="362"/>
        <v/>
      </c>
      <c r="N776" s="149">
        <f t="shared" si="362"/>
        <v>27.600417835261894</v>
      </c>
      <c r="O776" s="149">
        <f t="shared" si="362"/>
        <v>96.152026317182361</v>
      </c>
      <c r="P776" s="149" t="str">
        <f t="shared" si="362"/>
        <v/>
      </c>
      <c r="Q776" s="149">
        <f t="shared" si="362"/>
        <v>130.55547939034756</v>
      </c>
      <c r="R776" s="149" t="str">
        <f t="shared" si="362"/>
        <v/>
      </c>
      <c r="S776" s="149">
        <f t="shared" si="362"/>
        <v>-209.94264704263492</v>
      </c>
      <c r="T776" s="149" t="str">
        <f t="shared" si="362"/>
        <v/>
      </c>
      <c r="U776" s="149">
        <f t="shared" si="362"/>
        <v>57.447121269089543</v>
      </c>
      <c r="V776" s="149" t="str">
        <f t="shared" si="362"/>
        <v/>
      </c>
      <c r="W776" s="149">
        <f t="shared" si="362"/>
        <v>-97.069752154512074</v>
      </c>
      <c r="X776" s="149" t="str">
        <f t="shared" si="362"/>
        <v/>
      </c>
      <c r="Y776" s="149">
        <f t="shared" si="362"/>
        <v>101.96384445311483</v>
      </c>
      <c r="Z776" s="149" t="str">
        <f t="shared" si="362"/>
        <v/>
      </c>
      <c r="AA776" s="149">
        <f t="shared" si="362"/>
        <v>366.63019046492371</v>
      </c>
      <c r="AB776" s="149" t="str">
        <f t="shared" si="362"/>
        <v/>
      </c>
      <c r="AC776" s="149" t="str">
        <f t="shared" si="362"/>
        <v/>
      </c>
      <c r="AD776" s="149" t="str">
        <f t="shared" si="362"/>
        <v/>
      </c>
      <c r="AE776" s="149" t="str">
        <f t="shared" si="362"/>
        <v/>
      </c>
      <c r="AF776" s="149" t="str">
        <f t="shared" si="362"/>
        <v/>
      </c>
      <c r="AG776" s="149">
        <f t="shared" si="362"/>
        <v>-56.52492087465464</v>
      </c>
      <c r="AH776" s="149">
        <f t="shared" si="362"/>
        <v>100.28989019422092</v>
      </c>
      <c r="AI776" s="149" t="str">
        <f t="shared" si="362"/>
        <v/>
      </c>
      <c r="AJ776" s="149" t="str">
        <f t="shared" si="362"/>
        <v/>
      </c>
      <c r="AK776" s="149" t="str">
        <f t="shared" si="362"/>
        <v/>
      </c>
      <c r="AL776" s="149" t="str">
        <f t="shared" si="362"/>
        <v/>
      </c>
      <c r="AM776" s="149" t="str">
        <f t="shared" si="362"/>
        <v/>
      </c>
      <c r="AN776" s="149" t="str">
        <f t="shared" si="362"/>
        <v/>
      </c>
      <c r="AO776" s="149" t="str">
        <f t="shared" si="362"/>
        <v/>
      </c>
      <c r="AP776" s="149" t="str">
        <f t="shared" si="362"/>
        <v/>
      </c>
      <c r="AQ776" s="149">
        <f t="shared" si="362"/>
        <v>17.526695873203792</v>
      </c>
      <c r="AS776" s="246">
        <v>126.14663964734586</v>
      </c>
      <c r="AT776" s="151"/>
    </row>
    <row r="777" spans="2:88" x14ac:dyDescent="0.2">
      <c r="B777" s="144" t="str">
        <f t="shared" si="359"/>
        <v>12. Casco Aéreo</v>
      </c>
      <c r="C777" s="149" t="str">
        <f t="shared" si="361"/>
        <v/>
      </c>
      <c r="D777" s="149" t="str">
        <f t="shared" si="362"/>
        <v/>
      </c>
      <c r="E777" s="149">
        <f t="shared" si="362"/>
        <v>63.273137697516937</v>
      </c>
      <c r="F777" s="149" t="str">
        <f t="shared" si="362"/>
        <v/>
      </c>
      <c r="G777" s="149" t="str">
        <f t="shared" si="362"/>
        <v/>
      </c>
      <c r="H777" s="149" t="str">
        <f t="shared" si="362"/>
        <v/>
      </c>
      <c r="I777" s="149">
        <f t="shared" si="362"/>
        <v>0</v>
      </c>
      <c r="J777" s="149" t="str">
        <f t="shared" si="362"/>
        <v/>
      </c>
      <c r="K777" s="149" t="str">
        <f t="shared" si="362"/>
        <v/>
      </c>
      <c r="L777" s="149" t="str">
        <f t="shared" si="362"/>
        <v/>
      </c>
      <c r="M777" s="149" t="str">
        <f t="shared" si="362"/>
        <v/>
      </c>
      <c r="N777" s="149">
        <f t="shared" si="362"/>
        <v>63.192057232549395</v>
      </c>
      <c r="O777" s="149">
        <f t="shared" si="362"/>
        <v>14.034428975795738</v>
      </c>
      <c r="P777" s="149" t="str">
        <f t="shared" si="362"/>
        <v/>
      </c>
      <c r="Q777" s="149" t="str">
        <f t="shared" si="362"/>
        <v/>
      </c>
      <c r="R777" s="149" t="str">
        <f t="shared" si="362"/>
        <v/>
      </c>
      <c r="S777" s="149" t="str">
        <f t="shared" si="362"/>
        <v/>
      </c>
      <c r="T777" s="149" t="str">
        <f t="shared" si="362"/>
        <v/>
      </c>
      <c r="U777" s="149">
        <f t="shared" si="362"/>
        <v>38.264805777356074</v>
      </c>
      <c r="V777" s="149" t="str">
        <f t="shared" si="362"/>
        <v/>
      </c>
      <c r="W777" s="149">
        <f t="shared" si="362"/>
        <v>40.95802931594843</v>
      </c>
      <c r="X777" s="149" t="str">
        <f t="shared" si="362"/>
        <v/>
      </c>
      <c r="Y777" s="149" t="str">
        <f t="shared" si="362"/>
        <v/>
      </c>
      <c r="Z777" s="149" t="str">
        <f t="shared" si="362"/>
        <v/>
      </c>
      <c r="AA777" s="149">
        <f t="shared" si="362"/>
        <v>50.729865375132569</v>
      </c>
      <c r="AB777" s="149" t="str">
        <f t="shared" si="362"/>
        <v/>
      </c>
      <c r="AC777" s="149" t="str">
        <f t="shared" si="362"/>
        <v/>
      </c>
      <c r="AD777" s="149">
        <f t="shared" si="362"/>
        <v>25.845244409566192</v>
      </c>
      <c r="AE777" s="149" t="str">
        <f t="shared" si="362"/>
        <v/>
      </c>
      <c r="AF777" s="149" t="str">
        <f t="shared" si="362"/>
        <v/>
      </c>
      <c r="AG777" s="149" t="str">
        <f t="shared" si="362"/>
        <v/>
      </c>
      <c r="AH777" s="149">
        <f t="shared" si="362"/>
        <v>-177.57174890188088</v>
      </c>
      <c r="AI777" s="149" t="str">
        <f t="shared" si="362"/>
        <v/>
      </c>
      <c r="AJ777" s="149" t="str">
        <f t="shared" si="362"/>
        <v/>
      </c>
      <c r="AK777" s="149" t="str">
        <f t="shared" si="362"/>
        <v/>
      </c>
      <c r="AL777" s="149" t="str">
        <f t="shared" si="362"/>
        <v/>
      </c>
      <c r="AM777" s="149" t="str">
        <f t="shared" si="362"/>
        <v/>
      </c>
      <c r="AN777" s="149" t="str">
        <f t="shared" si="362"/>
        <v/>
      </c>
      <c r="AO777" s="149" t="str">
        <f t="shared" si="362"/>
        <v/>
      </c>
      <c r="AP777" s="149" t="str">
        <f t="shared" si="362"/>
        <v/>
      </c>
      <c r="AQ777" s="149">
        <f t="shared" si="362"/>
        <v>37.598944039791547</v>
      </c>
      <c r="AS777" s="246">
        <v>138.15808872959937</v>
      </c>
      <c r="AT777" s="151"/>
    </row>
    <row r="778" spans="2:88" x14ac:dyDescent="0.2">
      <c r="B778" s="144" t="str">
        <f t="shared" si="359"/>
        <v>13. Responsabilidad Civil Hogar y Condominios</v>
      </c>
      <c r="C778" s="149" t="str">
        <f t="shared" si="361"/>
        <v/>
      </c>
      <c r="D778" s="149" t="str">
        <f t="shared" si="362"/>
        <v/>
      </c>
      <c r="E778" s="149">
        <f t="shared" si="362"/>
        <v>-308.69030034465783</v>
      </c>
      <c r="F778" s="149">
        <f t="shared" si="362"/>
        <v>0</v>
      </c>
      <c r="G778" s="149" t="str">
        <f t="shared" si="362"/>
        <v/>
      </c>
      <c r="H778" s="149">
        <f t="shared" si="362"/>
        <v>-2738.2978723404258</v>
      </c>
      <c r="I778" s="149">
        <f t="shared" si="362"/>
        <v>12.971162579473205</v>
      </c>
      <c r="J778" s="149" t="str">
        <f t="shared" si="362"/>
        <v/>
      </c>
      <c r="K778" s="149">
        <f t="shared" si="362"/>
        <v>164.80179926904694</v>
      </c>
      <c r="L778" s="149" t="str">
        <f t="shared" si="362"/>
        <v/>
      </c>
      <c r="M778" s="149" t="str">
        <f t="shared" si="362"/>
        <v/>
      </c>
      <c r="N778" s="149" t="str">
        <f t="shared" si="362"/>
        <v/>
      </c>
      <c r="O778" s="149">
        <f t="shared" si="362"/>
        <v>8.0345572354211665</v>
      </c>
      <c r="P778" s="149" t="str">
        <f t="shared" si="362"/>
        <v/>
      </c>
      <c r="Q778" s="149" t="str">
        <f t="shared" si="362"/>
        <v/>
      </c>
      <c r="R778" s="149" t="str">
        <f t="shared" si="362"/>
        <v/>
      </c>
      <c r="S778" s="149">
        <f t="shared" si="362"/>
        <v>202.0408163265306</v>
      </c>
      <c r="T778" s="149" t="str">
        <f t="shared" si="362"/>
        <v/>
      </c>
      <c r="U778" s="149">
        <f t="shared" si="362"/>
        <v>-1933.3333333333333</v>
      </c>
      <c r="V778" s="149" t="str">
        <f t="shared" si="362"/>
        <v/>
      </c>
      <c r="W778" s="149">
        <f t="shared" si="362"/>
        <v>-20.904436860068259</v>
      </c>
      <c r="X778" s="149" t="str">
        <f t="shared" si="362"/>
        <v/>
      </c>
      <c r="Y778" s="149">
        <f t="shared" si="362"/>
        <v>72.268135904499545</v>
      </c>
      <c r="Z778" s="149">
        <f t="shared" si="362"/>
        <v>9.6453390845914218</v>
      </c>
      <c r="AA778" s="149">
        <f t="shared" si="362"/>
        <v>90.669856459330148</v>
      </c>
      <c r="AB778" s="149" t="str">
        <f t="shared" si="362"/>
        <v/>
      </c>
      <c r="AC778" s="149" t="str">
        <f t="shared" si="362"/>
        <v/>
      </c>
      <c r="AD778" s="149" t="str">
        <f t="shared" si="362"/>
        <v/>
      </c>
      <c r="AE778" s="149" t="str">
        <f t="shared" si="362"/>
        <v/>
      </c>
      <c r="AF778" s="149" t="str">
        <f t="shared" si="362"/>
        <v/>
      </c>
      <c r="AG778" s="149" t="str">
        <f t="shared" si="362"/>
        <v/>
      </c>
      <c r="AH778" s="149">
        <f t="shared" si="362"/>
        <v>-3.3951783907290043</v>
      </c>
      <c r="AI778" s="149" t="str">
        <f t="shared" si="362"/>
        <v/>
      </c>
      <c r="AJ778" s="149" t="str">
        <f t="shared" si="362"/>
        <v/>
      </c>
      <c r="AK778" s="149" t="str">
        <f t="shared" si="362"/>
        <v/>
      </c>
      <c r="AL778" s="149" t="str">
        <f t="shared" si="362"/>
        <v/>
      </c>
      <c r="AM778" s="149" t="str">
        <f t="shared" si="362"/>
        <v/>
      </c>
      <c r="AN778" s="149" t="str">
        <f t="shared" si="362"/>
        <v/>
      </c>
      <c r="AO778" s="149" t="str">
        <f t="shared" si="362"/>
        <v/>
      </c>
      <c r="AP778" s="149" t="str">
        <f t="shared" si="362"/>
        <v/>
      </c>
      <c r="AQ778" s="149">
        <f t="shared" si="362"/>
        <v>-2.7074540360496857</v>
      </c>
      <c r="AS778" s="246">
        <v>1.0935347384527356</v>
      </c>
      <c r="AT778" s="151"/>
    </row>
    <row r="779" spans="2:88" x14ac:dyDescent="0.2">
      <c r="B779" s="144" t="str">
        <f t="shared" si="359"/>
        <v>14. Responsabilidad Civil Profesional</v>
      </c>
      <c r="C779" s="149" t="str">
        <f t="shared" si="361"/>
        <v/>
      </c>
      <c r="D779" s="149" t="str">
        <f t="shared" si="362"/>
        <v/>
      </c>
      <c r="E779" s="149">
        <f t="shared" si="362"/>
        <v>11.974193548387097</v>
      </c>
      <c r="F779" s="149" t="str">
        <f t="shared" si="362"/>
        <v/>
      </c>
      <c r="G779" s="149" t="str">
        <f t="shared" si="362"/>
        <v/>
      </c>
      <c r="H779" s="149">
        <f t="shared" si="362"/>
        <v>-84.884488499304155</v>
      </c>
      <c r="I779" s="149">
        <f t="shared" ref="D779:AQ785" si="363">IFERROR((I820/I861)*100,"")</f>
        <v>-10251.925018024514</v>
      </c>
      <c r="J779" s="149" t="str">
        <f t="shared" si="363"/>
        <v/>
      </c>
      <c r="K779" s="149">
        <f t="shared" si="363"/>
        <v>-9.0490549525811641</v>
      </c>
      <c r="L779" s="149">
        <f t="shared" si="363"/>
        <v>7.3801369863013697</v>
      </c>
      <c r="M779" s="149" t="str">
        <f t="shared" si="363"/>
        <v/>
      </c>
      <c r="N779" s="149">
        <f t="shared" si="363"/>
        <v>6.9980415413896786</v>
      </c>
      <c r="O779" s="149">
        <f t="shared" si="363"/>
        <v>5.5854364915184114</v>
      </c>
      <c r="P779" s="149" t="str">
        <f t="shared" si="363"/>
        <v/>
      </c>
      <c r="Q779" s="149">
        <f t="shared" si="363"/>
        <v>-649.20253441118632</v>
      </c>
      <c r="R779" s="149" t="str">
        <f t="shared" si="363"/>
        <v/>
      </c>
      <c r="S779" s="149">
        <f t="shared" si="363"/>
        <v>0</v>
      </c>
      <c r="T779" s="149" t="str">
        <f t="shared" si="363"/>
        <v/>
      </c>
      <c r="U779" s="149">
        <f t="shared" si="363"/>
        <v>67.01766022717851</v>
      </c>
      <c r="V779" s="149" t="str">
        <f t="shared" si="363"/>
        <v/>
      </c>
      <c r="W779" s="149">
        <f t="shared" si="363"/>
        <v>-22.613784389753803</v>
      </c>
      <c r="X779" s="149" t="str">
        <f t="shared" si="363"/>
        <v/>
      </c>
      <c r="Y779" s="149">
        <f t="shared" si="363"/>
        <v>114.50703205276189</v>
      </c>
      <c r="Z779" s="149" t="str">
        <f t="shared" si="363"/>
        <v/>
      </c>
      <c r="AA779" s="149">
        <f t="shared" si="363"/>
        <v>-1.7442167111467419</v>
      </c>
      <c r="AB779" s="149" t="str">
        <f t="shared" si="363"/>
        <v/>
      </c>
      <c r="AC779" s="149" t="str">
        <f t="shared" si="363"/>
        <v/>
      </c>
      <c r="AD779" s="149">
        <f t="shared" si="363"/>
        <v>157.13791811601695</v>
      </c>
      <c r="AE779" s="149">
        <f t="shared" si="363"/>
        <v>8.6597214945962584</v>
      </c>
      <c r="AF779" s="149" t="str">
        <f t="shared" si="363"/>
        <v/>
      </c>
      <c r="AG779" s="149">
        <f t="shared" si="363"/>
        <v>0</v>
      </c>
      <c r="AH779" s="149" t="str">
        <f t="shared" si="363"/>
        <v/>
      </c>
      <c r="AI779" s="149" t="str">
        <f t="shared" si="363"/>
        <v/>
      </c>
      <c r="AJ779" s="149" t="str">
        <f t="shared" si="363"/>
        <v/>
      </c>
      <c r="AK779" s="149" t="str">
        <f t="shared" si="363"/>
        <v/>
      </c>
      <c r="AL779" s="149" t="str">
        <f t="shared" si="363"/>
        <v/>
      </c>
      <c r="AM779" s="149" t="str">
        <f t="shared" si="363"/>
        <v/>
      </c>
      <c r="AN779" s="149" t="str">
        <f t="shared" si="363"/>
        <v/>
      </c>
      <c r="AO779" s="149" t="str">
        <f t="shared" si="363"/>
        <v/>
      </c>
      <c r="AP779" s="149" t="str">
        <f t="shared" si="363"/>
        <v/>
      </c>
      <c r="AQ779" s="149">
        <f t="shared" si="363"/>
        <v>24.839673826335488</v>
      </c>
      <c r="AS779" s="246">
        <v>19.803067721002336</v>
      </c>
      <c r="AT779" s="151"/>
      <c r="AV779" s="181"/>
      <c r="AW779" s="181"/>
      <c r="AX779" s="181"/>
      <c r="AY779" s="181"/>
      <c r="AZ779" s="181"/>
      <c r="BA779" s="181"/>
      <c r="BB779" s="181"/>
      <c r="BC779" s="181"/>
      <c r="BD779" s="181"/>
      <c r="BE779" s="181"/>
      <c r="BF779" s="181"/>
      <c r="BG779" s="181"/>
      <c r="BH779" s="181"/>
      <c r="BI779" s="181"/>
      <c r="BJ779" s="181"/>
      <c r="BK779" s="181"/>
      <c r="BL779" s="181"/>
      <c r="BM779" s="181"/>
      <c r="BN779" s="181"/>
      <c r="BO779" s="181"/>
      <c r="BP779" s="181"/>
      <c r="BQ779" s="181"/>
      <c r="BR779" s="181"/>
      <c r="BS779" s="181"/>
      <c r="BT779" s="181"/>
      <c r="BU779" s="181"/>
      <c r="BV779" s="181"/>
      <c r="BW779" s="181"/>
      <c r="BX779" s="181"/>
      <c r="BY779" s="181"/>
      <c r="BZ779" s="181"/>
      <c r="CA779" s="181"/>
      <c r="CB779" s="181"/>
      <c r="CC779" s="181"/>
      <c r="CD779" s="181"/>
      <c r="CE779" s="181"/>
      <c r="CF779" s="181"/>
      <c r="CG779" s="181"/>
      <c r="CH779" s="181"/>
      <c r="CI779" s="181"/>
      <c r="CJ779" s="181"/>
    </row>
    <row r="780" spans="2:88" x14ac:dyDescent="0.2">
      <c r="B780" s="144" t="str">
        <f t="shared" si="359"/>
        <v>15. Responsabilidad Civil Industria, Infraestructura y Comercio</v>
      </c>
      <c r="C780" s="149" t="str">
        <f t="shared" si="361"/>
        <v/>
      </c>
      <c r="D780" s="149" t="str">
        <f t="shared" si="363"/>
        <v/>
      </c>
      <c r="E780" s="149">
        <f t="shared" si="363"/>
        <v>20.467954090138466</v>
      </c>
      <c r="F780" s="149" t="str">
        <f t="shared" si="363"/>
        <v/>
      </c>
      <c r="G780" s="149" t="str">
        <f t="shared" si="363"/>
        <v/>
      </c>
      <c r="H780" s="149">
        <f t="shared" si="363"/>
        <v>-891.1918488655283</v>
      </c>
      <c r="I780" s="149">
        <f t="shared" si="363"/>
        <v>3.5741598595835207</v>
      </c>
      <c r="J780" s="149" t="str">
        <f t="shared" si="363"/>
        <v/>
      </c>
      <c r="K780" s="149">
        <f t="shared" si="363"/>
        <v>36.126657831256374</v>
      </c>
      <c r="L780" s="149">
        <f t="shared" si="363"/>
        <v>51.223441722269889</v>
      </c>
      <c r="M780" s="149" t="str">
        <f t="shared" si="363"/>
        <v/>
      </c>
      <c r="N780" s="149">
        <f t="shared" si="363"/>
        <v>158.93166109896569</v>
      </c>
      <c r="O780" s="149">
        <f t="shared" si="363"/>
        <v>15.681706182696148</v>
      </c>
      <c r="P780" s="149" t="str">
        <f t="shared" si="363"/>
        <v/>
      </c>
      <c r="Q780" s="149">
        <f t="shared" si="363"/>
        <v>21.983789873136097</v>
      </c>
      <c r="R780" s="149" t="str">
        <f t="shared" si="363"/>
        <v/>
      </c>
      <c r="S780" s="149">
        <f t="shared" si="363"/>
        <v>93.493012053537598</v>
      </c>
      <c r="T780" s="149" t="str">
        <f t="shared" si="363"/>
        <v/>
      </c>
      <c r="U780" s="149">
        <f t="shared" si="363"/>
        <v>-13.554686022562775</v>
      </c>
      <c r="V780" s="149" t="str">
        <f t="shared" si="363"/>
        <v/>
      </c>
      <c r="W780" s="149">
        <f t="shared" si="363"/>
        <v>32.927652397372192</v>
      </c>
      <c r="X780" s="149" t="str">
        <f t="shared" si="363"/>
        <v/>
      </c>
      <c r="Y780" s="149">
        <f t="shared" si="363"/>
        <v>-1.2466480464226217</v>
      </c>
      <c r="Z780" s="149">
        <f t="shared" si="363"/>
        <v>6.7758802494333681</v>
      </c>
      <c r="AA780" s="149">
        <f t="shared" si="363"/>
        <v>25.982115726874159</v>
      </c>
      <c r="AB780" s="149" t="str">
        <f t="shared" si="363"/>
        <v/>
      </c>
      <c r="AC780" s="149" t="str">
        <f t="shared" si="363"/>
        <v/>
      </c>
      <c r="AD780" s="149">
        <f t="shared" si="363"/>
        <v>-2.7314198865779802</v>
      </c>
      <c r="AE780" s="149">
        <f t="shared" si="363"/>
        <v>14.818030338793321</v>
      </c>
      <c r="AF780" s="149" t="str">
        <f t="shared" si="363"/>
        <v/>
      </c>
      <c r="AG780" s="149">
        <f t="shared" si="363"/>
        <v>-31.587115228621442</v>
      </c>
      <c r="AH780" s="149">
        <f t="shared" si="363"/>
        <v>129.55808074030733</v>
      </c>
      <c r="AI780" s="149" t="str">
        <f t="shared" si="363"/>
        <v/>
      </c>
      <c r="AJ780" s="149">
        <f t="shared" si="363"/>
        <v>19.329632792485054</v>
      </c>
      <c r="AK780" s="149" t="str">
        <f t="shared" si="363"/>
        <v/>
      </c>
      <c r="AL780" s="149" t="str">
        <f t="shared" si="363"/>
        <v/>
      </c>
      <c r="AM780" s="149" t="str">
        <f t="shared" si="363"/>
        <v/>
      </c>
      <c r="AN780" s="149" t="str">
        <f t="shared" si="363"/>
        <v/>
      </c>
      <c r="AO780" s="149" t="str">
        <f t="shared" si="363"/>
        <v/>
      </c>
      <c r="AP780" s="149" t="str">
        <f t="shared" si="363"/>
        <v/>
      </c>
      <c r="AQ780" s="149">
        <f t="shared" si="363"/>
        <v>37.96576231826009</v>
      </c>
      <c r="AS780" s="246">
        <v>86.609859523998296</v>
      </c>
      <c r="AT780" s="151"/>
      <c r="AV780" s="181"/>
      <c r="AW780" s="181"/>
      <c r="AX780" s="181"/>
      <c r="AY780" s="181"/>
      <c r="AZ780" s="181"/>
      <c r="BA780" s="181"/>
      <c r="BB780" s="181"/>
      <c r="BC780" s="181"/>
      <c r="BD780" s="181"/>
      <c r="BE780" s="181"/>
      <c r="BF780" s="181"/>
      <c r="BG780" s="181"/>
      <c r="BH780" s="181"/>
      <c r="BI780" s="181"/>
      <c r="BJ780" s="181"/>
      <c r="BK780" s="181"/>
      <c r="BL780" s="181"/>
      <c r="BM780" s="181"/>
      <c r="BN780" s="181"/>
      <c r="BO780" s="181"/>
      <c r="BP780" s="181"/>
      <c r="BQ780" s="181"/>
      <c r="BR780" s="181"/>
      <c r="BS780" s="181"/>
      <c r="BT780" s="181"/>
      <c r="BU780" s="181"/>
      <c r="BV780" s="181"/>
      <c r="BW780" s="181"/>
      <c r="BX780" s="181"/>
      <c r="BY780" s="181"/>
      <c r="BZ780" s="181"/>
      <c r="CA780" s="181"/>
      <c r="CB780" s="181"/>
      <c r="CC780" s="181"/>
      <c r="CD780" s="181"/>
      <c r="CE780" s="181"/>
      <c r="CF780" s="181"/>
      <c r="CG780" s="181"/>
      <c r="CH780" s="181"/>
      <c r="CI780" s="181"/>
      <c r="CJ780" s="181"/>
    </row>
    <row r="781" spans="2:88" x14ac:dyDescent="0.2">
      <c r="B781" s="144" t="str">
        <f t="shared" si="359"/>
        <v>16. Responsabilidad Civil Vehículos Motorizados</v>
      </c>
      <c r="C781" s="149" t="str">
        <f t="shared" si="361"/>
        <v/>
      </c>
      <c r="D781" s="149" t="str">
        <f t="shared" si="363"/>
        <v/>
      </c>
      <c r="E781" s="149">
        <f t="shared" si="363"/>
        <v>-65.954533407933098</v>
      </c>
      <c r="F781" s="149" t="str">
        <f t="shared" si="363"/>
        <v/>
      </c>
      <c r="G781" s="149" t="str">
        <f t="shared" si="363"/>
        <v/>
      </c>
      <c r="H781" s="149">
        <f t="shared" si="363"/>
        <v>-25.924160395882279</v>
      </c>
      <c r="I781" s="149" t="str">
        <f t="shared" si="363"/>
        <v/>
      </c>
      <c r="J781" s="149" t="str">
        <f t="shared" si="363"/>
        <v/>
      </c>
      <c r="K781" s="149">
        <f t="shared" si="363"/>
        <v>82.408762808540715</v>
      </c>
      <c r="L781" s="149" t="str">
        <f t="shared" si="363"/>
        <v/>
      </c>
      <c r="M781" s="149" t="str">
        <f t="shared" si="363"/>
        <v/>
      </c>
      <c r="N781" s="149">
        <f t="shared" si="363"/>
        <v>8.4892086330935257</v>
      </c>
      <c r="O781" s="149">
        <f t="shared" si="363"/>
        <v>71.014657167491038</v>
      </c>
      <c r="P781" s="149" t="str">
        <f t="shared" si="363"/>
        <v/>
      </c>
      <c r="Q781" s="149">
        <f t="shared" si="363"/>
        <v>121.57411948360537</v>
      </c>
      <c r="R781" s="149" t="str">
        <f t="shared" si="363"/>
        <v/>
      </c>
      <c r="S781" s="149">
        <f t="shared" si="363"/>
        <v>6.2227422614615469</v>
      </c>
      <c r="T781" s="149" t="str">
        <f t="shared" si="363"/>
        <v/>
      </c>
      <c r="U781" s="149">
        <f t="shared" si="363"/>
        <v>-2.6925148088314487E-2</v>
      </c>
      <c r="V781" s="149" t="str">
        <f t="shared" si="363"/>
        <v/>
      </c>
      <c r="W781" s="149" t="str">
        <f t="shared" si="363"/>
        <v/>
      </c>
      <c r="X781" s="149" t="str">
        <f t="shared" si="363"/>
        <v/>
      </c>
      <c r="Y781" s="149">
        <f t="shared" si="363"/>
        <v>32.750126710593008</v>
      </c>
      <c r="Z781" s="149">
        <f t="shared" si="363"/>
        <v>8.4632992284075198E-2</v>
      </c>
      <c r="AA781" s="149">
        <f t="shared" si="363"/>
        <v>19.873956255406288</v>
      </c>
      <c r="AB781" s="149" t="str">
        <f t="shared" si="363"/>
        <v/>
      </c>
      <c r="AC781" s="149" t="str">
        <f t="shared" si="363"/>
        <v/>
      </c>
      <c r="AD781" s="149" t="str">
        <f t="shared" si="363"/>
        <v/>
      </c>
      <c r="AE781" s="149" t="str">
        <f>IFERROR((AE822/AE863)*100,"")</f>
        <v/>
      </c>
      <c r="AF781" s="149" t="str">
        <f t="shared" si="363"/>
        <v/>
      </c>
      <c r="AG781" s="149">
        <f t="shared" si="363"/>
        <v>2533.7026678141137</v>
      </c>
      <c r="AH781" s="149" t="str">
        <f t="shared" si="363"/>
        <v/>
      </c>
      <c r="AI781" s="149" t="str">
        <f t="shared" si="363"/>
        <v/>
      </c>
      <c r="AJ781" s="149" t="str">
        <f t="shared" si="363"/>
        <v/>
      </c>
      <c r="AK781" s="149" t="str">
        <f t="shared" si="363"/>
        <v/>
      </c>
      <c r="AL781" s="149" t="str">
        <f t="shared" si="363"/>
        <v/>
      </c>
      <c r="AM781" s="149" t="str">
        <f t="shared" si="363"/>
        <v/>
      </c>
      <c r="AN781" s="149" t="str">
        <f t="shared" si="363"/>
        <v/>
      </c>
      <c r="AO781" s="149" t="str">
        <f t="shared" si="363"/>
        <v/>
      </c>
      <c r="AP781" s="149" t="str">
        <f t="shared" si="363"/>
        <v/>
      </c>
      <c r="AQ781" s="149">
        <f t="shared" si="363"/>
        <v>60.025132979361217</v>
      </c>
      <c r="AS781" s="246">
        <v>16.74425657322903</v>
      </c>
      <c r="AT781" s="151"/>
      <c r="AV781" s="181"/>
      <c r="AW781" s="181"/>
      <c r="AX781" s="181"/>
      <c r="AY781" s="181"/>
      <c r="AZ781" s="181"/>
      <c r="BA781" s="181"/>
      <c r="BB781" s="181"/>
      <c r="BC781" s="181"/>
      <c r="BD781" s="181"/>
      <c r="BE781" s="181"/>
      <c r="BF781" s="181"/>
      <c r="BG781" s="181"/>
      <c r="BH781" s="181"/>
      <c r="BI781" s="181"/>
      <c r="BJ781" s="181"/>
      <c r="BK781" s="181"/>
      <c r="BL781" s="181"/>
      <c r="BM781" s="181"/>
      <c r="BN781" s="181"/>
      <c r="BO781" s="181"/>
      <c r="BP781" s="181"/>
      <c r="BQ781" s="181"/>
      <c r="BR781" s="181"/>
      <c r="BS781" s="181"/>
      <c r="BT781" s="181"/>
      <c r="BU781" s="181"/>
      <c r="BV781" s="181"/>
      <c r="BW781" s="181"/>
      <c r="BX781" s="181"/>
      <c r="BY781" s="181"/>
      <c r="BZ781" s="181"/>
      <c r="CA781" s="181"/>
      <c r="CB781" s="181"/>
      <c r="CC781" s="181"/>
      <c r="CD781" s="181"/>
      <c r="CE781" s="181"/>
      <c r="CF781" s="181"/>
      <c r="CG781" s="181"/>
      <c r="CH781" s="181"/>
      <c r="CI781" s="181"/>
      <c r="CJ781" s="181"/>
    </row>
    <row r="782" spans="2:88" x14ac:dyDescent="0.2">
      <c r="B782" s="144" t="str">
        <f t="shared" si="359"/>
        <v>17. Transporte Terrestre</v>
      </c>
      <c r="C782" s="149" t="str">
        <f t="shared" si="361"/>
        <v/>
      </c>
      <c r="D782" s="149" t="str">
        <f t="shared" si="363"/>
        <v/>
      </c>
      <c r="E782" s="149">
        <f t="shared" si="363"/>
        <v>62.072125608864468</v>
      </c>
      <c r="F782" s="149" t="str">
        <f t="shared" si="363"/>
        <v/>
      </c>
      <c r="G782" s="149" t="str">
        <f t="shared" si="363"/>
        <v/>
      </c>
      <c r="H782" s="149">
        <f t="shared" si="363"/>
        <v>55.18112060617311</v>
      </c>
      <c r="I782" s="149">
        <f t="shared" si="363"/>
        <v>39.869766682047519</v>
      </c>
      <c r="J782" s="149" t="str">
        <f t="shared" si="363"/>
        <v/>
      </c>
      <c r="K782" s="149">
        <f t="shared" si="363"/>
        <v>8.5579803166452723E-2</v>
      </c>
      <c r="L782" s="149">
        <f t="shared" si="363"/>
        <v>104.5070097945074</v>
      </c>
      <c r="M782" s="149" t="str">
        <f t="shared" si="363"/>
        <v/>
      </c>
      <c r="N782" s="149">
        <f t="shared" si="363"/>
        <v>0.14263181730634086</v>
      </c>
      <c r="O782" s="149">
        <f t="shared" si="363"/>
        <v>41.721819380355967</v>
      </c>
      <c r="P782" s="149" t="str">
        <f t="shared" si="363"/>
        <v/>
      </c>
      <c r="Q782" s="149">
        <f t="shared" si="363"/>
        <v>20.117837368649475</v>
      </c>
      <c r="R782" s="149" t="str">
        <f t="shared" si="363"/>
        <v/>
      </c>
      <c r="S782" s="149">
        <f t="shared" si="363"/>
        <v>76.409084207504108</v>
      </c>
      <c r="T782" s="149" t="str">
        <f t="shared" si="363"/>
        <v/>
      </c>
      <c r="U782" s="149">
        <f t="shared" si="363"/>
        <v>61.848263266388685</v>
      </c>
      <c r="V782" s="149" t="str">
        <f t="shared" si="363"/>
        <v/>
      </c>
      <c r="W782" s="149">
        <f t="shared" si="363"/>
        <v>18.878837006646666</v>
      </c>
      <c r="X782" s="149" t="str">
        <f t="shared" si="363"/>
        <v/>
      </c>
      <c r="Y782" s="149">
        <f t="shared" si="363"/>
        <v>40.601640672657581</v>
      </c>
      <c r="Z782" s="149">
        <f t="shared" si="363"/>
        <v>9.1363419113922379</v>
      </c>
      <c r="AA782" s="149">
        <f t="shared" si="363"/>
        <v>38.047446995118975</v>
      </c>
      <c r="AB782" s="149" t="str">
        <f t="shared" si="363"/>
        <v/>
      </c>
      <c r="AC782" s="149" t="str">
        <f t="shared" si="363"/>
        <v/>
      </c>
      <c r="AD782" s="149">
        <f t="shared" si="363"/>
        <v>899.02586496472964</v>
      </c>
      <c r="AE782" s="149">
        <f t="shared" si="363"/>
        <v>19.363233886407148</v>
      </c>
      <c r="AF782" s="149" t="str">
        <f t="shared" si="363"/>
        <v/>
      </c>
      <c r="AG782" s="149">
        <f t="shared" si="363"/>
        <v>38.64001415177782</v>
      </c>
      <c r="AH782" s="149">
        <f t="shared" si="363"/>
        <v>7.6305220883534144</v>
      </c>
      <c r="AI782" s="149" t="str">
        <f t="shared" si="363"/>
        <v/>
      </c>
      <c r="AJ782" s="149" t="str">
        <f t="shared" si="363"/>
        <v/>
      </c>
      <c r="AK782" s="149" t="str">
        <f t="shared" si="363"/>
        <v/>
      </c>
      <c r="AL782" s="149" t="str">
        <f t="shared" si="363"/>
        <v/>
      </c>
      <c r="AM782" s="149" t="str">
        <f t="shared" si="363"/>
        <v/>
      </c>
      <c r="AN782" s="149" t="str">
        <f t="shared" si="363"/>
        <v/>
      </c>
      <c r="AO782" s="149" t="str">
        <f t="shared" si="363"/>
        <v/>
      </c>
      <c r="AP782" s="149" t="str">
        <f t="shared" si="363"/>
        <v/>
      </c>
      <c r="AQ782" s="149">
        <f t="shared" si="363"/>
        <v>37.928289895522099</v>
      </c>
      <c r="AS782" s="246">
        <v>45.822770413772581</v>
      </c>
      <c r="AT782" s="151"/>
      <c r="AV782" s="181"/>
      <c r="AW782" s="181"/>
      <c r="AX782" s="181"/>
      <c r="AY782" s="181"/>
      <c r="AZ782" s="181"/>
      <c r="BA782" s="181"/>
      <c r="BB782" s="181"/>
      <c r="BC782" s="181"/>
      <c r="BD782" s="181"/>
      <c r="BE782" s="181"/>
      <c r="BF782" s="181"/>
      <c r="BG782" s="181"/>
      <c r="BH782" s="181"/>
      <c r="BI782" s="181"/>
      <c r="BJ782" s="181"/>
      <c r="BK782" s="181"/>
      <c r="BL782" s="181"/>
      <c r="BM782" s="181"/>
      <c r="BN782" s="181"/>
      <c r="BO782" s="181"/>
      <c r="BP782" s="181"/>
      <c r="BQ782" s="181"/>
      <c r="BR782" s="181"/>
      <c r="BS782" s="181"/>
      <c r="BT782" s="181"/>
      <c r="BU782" s="181"/>
      <c r="BV782" s="181"/>
      <c r="BW782" s="181"/>
      <c r="BX782" s="181"/>
      <c r="BY782" s="181"/>
      <c r="BZ782" s="181"/>
      <c r="CA782" s="181"/>
      <c r="CB782" s="181"/>
      <c r="CC782" s="181"/>
      <c r="CD782" s="181"/>
      <c r="CE782" s="181"/>
      <c r="CF782" s="181"/>
      <c r="CG782" s="181"/>
      <c r="CH782" s="181"/>
      <c r="CI782" s="181"/>
      <c r="CJ782" s="181"/>
    </row>
    <row r="783" spans="2:88" x14ac:dyDescent="0.2">
      <c r="B783" s="144" t="str">
        <f t="shared" si="359"/>
        <v>18. Transporte Marítimo</v>
      </c>
      <c r="C783" s="149" t="str">
        <f t="shared" si="361"/>
        <v/>
      </c>
      <c r="D783" s="149" t="str">
        <f t="shared" si="363"/>
        <v/>
      </c>
      <c r="E783" s="149">
        <f t="shared" si="363"/>
        <v>323.75777618074426</v>
      </c>
      <c r="F783" s="149" t="str">
        <f t="shared" si="363"/>
        <v/>
      </c>
      <c r="G783" s="149" t="str">
        <f t="shared" si="363"/>
        <v/>
      </c>
      <c r="H783" s="149">
        <f t="shared" si="363"/>
        <v>156.24627803877456</v>
      </c>
      <c r="I783" s="149">
        <f t="shared" si="363"/>
        <v>29.424345522100872</v>
      </c>
      <c r="J783" s="149" t="str">
        <f t="shared" si="363"/>
        <v/>
      </c>
      <c r="K783" s="149" t="str">
        <f t="shared" si="363"/>
        <v/>
      </c>
      <c r="L783" s="149">
        <f t="shared" si="363"/>
        <v>19.968907386115202</v>
      </c>
      <c r="M783" s="149" t="str">
        <f t="shared" si="363"/>
        <v/>
      </c>
      <c r="N783" s="149">
        <f t="shared" si="363"/>
        <v>60.240061251703466</v>
      </c>
      <c r="O783" s="149">
        <f t="shared" si="363"/>
        <v>67.625777309525105</v>
      </c>
      <c r="P783" s="149" t="str">
        <f t="shared" si="363"/>
        <v/>
      </c>
      <c r="Q783" s="149">
        <f t="shared" si="363"/>
        <v>20.385986618262329</v>
      </c>
      <c r="R783" s="149" t="str">
        <f t="shared" si="363"/>
        <v/>
      </c>
      <c r="S783" s="149">
        <f t="shared" si="363"/>
        <v>5.4356352030850505</v>
      </c>
      <c r="T783" s="149" t="str">
        <f t="shared" si="363"/>
        <v/>
      </c>
      <c r="U783" s="149">
        <f t="shared" si="363"/>
        <v>154.45983005889494</v>
      </c>
      <c r="V783" s="149" t="str">
        <f t="shared" si="363"/>
        <v/>
      </c>
      <c r="W783" s="149">
        <f t="shared" si="363"/>
        <v>6.4291763152977452</v>
      </c>
      <c r="X783" s="149" t="str">
        <f t="shared" si="363"/>
        <v/>
      </c>
      <c r="Y783" s="149">
        <f t="shared" si="363"/>
        <v>-31.787186402727595</v>
      </c>
      <c r="Z783" s="149">
        <f t="shared" si="363"/>
        <v>-0.21743491956794239</v>
      </c>
      <c r="AA783" s="149">
        <f t="shared" si="363"/>
        <v>1.5662748717391892</v>
      </c>
      <c r="AB783" s="149" t="str">
        <f t="shared" si="363"/>
        <v/>
      </c>
      <c r="AC783" s="149" t="str">
        <f t="shared" si="363"/>
        <v/>
      </c>
      <c r="AD783" s="149">
        <f t="shared" si="363"/>
        <v>16.975479070947149</v>
      </c>
      <c r="AE783" s="149">
        <f t="shared" si="363"/>
        <v>7.7939640014610063</v>
      </c>
      <c r="AF783" s="149" t="str">
        <f t="shared" si="363"/>
        <v/>
      </c>
      <c r="AG783" s="149">
        <f t="shared" si="363"/>
        <v>2.4608685478250694</v>
      </c>
      <c r="AH783" s="149">
        <f t="shared" si="363"/>
        <v>6.0557276676391325</v>
      </c>
      <c r="AI783" s="149" t="str">
        <f t="shared" si="363"/>
        <v/>
      </c>
      <c r="AJ783" s="149" t="str">
        <f t="shared" si="363"/>
        <v/>
      </c>
      <c r="AK783" s="149" t="str">
        <f t="shared" si="363"/>
        <v/>
      </c>
      <c r="AL783" s="149" t="str">
        <f t="shared" si="363"/>
        <v/>
      </c>
      <c r="AM783" s="149" t="str">
        <f t="shared" si="363"/>
        <v/>
      </c>
      <c r="AN783" s="149" t="str">
        <f t="shared" si="363"/>
        <v/>
      </c>
      <c r="AO783" s="149" t="str">
        <f t="shared" si="363"/>
        <v/>
      </c>
      <c r="AP783" s="149" t="str">
        <f t="shared" si="363"/>
        <v/>
      </c>
      <c r="AQ783" s="149">
        <f t="shared" si="363"/>
        <v>42.315905027451244</v>
      </c>
      <c r="AS783" s="246">
        <v>68.896214330952205</v>
      </c>
      <c r="AT783" s="151"/>
      <c r="AV783" s="181"/>
      <c r="AW783" s="181"/>
      <c r="AX783" s="181"/>
      <c r="AY783" s="181"/>
      <c r="AZ783" s="181"/>
      <c r="BA783" s="181"/>
      <c r="BB783" s="181"/>
      <c r="BC783" s="181"/>
      <c r="BD783" s="181"/>
      <c r="BE783" s="181"/>
      <c r="BF783" s="181"/>
      <c r="BG783" s="181"/>
      <c r="BH783" s="181"/>
      <c r="BI783" s="181"/>
      <c r="BJ783" s="181"/>
      <c r="BK783" s="181"/>
      <c r="BL783" s="181"/>
      <c r="BM783" s="181"/>
      <c r="BN783" s="181"/>
      <c r="BO783" s="181"/>
      <c r="BP783" s="181"/>
      <c r="BQ783" s="181"/>
      <c r="BR783" s="181"/>
      <c r="BS783" s="181"/>
      <c r="BT783" s="181"/>
      <c r="BU783" s="181"/>
      <c r="BV783" s="181"/>
      <c r="BW783" s="181"/>
      <c r="BX783" s="181"/>
      <c r="BY783" s="181"/>
      <c r="BZ783" s="181"/>
      <c r="CA783" s="181"/>
      <c r="CB783" s="181"/>
      <c r="CC783" s="181"/>
      <c r="CD783" s="181"/>
      <c r="CE783" s="181"/>
      <c r="CF783" s="181"/>
      <c r="CG783" s="181"/>
      <c r="CH783" s="181"/>
      <c r="CI783" s="181"/>
      <c r="CJ783" s="181"/>
    </row>
    <row r="784" spans="2:88" x14ac:dyDescent="0.2">
      <c r="B784" s="144" t="str">
        <f t="shared" si="359"/>
        <v>19. Transporte Aéreo</v>
      </c>
      <c r="C784" s="149" t="str">
        <f t="shared" si="361"/>
        <v/>
      </c>
      <c r="D784" s="149" t="str">
        <f t="shared" si="363"/>
        <v/>
      </c>
      <c r="E784" s="149">
        <f t="shared" si="363"/>
        <v>10.891165667890974</v>
      </c>
      <c r="F784" s="149" t="str">
        <f t="shared" si="363"/>
        <v/>
      </c>
      <c r="G784" s="149" t="str">
        <f t="shared" si="363"/>
        <v/>
      </c>
      <c r="H784" s="149">
        <f t="shared" si="363"/>
        <v>100.88737201365188</v>
      </c>
      <c r="I784" s="149">
        <f t="shared" si="363"/>
        <v>16.385009080402842</v>
      </c>
      <c r="J784" s="149" t="str">
        <f t="shared" si="363"/>
        <v/>
      </c>
      <c r="K784" s="149" t="str">
        <f t="shared" si="363"/>
        <v/>
      </c>
      <c r="L784" s="149">
        <f t="shared" si="363"/>
        <v>80.271493212669682</v>
      </c>
      <c r="M784" s="149" t="str">
        <f t="shared" si="363"/>
        <v/>
      </c>
      <c r="N784" s="149">
        <f t="shared" si="363"/>
        <v>16.449086161879894</v>
      </c>
      <c r="O784" s="149">
        <f t="shared" si="363"/>
        <v>15.272727272727273</v>
      </c>
      <c r="P784" s="149" t="str">
        <f t="shared" si="363"/>
        <v/>
      </c>
      <c r="Q784" s="149">
        <f t="shared" si="363"/>
        <v>10.524160524160523</v>
      </c>
      <c r="R784" s="149" t="str">
        <f t="shared" si="363"/>
        <v/>
      </c>
      <c r="S784" s="149">
        <f t="shared" si="363"/>
        <v>-13.652820936796193</v>
      </c>
      <c r="T784" s="149" t="str">
        <f t="shared" si="363"/>
        <v/>
      </c>
      <c r="U784" s="149">
        <f t="shared" si="363"/>
        <v>-23.431952662721894</v>
      </c>
      <c r="V784" s="149" t="str">
        <f t="shared" si="363"/>
        <v/>
      </c>
      <c r="W784" s="149">
        <f t="shared" si="363"/>
        <v>-5.3385447361845175</v>
      </c>
      <c r="X784" s="149" t="str">
        <f t="shared" si="363"/>
        <v/>
      </c>
      <c r="Y784" s="149">
        <f t="shared" si="363"/>
        <v>-72.531564554605225</v>
      </c>
      <c r="Z784" s="149">
        <f t="shared" si="363"/>
        <v>-0.43875043875043873</v>
      </c>
      <c r="AA784" s="149">
        <f t="shared" si="363"/>
        <v>0</v>
      </c>
      <c r="AB784" s="149" t="str">
        <f t="shared" si="363"/>
        <v/>
      </c>
      <c r="AC784" s="149" t="str">
        <f t="shared" si="363"/>
        <v/>
      </c>
      <c r="AD784" s="149" t="str">
        <f t="shared" si="363"/>
        <v/>
      </c>
      <c r="AE784" s="149">
        <f t="shared" si="363"/>
        <v>-276280</v>
      </c>
      <c r="AF784" s="149" t="str">
        <f t="shared" si="363"/>
        <v/>
      </c>
      <c r="AG784" s="149">
        <f t="shared" si="363"/>
        <v>276.81006631525247</v>
      </c>
      <c r="AH784" s="149" t="str">
        <f t="shared" si="363"/>
        <v/>
      </c>
      <c r="AI784" s="149" t="str">
        <f t="shared" si="363"/>
        <v/>
      </c>
      <c r="AJ784" s="149" t="str">
        <f t="shared" si="363"/>
        <v/>
      </c>
      <c r="AK784" s="149" t="str">
        <f t="shared" si="363"/>
        <v/>
      </c>
      <c r="AL784" s="149" t="str">
        <f t="shared" si="363"/>
        <v/>
      </c>
      <c r="AM784" s="149" t="str">
        <f t="shared" si="363"/>
        <v/>
      </c>
      <c r="AN784" s="149" t="str">
        <f t="shared" si="363"/>
        <v/>
      </c>
      <c r="AO784" s="149" t="str">
        <f t="shared" si="363"/>
        <v/>
      </c>
      <c r="AP784" s="149" t="str">
        <f t="shared" si="363"/>
        <v/>
      </c>
      <c r="AQ784" s="149">
        <f t="shared" si="363"/>
        <v>15.988816549111931</v>
      </c>
      <c r="AS784" s="246">
        <v>28.451845315858233</v>
      </c>
      <c r="AT784" s="151"/>
      <c r="AV784" s="181"/>
      <c r="AW784" s="181"/>
      <c r="AX784" s="181"/>
      <c r="AY784" s="181"/>
      <c r="AZ784" s="181"/>
      <c r="BA784" s="181"/>
      <c r="BB784" s="181"/>
      <c r="BC784" s="181"/>
      <c r="BD784" s="181"/>
      <c r="BE784" s="181"/>
      <c r="BF784" s="181"/>
      <c r="BG784" s="181"/>
      <c r="BH784" s="181"/>
      <c r="BI784" s="181"/>
      <c r="BJ784" s="181"/>
      <c r="BK784" s="181"/>
      <c r="BL784" s="181"/>
      <c r="BM784" s="181"/>
      <c r="BN784" s="181"/>
      <c r="BO784" s="181"/>
      <c r="BP784" s="181"/>
      <c r="BQ784" s="181"/>
      <c r="BR784" s="181"/>
      <c r="BS784" s="181"/>
      <c r="BT784" s="181"/>
      <c r="BU784" s="181"/>
      <c r="BV784" s="181"/>
      <c r="BW784" s="181"/>
      <c r="BX784" s="181"/>
      <c r="BY784" s="181"/>
      <c r="BZ784" s="181"/>
      <c r="CA784" s="181"/>
      <c r="CB784" s="181"/>
      <c r="CC784" s="181"/>
      <c r="CD784" s="181"/>
      <c r="CE784" s="181"/>
      <c r="CF784" s="181"/>
      <c r="CG784" s="181"/>
      <c r="CH784" s="181"/>
      <c r="CI784" s="181"/>
      <c r="CJ784" s="181"/>
    </row>
    <row r="785" spans="2:88" x14ac:dyDescent="0.2">
      <c r="B785" s="144" t="str">
        <f t="shared" si="359"/>
        <v>20. Equipo Contratista</v>
      </c>
      <c r="C785" s="149" t="str">
        <f t="shared" si="361"/>
        <v/>
      </c>
      <c r="D785" s="149" t="str">
        <f t="shared" si="363"/>
        <v/>
      </c>
      <c r="E785" s="149">
        <f t="shared" si="363"/>
        <v>45.62301150129575</v>
      </c>
      <c r="F785" s="149" t="str">
        <f t="shared" si="363"/>
        <v/>
      </c>
      <c r="G785" s="149" t="str">
        <f t="shared" si="363"/>
        <v/>
      </c>
      <c r="H785" s="149">
        <f t="shared" si="363"/>
        <v>43.289507113821138</v>
      </c>
      <c r="I785" s="149">
        <f t="shared" si="363"/>
        <v>96.403522766216426</v>
      </c>
      <c r="J785" s="149" t="str">
        <f t="shared" si="363"/>
        <v/>
      </c>
      <c r="K785" s="149">
        <f t="shared" si="363"/>
        <v>-2.2923577128969752</v>
      </c>
      <c r="L785" s="149">
        <f t="shared" si="363"/>
        <v>-57.403123944174439</v>
      </c>
      <c r="M785" s="149" t="str">
        <f t="shared" si="363"/>
        <v/>
      </c>
      <c r="N785" s="149">
        <f t="shared" si="363"/>
        <v>181.46416393774686</v>
      </c>
      <c r="O785" s="149">
        <f t="shared" si="363"/>
        <v>9.3188626960064909</v>
      </c>
      <c r="P785" s="149" t="str">
        <f t="shared" si="363"/>
        <v/>
      </c>
      <c r="Q785" s="149">
        <f t="shared" si="363"/>
        <v>99.556247511291119</v>
      </c>
      <c r="R785" s="149" t="str">
        <f t="shared" si="363"/>
        <v/>
      </c>
      <c r="S785" s="149">
        <f t="shared" si="363"/>
        <v>122.71156238959125</v>
      </c>
      <c r="T785" s="149" t="str">
        <f t="shared" si="363"/>
        <v/>
      </c>
      <c r="U785" s="149">
        <f t="shared" si="363"/>
        <v>220.79986263590371</v>
      </c>
      <c r="V785" s="149" t="str">
        <f t="shared" si="363"/>
        <v/>
      </c>
      <c r="W785" s="149">
        <f t="shared" si="363"/>
        <v>84.931947962732394</v>
      </c>
      <c r="X785" s="149" t="str">
        <f t="shared" ref="D785:AQ791" si="364">IFERROR((X826/X867)*100,"")</f>
        <v/>
      </c>
      <c r="Y785" s="149">
        <f t="shared" si="364"/>
        <v>110.54764134667521</v>
      </c>
      <c r="Z785" s="149">
        <f t="shared" si="364"/>
        <v>5.6042464003130554</v>
      </c>
      <c r="AA785" s="149">
        <f t="shared" si="364"/>
        <v>1.8486405776606798</v>
      </c>
      <c r="AB785" s="149" t="str">
        <f t="shared" si="364"/>
        <v/>
      </c>
      <c r="AC785" s="149" t="str">
        <f t="shared" si="364"/>
        <v/>
      </c>
      <c r="AD785" s="149">
        <f t="shared" si="364"/>
        <v>45.980903365612512</v>
      </c>
      <c r="AE785" s="149">
        <f t="shared" si="364"/>
        <v>64.17171630963557</v>
      </c>
      <c r="AF785" s="149" t="str">
        <f t="shared" si="364"/>
        <v/>
      </c>
      <c r="AG785" s="149">
        <f t="shared" si="364"/>
        <v>47.018787417338842</v>
      </c>
      <c r="AH785" s="149">
        <f t="shared" si="364"/>
        <v>103.13164692626893</v>
      </c>
      <c r="AI785" s="149" t="str">
        <f t="shared" si="364"/>
        <v/>
      </c>
      <c r="AJ785" s="149" t="str">
        <f t="shared" si="364"/>
        <v/>
      </c>
      <c r="AK785" s="149" t="str">
        <f t="shared" si="364"/>
        <v/>
      </c>
      <c r="AL785" s="149" t="str">
        <f t="shared" si="364"/>
        <v/>
      </c>
      <c r="AM785" s="149" t="str">
        <f t="shared" si="364"/>
        <v/>
      </c>
      <c r="AN785" s="149" t="str">
        <f t="shared" si="364"/>
        <v/>
      </c>
      <c r="AO785" s="149" t="str">
        <f t="shared" si="364"/>
        <v/>
      </c>
      <c r="AP785" s="149" t="str">
        <f t="shared" si="364"/>
        <v/>
      </c>
      <c r="AQ785" s="149">
        <f t="shared" si="364"/>
        <v>61.501206809848007</v>
      </c>
      <c r="AS785" s="246">
        <v>82.011621668807692</v>
      </c>
      <c r="AT785" s="151"/>
      <c r="AV785" s="181"/>
      <c r="AW785" s="181"/>
      <c r="AX785" s="181"/>
      <c r="AY785" s="181"/>
      <c r="AZ785" s="181"/>
      <c r="BA785" s="181"/>
      <c r="BB785" s="181"/>
      <c r="BC785" s="181"/>
      <c r="BD785" s="181"/>
      <c r="BE785" s="181"/>
      <c r="BF785" s="181"/>
      <c r="BG785" s="181"/>
      <c r="BH785" s="181"/>
      <c r="BI785" s="181"/>
      <c r="BJ785" s="181"/>
      <c r="BK785" s="181"/>
      <c r="BL785" s="181"/>
      <c r="BM785" s="181"/>
      <c r="BN785" s="181"/>
      <c r="BO785" s="181"/>
      <c r="BP785" s="181"/>
      <c r="BQ785" s="181"/>
      <c r="BR785" s="181"/>
      <c r="BS785" s="181"/>
      <c r="BT785" s="181"/>
      <c r="BU785" s="181"/>
      <c r="BV785" s="181"/>
      <c r="BW785" s="181"/>
      <c r="BX785" s="181"/>
      <c r="BY785" s="181"/>
      <c r="BZ785" s="181"/>
      <c r="CA785" s="181"/>
      <c r="CB785" s="181"/>
      <c r="CC785" s="181"/>
      <c r="CD785" s="181"/>
      <c r="CE785" s="181"/>
      <c r="CF785" s="181"/>
      <c r="CG785" s="181"/>
      <c r="CH785" s="181"/>
      <c r="CI785" s="181"/>
      <c r="CJ785" s="181"/>
    </row>
    <row r="786" spans="2:88" x14ac:dyDescent="0.2">
      <c r="B786" s="144" t="str">
        <f t="shared" si="359"/>
        <v>21. Todo Riesgo, Construcción y Montaje</v>
      </c>
      <c r="C786" s="149" t="str">
        <f t="shared" si="361"/>
        <v/>
      </c>
      <c r="D786" s="149" t="str">
        <f t="shared" si="364"/>
        <v/>
      </c>
      <c r="E786" s="149">
        <f t="shared" si="364"/>
        <v>-121.13874852865236</v>
      </c>
      <c r="F786" s="149" t="str">
        <f t="shared" si="364"/>
        <v/>
      </c>
      <c r="G786" s="149" t="str">
        <f t="shared" si="364"/>
        <v/>
      </c>
      <c r="H786" s="149">
        <f t="shared" si="364"/>
        <v>17.312010790412032</v>
      </c>
      <c r="I786" s="149">
        <f t="shared" si="364"/>
        <v>57.046939828036116</v>
      </c>
      <c r="J786" s="149" t="str">
        <f t="shared" si="364"/>
        <v/>
      </c>
      <c r="K786" s="149">
        <f t="shared" si="364"/>
        <v>-53.650368212181455</v>
      </c>
      <c r="L786" s="149">
        <f t="shared" si="364"/>
        <v>90.900303426601255</v>
      </c>
      <c r="M786" s="149" t="str">
        <f t="shared" si="364"/>
        <v/>
      </c>
      <c r="N786" s="149">
        <f t="shared" si="364"/>
        <v>-96.093261005633209</v>
      </c>
      <c r="O786" s="149">
        <f t="shared" si="364"/>
        <v>2.360706818088639</v>
      </c>
      <c r="P786" s="149" t="str">
        <f t="shared" si="364"/>
        <v/>
      </c>
      <c r="Q786" s="149">
        <f t="shared" si="364"/>
        <v>65.348618083846688</v>
      </c>
      <c r="R786" s="149" t="str">
        <f t="shared" si="364"/>
        <v/>
      </c>
      <c r="S786" s="149">
        <f t="shared" si="364"/>
        <v>12.576394928500855</v>
      </c>
      <c r="T786" s="149" t="str">
        <f t="shared" si="364"/>
        <v/>
      </c>
      <c r="U786" s="149">
        <f t="shared" si="364"/>
        <v>43.261414492455209</v>
      </c>
      <c r="V786" s="149" t="str">
        <f t="shared" si="364"/>
        <v/>
      </c>
      <c r="W786" s="149">
        <f t="shared" si="364"/>
        <v>-5.382377249078691</v>
      </c>
      <c r="X786" s="149" t="str">
        <f t="shared" si="364"/>
        <v/>
      </c>
      <c r="Y786" s="149">
        <f t="shared" si="364"/>
        <v>81.455546413090502</v>
      </c>
      <c r="Z786" s="149">
        <f t="shared" si="364"/>
        <v>7.2661745044468994E-3</v>
      </c>
      <c r="AA786" s="149">
        <f t="shared" si="364"/>
        <v>71.703159655868419</v>
      </c>
      <c r="AB786" s="149" t="str">
        <f t="shared" si="364"/>
        <v/>
      </c>
      <c r="AC786" s="149" t="str">
        <f t="shared" si="364"/>
        <v/>
      </c>
      <c r="AD786" s="149">
        <f t="shared" si="364"/>
        <v>82.961949173921397</v>
      </c>
      <c r="AE786" s="149">
        <f t="shared" si="364"/>
        <v>-9.67018274538108</v>
      </c>
      <c r="AF786" s="149" t="str">
        <f t="shared" si="364"/>
        <v/>
      </c>
      <c r="AG786" s="149">
        <f t="shared" si="364"/>
        <v>52.55851786616951</v>
      </c>
      <c r="AH786" s="149">
        <f t="shared" si="364"/>
        <v>3.6958674195840313</v>
      </c>
      <c r="AI786" s="149" t="str">
        <f t="shared" si="364"/>
        <v/>
      </c>
      <c r="AJ786" s="149" t="str">
        <f t="shared" si="364"/>
        <v/>
      </c>
      <c r="AK786" s="149" t="str">
        <f t="shared" si="364"/>
        <v/>
      </c>
      <c r="AL786" s="149" t="str">
        <f t="shared" si="364"/>
        <v/>
      </c>
      <c r="AM786" s="149" t="str">
        <f t="shared" si="364"/>
        <v/>
      </c>
      <c r="AN786" s="149" t="str">
        <f t="shared" si="364"/>
        <v/>
      </c>
      <c r="AO786" s="149" t="str">
        <f t="shared" si="364"/>
        <v/>
      </c>
      <c r="AP786" s="149" t="str">
        <f t="shared" si="364"/>
        <v/>
      </c>
      <c r="AQ786" s="149">
        <f t="shared" si="364"/>
        <v>21.926739070370449</v>
      </c>
      <c r="AS786" s="246">
        <v>251.92645566551766</v>
      </c>
      <c r="AT786" s="151"/>
      <c r="AV786" s="181"/>
      <c r="AW786" s="181"/>
      <c r="AX786" s="181"/>
      <c r="AY786" s="181"/>
      <c r="AZ786" s="181"/>
      <c r="BA786" s="181"/>
      <c r="BB786" s="181"/>
      <c r="BC786" s="181"/>
      <c r="BD786" s="181"/>
      <c r="BE786" s="181"/>
      <c r="BF786" s="181"/>
      <c r="BG786" s="181"/>
      <c r="BH786" s="181"/>
      <c r="BI786" s="181"/>
      <c r="BJ786" s="181"/>
      <c r="BK786" s="181"/>
      <c r="BL786" s="181"/>
      <c r="BM786" s="181"/>
      <c r="BN786" s="181"/>
      <c r="BO786" s="181"/>
      <c r="BP786" s="181"/>
      <c r="BQ786" s="181"/>
      <c r="BR786" s="181"/>
      <c r="BS786" s="181"/>
      <c r="BT786" s="181"/>
      <c r="BU786" s="181"/>
      <c r="BV786" s="181"/>
      <c r="BW786" s="181"/>
      <c r="BX786" s="181"/>
      <c r="BY786" s="181"/>
      <c r="BZ786" s="181"/>
      <c r="CA786" s="181"/>
      <c r="CB786" s="181"/>
      <c r="CC786" s="181"/>
      <c r="CD786" s="181"/>
      <c r="CE786" s="181"/>
      <c r="CF786" s="181"/>
      <c r="CG786" s="181"/>
      <c r="CH786" s="181"/>
      <c r="CI786" s="181"/>
      <c r="CJ786" s="181"/>
    </row>
    <row r="787" spans="2:88" x14ac:dyDescent="0.2">
      <c r="B787" s="144" t="str">
        <f t="shared" si="359"/>
        <v>22. Avería de Maquinaria</v>
      </c>
      <c r="C787" s="149" t="str">
        <f t="shared" si="361"/>
        <v/>
      </c>
      <c r="D787" s="149" t="str">
        <f t="shared" si="364"/>
        <v/>
      </c>
      <c r="E787" s="149">
        <f t="shared" si="364"/>
        <v>1631.4344899016053</v>
      </c>
      <c r="F787" s="149" t="str">
        <f t="shared" si="364"/>
        <v/>
      </c>
      <c r="G787" s="149" t="str">
        <f t="shared" si="364"/>
        <v/>
      </c>
      <c r="H787" s="149">
        <f t="shared" si="364"/>
        <v>27.425020264793297</v>
      </c>
      <c r="I787" s="149">
        <f t="shared" si="364"/>
        <v>8.6522366522366525</v>
      </c>
      <c r="J787" s="149" t="str">
        <f t="shared" si="364"/>
        <v/>
      </c>
      <c r="K787" s="149">
        <f t="shared" si="364"/>
        <v>1065.7375934738272</v>
      </c>
      <c r="L787" s="149">
        <f t="shared" si="364"/>
        <v>-2200</v>
      </c>
      <c r="M787" s="149" t="str">
        <f t="shared" si="364"/>
        <v/>
      </c>
      <c r="N787" s="149">
        <f t="shared" si="364"/>
        <v>-85.505430242272354</v>
      </c>
      <c r="O787" s="149">
        <f t="shared" si="364"/>
        <v>4.5454545454545459</v>
      </c>
      <c r="P787" s="149" t="str">
        <f t="shared" si="364"/>
        <v/>
      </c>
      <c r="Q787" s="149">
        <f t="shared" si="364"/>
        <v>0</v>
      </c>
      <c r="R787" s="149" t="str">
        <f t="shared" si="364"/>
        <v/>
      </c>
      <c r="S787" s="149">
        <f t="shared" si="364"/>
        <v>4671.8015665796347</v>
      </c>
      <c r="T787" s="149" t="str">
        <f t="shared" si="364"/>
        <v/>
      </c>
      <c r="U787" s="149">
        <f t="shared" si="364"/>
        <v>1660.0300525920361</v>
      </c>
      <c r="V787" s="149" t="str">
        <f t="shared" si="364"/>
        <v/>
      </c>
      <c r="W787" s="149">
        <f t="shared" si="364"/>
        <v>0</v>
      </c>
      <c r="X787" s="149" t="str">
        <f t="shared" si="364"/>
        <v/>
      </c>
      <c r="Y787" s="149">
        <f t="shared" si="364"/>
        <v>5045.1456310679614</v>
      </c>
      <c r="Z787" s="149">
        <f t="shared" si="364"/>
        <v>-2.943833695193899</v>
      </c>
      <c r="AA787" s="149">
        <f t="shared" si="364"/>
        <v>103.39702760084926</v>
      </c>
      <c r="AB787" s="149" t="str">
        <f t="shared" si="364"/>
        <v/>
      </c>
      <c r="AC787" s="149" t="str">
        <f t="shared" si="364"/>
        <v/>
      </c>
      <c r="AD787" s="149">
        <f t="shared" si="364"/>
        <v>0</v>
      </c>
      <c r="AE787" s="149" t="str">
        <f t="shared" si="364"/>
        <v/>
      </c>
      <c r="AF787" s="149" t="str">
        <f t="shared" si="364"/>
        <v/>
      </c>
      <c r="AG787" s="149">
        <f t="shared" si="364"/>
        <v>47.139012198958369</v>
      </c>
      <c r="AH787" s="149" t="str">
        <f t="shared" si="364"/>
        <v/>
      </c>
      <c r="AI787" s="149" t="str">
        <f t="shared" si="364"/>
        <v/>
      </c>
      <c r="AJ787" s="149" t="str">
        <f t="shared" si="364"/>
        <v/>
      </c>
      <c r="AK787" s="149" t="str">
        <f t="shared" si="364"/>
        <v/>
      </c>
      <c r="AL787" s="149" t="str">
        <f t="shared" si="364"/>
        <v/>
      </c>
      <c r="AM787" s="149" t="str">
        <f t="shared" si="364"/>
        <v/>
      </c>
      <c r="AN787" s="149" t="str">
        <f t="shared" si="364"/>
        <v/>
      </c>
      <c r="AO787" s="149" t="str">
        <f t="shared" si="364"/>
        <v/>
      </c>
      <c r="AP787" s="149" t="str">
        <f t="shared" si="364"/>
        <v/>
      </c>
      <c r="AQ787" s="149">
        <f t="shared" si="364"/>
        <v>29.966753453195704</v>
      </c>
      <c r="AS787" s="246">
        <v>-131.18540296460694</v>
      </c>
      <c r="AT787" s="151"/>
      <c r="AV787" s="181"/>
      <c r="AW787" s="181"/>
      <c r="AX787" s="181"/>
      <c r="AY787" s="181"/>
      <c r="AZ787" s="181"/>
      <c r="BA787" s="181"/>
      <c r="BB787" s="181"/>
      <c r="BC787" s="181"/>
      <c r="BD787" s="181"/>
      <c r="BE787" s="181"/>
      <c r="BF787" s="181"/>
      <c r="BG787" s="181"/>
      <c r="BH787" s="181"/>
      <c r="BI787" s="181"/>
      <c r="BJ787" s="181"/>
      <c r="BK787" s="181"/>
      <c r="BL787" s="181"/>
      <c r="BM787" s="181"/>
      <c r="BN787" s="181"/>
      <c r="BO787" s="181"/>
      <c r="BP787" s="181"/>
      <c r="BQ787" s="181"/>
      <c r="BR787" s="181"/>
      <c r="BS787" s="181"/>
      <c r="BT787" s="181"/>
      <c r="BU787" s="181"/>
      <c r="BV787" s="181"/>
      <c r="BW787" s="181"/>
      <c r="BX787" s="181"/>
      <c r="BY787" s="181"/>
      <c r="BZ787" s="181"/>
      <c r="CA787" s="181"/>
      <c r="CB787" s="181"/>
      <c r="CC787" s="181"/>
      <c r="CD787" s="181"/>
      <c r="CE787" s="181"/>
      <c r="CF787" s="181"/>
      <c r="CG787" s="181"/>
      <c r="CH787" s="181"/>
      <c r="CI787" s="181"/>
      <c r="CJ787" s="181"/>
    </row>
    <row r="788" spans="2:88" x14ac:dyDescent="0.2">
      <c r="B788" s="144" t="str">
        <f t="shared" si="359"/>
        <v>23. Equipo Electrónico</v>
      </c>
      <c r="C788" s="149" t="str">
        <f t="shared" si="361"/>
        <v/>
      </c>
      <c r="D788" s="149" t="str">
        <f t="shared" si="364"/>
        <v/>
      </c>
      <c r="E788" s="149">
        <f t="shared" si="364"/>
        <v>-30.58030622472609</v>
      </c>
      <c r="F788" s="149" t="str">
        <f t="shared" si="364"/>
        <v/>
      </c>
      <c r="G788" s="149" t="str">
        <f t="shared" si="364"/>
        <v/>
      </c>
      <c r="H788" s="149">
        <f t="shared" si="364"/>
        <v>-455.50755939524839</v>
      </c>
      <c r="I788" s="149">
        <f t="shared" si="364"/>
        <v>124.78368355995056</v>
      </c>
      <c r="J788" s="149" t="str">
        <f t="shared" si="364"/>
        <v/>
      </c>
      <c r="K788" s="149">
        <f t="shared" si="364"/>
        <v>36.190571782261031</v>
      </c>
      <c r="L788" s="149">
        <f t="shared" si="364"/>
        <v>1608.3297917552063</v>
      </c>
      <c r="M788" s="149" t="str">
        <f t="shared" si="364"/>
        <v/>
      </c>
      <c r="N788" s="149">
        <f t="shared" si="364"/>
        <v>-1.7658600392413342</v>
      </c>
      <c r="O788" s="149">
        <f t="shared" si="364"/>
        <v>6.9563527725826431</v>
      </c>
      <c r="P788" s="149" t="str">
        <f t="shared" si="364"/>
        <v/>
      </c>
      <c r="Q788" s="149">
        <f t="shared" si="364"/>
        <v>-19.091623157602918</v>
      </c>
      <c r="R788" s="149" t="str">
        <f t="shared" si="364"/>
        <v/>
      </c>
      <c r="S788" s="149">
        <f t="shared" si="364"/>
        <v>-114.38238285222562</v>
      </c>
      <c r="T788" s="149" t="str">
        <f t="shared" si="364"/>
        <v/>
      </c>
      <c r="U788" s="149">
        <f t="shared" si="364"/>
        <v>77.957885168913805</v>
      </c>
      <c r="V788" s="149" t="str">
        <f t="shared" si="364"/>
        <v/>
      </c>
      <c r="W788" s="149">
        <f t="shared" si="364"/>
        <v>0</v>
      </c>
      <c r="X788" s="149" t="str">
        <f t="shared" si="364"/>
        <v/>
      </c>
      <c r="Y788" s="149">
        <f t="shared" si="364"/>
        <v>195.34047494194323</v>
      </c>
      <c r="Z788" s="149">
        <f t="shared" si="364"/>
        <v>-4.0503835367713812</v>
      </c>
      <c r="AA788" s="149">
        <f t="shared" si="364"/>
        <v>10.631819335194113</v>
      </c>
      <c r="AB788" s="149" t="str">
        <f t="shared" si="364"/>
        <v/>
      </c>
      <c r="AC788" s="149" t="str">
        <f t="shared" si="364"/>
        <v/>
      </c>
      <c r="AD788" s="149">
        <f t="shared" si="364"/>
        <v>-16.331152491192753</v>
      </c>
      <c r="AE788" s="149" t="str">
        <f t="shared" si="364"/>
        <v/>
      </c>
      <c r="AF788" s="149" t="str">
        <f t="shared" si="364"/>
        <v/>
      </c>
      <c r="AG788" s="149">
        <f t="shared" si="364"/>
        <v>-454.94805954040567</v>
      </c>
      <c r="AH788" s="149">
        <f t="shared" si="364"/>
        <v>0</v>
      </c>
      <c r="AI788" s="149" t="str">
        <f t="shared" si="364"/>
        <v/>
      </c>
      <c r="AJ788" s="149">
        <f t="shared" si="364"/>
        <v>-0.95716678631251506</v>
      </c>
      <c r="AK788" s="149" t="str">
        <f t="shared" si="364"/>
        <v/>
      </c>
      <c r="AL788" s="149" t="str">
        <f t="shared" si="364"/>
        <v/>
      </c>
      <c r="AM788" s="149" t="str">
        <f t="shared" si="364"/>
        <v/>
      </c>
      <c r="AN788" s="149" t="str">
        <f t="shared" si="364"/>
        <v/>
      </c>
      <c r="AO788" s="149" t="str">
        <f t="shared" si="364"/>
        <v/>
      </c>
      <c r="AP788" s="149" t="str">
        <f t="shared" si="364"/>
        <v/>
      </c>
      <c r="AQ788" s="149">
        <f t="shared" si="364"/>
        <v>-21.266648338339873</v>
      </c>
      <c r="AS788" s="246">
        <v>-29.613347898449849</v>
      </c>
      <c r="AT788" s="151"/>
      <c r="AV788" s="181"/>
      <c r="AW788" s="181"/>
      <c r="AX788" s="181"/>
      <c r="AY788" s="181"/>
      <c r="AZ788" s="181"/>
      <c r="BA788" s="181"/>
      <c r="BB788" s="181"/>
      <c r="BC788" s="181"/>
      <c r="BD788" s="181"/>
      <c r="BE788" s="181"/>
      <c r="BF788" s="181"/>
      <c r="BG788" s="181"/>
      <c r="BH788" s="181"/>
      <c r="BI788" s="181"/>
      <c r="BJ788" s="181"/>
      <c r="BK788" s="181"/>
      <c r="BL788" s="181"/>
      <c r="BM788" s="181"/>
      <c r="BN788" s="181"/>
      <c r="BO788" s="181"/>
      <c r="BP788" s="181"/>
      <c r="BQ788" s="181"/>
      <c r="BR788" s="181"/>
      <c r="BS788" s="181"/>
      <c r="BT788" s="181"/>
      <c r="BU788" s="181"/>
      <c r="BV788" s="181"/>
      <c r="BW788" s="181"/>
      <c r="BX788" s="181"/>
      <c r="BY788" s="181"/>
      <c r="BZ788" s="181"/>
      <c r="CA788" s="181"/>
      <c r="CB788" s="181"/>
      <c r="CC788" s="181"/>
      <c r="CD788" s="181"/>
      <c r="CE788" s="181"/>
      <c r="CF788" s="181"/>
      <c r="CG788" s="181"/>
      <c r="CH788" s="181"/>
      <c r="CI788" s="181"/>
      <c r="CJ788" s="181"/>
    </row>
    <row r="789" spans="2:88" x14ac:dyDescent="0.2">
      <c r="B789" s="144" t="str">
        <f t="shared" si="359"/>
        <v>24. Garantía</v>
      </c>
      <c r="C789" s="149" t="str">
        <f t="shared" si="361"/>
        <v/>
      </c>
      <c r="D789" s="149">
        <f t="shared" si="364"/>
        <v>24.771391245545495</v>
      </c>
      <c r="E789" s="149">
        <f t="shared" si="364"/>
        <v>169.8163362179136</v>
      </c>
      <c r="F789" s="149" t="str">
        <f t="shared" si="364"/>
        <v/>
      </c>
      <c r="G789" s="149">
        <f t="shared" si="364"/>
        <v>170.0181195809937</v>
      </c>
      <c r="H789" s="149">
        <f t="shared" si="364"/>
        <v>0.13010737841598249</v>
      </c>
      <c r="I789" s="149">
        <f t="shared" si="364"/>
        <v>-0.17632733808437551</v>
      </c>
      <c r="J789" s="149" t="str">
        <f t="shared" si="364"/>
        <v/>
      </c>
      <c r="K789" s="149">
        <f t="shared" si="364"/>
        <v>-3.2414445255736566</v>
      </c>
      <c r="L789" s="149">
        <f t="shared" si="364"/>
        <v>99.933905191873578</v>
      </c>
      <c r="M789" s="149">
        <f t="shared" si="364"/>
        <v>115.53684944809703</v>
      </c>
      <c r="N789" s="149" t="str">
        <f t="shared" si="364"/>
        <v/>
      </c>
      <c r="O789" s="149" t="str">
        <f t="shared" si="364"/>
        <v/>
      </c>
      <c r="P789" s="149">
        <f t="shared" si="364"/>
        <v>136.10038822621121</v>
      </c>
      <c r="Q789" s="149">
        <f t="shared" si="364"/>
        <v>20.81886420223903</v>
      </c>
      <c r="R789" s="149" t="str">
        <f t="shared" si="364"/>
        <v/>
      </c>
      <c r="S789" s="149">
        <f t="shared" si="364"/>
        <v>140.82904403770371</v>
      </c>
      <c r="T789" s="149" t="str">
        <f t="shared" si="364"/>
        <v/>
      </c>
      <c r="U789" s="149">
        <f t="shared" si="364"/>
        <v>264.80219532423456</v>
      </c>
      <c r="V789" s="149" t="str">
        <f t="shared" si="364"/>
        <v/>
      </c>
      <c r="W789" s="149">
        <f t="shared" si="364"/>
        <v>0</v>
      </c>
      <c r="X789" s="149">
        <f t="shared" si="364"/>
        <v>377.11601156736123</v>
      </c>
      <c r="Y789" s="149">
        <f t="shared" si="364"/>
        <v>15.875287322009612</v>
      </c>
      <c r="Z789" s="149" t="str">
        <f t="shared" si="364"/>
        <v/>
      </c>
      <c r="AA789" s="149">
        <f t="shared" si="364"/>
        <v>67.621895362704592</v>
      </c>
      <c r="AB789" s="149" t="str">
        <f t="shared" si="364"/>
        <v/>
      </c>
      <c r="AC789" s="149">
        <f t="shared" si="364"/>
        <v>1271.7306622148024</v>
      </c>
      <c r="AD789" s="149">
        <f t="shared" si="364"/>
        <v>-27.949431911494649</v>
      </c>
      <c r="AE789" s="149" t="str">
        <f t="shared" si="364"/>
        <v/>
      </c>
      <c r="AF789" s="149">
        <f t="shared" si="364"/>
        <v>-98.031393169242378</v>
      </c>
      <c r="AG789" s="149">
        <f t="shared" si="364"/>
        <v>404.58275442862106</v>
      </c>
      <c r="AH789" s="149">
        <f t="shared" si="364"/>
        <v>156.50172612197929</v>
      </c>
      <c r="AI789" s="149" t="str">
        <f t="shared" si="364"/>
        <v/>
      </c>
      <c r="AJ789" s="149" t="str">
        <f t="shared" si="364"/>
        <v/>
      </c>
      <c r="AK789" s="149" t="str">
        <f t="shared" si="364"/>
        <v/>
      </c>
      <c r="AL789" s="149" t="str">
        <f t="shared" si="364"/>
        <v/>
      </c>
      <c r="AM789" s="149" t="str">
        <f t="shared" si="364"/>
        <v/>
      </c>
      <c r="AN789" s="149" t="str">
        <f t="shared" si="364"/>
        <v/>
      </c>
      <c r="AO789" s="149" t="str">
        <f t="shared" si="364"/>
        <v/>
      </c>
      <c r="AP789" s="149" t="str">
        <f t="shared" si="364"/>
        <v/>
      </c>
      <c r="AQ789" s="149">
        <f t="shared" si="364"/>
        <v>74.098372847804612</v>
      </c>
      <c r="AS789" s="246">
        <v>37.019783742174134</v>
      </c>
      <c r="AT789" s="151"/>
      <c r="AV789" s="181"/>
      <c r="AW789" s="181"/>
      <c r="AX789" s="181"/>
      <c r="AY789" s="181"/>
      <c r="AZ789" s="181"/>
      <c r="BA789" s="181"/>
      <c r="BB789" s="181"/>
      <c r="BC789" s="181"/>
      <c r="BD789" s="181"/>
      <c r="BE789" s="181"/>
      <c r="BF789" s="181"/>
      <c r="BG789" s="181"/>
      <c r="BH789" s="181"/>
      <c r="BI789" s="181"/>
      <c r="BJ789" s="181"/>
      <c r="BK789" s="181"/>
      <c r="BL789" s="181"/>
      <c r="BM789" s="181"/>
      <c r="BN789" s="181"/>
      <c r="BO789" s="181"/>
      <c r="BP789" s="181"/>
      <c r="BQ789" s="181"/>
      <c r="BR789" s="181"/>
      <c r="BS789" s="181"/>
      <c r="BT789" s="181"/>
      <c r="BU789" s="181"/>
      <c r="BV789" s="181"/>
      <c r="BW789" s="181"/>
      <c r="BX789" s="181"/>
      <c r="BY789" s="181"/>
      <c r="BZ789" s="181"/>
      <c r="CA789" s="181"/>
      <c r="CB789" s="181"/>
      <c r="CC789" s="181"/>
      <c r="CD789" s="181"/>
      <c r="CE789" s="181"/>
      <c r="CF789" s="181"/>
      <c r="CG789" s="181"/>
      <c r="CH789" s="181"/>
      <c r="CI789" s="181"/>
      <c r="CJ789" s="181"/>
    </row>
    <row r="790" spans="2:88" x14ac:dyDescent="0.2">
      <c r="B790" s="144" t="str">
        <f t="shared" si="359"/>
        <v>25. Fidelidad</v>
      </c>
      <c r="C790" s="149" t="str">
        <f t="shared" si="361"/>
        <v/>
      </c>
      <c r="D790" s="149" t="str">
        <f t="shared" si="364"/>
        <v/>
      </c>
      <c r="E790" s="149" t="str">
        <f t="shared" si="364"/>
        <v/>
      </c>
      <c r="F790" s="149" t="str">
        <f t="shared" si="364"/>
        <v/>
      </c>
      <c r="G790" s="149" t="str">
        <f t="shared" si="364"/>
        <v/>
      </c>
      <c r="H790" s="149">
        <f t="shared" si="364"/>
        <v>-0.30864197530864196</v>
      </c>
      <c r="I790" s="149" t="str">
        <f t="shared" si="364"/>
        <v/>
      </c>
      <c r="J790" s="149" t="str">
        <f t="shared" si="364"/>
        <v/>
      </c>
      <c r="K790" s="149">
        <f t="shared" si="364"/>
        <v>0</v>
      </c>
      <c r="L790" s="149" t="str">
        <f t="shared" si="364"/>
        <v/>
      </c>
      <c r="M790" s="149" t="str">
        <f t="shared" si="364"/>
        <v/>
      </c>
      <c r="N790" s="149">
        <f t="shared" si="364"/>
        <v>-33.22505605968523</v>
      </c>
      <c r="O790" s="149" t="str">
        <f t="shared" si="364"/>
        <v/>
      </c>
      <c r="P790" s="149" t="str">
        <f t="shared" si="364"/>
        <v/>
      </c>
      <c r="Q790" s="149">
        <f t="shared" si="364"/>
        <v>2137.8338278931751</v>
      </c>
      <c r="R790" s="149" t="str">
        <f t="shared" si="364"/>
        <v/>
      </c>
      <c r="S790" s="149">
        <f t="shared" si="364"/>
        <v>0</v>
      </c>
      <c r="T790" s="149" t="str">
        <f t="shared" si="364"/>
        <v/>
      </c>
      <c r="U790" s="149" t="str">
        <f t="shared" si="364"/>
        <v/>
      </c>
      <c r="V790" s="149" t="str">
        <f t="shared" si="364"/>
        <v/>
      </c>
      <c r="W790" s="149">
        <f t="shared" si="364"/>
        <v>4.3889201349831275</v>
      </c>
      <c r="X790" s="149" t="str">
        <f t="shared" si="364"/>
        <v/>
      </c>
      <c r="Y790" s="149" t="str">
        <f t="shared" si="364"/>
        <v/>
      </c>
      <c r="Z790" s="149" t="str">
        <f t="shared" si="364"/>
        <v/>
      </c>
      <c r="AA790" s="149" t="str">
        <f t="shared" si="364"/>
        <v/>
      </c>
      <c r="AB790" s="149" t="str">
        <f t="shared" si="364"/>
        <v/>
      </c>
      <c r="AC790" s="149" t="str">
        <f t="shared" si="364"/>
        <v/>
      </c>
      <c r="AD790" s="149">
        <f t="shared" si="364"/>
        <v>-19.404581243356635</v>
      </c>
      <c r="AE790" s="149" t="str">
        <f t="shared" si="364"/>
        <v/>
      </c>
      <c r="AF790" s="149" t="str">
        <f t="shared" si="364"/>
        <v/>
      </c>
      <c r="AG790" s="149">
        <f t="shared" si="364"/>
        <v>0</v>
      </c>
      <c r="AH790" s="149">
        <f t="shared" si="364"/>
        <v>-7.669760625305325</v>
      </c>
      <c r="AI790" s="149" t="str">
        <f t="shared" si="364"/>
        <v/>
      </c>
      <c r="AJ790" s="149" t="str">
        <f t="shared" si="364"/>
        <v/>
      </c>
      <c r="AK790" s="149" t="str">
        <f t="shared" si="364"/>
        <v/>
      </c>
      <c r="AL790" s="149" t="str">
        <f t="shared" si="364"/>
        <v/>
      </c>
      <c r="AM790" s="149" t="str">
        <f t="shared" si="364"/>
        <v/>
      </c>
      <c r="AN790" s="149" t="str">
        <f t="shared" si="364"/>
        <v/>
      </c>
      <c r="AO790" s="149" t="str">
        <f t="shared" si="364"/>
        <v/>
      </c>
      <c r="AP790" s="149" t="str">
        <f t="shared" si="364"/>
        <v/>
      </c>
      <c r="AQ790" s="149">
        <f t="shared" si="364"/>
        <v>-13.088715330946227</v>
      </c>
      <c r="AS790" s="246">
        <v>58.722210450629042</v>
      </c>
      <c r="AT790" s="151"/>
      <c r="AV790" s="181"/>
      <c r="AW790" s="181"/>
      <c r="AX790" s="181"/>
      <c r="AY790" s="181"/>
      <c r="AZ790" s="181"/>
      <c r="BA790" s="181"/>
      <c r="BB790" s="181"/>
      <c r="BC790" s="181"/>
      <c r="BD790" s="181"/>
      <c r="BE790" s="181"/>
      <c r="BF790" s="181"/>
      <c r="BG790" s="181"/>
      <c r="BH790" s="181"/>
      <c r="BI790" s="181"/>
      <c r="BJ790" s="181"/>
      <c r="BK790" s="181"/>
      <c r="BL790" s="181"/>
      <c r="BM790" s="181"/>
      <c r="BN790" s="181"/>
      <c r="BO790" s="181"/>
      <c r="BP790" s="181"/>
      <c r="BQ790" s="181"/>
      <c r="BR790" s="181"/>
      <c r="BS790" s="181"/>
      <c r="BT790" s="181"/>
      <c r="BU790" s="181"/>
      <c r="BV790" s="181"/>
      <c r="BW790" s="181"/>
      <c r="BX790" s="181"/>
      <c r="BY790" s="181"/>
      <c r="BZ790" s="181"/>
      <c r="CA790" s="181"/>
      <c r="CB790" s="181"/>
      <c r="CC790" s="181"/>
      <c r="CD790" s="181"/>
      <c r="CE790" s="181"/>
      <c r="CF790" s="181"/>
      <c r="CG790" s="181"/>
      <c r="CH790" s="181"/>
      <c r="CI790" s="181"/>
      <c r="CJ790" s="181"/>
    </row>
    <row r="791" spans="2:88" x14ac:dyDescent="0.2">
      <c r="B791" s="144" t="str">
        <f t="shared" si="359"/>
        <v>26. Seguros Extensión y Garantía</v>
      </c>
      <c r="C791" s="149" t="str">
        <f t="shared" si="361"/>
        <v/>
      </c>
      <c r="D791" s="149" t="str">
        <f t="shared" si="364"/>
        <v/>
      </c>
      <c r="E791" s="149" t="str">
        <f t="shared" si="364"/>
        <v/>
      </c>
      <c r="F791" s="149" t="str">
        <f t="shared" si="364"/>
        <v/>
      </c>
      <c r="G791" s="149" t="str">
        <f t="shared" si="364"/>
        <v/>
      </c>
      <c r="H791" s="149" t="str">
        <f t="shared" si="364"/>
        <v/>
      </c>
      <c r="I791" s="149" t="str">
        <f t="shared" si="364"/>
        <v/>
      </c>
      <c r="J791" s="149" t="str">
        <f t="shared" si="364"/>
        <v/>
      </c>
      <c r="K791" s="149" t="str">
        <f t="shared" si="364"/>
        <v/>
      </c>
      <c r="L791" s="149" t="str">
        <f t="shared" si="364"/>
        <v/>
      </c>
      <c r="M791" s="149" t="str">
        <f t="shared" si="364"/>
        <v/>
      </c>
      <c r="N791" s="149" t="str">
        <f t="shared" si="364"/>
        <v/>
      </c>
      <c r="O791" s="149" t="str">
        <f t="shared" si="364"/>
        <v/>
      </c>
      <c r="P791" s="149" t="str">
        <f t="shared" si="364"/>
        <v/>
      </c>
      <c r="Q791" s="149" t="str">
        <f t="shared" si="364"/>
        <v/>
      </c>
      <c r="R791" s="149" t="str">
        <f t="shared" si="364"/>
        <v/>
      </c>
      <c r="S791" s="149" t="str">
        <f t="shared" si="364"/>
        <v/>
      </c>
      <c r="T791" s="149" t="str">
        <f t="shared" si="364"/>
        <v/>
      </c>
      <c r="U791" s="149" t="str">
        <f t="shared" si="364"/>
        <v/>
      </c>
      <c r="V791" s="149" t="str">
        <f t="shared" si="364"/>
        <v/>
      </c>
      <c r="W791" s="149" t="str">
        <f t="shared" si="364"/>
        <v/>
      </c>
      <c r="X791" s="149" t="str">
        <f t="shared" si="364"/>
        <v/>
      </c>
      <c r="Y791" s="149" t="str">
        <f t="shared" si="364"/>
        <v/>
      </c>
      <c r="Z791" s="149" t="str">
        <f t="shared" si="364"/>
        <v/>
      </c>
      <c r="AA791" s="149" t="str">
        <f t="shared" si="364"/>
        <v/>
      </c>
      <c r="AB791" s="149" t="str">
        <f t="shared" si="364"/>
        <v/>
      </c>
      <c r="AC791" s="149" t="str">
        <f t="shared" si="364"/>
        <v/>
      </c>
      <c r="AD791" s="149" t="str">
        <f t="shared" si="364"/>
        <v/>
      </c>
      <c r="AE791" s="149" t="str">
        <f t="shared" si="364"/>
        <v/>
      </c>
      <c r="AF791" s="149" t="str">
        <f t="shared" si="364"/>
        <v/>
      </c>
      <c r="AG791" s="149" t="str">
        <f t="shared" si="364"/>
        <v/>
      </c>
      <c r="AH791" s="149" t="str">
        <f t="shared" si="364"/>
        <v/>
      </c>
      <c r="AI791" s="149" t="str">
        <f t="shared" si="364"/>
        <v/>
      </c>
      <c r="AJ791" s="149" t="str">
        <f t="shared" si="364"/>
        <v/>
      </c>
      <c r="AK791" s="149" t="str">
        <f t="shared" si="364"/>
        <v/>
      </c>
      <c r="AL791" s="149" t="str">
        <f t="shared" si="364"/>
        <v/>
      </c>
      <c r="AM791" s="149" t="str">
        <f t="shared" ref="D791:AQ798" si="365">IFERROR((AM832/AM873)*100,"")</f>
        <v/>
      </c>
      <c r="AN791" s="149" t="str">
        <f t="shared" si="365"/>
        <v/>
      </c>
      <c r="AO791" s="149" t="str">
        <f t="shared" si="365"/>
        <v/>
      </c>
      <c r="AP791" s="149" t="str">
        <f t="shared" si="365"/>
        <v/>
      </c>
      <c r="AQ791" s="149" t="str">
        <f t="shared" si="365"/>
        <v/>
      </c>
      <c r="AS791" s="246" t="s">
        <v>729</v>
      </c>
      <c r="AT791" s="151"/>
      <c r="AV791" s="181"/>
      <c r="AW791" s="181"/>
      <c r="AX791" s="181"/>
      <c r="AY791" s="181"/>
      <c r="AZ791" s="181"/>
      <c r="BA791" s="181"/>
      <c r="BB791" s="181"/>
      <c r="BC791" s="181"/>
      <c r="BD791" s="181"/>
      <c r="BE791" s="181"/>
      <c r="BF791" s="181"/>
      <c r="BG791" s="181"/>
      <c r="BH791" s="181"/>
      <c r="BI791" s="181"/>
      <c r="BJ791" s="181"/>
      <c r="BK791" s="181"/>
      <c r="BL791" s="181"/>
      <c r="BM791" s="181"/>
      <c r="BN791" s="181"/>
      <c r="BO791" s="181"/>
      <c r="BP791" s="181"/>
      <c r="BQ791" s="181"/>
      <c r="BR791" s="181"/>
      <c r="BS791" s="181"/>
      <c r="BT791" s="181"/>
      <c r="BU791" s="181"/>
      <c r="BV791" s="181"/>
      <c r="BW791" s="181"/>
      <c r="BX791" s="181"/>
      <c r="BY791" s="181"/>
      <c r="BZ791" s="181"/>
      <c r="CA791" s="181"/>
      <c r="CB791" s="181"/>
      <c r="CC791" s="181"/>
      <c r="CD791" s="181"/>
      <c r="CE791" s="181"/>
      <c r="CF791" s="181"/>
      <c r="CG791" s="181"/>
      <c r="CH791" s="181"/>
      <c r="CI791" s="181"/>
      <c r="CJ791" s="181"/>
    </row>
    <row r="792" spans="2:88" x14ac:dyDescent="0.2">
      <c r="B792" s="144" t="str">
        <f t="shared" si="359"/>
        <v>27. Seguros de Crédito por Ventas a Plazo</v>
      </c>
      <c r="C792" s="149" t="str">
        <f t="shared" si="361"/>
        <v/>
      </c>
      <c r="D792" s="149">
        <f t="shared" si="365"/>
        <v>14.417724624300494</v>
      </c>
      <c r="E792" s="149" t="str">
        <f t="shared" si="365"/>
        <v/>
      </c>
      <c r="F792" s="149" t="str">
        <f t="shared" si="365"/>
        <v/>
      </c>
      <c r="G792" s="149">
        <f t="shared" si="365"/>
        <v>205.60595487322635</v>
      </c>
      <c r="H792" s="149" t="str">
        <f t="shared" si="365"/>
        <v/>
      </c>
      <c r="I792" s="149" t="str">
        <f t="shared" si="365"/>
        <v/>
      </c>
      <c r="J792" s="149">
        <f t="shared" si="365"/>
        <v>-35.097026460782779</v>
      </c>
      <c r="K792" s="149" t="str">
        <f t="shared" si="365"/>
        <v/>
      </c>
      <c r="L792" s="149" t="str">
        <f t="shared" si="365"/>
        <v/>
      </c>
      <c r="M792" s="149">
        <f t="shared" si="365"/>
        <v>-9.9699984979106002</v>
      </c>
      <c r="N792" s="149" t="str">
        <f t="shared" si="365"/>
        <v/>
      </c>
      <c r="O792" s="149" t="str">
        <f t="shared" si="365"/>
        <v/>
      </c>
      <c r="P792" s="149">
        <f t="shared" si="365"/>
        <v>-734.06644364214503</v>
      </c>
      <c r="Q792" s="149" t="str">
        <f t="shared" si="365"/>
        <v/>
      </c>
      <c r="R792" s="149" t="str">
        <f t="shared" si="365"/>
        <v/>
      </c>
      <c r="S792" s="149" t="str">
        <f t="shared" si="365"/>
        <v/>
      </c>
      <c r="T792" s="149" t="str">
        <f t="shared" si="365"/>
        <v/>
      </c>
      <c r="U792" s="149" t="str">
        <f t="shared" si="365"/>
        <v/>
      </c>
      <c r="V792" s="149" t="str">
        <f t="shared" si="365"/>
        <v/>
      </c>
      <c r="W792" s="149" t="str">
        <f t="shared" si="365"/>
        <v/>
      </c>
      <c r="X792" s="149">
        <f t="shared" si="365"/>
        <v>39.472790948275858</v>
      </c>
      <c r="Y792" s="149" t="str">
        <f t="shared" si="365"/>
        <v/>
      </c>
      <c r="Z792" s="149" t="str">
        <f t="shared" si="365"/>
        <v/>
      </c>
      <c r="AA792" s="149" t="str">
        <f t="shared" si="365"/>
        <v/>
      </c>
      <c r="AB792" s="149" t="str">
        <f t="shared" si="365"/>
        <v/>
      </c>
      <c r="AC792" s="149">
        <f t="shared" si="365"/>
        <v>65.235716430540762</v>
      </c>
      <c r="AD792" s="149" t="str">
        <f t="shared" si="365"/>
        <v/>
      </c>
      <c r="AE792" s="149" t="str">
        <f t="shared" si="365"/>
        <v/>
      </c>
      <c r="AF792" s="149">
        <f t="shared" si="365"/>
        <v>48.608692643887593</v>
      </c>
      <c r="AG792" s="149" t="str">
        <f t="shared" si="365"/>
        <v/>
      </c>
      <c r="AH792" s="149" t="str">
        <f t="shared" si="365"/>
        <v/>
      </c>
      <c r="AI792" s="149" t="str">
        <f t="shared" si="365"/>
        <v/>
      </c>
      <c r="AJ792" s="149" t="str">
        <f t="shared" si="365"/>
        <v/>
      </c>
      <c r="AK792" s="149" t="str">
        <f t="shared" si="365"/>
        <v/>
      </c>
      <c r="AL792" s="149" t="str">
        <f t="shared" si="365"/>
        <v/>
      </c>
      <c r="AM792" s="149" t="str">
        <f t="shared" si="365"/>
        <v/>
      </c>
      <c r="AN792" s="149" t="str">
        <f t="shared" si="365"/>
        <v/>
      </c>
      <c r="AO792" s="149" t="str">
        <f t="shared" si="365"/>
        <v/>
      </c>
      <c r="AP792" s="149" t="str">
        <f t="shared" si="365"/>
        <v/>
      </c>
      <c r="AQ792" s="149">
        <f t="shared" si="365"/>
        <v>1.2602710425799488</v>
      </c>
      <c r="AS792" s="246">
        <v>136.60304462102172</v>
      </c>
      <c r="AT792" s="151"/>
      <c r="AV792" s="181"/>
      <c r="AW792" s="181"/>
      <c r="AX792" s="181"/>
      <c r="AY792" s="181"/>
      <c r="AZ792" s="181"/>
      <c r="BA792" s="181"/>
      <c r="BB792" s="181"/>
      <c r="BC792" s="181"/>
      <c r="BD792" s="181"/>
      <c r="BE792" s="181"/>
      <c r="BF792" s="181"/>
      <c r="BG792" s="181"/>
      <c r="BH792" s="181"/>
      <c r="BI792" s="181"/>
      <c r="BJ792" s="181"/>
      <c r="BK792" s="181"/>
      <c r="BL792" s="181"/>
      <c r="BM792" s="181"/>
      <c r="BN792" s="181"/>
      <c r="BO792" s="181"/>
      <c r="BP792" s="181"/>
      <c r="BQ792" s="181"/>
      <c r="BR792" s="181"/>
      <c r="BS792" s="181"/>
      <c r="BT792" s="181"/>
      <c r="BU792" s="181"/>
      <c r="BV792" s="181"/>
      <c r="BW792" s="181"/>
      <c r="BX792" s="181"/>
      <c r="BY792" s="181"/>
      <c r="BZ792" s="181"/>
      <c r="CA792" s="181"/>
      <c r="CB792" s="181"/>
      <c r="CC792" s="181"/>
      <c r="CD792" s="181"/>
      <c r="CE792" s="181"/>
      <c r="CF792" s="181"/>
      <c r="CG792" s="181"/>
      <c r="CH792" s="181"/>
      <c r="CI792" s="181"/>
      <c r="CJ792" s="181"/>
    </row>
    <row r="793" spans="2:88" x14ac:dyDescent="0.2">
      <c r="B793" s="144" t="str">
        <f t="shared" si="359"/>
        <v>28. Seguros de Crédito a la Exportación</v>
      </c>
      <c r="C793" s="149" t="str">
        <f t="shared" si="361"/>
        <v/>
      </c>
      <c r="D793" s="149">
        <f t="shared" si="365"/>
        <v>64.338968495408309</v>
      </c>
      <c r="E793" s="149" t="str">
        <f t="shared" si="365"/>
        <v/>
      </c>
      <c r="F793" s="149" t="str">
        <f t="shared" si="365"/>
        <v/>
      </c>
      <c r="G793" s="149">
        <f t="shared" si="365"/>
        <v>0</v>
      </c>
      <c r="H793" s="149" t="str">
        <f t="shared" si="365"/>
        <v/>
      </c>
      <c r="I793" s="149" t="str">
        <f t="shared" si="365"/>
        <v/>
      </c>
      <c r="J793" s="149">
        <f t="shared" si="365"/>
        <v>-0.14166277181192397</v>
      </c>
      <c r="K793" s="149" t="str">
        <f t="shared" si="365"/>
        <v/>
      </c>
      <c r="L793" s="149" t="str">
        <f t="shared" si="365"/>
        <v/>
      </c>
      <c r="M793" s="149">
        <f t="shared" si="365"/>
        <v>-2.1765079805543972</v>
      </c>
      <c r="N793" s="149" t="str">
        <f t="shared" si="365"/>
        <v/>
      </c>
      <c r="O793" s="149" t="str">
        <f t="shared" si="365"/>
        <v/>
      </c>
      <c r="P793" s="149" t="str">
        <f t="shared" si="365"/>
        <v/>
      </c>
      <c r="Q793" s="149" t="str">
        <f t="shared" si="365"/>
        <v/>
      </c>
      <c r="R793" s="149" t="str">
        <f t="shared" si="365"/>
        <v/>
      </c>
      <c r="S793" s="149" t="str">
        <f t="shared" si="365"/>
        <v/>
      </c>
      <c r="T793" s="149" t="str">
        <f t="shared" si="365"/>
        <v/>
      </c>
      <c r="U793" s="149" t="str">
        <f t="shared" si="365"/>
        <v/>
      </c>
      <c r="V793" s="149" t="str">
        <f t="shared" si="365"/>
        <v/>
      </c>
      <c r="W793" s="149" t="str">
        <f t="shared" si="365"/>
        <v/>
      </c>
      <c r="X793" s="149">
        <f t="shared" si="365"/>
        <v>8.064516129032258</v>
      </c>
      <c r="Y793" s="149" t="str">
        <f t="shared" si="365"/>
        <v/>
      </c>
      <c r="Z793" s="149" t="str">
        <f t="shared" si="365"/>
        <v/>
      </c>
      <c r="AA793" s="149" t="str">
        <f t="shared" si="365"/>
        <v/>
      </c>
      <c r="AB793" s="149" t="str">
        <f t="shared" si="365"/>
        <v/>
      </c>
      <c r="AC793" s="149">
        <f t="shared" si="365"/>
        <v>-79.427659231704283</v>
      </c>
      <c r="AD793" s="149" t="str">
        <f t="shared" si="365"/>
        <v/>
      </c>
      <c r="AE793" s="149" t="str">
        <f t="shared" si="365"/>
        <v/>
      </c>
      <c r="AF793" s="149" t="str">
        <f t="shared" si="365"/>
        <v/>
      </c>
      <c r="AG793" s="149" t="str">
        <f t="shared" si="365"/>
        <v/>
      </c>
      <c r="AH793" s="149" t="str">
        <f t="shared" si="365"/>
        <v/>
      </c>
      <c r="AI793" s="149" t="str">
        <f t="shared" si="365"/>
        <v/>
      </c>
      <c r="AJ793" s="149" t="str">
        <f t="shared" si="365"/>
        <v/>
      </c>
      <c r="AK793" s="149" t="str">
        <f t="shared" si="365"/>
        <v/>
      </c>
      <c r="AL793" s="149" t="str">
        <f t="shared" si="365"/>
        <v/>
      </c>
      <c r="AM793" s="149" t="str">
        <f t="shared" si="365"/>
        <v/>
      </c>
      <c r="AN793" s="149" t="str">
        <f t="shared" si="365"/>
        <v/>
      </c>
      <c r="AO793" s="149" t="str">
        <f t="shared" si="365"/>
        <v/>
      </c>
      <c r="AP793" s="149" t="str">
        <f t="shared" si="365"/>
        <v/>
      </c>
      <c r="AQ793" s="149">
        <f t="shared" si="365"/>
        <v>27.087436234284901</v>
      </c>
      <c r="AS793" s="246">
        <v>117.98386351441015</v>
      </c>
      <c r="AT793" s="151"/>
      <c r="AV793" s="181"/>
      <c r="AW793" s="181"/>
      <c r="AX793" s="181"/>
      <c r="AY793" s="181"/>
      <c r="AZ793" s="181"/>
      <c r="BA793" s="181"/>
      <c r="BB793" s="181"/>
      <c r="BC793" s="181"/>
      <c r="BD793" s="181"/>
      <c r="BE793" s="181"/>
      <c r="BF793" s="181"/>
      <c r="BG793" s="181"/>
      <c r="BH793" s="181"/>
      <c r="BI793" s="181"/>
      <c r="BJ793" s="181"/>
      <c r="BK793" s="181"/>
      <c r="BL793" s="181"/>
      <c r="BM793" s="181"/>
      <c r="BN793" s="181"/>
      <c r="BO793" s="181"/>
      <c r="BP793" s="181"/>
      <c r="BQ793" s="181"/>
      <c r="BR793" s="181"/>
      <c r="BS793" s="181"/>
      <c r="BT793" s="181"/>
      <c r="BU793" s="181"/>
      <c r="BV793" s="181"/>
      <c r="BW793" s="181"/>
      <c r="BX793" s="181"/>
      <c r="BY793" s="181"/>
      <c r="BZ793" s="181"/>
      <c r="CA793" s="181"/>
      <c r="CB793" s="181"/>
      <c r="CC793" s="181"/>
      <c r="CD793" s="181"/>
      <c r="CE793" s="181"/>
      <c r="CF793" s="181"/>
      <c r="CG793" s="181"/>
      <c r="CH793" s="181"/>
      <c r="CI793" s="181"/>
      <c r="CJ793" s="181"/>
    </row>
    <row r="794" spans="2:88" x14ac:dyDescent="0.2">
      <c r="B794" s="144" t="str">
        <f t="shared" si="359"/>
        <v>29. Otros Seguros de Crédito</v>
      </c>
      <c r="C794" s="149" t="str">
        <f t="shared" si="361"/>
        <v/>
      </c>
      <c r="D794" s="149" t="str">
        <f t="shared" si="365"/>
        <v/>
      </c>
      <c r="E794" s="149" t="str">
        <f t="shared" si="365"/>
        <v/>
      </c>
      <c r="F794" s="149" t="str">
        <f t="shared" si="365"/>
        <v/>
      </c>
      <c r="G794" s="149" t="str">
        <f t="shared" si="365"/>
        <v/>
      </c>
      <c r="H794" s="149" t="str">
        <f t="shared" si="365"/>
        <v/>
      </c>
      <c r="I794" s="149" t="str">
        <f t="shared" si="365"/>
        <v/>
      </c>
      <c r="J794" s="149" t="str">
        <f t="shared" si="365"/>
        <v/>
      </c>
      <c r="K794" s="149" t="str">
        <f t="shared" si="365"/>
        <v/>
      </c>
      <c r="L794" s="149" t="str">
        <f t="shared" si="365"/>
        <v/>
      </c>
      <c r="M794" s="149" t="str">
        <f t="shared" si="365"/>
        <v/>
      </c>
      <c r="N794" s="149" t="str">
        <f t="shared" si="365"/>
        <v/>
      </c>
      <c r="O794" s="149" t="str">
        <f t="shared" si="365"/>
        <v/>
      </c>
      <c r="P794" s="149" t="str">
        <f t="shared" si="365"/>
        <v/>
      </c>
      <c r="Q794" s="149" t="str">
        <f t="shared" si="365"/>
        <v/>
      </c>
      <c r="R794" s="149" t="str">
        <f t="shared" si="365"/>
        <v/>
      </c>
      <c r="S794" s="149" t="str">
        <f t="shared" si="365"/>
        <v/>
      </c>
      <c r="T794" s="149" t="str">
        <f t="shared" si="365"/>
        <v/>
      </c>
      <c r="U794" s="149" t="str">
        <f t="shared" si="365"/>
        <v/>
      </c>
      <c r="V794" s="149" t="str">
        <f t="shared" si="365"/>
        <v/>
      </c>
      <c r="W794" s="149" t="str">
        <f t="shared" si="365"/>
        <v/>
      </c>
      <c r="X794" s="149" t="str">
        <f t="shared" si="365"/>
        <v/>
      </c>
      <c r="Y794" s="149" t="str">
        <f t="shared" si="365"/>
        <v/>
      </c>
      <c r="Z794" s="149" t="str">
        <f t="shared" si="365"/>
        <v/>
      </c>
      <c r="AA794" s="149" t="str">
        <f t="shared" si="365"/>
        <v/>
      </c>
      <c r="AB794" s="149" t="str">
        <f t="shared" si="365"/>
        <v/>
      </c>
      <c r="AC794" s="149" t="str">
        <f t="shared" si="365"/>
        <v/>
      </c>
      <c r="AD794" s="149" t="str">
        <f t="shared" si="365"/>
        <v/>
      </c>
      <c r="AE794" s="149" t="str">
        <f t="shared" si="365"/>
        <v/>
      </c>
      <c r="AF794" s="149" t="str">
        <f t="shared" si="365"/>
        <v/>
      </c>
      <c r="AG794" s="149" t="str">
        <f t="shared" si="365"/>
        <v/>
      </c>
      <c r="AH794" s="149" t="str">
        <f t="shared" si="365"/>
        <v/>
      </c>
      <c r="AI794" s="149" t="str">
        <f t="shared" si="365"/>
        <v/>
      </c>
      <c r="AJ794" s="149" t="str">
        <f t="shared" si="365"/>
        <v/>
      </c>
      <c r="AK794" s="149" t="str">
        <f t="shared" si="365"/>
        <v/>
      </c>
      <c r="AL794" s="149" t="str">
        <f t="shared" si="365"/>
        <v/>
      </c>
      <c r="AM794" s="149" t="str">
        <f t="shared" si="365"/>
        <v/>
      </c>
      <c r="AN794" s="149" t="str">
        <f t="shared" si="365"/>
        <v/>
      </c>
      <c r="AO794" s="149" t="str">
        <f t="shared" si="365"/>
        <v/>
      </c>
      <c r="AP794" s="149" t="str">
        <f t="shared" si="365"/>
        <v/>
      </c>
      <c r="AQ794" s="149" t="str">
        <f t="shared" si="365"/>
        <v/>
      </c>
      <c r="AS794" s="246" t="s">
        <v>729</v>
      </c>
      <c r="AT794" s="151"/>
      <c r="AV794" s="181"/>
      <c r="AW794" s="181"/>
      <c r="AX794" s="181"/>
      <c r="AY794" s="181"/>
      <c r="AZ794" s="181"/>
      <c r="BA794" s="181"/>
      <c r="BB794" s="181"/>
      <c r="BC794" s="181"/>
      <c r="BD794" s="181"/>
      <c r="BE794" s="181"/>
      <c r="BF794" s="181"/>
      <c r="BG794" s="181"/>
      <c r="BH794" s="181"/>
      <c r="BI794" s="181"/>
      <c r="BJ794" s="181"/>
      <c r="BK794" s="181"/>
      <c r="BL794" s="181"/>
      <c r="BM794" s="181"/>
      <c r="BN794" s="181"/>
      <c r="BO794" s="181"/>
      <c r="BP794" s="181"/>
      <c r="BQ794" s="181"/>
      <c r="BR794" s="181"/>
      <c r="BS794" s="181"/>
      <c r="BT794" s="181"/>
      <c r="BU794" s="181"/>
      <c r="BV794" s="181"/>
      <c r="BW794" s="181"/>
      <c r="BX794" s="181"/>
      <c r="BY794" s="181"/>
      <c r="BZ794" s="181"/>
      <c r="CA794" s="181"/>
      <c r="CB794" s="181"/>
      <c r="CC794" s="181"/>
      <c r="CD794" s="181"/>
      <c r="CE794" s="181"/>
      <c r="CF794" s="181"/>
      <c r="CG794" s="181"/>
      <c r="CH794" s="181"/>
      <c r="CI794" s="181"/>
      <c r="CJ794" s="181"/>
    </row>
    <row r="795" spans="2:88" x14ac:dyDescent="0.2">
      <c r="B795" s="144" t="str">
        <f t="shared" si="359"/>
        <v>30. Salud</v>
      </c>
      <c r="C795" s="149" t="str">
        <f t="shared" si="361"/>
        <v/>
      </c>
      <c r="D795" s="149" t="str">
        <f t="shared" si="365"/>
        <v/>
      </c>
      <c r="E795" s="149" t="str">
        <f t="shared" si="365"/>
        <v/>
      </c>
      <c r="F795" s="149" t="str">
        <f t="shared" si="365"/>
        <v/>
      </c>
      <c r="G795" s="149" t="str">
        <f t="shared" si="365"/>
        <v/>
      </c>
      <c r="H795" s="149" t="str">
        <f t="shared" si="365"/>
        <v/>
      </c>
      <c r="I795" s="149">
        <f t="shared" si="365"/>
        <v>0</v>
      </c>
      <c r="J795" s="149" t="str">
        <f t="shared" si="365"/>
        <v/>
      </c>
      <c r="K795" s="149" t="str">
        <f t="shared" si="365"/>
        <v/>
      </c>
      <c r="L795" s="149" t="str">
        <f t="shared" si="365"/>
        <v/>
      </c>
      <c r="M795" s="149" t="str">
        <f t="shared" si="365"/>
        <v/>
      </c>
      <c r="N795" s="149" t="str">
        <f t="shared" si="365"/>
        <v/>
      </c>
      <c r="O795" s="149" t="str">
        <f t="shared" si="365"/>
        <v/>
      </c>
      <c r="P795" s="149" t="str">
        <f t="shared" si="365"/>
        <v/>
      </c>
      <c r="Q795" s="149" t="str">
        <f t="shared" si="365"/>
        <v/>
      </c>
      <c r="R795" s="149" t="str">
        <f t="shared" si="365"/>
        <v/>
      </c>
      <c r="S795" s="149" t="str">
        <f t="shared" si="365"/>
        <v/>
      </c>
      <c r="T795" s="149" t="str">
        <f t="shared" si="365"/>
        <v/>
      </c>
      <c r="U795" s="149" t="str">
        <f t="shared" si="365"/>
        <v/>
      </c>
      <c r="V795" s="149" t="str">
        <f t="shared" si="365"/>
        <v/>
      </c>
      <c r="W795" s="149" t="str">
        <f t="shared" si="365"/>
        <v/>
      </c>
      <c r="X795" s="149" t="str">
        <f t="shared" si="365"/>
        <v/>
      </c>
      <c r="Y795" s="149" t="str">
        <f t="shared" si="365"/>
        <v/>
      </c>
      <c r="Z795" s="149" t="str">
        <f t="shared" si="365"/>
        <v/>
      </c>
      <c r="AA795" s="149" t="str">
        <f t="shared" si="365"/>
        <v/>
      </c>
      <c r="AB795" s="149" t="str">
        <f t="shared" si="365"/>
        <v/>
      </c>
      <c r="AC795" s="149" t="str">
        <f t="shared" si="365"/>
        <v/>
      </c>
      <c r="AD795" s="149" t="str">
        <f t="shared" si="365"/>
        <v/>
      </c>
      <c r="AE795" s="149" t="str">
        <f t="shared" si="365"/>
        <v/>
      </c>
      <c r="AF795" s="149" t="str">
        <f t="shared" si="365"/>
        <v/>
      </c>
      <c r="AG795" s="149">
        <f t="shared" si="365"/>
        <v>0</v>
      </c>
      <c r="AH795" s="149" t="str">
        <f t="shared" si="365"/>
        <v/>
      </c>
      <c r="AI795" s="149" t="str">
        <f t="shared" si="365"/>
        <v/>
      </c>
      <c r="AJ795" s="149" t="str">
        <f t="shared" si="365"/>
        <v/>
      </c>
      <c r="AK795" s="149" t="str">
        <f t="shared" si="365"/>
        <v/>
      </c>
      <c r="AL795" s="149" t="str">
        <f t="shared" si="365"/>
        <v/>
      </c>
      <c r="AM795" s="149" t="str">
        <f t="shared" si="365"/>
        <v/>
      </c>
      <c r="AN795" s="149" t="str">
        <f t="shared" si="365"/>
        <v/>
      </c>
      <c r="AO795" s="149" t="str">
        <f t="shared" si="365"/>
        <v/>
      </c>
      <c r="AP795" s="149" t="str">
        <f t="shared" si="365"/>
        <v/>
      </c>
      <c r="AQ795" s="149">
        <f t="shared" si="365"/>
        <v>39.556917932283689</v>
      </c>
      <c r="AS795" s="246">
        <v>129.00274473924978</v>
      </c>
      <c r="AT795" s="151"/>
      <c r="AV795" s="181"/>
      <c r="AW795" s="181"/>
      <c r="AX795" s="181"/>
      <c r="AY795" s="181"/>
      <c r="AZ795" s="181"/>
      <c r="BA795" s="181"/>
      <c r="BB795" s="181"/>
      <c r="BC795" s="181"/>
      <c r="BD795" s="181"/>
      <c r="BE795" s="181"/>
      <c r="BF795" s="181"/>
      <c r="BG795" s="181"/>
      <c r="BH795" s="181"/>
      <c r="BI795" s="181"/>
      <c r="BJ795" s="181"/>
      <c r="BK795" s="181"/>
      <c r="BL795" s="181"/>
      <c r="BM795" s="181"/>
      <c r="BN795" s="181"/>
      <c r="BO795" s="181"/>
      <c r="BP795" s="181"/>
      <c r="BQ795" s="181"/>
      <c r="BR795" s="181"/>
      <c r="BS795" s="181"/>
      <c r="BT795" s="181"/>
      <c r="BU795" s="181"/>
      <c r="BV795" s="181"/>
      <c r="BW795" s="181"/>
      <c r="BX795" s="181"/>
      <c r="BY795" s="181"/>
      <c r="BZ795" s="181"/>
      <c r="CA795" s="181"/>
      <c r="CB795" s="181"/>
      <c r="CC795" s="181"/>
      <c r="CD795" s="181"/>
      <c r="CE795" s="181"/>
      <c r="CF795" s="181"/>
      <c r="CG795" s="181"/>
      <c r="CH795" s="181"/>
      <c r="CI795" s="181"/>
      <c r="CJ795" s="181"/>
    </row>
    <row r="796" spans="2:88" x14ac:dyDescent="0.2">
      <c r="B796" s="144" t="str">
        <f t="shared" si="359"/>
        <v>31. Accidentes Personales</v>
      </c>
      <c r="C796" s="149" t="str">
        <f t="shared" si="361"/>
        <v/>
      </c>
      <c r="D796" s="149" t="str">
        <f t="shared" si="365"/>
        <v/>
      </c>
      <c r="E796" s="149">
        <f t="shared" si="365"/>
        <v>-8.6347936738774766</v>
      </c>
      <c r="F796" s="149">
        <f t="shared" si="365"/>
        <v>0</v>
      </c>
      <c r="G796" s="149" t="str">
        <f t="shared" si="365"/>
        <v/>
      </c>
      <c r="H796" s="149">
        <f t="shared" si="365"/>
        <v>1825.6097560975611</v>
      </c>
      <c r="I796" s="149">
        <f t="shared" si="365"/>
        <v>54.736125328631402</v>
      </c>
      <c r="J796" s="149" t="str">
        <f t="shared" si="365"/>
        <v/>
      </c>
      <c r="K796" s="149">
        <f t="shared" si="365"/>
        <v>-7.913257424043028</v>
      </c>
      <c r="L796" s="149">
        <f t="shared" si="365"/>
        <v>81.291628707359038</v>
      </c>
      <c r="M796" s="149" t="str">
        <f t="shared" si="365"/>
        <v/>
      </c>
      <c r="N796" s="149">
        <f t="shared" si="365"/>
        <v>24.179556270996642</v>
      </c>
      <c r="O796" s="149">
        <f t="shared" si="365"/>
        <v>8.9496945274925253</v>
      </c>
      <c r="P796" s="149" t="str">
        <f t="shared" si="365"/>
        <v/>
      </c>
      <c r="Q796" s="149">
        <f t="shared" si="365"/>
        <v>-0.10641127959563715</v>
      </c>
      <c r="R796" s="149" t="str">
        <f t="shared" si="365"/>
        <v/>
      </c>
      <c r="S796" s="149">
        <f t="shared" si="365"/>
        <v>2157.1428571428573</v>
      </c>
      <c r="T796" s="149" t="str">
        <f t="shared" si="365"/>
        <v/>
      </c>
      <c r="U796" s="149">
        <f t="shared" si="365"/>
        <v>-3147.1124620060791</v>
      </c>
      <c r="V796" s="149" t="str">
        <f t="shared" si="365"/>
        <v/>
      </c>
      <c r="W796" s="149">
        <f t="shared" si="365"/>
        <v>37.126153809292774</v>
      </c>
      <c r="X796" s="149" t="str">
        <f t="shared" si="365"/>
        <v/>
      </c>
      <c r="Y796" s="149">
        <f t="shared" si="365"/>
        <v>31.024968375654773</v>
      </c>
      <c r="Z796" s="149">
        <f t="shared" si="365"/>
        <v>-0.2707643199806995</v>
      </c>
      <c r="AA796" s="149">
        <f t="shared" si="365"/>
        <v>21.430136618742036</v>
      </c>
      <c r="AB796" s="149">
        <f t="shared" si="365"/>
        <v>-1782.4074074074072</v>
      </c>
      <c r="AC796" s="149" t="str">
        <f t="shared" si="365"/>
        <v/>
      </c>
      <c r="AD796" s="149">
        <f t="shared" si="365"/>
        <v>322.60814651089362</v>
      </c>
      <c r="AE796" s="149">
        <f t="shared" si="365"/>
        <v>20.448622089297157</v>
      </c>
      <c r="AF796" s="149" t="str">
        <f t="shared" si="365"/>
        <v/>
      </c>
      <c r="AG796" s="149">
        <f t="shared" si="365"/>
        <v>-0.78277886497064575</v>
      </c>
      <c r="AH796" s="149">
        <f t="shared" si="365"/>
        <v>8.190010893605784</v>
      </c>
      <c r="AI796" s="149" t="str">
        <f t="shared" si="365"/>
        <v/>
      </c>
      <c r="AJ796" s="149" t="str">
        <f t="shared" si="365"/>
        <v/>
      </c>
      <c r="AK796" s="149" t="str">
        <f t="shared" si="365"/>
        <v/>
      </c>
      <c r="AL796" s="149" t="str">
        <f t="shared" si="365"/>
        <v/>
      </c>
      <c r="AM796" s="149" t="str">
        <f t="shared" si="365"/>
        <v/>
      </c>
      <c r="AN796" s="149" t="str">
        <f t="shared" si="365"/>
        <v/>
      </c>
      <c r="AO796" s="149" t="str">
        <f t="shared" si="365"/>
        <v/>
      </c>
      <c r="AP796" s="149" t="str">
        <f t="shared" si="365"/>
        <v/>
      </c>
      <c r="AQ796" s="149">
        <f t="shared" si="365"/>
        <v>26.202826338499012</v>
      </c>
      <c r="AS796" s="246">
        <v>22.019910407794534</v>
      </c>
      <c r="AT796" s="151"/>
      <c r="AV796" s="181"/>
      <c r="AW796" s="181"/>
      <c r="AX796" s="181"/>
      <c r="AY796" s="181"/>
      <c r="AZ796" s="181"/>
      <c r="BA796" s="181"/>
      <c r="BB796" s="181"/>
      <c r="BC796" s="181"/>
      <c r="BD796" s="181"/>
      <c r="BE796" s="181"/>
      <c r="BF796" s="181"/>
      <c r="BG796" s="181"/>
      <c r="BH796" s="181"/>
      <c r="BI796" s="181"/>
      <c r="BJ796" s="181"/>
      <c r="BK796" s="181"/>
      <c r="BL796" s="181"/>
      <c r="BM796" s="181"/>
      <c r="BN796" s="181"/>
      <c r="BO796" s="181"/>
      <c r="BP796" s="181"/>
      <c r="BQ796" s="181"/>
      <c r="BR796" s="181"/>
      <c r="BS796" s="181"/>
      <c r="BT796" s="181"/>
      <c r="BU796" s="181"/>
      <c r="BV796" s="181"/>
      <c r="BW796" s="181"/>
      <c r="BX796" s="181"/>
      <c r="BY796" s="181"/>
      <c r="BZ796" s="181"/>
      <c r="CA796" s="181"/>
      <c r="CB796" s="181"/>
      <c r="CC796" s="181"/>
      <c r="CD796" s="181"/>
      <c r="CE796" s="181"/>
      <c r="CF796" s="181"/>
      <c r="CG796" s="181"/>
      <c r="CH796" s="181"/>
      <c r="CI796" s="181"/>
      <c r="CJ796" s="181"/>
    </row>
    <row r="797" spans="2:88" x14ac:dyDescent="0.2">
      <c r="B797" s="144" t="str">
        <f t="shared" si="359"/>
        <v>32. SOAP</v>
      </c>
      <c r="C797" s="149" t="str">
        <f t="shared" si="361"/>
        <v/>
      </c>
      <c r="D797" s="149" t="str">
        <f t="shared" si="365"/>
        <v/>
      </c>
      <c r="E797" s="149" t="str">
        <f t="shared" si="365"/>
        <v/>
      </c>
      <c r="F797" s="149">
        <f t="shared" si="365"/>
        <v>0</v>
      </c>
      <c r="G797" s="149" t="str">
        <f t="shared" si="365"/>
        <v/>
      </c>
      <c r="H797" s="149">
        <f t="shared" si="365"/>
        <v>166.4316145144704</v>
      </c>
      <c r="I797" s="149">
        <f t="shared" si="365"/>
        <v>1.0822060353798129</v>
      </c>
      <c r="J797" s="149" t="str">
        <f t="shared" si="365"/>
        <v/>
      </c>
      <c r="K797" s="149" t="str">
        <f t="shared" si="365"/>
        <v/>
      </c>
      <c r="L797" s="149" t="str">
        <f t="shared" si="365"/>
        <v/>
      </c>
      <c r="M797" s="149" t="str">
        <f t="shared" si="365"/>
        <v/>
      </c>
      <c r="N797" s="149" t="str">
        <f t="shared" si="365"/>
        <v/>
      </c>
      <c r="O797" s="149" t="str">
        <f t="shared" si="365"/>
        <v/>
      </c>
      <c r="P797" s="149" t="str">
        <f t="shared" si="365"/>
        <v/>
      </c>
      <c r="Q797" s="149" t="str">
        <f t="shared" si="365"/>
        <v/>
      </c>
      <c r="R797" s="149" t="str">
        <f t="shared" si="365"/>
        <v/>
      </c>
      <c r="S797" s="149" t="str">
        <f t="shared" si="365"/>
        <v/>
      </c>
      <c r="T797" s="149" t="str">
        <f t="shared" si="365"/>
        <v/>
      </c>
      <c r="U797" s="149" t="str">
        <f t="shared" si="365"/>
        <v/>
      </c>
      <c r="V797" s="149" t="str">
        <f t="shared" si="365"/>
        <v/>
      </c>
      <c r="W797" s="149" t="str">
        <f t="shared" si="365"/>
        <v/>
      </c>
      <c r="X797" s="149" t="str">
        <f t="shared" si="365"/>
        <v/>
      </c>
      <c r="Y797" s="149" t="str">
        <f t="shared" si="365"/>
        <v/>
      </c>
      <c r="Z797" s="149" t="str">
        <f t="shared" si="365"/>
        <v/>
      </c>
      <c r="AA797" s="149" t="str">
        <f t="shared" si="365"/>
        <v/>
      </c>
      <c r="AB797" s="149" t="str">
        <f t="shared" si="365"/>
        <v/>
      </c>
      <c r="AC797" s="149" t="str">
        <f t="shared" si="365"/>
        <v/>
      </c>
      <c r="AD797" s="149" t="str">
        <f t="shared" si="365"/>
        <v/>
      </c>
      <c r="AE797" s="149" t="str">
        <f t="shared" si="365"/>
        <v/>
      </c>
      <c r="AF797" s="149" t="str">
        <f t="shared" si="365"/>
        <v/>
      </c>
      <c r="AG797" s="149" t="str">
        <f t="shared" si="365"/>
        <v/>
      </c>
      <c r="AH797" s="149" t="str">
        <f t="shared" si="365"/>
        <v/>
      </c>
      <c r="AI797" s="149" t="str">
        <f t="shared" si="365"/>
        <v/>
      </c>
      <c r="AJ797" s="149" t="str">
        <f t="shared" si="365"/>
        <v/>
      </c>
      <c r="AK797" s="149" t="str">
        <f t="shared" si="365"/>
        <v/>
      </c>
      <c r="AL797" s="149" t="str">
        <f t="shared" si="365"/>
        <v/>
      </c>
      <c r="AM797" s="149" t="str">
        <f t="shared" si="365"/>
        <v/>
      </c>
      <c r="AN797" s="149" t="str">
        <f t="shared" si="365"/>
        <v/>
      </c>
      <c r="AO797" s="149" t="str">
        <f t="shared" si="365"/>
        <v/>
      </c>
      <c r="AP797" s="149" t="str">
        <f t="shared" si="365"/>
        <v/>
      </c>
      <c r="AQ797" s="149">
        <f t="shared" si="365"/>
        <v>146.4294403892944</v>
      </c>
      <c r="AS797" s="246">
        <v>279.50867615519593</v>
      </c>
      <c r="AT797" s="151"/>
      <c r="AV797" s="181"/>
      <c r="AW797" s="181"/>
      <c r="AX797" s="181"/>
      <c r="AY797" s="181"/>
      <c r="AZ797" s="181"/>
      <c r="BA797" s="181"/>
      <c r="BB797" s="181"/>
      <c r="BC797" s="181"/>
      <c r="BD797" s="181"/>
      <c r="BE797" s="181"/>
      <c r="BF797" s="181"/>
      <c r="BG797" s="181"/>
      <c r="BH797" s="181"/>
      <c r="BI797" s="181"/>
      <c r="BJ797" s="181"/>
      <c r="BK797" s="181"/>
      <c r="BL797" s="181"/>
      <c r="BM797" s="181"/>
      <c r="BN797" s="181"/>
      <c r="BO797" s="181"/>
      <c r="BP797" s="181"/>
      <c r="BQ797" s="181"/>
      <c r="BR797" s="181"/>
      <c r="BS797" s="181"/>
      <c r="BT797" s="181"/>
      <c r="BU797" s="181"/>
      <c r="BV797" s="181"/>
      <c r="BW797" s="181"/>
      <c r="BX797" s="181"/>
      <c r="BY797" s="181"/>
      <c r="BZ797" s="181"/>
      <c r="CA797" s="181"/>
      <c r="CB797" s="181"/>
      <c r="CC797" s="181"/>
      <c r="CD797" s="181"/>
      <c r="CE797" s="181"/>
      <c r="CF797" s="181"/>
      <c r="CG797" s="181"/>
      <c r="CH797" s="181"/>
      <c r="CI797" s="181"/>
      <c r="CJ797" s="181"/>
    </row>
    <row r="798" spans="2:88" x14ac:dyDescent="0.2">
      <c r="B798" s="144" t="str">
        <f t="shared" si="359"/>
        <v>33. Seguro de Cesantía</v>
      </c>
      <c r="C798" s="149" t="str">
        <f t="shared" si="361"/>
        <v/>
      </c>
      <c r="D798" s="149" t="str">
        <f t="shared" si="365"/>
        <v/>
      </c>
      <c r="E798" s="149">
        <f t="shared" si="365"/>
        <v>94.573029675138827</v>
      </c>
      <c r="F798" s="149" t="str">
        <f t="shared" si="365"/>
        <v/>
      </c>
      <c r="G798" s="149" t="str">
        <f t="shared" si="365"/>
        <v/>
      </c>
      <c r="H798" s="149" t="str">
        <f t="shared" si="365"/>
        <v/>
      </c>
      <c r="I798" s="149">
        <f t="shared" si="365"/>
        <v>21.164631269982703</v>
      </c>
      <c r="J798" s="149" t="str">
        <f t="shared" si="365"/>
        <v/>
      </c>
      <c r="K798" s="149" t="str">
        <f t="shared" si="365"/>
        <v/>
      </c>
      <c r="L798" s="149" t="str">
        <f t="shared" si="365"/>
        <v/>
      </c>
      <c r="M798" s="149" t="str">
        <f t="shared" si="365"/>
        <v/>
      </c>
      <c r="N798" s="149" t="str">
        <f t="shared" ref="D798:AQ803" si="366">IFERROR((N839/N880)*100,"")</f>
        <v/>
      </c>
      <c r="O798" s="149" t="str">
        <f t="shared" si="366"/>
        <v/>
      </c>
      <c r="P798" s="149" t="str">
        <f t="shared" si="366"/>
        <v/>
      </c>
      <c r="Q798" s="149" t="str">
        <f t="shared" si="366"/>
        <v/>
      </c>
      <c r="R798" s="149" t="str">
        <f t="shared" si="366"/>
        <v/>
      </c>
      <c r="S798" s="149" t="str">
        <f t="shared" si="366"/>
        <v/>
      </c>
      <c r="T798" s="149" t="str">
        <f t="shared" si="366"/>
        <v/>
      </c>
      <c r="U798" s="149" t="str">
        <f t="shared" si="366"/>
        <v/>
      </c>
      <c r="V798" s="149" t="str">
        <f t="shared" si="366"/>
        <v/>
      </c>
      <c r="W798" s="149" t="str">
        <f t="shared" si="366"/>
        <v/>
      </c>
      <c r="X798" s="149" t="str">
        <f t="shared" si="366"/>
        <v/>
      </c>
      <c r="Y798" s="149" t="str">
        <f t="shared" si="366"/>
        <v/>
      </c>
      <c r="Z798" s="149" t="str">
        <f t="shared" si="366"/>
        <v/>
      </c>
      <c r="AA798" s="149" t="str">
        <f t="shared" si="366"/>
        <v/>
      </c>
      <c r="AB798" s="149">
        <f t="shared" si="366"/>
        <v>2.6066645904702588</v>
      </c>
      <c r="AC798" s="149" t="str">
        <f t="shared" si="366"/>
        <v/>
      </c>
      <c r="AD798" s="149" t="str">
        <f t="shared" si="366"/>
        <v/>
      </c>
      <c r="AE798" s="149" t="str">
        <f t="shared" si="366"/>
        <v/>
      </c>
      <c r="AF798" s="149" t="str">
        <f t="shared" si="366"/>
        <v/>
      </c>
      <c r="AG798" s="149">
        <f t="shared" si="366"/>
        <v>-51000</v>
      </c>
      <c r="AH798" s="149" t="str">
        <f t="shared" si="366"/>
        <v/>
      </c>
      <c r="AI798" s="149">
        <f t="shared" si="366"/>
        <v>169.45258147198828</v>
      </c>
      <c r="AJ798" s="149">
        <f t="shared" si="366"/>
        <v>22.48027452715672</v>
      </c>
      <c r="AK798" s="149" t="str">
        <f t="shared" si="366"/>
        <v/>
      </c>
      <c r="AL798" s="149" t="str">
        <f t="shared" si="366"/>
        <v/>
      </c>
      <c r="AM798" s="149" t="str">
        <f t="shared" si="366"/>
        <v/>
      </c>
      <c r="AN798" s="149" t="str">
        <f t="shared" si="366"/>
        <v/>
      </c>
      <c r="AO798" s="149" t="str">
        <f t="shared" si="366"/>
        <v/>
      </c>
      <c r="AP798" s="149" t="str">
        <f t="shared" si="366"/>
        <v/>
      </c>
      <c r="AQ798" s="149">
        <f t="shared" si="366"/>
        <v>36.939380810763865</v>
      </c>
      <c r="AS798" s="246">
        <v>44.324940884307836</v>
      </c>
      <c r="AT798" s="151"/>
      <c r="AV798" s="181"/>
      <c r="AW798" s="181"/>
      <c r="AX798" s="181"/>
      <c r="AY798" s="181"/>
      <c r="AZ798" s="181"/>
      <c r="BA798" s="181"/>
      <c r="BB798" s="181"/>
      <c r="BC798" s="181"/>
      <c r="BD798" s="181"/>
      <c r="BE798" s="181"/>
      <c r="BF798" s="181"/>
      <c r="BG798" s="181"/>
      <c r="BH798" s="181"/>
      <c r="BI798" s="181"/>
      <c r="BJ798" s="181"/>
      <c r="BK798" s="181"/>
      <c r="BL798" s="181"/>
      <c r="BM798" s="181"/>
      <c r="BN798" s="181"/>
      <c r="BO798" s="181"/>
      <c r="BP798" s="181"/>
      <c r="BQ798" s="181"/>
      <c r="BR798" s="181"/>
      <c r="BS798" s="181"/>
      <c r="BT798" s="181"/>
      <c r="BU798" s="181"/>
      <c r="BV798" s="181"/>
      <c r="BW798" s="181"/>
      <c r="BX798" s="181"/>
      <c r="BY798" s="181"/>
      <c r="BZ798" s="181"/>
      <c r="CA798" s="181"/>
      <c r="CB798" s="181"/>
      <c r="CC798" s="181"/>
      <c r="CD798" s="181"/>
      <c r="CE798" s="181"/>
      <c r="CF798" s="181"/>
      <c r="CG798" s="181"/>
      <c r="CH798" s="181"/>
      <c r="CI798" s="181"/>
      <c r="CJ798" s="181"/>
    </row>
    <row r="799" spans="2:88" x14ac:dyDescent="0.2">
      <c r="B799" s="144" t="str">
        <f t="shared" si="359"/>
        <v>34. Seguro de Título</v>
      </c>
      <c r="C799" s="149" t="str">
        <f t="shared" si="361"/>
        <v/>
      </c>
      <c r="D799" s="149" t="str">
        <f t="shared" si="366"/>
        <v/>
      </c>
      <c r="E799" s="149" t="str">
        <f t="shared" si="366"/>
        <v/>
      </c>
      <c r="F799" s="149" t="str">
        <f t="shared" si="366"/>
        <v/>
      </c>
      <c r="G799" s="149" t="str">
        <f t="shared" si="366"/>
        <v/>
      </c>
      <c r="H799" s="149" t="str">
        <f t="shared" si="366"/>
        <v/>
      </c>
      <c r="I799" s="149" t="str">
        <f t="shared" si="366"/>
        <v/>
      </c>
      <c r="J799" s="149" t="str">
        <f t="shared" si="366"/>
        <v/>
      </c>
      <c r="K799" s="149" t="str">
        <f t="shared" si="366"/>
        <v/>
      </c>
      <c r="L799" s="149" t="str">
        <f t="shared" si="366"/>
        <v/>
      </c>
      <c r="M799" s="149" t="str">
        <f t="shared" si="366"/>
        <v/>
      </c>
      <c r="N799" s="149" t="str">
        <f t="shared" si="366"/>
        <v/>
      </c>
      <c r="O799" s="149" t="str">
        <f t="shared" si="366"/>
        <v/>
      </c>
      <c r="P799" s="149" t="str">
        <f t="shared" si="366"/>
        <v/>
      </c>
      <c r="Q799" s="149">
        <f t="shared" si="366"/>
        <v>46.166312730524197</v>
      </c>
      <c r="R799" s="149" t="str">
        <f t="shared" si="366"/>
        <v/>
      </c>
      <c r="S799" s="149" t="str">
        <f t="shared" si="366"/>
        <v/>
      </c>
      <c r="T799" s="149" t="str">
        <f t="shared" si="366"/>
        <v/>
      </c>
      <c r="U799" s="149" t="str">
        <f t="shared" si="366"/>
        <v/>
      </c>
      <c r="V799" s="149" t="str">
        <f t="shared" si="366"/>
        <v/>
      </c>
      <c r="W799" s="149" t="str">
        <f t="shared" si="366"/>
        <v/>
      </c>
      <c r="X799" s="149" t="str">
        <f t="shared" si="366"/>
        <v/>
      </c>
      <c r="Y799" s="149" t="str">
        <f t="shared" si="366"/>
        <v/>
      </c>
      <c r="Z799" s="149" t="str">
        <f t="shared" si="366"/>
        <v/>
      </c>
      <c r="AA799" s="149" t="str">
        <f t="shared" si="366"/>
        <v/>
      </c>
      <c r="AB799" s="149" t="str">
        <f t="shared" si="366"/>
        <v/>
      </c>
      <c r="AC799" s="149" t="str">
        <f t="shared" si="366"/>
        <v/>
      </c>
      <c r="AD799" s="149" t="str">
        <f t="shared" si="366"/>
        <v/>
      </c>
      <c r="AE799" s="149" t="str">
        <f t="shared" si="366"/>
        <v/>
      </c>
      <c r="AF799" s="149" t="str">
        <f t="shared" si="366"/>
        <v/>
      </c>
      <c r="AG799" s="149" t="str">
        <f t="shared" si="366"/>
        <v/>
      </c>
      <c r="AH799" s="149" t="str">
        <f t="shared" si="366"/>
        <v/>
      </c>
      <c r="AI799" s="149" t="str">
        <f t="shared" si="366"/>
        <v/>
      </c>
      <c r="AJ799" s="149" t="str">
        <f t="shared" si="366"/>
        <v/>
      </c>
      <c r="AK799" s="149" t="str">
        <f t="shared" si="366"/>
        <v/>
      </c>
      <c r="AL799" s="149" t="str">
        <f t="shared" si="366"/>
        <v/>
      </c>
      <c r="AM799" s="149" t="str">
        <f t="shared" si="366"/>
        <v/>
      </c>
      <c r="AN799" s="149" t="str">
        <f t="shared" si="366"/>
        <v/>
      </c>
      <c r="AO799" s="149" t="str">
        <f t="shared" si="366"/>
        <v/>
      </c>
      <c r="AP799" s="149" t="str">
        <f t="shared" si="366"/>
        <v/>
      </c>
      <c r="AQ799" s="149">
        <f t="shared" si="366"/>
        <v>46.166312730524197</v>
      </c>
      <c r="AS799" s="246" t="s">
        <v>729</v>
      </c>
      <c r="AT799" s="151"/>
      <c r="AV799" s="181"/>
      <c r="AW799" s="181"/>
      <c r="AX799" s="181"/>
      <c r="AY799" s="181"/>
      <c r="AZ799" s="181"/>
      <c r="BA799" s="181"/>
      <c r="BB799" s="181"/>
      <c r="BC799" s="181"/>
      <c r="BD799" s="181"/>
      <c r="BE799" s="181"/>
      <c r="BF799" s="181"/>
      <c r="BG799" s="181"/>
      <c r="BH799" s="181"/>
      <c r="BI799" s="181"/>
      <c r="BJ799" s="181"/>
      <c r="BK799" s="181"/>
      <c r="BL799" s="181"/>
      <c r="BM799" s="181"/>
      <c r="BN799" s="181"/>
      <c r="BO799" s="181"/>
      <c r="BP799" s="181"/>
      <c r="BQ799" s="181"/>
      <c r="BR799" s="181"/>
      <c r="BS799" s="181"/>
      <c r="BT799" s="181"/>
      <c r="BU799" s="181"/>
      <c r="BV799" s="181"/>
      <c r="BW799" s="181"/>
      <c r="BX799" s="181"/>
      <c r="BY799" s="181"/>
      <c r="BZ799" s="181"/>
      <c r="CA799" s="181"/>
      <c r="CB799" s="181"/>
      <c r="CC799" s="181"/>
      <c r="CD799" s="181"/>
      <c r="CE799" s="181"/>
      <c r="CF799" s="181"/>
      <c r="CG799" s="181"/>
      <c r="CH799" s="181"/>
      <c r="CI799" s="181"/>
      <c r="CJ799" s="181"/>
    </row>
    <row r="800" spans="2:88" x14ac:dyDescent="0.2">
      <c r="B800" s="144" t="str">
        <f t="shared" si="359"/>
        <v>35. Seguro Agrícola</v>
      </c>
      <c r="C800" s="149" t="str">
        <f t="shared" si="361"/>
        <v/>
      </c>
      <c r="D800" s="149" t="str">
        <f t="shared" si="366"/>
        <v/>
      </c>
      <c r="E800" s="149" t="str">
        <f t="shared" si="366"/>
        <v/>
      </c>
      <c r="F800" s="149" t="str">
        <f t="shared" si="366"/>
        <v/>
      </c>
      <c r="G800" s="149" t="str">
        <f t="shared" si="366"/>
        <v/>
      </c>
      <c r="H800" s="149" t="str">
        <f t="shared" si="366"/>
        <v/>
      </c>
      <c r="I800" s="149" t="str">
        <f t="shared" si="366"/>
        <v/>
      </c>
      <c r="J800" s="149" t="str">
        <f t="shared" si="366"/>
        <v/>
      </c>
      <c r="K800" s="149" t="str">
        <f t="shared" si="366"/>
        <v/>
      </c>
      <c r="L800" s="149" t="str">
        <f t="shared" si="366"/>
        <v/>
      </c>
      <c r="M800" s="149" t="str">
        <f t="shared" si="366"/>
        <v/>
      </c>
      <c r="N800" s="149" t="str">
        <f t="shared" si="366"/>
        <v/>
      </c>
      <c r="O800" s="149" t="str">
        <f t="shared" si="366"/>
        <v/>
      </c>
      <c r="P800" s="149" t="str">
        <f t="shared" si="366"/>
        <v/>
      </c>
      <c r="Q800" s="149">
        <f t="shared" si="366"/>
        <v>225.25809795773816</v>
      </c>
      <c r="R800" s="149" t="str">
        <f t="shared" si="366"/>
        <v/>
      </c>
      <c r="S800" s="149" t="str">
        <f t="shared" si="366"/>
        <v/>
      </c>
      <c r="T800" s="149" t="str">
        <f t="shared" si="366"/>
        <v/>
      </c>
      <c r="U800" s="149" t="str">
        <f t="shared" si="366"/>
        <v/>
      </c>
      <c r="V800" s="149" t="str">
        <f t="shared" si="366"/>
        <v/>
      </c>
      <c r="W800" s="149" t="str">
        <f t="shared" si="366"/>
        <v/>
      </c>
      <c r="X800" s="149" t="str">
        <f t="shared" si="366"/>
        <v/>
      </c>
      <c r="Y800" s="149" t="str">
        <f t="shared" si="366"/>
        <v/>
      </c>
      <c r="Z800" s="149" t="str">
        <f t="shared" si="366"/>
        <v/>
      </c>
      <c r="AA800" s="149" t="str">
        <f t="shared" si="366"/>
        <v/>
      </c>
      <c r="AB800" s="149" t="str">
        <f t="shared" si="366"/>
        <v/>
      </c>
      <c r="AC800" s="149" t="str">
        <f t="shared" si="366"/>
        <v/>
      </c>
      <c r="AD800" s="149" t="str">
        <f t="shared" si="366"/>
        <v/>
      </c>
      <c r="AE800" s="149" t="str">
        <f t="shared" si="366"/>
        <v/>
      </c>
      <c r="AF800" s="149" t="str">
        <f t="shared" si="366"/>
        <v/>
      </c>
      <c r="AG800" s="149">
        <f t="shared" si="366"/>
        <v>65.839470959423295</v>
      </c>
      <c r="AH800" s="149" t="str">
        <f t="shared" si="366"/>
        <v/>
      </c>
      <c r="AI800" s="149" t="str">
        <f t="shared" si="366"/>
        <v/>
      </c>
      <c r="AJ800" s="149" t="str">
        <f t="shared" si="366"/>
        <v/>
      </c>
      <c r="AK800" s="149" t="str">
        <f t="shared" si="366"/>
        <v/>
      </c>
      <c r="AL800" s="149" t="str">
        <f t="shared" si="366"/>
        <v/>
      </c>
      <c r="AM800" s="149" t="str">
        <f t="shared" si="366"/>
        <v/>
      </c>
      <c r="AN800" s="149" t="str">
        <f t="shared" si="366"/>
        <v/>
      </c>
      <c r="AO800" s="149" t="str">
        <f t="shared" si="366"/>
        <v/>
      </c>
      <c r="AP800" s="149" t="str">
        <f t="shared" si="366"/>
        <v/>
      </c>
      <c r="AQ800" s="149">
        <f t="shared" si="366"/>
        <v>211.41932634479795</v>
      </c>
      <c r="AS800" s="246">
        <v>36.130965605813472</v>
      </c>
      <c r="AT800" s="151"/>
      <c r="AV800" s="181"/>
      <c r="AW800" s="181"/>
      <c r="AX800" s="181"/>
      <c r="AY800" s="181"/>
      <c r="AZ800" s="181"/>
      <c r="BA800" s="181"/>
      <c r="BB800" s="181"/>
      <c r="BC800" s="181"/>
      <c r="BD800" s="181"/>
      <c r="BE800" s="181"/>
      <c r="BF800" s="181"/>
      <c r="BG800" s="181"/>
      <c r="BH800" s="181"/>
      <c r="BI800" s="181"/>
      <c r="BJ800" s="181"/>
      <c r="BK800" s="181"/>
      <c r="BL800" s="181"/>
      <c r="BM800" s="181"/>
      <c r="BN800" s="181"/>
      <c r="BO800" s="181"/>
      <c r="BP800" s="181"/>
      <c r="BQ800" s="181"/>
      <c r="BR800" s="181"/>
      <c r="BS800" s="181"/>
      <c r="BT800" s="181"/>
      <c r="BU800" s="181"/>
      <c r="BV800" s="181"/>
      <c r="BW800" s="181"/>
      <c r="BX800" s="181"/>
      <c r="BY800" s="181"/>
      <c r="BZ800" s="181"/>
      <c r="CA800" s="181"/>
      <c r="CB800" s="181"/>
      <c r="CC800" s="181"/>
      <c r="CD800" s="181"/>
      <c r="CE800" s="181"/>
      <c r="CF800" s="181"/>
      <c r="CG800" s="181"/>
      <c r="CH800" s="181"/>
      <c r="CI800" s="181"/>
      <c r="CJ800" s="181"/>
    </row>
    <row r="801" spans="2:88" x14ac:dyDescent="0.2">
      <c r="B801" s="144" t="str">
        <f t="shared" si="359"/>
        <v>36. Seguro de Asistencia</v>
      </c>
      <c r="C801" s="149" t="str">
        <f t="shared" si="361"/>
        <v/>
      </c>
      <c r="D801" s="149" t="str">
        <f t="shared" si="366"/>
        <v/>
      </c>
      <c r="E801" s="149">
        <f t="shared" si="366"/>
        <v>-7.4309978768577496</v>
      </c>
      <c r="F801" s="149" t="str">
        <f t="shared" si="366"/>
        <v/>
      </c>
      <c r="G801" s="149" t="str">
        <f t="shared" si="366"/>
        <v/>
      </c>
      <c r="H801" s="149">
        <f t="shared" si="366"/>
        <v>-587.5</v>
      </c>
      <c r="I801" s="149">
        <f t="shared" si="366"/>
        <v>66.981955762514559</v>
      </c>
      <c r="J801" s="149" t="str">
        <f t="shared" si="366"/>
        <v/>
      </c>
      <c r="K801" s="149" t="str">
        <f t="shared" si="366"/>
        <v/>
      </c>
      <c r="L801" s="149">
        <f t="shared" si="366"/>
        <v>9.1743119266055047</v>
      </c>
      <c r="M801" s="149" t="str">
        <f t="shared" si="366"/>
        <v/>
      </c>
      <c r="N801" s="149" t="str">
        <f t="shared" si="366"/>
        <v/>
      </c>
      <c r="O801" s="149" t="str">
        <f t="shared" si="366"/>
        <v/>
      </c>
      <c r="P801" s="149" t="str">
        <f t="shared" si="366"/>
        <v/>
      </c>
      <c r="Q801" s="149" t="str">
        <f t="shared" si="366"/>
        <v/>
      </c>
      <c r="R801" s="149" t="str">
        <f t="shared" si="366"/>
        <v/>
      </c>
      <c r="S801" s="149">
        <f t="shared" si="366"/>
        <v>-12.5</v>
      </c>
      <c r="T801" s="149" t="str">
        <f t="shared" si="366"/>
        <v/>
      </c>
      <c r="U801" s="149">
        <f t="shared" si="366"/>
        <v>1379.1044776119402</v>
      </c>
      <c r="V801" s="149" t="str">
        <f t="shared" si="366"/>
        <v/>
      </c>
      <c r="W801" s="149" t="str">
        <f t="shared" si="366"/>
        <v/>
      </c>
      <c r="X801" s="149" t="str">
        <f t="shared" si="366"/>
        <v/>
      </c>
      <c r="Y801" s="149">
        <f t="shared" si="366"/>
        <v>118.20064724919095</v>
      </c>
      <c r="Z801" s="149">
        <f t="shared" si="366"/>
        <v>0</v>
      </c>
      <c r="AA801" s="149" t="str">
        <f t="shared" si="366"/>
        <v/>
      </c>
      <c r="AB801" s="149" t="str">
        <f t="shared" si="366"/>
        <v/>
      </c>
      <c r="AC801" s="149" t="str">
        <f t="shared" si="366"/>
        <v/>
      </c>
      <c r="AD801" s="149">
        <f t="shared" si="366"/>
        <v>-1.4751896454355358</v>
      </c>
      <c r="AE801" s="149" t="str">
        <f t="shared" si="366"/>
        <v/>
      </c>
      <c r="AF801" s="149" t="str">
        <f t="shared" si="366"/>
        <v/>
      </c>
      <c r="AG801" s="149">
        <f t="shared" si="366"/>
        <v>-139033.33333333331</v>
      </c>
      <c r="AH801" s="149">
        <f t="shared" si="366"/>
        <v>19435.251798561152</v>
      </c>
      <c r="AI801" s="149" t="str">
        <f t="shared" si="366"/>
        <v/>
      </c>
      <c r="AJ801" s="149" t="str">
        <f t="shared" si="366"/>
        <v/>
      </c>
      <c r="AK801" s="149" t="str">
        <f t="shared" si="366"/>
        <v/>
      </c>
      <c r="AL801" s="149" t="str">
        <f t="shared" si="366"/>
        <v/>
      </c>
      <c r="AM801" s="149" t="str">
        <f t="shared" si="366"/>
        <v/>
      </c>
      <c r="AN801" s="149" t="str">
        <f t="shared" si="366"/>
        <v/>
      </c>
      <c r="AO801" s="149" t="str">
        <f t="shared" si="366"/>
        <v/>
      </c>
      <c r="AP801" s="149" t="str">
        <f t="shared" si="366"/>
        <v/>
      </c>
      <c r="AQ801" s="149">
        <f t="shared" si="366"/>
        <v>13.317470358222597</v>
      </c>
      <c r="AS801" s="246">
        <v>374.56217716310903</v>
      </c>
      <c r="AT801" s="151"/>
      <c r="AV801" s="181"/>
      <c r="AW801" s="181"/>
      <c r="AX801" s="181"/>
      <c r="AY801" s="181"/>
      <c r="AZ801" s="181"/>
      <c r="BA801" s="181"/>
      <c r="BB801" s="181"/>
      <c r="BC801" s="181"/>
      <c r="BD801" s="181"/>
      <c r="BE801" s="181"/>
      <c r="BF801" s="181"/>
      <c r="BG801" s="181"/>
      <c r="BH801" s="181"/>
      <c r="BI801" s="181"/>
      <c r="BJ801" s="181"/>
      <c r="BK801" s="181"/>
      <c r="BL801" s="181"/>
      <c r="BM801" s="181"/>
      <c r="BN801" s="181"/>
      <c r="BO801" s="181"/>
      <c r="BP801" s="181"/>
      <c r="BQ801" s="181"/>
      <c r="BR801" s="181"/>
      <c r="BS801" s="181"/>
      <c r="BT801" s="181"/>
      <c r="BU801" s="181"/>
      <c r="BV801" s="181"/>
      <c r="BW801" s="181"/>
      <c r="BX801" s="181"/>
      <c r="BY801" s="181"/>
      <c r="BZ801" s="181"/>
      <c r="CA801" s="181"/>
      <c r="CB801" s="181"/>
      <c r="CC801" s="181"/>
      <c r="CD801" s="181"/>
      <c r="CE801" s="181"/>
      <c r="CF801" s="181"/>
      <c r="CG801" s="181"/>
      <c r="CH801" s="181"/>
      <c r="CI801" s="181"/>
      <c r="CJ801" s="181"/>
    </row>
    <row r="802" spans="2:88" x14ac:dyDescent="0.2">
      <c r="B802" s="144" t="str">
        <f t="shared" si="359"/>
        <v>50. Otros Seguros</v>
      </c>
      <c r="C802" s="149" t="str">
        <f t="shared" si="361"/>
        <v/>
      </c>
      <c r="D802" s="149" t="str">
        <f t="shared" si="366"/>
        <v/>
      </c>
      <c r="E802" s="149">
        <f t="shared" si="366"/>
        <v>9.9755634368354489</v>
      </c>
      <c r="F802" s="149" t="str">
        <f t="shared" si="366"/>
        <v/>
      </c>
      <c r="G802" s="149" t="str">
        <f t="shared" si="366"/>
        <v/>
      </c>
      <c r="H802" s="149">
        <f t="shared" si="366"/>
        <v>2.4559193954659948</v>
      </c>
      <c r="I802" s="149">
        <f t="shared" si="366"/>
        <v>-848.25802184673159</v>
      </c>
      <c r="J802" s="149" t="str">
        <f t="shared" si="366"/>
        <v/>
      </c>
      <c r="K802" s="149">
        <f t="shared" si="366"/>
        <v>8.0083384000694871</v>
      </c>
      <c r="L802" s="149">
        <f t="shared" si="366"/>
        <v>21.791044776119403</v>
      </c>
      <c r="M802" s="149" t="str">
        <f t="shared" si="366"/>
        <v/>
      </c>
      <c r="N802" s="149">
        <f t="shared" si="366"/>
        <v>21.828173292268676</v>
      </c>
      <c r="O802" s="149">
        <f t="shared" si="366"/>
        <v>105.01861660286329</v>
      </c>
      <c r="P802" s="149" t="str">
        <f t="shared" si="366"/>
        <v/>
      </c>
      <c r="Q802" s="149">
        <f t="shared" si="366"/>
        <v>130.51253149879187</v>
      </c>
      <c r="R802" s="149" t="str">
        <f t="shared" si="366"/>
        <v/>
      </c>
      <c r="S802" s="149">
        <f t="shared" si="366"/>
        <v>-83.380088806049002</v>
      </c>
      <c r="T802" s="149" t="str">
        <f t="shared" si="366"/>
        <v/>
      </c>
      <c r="U802" s="149">
        <f t="shared" si="366"/>
        <v>-10.659138800046049</v>
      </c>
      <c r="V802" s="149" t="str">
        <f t="shared" si="366"/>
        <v/>
      </c>
      <c r="W802" s="149">
        <f t="shared" si="366"/>
        <v>2553.1749453664875</v>
      </c>
      <c r="X802" s="149" t="str">
        <f t="shared" si="366"/>
        <v/>
      </c>
      <c r="Y802" s="149">
        <f t="shared" si="366"/>
        <v>442.87203791469193</v>
      </c>
      <c r="Z802" s="149">
        <f t="shared" si="366"/>
        <v>-0.418121140051402</v>
      </c>
      <c r="AA802" s="149">
        <f t="shared" si="366"/>
        <v>-11.437195384876716</v>
      </c>
      <c r="AB802" s="149" t="str">
        <f t="shared" si="366"/>
        <v/>
      </c>
      <c r="AC802" s="149" t="str">
        <f t="shared" si="366"/>
        <v/>
      </c>
      <c r="AD802" s="149">
        <f t="shared" si="366"/>
        <v>4.2109960309072552</v>
      </c>
      <c r="AE802" s="149" t="str">
        <f t="shared" si="366"/>
        <v/>
      </c>
      <c r="AF802" s="149" t="str">
        <f t="shared" si="366"/>
        <v/>
      </c>
      <c r="AG802" s="149">
        <f t="shared" si="366"/>
        <v>9.5421371589636585</v>
      </c>
      <c r="AH802" s="149">
        <f t="shared" si="366"/>
        <v>3.8651549453268927</v>
      </c>
      <c r="AI802" s="149" t="str">
        <f t="shared" si="366"/>
        <v/>
      </c>
      <c r="AJ802" s="149" t="str">
        <f t="shared" si="366"/>
        <v/>
      </c>
      <c r="AK802" s="149" t="str">
        <f t="shared" si="366"/>
        <v/>
      </c>
      <c r="AL802" s="149" t="str">
        <f t="shared" si="366"/>
        <v/>
      </c>
      <c r="AM802" s="149" t="str">
        <f t="shared" si="366"/>
        <v/>
      </c>
      <c r="AN802" s="149" t="str">
        <f t="shared" si="366"/>
        <v/>
      </c>
      <c r="AO802" s="149" t="str">
        <f t="shared" si="366"/>
        <v/>
      </c>
      <c r="AP802" s="149" t="str">
        <f t="shared" si="366"/>
        <v/>
      </c>
      <c r="AQ802" s="149">
        <f t="shared" si="366"/>
        <v>92.495389291524148</v>
      </c>
      <c r="AS802" s="246">
        <v>23.559127515174687</v>
      </c>
      <c r="AT802" s="151"/>
      <c r="AV802" s="181"/>
      <c r="AW802" s="181"/>
      <c r="AX802" s="181"/>
      <c r="AY802" s="181"/>
      <c r="AZ802" s="181"/>
      <c r="BA802" s="181"/>
      <c r="BB802" s="181"/>
      <c r="BC802" s="181"/>
      <c r="BD802" s="181"/>
      <c r="BE802" s="181"/>
      <c r="BF802" s="181"/>
      <c r="BG802" s="181"/>
      <c r="BH802" s="181"/>
      <c r="BI802" s="181"/>
      <c r="BJ802" s="181"/>
      <c r="BK802" s="181"/>
      <c r="BL802" s="181"/>
      <c r="BM802" s="181"/>
      <c r="BN802" s="181"/>
      <c r="BO802" s="181"/>
      <c r="BP802" s="181"/>
      <c r="BQ802" s="181"/>
      <c r="BR802" s="181"/>
      <c r="BS802" s="181"/>
      <c r="BT802" s="181"/>
      <c r="BU802" s="181"/>
      <c r="BV802" s="181"/>
      <c r="BW802" s="181"/>
      <c r="BX802" s="181"/>
      <c r="BY802" s="181"/>
      <c r="BZ802" s="181"/>
      <c r="CA802" s="181"/>
      <c r="CB802" s="181"/>
      <c r="CC802" s="181"/>
      <c r="CD802" s="181"/>
      <c r="CE802" s="181"/>
      <c r="CF802" s="181"/>
      <c r="CG802" s="181"/>
      <c r="CH802" s="181"/>
      <c r="CI802" s="181"/>
      <c r="CJ802" s="181"/>
    </row>
    <row r="803" spans="2:88" x14ac:dyDescent="0.2">
      <c r="B803" s="145" t="str">
        <f>B286</f>
        <v>Total</v>
      </c>
      <c r="C803" s="150">
        <f t="shared" si="361"/>
        <v>-350.74293592692777</v>
      </c>
      <c r="D803" s="150">
        <f t="shared" si="366"/>
        <v>24.196121583332296</v>
      </c>
      <c r="E803" s="150">
        <f t="shared" si="366"/>
        <v>51.008918491692711</v>
      </c>
      <c r="F803" s="150">
        <f t="shared" si="366"/>
        <v>52.047321547255088</v>
      </c>
      <c r="G803" s="150">
        <f t="shared" si="366"/>
        <v>170.10715958915836</v>
      </c>
      <c r="H803" s="150">
        <f t="shared" si="366"/>
        <v>4.7676152426933083</v>
      </c>
      <c r="I803" s="150">
        <f t="shared" si="366"/>
        <v>20.334414946419656</v>
      </c>
      <c r="J803" s="150">
        <f t="shared" si="366"/>
        <v>-10.958021360964299</v>
      </c>
      <c r="K803" s="150">
        <f t="shared" si="366"/>
        <v>7.6677609685519146</v>
      </c>
      <c r="L803" s="150">
        <f t="shared" si="366"/>
        <v>64.005403805047095</v>
      </c>
      <c r="M803" s="150">
        <f t="shared" si="366"/>
        <v>9.8659366186796777</v>
      </c>
      <c r="N803" s="150">
        <f t="shared" si="366"/>
        <v>-33.360942554159386</v>
      </c>
      <c r="O803" s="150">
        <f t="shared" si="366"/>
        <v>28.928662544670459</v>
      </c>
      <c r="P803" s="150">
        <f t="shared" si="366"/>
        <v>105.09747515628356</v>
      </c>
      <c r="Q803" s="150">
        <f t="shared" si="366"/>
        <v>69.221861315863691</v>
      </c>
      <c r="R803" s="150" t="str">
        <f t="shared" si="366"/>
        <v/>
      </c>
      <c r="S803" s="150">
        <f t="shared" si="366"/>
        <v>19.409072613766213</v>
      </c>
      <c r="T803" s="150" t="str">
        <f t="shared" si="366"/>
        <v/>
      </c>
      <c r="U803" s="150">
        <f t="shared" si="366"/>
        <v>20.084683131001491</v>
      </c>
      <c r="V803" s="150">
        <f t="shared" si="366"/>
        <v>26.526374082791083</v>
      </c>
      <c r="W803" s="150">
        <f t="shared" si="366"/>
        <v>66.756581649426678</v>
      </c>
      <c r="X803" s="150">
        <f t="shared" si="366"/>
        <v>232.07197326113683</v>
      </c>
      <c r="Y803" s="150">
        <f t="shared" si="366"/>
        <v>52.034525333098593</v>
      </c>
      <c r="Z803" s="150">
        <f t="shared" si="366"/>
        <v>19.319210930491693</v>
      </c>
      <c r="AA803" s="150">
        <f t="shared" si="366"/>
        <v>18.907720470738184</v>
      </c>
      <c r="AB803" s="150">
        <f t="shared" si="366"/>
        <v>-1.3137974657292768</v>
      </c>
      <c r="AC803" s="150">
        <f t="shared" si="366"/>
        <v>32.258124389525236</v>
      </c>
      <c r="AD803" s="150">
        <f t="shared" si="366"/>
        <v>15.280390227424368</v>
      </c>
      <c r="AE803" s="150">
        <f t="shared" si="366"/>
        <v>17.360614875676053</v>
      </c>
      <c r="AF803" s="150">
        <f t="shared" si="366"/>
        <v>-64.175861917484355</v>
      </c>
      <c r="AG803" s="150">
        <f t="shared" si="366"/>
        <v>9.1381332911704138</v>
      </c>
      <c r="AH803" s="150">
        <f t="shared" si="366"/>
        <v>31.322655330033694</v>
      </c>
      <c r="AI803" s="150">
        <f t="shared" si="366"/>
        <v>96.725234156012846</v>
      </c>
      <c r="AJ803" s="150">
        <f t="shared" si="366"/>
        <v>13.136097949300311</v>
      </c>
      <c r="AK803" s="150" t="str">
        <f t="shared" si="366"/>
        <v/>
      </c>
      <c r="AL803" s="150" t="str">
        <f t="shared" si="366"/>
        <v/>
      </c>
      <c r="AM803" s="150" t="str">
        <f t="shared" si="366"/>
        <v/>
      </c>
      <c r="AN803" s="150" t="str">
        <f t="shared" si="366"/>
        <v/>
      </c>
      <c r="AO803" s="150" t="str">
        <f t="shared" si="366"/>
        <v/>
      </c>
      <c r="AP803" s="150" t="str">
        <f t="shared" si="366"/>
        <v/>
      </c>
      <c r="AQ803" s="150">
        <f t="shared" si="366"/>
        <v>23.528867320519559</v>
      </c>
      <c r="AS803" s="247">
        <v>57.752293450807123</v>
      </c>
      <c r="AT803" s="185"/>
      <c r="AV803" s="181"/>
      <c r="AW803" s="181"/>
      <c r="AX803" s="181"/>
      <c r="AY803" s="181"/>
      <c r="AZ803" s="181"/>
      <c r="BA803" s="181"/>
      <c r="BB803" s="181"/>
      <c r="BC803" s="181"/>
      <c r="BD803" s="181"/>
      <c r="BE803" s="181"/>
      <c r="BF803" s="181"/>
      <c r="BG803" s="181"/>
      <c r="BH803" s="181"/>
      <c r="BI803" s="181"/>
      <c r="BJ803" s="181"/>
      <c r="BK803" s="181"/>
      <c r="BL803" s="181"/>
      <c r="BM803" s="181"/>
      <c r="BN803" s="181"/>
      <c r="BO803" s="181"/>
      <c r="BP803" s="181"/>
      <c r="BQ803" s="181"/>
      <c r="BR803" s="181"/>
      <c r="BS803" s="181"/>
      <c r="BT803" s="181"/>
      <c r="BU803" s="181"/>
      <c r="BV803" s="181"/>
      <c r="BW803" s="181"/>
      <c r="BX803" s="181"/>
      <c r="BY803" s="181"/>
      <c r="BZ803" s="181"/>
      <c r="CA803" s="181"/>
      <c r="CB803" s="181"/>
      <c r="CC803" s="181"/>
      <c r="CD803" s="181"/>
      <c r="CE803" s="181"/>
      <c r="CF803" s="181"/>
      <c r="CG803" s="181"/>
      <c r="CH803" s="181"/>
      <c r="CI803" s="181"/>
      <c r="CJ803" s="181"/>
    </row>
    <row r="806" spans="2:88" ht="22.5" customHeight="1" x14ac:dyDescent="0.2">
      <c r="B806" s="186" t="s">
        <v>454</v>
      </c>
      <c r="C806" s="122" t="str">
        <f>C7</f>
        <v>Assurant Chile</v>
      </c>
      <c r="D806" s="122" t="str">
        <f t="shared" ref="D806:AQ806" si="367">D7</f>
        <v>AVLA Crédito</v>
      </c>
      <c r="E806" s="122" t="str">
        <f t="shared" si="367"/>
        <v>BCI Seguros</v>
      </c>
      <c r="F806" s="122" t="str">
        <f t="shared" si="367"/>
        <v>BNP Paribas Cardif</v>
      </c>
      <c r="G806" s="122" t="str">
        <f t="shared" si="367"/>
        <v>Cesce Chile</v>
      </c>
      <c r="H806" s="122" t="str">
        <f t="shared" si="367"/>
        <v>Chilena Consolidada</v>
      </c>
      <c r="I806" s="122" t="str">
        <f t="shared" si="367"/>
        <v>Chubb Generales</v>
      </c>
      <c r="J806" s="122" t="str">
        <f t="shared" si="367"/>
        <v>Coface Chile</v>
      </c>
      <c r="K806" s="122" t="str">
        <f t="shared" si="367"/>
        <v>Consorcio Nacional</v>
      </c>
      <c r="L806" s="122" t="str">
        <f t="shared" si="367"/>
        <v>Contempora</v>
      </c>
      <c r="M806" s="122" t="str">
        <f t="shared" si="367"/>
        <v>Continental Crédito</v>
      </c>
      <c r="N806" s="122" t="str">
        <f t="shared" si="367"/>
        <v>Continental Generales</v>
      </c>
      <c r="O806" s="122" t="str">
        <f t="shared" si="367"/>
        <v>FID Chile</v>
      </c>
      <c r="P806" s="122" t="str">
        <f t="shared" si="367"/>
        <v>HDI Gar. y Cré.</v>
      </c>
      <c r="Q806" s="122" t="str">
        <f t="shared" si="367"/>
        <v>HDI Seguros</v>
      </c>
      <c r="R806" s="122" t="str">
        <f t="shared" si="367"/>
        <v>Huelen</v>
      </c>
      <c r="S806" s="122" t="str">
        <f t="shared" si="367"/>
        <v>Liberty Seguros</v>
      </c>
      <c r="T806" s="122" t="str">
        <f t="shared" si="367"/>
        <v>M. de Carabineros</v>
      </c>
      <c r="U806" s="122" t="str">
        <f t="shared" si="367"/>
        <v>Mapfre</v>
      </c>
      <c r="V806" s="122" t="str">
        <f t="shared" si="367"/>
        <v>MetLife Generales</v>
      </c>
      <c r="W806" s="122" t="str">
        <f t="shared" si="367"/>
        <v>Orion Seguros</v>
      </c>
      <c r="X806" s="122" t="str">
        <f t="shared" si="367"/>
        <v>Orsan Crédito</v>
      </c>
      <c r="Y806" s="122" t="str">
        <f t="shared" si="367"/>
        <v>Porvenir</v>
      </c>
      <c r="Z806" s="122" t="str">
        <f t="shared" si="367"/>
        <v>Reale Chile</v>
      </c>
      <c r="AA806" s="122" t="str">
        <f t="shared" si="367"/>
        <v>Renta Nacional</v>
      </c>
      <c r="AB806" s="122" t="str">
        <f t="shared" si="367"/>
        <v>SegChile</v>
      </c>
      <c r="AC806" s="122" t="str">
        <f t="shared" si="367"/>
        <v>Solunión Chile</v>
      </c>
      <c r="AD806" s="122" t="str">
        <f t="shared" si="367"/>
        <v>Southbridge</v>
      </c>
      <c r="AE806" s="122" t="str">
        <f t="shared" si="367"/>
        <v>Starr International</v>
      </c>
      <c r="AF806" s="122" t="str">
        <f t="shared" si="367"/>
        <v>Suaval</v>
      </c>
      <c r="AG806" s="122" t="str">
        <f t="shared" si="367"/>
        <v>Suramericana</v>
      </c>
      <c r="AH806" s="122" t="str">
        <f t="shared" si="367"/>
        <v>Unnio</v>
      </c>
      <c r="AI806" s="122" t="str">
        <f t="shared" si="367"/>
        <v>Zenit Seguros</v>
      </c>
      <c r="AJ806" s="122" t="str">
        <f t="shared" si="367"/>
        <v>Zurich Santander</v>
      </c>
      <c r="AK806" s="122">
        <f t="shared" si="367"/>
        <v>0</v>
      </c>
      <c r="AL806" s="122">
        <f t="shared" si="367"/>
        <v>0</v>
      </c>
      <c r="AM806" s="122">
        <f t="shared" si="367"/>
        <v>0</v>
      </c>
      <c r="AN806" s="122">
        <f t="shared" si="367"/>
        <v>0</v>
      </c>
      <c r="AO806" s="122">
        <f t="shared" si="367"/>
        <v>0</v>
      </c>
      <c r="AP806" s="122">
        <f t="shared" si="367"/>
        <v>0</v>
      </c>
      <c r="AQ806" s="122" t="str">
        <f t="shared" si="367"/>
        <v>Mercado</v>
      </c>
      <c r="AS806" s="147"/>
      <c r="AT806" s="147"/>
      <c r="AV806" s="181"/>
      <c r="AW806" s="181"/>
      <c r="AX806" s="181"/>
      <c r="AY806" s="181"/>
      <c r="AZ806" s="181"/>
      <c r="BA806" s="181"/>
      <c r="BB806" s="181"/>
      <c r="BC806" s="181"/>
      <c r="BD806" s="181"/>
      <c r="BE806" s="181"/>
      <c r="BF806" s="181"/>
      <c r="BG806" s="181"/>
      <c r="BH806" s="181"/>
      <c r="BI806" s="181"/>
      <c r="BJ806" s="181"/>
      <c r="BK806" s="181"/>
      <c r="BL806" s="181"/>
      <c r="BM806" s="181"/>
      <c r="BN806" s="181"/>
      <c r="BO806" s="181"/>
      <c r="BP806" s="181"/>
      <c r="BQ806" s="181"/>
      <c r="BR806" s="181"/>
      <c r="BS806" s="181"/>
      <c r="BT806" s="181"/>
      <c r="BU806" s="181"/>
      <c r="BV806" s="181"/>
      <c r="BW806" s="181"/>
      <c r="BX806" s="181"/>
      <c r="BY806" s="181"/>
      <c r="BZ806" s="181"/>
      <c r="CA806" s="181"/>
      <c r="CB806" s="181"/>
      <c r="CC806" s="181"/>
      <c r="CD806" s="181"/>
      <c r="CE806" s="181"/>
      <c r="CF806" s="181"/>
      <c r="CG806" s="181"/>
      <c r="CH806" s="181"/>
      <c r="CI806" s="181"/>
      <c r="CJ806" s="181"/>
    </row>
    <row r="807" spans="2:88" x14ac:dyDescent="0.2">
      <c r="B807" s="144" t="str">
        <f t="shared" ref="B807:B843" si="368">B249</f>
        <v>1. Incendio Ordinario</v>
      </c>
      <c r="C807" s="129">
        <v>-46651</v>
      </c>
      <c r="D807" s="129">
        <v>0</v>
      </c>
      <c r="E807" s="129">
        <v>1519075</v>
      </c>
      <c r="F807" s="129">
        <v>247386</v>
      </c>
      <c r="G807" s="129">
        <v>0</v>
      </c>
      <c r="H807" s="129">
        <v>382984</v>
      </c>
      <c r="I807" s="129">
        <v>2717092</v>
      </c>
      <c r="J807" s="129">
        <v>0</v>
      </c>
      <c r="K807" s="129">
        <v>10579</v>
      </c>
      <c r="L807" s="129">
        <v>427722</v>
      </c>
      <c r="M807" s="129">
        <v>0</v>
      </c>
      <c r="N807" s="129">
        <v>-8333632</v>
      </c>
      <c r="O807" s="129">
        <v>511687</v>
      </c>
      <c r="P807" s="129">
        <v>0</v>
      </c>
      <c r="Q807" s="129">
        <v>3173126</v>
      </c>
      <c r="R807" s="129">
        <v>0</v>
      </c>
      <c r="S807" s="129">
        <v>1538200</v>
      </c>
      <c r="T807" s="129">
        <v>0</v>
      </c>
      <c r="U807" s="129">
        <v>1016620</v>
      </c>
      <c r="V807" s="129">
        <v>0</v>
      </c>
      <c r="W807" s="129">
        <v>1943698</v>
      </c>
      <c r="X807" s="129">
        <v>0</v>
      </c>
      <c r="Y807" s="129">
        <v>610002</v>
      </c>
      <c r="Z807" s="129">
        <v>5308424</v>
      </c>
      <c r="AA807" s="129">
        <v>445856</v>
      </c>
      <c r="AB807" s="129">
        <v>0</v>
      </c>
      <c r="AC807" s="129">
        <v>0</v>
      </c>
      <c r="AD807" s="129">
        <v>4220468</v>
      </c>
      <c r="AE807" s="129">
        <v>425397</v>
      </c>
      <c r="AF807" s="129">
        <v>0</v>
      </c>
      <c r="AG807" s="129">
        <v>2123407</v>
      </c>
      <c r="AH807" s="129">
        <v>768346</v>
      </c>
      <c r="AI807" s="129">
        <v>1690</v>
      </c>
      <c r="AJ807" s="129">
        <v>17794</v>
      </c>
      <c r="AK807" s="129"/>
      <c r="AL807" s="129"/>
      <c r="AM807" s="129"/>
      <c r="AN807" s="129"/>
      <c r="AO807" s="129"/>
      <c r="AP807" s="129"/>
      <c r="AQ807" s="189">
        <f>SUM(C807:AP807)</f>
        <v>19029270</v>
      </c>
      <c r="AS807" s="151"/>
      <c r="AT807" s="151"/>
      <c r="AV807" s="181"/>
      <c r="AW807" s="181"/>
      <c r="AX807" s="181"/>
      <c r="AY807" s="181"/>
      <c r="AZ807" s="181"/>
      <c r="BA807" s="181"/>
      <c r="BB807" s="181"/>
      <c r="BC807" s="181"/>
      <c r="BD807" s="181"/>
      <c r="BE807" s="181"/>
      <c r="BF807" s="181"/>
      <c r="BG807" s="181"/>
      <c r="BH807" s="181"/>
      <c r="BI807" s="181"/>
      <c r="BJ807" s="181"/>
      <c r="BK807" s="181"/>
      <c r="BL807" s="181"/>
      <c r="BM807" s="181"/>
      <c r="BN807" s="181"/>
      <c r="BO807" s="181"/>
      <c r="BP807" s="181"/>
      <c r="BQ807" s="181"/>
      <c r="BR807" s="181"/>
      <c r="BS807" s="181"/>
      <c r="BT807" s="181"/>
      <c r="BU807" s="181"/>
      <c r="BV807" s="181"/>
      <c r="BW807" s="181"/>
      <c r="BX807" s="181"/>
      <c r="BY807" s="181"/>
      <c r="BZ807" s="181"/>
      <c r="CA807" s="181"/>
      <c r="CB807" s="181"/>
      <c r="CC807" s="181"/>
      <c r="CD807" s="181"/>
      <c r="CE807" s="181"/>
      <c r="CF807" s="181"/>
      <c r="CG807" s="181"/>
      <c r="CH807" s="181"/>
      <c r="CI807" s="181"/>
      <c r="CJ807" s="181"/>
    </row>
    <row r="808" spans="2:88" x14ac:dyDescent="0.2">
      <c r="B808" s="144" t="str">
        <f t="shared" si="368"/>
        <v>2. Pérdida de Beneficios por Incendio</v>
      </c>
      <c r="C808" s="129">
        <v>0</v>
      </c>
      <c r="D808" s="129">
        <v>0</v>
      </c>
      <c r="E808" s="129">
        <v>-88854</v>
      </c>
      <c r="F808" s="129">
        <v>0</v>
      </c>
      <c r="G808" s="129">
        <v>0</v>
      </c>
      <c r="H808" s="129">
        <v>-67782</v>
      </c>
      <c r="I808" s="129">
        <v>330164</v>
      </c>
      <c r="J808" s="129">
        <v>0</v>
      </c>
      <c r="K808" s="129">
        <v>0</v>
      </c>
      <c r="L808" s="129">
        <v>193422</v>
      </c>
      <c r="M808" s="129">
        <v>0</v>
      </c>
      <c r="N808" s="129">
        <v>11150</v>
      </c>
      <c r="O808" s="129">
        <v>15195</v>
      </c>
      <c r="P808" s="129">
        <v>0</v>
      </c>
      <c r="Q808" s="129">
        <v>128386</v>
      </c>
      <c r="R808" s="129">
        <v>0</v>
      </c>
      <c r="S808" s="129">
        <v>-822602</v>
      </c>
      <c r="T808" s="129">
        <v>0</v>
      </c>
      <c r="U808" s="129">
        <v>638827</v>
      </c>
      <c r="V808" s="129">
        <v>0</v>
      </c>
      <c r="W808" s="129">
        <v>0</v>
      </c>
      <c r="X808" s="129">
        <v>0</v>
      </c>
      <c r="Y808" s="129">
        <v>1318</v>
      </c>
      <c r="Z808" s="129">
        <v>-204710</v>
      </c>
      <c r="AA808" s="129">
        <v>-68</v>
      </c>
      <c r="AB808" s="129">
        <v>0</v>
      </c>
      <c r="AC808" s="129">
        <v>0</v>
      </c>
      <c r="AD808" s="129">
        <v>-175939</v>
      </c>
      <c r="AE808" s="129">
        <v>-81117</v>
      </c>
      <c r="AF808" s="129">
        <v>0</v>
      </c>
      <c r="AG808" s="129">
        <v>-50990</v>
      </c>
      <c r="AH808" s="129">
        <v>70489</v>
      </c>
      <c r="AI808" s="129">
        <v>0</v>
      </c>
      <c r="AJ808" s="129">
        <v>0</v>
      </c>
      <c r="AK808" s="129"/>
      <c r="AL808" s="129"/>
      <c r="AM808" s="129"/>
      <c r="AN808" s="129"/>
      <c r="AO808" s="129"/>
      <c r="AP808" s="129"/>
      <c r="AQ808" s="189">
        <f t="shared" ref="AQ808:AQ843" si="369">SUM(C808:AP808)</f>
        <v>-103111</v>
      </c>
      <c r="AS808" s="151"/>
      <c r="AT808" s="151"/>
      <c r="AV808" s="181"/>
      <c r="AW808" s="181"/>
      <c r="AX808" s="181"/>
      <c r="AY808" s="181"/>
      <c r="AZ808" s="181"/>
      <c r="BA808" s="181"/>
      <c r="BB808" s="181"/>
      <c r="BC808" s="181"/>
      <c r="BD808" s="181"/>
      <c r="BE808" s="181"/>
      <c r="BF808" s="181"/>
      <c r="BG808" s="181"/>
      <c r="BH808" s="181"/>
      <c r="BI808" s="181"/>
      <c r="BJ808" s="181"/>
      <c r="BK808" s="181"/>
      <c r="BL808" s="181"/>
      <c r="BM808" s="181"/>
      <c r="BN808" s="181"/>
      <c r="BO808" s="181"/>
      <c r="BP808" s="181"/>
      <c r="BQ808" s="181"/>
      <c r="BR808" s="181"/>
      <c r="BS808" s="181"/>
      <c r="BT808" s="181"/>
      <c r="BU808" s="181"/>
      <c r="BV808" s="181"/>
      <c r="BW808" s="181"/>
      <c r="BX808" s="181"/>
      <c r="BY808" s="181"/>
      <c r="BZ808" s="181"/>
      <c r="CA808" s="181"/>
      <c r="CB808" s="181"/>
      <c r="CC808" s="181"/>
      <c r="CD808" s="181"/>
      <c r="CE808" s="181"/>
      <c r="CF808" s="181"/>
      <c r="CG808" s="181"/>
      <c r="CH808" s="181"/>
      <c r="CI808" s="181"/>
      <c r="CJ808" s="181"/>
    </row>
    <row r="809" spans="2:88" x14ac:dyDescent="0.2">
      <c r="B809" s="144" t="str">
        <f t="shared" si="368"/>
        <v>3. Otros Riesgos Adicionales a Incendio</v>
      </c>
      <c r="C809" s="129">
        <v>0</v>
      </c>
      <c r="D809" s="129">
        <v>0</v>
      </c>
      <c r="E809" s="129">
        <v>4953</v>
      </c>
      <c r="F809" s="129">
        <v>2299</v>
      </c>
      <c r="G809" s="129">
        <v>0</v>
      </c>
      <c r="H809" s="129">
        <v>106688</v>
      </c>
      <c r="I809" s="129">
        <v>520604</v>
      </c>
      <c r="J809" s="129">
        <v>0</v>
      </c>
      <c r="K809" s="129">
        <v>87420</v>
      </c>
      <c r="L809" s="129">
        <v>-12749</v>
      </c>
      <c r="M809" s="129">
        <v>0</v>
      </c>
      <c r="N809" s="129">
        <v>0</v>
      </c>
      <c r="O809" s="129">
        <v>50168</v>
      </c>
      <c r="P809" s="129">
        <v>0</v>
      </c>
      <c r="Q809" s="129">
        <v>-36404</v>
      </c>
      <c r="R809" s="129">
        <v>0</v>
      </c>
      <c r="S809" s="129">
        <v>16258</v>
      </c>
      <c r="T809" s="129">
        <v>0</v>
      </c>
      <c r="U809" s="129">
        <v>-50595</v>
      </c>
      <c r="V809" s="129">
        <v>0</v>
      </c>
      <c r="W809" s="129">
        <v>26843</v>
      </c>
      <c r="X809" s="129">
        <v>0</v>
      </c>
      <c r="Y809" s="129">
        <v>320</v>
      </c>
      <c r="Z809" s="129">
        <v>61214</v>
      </c>
      <c r="AA809" s="129">
        <v>285689</v>
      </c>
      <c r="AB809" s="129">
        <v>0</v>
      </c>
      <c r="AC809" s="129">
        <v>0</v>
      </c>
      <c r="AD809" s="129">
        <v>105719</v>
      </c>
      <c r="AE809" s="129">
        <v>1320783</v>
      </c>
      <c r="AF809" s="129">
        <v>0</v>
      </c>
      <c r="AG809" s="129">
        <v>372949</v>
      </c>
      <c r="AH809" s="129">
        <v>50630</v>
      </c>
      <c r="AI809" s="129">
        <v>0</v>
      </c>
      <c r="AJ809" s="129">
        <v>137599</v>
      </c>
      <c r="AK809" s="129"/>
      <c r="AL809" s="129"/>
      <c r="AM809" s="129"/>
      <c r="AN809" s="129"/>
      <c r="AO809" s="129"/>
      <c r="AP809" s="129"/>
      <c r="AQ809" s="189">
        <f t="shared" si="369"/>
        <v>3050388</v>
      </c>
      <c r="AS809" s="151"/>
      <c r="AT809" s="151"/>
      <c r="AV809" s="181"/>
      <c r="AW809" s="181"/>
      <c r="AX809" s="181"/>
      <c r="AY809" s="181"/>
      <c r="AZ809" s="181"/>
      <c r="BA809" s="181"/>
      <c r="BB809" s="181"/>
      <c r="BC809" s="181"/>
      <c r="BD809" s="181"/>
      <c r="BE809" s="181"/>
      <c r="BF809" s="181"/>
      <c r="BG809" s="181"/>
      <c r="BH809" s="181"/>
      <c r="BI809" s="181"/>
      <c r="BJ809" s="181"/>
      <c r="BK809" s="181"/>
      <c r="BL809" s="181"/>
      <c r="BM809" s="181"/>
      <c r="BN809" s="181"/>
      <c r="BO809" s="181"/>
      <c r="BP809" s="181"/>
      <c r="BQ809" s="181"/>
      <c r="BR809" s="181"/>
      <c r="BS809" s="181"/>
      <c r="BT809" s="181"/>
      <c r="BU809" s="181"/>
      <c r="BV809" s="181"/>
      <c r="BW809" s="181"/>
      <c r="BX809" s="181"/>
      <c r="BY809" s="181"/>
      <c r="BZ809" s="181"/>
      <c r="CA809" s="181"/>
      <c r="CB809" s="181"/>
      <c r="CC809" s="181"/>
      <c r="CD809" s="181"/>
      <c r="CE809" s="181"/>
      <c r="CF809" s="181"/>
      <c r="CG809" s="181"/>
      <c r="CH809" s="181"/>
      <c r="CI809" s="181"/>
      <c r="CJ809" s="181"/>
    </row>
    <row r="810" spans="2:88" x14ac:dyDescent="0.2">
      <c r="B810" s="144" t="str">
        <f t="shared" si="368"/>
        <v>4. Terremoto y Maremoto</v>
      </c>
      <c r="C810" s="129">
        <v>-431673</v>
      </c>
      <c r="D810" s="129">
        <v>0</v>
      </c>
      <c r="E810" s="129">
        <v>-21874</v>
      </c>
      <c r="F810" s="129">
        <v>963</v>
      </c>
      <c r="G810" s="129">
        <v>0</v>
      </c>
      <c r="H810" s="129">
        <v>4</v>
      </c>
      <c r="I810" s="129">
        <v>-1036308</v>
      </c>
      <c r="J810" s="129">
        <v>0</v>
      </c>
      <c r="K810" s="129">
        <v>36821</v>
      </c>
      <c r="L810" s="129">
        <v>48713</v>
      </c>
      <c r="M810" s="129">
        <v>0</v>
      </c>
      <c r="N810" s="129">
        <v>8555</v>
      </c>
      <c r="O810" s="129">
        <v>251919</v>
      </c>
      <c r="P810" s="129">
        <v>0</v>
      </c>
      <c r="Q810" s="129">
        <v>-496</v>
      </c>
      <c r="R810" s="129">
        <v>0</v>
      </c>
      <c r="S810" s="129">
        <v>34836</v>
      </c>
      <c r="T810" s="129">
        <v>0</v>
      </c>
      <c r="U810" s="129">
        <v>-5996</v>
      </c>
      <c r="V810" s="129">
        <v>0</v>
      </c>
      <c r="W810" s="129">
        <v>124</v>
      </c>
      <c r="X810" s="129">
        <v>0</v>
      </c>
      <c r="Y810" s="129">
        <v>55215</v>
      </c>
      <c r="Z810" s="129">
        <v>-17599</v>
      </c>
      <c r="AA810" s="129">
        <v>91936</v>
      </c>
      <c r="AB810" s="129">
        <v>0</v>
      </c>
      <c r="AC810" s="129">
        <v>0</v>
      </c>
      <c r="AD810" s="129">
        <v>-258373</v>
      </c>
      <c r="AE810" s="129">
        <v>-188966</v>
      </c>
      <c r="AF810" s="129">
        <v>0</v>
      </c>
      <c r="AG810" s="129">
        <v>-32446</v>
      </c>
      <c r="AH810" s="129">
        <v>0</v>
      </c>
      <c r="AI810" s="129">
        <v>0</v>
      </c>
      <c r="AJ810" s="129">
        <v>195123</v>
      </c>
      <c r="AK810" s="129"/>
      <c r="AL810" s="129"/>
      <c r="AM810" s="129"/>
      <c r="AN810" s="129"/>
      <c r="AO810" s="129"/>
      <c r="AP810" s="129"/>
      <c r="AQ810" s="189">
        <f t="shared" si="369"/>
        <v>-1269522</v>
      </c>
      <c r="AS810" s="151"/>
      <c r="AT810" s="151"/>
      <c r="AV810" s="181"/>
      <c r="AW810" s="181"/>
      <c r="AX810" s="181"/>
      <c r="AY810" s="181"/>
      <c r="AZ810" s="181"/>
      <c r="BA810" s="181"/>
      <c r="BB810" s="181"/>
      <c r="BC810" s="181"/>
      <c r="BD810" s="181"/>
      <c r="BE810" s="181"/>
      <c r="BF810" s="181"/>
      <c r="BG810" s="181"/>
      <c r="BH810" s="181"/>
      <c r="BI810" s="181"/>
      <c r="BJ810" s="181"/>
      <c r="BK810" s="181"/>
      <c r="BL810" s="181"/>
      <c r="BM810" s="181"/>
      <c r="BN810" s="181"/>
      <c r="BO810" s="181"/>
      <c r="BP810" s="181"/>
      <c r="BQ810" s="181"/>
      <c r="BR810" s="181"/>
      <c r="BS810" s="181"/>
      <c r="BT810" s="181"/>
      <c r="BU810" s="181"/>
      <c r="BV810" s="181"/>
      <c r="BW810" s="181"/>
      <c r="BX810" s="181"/>
      <c r="BY810" s="181"/>
      <c r="BZ810" s="181"/>
      <c r="CA810" s="181"/>
      <c r="CB810" s="181"/>
      <c r="CC810" s="181"/>
      <c r="CD810" s="181"/>
      <c r="CE810" s="181"/>
      <c r="CF810" s="181"/>
      <c r="CG810" s="181"/>
      <c r="CH810" s="181"/>
      <c r="CI810" s="181"/>
      <c r="CJ810" s="181"/>
    </row>
    <row r="811" spans="2:88" x14ac:dyDescent="0.2">
      <c r="B811" s="144" t="str">
        <f t="shared" si="368"/>
        <v>5. Pérdida de Beneficios por Terremoto</v>
      </c>
      <c r="C811" s="129">
        <v>0</v>
      </c>
      <c r="D811" s="129">
        <v>0</v>
      </c>
      <c r="E811" s="129">
        <v>0</v>
      </c>
      <c r="F811" s="129">
        <v>0</v>
      </c>
      <c r="G811" s="129">
        <v>0</v>
      </c>
      <c r="H811" s="129">
        <v>0</v>
      </c>
      <c r="I811" s="129">
        <v>0</v>
      </c>
      <c r="J811" s="129">
        <v>0</v>
      </c>
      <c r="K811" s="129">
        <v>0</v>
      </c>
      <c r="L811" s="129">
        <v>-625</v>
      </c>
      <c r="M811" s="129">
        <v>0</v>
      </c>
      <c r="N811" s="129">
        <v>0</v>
      </c>
      <c r="O811" s="129">
        <v>18125</v>
      </c>
      <c r="P811" s="129">
        <v>0</v>
      </c>
      <c r="Q811" s="129">
        <v>0</v>
      </c>
      <c r="R811" s="129">
        <v>0</v>
      </c>
      <c r="S811" s="129">
        <v>-7149</v>
      </c>
      <c r="T811" s="129">
        <v>0</v>
      </c>
      <c r="U811" s="129">
        <v>0</v>
      </c>
      <c r="V811" s="129">
        <v>0</v>
      </c>
      <c r="W811" s="129">
        <v>0</v>
      </c>
      <c r="X811" s="129">
        <v>0</v>
      </c>
      <c r="Y811" s="129">
        <v>2322</v>
      </c>
      <c r="Z811" s="129">
        <v>-6048</v>
      </c>
      <c r="AA811" s="129">
        <v>0</v>
      </c>
      <c r="AB811" s="129">
        <v>0</v>
      </c>
      <c r="AC811" s="129">
        <v>0</v>
      </c>
      <c r="AD811" s="129">
        <v>0</v>
      </c>
      <c r="AE811" s="129">
        <v>2931</v>
      </c>
      <c r="AF811" s="129">
        <v>0</v>
      </c>
      <c r="AG811" s="129">
        <v>0</v>
      </c>
      <c r="AH811" s="129">
        <v>0</v>
      </c>
      <c r="AI811" s="129">
        <v>0</v>
      </c>
      <c r="AJ811" s="129">
        <v>0</v>
      </c>
      <c r="AK811" s="129"/>
      <c r="AL811" s="129"/>
      <c r="AM811" s="129"/>
      <c r="AN811" s="129"/>
      <c r="AO811" s="129"/>
      <c r="AP811" s="129"/>
      <c r="AQ811" s="189">
        <f t="shared" si="369"/>
        <v>9556</v>
      </c>
      <c r="AS811" s="151"/>
      <c r="AT811" s="151"/>
      <c r="AV811" s="181"/>
      <c r="AW811" s="181"/>
      <c r="AX811" s="181"/>
      <c r="AY811" s="181"/>
      <c r="AZ811" s="181"/>
      <c r="BA811" s="181"/>
      <c r="BB811" s="181"/>
      <c r="BC811" s="181"/>
      <c r="BD811" s="181"/>
      <c r="BE811" s="181"/>
      <c r="BF811" s="181"/>
      <c r="BG811" s="181"/>
      <c r="BH811" s="181"/>
      <c r="BI811" s="181"/>
      <c r="BJ811" s="181"/>
      <c r="BK811" s="181"/>
      <c r="BL811" s="181"/>
      <c r="BM811" s="181"/>
      <c r="BN811" s="181"/>
      <c r="BO811" s="181"/>
      <c r="BP811" s="181"/>
      <c r="BQ811" s="181"/>
      <c r="BR811" s="181"/>
      <c r="BS811" s="181"/>
      <c r="BT811" s="181"/>
      <c r="BU811" s="181"/>
      <c r="BV811" s="181"/>
      <c r="BW811" s="181"/>
      <c r="BX811" s="181"/>
      <c r="BY811" s="181"/>
      <c r="BZ811" s="181"/>
      <c r="CA811" s="181"/>
      <c r="CB811" s="181"/>
      <c r="CC811" s="181"/>
      <c r="CD811" s="181"/>
      <c r="CE811" s="181"/>
      <c r="CF811" s="181"/>
      <c r="CG811" s="181"/>
      <c r="CH811" s="181"/>
      <c r="CI811" s="181"/>
      <c r="CJ811" s="181"/>
    </row>
    <row r="812" spans="2:88" x14ac:dyDescent="0.2">
      <c r="B812" s="144" t="str">
        <f t="shared" si="368"/>
        <v>6. Otros Riesgos de la Naturaleza</v>
      </c>
      <c r="C812" s="129">
        <v>10233</v>
      </c>
      <c r="D812" s="129">
        <v>0</v>
      </c>
      <c r="E812" s="129">
        <v>26671</v>
      </c>
      <c r="F812" s="129">
        <v>65037</v>
      </c>
      <c r="G812" s="129">
        <v>0</v>
      </c>
      <c r="H812" s="129">
        <v>77536</v>
      </c>
      <c r="I812" s="129">
        <v>48471</v>
      </c>
      <c r="J812" s="129">
        <v>0</v>
      </c>
      <c r="K812" s="129">
        <v>134811</v>
      </c>
      <c r="L812" s="129">
        <v>9420</v>
      </c>
      <c r="M812" s="129">
        <v>0</v>
      </c>
      <c r="N812" s="129">
        <v>0</v>
      </c>
      <c r="O812" s="129">
        <v>174</v>
      </c>
      <c r="P812" s="129">
        <v>0</v>
      </c>
      <c r="Q812" s="129">
        <v>-30363</v>
      </c>
      <c r="R812" s="129">
        <v>0</v>
      </c>
      <c r="S812" s="129">
        <v>721</v>
      </c>
      <c r="T812" s="129">
        <v>0</v>
      </c>
      <c r="U812" s="129">
        <v>72448</v>
      </c>
      <c r="V812" s="129">
        <v>0</v>
      </c>
      <c r="W812" s="129">
        <v>20832</v>
      </c>
      <c r="X812" s="129">
        <v>0</v>
      </c>
      <c r="Y812" s="129">
        <v>14181</v>
      </c>
      <c r="Z812" s="129">
        <v>142097</v>
      </c>
      <c r="AA812" s="129">
        <v>260405</v>
      </c>
      <c r="AB812" s="129">
        <v>0</v>
      </c>
      <c r="AC812" s="129">
        <v>0</v>
      </c>
      <c r="AD812" s="129">
        <v>-210956</v>
      </c>
      <c r="AE812" s="129">
        <v>118383</v>
      </c>
      <c r="AF812" s="129">
        <v>0</v>
      </c>
      <c r="AG812" s="129">
        <v>-2591</v>
      </c>
      <c r="AH812" s="129">
        <v>639224</v>
      </c>
      <c r="AI812" s="129">
        <v>0</v>
      </c>
      <c r="AJ812" s="129">
        <v>158030</v>
      </c>
      <c r="AK812" s="129"/>
      <c r="AL812" s="129"/>
      <c r="AM812" s="129"/>
      <c r="AN812" s="129"/>
      <c r="AO812" s="129"/>
      <c r="AP812" s="129"/>
      <c r="AQ812" s="189">
        <f t="shared" si="369"/>
        <v>1554764</v>
      </c>
      <c r="AS812" s="151"/>
      <c r="AT812" s="151"/>
      <c r="AV812" s="181"/>
      <c r="AW812" s="181"/>
      <c r="AX812" s="181"/>
      <c r="AY812" s="181"/>
      <c r="AZ812" s="181"/>
      <c r="BA812" s="181"/>
      <c r="BB812" s="181"/>
      <c r="BC812" s="181"/>
      <c r="BD812" s="181"/>
      <c r="BE812" s="181"/>
      <c r="BF812" s="181"/>
      <c r="BG812" s="181"/>
      <c r="BH812" s="181"/>
      <c r="BI812" s="181"/>
      <c r="BJ812" s="181"/>
      <c r="BK812" s="181"/>
      <c r="BL812" s="181"/>
      <c r="BM812" s="181"/>
      <c r="BN812" s="181"/>
      <c r="BO812" s="181"/>
      <c r="BP812" s="181"/>
      <c r="BQ812" s="181"/>
      <c r="BR812" s="181"/>
      <c r="BS812" s="181"/>
      <c r="BT812" s="181"/>
      <c r="BU812" s="181"/>
      <c r="BV812" s="181"/>
      <c r="BW812" s="181"/>
      <c r="BX812" s="181"/>
      <c r="BY812" s="181"/>
      <c r="BZ812" s="181"/>
      <c r="CA812" s="181"/>
      <c r="CB812" s="181"/>
      <c r="CC812" s="181"/>
      <c r="CD812" s="181"/>
      <c r="CE812" s="181"/>
      <c r="CF812" s="181"/>
      <c r="CG812" s="181"/>
      <c r="CH812" s="181"/>
      <c r="CI812" s="181"/>
      <c r="CJ812" s="181"/>
    </row>
    <row r="813" spans="2:88" x14ac:dyDescent="0.2">
      <c r="B813" s="144" t="str">
        <f t="shared" si="368"/>
        <v>7. Terrorismo</v>
      </c>
      <c r="C813" s="129">
        <v>0</v>
      </c>
      <c r="D813" s="129">
        <v>0</v>
      </c>
      <c r="E813" s="129">
        <v>-37056</v>
      </c>
      <c r="F813" s="129">
        <v>0</v>
      </c>
      <c r="G813" s="129">
        <v>0</v>
      </c>
      <c r="H813" s="129">
        <v>-42976</v>
      </c>
      <c r="I813" s="129">
        <v>1715486</v>
      </c>
      <c r="J813" s="129">
        <v>0</v>
      </c>
      <c r="K813" s="129">
        <v>-933</v>
      </c>
      <c r="L813" s="129">
        <v>-260</v>
      </c>
      <c r="M813" s="129">
        <v>0</v>
      </c>
      <c r="N813" s="129">
        <v>185468</v>
      </c>
      <c r="O813" s="129">
        <v>1671</v>
      </c>
      <c r="P813" s="129">
        <v>0</v>
      </c>
      <c r="Q813" s="129">
        <v>319105</v>
      </c>
      <c r="R813" s="129">
        <v>0</v>
      </c>
      <c r="S813" s="129">
        <v>0</v>
      </c>
      <c r="T813" s="129">
        <v>0</v>
      </c>
      <c r="U813" s="129">
        <v>38113</v>
      </c>
      <c r="V813" s="129">
        <v>0</v>
      </c>
      <c r="W813" s="129">
        <v>-29</v>
      </c>
      <c r="X813" s="129">
        <v>0</v>
      </c>
      <c r="Y813" s="129">
        <v>1543</v>
      </c>
      <c r="Z813" s="129">
        <v>-67345</v>
      </c>
      <c r="AA813" s="129">
        <v>-10150</v>
      </c>
      <c r="AB813" s="129">
        <v>0</v>
      </c>
      <c r="AC813" s="129">
        <v>0</v>
      </c>
      <c r="AD813" s="129">
        <v>752063</v>
      </c>
      <c r="AE813" s="129">
        <v>-5225</v>
      </c>
      <c r="AF813" s="129">
        <v>0</v>
      </c>
      <c r="AG813" s="129">
        <v>-60202</v>
      </c>
      <c r="AH813" s="129">
        <v>0</v>
      </c>
      <c r="AI813" s="129">
        <v>0</v>
      </c>
      <c r="AJ813" s="129">
        <v>0</v>
      </c>
      <c r="AK813" s="129"/>
      <c r="AL813" s="129"/>
      <c r="AM813" s="129"/>
      <c r="AN813" s="129"/>
      <c r="AO813" s="129"/>
      <c r="AP813" s="129"/>
      <c r="AQ813" s="189">
        <f t="shared" si="369"/>
        <v>2789273</v>
      </c>
      <c r="AS813" s="151"/>
      <c r="AT813" s="151"/>
      <c r="AV813" s="181"/>
      <c r="AW813" s="181"/>
      <c r="AX813" s="181"/>
      <c r="AY813" s="181"/>
      <c r="AZ813" s="181"/>
      <c r="BA813" s="181"/>
      <c r="BB813" s="181"/>
      <c r="BC813" s="181"/>
      <c r="BD813" s="181"/>
      <c r="BE813" s="181"/>
      <c r="BF813" s="181"/>
      <c r="BG813" s="181"/>
      <c r="BH813" s="181"/>
      <c r="BI813" s="181"/>
      <c r="BJ813" s="181"/>
      <c r="BK813" s="181"/>
      <c r="BL813" s="181"/>
      <c r="BM813" s="181"/>
      <c r="BN813" s="181"/>
      <c r="BO813" s="181"/>
      <c r="BP813" s="181"/>
      <c r="BQ813" s="181"/>
      <c r="BR813" s="181"/>
      <c r="BS813" s="181"/>
      <c r="BT813" s="181"/>
      <c r="BU813" s="181"/>
      <c r="BV813" s="181"/>
      <c r="BW813" s="181"/>
      <c r="BX813" s="181"/>
      <c r="BY813" s="181"/>
      <c r="BZ813" s="181"/>
      <c r="CA813" s="181"/>
      <c r="CB813" s="181"/>
      <c r="CC813" s="181"/>
      <c r="CD813" s="181"/>
      <c r="CE813" s="181"/>
      <c r="CF813" s="181"/>
      <c r="CG813" s="181"/>
      <c r="CH813" s="181"/>
      <c r="CI813" s="181"/>
      <c r="CJ813" s="181"/>
    </row>
    <row r="814" spans="2:88" x14ac:dyDescent="0.2">
      <c r="B814" s="144" t="str">
        <f t="shared" si="368"/>
        <v>8. Robo</v>
      </c>
      <c r="C814" s="129">
        <v>0</v>
      </c>
      <c r="D814" s="129">
        <v>0</v>
      </c>
      <c r="E814" s="129">
        <v>957962</v>
      </c>
      <c r="F814" s="129">
        <v>75867</v>
      </c>
      <c r="G814" s="129">
        <v>0</v>
      </c>
      <c r="H814" s="129">
        <v>87247</v>
      </c>
      <c r="I814" s="129">
        <v>215693</v>
      </c>
      <c r="J814" s="129">
        <v>0</v>
      </c>
      <c r="K814" s="129">
        <v>44438</v>
      </c>
      <c r="L814" s="129">
        <v>-3818</v>
      </c>
      <c r="M814" s="129">
        <v>0</v>
      </c>
      <c r="N814" s="129">
        <v>-826</v>
      </c>
      <c r="O814" s="129">
        <v>26930</v>
      </c>
      <c r="P814" s="129">
        <v>0</v>
      </c>
      <c r="Q814" s="129">
        <v>97019</v>
      </c>
      <c r="R814" s="129">
        <v>0</v>
      </c>
      <c r="S814" s="129">
        <v>3281</v>
      </c>
      <c r="T814" s="129">
        <v>0</v>
      </c>
      <c r="U814" s="129">
        <v>-110752</v>
      </c>
      <c r="V814" s="129">
        <v>36404</v>
      </c>
      <c r="W814" s="129">
        <v>122454</v>
      </c>
      <c r="X814" s="129">
        <v>0</v>
      </c>
      <c r="Y814" s="129">
        <v>125842</v>
      </c>
      <c r="Z814" s="129">
        <v>45971</v>
      </c>
      <c r="AA814" s="129">
        <v>172566</v>
      </c>
      <c r="AB814" s="129">
        <v>0</v>
      </c>
      <c r="AC814" s="129">
        <v>0</v>
      </c>
      <c r="AD814" s="129">
        <v>6474</v>
      </c>
      <c r="AE814" s="129">
        <v>-11287</v>
      </c>
      <c r="AF814" s="129">
        <v>0</v>
      </c>
      <c r="AG814" s="129">
        <v>-19955</v>
      </c>
      <c r="AH814" s="129">
        <v>123297</v>
      </c>
      <c r="AI814" s="129">
        <v>0</v>
      </c>
      <c r="AJ814" s="129">
        <v>110559</v>
      </c>
      <c r="AK814" s="129"/>
      <c r="AL814" s="129"/>
      <c r="AM814" s="129"/>
      <c r="AN814" s="129"/>
      <c r="AO814" s="129"/>
      <c r="AP814" s="129"/>
      <c r="AQ814" s="189">
        <f t="shared" si="369"/>
        <v>2105366</v>
      </c>
      <c r="AS814" s="151"/>
      <c r="AT814" s="151"/>
      <c r="AV814" s="181"/>
      <c r="AW814" s="181"/>
      <c r="AX814" s="181"/>
      <c r="AY814" s="181"/>
      <c r="AZ814" s="181"/>
      <c r="BA814" s="181"/>
      <c r="BB814" s="181"/>
      <c r="BC814" s="181"/>
      <c r="BD814" s="181"/>
      <c r="BE814" s="181"/>
      <c r="BF814" s="181"/>
      <c r="BG814" s="181"/>
      <c r="BH814" s="181"/>
      <c r="BI814" s="181"/>
      <c r="BJ814" s="181"/>
      <c r="BK814" s="181"/>
      <c r="BL814" s="181"/>
      <c r="BM814" s="181"/>
      <c r="BN814" s="181"/>
      <c r="BO814" s="181"/>
      <c r="BP814" s="181"/>
      <c r="BQ814" s="181"/>
      <c r="BR814" s="181"/>
      <c r="BS814" s="181"/>
      <c r="BT814" s="181"/>
      <c r="BU814" s="181"/>
      <c r="BV814" s="181"/>
      <c r="BW814" s="181"/>
      <c r="BX814" s="181"/>
      <c r="BY814" s="181"/>
      <c r="BZ814" s="181"/>
      <c r="CA814" s="181"/>
      <c r="CB814" s="181"/>
      <c r="CC814" s="181"/>
      <c r="CD814" s="181"/>
      <c r="CE814" s="181"/>
      <c r="CF814" s="181"/>
      <c r="CG814" s="181"/>
      <c r="CH814" s="181"/>
      <c r="CI814" s="181"/>
      <c r="CJ814" s="181"/>
    </row>
    <row r="815" spans="2:88" x14ac:dyDescent="0.2">
      <c r="B815" s="144" t="str">
        <f t="shared" si="368"/>
        <v>9. Cristales</v>
      </c>
      <c r="C815" s="129">
        <v>0</v>
      </c>
      <c r="D815" s="129">
        <v>0</v>
      </c>
      <c r="E815" s="129">
        <v>34374</v>
      </c>
      <c r="F815" s="129">
        <v>0</v>
      </c>
      <c r="G815" s="129">
        <v>0</v>
      </c>
      <c r="H815" s="129">
        <v>11781</v>
      </c>
      <c r="I815" s="129">
        <v>50853</v>
      </c>
      <c r="J815" s="129">
        <v>0</v>
      </c>
      <c r="K815" s="129">
        <v>6782</v>
      </c>
      <c r="L815" s="129">
        <v>3</v>
      </c>
      <c r="M815" s="129">
        <v>0</v>
      </c>
      <c r="N815" s="129">
        <v>0</v>
      </c>
      <c r="O815" s="129">
        <v>495</v>
      </c>
      <c r="P815" s="129">
        <v>0</v>
      </c>
      <c r="Q815" s="129">
        <v>-180</v>
      </c>
      <c r="R815" s="129">
        <v>0</v>
      </c>
      <c r="S815" s="129">
        <v>2616</v>
      </c>
      <c r="T815" s="129">
        <v>0</v>
      </c>
      <c r="U815" s="129">
        <v>-3127</v>
      </c>
      <c r="V815" s="129">
        <v>0</v>
      </c>
      <c r="W815" s="129">
        <v>-508</v>
      </c>
      <c r="X815" s="129">
        <v>0</v>
      </c>
      <c r="Y815" s="129">
        <v>7454</v>
      </c>
      <c r="Z815" s="129">
        <v>12753</v>
      </c>
      <c r="AA815" s="129">
        <v>4178</v>
      </c>
      <c r="AB815" s="129">
        <v>0</v>
      </c>
      <c r="AC815" s="129">
        <v>0</v>
      </c>
      <c r="AD815" s="129">
        <v>3255</v>
      </c>
      <c r="AE815" s="129">
        <v>0</v>
      </c>
      <c r="AF815" s="129">
        <v>0</v>
      </c>
      <c r="AG815" s="129">
        <v>-3646</v>
      </c>
      <c r="AH815" s="129">
        <v>3962</v>
      </c>
      <c r="AI815" s="129">
        <v>0</v>
      </c>
      <c r="AJ815" s="129">
        <v>0</v>
      </c>
      <c r="AK815" s="129"/>
      <c r="AL815" s="129"/>
      <c r="AM815" s="129"/>
      <c r="AN815" s="129"/>
      <c r="AO815" s="129"/>
      <c r="AP815" s="129"/>
      <c r="AQ815" s="189">
        <f t="shared" si="369"/>
        <v>131045</v>
      </c>
      <c r="AS815" s="151"/>
      <c r="AT815" s="151"/>
      <c r="AV815" s="181"/>
      <c r="AW815" s="181"/>
      <c r="AX815" s="181"/>
      <c r="AY815" s="181"/>
      <c r="AZ815" s="181"/>
      <c r="BA815" s="181"/>
      <c r="BB815" s="181"/>
      <c r="BC815" s="181"/>
      <c r="BD815" s="181"/>
      <c r="BE815" s="181"/>
      <c r="BF815" s="181"/>
      <c r="BG815" s="181"/>
      <c r="BH815" s="181"/>
      <c r="BI815" s="181"/>
      <c r="BJ815" s="181"/>
      <c r="BK815" s="181"/>
      <c r="BL815" s="181"/>
      <c r="BM815" s="181"/>
      <c r="BN815" s="181"/>
      <c r="BO815" s="181"/>
      <c r="BP815" s="181"/>
      <c r="BQ815" s="181"/>
      <c r="BR815" s="181"/>
      <c r="BS815" s="181"/>
      <c r="BT815" s="181"/>
      <c r="BU815" s="181"/>
      <c r="BV815" s="181"/>
      <c r="BW815" s="181"/>
      <c r="BX815" s="181"/>
      <c r="BY815" s="181"/>
      <c r="BZ815" s="181"/>
      <c r="CA815" s="181"/>
      <c r="CB815" s="181"/>
      <c r="CC815" s="181"/>
      <c r="CD815" s="181"/>
      <c r="CE815" s="181"/>
      <c r="CF815" s="181"/>
      <c r="CG815" s="181"/>
      <c r="CH815" s="181"/>
      <c r="CI815" s="181"/>
      <c r="CJ815" s="181"/>
    </row>
    <row r="816" spans="2:88" x14ac:dyDescent="0.2">
      <c r="B816" s="144" t="str">
        <f t="shared" si="368"/>
        <v>10. Daños Físicos a Vehículos Motorizados</v>
      </c>
      <c r="C816" s="129">
        <v>0</v>
      </c>
      <c r="D816" s="129">
        <v>0</v>
      </c>
      <c r="E816" s="129">
        <v>-26829</v>
      </c>
      <c r="F816" s="129">
        <v>0</v>
      </c>
      <c r="G816" s="129">
        <v>0</v>
      </c>
      <c r="H816" s="129">
        <v>26409</v>
      </c>
      <c r="I816" s="129">
        <v>0</v>
      </c>
      <c r="J816" s="129">
        <v>0</v>
      </c>
      <c r="K816" s="129">
        <v>68204</v>
      </c>
      <c r="L816" s="129">
        <v>0</v>
      </c>
      <c r="M816" s="129">
        <v>0</v>
      </c>
      <c r="N816" s="129">
        <v>0</v>
      </c>
      <c r="O816" s="129">
        <v>2153381</v>
      </c>
      <c r="P816" s="129">
        <v>0</v>
      </c>
      <c r="Q816" s="129">
        <v>679099</v>
      </c>
      <c r="R816" s="129">
        <v>0</v>
      </c>
      <c r="S816" s="129">
        <v>-1526</v>
      </c>
      <c r="T816" s="129">
        <v>0</v>
      </c>
      <c r="U816" s="129">
        <v>240906</v>
      </c>
      <c r="V816" s="129">
        <v>0</v>
      </c>
      <c r="W816" s="129">
        <v>0</v>
      </c>
      <c r="X816" s="129">
        <v>0</v>
      </c>
      <c r="Y816" s="129">
        <v>225187</v>
      </c>
      <c r="Z816" s="129">
        <v>0</v>
      </c>
      <c r="AA816" s="129">
        <v>0</v>
      </c>
      <c r="AB816" s="129">
        <v>0</v>
      </c>
      <c r="AC816" s="129">
        <v>0</v>
      </c>
      <c r="AD816" s="129">
        <v>-821</v>
      </c>
      <c r="AE816" s="129">
        <v>0</v>
      </c>
      <c r="AF816" s="129">
        <v>0</v>
      </c>
      <c r="AG816" s="129">
        <v>977490</v>
      </c>
      <c r="AH816" s="129">
        <v>0</v>
      </c>
      <c r="AI816" s="129">
        <v>1</v>
      </c>
      <c r="AJ816" s="129">
        <v>0</v>
      </c>
      <c r="AK816" s="129"/>
      <c r="AL816" s="129"/>
      <c r="AM816" s="129"/>
      <c r="AN816" s="129"/>
      <c r="AO816" s="129"/>
      <c r="AP816" s="129"/>
      <c r="AQ816" s="189">
        <f t="shared" si="369"/>
        <v>4341501</v>
      </c>
      <c r="AS816" s="151"/>
      <c r="AT816" s="151"/>
      <c r="AV816" s="181"/>
      <c r="AW816" s="181"/>
      <c r="AX816" s="181"/>
      <c r="AY816" s="181"/>
      <c r="AZ816" s="181"/>
      <c r="BA816" s="181"/>
      <c r="BB816" s="181"/>
      <c r="BC816" s="181"/>
      <c r="BD816" s="181"/>
      <c r="BE816" s="181"/>
      <c r="BF816" s="181"/>
      <c r="BG816" s="181"/>
      <c r="BH816" s="181"/>
      <c r="BI816" s="181"/>
      <c r="BJ816" s="181"/>
      <c r="BK816" s="181"/>
      <c r="BL816" s="181"/>
      <c r="BM816" s="181"/>
      <c r="BN816" s="181"/>
      <c r="BO816" s="181"/>
      <c r="BP816" s="181"/>
      <c r="BQ816" s="181"/>
      <c r="BR816" s="181"/>
      <c r="BS816" s="181"/>
      <c r="BT816" s="181"/>
      <c r="BU816" s="181"/>
      <c r="BV816" s="181"/>
      <c r="BW816" s="181"/>
      <c r="BX816" s="181"/>
      <c r="BY816" s="181"/>
      <c r="BZ816" s="181"/>
      <c r="CA816" s="181"/>
      <c r="CB816" s="181"/>
      <c r="CC816" s="181"/>
      <c r="CD816" s="181"/>
      <c r="CE816" s="181"/>
      <c r="CF816" s="181"/>
      <c r="CG816" s="181"/>
      <c r="CH816" s="181"/>
      <c r="CI816" s="181"/>
      <c r="CJ816" s="181"/>
    </row>
    <row r="817" spans="2:88" x14ac:dyDescent="0.2">
      <c r="B817" s="144" t="str">
        <f t="shared" si="368"/>
        <v>11. Casco Marítimo</v>
      </c>
      <c r="C817" s="129">
        <v>0</v>
      </c>
      <c r="D817" s="129">
        <v>0</v>
      </c>
      <c r="E817" s="129">
        <v>0</v>
      </c>
      <c r="F817" s="129">
        <v>0</v>
      </c>
      <c r="G817" s="129">
        <v>0</v>
      </c>
      <c r="H817" s="129">
        <v>-4</v>
      </c>
      <c r="I817" s="129">
        <v>11</v>
      </c>
      <c r="J817" s="129">
        <v>0</v>
      </c>
      <c r="K817" s="129">
        <v>0</v>
      </c>
      <c r="L817" s="129">
        <v>0</v>
      </c>
      <c r="M817" s="129">
        <v>0</v>
      </c>
      <c r="N817" s="129">
        <v>197903</v>
      </c>
      <c r="O817" s="129">
        <v>599480</v>
      </c>
      <c r="P817" s="129">
        <v>0</v>
      </c>
      <c r="Q817" s="129">
        <v>333299</v>
      </c>
      <c r="R817" s="129">
        <v>0</v>
      </c>
      <c r="S817" s="129">
        <v>-190714</v>
      </c>
      <c r="T817" s="129">
        <v>0</v>
      </c>
      <c r="U817" s="129">
        <v>574485</v>
      </c>
      <c r="V817" s="129">
        <v>0</v>
      </c>
      <c r="W817" s="129">
        <v>-174247</v>
      </c>
      <c r="X817" s="129">
        <v>0</v>
      </c>
      <c r="Y817" s="129">
        <v>7840</v>
      </c>
      <c r="Z817" s="129">
        <v>0</v>
      </c>
      <c r="AA817" s="129">
        <v>123965</v>
      </c>
      <c r="AB817" s="129">
        <v>0</v>
      </c>
      <c r="AC817" s="129">
        <v>0</v>
      </c>
      <c r="AD817" s="129">
        <v>0</v>
      </c>
      <c r="AE817" s="129">
        <v>0</v>
      </c>
      <c r="AF817" s="129">
        <v>0</v>
      </c>
      <c r="AG817" s="129">
        <v>-1076737</v>
      </c>
      <c r="AH817" s="129">
        <v>546268</v>
      </c>
      <c r="AI817" s="129">
        <v>0</v>
      </c>
      <c r="AJ817" s="129">
        <v>0</v>
      </c>
      <c r="AK817" s="129"/>
      <c r="AL817" s="129"/>
      <c r="AM817" s="129"/>
      <c r="AN817" s="129"/>
      <c r="AO817" s="129"/>
      <c r="AP817" s="129"/>
      <c r="AQ817" s="189">
        <f t="shared" si="369"/>
        <v>941549</v>
      </c>
      <c r="AS817" s="151"/>
      <c r="AT817" s="151"/>
      <c r="AV817" s="181"/>
      <c r="AW817" s="181"/>
      <c r="AX817" s="181"/>
      <c r="AY817" s="181"/>
      <c r="AZ817" s="181"/>
      <c r="BA817" s="181"/>
      <c r="BB817" s="181"/>
      <c r="BC817" s="181"/>
      <c r="BD817" s="181"/>
      <c r="BE817" s="181"/>
      <c r="BF817" s="181"/>
      <c r="BG817" s="181"/>
      <c r="BH817" s="181"/>
      <c r="BI817" s="181"/>
      <c r="BJ817" s="181"/>
      <c r="BK817" s="181"/>
      <c r="BL817" s="181"/>
      <c r="BM817" s="181"/>
      <c r="BN817" s="181"/>
      <c r="BO817" s="181"/>
      <c r="BP817" s="181"/>
      <c r="BQ817" s="181"/>
      <c r="BR817" s="181"/>
      <c r="BS817" s="181"/>
      <c r="BT817" s="181"/>
      <c r="BU817" s="181"/>
      <c r="BV817" s="181"/>
      <c r="BW817" s="181"/>
      <c r="BX817" s="181"/>
      <c r="BY817" s="181"/>
      <c r="BZ817" s="181"/>
      <c r="CA817" s="181"/>
      <c r="CB817" s="181"/>
      <c r="CC817" s="181"/>
      <c r="CD817" s="181"/>
      <c r="CE817" s="181"/>
      <c r="CF817" s="181"/>
      <c r="CG817" s="181"/>
      <c r="CH817" s="181"/>
      <c r="CI817" s="181"/>
      <c r="CJ817" s="181"/>
    </row>
    <row r="818" spans="2:88" x14ac:dyDescent="0.2">
      <c r="B818" s="144" t="str">
        <f t="shared" si="368"/>
        <v>12. Casco Aéreo</v>
      </c>
      <c r="C818" s="129">
        <v>0</v>
      </c>
      <c r="D818" s="129">
        <v>0</v>
      </c>
      <c r="E818" s="129">
        <v>2803</v>
      </c>
      <c r="F818" s="129">
        <v>0</v>
      </c>
      <c r="G818" s="129">
        <v>0</v>
      </c>
      <c r="H818" s="129">
        <v>0</v>
      </c>
      <c r="I818" s="129">
        <v>0</v>
      </c>
      <c r="J818" s="129">
        <v>0</v>
      </c>
      <c r="K818" s="129">
        <v>0</v>
      </c>
      <c r="L818" s="129">
        <v>0</v>
      </c>
      <c r="M818" s="129">
        <v>0</v>
      </c>
      <c r="N818" s="129">
        <v>389713</v>
      </c>
      <c r="O818" s="129">
        <v>4859</v>
      </c>
      <c r="P818" s="129">
        <v>0</v>
      </c>
      <c r="Q818" s="129">
        <v>196</v>
      </c>
      <c r="R818" s="129">
        <v>0</v>
      </c>
      <c r="S818" s="129">
        <v>41662</v>
      </c>
      <c r="T818" s="129">
        <v>0</v>
      </c>
      <c r="U818" s="129">
        <v>793252</v>
      </c>
      <c r="V818" s="129">
        <v>0</v>
      </c>
      <c r="W818" s="129">
        <v>534456</v>
      </c>
      <c r="X818" s="129">
        <v>0</v>
      </c>
      <c r="Y818" s="129">
        <v>0</v>
      </c>
      <c r="Z818" s="129">
        <v>0</v>
      </c>
      <c r="AA818" s="129">
        <v>75101</v>
      </c>
      <c r="AB818" s="129">
        <v>0</v>
      </c>
      <c r="AC818" s="129">
        <v>0</v>
      </c>
      <c r="AD818" s="129">
        <v>131077</v>
      </c>
      <c r="AE818" s="129">
        <v>0</v>
      </c>
      <c r="AF818" s="129">
        <v>0</v>
      </c>
      <c r="AG818" s="129">
        <v>0</v>
      </c>
      <c r="AH818" s="129">
        <v>-173429</v>
      </c>
      <c r="AI818" s="129">
        <v>0</v>
      </c>
      <c r="AJ818" s="129">
        <v>0</v>
      </c>
      <c r="AK818" s="129"/>
      <c r="AL818" s="129"/>
      <c r="AM818" s="129"/>
      <c r="AN818" s="129"/>
      <c r="AO818" s="129"/>
      <c r="AP818" s="129"/>
      <c r="AQ818" s="189">
        <f t="shared" si="369"/>
        <v>1799690</v>
      </c>
      <c r="AS818" s="151"/>
      <c r="AT818" s="151"/>
      <c r="AV818" s="181"/>
      <c r="AW818" s="181"/>
      <c r="AX818" s="181"/>
      <c r="AY818" s="181"/>
      <c r="AZ818" s="181"/>
      <c r="BA818" s="181"/>
      <c r="BB818" s="181"/>
      <c r="BC818" s="181"/>
      <c r="BD818" s="181"/>
      <c r="BE818" s="181"/>
      <c r="BF818" s="181"/>
      <c r="BG818" s="181"/>
      <c r="BH818" s="181"/>
      <c r="BI818" s="181"/>
      <c r="BJ818" s="181"/>
      <c r="BK818" s="181"/>
      <c r="BL818" s="181"/>
      <c r="BM818" s="181"/>
      <c r="BN818" s="181"/>
      <c r="BO818" s="181"/>
      <c r="BP818" s="181"/>
      <c r="BQ818" s="181"/>
      <c r="BR818" s="181"/>
      <c r="BS818" s="181"/>
      <c r="BT818" s="181"/>
      <c r="BU818" s="181"/>
      <c r="BV818" s="181"/>
      <c r="BW818" s="181"/>
      <c r="BX818" s="181"/>
      <c r="BY818" s="181"/>
      <c r="BZ818" s="181"/>
      <c r="CA818" s="181"/>
      <c r="CB818" s="181"/>
      <c r="CC818" s="181"/>
      <c r="CD818" s="181"/>
      <c r="CE818" s="181"/>
      <c r="CF818" s="181"/>
      <c r="CG818" s="181"/>
      <c r="CH818" s="181"/>
      <c r="CI818" s="181"/>
      <c r="CJ818" s="181"/>
    </row>
    <row r="819" spans="2:88" x14ac:dyDescent="0.2">
      <c r="B819" s="144" t="str">
        <f t="shared" si="368"/>
        <v>13. Responsabilidad Civil Hogar y Condominios</v>
      </c>
      <c r="C819" s="129">
        <v>0</v>
      </c>
      <c r="D819" s="129">
        <v>0</v>
      </c>
      <c r="E819" s="129">
        <v>-12539</v>
      </c>
      <c r="F819" s="129">
        <v>0</v>
      </c>
      <c r="G819" s="129">
        <v>0</v>
      </c>
      <c r="H819" s="129">
        <v>-3861</v>
      </c>
      <c r="I819" s="129">
        <v>2285</v>
      </c>
      <c r="J819" s="129">
        <v>0</v>
      </c>
      <c r="K819" s="129">
        <v>17586</v>
      </c>
      <c r="L819" s="129">
        <v>0</v>
      </c>
      <c r="M819" s="129">
        <v>0</v>
      </c>
      <c r="N819" s="129">
        <v>0</v>
      </c>
      <c r="O819" s="129">
        <v>186</v>
      </c>
      <c r="P819" s="129">
        <v>0</v>
      </c>
      <c r="Q819" s="129">
        <v>0</v>
      </c>
      <c r="R819" s="129">
        <v>0</v>
      </c>
      <c r="S819" s="129">
        <v>-198</v>
      </c>
      <c r="T819" s="129">
        <v>0</v>
      </c>
      <c r="U819" s="129">
        <v>522</v>
      </c>
      <c r="V819" s="129">
        <v>0</v>
      </c>
      <c r="W819" s="129">
        <v>-245</v>
      </c>
      <c r="X819" s="129">
        <v>0</v>
      </c>
      <c r="Y819" s="129">
        <v>787</v>
      </c>
      <c r="Z819" s="129">
        <v>2415</v>
      </c>
      <c r="AA819" s="129">
        <v>758</v>
      </c>
      <c r="AB819" s="129">
        <v>0</v>
      </c>
      <c r="AC819" s="129">
        <v>0</v>
      </c>
      <c r="AD819" s="129">
        <v>0</v>
      </c>
      <c r="AE819" s="129">
        <v>0</v>
      </c>
      <c r="AF819" s="129">
        <v>0</v>
      </c>
      <c r="AG819" s="129">
        <v>-1409</v>
      </c>
      <c r="AH819" s="129">
        <v>-40061</v>
      </c>
      <c r="AI819" s="129">
        <v>0</v>
      </c>
      <c r="AJ819" s="129">
        <v>0</v>
      </c>
      <c r="AK819" s="129"/>
      <c r="AL819" s="129"/>
      <c r="AM819" s="129"/>
      <c r="AN819" s="129"/>
      <c r="AO819" s="129"/>
      <c r="AP819" s="129"/>
      <c r="AQ819" s="189">
        <f t="shared" si="369"/>
        <v>-33774</v>
      </c>
      <c r="AS819" s="151"/>
      <c r="AT819" s="151"/>
      <c r="AV819" s="181"/>
      <c r="AW819" s="181"/>
      <c r="AX819" s="181"/>
      <c r="AY819" s="181"/>
      <c r="AZ819" s="181"/>
      <c r="BA819" s="181"/>
      <c r="BB819" s="181"/>
      <c r="BC819" s="181"/>
      <c r="BD819" s="181"/>
      <c r="BE819" s="181"/>
      <c r="BF819" s="181"/>
      <c r="BG819" s="181"/>
      <c r="BH819" s="181"/>
      <c r="BI819" s="181"/>
      <c r="BJ819" s="181"/>
      <c r="BK819" s="181"/>
      <c r="BL819" s="181"/>
      <c r="BM819" s="181"/>
      <c r="BN819" s="181"/>
      <c r="BO819" s="181"/>
      <c r="BP819" s="181"/>
      <c r="BQ819" s="181"/>
      <c r="BR819" s="181"/>
      <c r="BS819" s="181"/>
      <c r="BT819" s="181"/>
      <c r="BU819" s="181"/>
      <c r="BV819" s="181"/>
      <c r="BW819" s="181"/>
      <c r="BX819" s="181"/>
      <c r="BY819" s="181"/>
      <c r="BZ819" s="181"/>
      <c r="CA819" s="181"/>
      <c r="CB819" s="181"/>
      <c r="CC819" s="181"/>
      <c r="CD819" s="181"/>
      <c r="CE819" s="181"/>
      <c r="CF819" s="181"/>
      <c r="CG819" s="181"/>
      <c r="CH819" s="181"/>
      <c r="CI819" s="181"/>
      <c r="CJ819" s="181"/>
    </row>
    <row r="820" spans="2:88" x14ac:dyDescent="0.2">
      <c r="B820" s="144" t="str">
        <f t="shared" si="368"/>
        <v>14. Responsabilidad Civil Profesional</v>
      </c>
      <c r="C820" s="129">
        <v>0</v>
      </c>
      <c r="D820" s="129">
        <v>0</v>
      </c>
      <c r="E820" s="129">
        <v>1392</v>
      </c>
      <c r="F820" s="129">
        <v>0</v>
      </c>
      <c r="G820" s="129">
        <v>0</v>
      </c>
      <c r="H820" s="129">
        <v>-2220776</v>
      </c>
      <c r="I820" s="129">
        <v>2132913</v>
      </c>
      <c r="J820" s="129">
        <v>0</v>
      </c>
      <c r="K820" s="129">
        <v>-9513</v>
      </c>
      <c r="L820" s="129">
        <v>862</v>
      </c>
      <c r="M820" s="129">
        <v>0</v>
      </c>
      <c r="N820" s="129">
        <v>2537</v>
      </c>
      <c r="O820" s="129">
        <v>945</v>
      </c>
      <c r="P820" s="129">
        <v>0</v>
      </c>
      <c r="Q820" s="129">
        <v>-89142</v>
      </c>
      <c r="R820" s="129">
        <v>0</v>
      </c>
      <c r="S820" s="129">
        <v>0</v>
      </c>
      <c r="T820" s="129">
        <v>0</v>
      </c>
      <c r="U820" s="129">
        <v>80830</v>
      </c>
      <c r="V820" s="129">
        <v>0</v>
      </c>
      <c r="W820" s="129">
        <v>-207974</v>
      </c>
      <c r="X820" s="129">
        <v>0</v>
      </c>
      <c r="Y820" s="129">
        <v>505931</v>
      </c>
      <c r="Z820" s="129">
        <v>0</v>
      </c>
      <c r="AA820" s="129">
        <v>-3307</v>
      </c>
      <c r="AB820" s="129">
        <v>0</v>
      </c>
      <c r="AC820" s="129">
        <v>0</v>
      </c>
      <c r="AD820" s="129">
        <v>1413520</v>
      </c>
      <c r="AE820" s="129">
        <v>135543</v>
      </c>
      <c r="AF820" s="129">
        <v>0</v>
      </c>
      <c r="AG820" s="129">
        <v>0</v>
      </c>
      <c r="AH820" s="129">
        <v>0</v>
      </c>
      <c r="AI820" s="129">
        <v>0</v>
      </c>
      <c r="AJ820" s="129">
        <v>0</v>
      </c>
      <c r="AK820" s="129"/>
      <c r="AL820" s="129"/>
      <c r="AM820" s="129"/>
      <c r="AN820" s="129"/>
      <c r="AO820" s="129"/>
      <c r="AP820" s="129"/>
      <c r="AQ820" s="189">
        <f t="shared" si="369"/>
        <v>1743761</v>
      </c>
      <c r="AS820" s="151"/>
      <c r="AT820" s="151"/>
      <c r="AV820" s="181"/>
      <c r="AW820" s="181"/>
      <c r="AX820" s="181"/>
      <c r="AY820" s="181"/>
      <c r="AZ820" s="181"/>
      <c r="BA820" s="181"/>
      <c r="BB820" s="181"/>
      <c r="BC820" s="181"/>
      <c r="BD820" s="181"/>
      <c r="BE820" s="181"/>
      <c r="BF820" s="181"/>
      <c r="BG820" s="181"/>
      <c r="BH820" s="181"/>
      <c r="BI820" s="181"/>
      <c r="BJ820" s="181"/>
      <c r="BK820" s="181"/>
      <c r="BL820" s="181"/>
      <c r="BM820" s="181"/>
      <c r="BN820" s="181"/>
      <c r="BO820" s="181"/>
      <c r="BP820" s="181"/>
      <c r="BQ820" s="181"/>
      <c r="BR820" s="181"/>
      <c r="BS820" s="181"/>
      <c r="BT820" s="181"/>
      <c r="BU820" s="181"/>
      <c r="BV820" s="181"/>
      <c r="BW820" s="181"/>
      <c r="BX820" s="181"/>
      <c r="BY820" s="181"/>
      <c r="BZ820" s="181"/>
      <c r="CA820" s="181"/>
      <c r="CB820" s="181"/>
      <c r="CC820" s="181"/>
      <c r="CD820" s="181"/>
      <c r="CE820" s="181"/>
      <c r="CF820" s="181"/>
      <c r="CG820" s="181"/>
      <c r="CH820" s="181"/>
      <c r="CI820" s="181"/>
      <c r="CJ820" s="181"/>
    </row>
    <row r="821" spans="2:88" x14ac:dyDescent="0.2">
      <c r="B821" s="144" t="str">
        <f t="shared" si="368"/>
        <v>15. Responsabilidad Civil Industria, Infraestructura y Comercio</v>
      </c>
      <c r="C821" s="129">
        <v>0</v>
      </c>
      <c r="D821" s="129">
        <v>0</v>
      </c>
      <c r="E821" s="129">
        <v>159482</v>
      </c>
      <c r="F821" s="129">
        <v>0</v>
      </c>
      <c r="G821" s="129">
        <v>0</v>
      </c>
      <c r="H821" s="129">
        <v>1295383</v>
      </c>
      <c r="I821" s="129">
        <v>167080</v>
      </c>
      <c r="J821" s="129">
        <v>0</v>
      </c>
      <c r="K821" s="129">
        <v>37890</v>
      </c>
      <c r="L821" s="129">
        <v>199984</v>
      </c>
      <c r="M821" s="129">
        <v>0</v>
      </c>
      <c r="N821" s="129">
        <v>3276524</v>
      </c>
      <c r="O821" s="129">
        <v>53779</v>
      </c>
      <c r="P821" s="129">
        <v>0</v>
      </c>
      <c r="Q821" s="129">
        <v>140310</v>
      </c>
      <c r="R821" s="129">
        <v>0</v>
      </c>
      <c r="S821" s="129">
        <v>505800</v>
      </c>
      <c r="T821" s="129">
        <v>0</v>
      </c>
      <c r="U821" s="129">
        <v>-78843</v>
      </c>
      <c r="V821" s="129">
        <v>0</v>
      </c>
      <c r="W821" s="129">
        <v>1032761</v>
      </c>
      <c r="X821" s="129">
        <v>0</v>
      </c>
      <c r="Y821" s="129">
        <v>-2013</v>
      </c>
      <c r="Z821" s="129">
        <v>105770</v>
      </c>
      <c r="AA821" s="129">
        <v>119710</v>
      </c>
      <c r="AB821" s="129">
        <v>0</v>
      </c>
      <c r="AC821" s="129">
        <v>0</v>
      </c>
      <c r="AD821" s="129">
        <v>-70377</v>
      </c>
      <c r="AE821" s="129">
        <v>126813</v>
      </c>
      <c r="AF821" s="129">
        <v>0</v>
      </c>
      <c r="AG821" s="129">
        <v>-443919</v>
      </c>
      <c r="AH821" s="129">
        <v>1448208</v>
      </c>
      <c r="AI821" s="129">
        <v>0</v>
      </c>
      <c r="AJ821" s="129">
        <v>9054</v>
      </c>
      <c r="AK821" s="129"/>
      <c r="AL821" s="129"/>
      <c r="AM821" s="129"/>
      <c r="AN821" s="129"/>
      <c r="AO821" s="129"/>
      <c r="AP821" s="129"/>
      <c r="AQ821" s="189">
        <f t="shared" si="369"/>
        <v>8083396</v>
      </c>
      <c r="AS821" s="151"/>
      <c r="AT821" s="151"/>
      <c r="AV821" s="181"/>
      <c r="AW821" s="181"/>
      <c r="AX821" s="181"/>
      <c r="AY821" s="181"/>
      <c r="AZ821" s="181"/>
      <c r="BA821" s="181"/>
      <c r="BB821" s="181"/>
      <c r="BC821" s="181"/>
      <c r="BD821" s="181"/>
      <c r="BE821" s="181"/>
      <c r="BF821" s="181"/>
      <c r="BG821" s="181"/>
      <c r="BH821" s="181"/>
      <c r="BI821" s="181"/>
      <c r="BJ821" s="181"/>
      <c r="BK821" s="181"/>
      <c r="BL821" s="181"/>
      <c r="BM821" s="181"/>
      <c r="BN821" s="181"/>
      <c r="BO821" s="181"/>
      <c r="BP821" s="181"/>
      <c r="BQ821" s="181"/>
      <c r="BR821" s="181"/>
      <c r="BS821" s="181"/>
      <c r="BT821" s="181"/>
      <c r="BU821" s="181"/>
      <c r="BV821" s="181"/>
      <c r="BW821" s="181"/>
      <c r="BX821" s="181"/>
      <c r="BY821" s="181"/>
      <c r="BZ821" s="181"/>
      <c r="CA821" s="181"/>
      <c r="CB821" s="181"/>
      <c r="CC821" s="181"/>
      <c r="CD821" s="181"/>
      <c r="CE821" s="181"/>
      <c r="CF821" s="181"/>
      <c r="CG821" s="181"/>
      <c r="CH821" s="181"/>
      <c r="CI821" s="181"/>
      <c r="CJ821" s="181"/>
    </row>
    <row r="822" spans="2:88" x14ac:dyDescent="0.2">
      <c r="B822" s="144" t="str">
        <f t="shared" si="368"/>
        <v>16. Responsabilidad Civil Vehículos Motorizados</v>
      </c>
      <c r="C822" s="129">
        <v>0</v>
      </c>
      <c r="D822" s="129">
        <v>0</v>
      </c>
      <c r="E822" s="129">
        <v>-44795</v>
      </c>
      <c r="F822" s="129">
        <v>0</v>
      </c>
      <c r="G822" s="129">
        <v>0</v>
      </c>
      <c r="H822" s="129">
        <v>-22841</v>
      </c>
      <c r="I822" s="129">
        <v>120</v>
      </c>
      <c r="J822" s="129">
        <v>0</v>
      </c>
      <c r="K822" s="129">
        <v>16326</v>
      </c>
      <c r="L822" s="129">
        <v>0</v>
      </c>
      <c r="M822" s="129">
        <v>0</v>
      </c>
      <c r="N822" s="129">
        <v>295</v>
      </c>
      <c r="O822" s="129">
        <v>156495</v>
      </c>
      <c r="P822" s="129">
        <v>0</v>
      </c>
      <c r="Q822" s="129">
        <v>352013</v>
      </c>
      <c r="R822" s="129">
        <v>0</v>
      </c>
      <c r="S822" s="129">
        <v>585</v>
      </c>
      <c r="T822" s="129">
        <v>0</v>
      </c>
      <c r="U822" s="129">
        <v>-1</v>
      </c>
      <c r="V822" s="129">
        <v>0</v>
      </c>
      <c r="W822" s="129">
        <v>0</v>
      </c>
      <c r="X822" s="129">
        <v>0</v>
      </c>
      <c r="Y822" s="129">
        <v>32308</v>
      </c>
      <c r="Z822" s="129">
        <v>325</v>
      </c>
      <c r="AA822" s="129">
        <v>11258</v>
      </c>
      <c r="AB822" s="129">
        <v>0</v>
      </c>
      <c r="AC822" s="129">
        <v>0</v>
      </c>
      <c r="AD822" s="129">
        <v>-258</v>
      </c>
      <c r="AE822" s="129">
        <v>0</v>
      </c>
      <c r="AF822" s="129">
        <v>0</v>
      </c>
      <c r="AG822" s="129">
        <v>235533</v>
      </c>
      <c r="AH822" s="129">
        <v>0</v>
      </c>
      <c r="AI822" s="129">
        <v>13519</v>
      </c>
      <c r="AJ822" s="129">
        <v>0</v>
      </c>
      <c r="AK822" s="129"/>
      <c r="AL822" s="129"/>
      <c r="AM822" s="129"/>
      <c r="AN822" s="129"/>
      <c r="AO822" s="129"/>
      <c r="AP822" s="129"/>
      <c r="AQ822" s="189">
        <f t="shared" si="369"/>
        <v>750882</v>
      </c>
      <c r="AS822" s="151"/>
      <c r="AT822" s="151"/>
      <c r="AV822" s="181"/>
      <c r="AW822" s="181"/>
      <c r="AX822" s="181"/>
      <c r="AY822" s="181"/>
      <c r="AZ822" s="181"/>
      <c r="BA822" s="181"/>
      <c r="BB822" s="181"/>
      <c r="BC822" s="181"/>
      <c r="BD822" s="181"/>
      <c r="BE822" s="181"/>
      <c r="BF822" s="181"/>
      <c r="BG822" s="181"/>
      <c r="BH822" s="181"/>
      <c r="BI822" s="181"/>
      <c r="BJ822" s="181"/>
      <c r="BK822" s="181"/>
      <c r="BL822" s="181"/>
      <c r="BM822" s="181"/>
      <c r="BN822" s="181"/>
      <c r="BO822" s="181"/>
      <c r="BP822" s="181"/>
      <c r="BQ822" s="181"/>
      <c r="BR822" s="181"/>
      <c r="BS822" s="181"/>
      <c r="BT822" s="181"/>
      <c r="BU822" s="181"/>
      <c r="BV822" s="181"/>
      <c r="BW822" s="181"/>
      <c r="BX822" s="181"/>
      <c r="BY822" s="181"/>
      <c r="BZ822" s="181"/>
      <c r="CA822" s="181"/>
      <c r="CB822" s="181"/>
      <c r="CC822" s="181"/>
      <c r="CD822" s="181"/>
      <c r="CE822" s="181"/>
      <c r="CF822" s="181"/>
      <c r="CG822" s="181"/>
      <c r="CH822" s="181"/>
      <c r="CI822" s="181"/>
      <c r="CJ822" s="181"/>
    </row>
    <row r="823" spans="2:88" x14ac:dyDescent="0.2">
      <c r="B823" s="144" t="str">
        <f t="shared" si="368"/>
        <v>17. Transporte Terrestre</v>
      </c>
      <c r="C823" s="129">
        <v>0</v>
      </c>
      <c r="D823" s="129">
        <v>0</v>
      </c>
      <c r="E823" s="129">
        <v>743706</v>
      </c>
      <c r="F823" s="129">
        <v>0</v>
      </c>
      <c r="G823" s="129">
        <v>0</v>
      </c>
      <c r="H823" s="129">
        <v>246733</v>
      </c>
      <c r="I823" s="129">
        <v>1210543</v>
      </c>
      <c r="J823" s="129">
        <v>0</v>
      </c>
      <c r="K823" s="129">
        <v>6</v>
      </c>
      <c r="L823" s="129">
        <v>136042</v>
      </c>
      <c r="M823" s="129">
        <v>0</v>
      </c>
      <c r="N823" s="129">
        <v>274</v>
      </c>
      <c r="O823" s="129">
        <v>110761</v>
      </c>
      <c r="P823" s="129">
        <v>0</v>
      </c>
      <c r="Q823" s="129">
        <v>76485</v>
      </c>
      <c r="R823" s="129">
        <v>0</v>
      </c>
      <c r="S823" s="129">
        <v>689281</v>
      </c>
      <c r="T823" s="129">
        <v>0</v>
      </c>
      <c r="U823" s="129">
        <v>92110</v>
      </c>
      <c r="V823" s="129">
        <v>0</v>
      </c>
      <c r="W823" s="129">
        <v>338399</v>
      </c>
      <c r="X823" s="129">
        <v>0</v>
      </c>
      <c r="Y823" s="129">
        <v>44594</v>
      </c>
      <c r="Z823" s="129">
        <v>153308</v>
      </c>
      <c r="AA823" s="129">
        <v>159641</v>
      </c>
      <c r="AB823" s="129">
        <v>0</v>
      </c>
      <c r="AC823" s="129">
        <v>0</v>
      </c>
      <c r="AD823" s="129">
        <v>80292</v>
      </c>
      <c r="AE823" s="129">
        <v>19419</v>
      </c>
      <c r="AF823" s="129">
        <v>0</v>
      </c>
      <c r="AG823" s="129">
        <v>109216</v>
      </c>
      <c r="AH823" s="129">
        <v>266</v>
      </c>
      <c r="AI823" s="129">
        <v>0</v>
      </c>
      <c r="AJ823" s="129">
        <v>0</v>
      </c>
      <c r="AK823" s="129"/>
      <c r="AL823" s="129"/>
      <c r="AM823" s="129"/>
      <c r="AN823" s="129"/>
      <c r="AO823" s="129"/>
      <c r="AP823" s="129"/>
      <c r="AQ823" s="189">
        <f t="shared" si="369"/>
        <v>4211076</v>
      </c>
      <c r="AS823" s="151"/>
      <c r="AT823" s="151"/>
      <c r="AV823" s="181"/>
      <c r="AW823" s="181"/>
      <c r="AX823" s="181"/>
      <c r="AY823" s="181"/>
      <c r="AZ823" s="181"/>
      <c r="BA823" s="181"/>
      <c r="BB823" s="181"/>
      <c r="BC823" s="181"/>
      <c r="BD823" s="181"/>
      <c r="BE823" s="181"/>
      <c r="BF823" s="181"/>
      <c r="BG823" s="181"/>
      <c r="BH823" s="181"/>
      <c r="BI823" s="181"/>
      <c r="BJ823" s="181"/>
      <c r="BK823" s="181"/>
      <c r="BL823" s="181"/>
      <c r="BM823" s="181"/>
      <c r="BN823" s="181"/>
      <c r="BO823" s="181"/>
      <c r="BP823" s="181"/>
      <c r="BQ823" s="181"/>
      <c r="BR823" s="181"/>
      <c r="BS823" s="181"/>
      <c r="BT823" s="181"/>
      <c r="BU823" s="181"/>
      <c r="BV823" s="181"/>
      <c r="BW823" s="181"/>
      <c r="BX823" s="181"/>
      <c r="BY823" s="181"/>
      <c r="BZ823" s="181"/>
      <c r="CA823" s="181"/>
      <c r="CB823" s="181"/>
      <c r="CC823" s="181"/>
      <c r="CD823" s="181"/>
      <c r="CE823" s="181"/>
      <c r="CF823" s="181"/>
      <c r="CG823" s="181"/>
      <c r="CH823" s="181"/>
      <c r="CI823" s="181"/>
      <c r="CJ823" s="181"/>
    </row>
    <row r="824" spans="2:88" x14ac:dyDescent="0.2">
      <c r="B824" s="144" t="str">
        <f t="shared" si="368"/>
        <v>18. Transporte Marítimo</v>
      </c>
      <c r="C824" s="129">
        <v>0</v>
      </c>
      <c r="D824" s="129">
        <v>0</v>
      </c>
      <c r="E824" s="129">
        <v>3459831</v>
      </c>
      <c r="F824" s="129">
        <v>0</v>
      </c>
      <c r="G824" s="129">
        <v>0</v>
      </c>
      <c r="H824" s="129">
        <v>472270</v>
      </c>
      <c r="I824" s="129">
        <v>431995</v>
      </c>
      <c r="J824" s="129">
        <v>0</v>
      </c>
      <c r="K824" s="129">
        <v>0</v>
      </c>
      <c r="L824" s="129">
        <v>12331</v>
      </c>
      <c r="M824" s="129">
        <v>0</v>
      </c>
      <c r="N824" s="129">
        <v>328877</v>
      </c>
      <c r="O824" s="129">
        <v>111686</v>
      </c>
      <c r="P824" s="129">
        <v>0</v>
      </c>
      <c r="Q824" s="129">
        <v>25045</v>
      </c>
      <c r="R824" s="129">
        <v>0</v>
      </c>
      <c r="S824" s="129">
        <v>88632</v>
      </c>
      <c r="T824" s="129">
        <v>0</v>
      </c>
      <c r="U824" s="129">
        <v>618417</v>
      </c>
      <c r="V824" s="129">
        <v>0</v>
      </c>
      <c r="W824" s="129">
        <v>123521</v>
      </c>
      <c r="X824" s="129">
        <v>0</v>
      </c>
      <c r="Y824" s="129">
        <v>-12493</v>
      </c>
      <c r="Z824" s="129">
        <v>-1268</v>
      </c>
      <c r="AA824" s="129">
        <v>577</v>
      </c>
      <c r="AB824" s="129">
        <v>0</v>
      </c>
      <c r="AC824" s="129">
        <v>0</v>
      </c>
      <c r="AD824" s="129">
        <v>257004</v>
      </c>
      <c r="AE824" s="129">
        <v>91756</v>
      </c>
      <c r="AF824" s="129">
        <v>0</v>
      </c>
      <c r="AG824" s="129">
        <v>48376</v>
      </c>
      <c r="AH824" s="129">
        <v>92536</v>
      </c>
      <c r="AI824" s="129">
        <v>0</v>
      </c>
      <c r="AJ824" s="129">
        <v>0</v>
      </c>
      <c r="AK824" s="129"/>
      <c r="AL824" s="129"/>
      <c r="AM824" s="129"/>
      <c r="AN824" s="129"/>
      <c r="AO824" s="129"/>
      <c r="AP824" s="129"/>
      <c r="AQ824" s="189">
        <f t="shared" si="369"/>
        <v>6149093</v>
      </c>
      <c r="AS824" s="151"/>
      <c r="AT824" s="151"/>
      <c r="AV824" s="181"/>
      <c r="AW824" s="181"/>
      <c r="AX824" s="181"/>
      <c r="AY824" s="181"/>
      <c r="AZ824" s="181"/>
      <c r="BA824" s="181"/>
      <c r="BB824" s="181"/>
      <c r="BC824" s="181"/>
      <c r="BD824" s="181"/>
      <c r="BE824" s="181"/>
      <c r="BF824" s="181"/>
      <c r="BG824" s="181"/>
      <c r="BH824" s="181"/>
      <c r="BI824" s="181"/>
      <c r="BJ824" s="181"/>
      <c r="BK824" s="181"/>
      <c r="BL824" s="181"/>
      <c r="BM824" s="181"/>
      <c r="BN824" s="181"/>
      <c r="BO824" s="181"/>
      <c r="BP824" s="181"/>
      <c r="BQ824" s="181"/>
      <c r="BR824" s="181"/>
      <c r="BS824" s="181"/>
      <c r="BT824" s="181"/>
      <c r="BU824" s="181"/>
      <c r="BV824" s="181"/>
      <c r="BW824" s="181"/>
      <c r="BX824" s="181"/>
      <c r="BY824" s="181"/>
      <c r="BZ824" s="181"/>
      <c r="CA824" s="181"/>
      <c r="CB824" s="181"/>
      <c r="CC824" s="181"/>
      <c r="CD824" s="181"/>
      <c r="CE824" s="181"/>
      <c r="CF824" s="181"/>
      <c r="CG824" s="181"/>
      <c r="CH824" s="181"/>
      <c r="CI824" s="181"/>
      <c r="CJ824" s="181"/>
    </row>
    <row r="825" spans="2:88" x14ac:dyDescent="0.2">
      <c r="B825" s="144" t="str">
        <f t="shared" si="368"/>
        <v>19. Transporte Aéreo</v>
      </c>
      <c r="C825" s="129">
        <v>0</v>
      </c>
      <c r="D825" s="129">
        <v>0</v>
      </c>
      <c r="E825" s="129">
        <v>5634</v>
      </c>
      <c r="F825" s="129">
        <v>0</v>
      </c>
      <c r="G825" s="129">
        <v>0</v>
      </c>
      <c r="H825" s="129">
        <v>11824</v>
      </c>
      <c r="I825" s="129">
        <v>24811</v>
      </c>
      <c r="J825" s="129">
        <v>0</v>
      </c>
      <c r="K825" s="129">
        <v>0</v>
      </c>
      <c r="L825" s="129">
        <v>1774</v>
      </c>
      <c r="M825" s="129">
        <v>0</v>
      </c>
      <c r="N825" s="129">
        <v>126</v>
      </c>
      <c r="O825" s="129">
        <v>84</v>
      </c>
      <c r="P825" s="129">
        <v>0</v>
      </c>
      <c r="Q825" s="129">
        <v>1285</v>
      </c>
      <c r="R825" s="129">
        <v>0</v>
      </c>
      <c r="S825" s="129">
        <v>-4789</v>
      </c>
      <c r="T825" s="129">
        <v>0</v>
      </c>
      <c r="U825" s="129">
        <v>-396</v>
      </c>
      <c r="V825" s="129">
        <v>0</v>
      </c>
      <c r="W825" s="129">
        <v>-11323</v>
      </c>
      <c r="X825" s="129">
        <v>0</v>
      </c>
      <c r="Y825" s="129">
        <v>-12466</v>
      </c>
      <c r="Z825" s="129">
        <v>-25</v>
      </c>
      <c r="AA825" s="129">
        <v>0</v>
      </c>
      <c r="AB825" s="129">
        <v>0</v>
      </c>
      <c r="AC825" s="129">
        <v>0</v>
      </c>
      <c r="AD825" s="129">
        <v>1317</v>
      </c>
      <c r="AE825" s="129">
        <v>-13814</v>
      </c>
      <c r="AF825" s="129">
        <v>0</v>
      </c>
      <c r="AG825" s="129">
        <v>81396</v>
      </c>
      <c r="AH825" s="129">
        <v>0</v>
      </c>
      <c r="AI825" s="129">
        <v>0</v>
      </c>
      <c r="AJ825" s="129">
        <v>0</v>
      </c>
      <c r="AK825" s="129"/>
      <c r="AL825" s="129"/>
      <c r="AM825" s="129"/>
      <c r="AN825" s="129"/>
      <c r="AO825" s="129"/>
      <c r="AP825" s="129"/>
      <c r="AQ825" s="189">
        <f t="shared" si="369"/>
        <v>85438</v>
      </c>
      <c r="AS825" s="151"/>
      <c r="AT825" s="151"/>
      <c r="AV825" s="181"/>
      <c r="AW825" s="181"/>
      <c r="AX825" s="181"/>
      <c r="AY825" s="181"/>
      <c r="AZ825" s="181"/>
      <c r="BA825" s="181"/>
      <c r="BB825" s="181"/>
      <c r="BC825" s="181"/>
      <c r="BD825" s="181"/>
      <c r="BE825" s="181"/>
      <c r="BF825" s="181"/>
      <c r="BG825" s="181"/>
      <c r="BH825" s="181"/>
      <c r="BI825" s="181"/>
      <c r="BJ825" s="181"/>
      <c r="BK825" s="181"/>
      <c r="BL825" s="181"/>
      <c r="BM825" s="181"/>
      <c r="BN825" s="181"/>
      <c r="BO825" s="181"/>
      <c r="BP825" s="181"/>
      <c r="BQ825" s="181"/>
      <c r="BR825" s="181"/>
      <c r="BS825" s="181"/>
      <c r="BT825" s="181"/>
      <c r="BU825" s="181"/>
      <c r="BV825" s="181"/>
      <c r="BW825" s="181"/>
      <c r="BX825" s="181"/>
      <c r="BY825" s="181"/>
      <c r="BZ825" s="181"/>
      <c r="CA825" s="181"/>
      <c r="CB825" s="181"/>
      <c r="CC825" s="181"/>
      <c r="CD825" s="181"/>
      <c r="CE825" s="181"/>
      <c r="CF825" s="181"/>
      <c r="CG825" s="181"/>
      <c r="CH825" s="181"/>
      <c r="CI825" s="181"/>
      <c r="CJ825" s="181"/>
    </row>
    <row r="826" spans="2:88" x14ac:dyDescent="0.2">
      <c r="B826" s="144" t="str">
        <f t="shared" si="368"/>
        <v>20. Equipo Contratista</v>
      </c>
      <c r="C826" s="129">
        <v>0</v>
      </c>
      <c r="D826" s="129">
        <v>0</v>
      </c>
      <c r="E826" s="129">
        <v>1249414</v>
      </c>
      <c r="F826" s="129">
        <v>0</v>
      </c>
      <c r="G826" s="129">
        <v>0</v>
      </c>
      <c r="H826" s="129">
        <v>149941</v>
      </c>
      <c r="I826" s="129">
        <v>652621</v>
      </c>
      <c r="J826" s="129">
        <v>0</v>
      </c>
      <c r="K826" s="129">
        <v>-698</v>
      </c>
      <c r="L826" s="129">
        <v>-44174</v>
      </c>
      <c r="M826" s="129">
        <v>0</v>
      </c>
      <c r="N826" s="129">
        <v>107503</v>
      </c>
      <c r="O826" s="129">
        <v>41464</v>
      </c>
      <c r="P826" s="129">
        <v>0</v>
      </c>
      <c r="Q826" s="129">
        <v>555044</v>
      </c>
      <c r="R826" s="129">
        <v>0</v>
      </c>
      <c r="S826" s="129">
        <v>239652</v>
      </c>
      <c r="T826" s="129">
        <v>0</v>
      </c>
      <c r="U826" s="129">
        <v>2494694</v>
      </c>
      <c r="V826" s="129">
        <v>0</v>
      </c>
      <c r="W826" s="129">
        <v>39563</v>
      </c>
      <c r="X826" s="129">
        <v>0</v>
      </c>
      <c r="Y826" s="129">
        <v>112134</v>
      </c>
      <c r="Z826" s="129">
        <v>189043</v>
      </c>
      <c r="AA826" s="129">
        <v>9360</v>
      </c>
      <c r="AB826" s="129">
        <v>0</v>
      </c>
      <c r="AC826" s="129">
        <v>0</v>
      </c>
      <c r="AD826" s="129">
        <v>6790</v>
      </c>
      <c r="AE826" s="129">
        <v>7519</v>
      </c>
      <c r="AF826" s="129">
        <v>0</v>
      </c>
      <c r="AG826" s="129">
        <v>243310</v>
      </c>
      <c r="AH826" s="129">
        <v>1501143</v>
      </c>
      <c r="AI826" s="129">
        <v>0</v>
      </c>
      <c r="AJ826" s="129">
        <v>0</v>
      </c>
      <c r="AK826" s="129"/>
      <c r="AL826" s="129"/>
      <c r="AM826" s="129"/>
      <c r="AN826" s="129"/>
      <c r="AO826" s="129"/>
      <c r="AP826" s="129"/>
      <c r="AQ826" s="189">
        <f t="shared" si="369"/>
        <v>7554323</v>
      </c>
      <c r="AS826" s="151"/>
      <c r="AT826" s="151"/>
      <c r="AV826" s="181"/>
      <c r="AW826" s="181"/>
      <c r="AX826" s="181"/>
      <c r="AY826" s="181"/>
      <c r="AZ826" s="181"/>
      <c r="BA826" s="181"/>
      <c r="BB826" s="181"/>
      <c r="BC826" s="181"/>
      <c r="BD826" s="181"/>
      <c r="BE826" s="181"/>
      <c r="BF826" s="181"/>
      <c r="BG826" s="181"/>
      <c r="BH826" s="181"/>
      <c r="BI826" s="181"/>
      <c r="BJ826" s="181"/>
      <c r="BK826" s="181"/>
      <c r="BL826" s="181"/>
      <c r="BM826" s="181"/>
      <c r="BN826" s="181"/>
      <c r="BO826" s="181"/>
      <c r="BP826" s="181"/>
      <c r="BQ826" s="181"/>
      <c r="BR826" s="181"/>
      <c r="BS826" s="181"/>
      <c r="BT826" s="181"/>
      <c r="BU826" s="181"/>
      <c r="BV826" s="181"/>
      <c r="BW826" s="181"/>
      <c r="BX826" s="181"/>
      <c r="BY826" s="181"/>
      <c r="BZ826" s="181"/>
      <c r="CA826" s="181"/>
      <c r="CB826" s="181"/>
      <c r="CC826" s="181"/>
      <c r="CD826" s="181"/>
      <c r="CE826" s="181"/>
      <c r="CF826" s="181"/>
      <c r="CG826" s="181"/>
      <c r="CH826" s="181"/>
      <c r="CI826" s="181"/>
      <c r="CJ826" s="181"/>
    </row>
    <row r="827" spans="2:88" x14ac:dyDescent="0.2">
      <c r="B827" s="144" t="str">
        <f t="shared" si="368"/>
        <v>21. Todo Riesgo, Construcción y Montaje</v>
      </c>
      <c r="C827" s="129">
        <v>0</v>
      </c>
      <c r="D827" s="129">
        <v>0</v>
      </c>
      <c r="E827" s="129">
        <v>-1015769</v>
      </c>
      <c r="F827" s="129">
        <v>0</v>
      </c>
      <c r="G827" s="129">
        <v>0</v>
      </c>
      <c r="H827" s="129">
        <v>96520</v>
      </c>
      <c r="I827" s="129">
        <v>296441</v>
      </c>
      <c r="J827" s="129">
        <v>0</v>
      </c>
      <c r="K827" s="129">
        <v>-206974</v>
      </c>
      <c r="L827" s="129">
        <v>175853</v>
      </c>
      <c r="M827" s="129">
        <v>0</v>
      </c>
      <c r="N827" s="129">
        <v>-460575</v>
      </c>
      <c r="O827" s="129">
        <v>2879</v>
      </c>
      <c r="P827" s="129">
        <v>0</v>
      </c>
      <c r="Q827" s="129">
        <v>1242834</v>
      </c>
      <c r="R827" s="129">
        <v>0</v>
      </c>
      <c r="S827" s="129">
        <v>21257</v>
      </c>
      <c r="T827" s="129">
        <v>0</v>
      </c>
      <c r="U827" s="129">
        <v>689134</v>
      </c>
      <c r="V827" s="129">
        <v>0</v>
      </c>
      <c r="W827" s="129">
        <v>-31781</v>
      </c>
      <c r="X827" s="129">
        <v>0</v>
      </c>
      <c r="Y827" s="129">
        <v>192051</v>
      </c>
      <c r="Z827" s="129">
        <v>20</v>
      </c>
      <c r="AA827" s="129">
        <v>186857</v>
      </c>
      <c r="AB827" s="129">
        <v>0</v>
      </c>
      <c r="AC827" s="129">
        <v>0</v>
      </c>
      <c r="AD827" s="129">
        <v>549194</v>
      </c>
      <c r="AE827" s="129">
        <v>-81729</v>
      </c>
      <c r="AF827" s="129">
        <v>0</v>
      </c>
      <c r="AG827" s="129">
        <v>1000238</v>
      </c>
      <c r="AH827" s="129">
        <v>25905</v>
      </c>
      <c r="AI827" s="129">
        <v>0</v>
      </c>
      <c r="AJ827" s="129">
        <v>0</v>
      </c>
      <c r="AK827" s="129"/>
      <c r="AL827" s="129"/>
      <c r="AM827" s="129"/>
      <c r="AN827" s="129"/>
      <c r="AO827" s="129"/>
      <c r="AP827" s="129"/>
      <c r="AQ827" s="189">
        <f t="shared" si="369"/>
        <v>2682355</v>
      </c>
      <c r="AS827" s="151"/>
      <c r="AT827" s="151"/>
      <c r="AV827" s="181"/>
      <c r="AW827" s="181"/>
      <c r="AX827" s="181"/>
      <c r="AY827" s="181"/>
      <c r="AZ827" s="181"/>
      <c r="BA827" s="181"/>
      <c r="BB827" s="181"/>
      <c r="BC827" s="181"/>
      <c r="BD827" s="181"/>
      <c r="BE827" s="181"/>
      <c r="BF827" s="181"/>
      <c r="BG827" s="181"/>
      <c r="BH827" s="181"/>
      <c r="BI827" s="181"/>
      <c r="BJ827" s="181"/>
      <c r="BK827" s="181"/>
      <c r="BL827" s="181"/>
      <c r="BM827" s="181"/>
      <c r="BN827" s="181"/>
      <c r="BO827" s="181"/>
      <c r="BP827" s="181"/>
      <c r="BQ827" s="181"/>
      <c r="BR827" s="181"/>
      <c r="BS827" s="181"/>
      <c r="BT827" s="181"/>
      <c r="BU827" s="181"/>
      <c r="BV827" s="181"/>
      <c r="BW827" s="181"/>
      <c r="BX827" s="181"/>
      <c r="BY827" s="181"/>
      <c r="BZ827" s="181"/>
      <c r="CA827" s="181"/>
      <c r="CB827" s="181"/>
      <c r="CC827" s="181"/>
      <c r="CD827" s="181"/>
      <c r="CE827" s="181"/>
      <c r="CF827" s="181"/>
      <c r="CG827" s="181"/>
      <c r="CH827" s="181"/>
      <c r="CI827" s="181"/>
      <c r="CJ827" s="181"/>
    </row>
    <row r="828" spans="2:88" x14ac:dyDescent="0.2">
      <c r="B828" s="144" t="str">
        <f t="shared" si="368"/>
        <v>22. Avería de Maquinaria</v>
      </c>
      <c r="C828" s="129">
        <v>0</v>
      </c>
      <c r="D828" s="129">
        <v>0</v>
      </c>
      <c r="E828" s="129">
        <v>31503</v>
      </c>
      <c r="F828" s="129">
        <v>0</v>
      </c>
      <c r="G828" s="129">
        <v>0</v>
      </c>
      <c r="H828" s="129">
        <v>1015</v>
      </c>
      <c r="I828" s="129">
        <v>1499</v>
      </c>
      <c r="J828" s="129">
        <v>0</v>
      </c>
      <c r="K828" s="129">
        <v>15677</v>
      </c>
      <c r="L828" s="129">
        <v>-286</v>
      </c>
      <c r="M828" s="129">
        <v>0</v>
      </c>
      <c r="N828" s="129">
        <v>-2047</v>
      </c>
      <c r="O828" s="129">
        <v>2</v>
      </c>
      <c r="P828" s="129">
        <v>0</v>
      </c>
      <c r="Q828" s="129">
        <v>0</v>
      </c>
      <c r="R828" s="129">
        <v>0</v>
      </c>
      <c r="S828" s="129">
        <v>17893</v>
      </c>
      <c r="T828" s="129">
        <v>0</v>
      </c>
      <c r="U828" s="129">
        <v>44190</v>
      </c>
      <c r="V828" s="129">
        <v>0</v>
      </c>
      <c r="W828" s="129">
        <v>0</v>
      </c>
      <c r="X828" s="129">
        <v>0</v>
      </c>
      <c r="Y828" s="129">
        <v>10393</v>
      </c>
      <c r="Z828" s="129">
        <v>-10264</v>
      </c>
      <c r="AA828" s="129">
        <v>3896</v>
      </c>
      <c r="AB828" s="129">
        <v>0</v>
      </c>
      <c r="AC828" s="129">
        <v>0</v>
      </c>
      <c r="AD828" s="129">
        <v>0</v>
      </c>
      <c r="AE828" s="129">
        <v>0</v>
      </c>
      <c r="AF828" s="129">
        <v>0</v>
      </c>
      <c r="AG828" s="129">
        <v>40458</v>
      </c>
      <c r="AH828" s="129">
        <v>-7640</v>
      </c>
      <c r="AI828" s="129">
        <v>0</v>
      </c>
      <c r="AJ828" s="129">
        <v>0</v>
      </c>
      <c r="AK828" s="129"/>
      <c r="AL828" s="129"/>
      <c r="AM828" s="129"/>
      <c r="AN828" s="129"/>
      <c r="AO828" s="129"/>
      <c r="AP828" s="129"/>
      <c r="AQ828" s="189">
        <f t="shared" si="369"/>
        <v>146289</v>
      </c>
      <c r="AS828" s="151"/>
      <c r="AT828" s="151"/>
      <c r="AV828" s="181"/>
      <c r="AW828" s="181"/>
      <c r="AX828" s="181"/>
      <c r="AY828" s="181"/>
      <c r="AZ828" s="181"/>
      <c r="BA828" s="181"/>
      <c r="BB828" s="181"/>
      <c r="BC828" s="181"/>
      <c r="BD828" s="181"/>
      <c r="BE828" s="181"/>
      <c r="BF828" s="181"/>
      <c r="BG828" s="181"/>
      <c r="BH828" s="181"/>
      <c r="BI828" s="181"/>
      <c r="BJ828" s="181"/>
      <c r="BK828" s="181"/>
      <c r="BL828" s="181"/>
      <c r="BM828" s="181"/>
      <c r="BN828" s="181"/>
      <c r="BO828" s="181"/>
      <c r="BP828" s="181"/>
      <c r="BQ828" s="181"/>
      <c r="BR828" s="181"/>
      <c r="BS828" s="181"/>
      <c r="BT828" s="181"/>
      <c r="BU828" s="181"/>
      <c r="BV828" s="181"/>
      <c r="BW828" s="181"/>
      <c r="BX828" s="181"/>
      <c r="BY828" s="181"/>
      <c r="BZ828" s="181"/>
      <c r="CA828" s="181"/>
      <c r="CB828" s="181"/>
      <c r="CC828" s="181"/>
      <c r="CD828" s="181"/>
      <c r="CE828" s="181"/>
      <c r="CF828" s="181"/>
      <c r="CG828" s="181"/>
      <c r="CH828" s="181"/>
      <c r="CI828" s="181"/>
      <c r="CJ828" s="181"/>
    </row>
    <row r="829" spans="2:88" x14ac:dyDescent="0.2">
      <c r="B829" s="144" t="str">
        <f t="shared" si="368"/>
        <v>23. Equipo Electrónico</v>
      </c>
      <c r="C829" s="129">
        <v>0</v>
      </c>
      <c r="D829" s="129">
        <v>0</v>
      </c>
      <c r="E829" s="129">
        <v>-44239</v>
      </c>
      <c r="F829" s="129">
        <v>0</v>
      </c>
      <c r="G829" s="129">
        <v>0</v>
      </c>
      <c r="H829" s="129">
        <v>-33744</v>
      </c>
      <c r="I829" s="129">
        <v>145368</v>
      </c>
      <c r="J829" s="129">
        <v>0</v>
      </c>
      <c r="K829" s="129">
        <v>10817</v>
      </c>
      <c r="L829" s="129">
        <v>151376</v>
      </c>
      <c r="M829" s="129">
        <v>0</v>
      </c>
      <c r="N829" s="129">
        <v>-27</v>
      </c>
      <c r="O829" s="129">
        <v>2864</v>
      </c>
      <c r="P829" s="129">
        <v>0</v>
      </c>
      <c r="Q829" s="129">
        <v>-20660</v>
      </c>
      <c r="R829" s="129">
        <v>0</v>
      </c>
      <c r="S829" s="129">
        <v>-29243</v>
      </c>
      <c r="T829" s="129">
        <v>0</v>
      </c>
      <c r="U829" s="129">
        <v>41168</v>
      </c>
      <c r="V829" s="129">
        <v>0</v>
      </c>
      <c r="W829" s="129">
        <v>0</v>
      </c>
      <c r="X829" s="129">
        <v>0</v>
      </c>
      <c r="Y829" s="129">
        <v>26076</v>
      </c>
      <c r="Z829" s="129">
        <v>-22040</v>
      </c>
      <c r="AA829" s="129">
        <v>5866</v>
      </c>
      <c r="AB829" s="129">
        <v>0</v>
      </c>
      <c r="AC829" s="129">
        <v>0</v>
      </c>
      <c r="AD829" s="129">
        <v>-649</v>
      </c>
      <c r="AE829" s="129">
        <v>0</v>
      </c>
      <c r="AF829" s="129">
        <v>0</v>
      </c>
      <c r="AG829" s="129">
        <v>-505834</v>
      </c>
      <c r="AH829" s="129">
        <v>0</v>
      </c>
      <c r="AI829" s="129">
        <v>0</v>
      </c>
      <c r="AJ829" s="129">
        <v>-160</v>
      </c>
      <c r="AK829" s="129"/>
      <c r="AL829" s="129"/>
      <c r="AM829" s="129"/>
      <c r="AN829" s="129"/>
      <c r="AO829" s="129"/>
      <c r="AP829" s="129"/>
      <c r="AQ829" s="189">
        <f t="shared" si="369"/>
        <v>-273061</v>
      </c>
      <c r="AS829" s="151"/>
      <c r="AT829" s="151"/>
      <c r="AV829" s="181"/>
      <c r="AW829" s="181"/>
      <c r="AX829" s="181"/>
      <c r="AY829" s="181"/>
      <c r="AZ829" s="181"/>
      <c r="BA829" s="181"/>
      <c r="BB829" s="181"/>
      <c r="BC829" s="181"/>
      <c r="BD829" s="181"/>
      <c r="BE829" s="181"/>
      <c r="BF829" s="181"/>
      <c r="BG829" s="181"/>
      <c r="BH829" s="181"/>
      <c r="BI829" s="181"/>
      <c r="BJ829" s="181"/>
      <c r="BK829" s="181"/>
      <c r="BL829" s="181"/>
      <c r="BM829" s="181"/>
      <c r="BN829" s="181"/>
      <c r="BO829" s="181"/>
      <c r="BP829" s="181"/>
      <c r="BQ829" s="181"/>
      <c r="BR829" s="181"/>
      <c r="BS829" s="181"/>
      <c r="BT829" s="181"/>
      <c r="BU829" s="181"/>
      <c r="BV829" s="181"/>
      <c r="BW829" s="181"/>
      <c r="BX829" s="181"/>
      <c r="BY829" s="181"/>
      <c r="BZ829" s="181"/>
      <c r="CA829" s="181"/>
      <c r="CB829" s="181"/>
      <c r="CC829" s="181"/>
      <c r="CD829" s="181"/>
      <c r="CE829" s="181"/>
      <c r="CF829" s="181"/>
      <c r="CG829" s="181"/>
      <c r="CH829" s="181"/>
      <c r="CI829" s="181"/>
      <c r="CJ829" s="181"/>
    </row>
    <row r="830" spans="2:88" x14ac:dyDescent="0.2">
      <c r="B830" s="144" t="str">
        <f t="shared" si="368"/>
        <v>24. Garantía</v>
      </c>
      <c r="C830" s="129">
        <v>0</v>
      </c>
      <c r="D830" s="129">
        <v>2017312</v>
      </c>
      <c r="E830" s="129">
        <v>232538</v>
      </c>
      <c r="F830" s="129">
        <v>0</v>
      </c>
      <c r="G830" s="129">
        <v>1650490</v>
      </c>
      <c r="H830" s="129">
        <v>245</v>
      </c>
      <c r="I830" s="129">
        <v>-984</v>
      </c>
      <c r="J830" s="129">
        <v>0</v>
      </c>
      <c r="K830" s="129">
        <v>-5416</v>
      </c>
      <c r="L830" s="129">
        <v>276692</v>
      </c>
      <c r="M830" s="129">
        <v>1305147</v>
      </c>
      <c r="N830" s="129">
        <v>0</v>
      </c>
      <c r="O830" s="129">
        <v>0</v>
      </c>
      <c r="P830" s="129">
        <v>1112358</v>
      </c>
      <c r="Q830" s="129">
        <v>227098</v>
      </c>
      <c r="R830" s="129">
        <v>0</v>
      </c>
      <c r="S830" s="129">
        <v>1003859</v>
      </c>
      <c r="T830" s="129">
        <v>0</v>
      </c>
      <c r="U830" s="129">
        <v>2771388</v>
      </c>
      <c r="V830" s="129">
        <v>0</v>
      </c>
      <c r="W830" s="129">
        <v>0</v>
      </c>
      <c r="X830" s="129">
        <v>1863515</v>
      </c>
      <c r="Y830" s="129">
        <v>255267</v>
      </c>
      <c r="Z830" s="129">
        <v>0</v>
      </c>
      <c r="AA830" s="129">
        <v>39124</v>
      </c>
      <c r="AB830" s="129">
        <v>0</v>
      </c>
      <c r="AC830" s="129">
        <v>45706</v>
      </c>
      <c r="AD830" s="129">
        <v>-74881</v>
      </c>
      <c r="AE830" s="129">
        <v>0</v>
      </c>
      <c r="AF830" s="129">
        <v>-566395</v>
      </c>
      <c r="AG830" s="129">
        <v>1677303</v>
      </c>
      <c r="AH830" s="129">
        <v>-1360</v>
      </c>
      <c r="AI830" s="129">
        <v>0</v>
      </c>
      <c r="AJ830" s="129">
        <v>0</v>
      </c>
      <c r="AK830" s="129"/>
      <c r="AL830" s="129"/>
      <c r="AM830" s="129"/>
      <c r="AN830" s="129"/>
      <c r="AO830" s="129"/>
      <c r="AP830" s="129"/>
      <c r="AQ830" s="189">
        <f t="shared" si="369"/>
        <v>13829006</v>
      </c>
      <c r="AS830" s="151"/>
      <c r="AT830" s="151"/>
      <c r="AV830" s="181"/>
      <c r="AW830" s="181"/>
      <c r="AX830" s="181"/>
      <c r="AY830" s="181"/>
      <c r="AZ830" s="181"/>
      <c r="BA830" s="181"/>
      <c r="BB830" s="181"/>
      <c r="BC830" s="181"/>
      <c r="BD830" s="181"/>
      <c r="BE830" s="181"/>
      <c r="BF830" s="181"/>
      <c r="BG830" s="181"/>
      <c r="BH830" s="181"/>
      <c r="BI830" s="181"/>
      <c r="BJ830" s="181"/>
      <c r="BK830" s="181"/>
      <c r="BL830" s="181"/>
      <c r="BM830" s="181"/>
      <c r="BN830" s="181"/>
      <c r="BO830" s="181"/>
      <c r="BP830" s="181"/>
      <c r="BQ830" s="181"/>
      <c r="BR830" s="181"/>
      <c r="BS830" s="181"/>
      <c r="BT830" s="181"/>
      <c r="BU830" s="181"/>
      <c r="BV830" s="181"/>
      <c r="BW830" s="181"/>
      <c r="BX830" s="181"/>
      <c r="BY830" s="181"/>
      <c r="BZ830" s="181"/>
      <c r="CA830" s="181"/>
      <c r="CB830" s="181"/>
      <c r="CC830" s="181"/>
      <c r="CD830" s="181"/>
      <c r="CE830" s="181"/>
      <c r="CF830" s="181"/>
      <c r="CG830" s="181"/>
      <c r="CH830" s="181"/>
      <c r="CI830" s="181"/>
      <c r="CJ830" s="181"/>
    </row>
    <row r="831" spans="2:88" x14ac:dyDescent="0.2">
      <c r="B831" s="144" t="str">
        <f t="shared" si="368"/>
        <v>25. Fidelidad</v>
      </c>
      <c r="C831" s="129">
        <v>0</v>
      </c>
      <c r="D831" s="129">
        <v>0</v>
      </c>
      <c r="E831" s="129">
        <v>763</v>
      </c>
      <c r="F831" s="129">
        <v>0</v>
      </c>
      <c r="G831" s="129">
        <v>0</v>
      </c>
      <c r="H831" s="129">
        <v>-1</v>
      </c>
      <c r="I831" s="129">
        <v>0</v>
      </c>
      <c r="J831" s="129">
        <v>0</v>
      </c>
      <c r="K831" s="129">
        <v>0</v>
      </c>
      <c r="L831" s="129">
        <v>0</v>
      </c>
      <c r="M831" s="129">
        <v>0</v>
      </c>
      <c r="N831" s="129">
        <v>-31708</v>
      </c>
      <c r="O831" s="129">
        <v>0</v>
      </c>
      <c r="P831" s="129">
        <v>0</v>
      </c>
      <c r="Q831" s="129">
        <v>14409</v>
      </c>
      <c r="R831" s="129">
        <v>0</v>
      </c>
      <c r="S831" s="129">
        <v>0</v>
      </c>
      <c r="T831" s="129">
        <v>0</v>
      </c>
      <c r="U831" s="129">
        <v>0</v>
      </c>
      <c r="V831" s="129">
        <v>0</v>
      </c>
      <c r="W831" s="129">
        <v>15607</v>
      </c>
      <c r="X831" s="129">
        <v>0</v>
      </c>
      <c r="Y831" s="129">
        <v>0</v>
      </c>
      <c r="Z831" s="129">
        <v>0</v>
      </c>
      <c r="AA831" s="129">
        <v>0</v>
      </c>
      <c r="AB831" s="129">
        <v>0</v>
      </c>
      <c r="AC831" s="129">
        <v>0</v>
      </c>
      <c r="AD831" s="129">
        <v>-179270</v>
      </c>
      <c r="AE831" s="129">
        <v>0</v>
      </c>
      <c r="AF831" s="129">
        <v>0</v>
      </c>
      <c r="AG831" s="129">
        <v>0</v>
      </c>
      <c r="AH831" s="129">
        <v>-157</v>
      </c>
      <c r="AI831" s="129">
        <v>0</v>
      </c>
      <c r="AJ831" s="129">
        <v>0</v>
      </c>
      <c r="AK831" s="129"/>
      <c r="AL831" s="129"/>
      <c r="AM831" s="129"/>
      <c r="AN831" s="129"/>
      <c r="AO831" s="129"/>
      <c r="AP831" s="129"/>
      <c r="AQ831" s="189">
        <f t="shared" si="369"/>
        <v>-180357</v>
      </c>
      <c r="AS831" s="151"/>
      <c r="AT831" s="151"/>
      <c r="AV831" s="181"/>
      <c r="AW831" s="181"/>
      <c r="AX831" s="181"/>
      <c r="AY831" s="181"/>
      <c r="AZ831" s="181"/>
      <c r="BA831" s="181"/>
      <c r="BB831" s="181"/>
      <c r="BC831" s="181"/>
      <c r="BD831" s="181"/>
      <c r="BE831" s="181"/>
      <c r="BF831" s="181"/>
      <c r="BG831" s="181"/>
      <c r="BH831" s="181"/>
      <c r="BI831" s="181"/>
      <c r="BJ831" s="181"/>
      <c r="BK831" s="181"/>
      <c r="BL831" s="181"/>
      <c r="BM831" s="181"/>
      <c r="BN831" s="181"/>
      <c r="BO831" s="181"/>
      <c r="BP831" s="181"/>
      <c r="BQ831" s="181"/>
      <c r="BR831" s="181"/>
      <c r="BS831" s="181"/>
      <c r="BT831" s="181"/>
      <c r="BU831" s="181"/>
      <c r="BV831" s="181"/>
      <c r="BW831" s="181"/>
      <c r="BX831" s="181"/>
      <c r="BY831" s="181"/>
      <c r="BZ831" s="181"/>
      <c r="CA831" s="181"/>
      <c r="CB831" s="181"/>
      <c r="CC831" s="181"/>
      <c r="CD831" s="181"/>
      <c r="CE831" s="181"/>
      <c r="CF831" s="181"/>
      <c r="CG831" s="181"/>
      <c r="CH831" s="181"/>
      <c r="CI831" s="181"/>
      <c r="CJ831" s="181"/>
    </row>
    <row r="832" spans="2:88" x14ac:dyDescent="0.2">
      <c r="B832" s="144" t="str">
        <f t="shared" si="368"/>
        <v>26. Seguros Extensión y Garantía</v>
      </c>
      <c r="C832" s="129">
        <v>0</v>
      </c>
      <c r="D832" s="129">
        <v>0</v>
      </c>
      <c r="E832" s="129">
        <v>0</v>
      </c>
      <c r="F832" s="129">
        <v>0</v>
      </c>
      <c r="G832" s="129">
        <v>0</v>
      </c>
      <c r="H832" s="129">
        <v>-13</v>
      </c>
      <c r="I832" s="129">
        <v>0</v>
      </c>
      <c r="J832" s="129">
        <v>0</v>
      </c>
      <c r="K832" s="129">
        <v>0</v>
      </c>
      <c r="L832" s="129">
        <v>0</v>
      </c>
      <c r="M832" s="129">
        <v>0</v>
      </c>
      <c r="N832" s="129">
        <v>0</v>
      </c>
      <c r="O832" s="129">
        <v>0</v>
      </c>
      <c r="P832" s="129">
        <v>0</v>
      </c>
      <c r="Q832" s="129">
        <v>0</v>
      </c>
      <c r="R832" s="129">
        <v>0</v>
      </c>
      <c r="S832" s="129">
        <v>0</v>
      </c>
      <c r="T832" s="129">
        <v>0</v>
      </c>
      <c r="U832" s="129">
        <v>0</v>
      </c>
      <c r="V832" s="129">
        <v>0</v>
      </c>
      <c r="W832" s="129">
        <v>0</v>
      </c>
      <c r="X832" s="129">
        <v>0</v>
      </c>
      <c r="Y832" s="129">
        <v>0</v>
      </c>
      <c r="Z832" s="129">
        <v>0</v>
      </c>
      <c r="AA832" s="129">
        <v>0</v>
      </c>
      <c r="AB832" s="129">
        <v>0</v>
      </c>
      <c r="AC832" s="129">
        <v>0</v>
      </c>
      <c r="AD832" s="129">
        <v>0</v>
      </c>
      <c r="AE832" s="129">
        <v>0</v>
      </c>
      <c r="AF832" s="129">
        <v>0</v>
      </c>
      <c r="AG832" s="129">
        <v>0</v>
      </c>
      <c r="AH832" s="129">
        <v>0</v>
      </c>
      <c r="AI832" s="129">
        <v>0</v>
      </c>
      <c r="AJ832" s="129">
        <v>0</v>
      </c>
      <c r="AK832" s="129"/>
      <c r="AL832" s="129"/>
      <c r="AM832" s="129"/>
      <c r="AN832" s="129"/>
      <c r="AO832" s="129"/>
      <c r="AP832" s="129"/>
      <c r="AQ832" s="189">
        <f t="shared" si="369"/>
        <v>-13</v>
      </c>
      <c r="AS832" s="151"/>
      <c r="AT832" s="151"/>
      <c r="AV832" s="181"/>
      <c r="AW832" s="181"/>
      <c r="AX832" s="181"/>
      <c r="AY832" s="181"/>
      <c r="AZ832" s="181"/>
      <c r="BA832" s="181"/>
      <c r="BB832" s="181"/>
      <c r="BC832" s="181"/>
      <c r="BD832" s="181"/>
      <c r="BE832" s="181"/>
      <c r="BF832" s="181"/>
      <c r="BG832" s="181"/>
      <c r="BH832" s="181"/>
      <c r="BI832" s="181"/>
      <c r="BJ832" s="181"/>
      <c r="BK832" s="181"/>
      <c r="BL832" s="181"/>
      <c r="BM832" s="181"/>
      <c r="BN832" s="181"/>
      <c r="BO832" s="181"/>
      <c r="BP832" s="181"/>
      <c r="BQ832" s="181"/>
      <c r="BR832" s="181"/>
      <c r="BS832" s="181"/>
      <c r="BT832" s="181"/>
      <c r="BU832" s="181"/>
      <c r="BV832" s="181"/>
      <c r="BW832" s="181"/>
      <c r="BX832" s="181"/>
      <c r="BY832" s="181"/>
      <c r="BZ832" s="181"/>
      <c r="CA832" s="181"/>
      <c r="CB832" s="181"/>
      <c r="CC832" s="181"/>
      <c r="CD832" s="181"/>
      <c r="CE832" s="181"/>
      <c r="CF832" s="181"/>
      <c r="CG832" s="181"/>
      <c r="CH832" s="181"/>
      <c r="CI832" s="181"/>
      <c r="CJ832" s="181"/>
    </row>
    <row r="833" spans="2:88" x14ac:dyDescent="0.2">
      <c r="B833" s="144" t="str">
        <f t="shared" si="368"/>
        <v>27. Seguros de Crédito por Ventas a Plazo</v>
      </c>
      <c r="C833" s="129">
        <v>0</v>
      </c>
      <c r="D833" s="129">
        <v>1108424</v>
      </c>
      <c r="E833" s="129">
        <v>0</v>
      </c>
      <c r="F833" s="129">
        <v>0</v>
      </c>
      <c r="G833" s="129">
        <v>8839</v>
      </c>
      <c r="H833" s="129">
        <v>0</v>
      </c>
      <c r="I833" s="129">
        <v>0</v>
      </c>
      <c r="J833" s="129">
        <v>-195495</v>
      </c>
      <c r="K833" s="129">
        <v>0</v>
      </c>
      <c r="L833" s="129">
        <v>0</v>
      </c>
      <c r="M833" s="129">
        <v>-519710</v>
      </c>
      <c r="N833" s="129">
        <v>0</v>
      </c>
      <c r="O833" s="129">
        <v>0</v>
      </c>
      <c r="P833" s="129">
        <v>-221622</v>
      </c>
      <c r="Q833" s="129">
        <v>0</v>
      </c>
      <c r="R833" s="129">
        <v>0</v>
      </c>
      <c r="S833" s="129">
        <v>0</v>
      </c>
      <c r="T833" s="129">
        <v>0</v>
      </c>
      <c r="U833" s="129">
        <v>0</v>
      </c>
      <c r="V833" s="129">
        <v>0</v>
      </c>
      <c r="W833" s="129">
        <v>0</v>
      </c>
      <c r="X833" s="129">
        <v>146523</v>
      </c>
      <c r="Y833" s="129">
        <v>0</v>
      </c>
      <c r="Z833" s="129">
        <v>0</v>
      </c>
      <c r="AA833" s="129">
        <v>0</v>
      </c>
      <c r="AB833" s="129">
        <v>0</v>
      </c>
      <c r="AC833" s="129">
        <v>-238978</v>
      </c>
      <c r="AD833" s="129">
        <v>0</v>
      </c>
      <c r="AE833" s="129">
        <v>0</v>
      </c>
      <c r="AF833" s="129">
        <v>84304</v>
      </c>
      <c r="AG833" s="129">
        <v>0</v>
      </c>
      <c r="AH833" s="129">
        <v>0</v>
      </c>
      <c r="AI833" s="129">
        <v>0</v>
      </c>
      <c r="AJ833" s="129">
        <v>0</v>
      </c>
      <c r="AK833" s="129"/>
      <c r="AL833" s="129"/>
      <c r="AM833" s="129"/>
      <c r="AN833" s="129"/>
      <c r="AO833" s="129"/>
      <c r="AP833" s="129"/>
      <c r="AQ833" s="189">
        <f t="shared" si="369"/>
        <v>172285</v>
      </c>
      <c r="AS833" s="151"/>
      <c r="AT833" s="151"/>
      <c r="AV833" s="181"/>
      <c r="AW833" s="181"/>
      <c r="AX833" s="181"/>
      <c r="AY833" s="181"/>
      <c r="AZ833" s="181"/>
      <c r="BA833" s="181"/>
      <c r="BB833" s="181"/>
      <c r="BC833" s="181"/>
      <c r="BD833" s="181"/>
      <c r="BE833" s="181"/>
      <c r="BF833" s="181"/>
      <c r="BG833" s="181"/>
      <c r="BH833" s="181"/>
      <c r="BI833" s="181"/>
      <c r="BJ833" s="181"/>
      <c r="BK833" s="181"/>
      <c r="BL833" s="181"/>
      <c r="BM833" s="181"/>
      <c r="BN833" s="181"/>
      <c r="BO833" s="181"/>
      <c r="BP833" s="181"/>
      <c r="BQ833" s="181"/>
      <c r="BR833" s="181"/>
      <c r="BS833" s="181"/>
      <c r="BT833" s="181"/>
      <c r="BU833" s="181"/>
      <c r="BV833" s="181"/>
      <c r="BW833" s="181"/>
      <c r="BX833" s="181"/>
      <c r="BY833" s="181"/>
      <c r="BZ833" s="181"/>
      <c r="CA833" s="181"/>
      <c r="CB833" s="181"/>
      <c r="CC833" s="181"/>
      <c r="CD833" s="181"/>
      <c r="CE833" s="181"/>
      <c r="CF833" s="181"/>
      <c r="CG833" s="181"/>
      <c r="CH833" s="181"/>
      <c r="CI833" s="181"/>
      <c r="CJ833" s="181"/>
    </row>
    <row r="834" spans="2:88" x14ac:dyDescent="0.2">
      <c r="B834" s="144" t="str">
        <f t="shared" si="368"/>
        <v>28. Seguros de Crédito a la Exportación</v>
      </c>
      <c r="C834" s="129">
        <v>0</v>
      </c>
      <c r="D834" s="129">
        <v>1129791</v>
      </c>
      <c r="E834" s="129">
        <v>0</v>
      </c>
      <c r="F834" s="129">
        <v>0</v>
      </c>
      <c r="G834" s="129">
        <v>0</v>
      </c>
      <c r="H834" s="129">
        <v>0</v>
      </c>
      <c r="I834" s="129">
        <v>0</v>
      </c>
      <c r="J834" s="129">
        <v>-1761</v>
      </c>
      <c r="K834" s="129">
        <v>0</v>
      </c>
      <c r="L834" s="129">
        <v>0</v>
      </c>
      <c r="M834" s="129">
        <v>-28864</v>
      </c>
      <c r="N834" s="129">
        <v>0</v>
      </c>
      <c r="O834" s="129">
        <v>0</v>
      </c>
      <c r="P834" s="129">
        <v>-37</v>
      </c>
      <c r="Q834" s="129">
        <v>0</v>
      </c>
      <c r="R834" s="129">
        <v>0</v>
      </c>
      <c r="S834" s="129">
        <v>0</v>
      </c>
      <c r="T834" s="129">
        <v>0</v>
      </c>
      <c r="U834" s="129">
        <v>0</v>
      </c>
      <c r="V834" s="129">
        <v>0</v>
      </c>
      <c r="W834" s="129">
        <v>0</v>
      </c>
      <c r="X834" s="129">
        <v>65</v>
      </c>
      <c r="Y834" s="129">
        <v>0</v>
      </c>
      <c r="Z834" s="129">
        <v>0</v>
      </c>
      <c r="AA834" s="129">
        <v>0</v>
      </c>
      <c r="AB834" s="129">
        <v>0</v>
      </c>
      <c r="AC834" s="129">
        <v>54234</v>
      </c>
      <c r="AD834" s="129">
        <v>0</v>
      </c>
      <c r="AE834" s="129">
        <v>0</v>
      </c>
      <c r="AF834" s="129">
        <v>0</v>
      </c>
      <c r="AG834" s="129">
        <v>0</v>
      </c>
      <c r="AH834" s="129">
        <v>0</v>
      </c>
      <c r="AI834" s="129">
        <v>0</v>
      </c>
      <c r="AJ834" s="129">
        <v>0</v>
      </c>
      <c r="AK834" s="129"/>
      <c r="AL834" s="129"/>
      <c r="AM834" s="129"/>
      <c r="AN834" s="129"/>
      <c r="AO834" s="129"/>
      <c r="AP834" s="129"/>
      <c r="AQ834" s="189">
        <f t="shared" si="369"/>
        <v>1153428</v>
      </c>
      <c r="AS834" s="151"/>
      <c r="AT834" s="151"/>
      <c r="AV834" s="181"/>
      <c r="AW834" s="181"/>
      <c r="AX834" s="181"/>
      <c r="AY834" s="181"/>
      <c r="AZ834" s="181"/>
      <c r="BA834" s="181"/>
      <c r="BB834" s="181"/>
      <c r="BC834" s="181"/>
      <c r="BD834" s="181"/>
      <c r="BE834" s="181"/>
      <c r="BF834" s="181"/>
      <c r="BG834" s="181"/>
      <c r="BH834" s="181"/>
      <c r="BI834" s="181"/>
      <c r="BJ834" s="181"/>
      <c r="BK834" s="181"/>
      <c r="BL834" s="181"/>
      <c r="BM834" s="181"/>
      <c r="BN834" s="181"/>
      <c r="BO834" s="181"/>
      <c r="BP834" s="181"/>
      <c r="BQ834" s="181"/>
      <c r="BR834" s="181"/>
      <c r="BS834" s="181"/>
      <c r="BT834" s="181"/>
      <c r="BU834" s="181"/>
      <c r="BV834" s="181"/>
      <c r="BW834" s="181"/>
      <c r="BX834" s="181"/>
      <c r="BY834" s="181"/>
      <c r="BZ834" s="181"/>
      <c r="CA834" s="181"/>
      <c r="CB834" s="181"/>
      <c r="CC834" s="181"/>
      <c r="CD834" s="181"/>
      <c r="CE834" s="181"/>
      <c r="CF834" s="181"/>
      <c r="CG834" s="181"/>
      <c r="CH834" s="181"/>
      <c r="CI834" s="181"/>
      <c r="CJ834" s="181"/>
    </row>
    <row r="835" spans="2:88" x14ac:dyDescent="0.2">
      <c r="B835" s="144" t="str">
        <f t="shared" si="368"/>
        <v>29. Otros Seguros de Crédito</v>
      </c>
      <c r="C835" s="129">
        <v>0</v>
      </c>
      <c r="D835" s="129">
        <v>0</v>
      </c>
      <c r="E835" s="129">
        <v>0</v>
      </c>
      <c r="F835" s="129">
        <v>0</v>
      </c>
      <c r="G835" s="129">
        <v>0</v>
      </c>
      <c r="H835" s="129">
        <v>0</v>
      </c>
      <c r="I835" s="129">
        <v>0</v>
      </c>
      <c r="J835" s="129">
        <v>0</v>
      </c>
      <c r="K835" s="129">
        <v>0</v>
      </c>
      <c r="L835" s="129">
        <v>0</v>
      </c>
      <c r="M835" s="129">
        <v>0</v>
      </c>
      <c r="N835" s="129">
        <v>0</v>
      </c>
      <c r="O835" s="129">
        <v>0</v>
      </c>
      <c r="P835" s="129">
        <v>0</v>
      </c>
      <c r="Q835" s="129">
        <v>0</v>
      </c>
      <c r="R835" s="129">
        <v>0</v>
      </c>
      <c r="S835" s="129">
        <v>0</v>
      </c>
      <c r="T835" s="129">
        <v>0</v>
      </c>
      <c r="U835" s="129">
        <v>0</v>
      </c>
      <c r="V835" s="129">
        <v>0</v>
      </c>
      <c r="W835" s="129">
        <v>0</v>
      </c>
      <c r="X835" s="129">
        <v>0</v>
      </c>
      <c r="Y835" s="129">
        <v>0</v>
      </c>
      <c r="Z835" s="129">
        <v>0</v>
      </c>
      <c r="AA835" s="129">
        <v>0</v>
      </c>
      <c r="AB835" s="129">
        <v>0</v>
      </c>
      <c r="AC835" s="129">
        <v>0</v>
      </c>
      <c r="AD835" s="129">
        <v>0</v>
      </c>
      <c r="AE835" s="129">
        <v>0</v>
      </c>
      <c r="AF835" s="129">
        <v>0</v>
      </c>
      <c r="AG835" s="129">
        <v>0</v>
      </c>
      <c r="AH835" s="129">
        <v>0</v>
      </c>
      <c r="AI835" s="129">
        <v>0</v>
      </c>
      <c r="AJ835" s="129">
        <v>0</v>
      </c>
      <c r="AK835" s="129"/>
      <c r="AL835" s="129"/>
      <c r="AM835" s="129"/>
      <c r="AN835" s="129"/>
      <c r="AO835" s="129"/>
      <c r="AP835" s="129"/>
      <c r="AQ835" s="189">
        <f t="shared" si="369"/>
        <v>0</v>
      </c>
      <c r="AS835" s="151"/>
      <c r="AT835" s="151"/>
      <c r="AV835" s="181"/>
      <c r="AW835" s="181"/>
      <c r="AX835" s="181"/>
      <c r="AY835" s="181"/>
      <c r="AZ835" s="181"/>
      <c r="BA835" s="181"/>
      <c r="BB835" s="181"/>
      <c r="BC835" s="181"/>
      <c r="BD835" s="181"/>
      <c r="BE835" s="181"/>
      <c r="BF835" s="181"/>
      <c r="BG835" s="181"/>
      <c r="BH835" s="181"/>
      <c r="BI835" s="181"/>
      <c r="BJ835" s="181"/>
      <c r="BK835" s="181"/>
      <c r="BL835" s="181"/>
      <c r="BM835" s="181"/>
      <c r="BN835" s="181"/>
      <c r="BO835" s="181"/>
      <c r="BP835" s="181"/>
      <c r="BQ835" s="181"/>
      <c r="BR835" s="181"/>
      <c r="BS835" s="181"/>
      <c r="BT835" s="181"/>
      <c r="BU835" s="181"/>
      <c r="BV835" s="181"/>
      <c r="BW835" s="181"/>
      <c r="BX835" s="181"/>
      <c r="BY835" s="181"/>
      <c r="BZ835" s="181"/>
      <c r="CA835" s="181"/>
      <c r="CB835" s="181"/>
      <c r="CC835" s="181"/>
      <c r="CD835" s="181"/>
      <c r="CE835" s="181"/>
      <c r="CF835" s="181"/>
      <c r="CG835" s="181"/>
      <c r="CH835" s="181"/>
      <c r="CI835" s="181"/>
      <c r="CJ835" s="181"/>
    </row>
    <row r="836" spans="2:88" x14ac:dyDescent="0.2">
      <c r="B836" s="144" t="str">
        <f t="shared" si="368"/>
        <v>30. Salud</v>
      </c>
      <c r="C836" s="129">
        <v>0</v>
      </c>
      <c r="D836" s="129">
        <v>0</v>
      </c>
      <c r="E836" s="129">
        <v>0</v>
      </c>
      <c r="F836" s="129">
        <v>0</v>
      </c>
      <c r="G836" s="129">
        <v>0</v>
      </c>
      <c r="H836" s="129">
        <v>0</v>
      </c>
      <c r="I836" s="129">
        <v>0</v>
      </c>
      <c r="J836" s="129">
        <v>0</v>
      </c>
      <c r="K836" s="129">
        <v>-986</v>
      </c>
      <c r="L836" s="129">
        <v>0</v>
      </c>
      <c r="M836" s="129">
        <v>0</v>
      </c>
      <c r="N836" s="129">
        <v>0</v>
      </c>
      <c r="O836" s="129">
        <v>0</v>
      </c>
      <c r="P836" s="129">
        <v>0</v>
      </c>
      <c r="Q836" s="129">
        <v>0</v>
      </c>
      <c r="R836" s="129">
        <v>0</v>
      </c>
      <c r="S836" s="129">
        <v>0</v>
      </c>
      <c r="T836" s="129">
        <v>0</v>
      </c>
      <c r="U836" s="129">
        <v>0</v>
      </c>
      <c r="V836" s="129">
        <v>0</v>
      </c>
      <c r="W836" s="129">
        <v>0</v>
      </c>
      <c r="X836" s="129">
        <v>0</v>
      </c>
      <c r="Y836" s="129">
        <v>0</v>
      </c>
      <c r="Z836" s="129">
        <v>0</v>
      </c>
      <c r="AA836" s="129">
        <v>0</v>
      </c>
      <c r="AB836" s="129">
        <v>-1853</v>
      </c>
      <c r="AC836" s="129">
        <v>0</v>
      </c>
      <c r="AD836" s="129">
        <v>0</v>
      </c>
      <c r="AE836" s="129">
        <v>0</v>
      </c>
      <c r="AF836" s="129">
        <v>0</v>
      </c>
      <c r="AG836" s="129">
        <v>0</v>
      </c>
      <c r="AH836" s="129">
        <v>0</v>
      </c>
      <c r="AI836" s="129">
        <v>0</v>
      </c>
      <c r="AJ836" s="129">
        <v>0</v>
      </c>
      <c r="AK836" s="129"/>
      <c r="AL836" s="129"/>
      <c r="AM836" s="129"/>
      <c r="AN836" s="129"/>
      <c r="AO836" s="129"/>
      <c r="AP836" s="129"/>
      <c r="AQ836" s="189">
        <f t="shared" si="369"/>
        <v>-2839</v>
      </c>
      <c r="AS836" s="151"/>
      <c r="AT836" s="151"/>
      <c r="AV836" s="181"/>
      <c r="AW836" s="181"/>
      <c r="AX836" s="181"/>
      <c r="AY836" s="181"/>
      <c r="AZ836" s="181"/>
      <c r="BA836" s="181"/>
      <c r="BB836" s="181"/>
      <c r="BC836" s="181"/>
      <c r="BD836" s="181"/>
      <c r="BE836" s="181"/>
      <c r="BF836" s="181"/>
      <c r="BG836" s="181"/>
      <c r="BH836" s="181"/>
      <c r="BI836" s="181"/>
      <c r="BJ836" s="181"/>
      <c r="BK836" s="181"/>
      <c r="BL836" s="181"/>
      <c r="BM836" s="181"/>
      <c r="BN836" s="181"/>
      <c r="BO836" s="181"/>
      <c r="BP836" s="181"/>
      <c r="BQ836" s="181"/>
      <c r="BR836" s="181"/>
      <c r="BS836" s="181"/>
      <c r="BT836" s="181"/>
      <c r="BU836" s="181"/>
      <c r="BV836" s="181"/>
      <c r="BW836" s="181"/>
      <c r="BX836" s="181"/>
      <c r="BY836" s="181"/>
      <c r="BZ836" s="181"/>
      <c r="CA836" s="181"/>
      <c r="CB836" s="181"/>
      <c r="CC836" s="181"/>
      <c r="CD836" s="181"/>
      <c r="CE836" s="181"/>
      <c r="CF836" s="181"/>
      <c r="CG836" s="181"/>
      <c r="CH836" s="181"/>
      <c r="CI836" s="181"/>
      <c r="CJ836" s="181"/>
    </row>
    <row r="837" spans="2:88" x14ac:dyDescent="0.2">
      <c r="B837" s="144" t="str">
        <f t="shared" si="368"/>
        <v>31. Accidentes Personales</v>
      </c>
      <c r="C837" s="129">
        <v>0</v>
      </c>
      <c r="D837" s="129">
        <v>0</v>
      </c>
      <c r="E837" s="129">
        <v>-475</v>
      </c>
      <c r="F837" s="129">
        <v>0</v>
      </c>
      <c r="G837" s="129">
        <v>0</v>
      </c>
      <c r="H837" s="129">
        <v>1497</v>
      </c>
      <c r="I837" s="129">
        <v>121379</v>
      </c>
      <c r="J837" s="129">
        <v>0</v>
      </c>
      <c r="K837" s="129">
        <v>-1383</v>
      </c>
      <c r="L837" s="129">
        <v>40154</v>
      </c>
      <c r="M837" s="129">
        <v>0</v>
      </c>
      <c r="N837" s="129">
        <v>138191</v>
      </c>
      <c r="O837" s="129">
        <v>6885</v>
      </c>
      <c r="P837" s="129">
        <v>0</v>
      </c>
      <c r="Q837" s="129">
        <v>-8</v>
      </c>
      <c r="R837" s="129">
        <v>0</v>
      </c>
      <c r="S837" s="129">
        <v>-906</v>
      </c>
      <c r="T837" s="129">
        <v>0</v>
      </c>
      <c r="U837" s="129">
        <v>-20708</v>
      </c>
      <c r="V837" s="129">
        <v>0</v>
      </c>
      <c r="W837" s="129">
        <v>61981</v>
      </c>
      <c r="X837" s="129">
        <v>0</v>
      </c>
      <c r="Y837" s="129">
        <v>36544</v>
      </c>
      <c r="Z837" s="129">
        <v>-1459</v>
      </c>
      <c r="AA837" s="129">
        <v>47921</v>
      </c>
      <c r="AB837" s="129">
        <v>-1925</v>
      </c>
      <c r="AC837" s="129">
        <v>0</v>
      </c>
      <c r="AD837" s="129">
        <v>112387</v>
      </c>
      <c r="AE837" s="129">
        <v>4786</v>
      </c>
      <c r="AF837" s="129">
        <v>0</v>
      </c>
      <c r="AG837" s="129">
        <v>-4</v>
      </c>
      <c r="AH837" s="129">
        <v>2481</v>
      </c>
      <c r="AI837" s="129">
        <v>0</v>
      </c>
      <c r="AJ837" s="129">
        <v>0</v>
      </c>
      <c r="AK837" s="129"/>
      <c r="AL837" s="129"/>
      <c r="AM837" s="129"/>
      <c r="AN837" s="129"/>
      <c r="AO837" s="129"/>
      <c r="AP837" s="129"/>
      <c r="AQ837" s="189">
        <f t="shared" si="369"/>
        <v>547338</v>
      </c>
      <c r="AS837" s="151"/>
      <c r="AT837" s="151"/>
      <c r="AV837" s="181"/>
      <c r="AW837" s="181"/>
      <c r="AX837" s="181"/>
      <c r="AY837" s="181"/>
      <c r="AZ837" s="181"/>
      <c r="BA837" s="181"/>
      <c r="BB837" s="181"/>
      <c r="BC837" s="181"/>
      <c r="BD837" s="181"/>
      <c r="BE837" s="181"/>
      <c r="BF837" s="181"/>
      <c r="BG837" s="181"/>
      <c r="BH837" s="181"/>
      <c r="BI837" s="181"/>
      <c r="BJ837" s="181"/>
      <c r="BK837" s="181"/>
      <c r="BL837" s="181"/>
      <c r="BM837" s="181"/>
      <c r="BN837" s="181"/>
      <c r="BO837" s="181"/>
      <c r="BP837" s="181"/>
      <c r="BQ837" s="181"/>
      <c r="BR837" s="181"/>
      <c r="BS837" s="181"/>
      <c r="BT837" s="181"/>
      <c r="BU837" s="181"/>
      <c r="BV837" s="181"/>
      <c r="BW837" s="181"/>
      <c r="BX837" s="181"/>
      <c r="BY837" s="181"/>
      <c r="BZ837" s="181"/>
      <c r="CA837" s="181"/>
      <c r="CB837" s="181"/>
      <c r="CC837" s="181"/>
      <c r="CD837" s="181"/>
      <c r="CE837" s="181"/>
      <c r="CF837" s="181"/>
      <c r="CG837" s="181"/>
      <c r="CH837" s="181"/>
      <c r="CI837" s="181"/>
      <c r="CJ837" s="181"/>
    </row>
    <row r="838" spans="2:88" x14ac:dyDescent="0.2">
      <c r="B838" s="144" t="str">
        <f t="shared" si="368"/>
        <v>32. SOAP</v>
      </c>
      <c r="C838" s="129">
        <v>0</v>
      </c>
      <c r="D838" s="129">
        <v>0</v>
      </c>
      <c r="E838" s="129">
        <v>12640</v>
      </c>
      <c r="F838" s="129">
        <v>0</v>
      </c>
      <c r="G838" s="129">
        <v>0</v>
      </c>
      <c r="H838" s="129">
        <v>11329</v>
      </c>
      <c r="I838" s="129">
        <v>104</v>
      </c>
      <c r="J838" s="129">
        <v>0</v>
      </c>
      <c r="K838" s="129">
        <v>0</v>
      </c>
      <c r="L838" s="129">
        <v>0</v>
      </c>
      <c r="M838" s="129">
        <v>0</v>
      </c>
      <c r="N838" s="129">
        <v>0</v>
      </c>
      <c r="O838" s="129">
        <v>0</v>
      </c>
      <c r="P838" s="129">
        <v>0</v>
      </c>
      <c r="Q838" s="129">
        <v>0</v>
      </c>
      <c r="R838" s="129">
        <v>0</v>
      </c>
      <c r="S838" s="129">
        <v>0</v>
      </c>
      <c r="T838" s="129">
        <v>0</v>
      </c>
      <c r="U838" s="129">
        <v>0</v>
      </c>
      <c r="V838" s="129">
        <v>0</v>
      </c>
      <c r="W838" s="129">
        <v>0</v>
      </c>
      <c r="X838" s="129">
        <v>0</v>
      </c>
      <c r="Y838" s="129">
        <v>0</v>
      </c>
      <c r="Z838" s="129">
        <v>0</v>
      </c>
      <c r="AA838" s="129">
        <v>0</v>
      </c>
      <c r="AB838" s="129">
        <v>0</v>
      </c>
      <c r="AC838" s="129">
        <v>0</v>
      </c>
      <c r="AD838" s="129">
        <v>0</v>
      </c>
      <c r="AE838" s="129">
        <v>0</v>
      </c>
      <c r="AF838" s="129">
        <v>0</v>
      </c>
      <c r="AG838" s="129">
        <v>0</v>
      </c>
      <c r="AH838" s="129">
        <v>0</v>
      </c>
      <c r="AI838" s="129">
        <v>0</v>
      </c>
      <c r="AJ838" s="129">
        <v>0</v>
      </c>
      <c r="AK838" s="129"/>
      <c r="AL838" s="129"/>
      <c r="AM838" s="129"/>
      <c r="AN838" s="129"/>
      <c r="AO838" s="129"/>
      <c r="AP838" s="129"/>
      <c r="AQ838" s="189">
        <f t="shared" si="369"/>
        <v>24073</v>
      </c>
      <c r="AS838" s="151"/>
      <c r="AT838" s="151"/>
      <c r="AV838" s="181"/>
      <c r="AW838" s="181"/>
      <c r="AX838" s="181"/>
      <c r="AY838" s="181"/>
      <c r="AZ838" s="181"/>
      <c r="BA838" s="181"/>
      <c r="BB838" s="181"/>
      <c r="BC838" s="181"/>
      <c r="BD838" s="181"/>
      <c r="BE838" s="181"/>
      <c r="BF838" s="181"/>
      <c r="BG838" s="181"/>
      <c r="BH838" s="181"/>
      <c r="BI838" s="181"/>
      <c r="BJ838" s="181"/>
      <c r="BK838" s="181"/>
      <c r="BL838" s="181"/>
      <c r="BM838" s="181"/>
      <c r="BN838" s="181"/>
      <c r="BO838" s="181"/>
      <c r="BP838" s="181"/>
      <c r="BQ838" s="181"/>
      <c r="BR838" s="181"/>
      <c r="BS838" s="181"/>
      <c r="BT838" s="181"/>
      <c r="BU838" s="181"/>
      <c r="BV838" s="181"/>
      <c r="BW838" s="181"/>
      <c r="BX838" s="181"/>
      <c r="BY838" s="181"/>
      <c r="BZ838" s="181"/>
      <c r="CA838" s="181"/>
      <c r="CB838" s="181"/>
      <c r="CC838" s="181"/>
      <c r="CD838" s="181"/>
      <c r="CE838" s="181"/>
      <c r="CF838" s="181"/>
      <c r="CG838" s="181"/>
      <c r="CH838" s="181"/>
      <c r="CI838" s="181"/>
      <c r="CJ838" s="181"/>
    </row>
    <row r="839" spans="2:88" x14ac:dyDescent="0.2">
      <c r="B839" s="144" t="str">
        <f t="shared" si="368"/>
        <v>33. Seguro de Cesantía</v>
      </c>
      <c r="C839" s="129">
        <v>0</v>
      </c>
      <c r="D839" s="129">
        <v>0</v>
      </c>
      <c r="E839" s="129">
        <v>627127</v>
      </c>
      <c r="F839" s="129">
        <v>0</v>
      </c>
      <c r="G839" s="129">
        <v>0</v>
      </c>
      <c r="H839" s="129">
        <v>-36</v>
      </c>
      <c r="I839" s="129">
        <v>8076</v>
      </c>
      <c r="J839" s="129">
        <v>0</v>
      </c>
      <c r="K839" s="129">
        <v>643</v>
      </c>
      <c r="L839" s="129">
        <v>0</v>
      </c>
      <c r="M839" s="129">
        <v>0</v>
      </c>
      <c r="N839" s="129">
        <v>0</v>
      </c>
      <c r="O839" s="129">
        <v>0</v>
      </c>
      <c r="P839" s="129">
        <v>0</v>
      </c>
      <c r="Q839" s="129">
        <v>-743</v>
      </c>
      <c r="R839" s="129">
        <v>0</v>
      </c>
      <c r="S839" s="129">
        <v>0</v>
      </c>
      <c r="T839" s="129">
        <v>0</v>
      </c>
      <c r="U839" s="129">
        <v>0</v>
      </c>
      <c r="V839" s="129">
        <v>0</v>
      </c>
      <c r="W839" s="129">
        <v>0</v>
      </c>
      <c r="X839" s="129">
        <v>0</v>
      </c>
      <c r="Y839" s="129">
        <v>0</v>
      </c>
      <c r="Z839" s="129">
        <v>0</v>
      </c>
      <c r="AA839" s="129">
        <v>0</v>
      </c>
      <c r="AB839" s="129">
        <v>2511</v>
      </c>
      <c r="AC839" s="129">
        <v>0</v>
      </c>
      <c r="AD839" s="129">
        <v>0</v>
      </c>
      <c r="AE839" s="129">
        <v>0</v>
      </c>
      <c r="AF839" s="129">
        <v>0</v>
      </c>
      <c r="AG839" s="129">
        <v>510</v>
      </c>
      <c r="AH839" s="129">
        <v>0</v>
      </c>
      <c r="AI839" s="129">
        <v>55533</v>
      </c>
      <c r="AJ839" s="129">
        <v>601511</v>
      </c>
      <c r="AK839" s="129"/>
      <c r="AL839" s="129"/>
      <c r="AM839" s="129"/>
      <c r="AN839" s="129"/>
      <c r="AO839" s="129"/>
      <c r="AP839" s="129"/>
      <c r="AQ839" s="189">
        <f t="shared" si="369"/>
        <v>1295132</v>
      </c>
      <c r="AS839" s="151"/>
      <c r="AT839" s="151"/>
      <c r="AV839" s="181"/>
      <c r="AW839" s="181"/>
      <c r="AX839" s="181"/>
      <c r="AY839" s="181"/>
      <c r="AZ839" s="181"/>
      <c r="BA839" s="181"/>
      <c r="BB839" s="181"/>
      <c r="BC839" s="181"/>
      <c r="BD839" s="181"/>
      <c r="BE839" s="181"/>
      <c r="BF839" s="181"/>
      <c r="BG839" s="181"/>
      <c r="BH839" s="181"/>
      <c r="BI839" s="181"/>
      <c r="BJ839" s="181"/>
      <c r="BK839" s="181"/>
      <c r="BL839" s="181"/>
      <c r="BM839" s="181"/>
      <c r="BN839" s="181"/>
      <c r="BO839" s="181"/>
      <c r="BP839" s="181"/>
      <c r="BQ839" s="181"/>
      <c r="BR839" s="181"/>
      <c r="BS839" s="181"/>
      <c r="BT839" s="181"/>
      <c r="BU839" s="181"/>
      <c r="BV839" s="181"/>
      <c r="BW839" s="181"/>
      <c r="BX839" s="181"/>
      <c r="BY839" s="181"/>
      <c r="BZ839" s="181"/>
      <c r="CA839" s="181"/>
      <c r="CB839" s="181"/>
      <c r="CC839" s="181"/>
      <c r="CD839" s="181"/>
      <c r="CE839" s="181"/>
      <c r="CF839" s="181"/>
      <c r="CG839" s="181"/>
      <c r="CH839" s="181"/>
      <c r="CI839" s="181"/>
      <c r="CJ839" s="181"/>
    </row>
    <row r="840" spans="2:88" x14ac:dyDescent="0.2">
      <c r="B840" s="144" t="str">
        <f t="shared" si="368"/>
        <v>34. Seguro de Título</v>
      </c>
      <c r="C840" s="129">
        <v>0</v>
      </c>
      <c r="D840" s="129">
        <v>0</v>
      </c>
      <c r="E840" s="129">
        <v>0</v>
      </c>
      <c r="F840" s="129">
        <v>0</v>
      </c>
      <c r="G840" s="129">
        <v>0</v>
      </c>
      <c r="H840" s="129">
        <v>0</v>
      </c>
      <c r="I840" s="129">
        <v>0</v>
      </c>
      <c r="J840" s="129">
        <v>0</v>
      </c>
      <c r="K840" s="129">
        <v>0</v>
      </c>
      <c r="L840" s="129">
        <v>0</v>
      </c>
      <c r="M840" s="129">
        <v>0</v>
      </c>
      <c r="N840" s="129">
        <v>0</v>
      </c>
      <c r="O840" s="129">
        <v>0</v>
      </c>
      <c r="P840" s="129">
        <v>0</v>
      </c>
      <c r="Q840" s="129">
        <v>8261</v>
      </c>
      <c r="R840" s="129">
        <v>0</v>
      </c>
      <c r="S840" s="129">
        <v>0</v>
      </c>
      <c r="T840" s="129">
        <v>0</v>
      </c>
      <c r="U840" s="129">
        <v>0</v>
      </c>
      <c r="V840" s="129">
        <v>0</v>
      </c>
      <c r="W840" s="129">
        <v>0</v>
      </c>
      <c r="X840" s="129">
        <v>0</v>
      </c>
      <c r="Y840" s="129">
        <v>0</v>
      </c>
      <c r="Z840" s="129">
        <v>0</v>
      </c>
      <c r="AA840" s="129">
        <v>0</v>
      </c>
      <c r="AB840" s="129">
        <v>0</v>
      </c>
      <c r="AC840" s="129">
        <v>0</v>
      </c>
      <c r="AD840" s="129">
        <v>0</v>
      </c>
      <c r="AE840" s="129">
        <v>0</v>
      </c>
      <c r="AF840" s="129">
        <v>0</v>
      </c>
      <c r="AG840" s="129">
        <v>0</v>
      </c>
      <c r="AH840" s="129">
        <v>0</v>
      </c>
      <c r="AI840" s="129">
        <v>0</v>
      </c>
      <c r="AJ840" s="129">
        <v>0</v>
      </c>
      <c r="AK840" s="129"/>
      <c r="AL840" s="129"/>
      <c r="AM840" s="129"/>
      <c r="AN840" s="129"/>
      <c r="AO840" s="129"/>
      <c r="AP840" s="129"/>
      <c r="AQ840" s="189">
        <f t="shared" si="369"/>
        <v>8261</v>
      </c>
      <c r="AS840" s="151"/>
      <c r="AT840" s="151"/>
      <c r="AV840" s="181"/>
      <c r="AW840" s="181"/>
      <c r="AX840" s="181"/>
      <c r="AY840" s="181"/>
      <c r="AZ840" s="181"/>
      <c r="BA840" s="181"/>
      <c r="BB840" s="181"/>
      <c r="BC840" s="181"/>
      <c r="BD840" s="181"/>
      <c r="BE840" s="181"/>
      <c r="BF840" s="181"/>
      <c r="BG840" s="181"/>
      <c r="BH840" s="181"/>
      <c r="BI840" s="181"/>
      <c r="BJ840" s="181"/>
      <c r="BK840" s="181"/>
      <c r="BL840" s="181"/>
      <c r="BM840" s="181"/>
      <c r="BN840" s="181"/>
      <c r="BO840" s="181"/>
      <c r="BP840" s="181"/>
      <c r="BQ840" s="181"/>
      <c r="BR840" s="181"/>
      <c r="BS840" s="181"/>
      <c r="BT840" s="181"/>
      <c r="BU840" s="181"/>
      <c r="BV840" s="181"/>
      <c r="BW840" s="181"/>
      <c r="BX840" s="181"/>
      <c r="BY840" s="181"/>
      <c r="BZ840" s="181"/>
      <c r="CA840" s="181"/>
      <c r="CB840" s="181"/>
      <c r="CC840" s="181"/>
      <c r="CD840" s="181"/>
      <c r="CE840" s="181"/>
      <c r="CF840" s="181"/>
      <c r="CG840" s="181"/>
      <c r="CH840" s="181"/>
      <c r="CI840" s="181"/>
      <c r="CJ840" s="181"/>
    </row>
    <row r="841" spans="2:88" x14ac:dyDescent="0.2">
      <c r="B841" s="144" t="str">
        <f t="shared" si="368"/>
        <v>35. Seguro Agrícola</v>
      </c>
      <c r="C841" s="129">
        <v>0</v>
      </c>
      <c r="D841" s="129">
        <v>0</v>
      </c>
      <c r="E841" s="129">
        <v>0</v>
      </c>
      <c r="F841" s="129">
        <v>0</v>
      </c>
      <c r="G841" s="129">
        <v>0</v>
      </c>
      <c r="H841" s="129">
        <v>0</v>
      </c>
      <c r="I841" s="129">
        <v>0</v>
      </c>
      <c r="J841" s="129">
        <v>0</v>
      </c>
      <c r="K841" s="129">
        <v>0</v>
      </c>
      <c r="L841" s="129">
        <v>0</v>
      </c>
      <c r="M841" s="129">
        <v>0</v>
      </c>
      <c r="N841" s="129">
        <v>0</v>
      </c>
      <c r="O841" s="129">
        <v>0</v>
      </c>
      <c r="P841" s="129">
        <v>0</v>
      </c>
      <c r="Q841" s="129">
        <v>5240936</v>
      </c>
      <c r="R841" s="129">
        <v>0</v>
      </c>
      <c r="S841" s="129">
        <v>0</v>
      </c>
      <c r="T841" s="129">
        <v>0</v>
      </c>
      <c r="U841" s="129">
        <v>-23906</v>
      </c>
      <c r="V841" s="129">
        <v>0</v>
      </c>
      <c r="W841" s="129">
        <v>0</v>
      </c>
      <c r="X841" s="129">
        <v>0</v>
      </c>
      <c r="Y841" s="129">
        <v>0</v>
      </c>
      <c r="Z841" s="129">
        <v>0</v>
      </c>
      <c r="AA841" s="129">
        <v>0</v>
      </c>
      <c r="AB841" s="129">
        <v>0</v>
      </c>
      <c r="AC841" s="129">
        <v>0</v>
      </c>
      <c r="AD841" s="129">
        <v>0</v>
      </c>
      <c r="AE841" s="129">
        <v>0</v>
      </c>
      <c r="AF841" s="129">
        <v>0</v>
      </c>
      <c r="AG841" s="129">
        <v>134805</v>
      </c>
      <c r="AH841" s="129">
        <v>0</v>
      </c>
      <c r="AI841" s="129">
        <v>0</v>
      </c>
      <c r="AJ841" s="129">
        <v>0</v>
      </c>
      <c r="AK841" s="129"/>
      <c r="AL841" s="129"/>
      <c r="AM841" s="129"/>
      <c r="AN841" s="129"/>
      <c r="AO841" s="129"/>
      <c r="AP841" s="129"/>
      <c r="AQ841" s="189">
        <f t="shared" si="369"/>
        <v>5351835</v>
      </c>
      <c r="AS841" s="151"/>
      <c r="AT841" s="151"/>
      <c r="AV841" s="181"/>
      <c r="AW841" s="181"/>
      <c r="AX841" s="181"/>
      <c r="AY841" s="181"/>
      <c r="AZ841" s="181"/>
      <c r="BA841" s="181"/>
      <c r="BB841" s="181"/>
      <c r="BC841" s="181"/>
      <c r="BD841" s="181"/>
      <c r="BE841" s="181"/>
      <c r="BF841" s="181"/>
      <c r="BG841" s="181"/>
      <c r="BH841" s="181"/>
      <c r="BI841" s="181"/>
      <c r="BJ841" s="181"/>
      <c r="BK841" s="181"/>
      <c r="BL841" s="181"/>
      <c r="BM841" s="181"/>
      <c r="BN841" s="181"/>
      <c r="BO841" s="181"/>
      <c r="BP841" s="181"/>
      <c r="BQ841" s="181"/>
      <c r="BR841" s="181"/>
      <c r="BS841" s="181"/>
      <c r="BT841" s="181"/>
      <c r="BU841" s="181"/>
      <c r="BV841" s="181"/>
      <c r="BW841" s="181"/>
      <c r="BX841" s="181"/>
      <c r="BY841" s="181"/>
      <c r="BZ841" s="181"/>
      <c r="CA841" s="181"/>
      <c r="CB841" s="181"/>
      <c r="CC841" s="181"/>
      <c r="CD841" s="181"/>
      <c r="CE841" s="181"/>
      <c r="CF841" s="181"/>
      <c r="CG841" s="181"/>
      <c r="CH841" s="181"/>
      <c r="CI841" s="181"/>
      <c r="CJ841" s="181"/>
    </row>
    <row r="842" spans="2:88" x14ac:dyDescent="0.2">
      <c r="B842" s="144" t="str">
        <f t="shared" si="368"/>
        <v>36. Seguro de Asistencia</v>
      </c>
      <c r="C842" s="129">
        <v>0</v>
      </c>
      <c r="D842" s="129">
        <v>0</v>
      </c>
      <c r="E842" s="129">
        <v>-70</v>
      </c>
      <c r="F842" s="129">
        <v>0</v>
      </c>
      <c r="G842" s="129">
        <v>0</v>
      </c>
      <c r="H842" s="129">
        <v>-47</v>
      </c>
      <c r="I842" s="129">
        <v>23015</v>
      </c>
      <c r="J842" s="129">
        <v>0</v>
      </c>
      <c r="K842" s="129">
        <v>0</v>
      </c>
      <c r="L842" s="129">
        <v>20</v>
      </c>
      <c r="M842" s="129">
        <v>0</v>
      </c>
      <c r="N842" s="129">
        <v>0</v>
      </c>
      <c r="O842" s="129">
        <v>1</v>
      </c>
      <c r="P842" s="129">
        <v>0</v>
      </c>
      <c r="Q842" s="129">
        <v>0</v>
      </c>
      <c r="R842" s="129">
        <v>0</v>
      </c>
      <c r="S842" s="129">
        <v>9</v>
      </c>
      <c r="T842" s="129">
        <v>0</v>
      </c>
      <c r="U842" s="129">
        <v>924</v>
      </c>
      <c r="V842" s="129">
        <v>0</v>
      </c>
      <c r="W842" s="129">
        <v>0</v>
      </c>
      <c r="X842" s="129">
        <v>0</v>
      </c>
      <c r="Y842" s="129">
        <v>18262</v>
      </c>
      <c r="Z842" s="129">
        <v>0</v>
      </c>
      <c r="AA842" s="129">
        <v>0</v>
      </c>
      <c r="AB842" s="129">
        <v>0</v>
      </c>
      <c r="AC842" s="129">
        <v>0</v>
      </c>
      <c r="AD842" s="129">
        <v>-5799</v>
      </c>
      <c r="AE842" s="129">
        <v>0</v>
      </c>
      <c r="AF842" s="129">
        <v>0</v>
      </c>
      <c r="AG842" s="129">
        <v>-4171</v>
      </c>
      <c r="AH842" s="129">
        <v>27015</v>
      </c>
      <c r="AI842" s="129">
        <v>0</v>
      </c>
      <c r="AJ842" s="129">
        <v>0</v>
      </c>
      <c r="AK842" s="129"/>
      <c r="AL842" s="129"/>
      <c r="AM842" s="129"/>
      <c r="AN842" s="129"/>
      <c r="AO842" s="129"/>
      <c r="AP842" s="129"/>
      <c r="AQ842" s="189">
        <f t="shared" si="369"/>
        <v>59159</v>
      </c>
      <c r="AS842" s="151"/>
      <c r="AT842" s="151"/>
      <c r="AV842" s="181"/>
      <c r="AW842" s="181"/>
      <c r="AX842" s="181"/>
      <c r="AY842" s="181"/>
      <c r="AZ842" s="181"/>
      <c r="BA842" s="181"/>
      <c r="BB842" s="181"/>
      <c r="BC842" s="181"/>
      <c r="BD842" s="181"/>
      <c r="BE842" s="181"/>
      <c r="BF842" s="181"/>
      <c r="BG842" s="181"/>
      <c r="BH842" s="181"/>
      <c r="BI842" s="181"/>
      <c r="BJ842" s="181"/>
      <c r="BK842" s="181"/>
      <c r="BL842" s="181"/>
      <c r="BM842" s="181"/>
      <c r="BN842" s="181"/>
      <c r="BO842" s="181"/>
      <c r="BP842" s="181"/>
      <c r="BQ842" s="181"/>
      <c r="BR842" s="181"/>
      <c r="BS842" s="181"/>
      <c r="BT842" s="181"/>
      <c r="BU842" s="181"/>
      <c r="BV842" s="181"/>
      <c r="BW842" s="181"/>
      <c r="BX842" s="181"/>
      <c r="BY842" s="181"/>
      <c r="BZ842" s="181"/>
      <c r="CA842" s="181"/>
      <c r="CB842" s="181"/>
      <c r="CC842" s="181"/>
      <c r="CD842" s="181"/>
      <c r="CE842" s="181"/>
      <c r="CF842" s="181"/>
      <c r="CG842" s="181"/>
      <c r="CH842" s="181"/>
      <c r="CI842" s="181"/>
      <c r="CJ842" s="181"/>
    </row>
    <row r="843" spans="2:88" x14ac:dyDescent="0.2">
      <c r="B843" s="144" t="str">
        <f t="shared" si="368"/>
        <v>50. Otros Seguros</v>
      </c>
      <c r="C843" s="129">
        <v>0</v>
      </c>
      <c r="D843" s="129">
        <v>0</v>
      </c>
      <c r="E843" s="129">
        <v>57886</v>
      </c>
      <c r="F843" s="129">
        <v>0</v>
      </c>
      <c r="G843" s="129">
        <v>0</v>
      </c>
      <c r="H843" s="129">
        <v>39</v>
      </c>
      <c r="I843" s="129">
        <v>-2385573</v>
      </c>
      <c r="J843" s="129">
        <v>0</v>
      </c>
      <c r="K843" s="129">
        <v>922</v>
      </c>
      <c r="L843" s="129">
        <v>292</v>
      </c>
      <c r="M843" s="129">
        <v>0</v>
      </c>
      <c r="N843" s="129">
        <v>201070</v>
      </c>
      <c r="O843" s="129">
        <v>20026</v>
      </c>
      <c r="P843" s="129">
        <v>0</v>
      </c>
      <c r="Q843" s="129">
        <v>2417682</v>
      </c>
      <c r="R843" s="129">
        <v>0</v>
      </c>
      <c r="S843" s="129">
        <v>-1231087</v>
      </c>
      <c r="T843" s="129">
        <v>0</v>
      </c>
      <c r="U843" s="129">
        <v>-21296</v>
      </c>
      <c r="V843" s="129">
        <v>0</v>
      </c>
      <c r="W843" s="129">
        <v>8645561</v>
      </c>
      <c r="X843" s="129">
        <v>0</v>
      </c>
      <c r="Y843" s="129">
        <v>46723</v>
      </c>
      <c r="Z843" s="129">
        <v>-109</v>
      </c>
      <c r="AA843" s="129">
        <v>-35012</v>
      </c>
      <c r="AB843" s="129">
        <v>0</v>
      </c>
      <c r="AC843" s="129">
        <v>0</v>
      </c>
      <c r="AD843" s="129">
        <v>3586</v>
      </c>
      <c r="AE843" s="129">
        <v>0</v>
      </c>
      <c r="AF843" s="129">
        <v>0</v>
      </c>
      <c r="AG843" s="129">
        <v>226752</v>
      </c>
      <c r="AH843" s="129">
        <v>4217</v>
      </c>
      <c r="AI843" s="129">
        <v>-3</v>
      </c>
      <c r="AJ843" s="129">
        <v>0</v>
      </c>
      <c r="AK843" s="129"/>
      <c r="AL843" s="129"/>
      <c r="AM843" s="129"/>
      <c r="AN843" s="129"/>
      <c r="AO843" s="129"/>
      <c r="AP843" s="129"/>
      <c r="AQ843" s="189">
        <f t="shared" si="369"/>
        <v>7951676</v>
      </c>
      <c r="AS843" s="151"/>
      <c r="AT843" s="151"/>
      <c r="AV843" s="181"/>
      <c r="AW843" s="181"/>
      <c r="AX843" s="181"/>
      <c r="AY843" s="181"/>
      <c r="AZ843" s="181"/>
      <c r="BA843" s="181"/>
      <c r="BB843" s="181"/>
      <c r="BC843" s="181"/>
      <c r="BD843" s="181"/>
      <c r="BE843" s="181"/>
      <c r="BF843" s="181"/>
      <c r="BG843" s="181"/>
      <c r="BH843" s="181"/>
      <c r="BI843" s="181"/>
      <c r="BJ843" s="181"/>
      <c r="BK843" s="181"/>
      <c r="BL843" s="181"/>
      <c r="BM843" s="181"/>
      <c r="BN843" s="181"/>
      <c r="BO843" s="181"/>
      <c r="BP843" s="181"/>
      <c r="BQ843" s="181"/>
      <c r="BR843" s="181"/>
      <c r="BS843" s="181"/>
      <c r="BT843" s="181"/>
      <c r="BU843" s="181"/>
      <c r="BV843" s="181"/>
      <c r="BW843" s="181"/>
      <c r="BX843" s="181"/>
      <c r="BY843" s="181"/>
      <c r="BZ843" s="181"/>
      <c r="CA843" s="181"/>
      <c r="CB843" s="181"/>
      <c r="CC843" s="181"/>
      <c r="CD843" s="181"/>
      <c r="CE843" s="181"/>
      <c r="CF843" s="181"/>
      <c r="CG843" s="181"/>
      <c r="CH843" s="181"/>
      <c r="CI843" s="181"/>
      <c r="CJ843" s="181"/>
    </row>
    <row r="844" spans="2:88" x14ac:dyDescent="0.2">
      <c r="B844" s="145" t="str">
        <f>B286</f>
        <v>Total</v>
      </c>
      <c r="C844" s="187">
        <f>SUM(C807:C843)</f>
        <v>-468091</v>
      </c>
      <c r="D844" s="187">
        <f t="shared" ref="D844:AP844" si="370">SUM(D807:D843)</f>
        <v>4255527</v>
      </c>
      <c r="E844" s="187">
        <f t="shared" si="370"/>
        <v>7835254</v>
      </c>
      <c r="F844" s="187">
        <f t="shared" si="370"/>
        <v>391552</v>
      </c>
      <c r="G844" s="187">
        <f t="shared" si="370"/>
        <v>1659329</v>
      </c>
      <c r="H844" s="187">
        <f t="shared" si="370"/>
        <v>587364</v>
      </c>
      <c r="I844" s="187">
        <f t="shared" si="370"/>
        <v>7393759</v>
      </c>
      <c r="J844" s="187">
        <f t="shared" si="370"/>
        <v>-197256</v>
      </c>
      <c r="K844" s="187">
        <f t="shared" si="370"/>
        <v>263019</v>
      </c>
      <c r="L844" s="187">
        <f t="shared" si="370"/>
        <v>1612748</v>
      </c>
      <c r="M844" s="187">
        <f t="shared" si="370"/>
        <v>756573</v>
      </c>
      <c r="N844" s="187">
        <f t="shared" si="370"/>
        <v>-3980629</v>
      </c>
      <c r="O844" s="187">
        <f t="shared" si="370"/>
        <v>4142141</v>
      </c>
      <c r="P844" s="187">
        <f t="shared" si="370"/>
        <v>890699</v>
      </c>
      <c r="Q844" s="187">
        <f t="shared" si="370"/>
        <v>14853636</v>
      </c>
      <c r="R844" s="187">
        <f t="shared" si="370"/>
        <v>0</v>
      </c>
      <c r="S844" s="187">
        <f t="shared" si="370"/>
        <v>1916328</v>
      </c>
      <c r="T844" s="187">
        <f t="shared" si="370"/>
        <v>0</v>
      </c>
      <c r="U844" s="187">
        <f t="shared" si="370"/>
        <v>9892408</v>
      </c>
      <c r="V844" s="187">
        <f t="shared" si="370"/>
        <v>36404</v>
      </c>
      <c r="W844" s="187">
        <f t="shared" si="370"/>
        <v>12479693</v>
      </c>
      <c r="X844" s="187">
        <f t="shared" si="370"/>
        <v>2010103</v>
      </c>
      <c r="Y844" s="187">
        <f t="shared" si="370"/>
        <v>2305322</v>
      </c>
      <c r="Z844" s="187">
        <f t="shared" si="370"/>
        <v>5690473</v>
      </c>
      <c r="AA844" s="187">
        <f t="shared" si="370"/>
        <v>1996127</v>
      </c>
      <c r="AB844" s="187">
        <f t="shared" si="370"/>
        <v>-1267</v>
      </c>
      <c r="AC844" s="187">
        <f t="shared" si="370"/>
        <v>-139038</v>
      </c>
      <c r="AD844" s="187">
        <f t="shared" si="370"/>
        <v>6665823</v>
      </c>
      <c r="AE844" s="187">
        <f t="shared" si="370"/>
        <v>1871192</v>
      </c>
      <c r="AF844" s="187">
        <f t="shared" si="370"/>
        <v>-482091</v>
      </c>
      <c r="AG844" s="187">
        <f t="shared" si="370"/>
        <v>5069839</v>
      </c>
      <c r="AH844" s="187">
        <f t="shared" si="370"/>
        <v>5081340</v>
      </c>
      <c r="AI844" s="187">
        <f t="shared" si="370"/>
        <v>70740</v>
      </c>
      <c r="AJ844" s="187">
        <f t="shared" si="370"/>
        <v>1229510</v>
      </c>
      <c r="AK844" s="187">
        <f t="shared" si="370"/>
        <v>0</v>
      </c>
      <c r="AL844" s="187">
        <f t="shared" si="370"/>
        <v>0</v>
      </c>
      <c r="AM844" s="187">
        <f t="shared" si="370"/>
        <v>0</v>
      </c>
      <c r="AN844" s="187">
        <f t="shared" si="370"/>
        <v>0</v>
      </c>
      <c r="AO844" s="187">
        <f t="shared" si="370"/>
        <v>0</v>
      </c>
      <c r="AP844" s="187">
        <f t="shared" si="370"/>
        <v>0</v>
      </c>
      <c r="AQ844" s="190">
        <f>SUM(C844:AP844)</f>
        <v>95688531</v>
      </c>
      <c r="AS844" s="185"/>
      <c r="AT844" s="185"/>
      <c r="AV844" s="181">
        <f t="shared" ref="AV844:CJ844" si="371">C844-C130</f>
        <v>0</v>
      </c>
      <c r="AW844" s="181">
        <f t="shared" si="371"/>
        <v>0</v>
      </c>
      <c r="AX844" s="181">
        <f>E844-E130</f>
        <v>0</v>
      </c>
      <c r="AY844" s="181">
        <f>F844-F130</f>
        <v>0</v>
      </c>
      <c r="AZ844" s="181">
        <f>G844-G130</f>
        <v>0</v>
      </c>
      <c r="BA844" s="181">
        <f t="shared" si="371"/>
        <v>0</v>
      </c>
      <c r="BB844" s="181">
        <f>I844-I130</f>
        <v>0</v>
      </c>
      <c r="BC844" s="181">
        <f t="shared" si="371"/>
        <v>0</v>
      </c>
      <c r="BD844" s="181">
        <f>K844-K130</f>
        <v>0</v>
      </c>
      <c r="BE844" s="181">
        <f t="shared" si="371"/>
        <v>0</v>
      </c>
      <c r="BF844" s="181">
        <f t="shared" si="371"/>
        <v>0</v>
      </c>
      <c r="BG844" s="181">
        <f t="shared" si="371"/>
        <v>0</v>
      </c>
      <c r="BH844" s="181">
        <f>O844-O130</f>
        <v>0</v>
      </c>
      <c r="BI844" s="181">
        <f t="shared" si="371"/>
        <v>0</v>
      </c>
      <c r="BJ844" s="181">
        <f t="shared" si="371"/>
        <v>0</v>
      </c>
      <c r="BK844" s="181">
        <f>R844-R130</f>
        <v>0</v>
      </c>
      <c r="BL844" s="181">
        <f>S844-S130</f>
        <v>0</v>
      </c>
      <c r="BM844" s="181">
        <f t="shared" si="371"/>
        <v>0</v>
      </c>
      <c r="BN844" s="181">
        <f t="shared" si="371"/>
        <v>0</v>
      </c>
      <c r="BO844" s="181">
        <f>V844-V130</f>
        <v>0</v>
      </c>
      <c r="BP844" s="181">
        <f t="shared" si="371"/>
        <v>0</v>
      </c>
      <c r="BQ844" s="181">
        <f t="shared" si="371"/>
        <v>0</v>
      </c>
      <c r="BR844" s="181">
        <f t="shared" si="371"/>
        <v>0</v>
      </c>
      <c r="BS844" s="181">
        <f t="shared" si="371"/>
        <v>0</v>
      </c>
      <c r="BT844" s="181">
        <f>AA844-AA130</f>
        <v>0</v>
      </c>
      <c r="BU844" s="181">
        <f>AB844-AB130</f>
        <v>0</v>
      </c>
      <c r="BV844" s="181">
        <f t="shared" si="371"/>
        <v>0</v>
      </c>
      <c r="BW844" s="181">
        <f t="shared" si="371"/>
        <v>0</v>
      </c>
      <c r="BX844" s="181">
        <f>AE844-AE130</f>
        <v>0</v>
      </c>
      <c r="BY844" s="181">
        <f t="shared" si="371"/>
        <v>0</v>
      </c>
      <c r="BZ844" s="181">
        <f t="shared" si="371"/>
        <v>0</v>
      </c>
      <c r="CA844" s="181">
        <f t="shared" si="371"/>
        <v>0</v>
      </c>
      <c r="CB844" s="181">
        <f t="shared" si="371"/>
        <v>0</v>
      </c>
      <c r="CC844" s="181">
        <f t="shared" si="371"/>
        <v>0</v>
      </c>
      <c r="CD844" s="181">
        <f t="shared" si="371"/>
        <v>0</v>
      </c>
      <c r="CE844" s="181">
        <f t="shared" si="371"/>
        <v>0</v>
      </c>
      <c r="CF844" s="181">
        <f t="shared" si="371"/>
        <v>0</v>
      </c>
      <c r="CG844" s="181">
        <f t="shared" si="371"/>
        <v>0</v>
      </c>
      <c r="CH844" s="181">
        <f t="shared" si="371"/>
        <v>0</v>
      </c>
      <c r="CI844" s="181">
        <f t="shared" si="371"/>
        <v>0</v>
      </c>
      <c r="CJ844" s="181">
        <f t="shared" si="371"/>
        <v>0</v>
      </c>
    </row>
    <row r="846" spans="2:88" x14ac:dyDescent="0.2">
      <c r="T846" s="146"/>
    </row>
    <row r="847" spans="2:88" ht="22.5" customHeight="1" x14ac:dyDescent="0.2">
      <c r="B847" s="186" t="s">
        <v>455</v>
      </c>
      <c r="C847" s="122" t="str">
        <f>C7</f>
        <v>Assurant Chile</v>
      </c>
      <c r="D847" s="122" t="str">
        <f t="shared" ref="D847:AQ847" si="372">D7</f>
        <v>AVLA Crédito</v>
      </c>
      <c r="E847" s="122" t="str">
        <f t="shared" si="372"/>
        <v>BCI Seguros</v>
      </c>
      <c r="F847" s="122" t="str">
        <f t="shared" si="372"/>
        <v>BNP Paribas Cardif</v>
      </c>
      <c r="G847" s="122" t="str">
        <f t="shared" si="372"/>
        <v>Cesce Chile</v>
      </c>
      <c r="H847" s="122" t="str">
        <f t="shared" si="372"/>
        <v>Chilena Consolidada</v>
      </c>
      <c r="I847" s="122" t="str">
        <f t="shared" si="372"/>
        <v>Chubb Generales</v>
      </c>
      <c r="J847" s="122" t="str">
        <f t="shared" si="372"/>
        <v>Coface Chile</v>
      </c>
      <c r="K847" s="122" t="str">
        <f t="shared" si="372"/>
        <v>Consorcio Nacional</v>
      </c>
      <c r="L847" s="122" t="str">
        <f t="shared" si="372"/>
        <v>Contempora</v>
      </c>
      <c r="M847" s="122" t="str">
        <f t="shared" si="372"/>
        <v>Continental Crédito</v>
      </c>
      <c r="N847" s="122" t="str">
        <f t="shared" si="372"/>
        <v>Continental Generales</v>
      </c>
      <c r="O847" s="122" t="str">
        <f t="shared" si="372"/>
        <v>FID Chile</v>
      </c>
      <c r="P847" s="122" t="str">
        <f t="shared" si="372"/>
        <v>HDI Gar. y Cré.</v>
      </c>
      <c r="Q847" s="122" t="str">
        <f t="shared" si="372"/>
        <v>HDI Seguros</v>
      </c>
      <c r="R847" s="122" t="str">
        <f t="shared" si="372"/>
        <v>Huelen</v>
      </c>
      <c r="S847" s="122" t="str">
        <f t="shared" si="372"/>
        <v>Liberty Seguros</v>
      </c>
      <c r="T847" s="122" t="str">
        <f t="shared" si="372"/>
        <v>M. de Carabineros</v>
      </c>
      <c r="U847" s="122" t="str">
        <f t="shared" si="372"/>
        <v>Mapfre</v>
      </c>
      <c r="V847" s="122" t="str">
        <f t="shared" si="372"/>
        <v>MetLife Generales</v>
      </c>
      <c r="W847" s="122" t="str">
        <f t="shared" si="372"/>
        <v>Orion Seguros</v>
      </c>
      <c r="X847" s="122" t="str">
        <f t="shared" si="372"/>
        <v>Orsan Crédito</v>
      </c>
      <c r="Y847" s="122" t="str">
        <f t="shared" si="372"/>
        <v>Porvenir</v>
      </c>
      <c r="Z847" s="122" t="str">
        <f t="shared" si="372"/>
        <v>Reale Chile</v>
      </c>
      <c r="AA847" s="122" t="str">
        <f t="shared" si="372"/>
        <v>Renta Nacional</v>
      </c>
      <c r="AB847" s="122" t="str">
        <f t="shared" si="372"/>
        <v>SegChile</v>
      </c>
      <c r="AC847" s="122" t="str">
        <f t="shared" si="372"/>
        <v>Solunión Chile</v>
      </c>
      <c r="AD847" s="122" t="str">
        <f t="shared" si="372"/>
        <v>Southbridge</v>
      </c>
      <c r="AE847" s="122" t="str">
        <f t="shared" si="372"/>
        <v>Starr International</v>
      </c>
      <c r="AF847" s="122" t="str">
        <f t="shared" si="372"/>
        <v>Suaval</v>
      </c>
      <c r="AG847" s="122" t="str">
        <f t="shared" si="372"/>
        <v>Suramericana</v>
      </c>
      <c r="AH847" s="122" t="str">
        <f t="shared" si="372"/>
        <v>Unnio</v>
      </c>
      <c r="AI847" s="122" t="str">
        <f t="shared" si="372"/>
        <v>Zenit Seguros</v>
      </c>
      <c r="AJ847" s="122" t="str">
        <f t="shared" si="372"/>
        <v>Zurich Santander</v>
      </c>
      <c r="AK847" s="122">
        <f t="shared" si="372"/>
        <v>0</v>
      </c>
      <c r="AL847" s="122">
        <f t="shared" si="372"/>
        <v>0</v>
      </c>
      <c r="AM847" s="122">
        <f t="shared" si="372"/>
        <v>0</v>
      </c>
      <c r="AN847" s="122">
        <f t="shared" si="372"/>
        <v>0</v>
      </c>
      <c r="AO847" s="122">
        <f t="shared" si="372"/>
        <v>0</v>
      </c>
      <c r="AP847" s="122">
        <f t="shared" si="372"/>
        <v>0</v>
      </c>
      <c r="AQ847" s="122" t="str">
        <f t="shared" si="372"/>
        <v>Mercado</v>
      </c>
      <c r="AS847" s="147"/>
      <c r="AT847" s="147"/>
      <c r="AV847" s="181"/>
      <c r="AW847" s="181"/>
      <c r="AX847" s="181"/>
      <c r="AY847" s="181"/>
      <c r="AZ847" s="181"/>
      <c r="BA847" s="181"/>
      <c r="BB847" s="181"/>
      <c r="BC847" s="181"/>
      <c r="BD847" s="181"/>
      <c r="BE847" s="181"/>
      <c r="BF847" s="181"/>
      <c r="BG847" s="181"/>
      <c r="BH847" s="181"/>
      <c r="BI847" s="181"/>
      <c r="BJ847" s="181"/>
      <c r="BK847" s="181"/>
      <c r="BL847" s="181"/>
      <c r="BM847" s="181"/>
      <c r="BN847" s="181"/>
      <c r="BO847" s="181"/>
      <c r="BP847" s="181"/>
      <c r="BQ847" s="181"/>
      <c r="BR847" s="181"/>
      <c r="BS847" s="181"/>
      <c r="BT847" s="181"/>
      <c r="BU847" s="181"/>
      <c r="BV847" s="181"/>
      <c r="BW847" s="181"/>
      <c r="BX847" s="181"/>
      <c r="BY847" s="181"/>
      <c r="BZ847" s="181"/>
      <c r="CA847" s="181"/>
      <c r="CB847" s="181"/>
      <c r="CC847" s="181"/>
      <c r="CD847" s="181"/>
      <c r="CE847" s="181"/>
      <c r="CF847" s="181"/>
      <c r="CG847" s="181"/>
      <c r="CH847" s="181"/>
      <c r="CI847" s="181"/>
      <c r="CJ847" s="181"/>
    </row>
    <row r="848" spans="2:88" x14ac:dyDescent="0.2">
      <c r="B848" s="144" t="str">
        <f t="shared" ref="B848:B884" si="373">B249</f>
        <v>1. Incendio Ordinario</v>
      </c>
      <c r="C848" s="129">
        <v>13444</v>
      </c>
      <c r="D848" s="129">
        <v>0</v>
      </c>
      <c r="E848" s="129">
        <v>2627469</v>
      </c>
      <c r="F848" s="129">
        <v>-224120</v>
      </c>
      <c r="G848" s="129">
        <v>0</v>
      </c>
      <c r="H848" s="129">
        <v>4721052</v>
      </c>
      <c r="I848" s="129">
        <v>4974785</v>
      </c>
      <c r="J848" s="129">
        <v>0</v>
      </c>
      <c r="K848" s="129">
        <v>605423</v>
      </c>
      <c r="L848" s="129">
        <v>374129</v>
      </c>
      <c r="M848" s="129">
        <v>0</v>
      </c>
      <c r="N848" s="129">
        <v>1306968</v>
      </c>
      <c r="O848" s="129">
        <v>2781667</v>
      </c>
      <c r="P848" s="129">
        <v>0</v>
      </c>
      <c r="Q848" s="129">
        <v>4011412</v>
      </c>
      <c r="R848" s="129">
        <v>0</v>
      </c>
      <c r="S848" s="129">
        <v>1076672</v>
      </c>
      <c r="T848" s="129">
        <v>0</v>
      </c>
      <c r="U848" s="129">
        <v>12396323</v>
      </c>
      <c r="V848" s="129">
        <v>0</v>
      </c>
      <c r="W848" s="129">
        <v>2364477</v>
      </c>
      <c r="X848" s="129">
        <v>0</v>
      </c>
      <c r="Y848" s="129">
        <v>244273</v>
      </c>
      <c r="Z848" s="129">
        <v>2484594</v>
      </c>
      <c r="AA848" s="129">
        <v>3269770</v>
      </c>
      <c r="AB848" s="129">
        <v>0</v>
      </c>
      <c r="AC848" s="129">
        <v>0</v>
      </c>
      <c r="AD848" s="129">
        <v>16737096</v>
      </c>
      <c r="AE848" s="129">
        <v>1047492</v>
      </c>
      <c r="AF848" s="129">
        <v>0</v>
      </c>
      <c r="AG848" s="129">
        <v>15692366</v>
      </c>
      <c r="AH848" s="129">
        <v>691514</v>
      </c>
      <c r="AI848" s="129">
        <v>13591</v>
      </c>
      <c r="AJ848" s="129">
        <v>151141</v>
      </c>
      <c r="AK848" s="129"/>
      <c r="AL848" s="129"/>
      <c r="AM848" s="129"/>
      <c r="AN848" s="129"/>
      <c r="AO848" s="129"/>
      <c r="AP848" s="129"/>
      <c r="AQ848" s="189">
        <f>SUM(C848:AP848)</f>
        <v>77361538</v>
      </c>
      <c r="AS848" s="151"/>
      <c r="AT848" s="151"/>
      <c r="AV848" s="181"/>
      <c r="AW848" s="181"/>
      <c r="AX848" s="181"/>
      <c r="AY848" s="181"/>
      <c r="AZ848" s="181"/>
      <c r="BA848" s="181"/>
      <c r="BB848" s="181"/>
      <c r="BC848" s="181"/>
      <c r="BD848" s="181"/>
      <c r="BE848" s="181"/>
      <c r="BF848" s="181"/>
      <c r="BG848" s="181"/>
      <c r="BH848" s="181"/>
      <c r="BI848" s="181"/>
      <c r="BJ848" s="181"/>
      <c r="BK848" s="181"/>
      <c r="BL848" s="181"/>
      <c r="BM848" s="181"/>
      <c r="BN848" s="181"/>
      <c r="BO848" s="181"/>
      <c r="BP848" s="181"/>
      <c r="BQ848" s="181"/>
      <c r="BR848" s="181"/>
      <c r="BS848" s="181"/>
      <c r="BT848" s="181"/>
      <c r="BU848" s="181"/>
      <c r="BV848" s="181"/>
      <c r="BW848" s="181"/>
      <c r="BX848" s="181"/>
      <c r="BY848" s="181"/>
      <c r="BZ848" s="181"/>
      <c r="CA848" s="181"/>
      <c r="CB848" s="181"/>
      <c r="CC848" s="181"/>
      <c r="CD848" s="181"/>
      <c r="CE848" s="181"/>
      <c r="CF848" s="181"/>
      <c r="CG848" s="181"/>
      <c r="CH848" s="181"/>
      <c r="CI848" s="181"/>
      <c r="CJ848" s="181"/>
    </row>
    <row r="849" spans="2:88" x14ac:dyDescent="0.2">
      <c r="B849" s="144" t="str">
        <f t="shared" si="373"/>
        <v>2. Pérdida de Beneficios por Incendio</v>
      </c>
      <c r="C849" s="129">
        <v>0</v>
      </c>
      <c r="D849" s="129">
        <v>0</v>
      </c>
      <c r="E849" s="129">
        <v>181581</v>
      </c>
      <c r="F849" s="129">
        <v>0</v>
      </c>
      <c r="G849" s="129">
        <v>0</v>
      </c>
      <c r="H849" s="129">
        <v>466945</v>
      </c>
      <c r="I849" s="129">
        <v>871060</v>
      </c>
      <c r="J849" s="129">
        <v>0</v>
      </c>
      <c r="K849" s="129">
        <v>102175</v>
      </c>
      <c r="L849" s="129">
        <v>133948</v>
      </c>
      <c r="M849" s="129">
        <v>0</v>
      </c>
      <c r="N849" s="129">
        <v>203859</v>
      </c>
      <c r="O849" s="129">
        <v>147631</v>
      </c>
      <c r="P849" s="129">
        <v>0</v>
      </c>
      <c r="Q849" s="129">
        <v>577238</v>
      </c>
      <c r="R849" s="129">
        <v>0</v>
      </c>
      <c r="S849" s="129">
        <v>115741</v>
      </c>
      <c r="T849" s="129">
        <v>0</v>
      </c>
      <c r="U849" s="129">
        <v>2194517</v>
      </c>
      <c r="V849" s="129">
        <v>0</v>
      </c>
      <c r="W849" s="129">
        <v>405613</v>
      </c>
      <c r="X849" s="129">
        <v>0</v>
      </c>
      <c r="Y849" s="129">
        <v>31609</v>
      </c>
      <c r="Z849" s="129">
        <v>1019591</v>
      </c>
      <c r="AA849" s="129">
        <v>41961</v>
      </c>
      <c r="AB849" s="129">
        <v>0</v>
      </c>
      <c r="AC849" s="129">
        <v>0</v>
      </c>
      <c r="AD849" s="129">
        <v>1561879</v>
      </c>
      <c r="AE849" s="129">
        <v>1006612</v>
      </c>
      <c r="AF849" s="129">
        <v>0</v>
      </c>
      <c r="AG849" s="129">
        <v>2753740</v>
      </c>
      <c r="AH849" s="129">
        <v>714277</v>
      </c>
      <c r="AI849" s="129">
        <v>0</v>
      </c>
      <c r="AJ849" s="129">
        <v>0</v>
      </c>
      <c r="AK849" s="129"/>
      <c r="AL849" s="129"/>
      <c r="AM849" s="129"/>
      <c r="AN849" s="129"/>
      <c r="AO849" s="129"/>
      <c r="AP849" s="129"/>
      <c r="AQ849" s="189">
        <f t="shared" ref="AQ849:AQ885" si="374">SUM(C849:AP849)</f>
        <v>12529977</v>
      </c>
      <c r="AS849" s="151"/>
      <c r="AT849" s="151"/>
      <c r="AV849" s="181"/>
      <c r="AW849" s="181"/>
      <c r="AX849" s="181"/>
      <c r="AY849" s="181"/>
      <c r="AZ849" s="181"/>
      <c r="BA849" s="181"/>
      <c r="BB849" s="181"/>
      <c r="BC849" s="181"/>
      <c r="BD849" s="181"/>
      <c r="BE849" s="181"/>
      <c r="BF849" s="181"/>
      <c r="BG849" s="181"/>
      <c r="BH849" s="181"/>
      <c r="BI849" s="181"/>
      <c r="BJ849" s="181"/>
      <c r="BK849" s="181"/>
      <c r="BL849" s="181"/>
      <c r="BM849" s="181"/>
      <c r="BN849" s="181"/>
      <c r="BO849" s="181"/>
      <c r="BP849" s="181"/>
      <c r="BQ849" s="181"/>
      <c r="BR849" s="181"/>
      <c r="BS849" s="181"/>
      <c r="BT849" s="181"/>
      <c r="BU849" s="181"/>
      <c r="BV849" s="181"/>
      <c r="BW849" s="181"/>
      <c r="BX849" s="181"/>
      <c r="BY849" s="181"/>
      <c r="BZ849" s="181"/>
      <c r="CA849" s="181"/>
      <c r="CB849" s="181"/>
      <c r="CC849" s="181"/>
      <c r="CD849" s="181"/>
      <c r="CE849" s="181"/>
      <c r="CF849" s="181"/>
      <c r="CG849" s="181"/>
      <c r="CH849" s="181"/>
      <c r="CI849" s="181"/>
      <c r="CJ849" s="181"/>
    </row>
    <row r="850" spans="2:88" x14ac:dyDescent="0.2">
      <c r="B850" s="144" t="str">
        <f t="shared" si="373"/>
        <v>3. Otros Riesgos Adicionales a Incendio</v>
      </c>
      <c r="C850" s="129">
        <v>0</v>
      </c>
      <c r="D850" s="129">
        <v>0</v>
      </c>
      <c r="E850" s="129">
        <v>12473</v>
      </c>
      <c r="F850" s="129">
        <v>20296</v>
      </c>
      <c r="G850" s="129">
        <v>0</v>
      </c>
      <c r="H850" s="129">
        <v>46990</v>
      </c>
      <c r="I850" s="129">
        <v>882522</v>
      </c>
      <c r="J850" s="129">
        <v>0</v>
      </c>
      <c r="K850" s="129">
        <v>100675</v>
      </c>
      <c r="L850" s="129">
        <v>68349</v>
      </c>
      <c r="M850" s="129">
        <v>0</v>
      </c>
      <c r="N850" s="129">
        <v>0</v>
      </c>
      <c r="O850" s="129">
        <v>473735</v>
      </c>
      <c r="P850" s="129">
        <v>0</v>
      </c>
      <c r="Q850" s="129">
        <v>447248</v>
      </c>
      <c r="R850" s="129">
        <v>0</v>
      </c>
      <c r="S850" s="129">
        <v>25176</v>
      </c>
      <c r="T850" s="129">
        <v>0</v>
      </c>
      <c r="U850" s="129">
        <v>334905</v>
      </c>
      <c r="V850" s="129">
        <v>0</v>
      </c>
      <c r="W850" s="129">
        <v>18899</v>
      </c>
      <c r="X850" s="129">
        <v>0</v>
      </c>
      <c r="Y850" s="129">
        <v>33454</v>
      </c>
      <c r="Z850" s="129">
        <v>1525175</v>
      </c>
      <c r="AA850" s="129">
        <v>73668</v>
      </c>
      <c r="AB850" s="129">
        <v>0</v>
      </c>
      <c r="AC850" s="129">
        <v>0</v>
      </c>
      <c r="AD850" s="129">
        <v>33842</v>
      </c>
      <c r="AE850" s="129">
        <v>389720</v>
      </c>
      <c r="AF850" s="129">
        <v>0</v>
      </c>
      <c r="AG850" s="129">
        <v>653232</v>
      </c>
      <c r="AH850" s="129">
        <v>714277</v>
      </c>
      <c r="AI850" s="129">
        <v>0</v>
      </c>
      <c r="AJ850" s="129">
        <v>282821</v>
      </c>
      <c r="AK850" s="129"/>
      <c r="AL850" s="129"/>
      <c r="AM850" s="129"/>
      <c r="AN850" s="129"/>
      <c r="AO850" s="129"/>
      <c r="AP850" s="129"/>
      <c r="AQ850" s="189">
        <f t="shared" si="374"/>
        <v>6137457</v>
      </c>
      <c r="AS850" s="151"/>
      <c r="AT850" s="151"/>
      <c r="AV850" s="181"/>
      <c r="AW850" s="181"/>
      <c r="AX850" s="181"/>
      <c r="AY850" s="181"/>
      <c r="AZ850" s="181"/>
      <c r="BA850" s="181"/>
      <c r="BB850" s="181"/>
      <c r="BC850" s="181"/>
      <c r="BD850" s="181"/>
      <c r="BE850" s="181"/>
      <c r="BF850" s="181"/>
      <c r="BG850" s="181"/>
      <c r="BH850" s="181"/>
      <c r="BI850" s="181"/>
      <c r="BJ850" s="181"/>
      <c r="BK850" s="181"/>
      <c r="BL850" s="181"/>
      <c r="BM850" s="181"/>
      <c r="BN850" s="181"/>
      <c r="BO850" s="181"/>
      <c r="BP850" s="181"/>
      <c r="BQ850" s="181"/>
      <c r="BR850" s="181"/>
      <c r="BS850" s="181"/>
      <c r="BT850" s="181"/>
      <c r="BU850" s="181"/>
      <c r="BV850" s="181"/>
      <c r="BW850" s="181"/>
      <c r="BX850" s="181"/>
      <c r="BY850" s="181"/>
      <c r="BZ850" s="181"/>
      <c r="CA850" s="181"/>
      <c r="CB850" s="181"/>
      <c r="CC850" s="181"/>
      <c r="CD850" s="181"/>
      <c r="CE850" s="181"/>
      <c r="CF850" s="181"/>
      <c r="CG850" s="181"/>
      <c r="CH850" s="181"/>
      <c r="CI850" s="181"/>
      <c r="CJ850" s="181"/>
    </row>
    <row r="851" spans="2:88" x14ac:dyDescent="0.2">
      <c r="B851" s="144" t="str">
        <f t="shared" si="373"/>
        <v>4. Terremoto y Maremoto</v>
      </c>
      <c r="C851" s="129">
        <v>120013</v>
      </c>
      <c r="D851" s="129">
        <v>0</v>
      </c>
      <c r="E851" s="129">
        <v>3455230</v>
      </c>
      <c r="F851" s="129">
        <v>964460</v>
      </c>
      <c r="G851" s="129">
        <v>0</v>
      </c>
      <c r="H851" s="129">
        <v>2279704</v>
      </c>
      <c r="I851" s="129">
        <v>11700647</v>
      </c>
      <c r="J851" s="129">
        <v>0</v>
      </c>
      <c r="K851" s="129">
        <v>1266271</v>
      </c>
      <c r="L851" s="129">
        <v>681491</v>
      </c>
      <c r="M851" s="129">
        <v>0</v>
      </c>
      <c r="N851" s="129">
        <v>2247678</v>
      </c>
      <c r="O851" s="129">
        <v>2676977</v>
      </c>
      <c r="P851" s="129">
        <v>0</v>
      </c>
      <c r="Q851" s="129">
        <v>4039791</v>
      </c>
      <c r="R851" s="129">
        <v>0</v>
      </c>
      <c r="S851" s="129">
        <v>2621628</v>
      </c>
      <c r="T851" s="129">
        <v>0</v>
      </c>
      <c r="U851" s="129">
        <v>21375699</v>
      </c>
      <c r="V851" s="129">
        <v>137275</v>
      </c>
      <c r="W851" s="129">
        <v>3394151</v>
      </c>
      <c r="X851" s="129">
        <v>0</v>
      </c>
      <c r="Y851" s="129">
        <v>633115</v>
      </c>
      <c r="Z851" s="129">
        <v>9625403</v>
      </c>
      <c r="AA851" s="129">
        <v>3982153</v>
      </c>
      <c r="AB851" s="129">
        <v>0</v>
      </c>
      <c r="AC851" s="129">
        <v>0</v>
      </c>
      <c r="AD851" s="129">
        <v>12790248</v>
      </c>
      <c r="AE851" s="129">
        <v>1915060</v>
      </c>
      <c r="AF851" s="129">
        <v>0</v>
      </c>
      <c r="AG851" s="129">
        <v>17541965</v>
      </c>
      <c r="AH851" s="129">
        <v>1437774</v>
      </c>
      <c r="AI851" s="129">
        <v>26770</v>
      </c>
      <c r="AJ851" s="129">
        <v>5846873</v>
      </c>
      <c r="AK851" s="129"/>
      <c r="AL851" s="129"/>
      <c r="AM851" s="129"/>
      <c r="AN851" s="129"/>
      <c r="AO851" s="129"/>
      <c r="AP851" s="129"/>
      <c r="AQ851" s="189">
        <f t="shared" si="374"/>
        <v>110760376</v>
      </c>
      <c r="AS851" s="151"/>
      <c r="AT851" s="151"/>
      <c r="AV851" s="181"/>
      <c r="AW851" s="181"/>
      <c r="AX851" s="181"/>
      <c r="AY851" s="181"/>
      <c r="AZ851" s="181"/>
      <c r="BA851" s="181"/>
      <c r="BB851" s="181"/>
      <c r="BC851" s="181"/>
      <c r="BD851" s="181"/>
      <c r="BE851" s="181"/>
      <c r="BF851" s="181"/>
      <c r="BG851" s="181"/>
      <c r="BH851" s="181"/>
      <c r="BI851" s="181"/>
      <c r="BJ851" s="181"/>
      <c r="BK851" s="181"/>
      <c r="BL851" s="181"/>
      <c r="BM851" s="181"/>
      <c r="BN851" s="181"/>
      <c r="BO851" s="181"/>
      <c r="BP851" s="181"/>
      <c r="BQ851" s="181"/>
      <c r="BR851" s="181"/>
      <c r="BS851" s="181"/>
      <c r="BT851" s="181"/>
      <c r="BU851" s="181"/>
      <c r="BV851" s="181"/>
      <c r="BW851" s="181"/>
      <c r="BX851" s="181"/>
      <c r="BY851" s="181"/>
      <c r="BZ851" s="181"/>
      <c r="CA851" s="181"/>
      <c r="CB851" s="181"/>
      <c r="CC851" s="181"/>
      <c r="CD851" s="181"/>
      <c r="CE851" s="181"/>
      <c r="CF851" s="181"/>
      <c r="CG851" s="181"/>
      <c r="CH851" s="181"/>
      <c r="CI851" s="181"/>
      <c r="CJ851" s="181"/>
    </row>
    <row r="852" spans="2:88" x14ac:dyDescent="0.2">
      <c r="B852" s="144" t="str">
        <f t="shared" si="373"/>
        <v>5. Pérdida de Beneficios por Terremoto</v>
      </c>
      <c r="C852" s="129">
        <v>0</v>
      </c>
      <c r="D852" s="129">
        <v>0</v>
      </c>
      <c r="E852" s="129">
        <v>3976</v>
      </c>
      <c r="F852" s="129">
        <v>0</v>
      </c>
      <c r="G852" s="129">
        <v>0</v>
      </c>
      <c r="H852" s="129">
        <v>0</v>
      </c>
      <c r="I852" s="129">
        <v>1320083</v>
      </c>
      <c r="J852" s="129">
        <v>0</v>
      </c>
      <c r="K852" s="129">
        <v>76822</v>
      </c>
      <c r="L852" s="129">
        <v>27816</v>
      </c>
      <c r="M852" s="129">
        <v>0</v>
      </c>
      <c r="N852" s="129">
        <v>357177</v>
      </c>
      <c r="O852" s="129">
        <v>179303</v>
      </c>
      <c r="P852" s="129">
        <v>0</v>
      </c>
      <c r="Q852" s="129">
        <v>786388</v>
      </c>
      <c r="R852" s="129">
        <v>0</v>
      </c>
      <c r="S852" s="129">
        <v>150630</v>
      </c>
      <c r="T852" s="129">
        <v>0</v>
      </c>
      <c r="U852" s="129">
        <v>2836073</v>
      </c>
      <c r="V852" s="129">
        <v>0</v>
      </c>
      <c r="W852" s="129">
        <v>469626</v>
      </c>
      <c r="X852" s="129">
        <v>0</v>
      </c>
      <c r="Y852" s="129">
        <v>41820</v>
      </c>
      <c r="Z852" s="129">
        <v>1199468</v>
      </c>
      <c r="AA852" s="129">
        <v>54601</v>
      </c>
      <c r="AB852" s="129">
        <v>0</v>
      </c>
      <c r="AC852" s="129">
        <v>0</v>
      </c>
      <c r="AD852" s="129">
        <v>937905</v>
      </c>
      <c r="AE852" s="129">
        <v>1496315</v>
      </c>
      <c r="AF852" s="129">
        <v>0</v>
      </c>
      <c r="AG852" s="129">
        <v>3168065</v>
      </c>
      <c r="AH852" s="129">
        <v>3642838</v>
      </c>
      <c r="AI852" s="129">
        <v>0</v>
      </c>
      <c r="AJ852" s="129">
        <v>0</v>
      </c>
      <c r="AK852" s="129"/>
      <c r="AL852" s="129"/>
      <c r="AM852" s="129"/>
      <c r="AN852" s="129"/>
      <c r="AO852" s="129"/>
      <c r="AP852" s="129"/>
      <c r="AQ852" s="189">
        <f t="shared" si="374"/>
        <v>16748906</v>
      </c>
      <c r="AS852" s="151"/>
      <c r="AT852" s="151"/>
      <c r="AV852" s="181"/>
      <c r="AW852" s="181"/>
      <c r="AX852" s="181"/>
      <c r="AY852" s="181"/>
      <c r="AZ852" s="181"/>
      <c r="BA852" s="181"/>
      <c r="BB852" s="181"/>
      <c r="BC852" s="181"/>
      <c r="BD852" s="181"/>
      <c r="BE852" s="181"/>
      <c r="BF852" s="181"/>
      <c r="BG852" s="181"/>
      <c r="BH852" s="181"/>
      <c r="BI852" s="181"/>
      <c r="BJ852" s="181"/>
      <c r="BK852" s="181"/>
      <c r="BL852" s="181"/>
      <c r="BM852" s="181"/>
      <c r="BN852" s="181"/>
      <c r="BO852" s="181"/>
      <c r="BP852" s="181"/>
      <c r="BQ852" s="181"/>
      <c r="BR852" s="181"/>
      <c r="BS852" s="181"/>
      <c r="BT852" s="181"/>
      <c r="BU852" s="181"/>
      <c r="BV852" s="181"/>
      <c r="BW852" s="181"/>
      <c r="BX852" s="181"/>
      <c r="BY852" s="181"/>
      <c r="BZ852" s="181"/>
      <c r="CA852" s="181"/>
      <c r="CB852" s="181"/>
      <c r="CC852" s="181"/>
      <c r="CD852" s="181"/>
      <c r="CE852" s="181"/>
      <c r="CF852" s="181"/>
      <c r="CG852" s="181"/>
      <c r="CH852" s="181"/>
      <c r="CI852" s="181"/>
      <c r="CJ852" s="181"/>
    </row>
    <row r="853" spans="2:88" x14ac:dyDescent="0.2">
      <c r="B853" s="144" t="str">
        <f t="shared" si="373"/>
        <v>6. Otros Riesgos de la Naturaleza</v>
      </c>
      <c r="C853" s="129">
        <v>0</v>
      </c>
      <c r="D853" s="129">
        <v>0</v>
      </c>
      <c r="E853" s="129">
        <v>5482</v>
      </c>
      <c r="F853" s="129">
        <v>-9739</v>
      </c>
      <c r="G853" s="129">
        <v>0</v>
      </c>
      <c r="H853" s="129">
        <v>70046</v>
      </c>
      <c r="I853" s="129">
        <v>849273</v>
      </c>
      <c r="J853" s="129">
        <v>0</v>
      </c>
      <c r="K853" s="129">
        <v>59272</v>
      </c>
      <c r="L853" s="129">
        <v>16041</v>
      </c>
      <c r="M853" s="129">
        <v>0</v>
      </c>
      <c r="N853" s="129">
        <v>0</v>
      </c>
      <c r="O853" s="129">
        <v>28</v>
      </c>
      <c r="P853" s="129">
        <v>0</v>
      </c>
      <c r="Q853" s="129">
        <v>114156</v>
      </c>
      <c r="R853" s="129">
        <v>0</v>
      </c>
      <c r="S853" s="129">
        <v>13211</v>
      </c>
      <c r="T853" s="129">
        <v>0</v>
      </c>
      <c r="U853" s="129">
        <v>553574</v>
      </c>
      <c r="V853" s="129">
        <v>0</v>
      </c>
      <c r="W853" s="129">
        <v>19916</v>
      </c>
      <c r="X853" s="129">
        <v>0</v>
      </c>
      <c r="Y853" s="129">
        <v>58871</v>
      </c>
      <c r="Z853" s="129">
        <v>1560873</v>
      </c>
      <c r="AA853" s="129">
        <v>69026</v>
      </c>
      <c r="AB853" s="129">
        <v>0</v>
      </c>
      <c r="AC853" s="129">
        <v>0</v>
      </c>
      <c r="AD853" s="129">
        <v>329232</v>
      </c>
      <c r="AE853" s="129">
        <v>333641</v>
      </c>
      <c r="AF853" s="129">
        <v>0</v>
      </c>
      <c r="AG853" s="129">
        <v>636601</v>
      </c>
      <c r="AH853" s="129">
        <v>1156469</v>
      </c>
      <c r="AI853" s="129">
        <v>2</v>
      </c>
      <c r="AJ853" s="129">
        <v>240845</v>
      </c>
      <c r="AK853" s="129"/>
      <c r="AL853" s="129"/>
      <c r="AM853" s="129"/>
      <c r="AN853" s="129"/>
      <c r="AO853" s="129"/>
      <c r="AP853" s="129"/>
      <c r="AQ853" s="189">
        <f t="shared" si="374"/>
        <v>6076820</v>
      </c>
      <c r="AS853" s="151"/>
      <c r="AT853" s="151"/>
      <c r="AV853" s="181"/>
      <c r="AW853" s="181"/>
      <c r="AX853" s="181"/>
      <c r="AY853" s="181"/>
      <c r="AZ853" s="181"/>
      <c r="BA853" s="181"/>
      <c r="BB853" s="181"/>
      <c r="BC853" s="181"/>
      <c r="BD853" s="181"/>
      <c r="BE853" s="181"/>
      <c r="BF853" s="181"/>
      <c r="BG853" s="181"/>
      <c r="BH853" s="181"/>
      <c r="BI853" s="181"/>
      <c r="BJ853" s="181"/>
      <c r="BK853" s="181"/>
      <c r="BL853" s="181"/>
      <c r="BM853" s="181"/>
      <c r="BN853" s="181"/>
      <c r="BO853" s="181"/>
      <c r="BP853" s="181"/>
      <c r="BQ853" s="181"/>
      <c r="BR853" s="181"/>
      <c r="BS853" s="181"/>
      <c r="BT853" s="181"/>
      <c r="BU853" s="181"/>
      <c r="BV853" s="181"/>
      <c r="BW853" s="181"/>
      <c r="BX853" s="181"/>
      <c r="BY853" s="181"/>
      <c r="BZ853" s="181"/>
      <c r="CA853" s="181"/>
      <c r="CB853" s="181"/>
      <c r="CC853" s="181"/>
      <c r="CD853" s="181"/>
      <c r="CE853" s="181"/>
      <c r="CF853" s="181"/>
      <c r="CG853" s="181"/>
      <c r="CH853" s="181"/>
      <c r="CI853" s="181"/>
      <c r="CJ853" s="181"/>
    </row>
    <row r="854" spans="2:88" x14ac:dyDescent="0.2">
      <c r="B854" s="144" t="str">
        <f t="shared" si="373"/>
        <v>7. Terrorismo</v>
      </c>
      <c r="C854" s="129">
        <v>0</v>
      </c>
      <c r="D854" s="129">
        <v>0</v>
      </c>
      <c r="E854" s="129">
        <v>428653</v>
      </c>
      <c r="F854" s="129">
        <v>-5845</v>
      </c>
      <c r="G854" s="129">
        <v>0</v>
      </c>
      <c r="H854" s="129">
        <v>122431</v>
      </c>
      <c r="I854" s="129">
        <v>3799471</v>
      </c>
      <c r="J854" s="129">
        <v>0</v>
      </c>
      <c r="K854" s="129">
        <v>89036</v>
      </c>
      <c r="L854" s="129">
        <v>-2</v>
      </c>
      <c r="M854" s="129">
        <v>0</v>
      </c>
      <c r="N854" s="129">
        <v>1504462</v>
      </c>
      <c r="O854" s="129">
        <v>22010</v>
      </c>
      <c r="P854" s="129">
        <v>0</v>
      </c>
      <c r="Q854" s="129">
        <v>327596</v>
      </c>
      <c r="R854" s="129">
        <v>0</v>
      </c>
      <c r="S854" s="129">
        <v>3429</v>
      </c>
      <c r="T854" s="129">
        <v>0</v>
      </c>
      <c r="U854" s="129">
        <v>702637</v>
      </c>
      <c r="V854" s="129">
        <v>0</v>
      </c>
      <c r="W854" s="129">
        <v>895855</v>
      </c>
      <c r="X854" s="129">
        <v>0</v>
      </c>
      <c r="Y854" s="129">
        <v>8483</v>
      </c>
      <c r="Z854" s="129">
        <v>2121047</v>
      </c>
      <c r="AA854" s="129">
        <v>63956</v>
      </c>
      <c r="AB854" s="129">
        <v>0</v>
      </c>
      <c r="AC854" s="129">
        <v>0</v>
      </c>
      <c r="AD854" s="129">
        <v>3169827</v>
      </c>
      <c r="AE854" s="129">
        <v>10670</v>
      </c>
      <c r="AF854" s="129">
        <v>0</v>
      </c>
      <c r="AG854" s="129">
        <v>3540330</v>
      </c>
      <c r="AH854" s="129">
        <v>1094206</v>
      </c>
      <c r="AI854" s="129">
        <v>0</v>
      </c>
      <c r="AJ854" s="129">
        <v>0</v>
      </c>
      <c r="AK854" s="129"/>
      <c r="AL854" s="129"/>
      <c r="AM854" s="129"/>
      <c r="AN854" s="129"/>
      <c r="AO854" s="129"/>
      <c r="AP854" s="129"/>
      <c r="AQ854" s="189">
        <f t="shared" si="374"/>
        <v>17898252</v>
      </c>
      <c r="AS854" s="151"/>
      <c r="AT854" s="151"/>
      <c r="AV854" s="181"/>
      <c r="AW854" s="181"/>
      <c r="AX854" s="181"/>
      <c r="AY854" s="181"/>
      <c r="AZ854" s="181"/>
      <c r="BA854" s="181"/>
      <c r="BB854" s="181"/>
      <c r="BC854" s="181"/>
      <c r="BD854" s="181"/>
      <c r="BE854" s="181"/>
      <c r="BF854" s="181"/>
      <c r="BG854" s="181"/>
      <c r="BH854" s="181"/>
      <c r="BI854" s="181"/>
      <c r="BJ854" s="181"/>
      <c r="BK854" s="181"/>
      <c r="BL854" s="181"/>
      <c r="BM854" s="181"/>
      <c r="BN854" s="181"/>
      <c r="BO854" s="181"/>
      <c r="BP854" s="181"/>
      <c r="BQ854" s="181"/>
      <c r="BR854" s="181"/>
      <c r="BS854" s="181"/>
      <c r="BT854" s="181"/>
      <c r="BU854" s="181"/>
      <c r="BV854" s="181"/>
      <c r="BW854" s="181"/>
      <c r="BX854" s="181"/>
      <c r="BY854" s="181"/>
      <c r="BZ854" s="181"/>
      <c r="CA854" s="181"/>
      <c r="CB854" s="181"/>
      <c r="CC854" s="181"/>
      <c r="CD854" s="181"/>
      <c r="CE854" s="181"/>
      <c r="CF854" s="181"/>
      <c r="CG854" s="181"/>
      <c r="CH854" s="181"/>
      <c r="CI854" s="181"/>
      <c r="CJ854" s="181"/>
    </row>
    <row r="855" spans="2:88" x14ac:dyDescent="0.2">
      <c r="B855" s="144" t="str">
        <f t="shared" si="373"/>
        <v>8. Robo</v>
      </c>
      <c r="C855" s="129">
        <v>0</v>
      </c>
      <c r="D855" s="129">
        <v>0</v>
      </c>
      <c r="E855" s="129">
        <v>308506</v>
      </c>
      <c r="F855" s="129">
        <v>824</v>
      </c>
      <c r="G855" s="129">
        <v>0</v>
      </c>
      <c r="H855" s="129">
        <v>81943</v>
      </c>
      <c r="I855" s="129">
        <v>154026</v>
      </c>
      <c r="J855" s="129">
        <v>0</v>
      </c>
      <c r="K855" s="129">
        <v>78581</v>
      </c>
      <c r="L855" s="129">
        <v>14026</v>
      </c>
      <c r="M855" s="129">
        <v>0</v>
      </c>
      <c r="N855" s="129">
        <v>7417</v>
      </c>
      <c r="O855" s="129">
        <v>151311</v>
      </c>
      <c r="P855" s="129">
        <v>0</v>
      </c>
      <c r="Q855" s="129">
        <v>298280</v>
      </c>
      <c r="R855" s="129">
        <v>0</v>
      </c>
      <c r="S855" s="129">
        <v>81812</v>
      </c>
      <c r="T855" s="129">
        <v>0</v>
      </c>
      <c r="U855" s="129">
        <v>11268</v>
      </c>
      <c r="V855" s="129">
        <v>-38</v>
      </c>
      <c r="W855" s="129">
        <v>144929</v>
      </c>
      <c r="X855" s="129">
        <v>0</v>
      </c>
      <c r="Y855" s="129">
        <v>33413</v>
      </c>
      <c r="Z855" s="129">
        <v>548652</v>
      </c>
      <c r="AA855" s="129">
        <v>232183</v>
      </c>
      <c r="AB855" s="129">
        <v>0</v>
      </c>
      <c r="AC855" s="129">
        <v>0</v>
      </c>
      <c r="AD855" s="129">
        <v>169058</v>
      </c>
      <c r="AE855" s="129">
        <v>0</v>
      </c>
      <c r="AF855" s="129">
        <v>0</v>
      </c>
      <c r="AG855" s="129">
        <v>110331</v>
      </c>
      <c r="AH855" s="129">
        <v>1058</v>
      </c>
      <c r="AI855" s="129">
        <v>0</v>
      </c>
      <c r="AJ855" s="129">
        <v>98817</v>
      </c>
      <c r="AK855" s="129"/>
      <c r="AL855" s="129"/>
      <c r="AM855" s="129"/>
      <c r="AN855" s="129"/>
      <c r="AO855" s="129"/>
      <c r="AP855" s="129"/>
      <c r="AQ855" s="189">
        <f t="shared" si="374"/>
        <v>2526397</v>
      </c>
      <c r="AS855" s="151"/>
      <c r="AT855" s="151"/>
      <c r="AV855" s="181"/>
      <c r="AW855" s="181"/>
      <c r="AX855" s="181"/>
      <c r="AY855" s="181"/>
      <c r="AZ855" s="181"/>
      <c r="BA855" s="181"/>
      <c r="BB855" s="181"/>
      <c r="BC855" s="181"/>
      <c r="BD855" s="181"/>
      <c r="BE855" s="181"/>
      <c r="BF855" s="181"/>
      <c r="BG855" s="181"/>
      <c r="BH855" s="181"/>
      <c r="BI855" s="181"/>
      <c r="BJ855" s="181"/>
      <c r="BK855" s="181"/>
      <c r="BL855" s="181"/>
      <c r="BM855" s="181"/>
      <c r="BN855" s="181"/>
      <c r="BO855" s="181"/>
      <c r="BP855" s="181"/>
      <c r="BQ855" s="181"/>
      <c r="BR855" s="181"/>
      <c r="BS855" s="181"/>
      <c r="BT855" s="181"/>
      <c r="BU855" s="181"/>
      <c r="BV855" s="181"/>
      <c r="BW855" s="181"/>
      <c r="BX855" s="181"/>
      <c r="BY855" s="181"/>
      <c r="BZ855" s="181"/>
      <c r="CA855" s="181"/>
      <c r="CB855" s="181"/>
      <c r="CC855" s="181"/>
      <c r="CD855" s="181"/>
      <c r="CE855" s="181"/>
      <c r="CF855" s="181"/>
      <c r="CG855" s="181"/>
      <c r="CH855" s="181"/>
      <c r="CI855" s="181"/>
      <c r="CJ855" s="181"/>
    </row>
    <row r="856" spans="2:88" x14ac:dyDescent="0.2">
      <c r="B856" s="144" t="str">
        <f t="shared" si="373"/>
        <v>9. Cristales</v>
      </c>
      <c r="C856" s="129">
        <v>0</v>
      </c>
      <c r="D856" s="129">
        <v>0</v>
      </c>
      <c r="E856" s="129">
        <v>9279</v>
      </c>
      <c r="F856" s="129">
        <v>0</v>
      </c>
      <c r="G856" s="129">
        <v>0</v>
      </c>
      <c r="H856" s="129">
        <v>5881</v>
      </c>
      <c r="I856" s="129">
        <v>4234</v>
      </c>
      <c r="J856" s="129">
        <v>0</v>
      </c>
      <c r="K856" s="129">
        <v>30849</v>
      </c>
      <c r="L856" s="129">
        <v>13</v>
      </c>
      <c r="M856" s="129">
        <v>0</v>
      </c>
      <c r="N856" s="129">
        <v>0</v>
      </c>
      <c r="O856" s="129">
        <v>522</v>
      </c>
      <c r="P856" s="129">
        <v>0</v>
      </c>
      <c r="Q856" s="129">
        <v>6925</v>
      </c>
      <c r="R856" s="129">
        <v>0</v>
      </c>
      <c r="S856" s="129">
        <v>3695</v>
      </c>
      <c r="T856" s="129">
        <v>0</v>
      </c>
      <c r="U856" s="129">
        <v>6656</v>
      </c>
      <c r="V856" s="129">
        <v>0</v>
      </c>
      <c r="W856" s="129">
        <v>469</v>
      </c>
      <c r="X856" s="129">
        <v>0</v>
      </c>
      <c r="Y856" s="129">
        <v>3168</v>
      </c>
      <c r="Z856" s="129">
        <v>27121</v>
      </c>
      <c r="AA856" s="129">
        <v>7748</v>
      </c>
      <c r="AB856" s="129">
        <v>0</v>
      </c>
      <c r="AC856" s="129">
        <v>0</v>
      </c>
      <c r="AD856" s="129">
        <v>2511</v>
      </c>
      <c r="AE856" s="129">
        <v>0</v>
      </c>
      <c r="AF856" s="129">
        <v>0</v>
      </c>
      <c r="AG856" s="129">
        <v>5325</v>
      </c>
      <c r="AH856" s="129">
        <v>0</v>
      </c>
      <c r="AI856" s="129">
        <v>0</v>
      </c>
      <c r="AJ856" s="129">
        <v>0</v>
      </c>
      <c r="AK856" s="129"/>
      <c r="AL856" s="129"/>
      <c r="AM856" s="129"/>
      <c r="AN856" s="129"/>
      <c r="AO856" s="129"/>
      <c r="AP856" s="129"/>
      <c r="AQ856" s="189">
        <f t="shared" si="374"/>
        <v>114396</v>
      </c>
      <c r="AS856" s="151"/>
      <c r="AT856" s="151"/>
      <c r="AV856" s="181"/>
      <c r="AW856" s="181"/>
      <c r="AX856" s="181"/>
      <c r="AY856" s="181"/>
      <c r="AZ856" s="181"/>
      <c r="BA856" s="181"/>
      <c r="BB856" s="181"/>
      <c r="BC856" s="181"/>
      <c r="BD856" s="181"/>
      <c r="BE856" s="181"/>
      <c r="BF856" s="181"/>
      <c r="BG856" s="181"/>
      <c r="BH856" s="181"/>
      <c r="BI856" s="181"/>
      <c r="BJ856" s="181"/>
      <c r="BK856" s="181"/>
      <c r="BL856" s="181"/>
      <c r="BM856" s="181"/>
      <c r="BN856" s="181"/>
      <c r="BO856" s="181"/>
      <c r="BP856" s="181"/>
      <c r="BQ856" s="181"/>
      <c r="BR856" s="181"/>
      <c r="BS856" s="181"/>
      <c r="BT856" s="181"/>
      <c r="BU856" s="181"/>
      <c r="BV856" s="181"/>
      <c r="BW856" s="181"/>
      <c r="BX856" s="181"/>
      <c r="BY856" s="181"/>
      <c r="BZ856" s="181"/>
      <c r="CA856" s="181"/>
      <c r="CB856" s="181"/>
      <c r="CC856" s="181"/>
      <c r="CD856" s="181"/>
      <c r="CE856" s="181"/>
      <c r="CF856" s="181"/>
      <c r="CG856" s="181"/>
      <c r="CH856" s="181"/>
      <c r="CI856" s="181"/>
      <c r="CJ856" s="181"/>
    </row>
    <row r="857" spans="2:88" x14ac:dyDescent="0.2">
      <c r="B857" s="144" t="str">
        <f t="shared" si="373"/>
        <v>10. Daños Físicos a Vehículos Motorizados</v>
      </c>
      <c r="C857" s="129">
        <v>0</v>
      </c>
      <c r="D857" s="129">
        <v>0</v>
      </c>
      <c r="E857" s="129">
        <v>29393</v>
      </c>
      <c r="F857" s="129">
        <v>0</v>
      </c>
      <c r="G857" s="129">
        <v>0</v>
      </c>
      <c r="H857" s="129">
        <v>91091</v>
      </c>
      <c r="I857" s="129">
        <v>0</v>
      </c>
      <c r="J857" s="129">
        <v>0</v>
      </c>
      <c r="K857" s="129">
        <v>129422</v>
      </c>
      <c r="L857" s="129">
        <v>0</v>
      </c>
      <c r="M857" s="129">
        <v>0</v>
      </c>
      <c r="N857" s="129">
        <v>0</v>
      </c>
      <c r="O857" s="129">
        <v>5509351</v>
      </c>
      <c r="P857" s="129">
        <v>0</v>
      </c>
      <c r="Q857" s="129">
        <v>1266063</v>
      </c>
      <c r="R857" s="129">
        <v>0</v>
      </c>
      <c r="S857" s="129">
        <v>-17</v>
      </c>
      <c r="T857" s="129">
        <v>0</v>
      </c>
      <c r="U857" s="129">
        <v>486431</v>
      </c>
      <c r="V857" s="129">
        <v>0</v>
      </c>
      <c r="W857" s="129">
        <v>0</v>
      </c>
      <c r="X857" s="129">
        <v>0</v>
      </c>
      <c r="Y857" s="129">
        <v>362602</v>
      </c>
      <c r="Z857" s="129">
        <v>0</v>
      </c>
      <c r="AA857" s="129">
        <v>0</v>
      </c>
      <c r="AB857" s="129">
        <v>0</v>
      </c>
      <c r="AC857" s="129">
        <v>0</v>
      </c>
      <c r="AD857" s="129">
        <v>0</v>
      </c>
      <c r="AE857" s="129">
        <v>0</v>
      </c>
      <c r="AF857" s="129">
        <v>0</v>
      </c>
      <c r="AG857" s="129">
        <v>67549</v>
      </c>
      <c r="AH857" s="129">
        <v>0</v>
      </c>
      <c r="AI857" s="129">
        <v>0</v>
      </c>
      <c r="AJ857" s="129">
        <v>0</v>
      </c>
      <c r="AK857" s="129"/>
      <c r="AL857" s="129"/>
      <c r="AM857" s="129"/>
      <c r="AN857" s="129"/>
      <c r="AO857" s="129"/>
      <c r="AP857" s="129"/>
      <c r="AQ857" s="189">
        <f t="shared" si="374"/>
        <v>7941885</v>
      </c>
      <c r="AS857" s="151"/>
      <c r="AT857" s="151"/>
      <c r="AV857" s="181"/>
      <c r="AW857" s="181"/>
      <c r="AX857" s="181"/>
      <c r="AY857" s="181"/>
      <c r="AZ857" s="181"/>
      <c r="BA857" s="181"/>
      <c r="BB857" s="181"/>
      <c r="BC857" s="181"/>
      <c r="BD857" s="181"/>
      <c r="BE857" s="181"/>
      <c r="BF857" s="181"/>
      <c r="BG857" s="181"/>
      <c r="BH857" s="181"/>
      <c r="BI857" s="181"/>
      <c r="BJ857" s="181"/>
      <c r="BK857" s="181"/>
      <c r="BL857" s="181"/>
      <c r="BM857" s="181"/>
      <c r="BN857" s="181"/>
      <c r="BO857" s="181"/>
      <c r="BP857" s="181"/>
      <c r="BQ857" s="181"/>
      <c r="BR857" s="181"/>
      <c r="BS857" s="181"/>
      <c r="BT857" s="181"/>
      <c r="BU857" s="181"/>
      <c r="BV857" s="181"/>
      <c r="BW857" s="181"/>
      <c r="BX857" s="181"/>
      <c r="BY857" s="181"/>
      <c r="BZ857" s="181"/>
      <c r="CA857" s="181"/>
      <c r="CB857" s="181"/>
      <c r="CC857" s="181"/>
      <c r="CD857" s="181"/>
      <c r="CE857" s="181"/>
      <c r="CF857" s="181"/>
      <c r="CG857" s="181"/>
      <c r="CH857" s="181"/>
      <c r="CI857" s="181"/>
      <c r="CJ857" s="181"/>
    </row>
    <row r="858" spans="2:88" x14ac:dyDescent="0.2">
      <c r="B858" s="144" t="str">
        <f t="shared" si="373"/>
        <v>11. Casco Marítimo</v>
      </c>
      <c r="C858" s="129">
        <v>0</v>
      </c>
      <c r="D858" s="129">
        <v>0</v>
      </c>
      <c r="E858" s="129">
        <v>2347</v>
      </c>
      <c r="F858" s="129">
        <v>0</v>
      </c>
      <c r="G858" s="129">
        <v>0</v>
      </c>
      <c r="H858" s="129">
        <v>1423</v>
      </c>
      <c r="I858" s="129">
        <v>11071</v>
      </c>
      <c r="J858" s="129">
        <v>0</v>
      </c>
      <c r="K858" s="129">
        <v>0</v>
      </c>
      <c r="L858" s="129">
        <v>0</v>
      </c>
      <c r="M858" s="129">
        <v>0</v>
      </c>
      <c r="N858" s="129">
        <v>717029</v>
      </c>
      <c r="O858" s="129">
        <v>623471</v>
      </c>
      <c r="P858" s="129">
        <v>0</v>
      </c>
      <c r="Q858" s="129">
        <v>255293</v>
      </c>
      <c r="R858" s="129">
        <v>0</v>
      </c>
      <c r="S858" s="129">
        <v>90841</v>
      </c>
      <c r="T858" s="129">
        <v>0</v>
      </c>
      <c r="U858" s="129">
        <v>1000024</v>
      </c>
      <c r="V858" s="129">
        <v>0</v>
      </c>
      <c r="W858" s="129">
        <v>179507</v>
      </c>
      <c r="X858" s="129">
        <v>0</v>
      </c>
      <c r="Y858" s="129">
        <v>7689</v>
      </c>
      <c r="Z858" s="129">
        <v>0</v>
      </c>
      <c r="AA858" s="129">
        <v>33812</v>
      </c>
      <c r="AB858" s="129">
        <v>0</v>
      </c>
      <c r="AC858" s="129">
        <v>0</v>
      </c>
      <c r="AD858" s="129">
        <v>0</v>
      </c>
      <c r="AE858" s="129">
        <v>0</v>
      </c>
      <c r="AF858" s="129">
        <v>0</v>
      </c>
      <c r="AG858" s="129">
        <v>1904889</v>
      </c>
      <c r="AH858" s="129">
        <v>544689</v>
      </c>
      <c r="AI858" s="129">
        <v>0</v>
      </c>
      <c r="AJ858" s="129">
        <v>0</v>
      </c>
      <c r="AK858" s="129"/>
      <c r="AL858" s="129"/>
      <c r="AM858" s="129"/>
      <c r="AN858" s="129"/>
      <c r="AO858" s="129"/>
      <c r="AP858" s="129"/>
      <c r="AQ858" s="189">
        <f t="shared" si="374"/>
        <v>5372085</v>
      </c>
      <c r="AS858" s="151"/>
      <c r="AT858" s="151"/>
      <c r="AV858" s="181"/>
      <c r="AW858" s="181"/>
      <c r="AX858" s="181"/>
      <c r="AY858" s="181"/>
      <c r="AZ858" s="181"/>
      <c r="BA858" s="181"/>
      <c r="BB858" s="181"/>
      <c r="BC858" s="181"/>
      <c r="BD858" s="181"/>
      <c r="BE858" s="181"/>
      <c r="BF858" s="181"/>
      <c r="BG858" s="181"/>
      <c r="BH858" s="181"/>
      <c r="BI858" s="181"/>
      <c r="BJ858" s="181"/>
      <c r="BK858" s="181"/>
      <c r="BL858" s="181"/>
      <c r="BM858" s="181"/>
      <c r="BN858" s="181"/>
      <c r="BO858" s="181"/>
      <c r="BP858" s="181"/>
      <c r="BQ858" s="181"/>
      <c r="BR858" s="181"/>
      <c r="BS858" s="181"/>
      <c r="BT858" s="181"/>
      <c r="BU858" s="181"/>
      <c r="BV858" s="181"/>
      <c r="BW858" s="181"/>
      <c r="BX858" s="181"/>
      <c r="BY858" s="181"/>
      <c r="BZ858" s="181"/>
      <c r="CA858" s="181"/>
      <c r="CB858" s="181"/>
      <c r="CC858" s="181"/>
      <c r="CD858" s="181"/>
      <c r="CE858" s="181"/>
      <c r="CF858" s="181"/>
      <c r="CG858" s="181"/>
      <c r="CH858" s="181"/>
      <c r="CI858" s="181"/>
      <c r="CJ858" s="181"/>
    </row>
    <row r="859" spans="2:88" x14ac:dyDescent="0.2">
      <c r="B859" s="144" t="str">
        <f t="shared" si="373"/>
        <v>12. Casco Aéreo</v>
      </c>
      <c r="C859" s="129">
        <v>0</v>
      </c>
      <c r="D859" s="129">
        <v>0</v>
      </c>
      <c r="E859" s="129">
        <v>4430</v>
      </c>
      <c r="F859" s="129">
        <v>0</v>
      </c>
      <c r="G859" s="129">
        <v>0</v>
      </c>
      <c r="H859" s="129">
        <v>0</v>
      </c>
      <c r="I859" s="129">
        <v>-35</v>
      </c>
      <c r="J859" s="129">
        <v>0</v>
      </c>
      <c r="K859" s="129">
        <v>0</v>
      </c>
      <c r="L859" s="129">
        <v>0</v>
      </c>
      <c r="M859" s="129">
        <v>0</v>
      </c>
      <c r="N859" s="129">
        <v>616712</v>
      </c>
      <c r="O859" s="129">
        <v>34622</v>
      </c>
      <c r="P859" s="129">
        <v>0</v>
      </c>
      <c r="Q859" s="129">
        <v>0</v>
      </c>
      <c r="R859" s="129">
        <v>0</v>
      </c>
      <c r="S859" s="129">
        <v>0</v>
      </c>
      <c r="T859" s="129">
        <v>0</v>
      </c>
      <c r="U859" s="129">
        <v>2073059</v>
      </c>
      <c r="V859" s="129">
        <v>0</v>
      </c>
      <c r="W859" s="129">
        <v>1304887</v>
      </c>
      <c r="X859" s="129">
        <v>0</v>
      </c>
      <c r="Y859" s="129">
        <v>0</v>
      </c>
      <c r="Z859" s="129">
        <v>0</v>
      </c>
      <c r="AA859" s="129">
        <v>148041</v>
      </c>
      <c r="AB859" s="129">
        <v>0</v>
      </c>
      <c r="AC859" s="129">
        <v>0</v>
      </c>
      <c r="AD859" s="129">
        <v>507161</v>
      </c>
      <c r="AE859" s="129">
        <v>0</v>
      </c>
      <c r="AF859" s="129">
        <v>0</v>
      </c>
      <c r="AG859" s="129">
        <v>0</v>
      </c>
      <c r="AH859" s="129">
        <v>97667</v>
      </c>
      <c r="AI859" s="129">
        <v>0</v>
      </c>
      <c r="AJ859" s="129">
        <v>0</v>
      </c>
      <c r="AK859" s="129"/>
      <c r="AL859" s="129"/>
      <c r="AM859" s="129"/>
      <c r="AN859" s="129"/>
      <c r="AO859" s="129"/>
      <c r="AP859" s="129"/>
      <c r="AQ859" s="189">
        <f t="shared" si="374"/>
        <v>4786544</v>
      </c>
      <c r="AS859" s="151"/>
      <c r="AT859" s="151"/>
      <c r="AV859" s="181"/>
      <c r="AW859" s="181"/>
      <c r="AX859" s="181"/>
      <c r="AY859" s="181"/>
      <c r="AZ859" s="181"/>
      <c r="BA859" s="181"/>
      <c r="BB859" s="181"/>
      <c r="BC859" s="181"/>
      <c r="BD859" s="181"/>
      <c r="BE859" s="181"/>
      <c r="BF859" s="181"/>
      <c r="BG859" s="181"/>
      <c r="BH859" s="181"/>
      <c r="BI859" s="181"/>
      <c r="BJ859" s="181"/>
      <c r="BK859" s="181"/>
      <c r="BL859" s="181"/>
      <c r="BM859" s="181"/>
      <c r="BN859" s="181"/>
      <c r="BO859" s="181"/>
      <c r="BP859" s="181"/>
      <c r="BQ859" s="181"/>
      <c r="BR859" s="181"/>
      <c r="BS859" s="181"/>
      <c r="BT859" s="181"/>
      <c r="BU859" s="181"/>
      <c r="BV859" s="181"/>
      <c r="BW859" s="181"/>
      <c r="BX859" s="181"/>
      <c r="BY859" s="181"/>
      <c r="BZ859" s="181"/>
      <c r="CA859" s="181"/>
      <c r="CB859" s="181"/>
      <c r="CC859" s="181"/>
      <c r="CD859" s="181"/>
      <c r="CE859" s="181"/>
      <c r="CF859" s="181"/>
      <c r="CG859" s="181"/>
      <c r="CH859" s="181"/>
      <c r="CI859" s="181"/>
      <c r="CJ859" s="181"/>
    </row>
    <row r="860" spans="2:88" x14ac:dyDescent="0.2">
      <c r="B860" s="144" t="str">
        <f t="shared" si="373"/>
        <v>13. Responsabilidad Civil Hogar y Condominios</v>
      </c>
      <c r="C860" s="129">
        <v>0</v>
      </c>
      <c r="D860" s="129">
        <v>0</v>
      </c>
      <c r="E860" s="129">
        <v>4062</v>
      </c>
      <c r="F860" s="129">
        <v>4692</v>
      </c>
      <c r="G860" s="129">
        <v>0</v>
      </c>
      <c r="H860" s="129">
        <v>141</v>
      </c>
      <c r="I860" s="129">
        <v>17616</v>
      </c>
      <c r="J860" s="129">
        <v>0</v>
      </c>
      <c r="K860" s="129">
        <v>10671</v>
      </c>
      <c r="L860" s="129">
        <v>0</v>
      </c>
      <c r="M860" s="129">
        <v>0</v>
      </c>
      <c r="N860" s="129">
        <v>0</v>
      </c>
      <c r="O860" s="129">
        <v>2315</v>
      </c>
      <c r="P860" s="129">
        <v>0</v>
      </c>
      <c r="Q860" s="129">
        <v>0</v>
      </c>
      <c r="R860" s="129">
        <v>0</v>
      </c>
      <c r="S860" s="129">
        <v>-98</v>
      </c>
      <c r="T860" s="129">
        <v>0</v>
      </c>
      <c r="U860" s="129">
        <v>-27</v>
      </c>
      <c r="V860" s="129">
        <v>0</v>
      </c>
      <c r="W860" s="129">
        <v>1172</v>
      </c>
      <c r="X860" s="129">
        <v>0</v>
      </c>
      <c r="Y860" s="129">
        <v>1089</v>
      </c>
      <c r="Z860" s="129">
        <v>25038</v>
      </c>
      <c r="AA860" s="129">
        <v>836</v>
      </c>
      <c r="AB860" s="129">
        <v>0</v>
      </c>
      <c r="AC860" s="129">
        <v>0</v>
      </c>
      <c r="AD860" s="129">
        <v>0</v>
      </c>
      <c r="AE860" s="129">
        <v>0</v>
      </c>
      <c r="AF860" s="129">
        <v>0</v>
      </c>
      <c r="AG860" s="129">
        <v>0</v>
      </c>
      <c r="AH860" s="129">
        <v>1179938</v>
      </c>
      <c r="AI860" s="129">
        <v>0</v>
      </c>
      <c r="AJ860" s="129">
        <v>0</v>
      </c>
      <c r="AK860" s="129"/>
      <c r="AL860" s="129"/>
      <c r="AM860" s="129"/>
      <c r="AN860" s="129"/>
      <c r="AO860" s="129"/>
      <c r="AP860" s="129"/>
      <c r="AQ860" s="189">
        <f t="shared" si="374"/>
        <v>1247445</v>
      </c>
      <c r="AS860" s="151"/>
      <c r="AT860" s="151"/>
      <c r="AV860" s="181"/>
      <c r="AW860" s="181"/>
      <c r="AX860" s="181"/>
      <c r="AY860" s="181"/>
      <c r="AZ860" s="181"/>
      <c r="BA860" s="181"/>
      <c r="BB860" s="181"/>
      <c r="BC860" s="181"/>
      <c r="BD860" s="181"/>
      <c r="BE860" s="181"/>
      <c r="BF860" s="181"/>
      <c r="BG860" s="181"/>
      <c r="BH860" s="181"/>
      <c r="BI860" s="181"/>
      <c r="BJ860" s="181"/>
      <c r="BK860" s="181"/>
      <c r="BL860" s="181"/>
      <c r="BM860" s="181"/>
      <c r="BN860" s="181"/>
      <c r="BO860" s="181"/>
      <c r="BP860" s="181"/>
      <c r="BQ860" s="181"/>
      <c r="BR860" s="181"/>
      <c r="BS860" s="181"/>
      <c r="BT860" s="181"/>
      <c r="BU860" s="181"/>
      <c r="BV860" s="181"/>
      <c r="BW860" s="181"/>
      <c r="BX860" s="181"/>
      <c r="BY860" s="181"/>
      <c r="BZ860" s="181"/>
      <c r="CA860" s="181"/>
      <c r="CB860" s="181"/>
      <c r="CC860" s="181"/>
      <c r="CD860" s="181"/>
      <c r="CE860" s="181"/>
      <c r="CF860" s="181"/>
      <c r="CG860" s="181"/>
      <c r="CH860" s="181"/>
      <c r="CI860" s="181"/>
      <c r="CJ860" s="181"/>
    </row>
    <row r="861" spans="2:88" x14ac:dyDescent="0.2">
      <c r="B861" s="144" t="str">
        <f t="shared" si="373"/>
        <v>14. Responsabilidad Civil Profesional</v>
      </c>
      <c r="C861" s="129">
        <v>0</v>
      </c>
      <c r="D861" s="129">
        <v>0</v>
      </c>
      <c r="E861" s="129">
        <v>11625</v>
      </c>
      <c r="F861" s="129">
        <v>0</v>
      </c>
      <c r="G861" s="129">
        <v>0</v>
      </c>
      <c r="H861" s="129">
        <v>2616233</v>
      </c>
      <c r="I861" s="129">
        <v>-20805</v>
      </c>
      <c r="J861" s="129">
        <v>0</v>
      </c>
      <c r="K861" s="129">
        <v>105127</v>
      </c>
      <c r="L861" s="129">
        <v>11680</v>
      </c>
      <c r="M861" s="129">
        <v>0</v>
      </c>
      <c r="N861" s="129">
        <v>36253</v>
      </c>
      <c r="O861" s="129">
        <v>16919</v>
      </c>
      <c r="P861" s="129">
        <v>0</v>
      </c>
      <c r="Q861" s="129">
        <v>13731</v>
      </c>
      <c r="R861" s="129">
        <v>0</v>
      </c>
      <c r="S861" s="129">
        <v>2</v>
      </c>
      <c r="T861" s="129">
        <v>0</v>
      </c>
      <c r="U861" s="129">
        <v>120610</v>
      </c>
      <c r="V861" s="129">
        <v>0</v>
      </c>
      <c r="W861" s="129">
        <v>919678</v>
      </c>
      <c r="X861" s="129">
        <v>0</v>
      </c>
      <c r="Y861" s="129">
        <v>441834</v>
      </c>
      <c r="Z861" s="129">
        <v>0</v>
      </c>
      <c r="AA861" s="129">
        <v>189598</v>
      </c>
      <c r="AB861" s="129">
        <v>0</v>
      </c>
      <c r="AC861" s="129">
        <v>0</v>
      </c>
      <c r="AD861" s="129">
        <v>899541</v>
      </c>
      <c r="AE861" s="129">
        <v>1565212</v>
      </c>
      <c r="AF861" s="129">
        <v>0</v>
      </c>
      <c r="AG861" s="129">
        <v>92826</v>
      </c>
      <c r="AH861" s="129">
        <v>0</v>
      </c>
      <c r="AI861" s="129">
        <v>0</v>
      </c>
      <c r="AJ861" s="129">
        <v>0</v>
      </c>
      <c r="AK861" s="129"/>
      <c r="AL861" s="129"/>
      <c r="AM861" s="129"/>
      <c r="AN861" s="129"/>
      <c r="AO861" s="129"/>
      <c r="AP861" s="129"/>
      <c r="AQ861" s="189">
        <f t="shared" si="374"/>
        <v>7020064</v>
      </c>
      <c r="AS861" s="151"/>
      <c r="AT861" s="151"/>
      <c r="AV861" s="181"/>
      <c r="AW861" s="181"/>
      <c r="AX861" s="181"/>
      <c r="AY861" s="181"/>
      <c r="AZ861" s="181"/>
      <c r="BA861" s="181"/>
      <c r="BB861" s="181"/>
      <c r="BC861" s="181"/>
      <c r="BD861" s="181"/>
      <c r="BE861" s="181"/>
      <c r="BF861" s="181"/>
      <c r="BG861" s="181"/>
      <c r="BH861" s="181"/>
      <c r="BI861" s="181"/>
      <c r="BJ861" s="181"/>
      <c r="BK861" s="181"/>
      <c r="BL861" s="181"/>
      <c r="BM861" s="181"/>
      <c r="BN861" s="181"/>
      <c r="BO861" s="181"/>
      <c r="BP861" s="181"/>
      <c r="BQ861" s="181"/>
      <c r="BR861" s="181"/>
      <c r="BS861" s="181"/>
      <c r="BT861" s="181"/>
      <c r="BU861" s="181"/>
      <c r="BV861" s="181"/>
      <c r="BW861" s="181"/>
      <c r="BX861" s="181"/>
      <c r="BY861" s="181"/>
      <c r="BZ861" s="181"/>
      <c r="CA861" s="181"/>
      <c r="CB861" s="181"/>
      <c r="CC861" s="181"/>
      <c r="CD861" s="181"/>
      <c r="CE861" s="181"/>
      <c r="CF861" s="181"/>
      <c r="CG861" s="181"/>
      <c r="CH861" s="181"/>
      <c r="CI861" s="181"/>
      <c r="CJ861" s="181"/>
    </row>
    <row r="862" spans="2:88" x14ac:dyDescent="0.2">
      <c r="B862" s="144" t="str">
        <f t="shared" si="373"/>
        <v>15. Responsabilidad Civil Industria, Infraestructura y Comercio</v>
      </c>
      <c r="C862" s="129">
        <v>0</v>
      </c>
      <c r="D862" s="129">
        <v>0</v>
      </c>
      <c r="E862" s="129">
        <v>779179</v>
      </c>
      <c r="F862" s="129">
        <v>0</v>
      </c>
      <c r="G862" s="129">
        <v>0</v>
      </c>
      <c r="H862" s="129">
        <v>-145354</v>
      </c>
      <c r="I862" s="129">
        <v>4674665</v>
      </c>
      <c r="J862" s="129">
        <v>0</v>
      </c>
      <c r="K862" s="129">
        <v>104881</v>
      </c>
      <c r="L862" s="129">
        <v>390415</v>
      </c>
      <c r="M862" s="129">
        <v>0</v>
      </c>
      <c r="N862" s="129">
        <v>2061593</v>
      </c>
      <c r="O862" s="129">
        <v>342941</v>
      </c>
      <c r="P862" s="129">
        <v>0</v>
      </c>
      <c r="Q862" s="129">
        <v>638243</v>
      </c>
      <c r="R862" s="129">
        <v>0</v>
      </c>
      <c r="S862" s="129">
        <v>541003</v>
      </c>
      <c r="T862" s="129">
        <v>0</v>
      </c>
      <c r="U862" s="129">
        <v>581666</v>
      </c>
      <c r="V862" s="129">
        <v>0</v>
      </c>
      <c r="W862" s="129">
        <v>3136455</v>
      </c>
      <c r="X862" s="129">
        <v>0</v>
      </c>
      <c r="Y862" s="129">
        <v>161473</v>
      </c>
      <c r="Z862" s="129">
        <v>1560978</v>
      </c>
      <c r="AA862" s="129">
        <v>460740</v>
      </c>
      <c r="AB862" s="129">
        <v>0</v>
      </c>
      <c r="AC862" s="129">
        <v>0</v>
      </c>
      <c r="AD862" s="129">
        <v>2576572</v>
      </c>
      <c r="AE862" s="129">
        <v>855802</v>
      </c>
      <c r="AF862" s="129">
        <v>0</v>
      </c>
      <c r="AG862" s="129">
        <v>1405380</v>
      </c>
      <c r="AH862" s="129">
        <v>1117806</v>
      </c>
      <c r="AI862" s="129">
        <v>0</v>
      </c>
      <c r="AJ862" s="129">
        <v>46840</v>
      </c>
      <c r="AK862" s="129"/>
      <c r="AL862" s="129"/>
      <c r="AM862" s="129"/>
      <c r="AN862" s="129"/>
      <c r="AO862" s="129"/>
      <c r="AP862" s="129"/>
      <c r="AQ862" s="189">
        <f t="shared" si="374"/>
        <v>21291278</v>
      </c>
      <c r="AS862" s="151"/>
      <c r="AT862" s="151"/>
      <c r="AV862" s="181"/>
      <c r="AW862" s="181"/>
      <c r="AX862" s="181"/>
      <c r="AY862" s="181"/>
      <c r="AZ862" s="181"/>
      <c r="BA862" s="181"/>
      <c r="BB862" s="181"/>
      <c r="BC862" s="181"/>
      <c r="BD862" s="181"/>
      <c r="BE862" s="181"/>
      <c r="BF862" s="181"/>
      <c r="BG862" s="181"/>
      <c r="BH862" s="181"/>
      <c r="BI862" s="181"/>
      <c r="BJ862" s="181"/>
      <c r="BK862" s="181"/>
      <c r="BL862" s="181"/>
      <c r="BM862" s="181"/>
      <c r="BN862" s="181"/>
      <c r="BO862" s="181"/>
      <c r="BP862" s="181"/>
      <c r="BQ862" s="181"/>
      <c r="BR862" s="181"/>
      <c r="BS862" s="181"/>
      <c r="BT862" s="181"/>
      <c r="BU862" s="181"/>
      <c r="BV862" s="181"/>
      <c r="BW862" s="181"/>
      <c r="BX862" s="181"/>
      <c r="BY862" s="181"/>
      <c r="BZ862" s="181"/>
      <c r="CA862" s="181"/>
      <c r="CB862" s="181"/>
      <c r="CC862" s="181"/>
      <c r="CD862" s="181"/>
      <c r="CE862" s="181"/>
      <c r="CF862" s="181"/>
      <c r="CG862" s="181"/>
      <c r="CH862" s="181"/>
      <c r="CI862" s="181"/>
      <c r="CJ862" s="181"/>
    </row>
    <row r="863" spans="2:88" x14ac:dyDescent="0.2">
      <c r="B863" s="144" t="str">
        <f t="shared" si="373"/>
        <v>16. Responsabilidad Civil Vehículos Motorizados</v>
      </c>
      <c r="C863" s="129">
        <v>0</v>
      </c>
      <c r="D863" s="129">
        <v>0</v>
      </c>
      <c r="E863" s="129">
        <v>67918</v>
      </c>
      <c r="F863" s="129">
        <v>0</v>
      </c>
      <c r="G863" s="129">
        <v>0</v>
      </c>
      <c r="H863" s="129">
        <v>88107</v>
      </c>
      <c r="I863" s="129">
        <v>0</v>
      </c>
      <c r="J863" s="129">
        <v>0</v>
      </c>
      <c r="K863" s="129">
        <v>19811</v>
      </c>
      <c r="L863" s="129">
        <v>0</v>
      </c>
      <c r="M863" s="129">
        <v>0</v>
      </c>
      <c r="N863" s="129">
        <v>3475</v>
      </c>
      <c r="O863" s="129">
        <v>220370</v>
      </c>
      <c r="P863" s="129">
        <v>0</v>
      </c>
      <c r="Q863" s="129">
        <v>289546</v>
      </c>
      <c r="R863" s="129">
        <v>0</v>
      </c>
      <c r="S863" s="129">
        <v>9401</v>
      </c>
      <c r="T863" s="129">
        <v>0</v>
      </c>
      <c r="U863" s="129">
        <v>3714</v>
      </c>
      <c r="V863" s="129">
        <v>0</v>
      </c>
      <c r="W863" s="129">
        <v>0</v>
      </c>
      <c r="X863" s="129">
        <v>0</v>
      </c>
      <c r="Y863" s="129">
        <v>98650</v>
      </c>
      <c r="Z863" s="129">
        <v>384011</v>
      </c>
      <c r="AA863" s="129">
        <v>56647</v>
      </c>
      <c r="AB863" s="129">
        <v>0</v>
      </c>
      <c r="AC863" s="129">
        <v>0</v>
      </c>
      <c r="AD863" s="129">
        <v>0</v>
      </c>
      <c r="AE863" s="129">
        <v>0</v>
      </c>
      <c r="AF863" s="129">
        <v>0</v>
      </c>
      <c r="AG863" s="129">
        <v>9296</v>
      </c>
      <c r="AH863" s="129">
        <v>0</v>
      </c>
      <c r="AI863" s="129">
        <v>0</v>
      </c>
      <c r="AJ863" s="129">
        <v>0</v>
      </c>
      <c r="AK863" s="129"/>
      <c r="AL863" s="129"/>
      <c r="AM863" s="129"/>
      <c r="AN863" s="129"/>
      <c r="AO863" s="129"/>
      <c r="AP863" s="129"/>
      <c r="AQ863" s="189">
        <f t="shared" si="374"/>
        <v>1250946</v>
      </c>
      <c r="AS863" s="151"/>
      <c r="AT863" s="151"/>
      <c r="AV863" s="181"/>
      <c r="AW863" s="181"/>
      <c r="AX863" s="181"/>
      <c r="AY863" s="181"/>
      <c r="AZ863" s="181"/>
      <c r="BA863" s="181"/>
      <c r="BB863" s="181"/>
      <c r="BC863" s="181"/>
      <c r="BD863" s="181"/>
      <c r="BE863" s="181"/>
      <c r="BF863" s="181"/>
      <c r="BG863" s="181"/>
      <c r="BH863" s="181"/>
      <c r="BI863" s="181"/>
      <c r="BJ863" s="181"/>
      <c r="BK863" s="181"/>
      <c r="BL863" s="181"/>
      <c r="BM863" s="181"/>
      <c r="BN863" s="181"/>
      <c r="BO863" s="181"/>
      <c r="BP863" s="181"/>
      <c r="BQ863" s="181"/>
      <c r="BR863" s="181"/>
      <c r="BS863" s="181"/>
      <c r="BT863" s="181"/>
      <c r="BU863" s="181"/>
      <c r="BV863" s="181"/>
      <c r="BW863" s="181"/>
      <c r="BX863" s="181"/>
      <c r="BY863" s="181"/>
      <c r="BZ863" s="181"/>
      <c r="CA863" s="181"/>
      <c r="CB863" s="181"/>
      <c r="CC863" s="181"/>
      <c r="CD863" s="181"/>
      <c r="CE863" s="181"/>
      <c r="CF863" s="181"/>
      <c r="CG863" s="181"/>
      <c r="CH863" s="181"/>
      <c r="CI863" s="181"/>
      <c r="CJ863" s="181"/>
    </row>
    <row r="864" spans="2:88" x14ac:dyDescent="0.2">
      <c r="B864" s="144" t="str">
        <f t="shared" si="373"/>
        <v>17. Transporte Terrestre</v>
      </c>
      <c r="C864" s="129">
        <v>0</v>
      </c>
      <c r="D864" s="129">
        <v>0</v>
      </c>
      <c r="E864" s="129">
        <v>1198132</v>
      </c>
      <c r="F864" s="129">
        <v>0</v>
      </c>
      <c r="G864" s="129">
        <v>0</v>
      </c>
      <c r="H864" s="129">
        <v>447133</v>
      </c>
      <c r="I864" s="129">
        <v>3036243</v>
      </c>
      <c r="J864" s="129">
        <v>0</v>
      </c>
      <c r="K864" s="129">
        <v>7011</v>
      </c>
      <c r="L864" s="129">
        <v>130175</v>
      </c>
      <c r="M864" s="129">
        <v>0</v>
      </c>
      <c r="N864" s="129">
        <v>192103</v>
      </c>
      <c r="O864" s="129">
        <v>265475</v>
      </c>
      <c r="P864" s="129">
        <v>0</v>
      </c>
      <c r="Q864" s="129">
        <v>380185</v>
      </c>
      <c r="R864" s="129">
        <v>0</v>
      </c>
      <c r="S864" s="129">
        <v>902093</v>
      </c>
      <c r="T864" s="129">
        <v>0</v>
      </c>
      <c r="U864" s="129">
        <v>148929</v>
      </c>
      <c r="V864" s="129">
        <v>0</v>
      </c>
      <c r="W864" s="129">
        <v>1792478</v>
      </c>
      <c r="X864" s="129">
        <v>0</v>
      </c>
      <c r="Y864" s="129">
        <v>109833</v>
      </c>
      <c r="Z864" s="129">
        <v>1678002</v>
      </c>
      <c r="AA864" s="129">
        <v>419584</v>
      </c>
      <c r="AB864" s="129">
        <v>0</v>
      </c>
      <c r="AC864" s="129">
        <v>0</v>
      </c>
      <c r="AD864" s="129">
        <v>8931</v>
      </c>
      <c r="AE864" s="129">
        <v>100288</v>
      </c>
      <c r="AF864" s="129">
        <v>0</v>
      </c>
      <c r="AG864" s="129">
        <v>282650</v>
      </c>
      <c r="AH864" s="129">
        <v>3486</v>
      </c>
      <c r="AI864" s="129">
        <v>0</v>
      </c>
      <c r="AJ864" s="129">
        <v>0</v>
      </c>
      <c r="AK864" s="129"/>
      <c r="AL864" s="129"/>
      <c r="AM864" s="129"/>
      <c r="AN864" s="129"/>
      <c r="AO864" s="129"/>
      <c r="AP864" s="129"/>
      <c r="AQ864" s="189">
        <f t="shared" si="374"/>
        <v>11102731</v>
      </c>
      <c r="AS864" s="151"/>
      <c r="AT864" s="151"/>
      <c r="AV864" s="181"/>
      <c r="AW864" s="181"/>
      <c r="AX864" s="181"/>
      <c r="AY864" s="181"/>
      <c r="AZ864" s="181"/>
      <c r="BA864" s="181"/>
      <c r="BB864" s="181"/>
      <c r="BC864" s="181"/>
      <c r="BD864" s="181"/>
      <c r="BE864" s="181"/>
      <c r="BF864" s="181"/>
      <c r="BG864" s="181"/>
      <c r="BH864" s="181"/>
      <c r="BI864" s="181"/>
      <c r="BJ864" s="181"/>
      <c r="BK864" s="181"/>
      <c r="BL864" s="181"/>
      <c r="BM864" s="181"/>
      <c r="BN864" s="181"/>
      <c r="BO864" s="181"/>
      <c r="BP864" s="181"/>
      <c r="BQ864" s="181"/>
      <c r="BR864" s="181"/>
      <c r="BS864" s="181"/>
      <c r="BT864" s="181"/>
      <c r="BU864" s="181"/>
      <c r="BV864" s="181"/>
      <c r="BW864" s="181"/>
      <c r="BX864" s="181"/>
      <c r="BY864" s="181"/>
      <c r="BZ864" s="181"/>
      <c r="CA864" s="181"/>
      <c r="CB864" s="181"/>
      <c r="CC864" s="181"/>
      <c r="CD864" s="181"/>
      <c r="CE864" s="181"/>
      <c r="CF864" s="181"/>
      <c r="CG864" s="181"/>
      <c r="CH864" s="181"/>
      <c r="CI864" s="181"/>
      <c r="CJ864" s="181"/>
    </row>
    <row r="865" spans="2:88" x14ac:dyDescent="0.2">
      <c r="B865" s="144" t="str">
        <f t="shared" si="373"/>
        <v>18. Transporte Marítimo</v>
      </c>
      <c r="C865" s="129">
        <v>0</v>
      </c>
      <c r="D865" s="129">
        <v>0</v>
      </c>
      <c r="E865" s="129">
        <v>1068648</v>
      </c>
      <c r="F865" s="129">
        <v>0</v>
      </c>
      <c r="G865" s="129">
        <v>0</v>
      </c>
      <c r="H865" s="129">
        <v>302260</v>
      </c>
      <c r="I865" s="129">
        <v>1468155</v>
      </c>
      <c r="J865" s="129">
        <v>0</v>
      </c>
      <c r="K865" s="129">
        <v>0</v>
      </c>
      <c r="L865" s="129">
        <v>61751</v>
      </c>
      <c r="M865" s="129">
        <v>0</v>
      </c>
      <c r="N865" s="129">
        <v>545944</v>
      </c>
      <c r="O865" s="129">
        <v>165153</v>
      </c>
      <c r="P865" s="129">
        <v>0</v>
      </c>
      <c r="Q865" s="129">
        <v>122854</v>
      </c>
      <c r="R865" s="129">
        <v>0</v>
      </c>
      <c r="S865" s="129">
        <v>1630573</v>
      </c>
      <c r="T865" s="129">
        <v>0</v>
      </c>
      <c r="U865" s="129">
        <v>400374</v>
      </c>
      <c r="V865" s="129">
        <v>0</v>
      </c>
      <c r="W865" s="129">
        <v>1921257</v>
      </c>
      <c r="X865" s="129">
        <v>0</v>
      </c>
      <c r="Y865" s="129">
        <v>39302</v>
      </c>
      <c r="Z865" s="129">
        <v>583163</v>
      </c>
      <c r="AA865" s="129">
        <v>36839</v>
      </c>
      <c r="AB865" s="129">
        <v>0</v>
      </c>
      <c r="AC865" s="129">
        <v>0</v>
      </c>
      <c r="AD865" s="129">
        <v>1513972</v>
      </c>
      <c r="AE865" s="129">
        <v>1177270</v>
      </c>
      <c r="AF865" s="129">
        <v>0</v>
      </c>
      <c r="AG865" s="129">
        <v>1965810</v>
      </c>
      <c r="AH865" s="129">
        <v>1528074</v>
      </c>
      <c r="AI865" s="129">
        <v>0</v>
      </c>
      <c r="AJ865" s="129">
        <v>0</v>
      </c>
      <c r="AK865" s="129"/>
      <c r="AL865" s="129"/>
      <c r="AM865" s="129"/>
      <c r="AN865" s="129"/>
      <c r="AO865" s="129"/>
      <c r="AP865" s="129"/>
      <c r="AQ865" s="189">
        <f t="shared" si="374"/>
        <v>14531399</v>
      </c>
      <c r="AS865" s="151"/>
      <c r="AT865" s="151"/>
      <c r="AV865" s="181"/>
      <c r="AW865" s="181"/>
      <c r="AX865" s="181"/>
      <c r="AY865" s="181"/>
      <c r="AZ865" s="181"/>
      <c r="BA865" s="181"/>
      <c r="BB865" s="181"/>
      <c r="BC865" s="181"/>
      <c r="BD865" s="181"/>
      <c r="BE865" s="181"/>
      <c r="BF865" s="181"/>
      <c r="BG865" s="181"/>
      <c r="BH865" s="181"/>
      <c r="BI865" s="181"/>
      <c r="BJ865" s="181"/>
      <c r="BK865" s="181"/>
      <c r="BL865" s="181"/>
      <c r="BM865" s="181"/>
      <c r="BN865" s="181"/>
      <c r="BO865" s="181"/>
      <c r="BP865" s="181"/>
      <c r="BQ865" s="181"/>
      <c r="BR865" s="181"/>
      <c r="BS865" s="181"/>
      <c r="BT865" s="181"/>
      <c r="BU865" s="181"/>
      <c r="BV865" s="181"/>
      <c r="BW865" s="181"/>
      <c r="BX865" s="181"/>
      <c r="BY865" s="181"/>
      <c r="BZ865" s="181"/>
      <c r="CA865" s="181"/>
      <c r="CB865" s="181"/>
      <c r="CC865" s="181"/>
      <c r="CD865" s="181"/>
      <c r="CE865" s="181"/>
      <c r="CF865" s="181"/>
      <c r="CG865" s="181"/>
      <c r="CH865" s="181"/>
      <c r="CI865" s="181"/>
      <c r="CJ865" s="181"/>
    </row>
    <row r="866" spans="2:88" x14ac:dyDescent="0.2">
      <c r="B866" s="144" t="str">
        <f t="shared" si="373"/>
        <v>19. Transporte Aéreo</v>
      </c>
      <c r="C866" s="129">
        <v>0</v>
      </c>
      <c r="D866" s="129">
        <v>0</v>
      </c>
      <c r="E866" s="129">
        <v>51730</v>
      </c>
      <c r="F866" s="129">
        <v>0</v>
      </c>
      <c r="G866" s="129">
        <v>0</v>
      </c>
      <c r="H866" s="129">
        <v>11720</v>
      </c>
      <c r="I866" s="129">
        <v>151425</v>
      </c>
      <c r="J866" s="129">
        <v>0</v>
      </c>
      <c r="K866" s="129">
        <v>0</v>
      </c>
      <c r="L866" s="129">
        <v>2210</v>
      </c>
      <c r="M866" s="129">
        <v>0</v>
      </c>
      <c r="N866" s="129">
        <v>766</v>
      </c>
      <c r="O866" s="129">
        <v>550</v>
      </c>
      <c r="P866" s="129">
        <v>0</v>
      </c>
      <c r="Q866" s="129">
        <v>12210</v>
      </c>
      <c r="R866" s="129">
        <v>0</v>
      </c>
      <c r="S866" s="129">
        <v>35077</v>
      </c>
      <c r="T866" s="129">
        <v>0</v>
      </c>
      <c r="U866" s="129">
        <v>1690</v>
      </c>
      <c r="V866" s="129">
        <v>0</v>
      </c>
      <c r="W866" s="129">
        <v>212099</v>
      </c>
      <c r="X866" s="129">
        <v>0</v>
      </c>
      <c r="Y866" s="129">
        <v>17187</v>
      </c>
      <c r="Z866" s="129">
        <v>5698</v>
      </c>
      <c r="AA866" s="129">
        <v>2589</v>
      </c>
      <c r="AB866" s="129">
        <v>0</v>
      </c>
      <c r="AC866" s="129">
        <v>0</v>
      </c>
      <c r="AD866" s="129">
        <v>0</v>
      </c>
      <c r="AE866" s="129">
        <v>5</v>
      </c>
      <c r="AF866" s="129">
        <v>0</v>
      </c>
      <c r="AG866" s="129">
        <v>29405</v>
      </c>
      <c r="AH866" s="129">
        <v>0</v>
      </c>
      <c r="AI866" s="129">
        <v>0</v>
      </c>
      <c r="AJ866" s="129">
        <v>0</v>
      </c>
      <c r="AK866" s="129"/>
      <c r="AL866" s="129"/>
      <c r="AM866" s="129"/>
      <c r="AN866" s="129"/>
      <c r="AO866" s="129"/>
      <c r="AP866" s="129"/>
      <c r="AQ866" s="189">
        <f t="shared" si="374"/>
        <v>534361</v>
      </c>
      <c r="AS866" s="151"/>
      <c r="AT866" s="151"/>
      <c r="AV866" s="181"/>
      <c r="AW866" s="181"/>
      <c r="AX866" s="181"/>
      <c r="AY866" s="181"/>
      <c r="AZ866" s="181"/>
      <c r="BA866" s="181"/>
      <c r="BB866" s="181"/>
      <c r="BC866" s="181"/>
      <c r="BD866" s="181"/>
      <c r="BE866" s="181"/>
      <c r="BF866" s="181"/>
      <c r="BG866" s="181"/>
      <c r="BH866" s="181"/>
      <c r="BI866" s="181"/>
      <c r="BJ866" s="181"/>
      <c r="BK866" s="181"/>
      <c r="BL866" s="181"/>
      <c r="BM866" s="181"/>
      <c r="BN866" s="181"/>
      <c r="BO866" s="181"/>
      <c r="BP866" s="181"/>
      <c r="BQ866" s="181"/>
      <c r="BR866" s="181"/>
      <c r="BS866" s="181"/>
      <c r="BT866" s="181"/>
      <c r="BU866" s="181"/>
      <c r="BV866" s="181"/>
      <c r="BW866" s="181"/>
      <c r="BX866" s="181"/>
      <c r="BY866" s="181"/>
      <c r="BZ866" s="181"/>
      <c r="CA866" s="181"/>
      <c r="CB866" s="181"/>
      <c r="CC866" s="181"/>
      <c r="CD866" s="181"/>
      <c r="CE866" s="181"/>
      <c r="CF866" s="181"/>
      <c r="CG866" s="181"/>
      <c r="CH866" s="181"/>
      <c r="CI866" s="181"/>
      <c r="CJ866" s="181"/>
    </row>
    <row r="867" spans="2:88" x14ac:dyDescent="0.2">
      <c r="B867" s="144" t="str">
        <f t="shared" si="373"/>
        <v>20. Equipo Contratista</v>
      </c>
      <c r="C867" s="129">
        <v>0</v>
      </c>
      <c r="D867" s="129">
        <v>0</v>
      </c>
      <c r="E867" s="129">
        <v>2738561</v>
      </c>
      <c r="F867" s="129">
        <v>0</v>
      </c>
      <c r="G867" s="129">
        <v>0</v>
      </c>
      <c r="H867" s="129">
        <v>346368</v>
      </c>
      <c r="I867" s="129">
        <v>676968</v>
      </c>
      <c r="J867" s="129">
        <v>0</v>
      </c>
      <c r="K867" s="129">
        <v>30449</v>
      </c>
      <c r="L867" s="129">
        <v>76954</v>
      </c>
      <c r="M867" s="129">
        <v>0</v>
      </c>
      <c r="N867" s="129">
        <v>59242</v>
      </c>
      <c r="O867" s="129">
        <v>444947</v>
      </c>
      <c r="P867" s="129">
        <v>0</v>
      </c>
      <c r="Q867" s="129">
        <v>557518</v>
      </c>
      <c r="R867" s="129">
        <v>0</v>
      </c>
      <c r="S867" s="129">
        <v>195297</v>
      </c>
      <c r="T867" s="129">
        <v>0</v>
      </c>
      <c r="U867" s="129">
        <v>1129844</v>
      </c>
      <c r="V867" s="129">
        <v>0</v>
      </c>
      <c r="W867" s="129">
        <v>46582</v>
      </c>
      <c r="X867" s="129">
        <v>0</v>
      </c>
      <c r="Y867" s="129">
        <v>101435</v>
      </c>
      <c r="Z867" s="129">
        <v>3373210</v>
      </c>
      <c r="AA867" s="129">
        <v>506318</v>
      </c>
      <c r="AB867" s="129">
        <v>0</v>
      </c>
      <c r="AC867" s="129">
        <v>0</v>
      </c>
      <c r="AD867" s="129">
        <v>14767</v>
      </c>
      <c r="AE867" s="129">
        <v>11717</v>
      </c>
      <c r="AF867" s="129">
        <v>0</v>
      </c>
      <c r="AG867" s="129">
        <v>517474</v>
      </c>
      <c r="AH867" s="129">
        <v>1455560</v>
      </c>
      <c r="AI867" s="129">
        <v>0</v>
      </c>
      <c r="AJ867" s="129">
        <v>0</v>
      </c>
      <c r="AK867" s="129"/>
      <c r="AL867" s="129"/>
      <c r="AM867" s="129"/>
      <c r="AN867" s="129"/>
      <c r="AO867" s="129"/>
      <c r="AP867" s="129"/>
      <c r="AQ867" s="189">
        <f t="shared" si="374"/>
        <v>12283211</v>
      </c>
      <c r="AS867" s="151"/>
      <c r="AT867" s="151"/>
      <c r="AV867" s="181"/>
      <c r="AW867" s="181"/>
      <c r="AX867" s="181"/>
      <c r="AY867" s="181"/>
      <c r="AZ867" s="181"/>
      <c r="BA867" s="181"/>
      <c r="BB867" s="181"/>
      <c r="BC867" s="181"/>
      <c r="BD867" s="181"/>
      <c r="BE867" s="181"/>
      <c r="BF867" s="181"/>
      <c r="BG867" s="181"/>
      <c r="BH867" s="181"/>
      <c r="BI867" s="181"/>
      <c r="BJ867" s="181"/>
      <c r="BK867" s="181"/>
      <c r="BL867" s="181"/>
      <c r="BM867" s="181"/>
      <c r="BN867" s="181"/>
      <c r="BO867" s="181"/>
      <c r="BP867" s="181"/>
      <c r="BQ867" s="181"/>
      <c r="BR867" s="181"/>
      <c r="BS867" s="181"/>
      <c r="BT867" s="181"/>
      <c r="BU867" s="181"/>
      <c r="BV867" s="181"/>
      <c r="BW867" s="181"/>
      <c r="BX867" s="181"/>
      <c r="BY867" s="181"/>
      <c r="BZ867" s="181"/>
      <c r="CA867" s="181"/>
      <c r="CB867" s="181"/>
      <c r="CC867" s="181"/>
      <c r="CD867" s="181"/>
      <c r="CE867" s="181"/>
      <c r="CF867" s="181"/>
      <c r="CG867" s="181"/>
      <c r="CH867" s="181"/>
      <c r="CI867" s="181"/>
      <c r="CJ867" s="181"/>
    </row>
    <row r="868" spans="2:88" x14ac:dyDescent="0.2">
      <c r="B868" s="144" t="str">
        <f t="shared" si="373"/>
        <v>21. Todo Riesgo, Construcción y Montaje</v>
      </c>
      <c r="C868" s="129">
        <v>0</v>
      </c>
      <c r="D868" s="129">
        <v>0</v>
      </c>
      <c r="E868" s="129">
        <v>838517</v>
      </c>
      <c r="F868" s="129">
        <v>0</v>
      </c>
      <c r="G868" s="129">
        <v>0</v>
      </c>
      <c r="H868" s="129">
        <v>557532</v>
      </c>
      <c r="I868" s="129">
        <v>519644</v>
      </c>
      <c r="J868" s="129">
        <v>0</v>
      </c>
      <c r="K868" s="129">
        <v>385783</v>
      </c>
      <c r="L868" s="129">
        <v>193457</v>
      </c>
      <c r="M868" s="129">
        <v>0</v>
      </c>
      <c r="N868" s="129">
        <v>479300</v>
      </c>
      <c r="O868" s="129">
        <v>121955</v>
      </c>
      <c r="P868" s="129">
        <v>0</v>
      </c>
      <c r="Q868" s="129">
        <v>1901852</v>
      </c>
      <c r="R868" s="129">
        <v>0</v>
      </c>
      <c r="S868" s="129">
        <v>169023</v>
      </c>
      <c r="T868" s="129">
        <v>0</v>
      </c>
      <c r="U868" s="129">
        <v>1592953</v>
      </c>
      <c r="V868" s="129">
        <v>0</v>
      </c>
      <c r="W868" s="129">
        <v>590464</v>
      </c>
      <c r="X868" s="129">
        <v>0</v>
      </c>
      <c r="Y868" s="129">
        <v>235774</v>
      </c>
      <c r="Z868" s="129">
        <v>275248</v>
      </c>
      <c r="AA868" s="129">
        <v>260598</v>
      </c>
      <c r="AB868" s="129">
        <v>0</v>
      </c>
      <c r="AC868" s="129">
        <v>0</v>
      </c>
      <c r="AD868" s="129">
        <v>661983</v>
      </c>
      <c r="AE868" s="129">
        <v>845165</v>
      </c>
      <c r="AF868" s="129">
        <v>0</v>
      </c>
      <c r="AG868" s="129">
        <v>1903094</v>
      </c>
      <c r="AH868" s="129">
        <v>700918</v>
      </c>
      <c r="AI868" s="129">
        <v>0</v>
      </c>
      <c r="AJ868" s="129">
        <v>0</v>
      </c>
      <c r="AK868" s="129"/>
      <c r="AL868" s="129"/>
      <c r="AM868" s="129"/>
      <c r="AN868" s="129"/>
      <c r="AO868" s="129"/>
      <c r="AP868" s="129"/>
      <c r="AQ868" s="189">
        <f t="shared" si="374"/>
        <v>12233260</v>
      </c>
      <c r="AS868" s="151"/>
      <c r="AT868" s="151"/>
      <c r="AV868" s="181"/>
      <c r="AW868" s="181"/>
      <c r="AX868" s="181"/>
      <c r="AY868" s="181"/>
      <c r="AZ868" s="181"/>
      <c r="BA868" s="181"/>
      <c r="BB868" s="181"/>
      <c r="BC868" s="181"/>
      <c r="BD868" s="181"/>
      <c r="BE868" s="181"/>
      <c r="BF868" s="181"/>
      <c r="BG868" s="181"/>
      <c r="BH868" s="181"/>
      <c r="BI868" s="181"/>
      <c r="BJ868" s="181"/>
      <c r="BK868" s="181"/>
      <c r="BL868" s="181"/>
      <c r="BM868" s="181"/>
      <c r="BN868" s="181"/>
      <c r="BO868" s="181"/>
      <c r="BP868" s="181"/>
      <c r="BQ868" s="181"/>
      <c r="BR868" s="181"/>
      <c r="BS868" s="181"/>
      <c r="BT868" s="181"/>
      <c r="BU868" s="181"/>
      <c r="BV868" s="181"/>
      <c r="BW868" s="181"/>
      <c r="BX868" s="181"/>
      <c r="BY868" s="181"/>
      <c r="BZ868" s="181"/>
      <c r="CA868" s="181"/>
      <c r="CB868" s="181"/>
      <c r="CC868" s="181"/>
      <c r="CD868" s="181"/>
      <c r="CE868" s="181"/>
      <c r="CF868" s="181"/>
      <c r="CG868" s="181"/>
      <c r="CH868" s="181"/>
      <c r="CI868" s="181"/>
      <c r="CJ868" s="181"/>
    </row>
    <row r="869" spans="2:88" x14ac:dyDescent="0.2">
      <c r="B869" s="144" t="str">
        <f t="shared" si="373"/>
        <v>22. Avería de Maquinaria</v>
      </c>
      <c r="C869" s="129">
        <v>0</v>
      </c>
      <c r="D869" s="129">
        <v>0</v>
      </c>
      <c r="E869" s="129">
        <v>1931</v>
      </c>
      <c r="F869" s="129">
        <v>0</v>
      </c>
      <c r="G869" s="129">
        <v>0</v>
      </c>
      <c r="H869" s="129">
        <v>3701</v>
      </c>
      <c r="I869" s="129">
        <v>17325</v>
      </c>
      <c r="J869" s="129">
        <v>0</v>
      </c>
      <c r="K869" s="129">
        <v>1471</v>
      </c>
      <c r="L869" s="129">
        <v>13</v>
      </c>
      <c r="M869" s="129">
        <v>0</v>
      </c>
      <c r="N869" s="129">
        <v>2394</v>
      </c>
      <c r="O869" s="129">
        <v>44</v>
      </c>
      <c r="P869" s="129">
        <v>0</v>
      </c>
      <c r="Q869" s="129">
        <v>7267</v>
      </c>
      <c r="R869" s="129">
        <v>0</v>
      </c>
      <c r="S869" s="129">
        <v>383</v>
      </c>
      <c r="T869" s="129">
        <v>0</v>
      </c>
      <c r="U869" s="129">
        <v>2662</v>
      </c>
      <c r="V869" s="129">
        <v>0</v>
      </c>
      <c r="W869" s="129">
        <v>12502</v>
      </c>
      <c r="X869" s="129">
        <v>0</v>
      </c>
      <c r="Y869" s="129">
        <v>206</v>
      </c>
      <c r="Z869" s="129">
        <v>348661</v>
      </c>
      <c r="AA869" s="129">
        <v>3768</v>
      </c>
      <c r="AB869" s="129">
        <v>0</v>
      </c>
      <c r="AC869" s="129">
        <v>0</v>
      </c>
      <c r="AD869" s="129">
        <v>16</v>
      </c>
      <c r="AE869" s="129">
        <v>0</v>
      </c>
      <c r="AF869" s="129">
        <v>0</v>
      </c>
      <c r="AG869" s="129">
        <v>85827</v>
      </c>
      <c r="AH869" s="129">
        <v>0</v>
      </c>
      <c r="AI869" s="129">
        <v>0</v>
      </c>
      <c r="AJ869" s="129">
        <v>0</v>
      </c>
      <c r="AK869" s="129"/>
      <c r="AL869" s="129"/>
      <c r="AM869" s="129"/>
      <c r="AN869" s="129"/>
      <c r="AO869" s="129"/>
      <c r="AP869" s="129"/>
      <c r="AQ869" s="189">
        <f t="shared" si="374"/>
        <v>488171</v>
      </c>
      <c r="AS869" s="151"/>
      <c r="AT869" s="151"/>
      <c r="AV869" s="181"/>
      <c r="AW869" s="181"/>
      <c r="AX869" s="181"/>
      <c r="AY869" s="181"/>
      <c r="AZ869" s="181"/>
      <c r="BA869" s="181"/>
      <c r="BB869" s="181"/>
      <c r="BC869" s="181"/>
      <c r="BD869" s="181"/>
      <c r="BE869" s="181"/>
      <c r="BF869" s="181"/>
      <c r="BG869" s="181"/>
      <c r="BH869" s="181"/>
      <c r="BI869" s="181"/>
      <c r="BJ869" s="181"/>
      <c r="BK869" s="181"/>
      <c r="BL869" s="181"/>
      <c r="BM869" s="181"/>
      <c r="BN869" s="181"/>
      <c r="BO869" s="181"/>
      <c r="BP869" s="181"/>
      <c r="BQ869" s="181"/>
      <c r="BR869" s="181"/>
      <c r="BS869" s="181"/>
      <c r="BT869" s="181"/>
      <c r="BU869" s="181"/>
      <c r="BV869" s="181"/>
      <c r="BW869" s="181"/>
      <c r="BX869" s="181"/>
      <c r="BY869" s="181"/>
      <c r="BZ869" s="181"/>
      <c r="CA869" s="181"/>
      <c r="CB869" s="181"/>
      <c r="CC869" s="181"/>
      <c r="CD869" s="181"/>
      <c r="CE869" s="181"/>
      <c r="CF869" s="181"/>
      <c r="CG869" s="181"/>
      <c r="CH869" s="181"/>
      <c r="CI869" s="181"/>
      <c r="CJ869" s="181"/>
    </row>
    <row r="870" spans="2:88" x14ac:dyDescent="0.2">
      <c r="B870" s="144" t="str">
        <f t="shared" si="373"/>
        <v>23. Equipo Electrónico</v>
      </c>
      <c r="C870" s="129">
        <v>0</v>
      </c>
      <c r="D870" s="129">
        <v>0</v>
      </c>
      <c r="E870" s="129">
        <v>144665</v>
      </c>
      <c r="F870" s="129">
        <v>0</v>
      </c>
      <c r="G870" s="129">
        <v>0</v>
      </c>
      <c r="H870" s="129">
        <v>7408</v>
      </c>
      <c r="I870" s="129">
        <v>116496</v>
      </c>
      <c r="J870" s="129">
        <v>0</v>
      </c>
      <c r="K870" s="129">
        <v>29889</v>
      </c>
      <c r="L870" s="129">
        <v>9412</v>
      </c>
      <c r="M870" s="129">
        <v>0</v>
      </c>
      <c r="N870" s="129">
        <v>1529</v>
      </c>
      <c r="O870" s="129">
        <v>41171</v>
      </c>
      <c r="P870" s="129">
        <v>0</v>
      </c>
      <c r="Q870" s="129">
        <v>108215</v>
      </c>
      <c r="R870" s="129">
        <v>0</v>
      </c>
      <c r="S870" s="129">
        <v>25566</v>
      </c>
      <c r="T870" s="129">
        <v>0</v>
      </c>
      <c r="U870" s="129">
        <v>52808</v>
      </c>
      <c r="V870" s="129">
        <v>0</v>
      </c>
      <c r="W870" s="129">
        <v>977</v>
      </c>
      <c r="X870" s="129">
        <v>0</v>
      </c>
      <c r="Y870" s="129">
        <v>13349</v>
      </c>
      <c r="Z870" s="129">
        <v>544146</v>
      </c>
      <c r="AA870" s="129">
        <v>55174</v>
      </c>
      <c r="AB870" s="129">
        <v>0</v>
      </c>
      <c r="AC870" s="129">
        <v>0</v>
      </c>
      <c r="AD870" s="129">
        <v>3974</v>
      </c>
      <c r="AE870" s="129">
        <v>0</v>
      </c>
      <c r="AF870" s="129">
        <v>0</v>
      </c>
      <c r="AG870" s="129">
        <v>111185</v>
      </c>
      <c r="AH870" s="129">
        <v>1307</v>
      </c>
      <c r="AI870" s="129">
        <v>0</v>
      </c>
      <c r="AJ870" s="129">
        <v>16716</v>
      </c>
      <c r="AK870" s="129"/>
      <c r="AL870" s="129"/>
      <c r="AM870" s="129"/>
      <c r="AN870" s="129"/>
      <c r="AO870" s="129"/>
      <c r="AP870" s="129"/>
      <c r="AQ870" s="189">
        <f t="shared" si="374"/>
        <v>1283987</v>
      </c>
      <c r="AS870" s="151"/>
      <c r="AT870" s="151"/>
      <c r="AV870" s="181"/>
      <c r="AW870" s="181"/>
      <c r="AX870" s="181"/>
      <c r="AY870" s="181"/>
      <c r="AZ870" s="181"/>
      <c r="BA870" s="181"/>
      <c r="BB870" s="181"/>
      <c r="BC870" s="181"/>
      <c r="BD870" s="181"/>
      <c r="BE870" s="181"/>
      <c r="BF870" s="181"/>
      <c r="BG870" s="181"/>
      <c r="BH870" s="181"/>
      <c r="BI870" s="181"/>
      <c r="BJ870" s="181"/>
      <c r="BK870" s="181"/>
      <c r="BL870" s="181"/>
      <c r="BM870" s="181"/>
      <c r="BN870" s="181"/>
      <c r="BO870" s="181"/>
      <c r="BP870" s="181"/>
      <c r="BQ870" s="181"/>
      <c r="BR870" s="181"/>
      <c r="BS870" s="181"/>
      <c r="BT870" s="181"/>
      <c r="BU870" s="181"/>
      <c r="BV870" s="181"/>
      <c r="BW870" s="181"/>
      <c r="BX870" s="181"/>
      <c r="BY870" s="181"/>
      <c r="BZ870" s="181"/>
      <c r="CA870" s="181"/>
      <c r="CB870" s="181"/>
      <c r="CC870" s="181"/>
      <c r="CD870" s="181"/>
      <c r="CE870" s="181"/>
      <c r="CF870" s="181"/>
      <c r="CG870" s="181"/>
      <c r="CH870" s="181"/>
      <c r="CI870" s="181"/>
      <c r="CJ870" s="181"/>
    </row>
    <row r="871" spans="2:88" x14ac:dyDescent="0.2">
      <c r="B871" s="144" t="str">
        <f t="shared" si="373"/>
        <v>24. Garantía</v>
      </c>
      <c r="C871" s="129">
        <v>0</v>
      </c>
      <c r="D871" s="129">
        <v>8143717</v>
      </c>
      <c r="E871" s="129">
        <v>136935</v>
      </c>
      <c r="F871" s="129">
        <v>0</v>
      </c>
      <c r="G871" s="129">
        <v>970773</v>
      </c>
      <c r="H871" s="129">
        <v>188306</v>
      </c>
      <c r="I871" s="129">
        <v>558053</v>
      </c>
      <c r="J871" s="129">
        <v>0</v>
      </c>
      <c r="K871" s="129">
        <v>167086</v>
      </c>
      <c r="L871" s="129">
        <v>276875</v>
      </c>
      <c r="M871" s="129">
        <v>1129637</v>
      </c>
      <c r="N871" s="129">
        <v>0</v>
      </c>
      <c r="O871" s="129">
        <v>0</v>
      </c>
      <c r="P871" s="129">
        <v>817307</v>
      </c>
      <c r="Q871" s="129">
        <v>1090828</v>
      </c>
      <c r="R871" s="129">
        <v>0</v>
      </c>
      <c r="S871" s="129">
        <v>712821</v>
      </c>
      <c r="T871" s="129">
        <v>0</v>
      </c>
      <c r="U871" s="129">
        <v>1046588</v>
      </c>
      <c r="V871" s="129">
        <v>0</v>
      </c>
      <c r="W871" s="129">
        <v>1166</v>
      </c>
      <c r="X871" s="129">
        <v>494149</v>
      </c>
      <c r="Y871" s="129">
        <v>1607952</v>
      </c>
      <c r="Z871" s="129">
        <v>0</v>
      </c>
      <c r="AA871" s="129">
        <v>57857</v>
      </c>
      <c r="AB871" s="129">
        <v>0</v>
      </c>
      <c r="AC871" s="129">
        <v>3594</v>
      </c>
      <c r="AD871" s="129">
        <v>267916</v>
      </c>
      <c r="AE871" s="129">
        <v>0</v>
      </c>
      <c r="AF871" s="129">
        <v>577769</v>
      </c>
      <c r="AG871" s="129">
        <v>414576</v>
      </c>
      <c r="AH871" s="129">
        <v>-869</v>
      </c>
      <c r="AI871" s="129">
        <v>0</v>
      </c>
      <c r="AJ871" s="129">
        <v>0</v>
      </c>
      <c r="AK871" s="129"/>
      <c r="AL871" s="129"/>
      <c r="AM871" s="129"/>
      <c r="AN871" s="129"/>
      <c r="AO871" s="129"/>
      <c r="AP871" s="129"/>
      <c r="AQ871" s="189">
        <f t="shared" si="374"/>
        <v>18663036</v>
      </c>
      <c r="AS871" s="151"/>
      <c r="AT871" s="151"/>
      <c r="AV871" s="181"/>
      <c r="AW871" s="181"/>
      <c r="AX871" s="181"/>
      <c r="AY871" s="181"/>
      <c r="AZ871" s="181"/>
      <c r="BA871" s="181"/>
      <c r="BB871" s="181"/>
      <c r="BC871" s="181"/>
      <c r="BD871" s="181"/>
      <c r="BE871" s="181"/>
      <c r="BF871" s="181"/>
      <c r="BG871" s="181"/>
      <c r="BH871" s="181"/>
      <c r="BI871" s="181"/>
      <c r="BJ871" s="181"/>
      <c r="BK871" s="181"/>
      <c r="BL871" s="181"/>
      <c r="BM871" s="181"/>
      <c r="BN871" s="181"/>
      <c r="BO871" s="181"/>
      <c r="BP871" s="181"/>
      <c r="BQ871" s="181"/>
      <c r="BR871" s="181"/>
      <c r="BS871" s="181"/>
      <c r="BT871" s="181"/>
      <c r="BU871" s="181"/>
      <c r="BV871" s="181"/>
      <c r="BW871" s="181"/>
      <c r="BX871" s="181"/>
      <c r="BY871" s="181"/>
      <c r="BZ871" s="181"/>
      <c r="CA871" s="181"/>
      <c r="CB871" s="181"/>
      <c r="CC871" s="181"/>
      <c r="CD871" s="181"/>
      <c r="CE871" s="181"/>
      <c r="CF871" s="181"/>
      <c r="CG871" s="181"/>
      <c r="CH871" s="181"/>
      <c r="CI871" s="181"/>
      <c r="CJ871" s="181"/>
    </row>
    <row r="872" spans="2:88" x14ac:dyDescent="0.2">
      <c r="B872" s="144" t="str">
        <f t="shared" si="373"/>
        <v>25. Fidelidad</v>
      </c>
      <c r="C872" s="129">
        <v>0</v>
      </c>
      <c r="D872" s="129">
        <v>0</v>
      </c>
      <c r="E872" s="129">
        <v>0</v>
      </c>
      <c r="F872" s="129">
        <v>0</v>
      </c>
      <c r="G872" s="129">
        <v>0</v>
      </c>
      <c r="H872" s="129">
        <v>324</v>
      </c>
      <c r="I872" s="129">
        <v>0</v>
      </c>
      <c r="J872" s="129">
        <v>0</v>
      </c>
      <c r="K872" s="129">
        <v>498</v>
      </c>
      <c r="L872" s="129">
        <v>0</v>
      </c>
      <c r="M872" s="129">
        <v>0</v>
      </c>
      <c r="N872" s="129">
        <v>95434</v>
      </c>
      <c r="O872" s="129">
        <v>0</v>
      </c>
      <c r="P872" s="129">
        <v>0</v>
      </c>
      <c r="Q872" s="129">
        <v>674</v>
      </c>
      <c r="R872" s="129">
        <v>0</v>
      </c>
      <c r="S872" s="129">
        <v>-6959</v>
      </c>
      <c r="T872" s="129">
        <v>0</v>
      </c>
      <c r="U872" s="129">
        <v>0</v>
      </c>
      <c r="V872" s="129">
        <v>0</v>
      </c>
      <c r="W872" s="129">
        <v>355600</v>
      </c>
      <c r="X872" s="129">
        <v>0</v>
      </c>
      <c r="Y872" s="129">
        <v>0</v>
      </c>
      <c r="Z872" s="129">
        <v>0</v>
      </c>
      <c r="AA872" s="129">
        <v>0</v>
      </c>
      <c r="AB872" s="129">
        <v>0</v>
      </c>
      <c r="AC872" s="129">
        <v>0</v>
      </c>
      <c r="AD872" s="129">
        <v>923854</v>
      </c>
      <c r="AE872" s="129">
        <v>0</v>
      </c>
      <c r="AF872" s="129">
        <v>0</v>
      </c>
      <c r="AG872" s="129">
        <v>6486</v>
      </c>
      <c r="AH872" s="129">
        <v>2047</v>
      </c>
      <c r="AI872" s="129">
        <v>0</v>
      </c>
      <c r="AJ872" s="129">
        <v>0</v>
      </c>
      <c r="AK872" s="129"/>
      <c r="AL872" s="129"/>
      <c r="AM872" s="129"/>
      <c r="AN872" s="129"/>
      <c r="AO872" s="129"/>
      <c r="AP872" s="129"/>
      <c r="AQ872" s="189">
        <f t="shared" si="374"/>
        <v>1377958</v>
      </c>
      <c r="AS872" s="151"/>
      <c r="AT872" s="151"/>
      <c r="AV872" s="181"/>
      <c r="AW872" s="181"/>
      <c r="AX872" s="181"/>
      <c r="AY872" s="181"/>
      <c r="AZ872" s="181"/>
      <c r="BA872" s="181"/>
      <c r="BB872" s="181"/>
      <c r="BC872" s="181"/>
      <c r="BD872" s="181"/>
      <c r="BE872" s="181"/>
      <c r="BF872" s="181"/>
      <c r="BG872" s="181"/>
      <c r="BH872" s="181"/>
      <c r="BI872" s="181"/>
      <c r="BJ872" s="181"/>
      <c r="BK872" s="181"/>
      <c r="BL872" s="181"/>
      <c r="BM872" s="181"/>
      <c r="BN872" s="181"/>
      <c r="BO872" s="181"/>
      <c r="BP872" s="181"/>
      <c r="BQ872" s="181"/>
      <c r="BR872" s="181"/>
      <c r="BS872" s="181"/>
      <c r="BT872" s="181"/>
      <c r="BU872" s="181"/>
      <c r="BV872" s="181"/>
      <c r="BW872" s="181"/>
      <c r="BX872" s="181"/>
      <c r="BY872" s="181"/>
      <c r="BZ872" s="181"/>
      <c r="CA872" s="181"/>
      <c r="CB872" s="181"/>
      <c r="CC872" s="181"/>
      <c r="CD872" s="181"/>
      <c r="CE872" s="181"/>
      <c r="CF872" s="181"/>
      <c r="CG872" s="181"/>
      <c r="CH872" s="181"/>
      <c r="CI872" s="181"/>
      <c r="CJ872" s="181"/>
    </row>
    <row r="873" spans="2:88" x14ac:dyDescent="0.2">
      <c r="B873" s="144" t="str">
        <f t="shared" si="373"/>
        <v>26. Seguros Extensión y Garantía</v>
      </c>
      <c r="C873" s="129">
        <v>0</v>
      </c>
      <c r="D873" s="129">
        <v>0</v>
      </c>
      <c r="E873" s="129">
        <v>0</v>
      </c>
      <c r="F873" s="129">
        <v>0</v>
      </c>
      <c r="G873" s="129">
        <v>0</v>
      </c>
      <c r="H873" s="129">
        <v>0</v>
      </c>
      <c r="I873" s="129">
        <v>0</v>
      </c>
      <c r="J873" s="129">
        <v>0</v>
      </c>
      <c r="K873" s="129">
        <v>0</v>
      </c>
      <c r="L873" s="129">
        <v>0</v>
      </c>
      <c r="M873" s="129">
        <v>0</v>
      </c>
      <c r="N873" s="129">
        <v>0</v>
      </c>
      <c r="O873" s="129">
        <v>0</v>
      </c>
      <c r="P873" s="129">
        <v>0</v>
      </c>
      <c r="Q873" s="129">
        <v>0</v>
      </c>
      <c r="R873" s="129">
        <v>0</v>
      </c>
      <c r="S873" s="129">
        <v>0</v>
      </c>
      <c r="T873" s="129">
        <v>0</v>
      </c>
      <c r="U873" s="129">
        <v>0</v>
      </c>
      <c r="V873" s="129">
        <v>0</v>
      </c>
      <c r="W873" s="129">
        <v>0</v>
      </c>
      <c r="X873" s="129">
        <v>0</v>
      </c>
      <c r="Y873" s="129">
        <v>0</v>
      </c>
      <c r="Z873" s="129">
        <v>0</v>
      </c>
      <c r="AA873" s="129">
        <v>0</v>
      </c>
      <c r="AB873" s="129">
        <v>0</v>
      </c>
      <c r="AC873" s="129">
        <v>0</v>
      </c>
      <c r="AD873" s="129">
        <v>0</v>
      </c>
      <c r="AE873" s="129">
        <v>0</v>
      </c>
      <c r="AF873" s="129">
        <v>0</v>
      </c>
      <c r="AG873" s="129">
        <v>0</v>
      </c>
      <c r="AH873" s="129">
        <v>0</v>
      </c>
      <c r="AI873" s="129">
        <v>0</v>
      </c>
      <c r="AJ873" s="129">
        <v>0</v>
      </c>
      <c r="AK873" s="129"/>
      <c r="AL873" s="129"/>
      <c r="AM873" s="129"/>
      <c r="AN873" s="129"/>
      <c r="AO873" s="129"/>
      <c r="AP873" s="129"/>
      <c r="AQ873" s="189">
        <f t="shared" si="374"/>
        <v>0</v>
      </c>
      <c r="AS873" s="151"/>
      <c r="AT873" s="151"/>
      <c r="AV873" s="181"/>
      <c r="AW873" s="181"/>
      <c r="AX873" s="181"/>
      <c r="AY873" s="181"/>
      <c r="AZ873" s="181"/>
      <c r="BA873" s="181"/>
      <c r="BB873" s="181"/>
      <c r="BC873" s="181"/>
      <c r="BD873" s="181"/>
      <c r="BE873" s="181"/>
      <c r="BF873" s="181"/>
      <c r="BG873" s="181"/>
      <c r="BH873" s="181"/>
      <c r="BI873" s="181"/>
      <c r="BJ873" s="181"/>
      <c r="BK873" s="181"/>
      <c r="BL873" s="181"/>
      <c r="BM873" s="181"/>
      <c r="BN873" s="181"/>
      <c r="BO873" s="181"/>
      <c r="BP873" s="181"/>
      <c r="BQ873" s="181"/>
      <c r="BR873" s="181"/>
      <c r="BS873" s="181"/>
      <c r="BT873" s="181"/>
      <c r="BU873" s="181"/>
      <c r="BV873" s="181"/>
      <c r="BW873" s="181"/>
      <c r="BX873" s="181"/>
      <c r="BY873" s="181"/>
      <c r="BZ873" s="181"/>
      <c r="CA873" s="181"/>
      <c r="CB873" s="181"/>
      <c r="CC873" s="181"/>
      <c r="CD873" s="181"/>
      <c r="CE873" s="181"/>
      <c r="CF873" s="181"/>
      <c r="CG873" s="181"/>
      <c r="CH873" s="181"/>
      <c r="CI873" s="181"/>
      <c r="CJ873" s="181"/>
    </row>
    <row r="874" spans="2:88" x14ac:dyDescent="0.2">
      <c r="B874" s="144" t="str">
        <f t="shared" si="373"/>
        <v>27. Seguros de Crédito por Ventas a Plazo</v>
      </c>
      <c r="C874" s="129">
        <v>0</v>
      </c>
      <c r="D874" s="129">
        <v>7687926</v>
      </c>
      <c r="E874" s="129">
        <v>0</v>
      </c>
      <c r="F874" s="129">
        <v>0</v>
      </c>
      <c r="G874" s="129">
        <v>4299</v>
      </c>
      <c r="H874" s="129">
        <v>0</v>
      </c>
      <c r="I874" s="129">
        <v>0</v>
      </c>
      <c r="J874" s="129">
        <v>557013</v>
      </c>
      <c r="K874" s="129">
        <v>0</v>
      </c>
      <c r="L874" s="129">
        <v>0</v>
      </c>
      <c r="M874" s="129">
        <v>5212739</v>
      </c>
      <c r="N874" s="129">
        <v>0</v>
      </c>
      <c r="O874" s="129">
        <v>0</v>
      </c>
      <c r="P874" s="129">
        <v>30191</v>
      </c>
      <c r="Q874" s="129">
        <v>0</v>
      </c>
      <c r="R874" s="129">
        <v>0</v>
      </c>
      <c r="S874" s="129">
        <v>0</v>
      </c>
      <c r="T874" s="129">
        <v>0</v>
      </c>
      <c r="U874" s="129">
        <v>0</v>
      </c>
      <c r="V874" s="129">
        <v>0</v>
      </c>
      <c r="W874" s="129">
        <v>0</v>
      </c>
      <c r="X874" s="129">
        <v>371200</v>
      </c>
      <c r="Y874" s="129">
        <v>0</v>
      </c>
      <c r="Z874" s="129">
        <v>0</v>
      </c>
      <c r="AA874" s="129">
        <v>0</v>
      </c>
      <c r="AB874" s="129">
        <v>0</v>
      </c>
      <c r="AC874" s="129">
        <v>-366330</v>
      </c>
      <c r="AD874" s="129">
        <v>0</v>
      </c>
      <c r="AE874" s="129">
        <v>0</v>
      </c>
      <c r="AF874" s="129">
        <v>173434</v>
      </c>
      <c r="AG874" s="129">
        <v>0</v>
      </c>
      <c r="AH874" s="129">
        <v>0</v>
      </c>
      <c r="AI874" s="129">
        <v>0</v>
      </c>
      <c r="AJ874" s="129">
        <v>0</v>
      </c>
      <c r="AK874" s="129"/>
      <c r="AL874" s="129"/>
      <c r="AM874" s="129"/>
      <c r="AN874" s="129"/>
      <c r="AO874" s="129"/>
      <c r="AP874" s="129"/>
      <c r="AQ874" s="189">
        <f t="shared" si="374"/>
        <v>13670472</v>
      </c>
      <c r="AS874" s="151"/>
      <c r="AT874" s="151"/>
      <c r="AV874" s="181"/>
      <c r="AW874" s="181"/>
      <c r="AX874" s="181"/>
      <c r="AY874" s="181"/>
      <c r="AZ874" s="181"/>
      <c r="BA874" s="181"/>
      <c r="BB874" s="181"/>
      <c r="BC874" s="181"/>
      <c r="BD874" s="181"/>
      <c r="BE874" s="181"/>
      <c r="BF874" s="181"/>
      <c r="BG874" s="181"/>
      <c r="BH874" s="181"/>
      <c r="BI874" s="181"/>
      <c r="BJ874" s="181"/>
      <c r="BK874" s="181"/>
      <c r="BL874" s="181"/>
      <c r="BM874" s="181"/>
      <c r="BN874" s="181"/>
      <c r="BO874" s="181"/>
      <c r="BP874" s="181"/>
      <c r="BQ874" s="181"/>
      <c r="BR874" s="181"/>
      <c r="BS874" s="181"/>
      <c r="BT874" s="181"/>
      <c r="BU874" s="181"/>
      <c r="BV874" s="181"/>
      <c r="BW874" s="181"/>
      <c r="BX874" s="181"/>
      <c r="BY874" s="181"/>
      <c r="BZ874" s="181"/>
      <c r="CA874" s="181"/>
      <c r="CB874" s="181"/>
      <c r="CC874" s="181"/>
      <c r="CD874" s="181"/>
      <c r="CE874" s="181"/>
      <c r="CF874" s="181"/>
      <c r="CG874" s="181"/>
      <c r="CH874" s="181"/>
      <c r="CI874" s="181"/>
      <c r="CJ874" s="181"/>
    </row>
    <row r="875" spans="2:88" x14ac:dyDescent="0.2">
      <c r="B875" s="144" t="str">
        <f t="shared" si="373"/>
        <v>28. Seguros de Crédito a la Exportación</v>
      </c>
      <c r="C875" s="129">
        <v>0</v>
      </c>
      <c r="D875" s="129">
        <v>1755998</v>
      </c>
      <c r="E875" s="129">
        <v>0</v>
      </c>
      <c r="F875" s="129">
        <v>0</v>
      </c>
      <c r="G875" s="129">
        <v>389</v>
      </c>
      <c r="H875" s="129">
        <v>0</v>
      </c>
      <c r="I875" s="129">
        <v>0</v>
      </c>
      <c r="J875" s="129">
        <v>1243093</v>
      </c>
      <c r="K875" s="129">
        <v>0</v>
      </c>
      <c r="L875" s="129">
        <v>0</v>
      </c>
      <c r="M875" s="129">
        <v>1326161</v>
      </c>
      <c r="N875" s="129">
        <v>0</v>
      </c>
      <c r="O875" s="129">
        <v>0</v>
      </c>
      <c r="P875" s="129">
        <v>0</v>
      </c>
      <c r="Q875" s="129">
        <v>0</v>
      </c>
      <c r="R875" s="129">
        <v>0</v>
      </c>
      <c r="S875" s="129">
        <v>0</v>
      </c>
      <c r="T875" s="129">
        <v>0</v>
      </c>
      <c r="U875" s="129">
        <v>0</v>
      </c>
      <c r="V875" s="129">
        <v>0</v>
      </c>
      <c r="W875" s="129">
        <v>0</v>
      </c>
      <c r="X875" s="129">
        <v>806</v>
      </c>
      <c r="Y875" s="129">
        <v>0</v>
      </c>
      <c r="Z875" s="129">
        <v>0</v>
      </c>
      <c r="AA875" s="129">
        <v>0</v>
      </c>
      <c r="AB875" s="129">
        <v>0</v>
      </c>
      <c r="AC875" s="129">
        <v>-68281</v>
      </c>
      <c r="AD875" s="129">
        <v>0</v>
      </c>
      <c r="AE875" s="129">
        <v>0</v>
      </c>
      <c r="AF875" s="129">
        <v>0</v>
      </c>
      <c r="AG875" s="129">
        <v>0</v>
      </c>
      <c r="AH875" s="129">
        <v>0</v>
      </c>
      <c r="AI875" s="129">
        <v>0</v>
      </c>
      <c r="AJ875" s="129">
        <v>0</v>
      </c>
      <c r="AK875" s="129"/>
      <c r="AL875" s="129"/>
      <c r="AM875" s="129"/>
      <c r="AN875" s="129"/>
      <c r="AO875" s="129"/>
      <c r="AP875" s="129"/>
      <c r="AQ875" s="189">
        <f t="shared" si="374"/>
        <v>4258166</v>
      </c>
      <c r="AS875" s="151"/>
      <c r="AT875" s="151"/>
      <c r="AV875" s="181"/>
      <c r="AW875" s="181"/>
      <c r="AX875" s="181"/>
      <c r="AY875" s="181"/>
      <c r="AZ875" s="181"/>
      <c r="BA875" s="181"/>
      <c r="BB875" s="181"/>
      <c r="BC875" s="181"/>
      <c r="BD875" s="181"/>
      <c r="BE875" s="181"/>
      <c r="BF875" s="181"/>
      <c r="BG875" s="181"/>
      <c r="BH875" s="181"/>
      <c r="BI875" s="181"/>
      <c r="BJ875" s="181"/>
      <c r="BK875" s="181"/>
      <c r="BL875" s="181"/>
      <c r="BM875" s="181"/>
      <c r="BN875" s="181"/>
      <c r="BO875" s="181"/>
      <c r="BP875" s="181"/>
      <c r="BQ875" s="181"/>
      <c r="BR875" s="181"/>
      <c r="BS875" s="181"/>
      <c r="BT875" s="181"/>
      <c r="BU875" s="181"/>
      <c r="BV875" s="181"/>
      <c r="BW875" s="181"/>
      <c r="BX875" s="181"/>
      <c r="BY875" s="181"/>
      <c r="BZ875" s="181"/>
      <c r="CA875" s="181"/>
      <c r="CB875" s="181"/>
      <c r="CC875" s="181"/>
      <c r="CD875" s="181"/>
      <c r="CE875" s="181"/>
      <c r="CF875" s="181"/>
      <c r="CG875" s="181"/>
      <c r="CH875" s="181"/>
      <c r="CI875" s="181"/>
      <c r="CJ875" s="181"/>
    </row>
    <row r="876" spans="2:88" x14ac:dyDescent="0.2">
      <c r="B876" s="144" t="str">
        <f t="shared" si="373"/>
        <v>29. Otros Seguros de Crédito</v>
      </c>
      <c r="C876" s="129">
        <v>0</v>
      </c>
      <c r="D876" s="129">
        <v>0</v>
      </c>
      <c r="E876" s="129">
        <v>0</v>
      </c>
      <c r="F876" s="129">
        <v>0</v>
      </c>
      <c r="G876" s="129">
        <v>0</v>
      </c>
      <c r="H876" s="129">
        <v>0</v>
      </c>
      <c r="I876" s="129">
        <v>0</v>
      </c>
      <c r="J876" s="129">
        <v>0</v>
      </c>
      <c r="K876" s="129">
        <v>0</v>
      </c>
      <c r="L876" s="129">
        <v>0</v>
      </c>
      <c r="M876" s="129">
        <v>0</v>
      </c>
      <c r="N876" s="129">
        <v>0</v>
      </c>
      <c r="O876" s="129">
        <v>0</v>
      </c>
      <c r="P876" s="129">
        <v>0</v>
      </c>
      <c r="Q876" s="129">
        <v>0</v>
      </c>
      <c r="R876" s="129">
        <v>0</v>
      </c>
      <c r="S876" s="129">
        <v>0</v>
      </c>
      <c r="T876" s="129">
        <v>0</v>
      </c>
      <c r="U876" s="129">
        <v>0</v>
      </c>
      <c r="V876" s="129">
        <v>0</v>
      </c>
      <c r="W876" s="129">
        <v>0</v>
      </c>
      <c r="X876" s="129">
        <v>0</v>
      </c>
      <c r="Y876" s="129">
        <v>0</v>
      </c>
      <c r="Z876" s="129">
        <v>0</v>
      </c>
      <c r="AA876" s="129">
        <v>0</v>
      </c>
      <c r="AB876" s="129">
        <v>0</v>
      </c>
      <c r="AC876" s="129">
        <v>0</v>
      </c>
      <c r="AD876" s="129">
        <v>0</v>
      </c>
      <c r="AE876" s="129">
        <v>0</v>
      </c>
      <c r="AF876" s="129">
        <v>0</v>
      </c>
      <c r="AG876" s="129">
        <v>0</v>
      </c>
      <c r="AH876" s="129">
        <v>0</v>
      </c>
      <c r="AI876" s="129">
        <v>0</v>
      </c>
      <c r="AJ876" s="129">
        <v>0</v>
      </c>
      <c r="AK876" s="129"/>
      <c r="AL876" s="129"/>
      <c r="AM876" s="129"/>
      <c r="AN876" s="129"/>
      <c r="AO876" s="129"/>
      <c r="AP876" s="129"/>
      <c r="AQ876" s="189">
        <f t="shared" si="374"/>
        <v>0</v>
      </c>
      <c r="AS876" s="151"/>
      <c r="AT876" s="151"/>
      <c r="AV876" s="181"/>
      <c r="AW876" s="181"/>
      <c r="AX876" s="181"/>
      <c r="AY876" s="181"/>
      <c r="AZ876" s="181"/>
      <c r="BA876" s="181"/>
      <c r="BB876" s="181"/>
      <c r="BC876" s="181"/>
      <c r="BD876" s="181"/>
      <c r="BE876" s="181"/>
      <c r="BF876" s="181"/>
      <c r="BG876" s="181"/>
      <c r="BH876" s="181"/>
      <c r="BI876" s="181"/>
      <c r="BJ876" s="181"/>
      <c r="BK876" s="181"/>
      <c r="BL876" s="181"/>
      <c r="BM876" s="181"/>
      <c r="BN876" s="181"/>
      <c r="BO876" s="181"/>
      <c r="BP876" s="181"/>
      <c r="BQ876" s="181"/>
      <c r="BR876" s="181"/>
      <c r="BS876" s="181"/>
      <c r="BT876" s="181"/>
      <c r="BU876" s="181"/>
      <c r="BV876" s="181"/>
      <c r="BW876" s="181"/>
      <c r="BX876" s="181"/>
      <c r="BY876" s="181"/>
      <c r="BZ876" s="181"/>
      <c r="CA876" s="181"/>
      <c r="CB876" s="181"/>
      <c r="CC876" s="181"/>
      <c r="CD876" s="181"/>
      <c r="CE876" s="181"/>
      <c r="CF876" s="181"/>
      <c r="CG876" s="181"/>
      <c r="CH876" s="181"/>
      <c r="CI876" s="181"/>
      <c r="CJ876" s="181"/>
    </row>
    <row r="877" spans="2:88" x14ac:dyDescent="0.2">
      <c r="B877" s="144" t="str">
        <f t="shared" si="373"/>
        <v>30. Salud</v>
      </c>
      <c r="C877" s="129">
        <v>0</v>
      </c>
      <c r="D877" s="129">
        <v>0</v>
      </c>
      <c r="E877" s="129">
        <v>0</v>
      </c>
      <c r="F877" s="129">
        <v>0</v>
      </c>
      <c r="G877" s="129">
        <v>0</v>
      </c>
      <c r="H877" s="129">
        <v>0</v>
      </c>
      <c r="I877" s="129">
        <v>-7220</v>
      </c>
      <c r="J877" s="129">
        <v>0</v>
      </c>
      <c r="K877" s="129">
        <v>0</v>
      </c>
      <c r="L877" s="129">
        <v>0</v>
      </c>
      <c r="M877" s="129">
        <v>0</v>
      </c>
      <c r="N877" s="129">
        <v>0</v>
      </c>
      <c r="O877" s="129">
        <v>0</v>
      </c>
      <c r="P877" s="129">
        <v>0</v>
      </c>
      <c r="Q877" s="129">
        <v>0</v>
      </c>
      <c r="R877" s="129">
        <v>0</v>
      </c>
      <c r="S877" s="129">
        <v>0</v>
      </c>
      <c r="T877" s="129">
        <v>0</v>
      </c>
      <c r="U877" s="129">
        <v>0</v>
      </c>
      <c r="V877" s="129">
        <v>0</v>
      </c>
      <c r="W877" s="129">
        <v>0</v>
      </c>
      <c r="X877" s="129">
        <v>0</v>
      </c>
      <c r="Y877" s="129">
        <v>0</v>
      </c>
      <c r="Z877" s="129">
        <v>0</v>
      </c>
      <c r="AA877" s="129">
        <v>0</v>
      </c>
      <c r="AB877" s="129">
        <v>0</v>
      </c>
      <c r="AC877" s="129">
        <v>0</v>
      </c>
      <c r="AD877" s="129">
        <v>0</v>
      </c>
      <c r="AE877" s="129">
        <v>0</v>
      </c>
      <c r="AF877" s="129">
        <v>0</v>
      </c>
      <c r="AG877" s="129">
        <v>43</v>
      </c>
      <c r="AH877" s="129">
        <v>0</v>
      </c>
      <c r="AI877" s="129">
        <v>0</v>
      </c>
      <c r="AJ877" s="129">
        <v>0</v>
      </c>
      <c r="AK877" s="129"/>
      <c r="AL877" s="129"/>
      <c r="AM877" s="129"/>
      <c r="AN877" s="129"/>
      <c r="AO877" s="129"/>
      <c r="AP877" s="129"/>
      <c r="AQ877" s="189">
        <f t="shared" si="374"/>
        <v>-7177</v>
      </c>
      <c r="AS877" s="151"/>
      <c r="AT877" s="151"/>
      <c r="AV877" s="181"/>
      <c r="AW877" s="181"/>
      <c r="AX877" s="181"/>
      <c r="AY877" s="181"/>
      <c r="AZ877" s="181"/>
      <c r="BA877" s="181"/>
      <c r="BB877" s="181"/>
      <c r="BC877" s="181"/>
      <c r="BD877" s="181"/>
      <c r="BE877" s="181"/>
      <c r="BF877" s="181"/>
      <c r="BG877" s="181"/>
      <c r="BH877" s="181"/>
      <c r="BI877" s="181"/>
      <c r="BJ877" s="181"/>
      <c r="BK877" s="181"/>
      <c r="BL877" s="181"/>
      <c r="BM877" s="181"/>
      <c r="BN877" s="181"/>
      <c r="BO877" s="181"/>
      <c r="BP877" s="181"/>
      <c r="BQ877" s="181"/>
      <c r="BR877" s="181"/>
      <c r="BS877" s="181"/>
      <c r="BT877" s="181"/>
      <c r="BU877" s="181"/>
      <c r="BV877" s="181"/>
      <c r="BW877" s="181"/>
      <c r="BX877" s="181"/>
      <c r="BY877" s="181"/>
      <c r="BZ877" s="181"/>
      <c r="CA877" s="181"/>
      <c r="CB877" s="181"/>
      <c r="CC877" s="181"/>
      <c r="CD877" s="181"/>
      <c r="CE877" s="181"/>
      <c r="CF877" s="181"/>
      <c r="CG877" s="181"/>
      <c r="CH877" s="181"/>
      <c r="CI877" s="181"/>
      <c r="CJ877" s="181"/>
    </row>
    <row r="878" spans="2:88" x14ac:dyDescent="0.2">
      <c r="B878" s="144" t="str">
        <f t="shared" si="373"/>
        <v>31. Accidentes Personales</v>
      </c>
      <c r="C878" s="129">
        <v>0</v>
      </c>
      <c r="D878" s="129">
        <v>0</v>
      </c>
      <c r="E878" s="129">
        <v>5501</v>
      </c>
      <c r="F878" s="129">
        <v>1709</v>
      </c>
      <c r="G878" s="129">
        <v>0</v>
      </c>
      <c r="H878" s="129">
        <v>82</v>
      </c>
      <c r="I878" s="129">
        <v>221753</v>
      </c>
      <c r="J878" s="129">
        <v>0</v>
      </c>
      <c r="K878" s="129">
        <v>17477</v>
      </c>
      <c r="L878" s="129">
        <v>49395</v>
      </c>
      <c r="M878" s="129">
        <v>0</v>
      </c>
      <c r="N878" s="129">
        <v>571520</v>
      </c>
      <c r="O878" s="129">
        <v>76930</v>
      </c>
      <c r="P878" s="129">
        <v>0</v>
      </c>
      <c r="Q878" s="129">
        <v>7518</v>
      </c>
      <c r="R878" s="129">
        <v>0</v>
      </c>
      <c r="S878" s="129">
        <v>-42</v>
      </c>
      <c r="T878" s="129">
        <v>0</v>
      </c>
      <c r="U878" s="129">
        <v>658</v>
      </c>
      <c r="V878" s="129">
        <v>0</v>
      </c>
      <c r="W878" s="129">
        <v>166947</v>
      </c>
      <c r="X878" s="129">
        <v>0</v>
      </c>
      <c r="Y878" s="129">
        <v>117789</v>
      </c>
      <c r="Z878" s="129">
        <v>538845</v>
      </c>
      <c r="AA878" s="129">
        <v>223615</v>
      </c>
      <c r="AB878" s="129">
        <v>108</v>
      </c>
      <c r="AC878" s="129">
        <v>0</v>
      </c>
      <c r="AD878" s="129">
        <v>34837</v>
      </c>
      <c r="AE878" s="129">
        <v>23405</v>
      </c>
      <c r="AF878" s="129">
        <v>0</v>
      </c>
      <c r="AG878" s="129">
        <v>511</v>
      </c>
      <c r="AH878" s="129">
        <v>30293</v>
      </c>
      <c r="AI878" s="129">
        <v>0</v>
      </c>
      <c r="AJ878" s="129">
        <v>0</v>
      </c>
      <c r="AK878" s="129"/>
      <c r="AL878" s="129"/>
      <c r="AM878" s="129"/>
      <c r="AN878" s="129"/>
      <c r="AO878" s="129"/>
      <c r="AP878" s="129"/>
      <c r="AQ878" s="189">
        <f t="shared" si="374"/>
        <v>2088851</v>
      </c>
      <c r="AS878" s="151"/>
      <c r="AT878" s="151"/>
      <c r="AV878" s="181"/>
      <c r="AW878" s="181"/>
      <c r="AX878" s="181"/>
      <c r="AY878" s="181"/>
      <c r="AZ878" s="181"/>
      <c r="BA878" s="181"/>
      <c r="BB878" s="181"/>
      <c r="BC878" s="181"/>
      <c r="BD878" s="181"/>
      <c r="BE878" s="181"/>
      <c r="BF878" s="181"/>
      <c r="BG878" s="181"/>
      <c r="BH878" s="181"/>
      <c r="BI878" s="181"/>
      <c r="BJ878" s="181"/>
      <c r="BK878" s="181"/>
      <c r="BL878" s="181"/>
      <c r="BM878" s="181"/>
      <c r="BN878" s="181"/>
      <c r="BO878" s="181"/>
      <c r="BP878" s="181"/>
      <c r="BQ878" s="181"/>
      <c r="BR878" s="181"/>
      <c r="BS878" s="181"/>
      <c r="BT878" s="181"/>
      <c r="BU878" s="181"/>
      <c r="BV878" s="181"/>
      <c r="BW878" s="181"/>
      <c r="BX878" s="181"/>
      <c r="BY878" s="181"/>
      <c r="BZ878" s="181"/>
      <c r="CA878" s="181"/>
      <c r="CB878" s="181"/>
      <c r="CC878" s="181"/>
      <c r="CD878" s="181"/>
      <c r="CE878" s="181"/>
      <c r="CF878" s="181"/>
      <c r="CG878" s="181"/>
      <c r="CH878" s="181"/>
      <c r="CI878" s="181"/>
      <c r="CJ878" s="181"/>
    </row>
    <row r="879" spans="2:88" x14ac:dyDescent="0.2">
      <c r="B879" s="144" t="str">
        <f t="shared" si="373"/>
        <v>32. SOAP</v>
      </c>
      <c r="C879" s="129">
        <v>0</v>
      </c>
      <c r="D879" s="129">
        <v>0</v>
      </c>
      <c r="E879" s="129">
        <v>0</v>
      </c>
      <c r="F879" s="129">
        <v>23</v>
      </c>
      <c r="G879" s="129">
        <v>0</v>
      </c>
      <c r="H879" s="129">
        <v>6807</v>
      </c>
      <c r="I879" s="129">
        <v>9610</v>
      </c>
      <c r="J879" s="129">
        <v>0</v>
      </c>
      <c r="K879" s="129">
        <v>0</v>
      </c>
      <c r="L879" s="129">
        <v>0</v>
      </c>
      <c r="M879" s="129">
        <v>0</v>
      </c>
      <c r="N879" s="129">
        <v>0</v>
      </c>
      <c r="O879" s="129">
        <v>0</v>
      </c>
      <c r="P879" s="129">
        <v>0</v>
      </c>
      <c r="Q879" s="129">
        <v>0</v>
      </c>
      <c r="R879" s="129">
        <v>0</v>
      </c>
      <c r="S879" s="129">
        <v>0</v>
      </c>
      <c r="T879" s="129">
        <v>0</v>
      </c>
      <c r="U879" s="129">
        <v>0</v>
      </c>
      <c r="V879" s="129">
        <v>0</v>
      </c>
      <c r="W879" s="129">
        <v>0</v>
      </c>
      <c r="X879" s="129">
        <v>0</v>
      </c>
      <c r="Y879" s="129">
        <v>0</v>
      </c>
      <c r="Z879" s="129">
        <v>0</v>
      </c>
      <c r="AA879" s="129">
        <v>0</v>
      </c>
      <c r="AB879" s="129">
        <v>0</v>
      </c>
      <c r="AC879" s="129">
        <v>0</v>
      </c>
      <c r="AD879" s="129">
        <v>0</v>
      </c>
      <c r="AE879" s="129">
        <v>0</v>
      </c>
      <c r="AF879" s="129">
        <v>0</v>
      </c>
      <c r="AG879" s="129">
        <v>0</v>
      </c>
      <c r="AH879" s="129">
        <v>0</v>
      </c>
      <c r="AI879" s="129">
        <v>0</v>
      </c>
      <c r="AJ879" s="129">
        <v>0</v>
      </c>
      <c r="AK879" s="129"/>
      <c r="AL879" s="129"/>
      <c r="AM879" s="129"/>
      <c r="AN879" s="129"/>
      <c r="AO879" s="129"/>
      <c r="AP879" s="129"/>
      <c r="AQ879" s="189">
        <f t="shared" si="374"/>
        <v>16440</v>
      </c>
      <c r="AS879" s="151"/>
      <c r="AT879" s="151"/>
      <c r="AV879" s="181"/>
      <c r="AW879" s="181"/>
      <c r="AX879" s="181"/>
      <c r="AY879" s="181"/>
      <c r="AZ879" s="181"/>
      <c r="BA879" s="181"/>
      <c r="BB879" s="181"/>
      <c r="BC879" s="181"/>
      <c r="BD879" s="181"/>
      <c r="BE879" s="181"/>
      <c r="BF879" s="181"/>
      <c r="BG879" s="181"/>
      <c r="BH879" s="181"/>
      <c r="BI879" s="181"/>
      <c r="BJ879" s="181"/>
      <c r="BK879" s="181"/>
      <c r="BL879" s="181"/>
      <c r="BM879" s="181"/>
      <c r="BN879" s="181"/>
      <c r="BO879" s="181"/>
      <c r="BP879" s="181"/>
      <c r="BQ879" s="181"/>
      <c r="BR879" s="181"/>
      <c r="BS879" s="181"/>
      <c r="BT879" s="181"/>
      <c r="BU879" s="181"/>
      <c r="BV879" s="181"/>
      <c r="BW879" s="181"/>
      <c r="BX879" s="181"/>
      <c r="BY879" s="181"/>
      <c r="BZ879" s="181"/>
      <c r="CA879" s="181"/>
      <c r="CB879" s="181"/>
      <c r="CC879" s="181"/>
      <c r="CD879" s="181"/>
      <c r="CE879" s="181"/>
      <c r="CF879" s="181"/>
      <c r="CG879" s="181"/>
      <c r="CH879" s="181"/>
      <c r="CI879" s="181"/>
      <c r="CJ879" s="181"/>
    </row>
    <row r="880" spans="2:88" x14ac:dyDescent="0.2">
      <c r="B880" s="144" t="str">
        <f t="shared" si="373"/>
        <v>33. Seguro de Cesantía</v>
      </c>
      <c r="C880" s="129">
        <v>0</v>
      </c>
      <c r="D880" s="129">
        <v>0</v>
      </c>
      <c r="E880" s="129">
        <v>663114</v>
      </c>
      <c r="F880" s="129">
        <v>0</v>
      </c>
      <c r="G880" s="129">
        <v>0</v>
      </c>
      <c r="H880" s="129">
        <v>0</v>
      </c>
      <c r="I880" s="129">
        <v>38158</v>
      </c>
      <c r="J880" s="129">
        <v>0</v>
      </c>
      <c r="K880" s="129">
        <v>0</v>
      </c>
      <c r="L880" s="129">
        <v>0</v>
      </c>
      <c r="M880" s="129">
        <v>0</v>
      </c>
      <c r="N880" s="129">
        <v>0</v>
      </c>
      <c r="O880" s="129">
        <v>0</v>
      </c>
      <c r="P880" s="129">
        <v>0</v>
      </c>
      <c r="Q880" s="129">
        <v>0</v>
      </c>
      <c r="R880" s="129">
        <v>0</v>
      </c>
      <c r="S880" s="129">
        <v>0</v>
      </c>
      <c r="T880" s="129">
        <v>0</v>
      </c>
      <c r="U880" s="129">
        <v>0</v>
      </c>
      <c r="V880" s="129">
        <v>0</v>
      </c>
      <c r="W880" s="129">
        <v>0</v>
      </c>
      <c r="X880" s="129">
        <v>0</v>
      </c>
      <c r="Y880" s="129">
        <v>0</v>
      </c>
      <c r="Z880" s="129">
        <v>0</v>
      </c>
      <c r="AA880" s="129">
        <v>0</v>
      </c>
      <c r="AB880" s="129">
        <v>96330</v>
      </c>
      <c r="AC880" s="129">
        <v>0</v>
      </c>
      <c r="AD880" s="129">
        <v>0</v>
      </c>
      <c r="AE880" s="129">
        <v>0</v>
      </c>
      <c r="AF880" s="129">
        <v>0</v>
      </c>
      <c r="AG880" s="129">
        <v>-1</v>
      </c>
      <c r="AH880" s="129">
        <v>0</v>
      </c>
      <c r="AI880" s="129">
        <v>32772</v>
      </c>
      <c r="AJ880" s="129">
        <v>2675728</v>
      </c>
      <c r="AK880" s="129"/>
      <c r="AL880" s="129"/>
      <c r="AM880" s="129"/>
      <c r="AN880" s="129"/>
      <c r="AO880" s="129"/>
      <c r="AP880" s="129"/>
      <c r="AQ880" s="189">
        <f t="shared" si="374"/>
        <v>3506101</v>
      </c>
      <c r="AS880" s="151"/>
      <c r="AT880" s="151"/>
      <c r="AV880" s="181"/>
      <c r="AW880" s="181"/>
      <c r="AX880" s="181"/>
      <c r="AY880" s="181"/>
      <c r="AZ880" s="181"/>
      <c r="BA880" s="181"/>
      <c r="BB880" s="181"/>
      <c r="BC880" s="181"/>
      <c r="BD880" s="181"/>
      <c r="BE880" s="181"/>
      <c r="BF880" s="181"/>
      <c r="BG880" s="181"/>
      <c r="BH880" s="181"/>
      <c r="BI880" s="181"/>
      <c r="BJ880" s="181"/>
      <c r="BK880" s="181"/>
      <c r="BL880" s="181"/>
      <c r="BM880" s="181"/>
      <c r="BN880" s="181"/>
      <c r="BO880" s="181"/>
      <c r="BP880" s="181"/>
      <c r="BQ880" s="181"/>
      <c r="BR880" s="181"/>
      <c r="BS880" s="181"/>
      <c r="BT880" s="181"/>
      <c r="BU880" s="181"/>
      <c r="BV880" s="181"/>
      <c r="BW880" s="181"/>
      <c r="BX880" s="181"/>
      <c r="BY880" s="181"/>
      <c r="BZ880" s="181"/>
      <c r="CA880" s="181"/>
      <c r="CB880" s="181"/>
      <c r="CC880" s="181"/>
      <c r="CD880" s="181"/>
      <c r="CE880" s="181"/>
      <c r="CF880" s="181"/>
      <c r="CG880" s="181"/>
      <c r="CH880" s="181"/>
      <c r="CI880" s="181"/>
      <c r="CJ880" s="181"/>
    </row>
    <row r="881" spans="2:88" x14ac:dyDescent="0.2">
      <c r="B881" s="144" t="str">
        <f t="shared" si="373"/>
        <v>34. Seguro de Título</v>
      </c>
      <c r="C881" s="129">
        <v>0</v>
      </c>
      <c r="D881" s="129">
        <v>0</v>
      </c>
      <c r="E881" s="129">
        <v>0</v>
      </c>
      <c r="F881" s="129">
        <v>0</v>
      </c>
      <c r="G881" s="129">
        <v>0</v>
      </c>
      <c r="H881" s="129">
        <v>0</v>
      </c>
      <c r="I881" s="129">
        <v>0</v>
      </c>
      <c r="J881" s="129">
        <v>0</v>
      </c>
      <c r="K881" s="129">
        <v>0</v>
      </c>
      <c r="L881" s="129">
        <v>0</v>
      </c>
      <c r="M881" s="129">
        <v>0</v>
      </c>
      <c r="N881" s="129">
        <v>0</v>
      </c>
      <c r="O881" s="129">
        <v>0</v>
      </c>
      <c r="P881" s="129">
        <v>0</v>
      </c>
      <c r="Q881" s="129">
        <v>17894</v>
      </c>
      <c r="R881" s="129">
        <v>0</v>
      </c>
      <c r="S881" s="129">
        <v>0</v>
      </c>
      <c r="T881" s="129">
        <v>0</v>
      </c>
      <c r="U881" s="129">
        <v>0</v>
      </c>
      <c r="V881" s="129">
        <v>0</v>
      </c>
      <c r="W881" s="129">
        <v>0</v>
      </c>
      <c r="X881" s="129">
        <v>0</v>
      </c>
      <c r="Y881" s="129">
        <v>0</v>
      </c>
      <c r="Z881" s="129">
        <v>0</v>
      </c>
      <c r="AA881" s="129">
        <v>0</v>
      </c>
      <c r="AB881" s="129">
        <v>0</v>
      </c>
      <c r="AC881" s="129">
        <v>0</v>
      </c>
      <c r="AD881" s="129">
        <v>0</v>
      </c>
      <c r="AE881" s="129">
        <v>0</v>
      </c>
      <c r="AF881" s="129">
        <v>0</v>
      </c>
      <c r="AG881" s="129">
        <v>0</v>
      </c>
      <c r="AH881" s="129">
        <v>0</v>
      </c>
      <c r="AI881" s="129">
        <v>0</v>
      </c>
      <c r="AJ881" s="129">
        <v>0</v>
      </c>
      <c r="AK881" s="129"/>
      <c r="AL881" s="129"/>
      <c r="AM881" s="129"/>
      <c r="AN881" s="129"/>
      <c r="AO881" s="129"/>
      <c r="AP881" s="129"/>
      <c r="AQ881" s="189">
        <f t="shared" si="374"/>
        <v>17894</v>
      </c>
      <c r="AS881" s="151"/>
      <c r="AT881" s="151"/>
      <c r="AV881" s="181"/>
      <c r="AW881" s="181"/>
      <c r="AX881" s="181"/>
      <c r="AY881" s="181"/>
      <c r="AZ881" s="181"/>
      <c r="BA881" s="181"/>
      <c r="BB881" s="181"/>
      <c r="BC881" s="181"/>
      <c r="BD881" s="181"/>
      <c r="BE881" s="181"/>
      <c r="BF881" s="181"/>
      <c r="BG881" s="181"/>
      <c r="BH881" s="181"/>
      <c r="BI881" s="181"/>
      <c r="BJ881" s="181"/>
      <c r="BK881" s="181"/>
      <c r="BL881" s="181"/>
      <c r="BM881" s="181"/>
      <c r="BN881" s="181"/>
      <c r="BO881" s="181"/>
      <c r="BP881" s="181"/>
      <c r="BQ881" s="181"/>
      <c r="BR881" s="181"/>
      <c r="BS881" s="181"/>
      <c r="BT881" s="181"/>
      <c r="BU881" s="181"/>
      <c r="BV881" s="181"/>
      <c r="BW881" s="181"/>
      <c r="BX881" s="181"/>
      <c r="BY881" s="181"/>
      <c r="BZ881" s="181"/>
      <c r="CA881" s="181"/>
      <c r="CB881" s="181"/>
      <c r="CC881" s="181"/>
      <c r="CD881" s="181"/>
      <c r="CE881" s="181"/>
      <c r="CF881" s="181"/>
      <c r="CG881" s="181"/>
      <c r="CH881" s="181"/>
      <c r="CI881" s="181"/>
      <c r="CJ881" s="181"/>
    </row>
    <row r="882" spans="2:88" x14ac:dyDescent="0.2">
      <c r="B882" s="144" t="str">
        <f t="shared" si="373"/>
        <v>35. Seguro Agrícola</v>
      </c>
      <c r="C882" s="129">
        <v>0</v>
      </c>
      <c r="D882" s="129">
        <v>0</v>
      </c>
      <c r="E882" s="129">
        <v>0</v>
      </c>
      <c r="F882" s="129">
        <v>0</v>
      </c>
      <c r="G882" s="129">
        <v>0</v>
      </c>
      <c r="H882" s="129">
        <v>0</v>
      </c>
      <c r="I882" s="129">
        <v>0</v>
      </c>
      <c r="J882" s="129">
        <v>0</v>
      </c>
      <c r="K882" s="129">
        <v>0</v>
      </c>
      <c r="L882" s="129">
        <v>0</v>
      </c>
      <c r="M882" s="129">
        <v>0</v>
      </c>
      <c r="N882" s="129">
        <v>0</v>
      </c>
      <c r="O882" s="129">
        <v>0</v>
      </c>
      <c r="P882" s="129">
        <v>0</v>
      </c>
      <c r="Q882" s="129">
        <v>2326636</v>
      </c>
      <c r="R882" s="129">
        <v>0</v>
      </c>
      <c r="S882" s="129">
        <v>0</v>
      </c>
      <c r="T882" s="129">
        <v>0</v>
      </c>
      <c r="U882" s="129">
        <v>0</v>
      </c>
      <c r="V882" s="129">
        <v>0</v>
      </c>
      <c r="W882" s="129">
        <v>0</v>
      </c>
      <c r="X882" s="129">
        <v>0</v>
      </c>
      <c r="Y882" s="129">
        <v>0</v>
      </c>
      <c r="Z882" s="129">
        <v>0</v>
      </c>
      <c r="AA882" s="129">
        <v>0</v>
      </c>
      <c r="AB882" s="129">
        <v>0</v>
      </c>
      <c r="AC882" s="129">
        <v>0</v>
      </c>
      <c r="AD882" s="129">
        <v>0</v>
      </c>
      <c r="AE882" s="129">
        <v>0</v>
      </c>
      <c r="AF882" s="129">
        <v>0</v>
      </c>
      <c r="AG882" s="129">
        <v>204748</v>
      </c>
      <c r="AH882" s="129">
        <v>0</v>
      </c>
      <c r="AI882" s="129">
        <v>0</v>
      </c>
      <c r="AJ882" s="129">
        <v>0</v>
      </c>
      <c r="AK882" s="129"/>
      <c r="AL882" s="129"/>
      <c r="AM882" s="129"/>
      <c r="AN882" s="129"/>
      <c r="AO882" s="129"/>
      <c r="AP882" s="129"/>
      <c r="AQ882" s="189">
        <f t="shared" si="374"/>
        <v>2531384</v>
      </c>
      <c r="AS882" s="151"/>
      <c r="AT882" s="151"/>
      <c r="AV882" s="181"/>
      <c r="AW882" s="181"/>
      <c r="AX882" s="181"/>
      <c r="AY882" s="181"/>
      <c r="AZ882" s="181"/>
      <c r="BA882" s="181"/>
      <c r="BB882" s="181"/>
      <c r="BC882" s="181"/>
      <c r="BD882" s="181"/>
      <c r="BE882" s="181"/>
      <c r="BF882" s="181"/>
      <c r="BG882" s="181"/>
      <c r="BH882" s="181"/>
      <c r="BI882" s="181"/>
      <c r="BJ882" s="181"/>
      <c r="BK882" s="181"/>
      <c r="BL882" s="181"/>
      <c r="BM882" s="181"/>
      <c r="BN882" s="181"/>
      <c r="BO882" s="181"/>
      <c r="BP882" s="181"/>
      <c r="BQ882" s="181"/>
      <c r="BR882" s="181"/>
      <c r="BS882" s="181"/>
      <c r="BT882" s="181"/>
      <c r="BU882" s="181"/>
      <c r="BV882" s="181"/>
      <c r="BW882" s="181"/>
      <c r="BX882" s="181"/>
      <c r="BY882" s="181"/>
      <c r="BZ882" s="181"/>
      <c r="CA882" s="181"/>
      <c r="CB882" s="181"/>
      <c r="CC882" s="181"/>
      <c r="CD882" s="181"/>
      <c r="CE882" s="181"/>
      <c r="CF882" s="181"/>
      <c r="CG882" s="181"/>
      <c r="CH882" s="181"/>
      <c r="CI882" s="181"/>
      <c r="CJ882" s="181"/>
    </row>
    <row r="883" spans="2:88" x14ac:dyDescent="0.2">
      <c r="B883" s="144" t="str">
        <f t="shared" si="373"/>
        <v>36. Seguro de Asistencia</v>
      </c>
      <c r="C883" s="129">
        <v>0</v>
      </c>
      <c r="D883" s="129">
        <v>0</v>
      </c>
      <c r="E883" s="129">
        <v>942</v>
      </c>
      <c r="F883" s="129">
        <v>0</v>
      </c>
      <c r="G883" s="129">
        <v>0</v>
      </c>
      <c r="H883" s="129">
        <v>8</v>
      </c>
      <c r="I883" s="129">
        <v>34360</v>
      </c>
      <c r="J883" s="129">
        <v>0</v>
      </c>
      <c r="K883" s="129">
        <v>0</v>
      </c>
      <c r="L883" s="129">
        <v>218</v>
      </c>
      <c r="M883" s="129">
        <v>0</v>
      </c>
      <c r="N883" s="129">
        <v>0</v>
      </c>
      <c r="O883" s="129">
        <v>0</v>
      </c>
      <c r="P883" s="129">
        <v>0</v>
      </c>
      <c r="Q883" s="129">
        <v>0</v>
      </c>
      <c r="R883" s="129">
        <v>0</v>
      </c>
      <c r="S883" s="129">
        <v>-72</v>
      </c>
      <c r="T883" s="129">
        <v>0</v>
      </c>
      <c r="U883" s="129">
        <v>67</v>
      </c>
      <c r="V883" s="129">
        <v>0</v>
      </c>
      <c r="W883" s="129">
        <v>0</v>
      </c>
      <c r="X883" s="129">
        <v>0</v>
      </c>
      <c r="Y883" s="129">
        <v>15450</v>
      </c>
      <c r="Z883" s="129">
        <v>4</v>
      </c>
      <c r="AA883" s="129">
        <v>0</v>
      </c>
      <c r="AB883" s="129">
        <v>0</v>
      </c>
      <c r="AC883" s="129">
        <v>0</v>
      </c>
      <c r="AD883" s="129">
        <v>393102</v>
      </c>
      <c r="AE883" s="129">
        <v>0</v>
      </c>
      <c r="AF883" s="129">
        <v>0</v>
      </c>
      <c r="AG883" s="129">
        <v>3</v>
      </c>
      <c r="AH883" s="129">
        <v>139</v>
      </c>
      <c r="AI883" s="129">
        <v>0</v>
      </c>
      <c r="AJ883" s="129">
        <v>0</v>
      </c>
      <c r="AK883" s="129"/>
      <c r="AL883" s="129"/>
      <c r="AM883" s="129"/>
      <c r="AN883" s="129"/>
      <c r="AO883" s="129"/>
      <c r="AP883" s="129"/>
      <c r="AQ883" s="189">
        <f t="shared" si="374"/>
        <v>444221</v>
      </c>
      <c r="AS883" s="151"/>
      <c r="AT883" s="151"/>
      <c r="AV883" s="181"/>
      <c r="AW883" s="181"/>
      <c r="AX883" s="181"/>
      <c r="AY883" s="181"/>
      <c r="AZ883" s="181"/>
      <c r="BA883" s="181"/>
      <c r="BB883" s="181"/>
      <c r="BC883" s="181"/>
      <c r="BD883" s="181"/>
      <c r="BE883" s="181"/>
      <c r="BF883" s="181"/>
      <c r="BG883" s="181"/>
      <c r="BH883" s="181"/>
      <c r="BI883" s="181"/>
      <c r="BJ883" s="181"/>
      <c r="BK883" s="181"/>
      <c r="BL883" s="181"/>
      <c r="BM883" s="181"/>
      <c r="BN883" s="181"/>
      <c r="BO883" s="181"/>
      <c r="BP883" s="181"/>
      <c r="BQ883" s="181"/>
      <c r="BR883" s="181"/>
      <c r="BS883" s="181"/>
      <c r="BT883" s="181"/>
      <c r="BU883" s="181"/>
      <c r="BV883" s="181"/>
      <c r="BW883" s="181"/>
      <c r="BX883" s="181"/>
      <c r="BY883" s="181"/>
      <c r="BZ883" s="181"/>
      <c r="CA883" s="181"/>
      <c r="CB883" s="181"/>
      <c r="CC883" s="181"/>
      <c r="CD883" s="181"/>
      <c r="CE883" s="181"/>
      <c r="CF883" s="181"/>
      <c r="CG883" s="181"/>
      <c r="CH883" s="181"/>
      <c r="CI883" s="181"/>
      <c r="CJ883" s="181"/>
    </row>
    <row r="884" spans="2:88" x14ac:dyDescent="0.2">
      <c r="B884" s="144" t="str">
        <f t="shared" si="373"/>
        <v>50. Otros Seguros</v>
      </c>
      <c r="C884" s="129">
        <v>0</v>
      </c>
      <c r="D884" s="129">
        <v>0</v>
      </c>
      <c r="E884" s="129">
        <v>580278</v>
      </c>
      <c r="F884" s="129">
        <v>0</v>
      </c>
      <c r="G884" s="129">
        <v>0</v>
      </c>
      <c r="H884" s="129">
        <v>1588</v>
      </c>
      <c r="I884" s="129">
        <v>281232</v>
      </c>
      <c r="J884" s="129">
        <v>0</v>
      </c>
      <c r="K884" s="129">
        <v>11513</v>
      </c>
      <c r="L884" s="129">
        <v>1340</v>
      </c>
      <c r="M884" s="129">
        <v>0</v>
      </c>
      <c r="N884" s="129">
        <v>921149</v>
      </c>
      <c r="O884" s="129">
        <v>19069</v>
      </c>
      <c r="P884" s="129">
        <v>0</v>
      </c>
      <c r="Q884" s="129">
        <v>1852452</v>
      </c>
      <c r="R884" s="129">
        <v>0</v>
      </c>
      <c r="S884" s="129">
        <v>1476476</v>
      </c>
      <c r="T884" s="129">
        <v>0</v>
      </c>
      <c r="U884" s="129">
        <v>199791</v>
      </c>
      <c r="V884" s="129">
        <v>0</v>
      </c>
      <c r="W884" s="129">
        <v>338620</v>
      </c>
      <c r="X884" s="129">
        <v>0</v>
      </c>
      <c r="Y884" s="129">
        <v>10550</v>
      </c>
      <c r="Z884" s="129">
        <v>26069</v>
      </c>
      <c r="AA884" s="129">
        <v>306124</v>
      </c>
      <c r="AB884" s="129">
        <v>0</v>
      </c>
      <c r="AC884" s="129">
        <v>0</v>
      </c>
      <c r="AD884" s="129">
        <v>85158</v>
      </c>
      <c r="AE884" s="129">
        <v>0</v>
      </c>
      <c r="AF884" s="129">
        <v>0</v>
      </c>
      <c r="AG884" s="129">
        <v>2376323</v>
      </c>
      <c r="AH884" s="129">
        <v>109103</v>
      </c>
      <c r="AI884" s="129">
        <v>0</v>
      </c>
      <c r="AJ884" s="129">
        <v>0</v>
      </c>
      <c r="AK884" s="129"/>
      <c r="AL884" s="129"/>
      <c r="AM884" s="129"/>
      <c r="AN884" s="129"/>
      <c r="AO884" s="129"/>
      <c r="AP884" s="129"/>
      <c r="AQ884" s="189">
        <f t="shared" si="374"/>
        <v>8596835</v>
      </c>
      <c r="AS884" s="151"/>
      <c r="AT884" s="151"/>
      <c r="AV884" s="181"/>
      <c r="AW884" s="181"/>
      <c r="AX884" s="181"/>
      <c r="AY884" s="181"/>
      <c r="AZ884" s="181"/>
      <c r="BA884" s="181"/>
      <c r="BB884" s="181"/>
      <c r="BC884" s="181"/>
      <c r="BD884" s="181"/>
      <c r="BE884" s="181"/>
      <c r="BF884" s="181"/>
      <c r="BG884" s="181"/>
      <c r="BH884" s="181"/>
      <c r="BI884" s="181"/>
      <c r="BJ884" s="181"/>
      <c r="BK884" s="181"/>
      <c r="BL884" s="181"/>
      <c r="BM884" s="181"/>
      <c r="BN884" s="181"/>
      <c r="BO884" s="181"/>
      <c r="BP884" s="181"/>
      <c r="BQ884" s="181"/>
      <c r="BR884" s="181"/>
      <c r="BS884" s="181"/>
      <c r="BT884" s="181"/>
      <c r="BU884" s="181"/>
      <c r="BV884" s="181"/>
      <c r="BW884" s="181"/>
      <c r="BX884" s="181"/>
      <c r="BY884" s="181"/>
      <c r="BZ884" s="181"/>
      <c r="CA884" s="181"/>
      <c r="CB884" s="181"/>
      <c r="CC884" s="181"/>
      <c r="CD884" s="181"/>
      <c r="CE884" s="181"/>
      <c r="CF884" s="181"/>
      <c r="CG884" s="181"/>
      <c r="CH884" s="181"/>
      <c r="CI884" s="181"/>
      <c r="CJ884" s="181"/>
    </row>
    <row r="885" spans="2:88" x14ac:dyDescent="0.2">
      <c r="B885" s="145" t="str">
        <f>B286</f>
        <v>Total</v>
      </c>
      <c r="C885" s="187">
        <f>SUM(C848:C884)</f>
        <v>133457</v>
      </c>
      <c r="D885" s="187">
        <f t="shared" ref="D885:AP885" si="375">SUM(D848:D884)</f>
        <v>17587641</v>
      </c>
      <c r="E885" s="187">
        <f t="shared" si="375"/>
        <v>15360557</v>
      </c>
      <c r="F885" s="187">
        <f t="shared" si="375"/>
        <v>752300</v>
      </c>
      <c r="G885" s="187">
        <f t="shared" si="375"/>
        <v>975461</v>
      </c>
      <c r="H885" s="187">
        <f t="shared" si="375"/>
        <v>12319870</v>
      </c>
      <c r="I885" s="187">
        <f t="shared" si="375"/>
        <v>36360815</v>
      </c>
      <c r="J885" s="187">
        <f t="shared" si="375"/>
        <v>1800106</v>
      </c>
      <c r="K885" s="187">
        <f t="shared" si="375"/>
        <v>3430193</v>
      </c>
      <c r="L885" s="187">
        <f t="shared" si="375"/>
        <v>2519706</v>
      </c>
      <c r="M885" s="187">
        <f t="shared" si="375"/>
        <v>7668537</v>
      </c>
      <c r="N885" s="187">
        <f t="shared" si="375"/>
        <v>11932004</v>
      </c>
      <c r="O885" s="187">
        <f t="shared" si="375"/>
        <v>14318467</v>
      </c>
      <c r="P885" s="187">
        <f t="shared" si="375"/>
        <v>847498</v>
      </c>
      <c r="Q885" s="187">
        <f t="shared" si="375"/>
        <v>21458013</v>
      </c>
      <c r="R885" s="187">
        <f t="shared" si="375"/>
        <v>0</v>
      </c>
      <c r="S885" s="187">
        <f t="shared" si="375"/>
        <v>9873362</v>
      </c>
      <c r="T885" s="187">
        <f t="shared" si="375"/>
        <v>0</v>
      </c>
      <c r="U885" s="187">
        <f t="shared" si="375"/>
        <v>49253493</v>
      </c>
      <c r="V885" s="187">
        <f t="shared" si="375"/>
        <v>137237</v>
      </c>
      <c r="W885" s="187">
        <f t="shared" si="375"/>
        <v>18694326</v>
      </c>
      <c r="X885" s="187">
        <f t="shared" si="375"/>
        <v>866155</v>
      </c>
      <c r="Y885" s="187">
        <f t="shared" si="375"/>
        <v>4430370</v>
      </c>
      <c r="Z885" s="187">
        <f t="shared" si="375"/>
        <v>29454997</v>
      </c>
      <c r="AA885" s="187">
        <f t="shared" si="375"/>
        <v>10557206</v>
      </c>
      <c r="AB885" s="187">
        <f t="shared" si="375"/>
        <v>96438</v>
      </c>
      <c r="AC885" s="187">
        <f t="shared" si="375"/>
        <v>-431017</v>
      </c>
      <c r="AD885" s="187">
        <f t="shared" si="375"/>
        <v>43623382</v>
      </c>
      <c r="AE885" s="187">
        <f t="shared" si="375"/>
        <v>10778374</v>
      </c>
      <c r="AF885" s="187">
        <f t="shared" si="375"/>
        <v>751203</v>
      </c>
      <c r="AG885" s="187">
        <f t="shared" si="375"/>
        <v>55480029</v>
      </c>
      <c r="AH885" s="187">
        <f t="shared" si="375"/>
        <v>16222571</v>
      </c>
      <c r="AI885" s="187">
        <f t="shared" si="375"/>
        <v>73135</v>
      </c>
      <c r="AJ885" s="187">
        <f t="shared" si="375"/>
        <v>9359781</v>
      </c>
      <c r="AK885" s="187">
        <f t="shared" si="375"/>
        <v>0</v>
      </c>
      <c r="AL885" s="187">
        <f t="shared" si="375"/>
        <v>0</v>
      </c>
      <c r="AM885" s="187">
        <f t="shared" si="375"/>
        <v>0</v>
      </c>
      <c r="AN885" s="187">
        <f t="shared" si="375"/>
        <v>0</v>
      </c>
      <c r="AO885" s="187">
        <f t="shared" si="375"/>
        <v>0</v>
      </c>
      <c r="AP885" s="187">
        <f t="shared" si="375"/>
        <v>0</v>
      </c>
      <c r="AQ885" s="190">
        <f t="shared" si="374"/>
        <v>406685667</v>
      </c>
      <c r="AS885" s="185"/>
      <c r="AT885" s="185"/>
      <c r="AV885" s="181"/>
      <c r="AW885" s="181"/>
      <c r="AX885" s="181"/>
      <c r="AY885" s="181"/>
      <c r="AZ885" s="181"/>
      <c r="BA885" s="181"/>
      <c r="BB885" s="181"/>
      <c r="BC885" s="181"/>
      <c r="BD885" s="181"/>
      <c r="BE885" s="181"/>
      <c r="BF885" s="181"/>
      <c r="BG885" s="181"/>
      <c r="BH885" s="181"/>
      <c r="BI885" s="181"/>
      <c r="BJ885" s="181"/>
      <c r="BK885" s="181"/>
      <c r="BL885" s="181"/>
      <c r="BM885" s="181"/>
      <c r="BN885" s="181"/>
      <c r="BO885" s="181"/>
      <c r="BP885" s="181"/>
      <c r="BQ885" s="181"/>
      <c r="BR885" s="181"/>
      <c r="BS885" s="181"/>
      <c r="BT885" s="181"/>
      <c r="BU885" s="181"/>
      <c r="BV885" s="181"/>
      <c r="BW885" s="181"/>
      <c r="BX885" s="181"/>
      <c r="BY885" s="181"/>
      <c r="BZ885" s="181"/>
      <c r="CA885" s="181"/>
      <c r="CB885" s="181"/>
      <c r="CC885" s="181"/>
      <c r="CD885" s="181"/>
      <c r="CE885" s="181"/>
      <c r="CF885" s="181"/>
      <c r="CG885" s="181"/>
      <c r="CH885" s="181"/>
      <c r="CI885" s="181"/>
      <c r="CJ885" s="181"/>
    </row>
    <row r="888" spans="2:88" ht="18.75" customHeight="1" x14ac:dyDescent="0.2">
      <c r="B888" s="281" t="s">
        <v>402</v>
      </c>
      <c r="C888" s="281"/>
      <c r="D888" s="281"/>
      <c r="E888" s="281"/>
      <c r="F888" s="281"/>
      <c r="G888" s="281"/>
      <c r="H888" s="281"/>
      <c r="I888" s="281"/>
      <c r="J888" s="281"/>
      <c r="K888" s="281"/>
      <c r="L888" s="281"/>
      <c r="M888" s="281"/>
      <c r="N888" s="281"/>
      <c r="O888" s="281"/>
      <c r="P888" s="281"/>
      <c r="Q888" s="281"/>
      <c r="R888" s="281"/>
      <c r="S888" s="281"/>
      <c r="T888" s="281"/>
      <c r="U888" s="281"/>
      <c r="V888" s="281"/>
      <c r="W888" s="281"/>
      <c r="X888" s="281"/>
      <c r="Y888" s="281"/>
      <c r="Z888" s="281"/>
      <c r="AA888" s="281"/>
      <c r="AB888" s="281"/>
      <c r="AC888" s="281"/>
      <c r="AD888" s="281"/>
      <c r="AE888" s="281"/>
      <c r="AF888" s="281"/>
      <c r="AG888" s="281"/>
      <c r="AH888" s="281"/>
      <c r="AI888" s="281"/>
      <c r="AJ888" s="281"/>
      <c r="AK888" s="281"/>
      <c r="AL888" s="281"/>
      <c r="AM888" s="281"/>
      <c r="AN888" s="281"/>
      <c r="AO888" s="281"/>
      <c r="AP888" s="281"/>
      <c r="AQ888" s="281"/>
      <c r="AS888" s="146"/>
      <c r="AV888" s="181"/>
      <c r="AW888" s="181"/>
      <c r="AX888" s="181"/>
      <c r="AY888" s="181"/>
      <c r="AZ888" s="181"/>
      <c r="BA888" s="181"/>
      <c r="BB888" s="181"/>
      <c r="BC888" s="181"/>
      <c r="BD888" s="181"/>
      <c r="BE888" s="181"/>
      <c r="BF888" s="181"/>
      <c r="BG888" s="181"/>
      <c r="BH888" s="181"/>
      <c r="BI888" s="181"/>
      <c r="BJ888" s="181"/>
      <c r="BK888" s="181"/>
      <c r="BL888" s="181"/>
      <c r="BM888" s="181"/>
      <c r="BN888" s="181"/>
      <c r="BO888" s="181"/>
      <c r="BP888" s="181"/>
      <c r="BQ888" s="181"/>
      <c r="BR888" s="181"/>
      <c r="BS888" s="181"/>
      <c r="BT888" s="181"/>
      <c r="BU888" s="181"/>
      <c r="BV888" s="181"/>
      <c r="BW888" s="181"/>
      <c r="BX888" s="181"/>
      <c r="BY888" s="181"/>
      <c r="BZ888" s="181"/>
      <c r="CA888" s="181"/>
      <c r="CB888" s="181"/>
      <c r="CC888" s="181"/>
      <c r="CD888" s="181"/>
      <c r="CE888" s="181"/>
      <c r="CF888" s="181"/>
      <c r="CG888" s="181"/>
      <c r="CH888" s="181"/>
      <c r="CI888" s="181"/>
      <c r="CJ888" s="181"/>
    </row>
    <row r="889" spans="2:88" ht="22.5" x14ac:dyDescent="0.2">
      <c r="B889" s="122"/>
      <c r="C889" s="122" t="str">
        <f>C7</f>
        <v>Assurant Chile</v>
      </c>
      <c r="D889" s="122" t="str">
        <f t="shared" ref="D889:AQ889" si="376">D7</f>
        <v>AVLA Crédito</v>
      </c>
      <c r="E889" s="122" t="str">
        <f t="shared" si="376"/>
        <v>BCI Seguros</v>
      </c>
      <c r="F889" s="122" t="str">
        <f t="shared" si="376"/>
        <v>BNP Paribas Cardif</v>
      </c>
      <c r="G889" s="122" t="str">
        <f t="shared" si="376"/>
        <v>Cesce Chile</v>
      </c>
      <c r="H889" s="122" t="str">
        <f t="shared" si="376"/>
        <v>Chilena Consolidada</v>
      </c>
      <c r="I889" s="122" t="str">
        <f t="shared" si="376"/>
        <v>Chubb Generales</v>
      </c>
      <c r="J889" s="122" t="str">
        <f t="shared" si="376"/>
        <v>Coface Chile</v>
      </c>
      <c r="K889" s="122" t="str">
        <f t="shared" si="376"/>
        <v>Consorcio Nacional</v>
      </c>
      <c r="L889" s="122" t="str">
        <f t="shared" si="376"/>
        <v>Contempora</v>
      </c>
      <c r="M889" s="122" t="str">
        <f t="shared" si="376"/>
        <v>Continental Crédito</v>
      </c>
      <c r="N889" s="122" t="str">
        <f t="shared" si="376"/>
        <v>Continental Generales</v>
      </c>
      <c r="O889" s="122" t="str">
        <f t="shared" si="376"/>
        <v>FID Chile</v>
      </c>
      <c r="P889" s="122" t="str">
        <f t="shared" si="376"/>
        <v>HDI Gar. y Cré.</v>
      </c>
      <c r="Q889" s="122" t="str">
        <f t="shared" si="376"/>
        <v>HDI Seguros</v>
      </c>
      <c r="R889" s="122" t="str">
        <f t="shared" si="376"/>
        <v>Huelen</v>
      </c>
      <c r="S889" s="122" t="str">
        <f t="shared" si="376"/>
        <v>Liberty Seguros</v>
      </c>
      <c r="T889" s="122" t="str">
        <f t="shared" si="376"/>
        <v>M. de Carabineros</v>
      </c>
      <c r="U889" s="122" t="str">
        <f t="shared" si="376"/>
        <v>Mapfre</v>
      </c>
      <c r="V889" s="122" t="str">
        <f t="shared" si="376"/>
        <v>MetLife Generales</v>
      </c>
      <c r="W889" s="122" t="str">
        <f t="shared" si="376"/>
        <v>Orion Seguros</v>
      </c>
      <c r="X889" s="122" t="str">
        <f t="shared" si="376"/>
        <v>Orsan Crédito</v>
      </c>
      <c r="Y889" s="122" t="str">
        <f t="shared" si="376"/>
        <v>Porvenir</v>
      </c>
      <c r="Z889" s="122" t="str">
        <f t="shared" si="376"/>
        <v>Reale Chile</v>
      </c>
      <c r="AA889" s="122" t="str">
        <f t="shared" si="376"/>
        <v>Renta Nacional</v>
      </c>
      <c r="AB889" s="122" t="str">
        <f t="shared" si="376"/>
        <v>SegChile</v>
      </c>
      <c r="AC889" s="122" t="str">
        <f t="shared" si="376"/>
        <v>Solunión Chile</v>
      </c>
      <c r="AD889" s="122" t="str">
        <f t="shared" si="376"/>
        <v>Southbridge</v>
      </c>
      <c r="AE889" s="122" t="str">
        <f t="shared" si="376"/>
        <v>Starr International</v>
      </c>
      <c r="AF889" s="122" t="str">
        <f t="shared" si="376"/>
        <v>Suaval</v>
      </c>
      <c r="AG889" s="122" t="str">
        <f t="shared" si="376"/>
        <v>Suramericana</v>
      </c>
      <c r="AH889" s="122" t="str">
        <f t="shared" si="376"/>
        <v>Unnio</v>
      </c>
      <c r="AI889" s="122" t="str">
        <f t="shared" si="376"/>
        <v>Zenit Seguros</v>
      </c>
      <c r="AJ889" s="122" t="str">
        <f t="shared" si="376"/>
        <v>Zurich Santander</v>
      </c>
      <c r="AK889" s="122">
        <f t="shared" si="376"/>
        <v>0</v>
      </c>
      <c r="AL889" s="122">
        <f t="shared" si="376"/>
        <v>0</v>
      </c>
      <c r="AM889" s="122">
        <f t="shared" si="376"/>
        <v>0</v>
      </c>
      <c r="AN889" s="122">
        <f t="shared" si="376"/>
        <v>0</v>
      </c>
      <c r="AO889" s="122">
        <f t="shared" si="376"/>
        <v>0</v>
      </c>
      <c r="AP889" s="122">
        <f t="shared" si="376"/>
        <v>0</v>
      </c>
      <c r="AQ889" s="122" t="str">
        <f t="shared" si="376"/>
        <v>Mercado</v>
      </c>
      <c r="AS889" s="147"/>
      <c r="AT889" s="147"/>
      <c r="AV889" s="181"/>
      <c r="AW889" s="181"/>
      <c r="AX889" s="181"/>
      <c r="AY889" s="181"/>
      <c r="AZ889" s="181"/>
      <c r="BA889" s="181"/>
      <c r="BB889" s="181"/>
      <c r="BC889" s="181"/>
      <c r="BD889" s="181"/>
      <c r="BE889" s="181"/>
      <c r="BF889" s="181"/>
      <c r="BG889" s="181"/>
      <c r="BH889" s="181"/>
      <c r="BI889" s="181"/>
      <c r="BJ889" s="181"/>
      <c r="BK889" s="181"/>
      <c r="BL889" s="181"/>
      <c r="BM889" s="181"/>
      <c r="BN889" s="181"/>
      <c r="BO889" s="181"/>
      <c r="BP889" s="181"/>
      <c r="BQ889" s="181"/>
      <c r="BR889" s="181"/>
      <c r="BS889" s="181"/>
      <c r="BT889" s="181"/>
      <c r="BU889" s="181"/>
      <c r="BV889" s="181"/>
      <c r="BW889" s="181"/>
      <c r="BX889" s="181"/>
      <c r="BY889" s="181"/>
      <c r="BZ889" s="181"/>
      <c r="CA889" s="181"/>
      <c r="CB889" s="181"/>
      <c r="CC889" s="181"/>
      <c r="CD889" s="181"/>
      <c r="CE889" s="181"/>
      <c r="CF889" s="181"/>
      <c r="CG889" s="181"/>
      <c r="CH889" s="181"/>
      <c r="CI889" s="181"/>
      <c r="CJ889" s="181"/>
    </row>
    <row r="890" spans="2:88" x14ac:dyDescent="0.2">
      <c r="B890" s="144" t="s">
        <v>428</v>
      </c>
      <c r="C890" s="197">
        <f>IF(C896="","",(C894*$C$903)/(0.5*C895+0.5*C896))</f>
        <v>0.10618665459154664</v>
      </c>
      <c r="D890" s="197">
        <f t="shared" ref="D890:AQ890" si="377">IF(D896="","",(D894*$C$903)/(0.5*D895+0.5*D896))</f>
        <v>0.15613184866816737</v>
      </c>
      <c r="E890" s="197">
        <f t="shared" si="377"/>
        <v>0.29325768119942897</v>
      </c>
      <c r="F890" s="197">
        <f t="shared" si="377"/>
        <v>0.16597128422813023</v>
      </c>
      <c r="G890" s="197">
        <f t="shared" si="377"/>
        <v>-4.5133023795163409E-2</v>
      </c>
      <c r="H890" s="197">
        <f t="shared" si="377"/>
        <v>-0.24141389762301482</v>
      </c>
      <c r="I890" s="197">
        <f t="shared" si="377"/>
        <v>2.376562467368332E-2</v>
      </c>
      <c r="J890" s="197">
        <f t="shared" si="377"/>
        <v>0.36558595157986262</v>
      </c>
      <c r="K890" s="197">
        <f t="shared" si="377"/>
        <v>0.26927224714164905</v>
      </c>
      <c r="L890" s="197">
        <f t="shared" si="377"/>
        <v>-0.23544177953918211</v>
      </c>
      <c r="M890" s="197">
        <f t="shared" si="377"/>
        <v>0.28756741870396074</v>
      </c>
      <c r="N890" s="197">
        <f t="shared" si="377"/>
        <v>0.17181068291409665</v>
      </c>
      <c r="O890" s="197">
        <f>IF(O896="","",(O894*$C$903)/(0.5*O895+0.5*O896))</f>
        <v>-0.37384071097837046</v>
      </c>
      <c r="P890" s="197">
        <f t="shared" si="377"/>
        <v>3.4643995543076914E-2</v>
      </c>
      <c r="Q890" s="197">
        <f t="shared" si="377"/>
        <v>0.30569565152510053</v>
      </c>
      <c r="R890" s="197">
        <f t="shared" si="377"/>
        <v>5.0007271541578135E-2</v>
      </c>
      <c r="S890" s="197">
        <f t="shared" si="377"/>
        <v>5.3347867506102018E-3</v>
      </c>
      <c r="T890" s="197" t="e">
        <f t="shared" si="377"/>
        <v>#DIV/0!</v>
      </c>
      <c r="U890" s="197">
        <f t="shared" si="377"/>
        <v>8.2378505279665476E-2</v>
      </c>
      <c r="V890" s="197">
        <f t="shared" si="377"/>
        <v>0.37376808275473311</v>
      </c>
      <c r="W890" s="197">
        <f t="shared" si="377"/>
        <v>0.19139973337393651</v>
      </c>
      <c r="X890" s="197">
        <f t="shared" si="377"/>
        <v>-0.40268194428987736</v>
      </c>
      <c r="Y890" s="197">
        <f t="shared" si="377"/>
        <v>0.22913854107843495</v>
      </c>
      <c r="Z890" s="197">
        <f>IF(Z896=0,"",(Z894*$C$903)/(0.5*Z895+0.5*Z896))</f>
        <v>-0.13228519115053047</v>
      </c>
      <c r="AA890" s="197">
        <f t="shared" si="377"/>
        <v>0.29846570901364805</v>
      </c>
      <c r="AB890" s="197">
        <f t="shared" si="377"/>
        <v>7.0296745174056138E-2</v>
      </c>
      <c r="AC890" s="197">
        <f t="shared" si="377"/>
        <v>0.13808253751436289</v>
      </c>
      <c r="AD890" s="197">
        <f t="shared" si="377"/>
        <v>0.3033622212083959</v>
      </c>
      <c r="AE890" s="197">
        <f>IF(AE896="","",(AE894*$C$903)/(0.5*AE895+0.5*AE896))</f>
        <v>0.32375336485760542</v>
      </c>
      <c r="AF890" s="197">
        <f t="shared" si="377"/>
        <v>7.0611583070274125E-2</v>
      </c>
      <c r="AG890" s="197">
        <f t="shared" si="377"/>
        <v>4.9362495703644982E-2</v>
      </c>
      <c r="AH890" s="197">
        <f t="shared" si="377"/>
        <v>7.038961995599613E-2</v>
      </c>
      <c r="AI890" s="197">
        <f t="shared" si="377"/>
        <v>0.38957636240380805</v>
      </c>
      <c r="AJ890" s="197">
        <f t="shared" si="377"/>
        <v>0.18864941123586812</v>
      </c>
      <c r="AK890" s="197" t="str">
        <f t="shared" si="377"/>
        <v/>
      </c>
      <c r="AL890" s="197" t="str">
        <f t="shared" si="377"/>
        <v/>
      </c>
      <c r="AM890" s="197" t="str">
        <f t="shared" si="377"/>
        <v/>
      </c>
      <c r="AN890" s="197" t="str">
        <f t="shared" si="377"/>
        <v/>
      </c>
      <c r="AO890" s="197" t="str">
        <f t="shared" si="377"/>
        <v/>
      </c>
      <c r="AP890" s="197" t="str">
        <f t="shared" si="377"/>
        <v/>
      </c>
      <c r="AQ890" s="197">
        <f t="shared" si="377"/>
        <v>0.13225966366453623</v>
      </c>
      <c r="AS890" s="151"/>
      <c r="AT890" s="151"/>
      <c r="AV890" s="181"/>
      <c r="AW890" s="181"/>
      <c r="AX890" s="181"/>
      <c r="AY890" s="181"/>
      <c r="AZ890" s="181"/>
      <c r="BA890" s="181"/>
      <c r="BB890" s="181"/>
      <c r="BC890" s="181"/>
      <c r="BD890" s="181"/>
      <c r="BE890" s="181"/>
      <c r="BF890" s="181"/>
      <c r="BG890" s="181"/>
      <c r="BH890" s="181"/>
      <c r="BI890" s="181"/>
      <c r="BJ890" s="181"/>
      <c r="BK890" s="181"/>
      <c r="BL890" s="181"/>
      <c r="BM890" s="181"/>
      <c r="BN890" s="181"/>
      <c r="BO890" s="181"/>
      <c r="BP890" s="181"/>
      <c r="BQ890" s="181"/>
      <c r="BR890" s="181"/>
      <c r="BS890" s="181"/>
      <c r="BT890" s="181"/>
      <c r="BU890" s="181"/>
      <c r="BV890" s="181"/>
      <c r="BW890" s="181"/>
      <c r="BX890" s="181"/>
      <c r="BY890" s="181"/>
      <c r="BZ890" s="181"/>
      <c r="CA890" s="181"/>
      <c r="CB890" s="181"/>
      <c r="CC890" s="181"/>
      <c r="CD890" s="181"/>
      <c r="CE890" s="181"/>
      <c r="CF890" s="181"/>
      <c r="CG890" s="181"/>
      <c r="CH890" s="181"/>
      <c r="CI890" s="181"/>
      <c r="CJ890" s="181"/>
    </row>
    <row r="891" spans="2:88" x14ac:dyDescent="0.2">
      <c r="B891" s="144" t="s">
        <v>429</v>
      </c>
      <c r="C891" s="197">
        <f>IF(C901="","",C898/(((C900+C901)/$C$903)*0.5))</f>
        <v>7.7997548187106495E-3</v>
      </c>
      <c r="D891" s="197">
        <f t="shared" ref="D891:AP891" si="378">IF(D901="","",D898/(((D900+D901)/$C$903)*0.5))</f>
        <v>2.0118917503755048E-2</v>
      </c>
      <c r="E891" s="197">
        <f t="shared" si="378"/>
        <v>1.2776401038737306E-2</v>
      </c>
      <c r="F891" s="197">
        <f t="shared" si="378"/>
        <v>4.7593478749943782E-2</v>
      </c>
      <c r="G891" s="197">
        <f t="shared" si="378"/>
        <v>6.7580216436561235E-3</v>
      </c>
      <c r="H891" s="197">
        <f t="shared" si="378"/>
        <v>2.1529698385816358E-2</v>
      </c>
      <c r="I891" s="197">
        <f t="shared" si="378"/>
        <v>2.5903215170338875E-4</v>
      </c>
      <c r="J891" s="197">
        <f t="shared" si="378"/>
        <v>3.4643577129041071E-2</v>
      </c>
      <c r="K891" s="197">
        <f t="shared" si="378"/>
        <v>3.2207799573066333E-2</v>
      </c>
      <c r="L891" s="197">
        <f t="shared" si="378"/>
        <v>-4.996685967135915E-4</v>
      </c>
      <c r="M891" s="197">
        <f t="shared" si="378"/>
        <v>0.11059459880637819</v>
      </c>
      <c r="N891" s="197">
        <f t="shared" si="378"/>
        <v>2.4130875951322321E-3</v>
      </c>
      <c r="O891" s="197">
        <f t="shared" si="378"/>
        <v>-5.0733254490785702E-2</v>
      </c>
      <c r="P891" s="197">
        <f t="shared" si="378"/>
        <v>2.1097594453260558E-2</v>
      </c>
      <c r="Q891" s="197">
        <f t="shared" si="378"/>
        <v>1.5208401693066241E-2</v>
      </c>
      <c r="R891" s="197">
        <f t="shared" si="378"/>
        <v>3.8257742640265368E-3</v>
      </c>
      <c r="S891" s="197">
        <f t="shared" si="378"/>
        <v>2.6762481413143524E-2</v>
      </c>
      <c r="T891" s="197" t="e">
        <f t="shared" si="378"/>
        <v>#DIV/0!</v>
      </c>
      <c r="U891" s="197">
        <f t="shared" si="378"/>
        <v>1.1463806392192567E-2</v>
      </c>
      <c r="V891" s="197">
        <f t="shared" si="378"/>
        <v>4.3699577094349689E-3</v>
      </c>
      <c r="W891" s="197">
        <f t="shared" si="378"/>
        <v>3.0676680645143773E-3</v>
      </c>
      <c r="X891" s="197">
        <f t="shared" si="378"/>
        <v>0.14869391913556892</v>
      </c>
      <c r="Y891" s="197">
        <f t="shared" si="378"/>
        <v>2.985033382253105E-2</v>
      </c>
      <c r="Z891" s="197">
        <f>IF(Z901=0,"",Z898/(((Z900+Z901)/$C$903)*0.5))</f>
        <v>3.365598394140806E-3</v>
      </c>
      <c r="AA891" s="197">
        <f t="shared" si="378"/>
        <v>8.9611942008789424E-3</v>
      </c>
      <c r="AB891" s="197">
        <f t="shared" si="378"/>
        <v>-1.5575887213371683E-3</v>
      </c>
      <c r="AC891" s="197">
        <f t="shared" si="378"/>
        <v>-8.251141675032346E-3</v>
      </c>
      <c r="AD891" s="197">
        <f t="shared" si="378"/>
        <v>0.11636356500743375</v>
      </c>
      <c r="AE891" s="197">
        <f t="shared" si="378"/>
        <v>-2.6419108574226354E-4</v>
      </c>
      <c r="AF891" s="197">
        <f t="shared" si="378"/>
        <v>7.3107636136568446E-3</v>
      </c>
      <c r="AG891" s="197">
        <f t="shared" si="378"/>
        <v>1.1156463577047858E-2</v>
      </c>
      <c r="AH891" s="197">
        <f t="shared" si="378"/>
        <v>-1.0927362468725985E-3</v>
      </c>
      <c r="AI891" s="197">
        <f t="shared" si="378"/>
        <v>9.6678827031633045E-3</v>
      </c>
      <c r="AJ891" s="197">
        <f t="shared" si="378"/>
        <v>9.9933925343339922E-3</v>
      </c>
      <c r="AK891" s="197" t="str">
        <f t="shared" si="378"/>
        <v/>
      </c>
      <c r="AL891" s="197" t="str">
        <f t="shared" si="378"/>
        <v/>
      </c>
      <c r="AM891" s="197" t="str">
        <f t="shared" si="378"/>
        <v/>
      </c>
      <c r="AN891" s="197" t="str">
        <f t="shared" si="378"/>
        <v/>
      </c>
      <c r="AO891" s="197" t="str">
        <f t="shared" si="378"/>
        <v/>
      </c>
      <c r="AP891" s="197" t="str">
        <f t="shared" si="378"/>
        <v/>
      </c>
      <c r="AQ891" s="197">
        <f>IF(AQ901="","",AQ898/(((AQ900+AQ901)/$C$903)*0.5))</f>
        <v>2.6410153575053313E-2</v>
      </c>
      <c r="AS891" s="151"/>
      <c r="AT891" s="151"/>
      <c r="AV891" s="181"/>
      <c r="AW891" s="181"/>
      <c r="AX891" s="181"/>
      <c r="AY891" s="181"/>
      <c r="AZ891" s="181"/>
      <c r="BA891" s="181"/>
      <c r="BB891" s="181"/>
      <c r="BC891" s="181"/>
      <c r="BD891" s="181"/>
      <c r="BE891" s="181"/>
      <c r="BF891" s="181"/>
      <c r="BG891" s="181"/>
      <c r="BH891" s="181"/>
      <c r="BI891" s="181"/>
      <c r="BJ891" s="181"/>
      <c r="BK891" s="181"/>
      <c r="BL891" s="181"/>
      <c r="BM891" s="181"/>
      <c r="BN891" s="181"/>
      <c r="BO891" s="181"/>
      <c r="BP891" s="181"/>
      <c r="BQ891" s="181"/>
      <c r="BR891" s="181"/>
      <c r="BS891" s="181"/>
      <c r="BT891" s="181"/>
      <c r="BU891" s="181"/>
      <c r="BV891" s="181"/>
      <c r="BW891" s="181"/>
      <c r="BX891" s="181"/>
      <c r="BY891" s="181"/>
      <c r="BZ891" s="181"/>
      <c r="CA891" s="181"/>
      <c r="CB891" s="181"/>
      <c r="CC891" s="181"/>
      <c r="CD891" s="181"/>
      <c r="CE891" s="181"/>
      <c r="CF891" s="181"/>
      <c r="CG891" s="181"/>
      <c r="CH891" s="181"/>
      <c r="CI891" s="181"/>
      <c r="CJ891" s="181"/>
    </row>
    <row r="892" spans="2:88" x14ac:dyDescent="0.2">
      <c r="B892" s="144" t="s">
        <v>704</v>
      </c>
      <c r="C892" s="197">
        <f>IF(C901="","",(C898+C899*1000/Índice!$G$60)/(((C900+C901)/$C$903)*0.5))</f>
        <v>7.7997548187106495E-3</v>
      </c>
      <c r="D892" s="197">
        <f>IF(D901="","",(D898+D899*1000/Índice!$G$60)/(((D900+D901)/$C$903)*0.5))</f>
        <v>3.1285857933475207E-2</v>
      </c>
      <c r="E892" s="197">
        <f>IF(E901="","",(E898+E899*1000/Índice!$G$60)/(((E900+E901)/$C$903)*0.5))</f>
        <v>2.5404623893241322E-2</v>
      </c>
      <c r="F892" s="197">
        <f>IF(F901="","",(F898+F899*1000/Índice!$G$60)/(((F900+F901)/$C$903)*0.5))</f>
        <v>7.5204834608346413E-2</v>
      </c>
      <c r="G892" s="197">
        <f>IF(G901="","",(G898+G899*1000/Índice!$G$60)/(((G900+G901)/$C$903)*0.5))</f>
        <v>2.8440798806221541E-2</v>
      </c>
      <c r="H892" s="197">
        <f>IF(H901="","",(H898+H899*1000/Índice!$G$60)/(((H900+H901)/$C$903)*0.5))</f>
        <v>5.1432892484673212E-2</v>
      </c>
      <c r="I892" s="197">
        <f>IF(I901="","",(I898+I899*1000/Índice!$G$60)/(((I900+I901)/$C$903)*0.5))</f>
        <v>2.1079356068105477E-2</v>
      </c>
      <c r="J892" s="197">
        <f>IF(J901="","",(J898+J899*1000/Índice!$G$60)/(((J900+J901)/$C$903)*0.5))</f>
        <v>6.9204676170061249E-2</v>
      </c>
      <c r="K892" s="197">
        <f>IF(K901="","",(K898+K899*1000/Índice!$G$60)/(((K900+K901)/$C$903)*0.5))</f>
        <v>5.4948340920773192E-2</v>
      </c>
      <c r="L892" s="197">
        <f>IF(L901="","",(L898+L899*1000/Índice!$G$60)/(((L900+L901)/$C$903)*0.5))</f>
        <v>3.0418202778405255E-2</v>
      </c>
      <c r="M892" s="197">
        <f>IF(M901="","",(M898+M899*1000/Índice!$G$60)/(((M900+M901)/$C$903)*0.5))</f>
        <v>0.11059459880637819</v>
      </c>
      <c r="N892" s="197">
        <f>IF(N901="","",(N898+N899*1000/Índice!$G$60)/(((N900+N901)/$C$903)*0.5))</f>
        <v>2.4130875951322321E-3</v>
      </c>
      <c r="O892" s="197">
        <f>IF(O901="","",(O898+O899*1000/Índice!$G$60)/(((O900+O901)/$C$903)*0.5))</f>
        <v>-2.1911571876616652E-2</v>
      </c>
      <c r="P892" s="197">
        <f>IF(P901="","",(P898+P899*1000/Índice!$G$60)/(((P900+P901)/$C$903)*0.5))</f>
        <v>5.518053003838997E-2</v>
      </c>
      <c r="Q892" s="197">
        <f>IF(Q901="","",(Q898+Q899*1000/Índice!$G$60)/(((Q900+Q901)/$C$903)*0.5))</f>
        <v>4.9170253700606098E-2</v>
      </c>
      <c r="R892" s="197">
        <f>IF(R901="","",(R898+R899*1000/Índice!$G$60)/(((R900+R901)/$C$903)*0.5))</f>
        <v>3.8257742640265368E-3</v>
      </c>
      <c r="S892" s="197">
        <f>IF(S901="","",(S898+S899*1000/Índice!$G$60)/(((S900+S901)/$C$903)*0.5))</f>
        <v>7.7624147164394669E-2</v>
      </c>
      <c r="T892" s="197" t="e">
        <f>IF(T901="","",(T898+T899*1000/Índice!$G$60)/(((T900+T901)/$C$903)*0.5))</f>
        <v>#DIV/0!</v>
      </c>
      <c r="U892" s="197">
        <f>IF(U901="","",(U898+U899*1000/Índice!$G$60)/(((U900+U901)/$C$903)*0.5))</f>
        <v>2.8862019384629116E-2</v>
      </c>
      <c r="V892" s="197">
        <f>IF(V901="","",(V898+V899*1000/Índice!$G$60)/(((V900+V901)/$C$903)*0.5))</f>
        <v>1.7140224579834152E-2</v>
      </c>
      <c r="W892" s="197">
        <f>IF(W901="","",(W898+W899*1000/Índice!$G$60)/(((W900+W901)/$C$903)*0.5))</f>
        <v>2.452907154267444E-2</v>
      </c>
      <c r="X892" s="197">
        <f>IF(X901="","",(X898+X899*1000/Índice!$G$60)/(((X900+X901)/$C$903)*0.5))</f>
        <v>0.17300065391125818</v>
      </c>
      <c r="Y892" s="197">
        <f>IF(Y901="","",(Y898+Y899*1000/Índice!$G$60)/(((Y900+Y901)/$C$903)*0.5))</f>
        <v>4.9284732796064878E-2</v>
      </c>
      <c r="Z892" s="197">
        <f>IF(Z901="","",(Z898+Z899*1000/Índice!$G$60)/(((Z900+Z901)/$C$903)*0.5))</f>
        <v>4.7136254104139935E-3</v>
      </c>
      <c r="AA892" s="197">
        <f>IF(AA901="","",(AA898+AA899*1000/Índice!$G$60)/(((AA900+AA901)/$C$903)*0.5))</f>
        <v>3.41062751511884E-2</v>
      </c>
      <c r="AB892" s="197">
        <f>IF(AB901="","",(AB898+AB899*1000/Índice!$G$60)/(((AB900+AB901)/$C$903)*0.5))</f>
        <v>2.8242592079467714E-2</v>
      </c>
      <c r="AC892" s="197">
        <f>IF(AC901="","",(AC898+AC899*1000/Índice!$G$60)/(((AC900+AC901)/$C$903)*0.5))</f>
        <v>2.2304785580113683E-2</v>
      </c>
      <c r="AD892" s="197">
        <f>IF(AD901="","",(AD898+AD899*1000/Índice!$G$60)/(((AD900+AD901)/$C$903)*0.5))</f>
        <v>0.12003262267620406</v>
      </c>
      <c r="AE892" s="197">
        <f>IF(AE901="","",(AE898+AE899*1000/Índice!$G$60)/(((AE900+AE901)/$C$903)*0.5))</f>
        <v>-2.6419108574226354E-4</v>
      </c>
      <c r="AF892" s="197">
        <f>IF(AF901="","",(AF898+AF899*1000/Índice!$G$60)/(((AF900+AF901)/$C$903)*0.5))</f>
        <v>4.0912188957415038E-2</v>
      </c>
      <c r="AG892" s="197">
        <f>IF(AG901="","",(AG898+AG899*1000/Índice!$G$60)/(((AG900+AG901)/$C$903)*0.5))</f>
        <v>1.1156463577047858E-2</v>
      </c>
      <c r="AH892" s="197">
        <f>IF(AH901="","",(AH898+AH899*1000/Índice!$G$60)/(((AH900+AH901)/$C$903)*0.5))</f>
        <v>-1.0927362468725985E-3</v>
      </c>
      <c r="AI892" s="197">
        <f>IF(AI901="","",(AI898+AI899*1000/Índice!$G$60)/(((AI900+AI901)/$C$903)*0.5))</f>
        <v>2.1789731640242834E-2</v>
      </c>
      <c r="AJ892" s="197">
        <f>IF(AJ901="","",(AJ898+AJ899*1000/Índice!$G$60)/(((AJ900+AJ901)/$C$903)*0.5))</f>
        <v>4.0597387249348194E-2</v>
      </c>
      <c r="AK892" s="197" t="str">
        <f>IF(AK901="","",(AK898+AK899*1000/Índice!$G$60)/(((AK900+AK901)/$C$903)*0.5))</f>
        <v/>
      </c>
      <c r="AL892" s="197" t="str">
        <f>IF(AL901="","",(AL898+AL899*1000/Índice!$G$60)/(((AL900+AL901)/$C$903)*0.5))</f>
        <v/>
      </c>
      <c r="AM892" s="197" t="str">
        <f>IF(AM901="","",(AM898+AM899*1000/Índice!$G$60)/(((AM900+AM901)/$C$903)*0.5))</f>
        <v/>
      </c>
      <c r="AN892" s="197" t="str">
        <f>IF(AN901="","",(AN898+AN899*1000/Índice!$G$60)/(((AN900+AN901)/$C$903)*0.5))</f>
        <v/>
      </c>
      <c r="AO892" s="197" t="str">
        <f>IF(AO901="","",(AO898+AO899*1000/Índice!$G$60)/(((AO900+AO901)/$C$903)*0.5))</f>
        <v/>
      </c>
      <c r="AP892" s="197" t="str">
        <f>IF(AP901="","",(AP898+AP899*1000/Índice!$G$60)/(((AP900+AP901)/$C$903)*0.5))</f>
        <v/>
      </c>
      <c r="AQ892" s="197">
        <f>IF(AQ901="","",(AQ898+AQ899*1000/Índice!$G$60)/(((AQ900+AQ901)/$C$903)*0.5))</f>
        <v>4.8975213410766869E-2</v>
      </c>
      <c r="AS892" s="151"/>
      <c r="AT892" s="151"/>
      <c r="AV892" s="181"/>
      <c r="AW892" s="181"/>
      <c r="AX892" s="181"/>
      <c r="AY892" s="181"/>
      <c r="AZ892" s="181"/>
      <c r="BA892" s="181"/>
      <c r="BB892" s="181"/>
      <c r="BC892" s="181"/>
      <c r="BD892" s="181"/>
      <c r="BE892" s="181"/>
      <c r="BF892" s="181"/>
      <c r="BG892" s="181"/>
      <c r="BH892" s="181"/>
      <c r="BI892" s="181"/>
      <c r="BJ892" s="181"/>
      <c r="BK892" s="181"/>
      <c r="BL892" s="181"/>
      <c r="BM892" s="181"/>
      <c r="BN892" s="181"/>
      <c r="BO892" s="181"/>
      <c r="BP892" s="181"/>
      <c r="BQ892" s="181"/>
      <c r="BR892" s="181"/>
      <c r="BS892" s="181"/>
      <c r="BT892" s="181"/>
      <c r="BU892" s="181"/>
      <c r="BV892" s="181"/>
      <c r="BW892" s="181"/>
      <c r="BX892" s="181"/>
      <c r="BY892" s="181"/>
      <c r="BZ892" s="181"/>
      <c r="CA892" s="181"/>
      <c r="CB892" s="181"/>
      <c r="CC892" s="181"/>
      <c r="CD892" s="181"/>
      <c r="CE892" s="181"/>
      <c r="CF892" s="181"/>
      <c r="CG892" s="181"/>
      <c r="CH892" s="181"/>
      <c r="CI892" s="181"/>
      <c r="CJ892" s="181"/>
    </row>
    <row r="893" spans="2:88" x14ac:dyDescent="0.2">
      <c r="C893" s="248"/>
      <c r="D893" s="248"/>
      <c r="E893" s="248"/>
      <c r="F893" s="248"/>
      <c r="G893" s="248"/>
      <c r="H893" s="248"/>
      <c r="I893" s="248"/>
      <c r="J893" s="248"/>
      <c r="K893" s="248"/>
      <c r="L893" s="248"/>
      <c r="M893" s="248"/>
      <c r="N893" s="248"/>
      <c r="O893" s="248"/>
      <c r="P893" s="248"/>
      <c r="Q893" s="248"/>
      <c r="R893" s="248"/>
      <c r="S893" s="248"/>
      <c r="T893" s="248"/>
      <c r="U893" s="248"/>
      <c r="V893" s="248"/>
      <c r="W893" s="248"/>
      <c r="X893" s="248"/>
      <c r="Y893" s="248"/>
      <c r="Z893" s="248"/>
      <c r="AA893" s="248"/>
      <c r="AB893" s="248"/>
      <c r="AC893" s="248"/>
      <c r="AD893" s="248"/>
      <c r="AE893" s="248"/>
      <c r="AF893" s="248"/>
      <c r="AG893" s="198"/>
      <c r="AH893" s="198"/>
      <c r="AI893" s="198"/>
      <c r="AJ893" s="198"/>
      <c r="AK893" s="198"/>
      <c r="AL893" s="198"/>
      <c r="AM893" s="198"/>
      <c r="AN893" s="198"/>
      <c r="AO893" s="198"/>
      <c r="AP893" s="198"/>
      <c r="AQ893" s="198"/>
      <c r="AS893" s="146"/>
      <c r="AV893" s="181"/>
      <c r="AW893" s="181"/>
      <c r="AX893" s="181"/>
      <c r="AY893" s="181"/>
      <c r="AZ893" s="181"/>
      <c r="BA893" s="181"/>
      <c r="BB893" s="181"/>
      <c r="BC893" s="181"/>
      <c r="BD893" s="181"/>
      <c r="BE893" s="181"/>
      <c r="BF893" s="181"/>
      <c r="BG893" s="181"/>
      <c r="BH893" s="181"/>
      <c r="BI893" s="181"/>
      <c r="BJ893" s="181"/>
      <c r="BK893" s="181"/>
      <c r="BL893" s="181"/>
      <c r="BM893" s="181"/>
      <c r="BN893" s="181"/>
      <c r="BO893" s="181"/>
      <c r="BP893" s="181"/>
      <c r="BQ893" s="181"/>
      <c r="BR893" s="181"/>
      <c r="BS893" s="181"/>
      <c r="BT893" s="181"/>
      <c r="BU893" s="181"/>
      <c r="BV893" s="181"/>
      <c r="BW893" s="181"/>
      <c r="BX893" s="181"/>
      <c r="BY893" s="181"/>
      <c r="BZ893" s="181"/>
      <c r="CA893" s="181"/>
      <c r="CB893" s="181"/>
      <c r="CC893" s="181"/>
      <c r="CD893" s="181"/>
      <c r="CE893" s="181"/>
      <c r="CF893" s="181"/>
      <c r="CG893" s="181"/>
      <c r="CH893" s="181"/>
      <c r="CI893" s="181"/>
      <c r="CJ893" s="181"/>
    </row>
    <row r="894" spans="2:88" x14ac:dyDescent="0.2">
      <c r="B894" s="183" t="s">
        <v>441</v>
      </c>
      <c r="C894" s="199">
        <f>C170*1000/Índice!$G$60</f>
        <v>7339.9791867737013</v>
      </c>
      <c r="D894" s="199">
        <f>D170*1000/Índice!$G$60</f>
        <v>9849.8814585043528</v>
      </c>
      <c r="E894" s="199">
        <f>E170*1000/Índice!$G$60</f>
        <v>290817.89039342711</v>
      </c>
      <c r="F894" s="199">
        <f>F170*1000/Índice!$G$60</f>
        <v>265493.28332897316</v>
      </c>
      <c r="G894" s="199">
        <f>G170*1000/Índice!$G$60</f>
        <v>-1316.0844599226325</v>
      </c>
      <c r="H894" s="199">
        <f>H170*1000/Índice!$G$60</f>
        <v>-90902.735418579556</v>
      </c>
      <c r="I894" s="199">
        <f>I170*1000/Índice!$G$60</f>
        <v>32959.094423940041</v>
      </c>
      <c r="J894" s="199">
        <f>J170*1000/Índice!$G$60</f>
        <v>28641.38756656371</v>
      </c>
      <c r="K894" s="199">
        <f>K170*1000/Índice!$G$60</f>
        <v>79030.691514170714</v>
      </c>
      <c r="L894" s="199">
        <f>L170*1000/Índice!$G$60</f>
        <v>-8346.8930017142502</v>
      </c>
      <c r="M894" s="199">
        <f>M170*1000/Índice!$G$60</f>
        <v>139783.09746937975</v>
      </c>
      <c r="N894" s="199">
        <f>N170*1000/Índice!$G$60</f>
        <v>10739.665593573278</v>
      </c>
      <c r="O894" s="199">
        <f>O170*1000/Índice!$G$60</f>
        <v>-18328.906808932337</v>
      </c>
      <c r="P894" s="199">
        <f>P170*1000/Índice!$G$60</f>
        <v>2397.3652455862048</v>
      </c>
      <c r="Q894" s="199">
        <f>Q170*1000/Índice!$G$60</f>
        <v>202998.42454967328</v>
      </c>
      <c r="R894" s="199">
        <f>R170*1000/Índice!$G$60</f>
        <v>1378.4084719832813</v>
      </c>
      <c r="S894" s="199">
        <f>S170*1000/Índice!$G$60</f>
        <v>4777.2103676946608</v>
      </c>
      <c r="T894" s="199">
        <f>T170*1000/Índice!$G$60</f>
        <v>0</v>
      </c>
      <c r="U894" s="199">
        <f>U170*1000/Índice!$G$60</f>
        <v>40018.377418840151</v>
      </c>
      <c r="V894" s="199">
        <f>V170*1000/Índice!$G$60</f>
        <v>24318.305603343724</v>
      </c>
      <c r="W894" s="199">
        <f>W170*1000/Índice!$G$60</f>
        <v>18297.608724273061</v>
      </c>
      <c r="X894" s="199">
        <f>X170*1000/Índice!$G$60</f>
        <v>-11268.943420887457</v>
      </c>
      <c r="Y894" s="199">
        <f>Y170*1000/Índice!$G$60</f>
        <v>11084.488839341147</v>
      </c>
      <c r="Z894" s="199">
        <f>Z170*1000/Índice!$G$60</f>
        <v>-21092.255527088662</v>
      </c>
      <c r="AA894" s="199">
        <f>AA170*1000/Índice!$G$60</f>
        <v>39049.599639663793</v>
      </c>
      <c r="AB894" s="199">
        <f>AB170*1000/Índice!$G$60</f>
        <v>2581.3775715884153</v>
      </c>
      <c r="AC894" s="199">
        <f>AC170*1000/Índice!$G$60</f>
        <v>6433.5594393152251</v>
      </c>
      <c r="AD894" s="199">
        <f>AD170*1000/Índice!$G$60</f>
        <v>89606.416379512404</v>
      </c>
      <c r="AE894" s="199">
        <f>AE170*1000/Índice!$G$60</f>
        <v>15743.24276053189</v>
      </c>
      <c r="AF894" s="199">
        <f>AF170*1000/Índice!$G$60</f>
        <v>1995.218877371723</v>
      </c>
      <c r="AG894" s="199">
        <f>AG170*1000/Índice!$G$60</f>
        <v>47437.078092463387</v>
      </c>
      <c r="AH894" s="199">
        <f>AH170*1000/Índice!$G$60</f>
        <v>4479.8785634315218</v>
      </c>
      <c r="AI894" s="199">
        <f>AI170*1000/Índice!$G$60</f>
        <v>40097.132925346923</v>
      </c>
      <c r="AJ894" s="199">
        <f>AJ170*1000/Índice!$G$60</f>
        <v>88816.820135010406</v>
      </c>
      <c r="AK894" s="199">
        <f>AK170*1000/Índice!$G$60</f>
        <v>0</v>
      </c>
      <c r="AL894" s="199">
        <f>AL170*1000/Índice!$G$60</f>
        <v>0</v>
      </c>
      <c r="AM894" s="199">
        <f>AM170*1000/Índice!$G$60</f>
        <v>0</v>
      </c>
      <c r="AN894" s="199">
        <f>AN170*1000/Índice!$G$60</f>
        <v>0</v>
      </c>
      <c r="AO894" s="199">
        <f>AO170*1000/Índice!$G$60</f>
        <v>0</v>
      </c>
      <c r="AP894" s="199">
        <f>AP170*1000/Índice!$G$60</f>
        <v>0</v>
      </c>
      <c r="AQ894" s="199">
        <f>AQ170*1000/Índice!$G$60</f>
        <v>1354909.6659031522</v>
      </c>
      <c r="AV894" s="181"/>
      <c r="AW894" s="181"/>
      <c r="AX894" s="181"/>
      <c r="AY894" s="181"/>
      <c r="AZ894" s="181"/>
      <c r="BA894" s="181"/>
      <c r="BB894" s="181"/>
      <c r="BC894" s="181"/>
      <c r="BD894" s="181"/>
      <c r="BE894" s="181"/>
      <c r="BF894" s="181"/>
      <c r="BG894" s="181"/>
      <c r="BH894" s="181"/>
      <c r="BI894" s="181"/>
      <c r="BJ894" s="181"/>
      <c r="BK894" s="181"/>
      <c r="BL894" s="181"/>
      <c r="BM894" s="181"/>
      <c r="BN894" s="181"/>
      <c r="BO894" s="181"/>
      <c r="BP894" s="181"/>
      <c r="BQ894" s="181"/>
      <c r="BR894" s="181"/>
      <c r="BS894" s="181"/>
      <c r="BT894" s="181"/>
      <c r="BU894" s="181"/>
      <c r="BV894" s="181"/>
      <c r="BW894" s="181"/>
      <c r="BX894" s="181"/>
      <c r="BY894" s="181"/>
      <c r="BZ894" s="181"/>
      <c r="CA894" s="181"/>
      <c r="CB894" s="181"/>
      <c r="CC894" s="181"/>
      <c r="CD894" s="181"/>
      <c r="CE894" s="181"/>
      <c r="CF894" s="181"/>
      <c r="CG894" s="181"/>
      <c r="CH894" s="181"/>
      <c r="CI894" s="181"/>
      <c r="CJ894" s="181"/>
    </row>
    <row r="895" spans="2:88" x14ac:dyDescent="0.2">
      <c r="B895" s="183" t="s">
        <v>440</v>
      </c>
      <c r="C895" s="199">
        <f>C101*1000/Índice!$G$60</f>
        <v>241191.23912178935</v>
      </c>
      <c r="D895" s="199">
        <f>D101*1000/Índice!$G$60</f>
        <v>260197.13710976476</v>
      </c>
      <c r="E895" s="199">
        <f>E101*1000/Índice!$G$60</f>
        <v>4098947.329746074</v>
      </c>
      <c r="F895" s="199">
        <f>F101*1000/Índice!$G$60</f>
        <v>6479482.4385426389</v>
      </c>
      <c r="G895" s="199">
        <f>G101*1000/Índice!$G$60</f>
        <v>115630.46759678678</v>
      </c>
      <c r="H895" s="199">
        <f>H101*1000/Índice!$G$60</f>
        <v>1452787.8598811966</v>
      </c>
      <c r="I895" s="199">
        <f>I101*1000/Índice!$G$60</f>
        <v>5532884.5913745882</v>
      </c>
      <c r="J895" s="199">
        <f>J101*1000/Índice!$G$60</f>
        <v>324612.54161879816</v>
      </c>
      <c r="K895" s="199">
        <f>K101*1000/Índice!$G$60</f>
        <v>1190793.2941812437</v>
      </c>
      <c r="L895" s="199">
        <f>L101*1000/Índice!$G$60</f>
        <v>136824.64601696152</v>
      </c>
      <c r="M895" s="199">
        <f>M101*1000/Índice!$G$60</f>
        <v>2003696.7800734621</v>
      </c>
      <c r="N895" s="199">
        <f>N101*1000/Índice!$G$60</f>
        <v>276027.70833042747</v>
      </c>
      <c r="O895" s="199">
        <f>O101*1000/Índice!$G$60</f>
        <v>184569.80612537535</v>
      </c>
      <c r="P895" s="199">
        <f>P101*1000/Índice!$G$60</f>
        <v>275715.85013252357</v>
      </c>
      <c r="Q895" s="199">
        <f>Q101*1000/Índice!$G$60</f>
        <v>2737480.9872640609</v>
      </c>
      <c r="R895" s="199">
        <f>R101*1000/Índice!$G$60</f>
        <v>110337.82540227394</v>
      </c>
      <c r="S895" s="199">
        <f>S101*1000/Índice!$G$60</f>
        <v>3534170.2622609395</v>
      </c>
      <c r="T895" s="199">
        <f>T101*1000/Índice!$G$60</f>
        <v>0</v>
      </c>
      <c r="U895" s="199">
        <f>U101*1000/Índice!$G$60</f>
        <v>1927478.595682157</v>
      </c>
      <c r="V895" s="199">
        <f>V101*1000/Índice!$G$60</f>
        <v>270595.38142329402</v>
      </c>
      <c r="W895" s="199">
        <f>W101*1000/Índice!$G$60</f>
        <v>379995.25085584953</v>
      </c>
      <c r="X895" s="199">
        <f>X101*1000/Índice!$G$60</f>
        <v>104896.14308939992</v>
      </c>
      <c r="Y895" s="199">
        <f>Y101*1000/Índice!$G$60</f>
        <v>197508.60442180702</v>
      </c>
      <c r="Z895" s="199">
        <f>Z101*1000/Índice!$G$60</f>
        <v>628611.99458270974</v>
      </c>
      <c r="AA895" s="199">
        <f>AA101*1000/Índice!$G$60</f>
        <v>539590.54620941076</v>
      </c>
      <c r="AB895" s="199">
        <f>AB101*1000/Índice!$G$60</f>
        <v>147141.51531037665</v>
      </c>
      <c r="AC895" s="199">
        <f>AC101*1000/Índice!$G$60</f>
        <v>188430.56094672624</v>
      </c>
      <c r="AD895" s="199">
        <f>AD101*1000/Índice!$G$60</f>
        <v>1220005.8377731822</v>
      </c>
      <c r="AE895" s="199">
        <f>AE101*1000/Índice!$G$60</f>
        <v>201345.00116857523</v>
      </c>
      <c r="AF895" s="199">
        <f>AF101*1000/Índice!$G$60</f>
        <v>113400.95534001457</v>
      </c>
      <c r="AG895" s="199">
        <f>AG101*1000/Índice!$G$60</f>
        <v>3915443.3594819759</v>
      </c>
      <c r="AH895" s="199">
        <f>AH101*1000/Índice!$G$60</f>
        <v>255415.7423242298</v>
      </c>
      <c r="AI895" s="199">
        <f>AI101*1000/Índice!$G$60</f>
        <v>430349.95681204513</v>
      </c>
      <c r="AJ895" s="199">
        <f>AJ101*1000/Índice!$G$60</f>
        <v>1915802.913239328</v>
      </c>
      <c r="AK895" s="199">
        <f>AK101*1000/Índice!$G$60</f>
        <v>0</v>
      </c>
      <c r="AL895" s="199">
        <f>AL101*1000/Índice!$G$60</f>
        <v>0</v>
      </c>
      <c r="AM895" s="199">
        <f>AM101*1000/Índice!$G$60</f>
        <v>0</v>
      </c>
      <c r="AN895" s="199">
        <f>AN101*1000/Índice!$G$60</f>
        <v>0</v>
      </c>
      <c r="AO895" s="199">
        <f>AO101*1000/Índice!$G$60</f>
        <v>0</v>
      </c>
      <c r="AP895" s="199">
        <f>AP101*1000/Índice!$G$60</f>
        <v>0</v>
      </c>
      <c r="AQ895" s="199">
        <f>AQ101*1000/Índice!$G$60</f>
        <v>41391363.123439983</v>
      </c>
      <c r="AV895" s="181"/>
      <c r="AW895" s="181"/>
      <c r="AX895" s="181"/>
      <c r="AY895" s="181"/>
      <c r="AZ895" s="181"/>
      <c r="BA895" s="181"/>
      <c r="BB895" s="181"/>
      <c r="BC895" s="181"/>
      <c r="BD895" s="181"/>
      <c r="BE895" s="181"/>
      <c r="BF895" s="181"/>
      <c r="BG895" s="181"/>
      <c r="BH895" s="181"/>
      <c r="BI895" s="181"/>
      <c r="BJ895" s="181"/>
      <c r="BK895" s="181"/>
      <c r="BL895" s="181"/>
      <c r="BM895" s="181"/>
      <c r="BN895" s="181"/>
      <c r="BO895" s="181"/>
      <c r="BP895" s="181"/>
      <c r="BQ895" s="181"/>
      <c r="BR895" s="181"/>
      <c r="BS895" s="181"/>
      <c r="BT895" s="181"/>
      <c r="BU895" s="181"/>
      <c r="BV895" s="181"/>
      <c r="BW895" s="181"/>
      <c r="BX895" s="181"/>
      <c r="BY895" s="181"/>
      <c r="BZ895" s="181"/>
      <c r="CA895" s="181"/>
      <c r="CB895" s="181"/>
      <c r="CC895" s="181"/>
      <c r="CD895" s="181"/>
      <c r="CE895" s="181"/>
      <c r="CF895" s="181"/>
      <c r="CG895" s="181"/>
      <c r="CH895" s="181"/>
      <c r="CI895" s="181"/>
      <c r="CJ895" s="181"/>
    </row>
    <row r="896" spans="2:88" x14ac:dyDescent="0.2">
      <c r="B896" s="188" t="s">
        <v>450</v>
      </c>
      <c r="C896" s="199">
        <v>311795.70372954145</v>
      </c>
      <c r="D896" s="199">
        <v>244498.42846641233</v>
      </c>
      <c r="E896" s="199">
        <v>3834495.755638137</v>
      </c>
      <c r="F896" s="199">
        <v>6317588.3108310085</v>
      </c>
      <c r="G896" s="199">
        <v>117650.50482743057</v>
      </c>
      <c r="H896" s="199">
        <v>1559556.8746553618</v>
      </c>
      <c r="I896" s="199">
        <v>5561827.1619207626</v>
      </c>
      <c r="J896" s="199">
        <v>302137.74663032719</v>
      </c>
      <c r="K896" s="199">
        <v>1157185.5221457754</v>
      </c>
      <c r="L896" s="199">
        <v>146791.7288864626</v>
      </c>
      <c r="M896" s="199">
        <v>1885007.9445262575</v>
      </c>
      <c r="N896" s="199">
        <v>224042.03873846633</v>
      </c>
      <c r="O896" s="199">
        <v>207659.42457481564</v>
      </c>
      <c r="P896" s="199">
        <v>277884.32398256229</v>
      </c>
      <c r="Q896" s="199">
        <v>2574951.1271457877</v>
      </c>
      <c r="R896" s="199">
        <v>110175.46068448483</v>
      </c>
      <c r="S896" s="199">
        <v>3629693.0237806039</v>
      </c>
      <c r="T896" s="199">
        <v>0</v>
      </c>
      <c r="U896" s="199">
        <v>1958814.5370210796</v>
      </c>
      <c r="V896" s="199">
        <v>249905.04063765358</v>
      </c>
      <c r="W896" s="199">
        <v>384796.14782494731</v>
      </c>
      <c r="X896" s="199">
        <v>118981.65586699566</v>
      </c>
      <c r="Y896" s="199">
        <v>189488.32022202708</v>
      </c>
      <c r="Z896" s="199">
        <v>646950.61941161309</v>
      </c>
      <c r="AA896" s="199">
        <v>507085.12768860895</v>
      </c>
      <c r="AB896" s="199">
        <v>146627.71286050073</v>
      </c>
      <c r="AC896" s="199">
        <v>184306.47330112869</v>
      </c>
      <c r="AD896" s="199">
        <v>1143015.2667685575</v>
      </c>
      <c r="AE896" s="199">
        <v>187673.17054880355</v>
      </c>
      <c r="AF896" s="199">
        <v>112649.08241495711</v>
      </c>
      <c r="AG896" s="199">
        <v>3772511.2167629334</v>
      </c>
      <c r="AH896" s="199">
        <v>253736.43849244231</v>
      </c>
      <c r="AI896" s="199">
        <v>393049.75210119731</v>
      </c>
      <c r="AJ896" s="199">
        <v>1850625.809889327</v>
      </c>
      <c r="AK896" s="199"/>
      <c r="AL896" s="199"/>
      <c r="AM896" s="199"/>
      <c r="AN896" s="199"/>
      <c r="AO896" s="199"/>
      <c r="AP896" s="199"/>
      <c r="AQ896" s="199">
        <f>SUM(C896:AP896)</f>
        <v>40563157.452976964</v>
      </c>
      <c r="AV896" s="181">
        <f>AQ896-SUM(C896:AP896)</f>
        <v>0</v>
      </c>
      <c r="AW896" s="181"/>
      <c r="AX896" s="181"/>
      <c r="AY896" s="181"/>
      <c r="AZ896" s="181"/>
      <c r="BA896" s="181"/>
      <c r="BB896" s="181"/>
      <c r="BC896" s="181"/>
      <c r="BD896" s="181"/>
      <c r="BE896" s="181"/>
      <c r="BF896" s="181"/>
      <c r="BG896" s="181"/>
      <c r="BH896" s="181"/>
      <c r="BI896" s="181"/>
      <c r="BJ896" s="181"/>
      <c r="BK896" s="181"/>
      <c r="BL896" s="181"/>
      <c r="BM896" s="181"/>
      <c r="BN896" s="181"/>
      <c r="BO896" s="181"/>
      <c r="BP896" s="181"/>
      <c r="BQ896" s="181"/>
      <c r="BR896" s="181"/>
      <c r="BS896" s="181"/>
      <c r="BT896" s="181"/>
      <c r="BU896" s="181"/>
      <c r="BV896" s="181"/>
      <c r="BW896" s="181"/>
      <c r="BX896" s="181"/>
      <c r="BY896" s="181"/>
      <c r="BZ896" s="181"/>
      <c r="CA896" s="181"/>
      <c r="CB896" s="181"/>
      <c r="CC896" s="181"/>
      <c r="CD896" s="181"/>
      <c r="CE896" s="181"/>
      <c r="CF896" s="181"/>
      <c r="CG896" s="181"/>
      <c r="CH896" s="181"/>
      <c r="CI896" s="181"/>
      <c r="CJ896" s="181"/>
    </row>
    <row r="897" spans="2:88" x14ac:dyDescent="0.2"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  <c r="AA897" s="200"/>
      <c r="AB897" s="200"/>
      <c r="AC897" s="200"/>
      <c r="AD897" s="200"/>
      <c r="AE897" s="200"/>
      <c r="AF897" s="200"/>
      <c r="AG897" s="200"/>
      <c r="AH897" s="200"/>
      <c r="AI897" s="200"/>
      <c r="AJ897" s="200"/>
      <c r="AK897" s="200"/>
      <c r="AL897" s="200"/>
      <c r="AM897" s="200"/>
      <c r="AN897" s="200"/>
      <c r="AO897" s="200"/>
      <c r="AP897" s="200"/>
      <c r="AQ897" s="200"/>
      <c r="AV897" s="181"/>
      <c r="AW897" s="181"/>
      <c r="AX897" s="181"/>
      <c r="AY897" s="181"/>
      <c r="AZ897" s="181"/>
      <c r="BA897" s="181"/>
      <c r="BB897" s="181"/>
      <c r="BC897" s="181"/>
      <c r="BD897" s="181"/>
      <c r="BE897" s="181"/>
      <c r="BF897" s="181"/>
      <c r="BG897" s="181"/>
      <c r="BH897" s="181"/>
      <c r="BI897" s="181"/>
      <c r="BJ897" s="181"/>
      <c r="BK897" s="181"/>
      <c r="BL897" s="181"/>
      <c r="BM897" s="181"/>
      <c r="BN897" s="181"/>
      <c r="BO897" s="181"/>
      <c r="BP897" s="181"/>
      <c r="BQ897" s="181"/>
      <c r="BR897" s="181"/>
      <c r="BS897" s="181"/>
      <c r="BT897" s="181"/>
      <c r="BU897" s="181"/>
      <c r="BV897" s="181"/>
      <c r="BW897" s="181"/>
      <c r="BX897" s="181"/>
      <c r="BY897" s="181"/>
      <c r="BZ897" s="181"/>
      <c r="CA897" s="181"/>
      <c r="CB897" s="181"/>
      <c r="CC897" s="181"/>
      <c r="CD897" s="181"/>
      <c r="CE897" s="181"/>
      <c r="CF897" s="181"/>
      <c r="CG897" s="181"/>
      <c r="CH897" s="181"/>
      <c r="CI897" s="181"/>
      <c r="CJ897" s="181"/>
    </row>
    <row r="898" spans="2:88" x14ac:dyDescent="0.2">
      <c r="B898" s="183" t="s">
        <v>447</v>
      </c>
      <c r="C898" s="199">
        <f>C147*1000/Índice!$G$60</f>
        <v>543.77020129771381</v>
      </c>
      <c r="D898" s="199">
        <f>D147*1000/Índice!$G$60</f>
        <v>3083.2695748257256</v>
      </c>
      <c r="E898" s="199">
        <f>E147*1000/Índice!$G$60</f>
        <v>27279.546667655504</v>
      </c>
      <c r="F898" s="199">
        <f>F147*1000/Índice!$G$60</f>
        <v>129103.88480671901</v>
      </c>
      <c r="G898" s="199">
        <f>G147*1000/Índice!$G$60</f>
        <v>302.74092976403625</v>
      </c>
      <c r="H898" s="199">
        <f>H147*1000/Índice!$G$60</f>
        <v>17002.582432180963</v>
      </c>
      <c r="I898" s="199">
        <f>I147*1000/Índice!$G$60</f>
        <v>306.41505274577759</v>
      </c>
      <c r="J898" s="199">
        <f>J147*1000/Índice!$G$60</f>
        <v>3815.270539623205</v>
      </c>
      <c r="K898" s="199">
        <f>K147*1000/Índice!$G$60</f>
        <v>12216.697051890524</v>
      </c>
      <c r="L898" s="199">
        <f>L147*1000/Índice!$G$60</f>
        <v>-21.806600289779439</v>
      </c>
      <c r="M898" s="199">
        <f>M147*1000/Índice!$G$60</f>
        <v>62788.006165722676</v>
      </c>
      <c r="N898" s="199">
        <f>N147*1000/Índice!$G$60</f>
        <v>256.27007797645638</v>
      </c>
      <c r="O898" s="199">
        <f>O147*1000/Índice!$G$60</f>
        <v>-2442.9856059428257</v>
      </c>
      <c r="P898" s="199">
        <f>P147*1000/Índice!$G$60</f>
        <v>1826.923633013628</v>
      </c>
      <c r="Q898" s="199">
        <f>Q147*1000/Índice!$G$60</f>
        <v>22704.481103271093</v>
      </c>
      <c r="R898" s="199">
        <f>R147*1000/Índice!$G$60</f>
        <v>109.27113904956562</v>
      </c>
      <c r="S898" s="199">
        <f>S147*1000/Índice!$G$60</f>
        <v>51051.326477465205</v>
      </c>
      <c r="T898" s="199">
        <f>T147*1000/Índice!$G$60</f>
        <v>0</v>
      </c>
      <c r="U898" s="199">
        <f>U147*1000/Índice!$G$60</f>
        <v>10092.509653928233</v>
      </c>
      <c r="V898" s="199">
        <f>V147*1000/Índice!$G$60</f>
        <v>360.71042569817689</v>
      </c>
      <c r="W898" s="199">
        <f>W147*1000/Índice!$G$60</f>
        <v>544.21245684181235</v>
      </c>
      <c r="X898" s="199">
        <f>X147*1000/Índice!$G$60</f>
        <v>6725.7542753353746</v>
      </c>
      <c r="Y898" s="199">
        <f>Y147*1000/Índice!$G$60</f>
        <v>3166.8218530031022</v>
      </c>
      <c r="Z898" s="199">
        <f>Z147*1000/Índice!$G$60</f>
        <v>691.72169062727824</v>
      </c>
      <c r="AA898" s="199">
        <f>AA147*1000/Índice!$G$60</f>
        <v>1647.4699410813555</v>
      </c>
      <c r="AB898" s="199">
        <f>AB147*1000/Índice!$G$60</f>
        <v>-79.74207656668176</v>
      </c>
      <c r="AC898" s="199">
        <f>AC147*1000/Índice!$G$60</f>
        <v>-272.25931687847873</v>
      </c>
      <c r="AD898" s="199">
        <f>AD147*1000/Índice!$G$60</f>
        <v>62655.499600779323</v>
      </c>
      <c r="AE898" s="199">
        <f>AE147*1000/Índice!$G$60</f>
        <v>-19.901499484432094</v>
      </c>
      <c r="AF898" s="199">
        <f>AF147*1000/Índice!$G$60</f>
        <v>308.1500552649332</v>
      </c>
      <c r="AG898" s="199">
        <f>AG147*1000/Índice!$G$60</f>
        <v>15771.785252954862</v>
      </c>
      <c r="AH898" s="199">
        <f>AH147*1000/Índice!$G$60</f>
        <v>-102.05897171503638</v>
      </c>
      <c r="AI898" s="199">
        <f>AI147*1000/Índice!$G$60</f>
        <v>1891.3908834802926</v>
      </c>
      <c r="AJ898" s="199">
        <f>AJ147*1000/Índice!$G$60</f>
        <v>6816.688819133472</v>
      </c>
      <c r="AK898" s="199">
        <f>AK147*1000/Índice!$G$60</f>
        <v>0</v>
      </c>
      <c r="AL898" s="199">
        <f>AL147*1000/Índice!$G$60</f>
        <v>0</v>
      </c>
      <c r="AM898" s="199">
        <f>AM147*1000/Índice!$G$60</f>
        <v>0</v>
      </c>
      <c r="AN898" s="199">
        <f>AN147*1000/Índice!$G$60</f>
        <v>0</v>
      </c>
      <c r="AO898" s="199">
        <f>AO147*1000/Índice!$G$60</f>
        <v>0</v>
      </c>
      <c r="AP898" s="199">
        <f>AP147*1000/Índice!$G$60</f>
        <v>0</v>
      </c>
      <c r="AQ898" s="199">
        <f>AQ147*1000/Índice!$G$60</f>
        <v>440124.41669045208</v>
      </c>
      <c r="AR898" s="181"/>
      <c r="AV898" s="181"/>
      <c r="AW898" s="181"/>
      <c r="AX898" s="181"/>
      <c r="AY898" s="181"/>
      <c r="AZ898" s="181"/>
      <c r="BA898" s="181"/>
      <c r="BB898" s="181"/>
      <c r="BC898" s="181"/>
      <c r="BD898" s="181"/>
      <c r="BE898" s="181"/>
      <c r="BF898" s="181"/>
      <c r="BG898" s="181"/>
      <c r="BH898" s="181"/>
      <c r="BI898" s="181"/>
      <c r="BJ898" s="181"/>
      <c r="BK898" s="181"/>
      <c r="BL898" s="181"/>
      <c r="BM898" s="181"/>
      <c r="BN898" s="181"/>
      <c r="BO898" s="181"/>
      <c r="BP898" s="181"/>
      <c r="BQ898" s="181"/>
      <c r="BR898" s="181"/>
      <c r="BS898" s="181"/>
      <c r="BT898" s="181"/>
      <c r="BU898" s="181"/>
      <c r="BV898" s="181"/>
      <c r="BW898" s="181"/>
      <c r="BX898" s="181"/>
      <c r="BY898" s="181"/>
      <c r="BZ898" s="181"/>
      <c r="CA898" s="181"/>
      <c r="CB898" s="181"/>
      <c r="CC898" s="181"/>
      <c r="CD898" s="181"/>
      <c r="CE898" s="181"/>
      <c r="CF898" s="181"/>
      <c r="CG898" s="181"/>
      <c r="CH898" s="181"/>
      <c r="CI898" s="181"/>
      <c r="CJ898" s="181"/>
    </row>
    <row r="899" spans="2:88" x14ac:dyDescent="0.2">
      <c r="B899" s="188" t="s">
        <v>705</v>
      </c>
      <c r="C899" s="199">
        <v>0</v>
      </c>
      <c r="D899" s="199">
        <v>50305</v>
      </c>
      <c r="E899" s="199">
        <v>792576</v>
      </c>
      <c r="F899" s="199">
        <v>2201657</v>
      </c>
      <c r="G899" s="199">
        <v>28552</v>
      </c>
      <c r="H899" s="199">
        <v>694168</v>
      </c>
      <c r="I899" s="199">
        <v>723959</v>
      </c>
      <c r="J899" s="199">
        <v>111882</v>
      </c>
      <c r="K899" s="199">
        <v>253550</v>
      </c>
      <c r="L899" s="199">
        <v>39663</v>
      </c>
      <c r="M899" s="199">
        <v>0</v>
      </c>
      <c r="N899" s="199">
        <v>0</v>
      </c>
      <c r="O899" s="199">
        <v>40796</v>
      </c>
      <c r="P899" s="199">
        <v>86755</v>
      </c>
      <c r="Q899" s="199">
        <v>1490354</v>
      </c>
      <c r="R899" s="199">
        <v>0</v>
      </c>
      <c r="S899" s="199">
        <v>2851946</v>
      </c>
      <c r="T899" s="199"/>
      <c r="U899" s="199">
        <v>450241</v>
      </c>
      <c r="V899" s="199">
        <v>30985</v>
      </c>
      <c r="W899" s="199">
        <v>111915</v>
      </c>
      <c r="X899" s="199">
        <v>32318</v>
      </c>
      <c r="Y899" s="199">
        <v>60606</v>
      </c>
      <c r="Z899" s="199">
        <v>8144</v>
      </c>
      <c r="AA899" s="199">
        <v>135886</v>
      </c>
      <c r="AB899" s="199">
        <v>44846</v>
      </c>
      <c r="AC899" s="199">
        <v>29637</v>
      </c>
      <c r="AD899" s="199">
        <v>58072</v>
      </c>
      <c r="AE899" s="199">
        <v>0</v>
      </c>
      <c r="AF899" s="199">
        <v>41632</v>
      </c>
      <c r="AG899" s="199"/>
      <c r="AH899" s="199">
        <v>0</v>
      </c>
      <c r="AI899" s="199">
        <v>69709</v>
      </c>
      <c r="AJ899" s="199">
        <v>613633</v>
      </c>
      <c r="AK899" s="199"/>
      <c r="AL899" s="199"/>
      <c r="AM899" s="199"/>
      <c r="AN899" s="199"/>
      <c r="AO899" s="199"/>
      <c r="AP899" s="199"/>
      <c r="AQ899" s="199">
        <f>SUM(C899:AP899)</f>
        <v>11053787</v>
      </c>
      <c r="AR899" s="181"/>
      <c r="AV899" s="181"/>
      <c r="AW899" s="181"/>
      <c r="AX899" s="181"/>
      <c r="AY899" s="181"/>
      <c r="AZ899" s="181"/>
      <c r="BA899" s="181"/>
      <c r="BB899" s="181"/>
      <c r="BC899" s="181"/>
      <c r="BD899" s="181"/>
      <c r="BE899" s="181"/>
      <c r="BF899" s="181"/>
      <c r="BG899" s="181"/>
      <c r="BH899" s="181"/>
      <c r="BI899" s="181"/>
      <c r="BJ899" s="181"/>
      <c r="BK899" s="181"/>
      <c r="BL899" s="181"/>
      <c r="BM899" s="181"/>
      <c r="BN899" s="181"/>
      <c r="BO899" s="181"/>
      <c r="BP899" s="181"/>
      <c r="BQ899" s="181"/>
      <c r="BR899" s="181"/>
      <c r="BS899" s="181"/>
      <c r="BT899" s="181"/>
      <c r="BU899" s="181"/>
      <c r="BV899" s="181"/>
      <c r="BW899" s="181"/>
      <c r="BX899" s="181"/>
      <c r="BY899" s="181"/>
      <c r="BZ899" s="181"/>
      <c r="CA899" s="181"/>
      <c r="CB899" s="181"/>
      <c r="CC899" s="181"/>
      <c r="CD899" s="181"/>
      <c r="CE899" s="181"/>
      <c r="CF899" s="181"/>
      <c r="CG899" s="181"/>
      <c r="CH899" s="181"/>
      <c r="CI899" s="181"/>
      <c r="CJ899" s="181"/>
    </row>
    <row r="900" spans="2:88" x14ac:dyDescent="0.2">
      <c r="B900" s="183" t="s">
        <v>448</v>
      </c>
      <c r="C900" s="199">
        <f>(C9+C20)*1000/Índice!$G$60</f>
        <v>242995.98193828357</v>
      </c>
      <c r="D900" s="199">
        <f>(D9+D20)*1000/Índice!$G$60</f>
        <v>617589.82975542929</v>
      </c>
      <c r="E900" s="199">
        <f>(E9+E20)*1000/Índice!$G$60</f>
        <v>8882133.9986671098</v>
      </c>
      <c r="F900" s="199">
        <f>(F9+F20)*1000/Índice!$G$60</f>
        <v>10774235.68886574</v>
      </c>
      <c r="G900" s="199">
        <f>(G9+G20)*1000/Índice!$G$60</f>
        <v>161599.35934181488</v>
      </c>
      <c r="H900" s="199">
        <f>(H9+H20)*1000/Índice!$G$60</f>
        <v>3082496.6141936132</v>
      </c>
      <c r="I900" s="199">
        <f>(I9+I20)*1000/Índice!$G$60</f>
        <v>4952791.3979255492</v>
      </c>
      <c r="J900" s="199">
        <f>(J9+J20)*1000/Índice!$G$60</f>
        <v>458682.92216608598</v>
      </c>
      <c r="K900" s="199">
        <f>(K9+K20)*1000/Índice!$G$60</f>
        <v>1535693.5944727582</v>
      </c>
      <c r="L900" s="199">
        <f>(L9+L20)*1000/Índice!$G$60</f>
        <v>163860.06762427467</v>
      </c>
      <c r="M900" s="199">
        <f>(M9+M20)*1000/Índice!$G$60</f>
        <v>2285462.2778133661</v>
      </c>
      <c r="N900" s="199">
        <f>(N9+N20)*1000/Índice!$G$60</f>
        <v>526552.61463178648</v>
      </c>
      <c r="O900" s="199">
        <f>(O9+O20)*1000/Índice!$G$60</f>
        <v>212179.44552721453</v>
      </c>
      <c r="P900" s="199">
        <f>(P9+P20)*1000/Índice!$G$60</f>
        <v>362273.01659444859</v>
      </c>
      <c r="Q900" s="199">
        <f>(Q9+Q20)*1000/Índice!$G$60</f>
        <v>6089264.178627695</v>
      </c>
      <c r="R900" s="199">
        <f>(R9+R20)*1000/Índice!$G$60</f>
        <v>113086.85184473293</v>
      </c>
      <c r="S900" s="199">
        <f>(S9+S20)*1000/Índice!$G$60</f>
        <v>7420927.3962681117</v>
      </c>
      <c r="T900" s="199">
        <f>(T9+T20)*1000/Índice!$G$60</f>
        <v>0</v>
      </c>
      <c r="U900" s="199">
        <f>(U9+U20)*1000/Índice!$G$60</f>
        <v>3573490.5222935914</v>
      </c>
      <c r="V900" s="199">
        <f>(V9+V20)*1000/Índice!$G$60</f>
        <v>330620.27700846101</v>
      </c>
      <c r="W900" s="199">
        <f>(W9+W20)*1000/Índice!$G$60</f>
        <v>732506.46288438386</v>
      </c>
      <c r="X900" s="199">
        <f>(X9+X20)*1000/Índice!$G$60</f>
        <v>164912.77189785801</v>
      </c>
      <c r="Y900" s="199">
        <f>(Y9+Y20)*1000/Índice!$G$60</f>
        <v>414911.87037694122</v>
      </c>
      <c r="Z900" s="199">
        <f>(Z9+Z20)*1000/Índice!$G$60</f>
        <v>867020.52780137421</v>
      </c>
      <c r="AA900" s="199">
        <f>(AA9+AA20)*1000/Índice!$G$60</f>
        <v>764718.85985159944</v>
      </c>
      <c r="AB900" s="199">
        <f>(AB9+AB20)*1000/Índice!$G$60</f>
        <v>203378.93441588417</v>
      </c>
      <c r="AC900" s="199">
        <f>(AC9+AC20)*1000/Índice!$G$60</f>
        <v>125419.72602609239</v>
      </c>
      <c r="AD900" s="199">
        <f>(AD9+AD20)*1000/Índice!$G$60</f>
        <v>2198957.5696629025</v>
      </c>
      <c r="AE900" s="199">
        <f>(AE9+AE20)*1000/Índice!$G$60</f>
        <v>373411.22247256909</v>
      </c>
      <c r="AF900" s="199">
        <f>(AF9+AF20)*1000/Índice!$G$60</f>
        <v>160911.65197074172</v>
      </c>
      <c r="AG900" s="199">
        <f>(AG9+AG20)*1000/Índice!$G$60</f>
        <v>5838169.4090479361</v>
      </c>
      <c r="AH900" s="199">
        <f>(AH9+AH20)*1000/Índice!$G$60</f>
        <v>395954.38236121595</v>
      </c>
      <c r="AI900" s="199">
        <f>(AI9+AI20)*1000/Índice!$G$60</f>
        <v>816531.54625805886</v>
      </c>
      <c r="AJ900" s="199">
        <f>(AJ9+AJ20)*1000/Índice!$G$60</f>
        <v>2807204.2067347355</v>
      </c>
      <c r="AK900" s="199">
        <f>(AK9+AK20)*1000/Índice!$G$60</f>
        <v>0</v>
      </c>
      <c r="AL900" s="199">
        <f>(AL9+AL20)*1000/Índice!$G$60</f>
        <v>0</v>
      </c>
      <c r="AM900" s="199">
        <f>(AM9+AM20)*1000/Índice!$G$60</f>
        <v>0</v>
      </c>
      <c r="AN900" s="199">
        <f>(AN9+AN20)*1000/Índice!$G$60</f>
        <v>0</v>
      </c>
      <c r="AO900" s="199">
        <f>(AO9+AO20)*1000/Índice!$G$60</f>
        <v>0</v>
      </c>
      <c r="AP900" s="199">
        <f>(AP9+AP20)*1000/Índice!$G$60</f>
        <v>0</v>
      </c>
      <c r="AQ900" s="199">
        <f>(AQ9+AQ20)*1000/Índice!$G$60</f>
        <v>67649945.177322358</v>
      </c>
      <c r="AV900" s="181">
        <f>AQ900-SUM(C900:AP900)</f>
        <v>0</v>
      </c>
      <c r="AW900" s="181"/>
      <c r="AX900" s="181"/>
      <c r="AY900" s="181"/>
      <c r="AZ900" s="181"/>
      <c r="BA900" s="181"/>
      <c r="BB900" s="181"/>
      <c r="BC900" s="181"/>
      <c r="BD900" s="181"/>
      <c r="BE900" s="181"/>
      <c r="BF900" s="181"/>
      <c r="BG900" s="181"/>
      <c r="BH900" s="181"/>
      <c r="BI900" s="181"/>
      <c r="BJ900" s="181"/>
      <c r="BK900" s="181"/>
      <c r="BL900" s="181"/>
      <c r="BM900" s="181"/>
      <c r="BN900" s="181"/>
      <c r="BO900" s="181"/>
      <c r="BP900" s="181"/>
      <c r="BQ900" s="181"/>
      <c r="BR900" s="181"/>
      <c r="BS900" s="181"/>
      <c r="BT900" s="181"/>
      <c r="BU900" s="181"/>
      <c r="BV900" s="181"/>
      <c r="BW900" s="181"/>
      <c r="BX900" s="181"/>
      <c r="BY900" s="181"/>
      <c r="BZ900" s="181"/>
      <c r="CA900" s="181"/>
      <c r="CB900" s="181"/>
      <c r="CC900" s="181"/>
      <c r="CD900" s="181"/>
      <c r="CE900" s="181"/>
      <c r="CF900" s="181"/>
      <c r="CG900" s="181"/>
      <c r="CH900" s="181"/>
      <c r="CI900" s="181"/>
      <c r="CJ900" s="181"/>
    </row>
    <row r="901" spans="2:88" x14ac:dyDescent="0.2">
      <c r="B901" s="188" t="s">
        <v>449</v>
      </c>
      <c r="C901" s="199">
        <v>314734.57645647641</v>
      </c>
      <c r="D901" s="199">
        <v>608428.24969651189</v>
      </c>
      <c r="E901" s="199">
        <v>8199074.7611052236</v>
      </c>
      <c r="F901" s="199">
        <v>10926869.285625584</v>
      </c>
      <c r="G901" s="199">
        <v>196778.81193643142</v>
      </c>
      <c r="H901" s="199">
        <v>3235318.759711362</v>
      </c>
      <c r="I901" s="199">
        <v>4510591.4518342242</v>
      </c>
      <c r="J901" s="199">
        <v>422350.93306474335</v>
      </c>
      <c r="K901" s="199">
        <v>1498775.6244941149</v>
      </c>
      <c r="L901" s="199">
        <v>185276.94732051546</v>
      </c>
      <c r="M901" s="199">
        <v>2256387.4575899206</v>
      </c>
      <c r="N901" s="199">
        <v>323047.96677574696</v>
      </c>
      <c r="O901" s="199">
        <v>173048.8439587717</v>
      </c>
      <c r="P901" s="199">
        <v>330478.42938143463</v>
      </c>
      <c r="Q901" s="199">
        <v>5853861.2392772976</v>
      </c>
      <c r="R901" s="199">
        <v>115407.84022747591</v>
      </c>
      <c r="S901" s="199">
        <v>7839638.5249152659</v>
      </c>
      <c r="T901" s="199">
        <v>0</v>
      </c>
      <c r="U901" s="199">
        <v>3469552.1172274272</v>
      </c>
      <c r="V901" s="199">
        <v>329725.56555085548</v>
      </c>
      <c r="W901" s="199">
        <v>686714.77069575747</v>
      </c>
      <c r="X901" s="199">
        <v>196944.89192245153</v>
      </c>
      <c r="Y901" s="199">
        <v>433808.11294539826</v>
      </c>
      <c r="Z901" s="199">
        <v>777196.30289714632</v>
      </c>
      <c r="AA901" s="199">
        <v>706040.41990579397</v>
      </c>
      <c r="AB901" s="199">
        <v>206187.85545262127</v>
      </c>
      <c r="AC901" s="199">
        <v>138552.77872662607</v>
      </c>
      <c r="AD901" s="199">
        <v>2108610.6693663266</v>
      </c>
      <c r="AE901" s="199">
        <v>229228.32317348995</v>
      </c>
      <c r="AF901" s="199">
        <v>176289.84603889944</v>
      </c>
      <c r="AG901" s="199">
        <v>5471353.6447642669</v>
      </c>
      <c r="AH901" s="199">
        <v>351226.62866228214</v>
      </c>
      <c r="AI901" s="199">
        <v>748560.57705571281</v>
      </c>
      <c r="AJ901" s="199">
        <v>2649752.5139893494</v>
      </c>
      <c r="AK901" s="199"/>
      <c r="AL901" s="199"/>
      <c r="AM901" s="199"/>
      <c r="AN901" s="199"/>
      <c r="AO901" s="199"/>
      <c r="AP901" s="199"/>
      <c r="AQ901" s="199">
        <f>SUM(C901:AP901)</f>
        <v>65669814.721745521</v>
      </c>
      <c r="AV901" s="181"/>
      <c r="AW901" s="181"/>
      <c r="AX901" s="181"/>
      <c r="AY901" s="181"/>
      <c r="AZ901" s="181"/>
      <c r="BA901" s="181"/>
      <c r="BB901" s="181"/>
      <c r="BC901" s="181"/>
      <c r="BD901" s="181"/>
      <c r="BE901" s="181"/>
      <c r="BF901" s="181"/>
      <c r="BG901" s="181"/>
      <c r="BH901" s="181"/>
      <c r="BI901" s="181"/>
      <c r="BJ901" s="181"/>
      <c r="BK901" s="181"/>
      <c r="BL901" s="181"/>
      <c r="BM901" s="181"/>
      <c r="BN901" s="181"/>
      <c r="BO901" s="181"/>
      <c r="BP901" s="181"/>
      <c r="BQ901" s="181"/>
      <c r="BR901" s="181"/>
      <c r="BS901" s="181"/>
      <c r="BT901" s="181"/>
      <c r="BU901" s="181"/>
      <c r="BV901" s="181"/>
      <c r="BW901" s="181"/>
      <c r="BX901" s="181"/>
      <c r="BY901" s="181"/>
      <c r="BZ901" s="181"/>
      <c r="CA901" s="181"/>
      <c r="CB901" s="181"/>
      <c r="CC901" s="181"/>
      <c r="CD901" s="181"/>
      <c r="CE901" s="181"/>
      <c r="CF901" s="181"/>
      <c r="CG901" s="181"/>
      <c r="CH901" s="181"/>
      <c r="CI901" s="181"/>
      <c r="CJ901" s="181"/>
    </row>
    <row r="902" spans="2:88" x14ac:dyDescent="0.2">
      <c r="C902" s="181"/>
      <c r="D902" s="181"/>
      <c r="E902" s="181"/>
      <c r="F902" s="181"/>
      <c r="G902" s="181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  <c r="AA902" s="181"/>
      <c r="AB902" s="181"/>
      <c r="AC902" s="181"/>
      <c r="AD902" s="181"/>
      <c r="AV902" s="181"/>
      <c r="AW902" s="181"/>
      <c r="AX902" s="181"/>
      <c r="AY902" s="181"/>
      <c r="AZ902" s="181"/>
      <c r="BA902" s="181"/>
      <c r="BB902" s="181"/>
      <c r="BC902" s="181"/>
      <c r="BD902" s="181"/>
      <c r="BE902" s="181"/>
      <c r="BF902" s="181"/>
      <c r="BG902" s="181"/>
      <c r="BH902" s="181"/>
      <c r="BI902" s="181"/>
      <c r="BJ902" s="181"/>
      <c r="BK902" s="181"/>
      <c r="BL902" s="181"/>
      <c r="BM902" s="181"/>
      <c r="BN902" s="181"/>
      <c r="BO902" s="181"/>
      <c r="BP902" s="181"/>
      <c r="BQ902" s="181"/>
      <c r="BR902" s="181"/>
      <c r="BS902" s="181"/>
      <c r="BT902" s="181"/>
      <c r="BU902" s="181"/>
      <c r="BV902" s="181"/>
      <c r="BW902" s="181"/>
      <c r="BX902" s="181"/>
      <c r="BY902" s="181"/>
      <c r="BZ902" s="181"/>
      <c r="CA902" s="181"/>
      <c r="CB902" s="181"/>
      <c r="CC902" s="181"/>
      <c r="CD902" s="181"/>
      <c r="CE902" s="181"/>
      <c r="CF902" s="181"/>
      <c r="CG902" s="181"/>
      <c r="CH902" s="181"/>
      <c r="CI902" s="181"/>
      <c r="CJ902" s="181"/>
    </row>
    <row r="903" spans="2:88" x14ac:dyDescent="0.2">
      <c r="B903" s="184" t="s">
        <v>442</v>
      </c>
      <c r="C903" s="218">
        <v>4</v>
      </c>
      <c r="AV903" s="181"/>
      <c r="AW903" s="181"/>
      <c r="AX903" s="181"/>
      <c r="AY903" s="181"/>
      <c r="AZ903" s="181"/>
      <c r="BA903" s="181"/>
      <c r="BB903" s="181"/>
      <c r="BC903" s="181"/>
      <c r="BD903" s="181"/>
      <c r="BE903" s="181"/>
      <c r="BF903" s="181"/>
      <c r="BG903" s="181"/>
      <c r="BH903" s="181"/>
      <c r="BI903" s="181"/>
      <c r="BJ903" s="181"/>
      <c r="BK903" s="181"/>
      <c r="BL903" s="181"/>
      <c r="BM903" s="181"/>
      <c r="BN903" s="181"/>
      <c r="BO903" s="181"/>
      <c r="BP903" s="181"/>
      <c r="BQ903" s="181"/>
      <c r="BR903" s="181"/>
      <c r="BS903" s="181"/>
      <c r="BT903" s="181"/>
      <c r="BU903" s="181"/>
      <c r="BV903" s="181"/>
      <c r="BW903" s="181"/>
      <c r="BX903" s="181"/>
      <c r="BY903" s="181"/>
      <c r="BZ903" s="181"/>
      <c r="CA903" s="181"/>
      <c r="CB903" s="181"/>
      <c r="CC903" s="181"/>
      <c r="CD903" s="181"/>
      <c r="CE903" s="181"/>
      <c r="CF903" s="181"/>
      <c r="CG903" s="181"/>
      <c r="CH903" s="181"/>
      <c r="CI903" s="181"/>
      <c r="CJ903" s="181"/>
    </row>
    <row r="904" spans="2:88" x14ac:dyDescent="0.2">
      <c r="B904" s="182" t="s">
        <v>443</v>
      </c>
      <c r="C904" s="191">
        <v>4</v>
      </c>
      <c r="AV904" s="181"/>
      <c r="AW904" s="181"/>
      <c r="AX904" s="181"/>
      <c r="AY904" s="181"/>
      <c r="AZ904" s="181"/>
      <c r="BA904" s="181"/>
      <c r="BB904" s="181"/>
      <c r="BC904" s="181"/>
      <c r="BD904" s="181"/>
      <c r="BE904" s="181"/>
      <c r="BF904" s="181"/>
      <c r="BG904" s="181"/>
      <c r="BH904" s="181"/>
      <c r="BI904" s="181"/>
      <c r="BJ904" s="181"/>
      <c r="BK904" s="181"/>
      <c r="BL904" s="181"/>
      <c r="BM904" s="181"/>
      <c r="BN904" s="181"/>
      <c r="BO904" s="181"/>
      <c r="BP904" s="181"/>
      <c r="BQ904" s="181"/>
      <c r="BR904" s="181"/>
      <c r="BS904" s="181"/>
      <c r="BT904" s="181"/>
      <c r="BU904" s="181"/>
      <c r="BV904" s="181"/>
      <c r="BW904" s="181"/>
      <c r="BX904" s="181"/>
      <c r="BY904" s="181"/>
      <c r="BZ904" s="181"/>
      <c r="CA904" s="181"/>
      <c r="CB904" s="181"/>
      <c r="CC904" s="181"/>
      <c r="CD904" s="181"/>
      <c r="CE904" s="181"/>
      <c r="CF904" s="181"/>
      <c r="CG904" s="181"/>
      <c r="CH904" s="181"/>
      <c r="CI904" s="181"/>
      <c r="CJ904" s="181"/>
    </row>
    <row r="905" spans="2:88" x14ac:dyDescent="0.2">
      <c r="B905" s="182" t="s">
        <v>444</v>
      </c>
      <c r="C905" s="191">
        <v>2</v>
      </c>
      <c r="AV905" s="181"/>
      <c r="AW905" s="181"/>
      <c r="AX905" s="181"/>
      <c r="AY905" s="181"/>
      <c r="AZ905" s="181"/>
      <c r="BA905" s="181"/>
      <c r="BB905" s="181"/>
      <c r="BC905" s="181"/>
      <c r="BD905" s="181"/>
      <c r="BE905" s="181"/>
      <c r="BF905" s="181"/>
      <c r="BG905" s="181"/>
      <c r="BH905" s="181"/>
      <c r="BI905" s="181"/>
      <c r="BJ905" s="181"/>
      <c r="BK905" s="181"/>
      <c r="BL905" s="181"/>
      <c r="BM905" s="181"/>
      <c r="BN905" s="181"/>
      <c r="BO905" s="181"/>
      <c r="BP905" s="181"/>
      <c r="BQ905" s="181"/>
      <c r="BR905" s="181"/>
      <c r="BS905" s="181"/>
      <c r="BT905" s="181"/>
      <c r="BU905" s="181"/>
      <c r="BV905" s="181"/>
      <c r="BW905" s="181"/>
      <c r="BX905" s="181"/>
      <c r="BY905" s="181"/>
      <c r="BZ905" s="181"/>
      <c r="CA905" s="181"/>
      <c r="CB905" s="181"/>
      <c r="CC905" s="181"/>
      <c r="CD905" s="181"/>
      <c r="CE905" s="181"/>
      <c r="CF905" s="181"/>
      <c r="CG905" s="181"/>
      <c r="CH905" s="181"/>
      <c r="CI905" s="181"/>
      <c r="CJ905" s="181"/>
    </row>
    <row r="906" spans="2:88" x14ac:dyDescent="0.2">
      <c r="B906" s="182" t="s">
        <v>445</v>
      </c>
      <c r="C906" s="191">
        <v>1.33</v>
      </c>
      <c r="AV906" s="181"/>
      <c r="AW906" s="181"/>
      <c r="AX906" s="181"/>
      <c r="AY906" s="181"/>
      <c r="AZ906" s="181"/>
      <c r="BA906" s="181"/>
      <c r="BB906" s="181"/>
      <c r="BC906" s="181"/>
      <c r="BD906" s="181"/>
      <c r="BE906" s="181"/>
      <c r="BF906" s="181"/>
      <c r="BG906" s="181"/>
      <c r="BH906" s="181"/>
      <c r="BI906" s="181"/>
      <c r="BJ906" s="181"/>
      <c r="BK906" s="181"/>
      <c r="BL906" s="181"/>
      <c r="BM906" s="181"/>
      <c r="BN906" s="181"/>
      <c r="BO906" s="181"/>
      <c r="BP906" s="181"/>
      <c r="BQ906" s="181"/>
      <c r="BR906" s="181"/>
      <c r="BS906" s="181"/>
      <c r="BT906" s="181"/>
      <c r="BU906" s="181"/>
      <c r="BV906" s="181"/>
      <c r="BW906" s="181"/>
      <c r="BX906" s="181"/>
      <c r="BY906" s="181"/>
      <c r="BZ906" s="181"/>
      <c r="CA906" s="181"/>
      <c r="CB906" s="181"/>
      <c r="CC906" s="181"/>
      <c r="CD906" s="181"/>
      <c r="CE906" s="181"/>
      <c r="CF906" s="181"/>
      <c r="CG906" s="181"/>
      <c r="CH906" s="181"/>
      <c r="CI906" s="181"/>
      <c r="CJ906" s="181"/>
    </row>
    <row r="907" spans="2:88" x14ac:dyDescent="0.2">
      <c r="B907" s="182" t="s">
        <v>446</v>
      </c>
      <c r="C907" s="191">
        <v>1</v>
      </c>
      <c r="AV907" s="181"/>
      <c r="AW907" s="181"/>
      <c r="AX907" s="181"/>
      <c r="AY907" s="181"/>
      <c r="AZ907" s="181"/>
      <c r="BA907" s="181"/>
      <c r="BB907" s="181"/>
      <c r="BC907" s="181"/>
      <c r="BD907" s="181"/>
      <c r="BE907" s="181"/>
      <c r="BF907" s="181"/>
      <c r="BG907" s="181"/>
      <c r="BH907" s="181"/>
      <c r="BI907" s="181"/>
      <c r="BJ907" s="181"/>
      <c r="BK907" s="181"/>
      <c r="BL907" s="181"/>
      <c r="BM907" s="181"/>
      <c r="BN907" s="181"/>
      <c r="BO907" s="181"/>
      <c r="BP907" s="181"/>
      <c r="BQ907" s="181"/>
      <c r="BR907" s="181"/>
      <c r="BS907" s="181"/>
      <c r="BT907" s="181"/>
      <c r="BU907" s="181"/>
      <c r="BV907" s="181"/>
      <c r="BW907" s="181"/>
      <c r="BX907" s="181"/>
      <c r="BY907" s="181"/>
      <c r="BZ907" s="181"/>
      <c r="CA907" s="181"/>
      <c r="CB907" s="181"/>
      <c r="CC907" s="181"/>
      <c r="CD907" s="181"/>
      <c r="CE907" s="181"/>
      <c r="CF907" s="181"/>
      <c r="CG907" s="181"/>
      <c r="CH907" s="181"/>
      <c r="CI907" s="181"/>
      <c r="CJ907" s="181"/>
    </row>
    <row r="910" spans="2:88" x14ac:dyDescent="0.2">
      <c r="B910" s="216" t="s">
        <v>724</v>
      </c>
      <c r="C910" s="263">
        <v>44317</v>
      </c>
      <c r="D910" s="263">
        <v>44317</v>
      </c>
      <c r="E910" s="263">
        <v>44317</v>
      </c>
      <c r="F910" s="263">
        <v>44317</v>
      </c>
      <c r="G910" s="263">
        <v>44317</v>
      </c>
      <c r="H910" s="263">
        <v>44317</v>
      </c>
      <c r="I910" s="263">
        <v>44317</v>
      </c>
      <c r="J910" s="263">
        <v>44317</v>
      </c>
      <c r="K910" s="263">
        <v>44317</v>
      </c>
      <c r="L910" s="263">
        <v>44317</v>
      </c>
      <c r="M910" s="263">
        <v>44317</v>
      </c>
      <c r="N910" s="263">
        <v>44317</v>
      </c>
      <c r="O910" s="263">
        <v>44317</v>
      </c>
      <c r="P910" s="263">
        <v>44317</v>
      </c>
      <c r="Q910" s="263">
        <v>44317</v>
      </c>
      <c r="R910" s="263">
        <v>44317</v>
      </c>
      <c r="S910" s="263">
        <v>44317</v>
      </c>
      <c r="T910" s="263"/>
      <c r="U910" s="263">
        <v>44317</v>
      </c>
      <c r="V910" s="263">
        <v>44317</v>
      </c>
      <c r="W910" s="263">
        <v>44317</v>
      </c>
      <c r="X910" s="263">
        <v>44317</v>
      </c>
      <c r="Y910" s="263">
        <v>44317</v>
      </c>
      <c r="Z910" s="263">
        <v>44317</v>
      </c>
      <c r="AA910" s="263">
        <v>44317</v>
      </c>
      <c r="AB910" s="263">
        <v>44317</v>
      </c>
      <c r="AC910" s="263">
        <v>44317</v>
      </c>
      <c r="AD910" s="263">
        <v>44317</v>
      </c>
      <c r="AE910" s="263">
        <v>44317</v>
      </c>
      <c r="AF910" s="263">
        <v>44317</v>
      </c>
      <c r="AG910" s="263">
        <v>44317</v>
      </c>
      <c r="AH910" s="263">
        <v>44317</v>
      </c>
      <c r="AI910" s="263">
        <v>44317</v>
      </c>
      <c r="AJ910" s="263">
        <v>44317</v>
      </c>
      <c r="AK910" s="263"/>
      <c r="AL910" s="263"/>
      <c r="AM910" s="263"/>
      <c r="AN910" s="263"/>
      <c r="AO910" s="263"/>
      <c r="AP910" s="263"/>
    </row>
  </sheetData>
  <mergeCells count="14">
    <mergeCell ref="B888:AQ888"/>
    <mergeCell ref="B551:AQ551"/>
    <mergeCell ref="B636:AQ636"/>
    <mergeCell ref="B762:AQ762"/>
    <mergeCell ref="B4:AQ4"/>
    <mergeCell ref="B63:AQ63"/>
    <mergeCell ref="B112:AQ112"/>
    <mergeCell ref="B180:AQ180"/>
    <mergeCell ref="B245:AQ245"/>
    <mergeCell ref="B296:AQ296"/>
    <mergeCell ref="B347:AQ347"/>
    <mergeCell ref="B398:AQ398"/>
    <mergeCell ref="B449:AQ449"/>
    <mergeCell ref="B500:AQ500"/>
  </mergeCells>
  <conditionalFormatting sqref="AU1:AU633 AV1:AV248 AS1:AT7 D555:AQ592 D677:AP677 D286:AP286 D337:AP337 D490:AP490 D633:AP633 D718:AP718 D759:AP759 D844:AP844 D885:AP885 D8:AF8 F8:AF60 N67:AF109 D116:AF177 AV250:AV632 AS11:AT1048576 T680 P904:U1048576 D766:AQ803 D439:AP439 D541:AP541 D388:AP388 D237:D239 Q240:V248 P238:P248 AE238:AF248 AD240:AD248 C238:AF239 AW1:XFD632 W238:AC248 C238:E248 C294:AF299 C345:AF350 C396:AF401 C439:AF440 C447:AF452 C490:AF491 C498:AF503 C541:AF542 C549:AF595 U633:AF680 T633:T678 C759:AF806 C1:AR6 C844:U847 S848:U884 C885:U891 AU635:XFD1048576 CK634:XFD634 C893:O1048576 P893:U902 C892:AR892 A1:B1048576 V893:AR1048576 D896:AH896 K899:AH899 D901:AH901 X8:X238 C8:W237 Y8:AF237 AG8:AR680 AI7:AR7 V844:AF891 C633:S680 C718:AF721 F240:O248 AG718:AR891 AJ681:AR717 C286:AF287 C337:AF338 C388:AF389 AU633:XFD633 C910:AP910">
    <cfRule type="cellIs" dxfId="56" priority="98" operator="lessThan">
      <formula>0</formula>
    </cfRule>
  </conditionalFormatting>
  <conditionalFormatting sqref="AV1:AX3 AV4:BD4 AY1:CJ632 AW293:CJ293 AV338:CJ344 AV389:CJ395 AW446:CJ446 AW497:CJ497 AW548:CJ548 AW490:CJ490 AW5:AX632 AV5:AV248 AW504:CJ540 AW402:CJ438 AW351:CJ388 AV250:AV632 AW239:CJ240 AV635:CJ1048576 AU633:CJ633">
    <cfRule type="containsBlanks" priority="48" stopIfTrue="1">
      <formula>LEN(TRIM(AU1))=0</formula>
    </cfRule>
    <cfRule type="cellIs" dxfId="55" priority="49" operator="notBetween">
      <formula>-1</formula>
      <formula>1</formula>
    </cfRule>
    <cfRule type="cellIs" dxfId="54" priority="50" operator="between">
      <formula>-1</formula>
      <formula>1</formula>
    </cfRule>
  </conditionalFormatting>
  <conditionalFormatting sqref="C637:AP637 C763:AP763 C552:AP552 C450:AP450 C501:AP501 C297:AP297 C348:AP348 C399:AP399 C64:AP64 C113:AP113 C181:AP181 C246:AP246 C5:AP5">
    <cfRule type="cellIs" dxfId="53" priority="45" operator="notEqual">
      <formula>1</formula>
    </cfRule>
    <cfRule type="cellIs" dxfId="52" priority="46" operator="equal">
      <formula>1</formula>
    </cfRule>
  </conditionalFormatting>
  <conditionalFormatting sqref="X239">
    <cfRule type="cellIs" dxfId="51" priority="37" operator="lessThan">
      <formula>0</formula>
    </cfRule>
  </conditionalFormatting>
  <conditionalFormatting sqref="C249:AF285">
    <cfRule type="cellIs" dxfId="50" priority="36" operator="lessThan">
      <formula>0</formula>
    </cfRule>
  </conditionalFormatting>
  <conditionalFormatting sqref="C288:AF293">
    <cfRule type="cellIs" dxfId="49" priority="35" operator="lessThan">
      <formula>0</formula>
    </cfRule>
  </conditionalFormatting>
  <conditionalFormatting sqref="C300:AF336">
    <cfRule type="cellIs" dxfId="48" priority="34" operator="lessThan">
      <formula>0</formula>
    </cfRule>
  </conditionalFormatting>
  <conditionalFormatting sqref="C339:N344 P339:AF344">
    <cfRule type="cellIs" dxfId="47" priority="33" operator="lessThan">
      <formula>0</formula>
    </cfRule>
  </conditionalFormatting>
  <conditionalFormatting sqref="C351:N387 P351:AF387">
    <cfRule type="cellIs" dxfId="46" priority="32" operator="lessThan">
      <formula>0</formula>
    </cfRule>
  </conditionalFormatting>
  <conditionalFormatting sqref="P390:AF395 C390:N395">
    <cfRule type="cellIs" dxfId="45" priority="31" operator="lessThan">
      <formula>0</formula>
    </cfRule>
  </conditionalFormatting>
  <conditionalFormatting sqref="C402:N438 P402:AF438">
    <cfRule type="cellIs" dxfId="44" priority="30" operator="lessThan">
      <formula>0</formula>
    </cfRule>
  </conditionalFormatting>
  <conditionalFormatting sqref="C441:N446 P441:AF446">
    <cfRule type="cellIs" dxfId="43" priority="29" operator="lessThan">
      <formula>0</formula>
    </cfRule>
  </conditionalFormatting>
  <conditionalFormatting sqref="C453:N489 P453:AF489">
    <cfRule type="cellIs" dxfId="42" priority="28" operator="lessThan">
      <formula>0</formula>
    </cfRule>
  </conditionalFormatting>
  <conditionalFormatting sqref="C492:N497 P492:AF497">
    <cfRule type="cellIs" dxfId="41" priority="27" operator="lessThan">
      <formula>0</formula>
    </cfRule>
  </conditionalFormatting>
  <conditionalFormatting sqref="C504:N540 P504:AF540">
    <cfRule type="cellIs" dxfId="40" priority="26" operator="lessThan">
      <formula>0</formula>
    </cfRule>
  </conditionalFormatting>
  <conditionalFormatting sqref="C543:N548 P543:AF548">
    <cfRule type="cellIs" dxfId="39" priority="25" operator="lessThan">
      <formula>0</formula>
    </cfRule>
  </conditionalFormatting>
  <conditionalFormatting sqref="C596:AF632">
    <cfRule type="cellIs" dxfId="38" priority="24" operator="lessThan">
      <formula>0</formula>
    </cfRule>
  </conditionalFormatting>
  <conditionalFormatting sqref="C722:N758 P722:AF758">
    <cfRule type="cellIs" dxfId="37" priority="22" operator="lessThan">
      <formula>0</formula>
    </cfRule>
  </conditionalFormatting>
  <conditionalFormatting sqref="C807:N843 P807:AF843">
    <cfRule type="cellIs" dxfId="36" priority="21" operator="lessThan">
      <formula>0</formula>
    </cfRule>
  </conditionalFormatting>
  <conditionalFormatting sqref="C848:N884 P848:R884">
    <cfRule type="cellIs" dxfId="35" priority="20" operator="lessThan">
      <formula>0</formula>
    </cfRule>
  </conditionalFormatting>
  <conditionalFormatting sqref="C7:AI7">
    <cfRule type="cellIs" dxfId="34" priority="19" operator="lessThan">
      <formula>0</formula>
    </cfRule>
  </conditionalFormatting>
  <conditionalFormatting sqref="AG681:AI717">
    <cfRule type="cellIs" dxfId="33" priority="17" operator="lessThan">
      <formula>0</formula>
    </cfRule>
  </conditionalFormatting>
  <conditionalFormatting sqref="C681:AF717">
    <cfRule type="cellIs" dxfId="32" priority="16" operator="lessThan">
      <formula>0</formula>
    </cfRule>
  </conditionalFormatting>
  <conditionalFormatting sqref="AE681:AF717 AA681:AC717">
    <cfRule type="cellIs" dxfId="31" priority="15" operator="lessThan">
      <formula>0</formula>
    </cfRule>
  </conditionalFormatting>
  <conditionalFormatting sqref="AD681:AD717">
    <cfRule type="cellIs" dxfId="30" priority="14" operator="lessThan">
      <formula>0</formula>
    </cfRule>
  </conditionalFormatting>
  <conditionalFormatting sqref="O339:O344">
    <cfRule type="cellIs" dxfId="29" priority="13" operator="lessThan">
      <formula>0</formula>
    </cfRule>
  </conditionalFormatting>
  <conditionalFormatting sqref="O351:O387">
    <cfRule type="cellIs" dxfId="28" priority="12" operator="lessThan">
      <formula>0</formula>
    </cfRule>
  </conditionalFormatting>
  <conditionalFormatting sqref="O390:O395">
    <cfRule type="cellIs" dxfId="27" priority="11" operator="lessThan">
      <formula>0</formula>
    </cfRule>
  </conditionalFormatting>
  <conditionalFormatting sqref="O402:O438">
    <cfRule type="cellIs" dxfId="26" priority="10" operator="lessThan">
      <formula>0</formula>
    </cfRule>
  </conditionalFormatting>
  <conditionalFormatting sqref="O441:O446">
    <cfRule type="cellIs" dxfId="25" priority="9" operator="lessThan">
      <formula>0</formula>
    </cfRule>
  </conditionalFormatting>
  <conditionalFormatting sqref="O453:O489">
    <cfRule type="cellIs" dxfId="24" priority="8" operator="lessThan">
      <formula>0</formula>
    </cfRule>
  </conditionalFormatting>
  <conditionalFormatting sqref="O492:O497">
    <cfRule type="cellIs" dxfId="23" priority="7" operator="lessThan">
      <formula>0</formula>
    </cfRule>
  </conditionalFormatting>
  <conditionalFormatting sqref="O504:O540">
    <cfRule type="cellIs" dxfId="22" priority="6" operator="lessThan">
      <formula>0</formula>
    </cfRule>
  </conditionalFormatting>
  <conditionalFormatting sqref="O543:O548">
    <cfRule type="cellIs" dxfId="21" priority="5" operator="lessThan">
      <formula>0</formula>
    </cfRule>
  </conditionalFormatting>
  <conditionalFormatting sqref="O681:O717">
    <cfRule type="cellIs" dxfId="20" priority="4" operator="lessThan">
      <formula>0</formula>
    </cfRule>
  </conditionalFormatting>
  <conditionalFormatting sqref="O722:O758">
    <cfRule type="cellIs" dxfId="19" priority="3" operator="lessThan">
      <formula>0</formula>
    </cfRule>
  </conditionalFormatting>
  <conditionalFormatting sqref="O807:O843">
    <cfRule type="cellIs" dxfId="18" priority="2" operator="lessThan">
      <formula>0</formula>
    </cfRule>
  </conditionalFormatting>
  <conditionalFormatting sqref="O848:O884">
    <cfRule type="cellIs" dxfId="17" priority="1" operator="lessThan">
      <formula>0</formula>
    </cfRule>
  </conditionalFormatting>
  <dataValidations disablePrompts="1" count="1">
    <dataValidation type="list" allowBlank="1" showInputMessage="1" showErrorMessage="1" sqref="C903" xr:uid="{00000000-0002-0000-2500-000000000000}">
      <formula1>$C$904:$C$907</formula1>
    </dataValidation>
  </dataValidations>
  <pageMargins left="0.39370078740157483" right="0.39370078740157483" top="0.39370078740157483" bottom="0.39370078740157483" header="0" footer="0"/>
  <pageSetup scale="43" fitToWidth="2" fitToHeight="10" orientation="landscape" verticalDpi="1200" r:id="rId1"/>
  <ignoredErrors>
    <ignoredError sqref="BH121" unlockedFormula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CK651"/>
  <sheetViews>
    <sheetView zoomScaleNormal="100" workbookViewId="0">
      <pane xSplit="2" topLeftCell="C1" activePane="topRight" state="frozen"/>
      <selection pane="topRight"/>
    </sheetView>
  </sheetViews>
  <sheetFormatPr baseColWidth="10" defaultColWidth="11.42578125" defaultRowHeight="11.25" x14ac:dyDescent="0.2"/>
  <cols>
    <col min="1" max="1" width="2.85546875" style="120" customWidth="1"/>
    <col min="2" max="2" width="42.85546875" style="120" customWidth="1"/>
    <col min="3" max="33" width="11.42578125" style="120"/>
    <col min="34" max="42" width="11.42578125" style="120" customWidth="1"/>
    <col min="43" max="43" width="11.7109375" style="120" bestFit="1" customWidth="1"/>
    <col min="44" max="44" width="5.85546875" style="120" customWidth="1"/>
    <col min="45" max="47" width="11.42578125" style="120" customWidth="1"/>
    <col min="48" max="48" width="2.85546875" style="120" customWidth="1"/>
    <col min="49" max="89" width="2.85546875" style="142" customWidth="1"/>
    <col min="90" max="16384" width="11.42578125" style="120"/>
  </cols>
  <sheetData>
    <row r="2" spans="2:89" ht="21" x14ac:dyDescent="0.35">
      <c r="B2" s="119" t="s">
        <v>404</v>
      </c>
    </row>
    <row r="4" spans="2:89" s="121" customFormat="1" ht="18.75" customHeight="1" x14ac:dyDescent="0.2">
      <c r="B4" s="286" t="s">
        <v>37</v>
      </c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8"/>
      <c r="AW4" s="201">
        <f>('Mer. Resumen'!C102/Índice!$G$52)-AQ118</f>
        <v>0</v>
      </c>
      <c r="AX4" s="201">
        <f>('Mer. Resumen'!D102/Índice!$G$52)-(AQ116-AQ144)</f>
        <v>0</v>
      </c>
      <c r="AY4" s="201">
        <f>('Mer. Resumen'!E102/Índice!$G$52)-AQ170</f>
        <v>0</v>
      </c>
      <c r="AZ4" s="201">
        <f>('Mer. Resumen'!F102/Índice!$G$52)-AQ147</f>
        <v>0</v>
      </c>
      <c r="BA4" s="201">
        <f>('Mer. Resumen'!G102/Índice!$G$52)-AQ129-AQ133</f>
        <v>0</v>
      </c>
      <c r="BB4" s="201">
        <f>('Mer. Resumen'!H102/Índice!$G$52)-AQ101</f>
        <v>0</v>
      </c>
      <c r="BC4" s="201">
        <f>('Mer. Resumen'!I102/Índice!$G$52)-(AQ9+AQ20)</f>
        <v>0</v>
      </c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</row>
    <row r="5" spans="2:89" s="147" customFormat="1" x14ac:dyDescent="0.2">
      <c r="B5" s="168"/>
      <c r="C5" s="160">
        <f t="shared" ref="C5:AP5" si="0">COUNTIF($C$6:$AP$6,C6)</f>
        <v>1</v>
      </c>
      <c r="D5" s="160">
        <f t="shared" si="0"/>
        <v>1</v>
      </c>
      <c r="E5" s="160">
        <f t="shared" si="0"/>
        <v>1</v>
      </c>
      <c r="F5" s="160">
        <f t="shared" si="0"/>
        <v>1</v>
      </c>
      <c r="G5" s="160">
        <f t="shared" si="0"/>
        <v>1</v>
      </c>
      <c r="H5" s="160">
        <f t="shared" si="0"/>
        <v>1</v>
      </c>
      <c r="I5" s="160">
        <f t="shared" si="0"/>
        <v>1</v>
      </c>
      <c r="J5" s="160">
        <f t="shared" si="0"/>
        <v>1</v>
      </c>
      <c r="K5" s="160">
        <f t="shared" si="0"/>
        <v>1</v>
      </c>
      <c r="L5" s="160">
        <f t="shared" si="0"/>
        <v>1</v>
      </c>
      <c r="M5" s="160">
        <f t="shared" si="0"/>
        <v>1</v>
      </c>
      <c r="N5" s="160">
        <f t="shared" si="0"/>
        <v>1</v>
      </c>
      <c r="O5" s="160">
        <f t="shared" si="0"/>
        <v>1</v>
      </c>
      <c r="P5" s="160">
        <f t="shared" si="0"/>
        <v>1</v>
      </c>
      <c r="Q5" s="160">
        <f t="shared" si="0"/>
        <v>1</v>
      </c>
      <c r="R5" s="160">
        <f t="shared" si="0"/>
        <v>1</v>
      </c>
      <c r="S5" s="160">
        <f t="shared" si="0"/>
        <v>1</v>
      </c>
      <c r="T5" s="160">
        <f t="shared" si="0"/>
        <v>1</v>
      </c>
      <c r="U5" s="160">
        <f t="shared" si="0"/>
        <v>1</v>
      </c>
      <c r="V5" s="160">
        <f t="shared" si="0"/>
        <v>1</v>
      </c>
      <c r="W5" s="160">
        <f t="shared" si="0"/>
        <v>6</v>
      </c>
      <c r="X5" s="160">
        <f t="shared" si="0"/>
        <v>1</v>
      </c>
      <c r="Y5" s="160">
        <f t="shared" si="0"/>
        <v>1</v>
      </c>
      <c r="Z5" s="160">
        <f t="shared" si="0"/>
        <v>1</v>
      </c>
      <c r="AA5" s="160">
        <f t="shared" si="0"/>
        <v>1</v>
      </c>
      <c r="AB5" s="160">
        <f t="shared" si="0"/>
        <v>1</v>
      </c>
      <c r="AC5" s="160">
        <f t="shared" si="0"/>
        <v>1</v>
      </c>
      <c r="AD5" s="160">
        <f t="shared" si="0"/>
        <v>1</v>
      </c>
      <c r="AE5" s="160">
        <f t="shared" si="0"/>
        <v>1</v>
      </c>
      <c r="AF5" s="160">
        <f t="shared" si="0"/>
        <v>1</v>
      </c>
      <c r="AG5" s="160">
        <f t="shared" si="0"/>
        <v>1</v>
      </c>
      <c r="AH5" s="160">
        <f t="shared" si="0"/>
        <v>1</v>
      </c>
      <c r="AI5" s="160">
        <f t="shared" si="0"/>
        <v>1</v>
      </c>
      <c r="AJ5" s="160">
        <f t="shared" si="0"/>
        <v>1</v>
      </c>
      <c r="AK5" s="160">
        <f t="shared" si="0"/>
        <v>1</v>
      </c>
      <c r="AL5" s="160">
        <f t="shared" si="0"/>
        <v>6</v>
      </c>
      <c r="AM5" s="160">
        <f t="shared" si="0"/>
        <v>6</v>
      </c>
      <c r="AN5" s="160">
        <f t="shared" si="0"/>
        <v>6</v>
      </c>
      <c r="AO5" s="160">
        <f t="shared" si="0"/>
        <v>6</v>
      </c>
      <c r="AP5" s="160">
        <f t="shared" si="0"/>
        <v>6</v>
      </c>
      <c r="AQ5" s="168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</row>
    <row r="6" spans="2:89" s="147" customFormat="1" hidden="1" x14ac:dyDescent="0.2">
      <c r="C6" s="158">
        <f t="shared" ref="C6:AP6" si="1">SUM(C8:C60)</f>
        <v>1539517312</v>
      </c>
      <c r="D6" s="158">
        <f t="shared" si="1"/>
        <v>23381721</v>
      </c>
      <c r="E6" s="158">
        <f t="shared" si="1"/>
        <v>556977643</v>
      </c>
      <c r="F6" s="158">
        <f t="shared" si="1"/>
        <v>948332572</v>
      </c>
      <c r="G6" s="158">
        <f t="shared" si="1"/>
        <v>15400887635</v>
      </c>
      <c r="H6" s="158">
        <f t="shared" si="1"/>
        <v>1160777140</v>
      </c>
      <c r="I6" s="158">
        <f t="shared" si="1"/>
        <v>45312867</v>
      </c>
      <c r="J6" s="158">
        <f t="shared" si="1"/>
        <v>478252313</v>
      </c>
      <c r="K6" s="158">
        <f t="shared" si="1"/>
        <v>154897454</v>
      </c>
      <c r="L6" s="158">
        <f t="shared" si="1"/>
        <v>10137554461</v>
      </c>
      <c r="M6" s="158">
        <f t="shared" si="1"/>
        <v>306336976</v>
      </c>
      <c r="N6" s="158">
        <f t="shared" si="1"/>
        <v>80046826</v>
      </c>
      <c r="O6" s="158">
        <f t="shared" si="1"/>
        <v>2485621416</v>
      </c>
      <c r="P6" s="158">
        <f t="shared" si="1"/>
        <v>64354445</v>
      </c>
      <c r="Q6" s="158">
        <f t="shared" si="1"/>
        <v>20682730470</v>
      </c>
      <c r="R6" s="158">
        <f t="shared" si="1"/>
        <v>22153235452</v>
      </c>
      <c r="S6" s="158">
        <f t="shared" si="1"/>
        <v>9780963</v>
      </c>
      <c r="T6" s="158">
        <f t="shared" si="1"/>
        <v>3644273022</v>
      </c>
      <c r="U6" s="158">
        <f t="shared" si="1"/>
        <v>41157465</v>
      </c>
      <c r="V6" s="158">
        <f t="shared" si="1"/>
        <v>13459408</v>
      </c>
      <c r="W6" s="158">
        <f t="shared" si="1"/>
        <v>0</v>
      </c>
      <c r="X6" s="158">
        <f t="shared" si="1"/>
        <v>723304572</v>
      </c>
      <c r="Y6" s="158">
        <f t="shared" si="1"/>
        <v>193485143</v>
      </c>
      <c r="Z6" s="158">
        <f t="shared" si="1"/>
        <v>22716224357</v>
      </c>
      <c r="AA6" s="158">
        <f t="shared" si="1"/>
        <v>1019747299</v>
      </c>
      <c r="AB6" s="158">
        <f t="shared" si="1"/>
        <v>2833240649</v>
      </c>
      <c r="AC6" s="158">
        <f t="shared" si="1"/>
        <v>14988967121</v>
      </c>
      <c r="AD6" s="158">
        <f t="shared" si="1"/>
        <v>12078350391</v>
      </c>
      <c r="AE6" s="158">
        <f t="shared" si="1"/>
        <v>2633274587</v>
      </c>
      <c r="AF6" s="158">
        <f t="shared" si="1"/>
        <v>368351265</v>
      </c>
      <c r="AG6" s="158">
        <f t="shared" si="1"/>
        <v>303444328</v>
      </c>
      <c r="AH6" s="158">
        <f t="shared" si="1"/>
        <v>8297181375</v>
      </c>
      <c r="AI6" s="158">
        <f t="shared" si="1"/>
        <v>3072775159</v>
      </c>
      <c r="AJ6" s="158">
        <f t="shared" si="1"/>
        <v>159610251</v>
      </c>
      <c r="AK6" s="158">
        <f t="shared" si="1"/>
        <v>692927957</v>
      </c>
      <c r="AL6" s="158">
        <f t="shared" si="1"/>
        <v>0</v>
      </c>
      <c r="AM6" s="158">
        <f t="shared" si="1"/>
        <v>0</v>
      </c>
      <c r="AN6" s="158">
        <f t="shared" si="1"/>
        <v>0</v>
      </c>
      <c r="AO6" s="158">
        <f t="shared" si="1"/>
        <v>0</v>
      </c>
      <c r="AP6" s="158">
        <f t="shared" si="1"/>
        <v>0</v>
      </c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</row>
    <row r="7" spans="2:89" s="123" customFormat="1" ht="22.5" x14ac:dyDescent="0.2">
      <c r="B7" s="122"/>
      <c r="C7" s="122" t="s">
        <v>721</v>
      </c>
      <c r="D7" s="122" t="s">
        <v>694</v>
      </c>
      <c r="E7" s="122" t="s">
        <v>348</v>
      </c>
      <c r="F7" s="122" t="s">
        <v>405</v>
      </c>
      <c r="G7" s="122" t="s">
        <v>349</v>
      </c>
      <c r="H7" s="122" t="s">
        <v>460</v>
      </c>
      <c r="I7" s="122" t="s">
        <v>709</v>
      </c>
      <c r="J7" s="122" t="s">
        <v>350</v>
      </c>
      <c r="K7" s="122" t="s">
        <v>692</v>
      </c>
      <c r="L7" s="122" t="s">
        <v>29</v>
      </c>
      <c r="M7" s="122" t="s">
        <v>710</v>
      </c>
      <c r="N7" s="122" t="s">
        <v>351</v>
      </c>
      <c r="O7" s="122" t="s">
        <v>352</v>
      </c>
      <c r="P7" s="122" t="s">
        <v>686</v>
      </c>
      <c r="Q7" s="122" t="s">
        <v>693</v>
      </c>
      <c r="R7" s="122" t="s">
        <v>27</v>
      </c>
      <c r="S7" s="122" t="s">
        <v>723</v>
      </c>
      <c r="T7" s="122" t="s">
        <v>353</v>
      </c>
      <c r="U7" s="122" t="s">
        <v>715</v>
      </c>
      <c r="V7" s="122" t="s">
        <v>354</v>
      </c>
      <c r="W7" s="122" t="s">
        <v>406</v>
      </c>
      <c r="X7" s="122" t="s">
        <v>407</v>
      </c>
      <c r="Y7" s="122" t="s">
        <v>355</v>
      </c>
      <c r="Z7" s="122" t="s">
        <v>663</v>
      </c>
      <c r="AA7" s="122" t="s">
        <v>408</v>
      </c>
      <c r="AB7" s="122" t="s">
        <v>409</v>
      </c>
      <c r="AC7" s="122" t="s">
        <v>410</v>
      </c>
      <c r="AD7" s="122" t="s">
        <v>356</v>
      </c>
      <c r="AE7" s="122" t="s">
        <v>35</v>
      </c>
      <c r="AF7" s="122" t="s">
        <v>357</v>
      </c>
      <c r="AG7" s="122" t="s">
        <v>722</v>
      </c>
      <c r="AH7" s="122" t="s">
        <v>411</v>
      </c>
      <c r="AI7" s="122" t="s">
        <v>358</v>
      </c>
      <c r="AJ7" s="122" t="s">
        <v>711</v>
      </c>
      <c r="AK7" s="122" t="s">
        <v>412</v>
      </c>
      <c r="AL7" s="122"/>
      <c r="AM7" s="122"/>
      <c r="AN7" s="122"/>
      <c r="AO7" s="122"/>
      <c r="AP7" s="122"/>
      <c r="AQ7" s="122" t="s">
        <v>298</v>
      </c>
      <c r="AW7" s="170">
        <f>C8-C109</f>
        <v>0</v>
      </c>
      <c r="AX7" s="170">
        <f t="shared" ref="AX7:CK7" si="2">D8-D109</f>
        <v>0</v>
      </c>
      <c r="AY7" s="170">
        <f t="shared" si="2"/>
        <v>0</v>
      </c>
      <c r="AZ7" s="170">
        <f t="shared" si="2"/>
        <v>0</v>
      </c>
      <c r="BA7" s="170">
        <f t="shared" si="2"/>
        <v>0</v>
      </c>
      <c r="BB7" s="170">
        <f t="shared" si="2"/>
        <v>0</v>
      </c>
      <c r="BC7" s="170">
        <f t="shared" si="2"/>
        <v>0</v>
      </c>
      <c r="BD7" s="170">
        <f t="shared" si="2"/>
        <v>0</v>
      </c>
      <c r="BE7" s="170">
        <f t="shared" si="2"/>
        <v>0</v>
      </c>
      <c r="BF7" s="170">
        <f t="shared" si="2"/>
        <v>0</v>
      </c>
      <c r="BG7" s="170">
        <f t="shared" si="2"/>
        <v>0</v>
      </c>
      <c r="BH7" s="170">
        <f t="shared" si="2"/>
        <v>0</v>
      </c>
      <c r="BI7" s="170">
        <f t="shared" si="2"/>
        <v>0</v>
      </c>
      <c r="BJ7" s="170">
        <f t="shared" si="2"/>
        <v>0</v>
      </c>
      <c r="BK7" s="170">
        <f t="shared" si="2"/>
        <v>0</v>
      </c>
      <c r="BL7" s="170">
        <f t="shared" si="2"/>
        <v>0</v>
      </c>
      <c r="BM7" s="170">
        <f t="shared" si="2"/>
        <v>0</v>
      </c>
      <c r="BN7" s="170">
        <f t="shared" si="2"/>
        <v>0</v>
      </c>
      <c r="BO7" s="170">
        <f t="shared" si="2"/>
        <v>0</v>
      </c>
      <c r="BP7" s="170">
        <f t="shared" si="2"/>
        <v>0</v>
      </c>
      <c r="BQ7" s="170">
        <f t="shared" si="2"/>
        <v>0</v>
      </c>
      <c r="BR7" s="170">
        <f t="shared" si="2"/>
        <v>0</v>
      </c>
      <c r="BS7" s="170">
        <f t="shared" si="2"/>
        <v>0</v>
      </c>
      <c r="BT7" s="170">
        <f t="shared" si="2"/>
        <v>0</v>
      </c>
      <c r="BU7" s="170">
        <f t="shared" si="2"/>
        <v>0</v>
      </c>
      <c r="BV7" s="170">
        <f t="shared" si="2"/>
        <v>0</v>
      </c>
      <c r="BW7" s="170">
        <f t="shared" si="2"/>
        <v>0</v>
      </c>
      <c r="BX7" s="170">
        <f t="shared" si="2"/>
        <v>0</v>
      </c>
      <c r="BY7" s="170">
        <f t="shared" si="2"/>
        <v>0</v>
      </c>
      <c r="BZ7" s="170">
        <f t="shared" si="2"/>
        <v>0</v>
      </c>
      <c r="CA7" s="170">
        <f>AG8-AG109</f>
        <v>0</v>
      </c>
      <c r="CB7" s="170">
        <f t="shared" si="2"/>
        <v>0</v>
      </c>
      <c r="CC7" s="170">
        <f t="shared" si="2"/>
        <v>0</v>
      </c>
      <c r="CD7" s="170">
        <f t="shared" si="2"/>
        <v>0</v>
      </c>
      <c r="CE7" s="170">
        <f t="shared" si="2"/>
        <v>0</v>
      </c>
      <c r="CF7" s="170">
        <f t="shared" si="2"/>
        <v>0</v>
      </c>
      <c r="CG7" s="170">
        <f t="shared" si="2"/>
        <v>0</v>
      </c>
      <c r="CH7" s="170">
        <f t="shared" si="2"/>
        <v>0</v>
      </c>
      <c r="CI7" s="170">
        <f t="shared" si="2"/>
        <v>0</v>
      </c>
      <c r="CJ7" s="170">
        <f t="shared" si="2"/>
        <v>0</v>
      </c>
      <c r="CK7" s="170">
        <f t="shared" si="2"/>
        <v>0</v>
      </c>
    </row>
    <row r="8" spans="2:89" x14ac:dyDescent="0.2">
      <c r="B8" s="125" t="s">
        <v>38</v>
      </c>
      <c r="C8" s="255">
        <v>503048374</v>
      </c>
      <c r="D8" s="255">
        <v>7092094</v>
      </c>
      <c r="E8" s="255">
        <v>171146242</v>
      </c>
      <c r="F8" s="255">
        <v>296262241</v>
      </c>
      <c r="G8" s="255">
        <v>5037533332</v>
      </c>
      <c r="H8" s="255">
        <v>369033289</v>
      </c>
      <c r="I8" s="255">
        <v>13042782</v>
      </c>
      <c r="J8" s="255">
        <v>140156708</v>
      </c>
      <c r="K8" s="255">
        <v>43515403</v>
      </c>
      <c r="L8" s="255">
        <v>3241865503</v>
      </c>
      <c r="M8" s="255">
        <v>79439001</v>
      </c>
      <c r="N8" s="255">
        <v>26139053</v>
      </c>
      <c r="O8" s="255">
        <v>822195771</v>
      </c>
      <c r="P8" s="255">
        <v>18733755</v>
      </c>
      <c r="Q8" s="255">
        <v>6807186150</v>
      </c>
      <c r="R8" s="255">
        <v>7267751950</v>
      </c>
      <c r="S8" s="255">
        <v>3216023</v>
      </c>
      <c r="T8" s="255">
        <v>1199939646</v>
      </c>
      <c r="U8" s="255">
        <v>12762529</v>
      </c>
      <c r="V8" s="255">
        <v>4433359</v>
      </c>
      <c r="W8" s="255">
        <v>0</v>
      </c>
      <c r="X8" s="255">
        <v>200574533</v>
      </c>
      <c r="Y8" s="255">
        <v>59050580</v>
      </c>
      <c r="Z8" s="255">
        <v>7481458486</v>
      </c>
      <c r="AA8" s="255">
        <v>325450875</v>
      </c>
      <c r="AB8" s="255">
        <v>920941580</v>
      </c>
      <c r="AC8" s="255">
        <v>4903228447</v>
      </c>
      <c r="AD8" s="255">
        <v>3994138834</v>
      </c>
      <c r="AE8" s="255">
        <v>859520089</v>
      </c>
      <c r="AF8" s="255">
        <v>116375756</v>
      </c>
      <c r="AG8" s="255">
        <v>90726617</v>
      </c>
      <c r="AH8" s="255">
        <v>2737343455</v>
      </c>
      <c r="AI8" s="255">
        <v>1017811168</v>
      </c>
      <c r="AJ8" s="255">
        <v>47215564</v>
      </c>
      <c r="AK8" s="255">
        <v>215233936</v>
      </c>
      <c r="AL8" s="126"/>
      <c r="AM8" s="126"/>
      <c r="AN8" s="126"/>
      <c r="AO8" s="126"/>
      <c r="AP8" s="126"/>
      <c r="AQ8" s="117">
        <f>SUM(C8:AP8)</f>
        <v>49033563125</v>
      </c>
      <c r="AW8" s="124">
        <f t="shared" ref="AW8:CK8" si="3">C8-SUM(C9,C20,C26:C27,C48)</f>
        <v>0</v>
      </c>
      <c r="AX8" s="124">
        <f t="shared" si="3"/>
        <v>0</v>
      </c>
      <c r="AY8" s="124">
        <f t="shared" si="3"/>
        <v>0</v>
      </c>
      <c r="AZ8" s="124">
        <f t="shared" si="3"/>
        <v>0</v>
      </c>
      <c r="BA8" s="124">
        <f t="shared" si="3"/>
        <v>0</v>
      </c>
      <c r="BB8" s="124">
        <f t="shared" si="3"/>
        <v>0</v>
      </c>
      <c r="BC8" s="124">
        <f t="shared" si="3"/>
        <v>0</v>
      </c>
      <c r="BD8" s="124">
        <f t="shared" si="3"/>
        <v>0</v>
      </c>
      <c r="BE8" s="124">
        <f t="shared" si="3"/>
        <v>0</v>
      </c>
      <c r="BF8" s="124">
        <f t="shared" si="3"/>
        <v>0</v>
      </c>
      <c r="BG8" s="124">
        <f t="shared" si="3"/>
        <v>0</v>
      </c>
      <c r="BH8" s="124">
        <f t="shared" si="3"/>
        <v>0</v>
      </c>
      <c r="BI8" s="124">
        <f t="shared" si="3"/>
        <v>0</v>
      </c>
      <c r="BJ8" s="124">
        <f t="shared" si="3"/>
        <v>0</v>
      </c>
      <c r="BK8" s="124">
        <f t="shared" si="3"/>
        <v>0</v>
      </c>
      <c r="BL8" s="124">
        <f t="shared" si="3"/>
        <v>0</v>
      </c>
      <c r="BM8" s="124">
        <f t="shared" si="3"/>
        <v>0</v>
      </c>
      <c r="BN8" s="124">
        <f t="shared" si="3"/>
        <v>0</v>
      </c>
      <c r="BO8" s="124">
        <f t="shared" si="3"/>
        <v>0</v>
      </c>
      <c r="BP8" s="124">
        <f t="shared" si="3"/>
        <v>0</v>
      </c>
      <c r="BQ8" s="124">
        <f t="shared" si="3"/>
        <v>0</v>
      </c>
      <c r="BR8" s="124">
        <f t="shared" si="3"/>
        <v>0</v>
      </c>
      <c r="BS8" s="124">
        <f t="shared" si="3"/>
        <v>0</v>
      </c>
      <c r="BT8" s="124">
        <f t="shared" si="3"/>
        <v>0</v>
      </c>
      <c r="BU8" s="124">
        <f t="shared" si="3"/>
        <v>0</v>
      </c>
      <c r="BV8" s="124">
        <f t="shared" si="3"/>
        <v>0</v>
      </c>
      <c r="BW8" s="124">
        <f t="shared" si="3"/>
        <v>0</v>
      </c>
      <c r="BX8" s="124">
        <f t="shared" si="3"/>
        <v>0</v>
      </c>
      <c r="BY8" s="124">
        <f t="shared" si="3"/>
        <v>0</v>
      </c>
      <c r="BZ8" s="124">
        <f t="shared" si="3"/>
        <v>0</v>
      </c>
      <c r="CA8" s="124">
        <f t="shared" si="3"/>
        <v>0</v>
      </c>
      <c r="CB8" s="124">
        <f t="shared" si="3"/>
        <v>0</v>
      </c>
      <c r="CC8" s="124">
        <f t="shared" si="3"/>
        <v>0</v>
      </c>
      <c r="CD8" s="124">
        <f t="shared" si="3"/>
        <v>0</v>
      </c>
      <c r="CE8" s="124">
        <f t="shared" si="3"/>
        <v>0</v>
      </c>
      <c r="CF8" s="124">
        <f t="shared" si="3"/>
        <v>0</v>
      </c>
      <c r="CG8" s="124">
        <f t="shared" si="3"/>
        <v>0</v>
      </c>
      <c r="CH8" s="124">
        <f t="shared" si="3"/>
        <v>0</v>
      </c>
      <c r="CI8" s="124">
        <f t="shared" si="3"/>
        <v>0</v>
      </c>
      <c r="CJ8" s="124">
        <f t="shared" si="3"/>
        <v>0</v>
      </c>
      <c r="CK8" s="124">
        <f t="shared" si="3"/>
        <v>0</v>
      </c>
    </row>
    <row r="9" spans="2:89" x14ac:dyDescent="0.2">
      <c r="B9" s="127" t="s">
        <v>39</v>
      </c>
      <c r="C9" s="255">
        <v>393149895</v>
      </c>
      <c r="D9" s="255">
        <v>4986655</v>
      </c>
      <c r="E9" s="255">
        <v>134992662</v>
      </c>
      <c r="F9" s="255">
        <v>231410877</v>
      </c>
      <c r="G9" s="255">
        <v>4141925042</v>
      </c>
      <c r="H9" s="255">
        <v>316173296</v>
      </c>
      <c r="I9" s="255">
        <v>7015981</v>
      </c>
      <c r="J9" s="255">
        <v>97434112</v>
      </c>
      <c r="K9" s="255">
        <v>20218965</v>
      </c>
      <c r="L9" s="255">
        <v>2615397291</v>
      </c>
      <c r="M9" s="255">
        <v>11527500</v>
      </c>
      <c r="N9" s="255">
        <v>24509386</v>
      </c>
      <c r="O9" s="255">
        <v>715064708</v>
      </c>
      <c r="P9" s="255">
        <v>10952407</v>
      </c>
      <c r="Q9" s="255">
        <v>5322342194</v>
      </c>
      <c r="R9" s="255">
        <v>6004862080</v>
      </c>
      <c r="S9" s="255">
        <v>3083129</v>
      </c>
      <c r="T9" s="255">
        <v>923953914</v>
      </c>
      <c r="U9" s="255">
        <v>9649230</v>
      </c>
      <c r="V9" s="255">
        <v>4274027</v>
      </c>
      <c r="W9" s="255">
        <v>0</v>
      </c>
      <c r="X9" s="255">
        <v>194978745</v>
      </c>
      <c r="Y9" s="255">
        <v>42321329</v>
      </c>
      <c r="Z9" s="255">
        <v>6117528225</v>
      </c>
      <c r="AA9" s="255">
        <v>238516997</v>
      </c>
      <c r="AB9" s="255">
        <v>781865223</v>
      </c>
      <c r="AC9" s="255">
        <v>3720507571</v>
      </c>
      <c r="AD9" s="255">
        <v>3422970761</v>
      </c>
      <c r="AE9" s="255">
        <v>646864823</v>
      </c>
      <c r="AF9" s="255">
        <v>91920811</v>
      </c>
      <c r="AG9" s="255">
        <v>60550359</v>
      </c>
      <c r="AH9" s="255">
        <v>2409670087</v>
      </c>
      <c r="AI9" s="255">
        <v>961079074</v>
      </c>
      <c r="AJ9" s="255">
        <v>31998681</v>
      </c>
      <c r="AK9" s="255">
        <v>157843068</v>
      </c>
      <c r="AL9" s="126"/>
      <c r="AM9" s="126"/>
      <c r="AN9" s="126"/>
      <c r="AO9" s="126"/>
      <c r="AP9" s="126"/>
      <c r="AQ9" s="117">
        <f t="shared" ref="AQ9:AQ60" si="4">SUM(C9:AP9)</f>
        <v>39871539105</v>
      </c>
      <c r="AW9" s="124">
        <f t="shared" ref="AW9:CK9" si="5">C9-SUM(C10:C13,C16:C17)</f>
        <v>0</v>
      </c>
      <c r="AX9" s="124">
        <f t="shared" si="5"/>
        <v>0</v>
      </c>
      <c r="AY9" s="124">
        <f t="shared" si="5"/>
        <v>0</v>
      </c>
      <c r="AZ9" s="124">
        <f t="shared" si="5"/>
        <v>0</v>
      </c>
      <c r="BA9" s="124">
        <f t="shared" si="5"/>
        <v>0</v>
      </c>
      <c r="BB9" s="124">
        <f t="shared" si="5"/>
        <v>0</v>
      </c>
      <c r="BC9" s="124">
        <f t="shared" si="5"/>
        <v>0</v>
      </c>
      <c r="BD9" s="124">
        <f t="shared" si="5"/>
        <v>0</v>
      </c>
      <c r="BE9" s="124">
        <f t="shared" si="5"/>
        <v>0</v>
      </c>
      <c r="BF9" s="124">
        <f t="shared" si="5"/>
        <v>0</v>
      </c>
      <c r="BG9" s="124">
        <f t="shared" si="5"/>
        <v>0</v>
      </c>
      <c r="BH9" s="124">
        <f t="shared" si="5"/>
        <v>0</v>
      </c>
      <c r="BI9" s="124">
        <f t="shared" si="5"/>
        <v>0</v>
      </c>
      <c r="BJ9" s="124">
        <f t="shared" si="5"/>
        <v>0</v>
      </c>
      <c r="BK9" s="124">
        <f t="shared" si="5"/>
        <v>0</v>
      </c>
      <c r="BL9" s="124">
        <f t="shared" si="5"/>
        <v>0</v>
      </c>
      <c r="BM9" s="124">
        <f t="shared" si="5"/>
        <v>0</v>
      </c>
      <c r="BN9" s="124">
        <f t="shared" si="5"/>
        <v>0</v>
      </c>
      <c r="BO9" s="124">
        <f t="shared" si="5"/>
        <v>0</v>
      </c>
      <c r="BP9" s="124">
        <f t="shared" si="5"/>
        <v>0</v>
      </c>
      <c r="BQ9" s="124">
        <f t="shared" si="5"/>
        <v>0</v>
      </c>
      <c r="BR9" s="124">
        <f t="shared" si="5"/>
        <v>0</v>
      </c>
      <c r="BS9" s="124">
        <f t="shared" si="5"/>
        <v>0</v>
      </c>
      <c r="BT9" s="124">
        <f t="shared" si="5"/>
        <v>0</v>
      </c>
      <c r="BU9" s="124">
        <f t="shared" si="5"/>
        <v>0</v>
      </c>
      <c r="BV9" s="124">
        <f t="shared" si="5"/>
        <v>0</v>
      </c>
      <c r="BW9" s="124">
        <f t="shared" si="5"/>
        <v>0</v>
      </c>
      <c r="BX9" s="124">
        <f t="shared" si="5"/>
        <v>0</v>
      </c>
      <c r="BY9" s="124">
        <f t="shared" si="5"/>
        <v>0</v>
      </c>
      <c r="BZ9" s="124">
        <f t="shared" si="5"/>
        <v>0</v>
      </c>
      <c r="CA9" s="124">
        <f t="shared" si="5"/>
        <v>0</v>
      </c>
      <c r="CB9" s="124">
        <f t="shared" si="5"/>
        <v>0</v>
      </c>
      <c r="CC9" s="124">
        <f t="shared" si="5"/>
        <v>0</v>
      </c>
      <c r="CD9" s="124">
        <f t="shared" si="5"/>
        <v>0</v>
      </c>
      <c r="CE9" s="124">
        <f t="shared" si="5"/>
        <v>0</v>
      </c>
      <c r="CF9" s="124">
        <f t="shared" si="5"/>
        <v>0</v>
      </c>
      <c r="CG9" s="124">
        <f t="shared" si="5"/>
        <v>0</v>
      </c>
      <c r="CH9" s="124">
        <f t="shared" si="5"/>
        <v>0</v>
      </c>
      <c r="CI9" s="124">
        <f t="shared" si="5"/>
        <v>0</v>
      </c>
      <c r="CJ9" s="124">
        <f t="shared" si="5"/>
        <v>0</v>
      </c>
      <c r="CK9" s="124">
        <f t="shared" si="5"/>
        <v>0</v>
      </c>
    </row>
    <row r="10" spans="2:89" x14ac:dyDescent="0.2">
      <c r="B10" s="128" t="s">
        <v>40</v>
      </c>
      <c r="C10" s="243">
        <v>2850653</v>
      </c>
      <c r="D10" s="243">
        <v>312446</v>
      </c>
      <c r="E10" s="243">
        <v>1795737</v>
      </c>
      <c r="F10" s="243">
        <v>41887169</v>
      </c>
      <c r="G10" s="243">
        <v>3330033</v>
      </c>
      <c r="H10" s="243">
        <v>26335096</v>
      </c>
      <c r="I10" s="243">
        <v>1049391</v>
      </c>
      <c r="J10" s="243">
        <v>11723184</v>
      </c>
      <c r="K10" s="243">
        <v>5707837</v>
      </c>
      <c r="L10" s="243">
        <v>20882095</v>
      </c>
      <c r="M10" s="243">
        <v>595235</v>
      </c>
      <c r="N10" s="243">
        <v>9471996</v>
      </c>
      <c r="O10" s="243">
        <v>1527182</v>
      </c>
      <c r="P10" s="243">
        <v>2439546</v>
      </c>
      <c r="Q10" s="243">
        <v>218664144</v>
      </c>
      <c r="R10" s="243">
        <v>12322088</v>
      </c>
      <c r="S10" s="243">
        <v>2125173</v>
      </c>
      <c r="T10" s="243">
        <v>3502036</v>
      </c>
      <c r="U10" s="243">
        <v>607131</v>
      </c>
      <c r="V10" s="243">
        <v>86790</v>
      </c>
      <c r="W10" s="243">
        <v>0</v>
      </c>
      <c r="X10" s="243">
        <v>11551315</v>
      </c>
      <c r="Y10" s="243">
        <v>1907833</v>
      </c>
      <c r="Z10" s="243">
        <v>68974423</v>
      </c>
      <c r="AA10" s="243">
        <v>15952551</v>
      </c>
      <c r="AB10" s="243">
        <v>2314472</v>
      </c>
      <c r="AC10" s="243">
        <v>15450966</v>
      </c>
      <c r="AD10" s="243">
        <v>30941153</v>
      </c>
      <c r="AE10" s="243">
        <v>364229</v>
      </c>
      <c r="AF10" s="243">
        <v>197855</v>
      </c>
      <c r="AG10" s="243">
        <v>4838085</v>
      </c>
      <c r="AH10" s="243">
        <v>8286526</v>
      </c>
      <c r="AI10" s="243">
        <v>548606</v>
      </c>
      <c r="AJ10" s="243">
        <v>3440657</v>
      </c>
      <c r="AK10" s="243">
        <v>1790629</v>
      </c>
      <c r="AL10" s="129"/>
      <c r="AM10" s="129"/>
      <c r="AN10" s="129"/>
      <c r="AO10" s="129"/>
      <c r="AP10" s="129"/>
      <c r="AQ10" s="117">
        <f t="shared" si="4"/>
        <v>533774262</v>
      </c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</row>
    <row r="11" spans="2:89" x14ac:dyDescent="0.2">
      <c r="B11" s="128" t="s">
        <v>41</v>
      </c>
      <c r="C11" s="243">
        <v>139662993</v>
      </c>
      <c r="D11" s="243">
        <v>4674209</v>
      </c>
      <c r="E11" s="243">
        <v>0</v>
      </c>
      <c r="F11" s="243">
        <v>27006058</v>
      </c>
      <c r="G11" s="243">
        <v>455376722</v>
      </c>
      <c r="H11" s="243">
        <v>246768486</v>
      </c>
      <c r="I11" s="243">
        <v>5966590</v>
      </c>
      <c r="J11" s="243">
        <v>85710928</v>
      </c>
      <c r="K11" s="243">
        <v>14511128</v>
      </c>
      <c r="L11" s="243">
        <v>157177405</v>
      </c>
      <c r="M11" s="243">
        <v>10932265</v>
      </c>
      <c r="N11" s="243">
        <v>15037390</v>
      </c>
      <c r="O11" s="243">
        <v>148443243</v>
      </c>
      <c r="P11" s="243">
        <v>8512861</v>
      </c>
      <c r="Q11" s="243">
        <v>659472888</v>
      </c>
      <c r="R11" s="243">
        <v>1072999197</v>
      </c>
      <c r="S11" s="243">
        <v>0</v>
      </c>
      <c r="T11" s="243">
        <v>249366886</v>
      </c>
      <c r="U11" s="243">
        <v>9042099</v>
      </c>
      <c r="V11" s="243">
        <v>4187237</v>
      </c>
      <c r="W11" s="243">
        <v>0</v>
      </c>
      <c r="X11" s="243">
        <v>5417864</v>
      </c>
      <c r="Y11" s="243">
        <v>8109489</v>
      </c>
      <c r="Z11" s="243">
        <v>328483013</v>
      </c>
      <c r="AA11" s="243">
        <v>14591507</v>
      </c>
      <c r="AB11" s="243">
        <v>100841518</v>
      </c>
      <c r="AC11" s="243">
        <v>1156937828</v>
      </c>
      <c r="AD11" s="243">
        <v>284455508</v>
      </c>
      <c r="AE11" s="243">
        <v>7705635</v>
      </c>
      <c r="AF11" s="243">
        <v>91722956</v>
      </c>
      <c r="AG11" s="243">
        <v>9116711</v>
      </c>
      <c r="AH11" s="243">
        <v>389167524</v>
      </c>
      <c r="AI11" s="243">
        <v>11577550</v>
      </c>
      <c r="AJ11" s="243">
        <v>28558024</v>
      </c>
      <c r="AK11" s="243">
        <v>121353790</v>
      </c>
      <c r="AL11" s="129"/>
      <c r="AM11" s="129"/>
      <c r="AN11" s="129"/>
      <c r="AO11" s="129"/>
      <c r="AP11" s="129"/>
      <c r="AQ11" s="117">
        <f t="shared" si="4"/>
        <v>5872887502</v>
      </c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</row>
    <row r="12" spans="2:89" x14ac:dyDescent="0.2">
      <c r="B12" s="128" t="s">
        <v>42</v>
      </c>
      <c r="C12" s="243">
        <v>250636249</v>
      </c>
      <c r="D12" s="243">
        <v>0</v>
      </c>
      <c r="E12" s="243">
        <v>132601995</v>
      </c>
      <c r="F12" s="243">
        <v>133472564</v>
      </c>
      <c r="G12" s="243">
        <v>3502617686</v>
      </c>
      <c r="H12" s="243">
        <v>42096440</v>
      </c>
      <c r="I12" s="243">
        <v>0</v>
      </c>
      <c r="J12" s="243">
        <v>0</v>
      </c>
      <c r="K12" s="243">
        <v>0</v>
      </c>
      <c r="L12" s="243">
        <v>1616333407</v>
      </c>
      <c r="M12" s="243">
        <v>0</v>
      </c>
      <c r="N12" s="243">
        <v>0</v>
      </c>
      <c r="O12" s="243">
        <v>561696429</v>
      </c>
      <c r="P12" s="243">
        <v>0</v>
      </c>
      <c r="Q12" s="243">
        <v>3958386644</v>
      </c>
      <c r="R12" s="243">
        <v>3993210916</v>
      </c>
      <c r="S12" s="243">
        <v>957956</v>
      </c>
      <c r="T12" s="243">
        <v>669573614</v>
      </c>
      <c r="U12" s="243">
        <v>0</v>
      </c>
      <c r="V12" s="243">
        <v>0</v>
      </c>
      <c r="W12" s="243">
        <v>0</v>
      </c>
      <c r="X12" s="243">
        <v>60415591</v>
      </c>
      <c r="Y12" s="243">
        <v>31652717</v>
      </c>
      <c r="Z12" s="243">
        <v>5006777231</v>
      </c>
      <c r="AA12" s="243">
        <v>158581819</v>
      </c>
      <c r="AB12" s="243">
        <v>644529827</v>
      </c>
      <c r="AC12" s="243">
        <v>2392065525</v>
      </c>
      <c r="AD12" s="243">
        <v>2748750426</v>
      </c>
      <c r="AE12" s="243">
        <v>634588626</v>
      </c>
      <c r="AF12" s="243">
        <v>0</v>
      </c>
      <c r="AG12" s="243">
        <v>46595563</v>
      </c>
      <c r="AH12" s="243">
        <v>1390229824</v>
      </c>
      <c r="AI12" s="243">
        <v>120468288</v>
      </c>
      <c r="AJ12" s="243">
        <v>0</v>
      </c>
      <c r="AK12" s="243">
        <v>15116936</v>
      </c>
      <c r="AL12" s="129"/>
      <c r="AM12" s="129"/>
      <c r="AN12" s="129"/>
      <c r="AO12" s="129"/>
      <c r="AP12" s="129"/>
      <c r="AQ12" s="117">
        <f t="shared" si="4"/>
        <v>28111356273</v>
      </c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</row>
    <row r="13" spans="2:89" x14ac:dyDescent="0.2">
      <c r="B13" s="128" t="s">
        <v>43</v>
      </c>
      <c r="C13" s="243">
        <v>0</v>
      </c>
      <c r="D13" s="243">
        <v>0</v>
      </c>
      <c r="E13" s="243">
        <v>0</v>
      </c>
      <c r="F13" s="243">
        <v>0</v>
      </c>
      <c r="G13" s="243">
        <v>67781797</v>
      </c>
      <c r="H13" s="243">
        <v>0</v>
      </c>
      <c r="I13" s="243">
        <v>0</v>
      </c>
      <c r="J13" s="243">
        <v>0</v>
      </c>
      <c r="K13" s="243">
        <v>0</v>
      </c>
      <c r="L13" s="243">
        <v>6761586</v>
      </c>
      <c r="M13" s="243">
        <v>0</v>
      </c>
      <c r="N13" s="243">
        <v>0</v>
      </c>
      <c r="O13" s="243">
        <v>0</v>
      </c>
      <c r="P13" s="243">
        <v>0</v>
      </c>
      <c r="Q13" s="243">
        <v>40076582</v>
      </c>
      <c r="R13" s="243">
        <v>1052118</v>
      </c>
      <c r="S13" s="243">
        <v>0</v>
      </c>
      <c r="T13" s="243">
        <v>125742</v>
      </c>
      <c r="U13" s="243">
        <v>0</v>
      </c>
      <c r="V13" s="243">
        <v>0</v>
      </c>
      <c r="W13" s="243">
        <v>0</v>
      </c>
      <c r="X13" s="243">
        <v>117593975</v>
      </c>
      <c r="Y13" s="243">
        <v>0</v>
      </c>
      <c r="Z13" s="243">
        <v>48162394</v>
      </c>
      <c r="AA13" s="243">
        <v>17762874</v>
      </c>
      <c r="AB13" s="243">
        <v>4039965</v>
      </c>
      <c r="AC13" s="243">
        <v>52662315</v>
      </c>
      <c r="AD13" s="243">
        <v>14033263</v>
      </c>
      <c r="AE13" s="243">
        <v>3914354</v>
      </c>
      <c r="AF13" s="243">
        <v>0</v>
      </c>
      <c r="AG13" s="243">
        <v>0</v>
      </c>
      <c r="AH13" s="243">
        <v>11565709</v>
      </c>
      <c r="AI13" s="243">
        <v>2436005</v>
      </c>
      <c r="AJ13" s="243">
        <v>0</v>
      </c>
      <c r="AK13" s="243">
        <v>0</v>
      </c>
      <c r="AL13" s="129"/>
      <c r="AM13" s="129"/>
      <c r="AN13" s="129"/>
      <c r="AO13" s="129"/>
      <c r="AP13" s="129"/>
      <c r="AQ13" s="117">
        <f t="shared" si="4"/>
        <v>387968679</v>
      </c>
      <c r="AW13" s="124">
        <f t="shared" ref="AW13:CK13" si="6">C13-SUM(C14:C15)</f>
        <v>0</v>
      </c>
      <c r="AX13" s="124">
        <f t="shared" si="6"/>
        <v>0</v>
      </c>
      <c r="AY13" s="124">
        <f t="shared" si="6"/>
        <v>0</v>
      </c>
      <c r="AZ13" s="124">
        <f t="shared" si="6"/>
        <v>0</v>
      </c>
      <c r="BA13" s="124">
        <f t="shared" si="6"/>
        <v>0</v>
      </c>
      <c r="BB13" s="124">
        <f t="shared" si="6"/>
        <v>0</v>
      </c>
      <c r="BC13" s="124">
        <f t="shared" si="6"/>
        <v>0</v>
      </c>
      <c r="BD13" s="124">
        <f t="shared" si="6"/>
        <v>0</v>
      </c>
      <c r="BE13" s="124">
        <f t="shared" si="6"/>
        <v>0</v>
      </c>
      <c r="BF13" s="124">
        <f t="shared" si="6"/>
        <v>0</v>
      </c>
      <c r="BG13" s="124">
        <f t="shared" si="6"/>
        <v>0</v>
      </c>
      <c r="BH13" s="124">
        <f t="shared" si="6"/>
        <v>0</v>
      </c>
      <c r="BI13" s="124">
        <f t="shared" si="6"/>
        <v>0</v>
      </c>
      <c r="BJ13" s="124">
        <f t="shared" si="6"/>
        <v>0</v>
      </c>
      <c r="BK13" s="124">
        <f t="shared" si="6"/>
        <v>0</v>
      </c>
      <c r="BL13" s="124">
        <f t="shared" si="6"/>
        <v>0</v>
      </c>
      <c r="BM13" s="124">
        <f t="shared" si="6"/>
        <v>0</v>
      </c>
      <c r="BN13" s="124">
        <f t="shared" si="6"/>
        <v>0</v>
      </c>
      <c r="BO13" s="124">
        <f t="shared" si="6"/>
        <v>0</v>
      </c>
      <c r="BP13" s="124">
        <f t="shared" si="6"/>
        <v>0</v>
      </c>
      <c r="BQ13" s="124">
        <f t="shared" si="6"/>
        <v>0</v>
      </c>
      <c r="BR13" s="124">
        <f t="shared" si="6"/>
        <v>0</v>
      </c>
      <c r="BS13" s="124">
        <f t="shared" si="6"/>
        <v>0</v>
      </c>
      <c r="BT13" s="124">
        <f t="shared" si="6"/>
        <v>0</v>
      </c>
      <c r="BU13" s="124">
        <f t="shared" si="6"/>
        <v>0</v>
      </c>
      <c r="BV13" s="124">
        <f t="shared" si="6"/>
        <v>0</v>
      </c>
      <c r="BW13" s="124">
        <f t="shared" si="6"/>
        <v>0</v>
      </c>
      <c r="BX13" s="124">
        <f t="shared" si="6"/>
        <v>0</v>
      </c>
      <c r="BY13" s="124">
        <f t="shared" si="6"/>
        <v>0</v>
      </c>
      <c r="BZ13" s="124">
        <f t="shared" si="6"/>
        <v>0</v>
      </c>
      <c r="CA13" s="124">
        <f t="shared" si="6"/>
        <v>0</v>
      </c>
      <c r="CB13" s="124">
        <f t="shared" si="6"/>
        <v>0</v>
      </c>
      <c r="CC13" s="124">
        <f t="shared" si="6"/>
        <v>0</v>
      </c>
      <c r="CD13" s="124">
        <f t="shared" si="6"/>
        <v>0</v>
      </c>
      <c r="CE13" s="124">
        <f t="shared" si="6"/>
        <v>0</v>
      </c>
      <c r="CF13" s="124">
        <f t="shared" si="6"/>
        <v>0</v>
      </c>
      <c r="CG13" s="124">
        <f t="shared" si="6"/>
        <v>0</v>
      </c>
      <c r="CH13" s="124">
        <f t="shared" si="6"/>
        <v>0</v>
      </c>
      <c r="CI13" s="124">
        <f t="shared" si="6"/>
        <v>0</v>
      </c>
      <c r="CJ13" s="124">
        <f t="shared" si="6"/>
        <v>0</v>
      </c>
      <c r="CK13" s="124">
        <f t="shared" si="6"/>
        <v>0</v>
      </c>
    </row>
    <row r="14" spans="2:89" x14ac:dyDescent="0.2">
      <c r="B14" s="130" t="s">
        <v>44</v>
      </c>
      <c r="C14" s="243">
        <v>0</v>
      </c>
      <c r="D14" s="243">
        <v>0</v>
      </c>
      <c r="E14" s="243">
        <v>0</v>
      </c>
      <c r="F14" s="243">
        <v>0</v>
      </c>
      <c r="G14" s="243">
        <v>9047738</v>
      </c>
      <c r="H14" s="243">
        <v>0</v>
      </c>
      <c r="I14" s="243">
        <v>0</v>
      </c>
      <c r="J14" s="243">
        <v>0</v>
      </c>
      <c r="K14" s="243">
        <v>0</v>
      </c>
      <c r="L14" s="243">
        <v>1852085</v>
      </c>
      <c r="M14" s="243">
        <v>0</v>
      </c>
      <c r="N14" s="243">
        <v>0</v>
      </c>
      <c r="O14" s="243">
        <v>0</v>
      </c>
      <c r="P14" s="243">
        <v>0</v>
      </c>
      <c r="Q14" s="243">
        <v>627637</v>
      </c>
      <c r="R14" s="243">
        <v>1052118</v>
      </c>
      <c r="S14" s="243">
        <v>0</v>
      </c>
      <c r="T14" s="243">
        <v>0</v>
      </c>
      <c r="U14" s="243">
        <v>0</v>
      </c>
      <c r="V14" s="243">
        <v>0</v>
      </c>
      <c r="W14" s="243">
        <v>0</v>
      </c>
      <c r="X14" s="243">
        <v>0</v>
      </c>
      <c r="Y14" s="243">
        <v>0</v>
      </c>
      <c r="Z14" s="243">
        <v>3902435</v>
      </c>
      <c r="AA14" s="243">
        <v>1323868</v>
      </c>
      <c r="AB14" s="243">
        <v>1021540</v>
      </c>
      <c r="AC14" s="243">
        <v>0</v>
      </c>
      <c r="AD14" s="243">
        <v>0</v>
      </c>
      <c r="AE14" s="243">
        <v>0</v>
      </c>
      <c r="AF14" s="243">
        <v>0</v>
      </c>
      <c r="AG14" s="243">
        <v>0</v>
      </c>
      <c r="AH14" s="243">
        <v>223750</v>
      </c>
      <c r="AI14" s="243">
        <v>2436005</v>
      </c>
      <c r="AJ14" s="243">
        <v>0</v>
      </c>
      <c r="AK14" s="243">
        <v>0</v>
      </c>
      <c r="AL14" s="129"/>
      <c r="AM14" s="129"/>
      <c r="AN14" s="129"/>
      <c r="AO14" s="129"/>
      <c r="AP14" s="129"/>
      <c r="AQ14" s="117">
        <f t="shared" si="4"/>
        <v>21487176</v>
      </c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</row>
    <row r="15" spans="2:89" x14ac:dyDescent="0.2">
      <c r="B15" s="130" t="s">
        <v>45</v>
      </c>
      <c r="C15" s="243">
        <v>0</v>
      </c>
      <c r="D15" s="243">
        <v>0</v>
      </c>
      <c r="E15" s="243">
        <v>0</v>
      </c>
      <c r="F15" s="243">
        <v>0</v>
      </c>
      <c r="G15" s="243">
        <v>58734059</v>
      </c>
      <c r="H15" s="243">
        <v>0</v>
      </c>
      <c r="I15" s="243">
        <v>0</v>
      </c>
      <c r="J15" s="243">
        <v>0</v>
      </c>
      <c r="K15" s="243">
        <v>0</v>
      </c>
      <c r="L15" s="243">
        <v>4909501</v>
      </c>
      <c r="M15" s="243">
        <v>0</v>
      </c>
      <c r="N15" s="243">
        <v>0</v>
      </c>
      <c r="O15" s="243">
        <v>0</v>
      </c>
      <c r="P15" s="243">
        <v>0</v>
      </c>
      <c r="Q15" s="243">
        <v>39448945</v>
      </c>
      <c r="R15" s="243">
        <v>0</v>
      </c>
      <c r="S15" s="243">
        <v>0</v>
      </c>
      <c r="T15" s="243">
        <v>125742</v>
      </c>
      <c r="U15" s="243">
        <v>0</v>
      </c>
      <c r="V15" s="243">
        <v>0</v>
      </c>
      <c r="W15" s="243">
        <v>0</v>
      </c>
      <c r="X15" s="243">
        <v>117593975</v>
      </c>
      <c r="Y15" s="243">
        <v>0</v>
      </c>
      <c r="Z15" s="243">
        <v>44259959</v>
      </c>
      <c r="AA15" s="243">
        <v>16439006</v>
      </c>
      <c r="AB15" s="243">
        <v>3018425</v>
      </c>
      <c r="AC15" s="243">
        <v>52662315</v>
      </c>
      <c r="AD15" s="243">
        <v>14033263</v>
      </c>
      <c r="AE15" s="243">
        <v>3914354</v>
      </c>
      <c r="AF15" s="243">
        <v>0</v>
      </c>
      <c r="AG15" s="243">
        <v>0</v>
      </c>
      <c r="AH15" s="243">
        <v>11341959</v>
      </c>
      <c r="AI15" s="243">
        <v>0</v>
      </c>
      <c r="AJ15" s="243">
        <v>0</v>
      </c>
      <c r="AK15" s="243">
        <v>0</v>
      </c>
      <c r="AL15" s="129"/>
      <c r="AM15" s="129"/>
      <c r="AN15" s="129"/>
      <c r="AO15" s="129"/>
      <c r="AP15" s="129"/>
      <c r="AQ15" s="117">
        <f t="shared" si="4"/>
        <v>366481503</v>
      </c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</row>
    <row r="16" spans="2:89" x14ac:dyDescent="0.2">
      <c r="B16" s="128" t="s">
        <v>46</v>
      </c>
      <c r="C16" s="243">
        <v>0</v>
      </c>
      <c r="D16" s="243">
        <v>0</v>
      </c>
      <c r="E16" s="243">
        <v>594930</v>
      </c>
      <c r="F16" s="243">
        <v>29045086</v>
      </c>
      <c r="G16" s="243">
        <v>86459660</v>
      </c>
      <c r="H16" s="243">
        <v>0</v>
      </c>
      <c r="I16" s="243">
        <v>0</v>
      </c>
      <c r="J16" s="243">
        <v>0</v>
      </c>
      <c r="K16" s="243">
        <v>0</v>
      </c>
      <c r="L16" s="243">
        <v>804261728</v>
      </c>
      <c r="M16" s="243">
        <v>0</v>
      </c>
      <c r="N16" s="243">
        <v>0</v>
      </c>
      <c r="O16" s="243">
        <v>0</v>
      </c>
      <c r="P16" s="243">
        <v>0</v>
      </c>
      <c r="Q16" s="243">
        <v>428763729</v>
      </c>
      <c r="R16" s="243">
        <v>859265584</v>
      </c>
      <c r="S16" s="243">
        <v>0</v>
      </c>
      <c r="T16" s="243">
        <v>575917</v>
      </c>
      <c r="U16" s="243">
        <v>0</v>
      </c>
      <c r="V16" s="243">
        <v>0</v>
      </c>
      <c r="W16" s="243">
        <v>0</v>
      </c>
      <c r="X16" s="243">
        <v>0</v>
      </c>
      <c r="Y16" s="243">
        <v>651290</v>
      </c>
      <c r="Z16" s="243">
        <v>657773547</v>
      </c>
      <c r="AA16" s="243">
        <v>31628246</v>
      </c>
      <c r="AB16" s="243">
        <v>30139441</v>
      </c>
      <c r="AC16" s="243">
        <v>87010889</v>
      </c>
      <c r="AD16" s="243">
        <v>336647609</v>
      </c>
      <c r="AE16" s="243">
        <v>291979</v>
      </c>
      <c r="AF16" s="243">
        <v>0</v>
      </c>
      <c r="AG16" s="243">
        <v>0</v>
      </c>
      <c r="AH16" s="243">
        <v>607137848</v>
      </c>
      <c r="AI16" s="243">
        <v>826048625</v>
      </c>
      <c r="AJ16" s="243">
        <v>0</v>
      </c>
      <c r="AK16" s="243">
        <v>19581713</v>
      </c>
      <c r="AL16" s="129"/>
      <c r="AM16" s="129"/>
      <c r="AN16" s="129"/>
      <c r="AO16" s="129"/>
      <c r="AP16" s="129"/>
      <c r="AQ16" s="117">
        <f t="shared" si="4"/>
        <v>4805877821</v>
      </c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</row>
    <row r="17" spans="2:89" x14ac:dyDescent="0.2">
      <c r="B17" s="128" t="s">
        <v>47</v>
      </c>
      <c r="C17" s="243">
        <v>0</v>
      </c>
      <c r="D17" s="243">
        <v>0</v>
      </c>
      <c r="E17" s="243">
        <v>0</v>
      </c>
      <c r="F17" s="243">
        <v>0</v>
      </c>
      <c r="G17" s="243">
        <v>26359144</v>
      </c>
      <c r="H17" s="243">
        <v>973274</v>
      </c>
      <c r="I17" s="243">
        <v>0</v>
      </c>
      <c r="J17" s="243">
        <v>0</v>
      </c>
      <c r="K17" s="243">
        <v>0</v>
      </c>
      <c r="L17" s="243">
        <v>9981070</v>
      </c>
      <c r="M17" s="243">
        <v>0</v>
      </c>
      <c r="N17" s="243">
        <v>0</v>
      </c>
      <c r="O17" s="243">
        <v>3397854</v>
      </c>
      <c r="P17" s="243">
        <v>0</v>
      </c>
      <c r="Q17" s="243">
        <v>16978207</v>
      </c>
      <c r="R17" s="243">
        <v>66012177</v>
      </c>
      <c r="S17" s="243">
        <v>0</v>
      </c>
      <c r="T17" s="243">
        <v>809719</v>
      </c>
      <c r="U17" s="243">
        <v>0</v>
      </c>
      <c r="V17" s="243">
        <v>0</v>
      </c>
      <c r="W17" s="243">
        <v>0</v>
      </c>
      <c r="X17" s="243">
        <v>0</v>
      </c>
      <c r="Y17" s="243">
        <v>0</v>
      </c>
      <c r="Z17" s="243">
        <v>7357617</v>
      </c>
      <c r="AA17" s="243">
        <v>0</v>
      </c>
      <c r="AB17" s="243">
        <v>0</v>
      </c>
      <c r="AC17" s="243">
        <v>16380048</v>
      </c>
      <c r="AD17" s="243">
        <v>8142802</v>
      </c>
      <c r="AE17" s="243">
        <v>0</v>
      </c>
      <c r="AF17" s="243">
        <v>0</v>
      </c>
      <c r="AG17" s="243">
        <v>0</v>
      </c>
      <c r="AH17" s="243">
        <v>3282656</v>
      </c>
      <c r="AI17" s="243">
        <v>0</v>
      </c>
      <c r="AJ17" s="243">
        <v>0</v>
      </c>
      <c r="AK17" s="243">
        <v>0</v>
      </c>
      <c r="AL17" s="129"/>
      <c r="AM17" s="129"/>
      <c r="AN17" s="129"/>
      <c r="AO17" s="129"/>
      <c r="AP17" s="129"/>
      <c r="AQ17" s="117">
        <f t="shared" si="4"/>
        <v>159674568</v>
      </c>
      <c r="AW17" s="124">
        <f t="shared" ref="AW17:CK17" si="7">C17-SUM(C18:C19)</f>
        <v>0</v>
      </c>
      <c r="AX17" s="124">
        <f t="shared" si="7"/>
        <v>0</v>
      </c>
      <c r="AY17" s="124">
        <f t="shared" si="7"/>
        <v>0</v>
      </c>
      <c r="AZ17" s="124">
        <f t="shared" si="7"/>
        <v>0</v>
      </c>
      <c r="BA17" s="124">
        <f t="shared" si="7"/>
        <v>0</v>
      </c>
      <c r="BB17" s="124">
        <f t="shared" si="7"/>
        <v>0</v>
      </c>
      <c r="BC17" s="124">
        <f t="shared" si="7"/>
        <v>0</v>
      </c>
      <c r="BD17" s="124">
        <f t="shared" si="7"/>
        <v>0</v>
      </c>
      <c r="BE17" s="124">
        <f t="shared" si="7"/>
        <v>0</v>
      </c>
      <c r="BF17" s="124">
        <f t="shared" si="7"/>
        <v>0</v>
      </c>
      <c r="BG17" s="124">
        <f t="shared" si="7"/>
        <v>0</v>
      </c>
      <c r="BH17" s="124">
        <f t="shared" si="7"/>
        <v>0</v>
      </c>
      <c r="BI17" s="124">
        <f t="shared" si="7"/>
        <v>0</v>
      </c>
      <c r="BJ17" s="124">
        <f t="shared" si="7"/>
        <v>0</v>
      </c>
      <c r="BK17" s="124">
        <f t="shared" si="7"/>
        <v>0</v>
      </c>
      <c r="BL17" s="124">
        <f t="shared" si="7"/>
        <v>0</v>
      </c>
      <c r="BM17" s="124">
        <f t="shared" si="7"/>
        <v>0</v>
      </c>
      <c r="BN17" s="124">
        <f t="shared" si="7"/>
        <v>0</v>
      </c>
      <c r="BO17" s="124">
        <f t="shared" si="7"/>
        <v>0</v>
      </c>
      <c r="BP17" s="124">
        <f t="shared" si="7"/>
        <v>0</v>
      </c>
      <c r="BQ17" s="124">
        <f t="shared" si="7"/>
        <v>0</v>
      </c>
      <c r="BR17" s="124">
        <f t="shared" si="7"/>
        <v>0</v>
      </c>
      <c r="BS17" s="124">
        <f t="shared" si="7"/>
        <v>0</v>
      </c>
      <c r="BT17" s="124">
        <f t="shared" si="7"/>
        <v>0</v>
      </c>
      <c r="BU17" s="124">
        <f t="shared" si="7"/>
        <v>0</v>
      </c>
      <c r="BV17" s="124">
        <f t="shared" si="7"/>
        <v>0</v>
      </c>
      <c r="BW17" s="124">
        <f t="shared" si="7"/>
        <v>0</v>
      </c>
      <c r="BX17" s="124">
        <f t="shared" si="7"/>
        <v>0</v>
      </c>
      <c r="BY17" s="124">
        <f t="shared" si="7"/>
        <v>0</v>
      </c>
      <c r="BZ17" s="124">
        <f t="shared" si="7"/>
        <v>0</v>
      </c>
      <c r="CA17" s="124">
        <f t="shared" si="7"/>
        <v>0</v>
      </c>
      <c r="CB17" s="124">
        <f t="shared" si="7"/>
        <v>0</v>
      </c>
      <c r="CC17" s="124">
        <f t="shared" si="7"/>
        <v>0</v>
      </c>
      <c r="CD17" s="124">
        <f t="shared" si="7"/>
        <v>0</v>
      </c>
      <c r="CE17" s="124">
        <f t="shared" si="7"/>
        <v>0</v>
      </c>
      <c r="CF17" s="124">
        <f t="shared" si="7"/>
        <v>0</v>
      </c>
      <c r="CG17" s="124">
        <f t="shared" si="7"/>
        <v>0</v>
      </c>
      <c r="CH17" s="124">
        <f t="shared" si="7"/>
        <v>0</v>
      </c>
      <c r="CI17" s="124">
        <f t="shared" si="7"/>
        <v>0</v>
      </c>
      <c r="CJ17" s="124">
        <f t="shared" si="7"/>
        <v>0</v>
      </c>
      <c r="CK17" s="124">
        <f t="shared" si="7"/>
        <v>0</v>
      </c>
    </row>
    <row r="18" spans="2:89" x14ac:dyDescent="0.2">
      <c r="B18" s="130" t="s">
        <v>48</v>
      </c>
      <c r="C18" s="243">
        <v>0</v>
      </c>
      <c r="D18" s="243">
        <v>0</v>
      </c>
      <c r="E18" s="243">
        <v>0</v>
      </c>
      <c r="F18" s="243">
        <v>0</v>
      </c>
      <c r="G18" s="243">
        <v>3070566</v>
      </c>
      <c r="H18" s="243">
        <v>0</v>
      </c>
      <c r="I18" s="243">
        <v>0</v>
      </c>
      <c r="J18" s="243">
        <v>0</v>
      </c>
      <c r="K18" s="243">
        <v>0</v>
      </c>
      <c r="L18" s="243">
        <v>7486548</v>
      </c>
      <c r="M18" s="243">
        <v>0</v>
      </c>
      <c r="N18" s="243">
        <v>0</v>
      </c>
      <c r="O18" s="243">
        <v>0</v>
      </c>
      <c r="P18" s="243">
        <v>0</v>
      </c>
      <c r="Q18" s="243">
        <v>0</v>
      </c>
      <c r="R18" s="243">
        <v>892344</v>
      </c>
      <c r="S18" s="243">
        <v>0</v>
      </c>
      <c r="T18" s="243">
        <v>0</v>
      </c>
      <c r="U18" s="243">
        <v>0</v>
      </c>
      <c r="V18" s="243">
        <v>0</v>
      </c>
      <c r="W18" s="243">
        <v>0</v>
      </c>
      <c r="X18" s="243">
        <v>0</v>
      </c>
      <c r="Y18" s="243">
        <v>0</v>
      </c>
      <c r="Z18" s="243">
        <v>7357617</v>
      </c>
      <c r="AA18" s="243">
        <v>0</v>
      </c>
      <c r="AB18" s="243">
        <v>0</v>
      </c>
      <c r="AC18" s="243">
        <v>0</v>
      </c>
      <c r="AD18" s="243">
        <v>8142802</v>
      </c>
      <c r="AE18" s="243">
        <v>0</v>
      </c>
      <c r="AF18" s="243">
        <v>0</v>
      </c>
      <c r="AG18" s="243">
        <v>0</v>
      </c>
      <c r="AH18" s="243">
        <v>2764719</v>
      </c>
      <c r="AI18" s="243">
        <v>0</v>
      </c>
      <c r="AJ18" s="243">
        <v>0</v>
      </c>
      <c r="AK18" s="243">
        <v>0</v>
      </c>
      <c r="AL18" s="129"/>
      <c r="AM18" s="129"/>
      <c r="AN18" s="129"/>
      <c r="AO18" s="129"/>
      <c r="AP18" s="129"/>
      <c r="AQ18" s="117">
        <f t="shared" si="4"/>
        <v>29714596</v>
      </c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</row>
    <row r="19" spans="2:89" x14ac:dyDescent="0.2">
      <c r="B19" s="130" t="s">
        <v>49</v>
      </c>
      <c r="C19" s="243">
        <v>0</v>
      </c>
      <c r="D19" s="243">
        <v>0</v>
      </c>
      <c r="E19" s="243">
        <v>0</v>
      </c>
      <c r="F19" s="243">
        <v>0</v>
      </c>
      <c r="G19" s="243">
        <v>23288578</v>
      </c>
      <c r="H19" s="243">
        <v>973274</v>
      </c>
      <c r="I19" s="243">
        <v>0</v>
      </c>
      <c r="J19" s="243">
        <v>0</v>
      </c>
      <c r="K19" s="243">
        <v>0</v>
      </c>
      <c r="L19" s="243">
        <v>2494522</v>
      </c>
      <c r="M19" s="243">
        <v>0</v>
      </c>
      <c r="N19" s="243">
        <v>0</v>
      </c>
      <c r="O19" s="243">
        <v>3397854</v>
      </c>
      <c r="P19" s="243">
        <v>0</v>
      </c>
      <c r="Q19" s="243">
        <v>16978207</v>
      </c>
      <c r="R19" s="243">
        <v>65119833</v>
      </c>
      <c r="S19" s="243">
        <v>0</v>
      </c>
      <c r="T19" s="243">
        <v>809719</v>
      </c>
      <c r="U19" s="243">
        <v>0</v>
      </c>
      <c r="V19" s="243">
        <v>0</v>
      </c>
      <c r="W19" s="243">
        <v>0</v>
      </c>
      <c r="X19" s="243">
        <v>0</v>
      </c>
      <c r="Y19" s="243">
        <v>0</v>
      </c>
      <c r="Z19" s="243">
        <v>0</v>
      </c>
      <c r="AA19" s="243">
        <v>0</v>
      </c>
      <c r="AB19" s="243">
        <v>0</v>
      </c>
      <c r="AC19" s="243">
        <v>16380048</v>
      </c>
      <c r="AD19" s="243">
        <v>0</v>
      </c>
      <c r="AE19" s="243">
        <v>0</v>
      </c>
      <c r="AF19" s="243">
        <v>0</v>
      </c>
      <c r="AG19" s="243">
        <v>0</v>
      </c>
      <c r="AH19" s="243">
        <v>517937</v>
      </c>
      <c r="AI19" s="243">
        <v>0</v>
      </c>
      <c r="AJ19" s="243">
        <v>0</v>
      </c>
      <c r="AK19" s="243">
        <v>0</v>
      </c>
      <c r="AL19" s="129"/>
      <c r="AM19" s="129"/>
      <c r="AN19" s="129"/>
      <c r="AO19" s="129"/>
      <c r="AP19" s="129"/>
      <c r="AQ19" s="117">
        <f t="shared" si="4"/>
        <v>129959972</v>
      </c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</row>
    <row r="20" spans="2:89" x14ac:dyDescent="0.2">
      <c r="B20" s="127" t="s">
        <v>50</v>
      </c>
      <c r="C20" s="255">
        <v>86956463</v>
      </c>
      <c r="D20" s="255">
        <v>63811</v>
      </c>
      <c r="E20" s="255">
        <v>806766</v>
      </c>
      <c r="F20" s="255">
        <v>9942326</v>
      </c>
      <c r="G20" s="255">
        <v>734096577</v>
      </c>
      <c r="H20" s="255">
        <v>2612862</v>
      </c>
      <c r="I20" s="255">
        <v>14041</v>
      </c>
      <c r="J20" s="255">
        <v>5867844</v>
      </c>
      <c r="K20" s="255">
        <v>0</v>
      </c>
      <c r="L20" s="255">
        <v>342623106</v>
      </c>
      <c r="M20" s="255">
        <v>0</v>
      </c>
      <c r="N20" s="255">
        <v>12536</v>
      </c>
      <c r="O20" s="255">
        <v>92357097</v>
      </c>
      <c r="P20" s="255">
        <v>101135</v>
      </c>
      <c r="Q20" s="255">
        <v>1321200587</v>
      </c>
      <c r="R20" s="255">
        <v>1029388804</v>
      </c>
      <c r="S20" s="255">
        <v>68284</v>
      </c>
      <c r="T20" s="255">
        <v>238449525</v>
      </c>
      <c r="U20" s="255">
        <v>1932</v>
      </c>
      <c r="V20" s="255">
        <v>6164</v>
      </c>
      <c r="W20" s="255">
        <v>0</v>
      </c>
      <c r="X20" s="255">
        <v>4293193</v>
      </c>
      <c r="Y20" s="255">
        <v>1227864</v>
      </c>
      <c r="Z20" s="255">
        <v>1166039765</v>
      </c>
      <c r="AA20" s="255">
        <v>79265070</v>
      </c>
      <c r="AB20" s="255">
        <v>90595761</v>
      </c>
      <c r="AC20" s="255">
        <v>1056333694</v>
      </c>
      <c r="AD20" s="255">
        <v>511253152</v>
      </c>
      <c r="AE20" s="255">
        <v>185973403</v>
      </c>
      <c r="AF20" s="255">
        <v>7049076</v>
      </c>
      <c r="AG20" s="255">
        <v>916686</v>
      </c>
      <c r="AH20" s="255">
        <v>276569526</v>
      </c>
      <c r="AI20" s="255">
        <v>41411789</v>
      </c>
      <c r="AJ20" s="255">
        <v>42893</v>
      </c>
      <c r="AK20" s="255">
        <v>12461116</v>
      </c>
      <c r="AL20" s="126"/>
      <c r="AM20" s="126"/>
      <c r="AN20" s="126"/>
      <c r="AO20" s="126"/>
      <c r="AP20" s="126"/>
      <c r="AQ20" s="117">
        <f t="shared" si="4"/>
        <v>7298002848</v>
      </c>
      <c r="AW20" s="124">
        <f t="shared" ref="AW20:CK20" si="8">C20-SUM(C21:C23)</f>
        <v>0</v>
      </c>
      <c r="AX20" s="124">
        <f t="shared" si="8"/>
        <v>0</v>
      </c>
      <c r="AY20" s="124">
        <f t="shared" si="8"/>
        <v>0</v>
      </c>
      <c r="AZ20" s="124">
        <f t="shared" si="8"/>
        <v>0</v>
      </c>
      <c r="BA20" s="124">
        <f t="shared" si="8"/>
        <v>0</v>
      </c>
      <c r="BB20" s="124">
        <f t="shared" si="8"/>
        <v>0</v>
      </c>
      <c r="BC20" s="124">
        <f t="shared" si="8"/>
        <v>0</v>
      </c>
      <c r="BD20" s="124">
        <f t="shared" si="8"/>
        <v>0</v>
      </c>
      <c r="BE20" s="124">
        <f t="shared" si="8"/>
        <v>0</v>
      </c>
      <c r="BF20" s="124">
        <f t="shared" si="8"/>
        <v>0</v>
      </c>
      <c r="BG20" s="124">
        <f t="shared" si="8"/>
        <v>0</v>
      </c>
      <c r="BH20" s="124">
        <f t="shared" si="8"/>
        <v>0</v>
      </c>
      <c r="BI20" s="124">
        <f t="shared" si="8"/>
        <v>0</v>
      </c>
      <c r="BJ20" s="124">
        <f t="shared" si="8"/>
        <v>0</v>
      </c>
      <c r="BK20" s="124">
        <f t="shared" si="8"/>
        <v>0</v>
      </c>
      <c r="BL20" s="124">
        <f t="shared" si="8"/>
        <v>0</v>
      </c>
      <c r="BM20" s="124">
        <f t="shared" si="8"/>
        <v>0</v>
      </c>
      <c r="BN20" s="124">
        <f t="shared" si="8"/>
        <v>0</v>
      </c>
      <c r="BO20" s="124">
        <f t="shared" si="8"/>
        <v>0</v>
      </c>
      <c r="BP20" s="124">
        <f t="shared" si="8"/>
        <v>0</v>
      </c>
      <c r="BQ20" s="124">
        <f t="shared" si="8"/>
        <v>0</v>
      </c>
      <c r="BR20" s="124">
        <f t="shared" si="8"/>
        <v>0</v>
      </c>
      <c r="BS20" s="124">
        <f t="shared" si="8"/>
        <v>0</v>
      </c>
      <c r="BT20" s="124">
        <f t="shared" si="8"/>
        <v>0</v>
      </c>
      <c r="BU20" s="124">
        <f t="shared" si="8"/>
        <v>0</v>
      </c>
      <c r="BV20" s="124">
        <f t="shared" si="8"/>
        <v>0</v>
      </c>
      <c r="BW20" s="124">
        <f t="shared" si="8"/>
        <v>0</v>
      </c>
      <c r="BX20" s="124">
        <f t="shared" si="8"/>
        <v>0</v>
      </c>
      <c r="BY20" s="124">
        <f t="shared" si="8"/>
        <v>0</v>
      </c>
      <c r="BZ20" s="124">
        <f t="shared" si="8"/>
        <v>0</v>
      </c>
      <c r="CA20" s="124">
        <f t="shared" si="8"/>
        <v>0</v>
      </c>
      <c r="CB20" s="124">
        <f t="shared" si="8"/>
        <v>0</v>
      </c>
      <c r="CC20" s="124">
        <f t="shared" si="8"/>
        <v>0</v>
      </c>
      <c r="CD20" s="124">
        <f t="shared" si="8"/>
        <v>0</v>
      </c>
      <c r="CE20" s="124">
        <f t="shared" si="8"/>
        <v>0</v>
      </c>
      <c r="CF20" s="124">
        <f t="shared" si="8"/>
        <v>0</v>
      </c>
      <c r="CG20" s="124">
        <f t="shared" si="8"/>
        <v>0</v>
      </c>
      <c r="CH20" s="124">
        <f t="shared" si="8"/>
        <v>0</v>
      </c>
      <c r="CI20" s="124">
        <f t="shared" si="8"/>
        <v>0</v>
      </c>
      <c r="CJ20" s="124">
        <f t="shared" si="8"/>
        <v>0</v>
      </c>
      <c r="CK20" s="124">
        <f t="shared" si="8"/>
        <v>0</v>
      </c>
    </row>
    <row r="21" spans="2:89" x14ac:dyDescent="0.2">
      <c r="B21" s="128" t="s">
        <v>51</v>
      </c>
      <c r="C21" s="243">
        <v>11012585</v>
      </c>
      <c r="D21" s="243">
        <v>0</v>
      </c>
      <c r="E21" s="243">
        <v>0</v>
      </c>
      <c r="F21" s="243">
        <v>9838810</v>
      </c>
      <c r="G21" s="243">
        <v>513547703</v>
      </c>
      <c r="H21" s="243">
        <v>200656</v>
      </c>
      <c r="I21" s="243">
        <v>0</v>
      </c>
      <c r="J21" s="243">
        <v>0</v>
      </c>
      <c r="K21" s="243">
        <v>0</v>
      </c>
      <c r="L21" s="243">
        <v>198230813</v>
      </c>
      <c r="M21" s="243">
        <v>0</v>
      </c>
      <c r="N21" s="243">
        <v>0</v>
      </c>
      <c r="O21" s="243">
        <v>61624790</v>
      </c>
      <c r="P21" s="243">
        <v>0</v>
      </c>
      <c r="Q21" s="243">
        <v>715210311</v>
      </c>
      <c r="R21" s="243">
        <v>570912829</v>
      </c>
      <c r="S21" s="243">
        <v>0</v>
      </c>
      <c r="T21" s="243">
        <v>119513304</v>
      </c>
      <c r="U21" s="243">
        <v>0</v>
      </c>
      <c r="V21" s="243">
        <v>1</v>
      </c>
      <c r="W21" s="243">
        <v>0</v>
      </c>
      <c r="X21" s="243">
        <v>1669387</v>
      </c>
      <c r="Y21" s="243">
        <v>1223718</v>
      </c>
      <c r="Z21" s="243">
        <v>247090480</v>
      </c>
      <c r="AA21" s="243">
        <v>55153125</v>
      </c>
      <c r="AB21" s="243">
        <v>28613733</v>
      </c>
      <c r="AC21" s="243">
        <v>216714532</v>
      </c>
      <c r="AD21" s="243">
        <v>1232088</v>
      </c>
      <c r="AE21" s="243">
        <v>177435416</v>
      </c>
      <c r="AF21" s="243">
        <v>7019836</v>
      </c>
      <c r="AG21" s="243">
        <v>0</v>
      </c>
      <c r="AH21" s="243">
        <v>169098030</v>
      </c>
      <c r="AI21" s="243">
        <v>40327103</v>
      </c>
      <c r="AJ21" s="243">
        <v>0</v>
      </c>
      <c r="AK21" s="243">
        <v>0</v>
      </c>
      <c r="AL21" s="129"/>
      <c r="AM21" s="129"/>
      <c r="AN21" s="129"/>
      <c r="AO21" s="129"/>
      <c r="AP21" s="129"/>
      <c r="AQ21" s="117">
        <f t="shared" si="4"/>
        <v>3145669250</v>
      </c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</row>
    <row r="22" spans="2:89" x14ac:dyDescent="0.2">
      <c r="B22" s="128" t="s">
        <v>52</v>
      </c>
      <c r="C22" s="243">
        <v>75911441</v>
      </c>
      <c r="D22" s="243">
        <v>0</v>
      </c>
      <c r="E22" s="243">
        <v>0</v>
      </c>
      <c r="F22" s="243">
        <v>0</v>
      </c>
      <c r="G22" s="243">
        <v>212795275</v>
      </c>
      <c r="H22" s="243">
        <v>0</v>
      </c>
      <c r="I22" s="243">
        <v>0</v>
      </c>
      <c r="J22" s="243">
        <v>0</v>
      </c>
      <c r="K22" s="243">
        <v>0</v>
      </c>
      <c r="L22" s="243">
        <v>142138134</v>
      </c>
      <c r="M22" s="243">
        <v>0</v>
      </c>
      <c r="N22" s="243">
        <v>0</v>
      </c>
      <c r="O22" s="243">
        <v>30726042</v>
      </c>
      <c r="P22" s="243">
        <v>0</v>
      </c>
      <c r="Q22" s="243">
        <v>596842466</v>
      </c>
      <c r="R22" s="243">
        <v>426465825</v>
      </c>
      <c r="S22" s="243">
        <v>0</v>
      </c>
      <c r="T22" s="243">
        <v>113495807</v>
      </c>
      <c r="U22" s="243">
        <v>0</v>
      </c>
      <c r="V22" s="243">
        <v>0</v>
      </c>
      <c r="W22" s="243">
        <v>0</v>
      </c>
      <c r="X22" s="243">
        <v>0</v>
      </c>
      <c r="Y22" s="243">
        <v>0</v>
      </c>
      <c r="Z22" s="243">
        <v>905849988</v>
      </c>
      <c r="AA22" s="243">
        <v>6174747</v>
      </c>
      <c r="AB22" s="243">
        <v>58730389</v>
      </c>
      <c r="AC22" s="243">
        <v>838808978</v>
      </c>
      <c r="AD22" s="243">
        <v>509744114</v>
      </c>
      <c r="AE22" s="243">
        <v>1795708</v>
      </c>
      <c r="AF22" s="243">
        <v>0</v>
      </c>
      <c r="AG22" s="243">
        <v>0</v>
      </c>
      <c r="AH22" s="243">
        <v>92354123</v>
      </c>
      <c r="AI22" s="243">
        <v>0</v>
      </c>
      <c r="AJ22" s="243">
        <v>0</v>
      </c>
      <c r="AK22" s="243">
        <v>12224091</v>
      </c>
      <c r="AL22" s="129"/>
      <c r="AM22" s="129"/>
      <c r="AN22" s="129"/>
      <c r="AO22" s="129"/>
      <c r="AP22" s="129"/>
      <c r="AQ22" s="117">
        <f t="shared" si="4"/>
        <v>4024057128</v>
      </c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</row>
    <row r="23" spans="2:89" x14ac:dyDescent="0.2">
      <c r="B23" s="128" t="s">
        <v>53</v>
      </c>
      <c r="C23" s="243">
        <v>32437</v>
      </c>
      <c r="D23" s="243">
        <v>63811</v>
      </c>
      <c r="E23" s="243">
        <v>806766</v>
      </c>
      <c r="F23" s="243">
        <v>103516</v>
      </c>
      <c r="G23" s="243">
        <v>7753599</v>
      </c>
      <c r="H23" s="243">
        <v>2412206</v>
      </c>
      <c r="I23" s="243">
        <v>14041</v>
      </c>
      <c r="J23" s="243">
        <v>5867844</v>
      </c>
      <c r="K23" s="243">
        <v>0</v>
      </c>
      <c r="L23" s="243">
        <v>2254159</v>
      </c>
      <c r="M23" s="243">
        <v>0</v>
      </c>
      <c r="N23" s="243">
        <v>12536</v>
      </c>
      <c r="O23" s="243">
        <v>6265</v>
      </c>
      <c r="P23" s="243">
        <v>101135</v>
      </c>
      <c r="Q23" s="243">
        <v>9147810</v>
      </c>
      <c r="R23" s="243">
        <v>32010150</v>
      </c>
      <c r="S23" s="243">
        <v>68284</v>
      </c>
      <c r="T23" s="243">
        <v>5440414</v>
      </c>
      <c r="U23" s="243">
        <v>1932</v>
      </c>
      <c r="V23" s="243">
        <v>6163</v>
      </c>
      <c r="W23" s="243">
        <v>0</v>
      </c>
      <c r="X23" s="243">
        <v>2623806</v>
      </c>
      <c r="Y23" s="243">
        <v>4146</v>
      </c>
      <c r="Z23" s="243">
        <v>13099297</v>
      </c>
      <c r="AA23" s="243">
        <v>17937198</v>
      </c>
      <c r="AB23" s="243">
        <v>3251639</v>
      </c>
      <c r="AC23" s="243">
        <v>810184</v>
      </c>
      <c r="AD23" s="243">
        <v>276950</v>
      </c>
      <c r="AE23" s="243">
        <v>6742279</v>
      </c>
      <c r="AF23" s="243">
        <v>29240</v>
      </c>
      <c r="AG23" s="243">
        <v>916686</v>
      </c>
      <c r="AH23" s="243">
        <v>15117373</v>
      </c>
      <c r="AI23" s="243">
        <v>1084686</v>
      </c>
      <c r="AJ23" s="243">
        <v>42893</v>
      </c>
      <c r="AK23" s="243">
        <v>237025</v>
      </c>
      <c r="AL23" s="129"/>
      <c r="AM23" s="129"/>
      <c r="AN23" s="129"/>
      <c r="AO23" s="129"/>
      <c r="AP23" s="129"/>
      <c r="AQ23" s="117">
        <f t="shared" si="4"/>
        <v>128276470</v>
      </c>
      <c r="AW23" s="124">
        <f t="shared" ref="AW23:CK23" si="9">C23-SUM(C24:C25)</f>
        <v>0</v>
      </c>
      <c r="AX23" s="124">
        <f t="shared" si="9"/>
        <v>0</v>
      </c>
      <c r="AY23" s="124">
        <f t="shared" si="9"/>
        <v>0</v>
      </c>
      <c r="AZ23" s="124">
        <f t="shared" si="9"/>
        <v>0</v>
      </c>
      <c r="BA23" s="124">
        <f t="shared" si="9"/>
        <v>0</v>
      </c>
      <c r="BB23" s="124">
        <f t="shared" si="9"/>
        <v>0</v>
      </c>
      <c r="BC23" s="124">
        <f t="shared" si="9"/>
        <v>0</v>
      </c>
      <c r="BD23" s="124">
        <f t="shared" si="9"/>
        <v>0</v>
      </c>
      <c r="BE23" s="124">
        <f t="shared" si="9"/>
        <v>0</v>
      </c>
      <c r="BF23" s="124">
        <f t="shared" si="9"/>
        <v>0</v>
      </c>
      <c r="BG23" s="124">
        <f t="shared" si="9"/>
        <v>0</v>
      </c>
      <c r="BH23" s="124">
        <f t="shared" si="9"/>
        <v>0</v>
      </c>
      <c r="BI23" s="124">
        <f t="shared" si="9"/>
        <v>0</v>
      </c>
      <c r="BJ23" s="124">
        <f t="shared" si="9"/>
        <v>0</v>
      </c>
      <c r="BK23" s="124">
        <f t="shared" si="9"/>
        <v>0</v>
      </c>
      <c r="BL23" s="124">
        <f t="shared" si="9"/>
        <v>0</v>
      </c>
      <c r="BM23" s="124">
        <f t="shared" si="9"/>
        <v>0</v>
      </c>
      <c r="BN23" s="124">
        <f t="shared" si="9"/>
        <v>0</v>
      </c>
      <c r="BO23" s="124">
        <f t="shared" si="9"/>
        <v>0</v>
      </c>
      <c r="BP23" s="124">
        <f t="shared" si="9"/>
        <v>0</v>
      </c>
      <c r="BQ23" s="124">
        <f t="shared" si="9"/>
        <v>0</v>
      </c>
      <c r="BR23" s="124">
        <f t="shared" si="9"/>
        <v>0</v>
      </c>
      <c r="BS23" s="124">
        <f t="shared" si="9"/>
        <v>0</v>
      </c>
      <c r="BT23" s="124">
        <f t="shared" si="9"/>
        <v>0</v>
      </c>
      <c r="BU23" s="124">
        <f t="shared" si="9"/>
        <v>0</v>
      </c>
      <c r="BV23" s="124">
        <f t="shared" si="9"/>
        <v>0</v>
      </c>
      <c r="BW23" s="124">
        <f t="shared" si="9"/>
        <v>0</v>
      </c>
      <c r="BX23" s="124">
        <f t="shared" si="9"/>
        <v>0</v>
      </c>
      <c r="BY23" s="124">
        <f t="shared" si="9"/>
        <v>0</v>
      </c>
      <c r="BZ23" s="124">
        <f>AF23-SUM(AF24:AF25)</f>
        <v>0</v>
      </c>
      <c r="CA23" s="124">
        <f t="shared" si="9"/>
        <v>0</v>
      </c>
      <c r="CB23" s="124">
        <f t="shared" si="9"/>
        <v>0</v>
      </c>
      <c r="CC23" s="124">
        <f t="shared" si="9"/>
        <v>0</v>
      </c>
      <c r="CD23" s="124">
        <f t="shared" si="9"/>
        <v>0</v>
      </c>
      <c r="CE23" s="124">
        <f t="shared" si="9"/>
        <v>0</v>
      </c>
      <c r="CF23" s="124">
        <f t="shared" si="9"/>
        <v>0</v>
      </c>
      <c r="CG23" s="124">
        <f t="shared" si="9"/>
        <v>0</v>
      </c>
      <c r="CH23" s="124">
        <f t="shared" si="9"/>
        <v>0</v>
      </c>
      <c r="CI23" s="124">
        <f t="shared" si="9"/>
        <v>0</v>
      </c>
      <c r="CJ23" s="124">
        <f t="shared" si="9"/>
        <v>0</v>
      </c>
      <c r="CK23" s="124">
        <f t="shared" si="9"/>
        <v>0</v>
      </c>
    </row>
    <row r="24" spans="2:89" x14ac:dyDescent="0.2">
      <c r="B24" s="130" t="s">
        <v>54</v>
      </c>
      <c r="C24" s="243">
        <v>0</v>
      </c>
      <c r="D24" s="243">
        <v>0</v>
      </c>
      <c r="E24" s="243">
        <v>689056</v>
      </c>
      <c r="F24" s="243">
        <v>0</v>
      </c>
      <c r="G24" s="243">
        <v>7052558</v>
      </c>
      <c r="H24" s="243">
        <v>2280178</v>
      </c>
      <c r="I24" s="243">
        <v>0</v>
      </c>
      <c r="J24" s="243">
        <v>4913691</v>
      </c>
      <c r="K24" s="243">
        <v>0</v>
      </c>
      <c r="L24" s="243">
        <v>0</v>
      </c>
      <c r="M24" s="243">
        <v>0</v>
      </c>
      <c r="N24" s="243">
        <v>0</v>
      </c>
      <c r="O24" s="243">
        <v>0</v>
      </c>
      <c r="P24" s="243">
        <v>0</v>
      </c>
      <c r="Q24" s="243">
        <v>8260511</v>
      </c>
      <c r="R24" s="243">
        <v>28725368</v>
      </c>
      <c r="S24" s="243">
        <v>0</v>
      </c>
      <c r="T24" s="243">
        <v>3758661</v>
      </c>
      <c r="U24" s="243">
        <v>0</v>
      </c>
      <c r="V24" s="243">
        <v>0</v>
      </c>
      <c r="W24" s="243">
        <v>0</v>
      </c>
      <c r="X24" s="243">
        <v>2048245</v>
      </c>
      <c r="Y24" s="243">
        <v>0</v>
      </c>
      <c r="Z24" s="243">
        <v>11996685</v>
      </c>
      <c r="AA24" s="243">
        <v>14960096</v>
      </c>
      <c r="AB24" s="243">
        <v>3173375</v>
      </c>
      <c r="AC24" s="243">
        <v>0</v>
      </c>
      <c r="AD24" s="243">
        <v>0</v>
      </c>
      <c r="AE24" s="243">
        <v>6655370</v>
      </c>
      <c r="AF24" s="243">
        <v>0</v>
      </c>
      <c r="AG24" s="243">
        <v>893039</v>
      </c>
      <c r="AH24" s="243">
        <v>13306640</v>
      </c>
      <c r="AI24" s="243">
        <v>0</v>
      </c>
      <c r="AJ24" s="243">
        <v>0</v>
      </c>
      <c r="AK24" s="243">
        <v>0</v>
      </c>
      <c r="AL24" s="129"/>
      <c r="AM24" s="129"/>
      <c r="AN24" s="129"/>
      <c r="AO24" s="129"/>
      <c r="AP24" s="129"/>
      <c r="AQ24" s="117">
        <f t="shared" si="4"/>
        <v>108713473</v>
      </c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</row>
    <row r="25" spans="2:89" x14ac:dyDescent="0.2">
      <c r="B25" s="130" t="s">
        <v>55</v>
      </c>
      <c r="C25" s="243">
        <v>32437</v>
      </c>
      <c r="D25" s="243">
        <v>63811</v>
      </c>
      <c r="E25" s="243">
        <v>117710</v>
      </c>
      <c r="F25" s="243">
        <v>103516</v>
      </c>
      <c r="G25" s="243">
        <v>701041</v>
      </c>
      <c r="H25" s="243">
        <v>132028</v>
      </c>
      <c r="I25" s="243">
        <v>14041</v>
      </c>
      <c r="J25" s="243">
        <v>954153</v>
      </c>
      <c r="K25" s="243">
        <v>0</v>
      </c>
      <c r="L25" s="243">
        <v>2254159</v>
      </c>
      <c r="M25" s="243">
        <v>0</v>
      </c>
      <c r="N25" s="243">
        <v>12536</v>
      </c>
      <c r="O25" s="243">
        <v>6265</v>
      </c>
      <c r="P25" s="243">
        <v>101135</v>
      </c>
      <c r="Q25" s="243">
        <v>887299</v>
      </c>
      <c r="R25" s="243">
        <v>3284782</v>
      </c>
      <c r="S25" s="243">
        <v>68284</v>
      </c>
      <c r="T25" s="243">
        <v>1681753</v>
      </c>
      <c r="U25" s="243">
        <v>1932</v>
      </c>
      <c r="V25" s="243">
        <v>6163</v>
      </c>
      <c r="W25" s="243">
        <v>0</v>
      </c>
      <c r="X25" s="243">
        <v>575561</v>
      </c>
      <c r="Y25" s="243">
        <v>4146</v>
      </c>
      <c r="Z25" s="243">
        <v>1102612</v>
      </c>
      <c r="AA25" s="243">
        <v>2977102</v>
      </c>
      <c r="AB25" s="243">
        <v>78264</v>
      </c>
      <c r="AC25" s="243">
        <v>810184</v>
      </c>
      <c r="AD25" s="243">
        <v>276950</v>
      </c>
      <c r="AE25" s="243">
        <v>86909</v>
      </c>
      <c r="AF25" s="243">
        <v>29240</v>
      </c>
      <c r="AG25" s="243">
        <v>23647</v>
      </c>
      <c r="AH25" s="243">
        <v>1810733</v>
      </c>
      <c r="AI25" s="243">
        <v>1084686</v>
      </c>
      <c r="AJ25" s="243">
        <v>42893</v>
      </c>
      <c r="AK25" s="243">
        <v>237025</v>
      </c>
      <c r="AL25" s="129"/>
      <c r="AM25" s="129"/>
      <c r="AN25" s="129"/>
      <c r="AO25" s="129"/>
      <c r="AP25" s="129"/>
      <c r="AQ25" s="117">
        <f t="shared" si="4"/>
        <v>19562997</v>
      </c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</row>
    <row r="26" spans="2:89" x14ac:dyDescent="0.2">
      <c r="B26" s="127" t="s">
        <v>56</v>
      </c>
      <c r="C26" s="255">
        <v>0</v>
      </c>
      <c r="D26" s="255">
        <v>0</v>
      </c>
      <c r="E26" s="255">
        <v>0</v>
      </c>
      <c r="F26" s="255">
        <v>0</v>
      </c>
      <c r="G26" s="255">
        <v>0</v>
      </c>
      <c r="H26" s="255">
        <v>0</v>
      </c>
      <c r="I26" s="255">
        <v>0</v>
      </c>
      <c r="J26" s="255">
        <v>0</v>
      </c>
      <c r="K26" s="255">
        <v>0</v>
      </c>
      <c r="L26" s="255">
        <v>0</v>
      </c>
      <c r="M26" s="255">
        <v>0</v>
      </c>
      <c r="N26" s="255">
        <v>0</v>
      </c>
      <c r="O26" s="255">
        <v>0</v>
      </c>
      <c r="P26" s="255">
        <v>0</v>
      </c>
      <c r="Q26" s="255">
        <v>0</v>
      </c>
      <c r="R26" s="255">
        <v>0</v>
      </c>
      <c r="S26" s="255">
        <v>0</v>
      </c>
      <c r="T26" s="255">
        <v>0</v>
      </c>
      <c r="U26" s="255">
        <v>0</v>
      </c>
      <c r="V26" s="255">
        <v>0</v>
      </c>
      <c r="W26" s="255">
        <v>0</v>
      </c>
      <c r="X26" s="255">
        <v>0</v>
      </c>
      <c r="Y26" s="255">
        <v>0</v>
      </c>
      <c r="Z26" s="255">
        <v>0</v>
      </c>
      <c r="AA26" s="255">
        <v>0</v>
      </c>
      <c r="AB26" s="255">
        <v>0</v>
      </c>
      <c r="AC26" s="255">
        <v>0</v>
      </c>
      <c r="AD26" s="255">
        <v>0</v>
      </c>
      <c r="AE26" s="255">
        <v>0</v>
      </c>
      <c r="AF26" s="255">
        <v>0</v>
      </c>
      <c r="AG26" s="255">
        <v>0</v>
      </c>
      <c r="AH26" s="255">
        <v>0</v>
      </c>
      <c r="AI26" s="255">
        <v>0</v>
      </c>
      <c r="AJ26" s="255">
        <v>0</v>
      </c>
      <c r="AK26" s="255">
        <v>0</v>
      </c>
      <c r="AL26" s="126"/>
      <c r="AM26" s="126"/>
      <c r="AN26" s="126"/>
      <c r="AO26" s="126"/>
      <c r="AP26" s="126"/>
      <c r="AQ26" s="117">
        <f t="shared" si="4"/>
        <v>0</v>
      </c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</row>
    <row r="27" spans="2:89" x14ac:dyDescent="0.2">
      <c r="B27" s="127" t="s">
        <v>57</v>
      </c>
      <c r="C27" s="255">
        <v>14527099</v>
      </c>
      <c r="D27" s="255">
        <v>17725</v>
      </c>
      <c r="E27" s="255">
        <v>30855067</v>
      </c>
      <c r="F27" s="255">
        <v>44054572</v>
      </c>
      <c r="G27" s="255">
        <v>43865552</v>
      </c>
      <c r="H27" s="255">
        <v>24747280</v>
      </c>
      <c r="I27" s="255">
        <v>2144293</v>
      </c>
      <c r="J27" s="255">
        <v>31972663</v>
      </c>
      <c r="K27" s="255">
        <v>22268097</v>
      </c>
      <c r="L27" s="255">
        <v>129679817</v>
      </c>
      <c r="M27" s="255">
        <v>646266</v>
      </c>
      <c r="N27" s="255">
        <v>1356553</v>
      </c>
      <c r="O27" s="255">
        <v>3697336</v>
      </c>
      <c r="P27" s="255">
        <v>1236804</v>
      </c>
      <c r="Q27" s="255">
        <v>38519041</v>
      </c>
      <c r="R27" s="255">
        <v>56079297</v>
      </c>
      <c r="S27" s="255">
        <v>0</v>
      </c>
      <c r="T27" s="255">
        <v>4690859</v>
      </c>
      <c r="U27" s="255">
        <v>724742</v>
      </c>
      <c r="V27" s="255">
        <v>101633</v>
      </c>
      <c r="W27" s="255">
        <v>0</v>
      </c>
      <c r="X27" s="255">
        <v>131929</v>
      </c>
      <c r="Y27" s="255">
        <v>13267456</v>
      </c>
      <c r="Z27" s="255">
        <v>42680684</v>
      </c>
      <c r="AA27" s="255">
        <v>2416820</v>
      </c>
      <c r="AB27" s="255">
        <v>33395362</v>
      </c>
      <c r="AC27" s="255">
        <v>83171245</v>
      </c>
      <c r="AD27" s="255">
        <v>13957986</v>
      </c>
      <c r="AE27" s="255">
        <v>17405505</v>
      </c>
      <c r="AF27" s="255">
        <v>16870721</v>
      </c>
      <c r="AG27" s="255">
        <v>28508161</v>
      </c>
      <c r="AH27" s="255">
        <v>22219758</v>
      </c>
      <c r="AI27" s="255">
        <v>1121635</v>
      </c>
      <c r="AJ27" s="255">
        <v>11774110</v>
      </c>
      <c r="AK27" s="255">
        <v>37214134</v>
      </c>
      <c r="AL27" s="126"/>
      <c r="AM27" s="126"/>
      <c r="AN27" s="126"/>
      <c r="AO27" s="126"/>
      <c r="AP27" s="126"/>
      <c r="AQ27" s="117">
        <f t="shared" si="4"/>
        <v>775320202</v>
      </c>
      <c r="AW27" s="124">
        <f t="shared" ref="AW27:CK27" si="10">C27-SUM(C28,C38)</f>
        <v>0</v>
      </c>
      <c r="AX27" s="124">
        <f t="shared" si="10"/>
        <v>0</v>
      </c>
      <c r="AY27" s="124">
        <f t="shared" si="10"/>
        <v>0</v>
      </c>
      <c r="AZ27" s="124">
        <f t="shared" si="10"/>
        <v>0</v>
      </c>
      <c r="BA27" s="124">
        <f t="shared" si="10"/>
        <v>0</v>
      </c>
      <c r="BB27" s="124">
        <f t="shared" si="10"/>
        <v>0</v>
      </c>
      <c r="BC27" s="124">
        <f t="shared" si="10"/>
        <v>0</v>
      </c>
      <c r="BD27" s="124">
        <f t="shared" si="10"/>
        <v>0</v>
      </c>
      <c r="BE27" s="124">
        <f t="shared" si="10"/>
        <v>0</v>
      </c>
      <c r="BF27" s="124">
        <f t="shared" si="10"/>
        <v>0</v>
      </c>
      <c r="BG27" s="124">
        <f t="shared" si="10"/>
        <v>0</v>
      </c>
      <c r="BH27" s="124">
        <f t="shared" si="10"/>
        <v>0</v>
      </c>
      <c r="BI27" s="124">
        <f t="shared" si="10"/>
        <v>0</v>
      </c>
      <c r="BJ27" s="124">
        <f t="shared" si="10"/>
        <v>0</v>
      </c>
      <c r="BK27" s="124">
        <f t="shared" si="10"/>
        <v>0</v>
      </c>
      <c r="BL27" s="124">
        <f t="shared" si="10"/>
        <v>0</v>
      </c>
      <c r="BM27" s="124">
        <f t="shared" si="10"/>
        <v>0</v>
      </c>
      <c r="BN27" s="124">
        <f t="shared" si="10"/>
        <v>0</v>
      </c>
      <c r="BO27" s="124">
        <f t="shared" si="10"/>
        <v>0</v>
      </c>
      <c r="BP27" s="124">
        <f t="shared" si="10"/>
        <v>0</v>
      </c>
      <c r="BQ27" s="124">
        <f t="shared" si="10"/>
        <v>0</v>
      </c>
      <c r="BR27" s="124">
        <f t="shared" si="10"/>
        <v>0</v>
      </c>
      <c r="BS27" s="124">
        <f t="shared" si="10"/>
        <v>0</v>
      </c>
      <c r="BT27" s="124">
        <f t="shared" si="10"/>
        <v>0</v>
      </c>
      <c r="BU27" s="124">
        <f t="shared" si="10"/>
        <v>0</v>
      </c>
      <c r="BV27" s="124">
        <f t="shared" si="10"/>
        <v>0</v>
      </c>
      <c r="BW27" s="124">
        <f t="shared" si="10"/>
        <v>0</v>
      </c>
      <c r="BX27" s="124">
        <f t="shared" si="10"/>
        <v>0</v>
      </c>
      <c r="BY27" s="124">
        <f t="shared" si="10"/>
        <v>0</v>
      </c>
      <c r="BZ27" s="124">
        <f t="shared" si="10"/>
        <v>0</v>
      </c>
      <c r="CA27" s="124">
        <f t="shared" si="10"/>
        <v>0</v>
      </c>
      <c r="CB27" s="124">
        <f t="shared" si="10"/>
        <v>0</v>
      </c>
      <c r="CC27" s="124">
        <f t="shared" si="10"/>
        <v>0</v>
      </c>
      <c r="CD27" s="124">
        <f t="shared" si="10"/>
        <v>0</v>
      </c>
      <c r="CE27" s="124">
        <f t="shared" si="10"/>
        <v>0</v>
      </c>
      <c r="CF27" s="124">
        <f t="shared" si="10"/>
        <v>0</v>
      </c>
      <c r="CG27" s="124">
        <f t="shared" si="10"/>
        <v>0</v>
      </c>
      <c r="CH27" s="124">
        <f t="shared" si="10"/>
        <v>0</v>
      </c>
      <c r="CI27" s="124">
        <f t="shared" si="10"/>
        <v>0</v>
      </c>
      <c r="CJ27" s="124">
        <f t="shared" si="10"/>
        <v>0</v>
      </c>
      <c r="CK27" s="124">
        <f t="shared" si="10"/>
        <v>0</v>
      </c>
    </row>
    <row r="28" spans="2:89" x14ac:dyDescent="0.2">
      <c r="B28" s="128" t="s">
        <v>58</v>
      </c>
      <c r="C28" s="243">
        <v>8662534</v>
      </c>
      <c r="D28" s="243">
        <v>17725</v>
      </c>
      <c r="E28" s="243">
        <v>26243150</v>
      </c>
      <c r="F28" s="243">
        <v>21139596</v>
      </c>
      <c r="G28" s="243">
        <v>21207380</v>
      </c>
      <c r="H28" s="243">
        <v>18849038</v>
      </c>
      <c r="I28" s="243">
        <v>2029718</v>
      </c>
      <c r="J28" s="243">
        <v>24709020</v>
      </c>
      <c r="K28" s="243">
        <v>4915713</v>
      </c>
      <c r="L28" s="243">
        <v>29054717</v>
      </c>
      <c r="M28" s="243">
        <v>357216</v>
      </c>
      <c r="N28" s="243">
        <v>1356553</v>
      </c>
      <c r="O28" s="243">
        <v>3217567</v>
      </c>
      <c r="P28" s="243">
        <v>1001153</v>
      </c>
      <c r="Q28" s="243">
        <v>6713573</v>
      </c>
      <c r="R28" s="243">
        <v>43726462</v>
      </c>
      <c r="S28" s="243">
        <v>0</v>
      </c>
      <c r="T28" s="243">
        <v>4686602</v>
      </c>
      <c r="U28" s="243">
        <v>348315</v>
      </c>
      <c r="V28" s="243">
        <v>101633</v>
      </c>
      <c r="W28" s="243">
        <v>0</v>
      </c>
      <c r="X28" s="243">
        <v>110230</v>
      </c>
      <c r="Y28" s="243">
        <v>8652587</v>
      </c>
      <c r="Z28" s="243">
        <v>37631933</v>
      </c>
      <c r="AA28" s="243">
        <v>1989998</v>
      </c>
      <c r="AB28" s="243">
        <v>19197746</v>
      </c>
      <c r="AC28" s="243">
        <v>16378463</v>
      </c>
      <c r="AD28" s="243">
        <v>437139</v>
      </c>
      <c r="AE28" s="243">
        <v>551852</v>
      </c>
      <c r="AF28" s="243">
        <v>10846060</v>
      </c>
      <c r="AG28" s="243">
        <v>17824700</v>
      </c>
      <c r="AH28" s="243">
        <v>12268010</v>
      </c>
      <c r="AI28" s="243">
        <v>510699</v>
      </c>
      <c r="AJ28" s="243">
        <v>8427059</v>
      </c>
      <c r="AK28" s="243">
        <v>8903205</v>
      </c>
      <c r="AL28" s="129"/>
      <c r="AM28" s="129"/>
      <c r="AN28" s="129"/>
      <c r="AO28" s="129"/>
      <c r="AP28" s="129"/>
      <c r="AQ28" s="117">
        <f t="shared" si="4"/>
        <v>362067346</v>
      </c>
      <c r="AW28" s="124">
        <f t="shared" ref="AW28:CK28" si="11">C28-SUM(C29:C30,C35)</f>
        <v>0</v>
      </c>
      <c r="AX28" s="124">
        <f t="shared" si="11"/>
        <v>0</v>
      </c>
      <c r="AY28" s="124">
        <f t="shared" si="11"/>
        <v>0</v>
      </c>
      <c r="AZ28" s="124">
        <f t="shared" si="11"/>
        <v>0</v>
      </c>
      <c r="BA28" s="124">
        <f t="shared" si="11"/>
        <v>0</v>
      </c>
      <c r="BB28" s="124">
        <f>H28-SUM(H29:H30,H35)</f>
        <v>43783</v>
      </c>
      <c r="BC28" s="124">
        <f t="shared" si="11"/>
        <v>0</v>
      </c>
      <c r="BD28" s="124">
        <f t="shared" si="11"/>
        <v>0</v>
      </c>
      <c r="BE28" s="124">
        <f t="shared" si="11"/>
        <v>0</v>
      </c>
      <c r="BF28" s="124">
        <f>L28-SUM(L29:L30,L35)</f>
        <v>0</v>
      </c>
      <c r="BG28" s="124">
        <f t="shared" si="11"/>
        <v>0</v>
      </c>
      <c r="BH28" s="124">
        <f t="shared" si="11"/>
        <v>0</v>
      </c>
      <c r="BI28" s="124">
        <f t="shared" si="11"/>
        <v>0</v>
      </c>
      <c r="BJ28" s="124">
        <f t="shared" si="11"/>
        <v>0</v>
      </c>
      <c r="BK28" s="124">
        <f t="shared" si="11"/>
        <v>0</v>
      </c>
      <c r="BL28" s="124">
        <f t="shared" si="11"/>
        <v>0</v>
      </c>
      <c r="BM28" s="124">
        <f t="shared" si="11"/>
        <v>0</v>
      </c>
      <c r="BN28" s="124">
        <f t="shared" si="11"/>
        <v>0</v>
      </c>
      <c r="BO28" s="124">
        <f t="shared" si="11"/>
        <v>243421</v>
      </c>
      <c r="BP28" s="124">
        <f t="shared" si="11"/>
        <v>0</v>
      </c>
      <c r="BQ28" s="124">
        <f t="shared" si="11"/>
        <v>0</v>
      </c>
      <c r="BR28" s="124">
        <f t="shared" si="11"/>
        <v>0</v>
      </c>
      <c r="BS28" s="124">
        <f t="shared" si="11"/>
        <v>1804</v>
      </c>
      <c r="BT28" s="124">
        <f t="shared" si="11"/>
        <v>0</v>
      </c>
      <c r="BU28" s="124">
        <f t="shared" si="11"/>
        <v>0</v>
      </c>
      <c r="BV28" s="124">
        <f t="shared" si="11"/>
        <v>0</v>
      </c>
      <c r="BW28" s="124">
        <f t="shared" si="11"/>
        <v>0</v>
      </c>
      <c r="BX28" s="124">
        <f t="shared" si="11"/>
        <v>0</v>
      </c>
      <c r="BY28" s="124">
        <f t="shared" si="11"/>
        <v>0</v>
      </c>
      <c r="BZ28" s="124">
        <f t="shared" si="11"/>
        <v>0</v>
      </c>
      <c r="CA28" s="124">
        <f t="shared" si="11"/>
        <v>0</v>
      </c>
      <c r="CB28" s="124">
        <f t="shared" si="11"/>
        <v>0</v>
      </c>
      <c r="CC28" s="124">
        <f t="shared" si="11"/>
        <v>0</v>
      </c>
      <c r="CD28" s="124">
        <f t="shared" si="11"/>
        <v>0</v>
      </c>
      <c r="CE28" s="124">
        <f t="shared" si="11"/>
        <v>0</v>
      </c>
      <c r="CF28" s="124">
        <f t="shared" si="11"/>
        <v>0</v>
      </c>
      <c r="CG28" s="124">
        <f t="shared" si="11"/>
        <v>0</v>
      </c>
      <c r="CH28" s="124">
        <f t="shared" si="11"/>
        <v>0</v>
      </c>
      <c r="CI28" s="124">
        <f t="shared" si="11"/>
        <v>0</v>
      </c>
      <c r="CJ28" s="124">
        <f t="shared" si="11"/>
        <v>0</v>
      </c>
      <c r="CK28" s="124">
        <f t="shared" si="11"/>
        <v>289008</v>
      </c>
    </row>
    <row r="29" spans="2:89" x14ac:dyDescent="0.2">
      <c r="B29" s="130" t="s">
        <v>59</v>
      </c>
      <c r="C29" s="243">
        <v>7129362</v>
      </c>
      <c r="D29" s="243">
        <v>17725</v>
      </c>
      <c r="E29" s="243">
        <v>18862244</v>
      </c>
      <c r="F29" s="243">
        <v>18621126</v>
      </c>
      <c r="G29" s="243">
        <v>13893842</v>
      </c>
      <c r="H29" s="243">
        <v>18719068</v>
      </c>
      <c r="I29" s="243">
        <v>1871998</v>
      </c>
      <c r="J29" s="243">
        <v>16544207</v>
      </c>
      <c r="K29" s="243">
        <v>3860906</v>
      </c>
      <c r="L29" s="243">
        <v>16100939</v>
      </c>
      <c r="M29" s="243">
        <v>248744</v>
      </c>
      <c r="N29" s="243">
        <v>1356553</v>
      </c>
      <c r="O29" s="243">
        <v>2841318</v>
      </c>
      <c r="P29" s="243">
        <v>629321</v>
      </c>
      <c r="Q29" s="243">
        <v>6576769</v>
      </c>
      <c r="R29" s="243">
        <v>35496220</v>
      </c>
      <c r="S29" s="243">
        <v>0</v>
      </c>
      <c r="T29" s="243">
        <v>4148857</v>
      </c>
      <c r="U29" s="243">
        <v>104894</v>
      </c>
      <c r="V29" s="243">
        <v>101633</v>
      </c>
      <c r="W29" s="243">
        <v>0</v>
      </c>
      <c r="X29" s="243">
        <v>49633</v>
      </c>
      <c r="Y29" s="243">
        <v>7821109</v>
      </c>
      <c r="Z29" s="243">
        <v>32292838</v>
      </c>
      <c r="AA29" s="243">
        <v>1964204</v>
      </c>
      <c r="AB29" s="243">
        <v>18387734</v>
      </c>
      <c r="AC29" s="243">
        <v>0</v>
      </c>
      <c r="AD29" s="243">
        <v>79086</v>
      </c>
      <c r="AE29" s="243">
        <v>29681</v>
      </c>
      <c r="AF29" s="243">
        <v>9203245</v>
      </c>
      <c r="AG29" s="243">
        <v>16736481</v>
      </c>
      <c r="AH29" s="243">
        <v>8541582</v>
      </c>
      <c r="AI29" s="243">
        <v>10040</v>
      </c>
      <c r="AJ29" s="243">
        <v>5680383</v>
      </c>
      <c r="AK29" s="243">
        <v>6843833</v>
      </c>
      <c r="AL29" s="129"/>
      <c r="AM29" s="129"/>
      <c r="AN29" s="129"/>
      <c r="AO29" s="129"/>
      <c r="AP29" s="129"/>
      <c r="AQ29" s="117">
        <f t="shared" si="4"/>
        <v>274765575</v>
      </c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</row>
    <row r="30" spans="2:89" x14ac:dyDescent="0.2">
      <c r="B30" s="130" t="s">
        <v>60</v>
      </c>
      <c r="C30" s="243">
        <v>1533172</v>
      </c>
      <c r="D30" s="243">
        <v>0</v>
      </c>
      <c r="E30" s="243">
        <v>7380906</v>
      </c>
      <c r="F30" s="243">
        <v>2497974</v>
      </c>
      <c r="G30" s="243">
        <v>7313538</v>
      </c>
      <c r="H30" s="243">
        <v>69665</v>
      </c>
      <c r="I30" s="243">
        <v>157720</v>
      </c>
      <c r="J30" s="243">
        <v>8164813</v>
      </c>
      <c r="K30" s="243">
        <v>1054807</v>
      </c>
      <c r="L30" s="243">
        <v>12941841</v>
      </c>
      <c r="M30" s="243">
        <v>108472</v>
      </c>
      <c r="N30" s="243">
        <v>0</v>
      </c>
      <c r="O30" s="243">
        <v>376249</v>
      </c>
      <c r="P30" s="243">
        <v>371832</v>
      </c>
      <c r="Q30" s="243">
        <v>136804</v>
      </c>
      <c r="R30" s="243">
        <v>8230242</v>
      </c>
      <c r="S30" s="243">
        <v>0</v>
      </c>
      <c r="T30" s="243">
        <v>537745</v>
      </c>
      <c r="U30" s="243">
        <v>0</v>
      </c>
      <c r="V30" s="243">
        <v>0</v>
      </c>
      <c r="W30" s="243">
        <v>0</v>
      </c>
      <c r="X30" s="243">
        <v>60597</v>
      </c>
      <c r="Y30" s="243">
        <v>829674</v>
      </c>
      <c r="Z30" s="243">
        <v>5331518</v>
      </c>
      <c r="AA30" s="243">
        <v>25794</v>
      </c>
      <c r="AB30" s="243">
        <v>794452</v>
      </c>
      <c r="AC30" s="243">
        <v>16378463</v>
      </c>
      <c r="AD30" s="243">
        <v>358053</v>
      </c>
      <c r="AE30" s="243">
        <v>522171</v>
      </c>
      <c r="AF30" s="243">
        <v>1642815</v>
      </c>
      <c r="AG30" s="243">
        <v>1088219</v>
      </c>
      <c r="AH30" s="243">
        <v>3726428</v>
      </c>
      <c r="AI30" s="243">
        <v>500659</v>
      </c>
      <c r="AJ30" s="243">
        <v>2743537</v>
      </c>
      <c r="AK30" s="243">
        <v>2010753</v>
      </c>
      <c r="AL30" s="129"/>
      <c r="AM30" s="129"/>
      <c r="AN30" s="129"/>
      <c r="AO30" s="129"/>
      <c r="AP30" s="129"/>
      <c r="AQ30" s="117">
        <f t="shared" si="4"/>
        <v>86888913</v>
      </c>
      <c r="AW30" s="124">
        <f t="shared" ref="AW30:CK30" si="12">C30-SUM(C31:C34)</f>
        <v>0</v>
      </c>
      <c r="AX30" s="124">
        <f t="shared" si="12"/>
        <v>0</v>
      </c>
      <c r="AY30" s="124">
        <f t="shared" si="12"/>
        <v>0</v>
      </c>
      <c r="AZ30" s="124">
        <f t="shared" si="12"/>
        <v>0</v>
      </c>
      <c r="BA30" s="124">
        <f t="shared" si="12"/>
        <v>0</v>
      </c>
      <c r="BB30" s="124">
        <f t="shared" si="12"/>
        <v>0</v>
      </c>
      <c r="BC30" s="124">
        <f t="shared" si="12"/>
        <v>0</v>
      </c>
      <c r="BD30" s="124">
        <f t="shared" si="12"/>
        <v>0</v>
      </c>
      <c r="BE30" s="124">
        <f t="shared" si="12"/>
        <v>0</v>
      </c>
      <c r="BF30" s="124">
        <f t="shared" si="12"/>
        <v>0</v>
      </c>
      <c r="BG30" s="124">
        <f t="shared" si="12"/>
        <v>0</v>
      </c>
      <c r="BH30" s="124">
        <f t="shared" si="12"/>
        <v>0</v>
      </c>
      <c r="BI30" s="124">
        <f t="shared" si="12"/>
        <v>0</v>
      </c>
      <c r="BJ30" s="124">
        <f t="shared" si="12"/>
        <v>0</v>
      </c>
      <c r="BK30" s="124">
        <f t="shared" si="12"/>
        <v>0</v>
      </c>
      <c r="BL30" s="124">
        <f t="shared" si="12"/>
        <v>0</v>
      </c>
      <c r="BM30" s="124">
        <f t="shared" si="12"/>
        <v>0</v>
      </c>
      <c r="BN30" s="124">
        <f t="shared" si="12"/>
        <v>0</v>
      </c>
      <c r="BO30" s="124">
        <f t="shared" si="12"/>
        <v>0</v>
      </c>
      <c r="BP30" s="124">
        <f t="shared" si="12"/>
        <v>0</v>
      </c>
      <c r="BQ30" s="124">
        <f t="shared" si="12"/>
        <v>0</v>
      </c>
      <c r="BR30" s="124">
        <f t="shared" si="12"/>
        <v>0</v>
      </c>
      <c r="BS30" s="124">
        <f t="shared" si="12"/>
        <v>0</v>
      </c>
      <c r="BT30" s="124">
        <f t="shared" si="12"/>
        <v>0</v>
      </c>
      <c r="BU30" s="124">
        <f t="shared" si="12"/>
        <v>0</v>
      </c>
      <c r="BV30" s="124">
        <f t="shared" si="12"/>
        <v>0</v>
      </c>
      <c r="BW30" s="124">
        <f t="shared" si="12"/>
        <v>0</v>
      </c>
      <c r="BX30" s="124">
        <f t="shared" si="12"/>
        <v>0</v>
      </c>
      <c r="BY30" s="124">
        <f t="shared" si="12"/>
        <v>0</v>
      </c>
      <c r="BZ30" s="124">
        <f t="shared" si="12"/>
        <v>0</v>
      </c>
      <c r="CA30" s="124">
        <f t="shared" si="12"/>
        <v>0</v>
      </c>
      <c r="CB30" s="124">
        <f t="shared" si="12"/>
        <v>0</v>
      </c>
      <c r="CC30" s="124">
        <f t="shared" si="12"/>
        <v>0</v>
      </c>
      <c r="CD30" s="124">
        <f t="shared" si="12"/>
        <v>0</v>
      </c>
      <c r="CE30" s="124">
        <f t="shared" si="12"/>
        <v>0</v>
      </c>
      <c r="CF30" s="124">
        <f t="shared" si="12"/>
        <v>0</v>
      </c>
      <c r="CG30" s="124">
        <f t="shared" si="12"/>
        <v>0</v>
      </c>
      <c r="CH30" s="124">
        <f t="shared" si="12"/>
        <v>0</v>
      </c>
      <c r="CI30" s="124">
        <f t="shared" si="12"/>
        <v>0</v>
      </c>
      <c r="CJ30" s="124">
        <f t="shared" si="12"/>
        <v>0</v>
      </c>
      <c r="CK30" s="124">
        <f t="shared" si="12"/>
        <v>0</v>
      </c>
    </row>
    <row r="31" spans="2:89" x14ac:dyDescent="0.2">
      <c r="B31" s="131" t="s">
        <v>61</v>
      </c>
      <c r="C31" s="243">
        <v>1491007</v>
      </c>
      <c r="D31" s="243">
        <v>0</v>
      </c>
      <c r="E31" s="243">
        <v>7225878</v>
      </c>
      <c r="F31" s="243">
        <v>2436099</v>
      </c>
      <c r="G31" s="243">
        <v>6115750</v>
      </c>
      <c r="H31" s="243">
        <v>63242</v>
      </c>
      <c r="I31" s="243">
        <v>154675</v>
      </c>
      <c r="J31" s="243">
        <v>8164813</v>
      </c>
      <c r="K31" s="243">
        <v>577552</v>
      </c>
      <c r="L31" s="243">
        <v>12941841</v>
      </c>
      <c r="M31" s="243">
        <v>108472</v>
      </c>
      <c r="N31" s="243">
        <v>0</v>
      </c>
      <c r="O31" s="243">
        <v>167088</v>
      </c>
      <c r="P31" s="243">
        <v>236450</v>
      </c>
      <c r="Q31" s="243">
        <v>21098</v>
      </c>
      <c r="R31" s="243">
        <v>7494918</v>
      </c>
      <c r="S31" s="243">
        <v>0</v>
      </c>
      <c r="T31" s="243">
        <v>537745</v>
      </c>
      <c r="U31" s="243">
        <v>0</v>
      </c>
      <c r="V31" s="243">
        <v>0</v>
      </c>
      <c r="W31" s="243">
        <v>0</v>
      </c>
      <c r="X31" s="243">
        <v>9406</v>
      </c>
      <c r="Y31" s="243">
        <v>812348</v>
      </c>
      <c r="Z31" s="243">
        <v>4675447</v>
      </c>
      <c r="AA31" s="243">
        <v>11023</v>
      </c>
      <c r="AB31" s="243">
        <v>726849</v>
      </c>
      <c r="AC31" s="243">
        <v>16378463</v>
      </c>
      <c r="AD31" s="243">
        <v>94064</v>
      </c>
      <c r="AE31" s="243">
        <v>522171</v>
      </c>
      <c r="AF31" s="243">
        <v>1642815</v>
      </c>
      <c r="AG31" s="243">
        <v>1088219</v>
      </c>
      <c r="AH31" s="243">
        <v>833676</v>
      </c>
      <c r="AI31" s="243">
        <v>500659</v>
      </c>
      <c r="AJ31" s="243">
        <v>2357167</v>
      </c>
      <c r="AK31" s="243">
        <v>1903864</v>
      </c>
      <c r="AL31" s="129"/>
      <c r="AM31" s="129"/>
      <c r="AN31" s="129"/>
      <c r="AO31" s="129"/>
      <c r="AP31" s="129"/>
      <c r="AQ31" s="117">
        <f t="shared" si="4"/>
        <v>79292799</v>
      </c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</row>
    <row r="32" spans="2:89" x14ac:dyDescent="0.2">
      <c r="B32" s="131" t="s">
        <v>62</v>
      </c>
      <c r="C32" s="243">
        <v>0</v>
      </c>
      <c r="D32" s="243">
        <v>0</v>
      </c>
      <c r="E32" s="243">
        <v>0</v>
      </c>
      <c r="F32" s="243">
        <v>0</v>
      </c>
      <c r="G32" s="243">
        <v>0</v>
      </c>
      <c r="H32" s="243">
        <v>6423</v>
      </c>
      <c r="I32" s="243">
        <v>0</v>
      </c>
      <c r="J32" s="243">
        <v>0</v>
      </c>
      <c r="K32" s="243">
        <v>0</v>
      </c>
      <c r="L32" s="243">
        <v>0</v>
      </c>
      <c r="M32" s="243">
        <v>0</v>
      </c>
      <c r="N32" s="243">
        <v>0</v>
      </c>
      <c r="O32" s="243">
        <v>0</v>
      </c>
      <c r="P32" s="243">
        <v>0</v>
      </c>
      <c r="Q32" s="243">
        <v>0</v>
      </c>
      <c r="R32" s="243">
        <v>0</v>
      </c>
      <c r="S32" s="243">
        <v>0</v>
      </c>
      <c r="T32" s="243">
        <v>0</v>
      </c>
      <c r="U32" s="243">
        <v>0</v>
      </c>
      <c r="V32" s="243">
        <v>0</v>
      </c>
      <c r="W32" s="243">
        <v>0</v>
      </c>
      <c r="X32" s="243">
        <v>0</v>
      </c>
      <c r="Y32" s="243">
        <v>0</v>
      </c>
      <c r="Z32" s="243">
        <v>625538</v>
      </c>
      <c r="AA32" s="243">
        <v>0</v>
      </c>
      <c r="AB32" s="243">
        <v>5003</v>
      </c>
      <c r="AC32" s="243">
        <v>0</v>
      </c>
      <c r="AD32" s="243">
        <v>0</v>
      </c>
      <c r="AE32" s="243">
        <v>0</v>
      </c>
      <c r="AF32" s="243">
        <v>0</v>
      </c>
      <c r="AG32" s="243">
        <v>0</v>
      </c>
      <c r="AH32" s="243">
        <v>0</v>
      </c>
      <c r="AI32" s="243">
        <v>0</v>
      </c>
      <c r="AJ32" s="243">
        <v>0</v>
      </c>
      <c r="AK32" s="243">
        <v>0</v>
      </c>
      <c r="AL32" s="129"/>
      <c r="AM32" s="129"/>
      <c r="AN32" s="129"/>
      <c r="AO32" s="129"/>
      <c r="AP32" s="129"/>
      <c r="AQ32" s="117">
        <f t="shared" si="4"/>
        <v>636964</v>
      </c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</row>
    <row r="33" spans="2:89" x14ac:dyDescent="0.2">
      <c r="B33" s="131" t="s">
        <v>63</v>
      </c>
      <c r="C33" s="243">
        <v>42165</v>
      </c>
      <c r="D33" s="243">
        <v>0</v>
      </c>
      <c r="E33" s="243">
        <v>155028</v>
      </c>
      <c r="F33" s="243">
        <v>61875</v>
      </c>
      <c r="G33" s="243">
        <v>263965</v>
      </c>
      <c r="H33" s="243">
        <v>0</v>
      </c>
      <c r="I33" s="243">
        <v>3045</v>
      </c>
      <c r="J33" s="243">
        <v>0</v>
      </c>
      <c r="K33" s="243">
        <v>7532</v>
      </c>
      <c r="L33" s="243">
        <v>0</v>
      </c>
      <c r="M33" s="243">
        <v>0</v>
      </c>
      <c r="N33" s="243">
        <v>0</v>
      </c>
      <c r="O33" s="243">
        <v>209161</v>
      </c>
      <c r="P33" s="243">
        <v>135382</v>
      </c>
      <c r="Q33" s="243">
        <v>115484</v>
      </c>
      <c r="R33" s="243">
        <v>735324</v>
      </c>
      <c r="S33" s="243">
        <v>0</v>
      </c>
      <c r="T33" s="243">
        <v>0</v>
      </c>
      <c r="U33" s="243">
        <v>0</v>
      </c>
      <c r="V33" s="243">
        <v>0</v>
      </c>
      <c r="W33" s="243">
        <v>0</v>
      </c>
      <c r="X33" s="243">
        <v>51191</v>
      </c>
      <c r="Y33" s="243">
        <v>17326</v>
      </c>
      <c r="Z33" s="243">
        <v>22130</v>
      </c>
      <c r="AA33" s="243">
        <v>14771</v>
      </c>
      <c r="AB33" s="243">
        <v>0</v>
      </c>
      <c r="AC33" s="243">
        <v>0</v>
      </c>
      <c r="AD33" s="243">
        <v>0</v>
      </c>
      <c r="AE33" s="243">
        <v>0</v>
      </c>
      <c r="AF33" s="243">
        <v>0</v>
      </c>
      <c r="AG33" s="243">
        <v>0</v>
      </c>
      <c r="AH33" s="243">
        <v>0</v>
      </c>
      <c r="AI33" s="243">
        <v>0</v>
      </c>
      <c r="AJ33" s="243">
        <v>18495</v>
      </c>
      <c r="AK33" s="243">
        <v>106889</v>
      </c>
      <c r="AL33" s="129"/>
      <c r="AM33" s="129"/>
      <c r="AN33" s="129"/>
      <c r="AO33" s="129"/>
      <c r="AP33" s="129"/>
      <c r="AQ33" s="117">
        <f t="shared" si="4"/>
        <v>1959763</v>
      </c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</row>
    <row r="34" spans="2:89" x14ac:dyDescent="0.2">
      <c r="B34" s="131" t="s">
        <v>64</v>
      </c>
      <c r="C34" s="243">
        <v>0</v>
      </c>
      <c r="D34" s="243">
        <v>0</v>
      </c>
      <c r="E34" s="243">
        <v>0</v>
      </c>
      <c r="F34" s="243">
        <v>0</v>
      </c>
      <c r="G34" s="243">
        <v>933823</v>
      </c>
      <c r="H34" s="243">
        <v>0</v>
      </c>
      <c r="I34" s="243">
        <v>0</v>
      </c>
      <c r="J34" s="243">
        <v>0</v>
      </c>
      <c r="K34" s="243">
        <v>469723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222</v>
      </c>
      <c r="R34" s="243">
        <v>0</v>
      </c>
      <c r="S34" s="243">
        <v>0</v>
      </c>
      <c r="T34" s="243">
        <v>0</v>
      </c>
      <c r="U34" s="243">
        <v>0</v>
      </c>
      <c r="V34" s="243">
        <v>0</v>
      </c>
      <c r="W34" s="243">
        <v>0</v>
      </c>
      <c r="X34" s="243">
        <v>0</v>
      </c>
      <c r="Y34" s="243">
        <v>0</v>
      </c>
      <c r="Z34" s="243">
        <v>8403</v>
      </c>
      <c r="AA34" s="243">
        <v>0</v>
      </c>
      <c r="AB34" s="243">
        <v>62600</v>
      </c>
      <c r="AC34" s="243">
        <v>0</v>
      </c>
      <c r="AD34" s="243">
        <v>263989</v>
      </c>
      <c r="AE34" s="243">
        <v>0</v>
      </c>
      <c r="AF34" s="243">
        <v>0</v>
      </c>
      <c r="AG34" s="243">
        <v>0</v>
      </c>
      <c r="AH34" s="243">
        <v>2892752</v>
      </c>
      <c r="AI34" s="243">
        <v>0</v>
      </c>
      <c r="AJ34" s="243">
        <v>367875</v>
      </c>
      <c r="AK34" s="243">
        <v>0</v>
      </c>
      <c r="AL34" s="129"/>
      <c r="AM34" s="129"/>
      <c r="AN34" s="129"/>
      <c r="AO34" s="129"/>
      <c r="AP34" s="129"/>
      <c r="AQ34" s="117">
        <f t="shared" si="4"/>
        <v>4999387</v>
      </c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</row>
    <row r="35" spans="2:89" x14ac:dyDescent="0.2">
      <c r="B35" s="130" t="s">
        <v>65</v>
      </c>
      <c r="C35" s="243">
        <v>0</v>
      </c>
      <c r="D35" s="243">
        <v>0</v>
      </c>
      <c r="E35" s="243">
        <v>0</v>
      </c>
      <c r="F35" s="243">
        <v>20496</v>
      </c>
      <c r="G35" s="243">
        <v>0</v>
      </c>
      <c r="H35" s="243">
        <v>16522</v>
      </c>
      <c r="I35" s="243">
        <v>0</v>
      </c>
      <c r="J35" s="243">
        <v>0</v>
      </c>
      <c r="K35" s="243">
        <v>0</v>
      </c>
      <c r="L35" s="243">
        <v>11937</v>
      </c>
      <c r="M35" s="243">
        <v>0</v>
      </c>
      <c r="N35" s="243">
        <v>0</v>
      </c>
      <c r="O35" s="243">
        <v>0</v>
      </c>
      <c r="P35" s="243">
        <v>0</v>
      </c>
      <c r="Q35" s="243">
        <v>0</v>
      </c>
      <c r="R35" s="243">
        <v>0</v>
      </c>
      <c r="S35" s="243">
        <v>0</v>
      </c>
      <c r="T35" s="243">
        <v>0</v>
      </c>
      <c r="U35" s="243">
        <v>0</v>
      </c>
      <c r="V35" s="243">
        <v>0</v>
      </c>
      <c r="W35" s="243">
        <v>0</v>
      </c>
      <c r="X35" s="243">
        <v>0</v>
      </c>
      <c r="Y35" s="243">
        <v>0</v>
      </c>
      <c r="Z35" s="243">
        <v>7577</v>
      </c>
      <c r="AA35" s="243">
        <v>0</v>
      </c>
      <c r="AB35" s="243">
        <v>15560</v>
      </c>
      <c r="AC35" s="243">
        <v>0</v>
      </c>
      <c r="AD35" s="243">
        <v>0</v>
      </c>
      <c r="AE35" s="243">
        <v>0</v>
      </c>
      <c r="AF35" s="243">
        <v>0</v>
      </c>
      <c r="AG35" s="243">
        <v>0</v>
      </c>
      <c r="AH35" s="243">
        <v>0</v>
      </c>
      <c r="AI35" s="243">
        <v>0</v>
      </c>
      <c r="AJ35" s="243">
        <v>3139</v>
      </c>
      <c r="AK35" s="243">
        <v>48619</v>
      </c>
      <c r="AL35" s="129"/>
      <c r="AM35" s="129"/>
      <c r="AN35" s="129"/>
      <c r="AO35" s="129"/>
      <c r="AP35" s="129"/>
      <c r="AQ35" s="117">
        <f t="shared" si="4"/>
        <v>123850</v>
      </c>
      <c r="AW35" s="124">
        <f t="shared" ref="AW35:CK35" si="13">C35-SUM(C36:C37)</f>
        <v>0</v>
      </c>
      <c r="AX35" s="124">
        <f t="shared" si="13"/>
        <v>0</v>
      </c>
      <c r="AY35" s="124">
        <f t="shared" si="13"/>
        <v>0</v>
      </c>
      <c r="AZ35" s="124">
        <f t="shared" si="13"/>
        <v>0</v>
      </c>
      <c r="BA35" s="124">
        <f t="shared" si="13"/>
        <v>0</v>
      </c>
      <c r="BB35" s="124">
        <f t="shared" si="13"/>
        <v>0</v>
      </c>
      <c r="BC35" s="124">
        <f t="shared" si="13"/>
        <v>0</v>
      </c>
      <c r="BD35" s="124">
        <f t="shared" si="13"/>
        <v>0</v>
      </c>
      <c r="BE35" s="124">
        <f t="shared" si="13"/>
        <v>0</v>
      </c>
      <c r="BF35" s="124">
        <f t="shared" si="13"/>
        <v>0</v>
      </c>
      <c r="BG35" s="124">
        <f t="shared" si="13"/>
        <v>0</v>
      </c>
      <c r="BH35" s="124">
        <f t="shared" si="13"/>
        <v>0</v>
      </c>
      <c r="BI35" s="124">
        <f t="shared" si="13"/>
        <v>0</v>
      </c>
      <c r="BJ35" s="124">
        <f t="shared" si="13"/>
        <v>0</v>
      </c>
      <c r="BK35" s="124">
        <f t="shared" si="13"/>
        <v>0</v>
      </c>
      <c r="BL35" s="124">
        <f t="shared" si="13"/>
        <v>0</v>
      </c>
      <c r="BM35" s="124">
        <f t="shared" si="13"/>
        <v>0</v>
      </c>
      <c r="BN35" s="124">
        <f t="shared" si="13"/>
        <v>0</v>
      </c>
      <c r="BO35" s="124">
        <f t="shared" si="13"/>
        <v>0</v>
      </c>
      <c r="BP35" s="124">
        <f t="shared" si="13"/>
        <v>0</v>
      </c>
      <c r="BQ35" s="124">
        <f t="shared" si="13"/>
        <v>0</v>
      </c>
      <c r="BR35" s="124">
        <f t="shared" si="13"/>
        <v>0</v>
      </c>
      <c r="BS35" s="124">
        <f t="shared" si="13"/>
        <v>0</v>
      </c>
      <c r="BT35" s="124">
        <f t="shared" si="13"/>
        <v>0</v>
      </c>
      <c r="BU35" s="124">
        <f t="shared" si="13"/>
        <v>0</v>
      </c>
      <c r="BV35" s="124">
        <f t="shared" si="13"/>
        <v>0</v>
      </c>
      <c r="BW35" s="124">
        <f t="shared" si="13"/>
        <v>0</v>
      </c>
      <c r="BX35" s="124">
        <f t="shared" si="13"/>
        <v>0</v>
      </c>
      <c r="BY35" s="124">
        <f t="shared" si="13"/>
        <v>0</v>
      </c>
      <c r="BZ35" s="124">
        <f t="shared" si="13"/>
        <v>0</v>
      </c>
      <c r="CA35" s="124">
        <f t="shared" si="13"/>
        <v>0</v>
      </c>
      <c r="CB35" s="124">
        <f t="shared" si="13"/>
        <v>0</v>
      </c>
      <c r="CC35" s="124">
        <f t="shared" si="13"/>
        <v>0</v>
      </c>
      <c r="CD35" s="124">
        <f>AJ35-SUM(AJ36:AJ37)</f>
        <v>0</v>
      </c>
      <c r="CE35" s="124">
        <f t="shared" si="13"/>
        <v>0</v>
      </c>
      <c r="CF35" s="124">
        <f t="shared" si="13"/>
        <v>0</v>
      </c>
      <c r="CG35" s="124">
        <f t="shared" si="13"/>
        <v>0</v>
      </c>
      <c r="CH35" s="124">
        <f t="shared" si="13"/>
        <v>0</v>
      </c>
      <c r="CI35" s="124">
        <f t="shared" si="13"/>
        <v>0</v>
      </c>
      <c r="CJ35" s="124">
        <f t="shared" si="13"/>
        <v>0</v>
      </c>
      <c r="CK35" s="124">
        <f t="shared" si="13"/>
        <v>0</v>
      </c>
    </row>
    <row r="36" spans="2:89" x14ac:dyDescent="0.2">
      <c r="B36" s="131" t="s">
        <v>66</v>
      </c>
      <c r="C36" s="243">
        <v>0</v>
      </c>
      <c r="D36" s="243">
        <v>0</v>
      </c>
      <c r="E36" s="243">
        <v>0</v>
      </c>
      <c r="F36" s="243">
        <v>0</v>
      </c>
      <c r="G36" s="243">
        <v>0</v>
      </c>
      <c r="H36" s="243">
        <v>11100</v>
      </c>
      <c r="I36" s="243">
        <v>0</v>
      </c>
      <c r="J36" s="243">
        <v>0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3">
        <v>0</v>
      </c>
      <c r="W36" s="243">
        <v>0</v>
      </c>
      <c r="X36" s="243">
        <v>0</v>
      </c>
      <c r="Y36" s="243">
        <v>0</v>
      </c>
      <c r="Z36" s="243">
        <v>0</v>
      </c>
      <c r="AA36" s="243">
        <v>0</v>
      </c>
      <c r="AB36" s="243">
        <v>15560</v>
      </c>
      <c r="AC36" s="243">
        <v>0</v>
      </c>
      <c r="AD36" s="243">
        <v>0</v>
      </c>
      <c r="AE36" s="243">
        <v>0</v>
      </c>
      <c r="AF36" s="243">
        <v>0</v>
      </c>
      <c r="AG36" s="243">
        <v>0</v>
      </c>
      <c r="AH36" s="243">
        <v>0</v>
      </c>
      <c r="AI36" s="243">
        <v>0</v>
      </c>
      <c r="AJ36" s="243">
        <v>0</v>
      </c>
      <c r="AK36" s="243">
        <v>48619</v>
      </c>
      <c r="AL36" s="129"/>
      <c r="AM36" s="129"/>
      <c r="AN36" s="129"/>
      <c r="AO36" s="129"/>
      <c r="AP36" s="129"/>
      <c r="AQ36" s="117">
        <f t="shared" si="4"/>
        <v>75279</v>
      </c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</row>
    <row r="37" spans="2:89" x14ac:dyDescent="0.2">
      <c r="B37" s="131" t="s">
        <v>67</v>
      </c>
      <c r="C37" s="243">
        <v>0</v>
      </c>
      <c r="D37" s="243">
        <v>0</v>
      </c>
      <c r="E37" s="243">
        <v>0</v>
      </c>
      <c r="F37" s="243">
        <v>20496</v>
      </c>
      <c r="G37" s="243">
        <v>0</v>
      </c>
      <c r="H37" s="243">
        <v>5422</v>
      </c>
      <c r="I37" s="243">
        <v>0</v>
      </c>
      <c r="J37" s="243">
        <v>0</v>
      </c>
      <c r="K37" s="243">
        <v>0</v>
      </c>
      <c r="L37" s="243">
        <v>11937</v>
      </c>
      <c r="M37" s="243">
        <v>0</v>
      </c>
      <c r="N37" s="243">
        <v>0</v>
      </c>
      <c r="O37" s="243">
        <v>0</v>
      </c>
      <c r="P37" s="243">
        <v>0</v>
      </c>
      <c r="Q37" s="243">
        <v>0</v>
      </c>
      <c r="R37" s="243">
        <v>0</v>
      </c>
      <c r="S37" s="243">
        <v>0</v>
      </c>
      <c r="T37" s="243">
        <v>0</v>
      </c>
      <c r="U37" s="243">
        <v>0</v>
      </c>
      <c r="V37" s="243">
        <v>0</v>
      </c>
      <c r="W37" s="243">
        <v>0</v>
      </c>
      <c r="X37" s="243">
        <v>0</v>
      </c>
      <c r="Y37" s="243">
        <v>0</v>
      </c>
      <c r="Z37" s="243">
        <v>7577</v>
      </c>
      <c r="AA37" s="243">
        <v>0</v>
      </c>
      <c r="AB37" s="243">
        <v>0</v>
      </c>
      <c r="AC37" s="243">
        <v>0</v>
      </c>
      <c r="AD37" s="243">
        <v>0</v>
      </c>
      <c r="AE37" s="243">
        <v>0</v>
      </c>
      <c r="AF37" s="243">
        <v>0</v>
      </c>
      <c r="AG37" s="243">
        <v>0</v>
      </c>
      <c r="AH37" s="243">
        <v>0</v>
      </c>
      <c r="AI37" s="243">
        <v>0</v>
      </c>
      <c r="AJ37" s="243">
        <v>3139</v>
      </c>
      <c r="AK37" s="243">
        <v>0</v>
      </c>
      <c r="AL37" s="129"/>
      <c r="AM37" s="129"/>
      <c r="AN37" s="129"/>
      <c r="AO37" s="129"/>
      <c r="AP37" s="129"/>
      <c r="AQ37" s="117">
        <f t="shared" si="4"/>
        <v>48571</v>
      </c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</row>
    <row r="38" spans="2:89" x14ac:dyDescent="0.2">
      <c r="B38" s="128" t="s">
        <v>68</v>
      </c>
      <c r="C38" s="243">
        <v>5864565</v>
      </c>
      <c r="D38" s="243">
        <v>0</v>
      </c>
      <c r="E38" s="243">
        <v>4611917</v>
      </c>
      <c r="F38" s="243">
        <v>22914976</v>
      </c>
      <c r="G38" s="243">
        <v>22658172</v>
      </c>
      <c r="H38" s="243">
        <v>5898242</v>
      </c>
      <c r="I38" s="243">
        <v>114575</v>
      </c>
      <c r="J38" s="243">
        <v>7263643</v>
      </c>
      <c r="K38" s="243">
        <v>17352384</v>
      </c>
      <c r="L38" s="243">
        <v>100625100</v>
      </c>
      <c r="M38" s="243">
        <v>289050</v>
      </c>
      <c r="N38" s="243">
        <v>0</v>
      </c>
      <c r="O38" s="243">
        <v>479769</v>
      </c>
      <c r="P38" s="243">
        <v>235651</v>
      </c>
      <c r="Q38" s="243">
        <v>31805468</v>
      </c>
      <c r="R38" s="243">
        <v>12352835</v>
      </c>
      <c r="S38" s="243">
        <v>0</v>
      </c>
      <c r="T38" s="243">
        <v>4257</v>
      </c>
      <c r="U38" s="243">
        <v>376427</v>
      </c>
      <c r="V38" s="243">
        <v>0</v>
      </c>
      <c r="W38" s="243">
        <v>0</v>
      </c>
      <c r="X38" s="243">
        <v>21699</v>
      </c>
      <c r="Y38" s="243">
        <v>4614869</v>
      </c>
      <c r="Z38" s="243">
        <v>5048751</v>
      </c>
      <c r="AA38" s="243">
        <v>426822</v>
      </c>
      <c r="AB38" s="243">
        <v>14197616</v>
      </c>
      <c r="AC38" s="243">
        <v>66792782</v>
      </c>
      <c r="AD38" s="243">
        <v>13520847</v>
      </c>
      <c r="AE38" s="243">
        <v>16853653</v>
      </c>
      <c r="AF38" s="243">
        <v>6024661</v>
      </c>
      <c r="AG38" s="243">
        <v>10683461</v>
      </c>
      <c r="AH38" s="243">
        <v>9951748</v>
      </c>
      <c r="AI38" s="243">
        <v>610936</v>
      </c>
      <c r="AJ38" s="243">
        <v>3347051</v>
      </c>
      <c r="AK38" s="243">
        <v>28310929</v>
      </c>
      <c r="AL38" s="129"/>
      <c r="AM38" s="129"/>
      <c r="AN38" s="129"/>
      <c r="AO38" s="129"/>
      <c r="AP38" s="129"/>
      <c r="AQ38" s="117">
        <f t="shared" si="4"/>
        <v>413252856</v>
      </c>
      <c r="AW38" s="124">
        <f t="shared" ref="AW38:CK38" si="14">C38-SUM(C39:C40,C43:C47)</f>
        <v>0</v>
      </c>
      <c r="AX38" s="124">
        <f t="shared" si="14"/>
        <v>0</v>
      </c>
      <c r="AY38" s="124">
        <f t="shared" si="14"/>
        <v>0</v>
      </c>
      <c r="AZ38" s="124">
        <f t="shared" si="14"/>
        <v>0</v>
      </c>
      <c r="BA38" s="124">
        <f t="shared" si="14"/>
        <v>0</v>
      </c>
      <c r="BB38" s="124">
        <f t="shared" si="14"/>
        <v>0</v>
      </c>
      <c r="BC38" s="124">
        <f t="shared" si="14"/>
        <v>0</v>
      </c>
      <c r="BD38" s="124">
        <f t="shared" si="14"/>
        <v>0</v>
      </c>
      <c r="BE38" s="124">
        <f t="shared" si="14"/>
        <v>0</v>
      </c>
      <c r="BF38" s="124">
        <f t="shared" si="14"/>
        <v>0</v>
      </c>
      <c r="BG38" s="124">
        <f t="shared" si="14"/>
        <v>0</v>
      </c>
      <c r="BH38" s="124">
        <f t="shared" si="14"/>
        <v>0</v>
      </c>
      <c r="BI38" s="124">
        <f t="shared" si="14"/>
        <v>0</v>
      </c>
      <c r="BJ38" s="124">
        <f t="shared" si="14"/>
        <v>0</v>
      </c>
      <c r="BK38" s="124">
        <f t="shared" si="14"/>
        <v>0</v>
      </c>
      <c r="BL38" s="124">
        <f t="shared" si="14"/>
        <v>0</v>
      </c>
      <c r="BM38" s="124">
        <f t="shared" si="14"/>
        <v>0</v>
      </c>
      <c r="BN38" s="124">
        <f t="shared" si="14"/>
        <v>0</v>
      </c>
      <c r="BO38" s="124">
        <f t="shared" si="14"/>
        <v>0</v>
      </c>
      <c r="BP38" s="124">
        <f t="shared" si="14"/>
        <v>0</v>
      </c>
      <c r="BQ38" s="124">
        <f t="shared" si="14"/>
        <v>0</v>
      </c>
      <c r="BR38" s="124">
        <f t="shared" si="14"/>
        <v>0</v>
      </c>
      <c r="BS38" s="124">
        <f t="shared" si="14"/>
        <v>0</v>
      </c>
      <c r="BT38" s="124">
        <f t="shared" si="14"/>
        <v>0</v>
      </c>
      <c r="BU38" s="124">
        <f t="shared" si="14"/>
        <v>0</v>
      </c>
      <c r="BV38" s="124">
        <f t="shared" si="14"/>
        <v>0</v>
      </c>
      <c r="BW38" s="124">
        <f t="shared" si="14"/>
        <v>0</v>
      </c>
      <c r="BX38" s="124">
        <f t="shared" si="14"/>
        <v>0</v>
      </c>
      <c r="BY38" s="124">
        <f t="shared" si="14"/>
        <v>0</v>
      </c>
      <c r="BZ38" s="124">
        <f t="shared" si="14"/>
        <v>0</v>
      </c>
      <c r="CA38" s="124">
        <f t="shared" si="14"/>
        <v>0</v>
      </c>
      <c r="CB38" s="124">
        <f t="shared" si="14"/>
        <v>0</v>
      </c>
      <c r="CC38" s="124">
        <f t="shared" si="14"/>
        <v>0</v>
      </c>
      <c r="CD38" s="124">
        <f t="shared" si="14"/>
        <v>0</v>
      </c>
      <c r="CE38" s="124">
        <f t="shared" si="14"/>
        <v>0</v>
      </c>
      <c r="CF38" s="124">
        <f t="shared" si="14"/>
        <v>0</v>
      </c>
      <c r="CG38" s="124">
        <f t="shared" si="14"/>
        <v>0</v>
      </c>
      <c r="CH38" s="124">
        <f t="shared" si="14"/>
        <v>0</v>
      </c>
      <c r="CI38" s="124">
        <f t="shared" si="14"/>
        <v>0</v>
      </c>
      <c r="CJ38" s="124">
        <f t="shared" si="14"/>
        <v>0</v>
      </c>
      <c r="CK38" s="124">
        <f t="shared" si="14"/>
        <v>0</v>
      </c>
    </row>
    <row r="39" spans="2:89" x14ac:dyDescent="0.2">
      <c r="B39" s="130" t="s">
        <v>69</v>
      </c>
      <c r="C39" s="243">
        <v>0</v>
      </c>
      <c r="D39" s="243">
        <v>0</v>
      </c>
      <c r="E39" s="243">
        <v>774166</v>
      </c>
      <c r="F39" s="243">
        <v>5309894</v>
      </c>
      <c r="G39" s="243">
        <v>774567</v>
      </c>
      <c r="H39" s="243">
        <v>18780</v>
      </c>
      <c r="I39" s="243">
        <v>56455</v>
      </c>
      <c r="J39" s="243">
        <v>79290</v>
      </c>
      <c r="K39" s="243">
        <v>1053336</v>
      </c>
      <c r="L39" s="243">
        <v>360575</v>
      </c>
      <c r="M39" s="243">
        <v>47011</v>
      </c>
      <c r="N39" s="243">
        <v>0</v>
      </c>
      <c r="O39" s="243">
        <v>0</v>
      </c>
      <c r="P39" s="243">
        <v>45441</v>
      </c>
      <c r="Q39" s="243">
        <v>0</v>
      </c>
      <c r="R39" s="243">
        <v>0</v>
      </c>
      <c r="S39" s="243">
        <v>0</v>
      </c>
      <c r="T39" s="243">
        <v>0</v>
      </c>
      <c r="U39" s="243">
        <v>10700</v>
      </c>
      <c r="V39" s="243">
        <v>0</v>
      </c>
      <c r="W39" s="243">
        <v>0</v>
      </c>
      <c r="X39" s="243">
        <v>16114</v>
      </c>
      <c r="Y39" s="243">
        <v>1754446</v>
      </c>
      <c r="Z39" s="243">
        <v>2152390</v>
      </c>
      <c r="AA39" s="243">
        <v>15853</v>
      </c>
      <c r="AB39" s="243">
        <v>117126</v>
      </c>
      <c r="AC39" s="243">
        <v>0</v>
      </c>
      <c r="AD39" s="243">
        <v>62560</v>
      </c>
      <c r="AE39" s="243">
        <v>0</v>
      </c>
      <c r="AF39" s="243">
        <v>912199</v>
      </c>
      <c r="AG39" s="243">
        <v>255582</v>
      </c>
      <c r="AH39" s="243">
        <v>930958</v>
      </c>
      <c r="AI39" s="243">
        <v>126732</v>
      </c>
      <c r="AJ39" s="243">
        <v>946898</v>
      </c>
      <c r="AK39" s="243">
        <v>1390051</v>
      </c>
      <c r="AL39" s="129"/>
      <c r="AM39" s="129"/>
      <c r="AN39" s="129"/>
      <c r="AO39" s="129"/>
      <c r="AP39" s="129"/>
      <c r="AQ39" s="117">
        <f t="shared" si="4"/>
        <v>17211124</v>
      </c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</row>
    <row r="40" spans="2:89" x14ac:dyDescent="0.2">
      <c r="B40" s="130" t="s">
        <v>70</v>
      </c>
      <c r="C40" s="243">
        <v>5864565</v>
      </c>
      <c r="D40" s="243">
        <v>0</v>
      </c>
      <c r="E40" s="243">
        <v>4431</v>
      </c>
      <c r="F40" s="243">
        <v>2014825</v>
      </c>
      <c r="G40" s="243">
        <v>17567848</v>
      </c>
      <c r="H40" s="243">
        <v>2258</v>
      </c>
      <c r="I40" s="243">
        <v>0</v>
      </c>
      <c r="J40" s="243">
        <v>6894780</v>
      </c>
      <c r="K40" s="243">
        <v>0</v>
      </c>
      <c r="L40" s="243">
        <v>96162253</v>
      </c>
      <c r="M40" s="243">
        <v>0</v>
      </c>
      <c r="N40" s="243">
        <v>0</v>
      </c>
      <c r="O40" s="243">
        <v>479769</v>
      </c>
      <c r="P40" s="243">
        <v>0</v>
      </c>
      <c r="Q40" s="243">
        <v>31189248</v>
      </c>
      <c r="R40" s="243">
        <v>9173849</v>
      </c>
      <c r="S40" s="243">
        <v>0</v>
      </c>
      <c r="T40" s="243">
        <v>4257</v>
      </c>
      <c r="U40" s="243">
        <v>0</v>
      </c>
      <c r="V40" s="243">
        <v>0</v>
      </c>
      <c r="W40" s="243">
        <v>0</v>
      </c>
      <c r="X40" s="243">
        <v>0</v>
      </c>
      <c r="Y40" s="243">
        <v>0</v>
      </c>
      <c r="Z40" s="243">
        <v>0</v>
      </c>
      <c r="AA40" s="243">
        <v>0</v>
      </c>
      <c r="AB40" s="243">
        <v>13833697</v>
      </c>
      <c r="AC40" s="243">
        <v>66663588</v>
      </c>
      <c r="AD40" s="243">
        <v>13207900</v>
      </c>
      <c r="AE40" s="243">
        <v>16853653</v>
      </c>
      <c r="AF40" s="243">
        <v>146073</v>
      </c>
      <c r="AG40" s="243">
        <v>0</v>
      </c>
      <c r="AH40" s="243">
        <v>355002</v>
      </c>
      <c r="AI40" s="243">
        <v>0</v>
      </c>
      <c r="AJ40" s="243">
        <v>0</v>
      </c>
      <c r="AK40" s="243">
        <v>0</v>
      </c>
      <c r="AL40" s="129"/>
      <c r="AM40" s="129"/>
      <c r="AN40" s="129"/>
      <c r="AO40" s="129"/>
      <c r="AP40" s="129"/>
      <c r="AQ40" s="117">
        <f t="shared" si="4"/>
        <v>280417996</v>
      </c>
      <c r="AW40" s="124">
        <f t="shared" ref="AW40:CK40" si="15">C40-SUM(C41:C42)</f>
        <v>0</v>
      </c>
      <c r="AX40" s="124">
        <f t="shared" si="15"/>
        <v>0</v>
      </c>
      <c r="AY40" s="124">
        <f t="shared" si="15"/>
        <v>0</v>
      </c>
      <c r="AZ40" s="124">
        <f t="shared" si="15"/>
        <v>0</v>
      </c>
      <c r="BA40" s="124">
        <f t="shared" si="15"/>
        <v>0</v>
      </c>
      <c r="BB40" s="124">
        <f t="shared" si="15"/>
        <v>0</v>
      </c>
      <c r="BC40" s="124">
        <f t="shared" si="15"/>
        <v>0</v>
      </c>
      <c r="BD40" s="124">
        <f t="shared" si="15"/>
        <v>0</v>
      </c>
      <c r="BE40" s="124">
        <f t="shared" si="15"/>
        <v>0</v>
      </c>
      <c r="BF40" s="124">
        <f t="shared" si="15"/>
        <v>0</v>
      </c>
      <c r="BG40" s="124">
        <f t="shared" si="15"/>
        <v>0</v>
      </c>
      <c r="BH40" s="124">
        <f t="shared" si="15"/>
        <v>0</v>
      </c>
      <c r="BI40" s="124">
        <f t="shared" si="15"/>
        <v>0</v>
      </c>
      <c r="BJ40" s="124">
        <f t="shared" si="15"/>
        <v>0</v>
      </c>
      <c r="BK40" s="124">
        <f t="shared" si="15"/>
        <v>0</v>
      </c>
      <c r="BL40" s="124">
        <f t="shared" si="15"/>
        <v>0</v>
      </c>
      <c r="BM40" s="124">
        <f t="shared" si="15"/>
        <v>0</v>
      </c>
      <c r="BN40" s="124">
        <f t="shared" si="15"/>
        <v>0</v>
      </c>
      <c r="BO40" s="124">
        <f t="shared" si="15"/>
        <v>0</v>
      </c>
      <c r="BP40" s="124">
        <f t="shared" si="15"/>
        <v>0</v>
      </c>
      <c r="BQ40" s="124">
        <f t="shared" si="15"/>
        <v>0</v>
      </c>
      <c r="BR40" s="124">
        <f t="shared" si="15"/>
        <v>0</v>
      </c>
      <c r="BS40" s="124">
        <f t="shared" si="15"/>
        <v>0</v>
      </c>
      <c r="BT40" s="124">
        <f t="shared" si="15"/>
        <v>0</v>
      </c>
      <c r="BU40" s="124">
        <f t="shared" si="15"/>
        <v>0</v>
      </c>
      <c r="BV40" s="124">
        <f t="shared" si="15"/>
        <v>0</v>
      </c>
      <c r="BW40" s="124">
        <f t="shared" si="15"/>
        <v>0</v>
      </c>
      <c r="BX40" s="124">
        <f t="shared" si="15"/>
        <v>0</v>
      </c>
      <c r="BY40" s="124">
        <f t="shared" si="15"/>
        <v>0</v>
      </c>
      <c r="BZ40" s="124">
        <f t="shared" si="15"/>
        <v>0</v>
      </c>
      <c r="CA40" s="124">
        <f t="shared" si="15"/>
        <v>0</v>
      </c>
      <c r="CB40" s="124">
        <f t="shared" si="15"/>
        <v>0</v>
      </c>
      <c r="CC40" s="124">
        <f t="shared" si="15"/>
        <v>0</v>
      </c>
      <c r="CD40" s="124">
        <f t="shared" si="15"/>
        <v>0</v>
      </c>
      <c r="CE40" s="124">
        <f t="shared" si="15"/>
        <v>0</v>
      </c>
      <c r="CF40" s="124">
        <f t="shared" si="15"/>
        <v>0</v>
      </c>
      <c r="CG40" s="124">
        <f t="shared" si="15"/>
        <v>0</v>
      </c>
      <c r="CH40" s="124">
        <f t="shared" si="15"/>
        <v>0</v>
      </c>
      <c r="CI40" s="124">
        <f t="shared" si="15"/>
        <v>0</v>
      </c>
      <c r="CJ40" s="124">
        <f t="shared" si="15"/>
        <v>0</v>
      </c>
      <c r="CK40" s="124">
        <f t="shared" si="15"/>
        <v>0</v>
      </c>
    </row>
    <row r="41" spans="2:89" x14ac:dyDescent="0.2">
      <c r="B41" s="131" t="s">
        <v>71</v>
      </c>
      <c r="C41" s="243">
        <v>0</v>
      </c>
      <c r="D41" s="243">
        <v>0</v>
      </c>
      <c r="E41" s="243">
        <v>0</v>
      </c>
      <c r="F41" s="243">
        <v>2014825</v>
      </c>
      <c r="G41" s="243">
        <v>8694657</v>
      </c>
      <c r="H41" s="243">
        <v>0</v>
      </c>
      <c r="I41" s="243">
        <v>0</v>
      </c>
      <c r="J41" s="243">
        <v>0</v>
      </c>
      <c r="K41" s="243">
        <v>0</v>
      </c>
      <c r="L41" s="243">
        <v>17319998</v>
      </c>
      <c r="M41" s="243">
        <v>0</v>
      </c>
      <c r="N41" s="243">
        <v>0</v>
      </c>
      <c r="O41" s="243">
        <v>479769</v>
      </c>
      <c r="P41" s="243">
        <v>0</v>
      </c>
      <c r="Q41" s="243">
        <v>31189248</v>
      </c>
      <c r="R41" s="243">
        <v>0</v>
      </c>
      <c r="S41" s="243">
        <v>0</v>
      </c>
      <c r="T41" s="243">
        <v>0</v>
      </c>
      <c r="U41" s="243">
        <v>0</v>
      </c>
      <c r="V41" s="243">
        <v>0</v>
      </c>
      <c r="W41" s="243">
        <v>0</v>
      </c>
      <c r="X41" s="243">
        <v>0</v>
      </c>
      <c r="Y41" s="243">
        <v>0</v>
      </c>
      <c r="Z41" s="243">
        <v>0</v>
      </c>
      <c r="AA41" s="243">
        <v>0</v>
      </c>
      <c r="AB41" s="243">
        <v>0</v>
      </c>
      <c r="AC41" s="243">
        <v>0</v>
      </c>
      <c r="AD41" s="243">
        <v>13207900</v>
      </c>
      <c r="AE41" s="243">
        <v>16853653</v>
      </c>
      <c r="AF41" s="243">
        <v>0</v>
      </c>
      <c r="AG41" s="243">
        <v>0</v>
      </c>
      <c r="AH41" s="243">
        <v>346500</v>
      </c>
      <c r="AI41" s="243">
        <v>0</v>
      </c>
      <c r="AJ41" s="243">
        <v>0</v>
      </c>
      <c r="AK41" s="243">
        <v>0</v>
      </c>
      <c r="AL41" s="129"/>
      <c r="AM41" s="129"/>
      <c r="AN41" s="129"/>
      <c r="AO41" s="129"/>
      <c r="AP41" s="129"/>
      <c r="AQ41" s="117">
        <f t="shared" si="4"/>
        <v>90106550</v>
      </c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</row>
    <row r="42" spans="2:89" x14ac:dyDescent="0.2">
      <c r="B42" s="131" t="s">
        <v>72</v>
      </c>
      <c r="C42" s="243">
        <v>5864565</v>
      </c>
      <c r="D42" s="243">
        <v>0</v>
      </c>
      <c r="E42" s="243">
        <v>4431</v>
      </c>
      <c r="F42" s="243">
        <v>0</v>
      </c>
      <c r="G42" s="243">
        <v>8873191</v>
      </c>
      <c r="H42" s="243">
        <v>2258</v>
      </c>
      <c r="I42" s="243">
        <v>0</v>
      </c>
      <c r="J42" s="243">
        <v>6894780</v>
      </c>
      <c r="K42" s="243">
        <v>0</v>
      </c>
      <c r="L42" s="243">
        <v>78842255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9173849</v>
      </c>
      <c r="S42" s="243">
        <v>0</v>
      </c>
      <c r="T42" s="243">
        <v>4257</v>
      </c>
      <c r="U42" s="243">
        <v>0</v>
      </c>
      <c r="V42" s="243">
        <v>0</v>
      </c>
      <c r="W42" s="243">
        <v>0</v>
      </c>
      <c r="X42" s="243">
        <v>0</v>
      </c>
      <c r="Y42" s="243">
        <v>0</v>
      </c>
      <c r="Z42" s="243">
        <v>0</v>
      </c>
      <c r="AA42" s="243">
        <v>0</v>
      </c>
      <c r="AB42" s="243">
        <v>13833697</v>
      </c>
      <c r="AC42" s="243">
        <v>66663588</v>
      </c>
      <c r="AD42" s="243">
        <v>0</v>
      </c>
      <c r="AE42" s="243">
        <v>0</v>
      </c>
      <c r="AF42" s="243">
        <v>146073</v>
      </c>
      <c r="AG42" s="243">
        <v>0</v>
      </c>
      <c r="AH42" s="243">
        <v>8502</v>
      </c>
      <c r="AI42" s="243">
        <v>0</v>
      </c>
      <c r="AJ42" s="243">
        <v>0</v>
      </c>
      <c r="AK42" s="243">
        <v>0</v>
      </c>
      <c r="AL42" s="129"/>
      <c r="AM42" s="129"/>
      <c r="AN42" s="129"/>
      <c r="AO42" s="129"/>
      <c r="AP42" s="129"/>
      <c r="AQ42" s="117">
        <f t="shared" si="4"/>
        <v>190311446</v>
      </c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</row>
    <row r="43" spans="2:89" x14ac:dyDescent="0.2">
      <c r="B43" s="130" t="s">
        <v>73</v>
      </c>
      <c r="C43" s="243">
        <v>0</v>
      </c>
      <c r="D43" s="243">
        <v>0</v>
      </c>
      <c r="E43" s="243">
        <v>0</v>
      </c>
      <c r="F43" s="243">
        <v>12777560</v>
      </c>
      <c r="G43" s="243">
        <v>1417231</v>
      </c>
      <c r="H43" s="243">
        <v>5425244</v>
      </c>
      <c r="I43" s="243">
        <v>0</v>
      </c>
      <c r="J43" s="243">
        <v>0</v>
      </c>
      <c r="K43" s="243">
        <v>11560831</v>
      </c>
      <c r="L43" s="243">
        <v>0</v>
      </c>
      <c r="M43" s="243">
        <v>0</v>
      </c>
      <c r="N43" s="243">
        <v>0</v>
      </c>
      <c r="O43" s="243">
        <v>0</v>
      </c>
      <c r="P43" s="243">
        <v>97798</v>
      </c>
      <c r="Q43" s="243">
        <v>0</v>
      </c>
      <c r="R43" s="243">
        <v>0</v>
      </c>
      <c r="S43" s="243">
        <v>0</v>
      </c>
      <c r="T43" s="243">
        <v>0</v>
      </c>
      <c r="U43" s="243">
        <v>3958</v>
      </c>
      <c r="V43" s="243">
        <v>0</v>
      </c>
      <c r="W43" s="243">
        <v>0</v>
      </c>
      <c r="X43" s="243">
        <v>0</v>
      </c>
      <c r="Y43" s="243">
        <v>22680</v>
      </c>
      <c r="Z43" s="243">
        <v>1470624</v>
      </c>
      <c r="AA43" s="243">
        <v>393787</v>
      </c>
      <c r="AB43" s="243">
        <v>25167</v>
      </c>
      <c r="AC43" s="243">
        <v>0</v>
      </c>
      <c r="AD43" s="243">
        <v>0</v>
      </c>
      <c r="AE43" s="243">
        <v>0</v>
      </c>
      <c r="AF43" s="243">
        <v>0</v>
      </c>
      <c r="AG43" s="243">
        <v>7133739</v>
      </c>
      <c r="AH43" s="243">
        <v>3506129</v>
      </c>
      <c r="AI43" s="243">
        <v>18455</v>
      </c>
      <c r="AJ43" s="243">
        <v>1820006</v>
      </c>
      <c r="AK43" s="243">
        <v>24858502</v>
      </c>
      <c r="AL43" s="129"/>
      <c r="AM43" s="129"/>
      <c r="AN43" s="129"/>
      <c r="AO43" s="129"/>
      <c r="AP43" s="129"/>
      <c r="AQ43" s="117">
        <f t="shared" si="4"/>
        <v>70531711</v>
      </c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</row>
    <row r="44" spans="2:89" x14ac:dyDescent="0.2">
      <c r="B44" s="130" t="s">
        <v>74</v>
      </c>
      <c r="C44" s="243">
        <v>0</v>
      </c>
      <c r="D44" s="243">
        <v>0</v>
      </c>
      <c r="E44" s="243">
        <v>0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117622</v>
      </c>
      <c r="R44" s="243">
        <v>0</v>
      </c>
      <c r="S44" s="243">
        <v>0</v>
      </c>
      <c r="T44" s="243">
        <v>0</v>
      </c>
      <c r="U44" s="243">
        <v>0</v>
      </c>
      <c r="V44" s="243">
        <v>0</v>
      </c>
      <c r="W44" s="243">
        <v>0</v>
      </c>
      <c r="X44" s="243">
        <v>0</v>
      </c>
      <c r="Y44" s="243">
        <v>0</v>
      </c>
      <c r="Z44" s="243">
        <v>0</v>
      </c>
      <c r="AA44" s="243">
        <v>0</v>
      </c>
      <c r="AB44" s="243">
        <v>0</v>
      </c>
      <c r="AC44" s="243">
        <v>0</v>
      </c>
      <c r="AD44" s="243">
        <v>0</v>
      </c>
      <c r="AE44" s="243">
        <v>0</v>
      </c>
      <c r="AF44" s="243">
        <v>0</v>
      </c>
      <c r="AG44" s="243">
        <v>0</v>
      </c>
      <c r="AH44" s="243">
        <v>0</v>
      </c>
      <c r="AI44" s="243">
        <v>0</v>
      </c>
      <c r="AJ44" s="243">
        <v>0</v>
      </c>
      <c r="AK44" s="243">
        <v>0</v>
      </c>
      <c r="AL44" s="129"/>
      <c r="AM44" s="129"/>
      <c r="AN44" s="129"/>
      <c r="AO44" s="129"/>
      <c r="AP44" s="129"/>
      <c r="AQ44" s="117">
        <f t="shared" si="4"/>
        <v>117622</v>
      </c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</row>
    <row r="45" spans="2:89" x14ac:dyDescent="0.2">
      <c r="B45" s="130" t="s">
        <v>75</v>
      </c>
      <c r="C45" s="243">
        <v>0</v>
      </c>
      <c r="D45" s="243">
        <v>0</v>
      </c>
      <c r="E45" s="243">
        <v>3833320</v>
      </c>
      <c r="F45" s="243">
        <v>2812697</v>
      </c>
      <c r="G45" s="243">
        <v>2898526</v>
      </c>
      <c r="H45" s="243">
        <v>450251</v>
      </c>
      <c r="I45" s="243">
        <v>58120</v>
      </c>
      <c r="J45" s="243">
        <v>273818</v>
      </c>
      <c r="K45" s="243">
        <v>4738217</v>
      </c>
      <c r="L45" s="243">
        <v>1246435</v>
      </c>
      <c r="M45" s="243">
        <v>216039</v>
      </c>
      <c r="N45" s="243">
        <v>0</v>
      </c>
      <c r="O45" s="243">
        <v>0</v>
      </c>
      <c r="P45" s="243">
        <v>92412</v>
      </c>
      <c r="Q45" s="243">
        <v>498598</v>
      </c>
      <c r="R45" s="243">
        <v>1244205</v>
      </c>
      <c r="S45" s="243">
        <v>0</v>
      </c>
      <c r="T45" s="243">
        <v>0</v>
      </c>
      <c r="U45" s="243">
        <v>361769</v>
      </c>
      <c r="V45" s="243">
        <v>0</v>
      </c>
      <c r="W45" s="243">
        <v>0</v>
      </c>
      <c r="X45" s="243">
        <v>5585</v>
      </c>
      <c r="Y45" s="243">
        <v>2837743</v>
      </c>
      <c r="Z45" s="243">
        <v>1405395</v>
      </c>
      <c r="AA45" s="243">
        <v>17182</v>
      </c>
      <c r="AB45" s="243">
        <v>221626</v>
      </c>
      <c r="AC45" s="243">
        <v>129194</v>
      </c>
      <c r="AD45" s="243">
        <v>250387</v>
      </c>
      <c r="AE45" s="243">
        <v>0</v>
      </c>
      <c r="AF45" s="243">
        <v>4966389</v>
      </c>
      <c r="AG45" s="243">
        <v>3294140</v>
      </c>
      <c r="AH45" s="243">
        <v>2030743</v>
      </c>
      <c r="AI45" s="243">
        <v>465749</v>
      </c>
      <c r="AJ45" s="243">
        <v>534086</v>
      </c>
      <c r="AK45" s="243">
        <v>2062376</v>
      </c>
      <c r="AL45" s="129"/>
      <c r="AM45" s="129"/>
      <c r="AN45" s="129"/>
      <c r="AO45" s="129"/>
      <c r="AP45" s="129"/>
      <c r="AQ45" s="117">
        <f t="shared" si="4"/>
        <v>36945002</v>
      </c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</row>
    <row r="46" spans="2:89" x14ac:dyDescent="0.2">
      <c r="B46" s="130" t="s">
        <v>76</v>
      </c>
      <c r="C46" s="243">
        <v>0</v>
      </c>
      <c r="D46" s="243">
        <v>0</v>
      </c>
      <c r="E46" s="243">
        <v>0</v>
      </c>
      <c r="F46" s="243">
        <v>0</v>
      </c>
      <c r="G46" s="243">
        <v>0</v>
      </c>
      <c r="H46" s="243">
        <v>1709</v>
      </c>
      <c r="I46" s="243">
        <v>0</v>
      </c>
      <c r="J46" s="243">
        <v>8581</v>
      </c>
      <c r="K46" s="243">
        <v>0</v>
      </c>
      <c r="L46" s="243">
        <v>0</v>
      </c>
      <c r="M46" s="243">
        <v>26000</v>
      </c>
      <c r="N46" s="243">
        <v>0</v>
      </c>
      <c r="O46" s="243">
        <v>0</v>
      </c>
      <c r="P46" s="243">
        <v>0</v>
      </c>
      <c r="Q46" s="243">
        <v>0</v>
      </c>
      <c r="R46" s="243">
        <v>1934781</v>
      </c>
      <c r="S46" s="243">
        <v>0</v>
      </c>
      <c r="T46" s="243">
        <v>0</v>
      </c>
      <c r="U46" s="243">
        <v>0</v>
      </c>
      <c r="V46" s="243">
        <v>0</v>
      </c>
      <c r="W46" s="243">
        <v>0</v>
      </c>
      <c r="X46" s="243">
        <v>0</v>
      </c>
      <c r="Y46" s="243">
        <v>0</v>
      </c>
      <c r="Z46" s="243">
        <v>20342</v>
      </c>
      <c r="AA46" s="243">
        <v>0</v>
      </c>
      <c r="AB46" s="243">
        <v>0</v>
      </c>
      <c r="AC46" s="243">
        <v>0</v>
      </c>
      <c r="AD46" s="243">
        <v>0</v>
      </c>
      <c r="AE46" s="243">
        <v>0</v>
      </c>
      <c r="AF46" s="243">
        <v>0</v>
      </c>
      <c r="AG46" s="243">
        <v>0</v>
      </c>
      <c r="AH46" s="243">
        <v>0</v>
      </c>
      <c r="AI46" s="243">
        <v>0</v>
      </c>
      <c r="AJ46" s="243">
        <v>46061</v>
      </c>
      <c r="AK46" s="243">
        <v>0</v>
      </c>
      <c r="AL46" s="129"/>
      <c r="AM46" s="129"/>
      <c r="AN46" s="129"/>
      <c r="AO46" s="129"/>
      <c r="AP46" s="129"/>
      <c r="AQ46" s="117">
        <f t="shared" si="4"/>
        <v>2037474</v>
      </c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</row>
    <row r="47" spans="2:89" x14ac:dyDescent="0.2">
      <c r="B47" s="130" t="s">
        <v>77</v>
      </c>
      <c r="C47" s="243">
        <v>0</v>
      </c>
      <c r="D47" s="243">
        <v>0</v>
      </c>
      <c r="E47" s="243">
        <v>0</v>
      </c>
      <c r="F47" s="243">
        <v>0</v>
      </c>
      <c r="G47" s="243">
        <v>0</v>
      </c>
      <c r="H47" s="243">
        <v>0</v>
      </c>
      <c r="I47" s="243">
        <v>0</v>
      </c>
      <c r="J47" s="243">
        <v>7174</v>
      </c>
      <c r="K47" s="243">
        <v>0</v>
      </c>
      <c r="L47" s="243">
        <v>2855837</v>
      </c>
      <c r="M47" s="243">
        <v>0</v>
      </c>
      <c r="N47" s="243">
        <v>0</v>
      </c>
      <c r="O47" s="243">
        <v>0</v>
      </c>
      <c r="P47" s="243">
        <v>0</v>
      </c>
      <c r="Q47" s="243">
        <v>0</v>
      </c>
      <c r="R47" s="243">
        <v>0</v>
      </c>
      <c r="S47" s="243">
        <v>0</v>
      </c>
      <c r="T47" s="243">
        <v>0</v>
      </c>
      <c r="U47" s="243">
        <v>0</v>
      </c>
      <c r="V47" s="243">
        <v>0</v>
      </c>
      <c r="W47" s="243">
        <v>0</v>
      </c>
      <c r="X47" s="243">
        <v>0</v>
      </c>
      <c r="Y47" s="243">
        <v>0</v>
      </c>
      <c r="Z47" s="243">
        <v>0</v>
      </c>
      <c r="AA47" s="243">
        <v>0</v>
      </c>
      <c r="AB47" s="243">
        <v>0</v>
      </c>
      <c r="AC47" s="243">
        <v>0</v>
      </c>
      <c r="AD47" s="243">
        <v>0</v>
      </c>
      <c r="AE47" s="243">
        <v>0</v>
      </c>
      <c r="AF47" s="243">
        <v>0</v>
      </c>
      <c r="AG47" s="243">
        <v>0</v>
      </c>
      <c r="AH47" s="243">
        <v>3128916</v>
      </c>
      <c r="AI47" s="243">
        <v>0</v>
      </c>
      <c r="AJ47" s="243">
        <v>0</v>
      </c>
      <c r="AK47" s="243">
        <v>0</v>
      </c>
      <c r="AL47" s="129"/>
      <c r="AM47" s="129"/>
      <c r="AN47" s="129"/>
      <c r="AO47" s="129"/>
      <c r="AP47" s="129"/>
      <c r="AQ47" s="117">
        <f t="shared" si="4"/>
        <v>5991927</v>
      </c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</row>
    <row r="48" spans="2:89" x14ac:dyDescent="0.2">
      <c r="B48" s="127" t="s">
        <v>78</v>
      </c>
      <c r="C48" s="255">
        <v>8414917</v>
      </c>
      <c r="D48" s="255">
        <v>2023903</v>
      </c>
      <c r="E48" s="255">
        <v>4491747</v>
      </c>
      <c r="F48" s="255">
        <v>10854466</v>
      </c>
      <c r="G48" s="255">
        <v>117646161</v>
      </c>
      <c r="H48" s="255">
        <v>25499851</v>
      </c>
      <c r="I48" s="255">
        <v>3868467</v>
      </c>
      <c r="J48" s="255">
        <v>4882089</v>
      </c>
      <c r="K48" s="255">
        <v>1028341</v>
      </c>
      <c r="L48" s="255">
        <v>154165289</v>
      </c>
      <c r="M48" s="255">
        <v>67265235</v>
      </c>
      <c r="N48" s="255">
        <v>260578</v>
      </c>
      <c r="O48" s="255">
        <v>11076630</v>
      </c>
      <c r="P48" s="255">
        <v>6443409</v>
      </c>
      <c r="Q48" s="255">
        <v>125124328</v>
      </c>
      <c r="R48" s="255">
        <v>177421769</v>
      </c>
      <c r="S48" s="255">
        <v>64610</v>
      </c>
      <c r="T48" s="255">
        <v>32845348</v>
      </c>
      <c r="U48" s="255">
        <v>2386625</v>
      </c>
      <c r="V48" s="255">
        <v>51535</v>
      </c>
      <c r="W48" s="255">
        <v>0</v>
      </c>
      <c r="X48" s="255">
        <v>1170666</v>
      </c>
      <c r="Y48" s="255">
        <v>2233931</v>
      </c>
      <c r="Z48" s="255">
        <v>155209812</v>
      </c>
      <c r="AA48" s="255">
        <v>5251988</v>
      </c>
      <c r="AB48" s="255">
        <v>15085234</v>
      </c>
      <c r="AC48" s="255">
        <v>43215937</v>
      </c>
      <c r="AD48" s="255">
        <v>45956935</v>
      </c>
      <c r="AE48" s="255">
        <v>9276358</v>
      </c>
      <c r="AF48" s="255">
        <v>535148</v>
      </c>
      <c r="AG48" s="255">
        <v>751411</v>
      </c>
      <c r="AH48" s="255">
        <v>28884084</v>
      </c>
      <c r="AI48" s="255">
        <v>14198670</v>
      </c>
      <c r="AJ48" s="255">
        <v>3399880</v>
      </c>
      <c r="AK48" s="255">
        <v>7715618</v>
      </c>
      <c r="AL48" s="126"/>
      <c r="AM48" s="126"/>
      <c r="AN48" s="126"/>
      <c r="AO48" s="126"/>
      <c r="AP48" s="126"/>
      <c r="AQ48" s="117">
        <f t="shared" si="4"/>
        <v>1088700970</v>
      </c>
      <c r="AW48" s="124">
        <f t="shared" ref="AW48:CK48" si="16">C48-SUM(C49,C52,C55)</f>
        <v>0</v>
      </c>
      <c r="AX48" s="124">
        <f t="shared" si="16"/>
        <v>0</v>
      </c>
      <c r="AY48" s="124">
        <f t="shared" si="16"/>
        <v>0</v>
      </c>
      <c r="AZ48" s="124">
        <f t="shared" si="16"/>
        <v>0</v>
      </c>
      <c r="BA48" s="124">
        <f t="shared" si="16"/>
        <v>0</v>
      </c>
      <c r="BB48" s="124">
        <f t="shared" si="16"/>
        <v>0</v>
      </c>
      <c r="BC48" s="124">
        <f t="shared" si="16"/>
        <v>0</v>
      </c>
      <c r="BD48" s="124">
        <f t="shared" si="16"/>
        <v>0</v>
      </c>
      <c r="BE48" s="124">
        <f t="shared" si="16"/>
        <v>0</v>
      </c>
      <c r="BF48" s="124">
        <f t="shared" si="16"/>
        <v>0</v>
      </c>
      <c r="BG48" s="124">
        <f t="shared" si="16"/>
        <v>0</v>
      </c>
      <c r="BH48" s="124">
        <f t="shared" si="16"/>
        <v>0</v>
      </c>
      <c r="BI48" s="124">
        <f t="shared" si="16"/>
        <v>0</v>
      </c>
      <c r="BJ48" s="124">
        <f t="shared" si="16"/>
        <v>0</v>
      </c>
      <c r="BK48" s="124">
        <f t="shared" si="16"/>
        <v>0</v>
      </c>
      <c r="BL48" s="124">
        <f t="shared" si="16"/>
        <v>0</v>
      </c>
      <c r="BM48" s="124">
        <f t="shared" si="16"/>
        <v>0</v>
      </c>
      <c r="BN48" s="124">
        <f t="shared" si="16"/>
        <v>0</v>
      </c>
      <c r="BO48" s="124">
        <f t="shared" si="16"/>
        <v>0</v>
      </c>
      <c r="BP48" s="124">
        <f t="shared" si="16"/>
        <v>0</v>
      </c>
      <c r="BQ48" s="124">
        <f t="shared" si="16"/>
        <v>0</v>
      </c>
      <c r="BR48" s="124">
        <f t="shared" si="16"/>
        <v>0</v>
      </c>
      <c r="BS48" s="124">
        <f t="shared" si="16"/>
        <v>0</v>
      </c>
      <c r="BT48" s="124">
        <f t="shared" si="16"/>
        <v>0</v>
      </c>
      <c r="BU48" s="124">
        <f t="shared" si="16"/>
        <v>0</v>
      </c>
      <c r="BV48" s="124">
        <f t="shared" si="16"/>
        <v>0</v>
      </c>
      <c r="BW48" s="124">
        <f t="shared" si="16"/>
        <v>0</v>
      </c>
      <c r="BX48" s="124">
        <f t="shared" si="16"/>
        <v>0</v>
      </c>
      <c r="BY48" s="124">
        <f t="shared" si="16"/>
        <v>0</v>
      </c>
      <c r="BZ48" s="124">
        <f t="shared" si="16"/>
        <v>0</v>
      </c>
      <c r="CA48" s="124">
        <f t="shared" si="16"/>
        <v>0</v>
      </c>
      <c r="CB48" s="124">
        <f t="shared" si="16"/>
        <v>0</v>
      </c>
      <c r="CC48" s="124">
        <f t="shared" si="16"/>
        <v>0</v>
      </c>
      <c r="CD48" s="124">
        <f t="shared" si="16"/>
        <v>0</v>
      </c>
      <c r="CE48" s="124">
        <f t="shared" si="16"/>
        <v>0</v>
      </c>
      <c r="CF48" s="124">
        <f t="shared" si="16"/>
        <v>0</v>
      </c>
      <c r="CG48" s="124">
        <f t="shared" si="16"/>
        <v>0</v>
      </c>
      <c r="CH48" s="124">
        <f t="shared" si="16"/>
        <v>0</v>
      </c>
      <c r="CI48" s="124">
        <f t="shared" si="16"/>
        <v>0</v>
      </c>
      <c r="CJ48" s="124">
        <f t="shared" si="16"/>
        <v>0</v>
      </c>
      <c r="CK48" s="124">
        <f t="shared" si="16"/>
        <v>0</v>
      </c>
    </row>
    <row r="49" spans="2:89" x14ac:dyDescent="0.2">
      <c r="B49" s="128" t="s">
        <v>79</v>
      </c>
      <c r="C49" s="243">
        <v>78153</v>
      </c>
      <c r="D49" s="243">
        <v>327703</v>
      </c>
      <c r="E49" s="243">
        <v>65400</v>
      </c>
      <c r="F49" s="243">
        <v>0</v>
      </c>
      <c r="G49" s="243">
        <v>3876605</v>
      </c>
      <c r="H49" s="243">
        <v>18060497</v>
      </c>
      <c r="I49" s="243">
        <v>59836</v>
      </c>
      <c r="J49" s="243">
        <v>472719</v>
      </c>
      <c r="K49" s="243">
        <v>0</v>
      </c>
      <c r="L49" s="243">
        <v>103153333</v>
      </c>
      <c r="M49" s="243">
        <v>53645317</v>
      </c>
      <c r="N49" s="243">
        <v>198</v>
      </c>
      <c r="O49" s="243">
        <v>0</v>
      </c>
      <c r="P49" s="243">
        <v>356719</v>
      </c>
      <c r="Q49" s="243">
        <v>29409199</v>
      </c>
      <c r="R49" s="243">
        <v>6505439</v>
      </c>
      <c r="S49" s="243">
        <v>0</v>
      </c>
      <c r="T49" s="243">
        <v>1146631</v>
      </c>
      <c r="U49" s="243">
        <v>0</v>
      </c>
      <c r="V49" s="243">
        <v>0</v>
      </c>
      <c r="W49" s="243">
        <v>0</v>
      </c>
      <c r="X49" s="243">
        <v>158170</v>
      </c>
      <c r="Y49" s="243">
        <v>62058</v>
      </c>
      <c r="Z49" s="243">
        <v>0</v>
      </c>
      <c r="AA49" s="243">
        <v>746753</v>
      </c>
      <c r="AB49" s="243">
        <v>2668512</v>
      </c>
      <c r="AC49" s="243">
        <v>2225236</v>
      </c>
      <c r="AD49" s="243">
        <v>13854638</v>
      </c>
      <c r="AE49" s="243">
        <v>108210</v>
      </c>
      <c r="AF49" s="243">
        <v>0</v>
      </c>
      <c r="AG49" s="243">
        <v>55328</v>
      </c>
      <c r="AH49" s="243">
        <v>3932447</v>
      </c>
      <c r="AI49" s="243">
        <v>603852</v>
      </c>
      <c r="AJ49" s="243">
        <v>1983402</v>
      </c>
      <c r="AK49" s="243">
        <v>3402743</v>
      </c>
      <c r="AL49" s="129"/>
      <c r="AM49" s="129"/>
      <c r="AN49" s="129"/>
      <c r="AO49" s="129"/>
      <c r="AP49" s="129"/>
      <c r="AQ49" s="117">
        <f t="shared" si="4"/>
        <v>246959098</v>
      </c>
      <c r="AW49" s="124">
        <f t="shared" ref="AW49:CK49" si="17">C49-SUM(C50:C51)</f>
        <v>0</v>
      </c>
      <c r="AX49" s="124">
        <f t="shared" si="17"/>
        <v>0</v>
      </c>
      <c r="AY49" s="124">
        <f t="shared" si="17"/>
        <v>0</v>
      </c>
      <c r="AZ49" s="124">
        <f t="shared" si="17"/>
        <v>0</v>
      </c>
      <c r="BA49" s="124">
        <f t="shared" si="17"/>
        <v>0</v>
      </c>
      <c r="BB49" s="124">
        <f t="shared" si="17"/>
        <v>0</v>
      </c>
      <c r="BC49" s="124">
        <f t="shared" si="17"/>
        <v>0</v>
      </c>
      <c r="BD49" s="124">
        <f t="shared" si="17"/>
        <v>0</v>
      </c>
      <c r="BE49" s="124">
        <f t="shared" si="17"/>
        <v>0</v>
      </c>
      <c r="BF49" s="124">
        <f t="shared" si="17"/>
        <v>0</v>
      </c>
      <c r="BG49" s="124">
        <f t="shared" si="17"/>
        <v>0</v>
      </c>
      <c r="BH49" s="124">
        <f t="shared" si="17"/>
        <v>0</v>
      </c>
      <c r="BI49" s="124">
        <f t="shared" si="17"/>
        <v>0</v>
      </c>
      <c r="BJ49" s="124">
        <f t="shared" si="17"/>
        <v>0</v>
      </c>
      <c r="BK49" s="124">
        <f t="shared" si="17"/>
        <v>0</v>
      </c>
      <c r="BL49" s="124">
        <f t="shared" si="17"/>
        <v>0</v>
      </c>
      <c r="BM49" s="124">
        <f t="shared" si="17"/>
        <v>0</v>
      </c>
      <c r="BN49" s="124">
        <f t="shared" si="17"/>
        <v>0</v>
      </c>
      <c r="BO49" s="124">
        <f t="shared" si="17"/>
        <v>0</v>
      </c>
      <c r="BP49" s="124">
        <f t="shared" si="17"/>
        <v>0</v>
      </c>
      <c r="BQ49" s="124">
        <f t="shared" si="17"/>
        <v>0</v>
      </c>
      <c r="BR49" s="124">
        <f t="shared" si="17"/>
        <v>0</v>
      </c>
      <c r="BS49" s="124">
        <f t="shared" si="17"/>
        <v>0</v>
      </c>
      <c r="BT49" s="124">
        <f t="shared" si="17"/>
        <v>0</v>
      </c>
      <c r="BU49" s="124">
        <f t="shared" si="17"/>
        <v>0</v>
      </c>
      <c r="BV49" s="124">
        <f t="shared" si="17"/>
        <v>0</v>
      </c>
      <c r="BW49" s="124">
        <f t="shared" si="17"/>
        <v>0</v>
      </c>
      <c r="BX49" s="124">
        <f t="shared" si="17"/>
        <v>0</v>
      </c>
      <c r="BY49" s="124">
        <f t="shared" si="17"/>
        <v>0</v>
      </c>
      <c r="BZ49" s="124">
        <f t="shared" si="17"/>
        <v>0</v>
      </c>
      <c r="CA49" s="124">
        <f t="shared" si="17"/>
        <v>0</v>
      </c>
      <c r="CB49" s="124">
        <f t="shared" si="17"/>
        <v>0</v>
      </c>
      <c r="CC49" s="124">
        <f t="shared" si="17"/>
        <v>0</v>
      </c>
      <c r="CD49" s="124">
        <f t="shared" si="17"/>
        <v>0</v>
      </c>
      <c r="CE49" s="124">
        <f t="shared" si="17"/>
        <v>0</v>
      </c>
      <c r="CF49" s="124">
        <f t="shared" si="17"/>
        <v>0</v>
      </c>
      <c r="CG49" s="124">
        <f t="shared" si="17"/>
        <v>0</v>
      </c>
      <c r="CH49" s="124">
        <f t="shared" si="17"/>
        <v>0</v>
      </c>
      <c r="CI49" s="124">
        <f t="shared" si="17"/>
        <v>0</v>
      </c>
      <c r="CJ49" s="124">
        <f t="shared" si="17"/>
        <v>0</v>
      </c>
      <c r="CK49" s="124">
        <f t="shared" si="17"/>
        <v>0</v>
      </c>
    </row>
    <row r="50" spans="2:89" x14ac:dyDescent="0.2">
      <c r="B50" s="130" t="s">
        <v>80</v>
      </c>
      <c r="C50" s="243">
        <v>0</v>
      </c>
      <c r="D50" s="243">
        <v>327703</v>
      </c>
      <c r="E50" s="243">
        <v>0</v>
      </c>
      <c r="F50" s="243">
        <v>0</v>
      </c>
      <c r="G50" s="243">
        <v>0</v>
      </c>
      <c r="H50" s="243">
        <v>273220</v>
      </c>
      <c r="I50" s="243">
        <v>0</v>
      </c>
      <c r="J50" s="243">
        <v>0</v>
      </c>
      <c r="K50" s="243">
        <v>0</v>
      </c>
      <c r="L50" s="243">
        <v>70244734</v>
      </c>
      <c r="M50" s="243">
        <v>0</v>
      </c>
      <c r="N50" s="243">
        <v>0</v>
      </c>
      <c r="O50" s="243">
        <v>0</v>
      </c>
      <c r="P50" s="243">
        <v>0</v>
      </c>
      <c r="Q50" s="243">
        <v>21590709</v>
      </c>
      <c r="R50" s="243">
        <v>493678</v>
      </c>
      <c r="S50" s="243">
        <v>0</v>
      </c>
      <c r="T50" s="243">
        <v>0</v>
      </c>
      <c r="U50" s="243">
        <v>0</v>
      </c>
      <c r="V50" s="243">
        <v>0</v>
      </c>
      <c r="W50" s="243">
        <v>0</v>
      </c>
      <c r="X50" s="243">
        <v>0</v>
      </c>
      <c r="Y50" s="243">
        <v>0</v>
      </c>
      <c r="Z50" s="243">
        <v>0</v>
      </c>
      <c r="AA50" s="243">
        <v>0</v>
      </c>
      <c r="AB50" s="243">
        <v>0</v>
      </c>
      <c r="AC50" s="243">
        <v>0</v>
      </c>
      <c r="AD50" s="243">
        <v>13721292</v>
      </c>
      <c r="AE50" s="243">
        <v>0</v>
      </c>
      <c r="AF50" s="243">
        <v>0</v>
      </c>
      <c r="AG50" s="243">
        <v>0</v>
      </c>
      <c r="AH50" s="243">
        <v>0</v>
      </c>
      <c r="AI50" s="243">
        <v>0</v>
      </c>
      <c r="AJ50" s="243">
        <v>0</v>
      </c>
      <c r="AK50" s="243">
        <v>0</v>
      </c>
      <c r="AL50" s="129"/>
      <c r="AM50" s="129"/>
      <c r="AN50" s="129"/>
      <c r="AO50" s="129"/>
      <c r="AP50" s="129"/>
      <c r="AQ50" s="117">
        <f t="shared" si="4"/>
        <v>106651336</v>
      </c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</row>
    <row r="51" spans="2:89" x14ac:dyDescent="0.2">
      <c r="B51" s="130" t="s">
        <v>81</v>
      </c>
      <c r="C51" s="243">
        <v>78153</v>
      </c>
      <c r="D51" s="243">
        <v>0</v>
      </c>
      <c r="E51" s="243">
        <v>65400</v>
      </c>
      <c r="F51" s="243">
        <v>0</v>
      </c>
      <c r="G51" s="243">
        <v>3876605</v>
      </c>
      <c r="H51" s="243">
        <v>17787277</v>
      </c>
      <c r="I51" s="243">
        <v>59836</v>
      </c>
      <c r="J51" s="243">
        <v>472719</v>
      </c>
      <c r="K51" s="243">
        <v>0</v>
      </c>
      <c r="L51" s="243">
        <v>32908599</v>
      </c>
      <c r="M51" s="243">
        <v>53645317</v>
      </c>
      <c r="N51" s="243">
        <v>198</v>
      </c>
      <c r="O51" s="243">
        <v>0</v>
      </c>
      <c r="P51" s="243">
        <v>356719</v>
      </c>
      <c r="Q51" s="243">
        <v>7818490</v>
      </c>
      <c r="R51" s="243">
        <v>6011761</v>
      </c>
      <c r="S51" s="243">
        <v>0</v>
      </c>
      <c r="T51" s="243">
        <v>1146631</v>
      </c>
      <c r="U51" s="243">
        <v>0</v>
      </c>
      <c r="V51" s="243">
        <v>0</v>
      </c>
      <c r="W51" s="243">
        <v>0</v>
      </c>
      <c r="X51" s="243">
        <v>158170</v>
      </c>
      <c r="Y51" s="243">
        <v>62058</v>
      </c>
      <c r="Z51" s="243">
        <v>0</v>
      </c>
      <c r="AA51" s="243">
        <v>746753</v>
      </c>
      <c r="AB51" s="243">
        <v>2668512</v>
      </c>
      <c r="AC51" s="243">
        <v>2225236</v>
      </c>
      <c r="AD51" s="243">
        <v>133346</v>
      </c>
      <c r="AE51" s="243">
        <v>108210</v>
      </c>
      <c r="AF51" s="243">
        <v>0</v>
      </c>
      <c r="AG51" s="243">
        <v>55328</v>
      </c>
      <c r="AH51" s="243">
        <v>3932447</v>
      </c>
      <c r="AI51" s="243">
        <v>603852</v>
      </c>
      <c r="AJ51" s="243">
        <v>1983402</v>
      </c>
      <c r="AK51" s="243">
        <v>3402743</v>
      </c>
      <c r="AL51" s="129"/>
      <c r="AM51" s="129"/>
      <c r="AN51" s="129"/>
      <c r="AO51" s="129"/>
      <c r="AP51" s="129"/>
      <c r="AQ51" s="117">
        <f t="shared" si="4"/>
        <v>140307762</v>
      </c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</row>
    <row r="52" spans="2:89" x14ac:dyDescent="0.2">
      <c r="B52" s="128" t="s">
        <v>82</v>
      </c>
      <c r="C52" s="243">
        <v>4981084</v>
      </c>
      <c r="D52" s="243">
        <v>1524437</v>
      </c>
      <c r="E52" s="243">
        <v>4209158</v>
      </c>
      <c r="F52" s="243">
        <v>6986667</v>
      </c>
      <c r="G52" s="243">
        <v>22745960</v>
      </c>
      <c r="H52" s="243">
        <v>3603100</v>
      </c>
      <c r="I52" s="243">
        <v>2899331</v>
      </c>
      <c r="J52" s="243">
        <v>1630208</v>
      </c>
      <c r="K52" s="243">
        <v>317737</v>
      </c>
      <c r="L52" s="243">
        <v>4327313</v>
      </c>
      <c r="M52" s="243">
        <v>7499225</v>
      </c>
      <c r="N52" s="243">
        <v>12222</v>
      </c>
      <c r="O52" s="243">
        <v>3012656</v>
      </c>
      <c r="P52" s="243">
        <v>5215366</v>
      </c>
      <c r="Q52" s="243">
        <v>68101558</v>
      </c>
      <c r="R52" s="243">
        <v>659081</v>
      </c>
      <c r="S52" s="243">
        <v>64285</v>
      </c>
      <c r="T52" s="243">
        <v>16505569</v>
      </c>
      <c r="U52" s="243">
        <v>1289600</v>
      </c>
      <c r="V52" s="243">
        <v>47637</v>
      </c>
      <c r="W52" s="243">
        <v>0</v>
      </c>
      <c r="X52" s="243">
        <v>0</v>
      </c>
      <c r="Y52" s="243">
        <v>561278</v>
      </c>
      <c r="Z52" s="243">
        <v>21588929</v>
      </c>
      <c r="AA52" s="243">
        <v>2672966</v>
      </c>
      <c r="AB52" s="243">
        <v>1226531</v>
      </c>
      <c r="AC52" s="243">
        <v>34865575</v>
      </c>
      <c r="AD52" s="243">
        <v>13814527</v>
      </c>
      <c r="AE52" s="243">
        <v>3365128</v>
      </c>
      <c r="AF52" s="243">
        <v>432785</v>
      </c>
      <c r="AG52" s="243">
        <v>474586</v>
      </c>
      <c r="AH52" s="243">
        <v>20644346</v>
      </c>
      <c r="AI52" s="243">
        <v>3745543</v>
      </c>
      <c r="AJ52" s="243">
        <v>725289</v>
      </c>
      <c r="AK52" s="243">
        <v>2634882</v>
      </c>
      <c r="AL52" s="129"/>
      <c r="AM52" s="129"/>
      <c r="AN52" s="129"/>
      <c r="AO52" s="129"/>
      <c r="AP52" s="129"/>
      <c r="AQ52" s="117">
        <f t="shared" si="4"/>
        <v>262384559</v>
      </c>
      <c r="AW52" s="124">
        <f t="shared" ref="AW52:CK52" si="18">C52-SUM(C53:C54)</f>
        <v>0</v>
      </c>
      <c r="AX52" s="124">
        <f t="shared" si="18"/>
        <v>0</v>
      </c>
      <c r="AY52" s="124">
        <f t="shared" si="18"/>
        <v>0</v>
      </c>
      <c r="AZ52" s="124">
        <f t="shared" si="18"/>
        <v>0</v>
      </c>
      <c r="BA52" s="124">
        <f t="shared" si="18"/>
        <v>0</v>
      </c>
      <c r="BB52" s="124">
        <f t="shared" si="18"/>
        <v>0</v>
      </c>
      <c r="BC52" s="124">
        <f t="shared" si="18"/>
        <v>0</v>
      </c>
      <c r="BD52" s="124">
        <f t="shared" si="18"/>
        <v>0</v>
      </c>
      <c r="BE52" s="124">
        <f t="shared" si="18"/>
        <v>0</v>
      </c>
      <c r="BF52" s="124">
        <f t="shared" si="18"/>
        <v>0</v>
      </c>
      <c r="BG52" s="124">
        <f t="shared" si="18"/>
        <v>0</v>
      </c>
      <c r="BH52" s="124">
        <f t="shared" si="18"/>
        <v>0</v>
      </c>
      <c r="BI52" s="124">
        <f t="shared" si="18"/>
        <v>0</v>
      </c>
      <c r="BJ52" s="124">
        <f t="shared" si="18"/>
        <v>0</v>
      </c>
      <c r="BK52" s="124">
        <f t="shared" si="18"/>
        <v>0</v>
      </c>
      <c r="BL52" s="124">
        <f t="shared" si="18"/>
        <v>0</v>
      </c>
      <c r="BM52" s="124">
        <f t="shared" si="18"/>
        <v>0</v>
      </c>
      <c r="BN52" s="124">
        <f t="shared" si="18"/>
        <v>0</v>
      </c>
      <c r="BO52" s="124">
        <f t="shared" si="18"/>
        <v>0</v>
      </c>
      <c r="BP52" s="124">
        <f t="shared" si="18"/>
        <v>0</v>
      </c>
      <c r="BQ52" s="124">
        <f t="shared" si="18"/>
        <v>0</v>
      </c>
      <c r="BR52" s="124">
        <f t="shared" si="18"/>
        <v>0</v>
      </c>
      <c r="BS52" s="124">
        <f t="shared" si="18"/>
        <v>0</v>
      </c>
      <c r="BT52" s="124">
        <f t="shared" si="18"/>
        <v>0</v>
      </c>
      <c r="BU52" s="124">
        <f t="shared" si="18"/>
        <v>0</v>
      </c>
      <c r="BV52" s="124">
        <f t="shared" si="18"/>
        <v>0</v>
      </c>
      <c r="BW52" s="124">
        <f t="shared" si="18"/>
        <v>0</v>
      </c>
      <c r="BX52" s="124">
        <f t="shared" si="18"/>
        <v>0</v>
      </c>
      <c r="BY52" s="124">
        <f t="shared" si="18"/>
        <v>0</v>
      </c>
      <c r="BZ52" s="124">
        <f t="shared" si="18"/>
        <v>0</v>
      </c>
      <c r="CA52" s="124">
        <f t="shared" si="18"/>
        <v>0</v>
      </c>
      <c r="CB52" s="124">
        <f t="shared" si="18"/>
        <v>0</v>
      </c>
      <c r="CC52" s="124">
        <f t="shared" si="18"/>
        <v>0</v>
      </c>
      <c r="CD52" s="124">
        <f t="shared" si="18"/>
        <v>0</v>
      </c>
      <c r="CE52" s="124">
        <f t="shared" si="18"/>
        <v>0</v>
      </c>
      <c r="CF52" s="124">
        <f t="shared" si="18"/>
        <v>0</v>
      </c>
      <c r="CG52" s="124">
        <f t="shared" si="18"/>
        <v>0</v>
      </c>
      <c r="CH52" s="124">
        <f t="shared" si="18"/>
        <v>0</v>
      </c>
      <c r="CI52" s="124">
        <f t="shared" si="18"/>
        <v>0</v>
      </c>
      <c r="CJ52" s="124">
        <f t="shared" si="18"/>
        <v>0</v>
      </c>
      <c r="CK52" s="124">
        <f t="shared" si="18"/>
        <v>0</v>
      </c>
    </row>
    <row r="53" spans="2:89" x14ac:dyDescent="0.2">
      <c r="B53" s="130" t="s">
        <v>83</v>
      </c>
      <c r="C53" s="243">
        <v>417355</v>
      </c>
      <c r="D53" s="243">
        <v>30068</v>
      </c>
      <c r="E53" s="243">
        <v>3903115</v>
      </c>
      <c r="F53" s="243">
        <v>169928</v>
      </c>
      <c r="G53" s="243">
        <v>10366824</v>
      </c>
      <c r="H53" s="243">
        <v>1056660</v>
      </c>
      <c r="I53" s="243">
        <v>77679</v>
      </c>
      <c r="J53" s="243">
        <v>1630208</v>
      </c>
      <c r="K53" s="243">
        <v>4314</v>
      </c>
      <c r="L53" s="243">
        <v>2268605</v>
      </c>
      <c r="M53" s="243">
        <v>3259781</v>
      </c>
      <c r="N53" s="243">
        <v>0</v>
      </c>
      <c r="O53" s="243">
        <v>4083</v>
      </c>
      <c r="P53" s="243">
        <v>7078</v>
      </c>
      <c r="Q53" s="243">
        <v>30869900</v>
      </c>
      <c r="R53" s="243">
        <v>659081</v>
      </c>
      <c r="S53" s="243">
        <v>16904</v>
      </c>
      <c r="T53" s="243">
        <v>4108752</v>
      </c>
      <c r="U53" s="243">
        <v>96775</v>
      </c>
      <c r="V53" s="243">
        <v>46231</v>
      </c>
      <c r="W53" s="243">
        <v>0</v>
      </c>
      <c r="X53" s="243">
        <v>0</v>
      </c>
      <c r="Y53" s="243">
        <v>3198</v>
      </c>
      <c r="Z53" s="243">
        <v>382627</v>
      </c>
      <c r="AA53" s="243">
        <v>2672966</v>
      </c>
      <c r="AB53" s="243">
        <v>917095</v>
      </c>
      <c r="AC53" s="243">
        <v>11791220</v>
      </c>
      <c r="AD53" s="243">
        <v>28989</v>
      </c>
      <c r="AE53" s="243">
        <v>1739423</v>
      </c>
      <c r="AF53" s="243">
        <v>432785</v>
      </c>
      <c r="AG53" s="243">
        <v>58408</v>
      </c>
      <c r="AH53" s="243">
        <v>0</v>
      </c>
      <c r="AI53" s="243">
        <v>3745543</v>
      </c>
      <c r="AJ53" s="243">
        <v>105990</v>
      </c>
      <c r="AK53" s="243">
        <v>1885088</v>
      </c>
      <c r="AL53" s="129"/>
      <c r="AM53" s="129"/>
      <c r="AN53" s="129"/>
      <c r="AO53" s="129"/>
      <c r="AP53" s="129"/>
      <c r="AQ53" s="117">
        <f t="shared" si="4"/>
        <v>82756673</v>
      </c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</row>
    <row r="54" spans="2:89" x14ac:dyDescent="0.2">
      <c r="B54" s="130" t="s">
        <v>84</v>
      </c>
      <c r="C54" s="243">
        <v>4563729</v>
      </c>
      <c r="D54" s="243">
        <v>1494369</v>
      </c>
      <c r="E54" s="243">
        <v>306043</v>
      </c>
      <c r="F54" s="243">
        <v>6816739</v>
      </c>
      <c r="G54" s="243">
        <v>12379136</v>
      </c>
      <c r="H54" s="243">
        <v>2546440</v>
      </c>
      <c r="I54" s="243">
        <v>2821652</v>
      </c>
      <c r="J54" s="243">
        <v>0</v>
      </c>
      <c r="K54" s="243">
        <v>313423</v>
      </c>
      <c r="L54" s="243">
        <v>2058708</v>
      </c>
      <c r="M54" s="243">
        <v>4239444</v>
      </c>
      <c r="N54" s="243">
        <v>12222</v>
      </c>
      <c r="O54" s="243">
        <v>3008573</v>
      </c>
      <c r="P54" s="243">
        <v>5208288</v>
      </c>
      <c r="Q54" s="243">
        <v>37231658</v>
      </c>
      <c r="R54" s="243">
        <v>0</v>
      </c>
      <c r="S54" s="243">
        <v>47381</v>
      </c>
      <c r="T54" s="243">
        <v>12396817</v>
      </c>
      <c r="U54" s="243">
        <v>1192825</v>
      </c>
      <c r="V54" s="243">
        <v>1406</v>
      </c>
      <c r="W54" s="243">
        <v>0</v>
      </c>
      <c r="X54" s="243">
        <v>0</v>
      </c>
      <c r="Y54" s="243">
        <v>558080</v>
      </c>
      <c r="Z54" s="243">
        <v>21206302</v>
      </c>
      <c r="AA54" s="243">
        <v>0</v>
      </c>
      <c r="AB54" s="243">
        <v>309436</v>
      </c>
      <c r="AC54" s="243">
        <v>23074355</v>
      </c>
      <c r="AD54" s="243">
        <v>13785538</v>
      </c>
      <c r="AE54" s="243">
        <v>1625705</v>
      </c>
      <c r="AF54" s="243">
        <v>0</v>
      </c>
      <c r="AG54" s="243">
        <v>416178</v>
      </c>
      <c r="AH54" s="243">
        <v>20644346</v>
      </c>
      <c r="AI54" s="243">
        <v>0</v>
      </c>
      <c r="AJ54" s="243">
        <v>619299</v>
      </c>
      <c r="AK54" s="243">
        <v>749794</v>
      </c>
      <c r="AL54" s="129"/>
      <c r="AM54" s="129"/>
      <c r="AN54" s="129"/>
      <c r="AO54" s="129"/>
      <c r="AP54" s="129"/>
      <c r="AQ54" s="117">
        <f t="shared" si="4"/>
        <v>179627886</v>
      </c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</row>
    <row r="55" spans="2:89" x14ac:dyDescent="0.2">
      <c r="B55" s="128" t="s">
        <v>85</v>
      </c>
      <c r="C55" s="243">
        <v>3355680</v>
      </c>
      <c r="D55" s="243">
        <v>171763</v>
      </c>
      <c r="E55" s="243">
        <v>217189</v>
      </c>
      <c r="F55" s="243">
        <v>3867799</v>
      </c>
      <c r="G55" s="243">
        <v>91023596</v>
      </c>
      <c r="H55" s="243">
        <v>3836254</v>
      </c>
      <c r="I55" s="243">
        <v>909300</v>
      </c>
      <c r="J55" s="243">
        <v>2779162</v>
      </c>
      <c r="K55" s="243">
        <v>710604</v>
      </c>
      <c r="L55" s="243">
        <v>46684643</v>
      </c>
      <c r="M55" s="243">
        <v>6120693</v>
      </c>
      <c r="N55" s="243">
        <v>248158</v>
      </c>
      <c r="O55" s="243">
        <v>8063974</v>
      </c>
      <c r="P55" s="243">
        <v>871324</v>
      </c>
      <c r="Q55" s="243">
        <v>27613571</v>
      </c>
      <c r="R55" s="243">
        <v>170257249</v>
      </c>
      <c r="S55" s="243">
        <v>325</v>
      </c>
      <c r="T55" s="243">
        <v>15193148</v>
      </c>
      <c r="U55" s="243">
        <v>1097025</v>
      </c>
      <c r="V55" s="243">
        <v>3898</v>
      </c>
      <c r="W55" s="243">
        <v>0</v>
      </c>
      <c r="X55" s="243">
        <v>1012496</v>
      </c>
      <c r="Y55" s="243">
        <v>1610595</v>
      </c>
      <c r="Z55" s="243">
        <v>133620883</v>
      </c>
      <c r="AA55" s="243">
        <v>1832269</v>
      </c>
      <c r="AB55" s="243">
        <v>11190191</v>
      </c>
      <c r="AC55" s="243">
        <v>6125126</v>
      </c>
      <c r="AD55" s="243">
        <v>18287770</v>
      </c>
      <c r="AE55" s="243">
        <v>5803020</v>
      </c>
      <c r="AF55" s="243">
        <v>102363</v>
      </c>
      <c r="AG55" s="243">
        <v>221497</v>
      </c>
      <c r="AH55" s="243">
        <v>4307291</v>
      </c>
      <c r="AI55" s="243">
        <v>9849275</v>
      </c>
      <c r="AJ55" s="243">
        <v>691189</v>
      </c>
      <c r="AK55" s="243">
        <v>1677993</v>
      </c>
      <c r="AL55" s="129"/>
      <c r="AM55" s="129"/>
      <c r="AN55" s="129"/>
      <c r="AO55" s="129"/>
      <c r="AP55" s="129"/>
      <c r="AQ55" s="117">
        <f t="shared" si="4"/>
        <v>579357313</v>
      </c>
      <c r="AW55" s="124">
        <f t="shared" ref="AW55:CK55" si="19">C55-SUM(C56:C60)</f>
        <v>0</v>
      </c>
      <c r="AX55" s="124">
        <f t="shared" si="19"/>
        <v>0</v>
      </c>
      <c r="AY55" s="124">
        <f t="shared" si="19"/>
        <v>0</v>
      </c>
      <c r="AZ55" s="124">
        <f t="shared" si="19"/>
        <v>0</v>
      </c>
      <c r="BA55" s="124">
        <f t="shared" si="19"/>
        <v>0</v>
      </c>
      <c r="BB55" s="124">
        <f t="shared" si="19"/>
        <v>0</v>
      </c>
      <c r="BC55" s="124">
        <f t="shared" si="19"/>
        <v>0</v>
      </c>
      <c r="BD55" s="124">
        <f t="shared" si="19"/>
        <v>0</v>
      </c>
      <c r="BE55" s="124">
        <f t="shared" si="19"/>
        <v>0</v>
      </c>
      <c r="BF55" s="124">
        <f t="shared" si="19"/>
        <v>0</v>
      </c>
      <c r="BG55" s="124">
        <f t="shared" si="19"/>
        <v>0</v>
      </c>
      <c r="BH55" s="124">
        <f t="shared" si="19"/>
        <v>0</v>
      </c>
      <c r="BI55" s="124">
        <f t="shared" si="19"/>
        <v>0</v>
      </c>
      <c r="BJ55" s="124">
        <f t="shared" si="19"/>
        <v>0</v>
      </c>
      <c r="BK55" s="124">
        <f t="shared" si="19"/>
        <v>0</v>
      </c>
      <c r="BL55" s="124">
        <f t="shared" si="19"/>
        <v>0</v>
      </c>
      <c r="BM55" s="124">
        <f t="shared" si="19"/>
        <v>0</v>
      </c>
      <c r="BN55" s="124">
        <f t="shared" si="19"/>
        <v>0</v>
      </c>
      <c r="BO55" s="124">
        <f t="shared" si="19"/>
        <v>0</v>
      </c>
      <c r="BP55" s="124">
        <f t="shared" si="19"/>
        <v>0</v>
      </c>
      <c r="BQ55" s="124">
        <f t="shared" si="19"/>
        <v>0</v>
      </c>
      <c r="BR55" s="124">
        <f t="shared" si="19"/>
        <v>0</v>
      </c>
      <c r="BS55" s="124">
        <f t="shared" si="19"/>
        <v>0</v>
      </c>
      <c r="BT55" s="124">
        <f t="shared" si="19"/>
        <v>0</v>
      </c>
      <c r="BU55" s="124">
        <f t="shared" si="19"/>
        <v>0</v>
      </c>
      <c r="BV55" s="124">
        <f t="shared" si="19"/>
        <v>0</v>
      </c>
      <c r="BW55" s="124">
        <f t="shared" si="19"/>
        <v>0</v>
      </c>
      <c r="BX55" s="124">
        <f t="shared" si="19"/>
        <v>0</v>
      </c>
      <c r="BY55" s="124">
        <f t="shared" si="19"/>
        <v>0</v>
      </c>
      <c r="BZ55" s="124">
        <f t="shared" si="19"/>
        <v>0</v>
      </c>
      <c r="CA55" s="124">
        <f t="shared" si="19"/>
        <v>0</v>
      </c>
      <c r="CB55" s="124">
        <f t="shared" si="19"/>
        <v>0</v>
      </c>
      <c r="CC55" s="124">
        <f t="shared" si="19"/>
        <v>0</v>
      </c>
      <c r="CD55" s="124">
        <f t="shared" si="19"/>
        <v>0</v>
      </c>
      <c r="CE55" s="124">
        <f t="shared" si="19"/>
        <v>0</v>
      </c>
      <c r="CF55" s="124">
        <f t="shared" si="19"/>
        <v>0</v>
      </c>
      <c r="CG55" s="124">
        <f t="shared" si="19"/>
        <v>0</v>
      </c>
      <c r="CH55" s="124">
        <f t="shared" si="19"/>
        <v>0</v>
      </c>
      <c r="CI55" s="124">
        <f t="shared" si="19"/>
        <v>0</v>
      </c>
      <c r="CJ55" s="124">
        <f t="shared" si="19"/>
        <v>0</v>
      </c>
      <c r="CK55" s="124">
        <f t="shared" si="19"/>
        <v>0</v>
      </c>
    </row>
    <row r="56" spans="2:89" x14ac:dyDescent="0.2">
      <c r="B56" s="130" t="s">
        <v>86</v>
      </c>
      <c r="C56" s="243">
        <v>0</v>
      </c>
      <c r="D56" s="243">
        <v>748</v>
      </c>
      <c r="E56" s="243">
        <v>0</v>
      </c>
      <c r="F56" s="243">
        <v>365583</v>
      </c>
      <c r="G56" s="243">
        <v>200290</v>
      </c>
      <c r="H56" s="243">
        <v>362446</v>
      </c>
      <c r="I56" s="243">
        <v>2400</v>
      </c>
      <c r="J56" s="243">
        <v>7681</v>
      </c>
      <c r="K56" s="243">
        <v>0</v>
      </c>
      <c r="L56" s="243">
        <v>990662</v>
      </c>
      <c r="M56" s="243">
        <v>0</v>
      </c>
      <c r="N56" s="243">
        <v>932</v>
      </c>
      <c r="O56" s="243">
        <v>3105</v>
      </c>
      <c r="P56" s="243">
        <v>9644</v>
      </c>
      <c r="Q56" s="243">
        <v>410005</v>
      </c>
      <c r="R56" s="243">
        <v>422108</v>
      </c>
      <c r="S56" s="243">
        <v>0</v>
      </c>
      <c r="T56" s="243">
        <v>11848</v>
      </c>
      <c r="U56" s="243">
        <v>212</v>
      </c>
      <c r="V56" s="243">
        <v>0</v>
      </c>
      <c r="W56" s="243">
        <v>0</v>
      </c>
      <c r="X56" s="243">
        <v>41786</v>
      </c>
      <c r="Y56" s="243">
        <v>2870</v>
      </c>
      <c r="Z56" s="243">
        <v>2767</v>
      </c>
      <c r="AA56" s="243">
        <v>53239</v>
      </c>
      <c r="AB56" s="243">
        <v>0</v>
      </c>
      <c r="AC56" s="243">
        <v>678286</v>
      </c>
      <c r="AD56" s="243">
        <v>0</v>
      </c>
      <c r="AE56" s="243">
        <v>3011</v>
      </c>
      <c r="AF56" s="243">
        <v>349</v>
      </c>
      <c r="AG56" s="243">
        <v>3341</v>
      </c>
      <c r="AH56" s="243">
        <v>427091</v>
      </c>
      <c r="AI56" s="243">
        <v>113180</v>
      </c>
      <c r="AJ56" s="243">
        <v>7656</v>
      </c>
      <c r="AK56" s="243">
        <v>10077</v>
      </c>
      <c r="AL56" s="129"/>
      <c r="AM56" s="129"/>
      <c r="AN56" s="129"/>
      <c r="AO56" s="129"/>
      <c r="AP56" s="129"/>
      <c r="AQ56" s="117">
        <f t="shared" si="4"/>
        <v>4131317</v>
      </c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</row>
    <row r="57" spans="2:89" x14ac:dyDescent="0.2">
      <c r="B57" s="130" t="s">
        <v>87</v>
      </c>
      <c r="C57" s="243">
        <v>43365</v>
      </c>
      <c r="D57" s="243">
        <v>0</v>
      </c>
      <c r="E57" s="243">
        <v>0</v>
      </c>
      <c r="F57" s="243">
        <v>0</v>
      </c>
      <c r="G57" s="243">
        <v>286339</v>
      </c>
      <c r="H57" s="243">
        <v>1235398</v>
      </c>
      <c r="I57" s="243">
        <v>0</v>
      </c>
      <c r="J57" s="243">
        <v>0</v>
      </c>
      <c r="K57" s="243">
        <v>0</v>
      </c>
      <c r="L57" s="243">
        <v>46414</v>
      </c>
      <c r="M57" s="243">
        <v>0</v>
      </c>
      <c r="N57" s="243">
        <v>0</v>
      </c>
      <c r="O57" s="243">
        <v>11568</v>
      </c>
      <c r="P57" s="243">
        <v>0</v>
      </c>
      <c r="Q57" s="243">
        <v>91669</v>
      </c>
      <c r="R57" s="243">
        <v>0</v>
      </c>
      <c r="S57" s="243">
        <v>0</v>
      </c>
      <c r="T57" s="243">
        <v>0</v>
      </c>
      <c r="U57" s="243">
        <v>3634</v>
      </c>
      <c r="V57" s="243">
        <v>0</v>
      </c>
      <c r="W57" s="243">
        <v>0</v>
      </c>
      <c r="X57" s="243">
        <v>0</v>
      </c>
      <c r="Y57" s="243">
        <v>369532</v>
      </c>
      <c r="Z57" s="243">
        <v>3123418</v>
      </c>
      <c r="AA57" s="243">
        <v>18311</v>
      </c>
      <c r="AB57" s="243">
        <v>457863</v>
      </c>
      <c r="AC57" s="243">
        <v>85724</v>
      </c>
      <c r="AD57" s="243">
        <v>24313</v>
      </c>
      <c r="AE57" s="243">
        <v>9021</v>
      </c>
      <c r="AF57" s="243">
        <v>0</v>
      </c>
      <c r="AG57" s="243">
        <v>4063</v>
      </c>
      <c r="AH57" s="243">
        <v>38458</v>
      </c>
      <c r="AI57" s="243">
        <v>0</v>
      </c>
      <c r="AJ57" s="243">
        <v>0</v>
      </c>
      <c r="AK57" s="243">
        <v>0</v>
      </c>
      <c r="AL57" s="129"/>
      <c r="AM57" s="129"/>
      <c r="AN57" s="129"/>
      <c r="AO57" s="129"/>
      <c r="AP57" s="129"/>
      <c r="AQ57" s="117">
        <f t="shared" si="4"/>
        <v>5849090</v>
      </c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</row>
    <row r="58" spans="2:89" x14ac:dyDescent="0.2">
      <c r="B58" s="130" t="s">
        <v>88</v>
      </c>
      <c r="C58" s="243">
        <v>1056590</v>
      </c>
      <c r="D58" s="243">
        <v>94138</v>
      </c>
      <c r="E58" s="243">
        <v>44609</v>
      </c>
      <c r="F58" s="243">
        <v>1589325</v>
      </c>
      <c r="G58" s="243">
        <v>7440159</v>
      </c>
      <c r="H58" s="243">
        <v>17211</v>
      </c>
      <c r="I58" s="243">
        <v>504867</v>
      </c>
      <c r="J58" s="243">
        <v>20069</v>
      </c>
      <c r="K58" s="243">
        <v>0</v>
      </c>
      <c r="L58" s="243">
        <v>657661</v>
      </c>
      <c r="M58" s="243">
        <v>5140944</v>
      </c>
      <c r="N58" s="243">
        <v>50271</v>
      </c>
      <c r="O58" s="243">
        <v>9188</v>
      </c>
      <c r="P58" s="243">
        <v>1010</v>
      </c>
      <c r="Q58" s="243">
        <v>4609859</v>
      </c>
      <c r="R58" s="243">
        <v>57420030</v>
      </c>
      <c r="S58" s="243">
        <v>0</v>
      </c>
      <c r="T58" s="243">
        <v>9604</v>
      </c>
      <c r="U58" s="243">
        <v>222633</v>
      </c>
      <c r="V58" s="243">
        <v>0</v>
      </c>
      <c r="W58" s="243">
        <v>0</v>
      </c>
      <c r="X58" s="243">
        <v>27395</v>
      </c>
      <c r="Y58" s="243">
        <v>-1472</v>
      </c>
      <c r="Z58" s="243">
        <v>3317477</v>
      </c>
      <c r="AA58" s="243">
        <v>0</v>
      </c>
      <c r="AB58" s="243">
        <v>7268503</v>
      </c>
      <c r="AC58" s="243">
        <v>0</v>
      </c>
      <c r="AD58" s="243">
        <v>9356327</v>
      </c>
      <c r="AE58" s="243">
        <v>472707</v>
      </c>
      <c r="AF58" s="243">
        <v>2357</v>
      </c>
      <c r="AG58" s="243">
        <v>0</v>
      </c>
      <c r="AH58" s="243">
        <v>32496</v>
      </c>
      <c r="AI58" s="243">
        <v>789266</v>
      </c>
      <c r="AJ58" s="243">
        <v>49209</v>
      </c>
      <c r="AK58" s="243">
        <v>0</v>
      </c>
      <c r="AL58" s="129"/>
      <c r="AM58" s="129"/>
      <c r="AN58" s="129"/>
      <c r="AO58" s="129"/>
      <c r="AP58" s="129"/>
      <c r="AQ58" s="117">
        <f t="shared" si="4"/>
        <v>100202433</v>
      </c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</row>
    <row r="59" spans="2:89" x14ac:dyDescent="0.2">
      <c r="B59" s="130" t="s">
        <v>89</v>
      </c>
      <c r="C59" s="243">
        <v>40616</v>
      </c>
      <c r="D59" s="243">
        <v>57862</v>
      </c>
      <c r="E59" s="243">
        <v>0</v>
      </c>
      <c r="F59" s="243">
        <v>385205</v>
      </c>
      <c r="G59" s="243">
        <v>825535</v>
      </c>
      <c r="H59" s="243">
        <v>393277</v>
      </c>
      <c r="I59" s="243">
        <v>0</v>
      </c>
      <c r="J59" s="243">
        <v>822682</v>
      </c>
      <c r="K59" s="243">
        <v>60402</v>
      </c>
      <c r="L59" s="243">
        <v>0</v>
      </c>
      <c r="M59" s="243">
        <v>171284</v>
      </c>
      <c r="N59" s="243">
        <v>26731</v>
      </c>
      <c r="O59" s="243">
        <v>36906</v>
      </c>
      <c r="P59" s="243">
        <v>0</v>
      </c>
      <c r="Q59" s="243">
        <v>0</v>
      </c>
      <c r="R59" s="243">
        <v>666398</v>
      </c>
      <c r="S59" s="243">
        <v>0</v>
      </c>
      <c r="T59" s="243">
        <v>274602</v>
      </c>
      <c r="U59" s="243">
        <v>0</v>
      </c>
      <c r="V59" s="243">
        <v>777</v>
      </c>
      <c r="W59" s="243">
        <v>0</v>
      </c>
      <c r="X59" s="243">
        <v>98106</v>
      </c>
      <c r="Y59" s="243">
        <v>17635</v>
      </c>
      <c r="Z59" s="243">
        <v>200978</v>
      </c>
      <c r="AA59" s="243">
        <v>353210</v>
      </c>
      <c r="AB59" s="243">
        <v>95272</v>
      </c>
      <c r="AC59" s="243">
        <v>0</v>
      </c>
      <c r="AD59" s="243">
        <v>179309</v>
      </c>
      <c r="AE59" s="243">
        <v>93575</v>
      </c>
      <c r="AF59" s="243">
        <v>21271</v>
      </c>
      <c r="AG59" s="243">
        <v>0</v>
      </c>
      <c r="AH59" s="243">
        <v>200892</v>
      </c>
      <c r="AI59" s="243">
        <v>1303533</v>
      </c>
      <c r="AJ59" s="243">
        <v>0</v>
      </c>
      <c r="AK59" s="243">
        <v>873723</v>
      </c>
      <c r="AL59" s="129"/>
      <c r="AM59" s="129"/>
      <c r="AN59" s="129"/>
      <c r="AO59" s="129"/>
      <c r="AP59" s="129"/>
      <c r="AQ59" s="117">
        <f t="shared" si="4"/>
        <v>7199781</v>
      </c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</row>
    <row r="60" spans="2:89" x14ac:dyDescent="0.2">
      <c r="B60" s="130" t="s">
        <v>90</v>
      </c>
      <c r="C60" s="243">
        <v>2215109</v>
      </c>
      <c r="D60" s="243">
        <v>19015</v>
      </c>
      <c r="E60" s="243">
        <v>172580</v>
      </c>
      <c r="F60" s="243">
        <v>1527686</v>
      </c>
      <c r="G60" s="243">
        <v>82271273</v>
      </c>
      <c r="H60" s="243">
        <v>1827922</v>
      </c>
      <c r="I60" s="243">
        <v>402033</v>
      </c>
      <c r="J60" s="243">
        <v>1928730</v>
      </c>
      <c r="K60" s="243">
        <v>650202</v>
      </c>
      <c r="L60" s="243">
        <v>44989906</v>
      </c>
      <c r="M60" s="243">
        <v>808465</v>
      </c>
      <c r="N60" s="243">
        <v>170224</v>
      </c>
      <c r="O60" s="243">
        <v>8003207</v>
      </c>
      <c r="P60" s="243">
        <v>860670</v>
      </c>
      <c r="Q60" s="243">
        <v>22502038</v>
      </c>
      <c r="R60" s="243">
        <v>111748713</v>
      </c>
      <c r="S60" s="243">
        <v>325</v>
      </c>
      <c r="T60" s="243">
        <v>14897094</v>
      </c>
      <c r="U60" s="243">
        <v>870546</v>
      </c>
      <c r="V60" s="243">
        <v>3121</v>
      </c>
      <c r="W60" s="243">
        <v>0</v>
      </c>
      <c r="X60" s="243">
        <v>845209</v>
      </c>
      <c r="Y60" s="243">
        <v>1222030</v>
      </c>
      <c r="Z60" s="243">
        <v>126976243</v>
      </c>
      <c r="AA60" s="243">
        <v>1407509</v>
      </c>
      <c r="AB60" s="243">
        <v>3368553</v>
      </c>
      <c r="AC60" s="243">
        <v>5361116</v>
      </c>
      <c r="AD60" s="243">
        <v>8727821</v>
      </c>
      <c r="AE60" s="243">
        <v>5224706</v>
      </c>
      <c r="AF60" s="243">
        <v>78386</v>
      </c>
      <c r="AG60" s="243">
        <v>214093</v>
      </c>
      <c r="AH60" s="243">
        <v>3608354</v>
      </c>
      <c r="AI60" s="243">
        <v>7643296</v>
      </c>
      <c r="AJ60" s="243">
        <v>634324</v>
      </c>
      <c r="AK60" s="243">
        <v>794193</v>
      </c>
      <c r="AL60" s="129"/>
      <c r="AM60" s="129"/>
      <c r="AN60" s="129"/>
      <c r="AO60" s="129"/>
      <c r="AP60" s="129"/>
      <c r="AQ60" s="117">
        <f t="shared" si="4"/>
        <v>461974692</v>
      </c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</row>
    <row r="63" spans="2:89" ht="18.75" customHeight="1" x14ac:dyDescent="0.2">
      <c r="B63" s="286" t="s">
        <v>110</v>
      </c>
      <c r="C63" s="287"/>
      <c r="D63" s="287"/>
      <c r="E63" s="287"/>
      <c r="F63" s="287"/>
      <c r="G63" s="287"/>
      <c r="H63" s="287"/>
      <c r="I63" s="287"/>
      <c r="J63" s="287"/>
      <c r="K63" s="287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287"/>
      <c r="AK63" s="287"/>
      <c r="AL63" s="287"/>
      <c r="AM63" s="287"/>
      <c r="AN63" s="287"/>
      <c r="AO63" s="287"/>
      <c r="AP63" s="287"/>
      <c r="AQ63" s="288"/>
    </row>
    <row r="64" spans="2:89" s="146" customFormat="1" x14ac:dyDescent="0.2">
      <c r="B64" s="168"/>
      <c r="C64" s="160">
        <f>COUNTIF($C$65:$AP$65,C65)</f>
        <v>1</v>
      </c>
      <c r="D64" s="160">
        <f t="shared" ref="D64:AP64" si="20">COUNTIF($C$65:$AP$65,D65)</f>
        <v>1</v>
      </c>
      <c r="E64" s="160">
        <f t="shared" si="20"/>
        <v>1</v>
      </c>
      <c r="F64" s="160">
        <f t="shared" si="20"/>
        <v>1</v>
      </c>
      <c r="G64" s="160">
        <f t="shared" si="20"/>
        <v>1</v>
      </c>
      <c r="H64" s="160">
        <f t="shared" si="20"/>
        <v>1</v>
      </c>
      <c r="I64" s="160">
        <f t="shared" si="20"/>
        <v>1</v>
      </c>
      <c r="J64" s="160">
        <f t="shared" si="20"/>
        <v>1</v>
      </c>
      <c r="K64" s="160">
        <f t="shared" si="20"/>
        <v>1</v>
      </c>
      <c r="L64" s="160">
        <f t="shared" si="20"/>
        <v>1</v>
      </c>
      <c r="M64" s="160">
        <f t="shared" si="20"/>
        <v>1</v>
      </c>
      <c r="N64" s="160">
        <f t="shared" si="20"/>
        <v>1</v>
      </c>
      <c r="O64" s="160">
        <f t="shared" si="20"/>
        <v>1</v>
      </c>
      <c r="P64" s="160">
        <f t="shared" si="20"/>
        <v>1</v>
      </c>
      <c r="Q64" s="160">
        <f t="shared" si="20"/>
        <v>1</v>
      </c>
      <c r="R64" s="160">
        <f t="shared" si="20"/>
        <v>1</v>
      </c>
      <c r="S64" s="160">
        <f t="shared" si="20"/>
        <v>1</v>
      </c>
      <c r="T64" s="160">
        <f t="shared" si="20"/>
        <v>1</v>
      </c>
      <c r="U64" s="160">
        <f t="shared" si="20"/>
        <v>1</v>
      </c>
      <c r="V64" s="160">
        <f t="shared" si="20"/>
        <v>1</v>
      </c>
      <c r="W64" s="160">
        <f t="shared" si="20"/>
        <v>6</v>
      </c>
      <c r="X64" s="160">
        <f t="shared" si="20"/>
        <v>1</v>
      </c>
      <c r="Y64" s="160">
        <f t="shared" si="20"/>
        <v>1</v>
      </c>
      <c r="Z64" s="160">
        <f t="shared" si="20"/>
        <v>1</v>
      </c>
      <c r="AA64" s="160">
        <f t="shared" si="20"/>
        <v>1</v>
      </c>
      <c r="AB64" s="160">
        <f t="shared" si="20"/>
        <v>1</v>
      </c>
      <c r="AC64" s="160">
        <f t="shared" si="20"/>
        <v>1</v>
      </c>
      <c r="AD64" s="160">
        <f t="shared" si="20"/>
        <v>1</v>
      </c>
      <c r="AE64" s="160">
        <f t="shared" si="20"/>
        <v>1</v>
      </c>
      <c r="AF64" s="160">
        <f>COUNTIF($C$65:$AP$65,AF65)</f>
        <v>1</v>
      </c>
      <c r="AG64" s="160">
        <f t="shared" si="20"/>
        <v>1</v>
      </c>
      <c r="AH64" s="160">
        <f t="shared" si="20"/>
        <v>1</v>
      </c>
      <c r="AI64" s="160">
        <f t="shared" si="20"/>
        <v>1</v>
      </c>
      <c r="AJ64" s="160">
        <f t="shared" si="20"/>
        <v>1</v>
      </c>
      <c r="AK64" s="160">
        <f t="shared" si="20"/>
        <v>1</v>
      </c>
      <c r="AL64" s="160">
        <f t="shared" si="20"/>
        <v>6</v>
      </c>
      <c r="AM64" s="160">
        <f t="shared" si="20"/>
        <v>6</v>
      </c>
      <c r="AN64" s="160">
        <f t="shared" si="20"/>
        <v>6</v>
      </c>
      <c r="AO64" s="160">
        <f t="shared" si="20"/>
        <v>6</v>
      </c>
      <c r="AP64" s="160">
        <f t="shared" si="20"/>
        <v>6</v>
      </c>
      <c r="AQ64" s="168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7"/>
      <c r="BN64" s="207"/>
      <c r="BO64" s="207"/>
      <c r="BP64" s="207"/>
      <c r="BQ64" s="207"/>
      <c r="BR64" s="207"/>
      <c r="BS64" s="207"/>
      <c r="BT64" s="207"/>
      <c r="BU64" s="207"/>
      <c r="BV64" s="207"/>
      <c r="BW64" s="207"/>
      <c r="BX64" s="207"/>
      <c r="BY64" s="207"/>
      <c r="BZ64" s="207"/>
      <c r="CA64" s="207"/>
      <c r="CB64" s="207"/>
      <c r="CC64" s="207"/>
      <c r="CD64" s="207"/>
      <c r="CE64" s="207"/>
      <c r="CF64" s="207"/>
      <c r="CG64" s="207"/>
      <c r="CH64" s="207"/>
      <c r="CI64" s="207"/>
      <c r="CJ64" s="207"/>
      <c r="CK64" s="207"/>
    </row>
    <row r="65" spans="2:89" s="146" customFormat="1" hidden="1" x14ac:dyDescent="0.2">
      <c r="B65" s="147"/>
      <c r="C65" s="158">
        <f>SUM(C67:C109)</f>
        <v>2860428809</v>
      </c>
      <c r="D65" s="158">
        <f t="shared" ref="D65:AP65" si="21">SUM(D67:D109)</f>
        <v>22610674</v>
      </c>
      <c r="E65" s="158">
        <f t="shared" si="21"/>
        <v>822626979</v>
      </c>
      <c r="F65" s="158">
        <f t="shared" si="21"/>
        <v>1444403819</v>
      </c>
      <c r="G65" s="158">
        <f t="shared" si="21"/>
        <v>28683817537</v>
      </c>
      <c r="H65" s="158">
        <f t="shared" si="21"/>
        <v>1765869153</v>
      </c>
      <c r="I65" s="158">
        <f t="shared" si="21"/>
        <v>46262965</v>
      </c>
      <c r="J65" s="158">
        <f t="shared" si="21"/>
        <v>706182235</v>
      </c>
      <c r="K65" s="158">
        <f t="shared" si="21"/>
        <v>210078666</v>
      </c>
      <c r="L65" s="158">
        <f t="shared" si="21"/>
        <v>17659887460</v>
      </c>
      <c r="M65" s="158">
        <f t="shared" si="21"/>
        <v>252061174</v>
      </c>
      <c r="N65" s="158">
        <f t="shared" si="21"/>
        <v>109990052</v>
      </c>
      <c r="O65" s="158">
        <f t="shared" si="21"/>
        <v>4548719433</v>
      </c>
      <c r="P65" s="158">
        <f t="shared" si="21"/>
        <v>64872215</v>
      </c>
      <c r="Q65" s="158">
        <f t="shared" si="21"/>
        <v>38890123493</v>
      </c>
      <c r="R65" s="158">
        <f t="shared" si="21"/>
        <v>40384957531</v>
      </c>
      <c r="S65" s="158">
        <f t="shared" si="21"/>
        <v>9508623</v>
      </c>
      <c r="T65" s="158">
        <f t="shared" si="21"/>
        <v>6743768893</v>
      </c>
      <c r="U65" s="158">
        <f t="shared" si="21"/>
        <v>50678854</v>
      </c>
      <c r="V65" s="158">
        <f t="shared" si="21"/>
        <v>16331535</v>
      </c>
      <c r="W65" s="158">
        <f t="shared" si="21"/>
        <v>0</v>
      </c>
      <c r="X65" s="158">
        <f t="shared" si="21"/>
        <v>703214106</v>
      </c>
      <c r="Y65" s="158">
        <f t="shared" si="21"/>
        <v>297174455</v>
      </c>
      <c r="Z65" s="158">
        <f t="shared" si="21"/>
        <v>42201336188</v>
      </c>
      <c r="AA65" s="158">
        <f t="shared" si="21"/>
        <v>1450947382</v>
      </c>
      <c r="AB65" s="158">
        <f t="shared" si="21"/>
        <v>5247778773</v>
      </c>
      <c r="AC65" s="158">
        <f t="shared" si="21"/>
        <v>27988113431</v>
      </c>
      <c r="AD65" s="158">
        <f t="shared" si="21"/>
        <v>22897563365</v>
      </c>
      <c r="AE65" s="158">
        <f t="shared" si="21"/>
        <v>4963136023</v>
      </c>
      <c r="AF65" s="158">
        <f t="shared" si="21"/>
        <v>592967329</v>
      </c>
      <c r="AG65" s="158">
        <f t="shared" si="21"/>
        <v>456783776</v>
      </c>
      <c r="AH65" s="158">
        <f t="shared" si="21"/>
        <v>15011501643</v>
      </c>
      <c r="AI65" s="158">
        <f t="shared" si="21"/>
        <v>4962714627</v>
      </c>
      <c r="AJ65" s="158">
        <f t="shared" si="21"/>
        <v>194289910</v>
      </c>
      <c r="AK65" s="158">
        <f t="shared" si="21"/>
        <v>984749925</v>
      </c>
      <c r="AL65" s="158">
        <f t="shared" si="21"/>
        <v>0</v>
      </c>
      <c r="AM65" s="158">
        <f t="shared" si="21"/>
        <v>0</v>
      </c>
      <c r="AN65" s="158">
        <f t="shared" si="21"/>
        <v>0</v>
      </c>
      <c r="AO65" s="158">
        <f t="shared" si="21"/>
        <v>0</v>
      </c>
      <c r="AP65" s="158">
        <f t="shared" si="21"/>
        <v>0</v>
      </c>
      <c r="AQ65" s="14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7"/>
      <c r="BN65" s="207"/>
      <c r="BO65" s="207"/>
      <c r="BP65" s="207"/>
      <c r="BQ65" s="207"/>
      <c r="BR65" s="207"/>
      <c r="BS65" s="207"/>
      <c r="BT65" s="207"/>
      <c r="BU65" s="207"/>
      <c r="BV65" s="207"/>
      <c r="BW65" s="207"/>
      <c r="BX65" s="207"/>
      <c r="BY65" s="207"/>
      <c r="BZ65" s="207"/>
      <c r="CA65" s="207"/>
      <c r="CB65" s="207"/>
      <c r="CC65" s="207"/>
      <c r="CD65" s="207"/>
      <c r="CE65" s="207"/>
      <c r="CF65" s="207"/>
      <c r="CG65" s="207"/>
      <c r="CH65" s="207"/>
      <c r="CI65" s="207"/>
      <c r="CJ65" s="207"/>
      <c r="CK65" s="207"/>
    </row>
    <row r="66" spans="2:89" s="171" customFormat="1" ht="22.5" x14ac:dyDescent="0.2">
      <c r="B66" s="122"/>
      <c r="C66" s="122" t="str">
        <f>C7</f>
        <v>4 Life Seguros</v>
      </c>
      <c r="D66" s="122" t="str">
        <f t="shared" ref="D66:AQ66" si="22">D7</f>
        <v>Alemana Seguros</v>
      </c>
      <c r="E66" s="122" t="str">
        <f t="shared" si="22"/>
        <v>BanChile</v>
      </c>
      <c r="F66" s="122" t="str">
        <f t="shared" si="22"/>
        <v>BCI Seguros Vida</v>
      </c>
      <c r="G66" s="122" t="str">
        <f t="shared" si="22"/>
        <v>BICE Vida</v>
      </c>
      <c r="H66" s="122" t="str">
        <f t="shared" si="22"/>
        <v>BNP Paribas Cardif</v>
      </c>
      <c r="I66" s="122" t="str">
        <f t="shared" si="22"/>
        <v>Bupa</v>
      </c>
      <c r="J66" s="122" t="str">
        <f t="shared" si="22"/>
        <v>Cámara</v>
      </c>
      <c r="K66" s="122" t="str">
        <f t="shared" si="22"/>
        <v>CF Seguros de Vida</v>
      </c>
      <c r="L66" s="122" t="str">
        <f t="shared" si="22"/>
        <v>Chilena Consolidada</v>
      </c>
      <c r="M66" s="122" t="str">
        <f t="shared" si="22"/>
        <v>Chubb Vida</v>
      </c>
      <c r="N66" s="122" t="str">
        <f t="shared" si="22"/>
        <v>CLC</v>
      </c>
      <c r="O66" s="122" t="str">
        <f t="shared" si="22"/>
        <v>CN Life</v>
      </c>
      <c r="P66" s="122" t="str">
        <f t="shared" si="22"/>
        <v>Colmena Seguros</v>
      </c>
      <c r="Q66" s="122" t="str">
        <f t="shared" si="22"/>
        <v>Confuturo</v>
      </c>
      <c r="R66" s="122" t="str">
        <f t="shared" si="22"/>
        <v>Consorcio Nacional</v>
      </c>
      <c r="S66" s="122" t="str">
        <f t="shared" si="22"/>
        <v>Divina Pastora</v>
      </c>
      <c r="T66" s="122" t="str">
        <f t="shared" si="22"/>
        <v>EuroAmérica</v>
      </c>
      <c r="U66" s="122" t="str">
        <f t="shared" si="22"/>
        <v>HDI Vida</v>
      </c>
      <c r="V66" s="122" t="str">
        <f t="shared" si="22"/>
        <v>Huelen</v>
      </c>
      <c r="W66" s="122" t="str">
        <f t="shared" si="22"/>
        <v>M. de Carabineros</v>
      </c>
      <c r="X66" s="122" t="str">
        <f t="shared" si="22"/>
        <v>M. del Ej. y Av.</v>
      </c>
      <c r="Y66" s="122" t="str">
        <f t="shared" si="22"/>
        <v>Mapfre Vida</v>
      </c>
      <c r="Z66" s="122" t="str">
        <f t="shared" si="22"/>
        <v>MetLife</v>
      </c>
      <c r="AA66" s="122" t="str">
        <f t="shared" si="22"/>
        <v>Mutual de Seguros</v>
      </c>
      <c r="AB66" s="122" t="str">
        <f t="shared" si="22"/>
        <v>Ohio National</v>
      </c>
      <c r="AC66" s="122" t="str">
        <f t="shared" si="22"/>
        <v>Penta Vida</v>
      </c>
      <c r="AD66" s="122" t="str">
        <f t="shared" si="22"/>
        <v>Principal</v>
      </c>
      <c r="AE66" s="122" t="str">
        <f t="shared" si="22"/>
        <v>Renta Nacional</v>
      </c>
      <c r="AF66" s="122" t="str">
        <f t="shared" si="22"/>
        <v>Rigel</v>
      </c>
      <c r="AG66" s="122" t="str">
        <f t="shared" si="22"/>
        <v>Save Seguros</v>
      </c>
      <c r="AH66" s="122" t="str">
        <f t="shared" si="22"/>
        <v>Security Previsión</v>
      </c>
      <c r="AI66" s="122" t="str">
        <f t="shared" si="22"/>
        <v>Sura</v>
      </c>
      <c r="AJ66" s="122" t="str">
        <f t="shared" si="22"/>
        <v>Suramericana</v>
      </c>
      <c r="AK66" s="122" t="str">
        <f t="shared" si="22"/>
        <v>Zurich Santander</v>
      </c>
      <c r="AL66" s="122">
        <f t="shared" si="22"/>
        <v>0</v>
      </c>
      <c r="AM66" s="122">
        <f t="shared" si="22"/>
        <v>0</v>
      </c>
      <c r="AN66" s="122">
        <f t="shared" si="22"/>
        <v>0</v>
      </c>
      <c r="AO66" s="122">
        <f t="shared" si="22"/>
        <v>0</v>
      </c>
      <c r="AP66" s="122">
        <f t="shared" si="22"/>
        <v>0</v>
      </c>
      <c r="AQ66" s="122" t="str">
        <f t="shared" si="22"/>
        <v>Mercado</v>
      </c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0"/>
      <c r="BN66" s="230"/>
      <c r="BO66" s="230"/>
      <c r="BP66" s="230"/>
      <c r="BQ66" s="230"/>
      <c r="BR66" s="230"/>
      <c r="BS66" s="230"/>
      <c r="BT66" s="230"/>
      <c r="BU66" s="230"/>
      <c r="BV66" s="230"/>
      <c r="BW66" s="230"/>
      <c r="BX66" s="230"/>
      <c r="BY66" s="230"/>
      <c r="BZ66" s="230"/>
      <c r="CA66" s="230"/>
      <c r="CB66" s="230"/>
      <c r="CC66" s="230"/>
      <c r="CD66" s="230"/>
      <c r="CE66" s="230"/>
      <c r="CF66" s="230"/>
      <c r="CG66" s="230"/>
      <c r="CH66" s="230"/>
      <c r="CI66" s="230"/>
      <c r="CJ66" s="230"/>
      <c r="CK66" s="230"/>
    </row>
    <row r="67" spans="2:89" x14ac:dyDescent="0.2">
      <c r="B67" s="132" t="s">
        <v>111</v>
      </c>
      <c r="C67" s="126">
        <v>448173007</v>
      </c>
      <c r="D67" s="126">
        <v>2255656</v>
      </c>
      <c r="E67" s="126">
        <v>141527332</v>
      </c>
      <c r="F67" s="126">
        <v>231869217</v>
      </c>
      <c r="G67" s="126">
        <v>4605952304</v>
      </c>
      <c r="H67" s="126">
        <v>274381967</v>
      </c>
      <c r="I67" s="126">
        <v>6298215</v>
      </c>
      <c r="J67" s="126">
        <v>100064410</v>
      </c>
      <c r="K67" s="126">
        <v>26734818</v>
      </c>
      <c r="L67" s="126">
        <v>2966173572</v>
      </c>
      <c r="M67" s="126">
        <v>5240758</v>
      </c>
      <c r="N67" s="126">
        <v>11792641</v>
      </c>
      <c r="O67" s="126">
        <v>699768565</v>
      </c>
      <c r="P67" s="126">
        <v>9660762</v>
      </c>
      <c r="Q67" s="126">
        <v>6329734892</v>
      </c>
      <c r="R67" s="126">
        <v>6505144142</v>
      </c>
      <c r="S67" s="126">
        <v>10935</v>
      </c>
      <c r="T67" s="126">
        <v>1046358479</v>
      </c>
      <c r="U67" s="126">
        <v>7689079</v>
      </c>
      <c r="V67" s="126">
        <v>597795</v>
      </c>
      <c r="W67" s="126">
        <v>0</v>
      </c>
      <c r="X67" s="126">
        <v>48925729</v>
      </c>
      <c r="Y67" s="126">
        <v>46845207</v>
      </c>
      <c r="Z67" s="126">
        <v>6970759797</v>
      </c>
      <c r="AA67" s="126">
        <v>155112453</v>
      </c>
      <c r="AB67" s="126">
        <v>847722098</v>
      </c>
      <c r="AC67" s="126">
        <v>4540840139</v>
      </c>
      <c r="AD67" s="126">
        <v>3744776280</v>
      </c>
      <c r="AE67" s="126">
        <v>789899541</v>
      </c>
      <c r="AF67" s="126">
        <v>85749598</v>
      </c>
      <c r="AG67" s="126">
        <v>79316228</v>
      </c>
      <c r="AH67" s="126">
        <v>2527654976</v>
      </c>
      <c r="AI67" s="126">
        <v>965865934</v>
      </c>
      <c r="AJ67" s="126">
        <v>25463551</v>
      </c>
      <c r="AK67" s="126">
        <v>157259614</v>
      </c>
      <c r="AL67" s="126"/>
      <c r="AM67" s="126"/>
      <c r="AN67" s="126"/>
      <c r="AO67" s="126"/>
      <c r="AP67" s="126"/>
      <c r="AQ67" s="117">
        <f>SUM(C67:AP67)</f>
        <v>44405619691</v>
      </c>
      <c r="AW67" s="124">
        <f>C67-SUM(C68:C70,C90)</f>
        <v>0</v>
      </c>
      <c r="AX67" s="124">
        <f>D67-SUM(D68:D70,D90)</f>
        <v>0</v>
      </c>
      <c r="AY67" s="124">
        <f t="shared" ref="AY67:BU67" si="23">E67-SUM(E68:E70,E90)</f>
        <v>0</v>
      </c>
      <c r="AZ67" s="124">
        <f t="shared" si="23"/>
        <v>0</v>
      </c>
      <c r="BA67" s="124">
        <f t="shared" si="23"/>
        <v>0</v>
      </c>
      <c r="BB67" s="124">
        <f t="shared" si="23"/>
        <v>0</v>
      </c>
      <c r="BC67" s="124">
        <f t="shared" si="23"/>
        <v>0</v>
      </c>
      <c r="BD67" s="124">
        <f t="shared" si="23"/>
        <v>0</v>
      </c>
      <c r="BE67" s="124">
        <f t="shared" si="23"/>
        <v>0</v>
      </c>
      <c r="BF67" s="124">
        <f t="shared" si="23"/>
        <v>0</v>
      </c>
      <c r="BG67" s="124">
        <f t="shared" si="23"/>
        <v>0</v>
      </c>
      <c r="BH67" s="124">
        <f t="shared" si="23"/>
        <v>0</v>
      </c>
      <c r="BI67" s="124">
        <f t="shared" si="23"/>
        <v>0</v>
      </c>
      <c r="BJ67" s="124">
        <f t="shared" si="23"/>
        <v>0</v>
      </c>
      <c r="BK67" s="124">
        <f t="shared" si="23"/>
        <v>0</v>
      </c>
      <c r="BL67" s="124">
        <f t="shared" si="23"/>
        <v>0</v>
      </c>
      <c r="BM67" s="124">
        <f t="shared" si="23"/>
        <v>0</v>
      </c>
      <c r="BN67" s="124">
        <f t="shared" si="23"/>
        <v>0</v>
      </c>
      <c r="BO67" s="124">
        <f t="shared" si="23"/>
        <v>0</v>
      </c>
      <c r="BP67" s="124">
        <f t="shared" si="23"/>
        <v>0</v>
      </c>
      <c r="BQ67" s="124">
        <f t="shared" si="23"/>
        <v>0</v>
      </c>
      <c r="BR67" s="124">
        <f t="shared" si="23"/>
        <v>0</v>
      </c>
      <c r="BS67" s="124">
        <f t="shared" si="23"/>
        <v>0</v>
      </c>
      <c r="BT67" s="124">
        <f t="shared" si="23"/>
        <v>0</v>
      </c>
      <c r="BU67" s="124">
        <f t="shared" si="23"/>
        <v>0</v>
      </c>
      <c r="BV67" s="124">
        <f t="shared" ref="BV67:CK67" si="24">AB67-SUM(AB68:AB70,AB90)</f>
        <v>0</v>
      </c>
      <c r="BW67" s="124">
        <f t="shared" si="24"/>
        <v>0</v>
      </c>
      <c r="BX67" s="124">
        <f t="shared" si="24"/>
        <v>0</v>
      </c>
      <c r="BY67" s="124">
        <f t="shared" si="24"/>
        <v>0</v>
      </c>
      <c r="BZ67" s="124">
        <f t="shared" si="24"/>
        <v>0</v>
      </c>
      <c r="CA67" s="124">
        <f t="shared" si="24"/>
        <v>0</v>
      </c>
      <c r="CB67" s="124">
        <f t="shared" si="24"/>
        <v>0</v>
      </c>
      <c r="CC67" s="124">
        <f t="shared" si="24"/>
        <v>0</v>
      </c>
      <c r="CD67" s="124">
        <f t="shared" si="24"/>
        <v>0</v>
      </c>
      <c r="CE67" s="124">
        <f t="shared" si="24"/>
        <v>0</v>
      </c>
      <c r="CF67" s="124">
        <f t="shared" si="24"/>
        <v>0</v>
      </c>
      <c r="CG67" s="124">
        <f t="shared" si="24"/>
        <v>0</v>
      </c>
      <c r="CH67" s="124">
        <f t="shared" si="24"/>
        <v>0</v>
      </c>
      <c r="CI67" s="124">
        <f t="shared" si="24"/>
        <v>0</v>
      </c>
      <c r="CJ67" s="124">
        <f t="shared" si="24"/>
        <v>0</v>
      </c>
      <c r="CK67" s="124">
        <f t="shared" si="24"/>
        <v>0</v>
      </c>
    </row>
    <row r="68" spans="2:89" x14ac:dyDescent="0.2">
      <c r="B68" s="132" t="s">
        <v>112</v>
      </c>
      <c r="C68" s="126">
        <v>36255</v>
      </c>
      <c r="D68" s="126">
        <v>0</v>
      </c>
      <c r="E68" s="126">
        <v>0</v>
      </c>
      <c r="F68" s="126">
        <v>26195</v>
      </c>
      <c r="G68" s="126">
        <v>52528221</v>
      </c>
      <c r="H68" s="126">
        <v>0</v>
      </c>
      <c r="I68" s="126">
        <v>0</v>
      </c>
      <c r="J68" s="126">
        <v>599027</v>
      </c>
      <c r="K68" s="126">
        <v>0</v>
      </c>
      <c r="L68" s="126">
        <v>6507024</v>
      </c>
      <c r="M68" s="126">
        <v>0</v>
      </c>
      <c r="N68" s="126">
        <v>0</v>
      </c>
      <c r="O68" s="126">
        <v>17731234</v>
      </c>
      <c r="P68" s="126">
        <v>0</v>
      </c>
      <c r="Q68" s="126">
        <v>81479167</v>
      </c>
      <c r="R68" s="126">
        <v>109980167</v>
      </c>
      <c r="S68" s="126">
        <v>459</v>
      </c>
      <c r="T68" s="126">
        <v>37121051</v>
      </c>
      <c r="U68" s="126">
        <v>500000</v>
      </c>
      <c r="V68" s="126">
        <v>0</v>
      </c>
      <c r="W68" s="126">
        <v>0</v>
      </c>
      <c r="X68" s="126">
        <v>0</v>
      </c>
      <c r="Y68" s="126">
        <v>0</v>
      </c>
      <c r="Z68" s="126">
        <v>163464595</v>
      </c>
      <c r="AA68" s="126">
        <v>0</v>
      </c>
      <c r="AB68" s="126">
        <v>90795</v>
      </c>
      <c r="AC68" s="126">
        <v>102978104</v>
      </c>
      <c r="AD68" s="126">
        <v>42376158</v>
      </c>
      <c r="AE68" s="126">
        <v>0</v>
      </c>
      <c r="AF68" s="126">
        <v>0</v>
      </c>
      <c r="AG68" s="126">
        <v>0</v>
      </c>
      <c r="AH68" s="126">
        <v>40423210</v>
      </c>
      <c r="AI68" s="126">
        <v>0</v>
      </c>
      <c r="AJ68" s="126">
        <v>0</v>
      </c>
      <c r="AK68" s="126">
        <v>1397129</v>
      </c>
      <c r="AL68" s="126"/>
      <c r="AM68" s="126"/>
      <c r="AN68" s="126"/>
      <c r="AO68" s="126"/>
      <c r="AP68" s="126"/>
      <c r="AQ68" s="117">
        <f t="shared" ref="AQ68:AQ109" si="25">SUM(C68:AP68)</f>
        <v>657238791</v>
      </c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</row>
    <row r="69" spans="2:89" x14ac:dyDescent="0.2">
      <c r="B69" s="132" t="s">
        <v>113</v>
      </c>
      <c r="C69" s="126">
        <v>0</v>
      </c>
      <c r="D69" s="126">
        <v>0</v>
      </c>
      <c r="E69" s="126">
        <v>0</v>
      </c>
      <c r="F69" s="126">
        <v>0</v>
      </c>
      <c r="G69" s="126">
        <v>0</v>
      </c>
      <c r="H69" s="126">
        <v>0</v>
      </c>
      <c r="I69" s="126">
        <v>0</v>
      </c>
      <c r="J69" s="126">
        <v>0</v>
      </c>
      <c r="K69" s="126">
        <v>0</v>
      </c>
      <c r="L69" s="126">
        <v>0</v>
      </c>
      <c r="M69" s="126">
        <v>0</v>
      </c>
      <c r="N69" s="126">
        <v>0</v>
      </c>
      <c r="O69" s="126">
        <v>0</v>
      </c>
      <c r="P69" s="126">
        <v>0</v>
      </c>
      <c r="Q69" s="126">
        <v>0</v>
      </c>
      <c r="R69" s="126">
        <v>0</v>
      </c>
      <c r="S69" s="126">
        <v>0</v>
      </c>
      <c r="T69" s="126">
        <v>0</v>
      </c>
      <c r="U69" s="126">
        <v>0</v>
      </c>
      <c r="V69" s="126">
        <v>0</v>
      </c>
      <c r="W69" s="126">
        <v>0</v>
      </c>
      <c r="X69" s="126">
        <v>0</v>
      </c>
      <c r="Y69" s="126">
        <v>0</v>
      </c>
      <c r="Z69" s="126">
        <v>0</v>
      </c>
      <c r="AA69" s="126">
        <v>0</v>
      </c>
      <c r="AB69" s="126">
        <v>0</v>
      </c>
      <c r="AC69" s="126">
        <v>0</v>
      </c>
      <c r="AD69" s="126">
        <v>0</v>
      </c>
      <c r="AE69" s="126">
        <v>0</v>
      </c>
      <c r="AF69" s="126">
        <v>0</v>
      </c>
      <c r="AG69" s="126">
        <v>0</v>
      </c>
      <c r="AH69" s="126">
        <v>0</v>
      </c>
      <c r="AI69" s="126">
        <v>0</v>
      </c>
      <c r="AJ69" s="126">
        <v>0</v>
      </c>
      <c r="AK69" s="126">
        <v>0</v>
      </c>
      <c r="AL69" s="126"/>
      <c r="AM69" s="126"/>
      <c r="AN69" s="126"/>
      <c r="AO69" s="126"/>
      <c r="AP69" s="126"/>
      <c r="AQ69" s="117">
        <f t="shared" si="25"/>
        <v>0</v>
      </c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</row>
    <row r="70" spans="2:89" x14ac:dyDescent="0.2">
      <c r="B70" s="132" t="s">
        <v>114</v>
      </c>
      <c r="C70" s="126">
        <v>443974686</v>
      </c>
      <c r="D70" s="126">
        <v>1677995</v>
      </c>
      <c r="E70" s="126">
        <v>122564952</v>
      </c>
      <c r="F70" s="126">
        <v>199834998</v>
      </c>
      <c r="G70" s="126">
        <v>4447812029</v>
      </c>
      <c r="H70" s="126">
        <v>222290803</v>
      </c>
      <c r="I70" s="126">
        <v>4200851</v>
      </c>
      <c r="J70" s="126">
        <v>79540948</v>
      </c>
      <c r="K70" s="126">
        <v>23443591</v>
      </c>
      <c r="L70" s="126">
        <v>2835548406</v>
      </c>
      <c r="M70" s="126">
        <v>1800699</v>
      </c>
      <c r="N70" s="126">
        <v>7525503</v>
      </c>
      <c r="O70" s="126">
        <v>656875194</v>
      </c>
      <c r="P70" s="126">
        <v>7321833</v>
      </c>
      <c r="Q70" s="126">
        <v>6215121333</v>
      </c>
      <c r="R70" s="126">
        <v>6171757734</v>
      </c>
      <c r="S70" s="126">
        <v>0</v>
      </c>
      <c r="T70" s="126">
        <v>982701653</v>
      </c>
      <c r="U70" s="126">
        <v>6367367</v>
      </c>
      <c r="V70" s="126">
        <v>424309</v>
      </c>
      <c r="W70" s="126">
        <v>0</v>
      </c>
      <c r="X70" s="126">
        <v>44501409</v>
      </c>
      <c r="Y70" s="126">
        <v>44036118</v>
      </c>
      <c r="Z70" s="126">
        <v>6684547317</v>
      </c>
      <c r="AA70" s="126">
        <v>144130573</v>
      </c>
      <c r="AB70" s="126">
        <v>835262114</v>
      </c>
      <c r="AC70" s="126">
        <v>4384462235</v>
      </c>
      <c r="AD70" s="126">
        <v>3682893366</v>
      </c>
      <c r="AE70" s="126">
        <v>777057523</v>
      </c>
      <c r="AF70" s="126">
        <v>82405548</v>
      </c>
      <c r="AG70" s="126">
        <v>76651403</v>
      </c>
      <c r="AH70" s="126">
        <v>2449010510</v>
      </c>
      <c r="AI70" s="126">
        <v>957059128</v>
      </c>
      <c r="AJ70" s="126">
        <v>18582326</v>
      </c>
      <c r="AK70" s="126">
        <v>137902748</v>
      </c>
      <c r="AL70" s="126"/>
      <c r="AM70" s="126"/>
      <c r="AN70" s="126"/>
      <c r="AO70" s="126"/>
      <c r="AP70" s="126"/>
      <c r="AQ70" s="117">
        <f t="shared" si="25"/>
        <v>42749287202</v>
      </c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</row>
    <row r="71" spans="2:89" x14ac:dyDescent="0.2">
      <c r="B71" s="133" t="s">
        <v>115</v>
      </c>
      <c r="C71" s="129">
        <v>441685966</v>
      </c>
      <c r="D71" s="129">
        <v>1677691</v>
      </c>
      <c r="E71" s="129">
        <v>118366545</v>
      </c>
      <c r="F71" s="129">
        <v>180870873</v>
      </c>
      <c r="G71" s="129">
        <v>4442284893</v>
      </c>
      <c r="H71" s="129">
        <v>218858927</v>
      </c>
      <c r="I71" s="129">
        <v>3218372</v>
      </c>
      <c r="J71" s="129">
        <v>58917309</v>
      </c>
      <c r="K71" s="129">
        <v>21913881</v>
      </c>
      <c r="L71" s="129">
        <v>2830362379</v>
      </c>
      <c r="M71" s="129">
        <v>1588760</v>
      </c>
      <c r="N71" s="129">
        <v>7462284</v>
      </c>
      <c r="O71" s="129">
        <v>656810097</v>
      </c>
      <c r="P71" s="129">
        <v>7085504</v>
      </c>
      <c r="Q71" s="129">
        <v>6214555716</v>
      </c>
      <c r="R71" s="129">
        <v>6138456194</v>
      </c>
      <c r="S71" s="129">
        <v>0</v>
      </c>
      <c r="T71" s="129">
        <v>982698080</v>
      </c>
      <c r="U71" s="129">
        <v>6024752</v>
      </c>
      <c r="V71" s="129">
        <v>424309</v>
      </c>
      <c r="W71" s="129">
        <v>0</v>
      </c>
      <c r="X71" s="129">
        <v>44412777</v>
      </c>
      <c r="Y71" s="129">
        <v>41356340</v>
      </c>
      <c r="Z71" s="129">
        <v>6663489016</v>
      </c>
      <c r="AA71" s="129">
        <v>143649988</v>
      </c>
      <c r="AB71" s="129">
        <v>823675327</v>
      </c>
      <c r="AC71" s="129">
        <v>4383967422</v>
      </c>
      <c r="AD71" s="129">
        <v>3682640346</v>
      </c>
      <c r="AE71" s="129">
        <v>776816617</v>
      </c>
      <c r="AF71" s="129">
        <v>79405016</v>
      </c>
      <c r="AG71" s="129">
        <v>69460171</v>
      </c>
      <c r="AH71" s="129">
        <v>2440347698</v>
      </c>
      <c r="AI71" s="129">
        <v>954854434</v>
      </c>
      <c r="AJ71" s="129">
        <v>13667143</v>
      </c>
      <c r="AK71" s="129">
        <v>127475994</v>
      </c>
      <c r="AL71" s="129"/>
      <c r="AM71" s="129"/>
      <c r="AN71" s="129"/>
      <c r="AO71" s="129"/>
      <c r="AP71" s="129"/>
      <c r="AQ71" s="117">
        <f t="shared" si="25"/>
        <v>42578480821</v>
      </c>
      <c r="AW71" s="124">
        <f t="shared" ref="AW71:BU71" si="26">C71-SUM(C72:C73,C76:C82)</f>
        <v>0</v>
      </c>
      <c r="AX71" s="124">
        <f t="shared" si="26"/>
        <v>0</v>
      </c>
      <c r="AY71" s="124">
        <f t="shared" si="26"/>
        <v>0</v>
      </c>
      <c r="AZ71" s="124">
        <f t="shared" si="26"/>
        <v>0</v>
      </c>
      <c r="BA71" s="124">
        <f t="shared" si="26"/>
        <v>0</v>
      </c>
      <c r="BB71" s="124">
        <f t="shared" si="26"/>
        <v>0</v>
      </c>
      <c r="BC71" s="124">
        <f t="shared" si="26"/>
        <v>0</v>
      </c>
      <c r="BD71" s="124">
        <f t="shared" si="26"/>
        <v>0</v>
      </c>
      <c r="BE71" s="124">
        <f t="shared" si="26"/>
        <v>0</v>
      </c>
      <c r="BF71" s="124">
        <f t="shared" si="26"/>
        <v>0</v>
      </c>
      <c r="BG71" s="124">
        <f t="shared" si="26"/>
        <v>0</v>
      </c>
      <c r="BH71" s="124">
        <f t="shared" si="26"/>
        <v>0</v>
      </c>
      <c r="BI71" s="124">
        <f t="shared" si="26"/>
        <v>0</v>
      </c>
      <c r="BJ71" s="124">
        <f t="shared" si="26"/>
        <v>0</v>
      </c>
      <c r="BK71" s="124">
        <f t="shared" si="26"/>
        <v>0</v>
      </c>
      <c r="BL71" s="124">
        <f t="shared" si="26"/>
        <v>0</v>
      </c>
      <c r="BM71" s="124">
        <f t="shared" si="26"/>
        <v>0</v>
      </c>
      <c r="BN71" s="124">
        <f t="shared" si="26"/>
        <v>0</v>
      </c>
      <c r="BO71" s="124">
        <f t="shared" si="26"/>
        <v>0</v>
      </c>
      <c r="BP71" s="124">
        <f t="shared" si="26"/>
        <v>0</v>
      </c>
      <c r="BQ71" s="124">
        <f t="shared" si="26"/>
        <v>0</v>
      </c>
      <c r="BR71" s="124">
        <f t="shared" si="26"/>
        <v>0</v>
      </c>
      <c r="BS71" s="124">
        <f t="shared" si="26"/>
        <v>0</v>
      </c>
      <c r="BT71" s="124">
        <f t="shared" si="26"/>
        <v>0</v>
      </c>
      <c r="BU71" s="124">
        <f t="shared" si="26"/>
        <v>0</v>
      </c>
      <c r="BV71" s="124">
        <f t="shared" ref="BV71:CK71" si="27">AB71-SUM(AB72:AB73,AB76:AB82)</f>
        <v>0</v>
      </c>
      <c r="BW71" s="124">
        <f t="shared" si="27"/>
        <v>0</v>
      </c>
      <c r="BX71" s="124">
        <f t="shared" si="27"/>
        <v>0</v>
      </c>
      <c r="BY71" s="124">
        <f t="shared" si="27"/>
        <v>0</v>
      </c>
      <c r="BZ71" s="124">
        <f t="shared" si="27"/>
        <v>0</v>
      </c>
      <c r="CA71" s="124">
        <f t="shared" si="27"/>
        <v>0</v>
      </c>
      <c r="CB71" s="124">
        <f t="shared" si="27"/>
        <v>0</v>
      </c>
      <c r="CC71" s="124">
        <f t="shared" si="27"/>
        <v>0</v>
      </c>
      <c r="CD71" s="124">
        <f t="shared" si="27"/>
        <v>0</v>
      </c>
      <c r="CE71" s="124">
        <f t="shared" si="27"/>
        <v>0</v>
      </c>
      <c r="CF71" s="124">
        <f t="shared" si="27"/>
        <v>0</v>
      </c>
      <c r="CG71" s="124">
        <f t="shared" si="27"/>
        <v>0</v>
      </c>
      <c r="CH71" s="124">
        <f t="shared" si="27"/>
        <v>0</v>
      </c>
      <c r="CI71" s="124">
        <f t="shared" si="27"/>
        <v>0</v>
      </c>
      <c r="CJ71" s="124">
        <f t="shared" si="27"/>
        <v>0</v>
      </c>
      <c r="CK71" s="124">
        <f t="shared" si="27"/>
        <v>0</v>
      </c>
    </row>
    <row r="72" spans="2:89" x14ac:dyDescent="0.2">
      <c r="B72" s="134" t="s">
        <v>116</v>
      </c>
      <c r="C72" s="129">
        <v>0</v>
      </c>
      <c r="D72" s="129">
        <v>487559</v>
      </c>
      <c r="E72" s="129">
        <v>50572453</v>
      </c>
      <c r="F72" s="129">
        <v>22575050</v>
      </c>
      <c r="G72" s="129">
        <v>12412148</v>
      </c>
      <c r="H72" s="129">
        <v>28461951</v>
      </c>
      <c r="I72" s="129">
        <v>1440802</v>
      </c>
      <c r="J72" s="129">
        <v>5756428</v>
      </c>
      <c r="K72" s="129">
        <v>2501273</v>
      </c>
      <c r="L72" s="129">
        <v>16222907</v>
      </c>
      <c r="M72" s="129">
        <v>560659</v>
      </c>
      <c r="N72" s="129">
        <v>3184699</v>
      </c>
      <c r="O72" s="129">
        <v>2624</v>
      </c>
      <c r="P72" s="129">
        <v>1174082</v>
      </c>
      <c r="Q72" s="129">
        <v>698800</v>
      </c>
      <c r="R72" s="129">
        <v>7269031</v>
      </c>
      <c r="S72" s="129">
        <v>0</v>
      </c>
      <c r="T72" s="129">
        <v>1852</v>
      </c>
      <c r="U72" s="129">
        <v>1491862</v>
      </c>
      <c r="V72" s="129">
        <v>103184</v>
      </c>
      <c r="W72" s="129">
        <v>0</v>
      </c>
      <c r="X72" s="129">
        <v>1423564</v>
      </c>
      <c r="Y72" s="129">
        <v>7334048</v>
      </c>
      <c r="Z72" s="129">
        <v>64273773</v>
      </c>
      <c r="AA72" s="129">
        <v>1838172</v>
      </c>
      <c r="AB72" s="129">
        <v>3025094</v>
      </c>
      <c r="AC72" s="129">
        <v>270956</v>
      </c>
      <c r="AD72" s="129">
        <v>212067</v>
      </c>
      <c r="AE72" s="129">
        <v>8811</v>
      </c>
      <c r="AF72" s="129">
        <v>2233232</v>
      </c>
      <c r="AG72" s="129">
        <v>1135063</v>
      </c>
      <c r="AH72" s="129">
        <v>8088650</v>
      </c>
      <c r="AI72" s="129">
        <v>1022930</v>
      </c>
      <c r="AJ72" s="129">
        <v>5361172</v>
      </c>
      <c r="AK72" s="129">
        <v>28732686</v>
      </c>
      <c r="AL72" s="129"/>
      <c r="AM72" s="129"/>
      <c r="AN72" s="129"/>
      <c r="AO72" s="129"/>
      <c r="AP72" s="129"/>
      <c r="AQ72" s="117">
        <f t="shared" si="25"/>
        <v>279877582</v>
      </c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</row>
    <row r="73" spans="2:89" x14ac:dyDescent="0.2">
      <c r="B73" s="134" t="s">
        <v>117</v>
      </c>
      <c r="C73" s="129">
        <v>441685966</v>
      </c>
      <c r="D73" s="129">
        <v>0</v>
      </c>
      <c r="E73" s="129">
        <v>11077</v>
      </c>
      <c r="F73" s="129">
        <v>41504651</v>
      </c>
      <c r="G73" s="129">
        <v>4245256575</v>
      </c>
      <c r="H73" s="129">
        <v>47769386</v>
      </c>
      <c r="I73" s="129">
        <v>0</v>
      </c>
      <c r="J73" s="129">
        <v>47764880</v>
      </c>
      <c r="K73" s="129">
        <v>0</v>
      </c>
      <c r="L73" s="129">
        <v>1925485208</v>
      </c>
      <c r="M73" s="129">
        <v>0</v>
      </c>
      <c r="N73" s="129">
        <v>0</v>
      </c>
      <c r="O73" s="129">
        <v>654244272</v>
      </c>
      <c r="P73" s="129">
        <v>0</v>
      </c>
      <c r="Q73" s="129">
        <v>5734962676</v>
      </c>
      <c r="R73" s="129">
        <v>5157320068</v>
      </c>
      <c r="S73" s="129">
        <v>0</v>
      </c>
      <c r="T73" s="129">
        <v>964521762</v>
      </c>
      <c r="U73" s="129">
        <v>0</v>
      </c>
      <c r="V73" s="129">
        <v>0</v>
      </c>
      <c r="W73" s="129">
        <v>0</v>
      </c>
      <c r="X73" s="129">
        <v>0</v>
      </c>
      <c r="Y73" s="129">
        <v>24782969</v>
      </c>
      <c r="Z73" s="129">
        <v>5702771525</v>
      </c>
      <c r="AA73" s="129">
        <v>0</v>
      </c>
      <c r="AB73" s="129">
        <v>779803539</v>
      </c>
      <c r="AC73" s="129">
        <v>4278715251</v>
      </c>
      <c r="AD73" s="129">
        <v>3287172239</v>
      </c>
      <c r="AE73" s="129">
        <v>776609922</v>
      </c>
      <c r="AF73" s="129">
        <v>54327384</v>
      </c>
      <c r="AG73" s="129">
        <v>17029189</v>
      </c>
      <c r="AH73" s="129">
        <v>1717837864</v>
      </c>
      <c r="AI73" s="129">
        <v>0</v>
      </c>
      <c r="AJ73" s="129">
        <v>0</v>
      </c>
      <c r="AK73" s="129">
        <v>0</v>
      </c>
      <c r="AL73" s="129"/>
      <c r="AM73" s="129"/>
      <c r="AN73" s="129"/>
      <c r="AO73" s="129"/>
      <c r="AP73" s="129"/>
      <c r="AQ73" s="117">
        <f t="shared" si="25"/>
        <v>35899576403</v>
      </c>
      <c r="AW73" s="124">
        <f t="shared" ref="AW73:BU73" si="28">C73-SUM(C74:C75)</f>
        <v>0</v>
      </c>
      <c r="AX73" s="124">
        <f t="shared" si="28"/>
        <v>0</v>
      </c>
      <c r="AY73" s="124">
        <f t="shared" si="28"/>
        <v>0</v>
      </c>
      <c r="AZ73" s="124">
        <f t="shared" si="28"/>
        <v>0</v>
      </c>
      <c r="BA73" s="124">
        <f t="shared" si="28"/>
        <v>0</v>
      </c>
      <c r="BB73" s="124">
        <f t="shared" si="28"/>
        <v>0</v>
      </c>
      <c r="BC73" s="124">
        <f t="shared" si="28"/>
        <v>0</v>
      </c>
      <c r="BD73" s="124">
        <f t="shared" si="28"/>
        <v>0</v>
      </c>
      <c r="BE73" s="124">
        <f t="shared" si="28"/>
        <v>0</v>
      </c>
      <c r="BF73" s="124">
        <f t="shared" si="28"/>
        <v>0</v>
      </c>
      <c r="BG73" s="124">
        <f t="shared" si="28"/>
        <v>0</v>
      </c>
      <c r="BH73" s="124">
        <f t="shared" si="28"/>
        <v>0</v>
      </c>
      <c r="BI73" s="124">
        <f t="shared" si="28"/>
        <v>0</v>
      </c>
      <c r="BJ73" s="124">
        <f t="shared" si="28"/>
        <v>0</v>
      </c>
      <c r="BK73" s="124">
        <f t="shared" si="28"/>
        <v>0</v>
      </c>
      <c r="BL73" s="124">
        <f t="shared" si="28"/>
        <v>0</v>
      </c>
      <c r="BM73" s="124">
        <f t="shared" si="28"/>
        <v>0</v>
      </c>
      <c r="BN73" s="124">
        <f t="shared" si="28"/>
        <v>0</v>
      </c>
      <c r="BO73" s="124">
        <f t="shared" si="28"/>
        <v>0</v>
      </c>
      <c r="BP73" s="124">
        <f t="shared" si="28"/>
        <v>0</v>
      </c>
      <c r="BQ73" s="124">
        <f t="shared" si="28"/>
        <v>0</v>
      </c>
      <c r="BR73" s="124">
        <f t="shared" si="28"/>
        <v>0</v>
      </c>
      <c r="BS73" s="124">
        <f t="shared" si="28"/>
        <v>0</v>
      </c>
      <c r="BT73" s="124">
        <f t="shared" si="28"/>
        <v>0</v>
      </c>
      <c r="BU73" s="124">
        <f t="shared" si="28"/>
        <v>0</v>
      </c>
      <c r="BV73" s="124">
        <f t="shared" ref="BV73:CK73" si="29">AB73-SUM(AB74:AB75)</f>
        <v>0</v>
      </c>
      <c r="BW73" s="124">
        <f t="shared" si="29"/>
        <v>0</v>
      </c>
      <c r="BX73" s="124">
        <f t="shared" si="29"/>
        <v>0</v>
      </c>
      <c r="BY73" s="124">
        <f t="shared" si="29"/>
        <v>0</v>
      </c>
      <c r="BZ73" s="124">
        <f t="shared" si="29"/>
        <v>0</v>
      </c>
      <c r="CA73" s="124">
        <f t="shared" si="29"/>
        <v>0</v>
      </c>
      <c r="CB73" s="124">
        <f t="shared" si="29"/>
        <v>0</v>
      </c>
      <c r="CC73" s="124">
        <f t="shared" si="29"/>
        <v>0</v>
      </c>
      <c r="CD73" s="124">
        <f t="shared" si="29"/>
        <v>0</v>
      </c>
      <c r="CE73" s="124">
        <f t="shared" si="29"/>
        <v>0</v>
      </c>
      <c r="CF73" s="124">
        <f t="shared" si="29"/>
        <v>0</v>
      </c>
      <c r="CG73" s="124">
        <f t="shared" si="29"/>
        <v>0</v>
      </c>
      <c r="CH73" s="124">
        <f t="shared" si="29"/>
        <v>0</v>
      </c>
      <c r="CI73" s="124">
        <f t="shared" si="29"/>
        <v>0</v>
      </c>
      <c r="CJ73" s="124">
        <f t="shared" si="29"/>
        <v>0</v>
      </c>
      <c r="CK73" s="124">
        <f t="shared" si="29"/>
        <v>0</v>
      </c>
    </row>
    <row r="74" spans="2:89" x14ac:dyDescent="0.2">
      <c r="B74" s="135" t="s">
        <v>118</v>
      </c>
      <c r="C74" s="129">
        <v>386731277</v>
      </c>
      <c r="D74" s="129">
        <v>0</v>
      </c>
      <c r="E74" s="129">
        <v>0</v>
      </c>
      <c r="F74" s="129">
        <v>41504651</v>
      </c>
      <c r="G74" s="129">
        <v>4232291526</v>
      </c>
      <c r="H74" s="129">
        <v>47451402</v>
      </c>
      <c r="I74" s="129">
        <v>0</v>
      </c>
      <c r="J74" s="129">
        <v>0</v>
      </c>
      <c r="K74" s="129">
        <v>0</v>
      </c>
      <c r="L74" s="129">
        <v>1762939993</v>
      </c>
      <c r="M74" s="129">
        <v>0</v>
      </c>
      <c r="N74" s="129">
        <v>0</v>
      </c>
      <c r="O74" s="129">
        <v>597724694</v>
      </c>
      <c r="P74" s="129">
        <v>0</v>
      </c>
      <c r="Q74" s="129">
        <v>5717713953</v>
      </c>
      <c r="R74" s="129">
        <v>5065089685</v>
      </c>
      <c r="S74" s="129">
        <v>0</v>
      </c>
      <c r="T74" s="129">
        <v>947389135</v>
      </c>
      <c r="U74" s="129">
        <v>0</v>
      </c>
      <c r="V74" s="129">
        <v>0</v>
      </c>
      <c r="W74" s="129">
        <v>0</v>
      </c>
      <c r="X74" s="129">
        <v>0</v>
      </c>
      <c r="Y74" s="129">
        <v>24782969</v>
      </c>
      <c r="Z74" s="129">
        <v>5702741778</v>
      </c>
      <c r="AA74" s="129">
        <v>0</v>
      </c>
      <c r="AB74" s="129">
        <v>700625556</v>
      </c>
      <c r="AC74" s="129">
        <v>4125482690</v>
      </c>
      <c r="AD74" s="129">
        <v>3287172239</v>
      </c>
      <c r="AE74" s="129">
        <v>776609922</v>
      </c>
      <c r="AF74" s="129">
        <v>0</v>
      </c>
      <c r="AG74" s="129">
        <v>0</v>
      </c>
      <c r="AH74" s="129">
        <v>1676903701</v>
      </c>
      <c r="AI74" s="129">
        <v>0</v>
      </c>
      <c r="AJ74" s="129">
        <v>0</v>
      </c>
      <c r="AK74" s="129">
        <v>0</v>
      </c>
      <c r="AL74" s="129"/>
      <c r="AM74" s="129"/>
      <c r="AN74" s="129"/>
      <c r="AO74" s="129"/>
      <c r="AP74" s="129"/>
      <c r="AQ74" s="117">
        <f t="shared" si="25"/>
        <v>35093155171</v>
      </c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</row>
    <row r="75" spans="2:89" x14ac:dyDescent="0.2">
      <c r="B75" s="135" t="s">
        <v>119</v>
      </c>
      <c r="C75" s="129">
        <v>54954689</v>
      </c>
      <c r="D75" s="129">
        <v>0</v>
      </c>
      <c r="E75" s="129">
        <v>11077</v>
      </c>
      <c r="F75" s="129">
        <v>0</v>
      </c>
      <c r="G75" s="129">
        <v>12965049</v>
      </c>
      <c r="H75" s="129">
        <v>317984</v>
      </c>
      <c r="I75" s="129">
        <v>0</v>
      </c>
      <c r="J75" s="129">
        <v>47764880</v>
      </c>
      <c r="K75" s="129">
        <v>0</v>
      </c>
      <c r="L75" s="129">
        <v>162545215</v>
      </c>
      <c r="M75" s="129">
        <v>0</v>
      </c>
      <c r="N75" s="129">
        <v>0</v>
      </c>
      <c r="O75" s="129">
        <v>56519578</v>
      </c>
      <c r="P75" s="129">
        <v>0</v>
      </c>
      <c r="Q75" s="129">
        <v>17248723</v>
      </c>
      <c r="R75" s="129">
        <v>92230383</v>
      </c>
      <c r="S75" s="129">
        <v>0</v>
      </c>
      <c r="T75" s="129">
        <v>17132627</v>
      </c>
      <c r="U75" s="129">
        <v>0</v>
      </c>
      <c r="V75" s="129">
        <v>0</v>
      </c>
      <c r="W75" s="129">
        <v>0</v>
      </c>
      <c r="X75" s="129">
        <v>0</v>
      </c>
      <c r="Y75" s="129">
        <v>0</v>
      </c>
      <c r="Z75" s="129">
        <v>29747</v>
      </c>
      <c r="AA75" s="129">
        <v>0</v>
      </c>
      <c r="AB75" s="129">
        <v>79177983</v>
      </c>
      <c r="AC75" s="129">
        <v>153232561</v>
      </c>
      <c r="AD75" s="129">
        <v>0</v>
      </c>
      <c r="AE75" s="129">
        <v>0</v>
      </c>
      <c r="AF75" s="129">
        <v>54327384</v>
      </c>
      <c r="AG75" s="129">
        <v>17029189</v>
      </c>
      <c r="AH75" s="129">
        <v>40934163</v>
      </c>
      <c r="AI75" s="129">
        <v>0</v>
      </c>
      <c r="AJ75" s="129">
        <v>0</v>
      </c>
      <c r="AK75" s="129">
        <v>0</v>
      </c>
      <c r="AL75" s="129"/>
      <c r="AM75" s="129"/>
      <c r="AN75" s="129"/>
      <c r="AO75" s="129"/>
      <c r="AP75" s="129"/>
      <c r="AQ75" s="117">
        <f t="shared" si="25"/>
        <v>806421232</v>
      </c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</row>
    <row r="76" spans="2:89" x14ac:dyDescent="0.2">
      <c r="B76" s="134" t="s">
        <v>120</v>
      </c>
      <c r="C76" s="129">
        <v>0</v>
      </c>
      <c r="D76" s="129">
        <v>0</v>
      </c>
      <c r="E76" s="129">
        <v>45061142</v>
      </c>
      <c r="F76" s="129">
        <v>57168755</v>
      </c>
      <c r="G76" s="129">
        <v>28561414</v>
      </c>
      <c r="H76" s="129">
        <v>97948428</v>
      </c>
      <c r="I76" s="129">
        <v>0</v>
      </c>
      <c r="J76" s="129">
        <v>0</v>
      </c>
      <c r="K76" s="129">
        <v>14069054</v>
      </c>
      <c r="L76" s="129">
        <v>44260185</v>
      </c>
      <c r="M76" s="129">
        <v>0</v>
      </c>
      <c r="N76" s="129">
        <v>0</v>
      </c>
      <c r="O76" s="129">
        <v>2414238</v>
      </c>
      <c r="P76" s="129">
        <v>3101168</v>
      </c>
      <c r="Q76" s="129">
        <v>8430883</v>
      </c>
      <c r="R76" s="129">
        <v>35056530</v>
      </c>
      <c r="S76" s="129">
        <v>0</v>
      </c>
      <c r="T76" s="129">
        <v>7374</v>
      </c>
      <c r="U76" s="129">
        <v>312014</v>
      </c>
      <c r="V76" s="129">
        <v>0</v>
      </c>
      <c r="W76" s="129">
        <v>0</v>
      </c>
      <c r="X76" s="129">
        <v>29938021</v>
      </c>
      <c r="Y76" s="129">
        <v>354233</v>
      </c>
      <c r="Z76" s="129">
        <v>96865496</v>
      </c>
      <c r="AA76" s="129">
        <v>87735137</v>
      </c>
      <c r="AB76" s="129">
        <v>6875681</v>
      </c>
      <c r="AC76" s="129">
        <v>9256759</v>
      </c>
      <c r="AD76" s="129">
        <v>0</v>
      </c>
      <c r="AE76" s="129">
        <v>21916</v>
      </c>
      <c r="AF76" s="129">
        <v>0</v>
      </c>
      <c r="AG76" s="129">
        <v>43378774</v>
      </c>
      <c r="AH76" s="129">
        <v>42522950</v>
      </c>
      <c r="AI76" s="129">
        <v>113319125</v>
      </c>
      <c r="AJ76" s="129">
        <v>2038183</v>
      </c>
      <c r="AK76" s="129">
        <v>59065819</v>
      </c>
      <c r="AL76" s="129"/>
      <c r="AM76" s="129"/>
      <c r="AN76" s="129"/>
      <c r="AO76" s="129"/>
      <c r="AP76" s="129"/>
      <c r="AQ76" s="117">
        <f t="shared" si="25"/>
        <v>827763279</v>
      </c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</row>
    <row r="77" spans="2:89" x14ac:dyDescent="0.2">
      <c r="B77" s="134" t="s">
        <v>121</v>
      </c>
      <c r="C77" s="129">
        <v>0</v>
      </c>
      <c r="D77" s="129">
        <v>0</v>
      </c>
      <c r="E77" s="129">
        <v>465264</v>
      </c>
      <c r="F77" s="129">
        <v>25208888</v>
      </c>
      <c r="G77" s="129">
        <v>88024397</v>
      </c>
      <c r="H77" s="129">
        <v>0</v>
      </c>
      <c r="I77" s="129">
        <v>0</v>
      </c>
      <c r="J77" s="129">
        <v>0</v>
      </c>
      <c r="K77" s="129">
        <v>0</v>
      </c>
      <c r="L77" s="129">
        <v>793666776</v>
      </c>
      <c r="M77" s="129">
        <v>0</v>
      </c>
      <c r="N77" s="129">
        <v>0</v>
      </c>
      <c r="O77" s="129">
        <v>0</v>
      </c>
      <c r="P77" s="129">
        <v>0</v>
      </c>
      <c r="Q77" s="129">
        <v>428747584</v>
      </c>
      <c r="R77" s="129">
        <v>856177222</v>
      </c>
      <c r="S77" s="129">
        <v>0</v>
      </c>
      <c r="T77" s="129">
        <v>425085</v>
      </c>
      <c r="U77" s="129">
        <v>0</v>
      </c>
      <c r="V77" s="129">
        <v>0</v>
      </c>
      <c r="W77" s="129">
        <v>0</v>
      </c>
      <c r="X77" s="129">
        <v>0</v>
      </c>
      <c r="Y77" s="129">
        <v>538244</v>
      </c>
      <c r="Z77" s="129">
        <v>650893979</v>
      </c>
      <c r="AA77" s="129">
        <v>30890584</v>
      </c>
      <c r="AB77" s="129">
        <v>30139441</v>
      </c>
      <c r="AC77" s="129">
        <v>84587044</v>
      </c>
      <c r="AD77" s="129">
        <v>336431913</v>
      </c>
      <c r="AE77" s="129">
        <v>118544</v>
      </c>
      <c r="AF77" s="129">
        <v>0</v>
      </c>
      <c r="AG77" s="129">
        <v>0</v>
      </c>
      <c r="AH77" s="129">
        <v>606425620</v>
      </c>
      <c r="AI77" s="129">
        <v>831845679</v>
      </c>
      <c r="AJ77" s="129">
        <v>0</v>
      </c>
      <c r="AK77" s="129">
        <v>18332112</v>
      </c>
      <c r="AL77" s="129"/>
      <c r="AM77" s="129"/>
      <c r="AN77" s="129"/>
      <c r="AO77" s="129"/>
      <c r="AP77" s="129"/>
      <c r="AQ77" s="117">
        <f t="shared" si="25"/>
        <v>4782918376</v>
      </c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</row>
    <row r="78" spans="2:89" x14ac:dyDescent="0.2">
      <c r="B78" s="134" t="s">
        <v>122</v>
      </c>
      <c r="C78" s="129">
        <v>0</v>
      </c>
      <c r="D78" s="129">
        <v>0</v>
      </c>
      <c r="E78" s="129">
        <v>0</v>
      </c>
      <c r="F78" s="129">
        <v>0</v>
      </c>
      <c r="G78" s="129">
        <v>38881936</v>
      </c>
      <c r="H78" s="129">
        <v>0</v>
      </c>
      <c r="I78" s="129">
        <v>0</v>
      </c>
      <c r="J78" s="129">
        <v>0</v>
      </c>
      <c r="K78" s="129">
        <v>0</v>
      </c>
      <c r="L78" s="129">
        <v>7483895</v>
      </c>
      <c r="M78" s="129">
        <v>0</v>
      </c>
      <c r="N78" s="129">
        <v>0</v>
      </c>
      <c r="O78" s="129">
        <v>135859</v>
      </c>
      <c r="P78" s="129">
        <v>0</v>
      </c>
      <c r="Q78" s="129">
        <v>36811530</v>
      </c>
      <c r="R78" s="129">
        <v>42357476</v>
      </c>
      <c r="S78" s="129">
        <v>0</v>
      </c>
      <c r="T78" s="129">
        <v>16632318</v>
      </c>
      <c r="U78" s="129">
        <v>0</v>
      </c>
      <c r="V78" s="129">
        <v>0</v>
      </c>
      <c r="W78" s="129">
        <v>0</v>
      </c>
      <c r="X78" s="129">
        <v>0</v>
      </c>
      <c r="Y78" s="129">
        <v>313369</v>
      </c>
      <c r="Z78" s="129">
        <v>52865692</v>
      </c>
      <c r="AA78" s="129">
        <v>17821382</v>
      </c>
      <c r="AB78" s="129">
        <v>1510748</v>
      </c>
      <c r="AC78" s="129">
        <v>6722936</v>
      </c>
      <c r="AD78" s="129">
        <v>58258962</v>
      </c>
      <c r="AE78" s="129">
        <v>53584</v>
      </c>
      <c r="AF78" s="129">
        <v>0</v>
      </c>
      <c r="AG78" s="129">
        <v>0</v>
      </c>
      <c r="AH78" s="129">
        <v>34679482</v>
      </c>
      <c r="AI78" s="129">
        <v>28518</v>
      </c>
      <c r="AJ78" s="129">
        <v>0</v>
      </c>
      <c r="AK78" s="129">
        <v>0</v>
      </c>
      <c r="AL78" s="129"/>
      <c r="AM78" s="129"/>
      <c r="AN78" s="129"/>
      <c r="AO78" s="129"/>
      <c r="AP78" s="129"/>
      <c r="AQ78" s="117">
        <f t="shared" si="25"/>
        <v>314557687</v>
      </c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</row>
    <row r="79" spans="2:89" x14ac:dyDescent="0.2">
      <c r="B79" s="134" t="s">
        <v>123</v>
      </c>
      <c r="C79" s="129">
        <v>0</v>
      </c>
      <c r="D79" s="129">
        <v>1081835</v>
      </c>
      <c r="E79" s="129">
        <v>22256609</v>
      </c>
      <c r="F79" s="129">
        <v>34413529</v>
      </c>
      <c r="G79" s="129">
        <v>28177916</v>
      </c>
      <c r="H79" s="129">
        <v>42948337</v>
      </c>
      <c r="I79" s="129">
        <v>1777570</v>
      </c>
      <c r="J79" s="129">
        <v>4514704</v>
      </c>
      <c r="K79" s="129">
        <v>5343554</v>
      </c>
      <c r="L79" s="129">
        <v>34371833</v>
      </c>
      <c r="M79" s="129">
        <v>749616</v>
      </c>
      <c r="N79" s="129">
        <v>4203747</v>
      </c>
      <c r="O79" s="129">
        <v>0</v>
      </c>
      <c r="P79" s="129">
        <v>2321072</v>
      </c>
      <c r="Q79" s="129">
        <v>4843149</v>
      </c>
      <c r="R79" s="129">
        <v>22383041</v>
      </c>
      <c r="S79" s="129">
        <v>0</v>
      </c>
      <c r="T79" s="129">
        <v>1106433</v>
      </c>
      <c r="U79" s="129">
        <v>4220876</v>
      </c>
      <c r="V79" s="129">
        <v>321125</v>
      </c>
      <c r="W79" s="129">
        <v>0</v>
      </c>
      <c r="X79" s="129">
        <v>1945735</v>
      </c>
      <c r="Y79" s="129">
        <v>8033477</v>
      </c>
      <c r="Z79" s="129">
        <v>87729267</v>
      </c>
      <c r="AA79" s="129">
        <v>5364713</v>
      </c>
      <c r="AB79" s="129">
        <v>2320824</v>
      </c>
      <c r="AC79" s="129">
        <v>534403</v>
      </c>
      <c r="AD79" s="129">
        <v>565165</v>
      </c>
      <c r="AE79" s="129">
        <v>3840</v>
      </c>
      <c r="AF79" s="129">
        <v>22844400</v>
      </c>
      <c r="AG79" s="129">
        <v>7917145</v>
      </c>
      <c r="AH79" s="129">
        <v>21666429</v>
      </c>
      <c r="AI79" s="129">
        <v>5224396</v>
      </c>
      <c r="AJ79" s="129">
        <v>5829589</v>
      </c>
      <c r="AK79" s="129">
        <v>21345377</v>
      </c>
      <c r="AL79" s="129"/>
      <c r="AM79" s="129"/>
      <c r="AN79" s="129"/>
      <c r="AO79" s="129"/>
      <c r="AP79" s="129"/>
      <c r="AQ79" s="117">
        <f t="shared" si="25"/>
        <v>406359706</v>
      </c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</row>
    <row r="80" spans="2:89" x14ac:dyDescent="0.2">
      <c r="B80" s="134" t="s">
        <v>124</v>
      </c>
      <c r="C80" s="129">
        <v>0</v>
      </c>
      <c r="D80" s="129">
        <v>0</v>
      </c>
      <c r="E80" s="129">
        <v>0</v>
      </c>
      <c r="F80" s="129">
        <v>0</v>
      </c>
      <c r="G80" s="129">
        <v>0</v>
      </c>
      <c r="H80" s="129">
        <v>0</v>
      </c>
      <c r="I80" s="129">
        <v>0</v>
      </c>
      <c r="J80" s="129">
        <v>0</v>
      </c>
      <c r="K80" s="129">
        <v>0</v>
      </c>
      <c r="L80" s="129">
        <v>0</v>
      </c>
      <c r="M80" s="129">
        <v>0</v>
      </c>
      <c r="N80" s="129">
        <v>0</v>
      </c>
      <c r="O80" s="129">
        <v>0</v>
      </c>
      <c r="P80" s="129">
        <v>0</v>
      </c>
      <c r="Q80" s="129">
        <v>0</v>
      </c>
      <c r="R80" s="129">
        <v>0</v>
      </c>
      <c r="S80" s="129">
        <v>0</v>
      </c>
      <c r="T80" s="129">
        <v>0</v>
      </c>
      <c r="U80" s="129">
        <v>0</v>
      </c>
      <c r="V80" s="129">
        <v>0</v>
      </c>
      <c r="W80" s="129">
        <v>0</v>
      </c>
      <c r="X80" s="129">
        <v>0</v>
      </c>
      <c r="Y80" s="129">
        <v>0</v>
      </c>
      <c r="Z80" s="129">
        <v>0</v>
      </c>
      <c r="AA80" s="129">
        <v>0</v>
      </c>
      <c r="AB80" s="129">
        <v>0</v>
      </c>
      <c r="AC80" s="129">
        <v>0</v>
      </c>
      <c r="AD80" s="129">
        <v>0</v>
      </c>
      <c r="AE80" s="129">
        <v>0</v>
      </c>
      <c r="AF80" s="129">
        <v>0</v>
      </c>
      <c r="AG80" s="129">
        <v>0</v>
      </c>
      <c r="AH80" s="129">
        <v>0</v>
      </c>
      <c r="AI80" s="129">
        <v>0</v>
      </c>
      <c r="AJ80" s="129">
        <v>0</v>
      </c>
      <c r="AK80" s="129">
        <v>0</v>
      </c>
      <c r="AL80" s="129"/>
      <c r="AM80" s="129"/>
      <c r="AN80" s="129"/>
      <c r="AO80" s="129"/>
      <c r="AP80" s="129"/>
      <c r="AQ80" s="117">
        <f t="shared" si="25"/>
        <v>0</v>
      </c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</row>
    <row r="81" spans="2:89" x14ac:dyDescent="0.2">
      <c r="B81" s="134" t="s">
        <v>125</v>
      </c>
      <c r="C81" s="129">
        <v>0</v>
      </c>
      <c r="D81" s="129">
        <v>108297</v>
      </c>
      <c r="E81" s="129">
        <v>0</v>
      </c>
      <c r="F81" s="129">
        <v>0</v>
      </c>
      <c r="G81" s="129">
        <v>0</v>
      </c>
      <c r="H81" s="129">
        <v>1730825</v>
      </c>
      <c r="I81" s="129">
        <v>0</v>
      </c>
      <c r="J81" s="129">
        <v>209337</v>
      </c>
      <c r="K81" s="129">
        <v>0</v>
      </c>
      <c r="L81" s="129">
        <v>1731982</v>
      </c>
      <c r="M81" s="129">
        <v>278485</v>
      </c>
      <c r="N81" s="129">
        <v>73838</v>
      </c>
      <c r="O81" s="129">
        <v>0</v>
      </c>
      <c r="P81" s="129">
        <v>489182</v>
      </c>
      <c r="Q81" s="129">
        <v>0</v>
      </c>
      <c r="R81" s="129">
        <v>11420177</v>
      </c>
      <c r="S81" s="129">
        <v>0</v>
      </c>
      <c r="T81" s="129">
        <v>0</v>
      </c>
      <c r="U81" s="129">
        <v>0</v>
      </c>
      <c r="V81" s="129">
        <v>0</v>
      </c>
      <c r="W81" s="129">
        <v>0</v>
      </c>
      <c r="X81" s="129">
        <v>0</v>
      </c>
      <c r="Y81" s="129">
        <v>0</v>
      </c>
      <c r="Z81" s="129">
        <v>8089284</v>
      </c>
      <c r="AA81" s="129">
        <v>0</v>
      </c>
      <c r="AB81" s="129">
        <v>0</v>
      </c>
      <c r="AC81" s="129">
        <v>1966</v>
      </c>
      <c r="AD81" s="129">
        <v>0</v>
      </c>
      <c r="AE81" s="129">
        <v>0</v>
      </c>
      <c r="AF81" s="129">
        <v>0</v>
      </c>
      <c r="AG81" s="129">
        <v>0</v>
      </c>
      <c r="AH81" s="129">
        <v>0</v>
      </c>
      <c r="AI81" s="129">
        <v>498295</v>
      </c>
      <c r="AJ81" s="129">
        <v>438199</v>
      </c>
      <c r="AK81" s="129">
        <v>0</v>
      </c>
      <c r="AL81" s="129"/>
      <c r="AM81" s="129"/>
      <c r="AN81" s="129"/>
      <c r="AO81" s="129"/>
      <c r="AP81" s="129"/>
      <c r="AQ81" s="117">
        <f t="shared" si="25"/>
        <v>25069867</v>
      </c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</row>
    <row r="82" spans="2:89" x14ac:dyDescent="0.2">
      <c r="B82" s="134" t="s">
        <v>126</v>
      </c>
      <c r="C82" s="129">
        <v>0</v>
      </c>
      <c r="D82" s="129">
        <v>0</v>
      </c>
      <c r="E82" s="129">
        <v>0</v>
      </c>
      <c r="F82" s="129">
        <v>0</v>
      </c>
      <c r="G82" s="129">
        <v>970507</v>
      </c>
      <c r="H82" s="129">
        <v>0</v>
      </c>
      <c r="I82" s="129">
        <v>0</v>
      </c>
      <c r="J82" s="129">
        <v>671960</v>
      </c>
      <c r="K82" s="129">
        <v>0</v>
      </c>
      <c r="L82" s="129">
        <v>7139593</v>
      </c>
      <c r="M82" s="129">
        <v>0</v>
      </c>
      <c r="N82" s="129">
        <v>0</v>
      </c>
      <c r="O82" s="129">
        <v>13104</v>
      </c>
      <c r="P82" s="129">
        <v>0</v>
      </c>
      <c r="Q82" s="129">
        <v>61094</v>
      </c>
      <c r="R82" s="129">
        <v>6472649</v>
      </c>
      <c r="S82" s="129">
        <v>0</v>
      </c>
      <c r="T82" s="129">
        <v>3256</v>
      </c>
      <c r="U82" s="129">
        <v>0</v>
      </c>
      <c r="V82" s="129">
        <v>0</v>
      </c>
      <c r="W82" s="129">
        <v>0</v>
      </c>
      <c r="X82" s="129">
        <v>11105457</v>
      </c>
      <c r="Y82" s="129">
        <v>0</v>
      </c>
      <c r="Z82" s="129">
        <v>0</v>
      </c>
      <c r="AA82" s="129">
        <v>0</v>
      </c>
      <c r="AB82" s="129">
        <v>0</v>
      </c>
      <c r="AC82" s="129">
        <v>3878107</v>
      </c>
      <c r="AD82" s="129">
        <v>0</v>
      </c>
      <c r="AE82" s="129">
        <v>0</v>
      </c>
      <c r="AF82" s="129">
        <v>0</v>
      </c>
      <c r="AG82" s="129">
        <v>0</v>
      </c>
      <c r="AH82" s="129">
        <v>9126703</v>
      </c>
      <c r="AI82" s="129">
        <v>2915491</v>
      </c>
      <c r="AJ82" s="129">
        <v>0</v>
      </c>
      <c r="AK82" s="129">
        <v>0</v>
      </c>
      <c r="AL82" s="129"/>
      <c r="AM82" s="129"/>
      <c r="AN82" s="129"/>
      <c r="AO82" s="129"/>
      <c r="AP82" s="129"/>
      <c r="AQ82" s="117">
        <f t="shared" si="25"/>
        <v>42357921</v>
      </c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</row>
    <row r="83" spans="2:89" x14ac:dyDescent="0.2">
      <c r="B83" s="133" t="s">
        <v>127</v>
      </c>
      <c r="C83" s="129">
        <v>2288720</v>
      </c>
      <c r="D83" s="129">
        <v>304</v>
      </c>
      <c r="E83" s="129">
        <v>4198407</v>
      </c>
      <c r="F83" s="129">
        <v>18964125</v>
      </c>
      <c r="G83" s="129">
        <v>5527136</v>
      </c>
      <c r="H83" s="129">
        <v>3431876</v>
      </c>
      <c r="I83" s="129">
        <v>982479</v>
      </c>
      <c r="J83" s="129">
        <v>20623639</v>
      </c>
      <c r="K83" s="129">
        <v>1529710</v>
      </c>
      <c r="L83" s="129">
        <v>5186027</v>
      </c>
      <c r="M83" s="129">
        <v>211939</v>
      </c>
      <c r="N83" s="129">
        <v>63219</v>
      </c>
      <c r="O83" s="129">
        <v>65097</v>
      </c>
      <c r="P83" s="129">
        <v>236329</v>
      </c>
      <c r="Q83" s="129">
        <v>565617</v>
      </c>
      <c r="R83" s="129">
        <v>33301540</v>
      </c>
      <c r="S83" s="129">
        <v>0</v>
      </c>
      <c r="T83" s="129">
        <v>3573</v>
      </c>
      <c r="U83" s="129">
        <v>342615</v>
      </c>
      <c r="V83" s="129">
        <v>0</v>
      </c>
      <c r="W83" s="129">
        <v>0</v>
      </c>
      <c r="X83" s="129">
        <v>88632</v>
      </c>
      <c r="Y83" s="129">
        <v>2679778</v>
      </c>
      <c r="Z83" s="129">
        <v>21058301</v>
      </c>
      <c r="AA83" s="129">
        <v>480585</v>
      </c>
      <c r="AB83" s="129">
        <v>11586787</v>
      </c>
      <c r="AC83" s="129">
        <v>494813</v>
      </c>
      <c r="AD83" s="129">
        <v>253020</v>
      </c>
      <c r="AE83" s="129">
        <v>240906</v>
      </c>
      <c r="AF83" s="129">
        <v>3000532</v>
      </c>
      <c r="AG83" s="129">
        <v>7191232</v>
      </c>
      <c r="AH83" s="129">
        <v>8662812</v>
      </c>
      <c r="AI83" s="129">
        <v>2204694</v>
      </c>
      <c r="AJ83" s="129">
        <v>4915183</v>
      </c>
      <c r="AK83" s="129">
        <v>10426754</v>
      </c>
      <c r="AL83" s="129"/>
      <c r="AM83" s="129"/>
      <c r="AN83" s="129"/>
      <c r="AO83" s="129"/>
      <c r="AP83" s="129"/>
      <c r="AQ83" s="117">
        <f t="shared" si="25"/>
        <v>170806381</v>
      </c>
      <c r="AW83" s="124">
        <f>C83-SUM(C84:C86,C89)</f>
        <v>0</v>
      </c>
      <c r="AX83" s="124">
        <f t="shared" ref="AX83:CK83" si="30">D83-SUM(D84:D86,D89)</f>
        <v>0</v>
      </c>
      <c r="AY83" s="124">
        <f t="shared" si="30"/>
        <v>0</v>
      </c>
      <c r="AZ83" s="124">
        <f t="shared" si="30"/>
        <v>0</v>
      </c>
      <c r="BA83" s="124">
        <f t="shared" si="30"/>
        <v>0</v>
      </c>
      <c r="BB83" s="124">
        <f t="shared" si="30"/>
        <v>0</v>
      </c>
      <c r="BC83" s="124">
        <f t="shared" si="30"/>
        <v>0</v>
      </c>
      <c r="BD83" s="124">
        <f t="shared" si="30"/>
        <v>0</v>
      </c>
      <c r="BE83" s="124">
        <f t="shared" si="30"/>
        <v>0</v>
      </c>
      <c r="BF83" s="124">
        <f t="shared" si="30"/>
        <v>0</v>
      </c>
      <c r="BG83" s="124">
        <f t="shared" si="30"/>
        <v>0</v>
      </c>
      <c r="BH83" s="124">
        <f t="shared" si="30"/>
        <v>0</v>
      </c>
      <c r="BI83" s="124">
        <f t="shared" si="30"/>
        <v>0</v>
      </c>
      <c r="BJ83" s="124">
        <f t="shared" si="30"/>
        <v>0</v>
      </c>
      <c r="BK83" s="124">
        <f t="shared" si="30"/>
        <v>0</v>
      </c>
      <c r="BL83" s="124">
        <f t="shared" si="30"/>
        <v>0</v>
      </c>
      <c r="BM83" s="124">
        <f t="shared" si="30"/>
        <v>0</v>
      </c>
      <c r="BN83" s="124">
        <f t="shared" si="30"/>
        <v>0</v>
      </c>
      <c r="BO83" s="124">
        <f t="shared" si="30"/>
        <v>0</v>
      </c>
      <c r="BP83" s="124">
        <f t="shared" si="30"/>
        <v>0</v>
      </c>
      <c r="BQ83" s="124">
        <f t="shared" si="30"/>
        <v>0</v>
      </c>
      <c r="BR83" s="124">
        <f t="shared" si="30"/>
        <v>0</v>
      </c>
      <c r="BS83" s="124">
        <f t="shared" si="30"/>
        <v>0</v>
      </c>
      <c r="BT83" s="124">
        <f t="shared" si="30"/>
        <v>0</v>
      </c>
      <c r="BU83" s="124">
        <f t="shared" si="30"/>
        <v>0</v>
      </c>
      <c r="BV83" s="124">
        <f t="shared" si="30"/>
        <v>0</v>
      </c>
      <c r="BW83" s="124">
        <f t="shared" si="30"/>
        <v>0</v>
      </c>
      <c r="BX83" s="124">
        <f t="shared" si="30"/>
        <v>0</v>
      </c>
      <c r="BY83" s="124">
        <f t="shared" si="30"/>
        <v>0</v>
      </c>
      <c r="BZ83" s="124">
        <f t="shared" si="30"/>
        <v>0</v>
      </c>
      <c r="CA83" s="124">
        <f t="shared" si="30"/>
        <v>0</v>
      </c>
      <c r="CB83" s="124">
        <f t="shared" si="30"/>
        <v>0</v>
      </c>
      <c r="CC83" s="124">
        <f t="shared" si="30"/>
        <v>0</v>
      </c>
      <c r="CD83" s="124">
        <f t="shared" si="30"/>
        <v>0</v>
      </c>
      <c r="CE83" s="124">
        <f t="shared" si="30"/>
        <v>0</v>
      </c>
      <c r="CF83" s="124">
        <f t="shared" si="30"/>
        <v>0</v>
      </c>
      <c r="CG83" s="124">
        <f t="shared" si="30"/>
        <v>0</v>
      </c>
      <c r="CH83" s="124">
        <f t="shared" si="30"/>
        <v>0</v>
      </c>
      <c r="CI83" s="124">
        <f t="shared" si="30"/>
        <v>0</v>
      </c>
      <c r="CJ83" s="124">
        <f t="shared" si="30"/>
        <v>0</v>
      </c>
      <c r="CK83" s="124">
        <f t="shared" si="30"/>
        <v>0</v>
      </c>
    </row>
    <row r="84" spans="2:89" x14ac:dyDescent="0.2">
      <c r="B84" s="134" t="s">
        <v>128</v>
      </c>
      <c r="C84" s="129">
        <v>0</v>
      </c>
      <c r="D84" s="129">
        <v>304</v>
      </c>
      <c r="E84" s="129">
        <v>0</v>
      </c>
      <c r="F84" s="129">
        <v>12297577</v>
      </c>
      <c r="G84" s="129">
        <v>2153121</v>
      </c>
      <c r="H84" s="129">
        <v>3296764</v>
      </c>
      <c r="I84" s="129">
        <v>0</v>
      </c>
      <c r="J84" s="129">
        <v>2629055</v>
      </c>
      <c r="K84" s="129">
        <v>389368</v>
      </c>
      <c r="L84" s="129">
        <v>2151239</v>
      </c>
      <c r="M84" s="129">
        <v>61357</v>
      </c>
      <c r="N84" s="129">
        <v>38950</v>
      </c>
      <c r="O84" s="129">
        <v>113</v>
      </c>
      <c r="P84" s="129">
        <v>0</v>
      </c>
      <c r="Q84" s="129">
        <v>234477</v>
      </c>
      <c r="R84" s="129">
        <v>2039132</v>
      </c>
      <c r="S84" s="129">
        <v>0</v>
      </c>
      <c r="T84" s="129">
        <v>0</v>
      </c>
      <c r="U84" s="129">
        <v>134330</v>
      </c>
      <c r="V84" s="129">
        <v>0</v>
      </c>
      <c r="W84" s="129">
        <v>0</v>
      </c>
      <c r="X84" s="129">
        <v>40490</v>
      </c>
      <c r="Y84" s="129">
        <v>360944</v>
      </c>
      <c r="Z84" s="129">
        <v>12093721</v>
      </c>
      <c r="AA84" s="129">
        <v>16378</v>
      </c>
      <c r="AB84" s="129">
        <v>0</v>
      </c>
      <c r="AC84" s="129">
        <v>0</v>
      </c>
      <c r="AD84" s="129">
        <v>0</v>
      </c>
      <c r="AE84" s="129">
        <v>240906</v>
      </c>
      <c r="AF84" s="129">
        <v>0</v>
      </c>
      <c r="AG84" s="129">
        <v>6225512</v>
      </c>
      <c r="AH84" s="129">
        <v>2974801</v>
      </c>
      <c r="AI84" s="129">
        <v>1543507</v>
      </c>
      <c r="AJ84" s="129">
        <v>254355</v>
      </c>
      <c r="AK84" s="129">
        <v>6562389</v>
      </c>
      <c r="AL84" s="129"/>
      <c r="AM84" s="129"/>
      <c r="AN84" s="129"/>
      <c r="AO84" s="129"/>
      <c r="AP84" s="129"/>
      <c r="AQ84" s="117">
        <f t="shared" si="25"/>
        <v>55738790</v>
      </c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</row>
    <row r="85" spans="2:89" x14ac:dyDescent="0.2">
      <c r="B85" s="134" t="s">
        <v>129</v>
      </c>
      <c r="C85" s="129">
        <v>2288720</v>
      </c>
      <c r="D85" s="129">
        <v>0</v>
      </c>
      <c r="E85" s="129">
        <v>4198407</v>
      </c>
      <c r="F85" s="129">
        <v>4055205</v>
      </c>
      <c r="G85" s="129">
        <v>3374015</v>
      </c>
      <c r="H85" s="129">
        <v>63631</v>
      </c>
      <c r="I85" s="129">
        <v>329000</v>
      </c>
      <c r="J85" s="129">
        <v>17994584</v>
      </c>
      <c r="K85" s="129">
        <v>0</v>
      </c>
      <c r="L85" s="129">
        <v>3029508</v>
      </c>
      <c r="M85" s="129">
        <v>116935</v>
      </c>
      <c r="N85" s="129">
        <v>0</v>
      </c>
      <c r="O85" s="129">
        <v>64984</v>
      </c>
      <c r="P85" s="129">
        <v>236329</v>
      </c>
      <c r="Q85" s="129">
        <v>331140</v>
      </c>
      <c r="R85" s="129">
        <v>31262408</v>
      </c>
      <c r="S85" s="129">
        <v>0</v>
      </c>
      <c r="T85" s="129">
        <v>3573</v>
      </c>
      <c r="U85" s="129">
        <v>208285</v>
      </c>
      <c r="V85" s="129">
        <v>0</v>
      </c>
      <c r="W85" s="129">
        <v>0</v>
      </c>
      <c r="X85" s="129">
        <v>48142</v>
      </c>
      <c r="Y85" s="129">
        <v>1948601</v>
      </c>
      <c r="Z85" s="129">
        <v>8712851</v>
      </c>
      <c r="AA85" s="129">
        <v>47757</v>
      </c>
      <c r="AB85" s="129">
        <v>11562748</v>
      </c>
      <c r="AC85" s="129">
        <v>494813</v>
      </c>
      <c r="AD85" s="129">
        <v>115668</v>
      </c>
      <c r="AE85" s="129">
        <v>0</v>
      </c>
      <c r="AF85" s="129">
        <v>3000532</v>
      </c>
      <c r="AG85" s="129">
        <v>965720</v>
      </c>
      <c r="AH85" s="129">
        <v>5688011</v>
      </c>
      <c r="AI85" s="129">
        <v>661187</v>
      </c>
      <c r="AJ85" s="129">
        <v>4660828</v>
      </c>
      <c r="AK85" s="129">
        <v>3125131</v>
      </c>
      <c r="AL85" s="129"/>
      <c r="AM85" s="129"/>
      <c r="AN85" s="129"/>
      <c r="AO85" s="129"/>
      <c r="AP85" s="129"/>
      <c r="AQ85" s="117">
        <f t="shared" si="25"/>
        <v>108588713</v>
      </c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</row>
    <row r="86" spans="2:89" x14ac:dyDescent="0.2">
      <c r="B86" s="134" t="s">
        <v>130</v>
      </c>
      <c r="C86" s="129">
        <v>0</v>
      </c>
      <c r="D86" s="129">
        <v>0</v>
      </c>
      <c r="E86" s="129">
        <v>0</v>
      </c>
      <c r="F86" s="129">
        <v>312319</v>
      </c>
      <c r="G86" s="129">
        <v>0</v>
      </c>
      <c r="H86" s="129">
        <v>71481</v>
      </c>
      <c r="I86" s="129">
        <v>0</v>
      </c>
      <c r="J86" s="129">
        <v>0</v>
      </c>
      <c r="K86" s="129">
        <v>0</v>
      </c>
      <c r="L86" s="129">
        <v>5280</v>
      </c>
      <c r="M86" s="129">
        <v>0</v>
      </c>
      <c r="N86" s="129">
        <v>0</v>
      </c>
      <c r="O86" s="129">
        <v>0</v>
      </c>
      <c r="P86" s="129">
        <v>0</v>
      </c>
      <c r="Q86" s="129">
        <v>0</v>
      </c>
      <c r="R86" s="129">
        <v>0</v>
      </c>
      <c r="S86" s="129">
        <v>0</v>
      </c>
      <c r="T86" s="129">
        <v>0</v>
      </c>
      <c r="U86" s="129">
        <v>0</v>
      </c>
      <c r="V86" s="129">
        <v>0</v>
      </c>
      <c r="W86" s="129">
        <v>0</v>
      </c>
      <c r="X86" s="129">
        <v>0</v>
      </c>
      <c r="Y86" s="129">
        <v>0</v>
      </c>
      <c r="Z86" s="129">
        <v>251729</v>
      </c>
      <c r="AA86" s="129">
        <v>0</v>
      </c>
      <c r="AB86" s="129">
        <v>24039</v>
      </c>
      <c r="AC86" s="129">
        <v>0</v>
      </c>
      <c r="AD86" s="129">
        <v>0</v>
      </c>
      <c r="AE86" s="129">
        <v>0</v>
      </c>
      <c r="AF86" s="129">
        <v>0</v>
      </c>
      <c r="AG86" s="129">
        <v>0</v>
      </c>
      <c r="AH86" s="129">
        <v>0</v>
      </c>
      <c r="AI86" s="129">
        <v>0</v>
      </c>
      <c r="AJ86" s="129">
        <v>0</v>
      </c>
      <c r="AK86" s="129">
        <v>0</v>
      </c>
      <c r="AL86" s="129"/>
      <c r="AM86" s="129"/>
      <c r="AN86" s="129"/>
      <c r="AO86" s="129"/>
      <c r="AP86" s="129"/>
      <c r="AQ86" s="117">
        <f t="shared" si="25"/>
        <v>664848</v>
      </c>
      <c r="AW86" s="124">
        <f t="shared" ref="AW86:BU86" si="31">C86-SUM(C87:C88)</f>
        <v>0</v>
      </c>
      <c r="AX86" s="124">
        <f t="shared" si="31"/>
        <v>0</v>
      </c>
      <c r="AY86" s="124">
        <f t="shared" si="31"/>
        <v>0</v>
      </c>
      <c r="AZ86" s="124">
        <f t="shared" si="31"/>
        <v>0</v>
      </c>
      <c r="BA86" s="124">
        <f t="shared" si="31"/>
        <v>0</v>
      </c>
      <c r="BB86" s="124">
        <f t="shared" si="31"/>
        <v>0</v>
      </c>
      <c r="BC86" s="124">
        <f t="shared" si="31"/>
        <v>0</v>
      </c>
      <c r="BD86" s="124">
        <f t="shared" si="31"/>
        <v>0</v>
      </c>
      <c r="BE86" s="124">
        <f t="shared" si="31"/>
        <v>0</v>
      </c>
      <c r="BF86" s="124">
        <f t="shared" si="31"/>
        <v>0</v>
      </c>
      <c r="BG86" s="124">
        <f t="shared" si="31"/>
        <v>0</v>
      </c>
      <c r="BH86" s="124">
        <f t="shared" si="31"/>
        <v>0</v>
      </c>
      <c r="BI86" s="124">
        <f t="shared" si="31"/>
        <v>0</v>
      </c>
      <c r="BJ86" s="124">
        <f t="shared" si="31"/>
        <v>0</v>
      </c>
      <c r="BK86" s="124">
        <f t="shared" si="31"/>
        <v>0</v>
      </c>
      <c r="BL86" s="124">
        <f t="shared" si="31"/>
        <v>0</v>
      </c>
      <c r="BM86" s="124">
        <f t="shared" si="31"/>
        <v>0</v>
      </c>
      <c r="BN86" s="124">
        <f t="shared" si="31"/>
        <v>0</v>
      </c>
      <c r="BO86" s="124">
        <f t="shared" si="31"/>
        <v>0</v>
      </c>
      <c r="BP86" s="124">
        <f t="shared" si="31"/>
        <v>0</v>
      </c>
      <c r="BQ86" s="124">
        <f t="shared" si="31"/>
        <v>0</v>
      </c>
      <c r="BR86" s="124">
        <f t="shared" si="31"/>
        <v>0</v>
      </c>
      <c r="BS86" s="124">
        <f t="shared" si="31"/>
        <v>0</v>
      </c>
      <c r="BT86" s="124">
        <f t="shared" si="31"/>
        <v>0</v>
      </c>
      <c r="BU86" s="124">
        <f t="shared" si="31"/>
        <v>0</v>
      </c>
      <c r="BV86" s="124">
        <f t="shared" ref="BV86:CK86" si="32">AB86-SUM(AB87:AB88)</f>
        <v>0</v>
      </c>
      <c r="BW86" s="124">
        <f t="shared" si="32"/>
        <v>0</v>
      </c>
      <c r="BX86" s="124">
        <f t="shared" si="32"/>
        <v>0</v>
      </c>
      <c r="BY86" s="124">
        <f t="shared" si="32"/>
        <v>0</v>
      </c>
      <c r="BZ86" s="124">
        <f t="shared" si="32"/>
        <v>0</v>
      </c>
      <c r="CA86" s="124">
        <f t="shared" si="32"/>
        <v>0</v>
      </c>
      <c r="CB86" s="124">
        <f t="shared" si="32"/>
        <v>0</v>
      </c>
      <c r="CC86" s="124">
        <f t="shared" si="32"/>
        <v>0</v>
      </c>
      <c r="CD86" s="124">
        <f t="shared" si="32"/>
        <v>0</v>
      </c>
      <c r="CE86" s="124">
        <f t="shared" si="32"/>
        <v>0</v>
      </c>
      <c r="CF86" s="124">
        <f t="shared" si="32"/>
        <v>0</v>
      </c>
      <c r="CG86" s="124">
        <f t="shared" si="32"/>
        <v>0</v>
      </c>
      <c r="CH86" s="124">
        <f t="shared" si="32"/>
        <v>0</v>
      </c>
      <c r="CI86" s="124">
        <f t="shared" si="32"/>
        <v>0</v>
      </c>
      <c r="CJ86" s="124">
        <f t="shared" si="32"/>
        <v>0</v>
      </c>
      <c r="CK86" s="124">
        <f t="shared" si="32"/>
        <v>0</v>
      </c>
    </row>
    <row r="87" spans="2:89" x14ac:dyDescent="0.2">
      <c r="B87" s="135" t="s">
        <v>131</v>
      </c>
      <c r="C87" s="129">
        <v>0</v>
      </c>
      <c r="D87" s="129">
        <v>0</v>
      </c>
      <c r="E87" s="129">
        <v>0</v>
      </c>
      <c r="F87" s="129">
        <v>312319</v>
      </c>
      <c r="G87" s="129">
        <v>0</v>
      </c>
      <c r="H87" s="129">
        <v>71481</v>
      </c>
      <c r="I87" s="129">
        <v>0</v>
      </c>
      <c r="J87" s="129">
        <v>0</v>
      </c>
      <c r="K87" s="129">
        <v>0</v>
      </c>
      <c r="L87" s="129">
        <v>5280</v>
      </c>
      <c r="M87" s="129">
        <v>0</v>
      </c>
      <c r="N87" s="129">
        <v>0</v>
      </c>
      <c r="O87" s="129">
        <v>0</v>
      </c>
      <c r="P87" s="129">
        <v>0</v>
      </c>
      <c r="Q87" s="129">
        <v>0</v>
      </c>
      <c r="R87" s="129">
        <v>0</v>
      </c>
      <c r="S87" s="129">
        <v>0</v>
      </c>
      <c r="T87" s="129">
        <v>0</v>
      </c>
      <c r="U87" s="129">
        <v>0</v>
      </c>
      <c r="V87" s="129">
        <v>0</v>
      </c>
      <c r="W87" s="129">
        <v>0</v>
      </c>
      <c r="X87" s="129">
        <v>0</v>
      </c>
      <c r="Y87" s="129">
        <v>0</v>
      </c>
      <c r="Z87" s="129">
        <v>251729</v>
      </c>
      <c r="AA87" s="129">
        <v>0</v>
      </c>
      <c r="AB87" s="129">
        <v>24039</v>
      </c>
      <c r="AC87" s="129">
        <v>0</v>
      </c>
      <c r="AD87" s="129">
        <v>0</v>
      </c>
      <c r="AE87" s="129">
        <v>0</v>
      </c>
      <c r="AF87" s="129">
        <v>0</v>
      </c>
      <c r="AG87" s="129">
        <v>0</v>
      </c>
      <c r="AH87" s="129">
        <v>0</v>
      </c>
      <c r="AI87" s="129">
        <v>0</v>
      </c>
      <c r="AJ87" s="129">
        <v>0</v>
      </c>
      <c r="AK87" s="129">
        <v>0</v>
      </c>
      <c r="AL87" s="129"/>
      <c r="AM87" s="129"/>
      <c r="AN87" s="129"/>
      <c r="AO87" s="129"/>
      <c r="AP87" s="129"/>
      <c r="AQ87" s="117">
        <f t="shared" si="25"/>
        <v>664848</v>
      </c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</row>
    <row r="88" spans="2:89" x14ac:dyDescent="0.2">
      <c r="B88" s="135" t="s">
        <v>132</v>
      </c>
      <c r="C88" s="129">
        <v>0</v>
      </c>
      <c r="D88" s="129">
        <v>0</v>
      </c>
      <c r="E88" s="129">
        <v>0</v>
      </c>
      <c r="F88" s="129">
        <v>0</v>
      </c>
      <c r="G88" s="129">
        <v>0</v>
      </c>
      <c r="H88" s="129">
        <v>0</v>
      </c>
      <c r="I88" s="129">
        <v>0</v>
      </c>
      <c r="J88" s="129">
        <v>0</v>
      </c>
      <c r="K88" s="129">
        <v>0</v>
      </c>
      <c r="L88" s="129">
        <v>0</v>
      </c>
      <c r="M88" s="129">
        <v>0</v>
      </c>
      <c r="N88" s="129">
        <v>0</v>
      </c>
      <c r="O88" s="129">
        <v>0</v>
      </c>
      <c r="P88" s="129">
        <v>0</v>
      </c>
      <c r="Q88" s="129">
        <v>0</v>
      </c>
      <c r="R88" s="129">
        <v>0</v>
      </c>
      <c r="S88" s="129">
        <v>0</v>
      </c>
      <c r="T88" s="129">
        <v>0</v>
      </c>
      <c r="U88" s="129">
        <v>0</v>
      </c>
      <c r="V88" s="129">
        <v>0</v>
      </c>
      <c r="W88" s="129">
        <v>0</v>
      </c>
      <c r="X88" s="129">
        <v>0</v>
      </c>
      <c r="Y88" s="129">
        <v>0</v>
      </c>
      <c r="Z88" s="129">
        <v>0</v>
      </c>
      <c r="AA88" s="129">
        <v>0</v>
      </c>
      <c r="AB88" s="129">
        <v>0</v>
      </c>
      <c r="AC88" s="129">
        <v>0</v>
      </c>
      <c r="AD88" s="129">
        <v>0</v>
      </c>
      <c r="AE88" s="129">
        <v>0</v>
      </c>
      <c r="AF88" s="129">
        <v>0</v>
      </c>
      <c r="AG88" s="129">
        <v>0</v>
      </c>
      <c r="AH88" s="129">
        <v>0</v>
      </c>
      <c r="AI88" s="129">
        <v>0</v>
      </c>
      <c r="AJ88" s="129">
        <v>0</v>
      </c>
      <c r="AK88" s="129">
        <v>0</v>
      </c>
      <c r="AL88" s="129"/>
      <c r="AM88" s="129"/>
      <c r="AN88" s="129"/>
      <c r="AO88" s="129"/>
      <c r="AP88" s="129"/>
      <c r="AQ88" s="117">
        <f t="shared" si="25"/>
        <v>0</v>
      </c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</row>
    <row r="89" spans="2:89" x14ac:dyDescent="0.2">
      <c r="B89" s="134" t="s">
        <v>133</v>
      </c>
      <c r="C89" s="129">
        <v>0</v>
      </c>
      <c r="D89" s="129">
        <v>0</v>
      </c>
      <c r="E89" s="129">
        <v>0</v>
      </c>
      <c r="F89" s="129">
        <v>2299024</v>
      </c>
      <c r="G89" s="129">
        <v>0</v>
      </c>
      <c r="H89" s="129">
        <v>0</v>
      </c>
      <c r="I89" s="129">
        <v>653479</v>
      </c>
      <c r="J89" s="129">
        <v>0</v>
      </c>
      <c r="K89" s="129">
        <v>1140342</v>
      </c>
      <c r="L89" s="129">
        <v>0</v>
      </c>
      <c r="M89" s="129">
        <v>33647</v>
      </c>
      <c r="N89" s="129">
        <v>24269</v>
      </c>
      <c r="O89" s="129">
        <v>0</v>
      </c>
      <c r="P89" s="129">
        <v>0</v>
      </c>
      <c r="Q89" s="129">
        <v>0</v>
      </c>
      <c r="R89" s="129">
        <v>0</v>
      </c>
      <c r="S89" s="129">
        <v>0</v>
      </c>
      <c r="T89" s="129">
        <v>0</v>
      </c>
      <c r="U89" s="129">
        <v>0</v>
      </c>
      <c r="V89" s="129">
        <v>0</v>
      </c>
      <c r="W89" s="129">
        <v>0</v>
      </c>
      <c r="X89" s="129">
        <v>0</v>
      </c>
      <c r="Y89" s="129">
        <v>370233</v>
      </c>
      <c r="Z89" s="129">
        <v>0</v>
      </c>
      <c r="AA89" s="129">
        <v>416450</v>
      </c>
      <c r="AB89" s="129">
        <v>0</v>
      </c>
      <c r="AC89" s="129">
        <v>0</v>
      </c>
      <c r="AD89" s="129">
        <v>137352</v>
      </c>
      <c r="AE89" s="129">
        <v>0</v>
      </c>
      <c r="AF89" s="129">
        <v>0</v>
      </c>
      <c r="AG89" s="129">
        <v>0</v>
      </c>
      <c r="AH89" s="129">
        <v>0</v>
      </c>
      <c r="AI89" s="129">
        <v>0</v>
      </c>
      <c r="AJ89" s="129">
        <v>0</v>
      </c>
      <c r="AK89" s="129">
        <v>739234</v>
      </c>
      <c r="AL89" s="129"/>
      <c r="AM89" s="129"/>
      <c r="AN89" s="129"/>
      <c r="AO89" s="129"/>
      <c r="AP89" s="129"/>
      <c r="AQ89" s="117">
        <f t="shared" si="25"/>
        <v>5814030</v>
      </c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</row>
    <row r="90" spans="2:89" x14ac:dyDescent="0.2">
      <c r="B90" s="132" t="s">
        <v>134</v>
      </c>
      <c r="C90" s="126">
        <v>4162066</v>
      </c>
      <c r="D90" s="126">
        <v>577661</v>
      </c>
      <c r="E90" s="126">
        <v>18962380</v>
      </c>
      <c r="F90" s="126">
        <v>32008024</v>
      </c>
      <c r="G90" s="126">
        <v>105612054</v>
      </c>
      <c r="H90" s="126">
        <v>52091164</v>
      </c>
      <c r="I90" s="126">
        <v>2097364</v>
      </c>
      <c r="J90" s="126">
        <v>19924435</v>
      </c>
      <c r="K90" s="126">
        <v>3291227</v>
      </c>
      <c r="L90" s="126">
        <v>124118142</v>
      </c>
      <c r="M90" s="126">
        <v>3440059</v>
      </c>
      <c r="N90" s="126">
        <v>4267138</v>
      </c>
      <c r="O90" s="126">
        <v>25162137</v>
      </c>
      <c r="P90" s="126">
        <v>2338929</v>
      </c>
      <c r="Q90" s="126">
        <v>33134392</v>
      </c>
      <c r="R90" s="126">
        <v>223406241</v>
      </c>
      <c r="S90" s="126">
        <v>10476</v>
      </c>
      <c r="T90" s="126">
        <v>26535775</v>
      </c>
      <c r="U90" s="126">
        <v>821712</v>
      </c>
      <c r="V90" s="126">
        <v>173486</v>
      </c>
      <c r="W90" s="126">
        <v>0</v>
      </c>
      <c r="X90" s="126">
        <v>4424320</v>
      </c>
      <c r="Y90" s="126">
        <v>2809089</v>
      </c>
      <c r="Z90" s="126">
        <v>122747885</v>
      </c>
      <c r="AA90" s="126">
        <v>10981880</v>
      </c>
      <c r="AB90" s="126">
        <v>12369189</v>
      </c>
      <c r="AC90" s="126">
        <v>53399800</v>
      </c>
      <c r="AD90" s="126">
        <v>19506756</v>
      </c>
      <c r="AE90" s="126">
        <v>12842018</v>
      </c>
      <c r="AF90" s="126">
        <v>3344050</v>
      </c>
      <c r="AG90" s="126">
        <v>2664825</v>
      </c>
      <c r="AH90" s="126">
        <v>38221256</v>
      </c>
      <c r="AI90" s="126">
        <v>8806806</v>
      </c>
      <c r="AJ90" s="126">
        <v>6881225</v>
      </c>
      <c r="AK90" s="126">
        <v>17959737</v>
      </c>
      <c r="AL90" s="126"/>
      <c r="AM90" s="126"/>
      <c r="AN90" s="126"/>
      <c r="AO90" s="126"/>
      <c r="AP90" s="126"/>
      <c r="AQ90" s="117">
        <f t="shared" si="25"/>
        <v>999093698</v>
      </c>
      <c r="AW90" s="124">
        <f t="shared" ref="AW90:BU90" si="33">C90-SUM(C91:C92)</f>
        <v>0</v>
      </c>
      <c r="AX90" s="124">
        <f t="shared" si="33"/>
        <v>0</v>
      </c>
      <c r="AY90" s="124">
        <f t="shared" si="33"/>
        <v>0</v>
      </c>
      <c r="AZ90" s="124">
        <f t="shared" si="33"/>
        <v>0</v>
      </c>
      <c r="BA90" s="124">
        <f t="shared" si="33"/>
        <v>0</v>
      </c>
      <c r="BB90" s="124">
        <f t="shared" si="33"/>
        <v>0</v>
      </c>
      <c r="BC90" s="124">
        <f t="shared" si="33"/>
        <v>0</v>
      </c>
      <c r="BD90" s="124">
        <f t="shared" si="33"/>
        <v>0</v>
      </c>
      <c r="BE90" s="124">
        <f t="shared" si="33"/>
        <v>0</v>
      </c>
      <c r="BF90" s="124">
        <f t="shared" si="33"/>
        <v>0</v>
      </c>
      <c r="BG90" s="124">
        <f t="shared" si="33"/>
        <v>0</v>
      </c>
      <c r="BH90" s="124">
        <f t="shared" si="33"/>
        <v>0</v>
      </c>
      <c r="BI90" s="124">
        <f t="shared" si="33"/>
        <v>0</v>
      </c>
      <c r="BJ90" s="124">
        <f t="shared" si="33"/>
        <v>0</v>
      </c>
      <c r="BK90" s="124">
        <f t="shared" si="33"/>
        <v>0</v>
      </c>
      <c r="BL90" s="124">
        <f t="shared" si="33"/>
        <v>0</v>
      </c>
      <c r="BM90" s="124">
        <f t="shared" si="33"/>
        <v>0</v>
      </c>
      <c r="BN90" s="124">
        <f t="shared" si="33"/>
        <v>0</v>
      </c>
      <c r="BO90" s="124">
        <f t="shared" si="33"/>
        <v>0</v>
      </c>
      <c r="BP90" s="124">
        <f t="shared" si="33"/>
        <v>0</v>
      </c>
      <c r="BQ90" s="124">
        <f t="shared" si="33"/>
        <v>0</v>
      </c>
      <c r="BR90" s="124">
        <f t="shared" si="33"/>
        <v>0</v>
      </c>
      <c r="BS90" s="124">
        <f t="shared" si="33"/>
        <v>0</v>
      </c>
      <c r="BT90" s="124">
        <f t="shared" si="33"/>
        <v>0</v>
      </c>
      <c r="BU90" s="124">
        <f t="shared" si="33"/>
        <v>0</v>
      </c>
      <c r="BV90" s="124">
        <f t="shared" ref="BV90:CK90" si="34">AB90-SUM(AB91:AB92)</f>
        <v>0</v>
      </c>
      <c r="BW90" s="124">
        <f t="shared" si="34"/>
        <v>0</v>
      </c>
      <c r="BX90" s="124">
        <f t="shared" si="34"/>
        <v>0</v>
      </c>
      <c r="BY90" s="124">
        <f t="shared" si="34"/>
        <v>0</v>
      </c>
      <c r="BZ90" s="124">
        <f t="shared" si="34"/>
        <v>0</v>
      </c>
      <c r="CA90" s="124">
        <f t="shared" si="34"/>
        <v>0</v>
      </c>
      <c r="CB90" s="124">
        <f t="shared" si="34"/>
        <v>0</v>
      </c>
      <c r="CC90" s="124">
        <f t="shared" si="34"/>
        <v>0</v>
      </c>
      <c r="CD90" s="124">
        <f t="shared" si="34"/>
        <v>0</v>
      </c>
      <c r="CE90" s="124">
        <f t="shared" si="34"/>
        <v>0</v>
      </c>
      <c r="CF90" s="124">
        <f t="shared" si="34"/>
        <v>0</v>
      </c>
      <c r="CG90" s="124">
        <f t="shared" si="34"/>
        <v>0</v>
      </c>
      <c r="CH90" s="124">
        <f t="shared" si="34"/>
        <v>0</v>
      </c>
      <c r="CI90" s="124">
        <f t="shared" si="34"/>
        <v>0</v>
      </c>
      <c r="CJ90" s="124">
        <f t="shared" si="34"/>
        <v>0</v>
      </c>
      <c r="CK90" s="124">
        <f t="shared" si="34"/>
        <v>0</v>
      </c>
    </row>
    <row r="91" spans="2:89" x14ac:dyDescent="0.2">
      <c r="B91" s="133" t="s">
        <v>135</v>
      </c>
      <c r="C91" s="129">
        <v>359657</v>
      </c>
      <c r="D91" s="129">
        <v>25794</v>
      </c>
      <c r="E91" s="129">
        <v>493423</v>
      </c>
      <c r="F91" s="129">
        <v>313393</v>
      </c>
      <c r="G91" s="129">
        <v>1920795</v>
      </c>
      <c r="H91" s="129">
        <v>72105</v>
      </c>
      <c r="I91" s="129">
        <v>0</v>
      </c>
      <c r="J91" s="129">
        <v>482667</v>
      </c>
      <c r="K91" s="129">
        <v>0</v>
      </c>
      <c r="L91" s="129">
        <v>29649029</v>
      </c>
      <c r="M91" s="129">
        <v>0</v>
      </c>
      <c r="N91" s="129">
        <v>344255</v>
      </c>
      <c r="O91" s="129">
        <v>0</v>
      </c>
      <c r="P91" s="129">
        <v>139434</v>
      </c>
      <c r="Q91" s="129">
        <v>323920</v>
      </c>
      <c r="R91" s="129">
        <v>0</v>
      </c>
      <c r="S91" s="129">
        <v>0</v>
      </c>
      <c r="T91" s="129">
        <v>7581383</v>
      </c>
      <c r="U91" s="129">
        <v>19260</v>
      </c>
      <c r="V91" s="129">
        <v>0</v>
      </c>
      <c r="W91" s="129">
        <v>0</v>
      </c>
      <c r="X91" s="129">
        <v>0</v>
      </c>
      <c r="Y91" s="129">
        <v>928226</v>
      </c>
      <c r="Z91" s="129">
        <v>6734652</v>
      </c>
      <c r="AA91" s="129">
        <v>6069685</v>
      </c>
      <c r="AB91" s="129">
        <v>0</v>
      </c>
      <c r="AC91" s="129">
        <v>26306462</v>
      </c>
      <c r="AD91" s="129">
        <v>686585</v>
      </c>
      <c r="AE91" s="129">
        <v>3187972</v>
      </c>
      <c r="AF91" s="129">
        <v>43750</v>
      </c>
      <c r="AG91" s="129">
        <v>21446</v>
      </c>
      <c r="AH91" s="129">
        <v>8384613</v>
      </c>
      <c r="AI91" s="129">
        <v>1475378</v>
      </c>
      <c r="AJ91" s="129">
        <v>0</v>
      </c>
      <c r="AK91" s="129">
        <v>3729280</v>
      </c>
      <c r="AL91" s="129"/>
      <c r="AM91" s="129"/>
      <c r="AN91" s="129"/>
      <c r="AO91" s="129"/>
      <c r="AP91" s="129"/>
      <c r="AQ91" s="117">
        <f t="shared" si="25"/>
        <v>99293164</v>
      </c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</row>
    <row r="92" spans="2:89" x14ac:dyDescent="0.2">
      <c r="B92" s="133" t="s">
        <v>136</v>
      </c>
      <c r="C92" s="129">
        <v>3802409</v>
      </c>
      <c r="D92" s="129">
        <v>551867</v>
      </c>
      <c r="E92" s="129">
        <v>18468957</v>
      </c>
      <c r="F92" s="129">
        <v>31694631</v>
      </c>
      <c r="G92" s="129">
        <v>103691259</v>
      </c>
      <c r="H92" s="129">
        <v>52019059</v>
      </c>
      <c r="I92" s="129">
        <v>2097364</v>
      </c>
      <c r="J92" s="129">
        <v>19441768</v>
      </c>
      <c r="K92" s="129">
        <v>3291227</v>
      </c>
      <c r="L92" s="129">
        <v>94469113</v>
      </c>
      <c r="M92" s="129">
        <v>3440059</v>
      </c>
      <c r="N92" s="129">
        <v>3922883</v>
      </c>
      <c r="O92" s="129">
        <v>25162137</v>
      </c>
      <c r="P92" s="129">
        <v>2199495</v>
      </c>
      <c r="Q92" s="129">
        <v>32810472</v>
      </c>
      <c r="R92" s="129">
        <v>223406241</v>
      </c>
      <c r="S92" s="129">
        <v>10476</v>
      </c>
      <c r="T92" s="129">
        <v>18954392</v>
      </c>
      <c r="U92" s="129">
        <v>802452</v>
      </c>
      <c r="V92" s="129">
        <v>173486</v>
      </c>
      <c r="W92" s="129">
        <v>0</v>
      </c>
      <c r="X92" s="129">
        <v>4424320</v>
      </c>
      <c r="Y92" s="129">
        <v>1880863</v>
      </c>
      <c r="Z92" s="129">
        <v>116013233</v>
      </c>
      <c r="AA92" s="129">
        <v>4912195</v>
      </c>
      <c r="AB92" s="129">
        <v>12369189</v>
      </c>
      <c r="AC92" s="129">
        <v>27093338</v>
      </c>
      <c r="AD92" s="129">
        <v>18820171</v>
      </c>
      <c r="AE92" s="129">
        <v>9654046</v>
      </c>
      <c r="AF92" s="129">
        <v>3300300</v>
      </c>
      <c r="AG92" s="129">
        <v>2643379</v>
      </c>
      <c r="AH92" s="129">
        <v>29836643</v>
      </c>
      <c r="AI92" s="129">
        <v>7331428</v>
      </c>
      <c r="AJ92" s="129">
        <v>6881225</v>
      </c>
      <c r="AK92" s="129">
        <v>14230457</v>
      </c>
      <c r="AL92" s="129"/>
      <c r="AM92" s="129"/>
      <c r="AN92" s="129"/>
      <c r="AO92" s="129"/>
      <c r="AP92" s="129"/>
      <c r="AQ92" s="117">
        <f t="shared" si="25"/>
        <v>899800534</v>
      </c>
      <c r="AW92" s="124">
        <f t="shared" ref="AW92:BU92" si="35">C92-SUM(C93,C96:C100)</f>
        <v>0</v>
      </c>
      <c r="AX92" s="124">
        <f t="shared" si="35"/>
        <v>0</v>
      </c>
      <c r="AY92" s="124">
        <f t="shared" si="35"/>
        <v>0</v>
      </c>
      <c r="AZ92" s="124">
        <f t="shared" si="35"/>
        <v>0</v>
      </c>
      <c r="BA92" s="124">
        <f t="shared" si="35"/>
        <v>0</v>
      </c>
      <c r="BB92" s="124">
        <f t="shared" si="35"/>
        <v>0</v>
      </c>
      <c r="BC92" s="124">
        <f t="shared" si="35"/>
        <v>0</v>
      </c>
      <c r="BD92" s="124">
        <f t="shared" si="35"/>
        <v>0</v>
      </c>
      <c r="BE92" s="124">
        <f t="shared" si="35"/>
        <v>0</v>
      </c>
      <c r="BF92" s="124">
        <f t="shared" si="35"/>
        <v>0</v>
      </c>
      <c r="BG92" s="124">
        <f t="shared" si="35"/>
        <v>0</v>
      </c>
      <c r="BH92" s="124">
        <f t="shared" si="35"/>
        <v>0</v>
      </c>
      <c r="BI92" s="124">
        <f t="shared" si="35"/>
        <v>0</v>
      </c>
      <c r="BJ92" s="124">
        <f t="shared" si="35"/>
        <v>0</v>
      </c>
      <c r="BK92" s="124">
        <f t="shared" si="35"/>
        <v>0</v>
      </c>
      <c r="BL92" s="124">
        <f t="shared" si="35"/>
        <v>0</v>
      </c>
      <c r="BM92" s="124">
        <f t="shared" si="35"/>
        <v>0</v>
      </c>
      <c r="BN92" s="124">
        <f t="shared" si="35"/>
        <v>0</v>
      </c>
      <c r="BO92" s="124">
        <f t="shared" si="35"/>
        <v>0</v>
      </c>
      <c r="BP92" s="124">
        <f t="shared" si="35"/>
        <v>0</v>
      </c>
      <c r="BQ92" s="124">
        <f t="shared" si="35"/>
        <v>0</v>
      </c>
      <c r="BR92" s="124">
        <f t="shared" si="35"/>
        <v>0</v>
      </c>
      <c r="BS92" s="124">
        <f t="shared" si="35"/>
        <v>0</v>
      </c>
      <c r="BT92" s="124">
        <f t="shared" si="35"/>
        <v>0</v>
      </c>
      <c r="BU92" s="124">
        <f t="shared" si="35"/>
        <v>0</v>
      </c>
      <c r="BV92" s="124">
        <f t="shared" ref="BV92:CK92" si="36">AB92-SUM(AB93,AB96:AB100)</f>
        <v>0</v>
      </c>
      <c r="BW92" s="124">
        <f t="shared" si="36"/>
        <v>0</v>
      </c>
      <c r="BX92" s="124">
        <f t="shared" si="36"/>
        <v>0</v>
      </c>
      <c r="BY92" s="124">
        <f t="shared" si="36"/>
        <v>0</v>
      </c>
      <c r="BZ92" s="124">
        <f t="shared" si="36"/>
        <v>0</v>
      </c>
      <c r="CA92" s="124">
        <f t="shared" si="36"/>
        <v>0</v>
      </c>
      <c r="CB92" s="124">
        <f t="shared" si="36"/>
        <v>0</v>
      </c>
      <c r="CC92" s="124">
        <f t="shared" si="36"/>
        <v>0</v>
      </c>
      <c r="CD92" s="124">
        <f t="shared" si="36"/>
        <v>0</v>
      </c>
      <c r="CE92" s="124">
        <f t="shared" si="36"/>
        <v>0</v>
      </c>
      <c r="CF92" s="124">
        <f t="shared" si="36"/>
        <v>0</v>
      </c>
      <c r="CG92" s="124">
        <f t="shared" si="36"/>
        <v>0</v>
      </c>
      <c r="CH92" s="124">
        <f t="shared" si="36"/>
        <v>0</v>
      </c>
      <c r="CI92" s="124">
        <f t="shared" si="36"/>
        <v>0</v>
      </c>
      <c r="CJ92" s="124">
        <f t="shared" si="36"/>
        <v>0</v>
      </c>
      <c r="CK92" s="124">
        <f t="shared" si="36"/>
        <v>0</v>
      </c>
    </row>
    <row r="93" spans="2:89" x14ac:dyDescent="0.2">
      <c r="B93" s="134" t="s">
        <v>137</v>
      </c>
      <c r="C93" s="129">
        <v>2112905</v>
      </c>
      <c r="D93" s="129">
        <v>188126</v>
      </c>
      <c r="E93" s="129">
        <v>248274</v>
      </c>
      <c r="F93" s="129">
        <v>6090310</v>
      </c>
      <c r="G93" s="129">
        <v>6134791</v>
      </c>
      <c r="H93" s="129">
        <v>138050</v>
      </c>
      <c r="I93" s="129">
        <v>299673</v>
      </c>
      <c r="J93" s="129">
        <v>8085754</v>
      </c>
      <c r="K93" s="129">
        <v>1847902</v>
      </c>
      <c r="L93" s="129">
        <v>2955057</v>
      </c>
      <c r="M93" s="129">
        <v>32755</v>
      </c>
      <c r="N93" s="129">
        <v>2637616</v>
      </c>
      <c r="O93" s="129">
        <v>3354795</v>
      </c>
      <c r="P93" s="129">
        <v>432867</v>
      </c>
      <c r="Q93" s="129">
        <v>1740373</v>
      </c>
      <c r="R93" s="129">
        <v>62696413</v>
      </c>
      <c r="S93" s="129">
        <v>2356</v>
      </c>
      <c r="T93" s="129">
        <v>42911</v>
      </c>
      <c r="U93" s="129">
        <v>168330</v>
      </c>
      <c r="V93" s="129">
        <v>21390</v>
      </c>
      <c r="W93" s="129">
        <v>0</v>
      </c>
      <c r="X93" s="129">
        <v>10236</v>
      </c>
      <c r="Y93" s="129">
        <v>102527</v>
      </c>
      <c r="Z93" s="129">
        <v>14061082</v>
      </c>
      <c r="AA93" s="129">
        <v>101114</v>
      </c>
      <c r="AB93" s="129">
        <v>3902494</v>
      </c>
      <c r="AC93" s="129">
        <v>699670</v>
      </c>
      <c r="AD93" s="129">
        <v>8922717</v>
      </c>
      <c r="AE93" s="129">
        <v>6110202</v>
      </c>
      <c r="AF93" s="129">
        <v>2266534</v>
      </c>
      <c r="AG93" s="129">
        <v>33033</v>
      </c>
      <c r="AH93" s="129">
        <v>5202775</v>
      </c>
      <c r="AI93" s="129">
        <v>403968</v>
      </c>
      <c r="AJ93" s="129">
        <v>480957</v>
      </c>
      <c r="AK93" s="129">
        <v>4167621</v>
      </c>
      <c r="AL93" s="129"/>
      <c r="AM93" s="129"/>
      <c r="AN93" s="129"/>
      <c r="AO93" s="129"/>
      <c r="AP93" s="129"/>
      <c r="AQ93" s="117">
        <f t="shared" si="25"/>
        <v>145695578</v>
      </c>
      <c r="AW93" s="124">
        <f t="shared" ref="AW93:BU93" si="37">C93-SUM(C94:C95)</f>
        <v>0</v>
      </c>
      <c r="AX93" s="124">
        <f t="shared" si="37"/>
        <v>0</v>
      </c>
      <c r="AY93" s="124">
        <f t="shared" si="37"/>
        <v>0</v>
      </c>
      <c r="AZ93" s="124">
        <f t="shared" si="37"/>
        <v>0</v>
      </c>
      <c r="BA93" s="124">
        <f t="shared" si="37"/>
        <v>0</v>
      </c>
      <c r="BB93" s="124">
        <f t="shared" si="37"/>
        <v>0</v>
      </c>
      <c r="BC93" s="124">
        <f t="shared" si="37"/>
        <v>0</v>
      </c>
      <c r="BD93" s="124">
        <f t="shared" si="37"/>
        <v>0</v>
      </c>
      <c r="BE93" s="124">
        <f t="shared" si="37"/>
        <v>0</v>
      </c>
      <c r="BF93" s="124">
        <f t="shared" si="37"/>
        <v>0</v>
      </c>
      <c r="BG93" s="124">
        <f>M93-SUM(M94:M95)</f>
        <v>0</v>
      </c>
      <c r="BH93" s="124">
        <f t="shared" si="37"/>
        <v>0</v>
      </c>
      <c r="BI93" s="124">
        <f t="shared" si="37"/>
        <v>0</v>
      </c>
      <c r="BJ93" s="124">
        <f t="shared" si="37"/>
        <v>0</v>
      </c>
      <c r="BK93" s="124">
        <f t="shared" si="37"/>
        <v>0</v>
      </c>
      <c r="BL93" s="124">
        <f t="shared" si="37"/>
        <v>0</v>
      </c>
      <c r="BM93" s="124">
        <f t="shared" si="37"/>
        <v>0</v>
      </c>
      <c r="BN93" s="124">
        <f t="shared" si="37"/>
        <v>0</v>
      </c>
      <c r="BO93" s="124">
        <f t="shared" si="37"/>
        <v>0</v>
      </c>
      <c r="BP93" s="124">
        <f t="shared" si="37"/>
        <v>0</v>
      </c>
      <c r="BQ93" s="124">
        <f t="shared" si="37"/>
        <v>0</v>
      </c>
      <c r="BR93" s="124">
        <f t="shared" si="37"/>
        <v>0</v>
      </c>
      <c r="BS93" s="124">
        <f t="shared" si="37"/>
        <v>0</v>
      </c>
      <c r="BT93" s="124">
        <f t="shared" si="37"/>
        <v>0</v>
      </c>
      <c r="BU93" s="124">
        <f t="shared" si="37"/>
        <v>0</v>
      </c>
      <c r="BV93" s="124">
        <f t="shared" ref="BV93:CK93" si="38">AB93-SUM(AB94:AB95)</f>
        <v>0</v>
      </c>
      <c r="BW93" s="124">
        <f t="shared" si="38"/>
        <v>0</v>
      </c>
      <c r="BX93" s="124">
        <f t="shared" si="38"/>
        <v>0</v>
      </c>
      <c r="BY93" s="124">
        <f t="shared" si="38"/>
        <v>0</v>
      </c>
      <c r="BZ93" s="124">
        <f t="shared" si="38"/>
        <v>0</v>
      </c>
      <c r="CA93" s="124">
        <f t="shared" si="38"/>
        <v>0</v>
      </c>
      <c r="CB93" s="124">
        <f t="shared" si="38"/>
        <v>0</v>
      </c>
      <c r="CC93" s="124">
        <f t="shared" si="38"/>
        <v>0</v>
      </c>
      <c r="CD93" s="124">
        <f t="shared" si="38"/>
        <v>0</v>
      </c>
      <c r="CE93" s="124">
        <f t="shared" si="38"/>
        <v>0</v>
      </c>
      <c r="CF93" s="124">
        <f t="shared" si="38"/>
        <v>0</v>
      </c>
      <c r="CG93" s="124">
        <f t="shared" si="38"/>
        <v>0</v>
      </c>
      <c r="CH93" s="124">
        <f t="shared" si="38"/>
        <v>0</v>
      </c>
      <c r="CI93" s="124">
        <f t="shared" si="38"/>
        <v>0</v>
      </c>
      <c r="CJ93" s="124">
        <f t="shared" si="38"/>
        <v>0</v>
      </c>
      <c r="CK93" s="124">
        <f t="shared" si="38"/>
        <v>0</v>
      </c>
    </row>
    <row r="94" spans="2:89" x14ac:dyDescent="0.2">
      <c r="B94" s="135" t="s">
        <v>138</v>
      </c>
      <c r="C94" s="129">
        <v>2112905</v>
      </c>
      <c r="D94" s="129">
        <v>102802</v>
      </c>
      <c r="E94" s="129">
        <v>248274</v>
      </c>
      <c r="F94" s="129">
        <v>6090310</v>
      </c>
      <c r="G94" s="129">
        <v>6134791</v>
      </c>
      <c r="H94" s="129">
        <v>138050</v>
      </c>
      <c r="I94" s="129">
        <v>299673</v>
      </c>
      <c r="J94" s="129">
        <v>7824913</v>
      </c>
      <c r="K94" s="129">
        <v>1847902</v>
      </c>
      <c r="L94" s="129">
        <v>2955057</v>
      </c>
      <c r="M94" s="129">
        <v>32755</v>
      </c>
      <c r="N94" s="129">
        <v>2637616</v>
      </c>
      <c r="O94" s="129">
        <v>3354795</v>
      </c>
      <c r="P94" s="129">
        <v>130817</v>
      </c>
      <c r="Q94" s="129">
        <v>1740373</v>
      </c>
      <c r="R94" s="129">
        <v>22565831</v>
      </c>
      <c r="S94" s="129">
        <v>599</v>
      </c>
      <c r="T94" s="129">
        <v>42911</v>
      </c>
      <c r="U94" s="129">
        <v>168330</v>
      </c>
      <c r="V94" s="129">
        <v>21390</v>
      </c>
      <c r="W94" s="129">
        <v>0</v>
      </c>
      <c r="X94" s="129">
        <v>10236</v>
      </c>
      <c r="Y94" s="129">
        <v>102527</v>
      </c>
      <c r="Z94" s="129">
        <v>14061082</v>
      </c>
      <c r="AA94" s="129">
        <v>101114</v>
      </c>
      <c r="AB94" s="129">
        <v>3902494</v>
      </c>
      <c r="AC94" s="129">
        <v>699670</v>
      </c>
      <c r="AD94" s="129">
        <v>8922717</v>
      </c>
      <c r="AE94" s="129">
        <v>6110202</v>
      </c>
      <c r="AF94" s="129">
        <v>67990</v>
      </c>
      <c r="AG94" s="129">
        <v>33033</v>
      </c>
      <c r="AH94" s="129">
        <v>5202775</v>
      </c>
      <c r="AI94" s="129">
        <v>403968</v>
      </c>
      <c r="AJ94" s="129">
        <v>480957</v>
      </c>
      <c r="AK94" s="129">
        <v>4167621</v>
      </c>
      <c r="AL94" s="129"/>
      <c r="AM94" s="129"/>
      <c r="AN94" s="129"/>
      <c r="AO94" s="129"/>
      <c r="AP94" s="129"/>
      <c r="AQ94" s="117">
        <f t="shared" si="25"/>
        <v>102716480</v>
      </c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</row>
    <row r="95" spans="2:89" x14ac:dyDescent="0.2">
      <c r="B95" s="135" t="s">
        <v>139</v>
      </c>
      <c r="C95" s="129">
        <v>0</v>
      </c>
      <c r="D95" s="129">
        <v>85324</v>
      </c>
      <c r="E95" s="129">
        <v>0</v>
      </c>
      <c r="F95" s="129">
        <v>0</v>
      </c>
      <c r="G95" s="129">
        <v>0</v>
      </c>
      <c r="H95" s="129">
        <v>0</v>
      </c>
      <c r="I95" s="129">
        <v>0</v>
      </c>
      <c r="J95" s="129">
        <v>260841</v>
      </c>
      <c r="K95" s="129">
        <v>0</v>
      </c>
      <c r="L95" s="129">
        <v>0</v>
      </c>
      <c r="M95" s="129">
        <v>0</v>
      </c>
      <c r="N95" s="129">
        <v>0</v>
      </c>
      <c r="O95" s="129">
        <v>0</v>
      </c>
      <c r="P95" s="129">
        <v>302050</v>
      </c>
      <c r="Q95" s="129">
        <v>0</v>
      </c>
      <c r="R95" s="129">
        <v>40130582</v>
      </c>
      <c r="S95" s="129">
        <v>1757</v>
      </c>
      <c r="T95" s="129">
        <v>0</v>
      </c>
      <c r="U95" s="129">
        <v>0</v>
      </c>
      <c r="V95" s="129">
        <v>0</v>
      </c>
      <c r="W95" s="129">
        <v>0</v>
      </c>
      <c r="X95" s="129">
        <v>0</v>
      </c>
      <c r="Y95" s="129">
        <v>0</v>
      </c>
      <c r="Z95" s="129">
        <v>0</v>
      </c>
      <c r="AA95" s="129">
        <v>0</v>
      </c>
      <c r="AB95" s="129">
        <v>0</v>
      </c>
      <c r="AC95" s="129">
        <v>0</v>
      </c>
      <c r="AD95" s="129">
        <v>0</v>
      </c>
      <c r="AE95" s="129">
        <v>0</v>
      </c>
      <c r="AF95" s="129">
        <v>2198544</v>
      </c>
      <c r="AG95" s="129">
        <v>0</v>
      </c>
      <c r="AH95" s="129">
        <v>0</v>
      </c>
      <c r="AI95" s="129">
        <v>0</v>
      </c>
      <c r="AJ95" s="129">
        <v>0</v>
      </c>
      <c r="AK95" s="129">
        <v>0</v>
      </c>
      <c r="AL95" s="129"/>
      <c r="AM95" s="129"/>
      <c r="AN95" s="129"/>
      <c r="AO95" s="129"/>
      <c r="AP95" s="129"/>
      <c r="AQ95" s="117">
        <f t="shared" si="25"/>
        <v>42979098</v>
      </c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</row>
    <row r="96" spans="2:89" x14ac:dyDescent="0.2">
      <c r="B96" s="134" t="s">
        <v>140</v>
      </c>
      <c r="C96" s="129">
        <v>1077164</v>
      </c>
      <c r="D96" s="129">
        <v>107259</v>
      </c>
      <c r="E96" s="129">
        <v>5092910</v>
      </c>
      <c r="F96" s="129">
        <v>7544481</v>
      </c>
      <c r="G96" s="129">
        <v>1647212</v>
      </c>
      <c r="H96" s="129">
        <v>3431775</v>
      </c>
      <c r="I96" s="129">
        <v>298607</v>
      </c>
      <c r="J96" s="129">
        <v>7420059</v>
      </c>
      <c r="K96" s="129">
        <v>525175</v>
      </c>
      <c r="L96" s="129">
        <v>49536031</v>
      </c>
      <c r="M96" s="129">
        <v>1267790</v>
      </c>
      <c r="N96" s="129">
        <v>58791</v>
      </c>
      <c r="O96" s="129">
        <v>1673</v>
      </c>
      <c r="P96" s="129">
        <v>265904</v>
      </c>
      <c r="Q96" s="129">
        <v>0</v>
      </c>
      <c r="R96" s="129">
        <v>3178602</v>
      </c>
      <c r="S96" s="129">
        <v>0</v>
      </c>
      <c r="T96" s="129">
        <v>1735893</v>
      </c>
      <c r="U96" s="129">
        <v>227048</v>
      </c>
      <c r="V96" s="129">
        <v>145301</v>
      </c>
      <c r="W96" s="129">
        <v>0</v>
      </c>
      <c r="X96" s="129">
        <v>0</v>
      </c>
      <c r="Y96" s="129">
        <v>10450</v>
      </c>
      <c r="Z96" s="129">
        <v>8123453</v>
      </c>
      <c r="AA96" s="129">
        <v>0</v>
      </c>
      <c r="AB96" s="129">
        <v>0</v>
      </c>
      <c r="AC96" s="129">
        <v>171351</v>
      </c>
      <c r="AD96" s="129">
        <v>157882</v>
      </c>
      <c r="AE96" s="129">
        <v>50728</v>
      </c>
      <c r="AF96" s="129">
        <v>715</v>
      </c>
      <c r="AG96" s="129">
        <v>0</v>
      </c>
      <c r="AH96" s="129">
        <v>12001746</v>
      </c>
      <c r="AI96" s="129">
        <v>226840</v>
      </c>
      <c r="AJ96" s="129">
        <v>752182</v>
      </c>
      <c r="AK96" s="129">
        <v>3200916</v>
      </c>
      <c r="AL96" s="129"/>
      <c r="AM96" s="129"/>
      <c r="AN96" s="129"/>
      <c r="AO96" s="129"/>
      <c r="AP96" s="129"/>
      <c r="AQ96" s="117">
        <f t="shared" si="25"/>
        <v>108257938</v>
      </c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</row>
    <row r="97" spans="2:89" x14ac:dyDescent="0.2">
      <c r="B97" s="134" t="s">
        <v>141</v>
      </c>
      <c r="C97" s="129">
        <v>2891</v>
      </c>
      <c r="D97" s="129">
        <v>0</v>
      </c>
      <c r="E97" s="129">
        <v>4668569</v>
      </c>
      <c r="F97" s="129">
        <v>2313114</v>
      </c>
      <c r="G97" s="129">
        <v>1972503</v>
      </c>
      <c r="H97" s="129">
        <v>9865569</v>
      </c>
      <c r="I97" s="129">
        <v>420441</v>
      </c>
      <c r="J97" s="129">
        <v>791410</v>
      </c>
      <c r="K97" s="129">
        <v>414295</v>
      </c>
      <c r="L97" s="129">
        <v>1359421</v>
      </c>
      <c r="M97" s="129">
        <v>202762</v>
      </c>
      <c r="N97" s="129">
        <v>0</v>
      </c>
      <c r="O97" s="129">
        <v>0</v>
      </c>
      <c r="P97" s="129">
        <v>38331</v>
      </c>
      <c r="Q97" s="129">
        <v>141984</v>
      </c>
      <c r="R97" s="129">
        <v>2668092</v>
      </c>
      <c r="S97" s="129">
        <v>0</v>
      </c>
      <c r="T97" s="129">
        <v>208299</v>
      </c>
      <c r="U97" s="129">
        <v>241638</v>
      </c>
      <c r="V97" s="129">
        <v>0</v>
      </c>
      <c r="W97" s="129">
        <v>0</v>
      </c>
      <c r="X97" s="129">
        <v>0</v>
      </c>
      <c r="Y97" s="129">
        <v>393654</v>
      </c>
      <c r="Z97" s="129">
        <v>6505812</v>
      </c>
      <c r="AA97" s="129">
        <v>0</v>
      </c>
      <c r="AB97" s="129">
        <v>806201</v>
      </c>
      <c r="AC97" s="129">
        <v>507</v>
      </c>
      <c r="AD97" s="129">
        <v>6886</v>
      </c>
      <c r="AE97" s="129">
        <v>129</v>
      </c>
      <c r="AF97" s="129">
        <v>307011</v>
      </c>
      <c r="AG97" s="129">
        <v>198652</v>
      </c>
      <c r="AH97" s="129">
        <v>1078753</v>
      </c>
      <c r="AI97" s="129">
        <v>16218</v>
      </c>
      <c r="AJ97" s="129">
        <v>2485360</v>
      </c>
      <c r="AK97" s="129">
        <v>2609638</v>
      </c>
      <c r="AL97" s="129"/>
      <c r="AM97" s="129"/>
      <c r="AN97" s="129"/>
      <c r="AO97" s="129"/>
      <c r="AP97" s="129"/>
      <c r="AQ97" s="117">
        <f t="shared" si="25"/>
        <v>39718140</v>
      </c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</row>
    <row r="98" spans="2:89" x14ac:dyDescent="0.2">
      <c r="B98" s="134" t="s">
        <v>142</v>
      </c>
      <c r="C98" s="129">
        <v>90713</v>
      </c>
      <c r="D98" s="129">
        <v>136975</v>
      </c>
      <c r="E98" s="129">
        <v>264176</v>
      </c>
      <c r="F98" s="129">
        <v>2292646</v>
      </c>
      <c r="G98" s="129">
        <v>984810</v>
      </c>
      <c r="H98" s="129">
        <v>1555987</v>
      </c>
      <c r="I98" s="129">
        <v>118574</v>
      </c>
      <c r="J98" s="129">
        <v>567241</v>
      </c>
      <c r="K98" s="129">
        <v>146118</v>
      </c>
      <c r="L98" s="129">
        <v>9069379</v>
      </c>
      <c r="M98" s="129">
        <v>52369</v>
      </c>
      <c r="N98" s="129">
        <v>5601</v>
      </c>
      <c r="O98" s="129">
        <v>36135</v>
      </c>
      <c r="P98" s="129">
        <v>260055</v>
      </c>
      <c r="Q98" s="129">
        <v>2290766</v>
      </c>
      <c r="R98" s="129">
        <v>4455838</v>
      </c>
      <c r="S98" s="129">
        <v>2840</v>
      </c>
      <c r="T98" s="129">
        <v>35537</v>
      </c>
      <c r="U98" s="129">
        <v>47600</v>
      </c>
      <c r="V98" s="129">
        <v>5207</v>
      </c>
      <c r="W98" s="129">
        <v>0</v>
      </c>
      <c r="X98" s="129">
        <v>1538867</v>
      </c>
      <c r="Y98" s="129">
        <v>40425</v>
      </c>
      <c r="Z98" s="129">
        <v>1647457</v>
      </c>
      <c r="AA98" s="129">
        <v>1657348</v>
      </c>
      <c r="AB98" s="129">
        <v>1725853</v>
      </c>
      <c r="AC98" s="129">
        <v>4046039</v>
      </c>
      <c r="AD98" s="129">
        <v>245955</v>
      </c>
      <c r="AE98" s="129">
        <v>153484</v>
      </c>
      <c r="AF98" s="129">
        <v>78386</v>
      </c>
      <c r="AG98" s="129">
        <v>127369</v>
      </c>
      <c r="AH98" s="129">
        <v>344257</v>
      </c>
      <c r="AI98" s="129">
        <v>285874</v>
      </c>
      <c r="AJ98" s="129">
        <v>249617</v>
      </c>
      <c r="AK98" s="129">
        <v>842183</v>
      </c>
      <c r="AL98" s="129"/>
      <c r="AM98" s="129"/>
      <c r="AN98" s="129"/>
      <c r="AO98" s="129"/>
      <c r="AP98" s="129"/>
      <c r="AQ98" s="117">
        <f t="shared" si="25"/>
        <v>35401681</v>
      </c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</row>
    <row r="99" spans="2:89" x14ac:dyDescent="0.2">
      <c r="B99" s="134" t="s">
        <v>143</v>
      </c>
      <c r="C99" s="129">
        <v>0</v>
      </c>
      <c r="D99" s="129">
        <v>0</v>
      </c>
      <c r="E99" s="129">
        <v>0</v>
      </c>
      <c r="F99" s="129">
        <v>0</v>
      </c>
      <c r="G99" s="129">
        <v>0</v>
      </c>
      <c r="H99" s="129">
        <v>0</v>
      </c>
      <c r="I99" s="129">
        <v>0</v>
      </c>
      <c r="J99" s="129">
        <v>0</v>
      </c>
      <c r="K99" s="129">
        <v>0</v>
      </c>
      <c r="L99" s="129">
        <v>0</v>
      </c>
      <c r="M99" s="129">
        <v>0</v>
      </c>
      <c r="N99" s="129">
        <v>0</v>
      </c>
      <c r="O99" s="129">
        <v>0</v>
      </c>
      <c r="P99" s="129">
        <v>0</v>
      </c>
      <c r="Q99" s="129">
        <v>0</v>
      </c>
      <c r="R99" s="129">
        <v>0</v>
      </c>
      <c r="S99" s="129">
        <v>0</v>
      </c>
      <c r="T99" s="129">
        <v>0</v>
      </c>
      <c r="U99" s="129">
        <v>0</v>
      </c>
      <c r="V99" s="129">
        <v>0</v>
      </c>
      <c r="W99" s="129">
        <v>0</v>
      </c>
      <c r="X99" s="129">
        <v>0</v>
      </c>
      <c r="Y99" s="129">
        <v>0</v>
      </c>
      <c r="Z99" s="129">
        <v>2338544</v>
      </c>
      <c r="AA99" s="129">
        <v>234033</v>
      </c>
      <c r="AB99" s="129">
        <v>0</v>
      </c>
      <c r="AC99" s="129">
        <v>4883638</v>
      </c>
      <c r="AD99" s="129">
        <v>0</v>
      </c>
      <c r="AE99" s="129">
        <v>0</v>
      </c>
      <c r="AF99" s="129">
        <v>0</v>
      </c>
      <c r="AG99" s="129">
        <v>0</v>
      </c>
      <c r="AH99" s="129">
        <v>0</v>
      </c>
      <c r="AI99" s="129">
        <v>0</v>
      </c>
      <c r="AJ99" s="129">
        <v>0</v>
      </c>
      <c r="AK99" s="129">
        <v>0</v>
      </c>
      <c r="AL99" s="129"/>
      <c r="AM99" s="129"/>
      <c r="AN99" s="129"/>
      <c r="AO99" s="129"/>
      <c r="AP99" s="129"/>
      <c r="AQ99" s="117">
        <f t="shared" si="25"/>
        <v>7456215</v>
      </c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</row>
    <row r="100" spans="2:89" x14ac:dyDescent="0.2">
      <c r="B100" s="134" t="s">
        <v>144</v>
      </c>
      <c r="C100" s="129">
        <v>518736</v>
      </c>
      <c r="D100" s="129">
        <v>119507</v>
      </c>
      <c r="E100" s="129">
        <v>8195028</v>
      </c>
      <c r="F100" s="129">
        <v>13454080</v>
      </c>
      <c r="G100" s="129">
        <v>92951943</v>
      </c>
      <c r="H100" s="129">
        <v>37027678</v>
      </c>
      <c r="I100" s="129">
        <v>960069</v>
      </c>
      <c r="J100" s="129">
        <v>2577304</v>
      </c>
      <c r="K100" s="129">
        <v>357737</v>
      </c>
      <c r="L100" s="129">
        <v>31549225</v>
      </c>
      <c r="M100" s="129">
        <v>1884383</v>
      </c>
      <c r="N100" s="129">
        <v>1220875</v>
      </c>
      <c r="O100" s="129">
        <v>21769534</v>
      </c>
      <c r="P100" s="129">
        <v>1202338</v>
      </c>
      <c r="Q100" s="129">
        <v>28637349</v>
      </c>
      <c r="R100" s="129">
        <v>150407296</v>
      </c>
      <c r="S100" s="129">
        <v>5280</v>
      </c>
      <c r="T100" s="129">
        <v>16931752</v>
      </c>
      <c r="U100" s="129">
        <v>117836</v>
      </c>
      <c r="V100" s="129">
        <v>1588</v>
      </c>
      <c r="W100" s="129">
        <v>0</v>
      </c>
      <c r="X100" s="129">
        <v>2875217</v>
      </c>
      <c r="Y100" s="129">
        <v>1333807</v>
      </c>
      <c r="Z100" s="129">
        <v>83336885</v>
      </c>
      <c r="AA100" s="129">
        <v>2919700</v>
      </c>
      <c r="AB100" s="129">
        <v>5934641</v>
      </c>
      <c r="AC100" s="129">
        <v>17292133</v>
      </c>
      <c r="AD100" s="129">
        <v>9486731</v>
      </c>
      <c r="AE100" s="129">
        <v>3339503</v>
      </c>
      <c r="AF100" s="129">
        <v>647654</v>
      </c>
      <c r="AG100" s="129">
        <v>2284325</v>
      </c>
      <c r="AH100" s="129">
        <v>11209112</v>
      </c>
      <c r="AI100" s="129">
        <v>6398528</v>
      </c>
      <c r="AJ100" s="129">
        <v>2913109</v>
      </c>
      <c r="AK100" s="129">
        <v>3410099</v>
      </c>
      <c r="AL100" s="129"/>
      <c r="AM100" s="129"/>
      <c r="AN100" s="129"/>
      <c r="AO100" s="129"/>
      <c r="AP100" s="129"/>
      <c r="AQ100" s="117">
        <f t="shared" si="25"/>
        <v>563270982</v>
      </c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</row>
    <row r="101" spans="2:89" x14ac:dyDescent="0.2">
      <c r="B101" s="132" t="s">
        <v>712</v>
      </c>
      <c r="C101" s="126">
        <v>54875367</v>
      </c>
      <c r="D101" s="126">
        <v>4836438</v>
      </c>
      <c r="E101" s="126">
        <v>29618910</v>
      </c>
      <c r="F101" s="126">
        <v>64393024</v>
      </c>
      <c r="G101" s="126">
        <v>431581028</v>
      </c>
      <c r="H101" s="126">
        <v>94651322</v>
      </c>
      <c r="I101" s="126">
        <v>6744567</v>
      </c>
      <c r="J101" s="126">
        <v>40092298</v>
      </c>
      <c r="K101" s="126">
        <v>16780585</v>
      </c>
      <c r="L101" s="126">
        <v>275691931</v>
      </c>
      <c r="M101" s="126">
        <v>74198243</v>
      </c>
      <c r="N101" s="126">
        <v>14346412</v>
      </c>
      <c r="O101" s="126">
        <v>122427206</v>
      </c>
      <c r="P101" s="126">
        <v>9072993</v>
      </c>
      <c r="Q101" s="126">
        <v>477451258</v>
      </c>
      <c r="R101" s="126">
        <v>762607808</v>
      </c>
      <c r="S101" s="126">
        <v>3205088</v>
      </c>
      <c r="T101" s="126">
        <v>153581167</v>
      </c>
      <c r="U101" s="126">
        <v>5073450</v>
      </c>
      <c r="V101" s="126">
        <v>3835564</v>
      </c>
      <c r="W101" s="126">
        <v>0</v>
      </c>
      <c r="X101" s="126">
        <v>151648804</v>
      </c>
      <c r="Y101" s="126">
        <v>12205373</v>
      </c>
      <c r="Z101" s="126">
        <v>510698689</v>
      </c>
      <c r="AA101" s="126">
        <v>170338422</v>
      </c>
      <c r="AB101" s="126">
        <v>73219482</v>
      </c>
      <c r="AC101" s="126">
        <v>362388308</v>
      </c>
      <c r="AD101" s="126">
        <v>249362554</v>
      </c>
      <c r="AE101" s="126">
        <v>69620548</v>
      </c>
      <c r="AF101" s="126">
        <v>30626158</v>
      </c>
      <c r="AG101" s="126">
        <v>11410389</v>
      </c>
      <c r="AH101" s="126">
        <v>209688479</v>
      </c>
      <c r="AI101" s="126">
        <v>51945234</v>
      </c>
      <c r="AJ101" s="126">
        <v>21752013</v>
      </c>
      <c r="AK101" s="126">
        <v>57974322</v>
      </c>
      <c r="AL101" s="126"/>
      <c r="AM101" s="126"/>
      <c r="AN101" s="126"/>
      <c r="AO101" s="126"/>
      <c r="AP101" s="126"/>
      <c r="AQ101" s="117">
        <f t="shared" si="25"/>
        <v>4627943434</v>
      </c>
      <c r="AW101" s="124">
        <f t="shared" ref="AW101:BU101" si="39">C101-SUM(C102:C104,C108)</f>
        <v>0</v>
      </c>
      <c r="AX101" s="124">
        <f t="shared" si="39"/>
        <v>0</v>
      </c>
      <c r="AY101" s="124">
        <f>E101-SUM(E102:E104,E108)</f>
        <v>0</v>
      </c>
      <c r="AZ101" s="124">
        <f>F101-SUM(F102:F104,F108)</f>
        <v>0</v>
      </c>
      <c r="BA101" s="124">
        <f t="shared" si="39"/>
        <v>0</v>
      </c>
      <c r="BB101" s="124">
        <f t="shared" si="39"/>
        <v>0</v>
      </c>
      <c r="BC101" s="124">
        <f t="shared" si="39"/>
        <v>0</v>
      </c>
      <c r="BD101" s="124">
        <f t="shared" si="39"/>
        <v>0</v>
      </c>
      <c r="BE101" s="124">
        <f>K101-SUM(K102:K104,K108)</f>
        <v>0</v>
      </c>
      <c r="BF101" s="124">
        <f t="shared" si="39"/>
        <v>0</v>
      </c>
      <c r="BG101" s="124">
        <f t="shared" si="39"/>
        <v>0</v>
      </c>
      <c r="BH101" s="124">
        <f>N101-SUM(N102:N104,N108)</f>
        <v>0</v>
      </c>
      <c r="BI101" s="124">
        <f>O101-SUM(O102:O104,O108)</f>
        <v>0</v>
      </c>
      <c r="BJ101" s="124">
        <f>P101-SUM(P102:P104,P108)</f>
        <v>0</v>
      </c>
      <c r="BK101" s="124">
        <f>Q101-SUM(Q102:Q104,Q108)</f>
        <v>0</v>
      </c>
      <c r="BL101" s="124">
        <f t="shared" si="39"/>
        <v>0</v>
      </c>
      <c r="BM101" s="124">
        <f t="shared" si="39"/>
        <v>0</v>
      </c>
      <c r="BN101" s="124">
        <f t="shared" si="39"/>
        <v>0</v>
      </c>
      <c r="BO101" s="124">
        <f>U101-SUM(U102:U104,U108)</f>
        <v>0</v>
      </c>
      <c r="BP101" s="124">
        <f>V101-SUM(V102:V104,V108)</f>
        <v>0</v>
      </c>
      <c r="BQ101" s="124">
        <f>W101-SUM(W102:W104,W108)</f>
        <v>0</v>
      </c>
      <c r="BR101" s="124">
        <f>X101-SUM(X102:X104,X108)</f>
        <v>0</v>
      </c>
      <c r="BS101" s="124">
        <f t="shared" si="39"/>
        <v>0</v>
      </c>
      <c r="BT101" s="124">
        <f t="shared" si="39"/>
        <v>0</v>
      </c>
      <c r="BU101" s="124">
        <f t="shared" si="39"/>
        <v>0</v>
      </c>
      <c r="BV101" s="124">
        <f t="shared" ref="BV101:CK101" si="40">AB101-SUM(AB102:AB104,AB108)</f>
        <v>0</v>
      </c>
      <c r="BW101" s="124">
        <f>AC101-SUM(AC102:AC104,AC108)</f>
        <v>0</v>
      </c>
      <c r="BX101" s="124">
        <f t="shared" si="40"/>
        <v>0</v>
      </c>
      <c r="BY101" s="124">
        <f>AE101-SUM(AE102:AE104,AE108)</f>
        <v>0</v>
      </c>
      <c r="BZ101" s="124">
        <f t="shared" si="40"/>
        <v>0</v>
      </c>
      <c r="CA101" s="124">
        <f>AG101-SUM(AG102:AG104,AG108)</f>
        <v>0</v>
      </c>
      <c r="CB101" s="124">
        <f t="shared" si="40"/>
        <v>0</v>
      </c>
      <c r="CC101" s="124">
        <f t="shared" si="40"/>
        <v>0</v>
      </c>
      <c r="CD101" s="124">
        <f t="shared" si="40"/>
        <v>0</v>
      </c>
      <c r="CE101" s="124">
        <f t="shared" si="40"/>
        <v>0</v>
      </c>
      <c r="CF101" s="124">
        <f t="shared" si="40"/>
        <v>0</v>
      </c>
      <c r="CG101" s="124">
        <f t="shared" si="40"/>
        <v>0</v>
      </c>
      <c r="CH101" s="124">
        <f t="shared" si="40"/>
        <v>0</v>
      </c>
      <c r="CI101" s="124">
        <f t="shared" si="40"/>
        <v>0</v>
      </c>
      <c r="CJ101" s="124">
        <f t="shared" si="40"/>
        <v>0</v>
      </c>
      <c r="CK101" s="124">
        <f t="shared" si="40"/>
        <v>0</v>
      </c>
    </row>
    <row r="102" spans="2:89" x14ac:dyDescent="0.2">
      <c r="B102" s="133" t="s">
        <v>145</v>
      </c>
      <c r="C102" s="129">
        <v>43372028</v>
      </c>
      <c r="D102" s="129">
        <v>8175690</v>
      </c>
      <c r="E102" s="129">
        <v>2492199</v>
      </c>
      <c r="F102" s="129">
        <v>33981171</v>
      </c>
      <c r="G102" s="129">
        <v>263394470</v>
      </c>
      <c r="H102" s="129">
        <v>25890715</v>
      </c>
      <c r="I102" s="129">
        <v>12506051</v>
      </c>
      <c r="J102" s="129">
        <v>23150603</v>
      </c>
      <c r="K102" s="129">
        <v>2483231</v>
      </c>
      <c r="L102" s="129">
        <v>211423093</v>
      </c>
      <c r="M102" s="129">
        <v>70939537</v>
      </c>
      <c r="N102" s="129">
        <v>10076896</v>
      </c>
      <c r="O102" s="129">
        <v>67644951</v>
      </c>
      <c r="P102" s="129">
        <v>20000000</v>
      </c>
      <c r="Q102" s="129">
        <v>399746008</v>
      </c>
      <c r="R102" s="129">
        <v>250185019</v>
      </c>
      <c r="S102" s="129">
        <v>3367842</v>
      </c>
      <c r="T102" s="129">
        <v>14957699</v>
      </c>
      <c r="U102" s="129">
        <v>7085511</v>
      </c>
      <c r="V102" s="129">
        <v>2310610</v>
      </c>
      <c r="W102" s="129">
        <v>0</v>
      </c>
      <c r="X102" s="129">
        <v>0</v>
      </c>
      <c r="Y102" s="129">
        <v>13676767</v>
      </c>
      <c r="Z102" s="129">
        <v>246506253</v>
      </c>
      <c r="AA102" s="129">
        <v>0</v>
      </c>
      <c r="AB102" s="129">
        <v>48235309</v>
      </c>
      <c r="AC102" s="129">
        <v>267855601</v>
      </c>
      <c r="AD102" s="129">
        <v>102048741</v>
      </c>
      <c r="AE102" s="129">
        <v>52293885</v>
      </c>
      <c r="AF102" s="129">
        <v>14835461</v>
      </c>
      <c r="AG102" s="129">
        <v>2479696</v>
      </c>
      <c r="AH102" s="129">
        <v>172410701</v>
      </c>
      <c r="AI102" s="129">
        <v>73382647</v>
      </c>
      <c r="AJ102" s="129">
        <v>20232775</v>
      </c>
      <c r="AK102" s="129">
        <v>24252929</v>
      </c>
      <c r="AL102" s="129"/>
      <c r="AM102" s="129"/>
      <c r="AN102" s="129"/>
      <c r="AO102" s="129"/>
      <c r="AP102" s="129"/>
      <c r="AQ102" s="117">
        <f t="shared" si="25"/>
        <v>2511394089</v>
      </c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</row>
    <row r="103" spans="2:89" x14ac:dyDescent="0.2">
      <c r="B103" s="133" t="s">
        <v>146</v>
      </c>
      <c r="C103" s="129">
        <v>0</v>
      </c>
      <c r="D103" s="129">
        <v>0</v>
      </c>
      <c r="E103" s="129">
        <v>759050</v>
      </c>
      <c r="F103" s="129">
        <v>-2416638</v>
      </c>
      <c r="G103" s="129">
        <v>-47173225</v>
      </c>
      <c r="H103" s="129">
        <v>-1851691</v>
      </c>
      <c r="I103" s="129">
        <v>0</v>
      </c>
      <c r="J103" s="129">
        <v>26799</v>
      </c>
      <c r="K103" s="129">
        <v>0</v>
      </c>
      <c r="L103" s="129">
        <v>-31926842</v>
      </c>
      <c r="M103" s="129">
        <v>5864</v>
      </c>
      <c r="N103" s="129">
        <v>51168</v>
      </c>
      <c r="O103" s="129">
        <v>-5676136</v>
      </c>
      <c r="P103" s="129">
        <v>17000</v>
      </c>
      <c r="Q103" s="129">
        <v>-158504764</v>
      </c>
      <c r="R103" s="129">
        <v>-60439592</v>
      </c>
      <c r="S103" s="129">
        <v>0</v>
      </c>
      <c r="T103" s="129">
        <v>-16570549</v>
      </c>
      <c r="U103" s="129">
        <v>0</v>
      </c>
      <c r="V103" s="129">
        <v>0</v>
      </c>
      <c r="W103" s="129">
        <v>0</v>
      </c>
      <c r="X103" s="129">
        <v>148350898</v>
      </c>
      <c r="Y103" s="129">
        <v>-2512098</v>
      </c>
      <c r="Z103" s="129">
        <v>-167828206</v>
      </c>
      <c r="AA103" s="129">
        <v>0</v>
      </c>
      <c r="AB103" s="129">
        <v>9015447</v>
      </c>
      <c r="AC103" s="129">
        <v>-36797046</v>
      </c>
      <c r="AD103" s="129">
        <v>-67624435</v>
      </c>
      <c r="AE103" s="129">
        <v>-7917981</v>
      </c>
      <c r="AF103" s="129">
        <v>0</v>
      </c>
      <c r="AG103" s="129">
        <v>0</v>
      </c>
      <c r="AH103" s="129">
        <v>-43420759</v>
      </c>
      <c r="AI103" s="129">
        <v>-58078</v>
      </c>
      <c r="AJ103" s="129">
        <v>0</v>
      </c>
      <c r="AK103" s="129">
        <v>0</v>
      </c>
      <c r="AL103" s="129"/>
      <c r="AM103" s="129"/>
      <c r="AN103" s="129"/>
      <c r="AO103" s="129"/>
      <c r="AP103" s="129"/>
      <c r="AQ103" s="117">
        <f t="shared" si="25"/>
        <v>-492491814</v>
      </c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</row>
    <row r="104" spans="2:89" x14ac:dyDescent="0.2">
      <c r="B104" s="133" t="s">
        <v>147</v>
      </c>
      <c r="C104" s="129">
        <v>11570969</v>
      </c>
      <c r="D104" s="129">
        <v>-3339252</v>
      </c>
      <c r="E104" s="129">
        <v>26367661</v>
      </c>
      <c r="F104" s="129">
        <v>32574471</v>
      </c>
      <c r="G104" s="129">
        <v>214898804</v>
      </c>
      <c r="H104" s="129">
        <v>62098540</v>
      </c>
      <c r="I104" s="129">
        <v>-5761484</v>
      </c>
      <c r="J104" s="129">
        <v>16914896</v>
      </c>
      <c r="K104" s="129">
        <v>14214917</v>
      </c>
      <c r="L104" s="129">
        <v>96506405</v>
      </c>
      <c r="M104" s="129">
        <v>3229900</v>
      </c>
      <c r="N104" s="129">
        <v>3954612</v>
      </c>
      <c r="O104" s="129">
        <v>60458391</v>
      </c>
      <c r="P104" s="129">
        <v>-10944007</v>
      </c>
      <c r="Q104" s="129">
        <v>235674464</v>
      </c>
      <c r="R104" s="129">
        <v>571357250</v>
      </c>
      <c r="S104" s="129">
        <v>-162754</v>
      </c>
      <c r="T104" s="129">
        <v>155194017</v>
      </c>
      <c r="U104" s="129">
        <v>-2135961</v>
      </c>
      <c r="V104" s="129">
        <v>1524954</v>
      </c>
      <c r="W104" s="129">
        <v>0</v>
      </c>
      <c r="X104" s="129">
        <v>3628813</v>
      </c>
      <c r="Y104" s="129">
        <v>1499879</v>
      </c>
      <c r="Z104" s="129">
        <v>432020642</v>
      </c>
      <c r="AA104" s="129">
        <v>170338422</v>
      </c>
      <c r="AB104" s="129">
        <v>5961355</v>
      </c>
      <c r="AC104" s="129">
        <v>131329753</v>
      </c>
      <c r="AD104" s="129">
        <v>214938248</v>
      </c>
      <c r="AE104" s="129">
        <v>25244522</v>
      </c>
      <c r="AF104" s="129">
        <v>15790697</v>
      </c>
      <c r="AG104" s="129">
        <v>8930693</v>
      </c>
      <c r="AH104" s="129">
        <v>87041134</v>
      </c>
      <c r="AI104" s="129">
        <v>-21379335</v>
      </c>
      <c r="AJ104" s="129">
        <v>1235159</v>
      </c>
      <c r="AK104" s="129">
        <v>26884806</v>
      </c>
      <c r="AL104" s="129"/>
      <c r="AM104" s="129"/>
      <c r="AN104" s="129"/>
      <c r="AO104" s="129"/>
      <c r="AP104" s="129"/>
      <c r="AQ104" s="117">
        <f t="shared" si="25"/>
        <v>2587661581</v>
      </c>
      <c r="AW104" s="124">
        <f>C104-(C105+C106-C107)</f>
        <v>0</v>
      </c>
      <c r="AX104" s="124">
        <f t="shared" ref="AX104:BU104" si="41">D104-(D105+D106-D107)</f>
        <v>0</v>
      </c>
      <c r="AY104" s="124">
        <f t="shared" si="41"/>
        <v>0</v>
      </c>
      <c r="AZ104" s="124">
        <f t="shared" si="41"/>
        <v>0</v>
      </c>
      <c r="BA104" s="124">
        <f t="shared" si="41"/>
        <v>0</v>
      </c>
      <c r="BB104" s="124">
        <f>H104-(H105+H106-H107)</f>
        <v>0</v>
      </c>
      <c r="BC104" s="124">
        <f t="shared" si="41"/>
        <v>0</v>
      </c>
      <c r="BD104" s="124">
        <f t="shared" si="41"/>
        <v>0</v>
      </c>
      <c r="BE104" s="124">
        <f>K104-(K105+K106-K107)</f>
        <v>0</v>
      </c>
      <c r="BF104" s="124">
        <f t="shared" si="41"/>
        <v>0</v>
      </c>
      <c r="BG104" s="124">
        <f t="shared" si="41"/>
        <v>0</v>
      </c>
      <c r="BH104" s="124">
        <f>N104-(N105+N106-N107)</f>
        <v>0</v>
      </c>
      <c r="BI104" s="124">
        <f t="shared" si="41"/>
        <v>0</v>
      </c>
      <c r="BJ104" s="124">
        <f t="shared" si="41"/>
        <v>0</v>
      </c>
      <c r="BK104" s="124">
        <f t="shared" si="41"/>
        <v>0</v>
      </c>
      <c r="BL104" s="124">
        <f t="shared" si="41"/>
        <v>0</v>
      </c>
      <c r="BM104" s="124">
        <f t="shared" si="41"/>
        <v>0</v>
      </c>
      <c r="BN104" s="124">
        <f t="shared" si="41"/>
        <v>0</v>
      </c>
      <c r="BO104" s="124">
        <f t="shared" si="41"/>
        <v>0</v>
      </c>
      <c r="BP104" s="124">
        <f t="shared" si="41"/>
        <v>0</v>
      </c>
      <c r="BQ104" s="124">
        <f>W104-(W105+W106-W107)</f>
        <v>0</v>
      </c>
      <c r="BR104" s="124">
        <f t="shared" si="41"/>
        <v>0</v>
      </c>
      <c r="BS104" s="124">
        <f t="shared" si="41"/>
        <v>0</v>
      </c>
      <c r="BT104" s="124">
        <f t="shared" si="41"/>
        <v>0</v>
      </c>
      <c r="BU104" s="124">
        <f t="shared" si="41"/>
        <v>0</v>
      </c>
      <c r="BV104" s="124">
        <f t="shared" ref="BV104:CK104" si="42">AB104-(AB105+AB106-AB107)</f>
        <v>0</v>
      </c>
      <c r="BW104" s="124">
        <f t="shared" si="42"/>
        <v>0</v>
      </c>
      <c r="BX104" s="124">
        <f t="shared" si="42"/>
        <v>0</v>
      </c>
      <c r="BY104" s="124">
        <f t="shared" si="42"/>
        <v>0</v>
      </c>
      <c r="BZ104" s="124">
        <f t="shared" si="42"/>
        <v>0</v>
      </c>
      <c r="CA104" s="124">
        <f>AG104-(AG105+AG106-AG107)</f>
        <v>0</v>
      </c>
      <c r="CB104" s="124">
        <f t="shared" si="42"/>
        <v>0</v>
      </c>
      <c r="CC104" s="124">
        <f t="shared" si="42"/>
        <v>0</v>
      </c>
      <c r="CD104" s="124">
        <f t="shared" si="42"/>
        <v>0</v>
      </c>
      <c r="CE104" s="124">
        <f t="shared" si="42"/>
        <v>0</v>
      </c>
      <c r="CF104" s="124">
        <f t="shared" si="42"/>
        <v>0</v>
      </c>
      <c r="CG104" s="124">
        <f t="shared" si="42"/>
        <v>0</v>
      </c>
      <c r="CH104" s="124">
        <f t="shared" si="42"/>
        <v>0</v>
      </c>
      <c r="CI104" s="124">
        <f t="shared" si="42"/>
        <v>0</v>
      </c>
      <c r="CJ104" s="124">
        <f t="shared" si="42"/>
        <v>0</v>
      </c>
      <c r="CK104" s="124">
        <f t="shared" si="42"/>
        <v>0</v>
      </c>
    </row>
    <row r="105" spans="2:89" x14ac:dyDescent="0.2">
      <c r="B105" s="134" t="s">
        <v>148</v>
      </c>
      <c r="C105" s="129">
        <v>3583141</v>
      </c>
      <c r="D105" s="129">
        <v>-3437094</v>
      </c>
      <c r="E105" s="129">
        <v>22805625</v>
      </c>
      <c r="F105" s="129">
        <v>32831170</v>
      </c>
      <c r="G105" s="129">
        <v>184387232</v>
      </c>
      <c r="H105" s="129">
        <v>65682437</v>
      </c>
      <c r="I105" s="129">
        <v>-6019020</v>
      </c>
      <c r="J105" s="129">
        <v>18344644</v>
      </c>
      <c r="K105" s="129">
        <v>15358430</v>
      </c>
      <c r="L105" s="129">
        <v>81447462</v>
      </c>
      <c r="M105" s="129">
        <v>2953745</v>
      </c>
      <c r="N105" s="129">
        <v>1925032</v>
      </c>
      <c r="O105" s="129">
        <v>46902849</v>
      </c>
      <c r="P105" s="129">
        <v>-10943046</v>
      </c>
      <c r="Q105" s="129">
        <v>194112088</v>
      </c>
      <c r="R105" s="129">
        <v>469196476</v>
      </c>
      <c r="S105" s="129">
        <v>-76762</v>
      </c>
      <c r="T105" s="129">
        <v>146816376</v>
      </c>
      <c r="U105" s="129">
        <v>-2399352</v>
      </c>
      <c r="V105" s="129">
        <v>1675028</v>
      </c>
      <c r="W105" s="129">
        <v>0</v>
      </c>
      <c r="X105" s="129">
        <v>0</v>
      </c>
      <c r="Y105" s="129">
        <v>1568741</v>
      </c>
      <c r="Z105" s="129">
        <v>387401569</v>
      </c>
      <c r="AA105" s="129">
        <v>165947963</v>
      </c>
      <c r="AB105" s="129">
        <v>-1433487</v>
      </c>
      <c r="AC105" s="129">
        <v>110019642</v>
      </c>
      <c r="AD105" s="129">
        <v>201612691</v>
      </c>
      <c r="AE105" s="129">
        <v>30624184</v>
      </c>
      <c r="AF105" s="129">
        <v>12293526</v>
      </c>
      <c r="AG105" s="129">
        <v>6919848</v>
      </c>
      <c r="AH105" s="129">
        <v>83374433</v>
      </c>
      <c r="AI105" s="129">
        <v>-21218840</v>
      </c>
      <c r="AJ105" s="129">
        <v>1015224</v>
      </c>
      <c r="AK105" s="129">
        <v>17639050</v>
      </c>
      <c r="AL105" s="129"/>
      <c r="AM105" s="129"/>
      <c r="AN105" s="129"/>
      <c r="AO105" s="129"/>
      <c r="AP105" s="129"/>
      <c r="AQ105" s="117">
        <f t="shared" si="25"/>
        <v>2260911005</v>
      </c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</row>
    <row r="106" spans="2:89" x14ac:dyDescent="0.2">
      <c r="B106" s="134" t="s">
        <v>149</v>
      </c>
      <c r="C106" s="129">
        <v>7987828</v>
      </c>
      <c r="D106" s="129">
        <v>97842</v>
      </c>
      <c r="E106" s="129">
        <v>3562036</v>
      </c>
      <c r="F106" s="129">
        <v>5624648</v>
      </c>
      <c r="G106" s="129">
        <v>30511572</v>
      </c>
      <c r="H106" s="129">
        <v>-3583897</v>
      </c>
      <c r="I106" s="129">
        <v>257536</v>
      </c>
      <c r="J106" s="129">
        <v>5819493</v>
      </c>
      <c r="K106" s="129">
        <v>3856488</v>
      </c>
      <c r="L106" s="129">
        <v>24886410</v>
      </c>
      <c r="M106" s="129">
        <v>276155</v>
      </c>
      <c r="N106" s="129">
        <v>2899399</v>
      </c>
      <c r="O106" s="129">
        <v>13555542</v>
      </c>
      <c r="P106" s="129">
        <v>-961</v>
      </c>
      <c r="Q106" s="129">
        <v>41562376</v>
      </c>
      <c r="R106" s="129">
        <v>102160774</v>
      </c>
      <c r="S106" s="129">
        <v>-85992</v>
      </c>
      <c r="T106" s="129">
        <v>15026537</v>
      </c>
      <c r="U106" s="129">
        <v>263391</v>
      </c>
      <c r="V106" s="129">
        <v>-5312</v>
      </c>
      <c r="W106" s="129">
        <v>0</v>
      </c>
      <c r="X106" s="129">
        <v>3628813</v>
      </c>
      <c r="Y106" s="129">
        <v>368714</v>
      </c>
      <c r="Z106" s="129">
        <v>44619073</v>
      </c>
      <c r="AA106" s="129">
        <v>4390459</v>
      </c>
      <c r="AB106" s="129">
        <v>7394842</v>
      </c>
      <c r="AC106" s="129">
        <v>30443015</v>
      </c>
      <c r="AD106" s="129">
        <v>13325557</v>
      </c>
      <c r="AE106" s="129">
        <v>-5379662</v>
      </c>
      <c r="AF106" s="129">
        <v>3497171</v>
      </c>
      <c r="AG106" s="129">
        <v>2010845</v>
      </c>
      <c r="AH106" s="129">
        <v>15321994</v>
      </c>
      <c r="AI106" s="129">
        <v>-160495</v>
      </c>
      <c r="AJ106" s="129">
        <v>219935</v>
      </c>
      <c r="AK106" s="129">
        <v>9245756</v>
      </c>
      <c r="AL106" s="129"/>
      <c r="AM106" s="129"/>
      <c r="AN106" s="129"/>
      <c r="AO106" s="129"/>
      <c r="AP106" s="129"/>
      <c r="AQ106" s="117">
        <f t="shared" si="25"/>
        <v>383597882</v>
      </c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</row>
    <row r="107" spans="2:89" x14ac:dyDescent="0.2">
      <c r="B107" s="134" t="s">
        <v>150</v>
      </c>
      <c r="C107" s="129">
        <v>0</v>
      </c>
      <c r="D107" s="129">
        <v>0</v>
      </c>
      <c r="E107" s="129">
        <v>0</v>
      </c>
      <c r="F107" s="129">
        <v>5881347</v>
      </c>
      <c r="G107" s="129">
        <v>0</v>
      </c>
      <c r="H107" s="129">
        <v>0</v>
      </c>
      <c r="I107" s="129">
        <v>0</v>
      </c>
      <c r="J107" s="129">
        <v>7249241</v>
      </c>
      <c r="K107" s="129">
        <v>5000001</v>
      </c>
      <c r="L107" s="129">
        <v>9827467</v>
      </c>
      <c r="M107" s="129">
        <v>0</v>
      </c>
      <c r="N107" s="129">
        <v>869819</v>
      </c>
      <c r="O107" s="129">
        <v>0</v>
      </c>
      <c r="P107" s="129">
        <v>0</v>
      </c>
      <c r="Q107" s="129">
        <v>0</v>
      </c>
      <c r="R107" s="129">
        <v>0</v>
      </c>
      <c r="S107" s="129">
        <v>0</v>
      </c>
      <c r="T107" s="129">
        <v>6648896</v>
      </c>
      <c r="U107" s="129">
        <v>0</v>
      </c>
      <c r="V107" s="129">
        <v>144762</v>
      </c>
      <c r="W107" s="129">
        <v>0</v>
      </c>
      <c r="X107" s="129">
        <v>0</v>
      </c>
      <c r="Y107" s="129">
        <v>437576</v>
      </c>
      <c r="Z107" s="129">
        <v>0</v>
      </c>
      <c r="AA107" s="129">
        <v>0</v>
      </c>
      <c r="AB107" s="129">
        <v>0</v>
      </c>
      <c r="AC107" s="129">
        <v>9132904</v>
      </c>
      <c r="AD107" s="129">
        <v>0</v>
      </c>
      <c r="AE107" s="129">
        <v>0</v>
      </c>
      <c r="AF107" s="129">
        <v>0</v>
      </c>
      <c r="AG107" s="129">
        <v>0</v>
      </c>
      <c r="AH107" s="129">
        <v>11655293</v>
      </c>
      <c r="AI107" s="129">
        <v>0</v>
      </c>
      <c r="AJ107" s="129">
        <v>0</v>
      </c>
      <c r="AK107" s="129">
        <v>0</v>
      </c>
      <c r="AL107" s="129"/>
      <c r="AM107" s="129"/>
      <c r="AN107" s="129"/>
      <c r="AO107" s="129"/>
      <c r="AP107" s="129"/>
      <c r="AQ107" s="117">
        <f t="shared" si="25"/>
        <v>56847306</v>
      </c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</row>
    <row r="108" spans="2:89" x14ac:dyDescent="0.2">
      <c r="B108" s="133" t="s">
        <v>151</v>
      </c>
      <c r="C108" s="129">
        <v>-67630</v>
      </c>
      <c r="D108" s="129">
        <v>0</v>
      </c>
      <c r="E108" s="129">
        <v>0</v>
      </c>
      <c r="F108" s="129">
        <v>254020</v>
      </c>
      <c r="G108" s="129">
        <v>460979</v>
      </c>
      <c r="H108" s="129">
        <v>8513758</v>
      </c>
      <c r="I108" s="129">
        <v>0</v>
      </c>
      <c r="J108" s="129">
        <v>0</v>
      </c>
      <c r="K108" s="129">
        <v>82437</v>
      </c>
      <c r="L108" s="129">
        <v>-310725</v>
      </c>
      <c r="M108" s="129">
        <v>22942</v>
      </c>
      <c r="N108" s="129">
        <v>263736</v>
      </c>
      <c r="O108" s="129">
        <v>0</v>
      </c>
      <c r="P108" s="129">
        <v>0</v>
      </c>
      <c r="Q108" s="129">
        <v>535550</v>
      </c>
      <c r="R108" s="129">
        <v>1505131</v>
      </c>
      <c r="S108" s="129">
        <v>0</v>
      </c>
      <c r="T108" s="129">
        <v>0</v>
      </c>
      <c r="U108" s="129">
        <v>123900</v>
      </c>
      <c r="V108" s="129">
        <v>0</v>
      </c>
      <c r="W108" s="129">
        <v>0</v>
      </c>
      <c r="X108" s="129">
        <v>-330907</v>
      </c>
      <c r="Y108" s="129">
        <v>-459175</v>
      </c>
      <c r="Z108" s="129">
        <v>0</v>
      </c>
      <c r="AA108" s="129">
        <v>0</v>
      </c>
      <c r="AB108" s="129">
        <v>10007371</v>
      </c>
      <c r="AC108" s="129">
        <v>0</v>
      </c>
      <c r="AD108" s="129">
        <v>0</v>
      </c>
      <c r="AE108" s="129">
        <v>122</v>
      </c>
      <c r="AF108" s="129">
        <v>0</v>
      </c>
      <c r="AG108" s="129">
        <v>0</v>
      </c>
      <c r="AH108" s="129">
        <v>-6342597</v>
      </c>
      <c r="AI108" s="129">
        <v>0</v>
      </c>
      <c r="AJ108" s="129">
        <v>284079</v>
      </c>
      <c r="AK108" s="129">
        <v>6836587</v>
      </c>
      <c r="AL108" s="129"/>
      <c r="AM108" s="129"/>
      <c r="AN108" s="129"/>
      <c r="AO108" s="129"/>
      <c r="AP108" s="129"/>
      <c r="AQ108" s="117">
        <f t="shared" si="25"/>
        <v>21379578</v>
      </c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</row>
    <row r="109" spans="2:89" x14ac:dyDescent="0.2">
      <c r="B109" s="136" t="s">
        <v>152</v>
      </c>
      <c r="C109" s="126">
        <v>503048374</v>
      </c>
      <c r="D109" s="126">
        <v>7092094</v>
      </c>
      <c r="E109" s="126">
        <v>171146242</v>
      </c>
      <c r="F109" s="126">
        <v>296262241</v>
      </c>
      <c r="G109" s="126">
        <v>5037533332</v>
      </c>
      <c r="H109" s="126">
        <v>369033289</v>
      </c>
      <c r="I109" s="126">
        <v>13042782</v>
      </c>
      <c r="J109" s="126">
        <v>140156708</v>
      </c>
      <c r="K109" s="126">
        <v>43515403</v>
      </c>
      <c r="L109" s="126">
        <v>3241865503</v>
      </c>
      <c r="M109" s="126">
        <v>79439001</v>
      </c>
      <c r="N109" s="126">
        <v>26139053</v>
      </c>
      <c r="O109" s="126">
        <v>822195771</v>
      </c>
      <c r="P109" s="126">
        <v>18733755</v>
      </c>
      <c r="Q109" s="126">
        <v>6807186150</v>
      </c>
      <c r="R109" s="126">
        <v>7267751950</v>
      </c>
      <c r="S109" s="126">
        <v>3216023</v>
      </c>
      <c r="T109" s="126">
        <v>1199939646</v>
      </c>
      <c r="U109" s="126">
        <v>12762529</v>
      </c>
      <c r="V109" s="126">
        <v>4433359</v>
      </c>
      <c r="W109" s="126">
        <v>0</v>
      </c>
      <c r="X109" s="126">
        <v>200574533</v>
      </c>
      <c r="Y109" s="126">
        <v>59050580</v>
      </c>
      <c r="Z109" s="126">
        <v>7481458486</v>
      </c>
      <c r="AA109" s="126">
        <v>325450875</v>
      </c>
      <c r="AB109" s="126">
        <v>920941580</v>
      </c>
      <c r="AC109" s="126">
        <v>4903228447</v>
      </c>
      <c r="AD109" s="126">
        <v>3994138834</v>
      </c>
      <c r="AE109" s="126">
        <v>859520089</v>
      </c>
      <c r="AF109" s="126">
        <v>116375756</v>
      </c>
      <c r="AG109" s="126">
        <v>90726617</v>
      </c>
      <c r="AH109" s="126">
        <v>2737343455</v>
      </c>
      <c r="AI109" s="126">
        <v>1017811168</v>
      </c>
      <c r="AJ109" s="126">
        <v>47215564</v>
      </c>
      <c r="AK109" s="126">
        <v>215233936</v>
      </c>
      <c r="AL109" s="126"/>
      <c r="AM109" s="126"/>
      <c r="AN109" s="126"/>
      <c r="AO109" s="126"/>
      <c r="AP109" s="126"/>
      <c r="AQ109" s="117">
        <f t="shared" si="25"/>
        <v>49033563125</v>
      </c>
      <c r="AW109" s="124">
        <f t="shared" ref="AW109:BU109" si="43">C109-SUM(C67,C101)</f>
        <v>0</v>
      </c>
      <c r="AX109" s="124">
        <f t="shared" si="43"/>
        <v>0</v>
      </c>
      <c r="AY109" s="124">
        <f t="shared" si="43"/>
        <v>0</v>
      </c>
      <c r="AZ109" s="124">
        <f t="shared" si="43"/>
        <v>0</v>
      </c>
      <c r="BA109" s="124">
        <f t="shared" si="43"/>
        <v>0</v>
      </c>
      <c r="BB109" s="124">
        <f t="shared" si="43"/>
        <v>0</v>
      </c>
      <c r="BC109" s="124">
        <f t="shared" si="43"/>
        <v>0</v>
      </c>
      <c r="BD109" s="124">
        <f t="shared" si="43"/>
        <v>0</v>
      </c>
      <c r="BE109" s="124">
        <f t="shared" si="43"/>
        <v>0</v>
      </c>
      <c r="BF109" s="124">
        <f t="shared" si="43"/>
        <v>0</v>
      </c>
      <c r="BG109" s="124">
        <f t="shared" si="43"/>
        <v>0</v>
      </c>
      <c r="BH109" s="124">
        <f t="shared" si="43"/>
        <v>0</v>
      </c>
      <c r="BI109" s="124">
        <f t="shared" si="43"/>
        <v>0</v>
      </c>
      <c r="BJ109" s="124">
        <f t="shared" si="43"/>
        <v>0</v>
      </c>
      <c r="BK109" s="124">
        <f t="shared" si="43"/>
        <v>0</v>
      </c>
      <c r="BL109" s="124">
        <f t="shared" si="43"/>
        <v>0</v>
      </c>
      <c r="BM109" s="124">
        <f t="shared" si="43"/>
        <v>0</v>
      </c>
      <c r="BN109" s="124">
        <f t="shared" si="43"/>
        <v>0</v>
      </c>
      <c r="BO109" s="124">
        <f t="shared" si="43"/>
        <v>0</v>
      </c>
      <c r="BP109" s="124">
        <f t="shared" si="43"/>
        <v>0</v>
      </c>
      <c r="BQ109" s="124">
        <f t="shared" si="43"/>
        <v>0</v>
      </c>
      <c r="BR109" s="124">
        <f t="shared" si="43"/>
        <v>0</v>
      </c>
      <c r="BS109" s="124">
        <f t="shared" si="43"/>
        <v>0</v>
      </c>
      <c r="BT109" s="124">
        <f t="shared" si="43"/>
        <v>0</v>
      </c>
      <c r="BU109" s="124">
        <f t="shared" si="43"/>
        <v>0</v>
      </c>
      <c r="BV109" s="124">
        <f t="shared" ref="BV109:CK109" si="44">AB109-SUM(AB67,AB101)</f>
        <v>0</v>
      </c>
      <c r="BW109" s="124">
        <f t="shared" si="44"/>
        <v>0</v>
      </c>
      <c r="BX109" s="124">
        <f t="shared" si="44"/>
        <v>0</v>
      </c>
      <c r="BY109" s="124">
        <f t="shared" si="44"/>
        <v>0</v>
      </c>
      <c r="BZ109" s="124">
        <f t="shared" si="44"/>
        <v>0</v>
      </c>
      <c r="CA109" s="124">
        <f t="shared" si="44"/>
        <v>0</v>
      </c>
      <c r="CB109" s="124">
        <f t="shared" si="44"/>
        <v>0</v>
      </c>
      <c r="CC109" s="124">
        <f t="shared" si="44"/>
        <v>0</v>
      </c>
      <c r="CD109" s="124">
        <f t="shared" si="44"/>
        <v>0</v>
      </c>
      <c r="CE109" s="124">
        <f t="shared" si="44"/>
        <v>0</v>
      </c>
      <c r="CF109" s="124">
        <f t="shared" si="44"/>
        <v>0</v>
      </c>
      <c r="CG109" s="124">
        <f t="shared" si="44"/>
        <v>0</v>
      </c>
      <c r="CH109" s="124">
        <f t="shared" si="44"/>
        <v>0</v>
      </c>
      <c r="CI109" s="124">
        <f t="shared" si="44"/>
        <v>0</v>
      </c>
      <c r="CJ109" s="124">
        <f t="shared" si="44"/>
        <v>0</v>
      </c>
      <c r="CK109" s="124">
        <f t="shared" si="44"/>
        <v>0</v>
      </c>
    </row>
    <row r="112" spans="2:89" ht="18.75" customHeight="1" x14ac:dyDescent="0.2">
      <c r="B112" s="286" t="s">
        <v>161</v>
      </c>
      <c r="C112" s="287"/>
      <c r="D112" s="287"/>
      <c r="E112" s="287"/>
      <c r="F112" s="287"/>
      <c r="G112" s="287"/>
      <c r="H112" s="287"/>
      <c r="I112" s="287"/>
      <c r="J112" s="287"/>
      <c r="K112" s="287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287"/>
      <c r="AL112" s="287"/>
      <c r="AM112" s="287"/>
      <c r="AN112" s="287"/>
      <c r="AO112" s="287"/>
      <c r="AP112" s="287"/>
      <c r="AQ112" s="288"/>
    </row>
    <row r="113" spans="2:89" s="146" customFormat="1" x14ac:dyDescent="0.2">
      <c r="B113" s="168"/>
      <c r="C113" s="160">
        <f>COUNTIF($C$114:$AP$114,C114)</f>
        <v>1</v>
      </c>
      <c r="D113" s="160">
        <f t="shared" ref="D113:AP113" si="45">COUNTIF($C$114:$AP$114,D114)</f>
        <v>1</v>
      </c>
      <c r="E113" s="160">
        <f t="shared" si="45"/>
        <v>1</v>
      </c>
      <c r="F113" s="160">
        <f t="shared" si="45"/>
        <v>1</v>
      </c>
      <c r="G113" s="160">
        <f t="shared" si="45"/>
        <v>1</v>
      </c>
      <c r="H113" s="160">
        <f t="shared" si="45"/>
        <v>1</v>
      </c>
      <c r="I113" s="160">
        <f t="shared" si="45"/>
        <v>1</v>
      </c>
      <c r="J113" s="160">
        <f t="shared" si="45"/>
        <v>1</v>
      </c>
      <c r="K113" s="160">
        <f t="shared" si="45"/>
        <v>1</v>
      </c>
      <c r="L113" s="160">
        <f t="shared" si="45"/>
        <v>1</v>
      </c>
      <c r="M113" s="160">
        <f t="shared" si="45"/>
        <v>1</v>
      </c>
      <c r="N113" s="160">
        <f t="shared" si="45"/>
        <v>1</v>
      </c>
      <c r="O113" s="160">
        <f t="shared" si="45"/>
        <v>1</v>
      </c>
      <c r="P113" s="160">
        <f t="shared" si="45"/>
        <v>1</v>
      </c>
      <c r="Q113" s="160">
        <f t="shared" si="45"/>
        <v>1</v>
      </c>
      <c r="R113" s="160">
        <f t="shared" si="45"/>
        <v>1</v>
      </c>
      <c r="S113" s="160">
        <f t="shared" si="45"/>
        <v>1</v>
      </c>
      <c r="T113" s="160">
        <f t="shared" si="45"/>
        <v>1</v>
      </c>
      <c r="U113" s="160">
        <f t="shared" si="45"/>
        <v>1</v>
      </c>
      <c r="V113" s="160">
        <f t="shared" si="45"/>
        <v>1</v>
      </c>
      <c r="W113" s="160">
        <f t="shared" si="45"/>
        <v>6</v>
      </c>
      <c r="X113" s="160">
        <f t="shared" si="45"/>
        <v>1</v>
      </c>
      <c r="Y113" s="160">
        <f t="shared" si="45"/>
        <v>1</v>
      </c>
      <c r="Z113" s="160">
        <f t="shared" si="45"/>
        <v>1</v>
      </c>
      <c r="AA113" s="160">
        <f t="shared" si="45"/>
        <v>1</v>
      </c>
      <c r="AB113" s="160">
        <f t="shared" si="45"/>
        <v>1</v>
      </c>
      <c r="AC113" s="160">
        <f t="shared" si="45"/>
        <v>1</v>
      </c>
      <c r="AD113" s="160">
        <f t="shared" si="45"/>
        <v>1</v>
      </c>
      <c r="AE113" s="160">
        <f t="shared" si="45"/>
        <v>1</v>
      </c>
      <c r="AF113" s="160">
        <f t="shared" si="45"/>
        <v>1</v>
      </c>
      <c r="AG113" s="160">
        <f t="shared" si="45"/>
        <v>1</v>
      </c>
      <c r="AH113" s="160">
        <f t="shared" si="45"/>
        <v>1</v>
      </c>
      <c r="AI113" s="160">
        <f t="shared" si="45"/>
        <v>1</v>
      </c>
      <c r="AJ113" s="160">
        <f t="shared" si="45"/>
        <v>1</v>
      </c>
      <c r="AK113" s="160">
        <f t="shared" si="45"/>
        <v>1</v>
      </c>
      <c r="AL113" s="160">
        <f t="shared" si="45"/>
        <v>6</v>
      </c>
      <c r="AM113" s="160">
        <f t="shared" si="45"/>
        <v>6</v>
      </c>
      <c r="AN113" s="160">
        <f t="shared" si="45"/>
        <v>6</v>
      </c>
      <c r="AO113" s="160">
        <f t="shared" si="45"/>
        <v>6</v>
      </c>
      <c r="AP113" s="160">
        <f t="shared" si="45"/>
        <v>6</v>
      </c>
      <c r="AQ113" s="168"/>
      <c r="AW113" s="207"/>
      <c r="AX113" s="207"/>
      <c r="AY113" s="207"/>
      <c r="AZ113" s="207"/>
      <c r="BA113" s="207"/>
      <c r="BB113" s="207"/>
      <c r="BC113" s="207"/>
      <c r="BD113" s="207"/>
      <c r="BE113" s="207"/>
      <c r="BF113" s="207"/>
      <c r="BG113" s="207"/>
      <c r="BH113" s="207"/>
      <c r="BI113" s="207"/>
      <c r="BJ113" s="207"/>
      <c r="BK113" s="207"/>
      <c r="BL113" s="207"/>
      <c r="BM113" s="207"/>
      <c r="BN113" s="207"/>
      <c r="BO113" s="207"/>
      <c r="BP113" s="207"/>
      <c r="BQ113" s="207"/>
      <c r="BR113" s="207"/>
      <c r="BS113" s="207"/>
      <c r="BT113" s="207"/>
      <c r="BU113" s="207"/>
      <c r="BV113" s="207"/>
      <c r="BW113" s="207"/>
      <c r="BX113" s="207"/>
      <c r="BY113" s="207"/>
      <c r="BZ113" s="207"/>
      <c r="CA113" s="207"/>
      <c r="CB113" s="207"/>
      <c r="CC113" s="207"/>
      <c r="CD113" s="207"/>
      <c r="CE113" s="207"/>
      <c r="CF113" s="207"/>
      <c r="CG113" s="207"/>
      <c r="CH113" s="207"/>
      <c r="CI113" s="207"/>
      <c r="CJ113" s="207"/>
      <c r="CK113" s="207"/>
    </row>
    <row r="114" spans="2:89" s="146" customFormat="1" hidden="1" x14ac:dyDescent="0.2">
      <c r="B114" s="147"/>
      <c r="C114" s="158">
        <f>SUM(C116:C177)</f>
        <v>168765040</v>
      </c>
      <c r="D114" s="158">
        <f t="shared" ref="D114:AP114" si="46">SUM(D116:D177)</f>
        <v>6454426</v>
      </c>
      <c r="E114" s="158">
        <f t="shared" si="46"/>
        <v>204345874</v>
      </c>
      <c r="F114" s="158">
        <f t="shared" si="46"/>
        <v>196326394</v>
      </c>
      <c r="G114" s="158">
        <f t="shared" si="46"/>
        <v>767443369</v>
      </c>
      <c r="H114" s="158">
        <f t="shared" si="46"/>
        <v>178623940</v>
      </c>
      <c r="I114" s="158">
        <f t="shared" si="46"/>
        <v>17812005</v>
      </c>
      <c r="J114" s="158">
        <f t="shared" si="46"/>
        <v>225941277</v>
      </c>
      <c r="K114" s="158">
        <f t="shared" si="46"/>
        <v>64709568</v>
      </c>
      <c r="L114" s="158">
        <f t="shared" si="46"/>
        <v>531093516</v>
      </c>
      <c r="M114" s="158">
        <f t="shared" si="46"/>
        <v>5940976</v>
      </c>
      <c r="N114" s="158">
        <f t="shared" si="46"/>
        <v>42488641</v>
      </c>
      <c r="O114" s="158">
        <f t="shared" si="46"/>
        <v>133783599</v>
      </c>
      <c r="P114" s="158">
        <f t="shared" si="46"/>
        <v>9148683</v>
      </c>
      <c r="Q114" s="158">
        <f t="shared" si="46"/>
        <v>742767331</v>
      </c>
      <c r="R114" s="158">
        <f t="shared" si="46"/>
        <v>1536986623</v>
      </c>
      <c r="S114" s="158">
        <f t="shared" si="46"/>
        <v>-152580</v>
      </c>
      <c r="T114" s="158">
        <f t="shared" si="46"/>
        <v>211433425</v>
      </c>
      <c r="U114" s="158">
        <f t="shared" si="46"/>
        <v>10175448</v>
      </c>
      <c r="V114" s="158">
        <f t="shared" si="46"/>
        <v>796741</v>
      </c>
      <c r="W114" s="158">
        <f t="shared" si="46"/>
        <v>0</v>
      </c>
      <c r="X114" s="158">
        <f t="shared" si="46"/>
        <v>51321654</v>
      </c>
      <c r="Y114" s="158">
        <f t="shared" si="46"/>
        <v>23098444</v>
      </c>
      <c r="Z114" s="158">
        <f t="shared" si="46"/>
        <v>1192437569</v>
      </c>
      <c r="AA114" s="158">
        <f t="shared" si="46"/>
        <v>103745568</v>
      </c>
      <c r="AB114" s="158">
        <f t="shared" si="46"/>
        <v>245834399</v>
      </c>
      <c r="AC114" s="158">
        <f t="shared" si="46"/>
        <v>692536092</v>
      </c>
      <c r="AD114" s="158">
        <f t="shared" si="46"/>
        <v>377226007</v>
      </c>
      <c r="AE114" s="158">
        <f t="shared" si="46"/>
        <v>30601700</v>
      </c>
      <c r="AF114" s="158">
        <f t="shared" si="46"/>
        <v>134776195</v>
      </c>
      <c r="AG114" s="158">
        <f t="shared" si="46"/>
        <v>87124434</v>
      </c>
      <c r="AH114" s="158">
        <f t="shared" si="46"/>
        <v>482067385</v>
      </c>
      <c r="AI114" s="158">
        <f t="shared" si="46"/>
        <v>139010121</v>
      </c>
      <c r="AJ114" s="158">
        <f t="shared" si="46"/>
        <v>62669798</v>
      </c>
      <c r="AK114" s="158">
        <f t="shared" si="46"/>
        <v>132084733</v>
      </c>
      <c r="AL114" s="158">
        <f t="shared" si="46"/>
        <v>0</v>
      </c>
      <c r="AM114" s="158">
        <f t="shared" si="46"/>
        <v>0</v>
      </c>
      <c r="AN114" s="158">
        <f t="shared" si="46"/>
        <v>0</v>
      </c>
      <c r="AO114" s="158">
        <f t="shared" si="46"/>
        <v>0</v>
      </c>
      <c r="AP114" s="158">
        <f t="shared" si="46"/>
        <v>0</v>
      </c>
      <c r="AQ114" s="147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7"/>
      <c r="BG114" s="207"/>
      <c r="BH114" s="207"/>
      <c r="BI114" s="207"/>
      <c r="BJ114" s="207"/>
      <c r="BK114" s="207"/>
      <c r="BL114" s="207"/>
      <c r="BM114" s="207"/>
      <c r="BN114" s="207"/>
      <c r="BO114" s="207"/>
      <c r="BP114" s="207"/>
      <c r="BQ114" s="207"/>
      <c r="BR114" s="207"/>
      <c r="BS114" s="207"/>
      <c r="BT114" s="207"/>
      <c r="BU114" s="207"/>
      <c r="BV114" s="207"/>
      <c r="BW114" s="207"/>
      <c r="BX114" s="207"/>
      <c r="BY114" s="207"/>
      <c r="BZ114" s="207"/>
      <c r="CA114" s="207"/>
      <c r="CB114" s="207"/>
      <c r="CC114" s="207"/>
      <c r="CD114" s="207"/>
      <c r="CE114" s="207"/>
      <c r="CF114" s="207"/>
      <c r="CG114" s="207"/>
      <c r="CH114" s="207"/>
      <c r="CI114" s="207"/>
      <c r="CJ114" s="207"/>
      <c r="CK114" s="207"/>
    </row>
    <row r="115" spans="2:89" s="171" customFormat="1" ht="22.5" x14ac:dyDescent="0.2">
      <c r="B115" s="122"/>
      <c r="C115" s="122" t="str">
        <f>C7</f>
        <v>4 Life Seguros</v>
      </c>
      <c r="D115" s="122" t="str">
        <f t="shared" ref="D115:AQ115" si="47">D7</f>
        <v>Alemana Seguros</v>
      </c>
      <c r="E115" s="122" t="str">
        <f t="shared" si="47"/>
        <v>BanChile</v>
      </c>
      <c r="F115" s="122" t="str">
        <f t="shared" si="47"/>
        <v>BCI Seguros Vida</v>
      </c>
      <c r="G115" s="122" t="str">
        <f t="shared" si="47"/>
        <v>BICE Vida</v>
      </c>
      <c r="H115" s="122" t="str">
        <f t="shared" si="47"/>
        <v>BNP Paribas Cardif</v>
      </c>
      <c r="I115" s="122" t="str">
        <f t="shared" si="47"/>
        <v>Bupa</v>
      </c>
      <c r="J115" s="122" t="str">
        <f t="shared" si="47"/>
        <v>Cámara</v>
      </c>
      <c r="K115" s="122" t="str">
        <f t="shared" si="47"/>
        <v>CF Seguros de Vida</v>
      </c>
      <c r="L115" s="122" t="str">
        <f t="shared" si="47"/>
        <v>Chilena Consolidada</v>
      </c>
      <c r="M115" s="122" t="str">
        <f t="shared" si="47"/>
        <v>Chubb Vida</v>
      </c>
      <c r="N115" s="122" t="str">
        <f t="shared" si="47"/>
        <v>CLC</v>
      </c>
      <c r="O115" s="122" t="str">
        <f t="shared" si="47"/>
        <v>CN Life</v>
      </c>
      <c r="P115" s="122" t="str">
        <f t="shared" si="47"/>
        <v>Colmena Seguros</v>
      </c>
      <c r="Q115" s="122" t="str">
        <f t="shared" si="47"/>
        <v>Confuturo</v>
      </c>
      <c r="R115" s="122" t="str">
        <f t="shared" si="47"/>
        <v>Consorcio Nacional</v>
      </c>
      <c r="S115" s="122" t="str">
        <f t="shared" si="47"/>
        <v>Divina Pastora</v>
      </c>
      <c r="T115" s="122" t="str">
        <f t="shared" si="47"/>
        <v>EuroAmérica</v>
      </c>
      <c r="U115" s="122" t="str">
        <f t="shared" si="47"/>
        <v>HDI Vida</v>
      </c>
      <c r="V115" s="122" t="str">
        <f t="shared" si="47"/>
        <v>Huelen</v>
      </c>
      <c r="W115" s="122" t="str">
        <f t="shared" si="47"/>
        <v>M. de Carabineros</v>
      </c>
      <c r="X115" s="122" t="str">
        <f t="shared" si="47"/>
        <v>M. del Ej. y Av.</v>
      </c>
      <c r="Y115" s="122" t="str">
        <f t="shared" si="47"/>
        <v>Mapfre Vida</v>
      </c>
      <c r="Z115" s="122" t="str">
        <f t="shared" si="47"/>
        <v>MetLife</v>
      </c>
      <c r="AA115" s="122" t="str">
        <f t="shared" si="47"/>
        <v>Mutual de Seguros</v>
      </c>
      <c r="AB115" s="122" t="str">
        <f t="shared" si="47"/>
        <v>Ohio National</v>
      </c>
      <c r="AC115" s="122" t="str">
        <f t="shared" si="47"/>
        <v>Penta Vida</v>
      </c>
      <c r="AD115" s="122" t="str">
        <f t="shared" si="47"/>
        <v>Principal</v>
      </c>
      <c r="AE115" s="122" t="str">
        <f t="shared" si="47"/>
        <v>Renta Nacional</v>
      </c>
      <c r="AF115" s="122" t="str">
        <f t="shared" si="47"/>
        <v>Rigel</v>
      </c>
      <c r="AG115" s="122" t="str">
        <f t="shared" si="47"/>
        <v>Save Seguros</v>
      </c>
      <c r="AH115" s="122" t="str">
        <f t="shared" si="47"/>
        <v>Security Previsión</v>
      </c>
      <c r="AI115" s="122" t="str">
        <f t="shared" si="47"/>
        <v>Sura</v>
      </c>
      <c r="AJ115" s="122" t="str">
        <f t="shared" si="47"/>
        <v>Suramericana</v>
      </c>
      <c r="AK115" s="122" t="str">
        <f t="shared" si="47"/>
        <v>Zurich Santander</v>
      </c>
      <c r="AL115" s="122">
        <f t="shared" si="47"/>
        <v>0</v>
      </c>
      <c r="AM115" s="122">
        <f t="shared" si="47"/>
        <v>0</v>
      </c>
      <c r="AN115" s="122">
        <f t="shared" si="47"/>
        <v>0</v>
      </c>
      <c r="AO115" s="122">
        <f t="shared" si="47"/>
        <v>0</v>
      </c>
      <c r="AP115" s="122">
        <f t="shared" si="47"/>
        <v>0</v>
      </c>
      <c r="AQ115" s="122" t="str">
        <f t="shared" si="47"/>
        <v>Mercado</v>
      </c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0"/>
      <c r="BM115" s="230"/>
      <c r="BN115" s="230"/>
      <c r="BO115" s="230"/>
      <c r="BP115" s="230"/>
      <c r="BQ115" s="230"/>
      <c r="BR115" s="230"/>
      <c r="BS115" s="230"/>
      <c r="BT115" s="230"/>
      <c r="BU115" s="230"/>
      <c r="BV115" s="230"/>
      <c r="BW115" s="230"/>
      <c r="BX115" s="230"/>
      <c r="BY115" s="230"/>
      <c r="BZ115" s="230"/>
      <c r="CA115" s="230"/>
      <c r="CB115" s="230"/>
      <c r="CC115" s="230"/>
      <c r="CD115" s="230"/>
      <c r="CE115" s="230"/>
      <c r="CF115" s="230"/>
      <c r="CG115" s="230"/>
      <c r="CH115" s="230"/>
      <c r="CI115" s="230"/>
      <c r="CJ115" s="230"/>
      <c r="CK115" s="230"/>
    </row>
    <row r="116" spans="2:89" x14ac:dyDescent="0.2">
      <c r="B116" s="137" t="s">
        <v>162</v>
      </c>
      <c r="C116" s="126">
        <v>4748810</v>
      </c>
      <c r="D116" s="126">
        <v>661102</v>
      </c>
      <c r="E116" s="126">
        <v>23094419</v>
      </c>
      <c r="F116" s="126">
        <v>20121953</v>
      </c>
      <c r="G116" s="126">
        <v>-70853074</v>
      </c>
      <c r="H116" s="126">
        <v>11876266</v>
      </c>
      <c r="I116" s="126">
        <v>1214728</v>
      </c>
      <c r="J116" s="126">
        <v>9935195</v>
      </c>
      <c r="K116" s="126">
        <v>7081705</v>
      </c>
      <c r="L116" s="126">
        <v>-14050343</v>
      </c>
      <c r="M116" s="126">
        <v>216044</v>
      </c>
      <c r="N116" s="126">
        <v>4540958</v>
      </c>
      <c r="O116" s="126">
        <v>1602638</v>
      </c>
      <c r="P116" s="126">
        <v>644176</v>
      </c>
      <c r="Q116" s="126">
        <v>-48123230</v>
      </c>
      <c r="R116" s="126">
        <v>-18750204</v>
      </c>
      <c r="S116" s="126">
        <v>0</v>
      </c>
      <c r="T116" s="126">
        <v>-6169636</v>
      </c>
      <c r="U116" s="126">
        <v>683173</v>
      </c>
      <c r="V116" s="126">
        <v>95173</v>
      </c>
      <c r="W116" s="126">
        <v>0</v>
      </c>
      <c r="X116" s="126">
        <v>1400365</v>
      </c>
      <c r="Y116" s="126">
        <v>620636</v>
      </c>
      <c r="Z116" s="126">
        <v>-4131606</v>
      </c>
      <c r="AA116" s="126">
        <v>3786821</v>
      </c>
      <c r="AB116" s="126">
        <v>9801535</v>
      </c>
      <c r="AC116" s="126">
        <v>-19281175</v>
      </c>
      <c r="AD116" s="126">
        <v>-27120303</v>
      </c>
      <c r="AE116" s="126">
        <v>-5717162</v>
      </c>
      <c r="AF116" s="126">
        <v>4978295</v>
      </c>
      <c r="AG116" s="126">
        <v>4138529</v>
      </c>
      <c r="AH116" s="126">
        <v>-11509876</v>
      </c>
      <c r="AI116" s="126">
        <v>5998014</v>
      </c>
      <c r="AJ116" s="126">
        <v>3490415</v>
      </c>
      <c r="AK116" s="126">
        <v>16853125</v>
      </c>
      <c r="AL116" s="126"/>
      <c r="AM116" s="126"/>
      <c r="AN116" s="126"/>
      <c r="AO116" s="126"/>
      <c r="AP116" s="126"/>
      <c r="AQ116" s="117">
        <f>SUM(C116:AP116)</f>
        <v>-88122534</v>
      </c>
      <c r="AW116" s="142">
        <f>C116-(C117-SUM(C121,C128,C132,C136,C141:C143))</f>
        <v>0</v>
      </c>
      <c r="AX116" s="142">
        <f t="shared" ref="AX116:BE116" si="48">D116-(D117-SUM(D121,D128,D132,D136,D141:D143))</f>
        <v>0</v>
      </c>
      <c r="AY116" s="142">
        <f t="shared" si="48"/>
        <v>0</v>
      </c>
      <c r="AZ116" s="142">
        <f t="shared" si="48"/>
        <v>0</v>
      </c>
      <c r="BA116" s="142">
        <f>G116-(G117-SUM(G121,G128,G132,G136,G141:G143))</f>
        <v>0</v>
      </c>
      <c r="BB116" s="142">
        <f t="shared" si="48"/>
        <v>0</v>
      </c>
      <c r="BC116" s="142">
        <f>I116-(I117-SUM(I121,I128,I132,I136,I141:I143))</f>
        <v>0</v>
      </c>
      <c r="BD116" s="142">
        <f>J116-(J117-SUM(J121,J128,J132,J136,J141:J143))</f>
        <v>0</v>
      </c>
      <c r="BE116" s="142">
        <f t="shared" si="48"/>
        <v>0</v>
      </c>
      <c r="BF116" s="142">
        <f t="shared" ref="BF116:BM116" si="49">L116-(L117-SUM(L121,L128,L132,L136,L141:L143))</f>
        <v>0</v>
      </c>
      <c r="BG116" s="142">
        <f t="shared" si="49"/>
        <v>0</v>
      </c>
      <c r="BH116" s="142">
        <f t="shared" si="49"/>
        <v>0</v>
      </c>
      <c r="BI116" s="142">
        <f t="shared" si="49"/>
        <v>0</v>
      </c>
      <c r="BJ116" s="142">
        <f t="shared" si="49"/>
        <v>0</v>
      </c>
      <c r="BK116" s="142">
        <f t="shared" si="49"/>
        <v>0</v>
      </c>
      <c r="BL116" s="142">
        <f t="shared" si="49"/>
        <v>0</v>
      </c>
      <c r="BM116" s="142">
        <f t="shared" si="49"/>
        <v>0</v>
      </c>
      <c r="BN116" s="142">
        <f t="shared" ref="BN116:BO116" si="50">T116-(T117-SUM(T121,T128,T132,T136,T141:T143))</f>
        <v>0</v>
      </c>
      <c r="BO116" s="142">
        <f t="shared" si="50"/>
        <v>0</v>
      </c>
      <c r="BP116" s="142">
        <f t="shared" ref="BP116:BY116" si="51">V116-(V117-SUM(V121,V128,V132,V136,V141:V143))</f>
        <v>0</v>
      </c>
      <c r="BQ116" s="142">
        <f>W116-(W117-SUM(W121,W128,W132,W136,W141:W143))</f>
        <v>0</v>
      </c>
      <c r="BR116" s="142">
        <f t="shared" si="51"/>
        <v>0</v>
      </c>
      <c r="BS116" s="142">
        <f t="shared" si="51"/>
        <v>0</v>
      </c>
      <c r="BT116" s="142">
        <f t="shared" si="51"/>
        <v>0</v>
      </c>
      <c r="BU116" s="142">
        <f t="shared" si="51"/>
        <v>0</v>
      </c>
      <c r="BV116" s="142">
        <f t="shared" si="51"/>
        <v>0</v>
      </c>
      <c r="BW116" s="142">
        <f t="shared" si="51"/>
        <v>0</v>
      </c>
      <c r="BX116" s="142">
        <f t="shared" si="51"/>
        <v>0</v>
      </c>
      <c r="BY116" s="142">
        <f t="shared" si="51"/>
        <v>0</v>
      </c>
      <c r="BZ116" s="142">
        <f t="shared" ref="BZ116:CK116" si="52">AF116-(AF117-SUM(AF121,AF128,AF132,AF136,AF141:AF143))</f>
        <v>0</v>
      </c>
      <c r="CA116" s="142">
        <f>AG116-(AG117-SUM(AG121,AG128,AG132,AG136,AG141:AG143))</f>
        <v>0</v>
      </c>
      <c r="CB116" s="142">
        <f>AH116-(AH117-SUM(AH121,AH128,AH132,AH136,AH141:AH143))</f>
        <v>0</v>
      </c>
      <c r="CC116" s="142">
        <f t="shared" si="52"/>
        <v>0</v>
      </c>
      <c r="CD116" s="142">
        <f t="shared" si="52"/>
        <v>0</v>
      </c>
      <c r="CE116" s="142">
        <f t="shared" si="52"/>
        <v>0</v>
      </c>
      <c r="CF116" s="142">
        <f t="shared" si="52"/>
        <v>0</v>
      </c>
      <c r="CG116" s="142">
        <f t="shared" si="52"/>
        <v>0</v>
      </c>
      <c r="CH116" s="142">
        <f t="shared" si="52"/>
        <v>0</v>
      </c>
      <c r="CI116" s="142">
        <f t="shared" si="52"/>
        <v>0</v>
      </c>
      <c r="CJ116" s="142">
        <f t="shared" si="52"/>
        <v>0</v>
      </c>
      <c r="CK116" s="142">
        <f t="shared" si="52"/>
        <v>0</v>
      </c>
    </row>
    <row r="117" spans="2:89" x14ac:dyDescent="0.2">
      <c r="B117" s="138" t="s">
        <v>163</v>
      </c>
      <c r="C117" s="129">
        <v>27763613</v>
      </c>
      <c r="D117" s="129">
        <v>1386076</v>
      </c>
      <c r="E117" s="129">
        <v>39422155</v>
      </c>
      <c r="F117" s="129">
        <v>31644936</v>
      </c>
      <c r="G117" s="129">
        <v>51006951</v>
      </c>
      <c r="H117" s="129">
        <v>40116392</v>
      </c>
      <c r="I117" s="129">
        <v>3929279</v>
      </c>
      <c r="J117" s="129">
        <v>42263640</v>
      </c>
      <c r="K117" s="129">
        <v>10309360</v>
      </c>
      <c r="L117" s="129">
        <v>57632451</v>
      </c>
      <c r="M117" s="129">
        <v>401783</v>
      </c>
      <c r="N117" s="129">
        <v>7680342</v>
      </c>
      <c r="O117" s="129">
        <v>9995233</v>
      </c>
      <c r="P117" s="129">
        <v>2057211</v>
      </c>
      <c r="Q117" s="129">
        <v>51912087</v>
      </c>
      <c r="R117" s="129">
        <v>140915906</v>
      </c>
      <c r="S117" s="129">
        <v>0</v>
      </c>
      <c r="T117" s="129">
        <v>14389987</v>
      </c>
      <c r="U117" s="129">
        <v>1896372</v>
      </c>
      <c r="V117" s="129">
        <v>174670</v>
      </c>
      <c r="W117" s="129">
        <v>0</v>
      </c>
      <c r="X117" s="129">
        <v>6307059</v>
      </c>
      <c r="Y117" s="129">
        <v>3966705</v>
      </c>
      <c r="Z117" s="129">
        <v>161938807</v>
      </c>
      <c r="AA117" s="129">
        <v>17903995</v>
      </c>
      <c r="AB117" s="129">
        <v>44952849</v>
      </c>
      <c r="AC117" s="129">
        <v>63948594</v>
      </c>
      <c r="AD117" s="129">
        <v>35903941</v>
      </c>
      <c r="AE117" s="129">
        <v>921372</v>
      </c>
      <c r="AF117" s="129">
        <v>27031143</v>
      </c>
      <c r="AG117" s="129">
        <v>17834505</v>
      </c>
      <c r="AH117" s="129">
        <v>68341922</v>
      </c>
      <c r="AI117" s="129">
        <v>31028043</v>
      </c>
      <c r="AJ117" s="129">
        <v>12630644</v>
      </c>
      <c r="AK117" s="129">
        <v>17479845</v>
      </c>
      <c r="AL117" s="129"/>
      <c r="AM117" s="129"/>
      <c r="AN117" s="129"/>
      <c r="AO117" s="129"/>
      <c r="AP117" s="129"/>
      <c r="AQ117" s="117">
        <f t="shared" ref="AQ117:AQ177" si="53">SUM(C117:AP117)</f>
        <v>1045087868</v>
      </c>
      <c r="AW117" s="142">
        <f t="shared" ref="AW117:BF117" si="54">C117-(C118+C119-C120)</f>
        <v>0</v>
      </c>
      <c r="AX117" s="142">
        <f t="shared" si="54"/>
        <v>0</v>
      </c>
      <c r="AY117" s="142">
        <f t="shared" si="54"/>
        <v>0</v>
      </c>
      <c r="AZ117" s="142">
        <f t="shared" si="54"/>
        <v>0</v>
      </c>
      <c r="BA117" s="142">
        <f t="shared" si="54"/>
        <v>0</v>
      </c>
      <c r="BB117" s="142">
        <f t="shared" si="54"/>
        <v>0</v>
      </c>
      <c r="BC117" s="142">
        <f t="shared" si="54"/>
        <v>0</v>
      </c>
      <c r="BD117" s="142">
        <f t="shared" si="54"/>
        <v>0</v>
      </c>
      <c r="BE117" s="142">
        <f t="shared" si="54"/>
        <v>0</v>
      </c>
      <c r="BF117" s="142">
        <f t="shared" si="54"/>
        <v>0</v>
      </c>
      <c r="BG117" s="142">
        <f t="shared" ref="BG117:BV117" si="55">M117-(M118+M119-M120)</f>
        <v>0</v>
      </c>
      <c r="BH117" s="142">
        <f t="shared" si="55"/>
        <v>0</v>
      </c>
      <c r="BI117" s="142">
        <f t="shared" si="55"/>
        <v>0</v>
      </c>
      <c r="BJ117" s="142">
        <f t="shared" si="55"/>
        <v>0</v>
      </c>
      <c r="BK117" s="142">
        <f t="shared" si="55"/>
        <v>0</v>
      </c>
      <c r="BL117" s="142">
        <f t="shared" si="55"/>
        <v>0</v>
      </c>
      <c r="BM117" s="142">
        <f t="shared" si="55"/>
        <v>0</v>
      </c>
      <c r="BN117" s="142">
        <f t="shared" si="55"/>
        <v>0</v>
      </c>
      <c r="BO117" s="142">
        <f t="shared" si="55"/>
        <v>0</v>
      </c>
      <c r="BP117" s="142">
        <f t="shared" si="55"/>
        <v>0</v>
      </c>
      <c r="BQ117" s="142">
        <f t="shared" si="55"/>
        <v>0</v>
      </c>
      <c r="BR117" s="142">
        <f t="shared" si="55"/>
        <v>0</v>
      </c>
      <c r="BS117" s="142">
        <f t="shared" si="55"/>
        <v>0</v>
      </c>
      <c r="BT117" s="142">
        <f t="shared" si="55"/>
        <v>0</v>
      </c>
      <c r="BU117" s="142">
        <f t="shared" si="55"/>
        <v>0</v>
      </c>
      <c r="BV117" s="142">
        <f t="shared" si="55"/>
        <v>0</v>
      </c>
      <c r="BW117" s="142">
        <f t="shared" ref="BW117:CK117" si="56">AC117-(AC118+AC119-AC120)</f>
        <v>0</v>
      </c>
      <c r="BX117" s="142">
        <f t="shared" si="56"/>
        <v>0</v>
      </c>
      <c r="BY117" s="142">
        <f t="shared" si="56"/>
        <v>0</v>
      </c>
      <c r="BZ117" s="142">
        <f t="shared" si="56"/>
        <v>0</v>
      </c>
      <c r="CA117" s="142">
        <f t="shared" si="56"/>
        <v>0</v>
      </c>
      <c r="CB117" s="142">
        <f t="shared" si="56"/>
        <v>0</v>
      </c>
      <c r="CC117" s="142">
        <f t="shared" si="56"/>
        <v>0</v>
      </c>
      <c r="CD117" s="142">
        <f t="shared" si="56"/>
        <v>0</v>
      </c>
      <c r="CE117" s="142">
        <f t="shared" si="56"/>
        <v>0</v>
      </c>
      <c r="CF117" s="142">
        <f t="shared" si="56"/>
        <v>0</v>
      </c>
      <c r="CG117" s="142">
        <f t="shared" si="56"/>
        <v>0</v>
      </c>
      <c r="CH117" s="142">
        <f t="shared" si="56"/>
        <v>0</v>
      </c>
      <c r="CI117" s="142">
        <f t="shared" si="56"/>
        <v>0</v>
      </c>
      <c r="CJ117" s="142">
        <f t="shared" si="56"/>
        <v>0</v>
      </c>
      <c r="CK117" s="142">
        <f t="shared" si="56"/>
        <v>0</v>
      </c>
    </row>
    <row r="118" spans="2:89" x14ac:dyDescent="0.2">
      <c r="B118" s="139" t="s">
        <v>164</v>
      </c>
      <c r="C118" s="129">
        <v>28718676</v>
      </c>
      <c r="D118" s="129">
        <v>1386076</v>
      </c>
      <c r="E118" s="129">
        <v>41788078</v>
      </c>
      <c r="F118" s="129">
        <v>38568964</v>
      </c>
      <c r="G118" s="129">
        <v>53295923</v>
      </c>
      <c r="H118" s="129">
        <v>39696197</v>
      </c>
      <c r="I118" s="129">
        <v>4014058</v>
      </c>
      <c r="J118" s="129">
        <v>51462081</v>
      </c>
      <c r="K118" s="129">
        <v>10297069</v>
      </c>
      <c r="L118" s="129">
        <v>60378253</v>
      </c>
      <c r="M118" s="129">
        <v>526598</v>
      </c>
      <c r="N118" s="129">
        <v>7680342</v>
      </c>
      <c r="O118" s="129">
        <v>10022882</v>
      </c>
      <c r="P118" s="129">
        <v>2117707</v>
      </c>
      <c r="Q118" s="129">
        <v>51981824</v>
      </c>
      <c r="R118" s="129">
        <v>146940782</v>
      </c>
      <c r="S118" s="129">
        <v>0</v>
      </c>
      <c r="T118" s="129">
        <v>14392316</v>
      </c>
      <c r="U118" s="129">
        <v>2103828</v>
      </c>
      <c r="V118" s="129">
        <v>174670</v>
      </c>
      <c r="W118" s="129">
        <v>0</v>
      </c>
      <c r="X118" s="129">
        <v>6354995</v>
      </c>
      <c r="Y118" s="129">
        <v>5080342</v>
      </c>
      <c r="Z118" s="129">
        <v>165377249</v>
      </c>
      <c r="AA118" s="129">
        <v>17951546</v>
      </c>
      <c r="AB118" s="129">
        <v>45532114</v>
      </c>
      <c r="AC118" s="129">
        <v>64268235</v>
      </c>
      <c r="AD118" s="129">
        <v>35966977</v>
      </c>
      <c r="AE118" s="129">
        <v>921372</v>
      </c>
      <c r="AF118" s="129">
        <v>29233017</v>
      </c>
      <c r="AG118" s="129">
        <v>18540178</v>
      </c>
      <c r="AH118" s="129">
        <v>69213855</v>
      </c>
      <c r="AI118" s="129">
        <v>31158382</v>
      </c>
      <c r="AJ118" s="129">
        <v>14751900</v>
      </c>
      <c r="AK118" s="129">
        <v>22150174</v>
      </c>
      <c r="AL118" s="129"/>
      <c r="AM118" s="129"/>
      <c r="AN118" s="129"/>
      <c r="AO118" s="129"/>
      <c r="AP118" s="129"/>
      <c r="AQ118" s="117">
        <f t="shared" si="53"/>
        <v>1092046660</v>
      </c>
    </row>
    <row r="119" spans="2:89" x14ac:dyDescent="0.2">
      <c r="B119" s="139" t="s">
        <v>165</v>
      </c>
      <c r="C119" s="129">
        <v>0</v>
      </c>
      <c r="D119" s="129">
        <v>0</v>
      </c>
      <c r="E119" s="129">
        <v>0</v>
      </c>
      <c r="F119" s="129">
        <v>0</v>
      </c>
      <c r="G119" s="129">
        <v>0</v>
      </c>
      <c r="H119" s="129">
        <v>428388</v>
      </c>
      <c r="I119" s="129">
        <v>0</v>
      </c>
      <c r="J119" s="129">
        <v>0</v>
      </c>
      <c r="K119" s="129">
        <v>0</v>
      </c>
      <c r="L119" s="129">
        <v>0</v>
      </c>
      <c r="M119" s="129">
        <v>0</v>
      </c>
      <c r="N119" s="129">
        <v>0</v>
      </c>
      <c r="O119" s="129">
        <v>0</v>
      </c>
      <c r="P119" s="129">
        <v>0</v>
      </c>
      <c r="Q119" s="129">
        <v>0</v>
      </c>
      <c r="R119" s="129">
        <v>0</v>
      </c>
      <c r="S119" s="129">
        <v>0</v>
      </c>
      <c r="T119" s="129">
        <v>0</v>
      </c>
      <c r="U119" s="129">
        <v>0</v>
      </c>
      <c r="V119" s="129">
        <v>0</v>
      </c>
      <c r="W119" s="129">
        <v>0</v>
      </c>
      <c r="X119" s="129">
        <v>0</v>
      </c>
      <c r="Y119" s="129">
        <v>0</v>
      </c>
      <c r="Z119" s="129">
        <v>515771</v>
      </c>
      <c r="AA119" s="129">
        <v>0</v>
      </c>
      <c r="AB119" s="129">
        <v>0</v>
      </c>
      <c r="AC119" s="129">
        <v>0</v>
      </c>
      <c r="AD119" s="129">
        <v>0</v>
      </c>
      <c r="AE119" s="129">
        <v>0</v>
      </c>
      <c r="AF119" s="129">
        <v>0</v>
      </c>
      <c r="AG119" s="129">
        <v>0</v>
      </c>
      <c r="AH119" s="129">
        <v>0</v>
      </c>
      <c r="AI119" s="129">
        <v>0</v>
      </c>
      <c r="AJ119" s="129">
        <v>0</v>
      </c>
      <c r="AK119" s="129">
        <v>0</v>
      </c>
      <c r="AL119" s="129"/>
      <c r="AM119" s="129"/>
      <c r="AN119" s="129"/>
      <c r="AO119" s="129"/>
      <c r="AP119" s="129"/>
      <c r="AQ119" s="117">
        <f t="shared" si="53"/>
        <v>944159</v>
      </c>
    </row>
    <row r="120" spans="2:89" x14ac:dyDescent="0.2">
      <c r="B120" s="139" t="s">
        <v>166</v>
      </c>
      <c r="C120" s="129">
        <v>955063</v>
      </c>
      <c r="D120" s="129">
        <v>0</v>
      </c>
      <c r="E120" s="129">
        <v>2365923</v>
      </c>
      <c r="F120" s="129">
        <v>6924028</v>
      </c>
      <c r="G120" s="129">
        <v>2288972</v>
      </c>
      <c r="H120" s="129">
        <v>8193</v>
      </c>
      <c r="I120" s="129">
        <v>84779</v>
      </c>
      <c r="J120" s="129">
        <v>9198441</v>
      </c>
      <c r="K120" s="129">
        <v>-12291</v>
      </c>
      <c r="L120" s="129">
        <v>2745802</v>
      </c>
      <c r="M120" s="129">
        <v>124815</v>
      </c>
      <c r="N120" s="129">
        <v>0</v>
      </c>
      <c r="O120" s="129">
        <v>27649</v>
      </c>
      <c r="P120" s="129">
        <v>60496</v>
      </c>
      <c r="Q120" s="129">
        <v>69737</v>
      </c>
      <c r="R120" s="129">
        <v>6024876</v>
      </c>
      <c r="S120" s="129">
        <v>0</v>
      </c>
      <c r="T120" s="129">
        <v>2329</v>
      </c>
      <c r="U120" s="129">
        <v>207456</v>
      </c>
      <c r="V120" s="129">
        <v>0</v>
      </c>
      <c r="W120" s="129">
        <v>0</v>
      </c>
      <c r="X120" s="129">
        <v>47936</v>
      </c>
      <c r="Y120" s="129">
        <v>1113637</v>
      </c>
      <c r="Z120" s="129">
        <v>3954213</v>
      </c>
      <c r="AA120" s="129">
        <v>47551</v>
      </c>
      <c r="AB120" s="129">
        <v>579265</v>
      </c>
      <c r="AC120" s="129">
        <v>319641</v>
      </c>
      <c r="AD120" s="129">
        <v>63036</v>
      </c>
      <c r="AE120" s="129">
        <v>0</v>
      </c>
      <c r="AF120" s="129">
        <v>2201874</v>
      </c>
      <c r="AG120" s="129">
        <v>705673</v>
      </c>
      <c r="AH120" s="129">
        <v>871933</v>
      </c>
      <c r="AI120" s="129">
        <v>130339</v>
      </c>
      <c r="AJ120" s="129">
        <v>2121256</v>
      </c>
      <c r="AK120" s="129">
        <v>4670329</v>
      </c>
      <c r="AL120" s="129"/>
      <c r="AM120" s="129"/>
      <c r="AN120" s="129"/>
      <c r="AO120" s="129"/>
      <c r="AP120" s="129"/>
      <c r="AQ120" s="117">
        <f t="shared" si="53"/>
        <v>47902951</v>
      </c>
    </row>
    <row r="121" spans="2:89" x14ac:dyDescent="0.2">
      <c r="B121" s="138" t="s">
        <v>167</v>
      </c>
      <c r="C121" s="129">
        <v>0</v>
      </c>
      <c r="D121" s="129">
        <v>18976</v>
      </c>
      <c r="E121" s="129">
        <v>314310</v>
      </c>
      <c r="F121" s="129">
        <v>901703</v>
      </c>
      <c r="G121" s="129">
        <v>3712764</v>
      </c>
      <c r="H121" s="129">
        <v>1449906</v>
      </c>
      <c r="I121" s="129">
        <v>262371</v>
      </c>
      <c r="J121" s="129">
        <v>-157184</v>
      </c>
      <c r="K121" s="129">
        <v>3411662</v>
      </c>
      <c r="L121" s="129">
        <v>9964664</v>
      </c>
      <c r="M121" s="129">
        <v>-291971</v>
      </c>
      <c r="N121" s="129">
        <v>113599</v>
      </c>
      <c r="O121" s="129">
        <v>-20781</v>
      </c>
      <c r="P121" s="129">
        <v>305919</v>
      </c>
      <c r="Q121" s="129">
        <v>4475057</v>
      </c>
      <c r="R121" s="129">
        <v>3089146</v>
      </c>
      <c r="S121" s="129">
        <v>0</v>
      </c>
      <c r="T121" s="129">
        <v>532</v>
      </c>
      <c r="U121" s="129">
        <v>-172776</v>
      </c>
      <c r="V121" s="129">
        <v>79400</v>
      </c>
      <c r="W121" s="129">
        <v>0</v>
      </c>
      <c r="X121" s="129">
        <v>161406</v>
      </c>
      <c r="Y121" s="129">
        <v>1117553</v>
      </c>
      <c r="Z121" s="129">
        <v>17244414</v>
      </c>
      <c r="AA121" s="129">
        <v>1268486</v>
      </c>
      <c r="AB121" s="129">
        <v>521337</v>
      </c>
      <c r="AC121" s="129">
        <v>4874921</v>
      </c>
      <c r="AD121" s="129">
        <v>6474947</v>
      </c>
      <c r="AE121" s="129">
        <v>-1968</v>
      </c>
      <c r="AF121" s="129">
        <v>792659</v>
      </c>
      <c r="AG121" s="129">
        <v>260459</v>
      </c>
      <c r="AH121" s="129">
        <v>14826902</v>
      </c>
      <c r="AI121" s="129">
        <v>-607508</v>
      </c>
      <c r="AJ121" s="129">
        <v>296605</v>
      </c>
      <c r="AK121" s="129">
        <v>-3398884</v>
      </c>
      <c r="AL121" s="129"/>
      <c r="AM121" s="129"/>
      <c r="AN121" s="129"/>
      <c r="AO121" s="129"/>
      <c r="AP121" s="129"/>
      <c r="AQ121" s="117">
        <f t="shared" si="53"/>
        <v>71288626</v>
      </c>
      <c r="AW121" s="142">
        <f t="shared" ref="AW121:BF121" si="57">C121-SUM(C122:C127)</f>
        <v>0</v>
      </c>
      <c r="AX121" s="142">
        <f>D121-SUM(D122:D127)</f>
        <v>0</v>
      </c>
      <c r="AY121" s="142">
        <f>E121-SUM(E122:E127)</f>
        <v>0</v>
      </c>
      <c r="AZ121" s="142">
        <f t="shared" si="57"/>
        <v>0</v>
      </c>
      <c r="BA121" s="142">
        <f t="shared" si="57"/>
        <v>0</v>
      </c>
      <c r="BB121" s="142">
        <f t="shared" si="57"/>
        <v>0</v>
      </c>
      <c r="BC121" s="142">
        <f t="shared" si="57"/>
        <v>0</v>
      </c>
      <c r="BD121" s="142">
        <f>J121-SUM(J122:J127)</f>
        <v>0</v>
      </c>
      <c r="BE121" s="142">
        <f t="shared" si="57"/>
        <v>0</v>
      </c>
      <c r="BF121" s="142">
        <f t="shared" si="57"/>
        <v>0</v>
      </c>
      <c r="BG121" s="142">
        <f>M121-SUM(M122:M127)</f>
        <v>0</v>
      </c>
      <c r="BH121" s="142">
        <f t="shared" ref="BH121:BV121" si="58">N121-SUM(N122:N127)</f>
        <v>0</v>
      </c>
      <c r="BI121" s="142">
        <f>O121-SUM(O122:O127)</f>
        <v>0</v>
      </c>
      <c r="BJ121" s="142">
        <f t="shared" si="58"/>
        <v>0</v>
      </c>
      <c r="BK121" s="142">
        <f>Q121-SUM(Q122:Q127)</f>
        <v>0</v>
      </c>
      <c r="BL121" s="142">
        <f t="shared" si="58"/>
        <v>0</v>
      </c>
      <c r="BM121" s="142">
        <f t="shared" si="58"/>
        <v>0</v>
      </c>
      <c r="BN121" s="142">
        <f t="shared" si="58"/>
        <v>0</v>
      </c>
      <c r="BO121" s="142">
        <f t="shared" si="58"/>
        <v>0</v>
      </c>
      <c r="BP121" s="142">
        <f t="shared" si="58"/>
        <v>0</v>
      </c>
      <c r="BQ121" s="142">
        <f>W121-SUM(W122:W127)</f>
        <v>0</v>
      </c>
      <c r="BR121" s="142">
        <f>X121-SUM(X122:X127)</f>
        <v>0</v>
      </c>
      <c r="BS121" s="142">
        <f>Y121-SUM(Y122:Y127)</f>
        <v>0</v>
      </c>
      <c r="BT121" s="142">
        <f t="shared" si="58"/>
        <v>0</v>
      </c>
      <c r="BU121" s="142">
        <f>AA121-SUM(AA122:AA127)</f>
        <v>0</v>
      </c>
      <c r="BV121" s="142">
        <f t="shared" si="58"/>
        <v>0</v>
      </c>
      <c r="BW121" s="142">
        <f>AC121-SUM(AC122:AC127)</f>
        <v>0</v>
      </c>
      <c r="BX121" s="142">
        <f>AD121-SUM(AD122:AD127)</f>
        <v>0</v>
      </c>
      <c r="BY121" s="142">
        <f t="shared" ref="BY121:CK121" si="59">AE121-SUM(AE122:AE127)</f>
        <v>0</v>
      </c>
      <c r="BZ121" s="142">
        <f t="shared" si="59"/>
        <v>0</v>
      </c>
      <c r="CA121" s="142">
        <f>AG121-SUM(AG122:AG127)</f>
        <v>0</v>
      </c>
      <c r="CB121" s="142">
        <f>AH121-SUM(AH122:AH127)</f>
        <v>0</v>
      </c>
      <c r="CC121" s="142">
        <f t="shared" si="59"/>
        <v>0</v>
      </c>
      <c r="CD121" s="142">
        <f t="shared" si="59"/>
        <v>0</v>
      </c>
      <c r="CE121" s="142">
        <f t="shared" si="59"/>
        <v>0</v>
      </c>
      <c r="CF121" s="142">
        <f t="shared" si="59"/>
        <v>0</v>
      </c>
      <c r="CG121" s="142">
        <f t="shared" si="59"/>
        <v>0</v>
      </c>
      <c r="CH121" s="142">
        <f t="shared" si="59"/>
        <v>0</v>
      </c>
      <c r="CI121" s="142">
        <f t="shared" si="59"/>
        <v>0</v>
      </c>
      <c r="CJ121" s="142">
        <f t="shared" si="59"/>
        <v>0</v>
      </c>
      <c r="CK121" s="142">
        <f t="shared" si="59"/>
        <v>0</v>
      </c>
    </row>
    <row r="122" spans="2:89" x14ac:dyDescent="0.2">
      <c r="B122" s="139" t="s">
        <v>168</v>
      </c>
      <c r="C122" s="129">
        <v>0</v>
      </c>
      <c r="D122" s="129">
        <v>53504</v>
      </c>
      <c r="E122" s="129">
        <v>1016718</v>
      </c>
      <c r="F122" s="129">
        <v>2934069</v>
      </c>
      <c r="G122" s="129">
        <v>1317840</v>
      </c>
      <c r="H122" s="129">
        <v>7591325</v>
      </c>
      <c r="I122" s="129">
        <v>262371</v>
      </c>
      <c r="J122" s="129">
        <v>-22984</v>
      </c>
      <c r="K122" s="129">
        <v>1306992</v>
      </c>
      <c r="L122" s="129">
        <v>223089</v>
      </c>
      <c r="M122" s="129">
        <v>-90881</v>
      </c>
      <c r="N122" s="129">
        <v>39761</v>
      </c>
      <c r="O122" s="129">
        <v>-44</v>
      </c>
      <c r="P122" s="129">
        <v>24192</v>
      </c>
      <c r="Q122" s="129">
        <v>-17218</v>
      </c>
      <c r="R122" s="129">
        <v>-93802</v>
      </c>
      <c r="S122" s="129">
        <v>0</v>
      </c>
      <c r="T122" s="129">
        <v>14</v>
      </c>
      <c r="U122" s="129">
        <v>-145470</v>
      </c>
      <c r="V122" s="129">
        <v>79400</v>
      </c>
      <c r="W122" s="129">
        <v>0</v>
      </c>
      <c r="X122" s="129">
        <v>30162</v>
      </c>
      <c r="Y122" s="129">
        <v>1165540</v>
      </c>
      <c r="Z122" s="129">
        <v>1342541</v>
      </c>
      <c r="AA122" s="129">
        <v>-760459</v>
      </c>
      <c r="AB122" s="129">
        <v>76934</v>
      </c>
      <c r="AC122" s="129">
        <v>-4586</v>
      </c>
      <c r="AD122" s="129">
        <v>624</v>
      </c>
      <c r="AE122" s="129">
        <v>3369</v>
      </c>
      <c r="AF122" s="129">
        <v>792659</v>
      </c>
      <c r="AG122" s="129">
        <v>-64345</v>
      </c>
      <c r="AH122" s="129">
        <v>27474</v>
      </c>
      <c r="AI122" s="129">
        <v>-28119</v>
      </c>
      <c r="AJ122" s="129">
        <v>24144</v>
      </c>
      <c r="AK122" s="129">
        <v>536925</v>
      </c>
      <c r="AL122" s="129"/>
      <c r="AM122" s="129"/>
      <c r="AN122" s="129"/>
      <c r="AO122" s="129"/>
      <c r="AP122" s="129"/>
      <c r="AQ122" s="117">
        <f t="shared" si="53"/>
        <v>17621739</v>
      </c>
    </row>
    <row r="123" spans="2:89" x14ac:dyDescent="0.2">
      <c r="B123" s="139" t="s">
        <v>169</v>
      </c>
      <c r="C123" s="129">
        <v>0</v>
      </c>
      <c r="D123" s="129">
        <v>0</v>
      </c>
      <c r="E123" s="129">
        <v>-704265</v>
      </c>
      <c r="F123" s="129">
        <v>-2295479</v>
      </c>
      <c r="G123" s="129">
        <v>-2211683</v>
      </c>
      <c r="H123" s="129">
        <v>-6015628</v>
      </c>
      <c r="I123" s="129">
        <v>0</v>
      </c>
      <c r="J123" s="129">
        <v>0</v>
      </c>
      <c r="K123" s="129">
        <v>2104670</v>
      </c>
      <c r="L123" s="129">
        <v>-569331</v>
      </c>
      <c r="M123" s="129">
        <v>0</v>
      </c>
      <c r="N123" s="129">
        <v>0</v>
      </c>
      <c r="O123" s="129">
        <v>-23153</v>
      </c>
      <c r="P123" s="129">
        <v>330296</v>
      </c>
      <c r="Q123" s="129">
        <v>216199</v>
      </c>
      <c r="R123" s="129">
        <v>-9134388</v>
      </c>
      <c r="S123" s="129">
        <v>0</v>
      </c>
      <c r="T123" s="129">
        <v>-314</v>
      </c>
      <c r="U123" s="129">
        <v>-27306</v>
      </c>
      <c r="V123" s="129">
        <v>0</v>
      </c>
      <c r="W123" s="129">
        <v>0</v>
      </c>
      <c r="X123" s="129">
        <v>-1294</v>
      </c>
      <c r="Y123" s="129">
        <v>-5368</v>
      </c>
      <c r="Z123" s="129">
        <v>-2616641</v>
      </c>
      <c r="AA123" s="129">
        <v>512782</v>
      </c>
      <c r="AB123" s="129">
        <v>19530</v>
      </c>
      <c r="AC123" s="129">
        <v>-34633</v>
      </c>
      <c r="AD123" s="129">
        <v>0</v>
      </c>
      <c r="AE123" s="129">
        <v>154</v>
      </c>
      <c r="AF123" s="129">
        <v>0</v>
      </c>
      <c r="AG123" s="129">
        <v>350457</v>
      </c>
      <c r="AH123" s="129">
        <v>313334</v>
      </c>
      <c r="AI123" s="129">
        <v>-515501</v>
      </c>
      <c r="AJ123" s="129">
        <v>6562</v>
      </c>
      <c r="AK123" s="129">
        <v>-3193451</v>
      </c>
      <c r="AL123" s="129"/>
      <c r="AM123" s="129"/>
      <c r="AN123" s="129"/>
      <c r="AO123" s="129"/>
      <c r="AP123" s="129"/>
      <c r="AQ123" s="117">
        <f t="shared" si="53"/>
        <v>-23494451</v>
      </c>
    </row>
    <row r="124" spans="2:89" x14ac:dyDescent="0.2">
      <c r="B124" s="139" t="s">
        <v>170</v>
      </c>
      <c r="C124" s="129">
        <v>0</v>
      </c>
      <c r="D124" s="129">
        <v>0</v>
      </c>
      <c r="E124" s="129">
        <v>1857</v>
      </c>
      <c r="F124" s="129">
        <v>263113</v>
      </c>
      <c r="G124" s="129">
        <v>4940981</v>
      </c>
      <c r="H124" s="129">
        <v>0</v>
      </c>
      <c r="I124" s="129">
        <v>0</v>
      </c>
      <c r="J124" s="129">
        <v>0</v>
      </c>
      <c r="K124" s="129">
        <v>0</v>
      </c>
      <c r="L124" s="129">
        <v>8578924</v>
      </c>
      <c r="M124" s="129">
        <v>0</v>
      </c>
      <c r="N124" s="129">
        <v>0</v>
      </c>
      <c r="O124" s="129">
        <v>0</v>
      </c>
      <c r="P124" s="129">
        <v>0</v>
      </c>
      <c r="Q124" s="129">
        <v>4289568</v>
      </c>
      <c r="R124" s="129">
        <v>13998466</v>
      </c>
      <c r="S124" s="129">
        <v>0</v>
      </c>
      <c r="T124" s="129">
        <v>832</v>
      </c>
      <c r="U124" s="129">
        <v>0</v>
      </c>
      <c r="V124" s="129">
        <v>0</v>
      </c>
      <c r="W124" s="129">
        <v>0</v>
      </c>
      <c r="X124" s="129">
        <v>0</v>
      </c>
      <c r="Y124" s="129">
        <v>14864</v>
      </c>
      <c r="Z124" s="129">
        <v>25118853</v>
      </c>
      <c r="AA124" s="129">
        <v>1516163</v>
      </c>
      <c r="AB124" s="129">
        <v>1912665</v>
      </c>
      <c r="AC124" s="129">
        <v>2820835</v>
      </c>
      <c r="AD124" s="129">
        <v>6474323</v>
      </c>
      <c r="AE124" s="129">
        <v>-3708</v>
      </c>
      <c r="AF124" s="129">
        <v>0</v>
      </c>
      <c r="AG124" s="129">
        <v>0</v>
      </c>
      <c r="AH124" s="129">
        <v>13702928</v>
      </c>
      <c r="AI124" s="129">
        <v>-75643</v>
      </c>
      <c r="AJ124" s="129">
        <v>0</v>
      </c>
      <c r="AK124" s="129">
        <v>-742358</v>
      </c>
      <c r="AL124" s="129"/>
      <c r="AM124" s="129"/>
      <c r="AN124" s="129"/>
      <c r="AO124" s="129"/>
      <c r="AP124" s="129"/>
      <c r="AQ124" s="117">
        <f t="shared" si="53"/>
        <v>82812663</v>
      </c>
    </row>
    <row r="125" spans="2:89" x14ac:dyDescent="0.2">
      <c r="B125" s="139" t="s">
        <v>171</v>
      </c>
      <c r="C125" s="129">
        <v>0</v>
      </c>
      <c r="D125" s="129">
        <v>0</v>
      </c>
      <c r="E125" s="129">
        <v>0</v>
      </c>
      <c r="F125" s="129">
        <v>0</v>
      </c>
      <c r="G125" s="129">
        <v>0</v>
      </c>
      <c r="H125" s="129">
        <v>0</v>
      </c>
      <c r="I125" s="129">
        <v>0</v>
      </c>
      <c r="J125" s="129">
        <v>0</v>
      </c>
      <c r="K125" s="129">
        <v>0</v>
      </c>
      <c r="L125" s="129">
        <v>0</v>
      </c>
      <c r="M125" s="129">
        <v>0</v>
      </c>
      <c r="N125" s="129">
        <v>0</v>
      </c>
      <c r="O125" s="129">
        <v>0</v>
      </c>
      <c r="P125" s="129">
        <v>0</v>
      </c>
      <c r="Q125" s="129">
        <v>0</v>
      </c>
      <c r="R125" s="129">
        <v>0</v>
      </c>
      <c r="S125" s="129">
        <v>0</v>
      </c>
      <c r="T125" s="129">
        <v>0</v>
      </c>
      <c r="U125" s="129">
        <v>0</v>
      </c>
      <c r="V125" s="129">
        <v>0</v>
      </c>
      <c r="W125" s="129">
        <v>0</v>
      </c>
      <c r="X125" s="129">
        <v>0</v>
      </c>
      <c r="Y125" s="129">
        <v>0</v>
      </c>
      <c r="Z125" s="129">
        <v>0</v>
      </c>
      <c r="AA125" s="129">
        <v>0</v>
      </c>
      <c r="AB125" s="129">
        <v>0</v>
      </c>
      <c r="AC125" s="129">
        <v>0</v>
      </c>
      <c r="AD125" s="129">
        <v>0</v>
      </c>
      <c r="AE125" s="129">
        <v>0</v>
      </c>
      <c r="AF125" s="129">
        <v>0</v>
      </c>
      <c r="AG125" s="129">
        <v>0</v>
      </c>
      <c r="AH125" s="129">
        <v>0</v>
      </c>
      <c r="AI125" s="129">
        <v>0</v>
      </c>
      <c r="AJ125" s="129">
        <v>0</v>
      </c>
      <c r="AK125" s="129">
        <v>0</v>
      </c>
      <c r="AL125" s="129"/>
      <c r="AM125" s="129"/>
      <c r="AN125" s="129"/>
      <c r="AO125" s="129"/>
      <c r="AP125" s="129"/>
      <c r="AQ125" s="117">
        <f t="shared" si="53"/>
        <v>0</v>
      </c>
    </row>
    <row r="126" spans="2:89" x14ac:dyDescent="0.2">
      <c r="B126" s="139" t="s">
        <v>172</v>
      </c>
      <c r="C126" s="129">
        <v>0</v>
      </c>
      <c r="D126" s="129">
        <v>-34528</v>
      </c>
      <c r="E126" s="129">
        <v>0</v>
      </c>
      <c r="F126" s="129">
        <v>0</v>
      </c>
      <c r="G126" s="129">
        <v>0</v>
      </c>
      <c r="H126" s="129">
        <v>-125791</v>
      </c>
      <c r="I126" s="129">
        <v>0</v>
      </c>
      <c r="J126" s="129">
        <v>2752</v>
      </c>
      <c r="K126" s="129">
        <v>0</v>
      </c>
      <c r="L126" s="129">
        <v>1731982</v>
      </c>
      <c r="M126" s="129">
        <v>-201090</v>
      </c>
      <c r="N126" s="129">
        <v>73838</v>
      </c>
      <c r="O126" s="129">
        <v>0</v>
      </c>
      <c r="P126" s="129">
        <v>139522</v>
      </c>
      <c r="Q126" s="129">
        <v>0</v>
      </c>
      <c r="R126" s="129">
        <v>-1343295</v>
      </c>
      <c r="S126" s="129">
        <v>0</v>
      </c>
      <c r="T126" s="129">
        <v>0</v>
      </c>
      <c r="U126" s="129">
        <v>0</v>
      </c>
      <c r="V126" s="129">
        <v>0</v>
      </c>
      <c r="W126" s="129">
        <v>0</v>
      </c>
      <c r="X126" s="129">
        <v>0</v>
      </c>
      <c r="Y126" s="129">
        <v>-57483</v>
      </c>
      <c r="Z126" s="129">
        <v>-6600339</v>
      </c>
      <c r="AA126" s="129">
        <v>0</v>
      </c>
      <c r="AB126" s="129">
        <v>-1487792</v>
      </c>
      <c r="AC126" s="129">
        <v>-29305</v>
      </c>
      <c r="AD126" s="129">
        <v>0</v>
      </c>
      <c r="AE126" s="129">
        <v>-1783</v>
      </c>
      <c r="AF126" s="129">
        <v>0</v>
      </c>
      <c r="AG126" s="129">
        <v>-25653</v>
      </c>
      <c r="AH126" s="129">
        <v>0</v>
      </c>
      <c r="AI126" s="129">
        <v>183750</v>
      </c>
      <c r="AJ126" s="129">
        <v>265899</v>
      </c>
      <c r="AK126" s="129">
        <v>0</v>
      </c>
      <c r="AL126" s="129"/>
      <c r="AM126" s="129"/>
      <c r="AN126" s="129"/>
      <c r="AO126" s="129"/>
      <c r="AP126" s="129"/>
      <c r="AQ126" s="117">
        <f t="shared" si="53"/>
        <v>-7509316</v>
      </c>
    </row>
    <row r="127" spans="2:89" x14ac:dyDescent="0.2">
      <c r="B127" s="139" t="s">
        <v>173</v>
      </c>
      <c r="C127" s="129">
        <v>0</v>
      </c>
      <c r="D127" s="129">
        <v>0</v>
      </c>
      <c r="E127" s="129">
        <v>0</v>
      </c>
      <c r="F127" s="129">
        <v>0</v>
      </c>
      <c r="G127" s="129">
        <v>-334374</v>
      </c>
      <c r="H127" s="129">
        <v>0</v>
      </c>
      <c r="I127" s="129">
        <v>0</v>
      </c>
      <c r="J127" s="129">
        <v>-136952</v>
      </c>
      <c r="K127" s="129">
        <v>0</v>
      </c>
      <c r="L127" s="129">
        <v>0</v>
      </c>
      <c r="M127" s="129">
        <v>0</v>
      </c>
      <c r="N127" s="129">
        <v>0</v>
      </c>
      <c r="O127" s="129">
        <v>2416</v>
      </c>
      <c r="P127" s="129">
        <v>-188091</v>
      </c>
      <c r="Q127" s="129">
        <v>-13492</v>
      </c>
      <c r="R127" s="129">
        <v>-337835</v>
      </c>
      <c r="S127" s="129">
        <v>0</v>
      </c>
      <c r="T127" s="129">
        <v>0</v>
      </c>
      <c r="U127" s="129">
        <v>0</v>
      </c>
      <c r="V127" s="129">
        <v>0</v>
      </c>
      <c r="W127" s="129">
        <v>0</v>
      </c>
      <c r="X127" s="129">
        <v>132538</v>
      </c>
      <c r="Y127" s="129">
        <v>0</v>
      </c>
      <c r="Z127" s="129">
        <v>0</v>
      </c>
      <c r="AA127" s="129">
        <v>0</v>
      </c>
      <c r="AB127" s="129">
        <v>0</v>
      </c>
      <c r="AC127" s="129">
        <v>2122610</v>
      </c>
      <c r="AD127" s="129">
        <v>0</v>
      </c>
      <c r="AE127" s="129">
        <v>0</v>
      </c>
      <c r="AF127" s="129">
        <v>0</v>
      </c>
      <c r="AG127" s="129">
        <v>0</v>
      </c>
      <c r="AH127" s="129">
        <v>783166</v>
      </c>
      <c r="AI127" s="129">
        <v>-171995</v>
      </c>
      <c r="AJ127" s="129">
        <v>0</v>
      </c>
      <c r="AK127" s="129">
        <v>0</v>
      </c>
      <c r="AL127" s="129"/>
      <c r="AM127" s="129"/>
      <c r="AN127" s="129"/>
      <c r="AO127" s="129"/>
      <c r="AP127" s="129"/>
      <c r="AQ127" s="117">
        <f t="shared" si="53"/>
        <v>1857991</v>
      </c>
    </row>
    <row r="128" spans="2:89" x14ac:dyDescent="0.2">
      <c r="B128" s="138" t="s">
        <v>174</v>
      </c>
      <c r="C128" s="129">
        <v>15561948</v>
      </c>
      <c r="D128" s="129">
        <v>527104</v>
      </c>
      <c r="E128" s="129">
        <v>9726453</v>
      </c>
      <c r="F128" s="129">
        <v>9718386</v>
      </c>
      <c r="G128" s="129">
        <v>18590834</v>
      </c>
      <c r="H128" s="129">
        <v>12637026</v>
      </c>
      <c r="I128" s="129">
        <v>2304777</v>
      </c>
      <c r="J128" s="129">
        <v>32126035</v>
      </c>
      <c r="K128" s="129">
        <v>957068</v>
      </c>
      <c r="L128" s="129">
        <v>39409135</v>
      </c>
      <c r="M128" s="129">
        <v>341724</v>
      </c>
      <c r="N128" s="129">
        <v>2583652</v>
      </c>
      <c r="O128" s="129">
        <v>2303555</v>
      </c>
      <c r="P128" s="129">
        <v>660659</v>
      </c>
      <c r="Q128" s="129">
        <v>31378170</v>
      </c>
      <c r="R128" s="129">
        <v>84825810</v>
      </c>
      <c r="S128" s="129">
        <v>0</v>
      </c>
      <c r="T128" s="129">
        <v>10462663</v>
      </c>
      <c r="U128" s="129">
        <v>1230045</v>
      </c>
      <c r="V128" s="129">
        <v>97</v>
      </c>
      <c r="W128" s="129">
        <v>0</v>
      </c>
      <c r="X128" s="129">
        <v>4723428</v>
      </c>
      <c r="Y128" s="129">
        <v>1223846</v>
      </c>
      <c r="Z128" s="129">
        <v>46427687</v>
      </c>
      <c r="AA128" s="129">
        <v>8490018</v>
      </c>
      <c r="AB128" s="129">
        <v>25851288</v>
      </c>
      <c r="AC128" s="129">
        <v>-8678791</v>
      </c>
      <c r="AD128" s="129">
        <v>10580718</v>
      </c>
      <c r="AE128" s="129">
        <v>21903</v>
      </c>
      <c r="AF128" s="129">
        <v>20669997</v>
      </c>
      <c r="AG128" s="129">
        <v>13103861</v>
      </c>
      <c r="AH128" s="129">
        <v>11141070</v>
      </c>
      <c r="AI128" s="129">
        <v>24947405</v>
      </c>
      <c r="AJ128" s="129">
        <v>7910347</v>
      </c>
      <c r="AK128" s="129">
        <v>3669719</v>
      </c>
      <c r="AL128" s="129"/>
      <c r="AM128" s="129"/>
      <c r="AN128" s="129"/>
      <c r="AO128" s="129"/>
      <c r="AP128" s="129"/>
      <c r="AQ128" s="117">
        <f t="shared" si="53"/>
        <v>445427637</v>
      </c>
      <c r="AW128" s="142">
        <f t="shared" ref="AW128:BF128" si="60">C128-(C129-C130+C131)</f>
        <v>0</v>
      </c>
      <c r="AX128" s="142">
        <f t="shared" si="60"/>
        <v>0</v>
      </c>
      <c r="AY128" s="142">
        <f t="shared" si="60"/>
        <v>0</v>
      </c>
      <c r="AZ128" s="142">
        <f t="shared" si="60"/>
        <v>0</v>
      </c>
      <c r="BA128" s="142">
        <f t="shared" si="60"/>
        <v>0</v>
      </c>
      <c r="BB128" s="142">
        <f>H128-(H129-H130+H131)</f>
        <v>0</v>
      </c>
      <c r="BC128" s="142">
        <f t="shared" si="60"/>
        <v>0</v>
      </c>
      <c r="BD128" s="142">
        <f t="shared" si="60"/>
        <v>0</v>
      </c>
      <c r="BE128" s="142">
        <f t="shared" si="60"/>
        <v>0</v>
      </c>
      <c r="BF128" s="142">
        <f t="shared" si="60"/>
        <v>0</v>
      </c>
      <c r="BG128" s="142">
        <f t="shared" ref="BG128:BV128" si="61">M128-(M129-M130+M131)</f>
        <v>0</v>
      </c>
      <c r="BH128" s="142">
        <f t="shared" si="61"/>
        <v>0</v>
      </c>
      <c r="BI128" s="142">
        <f t="shared" si="61"/>
        <v>0</v>
      </c>
      <c r="BJ128" s="142">
        <f t="shared" si="61"/>
        <v>0</v>
      </c>
      <c r="BK128" s="142">
        <f t="shared" si="61"/>
        <v>0</v>
      </c>
      <c r="BL128" s="142">
        <f t="shared" si="61"/>
        <v>0</v>
      </c>
      <c r="BM128" s="142">
        <f t="shared" si="61"/>
        <v>0</v>
      </c>
      <c r="BN128" s="142">
        <f t="shared" si="61"/>
        <v>0</v>
      </c>
      <c r="BO128" s="142">
        <f t="shared" si="61"/>
        <v>0</v>
      </c>
      <c r="BP128" s="142">
        <f t="shared" si="61"/>
        <v>0</v>
      </c>
      <c r="BQ128" s="142">
        <f t="shared" si="61"/>
        <v>0</v>
      </c>
      <c r="BR128" s="142">
        <f>X128-(X129-X130+X131)</f>
        <v>0</v>
      </c>
      <c r="BS128" s="142">
        <f t="shared" si="61"/>
        <v>0</v>
      </c>
      <c r="BT128" s="142">
        <f t="shared" si="61"/>
        <v>0</v>
      </c>
      <c r="BU128" s="142">
        <f t="shared" si="61"/>
        <v>0</v>
      </c>
      <c r="BV128" s="142">
        <f t="shared" si="61"/>
        <v>0</v>
      </c>
      <c r="BW128" s="142">
        <f t="shared" ref="BW128:CK128" si="62">AC128-(AC129-AC130+AC131)</f>
        <v>0</v>
      </c>
      <c r="BX128" s="142">
        <f t="shared" si="62"/>
        <v>0</v>
      </c>
      <c r="BY128" s="142">
        <f t="shared" si="62"/>
        <v>0</v>
      </c>
      <c r="BZ128" s="142">
        <f t="shared" si="62"/>
        <v>0</v>
      </c>
      <c r="CA128" s="142">
        <f>AG128-(AG129-AG130+AG131)</f>
        <v>0</v>
      </c>
      <c r="CB128" s="142">
        <f t="shared" si="62"/>
        <v>0</v>
      </c>
      <c r="CC128" s="142">
        <f t="shared" si="62"/>
        <v>0</v>
      </c>
      <c r="CD128" s="142">
        <f t="shared" si="62"/>
        <v>0</v>
      </c>
      <c r="CE128" s="142">
        <f t="shared" si="62"/>
        <v>0</v>
      </c>
      <c r="CF128" s="142">
        <f t="shared" si="62"/>
        <v>0</v>
      </c>
      <c r="CG128" s="142">
        <f t="shared" si="62"/>
        <v>0</v>
      </c>
      <c r="CH128" s="142">
        <f t="shared" si="62"/>
        <v>0</v>
      </c>
      <c r="CI128" s="142">
        <f t="shared" si="62"/>
        <v>0</v>
      </c>
      <c r="CJ128" s="142">
        <f t="shared" si="62"/>
        <v>0</v>
      </c>
      <c r="CK128" s="142">
        <f t="shared" si="62"/>
        <v>0</v>
      </c>
    </row>
    <row r="129" spans="2:89" x14ac:dyDescent="0.2">
      <c r="B129" s="139" t="s">
        <v>175</v>
      </c>
      <c r="C129" s="129">
        <v>15672239</v>
      </c>
      <c r="D129" s="129">
        <v>527104</v>
      </c>
      <c r="E129" s="129">
        <v>13903937</v>
      </c>
      <c r="F129" s="129">
        <v>12177400</v>
      </c>
      <c r="G129" s="129">
        <v>19679117</v>
      </c>
      <c r="H129" s="129">
        <v>10963329</v>
      </c>
      <c r="I129" s="129">
        <v>2261773</v>
      </c>
      <c r="J129" s="129">
        <v>38989244</v>
      </c>
      <c r="K129" s="129">
        <v>2283507</v>
      </c>
      <c r="L129" s="129">
        <v>35244603</v>
      </c>
      <c r="M129" s="129">
        <v>397932</v>
      </c>
      <c r="N129" s="129">
        <v>2583652</v>
      </c>
      <c r="O129" s="129">
        <v>2303555</v>
      </c>
      <c r="P129" s="129">
        <v>713489</v>
      </c>
      <c r="Q129" s="129">
        <v>31258388</v>
      </c>
      <c r="R129" s="129">
        <v>90425527</v>
      </c>
      <c r="S129" s="129">
        <v>0</v>
      </c>
      <c r="T129" s="129">
        <v>10463238</v>
      </c>
      <c r="U129" s="129">
        <v>1565264</v>
      </c>
      <c r="V129" s="129">
        <v>97</v>
      </c>
      <c r="W129" s="129">
        <v>0</v>
      </c>
      <c r="X129" s="129">
        <v>4732826</v>
      </c>
      <c r="Y129" s="129">
        <v>1676666</v>
      </c>
      <c r="Z129" s="129">
        <v>49046095</v>
      </c>
      <c r="AA129" s="129">
        <v>8518196</v>
      </c>
      <c r="AB129" s="129">
        <v>25498709</v>
      </c>
      <c r="AC129" s="129">
        <v>3337527</v>
      </c>
      <c r="AD129" s="129">
        <v>10842305</v>
      </c>
      <c r="AE129" s="129">
        <v>21903</v>
      </c>
      <c r="AF129" s="129">
        <v>24686870</v>
      </c>
      <c r="AG129" s="129">
        <v>14291697</v>
      </c>
      <c r="AH129" s="129">
        <v>11723599</v>
      </c>
      <c r="AI129" s="129">
        <v>25438891</v>
      </c>
      <c r="AJ129" s="129">
        <v>9538357</v>
      </c>
      <c r="AK129" s="129">
        <v>3638743</v>
      </c>
      <c r="AL129" s="129"/>
      <c r="AM129" s="129"/>
      <c r="AN129" s="129"/>
      <c r="AO129" s="129"/>
      <c r="AP129" s="129"/>
      <c r="AQ129" s="117">
        <f>SUM(C129:AP129)</f>
        <v>484405779</v>
      </c>
    </row>
    <row r="130" spans="2:89" x14ac:dyDescent="0.2">
      <c r="B130" s="139" t="s">
        <v>176</v>
      </c>
      <c r="C130" s="129">
        <v>110291</v>
      </c>
      <c r="D130" s="129">
        <v>0</v>
      </c>
      <c r="E130" s="129">
        <v>4177484</v>
      </c>
      <c r="F130" s="129">
        <v>2459014</v>
      </c>
      <c r="G130" s="129">
        <v>1088283</v>
      </c>
      <c r="H130" s="129">
        <v>231425</v>
      </c>
      <c r="I130" s="129">
        <v>-43004</v>
      </c>
      <c r="J130" s="129">
        <v>6863209</v>
      </c>
      <c r="K130" s="129">
        <v>1326439</v>
      </c>
      <c r="L130" s="129">
        <v>-4164532</v>
      </c>
      <c r="M130" s="129">
        <v>56208</v>
      </c>
      <c r="N130" s="129">
        <v>0</v>
      </c>
      <c r="O130" s="129">
        <v>0</v>
      </c>
      <c r="P130" s="129">
        <v>52830</v>
      </c>
      <c r="Q130" s="129">
        <v>-119782</v>
      </c>
      <c r="R130" s="129">
        <v>5599717</v>
      </c>
      <c r="S130" s="129">
        <v>0</v>
      </c>
      <c r="T130" s="129">
        <v>575</v>
      </c>
      <c r="U130" s="129">
        <v>335219</v>
      </c>
      <c r="V130" s="129">
        <v>0</v>
      </c>
      <c r="W130" s="129">
        <v>0</v>
      </c>
      <c r="X130" s="129">
        <v>9398</v>
      </c>
      <c r="Y130" s="129">
        <v>452820</v>
      </c>
      <c r="Z130" s="129">
        <v>2644965</v>
      </c>
      <c r="AA130" s="129">
        <v>28178</v>
      </c>
      <c r="AB130" s="129">
        <v>-351931</v>
      </c>
      <c r="AC130" s="129">
        <v>12016318</v>
      </c>
      <c r="AD130" s="129">
        <v>261587</v>
      </c>
      <c r="AE130" s="129">
        <v>0</v>
      </c>
      <c r="AF130" s="129">
        <v>4016873</v>
      </c>
      <c r="AG130" s="129">
        <v>1187836</v>
      </c>
      <c r="AH130" s="129">
        <v>582529</v>
      </c>
      <c r="AI130" s="129">
        <v>491486</v>
      </c>
      <c r="AJ130" s="129">
        <v>1628010</v>
      </c>
      <c r="AK130" s="129">
        <v>-30976</v>
      </c>
      <c r="AL130" s="129"/>
      <c r="AM130" s="129"/>
      <c r="AN130" s="129"/>
      <c r="AO130" s="129"/>
      <c r="AP130" s="129"/>
      <c r="AQ130" s="117">
        <f t="shared" si="53"/>
        <v>40910469</v>
      </c>
    </row>
    <row r="131" spans="2:89" x14ac:dyDescent="0.2">
      <c r="B131" s="139" t="s">
        <v>177</v>
      </c>
      <c r="C131" s="129">
        <v>0</v>
      </c>
      <c r="D131" s="129">
        <v>0</v>
      </c>
      <c r="E131" s="129">
        <v>0</v>
      </c>
      <c r="F131" s="129">
        <v>0</v>
      </c>
      <c r="G131" s="129">
        <v>0</v>
      </c>
      <c r="H131" s="129">
        <v>1905122</v>
      </c>
      <c r="I131" s="129">
        <v>0</v>
      </c>
      <c r="J131" s="129">
        <v>0</v>
      </c>
      <c r="K131" s="129">
        <v>0</v>
      </c>
      <c r="L131" s="129">
        <v>0</v>
      </c>
      <c r="M131" s="129">
        <v>0</v>
      </c>
      <c r="N131" s="129">
        <v>0</v>
      </c>
      <c r="O131" s="129">
        <v>0</v>
      </c>
      <c r="P131" s="129">
        <v>0</v>
      </c>
      <c r="Q131" s="129">
        <v>0</v>
      </c>
      <c r="R131" s="129">
        <v>0</v>
      </c>
      <c r="S131" s="129">
        <v>0</v>
      </c>
      <c r="T131" s="129">
        <v>0</v>
      </c>
      <c r="U131" s="129">
        <v>0</v>
      </c>
      <c r="V131" s="129">
        <v>0</v>
      </c>
      <c r="W131" s="129">
        <v>0</v>
      </c>
      <c r="X131" s="129">
        <v>0</v>
      </c>
      <c r="Y131" s="129">
        <v>0</v>
      </c>
      <c r="Z131" s="129">
        <v>26557</v>
      </c>
      <c r="AA131" s="129">
        <v>0</v>
      </c>
      <c r="AB131" s="129">
        <v>648</v>
      </c>
      <c r="AC131" s="129">
        <v>0</v>
      </c>
      <c r="AD131" s="129">
        <v>0</v>
      </c>
      <c r="AE131" s="129">
        <v>0</v>
      </c>
      <c r="AF131" s="129">
        <v>0</v>
      </c>
      <c r="AG131" s="129">
        <v>0</v>
      </c>
      <c r="AH131" s="129">
        <v>0</v>
      </c>
      <c r="AI131" s="129">
        <v>0</v>
      </c>
      <c r="AJ131" s="129">
        <v>0</v>
      </c>
      <c r="AK131" s="129">
        <v>0</v>
      </c>
      <c r="AL131" s="129"/>
      <c r="AM131" s="129"/>
      <c r="AN131" s="129"/>
      <c r="AO131" s="129"/>
      <c r="AP131" s="129"/>
      <c r="AQ131" s="117">
        <f t="shared" si="53"/>
        <v>1932327</v>
      </c>
    </row>
    <row r="132" spans="2:89" x14ac:dyDescent="0.2">
      <c r="B132" s="138" t="s">
        <v>178</v>
      </c>
      <c r="C132" s="129">
        <v>7280048</v>
      </c>
      <c r="D132" s="129">
        <v>0</v>
      </c>
      <c r="E132" s="129">
        <v>0</v>
      </c>
      <c r="F132" s="129">
        <v>787443</v>
      </c>
      <c r="G132" s="129">
        <v>95418034</v>
      </c>
      <c r="H132" s="129">
        <v>841568</v>
      </c>
      <c r="I132" s="129">
        <v>0</v>
      </c>
      <c r="J132" s="129">
        <v>0</v>
      </c>
      <c r="K132" s="129">
        <v>0</v>
      </c>
      <c r="L132" s="129">
        <v>15029907</v>
      </c>
      <c r="M132" s="129">
        <v>0</v>
      </c>
      <c r="N132" s="129">
        <v>0</v>
      </c>
      <c r="O132" s="129">
        <v>5899109</v>
      </c>
      <c r="P132" s="129">
        <v>0</v>
      </c>
      <c r="Q132" s="129">
        <v>62280409</v>
      </c>
      <c r="R132" s="129">
        <v>64183881</v>
      </c>
      <c r="S132" s="129">
        <v>0</v>
      </c>
      <c r="T132" s="129">
        <v>10085604</v>
      </c>
      <c r="U132" s="129">
        <v>0</v>
      </c>
      <c r="V132" s="129">
        <v>0</v>
      </c>
      <c r="W132" s="129">
        <v>0</v>
      </c>
      <c r="X132" s="129">
        <v>0</v>
      </c>
      <c r="Y132" s="129">
        <v>176920</v>
      </c>
      <c r="Z132" s="129">
        <v>89444710</v>
      </c>
      <c r="AA132" s="129">
        <v>3632315</v>
      </c>
      <c r="AB132" s="129">
        <v>7808284</v>
      </c>
      <c r="AC132" s="129">
        <v>85413765</v>
      </c>
      <c r="AD132" s="129">
        <v>45449822</v>
      </c>
      <c r="AE132" s="129">
        <v>6609149</v>
      </c>
      <c r="AF132" s="129">
        <v>0</v>
      </c>
      <c r="AG132" s="129">
        <v>0</v>
      </c>
      <c r="AH132" s="129">
        <v>50637212</v>
      </c>
      <c r="AI132" s="129">
        <v>0</v>
      </c>
      <c r="AJ132" s="129">
        <v>0</v>
      </c>
      <c r="AK132" s="129">
        <v>0</v>
      </c>
      <c r="AL132" s="129"/>
      <c r="AM132" s="129"/>
      <c r="AN132" s="129"/>
      <c r="AO132" s="129"/>
      <c r="AP132" s="129"/>
      <c r="AQ132" s="117">
        <f>SUM(C132:AP132)</f>
        <v>550978180</v>
      </c>
      <c r="AW132" s="142">
        <f t="shared" ref="AW132:BF132" si="63">C132-(C133-C134+C135)</f>
        <v>0</v>
      </c>
      <c r="AX132" s="142">
        <f t="shared" si="63"/>
        <v>0</v>
      </c>
      <c r="AY132" s="142">
        <f t="shared" si="63"/>
        <v>0</v>
      </c>
      <c r="AZ132" s="142">
        <f t="shared" si="63"/>
        <v>0</v>
      </c>
      <c r="BA132" s="142">
        <f t="shared" si="63"/>
        <v>0</v>
      </c>
      <c r="BB132" s="142">
        <f t="shared" si="63"/>
        <v>0</v>
      </c>
      <c r="BC132" s="142">
        <f t="shared" si="63"/>
        <v>0</v>
      </c>
      <c r="BD132" s="142">
        <f t="shared" si="63"/>
        <v>0</v>
      </c>
      <c r="BE132" s="142">
        <f t="shared" si="63"/>
        <v>0</v>
      </c>
      <c r="BF132" s="142">
        <f t="shared" si="63"/>
        <v>0</v>
      </c>
      <c r="BG132" s="142">
        <f t="shared" ref="BG132:BV132" si="64">M132-(M133-M134+M135)</f>
        <v>0</v>
      </c>
      <c r="BH132" s="142">
        <f t="shared" si="64"/>
        <v>0</v>
      </c>
      <c r="BI132" s="142">
        <f t="shared" si="64"/>
        <v>0</v>
      </c>
      <c r="BJ132" s="142">
        <f t="shared" si="64"/>
        <v>0</v>
      </c>
      <c r="BK132" s="142">
        <f>Q132-(Q133-Q134+Q135)</f>
        <v>0</v>
      </c>
      <c r="BL132" s="142">
        <f t="shared" si="64"/>
        <v>0</v>
      </c>
      <c r="BM132" s="142">
        <f t="shared" si="64"/>
        <v>0</v>
      </c>
      <c r="BN132" s="142">
        <f t="shared" si="64"/>
        <v>0</v>
      </c>
      <c r="BO132" s="142">
        <f t="shared" si="64"/>
        <v>0</v>
      </c>
      <c r="BP132" s="142">
        <f t="shared" si="64"/>
        <v>0</v>
      </c>
      <c r="BQ132" s="142">
        <f t="shared" si="64"/>
        <v>0</v>
      </c>
      <c r="BR132" s="142">
        <f t="shared" si="64"/>
        <v>0</v>
      </c>
      <c r="BS132" s="142">
        <f t="shared" si="64"/>
        <v>0</v>
      </c>
      <c r="BT132" s="142">
        <f t="shared" si="64"/>
        <v>0</v>
      </c>
      <c r="BU132" s="142">
        <f t="shared" si="64"/>
        <v>0</v>
      </c>
      <c r="BV132" s="142">
        <f t="shared" si="64"/>
        <v>0</v>
      </c>
      <c r="BW132" s="142">
        <f t="shared" ref="BW132:CK132" si="65">AC132-(AC133-AC134+AC135)</f>
        <v>0</v>
      </c>
      <c r="BX132" s="142">
        <f t="shared" si="65"/>
        <v>0</v>
      </c>
      <c r="BY132" s="142">
        <f t="shared" si="65"/>
        <v>0</v>
      </c>
      <c r="BZ132" s="142">
        <f t="shared" si="65"/>
        <v>0</v>
      </c>
      <c r="CA132" s="142">
        <f t="shared" si="65"/>
        <v>0</v>
      </c>
      <c r="CB132" s="142">
        <f t="shared" si="65"/>
        <v>0</v>
      </c>
      <c r="CC132" s="142">
        <f t="shared" si="65"/>
        <v>0</v>
      </c>
      <c r="CD132" s="142">
        <f t="shared" si="65"/>
        <v>0</v>
      </c>
      <c r="CE132" s="142">
        <f t="shared" si="65"/>
        <v>0</v>
      </c>
      <c r="CF132" s="142">
        <f t="shared" si="65"/>
        <v>0</v>
      </c>
      <c r="CG132" s="142">
        <f t="shared" si="65"/>
        <v>0</v>
      </c>
      <c r="CH132" s="142">
        <f t="shared" si="65"/>
        <v>0</v>
      </c>
      <c r="CI132" s="142">
        <f t="shared" si="65"/>
        <v>0</v>
      </c>
      <c r="CJ132" s="142">
        <f t="shared" si="65"/>
        <v>0</v>
      </c>
      <c r="CK132" s="142">
        <f t="shared" si="65"/>
        <v>0</v>
      </c>
    </row>
    <row r="133" spans="2:89" x14ac:dyDescent="0.2">
      <c r="B133" s="139" t="s">
        <v>179</v>
      </c>
      <c r="C133" s="129">
        <v>7280048</v>
      </c>
      <c r="D133" s="129">
        <v>0</v>
      </c>
      <c r="E133" s="129">
        <v>0</v>
      </c>
      <c r="F133" s="129">
        <v>842883</v>
      </c>
      <c r="G133" s="129">
        <v>95694503</v>
      </c>
      <c r="H133" s="129">
        <v>841568</v>
      </c>
      <c r="I133" s="129">
        <v>0</v>
      </c>
      <c r="J133" s="129">
        <v>0</v>
      </c>
      <c r="K133" s="129">
        <v>0</v>
      </c>
      <c r="L133" s="129">
        <v>15427621</v>
      </c>
      <c r="M133" s="129">
        <v>0</v>
      </c>
      <c r="N133" s="129">
        <v>0</v>
      </c>
      <c r="O133" s="129">
        <v>5892984</v>
      </c>
      <c r="P133" s="129">
        <v>0</v>
      </c>
      <c r="Q133" s="129">
        <v>62733576</v>
      </c>
      <c r="R133" s="129">
        <v>63678170</v>
      </c>
      <c r="S133" s="129">
        <v>0</v>
      </c>
      <c r="T133" s="129">
        <v>10085604</v>
      </c>
      <c r="U133" s="129">
        <v>0</v>
      </c>
      <c r="V133" s="129">
        <v>0</v>
      </c>
      <c r="W133" s="129">
        <v>0</v>
      </c>
      <c r="X133" s="129">
        <v>0</v>
      </c>
      <c r="Y133" s="129">
        <v>176920</v>
      </c>
      <c r="Z133" s="129">
        <v>89444710</v>
      </c>
      <c r="AA133" s="129">
        <v>3632315</v>
      </c>
      <c r="AB133" s="129">
        <v>7808284</v>
      </c>
      <c r="AC133" s="129">
        <v>85413765</v>
      </c>
      <c r="AD133" s="129">
        <v>45593101</v>
      </c>
      <c r="AE133" s="129">
        <v>6971861</v>
      </c>
      <c r="AF133" s="129">
        <v>0</v>
      </c>
      <c r="AG133" s="129">
        <v>0</v>
      </c>
      <c r="AH133" s="129">
        <v>48415561</v>
      </c>
      <c r="AI133" s="129">
        <v>0</v>
      </c>
      <c r="AJ133" s="129">
        <v>0</v>
      </c>
      <c r="AK133" s="129">
        <v>0</v>
      </c>
      <c r="AL133" s="129"/>
      <c r="AM133" s="129"/>
      <c r="AN133" s="129"/>
      <c r="AO133" s="129"/>
      <c r="AP133" s="129"/>
      <c r="AQ133" s="117">
        <f t="shared" si="53"/>
        <v>549933474</v>
      </c>
    </row>
    <row r="134" spans="2:89" x14ac:dyDescent="0.2">
      <c r="B134" s="139" t="s">
        <v>180</v>
      </c>
      <c r="C134" s="129">
        <v>0</v>
      </c>
      <c r="D134" s="129">
        <v>0</v>
      </c>
      <c r="E134" s="129">
        <v>0</v>
      </c>
      <c r="F134" s="129">
        <v>55440</v>
      </c>
      <c r="G134" s="129">
        <v>276469</v>
      </c>
      <c r="H134" s="129">
        <v>0</v>
      </c>
      <c r="I134" s="129">
        <v>0</v>
      </c>
      <c r="J134" s="129">
        <v>0</v>
      </c>
      <c r="K134" s="129">
        <v>0</v>
      </c>
      <c r="L134" s="129">
        <v>397714</v>
      </c>
      <c r="M134" s="129">
        <v>0</v>
      </c>
      <c r="N134" s="129">
        <v>0</v>
      </c>
      <c r="O134" s="129">
        <v>11580</v>
      </c>
      <c r="P134" s="129">
        <v>0</v>
      </c>
      <c r="Q134" s="129">
        <v>453167</v>
      </c>
      <c r="R134" s="129">
        <v>0</v>
      </c>
      <c r="S134" s="129">
        <v>0</v>
      </c>
      <c r="T134" s="129">
        <v>0</v>
      </c>
      <c r="U134" s="129">
        <v>0</v>
      </c>
      <c r="V134" s="129">
        <v>0</v>
      </c>
      <c r="W134" s="129">
        <v>0</v>
      </c>
      <c r="X134" s="129">
        <v>0</v>
      </c>
      <c r="Y134" s="129">
        <v>0</v>
      </c>
      <c r="Z134" s="129">
        <v>0</v>
      </c>
      <c r="AA134" s="129">
        <v>0</v>
      </c>
      <c r="AB134" s="129">
        <v>0</v>
      </c>
      <c r="AC134" s="129">
        <v>0</v>
      </c>
      <c r="AD134" s="129">
        <v>155126</v>
      </c>
      <c r="AE134" s="129">
        <v>362712</v>
      </c>
      <c r="AF134" s="129">
        <v>0</v>
      </c>
      <c r="AG134" s="129">
        <v>0</v>
      </c>
      <c r="AH134" s="129">
        <v>-2221651</v>
      </c>
      <c r="AI134" s="129">
        <v>0</v>
      </c>
      <c r="AJ134" s="129">
        <v>0</v>
      </c>
      <c r="AK134" s="129">
        <v>0</v>
      </c>
      <c r="AL134" s="129"/>
      <c r="AM134" s="129"/>
      <c r="AN134" s="129"/>
      <c r="AO134" s="129"/>
      <c r="AP134" s="129"/>
      <c r="AQ134" s="117">
        <f t="shared" si="53"/>
        <v>-509443</v>
      </c>
    </row>
    <row r="135" spans="2:89" x14ac:dyDescent="0.2">
      <c r="B135" s="139" t="s">
        <v>181</v>
      </c>
      <c r="C135" s="129">
        <v>0</v>
      </c>
      <c r="D135" s="129">
        <v>0</v>
      </c>
      <c r="E135" s="129">
        <v>0</v>
      </c>
      <c r="F135" s="129">
        <v>0</v>
      </c>
      <c r="G135" s="129">
        <v>0</v>
      </c>
      <c r="H135" s="129">
        <v>0</v>
      </c>
      <c r="I135" s="129">
        <v>0</v>
      </c>
      <c r="J135" s="129">
        <v>0</v>
      </c>
      <c r="K135" s="129">
        <v>0</v>
      </c>
      <c r="L135" s="129">
        <v>0</v>
      </c>
      <c r="M135" s="129">
        <v>0</v>
      </c>
      <c r="N135" s="129">
        <v>0</v>
      </c>
      <c r="O135" s="129">
        <v>17705</v>
      </c>
      <c r="P135" s="129">
        <v>0</v>
      </c>
      <c r="Q135" s="129">
        <v>0</v>
      </c>
      <c r="R135" s="129">
        <v>505711</v>
      </c>
      <c r="S135" s="129">
        <v>0</v>
      </c>
      <c r="T135" s="129">
        <v>0</v>
      </c>
      <c r="U135" s="129">
        <v>0</v>
      </c>
      <c r="V135" s="129">
        <v>0</v>
      </c>
      <c r="W135" s="129">
        <v>0</v>
      </c>
      <c r="X135" s="129">
        <v>0</v>
      </c>
      <c r="Y135" s="129">
        <v>0</v>
      </c>
      <c r="Z135" s="129">
        <v>0</v>
      </c>
      <c r="AA135" s="129">
        <v>0</v>
      </c>
      <c r="AB135" s="129">
        <v>0</v>
      </c>
      <c r="AC135" s="129">
        <v>0</v>
      </c>
      <c r="AD135" s="129">
        <v>11847</v>
      </c>
      <c r="AE135" s="129">
        <v>0</v>
      </c>
      <c r="AF135" s="129">
        <v>0</v>
      </c>
      <c r="AG135" s="129">
        <v>0</v>
      </c>
      <c r="AH135" s="129">
        <v>0</v>
      </c>
      <c r="AI135" s="129">
        <v>0</v>
      </c>
      <c r="AJ135" s="129">
        <v>0</v>
      </c>
      <c r="AK135" s="129">
        <v>0</v>
      </c>
      <c r="AL135" s="129"/>
      <c r="AM135" s="129"/>
      <c r="AN135" s="129"/>
      <c r="AO135" s="129"/>
      <c r="AP135" s="129"/>
      <c r="AQ135" s="117">
        <f t="shared" si="53"/>
        <v>535263</v>
      </c>
    </row>
    <row r="136" spans="2:89" x14ac:dyDescent="0.2">
      <c r="B136" s="138" t="s">
        <v>182</v>
      </c>
      <c r="C136" s="129">
        <v>-6992</v>
      </c>
      <c r="D136" s="129">
        <v>178894</v>
      </c>
      <c r="E136" s="129">
        <v>5380006</v>
      </c>
      <c r="F136" s="129">
        <v>98807</v>
      </c>
      <c r="G136" s="129">
        <v>3847762</v>
      </c>
      <c r="H136" s="129">
        <v>13039398</v>
      </c>
      <c r="I136" s="129">
        <v>329401</v>
      </c>
      <c r="J136" s="129">
        <v>323242</v>
      </c>
      <c r="K136" s="129">
        <v>-1148595</v>
      </c>
      <c r="L136" s="129">
        <v>7333414</v>
      </c>
      <c r="M136" s="129">
        <v>-4398</v>
      </c>
      <c r="N136" s="129">
        <v>552960</v>
      </c>
      <c r="O136" s="129">
        <v>1353</v>
      </c>
      <c r="P136" s="129">
        <v>362493</v>
      </c>
      <c r="Q136" s="129">
        <v>1759544</v>
      </c>
      <c r="R136" s="129">
        <v>6668283</v>
      </c>
      <c r="S136" s="129">
        <v>0</v>
      </c>
      <c r="T136" s="129">
        <v>16316</v>
      </c>
      <c r="U136" s="129">
        <v>173760</v>
      </c>
      <c r="V136" s="129">
        <v>0</v>
      </c>
      <c r="W136" s="129">
        <v>0</v>
      </c>
      <c r="X136" s="129">
        <v>0</v>
      </c>
      <c r="Y136" s="129">
        <v>654973</v>
      </c>
      <c r="Z136" s="129">
        <v>10819688</v>
      </c>
      <c r="AA136" s="129">
        <v>731762</v>
      </c>
      <c r="AB136" s="129">
        <v>941204</v>
      </c>
      <c r="AC136" s="129">
        <v>731664</v>
      </c>
      <c r="AD136" s="129">
        <v>200557</v>
      </c>
      <c r="AE136" s="129">
        <v>9450</v>
      </c>
      <c r="AF136" s="129">
        <v>403940</v>
      </c>
      <c r="AG136" s="129">
        <v>329024</v>
      </c>
      <c r="AH136" s="129">
        <v>3230635</v>
      </c>
      <c r="AI136" s="129">
        <v>475365</v>
      </c>
      <c r="AJ136" s="129">
        <v>659164</v>
      </c>
      <c r="AK136" s="129">
        <v>859304</v>
      </c>
      <c r="AL136" s="129"/>
      <c r="AM136" s="129"/>
      <c r="AN136" s="129"/>
      <c r="AO136" s="129"/>
      <c r="AP136" s="129"/>
      <c r="AQ136" s="117">
        <f t="shared" si="53"/>
        <v>58952378</v>
      </c>
      <c r="AW136" s="142">
        <f t="shared" ref="AW136:BF136" si="66">C136-(SUM(C137:C139)-C140)</f>
        <v>0</v>
      </c>
      <c r="AX136" s="142">
        <f t="shared" si="66"/>
        <v>0</v>
      </c>
      <c r="AY136" s="142">
        <f t="shared" si="66"/>
        <v>0</v>
      </c>
      <c r="AZ136" s="142">
        <f t="shared" si="66"/>
        <v>0</v>
      </c>
      <c r="BA136" s="142">
        <f t="shared" si="66"/>
        <v>0</v>
      </c>
      <c r="BB136" s="142">
        <f t="shared" si="66"/>
        <v>0</v>
      </c>
      <c r="BC136" s="142">
        <f t="shared" si="66"/>
        <v>0</v>
      </c>
      <c r="BD136" s="142">
        <f t="shared" si="66"/>
        <v>0</v>
      </c>
      <c r="BE136" s="142">
        <f t="shared" si="66"/>
        <v>0</v>
      </c>
      <c r="BF136" s="142">
        <f t="shared" si="66"/>
        <v>0</v>
      </c>
      <c r="BG136" s="142">
        <f t="shared" ref="BG136:BV136" si="67">M136-(SUM(M137:M139)-M140)</f>
        <v>0</v>
      </c>
      <c r="BH136" s="142">
        <f t="shared" si="67"/>
        <v>0</v>
      </c>
      <c r="BI136" s="142">
        <f t="shared" si="67"/>
        <v>0</v>
      </c>
      <c r="BJ136" s="142">
        <f t="shared" si="67"/>
        <v>0</v>
      </c>
      <c r="BK136" s="142">
        <f>Q136-(SUM(Q137:Q139)-Q140)</f>
        <v>0</v>
      </c>
      <c r="BL136" s="142">
        <f t="shared" si="67"/>
        <v>0</v>
      </c>
      <c r="BM136" s="142">
        <f>S136-(SUM(S137:S139)-S140)</f>
        <v>0</v>
      </c>
      <c r="BN136" s="142">
        <f t="shared" si="67"/>
        <v>0</v>
      </c>
      <c r="BO136" s="142">
        <f t="shared" si="67"/>
        <v>0</v>
      </c>
      <c r="BP136" s="142">
        <f t="shared" si="67"/>
        <v>0</v>
      </c>
      <c r="BQ136" s="142">
        <f t="shared" si="67"/>
        <v>0</v>
      </c>
      <c r="BR136" s="142">
        <f t="shared" si="67"/>
        <v>0</v>
      </c>
      <c r="BS136" s="142">
        <f t="shared" si="67"/>
        <v>0</v>
      </c>
      <c r="BT136" s="142">
        <f t="shared" si="67"/>
        <v>0</v>
      </c>
      <c r="BU136" s="142">
        <f t="shared" si="67"/>
        <v>0</v>
      </c>
      <c r="BV136" s="142">
        <f t="shared" si="67"/>
        <v>0</v>
      </c>
      <c r="BW136" s="142">
        <f t="shared" ref="BW136:CK136" si="68">AC136-(SUM(AC137:AC139)-AC140)</f>
        <v>0</v>
      </c>
      <c r="BX136" s="142">
        <f t="shared" si="68"/>
        <v>0</v>
      </c>
      <c r="BY136" s="142">
        <f t="shared" si="68"/>
        <v>0</v>
      </c>
      <c r="BZ136" s="142">
        <f t="shared" si="68"/>
        <v>0</v>
      </c>
      <c r="CA136" s="142">
        <f>AG136-(SUM(AG137:AG139)-AG140)</f>
        <v>0</v>
      </c>
      <c r="CB136" s="142">
        <f t="shared" si="68"/>
        <v>0</v>
      </c>
      <c r="CC136" s="142">
        <f t="shared" si="68"/>
        <v>0</v>
      </c>
      <c r="CD136" s="142">
        <f t="shared" si="68"/>
        <v>0</v>
      </c>
      <c r="CE136" s="142">
        <f t="shared" si="68"/>
        <v>0</v>
      </c>
      <c r="CF136" s="142">
        <f t="shared" si="68"/>
        <v>0</v>
      </c>
      <c r="CG136" s="142">
        <f t="shared" si="68"/>
        <v>0</v>
      </c>
      <c r="CH136" s="142">
        <f t="shared" si="68"/>
        <v>0</v>
      </c>
      <c r="CI136" s="142">
        <f t="shared" si="68"/>
        <v>0</v>
      </c>
      <c r="CJ136" s="142">
        <f t="shared" si="68"/>
        <v>0</v>
      </c>
      <c r="CK136" s="142">
        <f t="shared" si="68"/>
        <v>0</v>
      </c>
    </row>
    <row r="137" spans="2:89" x14ac:dyDescent="0.2">
      <c r="B137" s="139" t="s">
        <v>183</v>
      </c>
      <c r="C137" s="129">
        <v>0</v>
      </c>
      <c r="D137" s="129">
        <v>178894</v>
      </c>
      <c r="E137" s="129">
        <v>0</v>
      </c>
      <c r="F137" s="129">
        <v>0</v>
      </c>
      <c r="G137" s="129">
        <v>1034604</v>
      </c>
      <c r="H137" s="129">
        <v>0</v>
      </c>
      <c r="I137" s="129">
        <v>39351</v>
      </c>
      <c r="J137" s="129">
        <v>300720</v>
      </c>
      <c r="K137" s="129">
        <v>0</v>
      </c>
      <c r="L137" s="129">
        <v>5367644</v>
      </c>
      <c r="M137" s="129">
        <v>0</v>
      </c>
      <c r="N137" s="129">
        <v>374086</v>
      </c>
      <c r="O137" s="129">
        <v>0</v>
      </c>
      <c r="P137" s="129">
        <v>302645</v>
      </c>
      <c r="Q137" s="129">
        <v>1481086</v>
      </c>
      <c r="R137" s="129">
        <v>4113489</v>
      </c>
      <c r="S137" s="129">
        <v>0</v>
      </c>
      <c r="T137" s="129">
        <v>0</v>
      </c>
      <c r="U137" s="129">
        <v>84775</v>
      </c>
      <c r="V137" s="129">
        <v>0</v>
      </c>
      <c r="W137" s="129">
        <v>0</v>
      </c>
      <c r="X137" s="129">
        <v>0</v>
      </c>
      <c r="Y137" s="129">
        <v>72564</v>
      </c>
      <c r="Z137" s="129">
        <v>4051957</v>
      </c>
      <c r="AA137" s="129">
        <v>263787</v>
      </c>
      <c r="AB137" s="129">
        <v>187725</v>
      </c>
      <c r="AC137" s="129">
        <v>101969</v>
      </c>
      <c r="AD137" s="129">
        <v>172156</v>
      </c>
      <c r="AE137" s="129">
        <v>1747</v>
      </c>
      <c r="AF137" s="129">
        <v>0</v>
      </c>
      <c r="AG137" s="129">
        <v>0</v>
      </c>
      <c r="AH137" s="129">
        <v>1916754</v>
      </c>
      <c r="AI137" s="129">
        <v>463056</v>
      </c>
      <c r="AJ137" s="129">
        <v>0</v>
      </c>
      <c r="AK137" s="129">
        <v>0</v>
      </c>
      <c r="AL137" s="129"/>
      <c r="AM137" s="129"/>
      <c r="AN137" s="129"/>
      <c r="AO137" s="129"/>
      <c r="AP137" s="129"/>
      <c r="AQ137" s="117">
        <f t="shared" si="53"/>
        <v>20509009</v>
      </c>
    </row>
    <row r="138" spans="2:89" x14ac:dyDescent="0.2">
      <c r="B138" s="139" t="s">
        <v>184</v>
      </c>
      <c r="C138" s="129">
        <v>65853</v>
      </c>
      <c r="D138" s="129">
        <v>0</v>
      </c>
      <c r="E138" s="129">
        <v>5380006</v>
      </c>
      <c r="F138" s="129">
        <v>4009425</v>
      </c>
      <c r="G138" s="129">
        <v>2828130</v>
      </c>
      <c r="H138" s="129">
        <v>10862668</v>
      </c>
      <c r="I138" s="129">
        <v>290050</v>
      </c>
      <c r="J138" s="129">
        <v>565694</v>
      </c>
      <c r="K138" s="129">
        <v>1033081</v>
      </c>
      <c r="L138" s="129">
        <v>2391401</v>
      </c>
      <c r="M138" s="129">
        <v>93056</v>
      </c>
      <c r="N138" s="129">
        <v>178874</v>
      </c>
      <c r="O138" s="129">
        <v>1353</v>
      </c>
      <c r="P138" s="129">
        <v>59848</v>
      </c>
      <c r="Q138" s="129">
        <v>278680</v>
      </c>
      <c r="R138" s="129">
        <v>2554794</v>
      </c>
      <c r="S138" s="129">
        <v>0</v>
      </c>
      <c r="T138" s="129">
        <v>16316</v>
      </c>
      <c r="U138" s="129">
        <v>143371</v>
      </c>
      <c r="V138" s="129">
        <v>0</v>
      </c>
      <c r="W138" s="129">
        <v>0</v>
      </c>
      <c r="X138" s="129">
        <v>0</v>
      </c>
      <c r="Y138" s="129">
        <v>860840</v>
      </c>
      <c r="Z138" s="129">
        <v>7408682</v>
      </c>
      <c r="AA138" s="129">
        <v>467975</v>
      </c>
      <c r="AB138" s="129">
        <v>787892</v>
      </c>
      <c r="AC138" s="129">
        <v>629695</v>
      </c>
      <c r="AD138" s="129">
        <v>28401</v>
      </c>
      <c r="AE138" s="129">
        <v>7703</v>
      </c>
      <c r="AF138" s="129">
        <v>403940</v>
      </c>
      <c r="AG138" s="129">
        <v>329024</v>
      </c>
      <c r="AH138" s="129">
        <v>1313881</v>
      </c>
      <c r="AI138" s="129">
        <v>13328</v>
      </c>
      <c r="AJ138" s="129">
        <v>856315</v>
      </c>
      <c r="AK138" s="129">
        <v>3777547</v>
      </c>
      <c r="AL138" s="129"/>
      <c r="AM138" s="129"/>
      <c r="AN138" s="129"/>
      <c r="AO138" s="129"/>
      <c r="AP138" s="129"/>
      <c r="AQ138" s="117">
        <f t="shared" si="53"/>
        <v>47637823</v>
      </c>
    </row>
    <row r="139" spans="2:89" x14ac:dyDescent="0.2">
      <c r="B139" s="139" t="s">
        <v>185</v>
      </c>
      <c r="C139" s="129">
        <v>0</v>
      </c>
      <c r="D139" s="129">
        <v>0</v>
      </c>
      <c r="E139" s="129">
        <v>0</v>
      </c>
      <c r="F139" s="129">
        <v>0</v>
      </c>
      <c r="G139" s="129">
        <v>0</v>
      </c>
      <c r="H139" s="129">
        <v>2176730</v>
      </c>
      <c r="I139" s="129">
        <v>0</v>
      </c>
      <c r="J139" s="129">
        <v>0</v>
      </c>
      <c r="K139" s="129">
        <v>0</v>
      </c>
      <c r="L139" s="129">
        <v>0</v>
      </c>
      <c r="M139" s="129">
        <v>0</v>
      </c>
      <c r="N139" s="129">
        <v>0</v>
      </c>
      <c r="O139" s="129">
        <v>0</v>
      </c>
      <c r="P139" s="129">
        <v>0</v>
      </c>
      <c r="Q139" s="129">
        <v>0</v>
      </c>
      <c r="R139" s="129">
        <v>0</v>
      </c>
      <c r="S139" s="129">
        <v>0</v>
      </c>
      <c r="T139" s="129">
        <v>0</v>
      </c>
      <c r="U139" s="129">
        <v>0</v>
      </c>
      <c r="V139" s="129">
        <v>0</v>
      </c>
      <c r="W139" s="129">
        <v>0</v>
      </c>
      <c r="X139" s="129">
        <v>0</v>
      </c>
      <c r="Y139" s="129">
        <v>0</v>
      </c>
      <c r="Z139" s="129">
        <v>5871</v>
      </c>
      <c r="AA139" s="129">
        <v>0</v>
      </c>
      <c r="AB139" s="129">
        <v>0</v>
      </c>
      <c r="AC139" s="129">
        <v>0</v>
      </c>
      <c r="AD139" s="129">
        <v>0</v>
      </c>
      <c r="AE139" s="129">
        <v>0</v>
      </c>
      <c r="AF139" s="129">
        <v>0</v>
      </c>
      <c r="AG139" s="129">
        <v>0</v>
      </c>
      <c r="AH139" s="129">
        <v>0</v>
      </c>
      <c r="AI139" s="129">
        <v>0</v>
      </c>
      <c r="AJ139" s="129">
        <v>0</v>
      </c>
      <c r="AK139" s="129">
        <v>0</v>
      </c>
      <c r="AL139" s="129"/>
      <c r="AM139" s="129"/>
      <c r="AN139" s="129"/>
      <c r="AO139" s="129"/>
      <c r="AP139" s="129"/>
      <c r="AQ139" s="117">
        <f t="shared" si="53"/>
        <v>2182601</v>
      </c>
    </row>
    <row r="140" spans="2:89" x14ac:dyDescent="0.2">
      <c r="B140" s="139" t="s">
        <v>186</v>
      </c>
      <c r="C140" s="129">
        <v>72845</v>
      </c>
      <c r="D140" s="129">
        <v>0</v>
      </c>
      <c r="E140" s="129">
        <v>0</v>
      </c>
      <c r="F140" s="129">
        <v>3910618</v>
      </c>
      <c r="G140" s="129">
        <v>14972</v>
      </c>
      <c r="H140" s="129">
        <v>0</v>
      </c>
      <c r="I140" s="129">
        <v>0</v>
      </c>
      <c r="J140" s="129">
        <v>543172</v>
      </c>
      <c r="K140" s="129">
        <v>2181676</v>
      </c>
      <c r="L140" s="129">
        <v>425631</v>
      </c>
      <c r="M140" s="129">
        <v>97454</v>
      </c>
      <c r="N140" s="129">
        <v>0</v>
      </c>
      <c r="O140" s="129">
        <v>0</v>
      </c>
      <c r="P140" s="129">
        <v>0</v>
      </c>
      <c r="Q140" s="129">
        <v>222</v>
      </c>
      <c r="R140" s="129">
        <v>0</v>
      </c>
      <c r="S140" s="129">
        <v>0</v>
      </c>
      <c r="T140" s="129">
        <v>0</v>
      </c>
      <c r="U140" s="129">
        <v>54386</v>
      </c>
      <c r="V140" s="129">
        <v>0</v>
      </c>
      <c r="W140" s="129">
        <v>0</v>
      </c>
      <c r="X140" s="129">
        <v>0</v>
      </c>
      <c r="Y140" s="129">
        <v>278431</v>
      </c>
      <c r="Z140" s="129">
        <v>646822</v>
      </c>
      <c r="AA140" s="129">
        <v>0</v>
      </c>
      <c r="AB140" s="129">
        <v>34413</v>
      </c>
      <c r="AC140" s="129">
        <v>0</v>
      </c>
      <c r="AD140" s="129">
        <v>0</v>
      </c>
      <c r="AE140" s="129">
        <v>0</v>
      </c>
      <c r="AF140" s="129">
        <v>0</v>
      </c>
      <c r="AG140" s="129">
        <v>0</v>
      </c>
      <c r="AH140" s="129">
        <v>0</v>
      </c>
      <c r="AI140" s="129">
        <v>1019</v>
      </c>
      <c r="AJ140" s="129">
        <v>197151</v>
      </c>
      <c r="AK140" s="129">
        <v>2918243</v>
      </c>
      <c r="AL140" s="129"/>
      <c r="AM140" s="129"/>
      <c r="AN140" s="129"/>
      <c r="AO140" s="129"/>
      <c r="AP140" s="129"/>
      <c r="AQ140" s="117">
        <f t="shared" si="53"/>
        <v>11377055</v>
      </c>
    </row>
    <row r="141" spans="2:89" x14ac:dyDescent="0.2">
      <c r="B141" s="138" t="s">
        <v>187</v>
      </c>
      <c r="C141" s="129">
        <v>179799</v>
      </c>
      <c r="D141" s="129">
        <v>0</v>
      </c>
      <c r="E141" s="129">
        <v>816241</v>
      </c>
      <c r="F141" s="129">
        <v>61610</v>
      </c>
      <c r="G141" s="129">
        <v>141002</v>
      </c>
      <c r="H141" s="129">
        <v>48038</v>
      </c>
      <c r="I141" s="129">
        <v>4567</v>
      </c>
      <c r="J141" s="129">
        <v>120148</v>
      </c>
      <c r="K141" s="129">
        <v>7520</v>
      </c>
      <c r="L141" s="129">
        <v>17282</v>
      </c>
      <c r="M141" s="129">
        <v>437</v>
      </c>
      <c r="N141" s="129">
        <v>0</v>
      </c>
      <c r="O141" s="129">
        <v>208622</v>
      </c>
      <c r="P141" s="129">
        <v>84802</v>
      </c>
      <c r="Q141" s="129">
        <v>115487</v>
      </c>
      <c r="R141" s="129">
        <v>693311</v>
      </c>
      <c r="S141" s="129">
        <v>0</v>
      </c>
      <c r="T141" s="129">
        <v>0</v>
      </c>
      <c r="U141" s="129">
        <v>2793</v>
      </c>
      <c r="V141" s="129">
        <v>0</v>
      </c>
      <c r="W141" s="129">
        <v>0</v>
      </c>
      <c r="X141" s="129">
        <v>17064</v>
      </c>
      <c r="Y141" s="129">
        <v>17242</v>
      </c>
      <c r="Z141" s="129">
        <v>33196</v>
      </c>
      <c r="AA141" s="129">
        <v>4924</v>
      </c>
      <c r="AB141" s="129">
        <v>0</v>
      </c>
      <c r="AC141" s="129">
        <v>0</v>
      </c>
      <c r="AD141" s="129">
        <v>0</v>
      </c>
      <c r="AE141" s="129">
        <v>0</v>
      </c>
      <c r="AF141" s="129">
        <v>0</v>
      </c>
      <c r="AG141" s="129">
        <v>0</v>
      </c>
      <c r="AH141" s="129">
        <v>0</v>
      </c>
      <c r="AI141" s="129">
        <v>215019</v>
      </c>
      <c r="AJ141" s="129">
        <v>94008</v>
      </c>
      <c r="AK141" s="129">
        <v>56778</v>
      </c>
      <c r="AL141" s="129"/>
      <c r="AM141" s="129"/>
      <c r="AN141" s="129"/>
      <c r="AO141" s="129"/>
      <c r="AP141" s="129"/>
      <c r="AQ141" s="117">
        <f t="shared" si="53"/>
        <v>2939890</v>
      </c>
    </row>
    <row r="142" spans="2:89" x14ac:dyDescent="0.2">
      <c r="B142" s="138" t="s">
        <v>188</v>
      </c>
      <c r="C142" s="129">
        <v>0</v>
      </c>
      <c r="D142" s="129">
        <v>0</v>
      </c>
      <c r="E142" s="129">
        <v>76767</v>
      </c>
      <c r="F142" s="129">
        <v>5622</v>
      </c>
      <c r="G142" s="129">
        <v>116029</v>
      </c>
      <c r="H142" s="129">
        <v>1963</v>
      </c>
      <c r="I142" s="129">
        <v>1328</v>
      </c>
      <c r="J142" s="129">
        <v>0</v>
      </c>
      <c r="K142" s="129">
        <v>0</v>
      </c>
      <c r="L142" s="129">
        <v>-18626</v>
      </c>
      <c r="M142" s="129">
        <v>0</v>
      </c>
      <c r="N142" s="129">
        <v>0</v>
      </c>
      <c r="O142" s="129">
        <v>0</v>
      </c>
      <c r="P142" s="129">
        <v>137</v>
      </c>
      <c r="Q142" s="129">
        <v>37683</v>
      </c>
      <c r="R142" s="129">
        <v>13952</v>
      </c>
      <c r="S142" s="129">
        <v>0</v>
      </c>
      <c r="T142" s="129">
        <v>0</v>
      </c>
      <c r="U142" s="129">
        <v>0</v>
      </c>
      <c r="V142" s="129">
        <v>0</v>
      </c>
      <c r="W142" s="129">
        <v>0</v>
      </c>
      <c r="X142" s="129">
        <v>3262</v>
      </c>
      <c r="Y142" s="129">
        <v>50513</v>
      </c>
      <c r="Z142" s="129">
        <v>1142795</v>
      </c>
      <c r="AA142" s="129">
        <v>0</v>
      </c>
      <c r="AB142" s="129">
        <v>13653</v>
      </c>
      <c r="AC142" s="129">
        <v>301</v>
      </c>
      <c r="AD142" s="129">
        <v>0</v>
      </c>
      <c r="AE142" s="129">
        <v>0</v>
      </c>
      <c r="AF142" s="129">
        <v>163596</v>
      </c>
      <c r="AG142" s="129">
        <v>2632</v>
      </c>
      <c r="AH142" s="129">
        <v>2481</v>
      </c>
      <c r="AI142" s="129">
        <v>2328</v>
      </c>
      <c r="AJ142" s="129">
        <v>0</v>
      </c>
      <c r="AK142" s="129">
        <v>9841</v>
      </c>
      <c r="AL142" s="129"/>
      <c r="AM142" s="129"/>
      <c r="AN142" s="129"/>
      <c r="AO142" s="129"/>
      <c r="AP142" s="129"/>
      <c r="AQ142" s="117">
        <f t="shared" si="53"/>
        <v>1626257</v>
      </c>
    </row>
    <row r="143" spans="2:89" x14ac:dyDescent="0.2">
      <c r="B143" s="138" t="s">
        <v>189</v>
      </c>
      <c r="C143" s="129">
        <v>0</v>
      </c>
      <c r="D143" s="129">
        <v>0</v>
      </c>
      <c r="E143" s="129">
        <v>13959</v>
      </c>
      <c r="F143" s="129">
        <v>-50588</v>
      </c>
      <c r="G143" s="129">
        <v>33600</v>
      </c>
      <c r="H143" s="129">
        <v>222227</v>
      </c>
      <c r="I143" s="129">
        <v>-187893</v>
      </c>
      <c r="J143" s="129">
        <v>-83796</v>
      </c>
      <c r="K143" s="129">
        <v>0</v>
      </c>
      <c r="L143" s="129">
        <v>-52982</v>
      </c>
      <c r="M143" s="129">
        <v>139947</v>
      </c>
      <c r="N143" s="129">
        <v>-110827</v>
      </c>
      <c r="O143" s="129">
        <v>737</v>
      </c>
      <c r="P143" s="129">
        <v>-975</v>
      </c>
      <c r="Q143" s="129">
        <v>-11033</v>
      </c>
      <c r="R143" s="129">
        <v>191727</v>
      </c>
      <c r="S143" s="129">
        <v>0</v>
      </c>
      <c r="T143" s="129">
        <v>-5492</v>
      </c>
      <c r="U143" s="129">
        <v>-20623</v>
      </c>
      <c r="V143" s="129">
        <v>0</v>
      </c>
      <c r="W143" s="129">
        <v>0</v>
      </c>
      <c r="X143" s="129">
        <v>1534</v>
      </c>
      <c r="Y143" s="129">
        <v>105022</v>
      </c>
      <c r="Z143" s="129">
        <v>957923</v>
      </c>
      <c r="AA143" s="129">
        <v>-10331</v>
      </c>
      <c r="AB143" s="129">
        <v>15548</v>
      </c>
      <c r="AC143" s="129">
        <v>887909</v>
      </c>
      <c r="AD143" s="129">
        <v>318200</v>
      </c>
      <c r="AE143" s="129">
        <v>0</v>
      </c>
      <c r="AF143" s="129">
        <v>22656</v>
      </c>
      <c r="AG143" s="129">
        <v>0</v>
      </c>
      <c r="AH143" s="129">
        <v>13498</v>
      </c>
      <c r="AI143" s="129">
        <v>-2580</v>
      </c>
      <c r="AJ143" s="129">
        <v>180105</v>
      </c>
      <c r="AK143" s="129">
        <v>-570038</v>
      </c>
      <c r="AL143" s="129"/>
      <c r="AM143" s="129"/>
      <c r="AN143" s="129"/>
      <c r="AO143" s="129"/>
      <c r="AP143" s="129"/>
      <c r="AQ143" s="117">
        <f t="shared" si="53"/>
        <v>1997434</v>
      </c>
    </row>
    <row r="144" spans="2:89" x14ac:dyDescent="0.2">
      <c r="B144" s="137" t="s">
        <v>190</v>
      </c>
      <c r="C144" s="126">
        <v>1118026</v>
      </c>
      <c r="D144" s="126">
        <v>583294</v>
      </c>
      <c r="E144" s="126">
        <v>18885028</v>
      </c>
      <c r="F144" s="126">
        <v>15000632</v>
      </c>
      <c r="G144" s="126">
        <v>15457418</v>
      </c>
      <c r="H144" s="126">
        <v>20070271</v>
      </c>
      <c r="I144" s="126">
        <v>961892</v>
      </c>
      <c r="J144" s="126">
        <v>2253394</v>
      </c>
      <c r="K144" s="126">
        <v>1955205</v>
      </c>
      <c r="L144" s="126">
        <v>11845910</v>
      </c>
      <c r="M144" s="126">
        <v>1438685</v>
      </c>
      <c r="N144" s="126">
        <v>692170</v>
      </c>
      <c r="O144" s="126">
        <v>535935</v>
      </c>
      <c r="P144" s="126">
        <v>784031</v>
      </c>
      <c r="Q144" s="126">
        <v>9161501</v>
      </c>
      <c r="R144" s="126">
        <v>10575177</v>
      </c>
      <c r="S144" s="126">
        <v>91686</v>
      </c>
      <c r="T144" s="126">
        <v>2141617</v>
      </c>
      <c r="U144" s="126">
        <v>358698</v>
      </c>
      <c r="V144" s="126">
        <v>100869</v>
      </c>
      <c r="W144" s="126">
        <v>0</v>
      </c>
      <c r="X144" s="126">
        <v>1582612</v>
      </c>
      <c r="Y144" s="126">
        <v>489887</v>
      </c>
      <c r="Z144" s="126">
        <v>28460171</v>
      </c>
      <c r="AA144" s="126">
        <v>4214716</v>
      </c>
      <c r="AB144" s="126">
        <v>7881462</v>
      </c>
      <c r="AC144" s="126">
        <v>4990208</v>
      </c>
      <c r="AD144" s="126">
        <v>2436207</v>
      </c>
      <c r="AE144" s="126">
        <v>1215849</v>
      </c>
      <c r="AF144" s="126">
        <v>349745</v>
      </c>
      <c r="AG144" s="126">
        <v>2422857</v>
      </c>
      <c r="AH144" s="126">
        <v>7681051</v>
      </c>
      <c r="AI144" s="126">
        <v>4285898</v>
      </c>
      <c r="AJ144" s="126">
        <v>3581894</v>
      </c>
      <c r="AK144" s="126">
        <v>6921032</v>
      </c>
      <c r="AL144" s="126"/>
      <c r="AM144" s="126"/>
      <c r="AN144" s="126"/>
      <c r="AO144" s="126"/>
      <c r="AP144" s="126"/>
      <c r="AQ144" s="117">
        <f t="shared" si="53"/>
        <v>190525028</v>
      </c>
      <c r="AW144" s="142">
        <f t="shared" ref="AW144:BF144" si="69">C144-SUM(C145:C146)</f>
        <v>0</v>
      </c>
      <c r="AX144" s="142">
        <f t="shared" si="69"/>
        <v>0</v>
      </c>
      <c r="AY144" s="142">
        <f t="shared" si="69"/>
        <v>0</v>
      </c>
      <c r="AZ144" s="142">
        <f t="shared" si="69"/>
        <v>0</v>
      </c>
      <c r="BA144" s="142">
        <f t="shared" si="69"/>
        <v>0</v>
      </c>
      <c r="BB144" s="142">
        <f t="shared" si="69"/>
        <v>0</v>
      </c>
      <c r="BC144" s="142">
        <f t="shared" si="69"/>
        <v>0</v>
      </c>
      <c r="BD144" s="142">
        <f t="shared" si="69"/>
        <v>0</v>
      </c>
      <c r="BE144" s="142">
        <f t="shared" si="69"/>
        <v>0</v>
      </c>
      <c r="BF144" s="142">
        <f t="shared" si="69"/>
        <v>0</v>
      </c>
      <c r="BG144" s="142">
        <f t="shared" ref="BG144:BV144" si="70">M144-SUM(M145:M146)</f>
        <v>0</v>
      </c>
      <c r="BH144" s="142">
        <f t="shared" si="70"/>
        <v>0</v>
      </c>
      <c r="BI144" s="142">
        <f t="shared" si="70"/>
        <v>0</v>
      </c>
      <c r="BJ144" s="142">
        <f t="shared" si="70"/>
        <v>0</v>
      </c>
      <c r="BK144" s="142">
        <f t="shared" si="70"/>
        <v>0</v>
      </c>
      <c r="BL144" s="142">
        <f t="shared" si="70"/>
        <v>0</v>
      </c>
      <c r="BM144" s="142">
        <f t="shared" si="70"/>
        <v>0</v>
      </c>
      <c r="BN144" s="142">
        <f t="shared" si="70"/>
        <v>0</v>
      </c>
      <c r="BO144" s="142">
        <f t="shared" si="70"/>
        <v>0</v>
      </c>
      <c r="BP144" s="142">
        <f t="shared" si="70"/>
        <v>0</v>
      </c>
      <c r="BQ144" s="142">
        <f t="shared" si="70"/>
        <v>0</v>
      </c>
      <c r="BR144" s="142">
        <f t="shared" si="70"/>
        <v>0</v>
      </c>
      <c r="BS144" s="142">
        <f t="shared" si="70"/>
        <v>0</v>
      </c>
      <c r="BT144" s="142">
        <f t="shared" si="70"/>
        <v>0</v>
      </c>
      <c r="BU144" s="142">
        <f t="shared" si="70"/>
        <v>0</v>
      </c>
      <c r="BV144" s="142">
        <f t="shared" si="70"/>
        <v>0</v>
      </c>
      <c r="BW144" s="142">
        <f t="shared" ref="BW144:CK144" si="71">AC144-SUM(AC145:AC146)</f>
        <v>0</v>
      </c>
      <c r="BX144" s="142">
        <f t="shared" si="71"/>
        <v>0</v>
      </c>
      <c r="BY144" s="142">
        <f t="shared" si="71"/>
        <v>0</v>
      </c>
      <c r="BZ144" s="142">
        <f t="shared" si="71"/>
        <v>0</v>
      </c>
      <c r="CA144" s="142">
        <f t="shared" si="71"/>
        <v>0</v>
      </c>
      <c r="CB144" s="142">
        <f t="shared" si="71"/>
        <v>0</v>
      </c>
      <c r="CC144" s="142">
        <f t="shared" si="71"/>
        <v>0</v>
      </c>
      <c r="CD144" s="142">
        <f t="shared" si="71"/>
        <v>0</v>
      </c>
      <c r="CE144" s="142">
        <f t="shared" si="71"/>
        <v>0</v>
      </c>
      <c r="CF144" s="142">
        <f t="shared" si="71"/>
        <v>0</v>
      </c>
      <c r="CG144" s="142">
        <f t="shared" si="71"/>
        <v>0</v>
      </c>
      <c r="CH144" s="142">
        <f t="shared" si="71"/>
        <v>0</v>
      </c>
      <c r="CI144" s="142">
        <f t="shared" si="71"/>
        <v>0</v>
      </c>
      <c r="CJ144" s="142">
        <f t="shared" si="71"/>
        <v>0</v>
      </c>
      <c r="CK144" s="142">
        <f t="shared" si="71"/>
        <v>0</v>
      </c>
    </row>
    <row r="145" spans="2:89" x14ac:dyDescent="0.2">
      <c r="B145" s="138" t="s">
        <v>191</v>
      </c>
      <c r="C145" s="129">
        <v>526833</v>
      </c>
      <c r="D145" s="129">
        <v>365228</v>
      </c>
      <c r="E145" s="129">
        <v>590071</v>
      </c>
      <c r="F145" s="129">
        <v>1770091</v>
      </c>
      <c r="G145" s="129">
        <v>5936560</v>
      </c>
      <c r="H145" s="129">
        <v>2229991</v>
      </c>
      <c r="I145" s="129">
        <v>331349</v>
      </c>
      <c r="J145" s="129">
        <v>1354595</v>
      </c>
      <c r="K145" s="129">
        <v>282525</v>
      </c>
      <c r="L145" s="129">
        <v>4688931</v>
      </c>
      <c r="M145" s="129">
        <v>52865</v>
      </c>
      <c r="N145" s="129">
        <v>276335</v>
      </c>
      <c r="O145" s="129">
        <v>138435</v>
      </c>
      <c r="P145" s="129">
        <v>413211</v>
      </c>
      <c r="Q145" s="129">
        <v>4870849</v>
      </c>
      <c r="R145" s="129">
        <v>4116419</v>
      </c>
      <c r="S145" s="129">
        <v>36907</v>
      </c>
      <c r="T145" s="129">
        <v>348081</v>
      </c>
      <c r="U145" s="129">
        <v>171025</v>
      </c>
      <c r="V145" s="129">
        <v>53920</v>
      </c>
      <c r="W145" s="129">
        <v>0</v>
      </c>
      <c r="X145" s="129">
        <v>1006320</v>
      </c>
      <c r="Y145" s="129">
        <v>133730</v>
      </c>
      <c r="Z145" s="129">
        <v>8877631</v>
      </c>
      <c r="AA145" s="129">
        <v>2614057</v>
      </c>
      <c r="AB145" s="129">
        <v>2044639</v>
      </c>
      <c r="AC145" s="129">
        <v>2881188</v>
      </c>
      <c r="AD145" s="129">
        <v>565367</v>
      </c>
      <c r="AE145" s="129">
        <v>424812</v>
      </c>
      <c r="AF145" s="129">
        <v>143051</v>
      </c>
      <c r="AG145" s="129">
        <v>340410</v>
      </c>
      <c r="AH145" s="129">
        <v>3522612</v>
      </c>
      <c r="AI145" s="129">
        <v>2281564</v>
      </c>
      <c r="AJ145" s="129">
        <v>299935</v>
      </c>
      <c r="AK145" s="129">
        <v>1301815</v>
      </c>
      <c r="AL145" s="129"/>
      <c r="AM145" s="129"/>
      <c r="AN145" s="129"/>
      <c r="AO145" s="129"/>
      <c r="AP145" s="129"/>
      <c r="AQ145" s="117">
        <f t="shared" si="53"/>
        <v>54991352</v>
      </c>
    </row>
    <row r="146" spans="2:89" x14ac:dyDescent="0.2">
      <c r="B146" s="138" t="s">
        <v>192</v>
      </c>
      <c r="C146" s="129">
        <v>591193</v>
      </c>
      <c r="D146" s="129">
        <v>218066</v>
      </c>
      <c r="E146" s="129">
        <v>18294957</v>
      </c>
      <c r="F146" s="129">
        <v>13230541</v>
      </c>
      <c r="G146" s="129">
        <v>9520858</v>
      </c>
      <c r="H146" s="129">
        <v>17840280</v>
      </c>
      <c r="I146" s="129">
        <v>630543</v>
      </c>
      <c r="J146" s="129">
        <v>898799</v>
      </c>
      <c r="K146" s="129">
        <v>1672680</v>
      </c>
      <c r="L146" s="129">
        <v>7156979</v>
      </c>
      <c r="M146" s="129">
        <v>1385820</v>
      </c>
      <c r="N146" s="129">
        <v>415835</v>
      </c>
      <c r="O146" s="129">
        <v>397500</v>
      </c>
      <c r="P146" s="129">
        <v>370820</v>
      </c>
      <c r="Q146" s="129">
        <v>4290652</v>
      </c>
      <c r="R146" s="129">
        <v>6458758</v>
      </c>
      <c r="S146" s="129">
        <v>54779</v>
      </c>
      <c r="T146" s="129">
        <v>1793536</v>
      </c>
      <c r="U146" s="129">
        <v>187673</v>
      </c>
      <c r="V146" s="129">
        <v>46949</v>
      </c>
      <c r="W146" s="129">
        <v>0</v>
      </c>
      <c r="X146" s="129">
        <v>576292</v>
      </c>
      <c r="Y146" s="129">
        <v>356157</v>
      </c>
      <c r="Z146" s="129">
        <v>19582540</v>
      </c>
      <c r="AA146" s="129">
        <v>1600659</v>
      </c>
      <c r="AB146" s="129">
        <v>5836823</v>
      </c>
      <c r="AC146" s="129">
        <v>2109020</v>
      </c>
      <c r="AD146" s="129">
        <v>1870840</v>
      </c>
      <c r="AE146" s="129">
        <v>791037</v>
      </c>
      <c r="AF146" s="129">
        <v>206694</v>
      </c>
      <c r="AG146" s="129">
        <v>2082447</v>
      </c>
      <c r="AH146" s="129">
        <v>4158439</v>
      </c>
      <c r="AI146" s="129">
        <v>2004334</v>
      </c>
      <c r="AJ146" s="129">
        <v>3281959</v>
      </c>
      <c r="AK146" s="129">
        <v>5619217</v>
      </c>
      <c r="AL146" s="129"/>
      <c r="AM146" s="129"/>
      <c r="AN146" s="129"/>
      <c r="AO146" s="129"/>
      <c r="AP146" s="129"/>
      <c r="AQ146" s="117">
        <f t="shared" si="53"/>
        <v>135533676</v>
      </c>
    </row>
    <row r="147" spans="2:89" x14ac:dyDescent="0.2">
      <c r="B147" s="137" t="s">
        <v>193</v>
      </c>
      <c r="C147" s="126">
        <v>7037847</v>
      </c>
      <c r="D147" s="126">
        <v>-11303</v>
      </c>
      <c r="E147" s="126">
        <v>498109</v>
      </c>
      <c r="F147" s="126">
        <v>1935567</v>
      </c>
      <c r="G147" s="126">
        <v>111786738</v>
      </c>
      <c r="H147" s="126">
        <v>4097104</v>
      </c>
      <c r="I147" s="126">
        <v>-11835</v>
      </c>
      <c r="J147" s="126">
        <v>-39887</v>
      </c>
      <c r="K147" s="126">
        <v>98327</v>
      </c>
      <c r="L147" s="126">
        <v>52823127</v>
      </c>
      <c r="M147" s="126">
        <v>50596</v>
      </c>
      <c r="N147" s="126">
        <v>49047</v>
      </c>
      <c r="O147" s="126">
        <v>16432483</v>
      </c>
      <c r="P147" s="126">
        <v>45466</v>
      </c>
      <c r="Q147" s="126">
        <v>110444018</v>
      </c>
      <c r="R147" s="126">
        <v>155400067</v>
      </c>
      <c r="S147" s="126">
        <v>0</v>
      </c>
      <c r="T147" s="126">
        <v>26115788</v>
      </c>
      <c r="U147" s="126">
        <v>44829</v>
      </c>
      <c r="V147" s="126">
        <v>2842</v>
      </c>
      <c r="W147" s="126">
        <v>0</v>
      </c>
      <c r="X147" s="126">
        <v>3413594</v>
      </c>
      <c r="Y147" s="126">
        <v>307045</v>
      </c>
      <c r="Z147" s="126">
        <v>87438040</v>
      </c>
      <c r="AA147" s="126">
        <v>3016343</v>
      </c>
      <c r="AB147" s="126">
        <v>8489357</v>
      </c>
      <c r="AC147" s="126">
        <v>66698865</v>
      </c>
      <c r="AD147" s="126">
        <v>47433321</v>
      </c>
      <c r="AE147" s="126">
        <v>7067795</v>
      </c>
      <c r="AF147" s="126">
        <v>349840</v>
      </c>
      <c r="AG147" s="126">
        <v>407607</v>
      </c>
      <c r="AH147" s="126">
        <v>38962415</v>
      </c>
      <c r="AI147" s="126">
        <v>4438086</v>
      </c>
      <c r="AJ147" s="126">
        <v>58053</v>
      </c>
      <c r="AK147" s="126">
        <v>1953117</v>
      </c>
      <c r="AL147" s="126"/>
      <c r="AM147" s="126"/>
      <c r="AN147" s="126"/>
      <c r="AO147" s="126"/>
      <c r="AP147" s="126"/>
      <c r="AQ147" s="117">
        <f t="shared" si="53"/>
        <v>756832408</v>
      </c>
      <c r="AW147" s="142">
        <f t="shared" ref="AW147:BF147" si="72">C147-SUM(C148,C151,C154,C159)+C160</f>
        <v>0</v>
      </c>
      <c r="AX147" s="142">
        <f>D147-SUM(D148,D151,D154,D159)+D160</f>
        <v>0</v>
      </c>
      <c r="AY147" s="142">
        <f t="shared" si="72"/>
        <v>0</v>
      </c>
      <c r="AZ147" s="142">
        <f>F147-SUM(F148,F151,F154,F159)+F160</f>
        <v>0</v>
      </c>
      <c r="BA147" s="142">
        <f>G147-SUM(G148,G151,G154,G159)+G160</f>
        <v>0</v>
      </c>
      <c r="BB147" s="142">
        <f t="shared" si="72"/>
        <v>0</v>
      </c>
      <c r="BC147" s="142">
        <f>I147-SUM(I148,I151,I154,I159)+I160</f>
        <v>0</v>
      </c>
      <c r="BD147" s="142">
        <f>J147-SUM(J148,J151,J154,J159)+J160</f>
        <v>0</v>
      </c>
      <c r="BE147" s="142">
        <f t="shared" si="72"/>
        <v>0</v>
      </c>
      <c r="BF147" s="142">
        <f t="shared" si="72"/>
        <v>0</v>
      </c>
      <c r="BG147" s="142">
        <f>M147-SUM(M148,M151,M154,M159)+M160</f>
        <v>0</v>
      </c>
      <c r="BH147" s="142">
        <f>N147-SUM(N148,N151,N154,N159)+N160</f>
        <v>0</v>
      </c>
      <c r="BI147" s="142">
        <f>O147-SUM(O148,O151,O154,O159)+O160</f>
        <v>0</v>
      </c>
      <c r="BJ147" s="142">
        <f>P147-SUM(P148,P151,P154,P159)+P160</f>
        <v>0</v>
      </c>
      <c r="BK147" s="142">
        <f>Q147-SUM(Q148,Q151,Q154,Q159)+Q160</f>
        <v>0</v>
      </c>
      <c r="BL147" s="142">
        <f t="shared" ref="BL147:BV147" si="73">R147-SUM(R148,R151,R154,R159)+R160</f>
        <v>0</v>
      </c>
      <c r="BM147" s="142">
        <f>S147-SUM(S148,S151,S154,S159)+S160</f>
        <v>0</v>
      </c>
      <c r="BN147" s="142">
        <f>T147-SUM(T148,T151,T154,T159)+T160</f>
        <v>0</v>
      </c>
      <c r="BO147" s="142">
        <f>U147-SUM(U148,U151,U154,U159)+U160</f>
        <v>0</v>
      </c>
      <c r="BP147" s="142">
        <f t="shared" si="73"/>
        <v>0</v>
      </c>
      <c r="BQ147" s="142">
        <f>W147-SUM(W148,W151,W154,W159)+W160</f>
        <v>0</v>
      </c>
      <c r="BR147" s="142">
        <f t="shared" si="73"/>
        <v>0</v>
      </c>
      <c r="BS147" s="142">
        <f t="shared" si="73"/>
        <v>0</v>
      </c>
      <c r="BT147" s="142">
        <f>Z147-SUM(Z148,Z151,Z154,Z159)+Z160</f>
        <v>0</v>
      </c>
      <c r="BU147" s="142">
        <f t="shared" si="73"/>
        <v>0</v>
      </c>
      <c r="BV147" s="142">
        <f t="shared" si="73"/>
        <v>0</v>
      </c>
      <c r="BW147" s="142">
        <f>AC147-SUM(AC148,AC151,AC154,AC159)+AC160</f>
        <v>0</v>
      </c>
      <c r="BX147" s="142">
        <f>AD147-SUM(AD148,AD151,AD154,AD159)+AD160</f>
        <v>0</v>
      </c>
      <c r="BY147" s="142">
        <f>AE147-SUM(AE148,AE151,AE154,AE159)+AE160</f>
        <v>0</v>
      </c>
      <c r="BZ147" s="142">
        <f t="shared" ref="BZ147:CK147" si="74">AF147-SUM(AF148,AF151,AF154,AF159)+AF160</f>
        <v>0</v>
      </c>
      <c r="CA147" s="142">
        <f>AG147-SUM(AG148,AG151,AG154,AG159)+AG160</f>
        <v>0</v>
      </c>
      <c r="CB147" s="142">
        <f t="shared" si="74"/>
        <v>0</v>
      </c>
      <c r="CC147" s="142">
        <f t="shared" si="74"/>
        <v>0</v>
      </c>
      <c r="CD147" s="142">
        <f t="shared" si="74"/>
        <v>0</v>
      </c>
      <c r="CE147" s="142">
        <f t="shared" si="74"/>
        <v>0</v>
      </c>
      <c r="CF147" s="142">
        <f t="shared" si="74"/>
        <v>0</v>
      </c>
      <c r="CG147" s="142">
        <f t="shared" si="74"/>
        <v>0</v>
      </c>
      <c r="CH147" s="142">
        <f t="shared" si="74"/>
        <v>0</v>
      </c>
      <c r="CI147" s="142">
        <f t="shared" si="74"/>
        <v>0</v>
      </c>
      <c r="CJ147" s="142">
        <f t="shared" si="74"/>
        <v>0</v>
      </c>
      <c r="CK147" s="142">
        <f t="shared" si="74"/>
        <v>0</v>
      </c>
    </row>
    <row r="148" spans="2:89" x14ac:dyDescent="0.2">
      <c r="B148" s="138" t="s">
        <v>194</v>
      </c>
      <c r="C148" s="129">
        <v>199300</v>
      </c>
      <c r="D148" s="129">
        <v>107</v>
      </c>
      <c r="E148" s="129">
        <v>258230</v>
      </c>
      <c r="F148" s="129">
        <v>57619</v>
      </c>
      <c r="G148" s="129">
        <v>11718221</v>
      </c>
      <c r="H148" s="129">
        <v>453790</v>
      </c>
      <c r="I148" s="129">
        <v>7225</v>
      </c>
      <c r="J148" s="129">
        <v>58500</v>
      </c>
      <c r="K148" s="129">
        <v>-870</v>
      </c>
      <c r="L148" s="129">
        <v>13673524</v>
      </c>
      <c r="M148" s="129">
        <v>0</v>
      </c>
      <c r="N148" s="129">
        <v>30380</v>
      </c>
      <c r="O148" s="129">
        <v>-7961666</v>
      </c>
      <c r="P148" s="129">
        <v>0</v>
      </c>
      <c r="Q148" s="129">
        <v>5968484</v>
      </c>
      <c r="R148" s="129">
        <v>-13806239</v>
      </c>
      <c r="S148" s="129">
        <v>0</v>
      </c>
      <c r="T148" s="129">
        <v>16881941</v>
      </c>
      <c r="U148" s="129">
        <v>32303</v>
      </c>
      <c r="V148" s="129">
        <v>3079</v>
      </c>
      <c r="W148" s="129">
        <v>0</v>
      </c>
      <c r="X148" s="129">
        <v>2092746</v>
      </c>
      <c r="Y148" s="129">
        <v>-396</v>
      </c>
      <c r="Z148" s="129">
        <v>1908489</v>
      </c>
      <c r="AA148" s="129">
        <v>480669</v>
      </c>
      <c r="AB148" s="129">
        <v>412</v>
      </c>
      <c r="AC148" s="129">
        <v>4714132</v>
      </c>
      <c r="AD148" s="129">
        <v>-28830</v>
      </c>
      <c r="AE148" s="129">
        <v>2233286</v>
      </c>
      <c r="AF148" s="129">
        <v>-310314</v>
      </c>
      <c r="AG148" s="129">
        <v>301892</v>
      </c>
      <c r="AH148" s="129">
        <v>905239</v>
      </c>
      <c r="AI148" s="129">
        <v>168725</v>
      </c>
      <c r="AJ148" s="129">
        <v>78288</v>
      </c>
      <c r="AK148" s="129">
        <v>-38674</v>
      </c>
      <c r="AL148" s="129"/>
      <c r="AM148" s="129"/>
      <c r="AN148" s="129"/>
      <c r="AO148" s="129"/>
      <c r="AP148" s="129"/>
      <c r="AQ148" s="117">
        <f t="shared" si="53"/>
        <v>40079592</v>
      </c>
      <c r="AW148" s="142">
        <f t="shared" ref="AW148:BF148" si="75">C148-SUM(C149:C150)</f>
        <v>0</v>
      </c>
      <c r="AX148" s="142">
        <f t="shared" si="75"/>
        <v>0</v>
      </c>
      <c r="AY148" s="142">
        <f t="shared" si="75"/>
        <v>0</v>
      </c>
      <c r="AZ148" s="142">
        <f t="shared" si="75"/>
        <v>0</v>
      </c>
      <c r="BA148" s="142">
        <f t="shared" si="75"/>
        <v>0</v>
      </c>
      <c r="BB148" s="142">
        <f t="shared" si="75"/>
        <v>0</v>
      </c>
      <c r="BC148" s="142">
        <f>I148-SUM(I149:I150)</f>
        <v>0</v>
      </c>
      <c r="BD148" s="142">
        <f t="shared" si="75"/>
        <v>0</v>
      </c>
      <c r="BE148" s="142">
        <f t="shared" si="75"/>
        <v>0</v>
      </c>
      <c r="BF148" s="142">
        <f t="shared" si="75"/>
        <v>0</v>
      </c>
      <c r="BG148" s="142">
        <f t="shared" ref="BG148:BU148" si="76">M148-SUM(M149:M150)</f>
        <v>0</v>
      </c>
      <c r="BH148" s="142">
        <f t="shared" si="76"/>
        <v>0</v>
      </c>
      <c r="BI148" s="142">
        <f t="shared" si="76"/>
        <v>0</v>
      </c>
      <c r="BJ148" s="142">
        <f t="shared" si="76"/>
        <v>0</v>
      </c>
      <c r="BK148" s="142">
        <f>Q148-SUM(Q149:Q150)</f>
        <v>0</v>
      </c>
      <c r="BL148" s="142">
        <f t="shared" si="76"/>
        <v>0</v>
      </c>
      <c r="BM148" s="142">
        <f t="shared" si="76"/>
        <v>0</v>
      </c>
      <c r="BN148" s="142">
        <f t="shared" si="76"/>
        <v>0</v>
      </c>
      <c r="BO148" s="142">
        <f t="shared" si="76"/>
        <v>0</v>
      </c>
      <c r="BP148" s="142">
        <f t="shared" si="76"/>
        <v>0</v>
      </c>
      <c r="BQ148" s="142">
        <f t="shared" si="76"/>
        <v>0</v>
      </c>
      <c r="BR148" s="142">
        <f t="shared" si="76"/>
        <v>0</v>
      </c>
      <c r="BS148" s="142">
        <f t="shared" si="76"/>
        <v>0</v>
      </c>
      <c r="BT148" s="142">
        <f>Z148-SUM(Z149:Z150)</f>
        <v>0</v>
      </c>
      <c r="BU148" s="142">
        <f t="shared" si="76"/>
        <v>0</v>
      </c>
      <c r="BV148" s="142">
        <f>AB148-SUM(AB149:AB150)</f>
        <v>0</v>
      </c>
      <c r="BW148" s="142">
        <f t="shared" ref="BW148:CK148" si="77">AC148-SUM(AC149:AC150)</f>
        <v>0</v>
      </c>
      <c r="BX148" s="142">
        <f t="shared" si="77"/>
        <v>0</v>
      </c>
      <c r="BY148" s="142">
        <f t="shared" si="77"/>
        <v>0</v>
      </c>
      <c r="BZ148" s="142">
        <f t="shared" si="77"/>
        <v>0</v>
      </c>
      <c r="CA148" s="142">
        <f t="shared" si="77"/>
        <v>0</v>
      </c>
      <c r="CB148" s="142">
        <f t="shared" si="77"/>
        <v>0</v>
      </c>
      <c r="CC148" s="142">
        <f t="shared" si="77"/>
        <v>0</v>
      </c>
      <c r="CD148" s="142">
        <f t="shared" si="77"/>
        <v>0</v>
      </c>
      <c r="CE148" s="142">
        <f t="shared" si="77"/>
        <v>0</v>
      </c>
      <c r="CF148" s="142">
        <f t="shared" si="77"/>
        <v>0</v>
      </c>
      <c r="CG148" s="142">
        <f t="shared" si="77"/>
        <v>0</v>
      </c>
      <c r="CH148" s="142">
        <f t="shared" si="77"/>
        <v>0</v>
      </c>
      <c r="CI148" s="142">
        <f t="shared" si="77"/>
        <v>0</v>
      </c>
      <c r="CJ148" s="142">
        <f t="shared" si="77"/>
        <v>0</v>
      </c>
      <c r="CK148" s="142">
        <f t="shared" si="77"/>
        <v>0</v>
      </c>
    </row>
    <row r="149" spans="2:89" x14ac:dyDescent="0.2">
      <c r="B149" s="139" t="s">
        <v>195</v>
      </c>
      <c r="C149" s="129">
        <v>0</v>
      </c>
      <c r="D149" s="129">
        <v>0</v>
      </c>
      <c r="E149" s="129">
        <v>0</v>
      </c>
      <c r="F149" s="129">
        <v>0</v>
      </c>
      <c r="G149" s="129">
        <v>621942</v>
      </c>
      <c r="H149" s="129">
        <v>0</v>
      </c>
      <c r="I149" s="129">
        <v>0</v>
      </c>
      <c r="J149" s="129">
        <v>0</v>
      </c>
      <c r="K149" s="129">
        <v>0</v>
      </c>
      <c r="L149" s="129">
        <v>0</v>
      </c>
      <c r="M149" s="129">
        <v>0</v>
      </c>
      <c r="N149" s="129">
        <v>0</v>
      </c>
      <c r="O149" s="129">
        <v>0</v>
      </c>
      <c r="P149" s="129">
        <v>0</v>
      </c>
      <c r="Q149" s="129">
        <v>1694640</v>
      </c>
      <c r="R149" s="129">
        <v>18646</v>
      </c>
      <c r="S149" s="129">
        <v>0</v>
      </c>
      <c r="T149" s="129">
        <v>75611</v>
      </c>
      <c r="U149" s="129">
        <v>0</v>
      </c>
      <c r="V149" s="129">
        <v>0</v>
      </c>
      <c r="W149" s="129">
        <v>0</v>
      </c>
      <c r="X149" s="129">
        <v>0</v>
      </c>
      <c r="Y149" s="129">
        <v>0</v>
      </c>
      <c r="Z149" s="129">
        <v>61064</v>
      </c>
      <c r="AA149" s="129">
        <v>0</v>
      </c>
      <c r="AB149" s="129">
        <v>0</v>
      </c>
      <c r="AC149" s="129">
        <v>-77202</v>
      </c>
      <c r="AD149" s="129">
        <v>0</v>
      </c>
      <c r="AE149" s="129">
        <v>1915044</v>
      </c>
      <c r="AF149" s="129">
        <v>0</v>
      </c>
      <c r="AG149" s="129">
        <v>0</v>
      </c>
      <c r="AH149" s="129">
        <v>14925</v>
      </c>
      <c r="AI149" s="129">
        <v>0</v>
      </c>
      <c r="AJ149" s="129">
        <v>0</v>
      </c>
      <c r="AK149" s="129">
        <v>3690</v>
      </c>
      <c r="AL149" s="129"/>
      <c r="AM149" s="129"/>
      <c r="AN149" s="129"/>
      <c r="AO149" s="129"/>
      <c r="AP149" s="129"/>
      <c r="AQ149" s="117">
        <f t="shared" si="53"/>
        <v>4328360</v>
      </c>
    </row>
    <row r="150" spans="2:89" x14ac:dyDescent="0.2">
      <c r="B150" s="139" t="s">
        <v>196</v>
      </c>
      <c r="C150" s="129">
        <v>199300</v>
      </c>
      <c r="D150" s="129">
        <v>107</v>
      </c>
      <c r="E150" s="129">
        <v>258230</v>
      </c>
      <c r="F150" s="129">
        <v>57619</v>
      </c>
      <c r="G150" s="129">
        <v>11096279</v>
      </c>
      <c r="H150" s="129">
        <v>453790</v>
      </c>
      <c r="I150" s="129">
        <v>7225</v>
      </c>
      <c r="J150" s="129">
        <v>58500</v>
      </c>
      <c r="K150" s="129">
        <v>-870</v>
      </c>
      <c r="L150" s="129">
        <v>13673524</v>
      </c>
      <c r="M150" s="129">
        <v>0</v>
      </c>
      <c r="N150" s="129">
        <v>30380</v>
      </c>
      <c r="O150" s="129">
        <v>-7961666</v>
      </c>
      <c r="P150" s="129">
        <v>0</v>
      </c>
      <c r="Q150" s="129">
        <v>4273844</v>
      </c>
      <c r="R150" s="129">
        <v>-13824885</v>
      </c>
      <c r="S150" s="129">
        <v>0</v>
      </c>
      <c r="T150" s="129">
        <v>16806330</v>
      </c>
      <c r="U150" s="129">
        <v>32303</v>
      </c>
      <c r="V150" s="129">
        <v>3079</v>
      </c>
      <c r="W150" s="129">
        <v>0</v>
      </c>
      <c r="X150" s="129">
        <v>2092746</v>
      </c>
      <c r="Y150" s="129">
        <v>-396</v>
      </c>
      <c r="Z150" s="129">
        <v>1847425</v>
      </c>
      <c r="AA150" s="129">
        <v>480669</v>
      </c>
      <c r="AB150" s="129">
        <v>412</v>
      </c>
      <c r="AC150" s="129">
        <v>4791334</v>
      </c>
      <c r="AD150" s="129">
        <v>-28830</v>
      </c>
      <c r="AE150" s="129">
        <v>318242</v>
      </c>
      <c r="AF150" s="129">
        <v>-310314</v>
      </c>
      <c r="AG150" s="129">
        <v>301892</v>
      </c>
      <c r="AH150" s="129">
        <v>890314</v>
      </c>
      <c r="AI150" s="129">
        <v>168725</v>
      </c>
      <c r="AJ150" s="129">
        <v>78288</v>
      </c>
      <c r="AK150" s="129">
        <v>-42364</v>
      </c>
      <c r="AL150" s="129"/>
      <c r="AM150" s="129"/>
      <c r="AN150" s="129"/>
      <c r="AO150" s="129"/>
      <c r="AP150" s="129"/>
      <c r="AQ150" s="117">
        <f t="shared" si="53"/>
        <v>35751232</v>
      </c>
    </row>
    <row r="151" spans="2:89" x14ac:dyDescent="0.2">
      <c r="B151" s="138" t="s">
        <v>197</v>
      </c>
      <c r="C151" s="129">
        <v>1772003</v>
      </c>
      <c r="D151" s="129">
        <v>-9370</v>
      </c>
      <c r="E151" s="129">
        <v>0</v>
      </c>
      <c r="F151" s="129">
        <v>504393</v>
      </c>
      <c r="G151" s="129">
        <v>44333489</v>
      </c>
      <c r="H151" s="129">
        <v>46672</v>
      </c>
      <c r="I151" s="129">
        <v>-29413</v>
      </c>
      <c r="J151" s="129">
        <v>-129637</v>
      </c>
      <c r="K151" s="129">
        <v>-98</v>
      </c>
      <c r="L151" s="129">
        <v>6241439</v>
      </c>
      <c r="M151" s="129">
        <v>0</v>
      </c>
      <c r="N151" s="129">
        <v>0</v>
      </c>
      <c r="O151" s="129">
        <v>10065497</v>
      </c>
      <c r="P151" s="129">
        <v>0</v>
      </c>
      <c r="Q151" s="129">
        <v>19225927</v>
      </c>
      <c r="R151" s="129">
        <v>82001556</v>
      </c>
      <c r="S151" s="129">
        <v>0</v>
      </c>
      <c r="T151" s="129">
        <v>-325729</v>
      </c>
      <c r="U151" s="129">
        <v>7505</v>
      </c>
      <c r="V151" s="129">
        <v>0</v>
      </c>
      <c r="W151" s="129">
        <v>0</v>
      </c>
      <c r="X151" s="129">
        <v>451811</v>
      </c>
      <c r="Y151" s="129">
        <v>0</v>
      </c>
      <c r="Z151" s="129">
        <v>-4480437</v>
      </c>
      <c r="AA151" s="129">
        <v>349558</v>
      </c>
      <c r="AB151" s="129">
        <v>-36516</v>
      </c>
      <c r="AC151" s="129">
        <v>15975977</v>
      </c>
      <c r="AD151" s="129">
        <v>9102068</v>
      </c>
      <c r="AE151" s="129">
        <v>93718</v>
      </c>
      <c r="AF151" s="129">
        <v>530601</v>
      </c>
      <c r="AG151" s="129">
        <v>0</v>
      </c>
      <c r="AH151" s="129">
        <v>8682135</v>
      </c>
      <c r="AI151" s="129">
        <v>0</v>
      </c>
      <c r="AJ151" s="129">
        <v>0</v>
      </c>
      <c r="AK151" s="129">
        <v>754845</v>
      </c>
      <c r="AL151" s="129"/>
      <c r="AM151" s="129"/>
      <c r="AN151" s="129"/>
      <c r="AO151" s="129"/>
      <c r="AP151" s="129"/>
      <c r="AQ151" s="117">
        <f t="shared" si="53"/>
        <v>195127994</v>
      </c>
      <c r="AW151" s="142">
        <f t="shared" ref="AW151:BF151" si="78">C151-SUM(C152:C153)</f>
        <v>0</v>
      </c>
      <c r="AX151" s="142">
        <f t="shared" si="78"/>
        <v>0</v>
      </c>
      <c r="AY151" s="142">
        <f t="shared" si="78"/>
        <v>0</v>
      </c>
      <c r="AZ151" s="142">
        <f t="shared" si="78"/>
        <v>0</v>
      </c>
      <c r="BA151" s="142">
        <f t="shared" si="78"/>
        <v>0</v>
      </c>
      <c r="BB151" s="142">
        <f t="shared" si="78"/>
        <v>0</v>
      </c>
      <c r="BC151" s="142">
        <f t="shared" si="78"/>
        <v>0</v>
      </c>
      <c r="BD151" s="142">
        <f t="shared" si="78"/>
        <v>0</v>
      </c>
      <c r="BE151" s="142">
        <f t="shared" si="78"/>
        <v>0</v>
      </c>
      <c r="BF151" s="142">
        <f t="shared" si="78"/>
        <v>0</v>
      </c>
      <c r="BG151" s="142">
        <f t="shared" ref="BG151:BV151" si="79">M151-SUM(M152:M153)</f>
        <v>0</v>
      </c>
      <c r="BH151" s="142">
        <f t="shared" si="79"/>
        <v>0</v>
      </c>
      <c r="BI151" s="142">
        <f t="shared" si="79"/>
        <v>0</v>
      </c>
      <c r="BJ151" s="142">
        <f t="shared" si="79"/>
        <v>0</v>
      </c>
      <c r="BK151" s="142">
        <f>Q151-SUM(Q152:Q153)</f>
        <v>0</v>
      </c>
      <c r="BL151" s="142">
        <f t="shared" si="79"/>
        <v>0</v>
      </c>
      <c r="BM151" s="142">
        <f t="shared" si="79"/>
        <v>0</v>
      </c>
      <c r="BN151" s="142">
        <f t="shared" si="79"/>
        <v>0</v>
      </c>
      <c r="BO151" s="142">
        <f t="shared" si="79"/>
        <v>0</v>
      </c>
      <c r="BP151" s="142">
        <f t="shared" si="79"/>
        <v>0</v>
      </c>
      <c r="BQ151" s="142">
        <f t="shared" si="79"/>
        <v>0</v>
      </c>
      <c r="BR151" s="142">
        <f t="shared" si="79"/>
        <v>0</v>
      </c>
      <c r="BS151" s="142">
        <f t="shared" si="79"/>
        <v>0</v>
      </c>
      <c r="BT151" s="142">
        <f t="shared" si="79"/>
        <v>0</v>
      </c>
      <c r="BU151" s="142">
        <f t="shared" si="79"/>
        <v>0</v>
      </c>
      <c r="BV151" s="142">
        <f t="shared" si="79"/>
        <v>0</v>
      </c>
      <c r="BW151" s="142">
        <f t="shared" ref="BW151:CK151" si="80">AC151-SUM(AC152:AC153)</f>
        <v>0</v>
      </c>
      <c r="BX151" s="142">
        <f t="shared" si="80"/>
        <v>0</v>
      </c>
      <c r="BY151" s="142">
        <f t="shared" si="80"/>
        <v>0</v>
      </c>
      <c r="BZ151" s="142">
        <f t="shared" si="80"/>
        <v>0</v>
      </c>
      <c r="CA151" s="142">
        <f t="shared" si="80"/>
        <v>0</v>
      </c>
      <c r="CB151" s="142">
        <f t="shared" si="80"/>
        <v>0</v>
      </c>
      <c r="CC151" s="142">
        <f t="shared" si="80"/>
        <v>0</v>
      </c>
      <c r="CD151" s="142">
        <f t="shared" si="80"/>
        <v>0</v>
      </c>
      <c r="CE151" s="142">
        <f t="shared" si="80"/>
        <v>0</v>
      </c>
      <c r="CF151" s="142">
        <f t="shared" si="80"/>
        <v>0</v>
      </c>
      <c r="CG151" s="142">
        <f t="shared" si="80"/>
        <v>0</v>
      </c>
      <c r="CH151" s="142">
        <f t="shared" si="80"/>
        <v>0</v>
      </c>
      <c r="CI151" s="142">
        <f t="shared" si="80"/>
        <v>0</v>
      </c>
      <c r="CJ151" s="142">
        <f t="shared" si="80"/>
        <v>0</v>
      </c>
      <c r="CK151" s="142">
        <f t="shared" si="80"/>
        <v>0</v>
      </c>
    </row>
    <row r="152" spans="2:89" x14ac:dyDescent="0.2">
      <c r="B152" s="139" t="s">
        <v>198</v>
      </c>
      <c r="C152" s="129">
        <v>0</v>
      </c>
      <c r="D152" s="129">
        <v>0</v>
      </c>
      <c r="E152" s="129">
        <v>0</v>
      </c>
      <c r="F152" s="129">
        <v>0</v>
      </c>
      <c r="G152" s="129">
        <v>-1245067</v>
      </c>
      <c r="H152" s="129">
        <v>0</v>
      </c>
      <c r="I152" s="129">
        <v>0</v>
      </c>
      <c r="J152" s="129">
        <v>0</v>
      </c>
      <c r="K152" s="129">
        <v>0</v>
      </c>
      <c r="L152" s="129">
        <v>0</v>
      </c>
      <c r="M152" s="129">
        <v>0</v>
      </c>
      <c r="N152" s="129">
        <v>0</v>
      </c>
      <c r="O152" s="129">
        <v>-241</v>
      </c>
      <c r="P152" s="129">
        <v>0</v>
      </c>
      <c r="Q152" s="129">
        <v>0</v>
      </c>
      <c r="R152" s="129">
        <v>-12849</v>
      </c>
      <c r="S152" s="129">
        <v>0</v>
      </c>
      <c r="T152" s="129">
        <v>0</v>
      </c>
      <c r="U152" s="129">
        <v>0</v>
      </c>
      <c r="V152" s="129">
        <v>0</v>
      </c>
      <c r="W152" s="129">
        <v>0</v>
      </c>
      <c r="X152" s="129">
        <v>0</v>
      </c>
      <c r="Y152" s="129">
        <v>0</v>
      </c>
      <c r="Z152" s="129">
        <v>0</v>
      </c>
      <c r="AA152" s="129">
        <v>2541</v>
      </c>
      <c r="AB152" s="129">
        <v>0</v>
      </c>
      <c r="AC152" s="129">
        <v>192253</v>
      </c>
      <c r="AD152" s="129">
        <v>-202414</v>
      </c>
      <c r="AE152" s="129">
        <v>0</v>
      </c>
      <c r="AF152" s="129">
        <v>6945</v>
      </c>
      <c r="AG152" s="129">
        <v>0</v>
      </c>
      <c r="AH152" s="129">
        <v>31030</v>
      </c>
      <c r="AI152" s="129">
        <v>0</v>
      </c>
      <c r="AJ152" s="129">
        <v>0</v>
      </c>
      <c r="AK152" s="129">
        <v>0</v>
      </c>
      <c r="AL152" s="129"/>
      <c r="AM152" s="129"/>
      <c r="AN152" s="129"/>
      <c r="AO152" s="129"/>
      <c r="AP152" s="129"/>
      <c r="AQ152" s="117">
        <f t="shared" si="53"/>
        <v>-1227802</v>
      </c>
    </row>
    <row r="153" spans="2:89" x14ac:dyDescent="0.2">
      <c r="B153" s="139" t="s">
        <v>199</v>
      </c>
      <c r="C153" s="129">
        <v>1772003</v>
      </c>
      <c r="D153" s="129">
        <v>-9370</v>
      </c>
      <c r="E153" s="129">
        <v>0</v>
      </c>
      <c r="F153" s="129">
        <v>504393</v>
      </c>
      <c r="G153" s="129">
        <v>45578556</v>
      </c>
      <c r="H153" s="129">
        <v>46672</v>
      </c>
      <c r="I153" s="129">
        <v>-29413</v>
      </c>
      <c r="J153" s="129">
        <v>-129637</v>
      </c>
      <c r="K153" s="129">
        <v>-98</v>
      </c>
      <c r="L153" s="129">
        <v>6241439</v>
      </c>
      <c r="M153" s="129">
        <v>0</v>
      </c>
      <c r="N153" s="129">
        <v>0</v>
      </c>
      <c r="O153" s="129">
        <v>10065738</v>
      </c>
      <c r="P153" s="129">
        <v>0</v>
      </c>
      <c r="Q153" s="129">
        <v>19225927</v>
      </c>
      <c r="R153" s="129">
        <v>82014405</v>
      </c>
      <c r="S153" s="129">
        <v>0</v>
      </c>
      <c r="T153" s="129">
        <v>-325729</v>
      </c>
      <c r="U153" s="129">
        <v>7505</v>
      </c>
      <c r="V153" s="129">
        <v>0</v>
      </c>
      <c r="W153" s="129">
        <v>0</v>
      </c>
      <c r="X153" s="129">
        <v>451811</v>
      </c>
      <c r="Y153" s="129">
        <v>0</v>
      </c>
      <c r="Z153" s="129">
        <v>-4480437</v>
      </c>
      <c r="AA153" s="129">
        <v>347017</v>
      </c>
      <c r="AB153" s="129">
        <v>-36516</v>
      </c>
      <c r="AC153" s="129">
        <v>15783724</v>
      </c>
      <c r="AD153" s="129">
        <v>9304482</v>
      </c>
      <c r="AE153" s="129">
        <v>93718</v>
      </c>
      <c r="AF153" s="129">
        <v>523656</v>
      </c>
      <c r="AG153" s="129">
        <v>0</v>
      </c>
      <c r="AH153" s="129">
        <v>8651105</v>
      </c>
      <c r="AI153" s="129">
        <v>0</v>
      </c>
      <c r="AJ153" s="129">
        <v>0</v>
      </c>
      <c r="AK153" s="129">
        <v>754845</v>
      </c>
      <c r="AL153" s="129"/>
      <c r="AM153" s="129"/>
      <c r="AN153" s="129"/>
      <c r="AO153" s="129"/>
      <c r="AP153" s="129"/>
      <c r="AQ153" s="117">
        <f t="shared" si="53"/>
        <v>196355796</v>
      </c>
    </row>
    <row r="154" spans="2:89" x14ac:dyDescent="0.2">
      <c r="B154" s="138" t="s">
        <v>200</v>
      </c>
      <c r="C154" s="129">
        <v>5128380</v>
      </c>
      <c r="D154" s="129">
        <v>-2040</v>
      </c>
      <c r="E154" s="129">
        <v>212408</v>
      </c>
      <c r="F154" s="129">
        <v>935066</v>
      </c>
      <c r="G154" s="129">
        <v>42806885</v>
      </c>
      <c r="H154" s="129">
        <v>3596978</v>
      </c>
      <c r="I154" s="129">
        <v>10353</v>
      </c>
      <c r="J154" s="129">
        <v>31250</v>
      </c>
      <c r="K154" s="129">
        <v>99855</v>
      </c>
      <c r="L154" s="129">
        <v>20255312</v>
      </c>
      <c r="M154" s="129">
        <v>50205</v>
      </c>
      <c r="N154" s="129">
        <v>18827</v>
      </c>
      <c r="O154" s="129">
        <v>7771481</v>
      </c>
      <c r="P154" s="129">
        <v>45466</v>
      </c>
      <c r="Q154" s="129">
        <v>61900156</v>
      </c>
      <c r="R154" s="129">
        <v>71387295</v>
      </c>
      <c r="S154" s="129">
        <v>0</v>
      </c>
      <c r="T154" s="129">
        <v>9164861</v>
      </c>
      <c r="U154" s="129">
        <v>5021</v>
      </c>
      <c r="V154" s="129">
        <v>-237</v>
      </c>
      <c r="W154" s="129">
        <v>0</v>
      </c>
      <c r="X154" s="129">
        <v>772305</v>
      </c>
      <c r="Y154" s="129">
        <v>307926</v>
      </c>
      <c r="Z154" s="129">
        <v>75402892</v>
      </c>
      <c r="AA154" s="129">
        <v>2031820</v>
      </c>
      <c r="AB154" s="129">
        <v>7531651</v>
      </c>
      <c r="AC154" s="129">
        <v>56990404</v>
      </c>
      <c r="AD154" s="129">
        <v>33326197</v>
      </c>
      <c r="AE154" s="129">
        <v>4288414</v>
      </c>
      <c r="AF154" s="129">
        <v>129553</v>
      </c>
      <c r="AG154" s="129">
        <v>105464</v>
      </c>
      <c r="AH154" s="129">
        <v>22068445</v>
      </c>
      <c r="AI154" s="129">
        <v>874080</v>
      </c>
      <c r="AJ154" s="129">
        <v>-44866</v>
      </c>
      <c r="AK154" s="129">
        <v>1066385</v>
      </c>
      <c r="AL154" s="129"/>
      <c r="AM154" s="129"/>
      <c r="AN154" s="129"/>
      <c r="AO154" s="129"/>
      <c r="AP154" s="129"/>
      <c r="AQ154" s="117">
        <f t="shared" si="53"/>
        <v>428268192</v>
      </c>
      <c r="AW154" s="142">
        <f t="shared" ref="AW154:BF154" si="81">C154-(SUM(C155:C156)-SUM(C157:C158))</f>
        <v>0</v>
      </c>
      <c r="AX154" s="142">
        <f t="shared" si="81"/>
        <v>0</v>
      </c>
      <c r="AY154" s="142">
        <f t="shared" si="81"/>
        <v>0</v>
      </c>
      <c r="AZ154" s="142">
        <f t="shared" si="81"/>
        <v>0</v>
      </c>
      <c r="BA154" s="142">
        <f t="shared" si="81"/>
        <v>0</v>
      </c>
      <c r="BB154" s="142">
        <f t="shared" si="81"/>
        <v>0</v>
      </c>
      <c r="BC154" s="142">
        <f>I154-(SUM(I155:I156)-SUM(I157:I158))</f>
        <v>0</v>
      </c>
      <c r="BD154" s="142">
        <f t="shared" si="81"/>
        <v>0</v>
      </c>
      <c r="BE154" s="142">
        <f t="shared" si="81"/>
        <v>0</v>
      </c>
      <c r="BF154" s="142">
        <f t="shared" si="81"/>
        <v>0</v>
      </c>
      <c r="BG154" s="142">
        <f t="shared" ref="BG154:BV154" si="82">M154-(SUM(M155:M156)-SUM(M157:M158))</f>
        <v>0</v>
      </c>
      <c r="BH154" s="142">
        <f>N154-(SUM(N155:N156)-SUM(N157:N158))</f>
        <v>0</v>
      </c>
      <c r="BI154" s="142">
        <f t="shared" si="82"/>
        <v>0</v>
      </c>
      <c r="BJ154" s="142">
        <f t="shared" si="82"/>
        <v>0</v>
      </c>
      <c r="BK154" s="142">
        <f t="shared" si="82"/>
        <v>0</v>
      </c>
      <c r="BL154" s="142">
        <f t="shared" si="82"/>
        <v>0</v>
      </c>
      <c r="BM154" s="142">
        <f t="shared" si="82"/>
        <v>0</v>
      </c>
      <c r="BN154" s="142">
        <f t="shared" si="82"/>
        <v>0</v>
      </c>
      <c r="BO154" s="142">
        <f t="shared" si="82"/>
        <v>0</v>
      </c>
      <c r="BP154" s="142">
        <f t="shared" si="82"/>
        <v>0</v>
      </c>
      <c r="BQ154" s="142">
        <f t="shared" si="82"/>
        <v>0</v>
      </c>
      <c r="BR154" s="142">
        <f t="shared" si="82"/>
        <v>0</v>
      </c>
      <c r="BS154" s="142">
        <f t="shared" si="82"/>
        <v>0</v>
      </c>
      <c r="BT154" s="142">
        <f t="shared" si="82"/>
        <v>0</v>
      </c>
      <c r="BU154" s="142">
        <f t="shared" si="82"/>
        <v>0</v>
      </c>
      <c r="BV154" s="142">
        <f t="shared" si="82"/>
        <v>0</v>
      </c>
      <c r="BW154" s="142">
        <f t="shared" ref="BW154:CK154" si="83">AC154-(SUM(AC155:AC156)-SUM(AC157:AC158))</f>
        <v>0</v>
      </c>
      <c r="BX154" s="142">
        <f t="shared" si="83"/>
        <v>0</v>
      </c>
      <c r="BY154" s="142">
        <f>AE154-(SUM(AE155:AE156)-SUM(AE157:AE158))</f>
        <v>0</v>
      </c>
      <c r="BZ154" s="142">
        <f t="shared" si="83"/>
        <v>0</v>
      </c>
      <c r="CA154" s="142">
        <f>AG154-(SUM(AG155:AG156)-SUM(AG157:AG158))</f>
        <v>0</v>
      </c>
      <c r="CB154" s="142">
        <f t="shared" si="83"/>
        <v>0</v>
      </c>
      <c r="CC154" s="142">
        <f t="shared" si="83"/>
        <v>0</v>
      </c>
      <c r="CD154" s="142">
        <f t="shared" si="83"/>
        <v>0</v>
      </c>
      <c r="CE154" s="142">
        <f t="shared" si="83"/>
        <v>0</v>
      </c>
      <c r="CF154" s="142">
        <f t="shared" si="83"/>
        <v>0</v>
      </c>
      <c r="CG154" s="142">
        <f t="shared" si="83"/>
        <v>0</v>
      </c>
      <c r="CH154" s="142">
        <f t="shared" si="83"/>
        <v>0</v>
      </c>
      <c r="CI154" s="142">
        <f t="shared" si="83"/>
        <v>0</v>
      </c>
      <c r="CJ154" s="142">
        <f t="shared" si="83"/>
        <v>0</v>
      </c>
      <c r="CK154" s="142">
        <f t="shared" si="83"/>
        <v>0</v>
      </c>
    </row>
    <row r="155" spans="2:89" x14ac:dyDescent="0.2">
      <c r="B155" s="139" t="s">
        <v>201</v>
      </c>
      <c r="C155" s="129">
        <v>874323</v>
      </c>
      <c r="D155" s="129">
        <v>0</v>
      </c>
      <c r="E155" s="129">
        <v>0</v>
      </c>
      <c r="F155" s="129">
        <v>184334</v>
      </c>
      <c r="G155" s="129">
        <v>13415950</v>
      </c>
      <c r="H155" s="129">
        <v>1480</v>
      </c>
      <c r="I155" s="129">
        <v>0</v>
      </c>
      <c r="J155" s="129">
        <v>0</v>
      </c>
      <c r="K155" s="129">
        <v>0</v>
      </c>
      <c r="L155" s="129">
        <v>5688247</v>
      </c>
      <c r="M155" s="129">
        <v>0</v>
      </c>
      <c r="N155" s="129">
        <v>0</v>
      </c>
      <c r="O155" s="129">
        <v>1145508</v>
      </c>
      <c r="P155" s="129">
        <v>0</v>
      </c>
      <c r="Q155" s="129">
        <v>17010892</v>
      </c>
      <c r="R155" s="129">
        <v>27008855</v>
      </c>
      <c r="S155" s="129">
        <v>0</v>
      </c>
      <c r="T155" s="129">
        <v>2467973</v>
      </c>
      <c r="U155" s="129">
        <v>0</v>
      </c>
      <c r="V155" s="129">
        <v>0</v>
      </c>
      <c r="W155" s="129">
        <v>0</v>
      </c>
      <c r="X155" s="129">
        <v>76452</v>
      </c>
      <c r="Y155" s="129">
        <v>29364</v>
      </c>
      <c r="Z155" s="129">
        <v>16787722</v>
      </c>
      <c r="AA155" s="129">
        <v>893067</v>
      </c>
      <c r="AB155" s="129">
        <v>1184006</v>
      </c>
      <c r="AC155" s="129">
        <v>12559392</v>
      </c>
      <c r="AD155" s="129">
        <v>7498849</v>
      </c>
      <c r="AE155" s="129">
        <v>26099</v>
      </c>
      <c r="AF155" s="129">
        <v>0</v>
      </c>
      <c r="AG155" s="129">
        <v>0</v>
      </c>
      <c r="AH155" s="129">
        <v>4555195</v>
      </c>
      <c r="AI155" s="129">
        <v>755457</v>
      </c>
      <c r="AJ155" s="129">
        <v>0</v>
      </c>
      <c r="AK155" s="129">
        <v>135564</v>
      </c>
      <c r="AL155" s="129"/>
      <c r="AM155" s="129"/>
      <c r="AN155" s="129"/>
      <c r="AO155" s="129"/>
      <c r="AP155" s="129"/>
      <c r="AQ155" s="117">
        <f t="shared" si="53"/>
        <v>112298729</v>
      </c>
    </row>
    <row r="156" spans="2:89" x14ac:dyDescent="0.2">
      <c r="B156" s="139" t="s">
        <v>202</v>
      </c>
      <c r="C156" s="129">
        <v>4299189</v>
      </c>
      <c r="D156" s="129">
        <v>-2040</v>
      </c>
      <c r="E156" s="129">
        <v>284802</v>
      </c>
      <c r="F156" s="129">
        <v>824241</v>
      </c>
      <c r="G156" s="129">
        <v>32923205</v>
      </c>
      <c r="H156" s="129">
        <v>3625085</v>
      </c>
      <c r="I156" s="129">
        <v>11030</v>
      </c>
      <c r="J156" s="129">
        <v>65248</v>
      </c>
      <c r="K156" s="129">
        <v>110801</v>
      </c>
      <c r="L156" s="129">
        <v>15726613</v>
      </c>
      <c r="M156" s="129">
        <v>61237</v>
      </c>
      <c r="N156" s="129">
        <v>29487</v>
      </c>
      <c r="O156" s="129">
        <v>6775567</v>
      </c>
      <c r="P156" s="129">
        <v>53252</v>
      </c>
      <c r="Q156" s="129">
        <v>46991237</v>
      </c>
      <c r="R156" s="129">
        <v>47364620</v>
      </c>
      <c r="S156" s="129">
        <v>0</v>
      </c>
      <c r="T156" s="129">
        <v>8587634</v>
      </c>
      <c r="U156" s="129">
        <v>9330</v>
      </c>
      <c r="V156" s="129">
        <v>1758</v>
      </c>
      <c r="W156" s="129">
        <v>0</v>
      </c>
      <c r="X156" s="129">
        <v>732439</v>
      </c>
      <c r="Y156" s="129">
        <v>284319</v>
      </c>
      <c r="Z156" s="129">
        <v>61880666</v>
      </c>
      <c r="AA156" s="129">
        <v>1419458</v>
      </c>
      <c r="AB156" s="129">
        <v>6761068</v>
      </c>
      <c r="AC156" s="129">
        <v>45616145</v>
      </c>
      <c r="AD156" s="129">
        <v>26394102</v>
      </c>
      <c r="AE156" s="129">
        <v>4689259</v>
      </c>
      <c r="AF156" s="129">
        <v>158748</v>
      </c>
      <c r="AG156" s="129">
        <v>105464</v>
      </c>
      <c r="AH156" s="129">
        <v>18571588</v>
      </c>
      <c r="AI156" s="129">
        <v>1104897</v>
      </c>
      <c r="AJ156" s="129">
        <v>-33359</v>
      </c>
      <c r="AK156" s="129">
        <v>985843</v>
      </c>
      <c r="AL156" s="129"/>
      <c r="AM156" s="129"/>
      <c r="AN156" s="129"/>
      <c r="AO156" s="129"/>
      <c r="AP156" s="129"/>
      <c r="AQ156" s="117">
        <f t="shared" si="53"/>
        <v>336412933</v>
      </c>
    </row>
    <row r="157" spans="2:89" x14ac:dyDescent="0.2">
      <c r="B157" s="139" t="s">
        <v>203</v>
      </c>
      <c r="C157" s="129">
        <v>30829</v>
      </c>
      <c r="D157" s="129">
        <v>0</v>
      </c>
      <c r="E157" s="129">
        <v>3409</v>
      </c>
      <c r="F157" s="129">
        <v>48441</v>
      </c>
      <c r="G157" s="129">
        <v>1972377</v>
      </c>
      <c r="H157" s="129">
        <v>13882</v>
      </c>
      <c r="I157" s="129">
        <v>0</v>
      </c>
      <c r="J157" s="129">
        <v>11138</v>
      </c>
      <c r="K157" s="129">
        <v>0</v>
      </c>
      <c r="L157" s="129">
        <v>600923</v>
      </c>
      <c r="M157" s="129">
        <v>0</v>
      </c>
      <c r="N157" s="129">
        <v>0</v>
      </c>
      <c r="O157" s="129">
        <v>60906</v>
      </c>
      <c r="P157" s="129">
        <v>0</v>
      </c>
      <c r="Q157" s="129">
        <v>1795249</v>
      </c>
      <c r="R157" s="129">
        <v>1576207</v>
      </c>
      <c r="S157" s="129">
        <v>0</v>
      </c>
      <c r="T157" s="129">
        <v>358746</v>
      </c>
      <c r="U157" s="129">
        <v>0</v>
      </c>
      <c r="V157" s="129">
        <v>1995</v>
      </c>
      <c r="W157" s="129">
        <v>0</v>
      </c>
      <c r="X157" s="129">
        <v>27279</v>
      </c>
      <c r="Y157" s="129">
        <v>3544</v>
      </c>
      <c r="Z157" s="129">
        <v>1028995</v>
      </c>
      <c r="AA157" s="129">
        <v>188790</v>
      </c>
      <c r="AB157" s="129">
        <v>123908</v>
      </c>
      <c r="AC157" s="129">
        <v>638041</v>
      </c>
      <c r="AD157" s="129">
        <v>6312</v>
      </c>
      <c r="AE157" s="129">
        <v>320101</v>
      </c>
      <c r="AF157" s="129">
        <v>17927</v>
      </c>
      <c r="AG157" s="129">
        <v>0</v>
      </c>
      <c r="AH157" s="129">
        <v>562796</v>
      </c>
      <c r="AI157" s="129">
        <v>649169</v>
      </c>
      <c r="AJ157" s="129">
        <v>0</v>
      </c>
      <c r="AK157" s="129">
        <v>0</v>
      </c>
      <c r="AL157" s="129"/>
      <c r="AM157" s="129"/>
      <c r="AN157" s="129"/>
      <c r="AO157" s="129"/>
      <c r="AP157" s="129"/>
      <c r="AQ157" s="117">
        <f t="shared" si="53"/>
        <v>10040964</v>
      </c>
    </row>
    <row r="158" spans="2:89" x14ac:dyDescent="0.2">
      <c r="B158" s="139" t="s">
        <v>204</v>
      </c>
      <c r="C158" s="129">
        <v>14303</v>
      </c>
      <c r="D158" s="129">
        <v>0</v>
      </c>
      <c r="E158" s="129">
        <v>68985</v>
      </c>
      <c r="F158" s="129">
        <v>25068</v>
      </c>
      <c r="G158" s="129">
        <v>1559893</v>
      </c>
      <c r="H158" s="129">
        <v>15705</v>
      </c>
      <c r="I158" s="129">
        <v>677</v>
      </c>
      <c r="J158" s="129">
        <v>22860</v>
      </c>
      <c r="K158" s="129">
        <v>10946</v>
      </c>
      <c r="L158" s="129">
        <v>558625</v>
      </c>
      <c r="M158" s="129">
        <v>11032</v>
      </c>
      <c r="N158" s="129">
        <v>10660</v>
      </c>
      <c r="O158" s="129">
        <v>88688</v>
      </c>
      <c r="P158" s="129">
        <v>7786</v>
      </c>
      <c r="Q158" s="129">
        <v>306724</v>
      </c>
      <c r="R158" s="129">
        <v>1409973</v>
      </c>
      <c r="S158" s="129">
        <v>0</v>
      </c>
      <c r="T158" s="129">
        <v>1532000</v>
      </c>
      <c r="U158" s="129">
        <v>4309</v>
      </c>
      <c r="V158" s="129">
        <v>0</v>
      </c>
      <c r="W158" s="129">
        <v>0</v>
      </c>
      <c r="X158" s="129">
        <v>9307</v>
      </c>
      <c r="Y158" s="129">
        <v>2213</v>
      </c>
      <c r="Z158" s="129">
        <v>2236501</v>
      </c>
      <c r="AA158" s="129">
        <v>91915</v>
      </c>
      <c r="AB158" s="129">
        <v>289515</v>
      </c>
      <c r="AC158" s="129">
        <v>547092</v>
      </c>
      <c r="AD158" s="129">
        <v>560442</v>
      </c>
      <c r="AE158" s="129">
        <v>106843</v>
      </c>
      <c r="AF158" s="129">
        <v>11268</v>
      </c>
      <c r="AG158" s="129">
        <v>0</v>
      </c>
      <c r="AH158" s="129">
        <v>495542</v>
      </c>
      <c r="AI158" s="129">
        <v>337105</v>
      </c>
      <c r="AJ158" s="129">
        <v>11507</v>
      </c>
      <c r="AK158" s="129">
        <v>55022</v>
      </c>
      <c r="AL158" s="129"/>
      <c r="AM158" s="129"/>
      <c r="AN158" s="129"/>
      <c r="AO158" s="129"/>
      <c r="AP158" s="129"/>
      <c r="AQ158" s="117">
        <f t="shared" si="53"/>
        <v>10402506</v>
      </c>
    </row>
    <row r="159" spans="2:89" x14ac:dyDescent="0.2">
      <c r="B159" s="138" t="s">
        <v>205</v>
      </c>
      <c r="C159" s="129">
        <v>0</v>
      </c>
      <c r="D159" s="129">
        <v>0</v>
      </c>
      <c r="E159" s="129">
        <v>19227</v>
      </c>
      <c r="F159" s="129">
        <v>439264</v>
      </c>
      <c r="G159" s="129">
        <v>2247506</v>
      </c>
      <c r="H159" s="129">
        <v>0</v>
      </c>
      <c r="I159" s="129">
        <v>0</v>
      </c>
      <c r="J159" s="129">
        <v>0</v>
      </c>
      <c r="K159" s="129">
        <v>0</v>
      </c>
      <c r="L159" s="129">
        <v>12864865</v>
      </c>
      <c r="M159" s="129">
        <v>0</v>
      </c>
      <c r="N159" s="129">
        <v>0</v>
      </c>
      <c r="O159" s="129">
        <v>0</v>
      </c>
      <c r="P159" s="129">
        <v>0</v>
      </c>
      <c r="Q159" s="129">
        <v>11705283</v>
      </c>
      <c r="R159" s="129">
        <v>11022224</v>
      </c>
      <c r="S159" s="129">
        <v>0</v>
      </c>
      <c r="T159" s="129">
        <v>-300175</v>
      </c>
      <c r="U159" s="129">
        <v>0</v>
      </c>
      <c r="V159" s="129">
        <v>0</v>
      </c>
      <c r="W159" s="129">
        <v>0</v>
      </c>
      <c r="X159" s="129">
        <v>0</v>
      </c>
      <c r="Y159" s="129">
        <v>-247</v>
      </c>
      <c r="Z159" s="129">
        <v>13228696</v>
      </c>
      <c r="AA159" s="129">
        <v>293673</v>
      </c>
      <c r="AB159" s="129">
        <v>1062976</v>
      </c>
      <c r="AC159" s="129">
        <v>1876424</v>
      </c>
      <c r="AD159" s="129">
        <v>5174341</v>
      </c>
      <c r="AE159" s="129">
        <v>830</v>
      </c>
      <c r="AF159" s="129">
        <v>0</v>
      </c>
      <c r="AG159" s="129">
        <v>0</v>
      </c>
      <c r="AH159" s="129">
        <v>7021092</v>
      </c>
      <c r="AI159" s="129">
        <v>3397607</v>
      </c>
      <c r="AJ159" s="129">
        <v>0</v>
      </c>
      <c r="AK159" s="129">
        <v>182072</v>
      </c>
      <c r="AL159" s="129"/>
      <c r="AM159" s="129"/>
      <c r="AN159" s="129"/>
      <c r="AO159" s="129"/>
      <c r="AP159" s="129"/>
      <c r="AQ159" s="117">
        <f t="shared" si="53"/>
        <v>70235658</v>
      </c>
    </row>
    <row r="160" spans="2:89" x14ac:dyDescent="0.2">
      <c r="B160" s="138" t="s">
        <v>206</v>
      </c>
      <c r="C160" s="129">
        <v>61836</v>
      </c>
      <c r="D160" s="129">
        <v>0</v>
      </c>
      <c r="E160" s="129">
        <v>-8244</v>
      </c>
      <c r="F160" s="129">
        <v>775</v>
      </c>
      <c r="G160" s="129">
        <v>-10680637</v>
      </c>
      <c r="H160" s="129">
        <v>336</v>
      </c>
      <c r="I160" s="129">
        <v>0</v>
      </c>
      <c r="J160" s="129">
        <v>0</v>
      </c>
      <c r="K160" s="129">
        <v>560</v>
      </c>
      <c r="L160" s="129">
        <v>212013</v>
      </c>
      <c r="M160" s="129">
        <v>-391</v>
      </c>
      <c r="N160" s="129">
        <v>160</v>
      </c>
      <c r="O160" s="129">
        <v>-6557171</v>
      </c>
      <c r="P160" s="129">
        <v>0</v>
      </c>
      <c r="Q160" s="129">
        <v>-11644168</v>
      </c>
      <c r="R160" s="129">
        <v>-4795231</v>
      </c>
      <c r="S160" s="129">
        <v>0</v>
      </c>
      <c r="T160" s="129">
        <v>-694890</v>
      </c>
      <c r="U160" s="129">
        <v>0</v>
      </c>
      <c r="V160" s="129">
        <v>0</v>
      </c>
      <c r="W160" s="129">
        <v>0</v>
      </c>
      <c r="X160" s="129">
        <v>-96732</v>
      </c>
      <c r="Y160" s="129">
        <v>238</v>
      </c>
      <c r="Z160" s="129">
        <v>-1378400</v>
      </c>
      <c r="AA160" s="129">
        <v>139377</v>
      </c>
      <c r="AB160" s="129">
        <v>69166</v>
      </c>
      <c r="AC160" s="129">
        <v>12858072</v>
      </c>
      <c r="AD160" s="129">
        <v>140455</v>
      </c>
      <c r="AE160" s="129">
        <v>-451547</v>
      </c>
      <c r="AF160" s="129">
        <v>0</v>
      </c>
      <c r="AG160" s="129">
        <v>-251</v>
      </c>
      <c r="AH160" s="129">
        <v>-285504</v>
      </c>
      <c r="AI160" s="129">
        <v>2326</v>
      </c>
      <c r="AJ160" s="129">
        <v>-24631</v>
      </c>
      <c r="AK160" s="129">
        <v>11511</v>
      </c>
      <c r="AL160" s="129"/>
      <c r="AM160" s="129"/>
      <c r="AN160" s="129"/>
      <c r="AO160" s="129"/>
      <c r="AP160" s="129"/>
      <c r="AQ160" s="117">
        <f t="shared" si="53"/>
        <v>-23120972</v>
      </c>
    </row>
    <row r="161" spans="2:89" x14ac:dyDescent="0.2">
      <c r="B161" s="140" t="s">
        <v>207</v>
      </c>
      <c r="C161" s="126">
        <v>10668631</v>
      </c>
      <c r="D161" s="126">
        <v>66505</v>
      </c>
      <c r="E161" s="126">
        <v>4707500</v>
      </c>
      <c r="F161" s="126">
        <v>7056888</v>
      </c>
      <c r="G161" s="126">
        <v>25476246</v>
      </c>
      <c r="H161" s="126">
        <v>-4096901</v>
      </c>
      <c r="I161" s="126">
        <v>241001</v>
      </c>
      <c r="J161" s="126">
        <v>7641914</v>
      </c>
      <c r="K161" s="126">
        <v>5224827</v>
      </c>
      <c r="L161" s="126">
        <v>26926874</v>
      </c>
      <c r="M161" s="126">
        <v>-1172045</v>
      </c>
      <c r="N161" s="126">
        <v>3897835</v>
      </c>
      <c r="O161" s="126">
        <v>17499186</v>
      </c>
      <c r="P161" s="126">
        <v>-94389</v>
      </c>
      <c r="Q161" s="126">
        <v>53159287</v>
      </c>
      <c r="R161" s="126">
        <v>126074686</v>
      </c>
      <c r="S161" s="126">
        <v>-91686</v>
      </c>
      <c r="T161" s="126">
        <v>17804535</v>
      </c>
      <c r="U161" s="126">
        <v>369304</v>
      </c>
      <c r="V161" s="126">
        <v>-2854</v>
      </c>
      <c r="W161" s="126">
        <v>0</v>
      </c>
      <c r="X161" s="126">
        <v>3231347</v>
      </c>
      <c r="Y161" s="126">
        <v>437794</v>
      </c>
      <c r="Z161" s="126">
        <v>54846263</v>
      </c>
      <c r="AA161" s="126">
        <v>2588448</v>
      </c>
      <c r="AB161" s="126">
        <v>10409430</v>
      </c>
      <c r="AC161" s="126">
        <v>42427482</v>
      </c>
      <c r="AD161" s="126">
        <v>17876811</v>
      </c>
      <c r="AE161" s="126">
        <v>134784</v>
      </c>
      <c r="AF161" s="126">
        <v>4978390</v>
      </c>
      <c r="AG161" s="126">
        <v>2123279</v>
      </c>
      <c r="AH161" s="126">
        <v>19771488</v>
      </c>
      <c r="AI161" s="126">
        <v>6150202</v>
      </c>
      <c r="AJ161" s="126">
        <v>-33426</v>
      </c>
      <c r="AK161" s="126">
        <v>11885210</v>
      </c>
      <c r="AL161" s="126"/>
      <c r="AM161" s="126"/>
      <c r="AN161" s="126"/>
      <c r="AO161" s="126"/>
      <c r="AP161" s="126"/>
      <c r="AQ161" s="117">
        <f t="shared" si="53"/>
        <v>478184846</v>
      </c>
      <c r="AW161" s="142">
        <f>C161-(C116-C144+C147)</f>
        <v>0</v>
      </c>
      <c r="AX161" s="142">
        <f t="shared" ref="AX161:BF161" si="84">D161-(D116-D144+D147)</f>
        <v>0</v>
      </c>
      <c r="AY161" s="142">
        <f t="shared" si="84"/>
        <v>0</v>
      </c>
      <c r="AZ161" s="142">
        <f t="shared" si="84"/>
        <v>0</v>
      </c>
      <c r="BA161" s="142">
        <f>G161-(G116-G144+G147)</f>
        <v>0</v>
      </c>
      <c r="BB161" s="142">
        <f>H161-(H116-H144+H147)</f>
        <v>0</v>
      </c>
      <c r="BC161" s="142">
        <f>I161-(I116-I144+I147)</f>
        <v>0</v>
      </c>
      <c r="BD161" s="142">
        <f t="shared" si="84"/>
        <v>0</v>
      </c>
      <c r="BE161" s="142">
        <f t="shared" si="84"/>
        <v>0</v>
      </c>
      <c r="BF161" s="142">
        <f t="shared" si="84"/>
        <v>0</v>
      </c>
      <c r="BG161" s="142">
        <f t="shared" ref="BG161:BV161" si="85">M161-(M116-M144+M147)</f>
        <v>0</v>
      </c>
      <c r="BH161" s="142">
        <f>N161-(N116-N144+N147)</f>
        <v>0</v>
      </c>
      <c r="BI161" s="142">
        <f>O161-(O116-O144+O147)</f>
        <v>0</v>
      </c>
      <c r="BJ161" s="142">
        <f t="shared" si="85"/>
        <v>0</v>
      </c>
      <c r="BK161" s="142">
        <f t="shared" si="85"/>
        <v>0</v>
      </c>
      <c r="BL161" s="142">
        <f t="shared" si="85"/>
        <v>0</v>
      </c>
      <c r="BM161" s="142">
        <f t="shared" si="85"/>
        <v>0</v>
      </c>
      <c r="BN161" s="142">
        <f t="shared" si="85"/>
        <v>0</v>
      </c>
      <c r="BO161" s="142">
        <f t="shared" si="85"/>
        <v>0</v>
      </c>
      <c r="BP161" s="142">
        <f>V161-(V116-V144+V147)</f>
        <v>0</v>
      </c>
      <c r="BQ161" s="142">
        <f>W161-(W116-W144+W147)</f>
        <v>0</v>
      </c>
      <c r="BR161" s="142">
        <f t="shared" si="85"/>
        <v>0</v>
      </c>
      <c r="BS161" s="142">
        <f t="shared" si="85"/>
        <v>0</v>
      </c>
      <c r="BT161" s="142">
        <f>Z161-(Z116-Z144+Z147)</f>
        <v>0</v>
      </c>
      <c r="BU161" s="142">
        <f t="shared" si="85"/>
        <v>0</v>
      </c>
      <c r="BV161" s="142">
        <f t="shared" si="85"/>
        <v>0</v>
      </c>
      <c r="BW161" s="142">
        <f>AC161-(AC116-AC144+AC147)</f>
        <v>0</v>
      </c>
      <c r="BX161" s="142">
        <f t="shared" ref="BX161:CK161" si="86">AD161-(AD116-AD144+AD147)</f>
        <v>0</v>
      </c>
      <c r="BY161" s="142">
        <f>AE161-(AE116-AE144+AE147)</f>
        <v>0</v>
      </c>
      <c r="BZ161" s="142">
        <f t="shared" si="86"/>
        <v>0</v>
      </c>
      <c r="CA161" s="142">
        <f>AG161-(AG116-AG144+AG147)</f>
        <v>0</v>
      </c>
      <c r="CB161" s="142">
        <f t="shared" si="86"/>
        <v>0</v>
      </c>
      <c r="CC161" s="142">
        <f t="shared" si="86"/>
        <v>0</v>
      </c>
      <c r="CD161" s="142">
        <f t="shared" si="86"/>
        <v>0</v>
      </c>
      <c r="CE161" s="142">
        <f t="shared" si="86"/>
        <v>0</v>
      </c>
      <c r="CF161" s="142">
        <f t="shared" si="86"/>
        <v>0</v>
      </c>
      <c r="CG161" s="142">
        <f t="shared" si="86"/>
        <v>0</v>
      </c>
      <c r="CH161" s="142">
        <f t="shared" si="86"/>
        <v>0</v>
      </c>
      <c r="CI161" s="142">
        <f t="shared" si="86"/>
        <v>0</v>
      </c>
      <c r="CJ161" s="142">
        <f t="shared" si="86"/>
        <v>0</v>
      </c>
      <c r="CK161" s="142">
        <f t="shared" si="86"/>
        <v>0</v>
      </c>
    </row>
    <row r="162" spans="2:89" x14ac:dyDescent="0.2">
      <c r="B162" s="134" t="s">
        <v>208</v>
      </c>
      <c r="C162" s="129">
        <v>0</v>
      </c>
      <c r="D162" s="129">
        <v>-2</v>
      </c>
      <c r="E162" s="129">
        <v>-6075</v>
      </c>
      <c r="F162" s="129">
        <v>-21874</v>
      </c>
      <c r="G162" s="129">
        <v>953785</v>
      </c>
      <c r="H162" s="129">
        <v>21871</v>
      </c>
      <c r="I162" s="129">
        <v>25303</v>
      </c>
      <c r="J162" s="129">
        <v>11661</v>
      </c>
      <c r="K162" s="129">
        <v>0</v>
      </c>
      <c r="L162" s="129">
        <v>-843389</v>
      </c>
      <c r="M162" s="129">
        <v>1020663</v>
      </c>
      <c r="N162" s="129">
        <v>-11622</v>
      </c>
      <c r="O162" s="129">
        <v>-70747</v>
      </c>
      <c r="P162" s="129">
        <v>0</v>
      </c>
      <c r="Q162" s="129">
        <v>-660659</v>
      </c>
      <c r="R162" s="129">
        <v>2926315</v>
      </c>
      <c r="S162" s="129">
        <v>5828</v>
      </c>
      <c r="T162" s="129">
        <v>-107823</v>
      </c>
      <c r="U162" s="129">
        <v>-45620</v>
      </c>
      <c r="V162" s="129">
        <v>228</v>
      </c>
      <c r="W162" s="129">
        <v>0</v>
      </c>
      <c r="X162" s="129">
        <v>-200</v>
      </c>
      <c r="Y162" s="129">
        <v>-18162</v>
      </c>
      <c r="Z162" s="129">
        <v>36775</v>
      </c>
      <c r="AA162" s="129">
        <v>16425</v>
      </c>
      <c r="AB162" s="129">
        <v>-59722</v>
      </c>
      <c r="AC162" s="129">
        <v>-906432</v>
      </c>
      <c r="AD162" s="129">
        <v>-240488</v>
      </c>
      <c r="AE162" s="129">
        <v>-22985</v>
      </c>
      <c r="AF162" s="129">
        <v>4603</v>
      </c>
      <c r="AG162" s="129">
        <v>-3486</v>
      </c>
      <c r="AH162" s="129">
        <v>-11158</v>
      </c>
      <c r="AI162" s="129">
        <v>25404</v>
      </c>
      <c r="AJ162" s="129">
        <v>1</v>
      </c>
      <c r="AK162" s="129">
        <v>-4918</v>
      </c>
      <c r="AL162" s="129"/>
      <c r="AM162" s="129"/>
      <c r="AN162" s="129"/>
      <c r="AO162" s="129"/>
      <c r="AP162" s="129"/>
      <c r="AQ162" s="117">
        <f t="shared" si="53"/>
        <v>2013500</v>
      </c>
      <c r="AW162" s="142">
        <f>C162-(C163-C164)</f>
        <v>0</v>
      </c>
      <c r="AX162" s="142">
        <f t="shared" ref="AX162:BF162" si="87">D162-(D163-D164)</f>
        <v>0</v>
      </c>
      <c r="AY162" s="142">
        <f t="shared" si="87"/>
        <v>0</v>
      </c>
      <c r="AZ162" s="142">
        <f>F162-(F163-F164)</f>
        <v>0</v>
      </c>
      <c r="BA162" s="142">
        <f t="shared" si="87"/>
        <v>0</v>
      </c>
      <c r="BB162" s="142">
        <f t="shared" si="87"/>
        <v>0</v>
      </c>
      <c r="BC162" s="142">
        <f t="shared" si="87"/>
        <v>0</v>
      </c>
      <c r="BD162" s="142">
        <f>J162-(J163-J164)</f>
        <v>0</v>
      </c>
      <c r="BE162" s="142">
        <f>K162-(K163-K164)</f>
        <v>0</v>
      </c>
      <c r="BF162" s="142">
        <f t="shared" si="87"/>
        <v>0</v>
      </c>
      <c r="BG162" s="142">
        <f t="shared" ref="BG162:BU162" si="88">M162-(M163-M164)</f>
        <v>0</v>
      </c>
      <c r="BH162" s="142">
        <f t="shared" si="88"/>
        <v>0</v>
      </c>
      <c r="BI162" s="142">
        <f t="shared" si="88"/>
        <v>0</v>
      </c>
      <c r="BJ162" s="142">
        <f t="shared" si="88"/>
        <v>0</v>
      </c>
      <c r="BK162" s="142">
        <f t="shared" si="88"/>
        <v>0</v>
      </c>
      <c r="BL162" s="142">
        <f t="shared" si="88"/>
        <v>0</v>
      </c>
      <c r="BM162" s="142">
        <f t="shared" si="88"/>
        <v>0</v>
      </c>
      <c r="BN162" s="142">
        <f t="shared" si="88"/>
        <v>0</v>
      </c>
      <c r="BO162" s="142">
        <f t="shared" si="88"/>
        <v>0</v>
      </c>
      <c r="BP162" s="142">
        <f>V162-(V163-V164)</f>
        <v>0</v>
      </c>
      <c r="BQ162" s="142">
        <f>W162-(W163-W164)</f>
        <v>0</v>
      </c>
      <c r="BR162" s="142">
        <f t="shared" si="88"/>
        <v>0</v>
      </c>
      <c r="BS162" s="142">
        <f t="shared" si="88"/>
        <v>0</v>
      </c>
      <c r="BT162" s="142">
        <f t="shared" si="88"/>
        <v>0</v>
      </c>
      <c r="BU162" s="142">
        <f t="shared" si="88"/>
        <v>0</v>
      </c>
      <c r="BV162" s="142">
        <f>AB162-(AB163-AB164)</f>
        <v>0</v>
      </c>
      <c r="BW162" s="142">
        <f t="shared" ref="BW162:CK162" si="89">AC162-(AC163-AC164)</f>
        <v>0</v>
      </c>
      <c r="BX162" s="142">
        <f t="shared" si="89"/>
        <v>0</v>
      </c>
      <c r="BY162" s="142">
        <f t="shared" si="89"/>
        <v>0</v>
      </c>
      <c r="BZ162" s="142">
        <f t="shared" si="89"/>
        <v>0</v>
      </c>
      <c r="CA162" s="142">
        <f>AG162-(AG163-AG164)</f>
        <v>0</v>
      </c>
      <c r="CB162" s="142">
        <f t="shared" si="89"/>
        <v>0</v>
      </c>
      <c r="CC162" s="142">
        <f t="shared" si="89"/>
        <v>0</v>
      </c>
      <c r="CD162" s="142">
        <f t="shared" si="89"/>
        <v>0</v>
      </c>
      <c r="CE162" s="142">
        <f t="shared" si="89"/>
        <v>0</v>
      </c>
      <c r="CF162" s="142">
        <f t="shared" si="89"/>
        <v>0</v>
      </c>
      <c r="CG162" s="142">
        <f t="shared" si="89"/>
        <v>0</v>
      </c>
      <c r="CH162" s="142">
        <f t="shared" si="89"/>
        <v>0</v>
      </c>
      <c r="CI162" s="142">
        <f t="shared" si="89"/>
        <v>0</v>
      </c>
      <c r="CJ162" s="142">
        <f t="shared" si="89"/>
        <v>0</v>
      </c>
      <c r="CK162" s="142">
        <f t="shared" si="89"/>
        <v>0</v>
      </c>
    </row>
    <row r="163" spans="2:89" x14ac:dyDescent="0.2">
      <c r="B163" s="135" t="s">
        <v>209</v>
      </c>
      <c r="C163" s="129">
        <v>0</v>
      </c>
      <c r="D163" s="129">
        <v>0</v>
      </c>
      <c r="E163" s="129">
        <v>0</v>
      </c>
      <c r="F163" s="129">
        <v>2571</v>
      </c>
      <c r="G163" s="129">
        <v>1218910</v>
      </c>
      <c r="H163" s="129">
        <v>43735</v>
      </c>
      <c r="I163" s="129">
        <v>26475</v>
      </c>
      <c r="J163" s="129">
        <v>14008</v>
      </c>
      <c r="K163" s="129">
        <v>0</v>
      </c>
      <c r="L163" s="129">
        <v>200030</v>
      </c>
      <c r="M163" s="129">
        <v>1020852</v>
      </c>
      <c r="N163" s="129">
        <v>0</v>
      </c>
      <c r="O163" s="129">
        <v>14066</v>
      </c>
      <c r="P163" s="129">
        <v>0</v>
      </c>
      <c r="Q163" s="129">
        <v>4959</v>
      </c>
      <c r="R163" s="129">
        <v>3003551</v>
      </c>
      <c r="S163" s="129">
        <v>6922</v>
      </c>
      <c r="T163" s="129">
        <v>47283</v>
      </c>
      <c r="U163" s="129">
        <v>2475</v>
      </c>
      <c r="V163" s="129">
        <v>228</v>
      </c>
      <c r="W163" s="129">
        <v>0</v>
      </c>
      <c r="X163" s="129">
        <v>2916</v>
      </c>
      <c r="Y163" s="129">
        <v>-257</v>
      </c>
      <c r="Z163" s="129">
        <v>41451</v>
      </c>
      <c r="AA163" s="129">
        <v>24902</v>
      </c>
      <c r="AB163" s="129">
        <v>66948</v>
      </c>
      <c r="AC163" s="129">
        <v>81525</v>
      </c>
      <c r="AD163" s="129">
        <v>29855</v>
      </c>
      <c r="AE163" s="129">
        <v>10319</v>
      </c>
      <c r="AF163" s="129">
        <v>4603</v>
      </c>
      <c r="AG163" s="129">
        <v>0</v>
      </c>
      <c r="AH163" s="129">
        <v>20730</v>
      </c>
      <c r="AI163" s="129">
        <v>25595</v>
      </c>
      <c r="AJ163" s="129">
        <v>0</v>
      </c>
      <c r="AK163" s="129">
        <v>0</v>
      </c>
      <c r="AL163" s="129"/>
      <c r="AM163" s="129"/>
      <c r="AN163" s="129"/>
      <c r="AO163" s="129"/>
      <c r="AP163" s="129"/>
      <c r="AQ163" s="117">
        <f t="shared" si="53"/>
        <v>5914652</v>
      </c>
    </row>
    <row r="164" spans="2:89" x14ac:dyDescent="0.2">
      <c r="B164" s="135" t="s">
        <v>210</v>
      </c>
      <c r="C164" s="129">
        <v>0</v>
      </c>
      <c r="D164" s="129">
        <v>2</v>
      </c>
      <c r="E164" s="129">
        <v>6075</v>
      </c>
      <c r="F164" s="129">
        <v>24445</v>
      </c>
      <c r="G164" s="129">
        <v>265125</v>
      </c>
      <c r="H164" s="129">
        <v>21864</v>
      </c>
      <c r="I164" s="129">
        <v>1172</v>
      </c>
      <c r="J164" s="129">
        <v>2347</v>
      </c>
      <c r="K164" s="129">
        <v>0</v>
      </c>
      <c r="L164" s="129">
        <v>1043419</v>
      </c>
      <c r="M164" s="129">
        <v>189</v>
      </c>
      <c r="N164" s="129">
        <v>11622</v>
      </c>
      <c r="O164" s="129">
        <v>84813</v>
      </c>
      <c r="P164" s="129">
        <v>0</v>
      </c>
      <c r="Q164" s="129">
        <v>665618</v>
      </c>
      <c r="R164" s="129">
        <v>77236</v>
      </c>
      <c r="S164" s="129">
        <v>1094</v>
      </c>
      <c r="T164" s="129">
        <v>155106</v>
      </c>
      <c r="U164" s="129">
        <v>48095</v>
      </c>
      <c r="V164" s="129">
        <v>0</v>
      </c>
      <c r="W164" s="129">
        <v>0</v>
      </c>
      <c r="X164" s="129">
        <v>3116</v>
      </c>
      <c r="Y164" s="129">
        <v>17905</v>
      </c>
      <c r="Z164" s="129">
        <v>4676</v>
      </c>
      <c r="AA164" s="129">
        <v>8477</v>
      </c>
      <c r="AB164" s="129">
        <v>126670</v>
      </c>
      <c r="AC164" s="129">
        <v>987957</v>
      </c>
      <c r="AD164" s="129">
        <v>270343</v>
      </c>
      <c r="AE164" s="129">
        <v>33304</v>
      </c>
      <c r="AF164" s="129">
        <v>0</v>
      </c>
      <c r="AG164" s="129">
        <v>3486</v>
      </c>
      <c r="AH164" s="129">
        <v>31888</v>
      </c>
      <c r="AI164" s="129">
        <v>191</v>
      </c>
      <c r="AJ164" s="129">
        <v>-1</v>
      </c>
      <c r="AK164" s="129">
        <v>4918</v>
      </c>
      <c r="AL164" s="129"/>
      <c r="AM164" s="129"/>
      <c r="AN164" s="129"/>
      <c r="AO164" s="129"/>
      <c r="AP164" s="129"/>
      <c r="AQ164" s="117">
        <f t="shared" si="53"/>
        <v>3901152</v>
      </c>
    </row>
    <row r="165" spans="2:89" x14ac:dyDescent="0.2">
      <c r="B165" s="134" t="s">
        <v>211</v>
      </c>
      <c r="C165" s="129">
        <v>-8739</v>
      </c>
      <c r="D165" s="129">
        <v>0</v>
      </c>
      <c r="E165" s="129">
        <v>-17819</v>
      </c>
      <c r="F165" s="129">
        <v>5931</v>
      </c>
      <c r="G165" s="129">
        <v>4406463</v>
      </c>
      <c r="H165" s="129">
        <v>-10183</v>
      </c>
      <c r="I165" s="129">
        <v>-14282</v>
      </c>
      <c r="J165" s="129">
        <v>223</v>
      </c>
      <c r="K165" s="129">
        <v>0</v>
      </c>
      <c r="L165" s="129">
        <v>14007747</v>
      </c>
      <c r="M165" s="129">
        <v>39595</v>
      </c>
      <c r="N165" s="129">
        <v>0</v>
      </c>
      <c r="O165" s="129">
        <v>-67730</v>
      </c>
      <c r="P165" s="129">
        <v>-721</v>
      </c>
      <c r="Q165" s="129">
        <v>1565308</v>
      </c>
      <c r="R165" s="129">
        <v>2842837</v>
      </c>
      <c r="S165" s="129">
        <v>-329</v>
      </c>
      <c r="T165" s="129">
        <v>606085</v>
      </c>
      <c r="U165" s="129">
        <v>-1632</v>
      </c>
      <c r="V165" s="129">
        <v>0</v>
      </c>
      <c r="W165" s="129">
        <v>0</v>
      </c>
      <c r="X165" s="129">
        <v>8151</v>
      </c>
      <c r="Y165" s="129">
        <v>290</v>
      </c>
      <c r="Z165" s="129">
        <v>1104896</v>
      </c>
      <c r="AA165" s="129">
        <v>264455</v>
      </c>
      <c r="AB165" s="129">
        <v>158164</v>
      </c>
      <c r="AC165" s="129">
        <v>11750915</v>
      </c>
      <c r="AD165" s="129">
        <v>745825</v>
      </c>
      <c r="AE165" s="129">
        <v>-140</v>
      </c>
      <c r="AF165" s="129">
        <v>73055</v>
      </c>
      <c r="AG165" s="129">
        <v>8414</v>
      </c>
      <c r="AH165" s="129">
        <v>439247</v>
      </c>
      <c r="AI165" s="129">
        <v>1503542</v>
      </c>
      <c r="AJ165" s="129">
        <v>-3070</v>
      </c>
      <c r="AK165" s="129">
        <v>8958</v>
      </c>
      <c r="AL165" s="129"/>
      <c r="AM165" s="129"/>
      <c r="AN165" s="129"/>
      <c r="AO165" s="129"/>
      <c r="AP165" s="129"/>
      <c r="AQ165" s="117">
        <f t="shared" si="53"/>
        <v>39415456</v>
      </c>
    </row>
    <row r="166" spans="2:89" x14ac:dyDescent="0.2">
      <c r="B166" s="134" t="s">
        <v>212</v>
      </c>
      <c r="C166" s="129">
        <v>-1076690</v>
      </c>
      <c r="D166" s="129">
        <v>47064</v>
      </c>
      <c r="E166" s="129">
        <v>195895</v>
      </c>
      <c r="F166" s="129">
        <v>298168</v>
      </c>
      <c r="G166" s="129">
        <v>7730976</v>
      </c>
      <c r="H166" s="129">
        <v>-1245246</v>
      </c>
      <c r="I166" s="129">
        <v>37729</v>
      </c>
      <c r="J166" s="129">
        <v>132085</v>
      </c>
      <c r="K166" s="129">
        <v>659</v>
      </c>
      <c r="L166" s="129">
        <v>-9177698</v>
      </c>
      <c r="M166" s="129">
        <v>108984</v>
      </c>
      <c r="N166" s="129">
        <v>58536</v>
      </c>
      <c r="O166" s="129">
        <v>-399112</v>
      </c>
      <c r="P166" s="129">
        <v>-4138</v>
      </c>
      <c r="Q166" s="129">
        <v>-7171026</v>
      </c>
      <c r="R166" s="129">
        <v>-12225583</v>
      </c>
      <c r="S166" s="129">
        <v>195</v>
      </c>
      <c r="T166" s="129">
        <v>-2357457</v>
      </c>
      <c r="U166" s="129">
        <v>2259</v>
      </c>
      <c r="V166" s="129">
        <v>-2686</v>
      </c>
      <c r="W166" s="129">
        <v>0</v>
      </c>
      <c r="X166" s="129">
        <v>389515</v>
      </c>
      <c r="Y166" s="129">
        <v>25699</v>
      </c>
      <c r="Z166" s="129">
        <v>2387363</v>
      </c>
      <c r="AA166" s="129">
        <v>1521131</v>
      </c>
      <c r="AB166" s="129">
        <v>-569863</v>
      </c>
      <c r="AC166" s="129">
        <v>-15598876</v>
      </c>
      <c r="AD166" s="129">
        <v>-2158822</v>
      </c>
      <c r="AE166" s="129">
        <v>780396</v>
      </c>
      <c r="AF166" s="129">
        <v>-366214</v>
      </c>
      <c r="AG166" s="129">
        <v>557941</v>
      </c>
      <c r="AH166" s="129">
        <v>-1240528</v>
      </c>
      <c r="AI166" s="129">
        <v>-7835222</v>
      </c>
      <c r="AJ166" s="129">
        <v>246485</v>
      </c>
      <c r="AK166" s="129">
        <v>191454</v>
      </c>
      <c r="AL166" s="129"/>
      <c r="AM166" s="129"/>
      <c r="AN166" s="129"/>
      <c r="AO166" s="129"/>
      <c r="AP166" s="129"/>
      <c r="AQ166" s="117">
        <f t="shared" si="53"/>
        <v>-46716627</v>
      </c>
    </row>
    <row r="167" spans="2:89" x14ac:dyDescent="0.2">
      <c r="B167" s="133" t="s">
        <v>213</v>
      </c>
      <c r="C167" s="129">
        <v>9583202</v>
      </c>
      <c r="D167" s="129">
        <v>113567</v>
      </c>
      <c r="E167" s="129">
        <v>4879501</v>
      </c>
      <c r="F167" s="129">
        <v>7339113</v>
      </c>
      <c r="G167" s="129">
        <v>38567470</v>
      </c>
      <c r="H167" s="129">
        <v>-5330459</v>
      </c>
      <c r="I167" s="129">
        <v>289751</v>
      </c>
      <c r="J167" s="129">
        <v>7785883</v>
      </c>
      <c r="K167" s="129">
        <v>5225486</v>
      </c>
      <c r="L167" s="129">
        <v>30913534</v>
      </c>
      <c r="M167" s="129">
        <v>-2803</v>
      </c>
      <c r="N167" s="129">
        <v>3944749</v>
      </c>
      <c r="O167" s="129">
        <v>16961597</v>
      </c>
      <c r="P167" s="129">
        <v>-99248</v>
      </c>
      <c r="Q167" s="129">
        <v>46892910</v>
      </c>
      <c r="R167" s="129">
        <v>119618255</v>
      </c>
      <c r="S167" s="129">
        <v>-85992</v>
      </c>
      <c r="T167" s="129">
        <v>15945340</v>
      </c>
      <c r="U167" s="129">
        <v>324311</v>
      </c>
      <c r="V167" s="129">
        <v>-5312</v>
      </c>
      <c r="W167" s="129">
        <v>0</v>
      </c>
      <c r="X167" s="129">
        <v>3628813</v>
      </c>
      <c r="Y167" s="129">
        <v>445621</v>
      </c>
      <c r="Z167" s="129">
        <v>58375297</v>
      </c>
      <c r="AA167" s="129">
        <v>4390459</v>
      </c>
      <c r="AB167" s="129">
        <v>9938009</v>
      </c>
      <c r="AC167" s="129">
        <v>37673089</v>
      </c>
      <c r="AD167" s="129">
        <v>16223326</v>
      </c>
      <c r="AE167" s="129">
        <v>892055</v>
      </c>
      <c r="AF167" s="129">
        <v>4689834</v>
      </c>
      <c r="AG167" s="129">
        <v>2686148</v>
      </c>
      <c r="AH167" s="129">
        <v>18959049</v>
      </c>
      <c r="AI167" s="129">
        <v>-156074</v>
      </c>
      <c r="AJ167" s="129">
        <v>209990</v>
      </c>
      <c r="AK167" s="129">
        <v>12080704</v>
      </c>
      <c r="AL167" s="129"/>
      <c r="AM167" s="129"/>
      <c r="AN167" s="129"/>
      <c r="AO167" s="129"/>
      <c r="AP167" s="129"/>
      <c r="AQ167" s="117">
        <f t="shared" si="53"/>
        <v>472897175</v>
      </c>
      <c r="AW167" s="142">
        <f>C167-SUM(C161:C162,C165:C166)</f>
        <v>0</v>
      </c>
      <c r="AX167" s="142">
        <f>D167-SUM(D161:D162,D165:D166)</f>
        <v>0</v>
      </c>
      <c r="AY167" s="142">
        <f>E167-SUM(E161:E162,E165:E166)</f>
        <v>0</v>
      </c>
      <c r="AZ167" s="142">
        <f>F167-SUM(F161:F162,F165:F166)</f>
        <v>0</v>
      </c>
      <c r="BA167" s="142">
        <f t="shared" ref="BA167:BE167" si="90">G167-SUM(G161:G162,G165:G166)</f>
        <v>0</v>
      </c>
      <c r="BB167" s="142">
        <f>H167-SUM(H161:H162,H165:H166)</f>
        <v>0</v>
      </c>
      <c r="BC167" s="142">
        <f>I167-SUM(I161:I162,I165:I166)</f>
        <v>0</v>
      </c>
      <c r="BD167" s="142">
        <f t="shared" si="90"/>
        <v>0</v>
      </c>
      <c r="BE167" s="142">
        <f t="shared" si="90"/>
        <v>0</v>
      </c>
      <c r="BF167" s="142">
        <f>L167-SUM(L161:L162,L165:L166)</f>
        <v>0</v>
      </c>
      <c r="BG167" s="142">
        <f>M167-SUM(M161:M162,M165:M166)</f>
        <v>0</v>
      </c>
      <c r="BH167" s="142">
        <f>N167-SUM(N161:N162,N165:N166)</f>
        <v>0</v>
      </c>
      <c r="BI167" s="142">
        <f>O167-SUM(O161:O162,O165:O166)</f>
        <v>0</v>
      </c>
      <c r="BJ167" s="142">
        <f>P167-SUM(P161:P162,P165:P166)</f>
        <v>0</v>
      </c>
      <c r="BK167" s="142">
        <f t="shared" ref="BK167:BT167" si="91">Q167-SUM(Q161:Q162,Q165:Q166)</f>
        <v>0</v>
      </c>
      <c r="BL167" s="142">
        <f t="shared" si="91"/>
        <v>0</v>
      </c>
      <c r="BM167" s="142">
        <f>S167-SUM(S161:S162,S165:S166)</f>
        <v>0</v>
      </c>
      <c r="BN167" s="142">
        <f t="shared" si="91"/>
        <v>0</v>
      </c>
      <c r="BO167" s="142">
        <f t="shared" si="91"/>
        <v>0</v>
      </c>
      <c r="BP167" s="142">
        <f>V167-SUM(V161:V162,V165:V166)</f>
        <v>0</v>
      </c>
      <c r="BQ167" s="142">
        <f t="shared" si="91"/>
        <v>0</v>
      </c>
      <c r="BR167" s="142">
        <f>X167-SUM(X161:X162,X165:X166)</f>
        <v>0</v>
      </c>
      <c r="BS167" s="142">
        <f t="shared" si="91"/>
        <v>0</v>
      </c>
      <c r="BT167" s="142">
        <f t="shared" si="91"/>
        <v>0</v>
      </c>
      <c r="BU167" s="142">
        <f>AA167-SUM(AA161:AA162,AA165:AA166)</f>
        <v>0</v>
      </c>
      <c r="BV167" s="142">
        <f>AB167-SUM(AB161:AB162,AB165:AB166)</f>
        <v>0</v>
      </c>
      <c r="BW167" s="142">
        <f>AC167-SUM(AC161:AC162,AC165:AC166)</f>
        <v>0</v>
      </c>
      <c r="BX167" s="142">
        <f t="shared" ref="BX167:CK167" si="92">AD167-SUM(AD161:AD162,AD165:AD166)</f>
        <v>0</v>
      </c>
      <c r="BY167" s="142">
        <f>AE167-SUM(AE161:AE162,AE165:AE166)</f>
        <v>0</v>
      </c>
      <c r="BZ167" s="142">
        <f t="shared" si="92"/>
        <v>0</v>
      </c>
      <c r="CA167" s="142">
        <f>AG167-SUM(AG161:AG162,AG165:AG166)</f>
        <v>0</v>
      </c>
      <c r="CB167" s="142">
        <f t="shared" si="92"/>
        <v>0</v>
      </c>
      <c r="CC167" s="142">
        <f t="shared" si="92"/>
        <v>0</v>
      </c>
      <c r="CD167" s="142">
        <f t="shared" si="92"/>
        <v>0</v>
      </c>
      <c r="CE167" s="142">
        <f t="shared" si="92"/>
        <v>0</v>
      </c>
      <c r="CF167" s="142">
        <f t="shared" si="92"/>
        <v>0</v>
      </c>
      <c r="CG167" s="142">
        <f t="shared" si="92"/>
        <v>0</v>
      </c>
      <c r="CH167" s="142">
        <f t="shared" si="92"/>
        <v>0</v>
      </c>
      <c r="CI167" s="142">
        <f t="shared" si="92"/>
        <v>0</v>
      </c>
      <c r="CJ167" s="142">
        <f t="shared" si="92"/>
        <v>0</v>
      </c>
      <c r="CK167" s="142">
        <f t="shared" si="92"/>
        <v>0</v>
      </c>
    </row>
    <row r="168" spans="2:89" x14ac:dyDescent="0.2">
      <c r="B168" s="133" t="s">
        <v>214</v>
      </c>
      <c r="C168" s="129">
        <v>0</v>
      </c>
      <c r="D168" s="129">
        <v>0</v>
      </c>
      <c r="E168" s="129">
        <v>0</v>
      </c>
      <c r="F168" s="129">
        <v>0</v>
      </c>
      <c r="G168" s="129">
        <v>0</v>
      </c>
      <c r="H168" s="129">
        <v>0</v>
      </c>
      <c r="I168" s="129">
        <v>0</v>
      </c>
      <c r="J168" s="129">
        <v>0</v>
      </c>
      <c r="K168" s="129">
        <v>0</v>
      </c>
      <c r="L168" s="129">
        <v>0</v>
      </c>
      <c r="M168" s="129">
        <v>0</v>
      </c>
      <c r="N168" s="129">
        <v>0</v>
      </c>
      <c r="O168" s="129">
        <v>0</v>
      </c>
      <c r="P168" s="129">
        <v>0</v>
      </c>
      <c r="Q168" s="129">
        <v>0</v>
      </c>
      <c r="R168" s="129">
        <v>0</v>
      </c>
      <c r="S168" s="129">
        <v>0</v>
      </c>
      <c r="T168" s="129">
        <v>0</v>
      </c>
      <c r="U168" s="129">
        <v>0</v>
      </c>
      <c r="V168" s="129">
        <v>0</v>
      </c>
      <c r="W168" s="129">
        <v>0</v>
      </c>
      <c r="X168" s="129">
        <v>0</v>
      </c>
      <c r="Y168" s="129">
        <v>0</v>
      </c>
      <c r="Z168" s="129">
        <v>0</v>
      </c>
      <c r="AA168" s="129">
        <v>0</v>
      </c>
      <c r="AB168" s="129">
        <v>0</v>
      </c>
      <c r="AC168" s="129">
        <v>0</v>
      </c>
      <c r="AD168" s="129">
        <v>0</v>
      </c>
      <c r="AE168" s="129">
        <v>0</v>
      </c>
      <c r="AF168" s="129">
        <v>0</v>
      </c>
      <c r="AG168" s="129">
        <v>0</v>
      </c>
      <c r="AH168" s="129">
        <v>0</v>
      </c>
      <c r="AI168" s="129">
        <v>0</v>
      </c>
      <c r="AJ168" s="129">
        <v>0</v>
      </c>
      <c r="AK168" s="129">
        <v>0</v>
      </c>
      <c r="AL168" s="129"/>
      <c r="AM168" s="129"/>
      <c r="AN168" s="129"/>
      <c r="AO168" s="129"/>
      <c r="AP168" s="129"/>
      <c r="AQ168" s="117">
        <f t="shared" si="53"/>
        <v>0</v>
      </c>
    </row>
    <row r="169" spans="2:89" x14ac:dyDescent="0.2">
      <c r="B169" s="133" t="s">
        <v>215</v>
      </c>
      <c r="C169" s="129">
        <v>1595374</v>
      </c>
      <c r="D169" s="129">
        <v>15725</v>
      </c>
      <c r="E169" s="129">
        <v>1317465</v>
      </c>
      <c r="F169" s="129">
        <v>1714465</v>
      </c>
      <c r="G169" s="129">
        <v>8055898</v>
      </c>
      <c r="H169" s="129">
        <v>-1746562</v>
      </c>
      <c r="I169" s="129">
        <v>32215</v>
      </c>
      <c r="J169" s="129">
        <v>1966390</v>
      </c>
      <c r="K169" s="129">
        <v>1368998</v>
      </c>
      <c r="L169" s="129">
        <v>6027124</v>
      </c>
      <c r="M169" s="129">
        <v>-278958</v>
      </c>
      <c r="N169" s="129">
        <v>1045350</v>
      </c>
      <c r="O169" s="129">
        <v>3406055</v>
      </c>
      <c r="P169" s="129">
        <v>-98287</v>
      </c>
      <c r="Q169" s="129">
        <v>5330534</v>
      </c>
      <c r="R169" s="129">
        <v>17457481</v>
      </c>
      <c r="S169" s="129">
        <v>0</v>
      </c>
      <c r="T169" s="129">
        <v>918803</v>
      </c>
      <c r="U169" s="129">
        <v>60920</v>
      </c>
      <c r="V169" s="129">
        <v>0</v>
      </c>
      <c r="W169" s="129">
        <v>0</v>
      </c>
      <c r="X169" s="129">
        <v>0</v>
      </c>
      <c r="Y169" s="129">
        <v>76907</v>
      </c>
      <c r="Z169" s="129">
        <v>13756224</v>
      </c>
      <c r="AA169" s="129">
        <v>0</v>
      </c>
      <c r="AB169" s="129">
        <v>2543167</v>
      </c>
      <c r="AC169" s="129">
        <v>7230074</v>
      </c>
      <c r="AD169" s="129">
        <v>2897769</v>
      </c>
      <c r="AE169" s="129">
        <v>6271717</v>
      </c>
      <c r="AF169" s="129">
        <v>1192663</v>
      </c>
      <c r="AG169" s="129">
        <v>675303</v>
      </c>
      <c r="AH169" s="129">
        <v>3637055</v>
      </c>
      <c r="AI169" s="129">
        <v>4421</v>
      </c>
      <c r="AJ169" s="129">
        <v>-9945</v>
      </c>
      <c r="AK169" s="129">
        <v>2834948</v>
      </c>
      <c r="AL169" s="129"/>
      <c r="AM169" s="129"/>
      <c r="AN169" s="129"/>
      <c r="AO169" s="129"/>
      <c r="AP169" s="129"/>
      <c r="AQ169" s="117">
        <f t="shared" si="53"/>
        <v>89299293</v>
      </c>
    </row>
    <row r="170" spans="2:89" x14ac:dyDescent="0.2">
      <c r="B170" s="132" t="s">
        <v>216</v>
      </c>
      <c r="C170" s="126">
        <v>7987828</v>
      </c>
      <c r="D170" s="126">
        <v>97842</v>
      </c>
      <c r="E170" s="126">
        <v>3562036</v>
      </c>
      <c r="F170" s="126">
        <v>5624648</v>
      </c>
      <c r="G170" s="126">
        <v>30511572</v>
      </c>
      <c r="H170" s="126">
        <v>-3583897</v>
      </c>
      <c r="I170" s="126">
        <v>257536</v>
      </c>
      <c r="J170" s="126">
        <v>5819493</v>
      </c>
      <c r="K170" s="126">
        <v>3856488</v>
      </c>
      <c r="L170" s="126">
        <v>24886410</v>
      </c>
      <c r="M170" s="126">
        <v>276155</v>
      </c>
      <c r="N170" s="126">
        <v>2899399</v>
      </c>
      <c r="O170" s="126">
        <v>13555542</v>
      </c>
      <c r="P170" s="126">
        <v>-961</v>
      </c>
      <c r="Q170" s="126">
        <v>41562376</v>
      </c>
      <c r="R170" s="126">
        <v>102160774</v>
      </c>
      <c r="S170" s="126">
        <v>-85992</v>
      </c>
      <c r="T170" s="126">
        <v>15026537</v>
      </c>
      <c r="U170" s="126">
        <v>263391</v>
      </c>
      <c r="V170" s="126">
        <v>-5312</v>
      </c>
      <c r="W170" s="126">
        <v>0</v>
      </c>
      <c r="X170" s="126">
        <v>3628813</v>
      </c>
      <c r="Y170" s="126">
        <v>368714</v>
      </c>
      <c r="Z170" s="126">
        <v>44619073</v>
      </c>
      <c r="AA170" s="126">
        <v>4390459</v>
      </c>
      <c r="AB170" s="126">
        <v>7394842</v>
      </c>
      <c r="AC170" s="126">
        <v>30443015</v>
      </c>
      <c r="AD170" s="126">
        <v>13325557</v>
      </c>
      <c r="AE170" s="126">
        <v>-5379662</v>
      </c>
      <c r="AF170" s="126">
        <v>3497171</v>
      </c>
      <c r="AG170" s="126">
        <v>2010845</v>
      </c>
      <c r="AH170" s="126">
        <v>15321994</v>
      </c>
      <c r="AI170" s="126">
        <v>-160495</v>
      </c>
      <c r="AJ170" s="126">
        <v>219935</v>
      </c>
      <c r="AK170" s="126">
        <v>9245756</v>
      </c>
      <c r="AL170" s="126"/>
      <c r="AM170" s="126"/>
      <c r="AN170" s="126"/>
      <c r="AO170" s="126"/>
      <c r="AP170" s="126"/>
      <c r="AQ170" s="117">
        <f t="shared" si="53"/>
        <v>383597882</v>
      </c>
      <c r="AW170" s="142">
        <f>C170-(SUM(C167:C168)-C169)</f>
        <v>0</v>
      </c>
      <c r="AX170" s="142">
        <f t="shared" ref="AX170:BF170" si="93">D170-(SUM(D167:D168)-D169)</f>
        <v>0</v>
      </c>
      <c r="AY170" s="142">
        <f t="shared" si="93"/>
        <v>0</v>
      </c>
      <c r="AZ170" s="142">
        <f t="shared" si="93"/>
        <v>0</v>
      </c>
      <c r="BA170" s="142">
        <f t="shared" si="93"/>
        <v>0</v>
      </c>
      <c r="BB170" s="142">
        <f>H170-(SUM(H167:H168)-H169)</f>
        <v>0</v>
      </c>
      <c r="BC170" s="142">
        <f t="shared" si="93"/>
        <v>0</v>
      </c>
      <c r="BD170" s="142">
        <f t="shared" si="93"/>
        <v>0</v>
      </c>
      <c r="BE170" s="142">
        <f t="shared" si="93"/>
        <v>0</v>
      </c>
      <c r="BF170" s="142">
        <f t="shared" si="93"/>
        <v>0</v>
      </c>
      <c r="BG170" s="142">
        <f t="shared" ref="BG170:BU170" si="94">M170-(SUM(M167:M168)-M169)</f>
        <v>0</v>
      </c>
      <c r="BH170" s="142">
        <f>N170-(SUM(N167:N168)-N169)</f>
        <v>0</v>
      </c>
      <c r="BI170" s="142">
        <f t="shared" si="94"/>
        <v>0</v>
      </c>
      <c r="BJ170" s="142">
        <f t="shared" si="94"/>
        <v>0</v>
      </c>
      <c r="BK170" s="142">
        <f t="shared" si="94"/>
        <v>0</v>
      </c>
      <c r="BL170" s="142">
        <f t="shared" si="94"/>
        <v>0</v>
      </c>
      <c r="BM170" s="142">
        <f t="shared" si="94"/>
        <v>0</v>
      </c>
      <c r="BN170" s="142">
        <f t="shared" si="94"/>
        <v>0</v>
      </c>
      <c r="BO170" s="142">
        <f t="shared" si="94"/>
        <v>0</v>
      </c>
      <c r="BP170" s="142">
        <f t="shared" si="94"/>
        <v>0</v>
      </c>
      <c r="BQ170" s="142">
        <f>W170-(SUM(W167:W168)-W169)</f>
        <v>0</v>
      </c>
      <c r="BR170" s="142">
        <f t="shared" si="94"/>
        <v>0</v>
      </c>
      <c r="BS170" s="142">
        <f t="shared" si="94"/>
        <v>0</v>
      </c>
      <c r="BT170" s="142">
        <f>Z170-(SUM(Z167:Z168)-Z169)</f>
        <v>0</v>
      </c>
      <c r="BU170" s="142">
        <f t="shared" si="94"/>
        <v>0</v>
      </c>
      <c r="BV170" s="142">
        <f>AB170-(SUM(AB167:AB168)-AB169)</f>
        <v>0</v>
      </c>
      <c r="BW170" s="142">
        <f t="shared" ref="BW170:CK170" si="95">AC170-(SUM(AC167:AC168)-AC169)</f>
        <v>0</v>
      </c>
      <c r="BX170" s="142">
        <f t="shared" si="95"/>
        <v>0</v>
      </c>
      <c r="BY170" s="142">
        <f t="shared" si="95"/>
        <v>0</v>
      </c>
      <c r="BZ170" s="142">
        <f t="shared" si="95"/>
        <v>0</v>
      </c>
      <c r="CA170" s="142">
        <f>AG170-(SUM(AG167:AG168)-AG169)</f>
        <v>0</v>
      </c>
      <c r="CB170" s="142">
        <f t="shared" si="95"/>
        <v>0</v>
      </c>
      <c r="CC170" s="142">
        <f t="shared" si="95"/>
        <v>0</v>
      </c>
      <c r="CD170" s="142">
        <f t="shared" si="95"/>
        <v>0</v>
      </c>
      <c r="CE170" s="142">
        <f t="shared" si="95"/>
        <v>0</v>
      </c>
      <c r="CF170" s="142">
        <f t="shared" si="95"/>
        <v>0</v>
      </c>
      <c r="CG170" s="142">
        <f t="shared" si="95"/>
        <v>0</v>
      </c>
      <c r="CH170" s="142">
        <f t="shared" si="95"/>
        <v>0</v>
      </c>
      <c r="CI170" s="142">
        <f t="shared" si="95"/>
        <v>0</v>
      </c>
      <c r="CJ170" s="142">
        <f t="shared" si="95"/>
        <v>0</v>
      </c>
      <c r="CK170" s="142">
        <f t="shared" si="95"/>
        <v>0</v>
      </c>
    </row>
    <row r="171" spans="2:89" x14ac:dyDescent="0.2">
      <c r="B171" s="133" t="s">
        <v>217</v>
      </c>
      <c r="C171" s="129">
        <v>0</v>
      </c>
      <c r="D171" s="129">
        <v>0</v>
      </c>
      <c r="E171" s="129">
        <v>0</v>
      </c>
      <c r="F171" s="129">
        <v>0</v>
      </c>
      <c r="G171" s="129">
        <v>0</v>
      </c>
      <c r="H171" s="129">
        <v>0</v>
      </c>
      <c r="I171" s="129">
        <v>0</v>
      </c>
      <c r="J171" s="129">
        <v>0</v>
      </c>
      <c r="K171" s="129">
        <v>0</v>
      </c>
      <c r="L171" s="129">
        <v>0</v>
      </c>
      <c r="M171" s="129">
        <v>0</v>
      </c>
      <c r="N171" s="129">
        <v>0</v>
      </c>
      <c r="O171" s="129">
        <v>0</v>
      </c>
      <c r="P171" s="129">
        <v>0</v>
      </c>
      <c r="Q171" s="129">
        <v>0</v>
      </c>
      <c r="R171" s="129">
        <v>0</v>
      </c>
      <c r="S171" s="129">
        <v>0</v>
      </c>
      <c r="T171" s="129">
        <v>0</v>
      </c>
      <c r="U171" s="129">
        <v>0</v>
      </c>
      <c r="V171" s="129">
        <v>0</v>
      </c>
      <c r="W171" s="129">
        <v>0</v>
      </c>
      <c r="X171" s="129">
        <v>0</v>
      </c>
      <c r="Y171" s="129">
        <v>0</v>
      </c>
      <c r="Z171" s="129">
        <v>0</v>
      </c>
      <c r="AA171" s="129">
        <v>0</v>
      </c>
      <c r="AB171" s="129">
        <v>0</v>
      </c>
      <c r="AC171" s="129">
        <v>0</v>
      </c>
      <c r="AD171" s="129">
        <v>0</v>
      </c>
      <c r="AE171" s="129">
        <v>0</v>
      </c>
      <c r="AF171" s="129">
        <v>0</v>
      </c>
      <c r="AG171" s="129">
        <v>0</v>
      </c>
      <c r="AH171" s="129">
        <v>0</v>
      </c>
      <c r="AI171" s="129">
        <v>0</v>
      </c>
      <c r="AJ171" s="129">
        <v>0</v>
      </c>
      <c r="AK171" s="129">
        <v>0</v>
      </c>
      <c r="AL171" s="129"/>
      <c r="AM171" s="129"/>
      <c r="AN171" s="129"/>
      <c r="AO171" s="129"/>
      <c r="AP171" s="129"/>
      <c r="AQ171" s="117">
        <f t="shared" si="53"/>
        <v>0</v>
      </c>
    </row>
    <row r="172" spans="2:89" x14ac:dyDescent="0.2">
      <c r="B172" s="133" t="s">
        <v>218</v>
      </c>
      <c r="C172" s="129">
        <v>0</v>
      </c>
      <c r="D172" s="129">
        <v>0</v>
      </c>
      <c r="E172" s="129">
        <v>0</v>
      </c>
      <c r="F172" s="129">
        <v>0</v>
      </c>
      <c r="G172" s="129">
        <v>-562526</v>
      </c>
      <c r="H172" s="129">
        <v>-1440855</v>
      </c>
      <c r="I172" s="129">
        <v>0</v>
      </c>
      <c r="J172" s="129">
        <v>0</v>
      </c>
      <c r="K172" s="129">
        <v>-88531</v>
      </c>
      <c r="L172" s="129">
        <v>-1585442</v>
      </c>
      <c r="M172" s="129">
        <v>-68506</v>
      </c>
      <c r="N172" s="129">
        <v>-46185</v>
      </c>
      <c r="O172" s="129">
        <v>0</v>
      </c>
      <c r="P172" s="129">
        <v>0</v>
      </c>
      <c r="Q172" s="129">
        <v>-1491715</v>
      </c>
      <c r="R172" s="129">
        <v>0</v>
      </c>
      <c r="S172" s="129">
        <v>0</v>
      </c>
      <c r="T172" s="129">
        <v>0</v>
      </c>
      <c r="U172" s="129">
        <v>-39368</v>
      </c>
      <c r="V172" s="129">
        <v>0</v>
      </c>
      <c r="W172" s="129">
        <v>0</v>
      </c>
      <c r="X172" s="129">
        <v>0</v>
      </c>
      <c r="Y172" s="129">
        <v>250095</v>
      </c>
      <c r="Z172" s="129">
        <v>0</v>
      </c>
      <c r="AA172" s="129">
        <v>0</v>
      </c>
      <c r="AB172" s="129">
        <v>13708727</v>
      </c>
      <c r="AC172" s="129">
        <v>0</v>
      </c>
      <c r="AD172" s="129">
        <v>0</v>
      </c>
      <c r="AE172" s="129">
        <v>0</v>
      </c>
      <c r="AF172" s="129">
        <v>0</v>
      </c>
      <c r="AG172" s="129">
        <v>0</v>
      </c>
      <c r="AH172" s="129">
        <v>0</v>
      </c>
      <c r="AI172" s="129">
        <v>0</v>
      </c>
      <c r="AJ172" s="129">
        <v>-53907</v>
      </c>
      <c r="AK172" s="129">
        <v>-804487</v>
      </c>
      <c r="AL172" s="129"/>
      <c r="AM172" s="129"/>
      <c r="AN172" s="129"/>
      <c r="AO172" s="129"/>
      <c r="AP172" s="129"/>
      <c r="AQ172" s="117">
        <f t="shared" si="53"/>
        <v>7777300</v>
      </c>
    </row>
    <row r="173" spans="2:89" x14ac:dyDescent="0.2">
      <c r="B173" s="133" t="s">
        <v>219</v>
      </c>
      <c r="C173" s="129">
        <v>0</v>
      </c>
      <c r="D173" s="129">
        <v>0</v>
      </c>
      <c r="E173" s="129">
        <v>0</v>
      </c>
      <c r="F173" s="129">
        <v>0</v>
      </c>
      <c r="G173" s="129">
        <v>0</v>
      </c>
      <c r="H173" s="129">
        <v>0</v>
      </c>
      <c r="I173" s="129">
        <v>0</v>
      </c>
      <c r="J173" s="129">
        <v>0</v>
      </c>
      <c r="K173" s="129">
        <v>0</v>
      </c>
      <c r="L173" s="129">
        <v>0</v>
      </c>
      <c r="M173" s="129">
        <v>0</v>
      </c>
      <c r="N173" s="129">
        <v>0</v>
      </c>
      <c r="O173" s="129">
        <v>0</v>
      </c>
      <c r="P173" s="129">
        <v>0</v>
      </c>
      <c r="Q173" s="129">
        <v>0</v>
      </c>
      <c r="R173" s="129">
        <v>0</v>
      </c>
      <c r="S173" s="129">
        <v>0</v>
      </c>
      <c r="T173" s="129">
        <v>0</v>
      </c>
      <c r="U173" s="129">
        <v>0</v>
      </c>
      <c r="V173" s="129">
        <v>0</v>
      </c>
      <c r="W173" s="129">
        <v>0</v>
      </c>
      <c r="X173" s="129">
        <v>0</v>
      </c>
      <c r="Y173" s="129">
        <v>0</v>
      </c>
      <c r="Z173" s="129">
        <v>0</v>
      </c>
      <c r="AA173" s="129">
        <v>0</v>
      </c>
      <c r="AB173" s="129">
        <v>0</v>
      </c>
      <c r="AC173" s="129">
        <v>0</v>
      </c>
      <c r="AD173" s="129">
        <v>0</v>
      </c>
      <c r="AE173" s="129">
        <v>0</v>
      </c>
      <c r="AF173" s="129">
        <v>0</v>
      </c>
      <c r="AG173" s="129">
        <v>0</v>
      </c>
      <c r="AH173" s="129">
        <v>0</v>
      </c>
      <c r="AI173" s="129">
        <v>0</v>
      </c>
      <c r="AJ173" s="129">
        <v>0</v>
      </c>
      <c r="AK173" s="129">
        <v>0</v>
      </c>
      <c r="AL173" s="129"/>
      <c r="AM173" s="129"/>
      <c r="AN173" s="129"/>
      <c r="AO173" s="129"/>
      <c r="AP173" s="129"/>
      <c r="AQ173" s="117">
        <f t="shared" si="53"/>
        <v>0</v>
      </c>
    </row>
    <row r="174" spans="2:89" x14ac:dyDescent="0.2">
      <c r="B174" s="133" t="s">
        <v>220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248</v>
      </c>
      <c r="I174" s="129">
        <v>0</v>
      </c>
      <c r="J174" s="129">
        <v>0</v>
      </c>
      <c r="K174" s="129">
        <v>560</v>
      </c>
      <c r="L174" s="129">
        <v>0</v>
      </c>
      <c r="M174" s="129">
        <v>0</v>
      </c>
      <c r="N174" s="129">
        <v>0</v>
      </c>
      <c r="O174" s="129">
        <v>0</v>
      </c>
      <c r="P174" s="129">
        <v>0</v>
      </c>
      <c r="Q174" s="129">
        <v>0</v>
      </c>
      <c r="R174" s="129">
        <v>70425</v>
      </c>
      <c r="S174" s="129">
        <v>0</v>
      </c>
      <c r="T174" s="129">
        <v>0</v>
      </c>
      <c r="U174" s="129">
        <v>0</v>
      </c>
      <c r="V174" s="129">
        <v>0</v>
      </c>
      <c r="W174" s="129">
        <v>0</v>
      </c>
      <c r="X174" s="129">
        <v>-103097</v>
      </c>
      <c r="Y174" s="129">
        <v>0</v>
      </c>
      <c r="Z174" s="129">
        <v>0</v>
      </c>
      <c r="AA174" s="129">
        <v>0</v>
      </c>
      <c r="AB174" s="129">
        <v>-11098906</v>
      </c>
      <c r="AC174" s="129">
        <v>0</v>
      </c>
      <c r="AD174" s="129">
        <v>0</v>
      </c>
      <c r="AE174" s="129">
        <v>0</v>
      </c>
      <c r="AF174" s="129">
        <v>0</v>
      </c>
      <c r="AG174" s="129">
        <v>0</v>
      </c>
      <c r="AH174" s="129">
        <v>0</v>
      </c>
      <c r="AI174" s="129">
        <v>0</v>
      </c>
      <c r="AJ174" s="129">
        <v>0</v>
      </c>
      <c r="AK174" s="129">
        <v>0</v>
      </c>
      <c r="AL174" s="129"/>
      <c r="AM174" s="129"/>
      <c r="AN174" s="129"/>
      <c r="AO174" s="129"/>
      <c r="AP174" s="129"/>
      <c r="AQ174" s="117">
        <f t="shared" si="53"/>
        <v>-11130770</v>
      </c>
    </row>
    <row r="175" spans="2:89" x14ac:dyDescent="0.2">
      <c r="B175" s="133" t="s">
        <v>713</v>
      </c>
      <c r="C175" s="129">
        <v>0</v>
      </c>
      <c r="D175" s="129">
        <v>0</v>
      </c>
      <c r="E175" s="129">
        <v>0</v>
      </c>
      <c r="F175" s="129">
        <v>0</v>
      </c>
      <c r="G175" s="129">
        <v>151706</v>
      </c>
      <c r="H175" s="129">
        <v>389030</v>
      </c>
      <c r="I175" s="129">
        <v>0</v>
      </c>
      <c r="J175" s="129">
        <v>0</v>
      </c>
      <c r="K175" s="129">
        <v>23903</v>
      </c>
      <c r="L175" s="129">
        <v>428069</v>
      </c>
      <c r="M175" s="129">
        <v>0</v>
      </c>
      <c r="N175" s="129">
        <v>12470</v>
      </c>
      <c r="O175" s="129">
        <v>0</v>
      </c>
      <c r="P175" s="129">
        <v>0</v>
      </c>
      <c r="Q175" s="129">
        <v>224483</v>
      </c>
      <c r="R175" s="129">
        <v>0</v>
      </c>
      <c r="S175" s="129">
        <v>0</v>
      </c>
      <c r="T175" s="129">
        <v>0</v>
      </c>
      <c r="U175" s="129">
        <v>10630</v>
      </c>
      <c r="V175" s="129">
        <v>0</v>
      </c>
      <c r="W175" s="129">
        <v>0</v>
      </c>
      <c r="X175" s="129">
        <v>0</v>
      </c>
      <c r="Y175" s="129">
        <v>-17211</v>
      </c>
      <c r="Z175" s="129">
        <v>0</v>
      </c>
      <c r="AA175" s="129">
        <v>0</v>
      </c>
      <c r="AB175" s="129">
        <v>-3701356</v>
      </c>
      <c r="AC175" s="129">
        <v>0</v>
      </c>
      <c r="AD175" s="129">
        <v>0</v>
      </c>
      <c r="AE175" s="129">
        <v>0</v>
      </c>
      <c r="AF175" s="129">
        <v>0</v>
      </c>
      <c r="AG175" s="129">
        <v>0</v>
      </c>
      <c r="AH175" s="129">
        <v>0</v>
      </c>
      <c r="AI175" s="129">
        <v>0</v>
      </c>
      <c r="AJ175" s="129">
        <v>14555</v>
      </c>
      <c r="AK175" s="129">
        <v>218874</v>
      </c>
      <c r="AL175" s="129"/>
      <c r="AM175" s="129"/>
      <c r="AN175" s="129"/>
      <c r="AO175" s="129"/>
      <c r="AP175" s="129"/>
      <c r="AQ175" s="117">
        <f t="shared" si="53"/>
        <v>-2244847</v>
      </c>
    </row>
    <row r="176" spans="2:89" x14ac:dyDescent="0.2">
      <c r="B176" s="141" t="s">
        <v>221</v>
      </c>
      <c r="C176" s="129">
        <v>0</v>
      </c>
      <c r="D176" s="129">
        <v>0</v>
      </c>
      <c r="E176" s="129">
        <v>0</v>
      </c>
      <c r="F176" s="129">
        <v>0</v>
      </c>
      <c r="G176" s="129">
        <v>-410820</v>
      </c>
      <c r="H176" s="129">
        <v>-1051577</v>
      </c>
      <c r="I176" s="129">
        <v>0</v>
      </c>
      <c r="J176" s="129">
        <v>0</v>
      </c>
      <c r="K176" s="129">
        <v>-64068</v>
      </c>
      <c r="L176" s="129">
        <v>-1157373</v>
      </c>
      <c r="M176" s="129">
        <v>-68506</v>
      </c>
      <c r="N176" s="129">
        <v>-33715</v>
      </c>
      <c r="O176" s="129">
        <v>0</v>
      </c>
      <c r="P176" s="129">
        <v>0</v>
      </c>
      <c r="Q176" s="129">
        <v>-1267232</v>
      </c>
      <c r="R176" s="129">
        <v>70425</v>
      </c>
      <c r="S176" s="129">
        <v>0</v>
      </c>
      <c r="T176" s="129">
        <v>0</v>
      </c>
      <c r="U176" s="129">
        <v>-28738</v>
      </c>
      <c r="V176" s="129">
        <v>0</v>
      </c>
      <c r="W176" s="129">
        <v>0</v>
      </c>
      <c r="X176" s="129">
        <v>-103097</v>
      </c>
      <c r="Y176" s="129">
        <v>232884</v>
      </c>
      <c r="Z176" s="129">
        <v>0</v>
      </c>
      <c r="AA176" s="129">
        <v>0</v>
      </c>
      <c r="AB176" s="129">
        <v>-1091535</v>
      </c>
      <c r="AC176" s="129">
        <v>0</v>
      </c>
      <c r="AD176" s="129">
        <v>0</v>
      </c>
      <c r="AE176" s="129">
        <v>0</v>
      </c>
      <c r="AF176" s="129">
        <v>0</v>
      </c>
      <c r="AG176" s="129">
        <v>0</v>
      </c>
      <c r="AH176" s="129">
        <v>0</v>
      </c>
      <c r="AI176" s="129">
        <v>0</v>
      </c>
      <c r="AJ176" s="129">
        <v>-39352</v>
      </c>
      <c r="AK176" s="129">
        <v>-585613</v>
      </c>
      <c r="AL176" s="129"/>
      <c r="AM176" s="129"/>
      <c r="AN176" s="129"/>
      <c r="AO176" s="129"/>
      <c r="AP176" s="129"/>
      <c r="AQ176" s="117">
        <f t="shared" si="53"/>
        <v>-5598317</v>
      </c>
      <c r="AW176" s="142">
        <f t="shared" ref="AW176:BF176" si="96">C176-SUM(C171:C175)</f>
        <v>0</v>
      </c>
      <c r="AX176" s="142">
        <f t="shared" si="96"/>
        <v>0</v>
      </c>
      <c r="AY176" s="142">
        <f t="shared" si="96"/>
        <v>0</v>
      </c>
      <c r="AZ176" s="142">
        <f t="shared" si="96"/>
        <v>0</v>
      </c>
      <c r="BA176" s="142">
        <f t="shared" si="96"/>
        <v>0</v>
      </c>
      <c r="BB176" s="142">
        <f t="shared" si="96"/>
        <v>0</v>
      </c>
      <c r="BC176" s="142">
        <f t="shared" si="96"/>
        <v>0</v>
      </c>
      <c r="BD176" s="142">
        <f t="shared" si="96"/>
        <v>0</v>
      </c>
      <c r="BE176" s="142">
        <f t="shared" si="96"/>
        <v>0</v>
      </c>
      <c r="BF176" s="142">
        <f t="shared" si="96"/>
        <v>0</v>
      </c>
      <c r="BG176" s="142">
        <f t="shared" ref="BG176:BV176" si="97">M176-SUM(M171:M175)</f>
        <v>0</v>
      </c>
      <c r="BH176" s="142">
        <f t="shared" si="97"/>
        <v>0</v>
      </c>
      <c r="BI176" s="142">
        <f t="shared" si="97"/>
        <v>0</v>
      </c>
      <c r="BJ176" s="142">
        <f t="shared" si="97"/>
        <v>0</v>
      </c>
      <c r="BK176" s="142">
        <f t="shared" si="97"/>
        <v>0</v>
      </c>
      <c r="BL176" s="142">
        <f t="shared" si="97"/>
        <v>0</v>
      </c>
      <c r="BM176" s="142">
        <f t="shared" si="97"/>
        <v>0</v>
      </c>
      <c r="BN176" s="142">
        <f t="shared" si="97"/>
        <v>0</v>
      </c>
      <c r="BO176" s="142">
        <f>U176-SUM(U171:U175)</f>
        <v>0</v>
      </c>
      <c r="BP176" s="142">
        <f>V176-SUM(V171:V175)</f>
        <v>0</v>
      </c>
      <c r="BQ176" s="142">
        <f t="shared" si="97"/>
        <v>0</v>
      </c>
      <c r="BR176" s="142">
        <f t="shared" si="97"/>
        <v>0</v>
      </c>
      <c r="BS176" s="142">
        <f t="shared" si="97"/>
        <v>0</v>
      </c>
      <c r="BT176" s="142">
        <f t="shared" si="97"/>
        <v>0</v>
      </c>
      <c r="BU176" s="142">
        <f t="shared" si="97"/>
        <v>0</v>
      </c>
      <c r="BV176" s="142">
        <f t="shared" si="97"/>
        <v>0</v>
      </c>
      <c r="BW176" s="142">
        <f t="shared" ref="BW176:CK176" si="98">AC176-SUM(AC171:AC175)</f>
        <v>0</v>
      </c>
      <c r="BX176" s="142">
        <f t="shared" si="98"/>
        <v>0</v>
      </c>
      <c r="BY176" s="142">
        <f t="shared" si="98"/>
        <v>0</v>
      </c>
      <c r="BZ176" s="142">
        <f t="shared" si="98"/>
        <v>0</v>
      </c>
      <c r="CA176" s="142">
        <f t="shared" si="98"/>
        <v>0</v>
      </c>
      <c r="CB176" s="142">
        <f t="shared" si="98"/>
        <v>0</v>
      </c>
      <c r="CC176" s="142">
        <f t="shared" si="98"/>
        <v>0</v>
      </c>
      <c r="CD176" s="142">
        <f t="shared" si="98"/>
        <v>0</v>
      </c>
      <c r="CE176" s="142">
        <f t="shared" si="98"/>
        <v>0</v>
      </c>
      <c r="CF176" s="142">
        <f t="shared" si="98"/>
        <v>0</v>
      </c>
      <c r="CG176" s="142">
        <f t="shared" si="98"/>
        <v>0</v>
      </c>
      <c r="CH176" s="142">
        <f t="shared" si="98"/>
        <v>0</v>
      </c>
      <c r="CI176" s="142">
        <f t="shared" si="98"/>
        <v>0</v>
      </c>
      <c r="CJ176" s="142">
        <f t="shared" si="98"/>
        <v>0</v>
      </c>
      <c r="CK176" s="142">
        <f t="shared" si="98"/>
        <v>0</v>
      </c>
    </row>
    <row r="177" spans="2:89" x14ac:dyDescent="0.2">
      <c r="B177" s="136" t="s">
        <v>222</v>
      </c>
      <c r="C177" s="126">
        <v>7987828</v>
      </c>
      <c r="D177" s="126">
        <v>97842</v>
      </c>
      <c r="E177" s="126">
        <v>3562036</v>
      </c>
      <c r="F177" s="126">
        <v>5624648</v>
      </c>
      <c r="G177" s="126">
        <v>30100752</v>
      </c>
      <c r="H177" s="126">
        <v>-4635474</v>
      </c>
      <c r="I177" s="126">
        <v>257536</v>
      </c>
      <c r="J177" s="126">
        <v>5819493</v>
      </c>
      <c r="K177" s="126">
        <v>3792420</v>
      </c>
      <c r="L177" s="126">
        <v>23729037</v>
      </c>
      <c r="M177" s="126">
        <v>207649</v>
      </c>
      <c r="N177" s="126">
        <v>2865684</v>
      </c>
      <c r="O177" s="126">
        <v>13555542</v>
      </c>
      <c r="P177" s="126">
        <v>-961</v>
      </c>
      <c r="Q177" s="126">
        <v>40295144</v>
      </c>
      <c r="R177" s="126">
        <v>102231199</v>
      </c>
      <c r="S177" s="126">
        <v>-85992</v>
      </c>
      <c r="T177" s="126">
        <v>15026537</v>
      </c>
      <c r="U177" s="126">
        <v>234653</v>
      </c>
      <c r="V177" s="126">
        <v>-5312</v>
      </c>
      <c r="W177" s="126">
        <v>0</v>
      </c>
      <c r="X177" s="126">
        <v>3525716</v>
      </c>
      <c r="Y177" s="126">
        <v>601598</v>
      </c>
      <c r="Z177" s="126">
        <v>44619073</v>
      </c>
      <c r="AA177" s="126">
        <v>4390459</v>
      </c>
      <c r="AB177" s="126">
        <v>6303307</v>
      </c>
      <c r="AC177" s="126">
        <v>30443015</v>
      </c>
      <c r="AD177" s="126">
        <v>13325557</v>
      </c>
      <c r="AE177" s="126">
        <v>-5379662</v>
      </c>
      <c r="AF177" s="126">
        <v>3497171</v>
      </c>
      <c r="AG177" s="126">
        <v>2010845</v>
      </c>
      <c r="AH177" s="126">
        <v>15321994</v>
      </c>
      <c r="AI177" s="126">
        <v>-160495</v>
      </c>
      <c r="AJ177" s="126">
        <v>180583</v>
      </c>
      <c r="AK177" s="126">
        <v>8660143</v>
      </c>
      <c r="AL177" s="126"/>
      <c r="AM177" s="126"/>
      <c r="AN177" s="126"/>
      <c r="AO177" s="126"/>
      <c r="AP177" s="126"/>
      <c r="AQ177" s="117">
        <f t="shared" si="53"/>
        <v>377999565</v>
      </c>
      <c r="AW177" s="142">
        <f t="shared" ref="AW177:BV177" si="99">C177-SUM(C170,C176)</f>
        <v>0</v>
      </c>
      <c r="AX177" s="142">
        <f t="shared" si="99"/>
        <v>0</v>
      </c>
      <c r="AY177" s="142">
        <f t="shared" si="99"/>
        <v>0</v>
      </c>
      <c r="AZ177" s="142">
        <f t="shared" si="99"/>
        <v>0</v>
      </c>
      <c r="BA177" s="142">
        <f t="shared" si="99"/>
        <v>0</v>
      </c>
      <c r="BB177" s="142">
        <f t="shared" si="99"/>
        <v>0</v>
      </c>
      <c r="BC177" s="142">
        <f t="shared" si="99"/>
        <v>0</v>
      </c>
      <c r="BD177" s="142">
        <f t="shared" si="99"/>
        <v>0</v>
      </c>
      <c r="BE177" s="142">
        <f t="shared" si="99"/>
        <v>0</v>
      </c>
      <c r="BF177" s="142">
        <f t="shared" si="99"/>
        <v>0</v>
      </c>
      <c r="BG177" s="142">
        <f t="shared" si="99"/>
        <v>0</v>
      </c>
      <c r="BH177" s="142">
        <f>N177-SUM(N170,N176)</f>
        <v>0</v>
      </c>
      <c r="BI177" s="142">
        <f t="shared" si="99"/>
        <v>0</v>
      </c>
      <c r="BJ177" s="142">
        <f t="shared" si="99"/>
        <v>0</v>
      </c>
      <c r="BK177" s="142">
        <f t="shared" si="99"/>
        <v>0</v>
      </c>
      <c r="BL177" s="142">
        <f t="shared" si="99"/>
        <v>0</v>
      </c>
      <c r="BM177" s="142">
        <f t="shared" si="99"/>
        <v>0</v>
      </c>
      <c r="BN177" s="142">
        <f t="shared" si="99"/>
        <v>0</v>
      </c>
      <c r="BO177" s="142">
        <f>U177-SUM(U170,U176)</f>
        <v>0</v>
      </c>
      <c r="BP177" s="142">
        <f t="shared" si="99"/>
        <v>0</v>
      </c>
      <c r="BQ177" s="142">
        <f t="shared" si="99"/>
        <v>0</v>
      </c>
      <c r="BR177" s="142">
        <f t="shared" si="99"/>
        <v>0</v>
      </c>
      <c r="BS177" s="142">
        <f t="shared" si="99"/>
        <v>0</v>
      </c>
      <c r="BT177" s="142">
        <f t="shared" si="99"/>
        <v>0</v>
      </c>
      <c r="BU177" s="142">
        <f t="shared" si="99"/>
        <v>0</v>
      </c>
      <c r="BV177" s="142">
        <f t="shared" si="99"/>
        <v>0</v>
      </c>
      <c r="BW177" s="142">
        <f t="shared" ref="BW177:CK177" si="100">AC177-SUM(AC170,AC176)</f>
        <v>0</v>
      </c>
      <c r="BX177" s="142">
        <f t="shared" si="100"/>
        <v>0</v>
      </c>
      <c r="BY177" s="142">
        <f t="shared" si="100"/>
        <v>0</v>
      </c>
      <c r="BZ177" s="142">
        <f t="shared" si="100"/>
        <v>0</v>
      </c>
      <c r="CA177" s="142">
        <f t="shared" si="100"/>
        <v>0</v>
      </c>
      <c r="CB177" s="142">
        <f t="shared" si="100"/>
        <v>0</v>
      </c>
      <c r="CC177" s="142">
        <f t="shared" si="100"/>
        <v>0</v>
      </c>
      <c r="CD177" s="142">
        <f t="shared" si="100"/>
        <v>0</v>
      </c>
      <c r="CE177" s="142">
        <f t="shared" si="100"/>
        <v>0</v>
      </c>
      <c r="CF177" s="142">
        <f t="shared" si="100"/>
        <v>0</v>
      </c>
      <c r="CG177" s="142">
        <f t="shared" si="100"/>
        <v>0</v>
      </c>
      <c r="CH177" s="142">
        <f t="shared" si="100"/>
        <v>0</v>
      </c>
      <c r="CI177" s="142">
        <f t="shared" si="100"/>
        <v>0</v>
      </c>
      <c r="CJ177" s="142">
        <f t="shared" si="100"/>
        <v>0</v>
      </c>
      <c r="CK177" s="142">
        <f t="shared" si="100"/>
        <v>0</v>
      </c>
    </row>
    <row r="180" spans="2:89" ht="18.75" customHeight="1" x14ac:dyDescent="0.2">
      <c r="B180" s="286" t="s">
        <v>223</v>
      </c>
      <c r="C180" s="287"/>
      <c r="D180" s="287"/>
      <c r="E180" s="287"/>
      <c r="F180" s="287"/>
      <c r="G180" s="287"/>
      <c r="H180" s="287"/>
      <c r="I180" s="287"/>
      <c r="J180" s="287"/>
      <c r="K180" s="287"/>
      <c r="L180" s="287"/>
      <c r="M180" s="287"/>
      <c r="N180" s="287"/>
      <c r="O180" s="287"/>
      <c r="P180" s="287"/>
      <c r="Q180" s="287"/>
      <c r="R180" s="287"/>
      <c r="S180" s="287"/>
      <c r="T180" s="287"/>
      <c r="U180" s="287"/>
      <c r="V180" s="287"/>
      <c r="W180" s="287"/>
      <c r="X180" s="287"/>
      <c r="Y180" s="287"/>
      <c r="Z180" s="287"/>
      <c r="AA180" s="287"/>
      <c r="AB180" s="287"/>
      <c r="AC180" s="287"/>
      <c r="AD180" s="287"/>
      <c r="AE180" s="287"/>
      <c r="AF180" s="287"/>
      <c r="AG180" s="287"/>
      <c r="AH180" s="287"/>
      <c r="AI180" s="287"/>
      <c r="AJ180" s="287"/>
      <c r="AK180" s="287"/>
      <c r="AL180" s="287"/>
      <c r="AM180" s="287"/>
      <c r="AN180" s="287"/>
      <c r="AO180" s="287"/>
      <c r="AP180" s="287"/>
      <c r="AQ180" s="288"/>
    </row>
    <row r="181" spans="2:89" s="146" customFormat="1" x14ac:dyDescent="0.2">
      <c r="B181" s="168"/>
      <c r="C181" s="160">
        <f>COUNTIF($C$182:$AP$182,C182)</f>
        <v>1</v>
      </c>
      <c r="D181" s="160">
        <f t="shared" ref="D181:AP181" si="101">COUNTIF($C$182:$AP$182,D182)</f>
        <v>1</v>
      </c>
      <c r="E181" s="160">
        <f t="shared" si="101"/>
        <v>1</v>
      </c>
      <c r="F181" s="160">
        <f t="shared" si="101"/>
        <v>1</v>
      </c>
      <c r="G181" s="160">
        <f t="shared" si="101"/>
        <v>1</v>
      </c>
      <c r="H181" s="160">
        <f t="shared" si="101"/>
        <v>1</v>
      </c>
      <c r="I181" s="160">
        <f t="shared" si="101"/>
        <v>1</v>
      </c>
      <c r="J181" s="160">
        <f t="shared" si="101"/>
        <v>1</v>
      </c>
      <c r="K181" s="160">
        <f t="shared" si="101"/>
        <v>1</v>
      </c>
      <c r="L181" s="160">
        <f t="shared" si="101"/>
        <v>1</v>
      </c>
      <c r="M181" s="160">
        <f t="shared" si="101"/>
        <v>1</v>
      </c>
      <c r="N181" s="160">
        <f t="shared" si="101"/>
        <v>1</v>
      </c>
      <c r="O181" s="160">
        <f t="shared" si="101"/>
        <v>1</v>
      </c>
      <c r="P181" s="160">
        <f t="shared" si="101"/>
        <v>1</v>
      </c>
      <c r="Q181" s="160">
        <f t="shared" si="101"/>
        <v>1</v>
      </c>
      <c r="R181" s="160">
        <f t="shared" si="101"/>
        <v>1</v>
      </c>
      <c r="S181" s="160">
        <f t="shared" si="101"/>
        <v>1</v>
      </c>
      <c r="T181" s="160">
        <f t="shared" si="101"/>
        <v>1</v>
      </c>
      <c r="U181" s="160">
        <f t="shared" si="101"/>
        <v>1</v>
      </c>
      <c r="V181" s="160">
        <f t="shared" si="101"/>
        <v>1</v>
      </c>
      <c r="W181" s="160">
        <f t="shared" si="101"/>
        <v>6</v>
      </c>
      <c r="X181" s="160">
        <f t="shared" si="101"/>
        <v>1</v>
      </c>
      <c r="Y181" s="160">
        <f t="shared" si="101"/>
        <v>1</v>
      </c>
      <c r="Z181" s="160">
        <f t="shared" si="101"/>
        <v>1</v>
      </c>
      <c r="AA181" s="160">
        <f t="shared" si="101"/>
        <v>1</v>
      </c>
      <c r="AB181" s="160">
        <f t="shared" si="101"/>
        <v>1</v>
      </c>
      <c r="AC181" s="160">
        <f t="shared" si="101"/>
        <v>1</v>
      </c>
      <c r="AD181" s="160">
        <f t="shared" si="101"/>
        <v>1</v>
      </c>
      <c r="AE181" s="160">
        <f t="shared" si="101"/>
        <v>1</v>
      </c>
      <c r="AF181" s="160">
        <f t="shared" si="101"/>
        <v>1</v>
      </c>
      <c r="AG181" s="160">
        <f t="shared" si="101"/>
        <v>1</v>
      </c>
      <c r="AH181" s="160">
        <f t="shared" si="101"/>
        <v>1</v>
      </c>
      <c r="AI181" s="160">
        <f t="shared" si="101"/>
        <v>1</v>
      </c>
      <c r="AJ181" s="160">
        <f t="shared" si="101"/>
        <v>1</v>
      </c>
      <c r="AK181" s="160">
        <f t="shared" si="101"/>
        <v>1</v>
      </c>
      <c r="AL181" s="160">
        <f t="shared" si="101"/>
        <v>6</v>
      </c>
      <c r="AM181" s="160">
        <f t="shared" si="101"/>
        <v>6</v>
      </c>
      <c r="AN181" s="160">
        <f t="shared" si="101"/>
        <v>6</v>
      </c>
      <c r="AO181" s="160">
        <f t="shared" si="101"/>
        <v>6</v>
      </c>
      <c r="AP181" s="160">
        <f t="shared" si="101"/>
        <v>6</v>
      </c>
      <c r="AQ181" s="168"/>
      <c r="AW181" s="207"/>
      <c r="AX181" s="207"/>
      <c r="AY181" s="207"/>
      <c r="AZ181" s="207"/>
      <c r="BA181" s="207"/>
      <c r="BB181" s="207"/>
      <c r="BC181" s="207"/>
      <c r="BD181" s="207"/>
      <c r="BE181" s="207"/>
      <c r="BF181" s="207"/>
      <c r="BG181" s="207"/>
      <c r="BH181" s="207"/>
      <c r="BI181" s="207"/>
      <c r="BJ181" s="207"/>
      <c r="BK181" s="207"/>
      <c r="BL181" s="207"/>
      <c r="BM181" s="207"/>
      <c r="BN181" s="207"/>
      <c r="BO181" s="207"/>
      <c r="BP181" s="207"/>
      <c r="BQ181" s="207"/>
      <c r="BR181" s="207"/>
      <c r="BS181" s="207"/>
      <c r="BT181" s="207"/>
      <c r="BU181" s="207"/>
      <c r="BV181" s="207"/>
      <c r="BW181" s="207"/>
      <c r="BX181" s="207"/>
      <c r="BY181" s="207"/>
      <c r="BZ181" s="207"/>
      <c r="CA181" s="207"/>
      <c r="CB181" s="207"/>
      <c r="CC181" s="207"/>
      <c r="CD181" s="207"/>
      <c r="CE181" s="207"/>
      <c r="CF181" s="207"/>
      <c r="CG181" s="207"/>
      <c r="CH181" s="207"/>
      <c r="CI181" s="207"/>
      <c r="CJ181" s="207"/>
      <c r="CK181" s="207"/>
    </row>
    <row r="182" spans="2:89" s="146" customFormat="1" hidden="1" x14ac:dyDescent="0.2">
      <c r="B182" s="147"/>
      <c r="C182" s="158">
        <f>SUM(C184:C242)</f>
        <v>3578898279</v>
      </c>
      <c r="D182" s="158">
        <f t="shared" ref="D182:AP182" si="102">SUM(D184:D242)</f>
        <v>13508826</v>
      </c>
      <c r="E182" s="158">
        <f t="shared" si="102"/>
        <v>372543745</v>
      </c>
      <c r="F182" s="158">
        <f t="shared" si="102"/>
        <v>617466122</v>
      </c>
      <c r="G182" s="158">
        <f t="shared" si="102"/>
        <v>4332825064</v>
      </c>
      <c r="H182" s="158">
        <f t="shared" si="102"/>
        <v>598749997</v>
      </c>
      <c r="I182" s="158">
        <f t="shared" si="102"/>
        <v>34579853</v>
      </c>
      <c r="J182" s="158">
        <f t="shared" si="102"/>
        <v>326196593</v>
      </c>
      <c r="K182" s="158">
        <f t="shared" si="102"/>
        <v>220661640</v>
      </c>
      <c r="L182" s="158">
        <f t="shared" si="102"/>
        <v>1952700882</v>
      </c>
      <c r="M182" s="158">
        <f t="shared" si="102"/>
        <v>57593317</v>
      </c>
      <c r="N182" s="158">
        <f t="shared" si="102"/>
        <v>252429706</v>
      </c>
      <c r="O182" s="158">
        <f t="shared" si="102"/>
        <v>2193988391</v>
      </c>
      <c r="P182" s="158">
        <f t="shared" si="102"/>
        <v>23277325</v>
      </c>
      <c r="Q182" s="158">
        <f t="shared" si="102"/>
        <v>17594736645</v>
      </c>
      <c r="R182" s="158">
        <f t="shared" si="102"/>
        <v>11810998545</v>
      </c>
      <c r="S182" s="158">
        <f t="shared" si="102"/>
        <v>7465129</v>
      </c>
      <c r="T182" s="158">
        <f t="shared" si="102"/>
        <v>20897125454</v>
      </c>
      <c r="U182" s="158">
        <f t="shared" si="102"/>
        <v>54311935</v>
      </c>
      <c r="V182" s="158">
        <f t="shared" si="102"/>
        <v>3697576</v>
      </c>
      <c r="W182" s="158">
        <f t="shared" si="102"/>
        <v>0</v>
      </c>
      <c r="X182" s="158">
        <f t="shared" si="102"/>
        <v>175045212</v>
      </c>
      <c r="Y182" s="158">
        <f t="shared" si="102"/>
        <v>32396740</v>
      </c>
      <c r="Z182" s="158">
        <f t="shared" si="102"/>
        <v>17900436342</v>
      </c>
      <c r="AA182" s="158">
        <f t="shared" si="102"/>
        <v>246352529</v>
      </c>
      <c r="AB182" s="158">
        <f t="shared" si="102"/>
        <v>836381912</v>
      </c>
      <c r="AC182" s="158">
        <f t="shared" si="102"/>
        <v>9147209321</v>
      </c>
      <c r="AD182" s="158">
        <f t="shared" si="102"/>
        <v>1502365855</v>
      </c>
      <c r="AE182" s="158">
        <f t="shared" si="102"/>
        <v>372779566</v>
      </c>
      <c r="AF182" s="158">
        <f t="shared" si="102"/>
        <v>285776969</v>
      </c>
      <c r="AG182" s="158">
        <f t="shared" si="102"/>
        <v>110516849</v>
      </c>
      <c r="AH182" s="158">
        <f t="shared" si="102"/>
        <v>2475452489</v>
      </c>
      <c r="AI182" s="158">
        <f t="shared" si="102"/>
        <v>907581426</v>
      </c>
      <c r="AJ182" s="158">
        <f t="shared" si="102"/>
        <v>157058674</v>
      </c>
      <c r="AK182" s="158">
        <f t="shared" si="102"/>
        <v>199653512</v>
      </c>
      <c r="AL182" s="158">
        <f t="shared" si="102"/>
        <v>0</v>
      </c>
      <c r="AM182" s="158">
        <f t="shared" si="102"/>
        <v>0</v>
      </c>
      <c r="AN182" s="158">
        <f t="shared" si="102"/>
        <v>0</v>
      </c>
      <c r="AO182" s="158">
        <f t="shared" si="102"/>
        <v>0</v>
      </c>
      <c r="AP182" s="158">
        <f t="shared" si="102"/>
        <v>0</v>
      </c>
      <c r="AQ182" s="147"/>
      <c r="AW182" s="207"/>
      <c r="AX182" s="207"/>
      <c r="AY182" s="207"/>
      <c r="AZ182" s="207"/>
      <c r="BA182" s="207"/>
      <c r="BB182" s="207"/>
      <c r="BC182" s="207"/>
      <c r="BD182" s="207"/>
      <c r="BE182" s="207"/>
      <c r="BF182" s="207"/>
      <c r="BG182" s="207"/>
      <c r="BH182" s="207"/>
      <c r="BI182" s="207"/>
      <c r="BJ182" s="207"/>
      <c r="BK182" s="207"/>
      <c r="BL182" s="207"/>
      <c r="BM182" s="207"/>
      <c r="BN182" s="207"/>
      <c r="BO182" s="207"/>
      <c r="BP182" s="207"/>
      <c r="BQ182" s="207"/>
      <c r="BR182" s="207"/>
      <c r="BS182" s="207"/>
      <c r="BT182" s="207"/>
      <c r="BU182" s="207"/>
      <c r="BV182" s="207"/>
      <c r="BW182" s="207"/>
      <c r="BX182" s="207"/>
      <c r="BY182" s="207"/>
      <c r="BZ182" s="207"/>
      <c r="CA182" s="207"/>
      <c r="CB182" s="207"/>
      <c r="CC182" s="207"/>
      <c r="CD182" s="207"/>
      <c r="CE182" s="207"/>
      <c r="CF182" s="207"/>
      <c r="CG182" s="207"/>
      <c r="CH182" s="207"/>
      <c r="CI182" s="207"/>
      <c r="CJ182" s="207"/>
      <c r="CK182" s="207"/>
    </row>
    <row r="183" spans="2:89" s="171" customFormat="1" ht="22.5" x14ac:dyDescent="0.2">
      <c r="B183" s="122"/>
      <c r="C183" s="122" t="str">
        <f>C7</f>
        <v>4 Life Seguros</v>
      </c>
      <c r="D183" s="122" t="str">
        <f t="shared" ref="D183:AQ183" si="103">D7</f>
        <v>Alemana Seguros</v>
      </c>
      <c r="E183" s="122" t="str">
        <f t="shared" si="103"/>
        <v>BanChile</v>
      </c>
      <c r="F183" s="122" t="str">
        <f t="shared" si="103"/>
        <v>BCI Seguros Vida</v>
      </c>
      <c r="G183" s="122" t="str">
        <f t="shared" si="103"/>
        <v>BICE Vida</v>
      </c>
      <c r="H183" s="122" t="str">
        <f t="shared" si="103"/>
        <v>BNP Paribas Cardif</v>
      </c>
      <c r="I183" s="122" t="str">
        <f t="shared" si="103"/>
        <v>Bupa</v>
      </c>
      <c r="J183" s="122" t="str">
        <f t="shared" si="103"/>
        <v>Cámara</v>
      </c>
      <c r="K183" s="122" t="str">
        <f t="shared" si="103"/>
        <v>CF Seguros de Vida</v>
      </c>
      <c r="L183" s="122" t="str">
        <f t="shared" si="103"/>
        <v>Chilena Consolidada</v>
      </c>
      <c r="M183" s="122" t="str">
        <f t="shared" si="103"/>
        <v>Chubb Vida</v>
      </c>
      <c r="N183" s="122" t="str">
        <f t="shared" si="103"/>
        <v>CLC</v>
      </c>
      <c r="O183" s="122" t="str">
        <f t="shared" si="103"/>
        <v>CN Life</v>
      </c>
      <c r="P183" s="122" t="str">
        <f t="shared" si="103"/>
        <v>Colmena Seguros</v>
      </c>
      <c r="Q183" s="122" t="str">
        <f t="shared" si="103"/>
        <v>Confuturo</v>
      </c>
      <c r="R183" s="122" t="str">
        <f t="shared" si="103"/>
        <v>Consorcio Nacional</v>
      </c>
      <c r="S183" s="122" t="str">
        <f t="shared" si="103"/>
        <v>Divina Pastora</v>
      </c>
      <c r="T183" s="122" t="str">
        <f t="shared" si="103"/>
        <v>EuroAmérica</v>
      </c>
      <c r="U183" s="122" t="str">
        <f t="shared" si="103"/>
        <v>HDI Vida</v>
      </c>
      <c r="V183" s="122" t="str">
        <f t="shared" si="103"/>
        <v>Huelen</v>
      </c>
      <c r="W183" s="122" t="str">
        <f t="shared" si="103"/>
        <v>M. de Carabineros</v>
      </c>
      <c r="X183" s="122" t="str">
        <f t="shared" si="103"/>
        <v>M. del Ej. y Av.</v>
      </c>
      <c r="Y183" s="122" t="str">
        <f t="shared" si="103"/>
        <v>Mapfre Vida</v>
      </c>
      <c r="Z183" s="122" t="str">
        <f t="shared" si="103"/>
        <v>MetLife</v>
      </c>
      <c r="AA183" s="122" t="str">
        <f t="shared" si="103"/>
        <v>Mutual de Seguros</v>
      </c>
      <c r="AB183" s="122" t="str">
        <f t="shared" si="103"/>
        <v>Ohio National</v>
      </c>
      <c r="AC183" s="122" t="str">
        <f t="shared" si="103"/>
        <v>Penta Vida</v>
      </c>
      <c r="AD183" s="122" t="str">
        <f t="shared" si="103"/>
        <v>Principal</v>
      </c>
      <c r="AE183" s="122" t="str">
        <f t="shared" si="103"/>
        <v>Renta Nacional</v>
      </c>
      <c r="AF183" s="122" t="str">
        <f t="shared" si="103"/>
        <v>Rigel</v>
      </c>
      <c r="AG183" s="122" t="str">
        <f t="shared" si="103"/>
        <v>Save Seguros</v>
      </c>
      <c r="AH183" s="122" t="str">
        <f t="shared" si="103"/>
        <v>Security Previsión</v>
      </c>
      <c r="AI183" s="122" t="str">
        <f t="shared" si="103"/>
        <v>Sura</v>
      </c>
      <c r="AJ183" s="122" t="str">
        <f t="shared" si="103"/>
        <v>Suramericana</v>
      </c>
      <c r="AK183" s="122" t="str">
        <f t="shared" si="103"/>
        <v>Zurich Santander</v>
      </c>
      <c r="AL183" s="122">
        <f t="shared" si="103"/>
        <v>0</v>
      </c>
      <c r="AM183" s="122">
        <f t="shared" si="103"/>
        <v>0</v>
      </c>
      <c r="AN183" s="122">
        <f t="shared" si="103"/>
        <v>0</v>
      </c>
      <c r="AO183" s="122">
        <f t="shared" si="103"/>
        <v>0</v>
      </c>
      <c r="AP183" s="122">
        <f t="shared" si="103"/>
        <v>0</v>
      </c>
      <c r="AQ183" s="122" t="str">
        <f t="shared" si="103"/>
        <v>Mercado</v>
      </c>
      <c r="AW183" s="230"/>
      <c r="AX183" s="230"/>
      <c r="AY183" s="230"/>
      <c r="AZ183" s="230"/>
      <c r="BA183" s="230"/>
      <c r="BB183" s="230"/>
      <c r="BC183" s="230"/>
      <c r="BD183" s="230"/>
      <c r="BE183" s="230"/>
      <c r="BF183" s="230"/>
      <c r="BG183" s="230"/>
      <c r="BH183" s="230"/>
      <c r="BI183" s="230"/>
      <c r="BJ183" s="230"/>
      <c r="BK183" s="230"/>
      <c r="BL183" s="230"/>
      <c r="BM183" s="230"/>
      <c r="BN183" s="230"/>
      <c r="BO183" s="230"/>
      <c r="BP183" s="230"/>
      <c r="BQ183" s="230"/>
      <c r="BR183" s="230"/>
      <c r="BS183" s="230"/>
      <c r="BT183" s="230"/>
      <c r="BU183" s="230"/>
      <c r="BV183" s="230"/>
      <c r="BW183" s="230"/>
      <c r="BX183" s="230"/>
      <c r="BY183" s="230"/>
      <c r="BZ183" s="230"/>
      <c r="CA183" s="230"/>
      <c r="CB183" s="230"/>
      <c r="CC183" s="230"/>
      <c r="CD183" s="230"/>
      <c r="CE183" s="230"/>
      <c r="CF183" s="230"/>
      <c r="CG183" s="230"/>
      <c r="CH183" s="230"/>
      <c r="CI183" s="230"/>
      <c r="CJ183" s="230"/>
      <c r="CK183" s="230"/>
    </row>
    <row r="184" spans="2:89" x14ac:dyDescent="0.2">
      <c r="B184" s="133" t="s">
        <v>224</v>
      </c>
      <c r="C184" s="129">
        <v>28018909</v>
      </c>
      <c r="D184" s="129">
        <v>1629424</v>
      </c>
      <c r="E184" s="129">
        <v>38306889</v>
      </c>
      <c r="F184" s="129">
        <v>36541340</v>
      </c>
      <c r="G184" s="129">
        <v>44112892</v>
      </c>
      <c r="H184" s="129">
        <v>39961474</v>
      </c>
      <c r="I184" s="129">
        <v>5350196</v>
      </c>
      <c r="J184" s="129">
        <v>64060417</v>
      </c>
      <c r="K184" s="129">
        <v>9915076</v>
      </c>
      <c r="L184" s="129">
        <v>89880986</v>
      </c>
      <c r="M184" s="129">
        <v>517820</v>
      </c>
      <c r="N184" s="129">
        <v>9474444</v>
      </c>
      <c r="O184" s="129">
        <v>13459448</v>
      </c>
      <c r="P184" s="129">
        <v>2284042</v>
      </c>
      <c r="Q184" s="129">
        <v>54680564</v>
      </c>
      <c r="R184" s="129">
        <v>201903437</v>
      </c>
      <c r="S184" s="129">
        <v>0</v>
      </c>
      <c r="T184" s="129">
        <v>17093498</v>
      </c>
      <c r="U184" s="129">
        <v>1975017</v>
      </c>
      <c r="V184" s="129">
        <v>96819</v>
      </c>
      <c r="W184" s="129">
        <v>0</v>
      </c>
      <c r="X184" s="129">
        <v>6435549</v>
      </c>
      <c r="Y184" s="129">
        <v>2949210</v>
      </c>
      <c r="Z184" s="129">
        <v>163531805</v>
      </c>
      <c r="AA184" s="129">
        <v>18311096</v>
      </c>
      <c r="AB184" s="129">
        <v>60110354</v>
      </c>
      <c r="AC184" s="129">
        <v>79537735</v>
      </c>
      <c r="AD184" s="129">
        <v>37980170</v>
      </c>
      <c r="AE184" s="129">
        <v>1855344</v>
      </c>
      <c r="AF184" s="129">
        <v>34847521</v>
      </c>
      <c r="AG184" s="129">
        <v>21349914</v>
      </c>
      <c r="AH184" s="129">
        <v>10434964</v>
      </c>
      <c r="AI184" s="129">
        <v>31801099</v>
      </c>
      <c r="AJ184" s="129">
        <v>16471316</v>
      </c>
      <c r="AK184" s="129">
        <v>21547370</v>
      </c>
      <c r="AL184" s="129"/>
      <c r="AM184" s="129"/>
      <c r="AN184" s="129"/>
      <c r="AO184" s="129"/>
      <c r="AP184" s="129"/>
      <c r="AQ184" s="117">
        <f>SUM(C184:AP184)</f>
        <v>1166426139</v>
      </c>
    </row>
    <row r="185" spans="2:89" x14ac:dyDescent="0.2">
      <c r="B185" s="133" t="s">
        <v>225</v>
      </c>
      <c r="C185" s="129">
        <v>0</v>
      </c>
      <c r="D185" s="129">
        <v>0</v>
      </c>
      <c r="E185" s="129">
        <v>0</v>
      </c>
      <c r="F185" s="129">
        <v>0</v>
      </c>
      <c r="G185" s="129">
        <v>3576428</v>
      </c>
      <c r="H185" s="129">
        <v>3112200</v>
      </c>
      <c r="I185" s="129">
        <v>0</v>
      </c>
      <c r="J185" s="129">
        <v>0</v>
      </c>
      <c r="K185" s="129">
        <v>0</v>
      </c>
      <c r="L185" s="129">
        <v>0</v>
      </c>
      <c r="M185" s="129">
        <v>0</v>
      </c>
      <c r="N185" s="129">
        <v>0</v>
      </c>
      <c r="O185" s="129">
        <v>0</v>
      </c>
      <c r="P185" s="129">
        <v>0</v>
      </c>
      <c r="Q185" s="129">
        <v>0</v>
      </c>
      <c r="R185" s="129">
        <v>0</v>
      </c>
      <c r="S185" s="129">
        <v>0</v>
      </c>
      <c r="T185" s="129">
        <v>0</v>
      </c>
      <c r="U185" s="129">
        <v>0</v>
      </c>
      <c r="V185" s="129">
        <v>0</v>
      </c>
      <c r="W185" s="129">
        <v>0</v>
      </c>
      <c r="X185" s="129">
        <v>0</v>
      </c>
      <c r="Y185" s="129">
        <v>0</v>
      </c>
      <c r="Z185" s="129">
        <v>515771</v>
      </c>
      <c r="AA185" s="129">
        <v>63845</v>
      </c>
      <c r="AB185" s="129">
        <v>0</v>
      </c>
      <c r="AC185" s="129">
        <v>0</v>
      </c>
      <c r="AD185" s="129">
        <v>0</v>
      </c>
      <c r="AE185" s="129">
        <v>0</v>
      </c>
      <c r="AF185" s="129">
        <v>0</v>
      </c>
      <c r="AG185" s="129">
        <v>0</v>
      </c>
      <c r="AH185" s="129">
        <v>0</v>
      </c>
      <c r="AI185" s="129">
        <v>0</v>
      </c>
      <c r="AJ185" s="129">
        <v>0</v>
      </c>
      <c r="AK185" s="129">
        <v>0</v>
      </c>
      <c r="AL185" s="129"/>
      <c r="AM185" s="129"/>
      <c r="AN185" s="129"/>
      <c r="AO185" s="129"/>
      <c r="AP185" s="129"/>
      <c r="AQ185" s="117">
        <f t="shared" ref="AQ185:AQ242" si="104">SUM(C185:AP185)</f>
        <v>7268244</v>
      </c>
    </row>
    <row r="186" spans="2:89" x14ac:dyDescent="0.2">
      <c r="B186" s="133" t="s">
        <v>226</v>
      </c>
      <c r="C186" s="129">
        <v>0</v>
      </c>
      <c r="D186" s="129">
        <v>0</v>
      </c>
      <c r="E186" s="129">
        <v>0</v>
      </c>
      <c r="F186" s="129">
        <v>0</v>
      </c>
      <c r="G186" s="129">
        <v>0</v>
      </c>
      <c r="H186" s="129">
        <v>0</v>
      </c>
      <c r="I186" s="129">
        <v>0</v>
      </c>
      <c r="J186" s="129">
        <v>7795</v>
      </c>
      <c r="K186" s="129">
        <v>119001</v>
      </c>
      <c r="L186" s="129">
        <v>0</v>
      </c>
      <c r="M186" s="129">
        <v>0</v>
      </c>
      <c r="N186" s="129">
        <v>0</v>
      </c>
      <c r="O186" s="129">
        <v>0</v>
      </c>
      <c r="P186" s="129">
        <v>0</v>
      </c>
      <c r="Q186" s="129">
        <v>0</v>
      </c>
      <c r="R186" s="129">
        <v>0</v>
      </c>
      <c r="S186" s="129">
        <v>0</v>
      </c>
      <c r="T186" s="129">
        <v>2187966</v>
      </c>
      <c r="U186" s="129">
        <v>0</v>
      </c>
      <c r="V186" s="129">
        <v>0</v>
      </c>
      <c r="W186" s="129">
        <v>0</v>
      </c>
      <c r="X186" s="129">
        <v>0</v>
      </c>
      <c r="Y186" s="129">
        <v>0</v>
      </c>
      <c r="Z186" s="129">
        <v>0</v>
      </c>
      <c r="AA186" s="129">
        <v>0</v>
      </c>
      <c r="AB186" s="129">
        <v>0</v>
      </c>
      <c r="AC186" s="129">
        <v>0</v>
      </c>
      <c r="AD186" s="129">
        <v>0</v>
      </c>
      <c r="AE186" s="129">
        <v>9937052</v>
      </c>
      <c r="AF186" s="129">
        <v>0</v>
      </c>
      <c r="AG186" s="129">
        <v>0</v>
      </c>
      <c r="AH186" s="129">
        <v>0</v>
      </c>
      <c r="AI186" s="129">
        <v>837406</v>
      </c>
      <c r="AJ186" s="129">
        <v>0</v>
      </c>
      <c r="AK186" s="129">
        <v>44658</v>
      </c>
      <c r="AL186" s="129"/>
      <c r="AM186" s="129"/>
      <c r="AN186" s="129"/>
      <c r="AO186" s="129"/>
      <c r="AP186" s="129"/>
      <c r="AQ186" s="117">
        <f t="shared" si="104"/>
        <v>13133878</v>
      </c>
    </row>
    <row r="187" spans="2:89" x14ac:dyDescent="0.2">
      <c r="B187" s="133" t="s">
        <v>227</v>
      </c>
      <c r="C187" s="129">
        <v>1362782</v>
      </c>
      <c r="D187" s="129">
        <v>0</v>
      </c>
      <c r="E187" s="129">
        <v>957987</v>
      </c>
      <c r="F187" s="129">
        <v>0</v>
      </c>
      <c r="G187" s="129">
        <v>0</v>
      </c>
      <c r="H187" s="129">
        <v>5610</v>
      </c>
      <c r="I187" s="129">
        <v>0</v>
      </c>
      <c r="J187" s="129">
        <v>0</v>
      </c>
      <c r="K187" s="129">
        <v>1791356</v>
      </c>
      <c r="L187" s="129">
        <v>11327318</v>
      </c>
      <c r="M187" s="129">
        <v>0</v>
      </c>
      <c r="N187" s="129">
        <v>0</v>
      </c>
      <c r="O187" s="129">
        <v>0</v>
      </c>
      <c r="P187" s="129">
        <v>0</v>
      </c>
      <c r="Q187" s="129">
        <v>1239742</v>
      </c>
      <c r="R187" s="129">
        <v>0</v>
      </c>
      <c r="S187" s="129">
        <v>0</v>
      </c>
      <c r="T187" s="129">
        <v>0</v>
      </c>
      <c r="U187" s="129">
        <v>436352</v>
      </c>
      <c r="V187" s="129">
        <v>0</v>
      </c>
      <c r="W187" s="129">
        <v>0</v>
      </c>
      <c r="X187" s="129">
        <v>15262</v>
      </c>
      <c r="Y187" s="129">
        <v>732163</v>
      </c>
      <c r="Z187" s="129">
        <v>2394416</v>
      </c>
      <c r="AA187" s="129">
        <v>0</v>
      </c>
      <c r="AB187" s="129">
        <v>1300618</v>
      </c>
      <c r="AC187" s="129">
        <v>0</v>
      </c>
      <c r="AD187" s="129">
        <v>751798</v>
      </c>
      <c r="AE187" s="129">
        <v>0</v>
      </c>
      <c r="AF187" s="129">
        <v>0</v>
      </c>
      <c r="AG187" s="129">
        <v>380228</v>
      </c>
      <c r="AH187" s="129">
        <v>2584798</v>
      </c>
      <c r="AI187" s="129">
        <v>0</v>
      </c>
      <c r="AJ187" s="129">
        <v>0</v>
      </c>
      <c r="AK187" s="129">
        <v>322595</v>
      </c>
      <c r="AL187" s="129"/>
      <c r="AM187" s="129"/>
      <c r="AN187" s="129"/>
      <c r="AO187" s="129"/>
      <c r="AP187" s="129"/>
      <c r="AQ187" s="117">
        <f t="shared" si="104"/>
        <v>25603025</v>
      </c>
    </row>
    <row r="188" spans="2:89" x14ac:dyDescent="0.2">
      <c r="B188" s="133" t="s">
        <v>228</v>
      </c>
      <c r="C188" s="129">
        <v>0</v>
      </c>
      <c r="D188" s="129">
        <v>0</v>
      </c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4044308</v>
      </c>
      <c r="L188" s="129">
        <v>0</v>
      </c>
      <c r="M188" s="129">
        <v>155191</v>
      </c>
      <c r="N188" s="129">
        <v>0</v>
      </c>
      <c r="O188" s="129">
        <v>0</v>
      </c>
      <c r="P188" s="129">
        <v>46914</v>
      </c>
      <c r="Q188" s="129">
        <v>0</v>
      </c>
      <c r="R188" s="129">
        <v>0</v>
      </c>
      <c r="S188" s="129">
        <v>0</v>
      </c>
      <c r="T188" s="129">
        <v>0</v>
      </c>
      <c r="U188" s="129">
        <v>0</v>
      </c>
      <c r="V188" s="129">
        <v>0</v>
      </c>
      <c r="W188" s="129">
        <v>0</v>
      </c>
      <c r="X188" s="129">
        <v>0</v>
      </c>
      <c r="Y188" s="129">
        <v>0</v>
      </c>
      <c r="Z188" s="129">
        <v>2462716</v>
      </c>
      <c r="AA188" s="129">
        <v>132224</v>
      </c>
      <c r="AB188" s="129">
        <v>9731</v>
      </c>
      <c r="AC188" s="129">
        <v>0</v>
      </c>
      <c r="AD188" s="129">
        <v>0</v>
      </c>
      <c r="AE188" s="129">
        <v>0</v>
      </c>
      <c r="AF188" s="129">
        <v>0</v>
      </c>
      <c r="AG188" s="129">
        <v>0</v>
      </c>
      <c r="AH188" s="129">
        <v>0</v>
      </c>
      <c r="AI188" s="129">
        <v>1865</v>
      </c>
      <c r="AJ188" s="129">
        <v>0</v>
      </c>
      <c r="AK188" s="129">
        <v>0</v>
      </c>
      <c r="AL188" s="129"/>
      <c r="AM188" s="129"/>
      <c r="AN188" s="129"/>
      <c r="AO188" s="129"/>
      <c r="AP188" s="129"/>
      <c r="AQ188" s="117">
        <f t="shared" si="104"/>
        <v>6852949</v>
      </c>
    </row>
    <row r="189" spans="2:89" x14ac:dyDescent="0.2">
      <c r="B189" s="133" t="s">
        <v>229</v>
      </c>
      <c r="C189" s="129">
        <v>839614277</v>
      </c>
      <c r="D189" s="129">
        <v>1516126</v>
      </c>
      <c r="E189" s="129">
        <v>0</v>
      </c>
      <c r="F189" s="129">
        <v>9735387</v>
      </c>
      <c r="G189" s="129">
        <v>12669856</v>
      </c>
      <c r="H189" s="129">
        <v>87003810</v>
      </c>
      <c r="I189" s="129">
        <v>2478197</v>
      </c>
      <c r="J189" s="129">
        <v>10131899</v>
      </c>
      <c r="K189" s="129">
        <v>35470568</v>
      </c>
      <c r="L189" s="129">
        <v>328799279</v>
      </c>
      <c r="M189" s="129">
        <v>13233106</v>
      </c>
      <c r="N189" s="129">
        <v>48428839</v>
      </c>
      <c r="O189" s="129">
        <v>446480239</v>
      </c>
      <c r="P189" s="129">
        <v>1705634</v>
      </c>
      <c r="Q189" s="129">
        <v>3595591608</v>
      </c>
      <c r="R189" s="129">
        <v>1965959422</v>
      </c>
      <c r="S189" s="129">
        <v>0</v>
      </c>
      <c r="T189" s="129">
        <v>4491805283</v>
      </c>
      <c r="U189" s="129">
        <v>10731572</v>
      </c>
      <c r="V189" s="129">
        <v>753676</v>
      </c>
      <c r="W189" s="129">
        <v>0</v>
      </c>
      <c r="X189" s="129">
        <v>1037602</v>
      </c>
      <c r="Y189" s="129">
        <v>3163116</v>
      </c>
      <c r="Z189" s="129">
        <v>3797862709</v>
      </c>
      <c r="AA189" s="129">
        <v>19504825</v>
      </c>
      <c r="AB189" s="129">
        <v>120239212</v>
      </c>
      <c r="AC189" s="129">
        <v>1997345792</v>
      </c>
      <c r="AD189" s="129">
        <v>82820610</v>
      </c>
      <c r="AE189" s="129">
        <v>59944814</v>
      </c>
      <c r="AF189" s="129">
        <v>36230259</v>
      </c>
      <c r="AG189" s="129">
        <v>0</v>
      </c>
      <c r="AH189" s="129">
        <v>470646741</v>
      </c>
      <c r="AI189" s="129">
        <v>187205260</v>
      </c>
      <c r="AJ189" s="129">
        <v>20409390</v>
      </c>
      <c r="AK189" s="129">
        <v>25694648</v>
      </c>
      <c r="AL189" s="129"/>
      <c r="AM189" s="129"/>
      <c r="AN189" s="129"/>
      <c r="AO189" s="129"/>
      <c r="AP189" s="129"/>
      <c r="AQ189" s="117">
        <f t="shared" si="104"/>
        <v>18724213756</v>
      </c>
    </row>
    <row r="190" spans="2:89" x14ac:dyDescent="0.2">
      <c r="B190" s="133" t="s">
        <v>230</v>
      </c>
      <c r="C190" s="129">
        <v>21161222</v>
      </c>
      <c r="D190" s="129">
        <v>0</v>
      </c>
      <c r="E190" s="129">
        <v>52702037</v>
      </c>
      <c r="F190" s="129">
        <v>74222850</v>
      </c>
      <c r="G190" s="129">
        <v>988302782</v>
      </c>
      <c r="H190" s="129">
        <v>7406</v>
      </c>
      <c r="I190" s="129">
        <v>0</v>
      </c>
      <c r="J190" s="129">
        <v>0</v>
      </c>
      <c r="K190" s="129">
        <v>0</v>
      </c>
      <c r="L190" s="129">
        <v>42475749</v>
      </c>
      <c r="M190" s="129">
        <v>0</v>
      </c>
      <c r="N190" s="129">
        <v>0</v>
      </c>
      <c r="O190" s="129">
        <v>83601292</v>
      </c>
      <c r="P190" s="129">
        <v>0</v>
      </c>
      <c r="Q190" s="129">
        <v>561889092</v>
      </c>
      <c r="R190" s="129">
        <v>345809491</v>
      </c>
      <c r="S190" s="129">
        <v>6261</v>
      </c>
      <c r="T190" s="129">
        <v>411531826</v>
      </c>
      <c r="U190" s="129">
        <v>0</v>
      </c>
      <c r="V190" s="129">
        <v>0</v>
      </c>
      <c r="W190" s="129">
        <v>0</v>
      </c>
      <c r="X190" s="129">
        <v>9280911</v>
      </c>
      <c r="Y190" s="129">
        <v>0</v>
      </c>
      <c r="Z190" s="129">
        <v>447488158</v>
      </c>
      <c r="AA190" s="129">
        <v>6959054</v>
      </c>
      <c r="AB190" s="129">
        <v>17987915</v>
      </c>
      <c r="AC190" s="129">
        <v>153220723</v>
      </c>
      <c r="AD190" s="129">
        <v>184474132</v>
      </c>
      <c r="AE190" s="129">
        <v>15309332</v>
      </c>
      <c r="AF190" s="129">
        <v>0</v>
      </c>
      <c r="AG190" s="129">
        <v>2669792</v>
      </c>
      <c r="AH190" s="129">
        <v>126114816</v>
      </c>
      <c r="AI190" s="129">
        <v>5618302</v>
      </c>
      <c r="AJ190" s="129">
        <v>0</v>
      </c>
      <c r="AK190" s="129">
        <v>685352</v>
      </c>
      <c r="AL190" s="129"/>
      <c r="AM190" s="129"/>
      <c r="AN190" s="129"/>
      <c r="AO190" s="129"/>
      <c r="AP190" s="129"/>
      <c r="AQ190" s="117">
        <f t="shared" si="104"/>
        <v>3551518495</v>
      </c>
    </row>
    <row r="191" spans="2:89" x14ac:dyDescent="0.2">
      <c r="B191" s="133" t="s">
        <v>231</v>
      </c>
      <c r="C191" s="129">
        <v>1019851</v>
      </c>
      <c r="D191" s="129">
        <v>0</v>
      </c>
      <c r="E191" s="129">
        <v>0</v>
      </c>
      <c r="F191" s="129">
        <v>0</v>
      </c>
      <c r="G191" s="129">
        <v>14610002</v>
      </c>
      <c r="H191" s="129">
        <v>0</v>
      </c>
      <c r="I191" s="129">
        <v>0</v>
      </c>
      <c r="J191" s="129">
        <v>0</v>
      </c>
      <c r="K191" s="129">
        <v>0</v>
      </c>
      <c r="L191" s="129">
        <v>5355793</v>
      </c>
      <c r="M191" s="129">
        <v>0</v>
      </c>
      <c r="N191" s="129">
        <v>0</v>
      </c>
      <c r="O191" s="129">
        <v>0</v>
      </c>
      <c r="P191" s="129">
        <v>0</v>
      </c>
      <c r="Q191" s="129">
        <v>0</v>
      </c>
      <c r="R191" s="129">
        <v>0</v>
      </c>
      <c r="S191" s="129">
        <v>0</v>
      </c>
      <c r="T191" s="129">
        <v>0</v>
      </c>
      <c r="U191" s="129">
        <v>0</v>
      </c>
      <c r="V191" s="129">
        <v>0</v>
      </c>
      <c r="W191" s="129">
        <v>0</v>
      </c>
      <c r="X191" s="129">
        <v>76452</v>
      </c>
      <c r="Y191" s="129">
        <v>0</v>
      </c>
      <c r="Z191" s="129">
        <v>2673964</v>
      </c>
      <c r="AA191" s="129">
        <v>0</v>
      </c>
      <c r="AB191" s="129">
        <v>0</v>
      </c>
      <c r="AC191" s="129">
        <v>12028844</v>
      </c>
      <c r="AD191" s="129">
        <v>0</v>
      </c>
      <c r="AE191" s="129">
        <v>4903508</v>
      </c>
      <c r="AF191" s="129">
        <v>0</v>
      </c>
      <c r="AG191" s="129">
        <v>0</v>
      </c>
      <c r="AH191" s="129">
        <v>0</v>
      </c>
      <c r="AI191" s="129">
        <v>892640</v>
      </c>
      <c r="AJ191" s="129">
        <v>0</v>
      </c>
      <c r="AK191" s="129">
        <v>0</v>
      </c>
      <c r="AL191" s="129"/>
      <c r="AM191" s="129"/>
      <c r="AN191" s="129"/>
      <c r="AO191" s="129"/>
      <c r="AP191" s="129"/>
      <c r="AQ191" s="117">
        <f t="shared" si="104"/>
        <v>41561054</v>
      </c>
    </row>
    <row r="192" spans="2:89" x14ac:dyDescent="0.2">
      <c r="B192" s="133" t="s">
        <v>232</v>
      </c>
      <c r="C192" s="129">
        <v>1826325</v>
      </c>
      <c r="D192" s="129">
        <v>3843</v>
      </c>
      <c r="E192" s="129">
        <v>0</v>
      </c>
      <c r="F192" s="129">
        <v>0</v>
      </c>
      <c r="G192" s="129">
        <v>1324211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29">
        <v>0</v>
      </c>
      <c r="N192" s="129">
        <v>0</v>
      </c>
      <c r="O192" s="129">
        <v>1321538</v>
      </c>
      <c r="P192" s="129">
        <v>0</v>
      </c>
      <c r="Q192" s="129">
        <v>9340651</v>
      </c>
      <c r="R192" s="129">
        <v>2426306</v>
      </c>
      <c r="S192" s="129">
        <v>661</v>
      </c>
      <c r="T192" s="129">
        <v>0</v>
      </c>
      <c r="U192" s="129">
        <v>62507</v>
      </c>
      <c r="V192" s="129">
        <v>0</v>
      </c>
      <c r="W192" s="129">
        <v>0</v>
      </c>
      <c r="X192" s="129">
        <v>2455519</v>
      </c>
      <c r="Y192" s="129">
        <v>0</v>
      </c>
      <c r="Z192" s="129">
        <v>467336</v>
      </c>
      <c r="AA192" s="129">
        <v>1226029</v>
      </c>
      <c r="AB192" s="129">
        <v>1525688</v>
      </c>
      <c r="AC192" s="129">
        <v>12910276</v>
      </c>
      <c r="AD192" s="129">
        <v>2051551</v>
      </c>
      <c r="AE192" s="129">
        <v>0</v>
      </c>
      <c r="AF192" s="129">
        <v>71103</v>
      </c>
      <c r="AG192" s="129">
        <v>42657</v>
      </c>
      <c r="AH192" s="129">
        <v>2647</v>
      </c>
      <c r="AI192" s="129">
        <v>60158</v>
      </c>
      <c r="AJ192" s="129">
        <v>0</v>
      </c>
      <c r="AK192" s="129">
        <v>0</v>
      </c>
      <c r="AL192" s="129"/>
      <c r="AM192" s="129"/>
      <c r="AN192" s="129"/>
      <c r="AO192" s="129"/>
      <c r="AP192" s="129"/>
      <c r="AQ192" s="117">
        <f t="shared" si="104"/>
        <v>37119006</v>
      </c>
    </row>
    <row r="193" spans="2:89" x14ac:dyDescent="0.2">
      <c r="B193" s="133" t="s">
        <v>233</v>
      </c>
      <c r="C193" s="129">
        <v>0</v>
      </c>
      <c r="D193" s="129">
        <v>0</v>
      </c>
      <c r="E193" s="129">
        <v>0</v>
      </c>
      <c r="F193" s="129">
        <v>0</v>
      </c>
      <c r="G193" s="129">
        <v>15611866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29">
        <v>0</v>
      </c>
      <c r="N193" s="129">
        <v>0</v>
      </c>
      <c r="O193" s="129">
        <v>0</v>
      </c>
      <c r="P193" s="129">
        <v>0</v>
      </c>
      <c r="Q193" s="129">
        <v>136603</v>
      </c>
      <c r="R193" s="129">
        <v>2703253</v>
      </c>
      <c r="S193" s="129">
        <v>0</v>
      </c>
      <c r="T193" s="129">
        <v>0</v>
      </c>
      <c r="U193" s="129">
        <v>0</v>
      </c>
      <c r="V193" s="129">
        <v>0</v>
      </c>
      <c r="W193" s="129">
        <v>0</v>
      </c>
      <c r="X193" s="129">
        <v>15044262</v>
      </c>
      <c r="Y193" s="129">
        <v>0</v>
      </c>
      <c r="Z193" s="129">
        <v>0</v>
      </c>
      <c r="AA193" s="129">
        <v>1636113</v>
      </c>
      <c r="AB193" s="129">
        <v>476169</v>
      </c>
      <c r="AC193" s="129">
        <v>1538579</v>
      </c>
      <c r="AD193" s="129">
        <v>1065927</v>
      </c>
      <c r="AE193" s="129">
        <v>81302</v>
      </c>
      <c r="AF193" s="129">
        <v>0</v>
      </c>
      <c r="AG193" s="129">
        <v>0</v>
      </c>
      <c r="AH193" s="129">
        <v>0</v>
      </c>
      <c r="AI193" s="129">
        <v>0</v>
      </c>
      <c r="AJ193" s="129">
        <v>0</v>
      </c>
      <c r="AK193" s="129">
        <v>0</v>
      </c>
      <c r="AL193" s="129"/>
      <c r="AM193" s="129"/>
      <c r="AN193" s="129"/>
      <c r="AO193" s="129"/>
      <c r="AP193" s="129"/>
      <c r="AQ193" s="117">
        <f t="shared" si="104"/>
        <v>38294074</v>
      </c>
    </row>
    <row r="194" spans="2:89" x14ac:dyDescent="0.2">
      <c r="B194" s="133" t="s">
        <v>234</v>
      </c>
      <c r="C194" s="129">
        <v>0</v>
      </c>
      <c r="D194" s="129">
        <v>0</v>
      </c>
      <c r="E194" s="129">
        <v>0</v>
      </c>
      <c r="F194" s="129">
        <v>0</v>
      </c>
      <c r="G194" s="129">
        <v>312553</v>
      </c>
      <c r="H194" s="129">
        <v>1600</v>
      </c>
      <c r="I194" s="129">
        <v>0</v>
      </c>
      <c r="J194" s="129">
        <v>61925</v>
      </c>
      <c r="K194" s="129">
        <v>12966</v>
      </c>
      <c r="L194" s="129">
        <v>0</v>
      </c>
      <c r="M194" s="129">
        <v>0</v>
      </c>
      <c r="N194" s="129">
        <v>0</v>
      </c>
      <c r="O194" s="129">
        <v>13752</v>
      </c>
      <c r="P194" s="129">
        <v>0</v>
      </c>
      <c r="Q194" s="129">
        <v>0</v>
      </c>
      <c r="R194" s="129">
        <v>0</v>
      </c>
      <c r="S194" s="129">
        <v>0</v>
      </c>
      <c r="T194" s="129">
        <v>0</v>
      </c>
      <c r="U194" s="129">
        <v>0</v>
      </c>
      <c r="V194" s="129">
        <v>3403</v>
      </c>
      <c r="W194" s="129">
        <v>0</v>
      </c>
      <c r="X194" s="129">
        <v>1989</v>
      </c>
      <c r="Y194" s="129">
        <v>0</v>
      </c>
      <c r="Z194" s="129">
        <v>5758568</v>
      </c>
      <c r="AA194" s="129">
        <v>0</v>
      </c>
      <c r="AB194" s="129">
        <v>117</v>
      </c>
      <c r="AC194" s="129">
        <v>19339</v>
      </c>
      <c r="AD194" s="129">
        <v>0</v>
      </c>
      <c r="AE194" s="129">
        <v>94875</v>
      </c>
      <c r="AF194" s="129">
        <v>0</v>
      </c>
      <c r="AG194" s="129">
        <v>135405</v>
      </c>
      <c r="AH194" s="129">
        <v>0</v>
      </c>
      <c r="AI194" s="129">
        <v>0</v>
      </c>
      <c r="AJ194" s="129">
        <v>0</v>
      </c>
      <c r="AK194" s="129">
        <v>14515</v>
      </c>
      <c r="AL194" s="129"/>
      <c r="AM194" s="129"/>
      <c r="AN194" s="129"/>
      <c r="AO194" s="129"/>
      <c r="AP194" s="129"/>
      <c r="AQ194" s="117">
        <f t="shared" si="104"/>
        <v>6431007</v>
      </c>
    </row>
    <row r="195" spans="2:89" x14ac:dyDescent="0.2">
      <c r="B195" s="132" t="s">
        <v>235</v>
      </c>
      <c r="C195" s="126">
        <v>893003366</v>
      </c>
      <c r="D195" s="126">
        <v>3149393</v>
      </c>
      <c r="E195" s="126">
        <v>91966913</v>
      </c>
      <c r="F195" s="126">
        <v>120499577</v>
      </c>
      <c r="G195" s="126">
        <v>1080520590</v>
      </c>
      <c r="H195" s="126">
        <v>130092100</v>
      </c>
      <c r="I195" s="126">
        <v>7828393</v>
      </c>
      <c r="J195" s="126">
        <v>74262036</v>
      </c>
      <c r="K195" s="126">
        <v>51353275</v>
      </c>
      <c r="L195" s="126">
        <v>477839125</v>
      </c>
      <c r="M195" s="126">
        <v>13906117</v>
      </c>
      <c r="N195" s="126">
        <v>57903283</v>
      </c>
      <c r="O195" s="126">
        <v>544876269</v>
      </c>
      <c r="P195" s="126">
        <v>4036590</v>
      </c>
      <c r="Q195" s="126">
        <v>4222878260</v>
      </c>
      <c r="R195" s="126">
        <v>2518801909</v>
      </c>
      <c r="S195" s="126">
        <v>6922</v>
      </c>
      <c r="T195" s="126">
        <v>4922618573</v>
      </c>
      <c r="U195" s="126">
        <v>13205448</v>
      </c>
      <c r="V195" s="126">
        <v>853898</v>
      </c>
      <c r="W195" s="126">
        <v>0</v>
      </c>
      <c r="X195" s="126">
        <v>34347546</v>
      </c>
      <c r="Y195" s="126">
        <v>6844489</v>
      </c>
      <c r="Z195" s="126">
        <v>4423155443</v>
      </c>
      <c r="AA195" s="126">
        <v>47833186</v>
      </c>
      <c r="AB195" s="126">
        <v>201649804</v>
      </c>
      <c r="AC195" s="126">
        <v>2256601288</v>
      </c>
      <c r="AD195" s="126">
        <v>309144188</v>
      </c>
      <c r="AE195" s="126">
        <v>92126227</v>
      </c>
      <c r="AF195" s="126">
        <v>71148883</v>
      </c>
      <c r="AG195" s="126">
        <v>24577996</v>
      </c>
      <c r="AH195" s="126">
        <v>609783966</v>
      </c>
      <c r="AI195" s="126">
        <v>226416730</v>
      </c>
      <c r="AJ195" s="126">
        <v>36880706</v>
      </c>
      <c r="AK195" s="126">
        <v>48309138</v>
      </c>
      <c r="AL195" s="126"/>
      <c r="AM195" s="126"/>
      <c r="AN195" s="126"/>
      <c r="AO195" s="126"/>
      <c r="AP195" s="126"/>
      <c r="AQ195" s="117">
        <f t="shared" si="104"/>
        <v>23618421627</v>
      </c>
      <c r="AW195" s="142">
        <f>C195-SUM(C184:C194)</f>
        <v>0</v>
      </c>
      <c r="AX195" s="142">
        <f t="shared" ref="AX195:BE195" si="105">D195-SUM(D184:D194)</f>
        <v>0</v>
      </c>
      <c r="AY195" s="142">
        <f t="shared" si="105"/>
        <v>0</v>
      </c>
      <c r="AZ195" s="142">
        <f t="shared" si="105"/>
        <v>0</v>
      </c>
      <c r="BA195" s="142">
        <f t="shared" si="105"/>
        <v>0</v>
      </c>
      <c r="BB195" s="142">
        <f t="shared" si="105"/>
        <v>0</v>
      </c>
      <c r="BC195" s="142">
        <f t="shared" si="105"/>
        <v>0</v>
      </c>
      <c r="BD195" s="142">
        <f t="shared" si="105"/>
        <v>0</v>
      </c>
      <c r="BE195" s="142">
        <f t="shared" si="105"/>
        <v>0</v>
      </c>
      <c r="BF195" s="142">
        <f>L195-SUM(L184:L194)</f>
        <v>0</v>
      </c>
      <c r="BG195" s="142">
        <f t="shared" ref="BG195:BZ195" si="106">M195-SUM(M184:M194)</f>
        <v>0</v>
      </c>
      <c r="BH195" s="142">
        <f>N195-SUM(N184:N194)</f>
        <v>0</v>
      </c>
      <c r="BI195" s="142">
        <f t="shared" si="106"/>
        <v>0</v>
      </c>
      <c r="BJ195" s="142">
        <f t="shared" si="106"/>
        <v>0</v>
      </c>
      <c r="BK195" s="142">
        <f t="shared" si="106"/>
        <v>0</v>
      </c>
      <c r="BL195" s="142">
        <f t="shared" si="106"/>
        <v>0</v>
      </c>
      <c r="BM195" s="142">
        <f t="shared" si="106"/>
        <v>0</v>
      </c>
      <c r="BN195" s="142">
        <f t="shared" si="106"/>
        <v>0</v>
      </c>
      <c r="BO195" s="142">
        <f t="shared" si="106"/>
        <v>0</v>
      </c>
      <c r="BP195" s="142">
        <f t="shared" si="106"/>
        <v>0</v>
      </c>
      <c r="BQ195" s="142">
        <f t="shared" si="106"/>
        <v>0</v>
      </c>
      <c r="BR195" s="142">
        <f>X195-SUM(X184:X194)</f>
        <v>0</v>
      </c>
      <c r="BS195" s="142">
        <f t="shared" si="106"/>
        <v>0</v>
      </c>
      <c r="BT195" s="142">
        <f t="shared" si="106"/>
        <v>0</v>
      </c>
      <c r="BU195" s="142">
        <f t="shared" si="106"/>
        <v>0</v>
      </c>
      <c r="BV195" s="142">
        <f t="shared" si="106"/>
        <v>0</v>
      </c>
      <c r="BW195" s="142">
        <f t="shared" si="106"/>
        <v>0</v>
      </c>
      <c r="BX195" s="142">
        <f t="shared" si="106"/>
        <v>0</v>
      </c>
      <c r="BY195" s="142">
        <f t="shared" si="106"/>
        <v>0</v>
      </c>
      <c r="BZ195" s="142">
        <f t="shared" si="106"/>
        <v>0</v>
      </c>
      <c r="CA195" s="142">
        <f t="shared" ref="CA195:CK195" si="107">AG195-SUM(AG184:AG194)</f>
        <v>0</v>
      </c>
      <c r="CB195" s="142">
        <f t="shared" si="107"/>
        <v>0</v>
      </c>
      <c r="CC195" s="142">
        <f t="shared" si="107"/>
        <v>0</v>
      </c>
      <c r="CD195" s="142">
        <f t="shared" si="107"/>
        <v>0</v>
      </c>
      <c r="CE195" s="142">
        <f t="shared" si="107"/>
        <v>0</v>
      </c>
      <c r="CF195" s="142">
        <f t="shared" si="107"/>
        <v>0</v>
      </c>
      <c r="CG195" s="142">
        <f t="shared" si="107"/>
        <v>0</v>
      </c>
      <c r="CH195" s="142">
        <f t="shared" si="107"/>
        <v>0</v>
      </c>
      <c r="CI195" s="142">
        <f t="shared" si="107"/>
        <v>0</v>
      </c>
      <c r="CJ195" s="142">
        <f t="shared" si="107"/>
        <v>0</v>
      </c>
      <c r="CK195" s="142">
        <f t="shared" si="107"/>
        <v>0</v>
      </c>
    </row>
    <row r="196" spans="2:89" x14ac:dyDescent="0.2">
      <c r="B196" s="133" t="s">
        <v>236</v>
      </c>
      <c r="C196" s="129">
        <v>617739</v>
      </c>
      <c r="D196" s="129">
        <v>0</v>
      </c>
      <c r="E196" s="129">
        <v>3287911</v>
      </c>
      <c r="F196" s="129">
        <v>601322</v>
      </c>
      <c r="G196" s="129">
        <v>0</v>
      </c>
      <c r="H196" s="129">
        <v>0</v>
      </c>
      <c r="I196" s="129">
        <v>0</v>
      </c>
      <c r="J196" s="129">
        <v>1582260</v>
      </c>
      <c r="K196" s="129">
        <v>3112201</v>
      </c>
      <c r="L196" s="129">
        <v>32203038</v>
      </c>
      <c r="M196" s="129">
        <v>155191</v>
      </c>
      <c r="N196" s="129">
        <v>0</v>
      </c>
      <c r="O196" s="129">
        <v>0</v>
      </c>
      <c r="P196" s="129">
        <v>144465</v>
      </c>
      <c r="Q196" s="129">
        <v>192194</v>
      </c>
      <c r="R196" s="129">
        <v>0</v>
      </c>
      <c r="S196" s="129">
        <v>0</v>
      </c>
      <c r="T196" s="129">
        <v>0</v>
      </c>
      <c r="U196" s="129">
        <v>1202138</v>
      </c>
      <c r="V196" s="129">
        <v>0</v>
      </c>
      <c r="W196" s="129">
        <v>0</v>
      </c>
      <c r="X196" s="129">
        <v>0</v>
      </c>
      <c r="Y196" s="129">
        <v>305685</v>
      </c>
      <c r="Z196" s="129">
        <v>6095338</v>
      </c>
      <c r="AA196" s="129">
        <v>50073</v>
      </c>
      <c r="AB196" s="129">
        <v>357958</v>
      </c>
      <c r="AC196" s="129">
        <v>0</v>
      </c>
      <c r="AD196" s="129">
        <v>118426</v>
      </c>
      <c r="AE196" s="129">
        <v>0</v>
      </c>
      <c r="AF196" s="129">
        <v>208623</v>
      </c>
      <c r="AG196" s="129">
        <v>797456</v>
      </c>
      <c r="AH196" s="129">
        <v>4445097</v>
      </c>
      <c r="AI196" s="129">
        <v>243045</v>
      </c>
      <c r="AJ196" s="129">
        <v>7019</v>
      </c>
      <c r="AK196" s="129">
        <v>1830117</v>
      </c>
      <c r="AL196" s="129"/>
      <c r="AM196" s="129"/>
      <c r="AN196" s="129"/>
      <c r="AO196" s="129"/>
      <c r="AP196" s="129"/>
      <c r="AQ196" s="117">
        <f t="shared" si="104"/>
        <v>57557296</v>
      </c>
    </row>
    <row r="197" spans="2:89" x14ac:dyDescent="0.2">
      <c r="B197" s="133" t="s">
        <v>237</v>
      </c>
      <c r="C197" s="129">
        <v>15283888</v>
      </c>
      <c r="D197" s="129">
        <v>461904</v>
      </c>
      <c r="E197" s="129">
        <v>14238319</v>
      </c>
      <c r="F197" s="129">
        <v>11272983</v>
      </c>
      <c r="G197" s="129">
        <v>99637783</v>
      </c>
      <c r="H197" s="129">
        <v>10458819</v>
      </c>
      <c r="I197" s="129">
        <v>2836486</v>
      </c>
      <c r="J197" s="129">
        <v>30670276</v>
      </c>
      <c r="K197" s="129">
        <v>2853881</v>
      </c>
      <c r="L197" s="129">
        <v>103078636</v>
      </c>
      <c r="M197" s="129">
        <v>524648</v>
      </c>
      <c r="N197" s="129">
        <v>3640298</v>
      </c>
      <c r="O197" s="129">
        <v>26246068</v>
      </c>
      <c r="P197" s="129">
        <v>670679</v>
      </c>
      <c r="Q197" s="129">
        <v>130664990</v>
      </c>
      <c r="R197" s="129">
        <v>176837070</v>
      </c>
      <c r="S197" s="129">
        <v>0</v>
      </c>
      <c r="T197" s="129">
        <v>27901384</v>
      </c>
      <c r="U197" s="129">
        <v>217990</v>
      </c>
      <c r="V197" s="129">
        <v>457</v>
      </c>
      <c r="W197" s="129">
        <v>0</v>
      </c>
      <c r="X197" s="129">
        <v>4829987</v>
      </c>
      <c r="Y197" s="129">
        <v>1901145</v>
      </c>
      <c r="Z197" s="129">
        <v>142002295</v>
      </c>
      <c r="AA197" s="129">
        <v>10944185</v>
      </c>
      <c r="AB197" s="129">
        <v>43656169</v>
      </c>
      <c r="AC197" s="129">
        <v>54852775</v>
      </c>
      <c r="AD197" s="129">
        <v>59387006</v>
      </c>
      <c r="AE197" s="129">
        <v>23789042</v>
      </c>
      <c r="AF197" s="129">
        <v>20338991</v>
      </c>
      <c r="AG197" s="129">
        <v>10362175</v>
      </c>
      <c r="AH197" s="129">
        <v>79031100</v>
      </c>
      <c r="AI197" s="129">
        <v>25542689</v>
      </c>
      <c r="AJ197" s="129">
        <v>8546325</v>
      </c>
      <c r="AK197" s="129">
        <v>4361005</v>
      </c>
      <c r="AL197" s="129"/>
      <c r="AM197" s="129"/>
      <c r="AN197" s="129"/>
      <c r="AO197" s="129"/>
      <c r="AP197" s="129"/>
      <c r="AQ197" s="117">
        <f t="shared" si="104"/>
        <v>1147041448</v>
      </c>
    </row>
    <row r="198" spans="2:89" x14ac:dyDescent="0.2">
      <c r="B198" s="133" t="s">
        <v>238</v>
      </c>
      <c r="C198" s="129">
        <v>59268</v>
      </c>
      <c r="D198" s="129">
        <v>178894</v>
      </c>
      <c r="E198" s="129">
        <v>6106671</v>
      </c>
      <c r="F198" s="129">
        <v>11191257</v>
      </c>
      <c r="G198" s="129">
        <v>2658239</v>
      </c>
      <c r="H198" s="129">
        <v>16471142</v>
      </c>
      <c r="I198" s="129">
        <v>315901</v>
      </c>
      <c r="J198" s="129">
        <v>596073</v>
      </c>
      <c r="K198" s="129">
        <v>1979550</v>
      </c>
      <c r="L198" s="129">
        <v>2558936</v>
      </c>
      <c r="M198" s="129">
        <v>250598</v>
      </c>
      <c r="N198" s="129">
        <v>0</v>
      </c>
      <c r="O198" s="129">
        <v>1061</v>
      </c>
      <c r="P198" s="129">
        <v>64265</v>
      </c>
      <c r="Q198" s="129">
        <v>1759544</v>
      </c>
      <c r="R198" s="129">
        <v>1771064</v>
      </c>
      <c r="S198" s="129">
        <v>0</v>
      </c>
      <c r="T198" s="129">
        <v>0</v>
      </c>
      <c r="U198" s="129">
        <v>0</v>
      </c>
      <c r="V198" s="129">
        <v>0</v>
      </c>
      <c r="W198" s="129">
        <v>0</v>
      </c>
      <c r="X198" s="129">
        <v>0</v>
      </c>
      <c r="Y198" s="129">
        <v>734071</v>
      </c>
      <c r="Z198" s="129">
        <v>11460639</v>
      </c>
      <c r="AA198" s="129">
        <v>731761</v>
      </c>
      <c r="AB198" s="129">
        <v>1094878</v>
      </c>
      <c r="AC198" s="129">
        <v>35168774</v>
      </c>
      <c r="AD198" s="129">
        <v>209553</v>
      </c>
      <c r="AE198" s="129">
        <v>5956</v>
      </c>
      <c r="AF198" s="129">
        <v>1107187</v>
      </c>
      <c r="AG198" s="129">
        <v>324035</v>
      </c>
      <c r="AH198" s="129">
        <v>1263536</v>
      </c>
      <c r="AI198" s="129">
        <v>74040</v>
      </c>
      <c r="AJ198" s="129">
        <v>2599880</v>
      </c>
      <c r="AK198" s="129">
        <v>7793327</v>
      </c>
      <c r="AL198" s="129"/>
      <c r="AM198" s="129"/>
      <c r="AN198" s="129"/>
      <c r="AO198" s="129"/>
      <c r="AP198" s="129"/>
      <c r="AQ198" s="117">
        <f t="shared" si="104"/>
        <v>108530100</v>
      </c>
    </row>
    <row r="199" spans="2:89" x14ac:dyDescent="0.2">
      <c r="B199" s="133" t="s">
        <v>239</v>
      </c>
      <c r="C199" s="129">
        <v>0</v>
      </c>
      <c r="D199" s="129">
        <v>0</v>
      </c>
      <c r="E199" s="129">
        <v>0</v>
      </c>
      <c r="F199" s="129">
        <v>0</v>
      </c>
      <c r="G199" s="129">
        <v>0</v>
      </c>
      <c r="H199" s="129">
        <v>623156</v>
      </c>
      <c r="I199" s="129">
        <v>0</v>
      </c>
      <c r="J199" s="129">
        <v>0</v>
      </c>
      <c r="K199" s="129">
        <v>0</v>
      </c>
      <c r="L199" s="129">
        <v>0</v>
      </c>
      <c r="M199" s="129">
        <v>0</v>
      </c>
      <c r="N199" s="129">
        <v>0</v>
      </c>
      <c r="O199" s="129">
        <v>90840</v>
      </c>
      <c r="P199" s="129">
        <v>0</v>
      </c>
      <c r="Q199" s="129">
        <v>0</v>
      </c>
      <c r="R199" s="129">
        <v>1657816</v>
      </c>
      <c r="S199" s="129">
        <v>0</v>
      </c>
      <c r="T199" s="129">
        <v>0</v>
      </c>
      <c r="U199" s="129">
        <v>10705817</v>
      </c>
      <c r="V199" s="129">
        <v>0</v>
      </c>
      <c r="W199" s="129">
        <v>0</v>
      </c>
      <c r="X199" s="129">
        <v>0</v>
      </c>
      <c r="Y199" s="129">
        <v>0</v>
      </c>
      <c r="Z199" s="129">
        <v>0</v>
      </c>
      <c r="AA199" s="129">
        <v>0</v>
      </c>
      <c r="AB199" s="129">
        <v>0</v>
      </c>
      <c r="AC199" s="129">
        <v>0</v>
      </c>
      <c r="AD199" s="129">
        <v>0</v>
      </c>
      <c r="AE199" s="129">
        <v>0</v>
      </c>
      <c r="AF199" s="129">
        <v>0</v>
      </c>
      <c r="AG199" s="129">
        <v>0</v>
      </c>
      <c r="AH199" s="129">
        <v>0</v>
      </c>
      <c r="AI199" s="129">
        <v>0</v>
      </c>
      <c r="AJ199" s="129">
        <v>0</v>
      </c>
      <c r="AK199" s="129">
        <v>0</v>
      </c>
      <c r="AL199" s="129"/>
      <c r="AM199" s="129"/>
      <c r="AN199" s="129"/>
      <c r="AO199" s="129"/>
      <c r="AP199" s="129"/>
      <c r="AQ199" s="117">
        <f t="shared" si="104"/>
        <v>13077629</v>
      </c>
    </row>
    <row r="200" spans="2:89" x14ac:dyDescent="0.2">
      <c r="B200" s="133" t="s">
        <v>240</v>
      </c>
      <c r="C200" s="129">
        <v>851091654</v>
      </c>
      <c r="D200" s="129">
        <v>1668192</v>
      </c>
      <c r="E200" s="129">
        <v>0</v>
      </c>
      <c r="F200" s="129">
        <v>10879509</v>
      </c>
      <c r="G200" s="129">
        <v>16784725</v>
      </c>
      <c r="H200" s="129">
        <v>88344952</v>
      </c>
      <c r="I200" s="129">
        <v>2643197</v>
      </c>
      <c r="J200" s="129">
        <v>29354274</v>
      </c>
      <c r="K200" s="129">
        <v>39630060</v>
      </c>
      <c r="L200" s="129">
        <v>259072197</v>
      </c>
      <c r="M200" s="129">
        <v>13062914</v>
      </c>
      <c r="N200" s="129">
        <v>44141160</v>
      </c>
      <c r="O200" s="129">
        <v>463600566</v>
      </c>
      <c r="P200" s="129">
        <v>1842198</v>
      </c>
      <c r="Q200" s="129">
        <v>3609292471</v>
      </c>
      <c r="R200" s="129">
        <v>1701777511</v>
      </c>
      <c r="S200" s="129">
        <v>0</v>
      </c>
      <c r="T200" s="129">
        <v>4477672712</v>
      </c>
      <c r="U200" s="129">
        <v>0</v>
      </c>
      <c r="V200" s="129">
        <v>753676</v>
      </c>
      <c r="W200" s="129">
        <v>0</v>
      </c>
      <c r="X200" s="129">
        <v>1007627</v>
      </c>
      <c r="Y200" s="129">
        <v>1958495</v>
      </c>
      <c r="Z200" s="129">
        <v>3762636742</v>
      </c>
      <c r="AA200" s="129">
        <v>20289918</v>
      </c>
      <c r="AB200" s="129">
        <v>134899885</v>
      </c>
      <c r="AC200" s="129">
        <v>2083589827</v>
      </c>
      <c r="AD200" s="129">
        <v>109211135</v>
      </c>
      <c r="AE200" s="129">
        <v>63301000</v>
      </c>
      <c r="AF200" s="129">
        <v>43907771</v>
      </c>
      <c r="AG200" s="129">
        <v>0</v>
      </c>
      <c r="AH200" s="129">
        <v>431705818</v>
      </c>
      <c r="AI200" s="129">
        <v>193251881</v>
      </c>
      <c r="AJ200" s="129">
        <v>21656080</v>
      </c>
      <c r="AK200" s="129">
        <v>30920563</v>
      </c>
      <c r="AL200" s="129"/>
      <c r="AM200" s="129"/>
      <c r="AN200" s="129"/>
      <c r="AO200" s="129"/>
      <c r="AP200" s="129"/>
      <c r="AQ200" s="117">
        <f t="shared" si="104"/>
        <v>18509948710</v>
      </c>
    </row>
    <row r="201" spans="2:89" x14ac:dyDescent="0.2">
      <c r="B201" s="133" t="s">
        <v>241</v>
      </c>
      <c r="C201" s="129">
        <v>17831435</v>
      </c>
      <c r="D201" s="129">
        <v>0</v>
      </c>
      <c r="E201" s="129">
        <v>49912229</v>
      </c>
      <c r="F201" s="129">
        <v>87091786</v>
      </c>
      <c r="G201" s="129">
        <v>935308705</v>
      </c>
      <c r="H201" s="129">
        <v>0</v>
      </c>
      <c r="I201" s="129">
        <v>0</v>
      </c>
      <c r="J201" s="129">
        <v>0</v>
      </c>
      <c r="K201" s="129">
        <v>0</v>
      </c>
      <c r="L201" s="129">
        <v>21117377</v>
      </c>
      <c r="M201" s="129">
        <v>0</v>
      </c>
      <c r="N201" s="129">
        <v>0</v>
      </c>
      <c r="O201" s="129">
        <v>56874610</v>
      </c>
      <c r="P201" s="129">
        <v>0</v>
      </c>
      <c r="Q201" s="129">
        <v>371700506</v>
      </c>
      <c r="R201" s="129">
        <v>648417214</v>
      </c>
      <c r="S201" s="129">
        <v>0</v>
      </c>
      <c r="T201" s="129">
        <v>419595326</v>
      </c>
      <c r="U201" s="129">
        <v>0</v>
      </c>
      <c r="V201" s="129">
        <v>0</v>
      </c>
      <c r="W201" s="129">
        <v>0</v>
      </c>
      <c r="X201" s="129">
        <v>12520214</v>
      </c>
      <c r="Y201" s="129">
        <v>0</v>
      </c>
      <c r="Z201" s="129">
        <v>457396505</v>
      </c>
      <c r="AA201" s="129">
        <v>6246149</v>
      </c>
      <c r="AB201" s="129">
        <v>25945393</v>
      </c>
      <c r="AC201" s="129">
        <v>62930730</v>
      </c>
      <c r="AD201" s="129">
        <v>157849944</v>
      </c>
      <c r="AE201" s="129">
        <v>1968542</v>
      </c>
      <c r="AF201" s="129">
        <v>0</v>
      </c>
      <c r="AG201" s="129">
        <v>7421088</v>
      </c>
      <c r="AH201" s="129">
        <v>82983649</v>
      </c>
      <c r="AI201" s="129">
        <v>2151884</v>
      </c>
      <c r="AJ201" s="129">
        <v>0</v>
      </c>
      <c r="AK201" s="129">
        <v>0</v>
      </c>
      <c r="AL201" s="129"/>
      <c r="AM201" s="129"/>
      <c r="AN201" s="129"/>
      <c r="AO201" s="129"/>
      <c r="AP201" s="129"/>
      <c r="AQ201" s="117">
        <f t="shared" si="104"/>
        <v>3425263286</v>
      </c>
    </row>
    <row r="202" spans="2:89" x14ac:dyDescent="0.2">
      <c r="B202" s="133" t="s">
        <v>242</v>
      </c>
      <c r="C202" s="129">
        <v>4181361</v>
      </c>
      <c r="D202" s="129">
        <v>0</v>
      </c>
      <c r="E202" s="129">
        <v>0</v>
      </c>
      <c r="F202" s="129">
        <v>0</v>
      </c>
      <c r="G202" s="129">
        <v>3868905</v>
      </c>
      <c r="H202" s="129">
        <v>0</v>
      </c>
      <c r="I202" s="129">
        <v>0</v>
      </c>
      <c r="J202" s="129">
        <v>0</v>
      </c>
      <c r="K202" s="129">
        <v>0</v>
      </c>
      <c r="L202" s="129">
        <v>122589</v>
      </c>
      <c r="M202" s="129">
        <v>0</v>
      </c>
      <c r="N202" s="129">
        <v>0</v>
      </c>
      <c r="O202" s="129">
        <v>0</v>
      </c>
      <c r="P202" s="129">
        <v>0</v>
      </c>
      <c r="Q202" s="129">
        <v>0</v>
      </c>
      <c r="R202" s="129">
        <v>0</v>
      </c>
      <c r="S202" s="129">
        <v>0</v>
      </c>
      <c r="T202" s="129">
        <v>0</v>
      </c>
      <c r="U202" s="129">
        <v>148739</v>
      </c>
      <c r="V202" s="129">
        <v>0</v>
      </c>
      <c r="W202" s="129">
        <v>0</v>
      </c>
      <c r="X202" s="129">
        <v>39436</v>
      </c>
      <c r="Y202" s="129">
        <v>0</v>
      </c>
      <c r="Z202" s="129">
        <v>10325521</v>
      </c>
      <c r="AA202" s="129">
        <v>0</v>
      </c>
      <c r="AB202" s="129">
        <v>0</v>
      </c>
      <c r="AC202" s="129">
        <v>0</v>
      </c>
      <c r="AD202" s="129">
        <v>0</v>
      </c>
      <c r="AE202" s="129">
        <v>2334522</v>
      </c>
      <c r="AF202" s="129">
        <v>0</v>
      </c>
      <c r="AG202" s="129">
        <v>0</v>
      </c>
      <c r="AH202" s="129">
        <v>0</v>
      </c>
      <c r="AI202" s="129">
        <v>397349</v>
      </c>
      <c r="AJ202" s="129">
        <v>0</v>
      </c>
      <c r="AK202" s="129">
        <v>0</v>
      </c>
      <c r="AL202" s="129"/>
      <c r="AM202" s="129"/>
      <c r="AN202" s="129"/>
      <c r="AO202" s="129"/>
      <c r="AP202" s="129"/>
      <c r="AQ202" s="117">
        <f t="shared" si="104"/>
        <v>21418422</v>
      </c>
    </row>
    <row r="203" spans="2:89" x14ac:dyDescent="0.2">
      <c r="B203" s="133" t="s">
        <v>243</v>
      </c>
      <c r="C203" s="129">
        <v>237806</v>
      </c>
      <c r="D203" s="129">
        <v>262800</v>
      </c>
      <c r="E203" s="129">
        <v>1474603</v>
      </c>
      <c r="F203" s="129">
        <v>2408551</v>
      </c>
      <c r="G203" s="129">
        <v>4798528</v>
      </c>
      <c r="H203" s="129">
        <v>1263350</v>
      </c>
      <c r="I203" s="129">
        <v>607115</v>
      </c>
      <c r="J203" s="129">
        <v>3127167</v>
      </c>
      <c r="K203" s="129">
        <v>860249</v>
      </c>
      <c r="L203" s="129">
        <v>17225276</v>
      </c>
      <c r="M203" s="129">
        <v>8274</v>
      </c>
      <c r="N203" s="129">
        <v>1850129</v>
      </c>
      <c r="O203" s="129">
        <v>133240</v>
      </c>
      <c r="P203" s="129">
        <v>277292</v>
      </c>
      <c r="Q203" s="129">
        <v>6453441</v>
      </c>
      <c r="R203" s="129">
        <v>6778725</v>
      </c>
      <c r="S203" s="129">
        <v>599</v>
      </c>
      <c r="T203" s="129">
        <v>352500</v>
      </c>
      <c r="U203" s="129">
        <v>375512</v>
      </c>
      <c r="V203" s="129">
        <v>25164</v>
      </c>
      <c r="W203" s="129">
        <v>0</v>
      </c>
      <c r="X203" s="129">
        <v>117609</v>
      </c>
      <c r="Y203" s="129">
        <v>0</v>
      </c>
      <c r="Z203" s="129">
        <v>1273350</v>
      </c>
      <c r="AA203" s="129">
        <v>238016</v>
      </c>
      <c r="AB203" s="129">
        <v>841651</v>
      </c>
      <c r="AC203" s="129">
        <v>1047318</v>
      </c>
      <c r="AD203" s="129">
        <v>1641091</v>
      </c>
      <c r="AE203" s="129">
        <v>440112</v>
      </c>
      <c r="AF203" s="129">
        <v>272829</v>
      </c>
      <c r="AG203" s="129">
        <v>762162</v>
      </c>
      <c r="AH203" s="129">
        <v>4640899</v>
      </c>
      <c r="AI203" s="129">
        <v>650474</v>
      </c>
      <c r="AJ203" s="129">
        <v>1740671</v>
      </c>
      <c r="AK203" s="129">
        <v>3559360</v>
      </c>
      <c r="AL203" s="129"/>
      <c r="AM203" s="129"/>
      <c r="AN203" s="129"/>
      <c r="AO203" s="129"/>
      <c r="AP203" s="129"/>
      <c r="AQ203" s="117">
        <f t="shared" si="104"/>
        <v>65745863</v>
      </c>
    </row>
    <row r="204" spans="2:89" x14ac:dyDescent="0.2">
      <c r="B204" s="133" t="s">
        <v>244</v>
      </c>
      <c r="C204" s="129">
        <v>2112937</v>
      </c>
      <c r="D204" s="129">
        <v>487708</v>
      </c>
      <c r="E204" s="129">
        <v>16251237</v>
      </c>
      <c r="F204" s="129">
        <v>6311036</v>
      </c>
      <c r="G204" s="129">
        <v>11936880</v>
      </c>
      <c r="H204" s="129">
        <v>8885840</v>
      </c>
      <c r="I204" s="129">
        <v>1479733</v>
      </c>
      <c r="J204" s="129">
        <v>2849464</v>
      </c>
      <c r="K204" s="129">
        <v>1042363</v>
      </c>
      <c r="L204" s="129">
        <v>20713217</v>
      </c>
      <c r="M204" s="129">
        <v>83372</v>
      </c>
      <c r="N204" s="129">
        <v>672282</v>
      </c>
      <c r="O204" s="129">
        <v>531227</v>
      </c>
      <c r="P204" s="129">
        <v>845501</v>
      </c>
      <c r="Q204" s="129">
        <v>16649503</v>
      </c>
      <c r="R204" s="129">
        <v>17306194</v>
      </c>
      <c r="S204" s="129">
        <v>116658</v>
      </c>
      <c r="T204" s="129">
        <v>1890556</v>
      </c>
      <c r="U204" s="129">
        <v>224002</v>
      </c>
      <c r="V204" s="129">
        <v>96215</v>
      </c>
      <c r="W204" s="129">
        <v>0</v>
      </c>
      <c r="X204" s="129">
        <v>1646612</v>
      </c>
      <c r="Y204" s="129">
        <v>1240378</v>
      </c>
      <c r="Z204" s="129">
        <v>28927640</v>
      </c>
      <c r="AA204" s="129">
        <v>4092785</v>
      </c>
      <c r="AB204" s="129">
        <v>9745831</v>
      </c>
      <c r="AC204" s="129">
        <v>6367613</v>
      </c>
      <c r="AD204" s="129">
        <v>1833694</v>
      </c>
      <c r="AE204" s="129">
        <v>989233</v>
      </c>
      <c r="AF204" s="129">
        <v>707053</v>
      </c>
      <c r="AG204" s="129">
        <v>2498808</v>
      </c>
      <c r="AH204" s="129">
        <v>4156228</v>
      </c>
      <c r="AI204" s="129">
        <v>4013817</v>
      </c>
      <c r="AJ204" s="129">
        <v>1233128</v>
      </c>
      <c r="AK204" s="129">
        <v>889839</v>
      </c>
      <c r="AL204" s="129"/>
      <c r="AM204" s="129"/>
      <c r="AN204" s="129"/>
      <c r="AO204" s="129"/>
      <c r="AP204" s="129"/>
      <c r="AQ204" s="117">
        <f t="shared" si="104"/>
        <v>178828584</v>
      </c>
    </row>
    <row r="205" spans="2:89" x14ac:dyDescent="0.2">
      <c r="B205" s="133" t="s">
        <v>245</v>
      </c>
      <c r="C205" s="129">
        <v>0</v>
      </c>
      <c r="D205" s="129">
        <v>0</v>
      </c>
      <c r="E205" s="129">
        <v>0</v>
      </c>
      <c r="F205" s="129">
        <v>0</v>
      </c>
      <c r="G205" s="129">
        <v>16472</v>
      </c>
      <c r="H205" s="129">
        <v>3421152</v>
      </c>
      <c r="I205" s="129">
        <v>0</v>
      </c>
      <c r="J205" s="129">
        <v>45662</v>
      </c>
      <c r="K205" s="129">
        <v>0</v>
      </c>
      <c r="L205" s="129">
        <v>0</v>
      </c>
      <c r="M205" s="129">
        <v>0</v>
      </c>
      <c r="N205" s="129">
        <v>0</v>
      </c>
      <c r="O205" s="129">
        <v>0</v>
      </c>
      <c r="P205" s="129">
        <v>0</v>
      </c>
      <c r="Q205" s="129">
        <v>5652757</v>
      </c>
      <c r="R205" s="129">
        <v>977</v>
      </c>
      <c r="S205" s="129">
        <v>0</v>
      </c>
      <c r="T205" s="129">
        <v>0</v>
      </c>
      <c r="U205" s="129">
        <v>0</v>
      </c>
      <c r="V205" s="129">
        <v>0</v>
      </c>
      <c r="W205" s="129">
        <v>0</v>
      </c>
      <c r="X205" s="129">
        <v>15921838</v>
      </c>
      <c r="Y205" s="129">
        <v>0</v>
      </c>
      <c r="Z205" s="129">
        <v>1142795</v>
      </c>
      <c r="AA205" s="129">
        <v>2888254</v>
      </c>
      <c r="AB205" s="129">
        <v>20071</v>
      </c>
      <c r="AC205" s="129">
        <v>0</v>
      </c>
      <c r="AD205" s="129">
        <v>0</v>
      </c>
      <c r="AE205" s="129">
        <v>287561</v>
      </c>
      <c r="AF205" s="129">
        <v>482506</v>
      </c>
      <c r="AG205" s="129">
        <v>96360</v>
      </c>
      <c r="AH205" s="129">
        <v>0</v>
      </c>
      <c r="AI205" s="129">
        <v>0</v>
      </c>
      <c r="AJ205" s="129">
        <v>0</v>
      </c>
      <c r="AK205" s="129">
        <v>0</v>
      </c>
      <c r="AL205" s="129"/>
      <c r="AM205" s="129"/>
      <c r="AN205" s="129"/>
      <c r="AO205" s="129"/>
      <c r="AP205" s="129"/>
      <c r="AQ205" s="117">
        <f t="shared" si="104"/>
        <v>29976405</v>
      </c>
    </row>
    <row r="206" spans="2:89" x14ac:dyDescent="0.2">
      <c r="B206" s="132" t="s">
        <v>246</v>
      </c>
      <c r="C206" s="126">
        <v>891416088</v>
      </c>
      <c r="D206" s="126">
        <v>3059498</v>
      </c>
      <c r="E206" s="126">
        <v>91270970</v>
      </c>
      <c r="F206" s="126">
        <v>129756444</v>
      </c>
      <c r="G206" s="126">
        <v>1075010237</v>
      </c>
      <c r="H206" s="126">
        <v>129468411</v>
      </c>
      <c r="I206" s="126">
        <v>7882432</v>
      </c>
      <c r="J206" s="126">
        <v>68225176</v>
      </c>
      <c r="K206" s="126">
        <v>49478304</v>
      </c>
      <c r="L206" s="126">
        <v>456091266</v>
      </c>
      <c r="M206" s="126">
        <v>14084997</v>
      </c>
      <c r="N206" s="126">
        <v>50303869</v>
      </c>
      <c r="O206" s="126">
        <v>547477612</v>
      </c>
      <c r="P206" s="126">
        <v>3844400</v>
      </c>
      <c r="Q206" s="126">
        <v>4142365406</v>
      </c>
      <c r="R206" s="126">
        <v>2554546571</v>
      </c>
      <c r="S206" s="126">
        <v>117257</v>
      </c>
      <c r="T206" s="126">
        <v>4927412478</v>
      </c>
      <c r="U206" s="126">
        <v>12874198</v>
      </c>
      <c r="V206" s="126">
        <v>875512</v>
      </c>
      <c r="W206" s="126">
        <v>0</v>
      </c>
      <c r="X206" s="126">
        <v>36083323</v>
      </c>
      <c r="Y206" s="126">
        <v>6139774</v>
      </c>
      <c r="Z206" s="126">
        <v>4421260825</v>
      </c>
      <c r="AA206" s="126">
        <v>45481141</v>
      </c>
      <c r="AB206" s="126">
        <v>216561836</v>
      </c>
      <c r="AC206" s="126">
        <v>2243957037</v>
      </c>
      <c r="AD206" s="126">
        <v>330250849</v>
      </c>
      <c r="AE206" s="126">
        <v>93115968</v>
      </c>
      <c r="AF206" s="126">
        <v>67024960</v>
      </c>
      <c r="AG206" s="126">
        <v>22262084</v>
      </c>
      <c r="AH206" s="126">
        <v>608226327</v>
      </c>
      <c r="AI206" s="126">
        <v>226325179</v>
      </c>
      <c r="AJ206" s="126">
        <v>35783103</v>
      </c>
      <c r="AK206" s="126">
        <v>49354211</v>
      </c>
      <c r="AL206" s="126"/>
      <c r="AM206" s="126"/>
      <c r="AN206" s="126"/>
      <c r="AO206" s="126"/>
      <c r="AP206" s="126"/>
      <c r="AQ206" s="117">
        <f t="shared" si="104"/>
        <v>23557387743</v>
      </c>
      <c r="AW206" s="142">
        <f t="shared" ref="AW206:BF206" si="108">C206-SUM(C196:C205)</f>
        <v>0</v>
      </c>
      <c r="AX206" s="142">
        <f t="shared" si="108"/>
        <v>0</v>
      </c>
      <c r="AY206" s="142">
        <f t="shared" si="108"/>
        <v>0</v>
      </c>
      <c r="AZ206" s="142">
        <f t="shared" si="108"/>
        <v>0</v>
      </c>
      <c r="BA206" s="142">
        <f>G206-SUM(G196:G205)</f>
        <v>0</v>
      </c>
      <c r="BB206" s="142">
        <f t="shared" si="108"/>
        <v>0</v>
      </c>
      <c r="BC206" s="142">
        <f t="shared" si="108"/>
        <v>0</v>
      </c>
      <c r="BD206" s="142">
        <f t="shared" si="108"/>
        <v>0</v>
      </c>
      <c r="BE206" s="142">
        <f t="shared" si="108"/>
        <v>0</v>
      </c>
      <c r="BF206" s="142">
        <f t="shared" si="108"/>
        <v>0</v>
      </c>
      <c r="BG206" s="142">
        <f t="shared" ref="BG206:BZ206" si="109">M206-SUM(M196:M205)</f>
        <v>0</v>
      </c>
      <c r="BH206" s="142">
        <f t="shared" si="109"/>
        <v>0</v>
      </c>
      <c r="BI206" s="142">
        <f t="shared" si="109"/>
        <v>0</v>
      </c>
      <c r="BJ206" s="142">
        <f t="shared" si="109"/>
        <v>0</v>
      </c>
      <c r="BK206" s="142">
        <f t="shared" si="109"/>
        <v>0</v>
      </c>
      <c r="BL206" s="142">
        <f t="shared" si="109"/>
        <v>0</v>
      </c>
      <c r="BM206" s="142">
        <f t="shared" si="109"/>
        <v>0</v>
      </c>
      <c r="BN206" s="142">
        <f t="shared" si="109"/>
        <v>0</v>
      </c>
      <c r="BO206" s="142">
        <f t="shared" si="109"/>
        <v>0</v>
      </c>
      <c r="BP206" s="142">
        <f t="shared" si="109"/>
        <v>0</v>
      </c>
      <c r="BQ206" s="142">
        <f t="shared" si="109"/>
        <v>0</v>
      </c>
      <c r="BR206" s="142">
        <f>X206-SUM(X196:X205)</f>
        <v>0</v>
      </c>
      <c r="BS206" s="142">
        <f t="shared" si="109"/>
        <v>0</v>
      </c>
      <c r="BT206" s="142">
        <f t="shared" si="109"/>
        <v>0</v>
      </c>
      <c r="BU206" s="142">
        <f t="shared" si="109"/>
        <v>0</v>
      </c>
      <c r="BV206" s="142">
        <f t="shared" si="109"/>
        <v>0</v>
      </c>
      <c r="BW206" s="142">
        <f t="shared" si="109"/>
        <v>0</v>
      </c>
      <c r="BX206" s="142">
        <f t="shared" si="109"/>
        <v>0</v>
      </c>
      <c r="BY206" s="142">
        <f t="shared" si="109"/>
        <v>0</v>
      </c>
      <c r="BZ206" s="142">
        <f t="shared" si="109"/>
        <v>0</v>
      </c>
      <c r="CA206" s="142">
        <f t="shared" ref="CA206:CK206" si="110">AG206-SUM(AG196:AG205)</f>
        <v>0</v>
      </c>
      <c r="CB206" s="142">
        <f t="shared" si="110"/>
        <v>0</v>
      </c>
      <c r="CC206" s="142">
        <f t="shared" si="110"/>
        <v>0</v>
      </c>
      <c r="CD206" s="142">
        <f t="shared" si="110"/>
        <v>0</v>
      </c>
      <c r="CE206" s="142">
        <f t="shared" si="110"/>
        <v>0</v>
      </c>
      <c r="CF206" s="142">
        <f t="shared" si="110"/>
        <v>0</v>
      </c>
      <c r="CG206" s="142">
        <f t="shared" si="110"/>
        <v>0</v>
      </c>
      <c r="CH206" s="142">
        <f t="shared" si="110"/>
        <v>0</v>
      </c>
      <c r="CI206" s="142">
        <f t="shared" si="110"/>
        <v>0</v>
      </c>
      <c r="CJ206" s="142">
        <f t="shared" si="110"/>
        <v>0</v>
      </c>
      <c r="CK206" s="142">
        <f t="shared" si="110"/>
        <v>0</v>
      </c>
    </row>
    <row r="207" spans="2:89" x14ac:dyDescent="0.2">
      <c r="B207" s="136" t="s">
        <v>247</v>
      </c>
      <c r="C207" s="126">
        <v>1587278</v>
      </c>
      <c r="D207" s="126">
        <v>89895</v>
      </c>
      <c r="E207" s="126">
        <v>695943</v>
      </c>
      <c r="F207" s="126">
        <v>-9256867</v>
      </c>
      <c r="G207" s="126">
        <v>5510353</v>
      </c>
      <c r="H207" s="126">
        <v>623689</v>
      </c>
      <c r="I207" s="126">
        <v>-54039</v>
      </c>
      <c r="J207" s="126">
        <v>6036860</v>
      </c>
      <c r="K207" s="126">
        <v>1874971</v>
      </c>
      <c r="L207" s="126">
        <v>21747859</v>
      </c>
      <c r="M207" s="126">
        <v>-178880</v>
      </c>
      <c r="N207" s="126">
        <v>7599414</v>
      </c>
      <c r="O207" s="126">
        <v>-2601343</v>
      </c>
      <c r="P207" s="126">
        <v>192190</v>
      </c>
      <c r="Q207" s="126">
        <v>80512854</v>
      </c>
      <c r="R207" s="126">
        <v>-35744662</v>
      </c>
      <c r="S207" s="126">
        <v>-110335</v>
      </c>
      <c r="T207" s="126">
        <v>-4793905</v>
      </c>
      <c r="U207" s="126">
        <v>331250</v>
      </c>
      <c r="V207" s="126">
        <v>-21614</v>
      </c>
      <c r="W207" s="126">
        <v>0</v>
      </c>
      <c r="X207" s="126">
        <v>-1735777</v>
      </c>
      <c r="Y207" s="126">
        <v>704715</v>
      </c>
      <c r="Z207" s="126">
        <v>1894618</v>
      </c>
      <c r="AA207" s="126">
        <v>2352045</v>
      </c>
      <c r="AB207" s="126">
        <v>-14912032</v>
      </c>
      <c r="AC207" s="126">
        <v>12644251</v>
      </c>
      <c r="AD207" s="126">
        <v>-21106661</v>
      </c>
      <c r="AE207" s="126">
        <v>-989741</v>
      </c>
      <c r="AF207" s="126">
        <v>4123923</v>
      </c>
      <c r="AG207" s="126">
        <v>2315912</v>
      </c>
      <c r="AH207" s="126">
        <v>1557639</v>
      </c>
      <c r="AI207" s="126">
        <v>91551</v>
      </c>
      <c r="AJ207" s="126">
        <v>1097603</v>
      </c>
      <c r="AK207" s="126">
        <v>-1045073</v>
      </c>
      <c r="AL207" s="126"/>
      <c r="AM207" s="126"/>
      <c r="AN207" s="126"/>
      <c r="AO207" s="126"/>
      <c r="AP207" s="126"/>
      <c r="AQ207" s="117">
        <f t="shared" si="104"/>
        <v>61033884</v>
      </c>
      <c r="AW207" s="142">
        <f>C207-(C195-C206)</f>
        <v>0</v>
      </c>
      <c r="AX207" s="142">
        <f t="shared" ref="AX207:BF207" si="111">D207-(D195-D206)</f>
        <v>0</v>
      </c>
      <c r="AY207" s="142">
        <f>E207-(E195-E206)</f>
        <v>0</v>
      </c>
      <c r="AZ207" s="142">
        <f t="shared" si="111"/>
        <v>0</v>
      </c>
      <c r="BA207" s="142">
        <f t="shared" si="111"/>
        <v>0</v>
      </c>
      <c r="BB207" s="142">
        <f>H207-(H195-H206)</f>
        <v>0</v>
      </c>
      <c r="BC207" s="142">
        <f t="shared" si="111"/>
        <v>0</v>
      </c>
      <c r="BD207" s="142">
        <f t="shared" si="111"/>
        <v>0</v>
      </c>
      <c r="BE207" s="142">
        <f t="shared" si="111"/>
        <v>0</v>
      </c>
      <c r="BF207" s="142">
        <f t="shared" si="111"/>
        <v>0</v>
      </c>
      <c r="BG207" s="142">
        <f t="shared" ref="BG207:BZ207" si="112">M207-(M195-M206)</f>
        <v>0</v>
      </c>
      <c r="BH207" s="142">
        <f t="shared" si="112"/>
        <v>0</v>
      </c>
      <c r="BI207" s="142">
        <f t="shared" si="112"/>
        <v>0</v>
      </c>
      <c r="BJ207" s="142">
        <f>P207-(P195-P206)</f>
        <v>0</v>
      </c>
      <c r="BK207" s="142">
        <f t="shared" si="112"/>
        <v>0</v>
      </c>
      <c r="BL207" s="142">
        <f t="shared" si="112"/>
        <v>0</v>
      </c>
      <c r="BM207" s="142">
        <f t="shared" si="112"/>
        <v>0</v>
      </c>
      <c r="BN207" s="142">
        <f t="shared" si="112"/>
        <v>0</v>
      </c>
      <c r="BO207" s="142">
        <f>U207-(U195-U206)</f>
        <v>0</v>
      </c>
      <c r="BP207" s="142">
        <f t="shared" si="112"/>
        <v>0</v>
      </c>
      <c r="BQ207" s="142">
        <f>W207-(W195-W206)</f>
        <v>0</v>
      </c>
      <c r="BR207" s="142">
        <f t="shared" si="112"/>
        <v>0</v>
      </c>
      <c r="BS207" s="142">
        <f>Y207-(Y195-Y206)</f>
        <v>0</v>
      </c>
      <c r="BT207" s="142">
        <f t="shared" si="112"/>
        <v>0</v>
      </c>
      <c r="BU207" s="142">
        <f t="shared" si="112"/>
        <v>0</v>
      </c>
      <c r="BV207" s="142">
        <f t="shared" si="112"/>
        <v>0</v>
      </c>
      <c r="BW207" s="142">
        <f t="shared" si="112"/>
        <v>0</v>
      </c>
      <c r="BX207" s="142">
        <f>AD207-(AD195-AD206)</f>
        <v>0</v>
      </c>
      <c r="BY207" s="142">
        <f t="shared" si="112"/>
        <v>0</v>
      </c>
      <c r="BZ207" s="142">
        <f t="shared" si="112"/>
        <v>0</v>
      </c>
      <c r="CA207" s="142">
        <f>AG207-(AG195-AG206)</f>
        <v>0</v>
      </c>
      <c r="CB207" s="142">
        <f t="shared" ref="CB207:CK207" si="113">AH207-(AH195-AH206)</f>
        <v>0</v>
      </c>
      <c r="CC207" s="142">
        <f t="shared" si="113"/>
        <v>0</v>
      </c>
      <c r="CD207" s="142">
        <f t="shared" si="113"/>
        <v>0</v>
      </c>
      <c r="CE207" s="142">
        <f t="shared" si="113"/>
        <v>0</v>
      </c>
      <c r="CF207" s="142">
        <f t="shared" si="113"/>
        <v>0</v>
      </c>
      <c r="CG207" s="142">
        <f t="shared" si="113"/>
        <v>0</v>
      </c>
      <c r="CH207" s="142">
        <f t="shared" si="113"/>
        <v>0</v>
      </c>
      <c r="CI207" s="142">
        <f t="shared" si="113"/>
        <v>0</v>
      </c>
      <c r="CJ207" s="142">
        <f t="shared" si="113"/>
        <v>0</v>
      </c>
      <c r="CK207" s="142">
        <f t="shared" si="113"/>
        <v>0</v>
      </c>
    </row>
    <row r="208" spans="2:89" x14ac:dyDescent="0.2">
      <c r="B208" s="133" t="s">
        <v>248</v>
      </c>
      <c r="C208" s="129">
        <v>0</v>
      </c>
      <c r="D208" s="129">
        <v>0</v>
      </c>
      <c r="E208" s="129">
        <v>0</v>
      </c>
      <c r="F208" s="129">
        <v>0</v>
      </c>
      <c r="G208" s="129">
        <v>213</v>
      </c>
      <c r="H208" s="129">
        <v>0</v>
      </c>
      <c r="I208" s="129">
        <v>0</v>
      </c>
      <c r="J208" s="129">
        <v>0</v>
      </c>
      <c r="K208" s="129">
        <v>0</v>
      </c>
      <c r="L208" s="129">
        <v>0</v>
      </c>
      <c r="M208" s="129">
        <v>0</v>
      </c>
      <c r="N208" s="129">
        <v>0</v>
      </c>
      <c r="O208" s="129">
        <v>0</v>
      </c>
      <c r="P208" s="129">
        <v>0</v>
      </c>
      <c r="Q208" s="129">
        <v>0</v>
      </c>
      <c r="R208" s="129">
        <v>0</v>
      </c>
      <c r="S208" s="129">
        <v>0</v>
      </c>
      <c r="T208" s="129">
        <v>0</v>
      </c>
      <c r="U208" s="129">
        <v>0</v>
      </c>
      <c r="V208" s="129">
        <v>0</v>
      </c>
      <c r="W208" s="129">
        <v>0</v>
      </c>
      <c r="X208" s="129">
        <v>0</v>
      </c>
      <c r="Y208" s="129">
        <v>0</v>
      </c>
      <c r="Z208" s="129">
        <v>0</v>
      </c>
      <c r="AA208" s="129">
        <v>0</v>
      </c>
      <c r="AB208" s="129">
        <v>0</v>
      </c>
      <c r="AC208" s="129">
        <v>0</v>
      </c>
      <c r="AD208" s="129">
        <v>0</v>
      </c>
      <c r="AE208" s="129">
        <v>0</v>
      </c>
      <c r="AF208" s="129">
        <v>0</v>
      </c>
      <c r="AG208" s="129">
        <v>0</v>
      </c>
      <c r="AH208" s="129">
        <v>0</v>
      </c>
      <c r="AI208" s="129">
        <v>0</v>
      </c>
      <c r="AJ208" s="129">
        <v>0</v>
      </c>
      <c r="AK208" s="129">
        <v>0</v>
      </c>
      <c r="AL208" s="129"/>
      <c r="AM208" s="129"/>
      <c r="AN208" s="129"/>
      <c r="AO208" s="129"/>
      <c r="AP208" s="129"/>
      <c r="AQ208" s="117">
        <f t="shared" si="104"/>
        <v>213</v>
      </c>
    </row>
    <row r="209" spans="2:89" x14ac:dyDescent="0.2">
      <c r="B209" s="133" t="s">
        <v>249</v>
      </c>
      <c r="C209" s="129">
        <v>0</v>
      </c>
      <c r="D209" s="129">
        <v>0</v>
      </c>
      <c r="E209" s="129">
        <v>0</v>
      </c>
      <c r="F209" s="129">
        <v>184334</v>
      </c>
      <c r="G209" s="129">
        <v>0</v>
      </c>
      <c r="H209" s="129">
        <v>0</v>
      </c>
      <c r="I209" s="129">
        <v>0</v>
      </c>
      <c r="J209" s="129">
        <v>0</v>
      </c>
      <c r="K209" s="129">
        <v>0</v>
      </c>
      <c r="L209" s="129">
        <v>0</v>
      </c>
      <c r="M209" s="129">
        <v>0</v>
      </c>
      <c r="N209" s="129">
        <v>0</v>
      </c>
      <c r="O209" s="129">
        <v>2409323</v>
      </c>
      <c r="P209" s="129">
        <v>0</v>
      </c>
      <c r="Q209" s="129">
        <v>21260041</v>
      </c>
      <c r="R209" s="129">
        <v>31899721</v>
      </c>
      <c r="S209" s="129">
        <v>0</v>
      </c>
      <c r="T209" s="129">
        <v>2851496</v>
      </c>
      <c r="U209" s="129">
        <v>0</v>
      </c>
      <c r="V209" s="129">
        <v>0</v>
      </c>
      <c r="W209" s="129">
        <v>0</v>
      </c>
      <c r="X209" s="129">
        <v>0</v>
      </c>
      <c r="Y209" s="129">
        <v>0</v>
      </c>
      <c r="Z209" s="129">
        <v>1037526</v>
      </c>
      <c r="AA209" s="129">
        <v>974112</v>
      </c>
      <c r="AB209" s="129">
        <v>1736024</v>
      </c>
      <c r="AC209" s="129">
        <v>10419723</v>
      </c>
      <c r="AD209" s="129">
        <v>37829488</v>
      </c>
      <c r="AE209" s="129">
        <v>676872</v>
      </c>
      <c r="AF209" s="129">
        <v>0</v>
      </c>
      <c r="AG209" s="129">
        <v>0</v>
      </c>
      <c r="AH209" s="129">
        <v>3654013</v>
      </c>
      <c r="AI209" s="129">
        <v>0</v>
      </c>
      <c r="AJ209" s="129">
        <v>0</v>
      </c>
      <c r="AK209" s="129">
        <v>0</v>
      </c>
      <c r="AL209" s="129"/>
      <c r="AM209" s="129"/>
      <c r="AN209" s="129"/>
      <c r="AO209" s="129"/>
      <c r="AP209" s="129"/>
      <c r="AQ209" s="117">
        <f t="shared" si="104"/>
        <v>114932673</v>
      </c>
    </row>
    <row r="210" spans="2:89" x14ac:dyDescent="0.2">
      <c r="B210" s="133" t="s">
        <v>250</v>
      </c>
      <c r="C210" s="129">
        <v>0</v>
      </c>
      <c r="D210" s="129">
        <v>0</v>
      </c>
      <c r="E210" s="129">
        <v>0</v>
      </c>
      <c r="F210" s="129">
        <v>0</v>
      </c>
      <c r="G210" s="129">
        <v>0</v>
      </c>
      <c r="H210" s="129">
        <v>0</v>
      </c>
      <c r="I210" s="129">
        <v>0</v>
      </c>
      <c r="J210" s="129">
        <v>0</v>
      </c>
      <c r="K210" s="129">
        <v>0</v>
      </c>
      <c r="L210" s="129">
        <v>0</v>
      </c>
      <c r="M210" s="129">
        <v>0</v>
      </c>
      <c r="N210" s="129">
        <v>0</v>
      </c>
      <c r="O210" s="129">
        <v>0</v>
      </c>
      <c r="P210" s="129">
        <v>0</v>
      </c>
      <c r="Q210" s="129">
        <v>0</v>
      </c>
      <c r="R210" s="129">
        <v>0</v>
      </c>
      <c r="S210" s="129">
        <v>0</v>
      </c>
      <c r="T210" s="129">
        <v>0</v>
      </c>
      <c r="U210" s="129">
        <v>0</v>
      </c>
      <c r="V210" s="129">
        <v>0</v>
      </c>
      <c r="W210" s="129">
        <v>0</v>
      </c>
      <c r="X210" s="129">
        <v>0</v>
      </c>
      <c r="Y210" s="129">
        <v>0</v>
      </c>
      <c r="Z210" s="129">
        <v>0</v>
      </c>
      <c r="AA210" s="129">
        <v>0</v>
      </c>
      <c r="AB210" s="129">
        <v>0</v>
      </c>
      <c r="AC210" s="129">
        <v>0</v>
      </c>
      <c r="AD210" s="129">
        <v>0</v>
      </c>
      <c r="AE210" s="129">
        <v>0</v>
      </c>
      <c r="AF210" s="129">
        <v>0</v>
      </c>
      <c r="AG210" s="129">
        <v>0</v>
      </c>
      <c r="AH210" s="129">
        <v>0</v>
      </c>
      <c r="AI210" s="129">
        <v>0</v>
      </c>
      <c r="AJ210" s="129">
        <v>0</v>
      </c>
      <c r="AK210" s="129">
        <v>0</v>
      </c>
      <c r="AL210" s="129"/>
      <c r="AM210" s="129"/>
      <c r="AN210" s="129"/>
      <c r="AO210" s="129"/>
      <c r="AP210" s="129"/>
      <c r="AQ210" s="117">
        <f t="shared" si="104"/>
        <v>0</v>
      </c>
    </row>
    <row r="211" spans="2:89" x14ac:dyDescent="0.2">
      <c r="B211" s="133" t="s">
        <v>251</v>
      </c>
      <c r="C211" s="129">
        <v>0</v>
      </c>
      <c r="D211" s="129">
        <v>0</v>
      </c>
      <c r="E211" s="129">
        <v>0</v>
      </c>
      <c r="F211" s="129">
        <v>0</v>
      </c>
      <c r="G211" s="129">
        <v>0</v>
      </c>
      <c r="H211" s="129">
        <v>0</v>
      </c>
      <c r="I211" s="129">
        <v>0</v>
      </c>
      <c r="J211" s="129">
        <v>0</v>
      </c>
      <c r="K211" s="129">
        <v>0</v>
      </c>
      <c r="L211" s="129">
        <v>0</v>
      </c>
      <c r="M211" s="129">
        <v>0</v>
      </c>
      <c r="N211" s="129">
        <v>0</v>
      </c>
      <c r="O211" s="129">
        <v>0</v>
      </c>
      <c r="P211" s="129">
        <v>0</v>
      </c>
      <c r="Q211" s="129">
        <v>0</v>
      </c>
      <c r="R211" s="129">
        <v>0</v>
      </c>
      <c r="S211" s="129">
        <v>0</v>
      </c>
      <c r="T211" s="129">
        <v>0</v>
      </c>
      <c r="U211" s="129">
        <v>0</v>
      </c>
      <c r="V211" s="129">
        <v>0</v>
      </c>
      <c r="W211" s="129">
        <v>0</v>
      </c>
      <c r="X211" s="129">
        <v>0</v>
      </c>
      <c r="Y211" s="129">
        <v>0</v>
      </c>
      <c r="Z211" s="129">
        <v>0</v>
      </c>
      <c r="AA211" s="129">
        <v>0</v>
      </c>
      <c r="AB211" s="129">
        <v>0</v>
      </c>
      <c r="AC211" s="129">
        <v>0</v>
      </c>
      <c r="AD211" s="129">
        <v>0</v>
      </c>
      <c r="AE211" s="129">
        <v>0</v>
      </c>
      <c r="AF211" s="129">
        <v>0</v>
      </c>
      <c r="AG211" s="129">
        <v>0</v>
      </c>
      <c r="AH211" s="129">
        <v>0</v>
      </c>
      <c r="AI211" s="129">
        <v>0</v>
      </c>
      <c r="AJ211" s="129">
        <v>0</v>
      </c>
      <c r="AK211" s="129">
        <v>0</v>
      </c>
      <c r="AL211" s="129"/>
      <c r="AM211" s="129"/>
      <c r="AN211" s="129"/>
      <c r="AO211" s="129"/>
      <c r="AP211" s="129"/>
      <c r="AQ211" s="117">
        <f t="shared" si="104"/>
        <v>0</v>
      </c>
    </row>
    <row r="212" spans="2:89" x14ac:dyDescent="0.2">
      <c r="B212" s="133" t="s">
        <v>252</v>
      </c>
      <c r="C212" s="129">
        <v>0</v>
      </c>
      <c r="D212" s="129">
        <v>0</v>
      </c>
      <c r="E212" s="129">
        <v>0</v>
      </c>
      <c r="F212" s="129">
        <v>0</v>
      </c>
      <c r="G212" s="129">
        <v>0</v>
      </c>
      <c r="H212" s="129">
        <v>0</v>
      </c>
      <c r="I212" s="129">
        <v>0</v>
      </c>
      <c r="J212" s="129">
        <v>0</v>
      </c>
      <c r="K212" s="129">
        <v>0</v>
      </c>
      <c r="L212" s="129">
        <v>0</v>
      </c>
      <c r="M212" s="129">
        <v>0</v>
      </c>
      <c r="N212" s="129">
        <v>0</v>
      </c>
      <c r="O212" s="129">
        <v>0</v>
      </c>
      <c r="P212" s="129">
        <v>0</v>
      </c>
      <c r="Q212" s="129">
        <v>0</v>
      </c>
      <c r="R212" s="129">
        <v>0</v>
      </c>
      <c r="S212" s="129">
        <v>0</v>
      </c>
      <c r="T212" s="129">
        <v>0</v>
      </c>
      <c r="U212" s="129">
        <v>0</v>
      </c>
      <c r="V212" s="129">
        <v>0</v>
      </c>
      <c r="W212" s="129">
        <v>0</v>
      </c>
      <c r="X212" s="129">
        <v>0</v>
      </c>
      <c r="Y212" s="129">
        <v>0</v>
      </c>
      <c r="Z212" s="129">
        <v>0</v>
      </c>
      <c r="AA212" s="129">
        <v>0</v>
      </c>
      <c r="AB212" s="129">
        <v>0</v>
      </c>
      <c r="AC212" s="129">
        <v>0</v>
      </c>
      <c r="AD212" s="129">
        <v>0</v>
      </c>
      <c r="AE212" s="129">
        <v>0</v>
      </c>
      <c r="AF212" s="129">
        <v>0</v>
      </c>
      <c r="AG212" s="129">
        <v>0</v>
      </c>
      <c r="AH212" s="129">
        <v>0</v>
      </c>
      <c r="AI212" s="129">
        <v>0</v>
      </c>
      <c r="AJ212" s="129">
        <v>0</v>
      </c>
      <c r="AK212" s="129">
        <v>0</v>
      </c>
      <c r="AL212" s="129"/>
      <c r="AM212" s="129"/>
      <c r="AN212" s="129"/>
      <c r="AO212" s="129"/>
      <c r="AP212" s="129"/>
      <c r="AQ212" s="117">
        <f t="shared" si="104"/>
        <v>0</v>
      </c>
    </row>
    <row r="213" spans="2:89" x14ac:dyDescent="0.2">
      <c r="B213" s="133" t="s">
        <v>253</v>
      </c>
      <c r="C213" s="129">
        <v>0</v>
      </c>
      <c r="D213" s="129">
        <v>0</v>
      </c>
      <c r="E213" s="129">
        <v>0</v>
      </c>
      <c r="F213" s="129">
        <v>0</v>
      </c>
      <c r="G213" s="129">
        <v>0</v>
      </c>
      <c r="H213" s="129">
        <v>0</v>
      </c>
      <c r="I213" s="129">
        <v>0</v>
      </c>
      <c r="J213" s="129">
        <v>0</v>
      </c>
      <c r="K213" s="129">
        <v>0</v>
      </c>
      <c r="L213" s="129">
        <v>0</v>
      </c>
      <c r="M213" s="129">
        <v>0</v>
      </c>
      <c r="N213" s="129">
        <v>0</v>
      </c>
      <c r="O213" s="129">
        <v>0</v>
      </c>
      <c r="P213" s="129">
        <v>0</v>
      </c>
      <c r="Q213" s="129">
        <v>23514</v>
      </c>
      <c r="R213" s="129">
        <v>776</v>
      </c>
      <c r="S213" s="129">
        <v>0</v>
      </c>
      <c r="T213" s="129">
        <v>0</v>
      </c>
      <c r="U213" s="129">
        <v>0</v>
      </c>
      <c r="V213" s="129">
        <v>0</v>
      </c>
      <c r="W213" s="129">
        <v>0</v>
      </c>
      <c r="X213" s="129">
        <v>0</v>
      </c>
      <c r="Y213" s="129">
        <v>0</v>
      </c>
      <c r="Z213" s="129">
        <v>0</v>
      </c>
      <c r="AA213" s="129">
        <v>0</v>
      </c>
      <c r="AB213" s="129">
        <v>0</v>
      </c>
      <c r="AC213" s="129">
        <v>0</v>
      </c>
      <c r="AD213" s="129">
        <v>0</v>
      </c>
      <c r="AE213" s="129">
        <v>29533</v>
      </c>
      <c r="AF213" s="129">
        <v>0</v>
      </c>
      <c r="AG213" s="129">
        <v>0</v>
      </c>
      <c r="AH213" s="129">
        <v>0</v>
      </c>
      <c r="AI213" s="129">
        <v>0</v>
      </c>
      <c r="AJ213" s="129">
        <v>0</v>
      </c>
      <c r="AK213" s="129">
        <v>0</v>
      </c>
      <c r="AL213" s="129"/>
      <c r="AM213" s="129"/>
      <c r="AN213" s="129"/>
      <c r="AO213" s="129"/>
      <c r="AP213" s="129"/>
      <c r="AQ213" s="117">
        <f t="shared" si="104"/>
        <v>53823</v>
      </c>
    </row>
    <row r="214" spans="2:89" x14ac:dyDescent="0.2">
      <c r="B214" s="132" t="s">
        <v>254</v>
      </c>
      <c r="C214" s="126">
        <v>0</v>
      </c>
      <c r="D214" s="126">
        <v>0</v>
      </c>
      <c r="E214" s="126">
        <v>0</v>
      </c>
      <c r="F214" s="126">
        <v>184334</v>
      </c>
      <c r="G214" s="126">
        <v>213</v>
      </c>
      <c r="H214" s="126">
        <v>0</v>
      </c>
      <c r="I214" s="126">
        <v>0</v>
      </c>
      <c r="J214" s="126">
        <v>0</v>
      </c>
      <c r="K214" s="126">
        <v>0</v>
      </c>
      <c r="L214" s="126">
        <v>0</v>
      </c>
      <c r="M214" s="126">
        <v>0</v>
      </c>
      <c r="N214" s="126">
        <v>0</v>
      </c>
      <c r="O214" s="126">
        <v>2409323</v>
      </c>
      <c r="P214" s="126">
        <v>0</v>
      </c>
      <c r="Q214" s="126">
        <v>21283555</v>
      </c>
      <c r="R214" s="126">
        <v>31900497</v>
      </c>
      <c r="S214" s="126">
        <v>0</v>
      </c>
      <c r="T214" s="126">
        <v>2851496</v>
      </c>
      <c r="U214" s="126">
        <v>0</v>
      </c>
      <c r="V214" s="126">
        <v>0</v>
      </c>
      <c r="W214" s="126">
        <v>0</v>
      </c>
      <c r="X214" s="126">
        <v>0</v>
      </c>
      <c r="Y214" s="126">
        <v>0</v>
      </c>
      <c r="Z214" s="126">
        <v>1037526</v>
      </c>
      <c r="AA214" s="126">
        <v>974112</v>
      </c>
      <c r="AB214" s="126">
        <v>1736024</v>
      </c>
      <c r="AC214" s="126">
        <v>10419723</v>
      </c>
      <c r="AD214" s="126">
        <v>37829488</v>
      </c>
      <c r="AE214" s="126">
        <v>706405</v>
      </c>
      <c r="AF214" s="126">
        <v>0</v>
      </c>
      <c r="AG214" s="126">
        <v>0</v>
      </c>
      <c r="AH214" s="126">
        <v>3654013</v>
      </c>
      <c r="AI214" s="126">
        <v>0</v>
      </c>
      <c r="AJ214" s="126">
        <v>0</v>
      </c>
      <c r="AK214" s="126">
        <v>0</v>
      </c>
      <c r="AL214" s="126"/>
      <c r="AM214" s="126"/>
      <c r="AN214" s="126"/>
      <c r="AO214" s="126"/>
      <c r="AP214" s="126"/>
      <c r="AQ214" s="117">
        <f t="shared" si="104"/>
        <v>114986709</v>
      </c>
      <c r="AW214" s="142">
        <f t="shared" ref="AW214:BF214" si="114">C214-SUM(C208:C213)</f>
        <v>0</v>
      </c>
      <c r="AX214" s="142">
        <f t="shared" si="114"/>
        <v>0</v>
      </c>
      <c r="AY214" s="142">
        <f t="shared" si="114"/>
        <v>0</v>
      </c>
      <c r="AZ214" s="142">
        <f t="shared" si="114"/>
        <v>0</v>
      </c>
      <c r="BA214" s="142">
        <f t="shared" si="114"/>
        <v>0</v>
      </c>
      <c r="BB214" s="142">
        <f t="shared" si="114"/>
        <v>0</v>
      </c>
      <c r="BC214" s="142">
        <f t="shared" si="114"/>
        <v>0</v>
      </c>
      <c r="BD214" s="142">
        <f t="shared" si="114"/>
        <v>0</v>
      </c>
      <c r="BE214" s="142">
        <f t="shared" si="114"/>
        <v>0</v>
      </c>
      <c r="BF214" s="142">
        <f t="shared" si="114"/>
        <v>0</v>
      </c>
      <c r="BG214" s="142">
        <f t="shared" ref="BG214:BZ214" si="115">M214-SUM(M208:M213)</f>
        <v>0</v>
      </c>
      <c r="BH214" s="142">
        <f t="shared" si="115"/>
        <v>0</v>
      </c>
      <c r="BI214" s="142">
        <f t="shared" si="115"/>
        <v>0</v>
      </c>
      <c r="BJ214" s="142">
        <f t="shared" si="115"/>
        <v>0</v>
      </c>
      <c r="BK214" s="142">
        <f t="shared" si="115"/>
        <v>0</v>
      </c>
      <c r="BL214" s="142">
        <f t="shared" si="115"/>
        <v>0</v>
      </c>
      <c r="BM214" s="142">
        <f t="shared" si="115"/>
        <v>0</v>
      </c>
      <c r="BN214" s="142">
        <f t="shared" si="115"/>
        <v>0</v>
      </c>
      <c r="BO214" s="142">
        <f t="shared" si="115"/>
        <v>0</v>
      </c>
      <c r="BP214" s="142">
        <f t="shared" si="115"/>
        <v>0</v>
      </c>
      <c r="BQ214" s="142">
        <f t="shared" si="115"/>
        <v>0</v>
      </c>
      <c r="BR214" s="142">
        <f t="shared" si="115"/>
        <v>0</v>
      </c>
      <c r="BS214" s="142">
        <f t="shared" si="115"/>
        <v>0</v>
      </c>
      <c r="BT214" s="142">
        <f t="shared" si="115"/>
        <v>0</v>
      </c>
      <c r="BU214" s="142">
        <f t="shared" si="115"/>
        <v>0</v>
      </c>
      <c r="BV214" s="142">
        <f t="shared" si="115"/>
        <v>0</v>
      </c>
      <c r="BW214" s="142">
        <f t="shared" si="115"/>
        <v>0</v>
      </c>
      <c r="BX214" s="142">
        <f t="shared" si="115"/>
        <v>0</v>
      </c>
      <c r="BY214" s="142">
        <f t="shared" si="115"/>
        <v>0</v>
      </c>
      <c r="BZ214" s="142">
        <f t="shared" si="115"/>
        <v>0</v>
      </c>
      <c r="CA214" s="142">
        <f t="shared" ref="CA214:CK214" si="116">AG214-SUM(AG208:AG213)</f>
        <v>0</v>
      </c>
      <c r="CB214" s="142">
        <f t="shared" si="116"/>
        <v>0</v>
      </c>
      <c r="CC214" s="142">
        <f t="shared" si="116"/>
        <v>0</v>
      </c>
      <c r="CD214" s="142">
        <f>AJ214-SUM(AJ208:AJ213)</f>
        <v>0</v>
      </c>
      <c r="CE214" s="142">
        <f t="shared" si="116"/>
        <v>0</v>
      </c>
      <c r="CF214" s="142">
        <f t="shared" si="116"/>
        <v>0</v>
      </c>
      <c r="CG214" s="142">
        <f t="shared" si="116"/>
        <v>0</v>
      </c>
      <c r="CH214" s="142">
        <f t="shared" si="116"/>
        <v>0</v>
      </c>
      <c r="CI214" s="142">
        <f t="shared" si="116"/>
        <v>0</v>
      </c>
      <c r="CJ214" s="142">
        <f t="shared" si="116"/>
        <v>0</v>
      </c>
      <c r="CK214" s="142">
        <f t="shared" si="116"/>
        <v>0</v>
      </c>
    </row>
    <row r="215" spans="2:89" x14ac:dyDescent="0.2">
      <c r="B215" s="133" t="s">
        <v>255</v>
      </c>
      <c r="C215" s="129">
        <v>0</v>
      </c>
      <c r="D215" s="129">
        <v>63811</v>
      </c>
      <c r="E215" s="129">
        <v>0</v>
      </c>
      <c r="F215" s="129">
        <v>0</v>
      </c>
      <c r="G215" s="129">
        <v>1100</v>
      </c>
      <c r="H215" s="129">
        <v>0</v>
      </c>
      <c r="I215" s="129">
        <v>0</v>
      </c>
      <c r="J215" s="129">
        <v>0</v>
      </c>
      <c r="K215" s="129">
        <v>0</v>
      </c>
      <c r="L215" s="129">
        <v>0</v>
      </c>
      <c r="M215" s="129">
        <v>0</v>
      </c>
      <c r="N215" s="129">
        <v>0</v>
      </c>
      <c r="O215" s="129">
        <v>0</v>
      </c>
      <c r="P215" s="129">
        <v>4517</v>
      </c>
      <c r="Q215" s="129">
        <v>0</v>
      </c>
      <c r="R215" s="129">
        <v>0</v>
      </c>
      <c r="S215" s="129">
        <v>0</v>
      </c>
      <c r="T215" s="129">
        <v>0</v>
      </c>
      <c r="U215" s="129">
        <v>0</v>
      </c>
      <c r="V215" s="129">
        <v>0</v>
      </c>
      <c r="W215" s="129">
        <v>0</v>
      </c>
      <c r="X215" s="129">
        <v>6920</v>
      </c>
      <c r="Y215" s="129">
        <v>0</v>
      </c>
      <c r="Z215" s="129">
        <v>0</v>
      </c>
      <c r="AA215" s="129">
        <v>203802</v>
      </c>
      <c r="AB215" s="129">
        <v>4754</v>
      </c>
      <c r="AC215" s="129">
        <v>490990</v>
      </c>
      <c r="AD215" s="129">
        <v>69489</v>
      </c>
      <c r="AE215" s="129">
        <v>0</v>
      </c>
      <c r="AF215" s="129">
        <v>4800</v>
      </c>
      <c r="AG215" s="129">
        <v>0</v>
      </c>
      <c r="AH215" s="129">
        <v>20843</v>
      </c>
      <c r="AI215" s="129">
        <v>285211</v>
      </c>
      <c r="AJ215" s="129">
        <v>0</v>
      </c>
      <c r="AK215" s="129">
        <v>0</v>
      </c>
      <c r="AL215" s="129"/>
      <c r="AM215" s="129"/>
      <c r="AN215" s="129"/>
      <c r="AO215" s="129"/>
      <c r="AP215" s="129"/>
      <c r="AQ215" s="117">
        <f t="shared" si="104"/>
        <v>1156237</v>
      </c>
    </row>
    <row r="216" spans="2:89" x14ac:dyDescent="0.2">
      <c r="B216" s="133" t="s">
        <v>256</v>
      </c>
      <c r="C216" s="129">
        <v>0</v>
      </c>
      <c r="D216" s="129">
        <v>0</v>
      </c>
      <c r="E216" s="129">
        <v>0</v>
      </c>
      <c r="F216" s="129">
        <v>0</v>
      </c>
      <c r="G216" s="129">
        <v>5821653</v>
      </c>
      <c r="H216" s="129">
        <v>0</v>
      </c>
      <c r="I216" s="129">
        <v>0</v>
      </c>
      <c r="J216" s="129">
        <v>0</v>
      </c>
      <c r="K216" s="129">
        <v>0</v>
      </c>
      <c r="L216" s="129">
        <v>0</v>
      </c>
      <c r="M216" s="129">
        <v>0</v>
      </c>
      <c r="N216" s="129">
        <v>0</v>
      </c>
      <c r="O216" s="129">
        <v>40537</v>
      </c>
      <c r="P216" s="129">
        <v>0</v>
      </c>
      <c r="Q216" s="129">
        <v>2654661</v>
      </c>
      <c r="R216" s="129">
        <v>15741860</v>
      </c>
      <c r="S216" s="129">
        <v>0</v>
      </c>
      <c r="T216" s="129">
        <v>3514041</v>
      </c>
      <c r="U216" s="129">
        <v>0</v>
      </c>
      <c r="V216" s="129">
        <v>0</v>
      </c>
      <c r="W216" s="129">
        <v>0</v>
      </c>
      <c r="X216" s="129">
        <v>0</v>
      </c>
      <c r="Y216" s="129">
        <v>0</v>
      </c>
      <c r="Z216" s="129">
        <v>142741</v>
      </c>
      <c r="AA216" s="129">
        <v>6255438</v>
      </c>
      <c r="AB216" s="129">
        <v>2301659</v>
      </c>
      <c r="AC216" s="129">
        <v>40369028</v>
      </c>
      <c r="AD216" s="129">
        <v>11368082</v>
      </c>
      <c r="AE216" s="129">
        <v>0</v>
      </c>
      <c r="AF216" s="129">
        <v>4700181</v>
      </c>
      <c r="AG216" s="129">
        <v>0</v>
      </c>
      <c r="AH216" s="129">
        <v>1258169</v>
      </c>
      <c r="AI216" s="129">
        <v>0</v>
      </c>
      <c r="AJ216" s="129">
        <v>0</v>
      </c>
      <c r="AK216" s="129">
        <v>0</v>
      </c>
      <c r="AL216" s="129"/>
      <c r="AM216" s="129"/>
      <c r="AN216" s="129"/>
      <c r="AO216" s="129"/>
      <c r="AP216" s="129"/>
      <c r="AQ216" s="117">
        <f t="shared" si="104"/>
        <v>94168050</v>
      </c>
    </row>
    <row r="217" spans="2:89" x14ac:dyDescent="0.2">
      <c r="B217" s="133" t="s">
        <v>257</v>
      </c>
      <c r="C217" s="129">
        <v>0</v>
      </c>
      <c r="D217" s="129">
        <v>0</v>
      </c>
      <c r="E217" s="129">
        <v>2643</v>
      </c>
      <c r="F217" s="129">
        <v>0</v>
      </c>
      <c r="G217" s="129">
        <v>0</v>
      </c>
      <c r="H217" s="129">
        <v>0</v>
      </c>
      <c r="I217" s="129">
        <v>52002</v>
      </c>
      <c r="J217" s="129">
        <v>15205</v>
      </c>
      <c r="K217" s="129">
        <v>0</v>
      </c>
      <c r="L217" s="129">
        <v>0</v>
      </c>
      <c r="M217" s="129">
        <v>0</v>
      </c>
      <c r="N217" s="129">
        <v>0</v>
      </c>
      <c r="O217" s="129">
        <v>0</v>
      </c>
      <c r="P217" s="129">
        <v>0</v>
      </c>
      <c r="Q217" s="129">
        <v>0</v>
      </c>
      <c r="R217" s="129">
        <v>0</v>
      </c>
      <c r="S217" s="129">
        <v>0</v>
      </c>
      <c r="T217" s="129">
        <v>0</v>
      </c>
      <c r="U217" s="129">
        <v>0</v>
      </c>
      <c r="V217" s="129">
        <v>0</v>
      </c>
      <c r="W217" s="129">
        <v>0</v>
      </c>
      <c r="X217" s="129">
        <v>0</v>
      </c>
      <c r="Y217" s="129">
        <v>0</v>
      </c>
      <c r="Z217" s="129">
        <v>0</v>
      </c>
      <c r="AA217" s="129">
        <v>132601</v>
      </c>
      <c r="AB217" s="129">
        <v>175549</v>
      </c>
      <c r="AC217" s="129">
        <v>0</v>
      </c>
      <c r="AD217" s="129">
        <v>10366</v>
      </c>
      <c r="AE217" s="129">
        <v>73015</v>
      </c>
      <c r="AF217" s="129">
        <v>0</v>
      </c>
      <c r="AG217" s="129">
        <v>0</v>
      </c>
      <c r="AH217" s="129">
        <v>619194</v>
      </c>
      <c r="AI217" s="129">
        <v>65527</v>
      </c>
      <c r="AJ217" s="129">
        <v>310761</v>
      </c>
      <c r="AK217" s="129">
        <v>0</v>
      </c>
      <c r="AL217" s="129"/>
      <c r="AM217" s="129"/>
      <c r="AN217" s="129"/>
      <c r="AO217" s="129"/>
      <c r="AP217" s="129"/>
      <c r="AQ217" s="117">
        <f t="shared" si="104"/>
        <v>1456863</v>
      </c>
    </row>
    <row r="218" spans="2:89" x14ac:dyDescent="0.2">
      <c r="B218" s="133" t="s">
        <v>258</v>
      </c>
      <c r="C218" s="129">
        <v>0</v>
      </c>
      <c r="D218" s="129">
        <v>0</v>
      </c>
      <c r="E218" s="129">
        <v>0</v>
      </c>
      <c r="F218" s="129">
        <v>0</v>
      </c>
      <c r="G218" s="129">
        <v>0</v>
      </c>
      <c r="H218" s="129">
        <v>0</v>
      </c>
      <c r="I218" s="129">
        <v>0</v>
      </c>
      <c r="J218" s="129">
        <v>0</v>
      </c>
      <c r="K218" s="129">
        <v>0</v>
      </c>
      <c r="L218" s="129">
        <v>0</v>
      </c>
      <c r="M218" s="129">
        <v>0</v>
      </c>
      <c r="N218" s="129">
        <v>0</v>
      </c>
      <c r="O218" s="129">
        <v>0</v>
      </c>
      <c r="P218" s="129">
        <v>0</v>
      </c>
      <c r="Q218" s="129">
        <v>0</v>
      </c>
      <c r="R218" s="129">
        <v>0</v>
      </c>
      <c r="S218" s="129">
        <v>0</v>
      </c>
      <c r="T218" s="129">
        <v>0</v>
      </c>
      <c r="U218" s="129">
        <v>0</v>
      </c>
      <c r="V218" s="129">
        <v>0</v>
      </c>
      <c r="W218" s="129">
        <v>0</v>
      </c>
      <c r="X218" s="129">
        <v>0</v>
      </c>
      <c r="Y218" s="129">
        <v>0</v>
      </c>
      <c r="Z218" s="129">
        <v>0</v>
      </c>
      <c r="AA218" s="129">
        <v>0</v>
      </c>
      <c r="AB218" s="129">
        <v>0</v>
      </c>
      <c r="AC218" s="129">
        <v>0</v>
      </c>
      <c r="AD218" s="129">
        <v>0</v>
      </c>
      <c r="AE218" s="129">
        <v>0</v>
      </c>
      <c r="AF218" s="129">
        <v>0</v>
      </c>
      <c r="AG218" s="129">
        <v>0</v>
      </c>
      <c r="AH218" s="129">
        <v>0</v>
      </c>
      <c r="AI218" s="129">
        <v>0</v>
      </c>
      <c r="AJ218" s="129">
        <v>0</v>
      </c>
      <c r="AK218" s="129">
        <v>0</v>
      </c>
      <c r="AL218" s="129"/>
      <c r="AM218" s="129"/>
      <c r="AN218" s="129"/>
      <c r="AO218" s="129"/>
      <c r="AP218" s="129"/>
      <c r="AQ218" s="117">
        <f t="shared" si="104"/>
        <v>0</v>
      </c>
    </row>
    <row r="219" spans="2:89" x14ac:dyDescent="0.2">
      <c r="B219" s="133" t="s">
        <v>259</v>
      </c>
      <c r="C219" s="129">
        <v>0</v>
      </c>
      <c r="D219" s="129">
        <v>0</v>
      </c>
      <c r="E219" s="129">
        <v>0</v>
      </c>
      <c r="F219" s="129">
        <v>0</v>
      </c>
      <c r="G219" s="129">
        <v>0</v>
      </c>
      <c r="H219" s="129">
        <v>0</v>
      </c>
      <c r="I219" s="129">
        <v>0</v>
      </c>
      <c r="J219" s="129">
        <v>0</v>
      </c>
      <c r="K219" s="129">
        <v>0</v>
      </c>
      <c r="L219" s="129">
        <v>0</v>
      </c>
      <c r="M219" s="129">
        <v>0</v>
      </c>
      <c r="N219" s="129">
        <v>0</v>
      </c>
      <c r="O219" s="129">
        <v>0</v>
      </c>
      <c r="P219" s="129">
        <v>0</v>
      </c>
      <c r="Q219" s="129">
        <v>1631545</v>
      </c>
      <c r="R219" s="129">
        <v>0</v>
      </c>
      <c r="S219" s="129">
        <v>0</v>
      </c>
      <c r="T219" s="129">
        <v>0</v>
      </c>
      <c r="U219" s="129">
        <v>0</v>
      </c>
      <c r="V219" s="129">
        <v>0</v>
      </c>
      <c r="W219" s="129">
        <v>0</v>
      </c>
      <c r="X219" s="129">
        <v>0</v>
      </c>
      <c r="Y219" s="129">
        <v>0</v>
      </c>
      <c r="Z219" s="129">
        <v>0</v>
      </c>
      <c r="AA219" s="129">
        <v>0</v>
      </c>
      <c r="AB219" s="129">
        <v>0</v>
      </c>
      <c r="AC219" s="129">
        <v>0</v>
      </c>
      <c r="AD219" s="129">
        <v>0</v>
      </c>
      <c r="AE219" s="129">
        <v>0</v>
      </c>
      <c r="AF219" s="129">
        <v>0</v>
      </c>
      <c r="AG219" s="129">
        <v>0</v>
      </c>
      <c r="AH219" s="129">
        <v>0</v>
      </c>
      <c r="AI219" s="129">
        <v>0</v>
      </c>
      <c r="AJ219" s="129">
        <v>0</v>
      </c>
      <c r="AK219" s="129">
        <v>0</v>
      </c>
      <c r="AL219" s="129"/>
      <c r="AM219" s="129"/>
      <c r="AN219" s="129"/>
      <c r="AO219" s="129"/>
      <c r="AP219" s="129"/>
      <c r="AQ219" s="117">
        <f t="shared" si="104"/>
        <v>1631545</v>
      </c>
    </row>
    <row r="220" spans="2:89" x14ac:dyDescent="0.2">
      <c r="B220" s="133" t="s">
        <v>260</v>
      </c>
      <c r="C220" s="129">
        <v>0</v>
      </c>
      <c r="D220" s="129">
        <v>0</v>
      </c>
      <c r="E220" s="129">
        <v>0</v>
      </c>
      <c r="F220" s="129">
        <v>0</v>
      </c>
      <c r="G220" s="129">
        <v>0</v>
      </c>
      <c r="H220" s="129">
        <v>0</v>
      </c>
      <c r="I220" s="129">
        <v>0</v>
      </c>
      <c r="J220" s="129">
        <v>0</v>
      </c>
      <c r="K220" s="129">
        <v>0</v>
      </c>
      <c r="L220" s="129">
        <v>0</v>
      </c>
      <c r="M220" s="129">
        <v>0</v>
      </c>
      <c r="N220" s="129">
        <v>0</v>
      </c>
      <c r="O220" s="129">
        <v>0</v>
      </c>
      <c r="P220" s="129">
        <v>0</v>
      </c>
      <c r="Q220" s="129">
        <v>31885</v>
      </c>
      <c r="R220" s="129">
        <v>0</v>
      </c>
      <c r="S220" s="129">
        <v>951721</v>
      </c>
      <c r="T220" s="129">
        <v>0</v>
      </c>
      <c r="U220" s="129">
        <v>0</v>
      </c>
      <c r="V220" s="129">
        <v>0</v>
      </c>
      <c r="W220" s="129">
        <v>0</v>
      </c>
      <c r="X220" s="129">
        <v>0</v>
      </c>
      <c r="Y220" s="129">
        <v>0</v>
      </c>
      <c r="Z220" s="129">
        <v>0</v>
      </c>
      <c r="AA220" s="129">
        <v>0</v>
      </c>
      <c r="AB220" s="129">
        <v>41478</v>
      </c>
      <c r="AC220" s="129">
        <v>0</v>
      </c>
      <c r="AD220" s="129">
        <v>0</v>
      </c>
      <c r="AE220" s="129">
        <v>0</v>
      </c>
      <c r="AF220" s="129">
        <v>0</v>
      </c>
      <c r="AG220" s="129">
        <v>0</v>
      </c>
      <c r="AH220" s="129">
        <v>0</v>
      </c>
      <c r="AI220" s="129">
        <v>0</v>
      </c>
      <c r="AJ220" s="129">
        <v>0</v>
      </c>
      <c r="AK220" s="129">
        <v>0</v>
      </c>
      <c r="AL220" s="129"/>
      <c r="AM220" s="129"/>
      <c r="AN220" s="129"/>
      <c r="AO220" s="129"/>
      <c r="AP220" s="129"/>
      <c r="AQ220" s="117">
        <f t="shared" si="104"/>
        <v>1025084</v>
      </c>
    </row>
    <row r="221" spans="2:89" x14ac:dyDescent="0.2">
      <c r="B221" s="132" t="s">
        <v>261</v>
      </c>
      <c r="C221" s="126">
        <v>0</v>
      </c>
      <c r="D221" s="126">
        <v>63811</v>
      </c>
      <c r="E221" s="126">
        <v>2643</v>
      </c>
      <c r="F221" s="126">
        <v>0</v>
      </c>
      <c r="G221" s="126">
        <v>5822753</v>
      </c>
      <c r="H221" s="126">
        <v>0</v>
      </c>
      <c r="I221" s="126">
        <v>52002</v>
      </c>
      <c r="J221" s="126">
        <v>15205</v>
      </c>
      <c r="K221" s="126">
        <v>0</v>
      </c>
      <c r="L221" s="126">
        <v>0</v>
      </c>
      <c r="M221" s="126">
        <v>0</v>
      </c>
      <c r="N221" s="126">
        <v>0</v>
      </c>
      <c r="O221" s="126">
        <v>40537</v>
      </c>
      <c r="P221" s="126">
        <v>4517</v>
      </c>
      <c r="Q221" s="126">
        <v>4318091</v>
      </c>
      <c r="R221" s="126">
        <v>15741860</v>
      </c>
      <c r="S221" s="126">
        <v>951721</v>
      </c>
      <c r="T221" s="126">
        <v>3514041</v>
      </c>
      <c r="U221" s="126">
        <v>0</v>
      </c>
      <c r="V221" s="126">
        <v>0</v>
      </c>
      <c r="W221" s="126">
        <v>0</v>
      </c>
      <c r="X221" s="126">
        <v>6920</v>
      </c>
      <c r="Y221" s="126">
        <v>0</v>
      </c>
      <c r="Z221" s="126">
        <v>142741</v>
      </c>
      <c r="AA221" s="126">
        <v>6591841</v>
      </c>
      <c r="AB221" s="126">
        <v>2523440</v>
      </c>
      <c r="AC221" s="126">
        <v>40860018</v>
      </c>
      <c r="AD221" s="126">
        <v>11447937</v>
      </c>
      <c r="AE221" s="126">
        <v>73015</v>
      </c>
      <c r="AF221" s="126">
        <v>4704981</v>
      </c>
      <c r="AG221" s="126">
        <v>0</v>
      </c>
      <c r="AH221" s="126">
        <v>1898206</v>
      </c>
      <c r="AI221" s="126">
        <v>350738</v>
      </c>
      <c r="AJ221" s="126">
        <v>310761</v>
      </c>
      <c r="AK221" s="126">
        <v>0</v>
      </c>
      <c r="AL221" s="126"/>
      <c r="AM221" s="126"/>
      <c r="AN221" s="126"/>
      <c r="AO221" s="126"/>
      <c r="AP221" s="126"/>
      <c r="AQ221" s="117">
        <f t="shared" si="104"/>
        <v>99437779</v>
      </c>
      <c r="AW221" s="142">
        <f t="shared" ref="AW221:BF221" si="117">C221-SUM(C215:C220)</f>
        <v>0</v>
      </c>
      <c r="AX221" s="142">
        <f t="shared" si="117"/>
        <v>0</v>
      </c>
      <c r="AY221" s="142">
        <f>E221-SUM(E215:E220)</f>
        <v>0</v>
      </c>
      <c r="AZ221" s="142">
        <f t="shared" si="117"/>
        <v>0</v>
      </c>
      <c r="BA221" s="142">
        <f t="shared" si="117"/>
        <v>0</v>
      </c>
      <c r="BB221" s="142">
        <f t="shared" si="117"/>
        <v>0</v>
      </c>
      <c r="BC221" s="142">
        <f t="shared" si="117"/>
        <v>0</v>
      </c>
      <c r="BD221" s="142">
        <f t="shared" si="117"/>
        <v>0</v>
      </c>
      <c r="BE221" s="142">
        <f t="shared" si="117"/>
        <v>0</v>
      </c>
      <c r="BF221" s="142">
        <f t="shared" si="117"/>
        <v>0</v>
      </c>
      <c r="BG221" s="142">
        <f t="shared" ref="BG221:BZ221" si="118">M221-SUM(M215:M220)</f>
        <v>0</v>
      </c>
      <c r="BH221" s="142">
        <f t="shared" si="118"/>
        <v>0</v>
      </c>
      <c r="BI221" s="142">
        <f t="shared" si="118"/>
        <v>0</v>
      </c>
      <c r="BJ221" s="142">
        <f t="shared" si="118"/>
        <v>0</v>
      </c>
      <c r="BK221" s="142">
        <f t="shared" si="118"/>
        <v>0</v>
      </c>
      <c r="BL221" s="142">
        <f t="shared" si="118"/>
        <v>0</v>
      </c>
      <c r="BM221" s="142">
        <f t="shared" si="118"/>
        <v>0</v>
      </c>
      <c r="BN221" s="142">
        <f t="shared" si="118"/>
        <v>0</v>
      </c>
      <c r="BO221" s="142">
        <f t="shared" si="118"/>
        <v>0</v>
      </c>
      <c r="BP221" s="142">
        <f t="shared" si="118"/>
        <v>0</v>
      </c>
      <c r="BQ221" s="142">
        <f t="shared" si="118"/>
        <v>0</v>
      </c>
      <c r="BR221" s="142">
        <f t="shared" si="118"/>
        <v>0</v>
      </c>
      <c r="BS221" s="142">
        <f t="shared" si="118"/>
        <v>0</v>
      </c>
      <c r="BT221" s="142">
        <f t="shared" si="118"/>
        <v>0</v>
      </c>
      <c r="BU221" s="142">
        <f t="shared" si="118"/>
        <v>0</v>
      </c>
      <c r="BV221" s="142">
        <f t="shared" si="118"/>
        <v>0</v>
      </c>
      <c r="BW221" s="142">
        <f t="shared" si="118"/>
        <v>0</v>
      </c>
      <c r="BX221" s="142">
        <f t="shared" si="118"/>
        <v>0</v>
      </c>
      <c r="BY221" s="142">
        <f t="shared" si="118"/>
        <v>0</v>
      </c>
      <c r="BZ221" s="142">
        <f t="shared" si="118"/>
        <v>0</v>
      </c>
      <c r="CA221" s="142">
        <f t="shared" ref="CA221:CK221" si="119">AG221-SUM(AG215:AG220)</f>
        <v>0</v>
      </c>
      <c r="CB221" s="142">
        <f t="shared" si="119"/>
        <v>0</v>
      </c>
      <c r="CC221" s="142">
        <f t="shared" si="119"/>
        <v>0</v>
      </c>
      <c r="CD221" s="142">
        <f t="shared" si="119"/>
        <v>0</v>
      </c>
      <c r="CE221" s="142">
        <f t="shared" si="119"/>
        <v>0</v>
      </c>
      <c r="CF221" s="142">
        <f t="shared" si="119"/>
        <v>0</v>
      </c>
      <c r="CG221" s="142">
        <f t="shared" si="119"/>
        <v>0</v>
      </c>
      <c r="CH221" s="142">
        <f t="shared" si="119"/>
        <v>0</v>
      </c>
      <c r="CI221" s="142">
        <f t="shared" si="119"/>
        <v>0</v>
      </c>
      <c r="CJ221" s="142">
        <f t="shared" si="119"/>
        <v>0</v>
      </c>
      <c r="CK221" s="142">
        <f t="shared" si="119"/>
        <v>0</v>
      </c>
    </row>
    <row r="222" spans="2:89" x14ac:dyDescent="0.2">
      <c r="B222" s="136" t="s">
        <v>262</v>
      </c>
      <c r="C222" s="126">
        <v>0</v>
      </c>
      <c r="D222" s="126">
        <v>-63811</v>
      </c>
      <c r="E222" s="126">
        <v>-2643</v>
      </c>
      <c r="F222" s="126">
        <v>184334</v>
      </c>
      <c r="G222" s="126">
        <v>-5822540</v>
      </c>
      <c r="H222" s="126">
        <v>0</v>
      </c>
      <c r="I222" s="126">
        <v>-52002</v>
      </c>
      <c r="J222" s="126">
        <v>-15205</v>
      </c>
      <c r="K222" s="126">
        <v>0</v>
      </c>
      <c r="L222" s="126">
        <v>0</v>
      </c>
      <c r="M222" s="126">
        <v>0</v>
      </c>
      <c r="N222" s="126">
        <v>0</v>
      </c>
      <c r="O222" s="126">
        <v>2368786</v>
      </c>
      <c r="P222" s="126">
        <v>-4517</v>
      </c>
      <c r="Q222" s="126">
        <v>16965464</v>
      </c>
      <c r="R222" s="126">
        <v>16158637</v>
      </c>
      <c r="S222" s="126">
        <v>-951721</v>
      </c>
      <c r="T222" s="126">
        <v>-662545</v>
      </c>
      <c r="U222" s="126">
        <v>0</v>
      </c>
      <c r="V222" s="126">
        <v>0</v>
      </c>
      <c r="W222" s="126">
        <v>0</v>
      </c>
      <c r="X222" s="126">
        <v>-6920</v>
      </c>
      <c r="Y222" s="126">
        <v>0</v>
      </c>
      <c r="Z222" s="126">
        <v>894785</v>
      </c>
      <c r="AA222" s="126">
        <v>-5617729</v>
      </c>
      <c r="AB222" s="126">
        <v>-787416</v>
      </c>
      <c r="AC222" s="126">
        <v>-30440295</v>
      </c>
      <c r="AD222" s="126">
        <v>26381551</v>
      </c>
      <c r="AE222" s="126">
        <v>633390</v>
      </c>
      <c r="AF222" s="126">
        <v>-4704981</v>
      </c>
      <c r="AG222" s="126">
        <v>0</v>
      </c>
      <c r="AH222" s="126">
        <v>1755807</v>
      </c>
      <c r="AI222" s="126">
        <v>-350738</v>
      </c>
      <c r="AJ222" s="126">
        <v>-310761</v>
      </c>
      <c r="AK222" s="126">
        <v>0</v>
      </c>
      <c r="AL222" s="126"/>
      <c r="AM222" s="126"/>
      <c r="AN222" s="126"/>
      <c r="AO222" s="126"/>
      <c r="AP222" s="126"/>
      <c r="AQ222" s="117">
        <f t="shared" si="104"/>
        <v>15548930</v>
      </c>
      <c r="AW222" s="142">
        <f t="shared" ref="AW222:BF222" si="120">C222-(C214-C221)</f>
        <v>0</v>
      </c>
      <c r="AX222" s="142">
        <f>D222-(D214-D221)</f>
        <v>0</v>
      </c>
      <c r="AY222" s="142">
        <f>E222-(E214-E221)</f>
        <v>0</v>
      </c>
      <c r="AZ222" s="142">
        <f t="shared" si="120"/>
        <v>0</v>
      </c>
      <c r="BA222" s="142">
        <f>G222-(G214-G221)</f>
        <v>0</v>
      </c>
      <c r="BB222" s="142">
        <f t="shared" si="120"/>
        <v>0</v>
      </c>
      <c r="BC222" s="142">
        <f t="shared" si="120"/>
        <v>0</v>
      </c>
      <c r="BD222" s="142">
        <f t="shared" si="120"/>
        <v>0</v>
      </c>
      <c r="BE222" s="142">
        <f t="shared" si="120"/>
        <v>0</v>
      </c>
      <c r="BF222" s="142">
        <f t="shared" si="120"/>
        <v>0</v>
      </c>
      <c r="BG222" s="142">
        <f t="shared" ref="BG222:BZ222" si="121">M222-(M214-M221)</f>
        <v>0</v>
      </c>
      <c r="BH222" s="142">
        <f t="shared" si="121"/>
        <v>0</v>
      </c>
      <c r="BI222" s="142">
        <f t="shared" si="121"/>
        <v>0</v>
      </c>
      <c r="BJ222" s="142">
        <f>P222-(P214-P221)</f>
        <v>0</v>
      </c>
      <c r="BK222" s="142">
        <f t="shared" si="121"/>
        <v>0</v>
      </c>
      <c r="BL222" s="142">
        <f t="shared" si="121"/>
        <v>0</v>
      </c>
      <c r="BM222" s="142">
        <f t="shared" si="121"/>
        <v>0</v>
      </c>
      <c r="BN222" s="142">
        <f t="shared" si="121"/>
        <v>0</v>
      </c>
      <c r="BO222" s="142">
        <f>U222-(U214-U221)</f>
        <v>0</v>
      </c>
      <c r="BP222" s="142">
        <f t="shared" si="121"/>
        <v>0</v>
      </c>
      <c r="BQ222" s="142">
        <f t="shared" si="121"/>
        <v>0</v>
      </c>
      <c r="BR222" s="142">
        <f t="shared" si="121"/>
        <v>0</v>
      </c>
      <c r="BS222" s="142">
        <f>Y222-(Y214-Y221)</f>
        <v>0</v>
      </c>
      <c r="BT222" s="142">
        <f t="shared" si="121"/>
        <v>0</v>
      </c>
      <c r="BU222" s="142">
        <f>AA222-(AA214-AA221)</f>
        <v>0</v>
      </c>
      <c r="BV222" s="142">
        <f t="shared" si="121"/>
        <v>0</v>
      </c>
      <c r="BW222" s="142">
        <f t="shared" si="121"/>
        <v>0</v>
      </c>
      <c r="BX222" s="142">
        <f t="shared" si="121"/>
        <v>0</v>
      </c>
      <c r="BY222" s="142">
        <f t="shared" si="121"/>
        <v>0</v>
      </c>
      <c r="BZ222" s="142">
        <f t="shared" si="121"/>
        <v>0</v>
      </c>
      <c r="CA222" s="142">
        <f t="shared" ref="CA222:CK222" si="122">AG222-(AG214-AG221)</f>
        <v>0</v>
      </c>
      <c r="CB222" s="142">
        <f t="shared" si="122"/>
        <v>0</v>
      </c>
      <c r="CC222" s="142">
        <f t="shared" si="122"/>
        <v>0</v>
      </c>
      <c r="CD222" s="142">
        <f t="shared" si="122"/>
        <v>0</v>
      </c>
      <c r="CE222" s="142">
        <f t="shared" si="122"/>
        <v>0</v>
      </c>
      <c r="CF222" s="142">
        <f t="shared" si="122"/>
        <v>0</v>
      </c>
      <c r="CG222" s="142">
        <f t="shared" si="122"/>
        <v>0</v>
      </c>
      <c r="CH222" s="142">
        <f t="shared" si="122"/>
        <v>0</v>
      </c>
      <c r="CI222" s="142">
        <f t="shared" si="122"/>
        <v>0</v>
      </c>
      <c r="CJ222" s="142">
        <f t="shared" si="122"/>
        <v>0</v>
      </c>
      <c r="CK222" s="142">
        <f t="shared" si="122"/>
        <v>0</v>
      </c>
    </row>
    <row r="223" spans="2:89" x14ac:dyDescent="0.2">
      <c r="B223" s="133" t="s">
        <v>263</v>
      </c>
      <c r="C223" s="129">
        <v>0</v>
      </c>
      <c r="D223" s="129">
        <v>0</v>
      </c>
      <c r="E223" s="129">
        <v>0</v>
      </c>
      <c r="F223" s="129">
        <v>0</v>
      </c>
      <c r="G223" s="129">
        <v>0</v>
      </c>
      <c r="H223" s="129">
        <v>0</v>
      </c>
      <c r="I223" s="129">
        <v>0</v>
      </c>
      <c r="J223" s="129">
        <v>0</v>
      </c>
      <c r="K223" s="129">
        <v>0</v>
      </c>
      <c r="L223" s="129">
        <v>0</v>
      </c>
      <c r="M223" s="129">
        <v>0</v>
      </c>
      <c r="N223" s="129">
        <v>0</v>
      </c>
      <c r="O223" s="129">
        <v>0</v>
      </c>
      <c r="P223" s="129">
        <v>0</v>
      </c>
      <c r="Q223" s="129">
        <v>0</v>
      </c>
      <c r="R223" s="129">
        <v>0</v>
      </c>
      <c r="S223" s="129">
        <v>0</v>
      </c>
      <c r="T223" s="129">
        <v>0</v>
      </c>
      <c r="U223" s="129">
        <v>0</v>
      </c>
      <c r="V223" s="129">
        <v>0</v>
      </c>
      <c r="W223" s="129">
        <v>0</v>
      </c>
      <c r="X223" s="129">
        <v>0</v>
      </c>
      <c r="Y223" s="129">
        <v>0</v>
      </c>
      <c r="Z223" s="129">
        <v>0</v>
      </c>
      <c r="AA223" s="129">
        <v>0</v>
      </c>
      <c r="AB223" s="129">
        <v>0</v>
      </c>
      <c r="AC223" s="129">
        <v>0</v>
      </c>
      <c r="AD223" s="129">
        <v>0</v>
      </c>
      <c r="AE223" s="129">
        <v>0</v>
      </c>
      <c r="AF223" s="129">
        <v>0</v>
      </c>
      <c r="AG223" s="129">
        <v>0</v>
      </c>
      <c r="AH223" s="129">
        <v>0</v>
      </c>
      <c r="AI223" s="129">
        <v>0</v>
      </c>
      <c r="AJ223" s="129">
        <v>0</v>
      </c>
      <c r="AK223" s="129">
        <v>0</v>
      </c>
      <c r="AL223" s="129"/>
      <c r="AM223" s="129"/>
      <c r="AN223" s="129"/>
      <c r="AO223" s="129"/>
      <c r="AP223" s="129"/>
      <c r="AQ223" s="117">
        <f t="shared" si="104"/>
        <v>0</v>
      </c>
    </row>
    <row r="224" spans="2:89" x14ac:dyDescent="0.2">
      <c r="B224" s="133" t="s">
        <v>264</v>
      </c>
      <c r="C224" s="129">
        <v>0</v>
      </c>
      <c r="D224" s="129">
        <v>0</v>
      </c>
      <c r="E224" s="129">
        <v>0</v>
      </c>
      <c r="F224" s="129">
        <v>0</v>
      </c>
      <c r="G224" s="129">
        <v>146522</v>
      </c>
      <c r="H224" s="129">
        <v>0</v>
      </c>
      <c r="I224" s="129">
        <v>0</v>
      </c>
      <c r="J224" s="129">
        <v>0</v>
      </c>
      <c r="K224" s="129">
        <v>0</v>
      </c>
      <c r="L224" s="129">
        <v>0</v>
      </c>
      <c r="M224" s="129">
        <v>0</v>
      </c>
      <c r="N224" s="129">
        <v>0</v>
      </c>
      <c r="O224" s="129">
        <v>0</v>
      </c>
      <c r="P224" s="129">
        <v>0</v>
      </c>
      <c r="Q224" s="129">
        <v>0</v>
      </c>
      <c r="R224" s="129">
        <v>0</v>
      </c>
      <c r="S224" s="129">
        <v>0</v>
      </c>
      <c r="T224" s="129">
        <v>36404798</v>
      </c>
      <c r="U224" s="129">
        <v>0</v>
      </c>
      <c r="V224" s="129">
        <v>0</v>
      </c>
      <c r="W224" s="129">
        <v>0</v>
      </c>
      <c r="X224" s="129">
        <v>0</v>
      </c>
      <c r="Y224" s="129">
        <v>0</v>
      </c>
      <c r="Z224" s="129">
        <v>0</v>
      </c>
      <c r="AA224" s="129">
        <v>0</v>
      </c>
      <c r="AB224" s="129">
        <v>0</v>
      </c>
      <c r="AC224" s="129">
        <v>2555</v>
      </c>
      <c r="AD224" s="129">
        <v>5475244</v>
      </c>
      <c r="AE224" s="129">
        <v>0</v>
      </c>
      <c r="AF224" s="129">
        <v>0</v>
      </c>
      <c r="AG224" s="129">
        <v>0</v>
      </c>
      <c r="AH224" s="129">
        <v>0</v>
      </c>
      <c r="AI224" s="129">
        <v>0</v>
      </c>
      <c r="AJ224" s="129">
        <v>0</v>
      </c>
      <c r="AK224" s="129">
        <v>0</v>
      </c>
      <c r="AL224" s="129"/>
      <c r="AM224" s="129"/>
      <c r="AN224" s="129"/>
      <c r="AO224" s="129"/>
      <c r="AP224" s="129"/>
      <c r="AQ224" s="117">
        <f t="shared" si="104"/>
        <v>42029119</v>
      </c>
    </row>
    <row r="225" spans="2:89" x14ac:dyDescent="0.2">
      <c r="B225" s="133" t="s">
        <v>265</v>
      </c>
      <c r="C225" s="129">
        <v>0</v>
      </c>
      <c r="D225" s="129">
        <v>0</v>
      </c>
      <c r="E225" s="129">
        <v>0</v>
      </c>
      <c r="F225" s="129">
        <v>0</v>
      </c>
      <c r="G225" s="129">
        <v>0</v>
      </c>
      <c r="H225" s="129">
        <v>0</v>
      </c>
      <c r="I225" s="129">
        <v>0</v>
      </c>
      <c r="J225" s="129">
        <v>0</v>
      </c>
      <c r="K225" s="129">
        <v>0</v>
      </c>
      <c r="L225" s="129">
        <v>0</v>
      </c>
      <c r="M225" s="129">
        <v>0</v>
      </c>
      <c r="N225" s="129">
        <v>0</v>
      </c>
      <c r="O225" s="129">
        <v>0</v>
      </c>
      <c r="P225" s="129">
        <v>0</v>
      </c>
      <c r="Q225" s="129">
        <v>0</v>
      </c>
      <c r="R225" s="129">
        <v>391723257</v>
      </c>
      <c r="S225" s="129">
        <v>0</v>
      </c>
      <c r="T225" s="129">
        <v>258521340</v>
      </c>
      <c r="U225" s="129">
        <v>0</v>
      </c>
      <c r="V225" s="129">
        <v>0</v>
      </c>
      <c r="W225" s="129">
        <v>0</v>
      </c>
      <c r="X225" s="129">
        <v>0</v>
      </c>
      <c r="Y225" s="129">
        <v>0</v>
      </c>
      <c r="Z225" s="129">
        <v>0</v>
      </c>
      <c r="AA225" s="129">
        <v>0</v>
      </c>
      <c r="AB225" s="129">
        <v>0</v>
      </c>
      <c r="AC225" s="129">
        <v>0</v>
      </c>
      <c r="AD225" s="129">
        <v>0</v>
      </c>
      <c r="AE225" s="129">
        <v>0</v>
      </c>
      <c r="AF225" s="129">
        <v>0</v>
      </c>
      <c r="AG225" s="129">
        <v>0</v>
      </c>
      <c r="AH225" s="129">
        <v>0</v>
      </c>
      <c r="AI225" s="129">
        <v>0</v>
      </c>
      <c r="AJ225" s="129">
        <v>0</v>
      </c>
      <c r="AK225" s="129">
        <v>0</v>
      </c>
      <c r="AL225" s="129"/>
      <c r="AM225" s="129"/>
      <c r="AN225" s="129"/>
      <c r="AO225" s="129"/>
      <c r="AP225" s="129"/>
      <c r="AQ225" s="117">
        <f t="shared" si="104"/>
        <v>650244597</v>
      </c>
    </row>
    <row r="226" spans="2:89" x14ac:dyDescent="0.2">
      <c r="B226" s="133" t="s">
        <v>266</v>
      </c>
      <c r="C226" s="129">
        <v>0</v>
      </c>
      <c r="D226" s="129">
        <v>0</v>
      </c>
      <c r="E226" s="129">
        <v>0</v>
      </c>
      <c r="F226" s="129">
        <v>0</v>
      </c>
      <c r="G226" s="129">
        <v>0</v>
      </c>
      <c r="H226" s="129">
        <v>0</v>
      </c>
      <c r="I226" s="129">
        <v>0</v>
      </c>
      <c r="J226" s="129">
        <v>0</v>
      </c>
      <c r="K226" s="129">
        <v>0</v>
      </c>
      <c r="L226" s="129">
        <v>0</v>
      </c>
      <c r="M226" s="129">
        <v>0</v>
      </c>
      <c r="N226" s="129">
        <v>0</v>
      </c>
      <c r="O226" s="129">
        <v>0</v>
      </c>
      <c r="P226" s="129">
        <v>0</v>
      </c>
      <c r="Q226" s="129">
        <v>0</v>
      </c>
      <c r="R226" s="129">
        <v>0</v>
      </c>
      <c r="S226" s="129">
        <v>0</v>
      </c>
      <c r="T226" s="129">
        <v>0</v>
      </c>
      <c r="U226" s="129">
        <v>0</v>
      </c>
      <c r="V226" s="129">
        <v>0</v>
      </c>
      <c r="W226" s="129">
        <v>0</v>
      </c>
      <c r="X226" s="129">
        <v>0</v>
      </c>
      <c r="Y226" s="129">
        <v>0</v>
      </c>
      <c r="Z226" s="129">
        <v>0</v>
      </c>
      <c r="AA226" s="129">
        <v>0</v>
      </c>
      <c r="AB226" s="129">
        <v>0</v>
      </c>
      <c r="AC226" s="129">
        <v>0</v>
      </c>
      <c r="AD226" s="129">
        <v>0</v>
      </c>
      <c r="AE226" s="129">
        <v>0</v>
      </c>
      <c r="AF226" s="129">
        <v>0</v>
      </c>
      <c r="AG226" s="129">
        <v>0</v>
      </c>
      <c r="AH226" s="129">
        <v>0</v>
      </c>
      <c r="AI226" s="129">
        <v>0</v>
      </c>
      <c r="AJ226" s="129">
        <v>0</v>
      </c>
      <c r="AK226" s="129">
        <v>0</v>
      </c>
      <c r="AL226" s="129"/>
      <c r="AM226" s="129"/>
      <c r="AN226" s="129"/>
      <c r="AO226" s="129"/>
      <c r="AP226" s="129"/>
      <c r="AQ226" s="117">
        <f t="shared" si="104"/>
        <v>0</v>
      </c>
    </row>
    <row r="227" spans="2:89" x14ac:dyDescent="0.2">
      <c r="B227" s="133" t="s">
        <v>267</v>
      </c>
      <c r="C227" s="129">
        <v>0</v>
      </c>
      <c r="D227" s="129">
        <v>0</v>
      </c>
      <c r="E227" s="129">
        <v>0</v>
      </c>
      <c r="F227" s="129">
        <v>0</v>
      </c>
      <c r="G227" s="129">
        <v>0</v>
      </c>
      <c r="H227" s="129">
        <v>0</v>
      </c>
      <c r="I227" s="129">
        <v>0</v>
      </c>
      <c r="J227" s="129">
        <v>0</v>
      </c>
      <c r="K227" s="129">
        <v>0</v>
      </c>
      <c r="L227" s="129">
        <v>0</v>
      </c>
      <c r="M227" s="129">
        <v>0</v>
      </c>
      <c r="N227" s="129">
        <v>0</v>
      </c>
      <c r="O227" s="129">
        <v>0</v>
      </c>
      <c r="P227" s="129">
        <v>0</v>
      </c>
      <c r="Q227" s="129">
        <v>0</v>
      </c>
      <c r="R227" s="129">
        <v>0</v>
      </c>
      <c r="S227" s="129">
        <v>0</v>
      </c>
      <c r="T227" s="129">
        <v>3349</v>
      </c>
      <c r="U227" s="129">
        <v>0</v>
      </c>
      <c r="V227" s="129">
        <v>0</v>
      </c>
      <c r="W227" s="129">
        <v>0</v>
      </c>
      <c r="X227" s="129">
        <v>0</v>
      </c>
      <c r="Y227" s="129">
        <v>0</v>
      </c>
      <c r="Z227" s="129">
        <v>0</v>
      </c>
      <c r="AA227" s="129">
        <v>0</v>
      </c>
      <c r="AB227" s="129">
        <v>0</v>
      </c>
      <c r="AC227" s="129">
        <v>264805</v>
      </c>
      <c r="AD227" s="129">
        <v>0</v>
      </c>
      <c r="AE227" s="129">
        <v>0</v>
      </c>
      <c r="AF227" s="129">
        <v>0</v>
      </c>
      <c r="AG227" s="129">
        <v>0</v>
      </c>
      <c r="AH227" s="129">
        <v>0</v>
      </c>
      <c r="AI227" s="129">
        <v>0</v>
      </c>
      <c r="AJ227" s="129">
        <v>0</v>
      </c>
      <c r="AK227" s="129">
        <v>0</v>
      </c>
      <c r="AL227" s="129"/>
      <c r="AM227" s="129"/>
      <c r="AN227" s="129"/>
      <c r="AO227" s="129"/>
      <c r="AP227" s="129"/>
      <c r="AQ227" s="117">
        <f t="shared" si="104"/>
        <v>268154</v>
      </c>
    </row>
    <row r="228" spans="2:89" x14ac:dyDescent="0.2">
      <c r="B228" s="132" t="s">
        <v>268</v>
      </c>
      <c r="C228" s="126">
        <v>0</v>
      </c>
      <c r="D228" s="126">
        <v>0</v>
      </c>
      <c r="E228" s="126">
        <v>0</v>
      </c>
      <c r="F228" s="126">
        <v>0</v>
      </c>
      <c r="G228" s="126">
        <v>146522</v>
      </c>
      <c r="H228" s="126">
        <v>0</v>
      </c>
      <c r="I228" s="126">
        <v>0</v>
      </c>
      <c r="J228" s="126">
        <v>0</v>
      </c>
      <c r="K228" s="126">
        <v>0</v>
      </c>
      <c r="L228" s="126">
        <v>0</v>
      </c>
      <c r="M228" s="126">
        <v>0</v>
      </c>
      <c r="N228" s="126">
        <v>0</v>
      </c>
      <c r="O228" s="126">
        <v>0</v>
      </c>
      <c r="P228" s="126">
        <v>0</v>
      </c>
      <c r="Q228" s="126">
        <v>0</v>
      </c>
      <c r="R228" s="126">
        <v>391723257</v>
      </c>
      <c r="S228" s="126">
        <v>0</v>
      </c>
      <c r="T228" s="126">
        <v>294929487</v>
      </c>
      <c r="U228" s="126">
        <v>0</v>
      </c>
      <c r="V228" s="126">
        <v>0</v>
      </c>
      <c r="W228" s="126">
        <v>0</v>
      </c>
      <c r="X228" s="126">
        <v>0</v>
      </c>
      <c r="Y228" s="126">
        <v>0</v>
      </c>
      <c r="Z228" s="126">
        <v>0</v>
      </c>
      <c r="AA228" s="126">
        <v>0</v>
      </c>
      <c r="AB228" s="126">
        <v>0</v>
      </c>
      <c r="AC228" s="126">
        <v>267360</v>
      </c>
      <c r="AD228" s="126">
        <v>5475244</v>
      </c>
      <c r="AE228" s="126">
        <v>0</v>
      </c>
      <c r="AF228" s="126">
        <v>0</v>
      </c>
      <c r="AG228" s="126">
        <v>0</v>
      </c>
      <c r="AH228" s="126">
        <v>0</v>
      </c>
      <c r="AI228" s="126">
        <v>0</v>
      </c>
      <c r="AJ228" s="126">
        <v>0</v>
      </c>
      <c r="AK228" s="126">
        <v>0</v>
      </c>
      <c r="AL228" s="126"/>
      <c r="AM228" s="126"/>
      <c r="AN228" s="126"/>
      <c r="AO228" s="126"/>
      <c r="AP228" s="126"/>
      <c r="AQ228" s="117">
        <f t="shared" si="104"/>
        <v>692541870</v>
      </c>
      <c r="AW228" s="142">
        <f t="shared" ref="AW228:BF228" si="123">C228-SUM(C223:C227)</f>
        <v>0</v>
      </c>
      <c r="AX228" s="142">
        <f t="shared" si="123"/>
        <v>0</v>
      </c>
      <c r="AY228" s="142">
        <f t="shared" si="123"/>
        <v>0</v>
      </c>
      <c r="AZ228" s="142">
        <f t="shared" si="123"/>
        <v>0</v>
      </c>
      <c r="BA228" s="142">
        <f t="shared" si="123"/>
        <v>0</v>
      </c>
      <c r="BB228" s="142">
        <f t="shared" si="123"/>
        <v>0</v>
      </c>
      <c r="BC228" s="142">
        <f t="shared" si="123"/>
        <v>0</v>
      </c>
      <c r="BD228" s="142">
        <f t="shared" si="123"/>
        <v>0</v>
      </c>
      <c r="BE228" s="142">
        <f t="shared" si="123"/>
        <v>0</v>
      </c>
      <c r="BF228" s="142">
        <f t="shared" si="123"/>
        <v>0</v>
      </c>
      <c r="BG228" s="142">
        <f t="shared" ref="BG228:BY228" si="124">M228-SUM(M223:M227)</f>
        <v>0</v>
      </c>
      <c r="BH228" s="142">
        <f t="shared" si="124"/>
        <v>0</v>
      </c>
      <c r="BI228" s="142">
        <f t="shared" si="124"/>
        <v>0</v>
      </c>
      <c r="BJ228" s="142">
        <f t="shared" si="124"/>
        <v>0</v>
      </c>
      <c r="BK228" s="142">
        <f t="shared" si="124"/>
        <v>0</v>
      </c>
      <c r="BL228" s="142">
        <f t="shared" si="124"/>
        <v>0</v>
      </c>
      <c r="BM228" s="142">
        <f t="shared" si="124"/>
        <v>0</v>
      </c>
      <c r="BN228" s="142">
        <f t="shared" si="124"/>
        <v>0</v>
      </c>
      <c r="BO228" s="142">
        <f t="shared" si="124"/>
        <v>0</v>
      </c>
      <c r="BP228" s="142">
        <f t="shared" si="124"/>
        <v>0</v>
      </c>
      <c r="BQ228" s="142">
        <f t="shared" si="124"/>
        <v>0</v>
      </c>
      <c r="BR228" s="142">
        <f t="shared" si="124"/>
        <v>0</v>
      </c>
      <c r="BS228" s="142">
        <f t="shared" si="124"/>
        <v>0</v>
      </c>
      <c r="BT228" s="142">
        <f t="shared" si="124"/>
        <v>0</v>
      </c>
      <c r="BU228" s="142">
        <f t="shared" si="124"/>
        <v>0</v>
      </c>
      <c r="BV228" s="142">
        <f t="shared" si="124"/>
        <v>0</v>
      </c>
      <c r="BW228" s="142">
        <f t="shared" si="124"/>
        <v>0</v>
      </c>
      <c r="BX228" s="142">
        <f t="shared" si="124"/>
        <v>0</v>
      </c>
      <c r="BY228" s="142">
        <f t="shared" si="124"/>
        <v>0</v>
      </c>
      <c r="BZ228" s="142">
        <f>AF228-SUM(AF223:AF227)</f>
        <v>0</v>
      </c>
      <c r="CA228" s="142">
        <f t="shared" ref="CA228:CK228" si="125">AG228-SUM(AG223:AG227)</f>
        <v>0</v>
      </c>
      <c r="CB228" s="142">
        <f t="shared" si="125"/>
        <v>0</v>
      </c>
      <c r="CC228" s="142">
        <f t="shared" si="125"/>
        <v>0</v>
      </c>
      <c r="CD228" s="142">
        <f t="shared" si="125"/>
        <v>0</v>
      </c>
      <c r="CE228" s="142">
        <f t="shared" si="125"/>
        <v>0</v>
      </c>
      <c r="CF228" s="142">
        <f t="shared" si="125"/>
        <v>0</v>
      </c>
      <c r="CG228" s="142">
        <f t="shared" si="125"/>
        <v>0</v>
      </c>
      <c r="CH228" s="142">
        <f t="shared" si="125"/>
        <v>0</v>
      </c>
      <c r="CI228" s="142">
        <f t="shared" si="125"/>
        <v>0</v>
      </c>
      <c r="CJ228" s="142">
        <f t="shared" si="125"/>
        <v>0</v>
      </c>
      <c r="CK228" s="142">
        <f t="shared" si="125"/>
        <v>0</v>
      </c>
    </row>
    <row r="229" spans="2:89" x14ac:dyDescent="0.2">
      <c r="B229" s="133" t="s">
        <v>269</v>
      </c>
      <c r="C229" s="129">
        <v>0</v>
      </c>
      <c r="D229" s="129">
        <v>0</v>
      </c>
      <c r="E229" s="129">
        <v>0</v>
      </c>
      <c r="F229" s="129">
        <v>0</v>
      </c>
      <c r="G229" s="129">
        <v>0</v>
      </c>
      <c r="H229" s="129">
        <v>0</v>
      </c>
      <c r="I229" s="129">
        <v>0</v>
      </c>
      <c r="J229" s="129">
        <v>0</v>
      </c>
      <c r="K229" s="129">
        <v>0</v>
      </c>
      <c r="L229" s="129">
        <v>687463</v>
      </c>
      <c r="M229" s="129">
        <v>0</v>
      </c>
      <c r="N229" s="129">
        <v>0</v>
      </c>
      <c r="O229" s="129">
        <v>0</v>
      </c>
      <c r="P229" s="129">
        <v>0</v>
      </c>
      <c r="Q229" s="129">
        <v>15144337</v>
      </c>
      <c r="R229" s="129">
        <v>0</v>
      </c>
      <c r="S229" s="129">
        <v>0</v>
      </c>
      <c r="T229" s="129">
        <v>0</v>
      </c>
      <c r="U229" s="129">
        <v>0</v>
      </c>
      <c r="V229" s="129">
        <v>0</v>
      </c>
      <c r="W229" s="129">
        <v>0</v>
      </c>
      <c r="X229" s="129">
        <v>0</v>
      </c>
      <c r="Y229" s="129">
        <v>0</v>
      </c>
      <c r="Z229" s="129">
        <v>0</v>
      </c>
      <c r="AA229" s="129">
        <v>0</v>
      </c>
      <c r="AB229" s="129">
        <v>0</v>
      </c>
      <c r="AC229" s="129">
        <v>0</v>
      </c>
      <c r="AD229" s="129">
        <v>0</v>
      </c>
      <c r="AE229" s="129">
        <v>0</v>
      </c>
      <c r="AF229" s="129">
        <v>0</v>
      </c>
      <c r="AG229" s="129">
        <v>0</v>
      </c>
      <c r="AH229" s="129">
        <v>0</v>
      </c>
      <c r="AI229" s="129">
        <v>0</v>
      </c>
      <c r="AJ229" s="129">
        <v>0</v>
      </c>
      <c r="AK229" s="129">
        <v>0</v>
      </c>
      <c r="AL229" s="129"/>
      <c r="AM229" s="129"/>
      <c r="AN229" s="129"/>
      <c r="AO229" s="129"/>
      <c r="AP229" s="129"/>
      <c r="AQ229" s="117">
        <f t="shared" si="104"/>
        <v>15831800</v>
      </c>
    </row>
    <row r="230" spans="2:89" x14ac:dyDescent="0.2">
      <c r="B230" s="133" t="s">
        <v>270</v>
      </c>
      <c r="C230" s="129">
        <v>0</v>
      </c>
      <c r="D230" s="129">
        <v>0</v>
      </c>
      <c r="E230" s="129">
        <v>0</v>
      </c>
      <c r="F230" s="129">
        <v>0</v>
      </c>
      <c r="G230" s="129">
        <v>0</v>
      </c>
      <c r="H230" s="129">
        <v>0</v>
      </c>
      <c r="I230" s="129">
        <v>0</v>
      </c>
      <c r="J230" s="129">
        <v>552</v>
      </c>
      <c r="K230" s="129">
        <v>0</v>
      </c>
      <c r="L230" s="129">
        <v>0</v>
      </c>
      <c r="M230" s="129">
        <v>0</v>
      </c>
      <c r="N230" s="129">
        <v>0</v>
      </c>
      <c r="O230" s="129">
        <v>48179</v>
      </c>
      <c r="P230" s="129">
        <v>0</v>
      </c>
      <c r="Q230" s="129">
        <v>0</v>
      </c>
      <c r="R230" s="129">
        <v>375473558</v>
      </c>
      <c r="S230" s="129">
        <v>0</v>
      </c>
      <c r="T230" s="129">
        <v>0</v>
      </c>
      <c r="U230" s="129">
        <v>0</v>
      </c>
      <c r="V230" s="129">
        <v>0</v>
      </c>
      <c r="W230" s="129">
        <v>0</v>
      </c>
      <c r="X230" s="129">
        <v>0</v>
      </c>
      <c r="Y230" s="129">
        <v>0</v>
      </c>
      <c r="Z230" s="129">
        <v>0</v>
      </c>
      <c r="AA230" s="129">
        <v>0</v>
      </c>
      <c r="AB230" s="129">
        <v>0</v>
      </c>
      <c r="AC230" s="129">
        <v>0</v>
      </c>
      <c r="AD230" s="129">
        <v>1865570</v>
      </c>
      <c r="AE230" s="129">
        <v>0</v>
      </c>
      <c r="AF230" s="129">
        <v>6551</v>
      </c>
      <c r="AG230" s="129">
        <v>0</v>
      </c>
      <c r="AH230" s="129">
        <v>0</v>
      </c>
      <c r="AI230" s="129">
        <v>0</v>
      </c>
      <c r="AJ230" s="129">
        <v>0</v>
      </c>
      <c r="AK230" s="129">
        <v>0</v>
      </c>
      <c r="AL230" s="129"/>
      <c r="AM230" s="129"/>
      <c r="AN230" s="129"/>
      <c r="AO230" s="129"/>
      <c r="AP230" s="129"/>
      <c r="AQ230" s="117">
        <f t="shared" si="104"/>
        <v>377394410</v>
      </c>
    </row>
    <row r="231" spans="2:89" x14ac:dyDescent="0.2">
      <c r="B231" s="133" t="s">
        <v>271</v>
      </c>
      <c r="C231" s="129">
        <v>0</v>
      </c>
      <c r="D231" s="129">
        <v>0</v>
      </c>
      <c r="E231" s="129">
        <v>0</v>
      </c>
      <c r="F231" s="129">
        <v>0</v>
      </c>
      <c r="G231" s="129">
        <v>0</v>
      </c>
      <c r="H231" s="129">
        <v>0</v>
      </c>
      <c r="I231" s="129">
        <v>0</v>
      </c>
      <c r="J231" s="129">
        <v>0</v>
      </c>
      <c r="K231" s="129">
        <v>0</v>
      </c>
      <c r="L231" s="129">
        <v>0</v>
      </c>
      <c r="M231" s="129">
        <v>0</v>
      </c>
      <c r="N231" s="129">
        <v>0</v>
      </c>
      <c r="O231" s="129">
        <v>0</v>
      </c>
      <c r="P231" s="129">
        <v>0</v>
      </c>
      <c r="Q231" s="129">
        <v>0</v>
      </c>
      <c r="R231" s="129">
        <v>0</v>
      </c>
      <c r="S231" s="129">
        <v>0</v>
      </c>
      <c r="T231" s="129">
        <v>0</v>
      </c>
      <c r="U231" s="129">
        <v>0</v>
      </c>
      <c r="V231" s="129">
        <v>0</v>
      </c>
      <c r="W231" s="129">
        <v>0</v>
      </c>
      <c r="X231" s="129">
        <v>0</v>
      </c>
      <c r="Y231" s="129">
        <v>0</v>
      </c>
      <c r="Z231" s="129">
        <v>0</v>
      </c>
      <c r="AA231" s="129">
        <v>0</v>
      </c>
      <c r="AB231" s="129">
        <v>0</v>
      </c>
      <c r="AC231" s="129">
        <v>0</v>
      </c>
      <c r="AD231" s="129">
        <v>0</v>
      </c>
      <c r="AE231" s="129">
        <v>0</v>
      </c>
      <c r="AF231" s="129">
        <v>0</v>
      </c>
      <c r="AG231" s="129">
        <v>0</v>
      </c>
      <c r="AH231" s="129">
        <v>0</v>
      </c>
      <c r="AI231" s="129">
        <v>0</v>
      </c>
      <c r="AJ231" s="129">
        <v>0</v>
      </c>
      <c r="AK231" s="129">
        <v>0</v>
      </c>
      <c r="AL231" s="129"/>
      <c r="AM231" s="129"/>
      <c r="AN231" s="129"/>
      <c r="AO231" s="129"/>
      <c r="AP231" s="129"/>
      <c r="AQ231" s="117">
        <f t="shared" si="104"/>
        <v>0</v>
      </c>
    </row>
    <row r="232" spans="2:89" x14ac:dyDescent="0.2">
      <c r="B232" s="133" t="s">
        <v>272</v>
      </c>
      <c r="C232" s="129">
        <v>0</v>
      </c>
      <c r="D232" s="129">
        <v>0</v>
      </c>
      <c r="E232" s="129">
        <v>0</v>
      </c>
      <c r="F232" s="129">
        <v>0</v>
      </c>
      <c r="G232" s="129">
        <v>0</v>
      </c>
      <c r="H232" s="129">
        <v>0</v>
      </c>
      <c r="I232" s="129">
        <v>0</v>
      </c>
      <c r="J232" s="129">
        <v>0</v>
      </c>
      <c r="K232" s="129">
        <v>0</v>
      </c>
      <c r="L232" s="129">
        <v>0</v>
      </c>
      <c r="M232" s="129">
        <v>0</v>
      </c>
      <c r="N232" s="129">
        <v>0</v>
      </c>
      <c r="O232" s="129">
        <v>0</v>
      </c>
      <c r="P232" s="129">
        <v>0</v>
      </c>
      <c r="Q232" s="129">
        <v>0</v>
      </c>
      <c r="R232" s="129">
        <v>1481540</v>
      </c>
      <c r="S232" s="129">
        <v>0</v>
      </c>
      <c r="T232" s="129">
        <v>34409672</v>
      </c>
      <c r="U232" s="129">
        <v>0</v>
      </c>
      <c r="V232" s="129">
        <v>0</v>
      </c>
      <c r="W232" s="129">
        <v>0</v>
      </c>
      <c r="X232" s="129">
        <v>0</v>
      </c>
      <c r="Y232" s="129">
        <v>0</v>
      </c>
      <c r="Z232" s="129">
        <v>0</v>
      </c>
      <c r="AA232" s="129">
        <v>0</v>
      </c>
      <c r="AB232" s="129">
        <v>0</v>
      </c>
      <c r="AC232" s="129">
        <v>0</v>
      </c>
      <c r="AD232" s="129">
        <v>8652878</v>
      </c>
      <c r="AE232" s="129">
        <v>0</v>
      </c>
      <c r="AF232" s="129">
        <v>0</v>
      </c>
      <c r="AG232" s="129">
        <v>0</v>
      </c>
      <c r="AH232" s="129">
        <v>0</v>
      </c>
      <c r="AI232" s="129">
        <v>0</v>
      </c>
      <c r="AJ232" s="129">
        <v>0</v>
      </c>
      <c r="AK232" s="129">
        <v>0</v>
      </c>
      <c r="AL232" s="129"/>
      <c r="AM232" s="129"/>
      <c r="AN232" s="129"/>
      <c r="AO232" s="129"/>
      <c r="AP232" s="129"/>
      <c r="AQ232" s="117">
        <f t="shared" si="104"/>
        <v>44544090</v>
      </c>
    </row>
    <row r="233" spans="2:89" x14ac:dyDescent="0.2">
      <c r="B233" s="133" t="s">
        <v>273</v>
      </c>
      <c r="C233" s="129">
        <v>0</v>
      </c>
      <c r="D233" s="129">
        <v>0</v>
      </c>
      <c r="E233" s="129">
        <v>0</v>
      </c>
      <c r="F233" s="129">
        <v>0</v>
      </c>
      <c r="G233" s="129">
        <v>0</v>
      </c>
      <c r="H233" s="129">
        <v>0</v>
      </c>
      <c r="I233" s="129">
        <v>10653</v>
      </c>
      <c r="J233" s="129">
        <v>0</v>
      </c>
      <c r="K233" s="129">
        <v>0</v>
      </c>
      <c r="L233" s="129">
        <v>0</v>
      </c>
      <c r="M233" s="129">
        <v>0</v>
      </c>
      <c r="N233" s="129">
        <v>0</v>
      </c>
      <c r="O233" s="129">
        <v>0</v>
      </c>
      <c r="P233" s="129">
        <v>0</v>
      </c>
      <c r="Q233" s="129">
        <v>44632052</v>
      </c>
      <c r="R233" s="129">
        <v>0</v>
      </c>
      <c r="S233" s="129">
        <v>0</v>
      </c>
      <c r="T233" s="129">
        <v>260084487</v>
      </c>
      <c r="U233" s="129">
        <v>0</v>
      </c>
      <c r="V233" s="129">
        <v>0</v>
      </c>
      <c r="W233" s="129">
        <v>0</v>
      </c>
      <c r="X233" s="129">
        <v>1258386</v>
      </c>
      <c r="Y233" s="129">
        <v>0</v>
      </c>
      <c r="Z233" s="129">
        <v>0</v>
      </c>
      <c r="AA233" s="129">
        <v>0</v>
      </c>
      <c r="AB233" s="129">
        <v>0</v>
      </c>
      <c r="AC233" s="129">
        <v>14174253</v>
      </c>
      <c r="AD233" s="129">
        <v>0</v>
      </c>
      <c r="AE233" s="129">
        <v>0</v>
      </c>
      <c r="AF233" s="129">
        <v>0</v>
      </c>
      <c r="AG233" s="129">
        <v>0</v>
      </c>
      <c r="AH233" s="129">
        <v>0</v>
      </c>
      <c r="AI233" s="129">
        <v>0</v>
      </c>
      <c r="AJ233" s="129">
        <v>0</v>
      </c>
      <c r="AK233" s="129">
        <v>0</v>
      </c>
      <c r="AL233" s="129"/>
      <c r="AM233" s="129"/>
      <c r="AN233" s="129"/>
      <c r="AO233" s="129"/>
      <c r="AP233" s="129"/>
      <c r="AQ233" s="117">
        <f t="shared" si="104"/>
        <v>320159831</v>
      </c>
    </row>
    <row r="234" spans="2:89" x14ac:dyDescent="0.2">
      <c r="B234" s="132" t="s">
        <v>274</v>
      </c>
      <c r="C234" s="126">
        <v>0</v>
      </c>
      <c r="D234" s="126">
        <v>0</v>
      </c>
      <c r="E234" s="126">
        <v>0</v>
      </c>
      <c r="F234" s="126">
        <v>0</v>
      </c>
      <c r="G234" s="126">
        <v>0</v>
      </c>
      <c r="H234" s="126">
        <v>0</v>
      </c>
      <c r="I234" s="126">
        <v>10653</v>
      </c>
      <c r="J234" s="126">
        <v>552</v>
      </c>
      <c r="K234" s="126">
        <v>0</v>
      </c>
      <c r="L234" s="126">
        <v>687463</v>
      </c>
      <c r="M234" s="126">
        <v>0</v>
      </c>
      <c r="N234" s="126">
        <v>0</v>
      </c>
      <c r="O234" s="126">
        <v>48179</v>
      </c>
      <c r="P234" s="126">
        <v>0</v>
      </c>
      <c r="Q234" s="126">
        <v>59776389</v>
      </c>
      <c r="R234" s="126">
        <v>376955098</v>
      </c>
      <c r="S234" s="126">
        <v>0</v>
      </c>
      <c r="T234" s="126">
        <v>294494159</v>
      </c>
      <c r="U234" s="126">
        <v>0</v>
      </c>
      <c r="V234" s="126">
        <v>0</v>
      </c>
      <c r="W234" s="126">
        <v>0</v>
      </c>
      <c r="X234" s="126">
        <v>1258386</v>
      </c>
      <c r="Y234" s="126">
        <v>0</v>
      </c>
      <c r="Z234" s="126">
        <v>0</v>
      </c>
      <c r="AA234" s="126">
        <v>0</v>
      </c>
      <c r="AB234" s="126">
        <v>0</v>
      </c>
      <c r="AC234" s="126">
        <v>14174253</v>
      </c>
      <c r="AD234" s="126">
        <v>10518448</v>
      </c>
      <c r="AE234" s="126">
        <v>0</v>
      </c>
      <c r="AF234" s="126">
        <v>6551</v>
      </c>
      <c r="AG234" s="126">
        <v>0</v>
      </c>
      <c r="AH234" s="126">
        <v>0</v>
      </c>
      <c r="AI234" s="126">
        <v>0</v>
      </c>
      <c r="AJ234" s="126">
        <v>0</v>
      </c>
      <c r="AK234" s="126">
        <v>0</v>
      </c>
      <c r="AL234" s="126"/>
      <c r="AM234" s="126"/>
      <c r="AN234" s="126"/>
      <c r="AO234" s="126"/>
      <c r="AP234" s="126"/>
      <c r="AQ234" s="117">
        <f t="shared" si="104"/>
        <v>757930131</v>
      </c>
      <c r="AW234" s="142">
        <f t="shared" ref="AW234:BF234" si="126">C234-SUM(C229:C233)</f>
        <v>0</v>
      </c>
      <c r="AX234" s="142">
        <f t="shared" si="126"/>
        <v>0</v>
      </c>
      <c r="AY234" s="142">
        <f t="shared" si="126"/>
        <v>0</v>
      </c>
      <c r="AZ234" s="142">
        <f t="shared" si="126"/>
        <v>0</v>
      </c>
      <c r="BA234" s="142">
        <f t="shared" si="126"/>
        <v>0</v>
      </c>
      <c r="BB234" s="142">
        <f t="shared" si="126"/>
        <v>0</v>
      </c>
      <c r="BC234" s="142">
        <f t="shared" si="126"/>
        <v>0</v>
      </c>
      <c r="BD234" s="142">
        <f t="shared" si="126"/>
        <v>0</v>
      </c>
      <c r="BE234" s="142">
        <f t="shared" si="126"/>
        <v>0</v>
      </c>
      <c r="BF234" s="142">
        <f t="shared" si="126"/>
        <v>0</v>
      </c>
      <c r="BG234" s="142">
        <f t="shared" ref="BG234:BZ234" si="127">M234-SUM(M229:M233)</f>
        <v>0</v>
      </c>
      <c r="BH234" s="142">
        <f t="shared" si="127"/>
        <v>0</v>
      </c>
      <c r="BI234" s="142">
        <f t="shared" si="127"/>
        <v>0</v>
      </c>
      <c r="BJ234" s="142">
        <f t="shared" si="127"/>
        <v>0</v>
      </c>
      <c r="BK234" s="142">
        <f t="shared" si="127"/>
        <v>0</v>
      </c>
      <c r="BL234" s="142">
        <f t="shared" si="127"/>
        <v>0</v>
      </c>
      <c r="BM234" s="142">
        <f t="shared" si="127"/>
        <v>0</v>
      </c>
      <c r="BN234" s="142">
        <f t="shared" si="127"/>
        <v>0</v>
      </c>
      <c r="BO234" s="142">
        <f t="shared" si="127"/>
        <v>0</v>
      </c>
      <c r="BP234" s="142">
        <f t="shared" si="127"/>
        <v>0</v>
      </c>
      <c r="BQ234" s="142">
        <f t="shared" si="127"/>
        <v>0</v>
      </c>
      <c r="BR234" s="142">
        <f t="shared" si="127"/>
        <v>0</v>
      </c>
      <c r="BS234" s="142">
        <f t="shared" si="127"/>
        <v>0</v>
      </c>
      <c r="BT234" s="142">
        <f t="shared" si="127"/>
        <v>0</v>
      </c>
      <c r="BU234" s="142">
        <f t="shared" si="127"/>
        <v>0</v>
      </c>
      <c r="BV234" s="142">
        <f t="shared" si="127"/>
        <v>0</v>
      </c>
      <c r="BW234" s="142">
        <f t="shared" si="127"/>
        <v>0</v>
      </c>
      <c r="BX234" s="142">
        <f t="shared" si="127"/>
        <v>0</v>
      </c>
      <c r="BY234" s="142">
        <f t="shared" si="127"/>
        <v>0</v>
      </c>
      <c r="BZ234" s="142">
        <f t="shared" si="127"/>
        <v>0</v>
      </c>
      <c r="CA234" s="142">
        <f t="shared" ref="CA234:CK234" si="128">AG234-SUM(AG229:AG233)</f>
        <v>0</v>
      </c>
      <c r="CB234" s="142">
        <f t="shared" si="128"/>
        <v>0</v>
      </c>
      <c r="CC234" s="142">
        <f t="shared" si="128"/>
        <v>0</v>
      </c>
      <c r="CD234" s="142">
        <f t="shared" si="128"/>
        <v>0</v>
      </c>
      <c r="CE234" s="142">
        <f t="shared" si="128"/>
        <v>0</v>
      </c>
      <c r="CF234" s="142">
        <f t="shared" si="128"/>
        <v>0</v>
      </c>
      <c r="CG234" s="142">
        <f t="shared" si="128"/>
        <v>0</v>
      </c>
      <c r="CH234" s="142">
        <f t="shared" si="128"/>
        <v>0</v>
      </c>
      <c r="CI234" s="142">
        <f t="shared" si="128"/>
        <v>0</v>
      </c>
      <c r="CJ234" s="142">
        <f t="shared" si="128"/>
        <v>0</v>
      </c>
      <c r="CK234" s="142">
        <f t="shared" si="128"/>
        <v>0</v>
      </c>
    </row>
    <row r="235" spans="2:89" x14ac:dyDescent="0.2">
      <c r="B235" s="136" t="s">
        <v>275</v>
      </c>
      <c r="C235" s="126">
        <v>0</v>
      </c>
      <c r="D235" s="126">
        <v>0</v>
      </c>
      <c r="E235" s="126">
        <v>0</v>
      </c>
      <c r="F235" s="126">
        <v>0</v>
      </c>
      <c r="G235" s="126">
        <v>146522</v>
      </c>
      <c r="H235" s="126">
        <v>0</v>
      </c>
      <c r="I235" s="126">
        <v>-10653</v>
      </c>
      <c r="J235" s="126">
        <v>-552</v>
      </c>
      <c r="K235" s="126">
        <v>0</v>
      </c>
      <c r="L235" s="126">
        <v>-687463</v>
      </c>
      <c r="M235" s="126">
        <v>0</v>
      </c>
      <c r="N235" s="126">
        <v>0</v>
      </c>
      <c r="O235" s="126">
        <v>-48179</v>
      </c>
      <c r="P235" s="126">
        <v>0</v>
      </c>
      <c r="Q235" s="126">
        <v>-59776389</v>
      </c>
      <c r="R235" s="126">
        <v>14768159</v>
      </c>
      <c r="S235" s="126">
        <v>0</v>
      </c>
      <c r="T235" s="126">
        <v>435328</v>
      </c>
      <c r="U235" s="126">
        <v>0</v>
      </c>
      <c r="V235" s="126">
        <v>0</v>
      </c>
      <c r="W235" s="126">
        <v>0</v>
      </c>
      <c r="X235" s="126">
        <v>-1258386</v>
      </c>
      <c r="Y235" s="126">
        <v>0</v>
      </c>
      <c r="Z235" s="126">
        <v>0</v>
      </c>
      <c r="AA235" s="126">
        <v>0</v>
      </c>
      <c r="AB235" s="126">
        <v>0</v>
      </c>
      <c r="AC235" s="126">
        <v>-13906893</v>
      </c>
      <c r="AD235" s="126">
        <v>-5043204</v>
      </c>
      <c r="AE235" s="126">
        <v>0</v>
      </c>
      <c r="AF235" s="126">
        <v>-6551</v>
      </c>
      <c r="AG235" s="126">
        <v>0</v>
      </c>
      <c r="AH235" s="126">
        <v>0</v>
      </c>
      <c r="AI235" s="126">
        <v>0</v>
      </c>
      <c r="AJ235" s="126">
        <v>0</v>
      </c>
      <c r="AK235" s="126">
        <v>0</v>
      </c>
      <c r="AL235" s="126"/>
      <c r="AM235" s="126"/>
      <c r="AN235" s="126"/>
      <c r="AO235" s="126"/>
      <c r="AP235" s="126"/>
      <c r="AQ235" s="117">
        <f t="shared" si="104"/>
        <v>-65388261</v>
      </c>
      <c r="AW235" s="142">
        <f t="shared" ref="AW235:BE235" si="129">C235-(C228-C234)</f>
        <v>0</v>
      </c>
      <c r="AX235" s="142">
        <f>D235-(D228-D234)</f>
        <v>0</v>
      </c>
      <c r="AY235" s="142">
        <f t="shared" si="129"/>
        <v>0</v>
      </c>
      <c r="AZ235" s="142">
        <f t="shared" si="129"/>
        <v>0</v>
      </c>
      <c r="BA235" s="142">
        <f t="shared" si="129"/>
        <v>0</v>
      </c>
      <c r="BB235" s="142">
        <f>H235-(H228-H234)</f>
        <v>0</v>
      </c>
      <c r="BC235" s="142">
        <f t="shared" si="129"/>
        <v>0</v>
      </c>
      <c r="BD235" s="142">
        <f t="shared" si="129"/>
        <v>0</v>
      </c>
      <c r="BE235" s="142">
        <f t="shared" si="129"/>
        <v>0</v>
      </c>
      <c r="BF235" s="142">
        <f>L235-(L228-L234)</f>
        <v>0</v>
      </c>
      <c r="BG235" s="142">
        <f t="shared" ref="BG235:BZ235" si="130">M235-(M228-M234)</f>
        <v>0</v>
      </c>
      <c r="BH235" s="142">
        <f t="shared" si="130"/>
        <v>0</v>
      </c>
      <c r="BI235" s="142">
        <f t="shared" si="130"/>
        <v>0</v>
      </c>
      <c r="BJ235" s="142">
        <f t="shared" si="130"/>
        <v>0</v>
      </c>
      <c r="BK235" s="142">
        <f t="shared" si="130"/>
        <v>0</v>
      </c>
      <c r="BL235" s="142">
        <f t="shared" si="130"/>
        <v>0</v>
      </c>
      <c r="BM235" s="142">
        <f t="shared" si="130"/>
        <v>0</v>
      </c>
      <c r="BN235" s="142">
        <f>T235-(T228-T234)</f>
        <v>0</v>
      </c>
      <c r="BO235" s="142">
        <f t="shared" si="130"/>
        <v>0</v>
      </c>
      <c r="BP235" s="142">
        <f t="shared" si="130"/>
        <v>0</v>
      </c>
      <c r="BQ235" s="142">
        <f t="shared" si="130"/>
        <v>0</v>
      </c>
      <c r="BR235" s="142">
        <f t="shared" si="130"/>
        <v>0</v>
      </c>
      <c r="BS235" s="142">
        <f t="shared" si="130"/>
        <v>0</v>
      </c>
      <c r="BT235" s="142">
        <f t="shared" si="130"/>
        <v>0</v>
      </c>
      <c r="BU235" s="142">
        <f t="shared" si="130"/>
        <v>0</v>
      </c>
      <c r="BV235" s="142">
        <f>AB235-(AB228-AB234)</f>
        <v>0</v>
      </c>
      <c r="BW235" s="142">
        <f t="shared" si="130"/>
        <v>0</v>
      </c>
      <c r="BX235" s="142">
        <f t="shared" si="130"/>
        <v>0</v>
      </c>
      <c r="BY235" s="142">
        <f t="shared" si="130"/>
        <v>0</v>
      </c>
      <c r="BZ235" s="142">
        <f t="shared" si="130"/>
        <v>0</v>
      </c>
      <c r="CA235" s="142">
        <f t="shared" ref="CA235:CK235" si="131">AG235-(AG228-AG234)</f>
        <v>0</v>
      </c>
      <c r="CB235" s="142">
        <f t="shared" si="131"/>
        <v>0</v>
      </c>
      <c r="CC235" s="142">
        <f t="shared" si="131"/>
        <v>0</v>
      </c>
      <c r="CD235" s="142">
        <f t="shared" si="131"/>
        <v>0</v>
      </c>
      <c r="CE235" s="142">
        <f t="shared" si="131"/>
        <v>0</v>
      </c>
      <c r="CF235" s="142">
        <f t="shared" si="131"/>
        <v>0</v>
      </c>
      <c r="CG235" s="142">
        <f t="shared" si="131"/>
        <v>0</v>
      </c>
      <c r="CH235" s="142">
        <f t="shared" si="131"/>
        <v>0</v>
      </c>
      <c r="CI235" s="142">
        <f t="shared" si="131"/>
        <v>0</v>
      </c>
      <c r="CJ235" s="142">
        <f t="shared" si="131"/>
        <v>0</v>
      </c>
      <c r="CK235" s="142">
        <f t="shared" si="131"/>
        <v>0</v>
      </c>
    </row>
    <row r="236" spans="2:89" x14ac:dyDescent="0.2">
      <c r="B236" s="143" t="s">
        <v>276</v>
      </c>
      <c r="C236" s="129">
        <v>-79866</v>
      </c>
      <c r="D236" s="129">
        <v>0</v>
      </c>
      <c r="E236" s="129">
        <v>-17818</v>
      </c>
      <c r="F236" s="129">
        <v>-3562</v>
      </c>
      <c r="G236" s="129">
        <v>0</v>
      </c>
      <c r="H236" s="129">
        <v>-2</v>
      </c>
      <c r="I236" s="129">
        <v>1414</v>
      </c>
      <c r="J236" s="129">
        <v>0</v>
      </c>
      <c r="K236" s="129">
        <v>0</v>
      </c>
      <c r="L236" s="129">
        <v>-241507</v>
      </c>
      <c r="M236" s="129">
        <v>4264</v>
      </c>
      <c r="N236" s="129">
        <v>0</v>
      </c>
      <c r="O236" s="129">
        <v>-16259</v>
      </c>
      <c r="P236" s="129">
        <v>0</v>
      </c>
      <c r="Q236" s="129">
        <v>-201118</v>
      </c>
      <c r="R236" s="129">
        <v>-488237</v>
      </c>
      <c r="S236" s="129">
        <v>-134</v>
      </c>
      <c r="T236" s="129">
        <v>0</v>
      </c>
      <c r="U236" s="129">
        <v>0</v>
      </c>
      <c r="V236" s="129">
        <v>0</v>
      </c>
      <c r="W236" s="129">
        <v>0</v>
      </c>
      <c r="X236" s="129">
        <v>0</v>
      </c>
      <c r="Y236" s="129">
        <v>0</v>
      </c>
      <c r="Z236" s="129">
        <v>-469400</v>
      </c>
      <c r="AA236" s="129">
        <v>0</v>
      </c>
      <c r="AB236" s="129">
        <v>195736</v>
      </c>
      <c r="AC236" s="129">
        <v>0</v>
      </c>
      <c r="AD236" s="129">
        <v>-21598</v>
      </c>
      <c r="AE236" s="129">
        <v>0</v>
      </c>
      <c r="AF236" s="129">
        <v>263</v>
      </c>
      <c r="AG236" s="129">
        <v>6522</v>
      </c>
      <c r="AH236" s="129">
        <v>154440</v>
      </c>
      <c r="AI236" s="129">
        <v>9501</v>
      </c>
      <c r="AJ236" s="129">
        <v>721</v>
      </c>
      <c r="AK236" s="129">
        <v>0</v>
      </c>
      <c r="AL236" s="129"/>
      <c r="AM236" s="129"/>
      <c r="AN236" s="129"/>
      <c r="AO236" s="129"/>
      <c r="AP236" s="129"/>
      <c r="AQ236" s="117">
        <f t="shared" si="104"/>
        <v>-1166640</v>
      </c>
    </row>
    <row r="237" spans="2:89" x14ac:dyDescent="0.2">
      <c r="B237" s="136" t="s">
        <v>277</v>
      </c>
      <c r="C237" s="126">
        <v>1507412</v>
      </c>
      <c r="D237" s="126">
        <v>26084</v>
      </c>
      <c r="E237" s="126">
        <v>675482</v>
      </c>
      <c r="F237" s="126">
        <v>-9076095</v>
      </c>
      <c r="G237" s="126">
        <v>-165665</v>
      </c>
      <c r="H237" s="126">
        <v>623687</v>
      </c>
      <c r="I237" s="126">
        <v>-115280</v>
      </c>
      <c r="J237" s="126">
        <v>6021103</v>
      </c>
      <c r="K237" s="126">
        <v>1874971</v>
      </c>
      <c r="L237" s="126">
        <v>20818889</v>
      </c>
      <c r="M237" s="126">
        <v>-174616</v>
      </c>
      <c r="N237" s="126">
        <v>7599414</v>
      </c>
      <c r="O237" s="126">
        <v>-296995</v>
      </c>
      <c r="P237" s="126">
        <v>187673</v>
      </c>
      <c r="Q237" s="126">
        <v>37500811</v>
      </c>
      <c r="R237" s="126">
        <v>-5306103</v>
      </c>
      <c r="S237" s="126">
        <v>-1062190</v>
      </c>
      <c r="T237" s="126">
        <v>-5021122</v>
      </c>
      <c r="U237" s="126">
        <v>331250</v>
      </c>
      <c r="V237" s="126">
        <v>-21614</v>
      </c>
      <c r="W237" s="126">
        <v>0</v>
      </c>
      <c r="X237" s="126">
        <v>-3001083</v>
      </c>
      <c r="Y237" s="126">
        <v>704715</v>
      </c>
      <c r="Z237" s="126">
        <v>2320003</v>
      </c>
      <c r="AA237" s="126">
        <v>-3265684</v>
      </c>
      <c r="AB237" s="126">
        <v>-15503712</v>
      </c>
      <c r="AC237" s="126">
        <v>-31702937</v>
      </c>
      <c r="AD237" s="126">
        <v>210088</v>
      </c>
      <c r="AE237" s="126">
        <v>-356351</v>
      </c>
      <c r="AF237" s="126">
        <v>-587346</v>
      </c>
      <c r="AG237" s="126">
        <v>2322434</v>
      </c>
      <c r="AH237" s="126">
        <v>3467886</v>
      </c>
      <c r="AI237" s="126">
        <v>-249686</v>
      </c>
      <c r="AJ237" s="126">
        <v>787563</v>
      </c>
      <c r="AK237" s="126">
        <v>-1045073</v>
      </c>
      <c r="AL237" s="126"/>
      <c r="AM237" s="126"/>
      <c r="AN237" s="126"/>
      <c r="AO237" s="126"/>
      <c r="AP237" s="126"/>
      <c r="AQ237" s="117">
        <f t="shared" si="104"/>
        <v>10027913</v>
      </c>
      <c r="AW237" s="142">
        <f>C237-SUM(C207,C222,C235,C236)</f>
        <v>0</v>
      </c>
      <c r="AX237" s="142">
        <f>D237-SUM(D207,D222,D235,D236)</f>
        <v>0</v>
      </c>
      <c r="AY237" s="142">
        <f>E237-SUM(E207,E222,E235,E236)</f>
        <v>0</v>
      </c>
      <c r="AZ237" s="142">
        <f>F237-SUM(F207,F222,F235,F236)</f>
        <v>0</v>
      </c>
      <c r="BA237" s="142">
        <f t="shared" ref="BA237:BF237" si="132">G237-SUM(G207,G222,G235,G236)</f>
        <v>0</v>
      </c>
      <c r="BB237" s="142">
        <f>H237-SUM(H207,H222,H235,H236)</f>
        <v>0</v>
      </c>
      <c r="BC237" s="142">
        <f t="shared" si="132"/>
        <v>0</v>
      </c>
      <c r="BD237" s="142">
        <f>J237-SUM(J207,J222,J235,J236)</f>
        <v>0</v>
      </c>
      <c r="BE237" s="142">
        <f t="shared" si="132"/>
        <v>0</v>
      </c>
      <c r="BF237" s="142">
        <f t="shared" si="132"/>
        <v>0</v>
      </c>
      <c r="BG237" s="142">
        <f>M237-SUM(M207,M222,M235,M236)</f>
        <v>0</v>
      </c>
      <c r="BH237" s="142">
        <f t="shared" ref="BH237:BZ237" si="133">N237-SUM(N207,N222,N235,N236)</f>
        <v>0</v>
      </c>
      <c r="BI237" s="142">
        <f t="shared" si="133"/>
        <v>0</v>
      </c>
      <c r="BJ237" s="142">
        <f>P237-SUM(P207,P222,P235,P236)</f>
        <v>0</v>
      </c>
      <c r="BK237" s="142">
        <f t="shared" si="133"/>
        <v>0</v>
      </c>
      <c r="BL237" s="142">
        <f>R237-SUM(R207,R222,R235,R236)</f>
        <v>0</v>
      </c>
      <c r="BM237" s="142">
        <f>S237-SUM(S207,S222,S235,S236)</f>
        <v>0</v>
      </c>
      <c r="BN237" s="142">
        <f t="shared" si="133"/>
        <v>0</v>
      </c>
      <c r="BO237" s="142">
        <f>U237-SUM(U207,U222,U235,U236)</f>
        <v>0</v>
      </c>
      <c r="BP237" s="142">
        <f>V237-SUM(V207,V222,V235,V236)</f>
        <v>0</v>
      </c>
      <c r="BQ237" s="142">
        <f>W237-SUM(W207,W222,W235,W236)</f>
        <v>0</v>
      </c>
      <c r="BR237" s="142">
        <f t="shared" si="133"/>
        <v>0</v>
      </c>
      <c r="BS237" s="142">
        <f>Y237-SUM(Y207,Y222,Y235,Y236)</f>
        <v>0</v>
      </c>
      <c r="BT237" s="142">
        <f>Z237-SUM(Z207,Z222,Z235,Z236)</f>
        <v>0</v>
      </c>
      <c r="BU237" s="142">
        <f>AA237-SUM(AA207,AA222,AA235,AA236)</f>
        <v>0</v>
      </c>
      <c r="BV237" s="142">
        <f>AB237-SUM(AB207,AB222,AB235,AB236)</f>
        <v>0</v>
      </c>
      <c r="BW237" s="142">
        <f t="shared" si="133"/>
        <v>0</v>
      </c>
      <c r="BX237" s="142">
        <f t="shared" si="133"/>
        <v>0</v>
      </c>
      <c r="BY237" s="142">
        <f t="shared" si="133"/>
        <v>0</v>
      </c>
      <c r="BZ237" s="142">
        <f t="shared" si="133"/>
        <v>0</v>
      </c>
      <c r="CA237" s="142">
        <f>AG237-SUM(AG207,AG222,AG235,AG236)</f>
        <v>0</v>
      </c>
      <c r="CB237" s="142">
        <f>AH237-SUM(AH207,AH222,AH235,AH236)</f>
        <v>0</v>
      </c>
      <c r="CC237" s="142">
        <f t="shared" ref="CC237:CK237" si="134">AI237-SUM(AI207,AI222,AI235,AI236)</f>
        <v>0</v>
      </c>
      <c r="CD237" s="142">
        <f t="shared" si="134"/>
        <v>0</v>
      </c>
      <c r="CE237" s="142">
        <f t="shared" si="134"/>
        <v>0</v>
      </c>
      <c r="CF237" s="142">
        <f t="shared" si="134"/>
        <v>0</v>
      </c>
      <c r="CG237" s="142">
        <f t="shared" si="134"/>
        <v>0</v>
      </c>
      <c r="CH237" s="142">
        <f t="shared" si="134"/>
        <v>0</v>
      </c>
      <c r="CI237" s="142">
        <f t="shared" si="134"/>
        <v>0</v>
      </c>
      <c r="CJ237" s="142">
        <f t="shared" si="134"/>
        <v>0</v>
      </c>
      <c r="CK237" s="142">
        <f t="shared" si="134"/>
        <v>0</v>
      </c>
    </row>
    <row r="238" spans="2:89" x14ac:dyDescent="0.2">
      <c r="B238" s="136" t="s">
        <v>278</v>
      </c>
      <c r="C238" s="126">
        <v>1343241</v>
      </c>
      <c r="D238" s="126">
        <v>286362</v>
      </c>
      <c r="E238" s="126">
        <v>1120255</v>
      </c>
      <c r="F238" s="126">
        <v>50963264</v>
      </c>
      <c r="G238" s="126">
        <v>3495698</v>
      </c>
      <c r="H238" s="126">
        <v>25711409</v>
      </c>
      <c r="I238" s="126">
        <v>1164671</v>
      </c>
      <c r="J238" s="126">
        <v>5702081</v>
      </c>
      <c r="K238" s="126">
        <v>3832866</v>
      </c>
      <c r="L238" s="126">
        <v>63206</v>
      </c>
      <c r="M238" s="126">
        <v>769851</v>
      </c>
      <c r="N238" s="126">
        <v>1872582</v>
      </c>
      <c r="O238" s="126">
        <v>1824177</v>
      </c>
      <c r="P238" s="126">
        <v>2251873</v>
      </c>
      <c r="Q238" s="126">
        <v>181163333</v>
      </c>
      <c r="R238" s="126">
        <v>17628191</v>
      </c>
      <c r="S238" s="126">
        <v>3187363</v>
      </c>
      <c r="T238" s="126">
        <v>8523158</v>
      </c>
      <c r="U238" s="126">
        <v>275881</v>
      </c>
      <c r="V238" s="126">
        <v>108404</v>
      </c>
      <c r="W238" s="126">
        <v>0</v>
      </c>
      <c r="X238" s="126">
        <v>14552398</v>
      </c>
      <c r="Y238" s="126">
        <v>1203118</v>
      </c>
      <c r="Z238" s="126">
        <v>66654420</v>
      </c>
      <c r="AA238" s="126">
        <v>19218235</v>
      </c>
      <c r="AB238" s="126">
        <v>17818184</v>
      </c>
      <c r="AC238" s="126">
        <v>47153905</v>
      </c>
      <c r="AD238" s="126">
        <v>30731065</v>
      </c>
      <c r="AE238" s="126">
        <v>720580</v>
      </c>
      <c r="AF238" s="126">
        <v>785201</v>
      </c>
      <c r="AG238" s="126">
        <v>2515651</v>
      </c>
      <c r="AH238" s="126">
        <v>4818641</v>
      </c>
      <c r="AI238" s="126">
        <v>798292</v>
      </c>
      <c r="AJ238" s="126">
        <v>2653094</v>
      </c>
      <c r="AK238" s="126">
        <v>2835702</v>
      </c>
      <c r="AL238" s="126"/>
      <c r="AM238" s="126"/>
      <c r="AN238" s="126"/>
      <c r="AO238" s="126"/>
      <c r="AP238" s="126"/>
      <c r="AQ238" s="117">
        <f t="shared" si="104"/>
        <v>523746352</v>
      </c>
    </row>
    <row r="239" spans="2:89" x14ac:dyDescent="0.2">
      <c r="B239" s="136" t="s">
        <v>279</v>
      </c>
      <c r="C239" s="126">
        <v>2850653</v>
      </c>
      <c r="D239" s="126">
        <v>312446</v>
      </c>
      <c r="E239" s="126">
        <v>1795737</v>
      </c>
      <c r="F239" s="126">
        <v>41887169</v>
      </c>
      <c r="G239" s="126">
        <v>3330033</v>
      </c>
      <c r="H239" s="126">
        <v>26335096</v>
      </c>
      <c r="I239" s="126">
        <v>1049391</v>
      </c>
      <c r="J239" s="126">
        <v>11723184</v>
      </c>
      <c r="K239" s="126">
        <v>5707837</v>
      </c>
      <c r="L239" s="126">
        <v>20882095</v>
      </c>
      <c r="M239" s="126">
        <v>595235</v>
      </c>
      <c r="N239" s="126">
        <v>9471996</v>
      </c>
      <c r="O239" s="126">
        <v>1527182</v>
      </c>
      <c r="P239" s="126">
        <v>2439546</v>
      </c>
      <c r="Q239" s="126">
        <v>218664144</v>
      </c>
      <c r="R239" s="126">
        <v>12322088</v>
      </c>
      <c r="S239" s="126">
        <v>2125173</v>
      </c>
      <c r="T239" s="126">
        <v>3502036</v>
      </c>
      <c r="U239" s="126">
        <v>607131</v>
      </c>
      <c r="V239" s="126">
        <v>86790</v>
      </c>
      <c r="W239" s="126">
        <v>0</v>
      </c>
      <c r="X239" s="126">
        <v>11551315</v>
      </c>
      <c r="Y239" s="126">
        <v>1907833</v>
      </c>
      <c r="Z239" s="126">
        <v>68974423</v>
      </c>
      <c r="AA239" s="126">
        <v>15952551</v>
      </c>
      <c r="AB239" s="126">
        <v>2314472</v>
      </c>
      <c r="AC239" s="126">
        <v>15450966</v>
      </c>
      <c r="AD239" s="126">
        <v>30941153</v>
      </c>
      <c r="AE239" s="126">
        <v>364229</v>
      </c>
      <c r="AF239" s="126">
        <v>197855</v>
      </c>
      <c r="AG239" s="126">
        <v>4838085</v>
      </c>
      <c r="AH239" s="126">
        <v>8286526</v>
      </c>
      <c r="AI239" s="126">
        <v>548606</v>
      </c>
      <c r="AJ239" s="126">
        <v>3440657</v>
      </c>
      <c r="AK239" s="126">
        <v>1790629</v>
      </c>
      <c r="AL239" s="126"/>
      <c r="AM239" s="126"/>
      <c r="AN239" s="126"/>
      <c r="AO239" s="126"/>
      <c r="AP239" s="126"/>
      <c r="AQ239" s="117">
        <f t="shared" si="104"/>
        <v>533774262</v>
      </c>
      <c r="AW239" s="142">
        <f>C239-(C238+C237)</f>
        <v>0</v>
      </c>
      <c r="AX239" s="142">
        <f>D239-(D238+D237)</f>
        <v>0</v>
      </c>
      <c r="AY239" s="142">
        <f t="shared" ref="AY239:CK239" si="135">E239-(E238+E237)</f>
        <v>0</v>
      </c>
      <c r="AZ239" s="142">
        <f t="shared" si="135"/>
        <v>0</v>
      </c>
      <c r="BA239" s="142">
        <f>G239-(G238+G237)</f>
        <v>0</v>
      </c>
      <c r="BB239" s="142">
        <f>H239-(H238+H237)</f>
        <v>0</v>
      </c>
      <c r="BC239" s="142">
        <f t="shared" si="135"/>
        <v>0</v>
      </c>
      <c r="BD239" s="142">
        <f t="shared" si="135"/>
        <v>0</v>
      </c>
      <c r="BE239" s="142">
        <f>K239-(K238+K237)</f>
        <v>0</v>
      </c>
      <c r="BF239" s="142">
        <f>L239-(L238+L237)</f>
        <v>0</v>
      </c>
      <c r="BG239" s="142">
        <f t="shared" si="135"/>
        <v>0</v>
      </c>
      <c r="BH239" s="142">
        <f t="shared" si="135"/>
        <v>0</v>
      </c>
      <c r="BI239" s="142">
        <f t="shared" si="135"/>
        <v>0</v>
      </c>
      <c r="BJ239" s="142">
        <f t="shared" si="135"/>
        <v>0</v>
      </c>
      <c r="BK239" s="142">
        <f t="shared" si="135"/>
        <v>0</v>
      </c>
      <c r="BL239" s="142">
        <f>R239-(R238+R237)</f>
        <v>0</v>
      </c>
      <c r="BM239" s="142">
        <f t="shared" si="135"/>
        <v>0</v>
      </c>
      <c r="BN239" s="142">
        <f>T239-(T238+T237)</f>
        <v>0</v>
      </c>
      <c r="BO239" s="142">
        <f>U239-(U238+U237)</f>
        <v>0</v>
      </c>
      <c r="BP239" s="142">
        <f t="shared" si="135"/>
        <v>0</v>
      </c>
      <c r="BQ239" s="142">
        <f t="shared" si="135"/>
        <v>0</v>
      </c>
      <c r="BR239" s="142">
        <f>X239-(X238+X237)</f>
        <v>0</v>
      </c>
      <c r="BS239" s="142">
        <f>Y239-(Y238+Y237)</f>
        <v>0</v>
      </c>
      <c r="BT239" s="142">
        <f t="shared" si="135"/>
        <v>0</v>
      </c>
      <c r="BU239" s="142">
        <f>AA239-(AA238+AA237)</f>
        <v>0</v>
      </c>
      <c r="BV239" s="142">
        <f>AB239-(AB238+AB237)</f>
        <v>0</v>
      </c>
      <c r="BW239" s="142">
        <f t="shared" si="135"/>
        <v>-2</v>
      </c>
      <c r="BX239" s="142">
        <f t="shared" si="135"/>
        <v>0</v>
      </c>
      <c r="BY239" s="142">
        <f>AE239-(AE238+AE237)</f>
        <v>0</v>
      </c>
      <c r="BZ239" s="142">
        <f t="shared" si="135"/>
        <v>0</v>
      </c>
      <c r="CA239" s="142">
        <f>AG239-(AG238+AG237)</f>
        <v>0</v>
      </c>
      <c r="CB239" s="142">
        <f>AH239-(AH238+AH237)</f>
        <v>-1</v>
      </c>
      <c r="CC239" s="142">
        <f t="shared" si="135"/>
        <v>0</v>
      </c>
      <c r="CD239" s="142">
        <f t="shared" si="135"/>
        <v>0</v>
      </c>
      <c r="CE239" s="142">
        <f t="shared" si="135"/>
        <v>0</v>
      </c>
      <c r="CF239" s="142">
        <f t="shared" si="135"/>
        <v>0</v>
      </c>
      <c r="CG239" s="142">
        <f t="shared" si="135"/>
        <v>0</v>
      </c>
      <c r="CH239" s="142">
        <f t="shared" si="135"/>
        <v>0</v>
      </c>
      <c r="CI239" s="142">
        <f t="shared" si="135"/>
        <v>0</v>
      </c>
      <c r="CJ239" s="142">
        <f t="shared" si="135"/>
        <v>0</v>
      </c>
      <c r="CK239" s="142">
        <f t="shared" si="135"/>
        <v>-3</v>
      </c>
    </row>
    <row r="240" spans="2:89" x14ac:dyDescent="0.2">
      <c r="B240" s="143" t="s">
        <v>280</v>
      </c>
      <c r="C240" s="129">
        <v>0</v>
      </c>
      <c r="D240" s="129">
        <v>200</v>
      </c>
      <c r="E240" s="129">
        <v>0</v>
      </c>
      <c r="F240" s="129">
        <v>630845</v>
      </c>
      <c r="G240" s="129">
        <v>208244</v>
      </c>
      <c r="H240" s="129">
        <v>200</v>
      </c>
      <c r="I240" s="129">
        <v>150</v>
      </c>
      <c r="J240" s="129">
        <v>2117</v>
      </c>
      <c r="K240" s="129">
        <v>2000</v>
      </c>
      <c r="L240" s="129">
        <v>5180</v>
      </c>
      <c r="M240" s="129">
        <v>0</v>
      </c>
      <c r="N240" s="129">
        <v>67014</v>
      </c>
      <c r="O240" s="129">
        <v>0</v>
      </c>
      <c r="P240" s="129">
        <v>51875</v>
      </c>
      <c r="Q240" s="129">
        <v>19666</v>
      </c>
      <c r="R240" s="129">
        <v>11325</v>
      </c>
      <c r="S240" s="129">
        <v>0</v>
      </c>
      <c r="T240" s="129">
        <v>11573</v>
      </c>
      <c r="U240" s="129">
        <v>600</v>
      </c>
      <c r="V240" s="129">
        <v>150</v>
      </c>
      <c r="W240" s="129">
        <v>0</v>
      </c>
      <c r="X240" s="129">
        <v>6396</v>
      </c>
      <c r="Y240" s="129">
        <v>6505</v>
      </c>
      <c r="Z240" s="129">
        <v>26161</v>
      </c>
      <c r="AA240" s="129">
        <v>8607</v>
      </c>
      <c r="AB240" s="129">
        <v>12711</v>
      </c>
      <c r="AC240" s="129">
        <v>650</v>
      </c>
      <c r="AD240" s="129">
        <v>4278</v>
      </c>
      <c r="AE240" s="129">
        <v>4230</v>
      </c>
      <c r="AF240" s="129">
        <v>100</v>
      </c>
      <c r="AG240" s="129">
        <v>200</v>
      </c>
      <c r="AH240" s="129">
        <v>100769</v>
      </c>
      <c r="AI240" s="129">
        <v>5220</v>
      </c>
      <c r="AJ240" s="129">
        <v>1500</v>
      </c>
      <c r="AK240" s="129">
        <v>1015</v>
      </c>
      <c r="AL240" s="129"/>
      <c r="AM240" s="129"/>
      <c r="AN240" s="129"/>
      <c r="AO240" s="129"/>
      <c r="AP240" s="129"/>
      <c r="AQ240" s="117">
        <f t="shared" si="104"/>
        <v>1189481</v>
      </c>
      <c r="AW240" s="142">
        <f>C239-SUM(C240:C242)</f>
        <v>0</v>
      </c>
      <c r="AX240" s="142">
        <f t="shared" ref="AX240:CK240" si="136">D239-SUM(D240:D242)</f>
        <v>0</v>
      </c>
      <c r="AY240" s="142">
        <f t="shared" si="136"/>
        <v>0</v>
      </c>
      <c r="AZ240" s="142">
        <f t="shared" si="136"/>
        <v>0</v>
      </c>
      <c r="BA240" s="142">
        <f t="shared" si="136"/>
        <v>0</v>
      </c>
      <c r="BB240" s="142">
        <f t="shared" si="136"/>
        <v>0</v>
      </c>
      <c r="BC240" s="142">
        <f t="shared" si="136"/>
        <v>0</v>
      </c>
      <c r="BD240" s="142">
        <f t="shared" si="136"/>
        <v>0</v>
      </c>
      <c r="BE240" s="142">
        <f t="shared" si="136"/>
        <v>0</v>
      </c>
      <c r="BF240" s="142">
        <f t="shared" si="136"/>
        <v>0</v>
      </c>
      <c r="BG240" s="142">
        <f t="shared" si="136"/>
        <v>0</v>
      </c>
      <c r="BH240" s="142">
        <f t="shared" si="136"/>
        <v>0</v>
      </c>
      <c r="BI240" s="142">
        <f t="shared" si="136"/>
        <v>0</v>
      </c>
      <c r="BJ240" s="142">
        <f t="shared" si="136"/>
        <v>0</v>
      </c>
      <c r="BK240" s="142">
        <f t="shared" si="136"/>
        <v>0</v>
      </c>
      <c r="BL240" s="142">
        <f t="shared" si="136"/>
        <v>0</v>
      </c>
      <c r="BM240" s="142">
        <f t="shared" si="136"/>
        <v>0</v>
      </c>
      <c r="BN240" s="142">
        <f t="shared" si="136"/>
        <v>0</v>
      </c>
      <c r="BO240" s="142">
        <f t="shared" si="136"/>
        <v>0</v>
      </c>
      <c r="BP240" s="142">
        <f t="shared" si="136"/>
        <v>0</v>
      </c>
      <c r="BQ240" s="142">
        <f t="shared" si="136"/>
        <v>0</v>
      </c>
      <c r="BR240" s="142">
        <f t="shared" si="136"/>
        <v>0</v>
      </c>
      <c r="BS240" s="142">
        <f t="shared" si="136"/>
        <v>0</v>
      </c>
      <c r="BT240" s="142">
        <f t="shared" si="136"/>
        <v>0</v>
      </c>
      <c r="BU240" s="142">
        <f t="shared" si="136"/>
        <v>0</v>
      </c>
      <c r="BV240" s="142">
        <f t="shared" si="136"/>
        <v>0</v>
      </c>
      <c r="BW240" s="142">
        <f t="shared" si="136"/>
        <v>0</v>
      </c>
      <c r="BX240" s="142">
        <f t="shared" si="136"/>
        <v>0</v>
      </c>
      <c r="BY240" s="142">
        <f t="shared" si="136"/>
        <v>0</v>
      </c>
      <c r="BZ240" s="142">
        <f t="shared" si="136"/>
        <v>0</v>
      </c>
      <c r="CA240" s="142">
        <f t="shared" si="136"/>
        <v>0</v>
      </c>
      <c r="CB240" s="142">
        <f t="shared" si="136"/>
        <v>0</v>
      </c>
      <c r="CC240" s="142">
        <f t="shared" si="136"/>
        <v>0</v>
      </c>
      <c r="CD240" s="142">
        <f t="shared" si="136"/>
        <v>0</v>
      </c>
      <c r="CE240" s="142">
        <f t="shared" si="136"/>
        <v>0</v>
      </c>
      <c r="CF240" s="142">
        <f t="shared" si="136"/>
        <v>0</v>
      </c>
      <c r="CG240" s="142">
        <f t="shared" si="136"/>
        <v>0</v>
      </c>
      <c r="CH240" s="142">
        <f t="shared" si="136"/>
        <v>0</v>
      </c>
      <c r="CI240" s="142">
        <f t="shared" si="136"/>
        <v>0</v>
      </c>
      <c r="CJ240" s="142">
        <f t="shared" si="136"/>
        <v>0</v>
      </c>
      <c r="CK240" s="142">
        <f t="shared" si="136"/>
        <v>0</v>
      </c>
    </row>
    <row r="241" spans="2:89" x14ac:dyDescent="0.2">
      <c r="B241" s="143" t="s">
        <v>281</v>
      </c>
      <c r="C241" s="129">
        <v>2850653</v>
      </c>
      <c r="D241" s="129">
        <v>195944</v>
      </c>
      <c r="E241" s="129">
        <v>1795737</v>
      </c>
      <c r="F241" s="129">
        <v>15436952</v>
      </c>
      <c r="G241" s="129">
        <v>3121789</v>
      </c>
      <c r="H241" s="129">
        <v>2133371</v>
      </c>
      <c r="I241" s="129">
        <v>1049241</v>
      </c>
      <c r="J241" s="129">
        <v>589013</v>
      </c>
      <c r="K241" s="129">
        <v>1316353</v>
      </c>
      <c r="L241" s="129">
        <v>20876915</v>
      </c>
      <c r="M241" s="129">
        <v>595235</v>
      </c>
      <c r="N241" s="129">
        <v>1250417</v>
      </c>
      <c r="O241" s="129">
        <v>1527182</v>
      </c>
      <c r="P241" s="129">
        <v>1915885</v>
      </c>
      <c r="Q241" s="129">
        <v>58341832</v>
      </c>
      <c r="R241" s="129">
        <v>12310763</v>
      </c>
      <c r="S241" s="129">
        <v>1861147</v>
      </c>
      <c r="T241" s="129">
        <v>3490463</v>
      </c>
      <c r="U241" s="129">
        <v>606531</v>
      </c>
      <c r="V241" s="129">
        <v>86640</v>
      </c>
      <c r="W241" s="129">
        <v>0</v>
      </c>
      <c r="X241" s="129">
        <v>834664</v>
      </c>
      <c r="Y241" s="129">
        <v>1901328</v>
      </c>
      <c r="Z241" s="129">
        <v>68948262</v>
      </c>
      <c r="AA241" s="129">
        <v>706210</v>
      </c>
      <c r="AB241" s="129">
        <v>2301761</v>
      </c>
      <c r="AC241" s="129">
        <v>9156047</v>
      </c>
      <c r="AD241" s="129">
        <v>7853932</v>
      </c>
      <c r="AE241" s="129">
        <v>359999</v>
      </c>
      <c r="AF241" s="129">
        <v>197755</v>
      </c>
      <c r="AG241" s="129">
        <v>3258973</v>
      </c>
      <c r="AH241" s="129">
        <v>8185757</v>
      </c>
      <c r="AI241" s="129">
        <v>543386</v>
      </c>
      <c r="AJ241" s="129">
        <v>2550975</v>
      </c>
      <c r="AK241" s="129">
        <v>1789614</v>
      </c>
      <c r="AL241" s="129"/>
      <c r="AM241" s="129"/>
      <c r="AN241" s="129"/>
      <c r="AO241" s="129"/>
      <c r="AP241" s="129"/>
      <c r="AQ241" s="117">
        <f t="shared" si="104"/>
        <v>239940726</v>
      </c>
    </row>
    <row r="242" spans="2:89" x14ac:dyDescent="0.2">
      <c r="B242" s="143" t="s">
        <v>282</v>
      </c>
      <c r="C242" s="129">
        <v>0</v>
      </c>
      <c r="D242" s="129">
        <v>116302</v>
      </c>
      <c r="E242" s="129">
        <v>0</v>
      </c>
      <c r="F242" s="129">
        <v>25819372</v>
      </c>
      <c r="G242" s="129">
        <v>0</v>
      </c>
      <c r="H242" s="129">
        <v>24201525</v>
      </c>
      <c r="I242" s="129">
        <v>0</v>
      </c>
      <c r="J242" s="129">
        <v>11132054</v>
      </c>
      <c r="K242" s="129">
        <v>4389484</v>
      </c>
      <c r="L242" s="129">
        <v>0</v>
      </c>
      <c r="M242" s="129">
        <v>0</v>
      </c>
      <c r="N242" s="129">
        <v>8154565</v>
      </c>
      <c r="O242" s="129">
        <v>0</v>
      </c>
      <c r="P242" s="129">
        <v>471786</v>
      </c>
      <c r="Q242" s="129">
        <v>160302646</v>
      </c>
      <c r="R242" s="129">
        <v>0</v>
      </c>
      <c r="S242" s="129">
        <v>264026</v>
      </c>
      <c r="T242" s="129">
        <v>0</v>
      </c>
      <c r="U242" s="129">
        <v>0</v>
      </c>
      <c r="V242" s="129">
        <v>0</v>
      </c>
      <c r="W242" s="129">
        <v>0</v>
      </c>
      <c r="X242" s="129">
        <v>10710255</v>
      </c>
      <c r="Y242" s="129">
        <v>0</v>
      </c>
      <c r="Z242" s="129">
        <v>0</v>
      </c>
      <c r="AA242" s="129">
        <v>15237734</v>
      </c>
      <c r="AB242" s="129">
        <v>0</v>
      </c>
      <c r="AC242" s="129">
        <v>6294269</v>
      </c>
      <c r="AD242" s="129">
        <v>23082943</v>
      </c>
      <c r="AE242" s="129">
        <v>0</v>
      </c>
      <c r="AF242" s="129">
        <v>0</v>
      </c>
      <c r="AG242" s="129">
        <v>1578912</v>
      </c>
      <c r="AH242" s="129">
        <v>0</v>
      </c>
      <c r="AI242" s="129">
        <v>0</v>
      </c>
      <c r="AJ242" s="129">
        <v>888182</v>
      </c>
      <c r="AK242" s="129">
        <v>0</v>
      </c>
      <c r="AL242" s="129"/>
      <c r="AM242" s="129"/>
      <c r="AN242" s="129"/>
      <c r="AO242" s="129"/>
      <c r="AP242" s="129"/>
      <c r="AQ242" s="117">
        <f t="shared" si="104"/>
        <v>292644055</v>
      </c>
    </row>
    <row r="243" spans="2:89" x14ac:dyDescent="0.2">
      <c r="X243" s="181"/>
    </row>
    <row r="245" spans="2:89" ht="18.75" customHeight="1" x14ac:dyDescent="0.2">
      <c r="B245" s="286" t="s">
        <v>283</v>
      </c>
      <c r="C245" s="287"/>
      <c r="D245" s="287"/>
      <c r="E245" s="287"/>
      <c r="F245" s="287"/>
      <c r="G245" s="287"/>
      <c r="H245" s="287"/>
      <c r="I245" s="287"/>
      <c r="J245" s="287"/>
      <c r="K245" s="287"/>
      <c r="L245" s="287"/>
      <c r="M245" s="287"/>
      <c r="N245" s="287"/>
      <c r="O245" s="287"/>
      <c r="P245" s="287"/>
      <c r="Q245" s="287"/>
      <c r="R245" s="287"/>
      <c r="S245" s="287"/>
      <c r="T245" s="287"/>
      <c r="U245" s="287"/>
      <c r="V245" s="287"/>
      <c r="W245" s="287"/>
      <c r="X245" s="287"/>
      <c r="Y245" s="287"/>
      <c r="Z245" s="287"/>
      <c r="AA245" s="287"/>
      <c r="AB245" s="287"/>
      <c r="AC245" s="287"/>
      <c r="AD245" s="287"/>
      <c r="AE245" s="287"/>
      <c r="AF245" s="287"/>
      <c r="AG245" s="287"/>
      <c r="AH245" s="287"/>
      <c r="AI245" s="287"/>
      <c r="AJ245" s="287"/>
      <c r="AK245" s="287"/>
      <c r="AL245" s="287"/>
      <c r="AM245" s="287"/>
      <c r="AN245" s="287"/>
      <c r="AO245" s="287"/>
      <c r="AP245" s="287"/>
      <c r="AQ245" s="288"/>
    </row>
    <row r="246" spans="2:89" s="162" customFormat="1" x14ac:dyDescent="0.2">
      <c r="B246" s="169"/>
      <c r="C246" s="164">
        <f>COUNTIF($C$247:$AP$247,C247)</f>
        <v>1</v>
      </c>
      <c r="D246" s="164">
        <f t="shared" ref="D246:AP246" si="137">COUNTIF($C$247:$AP$247,D247)</f>
        <v>1</v>
      </c>
      <c r="E246" s="164">
        <f t="shared" si="137"/>
        <v>1</v>
      </c>
      <c r="F246" s="164">
        <f t="shared" si="137"/>
        <v>1</v>
      </c>
      <c r="G246" s="164">
        <f t="shared" si="137"/>
        <v>1</v>
      </c>
      <c r="H246" s="164">
        <f t="shared" si="137"/>
        <v>1</v>
      </c>
      <c r="I246" s="164">
        <f t="shared" si="137"/>
        <v>1</v>
      </c>
      <c r="J246" s="164">
        <f t="shared" si="137"/>
        <v>1</v>
      </c>
      <c r="K246" s="164">
        <f t="shared" si="137"/>
        <v>1</v>
      </c>
      <c r="L246" s="164">
        <f t="shared" si="137"/>
        <v>1</v>
      </c>
      <c r="M246" s="164">
        <f t="shared" si="137"/>
        <v>1</v>
      </c>
      <c r="N246" s="164">
        <f t="shared" si="137"/>
        <v>1</v>
      </c>
      <c r="O246" s="164">
        <f t="shared" si="137"/>
        <v>1</v>
      </c>
      <c r="P246" s="164">
        <f t="shared" si="137"/>
        <v>1</v>
      </c>
      <c r="Q246" s="164">
        <f t="shared" si="137"/>
        <v>1</v>
      </c>
      <c r="R246" s="164">
        <f t="shared" si="137"/>
        <v>1</v>
      </c>
      <c r="S246" s="164">
        <f t="shared" si="137"/>
        <v>7</v>
      </c>
      <c r="T246" s="164">
        <f t="shared" si="137"/>
        <v>1</v>
      </c>
      <c r="U246" s="164">
        <f t="shared" si="137"/>
        <v>1</v>
      </c>
      <c r="V246" s="164">
        <f t="shared" si="137"/>
        <v>1</v>
      </c>
      <c r="W246" s="164">
        <f t="shared" si="137"/>
        <v>7</v>
      </c>
      <c r="X246" s="164">
        <f t="shared" si="137"/>
        <v>1</v>
      </c>
      <c r="Y246" s="164">
        <f t="shared" si="137"/>
        <v>1</v>
      </c>
      <c r="Z246" s="164">
        <f t="shared" si="137"/>
        <v>1</v>
      </c>
      <c r="AA246" s="164">
        <f t="shared" si="137"/>
        <v>1</v>
      </c>
      <c r="AB246" s="164">
        <f t="shared" si="137"/>
        <v>1</v>
      </c>
      <c r="AC246" s="164">
        <f t="shared" si="137"/>
        <v>1</v>
      </c>
      <c r="AD246" s="164">
        <f t="shared" si="137"/>
        <v>1</v>
      </c>
      <c r="AE246" s="164">
        <f t="shared" si="137"/>
        <v>1</v>
      </c>
      <c r="AF246" s="164">
        <f t="shared" si="137"/>
        <v>1</v>
      </c>
      <c r="AG246" s="164">
        <f t="shared" si="137"/>
        <v>1</v>
      </c>
      <c r="AH246" s="164">
        <f t="shared" si="137"/>
        <v>1</v>
      </c>
      <c r="AI246" s="164">
        <f t="shared" si="137"/>
        <v>1</v>
      </c>
      <c r="AJ246" s="164">
        <f t="shared" si="137"/>
        <v>1</v>
      </c>
      <c r="AK246" s="164">
        <f t="shared" si="137"/>
        <v>1</v>
      </c>
      <c r="AL246" s="164">
        <f t="shared" si="137"/>
        <v>7</v>
      </c>
      <c r="AM246" s="164">
        <f t="shared" si="137"/>
        <v>7</v>
      </c>
      <c r="AN246" s="164">
        <f t="shared" si="137"/>
        <v>7</v>
      </c>
      <c r="AO246" s="164">
        <f t="shared" si="137"/>
        <v>7</v>
      </c>
      <c r="AP246" s="164">
        <f t="shared" si="137"/>
        <v>7</v>
      </c>
      <c r="AQ246" s="169"/>
      <c r="AU246" s="16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231"/>
      <c r="BN246" s="231"/>
      <c r="BO246" s="231"/>
      <c r="BP246" s="231"/>
      <c r="BQ246" s="231"/>
      <c r="BR246" s="231"/>
      <c r="BS246" s="231"/>
      <c r="BT246" s="231"/>
      <c r="BU246" s="231"/>
      <c r="BV246" s="231"/>
      <c r="BW246" s="231"/>
      <c r="BX246" s="231"/>
      <c r="BY246" s="231"/>
      <c r="BZ246" s="231"/>
      <c r="CA246" s="231"/>
      <c r="CB246" s="231"/>
      <c r="CC246" s="231"/>
      <c r="CD246" s="231"/>
      <c r="CE246" s="231"/>
      <c r="CF246" s="231"/>
      <c r="CG246" s="231"/>
      <c r="CH246" s="231"/>
      <c r="CI246" s="231"/>
      <c r="CJ246" s="231"/>
      <c r="CK246" s="231"/>
    </row>
    <row r="247" spans="2:89" s="162" customFormat="1" hidden="1" x14ac:dyDescent="0.2">
      <c r="B247" s="161"/>
      <c r="C247" s="163">
        <f t="shared" ref="C247:AP247" si="138">SUM(C249:C306)</f>
        <v>28718676</v>
      </c>
      <c r="D247" s="163">
        <f t="shared" si="138"/>
        <v>1386076</v>
      </c>
      <c r="E247" s="163">
        <f t="shared" si="138"/>
        <v>41788078</v>
      </c>
      <c r="F247" s="163">
        <f t="shared" si="138"/>
        <v>38568964</v>
      </c>
      <c r="G247" s="163">
        <f t="shared" si="138"/>
        <v>53295923</v>
      </c>
      <c r="H247" s="163">
        <f t="shared" si="138"/>
        <v>39696197</v>
      </c>
      <c r="I247" s="163">
        <f t="shared" si="138"/>
        <v>4014058</v>
      </c>
      <c r="J247" s="163">
        <f t="shared" si="138"/>
        <v>51462081</v>
      </c>
      <c r="K247" s="163">
        <f t="shared" si="138"/>
        <v>10297069</v>
      </c>
      <c r="L247" s="163">
        <f t="shared" si="138"/>
        <v>60378253</v>
      </c>
      <c r="M247" s="163">
        <f t="shared" si="138"/>
        <v>526598</v>
      </c>
      <c r="N247" s="163">
        <f t="shared" si="138"/>
        <v>7680342</v>
      </c>
      <c r="O247" s="163">
        <f t="shared" si="138"/>
        <v>10022882</v>
      </c>
      <c r="P247" s="163">
        <f t="shared" si="138"/>
        <v>2117707</v>
      </c>
      <c r="Q247" s="163">
        <f t="shared" si="138"/>
        <v>51981824</v>
      </c>
      <c r="R247" s="163">
        <f t="shared" si="138"/>
        <v>146940782</v>
      </c>
      <c r="S247" s="163">
        <f t="shared" si="138"/>
        <v>0</v>
      </c>
      <c r="T247" s="163">
        <f t="shared" si="138"/>
        <v>14392316</v>
      </c>
      <c r="U247" s="163">
        <f t="shared" si="138"/>
        <v>2103828</v>
      </c>
      <c r="V247" s="163">
        <f t="shared" si="138"/>
        <v>174670</v>
      </c>
      <c r="W247" s="163">
        <f t="shared" si="138"/>
        <v>0</v>
      </c>
      <c r="X247" s="163">
        <f t="shared" si="138"/>
        <v>6354995</v>
      </c>
      <c r="Y247" s="163">
        <f t="shared" si="138"/>
        <v>5080342</v>
      </c>
      <c r="Z247" s="163">
        <f t="shared" si="138"/>
        <v>165377249</v>
      </c>
      <c r="AA247" s="163">
        <f t="shared" si="138"/>
        <v>17951546</v>
      </c>
      <c r="AB247" s="163">
        <f t="shared" si="138"/>
        <v>45532114</v>
      </c>
      <c r="AC247" s="163">
        <f t="shared" si="138"/>
        <v>64268235</v>
      </c>
      <c r="AD247" s="163">
        <f t="shared" si="138"/>
        <v>35966977</v>
      </c>
      <c r="AE247" s="163">
        <f t="shared" si="138"/>
        <v>921372</v>
      </c>
      <c r="AF247" s="163">
        <f t="shared" si="138"/>
        <v>29233017</v>
      </c>
      <c r="AG247" s="163">
        <f t="shared" si="138"/>
        <v>18540178</v>
      </c>
      <c r="AH247" s="163">
        <f t="shared" si="138"/>
        <v>69213855</v>
      </c>
      <c r="AI247" s="163">
        <f t="shared" si="138"/>
        <v>31158382</v>
      </c>
      <c r="AJ247" s="163">
        <f t="shared" si="138"/>
        <v>14751900</v>
      </c>
      <c r="AK247" s="163">
        <f t="shared" si="138"/>
        <v>22150174</v>
      </c>
      <c r="AL247" s="163">
        <f t="shared" si="138"/>
        <v>0</v>
      </c>
      <c r="AM247" s="163">
        <f t="shared" si="138"/>
        <v>0</v>
      </c>
      <c r="AN247" s="163">
        <f t="shared" si="138"/>
        <v>0</v>
      </c>
      <c r="AO247" s="163">
        <f t="shared" si="138"/>
        <v>0</v>
      </c>
      <c r="AP247" s="163">
        <f t="shared" si="138"/>
        <v>0</v>
      </c>
      <c r="AQ247" s="161"/>
      <c r="AU247" s="16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231"/>
      <c r="BN247" s="231"/>
      <c r="BO247" s="231"/>
      <c r="BP247" s="231"/>
      <c r="BQ247" s="231"/>
      <c r="BR247" s="231"/>
      <c r="BS247" s="231"/>
      <c r="BT247" s="231"/>
      <c r="BU247" s="231"/>
      <c r="BV247" s="231"/>
      <c r="BW247" s="231"/>
      <c r="BX247" s="231"/>
      <c r="BY247" s="231"/>
      <c r="BZ247" s="231"/>
      <c r="CA247" s="231"/>
      <c r="CB247" s="231"/>
      <c r="CC247" s="231"/>
      <c r="CD247" s="231"/>
      <c r="CE247" s="231"/>
      <c r="CF247" s="231"/>
      <c r="CG247" s="231"/>
      <c r="CH247" s="231"/>
      <c r="CI247" s="231"/>
      <c r="CJ247" s="231"/>
      <c r="CK247" s="231"/>
    </row>
    <row r="248" spans="2:89" s="172" customFormat="1" ht="22.5" x14ac:dyDescent="0.2">
      <c r="B248" s="122"/>
      <c r="C248" s="122" t="str">
        <f>C7</f>
        <v>4 Life Seguros</v>
      </c>
      <c r="D248" s="122" t="str">
        <f t="shared" ref="D248:AQ248" si="139">D7</f>
        <v>Alemana Seguros</v>
      </c>
      <c r="E248" s="122" t="str">
        <f t="shared" si="139"/>
        <v>BanChile</v>
      </c>
      <c r="F248" s="122" t="str">
        <f t="shared" si="139"/>
        <v>BCI Seguros Vida</v>
      </c>
      <c r="G248" s="122" t="str">
        <f t="shared" si="139"/>
        <v>BICE Vida</v>
      </c>
      <c r="H248" s="122" t="str">
        <f t="shared" si="139"/>
        <v>BNP Paribas Cardif</v>
      </c>
      <c r="I248" s="122" t="str">
        <f t="shared" si="139"/>
        <v>Bupa</v>
      </c>
      <c r="J248" s="122" t="str">
        <f t="shared" si="139"/>
        <v>Cámara</v>
      </c>
      <c r="K248" s="122" t="str">
        <f t="shared" si="139"/>
        <v>CF Seguros de Vida</v>
      </c>
      <c r="L248" s="122" t="str">
        <f t="shared" si="139"/>
        <v>Chilena Consolidada</v>
      </c>
      <c r="M248" s="122" t="str">
        <f t="shared" si="139"/>
        <v>Chubb Vida</v>
      </c>
      <c r="N248" s="122" t="str">
        <f t="shared" si="139"/>
        <v>CLC</v>
      </c>
      <c r="O248" s="122" t="str">
        <f t="shared" si="139"/>
        <v>CN Life</v>
      </c>
      <c r="P248" s="122" t="str">
        <f t="shared" si="139"/>
        <v>Colmena Seguros</v>
      </c>
      <c r="Q248" s="122" t="str">
        <f t="shared" si="139"/>
        <v>Confuturo</v>
      </c>
      <c r="R248" s="122" t="str">
        <f t="shared" si="139"/>
        <v>Consorcio Nacional</v>
      </c>
      <c r="S248" s="122" t="str">
        <f t="shared" si="139"/>
        <v>Divina Pastora</v>
      </c>
      <c r="T248" s="122" t="str">
        <f t="shared" si="139"/>
        <v>EuroAmérica</v>
      </c>
      <c r="U248" s="122" t="str">
        <f t="shared" si="139"/>
        <v>HDI Vida</v>
      </c>
      <c r="V248" s="122" t="str">
        <f t="shared" si="139"/>
        <v>Huelen</v>
      </c>
      <c r="W248" s="122" t="str">
        <f t="shared" si="139"/>
        <v>M. de Carabineros</v>
      </c>
      <c r="X248" s="122" t="str">
        <f t="shared" si="139"/>
        <v>M. del Ej. y Av.</v>
      </c>
      <c r="Y248" s="122" t="str">
        <f t="shared" si="139"/>
        <v>Mapfre Vida</v>
      </c>
      <c r="Z248" s="122" t="str">
        <f t="shared" si="139"/>
        <v>MetLife</v>
      </c>
      <c r="AA248" s="122" t="str">
        <f t="shared" si="139"/>
        <v>Mutual de Seguros</v>
      </c>
      <c r="AB248" s="122" t="str">
        <f t="shared" si="139"/>
        <v>Ohio National</v>
      </c>
      <c r="AC248" s="122" t="str">
        <f t="shared" si="139"/>
        <v>Penta Vida</v>
      </c>
      <c r="AD248" s="122" t="str">
        <f t="shared" si="139"/>
        <v>Principal</v>
      </c>
      <c r="AE248" s="122" t="str">
        <f t="shared" si="139"/>
        <v>Renta Nacional</v>
      </c>
      <c r="AF248" s="122" t="str">
        <f t="shared" si="139"/>
        <v>Rigel</v>
      </c>
      <c r="AG248" s="122" t="str">
        <f t="shared" si="139"/>
        <v>Save Seguros</v>
      </c>
      <c r="AH248" s="122" t="str">
        <f t="shared" si="139"/>
        <v>Security Previsión</v>
      </c>
      <c r="AI248" s="122" t="str">
        <f t="shared" si="139"/>
        <v>Sura</v>
      </c>
      <c r="AJ248" s="122" t="str">
        <f t="shared" si="139"/>
        <v>Suramericana</v>
      </c>
      <c r="AK248" s="122" t="str">
        <f t="shared" si="139"/>
        <v>Zurich Santander</v>
      </c>
      <c r="AL248" s="122">
        <f t="shared" si="139"/>
        <v>0</v>
      </c>
      <c r="AM248" s="122">
        <f t="shared" si="139"/>
        <v>0</v>
      </c>
      <c r="AN248" s="122">
        <f t="shared" si="139"/>
        <v>0</v>
      </c>
      <c r="AO248" s="122">
        <f t="shared" si="139"/>
        <v>0</v>
      </c>
      <c r="AP248" s="122">
        <f t="shared" si="139"/>
        <v>0</v>
      </c>
      <c r="AQ248" s="122" t="str">
        <f t="shared" si="139"/>
        <v>Mercado</v>
      </c>
      <c r="AS248" s="283" t="s">
        <v>296</v>
      </c>
      <c r="AT248" s="284"/>
      <c r="AU248" s="285"/>
      <c r="AW248" s="232"/>
      <c r="AX248" s="232"/>
      <c r="AY248" s="232"/>
      <c r="AZ248" s="232"/>
      <c r="BA248" s="232"/>
      <c r="BB248" s="232"/>
      <c r="BC248" s="232"/>
      <c r="BD248" s="232"/>
      <c r="BE248" s="232"/>
      <c r="BF248" s="232"/>
      <c r="BG248" s="232"/>
      <c r="BH248" s="232"/>
      <c r="BI248" s="232"/>
      <c r="BJ248" s="232"/>
      <c r="BK248" s="232"/>
      <c r="BL248" s="232"/>
      <c r="BM248" s="232"/>
      <c r="BN248" s="232"/>
      <c r="BO248" s="232"/>
      <c r="BP248" s="232"/>
      <c r="BQ248" s="232"/>
      <c r="BR248" s="232"/>
      <c r="BS248" s="232"/>
      <c r="BT248" s="232"/>
      <c r="BU248" s="232"/>
      <c r="BV248" s="232"/>
      <c r="BW248" s="232"/>
      <c r="BX248" s="232"/>
      <c r="BY248" s="232"/>
      <c r="BZ248" s="232"/>
      <c r="CA248" s="232"/>
      <c r="CB248" s="232"/>
      <c r="CC248" s="232"/>
      <c r="CD248" s="232"/>
      <c r="CE248" s="232"/>
      <c r="CF248" s="232"/>
      <c r="CG248" s="232"/>
      <c r="CH248" s="232"/>
      <c r="CI248" s="232"/>
      <c r="CJ248" s="232"/>
      <c r="CK248" s="232"/>
    </row>
    <row r="249" spans="2:89" x14ac:dyDescent="0.2">
      <c r="B249" s="136" t="s">
        <v>359</v>
      </c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23"/>
      <c r="AS249" s="229"/>
      <c r="AT249" s="229"/>
      <c r="AU249" s="126"/>
    </row>
    <row r="250" spans="2:89" x14ac:dyDescent="0.2">
      <c r="B250" s="144" t="s">
        <v>607</v>
      </c>
      <c r="C250" s="129">
        <v>0</v>
      </c>
      <c r="D250" s="129">
        <v>0</v>
      </c>
      <c r="E250" s="129">
        <v>0</v>
      </c>
      <c r="F250" s="129">
        <v>0</v>
      </c>
      <c r="G250" s="129">
        <v>31348</v>
      </c>
      <c r="H250" s="129">
        <v>0</v>
      </c>
      <c r="I250" s="129">
        <v>0</v>
      </c>
      <c r="J250" s="129">
        <v>0</v>
      </c>
      <c r="K250" s="129">
        <v>0</v>
      </c>
      <c r="L250" s="129">
        <v>0</v>
      </c>
      <c r="M250" s="129">
        <v>0</v>
      </c>
      <c r="N250" s="129">
        <v>0</v>
      </c>
      <c r="O250" s="129">
        <v>0</v>
      </c>
      <c r="P250" s="129">
        <v>0</v>
      </c>
      <c r="Q250" s="129">
        <v>0</v>
      </c>
      <c r="R250" s="129">
        <v>122656</v>
      </c>
      <c r="S250" s="129">
        <v>0</v>
      </c>
      <c r="T250" s="129">
        <v>0</v>
      </c>
      <c r="U250" s="129">
        <v>0</v>
      </c>
      <c r="V250" s="129">
        <v>0</v>
      </c>
      <c r="W250" s="129">
        <v>0</v>
      </c>
      <c r="X250" s="129">
        <v>51438</v>
      </c>
      <c r="Y250" s="129">
        <v>0</v>
      </c>
      <c r="Z250" s="129">
        <v>77836</v>
      </c>
      <c r="AA250" s="129">
        <v>79957</v>
      </c>
      <c r="AB250" s="129">
        <v>80436</v>
      </c>
      <c r="AC250" s="129">
        <v>25598</v>
      </c>
      <c r="AD250" s="129">
        <v>0</v>
      </c>
      <c r="AE250" s="129">
        <v>0</v>
      </c>
      <c r="AF250" s="129">
        <v>0</v>
      </c>
      <c r="AG250" s="129">
        <v>0</v>
      </c>
      <c r="AH250" s="129">
        <v>3856</v>
      </c>
      <c r="AI250" s="129">
        <v>2311</v>
      </c>
      <c r="AJ250" s="129">
        <v>0</v>
      </c>
      <c r="AK250" s="129">
        <v>0</v>
      </c>
      <c r="AL250" s="129"/>
      <c r="AM250" s="129"/>
      <c r="AN250" s="129"/>
      <c r="AO250" s="129"/>
      <c r="AP250" s="129"/>
      <c r="AQ250" s="117">
        <f t="shared" ref="AQ250:AQ307" si="140">SUM(C250:AP250)</f>
        <v>475436</v>
      </c>
      <c r="AS250" s="228">
        <v>471831</v>
      </c>
      <c r="AT250" s="183" t="s">
        <v>561</v>
      </c>
      <c r="AU250" s="129">
        <f>SUM(AU251:AU255)</f>
        <v>100924840</v>
      </c>
    </row>
    <row r="251" spans="2:89" x14ac:dyDescent="0.2">
      <c r="B251" s="144" t="s">
        <v>608</v>
      </c>
      <c r="C251" s="129">
        <v>0</v>
      </c>
      <c r="D251" s="129">
        <v>0</v>
      </c>
      <c r="E251" s="129">
        <v>0</v>
      </c>
      <c r="F251" s="129">
        <v>26477</v>
      </c>
      <c r="G251" s="129">
        <v>234336</v>
      </c>
      <c r="H251" s="129">
        <v>0</v>
      </c>
      <c r="I251" s="129">
        <v>0</v>
      </c>
      <c r="J251" s="129">
        <v>0</v>
      </c>
      <c r="K251" s="129">
        <v>0</v>
      </c>
      <c r="L251" s="129">
        <v>369961</v>
      </c>
      <c r="M251" s="129">
        <v>0</v>
      </c>
      <c r="N251" s="129">
        <v>4125</v>
      </c>
      <c r="O251" s="129">
        <v>31694</v>
      </c>
      <c r="P251" s="129">
        <v>372744</v>
      </c>
      <c r="Q251" s="129">
        <v>291663</v>
      </c>
      <c r="R251" s="129">
        <v>1035095</v>
      </c>
      <c r="S251" s="129">
        <v>0</v>
      </c>
      <c r="T251" s="129">
        <v>91</v>
      </c>
      <c r="U251" s="129">
        <v>17031</v>
      </c>
      <c r="V251" s="129">
        <v>0</v>
      </c>
      <c r="W251" s="129">
        <v>0</v>
      </c>
      <c r="X251" s="129">
        <v>192187</v>
      </c>
      <c r="Y251" s="129">
        <v>314340</v>
      </c>
      <c r="Z251" s="129">
        <v>828909</v>
      </c>
      <c r="AA251" s="129">
        <v>11338</v>
      </c>
      <c r="AB251" s="129">
        <v>271861</v>
      </c>
      <c r="AC251" s="129">
        <v>337299</v>
      </c>
      <c r="AD251" s="129">
        <v>0</v>
      </c>
      <c r="AE251" s="129">
        <v>0</v>
      </c>
      <c r="AF251" s="129">
        <v>0</v>
      </c>
      <c r="AG251" s="129">
        <v>161752</v>
      </c>
      <c r="AH251" s="129">
        <v>897196</v>
      </c>
      <c r="AI251" s="129">
        <v>184104</v>
      </c>
      <c r="AJ251" s="129">
        <v>12837</v>
      </c>
      <c r="AK251" s="129">
        <v>0</v>
      </c>
      <c r="AL251" s="129"/>
      <c r="AM251" s="129"/>
      <c r="AN251" s="129"/>
      <c r="AO251" s="129"/>
      <c r="AP251" s="129"/>
      <c r="AQ251" s="117">
        <f t="shared" si="140"/>
        <v>5595040</v>
      </c>
      <c r="AS251" s="228">
        <v>5147757</v>
      </c>
      <c r="AT251" s="215" t="s">
        <v>563</v>
      </c>
      <c r="AU251" s="129">
        <f>SUM(AS250,AS266,AS282)</f>
        <v>471831</v>
      </c>
    </row>
    <row r="252" spans="2:89" x14ac:dyDescent="0.2">
      <c r="B252" s="144" t="s">
        <v>609</v>
      </c>
      <c r="C252" s="129">
        <v>0</v>
      </c>
      <c r="D252" s="129">
        <v>0</v>
      </c>
      <c r="E252" s="129">
        <v>0</v>
      </c>
      <c r="F252" s="129">
        <v>6280</v>
      </c>
      <c r="G252" s="129">
        <v>6679665</v>
      </c>
      <c r="H252" s="129">
        <v>0</v>
      </c>
      <c r="I252" s="129">
        <v>0</v>
      </c>
      <c r="J252" s="129">
        <v>0</v>
      </c>
      <c r="K252" s="129">
        <v>0</v>
      </c>
      <c r="L252" s="129">
        <v>17591937</v>
      </c>
      <c r="M252" s="129">
        <v>0</v>
      </c>
      <c r="N252" s="129">
        <v>0</v>
      </c>
      <c r="O252" s="129">
        <v>0</v>
      </c>
      <c r="P252" s="129">
        <v>0</v>
      </c>
      <c r="Q252" s="129">
        <v>3573194</v>
      </c>
      <c r="R252" s="129">
        <v>24342507</v>
      </c>
      <c r="S252" s="129">
        <v>0</v>
      </c>
      <c r="T252" s="129">
        <v>0</v>
      </c>
      <c r="U252" s="129">
        <v>0</v>
      </c>
      <c r="V252" s="129">
        <v>0</v>
      </c>
      <c r="W252" s="129">
        <v>0</v>
      </c>
      <c r="X252" s="129">
        <v>0</v>
      </c>
      <c r="Y252" s="129">
        <v>6771</v>
      </c>
      <c r="Z252" s="129">
        <v>23936707</v>
      </c>
      <c r="AA252" s="129">
        <v>4972038</v>
      </c>
      <c r="AB252" s="129">
        <v>593900</v>
      </c>
      <c r="AC252" s="129">
        <v>3706304</v>
      </c>
      <c r="AD252" s="129">
        <v>15481648</v>
      </c>
      <c r="AE252" s="129">
        <v>1948</v>
      </c>
      <c r="AF252" s="129">
        <v>0</v>
      </c>
      <c r="AG252" s="129">
        <v>0</v>
      </c>
      <c r="AH252" s="129">
        <v>18484210</v>
      </c>
      <c r="AI252" s="129">
        <v>25565791</v>
      </c>
      <c r="AJ252" s="129">
        <v>0</v>
      </c>
      <c r="AK252" s="129">
        <v>0</v>
      </c>
      <c r="AL252" s="129"/>
      <c r="AM252" s="129"/>
      <c r="AN252" s="129"/>
      <c r="AO252" s="129"/>
      <c r="AP252" s="129"/>
      <c r="AQ252" s="117">
        <f t="shared" si="140"/>
        <v>144942900</v>
      </c>
      <c r="AS252" s="228">
        <v>161345310</v>
      </c>
      <c r="AT252" s="215" t="s">
        <v>564</v>
      </c>
      <c r="AU252" s="129">
        <f>SUM(AS251,AS267,AS283)</f>
        <v>68219557</v>
      </c>
    </row>
    <row r="253" spans="2:89" x14ac:dyDescent="0.2">
      <c r="B253" s="144" t="s">
        <v>610</v>
      </c>
      <c r="C253" s="129">
        <v>0</v>
      </c>
      <c r="D253" s="129">
        <v>0</v>
      </c>
      <c r="E253" s="129">
        <v>0</v>
      </c>
      <c r="F253" s="129">
        <v>0</v>
      </c>
      <c r="G253" s="129">
        <v>72284</v>
      </c>
      <c r="H253" s="129">
        <v>0</v>
      </c>
      <c r="I253" s="129">
        <v>0</v>
      </c>
      <c r="J253" s="129">
        <v>0</v>
      </c>
      <c r="K253" s="129">
        <v>0</v>
      </c>
      <c r="L253" s="129">
        <v>51826</v>
      </c>
      <c r="M253" s="129">
        <v>0</v>
      </c>
      <c r="N253" s="129">
        <v>0</v>
      </c>
      <c r="O253" s="129">
        <v>0</v>
      </c>
      <c r="P253" s="129">
        <v>0</v>
      </c>
      <c r="Q253" s="129">
        <v>33439</v>
      </c>
      <c r="R253" s="129">
        <v>135449</v>
      </c>
      <c r="S253" s="129">
        <v>0</v>
      </c>
      <c r="T253" s="129">
        <v>0</v>
      </c>
      <c r="U253" s="129">
        <v>0</v>
      </c>
      <c r="V253" s="129">
        <v>0</v>
      </c>
      <c r="W253" s="129">
        <v>0</v>
      </c>
      <c r="X253" s="129">
        <v>2206774</v>
      </c>
      <c r="Y253" s="129">
        <v>0</v>
      </c>
      <c r="Z253" s="129">
        <v>95117</v>
      </c>
      <c r="AA253" s="129">
        <v>3901040</v>
      </c>
      <c r="AB253" s="129">
        <v>9471</v>
      </c>
      <c r="AC253" s="129">
        <v>0</v>
      </c>
      <c r="AD253" s="129">
        <v>0</v>
      </c>
      <c r="AE253" s="129">
        <v>-440</v>
      </c>
      <c r="AF253" s="129">
        <v>0</v>
      </c>
      <c r="AG253" s="129">
        <v>0</v>
      </c>
      <c r="AH253" s="129">
        <v>1526251</v>
      </c>
      <c r="AI253" s="129">
        <v>890340</v>
      </c>
      <c r="AJ253" s="129">
        <v>0</v>
      </c>
      <c r="AK253" s="129">
        <v>0</v>
      </c>
      <c r="AL253" s="129"/>
      <c r="AM253" s="129"/>
      <c r="AN253" s="129"/>
      <c r="AO253" s="129"/>
      <c r="AP253" s="129"/>
      <c r="AQ253" s="117">
        <f t="shared" si="140"/>
        <v>8921551</v>
      </c>
      <c r="AS253" s="228">
        <v>9115160</v>
      </c>
      <c r="AT253" s="215" t="s">
        <v>569</v>
      </c>
      <c r="AU253" s="129">
        <f>SUM(AS256,AS272,AS288)</f>
        <v>15443048</v>
      </c>
    </row>
    <row r="254" spans="2:89" x14ac:dyDescent="0.2">
      <c r="B254" s="144" t="s">
        <v>611</v>
      </c>
      <c r="C254" s="129">
        <v>0</v>
      </c>
      <c r="D254" s="129">
        <v>0</v>
      </c>
      <c r="E254" s="129">
        <v>0</v>
      </c>
      <c r="F254" s="129">
        <v>0</v>
      </c>
      <c r="G254" s="129">
        <v>141028</v>
      </c>
      <c r="H254" s="129">
        <v>0</v>
      </c>
      <c r="I254" s="129">
        <v>0</v>
      </c>
      <c r="J254" s="129">
        <v>0</v>
      </c>
      <c r="K254" s="129">
        <v>0</v>
      </c>
      <c r="L254" s="129">
        <v>0</v>
      </c>
      <c r="M254" s="129">
        <v>0</v>
      </c>
      <c r="N254" s="129">
        <v>0</v>
      </c>
      <c r="O254" s="129">
        <v>0</v>
      </c>
      <c r="P254" s="129">
        <v>0</v>
      </c>
      <c r="Q254" s="129">
        <v>0</v>
      </c>
      <c r="R254" s="129">
        <v>211428</v>
      </c>
      <c r="S254" s="129">
        <v>0</v>
      </c>
      <c r="T254" s="129">
        <v>0</v>
      </c>
      <c r="U254" s="129">
        <v>0</v>
      </c>
      <c r="V254" s="129">
        <v>0</v>
      </c>
      <c r="W254" s="129">
        <v>0</v>
      </c>
      <c r="X254" s="129">
        <v>0</v>
      </c>
      <c r="Y254" s="129">
        <v>0</v>
      </c>
      <c r="Z254" s="129">
        <v>2753567</v>
      </c>
      <c r="AA254" s="129">
        <v>3376271</v>
      </c>
      <c r="AB254" s="129">
        <v>0</v>
      </c>
      <c r="AC254" s="129">
        <v>0</v>
      </c>
      <c r="AD254" s="129">
        <v>1513860</v>
      </c>
      <c r="AE254" s="129">
        <v>0</v>
      </c>
      <c r="AF254" s="129">
        <v>0</v>
      </c>
      <c r="AG254" s="129">
        <v>0</v>
      </c>
      <c r="AH254" s="129">
        <v>0</v>
      </c>
      <c r="AI254" s="129">
        <v>2114</v>
      </c>
      <c r="AJ254" s="129">
        <v>0</v>
      </c>
      <c r="AK254" s="129">
        <v>0</v>
      </c>
      <c r="AL254" s="129"/>
      <c r="AM254" s="129"/>
      <c r="AN254" s="129"/>
      <c r="AO254" s="129"/>
      <c r="AP254" s="129"/>
      <c r="AQ254" s="117">
        <f t="shared" si="140"/>
        <v>7998268</v>
      </c>
      <c r="AS254" s="228">
        <v>7568906</v>
      </c>
      <c r="AT254" s="215" t="s">
        <v>570</v>
      </c>
      <c r="AU254" s="129">
        <f>SUM(AS257,AS273,AS289)</f>
        <v>15147727</v>
      </c>
    </row>
    <row r="255" spans="2:89" x14ac:dyDescent="0.2">
      <c r="B255" s="144" t="s">
        <v>612</v>
      </c>
      <c r="C255" s="129">
        <v>0</v>
      </c>
      <c r="D255" s="129">
        <v>0</v>
      </c>
      <c r="E255" s="129">
        <v>0</v>
      </c>
      <c r="F255" s="129">
        <v>0</v>
      </c>
      <c r="G255" s="129">
        <v>0</v>
      </c>
      <c r="H255" s="129">
        <v>0</v>
      </c>
      <c r="I255" s="129">
        <v>0</v>
      </c>
      <c r="J255" s="129">
        <v>0</v>
      </c>
      <c r="K255" s="129">
        <v>0</v>
      </c>
      <c r="L255" s="129">
        <v>93662</v>
      </c>
      <c r="M255" s="129">
        <v>0</v>
      </c>
      <c r="N255" s="129">
        <v>0</v>
      </c>
      <c r="O255" s="129">
        <v>0</v>
      </c>
      <c r="P255" s="129">
        <v>0</v>
      </c>
      <c r="Q255" s="129">
        <v>0</v>
      </c>
      <c r="R255" s="129">
        <v>0</v>
      </c>
      <c r="S255" s="129">
        <v>0</v>
      </c>
      <c r="T255" s="129">
        <v>0</v>
      </c>
      <c r="U255" s="129">
        <v>0</v>
      </c>
      <c r="V255" s="129">
        <v>0</v>
      </c>
      <c r="W255" s="129">
        <v>0</v>
      </c>
      <c r="X255" s="129">
        <v>0</v>
      </c>
      <c r="Y255" s="129">
        <v>0</v>
      </c>
      <c r="Z255" s="129">
        <v>0</v>
      </c>
      <c r="AA255" s="129">
        <v>0</v>
      </c>
      <c r="AB255" s="129">
        <v>0</v>
      </c>
      <c r="AC255" s="129">
        <v>0</v>
      </c>
      <c r="AD255" s="129">
        <v>0</v>
      </c>
      <c r="AE255" s="129">
        <v>0</v>
      </c>
      <c r="AF255" s="129">
        <v>0</v>
      </c>
      <c r="AG255" s="129">
        <v>0</v>
      </c>
      <c r="AH255" s="129">
        <v>0</v>
      </c>
      <c r="AI255" s="129">
        <v>0</v>
      </c>
      <c r="AJ255" s="129">
        <v>0</v>
      </c>
      <c r="AK255" s="129">
        <v>0</v>
      </c>
      <c r="AL255" s="129"/>
      <c r="AM255" s="129"/>
      <c r="AN255" s="129"/>
      <c r="AO255" s="129"/>
      <c r="AP255" s="129"/>
      <c r="AQ255" s="117">
        <f t="shared" si="140"/>
        <v>93662</v>
      </c>
      <c r="AS255" s="228">
        <v>102079</v>
      </c>
      <c r="AT255" s="215" t="s">
        <v>573</v>
      </c>
      <c r="AU255" s="129">
        <f>SUM(AS260,AS276,AS292)</f>
        <v>1642677</v>
      </c>
    </row>
    <row r="256" spans="2:89" x14ac:dyDescent="0.2">
      <c r="B256" s="144" t="s">
        <v>613</v>
      </c>
      <c r="C256" s="129">
        <v>0</v>
      </c>
      <c r="D256" s="129">
        <v>0</v>
      </c>
      <c r="E256" s="129">
        <v>0</v>
      </c>
      <c r="F256" s="129">
        <v>0</v>
      </c>
      <c r="G256" s="129">
        <v>0</v>
      </c>
      <c r="H256" s="129">
        <v>0</v>
      </c>
      <c r="I256" s="129">
        <v>0</v>
      </c>
      <c r="J256" s="129">
        <v>0</v>
      </c>
      <c r="K256" s="129">
        <v>0</v>
      </c>
      <c r="L256" s="129">
        <v>9267022</v>
      </c>
      <c r="M256" s="129">
        <v>0</v>
      </c>
      <c r="N256" s="129">
        <v>0</v>
      </c>
      <c r="O256" s="129">
        <v>0</v>
      </c>
      <c r="P256" s="129">
        <v>0</v>
      </c>
      <c r="Q256" s="129">
        <v>0</v>
      </c>
      <c r="R256" s="129">
        <v>34348</v>
      </c>
      <c r="S256" s="129">
        <v>0</v>
      </c>
      <c r="T256" s="129">
        <v>0</v>
      </c>
      <c r="U256" s="129">
        <v>0</v>
      </c>
      <c r="V256" s="129">
        <v>0</v>
      </c>
      <c r="W256" s="129">
        <v>0</v>
      </c>
      <c r="X256" s="129">
        <v>15785</v>
      </c>
      <c r="Y256" s="129">
        <v>-1954</v>
      </c>
      <c r="Z256" s="129">
        <v>18</v>
      </c>
      <c r="AA256" s="129">
        <v>2724111</v>
      </c>
      <c r="AB256" s="129">
        <v>0</v>
      </c>
      <c r="AC256" s="129">
        <v>0</v>
      </c>
      <c r="AD256" s="129">
        <v>45</v>
      </c>
      <c r="AE256" s="129">
        <v>2456</v>
      </c>
      <c r="AF256" s="129">
        <v>0</v>
      </c>
      <c r="AG256" s="129">
        <v>0</v>
      </c>
      <c r="AH256" s="129">
        <v>1700486</v>
      </c>
      <c r="AI256" s="129">
        <v>15</v>
      </c>
      <c r="AJ256" s="129">
        <v>0</v>
      </c>
      <c r="AK256" s="129">
        <v>0</v>
      </c>
      <c r="AL256" s="129"/>
      <c r="AM256" s="129"/>
      <c r="AN256" s="129"/>
      <c r="AO256" s="129"/>
      <c r="AP256" s="129"/>
      <c r="AQ256" s="117">
        <f t="shared" si="140"/>
        <v>13742332</v>
      </c>
      <c r="AS256" s="228">
        <v>14234673</v>
      </c>
      <c r="AT256" s="183" t="s">
        <v>596</v>
      </c>
      <c r="AU256" s="129">
        <f>SUM(AS258,AS274,AS290)</f>
        <v>160639315</v>
      </c>
    </row>
    <row r="257" spans="2:47" x14ac:dyDescent="0.2">
      <c r="B257" s="144" t="s">
        <v>614</v>
      </c>
      <c r="C257" s="129">
        <v>0</v>
      </c>
      <c r="D257" s="129">
        <v>0</v>
      </c>
      <c r="E257" s="129">
        <v>0</v>
      </c>
      <c r="F257" s="129">
        <v>105</v>
      </c>
      <c r="G257" s="129">
        <v>236578</v>
      </c>
      <c r="H257" s="129">
        <v>6862</v>
      </c>
      <c r="I257" s="129">
        <v>0</v>
      </c>
      <c r="J257" s="129">
        <v>0</v>
      </c>
      <c r="K257" s="129">
        <v>0</v>
      </c>
      <c r="L257" s="129">
        <v>269143</v>
      </c>
      <c r="M257" s="129">
        <v>0</v>
      </c>
      <c r="N257" s="129">
        <v>0</v>
      </c>
      <c r="O257" s="129">
        <v>2045</v>
      </c>
      <c r="P257" s="129">
        <v>26362</v>
      </c>
      <c r="Q257" s="129">
        <v>197546</v>
      </c>
      <c r="R257" s="129">
        <v>724816</v>
      </c>
      <c r="S257" s="129">
        <v>0</v>
      </c>
      <c r="T257" s="129">
        <v>264</v>
      </c>
      <c r="U257" s="129">
        <v>3379</v>
      </c>
      <c r="V257" s="129">
        <v>0</v>
      </c>
      <c r="W257" s="129">
        <v>0</v>
      </c>
      <c r="X257" s="129">
        <v>0</v>
      </c>
      <c r="Y257" s="129">
        <v>0</v>
      </c>
      <c r="Z257" s="129">
        <v>1226019</v>
      </c>
      <c r="AA257" s="129">
        <v>0</v>
      </c>
      <c r="AB257" s="129">
        <v>45936</v>
      </c>
      <c r="AC257" s="129">
        <v>124121</v>
      </c>
      <c r="AD257" s="129">
        <v>74215</v>
      </c>
      <c r="AE257" s="129">
        <v>0</v>
      </c>
      <c r="AF257" s="129">
        <v>0</v>
      </c>
      <c r="AG257" s="129">
        <v>5585</v>
      </c>
      <c r="AH257" s="129">
        <v>0</v>
      </c>
      <c r="AI257" s="129">
        <v>139879</v>
      </c>
      <c r="AJ257" s="129">
        <v>2978</v>
      </c>
      <c r="AK257" s="129">
        <v>0</v>
      </c>
      <c r="AL257" s="129"/>
      <c r="AM257" s="129"/>
      <c r="AN257" s="129"/>
      <c r="AO257" s="129"/>
      <c r="AP257" s="129"/>
      <c r="AQ257" s="117">
        <f t="shared" si="140"/>
        <v>3085833</v>
      </c>
      <c r="AS257" s="228">
        <v>3017923</v>
      </c>
      <c r="AT257" s="183" t="s">
        <v>597</v>
      </c>
      <c r="AU257" s="129">
        <f>SUM(AS259,AS275,AS291)</f>
        <v>40089361</v>
      </c>
    </row>
    <row r="258" spans="2:47" x14ac:dyDescent="0.2">
      <c r="B258" s="144" t="s">
        <v>615</v>
      </c>
      <c r="C258" s="129">
        <v>0</v>
      </c>
      <c r="D258" s="129">
        <v>1361374</v>
      </c>
      <c r="E258" s="129">
        <v>0</v>
      </c>
      <c r="F258" s="129">
        <v>37566</v>
      </c>
      <c r="G258" s="129">
        <v>859504</v>
      </c>
      <c r="H258" s="129">
        <v>0</v>
      </c>
      <c r="I258" s="129">
        <v>369980</v>
      </c>
      <c r="J258" s="129">
        <v>4279</v>
      </c>
      <c r="K258" s="129">
        <v>0</v>
      </c>
      <c r="L258" s="129">
        <v>2669088</v>
      </c>
      <c r="M258" s="129">
        <v>0</v>
      </c>
      <c r="N258" s="129">
        <v>6884043</v>
      </c>
      <c r="O258" s="129">
        <v>0</v>
      </c>
      <c r="P258" s="129">
        <v>846347</v>
      </c>
      <c r="Q258" s="129">
        <v>235666</v>
      </c>
      <c r="R258" s="129">
        <v>1269376</v>
      </c>
      <c r="S258" s="129">
        <v>0</v>
      </c>
      <c r="T258" s="129">
        <v>145</v>
      </c>
      <c r="U258" s="129">
        <v>355628</v>
      </c>
      <c r="V258" s="129">
        <v>0</v>
      </c>
      <c r="W258" s="129">
        <v>0</v>
      </c>
      <c r="X258" s="129">
        <v>51599</v>
      </c>
      <c r="Y258" s="129">
        <v>0</v>
      </c>
      <c r="Z258" s="129">
        <v>4555157</v>
      </c>
      <c r="AA258" s="129">
        <v>180816</v>
      </c>
      <c r="AB258" s="129">
        <v>3450</v>
      </c>
      <c r="AC258" s="129">
        <v>38499</v>
      </c>
      <c r="AD258" s="129">
        <v>0</v>
      </c>
      <c r="AE258" s="129">
        <v>0</v>
      </c>
      <c r="AF258" s="129">
        <v>0</v>
      </c>
      <c r="AG258" s="129">
        <v>0</v>
      </c>
      <c r="AH258" s="129">
        <v>566157</v>
      </c>
      <c r="AI258" s="129">
        <v>940334</v>
      </c>
      <c r="AJ258" s="129">
        <v>12012</v>
      </c>
      <c r="AK258" s="129">
        <v>0</v>
      </c>
      <c r="AL258" s="129"/>
      <c r="AM258" s="129"/>
      <c r="AN258" s="129"/>
      <c r="AO258" s="129"/>
      <c r="AP258" s="129"/>
      <c r="AQ258" s="117">
        <f t="shared" si="140"/>
        <v>21241020</v>
      </c>
      <c r="AS258" s="228">
        <v>19464850</v>
      </c>
      <c r="AT258" s="183" t="s">
        <v>562</v>
      </c>
      <c r="AU258" s="129">
        <f>SUM(AS261:AS262,AS277:AS278,AS293:AS294)</f>
        <v>135232380</v>
      </c>
    </row>
    <row r="259" spans="2:47" x14ac:dyDescent="0.2">
      <c r="B259" s="144" t="s">
        <v>616</v>
      </c>
      <c r="C259" s="129">
        <v>0</v>
      </c>
      <c r="D259" s="129">
        <v>0</v>
      </c>
      <c r="E259" s="129">
        <v>0</v>
      </c>
      <c r="F259" s="129">
        <v>35063</v>
      </c>
      <c r="G259" s="129">
        <v>465642</v>
      </c>
      <c r="H259" s="129">
        <v>0</v>
      </c>
      <c r="I259" s="129">
        <v>0</v>
      </c>
      <c r="J259" s="129">
        <v>587</v>
      </c>
      <c r="K259" s="129">
        <v>0</v>
      </c>
      <c r="L259" s="129">
        <v>1037608</v>
      </c>
      <c r="M259" s="129">
        <v>0</v>
      </c>
      <c r="N259" s="129">
        <v>141102</v>
      </c>
      <c r="O259" s="129">
        <v>5084</v>
      </c>
      <c r="P259" s="129">
        <v>66291</v>
      </c>
      <c r="Q259" s="129">
        <v>483604</v>
      </c>
      <c r="R259" s="129">
        <v>652292</v>
      </c>
      <c r="S259" s="129">
        <v>0</v>
      </c>
      <c r="T259" s="129">
        <v>0</v>
      </c>
      <c r="U259" s="129">
        <v>29233</v>
      </c>
      <c r="V259" s="129">
        <v>0</v>
      </c>
      <c r="W259" s="129">
        <v>0</v>
      </c>
      <c r="X259" s="129">
        <v>0</v>
      </c>
      <c r="Y259" s="129">
        <v>3101942</v>
      </c>
      <c r="Z259" s="129">
        <v>1231946</v>
      </c>
      <c r="AA259" s="129">
        <v>316022</v>
      </c>
      <c r="AB259" s="129">
        <v>725</v>
      </c>
      <c r="AC259" s="129">
        <v>12494</v>
      </c>
      <c r="AD259" s="129">
        <v>39093</v>
      </c>
      <c r="AE259" s="129">
        <v>0</v>
      </c>
      <c r="AF259" s="129">
        <v>0</v>
      </c>
      <c r="AG259" s="129">
        <v>26886</v>
      </c>
      <c r="AH259" s="129">
        <v>196557</v>
      </c>
      <c r="AI259" s="129">
        <v>204898</v>
      </c>
      <c r="AJ259" s="129">
        <v>1512</v>
      </c>
      <c r="AK259" s="129">
        <v>0</v>
      </c>
      <c r="AL259" s="129"/>
      <c r="AM259" s="129"/>
      <c r="AN259" s="129"/>
      <c r="AO259" s="129"/>
      <c r="AP259" s="129"/>
      <c r="AQ259" s="117">
        <f t="shared" si="140"/>
        <v>8048581</v>
      </c>
      <c r="AS259" s="228">
        <v>5739194</v>
      </c>
      <c r="AT259" s="183" t="s">
        <v>598</v>
      </c>
      <c r="AU259" s="129">
        <f>SUM(AS252,AS268,AS284)</f>
        <v>167976381</v>
      </c>
    </row>
    <row r="260" spans="2:47" x14ac:dyDescent="0.2">
      <c r="B260" s="144" t="s">
        <v>617</v>
      </c>
      <c r="C260" s="129">
        <v>0</v>
      </c>
      <c r="D260" s="129">
        <v>0</v>
      </c>
      <c r="E260" s="129">
        <v>0</v>
      </c>
      <c r="F260" s="129">
        <v>19636</v>
      </c>
      <c r="G260" s="129">
        <v>0</v>
      </c>
      <c r="H260" s="129">
        <v>0</v>
      </c>
      <c r="I260" s="129">
        <v>0</v>
      </c>
      <c r="J260" s="129">
        <v>0</v>
      </c>
      <c r="K260" s="129">
        <v>0</v>
      </c>
      <c r="L260" s="129">
        <v>4149</v>
      </c>
      <c r="M260" s="129">
        <v>0</v>
      </c>
      <c r="N260" s="129">
        <v>0</v>
      </c>
      <c r="O260" s="129">
        <v>0</v>
      </c>
      <c r="P260" s="129">
        <v>3431</v>
      </c>
      <c r="Q260" s="129">
        <v>48812</v>
      </c>
      <c r="R260" s="129">
        <v>0</v>
      </c>
      <c r="S260" s="129">
        <v>0</v>
      </c>
      <c r="T260" s="129">
        <v>0</v>
      </c>
      <c r="U260" s="129">
        <v>0</v>
      </c>
      <c r="V260" s="129">
        <v>0</v>
      </c>
      <c r="W260" s="129">
        <v>0</v>
      </c>
      <c r="X260" s="129">
        <v>0</v>
      </c>
      <c r="Y260" s="129">
        <v>0</v>
      </c>
      <c r="Z260" s="129">
        <v>0</v>
      </c>
      <c r="AA260" s="129">
        <v>0</v>
      </c>
      <c r="AB260" s="129">
        <v>0</v>
      </c>
      <c r="AC260" s="129">
        <v>0</v>
      </c>
      <c r="AD260" s="129">
        <v>0</v>
      </c>
      <c r="AE260" s="129">
        <v>0</v>
      </c>
      <c r="AF260" s="129">
        <v>0</v>
      </c>
      <c r="AG260" s="129">
        <v>0</v>
      </c>
      <c r="AH260" s="129">
        <v>0</v>
      </c>
      <c r="AI260" s="129">
        <v>0</v>
      </c>
      <c r="AJ260" s="129">
        <v>423</v>
      </c>
      <c r="AK260" s="129">
        <v>0</v>
      </c>
      <c r="AL260" s="129"/>
      <c r="AM260" s="129"/>
      <c r="AN260" s="129"/>
      <c r="AO260" s="129"/>
      <c r="AP260" s="129"/>
      <c r="AQ260" s="117">
        <f t="shared" si="140"/>
        <v>76451</v>
      </c>
      <c r="AS260" s="228">
        <v>79949</v>
      </c>
      <c r="AT260" s="183" t="s">
        <v>599</v>
      </c>
      <c r="AU260" s="129">
        <f>SUM(AS253,AS269,AS285)</f>
        <v>9487137</v>
      </c>
    </row>
    <row r="261" spans="2:47" x14ac:dyDescent="0.2">
      <c r="B261" s="144" t="s">
        <v>618</v>
      </c>
      <c r="C261" s="129">
        <v>0</v>
      </c>
      <c r="D261" s="129">
        <v>0</v>
      </c>
      <c r="E261" s="129">
        <v>0</v>
      </c>
      <c r="F261" s="129">
        <v>0</v>
      </c>
      <c r="G261" s="129">
        <v>10232</v>
      </c>
      <c r="H261" s="129">
        <v>314035</v>
      </c>
      <c r="I261" s="129">
        <v>0</v>
      </c>
      <c r="J261" s="129">
        <v>0</v>
      </c>
      <c r="K261" s="129">
        <v>0</v>
      </c>
      <c r="L261" s="129">
        <v>1809</v>
      </c>
      <c r="M261" s="129">
        <v>0</v>
      </c>
      <c r="N261" s="129">
        <v>0</v>
      </c>
      <c r="O261" s="129">
        <v>0</v>
      </c>
      <c r="P261" s="129">
        <v>0</v>
      </c>
      <c r="Q261" s="129">
        <v>0</v>
      </c>
      <c r="R261" s="129">
        <v>-4811</v>
      </c>
      <c r="S261" s="129">
        <v>0</v>
      </c>
      <c r="T261" s="129">
        <v>0</v>
      </c>
      <c r="U261" s="129">
        <v>0</v>
      </c>
      <c r="V261" s="129">
        <v>0</v>
      </c>
      <c r="W261" s="129">
        <v>0</v>
      </c>
      <c r="X261" s="129">
        <v>0</v>
      </c>
      <c r="Y261" s="129">
        <v>0</v>
      </c>
      <c r="Z261" s="129">
        <v>0</v>
      </c>
      <c r="AA261" s="129">
        <v>0</v>
      </c>
      <c r="AB261" s="129">
        <v>0</v>
      </c>
      <c r="AC261" s="129">
        <v>0</v>
      </c>
      <c r="AD261" s="129">
        <v>0</v>
      </c>
      <c r="AE261" s="129">
        <v>94</v>
      </c>
      <c r="AF261" s="129">
        <v>0</v>
      </c>
      <c r="AG261" s="129">
        <v>0</v>
      </c>
      <c r="AH261" s="129">
        <v>1414</v>
      </c>
      <c r="AI261" s="129">
        <v>0</v>
      </c>
      <c r="AJ261" s="129">
        <v>0</v>
      </c>
      <c r="AK261" s="129">
        <v>0</v>
      </c>
      <c r="AL261" s="129"/>
      <c r="AM261" s="129"/>
      <c r="AN261" s="129"/>
      <c r="AO261" s="129"/>
      <c r="AP261" s="129"/>
      <c r="AQ261" s="117">
        <f t="shared" si="140"/>
        <v>322773</v>
      </c>
      <c r="AS261" s="228">
        <v>410872</v>
      </c>
      <c r="AT261" s="183" t="s">
        <v>600</v>
      </c>
      <c r="AU261" s="129">
        <f>SUM(AS254,AS270,AS286)</f>
        <v>7568906</v>
      </c>
    </row>
    <row r="262" spans="2:47" x14ac:dyDescent="0.2">
      <c r="B262" s="144" t="s">
        <v>619</v>
      </c>
      <c r="C262" s="129">
        <v>0</v>
      </c>
      <c r="D262" s="129">
        <v>0</v>
      </c>
      <c r="E262" s="129">
        <v>0</v>
      </c>
      <c r="F262" s="129">
        <v>0</v>
      </c>
      <c r="G262" s="129">
        <v>0</v>
      </c>
      <c r="H262" s="129">
        <v>0</v>
      </c>
      <c r="I262" s="129">
        <v>0</v>
      </c>
      <c r="J262" s="129">
        <v>0</v>
      </c>
      <c r="K262" s="129">
        <v>0</v>
      </c>
      <c r="L262" s="129">
        <v>0</v>
      </c>
      <c r="M262" s="129">
        <v>0</v>
      </c>
      <c r="N262" s="129">
        <v>0</v>
      </c>
      <c r="O262" s="129">
        <v>0</v>
      </c>
      <c r="P262" s="129">
        <v>0</v>
      </c>
      <c r="Q262" s="129">
        <v>0</v>
      </c>
      <c r="R262" s="129">
        <v>0</v>
      </c>
      <c r="S262" s="129">
        <v>0</v>
      </c>
      <c r="T262" s="129">
        <v>0</v>
      </c>
      <c r="U262" s="129">
        <v>0</v>
      </c>
      <c r="V262" s="129">
        <v>0</v>
      </c>
      <c r="W262" s="129">
        <v>0</v>
      </c>
      <c r="X262" s="129">
        <v>0</v>
      </c>
      <c r="Y262" s="129">
        <v>99629</v>
      </c>
      <c r="Z262" s="129">
        <v>0</v>
      </c>
      <c r="AA262" s="129">
        <v>0</v>
      </c>
      <c r="AB262" s="129">
        <v>0</v>
      </c>
      <c r="AC262" s="129">
        <v>10862</v>
      </c>
      <c r="AD262" s="129">
        <v>0</v>
      </c>
      <c r="AE262" s="129">
        <v>0</v>
      </c>
      <c r="AF262" s="129">
        <v>0</v>
      </c>
      <c r="AG262" s="129">
        <v>0</v>
      </c>
      <c r="AH262" s="129">
        <v>0</v>
      </c>
      <c r="AI262" s="129">
        <v>0</v>
      </c>
      <c r="AJ262" s="129">
        <v>0</v>
      </c>
      <c r="AK262" s="129">
        <v>0</v>
      </c>
      <c r="AL262" s="129"/>
      <c r="AM262" s="129"/>
      <c r="AN262" s="129"/>
      <c r="AO262" s="129"/>
      <c r="AP262" s="129"/>
      <c r="AQ262" s="117">
        <f t="shared" si="140"/>
        <v>110491</v>
      </c>
      <c r="AS262" s="228">
        <v>34922</v>
      </c>
      <c r="AT262" s="183" t="s">
        <v>601</v>
      </c>
      <c r="AU262" s="129">
        <f>SUM(AS305:AS306)</f>
        <v>89148920</v>
      </c>
    </row>
    <row r="263" spans="2:47" x14ac:dyDescent="0.2">
      <c r="B263" s="144" t="s">
        <v>620</v>
      </c>
      <c r="C263" s="129">
        <v>0</v>
      </c>
      <c r="D263" s="129">
        <v>0</v>
      </c>
      <c r="E263" s="129">
        <v>0</v>
      </c>
      <c r="F263" s="129">
        <v>0</v>
      </c>
      <c r="G263" s="129">
        <v>0</v>
      </c>
      <c r="H263" s="129">
        <v>0</v>
      </c>
      <c r="I263" s="129">
        <v>0</v>
      </c>
      <c r="J263" s="129">
        <v>0</v>
      </c>
      <c r="K263" s="129">
        <v>0</v>
      </c>
      <c r="L263" s="129">
        <v>0</v>
      </c>
      <c r="M263" s="129">
        <v>0</v>
      </c>
      <c r="N263" s="129">
        <v>0</v>
      </c>
      <c r="O263" s="129">
        <v>0</v>
      </c>
      <c r="P263" s="129">
        <v>0</v>
      </c>
      <c r="Q263" s="129">
        <v>0</v>
      </c>
      <c r="R263" s="129">
        <v>0</v>
      </c>
      <c r="S263" s="129">
        <v>0</v>
      </c>
      <c r="T263" s="129">
        <v>0</v>
      </c>
      <c r="U263" s="129">
        <v>0</v>
      </c>
      <c r="V263" s="129">
        <v>0</v>
      </c>
      <c r="W263" s="129">
        <v>0</v>
      </c>
      <c r="X263" s="129">
        <v>0</v>
      </c>
      <c r="Y263" s="129">
        <v>0</v>
      </c>
      <c r="Z263" s="129">
        <v>0</v>
      </c>
      <c r="AA263" s="129">
        <v>573649</v>
      </c>
      <c r="AB263" s="129">
        <v>0</v>
      </c>
      <c r="AC263" s="129">
        <v>0</v>
      </c>
      <c r="AD263" s="129">
        <v>0</v>
      </c>
      <c r="AE263" s="129">
        <v>0</v>
      </c>
      <c r="AF263" s="129">
        <v>0</v>
      </c>
      <c r="AG263" s="129">
        <v>0</v>
      </c>
      <c r="AH263" s="129">
        <v>0</v>
      </c>
      <c r="AI263" s="129">
        <v>0</v>
      </c>
      <c r="AJ263" s="129">
        <v>0</v>
      </c>
      <c r="AK263" s="129">
        <v>0</v>
      </c>
      <c r="AL263" s="129"/>
      <c r="AM263" s="129"/>
      <c r="AN263" s="129"/>
      <c r="AO263" s="129"/>
      <c r="AP263" s="129"/>
      <c r="AQ263" s="117">
        <f t="shared" si="140"/>
        <v>573649</v>
      </c>
      <c r="AS263" s="228">
        <v>490168</v>
      </c>
      <c r="AT263" s="183" t="s">
        <v>602</v>
      </c>
      <c r="AU263" s="129">
        <f>SUM(AS255,AS271,AS287)</f>
        <v>102079</v>
      </c>
    </row>
    <row r="264" spans="2:47" x14ac:dyDescent="0.2">
      <c r="B264" s="144" t="s">
        <v>621</v>
      </c>
      <c r="C264" s="129">
        <v>0</v>
      </c>
      <c r="D264" s="129">
        <v>0</v>
      </c>
      <c r="E264" s="129">
        <v>0</v>
      </c>
      <c r="F264" s="129">
        <v>0</v>
      </c>
      <c r="G264" s="129">
        <v>0</v>
      </c>
      <c r="H264" s="129">
        <v>0</v>
      </c>
      <c r="I264" s="129">
        <v>0</v>
      </c>
      <c r="J264" s="129">
        <v>0</v>
      </c>
      <c r="K264" s="129">
        <v>0</v>
      </c>
      <c r="L264" s="129">
        <v>0</v>
      </c>
      <c r="M264" s="129">
        <v>0</v>
      </c>
      <c r="N264" s="129">
        <v>0</v>
      </c>
      <c r="O264" s="129">
        <v>0</v>
      </c>
      <c r="P264" s="129">
        <v>0</v>
      </c>
      <c r="Q264" s="129">
        <v>0</v>
      </c>
      <c r="R264" s="129">
        <v>22494</v>
      </c>
      <c r="S264" s="129">
        <v>0</v>
      </c>
      <c r="T264" s="129">
        <v>0</v>
      </c>
      <c r="U264" s="129">
        <v>0</v>
      </c>
      <c r="V264" s="129">
        <v>0</v>
      </c>
      <c r="W264" s="129">
        <v>0</v>
      </c>
      <c r="X264" s="129">
        <v>0</v>
      </c>
      <c r="Y264" s="129">
        <v>0</v>
      </c>
      <c r="Z264" s="129">
        <v>0</v>
      </c>
      <c r="AA264" s="129">
        <v>0</v>
      </c>
      <c r="AB264" s="129">
        <v>0</v>
      </c>
      <c r="AC264" s="129">
        <v>0</v>
      </c>
      <c r="AD264" s="129">
        <v>0</v>
      </c>
      <c r="AE264" s="129">
        <v>0</v>
      </c>
      <c r="AF264" s="129">
        <v>0</v>
      </c>
      <c r="AG264" s="129">
        <v>0</v>
      </c>
      <c r="AH264" s="129">
        <v>0</v>
      </c>
      <c r="AI264" s="129">
        <v>0</v>
      </c>
      <c r="AJ264" s="129">
        <v>0</v>
      </c>
      <c r="AK264" s="129">
        <v>0</v>
      </c>
      <c r="AL264" s="129"/>
      <c r="AM264" s="129"/>
      <c r="AN264" s="129"/>
      <c r="AO264" s="129"/>
      <c r="AP264" s="129"/>
      <c r="AQ264" s="117">
        <f t="shared" si="140"/>
        <v>22494</v>
      </c>
      <c r="AS264" s="228">
        <v>23160</v>
      </c>
      <c r="AT264" s="183" t="s">
        <v>603</v>
      </c>
      <c r="AU264" s="129">
        <f>SUM(AS263,AS279,AS295,AS295)</f>
        <v>490168</v>
      </c>
    </row>
    <row r="265" spans="2:47" x14ac:dyDescent="0.2">
      <c r="B265" s="136" t="s">
        <v>505</v>
      </c>
      <c r="C265" s="126"/>
      <c r="D265" s="126"/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  <c r="Z265" s="126"/>
      <c r="AA265" s="126"/>
      <c r="AB265" s="126"/>
      <c r="AC265" s="126"/>
      <c r="AD265" s="126"/>
      <c r="AE265" s="126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23">
        <f t="shared" si="140"/>
        <v>0</v>
      </c>
      <c r="AS265" s="23"/>
      <c r="AT265" s="183" t="s">
        <v>604</v>
      </c>
      <c r="AU265" s="129">
        <f>SUM(AS264,AS280,AS296)</f>
        <v>1477808</v>
      </c>
    </row>
    <row r="266" spans="2:47" x14ac:dyDescent="0.2">
      <c r="B266" s="144" t="s">
        <v>622</v>
      </c>
      <c r="C266" s="129">
        <v>0</v>
      </c>
      <c r="D266" s="129">
        <v>0</v>
      </c>
      <c r="E266" s="129">
        <v>0</v>
      </c>
      <c r="F266" s="129">
        <v>0</v>
      </c>
      <c r="G266" s="129">
        <v>0</v>
      </c>
      <c r="H266" s="129">
        <v>0</v>
      </c>
      <c r="I266" s="129">
        <v>0</v>
      </c>
      <c r="J266" s="129">
        <v>0</v>
      </c>
      <c r="K266" s="129">
        <v>0</v>
      </c>
      <c r="L266" s="129">
        <v>0</v>
      </c>
      <c r="M266" s="129">
        <v>0</v>
      </c>
      <c r="N266" s="129">
        <v>0</v>
      </c>
      <c r="O266" s="129">
        <v>0</v>
      </c>
      <c r="P266" s="129">
        <v>0</v>
      </c>
      <c r="Q266" s="129">
        <v>0</v>
      </c>
      <c r="R266" s="129">
        <v>0</v>
      </c>
      <c r="S266" s="129">
        <v>0</v>
      </c>
      <c r="T266" s="129">
        <v>0</v>
      </c>
      <c r="U266" s="129">
        <v>0</v>
      </c>
      <c r="V266" s="129">
        <v>0</v>
      </c>
      <c r="W266" s="129">
        <v>0</v>
      </c>
      <c r="X266" s="129">
        <v>0</v>
      </c>
      <c r="Y266" s="129">
        <v>0</v>
      </c>
      <c r="Z266" s="129">
        <v>0</v>
      </c>
      <c r="AA266" s="129">
        <v>0</v>
      </c>
      <c r="AB266" s="129">
        <v>0</v>
      </c>
      <c r="AC266" s="129">
        <v>0</v>
      </c>
      <c r="AD266" s="129">
        <v>0</v>
      </c>
      <c r="AE266" s="129">
        <v>0</v>
      </c>
      <c r="AF266" s="129">
        <v>0</v>
      </c>
      <c r="AG266" s="129">
        <v>0</v>
      </c>
      <c r="AH266" s="129">
        <v>0</v>
      </c>
      <c r="AI266" s="129">
        <v>0</v>
      </c>
      <c r="AJ266" s="129">
        <v>0</v>
      </c>
      <c r="AK266" s="129">
        <v>0</v>
      </c>
      <c r="AL266" s="129"/>
      <c r="AM266" s="129"/>
      <c r="AN266" s="129"/>
      <c r="AO266" s="129"/>
      <c r="AP266" s="129"/>
      <c r="AQ266" s="117">
        <f t="shared" si="140"/>
        <v>0</v>
      </c>
      <c r="AS266" s="228">
        <v>0</v>
      </c>
      <c r="AT266" s="183" t="s">
        <v>605</v>
      </c>
      <c r="AU266" s="129">
        <f>SUM(AU267:AU269)</f>
        <v>492084036</v>
      </c>
    </row>
    <row r="267" spans="2:47" x14ac:dyDescent="0.2">
      <c r="B267" s="144" t="s">
        <v>623</v>
      </c>
      <c r="C267" s="129">
        <v>0</v>
      </c>
      <c r="D267" s="129">
        <v>0</v>
      </c>
      <c r="E267" s="129">
        <v>4417</v>
      </c>
      <c r="F267" s="129">
        <v>3734359</v>
      </c>
      <c r="G267" s="129">
        <v>3558924</v>
      </c>
      <c r="H267" s="129">
        <v>-12252</v>
      </c>
      <c r="I267" s="129">
        <v>324854</v>
      </c>
      <c r="J267" s="129">
        <v>834146</v>
      </c>
      <c r="K267" s="129">
        <v>0</v>
      </c>
      <c r="L267" s="129">
        <v>2052552</v>
      </c>
      <c r="M267" s="129">
        <v>0</v>
      </c>
      <c r="N267" s="129">
        <v>0</v>
      </c>
      <c r="O267" s="129">
        <v>0</v>
      </c>
      <c r="P267" s="129">
        <v>5249</v>
      </c>
      <c r="Q267" s="129">
        <v>0</v>
      </c>
      <c r="R267" s="129">
        <v>281300</v>
      </c>
      <c r="S267" s="129">
        <v>0</v>
      </c>
      <c r="T267" s="129">
        <v>0</v>
      </c>
      <c r="U267" s="129">
        <v>422375</v>
      </c>
      <c r="V267" s="129">
        <v>0</v>
      </c>
      <c r="W267" s="129">
        <v>0</v>
      </c>
      <c r="X267" s="129">
        <v>3708762</v>
      </c>
      <c r="Y267" s="129">
        <v>885437</v>
      </c>
      <c r="Z267" s="129">
        <v>3927709</v>
      </c>
      <c r="AA267" s="129">
        <v>21215</v>
      </c>
      <c r="AB267" s="129">
        <v>0</v>
      </c>
      <c r="AC267" s="129">
        <v>22107</v>
      </c>
      <c r="AD267" s="129">
        <v>0</v>
      </c>
      <c r="AE267" s="129">
        <v>0</v>
      </c>
      <c r="AF267" s="129">
        <v>0</v>
      </c>
      <c r="AG267" s="129">
        <v>29919</v>
      </c>
      <c r="AH267" s="129">
        <v>1141651</v>
      </c>
      <c r="AI267" s="129">
        <v>1145</v>
      </c>
      <c r="AJ267" s="129">
        <v>643612</v>
      </c>
      <c r="AK267" s="129">
        <v>24890</v>
      </c>
      <c r="AL267" s="129"/>
      <c r="AM267" s="129"/>
      <c r="AN267" s="129"/>
      <c r="AO267" s="129"/>
      <c r="AP267" s="129"/>
      <c r="AQ267" s="117">
        <f t="shared" si="140"/>
        <v>21612371</v>
      </c>
      <c r="AS267" s="228">
        <v>24842029</v>
      </c>
      <c r="AT267" s="215" t="s">
        <v>592</v>
      </c>
      <c r="AU267" s="129">
        <f>SUM(AS299:AS300)</f>
        <v>357603665</v>
      </c>
    </row>
    <row r="268" spans="2:47" x14ac:dyDescent="0.2">
      <c r="B268" s="144" t="s">
        <v>624</v>
      </c>
      <c r="C268" s="129">
        <v>0</v>
      </c>
      <c r="D268" s="129">
        <v>0</v>
      </c>
      <c r="E268" s="129">
        <v>0</v>
      </c>
      <c r="F268" s="129">
        <v>0</v>
      </c>
      <c r="G268" s="129">
        <v>0</v>
      </c>
      <c r="H268" s="129">
        <v>0</v>
      </c>
      <c r="I268" s="129">
        <v>0</v>
      </c>
      <c r="J268" s="129">
        <v>0</v>
      </c>
      <c r="K268" s="129">
        <v>0</v>
      </c>
      <c r="L268" s="129">
        <v>1207833</v>
      </c>
      <c r="M268" s="129">
        <v>0</v>
      </c>
      <c r="N268" s="129">
        <v>0</v>
      </c>
      <c r="O268" s="129">
        <v>0</v>
      </c>
      <c r="P268" s="129">
        <v>0</v>
      </c>
      <c r="Q268" s="129">
        <v>0</v>
      </c>
      <c r="R268" s="129">
        <v>0</v>
      </c>
      <c r="S268" s="129">
        <v>0</v>
      </c>
      <c r="T268" s="129">
        <v>0</v>
      </c>
      <c r="U268" s="129">
        <v>0</v>
      </c>
      <c r="V268" s="129">
        <v>0</v>
      </c>
      <c r="W268" s="129">
        <v>0</v>
      </c>
      <c r="X268" s="129">
        <v>0</v>
      </c>
      <c r="Y268" s="129">
        <v>0</v>
      </c>
      <c r="Z268" s="129">
        <v>0</v>
      </c>
      <c r="AA268" s="129">
        <v>205321</v>
      </c>
      <c r="AB268" s="129">
        <v>0</v>
      </c>
      <c r="AC268" s="129">
        <v>0</v>
      </c>
      <c r="AD268" s="129">
        <v>0</v>
      </c>
      <c r="AE268" s="129">
        <v>0</v>
      </c>
      <c r="AF268" s="129">
        <v>0</v>
      </c>
      <c r="AG268" s="129">
        <v>0</v>
      </c>
      <c r="AH268" s="129">
        <v>0</v>
      </c>
      <c r="AI268" s="129">
        <v>0</v>
      </c>
      <c r="AJ268" s="129">
        <v>0</v>
      </c>
      <c r="AK268" s="129">
        <v>0</v>
      </c>
      <c r="AL268" s="129"/>
      <c r="AM268" s="129"/>
      <c r="AN268" s="129"/>
      <c r="AO268" s="129"/>
      <c r="AP268" s="129"/>
      <c r="AQ268" s="117">
        <f t="shared" si="140"/>
        <v>1413154</v>
      </c>
      <c r="AS268" s="228">
        <v>349924</v>
      </c>
      <c r="AT268" s="215" t="s">
        <v>593</v>
      </c>
      <c r="AU268" s="129">
        <f>SUM(AS301:AS302)</f>
        <v>107550381</v>
      </c>
    </row>
    <row r="269" spans="2:47" x14ac:dyDescent="0.2">
      <c r="B269" s="144" t="s">
        <v>625</v>
      </c>
      <c r="C269" s="129">
        <v>0</v>
      </c>
      <c r="D269" s="129">
        <v>0</v>
      </c>
      <c r="E269" s="129">
        <v>0</v>
      </c>
      <c r="F269" s="129">
        <v>0</v>
      </c>
      <c r="G269" s="129">
        <v>0</v>
      </c>
      <c r="H269" s="129">
        <v>0</v>
      </c>
      <c r="I269" s="129">
        <v>0</v>
      </c>
      <c r="J269" s="129">
        <v>0</v>
      </c>
      <c r="K269" s="129">
        <v>0</v>
      </c>
      <c r="L269" s="129">
        <v>0</v>
      </c>
      <c r="M269" s="129">
        <v>0</v>
      </c>
      <c r="N269" s="129">
        <v>0</v>
      </c>
      <c r="O269" s="129">
        <v>0</v>
      </c>
      <c r="P269" s="129">
        <v>0</v>
      </c>
      <c r="Q269" s="129">
        <v>0</v>
      </c>
      <c r="R269" s="129">
        <v>0</v>
      </c>
      <c r="S269" s="129">
        <v>0</v>
      </c>
      <c r="T269" s="129">
        <v>0</v>
      </c>
      <c r="U269" s="129">
        <v>0</v>
      </c>
      <c r="V269" s="129">
        <v>0</v>
      </c>
      <c r="W269" s="129">
        <v>0</v>
      </c>
      <c r="X269" s="129">
        <v>0</v>
      </c>
      <c r="Y269" s="129">
        <v>0</v>
      </c>
      <c r="Z269" s="129">
        <v>0</v>
      </c>
      <c r="AA269" s="129">
        <v>0</v>
      </c>
      <c r="AB269" s="129">
        <v>0</v>
      </c>
      <c r="AC269" s="129">
        <v>495</v>
      </c>
      <c r="AD269" s="129">
        <v>0</v>
      </c>
      <c r="AE269" s="129">
        <v>0</v>
      </c>
      <c r="AF269" s="129">
        <v>0</v>
      </c>
      <c r="AG269" s="129">
        <v>0</v>
      </c>
      <c r="AH269" s="129">
        <v>0</v>
      </c>
      <c r="AI269" s="129">
        <v>0</v>
      </c>
      <c r="AJ269" s="129">
        <v>0</v>
      </c>
      <c r="AK269" s="129">
        <v>0</v>
      </c>
      <c r="AL269" s="129"/>
      <c r="AM269" s="129"/>
      <c r="AN269" s="129"/>
      <c r="AO269" s="129"/>
      <c r="AP269" s="129"/>
      <c r="AQ269" s="117">
        <f t="shared" si="140"/>
        <v>495</v>
      </c>
      <c r="AS269" s="228">
        <v>533</v>
      </c>
      <c r="AT269" s="215" t="s">
        <v>594</v>
      </c>
      <c r="AU269" s="129">
        <f>AS303</f>
        <v>26929990</v>
      </c>
    </row>
    <row r="270" spans="2:47" x14ac:dyDescent="0.2">
      <c r="B270" s="144" t="s">
        <v>626</v>
      </c>
      <c r="C270" s="129">
        <v>0</v>
      </c>
      <c r="D270" s="129">
        <v>0</v>
      </c>
      <c r="E270" s="129">
        <v>0</v>
      </c>
      <c r="F270" s="129">
        <v>0</v>
      </c>
      <c r="G270" s="129">
        <v>0</v>
      </c>
      <c r="H270" s="129">
        <v>0</v>
      </c>
      <c r="I270" s="129">
        <v>0</v>
      </c>
      <c r="J270" s="129">
        <v>0</v>
      </c>
      <c r="K270" s="129">
        <v>0</v>
      </c>
      <c r="L270" s="129">
        <v>0</v>
      </c>
      <c r="M270" s="129">
        <v>0</v>
      </c>
      <c r="N270" s="129">
        <v>0</v>
      </c>
      <c r="O270" s="129">
        <v>0</v>
      </c>
      <c r="P270" s="129">
        <v>0</v>
      </c>
      <c r="Q270" s="129">
        <v>0</v>
      </c>
      <c r="R270" s="129">
        <v>0</v>
      </c>
      <c r="S270" s="129">
        <v>0</v>
      </c>
      <c r="T270" s="129">
        <v>0</v>
      </c>
      <c r="U270" s="129">
        <v>0</v>
      </c>
      <c r="V270" s="129">
        <v>0</v>
      </c>
      <c r="W270" s="129">
        <v>0</v>
      </c>
      <c r="X270" s="129">
        <v>0</v>
      </c>
      <c r="Y270" s="129">
        <v>0</v>
      </c>
      <c r="Z270" s="129">
        <v>0</v>
      </c>
      <c r="AA270" s="129">
        <v>0</v>
      </c>
      <c r="AB270" s="129">
        <v>0</v>
      </c>
      <c r="AC270" s="129">
        <v>0</v>
      </c>
      <c r="AD270" s="129">
        <v>0</v>
      </c>
      <c r="AE270" s="129">
        <v>0</v>
      </c>
      <c r="AF270" s="129">
        <v>0</v>
      </c>
      <c r="AG270" s="129">
        <v>0</v>
      </c>
      <c r="AH270" s="129">
        <v>0</v>
      </c>
      <c r="AI270" s="129">
        <v>0</v>
      </c>
      <c r="AJ270" s="129">
        <v>0</v>
      </c>
      <c r="AK270" s="129">
        <v>0</v>
      </c>
      <c r="AL270" s="129"/>
      <c r="AM270" s="129"/>
      <c r="AN270" s="129"/>
      <c r="AO270" s="129"/>
      <c r="AP270" s="129"/>
      <c r="AQ270" s="117">
        <f t="shared" si="140"/>
        <v>0</v>
      </c>
      <c r="AS270" s="228">
        <v>0</v>
      </c>
      <c r="AT270" s="183" t="s">
        <v>606</v>
      </c>
      <c r="AU270" s="129">
        <f>SUM(AS298,AS304)</f>
        <v>212108017</v>
      </c>
    </row>
    <row r="271" spans="2:47" x14ac:dyDescent="0.2">
      <c r="B271" s="144" t="s">
        <v>627</v>
      </c>
      <c r="C271" s="129">
        <v>0</v>
      </c>
      <c r="D271" s="129">
        <v>0</v>
      </c>
      <c r="E271" s="129">
        <v>0</v>
      </c>
      <c r="F271" s="129">
        <v>0</v>
      </c>
      <c r="G271" s="129">
        <v>0</v>
      </c>
      <c r="H271" s="129">
        <v>0</v>
      </c>
      <c r="I271" s="129">
        <v>0</v>
      </c>
      <c r="J271" s="129">
        <v>0</v>
      </c>
      <c r="K271" s="129">
        <v>0</v>
      </c>
      <c r="L271" s="129">
        <v>0</v>
      </c>
      <c r="M271" s="129">
        <v>0</v>
      </c>
      <c r="N271" s="129">
        <v>0</v>
      </c>
      <c r="O271" s="129">
        <v>0</v>
      </c>
      <c r="P271" s="129">
        <v>0</v>
      </c>
      <c r="Q271" s="129">
        <v>0</v>
      </c>
      <c r="R271" s="129">
        <v>0</v>
      </c>
      <c r="S271" s="129">
        <v>0</v>
      </c>
      <c r="T271" s="129">
        <v>0</v>
      </c>
      <c r="U271" s="129">
        <v>0</v>
      </c>
      <c r="V271" s="129">
        <v>0</v>
      </c>
      <c r="W271" s="129">
        <v>0</v>
      </c>
      <c r="X271" s="129">
        <v>0</v>
      </c>
      <c r="Y271" s="129">
        <v>0</v>
      </c>
      <c r="Z271" s="129">
        <v>0</v>
      </c>
      <c r="AA271" s="129">
        <v>0</v>
      </c>
      <c r="AB271" s="129">
        <v>0</v>
      </c>
      <c r="AC271" s="129">
        <v>0</v>
      </c>
      <c r="AD271" s="129">
        <v>0</v>
      </c>
      <c r="AE271" s="129">
        <v>0</v>
      </c>
      <c r="AF271" s="129">
        <v>0</v>
      </c>
      <c r="AG271" s="129">
        <v>0</v>
      </c>
      <c r="AH271" s="129">
        <v>0</v>
      </c>
      <c r="AI271" s="129">
        <v>0</v>
      </c>
      <c r="AJ271" s="129">
        <v>0</v>
      </c>
      <c r="AK271" s="129">
        <v>0</v>
      </c>
      <c r="AL271" s="129"/>
      <c r="AM271" s="129"/>
      <c r="AN271" s="129"/>
      <c r="AO271" s="129"/>
      <c r="AP271" s="129"/>
      <c r="AQ271" s="117">
        <f t="shared" si="140"/>
        <v>0</v>
      </c>
      <c r="AS271" s="228">
        <v>0</v>
      </c>
      <c r="AT271" s="216" t="s">
        <v>284</v>
      </c>
      <c r="AU271" s="187">
        <f>SUM(AU250,AU256:AU266,AU270)</f>
        <v>1417329348</v>
      </c>
    </row>
    <row r="272" spans="2:47" x14ac:dyDescent="0.2">
      <c r="B272" s="144" t="s">
        <v>628</v>
      </c>
      <c r="C272" s="129">
        <v>0</v>
      </c>
      <c r="D272" s="129">
        <v>0</v>
      </c>
      <c r="E272" s="129">
        <v>0</v>
      </c>
      <c r="F272" s="129">
        <v>0</v>
      </c>
      <c r="G272" s="129">
        <v>926</v>
      </c>
      <c r="H272" s="129">
        <v>0</v>
      </c>
      <c r="I272" s="129">
        <v>0</v>
      </c>
      <c r="J272" s="129">
        <v>0</v>
      </c>
      <c r="K272" s="129">
        <v>0</v>
      </c>
      <c r="L272" s="129">
        <v>487536</v>
      </c>
      <c r="M272" s="129">
        <v>0</v>
      </c>
      <c r="N272" s="129">
        <v>0</v>
      </c>
      <c r="O272" s="129">
        <v>0</v>
      </c>
      <c r="P272" s="129">
        <v>0</v>
      </c>
      <c r="Q272" s="129">
        <v>0</v>
      </c>
      <c r="R272" s="129">
        <v>110</v>
      </c>
      <c r="S272" s="129">
        <v>0</v>
      </c>
      <c r="T272" s="129">
        <v>0</v>
      </c>
      <c r="U272" s="129">
        <v>0</v>
      </c>
      <c r="V272" s="129">
        <v>0</v>
      </c>
      <c r="W272" s="129">
        <v>0</v>
      </c>
      <c r="X272" s="129">
        <v>0</v>
      </c>
      <c r="Y272" s="129">
        <v>0</v>
      </c>
      <c r="Z272" s="129">
        <v>0</v>
      </c>
      <c r="AA272" s="129">
        <v>75354</v>
      </c>
      <c r="AB272" s="129">
        <v>0</v>
      </c>
      <c r="AC272" s="129">
        <v>0</v>
      </c>
      <c r="AD272" s="129">
        <v>0</v>
      </c>
      <c r="AE272" s="129">
        <v>0</v>
      </c>
      <c r="AF272" s="129">
        <v>0</v>
      </c>
      <c r="AG272" s="129">
        <v>0</v>
      </c>
      <c r="AH272" s="129">
        <v>0</v>
      </c>
      <c r="AI272" s="129">
        <v>0</v>
      </c>
      <c r="AJ272" s="129">
        <v>549904</v>
      </c>
      <c r="AK272" s="129">
        <v>11</v>
      </c>
      <c r="AL272" s="129"/>
      <c r="AM272" s="129"/>
      <c r="AN272" s="129"/>
      <c r="AO272" s="129"/>
      <c r="AP272" s="129"/>
      <c r="AQ272" s="117">
        <f t="shared" si="140"/>
        <v>1113841</v>
      </c>
      <c r="AS272" s="228">
        <v>920171</v>
      </c>
      <c r="AU272" s="148"/>
    </row>
    <row r="273" spans="2:47" x14ac:dyDescent="0.2">
      <c r="B273" s="144" t="s">
        <v>629</v>
      </c>
      <c r="C273" s="129">
        <v>0</v>
      </c>
      <c r="D273" s="129">
        <v>0</v>
      </c>
      <c r="E273" s="129">
        <v>0</v>
      </c>
      <c r="F273" s="129">
        <v>40401</v>
      </c>
      <c r="G273" s="129">
        <v>986886</v>
      </c>
      <c r="H273" s="129">
        <v>0</v>
      </c>
      <c r="I273" s="129">
        <v>66907</v>
      </c>
      <c r="J273" s="129">
        <v>289340</v>
      </c>
      <c r="K273" s="129">
        <v>0</v>
      </c>
      <c r="L273" s="129">
        <v>609161</v>
      </c>
      <c r="M273" s="129">
        <v>0</v>
      </c>
      <c r="N273" s="129">
        <v>0</v>
      </c>
      <c r="O273" s="129">
        <v>0</v>
      </c>
      <c r="P273" s="129">
        <v>553</v>
      </c>
      <c r="Q273" s="129">
        <v>0</v>
      </c>
      <c r="R273" s="129">
        <v>191971</v>
      </c>
      <c r="S273" s="129">
        <v>0</v>
      </c>
      <c r="T273" s="129">
        <v>0</v>
      </c>
      <c r="U273" s="129">
        <v>122141</v>
      </c>
      <c r="V273" s="129">
        <v>0</v>
      </c>
      <c r="W273" s="129">
        <v>0</v>
      </c>
      <c r="X273" s="129">
        <v>0</v>
      </c>
      <c r="Y273" s="129">
        <v>0</v>
      </c>
      <c r="Z273" s="129">
        <v>1174482</v>
      </c>
      <c r="AA273" s="129">
        <v>0</v>
      </c>
      <c r="AB273" s="129">
        <v>0</v>
      </c>
      <c r="AC273" s="129">
        <v>2643</v>
      </c>
      <c r="AD273" s="129">
        <v>0</v>
      </c>
      <c r="AE273" s="129">
        <v>0</v>
      </c>
      <c r="AF273" s="129">
        <v>0</v>
      </c>
      <c r="AG273" s="129">
        <v>11882</v>
      </c>
      <c r="AH273" s="129">
        <v>312662</v>
      </c>
      <c r="AI273" s="129">
        <v>19301</v>
      </c>
      <c r="AJ273" s="129">
        <v>406357</v>
      </c>
      <c r="AK273" s="129">
        <v>11540</v>
      </c>
      <c r="AL273" s="129"/>
      <c r="AM273" s="129"/>
      <c r="AN273" s="129"/>
      <c r="AO273" s="129"/>
      <c r="AP273" s="129"/>
      <c r="AQ273" s="117">
        <f t="shared" si="140"/>
        <v>4246227</v>
      </c>
      <c r="AS273" s="228">
        <v>4546241</v>
      </c>
      <c r="AU273" s="148"/>
    </row>
    <row r="274" spans="2:47" x14ac:dyDescent="0.2">
      <c r="B274" s="144" t="s">
        <v>630</v>
      </c>
      <c r="C274" s="129">
        <v>0</v>
      </c>
      <c r="D274" s="129">
        <v>24702</v>
      </c>
      <c r="E274" s="129">
        <v>31148</v>
      </c>
      <c r="F274" s="129">
        <v>8903501</v>
      </c>
      <c r="G274" s="129">
        <v>13449452</v>
      </c>
      <c r="H274" s="129">
        <v>0</v>
      </c>
      <c r="I274" s="129">
        <v>2985541</v>
      </c>
      <c r="J274" s="129">
        <v>14780941</v>
      </c>
      <c r="K274" s="129">
        <v>0</v>
      </c>
      <c r="L274" s="129">
        <v>15311774</v>
      </c>
      <c r="M274" s="129">
        <v>0</v>
      </c>
      <c r="N274" s="129">
        <v>0</v>
      </c>
      <c r="O274" s="129">
        <v>0</v>
      </c>
      <c r="P274" s="129">
        <v>289880</v>
      </c>
      <c r="Q274" s="129">
        <v>0</v>
      </c>
      <c r="R274" s="129">
        <v>10601578</v>
      </c>
      <c r="S274" s="129">
        <v>0</v>
      </c>
      <c r="T274" s="129">
        <v>0</v>
      </c>
      <c r="U274" s="129">
        <v>326013</v>
      </c>
      <c r="V274" s="129">
        <v>0</v>
      </c>
      <c r="W274" s="129">
        <v>0</v>
      </c>
      <c r="X274" s="129">
        <v>0</v>
      </c>
      <c r="Y274" s="129">
        <v>58757</v>
      </c>
      <c r="Z274" s="129">
        <v>27989043</v>
      </c>
      <c r="AA274" s="129">
        <v>0</v>
      </c>
      <c r="AB274" s="129">
        <v>0</v>
      </c>
      <c r="AC274" s="129">
        <v>0</v>
      </c>
      <c r="AD274" s="129">
        <v>0</v>
      </c>
      <c r="AE274" s="129">
        <v>9085</v>
      </c>
      <c r="AF274" s="129">
        <v>0</v>
      </c>
      <c r="AG274" s="129">
        <v>0</v>
      </c>
      <c r="AH274" s="129">
        <v>12642775</v>
      </c>
      <c r="AI274" s="129">
        <v>0</v>
      </c>
      <c r="AJ274" s="129">
        <v>9532770</v>
      </c>
      <c r="AK274" s="129">
        <v>2852</v>
      </c>
      <c r="AL274" s="129"/>
      <c r="AM274" s="129"/>
      <c r="AN274" s="129"/>
      <c r="AO274" s="129"/>
      <c r="AP274" s="129"/>
      <c r="AQ274" s="117">
        <f t="shared" si="140"/>
        <v>116939812</v>
      </c>
      <c r="AS274" s="228">
        <v>121326314</v>
      </c>
      <c r="AU274" s="148"/>
    </row>
    <row r="275" spans="2:47" x14ac:dyDescent="0.2">
      <c r="B275" s="144" t="s">
        <v>631</v>
      </c>
      <c r="C275" s="129">
        <v>0</v>
      </c>
      <c r="D275" s="129">
        <v>0</v>
      </c>
      <c r="E275" s="129">
        <v>2175</v>
      </c>
      <c r="F275" s="129">
        <v>59221</v>
      </c>
      <c r="G275" s="129">
        <v>932013</v>
      </c>
      <c r="H275" s="129">
        <v>0</v>
      </c>
      <c r="I275" s="129">
        <v>0</v>
      </c>
      <c r="J275" s="129">
        <v>368462</v>
      </c>
      <c r="K275" s="129">
        <v>0</v>
      </c>
      <c r="L275" s="129">
        <v>1078411</v>
      </c>
      <c r="M275" s="129">
        <v>0</v>
      </c>
      <c r="N275" s="129">
        <v>-19638</v>
      </c>
      <c r="O275" s="129">
        <v>0</v>
      </c>
      <c r="P275" s="129">
        <v>12486</v>
      </c>
      <c r="Q275" s="129">
        <v>0</v>
      </c>
      <c r="R275" s="129">
        <v>352463</v>
      </c>
      <c r="S275" s="129">
        <v>0</v>
      </c>
      <c r="T275" s="129">
        <v>0</v>
      </c>
      <c r="U275" s="129">
        <v>35021</v>
      </c>
      <c r="V275" s="129">
        <v>104650</v>
      </c>
      <c r="W275" s="129">
        <v>0</v>
      </c>
      <c r="X275" s="129">
        <v>72</v>
      </c>
      <c r="Y275" s="129">
        <v>573253</v>
      </c>
      <c r="Z275" s="129">
        <v>1041338</v>
      </c>
      <c r="AA275" s="129">
        <v>7270</v>
      </c>
      <c r="AB275" s="129">
        <v>0</v>
      </c>
      <c r="AC275" s="129">
        <v>0</v>
      </c>
      <c r="AD275" s="129">
        <v>0</v>
      </c>
      <c r="AE275" s="129">
        <v>0</v>
      </c>
      <c r="AF275" s="129">
        <v>0</v>
      </c>
      <c r="AG275" s="129">
        <v>4606</v>
      </c>
      <c r="AH275" s="129">
        <v>497870</v>
      </c>
      <c r="AI275" s="129">
        <v>21712</v>
      </c>
      <c r="AJ275" s="129">
        <v>247252</v>
      </c>
      <c r="AK275" s="129">
        <v>11942</v>
      </c>
      <c r="AL275" s="129"/>
      <c r="AM275" s="129"/>
      <c r="AN275" s="129"/>
      <c r="AO275" s="129"/>
      <c r="AP275" s="129"/>
      <c r="AQ275" s="117">
        <f t="shared" si="140"/>
        <v>5330579</v>
      </c>
      <c r="AS275" s="228">
        <v>5066012</v>
      </c>
      <c r="AU275" s="148"/>
    </row>
    <row r="276" spans="2:47" x14ac:dyDescent="0.2">
      <c r="B276" s="144" t="s">
        <v>632</v>
      </c>
      <c r="C276" s="129">
        <v>0</v>
      </c>
      <c r="D276" s="129">
        <v>0</v>
      </c>
      <c r="E276" s="129">
        <v>0</v>
      </c>
      <c r="F276" s="129">
        <v>211</v>
      </c>
      <c r="G276" s="129">
        <v>659</v>
      </c>
      <c r="H276" s="129">
        <v>0</v>
      </c>
      <c r="I276" s="129">
        <v>0</v>
      </c>
      <c r="J276" s="129">
        <v>0</v>
      </c>
      <c r="K276" s="129">
        <v>0</v>
      </c>
      <c r="L276" s="129">
        <v>0</v>
      </c>
      <c r="M276" s="129">
        <v>0</v>
      </c>
      <c r="N276" s="129">
        <v>0</v>
      </c>
      <c r="O276" s="129">
        <v>0</v>
      </c>
      <c r="P276" s="129">
        <v>0</v>
      </c>
      <c r="Q276" s="129">
        <v>0</v>
      </c>
      <c r="R276" s="129">
        <v>0</v>
      </c>
      <c r="S276" s="129">
        <v>0</v>
      </c>
      <c r="T276" s="129">
        <v>0</v>
      </c>
      <c r="U276" s="129">
        <v>0</v>
      </c>
      <c r="V276" s="129">
        <v>0</v>
      </c>
      <c r="W276" s="129">
        <v>0</v>
      </c>
      <c r="X276" s="129">
        <v>0</v>
      </c>
      <c r="Y276" s="129">
        <v>-2228</v>
      </c>
      <c r="Z276" s="129">
        <v>789</v>
      </c>
      <c r="AA276" s="129">
        <v>0</v>
      </c>
      <c r="AB276" s="129">
        <v>0</v>
      </c>
      <c r="AC276" s="129">
        <v>0</v>
      </c>
      <c r="AD276" s="129">
        <v>0</v>
      </c>
      <c r="AE276" s="129">
        <v>0</v>
      </c>
      <c r="AF276" s="129">
        <v>0</v>
      </c>
      <c r="AG276" s="129">
        <v>0</v>
      </c>
      <c r="AH276" s="129">
        <v>0</v>
      </c>
      <c r="AI276" s="129">
        <v>0</v>
      </c>
      <c r="AJ276" s="129">
        <v>0</v>
      </c>
      <c r="AK276" s="129">
        <v>0</v>
      </c>
      <c r="AL276" s="129"/>
      <c r="AM276" s="129"/>
      <c r="AN276" s="129"/>
      <c r="AO276" s="129"/>
      <c r="AP276" s="129"/>
      <c r="AQ276" s="117">
        <f t="shared" si="140"/>
        <v>-569</v>
      </c>
      <c r="AS276" s="228">
        <v>3555</v>
      </c>
      <c r="AU276" s="148"/>
    </row>
    <row r="277" spans="2:47" x14ac:dyDescent="0.2">
      <c r="B277" s="144" t="s">
        <v>633</v>
      </c>
      <c r="C277" s="129">
        <v>0</v>
      </c>
      <c r="D277" s="129">
        <v>0</v>
      </c>
      <c r="E277" s="129">
        <v>0</v>
      </c>
      <c r="F277" s="129">
        <v>0</v>
      </c>
      <c r="G277" s="129">
        <v>0</v>
      </c>
      <c r="H277" s="129">
        <v>0</v>
      </c>
      <c r="I277" s="129">
        <v>0</v>
      </c>
      <c r="J277" s="129">
        <v>0</v>
      </c>
      <c r="K277" s="129">
        <v>0</v>
      </c>
      <c r="L277" s="129">
        <v>0</v>
      </c>
      <c r="M277" s="129">
        <v>0</v>
      </c>
      <c r="N277" s="129">
        <v>0</v>
      </c>
      <c r="O277" s="129">
        <v>0</v>
      </c>
      <c r="P277" s="129">
        <v>0</v>
      </c>
      <c r="Q277" s="129">
        <v>0</v>
      </c>
      <c r="R277" s="129">
        <v>0</v>
      </c>
      <c r="S277" s="129">
        <v>0</v>
      </c>
      <c r="T277" s="129">
        <v>0</v>
      </c>
      <c r="U277" s="129">
        <v>547079</v>
      </c>
      <c r="V277" s="129">
        <v>0</v>
      </c>
      <c r="W277" s="129">
        <v>0</v>
      </c>
      <c r="X277" s="129">
        <v>0</v>
      </c>
      <c r="Y277" s="129">
        <v>44395</v>
      </c>
      <c r="Z277" s="129">
        <v>0</v>
      </c>
      <c r="AA277" s="129">
        <v>0</v>
      </c>
      <c r="AB277" s="129">
        <v>0</v>
      </c>
      <c r="AC277" s="129">
        <v>13158</v>
      </c>
      <c r="AD277" s="129">
        <v>0</v>
      </c>
      <c r="AE277" s="129">
        <v>0</v>
      </c>
      <c r="AF277" s="129">
        <v>0</v>
      </c>
      <c r="AG277" s="129">
        <v>15304</v>
      </c>
      <c r="AH277" s="129">
        <v>0</v>
      </c>
      <c r="AI277" s="129">
        <v>0</v>
      </c>
      <c r="AJ277" s="129">
        <v>0</v>
      </c>
      <c r="AK277" s="129">
        <v>0</v>
      </c>
      <c r="AL277" s="129"/>
      <c r="AM277" s="129"/>
      <c r="AN277" s="129"/>
      <c r="AO277" s="129"/>
      <c r="AP277" s="129"/>
      <c r="AQ277" s="117">
        <f t="shared" si="140"/>
        <v>619936</v>
      </c>
      <c r="AS277" s="228">
        <v>1175709</v>
      </c>
      <c r="AU277" s="148"/>
    </row>
    <row r="278" spans="2:47" x14ac:dyDescent="0.2">
      <c r="B278" s="144" t="s">
        <v>634</v>
      </c>
      <c r="C278" s="129">
        <v>0</v>
      </c>
      <c r="D278" s="129">
        <v>0</v>
      </c>
      <c r="E278" s="129">
        <v>0</v>
      </c>
      <c r="F278" s="129">
        <v>1394344</v>
      </c>
      <c r="G278" s="129">
        <v>0</v>
      </c>
      <c r="H278" s="129">
        <v>0</v>
      </c>
      <c r="I278" s="129">
        <v>0</v>
      </c>
      <c r="J278" s="129">
        <v>0</v>
      </c>
      <c r="K278" s="129">
        <v>0</v>
      </c>
      <c r="L278" s="129">
        <v>0</v>
      </c>
      <c r="M278" s="129">
        <v>0</v>
      </c>
      <c r="N278" s="129">
        <v>0</v>
      </c>
      <c r="O278" s="129">
        <v>0</v>
      </c>
      <c r="P278" s="129">
        <v>494364</v>
      </c>
      <c r="Q278" s="129">
        <v>411983</v>
      </c>
      <c r="R278" s="129">
        <v>0</v>
      </c>
      <c r="S278" s="129">
        <v>0</v>
      </c>
      <c r="T278" s="129">
        <v>0</v>
      </c>
      <c r="U278" s="129">
        <v>50023</v>
      </c>
      <c r="V278" s="129">
        <v>70020</v>
      </c>
      <c r="W278" s="129">
        <v>0</v>
      </c>
      <c r="X278" s="129">
        <v>128378</v>
      </c>
      <c r="Y278" s="129">
        <v>0</v>
      </c>
      <c r="Z278" s="129">
        <v>0</v>
      </c>
      <c r="AA278" s="129">
        <v>38</v>
      </c>
      <c r="AB278" s="129">
        <v>0</v>
      </c>
      <c r="AC278" s="129">
        <v>215211</v>
      </c>
      <c r="AD278" s="129">
        <v>0</v>
      </c>
      <c r="AE278" s="129">
        <v>62</v>
      </c>
      <c r="AF278" s="129">
        <v>0</v>
      </c>
      <c r="AG278" s="129">
        <v>69856</v>
      </c>
      <c r="AH278" s="129">
        <v>685</v>
      </c>
      <c r="AI278" s="129">
        <v>98128</v>
      </c>
      <c r="AJ278" s="129">
        <v>101</v>
      </c>
      <c r="AK278" s="129">
        <v>0</v>
      </c>
      <c r="AL278" s="129"/>
      <c r="AM278" s="129"/>
      <c r="AN278" s="129"/>
      <c r="AO278" s="129"/>
      <c r="AP278" s="129"/>
      <c r="AQ278" s="117">
        <f t="shared" si="140"/>
        <v>2933193</v>
      </c>
      <c r="AS278" s="228">
        <v>1419202</v>
      </c>
      <c r="AU278" s="148"/>
    </row>
    <row r="279" spans="2:47" x14ac:dyDescent="0.2">
      <c r="B279" s="144" t="s">
        <v>635</v>
      </c>
      <c r="C279" s="129">
        <v>0</v>
      </c>
      <c r="D279" s="129">
        <v>0</v>
      </c>
      <c r="E279" s="129">
        <v>0</v>
      </c>
      <c r="F279" s="129">
        <v>0</v>
      </c>
      <c r="G279" s="129">
        <v>0</v>
      </c>
      <c r="H279" s="129">
        <v>0</v>
      </c>
      <c r="I279" s="129">
        <v>0</v>
      </c>
      <c r="J279" s="129">
        <v>0</v>
      </c>
      <c r="K279" s="129">
        <v>0</v>
      </c>
      <c r="L279" s="129">
        <v>0</v>
      </c>
      <c r="M279" s="129">
        <v>0</v>
      </c>
      <c r="N279" s="129">
        <v>0</v>
      </c>
      <c r="O279" s="129">
        <v>0</v>
      </c>
      <c r="P279" s="129">
        <v>0</v>
      </c>
      <c r="Q279" s="129">
        <v>0</v>
      </c>
      <c r="R279" s="129">
        <v>0</v>
      </c>
      <c r="S279" s="129">
        <v>0</v>
      </c>
      <c r="T279" s="129">
        <v>0</v>
      </c>
      <c r="U279" s="129">
        <v>0</v>
      </c>
      <c r="V279" s="129">
        <v>0</v>
      </c>
      <c r="W279" s="129">
        <v>0</v>
      </c>
      <c r="X279" s="129">
        <v>0</v>
      </c>
      <c r="Y279" s="129">
        <v>0</v>
      </c>
      <c r="Z279" s="129">
        <v>0</v>
      </c>
      <c r="AA279" s="129">
        <v>0</v>
      </c>
      <c r="AB279" s="129">
        <v>0</v>
      </c>
      <c r="AC279" s="129">
        <v>0</v>
      </c>
      <c r="AD279" s="129">
        <v>0</v>
      </c>
      <c r="AE279" s="129">
        <v>0</v>
      </c>
      <c r="AF279" s="129">
        <v>0</v>
      </c>
      <c r="AG279" s="129">
        <v>0</v>
      </c>
      <c r="AH279" s="129">
        <v>0</v>
      </c>
      <c r="AI279" s="129">
        <v>0</v>
      </c>
      <c r="AJ279" s="129">
        <v>0</v>
      </c>
      <c r="AK279" s="129">
        <v>0</v>
      </c>
      <c r="AL279" s="129"/>
      <c r="AM279" s="129"/>
      <c r="AN279" s="129"/>
      <c r="AO279" s="129"/>
      <c r="AP279" s="129"/>
      <c r="AQ279" s="117">
        <f t="shared" si="140"/>
        <v>0</v>
      </c>
      <c r="AS279" s="228">
        <v>0</v>
      </c>
      <c r="AU279" s="148"/>
    </row>
    <row r="280" spans="2:47" x14ac:dyDescent="0.2">
      <c r="B280" s="144" t="s">
        <v>636</v>
      </c>
      <c r="C280" s="129">
        <v>0</v>
      </c>
      <c r="D280" s="129">
        <v>0</v>
      </c>
      <c r="E280" s="129">
        <v>0</v>
      </c>
      <c r="F280" s="129">
        <v>0</v>
      </c>
      <c r="G280" s="129">
        <v>0</v>
      </c>
      <c r="H280" s="129">
        <v>0</v>
      </c>
      <c r="I280" s="129">
        <v>0</v>
      </c>
      <c r="J280" s="129">
        <v>0</v>
      </c>
      <c r="K280" s="129">
        <v>0</v>
      </c>
      <c r="L280" s="129">
        <v>0</v>
      </c>
      <c r="M280" s="129">
        <v>0</v>
      </c>
      <c r="N280" s="129">
        <v>0</v>
      </c>
      <c r="O280" s="129">
        <v>0</v>
      </c>
      <c r="P280" s="129">
        <v>0</v>
      </c>
      <c r="Q280" s="129">
        <v>0</v>
      </c>
      <c r="R280" s="129">
        <v>0</v>
      </c>
      <c r="S280" s="129">
        <v>0</v>
      </c>
      <c r="T280" s="129">
        <v>0</v>
      </c>
      <c r="U280" s="129">
        <v>0</v>
      </c>
      <c r="V280" s="129">
        <v>0</v>
      </c>
      <c r="W280" s="129">
        <v>0</v>
      </c>
      <c r="X280" s="129">
        <v>0</v>
      </c>
      <c r="Y280" s="129">
        <v>0</v>
      </c>
      <c r="Z280" s="129">
        <v>1</v>
      </c>
      <c r="AA280" s="129">
        <v>1507106</v>
      </c>
      <c r="AB280" s="129">
        <v>0</v>
      </c>
      <c r="AC280" s="129">
        <v>0</v>
      </c>
      <c r="AD280" s="129">
        <v>0</v>
      </c>
      <c r="AE280" s="129">
        <v>0</v>
      </c>
      <c r="AF280" s="129">
        <v>0</v>
      </c>
      <c r="AG280" s="129">
        <v>0</v>
      </c>
      <c r="AH280" s="129">
        <v>0</v>
      </c>
      <c r="AI280" s="129">
        <v>0</v>
      </c>
      <c r="AJ280" s="129">
        <v>0</v>
      </c>
      <c r="AK280" s="129">
        <v>0</v>
      </c>
      <c r="AL280" s="129"/>
      <c r="AM280" s="129"/>
      <c r="AN280" s="129"/>
      <c r="AO280" s="129"/>
      <c r="AP280" s="129"/>
      <c r="AQ280" s="117">
        <f t="shared" si="140"/>
        <v>1507107</v>
      </c>
      <c r="AS280" s="228">
        <v>1453075</v>
      </c>
      <c r="AU280" s="148"/>
    </row>
    <row r="281" spans="2:47" x14ac:dyDescent="0.2">
      <c r="B281" s="136" t="s">
        <v>536</v>
      </c>
      <c r="C281" s="126"/>
      <c r="D281" s="126"/>
      <c r="E281" s="126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6"/>
      <c r="Z281" s="126"/>
      <c r="AA281" s="126"/>
      <c r="AB281" s="126"/>
      <c r="AC281" s="126"/>
      <c r="AD281" s="126"/>
      <c r="AE281" s="126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23">
        <f t="shared" si="140"/>
        <v>0</v>
      </c>
      <c r="AS281" s="23"/>
      <c r="AU281" s="148"/>
    </row>
    <row r="282" spans="2:47" x14ac:dyDescent="0.2">
      <c r="B282" s="144" t="s">
        <v>637</v>
      </c>
      <c r="C282" s="129">
        <v>0</v>
      </c>
      <c r="D282" s="129">
        <v>0</v>
      </c>
      <c r="E282" s="129">
        <v>0</v>
      </c>
      <c r="F282" s="129">
        <v>0</v>
      </c>
      <c r="G282" s="129">
        <v>0</v>
      </c>
      <c r="H282" s="129">
        <v>0</v>
      </c>
      <c r="I282" s="129">
        <v>0</v>
      </c>
      <c r="J282" s="129">
        <v>0</v>
      </c>
      <c r="K282" s="129">
        <v>0</v>
      </c>
      <c r="L282" s="129">
        <v>0</v>
      </c>
      <c r="M282" s="129">
        <v>0</v>
      </c>
      <c r="N282" s="129">
        <v>0</v>
      </c>
      <c r="O282" s="129">
        <v>0</v>
      </c>
      <c r="P282" s="129">
        <v>0</v>
      </c>
      <c r="Q282" s="129">
        <v>0</v>
      </c>
      <c r="R282" s="129">
        <v>0</v>
      </c>
      <c r="S282" s="129">
        <v>0</v>
      </c>
      <c r="T282" s="129">
        <v>0</v>
      </c>
      <c r="U282" s="129">
        <v>0</v>
      </c>
      <c r="V282" s="129">
        <v>0</v>
      </c>
      <c r="W282" s="129">
        <v>0</v>
      </c>
      <c r="X282" s="129">
        <v>0</v>
      </c>
      <c r="Y282" s="129">
        <v>0</v>
      </c>
      <c r="Z282" s="129">
        <v>0</v>
      </c>
      <c r="AA282" s="129">
        <v>0</v>
      </c>
      <c r="AB282" s="129">
        <v>0</v>
      </c>
      <c r="AC282" s="129">
        <v>0</v>
      </c>
      <c r="AD282" s="129">
        <v>0</v>
      </c>
      <c r="AE282" s="129">
        <v>0</v>
      </c>
      <c r="AF282" s="129">
        <v>0</v>
      </c>
      <c r="AG282" s="129">
        <v>0</v>
      </c>
      <c r="AH282" s="129">
        <v>0</v>
      </c>
      <c r="AI282" s="129">
        <v>0</v>
      </c>
      <c r="AJ282" s="129">
        <v>0</v>
      </c>
      <c r="AK282" s="129">
        <v>0</v>
      </c>
      <c r="AL282" s="129"/>
      <c r="AM282" s="129"/>
      <c r="AN282" s="129"/>
      <c r="AO282" s="129"/>
      <c r="AP282" s="129"/>
      <c r="AQ282" s="117">
        <f t="shared" si="140"/>
        <v>0</v>
      </c>
      <c r="AS282" s="228">
        <v>0</v>
      </c>
      <c r="AU282" s="148"/>
    </row>
    <row r="283" spans="2:47" x14ac:dyDescent="0.2">
      <c r="B283" s="144" t="s">
        <v>638</v>
      </c>
      <c r="C283" s="129">
        <v>0</v>
      </c>
      <c r="D283" s="129">
        <v>0</v>
      </c>
      <c r="E283" s="129">
        <v>3164807</v>
      </c>
      <c r="F283" s="129">
        <v>5085200</v>
      </c>
      <c r="G283" s="129">
        <v>592020</v>
      </c>
      <c r="H283" s="129">
        <v>14291936</v>
      </c>
      <c r="I283" s="129">
        <v>0</v>
      </c>
      <c r="J283" s="129">
        <v>0</v>
      </c>
      <c r="K283" s="129">
        <v>3424198</v>
      </c>
      <c r="L283" s="129">
        <v>5935</v>
      </c>
      <c r="M283" s="129">
        <v>459510</v>
      </c>
      <c r="N283" s="129">
        <v>0</v>
      </c>
      <c r="O283" s="129">
        <v>0</v>
      </c>
      <c r="P283" s="129">
        <v>0</v>
      </c>
      <c r="Q283" s="129">
        <v>18901</v>
      </c>
      <c r="R283" s="129">
        <v>-33690</v>
      </c>
      <c r="S283" s="129">
        <v>0</v>
      </c>
      <c r="T283" s="129">
        <v>0</v>
      </c>
      <c r="U283" s="129">
        <v>0</v>
      </c>
      <c r="V283" s="129">
        <v>0</v>
      </c>
      <c r="W283" s="129">
        <v>0</v>
      </c>
      <c r="X283" s="129">
        <v>0</v>
      </c>
      <c r="Y283" s="129">
        <v>0</v>
      </c>
      <c r="Z283" s="129">
        <v>3741836</v>
      </c>
      <c r="AA283" s="129">
        <v>0</v>
      </c>
      <c r="AB283" s="129">
        <v>1597644</v>
      </c>
      <c r="AC283" s="129">
        <v>0</v>
      </c>
      <c r="AD283" s="129">
        <v>0</v>
      </c>
      <c r="AE283" s="129">
        <v>0</v>
      </c>
      <c r="AF283" s="129">
        <v>0</v>
      </c>
      <c r="AG283" s="129">
        <v>1955496</v>
      </c>
      <c r="AH283" s="129">
        <v>18905</v>
      </c>
      <c r="AI283" s="129">
        <v>0</v>
      </c>
      <c r="AJ283" s="129">
        <v>203355</v>
      </c>
      <c r="AK283" s="129">
        <v>2154558</v>
      </c>
      <c r="AL283" s="129"/>
      <c r="AM283" s="129"/>
      <c r="AN283" s="129"/>
      <c r="AO283" s="129"/>
      <c r="AP283" s="129"/>
      <c r="AQ283" s="117">
        <f t="shared" si="140"/>
        <v>36680611</v>
      </c>
      <c r="AS283" s="228">
        <v>38229771</v>
      </c>
      <c r="AU283" s="148"/>
    </row>
    <row r="284" spans="2:47" x14ac:dyDescent="0.2">
      <c r="B284" s="144" t="s">
        <v>639</v>
      </c>
      <c r="C284" s="129">
        <v>0</v>
      </c>
      <c r="D284" s="129">
        <v>0</v>
      </c>
      <c r="E284" s="129">
        <v>12750</v>
      </c>
      <c r="F284" s="129">
        <v>747231</v>
      </c>
      <c r="G284" s="129">
        <v>0</v>
      </c>
      <c r="H284" s="129">
        <v>0</v>
      </c>
      <c r="I284" s="129">
        <v>0</v>
      </c>
      <c r="J284" s="129">
        <v>0</v>
      </c>
      <c r="K284" s="129">
        <v>0</v>
      </c>
      <c r="L284" s="129">
        <v>964</v>
      </c>
      <c r="M284" s="129">
        <v>0</v>
      </c>
      <c r="N284" s="129">
        <v>0</v>
      </c>
      <c r="O284" s="129">
        <v>0</v>
      </c>
      <c r="P284" s="129">
        <v>0</v>
      </c>
      <c r="Q284" s="129">
        <v>0</v>
      </c>
      <c r="R284" s="129">
        <v>1725621</v>
      </c>
      <c r="S284" s="129">
        <v>0</v>
      </c>
      <c r="T284" s="129">
        <v>0</v>
      </c>
      <c r="U284" s="129">
        <v>0</v>
      </c>
      <c r="V284" s="129">
        <v>0</v>
      </c>
      <c r="W284" s="129">
        <v>0</v>
      </c>
      <c r="X284" s="129">
        <v>0</v>
      </c>
      <c r="Y284" s="129">
        <v>0</v>
      </c>
      <c r="Z284" s="129">
        <v>3709865</v>
      </c>
      <c r="AA284" s="129">
        <v>0</v>
      </c>
      <c r="AB284" s="129">
        <v>0</v>
      </c>
      <c r="AC284" s="129">
        <v>0</v>
      </c>
      <c r="AD284" s="129">
        <v>0</v>
      </c>
      <c r="AE284" s="129">
        <v>0</v>
      </c>
      <c r="AF284" s="129">
        <v>0</v>
      </c>
      <c r="AG284" s="129">
        <v>0</v>
      </c>
      <c r="AH284" s="129">
        <v>0</v>
      </c>
      <c r="AI284" s="129">
        <v>0</v>
      </c>
      <c r="AJ284" s="129">
        <v>0</v>
      </c>
      <c r="AK284" s="129">
        <v>0</v>
      </c>
      <c r="AL284" s="129"/>
      <c r="AM284" s="129"/>
      <c r="AN284" s="129"/>
      <c r="AO284" s="129"/>
      <c r="AP284" s="129"/>
      <c r="AQ284" s="117">
        <f t="shared" si="140"/>
        <v>6196431</v>
      </c>
      <c r="AS284" s="228">
        <v>6281147</v>
      </c>
      <c r="AU284" s="148"/>
    </row>
    <row r="285" spans="2:47" x14ac:dyDescent="0.2">
      <c r="B285" s="144" t="s">
        <v>640</v>
      </c>
      <c r="C285" s="129">
        <v>0</v>
      </c>
      <c r="D285" s="129">
        <v>0</v>
      </c>
      <c r="E285" s="129">
        <v>0</v>
      </c>
      <c r="F285" s="129">
        <v>0</v>
      </c>
      <c r="G285" s="129">
        <v>0</v>
      </c>
      <c r="H285" s="129">
        <v>0</v>
      </c>
      <c r="I285" s="129">
        <v>0</v>
      </c>
      <c r="J285" s="129">
        <v>0</v>
      </c>
      <c r="K285" s="129">
        <v>0</v>
      </c>
      <c r="L285" s="129">
        <v>0</v>
      </c>
      <c r="M285" s="129">
        <v>0</v>
      </c>
      <c r="N285" s="129">
        <v>0</v>
      </c>
      <c r="O285" s="129">
        <v>0</v>
      </c>
      <c r="P285" s="129">
        <v>0</v>
      </c>
      <c r="Q285" s="129">
        <v>0</v>
      </c>
      <c r="R285" s="129">
        <v>0</v>
      </c>
      <c r="S285" s="129">
        <v>0</v>
      </c>
      <c r="T285" s="129">
        <v>0</v>
      </c>
      <c r="U285" s="129">
        <v>0</v>
      </c>
      <c r="V285" s="129">
        <v>0</v>
      </c>
      <c r="W285" s="129">
        <v>0</v>
      </c>
      <c r="X285" s="129">
        <v>0</v>
      </c>
      <c r="Y285" s="129">
        <v>0</v>
      </c>
      <c r="Z285" s="129">
        <v>52880</v>
      </c>
      <c r="AA285" s="129">
        <v>0</v>
      </c>
      <c r="AB285" s="129">
        <v>0</v>
      </c>
      <c r="AC285" s="129">
        <v>0</v>
      </c>
      <c r="AD285" s="129">
        <v>0</v>
      </c>
      <c r="AE285" s="129">
        <v>0</v>
      </c>
      <c r="AF285" s="129">
        <v>0</v>
      </c>
      <c r="AG285" s="129">
        <v>0</v>
      </c>
      <c r="AH285" s="129">
        <v>0</v>
      </c>
      <c r="AI285" s="129">
        <v>0</v>
      </c>
      <c r="AJ285" s="129">
        <v>0</v>
      </c>
      <c r="AK285" s="129">
        <v>0</v>
      </c>
      <c r="AL285" s="129"/>
      <c r="AM285" s="129"/>
      <c r="AN285" s="129"/>
      <c r="AO285" s="129"/>
      <c r="AP285" s="129"/>
      <c r="AQ285" s="117">
        <f t="shared" si="140"/>
        <v>52880</v>
      </c>
      <c r="AS285" s="228">
        <v>371444</v>
      </c>
      <c r="AU285" s="148"/>
    </row>
    <row r="286" spans="2:47" x14ac:dyDescent="0.2">
      <c r="B286" s="144" t="s">
        <v>641</v>
      </c>
      <c r="C286" s="129">
        <v>0</v>
      </c>
      <c r="D286" s="129">
        <v>0</v>
      </c>
      <c r="E286" s="129">
        <v>0</v>
      </c>
      <c r="F286" s="129">
        <v>0</v>
      </c>
      <c r="G286" s="129">
        <v>0</v>
      </c>
      <c r="H286" s="129">
        <v>0</v>
      </c>
      <c r="I286" s="129">
        <v>0</v>
      </c>
      <c r="J286" s="129">
        <v>0</v>
      </c>
      <c r="K286" s="129">
        <v>0</v>
      </c>
      <c r="L286" s="129">
        <v>0</v>
      </c>
      <c r="M286" s="129">
        <v>0</v>
      </c>
      <c r="N286" s="129">
        <v>0</v>
      </c>
      <c r="O286" s="129">
        <v>0</v>
      </c>
      <c r="P286" s="129">
        <v>0</v>
      </c>
      <c r="Q286" s="129">
        <v>0</v>
      </c>
      <c r="R286" s="129">
        <v>0</v>
      </c>
      <c r="S286" s="129">
        <v>0</v>
      </c>
      <c r="T286" s="129">
        <v>0</v>
      </c>
      <c r="U286" s="129">
        <v>0</v>
      </c>
      <c r="V286" s="129">
        <v>0</v>
      </c>
      <c r="W286" s="129">
        <v>0</v>
      </c>
      <c r="X286" s="129">
        <v>0</v>
      </c>
      <c r="Y286" s="129">
        <v>0</v>
      </c>
      <c r="Z286" s="129">
        <v>0</v>
      </c>
      <c r="AA286" s="129">
        <v>0</v>
      </c>
      <c r="AB286" s="129">
        <v>0</v>
      </c>
      <c r="AC286" s="129">
        <v>0</v>
      </c>
      <c r="AD286" s="129">
        <v>0</v>
      </c>
      <c r="AE286" s="129">
        <v>0</v>
      </c>
      <c r="AF286" s="129">
        <v>0</v>
      </c>
      <c r="AG286" s="129">
        <v>0</v>
      </c>
      <c r="AH286" s="129">
        <v>0</v>
      </c>
      <c r="AI286" s="129">
        <v>0</v>
      </c>
      <c r="AJ286" s="129">
        <v>0</v>
      </c>
      <c r="AK286" s="129">
        <v>0</v>
      </c>
      <c r="AL286" s="129"/>
      <c r="AM286" s="129"/>
      <c r="AN286" s="129"/>
      <c r="AO286" s="129"/>
      <c r="AP286" s="129"/>
      <c r="AQ286" s="117">
        <f t="shared" si="140"/>
        <v>0</v>
      </c>
      <c r="AS286" s="228">
        <v>0</v>
      </c>
      <c r="AU286" s="148"/>
    </row>
    <row r="287" spans="2:47" x14ac:dyDescent="0.2">
      <c r="B287" s="144" t="s">
        <v>642</v>
      </c>
      <c r="C287" s="129">
        <v>0</v>
      </c>
      <c r="D287" s="129">
        <v>0</v>
      </c>
      <c r="E287" s="129">
        <v>0</v>
      </c>
      <c r="F287" s="129">
        <v>0</v>
      </c>
      <c r="G287" s="129">
        <v>0</v>
      </c>
      <c r="H287" s="129">
        <v>0</v>
      </c>
      <c r="I287" s="129">
        <v>0</v>
      </c>
      <c r="J287" s="129">
        <v>0</v>
      </c>
      <c r="K287" s="129">
        <v>0</v>
      </c>
      <c r="L287" s="129">
        <v>0</v>
      </c>
      <c r="M287" s="129">
        <v>0</v>
      </c>
      <c r="N287" s="129">
        <v>0</v>
      </c>
      <c r="O287" s="129">
        <v>0</v>
      </c>
      <c r="P287" s="129">
        <v>0</v>
      </c>
      <c r="Q287" s="129">
        <v>0</v>
      </c>
      <c r="R287" s="129">
        <v>0</v>
      </c>
      <c r="S287" s="129">
        <v>0</v>
      </c>
      <c r="T287" s="129">
        <v>0</v>
      </c>
      <c r="U287" s="129">
        <v>0</v>
      </c>
      <c r="V287" s="129">
        <v>0</v>
      </c>
      <c r="W287" s="129">
        <v>0</v>
      </c>
      <c r="X287" s="129">
        <v>0</v>
      </c>
      <c r="Y287" s="129">
        <v>0</v>
      </c>
      <c r="Z287" s="129">
        <v>0</v>
      </c>
      <c r="AA287" s="129">
        <v>0</v>
      </c>
      <c r="AB287" s="129">
        <v>0</v>
      </c>
      <c r="AC287" s="129">
        <v>0</v>
      </c>
      <c r="AD287" s="129">
        <v>0</v>
      </c>
      <c r="AE287" s="129">
        <v>0</v>
      </c>
      <c r="AF287" s="129">
        <v>0</v>
      </c>
      <c r="AG287" s="129">
        <v>0</v>
      </c>
      <c r="AH287" s="129">
        <v>0</v>
      </c>
      <c r="AI287" s="129">
        <v>0</v>
      </c>
      <c r="AJ287" s="129">
        <v>0</v>
      </c>
      <c r="AK287" s="129">
        <v>0</v>
      </c>
      <c r="AL287" s="129"/>
      <c r="AM287" s="129"/>
      <c r="AN287" s="129"/>
      <c r="AO287" s="129"/>
      <c r="AP287" s="129"/>
      <c r="AQ287" s="117">
        <f t="shared" si="140"/>
        <v>0</v>
      </c>
      <c r="AS287" s="228">
        <v>0</v>
      </c>
      <c r="AU287" s="148"/>
    </row>
    <row r="288" spans="2:47" x14ac:dyDescent="0.2">
      <c r="B288" s="144" t="s">
        <v>643</v>
      </c>
      <c r="C288" s="129">
        <v>0</v>
      </c>
      <c r="D288" s="129">
        <v>0</v>
      </c>
      <c r="E288" s="129">
        <v>0</v>
      </c>
      <c r="F288" s="129">
        <v>208747</v>
      </c>
      <c r="G288" s="129">
        <v>41043</v>
      </c>
      <c r="H288" s="129">
        <v>0</v>
      </c>
      <c r="I288" s="129">
        <v>0</v>
      </c>
      <c r="J288" s="129">
        <v>0</v>
      </c>
      <c r="K288" s="129">
        <v>0</v>
      </c>
      <c r="L288" s="129">
        <v>0</v>
      </c>
      <c r="M288" s="129">
        <v>0</v>
      </c>
      <c r="N288" s="129">
        <v>0</v>
      </c>
      <c r="O288" s="129">
        <v>0</v>
      </c>
      <c r="P288" s="129">
        <v>0</v>
      </c>
      <c r="Q288" s="129">
        <v>0</v>
      </c>
      <c r="R288" s="129">
        <v>18209</v>
      </c>
      <c r="S288" s="129">
        <v>0</v>
      </c>
      <c r="T288" s="129">
        <v>0</v>
      </c>
      <c r="U288" s="129">
        <v>0</v>
      </c>
      <c r="V288" s="129">
        <v>0</v>
      </c>
      <c r="W288" s="129">
        <v>0</v>
      </c>
      <c r="X288" s="129">
        <v>0</v>
      </c>
      <c r="Y288" s="129">
        <v>0</v>
      </c>
      <c r="Z288" s="129">
        <v>0</v>
      </c>
      <c r="AA288" s="129">
        <v>0</v>
      </c>
      <c r="AB288" s="129">
        <v>0</v>
      </c>
      <c r="AC288" s="129">
        <v>0</v>
      </c>
      <c r="AD288" s="129">
        <v>0</v>
      </c>
      <c r="AE288" s="129">
        <v>0</v>
      </c>
      <c r="AF288" s="129">
        <v>0</v>
      </c>
      <c r="AG288" s="129">
        <v>0</v>
      </c>
      <c r="AH288" s="129">
        <v>0</v>
      </c>
      <c r="AI288" s="129">
        <v>0</v>
      </c>
      <c r="AJ288" s="129">
        <v>0</v>
      </c>
      <c r="AK288" s="129">
        <v>8303</v>
      </c>
      <c r="AL288" s="129"/>
      <c r="AM288" s="129"/>
      <c r="AN288" s="129"/>
      <c r="AO288" s="129"/>
      <c r="AP288" s="129"/>
      <c r="AQ288" s="117">
        <f t="shared" si="140"/>
        <v>276302</v>
      </c>
      <c r="AS288" s="228">
        <v>288204</v>
      </c>
      <c r="AU288" s="148"/>
    </row>
    <row r="289" spans="2:47" x14ac:dyDescent="0.2">
      <c r="B289" s="144" t="s">
        <v>644</v>
      </c>
      <c r="C289" s="129">
        <v>0</v>
      </c>
      <c r="D289" s="129">
        <v>0</v>
      </c>
      <c r="E289" s="129">
        <v>2512810</v>
      </c>
      <c r="F289" s="129">
        <v>334603</v>
      </c>
      <c r="G289" s="129">
        <v>189302</v>
      </c>
      <c r="H289" s="129">
        <v>1180056</v>
      </c>
      <c r="I289" s="129">
        <v>0</v>
      </c>
      <c r="J289" s="129">
        <v>0</v>
      </c>
      <c r="K289" s="129">
        <v>95293</v>
      </c>
      <c r="L289" s="129">
        <v>0</v>
      </c>
      <c r="M289" s="129">
        <v>0</v>
      </c>
      <c r="N289" s="129">
        <v>0</v>
      </c>
      <c r="O289" s="129">
        <v>0</v>
      </c>
      <c r="P289" s="129">
        <v>0</v>
      </c>
      <c r="Q289" s="129">
        <v>2857</v>
      </c>
      <c r="R289" s="129">
        <v>11279</v>
      </c>
      <c r="S289" s="129">
        <v>0</v>
      </c>
      <c r="T289" s="129">
        <v>0</v>
      </c>
      <c r="U289" s="129">
        <v>20647</v>
      </c>
      <c r="V289" s="129">
        <v>0</v>
      </c>
      <c r="W289" s="129">
        <v>0</v>
      </c>
      <c r="X289" s="129">
        <v>0</v>
      </c>
      <c r="Y289" s="129">
        <v>0</v>
      </c>
      <c r="Z289" s="129">
        <v>942531</v>
      </c>
      <c r="AA289" s="129">
        <v>0</v>
      </c>
      <c r="AB289" s="129">
        <v>140223</v>
      </c>
      <c r="AC289" s="129">
        <v>0</v>
      </c>
      <c r="AD289" s="129">
        <v>0</v>
      </c>
      <c r="AE289" s="129">
        <v>0</v>
      </c>
      <c r="AF289" s="129">
        <v>215448</v>
      </c>
      <c r="AG289" s="129">
        <v>90037</v>
      </c>
      <c r="AH289" s="129">
        <v>27043</v>
      </c>
      <c r="AI289" s="129">
        <v>0</v>
      </c>
      <c r="AJ289" s="129">
        <v>52478</v>
      </c>
      <c r="AK289" s="129">
        <v>1090808</v>
      </c>
      <c r="AL289" s="129"/>
      <c r="AM289" s="129"/>
      <c r="AN289" s="129"/>
      <c r="AO289" s="129"/>
      <c r="AP289" s="129"/>
      <c r="AQ289" s="117">
        <f t="shared" si="140"/>
        <v>6905415</v>
      </c>
      <c r="AS289" s="228">
        <v>7583563</v>
      </c>
      <c r="AU289" s="148"/>
    </row>
    <row r="290" spans="2:47" x14ac:dyDescent="0.2">
      <c r="B290" s="144" t="s">
        <v>645</v>
      </c>
      <c r="C290" s="129">
        <v>0</v>
      </c>
      <c r="D290" s="129">
        <v>0</v>
      </c>
      <c r="E290" s="129">
        <v>3915101</v>
      </c>
      <c r="F290" s="129">
        <v>2666182</v>
      </c>
      <c r="G290" s="129">
        <v>59040</v>
      </c>
      <c r="H290" s="129">
        <v>1983895</v>
      </c>
      <c r="I290" s="129">
        <v>266742</v>
      </c>
      <c r="J290" s="129">
        <v>2188</v>
      </c>
      <c r="K290" s="129">
        <v>0</v>
      </c>
      <c r="L290" s="129">
        <v>23331</v>
      </c>
      <c r="M290" s="129">
        <v>2902</v>
      </c>
      <c r="N290" s="129">
        <v>670710</v>
      </c>
      <c r="O290" s="129">
        <v>0</v>
      </c>
      <c r="P290" s="129">
        <v>0</v>
      </c>
      <c r="Q290" s="129">
        <v>39691</v>
      </c>
      <c r="R290" s="129">
        <v>116</v>
      </c>
      <c r="S290" s="129">
        <v>0</v>
      </c>
      <c r="T290" s="129">
        <v>0</v>
      </c>
      <c r="U290" s="129">
        <v>0</v>
      </c>
      <c r="V290" s="129">
        <v>0</v>
      </c>
      <c r="W290" s="129">
        <v>0</v>
      </c>
      <c r="X290" s="129">
        <v>0</v>
      </c>
      <c r="Y290" s="129">
        <v>0</v>
      </c>
      <c r="Z290" s="129">
        <v>5517559</v>
      </c>
      <c r="AA290" s="129">
        <v>0</v>
      </c>
      <c r="AB290" s="129">
        <v>261634</v>
      </c>
      <c r="AC290" s="129">
        <v>0</v>
      </c>
      <c r="AD290" s="129">
        <v>0</v>
      </c>
      <c r="AE290" s="129">
        <v>0</v>
      </c>
      <c r="AF290" s="129">
        <v>0</v>
      </c>
      <c r="AG290" s="129">
        <v>288910</v>
      </c>
      <c r="AH290" s="129">
        <v>276</v>
      </c>
      <c r="AI290" s="129">
        <v>0</v>
      </c>
      <c r="AJ290" s="129">
        <v>0</v>
      </c>
      <c r="AK290" s="129">
        <v>4765636</v>
      </c>
      <c r="AL290" s="129"/>
      <c r="AM290" s="129"/>
      <c r="AN290" s="129"/>
      <c r="AO290" s="129"/>
      <c r="AP290" s="129"/>
      <c r="AQ290" s="117">
        <f t="shared" si="140"/>
        <v>20463913</v>
      </c>
      <c r="AS290" s="228">
        <v>19848151</v>
      </c>
      <c r="AU290" s="148"/>
    </row>
    <row r="291" spans="2:47" x14ac:dyDescent="0.2">
      <c r="B291" s="144" t="s">
        <v>646</v>
      </c>
      <c r="C291" s="129">
        <v>0</v>
      </c>
      <c r="D291" s="129">
        <v>0</v>
      </c>
      <c r="E291" s="129">
        <v>6357020</v>
      </c>
      <c r="F291" s="129">
        <v>3386692</v>
      </c>
      <c r="G291" s="129">
        <v>858523</v>
      </c>
      <c r="H291" s="129">
        <v>3814287</v>
      </c>
      <c r="I291" s="129">
        <v>34</v>
      </c>
      <c r="J291" s="129">
        <v>0</v>
      </c>
      <c r="K291" s="129">
        <v>212321</v>
      </c>
      <c r="L291" s="129">
        <v>4329</v>
      </c>
      <c r="M291" s="129">
        <v>47425</v>
      </c>
      <c r="N291" s="129">
        <v>0</v>
      </c>
      <c r="O291" s="129">
        <v>0</v>
      </c>
      <c r="P291" s="129">
        <v>0</v>
      </c>
      <c r="Q291" s="129">
        <v>129613</v>
      </c>
      <c r="R291" s="129">
        <v>624481</v>
      </c>
      <c r="S291" s="129">
        <v>0</v>
      </c>
      <c r="T291" s="129">
        <v>0</v>
      </c>
      <c r="U291" s="129">
        <v>0</v>
      </c>
      <c r="V291" s="129">
        <v>0</v>
      </c>
      <c r="W291" s="129">
        <v>0</v>
      </c>
      <c r="X291" s="129">
        <v>0</v>
      </c>
      <c r="Y291" s="129">
        <v>0</v>
      </c>
      <c r="Z291" s="129">
        <v>8442186</v>
      </c>
      <c r="AA291" s="129">
        <v>0</v>
      </c>
      <c r="AB291" s="129">
        <v>0</v>
      </c>
      <c r="AC291" s="129">
        <v>0</v>
      </c>
      <c r="AD291" s="129">
        <v>0</v>
      </c>
      <c r="AE291" s="129">
        <v>0</v>
      </c>
      <c r="AF291" s="129">
        <v>0</v>
      </c>
      <c r="AG291" s="129">
        <v>1099731</v>
      </c>
      <c r="AH291" s="129">
        <v>20069</v>
      </c>
      <c r="AI291" s="129">
        <v>0</v>
      </c>
      <c r="AJ291" s="129">
        <v>156242</v>
      </c>
      <c r="AK291" s="129">
        <v>3982700</v>
      </c>
      <c r="AL291" s="129"/>
      <c r="AM291" s="129"/>
      <c r="AN291" s="129"/>
      <c r="AO291" s="129"/>
      <c r="AP291" s="129"/>
      <c r="AQ291" s="117">
        <f t="shared" si="140"/>
        <v>29135653</v>
      </c>
      <c r="AS291" s="228">
        <v>29284155</v>
      </c>
      <c r="AU291" s="148"/>
    </row>
    <row r="292" spans="2:47" x14ac:dyDescent="0.2">
      <c r="B292" s="144" t="s">
        <v>647</v>
      </c>
      <c r="C292" s="129">
        <v>0</v>
      </c>
      <c r="D292" s="129">
        <v>0</v>
      </c>
      <c r="E292" s="129">
        <v>509</v>
      </c>
      <c r="F292" s="129">
        <v>76937</v>
      </c>
      <c r="G292" s="129">
        <v>0</v>
      </c>
      <c r="H292" s="129">
        <v>8</v>
      </c>
      <c r="I292" s="129">
        <v>0</v>
      </c>
      <c r="J292" s="129">
        <v>0</v>
      </c>
      <c r="K292" s="129">
        <v>0</v>
      </c>
      <c r="L292" s="129">
        <v>0</v>
      </c>
      <c r="M292" s="129">
        <v>0</v>
      </c>
      <c r="N292" s="129">
        <v>0</v>
      </c>
      <c r="O292" s="129">
        <v>0</v>
      </c>
      <c r="P292" s="129">
        <v>0</v>
      </c>
      <c r="Q292" s="129">
        <v>204677</v>
      </c>
      <c r="R292" s="129">
        <v>0</v>
      </c>
      <c r="S292" s="129">
        <v>0</v>
      </c>
      <c r="T292" s="129">
        <v>0</v>
      </c>
      <c r="U292" s="129">
        <v>0</v>
      </c>
      <c r="V292" s="129">
        <v>0</v>
      </c>
      <c r="W292" s="129">
        <v>0</v>
      </c>
      <c r="X292" s="129">
        <v>0</v>
      </c>
      <c r="Y292" s="129">
        <v>0</v>
      </c>
      <c r="Z292" s="129">
        <v>0</v>
      </c>
      <c r="AA292" s="129">
        <v>0</v>
      </c>
      <c r="AB292" s="129">
        <v>0</v>
      </c>
      <c r="AC292" s="129">
        <v>0</v>
      </c>
      <c r="AD292" s="129">
        <v>0</v>
      </c>
      <c r="AE292" s="129">
        <v>0</v>
      </c>
      <c r="AF292" s="129">
        <v>0</v>
      </c>
      <c r="AG292" s="129">
        <v>0</v>
      </c>
      <c r="AH292" s="129">
        <v>0</v>
      </c>
      <c r="AI292" s="129">
        <v>0</v>
      </c>
      <c r="AJ292" s="129">
        <v>-16011</v>
      </c>
      <c r="AK292" s="129">
        <v>678039</v>
      </c>
      <c r="AL292" s="129"/>
      <c r="AM292" s="129"/>
      <c r="AN292" s="129"/>
      <c r="AO292" s="129"/>
      <c r="AP292" s="129"/>
      <c r="AQ292" s="117">
        <f t="shared" si="140"/>
        <v>944159</v>
      </c>
      <c r="AS292" s="228">
        <v>1559173</v>
      </c>
      <c r="AU292" s="148"/>
    </row>
    <row r="293" spans="2:47" x14ac:dyDescent="0.2">
      <c r="B293" s="144" t="s">
        <v>648</v>
      </c>
      <c r="C293" s="129">
        <v>0</v>
      </c>
      <c r="D293" s="129">
        <v>0</v>
      </c>
      <c r="E293" s="129">
        <v>8590011</v>
      </c>
      <c r="F293" s="129">
        <v>800804</v>
      </c>
      <c r="G293" s="129">
        <v>2971210</v>
      </c>
      <c r="H293" s="129">
        <v>154225</v>
      </c>
      <c r="I293" s="129">
        <v>0</v>
      </c>
      <c r="J293" s="129">
        <v>0</v>
      </c>
      <c r="K293" s="129">
        <v>0</v>
      </c>
      <c r="L293" s="129">
        <v>0</v>
      </c>
      <c r="M293" s="129">
        <v>0</v>
      </c>
      <c r="N293" s="129">
        <v>0</v>
      </c>
      <c r="O293" s="129">
        <v>0</v>
      </c>
      <c r="P293" s="129">
        <v>0</v>
      </c>
      <c r="Q293" s="129">
        <v>0</v>
      </c>
      <c r="R293" s="129">
        <v>93697</v>
      </c>
      <c r="S293" s="129">
        <v>0</v>
      </c>
      <c r="T293" s="129">
        <v>0</v>
      </c>
      <c r="U293" s="129">
        <v>0</v>
      </c>
      <c r="V293" s="129">
        <v>0</v>
      </c>
      <c r="W293" s="129">
        <v>0</v>
      </c>
      <c r="X293" s="129">
        <v>0</v>
      </c>
      <c r="Y293" s="129">
        <v>0</v>
      </c>
      <c r="Z293" s="129">
        <v>104650</v>
      </c>
      <c r="AA293" s="129">
        <v>0</v>
      </c>
      <c r="AB293" s="129">
        <v>0</v>
      </c>
      <c r="AC293" s="129">
        <v>0</v>
      </c>
      <c r="AD293" s="129">
        <v>0</v>
      </c>
      <c r="AE293" s="129">
        <v>0</v>
      </c>
      <c r="AF293" s="129">
        <v>6552838</v>
      </c>
      <c r="AG293" s="129">
        <v>94108</v>
      </c>
      <c r="AH293" s="129">
        <v>59573</v>
      </c>
      <c r="AI293" s="129">
        <v>0</v>
      </c>
      <c r="AJ293" s="129">
        <v>0</v>
      </c>
      <c r="AK293" s="129">
        <v>2226584</v>
      </c>
      <c r="AL293" s="129"/>
      <c r="AM293" s="129"/>
      <c r="AN293" s="129"/>
      <c r="AO293" s="129"/>
      <c r="AP293" s="129"/>
      <c r="AQ293" s="117">
        <f t="shared" si="140"/>
        <v>21647700</v>
      </c>
      <c r="AS293" s="228">
        <v>22592563</v>
      </c>
      <c r="AU293" s="148"/>
    </row>
    <row r="294" spans="2:47" x14ac:dyDescent="0.2">
      <c r="B294" s="144" t="s">
        <v>649</v>
      </c>
      <c r="C294" s="129">
        <v>0</v>
      </c>
      <c r="D294" s="129">
        <v>0</v>
      </c>
      <c r="E294" s="129">
        <v>17194177</v>
      </c>
      <c r="F294" s="129">
        <v>10951696</v>
      </c>
      <c r="G294" s="129">
        <v>3988706</v>
      </c>
      <c r="H294" s="129">
        <v>17936914</v>
      </c>
      <c r="I294" s="129">
        <v>0</v>
      </c>
      <c r="J294" s="129">
        <v>0</v>
      </c>
      <c r="K294" s="129">
        <v>6565257</v>
      </c>
      <c r="L294" s="129">
        <v>204904</v>
      </c>
      <c r="M294" s="129">
        <v>16761</v>
      </c>
      <c r="N294" s="129">
        <v>0</v>
      </c>
      <c r="O294" s="129">
        <v>0</v>
      </c>
      <c r="P294" s="129">
        <v>0</v>
      </c>
      <c r="Q294" s="129">
        <v>178678</v>
      </c>
      <c r="R294" s="129">
        <v>511208</v>
      </c>
      <c r="S294" s="129">
        <v>0</v>
      </c>
      <c r="T294" s="129">
        <v>0</v>
      </c>
      <c r="U294" s="129">
        <v>175258</v>
      </c>
      <c r="V294" s="129">
        <v>0</v>
      </c>
      <c r="W294" s="129">
        <v>0</v>
      </c>
      <c r="X294" s="129">
        <v>0</v>
      </c>
      <c r="Y294" s="129">
        <v>0</v>
      </c>
      <c r="Z294" s="129">
        <v>6147848</v>
      </c>
      <c r="AA294" s="129">
        <v>0</v>
      </c>
      <c r="AB294" s="129">
        <v>4861926</v>
      </c>
      <c r="AC294" s="129">
        <v>0</v>
      </c>
      <c r="AD294" s="129">
        <v>0</v>
      </c>
      <c r="AE294" s="129">
        <v>0</v>
      </c>
      <c r="AF294" s="129">
        <v>0</v>
      </c>
      <c r="AG294" s="129">
        <v>1510253</v>
      </c>
      <c r="AH294" s="129">
        <v>-174687</v>
      </c>
      <c r="AI294" s="129">
        <v>0</v>
      </c>
      <c r="AJ294" s="129">
        <v>2946078</v>
      </c>
      <c r="AK294" s="129">
        <v>8072026</v>
      </c>
      <c r="AL294" s="129"/>
      <c r="AM294" s="129"/>
      <c r="AN294" s="129"/>
      <c r="AO294" s="129"/>
      <c r="AP294" s="129"/>
      <c r="AQ294" s="117">
        <f t="shared" si="140"/>
        <v>81087003</v>
      </c>
      <c r="AS294" s="228">
        <v>109599112</v>
      </c>
      <c r="AU294" s="148"/>
    </row>
    <row r="295" spans="2:47" x14ac:dyDescent="0.2">
      <c r="B295" s="144" t="s">
        <v>650</v>
      </c>
      <c r="C295" s="129">
        <v>0</v>
      </c>
      <c r="D295" s="129">
        <v>0</v>
      </c>
      <c r="E295" s="129">
        <v>0</v>
      </c>
      <c r="F295" s="129">
        <v>0</v>
      </c>
      <c r="G295" s="129">
        <v>0</v>
      </c>
      <c r="H295" s="129">
        <v>0</v>
      </c>
      <c r="I295" s="129">
        <v>0</v>
      </c>
      <c r="J295" s="129">
        <v>0</v>
      </c>
      <c r="K295" s="129">
        <v>0</v>
      </c>
      <c r="L295" s="129">
        <v>0</v>
      </c>
      <c r="M295" s="129">
        <v>0</v>
      </c>
      <c r="N295" s="129">
        <v>0</v>
      </c>
      <c r="O295" s="129">
        <v>0</v>
      </c>
      <c r="P295" s="129">
        <v>0</v>
      </c>
      <c r="Q295" s="129">
        <v>0</v>
      </c>
      <c r="R295" s="129">
        <v>0</v>
      </c>
      <c r="S295" s="129">
        <v>0</v>
      </c>
      <c r="T295" s="129">
        <v>0</v>
      </c>
      <c r="U295" s="129">
        <v>0</v>
      </c>
      <c r="V295" s="129">
        <v>0</v>
      </c>
      <c r="W295" s="129">
        <v>0</v>
      </c>
      <c r="X295" s="129">
        <v>0</v>
      </c>
      <c r="Y295" s="129">
        <v>0</v>
      </c>
      <c r="Z295" s="129">
        <v>0</v>
      </c>
      <c r="AA295" s="129">
        <v>0</v>
      </c>
      <c r="AB295" s="129">
        <v>0</v>
      </c>
      <c r="AC295" s="129">
        <v>0</v>
      </c>
      <c r="AD295" s="129">
        <v>0</v>
      </c>
      <c r="AE295" s="129">
        <v>0</v>
      </c>
      <c r="AF295" s="129">
        <v>0</v>
      </c>
      <c r="AG295" s="129">
        <v>0</v>
      </c>
      <c r="AH295" s="129">
        <v>0</v>
      </c>
      <c r="AI295" s="129">
        <v>0</v>
      </c>
      <c r="AJ295" s="129">
        <v>0</v>
      </c>
      <c r="AK295" s="129">
        <v>0</v>
      </c>
      <c r="AL295" s="129"/>
      <c r="AM295" s="129"/>
      <c r="AN295" s="129"/>
      <c r="AO295" s="129"/>
      <c r="AP295" s="129"/>
      <c r="AQ295" s="117">
        <f t="shared" si="140"/>
        <v>0</v>
      </c>
      <c r="AS295" s="228">
        <v>0</v>
      </c>
      <c r="AU295" s="148"/>
    </row>
    <row r="296" spans="2:47" x14ac:dyDescent="0.2">
      <c r="B296" s="144" t="s">
        <v>651</v>
      </c>
      <c r="C296" s="129">
        <v>0</v>
      </c>
      <c r="D296" s="129">
        <v>0</v>
      </c>
      <c r="E296" s="129">
        <v>0</v>
      </c>
      <c r="F296" s="129">
        <v>1694</v>
      </c>
      <c r="G296" s="129">
        <v>0</v>
      </c>
      <c r="H296" s="129">
        <v>0</v>
      </c>
      <c r="I296" s="129">
        <v>0</v>
      </c>
      <c r="J296" s="129">
        <v>0</v>
      </c>
      <c r="K296" s="129">
        <v>0</v>
      </c>
      <c r="L296" s="129">
        <v>0</v>
      </c>
      <c r="M296" s="129">
        <v>0</v>
      </c>
      <c r="N296" s="129">
        <v>0</v>
      </c>
      <c r="O296" s="129">
        <v>0</v>
      </c>
      <c r="P296" s="129">
        <v>0</v>
      </c>
      <c r="Q296" s="129">
        <v>0</v>
      </c>
      <c r="R296" s="129">
        <v>0</v>
      </c>
      <c r="S296" s="129">
        <v>0</v>
      </c>
      <c r="T296" s="129">
        <v>0</v>
      </c>
      <c r="U296" s="129">
        <v>0</v>
      </c>
      <c r="V296" s="129">
        <v>0</v>
      </c>
      <c r="W296" s="129">
        <v>0</v>
      </c>
      <c r="X296" s="129">
        <v>0</v>
      </c>
      <c r="Y296" s="129">
        <v>0</v>
      </c>
      <c r="Z296" s="129">
        <v>0</v>
      </c>
      <c r="AA296" s="129">
        <v>0</v>
      </c>
      <c r="AB296" s="129">
        <v>0</v>
      </c>
      <c r="AC296" s="129">
        <v>0</v>
      </c>
      <c r="AD296" s="129">
        <v>0</v>
      </c>
      <c r="AE296" s="129">
        <v>0</v>
      </c>
      <c r="AF296" s="129">
        <v>0</v>
      </c>
      <c r="AG296" s="129">
        <v>0</v>
      </c>
      <c r="AH296" s="129">
        <v>0</v>
      </c>
      <c r="AI296" s="129">
        <v>0</v>
      </c>
      <c r="AJ296" s="129">
        <v>0</v>
      </c>
      <c r="AK296" s="129">
        <v>0</v>
      </c>
      <c r="AL296" s="129"/>
      <c r="AM296" s="129"/>
      <c r="AN296" s="129"/>
      <c r="AO296" s="129"/>
      <c r="AP296" s="129"/>
      <c r="AQ296" s="117">
        <f t="shared" si="140"/>
        <v>1694</v>
      </c>
      <c r="AS296" s="228">
        <v>1573</v>
      </c>
      <c r="AU296" s="148"/>
    </row>
    <row r="297" spans="2:47" x14ac:dyDescent="0.2">
      <c r="B297" s="136" t="s">
        <v>360</v>
      </c>
      <c r="C297" s="126"/>
      <c r="D297" s="126"/>
      <c r="E297" s="126"/>
      <c r="F297" s="126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  <c r="Y297" s="126"/>
      <c r="Z297" s="126"/>
      <c r="AA297" s="126"/>
      <c r="AB297" s="126"/>
      <c r="AC297" s="126"/>
      <c r="AD297" s="126"/>
      <c r="AE297" s="126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23">
        <f t="shared" si="140"/>
        <v>0</v>
      </c>
      <c r="AS297" s="23"/>
      <c r="AU297" s="148"/>
    </row>
    <row r="298" spans="2:47" x14ac:dyDescent="0.2">
      <c r="B298" s="144" t="s">
        <v>652</v>
      </c>
      <c r="C298" s="129">
        <v>23842782</v>
      </c>
      <c r="D298" s="129">
        <v>0</v>
      </c>
      <c r="E298" s="129">
        <v>3153</v>
      </c>
      <c r="F298" s="129">
        <v>0</v>
      </c>
      <c r="G298" s="129">
        <v>24982</v>
      </c>
      <c r="H298" s="129">
        <v>26231</v>
      </c>
      <c r="I298" s="129">
        <v>0</v>
      </c>
      <c r="J298" s="129">
        <v>35182138</v>
      </c>
      <c r="K298" s="129">
        <v>0</v>
      </c>
      <c r="L298" s="129">
        <v>390137</v>
      </c>
      <c r="M298" s="129">
        <v>0</v>
      </c>
      <c r="N298" s="129">
        <v>0</v>
      </c>
      <c r="O298" s="129">
        <v>9924194</v>
      </c>
      <c r="P298" s="129">
        <v>0</v>
      </c>
      <c r="Q298" s="129">
        <v>13488575</v>
      </c>
      <c r="R298" s="129">
        <v>61845294</v>
      </c>
      <c r="S298" s="129">
        <v>0</v>
      </c>
      <c r="T298" s="129">
        <v>13091083</v>
      </c>
      <c r="U298" s="129">
        <v>0</v>
      </c>
      <c r="V298" s="129">
        <v>0</v>
      </c>
      <c r="W298" s="129">
        <v>0</v>
      </c>
      <c r="X298" s="129">
        <v>0</v>
      </c>
      <c r="Y298" s="129">
        <v>0</v>
      </c>
      <c r="Z298" s="129">
        <v>14997</v>
      </c>
      <c r="AA298" s="129">
        <v>0</v>
      </c>
      <c r="AB298" s="129">
        <v>35733472</v>
      </c>
      <c r="AC298" s="129">
        <v>423503</v>
      </c>
      <c r="AD298" s="129">
        <v>0</v>
      </c>
      <c r="AE298" s="129">
        <v>463</v>
      </c>
      <c r="AF298" s="129">
        <v>22464731</v>
      </c>
      <c r="AG298" s="129">
        <v>13175853</v>
      </c>
      <c r="AH298" s="129">
        <v>53560</v>
      </c>
      <c r="AI298" s="129">
        <v>0</v>
      </c>
      <c r="AJ298" s="129">
        <v>0</v>
      </c>
      <c r="AK298" s="129">
        <v>0</v>
      </c>
      <c r="AL298" s="129"/>
      <c r="AM298" s="129"/>
      <c r="AN298" s="129"/>
      <c r="AO298" s="129"/>
      <c r="AP298" s="129"/>
      <c r="AQ298" s="117">
        <f t="shared" si="140"/>
        <v>229685148</v>
      </c>
      <c r="AS298" s="228">
        <v>212104081</v>
      </c>
      <c r="AU298" s="148"/>
    </row>
    <row r="299" spans="2:47" x14ac:dyDescent="0.2">
      <c r="B299" s="144" t="s">
        <v>653</v>
      </c>
      <c r="C299" s="129">
        <v>3191055</v>
      </c>
      <c r="D299" s="129">
        <v>0</v>
      </c>
      <c r="E299" s="129">
        <v>0</v>
      </c>
      <c r="F299" s="129">
        <v>0</v>
      </c>
      <c r="G299" s="129">
        <v>9812098</v>
      </c>
      <c r="H299" s="129">
        <v>0</v>
      </c>
      <c r="I299" s="129">
        <v>0</v>
      </c>
      <c r="J299" s="129">
        <v>0</v>
      </c>
      <c r="K299" s="129">
        <v>0</v>
      </c>
      <c r="L299" s="129">
        <v>435346</v>
      </c>
      <c r="M299" s="129">
        <v>0</v>
      </c>
      <c r="N299" s="129">
        <v>0</v>
      </c>
      <c r="O299" s="129">
        <v>0</v>
      </c>
      <c r="P299" s="129">
        <v>0</v>
      </c>
      <c r="Q299" s="129">
        <v>7515305</v>
      </c>
      <c r="R299" s="129">
        <v>8401873</v>
      </c>
      <c r="S299" s="129">
        <v>0</v>
      </c>
      <c r="T299" s="129">
        <v>941877</v>
      </c>
      <c r="U299" s="129">
        <v>0</v>
      </c>
      <c r="V299" s="129">
        <v>0</v>
      </c>
      <c r="W299" s="129">
        <v>0</v>
      </c>
      <c r="X299" s="129">
        <v>0</v>
      </c>
      <c r="Y299" s="129">
        <v>0</v>
      </c>
      <c r="Z299" s="129">
        <v>29422771</v>
      </c>
      <c r="AA299" s="129">
        <v>0</v>
      </c>
      <c r="AB299" s="129">
        <v>0</v>
      </c>
      <c r="AC299" s="129">
        <v>40110769</v>
      </c>
      <c r="AD299" s="129">
        <v>11017182</v>
      </c>
      <c r="AE299" s="129">
        <v>333553</v>
      </c>
      <c r="AF299" s="129">
        <v>0</v>
      </c>
      <c r="AG299" s="129">
        <v>0</v>
      </c>
      <c r="AH299" s="129">
        <v>2340</v>
      </c>
      <c r="AI299" s="129">
        <v>0</v>
      </c>
      <c r="AJ299" s="129">
        <v>0</v>
      </c>
      <c r="AK299" s="129">
        <v>0</v>
      </c>
      <c r="AL299" s="129"/>
      <c r="AM299" s="129"/>
      <c r="AN299" s="129"/>
      <c r="AO299" s="129"/>
      <c r="AP299" s="129"/>
      <c r="AQ299" s="117">
        <f t="shared" si="140"/>
        <v>111184169</v>
      </c>
      <c r="AS299" s="228">
        <v>313833985</v>
      </c>
      <c r="AU299" s="148"/>
    </row>
    <row r="300" spans="2:47" x14ac:dyDescent="0.2">
      <c r="B300" s="144" t="s">
        <v>654</v>
      </c>
      <c r="C300" s="129">
        <v>178567</v>
      </c>
      <c r="D300" s="129">
        <v>0</v>
      </c>
      <c r="E300" s="129">
        <v>0</v>
      </c>
      <c r="F300" s="129">
        <v>0</v>
      </c>
      <c r="G300" s="129">
        <v>1704610</v>
      </c>
      <c r="H300" s="129">
        <v>0</v>
      </c>
      <c r="I300" s="129">
        <v>0</v>
      </c>
      <c r="J300" s="129">
        <v>0</v>
      </c>
      <c r="K300" s="129">
        <v>0</v>
      </c>
      <c r="L300" s="129">
        <v>462</v>
      </c>
      <c r="M300" s="129">
        <v>0</v>
      </c>
      <c r="N300" s="129">
        <v>0</v>
      </c>
      <c r="O300" s="129">
        <v>0</v>
      </c>
      <c r="P300" s="129">
        <v>0</v>
      </c>
      <c r="Q300" s="129">
        <v>3224552</v>
      </c>
      <c r="R300" s="129">
        <v>766502</v>
      </c>
      <c r="S300" s="129">
        <v>0</v>
      </c>
      <c r="T300" s="129">
        <v>0</v>
      </c>
      <c r="U300" s="129">
        <v>0</v>
      </c>
      <c r="V300" s="129">
        <v>0</v>
      </c>
      <c r="W300" s="129">
        <v>0</v>
      </c>
      <c r="X300" s="129">
        <v>0</v>
      </c>
      <c r="Y300" s="129">
        <v>0</v>
      </c>
      <c r="Z300" s="129">
        <v>5681272</v>
      </c>
      <c r="AA300" s="129">
        <v>0</v>
      </c>
      <c r="AB300" s="129">
        <v>0</v>
      </c>
      <c r="AC300" s="129">
        <v>4972407</v>
      </c>
      <c r="AD300" s="129">
        <v>4905222</v>
      </c>
      <c r="AE300" s="129">
        <v>0</v>
      </c>
      <c r="AF300" s="129">
        <v>0</v>
      </c>
      <c r="AG300" s="129">
        <v>0</v>
      </c>
      <c r="AH300" s="129">
        <v>0</v>
      </c>
      <c r="AI300" s="129">
        <v>0</v>
      </c>
      <c r="AJ300" s="129">
        <v>0</v>
      </c>
      <c r="AK300" s="129">
        <v>0</v>
      </c>
      <c r="AL300" s="129"/>
      <c r="AM300" s="129"/>
      <c r="AN300" s="129"/>
      <c r="AO300" s="129"/>
      <c r="AP300" s="129"/>
      <c r="AQ300" s="117">
        <f t="shared" si="140"/>
        <v>21433594</v>
      </c>
      <c r="AS300" s="228">
        <v>43769680</v>
      </c>
      <c r="AU300" s="148"/>
    </row>
    <row r="301" spans="2:47" x14ac:dyDescent="0.2">
      <c r="B301" s="144" t="s">
        <v>655</v>
      </c>
      <c r="C301" s="129">
        <v>1134043</v>
      </c>
      <c r="D301" s="129">
        <v>0</v>
      </c>
      <c r="E301" s="129">
        <v>0</v>
      </c>
      <c r="F301" s="129">
        <v>0</v>
      </c>
      <c r="G301" s="129">
        <v>3534433</v>
      </c>
      <c r="H301" s="129">
        <v>0</v>
      </c>
      <c r="I301" s="129">
        <v>0</v>
      </c>
      <c r="J301" s="129">
        <v>0</v>
      </c>
      <c r="K301" s="129">
        <v>0</v>
      </c>
      <c r="L301" s="129">
        <v>241943</v>
      </c>
      <c r="M301" s="129">
        <v>0</v>
      </c>
      <c r="N301" s="129">
        <v>0</v>
      </c>
      <c r="O301" s="129">
        <v>32701</v>
      </c>
      <c r="P301" s="129">
        <v>0</v>
      </c>
      <c r="Q301" s="129">
        <v>4756328</v>
      </c>
      <c r="R301" s="129">
        <v>9918564</v>
      </c>
      <c r="S301" s="129">
        <v>0</v>
      </c>
      <c r="T301" s="129">
        <v>187543</v>
      </c>
      <c r="U301" s="129">
        <v>0</v>
      </c>
      <c r="V301" s="129">
        <v>0</v>
      </c>
      <c r="W301" s="129">
        <v>0</v>
      </c>
      <c r="X301" s="129">
        <v>0</v>
      </c>
      <c r="Y301" s="129">
        <v>0</v>
      </c>
      <c r="Z301" s="129">
        <v>8764906</v>
      </c>
      <c r="AA301" s="129">
        <v>0</v>
      </c>
      <c r="AB301" s="129">
        <v>0</v>
      </c>
      <c r="AC301" s="129">
        <v>9180452</v>
      </c>
      <c r="AD301" s="129">
        <v>1208302</v>
      </c>
      <c r="AE301" s="129">
        <v>534300</v>
      </c>
      <c r="AF301" s="129">
        <v>0</v>
      </c>
      <c r="AG301" s="129">
        <v>0</v>
      </c>
      <c r="AH301" s="129">
        <v>0</v>
      </c>
      <c r="AI301" s="129">
        <v>0</v>
      </c>
      <c r="AJ301" s="129">
        <v>0</v>
      </c>
      <c r="AK301" s="129">
        <v>0</v>
      </c>
      <c r="AL301" s="129"/>
      <c r="AM301" s="129"/>
      <c r="AN301" s="129"/>
      <c r="AO301" s="129"/>
      <c r="AP301" s="129"/>
      <c r="AQ301" s="117">
        <f t="shared" si="140"/>
        <v>39493515</v>
      </c>
      <c r="AS301" s="228">
        <v>95600594</v>
      </c>
      <c r="AU301" s="148"/>
    </row>
    <row r="302" spans="2:47" x14ac:dyDescent="0.2">
      <c r="B302" s="144" t="s">
        <v>656</v>
      </c>
      <c r="C302" s="129">
        <v>0</v>
      </c>
      <c r="D302" s="129">
        <v>0</v>
      </c>
      <c r="E302" s="129">
        <v>0</v>
      </c>
      <c r="F302" s="129">
        <v>0</v>
      </c>
      <c r="G302" s="129">
        <v>317614</v>
      </c>
      <c r="H302" s="129">
        <v>0</v>
      </c>
      <c r="I302" s="129">
        <v>0</v>
      </c>
      <c r="J302" s="129">
        <v>0</v>
      </c>
      <c r="K302" s="129">
        <v>0</v>
      </c>
      <c r="L302" s="129">
        <v>44587</v>
      </c>
      <c r="M302" s="129">
        <v>0</v>
      </c>
      <c r="N302" s="129">
        <v>0</v>
      </c>
      <c r="O302" s="129">
        <v>27164</v>
      </c>
      <c r="P302" s="129">
        <v>0</v>
      </c>
      <c r="Q302" s="129">
        <v>382012</v>
      </c>
      <c r="R302" s="129">
        <v>544031</v>
      </c>
      <c r="S302" s="129">
        <v>0</v>
      </c>
      <c r="T302" s="129">
        <v>0</v>
      </c>
      <c r="U302" s="129">
        <v>0</v>
      </c>
      <c r="V302" s="129">
        <v>0</v>
      </c>
      <c r="W302" s="129">
        <v>0</v>
      </c>
      <c r="X302" s="129">
        <v>0</v>
      </c>
      <c r="Y302" s="129">
        <v>0</v>
      </c>
      <c r="Z302" s="129">
        <v>582069</v>
      </c>
      <c r="AA302" s="129">
        <v>0</v>
      </c>
      <c r="AB302" s="129">
        <v>0</v>
      </c>
      <c r="AC302" s="129">
        <v>2510147</v>
      </c>
      <c r="AD302" s="129">
        <v>435031</v>
      </c>
      <c r="AE302" s="129">
        <v>0</v>
      </c>
      <c r="AF302" s="129">
        <v>0</v>
      </c>
      <c r="AG302" s="129">
        <v>0</v>
      </c>
      <c r="AH302" s="129">
        <v>21428613</v>
      </c>
      <c r="AI302" s="129">
        <v>0</v>
      </c>
      <c r="AJ302" s="129">
        <v>0</v>
      </c>
      <c r="AK302" s="129">
        <v>0</v>
      </c>
      <c r="AL302" s="129"/>
      <c r="AM302" s="129"/>
      <c r="AN302" s="129"/>
      <c r="AO302" s="129"/>
      <c r="AP302" s="129"/>
      <c r="AQ302" s="117">
        <f t="shared" si="140"/>
        <v>26271268</v>
      </c>
      <c r="AS302" s="228">
        <v>11949787</v>
      </c>
      <c r="AU302" s="148"/>
    </row>
    <row r="303" spans="2:47" x14ac:dyDescent="0.2">
      <c r="B303" s="144" t="s">
        <v>657</v>
      </c>
      <c r="C303" s="129">
        <v>372229</v>
      </c>
      <c r="D303" s="129">
        <v>0</v>
      </c>
      <c r="E303" s="129">
        <v>0</v>
      </c>
      <c r="F303" s="129">
        <v>0</v>
      </c>
      <c r="G303" s="129">
        <v>1220849</v>
      </c>
      <c r="H303" s="129">
        <v>0</v>
      </c>
      <c r="I303" s="129">
        <v>0</v>
      </c>
      <c r="J303" s="129">
        <v>0</v>
      </c>
      <c r="K303" s="129">
        <v>0</v>
      </c>
      <c r="L303" s="129">
        <v>0</v>
      </c>
      <c r="M303" s="129">
        <v>0</v>
      </c>
      <c r="N303" s="129">
        <v>0</v>
      </c>
      <c r="O303" s="129">
        <v>0</v>
      </c>
      <c r="P303" s="129">
        <v>0</v>
      </c>
      <c r="Q303" s="129">
        <v>493920</v>
      </c>
      <c r="R303" s="129">
        <v>4991989</v>
      </c>
      <c r="S303" s="129">
        <v>0</v>
      </c>
      <c r="T303" s="129">
        <v>169155</v>
      </c>
      <c r="U303" s="129">
        <v>0</v>
      </c>
      <c r="V303" s="129">
        <v>0</v>
      </c>
      <c r="W303" s="129">
        <v>0</v>
      </c>
      <c r="X303" s="129">
        <v>0</v>
      </c>
      <c r="Y303" s="129">
        <v>0</v>
      </c>
      <c r="Z303" s="129">
        <v>5493076</v>
      </c>
      <c r="AA303" s="129">
        <v>0</v>
      </c>
      <c r="AB303" s="129">
        <v>0</v>
      </c>
      <c r="AC303" s="129">
        <v>2562166</v>
      </c>
      <c r="AD303" s="129">
        <v>781154</v>
      </c>
      <c r="AE303" s="129">
        <v>39851</v>
      </c>
      <c r="AF303" s="129">
        <v>0</v>
      </c>
      <c r="AG303" s="129">
        <v>0</v>
      </c>
      <c r="AH303" s="129">
        <v>0</v>
      </c>
      <c r="AI303" s="129">
        <v>0</v>
      </c>
      <c r="AJ303" s="129">
        <v>0</v>
      </c>
      <c r="AK303" s="129">
        <v>0</v>
      </c>
      <c r="AL303" s="129"/>
      <c r="AM303" s="129"/>
      <c r="AN303" s="129"/>
      <c r="AO303" s="129"/>
      <c r="AP303" s="129"/>
      <c r="AQ303" s="117">
        <f t="shared" si="140"/>
        <v>16124389</v>
      </c>
      <c r="AS303" s="228">
        <v>26929990</v>
      </c>
      <c r="AU303" s="148"/>
    </row>
    <row r="304" spans="2:47" x14ac:dyDescent="0.2">
      <c r="B304" s="144" t="s">
        <v>658</v>
      </c>
      <c r="C304" s="129">
        <v>0</v>
      </c>
      <c r="D304" s="129">
        <v>0</v>
      </c>
      <c r="E304" s="129">
        <v>0</v>
      </c>
      <c r="F304" s="129">
        <v>0</v>
      </c>
      <c r="G304" s="129">
        <v>0</v>
      </c>
      <c r="H304" s="129">
        <v>0</v>
      </c>
      <c r="I304" s="129">
        <v>0</v>
      </c>
      <c r="J304" s="129">
        <v>0</v>
      </c>
      <c r="K304" s="129">
        <v>0</v>
      </c>
      <c r="L304" s="129">
        <v>0</v>
      </c>
      <c r="M304" s="129">
        <v>0</v>
      </c>
      <c r="N304" s="129">
        <v>0</v>
      </c>
      <c r="O304" s="129">
        <v>0</v>
      </c>
      <c r="P304" s="129">
        <v>0</v>
      </c>
      <c r="Q304" s="129">
        <v>0</v>
      </c>
      <c r="R304" s="129">
        <v>0</v>
      </c>
      <c r="S304" s="129">
        <v>0</v>
      </c>
      <c r="T304" s="129">
        <v>2158</v>
      </c>
      <c r="U304" s="129">
        <v>0</v>
      </c>
      <c r="V304" s="129">
        <v>0</v>
      </c>
      <c r="W304" s="129">
        <v>0</v>
      </c>
      <c r="X304" s="129">
        <v>0</v>
      </c>
      <c r="Y304" s="129">
        <v>0</v>
      </c>
      <c r="Z304" s="129">
        <v>0</v>
      </c>
      <c r="AA304" s="129">
        <v>0</v>
      </c>
      <c r="AB304" s="129">
        <v>0</v>
      </c>
      <c r="AC304" s="129">
        <v>0</v>
      </c>
      <c r="AD304" s="129">
        <v>0</v>
      </c>
      <c r="AE304" s="129">
        <v>0</v>
      </c>
      <c r="AF304" s="129">
        <v>0</v>
      </c>
      <c r="AG304" s="129">
        <v>0</v>
      </c>
      <c r="AH304" s="129">
        <v>0</v>
      </c>
      <c r="AI304" s="129">
        <v>0</v>
      </c>
      <c r="AJ304" s="129">
        <v>0</v>
      </c>
      <c r="AK304" s="129">
        <v>0</v>
      </c>
      <c r="AL304" s="129"/>
      <c r="AM304" s="129"/>
      <c r="AN304" s="129"/>
      <c r="AO304" s="129"/>
      <c r="AP304" s="129"/>
      <c r="AQ304" s="117">
        <f t="shared" si="140"/>
        <v>2158</v>
      </c>
      <c r="AS304" s="228">
        <v>3936</v>
      </c>
      <c r="AU304" s="148"/>
    </row>
    <row r="305" spans="2:89" x14ac:dyDescent="0.2">
      <c r="B305" s="144" t="s">
        <v>659</v>
      </c>
      <c r="C305" s="129">
        <v>0</v>
      </c>
      <c r="D305" s="129">
        <v>0</v>
      </c>
      <c r="E305" s="129">
        <v>0</v>
      </c>
      <c r="F305" s="129">
        <v>52014</v>
      </c>
      <c r="G305" s="129">
        <v>322016</v>
      </c>
      <c r="H305" s="129">
        <v>0</v>
      </c>
      <c r="I305" s="129">
        <v>0</v>
      </c>
      <c r="J305" s="129">
        <v>0</v>
      </c>
      <c r="K305" s="129">
        <v>0</v>
      </c>
      <c r="L305" s="129">
        <v>6922843</v>
      </c>
      <c r="M305" s="129">
        <v>0</v>
      </c>
      <c r="N305" s="129">
        <v>0</v>
      </c>
      <c r="O305" s="129">
        <v>0</v>
      </c>
      <c r="P305" s="129">
        <v>0</v>
      </c>
      <c r="Q305" s="129">
        <v>16270808</v>
      </c>
      <c r="R305" s="129">
        <v>17548536</v>
      </c>
      <c r="S305" s="129">
        <v>0</v>
      </c>
      <c r="T305" s="129">
        <v>0</v>
      </c>
      <c r="U305" s="129">
        <v>0</v>
      </c>
      <c r="V305" s="129">
        <v>0</v>
      </c>
      <c r="W305" s="129">
        <v>0</v>
      </c>
      <c r="X305" s="129">
        <v>0</v>
      </c>
      <c r="Y305" s="129">
        <v>0</v>
      </c>
      <c r="Z305" s="129">
        <v>17920165</v>
      </c>
      <c r="AA305" s="129">
        <v>0</v>
      </c>
      <c r="AB305" s="129">
        <v>1931436</v>
      </c>
      <c r="AC305" s="129">
        <v>0</v>
      </c>
      <c r="AD305" s="129">
        <v>511225</v>
      </c>
      <c r="AE305" s="129">
        <v>0</v>
      </c>
      <c r="AF305" s="129">
        <v>0</v>
      </c>
      <c r="AG305" s="129">
        <v>0</v>
      </c>
      <c r="AH305" s="129">
        <v>9806393</v>
      </c>
      <c r="AI305" s="129">
        <v>3088310</v>
      </c>
      <c r="AJ305" s="129">
        <v>0</v>
      </c>
      <c r="AK305" s="129">
        <v>-879715</v>
      </c>
      <c r="AL305" s="129"/>
      <c r="AM305" s="129"/>
      <c r="AN305" s="129"/>
      <c r="AO305" s="129"/>
      <c r="AP305" s="129"/>
      <c r="AQ305" s="117">
        <f t="shared" si="140"/>
        <v>73494031</v>
      </c>
      <c r="AS305" s="228">
        <v>89148920</v>
      </c>
      <c r="AU305" s="148"/>
    </row>
    <row r="306" spans="2:89" x14ac:dyDescent="0.2">
      <c r="B306" s="144" t="s">
        <v>660</v>
      </c>
      <c r="C306" s="129">
        <v>0</v>
      </c>
      <c r="D306" s="129">
        <v>0</v>
      </c>
      <c r="E306" s="129">
        <v>0</v>
      </c>
      <c r="F306" s="129">
        <v>0</v>
      </c>
      <c r="G306" s="129">
        <v>0</v>
      </c>
      <c r="H306" s="129">
        <v>0</v>
      </c>
      <c r="I306" s="129">
        <v>0</v>
      </c>
      <c r="J306" s="129">
        <v>0</v>
      </c>
      <c r="K306" s="129">
        <v>0</v>
      </c>
      <c r="L306" s="129">
        <v>0</v>
      </c>
      <c r="M306" s="129">
        <v>0</v>
      </c>
      <c r="N306" s="129">
        <v>0</v>
      </c>
      <c r="O306" s="129">
        <v>0</v>
      </c>
      <c r="P306" s="129">
        <v>0</v>
      </c>
      <c r="Q306" s="129">
        <v>0</v>
      </c>
      <c r="R306" s="129">
        <v>0</v>
      </c>
      <c r="S306" s="129">
        <v>0</v>
      </c>
      <c r="T306" s="129">
        <v>0</v>
      </c>
      <c r="U306" s="129">
        <v>0</v>
      </c>
      <c r="V306" s="129">
        <v>0</v>
      </c>
      <c r="W306" s="129">
        <v>0</v>
      </c>
      <c r="X306" s="129">
        <v>0</v>
      </c>
      <c r="Y306" s="129">
        <v>0</v>
      </c>
      <c r="Z306" s="129">
        <v>0</v>
      </c>
      <c r="AA306" s="129">
        <v>0</v>
      </c>
      <c r="AB306" s="129">
        <v>0</v>
      </c>
      <c r="AC306" s="129">
        <v>0</v>
      </c>
      <c r="AD306" s="129">
        <v>0</v>
      </c>
      <c r="AE306" s="129">
        <v>0</v>
      </c>
      <c r="AF306" s="129">
        <v>0</v>
      </c>
      <c r="AG306" s="129">
        <v>0</v>
      </c>
      <c r="AH306" s="129">
        <v>0</v>
      </c>
      <c r="AI306" s="129">
        <v>0</v>
      </c>
      <c r="AJ306" s="129">
        <v>0</v>
      </c>
      <c r="AK306" s="129">
        <v>0</v>
      </c>
      <c r="AL306" s="129"/>
      <c r="AM306" s="129"/>
      <c r="AN306" s="129"/>
      <c r="AO306" s="129"/>
      <c r="AP306" s="129"/>
      <c r="AQ306" s="117">
        <f t="shared" si="140"/>
        <v>0</v>
      </c>
      <c r="AS306" s="228">
        <v>0</v>
      </c>
      <c r="AU306" s="148"/>
    </row>
    <row r="307" spans="2:89" x14ac:dyDescent="0.2">
      <c r="B307" s="145" t="s">
        <v>284</v>
      </c>
      <c r="C307" s="118">
        <f t="shared" ref="C307:AP307" si="141">SUM(C250:C264,C266:C280,C282:C296,C298:C306)</f>
        <v>28718676</v>
      </c>
      <c r="D307" s="118">
        <f t="shared" si="141"/>
        <v>1386076</v>
      </c>
      <c r="E307" s="118">
        <f t="shared" si="141"/>
        <v>41788078</v>
      </c>
      <c r="F307" s="118">
        <f t="shared" si="141"/>
        <v>38568964</v>
      </c>
      <c r="G307" s="118">
        <f t="shared" si="141"/>
        <v>53295923</v>
      </c>
      <c r="H307" s="118">
        <f t="shared" si="141"/>
        <v>39696197</v>
      </c>
      <c r="I307" s="118">
        <f t="shared" si="141"/>
        <v>4014058</v>
      </c>
      <c r="J307" s="118">
        <f t="shared" si="141"/>
        <v>51462081</v>
      </c>
      <c r="K307" s="118">
        <f t="shared" si="141"/>
        <v>10297069</v>
      </c>
      <c r="L307" s="118">
        <f t="shared" si="141"/>
        <v>60378253</v>
      </c>
      <c r="M307" s="118">
        <f t="shared" si="141"/>
        <v>526598</v>
      </c>
      <c r="N307" s="118">
        <f t="shared" si="141"/>
        <v>7680342</v>
      </c>
      <c r="O307" s="118">
        <f t="shared" si="141"/>
        <v>10022882</v>
      </c>
      <c r="P307" s="118">
        <f t="shared" si="141"/>
        <v>2117707</v>
      </c>
      <c r="Q307" s="118">
        <f t="shared" si="141"/>
        <v>51981824</v>
      </c>
      <c r="R307" s="118">
        <f t="shared" si="141"/>
        <v>146940782</v>
      </c>
      <c r="S307" s="118">
        <f t="shared" si="141"/>
        <v>0</v>
      </c>
      <c r="T307" s="118">
        <f t="shared" si="141"/>
        <v>14392316</v>
      </c>
      <c r="U307" s="118">
        <f t="shared" si="141"/>
        <v>2103828</v>
      </c>
      <c r="V307" s="118">
        <f t="shared" si="141"/>
        <v>174670</v>
      </c>
      <c r="W307" s="118">
        <f t="shared" si="141"/>
        <v>0</v>
      </c>
      <c r="X307" s="118">
        <f t="shared" si="141"/>
        <v>6354995</v>
      </c>
      <c r="Y307" s="118">
        <f t="shared" si="141"/>
        <v>5080342</v>
      </c>
      <c r="Z307" s="118">
        <f t="shared" si="141"/>
        <v>165377249</v>
      </c>
      <c r="AA307" s="118">
        <f t="shared" si="141"/>
        <v>17951546</v>
      </c>
      <c r="AB307" s="118">
        <f t="shared" si="141"/>
        <v>45532114</v>
      </c>
      <c r="AC307" s="118">
        <f t="shared" si="141"/>
        <v>64268235</v>
      </c>
      <c r="AD307" s="118">
        <f t="shared" si="141"/>
        <v>35966977</v>
      </c>
      <c r="AE307" s="118">
        <f t="shared" si="141"/>
        <v>921372</v>
      </c>
      <c r="AF307" s="118">
        <f t="shared" si="141"/>
        <v>29233017</v>
      </c>
      <c r="AG307" s="118">
        <f t="shared" si="141"/>
        <v>18540178</v>
      </c>
      <c r="AH307" s="118">
        <f t="shared" si="141"/>
        <v>69213855</v>
      </c>
      <c r="AI307" s="118">
        <f t="shared" si="141"/>
        <v>31158382</v>
      </c>
      <c r="AJ307" s="118">
        <f t="shared" si="141"/>
        <v>14751900</v>
      </c>
      <c r="AK307" s="118">
        <f t="shared" si="141"/>
        <v>22150174</v>
      </c>
      <c r="AL307" s="118">
        <f t="shared" si="141"/>
        <v>0</v>
      </c>
      <c r="AM307" s="118">
        <f t="shared" si="141"/>
        <v>0</v>
      </c>
      <c r="AN307" s="118">
        <f t="shared" si="141"/>
        <v>0</v>
      </c>
      <c r="AO307" s="118">
        <f t="shared" si="141"/>
        <v>0</v>
      </c>
      <c r="AP307" s="118">
        <f t="shared" si="141"/>
        <v>0</v>
      </c>
      <c r="AQ307" s="118">
        <f t="shared" si="140"/>
        <v>1092046660</v>
      </c>
      <c r="AS307" s="192">
        <v>1417329348</v>
      </c>
      <c r="AU307" s="206"/>
      <c r="AW307" s="142">
        <f>C307-C118</f>
        <v>0</v>
      </c>
      <c r="AX307" s="142">
        <f>D307-D118</f>
        <v>0</v>
      </c>
      <c r="AY307" s="142">
        <f>E307-E118</f>
        <v>0</v>
      </c>
      <c r="AZ307" s="142">
        <f t="shared" ref="AZ307:CK307" si="142">F307-F118</f>
        <v>0</v>
      </c>
      <c r="BA307" s="142">
        <f>G307-G118</f>
        <v>0</v>
      </c>
      <c r="BB307" s="142">
        <f t="shared" si="142"/>
        <v>0</v>
      </c>
      <c r="BC307" s="142">
        <f>I307-I118</f>
        <v>0</v>
      </c>
      <c r="BD307" s="142">
        <f t="shared" si="142"/>
        <v>0</v>
      </c>
      <c r="BE307" s="142">
        <f t="shared" si="142"/>
        <v>0</v>
      </c>
      <c r="BF307" s="142">
        <f>L307-L118</f>
        <v>0</v>
      </c>
      <c r="BG307" s="142">
        <f>M307-M118</f>
        <v>0</v>
      </c>
      <c r="BH307" s="142">
        <f>N307-N118</f>
        <v>0</v>
      </c>
      <c r="BI307" s="142">
        <f t="shared" si="142"/>
        <v>0</v>
      </c>
      <c r="BJ307" s="142">
        <f>P307-P118</f>
        <v>0</v>
      </c>
      <c r="BK307" s="142">
        <f>Q307-Q118</f>
        <v>0</v>
      </c>
      <c r="BL307" s="142">
        <f>R307-R118</f>
        <v>0</v>
      </c>
      <c r="BM307" s="142">
        <f t="shared" si="142"/>
        <v>0</v>
      </c>
      <c r="BN307" s="142">
        <f t="shared" si="142"/>
        <v>0</v>
      </c>
      <c r="BO307" s="142">
        <f t="shared" si="142"/>
        <v>0</v>
      </c>
      <c r="BP307" s="142">
        <f t="shared" si="142"/>
        <v>0</v>
      </c>
      <c r="BQ307" s="142">
        <f>W307-W118</f>
        <v>0</v>
      </c>
      <c r="BR307" s="142">
        <f t="shared" si="142"/>
        <v>0</v>
      </c>
      <c r="BS307" s="142">
        <f>Y307-Y118</f>
        <v>0</v>
      </c>
      <c r="BT307" s="142">
        <f>Z307-Z118</f>
        <v>0</v>
      </c>
      <c r="BU307" s="142">
        <f t="shared" ref="BU307:BW307" si="143">AA307-AA118</f>
        <v>0</v>
      </c>
      <c r="BV307" s="142">
        <f>AB307-AB118</f>
        <v>0</v>
      </c>
      <c r="BW307" s="142">
        <f t="shared" si="143"/>
        <v>0</v>
      </c>
      <c r="BX307" s="142">
        <f>AD307-AD118</f>
        <v>0</v>
      </c>
      <c r="BY307" s="142">
        <f t="shared" si="142"/>
        <v>0</v>
      </c>
      <c r="BZ307" s="142">
        <f>AF307-AF118</f>
        <v>0</v>
      </c>
      <c r="CA307" s="142">
        <f>AG307-AG118</f>
        <v>0</v>
      </c>
      <c r="CB307" s="142">
        <f t="shared" si="142"/>
        <v>0</v>
      </c>
      <c r="CC307" s="142">
        <f t="shared" si="142"/>
        <v>0</v>
      </c>
      <c r="CD307" s="142">
        <f>AJ307-AJ118</f>
        <v>0</v>
      </c>
      <c r="CE307" s="142">
        <f t="shared" si="142"/>
        <v>0</v>
      </c>
      <c r="CF307" s="142">
        <f t="shared" si="142"/>
        <v>0</v>
      </c>
      <c r="CG307" s="142">
        <f t="shared" si="142"/>
        <v>0</v>
      </c>
      <c r="CH307" s="142">
        <f t="shared" si="142"/>
        <v>0</v>
      </c>
      <c r="CI307" s="142">
        <f t="shared" si="142"/>
        <v>0</v>
      </c>
      <c r="CJ307" s="142">
        <f t="shared" si="142"/>
        <v>0</v>
      </c>
      <c r="CK307" s="142">
        <f t="shared" si="142"/>
        <v>0</v>
      </c>
    </row>
    <row r="309" spans="2:89" x14ac:dyDescent="0.2"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81"/>
      <c r="Z309" s="181"/>
      <c r="AA309" s="181"/>
      <c r="AB309" s="181"/>
      <c r="AC309" s="181"/>
      <c r="AD309" s="181"/>
      <c r="AE309" s="181"/>
      <c r="AF309" s="181"/>
      <c r="AG309" s="181"/>
    </row>
    <row r="310" spans="2:89" ht="18.75" customHeight="1" x14ac:dyDescent="0.2">
      <c r="B310" s="286" t="s">
        <v>302</v>
      </c>
      <c r="C310" s="287"/>
      <c r="D310" s="287"/>
      <c r="E310" s="287"/>
      <c r="F310" s="287"/>
      <c r="G310" s="287"/>
      <c r="H310" s="287"/>
      <c r="I310" s="287"/>
      <c r="J310" s="287"/>
      <c r="K310" s="287"/>
      <c r="L310" s="287"/>
      <c r="M310" s="287"/>
      <c r="N310" s="287"/>
      <c r="O310" s="287"/>
      <c r="P310" s="287"/>
      <c r="Q310" s="287"/>
      <c r="R310" s="287"/>
      <c r="S310" s="287"/>
      <c r="T310" s="287"/>
      <c r="U310" s="287"/>
      <c r="V310" s="287"/>
      <c r="W310" s="287"/>
      <c r="X310" s="287"/>
      <c r="Y310" s="287"/>
      <c r="Z310" s="287"/>
      <c r="AA310" s="287"/>
      <c r="AB310" s="287"/>
      <c r="AC310" s="287"/>
      <c r="AD310" s="287"/>
      <c r="AE310" s="287"/>
      <c r="AF310" s="287"/>
      <c r="AG310" s="287"/>
      <c r="AH310" s="287"/>
      <c r="AI310" s="287"/>
      <c r="AJ310" s="287"/>
      <c r="AK310" s="287"/>
      <c r="AL310" s="287"/>
      <c r="AM310" s="287"/>
      <c r="AN310" s="287"/>
      <c r="AO310" s="287"/>
      <c r="AP310" s="287"/>
      <c r="AQ310" s="288"/>
    </row>
    <row r="311" spans="2:89" s="146" customFormat="1" x14ac:dyDescent="0.2">
      <c r="B311" s="168"/>
      <c r="C311" s="160">
        <f t="shared" ref="C311:AP311" si="144">COUNTIF($C$312:$AP$312,C312)</f>
        <v>1</v>
      </c>
      <c r="D311" s="160">
        <f t="shared" si="144"/>
        <v>1</v>
      </c>
      <c r="E311" s="160">
        <f t="shared" si="144"/>
        <v>1</v>
      </c>
      <c r="F311" s="160">
        <f t="shared" si="144"/>
        <v>1</v>
      </c>
      <c r="G311" s="160">
        <f t="shared" si="144"/>
        <v>1</v>
      </c>
      <c r="H311" s="160">
        <f t="shared" si="144"/>
        <v>1</v>
      </c>
      <c r="I311" s="160">
        <f t="shared" si="144"/>
        <v>1</v>
      </c>
      <c r="J311" s="160">
        <f t="shared" si="144"/>
        <v>1</v>
      </c>
      <c r="K311" s="160">
        <f t="shared" si="144"/>
        <v>1</v>
      </c>
      <c r="L311" s="160">
        <f t="shared" si="144"/>
        <v>1</v>
      </c>
      <c r="M311" s="160">
        <f t="shared" si="144"/>
        <v>1</v>
      </c>
      <c r="N311" s="160">
        <f t="shared" si="144"/>
        <v>1</v>
      </c>
      <c r="O311" s="160">
        <f t="shared" si="144"/>
        <v>1</v>
      </c>
      <c r="P311" s="160">
        <f t="shared" si="144"/>
        <v>1</v>
      </c>
      <c r="Q311" s="160">
        <f t="shared" si="144"/>
        <v>1</v>
      </c>
      <c r="R311" s="160">
        <f t="shared" si="144"/>
        <v>1</v>
      </c>
      <c r="S311" s="160">
        <f t="shared" si="144"/>
        <v>7</v>
      </c>
      <c r="T311" s="160">
        <f t="shared" si="144"/>
        <v>1</v>
      </c>
      <c r="U311" s="160">
        <f t="shared" si="144"/>
        <v>1</v>
      </c>
      <c r="V311" s="160">
        <f t="shared" si="144"/>
        <v>1</v>
      </c>
      <c r="W311" s="160">
        <f t="shared" si="144"/>
        <v>7</v>
      </c>
      <c r="X311" s="160">
        <f t="shared" si="144"/>
        <v>1</v>
      </c>
      <c r="Y311" s="160">
        <f t="shared" si="144"/>
        <v>1</v>
      </c>
      <c r="Z311" s="160">
        <f t="shared" si="144"/>
        <v>1</v>
      </c>
      <c r="AA311" s="160">
        <f t="shared" si="144"/>
        <v>1</v>
      </c>
      <c r="AB311" s="160">
        <f t="shared" si="144"/>
        <v>1</v>
      </c>
      <c r="AC311" s="160">
        <f t="shared" si="144"/>
        <v>1</v>
      </c>
      <c r="AD311" s="160">
        <f t="shared" si="144"/>
        <v>1</v>
      </c>
      <c r="AE311" s="160">
        <f t="shared" si="144"/>
        <v>1</v>
      </c>
      <c r="AF311" s="160">
        <f t="shared" si="144"/>
        <v>1</v>
      </c>
      <c r="AG311" s="160">
        <f t="shared" si="144"/>
        <v>1</v>
      </c>
      <c r="AH311" s="160">
        <f t="shared" si="144"/>
        <v>1</v>
      </c>
      <c r="AI311" s="160">
        <f t="shared" si="144"/>
        <v>1</v>
      </c>
      <c r="AJ311" s="160">
        <f t="shared" si="144"/>
        <v>1</v>
      </c>
      <c r="AK311" s="160">
        <f t="shared" si="144"/>
        <v>1</v>
      </c>
      <c r="AL311" s="160">
        <f t="shared" si="144"/>
        <v>7</v>
      </c>
      <c r="AM311" s="160">
        <f t="shared" si="144"/>
        <v>7</v>
      </c>
      <c r="AN311" s="160">
        <f t="shared" si="144"/>
        <v>7</v>
      </c>
      <c r="AO311" s="160">
        <f t="shared" si="144"/>
        <v>7</v>
      </c>
      <c r="AP311" s="160">
        <f t="shared" si="144"/>
        <v>7</v>
      </c>
      <c r="AQ311" s="168"/>
      <c r="AU311" s="147"/>
      <c r="AW311" s="207"/>
      <c r="AX311" s="207"/>
      <c r="AY311" s="207"/>
      <c r="AZ311" s="207"/>
      <c r="BA311" s="207"/>
      <c r="BB311" s="207"/>
      <c r="BC311" s="207"/>
      <c r="BD311" s="207"/>
      <c r="BE311" s="207"/>
      <c r="BF311" s="207"/>
      <c r="BG311" s="207"/>
      <c r="BH311" s="207"/>
      <c r="BI311" s="207"/>
      <c r="BJ311" s="207"/>
      <c r="BK311" s="207"/>
      <c r="BL311" s="207"/>
      <c r="BM311" s="207"/>
      <c r="BN311" s="207"/>
      <c r="BO311" s="207"/>
      <c r="BP311" s="207"/>
      <c r="BQ311" s="207"/>
      <c r="BR311" s="207"/>
      <c r="BS311" s="207"/>
      <c r="BT311" s="207"/>
      <c r="BU311" s="207"/>
      <c r="BV311" s="207"/>
      <c r="BW311" s="207"/>
      <c r="BX311" s="207"/>
      <c r="BY311" s="207"/>
      <c r="BZ311" s="207"/>
      <c r="CA311" s="207"/>
      <c r="CB311" s="207"/>
      <c r="CC311" s="207"/>
      <c r="CD311" s="207"/>
      <c r="CE311" s="207"/>
      <c r="CF311" s="207"/>
      <c r="CG311" s="207"/>
      <c r="CH311" s="207"/>
      <c r="CI311" s="207"/>
      <c r="CJ311" s="207"/>
      <c r="CK311" s="207"/>
    </row>
    <row r="312" spans="2:89" s="146" customFormat="1" hidden="1" x14ac:dyDescent="0.2">
      <c r="B312" s="147"/>
      <c r="C312" s="158">
        <f t="shared" ref="C312:AP312" si="145">SUM(C314:C371)</f>
        <v>27763613</v>
      </c>
      <c r="D312" s="158">
        <f t="shared" si="145"/>
        <v>1386076</v>
      </c>
      <c r="E312" s="158">
        <f t="shared" si="145"/>
        <v>39422155</v>
      </c>
      <c r="F312" s="158">
        <f t="shared" si="145"/>
        <v>31644936</v>
      </c>
      <c r="G312" s="158">
        <f t="shared" si="145"/>
        <v>51006951</v>
      </c>
      <c r="H312" s="158">
        <f t="shared" si="145"/>
        <v>40116392</v>
      </c>
      <c r="I312" s="158">
        <f t="shared" si="145"/>
        <v>3929279</v>
      </c>
      <c r="J312" s="158">
        <f t="shared" si="145"/>
        <v>42263640</v>
      </c>
      <c r="K312" s="158">
        <f t="shared" si="145"/>
        <v>10309360</v>
      </c>
      <c r="L312" s="158">
        <f t="shared" si="145"/>
        <v>57632451</v>
      </c>
      <c r="M312" s="158">
        <f t="shared" si="145"/>
        <v>401783</v>
      </c>
      <c r="N312" s="158">
        <f t="shared" si="145"/>
        <v>7680342</v>
      </c>
      <c r="O312" s="158">
        <f t="shared" si="145"/>
        <v>9995233</v>
      </c>
      <c r="P312" s="158">
        <f t="shared" si="145"/>
        <v>2057211</v>
      </c>
      <c r="Q312" s="158">
        <f t="shared" si="145"/>
        <v>51912087</v>
      </c>
      <c r="R312" s="158">
        <f t="shared" si="145"/>
        <v>140915906</v>
      </c>
      <c r="S312" s="158">
        <f t="shared" si="145"/>
        <v>0</v>
      </c>
      <c r="T312" s="158">
        <f t="shared" si="145"/>
        <v>14389987</v>
      </c>
      <c r="U312" s="158">
        <f t="shared" si="145"/>
        <v>1896372</v>
      </c>
      <c r="V312" s="158">
        <f t="shared" si="145"/>
        <v>174670</v>
      </c>
      <c r="W312" s="158">
        <f t="shared" si="145"/>
        <v>0</v>
      </c>
      <c r="X312" s="158">
        <f t="shared" si="145"/>
        <v>6307059</v>
      </c>
      <c r="Y312" s="158">
        <f t="shared" si="145"/>
        <v>3966705</v>
      </c>
      <c r="Z312" s="158">
        <f t="shared" si="145"/>
        <v>161938807</v>
      </c>
      <c r="AA312" s="158">
        <f t="shared" si="145"/>
        <v>17903995</v>
      </c>
      <c r="AB312" s="158">
        <f t="shared" si="145"/>
        <v>44952849</v>
      </c>
      <c r="AC312" s="158">
        <f t="shared" si="145"/>
        <v>63948594</v>
      </c>
      <c r="AD312" s="158">
        <f t="shared" si="145"/>
        <v>35903941</v>
      </c>
      <c r="AE312" s="158">
        <f t="shared" si="145"/>
        <v>921372</v>
      </c>
      <c r="AF312" s="158">
        <f t="shared" si="145"/>
        <v>27031143</v>
      </c>
      <c r="AG312" s="158">
        <f t="shared" si="145"/>
        <v>17834505</v>
      </c>
      <c r="AH312" s="158">
        <f t="shared" si="145"/>
        <v>68341922</v>
      </c>
      <c r="AI312" s="158">
        <f t="shared" si="145"/>
        <v>31028043</v>
      </c>
      <c r="AJ312" s="158">
        <f t="shared" si="145"/>
        <v>12630644</v>
      </c>
      <c r="AK312" s="158">
        <f t="shared" si="145"/>
        <v>17479845</v>
      </c>
      <c r="AL312" s="158">
        <f t="shared" si="145"/>
        <v>0</v>
      </c>
      <c r="AM312" s="158">
        <f t="shared" si="145"/>
        <v>0</v>
      </c>
      <c r="AN312" s="158">
        <f t="shared" si="145"/>
        <v>0</v>
      </c>
      <c r="AO312" s="158">
        <f t="shared" si="145"/>
        <v>0</v>
      </c>
      <c r="AP312" s="158">
        <f t="shared" si="145"/>
        <v>0</v>
      </c>
      <c r="AQ312" s="147"/>
      <c r="AU312" s="147"/>
      <c r="AW312" s="207"/>
      <c r="AX312" s="207"/>
      <c r="AY312" s="207"/>
      <c r="AZ312" s="207"/>
      <c r="BA312" s="207"/>
      <c r="BB312" s="207"/>
      <c r="BC312" s="207"/>
      <c r="BD312" s="207"/>
      <c r="BE312" s="207"/>
      <c r="BF312" s="207"/>
      <c r="BG312" s="207"/>
      <c r="BH312" s="207"/>
      <c r="BI312" s="207"/>
      <c r="BJ312" s="207"/>
      <c r="BK312" s="207"/>
      <c r="BL312" s="207"/>
      <c r="BM312" s="207"/>
      <c r="BN312" s="207"/>
      <c r="BO312" s="207"/>
      <c r="BP312" s="207"/>
      <c r="BQ312" s="207"/>
      <c r="BR312" s="207"/>
      <c r="BS312" s="207"/>
      <c r="BT312" s="207"/>
      <c r="BU312" s="207"/>
      <c r="BV312" s="207"/>
      <c r="BW312" s="207"/>
      <c r="BX312" s="207"/>
      <c r="BY312" s="207"/>
      <c r="BZ312" s="207"/>
      <c r="CA312" s="207"/>
      <c r="CB312" s="207"/>
      <c r="CC312" s="207"/>
      <c r="CD312" s="207"/>
      <c r="CE312" s="207"/>
      <c r="CF312" s="207"/>
      <c r="CG312" s="207"/>
      <c r="CH312" s="207"/>
      <c r="CI312" s="207"/>
      <c r="CJ312" s="207"/>
      <c r="CK312" s="207"/>
    </row>
    <row r="313" spans="2:89" s="172" customFormat="1" ht="22.5" x14ac:dyDescent="0.2">
      <c r="B313" s="122"/>
      <c r="C313" s="122" t="str">
        <f>C7</f>
        <v>4 Life Seguros</v>
      </c>
      <c r="D313" s="122" t="str">
        <f t="shared" ref="D313:AQ313" si="146">D7</f>
        <v>Alemana Seguros</v>
      </c>
      <c r="E313" s="122" t="str">
        <f t="shared" si="146"/>
        <v>BanChile</v>
      </c>
      <c r="F313" s="122" t="str">
        <f t="shared" si="146"/>
        <v>BCI Seguros Vida</v>
      </c>
      <c r="G313" s="122" t="str">
        <f t="shared" si="146"/>
        <v>BICE Vida</v>
      </c>
      <c r="H313" s="122" t="str">
        <f t="shared" si="146"/>
        <v>BNP Paribas Cardif</v>
      </c>
      <c r="I313" s="122" t="str">
        <f t="shared" si="146"/>
        <v>Bupa</v>
      </c>
      <c r="J313" s="122" t="str">
        <f t="shared" si="146"/>
        <v>Cámara</v>
      </c>
      <c r="K313" s="122" t="str">
        <f t="shared" si="146"/>
        <v>CF Seguros de Vida</v>
      </c>
      <c r="L313" s="122" t="str">
        <f t="shared" si="146"/>
        <v>Chilena Consolidada</v>
      </c>
      <c r="M313" s="122" t="str">
        <f t="shared" si="146"/>
        <v>Chubb Vida</v>
      </c>
      <c r="N313" s="122" t="str">
        <f t="shared" si="146"/>
        <v>CLC</v>
      </c>
      <c r="O313" s="122" t="str">
        <f t="shared" si="146"/>
        <v>CN Life</v>
      </c>
      <c r="P313" s="122" t="str">
        <f t="shared" si="146"/>
        <v>Colmena Seguros</v>
      </c>
      <c r="Q313" s="122" t="str">
        <f t="shared" si="146"/>
        <v>Confuturo</v>
      </c>
      <c r="R313" s="122" t="str">
        <f t="shared" si="146"/>
        <v>Consorcio Nacional</v>
      </c>
      <c r="S313" s="122" t="str">
        <f t="shared" si="146"/>
        <v>Divina Pastora</v>
      </c>
      <c r="T313" s="122" t="str">
        <f t="shared" si="146"/>
        <v>EuroAmérica</v>
      </c>
      <c r="U313" s="122" t="str">
        <f t="shared" si="146"/>
        <v>HDI Vida</v>
      </c>
      <c r="V313" s="122" t="str">
        <f t="shared" si="146"/>
        <v>Huelen</v>
      </c>
      <c r="W313" s="122" t="str">
        <f t="shared" si="146"/>
        <v>M. de Carabineros</v>
      </c>
      <c r="X313" s="122" t="str">
        <f t="shared" si="146"/>
        <v>M. del Ej. y Av.</v>
      </c>
      <c r="Y313" s="122" t="str">
        <f t="shared" si="146"/>
        <v>Mapfre Vida</v>
      </c>
      <c r="Z313" s="122" t="str">
        <f t="shared" si="146"/>
        <v>MetLife</v>
      </c>
      <c r="AA313" s="122" t="str">
        <f t="shared" si="146"/>
        <v>Mutual de Seguros</v>
      </c>
      <c r="AB313" s="122" t="str">
        <f t="shared" si="146"/>
        <v>Ohio National</v>
      </c>
      <c r="AC313" s="122" t="str">
        <f t="shared" si="146"/>
        <v>Penta Vida</v>
      </c>
      <c r="AD313" s="122" t="str">
        <f t="shared" si="146"/>
        <v>Principal</v>
      </c>
      <c r="AE313" s="122" t="str">
        <f t="shared" si="146"/>
        <v>Renta Nacional</v>
      </c>
      <c r="AF313" s="122" t="str">
        <f t="shared" si="146"/>
        <v>Rigel</v>
      </c>
      <c r="AG313" s="122" t="str">
        <f t="shared" si="146"/>
        <v>Save Seguros</v>
      </c>
      <c r="AH313" s="122" t="str">
        <f t="shared" si="146"/>
        <v>Security Previsión</v>
      </c>
      <c r="AI313" s="122" t="str">
        <f t="shared" si="146"/>
        <v>Sura</v>
      </c>
      <c r="AJ313" s="122" t="str">
        <f t="shared" si="146"/>
        <v>Suramericana</v>
      </c>
      <c r="AK313" s="122" t="str">
        <f t="shared" si="146"/>
        <v>Zurich Santander</v>
      </c>
      <c r="AL313" s="122">
        <f t="shared" si="146"/>
        <v>0</v>
      </c>
      <c r="AM313" s="122">
        <f t="shared" si="146"/>
        <v>0</v>
      </c>
      <c r="AN313" s="122">
        <f t="shared" si="146"/>
        <v>0</v>
      </c>
      <c r="AO313" s="122">
        <f t="shared" si="146"/>
        <v>0</v>
      </c>
      <c r="AP313" s="122">
        <f t="shared" si="146"/>
        <v>0</v>
      </c>
      <c r="AQ313" s="122" t="str">
        <f t="shared" si="146"/>
        <v>Mercado</v>
      </c>
      <c r="AS313" s="283" t="s">
        <v>296</v>
      </c>
      <c r="AT313" s="284"/>
      <c r="AU313" s="285"/>
      <c r="AW313" s="232"/>
      <c r="AX313" s="232"/>
      <c r="AY313" s="232"/>
      <c r="AZ313" s="232"/>
      <c r="BA313" s="232"/>
      <c r="BB313" s="232"/>
      <c r="BC313" s="232"/>
      <c r="BD313" s="232"/>
      <c r="BE313" s="232"/>
      <c r="BF313" s="232"/>
      <c r="BG313" s="232"/>
      <c r="BH313" s="232"/>
      <c r="BI313" s="232"/>
      <c r="BJ313" s="232"/>
      <c r="BK313" s="232"/>
      <c r="BL313" s="232"/>
      <c r="BM313" s="232"/>
      <c r="BN313" s="232"/>
      <c r="BO313" s="232"/>
      <c r="BP313" s="232"/>
      <c r="BQ313" s="232"/>
      <c r="BR313" s="232"/>
      <c r="BS313" s="232"/>
      <c r="BT313" s="232"/>
      <c r="BU313" s="232"/>
      <c r="BV313" s="232"/>
      <c r="BW313" s="232"/>
      <c r="BX313" s="232"/>
      <c r="BY313" s="232"/>
      <c r="BZ313" s="232"/>
      <c r="CA313" s="232"/>
      <c r="CB313" s="232"/>
      <c r="CC313" s="232"/>
      <c r="CD313" s="232"/>
      <c r="CE313" s="232"/>
      <c r="CF313" s="232"/>
      <c r="CG313" s="232"/>
      <c r="CH313" s="232"/>
      <c r="CI313" s="232"/>
      <c r="CJ313" s="232"/>
      <c r="CK313" s="232"/>
    </row>
    <row r="314" spans="2:89" x14ac:dyDescent="0.2">
      <c r="B314" s="136" t="str">
        <f>B249</f>
        <v>Individuales</v>
      </c>
      <c r="C314" s="126"/>
      <c r="D314" s="126"/>
      <c r="E314" s="126"/>
      <c r="F314" s="126"/>
      <c r="G314" s="126"/>
      <c r="H314" s="126"/>
      <c r="I314" s="126"/>
      <c r="J314" s="126"/>
      <c r="K314" s="126"/>
      <c r="L314" s="126"/>
      <c r="M314" s="126"/>
      <c r="N314" s="126"/>
      <c r="O314" s="126"/>
      <c r="P314" s="126"/>
      <c r="Q314" s="126"/>
      <c r="R314" s="126"/>
      <c r="S314" s="126"/>
      <c r="T314" s="126"/>
      <c r="U314" s="126"/>
      <c r="V314" s="126"/>
      <c r="W314" s="126"/>
      <c r="X314" s="126"/>
      <c r="Y314" s="126"/>
      <c r="Z314" s="126"/>
      <c r="AA314" s="126"/>
      <c r="AB314" s="126"/>
      <c r="AC314" s="126"/>
      <c r="AD314" s="126"/>
      <c r="AE314" s="126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23"/>
      <c r="AS314" s="229"/>
      <c r="AT314" s="229"/>
      <c r="AU314" s="126"/>
    </row>
    <row r="315" spans="2:89" x14ac:dyDescent="0.2">
      <c r="B315" s="144" t="str">
        <f>B250</f>
        <v>101. Vida Entera</v>
      </c>
      <c r="C315" s="129">
        <v>0</v>
      </c>
      <c r="D315" s="129">
        <v>0</v>
      </c>
      <c r="E315" s="129">
        <v>0</v>
      </c>
      <c r="F315" s="129">
        <v>0</v>
      </c>
      <c r="G315" s="129">
        <v>30131</v>
      </c>
      <c r="H315" s="129">
        <v>0</v>
      </c>
      <c r="I315" s="129">
        <v>0</v>
      </c>
      <c r="J315" s="129">
        <v>0</v>
      </c>
      <c r="K315" s="129">
        <v>0</v>
      </c>
      <c r="L315" s="129">
        <v>0</v>
      </c>
      <c r="M315" s="129">
        <v>0</v>
      </c>
      <c r="N315" s="129">
        <v>0</v>
      </c>
      <c r="O315" s="129">
        <v>0</v>
      </c>
      <c r="P315" s="129">
        <v>0</v>
      </c>
      <c r="Q315" s="129">
        <v>0</v>
      </c>
      <c r="R315" s="129">
        <v>120467</v>
      </c>
      <c r="S315" s="129">
        <v>0</v>
      </c>
      <c r="T315" s="129">
        <v>0</v>
      </c>
      <c r="U315" s="129">
        <v>0</v>
      </c>
      <c r="V315" s="129">
        <v>0</v>
      </c>
      <c r="W315" s="129">
        <v>0</v>
      </c>
      <c r="X315" s="129">
        <v>51438</v>
      </c>
      <c r="Y315" s="129">
        <v>0</v>
      </c>
      <c r="Z315" s="129">
        <v>77740</v>
      </c>
      <c r="AA315" s="129">
        <v>78284</v>
      </c>
      <c r="AB315" s="129">
        <v>74845</v>
      </c>
      <c r="AC315" s="129">
        <v>22990</v>
      </c>
      <c r="AD315" s="129">
        <v>0</v>
      </c>
      <c r="AE315" s="129">
        <v>0</v>
      </c>
      <c r="AF315" s="129">
        <v>0</v>
      </c>
      <c r="AG315" s="129">
        <v>0</v>
      </c>
      <c r="AH315" s="129">
        <v>3821</v>
      </c>
      <c r="AI315" s="129">
        <v>2311</v>
      </c>
      <c r="AJ315" s="129">
        <v>0</v>
      </c>
      <c r="AK315" s="129">
        <v>0</v>
      </c>
      <c r="AL315" s="129"/>
      <c r="AM315" s="129"/>
      <c r="AN315" s="129"/>
      <c r="AO315" s="129"/>
      <c r="AP315" s="129"/>
      <c r="AQ315" s="117">
        <f t="shared" ref="AQ315:AQ371" si="147">SUM(C315:AP315)</f>
        <v>462027</v>
      </c>
      <c r="AS315" s="228">
        <v>450526</v>
      </c>
      <c r="AT315" s="183" t="s">
        <v>561</v>
      </c>
      <c r="AU315" s="129">
        <f>SUM(AU316:AU320)</f>
        <v>94667058</v>
      </c>
    </row>
    <row r="316" spans="2:89" x14ac:dyDescent="0.2">
      <c r="B316" s="144" t="str">
        <f t="shared" ref="B316:B371" si="148">B251</f>
        <v>102. Temporal de Vida</v>
      </c>
      <c r="C316" s="129">
        <v>0</v>
      </c>
      <c r="D316" s="129">
        <v>0</v>
      </c>
      <c r="E316" s="129">
        <v>0</v>
      </c>
      <c r="F316" s="129">
        <v>23406</v>
      </c>
      <c r="G316" s="129">
        <v>211218</v>
      </c>
      <c r="H316" s="129">
        <v>0</v>
      </c>
      <c r="I316" s="129">
        <v>0</v>
      </c>
      <c r="J316" s="129">
        <v>0</v>
      </c>
      <c r="K316" s="129">
        <v>0</v>
      </c>
      <c r="L316" s="129">
        <v>289709</v>
      </c>
      <c r="M316" s="129">
        <v>0</v>
      </c>
      <c r="N316" s="129">
        <v>4125</v>
      </c>
      <c r="O316" s="129">
        <v>5849</v>
      </c>
      <c r="P316" s="129">
        <v>344164</v>
      </c>
      <c r="Q316" s="129">
        <v>291446</v>
      </c>
      <c r="R316" s="129">
        <v>823574</v>
      </c>
      <c r="S316" s="129">
        <v>0</v>
      </c>
      <c r="T316" s="129">
        <v>91</v>
      </c>
      <c r="U316" s="129">
        <v>16107</v>
      </c>
      <c r="V316" s="129">
        <v>0</v>
      </c>
      <c r="W316" s="129">
        <v>0</v>
      </c>
      <c r="X316" s="129">
        <v>167910</v>
      </c>
      <c r="Y316" s="129">
        <v>248986</v>
      </c>
      <c r="Z316" s="129">
        <v>821361</v>
      </c>
      <c r="AA316" s="129">
        <v>10189</v>
      </c>
      <c r="AB316" s="129">
        <v>208292</v>
      </c>
      <c r="AC316" s="129">
        <v>271963</v>
      </c>
      <c r="AD316" s="129">
        <v>0</v>
      </c>
      <c r="AE316" s="129">
        <v>0</v>
      </c>
      <c r="AF316" s="129">
        <v>0</v>
      </c>
      <c r="AG316" s="129">
        <v>160526</v>
      </c>
      <c r="AH316" s="129">
        <v>931158</v>
      </c>
      <c r="AI316" s="129">
        <v>127455</v>
      </c>
      <c r="AJ316" s="129">
        <v>12321</v>
      </c>
      <c r="AK316" s="129">
        <v>0</v>
      </c>
      <c r="AL316" s="129"/>
      <c r="AM316" s="129"/>
      <c r="AN316" s="129"/>
      <c r="AO316" s="129"/>
      <c r="AP316" s="129"/>
      <c r="AQ316" s="117">
        <f t="shared" si="147"/>
        <v>4969850</v>
      </c>
      <c r="AS316" s="228">
        <v>4373135</v>
      </c>
      <c r="AT316" s="215" t="s">
        <v>563</v>
      </c>
      <c r="AU316" s="129">
        <f>SUM(AS315,AS331,AS347)</f>
        <v>450526</v>
      </c>
    </row>
    <row r="317" spans="2:89" x14ac:dyDescent="0.2">
      <c r="B317" s="144" t="str">
        <f t="shared" si="148"/>
        <v>103. Seguros con Cuenta Única de Inversión (CUI)</v>
      </c>
      <c r="C317" s="129">
        <v>0</v>
      </c>
      <c r="D317" s="129">
        <v>0</v>
      </c>
      <c r="E317" s="129">
        <v>0</v>
      </c>
      <c r="F317" s="129">
        <v>6256</v>
      </c>
      <c r="G317" s="129">
        <v>6670858</v>
      </c>
      <c r="H317" s="129">
        <v>0</v>
      </c>
      <c r="I317" s="129">
        <v>0</v>
      </c>
      <c r="J317" s="129">
        <v>0</v>
      </c>
      <c r="K317" s="129">
        <v>0</v>
      </c>
      <c r="L317" s="129">
        <v>17536149</v>
      </c>
      <c r="M317" s="129">
        <v>0</v>
      </c>
      <c r="N317" s="129">
        <v>0</v>
      </c>
      <c r="O317" s="129">
        <v>0</v>
      </c>
      <c r="P317" s="129">
        <v>0</v>
      </c>
      <c r="Q317" s="129">
        <v>3536129</v>
      </c>
      <c r="R317" s="129">
        <v>24266174</v>
      </c>
      <c r="S317" s="129">
        <v>0</v>
      </c>
      <c r="T317" s="129">
        <v>0</v>
      </c>
      <c r="U317" s="129">
        <v>0</v>
      </c>
      <c r="V317" s="129">
        <v>0</v>
      </c>
      <c r="W317" s="129">
        <v>0</v>
      </c>
      <c r="X317" s="129">
        <v>0</v>
      </c>
      <c r="Y317" s="129">
        <v>6480</v>
      </c>
      <c r="Z317" s="129">
        <v>23858017</v>
      </c>
      <c r="AA317" s="129">
        <v>4950255</v>
      </c>
      <c r="AB317" s="129">
        <v>565730</v>
      </c>
      <c r="AC317" s="129">
        <v>3639556</v>
      </c>
      <c r="AD317" s="129">
        <v>15458702</v>
      </c>
      <c r="AE317" s="129">
        <v>1948</v>
      </c>
      <c r="AF317" s="129">
        <v>0</v>
      </c>
      <c r="AG317" s="129">
        <v>0</v>
      </c>
      <c r="AH317" s="129">
        <v>18319470</v>
      </c>
      <c r="AI317" s="129">
        <v>25537731</v>
      </c>
      <c r="AJ317" s="129">
        <v>0</v>
      </c>
      <c r="AK317" s="129">
        <v>0</v>
      </c>
      <c r="AL317" s="129"/>
      <c r="AM317" s="129"/>
      <c r="AN317" s="129"/>
      <c r="AO317" s="129"/>
      <c r="AP317" s="129"/>
      <c r="AQ317" s="117">
        <f t="shared" si="147"/>
        <v>144353455</v>
      </c>
      <c r="AS317" s="228">
        <v>160642255</v>
      </c>
      <c r="AT317" s="215" t="s">
        <v>564</v>
      </c>
      <c r="AU317" s="129">
        <f>SUM(AS316,AS332,AS348)</f>
        <v>63301711</v>
      </c>
    </row>
    <row r="318" spans="2:89" x14ac:dyDescent="0.2">
      <c r="B318" s="144" t="str">
        <f t="shared" si="148"/>
        <v>104. Mixto o Dotal</v>
      </c>
      <c r="C318" s="129">
        <v>0</v>
      </c>
      <c r="D318" s="129">
        <v>0</v>
      </c>
      <c r="E318" s="129">
        <v>0</v>
      </c>
      <c r="F318" s="129">
        <v>0</v>
      </c>
      <c r="G318" s="129">
        <v>71682</v>
      </c>
      <c r="H318" s="129">
        <v>0</v>
      </c>
      <c r="I318" s="129">
        <v>0</v>
      </c>
      <c r="J318" s="129">
        <v>0</v>
      </c>
      <c r="K318" s="129">
        <v>0</v>
      </c>
      <c r="L318" s="129">
        <v>51826</v>
      </c>
      <c r="M318" s="129">
        <v>0</v>
      </c>
      <c r="N318" s="129">
        <v>0</v>
      </c>
      <c r="O318" s="129">
        <v>0</v>
      </c>
      <c r="P318" s="129">
        <v>0</v>
      </c>
      <c r="Q318" s="129">
        <v>33439</v>
      </c>
      <c r="R318" s="129">
        <v>134125</v>
      </c>
      <c r="S318" s="129">
        <v>0</v>
      </c>
      <c r="T318" s="129">
        <v>0</v>
      </c>
      <c r="U318" s="129">
        <v>0</v>
      </c>
      <c r="V318" s="129">
        <v>0</v>
      </c>
      <c r="W318" s="129">
        <v>0</v>
      </c>
      <c r="X318" s="129">
        <v>2206774</v>
      </c>
      <c r="Y318" s="129">
        <v>0</v>
      </c>
      <c r="Z318" s="129">
        <v>95072</v>
      </c>
      <c r="AA318" s="129">
        <v>3899525</v>
      </c>
      <c r="AB318" s="129">
        <v>8927</v>
      </c>
      <c r="AC318" s="129">
        <v>0</v>
      </c>
      <c r="AD318" s="129">
        <v>0</v>
      </c>
      <c r="AE318" s="129">
        <v>-440</v>
      </c>
      <c r="AF318" s="129">
        <v>0</v>
      </c>
      <c r="AG318" s="129">
        <v>0</v>
      </c>
      <c r="AH318" s="129">
        <v>1526221</v>
      </c>
      <c r="AI318" s="129">
        <v>889946</v>
      </c>
      <c r="AJ318" s="129">
        <v>0</v>
      </c>
      <c r="AK318" s="129">
        <v>0</v>
      </c>
      <c r="AL318" s="129"/>
      <c r="AM318" s="129"/>
      <c r="AN318" s="129"/>
      <c r="AO318" s="129"/>
      <c r="AP318" s="129"/>
      <c r="AQ318" s="117">
        <f t="shared" si="147"/>
        <v>8917097</v>
      </c>
      <c r="AS318" s="228">
        <v>9111151</v>
      </c>
      <c r="AT318" s="215" t="s">
        <v>569</v>
      </c>
      <c r="AU318" s="129">
        <f>SUM(AS321,AS337,AS353)</f>
        <v>15193354</v>
      </c>
    </row>
    <row r="319" spans="2:89" x14ac:dyDescent="0.2">
      <c r="B319" s="144" t="str">
        <f t="shared" si="148"/>
        <v>105. Rentas Privadas y Otras Rentas</v>
      </c>
      <c r="C319" s="129">
        <v>0</v>
      </c>
      <c r="D319" s="129">
        <v>0</v>
      </c>
      <c r="E319" s="129">
        <v>0</v>
      </c>
      <c r="F319" s="129">
        <v>0</v>
      </c>
      <c r="G319" s="129">
        <v>141028</v>
      </c>
      <c r="H319" s="129">
        <v>0</v>
      </c>
      <c r="I319" s="129">
        <v>0</v>
      </c>
      <c r="J319" s="129">
        <v>0</v>
      </c>
      <c r="K319" s="129">
        <v>0</v>
      </c>
      <c r="L319" s="129">
        <v>0</v>
      </c>
      <c r="M319" s="129">
        <v>0</v>
      </c>
      <c r="N319" s="129">
        <v>0</v>
      </c>
      <c r="O319" s="129">
        <v>0</v>
      </c>
      <c r="P319" s="129">
        <v>0</v>
      </c>
      <c r="Q319" s="129">
        <v>0</v>
      </c>
      <c r="R319" s="129">
        <v>211428</v>
      </c>
      <c r="S319" s="129">
        <v>0</v>
      </c>
      <c r="T319" s="129">
        <v>0</v>
      </c>
      <c r="U319" s="129">
        <v>0</v>
      </c>
      <c r="V319" s="129">
        <v>0</v>
      </c>
      <c r="W319" s="129">
        <v>0</v>
      </c>
      <c r="X319" s="129">
        <v>0</v>
      </c>
      <c r="Y319" s="129">
        <v>0</v>
      </c>
      <c r="Z319" s="129">
        <v>2753567</v>
      </c>
      <c r="AA319" s="129">
        <v>3376271</v>
      </c>
      <c r="AB319" s="129">
        <v>0</v>
      </c>
      <c r="AC319" s="129">
        <v>0</v>
      </c>
      <c r="AD319" s="129">
        <v>1513860</v>
      </c>
      <c r="AE319" s="129">
        <v>0</v>
      </c>
      <c r="AF319" s="129">
        <v>0</v>
      </c>
      <c r="AG319" s="129">
        <v>0</v>
      </c>
      <c r="AH319" s="129">
        <v>0</v>
      </c>
      <c r="AI319" s="129">
        <v>2100</v>
      </c>
      <c r="AJ319" s="129">
        <v>0</v>
      </c>
      <c r="AK319" s="129">
        <v>0</v>
      </c>
      <c r="AL319" s="129"/>
      <c r="AM319" s="129"/>
      <c r="AN319" s="129"/>
      <c r="AO319" s="129"/>
      <c r="AP319" s="129"/>
      <c r="AQ319" s="117">
        <f t="shared" si="147"/>
        <v>7998254</v>
      </c>
      <c r="AS319" s="228">
        <v>7568886</v>
      </c>
      <c r="AT319" s="215" t="s">
        <v>570</v>
      </c>
      <c r="AU319" s="129">
        <f>SUM(AS322,AS338,AS354)</f>
        <v>14080978</v>
      </c>
    </row>
    <row r="320" spans="2:89" x14ac:dyDescent="0.2">
      <c r="B320" s="144" t="str">
        <f t="shared" si="148"/>
        <v>106. Dotal puro o Capital Diferido</v>
      </c>
      <c r="C320" s="129">
        <v>0</v>
      </c>
      <c r="D320" s="129">
        <v>0</v>
      </c>
      <c r="E320" s="129">
        <v>0</v>
      </c>
      <c r="F320" s="129">
        <v>0</v>
      </c>
      <c r="G320" s="129">
        <v>0</v>
      </c>
      <c r="H320" s="129">
        <v>0</v>
      </c>
      <c r="I320" s="129">
        <v>0</v>
      </c>
      <c r="J320" s="129">
        <v>0</v>
      </c>
      <c r="K320" s="129">
        <v>0</v>
      </c>
      <c r="L320" s="129">
        <v>93662</v>
      </c>
      <c r="M320" s="129">
        <v>0</v>
      </c>
      <c r="N320" s="129">
        <v>0</v>
      </c>
      <c r="O320" s="129">
        <v>0</v>
      </c>
      <c r="P320" s="129">
        <v>0</v>
      </c>
      <c r="Q320" s="129">
        <v>0</v>
      </c>
      <c r="R320" s="129">
        <v>0</v>
      </c>
      <c r="S320" s="129">
        <v>0</v>
      </c>
      <c r="T320" s="129">
        <v>0</v>
      </c>
      <c r="U320" s="129">
        <v>0</v>
      </c>
      <c r="V320" s="129">
        <v>0</v>
      </c>
      <c r="W320" s="129">
        <v>0</v>
      </c>
      <c r="X320" s="129">
        <v>0</v>
      </c>
      <c r="Y320" s="129">
        <v>0</v>
      </c>
      <c r="Z320" s="129">
        <v>0</v>
      </c>
      <c r="AA320" s="129">
        <v>0</v>
      </c>
      <c r="AB320" s="129">
        <v>0</v>
      </c>
      <c r="AC320" s="129">
        <v>0</v>
      </c>
      <c r="AD320" s="129">
        <v>0</v>
      </c>
      <c r="AE320" s="129">
        <v>0</v>
      </c>
      <c r="AF320" s="129">
        <v>0</v>
      </c>
      <c r="AG320" s="129">
        <v>0</v>
      </c>
      <c r="AH320" s="129">
        <v>0</v>
      </c>
      <c r="AI320" s="129">
        <v>0</v>
      </c>
      <c r="AJ320" s="129">
        <v>0</v>
      </c>
      <c r="AK320" s="129">
        <v>0</v>
      </c>
      <c r="AL320" s="129"/>
      <c r="AM320" s="129"/>
      <c r="AN320" s="129"/>
      <c r="AO320" s="129"/>
      <c r="AP320" s="129"/>
      <c r="AQ320" s="117">
        <f t="shared" si="147"/>
        <v>93662</v>
      </c>
      <c r="AS320" s="228">
        <v>102079</v>
      </c>
      <c r="AT320" s="215" t="s">
        <v>573</v>
      </c>
      <c r="AU320" s="129">
        <f>SUM(AS325,AS341,AS357)</f>
        <v>1640489</v>
      </c>
    </row>
    <row r="321" spans="2:47" x14ac:dyDescent="0.2">
      <c r="B321" s="144" t="str">
        <f t="shared" si="148"/>
        <v>107. Protección Familiar</v>
      </c>
      <c r="C321" s="129">
        <v>0</v>
      </c>
      <c r="D321" s="129">
        <v>0</v>
      </c>
      <c r="E321" s="129">
        <v>0</v>
      </c>
      <c r="F321" s="129">
        <v>0</v>
      </c>
      <c r="G321" s="129">
        <v>0</v>
      </c>
      <c r="H321" s="129">
        <v>0</v>
      </c>
      <c r="I321" s="129">
        <v>0</v>
      </c>
      <c r="J321" s="129">
        <v>0</v>
      </c>
      <c r="K321" s="129">
        <v>0</v>
      </c>
      <c r="L321" s="129">
        <v>9238858</v>
      </c>
      <c r="M321" s="129">
        <v>0</v>
      </c>
      <c r="N321" s="129">
        <v>0</v>
      </c>
      <c r="O321" s="129">
        <v>0</v>
      </c>
      <c r="P321" s="129">
        <v>0</v>
      </c>
      <c r="Q321" s="129">
        <v>0</v>
      </c>
      <c r="R321" s="129">
        <v>34348</v>
      </c>
      <c r="S321" s="129">
        <v>0</v>
      </c>
      <c r="T321" s="129">
        <v>0</v>
      </c>
      <c r="U321" s="129">
        <v>0</v>
      </c>
      <c r="V321" s="129">
        <v>0</v>
      </c>
      <c r="W321" s="129">
        <v>0</v>
      </c>
      <c r="X321" s="129">
        <v>15785</v>
      </c>
      <c r="Y321" s="129">
        <v>-1954</v>
      </c>
      <c r="Z321" s="129">
        <v>18</v>
      </c>
      <c r="AA321" s="129">
        <v>2716106</v>
      </c>
      <c r="AB321" s="129">
        <v>0</v>
      </c>
      <c r="AC321" s="129">
        <v>0</v>
      </c>
      <c r="AD321" s="129">
        <v>45</v>
      </c>
      <c r="AE321" s="129">
        <v>2456</v>
      </c>
      <c r="AF321" s="129">
        <v>0</v>
      </c>
      <c r="AG321" s="129">
        <v>0</v>
      </c>
      <c r="AH321" s="129">
        <v>1700486</v>
      </c>
      <c r="AI321" s="129">
        <v>15</v>
      </c>
      <c r="AJ321" s="129">
        <v>0</v>
      </c>
      <c r="AK321" s="129">
        <v>0</v>
      </c>
      <c r="AL321" s="129"/>
      <c r="AM321" s="129"/>
      <c r="AN321" s="129"/>
      <c r="AO321" s="129"/>
      <c r="AP321" s="129"/>
      <c r="AQ321" s="117">
        <f t="shared" si="147"/>
        <v>13706163</v>
      </c>
      <c r="AS321" s="228">
        <v>14183144</v>
      </c>
      <c r="AT321" s="183" t="s">
        <v>596</v>
      </c>
      <c r="AU321" s="129">
        <f>SUM(AS323,AS339,AS355)</f>
        <v>152966088</v>
      </c>
    </row>
    <row r="322" spans="2:47" x14ac:dyDescent="0.2">
      <c r="B322" s="144" t="str">
        <f t="shared" si="148"/>
        <v>108. Incapacidad o Invalidez</v>
      </c>
      <c r="C322" s="129">
        <v>0</v>
      </c>
      <c r="D322" s="129">
        <v>0</v>
      </c>
      <c r="E322" s="129">
        <v>0</v>
      </c>
      <c r="F322" s="129">
        <v>105</v>
      </c>
      <c r="G322" s="129">
        <v>231622</v>
      </c>
      <c r="H322" s="129">
        <v>6862</v>
      </c>
      <c r="I322" s="129">
        <v>0</v>
      </c>
      <c r="J322" s="129">
        <v>0</v>
      </c>
      <c r="K322" s="129">
        <v>0</v>
      </c>
      <c r="L322" s="129">
        <v>262342</v>
      </c>
      <c r="M322" s="129">
        <v>0</v>
      </c>
      <c r="N322" s="129">
        <v>0</v>
      </c>
      <c r="O322" s="129">
        <v>1449</v>
      </c>
      <c r="P322" s="129">
        <v>21314</v>
      </c>
      <c r="Q322" s="129">
        <v>193997</v>
      </c>
      <c r="R322" s="129">
        <v>651418</v>
      </c>
      <c r="S322" s="129">
        <v>0</v>
      </c>
      <c r="T322" s="129">
        <v>264</v>
      </c>
      <c r="U322" s="129">
        <v>3061</v>
      </c>
      <c r="V322" s="129">
        <v>0</v>
      </c>
      <c r="W322" s="129">
        <v>0</v>
      </c>
      <c r="X322" s="129">
        <v>0</v>
      </c>
      <c r="Y322" s="129">
        <v>0</v>
      </c>
      <c r="Z322" s="129">
        <v>1216347</v>
      </c>
      <c r="AA322" s="129">
        <v>0</v>
      </c>
      <c r="AB322" s="129">
        <v>33895</v>
      </c>
      <c r="AC322" s="129">
        <v>83567</v>
      </c>
      <c r="AD322" s="129">
        <v>54261</v>
      </c>
      <c r="AE322" s="129">
        <v>0</v>
      </c>
      <c r="AF322" s="129">
        <v>0</v>
      </c>
      <c r="AG322" s="129">
        <v>5493</v>
      </c>
      <c r="AH322" s="129">
        <v>-11975</v>
      </c>
      <c r="AI322" s="129">
        <v>129261</v>
      </c>
      <c r="AJ322" s="129">
        <v>2816</v>
      </c>
      <c r="AK322" s="129">
        <v>0</v>
      </c>
      <c r="AL322" s="129"/>
      <c r="AM322" s="129"/>
      <c r="AN322" s="129"/>
      <c r="AO322" s="129"/>
      <c r="AP322" s="129"/>
      <c r="AQ322" s="117">
        <f t="shared" si="147"/>
        <v>2886099</v>
      </c>
      <c r="AS322" s="228">
        <v>2804819</v>
      </c>
      <c r="AT322" s="183" t="s">
        <v>597</v>
      </c>
      <c r="AU322" s="129">
        <f>SUM(AS324,AS340,AS356)</f>
        <v>38510712</v>
      </c>
    </row>
    <row r="323" spans="2:47" x14ac:dyDescent="0.2">
      <c r="B323" s="144" t="str">
        <f t="shared" si="148"/>
        <v>109. Salud</v>
      </c>
      <c r="C323" s="129">
        <v>0</v>
      </c>
      <c r="D323" s="129">
        <v>1361374</v>
      </c>
      <c r="E323" s="129">
        <v>0</v>
      </c>
      <c r="F323" s="129">
        <v>35288</v>
      </c>
      <c r="G323" s="129">
        <v>374012</v>
      </c>
      <c r="H323" s="129">
        <v>0</v>
      </c>
      <c r="I323" s="129">
        <v>369980</v>
      </c>
      <c r="J323" s="129">
        <v>4279</v>
      </c>
      <c r="K323" s="129">
        <v>0</v>
      </c>
      <c r="L323" s="129">
        <v>2411904</v>
      </c>
      <c r="M323" s="129">
        <v>0</v>
      </c>
      <c r="N323" s="129">
        <v>6884043</v>
      </c>
      <c r="O323" s="129">
        <v>0</v>
      </c>
      <c r="P323" s="129">
        <v>831989</v>
      </c>
      <c r="Q323" s="129">
        <v>235382</v>
      </c>
      <c r="R323" s="129">
        <v>1269376</v>
      </c>
      <c r="S323" s="129">
        <v>0</v>
      </c>
      <c r="T323" s="129">
        <v>145</v>
      </c>
      <c r="U323" s="129">
        <v>201914</v>
      </c>
      <c r="V323" s="129">
        <v>0</v>
      </c>
      <c r="W323" s="129">
        <v>0</v>
      </c>
      <c r="X323" s="129">
        <v>33099</v>
      </c>
      <c r="Y323" s="129">
        <v>0</v>
      </c>
      <c r="Z323" s="129">
        <v>4555157</v>
      </c>
      <c r="AA323" s="129">
        <v>180816</v>
      </c>
      <c r="AB323" s="129">
        <v>2705</v>
      </c>
      <c r="AC323" s="129">
        <v>38389</v>
      </c>
      <c r="AD323" s="129">
        <v>0</v>
      </c>
      <c r="AE323" s="129">
        <v>0</v>
      </c>
      <c r="AF323" s="129">
        <v>0</v>
      </c>
      <c r="AG323" s="129">
        <v>0</v>
      </c>
      <c r="AH323" s="129">
        <v>259960</v>
      </c>
      <c r="AI323" s="129">
        <v>940334</v>
      </c>
      <c r="AJ323" s="129">
        <v>10514</v>
      </c>
      <c r="AK323" s="129">
        <v>0</v>
      </c>
      <c r="AL323" s="129"/>
      <c r="AM323" s="129"/>
      <c r="AN323" s="129"/>
      <c r="AO323" s="129"/>
      <c r="AP323" s="129"/>
      <c r="AQ323" s="117">
        <f t="shared" si="147"/>
        <v>20000660</v>
      </c>
      <c r="AS323" s="228">
        <v>18033111</v>
      </c>
      <c r="AT323" s="183" t="s">
        <v>562</v>
      </c>
      <c r="AU323" s="129">
        <f>SUM(AS326:AS327,AS342:AS343,AS358:AS359)</f>
        <v>110944736</v>
      </c>
    </row>
    <row r="324" spans="2:47" x14ac:dyDescent="0.2">
      <c r="B324" s="144" t="str">
        <f t="shared" si="148"/>
        <v>110. Accidentes Personales</v>
      </c>
      <c r="C324" s="129">
        <v>0</v>
      </c>
      <c r="D324" s="129">
        <v>0</v>
      </c>
      <c r="E324" s="129">
        <v>0</v>
      </c>
      <c r="F324" s="129">
        <v>34576</v>
      </c>
      <c r="G324" s="129">
        <v>447186</v>
      </c>
      <c r="H324" s="129">
        <v>0</v>
      </c>
      <c r="I324" s="129">
        <v>0</v>
      </c>
      <c r="J324" s="129">
        <v>504</v>
      </c>
      <c r="K324" s="129">
        <v>0</v>
      </c>
      <c r="L324" s="129">
        <v>934451</v>
      </c>
      <c r="M324" s="129">
        <v>0</v>
      </c>
      <c r="N324" s="129">
        <v>141102</v>
      </c>
      <c r="O324" s="129">
        <v>3876</v>
      </c>
      <c r="P324" s="129">
        <v>56941</v>
      </c>
      <c r="Q324" s="129">
        <v>475264</v>
      </c>
      <c r="R324" s="129">
        <v>586656</v>
      </c>
      <c r="S324" s="129">
        <v>0</v>
      </c>
      <c r="T324" s="129">
        <v>0</v>
      </c>
      <c r="U324" s="129">
        <v>17663</v>
      </c>
      <c r="V324" s="129">
        <v>0</v>
      </c>
      <c r="W324" s="129">
        <v>0</v>
      </c>
      <c r="X324" s="129">
        <v>0</v>
      </c>
      <c r="Y324" s="129">
        <v>2630119</v>
      </c>
      <c r="Z324" s="129">
        <v>1209761</v>
      </c>
      <c r="AA324" s="129">
        <v>306709</v>
      </c>
      <c r="AB324" s="129">
        <v>426</v>
      </c>
      <c r="AC324" s="129">
        <v>12494</v>
      </c>
      <c r="AD324" s="129">
        <v>30005</v>
      </c>
      <c r="AE324" s="129">
        <v>0</v>
      </c>
      <c r="AF324" s="129">
        <v>0</v>
      </c>
      <c r="AG324" s="129">
        <v>9254</v>
      </c>
      <c r="AH324" s="129">
        <v>140168</v>
      </c>
      <c r="AI324" s="129">
        <v>175241</v>
      </c>
      <c r="AJ324" s="129">
        <v>1289</v>
      </c>
      <c r="AK324" s="129">
        <v>0</v>
      </c>
      <c r="AL324" s="129"/>
      <c r="AM324" s="129"/>
      <c r="AN324" s="129"/>
      <c r="AO324" s="129"/>
      <c r="AP324" s="129"/>
      <c r="AQ324" s="117">
        <f t="shared" si="147"/>
        <v>7213685</v>
      </c>
      <c r="AS324" s="228">
        <v>5288028</v>
      </c>
      <c r="AT324" s="183" t="s">
        <v>598</v>
      </c>
      <c r="AU324" s="129">
        <f>SUM(AS317,AS333,AS349)</f>
        <v>167265307</v>
      </c>
    </row>
    <row r="325" spans="2:47" x14ac:dyDescent="0.2">
      <c r="B325" s="144" t="str">
        <f t="shared" si="148"/>
        <v>111. Asistencia</v>
      </c>
      <c r="C325" s="129">
        <v>0</v>
      </c>
      <c r="D325" s="129">
        <v>0</v>
      </c>
      <c r="E325" s="129">
        <v>0</v>
      </c>
      <c r="F325" s="129">
        <v>19636</v>
      </c>
      <c r="G325" s="129">
        <v>0</v>
      </c>
      <c r="H325" s="129">
        <v>0</v>
      </c>
      <c r="I325" s="129">
        <v>0</v>
      </c>
      <c r="J325" s="129">
        <v>0</v>
      </c>
      <c r="K325" s="129">
        <v>0</v>
      </c>
      <c r="L325" s="129">
        <v>4149</v>
      </c>
      <c r="M325" s="129">
        <v>0</v>
      </c>
      <c r="N325" s="129">
        <v>0</v>
      </c>
      <c r="O325" s="129">
        <v>0</v>
      </c>
      <c r="P325" s="129">
        <v>1809</v>
      </c>
      <c r="Q325" s="129">
        <v>48812</v>
      </c>
      <c r="R325" s="129">
        <v>0</v>
      </c>
      <c r="S325" s="129">
        <v>0</v>
      </c>
      <c r="T325" s="129">
        <v>0</v>
      </c>
      <c r="U325" s="129">
        <v>0</v>
      </c>
      <c r="V325" s="129">
        <v>0</v>
      </c>
      <c r="W325" s="129">
        <v>0</v>
      </c>
      <c r="X325" s="129">
        <v>0</v>
      </c>
      <c r="Y325" s="129">
        <v>0</v>
      </c>
      <c r="Z325" s="129">
        <v>0</v>
      </c>
      <c r="AA325" s="129">
        <v>0</v>
      </c>
      <c r="AB325" s="129">
        <v>0</v>
      </c>
      <c r="AC325" s="129">
        <v>0</v>
      </c>
      <c r="AD325" s="129">
        <v>0</v>
      </c>
      <c r="AE325" s="129">
        <v>0</v>
      </c>
      <c r="AF325" s="129">
        <v>0</v>
      </c>
      <c r="AG325" s="129">
        <v>0</v>
      </c>
      <c r="AH325" s="129">
        <v>0</v>
      </c>
      <c r="AI325" s="129">
        <v>0</v>
      </c>
      <c r="AJ325" s="129">
        <v>395</v>
      </c>
      <c r="AK325" s="129">
        <v>0</v>
      </c>
      <c r="AL325" s="129"/>
      <c r="AM325" s="129"/>
      <c r="AN325" s="129"/>
      <c r="AO325" s="129"/>
      <c r="AP325" s="129"/>
      <c r="AQ325" s="117">
        <f t="shared" si="147"/>
        <v>74801</v>
      </c>
      <c r="AS325" s="228">
        <v>77925</v>
      </c>
      <c r="AT325" s="183" t="s">
        <v>599</v>
      </c>
      <c r="AU325" s="129">
        <f>SUM(AS318,AS334,AS350)</f>
        <v>9483128</v>
      </c>
    </row>
    <row r="326" spans="2:47" x14ac:dyDescent="0.2">
      <c r="B326" s="144" t="str">
        <f t="shared" si="148"/>
        <v>112. Desgravamen Hipotecario</v>
      </c>
      <c r="C326" s="129">
        <v>0</v>
      </c>
      <c r="D326" s="129">
        <v>0</v>
      </c>
      <c r="E326" s="129">
        <v>0</v>
      </c>
      <c r="F326" s="129">
        <v>0</v>
      </c>
      <c r="G326" s="129">
        <v>9023</v>
      </c>
      <c r="H326" s="129">
        <v>314035</v>
      </c>
      <c r="I326" s="129">
        <v>0</v>
      </c>
      <c r="J326" s="129">
        <v>0</v>
      </c>
      <c r="K326" s="129">
        <v>0</v>
      </c>
      <c r="L326" s="129">
        <v>1760</v>
      </c>
      <c r="M326" s="129">
        <v>0</v>
      </c>
      <c r="N326" s="129">
        <v>0</v>
      </c>
      <c r="O326" s="129">
        <v>0</v>
      </c>
      <c r="P326" s="129">
        <v>0</v>
      </c>
      <c r="Q326" s="129">
        <v>0</v>
      </c>
      <c r="R326" s="129">
        <v>-10483</v>
      </c>
      <c r="S326" s="129">
        <v>0</v>
      </c>
      <c r="T326" s="129">
        <v>0</v>
      </c>
      <c r="U326" s="129">
        <v>0</v>
      </c>
      <c r="V326" s="129">
        <v>0</v>
      </c>
      <c r="W326" s="129">
        <v>0</v>
      </c>
      <c r="X326" s="129">
        <v>0</v>
      </c>
      <c r="Y326" s="129">
        <v>0</v>
      </c>
      <c r="Z326" s="129">
        <v>0</v>
      </c>
      <c r="AA326" s="129">
        <v>0</v>
      </c>
      <c r="AB326" s="129">
        <v>0</v>
      </c>
      <c r="AC326" s="129">
        <v>0</v>
      </c>
      <c r="AD326" s="129">
        <v>0</v>
      </c>
      <c r="AE326" s="129">
        <v>94</v>
      </c>
      <c r="AF326" s="129">
        <v>0</v>
      </c>
      <c r="AG326" s="129">
        <v>0</v>
      </c>
      <c r="AH326" s="129">
        <v>-1392</v>
      </c>
      <c r="AI326" s="129">
        <v>0</v>
      </c>
      <c r="AJ326" s="129">
        <v>0</v>
      </c>
      <c r="AK326" s="129">
        <v>0</v>
      </c>
      <c r="AL326" s="129"/>
      <c r="AM326" s="129"/>
      <c r="AN326" s="129"/>
      <c r="AO326" s="129"/>
      <c r="AP326" s="129"/>
      <c r="AQ326" s="117">
        <f t="shared" si="147"/>
        <v>313037</v>
      </c>
      <c r="AS326" s="228">
        <v>401175</v>
      </c>
      <c r="AT326" s="183" t="s">
        <v>600</v>
      </c>
      <c r="AU326" s="129">
        <f>SUM(AS319,AS335,AS351)</f>
        <v>7568886</v>
      </c>
    </row>
    <row r="327" spans="2:47" x14ac:dyDescent="0.2">
      <c r="B327" s="144" t="str">
        <f t="shared" si="148"/>
        <v>113. Desgravamen Consumos y Otros</v>
      </c>
      <c r="C327" s="129">
        <v>0</v>
      </c>
      <c r="D327" s="129">
        <v>0</v>
      </c>
      <c r="E327" s="129">
        <v>0</v>
      </c>
      <c r="F327" s="129">
        <v>0</v>
      </c>
      <c r="G327" s="129">
        <v>0</v>
      </c>
      <c r="H327" s="129">
        <v>0</v>
      </c>
      <c r="I327" s="129">
        <v>0</v>
      </c>
      <c r="J327" s="129">
        <v>0</v>
      </c>
      <c r="K327" s="129">
        <v>0</v>
      </c>
      <c r="L327" s="129">
        <v>0</v>
      </c>
      <c r="M327" s="129">
        <v>0</v>
      </c>
      <c r="N327" s="129">
        <v>0</v>
      </c>
      <c r="O327" s="129">
        <v>0</v>
      </c>
      <c r="P327" s="129">
        <v>0</v>
      </c>
      <c r="Q327" s="129">
        <v>0</v>
      </c>
      <c r="R327" s="129">
        <v>0</v>
      </c>
      <c r="S327" s="129">
        <v>0</v>
      </c>
      <c r="T327" s="129">
        <v>0</v>
      </c>
      <c r="U327" s="129">
        <v>0</v>
      </c>
      <c r="V327" s="129">
        <v>0</v>
      </c>
      <c r="W327" s="129">
        <v>0</v>
      </c>
      <c r="X327" s="129">
        <v>0</v>
      </c>
      <c r="Y327" s="129">
        <v>74655</v>
      </c>
      <c r="Z327" s="129">
        <v>0</v>
      </c>
      <c r="AA327" s="129">
        <v>0</v>
      </c>
      <c r="AB327" s="129">
        <v>0</v>
      </c>
      <c r="AC327" s="129">
        <v>10862</v>
      </c>
      <c r="AD327" s="129">
        <v>0</v>
      </c>
      <c r="AE327" s="129">
        <v>0</v>
      </c>
      <c r="AF327" s="129">
        <v>0</v>
      </c>
      <c r="AG327" s="129">
        <v>0</v>
      </c>
      <c r="AH327" s="129">
        <v>0</v>
      </c>
      <c r="AI327" s="129">
        <v>0</v>
      </c>
      <c r="AJ327" s="129">
        <v>0</v>
      </c>
      <c r="AK327" s="129">
        <v>0</v>
      </c>
      <c r="AL327" s="129"/>
      <c r="AM327" s="129"/>
      <c r="AN327" s="129"/>
      <c r="AO327" s="129"/>
      <c r="AP327" s="129"/>
      <c r="AQ327" s="117">
        <f t="shared" si="147"/>
        <v>85517</v>
      </c>
      <c r="AS327" s="228">
        <v>28219</v>
      </c>
      <c r="AT327" s="183" t="s">
        <v>601</v>
      </c>
      <c r="AU327" s="129">
        <f>SUM(AS370:AS371)</f>
        <v>89012785</v>
      </c>
    </row>
    <row r="328" spans="2:47" x14ac:dyDescent="0.2">
      <c r="B328" s="144" t="str">
        <f t="shared" si="148"/>
        <v>114. SOAP</v>
      </c>
      <c r="C328" s="129">
        <v>0</v>
      </c>
      <c r="D328" s="129">
        <v>0</v>
      </c>
      <c r="E328" s="129">
        <v>0</v>
      </c>
      <c r="F328" s="129">
        <v>0</v>
      </c>
      <c r="G328" s="129">
        <v>0</v>
      </c>
      <c r="H328" s="129">
        <v>0</v>
      </c>
      <c r="I328" s="129">
        <v>0</v>
      </c>
      <c r="J328" s="129">
        <v>0</v>
      </c>
      <c r="K328" s="129">
        <v>0</v>
      </c>
      <c r="L328" s="129">
        <v>0</v>
      </c>
      <c r="M328" s="129">
        <v>0</v>
      </c>
      <c r="N328" s="129">
        <v>0</v>
      </c>
      <c r="O328" s="129">
        <v>0</v>
      </c>
      <c r="P328" s="129">
        <v>0</v>
      </c>
      <c r="Q328" s="129">
        <v>0</v>
      </c>
      <c r="R328" s="129">
        <v>0</v>
      </c>
      <c r="S328" s="129">
        <v>0</v>
      </c>
      <c r="T328" s="129">
        <v>0</v>
      </c>
      <c r="U328" s="129">
        <v>0</v>
      </c>
      <c r="V328" s="129">
        <v>0</v>
      </c>
      <c r="W328" s="129">
        <v>0</v>
      </c>
      <c r="X328" s="129">
        <v>0</v>
      </c>
      <c r="Y328" s="129">
        <v>0</v>
      </c>
      <c r="Z328" s="129">
        <v>0</v>
      </c>
      <c r="AA328" s="129">
        <v>573649</v>
      </c>
      <c r="AB328" s="129">
        <v>0</v>
      </c>
      <c r="AC328" s="129">
        <v>0</v>
      </c>
      <c r="AD328" s="129">
        <v>0</v>
      </c>
      <c r="AE328" s="129">
        <v>0</v>
      </c>
      <c r="AF328" s="129">
        <v>0</v>
      </c>
      <c r="AG328" s="129">
        <v>0</v>
      </c>
      <c r="AH328" s="129">
        <v>0</v>
      </c>
      <c r="AI328" s="129">
        <v>0</v>
      </c>
      <c r="AJ328" s="129">
        <v>0</v>
      </c>
      <c r="AK328" s="129">
        <v>0</v>
      </c>
      <c r="AL328" s="129"/>
      <c r="AM328" s="129"/>
      <c r="AN328" s="129"/>
      <c r="AO328" s="129"/>
      <c r="AP328" s="129"/>
      <c r="AQ328" s="117">
        <f t="shared" si="147"/>
        <v>573649</v>
      </c>
      <c r="AS328" s="228">
        <v>490168</v>
      </c>
      <c r="AT328" s="183" t="s">
        <v>602</v>
      </c>
      <c r="AU328" s="129">
        <f>SUM(AS320,AS336,AS352)</f>
        <v>102079</v>
      </c>
    </row>
    <row r="329" spans="2:47" x14ac:dyDescent="0.2">
      <c r="B329" s="144" t="str">
        <f t="shared" si="148"/>
        <v>150. Otros</v>
      </c>
      <c r="C329" s="129">
        <v>0</v>
      </c>
      <c r="D329" s="129">
        <v>0</v>
      </c>
      <c r="E329" s="129">
        <v>0</v>
      </c>
      <c r="F329" s="129">
        <v>0</v>
      </c>
      <c r="G329" s="129">
        <v>0</v>
      </c>
      <c r="H329" s="129">
        <v>0</v>
      </c>
      <c r="I329" s="129">
        <v>0</v>
      </c>
      <c r="J329" s="129">
        <v>0</v>
      </c>
      <c r="K329" s="129">
        <v>0</v>
      </c>
      <c r="L329" s="129">
        <v>0</v>
      </c>
      <c r="M329" s="129">
        <v>0</v>
      </c>
      <c r="N329" s="129">
        <v>0</v>
      </c>
      <c r="O329" s="129">
        <v>0</v>
      </c>
      <c r="P329" s="129">
        <v>0</v>
      </c>
      <c r="Q329" s="129">
        <v>0</v>
      </c>
      <c r="R329" s="129">
        <v>19905</v>
      </c>
      <c r="S329" s="129">
        <v>0</v>
      </c>
      <c r="T329" s="129">
        <v>0</v>
      </c>
      <c r="U329" s="129">
        <v>0</v>
      </c>
      <c r="V329" s="129">
        <v>0</v>
      </c>
      <c r="W329" s="129">
        <v>0</v>
      </c>
      <c r="X329" s="129">
        <v>0</v>
      </c>
      <c r="Y329" s="129">
        <v>0</v>
      </c>
      <c r="Z329" s="129">
        <v>0</v>
      </c>
      <c r="AA329" s="129">
        <v>0</v>
      </c>
      <c r="AB329" s="129">
        <v>0</v>
      </c>
      <c r="AC329" s="129">
        <v>0</v>
      </c>
      <c r="AD329" s="129">
        <v>0</v>
      </c>
      <c r="AE329" s="129">
        <v>0</v>
      </c>
      <c r="AF329" s="129">
        <v>0</v>
      </c>
      <c r="AG329" s="129">
        <v>0</v>
      </c>
      <c r="AH329" s="129">
        <v>0</v>
      </c>
      <c r="AI329" s="129">
        <v>0</v>
      </c>
      <c r="AJ329" s="129">
        <v>0</v>
      </c>
      <c r="AK329" s="129">
        <v>0</v>
      </c>
      <c r="AL329" s="129"/>
      <c r="AM329" s="129"/>
      <c r="AN329" s="129"/>
      <c r="AO329" s="129"/>
      <c r="AP329" s="129"/>
      <c r="AQ329" s="117">
        <f t="shared" si="147"/>
        <v>19905</v>
      </c>
      <c r="AS329" s="228">
        <v>20572</v>
      </c>
      <c r="AT329" s="183" t="s">
        <v>603</v>
      </c>
      <c r="AU329" s="129">
        <f>SUM(AS328,AS344,AS360,AS360)</f>
        <v>490168</v>
      </c>
    </row>
    <row r="330" spans="2:47" x14ac:dyDescent="0.2">
      <c r="B330" s="136" t="str">
        <f t="shared" si="148"/>
        <v>Colectivos Tradicionales</v>
      </c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  <c r="Z330" s="126"/>
      <c r="AA330" s="126"/>
      <c r="AB330" s="126"/>
      <c r="AC330" s="126"/>
      <c r="AD330" s="126"/>
      <c r="AE330" s="126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23">
        <f t="shared" si="147"/>
        <v>0</v>
      </c>
      <c r="AS330" s="23"/>
      <c r="AT330" s="183" t="s">
        <v>604</v>
      </c>
      <c r="AU330" s="129">
        <f>SUM(AS329,AS345,AS361)</f>
        <v>1473231</v>
      </c>
    </row>
    <row r="331" spans="2:47" x14ac:dyDescent="0.2">
      <c r="B331" s="144" t="str">
        <f t="shared" si="148"/>
        <v>201. Vida Entera</v>
      </c>
      <c r="C331" s="129">
        <v>0</v>
      </c>
      <c r="D331" s="129">
        <v>0</v>
      </c>
      <c r="E331" s="129">
        <v>0</v>
      </c>
      <c r="F331" s="129">
        <v>0</v>
      </c>
      <c r="G331" s="129">
        <v>0</v>
      </c>
      <c r="H331" s="129">
        <v>0</v>
      </c>
      <c r="I331" s="129">
        <v>0</v>
      </c>
      <c r="J331" s="129">
        <v>0</v>
      </c>
      <c r="K331" s="129">
        <v>0</v>
      </c>
      <c r="L331" s="129">
        <v>0</v>
      </c>
      <c r="M331" s="129">
        <v>0</v>
      </c>
      <c r="N331" s="129">
        <v>0</v>
      </c>
      <c r="O331" s="129">
        <v>0</v>
      </c>
      <c r="P331" s="129">
        <v>0</v>
      </c>
      <c r="Q331" s="129">
        <v>0</v>
      </c>
      <c r="R331" s="129">
        <v>0</v>
      </c>
      <c r="S331" s="129">
        <v>0</v>
      </c>
      <c r="T331" s="129">
        <v>0</v>
      </c>
      <c r="U331" s="129">
        <v>0</v>
      </c>
      <c r="V331" s="129">
        <v>0</v>
      </c>
      <c r="W331" s="129">
        <v>0</v>
      </c>
      <c r="X331" s="129">
        <v>0</v>
      </c>
      <c r="Y331" s="129">
        <v>0</v>
      </c>
      <c r="Z331" s="129">
        <v>0</v>
      </c>
      <c r="AA331" s="129">
        <v>0</v>
      </c>
      <c r="AB331" s="129">
        <v>0</v>
      </c>
      <c r="AC331" s="129">
        <v>0</v>
      </c>
      <c r="AD331" s="129">
        <v>0</v>
      </c>
      <c r="AE331" s="129">
        <v>0</v>
      </c>
      <c r="AF331" s="129">
        <v>0</v>
      </c>
      <c r="AG331" s="129">
        <v>0</v>
      </c>
      <c r="AH331" s="129">
        <v>0</v>
      </c>
      <c r="AI331" s="129">
        <v>0</v>
      </c>
      <c r="AJ331" s="129">
        <v>0</v>
      </c>
      <c r="AK331" s="129">
        <v>0</v>
      </c>
      <c r="AL331" s="129"/>
      <c r="AM331" s="129"/>
      <c r="AN331" s="129"/>
      <c r="AO331" s="129"/>
      <c r="AP331" s="129"/>
      <c r="AQ331" s="117">
        <f t="shared" si="147"/>
        <v>0</v>
      </c>
      <c r="AS331" s="228">
        <v>0</v>
      </c>
      <c r="AT331" s="183" t="s">
        <v>605</v>
      </c>
      <c r="AU331" s="129">
        <f>SUM(AU332:AU334)</f>
        <v>492084036</v>
      </c>
    </row>
    <row r="332" spans="2:47" x14ac:dyDescent="0.2">
      <c r="B332" s="144" t="str">
        <f t="shared" si="148"/>
        <v>202. Temporal de Vida</v>
      </c>
      <c r="C332" s="129">
        <v>0</v>
      </c>
      <c r="D332" s="129">
        <v>0</v>
      </c>
      <c r="E332" s="129">
        <v>4417</v>
      </c>
      <c r="F332" s="129">
        <v>2540714</v>
      </c>
      <c r="G332" s="129">
        <v>3441100</v>
      </c>
      <c r="H332" s="129">
        <v>-12252</v>
      </c>
      <c r="I332" s="129">
        <v>256477</v>
      </c>
      <c r="J332" s="129">
        <v>740203</v>
      </c>
      <c r="K332" s="129">
        <v>0</v>
      </c>
      <c r="L332" s="129">
        <v>1704008</v>
      </c>
      <c r="M332" s="129">
        <v>0</v>
      </c>
      <c r="N332" s="129">
        <v>0</v>
      </c>
      <c r="O332" s="129">
        <v>0</v>
      </c>
      <c r="P332" s="129">
        <v>5233</v>
      </c>
      <c r="Q332" s="129">
        <v>0</v>
      </c>
      <c r="R332" s="129">
        <v>208029</v>
      </c>
      <c r="S332" s="129">
        <v>0</v>
      </c>
      <c r="T332" s="129">
        <v>0</v>
      </c>
      <c r="U332" s="129">
        <v>394970</v>
      </c>
      <c r="V332" s="129">
        <v>0</v>
      </c>
      <c r="W332" s="129">
        <v>0</v>
      </c>
      <c r="X332" s="129">
        <v>3708762</v>
      </c>
      <c r="Y332" s="129">
        <v>591361</v>
      </c>
      <c r="Z332" s="129">
        <v>3485285</v>
      </c>
      <c r="AA332" s="129">
        <v>19707</v>
      </c>
      <c r="AB332" s="129">
        <v>0</v>
      </c>
      <c r="AC332" s="129">
        <v>22107</v>
      </c>
      <c r="AD332" s="129">
        <v>0</v>
      </c>
      <c r="AE332" s="129">
        <v>0</v>
      </c>
      <c r="AF332" s="129">
        <v>0</v>
      </c>
      <c r="AG332" s="129">
        <v>35462</v>
      </c>
      <c r="AH332" s="129">
        <v>1265746</v>
      </c>
      <c r="AI332" s="129">
        <v>1145</v>
      </c>
      <c r="AJ332" s="129">
        <v>533179</v>
      </c>
      <c r="AK332" s="129">
        <v>22606</v>
      </c>
      <c r="AL332" s="129"/>
      <c r="AM332" s="129"/>
      <c r="AN332" s="129"/>
      <c r="AO332" s="129"/>
      <c r="AP332" s="129"/>
      <c r="AQ332" s="117">
        <f t="shared" si="147"/>
        <v>18968259</v>
      </c>
      <c r="AS332" s="228">
        <v>21522488</v>
      </c>
      <c r="AT332" s="215" t="s">
        <v>592</v>
      </c>
      <c r="AU332" s="129">
        <f>SUM(AS364:AS365)</f>
        <v>357603665</v>
      </c>
    </row>
    <row r="333" spans="2:47" x14ac:dyDescent="0.2">
      <c r="B333" s="144" t="str">
        <f t="shared" si="148"/>
        <v>203. Seguros con Cuenta Única de inversión (CUI)</v>
      </c>
      <c r="C333" s="129">
        <v>0</v>
      </c>
      <c r="D333" s="129">
        <v>0</v>
      </c>
      <c r="E333" s="129">
        <v>0</v>
      </c>
      <c r="F333" s="129">
        <v>0</v>
      </c>
      <c r="G333" s="129">
        <v>0</v>
      </c>
      <c r="H333" s="129">
        <v>0</v>
      </c>
      <c r="I333" s="129">
        <v>0</v>
      </c>
      <c r="J333" s="129">
        <v>0</v>
      </c>
      <c r="K333" s="129">
        <v>0</v>
      </c>
      <c r="L333" s="129">
        <v>1207833</v>
      </c>
      <c r="M333" s="129">
        <v>0</v>
      </c>
      <c r="N333" s="129">
        <v>0</v>
      </c>
      <c r="O333" s="129">
        <v>0</v>
      </c>
      <c r="P333" s="129">
        <v>0</v>
      </c>
      <c r="Q333" s="129">
        <v>0</v>
      </c>
      <c r="R333" s="129">
        <v>0</v>
      </c>
      <c r="S333" s="129">
        <v>0</v>
      </c>
      <c r="T333" s="129">
        <v>0</v>
      </c>
      <c r="U333" s="129">
        <v>0</v>
      </c>
      <c r="V333" s="129">
        <v>0</v>
      </c>
      <c r="W333" s="129">
        <v>0</v>
      </c>
      <c r="X333" s="129">
        <v>0</v>
      </c>
      <c r="Y333" s="129">
        <v>0</v>
      </c>
      <c r="Z333" s="129">
        <v>0</v>
      </c>
      <c r="AA333" s="129">
        <v>205321</v>
      </c>
      <c r="AB333" s="129">
        <v>0</v>
      </c>
      <c r="AC333" s="129">
        <v>0</v>
      </c>
      <c r="AD333" s="129">
        <v>0</v>
      </c>
      <c r="AE333" s="129">
        <v>0</v>
      </c>
      <c r="AF333" s="129">
        <v>0</v>
      </c>
      <c r="AG333" s="129">
        <v>0</v>
      </c>
      <c r="AH333" s="129">
        <v>0</v>
      </c>
      <c r="AI333" s="129">
        <v>0</v>
      </c>
      <c r="AJ333" s="129">
        <v>0</v>
      </c>
      <c r="AK333" s="129">
        <v>0</v>
      </c>
      <c r="AL333" s="129"/>
      <c r="AM333" s="129"/>
      <c r="AN333" s="129"/>
      <c r="AO333" s="129"/>
      <c r="AP333" s="129"/>
      <c r="AQ333" s="117">
        <f t="shared" si="147"/>
        <v>1413154</v>
      </c>
      <c r="AS333" s="228">
        <v>349924</v>
      </c>
      <c r="AT333" s="215" t="s">
        <v>593</v>
      </c>
      <c r="AU333" s="129">
        <f>SUM(AS366:AS367)</f>
        <v>107550381</v>
      </c>
    </row>
    <row r="334" spans="2:47" x14ac:dyDescent="0.2">
      <c r="B334" s="144" t="str">
        <f t="shared" si="148"/>
        <v>204. Mixto o Dotal</v>
      </c>
      <c r="C334" s="129">
        <v>0</v>
      </c>
      <c r="D334" s="129">
        <v>0</v>
      </c>
      <c r="E334" s="129">
        <v>0</v>
      </c>
      <c r="F334" s="129">
        <v>0</v>
      </c>
      <c r="G334" s="129">
        <v>0</v>
      </c>
      <c r="H334" s="129">
        <v>0</v>
      </c>
      <c r="I334" s="129">
        <v>0</v>
      </c>
      <c r="J334" s="129">
        <v>0</v>
      </c>
      <c r="K334" s="129">
        <v>0</v>
      </c>
      <c r="L334" s="129">
        <v>0</v>
      </c>
      <c r="M334" s="129">
        <v>0</v>
      </c>
      <c r="N334" s="129">
        <v>0</v>
      </c>
      <c r="O334" s="129">
        <v>0</v>
      </c>
      <c r="P334" s="129">
        <v>0</v>
      </c>
      <c r="Q334" s="129">
        <v>0</v>
      </c>
      <c r="R334" s="129">
        <v>0</v>
      </c>
      <c r="S334" s="129">
        <v>0</v>
      </c>
      <c r="T334" s="129">
        <v>0</v>
      </c>
      <c r="U334" s="129">
        <v>0</v>
      </c>
      <c r="V334" s="129">
        <v>0</v>
      </c>
      <c r="W334" s="129">
        <v>0</v>
      </c>
      <c r="X334" s="129">
        <v>0</v>
      </c>
      <c r="Y334" s="129">
        <v>0</v>
      </c>
      <c r="Z334" s="129">
        <v>0</v>
      </c>
      <c r="AA334" s="129">
        <v>0</v>
      </c>
      <c r="AB334" s="129">
        <v>0</v>
      </c>
      <c r="AC334" s="129">
        <v>495</v>
      </c>
      <c r="AD334" s="129">
        <v>0</v>
      </c>
      <c r="AE334" s="129">
        <v>0</v>
      </c>
      <c r="AF334" s="129">
        <v>0</v>
      </c>
      <c r="AG334" s="129">
        <v>0</v>
      </c>
      <c r="AH334" s="129">
        <v>0</v>
      </c>
      <c r="AI334" s="129">
        <v>0</v>
      </c>
      <c r="AJ334" s="129">
        <v>0</v>
      </c>
      <c r="AK334" s="129">
        <v>0</v>
      </c>
      <c r="AL334" s="129"/>
      <c r="AM334" s="129"/>
      <c r="AN334" s="129"/>
      <c r="AO334" s="129"/>
      <c r="AP334" s="129"/>
      <c r="AQ334" s="117">
        <f t="shared" si="147"/>
        <v>495</v>
      </c>
      <c r="AS334" s="228">
        <v>533</v>
      </c>
      <c r="AT334" s="215" t="s">
        <v>594</v>
      </c>
      <c r="AU334" s="129">
        <f>AS368</f>
        <v>26929990</v>
      </c>
    </row>
    <row r="335" spans="2:47" x14ac:dyDescent="0.2">
      <c r="B335" s="144" t="str">
        <f t="shared" si="148"/>
        <v>205. Rentas Privadas y Otras Rentas</v>
      </c>
      <c r="C335" s="129">
        <v>0</v>
      </c>
      <c r="D335" s="129">
        <v>0</v>
      </c>
      <c r="E335" s="129">
        <v>0</v>
      </c>
      <c r="F335" s="129">
        <v>0</v>
      </c>
      <c r="G335" s="129">
        <v>0</v>
      </c>
      <c r="H335" s="129">
        <v>0</v>
      </c>
      <c r="I335" s="129">
        <v>0</v>
      </c>
      <c r="J335" s="129">
        <v>0</v>
      </c>
      <c r="K335" s="129">
        <v>0</v>
      </c>
      <c r="L335" s="129">
        <v>0</v>
      </c>
      <c r="M335" s="129">
        <v>0</v>
      </c>
      <c r="N335" s="129">
        <v>0</v>
      </c>
      <c r="O335" s="129">
        <v>0</v>
      </c>
      <c r="P335" s="129">
        <v>0</v>
      </c>
      <c r="Q335" s="129">
        <v>0</v>
      </c>
      <c r="R335" s="129">
        <v>0</v>
      </c>
      <c r="S335" s="129">
        <v>0</v>
      </c>
      <c r="T335" s="129">
        <v>0</v>
      </c>
      <c r="U335" s="129">
        <v>0</v>
      </c>
      <c r="V335" s="129">
        <v>0</v>
      </c>
      <c r="W335" s="129">
        <v>0</v>
      </c>
      <c r="X335" s="129">
        <v>0</v>
      </c>
      <c r="Y335" s="129">
        <v>0</v>
      </c>
      <c r="Z335" s="129">
        <v>0</v>
      </c>
      <c r="AA335" s="129">
        <v>0</v>
      </c>
      <c r="AB335" s="129">
        <v>0</v>
      </c>
      <c r="AC335" s="129">
        <v>0</v>
      </c>
      <c r="AD335" s="129">
        <v>0</v>
      </c>
      <c r="AE335" s="129">
        <v>0</v>
      </c>
      <c r="AF335" s="129">
        <v>0</v>
      </c>
      <c r="AG335" s="129">
        <v>0</v>
      </c>
      <c r="AH335" s="129">
        <v>0</v>
      </c>
      <c r="AI335" s="129">
        <v>0</v>
      </c>
      <c r="AJ335" s="129">
        <v>0</v>
      </c>
      <c r="AK335" s="129">
        <v>0</v>
      </c>
      <c r="AL335" s="129"/>
      <c r="AM335" s="129"/>
      <c r="AN335" s="129"/>
      <c r="AO335" s="129"/>
      <c r="AP335" s="129"/>
      <c r="AQ335" s="117">
        <f t="shared" si="147"/>
        <v>0</v>
      </c>
      <c r="AS335" s="228">
        <v>0</v>
      </c>
      <c r="AT335" s="183" t="s">
        <v>606</v>
      </c>
      <c r="AU335" s="129">
        <f>SUM(AS363,AS369)</f>
        <v>145628462</v>
      </c>
    </row>
    <row r="336" spans="2:47" x14ac:dyDescent="0.2">
      <c r="B336" s="144" t="str">
        <f t="shared" si="148"/>
        <v>206. Dotal puro o Capital Diferido</v>
      </c>
      <c r="C336" s="129">
        <v>0</v>
      </c>
      <c r="D336" s="129">
        <v>0</v>
      </c>
      <c r="E336" s="129">
        <v>0</v>
      </c>
      <c r="F336" s="129">
        <v>0</v>
      </c>
      <c r="G336" s="129">
        <v>0</v>
      </c>
      <c r="H336" s="129">
        <v>0</v>
      </c>
      <c r="I336" s="129">
        <v>0</v>
      </c>
      <c r="J336" s="129">
        <v>0</v>
      </c>
      <c r="K336" s="129">
        <v>0</v>
      </c>
      <c r="L336" s="129">
        <v>0</v>
      </c>
      <c r="M336" s="129">
        <v>0</v>
      </c>
      <c r="N336" s="129">
        <v>0</v>
      </c>
      <c r="O336" s="129">
        <v>0</v>
      </c>
      <c r="P336" s="129">
        <v>0</v>
      </c>
      <c r="Q336" s="129">
        <v>0</v>
      </c>
      <c r="R336" s="129">
        <v>0</v>
      </c>
      <c r="S336" s="129">
        <v>0</v>
      </c>
      <c r="T336" s="129">
        <v>0</v>
      </c>
      <c r="U336" s="129">
        <v>0</v>
      </c>
      <c r="V336" s="129">
        <v>0</v>
      </c>
      <c r="W336" s="129">
        <v>0</v>
      </c>
      <c r="X336" s="129">
        <v>0</v>
      </c>
      <c r="Y336" s="129">
        <v>0</v>
      </c>
      <c r="Z336" s="129">
        <v>0</v>
      </c>
      <c r="AA336" s="129">
        <v>0</v>
      </c>
      <c r="AB336" s="129">
        <v>0</v>
      </c>
      <c r="AC336" s="129">
        <v>0</v>
      </c>
      <c r="AD336" s="129">
        <v>0</v>
      </c>
      <c r="AE336" s="129">
        <v>0</v>
      </c>
      <c r="AF336" s="129">
        <v>0</v>
      </c>
      <c r="AG336" s="129">
        <v>0</v>
      </c>
      <c r="AH336" s="129">
        <v>0</v>
      </c>
      <c r="AI336" s="129">
        <v>0</v>
      </c>
      <c r="AJ336" s="129">
        <v>0</v>
      </c>
      <c r="AK336" s="129">
        <v>0</v>
      </c>
      <c r="AL336" s="129"/>
      <c r="AM336" s="129"/>
      <c r="AN336" s="129"/>
      <c r="AO336" s="129"/>
      <c r="AP336" s="129"/>
      <c r="AQ336" s="117">
        <f t="shared" si="147"/>
        <v>0</v>
      </c>
      <c r="AS336" s="228">
        <v>0</v>
      </c>
      <c r="AT336" s="216" t="s">
        <v>284</v>
      </c>
      <c r="AU336" s="187">
        <f>SUM(AU315,AU321:AU331,AU335)</f>
        <v>1310196676</v>
      </c>
    </row>
    <row r="337" spans="2:47" x14ac:dyDescent="0.2">
      <c r="B337" s="144" t="str">
        <f t="shared" si="148"/>
        <v>207. Protección Familiar</v>
      </c>
      <c r="C337" s="129">
        <v>0</v>
      </c>
      <c r="D337" s="129">
        <v>0</v>
      </c>
      <c r="E337" s="129">
        <v>0</v>
      </c>
      <c r="F337" s="129">
        <v>0</v>
      </c>
      <c r="G337" s="129">
        <v>316</v>
      </c>
      <c r="H337" s="129">
        <v>0</v>
      </c>
      <c r="I337" s="129">
        <v>0</v>
      </c>
      <c r="J337" s="129">
        <v>0</v>
      </c>
      <c r="K337" s="129">
        <v>0</v>
      </c>
      <c r="L337" s="129">
        <v>344870</v>
      </c>
      <c r="M337" s="129">
        <v>0</v>
      </c>
      <c r="N337" s="129">
        <v>0</v>
      </c>
      <c r="O337" s="129">
        <v>0</v>
      </c>
      <c r="P337" s="129">
        <v>0</v>
      </c>
      <c r="Q337" s="129">
        <v>0</v>
      </c>
      <c r="R337" s="129">
        <v>110</v>
      </c>
      <c r="S337" s="129">
        <v>0</v>
      </c>
      <c r="T337" s="129">
        <v>0</v>
      </c>
      <c r="U337" s="129">
        <v>0</v>
      </c>
      <c r="V337" s="129">
        <v>0</v>
      </c>
      <c r="W337" s="129">
        <v>0</v>
      </c>
      <c r="X337" s="129">
        <v>0</v>
      </c>
      <c r="Y337" s="129">
        <v>0</v>
      </c>
      <c r="Z337" s="129">
        <v>0</v>
      </c>
      <c r="AA337" s="129">
        <v>74621</v>
      </c>
      <c r="AB337" s="129">
        <v>0</v>
      </c>
      <c r="AC337" s="129">
        <v>0</v>
      </c>
      <c r="AD337" s="129">
        <v>0</v>
      </c>
      <c r="AE337" s="129">
        <v>0</v>
      </c>
      <c r="AF337" s="129">
        <v>0</v>
      </c>
      <c r="AG337" s="129">
        <v>0</v>
      </c>
      <c r="AH337" s="129">
        <v>0</v>
      </c>
      <c r="AI337" s="129">
        <v>0</v>
      </c>
      <c r="AJ337" s="129">
        <v>491657</v>
      </c>
      <c r="AK337" s="129">
        <v>11</v>
      </c>
      <c r="AL337" s="129"/>
      <c r="AM337" s="129"/>
      <c r="AN337" s="129"/>
      <c r="AO337" s="129"/>
      <c r="AP337" s="129"/>
      <c r="AQ337" s="117">
        <f t="shared" si="147"/>
        <v>911585</v>
      </c>
      <c r="AS337" s="228">
        <v>727019</v>
      </c>
      <c r="AU337" s="148"/>
    </row>
    <row r="338" spans="2:47" x14ac:dyDescent="0.2">
      <c r="B338" s="144" t="str">
        <f t="shared" si="148"/>
        <v>208. Incapacidad o Invalidez</v>
      </c>
      <c r="C338" s="129">
        <v>0</v>
      </c>
      <c r="D338" s="129">
        <v>0</v>
      </c>
      <c r="E338" s="129">
        <v>0</v>
      </c>
      <c r="F338" s="129">
        <v>39916</v>
      </c>
      <c r="G338" s="129">
        <v>911699</v>
      </c>
      <c r="H338" s="129">
        <v>0</v>
      </c>
      <c r="I338" s="129">
        <v>42468</v>
      </c>
      <c r="J338" s="129">
        <v>249342</v>
      </c>
      <c r="K338" s="129">
        <v>0</v>
      </c>
      <c r="L338" s="129">
        <v>231980</v>
      </c>
      <c r="M338" s="129">
        <v>0</v>
      </c>
      <c r="N338" s="129">
        <v>0</v>
      </c>
      <c r="O338" s="129">
        <v>0</v>
      </c>
      <c r="P338" s="129">
        <v>550</v>
      </c>
      <c r="Q338" s="129">
        <v>0</v>
      </c>
      <c r="R338" s="129">
        <v>177853</v>
      </c>
      <c r="S338" s="129">
        <v>0</v>
      </c>
      <c r="T338" s="129">
        <v>0</v>
      </c>
      <c r="U338" s="129">
        <v>118776</v>
      </c>
      <c r="V338" s="129">
        <v>0</v>
      </c>
      <c r="W338" s="129">
        <v>0</v>
      </c>
      <c r="X338" s="129">
        <v>0</v>
      </c>
      <c r="Y338" s="129">
        <v>0</v>
      </c>
      <c r="Z338" s="129">
        <v>918311</v>
      </c>
      <c r="AA338" s="129">
        <v>0</v>
      </c>
      <c r="AB338" s="129">
        <v>0</v>
      </c>
      <c r="AC338" s="129">
        <v>2643</v>
      </c>
      <c r="AD338" s="129">
        <v>0</v>
      </c>
      <c r="AE338" s="129">
        <v>0</v>
      </c>
      <c r="AF338" s="129">
        <v>0</v>
      </c>
      <c r="AG338" s="129">
        <v>10754</v>
      </c>
      <c r="AH338" s="129">
        <v>217187</v>
      </c>
      <c r="AI338" s="129">
        <v>19301</v>
      </c>
      <c r="AJ338" s="129">
        <v>399627</v>
      </c>
      <c r="AK338" s="129">
        <v>7231</v>
      </c>
      <c r="AL338" s="129"/>
      <c r="AM338" s="129"/>
      <c r="AN338" s="129"/>
      <c r="AO338" s="129"/>
      <c r="AP338" s="129"/>
      <c r="AQ338" s="117">
        <f t="shared" si="147"/>
        <v>3347638</v>
      </c>
      <c r="AS338" s="228">
        <v>3866339</v>
      </c>
      <c r="AU338" s="148"/>
    </row>
    <row r="339" spans="2:47" x14ac:dyDescent="0.2">
      <c r="B339" s="144" t="str">
        <f t="shared" si="148"/>
        <v>209. Salud</v>
      </c>
      <c r="C339" s="129">
        <v>0</v>
      </c>
      <c r="D339" s="129">
        <v>24702</v>
      </c>
      <c r="E339" s="129">
        <v>31148</v>
      </c>
      <c r="F339" s="129">
        <v>8047961</v>
      </c>
      <c r="G339" s="129">
        <v>13449452</v>
      </c>
      <c r="H339" s="129">
        <v>0</v>
      </c>
      <c r="I339" s="129">
        <v>2993993</v>
      </c>
      <c r="J339" s="129">
        <v>14699958</v>
      </c>
      <c r="K339" s="129">
        <v>0</v>
      </c>
      <c r="L339" s="129">
        <v>14584221</v>
      </c>
      <c r="M339" s="129">
        <v>0</v>
      </c>
      <c r="N339" s="129">
        <v>0</v>
      </c>
      <c r="O339" s="129">
        <v>0</v>
      </c>
      <c r="P339" s="129">
        <v>289877</v>
      </c>
      <c r="Q339" s="129">
        <v>0</v>
      </c>
      <c r="R339" s="129">
        <v>10601578</v>
      </c>
      <c r="S339" s="129">
        <v>0</v>
      </c>
      <c r="T339" s="129">
        <v>0</v>
      </c>
      <c r="U339" s="129">
        <v>326013</v>
      </c>
      <c r="V339" s="129">
        <v>0</v>
      </c>
      <c r="W339" s="129">
        <v>0</v>
      </c>
      <c r="X339" s="129">
        <v>0</v>
      </c>
      <c r="Y339" s="129">
        <v>34638</v>
      </c>
      <c r="Z339" s="129">
        <v>25483104</v>
      </c>
      <c r="AA339" s="129">
        <v>0</v>
      </c>
      <c r="AB339" s="129">
        <v>0</v>
      </c>
      <c r="AC339" s="129">
        <v>0</v>
      </c>
      <c r="AD339" s="129">
        <v>0</v>
      </c>
      <c r="AE339" s="129">
        <v>9085</v>
      </c>
      <c r="AF339" s="129">
        <v>0</v>
      </c>
      <c r="AG339" s="129">
        <v>0</v>
      </c>
      <c r="AH339" s="129">
        <v>12507518</v>
      </c>
      <c r="AI339" s="129">
        <v>0</v>
      </c>
      <c r="AJ339" s="129">
        <v>7792860</v>
      </c>
      <c r="AK339" s="129">
        <v>2852</v>
      </c>
      <c r="AL339" s="129"/>
      <c r="AM339" s="129"/>
      <c r="AN339" s="129"/>
      <c r="AO339" s="129"/>
      <c r="AP339" s="129"/>
      <c r="AQ339" s="117">
        <f t="shared" si="147"/>
        <v>110878960</v>
      </c>
      <c r="AS339" s="228">
        <v>115858562</v>
      </c>
      <c r="AU339" s="148"/>
    </row>
    <row r="340" spans="2:47" x14ac:dyDescent="0.2">
      <c r="B340" s="144" t="str">
        <f t="shared" si="148"/>
        <v>210. Accidentes Personales</v>
      </c>
      <c r="C340" s="129">
        <v>0</v>
      </c>
      <c r="D340" s="129">
        <v>0</v>
      </c>
      <c r="E340" s="129">
        <v>2175</v>
      </c>
      <c r="F340" s="129">
        <v>58783</v>
      </c>
      <c r="G340" s="129">
        <v>887012</v>
      </c>
      <c r="H340" s="129">
        <v>0</v>
      </c>
      <c r="I340" s="129">
        <v>-155</v>
      </c>
      <c r="J340" s="129">
        <v>346163</v>
      </c>
      <c r="K340" s="129">
        <v>0</v>
      </c>
      <c r="L340" s="129">
        <v>623671</v>
      </c>
      <c r="M340" s="129">
        <v>0</v>
      </c>
      <c r="N340" s="129">
        <v>-19638</v>
      </c>
      <c r="O340" s="129">
        <v>0</v>
      </c>
      <c r="P340" s="129">
        <v>12444</v>
      </c>
      <c r="Q340" s="129">
        <v>0</v>
      </c>
      <c r="R340" s="129">
        <v>323064</v>
      </c>
      <c r="S340" s="129">
        <v>0</v>
      </c>
      <c r="T340" s="129">
        <v>0</v>
      </c>
      <c r="U340" s="129">
        <v>33658</v>
      </c>
      <c r="V340" s="129">
        <v>104650</v>
      </c>
      <c r="W340" s="129">
        <v>0</v>
      </c>
      <c r="X340" s="129">
        <v>72</v>
      </c>
      <c r="Y340" s="129">
        <v>358604</v>
      </c>
      <c r="Z340" s="129">
        <v>953592</v>
      </c>
      <c r="AA340" s="129">
        <v>7270</v>
      </c>
      <c r="AB340" s="129">
        <v>0</v>
      </c>
      <c r="AC340" s="129">
        <v>0</v>
      </c>
      <c r="AD340" s="129">
        <v>0</v>
      </c>
      <c r="AE340" s="129">
        <v>0</v>
      </c>
      <c r="AF340" s="129">
        <v>0</v>
      </c>
      <c r="AG340" s="129">
        <v>-126509</v>
      </c>
      <c r="AH340" s="129">
        <v>408795</v>
      </c>
      <c r="AI340" s="129">
        <v>21712</v>
      </c>
      <c r="AJ340" s="129">
        <v>134192</v>
      </c>
      <c r="AK340" s="129">
        <v>11811</v>
      </c>
      <c r="AL340" s="129"/>
      <c r="AM340" s="129"/>
      <c r="AN340" s="129"/>
      <c r="AO340" s="129"/>
      <c r="AP340" s="129"/>
      <c r="AQ340" s="117">
        <f t="shared" si="147"/>
        <v>4141366</v>
      </c>
      <c r="AS340" s="228">
        <v>4240521</v>
      </c>
      <c r="AU340" s="148"/>
    </row>
    <row r="341" spans="2:47" x14ac:dyDescent="0.2">
      <c r="B341" s="144" t="str">
        <f t="shared" si="148"/>
        <v>211. Asistencia</v>
      </c>
      <c r="C341" s="129">
        <v>0</v>
      </c>
      <c r="D341" s="129">
        <v>0</v>
      </c>
      <c r="E341" s="129">
        <v>0</v>
      </c>
      <c r="F341" s="129">
        <v>211</v>
      </c>
      <c r="G341" s="129">
        <v>177</v>
      </c>
      <c r="H341" s="129">
        <v>0</v>
      </c>
      <c r="I341" s="129">
        <v>0</v>
      </c>
      <c r="J341" s="129">
        <v>0</v>
      </c>
      <c r="K341" s="129">
        <v>0</v>
      </c>
      <c r="L341" s="129">
        <v>0</v>
      </c>
      <c r="M341" s="129">
        <v>0</v>
      </c>
      <c r="N341" s="129">
        <v>0</v>
      </c>
      <c r="O341" s="129">
        <v>0</v>
      </c>
      <c r="P341" s="129">
        <v>0</v>
      </c>
      <c r="Q341" s="129">
        <v>0</v>
      </c>
      <c r="R341" s="129">
        <v>0</v>
      </c>
      <c r="S341" s="129">
        <v>0</v>
      </c>
      <c r="T341" s="129">
        <v>0</v>
      </c>
      <c r="U341" s="129">
        <v>0</v>
      </c>
      <c r="V341" s="129">
        <v>0</v>
      </c>
      <c r="W341" s="129">
        <v>0</v>
      </c>
      <c r="X341" s="129">
        <v>0</v>
      </c>
      <c r="Y341" s="129">
        <v>-2228</v>
      </c>
      <c r="Z341" s="129">
        <v>789</v>
      </c>
      <c r="AA341" s="129">
        <v>0</v>
      </c>
      <c r="AB341" s="129">
        <v>0</v>
      </c>
      <c r="AC341" s="129">
        <v>0</v>
      </c>
      <c r="AD341" s="129">
        <v>0</v>
      </c>
      <c r="AE341" s="129">
        <v>0</v>
      </c>
      <c r="AF341" s="129">
        <v>0</v>
      </c>
      <c r="AG341" s="129">
        <v>0</v>
      </c>
      <c r="AH341" s="129">
        <v>0</v>
      </c>
      <c r="AI341" s="129">
        <v>0</v>
      </c>
      <c r="AJ341" s="129">
        <v>0</v>
      </c>
      <c r="AK341" s="129">
        <v>0</v>
      </c>
      <c r="AL341" s="129"/>
      <c r="AM341" s="129"/>
      <c r="AN341" s="129"/>
      <c r="AO341" s="129"/>
      <c r="AP341" s="129"/>
      <c r="AQ341" s="117">
        <f t="shared" si="147"/>
        <v>-1051</v>
      </c>
      <c r="AS341" s="228">
        <v>3391</v>
      </c>
      <c r="AU341" s="148"/>
    </row>
    <row r="342" spans="2:47" x14ac:dyDescent="0.2">
      <c r="B342" s="144" t="str">
        <f t="shared" si="148"/>
        <v>212. Desgravamen Hipotecario</v>
      </c>
      <c r="C342" s="129">
        <v>0</v>
      </c>
      <c r="D342" s="129">
        <v>0</v>
      </c>
      <c r="E342" s="129">
        <v>0</v>
      </c>
      <c r="F342" s="129">
        <v>0</v>
      </c>
      <c r="G342" s="129">
        <v>0</v>
      </c>
      <c r="H342" s="129">
        <v>0</v>
      </c>
      <c r="I342" s="129">
        <v>0</v>
      </c>
      <c r="J342" s="129">
        <v>0</v>
      </c>
      <c r="K342" s="129">
        <v>0</v>
      </c>
      <c r="L342" s="129">
        <v>0</v>
      </c>
      <c r="M342" s="129">
        <v>0</v>
      </c>
      <c r="N342" s="129">
        <v>0</v>
      </c>
      <c r="O342" s="129">
        <v>0</v>
      </c>
      <c r="P342" s="129">
        <v>0</v>
      </c>
      <c r="Q342" s="129">
        <v>0</v>
      </c>
      <c r="R342" s="129">
        <v>0</v>
      </c>
      <c r="S342" s="129">
        <v>0</v>
      </c>
      <c r="T342" s="129">
        <v>0</v>
      </c>
      <c r="U342" s="129">
        <v>547079</v>
      </c>
      <c r="V342" s="129">
        <v>0</v>
      </c>
      <c r="W342" s="129">
        <v>0</v>
      </c>
      <c r="X342" s="129">
        <v>0</v>
      </c>
      <c r="Y342" s="129">
        <v>26044</v>
      </c>
      <c r="Z342" s="129">
        <v>0</v>
      </c>
      <c r="AA342" s="129">
        <v>0</v>
      </c>
      <c r="AB342" s="129">
        <v>0</v>
      </c>
      <c r="AC342" s="129">
        <v>13158</v>
      </c>
      <c r="AD342" s="129">
        <v>0</v>
      </c>
      <c r="AE342" s="129">
        <v>0</v>
      </c>
      <c r="AF342" s="129">
        <v>0</v>
      </c>
      <c r="AG342" s="129">
        <v>12340</v>
      </c>
      <c r="AH342" s="129">
        <v>72219</v>
      </c>
      <c r="AI342" s="129">
        <v>0</v>
      </c>
      <c r="AJ342" s="129">
        <v>0</v>
      </c>
      <c r="AK342" s="129">
        <v>0</v>
      </c>
      <c r="AL342" s="129"/>
      <c r="AM342" s="129"/>
      <c r="AN342" s="129"/>
      <c r="AO342" s="129"/>
      <c r="AP342" s="129"/>
      <c r="AQ342" s="117">
        <f t="shared" si="147"/>
        <v>670840</v>
      </c>
      <c r="AS342" s="228">
        <v>955414</v>
      </c>
      <c r="AU342" s="148"/>
    </row>
    <row r="343" spans="2:47" x14ac:dyDescent="0.2">
      <c r="B343" s="144" t="str">
        <f t="shared" si="148"/>
        <v>213. Desgravamen Consumos y Otros</v>
      </c>
      <c r="C343" s="129">
        <v>0</v>
      </c>
      <c r="D343" s="129">
        <v>0</v>
      </c>
      <c r="E343" s="129">
        <v>0</v>
      </c>
      <c r="F343" s="129">
        <v>1394344</v>
      </c>
      <c r="G343" s="129">
        <v>0</v>
      </c>
      <c r="H343" s="129">
        <v>0</v>
      </c>
      <c r="I343" s="129">
        <v>0</v>
      </c>
      <c r="J343" s="129">
        <v>0</v>
      </c>
      <c r="K343" s="129">
        <v>0</v>
      </c>
      <c r="L343" s="129">
        <v>0</v>
      </c>
      <c r="M343" s="129">
        <v>0</v>
      </c>
      <c r="N343" s="129">
        <v>0</v>
      </c>
      <c r="O343" s="129">
        <v>0</v>
      </c>
      <c r="P343" s="129">
        <v>492890</v>
      </c>
      <c r="Q343" s="129">
        <v>411983</v>
      </c>
      <c r="R343" s="129">
        <v>0</v>
      </c>
      <c r="S343" s="129">
        <v>0</v>
      </c>
      <c r="T343" s="129">
        <v>0</v>
      </c>
      <c r="U343" s="129">
        <v>50023</v>
      </c>
      <c r="V343" s="129">
        <v>70020</v>
      </c>
      <c r="W343" s="129">
        <v>0</v>
      </c>
      <c r="X343" s="129">
        <v>123219</v>
      </c>
      <c r="Y343" s="129">
        <v>0</v>
      </c>
      <c r="Z343" s="129">
        <v>0</v>
      </c>
      <c r="AA343" s="129">
        <v>38</v>
      </c>
      <c r="AB343" s="129">
        <v>0</v>
      </c>
      <c r="AC343" s="129">
        <v>215211</v>
      </c>
      <c r="AD343" s="129">
        <v>0</v>
      </c>
      <c r="AE343" s="129">
        <v>62</v>
      </c>
      <c r="AF343" s="129">
        <v>0</v>
      </c>
      <c r="AG343" s="129">
        <v>67770</v>
      </c>
      <c r="AH343" s="129">
        <v>685</v>
      </c>
      <c r="AI343" s="129">
        <v>98128</v>
      </c>
      <c r="AJ343" s="129">
        <v>101</v>
      </c>
      <c r="AK343" s="129">
        <v>0</v>
      </c>
      <c r="AL343" s="129"/>
      <c r="AM343" s="129"/>
      <c r="AN343" s="129"/>
      <c r="AO343" s="129"/>
      <c r="AP343" s="129"/>
      <c r="AQ343" s="117">
        <f t="shared" si="147"/>
        <v>2924474</v>
      </c>
      <c r="AS343" s="228">
        <v>1411767</v>
      </c>
      <c r="AU343" s="148"/>
    </row>
    <row r="344" spans="2:47" x14ac:dyDescent="0.2">
      <c r="B344" s="144" t="str">
        <f t="shared" si="148"/>
        <v>214. SOAP</v>
      </c>
      <c r="C344" s="129">
        <v>0</v>
      </c>
      <c r="D344" s="129">
        <v>0</v>
      </c>
      <c r="E344" s="129">
        <v>0</v>
      </c>
      <c r="F344" s="129">
        <v>0</v>
      </c>
      <c r="G344" s="129">
        <v>0</v>
      </c>
      <c r="H344" s="129">
        <v>0</v>
      </c>
      <c r="I344" s="129">
        <v>0</v>
      </c>
      <c r="J344" s="129">
        <v>0</v>
      </c>
      <c r="K344" s="129">
        <v>0</v>
      </c>
      <c r="L344" s="129">
        <v>0</v>
      </c>
      <c r="M344" s="129">
        <v>0</v>
      </c>
      <c r="N344" s="129">
        <v>0</v>
      </c>
      <c r="O344" s="129">
        <v>0</v>
      </c>
      <c r="P344" s="129">
        <v>0</v>
      </c>
      <c r="Q344" s="129">
        <v>0</v>
      </c>
      <c r="R344" s="129">
        <v>0</v>
      </c>
      <c r="S344" s="129">
        <v>0</v>
      </c>
      <c r="T344" s="129">
        <v>0</v>
      </c>
      <c r="U344" s="129">
        <v>0</v>
      </c>
      <c r="V344" s="129">
        <v>0</v>
      </c>
      <c r="W344" s="129">
        <v>0</v>
      </c>
      <c r="X344" s="129">
        <v>0</v>
      </c>
      <c r="Y344" s="129">
        <v>0</v>
      </c>
      <c r="Z344" s="129">
        <v>0</v>
      </c>
      <c r="AA344" s="129">
        <v>0</v>
      </c>
      <c r="AB344" s="129">
        <v>0</v>
      </c>
      <c r="AC344" s="129">
        <v>0</v>
      </c>
      <c r="AD344" s="129">
        <v>0</v>
      </c>
      <c r="AE344" s="129">
        <v>0</v>
      </c>
      <c r="AF344" s="129">
        <v>0</v>
      </c>
      <c r="AG344" s="129">
        <v>0</v>
      </c>
      <c r="AH344" s="129">
        <v>0</v>
      </c>
      <c r="AI344" s="129">
        <v>0</v>
      </c>
      <c r="AJ344" s="129">
        <v>0</v>
      </c>
      <c r="AK344" s="129">
        <v>0</v>
      </c>
      <c r="AL344" s="129"/>
      <c r="AM344" s="129"/>
      <c r="AN344" s="129"/>
      <c r="AO344" s="129"/>
      <c r="AP344" s="129"/>
      <c r="AQ344" s="117">
        <f t="shared" si="147"/>
        <v>0</v>
      </c>
      <c r="AS344" s="228">
        <v>0</v>
      </c>
      <c r="AU344" s="148"/>
    </row>
    <row r="345" spans="2:47" x14ac:dyDescent="0.2">
      <c r="B345" s="144" t="str">
        <f t="shared" si="148"/>
        <v>250. Otros</v>
      </c>
      <c r="C345" s="129">
        <v>0</v>
      </c>
      <c r="D345" s="129">
        <v>0</v>
      </c>
      <c r="E345" s="129">
        <v>0</v>
      </c>
      <c r="F345" s="129">
        <v>0</v>
      </c>
      <c r="G345" s="129">
        <v>0</v>
      </c>
      <c r="H345" s="129">
        <v>0</v>
      </c>
      <c r="I345" s="129">
        <v>0</v>
      </c>
      <c r="J345" s="129">
        <v>0</v>
      </c>
      <c r="K345" s="129">
        <v>0</v>
      </c>
      <c r="L345" s="129">
        <v>0</v>
      </c>
      <c r="M345" s="129">
        <v>0</v>
      </c>
      <c r="N345" s="129">
        <v>0</v>
      </c>
      <c r="O345" s="129">
        <v>0</v>
      </c>
      <c r="P345" s="129">
        <v>0</v>
      </c>
      <c r="Q345" s="129">
        <v>0</v>
      </c>
      <c r="R345" s="129">
        <v>0</v>
      </c>
      <c r="S345" s="129">
        <v>0</v>
      </c>
      <c r="T345" s="129">
        <v>0</v>
      </c>
      <c r="U345" s="129">
        <v>0</v>
      </c>
      <c r="V345" s="129">
        <v>0</v>
      </c>
      <c r="W345" s="129">
        <v>0</v>
      </c>
      <c r="X345" s="129">
        <v>0</v>
      </c>
      <c r="Y345" s="129">
        <v>0</v>
      </c>
      <c r="Z345" s="129">
        <v>1</v>
      </c>
      <c r="AA345" s="129">
        <v>1505234</v>
      </c>
      <c r="AB345" s="129">
        <v>0</v>
      </c>
      <c r="AC345" s="129">
        <v>0</v>
      </c>
      <c r="AD345" s="129">
        <v>0</v>
      </c>
      <c r="AE345" s="129">
        <v>0</v>
      </c>
      <c r="AF345" s="129">
        <v>0</v>
      </c>
      <c r="AG345" s="129">
        <v>0</v>
      </c>
      <c r="AH345" s="129">
        <v>0</v>
      </c>
      <c r="AI345" s="129">
        <v>0</v>
      </c>
      <c r="AJ345" s="129">
        <v>0</v>
      </c>
      <c r="AK345" s="129">
        <v>0</v>
      </c>
      <c r="AL345" s="129"/>
      <c r="AM345" s="129"/>
      <c r="AN345" s="129"/>
      <c r="AO345" s="129"/>
      <c r="AP345" s="129"/>
      <c r="AQ345" s="117">
        <f t="shared" si="147"/>
        <v>1505235</v>
      </c>
      <c r="AS345" s="228">
        <v>1451086</v>
      </c>
      <c r="AU345" s="148"/>
    </row>
    <row r="346" spans="2:47" x14ac:dyDescent="0.2">
      <c r="B346" s="136" t="str">
        <f t="shared" si="148"/>
        <v>Bancaseguros y Retail</v>
      </c>
      <c r="C346" s="126"/>
      <c r="D346" s="126"/>
      <c r="E346" s="126"/>
      <c r="F346" s="126"/>
      <c r="G346" s="126"/>
      <c r="H346" s="126"/>
      <c r="I346" s="126"/>
      <c r="J346" s="126"/>
      <c r="K346" s="126"/>
      <c r="L346" s="126"/>
      <c r="M346" s="126"/>
      <c r="N346" s="126"/>
      <c r="O346" s="126"/>
      <c r="P346" s="126"/>
      <c r="Q346" s="126"/>
      <c r="R346" s="126"/>
      <c r="S346" s="126"/>
      <c r="T346" s="126"/>
      <c r="U346" s="126"/>
      <c r="V346" s="126"/>
      <c r="W346" s="126"/>
      <c r="X346" s="126"/>
      <c r="Y346" s="126"/>
      <c r="Z346" s="126"/>
      <c r="AA346" s="126"/>
      <c r="AB346" s="126"/>
      <c r="AC346" s="126"/>
      <c r="AD346" s="126"/>
      <c r="AE346" s="126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23">
        <f t="shared" si="147"/>
        <v>0</v>
      </c>
      <c r="AS346" s="23"/>
      <c r="AU346" s="148"/>
    </row>
    <row r="347" spans="2:47" x14ac:dyDescent="0.2">
      <c r="B347" s="144" t="str">
        <f t="shared" si="148"/>
        <v>301. Vida Entera</v>
      </c>
      <c r="C347" s="129">
        <v>0</v>
      </c>
      <c r="D347" s="129">
        <v>0</v>
      </c>
      <c r="E347" s="129">
        <v>0</v>
      </c>
      <c r="F347" s="129">
        <v>0</v>
      </c>
      <c r="G347" s="129">
        <v>0</v>
      </c>
      <c r="H347" s="129">
        <v>0</v>
      </c>
      <c r="I347" s="129">
        <v>0</v>
      </c>
      <c r="J347" s="129">
        <v>0</v>
      </c>
      <c r="K347" s="129">
        <v>0</v>
      </c>
      <c r="L347" s="129">
        <v>0</v>
      </c>
      <c r="M347" s="129">
        <v>0</v>
      </c>
      <c r="N347" s="129">
        <v>0</v>
      </c>
      <c r="O347" s="129">
        <v>0</v>
      </c>
      <c r="P347" s="129">
        <v>0</v>
      </c>
      <c r="Q347" s="129">
        <v>0</v>
      </c>
      <c r="R347" s="129">
        <v>0</v>
      </c>
      <c r="S347" s="129">
        <v>0</v>
      </c>
      <c r="T347" s="129">
        <v>0</v>
      </c>
      <c r="U347" s="129">
        <v>0</v>
      </c>
      <c r="V347" s="129">
        <v>0</v>
      </c>
      <c r="W347" s="129">
        <v>0</v>
      </c>
      <c r="X347" s="129">
        <v>0</v>
      </c>
      <c r="Y347" s="129">
        <v>0</v>
      </c>
      <c r="Z347" s="129">
        <v>0</v>
      </c>
      <c r="AA347" s="129">
        <v>0</v>
      </c>
      <c r="AB347" s="129">
        <v>0</v>
      </c>
      <c r="AC347" s="129">
        <v>0</v>
      </c>
      <c r="AD347" s="129">
        <v>0</v>
      </c>
      <c r="AE347" s="129">
        <v>0</v>
      </c>
      <c r="AF347" s="129">
        <v>0</v>
      </c>
      <c r="AG347" s="129">
        <v>0</v>
      </c>
      <c r="AH347" s="129">
        <v>0</v>
      </c>
      <c r="AI347" s="129">
        <v>0</v>
      </c>
      <c r="AJ347" s="129">
        <v>0</v>
      </c>
      <c r="AK347" s="129">
        <v>0</v>
      </c>
      <c r="AL347" s="129"/>
      <c r="AM347" s="129"/>
      <c r="AN347" s="129"/>
      <c r="AO347" s="129"/>
      <c r="AP347" s="129"/>
      <c r="AQ347" s="117">
        <f t="shared" si="147"/>
        <v>0</v>
      </c>
      <c r="AS347" s="228">
        <v>0</v>
      </c>
      <c r="AU347" s="148"/>
    </row>
    <row r="348" spans="2:47" x14ac:dyDescent="0.2">
      <c r="B348" s="144" t="str">
        <f t="shared" si="148"/>
        <v>302. Temporal de Vida</v>
      </c>
      <c r="C348" s="129">
        <v>0</v>
      </c>
      <c r="D348" s="129">
        <v>0</v>
      </c>
      <c r="E348" s="129">
        <v>3164807</v>
      </c>
      <c r="F348" s="129">
        <v>5063368</v>
      </c>
      <c r="G348" s="129">
        <v>554153</v>
      </c>
      <c r="H348" s="129">
        <v>14458304</v>
      </c>
      <c r="I348" s="129">
        <v>0</v>
      </c>
      <c r="J348" s="129">
        <v>0</v>
      </c>
      <c r="K348" s="129">
        <v>3453603</v>
      </c>
      <c r="L348" s="129">
        <v>5935</v>
      </c>
      <c r="M348" s="129">
        <v>339487</v>
      </c>
      <c r="N348" s="129">
        <v>0</v>
      </c>
      <c r="O348" s="129">
        <v>0</v>
      </c>
      <c r="P348" s="129">
        <v>0</v>
      </c>
      <c r="Q348" s="129">
        <v>18901</v>
      </c>
      <c r="R348" s="129">
        <v>-33690</v>
      </c>
      <c r="S348" s="129">
        <v>0</v>
      </c>
      <c r="T348" s="129">
        <v>0</v>
      </c>
      <c r="U348" s="129">
        <v>0</v>
      </c>
      <c r="V348" s="129">
        <v>0</v>
      </c>
      <c r="W348" s="129">
        <v>0</v>
      </c>
      <c r="X348" s="129">
        <v>0</v>
      </c>
      <c r="Y348" s="129">
        <v>0</v>
      </c>
      <c r="Z348" s="129">
        <v>3741836</v>
      </c>
      <c r="AA348" s="129">
        <v>0</v>
      </c>
      <c r="AB348" s="129">
        <v>1562038</v>
      </c>
      <c r="AC348" s="129">
        <v>0</v>
      </c>
      <c r="AD348" s="129">
        <v>0</v>
      </c>
      <c r="AE348" s="129">
        <v>0</v>
      </c>
      <c r="AF348" s="129">
        <v>0</v>
      </c>
      <c r="AG348" s="129">
        <v>1913025</v>
      </c>
      <c r="AH348" s="129">
        <v>18905</v>
      </c>
      <c r="AI348" s="129">
        <v>0</v>
      </c>
      <c r="AJ348" s="129">
        <v>203355</v>
      </c>
      <c r="AK348" s="129">
        <v>2093956</v>
      </c>
      <c r="AL348" s="129"/>
      <c r="AM348" s="129"/>
      <c r="AN348" s="129"/>
      <c r="AO348" s="129"/>
      <c r="AP348" s="129"/>
      <c r="AQ348" s="117">
        <f t="shared" si="147"/>
        <v>36557983</v>
      </c>
      <c r="AS348" s="228">
        <v>37406088</v>
      </c>
      <c r="AU348" s="148"/>
    </row>
    <row r="349" spans="2:47" x14ac:dyDescent="0.2">
      <c r="B349" s="144" t="str">
        <f t="shared" si="148"/>
        <v>303. Seguros con Cuenta Única de inversión (CUI)</v>
      </c>
      <c r="C349" s="129">
        <v>0</v>
      </c>
      <c r="D349" s="129">
        <v>0</v>
      </c>
      <c r="E349" s="129">
        <v>12750</v>
      </c>
      <c r="F349" s="129">
        <v>739055</v>
      </c>
      <c r="G349" s="129">
        <v>0</v>
      </c>
      <c r="H349" s="129">
        <v>0</v>
      </c>
      <c r="I349" s="129">
        <v>0</v>
      </c>
      <c r="J349" s="129">
        <v>0</v>
      </c>
      <c r="K349" s="129">
        <v>0</v>
      </c>
      <c r="L349" s="129">
        <v>834</v>
      </c>
      <c r="M349" s="129">
        <v>0</v>
      </c>
      <c r="N349" s="129">
        <v>0</v>
      </c>
      <c r="O349" s="129">
        <v>0</v>
      </c>
      <c r="P349" s="129">
        <v>0</v>
      </c>
      <c r="Q349" s="129">
        <v>0</v>
      </c>
      <c r="R349" s="129">
        <v>1725621</v>
      </c>
      <c r="S349" s="129">
        <v>0</v>
      </c>
      <c r="T349" s="129">
        <v>0</v>
      </c>
      <c r="U349" s="129">
        <v>0</v>
      </c>
      <c r="V349" s="129">
        <v>0</v>
      </c>
      <c r="W349" s="129">
        <v>0</v>
      </c>
      <c r="X349" s="129">
        <v>0</v>
      </c>
      <c r="Y349" s="129">
        <v>0</v>
      </c>
      <c r="Z349" s="129">
        <v>3709865</v>
      </c>
      <c r="AA349" s="129">
        <v>0</v>
      </c>
      <c r="AB349" s="129">
        <v>0</v>
      </c>
      <c r="AC349" s="129">
        <v>0</v>
      </c>
      <c r="AD349" s="129">
        <v>0</v>
      </c>
      <c r="AE349" s="129">
        <v>0</v>
      </c>
      <c r="AF349" s="129">
        <v>0</v>
      </c>
      <c r="AG349" s="129">
        <v>0</v>
      </c>
      <c r="AH349" s="129">
        <v>0</v>
      </c>
      <c r="AI349" s="129">
        <v>0</v>
      </c>
      <c r="AJ349" s="129">
        <v>0</v>
      </c>
      <c r="AK349" s="129">
        <v>0</v>
      </c>
      <c r="AL349" s="129"/>
      <c r="AM349" s="129"/>
      <c r="AN349" s="129"/>
      <c r="AO349" s="129"/>
      <c r="AP349" s="129"/>
      <c r="AQ349" s="117">
        <f t="shared" si="147"/>
        <v>6188125</v>
      </c>
      <c r="AS349" s="228">
        <v>6273128</v>
      </c>
      <c r="AU349" s="148"/>
    </row>
    <row r="350" spans="2:47" x14ac:dyDescent="0.2">
      <c r="B350" s="144" t="str">
        <f t="shared" si="148"/>
        <v>304. Mixto o Dotal</v>
      </c>
      <c r="C350" s="129">
        <v>0</v>
      </c>
      <c r="D350" s="129">
        <v>0</v>
      </c>
      <c r="E350" s="129">
        <v>0</v>
      </c>
      <c r="F350" s="129">
        <v>0</v>
      </c>
      <c r="G350" s="129">
        <v>0</v>
      </c>
      <c r="H350" s="129">
        <v>0</v>
      </c>
      <c r="I350" s="129">
        <v>0</v>
      </c>
      <c r="J350" s="129">
        <v>0</v>
      </c>
      <c r="K350" s="129">
        <v>0</v>
      </c>
      <c r="L350" s="129">
        <v>0</v>
      </c>
      <c r="M350" s="129">
        <v>0</v>
      </c>
      <c r="N350" s="129">
        <v>0</v>
      </c>
      <c r="O350" s="129">
        <v>0</v>
      </c>
      <c r="P350" s="129">
        <v>0</v>
      </c>
      <c r="Q350" s="129">
        <v>0</v>
      </c>
      <c r="R350" s="129">
        <v>0</v>
      </c>
      <c r="S350" s="129">
        <v>0</v>
      </c>
      <c r="T350" s="129">
        <v>0</v>
      </c>
      <c r="U350" s="129">
        <v>0</v>
      </c>
      <c r="V350" s="129">
        <v>0</v>
      </c>
      <c r="W350" s="129">
        <v>0</v>
      </c>
      <c r="X350" s="129">
        <v>0</v>
      </c>
      <c r="Y350" s="129">
        <v>0</v>
      </c>
      <c r="Z350" s="129">
        <v>52880</v>
      </c>
      <c r="AA350" s="129">
        <v>0</v>
      </c>
      <c r="AB350" s="129">
        <v>0</v>
      </c>
      <c r="AC350" s="129">
        <v>0</v>
      </c>
      <c r="AD350" s="129">
        <v>0</v>
      </c>
      <c r="AE350" s="129">
        <v>0</v>
      </c>
      <c r="AF350" s="129">
        <v>0</v>
      </c>
      <c r="AG350" s="129">
        <v>0</v>
      </c>
      <c r="AH350" s="129">
        <v>0</v>
      </c>
      <c r="AI350" s="129">
        <v>0</v>
      </c>
      <c r="AJ350" s="129">
        <v>0</v>
      </c>
      <c r="AK350" s="129">
        <v>0</v>
      </c>
      <c r="AL350" s="129"/>
      <c r="AM350" s="129"/>
      <c r="AN350" s="129"/>
      <c r="AO350" s="129"/>
      <c r="AP350" s="129"/>
      <c r="AQ350" s="117">
        <f t="shared" si="147"/>
        <v>52880</v>
      </c>
      <c r="AS350" s="228">
        <v>371444</v>
      </c>
      <c r="AU350" s="148"/>
    </row>
    <row r="351" spans="2:47" x14ac:dyDescent="0.2">
      <c r="B351" s="144" t="str">
        <f t="shared" si="148"/>
        <v>305. Rentas Privadas y Otras Rentas</v>
      </c>
      <c r="C351" s="129">
        <v>0</v>
      </c>
      <c r="D351" s="129">
        <v>0</v>
      </c>
      <c r="E351" s="129">
        <v>0</v>
      </c>
      <c r="F351" s="129">
        <v>0</v>
      </c>
      <c r="G351" s="129">
        <v>0</v>
      </c>
      <c r="H351" s="129">
        <v>0</v>
      </c>
      <c r="I351" s="129">
        <v>0</v>
      </c>
      <c r="J351" s="129">
        <v>0</v>
      </c>
      <c r="K351" s="129">
        <v>0</v>
      </c>
      <c r="L351" s="129">
        <v>0</v>
      </c>
      <c r="M351" s="129">
        <v>0</v>
      </c>
      <c r="N351" s="129">
        <v>0</v>
      </c>
      <c r="O351" s="129">
        <v>0</v>
      </c>
      <c r="P351" s="129">
        <v>0</v>
      </c>
      <c r="Q351" s="129">
        <v>0</v>
      </c>
      <c r="R351" s="129">
        <v>0</v>
      </c>
      <c r="S351" s="129">
        <v>0</v>
      </c>
      <c r="T351" s="129">
        <v>0</v>
      </c>
      <c r="U351" s="129">
        <v>0</v>
      </c>
      <c r="V351" s="129">
        <v>0</v>
      </c>
      <c r="W351" s="129">
        <v>0</v>
      </c>
      <c r="X351" s="129">
        <v>0</v>
      </c>
      <c r="Y351" s="129">
        <v>0</v>
      </c>
      <c r="Z351" s="129">
        <v>0</v>
      </c>
      <c r="AA351" s="129">
        <v>0</v>
      </c>
      <c r="AB351" s="129">
        <v>0</v>
      </c>
      <c r="AC351" s="129">
        <v>0</v>
      </c>
      <c r="AD351" s="129">
        <v>0</v>
      </c>
      <c r="AE351" s="129">
        <v>0</v>
      </c>
      <c r="AF351" s="129">
        <v>0</v>
      </c>
      <c r="AG351" s="129">
        <v>0</v>
      </c>
      <c r="AH351" s="129">
        <v>0</v>
      </c>
      <c r="AI351" s="129">
        <v>0</v>
      </c>
      <c r="AJ351" s="129">
        <v>0</v>
      </c>
      <c r="AK351" s="129">
        <v>0</v>
      </c>
      <c r="AL351" s="129"/>
      <c r="AM351" s="129"/>
      <c r="AN351" s="129"/>
      <c r="AO351" s="129"/>
      <c r="AP351" s="129"/>
      <c r="AQ351" s="117">
        <f t="shared" si="147"/>
        <v>0</v>
      </c>
      <c r="AS351" s="228">
        <v>0</v>
      </c>
      <c r="AU351" s="148"/>
    </row>
    <row r="352" spans="2:47" x14ac:dyDescent="0.2">
      <c r="B352" s="144" t="str">
        <f t="shared" si="148"/>
        <v>306. Dotal puro o Capital Diferido</v>
      </c>
      <c r="C352" s="129">
        <v>0</v>
      </c>
      <c r="D352" s="129">
        <v>0</v>
      </c>
      <c r="E352" s="129">
        <v>0</v>
      </c>
      <c r="F352" s="129">
        <v>0</v>
      </c>
      <c r="G352" s="129">
        <v>0</v>
      </c>
      <c r="H352" s="129">
        <v>0</v>
      </c>
      <c r="I352" s="129">
        <v>0</v>
      </c>
      <c r="J352" s="129">
        <v>0</v>
      </c>
      <c r="K352" s="129">
        <v>0</v>
      </c>
      <c r="L352" s="129">
        <v>0</v>
      </c>
      <c r="M352" s="129">
        <v>0</v>
      </c>
      <c r="N352" s="129">
        <v>0</v>
      </c>
      <c r="O352" s="129">
        <v>0</v>
      </c>
      <c r="P352" s="129">
        <v>0</v>
      </c>
      <c r="Q352" s="129">
        <v>0</v>
      </c>
      <c r="R352" s="129">
        <v>0</v>
      </c>
      <c r="S352" s="129">
        <v>0</v>
      </c>
      <c r="T352" s="129">
        <v>0</v>
      </c>
      <c r="U352" s="129">
        <v>0</v>
      </c>
      <c r="V352" s="129">
        <v>0</v>
      </c>
      <c r="W352" s="129">
        <v>0</v>
      </c>
      <c r="X352" s="129">
        <v>0</v>
      </c>
      <c r="Y352" s="129">
        <v>0</v>
      </c>
      <c r="Z352" s="129">
        <v>0</v>
      </c>
      <c r="AA352" s="129">
        <v>0</v>
      </c>
      <c r="AB352" s="129">
        <v>0</v>
      </c>
      <c r="AC352" s="129">
        <v>0</v>
      </c>
      <c r="AD352" s="129">
        <v>0</v>
      </c>
      <c r="AE352" s="129">
        <v>0</v>
      </c>
      <c r="AF352" s="129">
        <v>0</v>
      </c>
      <c r="AG352" s="129">
        <v>0</v>
      </c>
      <c r="AH352" s="129">
        <v>0</v>
      </c>
      <c r="AI352" s="129">
        <v>0</v>
      </c>
      <c r="AJ352" s="129">
        <v>0</v>
      </c>
      <c r="AK352" s="129">
        <v>0</v>
      </c>
      <c r="AL352" s="129"/>
      <c r="AM352" s="129"/>
      <c r="AN352" s="129"/>
      <c r="AO352" s="129"/>
      <c r="AP352" s="129"/>
      <c r="AQ352" s="117">
        <f t="shared" si="147"/>
        <v>0</v>
      </c>
      <c r="AS352" s="228">
        <v>0</v>
      </c>
      <c r="AU352" s="148"/>
    </row>
    <row r="353" spans="2:47" x14ac:dyDescent="0.2">
      <c r="B353" s="144" t="str">
        <f t="shared" si="148"/>
        <v>307. Protección Familiar</v>
      </c>
      <c r="C353" s="129">
        <v>0</v>
      </c>
      <c r="D353" s="129">
        <v>0</v>
      </c>
      <c r="E353" s="129">
        <v>0</v>
      </c>
      <c r="F353" s="129">
        <v>208458</v>
      </c>
      <c r="G353" s="129">
        <v>41043</v>
      </c>
      <c r="H353" s="129">
        <v>0</v>
      </c>
      <c r="I353" s="129">
        <v>0</v>
      </c>
      <c r="J353" s="129">
        <v>0</v>
      </c>
      <c r="K353" s="129">
        <v>0</v>
      </c>
      <c r="L353" s="129">
        <v>0</v>
      </c>
      <c r="M353" s="129">
        <v>0</v>
      </c>
      <c r="N353" s="129">
        <v>0</v>
      </c>
      <c r="O353" s="129">
        <v>0</v>
      </c>
      <c r="P353" s="129">
        <v>0</v>
      </c>
      <c r="Q353" s="129">
        <v>0</v>
      </c>
      <c r="R353" s="129">
        <v>3617</v>
      </c>
      <c r="S353" s="129">
        <v>0</v>
      </c>
      <c r="T353" s="129">
        <v>0</v>
      </c>
      <c r="U353" s="129">
        <v>0</v>
      </c>
      <c r="V353" s="129">
        <v>0</v>
      </c>
      <c r="W353" s="129">
        <v>0</v>
      </c>
      <c r="X353" s="129">
        <v>0</v>
      </c>
      <c r="Y353" s="129">
        <v>0</v>
      </c>
      <c r="Z353" s="129">
        <v>0</v>
      </c>
      <c r="AA353" s="129">
        <v>0</v>
      </c>
      <c r="AB353" s="129">
        <v>0</v>
      </c>
      <c r="AC353" s="129">
        <v>0</v>
      </c>
      <c r="AD353" s="129">
        <v>0</v>
      </c>
      <c r="AE353" s="129">
        <v>0</v>
      </c>
      <c r="AF353" s="129">
        <v>0</v>
      </c>
      <c r="AG353" s="129">
        <v>0</v>
      </c>
      <c r="AH353" s="129">
        <v>0</v>
      </c>
      <c r="AI353" s="129">
        <v>0</v>
      </c>
      <c r="AJ353" s="129">
        <v>0</v>
      </c>
      <c r="AK353" s="129">
        <v>8303</v>
      </c>
      <c r="AL353" s="129"/>
      <c r="AM353" s="129"/>
      <c r="AN353" s="129"/>
      <c r="AO353" s="129"/>
      <c r="AP353" s="129"/>
      <c r="AQ353" s="117">
        <f t="shared" si="147"/>
        <v>261421</v>
      </c>
      <c r="AS353" s="228">
        <v>283191</v>
      </c>
      <c r="AU353" s="148"/>
    </row>
    <row r="354" spans="2:47" x14ac:dyDescent="0.2">
      <c r="B354" s="144" t="str">
        <f t="shared" si="148"/>
        <v>308. Incapacidad o Invalidez</v>
      </c>
      <c r="C354" s="129">
        <v>0</v>
      </c>
      <c r="D354" s="129">
        <v>0</v>
      </c>
      <c r="E354" s="129">
        <v>2512810</v>
      </c>
      <c r="F354" s="129">
        <v>322449</v>
      </c>
      <c r="G354" s="129">
        <v>188464</v>
      </c>
      <c r="H354" s="129">
        <v>1180418</v>
      </c>
      <c r="I354" s="129">
        <v>0</v>
      </c>
      <c r="J354" s="129">
        <v>0</v>
      </c>
      <c r="K354" s="129">
        <v>95177</v>
      </c>
      <c r="L354" s="129">
        <v>0</v>
      </c>
      <c r="M354" s="129">
        <v>0</v>
      </c>
      <c r="N354" s="129">
        <v>0</v>
      </c>
      <c r="O354" s="129">
        <v>0</v>
      </c>
      <c r="P354" s="129">
        <v>0</v>
      </c>
      <c r="Q354" s="129">
        <v>2857</v>
      </c>
      <c r="R354" s="129">
        <v>11279</v>
      </c>
      <c r="S354" s="129">
        <v>0</v>
      </c>
      <c r="T354" s="129">
        <v>0</v>
      </c>
      <c r="U354" s="129">
        <v>19971</v>
      </c>
      <c r="V354" s="129">
        <v>0</v>
      </c>
      <c r="W354" s="129">
        <v>0</v>
      </c>
      <c r="X354" s="129">
        <v>0</v>
      </c>
      <c r="Y354" s="129">
        <v>0</v>
      </c>
      <c r="Z354" s="129">
        <v>942531</v>
      </c>
      <c r="AA354" s="129">
        <v>0</v>
      </c>
      <c r="AB354" s="129">
        <v>139974</v>
      </c>
      <c r="AC354" s="129">
        <v>0</v>
      </c>
      <c r="AD354" s="129">
        <v>0</v>
      </c>
      <c r="AE354" s="129">
        <v>0</v>
      </c>
      <c r="AF354" s="129">
        <v>187460</v>
      </c>
      <c r="AG354" s="129">
        <v>54382</v>
      </c>
      <c r="AH354" s="129">
        <v>27043</v>
      </c>
      <c r="AI354" s="129">
        <v>0</v>
      </c>
      <c r="AJ354" s="129">
        <v>44424</v>
      </c>
      <c r="AK354" s="129">
        <v>1057385</v>
      </c>
      <c r="AL354" s="129"/>
      <c r="AM354" s="129"/>
      <c r="AN354" s="129"/>
      <c r="AO354" s="129"/>
      <c r="AP354" s="129"/>
      <c r="AQ354" s="117">
        <f t="shared" si="147"/>
        <v>6786624</v>
      </c>
      <c r="AS354" s="228">
        <v>7409820</v>
      </c>
      <c r="AU354" s="148"/>
    </row>
    <row r="355" spans="2:47" x14ac:dyDescent="0.2">
      <c r="B355" s="144" t="str">
        <f t="shared" si="148"/>
        <v>309. Salud</v>
      </c>
      <c r="C355" s="129">
        <v>0</v>
      </c>
      <c r="D355" s="129">
        <v>0</v>
      </c>
      <c r="E355" s="129">
        <v>3915101</v>
      </c>
      <c r="F355" s="129">
        <v>2601075</v>
      </c>
      <c r="G355" s="129">
        <v>43314</v>
      </c>
      <c r="H355" s="129">
        <v>2112179</v>
      </c>
      <c r="I355" s="129">
        <v>266482</v>
      </c>
      <c r="J355" s="129">
        <v>1173</v>
      </c>
      <c r="K355" s="129">
        <v>0</v>
      </c>
      <c r="L355" s="129">
        <v>23331</v>
      </c>
      <c r="M355" s="129">
        <v>92</v>
      </c>
      <c r="N355" s="129">
        <v>670710</v>
      </c>
      <c r="O355" s="129">
        <v>0</v>
      </c>
      <c r="P355" s="129">
        <v>0</v>
      </c>
      <c r="Q355" s="129">
        <v>39691</v>
      </c>
      <c r="R355" s="129">
        <v>116</v>
      </c>
      <c r="S355" s="129">
        <v>0</v>
      </c>
      <c r="T355" s="129">
        <v>0</v>
      </c>
      <c r="U355" s="129">
        <v>0</v>
      </c>
      <c r="V355" s="129">
        <v>0</v>
      </c>
      <c r="W355" s="129">
        <v>0</v>
      </c>
      <c r="X355" s="129">
        <v>0</v>
      </c>
      <c r="Y355" s="129">
        <v>0</v>
      </c>
      <c r="Z355" s="129">
        <v>5517827</v>
      </c>
      <c r="AA355" s="129">
        <v>0</v>
      </c>
      <c r="AB355" s="129">
        <v>261634</v>
      </c>
      <c r="AC355" s="129">
        <v>0</v>
      </c>
      <c r="AD355" s="129">
        <v>0</v>
      </c>
      <c r="AE355" s="129">
        <v>0</v>
      </c>
      <c r="AF355" s="129">
        <v>0</v>
      </c>
      <c r="AG355" s="129">
        <v>287199</v>
      </c>
      <c r="AH355" s="129">
        <v>276</v>
      </c>
      <c r="AI355" s="129">
        <v>0</v>
      </c>
      <c r="AJ355" s="129">
        <v>0</v>
      </c>
      <c r="AK355" s="129">
        <v>4175290</v>
      </c>
      <c r="AL355" s="129"/>
      <c r="AM355" s="129"/>
      <c r="AN355" s="129"/>
      <c r="AO355" s="129"/>
      <c r="AP355" s="129"/>
      <c r="AQ355" s="117">
        <f t="shared" si="147"/>
        <v>19915490</v>
      </c>
      <c r="AS355" s="228">
        <v>19074415</v>
      </c>
      <c r="AU355" s="148"/>
    </row>
    <row r="356" spans="2:47" x14ac:dyDescent="0.2">
      <c r="B356" s="144" t="str">
        <f t="shared" si="148"/>
        <v>310. Accidentes Personales</v>
      </c>
      <c r="C356" s="129">
        <v>0</v>
      </c>
      <c r="D356" s="129">
        <v>0</v>
      </c>
      <c r="E356" s="129">
        <v>6357020</v>
      </c>
      <c r="F356" s="129">
        <v>3383282</v>
      </c>
      <c r="G356" s="129">
        <v>857086</v>
      </c>
      <c r="H356" s="129">
        <v>3917252</v>
      </c>
      <c r="I356" s="129">
        <v>34</v>
      </c>
      <c r="J356" s="129">
        <v>0</v>
      </c>
      <c r="K356" s="129">
        <v>214432</v>
      </c>
      <c r="L356" s="129">
        <v>4314</v>
      </c>
      <c r="M356" s="129">
        <v>45443</v>
      </c>
      <c r="N356" s="129">
        <v>0</v>
      </c>
      <c r="O356" s="129">
        <v>0</v>
      </c>
      <c r="P356" s="129">
        <v>0</v>
      </c>
      <c r="Q356" s="129">
        <v>128729</v>
      </c>
      <c r="R356" s="129">
        <v>624481</v>
      </c>
      <c r="S356" s="129">
        <v>0</v>
      </c>
      <c r="T356" s="129">
        <v>0</v>
      </c>
      <c r="U356" s="129">
        <v>0</v>
      </c>
      <c r="V356" s="129">
        <v>0</v>
      </c>
      <c r="W356" s="129">
        <v>0</v>
      </c>
      <c r="X356" s="129">
        <v>0</v>
      </c>
      <c r="Y356" s="129">
        <v>0</v>
      </c>
      <c r="Z356" s="129">
        <v>8415221</v>
      </c>
      <c r="AA356" s="129">
        <v>0</v>
      </c>
      <c r="AB356" s="129">
        <v>0</v>
      </c>
      <c r="AC356" s="129">
        <v>0</v>
      </c>
      <c r="AD356" s="129">
        <v>0</v>
      </c>
      <c r="AE356" s="129">
        <v>0</v>
      </c>
      <c r="AF356" s="129">
        <v>0</v>
      </c>
      <c r="AG356" s="129">
        <v>980259</v>
      </c>
      <c r="AH356" s="129">
        <v>20069</v>
      </c>
      <c r="AI356" s="129">
        <v>0</v>
      </c>
      <c r="AJ356" s="129">
        <v>156242</v>
      </c>
      <c r="AK356" s="129">
        <v>3938527</v>
      </c>
      <c r="AL356" s="129"/>
      <c r="AM356" s="129"/>
      <c r="AN356" s="129"/>
      <c r="AO356" s="129"/>
      <c r="AP356" s="129"/>
      <c r="AQ356" s="117">
        <f t="shared" si="147"/>
        <v>29042391</v>
      </c>
      <c r="AS356" s="228">
        <v>28982163</v>
      </c>
      <c r="AU356" s="148"/>
    </row>
    <row r="357" spans="2:47" x14ac:dyDescent="0.2">
      <c r="B357" s="144" t="str">
        <f t="shared" si="148"/>
        <v>311. Asistencia</v>
      </c>
      <c r="C357" s="129">
        <v>0</v>
      </c>
      <c r="D357" s="129">
        <v>0</v>
      </c>
      <c r="E357" s="129">
        <v>509</v>
      </c>
      <c r="F357" s="129">
        <v>76937</v>
      </c>
      <c r="G357" s="129">
        <v>0</v>
      </c>
      <c r="H357" s="129">
        <v>8</v>
      </c>
      <c r="I357" s="129">
        <v>0</v>
      </c>
      <c r="J357" s="129">
        <v>0</v>
      </c>
      <c r="K357" s="129">
        <v>0</v>
      </c>
      <c r="L357" s="129">
        <v>0</v>
      </c>
      <c r="M357" s="129">
        <v>0</v>
      </c>
      <c r="N357" s="129">
        <v>0</v>
      </c>
      <c r="O357" s="129">
        <v>0</v>
      </c>
      <c r="P357" s="129">
        <v>0</v>
      </c>
      <c r="Q357" s="129">
        <v>204677</v>
      </c>
      <c r="R357" s="129">
        <v>0</v>
      </c>
      <c r="S357" s="129">
        <v>0</v>
      </c>
      <c r="T357" s="129">
        <v>0</v>
      </c>
      <c r="U357" s="129">
        <v>0</v>
      </c>
      <c r="V357" s="129">
        <v>0</v>
      </c>
      <c r="W357" s="129">
        <v>0</v>
      </c>
      <c r="X357" s="129">
        <v>0</v>
      </c>
      <c r="Y357" s="129">
        <v>0</v>
      </c>
      <c r="Z357" s="129">
        <v>0</v>
      </c>
      <c r="AA357" s="129">
        <v>0</v>
      </c>
      <c r="AB357" s="129">
        <v>0</v>
      </c>
      <c r="AC357" s="129">
        <v>0</v>
      </c>
      <c r="AD357" s="129">
        <v>0</v>
      </c>
      <c r="AE357" s="129">
        <v>0</v>
      </c>
      <c r="AF357" s="129">
        <v>0</v>
      </c>
      <c r="AG357" s="129">
        <v>0</v>
      </c>
      <c r="AH357" s="129">
        <v>0</v>
      </c>
      <c r="AI357" s="129">
        <v>0</v>
      </c>
      <c r="AJ357" s="129">
        <v>-16011</v>
      </c>
      <c r="AK357" s="129">
        <v>678039</v>
      </c>
      <c r="AL357" s="129"/>
      <c r="AM357" s="129"/>
      <c r="AN357" s="129"/>
      <c r="AO357" s="129"/>
      <c r="AP357" s="129"/>
      <c r="AQ357" s="117">
        <f t="shared" si="147"/>
        <v>944159</v>
      </c>
      <c r="AS357" s="228">
        <v>1559173</v>
      </c>
      <c r="AU357" s="148"/>
    </row>
    <row r="358" spans="2:47" x14ac:dyDescent="0.2">
      <c r="B358" s="144" t="str">
        <f t="shared" si="148"/>
        <v>312. Desgravamen Hipotecario</v>
      </c>
      <c r="C358" s="129">
        <v>0</v>
      </c>
      <c r="D358" s="129">
        <v>0</v>
      </c>
      <c r="E358" s="129">
        <v>6226241</v>
      </c>
      <c r="F358" s="129">
        <v>759562</v>
      </c>
      <c r="G358" s="129">
        <v>1558173</v>
      </c>
      <c r="H358" s="129">
        <v>154225</v>
      </c>
      <c r="I358" s="129">
        <v>0</v>
      </c>
      <c r="J358" s="129">
        <v>0</v>
      </c>
      <c r="K358" s="129">
        <v>0</v>
      </c>
      <c r="L358" s="129">
        <v>0</v>
      </c>
      <c r="M358" s="129">
        <v>0</v>
      </c>
      <c r="N358" s="129">
        <v>0</v>
      </c>
      <c r="O358" s="129">
        <v>0</v>
      </c>
      <c r="P358" s="129">
        <v>0</v>
      </c>
      <c r="Q358" s="129">
        <v>0</v>
      </c>
      <c r="R358" s="129">
        <v>88905</v>
      </c>
      <c r="S358" s="129">
        <v>0</v>
      </c>
      <c r="T358" s="129">
        <v>0</v>
      </c>
      <c r="U358" s="129">
        <v>0</v>
      </c>
      <c r="V358" s="129">
        <v>0</v>
      </c>
      <c r="W358" s="129">
        <v>0</v>
      </c>
      <c r="X358" s="129">
        <v>0</v>
      </c>
      <c r="Y358" s="129">
        <v>0</v>
      </c>
      <c r="Z358" s="129">
        <v>104650</v>
      </c>
      <c r="AA358" s="129">
        <v>0</v>
      </c>
      <c r="AB358" s="129">
        <v>0</v>
      </c>
      <c r="AC358" s="129">
        <v>0</v>
      </c>
      <c r="AD358" s="129">
        <v>0</v>
      </c>
      <c r="AE358" s="129">
        <v>0</v>
      </c>
      <c r="AF358" s="129">
        <v>4384646</v>
      </c>
      <c r="AG358" s="129">
        <v>22799</v>
      </c>
      <c r="AH358" s="129">
        <v>-62918</v>
      </c>
      <c r="AI358" s="129">
        <v>0</v>
      </c>
      <c r="AJ358" s="129">
        <v>0</v>
      </c>
      <c r="AK358" s="129">
        <v>2070844</v>
      </c>
      <c r="AL358" s="129"/>
      <c r="AM358" s="129"/>
      <c r="AN358" s="129"/>
      <c r="AO358" s="129"/>
      <c r="AP358" s="129"/>
      <c r="AQ358" s="117">
        <f t="shared" si="147"/>
        <v>15307127</v>
      </c>
      <c r="AS358" s="228">
        <v>17678013</v>
      </c>
      <c r="AU358" s="148"/>
    </row>
    <row r="359" spans="2:47" x14ac:dyDescent="0.2">
      <c r="B359" s="144" t="str">
        <f t="shared" si="148"/>
        <v>313. Desgravamen Consumos y Otros</v>
      </c>
      <c r="C359" s="129">
        <v>0</v>
      </c>
      <c r="D359" s="129">
        <v>0</v>
      </c>
      <c r="E359" s="129">
        <v>17192877</v>
      </c>
      <c r="F359" s="129">
        <v>6235974</v>
      </c>
      <c r="G359" s="129">
        <v>3967346</v>
      </c>
      <c r="H359" s="129">
        <v>17960709</v>
      </c>
      <c r="I359" s="129">
        <v>0</v>
      </c>
      <c r="J359" s="129">
        <v>0</v>
      </c>
      <c r="K359" s="129">
        <v>6546148</v>
      </c>
      <c r="L359" s="129">
        <v>176669</v>
      </c>
      <c r="M359" s="129">
        <v>16761</v>
      </c>
      <c r="N359" s="129">
        <v>0</v>
      </c>
      <c r="O359" s="129">
        <v>0</v>
      </c>
      <c r="P359" s="129">
        <v>0</v>
      </c>
      <c r="Q359" s="129">
        <v>165244</v>
      </c>
      <c r="R359" s="129">
        <v>504223</v>
      </c>
      <c r="S359" s="129">
        <v>0</v>
      </c>
      <c r="T359" s="129">
        <v>0</v>
      </c>
      <c r="U359" s="129">
        <v>167137</v>
      </c>
      <c r="V359" s="129">
        <v>0</v>
      </c>
      <c r="W359" s="129">
        <v>0</v>
      </c>
      <c r="X359" s="129">
        <v>0</v>
      </c>
      <c r="Y359" s="129">
        <v>0</v>
      </c>
      <c r="Z359" s="129">
        <v>6147848</v>
      </c>
      <c r="AA359" s="129">
        <v>0</v>
      </c>
      <c r="AB359" s="129">
        <v>4552035</v>
      </c>
      <c r="AC359" s="129">
        <v>0</v>
      </c>
      <c r="AD359" s="129">
        <v>0</v>
      </c>
      <c r="AE359" s="129">
        <v>0</v>
      </c>
      <c r="AF359" s="129">
        <v>0</v>
      </c>
      <c r="AG359" s="129">
        <v>1225898</v>
      </c>
      <c r="AH359" s="129">
        <v>-174687</v>
      </c>
      <c r="AI359" s="129">
        <v>0</v>
      </c>
      <c r="AJ359" s="129">
        <v>2863683</v>
      </c>
      <c r="AK359" s="129">
        <v>4292705</v>
      </c>
      <c r="AL359" s="129"/>
      <c r="AM359" s="129"/>
      <c r="AN359" s="129"/>
      <c r="AO359" s="129"/>
      <c r="AP359" s="129"/>
      <c r="AQ359" s="117">
        <f t="shared" si="147"/>
        <v>71840570</v>
      </c>
      <c r="AS359" s="228">
        <v>90470148</v>
      </c>
      <c r="AU359" s="148"/>
    </row>
    <row r="360" spans="2:47" x14ac:dyDescent="0.2">
      <c r="B360" s="144" t="str">
        <f t="shared" si="148"/>
        <v>314. SOAP</v>
      </c>
      <c r="C360" s="129">
        <v>0</v>
      </c>
      <c r="D360" s="129">
        <v>0</v>
      </c>
      <c r="E360" s="129">
        <v>0</v>
      </c>
      <c r="F360" s="129">
        <v>0</v>
      </c>
      <c r="G360" s="129">
        <v>0</v>
      </c>
      <c r="H360" s="129">
        <v>0</v>
      </c>
      <c r="I360" s="129">
        <v>0</v>
      </c>
      <c r="J360" s="129">
        <v>0</v>
      </c>
      <c r="K360" s="129">
        <v>0</v>
      </c>
      <c r="L360" s="129">
        <v>0</v>
      </c>
      <c r="M360" s="129">
        <v>0</v>
      </c>
      <c r="N360" s="129">
        <v>0</v>
      </c>
      <c r="O360" s="129">
        <v>0</v>
      </c>
      <c r="P360" s="129">
        <v>0</v>
      </c>
      <c r="Q360" s="129">
        <v>0</v>
      </c>
      <c r="R360" s="129">
        <v>0</v>
      </c>
      <c r="S360" s="129">
        <v>0</v>
      </c>
      <c r="T360" s="129">
        <v>0</v>
      </c>
      <c r="U360" s="129">
        <v>0</v>
      </c>
      <c r="V360" s="129">
        <v>0</v>
      </c>
      <c r="W360" s="129">
        <v>0</v>
      </c>
      <c r="X360" s="129">
        <v>0</v>
      </c>
      <c r="Y360" s="129">
        <v>0</v>
      </c>
      <c r="Z360" s="129">
        <v>0</v>
      </c>
      <c r="AA360" s="129">
        <v>0</v>
      </c>
      <c r="AB360" s="129">
        <v>0</v>
      </c>
      <c r="AC360" s="129">
        <v>0</v>
      </c>
      <c r="AD360" s="129">
        <v>0</v>
      </c>
      <c r="AE360" s="129">
        <v>0</v>
      </c>
      <c r="AF360" s="129">
        <v>0</v>
      </c>
      <c r="AG360" s="129">
        <v>0</v>
      </c>
      <c r="AH360" s="129">
        <v>0</v>
      </c>
      <c r="AI360" s="129">
        <v>0</v>
      </c>
      <c r="AJ360" s="129">
        <v>0</v>
      </c>
      <c r="AK360" s="129">
        <v>0</v>
      </c>
      <c r="AL360" s="129"/>
      <c r="AM360" s="129"/>
      <c r="AN360" s="129"/>
      <c r="AO360" s="129"/>
      <c r="AP360" s="129"/>
      <c r="AQ360" s="117">
        <f t="shared" si="147"/>
        <v>0</v>
      </c>
      <c r="AS360" s="228">
        <v>0</v>
      </c>
      <c r="AU360" s="148"/>
    </row>
    <row r="361" spans="2:47" x14ac:dyDescent="0.2">
      <c r="B361" s="144" t="str">
        <f t="shared" si="148"/>
        <v>350. Otros</v>
      </c>
      <c r="C361" s="129">
        <v>0</v>
      </c>
      <c r="D361" s="129">
        <v>0</v>
      </c>
      <c r="E361" s="129">
        <v>0</v>
      </c>
      <c r="F361" s="129">
        <v>1694</v>
      </c>
      <c r="G361" s="129">
        <v>0</v>
      </c>
      <c r="H361" s="129">
        <v>0</v>
      </c>
      <c r="I361" s="129">
        <v>0</v>
      </c>
      <c r="J361" s="129">
        <v>0</v>
      </c>
      <c r="K361" s="129">
        <v>0</v>
      </c>
      <c r="L361" s="129">
        <v>0</v>
      </c>
      <c r="M361" s="129">
        <v>0</v>
      </c>
      <c r="N361" s="129">
        <v>0</v>
      </c>
      <c r="O361" s="129">
        <v>0</v>
      </c>
      <c r="P361" s="129">
        <v>0</v>
      </c>
      <c r="Q361" s="129">
        <v>0</v>
      </c>
      <c r="R361" s="129">
        <v>0</v>
      </c>
      <c r="S361" s="129">
        <v>0</v>
      </c>
      <c r="T361" s="129">
        <v>0</v>
      </c>
      <c r="U361" s="129">
        <v>0</v>
      </c>
      <c r="V361" s="129">
        <v>0</v>
      </c>
      <c r="W361" s="129">
        <v>0</v>
      </c>
      <c r="X361" s="129">
        <v>0</v>
      </c>
      <c r="Y361" s="129">
        <v>0</v>
      </c>
      <c r="Z361" s="129">
        <v>0</v>
      </c>
      <c r="AA361" s="129">
        <v>0</v>
      </c>
      <c r="AB361" s="129">
        <v>0</v>
      </c>
      <c r="AC361" s="129">
        <v>0</v>
      </c>
      <c r="AD361" s="129">
        <v>0</v>
      </c>
      <c r="AE361" s="129">
        <v>0</v>
      </c>
      <c r="AF361" s="129">
        <v>0</v>
      </c>
      <c r="AG361" s="129">
        <v>0</v>
      </c>
      <c r="AH361" s="129">
        <v>0</v>
      </c>
      <c r="AI361" s="129">
        <v>0</v>
      </c>
      <c r="AJ361" s="129">
        <v>0</v>
      </c>
      <c r="AK361" s="129">
        <v>0</v>
      </c>
      <c r="AL361" s="129"/>
      <c r="AM361" s="129"/>
      <c r="AN361" s="129"/>
      <c r="AO361" s="129"/>
      <c r="AP361" s="129"/>
      <c r="AQ361" s="117">
        <f t="shared" si="147"/>
        <v>1694</v>
      </c>
      <c r="AS361" s="228">
        <v>1573</v>
      </c>
      <c r="AU361" s="148"/>
    </row>
    <row r="362" spans="2:47" x14ac:dyDescent="0.2">
      <c r="B362" s="136" t="str">
        <f t="shared" si="148"/>
        <v>Previsionales</v>
      </c>
      <c r="C362" s="126"/>
      <c r="D362" s="126"/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26"/>
      <c r="AA362" s="126"/>
      <c r="AB362" s="126"/>
      <c r="AC362" s="126"/>
      <c r="AD362" s="126"/>
      <c r="AE362" s="126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23">
        <f t="shared" si="147"/>
        <v>0</v>
      </c>
      <c r="AS362" s="23"/>
      <c r="AU362" s="148"/>
    </row>
    <row r="363" spans="2:47" x14ac:dyDescent="0.2">
      <c r="B363" s="144" t="str">
        <f t="shared" si="148"/>
        <v>420. Seguro Invalidez y Sobrevivencia (SIS)</v>
      </c>
      <c r="C363" s="129">
        <v>22887719</v>
      </c>
      <c r="D363" s="129">
        <v>0</v>
      </c>
      <c r="E363" s="129">
        <v>2300</v>
      </c>
      <c r="F363" s="129">
        <v>0</v>
      </c>
      <c r="G363" s="129">
        <v>13278</v>
      </c>
      <c r="H363" s="129">
        <v>24652</v>
      </c>
      <c r="I363" s="129">
        <v>0</v>
      </c>
      <c r="J363" s="129">
        <v>26222018</v>
      </c>
      <c r="K363" s="129">
        <v>0</v>
      </c>
      <c r="L363" s="129">
        <v>258761</v>
      </c>
      <c r="M363" s="129">
        <v>0</v>
      </c>
      <c r="N363" s="129">
        <v>0</v>
      </c>
      <c r="O363" s="129">
        <v>9924194</v>
      </c>
      <c r="P363" s="129">
        <v>0</v>
      </c>
      <c r="Q363" s="129">
        <v>13488575</v>
      </c>
      <c r="R363" s="129">
        <v>56438236</v>
      </c>
      <c r="S363" s="129">
        <v>0</v>
      </c>
      <c r="T363" s="129">
        <v>13088754</v>
      </c>
      <c r="U363" s="129">
        <v>0</v>
      </c>
      <c r="V363" s="129">
        <v>0</v>
      </c>
      <c r="W363" s="129">
        <v>0</v>
      </c>
      <c r="X363" s="129">
        <v>0</v>
      </c>
      <c r="Y363" s="129">
        <v>0</v>
      </c>
      <c r="Z363" s="129">
        <v>14997</v>
      </c>
      <c r="AA363" s="129">
        <v>0</v>
      </c>
      <c r="AB363" s="129">
        <v>35612019</v>
      </c>
      <c r="AC363" s="129">
        <v>279218</v>
      </c>
      <c r="AD363" s="129">
        <v>0</v>
      </c>
      <c r="AE363" s="129">
        <v>463</v>
      </c>
      <c r="AF363" s="129">
        <v>22459037</v>
      </c>
      <c r="AG363" s="129">
        <v>13175853</v>
      </c>
      <c r="AH363" s="129">
        <v>2207</v>
      </c>
      <c r="AI363" s="129">
        <v>0</v>
      </c>
      <c r="AJ363" s="129">
        <v>0</v>
      </c>
      <c r="AK363" s="129">
        <v>0</v>
      </c>
      <c r="AL363" s="129"/>
      <c r="AM363" s="129"/>
      <c r="AN363" s="129"/>
      <c r="AO363" s="129"/>
      <c r="AP363" s="129"/>
      <c r="AQ363" s="117">
        <f t="shared" si="147"/>
        <v>213892281</v>
      </c>
      <c r="AS363" s="228">
        <v>145624526</v>
      </c>
      <c r="AU363" s="148"/>
    </row>
    <row r="364" spans="2:47" x14ac:dyDescent="0.2">
      <c r="B364" s="144" t="str">
        <f t="shared" si="148"/>
        <v>421.1 Renta Vitalicia de Vejez Normal</v>
      </c>
      <c r="C364" s="129">
        <v>3191055</v>
      </c>
      <c r="D364" s="129">
        <v>0</v>
      </c>
      <c r="E364" s="129">
        <v>0</v>
      </c>
      <c r="F364" s="129">
        <v>0</v>
      </c>
      <c r="G364" s="129">
        <v>9812098</v>
      </c>
      <c r="H364" s="129">
        <v>0</v>
      </c>
      <c r="I364" s="129">
        <v>0</v>
      </c>
      <c r="J364" s="129">
        <v>0</v>
      </c>
      <c r="K364" s="129">
        <v>0</v>
      </c>
      <c r="L364" s="129">
        <v>435346</v>
      </c>
      <c r="M364" s="129">
        <v>0</v>
      </c>
      <c r="N364" s="129">
        <v>0</v>
      </c>
      <c r="O364" s="129">
        <v>0</v>
      </c>
      <c r="P364" s="129">
        <v>0</v>
      </c>
      <c r="Q364" s="129">
        <v>7515305</v>
      </c>
      <c r="R364" s="129">
        <v>8401873</v>
      </c>
      <c r="S364" s="129">
        <v>0</v>
      </c>
      <c r="T364" s="129">
        <v>941877</v>
      </c>
      <c r="U364" s="129">
        <v>0</v>
      </c>
      <c r="V364" s="129">
        <v>0</v>
      </c>
      <c r="W364" s="129">
        <v>0</v>
      </c>
      <c r="X364" s="129">
        <v>0</v>
      </c>
      <c r="Y364" s="129">
        <v>0</v>
      </c>
      <c r="Z364" s="129">
        <v>29422771</v>
      </c>
      <c r="AA364" s="129">
        <v>0</v>
      </c>
      <c r="AB364" s="129">
        <v>0</v>
      </c>
      <c r="AC364" s="129">
        <v>40110769</v>
      </c>
      <c r="AD364" s="129">
        <v>11017182</v>
      </c>
      <c r="AE364" s="129">
        <v>333553</v>
      </c>
      <c r="AF364" s="129">
        <v>0</v>
      </c>
      <c r="AG364" s="129">
        <v>0</v>
      </c>
      <c r="AH364" s="129">
        <v>2340</v>
      </c>
      <c r="AI364" s="129">
        <v>0</v>
      </c>
      <c r="AJ364" s="129">
        <v>0</v>
      </c>
      <c r="AK364" s="129">
        <v>0</v>
      </c>
      <c r="AL364" s="129"/>
      <c r="AM364" s="129"/>
      <c r="AN364" s="129"/>
      <c r="AO364" s="129"/>
      <c r="AP364" s="129"/>
      <c r="AQ364" s="117">
        <f t="shared" si="147"/>
        <v>111184169</v>
      </c>
      <c r="AS364" s="228">
        <v>313833985</v>
      </c>
      <c r="AU364" s="148"/>
    </row>
    <row r="365" spans="2:47" x14ac:dyDescent="0.2">
      <c r="B365" s="144" t="str">
        <f t="shared" si="148"/>
        <v>421.2 Renta Vitalicia de Vejez Anticipada</v>
      </c>
      <c r="C365" s="129">
        <v>178567</v>
      </c>
      <c r="D365" s="129">
        <v>0</v>
      </c>
      <c r="E365" s="129">
        <v>0</v>
      </c>
      <c r="F365" s="129">
        <v>0</v>
      </c>
      <c r="G365" s="129">
        <v>1704610</v>
      </c>
      <c r="H365" s="129">
        <v>0</v>
      </c>
      <c r="I365" s="129">
        <v>0</v>
      </c>
      <c r="J365" s="129">
        <v>0</v>
      </c>
      <c r="K365" s="129">
        <v>0</v>
      </c>
      <c r="L365" s="129">
        <v>462</v>
      </c>
      <c r="M365" s="129">
        <v>0</v>
      </c>
      <c r="N365" s="129">
        <v>0</v>
      </c>
      <c r="O365" s="129">
        <v>0</v>
      </c>
      <c r="P365" s="129">
        <v>0</v>
      </c>
      <c r="Q365" s="129">
        <v>3224552</v>
      </c>
      <c r="R365" s="129">
        <v>766502</v>
      </c>
      <c r="S365" s="129">
        <v>0</v>
      </c>
      <c r="T365" s="129">
        <v>0</v>
      </c>
      <c r="U365" s="129">
        <v>0</v>
      </c>
      <c r="V365" s="129">
        <v>0</v>
      </c>
      <c r="W365" s="129">
        <v>0</v>
      </c>
      <c r="X365" s="129">
        <v>0</v>
      </c>
      <c r="Y365" s="129">
        <v>0</v>
      </c>
      <c r="Z365" s="129">
        <v>5681272</v>
      </c>
      <c r="AA365" s="129">
        <v>0</v>
      </c>
      <c r="AB365" s="129">
        <v>0</v>
      </c>
      <c r="AC365" s="129">
        <v>4972407</v>
      </c>
      <c r="AD365" s="129">
        <v>4905222</v>
      </c>
      <c r="AE365" s="129">
        <v>0</v>
      </c>
      <c r="AF365" s="129">
        <v>0</v>
      </c>
      <c r="AG365" s="129">
        <v>0</v>
      </c>
      <c r="AH365" s="129">
        <v>0</v>
      </c>
      <c r="AI365" s="129">
        <v>0</v>
      </c>
      <c r="AJ365" s="129">
        <v>0</v>
      </c>
      <c r="AK365" s="129">
        <v>0</v>
      </c>
      <c r="AL365" s="129"/>
      <c r="AM365" s="129"/>
      <c r="AN365" s="129"/>
      <c r="AO365" s="129"/>
      <c r="AP365" s="129"/>
      <c r="AQ365" s="117">
        <f t="shared" si="147"/>
        <v>21433594</v>
      </c>
      <c r="AS365" s="228">
        <v>43769680</v>
      </c>
      <c r="AU365" s="148"/>
    </row>
    <row r="366" spans="2:47" x14ac:dyDescent="0.2">
      <c r="B366" s="144" t="str">
        <f t="shared" si="148"/>
        <v>422.1 Renta Vitalicia de Invalidez Total</v>
      </c>
      <c r="C366" s="129">
        <v>1134043</v>
      </c>
      <c r="D366" s="129">
        <v>0</v>
      </c>
      <c r="E366" s="129">
        <v>0</v>
      </c>
      <c r="F366" s="129">
        <v>0</v>
      </c>
      <c r="G366" s="129">
        <v>3534433</v>
      </c>
      <c r="H366" s="129">
        <v>0</v>
      </c>
      <c r="I366" s="129">
        <v>0</v>
      </c>
      <c r="J366" s="129">
        <v>0</v>
      </c>
      <c r="K366" s="129">
        <v>0</v>
      </c>
      <c r="L366" s="129">
        <v>241943</v>
      </c>
      <c r="M366" s="129">
        <v>0</v>
      </c>
      <c r="N366" s="129">
        <v>0</v>
      </c>
      <c r="O366" s="129">
        <v>32701</v>
      </c>
      <c r="P366" s="129">
        <v>0</v>
      </c>
      <c r="Q366" s="129">
        <v>4756328</v>
      </c>
      <c r="R366" s="129">
        <v>9918564</v>
      </c>
      <c r="S366" s="129">
        <v>0</v>
      </c>
      <c r="T366" s="129">
        <v>187543</v>
      </c>
      <c r="U366" s="129">
        <v>0</v>
      </c>
      <c r="V366" s="129">
        <v>0</v>
      </c>
      <c r="W366" s="129">
        <v>0</v>
      </c>
      <c r="X366" s="129">
        <v>0</v>
      </c>
      <c r="Y366" s="129">
        <v>0</v>
      </c>
      <c r="Z366" s="129">
        <v>8764906</v>
      </c>
      <c r="AA366" s="129">
        <v>0</v>
      </c>
      <c r="AB366" s="129">
        <v>0</v>
      </c>
      <c r="AC366" s="129">
        <v>9180452</v>
      </c>
      <c r="AD366" s="129">
        <v>1208302</v>
      </c>
      <c r="AE366" s="129">
        <v>534300</v>
      </c>
      <c r="AF366" s="129">
        <v>0</v>
      </c>
      <c r="AG366" s="129">
        <v>0</v>
      </c>
      <c r="AH366" s="129">
        <v>0</v>
      </c>
      <c r="AI366" s="129">
        <v>0</v>
      </c>
      <c r="AJ366" s="129">
        <v>0</v>
      </c>
      <c r="AK366" s="129">
        <v>0</v>
      </c>
      <c r="AL366" s="129"/>
      <c r="AM366" s="129"/>
      <c r="AN366" s="129"/>
      <c r="AO366" s="129"/>
      <c r="AP366" s="129"/>
      <c r="AQ366" s="117">
        <f t="shared" si="147"/>
        <v>39493515</v>
      </c>
      <c r="AS366" s="228">
        <v>95600594</v>
      </c>
      <c r="AU366" s="148"/>
    </row>
    <row r="367" spans="2:47" x14ac:dyDescent="0.2">
      <c r="B367" s="144" t="str">
        <f t="shared" si="148"/>
        <v>422.2 Renta Vitalicia de Invalidez Parcial</v>
      </c>
      <c r="C367" s="129">
        <v>0</v>
      </c>
      <c r="D367" s="129">
        <v>0</v>
      </c>
      <c r="E367" s="129">
        <v>0</v>
      </c>
      <c r="F367" s="129">
        <v>0</v>
      </c>
      <c r="G367" s="129">
        <v>317614</v>
      </c>
      <c r="H367" s="129">
        <v>0</v>
      </c>
      <c r="I367" s="129">
        <v>0</v>
      </c>
      <c r="J367" s="129">
        <v>0</v>
      </c>
      <c r="K367" s="129">
        <v>0</v>
      </c>
      <c r="L367" s="129">
        <v>44587</v>
      </c>
      <c r="M367" s="129">
        <v>0</v>
      </c>
      <c r="N367" s="129">
        <v>0</v>
      </c>
      <c r="O367" s="129">
        <v>27164</v>
      </c>
      <c r="P367" s="129">
        <v>0</v>
      </c>
      <c r="Q367" s="129">
        <v>382012</v>
      </c>
      <c r="R367" s="129">
        <v>544031</v>
      </c>
      <c r="S367" s="129">
        <v>0</v>
      </c>
      <c r="T367" s="129">
        <v>0</v>
      </c>
      <c r="U367" s="129">
        <v>0</v>
      </c>
      <c r="V367" s="129">
        <v>0</v>
      </c>
      <c r="W367" s="129">
        <v>0</v>
      </c>
      <c r="X367" s="129">
        <v>0</v>
      </c>
      <c r="Y367" s="129">
        <v>0</v>
      </c>
      <c r="Z367" s="129">
        <v>582069</v>
      </c>
      <c r="AA367" s="129">
        <v>0</v>
      </c>
      <c r="AB367" s="129">
        <v>0</v>
      </c>
      <c r="AC367" s="129">
        <v>2510147</v>
      </c>
      <c r="AD367" s="129">
        <v>435031</v>
      </c>
      <c r="AE367" s="129">
        <v>0</v>
      </c>
      <c r="AF367" s="129">
        <v>0</v>
      </c>
      <c r="AG367" s="129">
        <v>0</v>
      </c>
      <c r="AH367" s="129">
        <v>21428613</v>
      </c>
      <c r="AI367" s="129">
        <v>0</v>
      </c>
      <c r="AJ367" s="129">
        <v>0</v>
      </c>
      <c r="AK367" s="129">
        <v>0</v>
      </c>
      <c r="AL367" s="129"/>
      <c r="AM367" s="129"/>
      <c r="AN367" s="129"/>
      <c r="AO367" s="129"/>
      <c r="AP367" s="129"/>
      <c r="AQ367" s="117">
        <f t="shared" si="147"/>
        <v>26271268</v>
      </c>
      <c r="AS367" s="228">
        <v>11949787</v>
      </c>
      <c r="AU367" s="148"/>
    </row>
    <row r="368" spans="2:47" x14ac:dyDescent="0.2">
      <c r="B368" s="144" t="str">
        <f t="shared" si="148"/>
        <v>423. Renta Vitalicia de Sobrevivencia</v>
      </c>
      <c r="C368" s="129">
        <v>372229</v>
      </c>
      <c r="D368" s="129">
        <v>0</v>
      </c>
      <c r="E368" s="129">
        <v>0</v>
      </c>
      <c r="F368" s="129">
        <v>0</v>
      </c>
      <c r="G368" s="129">
        <v>1220849</v>
      </c>
      <c r="H368" s="129">
        <v>0</v>
      </c>
      <c r="I368" s="129">
        <v>0</v>
      </c>
      <c r="J368" s="129">
        <v>0</v>
      </c>
      <c r="K368" s="129">
        <v>0</v>
      </c>
      <c r="L368" s="129">
        <v>0</v>
      </c>
      <c r="M368" s="129">
        <v>0</v>
      </c>
      <c r="N368" s="129">
        <v>0</v>
      </c>
      <c r="O368" s="129">
        <v>0</v>
      </c>
      <c r="P368" s="129">
        <v>0</v>
      </c>
      <c r="Q368" s="129">
        <v>493920</v>
      </c>
      <c r="R368" s="129">
        <v>4991989</v>
      </c>
      <c r="S368" s="129">
        <v>0</v>
      </c>
      <c r="T368" s="129">
        <v>169155</v>
      </c>
      <c r="U368" s="129">
        <v>0</v>
      </c>
      <c r="V368" s="129">
        <v>0</v>
      </c>
      <c r="W368" s="129">
        <v>0</v>
      </c>
      <c r="X368" s="129">
        <v>0</v>
      </c>
      <c r="Y368" s="129">
        <v>0</v>
      </c>
      <c r="Z368" s="129">
        <v>5493076</v>
      </c>
      <c r="AA368" s="129">
        <v>0</v>
      </c>
      <c r="AB368" s="129">
        <v>0</v>
      </c>
      <c r="AC368" s="129">
        <v>2562166</v>
      </c>
      <c r="AD368" s="129">
        <v>781154</v>
      </c>
      <c r="AE368" s="129">
        <v>39851</v>
      </c>
      <c r="AF368" s="129">
        <v>0</v>
      </c>
      <c r="AG368" s="129">
        <v>0</v>
      </c>
      <c r="AH368" s="129">
        <v>0</v>
      </c>
      <c r="AI368" s="129">
        <v>0</v>
      </c>
      <c r="AJ368" s="129">
        <v>0</v>
      </c>
      <c r="AK368" s="129">
        <v>0</v>
      </c>
      <c r="AL368" s="129"/>
      <c r="AM368" s="129"/>
      <c r="AN368" s="129"/>
      <c r="AO368" s="129"/>
      <c r="AP368" s="129"/>
      <c r="AQ368" s="117">
        <f t="shared" si="147"/>
        <v>16124389</v>
      </c>
      <c r="AS368" s="228">
        <v>26929990</v>
      </c>
      <c r="AU368" s="148"/>
    </row>
    <row r="369" spans="2:89" x14ac:dyDescent="0.2">
      <c r="B369" s="144" t="str">
        <f t="shared" si="148"/>
        <v>424. Invalidez y Sobrevivencia (C-528)</v>
      </c>
      <c r="C369" s="129">
        <v>0</v>
      </c>
      <c r="D369" s="129">
        <v>0</v>
      </c>
      <c r="E369" s="129">
        <v>0</v>
      </c>
      <c r="F369" s="129">
        <v>0</v>
      </c>
      <c r="G369" s="129">
        <v>0</v>
      </c>
      <c r="H369" s="129">
        <v>0</v>
      </c>
      <c r="I369" s="129">
        <v>0</v>
      </c>
      <c r="J369" s="129">
        <v>0</v>
      </c>
      <c r="K369" s="129">
        <v>0</v>
      </c>
      <c r="L369" s="129">
        <v>0</v>
      </c>
      <c r="M369" s="129">
        <v>0</v>
      </c>
      <c r="N369" s="129">
        <v>0</v>
      </c>
      <c r="O369" s="129">
        <v>0</v>
      </c>
      <c r="P369" s="129">
        <v>0</v>
      </c>
      <c r="Q369" s="129">
        <v>0</v>
      </c>
      <c r="R369" s="129">
        <v>0</v>
      </c>
      <c r="S369" s="129">
        <v>0</v>
      </c>
      <c r="T369" s="129">
        <v>2158</v>
      </c>
      <c r="U369" s="129">
        <v>0</v>
      </c>
      <c r="V369" s="129">
        <v>0</v>
      </c>
      <c r="W369" s="129">
        <v>0</v>
      </c>
      <c r="X369" s="129">
        <v>0</v>
      </c>
      <c r="Y369" s="129">
        <v>0</v>
      </c>
      <c r="Z369" s="129">
        <v>0</v>
      </c>
      <c r="AA369" s="129">
        <v>0</v>
      </c>
      <c r="AB369" s="129">
        <v>0</v>
      </c>
      <c r="AC369" s="129">
        <v>0</v>
      </c>
      <c r="AD369" s="129">
        <v>0</v>
      </c>
      <c r="AE369" s="129">
        <v>0</v>
      </c>
      <c r="AF369" s="129">
        <v>0</v>
      </c>
      <c r="AG369" s="129">
        <v>0</v>
      </c>
      <c r="AH369" s="129">
        <v>0</v>
      </c>
      <c r="AI369" s="129">
        <v>0</v>
      </c>
      <c r="AJ369" s="129">
        <v>0</v>
      </c>
      <c r="AK369" s="129">
        <v>0</v>
      </c>
      <c r="AL369" s="129"/>
      <c r="AM369" s="129"/>
      <c r="AN369" s="129"/>
      <c r="AO369" s="129"/>
      <c r="AP369" s="129"/>
      <c r="AQ369" s="117">
        <f t="shared" si="147"/>
        <v>2158</v>
      </c>
      <c r="AS369" s="228">
        <v>3936</v>
      </c>
      <c r="AU369" s="148"/>
    </row>
    <row r="370" spans="2:89" x14ac:dyDescent="0.2">
      <c r="B370" s="144" t="str">
        <f t="shared" si="148"/>
        <v>425. Seguro con Ahorro Previsional (APV)</v>
      </c>
      <c r="C370" s="129">
        <v>0</v>
      </c>
      <c r="D370" s="129">
        <v>0</v>
      </c>
      <c r="E370" s="129">
        <v>0</v>
      </c>
      <c r="F370" s="129">
        <v>51886</v>
      </c>
      <c r="G370" s="129">
        <v>317974</v>
      </c>
      <c r="H370" s="129">
        <v>0</v>
      </c>
      <c r="I370" s="129">
        <v>0</v>
      </c>
      <c r="J370" s="129">
        <v>0</v>
      </c>
      <c r="K370" s="129">
        <v>0</v>
      </c>
      <c r="L370" s="129">
        <v>6918876</v>
      </c>
      <c r="M370" s="129">
        <v>0</v>
      </c>
      <c r="N370" s="129">
        <v>0</v>
      </c>
      <c r="O370" s="129">
        <v>0</v>
      </c>
      <c r="P370" s="129">
        <v>0</v>
      </c>
      <c r="Q370" s="129">
        <v>16264844</v>
      </c>
      <c r="R370" s="129">
        <v>17512537</v>
      </c>
      <c r="S370" s="129">
        <v>0</v>
      </c>
      <c r="T370" s="129">
        <v>0</v>
      </c>
      <c r="U370" s="129">
        <v>0</v>
      </c>
      <c r="V370" s="129">
        <v>0</v>
      </c>
      <c r="W370" s="129">
        <v>0</v>
      </c>
      <c r="X370" s="129">
        <v>0</v>
      </c>
      <c r="Y370" s="129">
        <v>0</v>
      </c>
      <c r="Z370" s="129">
        <v>17918936</v>
      </c>
      <c r="AA370" s="129">
        <v>0</v>
      </c>
      <c r="AB370" s="129">
        <v>1930329</v>
      </c>
      <c r="AC370" s="129">
        <v>0</v>
      </c>
      <c r="AD370" s="129">
        <v>500177</v>
      </c>
      <c r="AE370" s="129">
        <v>0</v>
      </c>
      <c r="AF370" s="129">
        <v>0</v>
      </c>
      <c r="AG370" s="129">
        <v>0</v>
      </c>
      <c r="AH370" s="129">
        <v>9740007</v>
      </c>
      <c r="AI370" s="129">
        <v>3083363</v>
      </c>
      <c r="AJ370" s="129">
        <v>0</v>
      </c>
      <c r="AK370" s="129">
        <v>-879715</v>
      </c>
      <c r="AL370" s="129"/>
      <c r="AM370" s="129"/>
      <c r="AN370" s="129"/>
      <c r="AO370" s="129"/>
      <c r="AP370" s="129"/>
      <c r="AQ370" s="117">
        <f t="shared" si="147"/>
        <v>73359214</v>
      </c>
      <c r="AS370" s="228">
        <v>89012785</v>
      </c>
      <c r="AU370" s="148"/>
    </row>
    <row r="371" spans="2:89" x14ac:dyDescent="0.2">
      <c r="B371" s="144" t="str">
        <f t="shared" si="148"/>
        <v>426. Seguro con Ahorro Previsional Colectivo (APVC)</v>
      </c>
      <c r="C371" s="129">
        <v>0</v>
      </c>
      <c r="D371" s="129">
        <v>0</v>
      </c>
      <c r="E371" s="129">
        <v>0</v>
      </c>
      <c r="F371" s="129">
        <v>0</v>
      </c>
      <c r="G371" s="129">
        <v>0</v>
      </c>
      <c r="H371" s="129">
        <v>0</v>
      </c>
      <c r="I371" s="129">
        <v>0</v>
      </c>
      <c r="J371" s="129">
        <v>0</v>
      </c>
      <c r="K371" s="129">
        <v>0</v>
      </c>
      <c r="L371" s="129">
        <v>0</v>
      </c>
      <c r="M371" s="129">
        <v>0</v>
      </c>
      <c r="N371" s="129">
        <v>0</v>
      </c>
      <c r="O371" s="129">
        <v>0</v>
      </c>
      <c r="P371" s="129">
        <v>0</v>
      </c>
      <c r="Q371" s="129">
        <v>0</v>
      </c>
      <c r="R371" s="129">
        <v>0</v>
      </c>
      <c r="S371" s="129">
        <v>0</v>
      </c>
      <c r="T371" s="129">
        <v>0</v>
      </c>
      <c r="U371" s="129">
        <v>0</v>
      </c>
      <c r="V371" s="129">
        <v>0</v>
      </c>
      <c r="W371" s="129">
        <v>0</v>
      </c>
      <c r="X371" s="129">
        <v>0</v>
      </c>
      <c r="Y371" s="129">
        <v>0</v>
      </c>
      <c r="Z371" s="129">
        <v>0</v>
      </c>
      <c r="AA371" s="129">
        <v>0</v>
      </c>
      <c r="AB371" s="129">
        <v>0</v>
      </c>
      <c r="AC371" s="129">
        <v>0</v>
      </c>
      <c r="AD371" s="129">
        <v>0</v>
      </c>
      <c r="AE371" s="129">
        <v>0</v>
      </c>
      <c r="AF371" s="129">
        <v>0</v>
      </c>
      <c r="AG371" s="129">
        <v>0</v>
      </c>
      <c r="AH371" s="129">
        <v>0</v>
      </c>
      <c r="AI371" s="129">
        <v>0</v>
      </c>
      <c r="AJ371" s="129">
        <v>0</v>
      </c>
      <c r="AK371" s="129">
        <v>0</v>
      </c>
      <c r="AL371" s="129"/>
      <c r="AM371" s="129"/>
      <c r="AN371" s="129"/>
      <c r="AO371" s="129"/>
      <c r="AP371" s="129"/>
      <c r="AQ371" s="117">
        <f t="shared" si="147"/>
        <v>0</v>
      </c>
      <c r="AS371" s="228">
        <v>0</v>
      </c>
      <c r="AU371" s="148"/>
    </row>
    <row r="372" spans="2:89" x14ac:dyDescent="0.2">
      <c r="B372" s="145" t="str">
        <f>B307</f>
        <v>Total</v>
      </c>
      <c r="C372" s="118">
        <f t="shared" ref="C372:D372" si="149">SUM(C315:C329,C331:C345,C347:C361,C363:C371)</f>
        <v>27763613</v>
      </c>
      <c r="D372" s="118">
        <f t="shared" si="149"/>
        <v>1386076</v>
      </c>
      <c r="E372" s="118">
        <f t="shared" ref="E372" si="150">SUM(E315:E329,E331:E345,E347:E361,E363:E371)</f>
        <v>39422155</v>
      </c>
      <c r="F372" s="118">
        <f t="shared" ref="F372" si="151">SUM(F315:F329,F331:F345,F347:F361,F363:F371)</f>
        <v>31644936</v>
      </c>
      <c r="G372" s="118">
        <f t="shared" ref="G372" si="152">SUM(G315:G329,G331:G345,G347:G361,G363:G371)</f>
        <v>51006951</v>
      </c>
      <c r="H372" s="118">
        <f t="shared" ref="H372" si="153">SUM(H315:H329,H331:H345,H347:H361,H363:H371)</f>
        <v>40116392</v>
      </c>
      <c r="I372" s="118">
        <f t="shared" ref="I372" si="154">SUM(I315:I329,I331:I345,I347:I361,I363:I371)</f>
        <v>3929279</v>
      </c>
      <c r="J372" s="118">
        <f t="shared" ref="J372" si="155">SUM(J315:J329,J331:J345,J347:J361,J363:J371)</f>
        <v>42263640</v>
      </c>
      <c r="K372" s="118">
        <f t="shared" ref="K372" si="156">SUM(K315:K329,K331:K345,K347:K361,K363:K371)</f>
        <v>10309360</v>
      </c>
      <c r="L372" s="118">
        <f t="shared" ref="L372" si="157">SUM(L315:L329,L331:L345,L347:L361,L363:L371)</f>
        <v>57632451</v>
      </c>
      <c r="M372" s="118">
        <f t="shared" ref="M372" si="158">SUM(M315:M329,M331:M345,M347:M361,M363:M371)</f>
        <v>401783</v>
      </c>
      <c r="N372" s="118">
        <f t="shared" ref="N372" si="159">SUM(N315:N329,N331:N345,N347:N361,N363:N371)</f>
        <v>7680342</v>
      </c>
      <c r="O372" s="118">
        <f t="shared" ref="O372" si="160">SUM(O315:O329,O331:O345,O347:O361,O363:O371)</f>
        <v>9995233</v>
      </c>
      <c r="P372" s="118">
        <f t="shared" ref="P372" si="161">SUM(P315:P329,P331:P345,P347:P361,P363:P371)</f>
        <v>2057211</v>
      </c>
      <c r="Q372" s="118">
        <f t="shared" ref="Q372" si="162">SUM(Q315:Q329,Q331:Q345,Q347:Q361,Q363:Q371)</f>
        <v>51912087</v>
      </c>
      <c r="R372" s="118">
        <f t="shared" ref="R372" si="163">SUM(R315:R329,R331:R345,R347:R361,R363:R371)</f>
        <v>140915906</v>
      </c>
      <c r="S372" s="118">
        <f t="shared" ref="S372" si="164">SUM(S315:S329,S331:S345,S347:S361,S363:S371)</f>
        <v>0</v>
      </c>
      <c r="T372" s="118">
        <f t="shared" ref="T372" si="165">SUM(T315:T329,T331:T345,T347:T361,T363:T371)</f>
        <v>14389987</v>
      </c>
      <c r="U372" s="118">
        <f t="shared" ref="U372" si="166">SUM(U315:U329,U331:U345,U347:U361,U363:U371)</f>
        <v>1896372</v>
      </c>
      <c r="V372" s="118">
        <f t="shared" ref="V372" si="167">SUM(V315:V329,V331:V345,V347:V361,V363:V371)</f>
        <v>174670</v>
      </c>
      <c r="W372" s="118">
        <f t="shared" ref="W372" si="168">SUM(W315:W329,W331:W345,W347:W361,W363:W371)</f>
        <v>0</v>
      </c>
      <c r="X372" s="118">
        <f t="shared" ref="X372" si="169">SUM(X315:X329,X331:X345,X347:X361,X363:X371)</f>
        <v>6307059</v>
      </c>
      <c r="Y372" s="118">
        <f t="shared" ref="Y372" si="170">SUM(Y315:Y329,Y331:Y345,Y347:Y361,Y363:Y371)</f>
        <v>3966705</v>
      </c>
      <c r="Z372" s="118">
        <f t="shared" ref="Z372" si="171">SUM(Z315:Z329,Z331:Z345,Z347:Z361,Z363:Z371)</f>
        <v>161938807</v>
      </c>
      <c r="AA372" s="118">
        <f t="shared" ref="AA372" si="172">SUM(AA315:AA329,AA331:AA345,AA347:AA361,AA363:AA371)</f>
        <v>17903995</v>
      </c>
      <c r="AB372" s="118">
        <f t="shared" ref="AB372" si="173">SUM(AB315:AB329,AB331:AB345,AB347:AB361,AB363:AB371)</f>
        <v>44952849</v>
      </c>
      <c r="AC372" s="118">
        <f t="shared" ref="AC372" si="174">SUM(AC315:AC329,AC331:AC345,AC347:AC361,AC363:AC371)</f>
        <v>63948594</v>
      </c>
      <c r="AD372" s="118">
        <f t="shared" ref="AD372" si="175">SUM(AD315:AD329,AD331:AD345,AD347:AD361,AD363:AD371)</f>
        <v>35903941</v>
      </c>
      <c r="AE372" s="118">
        <f t="shared" ref="AE372" si="176">SUM(AE315:AE329,AE331:AE345,AE347:AE361,AE363:AE371)</f>
        <v>921372</v>
      </c>
      <c r="AF372" s="118">
        <f t="shared" ref="AF372" si="177">SUM(AF315:AF329,AF331:AF345,AF347:AF361,AF363:AF371)</f>
        <v>27031143</v>
      </c>
      <c r="AG372" s="118">
        <f t="shared" ref="AG372" si="178">SUM(AG315:AG329,AG331:AG345,AG347:AG361,AG363:AG371)</f>
        <v>17834505</v>
      </c>
      <c r="AH372" s="118">
        <f t="shared" ref="AH372" si="179">SUM(AH315:AH329,AH331:AH345,AH347:AH361,AH363:AH371)</f>
        <v>68341922</v>
      </c>
      <c r="AI372" s="118">
        <f t="shared" ref="AI372" si="180">SUM(AI315:AI329,AI331:AI345,AI347:AI361,AI363:AI371)</f>
        <v>31028043</v>
      </c>
      <c r="AJ372" s="118">
        <f t="shared" ref="AJ372" si="181">SUM(AJ315:AJ329,AJ331:AJ345,AJ347:AJ361,AJ363:AJ371)</f>
        <v>12630644</v>
      </c>
      <c r="AK372" s="118">
        <f t="shared" ref="AK372" si="182">SUM(AK315:AK329,AK331:AK345,AK347:AK361,AK363:AK371)</f>
        <v>17479845</v>
      </c>
      <c r="AL372" s="118">
        <f t="shared" ref="AL372" si="183">SUM(AL315:AL329,AL331:AL345,AL347:AL361,AL363:AL371)</f>
        <v>0</v>
      </c>
      <c r="AM372" s="118">
        <f t="shared" ref="AM372" si="184">SUM(AM315:AM329,AM331:AM345,AM347:AM361,AM363:AM371)</f>
        <v>0</v>
      </c>
      <c r="AN372" s="118">
        <f t="shared" ref="AN372" si="185">SUM(AN315:AN329,AN331:AN345,AN347:AN361,AN363:AN371)</f>
        <v>0</v>
      </c>
      <c r="AO372" s="118">
        <f t="shared" ref="AO372" si="186">SUM(AO315:AO329,AO331:AO345,AO347:AO361,AO363:AO371)</f>
        <v>0</v>
      </c>
      <c r="AP372" s="118">
        <f t="shared" ref="AP372" si="187">SUM(AP315:AP329,AP331:AP345,AP347:AP361,AP363:AP371)</f>
        <v>0</v>
      </c>
      <c r="AQ372" s="118">
        <f>SUM(C372:AP372)</f>
        <v>1045087868</v>
      </c>
      <c r="AS372" s="192">
        <v>1310196676</v>
      </c>
      <c r="AU372" s="206"/>
      <c r="AW372" s="142">
        <f>C372-C117</f>
        <v>0</v>
      </c>
      <c r="AX372" s="142">
        <f>D372-D117</f>
        <v>0</v>
      </c>
      <c r="AY372" s="142">
        <f t="shared" ref="AY372:CK372" si="188">E372-E117</f>
        <v>0</v>
      </c>
      <c r="AZ372" s="142">
        <f t="shared" si="188"/>
        <v>0</v>
      </c>
      <c r="BA372" s="142">
        <f>G372-G117</f>
        <v>0</v>
      </c>
      <c r="BB372" s="142">
        <f t="shared" si="188"/>
        <v>0</v>
      </c>
      <c r="BC372" s="142">
        <f t="shared" si="188"/>
        <v>0</v>
      </c>
      <c r="BD372" s="142">
        <f t="shared" si="188"/>
        <v>0</v>
      </c>
      <c r="BE372" s="142">
        <f t="shared" si="188"/>
        <v>0</v>
      </c>
      <c r="BF372" s="142">
        <f>L372-L117</f>
        <v>0</v>
      </c>
      <c r="BG372" s="142">
        <f>M372-M117</f>
        <v>0</v>
      </c>
      <c r="BH372" s="142">
        <f t="shared" si="188"/>
        <v>0</v>
      </c>
      <c r="BI372" s="142">
        <f t="shared" si="188"/>
        <v>0</v>
      </c>
      <c r="BJ372" s="142">
        <f t="shared" si="188"/>
        <v>0</v>
      </c>
      <c r="BK372" s="142">
        <f t="shared" si="188"/>
        <v>0</v>
      </c>
      <c r="BL372" s="142">
        <f>R372-R117</f>
        <v>0</v>
      </c>
      <c r="BM372" s="142">
        <f t="shared" si="188"/>
        <v>0</v>
      </c>
      <c r="BN372" s="142">
        <f t="shared" si="188"/>
        <v>0</v>
      </c>
      <c r="BO372" s="142">
        <f t="shared" si="188"/>
        <v>0</v>
      </c>
      <c r="BP372" s="142">
        <f t="shared" si="188"/>
        <v>0</v>
      </c>
      <c r="BQ372" s="142">
        <f>W372-W117</f>
        <v>0</v>
      </c>
      <c r="BR372" s="142">
        <f>X372-X117</f>
        <v>0</v>
      </c>
      <c r="BS372" s="142">
        <f>Y372-Y117</f>
        <v>0</v>
      </c>
      <c r="BT372" s="142">
        <f>Z372-Z117</f>
        <v>0</v>
      </c>
      <c r="BU372" s="142">
        <f t="shared" si="188"/>
        <v>0</v>
      </c>
      <c r="BV372" s="142">
        <f>AB372-AB117</f>
        <v>0</v>
      </c>
      <c r="BW372" s="142">
        <f>AC372-AC117</f>
        <v>0</v>
      </c>
      <c r="BX372" s="142">
        <f t="shared" si="188"/>
        <v>0</v>
      </c>
      <c r="BY372" s="142">
        <f t="shared" si="188"/>
        <v>0</v>
      </c>
      <c r="BZ372" s="142">
        <f>AF372-AF117</f>
        <v>0</v>
      </c>
      <c r="CA372" s="142">
        <f>AG372-AG117</f>
        <v>0</v>
      </c>
      <c r="CB372" s="142">
        <f t="shared" si="188"/>
        <v>0</v>
      </c>
      <c r="CC372" s="142">
        <f t="shared" si="188"/>
        <v>0</v>
      </c>
      <c r="CD372" s="142">
        <f t="shared" si="188"/>
        <v>0</v>
      </c>
      <c r="CE372" s="142">
        <f t="shared" si="188"/>
        <v>0</v>
      </c>
      <c r="CF372" s="142">
        <f t="shared" si="188"/>
        <v>0</v>
      </c>
      <c r="CG372" s="142">
        <f t="shared" si="188"/>
        <v>0</v>
      </c>
      <c r="CH372" s="142">
        <f t="shared" si="188"/>
        <v>0</v>
      </c>
      <c r="CI372" s="142">
        <f t="shared" si="188"/>
        <v>0</v>
      </c>
      <c r="CJ372" s="142">
        <f t="shared" si="188"/>
        <v>0</v>
      </c>
      <c r="CK372" s="142">
        <f t="shared" si="188"/>
        <v>0</v>
      </c>
    </row>
    <row r="374" spans="2:89" x14ac:dyDescent="0.2"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  <c r="X374" s="181"/>
      <c r="Y374" s="181"/>
      <c r="Z374" s="181"/>
      <c r="AA374" s="181"/>
      <c r="AB374" s="181"/>
      <c r="AC374" s="181"/>
      <c r="AD374" s="181"/>
      <c r="AE374" s="181"/>
      <c r="AF374" s="181"/>
      <c r="AG374" s="181"/>
    </row>
    <row r="375" spans="2:89" ht="18.75" customHeight="1" x14ac:dyDescent="0.2">
      <c r="B375" s="286" t="s">
        <v>687</v>
      </c>
      <c r="C375" s="287"/>
      <c r="D375" s="287"/>
      <c r="E375" s="287"/>
      <c r="F375" s="287"/>
      <c r="G375" s="287"/>
      <c r="H375" s="287"/>
      <c r="I375" s="287"/>
      <c r="J375" s="287"/>
      <c r="K375" s="287"/>
      <c r="L375" s="287"/>
      <c r="M375" s="287"/>
      <c r="N375" s="287"/>
      <c r="O375" s="287"/>
      <c r="P375" s="287"/>
      <c r="Q375" s="287"/>
      <c r="R375" s="287"/>
      <c r="S375" s="287"/>
      <c r="T375" s="287"/>
      <c r="U375" s="287"/>
      <c r="V375" s="287"/>
      <c r="W375" s="287"/>
      <c r="X375" s="287"/>
      <c r="Y375" s="287"/>
      <c r="Z375" s="287"/>
      <c r="AA375" s="287"/>
      <c r="AB375" s="287"/>
      <c r="AC375" s="287"/>
      <c r="AD375" s="287"/>
      <c r="AE375" s="287"/>
      <c r="AF375" s="287"/>
      <c r="AG375" s="287"/>
      <c r="AH375" s="287"/>
      <c r="AI375" s="287"/>
      <c r="AJ375" s="287"/>
      <c r="AK375" s="287"/>
      <c r="AL375" s="287"/>
      <c r="AM375" s="287"/>
      <c r="AN375" s="287"/>
      <c r="AO375" s="287"/>
      <c r="AP375" s="287"/>
      <c r="AQ375" s="288"/>
    </row>
    <row r="376" spans="2:89" s="146" customFormat="1" x14ac:dyDescent="0.2">
      <c r="B376" s="168"/>
      <c r="C376" s="160">
        <f>COUNTIF($C$377:$AP$377,C377)</f>
        <v>1</v>
      </c>
      <c r="D376" s="160">
        <f t="shared" ref="D376:AP376" si="189">COUNTIF($C$377:$AP$377,D377)</f>
        <v>1</v>
      </c>
      <c r="E376" s="160">
        <f t="shared" si="189"/>
        <v>1</v>
      </c>
      <c r="F376" s="160">
        <f t="shared" si="189"/>
        <v>1</v>
      </c>
      <c r="G376" s="160">
        <f t="shared" si="189"/>
        <v>1</v>
      </c>
      <c r="H376" s="160">
        <f t="shared" si="189"/>
        <v>1</v>
      </c>
      <c r="I376" s="160">
        <f t="shared" si="189"/>
        <v>2</v>
      </c>
      <c r="J376" s="160">
        <f t="shared" si="189"/>
        <v>1</v>
      </c>
      <c r="K376" s="160">
        <f t="shared" si="189"/>
        <v>1</v>
      </c>
      <c r="L376" s="160">
        <f t="shared" si="189"/>
        <v>1</v>
      </c>
      <c r="M376" s="160">
        <f t="shared" si="189"/>
        <v>8</v>
      </c>
      <c r="N376" s="160">
        <f t="shared" si="189"/>
        <v>1</v>
      </c>
      <c r="O376" s="160">
        <f t="shared" si="189"/>
        <v>2</v>
      </c>
      <c r="P376" s="160">
        <f t="shared" si="189"/>
        <v>1</v>
      </c>
      <c r="Q376" s="160">
        <f t="shared" si="189"/>
        <v>1</v>
      </c>
      <c r="R376" s="160">
        <f t="shared" si="189"/>
        <v>1</v>
      </c>
      <c r="S376" s="160">
        <f t="shared" si="189"/>
        <v>8</v>
      </c>
      <c r="T376" s="160">
        <f t="shared" si="189"/>
        <v>1</v>
      </c>
      <c r="U376" s="160">
        <f t="shared" si="189"/>
        <v>1</v>
      </c>
      <c r="V376" s="160">
        <f t="shared" si="189"/>
        <v>2</v>
      </c>
      <c r="W376" s="160">
        <f t="shared" si="189"/>
        <v>8</v>
      </c>
      <c r="X376" s="160">
        <f t="shared" si="189"/>
        <v>1</v>
      </c>
      <c r="Y376" s="160">
        <f t="shared" si="189"/>
        <v>1</v>
      </c>
      <c r="Z376" s="160">
        <f t="shared" si="189"/>
        <v>1</v>
      </c>
      <c r="AA376" s="160">
        <f t="shared" si="189"/>
        <v>1</v>
      </c>
      <c r="AB376" s="160">
        <f t="shared" si="189"/>
        <v>1</v>
      </c>
      <c r="AC376" s="160">
        <f t="shared" si="189"/>
        <v>1</v>
      </c>
      <c r="AD376" s="160">
        <f t="shared" si="189"/>
        <v>2</v>
      </c>
      <c r="AE376" s="160">
        <f t="shared" si="189"/>
        <v>1</v>
      </c>
      <c r="AF376" s="160">
        <f t="shared" si="189"/>
        <v>1</v>
      </c>
      <c r="AG376" s="160">
        <f t="shared" si="189"/>
        <v>1</v>
      </c>
      <c r="AH376" s="160">
        <f t="shared" si="189"/>
        <v>1</v>
      </c>
      <c r="AI376" s="160">
        <f t="shared" si="189"/>
        <v>1</v>
      </c>
      <c r="AJ376" s="160">
        <f t="shared" si="189"/>
        <v>1</v>
      </c>
      <c r="AK376" s="160">
        <f t="shared" si="189"/>
        <v>1</v>
      </c>
      <c r="AL376" s="160">
        <f t="shared" si="189"/>
        <v>8</v>
      </c>
      <c r="AM376" s="160">
        <f t="shared" si="189"/>
        <v>8</v>
      </c>
      <c r="AN376" s="160">
        <f t="shared" si="189"/>
        <v>8</v>
      </c>
      <c r="AO376" s="160">
        <f t="shared" si="189"/>
        <v>8</v>
      </c>
      <c r="AP376" s="160">
        <f t="shared" si="189"/>
        <v>8</v>
      </c>
      <c r="AQ376" s="168"/>
      <c r="AU376" s="147"/>
      <c r="AW376" s="207"/>
      <c r="AX376" s="207"/>
      <c r="AY376" s="207"/>
      <c r="AZ376" s="207"/>
      <c r="BA376" s="207"/>
      <c r="BB376" s="207"/>
      <c r="BC376" s="207"/>
      <c r="BD376" s="207"/>
      <c r="BE376" s="207"/>
      <c r="BF376" s="207"/>
      <c r="BG376" s="207"/>
      <c r="BH376" s="207"/>
      <c r="BI376" s="207"/>
      <c r="BJ376" s="207"/>
      <c r="BK376" s="207"/>
      <c r="BL376" s="207"/>
      <c r="BM376" s="207"/>
      <c r="BN376" s="207"/>
      <c r="BO376" s="207"/>
      <c r="BP376" s="207"/>
      <c r="BQ376" s="207"/>
      <c r="BR376" s="207"/>
      <c r="BS376" s="207"/>
      <c r="BT376" s="207"/>
      <c r="BU376" s="207"/>
      <c r="BV376" s="207"/>
      <c r="BW376" s="207"/>
      <c r="BX376" s="207"/>
      <c r="BY376" s="207"/>
      <c r="BZ376" s="207"/>
      <c r="CA376" s="207"/>
      <c r="CB376" s="207"/>
      <c r="CC376" s="207"/>
      <c r="CD376" s="207"/>
      <c r="CE376" s="207"/>
      <c r="CF376" s="207"/>
      <c r="CG376" s="207"/>
      <c r="CH376" s="207"/>
      <c r="CI376" s="207"/>
      <c r="CJ376" s="207"/>
      <c r="CK376" s="207"/>
    </row>
    <row r="377" spans="2:89" s="146" customFormat="1" hidden="1" x14ac:dyDescent="0.2">
      <c r="B377" s="147"/>
      <c r="C377" s="158">
        <f>SUM(C379:C436)</f>
        <v>72</v>
      </c>
      <c r="D377" s="158">
        <f t="shared" ref="D377:AP377" si="190">SUM(D379:D436)</f>
        <v>1957</v>
      </c>
      <c r="E377" s="158">
        <f t="shared" si="190"/>
        <v>75511</v>
      </c>
      <c r="F377" s="158">
        <f t="shared" si="190"/>
        <v>43364</v>
      </c>
      <c r="G377" s="158">
        <f t="shared" si="190"/>
        <v>14821</v>
      </c>
      <c r="H377" s="158">
        <f t="shared" si="190"/>
        <v>91033</v>
      </c>
      <c r="I377" s="158">
        <f t="shared" si="190"/>
        <v>217</v>
      </c>
      <c r="J377" s="158">
        <f t="shared" si="190"/>
        <v>256</v>
      </c>
      <c r="K377" s="158">
        <f t="shared" si="190"/>
        <v>23</v>
      </c>
      <c r="L377" s="158">
        <f t="shared" si="190"/>
        <v>3299</v>
      </c>
      <c r="M377" s="158">
        <f t="shared" si="190"/>
        <v>0</v>
      </c>
      <c r="N377" s="158">
        <f t="shared" si="190"/>
        <v>3888</v>
      </c>
      <c r="O377" s="158">
        <f t="shared" si="190"/>
        <v>2</v>
      </c>
      <c r="P377" s="158">
        <f t="shared" si="190"/>
        <v>743</v>
      </c>
      <c r="Q377" s="158">
        <f t="shared" si="190"/>
        <v>5312</v>
      </c>
      <c r="R377" s="158">
        <f t="shared" si="190"/>
        <v>24710</v>
      </c>
      <c r="S377" s="158">
        <f t="shared" si="190"/>
        <v>0</v>
      </c>
      <c r="T377" s="158">
        <f t="shared" si="190"/>
        <v>27</v>
      </c>
      <c r="U377" s="158">
        <f t="shared" si="190"/>
        <v>2633</v>
      </c>
      <c r="V377" s="158">
        <f t="shared" si="190"/>
        <v>2</v>
      </c>
      <c r="W377" s="158">
        <f t="shared" si="190"/>
        <v>0</v>
      </c>
      <c r="X377" s="158">
        <f t="shared" si="190"/>
        <v>1711</v>
      </c>
      <c r="Y377" s="158">
        <f t="shared" si="190"/>
        <v>23620</v>
      </c>
      <c r="Z377" s="158">
        <f t="shared" si="190"/>
        <v>47214</v>
      </c>
      <c r="AA377" s="158">
        <f t="shared" si="190"/>
        <v>46285</v>
      </c>
      <c r="AB377" s="158">
        <f t="shared" si="190"/>
        <v>318</v>
      </c>
      <c r="AC377" s="158">
        <f t="shared" si="190"/>
        <v>899</v>
      </c>
      <c r="AD377" s="158">
        <f t="shared" si="190"/>
        <v>217</v>
      </c>
      <c r="AE377" s="158">
        <f t="shared" si="190"/>
        <v>13</v>
      </c>
      <c r="AF377" s="158">
        <f t="shared" si="190"/>
        <v>3</v>
      </c>
      <c r="AG377" s="158">
        <f t="shared" si="190"/>
        <v>22142</v>
      </c>
      <c r="AH377" s="158">
        <f t="shared" si="190"/>
        <v>24008</v>
      </c>
      <c r="AI377" s="158">
        <f t="shared" si="190"/>
        <v>260</v>
      </c>
      <c r="AJ377" s="158">
        <f t="shared" si="190"/>
        <v>3026</v>
      </c>
      <c r="AK377" s="158">
        <f t="shared" si="190"/>
        <v>92229</v>
      </c>
      <c r="AL377" s="158">
        <f t="shared" si="190"/>
        <v>0</v>
      </c>
      <c r="AM377" s="158">
        <f t="shared" si="190"/>
        <v>0</v>
      </c>
      <c r="AN377" s="158">
        <f t="shared" si="190"/>
        <v>0</v>
      </c>
      <c r="AO377" s="158">
        <f t="shared" si="190"/>
        <v>0</v>
      </c>
      <c r="AP377" s="158">
        <f t="shared" si="190"/>
        <v>0</v>
      </c>
      <c r="AQ377" s="147"/>
      <c r="AU377" s="147"/>
      <c r="AW377" s="207"/>
      <c r="AX377" s="207"/>
      <c r="AY377" s="207"/>
      <c r="AZ377" s="207"/>
      <c r="BA377" s="207"/>
      <c r="BB377" s="207"/>
      <c r="BC377" s="207"/>
      <c r="BD377" s="207"/>
      <c r="BE377" s="207"/>
      <c r="BF377" s="207"/>
      <c r="BG377" s="207"/>
      <c r="BH377" s="207"/>
      <c r="BI377" s="207"/>
      <c r="BJ377" s="207"/>
      <c r="BK377" s="207"/>
      <c r="BL377" s="207"/>
      <c r="BM377" s="207"/>
      <c r="BN377" s="207"/>
      <c r="BO377" s="207"/>
      <c r="BP377" s="207"/>
      <c r="BQ377" s="207"/>
      <c r="BR377" s="207"/>
      <c r="BS377" s="207"/>
      <c r="BT377" s="207"/>
      <c r="BU377" s="207"/>
      <c r="BV377" s="207"/>
      <c r="BW377" s="207"/>
      <c r="BX377" s="207"/>
      <c r="BY377" s="207"/>
      <c r="BZ377" s="207"/>
      <c r="CA377" s="207"/>
      <c r="CB377" s="207"/>
      <c r="CC377" s="207"/>
      <c r="CD377" s="207"/>
      <c r="CE377" s="207"/>
      <c r="CF377" s="207"/>
      <c r="CG377" s="207"/>
      <c r="CH377" s="207"/>
      <c r="CI377" s="207"/>
      <c r="CJ377" s="207"/>
      <c r="CK377" s="207"/>
    </row>
    <row r="378" spans="2:89" s="172" customFormat="1" ht="22.5" x14ac:dyDescent="0.2">
      <c r="B378" s="122"/>
      <c r="C378" s="122" t="str">
        <f>C7</f>
        <v>4 Life Seguros</v>
      </c>
      <c r="D378" s="122" t="str">
        <f t="shared" ref="D378:AQ378" si="191">D7</f>
        <v>Alemana Seguros</v>
      </c>
      <c r="E378" s="122" t="str">
        <f t="shared" si="191"/>
        <v>BanChile</v>
      </c>
      <c r="F378" s="122" t="str">
        <f t="shared" si="191"/>
        <v>BCI Seguros Vida</v>
      </c>
      <c r="G378" s="122" t="str">
        <f t="shared" si="191"/>
        <v>BICE Vida</v>
      </c>
      <c r="H378" s="122" t="str">
        <f t="shared" si="191"/>
        <v>BNP Paribas Cardif</v>
      </c>
      <c r="I378" s="122" t="str">
        <f t="shared" si="191"/>
        <v>Bupa</v>
      </c>
      <c r="J378" s="122" t="str">
        <f t="shared" si="191"/>
        <v>Cámara</v>
      </c>
      <c r="K378" s="122" t="str">
        <f t="shared" si="191"/>
        <v>CF Seguros de Vida</v>
      </c>
      <c r="L378" s="122" t="str">
        <f t="shared" si="191"/>
        <v>Chilena Consolidada</v>
      </c>
      <c r="M378" s="122" t="str">
        <f t="shared" si="191"/>
        <v>Chubb Vida</v>
      </c>
      <c r="N378" s="122" t="str">
        <f t="shared" si="191"/>
        <v>CLC</v>
      </c>
      <c r="O378" s="122" t="str">
        <f t="shared" si="191"/>
        <v>CN Life</v>
      </c>
      <c r="P378" s="122" t="str">
        <f t="shared" si="191"/>
        <v>Colmena Seguros</v>
      </c>
      <c r="Q378" s="122" t="str">
        <f t="shared" si="191"/>
        <v>Confuturo</v>
      </c>
      <c r="R378" s="122" t="str">
        <f t="shared" si="191"/>
        <v>Consorcio Nacional</v>
      </c>
      <c r="S378" s="122" t="str">
        <f t="shared" si="191"/>
        <v>Divina Pastora</v>
      </c>
      <c r="T378" s="122" t="str">
        <f t="shared" si="191"/>
        <v>EuroAmérica</v>
      </c>
      <c r="U378" s="122" t="str">
        <f t="shared" si="191"/>
        <v>HDI Vida</v>
      </c>
      <c r="V378" s="122" t="str">
        <f t="shared" si="191"/>
        <v>Huelen</v>
      </c>
      <c r="W378" s="122" t="str">
        <f t="shared" si="191"/>
        <v>M. de Carabineros</v>
      </c>
      <c r="X378" s="122" t="str">
        <f t="shared" si="191"/>
        <v>M. del Ej. y Av.</v>
      </c>
      <c r="Y378" s="122" t="str">
        <f t="shared" si="191"/>
        <v>Mapfre Vida</v>
      </c>
      <c r="Z378" s="122" t="str">
        <f t="shared" si="191"/>
        <v>MetLife</v>
      </c>
      <c r="AA378" s="122" t="str">
        <f t="shared" si="191"/>
        <v>Mutual de Seguros</v>
      </c>
      <c r="AB378" s="122" t="str">
        <f t="shared" si="191"/>
        <v>Ohio National</v>
      </c>
      <c r="AC378" s="122" t="str">
        <f t="shared" si="191"/>
        <v>Penta Vida</v>
      </c>
      <c r="AD378" s="122" t="str">
        <f t="shared" si="191"/>
        <v>Principal</v>
      </c>
      <c r="AE378" s="122" t="str">
        <f t="shared" si="191"/>
        <v>Renta Nacional</v>
      </c>
      <c r="AF378" s="122" t="str">
        <f t="shared" si="191"/>
        <v>Rigel</v>
      </c>
      <c r="AG378" s="122" t="str">
        <f t="shared" si="191"/>
        <v>Save Seguros</v>
      </c>
      <c r="AH378" s="122" t="str">
        <f t="shared" si="191"/>
        <v>Security Previsión</v>
      </c>
      <c r="AI378" s="122" t="str">
        <f t="shared" si="191"/>
        <v>Sura</v>
      </c>
      <c r="AJ378" s="122" t="str">
        <f t="shared" si="191"/>
        <v>Suramericana</v>
      </c>
      <c r="AK378" s="122" t="str">
        <f t="shared" si="191"/>
        <v>Zurich Santander</v>
      </c>
      <c r="AL378" s="122">
        <f t="shared" si="191"/>
        <v>0</v>
      </c>
      <c r="AM378" s="122">
        <f t="shared" si="191"/>
        <v>0</v>
      </c>
      <c r="AN378" s="122">
        <f t="shared" si="191"/>
        <v>0</v>
      </c>
      <c r="AO378" s="122">
        <f t="shared" si="191"/>
        <v>0</v>
      </c>
      <c r="AP378" s="122">
        <f t="shared" si="191"/>
        <v>0</v>
      </c>
      <c r="AQ378" s="122" t="str">
        <f t="shared" si="191"/>
        <v>Mercado</v>
      </c>
      <c r="AS378" s="283" t="s">
        <v>296</v>
      </c>
      <c r="AT378" s="284"/>
      <c r="AU378" s="285"/>
      <c r="AW378" s="232"/>
      <c r="AX378" s="232"/>
      <c r="AY378" s="232"/>
      <c r="AZ378" s="232"/>
      <c r="BA378" s="232"/>
      <c r="BB378" s="232"/>
      <c r="BC378" s="232"/>
      <c r="BD378" s="232"/>
      <c r="BE378" s="232"/>
      <c r="BF378" s="232"/>
      <c r="BG378" s="232"/>
      <c r="BH378" s="232"/>
      <c r="BI378" s="232"/>
      <c r="BJ378" s="232"/>
      <c r="BK378" s="232"/>
      <c r="BL378" s="232"/>
      <c r="BM378" s="232"/>
      <c r="BN378" s="232"/>
      <c r="BO378" s="232"/>
      <c r="BP378" s="232"/>
      <c r="BQ378" s="232"/>
      <c r="BR378" s="232"/>
      <c r="BS378" s="232"/>
      <c r="BT378" s="232"/>
      <c r="BU378" s="232"/>
      <c r="BV378" s="232"/>
      <c r="BW378" s="232"/>
      <c r="BX378" s="232"/>
      <c r="BY378" s="232"/>
      <c r="BZ378" s="232"/>
      <c r="CA378" s="232"/>
      <c r="CB378" s="232"/>
      <c r="CC378" s="232"/>
      <c r="CD378" s="232"/>
      <c r="CE378" s="232"/>
      <c r="CF378" s="232"/>
      <c r="CG378" s="232"/>
      <c r="CH378" s="232"/>
      <c r="CI378" s="232"/>
      <c r="CJ378" s="232"/>
      <c r="CK378" s="232"/>
    </row>
    <row r="379" spans="2:89" x14ac:dyDescent="0.2">
      <c r="B379" s="136" t="str">
        <f>B249</f>
        <v>Individuales</v>
      </c>
      <c r="C379" s="126"/>
      <c r="D379" s="126"/>
      <c r="E379" s="126"/>
      <c r="F379" s="126"/>
      <c r="G379" s="126"/>
      <c r="H379" s="126"/>
      <c r="I379" s="126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  <c r="V379" s="126"/>
      <c r="W379" s="126"/>
      <c r="X379" s="126"/>
      <c r="Y379" s="126"/>
      <c r="Z379" s="126"/>
      <c r="AA379" s="126"/>
      <c r="AB379" s="126"/>
      <c r="AC379" s="126"/>
      <c r="AD379" s="126"/>
      <c r="AE379" s="126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23"/>
      <c r="AS379" s="229"/>
      <c r="AT379" s="229"/>
      <c r="AU379" s="126"/>
    </row>
    <row r="380" spans="2:89" x14ac:dyDescent="0.2">
      <c r="B380" s="144" t="str">
        <f t="shared" ref="B380:B436" si="192">B250</f>
        <v>101. Vida Entera</v>
      </c>
      <c r="C380" s="129">
        <v>0</v>
      </c>
      <c r="D380" s="129">
        <v>0</v>
      </c>
      <c r="E380" s="129">
        <v>0</v>
      </c>
      <c r="F380" s="129">
        <v>0</v>
      </c>
      <c r="G380" s="129">
        <v>0</v>
      </c>
      <c r="H380" s="129">
        <v>0</v>
      </c>
      <c r="I380" s="129">
        <v>0</v>
      </c>
      <c r="J380" s="129">
        <v>0</v>
      </c>
      <c r="K380" s="129">
        <v>0</v>
      </c>
      <c r="L380" s="129">
        <v>0</v>
      </c>
      <c r="M380" s="129">
        <v>0</v>
      </c>
      <c r="N380" s="129">
        <v>0</v>
      </c>
      <c r="O380" s="129">
        <v>0</v>
      </c>
      <c r="P380" s="129">
        <v>0</v>
      </c>
      <c r="Q380" s="129">
        <v>0</v>
      </c>
      <c r="R380" s="129">
        <v>0</v>
      </c>
      <c r="S380" s="129">
        <v>0</v>
      </c>
      <c r="T380" s="129">
        <v>0</v>
      </c>
      <c r="U380" s="129">
        <v>0</v>
      </c>
      <c r="V380" s="129">
        <v>0</v>
      </c>
      <c r="W380" s="129">
        <v>0</v>
      </c>
      <c r="X380" s="129">
        <v>0</v>
      </c>
      <c r="Y380" s="129">
        <v>0</v>
      </c>
      <c r="Z380" s="129">
        <v>0</v>
      </c>
      <c r="AA380" s="129">
        <v>10</v>
      </c>
      <c r="AB380" s="129">
        <v>12</v>
      </c>
      <c r="AC380" s="129">
        <v>0</v>
      </c>
      <c r="AD380" s="129">
        <v>0</v>
      </c>
      <c r="AE380" s="129">
        <v>0</v>
      </c>
      <c r="AF380" s="129">
        <v>0</v>
      </c>
      <c r="AG380" s="129">
        <v>0</v>
      </c>
      <c r="AH380" s="129">
        <v>0</v>
      </c>
      <c r="AI380" s="129">
        <v>0</v>
      </c>
      <c r="AJ380" s="129">
        <v>0</v>
      </c>
      <c r="AK380" s="129">
        <v>0</v>
      </c>
      <c r="AL380" s="129"/>
      <c r="AM380" s="129"/>
      <c r="AN380" s="129"/>
      <c r="AO380" s="129"/>
      <c r="AP380" s="129"/>
      <c r="AQ380" s="117">
        <f t="shared" ref="AQ380:AQ436" si="193">SUM(C380:AP380)</f>
        <v>22</v>
      </c>
      <c r="AS380" s="228">
        <v>35</v>
      </c>
      <c r="AT380" s="183" t="s">
        <v>561</v>
      </c>
      <c r="AU380" s="129">
        <f>SUM(AU381:AU385)</f>
        <v>148352</v>
      </c>
      <c r="AW380" s="142">
        <f>IF(AND(C250=0,C380=0),0,IF(ISERROR(C250/C380),1000,0))</f>
        <v>0</v>
      </c>
      <c r="AX380" s="142">
        <f t="shared" ref="AX380:CK386" si="194">IF(AND(D250=0,D380=0),0,IF(ISERROR(D250/D380),1000,0))</f>
        <v>0</v>
      </c>
      <c r="AY380" s="142">
        <f t="shared" si="194"/>
        <v>0</v>
      </c>
      <c r="AZ380" s="142">
        <f t="shared" si="194"/>
        <v>0</v>
      </c>
      <c r="BA380" s="142">
        <f t="shared" si="194"/>
        <v>1000</v>
      </c>
      <c r="BB380" s="142">
        <f t="shared" si="194"/>
        <v>0</v>
      </c>
      <c r="BC380" s="142">
        <f t="shared" si="194"/>
        <v>0</v>
      </c>
      <c r="BD380" s="142">
        <f t="shared" si="194"/>
        <v>0</v>
      </c>
      <c r="BE380" s="142">
        <f t="shared" si="194"/>
        <v>0</v>
      </c>
      <c r="BF380" s="142">
        <f t="shared" si="194"/>
        <v>0</v>
      </c>
      <c r="BG380" s="142">
        <f t="shared" si="194"/>
        <v>0</v>
      </c>
      <c r="BH380" s="142">
        <f t="shared" si="194"/>
        <v>0</v>
      </c>
      <c r="BI380" s="142">
        <f t="shared" si="194"/>
        <v>0</v>
      </c>
      <c r="BJ380" s="142">
        <f t="shared" si="194"/>
        <v>0</v>
      </c>
      <c r="BK380" s="142">
        <f t="shared" si="194"/>
        <v>0</v>
      </c>
      <c r="BL380" s="142">
        <f t="shared" si="194"/>
        <v>1000</v>
      </c>
      <c r="BM380" s="142">
        <f t="shared" si="194"/>
        <v>0</v>
      </c>
      <c r="BN380" s="142">
        <f t="shared" si="194"/>
        <v>0</v>
      </c>
      <c r="BO380" s="142">
        <f t="shared" si="194"/>
        <v>0</v>
      </c>
      <c r="BP380" s="142">
        <f t="shared" si="194"/>
        <v>0</v>
      </c>
      <c r="BQ380" s="142">
        <f t="shared" si="194"/>
        <v>0</v>
      </c>
      <c r="BR380" s="142">
        <f t="shared" si="194"/>
        <v>1000</v>
      </c>
      <c r="BS380" s="142">
        <f t="shared" si="194"/>
        <v>0</v>
      </c>
      <c r="BT380" s="142">
        <f t="shared" si="194"/>
        <v>1000</v>
      </c>
      <c r="BU380" s="142">
        <f t="shared" si="194"/>
        <v>0</v>
      </c>
      <c r="BV380" s="142">
        <f t="shared" si="194"/>
        <v>0</v>
      </c>
      <c r="BW380" s="142">
        <f t="shared" si="194"/>
        <v>1000</v>
      </c>
      <c r="BX380" s="142">
        <f t="shared" si="194"/>
        <v>0</v>
      </c>
      <c r="BY380" s="142">
        <f t="shared" si="194"/>
        <v>0</v>
      </c>
      <c r="BZ380" s="142">
        <f t="shared" si="194"/>
        <v>0</v>
      </c>
      <c r="CA380" s="142">
        <f t="shared" si="194"/>
        <v>0</v>
      </c>
      <c r="CB380" s="142">
        <f t="shared" si="194"/>
        <v>1000</v>
      </c>
      <c r="CC380" s="142">
        <f t="shared" si="194"/>
        <v>1000</v>
      </c>
      <c r="CD380" s="142">
        <f t="shared" si="194"/>
        <v>0</v>
      </c>
      <c r="CE380" s="142">
        <f t="shared" si="194"/>
        <v>0</v>
      </c>
      <c r="CF380" s="142">
        <f t="shared" si="194"/>
        <v>0</v>
      </c>
      <c r="CG380" s="142">
        <f t="shared" si="194"/>
        <v>0</v>
      </c>
      <c r="CH380" s="142">
        <f t="shared" si="194"/>
        <v>0</v>
      </c>
      <c r="CI380" s="142">
        <f t="shared" si="194"/>
        <v>0</v>
      </c>
      <c r="CJ380" s="142">
        <f t="shared" si="194"/>
        <v>0</v>
      </c>
      <c r="CK380" s="142">
        <f t="shared" si="194"/>
        <v>0</v>
      </c>
    </row>
    <row r="381" spans="2:89" x14ac:dyDescent="0.2">
      <c r="B381" s="144" t="str">
        <f t="shared" si="192"/>
        <v>102. Temporal de Vida</v>
      </c>
      <c r="C381" s="129">
        <v>0</v>
      </c>
      <c r="D381" s="129">
        <v>0</v>
      </c>
      <c r="E381" s="129">
        <v>0</v>
      </c>
      <c r="F381" s="129">
        <v>100</v>
      </c>
      <c r="G381" s="129">
        <v>184</v>
      </c>
      <c r="H381" s="129">
        <v>0</v>
      </c>
      <c r="I381" s="129">
        <v>0</v>
      </c>
      <c r="J381" s="129">
        <v>0</v>
      </c>
      <c r="K381" s="129">
        <v>0</v>
      </c>
      <c r="L381" s="129">
        <v>279</v>
      </c>
      <c r="M381" s="129">
        <v>0</v>
      </c>
      <c r="N381" s="129">
        <v>69</v>
      </c>
      <c r="O381" s="129">
        <v>0</v>
      </c>
      <c r="P381" s="129">
        <v>164</v>
      </c>
      <c r="Q381" s="129">
        <v>16</v>
      </c>
      <c r="R381" s="129">
        <v>386</v>
      </c>
      <c r="S381" s="129">
        <v>0</v>
      </c>
      <c r="T381" s="129">
        <v>0</v>
      </c>
      <c r="U381" s="129">
        <v>443</v>
      </c>
      <c r="V381" s="129">
        <v>0</v>
      </c>
      <c r="W381" s="129">
        <v>0</v>
      </c>
      <c r="X381" s="129">
        <v>0</v>
      </c>
      <c r="Y381" s="129">
        <v>1228</v>
      </c>
      <c r="Z381" s="129">
        <v>473</v>
      </c>
      <c r="AA381" s="129">
        <v>0</v>
      </c>
      <c r="AB381" s="129">
        <v>44</v>
      </c>
      <c r="AC381" s="129">
        <v>6</v>
      </c>
      <c r="AD381" s="129">
        <v>0</v>
      </c>
      <c r="AE381" s="129">
        <v>0</v>
      </c>
      <c r="AF381" s="129">
        <v>0</v>
      </c>
      <c r="AG381" s="129">
        <v>153</v>
      </c>
      <c r="AH381" s="129">
        <v>1627</v>
      </c>
      <c r="AI381" s="129">
        <v>4</v>
      </c>
      <c r="AJ381" s="129">
        <v>950</v>
      </c>
      <c r="AK381" s="129">
        <v>0</v>
      </c>
      <c r="AL381" s="129"/>
      <c r="AM381" s="129"/>
      <c r="AN381" s="129"/>
      <c r="AO381" s="129"/>
      <c r="AP381" s="129"/>
      <c r="AQ381" s="117">
        <f t="shared" si="193"/>
        <v>6126</v>
      </c>
      <c r="AS381" s="228">
        <v>6671</v>
      </c>
      <c r="AT381" s="215" t="s">
        <v>563</v>
      </c>
      <c r="AU381" s="129">
        <f>SUM(AS380,AS396,AS412)</f>
        <v>35</v>
      </c>
      <c r="AW381" s="142">
        <f t="shared" ref="AW381:AW394" si="195">IF(AND(C251=0,C381=0),0,IF(ISERROR(C251/C381),1000,0))</f>
        <v>0</v>
      </c>
      <c r="AX381" s="142">
        <f t="shared" si="194"/>
        <v>0</v>
      </c>
      <c r="AY381" s="142">
        <f t="shared" si="194"/>
        <v>0</v>
      </c>
      <c r="AZ381" s="142">
        <f t="shared" si="194"/>
        <v>0</v>
      </c>
      <c r="BA381" s="142">
        <f t="shared" si="194"/>
        <v>0</v>
      </c>
      <c r="BB381" s="142">
        <f t="shared" si="194"/>
        <v>0</v>
      </c>
      <c r="BC381" s="142">
        <f t="shared" si="194"/>
        <v>0</v>
      </c>
      <c r="BD381" s="142">
        <f t="shared" si="194"/>
        <v>0</v>
      </c>
      <c r="BE381" s="142">
        <f t="shared" si="194"/>
        <v>0</v>
      </c>
      <c r="BF381" s="142">
        <f t="shared" si="194"/>
        <v>0</v>
      </c>
      <c r="BG381" s="142">
        <f t="shared" si="194"/>
        <v>0</v>
      </c>
      <c r="BH381" s="142">
        <f t="shared" si="194"/>
        <v>0</v>
      </c>
      <c r="BI381" s="142">
        <f t="shared" si="194"/>
        <v>1000</v>
      </c>
      <c r="BJ381" s="142">
        <f t="shared" si="194"/>
        <v>0</v>
      </c>
      <c r="BK381" s="142">
        <f t="shared" si="194"/>
        <v>0</v>
      </c>
      <c r="BL381" s="142">
        <f t="shared" si="194"/>
        <v>0</v>
      </c>
      <c r="BM381" s="142">
        <f t="shared" si="194"/>
        <v>0</v>
      </c>
      <c r="BN381" s="142">
        <f t="shared" si="194"/>
        <v>1000</v>
      </c>
      <c r="BO381" s="142">
        <f t="shared" si="194"/>
        <v>0</v>
      </c>
      <c r="BP381" s="142">
        <f t="shared" si="194"/>
        <v>0</v>
      </c>
      <c r="BQ381" s="142">
        <f t="shared" si="194"/>
        <v>0</v>
      </c>
      <c r="BR381" s="142">
        <f t="shared" si="194"/>
        <v>1000</v>
      </c>
      <c r="BS381" s="142">
        <f t="shared" si="194"/>
        <v>0</v>
      </c>
      <c r="BT381" s="142">
        <f t="shared" si="194"/>
        <v>0</v>
      </c>
      <c r="BU381" s="142">
        <f t="shared" si="194"/>
        <v>1000</v>
      </c>
      <c r="BV381" s="142">
        <f t="shared" si="194"/>
        <v>0</v>
      </c>
      <c r="BW381" s="142">
        <f t="shared" si="194"/>
        <v>0</v>
      </c>
      <c r="BX381" s="142">
        <f t="shared" si="194"/>
        <v>0</v>
      </c>
      <c r="BY381" s="142">
        <f t="shared" si="194"/>
        <v>0</v>
      </c>
      <c r="BZ381" s="142">
        <f t="shared" si="194"/>
        <v>0</v>
      </c>
      <c r="CA381" s="142">
        <f t="shared" si="194"/>
        <v>0</v>
      </c>
      <c r="CB381" s="142">
        <f t="shared" si="194"/>
        <v>0</v>
      </c>
      <c r="CC381" s="142">
        <f t="shared" si="194"/>
        <v>0</v>
      </c>
      <c r="CD381" s="142">
        <f t="shared" si="194"/>
        <v>0</v>
      </c>
      <c r="CE381" s="142">
        <f t="shared" si="194"/>
        <v>0</v>
      </c>
      <c r="CF381" s="142">
        <f t="shared" si="194"/>
        <v>0</v>
      </c>
      <c r="CG381" s="142">
        <f t="shared" si="194"/>
        <v>0</v>
      </c>
      <c r="CH381" s="142">
        <f t="shared" si="194"/>
        <v>0</v>
      </c>
      <c r="CI381" s="142">
        <f t="shared" si="194"/>
        <v>0</v>
      </c>
      <c r="CJ381" s="142">
        <f t="shared" si="194"/>
        <v>0</v>
      </c>
      <c r="CK381" s="142">
        <f t="shared" si="194"/>
        <v>0</v>
      </c>
    </row>
    <row r="382" spans="2:89" x14ac:dyDescent="0.2">
      <c r="B382" s="144" t="str">
        <f t="shared" si="192"/>
        <v>103. Seguros con Cuenta Única de Inversión (CUI)</v>
      </c>
      <c r="C382" s="129">
        <v>0</v>
      </c>
      <c r="D382" s="129">
        <v>0</v>
      </c>
      <c r="E382" s="129">
        <v>0</v>
      </c>
      <c r="F382" s="129">
        <v>0</v>
      </c>
      <c r="G382" s="129">
        <v>371</v>
      </c>
      <c r="H382" s="129">
        <v>0</v>
      </c>
      <c r="I382" s="129">
        <v>0</v>
      </c>
      <c r="J382" s="129">
        <v>0</v>
      </c>
      <c r="K382" s="129">
        <v>0</v>
      </c>
      <c r="L382" s="129">
        <v>769</v>
      </c>
      <c r="M382" s="129">
        <v>0</v>
      </c>
      <c r="N382" s="129">
        <v>0</v>
      </c>
      <c r="O382" s="129">
        <v>0</v>
      </c>
      <c r="P382" s="129">
        <v>0</v>
      </c>
      <c r="Q382" s="129">
        <v>37</v>
      </c>
      <c r="R382" s="129">
        <v>1289</v>
      </c>
      <c r="S382" s="129">
        <v>0</v>
      </c>
      <c r="T382" s="129">
        <v>0</v>
      </c>
      <c r="U382" s="129">
        <v>0</v>
      </c>
      <c r="V382" s="129">
        <v>0</v>
      </c>
      <c r="W382" s="129">
        <v>0</v>
      </c>
      <c r="X382" s="129">
        <v>0</v>
      </c>
      <c r="Y382" s="129">
        <v>0</v>
      </c>
      <c r="Z382" s="129">
        <v>1693</v>
      </c>
      <c r="AA382" s="129">
        <v>258</v>
      </c>
      <c r="AB382" s="129">
        <v>58</v>
      </c>
      <c r="AC382" s="129">
        <v>4</v>
      </c>
      <c r="AD382" s="129">
        <v>40</v>
      </c>
      <c r="AE382" s="129">
        <v>0</v>
      </c>
      <c r="AF382" s="129">
        <v>0</v>
      </c>
      <c r="AG382" s="129">
        <v>0</v>
      </c>
      <c r="AH382" s="129">
        <v>1768</v>
      </c>
      <c r="AI382" s="129">
        <v>62</v>
      </c>
      <c r="AJ382" s="129">
        <v>0</v>
      </c>
      <c r="AK382" s="129">
        <v>0</v>
      </c>
      <c r="AL382" s="129"/>
      <c r="AM382" s="129"/>
      <c r="AN382" s="129"/>
      <c r="AO382" s="129"/>
      <c r="AP382" s="129"/>
      <c r="AQ382" s="117">
        <f t="shared" si="193"/>
        <v>6349</v>
      </c>
      <c r="AS382" s="228">
        <v>7089</v>
      </c>
      <c r="AT382" s="215" t="s">
        <v>564</v>
      </c>
      <c r="AU382" s="129">
        <f>SUM(AS381,AS397,AS413)</f>
        <v>31483</v>
      </c>
      <c r="AW382" s="142">
        <f t="shared" si="195"/>
        <v>0</v>
      </c>
      <c r="AX382" s="142">
        <f t="shared" si="194"/>
        <v>0</v>
      </c>
      <c r="AY382" s="142">
        <f t="shared" si="194"/>
        <v>0</v>
      </c>
      <c r="AZ382" s="142">
        <f t="shared" si="194"/>
        <v>1000</v>
      </c>
      <c r="BA382" s="142">
        <f t="shared" si="194"/>
        <v>0</v>
      </c>
      <c r="BB382" s="142">
        <f t="shared" si="194"/>
        <v>0</v>
      </c>
      <c r="BC382" s="142">
        <f t="shared" si="194"/>
        <v>0</v>
      </c>
      <c r="BD382" s="142">
        <f t="shared" si="194"/>
        <v>0</v>
      </c>
      <c r="BE382" s="142">
        <f t="shared" si="194"/>
        <v>0</v>
      </c>
      <c r="BF382" s="142">
        <f t="shared" si="194"/>
        <v>0</v>
      </c>
      <c r="BG382" s="142">
        <f t="shared" si="194"/>
        <v>0</v>
      </c>
      <c r="BH382" s="142">
        <f t="shared" si="194"/>
        <v>0</v>
      </c>
      <c r="BI382" s="142">
        <f t="shared" si="194"/>
        <v>0</v>
      </c>
      <c r="BJ382" s="142">
        <f t="shared" si="194"/>
        <v>0</v>
      </c>
      <c r="BK382" s="142">
        <f t="shared" si="194"/>
        <v>0</v>
      </c>
      <c r="BL382" s="142">
        <f t="shared" si="194"/>
        <v>0</v>
      </c>
      <c r="BM382" s="142">
        <f t="shared" si="194"/>
        <v>0</v>
      </c>
      <c r="BN382" s="142">
        <f t="shared" si="194"/>
        <v>0</v>
      </c>
      <c r="BO382" s="142">
        <f t="shared" si="194"/>
        <v>0</v>
      </c>
      <c r="BP382" s="142">
        <f t="shared" si="194"/>
        <v>0</v>
      </c>
      <c r="BQ382" s="142">
        <f t="shared" si="194"/>
        <v>0</v>
      </c>
      <c r="BR382" s="142">
        <f t="shared" si="194"/>
        <v>0</v>
      </c>
      <c r="BS382" s="142">
        <f t="shared" si="194"/>
        <v>1000</v>
      </c>
      <c r="BT382" s="142">
        <f t="shared" si="194"/>
        <v>0</v>
      </c>
      <c r="BU382" s="142">
        <f t="shared" si="194"/>
        <v>0</v>
      </c>
      <c r="BV382" s="142">
        <f t="shared" si="194"/>
        <v>0</v>
      </c>
      <c r="BW382" s="142">
        <f t="shared" si="194"/>
        <v>0</v>
      </c>
      <c r="BX382" s="142">
        <f t="shared" si="194"/>
        <v>0</v>
      </c>
      <c r="BY382" s="142">
        <f t="shared" si="194"/>
        <v>1000</v>
      </c>
      <c r="BZ382" s="142">
        <f t="shared" si="194"/>
        <v>0</v>
      </c>
      <c r="CA382" s="142">
        <f t="shared" si="194"/>
        <v>0</v>
      </c>
      <c r="CB382" s="142">
        <f t="shared" si="194"/>
        <v>0</v>
      </c>
      <c r="CC382" s="142">
        <f t="shared" si="194"/>
        <v>0</v>
      </c>
      <c r="CD382" s="142">
        <f t="shared" si="194"/>
        <v>0</v>
      </c>
      <c r="CE382" s="142">
        <f t="shared" si="194"/>
        <v>0</v>
      </c>
      <c r="CF382" s="142">
        <f t="shared" si="194"/>
        <v>0</v>
      </c>
      <c r="CG382" s="142">
        <f t="shared" si="194"/>
        <v>0</v>
      </c>
      <c r="CH382" s="142">
        <f t="shared" si="194"/>
        <v>0</v>
      </c>
      <c r="CI382" s="142">
        <f t="shared" si="194"/>
        <v>0</v>
      </c>
      <c r="CJ382" s="142">
        <f t="shared" si="194"/>
        <v>0</v>
      </c>
      <c r="CK382" s="142">
        <f t="shared" si="194"/>
        <v>0</v>
      </c>
    </row>
    <row r="383" spans="2:89" x14ac:dyDescent="0.2">
      <c r="B383" s="144" t="str">
        <f t="shared" si="192"/>
        <v>104. Mixto o Dotal</v>
      </c>
      <c r="C383" s="129">
        <v>0</v>
      </c>
      <c r="D383" s="129">
        <v>0</v>
      </c>
      <c r="E383" s="129">
        <v>0</v>
      </c>
      <c r="F383" s="129">
        <v>0</v>
      </c>
      <c r="G383" s="129">
        <v>0</v>
      </c>
      <c r="H383" s="129">
        <v>0</v>
      </c>
      <c r="I383" s="129">
        <v>0</v>
      </c>
      <c r="J383" s="129">
        <v>0</v>
      </c>
      <c r="K383" s="129">
        <v>0</v>
      </c>
      <c r="L383" s="129">
        <v>0</v>
      </c>
      <c r="M383" s="129">
        <v>0</v>
      </c>
      <c r="N383" s="129">
        <v>0</v>
      </c>
      <c r="O383" s="129">
        <v>0</v>
      </c>
      <c r="P383" s="129">
        <v>0</v>
      </c>
      <c r="Q383" s="129">
        <v>3</v>
      </c>
      <c r="R383" s="129">
        <v>0</v>
      </c>
      <c r="S383" s="129">
        <v>0</v>
      </c>
      <c r="T383" s="129">
        <v>0</v>
      </c>
      <c r="U383" s="129">
        <v>0</v>
      </c>
      <c r="V383" s="129">
        <v>0</v>
      </c>
      <c r="W383" s="129">
        <v>0</v>
      </c>
      <c r="X383" s="129">
        <v>1711</v>
      </c>
      <c r="Y383" s="129">
        <v>0</v>
      </c>
      <c r="Z383" s="129">
        <v>0</v>
      </c>
      <c r="AA383" s="129">
        <v>559</v>
      </c>
      <c r="AB383" s="129">
        <v>0</v>
      </c>
      <c r="AC383" s="129">
        <v>0</v>
      </c>
      <c r="AD383" s="129">
        <v>0</v>
      </c>
      <c r="AE383" s="129">
        <v>0</v>
      </c>
      <c r="AF383" s="129">
        <v>0</v>
      </c>
      <c r="AG383" s="129">
        <v>0</v>
      </c>
      <c r="AH383" s="129">
        <v>2337</v>
      </c>
      <c r="AI383" s="129">
        <v>0</v>
      </c>
      <c r="AJ383" s="129">
        <v>0</v>
      </c>
      <c r="AK383" s="129">
        <v>0</v>
      </c>
      <c r="AL383" s="129"/>
      <c r="AM383" s="129"/>
      <c r="AN383" s="129"/>
      <c r="AO383" s="129"/>
      <c r="AP383" s="129"/>
      <c r="AQ383" s="117">
        <f t="shared" si="193"/>
        <v>4610</v>
      </c>
      <c r="AS383" s="228">
        <v>3485</v>
      </c>
      <c r="AT383" s="215" t="s">
        <v>569</v>
      </c>
      <c r="AU383" s="129">
        <f>SUM(AS386,AS402,AS418)</f>
        <v>13086</v>
      </c>
      <c r="AW383" s="142">
        <f t="shared" si="195"/>
        <v>0</v>
      </c>
      <c r="AX383" s="142">
        <f t="shared" si="194"/>
        <v>0</v>
      </c>
      <c r="AY383" s="142">
        <f t="shared" si="194"/>
        <v>0</v>
      </c>
      <c r="AZ383" s="142">
        <f t="shared" si="194"/>
        <v>0</v>
      </c>
      <c r="BA383" s="142">
        <f t="shared" si="194"/>
        <v>1000</v>
      </c>
      <c r="BB383" s="142">
        <f t="shared" si="194"/>
        <v>0</v>
      </c>
      <c r="BC383" s="142">
        <f t="shared" si="194"/>
        <v>0</v>
      </c>
      <c r="BD383" s="142">
        <f t="shared" si="194"/>
        <v>0</v>
      </c>
      <c r="BE383" s="142">
        <f t="shared" si="194"/>
        <v>0</v>
      </c>
      <c r="BF383" s="142">
        <f t="shared" si="194"/>
        <v>1000</v>
      </c>
      <c r="BG383" s="142">
        <f t="shared" si="194"/>
        <v>0</v>
      </c>
      <c r="BH383" s="142">
        <f t="shared" si="194"/>
        <v>0</v>
      </c>
      <c r="BI383" s="142">
        <f t="shared" si="194"/>
        <v>0</v>
      </c>
      <c r="BJ383" s="142">
        <f t="shared" si="194"/>
        <v>0</v>
      </c>
      <c r="BK383" s="142">
        <f t="shared" si="194"/>
        <v>0</v>
      </c>
      <c r="BL383" s="142">
        <f t="shared" si="194"/>
        <v>1000</v>
      </c>
      <c r="BM383" s="142">
        <f t="shared" si="194"/>
        <v>0</v>
      </c>
      <c r="BN383" s="142">
        <f t="shared" si="194"/>
        <v>0</v>
      </c>
      <c r="BO383" s="142">
        <f t="shared" si="194"/>
        <v>0</v>
      </c>
      <c r="BP383" s="142">
        <f t="shared" si="194"/>
        <v>0</v>
      </c>
      <c r="BQ383" s="142">
        <f t="shared" si="194"/>
        <v>0</v>
      </c>
      <c r="BR383" s="142">
        <f t="shared" si="194"/>
        <v>0</v>
      </c>
      <c r="BS383" s="142">
        <f t="shared" si="194"/>
        <v>0</v>
      </c>
      <c r="BT383" s="142">
        <f t="shared" si="194"/>
        <v>1000</v>
      </c>
      <c r="BU383" s="142">
        <f t="shared" si="194"/>
        <v>0</v>
      </c>
      <c r="BV383" s="142">
        <f t="shared" si="194"/>
        <v>1000</v>
      </c>
      <c r="BW383" s="142">
        <f t="shared" si="194"/>
        <v>0</v>
      </c>
      <c r="BX383" s="142">
        <f t="shared" si="194"/>
        <v>0</v>
      </c>
      <c r="BY383" s="142">
        <f t="shared" si="194"/>
        <v>1000</v>
      </c>
      <c r="BZ383" s="142">
        <f t="shared" si="194"/>
        <v>0</v>
      </c>
      <c r="CA383" s="142">
        <f t="shared" si="194"/>
        <v>0</v>
      </c>
      <c r="CB383" s="142">
        <f t="shared" si="194"/>
        <v>0</v>
      </c>
      <c r="CC383" s="142">
        <f t="shared" si="194"/>
        <v>1000</v>
      </c>
      <c r="CD383" s="142">
        <f t="shared" si="194"/>
        <v>0</v>
      </c>
      <c r="CE383" s="142">
        <f t="shared" si="194"/>
        <v>0</v>
      </c>
      <c r="CF383" s="142">
        <f t="shared" si="194"/>
        <v>0</v>
      </c>
      <c r="CG383" s="142">
        <f t="shared" si="194"/>
        <v>0</v>
      </c>
      <c r="CH383" s="142">
        <f t="shared" si="194"/>
        <v>0</v>
      </c>
      <c r="CI383" s="142">
        <f t="shared" si="194"/>
        <v>0</v>
      </c>
      <c r="CJ383" s="142">
        <f t="shared" si="194"/>
        <v>0</v>
      </c>
      <c r="CK383" s="142">
        <f t="shared" si="194"/>
        <v>0</v>
      </c>
    </row>
    <row r="384" spans="2:89" x14ac:dyDescent="0.2">
      <c r="B384" s="144" t="str">
        <f t="shared" si="192"/>
        <v>105. Rentas Privadas y Otras Rentas</v>
      </c>
      <c r="C384" s="129">
        <v>0</v>
      </c>
      <c r="D384" s="129">
        <v>0</v>
      </c>
      <c r="E384" s="129">
        <v>0</v>
      </c>
      <c r="F384" s="129">
        <v>0</v>
      </c>
      <c r="G384" s="129">
        <v>0</v>
      </c>
      <c r="H384" s="129">
        <v>0</v>
      </c>
      <c r="I384" s="129">
        <v>0</v>
      </c>
      <c r="J384" s="129">
        <v>0</v>
      </c>
      <c r="K384" s="129">
        <v>0</v>
      </c>
      <c r="L384" s="129">
        <v>0</v>
      </c>
      <c r="M384" s="129">
        <v>0</v>
      </c>
      <c r="N384" s="129">
        <v>0</v>
      </c>
      <c r="O384" s="129">
        <v>0</v>
      </c>
      <c r="P384" s="129">
        <v>0</v>
      </c>
      <c r="Q384" s="129">
        <v>0</v>
      </c>
      <c r="R384" s="129">
        <v>0</v>
      </c>
      <c r="S384" s="129">
        <v>0</v>
      </c>
      <c r="T384" s="129">
        <v>0</v>
      </c>
      <c r="U384" s="129">
        <v>0</v>
      </c>
      <c r="V384" s="129">
        <v>0</v>
      </c>
      <c r="W384" s="129">
        <v>0</v>
      </c>
      <c r="X384" s="129">
        <v>0</v>
      </c>
      <c r="Y384" s="129">
        <v>0</v>
      </c>
      <c r="Z384" s="129">
        <v>7</v>
      </c>
      <c r="AA384" s="129">
        <v>0</v>
      </c>
      <c r="AB384" s="129">
        <v>0</v>
      </c>
      <c r="AC384" s="129">
        <v>0</v>
      </c>
      <c r="AD384" s="129">
        <v>3</v>
      </c>
      <c r="AE384" s="129">
        <v>0</v>
      </c>
      <c r="AF384" s="129">
        <v>0</v>
      </c>
      <c r="AG384" s="129">
        <v>0</v>
      </c>
      <c r="AH384" s="129">
        <v>0</v>
      </c>
      <c r="AI384" s="129">
        <v>0</v>
      </c>
      <c r="AJ384" s="129">
        <v>0</v>
      </c>
      <c r="AK384" s="129">
        <v>0</v>
      </c>
      <c r="AL384" s="129"/>
      <c r="AM384" s="129"/>
      <c r="AN384" s="129"/>
      <c r="AO384" s="129"/>
      <c r="AP384" s="129"/>
      <c r="AQ384" s="117">
        <f t="shared" si="193"/>
        <v>10</v>
      </c>
      <c r="AS384" s="228">
        <v>17</v>
      </c>
      <c r="AT384" s="215" t="s">
        <v>570</v>
      </c>
      <c r="AU384" s="129">
        <f>SUM(AS387,AS403,AS419)</f>
        <v>76311</v>
      </c>
      <c r="AW384" s="142">
        <f t="shared" si="195"/>
        <v>0</v>
      </c>
      <c r="AX384" s="142">
        <f t="shared" si="194"/>
        <v>0</v>
      </c>
      <c r="AY384" s="142">
        <f t="shared" si="194"/>
        <v>0</v>
      </c>
      <c r="AZ384" s="142">
        <f t="shared" si="194"/>
        <v>0</v>
      </c>
      <c r="BA384" s="142">
        <f t="shared" si="194"/>
        <v>1000</v>
      </c>
      <c r="BB384" s="142">
        <f t="shared" si="194"/>
        <v>0</v>
      </c>
      <c r="BC384" s="142">
        <f t="shared" si="194"/>
        <v>0</v>
      </c>
      <c r="BD384" s="142">
        <f t="shared" si="194"/>
        <v>0</v>
      </c>
      <c r="BE384" s="142">
        <f t="shared" si="194"/>
        <v>0</v>
      </c>
      <c r="BF384" s="142">
        <f t="shared" si="194"/>
        <v>0</v>
      </c>
      <c r="BG384" s="142">
        <f t="shared" si="194"/>
        <v>0</v>
      </c>
      <c r="BH384" s="142">
        <f t="shared" si="194"/>
        <v>0</v>
      </c>
      <c r="BI384" s="142">
        <f t="shared" si="194"/>
        <v>0</v>
      </c>
      <c r="BJ384" s="142">
        <f t="shared" si="194"/>
        <v>0</v>
      </c>
      <c r="BK384" s="142">
        <f t="shared" si="194"/>
        <v>0</v>
      </c>
      <c r="BL384" s="142">
        <f t="shared" si="194"/>
        <v>1000</v>
      </c>
      <c r="BM384" s="142">
        <f t="shared" si="194"/>
        <v>0</v>
      </c>
      <c r="BN384" s="142">
        <f t="shared" si="194"/>
        <v>0</v>
      </c>
      <c r="BO384" s="142">
        <f t="shared" si="194"/>
        <v>0</v>
      </c>
      <c r="BP384" s="142">
        <f t="shared" si="194"/>
        <v>0</v>
      </c>
      <c r="BQ384" s="142">
        <f t="shared" si="194"/>
        <v>0</v>
      </c>
      <c r="BR384" s="142">
        <f t="shared" si="194"/>
        <v>0</v>
      </c>
      <c r="BS384" s="142">
        <f t="shared" si="194"/>
        <v>0</v>
      </c>
      <c r="BT384" s="142">
        <f t="shared" si="194"/>
        <v>0</v>
      </c>
      <c r="BU384" s="142">
        <f t="shared" si="194"/>
        <v>1000</v>
      </c>
      <c r="BV384" s="142">
        <f t="shared" si="194"/>
        <v>0</v>
      </c>
      <c r="BW384" s="142">
        <f t="shared" si="194"/>
        <v>0</v>
      </c>
      <c r="BX384" s="142">
        <f t="shared" si="194"/>
        <v>0</v>
      </c>
      <c r="BY384" s="142">
        <f t="shared" si="194"/>
        <v>0</v>
      </c>
      <c r="BZ384" s="142">
        <f t="shared" si="194"/>
        <v>0</v>
      </c>
      <c r="CA384" s="142">
        <f t="shared" si="194"/>
        <v>0</v>
      </c>
      <c r="CB384" s="142">
        <f t="shared" si="194"/>
        <v>0</v>
      </c>
      <c r="CC384" s="142">
        <f t="shared" si="194"/>
        <v>1000</v>
      </c>
      <c r="CD384" s="142">
        <f t="shared" si="194"/>
        <v>0</v>
      </c>
      <c r="CE384" s="142">
        <f t="shared" si="194"/>
        <v>0</v>
      </c>
      <c r="CF384" s="142">
        <f t="shared" si="194"/>
        <v>0</v>
      </c>
      <c r="CG384" s="142">
        <f t="shared" si="194"/>
        <v>0</v>
      </c>
      <c r="CH384" s="142">
        <f t="shared" si="194"/>
        <v>0</v>
      </c>
      <c r="CI384" s="142">
        <f t="shared" si="194"/>
        <v>0</v>
      </c>
      <c r="CJ384" s="142">
        <f t="shared" si="194"/>
        <v>0</v>
      </c>
      <c r="CK384" s="142">
        <f t="shared" si="194"/>
        <v>0</v>
      </c>
    </row>
    <row r="385" spans="2:89" x14ac:dyDescent="0.2">
      <c r="B385" s="144" t="str">
        <f t="shared" si="192"/>
        <v>106. Dotal puro o Capital Diferido</v>
      </c>
      <c r="C385" s="129">
        <v>0</v>
      </c>
      <c r="D385" s="129">
        <v>0</v>
      </c>
      <c r="E385" s="129">
        <v>0</v>
      </c>
      <c r="F385" s="129">
        <v>0</v>
      </c>
      <c r="G385" s="129">
        <v>0</v>
      </c>
      <c r="H385" s="129">
        <v>0</v>
      </c>
      <c r="I385" s="129">
        <v>0</v>
      </c>
      <c r="J385" s="129">
        <v>0</v>
      </c>
      <c r="K385" s="129">
        <v>0</v>
      </c>
      <c r="L385" s="129">
        <v>0</v>
      </c>
      <c r="M385" s="129">
        <v>0</v>
      </c>
      <c r="N385" s="129">
        <v>0</v>
      </c>
      <c r="O385" s="129">
        <v>0</v>
      </c>
      <c r="P385" s="129">
        <v>0</v>
      </c>
      <c r="Q385" s="129">
        <v>0</v>
      </c>
      <c r="R385" s="129">
        <v>0</v>
      </c>
      <c r="S385" s="129">
        <v>0</v>
      </c>
      <c r="T385" s="129">
        <v>0</v>
      </c>
      <c r="U385" s="129">
        <v>0</v>
      </c>
      <c r="V385" s="129">
        <v>0</v>
      </c>
      <c r="W385" s="129">
        <v>0</v>
      </c>
      <c r="X385" s="129">
        <v>0</v>
      </c>
      <c r="Y385" s="129">
        <v>0</v>
      </c>
      <c r="Z385" s="129">
        <v>0</v>
      </c>
      <c r="AA385" s="129">
        <v>0</v>
      </c>
      <c r="AB385" s="129">
        <v>0</v>
      </c>
      <c r="AC385" s="129">
        <v>0</v>
      </c>
      <c r="AD385" s="129">
        <v>0</v>
      </c>
      <c r="AE385" s="129">
        <v>0</v>
      </c>
      <c r="AF385" s="129">
        <v>0</v>
      </c>
      <c r="AG385" s="129">
        <v>0</v>
      </c>
      <c r="AH385" s="129">
        <v>0</v>
      </c>
      <c r="AI385" s="129">
        <v>0</v>
      </c>
      <c r="AJ385" s="129">
        <v>0</v>
      </c>
      <c r="AK385" s="129">
        <v>0</v>
      </c>
      <c r="AL385" s="129"/>
      <c r="AM385" s="129"/>
      <c r="AN385" s="129"/>
      <c r="AO385" s="129"/>
      <c r="AP385" s="129"/>
      <c r="AQ385" s="117">
        <f t="shared" si="193"/>
        <v>0</v>
      </c>
      <c r="AS385" s="228">
        <v>0</v>
      </c>
      <c r="AT385" s="215" t="s">
        <v>573</v>
      </c>
      <c r="AU385" s="129">
        <f>SUM(AS390,AS406,AS422)</f>
        <v>27437</v>
      </c>
      <c r="AW385" s="142">
        <f t="shared" si="195"/>
        <v>0</v>
      </c>
      <c r="AX385" s="142">
        <f t="shared" si="194"/>
        <v>0</v>
      </c>
      <c r="AY385" s="142">
        <f t="shared" si="194"/>
        <v>0</v>
      </c>
      <c r="AZ385" s="142">
        <f t="shared" si="194"/>
        <v>0</v>
      </c>
      <c r="BA385" s="142">
        <f t="shared" si="194"/>
        <v>0</v>
      </c>
      <c r="BB385" s="142">
        <f t="shared" si="194"/>
        <v>0</v>
      </c>
      <c r="BC385" s="142">
        <f t="shared" si="194"/>
        <v>0</v>
      </c>
      <c r="BD385" s="142">
        <f t="shared" si="194"/>
        <v>0</v>
      </c>
      <c r="BE385" s="142">
        <f t="shared" si="194"/>
        <v>0</v>
      </c>
      <c r="BF385" s="142">
        <f t="shared" si="194"/>
        <v>1000</v>
      </c>
      <c r="BG385" s="142">
        <f t="shared" si="194"/>
        <v>0</v>
      </c>
      <c r="BH385" s="142">
        <f t="shared" si="194"/>
        <v>0</v>
      </c>
      <c r="BI385" s="142">
        <f t="shared" si="194"/>
        <v>0</v>
      </c>
      <c r="BJ385" s="142">
        <f t="shared" si="194"/>
        <v>0</v>
      </c>
      <c r="BK385" s="142">
        <f t="shared" si="194"/>
        <v>0</v>
      </c>
      <c r="BL385" s="142">
        <f t="shared" si="194"/>
        <v>0</v>
      </c>
      <c r="BM385" s="142">
        <f t="shared" si="194"/>
        <v>0</v>
      </c>
      <c r="BN385" s="142">
        <f t="shared" si="194"/>
        <v>0</v>
      </c>
      <c r="BO385" s="142">
        <f t="shared" si="194"/>
        <v>0</v>
      </c>
      <c r="BP385" s="142">
        <f t="shared" si="194"/>
        <v>0</v>
      </c>
      <c r="BQ385" s="142">
        <f t="shared" si="194"/>
        <v>0</v>
      </c>
      <c r="BR385" s="142">
        <f t="shared" si="194"/>
        <v>0</v>
      </c>
      <c r="BS385" s="142">
        <f t="shared" si="194"/>
        <v>0</v>
      </c>
      <c r="BT385" s="142">
        <f t="shared" si="194"/>
        <v>0</v>
      </c>
      <c r="BU385" s="142">
        <f t="shared" si="194"/>
        <v>0</v>
      </c>
      <c r="BV385" s="142">
        <f t="shared" si="194"/>
        <v>0</v>
      </c>
      <c r="BW385" s="142">
        <f t="shared" si="194"/>
        <v>0</v>
      </c>
      <c r="BX385" s="142">
        <f t="shared" si="194"/>
        <v>0</v>
      </c>
      <c r="BY385" s="142">
        <f t="shared" si="194"/>
        <v>0</v>
      </c>
      <c r="BZ385" s="142">
        <f t="shared" si="194"/>
        <v>0</v>
      </c>
      <c r="CA385" s="142">
        <f t="shared" si="194"/>
        <v>0</v>
      </c>
      <c r="CB385" s="142">
        <f t="shared" si="194"/>
        <v>0</v>
      </c>
      <c r="CC385" s="142">
        <f t="shared" si="194"/>
        <v>0</v>
      </c>
      <c r="CD385" s="142">
        <f t="shared" si="194"/>
        <v>0</v>
      </c>
      <c r="CE385" s="142">
        <f t="shared" si="194"/>
        <v>0</v>
      </c>
      <c r="CF385" s="142">
        <f t="shared" si="194"/>
        <v>0</v>
      </c>
      <c r="CG385" s="142">
        <f t="shared" si="194"/>
        <v>0</v>
      </c>
      <c r="CH385" s="142">
        <f t="shared" si="194"/>
        <v>0</v>
      </c>
      <c r="CI385" s="142">
        <f t="shared" si="194"/>
        <v>0</v>
      </c>
      <c r="CJ385" s="142">
        <f t="shared" si="194"/>
        <v>0</v>
      </c>
      <c r="CK385" s="142">
        <f t="shared" si="194"/>
        <v>1000</v>
      </c>
    </row>
    <row r="386" spans="2:89" x14ac:dyDescent="0.2">
      <c r="B386" s="144" t="str">
        <f t="shared" si="192"/>
        <v>107. Protección Familiar</v>
      </c>
      <c r="C386" s="129">
        <v>0</v>
      </c>
      <c r="D386" s="129">
        <v>0</v>
      </c>
      <c r="E386" s="129">
        <v>0</v>
      </c>
      <c r="F386" s="129">
        <v>0</v>
      </c>
      <c r="G386" s="129">
        <v>0</v>
      </c>
      <c r="H386" s="129">
        <v>0</v>
      </c>
      <c r="I386" s="129">
        <v>0</v>
      </c>
      <c r="J386" s="129">
        <v>0</v>
      </c>
      <c r="K386" s="129">
        <v>0</v>
      </c>
      <c r="L386" s="129">
        <v>0</v>
      </c>
      <c r="M386" s="129">
        <v>0</v>
      </c>
      <c r="N386" s="129">
        <v>0</v>
      </c>
      <c r="O386" s="129">
        <v>0</v>
      </c>
      <c r="P386" s="129">
        <v>0</v>
      </c>
      <c r="Q386" s="129">
        <v>0</v>
      </c>
      <c r="R386" s="129">
        <v>0</v>
      </c>
      <c r="S386" s="129">
        <v>0</v>
      </c>
      <c r="T386" s="129">
        <v>0</v>
      </c>
      <c r="U386" s="129">
        <v>0</v>
      </c>
      <c r="V386" s="129">
        <v>0</v>
      </c>
      <c r="W386" s="129">
        <v>0</v>
      </c>
      <c r="X386" s="129">
        <v>0</v>
      </c>
      <c r="Y386" s="129">
        <v>0</v>
      </c>
      <c r="Z386" s="129">
        <v>0</v>
      </c>
      <c r="AA386" s="129">
        <v>231</v>
      </c>
      <c r="AB386" s="129">
        <v>0</v>
      </c>
      <c r="AC386" s="129">
        <v>0</v>
      </c>
      <c r="AD386" s="129">
        <v>0</v>
      </c>
      <c r="AE386" s="129">
        <v>0</v>
      </c>
      <c r="AF386" s="129">
        <v>0</v>
      </c>
      <c r="AG386" s="129">
        <v>0</v>
      </c>
      <c r="AH386" s="129">
        <v>2336</v>
      </c>
      <c r="AI386" s="129">
        <v>0</v>
      </c>
      <c r="AJ386" s="129">
        <v>0</v>
      </c>
      <c r="AK386" s="129">
        <v>0</v>
      </c>
      <c r="AL386" s="129"/>
      <c r="AM386" s="129"/>
      <c r="AN386" s="129"/>
      <c r="AO386" s="129"/>
      <c r="AP386" s="129"/>
      <c r="AQ386" s="117">
        <f t="shared" si="193"/>
        <v>2567</v>
      </c>
      <c r="AS386" s="228">
        <v>12952</v>
      </c>
      <c r="AT386" s="183" t="s">
        <v>596</v>
      </c>
      <c r="AU386" s="129">
        <f>SUM(AS388,AS404,AS420)</f>
        <v>64045</v>
      </c>
      <c r="AW386" s="142">
        <f t="shared" si="195"/>
        <v>0</v>
      </c>
      <c r="AX386" s="142">
        <f t="shared" si="194"/>
        <v>0</v>
      </c>
      <c r="AY386" s="142">
        <f t="shared" si="194"/>
        <v>0</v>
      </c>
      <c r="AZ386" s="142">
        <f t="shared" si="194"/>
        <v>0</v>
      </c>
      <c r="BA386" s="142">
        <f t="shared" si="194"/>
        <v>0</v>
      </c>
      <c r="BB386" s="142">
        <f t="shared" si="194"/>
        <v>0</v>
      </c>
      <c r="BC386" s="142">
        <f t="shared" si="194"/>
        <v>0</v>
      </c>
      <c r="BD386" s="142">
        <f t="shared" si="194"/>
        <v>0</v>
      </c>
      <c r="BE386" s="142">
        <f t="shared" si="194"/>
        <v>0</v>
      </c>
      <c r="BF386" s="142">
        <f t="shared" si="194"/>
        <v>1000</v>
      </c>
      <c r="BG386" s="142">
        <f t="shared" si="194"/>
        <v>0</v>
      </c>
      <c r="BH386" s="142">
        <f t="shared" si="194"/>
        <v>0</v>
      </c>
      <c r="BI386" s="142">
        <f t="shared" si="194"/>
        <v>0</v>
      </c>
      <c r="BJ386" s="142">
        <f t="shared" si="194"/>
        <v>0</v>
      </c>
      <c r="BK386" s="142">
        <f t="shared" si="194"/>
        <v>0</v>
      </c>
      <c r="BL386" s="142">
        <f t="shared" si="194"/>
        <v>1000</v>
      </c>
      <c r="BM386" s="142">
        <f t="shared" ref="BM386:BM394" si="196">IF(AND(S256=0,S386=0),0,IF(ISERROR(S256/S386),1000,0))</f>
        <v>0</v>
      </c>
      <c r="BN386" s="142">
        <f t="shared" ref="BN386:BN394" si="197">IF(AND(T256=0,T386=0),0,IF(ISERROR(T256/T386),1000,0))</f>
        <v>0</v>
      </c>
      <c r="BO386" s="142">
        <f t="shared" ref="BO386:BO394" si="198">IF(AND(U256=0,U386=0),0,IF(ISERROR(U256/U386),1000,0))</f>
        <v>0</v>
      </c>
      <c r="BP386" s="142">
        <f t="shared" ref="BP386:BP394" si="199">IF(AND(V256=0,V386=0),0,IF(ISERROR(V256/V386),1000,0))</f>
        <v>0</v>
      </c>
      <c r="BQ386" s="142">
        <f t="shared" ref="BQ386:BQ394" si="200">IF(AND(W256=0,W386=0),0,IF(ISERROR(W256/W386),1000,0))</f>
        <v>0</v>
      </c>
      <c r="BR386" s="142">
        <f t="shared" ref="BR386:BR394" si="201">IF(AND(X256=0,X386=0),0,IF(ISERROR(X256/X386),1000,0))</f>
        <v>1000</v>
      </c>
      <c r="BS386" s="142">
        <f t="shared" ref="BS386:BS394" si="202">IF(AND(Y256=0,Y386=0),0,IF(ISERROR(Y256/Y386),1000,0))</f>
        <v>1000</v>
      </c>
      <c r="BT386" s="142">
        <f t="shared" ref="BT386:BT394" si="203">IF(AND(Z256=0,Z386=0),0,IF(ISERROR(Z256/Z386),1000,0))</f>
        <v>1000</v>
      </c>
      <c r="BU386" s="142">
        <f t="shared" ref="BU386:BU394" si="204">IF(AND(AA256=0,AA386=0),0,IF(ISERROR(AA256/AA386),1000,0))</f>
        <v>0</v>
      </c>
      <c r="BV386" s="142">
        <f t="shared" ref="BV386:BV394" si="205">IF(AND(AB256=0,AB386=0),0,IF(ISERROR(AB256/AB386),1000,0))</f>
        <v>0</v>
      </c>
      <c r="BW386" s="142">
        <f t="shared" ref="BW386:BW394" si="206">IF(AND(AC256=0,AC386=0),0,IF(ISERROR(AC256/AC386),1000,0))</f>
        <v>0</v>
      </c>
      <c r="BX386" s="142">
        <f t="shared" ref="BX386:BX394" si="207">IF(AND(AD256=0,AD386=0),0,IF(ISERROR(AD256/AD386),1000,0))</f>
        <v>1000</v>
      </c>
      <c r="BY386" s="142">
        <f t="shared" ref="BY386:BY394" si="208">IF(AND(AE256=0,AE386=0),0,IF(ISERROR(AE256/AE386),1000,0))</f>
        <v>1000</v>
      </c>
      <c r="BZ386" s="142">
        <f t="shared" ref="BZ386:BZ394" si="209">IF(AND(AF256=0,AF386=0),0,IF(ISERROR(AF256/AF386),1000,0))</f>
        <v>0</v>
      </c>
      <c r="CA386" s="142">
        <f t="shared" ref="CA386:CA394" si="210">IF(AND(AG256=0,AG386=0),0,IF(ISERROR(AG256/AG386),1000,0))</f>
        <v>0</v>
      </c>
      <c r="CB386" s="142">
        <f t="shared" ref="CB386:CB394" si="211">IF(AND(AH256=0,AH386=0),0,IF(ISERROR(AH256/AH386),1000,0))</f>
        <v>0</v>
      </c>
      <c r="CC386" s="142">
        <f t="shared" ref="CC386:CC394" si="212">IF(AND(AI256=0,AI386=0),0,IF(ISERROR(AI256/AI386),1000,0))</f>
        <v>1000</v>
      </c>
      <c r="CD386" s="142">
        <f t="shared" ref="CD386:CD394" si="213">IF(AND(AJ256=0,AJ386=0),0,IF(ISERROR(AJ256/AJ386),1000,0))</f>
        <v>0</v>
      </c>
      <c r="CE386" s="142">
        <f t="shared" ref="CE386:CE394" si="214">IF(AND(AK256=0,AK386=0),0,IF(ISERROR(AK256/AK386),1000,0))</f>
        <v>0</v>
      </c>
      <c r="CF386" s="142">
        <f t="shared" ref="CF386:CF394" si="215">IF(AND(AL256=0,AL386=0),0,IF(ISERROR(AL256/AL386),1000,0))</f>
        <v>0</v>
      </c>
      <c r="CG386" s="142">
        <f t="shared" ref="CG386:CG394" si="216">IF(AND(AM256=0,AM386=0),0,IF(ISERROR(AM256/AM386),1000,0))</f>
        <v>0</v>
      </c>
      <c r="CH386" s="142">
        <f t="shared" ref="CH386:CH394" si="217">IF(AND(AN256=0,AN386=0),0,IF(ISERROR(AN256/AN386),1000,0))</f>
        <v>0</v>
      </c>
      <c r="CI386" s="142">
        <f t="shared" ref="CI386:CI394" si="218">IF(AND(AO256=0,AO386=0),0,IF(ISERROR(AO256/AO386),1000,0))</f>
        <v>0</v>
      </c>
      <c r="CJ386" s="142">
        <f t="shared" ref="CJ386:CJ394" si="219">IF(AND(AP256=0,AP386=0),0,IF(ISERROR(AP256/AP386),1000,0))</f>
        <v>0</v>
      </c>
      <c r="CK386" s="142">
        <f t="shared" ref="CK386:CK394" si="220">IF(AND(AQ256=0,AQ386=0),0,IF(ISERROR(AQ256/AQ386),1000,0))</f>
        <v>0</v>
      </c>
    </row>
    <row r="387" spans="2:89" x14ac:dyDescent="0.2">
      <c r="B387" s="144" t="str">
        <f t="shared" si="192"/>
        <v>108. Incapacidad o Invalidez</v>
      </c>
      <c r="C387" s="129">
        <v>0</v>
      </c>
      <c r="D387" s="129">
        <v>0</v>
      </c>
      <c r="E387" s="129">
        <v>0</v>
      </c>
      <c r="F387" s="129">
        <v>0</v>
      </c>
      <c r="G387" s="129">
        <v>345</v>
      </c>
      <c r="H387" s="129">
        <v>0</v>
      </c>
      <c r="I387" s="129">
        <v>0</v>
      </c>
      <c r="J387" s="129">
        <v>0</v>
      </c>
      <c r="K387" s="129">
        <v>0</v>
      </c>
      <c r="L387" s="129">
        <v>1</v>
      </c>
      <c r="M387" s="129">
        <v>0</v>
      </c>
      <c r="N387" s="129">
        <v>0</v>
      </c>
      <c r="O387" s="129">
        <v>0</v>
      </c>
      <c r="P387" s="129">
        <v>108</v>
      </c>
      <c r="Q387" s="129">
        <v>32</v>
      </c>
      <c r="R387" s="129">
        <v>675</v>
      </c>
      <c r="S387" s="129">
        <v>0</v>
      </c>
      <c r="T387" s="129">
        <v>0</v>
      </c>
      <c r="U387" s="129">
        <v>443</v>
      </c>
      <c r="V387" s="129">
        <v>0</v>
      </c>
      <c r="W387" s="129">
        <v>0</v>
      </c>
      <c r="X387" s="129">
        <v>0</v>
      </c>
      <c r="Y387" s="129">
        <v>0</v>
      </c>
      <c r="Z387" s="129">
        <v>3446</v>
      </c>
      <c r="AA387" s="129">
        <v>0</v>
      </c>
      <c r="AB387" s="129">
        <v>0</v>
      </c>
      <c r="AC387" s="129">
        <v>7</v>
      </c>
      <c r="AD387" s="129">
        <v>0</v>
      </c>
      <c r="AE387" s="129">
        <v>0</v>
      </c>
      <c r="AF387" s="129">
        <v>0</v>
      </c>
      <c r="AG387" s="129">
        <v>3519</v>
      </c>
      <c r="AH387" s="129">
        <v>2662</v>
      </c>
      <c r="AI387" s="129">
        <v>0</v>
      </c>
      <c r="AJ387" s="129">
        <v>439</v>
      </c>
      <c r="AK387" s="129">
        <v>0</v>
      </c>
      <c r="AL387" s="129"/>
      <c r="AM387" s="129"/>
      <c r="AN387" s="129"/>
      <c r="AO387" s="129"/>
      <c r="AP387" s="129"/>
      <c r="AQ387" s="117">
        <f t="shared" si="193"/>
        <v>11677</v>
      </c>
      <c r="AS387" s="228">
        <v>8429</v>
      </c>
      <c r="AT387" s="183" t="s">
        <v>597</v>
      </c>
      <c r="AU387" s="129">
        <f>SUM(AS389,AS405,AS421)</f>
        <v>124773</v>
      </c>
      <c r="AW387" s="142">
        <f t="shared" si="195"/>
        <v>0</v>
      </c>
      <c r="AX387" s="142">
        <f t="shared" ref="AX387:AX394" si="221">IF(AND(D257=0,D387=0),0,IF(ISERROR(D257/D387),1000,0))</f>
        <v>0</v>
      </c>
      <c r="AY387" s="142">
        <f t="shared" ref="AY387:AY394" si="222">IF(AND(E257=0,E387=0),0,IF(ISERROR(E257/E387),1000,0))</f>
        <v>0</v>
      </c>
      <c r="AZ387" s="142">
        <f t="shared" ref="AZ387:AZ394" si="223">IF(AND(F257=0,F387=0),0,IF(ISERROR(F257/F387),1000,0))</f>
        <v>1000</v>
      </c>
      <c r="BA387" s="142">
        <f t="shared" ref="BA387:BA394" si="224">IF(AND(G257=0,G387=0),0,IF(ISERROR(G257/G387),1000,0))</f>
        <v>0</v>
      </c>
      <c r="BB387" s="142">
        <f t="shared" ref="BB387:BB394" si="225">IF(AND(H257=0,H387=0),0,IF(ISERROR(H257/H387),1000,0))</f>
        <v>1000</v>
      </c>
      <c r="BC387" s="142">
        <f t="shared" ref="BC387:BC394" si="226">IF(AND(I257=0,I387=0),0,IF(ISERROR(I257/I387),1000,0))</f>
        <v>0</v>
      </c>
      <c r="BD387" s="142">
        <f t="shared" ref="BD387:BD394" si="227">IF(AND(J257=0,J387=0),0,IF(ISERROR(J257/J387),1000,0))</f>
        <v>0</v>
      </c>
      <c r="BE387" s="142">
        <f t="shared" ref="BE387:BE394" si="228">IF(AND(K257=0,K387=0),0,IF(ISERROR(K257/K387),1000,0))</f>
        <v>0</v>
      </c>
      <c r="BF387" s="142">
        <f t="shared" ref="BF387:BF394" si="229">IF(AND(L257=0,L387=0),0,IF(ISERROR(L257/L387),1000,0))</f>
        <v>0</v>
      </c>
      <c r="BG387" s="142">
        <f t="shared" ref="BG387:BG394" si="230">IF(AND(M257=0,M387=0),0,IF(ISERROR(M257/M387),1000,0))</f>
        <v>0</v>
      </c>
      <c r="BH387" s="142">
        <f t="shared" ref="BH387:BH394" si="231">IF(AND(N257=0,N387=0),0,IF(ISERROR(N257/N387),1000,0))</f>
        <v>0</v>
      </c>
      <c r="BI387" s="142">
        <f t="shared" ref="BI387:BI394" si="232">IF(AND(O257=0,O387=0),0,IF(ISERROR(O257/O387),1000,0))</f>
        <v>1000</v>
      </c>
      <c r="BJ387" s="142">
        <f t="shared" ref="BJ387:BJ394" si="233">IF(AND(P257=0,P387=0),0,IF(ISERROR(P257/P387),1000,0))</f>
        <v>0</v>
      </c>
      <c r="BK387" s="142">
        <f t="shared" ref="BK387:BK394" si="234">IF(AND(Q257=0,Q387=0),0,IF(ISERROR(Q257/Q387),1000,0))</f>
        <v>0</v>
      </c>
      <c r="BL387" s="142">
        <f t="shared" ref="BL387:BL394" si="235">IF(AND(R257=0,R387=0),0,IF(ISERROR(R257/R387),1000,0))</f>
        <v>0</v>
      </c>
      <c r="BM387" s="142">
        <f t="shared" si="196"/>
        <v>0</v>
      </c>
      <c r="BN387" s="142">
        <f t="shared" si="197"/>
        <v>1000</v>
      </c>
      <c r="BO387" s="142">
        <f t="shared" si="198"/>
        <v>0</v>
      </c>
      <c r="BP387" s="142">
        <f t="shared" si="199"/>
        <v>0</v>
      </c>
      <c r="BQ387" s="142">
        <f t="shared" si="200"/>
        <v>0</v>
      </c>
      <c r="BR387" s="142">
        <f t="shared" si="201"/>
        <v>0</v>
      </c>
      <c r="BS387" s="142">
        <f t="shared" si="202"/>
        <v>0</v>
      </c>
      <c r="BT387" s="142">
        <f t="shared" si="203"/>
        <v>0</v>
      </c>
      <c r="BU387" s="142">
        <f t="shared" si="204"/>
        <v>0</v>
      </c>
      <c r="BV387" s="142">
        <f t="shared" si="205"/>
        <v>1000</v>
      </c>
      <c r="BW387" s="142">
        <f t="shared" si="206"/>
        <v>0</v>
      </c>
      <c r="BX387" s="142">
        <f t="shared" si="207"/>
        <v>1000</v>
      </c>
      <c r="BY387" s="142">
        <f t="shared" si="208"/>
        <v>0</v>
      </c>
      <c r="BZ387" s="142">
        <f t="shared" si="209"/>
        <v>0</v>
      </c>
      <c r="CA387" s="142">
        <f t="shared" si="210"/>
        <v>0</v>
      </c>
      <c r="CB387" s="142">
        <f t="shared" si="211"/>
        <v>0</v>
      </c>
      <c r="CC387" s="142">
        <f t="shared" si="212"/>
        <v>1000</v>
      </c>
      <c r="CD387" s="142">
        <f t="shared" si="213"/>
        <v>0</v>
      </c>
      <c r="CE387" s="142">
        <f t="shared" si="214"/>
        <v>0</v>
      </c>
      <c r="CF387" s="142">
        <f t="shared" si="215"/>
        <v>0</v>
      </c>
      <c r="CG387" s="142">
        <f t="shared" si="216"/>
        <v>0</v>
      </c>
      <c r="CH387" s="142">
        <f t="shared" si="217"/>
        <v>0</v>
      </c>
      <c r="CI387" s="142">
        <f t="shared" si="218"/>
        <v>0</v>
      </c>
      <c r="CJ387" s="142">
        <f t="shared" si="219"/>
        <v>0</v>
      </c>
      <c r="CK387" s="142">
        <f t="shared" si="220"/>
        <v>0</v>
      </c>
    </row>
    <row r="388" spans="2:89" x14ac:dyDescent="0.2">
      <c r="B388" s="144" t="str">
        <f t="shared" si="192"/>
        <v>109. Salud</v>
      </c>
      <c r="C388" s="129">
        <v>0</v>
      </c>
      <c r="D388" s="129">
        <v>1957</v>
      </c>
      <c r="E388" s="129">
        <v>0</v>
      </c>
      <c r="F388" s="129">
        <v>440</v>
      </c>
      <c r="G388" s="129">
        <v>1118</v>
      </c>
      <c r="H388" s="129">
        <v>0</v>
      </c>
      <c r="I388" s="129">
        <v>47</v>
      </c>
      <c r="J388" s="129">
        <v>0</v>
      </c>
      <c r="K388" s="129">
        <v>0</v>
      </c>
      <c r="L388" s="129">
        <v>0</v>
      </c>
      <c r="M388" s="129">
        <v>0</v>
      </c>
      <c r="N388" s="129">
        <v>1647</v>
      </c>
      <c r="O388" s="129">
        <v>0</v>
      </c>
      <c r="P388" s="129">
        <v>289</v>
      </c>
      <c r="Q388" s="129">
        <v>37</v>
      </c>
      <c r="R388" s="129">
        <v>638</v>
      </c>
      <c r="S388" s="129">
        <v>0</v>
      </c>
      <c r="T388" s="129">
        <v>0</v>
      </c>
      <c r="U388" s="129">
        <v>865</v>
      </c>
      <c r="V388" s="129">
        <v>0</v>
      </c>
      <c r="W388" s="129">
        <v>0</v>
      </c>
      <c r="X388" s="129">
        <v>0</v>
      </c>
      <c r="Y388" s="129">
        <v>0</v>
      </c>
      <c r="Z388" s="129">
        <v>4624</v>
      </c>
      <c r="AA388" s="129">
        <v>143</v>
      </c>
      <c r="AB388" s="129">
        <v>0</v>
      </c>
      <c r="AC388" s="129">
        <v>0</v>
      </c>
      <c r="AD388" s="129">
        <v>0</v>
      </c>
      <c r="AE388" s="129">
        <v>0</v>
      </c>
      <c r="AF388" s="129">
        <v>0</v>
      </c>
      <c r="AG388" s="129">
        <v>715</v>
      </c>
      <c r="AH388" s="129">
        <v>5835</v>
      </c>
      <c r="AI388" s="129">
        <v>185</v>
      </c>
      <c r="AJ388" s="129">
        <v>695</v>
      </c>
      <c r="AK388" s="129">
        <v>0</v>
      </c>
      <c r="AL388" s="129"/>
      <c r="AM388" s="129"/>
      <c r="AN388" s="129"/>
      <c r="AO388" s="129"/>
      <c r="AP388" s="129"/>
      <c r="AQ388" s="117">
        <f t="shared" si="193"/>
        <v>19235</v>
      </c>
      <c r="AS388" s="228">
        <v>18070</v>
      </c>
      <c r="AT388" s="183" t="s">
        <v>562</v>
      </c>
      <c r="AU388" s="129">
        <f>SUM(AS391:AS392,AS407:AS408,AS423:AS424)</f>
        <v>65911</v>
      </c>
      <c r="AW388" s="142">
        <f t="shared" si="195"/>
        <v>0</v>
      </c>
      <c r="AX388" s="142">
        <f t="shared" si="221"/>
        <v>0</v>
      </c>
      <c r="AY388" s="142">
        <f t="shared" si="222"/>
        <v>0</v>
      </c>
      <c r="AZ388" s="142">
        <f t="shared" si="223"/>
        <v>0</v>
      </c>
      <c r="BA388" s="142">
        <f t="shared" si="224"/>
        <v>0</v>
      </c>
      <c r="BB388" s="142">
        <f t="shared" si="225"/>
        <v>0</v>
      </c>
      <c r="BC388" s="142">
        <f t="shared" si="226"/>
        <v>0</v>
      </c>
      <c r="BD388" s="142">
        <f t="shared" si="227"/>
        <v>1000</v>
      </c>
      <c r="BE388" s="142">
        <f t="shared" si="228"/>
        <v>0</v>
      </c>
      <c r="BF388" s="142">
        <f t="shared" si="229"/>
        <v>1000</v>
      </c>
      <c r="BG388" s="142">
        <f t="shared" si="230"/>
        <v>0</v>
      </c>
      <c r="BH388" s="142">
        <f t="shared" si="231"/>
        <v>0</v>
      </c>
      <c r="BI388" s="142">
        <f t="shared" si="232"/>
        <v>0</v>
      </c>
      <c r="BJ388" s="142">
        <f t="shared" si="233"/>
        <v>0</v>
      </c>
      <c r="BK388" s="142">
        <f t="shared" si="234"/>
        <v>0</v>
      </c>
      <c r="BL388" s="142">
        <f t="shared" si="235"/>
        <v>0</v>
      </c>
      <c r="BM388" s="142">
        <f t="shared" si="196"/>
        <v>0</v>
      </c>
      <c r="BN388" s="142">
        <f t="shared" si="197"/>
        <v>1000</v>
      </c>
      <c r="BO388" s="142">
        <f t="shared" si="198"/>
        <v>0</v>
      </c>
      <c r="BP388" s="142">
        <f t="shared" si="199"/>
        <v>0</v>
      </c>
      <c r="BQ388" s="142">
        <f t="shared" si="200"/>
        <v>0</v>
      </c>
      <c r="BR388" s="142">
        <f t="shared" si="201"/>
        <v>1000</v>
      </c>
      <c r="BS388" s="142">
        <f t="shared" si="202"/>
        <v>0</v>
      </c>
      <c r="BT388" s="142">
        <f t="shared" si="203"/>
        <v>0</v>
      </c>
      <c r="BU388" s="142">
        <f t="shared" si="204"/>
        <v>0</v>
      </c>
      <c r="BV388" s="142">
        <f t="shared" si="205"/>
        <v>1000</v>
      </c>
      <c r="BW388" s="142">
        <f t="shared" si="206"/>
        <v>1000</v>
      </c>
      <c r="BX388" s="142">
        <f t="shared" si="207"/>
        <v>0</v>
      </c>
      <c r="BY388" s="142">
        <f t="shared" si="208"/>
        <v>0</v>
      </c>
      <c r="BZ388" s="142">
        <f t="shared" si="209"/>
        <v>0</v>
      </c>
      <c r="CA388" s="142">
        <f t="shared" si="210"/>
        <v>0</v>
      </c>
      <c r="CB388" s="142">
        <f t="shared" si="211"/>
        <v>0</v>
      </c>
      <c r="CC388" s="142">
        <f t="shared" si="212"/>
        <v>0</v>
      </c>
      <c r="CD388" s="142">
        <f t="shared" si="213"/>
        <v>0</v>
      </c>
      <c r="CE388" s="142">
        <f t="shared" si="214"/>
        <v>0</v>
      </c>
      <c r="CF388" s="142">
        <f t="shared" si="215"/>
        <v>0</v>
      </c>
      <c r="CG388" s="142">
        <f t="shared" si="216"/>
        <v>0</v>
      </c>
      <c r="CH388" s="142">
        <f t="shared" si="217"/>
        <v>0</v>
      </c>
      <c r="CI388" s="142">
        <f t="shared" si="218"/>
        <v>0</v>
      </c>
      <c r="CJ388" s="142">
        <f t="shared" si="219"/>
        <v>0</v>
      </c>
      <c r="CK388" s="142">
        <f t="shared" si="220"/>
        <v>0</v>
      </c>
    </row>
    <row r="389" spans="2:89" x14ac:dyDescent="0.2">
      <c r="B389" s="144" t="str">
        <f t="shared" si="192"/>
        <v>110. Accidentes Personales</v>
      </c>
      <c r="C389" s="129">
        <v>0</v>
      </c>
      <c r="D389" s="129">
        <v>0</v>
      </c>
      <c r="E389" s="129">
        <v>0</v>
      </c>
      <c r="F389" s="129">
        <v>725</v>
      </c>
      <c r="G389" s="129">
        <v>960</v>
      </c>
      <c r="H389" s="129">
        <v>0</v>
      </c>
      <c r="I389" s="129">
        <v>0</v>
      </c>
      <c r="J389" s="129">
        <v>23</v>
      </c>
      <c r="K389" s="129">
        <v>0</v>
      </c>
      <c r="L389" s="129">
        <v>19</v>
      </c>
      <c r="M389" s="129">
        <v>0</v>
      </c>
      <c r="N389" s="129">
        <v>4</v>
      </c>
      <c r="O389" s="129">
        <v>0</v>
      </c>
      <c r="P389" s="129">
        <v>182</v>
      </c>
      <c r="Q389" s="129">
        <v>2</v>
      </c>
      <c r="R389" s="129">
        <v>551</v>
      </c>
      <c r="S389" s="129">
        <v>0</v>
      </c>
      <c r="T389" s="129">
        <v>0</v>
      </c>
      <c r="U389" s="129">
        <v>565</v>
      </c>
      <c r="V389" s="129">
        <v>0</v>
      </c>
      <c r="W389" s="129">
        <v>0</v>
      </c>
      <c r="X389" s="129">
        <v>0</v>
      </c>
      <c r="Y389" s="129">
        <v>12234</v>
      </c>
      <c r="Z389" s="129">
        <v>1175</v>
      </c>
      <c r="AA389" s="129">
        <v>1467</v>
      </c>
      <c r="AB389" s="129">
        <v>0</v>
      </c>
      <c r="AC389" s="129">
        <v>4</v>
      </c>
      <c r="AD389" s="129">
        <v>0</v>
      </c>
      <c r="AE389" s="129">
        <v>0</v>
      </c>
      <c r="AF389" s="129">
        <v>0</v>
      </c>
      <c r="AG389" s="129">
        <v>8021.0000000000009</v>
      </c>
      <c r="AH389" s="129">
        <v>4632</v>
      </c>
      <c r="AI389" s="129">
        <v>0</v>
      </c>
      <c r="AJ389" s="129">
        <v>356</v>
      </c>
      <c r="AK389" s="129">
        <v>0</v>
      </c>
      <c r="AL389" s="129"/>
      <c r="AM389" s="129"/>
      <c r="AN389" s="129"/>
      <c r="AO389" s="129"/>
      <c r="AP389" s="129"/>
      <c r="AQ389" s="117">
        <f t="shared" si="193"/>
        <v>30920</v>
      </c>
      <c r="AS389" s="228">
        <v>15287</v>
      </c>
      <c r="AT389" s="183" t="s">
        <v>598</v>
      </c>
      <c r="AU389" s="129">
        <f>SUM(AS382,AS398,AS414)</f>
        <v>38246</v>
      </c>
      <c r="AW389" s="142">
        <f t="shared" si="195"/>
        <v>0</v>
      </c>
      <c r="AX389" s="142">
        <f t="shared" si="221"/>
        <v>0</v>
      </c>
      <c r="AY389" s="142">
        <f t="shared" si="222"/>
        <v>0</v>
      </c>
      <c r="AZ389" s="142">
        <f t="shared" si="223"/>
        <v>0</v>
      </c>
      <c r="BA389" s="142">
        <f t="shared" si="224"/>
        <v>0</v>
      </c>
      <c r="BB389" s="142">
        <f t="shared" si="225"/>
        <v>0</v>
      </c>
      <c r="BC389" s="142">
        <f t="shared" si="226"/>
        <v>0</v>
      </c>
      <c r="BD389" s="142">
        <f t="shared" si="227"/>
        <v>0</v>
      </c>
      <c r="BE389" s="142">
        <f t="shared" si="228"/>
        <v>0</v>
      </c>
      <c r="BF389" s="142">
        <f t="shared" si="229"/>
        <v>0</v>
      </c>
      <c r="BG389" s="142">
        <f t="shared" si="230"/>
        <v>0</v>
      </c>
      <c r="BH389" s="142">
        <f t="shared" si="231"/>
        <v>0</v>
      </c>
      <c r="BI389" s="142">
        <f t="shared" si="232"/>
        <v>1000</v>
      </c>
      <c r="BJ389" s="142">
        <f t="shared" si="233"/>
        <v>0</v>
      </c>
      <c r="BK389" s="142">
        <f t="shared" si="234"/>
        <v>0</v>
      </c>
      <c r="BL389" s="142">
        <f t="shared" si="235"/>
        <v>0</v>
      </c>
      <c r="BM389" s="142">
        <f t="shared" si="196"/>
        <v>0</v>
      </c>
      <c r="BN389" s="142">
        <f t="shared" si="197"/>
        <v>0</v>
      </c>
      <c r="BO389" s="142">
        <f t="shared" si="198"/>
        <v>0</v>
      </c>
      <c r="BP389" s="142">
        <f t="shared" si="199"/>
        <v>0</v>
      </c>
      <c r="BQ389" s="142">
        <f t="shared" si="200"/>
        <v>0</v>
      </c>
      <c r="BR389" s="142">
        <f t="shared" si="201"/>
        <v>0</v>
      </c>
      <c r="BS389" s="142">
        <f t="shared" si="202"/>
        <v>0</v>
      </c>
      <c r="BT389" s="142">
        <f t="shared" si="203"/>
        <v>0</v>
      </c>
      <c r="BU389" s="142">
        <f t="shared" si="204"/>
        <v>0</v>
      </c>
      <c r="BV389" s="142">
        <f t="shared" si="205"/>
        <v>1000</v>
      </c>
      <c r="BW389" s="142">
        <f t="shared" si="206"/>
        <v>0</v>
      </c>
      <c r="BX389" s="142">
        <f t="shared" si="207"/>
        <v>1000</v>
      </c>
      <c r="BY389" s="142">
        <f t="shared" si="208"/>
        <v>0</v>
      </c>
      <c r="BZ389" s="142">
        <f t="shared" si="209"/>
        <v>0</v>
      </c>
      <c r="CA389" s="142">
        <f t="shared" si="210"/>
        <v>0</v>
      </c>
      <c r="CB389" s="142">
        <f t="shared" si="211"/>
        <v>0</v>
      </c>
      <c r="CC389" s="142">
        <f t="shared" si="212"/>
        <v>1000</v>
      </c>
      <c r="CD389" s="142">
        <f t="shared" si="213"/>
        <v>0</v>
      </c>
      <c r="CE389" s="142">
        <f t="shared" si="214"/>
        <v>0</v>
      </c>
      <c r="CF389" s="142">
        <f t="shared" si="215"/>
        <v>0</v>
      </c>
      <c r="CG389" s="142">
        <f t="shared" si="216"/>
        <v>0</v>
      </c>
      <c r="CH389" s="142">
        <f t="shared" si="217"/>
        <v>0</v>
      </c>
      <c r="CI389" s="142">
        <f t="shared" si="218"/>
        <v>0</v>
      </c>
      <c r="CJ389" s="142">
        <f t="shared" si="219"/>
        <v>0</v>
      </c>
      <c r="CK389" s="142">
        <f t="shared" si="220"/>
        <v>0</v>
      </c>
    </row>
    <row r="390" spans="2:89" x14ac:dyDescent="0.2">
      <c r="B390" s="144" t="str">
        <f t="shared" si="192"/>
        <v>111. Asistencia</v>
      </c>
      <c r="C390" s="129">
        <v>0</v>
      </c>
      <c r="D390" s="129">
        <v>0</v>
      </c>
      <c r="E390" s="129">
        <v>0</v>
      </c>
      <c r="F390" s="129">
        <v>125</v>
      </c>
      <c r="G390" s="129">
        <v>0</v>
      </c>
      <c r="H390" s="129">
        <v>0</v>
      </c>
      <c r="I390" s="129">
        <v>0</v>
      </c>
      <c r="J390" s="129">
        <v>0</v>
      </c>
      <c r="K390" s="129">
        <v>0</v>
      </c>
      <c r="L390" s="129">
        <v>0</v>
      </c>
      <c r="M390" s="129">
        <v>0</v>
      </c>
      <c r="N390" s="129">
        <v>0</v>
      </c>
      <c r="O390" s="129">
        <v>0</v>
      </c>
      <c r="P390" s="129">
        <v>0</v>
      </c>
      <c r="Q390" s="129">
        <v>3</v>
      </c>
      <c r="R390" s="129">
        <v>0</v>
      </c>
      <c r="S390" s="129">
        <v>0</v>
      </c>
      <c r="T390" s="129">
        <v>0</v>
      </c>
      <c r="U390" s="129">
        <v>0</v>
      </c>
      <c r="V390" s="129">
        <v>0</v>
      </c>
      <c r="W390" s="129">
        <v>0</v>
      </c>
      <c r="X390" s="129">
        <v>0</v>
      </c>
      <c r="Y390" s="129">
        <v>0</v>
      </c>
      <c r="Z390" s="129">
        <v>0</v>
      </c>
      <c r="AA390" s="129">
        <v>0</v>
      </c>
      <c r="AB390" s="129">
        <v>0</v>
      </c>
      <c r="AC390" s="129">
        <v>0</v>
      </c>
      <c r="AD390" s="129">
        <v>0</v>
      </c>
      <c r="AE390" s="129">
        <v>0</v>
      </c>
      <c r="AF390" s="129">
        <v>0</v>
      </c>
      <c r="AG390" s="129">
        <v>0</v>
      </c>
      <c r="AH390" s="129">
        <v>0</v>
      </c>
      <c r="AI390" s="129">
        <v>0</v>
      </c>
      <c r="AJ390" s="129">
        <v>126</v>
      </c>
      <c r="AK390" s="129">
        <v>0</v>
      </c>
      <c r="AL390" s="129"/>
      <c r="AM390" s="129"/>
      <c r="AN390" s="129"/>
      <c r="AO390" s="129"/>
      <c r="AP390" s="129"/>
      <c r="AQ390" s="117">
        <f t="shared" si="193"/>
        <v>254</v>
      </c>
      <c r="AS390" s="228">
        <v>104</v>
      </c>
      <c r="AT390" s="183" t="s">
        <v>599</v>
      </c>
      <c r="AU390" s="129">
        <f>SUM(AS383,AS399,AS415)</f>
        <v>3485</v>
      </c>
      <c r="AW390" s="142">
        <f t="shared" si="195"/>
        <v>0</v>
      </c>
      <c r="AX390" s="142">
        <f t="shared" si="221"/>
        <v>0</v>
      </c>
      <c r="AY390" s="142">
        <f t="shared" si="222"/>
        <v>0</v>
      </c>
      <c r="AZ390" s="142">
        <f t="shared" si="223"/>
        <v>0</v>
      </c>
      <c r="BA390" s="142">
        <f t="shared" si="224"/>
        <v>0</v>
      </c>
      <c r="BB390" s="142">
        <f t="shared" si="225"/>
        <v>0</v>
      </c>
      <c r="BC390" s="142">
        <f t="shared" si="226"/>
        <v>0</v>
      </c>
      <c r="BD390" s="142">
        <f t="shared" si="227"/>
        <v>0</v>
      </c>
      <c r="BE390" s="142">
        <f t="shared" si="228"/>
        <v>0</v>
      </c>
      <c r="BF390" s="142">
        <f t="shared" si="229"/>
        <v>1000</v>
      </c>
      <c r="BG390" s="142">
        <f t="shared" si="230"/>
        <v>0</v>
      </c>
      <c r="BH390" s="142">
        <f t="shared" si="231"/>
        <v>0</v>
      </c>
      <c r="BI390" s="142">
        <f t="shared" si="232"/>
        <v>0</v>
      </c>
      <c r="BJ390" s="142">
        <f t="shared" si="233"/>
        <v>1000</v>
      </c>
      <c r="BK390" s="142">
        <f t="shared" si="234"/>
        <v>0</v>
      </c>
      <c r="BL390" s="142">
        <f t="shared" si="235"/>
        <v>0</v>
      </c>
      <c r="BM390" s="142">
        <f t="shared" si="196"/>
        <v>0</v>
      </c>
      <c r="BN390" s="142">
        <f t="shared" si="197"/>
        <v>0</v>
      </c>
      <c r="BO390" s="142">
        <f t="shared" si="198"/>
        <v>0</v>
      </c>
      <c r="BP390" s="142">
        <f t="shared" si="199"/>
        <v>0</v>
      </c>
      <c r="BQ390" s="142">
        <f t="shared" si="200"/>
        <v>0</v>
      </c>
      <c r="BR390" s="142">
        <f t="shared" si="201"/>
        <v>0</v>
      </c>
      <c r="BS390" s="142">
        <f t="shared" si="202"/>
        <v>0</v>
      </c>
      <c r="BT390" s="142">
        <f t="shared" si="203"/>
        <v>0</v>
      </c>
      <c r="BU390" s="142">
        <f t="shared" si="204"/>
        <v>0</v>
      </c>
      <c r="BV390" s="142">
        <f t="shared" si="205"/>
        <v>0</v>
      </c>
      <c r="BW390" s="142">
        <f t="shared" si="206"/>
        <v>0</v>
      </c>
      <c r="BX390" s="142">
        <f t="shared" si="207"/>
        <v>0</v>
      </c>
      <c r="BY390" s="142">
        <f t="shared" si="208"/>
        <v>0</v>
      </c>
      <c r="BZ390" s="142">
        <f t="shared" si="209"/>
        <v>0</v>
      </c>
      <c r="CA390" s="142">
        <f t="shared" si="210"/>
        <v>0</v>
      </c>
      <c r="CB390" s="142">
        <f t="shared" si="211"/>
        <v>0</v>
      </c>
      <c r="CC390" s="142">
        <f t="shared" si="212"/>
        <v>0</v>
      </c>
      <c r="CD390" s="142">
        <f t="shared" si="213"/>
        <v>0</v>
      </c>
      <c r="CE390" s="142">
        <f t="shared" si="214"/>
        <v>0</v>
      </c>
      <c r="CF390" s="142">
        <f t="shared" si="215"/>
        <v>0</v>
      </c>
      <c r="CG390" s="142">
        <f t="shared" si="216"/>
        <v>0</v>
      </c>
      <c r="CH390" s="142">
        <f t="shared" si="217"/>
        <v>0</v>
      </c>
      <c r="CI390" s="142">
        <f t="shared" si="218"/>
        <v>0</v>
      </c>
      <c r="CJ390" s="142">
        <f t="shared" si="219"/>
        <v>0</v>
      </c>
      <c r="CK390" s="142">
        <f t="shared" si="220"/>
        <v>0</v>
      </c>
    </row>
    <row r="391" spans="2:89" x14ac:dyDescent="0.2">
      <c r="B391" s="144" t="str">
        <f t="shared" si="192"/>
        <v>112. Desgravamen Hipotecario</v>
      </c>
      <c r="C391" s="129">
        <v>0</v>
      </c>
      <c r="D391" s="129">
        <v>0</v>
      </c>
      <c r="E391" s="129">
        <v>0</v>
      </c>
      <c r="F391" s="129">
        <v>0</v>
      </c>
      <c r="G391" s="129">
        <v>12</v>
      </c>
      <c r="H391" s="129">
        <v>0</v>
      </c>
      <c r="I391" s="129">
        <v>0</v>
      </c>
      <c r="J391" s="129">
        <v>0</v>
      </c>
      <c r="K391" s="129">
        <v>0</v>
      </c>
      <c r="L391" s="129">
        <v>0</v>
      </c>
      <c r="M391" s="129">
        <v>0</v>
      </c>
      <c r="N391" s="129">
        <v>0</v>
      </c>
      <c r="O391" s="129">
        <v>0</v>
      </c>
      <c r="P391" s="129">
        <v>0</v>
      </c>
      <c r="Q391" s="129">
        <v>0</v>
      </c>
      <c r="R391" s="129">
        <v>0</v>
      </c>
      <c r="S391" s="129">
        <v>0</v>
      </c>
      <c r="T391" s="129">
        <v>0</v>
      </c>
      <c r="U391" s="129">
        <v>0</v>
      </c>
      <c r="V391" s="129">
        <v>0</v>
      </c>
      <c r="W391" s="129">
        <v>0</v>
      </c>
      <c r="X391" s="129">
        <v>0</v>
      </c>
      <c r="Y391" s="129">
        <v>0</v>
      </c>
      <c r="Z391" s="129">
        <v>0</v>
      </c>
      <c r="AA391" s="129">
        <v>0</v>
      </c>
      <c r="AB391" s="129">
        <v>0</v>
      </c>
      <c r="AC391" s="129">
        <v>0</v>
      </c>
      <c r="AD391" s="129">
        <v>0</v>
      </c>
      <c r="AE391" s="129">
        <v>0</v>
      </c>
      <c r="AF391" s="129">
        <v>0</v>
      </c>
      <c r="AG391" s="129">
        <v>3478</v>
      </c>
      <c r="AH391" s="129">
        <v>0</v>
      </c>
      <c r="AI391" s="129">
        <v>0</v>
      </c>
      <c r="AJ391" s="129">
        <v>0</v>
      </c>
      <c r="AK391" s="129">
        <v>0</v>
      </c>
      <c r="AL391" s="129"/>
      <c r="AM391" s="129"/>
      <c r="AN391" s="129"/>
      <c r="AO391" s="129"/>
      <c r="AP391" s="129"/>
      <c r="AQ391" s="117">
        <f t="shared" si="193"/>
        <v>3490</v>
      </c>
      <c r="AS391" s="228">
        <v>11</v>
      </c>
      <c r="AT391" s="183" t="s">
        <v>600</v>
      </c>
      <c r="AU391" s="129">
        <f>SUM(AS384,AS400,AS416)</f>
        <v>17</v>
      </c>
      <c r="AW391" s="142">
        <f t="shared" si="195"/>
        <v>0</v>
      </c>
      <c r="AX391" s="142">
        <f t="shared" si="221"/>
        <v>0</v>
      </c>
      <c r="AY391" s="142">
        <f t="shared" si="222"/>
        <v>0</v>
      </c>
      <c r="AZ391" s="142">
        <f t="shared" si="223"/>
        <v>0</v>
      </c>
      <c r="BA391" s="142">
        <f t="shared" si="224"/>
        <v>0</v>
      </c>
      <c r="BB391" s="142">
        <f t="shared" si="225"/>
        <v>1000</v>
      </c>
      <c r="BC391" s="142">
        <f t="shared" si="226"/>
        <v>0</v>
      </c>
      <c r="BD391" s="142">
        <f t="shared" si="227"/>
        <v>0</v>
      </c>
      <c r="BE391" s="142">
        <f t="shared" si="228"/>
        <v>0</v>
      </c>
      <c r="BF391" s="142">
        <f t="shared" si="229"/>
        <v>1000</v>
      </c>
      <c r="BG391" s="142">
        <f t="shared" si="230"/>
        <v>0</v>
      </c>
      <c r="BH391" s="142">
        <f t="shared" si="231"/>
        <v>0</v>
      </c>
      <c r="BI391" s="142">
        <f t="shared" si="232"/>
        <v>0</v>
      </c>
      <c r="BJ391" s="142">
        <f t="shared" si="233"/>
        <v>0</v>
      </c>
      <c r="BK391" s="142">
        <f t="shared" si="234"/>
        <v>0</v>
      </c>
      <c r="BL391" s="142">
        <f t="shared" si="235"/>
        <v>1000</v>
      </c>
      <c r="BM391" s="142">
        <f t="shared" si="196"/>
        <v>0</v>
      </c>
      <c r="BN391" s="142">
        <f t="shared" si="197"/>
        <v>0</v>
      </c>
      <c r="BO391" s="142">
        <f t="shared" si="198"/>
        <v>0</v>
      </c>
      <c r="BP391" s="142">
        <f t="shared" si="199"/>
        <v>0</v>
      </c>
      <c r="BQ391" s="142">
        <f t="shared" si="200"/>
        <v>0</v>
      </c>
      <c r="BR391" s="142">
        <f t="shared" si="201"/>
        <v>0</v>
      </c>
      <c r="BS391" s="142">
        <f t="shared" si="202"/>
        <v>0</v>
      </c>
      <c r="BT391" s="142">
        <f t="shared" si="203"/>
        <v>0</v>
      </c>
      <c r="BU391" s="142">
        <f t="shared" si="204"/>
        <v>0</v>
      </c>
      <c r="BV391" s="142">
        <f t="shared" si="205"/>
        <v>0</v>
      </c>
      <c r="BW391" s="142">
        <f t="shared" si="206"/>
        <v>0</v>
      </c>
      <c r="BX391" s="142">
        <f t="shared" si="207"/>
        <v>0</v>
      </c>
      <c r="BY391" s="142">
        <f t="shared" si="208"/>
        <v>1000</v>
      </c>
      <c r="BZ391" s="142">
        <f t="shared" si="209"/>
        <v>0</v>
      </c>
      <c r="CA391" s="142">
        <f t="shared" si="210"/>
        <v>0</v>
      </c>
      <c r="CB391" s="142">
        <f t="shared" si="211"/>
        <v>1000</v>
      </c>
      <c r="CC391" s="142">
        <f t="shared" si="212"/>
        <v>0</v>
      </c>
      <c r="CD391" s="142">
        <f t="shared" si="213"/>
        <v>0</v>
      </c>
      <c r="CE391" s="142">
        <f t="shared" si="214"/>
        <v>0</v>
      </c>
      <c r="CF391" s="142">
        <f t="shared" si="215"/>
        <v>0</v>
      </c>
      <c r="CG391" s="142">
        <f t="shared" si="216"/>
        <v>0</v>
      </c>
      <c r="CH391" s="142">
        <f t="shared" si="217"/>
        <v>0</v>
      </c>
      <c r="CI391" s="142">
        <f t="shared" si="218"/>
        <v>0</v>
      </c>
      <c r="CJ391" s="142">
        <f t="shared" si="219"/>
        <v>0</v>
      </c>
      <c r="CK391" s="142">
        <f t="shared" si="220"/>
        <v>0</v>
      </c>
    </row>
    <row r="392" spans="2:89" x14ac:dyDescent="0.2">
      <c r="B392" s="144" t="str">
        <f t="shared" si="192"/>
        <v>113. Desgravamen Consumos y Otros</v>
      </c>
      <c r="C392" s="129">
        <v>0</v>
      </c>
      <c r="D392" s="129">
        <v>0</v>
      </c>
      <c r="E392" s="129">
        <v>0</v>
      </c>
      <c r="F392" s="129">
        <v>0</v>
      </c>
      <c r="G392" s="129">
        <v>0</v>
      </c>
      <c r="H392" s="129">
        <v>0</v>
      </c>
      <c r="I392" s="129">
        <v>0</v>
      </c>
      <c r="J392" s="129">
        <v>0</v>
      </c>
      <c r="K392" s="129">
        <v>0</v>
      </c>
      <c r="L392" s="129">
        <v>0</v>
      </c>
      <c r="M392" s="129">
        <v>0</v>
      </c>
      <c r="N392" s="129">
        <v>0</v>
      </c>
      <c r="O392" s="129">
        <v>0</v>
      </c>
      <c r="P392" s="129">
        <v>0</v>
      </c>
      <c r="Q392" s="129">
        <v>0</v>
      </c>
      <c r="R392" s="129">
        <v>0</v>
      </c>
      <c r="S392" s="129">
        <v>0</v>
      </c>
      <c r="T392" s="129">
        <v>0</v>
      </c>
      <c r="U392" s="129">
        <v>0</v>
      </c>
      <c r="V392" s="129">
        <v>0</v>
      </c>
      <c r="W392" s="129">
        <v>0</v>
      </c>
      <c r="X392" s="129">
        <v>0</v>
      </c>
      <c r="Y392" s="129">
        <v>9917</v>
      </c>
      <c r="Z392" s="129">
        <v>0</v>
      </c>
      <c r="AA392" s="129">
        <v>0</v>
      </c>
      <c r="AB392" s="129">
        <v>0</v>
      </c>
      <c r="AC392" s="129">
        <v>123</v>
      </c>
      <c r="AD392" s="129">
        <v>0</v>
      </c>
      <c r="AE392" s="129">
        <v>0</v>
      </c>
      <c r="AF392" s="129">
        <v>0</v>
      </c>
      <c r="AG392" s="129">
        <v>6064</v>
      </c>
      <c r="AH392" s="129">
        <v>0</v>
      </c>
      <c r="AI392" s="129">
        <v>0</v>
      </c>
      <c r="AJ392" s="129">
        <v>0</v>
      </c>
      <c r="AK392" s="129">
        <v>0</v>
      </c>
      <c r="AL392" s="129"/>
      <c r="AM392" s="129"/>
      <c r="AN392" s="129"/>
      <c r="AO392" s="129"/>
      <c r="AP392" s="129"/>
      <c r="AQ392" s="117">
        <f t="shared" si="193"/>
        <v>16104</v>
      </c>
      <c r="AS392" s="228">
        <v>21941</v>
      </c>
      <c r="AT392" s="183" t="s">
        <v>601</v>
      </c>
      <c r="AU392" s="129">
        <f>SUM(AS435:AS436)</f>
        <v>5314</v>
      </c>
      <c r="AW392" s="142">
        <f t="shared" si="195"/>
        <v>0</v>
      </c>
      <c r="AX392" s="142">
        <f t="shared" si="221"/>
        <v>0</v>
      </c>
      <c r="AY392" s="142">
        <f t="shared" si="222"/>
        <v>0</v>
      </c>
      <c r="AZ392" s="142">
        <f t="shared" si="223"/>
        <v>0</v>
      </c>
      <c r="BA392" s="142">
        <f t="shared" si="224"/>
        <v>0</v>
      </c>
      <c r="BB392" s="142">
        <f t="shared" si="225"/>
        <v>0</v>
      </c>
      <c r="BC392" s="142">
        <f t="shared" si="226"/>
        <v>0</v>
      </c>
      <c r="BD392" s="142">
        <f t="shared" si="227"/>
        <v>0</v>
      </c>
      <c r="BE392" s="142">
        <f t="shared" si="228"/>
        <v>0</v>
      </c>
      <c r="BF392" s="142">
        <f t="shared" si="229"/>
        <v>0</v>
      </c>
      <c r="BG392" s="142">
        <f t="shared" si="230"/>
        <v>0</v>
      </c>
      <c r="BH392" s="142">
        <f t="shared" si="231"/>
        <v>0</v>
      </c>
      <c r="BI392" s="142">
        <f t="shared" si="232"/>
        <v>0</v>
      </c>
      <c r="BJ392" s="142">
        <f t="shared" si="233"/>
        <v>0</v>
      </c>
      <c r="BK392" s="142">
        <f t="shared" si="234"/>
        <v>0</v>
      </c>
      <c r="BL392" s="142">
        <f t="shared" si="235"/>
        <v>0</v>
      </c>
      <c r="BM392" s="142">
        <f t="shared" si="196"/>
        <v>0</v>
      </c>
      <c r="BN392" s="142">
        <f t="shared" si="197"/>
        <v>0</v>
      </c>
      <c r="BO392" s="142">
        <f t="shared" si="198"/>
        <v>0</v>
      </c>
      <c r="BP392" s="142">
        <f t="shared" si="199"/>
        <v>0</v>
      </c>
      <c r="BQ392" s="142">
        <f t="shared" si="200"/>
        <v>0</v>
      </c>
      <c r="BR392" s="142">
        <f t="shared" si="201"/>
        <v>0</v>
      </c>
      <c r="BS392" s="142">
        <f t="shared" si="202"/>
        <v>0</v>
      </c>
      <c r="BT392" s="142">
        <f t="shared" si="203"/>
        <v>0</v>
      </c>
      <c r="BU392" s="142">
        <f t="shared" si="204"/>
        <v>0</v>
      </c>
      <c r="BV392" s="142">
        <f t="shared" si="205"/>
        <v>0</v>
      </c>
      <c r="BW392" s="142">
        <f t="shared" si="206"/>
        <v>0</v>
      </c>
      <c r="BX392" s="142">
        <f t="shared" si="207"/>
        <v>0</v>
      </c>
      <c r="BY392" s="142">
        <f t="shared" si="208"/>
        <v>0</v>
      </c>
      <c r="BZ392" s="142">
        <f t="shared" si="209"/>
        <v>0</v>
      </c>
      <c r="CA392" s="142">
        <f t="shared" si="210"/>
        <v>0</v>
      </c>
      <c r="CB392" s="142">
        <f t="shared" si="211"/>
        <v>0</v>
      </c>
      <c r="CC392" s="142">
        <f t="shared" si="212"/>
        <v>0</v>
      </c>
      <c r="CD392" s="142">
        <f t="shared" si="213"/>
        <v>0</v>
      </c>
      <c r="CE392" s="142">
        <f t="shared" si="214"/>
        <v>0</v>
      </c>
      <c r="CF392" s="142">
        <f t="shared" si="215"/>
        <v>0</v>
      </c>
      <c r="CG392" s="142">
        <f t="shared" si="216"/>
        <v>0</v>
      </c>
      <c r="CH392" s="142">
        <f t="shared" si="217"/>
        <v>0</v>
      </c>
      <c r="CI392" s="142">
        <f t="shared" si="218"/>
        <v>0</v>
      </c>
      <c r="CJ392" s="142">
        <f t="shared" si="219"/>
        <v>0</v>
      </c>
      <c r="CK392" s="142">
        <f t="shared" si="220"/>
        <v>0</v>
      </c>
    </row>
    <row r="393" spans="2:89" x14ac:dyDescent="0.2">
      <c r="B393" s="144" t="str">
        <f t="shared" si="192"/>
        <v>114. SOAP</v>
      </c>
      <c r="C393" s="129">
        <v>0</v>
      </c>
      <c r="D393" s="129">
        <v>0</v>
      </c>
      <c r="E393" s="129">
        <v>0</v>
      </c>
      <c r="F393" s="129">
        <v>0</v>
      </c>
      <c r="G393" s="129">
        <v>0</v>
      </c>
      <c r="H393" s="129">
        <v>0</v>
      </c>
      <c r="I393" s="129">
        <v>0</v>
      </c>
      <c r="J393" s="129">
        <v>0</v>
      </c>
      <c r="K393" s="129">
        <v>0</v>
      </c>
      <c r="L393" s="129">
        <v>0</v>
      </c>
      <c r="M393" s="129">
        <v>0</v>
      </c>
      <c r="N393" s="129">
        <v>0</v>
      </c>
      <c r="O393" s="129">
        <v>0</v>
      </c>
      <c r="P393" s="129">
        <v>0</v>
      </c>
      <c r="Q393" s="129">
        <v>0</v>
      </c>
      <c r="R393" s="129">
        <v>0</v>
      </c>
      <c r="S393" s="129">
        <v>0</v>
      </c>
      <c r="T393" s="129">
        <v>0</v>
      </c>
      <c r="U393" s="129">
        <v>0</v>
      </c>
      <c r="V393" s="129">
        <v>0</v>
      </c>
      <c r="W393" s="129">
        <v>0</v>
      </c>
      <c r="X393" s="129">
        <v>0</v>
      </c>
      <c r="Y393" s="129">
        <v>0</v>
      </c>
      <c r="Z393" s="129">
        <v>0</v>
      </c>
      <c r="AA393" s="129">
        <v>43615</v>
      </c>
      <c r="AB393" s="129">
        <v>0</v>
      </c>
      <c r="AC393" s="129">
        <v>0</v>
      </c>
      <c r="AD393" s="129">
        <v>0</v>
      </c>
      <c r="AE393" s="129">
        <v>0</v>
      </c>
      <c r="AF393" s="129">
        <v>0</v>
      </c>
      <c r="AG393" s="129">
        <v>0</v>
      </c>
      <c r="AH393" s="129">
        <v>0</v>
      </c>
      <c r="AI393" s="129">
        <v>0</v>
      </c>
      <c r="AJ393" s="129">
        <v>0</v>
      </c>
      <c r="AK393" s="129">
        <v>0</v>
      </c>
      <c r="AL393" s="129"/>
      <c r="AM393" s="129"/>
      <c r="AN393" s="129"/>
      <c r="AO393" s="129"/>
      <c r="AP393" s="129"/>
      <c r="AQ393" s="117">
        <f t="shared" si="193"/>
        <v>43615</v>
      </c>
      <c r="AS393" s="228">
        <v>40944</v>
      </c>
      <c r="AT393" s="183" t="s">
        <v>602</v>
      </c>
      <c r="AU393" s="129">
        <f>SUM(AS385,AS401,AS417)</f>
        <v>0</v>
      </c>
      <c r="AW393" s="142">
        <f t="shared" si="195"/>
        <v>0</v>
      </c>
      <c r="AX393" s="142">
        <f t="shared" si="221"/>
        <v>0</v>
      </c>
      <c r="AY393" s="142">
        <f t="shared" si="222"/>
        <v>0</v>
      </c>
      <c r="AZ393" s="142">
        <f t="shared" si="223"/>
        <v>0</v>
      </c>
      <c r="BA393" s="142">
        <f t="shared" si="224"/>
        <v>0</v>
      </c>
      <c r="BB393" s="142">
        <f t="shared" si="225"/>
        <v>0</v>
      </c>
      <c r="BC393" s="142">
        <f t="shared" si="226"/>
        <v>0</v>
      </c>
      <c r="BD393" s="142">
        <f t="shared" si="227"/>
        <v>0</v>
      </c>
      <c r="BE393" s="142">
        <f t="shared" si="228"/>
        <v>0</v>
      </c>
      <c r="BF393" s="142">
        <f t="shared" si="229"/>
        <v>0</v>
      </c>
      <c r="BG393" s="142">
        <f t="shared" si="230"/>
        <v>0</v>
      </c>
      <c r="BH393" s="142">
        <f t="shared" si="231"/>
        <v>0</v>
      </c>
      <c r="BI393" s="142">
        <f t="shared" si="232"/>
        <v>0</v>
      </c>
      <c r="BJ393" s="142">
        <f t="shared" si="233"/>
        <v>0</v>
      </c>
      <c r="BK393" s="142">
        <f t="shared" si="234"/>
        <v>0</v>
      </c>
      <c r="BL393" s="142">
        <f t="shared" si="235"/>
        <v>0</v>
      </c>
      <c r="BM393" s="142">
        <f t="shared" si="196"/>
        <v>0</v>
      </c>
      <c r="BN393" s="142">
        <f t="shared" si="197"/>
        <v>0</v>
      </c>
      <c r="BO393" s="142">
        <f t="shared" si="198"/>
        <v>0</v>
      </c>
      <c r="BP393" s="142">
        <f t="shared" si="199"/>
        <v>0</v>
      </c>
      <c r="BQ393" s="142">
        <f t="shared" si="200"/>
        <v>0</v>
      </c>
      <c r="BR393" s="142">
        <f t="shared" si="201"/>
        <v>0</v>
      </c>
      <c r="BS393" s="142">
        <f t="shared" si="202"/>
        <v>0</v>
      </c>
      <c r="BT393" s="142">
        <f t="shared" si="203"/>
        <v>0</v>
      </c>
      <c r="BU393" s="142">
        <f t="shared" si="204"/>
        <v>0</v>
      </c>
      <c r="BV393" s="142">
        <f t="shared" si="205"/>
        <v>0</v>
      </c>
      <c r="BW393" s="142">
        <f t="shared" si="206"/>
        <v>0</v>
      </c>
      <c r="BX393" s="142">
        <f t="shared" si="207"/>
        <v>0</v>
      </c>
      <c r="BY393" s="142">
        <f t="shared" si="208"/>
        <v>0</v>
      </c>
      <c r="BZ393" s="142">
        <f t="shared" si="209"/>
        <v>0</v>
      </c>
      <c r="CA393" s="142">
        <f t="shared" si="210"/>
        <v>0</v>
      </c>
      <c r="CB393" s="142">
        <f t="shared" si="211"/>
        <v>0</v>
      </c>
      <c r="CC393" s="142">
        <f t="shared" si="212"/>
        <v>0</v>
      </c>
      <c r="CD393" s="142">
        <f t="shared" si="213"/>
        <v>0</v>
      </c>
      <c r="CE393" s="142">
        <f t="shared" si="214"/>
        <v>0</v>
      </c>
      <c r="CF393" s="142">
        <f t="shared" si="215"/>
        <v>0</v>
      </c>
      <c r="CG393" s="142">
        <f t="shared" si="216"/>
        <v>0</v>
      </c>
      <c r="CH393" s="142">
        <f t="shared" si="217"/>
        <v>0</v>
      </c>
      <c r="CI393" s="142">
        <f t="shared" si="218"/>
        <v>0</v>
      </c>
      <c r="CJ393" s="142">
        <f t="shared" si="219"/>
        <v>0</v>
      </c>
      <c r="CK393" s="142">
        <f t="shared" si="220"/>
        <v>0</v>
      </c>
    </row>
    <row r="394" spans="2:89" x14ac:dyDescent="0.2">
      <c r="B394" s="144" t="str">
        <f t="shared" si="192"/>
        <v>150. Otros</v>
      </c>
      <c r="C394" s="129">
        <v>0</v>
      </c>
      <c r="D394" s="129">
        <v>0</v>
      </c>
      <c r="E394" s="129">
        <v>0</v>
      </c>
      <c r="F394" s="129">
        <v>0</v>
      </c>
      <c r="G394" s="129">
        <v>0</v>
      </c>
      <c r="H394" s="129">
        <v>0</v>
      </c>
      <c r="I394" s="129">
        <v>0</v>
      </c>
      <c r="J394" s="129">
        <v>0</v>
      </c>
      <c r="K394" s="129">
        <v>0</v>
      </c>
      <c r="L394" s="129">
        <v>0</v>
      </c>
      <c r="M394" s="129">
        <v>0</v>
      </c>
      <c r="N394" s="129">
        <v>0</v>
      </c>
      <c r="O394" s="129">
        <v>0</v>
      </c>
      <c r="P394" s="129">
        <v>0</v>
      </c>
      <c r="Q394" s="129">
        <v>0</v>
      </c>
      <c r="R394" s="129">
        <v>1</v>
      </c>
      <c r="S394" s="129">
        <v>0</v>
      </c>
      <c r="T394" s="129">
        <v>0</v>
      </c>
      <c r="U394" s="129">
        <v>0</v>
      </c>
      <c r="V394" s="129">
        <v>0</v>
      </c>
      <c r="W394" s="129">
        <v>0</v>
      </c>
      <c r="X394" s="129">
        <v>0</v>
      </c>
      <c r="Y394" s="129">
        <v>0</v>
      </c>
      <c r="Z394" s="129">
        <v>0</v>
      </c>
      <c r="AA394" s="129">
        <v>0</v>
      </c>
      <c r="AB394" s="129">
        <v>0</v>
      </c>
      <c r="AC394" s="129">
        <v>0</v>
      </c>
      <c r="AD394" s="129">
        <v>0</v>
      </c>
      <c r="AE394" s="129">
        <v>0</v>
      </c>
      <c r="AF394" s="129">
        <v>0</v>
      </c>
      <c r="AG394" s="129">
        <v>0</v>
      </c>
      <c r="AH394" s="129">
        <v>0</v>
      </c>
      <c r="AI394" s="129">
        <v>0</v>
      </c>
      <c r="AJ394" s="129">
        <v>0</v>
      </c>
      <c r="AK394" s="129">
        <v>0</v>
      </c>
      <c r="AL394" s="129"/>
      <c r="AM394" s="129"/>
      <c r="AN394" s="129"/>
      <c r="AO394" s="129"/>
      <c r="AP394" s="129"/>
      <c r="AQ394" s="117">
        <f t="shared" si="193"/>
        <v>1</v>
      </c>
      <c r="AS394" s="228">
        <v>5</v>
      </c>
      <c r="AT394" s="183" t="s">
        <v>603</v>
      </c>
      <c r="AU394" s="129">
        <f>SUM(AS393,AS409,AS425,AS425)</f>
        <v>40944</v>
      </c>
      <c r="AW394" s="142">
        <f t="shared" si="195"/>
        <v>0</v>
      </c>
      <c r="AX394" s="142">
        <f t="shared" si="221"/>
        <v>0</v>
      </c>
      <c r="AY394" s="142">
        <f t="shared" si="222"/>
        <v>0</v>
      </c>
      <c r="AZ394" s="142">
        <f t="shared" si="223"/>
        <v>0</v>
      </c>
      <c r="BA394" s="142">
        <f t="shared" si="224"/>
        <v>0</v>
      </c>
      <c r="BB394" s="142">
        <f t="shared" si="225"/>
        <v>0</v>
      </c>
      <c r="BC394" s="142">
        <f t="shared" si="226"/>
        <v>0</v>
      </c>
      <c r="BD394" s="142">
        <f t="shared" si="227"/>
        <v>0</v>
      </c>
      <c r="BE394" s="142">
        <f t="shared" si="228"/>
        <v>0</v>
      </c>
      <c r="BF394" s="142">
        <f t="shared" si="229"/>
        <v>0</v>
      </c>
      <c r="BG394" s="142">
        <f t="shared" si="230"/>
        <v>0</v>
      </c>
      <c r="BH394" s="142">
        <f t="shared" si="231"/>
        <v>0</v>
      </c>
      <c r="BI394" s="142">
        <f t="shared" si="232"/>
        <v>0</v>
      </c>
      <c r="BJ394" s="142">
        <f t="shared" si="233"/>
        <v>0</v>
      </c>
      <c r="BK394" s="142">
        <f t="shared" si="234"/>
        <v>0</v>
      </c>
      <c r="BL394" s="142">
        <f t="shared" si="235"/>
        <v>0</v>
      </c>
      <c r="BM394" s="142">
        <f t="shared" si="196"/>
        <v>0</v>
      </c>
      <c r="BN394" s="142">
        <f t="shared" si="197"/>
        <v>0</v>
      </c>
      <c r="BO394" s="142">
        <f t="shared" si="198"/>
        <v>0</v>
      </c>
      <c r="BP394" s="142">
        <f t="shared" si="199"/>
        <v>0</v>
      </c>
      <c r="BQ394" s="142">
        <f t="shared" si="200"/>
        <v>0</v>
      </c>
      <c r="BR394" s="142">
        <f t="shared" si="201"/>
        <v>0</v>
      </c>
      <c r="BS394" s="142">
        <f t="shared" si="202"/>
        <v>0</v>
      </c>
      <c r="BT394" s="142">
        <f t="shared" si="203"/>
        <v>0</v>
      </c>
      <c r="BU394" s="142">
        <f t="shared" si="204"/>
        <v>0</v>
      </c>
      <c r="BV394" s="142">
        <f t="shared" si="205"/>
        <v>0</v>
      </c>
      <c r="BW394" s="142">
        <f t="shared" si="206"/>
        <v>0</v>
      </c>
      <c r="BX394" s="142">
        <f t="shared" si="207"/>
        <v>0</v>
      </c>
      <c r="BY394" s="142">
        <f t="shared" si="208"/>
        <v>0</v>
      </c>
      <c r="BZ394" s="142">
        <f t="shared" si="209"/>
        <v>0</v>
      </c>
      <c r="CA394" s="142">
        <f t="shared" si="210"/>
        <v>0</v>
      </c>
      <c r="CB394" s="142">
        <f t="shared" si="211"/>
        <v>0</v>
      </c>
      <c r="CC394" s="142">
        <f t="shared" si="212"/>
        <v>0</v>
      </c>
      <c r="CD394" s="142">
        <f t="shared" si="213"/>
        <v>0</v>
      </c>
      <c r="CE394" s="142">
        <f t="shared" si="214"/>
        <v>0</v>
      </c>
      <c r="CF394" s="142">
        <f t="shared" si="215"/>
        <v>0</v>
      </c>
      <c r="CG394" s="142">
        <f t="shared" si="216"/>
        <v>0</v>
      </c>
      <c r="CH394" s="142">
        <f t="shared" si="217"/>
        <v>0</v>
      </c>
      <c r="CI394" s="142">
        <f t="shared" si="218"/>
        <v>0</v>
      </c>
      <c r="CJ394" s="142">
        <f t="shared" si="219"/>
        <v>0</v>
      </c>
      <c r="CK394" s="142">
        <f t="shared" si="220"/>
        <v>0</v>
      </c>
    </row>
    <row r="395" spans="2:89" x14ac:dyDescent="0.2">
      <c r="B395" s="136" t="str">
        <f t="shared" si="192"/>
        <v>Colectivos Tradicionales</v>
      </c>
      <c r="C395" s="126"/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  <c r="Z395" s="126"/>
      <c r="AA395" s="126"/>
      <c r="AB395" s="126"/>
      <c r="AC395" s="126"/>
      <c r="AD395" s="126"/>
      <c r="AE395" s="126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S395" s="23"/>
      <c r="AT395" s="183" t="s">
        <v>604</v>
      </c>
      <c r="AU395" s="129">
        <f>SUM(AS394,AS410,AS426)</f>
        <v>9</v>
      </c>
    </row>
    <row r="396" spans="2:89" x14ac:dyDescent="0.2">
      <c r="B396" s="144" t="str">
        <f t="shared" si="192"/>
        <v>201. Vida Entera</v>
      </c>
      <c r="C396" s="129">
        <v>0</v>
      </c>
      <c r="D396" s="129">
        <v>0</v>
      </c>
      <c r="E396" s="129">
        <v>0</v>
      </c>
      <c r="F396" s="129">
        <v>0</v>
      </c>
      <c r="G396" s="129">
        <v>0</v>
      </c>
      <c r="H396" s="129">
        <v>0</v>
      </c>
      <c r="I396" s="129">
        <v>0</v>
      </c>
      <c r="J396" s="129">
        <v>0</v>
      </c>
      <c r="K396" s="129">
        <v>0</v>
      </c>
      <c r="L396" s="129">
        <v>0</v>
      </c>
      <c r="M396" s="129">
        <v>0</v>
      </c>
      <c r="N396" s="129">
        <v>0</v>
      </c>
      <c r="O396" s="129">
        <v>0</v>
      </c>
      <c r="P396" s="129">
        <v>0</v>
      </c>
      <c r="Q396" s="129">
        <v>0</v>
      </c>
      <c r="R396" s="129">
        <v>0</v>
      </c>
      <c r="S396" s="129">
        <v>0</v>
      </c>
      <c r="T396" s="129">
        <v>0</v>
      </c>
      <c r="U396" s="129">
        <v>0</v>
      </c>
      <c r="V396" s="129">
        <v>0</v>
      </c>
      <c r="W396" s="129">
        <v>0</v>
      </c>
      <c r="X396" s="129">
        <v>0</v>
      </c>
      <c r="Y396" s="129">
        <v>0</v>
      </c>
      <c r="Z396" s="129">
        <v>0</v>
      </c>
      <c r="AA396" s="129">
        <v>0</v>
      </c>
      <c r="AB396" s="129">
        <v>0</v>
      </c>
      <c r="AC396" s="129">
        <v>0</v>
      </c>
      <c r="AD396" s="129">
        <v>0</v>
      </c>
      <c r="AE396" s="129">
        <v>0</v>
      </c>
      <c r="AF396" s="129">
        <v>0</v>
      </c>
      <c r="AG396" s="129">
        <v>0</v>
      </c>
      <c r="AH396" s="129">
        <v>0</v>
      </c>
      <c r="AI396" s="129">
        <v>0</v>
      </c>
      <c r="AJ396" s="129">
        <v>0</v>
      </c>
      <c r="AK396" s="129">
        <v>0</v>
      </c>
      <c r="AL396" s="129"/>
      <c r="AM396" s="129"/>
      <c r="AN396" s="129"/>
      <c r="AO396" s="129"/>
      <c r="AP396" s="129"/>
      <c r="AQ396" s="117">
        <f t="shared" si="193"/>
        <v>0</v>
      </c>
      <c r="AS396" s="228">
        <v>0</v>
      </c>
      <c r="AT396" s="183" t="s">
        <v>605</v>
      </c>
      <c r="AU396" s="129">
        <f>SUM(AU397:AU399)</f>
        <v>6010</v>
      </c>
      <c r="AW396" s="142">
        <f>IF(AND(C266=0,C396=0),0,IF(ISERROR(C266/C396),1000,0))</f>
        <v>0</v>
      </c>
      <c r="AX396" s="142">
        <f t="shared" ref="AX396:CK402" si="236">IF(AND(D266=0,D396=0),0,IF(ISERROR(D266/D396),1000,0))</f>
        <v>0</v>
      </c>
      <c r="AY396" s="142">
        <f t="shared" si="236"/>
        <v>0</v>
      </c>
      <c r="AZ396" s="142">
        <f t="shared" si="236"/>
        <v>0</v>
      </c>
      <c r="BA396" s="142">
        <f t="shared" si="236"/>
        <v>0</v>
      </c>
      <c r="BB396" s="142">
        <f t="shared" si="236"/>
        <v>0</v>
      </c>
      <c r="BC396" s="142">
        <f t="shared" si="236"/>
        <v>0</v>
      </c>
      <c r="BD396" s="142">
        <f t="shared" si="236"/>
        <v>0</v>
      </c>
      <c r="BE396" s="142">
        <f t="shared" si="236"/>
        <v>0</v>
      </c>
      <c r="BF396" s="142">
        <f t="shared" si="236"/>
        <v>0</v>
      </c>
      <c r="BG396" s="142">
        <f t="shared" si="236"/>
        <v>0</v>
      </c>
      <c r="BH396" s="142">
        <f t="shared" si="236"/>
        <v>0</v>
      </c>
      <c r="BI396" s="142">
        <f t="shared" si="236"/>
        <v>0</v>
      </c>
      <c r="BJ396" s="142">
        <f t="shared" si="236"/>
        <v>0</v>
      </c>
      <c r="BK396" s="142">
        <f t="shared" si="236"/>
        <v>0</v>
      </c>
      <c r="BL396" s="142">
        <f t="shared" si="236"/>
        <v>0</v>
      </c>
      <c r="BM396" s="142">
        <f t="shared" si="236"/>
        <v>0</v>
      </c>
      <c r="BN396" s="142">
        <f t="shared" si="236"/>
        <v>0</v>
      </c>
      <c r="BO396" s="142">
        <f t="shared" si="236"/>
        <v>0</v>
      </c>
      <c r="BP396" s="142">
        <f t="shared" si="236"/>
        <v>0</v>
      </c>
      <c r="BQ396" s="142">
        <f t="shared" si="236"/>
        <v>0</v>
      </c>
      <c r="BR396" s="142">
        <f t="shared" si="236"/>
        <v>0</v>
      </c>
      <c r="BS396" s="142">
        <f t="shared" si="236"/>
        <v>0</v>
      </c>
      <c r="BT396" s="142">
        <f t="shared" si="236"/>
        <v>0</v>
      </c>
      <c r="BU396" s="142">
        <f t="shared" si="236"/>
        <v>0</v>
      </c>
      <c r="BV396" s="142">
        <f t="shared" si="236"/>
        <v>0</v>
      </c>
      <c r="BW396" s="142">
        <f t="shared" si="236"/>
        <v>0</v>
      </c>
      <c r="BX396" s="142">
        <f t="shared" si="236"/>
        <v>0</v>
      </c>
      <c r="BY396" s="142">
        <f t="shared" si="236"/>
        <v>0</v>
      </c>
      <c r="BZ396" s="142">
        <f t="shared" si="236"/>
        <v>0</v>
      </c>
      <c r="CA396" s="142">
        <f t="shared" si="236"/>
        <v>0</v>
      </c>
      <c r="CB396" s="142">
        <f t="shared" si="236"/>
        <v>0</v>
      </c>
      <c r="CC396" s="142">
        <f t="shared" si="236"/>
        <v>0</v>
      </c>
      <c r="CD396" s="142">
        <f t="shared" si="236"/>
        <v>0</v>
      </c>
      <c r="CE396" s="142">
        <f t="shared" si="236"/>
        <v>0</v>
      </c>
      <c r="CF396" s="142">
        <f t="shared" si="236"/>
        <v>0</v>
      </c>
      <c r="CG396" s="142">
        <f t="shared" si="236"/>
        <v>0</v>
      </c>
      <c r="CH396" s="142">
        <f t="shared" si="236"/>
        <v>0</v>
      </c>
      <c r="CI396" s="142">
        <f t="shared" si="236"/>
        <v>0</v>
      </c>
      <c r="CJ396" s="142">
        <f t="shared" si="236"/>
        <v>0</v>
      </c>
      <c r="CK396" s="142">
        <f t="shared" si="236"/>
        <v>0</v>
      </c>
    </row>
    <row r="397" spans="2:89" x14ac:dyDescent="0.2">
      <c r="B397" s="144" t="str">
        <f t="shared" si="192"/>
        <v>202. Temporal de Vida</v>
      </c>
      <c r="C397" s="129">
        <v>0</v>
      </c>
      <c r="D397" s="129">
        <v>0</v>
      </c>
      <c r="E397" s="129">
        <v>2</v>
      </c>
      <c r="F397" s="129">
        <v>209</v>
      </c>
      <c r="G397" s="129">
        <v>212</v>
      </c>
      <c r="H397" s="129">
        <v>0</v>
      </c>
      <c r="I397" s="129">
        <v>45</v>
      </c>
      <c r="J397" s="129">
        <v>59</v>
      </c>
      <c r="K397" s="129">
        <v>0</v>
      </c>
      <c r="L397" s="129">
        <v>489</v>
      </c>
      <c r="M397" s="129">
        <v>0</v>
      </c>
      <c r="N397" s="129">
        <v>0</v>
      </c>
      <c r="O397" s="129">
        <v>0</v>
      </c>
      <c r="P397" s="129">
        <v>0</v>
      </c>
      <c r="Q397" s="129">
        <v>0</v>
      </c>
      <c r="R397" s="129">
        <v>111</v>
      </c>
      <c r="S397" s="129">
        <v>0</v>
      </c>
      <c r="T397" s="129">
        <v>0</v>
      </c>
      <c r="U397" s="129">
        <v>92</v>
      </c>
      <c r="V397" s="129">
        <v>0</v>
      </c>
      <c r="W397" s="129">
        <v>0</v>
      </c>
      <c r="X397" s="129">
        <v>0</v>
      </c>
      <c r="Y397" s="129">
        <v>124</v>
      </c>
      <c r="Z397" s="129">
        <v>169</v>
      </c>
      <c r="AA397" s="129">
        <v>1</v>
      </c>
      <c r="AB397" s="129">
        <v>0</v>
      </c>
      <c r="AC397" s="129">
        <v>0</v>
      </c>
      <c r="AD397" s="129">
        <v>0</v>
      </c>
      <c r="AE397" s="129">
        <v>0</v>
      </c>
      <c r="AF397" s="129">
        <v>0</v>
      </c>
      <c r="AG397" s="129">
        <v>24</v>
      </c>
      <c r="AH397" s="129">
        <v>39</v>
      </c>
      <c r="AI397" s="129">
        <v>0</v>
      </c>
      <c r="AJ397" s="129">
        <v>52</v>
      </c>
      <c r="AK397" s="129">
        <v>0</v>
      </c>
      <c r="AL397" s="129"/>
      <c r="AM397" s="129"/>
      <c r="AN397" s="129"/>
      <c r="AO397" s="129"/>
      <c r="AP397" s="129"/>
      <c r="AQ397" s="117">
        <f t="shared" si="193"/>
        <v>1628</v>
      </c>
      <c r="AS397" s="228">
        <v>2310</v>
      </c>
      <c r="AT397" s="215" t="s">
        <v>592</v>
      </c>
      <c r="AU397" s="129">
        <f>SUM(AS429:AS430)</f>
        <v>4478</v>
      </c>
      <c r="AW397" s="142">
        <f t="shared" ref="AW397:AW410" si="237">IF(AND(C267=0,C397=0),0,IF(ISERROR(C267/C397),1000,0))</f>
        <v>0</v>
      </c>
      <c r="AX397" s="142">
        <f t="shared" si="236"/>
        <v>0</v>
      </c>
      <c r="AY397" s="142">
        <f t="shared" si="236"/>
        <v>0</v>
      </c>
      <c r="AZ397" s="142">
        <f t="shared" si="236"/>
        <v>0</v>
      </c>
      <c r="BA397" s="142">
        <f t="shared" si="236"/>
        <v>0</v>
      </c>
      <c r="BB397" s="142">
        <f t="shared" si="236"/>
        <v>1000</v>
      </c>
      <c r="BC397" s="142">
        <f t="shared" si="236"/>
        <v>0</v>
      </c>
      <c r="BD397" s="142">
        <f t="shared" si="236"/>
        <v>0</v>
      </c>
      <c r="BE397" s="142">
        <f t="shared" si="236"/>
        <v>0</v>
      </c>
      <c r="BF397" s="142">
        <f t="shared" si="236"/>
        <v>0</v>
      </c>
      <c r="BG397" s="142">
        <f t="shared" si="236"/>
        <v>0</v>
      </c>
      <c r="BH397" s="142">
        <f t="shared" si="236"/>
        <v>0</v>
      </c>
      <c r="BI397" s="142">
        <f t="shared" si="236"/>
        <v>0</v>
      </c>
      <c r="BJ397" s="142">
        <f t="shared" si="236"/>
        <v>1000</v>
      </c>
      <c r="BK397" s="142">
        <f t="shared" si="236"/>
        <v>0</v>
      </c>
      <c r="BL397" s="142">
        <f t="shared" si="236"/>
        <v>0</v>
      </c>
      <c r="BM397" s="142">
        <f t="shared" si="236"/>
        <v>0</v>
      </c>
      <c r="BN397" s="142">
        <f t="shared" si="236"/>
        <v>0</v>
      </c>
      <c r="BO397" s="142">
        <f t="shared" si="236"/>
        <v>0</v>
      </c>
      <c r="BP397" s="142">
        <f t="shared" si="236"/>
        <v>0</v>
      </c>
      <c r="BQ397" s="142">
        <f t="shared" si="236"/>
        <v>0</v>
      </c>
      <c r="BR397" s="142">
        <f t="shared" si="236"/>
        <v>1000</v>
      </c>
      <c r="BS397" s="142">
        <f t="shared" si="236"/>
        <v>0</v>
      </c>
      <c r="BT397" s="142">
        <f t="shared" si="236"/>
        <v>0</v>
      </c>
      <c r="BU397" s="142">
        <f t="shared" si="236"/>
        <v>0</v>
      </c>
      <c r="BV397" s="142">
        <f t="shared" si="236"/>
        <v>0</v>
      </c>
      <c r="BW397" s="142">
        <f t="shared" si="236"/>
        <v>1000</v>
      </c>
      <c r="BX397" s="142">
        <f t="shared" si="236"/>
        <v>0</v>
      </c>
      <c r="BY397" s="142">
        <f t="shared" si="236"/>
        <v>0</v>
      </c>
      <c r="BZ397" s="142">
        <f t="shared" si="236"/>
        <v>0</v>
      </c>
      <c r="CA397" s="142">
        <f t="shared" si="236"/>
        <v>0</v>
      </c>
      <c r="CB397" s="142">
        <f t="shared" si="236"/>
        <v>0</v>
      </c>
      <c r="CC397" s="142">
        <f t="shared" si="236"/>
        <v>1000</v>
      </c>
      <c r="CD397" s="142">
        <f t="shared" si="236"/>
        <v>0</v>
      </c>
      <c r="CE397" s="142">
        <f t="shared" si="236"/>
        <v>1000</v>
      </c>
      <c r="CF397" s="142">
        <f t="shared" si="236"/>
        <v>0</v>
      </c>
      <c r="CG397" s="142">
        <f t="shared" si="236"/>
        <v>0</v>
      </c>
      <c r="CH397" s="142">
        <f t="shared" si="236"/>
        <v>0</v>
      </c>
      <c r="CI397" s="142">
        <f t="shared" si="236"/>
        <v>0</v>
      </c>
      <c r="CJ397" s="142">
        <f t="shared" si="236"/>
        <v>0</v>
      </c>
      <c r="CK397" s="142">
        <f t="shared" si="236"/>
        <v>0</v>
      </c>
    </row>
    <row r="398" spans="2:89" x14ac:dyDescent="0.2">
      <c r="B398" s="144" t="str">
        <f t="shared" si="192"/>
        <v>203. Seguros con Cuenta Única de inversión (CUI)</v>
      </c>
      <c r="C398" s="129">
        <v>0</v>
      </c>
      <c r="D398" s="129">
        <v>0</v>
      </c>
      <c r="E398" s="129">
        <v>0</v>
      </c>
      <c r="F398" s="129">
        <v>0</v>
      </c>
      <c r="G398" s="129">
        <v>0</v>
      </c>
      <c r="H398" s="129">
        <v>0</v>
      </c>
      <c r="I398" s="129">
        <v>0</v>
      </c>
      <c r="J398" s="129">
        <v>0</v>
      </c>
      <c r="K398" s="129">
        <v>0</v>
      </c>
      <c r="L398" s="129">
        <v>0</v>
      </c>
      <c r="M398" s="129">
        <v>0</v>
      </c>
      <c r="N398" s="129">
        <v>0</v>
      </c>
      <c r="O398" s="129">
        <v>0</v>
      </c>
      <c r="P398" s="129">
        <v>0</v>
      </c>
      <c r="Q398" s="129">
        <v>0</v>
      </c>
      <c r="R398" s="129">
        <v>0</v>
      </c>
      <c r="S398" s="129">
        <v>0</v>
      </c>
      <c r="T398" s="129">
        <v>0</v>
      </c>
      <c r="U398" s="129">
        <v>0</v>
      </c>
      <c r="V398" s="129">
        <v>0</v>
      </c>
      <c r="W398" s="129">
        <v>0</v>
      </c>
      <c r="X398" s="129">
        <v>0</v>
      </c>
      <c r="Y398" s="129">
        <v>0</v>
      </c>
      <c r="Z398" s="129">
        <v>0</v>
      </c>
      <c r="AA398" s="129">
        <v>0</v>
      </c>
      <c r="AB398" s="129">
        <v>0</v>
      </c>
      <c r="AC398" s="129">
        <v>0</v>
      </c>
      <c r="AD398" s="129">
        <v>0</v>
      </c>
      <c r="AE398" s="129">
        <v>0</v>
      </c>
      <c r="AF398" s="129">
        <v>0</v>
      </c>
      <c r="AG398" s="129">
        <v>0</v>
      </c>
      <c r="AH398" s="129">
        <v>0</v>
      </c>
      <c r="AI398" s="129">
        <v>0</v>
      </c>
      <c r="AJ398" s="129">
        <v>0</v>
      </c>
      <c r="AK398" s="129">
        <v>0</v>
      </c>
      <c r="AL398" s="129"/>
      <c r="AM398" s="129"/>
      <c r="AN398" s="129"/>
      <c r="AO398" s="129"/>
      <c r="AP398" s="129"/>
      <c r="AQ398" s="117">
        <f t="shared" si="193"/>
        <v>0</v>
      </c>
      <c r="AS398" s="228">
        <v>0</v>
      </c>
      <c r="AT398" s="215" t="s">
        <v>593</v>
      </c>
      <c r="AU398" s="129">
        <f>SUM(AS431:AS432)</f>
        <v>1193</v>
      </c>
      <c r="AW398" s="142">
        <f t="shared" si="237"/>
        <v>0</v>
      </c>
      <c r="AX398" s="142">
        <f t="shared" si="236"/>
        <v>0</v>
      </c>
      <c r="AY398" s="142">
        <f t="shared" si="236"/>
        <v>0</v>
      </c>
      <c r="AZ398" s="142">
        <f t="shared" si="236"/>
        <v>0</v>
      </c>
      <c r="BA398" s="142">
        <f t="shared" si="236"/>
        <v>0</v>
      </c>
      <c r="BB398" s="142">
        <f t="shared" si="236"/>
        <v>0</v>
      </c>
      <c r="BC398" s="142">
        <f t="shared" si="236"/>
        <v>0</v>
      </c>
      <c r="BD398" s="142">
        <f t="shared" si="236"/>
        <v>0</v>
      </c>
      <c r="BE398" s="142">
        <f t="shared" si="236"/>
        <v>0</v>
      </c>
      <c r="BF398" s="142">
        <f t="shared" si="236"/>
        <v>1000</v>
      </c>
      <c r="BG398" s="142">
        <f t="shared" si="236"/>
        <v>0</v>
      </c>
      <c r="BH398" s="142">
        <f t="shared" si="236"/>
        <v>0</v>
      </c>
      <c r="BI398" s="142">
        <f t="shared" si="236"/>
        <v>0</v>
      </c>
      <c r="BJ398" s="142">
        <f t="shared" si="236"/>
        <v>0</v>
      </c>
      <c r="BK398" s="142">
        <f t="shared" si="236"/>
        <v>0</v>
      </c>
      <c r="BL398" s="142">
        <f t="shared" si="236"/>
        <v>0</v>
      </c>
      <c r="BM398" s="142">
        <f t="shared" si="236"/>
        <v>0</v>
      </c>
      <c r="BN398" s="142">
        <f t="shared" si="236"/>
        <v>0</v>
      </c>
      <c r="BO398" s="142">
        <f t="shared" si="236"/>
        <v>0</v>
      </c>
      <c r="BP398" s="142">
        <f t="shared" si="236"/>
        <v>0</v>
      </c>
      <c r="BQ398" s="142">
        <f t="shared" si="236"/>
        <v>0</v>
      </c>
      <c r="BR398" s="142">
        <f t="shared" si="236"/>
        <v>0</v>
      </c>
      <c r="BS398" s="142">
        <f t="shared" si="236"/>
        <v>0</v>
      </c>
      <c r="BT398" s="142">
        <f t="shared" si="236"/>
        <v>0</v>
      </c>
      <c r="BU398" s="142">
        <f t="shared" si="236"/>
        <v>1000</v>
      </c>
      <c r="BV398" s="142">
        <f t="shared" si="236"/>
        <v>0</v>
      </c>
      <c r="BW398" s="142">
        <f t="shared" si="236"/>
        <v>0</v>
      </c>
      <c r="BX398" s="142">
        <f t="shared" si="236"/>
        <v>0</v>
      </c>
      <c r="BY398" s="142">
        <f t="shared" si="236"/>
        <v>0</v>
      </c>
      <c r="BZ398" s="142">
        <f t="shared" si="236"/>
        <v>0</v>
      </c>
      <c r="CA398" s="142">
        <f t="shared" si="236"/>
        <v>0</v>
      </c>
      <c r="CB398" s="142">
        <f t="shared" si="236"/>
        <v>0</v>
      </c>
      <c r="CC398" s="142">
        <f t="shared" si="236"/>
        <v>0</v>
      </c>
      <c r="CD398" s="142">
        <f t="shared" si="236"/>
        <v>0</v>
      </c>
      <c r="CE398" s="142">
        <f t="shared" si="236"/>
        <v>0</v>
      </c>
      <c r="CF398" s="142">
        <f t="shared" si="236"/>
        <v>0</v>
      </c>
      <c r="CG398" s="142">
        <f t="shared" si="236"/>
        <v>0</v>
      </c>
      <c r="CH398" s="142">
        <f t="shared" si="236"/>
        <v>0</v>
      </c>
      <c r="CI398" s="142">
        <f t="shared" si="236"/>
        <v>0</v>
      </c>
      <c r="CJ398" s="142">
        <f t="shared" si="236"/>
        <v>0</v>
      </c>
      <c r="CK398" s="142">
        <f>IF(AND(AQ268=0,AQ398=0),0,IF(ISERROR(AQ268/AQ398),1000,0))</f>
        <v>1000</v>
      </c>
    </row>
    <row r="399" spans="2:89" x14ac:dyDescent="0.2">
      <c r="B399" s="144" t="str">
        <f t="shared" si="192"/>
        <v>204. Mixto o Dotal</v>
      </c>
      <c r="C399" s="129">
        <v>0</v>
      </c>
      <c r="D399" s="129">
        <v>0</v>
      </c>
      <c r="E399" s="129">
        <v>0</v>
      </c>
      <c r="F399" s="129">
        <v>0</v>
      </c>
      <c r="G399" s="129">
        <v>0</v>
      </c>
      <c r="H399" s="129">
        <v>0</v>
      </c>
      <c r="I399" s="129">
        <v>0</v>
      </c>
      <c r="J399" s="129">
        <v>0</v>
      </c>
      <c r="K399" s="129">
        <v>0</v>
      </c>
      <c r="L399" s="129">
        <v>0</v>
      </c>
      <c r="M399" s="129">
        <v>0</v>
      </c>
      <c r="N399" s="129">
        <v>0</v>
      </c>
      <c r="O399" s="129">
        <v>0</v>
      </c>
      <c r="P399" s="129">
        <v>0</v>
      </c>
      <c r="Q399" s="129">
        <v>0</v>
      </c>
      <c r="R399" s="129">
        <v>0</v>
      </c>
      <c r="S399" s="129">
        <v>0</v>
      </c>
      <c r="T399" s="129">
        <v>0</v>
      </c>
      <c r="U399" s="129">
        <v>0</v>
      </c>
      <c r="V399" s="129">
        <v>0</v>
      </c>
      <c r="W399" s="129">
        <v>0</v>
      </c>
      <c r="X399" s="129">
        <v>0</v>
      </c>
      <c r="Y399" s="129">
        <v>0</v>
      </c>
      <c r="Z399" s="129">
        <v>0</v>
      </c>
      <c r="AA399" s="129">
        <v>0</v>
      </c>
      <c r="AB399" s="129">
        <v>0</v>
      </c>
      <c r="AC399" s="129">
        <v>0</v>
      </c>
      <c r="AD399" s="129">
        <v>0</v>
      </c>
      <c r="AE399" s="129">
        <v>0</v>
      </c>
      <c r="AF399" s="129">
        <v>0</v>
      </c>
      <c r="AG399" s="129">
        <v>0</v>
      </c>
      <c r="AH399" s="129">
        <v>0</v>
      </c>
      <c r="AI399" s="129">
        <v>0</v>
      </c>
      <c r="AJ399" s="129">
        <v>0</v>
      </c>
      <c r="AK399" s="129">
        <v>0</v>
      </c>
      <c r="AL399" s="129"/>
      <c r="AM399" s="129"/>
      <c r="AN399" s="129"/>
      <c r="AO399" s="129"/>
      <c r="AP399" s="129"/>
      <c r="AQ399" s="117">
        <f t="shared" si="193"/>
        <v>0</v>
      </c>
      <c r="AS399" s="228">
        <v>0</v>
      </c>
      <c r="AT399" s="215" t="s">
        <v>594</v>
      </c>
      <c r="AU399" s="129">
        <f>AS433</f>
        <v>339</v>
      </c>
      <c r="AW399" s="142">
        <f t="shared" si="237"/>
        <v>0</v>
      </c>
      <c r="AX399" s="142">
        <f t="shared" si="236"/>
        <v>0</v>
      </c>
      <c r="AY399" s="142">
        <f t="shared" si="236"/>
        <v>0</v>
      </c>
      <c r="AZ399" s="142">
        <f t="shared" si="236"/>
        <v>0</v>
      </c>
      <c r="BA399" s="142">
        <f t="shared" si="236"/>
        <v>0</v>
      </c>
      <c r="BB399" s="142">
        <f t="shared" si="236"/>
        <v>0</v>
      </c>
      <c r="BC399" s="142">
        <f t="shared" si="236"/>
        <v>0</v>
      </c>
      <c r="BD399" s="142">
        <f t="shared" si="236"/>
        <v>0</v>
      </c>
      <c r="BE399" s="142">
        <f t="shared" si="236"/>
        <v>0</v>
      </c>
      <c r="BF399" s="142">
        <f t="shared" si="236"/>
        <v>0</v>
      </c>
      <c r="BG399" s="142">
        <f t="shared" si="236"/>
        <v>0</v>
      </c>
      <c r="BH399" s="142">
        <f t="shared" si="236"/>
        <v>0</v>
      </c>
      <c r="BI399" s="142">
        <f t="shared" si="236"/>
        <v>0</v>
      </c>
      <c r="BJ399" s="142">
        <f t="shared" si="236"/>
        <v>0</v>
      </c>
      <c r="BK399" s="142">
        <f t="shared" si="236"/>
        <v>0</v>
      </c>
      <c r="BL399" s="142">
        <f t="shared" si="236"/>
        <v>0</v>
      </c>
      <c r="BM399" s="142">
        <f t="shared" si="236"/>
        <v>0</v>
      </c>
      <c r="BN399" s="142">
        <f t="shared" si="236"/>
        <v>0</v>
      </c>
      <c r="BO399" s="142">
        <f t="shared" si="236"/>
        <v>0</v>
      </c>
      <c r="BP399" s="142">
        <f t="shared" si="236"/>
        <v>0</v>
      </c>
      <c r="BQ399" s="142">
        <f t="shared" si="236"/>
        <v>0</v>
      </c>
      <c r="BR399" s="142">
        <f t="shared" si="236"/>
        <v>0</v>
      </c>
      <c r="BS399" s="142">
        <f t="shared" si="236"/>
        <v>0</v>
      </c>
      <c r="BT399" s="142">
        <f t="shared" si="236"/>
        <v>0</v>
      </c>
      <c r="BU399" s="142">
        <f t="shared" si="236"/>
        <v>0</v>
      </c>
      <c r="BV399" s="142">
        <f t="shared" si="236"/>
        <v>0</v>
      </c>
      <c r="BW399" s="142">
        <f t="shared" si="236"/>
        <v>1000</v>
      </c>
      <c r="BX399" s="142">
        <f t="shared" si="236"/>
        <v>0</v>
      </c>
      <c r="BY399" s="142">
        <f t="shared" si="236"/>
        <v>0</v>
      </c>
      <c r="BZ399" s="142">
        <f t="shared" si="236"/>
        <v>0</v>
      </c>
      <c r="CA399" s="142">
        <f t="shared" si="236"/>
        <v>0</v>
      </c>
      <c r="CB399" s="142">
        <f t="shared" si="236"/>
        <v>0</v>
      </c>
      <c r="CC399" s="142">
        <f t="shared" si="236"/>
        <v>0</v>
      </c>
      <c r="CD399" s="142">
        <f t="shared" si="236"/>
        <v>0</v>
      </c>
      <c r="CE399" s="142">
        <f t="shared" si="236"/>
        <v>0</v>
      </c>
      <c r="CF399" s="142">
        <f t="shared" si="236"/>
        <v>0</v>
      </c>
      <c r="CG399" s="142">
        <f t="shared" si="236"/>
        <v>0</v>
      </c>
      <c r="CH399" s="142">
        <f t="shared" si="236"/>
        <v>0</v>
      </c>
      <c r="CI399" s="142">
        <f t="shared" si="236"/>
        <v>0</v>
      </c>
      <c r="CJ399" s="142">
        <f t="shared" si="236"/>
        <v>0</v>
      </c>
      <c r="CK399" s="142">
        <f t="shared" si="236"/>
        <v>1000</v>
      </c>
    </row>
    <row r="400" spans="2:89" x14ac:dyDescent="0.2">
      <c r="B400" s="144" t="str">
        <f t="shared" si="192"/>
        <v>205. Rentas Privadas y Otras Rentas</v>
      </c>
      <c r="C400" s="129">
        <v>0</v>
      </c>
      <c r="D400" s="129">
        <v>0</v>
      </c>
      <c r="E400" s="129">
        <v>0</v>
      </c>
      <c r="F400" s="129">
        <v>0</v>
      </c>
      <c r="G400" s="129">
        <v>0</v>
      </c>
      <c r="H400" s="129">
        <v>0</v>
      </c>
      <c r="I400" s="129">
        <v>0</v>
      </c>
      <c r="J400" s="129">
        <v>0</v>
      </c>
      <c r="K400" s="129">
        <v>0</v>
      </c>
      <c r="L400" s="129">
        <v>0</v>
      </c>
      <c r="M400" s="129">
        <v>0</v>
      </c>
      <c r="N400" s="129">
        <v>0</v>
      </c>
      <c r="O400" s="129">
        <v>0</v>
      </c>
      <c r="P400" s="129">
        <v>0</v>
      </c>
      <c r="Q400" s="129">
        <v>0</v>
      </c>
      <c r="R400" s="129">
        <v>0</v>
      </c>
      <c r="S400" s="129">
        <v>0</v>
      </c>
      <c r="T400" s="129">
        <v>0</v>
      </c>
      <c r="U400" s="129">
        <v>0</v>
      </c>
      <c r="V400" s="129">
        <v>0</v>
      </c>
      <c r="W400" s="129">
        <v>0</v>
      </c>
      <c r="X400" s="129">
        <v>0</v>
      </c>
      <c r="Y400" s="129">
        <v>0</v>
      </c>
      <c r="Z400" s="129">
        <v>0</v>
      </c>
      <c r="AA400" s="129">
        <v>0</v>
      </c>
      <c r="AB400" s="129">
        <v>0</v>
      </c>
      <c r="AC400" s="129">
        <v>0</v>
      </c>
      <c r="AD400" s="129">
        <v>0</v>
      </c>
      <c r="AE400" s="129">
        <v>0</v>
      </c>
      <c r="AF400" s="129">
        <v>0</v>
      </c>
      <c r="AG400" s="129">
        <v>0</v>
      </c>
      <c r="AH400" s="129">
        <v>0</v>
      </c>
      <c r="AI400" s="129">
        <v>0</v>
      </c>
      <c r="AJ400" s="129">
        <v>0</v>
      </c>
      <c r="AK400" s="129">
        <v>0</v>
      </c>
      <c r="AL400" s="129"/>
      <c r="AM400" s="129"/>
      <c r="AN400" s="129"/>
      <c r="AO400" s="129"/>
      <c r="AP400" s="129"/>
      <c r="AQ400" s="117">
        <f t="shared" si="193"/>
        <v>0</v>
      </c>
      <c r="AS400" s="228">
        <v>0</v>
      </c>
      <c r="AT400" s="183" t="s">
        <v>606</v>
      </c>
      <c r="AU400" s="129">
        <f>SUM(AS428,AS434)</f>
        <v>2929</v>
      </c>
      <c r="AW400" s="142">
        <f t="shared" si="237"/>
        <v>0</v>
      </c>
      <c r="AX400" s="142">
        <f t="shared" si="236"/>
        <v>0</v>
      </c>
      <c r="AY400" s="142">
        <f t="shared" si="236"/>
        <v>0</v>
      </c>
      <c r="AZ400" s="142">
        <f t="shared" si="236"/>
        <v>0</v>
      </c>
      <c r="BA400" s="142">
        <f t="shared" si="236"/>
        <v>0</v>
      </c>
      <c r="BB400" s="142">
        <f t="shared" si="236"/>
        <v>0</v>
      </c>
      <c r="BC400" s="142">
        <f t="shared" si="236"/>
        <v>0</v>
      </c>
      <c r="BD400" s="142">
        <f t="shared" si="236"/>
        <v>0</v>
      </c>
      <c r="BE400" s="142">
        <f t="shared" si="236"/>
        <v>0</v>
      </c>
      <c r="BF400" s="142">
        <f t="shared" si="236"/>
        <v>0</v>
      </c>
      <c r="BG400" s="142">
        <f t="shared" si="236"/>
        <v>0</v>
      </c>
      <c r="BH400" s="142">
        <f t="shared" si="236"/>
        <v>0</v>
      </c>
      <c r="BI400" s="142">
        <f t="shared" si="236"/>
        <v>0</v>
      </c>
      <c r="BJ400" s="142">
        <f t="shared" si="236"/>
        <v>0</v>
      </c>
      <c r="BK400" s="142">
        <f t="shared" si="236"/>
        <v>0</v>
      </c>
      <c r="BL400" s="142">
        <f t="shared" si="236"/>
        <v>0</v>
      </c>
      <c r="BM400" s="142">
        <f t="shared" si="236"/>
        <v>0</v>
      </c>
      <c r="BN400" s="142">
        <f t="shared" si="236"/>
        <v>0</v>
      </c>
      <c r="BO400" s="142">
        <f t="shared" si="236"/>
        <v>0</v>
      </c>
      <c r="BP400" s="142">
        <f t="shared" si="236"/>
        <v>0</v>
      </c>
      <c r="BQ400" s="142">
        <f t="shared" si="236"/>
        <v>0</v>
      </c>
      <c r="BR400" s="142">
        <f t="shared" si="236"/>
        <v>0</v>
      </c>
      <c r="BS400" s="142">
        <f t="shared" si="236"/>
        <v>0</v>
      </c>
      <c r="BT400" s="142">
        <f t="shared" si="236"/>
        <v>0</v>
      </c>
      <c r="BU400" s="142">
        <f t="shared" si="236"/>
        <v>0</v>
      </c>
      <c r="BV400" s="142">
        <f t="shared" si="236"/>
        <v>0</v>
      </c>
      <c r="BW400" s="142">
        <f t="shared" si="236"/>
        <v>0</v>
      </c>
      <c r="BX400" s="142">
        <f t="shared" si="236"/>
        <v>0</v>
      </c>
      <c r="BY400" s="142">
        <f t="shared" si="236"/>
        <v>0</v>
      </c>
      <c r="BZ400" s="142">
        <f t="shared" si="236"/>
        <v>0</v>
      </c>
      <c r="CA400" s="142">
        <f t="shared" si="236"/>
        <v>0</v>
      </c>
      <c r="CB400" s="142">
        <f t="shared" si="236"/>
        <v>0</v>
      </c>
      <c r="CC400" s="142">
        <f t="shared" si="236"/>
        <v>0</v>
      </c>
      <c r="CD400" s="142">
        <f t="shared" si="236"/>
        <v>0</v>
      </c>
      <c r="CE400" s="142">
        <f t="shared" si="236"/>
        <v>0</v>
      </c>
      <c r="CF400" s="142">
        <f t="shared" si="236"/>
        <v>0</v>
      </c>
      <c r="CG400" s="142">
        <f t="shared" si="236"/>
        <v>0</v>
      </c>
      <c r="CH400" s="142">
        <f t="shared" si="236"/>
        <v>0</v>
      </c>
      <c r="CI400" s="142">
        <f t="shared" si="236"/>
        <v>0</v>
      </c>
      <c r="CJ400" s="142">
        <f t="shared" si="236"/>
        <v>0</v>
      </c>
      <c r="CK400" s="142">
        <f t="shared" si="236"/>
        <v>0</v>
      </c>
    </row>
    <row r="401" spans="2:89" x14ac:dyDescent="0.2">
      <c r="B401" s="144" t="str">
        <f t="shared" si="192"/>
        <v>206. Dotal puro o Capital Diferido</v>
      </c>
      <c r="C401" s="129">
        <v>0</v>
      </c>
      <c r="D401" s="129">
        <v>0</v>
      </c>
      <c r="E401" s="129">
        <v>0</v>
      </c>
      <c r="F401" s="129">
        <v>0</v>
      </c>
      <c r="G401" s="129">
        <v>0</v>
      </c>
      <c r="H401" s="129">
        <v>0</v>
      </c>
      <c r="I401" s="129">
        <v>0</v>
      </c>
      <c r="J401" s="129">
        <v>0</v>
      </c>
      <c r="K401" s="129">
        <v>0</v>
      </c>
      <c r="L401" s="129">
        <v>0</v>
      </c>
      <c r="M401" s="129">
        <v>0</v>
      </c>
      <c r="N401" s="129">
        <v>0</v>
      </c>
      <c r="O401" s="129">
        <v>0</v>
      </c>
      <c r="P401" s="129">
        <v>0</v>
      </c>
      <c r="Q401" s="129">
        <v>0</v>
      </c>
      <c r="R401" s="129">
        <v>0</v>
      </c>
      <c r="S401" s="129">
        <v>0</v>
      </c>
      <c r="T401" s="129">
        <v>0</v>
      </c>
      <c r="U401" s="129">
        <v>0</v>
      </c>
      <c r="V401" s="129">
        <v>0</v>
      </c>
      <c r="W401" s="129">
        <v>0</v>
      </c>
      <c r="X401" s="129">
        <v>0</v>
      </c>
      <c r="Y401" s="129">
        <v>0</v>
      </c>
      <c r="Z401" s="129">
        <v>0</v>
      </c>
      <c r="AA401" s="129">
        <v>0</v>
      </c>
      <c r="AB401" s="129">
        <v>0</v>
      </c>
      <c r="AC401" s="129">
        <v>0</v>
      </c>
      <c r="AD401" s="129">
        <v>0</v>
      </c>
      <c r="AE401" s="129">
        <v>0</v>
      </c>
      <c r="AF401" s="129">
        <v>0</v>
      </c>
      <c r="AG401" s="129">
        <v>0</v>
      </c>
      <c r="AH401" s="129">
        <v>0</v>
      </c>
      <c r="AI401" s="129">
        <v>0</v>
      </c>
      <c r="AJ401" s="129">
        <v>0</v>
      </c>
      <c r="AK401" s="129">
        <v>0</v>
      </c>
      <c r="AL401" s="129"/>
      <c r="AM401" s="129"/>
      <c r="AN401" s="129"/>
      <c r="AO401" s="129"/>
      <c r="AP401" s="129"/>
      <c r="AQ401" s="117">
        <f t="shared" si="193"/>
        <v>0</v>
      </c>
      <c r="AS401" s="228">
        <v>0</v>
      </c>
      <c r="AT401" s="216" t="s">
        <v>284</v>
      </c>
      <c r="AU401" s="187">
        <f>SUM(AU380,AU386:AU396,AU400)</f>
        <v>500035</v>
      </c>
      <c r="AW401" s="142">
        <f t="shared" si="237"/>
        <v>0</v>
      </c>
      <c r="AX401" s="142">
        <f t="shared" si="236"/>
        <v>0</v>
      </c>
      <c r="AY401" s="142">
        <f t="shared" si="236"/>
        <v>0</v>
      </c>
      <c r="AZ401" s="142">
        <f t="shared" si="236"/>
        <v>0</v>
      </c>
      <c r="BA401" s="142">
        <f t="shared" si="236"/>
        <v>0</v>
      </c>
      <c r="BB401" s="142">
        <f t="shared" si="236"/>
        <v>0</v>
      </c>
      <c r="BC401" s="142">
        <f t="shared" si="236"/>
        <v>0</v>
      </c>
      <c r="BD401" s="142">
        <f t="shared" si="236"/>
        <v>0</v>
      </c>
      <c r="BE401" s="142">
        <f t="shared" si="236"/>
        <v>0</v>
      </c>
      <c r="BF401" s="142">
        <f t="shared" si="236"/>
        <v>0</v>
      </c>
      <c r="BG401" s="142">
        <f t="shared" si="236"/>
        <v>0</v>
      </c>
      <c r="BH401" s="142">
        <f t="shared" si="236"/>
        <v>0</v>
      </c>
      <c r="BI401" s="142">
        <f t="shared" si="236"/>
        <v>0</v>
      </c>
      <c r="BJ401" s="142">
        <f t="shared" si="236"/>
        <v>0</v>
      </c>
      <c r="BK401" s="142">
        <f t="shared" si="236"/>
        <v>0</v>
      </c>
      <c r="BL401" s="142">
        <f t="shared" si="236"/>
        <v>0</v>
      </c>
      <c r="BM401" s="142">
        <f t="shared" si="236"/>
        <v>0</v>
      </c>
      <c r="BN401" s="142">
        <f t="shared" si="236"/>
        <v>0</v>
      </c>
      <c r="BO401" s="142">
        <f t="shared" si="236"/>
        <v>0</v>
      </c>
      <c r="BP401" s="142">
        <f t="shared" si="236"/>
        <v>0</v>
      </c>
      <c r="BQ401" s="142">
        <f t="shared" si="236"/>
        <v>0</v>
      </c>
      <c r="BR401" s="142">
        <f t="shared" si="236"/>
        <v>0</v>
      </c>
      <c r="BS401" s="142">
        <f t="shared" si="236"/>
        <v>0</v>
      </c>
      <c r="BT401" s="142">
        <f t="shared" si="236"/>
        <v>0</v>
      </c>
      <c r="BU401" s="142">
        <f t="shared" si="236"/>
        <v>0</v>
      </c>
      <c r="BV401" s="142">
        <f t="shared" si="236"/>
        <v>0</v>
      </c>
      <c r="BW401" s="142">
        <f t="shared" si="236"/>
        <v>0</v>
      </c>
      <c r="BX401" s="142">
        <f t="shared" si="236"/>
        <v>0</v>
      </c>
      <c r="BY401" s="142">
        <f t="shared" si="236"/>
        <v>0</v>
      </c>
      <c r="BZ401" s="142">
        <f t="shared" si="236"/>
        <v>0</v>
      </c>
      <c r="CA401" s="142">
        <f t="shared" si="236"/>
        <v>0</v>
      </c>
      <c r="CB401" s="142">
        <f t="shared" si="236"/>
        <v>0</v>
      </c>
      <c r="CC401" s="142">
        <f t="shared" si="236"/>
        <v>0</v>
      </c>
      <c r="CD401" s="142">
        <f t="shared" si="236"/>
        <v>0</v>
      </c>
      <c r="CE401" s="142">
        <f t="shared" si="236"/>
        <v>0</v>
      </c>
      <c r="CF401" s="142">
        <f t="shared" si="236"/>
        <v>0</v>
      </c>
      <c r="CG401" s="142">
        <f t="shared" si="236"/>
        <v>0</v>
      </c>
      <c r="CH401" s="142">
        <f t="shared" si="236"/>
        <v>0</v>
      </c>
      <c r="CI401" s="142">
        <f t="shared" si="236"/>
        <v>0</v>
      </c>
      <c r="CJ401" s="142">
        <f t="shared" si="236"/>
        <v>0</v>
      </c>
      <c r="CK401" s="142">
        <f t="shared" si="236"/>
        <v>0</v>
      </c>
    </row>
    <row r="402" spans="2:89" x14ac:dyDescent="0.2">
      <c r="B402" s="144" t="str">
        <f t="shared" si="192"/>
        <v>207. Protección Familiar</v>
      </c>
      <c r="C402" s="129">
        <v>0</v>
      </c>
      <c r="D402" s="129">
        <v>0</v>
      </c>
      <c r="E402" s="129">
        <v>0</v>
      </c>
      <c r="F402" s="129">
        <v>0</v>
      </c>
      <c r="G402" s="129">
        <v>0</v>
      </c>
      <c r="H402" s="129">
        <v>0</v>
      </c>
      <c r="I402" s="129">
        <v>0</v>
      </c>
      <c r="J402" s="129">
        <v>0</v>
      </c>
      <c r="K402" s="129">
        <v>0</v>
      </c>
      <c r="L402" s="129">
        <v>81</v>
      </c>
      <c r="M402" s="129">
        <v>0</v>
      </c>
      <c r="N402" s="129">
        <v>0</v>
      </c>
      <c r="O402" s="129">
        <v>0</v>
      </c>
      <c r="P402" s="129">
        <v>0</v>
      </c>
      <c r="Q402" s="129">
        <v>0</v>
      </c>
      <c r="R402" s="129">
        <v>8</v>
      </c>
      <c r="S402" s="129">
        <v>0</v>
      </c>
      <c r="T402" s="129">
        <v>0</v>
      </c>
      <c r="U402" s="129">
        <v>0</v>
      </c>
      <c r="V402" s="129">
        <v>0</v>
      </c>
      <c r="W402" s="129">
        <v>0</v>
      </c>
      <c r="X402" s="129">
        <v>0</v>
      </c>
      <c r="Y402" s="129">
        <v>0</v>
      </c>
      <c r="Z402" s="129">
        <v>0</v>
      </c>
      <c r="AA402" s="129">
        <v>0</v>
      </c>
      <c r="AB402" s="129">
        <v>0</v>
      </c>
      <c r="AC402" s="129">
        <v>0</v>
      </c>
      <c r="AD402" s="129">
        <v>0</v>
      </c>
      <c r="AE402" s="129">
        <v>0</v>
      </c>
      <c r="AF402" s="129">
        <v>0</v>
      </c>
      <c r="AG402" s="129">
        <v>0</v>
      </c>
      <c r="AH402" s="129">
        <v>0</v>
      </c>
      <c r="AI402" s="129">
        <v>0</v>
      </c>
      <c r="AJ402" s="129">
        <v>23</v>
      </c>
      <c r="AK402" s="129">
        <v>0</v>
      </c>
      <c r="AL402" s="129"/>
      <c r="AM402" s="129"/>
      <c r="AN402" s="129"/>
      <c r="AO402" s="129"/>
      <c r="AP402" s="129"/>
      <c r="AQ402" s="117">
        <f t="shared" si="193"/>
        <v>112</v>
      </c>
      <c r="AS402" s="228">
        <v>134</v>
      </c>
      <c r="AU402" s="148"/>
      <c r="AW402" s="142">
        <f t="shared" si="237"/>
        <v>0</v>
      </c>
      <c r="AX402" s="142">
        <f t="shared" si="236"/>
        <v>0</v>
      </c>
      <c r="AY402" s="142">
        <f t="shared" si="236"/>
        <v>0</v>
      </c>
      <c r="AZ402" s="142">
        <f t="shared" si="236"/>
        <v>0</v>
      </c>
      <c r="BA402" s="142">
        <f t="shared" si="236"/>
        <v>1000</v>
      </c>
      <c r="BB402" s="142">
        <f t="shared" si="236"/>
        <v>0</v>
      </c>
      <c r="BC402" s="142">
        <f t="shared" si="236"/>
        <v>0</v>
      </c>
      <c r="BD402" s="142">
        <f t="shared" si="236"/>
        <v>0</v>
      </c>
      <c r="BE402" s="142">
        <f t="shared" si="236"/>
        <v>0</v>
      </c>
      <c r="BF402" s="142">
        <f t="shared" si="236"/>
        <v>0</v>
      </c>
      <c r="BG402" s="142">
        <f t="shared" si="236"/>
        <v>0</v>
      </c>
      <c r="BH402" s="142">
        <f t="shared" si="236"/>
        <v>0</v>
      </c>
      <c r="BI402" s="142">
        <f t="shared" si="236"/>
        <v>0</v>
      </c>
      <c r="BJ402" s="142">
        <f t="shared" si="236"/>
        <v>0</v>
      </c>
      <c r="BK402" s="142">
        <f t="shared" si="236"/>
        <v>0</v>
      </c>
      <c r="BL402" s="142">
        <f t="shared" si="236"/>
        <v>0</v>
      </c>
      <c r="BM402" s="142">
        <f t="shared" ref="BM402:BM410" si="238">IF(AND(S272=0,S402=0),0,IF(ISERROR(S272/S402),1000,0))</f>
        <v>0</v>
      </c>
      <c r="BN402" s="142">
        <f t="shared" ref="BN402:BN410" si="239">IF(AND(T272=0,T402=0),0,IF(ISERROR(T272/T402),1000,0))</f>
        <v>0</v>
      </c>
      <c r="BO402" s="142">
        <f t="shared" ref="BO402:BO410" si="240">IF(AND(U272=0,U402=0),0,IF(ISERROR(U272/U402),1000,0))</f>
        <v>0</v>
      </c>
      <c r="BP402" s="142">
        <f t="shared" ref="BP402:BP410" si="241">IF(AND(V272=0,V402=0),0,IF(ISERROR(V272/V402),1000,0))</f>
        <v>0</v>
      </c>
      <c r="BQ402" s="142">
        <f t="shared" ref="BQ402:BQ410" si="242">IF(AND(W272=0,W402=0),0,IF(ISERROR(W272/W402),1000,0))</f>
        <v>0</v>
      </c>
      <c r="BR402" s="142">
        <f t="shared" ref="BR402:BR410" si="243">IF(AND(X272=0,X402=0),0,IF(ISERROR(X272/X402),1000,0))</f>
        <v>0</v>
      </c>
      <c r="BS402" s="142">
        <f t="shared" ref="BS402:BS410" si="244">IF(AND(Y272=0,Y402=0),0,IF(ISERROR(Y272/Y402),1000,0))</f>
        <v>0</v>
      </c>
      <c r="BT402" s="142">
        <f t="shared" ref="BT402:BT410" si="245">IF(AND(Z272=0,Z402=0),0,IF(ISERROR(Z272/Z402),1000,0))</f>
        <v>0</v>
      </c>
      <c r="BU402" s="142">
        <f t="shared" ref="BU402:BU410" si="246">IF(AND(AA272=0,AA402=0),0,IF(ISERROR(AA272/AA402),1000,0))</f>
        <v>1000</v>
      </c>
      <c r="BV402" s="142">
        <f t="shared" ref="BV402:BV410" si="247">IF(AND(AB272=0,AB402=0),0,IF(ISERROR(AB272/AB402),1000,0))</f>
        <v>0</v>
      </c>
      <c r="BW402" s="142">
        <f t="shared" ref="BW402:BW410" si="248">IF(AND(AC272=0,AC402=0),0,IF(ISERROR(AC272/AC402),1000,0))</f>
        <v>0</v>
      </c>
      <c r="BX402" s="142">
        <f t="shared" ref="BX402:BX410" si="249">IF(AND(AD272=0,AD402=0),0,IF(ISERROR(AD272/AD402),1000,0))</f>
        <v>0</v>
      </c>
      <c r="BY402" s="142">
        <f t="shared" ref="BY402:BY410" si="250">IF(AND(AE272=0,AE402=0),0,IF(ISERROR(AE272/AE402),1000,0))</f>
        <v>0</v>
      </c>
      <c r="BZ402" s="142">
        <f t="shared" ref="BZ402:BZ410" si="251">IF(AND(AF272=0,AF402=0),0,IF(ISERROR(AF272/AF402),1000,0))</f>
        <v>0</v>
      </c>
      <c r="CA402" s="142">
        <f t="shared" ref="CA402:CA410" si="252">IF(AND(AG272=0,AG402=0),0,IF(ISERROR(AG272/AG402),1000,0))</f>
        <v>0</v>
      </c>
      <c r="CB402" s="142">
        <f t="shared" ref="CB402:CB410" si="253">IF(AND(AH272=0,AH402=0),0,IF(ISERROR(AH272/AH402),1000,0))</f>
        <v>0</v>
      </c>
      <c r="CC402" s="142">
        <f t="shared" ref="CC402:CC410" si="254">IF(AND(AI272=0,AI402=0),0,IF(ISERROR(AI272/AI402),1000,0))</f>
        <v>0</v>
      </c>
      <c r="CD402" s="142">
        <f t="shared" ref="CD402:CD410" si="255">IF(AND(AJ272=0,AJ402=0),0,IF(ISERROR(AJ272/AJ402),1000,0))</f>
        <v>0</v>
      </c>
      <c r="CE402" s="142">
        <f t="shared" ref="CE402:CE410" si="256">IF(AND(AK272=0,AK402=0),0,IF(ISERROR(AK272/AK402),1000,0))</f>
        <v>1000</v>
      </c>
      <c r="CF402" s="142">
        <f t="shared" ref="CF402:CF410" si="257">IF(AND(AL272=0,AL402=0),0,IF(ISERROR(AL272/AL402),1000,0))</f>
        <v>0</v>
      </c>
      <c r="CG402" s="142">
        <f t="shared" ref="CG402:CG410" si="258">IF(AND(AM272=0,AM402=0),0,IF(ISERROR(AM272/AM402),1000,0))</f>
        <v>0</v>
      </c>
      <c r="CH402" s="142">
        <f t="shared" ref="CH402:CH410" si="259">IF(AND(AN272=0,AN402=0),0,IF(ISERROR(AN272/AN402),1000,0))</f>
        <v>0</v>
      </c>
      <c r="CI402" s="142">
        <f t="shared" ref="CI402:CI410" si="260">IF(AND(AO272=0,AO402=0),0,IF(ISERROR(AO272/AO402),1000,0))</f>
        <v>0</v>
      </c>
      <c r="CJ402" s="142">
        <f t="shared" ref="CJ402:CJ410" si="261">IF(AND(AP272=0,AP402=0),0,IF(ISERROR(AP272/AP402),1000,0))</f>
        <v>0</v>
      </c>
      <c r="CK402" s="142">
        <f t="shared" ref="CK402:CK410" si="262">IF(AND(AQ272=0,AQ402=0),0,IF(ISERROR(AQ272/AQ402),1000,0))</f>
        <v>0</v>
      </c>
    </row>
    <row r="403" spans="2:89" x14ac:dyDescent="0.2">
      <c r="B403" s="144" t="str">
        <f t="shared" si="192"/>
        <v>208. Incapacidad o Invalidez</v>
      </c>
      <c r="C403" s="129">
        <v>0</v>
      </c>
      <c r="D403" s="129">
        <v>0</v>
      </c>
      <c r="E403" s="129">
        <v>0</v>
      </c>
      <c r="F403" s="129">
        <v>3</v>
      </c>
      <c r="G403" s="129">
        <v>103</v>
      </c>
      <c r="H403" s="129">
        <v>0</v>
      </c>
      <c r="I403" s="129">
        <v>41</v>
      </c>
      <c r="J403" s="129">
        <v>33</v>
      </c>
      <c r="K403" s="129">
        <v>0</v>
      </c>
      <c r="L403" s="129">
        <v>0</v>
      </c>
      <c r="M403" s="129">
        <v>0</v>
      </c>
      <c r="N403" s="129">
        <v>0</v>
      </c>
      <c r="O403" s="129">
        <v>0</v>
      </c>
      <c r="P403" s="129">
        <v>0</v>
      </c>
      <c r="Q403" s="129">
        <v>0</v>
      </c>
      <c r="R403" s="129">
        <v>67</v>
      </c>
      <c r="S403" s="129">
        <v>0</v>
      </c>
      <c r="T403" s="129">
        <v>0</v>
      </c>
      <c r="U403" s="129">
        <v>82</v>
      </c>
      <c r="V403" s="129">
        <v>0</v>
      </c>
      <c r="W403" s="129">
        <v>0</v>
      </c>
      <c r="X403" s="129">
        <v>0</v>
      </c>
      <c r="Y403" s="129">
        <v>0</v>
      </c>
      <c r="Z403" s="129">
        <v>261</v>
      </c>
      <c r="AA403" s="129">
        <v>0</v>
      </c>
      <c r="AB403" s="129">
        <v>0</v>
      </c>
      <c r="AC403" s="129">
        <v>0</v>
      </c>
      <c r="AD403" s="129">
        <v>0</v>
      </c>
      <c r="AE403" s="129">
        <v>0</v>
      </c>
      <c r="AF403" s="129">
        <v>0</v>
      </c>
      <c r="AG403" s="129">
        <v>25</v>
      </c>
      <c r="AH403" s="129">
        <v>30</v>
      </c>
      <c r="AI403" s="129">
        <v>0</v>
      </c>
      <c r="AJ403" s="129">
        <v>120</v>
      </c>
      <c r="AK403" s="129">
        <v>0</v>
      </c>
      <c r="AL403" s="129"/>
      <c r="AM403" s="129"/>
      <c r="AN403" s="129"/>
      <c r="AO403" s="129"/>
      <c r="AP403" s="129"/>
      <c r="AQ403" s="117">
        <f t="shared" si="193"/>
        <v>765</v>
      </c>
      <c r="AS403" s="228">
        <v>1419</v>
      </c>
      <c r="AU403" s="148"/>
      <c r="AW403" s="142">
        <f t="shared" si="237"/>
        <v>0</v>
      </c>
      <c r="AX403" s="142">
        <f t="shared" ref="AX403:AX410" si="263">IF(AND(D273=0,D403=0),0,IF(ISERROR(D273/D403),1000,0))</f>
        <v>0</v>
      </c>
      <c r="AY403" s="142">
        <f t="shared" ref="AY403:AY410" si="264">IF(AND(E273=0,E403=0),0,IF(ISERROR(E273/E403),1000,0))</f>
        <v>0</v>
      </c>
      <c r="AZ403" s="142">
        <f t="shared" ref="AZ403:AZ410" si="265">IF(AND(F273=0,F403=0),0,IF(ISERROR(F273/F403),1000,0))</f>
        <v>0</v>
      </c>
      <c r="BA403" s="142">
        <f t="shared" ref="BA403:BA410" si="266">IF(AND(G273=0,G403=0),0,IF(ISERROR(G273/G403),1000,0))</f>
        <v>0</v>
      </c>
      <c r="BB403" s="142">
        <f t="shared" ref="BB403:BB410" si="267">IF(AND(H273=0,H403=0),0,IF(ISERROR(H273/H403),1000,0))</f>
        <v>0</v>
      </c>
      <c r="BC403" s="142">
        <f t="shared" ref="BC403:BC410" si="268">IF(AND(I273=0,I403=0),0,IF(ISERROR(I273/I403),1000,0))</f>
        <v>0</v>
      </c>
      <c r="BD403" s="142">
        <f t="shared" ref="BD403:BD410" si="269">IF(AND(J273=0,J403=0),0,IF(ISERROR(J273/J403),1000,0))</f>
        <v>0</v>
      </c>
      <c r="BE403" s="142">
        <f t="shared" ref="BE403:BE410" si="270">IF(AND(K273=0,K403=0),0,IF(ISERROR(K273/K403),1000,0))</f>
        <v>0</v>
      </c>
      <c r="BF403" s="142">
        <f t="shared" ref="BF403:BF410" si="271">IF(AND(L273=0,L403=0),0,IF(ISERROR(L273/L403),1000,0))</f>
        <v>1000</v>
      </c>
      <c r="BG403" s="142">
        <f t="shared" ref="BG403:BG410" si="272">IF(AND(M273=0,M403=0),0,IF(ISERROR(M273/M403),1000,0))</f>
        <v>0</v>
      </c>
      <c r="BH403" s="142">
        <f t="shared" ref="BH403:BH410" si="273">IF(AND(N273=0,N403=0),0,IF(ISERROR(N273/N403),1000,0))</f>
        <v>0</v>
      </c>
      <c r="BI403" s="142">
        <f t="shared" ref="BI403:BI410" si="274">IF(AND(O273=0,O403=0),0,IF(ISERROR(O273/O403),1000,0))</f>
        <v>0</v>
      </c>
      <c r="BJ403" s="142">
        <f t="shared" ref="BJ403:BJ410" si="275">IF(AND(P273=0,P403=0),0,IF(ISERROR(P273/P403),1000,0))</f>
        <v>1000</v>
      </c>
      <c r="BK403" s="142">
        <f t="shared" ref="BK403:BK410" si="276">IF(AND(Q273=0,Q403=0),0,IF(ISERROR(Q273/Q403),1000,0))</f>
        <v>0</v>
      </c>
      <c r="BL403" s="142">
        <f t="shared" ref="BL403:BL410" si="277">IF(AND(R273=0,R403=0),0,IF(ISERROR(R273/R403),1000,0))</f>
        <v>0</v>
      </c>
      <c r="BM403" s="142">
        <f t="shared" si="238"/>
        <v>0</v>
      </c>
      <c r="BN403" s="142">
        <f t="shared" si="239"/>
        <v>0</v>
      </c>
      <c r="BO403" s="142">
        <f t="shared" si="240"/>
        <v>0</v>
      </c>
      <c r="BP403" s="142">
        <f t="shared" si="241"/>
        <v>0</v>
      </c>
      <c r="BQ403" s="142">
        <f t="shared" si="242"/>
        <v>0</v>
      </c>
      <c r="BR403" s="142">
        <f t="shared" si="243"/>
        <v>0</v>
      </c>
      <c r="BS403" s="142">
        <f t="shared" si="244"/>
        <v>0</v>
      </c>
      <c r="BT403" s="142">
        <f t="shared" si="245"/>
        <v>0</v>
      </c>
      <c r="BU403" s="142">
        <f t="shared" si="246"/>
        <v>0</v>
      </c>
      <c r="BV403" s="142">
        <f t="shared" si="247"/>
        <v>0</v>
      </c>
      <c r="BW403" s="142">
        <f t="shared" si="248"/>
        <v>1000</v>
      </c>
      <c r="BX403" s="142">
        <f t="shared" si="249"/>
        <v>0</v>
      </c>
      <c r="BY403" s="142">
        <f t="shared" si="250"/>
        <v>0</v>
      </c>
      <c r="BZ403" s="142">
        <f t="shared" si="251"/>
        <v>0</v>
      </c>
      <c r="CA403" s="142">
        <f t="shared" si="252"/>
        <v>0</v>
      </c>
      <c r="CB403" s="142">
        <f t="shared" si="253"/>
        <v>0</v>
      </c>
      <c r="CC403" s="142">
        <f t="shared" si="254"/>
        <v>1000</v>
      </c>
      <c r="CD403" s="142">
        <f t="shared" si="255"/>
        <v>0</v>
      </c>
      <c r="CE403" s="142">
        <f t="shared" si="256"/>
        <v>1000</v>
      </c>
      <c r="CF403" s="142">
        <f t="shared" si="257"/>
        <v>0</v>
      </c>
      <c r="CG403" s="142">
        <f t="shared" si="258"/>
        <v>0</v>
      </c>
      <c r="CH403" s="142">
        <f t="shared" si="259"/>
        <v>0</v>
      </c>
      <c r="CI403" s="142">
        <f t="shared" si="260"/>
        <v>0</v>
      </c>
      <c r="CJ403" s="142">
        <f t="shared" si="261"/>
        <v>0</v>
      </c>
      <c r="CK403" s="142">
        <f t="shared" si="262"/>
        <v>0</v>
      </c>
    </row>
    <row r="404" spans="2:89" x14ac:dyDescent="0.2">
      <c r="B404" s="144" t="str">
        <f t="shared" si="192"/>
        <v>209. Salud</v>
      </c>
      <c r="C404" s="129">
        <v>0</v>
      </c>
      <c r="D404" s="129">
        <v>0</v>
      </c>
      <c r="E404" s="129">
        <v>0</v>
      </c>
      <c r="F404" s="129">
        <v>139</v>
      </c>
      <c r="G404" s="129">
        <v>308</v>
      </c>
      <c r="H404" s="129">
        <v>0</v>
      </c>
      <c r="I404" s="129">
        <v>74</v>
      </c>
      <c r="J404" s="129">
        <v>107</v>
      </c>
      <c r="K404" s="129">
        <v>0</v>
      </c>
      <c r="L404" s="129">
        <v>1406</v>
      </c>
      <c r="M404" s="129">
        <v>0</v>
      </c>
      <c r="N404" s="129">
        <v>1</v>
      </c>
      <c r="O404" s="129">
        <v>0</v>
      </c>
      <c r="P404" s="129">
        <v>0</v>
      </c>
      <c r="Q404" s="129">
        <v>0</v>
      </c>
      <c r="R404" s="129">
        <v>135</v>
      </c>
      <c r="S404" s="129">
        <v>0</v>
      </c>
      <c r="T404" s="129">
        <v>0</v>
      </c>
      <c r="U404" s="129">
        <v>34</v>
      </c>
      <c r="V404" s="129">
        <v>0</v>
      </c>
      <c r="W404" s="129">
        <v>0</v>
      </c>
      <c r="X404" s="129">
        <v>0</v>
      </c>
      <c r="Y404" s="129">
        <v>2</v>
      </c>
      <c r="Z404" s="129">
        <v>286</v>
      </c>
      <c r="AA404" s="129">
        <v>0</v>
      </c>
      <c r="AB404" s="129">
        <v>0</v>
      </c>
      <c r="AC404" s="129">
        <v>0</v>
      </c>
      <c r="AD404" s="129">
        <v>0</v>
      </c>
      <c r="AE404" s="129">
        <v>0</v>
      </c>
      <c r="AF404" s="129">
        <v>0</v>
      </c>
      <c r="AG404" s="129">
        <v>0</v>
      </c>
      <c r="AH404" s="129">
        <v>48</v>
      </c>
      <c r="AI404" s="129">
        <v>0</v>
      </c>
      <c r="AJ404" s="129">
        <v>189</v>
      </c>
      <c r="AK404" s="129">
        <v>0</v>
      </c>
      <c r="AL404" s="129"/>
      <c r="AM404" s="129"/>
      <c r="AN404" s="129"/>
      <c r="AO404" s="129"/>
      <c r="AP404" s="129"/>
      <c r="AQ404" s="117">
        <f t="shared" si="193"/>
        <v>2729</v>
      </c>
      <c r="AS404" s="228">
        <v>2316</v>
      </c>
      <c r="AU404" s="148"/>
      <c r="AW404" s="142">
        <f t="shared" si="237"/>
        <v>0</v>
      </c>
      <c r="AX404" s="142">
        <f t="shared" si="263"/>
        <v>1000</v>
      </c>
      <c r="AY404" s="142">
        <f t="shared" si="264"/>
        <v>1000</v>
      </c>
      <c r="AZ404" s="142">
        <f t="shared" si="265"/>
        <v>0</v>
      </c>
      <c r="BA404" s="142">
        <f t="shared" si="266"/>
        <v>0</v>
      </c>
      <c r="BB404" s="142">
        <f t="shared" si="267"/>
        <v>0</v>
      </c>
      <c r="BC404" s="142">
        <f t="shared" si="268"/>
        <v>0</v>
      </c>
      <c r="BD404" s="142">
        <f t="shared" si="269"/>
        <v>0</v>
      </c>
      <c r="BE404" s="142">
        <f t="shared" si="270"/>
        <v>0</v>
      </c>
      <c r="BF404" s="142">
        <f t="shared" si="271"/>
        <v>0</v>
      </c>
      <c r="BG404" s="142">
        <f t="shared" si="272"/>
        <v>0</v>
      </c>
      <c r="BH404" s="142">
        <f t="shared" si="273"/>
        <v>0</v>
      </c>
      <c r="BI404" s="142">
        <f t="shared" si="274"/>
        <v>0</v>
      </c>
      <c r="BJ404" s="142">
        <f t="shared" si="275"/>
        <v>1000</v>
      </c>
      <c r="BK404" s="142">
        <f t="shared" si="276"/>
        <v>0</v>
      </c>
      <c r="BL404" s="142">
        <f t="shared" si="277"/>
        <v>0</v>
      </c>
      <c r="BM404" s="142">
        <f t="shared" si="238"/>
        <v>0</v>
      </c>
      <c r="BN404" s="142">
        <f t="shared" si="239"/>
        <v>0</v>
      </c>
      <c r="BO404" s="142">
        <f t="shared" si="240"/>
        <v>0</v>
      </c>
      <c r="BP404" s="142">
        <f t="shared" si="241"/>
        <v>0</v>
      </c>
      <c r="BQ404" s="142">
        <f t="shared" si="242"/>
        <v>0</v>
      </c>
      <c r="BR404" s="142">
        <f t="shared" si="243"/>
        <v>0</v>
      </c>
      <c r="BS404" s="142">
        <f t="shared" si="244"/>
        <v>0</v>
      </c>
      <c r="BT404" s="142">
        <f t="shared" si="245"/>
        <v>0</v>
      </c>
      <c r="BU404" s="142">
        <f t="shared" si="246"/>
        <v>0</v>
      </c>
      <c r="BV404" s="142">
        <f t="shared" si="247"/>
        <v>0</v>
      </c>
      <c r="BW404" s="142">
        <f t="shared" si="248"/>
        <v>0</v>
      </c>
      <c r="BX404" s="142">
        <f t="shared" si="249"/>
        <v>0</v>
      </c>
      <c r="BY404" s="142">
        <f t="shared" si="250"/>
        <v>1000</v>
      </c>
      <c r="BZ404" s="142">
        <f t="shared" si="251"/>
        <v>0</v>
      </c>
      <c r="CA404" s="142">
        <f t="shared" si="252"/>
        <v>0</v>
      </c>
      <c r="CB404" s="142">
        <f t="shared" si="253"/>
        <v>0</v>
      </c>
      <c r="CC404" s="142">
        <f t="shared" si="254"/>
        <v>0</v>
      </c>
      <c r="CD404" s="142">
        <f t="shared" si="255"/>
        <v>0</v>
      </c>
      <c r="CE404" s="142">
        <f t="shared" si="256"/>
        <v>1000</v>
      </c>
      <c r="CF404" s="142">
        <f t="shared" si="257"/>
        <v>0</v>
      </c>
      <c r="CG404" s="142">
        <f t="shared" si="258"/>
        <v>0</v>
      </c>
      <c r="CH404" s="142">
        <f t="shared" si="259"/>
        <v>0</v>
      </c>
      <c r="CI404" s="142">
        <f t="shared" si="260"/>
        <v>0</v>
      </c>
      <c r="CJ404" s="142">
        <f t="shared" si="261"/>
        <v>0</v>
      </c>
      <c r="CK404" s="142">
        <f t="shared" si="262"/>
        <v>0</v>
      </c>
    </row>
    <row r="405" spans="2:89" x14ac:dyDescent="0.2">
      <c r="B405" s="144" t="str">
        <f t="shared" si="192"/>
        <v>210. Accidentes Personales</v>
      </c>
      <c r="C405" s="129">
        <v>0</v>
      </c>
      <c r="D405" s="129">
        <v>0</v>
      </c>
      <c r="E405" s="129">
        <v>2</v>
      </c>
      <c r="F405" s="129">
        <v>34</v>
      </c>
      <c r="G405" s="129">
        <v>177</v>
      </c>
      <c r="H405" s="129">
        <v>0</v>
      </c>
      <c r="I405" s="129">
        <v>0</v>
      </c>
      <c r="J405" s="129">
        <v>34</v>
      </c>
      <c r="K405" s="129">
        <v>0</v>
      </c>
      <c r="L405" s="129">
        <v>0</v>
      </c>
      <c r="M405" s="129">
        <v>0</v>
      </c>
      <c r="N405" s="129">
        <v>0</v>
      </c>
      <c r="O405" s="129">
        <v>0</v>
      </c>
      <c r="P405" s="129">
        <v>0</v>
      </c>
      <c r="Q405" s="129">
        <v>0</v>
      </c>
      <c r="R405" s="129">
        <v>78</v>
      </c>
      <c r="S405" s="129">
        <v>0</v>
      </c>
      <c r="T405" s="129">
        <v>0</v>
      </c>
      <c r="U405" s="129">
        <v>90</v>
      </c>
      <c r="V405" s="129">
        <v>1</v>
      </c>
      <c r="W405" s="129">
        <v>0</v>
      </c>
      <c r="X405" s="129">
        <v>0</v>
      </c>
      <c r="Y405" s="129">
        <v>114</v>
      </c>
      <c r="Z405" s="129">
        <v>114</v>
      </c>
      <c r="AA405" s="129">
        <v>1</v>
      </c>
      <c r="AB405" s="129">
        <v>0</v>
      </c>
      <c r="AC405" s="129">
        <v>0</v>
      </c>
      <c r="AD405" s="129">
        <v>0</v>
      </c>
      <c r="AE405" s="129">
        <v>0</v>
      </c>
      <c r="AF405" s="129">
        <v>0</v>
      </c>
      <c r="AG405" s="129">
        <v>36</v>
      </c>
      <c r="AH405" s="129">
        <v>36</v>
      </c>
      <c r="AI405" s="129">
        <v>0</v>
      </c>
      <c r="AJ405" s="129">
        <v>76</v>
      </c>
      <c r="AK405" s="129">
        <v>0</v>
      </c>
      <c r="AL405" s="129"/>
      <c r="AM405" s="129"/>
      <c r="AN405" s="129"/>
      <c r="AO405" s="129"/>
      <c r="AP405" s="129"/>
      <c r="AQ405" s="117">
        <f t="shared" si="193"/>
        <v>793</v>
      </c>
      <c r="AS405" s="228">
        <v>1246</v>
      </c>
      <c r="AU405" s="148"/>
      <c r="AW405" s="142">
        <f t="shared" si="237"/>
        <v>0</v>
      </c>
      <c r="AX405" s="142">
        <f t="shared" si="263"/>
        <v>0</v>
      </c>
      <c r="AY405" s="142">
        <f t="shared" si="264"/>
        <v>0</v>
      </c>
      <c r="AZ405" s="142">
        <f t="shared" si="265"/>
        <v>0</v>
      </c>
      <c r="BA405" s="142">
        <f t="shared" si="266"/>
        <v>0</v>
      </c>
      <c r="BB405" s="142">
        <f t="shared" si="267"/>
        <v>0</v>
      </c>
      <c r="BC405" s="142">
        <f t="shared" si="268"/>
        <v>0</v>
      </c>
      <c r="BD405" s="142">
        <f t="shared" si="269"/>
        <v>0</v>
      </c>
      <c r="BE405" s="142">
        <f t="shared" si="270"/>
        <v>0</v>
      </c>
      <c r="BF405" s="142">
        <f t="shared" si="271"/>
        <v>1000</v>
      </c>
      <c r="BG405" s="142">
        <f t="shared" si="272"/>
        <v>0</v>
      </c>
      <c r="BH405" s="142">
        <f t="shared" si="273"/>
        <v>1000</v>
      </c>
      <c r="BI405" s="142">
        <f t="shared" si="274"/>
        <v>0</v>
      </c>
      <c r="BJ405" s="142">
        <f t="shared" si="275"/>
        <v>1000</v>
      </c>
      <c r="BK405" s="142">
        <f t="shared" si="276"/>
        <v>0</v>
      </c>
      <c r="BL405" s="142">
        <f t="shared" si="277"/>
        <v>0</v>
      </c>
      <c r="BM405" s="142">
        <f t="shared" si="238"/>
        <v>0</v>
      </c>
      <c r="BN405" s="142">
        <f t="shared" si="239"/>
        <v>0</v>
      </c>
      <c r="BO405" s="142">
        <f t="shared" si="240"/>
        <v>0</v>
      </c>
      <c r="BP405" s="142">
        <f t="shared" si="241"/>
        <v>0</v>
      </c>
      <c r="BQ405" s="142">
        <f t="shared" si="242"/>
        <v>0</v>
      </c>
      <c r="BR405" s="142">
        <f t="shared" si="243"/>
        <v>1000</v>
      </c>
      <c r="BS405" s="142">
        <f t="shared" si="244"/>
        <v>0</v>
      </c>
      <c r="BT405" s="142">
        <f t="shared" si="245"/>
        <v>0</v>
      </c>
      <c r="BU405" s="142">
        <f t="shared" si="246"/>
        <v>0</v>
      </c>
      <c r="BV405" s="142">
        <f t="shared" si="247"/>
        <v>0</v>
      </c>
      <c r="BW405" s="142">
        <f t="shared" si="248"/>
        <v>0</v>
      </c>
      <c r="BX405" s="142">
        <f t="shared" si="249"/>
        <v>0</v>
      </c>
      <c r="BY405" s="142">
        <f t="shared" si="250"/>
        <v>0</v>
      </c>
      <c r="BZ405" s="142">
        <f t="shared" si="251"/>
        <v>0</v>
      </c>
      <c r="CA405" s="142">
        <f t="shared" si="252"/>
        <v>0</v>
      </c>
      <c r="CB405" s="142">
        <f t="shared" si="253"/>
        <v>0</v>
      </c>
      <c r="CC405" s="142">
        <f t="shared" si="254"/>
        <v>1000</v>
      </c>
      <c r="CD405" s="142">
        <f t="shared" si="255"/>
        <v>0</v>
      </c>
      <c r="CE405" s="142">
        <f t="shared" si="256"/>
        <v>1000</v>
      </c>
      <c r="CF405" s="142">
        <f t="shared" si="257"/>
        <v>0</v>
      </c>
      <c r="CG405" s="142">
        <f t="shared" si="258"/>
        <v>0</v>
      </c>
      <c r="CH405" s="142">
        <f t="shared" si="259"/>
        <v>0</v>
      </c>
      <c r="CI405" s="142">
        <f t="shared" si="260"/>
        <v>0</v>
      </c>
      <c r="CJ405" s="142">
        <f t="shared" si="261"/>
        <v>0</v>
      </c>
      <c r="CK405" s="142">
        <f t="shared" si="262"/>
        <v>0</v>
      </c>
    </row>
    <row r="406" spans="2:89" x14ac:dyDescent="0.2">
      <c r="B406" s="144" t="str">
        <f t="shared" si="192"/>
        <v>211. Asistencia</v>
      </c>
      <c r="C406" s="129">
        <v>0</v>
      </c>
      <c r="D406" s="129">
        <v>0</v>
      </c>
      <c r="E406" s="129">
        <v>0</v>
      </c>
      <c r="F406" s="129">
        <v>0</v>
      </c>
      <c r="G406" s="129">
        <v>25</v>
      </c>
      <c r="H406" s="129">
        <v>0</v>
      </c>
      <c r="I406" s="129">
        <v>0</v>
      </c>
      <c r="J406" s="129">
        <v>0</v>
      </c>
      <c r="K406" s="129">
        <v>0</v>
      </c>
      <c r="L406" s="129">
        <v>0</v>
      </c>
      <c r="M406" s="129">
        <v>0</v>
      </c>
      <c r="N406" s="129">
        <v>0</v>
      </c>
      <c r="O406" s="129">
        <v>0</v>
      </c>
      <c r="P406" s="129">
        <v>0</v>
      </c>
      <c r="Q406" s="129">
        <v>0</v>
      </c>
      <c r="R406" s="129">
        <v>0</v>
      </c>
      <c r="S406" s="129">
        <v>0</v>
      </c>
      <c r="T406" s="129">
        <v>0</v>
      </c>
      <c r="U406" s="129">
        <v>0</v>
      </c>
      <c r="V406" s="129">
        <v>0</v>
      </c>
      <c r="W406" s="129">
        <v>0</v>
      </c>
      <c r="X406" s="129">
        <v>0</v>
      </c>
      <c r="Y406" s="129">
        <v>0</v>
      </c>
      <c r="Z406" s="129">
        <v>0</v>
      </c>
      <c r="AA406" s="129">
        <v>0</v>
      </c>
      <c r="AB406" s="129">
        <v>0</v>
      </c>
      <c r="AC406" s="129">
        <v>0</v>
      </c>
      <c r="AD406" s="129">
        <v>0</v>
      </c>
      <c r="AE406" s="129">
        <v>0</v>
      </c>
      <c r="AF406" s="129">
        <v>0</v>
      </c>
      <c r="AG406" s="129">
        <v>0</v>
      </c>
      <c r="AH406" s="129">
        <v>0</v>
      </c>
      <c r="AI406" s="129">
        <v>0</v>
      </c>
      <c r="AJ406" s="129">
        <v>0</v>
      </c>
      <c r="AK406" s="129">
        <v>0</v>
      </c>
      <c r="AL406" s="129"/>
      <c r="AM406" s="129"/>
      <c r="AN406" s="129"/>
      <c r="AO406" s="129"/>
      <c r="AP406" s="129"/>
      <c r="AQ406" s="117">
        <f t="shared" si="193"/>
        <v>25</v>
      </c>
      <c r="AS406" s="228">
        <v>38</v>
      </c>
      <c r="AU406" s="148"/>
      <c r="AW406" s="142">
        <f t="shared" si="237"/>
        <v>0</v>
      </c>
      <c r="AX406" s="142">
        <f t="shared" si="263"/>
        <v>0</v>
      </c>
      <c r="AY406" s="142">
        <f t="shared" si="264"/>
        <v>0</v>
      </c>
      <c r="AZ406" s="142">
        <f t="shared" si="265"/>
        <v>1000</v>
      </c>
      <c r="BA406" s="142">
        <f t="shared" si="266"/>
        <v>0</v>
      </c>
      <c r="BB406" s="142">
        <f t="shared" si="267"/>
        <v>0</v>
      </c>
      <c r="BC406" s="142">
        <f t="shared" si="268"/>
        <v>0</v>
      </c>
      <c r="BD406" s="142">
        <f t="shared" si="269"/>
        <v>0</v>
      </c>
      <c r="BE406" s="142">
        <f t="shared" si="270"/>
        <v>0</v>
      </c>
      <c r="BF406" s="142">
        <f t="shared" si="271"/>
        <v>0</v>
      </c>
      <c r="BG406" s="142">
        <f t="shared" si="272"/>
        <v>0</v>
      </c>
      <c r="BH406" s="142">
        <f t="shared" si="273"/>
        <v>0</v>
      </c>
      <c r="BI406" s="142">
        <f t="shared" si="274"/>
        <v>0</v>
      </c>
      <c r="BJ406" s="142">
        <f t="shared" si="275"/>
        <v>0</v>
      </c>
      <c r="BK406" s="142">
        <f t="shared" si="276"/>
        <v>0</v>
      </c>
      <c r="BL406" s="142">
        <f t="shared" si="277"/>
        <v>0</v>
      </c>
      <c r="BM406" s="142">
        <f t="shared" si="238"/>
        <v>0</v>
      </c>
      <c r="BN406" s="142">
        <f t="shared" si="239"/>
        <v>0</v>
      </c>
      <c r="BO406" s="142">
        <f t="shared" si="240"/>
        <v>0</v>
      </c>
      <c r="BP406" s="142">
        <f t="shared" si="241"/>
        <v>0</v>
      </c>
      <c r="BQ406" s="142">
        <f t="shared" si="242"/>
        <v>0</v>
      </c>
      <c r="BR406" s="142">
        <f t="shared" si="243"/>
        <v>0</v>
      </c>
      <c r="BS406" s="142">
        <f t="shared" si="244"/>
        <v>1000</v>
      </c>
      <c r="BT406" s="142">
        <f t="shared" si="245"/>
        <v>1000</v>
      </c>
      <c r="BU406" s="142">
        <f t="shared" si="246"/>
        <v>0</v>
      </c>
      <c r="BV406" s="142">
        <f t="shared" si="247"/>
        <v>0</v>
      </c>
      <c r="BW406" s="142">
        <f t="shared" si="248"/>
        <v>0</v>
      </c>
      <c r="BX406" s="142">
        <f t="shared" si="249"/>
        <v>0</v>
      </c>
      <c r="BY406" s="142">
        <f t="shared" si="250"/>
        <v>0</v>
      </c>
      <c r="BZ406" s="142">
        <f t="shared" si="251"/>
        <v>0</v>
      </c>
      <c r="CA406" s="142">
        <f t="shared" si="252"/>
        <v>0</v>
      </c>
      <c r="CB406" s="142">
        <f t="shared" si="253"/>
        <v>0</v>
      </c>
      <c r="CC406" s="142">
        <f t="shared" si="254"/>
        <v>0</v>
      </c>
      <c r="CD406" s="142">
        <f t="shared" si="255"/>
        <v>0</v>
      </c>
      <c r="CE406" s="142">
        <f t="shared" si="256"/>
        <v>0</v>
      </c>
      <c r="CF406" s="142">
        <f t="shared" si="257"/>
        <v>0</v>
      </c>
      <c r="CG406" s="142">
        <f t="shared" si="258"/>
        <v>0</v>
      </c>
      <c r="CH406" s="142">
        <f t="shared" si="259"/>
        <v>0</v>
      </c>
      <c r="CI406" s="142">
        <f t="shared" si="260"/>
        <v>0</v>
      </c>
      <c r="CJ406" s="142">
        <f t="shared" si="261"/>
        <v>0</v>
      </c>
      <c r="CK406" s="142">
        <f t="shared" si="262"/>
        <v>0</v>
      </c>
    </row>
    <row r="407" spans="2:89" x14ac:dyDescent="0.2">
      <c r="B407" s="144" t="str">
        <f t="shared" si="192"/>
        <v>212. Desgravamen Hipotecario</v>
      </c>
      <c r="C407" s="129">
        <v>0</v>
      </c>
      <c r="D407" s="129">
        <v>0</v>
      </c>
      <c r="E407" s="129">
        <v>0</v>
      </c>
      <c r="F407" s="129">
        <v>0</v>
      </c>
      <c r="G407" s="129">
        <v>0</v>
      </c>
      <c r="H407" s="129">
        <v>0</v>
      </c>
      <c r="I407" s="129">
        <v>0</v>
      </c>
      <c r="J407" s="129">
        <v>0</v>
      </c>
      <c r="K407" s="129">
        <v>0</v>
      </c>
      <c r="L407" s="129">
        <v>0</v>
      </c>
      <c r="M407" s="129">
        <v>0</v>
      </c>
      <c r="N407" s="129">
        <v>0</v>
      </c>
      <c r="O407" s="129">
        <v>0</v>
      </c>
      <c r="P407" s="129">
        <v>0</v>
      </c>
      <c r="Q407" s="129">
        <v>0</v>
      </c>
      <c r="R407" s="129">
        <v>0</v>
      </c>
      <c r="S407" s="129">
        <v>0</v>
      </c>
      <c r="T407" s="129">
        <v>0</v>
      </c>
      <c r="U407" s="129">
        <v>3</v>
      </c>
      <c r="V407" s="129">
        <v>0</v>
      </c>
      <c r="W407" s="129">
        <v>0</v>
      </c>
      <c r="X407" s="129">
        <v>0</v>
      </c>
      <c r="Y407" s="129">
        <v>0</v>
      </c>
      <c r="Z407" s="129">
        <v>0</v>
      </c>
      <c r="AA407" s="129">
        <v>0</v>
      </c>
      <c r="AB407" s="129">
        <v>0</v>
      </c>
      <c r="AC407" s="129">
        <v>0</v>
      </c>
      <c r="AD407" s="129">
        <v>0</v>
      </c>
      <c r="AE407" s="129">
        <v>0</v>
      </c>
      <c r="AF407" s="129">
        <v>0</v>
      </c>
      <c r="AG407" s="129">
        <v>5</v>
      </c>
      <c r="AH407" s="129">
        <v>0</v>
      </c>
      <c r="AI407" s="129">
        <v>0</v>
      </c>
      <c r="AJ407" s="129">
        <v>0</v>
      </c>
      <c r="AK407" s="129">
        <v>0</v>
      </c>
      <c r="AL407" s="129"/>
      <c r="AM407" s="129"/>
      <c r="AN407" s="129"/>
      <c r="AO407" s="129"/>
      <c r="AP407" s="129"/>
      <c r="AQ407" s="117">
        <f t="shared" si="193"/>
        <v>8</v>
      </c>
      <c r="AS407" s="228">
        <v>7</v>
      </c>
      <c r="AU407" s="148"/>
      <c r="AW407" s="142">
        <f t="shared" si="237"/>
        <v>0</v>
      </c>
      <c r="AX407" s="142">
        <f t="shared" si="263"/>
        <v>0</v>
      </c>
      <c r="AY407" s="142">
        <f t="shared" si="264"/>
        <v>0</v>
      </c>
      <c r="AZ407" s="142">
        <f t="shared" si="265"/>
        <v>0</v>
      </c>
      <c r="BA407" s="142">
        <f t="shared" si="266"/>
        <v>0</v>
      </c>
      <c r="BB407" s="142">
        <f t="shared" si="267"/>
        <v>0</v>
      </c>
      <c r="BC407" s="142">
        <f t="shared" si="268"/>
        <v>0</v>
      </c>
      <c r="BD407" s="142">
        <f t="shared" si="269"/>
        <v>0</v>
      </c>
      <c r="BE407" s="142">
        <f t="shared" si="270"/>
        <v>0</v>
      </c>
      <c r="BF407" s="142">
        <f t="shared" si="271"/>
        <v>0</v>
      </c>
      <c r="BG407" s="142">
        <f t="shared" si="272"/>
        <v>0</v>
      </c>
      <c r="BH407" s="142">
        <f t="shared" si="273"/>
        <v>0</v>
      </c>
      <c r="BI407" s="142">
        <f t="shared" si="274"/>
        <v>0</v>
      </c>
      <c r="BJ407" s="142">
        <f t="shared" si="275"/>
        <v>0</v>
      </c>
      <c r="BK407" s="142">
        <f t="shared" si="276"/>
        <v>0</v>
      </c>
      <c r="BL407" s="142">
        <f t="shared" si="277"/>
        <v>0</v>
      </c>
      <c r="BM407" s="142">
        <f t="shared" si="238"/>
        <v>0</v>
      </c>
      <c r="BN407" s="142">
        <f t="shared" si="239"/>
        <v>0</v>
      </c>
      <c r="BO407" s="142">
        <f t="shared" si="240"/>
        <v>0</v>
      </c>
      <c r="BP407" s="142">
        <f t="shared" si="241"/>
        <v>0</v>
      </c>
      <c r="BQ407" s="142">
        <f t="shared" si="242"/>
        <v>0</v>
      </c>
      <c r="BR407" s="142">
        <f t="shared" si="243"/>
        <v>0</v>
      </c>
      <c r="BS407" s="142">
        <f t="shared" si="244"/>
        <v>1000</v>
      </c>
      <c r="BT407" s="142">
        <f t="shared" si="245"/>
        <v>0</v>
      </c>
      <c r="BU407" s="142">
        <f t="shared" si="246"/>
        <v>0</v>
      </c>
      <c r="BV407" s="142">
        <f t="shared" si="247"/>
        <v>0</v>
      </c>
      <c r="BW407" s="142">
        <f t="shared" si="248"/>
        <v>1000</v>
      </c>
      <c r="BX407" s="142">
        <f t="shared" si="249"/>
        <v>0</v>
      </c>
      <c r="BY407" s="142">
        <f t="shared" si="250"/>
        <v>0</v>
      </c>
      <c r="BZ407" s="142">
        <f t="shared" si="251"/>
        <v>0</v>
      </c>
      <c r="CA407" s="142">
        <f t="shared" si="252"/>
        <v>0</v>
      </c>
      <c r="CB407" s="142">
        <f t="shared" si="253"/>
        <v>0</v>
      </c>
      <c r="CC407" s="142">
        <f t="shared" si="254"/>
        <v>0</v>
      </c>
      <c r="CD407" s="142">
        <f t="shared" si="255"/>
        <v>0</v>
      </c>
      <c r="CE407" s="142">
        <f t="shared" si="256"/>
        <v>0</v>
      </c>
      <c r="CF407" s="142">
        <f t="shared" si="257"/>
        <v>0</v>
      </c>
      <c r="CG407" s="142">
        <f t="shared" si="258"/>
        <v>0</v>
      </c>
      <c r="CH407" s="142">
        <f t="shared" si="259"/>
        <v>0</v>
      </c>
      <c r="CI407" s="142">
        <f t="shared" si="260"/>
        <v>0</v>
      </c>
      <c r="CJ407" s="142">
        <f t="shared" si="261"/>
        <v>0</v>
      </c>
      <c r="CK407" s="142">
        <f t="shared" si="262"/>
        <v>0</v>
      </c>
    </row>
    <row r="408" spans="2:89" x14ac:dyDescent="0.2">
      <c r="B408" s="144" t="str">
        <f t="shared" si="192"/>
        <v>213. Desgravamen Consumos y Otros</v>
      </c>
      <c r="C408" s="129">
        <v>0</v>
      </c>
      <c r="D408" s="129">
        <v>0</v>
      </c>
      <c r="E408" s="129">
        <v>0</v>
      </c>
      <c r="F408" s="129">
        <v>1</v>
      </c>
      <c r="G408" s="129">
        <v>0</v>
      </c>
      <c r="H408" s="129">
        <v>0</v>
      </c>
      <c r="I408" s="129">
        <v>0</v>
      </c>
      <c r="J408" s="129">
        <v>0</v>
      </c>
      <c r="K408" s="129">
        <v>0</v>
      </c>
      <c r="L408" s="129">
        <v>0</v>
      </c>
      <c r="M408" s="129">
        <v>0</v>
      </c>
      <c r="N408" s="129">
        <v>0</v>
      </c>
      <c r="O408" s="129">
        <v>0</v>
      </c>
      <c r="P408" s="129">
        <v>0</v>
      </c>
      <c r="Q408" s="129">
        <v>1945</v>
      </c>
      <c r="R408" s="129">
        <v>0</v>
      </c>
      <c r="S408" s="129">
        <v>0</v>
      </c>
      <c r="T408" s="129">
        <v>0</v>
      </c>
      <c r="U408" s="129">
        <v>2</v>
      </c>
      <c r="V408" s="129">
        <v>1</v>
      </c>
      <c r="W408" s="129">
        <v>0</v>
      </c>
      <c r="X408" s="129">
        <v>0</v>
      </c>
      <c r="Y408" s="129">
        <v>1</v>
      </c>
      <c r="Z408" s="129">
        <v>0</v>
      </c>
      <c r="AA408" s="129">
        <v>0</v>
      </c>
      <c r="AB408" s="129">
        <v>0</v>
      </c>
      <c r="AC408" s="129">
        <v>0</v>
      </c>
      <c r="AD408" s="129">
        <v>0</v>
      </c>
      <c r="AE408" s="129">
        <v>0</v>
      </c>
      <c r="AF408" s="129">
        <v>0</v>
      </c>
      <c r="AG408" s="129">
        <v>13</v>
      </c>
      <c r="AH408" s="129">
        <v>0</v>
      </c>
      <c r="AI408" s="129">
        <v>0</v>
      </c>
      <c r="AJ408" s="129">
        <v>0</v>
      </c>
      <c r="AK408" s="129">
        <v>0</v>
      </c>
      <c r="AL408" s="129"/>
      <c r="AM408" s="129"/>
      <c r="AN408" s="129"/>
      <c r="AO408" s="129"/>
      <c r="AP408" s="129"/>
      <c r="AQ408" s="117">
        <f t="shared" si="193"/>
        <v>1963</v>
      </c>
      <c r="AS408" s="228">
        <v>4162</v>
      </c>
      <c r="AU408" s="148"/>
      <c r="AW408" s="142">
        <f t="shared" si="237"/>
        <v>0</v>
      </c>
      <c r="AX408" s="142">
        <f t="shared" si="263"/>
        <v>0</v>
      </c>
      <c r="AY408" s="142">
        <f t="shared" si="264"/>
        <v>0</v>
      </c>
      <c r="AZ408" s="142">
        <f t="shared" si="265"/>
        <v>0</v>
      </c>
      <c r="BA408" s="142">
        <f t="shared" si="266"/>
        <v>0</v>
      </c>
      <c r="BB408" s="142">
        <f t="shared" si="267"/>
        <v>0</v>
      </c>
      <c r="BC408" s="142">
        <f t="shared" si="268"/>
        <v>0</v>
      </c>
      <c r="BD408" s="142">
        <f t="shared" si="269"/>
        <v>0</v>
      </c>
      <c r="BE408" s="142">
        <f t="shared" si="270"/>
        <v>0</v>
      </c>
      <c r="BF408" s="142">
        <f t="shared" si="271"/>
        <v>0</v>
      </c>
      <c r="BG408" s="142">
        <f t="shared" si="272"/>
        <v>0</v>
      </c>
      <c r="BH408" s="142">
        <f t="shared" si="273"/>
        <v>0</v>
      </c>
      <c r="BI408" s="142">
        <f t="shared" si="274"/>
        <v>0</v>
      </c>
      <c r="BJ408" s="142">
        <f t="shared" si="275"/>
        <v>1000</v>
      </c>
      <c r="BK408" s="142">
        <f t="shared" si="276"/>
        <v>0</v>
      </c>
      <c r="BL408" s="142">
        <f t="shared" si="277"/>
        <v>0</v>
      </c>
      <c r="BM408" s="142">
        <f t="shared" si="238"/>
        <v>0</v>
      </c>
      <c r="BN408" s="142">
        <f t="shared" si="239"/>
        <v>0</v>
      </c>
      <c r="BO408" s="142">
        <f t="shared" si="240"/>
        <v>0</v>
      </c>
      <c r="BP408" s="142">
        <f t="shared" si="241"/>
        <v>0</v>
      </c>
      <c r="BQ408" s="142">
        <f t="shared" si="242"/>
        <v>0</v>
      </c>
      <c r="BR408" s="142">
        <f t="shared" si="243"/>
        <v>1000</v>
      </c>
      <c r="BS408" s="142">
        <f t="shared" si="244"/>
        <v>0</v>
      </c>
      <c r="BT408" s="142">
        <f t="shared" si="245"/>
        <v>0</v>
      </c>
      <c r="BU408" s="142">
        <f t="shared" si="246"/>
        <v>1000</v>
      </c>
      <c r="BV408" s="142">
        <f t="shared" si="247"/>
        <v>0</v>
      </c>
      <c r="BW408" s="142">
        <f t="shared" si="248"/>
        <v>1000</v>
      </c>
      <c r="BX408" s="142">
        <f t="shared" si="249"/>
        <v>0</v>
      </c>
      <c r="BY408" s="142">
        <f t="shared" si="250"/>
        <v>1000</v>
      </c>
      <c r="BZ408" s="142">
        <f t="shared" si="251"/>
        <v>0</v>
      </c>
      <c r="CA408" s="142">
        <f t="shared" si="252"/>
        <v>0</v>
      </c>
      <c r="CB408" s="142">
        <f t="shared" si="253"/>
        <v>1000</v>
      </c>
      <c r="CC408" s="142">
        <f t="shared" si="254"/>
        <v>1000</v>
      </c>
      <c r="CD408" s="142">
        <f t="shared" si="255"/>
        <v>1000</v>
      </c>
      <c r="CE408" s="142">
        <f t="shared" si="256"/>
        <v>0</v>
      </c>
      <c r="CF408" s="142">
        <f t="shared" si="257"/>
        <v>0</v>
      </c>
      <c r="CG408" s="142">
        <f t="shared" si="258"/>
        <v>0</v>
      </c>
      <c r="CH408" s="142">
        <f t="shared" si="259"/>
        <v>0</v>
      </c>
      <c r="CI408" s="142">
        <f t="shared" si="260"/>
        <v>0</v>
      </c>
      <c r="CJ408" s="142">
        <f t="shared" si="261"/>
        <v>0</v>
      </c>
      <c r="CK408" s="142">
        <f t="shared" si="262"/>
        <v>0</v>
      </c>
    </row>
    <row r="409" spans="2:89" x14ac:dyDescent="0.2">
      <c r="B409" s="144" t="str">
        <f t="shared" si="192"/>
        <v>214. SOAP</v>
      </c>
      <c r="C409" s="129">
        <v>0</v>
      </c>
      <c r="D409" s="129">
        <v>0</v>
      </c>
      <c r="E409" s="129">
        <v>0</v>
      </c>
      <c r="F409" s="129">
        <v>0</v>
      </c>
      <c r="G409" s="129">
        <v>0</v>
      </c>
      <c r="H409" s="129">
        <v>0</v>
      </c>
      <c r="I409" s="129">
        <v>0</v>
      </c>
      <c r="J409" s="129">
        <v>0</v>
      </c>
      <c r="K409" s="129">
        <v>0</v>
      </c>
      <c r="L409" s="129">
        <v>0</v>
      </c>
      <c r="M409" s="129">
        <v>0</v>
      </c>
      <c r="N409" s="129">
        <v>0</v>
      </c>
      <c r="O409" s="129">
        <v>0</v>
      </c>
      <c r="P409" s="129">
        <v>0</v>
      </c>
      <c r="Q409" s="129">
        <v>0</v>
      </c>
      <c r="R409" s="129">
        <v>0</v>
      </c>
      <c r="S409" s="129">
        <v>0</v>
      </c>
      <c r="T409" s="129">
        <v>0</v>
      </c>
      <c r="U409" s="129">
        <v>0</v>
      </c>
      <c r="V409" s="129">
        <v>0</v>
      </c>
      <c r="W409" s="129">
        <v>0</v>
      </c>
      <c r="X409" s="129">
        <v>0</v>
      </c>
      <c r="Y409" s="129">
        <v>0</v>
      </c>
      <c r="Z409" s="129">
        <v>0</v>
      </c>
      <c r="AA409" s="129">
        <v>0</v>
      </c>
      <c r="AB409" s="129">
        <v>0</v>
      </c>
      <c r="AC409" s="129">
        <v>0</v>
      </c>
      <c r="AD409" s="129">
        <v>0</v>
      </c>
      <c r="AE409" s="129">
        <v>0</v>
      </c>
      <c r="AF409" s="129">
        <v>0</v>
      </c>
      <c r="AG409" s="129">
        <v>0</v>
      </c>
      <c r="AH409" s="129">
        <v>0</v>
      </c>
      <c r="AI409" s="129">
        <v>0</v>
      </c>
      <c r="AJ409" s="129">
        <v>0</v>
      </c>
      <c r="AK409" s="129">
        <v>0</v>
      </c>
      <c r="AL409" s="129"/>
      <c r="AM409" s="129"/>
      <c r="AN409" s="129"/>
      <c r="AO409" s="129"/>
      <c r="AP409" s="129"/>
      <c r="AQ409" s="117">
        <f t="shared" si="193"/>
        <v>0</v>
      </c>
      <c r="AS409" s="228">
        <v>0</v>
      </c>
      <c r="AU409" s="148"/>
      <c r="AW409" s="142">
        <f t="shared" si="237"/>
        <v>0</v>
      </c>
      <c r="AX409" s="142">
        <f t="shared" si="263"/>
        <v>0</v>
      </c>
      <c r="AY409" s="142">
        <f t="shared" si="264"/>
        <v>0</v>
      </c>
      <c r="AZ409" s="142">
        <f t="shared" si="265"/>
        <v>0</v>
      </c>
      <c r="BA409" s="142">
        <f t="shared" si="266"/>
        <v>0</v>
      </c>
      <c r="BB409" s="142">
        <f t="shared" si="267"/>
        <v>0</v>
      </c>
      <c r="BC409" s="142">
        <f t="shared" si="268"/>
        <v>0</v>
      </c>
      <c r="BD409" s="142">
        <f t="shared" si="269"/>
        <v>0</v>
      </c>
      <c r="BE409" s="142">
        <f t="shared" si="270"/>
        <v>0</v>
      </c>
      <c r="BF409" s="142">
        <f t="shared" si="271"/>
        <v>0</v>
      </c>
      <c r="BG409" s="142">
        <f t="shared" si="272"/>
        <v>0</v>
      </c>
      <c r="BH409" s="142">
        <f t="shared" si="273"/>
        <v>0</v>
      </c>
      <c r="BI409" s="142">
        <f t="shared" si="274"/>
        <v>0</v>
      </c>
      <c r="BJ409" s="142">
        <f t="shared" si="275"/>
        <v>0</v>
      </c>
      <c r="BK409" s="142">
        <f t="shared" si="276"/>
        <v>0</v>
      </c>
      <c r="BL409" s="142">
        <f t="shared" si="277"/>
        <v>0</v>
      </c>
      <c r="BM409" s="142">
        <f t="shared" si="238"/>
        <v>0</v>
      </c>
      <c r="BN409" s="142">
        <f t="shared" si="239"/>
        <v>0</v>
      </c>
      <c r="BO409" s="142">
        <f t="shared" si="240"/>
        <v>0</v>
      </c>
      <c r="BP409" s="142">
        <f t="shared" si="241"/>
        <v>0</v>
      </c>
      <c r="BQ409" s="142">
        <f t="shared" si="242"/>
        <v>0</v>
      </c>
      <c r="BR409" s="142">
        <f t="shared" si="243"/>
        <v>0</v>
      </c>
      <c r="BS409" s="142">
        <f t="shared" si="244"/>
        <v>0</v>
      </c>
      <c r="BT409" s="142">
        <f t="shared" si="245"/>
        <v>0</v>
      </c>
      <c r="BU409" s="142">
        <f t="shared" si="246"/>
        <v>0</v>
      </c>
      <c r="BV409" s="142">
        <f t="shared" si="247"/>
        <v>0</v>
      </c>
      <c r="BW409" s="142">
        <f t="shared" si="248"/>
        <v>0</v>
      </c>
      <c r="BX409" s="142">
        <f t="shared" si="249"/>
        <v>0</v>
      </c>
      <c r="BY409" s="142">
        <f t="shared" si="250"/>
        <v>0</v>
      </c>
      <c r="BZ409" s="142">
        <f t="shared" si="251"/>
        <v>0</v>
      </c>
      <c r="CA409" s="142">
        <f t="shared" si="252"/>
        <v>0</v>
      </c>
      <c r="CB409" s="142">
        <f t="shared" si="253"/>
        <v>0</v>
      </c>
      <c r="CC409" s="142">
        <f t="shared" si="254"/>
        <v>0</v>
      </c>
      <c r="CD409" s="142">
        <f t="shared" si="255"/>
        <v>0</v>
      </c>
      <c r="CE409" s="142">
        <f t="shared" si="256"/>
        <v>0</v>
      </c>
      <c r="CF409" s="142">
        <f t="shared" si="257"/>
        <v>0</v>
      </c>
      <c r="CG409" s="142">
        <f t="shared" si="258"/>
        <v>0</v>
      </c>
      <c r="CH409" s="142">
        <f t="shared" si="259"/>
        <v>0</v>
      </c>
      <c r="CI409" s="142">
        <f t="shared" si="260"/>
        <v>0</v>
      </c>
      <c r="CJ409" s="142">
        <f t="shared" si="261"/>
        <v>0</v>
      </c>
      <c r="CK409" s="142">
        <f t="shared" si="262"/>
        <v>0</v>
      </c>
    </row>
    <row r="410" spans="2:89" x14ac:dyDescent="0.2">
      <c r="B410" s="144" t="str">
        <f t="shared" si="192"/>
        <v>250. Otros</v>
      </c>
      <c r="C410" s="129">
        <v>0</v>
      </c>
      <c r="D410" s="129">
        <v>0</v>
      </c>
      <c r="E410" s="129">
        <v>0</v>
      </c>
      <c r="F410" s="129">
        <v>0</v>
      </c>
      <c r="G410" s="129">
        <v>0</v>
      </c>
      <c r="H410" s="129">
        <v>0</v>
      </c>
      <c r="I410" s="129">
        <v>0</v>
      </c>
      <c r="J410" s="129">
        <v>0</v>
      </c>
      <c r="K410" s="129">
        <v>0</v>
      </c>
      <c r="L410" s="129">
        <v>0</v>
      </c>
      <c r="M410" s="129">
        <v>0</v>
      </c>
      <c r="N410" s="129">
        <v>0</v>
      </c>
      <c r="O410" s="129">
        <v>0</v>
      </c>
      <c r="P410" s="129">
        <v>0</v>
      </c>
      <c r="Q410" s="129">
        <v>0</v>
      </c>
      <c r="R410" s="129">
        <v>0</v>
      </c>
      <c r="S410" s="129">
        <v>0</v>
      </c>
      <c r="T410" s="129">
        <v>0</v>
      </c>
      <c r="U410" s="129">
        <v>0</v>
      </c>
      <c r="V410" s="129">
        <v>0</v>
      </c>
      <c r="W410" s="129">
        <v>0</v>
      </c>
      <c r="X410" s="129">
        <v>0</v>
      </c>
      <c r="Y410" s="129">
        <v>0</v>
      </c>
      <c r="Z410" s="129">
        <v>0</v>
      </c>
      <c r="AA410" s="129">
        <v>0</v>
      </c>
      <c r="AB410" s="129">
        <v>0</v>
      </c>
      <c r="AC410" s="129">
        <v>0</v>
      </c>
      <c r="AD410" s="129">
        <v>0</v>
      </c>
      <c r="AE410" s="129">
        <v>0</v>
      </c>
      <c r="AF410" s="129">
        <v>0</v>
      </c>
      <c r="AG410" s="129">
        <v>0</v>
      </c>
      <c r="AH410" s="129">
        <v>0</v>
      </c>
      <c r="AI410" s="129">
        <v>0</v>
      </c>
      <c r="AJ410" s="129">
        <v>0</v>
      </c>
      <c r="AK410" s="129">
        <v>0</v>
      </c>
      <c r="AL410" s="129"/>
      <c r="AM410" s="129"/>
      <c r="AN410" s="129"/>
      <c r="AO410" s="129"/>
      <c r="AP410" s="129"/>
      <c r="AQ410" s="117">
        <f t="shared" si="193"/>
        <v>0</v>
      </c>
      <c r="AS410" s="228">
        <v>4</v>
      </c>
      <c r="AU410" s="148"/>
      <c r="AW410" s="142">
        <f t="shared" si="237"/>
        <v>0</v>
      </c>
      <c r="AX410" s="142">
        <f t="shared" si="263"/>
        <v>0</v>
      </c>
      <c r="AY410" s="142">
        <f t="shared" si="264"/>
        <v>0</v>
      </c>
      <c r="AZ410" s="142">
        <f t="shared" si="265"/>
        <v>0</v>
      </c>
      <c r="BA410" s="142">
        <f t="shared" si="266"/>
        <v>0</v>
      </c>
      <c r="BB410" s="142">
        <f t="shared" si="267"/>
        <v>0</v>
      </c>
      <c r="BC410" s="142">
        <f t="shared" si="268"/>
        <v>0</v>
      </c>
      <c r="BD410" s="142">
        <f t="shared" si="269"/>
        <v>0</v>
      </c>
      <c r="BE410" s="142">
        <f t="shared" si="270"/>
        <v>0</v>
      </c>
      <c r="BF410" s="142">
        <f t="shared" si="271"/>
        <v>0</v>
      </c>
      <c r="BG410" s="142">
        <f t="shared" si="272"/>
        <v>0</v>
      </c>
      <c r="BH410" s="142">
        <f t="shared" si="273"/>
        <v>0</v>
      </c>
      <c r="BI410" s="142">
        <f t="shared" si="274"/>
        <v>0</v>
      </c>
      <c r="BJ410" s="142">
        <f t="shared" si="275"/>
        <v>0</v>
      </c>
      <c r="BK410" s="142">
        <f t="shared" si="276"/>
        <v>0</v>
      </c>
      <c r="BL410" s="142">
        <f t="shared" si="277"/>
        <v>0</v>
      </c>
      <c r="BM410" s="142">
        <f t="shared" si="238"/>
        <v>0</v>
      </c>
      <c r="BN410" s="142">
        <f t="shared" si="239"/>
        <v>0</v>
      </c>
      <c r="BO410" s="142">
        <f t="shared" si="240"/>
        <v>0</v>
      </c>
      <c r="BP410" s="142">
        <f t="shared" si="241"/>
        <v>0</v>
      </c>
      <c r="BQ410" s="142">
        <f t="shared" si="242"/>
        <v>0</v>
      </c>
      <c r="BR410" s="142">
        <f t="shared" si="243"/>
        <v>0</v>
      </c>
      <c r="BS410" s="142">
        <f t="shared" si="244"/>
        <v>0</v>
      </c>
      <c r="BT410" s="142">
        <f t="shared" si="245"/>
        <v>1000</v>
      </c>
      <c r="BU410" s="142">
        <f t="shared" si="246"/>
        <v>1000</v>
      </c>
      <c r="BV410" s="142">
        <f t="shared" si="247"/>
        <v>0</v>
      </c>
      <c r="BW410" s="142">
        <f t="shared" si="248"/>
        <v>0</v>
      </c>
      <c r="BX410" s="142">
        <f t="shared" si="249"/>
        <v>0</v>
      </c>
      <c r="BY410" s="142">
        <f t="shared" si="250"/>
        <v>0</v>
      </c>
      <c r="BZ410" s="142">
        <f t="shared" si="251"/>
        <v>0</v>
      </c>
      <c r="CA410" s="142">
        <f t="shared" si="252"/>
        <v>0</v>
      </c>
      <c r="CB410" s="142">
        <f t="shared" si="253"/>
        <v>0</v>
      </c>
      <c r="CC410" s="142">
        <f t="shared" si="254"/>
        <v>0</v>
      </c>
      <c r="CD410" s="142">
        <f t="shared" si="255"/>
        <v>0</v>
      </c>
      <c r="CE410" s="142">
        <f t="shared" si="256"/>
        <v>0</v>
      </c>
      <c r="CF410" s="142">
        <f t="shared" si="257"/>
        <v>0</v>
      </c>
      <c r="CG410" s="142">
        <f t="shared" si="258"/>
        <v>0</v>
      </c>
      <c r="CH410" s="142">
        <f t="shared" si="259"/>
        <v>0</v>
      </c>
      <c r="CI410" s="142">
        <f t="shared" si="260"/>
        <v>0</v>
      </c>
      <c r="CJ410" s="142">
        <f t="shared" si="261"/>
        <v>0</v>
      </c>
      <c r="CK410" s="142">
        <f t="shared" si="262"/>
        <v>1000</v>
      </c>
    </row>
    <row r="411" spans="2:89" x14ac:dyDescent="0.2">
      <c r="B411" s="136" t="str">
        <f t="shared" si="192"/>
        <v>Bancaseguros y Retail</v>
      </c>
      <c r="C411" s="126"/>
      <c r="D411" s="126"/>
      <c r="E411" s="126"/>
      <c r="F411" s="126"/>
      <c r="G411" s="126"/>
      <c r="H411" s="126"/>
      <c r="I411" s="126"/>
      <c r="J411" s="126"/>
      <c r="K411" s="126"/>
      <c r="L411" s="126"/>
      <c r="M411" s="126"/>
      <c r="N411" s="126"/>
      <c r="O411" s="126"/>
      <c r="P411" s="126"/>
      <c r="Q411" s="126"/>
      <c r="R411" s="126"/>
      <c r="S411" s="126"/>
      <c r="T411" s="126"/>
      <c r="U411" s="126"/>
      <c r="V411" s="126"/>
      <c r="W411" s="126"/>
      <c r="X411" s="126"/>
      <c r="Y411" s="126"/>
      <c r="Z411" s="126"/>
      <c r="AA411" s="126"/>
      <c r="AB411" s="126"/>
      <c r="AC411" s="126"/>
      <c r="AD411" s="126"/>
      <c r="AE411" s="126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23"/>
      <c r="AS411" s="23"/>
      <c r="AU411" s="148"/>
    </row>
    <row r="412" spans="2:89" x14ac:dyDescent="0.2">
      <c r="B412" s="144" t="str">
        <f t="shared" si="192"/>
        <v>301. Vida Entera</v>
      </c>
      <c r="C412" s="129">
        <v>0</v>
      </c>
      <c r="D412" s="129">
        <v>0</v>
      </c>
      <c r="E412" s="129">
        <v>0</v>
      </c>
      <c r="F412" s="129">
        <v>0</v>
      </c>
      <c r="G412" s="129">
        <v>0</v>
      </c>
      <c r="H412" s="129">
        <v>0</v>
      </c>
      <c r="I412" s="129">
        <v>0</v>
      </c>
      <c r="J412" s="129">
        <v>0</v>
      </c>
      <c r="K412" s="129">
        <v>0</v>
      </c>
      <c r="L412" s="129">
        <v>0</v>
      </c>
      <c r="M412" s="129">
        <v>0</v>
      </c>
      <c r="N412" s="129">
        <v>0</v>
      </c>
      <c r="O412" s="129">
        <v>0</v>
      </c>
      <c r="P412" s="129">
        <v>0</v>
      </c>
      <c r="Q412" s="129">
        <v>0</v>
      </c>
      <c r="R412" s="129">
        <v>0</v>
      </c>
      <c r="S412" s="129">
        <v>0</v>
      </c>
      <c r="T412" s="129">
        <v>0</v>
      </c>
      <c r="U412" s="129">
        <v>0</v>
      </c>
      <c r="V412" s="129">
        <v>0</v>
      </c>
      <c r="W412" s="129">
        <v>0</v>
      </c>
      <c r="X412" s="129">
        <v>0</v>
      </c>
      <c r="Y412" s="129">
        <v>0</v>
      </c>
      <c r="Z412" s="129">
        <v>0</v>
      </c>
      <c r="AA412" s="129">
        <v>0</v>
      </c>
      <c r="AB412" s="129">
        <v>0</v>
      </c>
      <c r="AC412" s="129">
        <v>0</v>
      </c>
      <c r="AD412" s="129">
        <v>0</v>
      </c>
      <c r="AE412" s="129">
        <v>0</v>
      </c>
      <c r="AF412" s="129">
        <v>0</v>
      </c>
      <c r="AG412" s="129">
        <v>0</v>
      </c>
      <c r="AH412" s="129">
        <v>0</v>
      </c>
      <c r="AI412" s="129">
        <v>0</v>
      </c>
      <c r="AJ412" s="129">
        <v>0</v>
      </c>
      <c r="AK412" s="129">
        <v>0</v>
      </c>
      <c r="AL412" s="129"/>
      <c r="AM412" s="129"/>
      <c r="AN412" s="129"/>
      <c r="AO412" s="129"/>
      <c r="AP412" s="129"/>
      <c r="AQ412" s="117">
        <f t="shared" si="193"/>
        <v>0</v>
      </c>
      <c r="AS412" s="228">
        <v>0</v>
      </c>
      <c r="AU412" s="148"/>
      <c r="AW412" s="142">
        <f>IF(AND(C282=0,C412=0),0,IF(ISERROR(C282/C412),1000,0))</f>
        <v>0</v>
      </c>
      <c r="AX412" s="142">
        <f t="shared" ref="AX412:CK418" si="278">IF(AND(D282=0,D412=0),0,IF(ISERROR(D282/D412),1000,0))</f>
        <v>0</v>
      </c>
      <c r="AY412" s="142">
        <f t="shared" si="278"/>
        <v>0</v>
      </c>
      <c r="AZ412" s="142">
        <f t="shared" si="278"/>
        <v>0</v>
      </c>
      <c r="BA412" s="142">
        <f t="shared" si="278"/>
        <v>0</v>
      </c>
      <c r="BB412" s="142">
        <f t="shared" si="278"/>
        <v>0</v>
      </c>
      <c r="BC412" s="142">
        <f t="shared" si="278"/>
        <v>0</v>
      </c>
      <c r="BD412" s="142">
        <f t="shared" si="278"/>
        <v>0</v>
      </c>
      <c r="BE412" s="142">
        <f t="shared" si="278"/>
        <v>0</v>
      </c>
      <c r="BF412" s="142">
        <f t="shared" si="278"/>
        <v>0</v>
      </c>
      <c r="BG412" s="142">
        <f t="shared" si="278"/>
        <v>0</v>
      </c>
      <c r="BH412" s="142">
        <f t="shared" si="278"/>
        <v>0</v>
      </c>
      <c r="BI412" s="142">
        <f t="shared" si="278"/>
        <v>0</v>
      </c>
      <c r="BJ412" s="142">
        <f t="shared" si="278"/>
        <v>0</v>
      </c>
      <c r="BK412" s="142">
        <f t="shared" si="278"/>
        <v>0</v>
      </c>
      <c r="BL412" s="142">
        <f t="shared" si="278"/>
        <v>0</v>
      </c>
      <c r="BM412" s="142">
        <f t="shared" si="278"/>
        <v>0</v>
      </c>
      <c r="BN412" s="142">
        <f t="shared" si="278"/>
        <v>0</v>
      </c>
      <c r="BO412" s="142">
        <f t="shared" si="278"/>
        <v>0</v>
      </c>
      <c r="BP412" s="142">
        <f t="shared" si="278"/>
        <v>0</v>
      </c>
      <c r="BQ412" s="142">
        <f t="shared" si="278"/>
        <v>0</v>
      </c>
      <c r="BR412" s="142">
        <f t="shared" si="278"/>
        <v>0</v>
      </c>
      <c r="BS412" s="142">
        <f t="shared" si="278"/>
        <v>0</v>
      </c>
      <c r="BT412" s="142">
        <f t="shared" si="278"/>
        <v>0</v>
      </c>
      <c r="BU412" s="142">
        <f t="shared" si="278"/>
        <v>0</v>
      </c>
      <c r="BV412" s="142">
        <f t="shared" si="278"/>
        <v>0</v>
      </c>
      <c r="BW412" s="142">
        <f t="shared" si="278"/>
        <v>0</v>
      </c>
      <c r="BX412" s="142">
        <f t="shared" si="278"/>
        <v>0</v>
      </c>
      <c r="BY412" s="142">
        <f t="shared" si="278"/>
        <v>0</v>
      </c>
      <c r="BZ412" s="142">
        <f t="shared" si="278"/>
        <v>0</v>
      </c>
      <c r="CA412" s="142">
        <f t="shared" si="278"/>
        <v>0</v>
      </c>
      <c r="CB412" s="142">
        <f t="shared" si="278"/>
        <v>0</v>
      </c>
      <c r="CC412" s="142">
        <f t="shared" si="278"/>
        <v>0</v>
      </c>
      <c r="CD412" s="142">
        <f t="shared" si="278"/>
        <v>0</v>
      </c>
      <c r="CE412" s="142">
        <f t="shared" si="278"/>
        <v>0</v>
      </c>
      <c r="CF412" s="142">
        <f t="shared" si="278"/>
        <v>0</v>
      </c>
      <c r="CG412" s="142">
        <f t="shared" si="278"/>
        <v>0</v>
      </c>
      <c r="CH412" s="142">
        <f t="shared" si="278"/>
        <v>0</v>
      </c>
      <c r="CI412" s="142">
        <f t="shared" si="278"/>
        <v>0</v>
      </c>
      <c r="CJ412" s="142">
        <f t="shared" si="278"/>
        <v>0</v>
      </c>
      <c r="CK412" s="142">
        <f t="shared" si="278"/>
        <v>0</v>
      </c>
    </row>
    <row r="413" spans="2:89" x14ac:dyDescent="0.2">
      <c r="B413" s="144" t="str">
        <f t="shared" si="192"/>
        <v>302. Temporal de Vida</v>
      </c>
      <c r="C413" s="129">
        <v>0</v>
      </c>
      <c r="D413" s="129">
        <v>0</v>
      </c>
      <c r="E413" s="129">
        <v>6276</v>
      </c>
      <c r="F413" s="129">
        <v>2190</v>
      </c>
      <c r="G413" s="129">
        <v>1681</v>
      </c>
      <c r="H413" s="129">
        <v>19680</v>
      </c>
      <c r="I413" s="129">
        <v>0</v>
      </c>
      <c r="J413" s="129">
        <v>0</v>
      </c>
      <c r="K413" s="129">
        <v>5</v>
      </c>
      <c r="L413" s="129">
        <v>0</v>
      </c>
      <c r="M413" s="129">
        <v>0</v>
      </c>
      <c r="N413" s="129">
        <v>0</v>
      </c>
      <c r="O413" s="129">
        <v>0</v>
      </c>
      <c r="P413" s="129">
        <v>0</v>
      </c>
      <c r="Q413" s="129">
        <v>0</v>
      </c>
      <c r="R413" s="129">
        <v>0</v>
      </c>
      <c r="S413" s="129">
        <v>0</v>
      </c>
      <c r="T413" s="129">
        <v>0</v>
      </c>
      <c r="U413" s="129">
        <v>0</v>
      </c>
      <c r="V413" s="129">
        <v>0</v>
      </c>
      <c r="W413" s="129">
        <v>0</v>
      </c>
      <c r="X413" s="129">
        <v>0</v>
      </c>
      <c r="Y413" s="129">
        <v>0</v>
      </c>
      <c r="Z413" s="129">
        <v>2513</v>
      </c>
      <c r="AA413" s="129">
        <v>0</v>
      </c>
      <c r="AB413" s="129">
        <v>0</v>
      </c>
      <c r="AC413" s="129">
        <v>0</v>
      </c>
      <c r="AD413" s="129">
        <v>0</v>
      </c>
      <c r="AE413" s="129">
        <v>0</v>
      </c>
      <c r="AF413" s="129">
        <v>0</v>
      </c>
      <c r="AG413" s="129">
        <v>4</v>
      </c>
      <c r="AH413" s="129">
        <v>0</v>
      </c>
      <c r="AI413" s="129">
        <v>0</v>
      </c>
      <c r="AJ413" s="129">
        <v>0</v>
      </c>
      <c r="AK413" s="129">
        <v>7800</v>
      </c>
      <c r="AL413" s="129"/>
      <c r="AM413" s="129"/>
      <c r="AN413" s="129"/>
      <c r="AO413" s="129"/>
      <c r="AP413" s="129"/>
      <c r="AQ413" s="117">
        <f t="shared" si="193"/>
        <v>40149</v>
      </c>
      <c r="AS413" s="228">
        <v>22502</v>
      </c>
      <c r="AU413" s="148"/>
      <c r="AW413" s="142">
        <f t="shared" ref="AW413:AW426" si="279">IF(AND(C283=0,C413=0),0,IF(ISERROR(C283/C413),1000,0))</f>
        <v>0</v>
      </c>
      <c r="AX413" s="142">
        <f t="shared" si="278"/>
        <v>0</v>
      </c>
      <c r="AY413" s="142">
        <f t="shared" si="278"/>
        <v>0</v>
      </c>
      <c r="AZ413" s="142">
        <f t="shared" si="278"/>
        <v>0</v>
      </c>
      <c r="BA413" s="142">
        <f t="shared" si="278"/>
        <v>0</v>
      </c>
      <c r="BB413" s="142">
        <f t="shared" si="278"/>
        <v>0</v>
      </c>
      <c r="BC413" s="142">
        <f t="shared" si="278"/>
        <v>0</v>
      </c>
      <c r="BD413" s="142">
        <f t="shared" si="278"/>
        <v>0</v>
      </c>
      <c r="BE413" s="142">
        <f t="shared" si="278"/>
        <v>0</v>
      </c>
      <c r="BF413" s="142">
        <f t="shared" si="278"/>
        <v>1000</v>
      </c>
      <c r="BG413" s="142">
        <f t="shared" si="278"/>
        <v>1000</v>
      </c>
      <c r="BH413" s="142">
        <f t="shared" si="278"/>
        <v>0</v>
      </c>
      <c r="BI413" s="142">
        <f t="shared" si="278"/>
        <v>0</v>
      </c>
      <c r="BJ413" s="142">
        <f t="shared" si="278"/>
        <v>0</v>
      </c>
      <c r="BK413" s="142">
        <f t="shared" si="278"/>
        <v>1000</v>
      </c>
      <c r="BL413" s="142">
        <f t="shared" si="278"/>
        <v>1000</v>
      </c>
      <c r="BM413" s="142">
        <f t="shared" si="278"/>
        <v>0</v>
      </c>
      <c r="BN413" s="142">
        <f t="shared" si="278"/>
        <v>0</v>
      </c>
      <c r="BO413" s="142">
        <f t="shared" si="278"/>
        <v>0</v>
      </c>
      <c r="BP413" s="142">
        <f t="shared" si="278"/>
        <v>0</v>
      </c>
      <c r="BQ413" s="142">
        <f t="shared" si="278"/>
        <v>0</v>
      </c>
      <c r="BR413" s="142">
        <f t="shared" si="278"/>
        <v>0</v>
      </c>
      <c r="BS413" s="142">
        <f t="shared" si="278"/>
        <v>0</v>
      </c>
      <c r="BT413" s="142">
        <f t="shared" si="278"/>
        <v>0</v>
      </c>
      <c r="BU413" s="142">
        <f t="shared" si="278"/>
        <v>0</v>
      </c>
      <c r="BV413" s="142">
        <f t="shared" si="278"/>
        <v>1000</v>
      </c>
      <c r="BW413" s="142">
        <f t="shared" si="278"/>
        <v>0</v>
      </c>
      <c r="BX413" s="142">
        <f t="shared" si="278"/>
        <v>0</v>
      </c>
      <c r="BY413" s="142">
        <f t="shared" si="278"/>
        <v>0</v>
      </c>
      <c r="BZ413" s="142">
        <f t="shared" si="278"/>
        <v>0</v>
      </c>
      <c r="CA413" s="142">
        <f t="shared" si="278"/>
        <v>0</v>
      </c>
      <c r="CB413" s="142">
        <f t="shared" si="278"/>
        <v>1000</v>
      </c>
      <c r="CC413" s="142">
        <f t="shared" si="278"/>
        <v>0</v>
      </c>
      <c r="CD413" s="142">
        <f t="shared" si="278"/>
        <v>1000</v>
      </c>
      <c r="CE413" s="142">
        <f t="shared" si="278"/>
        <v>0</v>
      </c>
      <c r="CF413" s="142">
        <f t="shared" si="278"/>
        <v>0</v>
      </c>
      <c r="CG413" s="142">
        <f t="shared" si="278"/>
        <v>0</v>
      </c>
      <c r="CH413" s="142">
        <f t="shared" si="278"/>
        <v>0</v>
      </c>
      <c r="CI413" s="142">
        <f t="shared" si="278"/>
        <v>0</v>
      </c>
      <c r="CJ413" s="142">
        <f t="shared" si="278"/>
        <v>0</v>
      </c>
      <c r="CK413" s="142">
        <f t="shared" si="278"/>
        <v>0</v>
      </c>
    </row>
    <row r="414" spans="2:89" x14ac:dyDescent="0.2">
      <c r="B414" s="144" t="str">
        <f t="shared" si="192"/>
        <v>303. Seguros con Cuenta Única de inversión (CUI)</v>
      </c>
      <c r="C414" s="129">
        <v>0</v>
      </c>
      <c r="D414" s="129">
        <v>0</v>
      </c>
      <c r="E414" s="129">
        <v>0</v>
      </c>
      <c r="F414" s="129">
        <v>0</v>
      </c>
      <c r="G414" s="129">
        <v>0</v>
      </c>
      <c r="H414" s="129">
        <v>0</v>
      </c>
      <c r="I414" s="129">
        <v>0</v>
      </c>
      <c r="J414" s="129">
        <v>0</v>
      </c>
      <c r="K414" s="129">
        <v>0</v>
      </c>
      <c r="L414" s="129">
        <v>0</v>
      </c>
      <c r="M414" s="129">
        <v>0</v>
      </c>
      <c r="N414" s="129">
        <v>0</v>
      </c>
      <c r="O414" s="129">
        <v>0</v>
      </c>
      <c r="P414" s="129">
        <v>0</v>
      </c>
      <c r="Q414" s="129">
        <v>0</v>
      </c>
      <c r="R414" s="129">
        <v>9884</v>
      </c>
      <c r="S414" s="129">
        <v>0</v>
      </c>
      <c r="T414" s="129">
        <v>0</v>
      </c>
      <c r="U414" s="129">
        <v>0</v>
      </c>
      <c r="V414" s="129">
        <v>0</v>
      </c>
      <c r="W414" s="129">
        <v>0</v>
      </c>
      <c r="X414" s="129">
        <v>0</v>
      </c>
      <c r="Y414" s="129">
        <v>0</v>
      </c>
      <c r="Z414" s="129">
        <v>12499</v>
      </c>
      <c r="AA414" s="129">
        <v>0</v>
      </c>
      <c r="AB414" s="129">
        <v>0</v>
      </c>
      <c r="AC414" s="129">
        <v>0</v>
      </c>
      <c r="AD414" s="129">
        <v>0</v>
      </c>
      <c r="AE414" s="129">
        <v>0</v>
      </c>
      <c r="AF414" s="129">
        <v>0</v>
      </c>
      <c r="AG414" s="129">
        <v>0</v>
      </c>
      <c r="AH414" s="129">
        <v>0</v>
      </c>
      <c r="AI414" s="129">
        <v>0</v>
      </c>
      <c r="AJ414" s="129">
        <v>0</v>
      </c>
      <c r="AK414" s="129">
        <v>0</v>
      </c>
      <c r="AL414" s="129"/>
      <c r="AM414" s="129"/>
      <c r="AN414" s="129"/>
      <c r="AO414" s="129"/>
      <c r="AP414" s="129"/>
      <c r="AQ414" s="117">
        <f t="shared" si="193"/>
        <v>22383</v>
      </c>
      <c r="AS414" s="228">
        <v>31157</v>
      </c>
      <c r="AU414" s="148"/>
      <c r="AW414" s="142">
        <f t="shared" si="279"/>
        <v>0</v>
      </c>
      <c r="AX414" s="142">
        <f t="shared" si="278"/>
        <v>0</v>
      </c>
      <c r="AY414" s="142">
        <f t="shared" si="278"/>
        <v>1000</v>
      </c>
      <c r="AZ414" s="142">
        <f t="shared" si="278"/>
        <v>1000</v>
      </c>
      <c r="BA414" s="142">
        <f t="shared" si="278"/>
        <v>0</v>
      </c>
      <c r="BB414" s="142">
        <f t="shared" si="278"/>
        <v>0</v>
      </c>
      <c r="BC414" s="142">
        <f t="shared" si="278"/>
        <v>0</v>
      </c>
      <c r="BD414" s="142">
        <f t="shared" si="278"/>
        <v>0</v>
      </c>
      <c r="BE414" s="142">
        <f t="shared" si="278"/>
        <v>0</v>
      </c>
      <c r="BF414" s="142">
        <f t="shared" si="278"/>
        <v>1000</v>
      </c>
      <c r="BG414" s="142">
        <f t="shared" si="278"/>
        <v>0</v>
      </c>
      <c r="BH414" s="142">
        <f t="shared" si="278"/>
        <v>0</v>
      </c>
      <c r="BI414" s="142">
        <f t="shared" si="278"/>
        <v>0</v>
      </c>
      <c r="BJ414" s="142">
        <f t="shared" si="278"/>
        <v>0</v>
      </c>
      <c r="BK414" s="142">
        <f t="shared" si="278"/>
        <v>0</v>
      </c>
      <c r="BL414" s="142">
        <f t="shared" si="278"/>
        <v>0</v>
      </c>
      <c r="BM414" s="142">
        <f t="shared" si="278"/>
        <v>0</v>
      </c>
      <c r="BN414" s="142">
        <f t="shared" si="278"/>
        <v>0</v>
      </c>
      <c r="BO414" s="142">
        <f t="shared" si="278"/>
        <v>0</v>
      </c>
      <c r="BP414" s="142">
        <f t="shared" si="278"/>
        <v>0</v>
      </c>
      <c r="BQ414" s="142">
        <f t="shared" si="278"/>
        <v>0</v>
      </c>
      <c r="BR414" s="142">
        <f t="shared" si="278"/>
        <v>0</v>
      </c>
      <c r="BS414" s="142">
        <f t="shared" si="278"/>
        <v>0</v>
      </c>
      <c r="BT414" s="142">
        <f t="shared" si="278"/>
        <v>0</v>
      </c>
      <c r="BU414" s="142">
        <f t="shared" si="278"/>
        <v>0</v>
      </c>
      <c r="BV414" s="142">
        <f t="shared" si="278"/>
        <v>0</v>
      </c>
      <c r="BW414" s="142">
        <f t="shared" si="278"/>
        <v>0</v>
      </c>
      <c r="BX414" s="142">
        <f t="shared" si="278"/>
        <v>0</v>
      </c>
      <c r="BY414" s="142">
        <f t="shared" si="278"/>
        <v>0</v>
      </c>
      <c r="BZ414" s="142">
        <f t="shared" si="278"/>
        <v>0</v>
      </c>
      <c r="CA414" s="142">
        <f t="shared" si="278"/>
        <v>0</v>
      </c>
      <c r="CB414" s="142">
        <f t="shared" si="278"/>
        <v>0</v>
      </c>
      <c r="CC414" s="142">
        <f t="shared" si="278"/>
        <v>0</v>
      </c>
      <c r="CD414" s="142">
        <f t="shared" si="278"/>
        <v>0</v>
      </c>
      <c r="CE414" s="142">
        <f t="shared" si="278"/>
        <v>0</v>
      </c>
      <c r="CF414" s="142">
        <f t="shared" si="278"/>
        <v>0</v>
      </c>
      <c r="CG414" s="142">
        <f t="shared" si="278"/>
        <v>0</v>
      </c>
      <c r="CH414" s="142">
        <f t="shared" si="278"/>
        <v>0</v>
      </c>
      <c r="CI414" s="142">
        <f t="shared" si="278"/>
        <v>0</v>
      </c>
      <c r="CJ414" s="142">
        <f t="shared" si="278"/>
        <v>0</v>
      </c>
      <c r="CK414" s="142">
        <f t="shared" si="278"/>
        <v>0</v>
      </c>
    </row>
    <row r="415" spans="2:89" x14ac:dyDescent="0.2">
      <c r="B415" s="144" t="str">
        <f t="shared" si="192"/>
        <v>304. Mixto o Dotal</v>
      </c>
      <c r="C415" s="129">
        <v>0</v>
      </c>
      <c r="D415" s="129">
        <v>0</v>
      </c>
      <c r="E415" s="129">
        <v>0</v>
      </c>
      <c r="F415" s="129">
        <v>0</v>
      </c>
      <c r="G415" s="129">
        <v>0</v>
      </c>
      <c r="H415" s="129">
        <v>0</v>
      </c>
      <c r="I415" s="129">
        <v>0</v>
      </c>
      <c r="J415" s="129">
        <v>0</v>
      </c>
      <c r="K415" s="129">
        <v>0</v>
      </c>
      <c r="L415" s="129">
        <v>0</v>
      </c>
      <c r="M415" s="129">
        <v>0</v>
      </c>
      <c r="N415" s="129">
        <v>0</v>
      </c>
      <c r="O415" s="129">
        <v>0</v>
      </c>
      <c r="P415" s="129">
        <v>0</v>
      </c>
      <c r="Q415" s="129">
        <v>0</v>
      </c>
      <c r="R415" s="129">
        <v>0</v>
      </c>
      <c r="S415" s="129">
        <v>0</v>
      </c>
      <c r="T415" s="129">
        <v>0</v>
      </c>
      <c r="U415" s="129">
        <v>0</v>
      </c>
      <c r="V415" s="129">
        <v>0</v>
      </c>
      <c r="W415" s="129">
        <v>0</v>
      </c>
      <c r="X415" s="129">
        <v>0</v>
      </c>
      <c r="Y415" s="129">
        <v>0</v>
      </c>
      <c r="Z415" s="129">
        <v>0</v>
      </c>
      <c r="AA415" s="129">
        <v>0</v>
      </c>
      <c r="AB415" s="129">
        <v>0</v>
      </c>
      <c r="AC415" s="129">
        <v>0</v>
      </c>
      <c r="AD415" s="129">
        <v>0</v>
      </c>
      <c r="AE415" s="129">
        <v>0</v>
      </c>
      <c r="AF415" s="129">
        <v>0</v>
      </c>
      <c r="AG415" s="129">
        <v>0</v>
      </c>
      <c r="AH415" s="129">
        <v>0</v>
      </c>
      <c r="AI415" s="129">
        <v>0</v>
      </c>
      <c r="AJ415" s="129">
        <v>0</v>
      </c>
      <c r="AK415" s="129">
        <v>0</v>
      </c>
      <c r="AL415" s="129"/>
      <c r="AM415" s="129"/>
      <c r="AN415" s="129"/>
      <c r="AO415" s="129"/>
      <c r="AP415" s="129"/>
      <c r="AQ415" s="117">
        <f t="shared" si="193"/>
        <v>0</v>
      </c>
      <c r="AS415" s="228">
        <v>0</v>
      </c>
      <c r="AU415" s="148"/>
      <c r="AW415" s="142">
        <f t="shared" si="279"/>
        <v>0</v>
      </c>
      <c r="AX415" s="142">
        <f t="shared" si="278"/>
        <v>0</v>
      </c>
      <c r="AY415" s="142">
        <f t="shared" si="278"/>
        <v>0</v>
      </c>
      <c r="AZ415" s="142">
        <f t="shared" si="278"/>
        <v>0</v>
      </c>
      <c r="BA415" s="142">
        <f t="shared" si="278"/>
        <v>0</v>
      </c>
      <c r="BB415" s="142">
        <f t="shared" si="278"/>
        <v>0</v>
      </c>
      <c r="BC415" s="142">
        <f t="shared" si="278"/>
        <v>0</v>
      </c>
      <c r="BD415" s="142">
        <f t="shared" si="278"/>
        <v>0</v>
      </c>
      <c r="BE415" s="142">
        <f t="shared" si="278"/>
        <v>0</v>
      </c>
      <c r="BF415" s="142">
        <f t="shared" si="278"/>
        <v>0</v>
      </c>
      <c r="BG415" s="142">
        <f t="shared" si="278"/>
        <v>0</v>
      </c>
      <c r="BH415" s="142">
        <f t="shared" si="278"/>
        <v>0</v>
      </c>
      <c r="BI415" s="142">
        <f t="shared" si="278"/>
        <v>0</v>
      </c>
      <c r="BJ415" s="142">
        <f t="shared" si="278"/>
        <v>0</v>
      </c>
      <c r="BK415" s="142">
        <f t="shared" si="278"/>
        <v>0</v>
      </c>
      <c r="BL415" s="142">
        <f t="shared" si="278"/>
        <v>0</v>
      </c>
      <c r="BM415" s="142">
        <f t="shared" si="278"/>
        <v>0</v>
      </c>
      <c r="BN415" s="142">
        <f t="shared" si="278"/>
        <v>0</v>
      </c>
      <c r="BO415" s="142">
        <f t="shared" si="278"/>
        <v>0</v>
      </c>
      <c r="BP415" s="142">
        <f t="shared" si="278"/>
        <v>0</v>
      </c>
      <c r="BQ415" s="142">
        <f t="shared" si="278"/>
        <v>0</v>
      </c>
      <c r="BR415" s="142">
        <f t="shared" si="278"/>
        <v>0</v>
      </c>
      <c r="BS415" s="142">
        <f t="shared" si="278"/>
        <v>0</v>
      </c>
      <c r="BT415" s="142">
        <f t="shared" si="278"/>
        <v>1000</v>
      </c>
      <c r="BU415" s="142">
        <f t="shared" si="278"/>
        <v>0</v>
      </c>
      <c r="BV415" s="142">
        <f t="shared" si="278"/>
        <v>0</v>
      </c>
      <c r="BW415" s="142">
        <f t="shared" si="278"/>
        <v>0</v>
      </c>
      <c r="BX415" s="142">
        <f t="shared" si="278"/>
        <v>0</v>
      </c>
      <c r="BY415" s="142">
        <f t="shared" si="278"/>
        <v>0</v>
      </c>
      <c r="BZ415" s="142">
        <f t="shared" si="278"/>
        <v>0</v>
      </c>
      <c r="CA415" s="142">
        <f t="shared" si="278"/>
        <v>0</v>
      </c>
      <c r="CB415" s="142">
        <f t="shared" si="278"/>
        <v>0</v>
      </c>
      <c r="CC415" s="142">
        <f t="shared" si="278"/>
        <v>0</v>
      </c>
      <c r="CD415" s="142">
        <f t="shared" si="278"/>
        <v>0</v>
      </c>
      <c r="CE415" s="142">
        <f t="shared" si="278"/>
        <v>0</v>
      </c>
      <c r="CF415" s="142">
        <f t="shared" si="278"/>
        <v>0</v>
      </c>
      <c r="CG415" s="142">
        <f t="shared" si="278"/>
        <v>0</v>
      </c>
      <c r="CH415" s="142">
        <f t="shared" si="278"/>
        <v>0</v>
      </c>
      <c r="CI415" s="142">
        <f t="shared" si="278"/>
        <v>0</v>
      </c>
      <c r="CJ415" s="142">
        <f t="shared" si="278"/>
        <v>0</v>
      </c>
      <c r="CK415" s="142">
        <f t="shared" si="278"/>
        <v>1000</v>
      </c>
    </row>
    <row r="416" spans="2:89" x14ac:dyDescent="0.2">
      <c r="B416" s="144" t="str">
        <f t="shared" si="192"/>
        <v>305. Rentas Privadas y Otras Rentas</v>
      </c>
      <c r="C416" s="129">
        <v>0</v>
      </c>
      <c r="D416" s="129">
        <v>0</v>
      </c>
      <c r="E416" s="129">
        <v>0</v>
      </c>
      <c r="F416" s="129">
        <v>0</v>
      </c>
      <c r="G416" s="129">
        <v>0</v>
      </c>
      <c r="H416" s="129">
        <v>0</v>
      </c>
      <c r="I416" s="129">
        <v>0</v>
      </c>
      <c r="J416" s="129">
        <v>0</v>
      </c>
      <c r="K416" s="129">
        <v>0</v>
      </c>
      <c r="L416" s="129">
        <v>0</v>
      </c>
      <c r="M416" s="129">
        <v>0</v>
      </c>
      <c r="N416" s="129">
        <v>0</v>
      </c>
      <c r="O416" s="129">
        <v>0</v>
      </c>
      <c r="P416" s="129">
        <v>0</v>
      </c>
      <c r="Q416" s="129">
        <v>0</v>
      </c>
      <c r="R416" s="129">
        <v>0</v>
      </c>
      <c r="S416" s="129">
        <v>0</v>
      </c>
      <c r="T416" s="129">
        <v>0</v>
      </c>
      <c r="U416" s="129">
        <v>0</v>
      </c>
      <c r="V416" s="129">
        <v>0</v>
      </c>
      <c r="W416" s="129">
        <v>0</v>
      </c>
      <c r="X416" s="129">
        <v>0</v>
      </c>
      <c r="Y416" s="129">
        <v>0</v>
      </c>
      <c r="Z416" s="129">
        <v>0</v>
      </c>
      <c r="AA416" s="129">
        <v>0</v>
      </c>
      <c r="AB416" s="129">
        <v>0</v>
      </c>
      <c r="AC416" s="129">
        <v>0</v>
      </c>
      <c r="AD416" s="129">
        <v>0</v>
      </c>
      <c r="AE416" s="129">
        <v>0</v>
      </c>
      <c r="AF416" s="129">
        <v>0</v>
      </c>
      <c r="AG416" s="129">
        <v>0</v>
      </c>
      <c r="AH416" s="129">
        <v>0</v>
      </c>
      <c r="AI416" s="129">
        <v>0</v>
      </c>
      <c r="AJ416" s="129">
        <v>0</v>
      </c>
      <c r="AK416" s="129">
        <v>0</v>
      </c>
      <c r="AL416" s="129"/>
      <c r="AM416" s="129"/>
      <c r="AN416" s="129"/>
      <c r="AO416" s="129"/>
      <c r="AP416" s="129"/>
      <c r="AQ416" s="117">
        <f t="shared" si="193"/>
        <v>0</v>
      </c>
      <c r="AS416" s="228">
        <v>0</v>
      </c>
      <c r="AU416" s="148"/>
      <c r="AW416" s="142">
        <f t="shared" si="279"/>
        <v>0</v>
      </c>
      <c r="AX416" s="142">
        <f t="shared" si="278"/>
        <v>0</v>
      </c>
      <c r="AY416" s="142">
        <f t="shared" si="278"/>
        <v>0</v>
      </c>
      <c r="AZ416" s="142">
        <f t="shared" si="278"/>
        <v>0</v>
      </c>
      <c r="BA416" s="142">
        <f t="shared" si="278"/>
        <v>0</v>
      </c>
      <c r="BB416" s="142">
        <f t="shared" si="278"/>
        <v>0</v>
      </c>
      <c r="BC416" s="142">
        <f t="shared" si="278"/>
        <v>0</v>
      </c>
      <c r="BD416" s="142">
        <f t="shared" si="278"/>
        <v>0</v>
      </c>
      <c r="BE416" s="142">
        <f t="shared" si="278"/>
        <v>0</v>
      </c>
      <c r="BF416" s="142">
        <f t="shared" si="278"/>
        <v>0</v>
      </c>
      <c r="BG416" s="142">
        <f t="shared" si="278"/>
        <v>0</v>
      </c>
      <c r="BH416" s="142">
        <f t="shared" si="278"/>
        <v>0</v>
      </c>
      <c r="BI416" s="142">
        <f t="shared" si="278"/>
        <v>0</v>
      </c>
      <c r="BJ416" s="142">
        <f t="shared" si="278"/>
        <v>0</v>
      </c>
      <c r="BK416" s="142">
        <f t="shared" si="278"/>
        <v>0</v>
      </c>
      <c r="BL416" s="142">
        <f t="shared" si="278"/>
        <v>0</v>
      </c>
      <c r="BM416" s="142">
        <f t="shared" si="278"/>
        <v>0</v>
      </c>
      <c r="BN416" s="142">
        <f t="shared" si="278"/>
        <v>0</v>
      </c>
      <c r="BO416" s="142">
        <f t="shared" si="278"/>
        <v>0</v>
      </c>
      <c r="BP416" s="142">
        <f t="shared" si="278"/>
        <v>0</v>
      </c>
      <c r="BQ416" s="142">
        <f t="shared" si="278"/>
        <v>0</v>
      </c>
      <c r="BR416" s="142">
        <f t="shared" si="278"/>
        <v>0</v>
      </c>
      <c r="BS416" s="142">
        <f t="shared" si="278"/>
        <v>0</v>
      </c>
      <c r="BT416" s="142">
        <f t="shared" si="278"/>
        <v>0</v>
      </c>
      <c r="BU416" s="142">
        <f t="shared" si="278"/>
        <v>0</v>
      </c>
      <c r="BV416" s="142">
        <f t="shared" si="278"/>
        <v>0</v>
      </c>
      <c r="BW416" s="142">
        <f t="shared" si="278"/>
        <v>0</v>
      </c>
      <c r="BX416" s="142">
        <f t="shared" si="278"/>
        <v>0</v>
      </c>
      <c r="BY416" s="142">
        <f t="shared" si="278"/>
        <v>0</v>
      </c>
      <c r="BZ416" s="142">
        <f t="shared" si="278"/>
        <v>0</v>
      </c>
      <c r="CA416" s="142">
        <f t="shared" si="278"/>
        <v>0</v>
      </c>
      <c r="CB416" s="142">
        <f t="shared" si="278"/>
        <v>0</v>
      </c>
      <c r="CC416" s="142">
        <f t="shared" si="278"/>
        <v>0</v>
      </c>
      <c r="CD416" s="142">
        <f t="shared" si="278"/>
        <v>0</v>
      </c>
      <c r="CE416" s="142">
        <f t="shared" si="278"/>
        <v>0</v>
      </c>
      <c r="CF416" s="142">
        <f t="shared" si="278"/>
        <v>0</v>
      </c>
      <c r="CG416" s="142">
        <f t="shared" si="278"/>
        <v>0</v>
      </c>
      <c r="CH416" s="142">
        <f t="shared" si="278"/>
        <v>0</v>
      </c>
      <c r="CI416" s="142">
        <f t="shared" si="278"/>
        <v>0</v>
      </c>
      <c r="CJ416" s="142">
        <f t="shared" si="278"/>
        <v>0</v>
      </c>
      <c r="CK416" s="142">
        <f t="shared" si="278"/>
        <v>0</v>
      </c>
    </row>
    <row r="417" spans="2:89" x14ac:dyDescent="0.2">
      <c r="B417" s="144" t="str">
        <f t="shared" si="192"/>
        <v>306. Dotal puro o Capital Diferido</v>
      </c>
      <c r="C417" s="129">
        <v>0</v>
      </c>
      <c r="D417" s="129">
        <v>0</v>
      </c>
      <c r="E417" s="129">
        <v>0</v>
      </c>
      <c r="F417" s="129">
        <v>0</v>
      </c>
      <c r="G417" s="129">
        <v>0</v>
      </c>
      <c r="H417" s="129">
        <v>0</v>
      </c>
      <c r="I417" s="129">
        <v>0</v>
      </c>
      <c r="J417" s="129">
        <v>0</v>
      </c>
      <c r="K417" s="129">
        <v>0</v>
      </c>
      <c r="L417" s="129">
        <v>0</v>
      </c>
      <c r="M417" s="129">
        <v>0</v>
      </c>
      <c r="N417" s="129">
        <v>0</v>
      </c>
      <c r="O417" s="129">
        <v>0</v>
      </c>
      <c r="P417" s="129">
        <v>0</v>
      </c>
      <c r="Q417" s="129">
        <v>0</v>
      </c>
      <c r="R417" s="129">
        <v>0</v>
      </c>
      <c r="S417" s="129">
        <v>0</v>
      </c>
      <c r="T417" s="129">
        <v>0</v>
      </c>
      <c r="U417" s="129">
        <v>0</v>
      </c>
      <c r="V417" s="129">
        <v>0</v>
      </c>
      <c r="W417" s="129">
        <v>0</v>
      </c>
      <c r="X417" s="129">
        <v>0</v>
      </c>
      <c r="Y417" s="129">
        <v>0</v>
      </c>
      <c r="Z417" s="129">
        <v>0</v>
      </c>
      <c r="AA417" s="129">
        <v>0</v>
      </c>
      <c r="AB417" s="129">
        <v>0</v>
      </c>
      <c r="AC417" s="129">
        <v>0</v>
      </c>
      <c r="AD417" s="129">
        <v>0</v>
      </c>
      <c r="AE417" s="129">
        <v>0</v>
      </c>
      <c r="AF417" s="129">
        <v>0</v>
      </c>
      <c r="AG417" s="129">
        <v>0</v>
      </c>
      <c r="AH417" s="129">
        <v>0</v>
      </c>
      <c r="AI417" s="129">
        <v>0</v>
      </c>
      <c r="AJ417" s="129">
        <v>0</v>
      </c>
      <c r="AK417" s="129">
        <v>0</v>
      </c>
      <c r="AL417" s="129"/>
      <c r="AM417" s="129"/>
      <c r="AN417" s="129"/>
      <c r="AO417" s="129"/>
      <c r="AP417" s="129"/>
      <c r="AQ417" s="117">
        <f t="shared" si="193"/>
        <v>0</v>
      </c>
      <c r="AS417" s="228">
        <v>0</v>
      </c>
      <c r="AU417" s="148"/>
      <c r="AW417" s="142">
        <f t="shared" si="279"/>
        <v>0</v>
      </c>
      <c r="AX417" s="142">
        <f t="shared" si="278"/>
        <v>0</v>
      </c>
      <c r="AY417" s="142">
        <f t="shared" si="278"/>
        <v>0</v>
      </c>
      <c r="AZ417" s="142">
        <f t="shared" si="278"/>
        <v>0</v>
      </c>
      <c r="BA417" s="142">
        <f t="shared" si="278"/>
        <v>0</v>
      </c>
      <c r="BB417" s="142">
        <f t="shared" si="278"/>
        <v>0</v>
      </c>
      <c r="BC417" s="142">
        <f t="shared" si="278"/>
        <v>0</v>
      </c>
      <c r="BD417" s="142">
        <f t="shared" si="278"/>
        <v>0</v>
      </c>
      <c r="BE417" s="142">
        <f t="shared" si="278"/>
        <v>0</v>
      </c>
      <c r="BF417" s="142">
        <f t="shared" si="278"/>
        <v>0</v>
      </c>
      <c r="BG417" s="142">
        <f t="shared" si="278"/>
        <v>0</v>
      </c>
      <c r="BH417" s="142">
        <f t="shared" si="278"/>
        <v>0</v>
      </c>
      <c r="BI417" s="142">
        <f t="shared" si="278"/>
        <v>0</v>
      </c>
      <c r="BJ417" s="142">
        <f t="shared" si="278"/>
        <v>0</v>
      </c>
      <c r="BK417" s="142">
        <f t="shared" si="278"/>
        <v>0</v>
      </c>
      <c r="BL417" s="142">
        <f t="shared" si="278"/>
        <v>0</v>
      </c>
      <c r="BM417" s="142">
        <f t="shared" si="278"/>
        <v>0</v>
      </c>
      <c r="BN417" s="142">
        <f t="shared" si="278"/>
        <v>0</v>
      </c>
      <c r="BO417" s="142">
        <f t="shared" si="278"/>
        <v>0</v>
      </c>
      <c r="BP417" s="142">
        <f t="shared" si="278"/>
        <v>0</v>
      </c>
      <c r="BQ417" s="142">
        <f t="shared" si="278"/>
        <v>0</v>
      </c>
      <c r="BR417" s="142">
        <f t="shared" si="278"/>
        <v>0</v>
      </c>
      <c r="BS417" s="142">
        <f t="shared" si="278"/>
        <v>0</v>
      </c>
      <c r="BT417" s="142">
        <f t="shared" si="278"/>
        <v>0</v>
      </c>
      <c r="BU417" s="142">
        <f t="shared" si="278"/>
        <v>0</v>
      </c>
      <c r="BV417" s="142">
        <f t="shared" si="278"/>
        <v>0</v>
      </c>
      <c r="BW417" s="142">
        <f t="shared" si="278"/>
        <v>0</v>
      </c>
      <c r="BX417" s="142">
        <f t="shared" si="278"/>
        <v>0</v>
      </c>
      <c r="BY417" s="142">
        <f t="shared" si="278"/>
        <v>0</v>
      </c>
      <c r="BZ417" s="142">
        <f t="shared" si="278"/>
        <v>0</v>
      </c>
      <c r="CA417" s="142">
        <f t="shared" si="278"/>
        <v>0</v>
      </c>
      <c r="CB417" s="142">
        <f t="shared" si="278"/>
        <v>0</v>
      </c>
      <c r="CC417" s="142">
        <f t="shared" si="278"/>
        <v>0</v>
      </c>
      <c r="CD417" s="142">
        <f t="shared" si="278"/>
        <v>0</v>
      </c>
      <c r="CE417" s="142">
        <f t="shared" si="278"/>
        <v>0</v>
      </c>
      <c r="CF417" s="142">
        <f t="shared" si="278"/>
        <v>0</v>
      </c>
      <c r="CG417" s="142">
        <f t="shared" si="278"/>
        <v>0</v>
      </c>
      <c r="CH417" s="142">
        <f t="shared" si="278"/>
        <v>0</v>
      </c>
      <c r="CI417" s="142">
        <f t="shared" si="278"/>
        <v>0</v>
      </c>
      <c r="CJ417" s="142">
        <f t="shared" si="278"/>
        <v>0</v>
      </c>
      <c r="CK417" s="142">
        <f t="shared" si="278"/>
        <v>0</v>
      </c>
    </row>
    <row r="418" spans="2:89" x14ac:dyDescent="0.2">
      <c r="B418" s="144" t="str">
        <f t="shared" si="192"/>
        <v>307. Protección Familiar</v>
      </c>
      <c r="C418" s="129">
        <v>0</v>
      </c>
      <c r="D418" s="129">
        <v>0</v>
      </c>
      <c r="E418" s="129">
        <v>0</v>
      </c>
      <c r="F418" s="129">
        <v>0</v>
      </c>
      <c r="G418" s="129">
        <v>0</v>
      </c>
      <c r="H418" s="129">
        <v>0</v>
      </c>
      <c r="I418" s="129">
        <v>0</v>
      </c>
      <c r="J418" s="129">
        <v>0</v>
      </c>
      <c r="K418" s="129">
        <v>0</v>
      </c>
      <c r="L418" s="129">
        <v>0</v>
      </c>
      <c r="M418" s="129">
        <v>0</v>
      </c>
      <c r="N418" s="129">
        <v>0</v>
      </c>
      <c r="O418" s="129">
        <v>0</v>
      </c>
      <c r="P418" s="129">
        <v>0</v>
      </c>
      <c r="Q418" s="129">
        <v>0</v>
      </c>
      <c r="R418" s="129">
        <v>0</v>
      </c>
      <c r="S418" s="129">
        <v>0</v>
      </c>
      <c r="T418" s="129">
        <v>0</v>
      </c>
      <c r="U418" s="129">
        <v>0</v>
      </c>
      <c r="V418" s="129">
        <v>0</v>
      </c>
      <c r="W418" s="129">
        <v>0</v>
      </c>
      <c r="X418" s="129">
        <v>0</v>
      </c>
      <c r="Y418" s="129">
        <v>0</v>
      </c>
      <c r="Z418" s="129">
        <v>0</v>
      </c>
      <c r="AA418" s="129">
        <v>0</v>
      </c>
      <c r="AB418" s="129">
        <v>0</v>
      </c>
      <c r="AC418" s="129">
        <v>0</v>
      </c>
      <c r="AD418" s="129">
        <v>0</v>
      </c>
      <c r="AE418" s="129">
        <v>0</v>
      </c>
      <c r="AF418" s="129">
        <v>0</v>
      </c>
      <c r="AG418" s="129">
        <v>0</v>
      </c>
      <c r="AH418" s="129">
        <v>0</v>
      </c>
      <c r="AI418" s="129">
        <v>0</v>
      </c>
      <c r="AJ418" s="129">
        <v>0</v>
      </c>
      <c r="AK418" s="129">
        <v>0</v>
      </c>
      <c r="AL418" s="129"/>
      <c r="AM418" s="129"/>
      <c r="AN418" s="129"/>
      <c r="AO418" s="129"/>
      <c r="AP418" s="129"/>
      <c r="AQ418" s="117">
        <f t="shared" si="193"/>
        <v>0</v>
      </c>
      <c r="AS418" s="228">
        <v>0</v>
      </c>
      <c r="AU418" s="148"/>
      <c r="AW418" s="142">
        <f t="shared" si="279"/>
        <v>0</v>
      </c>
      <c r="AX418" s="142">
        <f t="shared" si="278"/>
        <v>0</v>
      </c>
      <c r="AY418" s="142">
        <f t="shared" si="278"/>
        <v>0</v>
      </c>
      <c r="AZ418" s="142">
        <f t="shared" si="278"/>
        <v>1000</v>
      </c>
      <c r="BA418" s="142">
        <f t="shared" si="278"/>
        <v>1000</v>
      </c>
      <c r="BB418" s="142">
        <f t="shared" si="278"/>
        <v>0</v>
      </c>
      <c r="BC418" s="142">
        <f t="shared" si="278"/>
        <v>0</v>
      </c>
      <c r="BD418" s="142">
        <f t="shared" si="278"/>
        <v>0</v>
      </c>
      <c r="BE418" s="142">
        <f t="shared" si="278"/>
        <v>0</v>
      </c>
      <c r="BF418" s="142">
        <f t="shared" si="278"/>
        <v>0</v>
      </c>
      <c r="BG418" s="142">
        <f t="shared" si="278"/>
        <v>0</v>
      </c>
      <c r="BH418" s="142">
        <f t="shared" si="278"/>
        <v>0</v>
      </c>
      <c r="BI418" s="142">
        <f t="shared" si="278"/>
        <v>0</v>
      </c>
      <c r="BJ418" s="142">
        <f t="shared" si="278"/>
        <v>0</v>
      </c>
      <c r="BK418" s="142">
        <f t="shared" si="278"/>
        <v>0</v>
      </c>
      <c r="BL418" s="142">
        <f t="shared" si="278"/>
        <v>1000</v>
      </c>
      <c r="BM418" s="142">
        <f t="shared" ref="BM418:BM426" si="280">IF(AND(S288=0,S418=0),0,IF(ISERROR(S288/S418),1000,0))</f>
        <v>0</v>
      </c>
      <c r="BN418" s="142">
        <f t="shared" ref="BN418:BN426" si="281">IF(AND(T288=0,T418=0),0,IF(ISERROR(T288/T418),1000,0))</f>
        <v>0</v>
      </c>
      <c r="BO418" s="142">
        <f t="shared" ref="BO418:BO426" si="282">IF(AND(U288=0,U418=0),0,IF(ISERROR(U288/U418),1000,0))</f>
        <v>0</v>
      </c>
      <c r="BP418" s="142">
        <f t="shared" ref="BP418:BP426" si="283">IF(AND(V288=0,V418=0),0,IF(ISERROR(V288/V418),1000,0))</f>
        <v>0</v>
      </c>
      <c r="BQ418" s="142">
        <f t="shared" ref="BQ418:BQ426" si="284">IF(AND(W288=0,W418=0),0,IF(ISERROR(W288/W418),1000,0))</f>
        <v>0</v>
      </c>
      <c r="BR418" s="142">
        <f t="shared" ref="BR418:BR426" si="285">IF(AND(X288=0,X418=0),0,IF(ISERROR(X288/X418),1000,0))</f>
        <v>0</v>
      </c>
      <c r="BS418" s="142">
        <f t="shared" ref="BS418:BS426" si="286">IF(AND(Y288=0,Y418=0),0,IF(ISERROR(Y288/Y418),1000,0))</f>
        <v>0</v>
      </c>
      <c r="BT418" s="142">
        <f t="shared" ref="BT418:BT426" si="287">IF(AND(Z288=0,Z418=0),0,IF(ISERROR(Z288/Z418),1000,0))</f>
        <v>0</v>
      </c>
      <c r="BU418" s="142">
        <f t="shared" ref="BU418:BU426" si="288">IF(AND(AA288=0,AA418=0),0,IF(ISERROR(AA288/AA418),1000,0))</f>
        <v>0</v>
      </c>
      <c r="BV418" s="142">
        <f t="shared" ref="BV418:BV426" si="289">IF(AND(AB288=0,AB418=0),0,IF(ISERROR(AB288/AB418),1000,0))</f>
        <v>0</v>
      </c>
      <c r="BW418" s="142">
        <f t="shared" ref="BW418:BW426" si="290">IF(AND(AC288=0,AC418=0),0,IF(ISERROR(AC288/AC418),1000,0))</f>
        <v>0</v>
      </c>
      <c r="BX418" s="142">
        <f t="shared" ref="BX418:BX426" si="291">IF(AND(AD288=0,AD418=0),0,IF(ISERROR(AD288/AD418),1000,0))</f>
        <v>0</v>
      </c>
      <c r="BY418" s="142">
        <f t="shared" ref="BY418:BY426" si="292">IF(AND(AE288=0,AE418=0),0,IF(ISERROR(AE288/AE418),1000,0))</f>
        <v>0</v>
      </c>
      <c r="BZ418" s="142">
        <f t="shared" ref="BZ418:BZ426" si="293">IF(AND(AF288=0,AF418=0),0,IF(ISERROR(AF288/AF418),1000,0))</f>
        <v>0</v>
      </c>
      <c r="CA418" s="142">
        <f t="shared" ref="CA418:CA426" si="294">IF(AND(AG288=0,AG418=0),0,IF(ISERROR(AG288/AG418),1000,0))</f>
        <v>0</v>
      </c>
      <c r="CB418" s="142">
        <f t="shared" ref="CB418:CB426" si="295">IF(AND(AH288=0,AH418=0),0,IF(ISERROR(AH288/AH418),1000,0))</f>
        <v>0</v>
      </c>
      <c r="CC418" s="142">
        <f t="shared" ref="CC418:CC426" si="296">IF(AND(AI288=0,AI418=0),0,IF(ISERROR(AI288/AI418),1000,0))</f>
        <v>0</v>
      </c>
      <c r="CD418" s="142">
        <f t="shared" ref="CD418:CD426" si="297">IF(AND(AJ288=0,AJ418=0),0,IF(ISERROR(AJ288/AJ418),1000,0))</f>
        <v>0</v>
      </c>
      <c r="CE418" s="142">
        <f t="shared" ref="CE418:CE426" si="298">IF(AND(AK288=0,AK418=0),0,IF(ISERROR(AK288/AK418),1000,0))</f>
        <v>1000</v>
      </c>
      <c r="CF418" s="142">
        <f t="shared" ref="CF418:CF426" si="299">IF(AND(AL288=0,AL418=0),0,IF(ISERROR(AL288/AL418),1000,0))</f>
        <v>0</v>
      </c>
      <c r="CG418" s="142">
        <f t="shared" ref="CG418:CG426" si="300">IF(AND(AM288=0,AM418=0),0,IF(ISERROR(AM288/AM418),1000,0))</f>
        <v>0</v>
      </c>
      <c r="CH418" s="142">
        <f t="shared" ref="CH418:CH426" si="301">IF(AND(AN288=0,AN418=0),0,IF(ISERROR(AN288/AN418),1000,0))</f>
        <v>0</v>
      </c>
      <c r="CI418" s="142">
        <f t="shared" ref="CI418:CI426" si="302">IF(AND(AO288=0,AO418=0),0,IF(ISERROR(AO288/AO418),1000,0))</f>
        <v>0</v>
      </c>
      <c r="CJ418" s="142">
        <f t="shared" ref="CJ418:CJ426" si="303">IF(AND(AP288=0,AP418=0),0,IF(ISERROR(AP288/AP418),1000,0))</f>
        <v>0</v>
      </c>
      <c r="CK418" s="142">
        <f t="shared" ref="CK418:CK426" si="304">IF(AND(AQ288=0,AQ418=0),0,IF(ISERROR(AQ288/AQ418),1000,0))</f>
        <v>1000</v>
      </c>
    </row>
    <row r="419" spans="2:89" x14ac:dyDescent="0.2">
      <c r="B419" s="144" t="str">
        <f t="shared" si="192"/>
        <v>308. Incapacidad o Invalidez</v>
      </c>
      <c r="C419" s="129">
        <v>0</v>
      </c>
      <c r="D419" s="129">
        <v>0</v>
      </c>
      <c r="E419" s="129">
        <v>21526</v>
      </c>
      <c r="F419" s="129">
        <v>16184.999999999998</v>
      </c>
      <c r="G419" s="129">
        <v>0</v>
      </c>
      <c r="H419" s="129">
        <v>19620</v>
      </c>
      <c r="I419" s="129">
        <v>0</v>
      </c>
      <c r="J419" s="129">
        <v>0</v>
      </c>
      <c r="K419" s="129">
        <v>1</v>
      </c>
      <c r="L419" s="129">
        <v>0</v>
      </c>
      <c r="M419" s="129">
        <v>0</v>
      </c>
      <c r="N419" s="129">
        <v>0</v>
      </c>
      <c r="O419" s="129">
        <v>0</v>
      </c>
      <c r="P419" s="129">
        <v>0</v>
      </c>
      <c r="Q419" s="129">
        <v>0</v>
      </c>
      <c r="R419" s="129">
        <v>0</v>
      </c>
      <c r="S419" s="129">
        <v>0</v>
      </c>
      <c r="T419" s="129">
        <v>0</v>
      </c>
      <c r="U419" s="129">
        <v>7</v>
      </c>
      <c r="V419" s="129">
        <v>0</v>
      </c>
      <c r="W419" s="129">
        <v>0</v>
      </c>
      <c r="X419" s="129">
        <v>0</v>
      </c>
      <c r="Y419" s="129">
        <v>0</v>
      </c>
      <c r="Z419" s="129">
        <v>0</v>
      </c>
      <c r="AA419" s="129">
        <v>0</v>
      </c>
      <c r="AB419" s="129">
        <v>0</v>
      </c>
      <c r="AC419" s="129">
        <v>0</v>
      </c>
      <c r="AD419" s="129">
        <v>0</v>
      </c>
      <c r="AE419" s="129">
        <v>0</v>
      </c>
      <c r="AF419" s="129">
        <v>1</v>
      </c>
      <c r="AG419" s="129">
        <v>0</v>
      </c>
      <c r="AH419" s="129">
        <v>0</v>
      </c>
      <c r="AI419" s="129">
        <v>0</v>
      </c>
      <c r="AJ419" s="129">
        <v>0</v>
      </c>
      <c r="AK419" s="129">
        <v>3774</v>
      </c>
      <c r="AL419" s="129"/>
      <c r="AM419" s="129"/>
      <c r="AN419" s="129"/>
      <c r="AO419" s="129"/>
      <c r="AP419" s="129"/>
      <c r="AQ419" s="117">
        <f t="shared" si="193"/>
        <v>61114</v>
      </c>
      <c r="AS419" s="228">
        <v>66463</v>
      </c>
      <c r="AU419" s="148"/>
      <c r="AW419" s="142">
        <f t="shared" si="279"/>
        <v>0</v>
      </c>
      <c r="AX419" s="142">
        <f t="shared" ref="AX419:AX426" si="305">IF(AND(D289=0,D419=0),0,IF(ISERROR(D289/D419),1000,0))</f>
        <v>0</v>
      </c>
      <c r="AY419" s="142">
        <f t="shared" ref="AY419:AY426" si="306">IF(AND(E289=0,E419=0),0,IF(ISERROR(E289/E419),1000,0))</f>
        <v>0</v>
      </c>
      <c r="AZ419" s="142">
        <f t="shared" ref="AZ419:AZ426" si="307">IF(AND(F289=0,F419=0),0,IF(ISERROR(F289/F419),1000,0))</f>
        <v>0</v>
      </c>
      <c r="BA419" s="142">
        <f t="shared" ref="BA419:BA426" si="308">IF(AND(G289=0,G419=0),0,IF(ISERROR(G289/G419),1000,0))</f>
        <v>1000</v>
      </c>
      <c r="BB419" s="142">
        <f t="shared" ref="BB419:BB426" si="309">IF(AND(H289=0,H419=0),0,IF(ISERROR(H289/H419),1000,0))</f>
        <v>0</v>
      </c>
      <c r="BC419" s="142">
        <f t="shared" ref="BC419:BC426" si="310">IF(AND(I289=0,I419=0),0,IF(ISERROR(I289/I419),1000,0))</f>
        <v>0</v>
      </c>
      <c r="BD419" s="142">
        <f t="shared" ref="BD419:BD426" si="311">IF(AND(J289=0,J419=0),0,IF(ISERROR(J289/J419),1000,0))</f>
        <v>0</v>
      </c>
      <c r="BE419" s="142">
        <f t="shared" ref="BE419:BE426" si="312">IF(AND(K289=0,K419=0),0,IF(ISERROR(K289/K419),1000,0))</f>
        <v>0</v>
      </c>
      <c r="BF419" s="142">
        <f t="shared" ref="BF419:BF426" si="313">IF(AND(L289=0,L419=0),0,IF(ISERROR(L289/L419),1000,0))</f>
        <v>0</v>
      </c>
      <c r="BG419" s="142">
        <f t="shared" ref="BG419:BG426" si="314">IF(AND(M289=0,M419=0),0,IF(ISERROR(M289/M419),1000,0))</f>
        <v>0</v>
      </c>
      <c r="BH419" s="142">
        <f t="shared" ref="BH419:BH426" si="315">IF(AND(N289=0,N419=0),0,IF(ISERROR(N289/N419),1000,0))</f>
        <v>0</v>
      </c>
      <c r="BI419" s="142">
        <f t="shared" ref="BI419:BI426" si="316">IF(AND(O289=0,O419=0),0,IF(ISERROR(O289/O419),1000,0))</f>
        <v>0</v>
      </c>
      <c r="BJ419" s="142">
        <f t="shared" ref="BJ419:BJ426" si="317">IF(AND(P289=0,P419=0),0,IF(ISERROR(P289/P419),1000,0))</f>
        <v>0</v>
      </c>
      <c r="BK419" s="142">
        <f t="shared" ref="BK419:BK426" si="318">IF(AND(Q289=0,Q419=0),0,IF(ISERROR(Q289/Q419),1000,0))</f>
        <v>1000</v>
      </c>
      <c r="BL419" s="142">
        <f t="shared" ref="BL419:BL426" si="319">IF(AND(R289=0,R419=0),0,IF(ISERROR(R289/R419),1000,0))</f>
        <v>1000</v>
      </c>
      <c r="BM419" s="142">
        <f t="shared" si="280"/>
        <v>0</v>
      </c>
      <c r="BN419" s="142">
        <f t="shared" si="281"/>
        <v>0</v>
      </c>
      <c r="BO419" s="142">
        <f t="shared" si="282"/>
        <v>0</v>
      </c>
      <c r="BP419" s="142">
        <f t="shared" si="283"/>
        <v>0</v>
      </c>
      <c r="BQ419" s="142">
        <f t="shared" si="284"/>
        <v>0</v>
      </c>
      <c r="BR419" s="142">
        <f t="shared" si="285"/>
        <v>0</v>
      </c>
      <c r="BS419" s="142">
        <f t="shared" si="286"/>
        <v>0</v>
      </c>
      <c r="BT419" s="142">
        <f t="shared" si="287"/>
        <v>1000</v>
      </c>
      <c r="BU419" s="142">
        <f t="shared" si="288"/>
        <v>0</v>
      </c>
      <c r="BV419" s="142">
        <f t="shared" si="289"/>
        <v>1000</v>
      </c>
      <c r="BW419" s="142">
        <f t="shared" si="290"/>
        <v>0</v>
      </c>
      <c r="BX419" s="142">
        <f t="shared" si="291"/>
        <v>0</v>
      </c>
      <c r="BY419" s="142">
        <f t="shared" si="292"/>
        <v>0</v>
      </c>
      <c r="BZ419" s="142">
        <f t="shared" si="293"/>
        <v>0</v>
      </c>
      <c r="CA419" s="142">
        <f t="shared" si="294"/>
        <v>1000</v>
      </c>
      <c r="CB419" s="142">
        <f t="shared" si="295"/>
        <v>1000</v>
      </c>
      <c r="CC419" s="142">
        <f t="shared" si="296"/>
        <v>0</v>
      </c>
      <c r="CD419" s="142">
        <f t="shared" si="297"/>
        <v>1000</v>
      </c>
      <c r="CE419" s="142">
        <f t="shared" si="298"/>
        <v>0</v>
      </c>
      <c r="CF419" s="142">
        <f t="shared" si="299"/>
        <v>0</v>
      </c>
      <c r="CG419" s="142">
        <f t="shared" si="300"/>
        <v>0</v>
      </c>
      <c r="CH419" s="142">
        <f t="shared" si="301"/>
        <v>0</v>
      </c>
      <c r="CI419" s="142">
        <f t="shared" si="302"/>
        <v>0</v>
      </c>
      <c r="CJ419" s="142">
        <f t="shared" si="303"/>
        <v>0</v>
      </c>
      <c r="CK419" s="142">
        <f t="shared" si="304"/>
        <v>0</v>
      </c>
    </row>
    <row r="420" spans="2:89" x14ac:dyDescent="0.2">
      <c r="B420" s="144" t="str">
        <f t="shared" si="192"/>
        <v>309. Salud</v>
      </c>
      <c r="C420" s="129">
        <v>0</v>
      </c>
      <c r="D420" s="129">
        <v>0</v>
      </c>
      <c r="E420" s="129">
        <v>11802</v>
      </c>
      <c r="F420" s="129">
        <v>2125</v>
      </c>
      <c r="G420" s="129">
        <v>0</v>
      </c>
      <c r="H420" s="129">
        <v>23523</v>
      </c>
      <c r="I420" s="129">
        <v>10</v>
      </c>
      <c r="J420" s="129">
        <v>0</v>
      </c>
      <c r="K420" s="129">
        <v>0</v>
      </c>
      <c r="L420" s="129">
        <v>0</v>
      </c>
      <c r="M420" s="129">
        <v>0</v>
      </c>
      <c r="N420" s="129">
        <v>2167</v>
      </c>
      <c r="O420" s="129">
        <v>0</v>
      </c>
      <c r="P420" s="129">
        <v>0</v>
      </c>
      <c r="Q420" s="129">
        <v>0</v>
      </c>
      <c r="R420" s="129">
        <v>0</v>
      </c>
      <c r="S420" s="129">
        <v>0</v>
      </c>
      <c r="T420" s="129">
        <v>0</v>
      </c>
      <c r="U420" s="129">
        <v>0</v>
      </c>
      <c r="V420" s="129">
        <v>0</v>
      </c>
      <c r="W420" s="129">
        <v>0</v>
      </c>
      <c r="X420" s="129">
        <v>0</v>
      </c>
      <c r="Y420" s="129">
        <v>0</v>
      </c>
      <c r="Z420" s="129">
        <v>1281</v>
      </c>
      <c r="AA420" s="129">
        <v>0</v>
      </c>
      <c r="AB420" s="129">
        <v>0</v>
      </c>
      <c r="AC420" s="129">
        <v>0</v>
      </c>
      <c r="AD420" s="129">
        <v>0</v>
      </c>
      <c r="AE420" s="129">
        <v>0</v>
      </c>
      <c r="AF420" s="129">
        <v>0</v>
      </c>
      <c r="AG420" s="129">
        <v>0</v>
      </c>
      <c r="AH420" s="129">
        <v>148</v>
      </c>
      <c r="AI420" s="129">
        <v>0</v>
      </c>
      <c r="AJ420" s="129">
        <v>0</v>
      </c>
      <c r="AK420" s="129">
        <v>44022</v>
      </c>
      <c r="AL420" s="129"/>
      <c r="AM420" s="129"/>
      <c r="AN420" s="129"/>
      <c r="AO420" s="129"/>
      <c r="AP420" s="129"/>
      <c r="AQ420" s="117">
        <f t="shared" si="193"/>
        <v>85078</v>
      </c>
      <c r="AS420" s="228">
        <v>43659</v>
      </c>
      <c r="AU420" s="148"/>
      <c r="AW420" s="142">
        <f t="shared" si="279"/>
        <v>0</v>
      </c>
      <c r="AX420" s="142">
        <f t="shared" si="305"/>
        <v>0</v>
      </c>
      <c r="AY420" s="142">
        <f t="shared" si="306"/>
        <v>0</v>
      </c>
      <c r="AZ420" s="142">
        <f t="shared" si="307"/>
        <v>0</v>
      </c>
      <c r="BA420" s="142">
        <f t="shared" si="308"/>
        <v>1000</v>
      </c>
      <c r="BB420" s="142">
        <f t="shared" si="309"/>
        <v>0</v>
      </c>
      <c r="BC420" s="142">
        <f t="shared" si="310"/>
        <v>0</v>
      </c>
      <c r="BD420" s="142">
        <f t="shared" si="311"/>
        <v>1000</v>
      </c>
      <c r="BE420" s="142">
        <f t="shared" si="312"/>
        <v>0</v>
      </c>
      <c r="BF420" s="142">
        <f t="shared" si="313"/>
        <v>1000</v>
      </c>
      <c r="BG420" s="142">
        <f>IF(AND(M290=0,M420=0),0,IF(ISERROR(M290/M420),1000,0))</f>
        <v>1000</v>
      </c>
      <c r="BH420" s="142">
        <f t="shared" si="315"/>
        <v>0</v>
      </c>
      <c r="BI420" s="142">
        <f t="shared" si="316"/>
        <v>0</v>
      </c>
      <c r="BJ420" s="142">
        <f t="shared" si="317"/>
        <v>0</v>
      </c>
      <c r="BK420" s="142">
        <f t="shared" si="318"/>
        <v>1000</v>
      </c>
      <c r="BL420" s="142">
        <f t="shared" si="319"/>
        <v>1000</v>
      </c>
      <c r="BM420" s="142">
        <f t="shared" si="280"/>
        <v>0</v>
      </c>
      <c r="BN420" s="142">
        <f t="shared" si="281"/>
        <v>0</v>
      </c>
      <c r="BO420" s="142">
        <f t="shared" si="282"/>
        <v>0</v>
      </c>
      <c r="BP420" s="142">
        <f t="shared" si="283"/>
        <v>0</v>
      </c>
      <c r="BQ420" s="142">
        <f t="shared" si="284"/>
        <v>0</v>
      </c>
      <c r="BR420" s="142">
        <f t="shared" si="285"/>
        <v>0</v>
      </c>
      <c r="BS420" s="142">
        <f t="shared" si="286"/>
        <v>0</v>
      </c>
      <c r="BT420" s="142">
        <f t="shared" si="287"/>
        <v>0</v>
      </c>
      <c r="BU420" s="142">
        <f t="shared" si="288"/>
        <v>0</v>
      </c>
      <c r="BV420" s="142">
        <f t="shared" si="289"/>
        <v>1000</v>
      </c>
      <c r="BW420" s="142">
        <f t="shared" si="290"/>
        <v>0</v>
      </c>
      <c r="BX420" s="142">
        <f t="shared" si="291"/>
        <v>0</v>
      </c>
      <c r="BY420" s="142">
        <f t="shared" si="292"/>
        <v>0</v>
      </c>
      <c r="BZ420" s="142">
        <f t="shared" si="293"/>
        <v>0</v>
      </c>
      <c r="CA420" s="142">
        <f t="shared" si="294"/>
        <v>1000</v>
      </c>
      <c r="CB420" s="142">
        <f t="shared" si="295"/>
        <v>0</v>
      </c>
      <c r="CC420" s="142">
        <f t="shared" si="296"/>
        <v>0</v>
      </c>
      <c r="CD420" s="142">
        <f t="shared" si="297"/>
        <v>0</v>
      </c>
      <c r="CE420" s="142">
        <f t="shared" si="298"/>
        <v>0</v>
      </c>
      <c r="CF420" s="142">
        <f t="shared" si="299"/>
        <v>0</v>
      </c>
      <c r="CG420" s="142">
        <f t="shared" si="300"/>
        <v>0</v>
      </c>
      <c r="CH420" s="142">
        <f t="shared" si="301"/>
        <v>0</v>
      </c>
      <c r="CI420" s="142">
        <f t="shared" si="302"/>
        <v>0</v>
      </c>
      <c r="CJ420" s="142">
        <f t="shared" si="303"/>
        <v>0</v>
      </c>
      <c r="CK420" s="142">
        <f t="shared" si="304"/>
        <v>0</v>
      </c>
    </row>
    <row r="421" spans="2:89" x14ac:dyDescent="0.2">
      <c r="B421" s="144" t="str">
        <f t="shared" si="192"/>
        <v>310. Accidentes Personales</v>
      </c>
      <c r="C421" s="129">
        <v>0</v>
      </c>
      <c r="D421" s="129">
        <v>0</v>
      </c>
      <c r="E421" s="129">
        <v>18478</v>
      </c>
      <c r="F421" s="129">
        <v>1913</v>
      </c>
      <c r="G421" s="129">
        <v>8736</v>
      </c>
      <c r="H421" s="129">
        <v>27978</v>
      </c>
      <c r="I421" s="129">
        <v>0</v>
      </c>
      <c r="J421" s="129">
        <v>0</v>
      </c>
      <c r="K421" s="129">
        <v>5</v>
      </c>
      <c r="L421" s="129">
        <v>0</v>
      </c>
      <c r="M421" s="129">
        <v>0</v>
      </c>
      <c r="N421" s="129">
        <v>0</v>
      </c>
      <c r="O421" s="129">
        <v>0</v>
      </c>
      <c r="P421" s="129">
        <v>0</v>
      </c>
      <c r="Q421" s="129">
        <v>0</v>
      </c>
      <c r="R421" s="129">
        <v>9884</v>
      </c>
      <c r="S421" s="129">
        <v>0</v>
      </c>
      <c r="T421" s="129">
        <v>0</v>
      </c>
      <c r="U421" s="129">
        <v>0</v>
      </c>
      <c r="V421" s="129">
        <v>0</v>
      </c>
      <c r="W421" s="129">
        <v>0</v>
      </c>
      <c r="X421" s="129">
        <v>0</v>
      </c>
      <c r="Y421" s="129">
        <v>0</v>
      </c>
      <c r="Z421" s="129">
        <v>16892</v>
      </c>
      <c r="AA421" s="129">
        <v>0</v>
      </c>
      <c r="AB421" s="129">
        <v>0</v>
      </c>
      <c r="AC421" s="129">
        <v>0</v>
      </c>
      <c r="AD421" s="129">
        <v>0</v>
      </c>
      <c r="AE421" s="129">
        <v>0</v>
      </c>
      <c r="AF421" s="129">
        <v>0</v>
      </c>
      <c r="AG421" s="129">
        <v>7</v>
      </c>
      <c r="AH421" s="129">
        <v>0</v>
      </c>
      <c r="AI421" s="129">
        <v>0</v>
      </c>
      <c r="AJ421" s="129">
        <v>0</v>
      </c>
      <c r="AK421" s="129">
        <v>33666</v>
      </c>
      <c r="AL421" s="129"/>
      <c r="AM421" s="129"/>
      <c r="AN421" s="129"/>
      <c r="AO421" s="129"/>
      <c r="AP421" s="129"/>
      <c r="AQ421" s="117">
        <f t="shared" si="193"/>
        <v>117559</v>
      </c>
      <c r="AS421" s="228">
        <v>108240</v>
      </c>
      <c r="AU421" s="148"/>
      <c r="AW421" s="142">
        <f t="shared" si="279"/>
        <v>0</v>
      </c>
      <c r="AX421" s="142">
        <f t="shared" si="305"/>
        <v>0</v>
      </c>
      <c r="AY421" s="142">
        <f t="shared" si="306"/>
        <v>0</v>
      </c>
      <c r="AZ421" s="142">
        <f t="shared" si="307"/>
        <v>0</v>
      </c>
      <c r="BA421" s="142">
        <f t="shared" si="308"/>
        <v>0</v>
      </c>
      <c r="BB421" s="142">
        <f t="shared" si="309"/>
        <v>0</v>
      </c>
      <c r="BC421" s="142">
        <f t="shared" si="310"/>
        <v>1000</v>
      </c>
      <c r="BD421" s="142">
        <f t="shared" si="311"/>
        <v>0</v>
      </c>
      <c r="BE421" s="142">
        <f t="shared" si="312"/>
        <v>0</v>
      </c>
      <c r="BF421" s="142">
        <f t="shared" si="313"/>
        <v>1000</v>
      </c>
      <c r="BG421" s="142">
        <f t="shared" si="314"/>
        <v>1000</v>
      </c>
      <c r="BH421" s="142">
        <f t="shared" si="315"/>
        <v>0</v>
      </c>
      <c r="BI421" s="142">
        <f t="shared" si="316"/>
        <v>0</v>
      </c>
      <c r="BJ421" s="142">
        <f t="shared" si="317"/>
        <v>0</v>
      </c>
      <c r="BK421" s="142">
        <f t="shared" si="318"/>
        <v>1000</v>
      </c>
      <c r="BL421" s="142">
        <f t="shared" si="319"/>
        <v>0</v>
      </c>
      <c r="BM421" s="142">
        <f t="shared" si="280"/>
        <v>0</v>
      </c>
      <c r="BN421" s="142">
        <f t="shared" si="281"/>
        <v>0</v>
      </c>
      <c r="BO421" s="142">
        <f t="shared" si="282"/>
        <v>0</v>
      </c>
      <c r="BP421" s="142">
        <f t="shared" si="283"/>
        <v>0</v>
      </c>
      <c r="BQ421" s="142">
        <f t="shared" si="284"/>
        <v>0</v>
      </c>
      <c r="BR421" s="142">
        <f t="shared" si="285"/>
        <v>0</v>
      </c>
      <c r="BS421" s="142">
        <f t="shared" si="286"/>
        <v>0</v>
      </c>
      <c r="BT421" s="142">
        <f t="shared" si="287"/>
        <v>0</v>
      </c>
      <c r="BU421" s="142">
        <f t="shared" si="288"/>
        <v>0</v>
      </c>
      <c r="BV421" s="142">
        <f t="shared" si="289"/>
        <v>0</v>
      </c>
      <c r="BW421" s="142">
        <f t="shared" si="290"/>
        <v>0</v>
      </c>
      <c r="BX421" s="142">
        <f t="shared" si="291"/>
        <v>0</v>
      </c>
      <c r="BY421" s="142">
        <f t="shared" si="292"/>
        <v>0</v>
      </c>
      <c r="BZ421" s="142">
        <f t="shared" si="293"/>
        <v>0</v>
      </c>
      <c r="CA421" s="142">
        <f t="shared" si="294"/>
        <v>0</v>
      </c>
      <c r="CB421" s="142">
        <f t="shared" si="295"/>
        <v>1000</v>
      </c>
      <c r="CC421" s="142">
        <f t="shared" si="296"/>
        <v>0</v>
      </c>
      <c r="CD421" s="142">
        <f t="shared" si="297"/>
        <v>1000</v>
      </c>
      <c r="CE421" s="142">
        <f t="shared" si="298"/>
        <v>0</v>
      </c>
      <c r="CF421" s="142">
        <f t="shared" si="299"/>
        <v>0</v>
      </c>
      <c r="CG421" s="142">
        <f t="shared" si="300"/>
        <v>0</v>
      </c>
      <c r="CH421" s="142">
        <f t="shared" si="301"/>
        <v>0</v>
      </c>
      <c r="CI421" s="142">
        <f t="shared" si="302"/>
        <v>0</v>
      </c>
      <c r="CJ421" s="142">
        <f t="shared" si="303"/>
        <v>0</v>
      </c>
      <c r="CK421" s="142">
        <f t="shared" si="304"/>
        <v>0</v>
      </c>
    </row>
    <row r="422" spans="2:89" x14ac:dyDescent="0.2">
      <c r="B422" s="144" t="str">
        <f t="shared" si="192"/>
        <v>311. Asistencia</v>
      </c>
      <c r="C422" s="129">
        <v>0</v>
      </c>
      <c r="D422" s="129">
        <v>0</v>
      </c>
      <c r="E422" s="129">
        <v>17418</v>
      </c>
      <c r="F422" s="129">
        <v>45</v>
      </c>
      <c r="G422" s="129">
        <v>0</v>
      </c>
      <c r="H422" s="129">
        <v>0</v>
      </c>
      <c r="I422" s="129">
        <v>0</v>
      </c>
      <c r="J422" s="129">
        <v>0</v>
      </c>
      <c r="K422" s="129">
        <v>0</v>
      </c>
      <c r="L422" s="129">
        <v>0</v>
      </c>
      <c r="M422" s="129">
        <v>0</v>
      </c>
      <c r="N422" s="129">
        <v>0</v>
      </c>
      <c r="O422" s="129">
        <v>0</v>
      </c>
      <c r="P422" s="129">
        <v>0</v>
      </c>
      <c r="Q422" s="129">
        <v>0</v>
      </c>
      <c r="R422" s="129">
        <v>0</v>
      </c>
      <c r="S422" s="129">
        <v>0</v>
      </c>
      <c r="T422" s="129">
        <v>0</v>
      </c>
      <c r="U422" s="129">
        <v>0</v>
      </c>
      <c r="V422" s="129">
        <v>0</v>
      </c>
      <c r="W422" s="129">
        <v>0</v>
      </c>
      <c r="X422" s="129">
        <v>0</v>
      </c>
      <c r="Y422" s="129">
        <v>0</v>
      </c>
      <c r="Z422" s="129">
        <v>0</v>
      </c>
      <c r="AA422" s="129">
        <v>0</v>
      </c>
      <c r="AB422" s="129">
        <v>0</v>
      </c>
      <c r="AC422" s="129">
        <v>0</v>
      </c>
      <c r="AD422" s="129">
        <v>0</v>
      </c>
      <c r="AE422" s="129">
        <v>0</v>
      </c>
      <c r="AF422" s="129">
        <v>0</v>
      </c>
      <c r="AG422" s="129">
        <v>0</v>
      </c>
      <c r="AH422" s="129">
        <v>0</v>
      </c>
      <c r="AI422" s="129">
        <v>0</v>
      </c>
      <c r="AJ422" s="129">
        <v>0</v>
      </c>
      <c r="AK422" s="129">
        <v>2967</v>
      </c>
      <c r="AL422" s="129"/>
      <c r="AM422" s="129"/>
      <c r="AN422" s="129"/>
      <c r="AO422" s="129"/>
      <c r="AP422" s="129"/>
      <c r="AQ422" s="117">
        <f t="shared" si="193"/>
        <v>20430</v>
      </c>
      <c r="AS422" s="228">
        <v>27295</v>
      </c>
      <c r="AU422" s="148"/>
      <c r="AW422" s="142">
        <f t="shared" si="279"/>
        <v>0</v>
      </c>
      <c r="AX422" s="142">
        <f t="shared" si="305"/>
        <v>0</v>
      </c>
      <c r="AY422" s="142">
        <f t="shared" si="306"/>
        <v>0</v>
      </c>
      <c r="AZ422" s="142">
        <f t="shared" si="307"/>
        <v>0</v>
      </c>
      <c r="BA422" s="142">
        <f t="shared" si="308"/>
        <v>0</v>
      </c>
      <c r="BB422" s="142">
        <f t="shared" si="309"/>
        <v>1000</v>
      </c>
      <c r="BC422" s="142">
        <f t="shared" si="310"/>
        <v>0</v>
      </c>
      <c r="BD422" s="142">
        <f t="shared" si="311"/>
        <v>0</v>
      </c>
      <c r="BE422" s="142">
        <f t="shared" si="312"/>
        <v>0</v>
      </c>
      <c r="BF422" s="142">
        <f t="shared" si="313"/>
        <v>0</v>
      </c>
      <c r="BG422" s="142">
        <f t="shared" si="314"/>
        <v>0</v>
      </c>
      <c r="BH422" s="142">
        <f t="shared" si="315"/>
        <v>0</v>
      </c>
      <c r="BI422" s="142">
        <f t="shared" si="316"/>
        <v>0</v>
      </c>
      <c r="BJ422" s="142">
        <f t="shared" si="317"/>
        <v>0</v>
      </c>
      <c r="BK422" s="142">
        <f t="shared" si="318"/>
        <v>1000</v>
      </c>
      <c r="BL422" s="142">
        <f t="shared" si="319"/>
        <v>0</v>
      </c>
      <c r="BM422" s="142">
        <f t="shared" si="280"/>
        <v>0</v>
      </c>
      <c r="BN422" s="142">
        <f t="shared" si="281"/>
        <v>0</v>
      </c>
      <c r="BO422" s="142">
        <f t="shared" si="282"/>
        <v>0</v>
      </c>
      <c r="BP422" s="142">
        <f t="shared" si="283"/>
        <v>0</v>
      </c>
      <c r="BQ422" s="142">
        <f t="shared" si="284"/>
        <v>0</v>
      </c>
      <c r="BR422" s="142">
        <f t="shared" si="285"/>
        <v>0</v>
      </c>
      <c r="BS422" s="142">
        <f t="shared" si="286"/>
        <v>0</v>
      </c>
      <c r="BT422" s="142">
        <f t="shared" si="287"/>
        <v>0</v>
      </c>
      <c r="BU422" s="142">
        <f t="shared" si="288"/>
        <v>0</v>
      </c>
      <c r="BV422" s="142">
        <f t="shared" si="289"/>
        <v>0</v>
      </c>
      <c r="BW422" s="142">
        <f t="shared" si="290"/>
        <v>0</v>
      </c>
      <c r="BX422" s="142">
        <f t="shared" si="291"/>
        <v>0</v>
      </c>
      <c r="BY422" s="142">
        <f t="shared" si="292"/>
        <v>0</v>
      </c>
      <c r="BZ422" s="142">
        <f t="shared" si="293"/>
        <v>0</v>
      </c>
      <c r="CA422" s="142">
        <f t="shared" si="294"/>
        <v>0</v>
      </c>
      <c r="CB422" s="142">
        <f t="shared" si="295"/>
        <v>0</v>
      </c>
      <c r="CC422" s="142">
        <f t="shared" si="296"/>
        <v>0</v>
      </c>
      <c r="CD422" s="142">
        <f t="shared" si="297"/>
        <v>1000</v>
      </c>
      <c r="CE422" s="142">
        <f t="shared" si="298"/>
        <v>0</v>
      </c>
      <c r="CF422" s="142">
        <f t="shared" si="299"/>
        <v>0</v>
      </c>
      <c r="CG422" s="142">
        <f t="shared" si="300"/>
        <v>0</v>
      </c>
      <c r="CH422" s="142">
        <f t="shared" si="301"/>
        <v>0</v>
      </c>
      <c r="CI422" s="142">
        <f t="shared" si="302"/>
        <v>0</v>
      </c>
      <c r="CJ422" s="142">
        <f t="shared" si="303"/>
        <v>0</v>
      </c>
      <c r="CK422" s="142">
        <f t="shared" si="304"/>
        <v>0</v>
      </c>
    </row>
    <row r="423" spans="2:89" x14ac:dyDescent="0.2">
      <c r="B423" s="144" t="str">
        <f t="shared" si="192"/>
        <v>312. Desgravamen Hipotecario</v>
      </c>
      <c r="C423" s="129">
        <v>0</v>
      </c>
      <c r="D423" s="129">
        <v>0</v>
      </c>
      <c r="E423" s="129">
        <v>7</v>
      </c>
      <c r="F423" s="129">
        <v>167</v>
      </c>
      <c r="G423" s="129">
        <v>0</v>
      </c>
      <c r="H423" s="129">
        <v>198</v>
      </c>
      <c r="I423" s="129">
        <v>0</v>
      </c>
      <c r="J423" s="129">
        <v>0</v>
      </c>
      <c r="K423" s="129">
        <v>0</v>
      </c>
      <c r="L423" s="129">
        <v>0</v>
      </c>
      <c r="M423" s="129">
        <v>0</v>
      </c>
      <c r="N423" s="129">
        <v>0</v>
      </c>
      <c r="O423" s="129">
        <v>0</v>
      </c>
      <c r="P423" s="129">
        <v>0</v>
      </c>
      <c r="Q423" s="129">
        <v>0</v>
      </c>
      <c r="R423" s="129">
        <v>0</v>
      </c>
      <c r="S423" s="129">
        <v>0</v>
      </c>
      <c r="T423" s="129">
        <v>0</v>
      </c>
      <c r="U423" s="129">
        <v>0</v>
      </c>
      <c r="V423" s="129">
        <v>0</v>
      </c>
      <c r="W423" s="129">
        <v>0</v>
      </c>
      <c r="X423" s="129">
        <v>0</v>
      </c>
      <c r="Y423" s="129">
        <v>0</v>
      </c>
      <c r="Z423" s="129">
        <v>0</v>
      </c>
      <c r="AA423" s="129">
        <v>0</v>
      </c>
      <c r="AB423" s="129">
        <v>0</v>
      </c>
      <c r="AC423" s="129">
        <v>0</v>
      </c>
      <c r="AD423" s="129">
        <v>0</v>
      </c>
      <c r="AE423" s="129">
        <v>0</v>
      </c>
      <c r="AF423" s="129">
        <v>2</v>
      </c>
      <c r="AG423" s="129">
        <v>0</v>
      </c>
      <c r="AH423" s="129">
        <v>0</v>
      </c>
      <c r="AI423" s="129">
        <v>0</v>
      </c>
      <c r="AJ423" s="129">
        <v>0</v>
      </c>
      <c r="AK423" s="129">
        <v>0</v>
      </c>
      <c r="AL423" s="129"/>
      <c r="AM423" s="129"/>
      <c r="AN423" s="129"/>
      <c r="AO423" s="129"/>
      <c r="AP423" s="129"/>
      <c r="AQ423" s="117">
        <f t="shared" si="193"/>
        <v>374</v>
      </c>
      <c r="AS423" s="228">
        <v>1114</v>
      </c>
      <c r="AU423" s="148"/>
      <c r="AW423" s="142">
        <f t="shared" si="279"/>
        <v>0</v>
      </c>
      <c r="AX423" s="142">
        <f t="shared" si="305"/>
        <v>0</v>
      </c>
      <c r="AY423" s="142">
        <f t="shared" si="306"/>
        <v>0</v>
      </c>
      <c r="AZ423" s="142">
        <f t="shared" si="307"/>
        <v>0</v>
      </c>
      <c r="BA423" s="142">
        <f t="shared" si="308"/>
        <v>1000</v>
      </c>
      <c r="BB423" s="142">
        <f t="shared" si="309"/>
        <v>0</v>
      </c>
      <c r="BC423" s="142">
        <f t="shared" si="310"/>
        <v>0</v>
      </c>
      <c r="BD423" s="142">
        <f t="shared" si="311"/>
        <v>0</v>
      </c>
      <c r="BE423" s="142">
        <f t="shared" si="312"/>
        <v>0</v>
      </c>
      <c r="BF423" s="142">
        <f t="shared" si="313"/>
        <v>0</v>
      </c>
      <c r="BG423" s="142">
        <f t="shared" si="314"/>
        <v>0</v>
      </c>
      <c r="BH423" s="142">
        <f t="shared" si="315"/>
        <v>0</v>
      </c>
      <c r="BI423" s="142">
        <f t="shared" si="316"/>
        <v>0</v>
      </c>
      <c r="BJ423" s="142">
        <f t="shared" si="317"/>
        <v>0</v>
      </c>
      <c r="BK423" s="142">
        <f t="shared" si="318"/>
        <v>0</v>
      </c>
      <c r="BL423" s="142">
        <f t="shared" si="319"/>
        <v>1000</v>
      </c>
      <c r="BM423" s="142">
        <f t="shared" si="280"/>
        <v>0</v>
      </c>
      <c r="BN423" s="142">
        <f t="shared" si="281"/>
        <v>0</v>
      </c>
      <c r="BO423" s="142">
        <f t="shared" si="282"/>
        <v>0</v>
      </c>
      <c r="BP423" s="142">
        <f t="shared" si="283"/>
        <v>0</v>
      </c>
      <c r="BQ423" s="142">
        <f t="shared" si="284"/>
        <v>0</v>
      </c>
      <c r="BR423" s="142">
        <f t="shared" si="285"/>
        <v>0</v>
      </c>
      <c r="BS423" s="142">
        <f t="shared" si="286"/>
        <v>0</v>
      </c>
      <c r="BT423" s="142">
        <f t="shared" si="287"/>
        <v>1000</v>
      </c>
      <c r="BU423" s="142">
        <f t="shared" si="288"/>
        <v>0</v>
      </c>
      <c r="BV423" s="142">
        <f t="shared" si="289"/>
        <v>0</v>
      </c>
      <c r="BW423" s="142">
        <f t="shared" si="290"/>
        <v>0</v>
      </c>
      <c r="BX423" s="142">
        <f t="shared" si="291"/>
        <v>0</v>
      </c>
      <c r="BY423" s="142">
        <f t="shared" si="292"/>
        <v>0</v>
      </c>
      <c r="BZ423" s="142">
        <f t="shared" si="293"/>
        <v>0</v>
      </c>
      <c r="CA423" s="142">
        <f t="shared" si="294"/>
        <v>1000</v>
      </c>
      <c r="CB423" s="142">
        <f t="shared" si="295"/>
        <v>1000</v>
      </c>
      <c r="CC423" s="142">
        <f t="shared" si="296"/>
        <v>0</v>
      </c>
      <c r="CD423" s="142">
        <f t="shared" si="297"/>
        <v>0</v>
      </c>
      <c r="CE423" s="142">
        <f t="shared" si="298"/>
        <v>1000</v>
      </c>
      <c r="CF423" s="142">
        <f t="shared" si="299"/>
        <v>0</v>
      </c>
      <c r="CG423" s="142">
        <f t="shared" si="300"/>
        <v>0</v>
      </c>
      <c r="CH423" s="142">
        <f t="shared" si="301"/>
        <v>0</v>
      </c>
      <c r="CI423" s="142">
        <f t="shared" si="302"/>
        <v>0</v>
      </c>
      <c r="CJ423" s="142">
        <f t="shared" si="303"/>
        <v>0</v>
      </c>
      <c r="CK423" s="142">
        <f t="shared" si="304"/>
        <v>0</v>
      </c>
    </row>
    <row r="424" spans="2:89" x14ac:dyDescent="0.2">
      <c r="B424" s="144" t="str">
        <f t="shared" si="192"/>
        <v>313. Desgravamen Consumos y Otros</v>
      </c>
      <c r="C424" s="129">
        <v>0</v>
      </c>
      <c r="D424" s="129">
        <v>0</v>
      </c>
      <c r="E424" s="129">
        <v>0</v>
      </c>
      <c r="F424" s="129">
        <v>18963</v>
      </c>
      <c r="G424" s="129">
        <v>1</v>
      </c>
      <c r="H424" s="129">
        <v>34</v>
      </c>
      <c r="I424" s="129">
        <v>0</v>
      </c>
      <c r="J424" s="129">
        <v>0</v>
      </c>
      <c r="K424" s="129">
        <v>12</v>
      </c>
      <c r="L424" s="129">
        <v>0</v>
      </c>
      <c r="M424" s="129">
        <v>0</v>
      </c>
      <c r="N424" s="129">
        <v>0</v>
      </c>
      <c r="O424" s="129">
        <v>0</v>
      </c>
      <c r="P424" s="129">
        <v>0</v>
      </c>
      <c r="Q424" s="129">
        <v>0</v>
      </c>
      <c r="R424" s="129">
        <v>0</v>
      </c>
      <c r="S424" s="129">
        <v>0</v>
      </c>
      <c r="T424" s="129">
        <v>0</v>
      </c>
      <c r="U424" s="129">
        <v>7</v>
      </c>
      <c r="V424" s="129">
        <v>0</v>
      </c>
      <c r="W424" s="129">
        <v>0</v>
      </c>
      <c r="X424" s="129">
        <v>0</v>
      </c>
      <c r="Y424" s="129">
        <v>0</v>
      </c>
      <c r="Z424" s="129">
        <v>0</v>
      </c>
      <c r="AA424" s="129">
        <v>0</v>
      </c>
      <c r="AB424" s="129">
        <v>0</v>
      </c>
      <c r="AC424" s="129">
        <v>0</v>
      </c>
      <c r="AD424" s="129">
        <v>0</v>
      </c>
      <c r="AE424" s="129">
        <v>0</v>
      </c>
      <c r="AF424" s="129">
        <v>0</v>
      </c>
      <c r="AG424" s="129">
        <v>76</v>
      </c>
      <c r="AH424" s="129">
        <v>0</v>
      </c>
      <c r="AI424" s="129">
        <v>0</v>
      </c>
      <c r="AJ424" s="129">
        <v>0</v>
      </c>
      <c r="AK424" s="129">
        <v>0</v>
      </c>
      <c r="AL424" s="129"/>
      <c r="AM424" s="129"/>
      <c r="AN424" s="129"/>
      <c r="AO424" s="129"/>
      <c r="AP424" s="129"/>
      <c r="AQ424" s="117">
        <f t="shared" si="193"/>
        <v>19093</v>
      </c>
      <c r="AS424" s="228">
        <v>38676</v>
      </c>
      <c r="AU424" s="148"/>
      <c r="AW424" s="142">
        <f t="shared" si="279"/>
        <v>0</v>
      </c>
      <c r="AX424" s="142">
        <f t="shared" si="305"/>
        <v>0</v>
      </c>
      <c r="AY424" s="142">
        <f t="shared" si="306"/>
        <v>1000</v>
      </c>
      <c r="AZ424" s="142">
        <f t="shared" si="307"/>
        <v>0</v>
      </c>
      <c r="BA424" s="142">
        <f t="shared" si="308"/>
        <v>0</v>
      </c>
      <c r="BB424" s="142">
        <f t="shared" si="309"/>
        <v>0</v>
      </c>
      <c r="BC424" s="142">
        <f t="shared" si="310"/>
        <v>0</v>
      </c>
      <c r="BD424" s="142">
        <f t="shared" si="311"/>
        <v>0</v>
      </c>
      <c r="BE424" s="142">
        <f t="shared" si="312"/>
        <v>0</v>
      </c>
      <c r="BF424" s="142">
        <f t="shared" si="313"/>
        <v>1000</v>
      </c>
      <c r="BG424" s="142">
        <f t="shared" si="314"/>
        <v>1000</v>
      </c>
      <c r="BH424" s="142">
        <f t="shared" si="315"/>
        <v>0</v>
      </c>
      <c r="BI424" s="142">
        <f t="shared" si="316"/>
        <v>0</v>
      </c>
      <c r="BJ424" s="142">
        <f t="shared" si="317"/>
        <v>0</v>
      </c>
      <c r="BK424" s="142">
        <f t="shared" si="318"/>
        <v>1000</v>
      </c>
      <c r="BL424" s="142">
        <f t="shared" si="319"/>
        <v>1000</v>
      </c>
      <c r="BM424" s="142">
        <f t="shared" si="280"/>
        <v>0</v>
      </c>
      <c r="BN424" s="142">
        <f t="shared" si="281"/>
        <v>0</v>
      </c>
      <c r="BO424" s="142">
        <f t="shared" si="282"/>
        <v>0</v>
      </c>
      <c r="BP424" s="142">
        <f t="shared" si="283"/>
        <v>0</v>
      </c>
      <c r="BQ424" s="142">
        <f t="shared" si="284"/>
        <v>0</v>
      </c>
      <c r="BR424" s="142">
        <f t="shared" si="285"/>
        <v>0</v>
      </c>
      <c r="BS424" s="142">
        <f t="shared" si="286"/>
        <v>0</v>
      </c>
      <c r="BT424" s="142">
        <f t="shared" si="287"/>
        <v>1000</v>
      </c>
      <c r="BU424" s="142">
        <f t="shared" si="288"/>
        <v>0</v>
      </c>
      <c r="BV424" s="142">
        <f t="shared" si="289"/>
        <v>1000</v>
      </c>
      <c r="BW424" s="142">
        <f t="shared" si="290"/>
        <v>0</v>
      </c>
      <c r="BX424" s="142">
        <f t="shared" si="291"/>
        <v>0</v>
      </c>
      <c r="BY424" s="142">
        <f t="shared" si="292"/>
        <v>0</v>
      </c>
      <c r="BZ424" s="142">
        <f t="shared" si="293"/>
        <v>0</v>
      </c>
      <c r="CA424" s="142">
        <f t="shared" si="294"/>
        <v>0</v>
      </c>
      <c r="CB424" s="142">
        <f t="shared" si="295"/>
        <v>1000</v>
      </c>
      <c r="CC424" s="142">
        <f t="shared" si="296"/>
        <v>0</v>
      </c>
      <c r="CD424" s="142">
        <f t="shared" si="297"/>
        <v>1000</v>
      </c>
      <c r="CE424" s="142">
        <f t="shared" si="298"/>
        <v>1000</v>
      </c>
      <c r="CF424" s="142">
        <f t="shared" si="299"/>
        <v>0</v>
      </c>
      <c r="CG424" s="142">
        <f t="shared" si="300"/>
        <v>0</v>
      </c>
      <c r="CH424" s="142">
        <f t="shared" si="301"/>
        <v>0</v>
      </c>
      <c r="CI424" s="142">
        <f t="shared" si="302"/>
        <v>0</v>
      </c>
      <c r="CJ424" s="142">
        <f t="shared" si="303"/>
        <v>0</v>
      </c>
      <c r="CK424" s="142">
        <f t="shared" si="304"/>
        <v>0</v>
      </c>
    </row>
    <row r="425" spans="2:89" x14ac:dyDescent="0.2">
      <c r="B425" s="144" t="str">
        <f t="shared" si="192"/>
        <v>314. SOAP</v>
      </c>
      <c r="C425" s="129">
        <v>0</v>
      </c>
      <c r="D425" s="129">
        <v>0</v>
      </c>
      <c r="E425" s="129">
        <v>0</v>
      </c>
      <c r="F425" s="129">
        <v>0</v>
      </c>
      <c r="G425" s="129">
        <v>0</v>
      </c>
      <c r="H425" s="129">
        <v>0</v>
      </c>
      <c r="I425" s="129">
        <v>0</v>
      </c>
      <c r="J425" s="129">
        <v>0</v>
      </c>
      <c r="K425" s="129">
        <v>0</v>
      </c>
      <c r="L425" s="129">
        <v>0</v>
      </c>
      <c r="M425" s="129">
        <v>0</v>
      </c>
      <c r="N425" s="129">
        <v>0</v>
      </c>
      <c r="O425" s="129">
        <v>0</v>
      </c>
      <c r="P425" s="129">
        <v>0</v>
      </c>
      <c r="Q425" s="129">
        <v>0</v>
      </c>
      <c r="R425" s="129">
        <v>0</v>
      </c>
      <c r="S425" s="129">
        <v>0</v>
      </c>
      <c r="T425" s="129">
        <v>0</v>
      </c>
      <c r="U425" s="129">
        <v>0</v>
      </c>
      <c r="V425" s="129">
        <v>0</v>
      </c>
      <c r="W425" s="129">
        <v>0</v>
      </c>
      <c r="X425" s="129">
        <v>0</v>
      </c>
      <c r="Y425" s="129">
        <v>0</v>
      </c>
      <c r="Z425" s="129">
        <v>0</v>
      </c>
      <c r="AA425" s="129">
        <v>0</v>
      </c>
      <c r="AB425" s="129">
        <v>0</v>
      </c>
      <c r="AC425" s="129">
        <v>0</v>
      </c>
      <c r="AD425" s="129">
        <v>0</v>
      </c>
      <c r="AE425" s="129">
        <v>0</v>
      </c>
      <c r="AF425" s="129">
        <v>0</v>
      </c>
      <c r="AG425" s="129">
        <v>0</v>
      </c>
      <c r="AH425" s="129">
        <v>0</v>
      </c>
      <c r="AI425" s="129">
        <v>0</v>
      </c>
      <c r="AJ425" s="129">
        <v>0</v>
      </c>
      <c r="AK425" s="129">
        <v>0</v>
      </c>
      <c r="AL425" s="129"/>
      <c r="AM425" s="129"/>
      <c r="AN425" s="129"/>
      <c r="AO425" s="129"/>
      <c r="AP425" s="129"/>
      <c r="AQ425" s="117">
        <f t="shared" si="193"/>
        <v>0</v>
      </c>
      <c r="AS425" s="228">
        <v>0</v>
      </c>
      <c r="AU425" s="148"/>
      <c r="AW425" s="142">
        <f t="shared" si="279"/>
        <v>0</v>
      </c>
      <c r="AX425" s="142">
        <f t="shared" si="305"/>
        <v>0</v>
      </c>
      <c r="AY425" s="142">
        <f t="shared" si="306"/>
        <v>0</v>
      </c>
      <c r="AZ425" s="142">
        <f t="shared" si="307"/>
        <v>0</v>
      </c>
      <c r="BA425" s="142">
        <f t="shared" si="308"/>
        <v>0</v>
      </c>
      <c r="BB425" s="142">
        <f t="shared" si="309"/>
        <v>0</v>
      </c>
      <c r="BC425" s="142">
        <f t="shared" si="310"/>
        <v>0</v>
      </c>
      <c r="BD425" s="142">
        <f t="shared" si="311"/>
        <v>0</v>
      </c>
      <c r="BE425" s="142">
        <f t="shared" si="312"/>
        <v>0</v>
      </c>
      <c r="BF425" s="142">
        <f t="shared" si="313"/>
        <v>0</v>
      </c>
      <c r="BG425" s="142">
        <f t="shared" si="314"/>
        <v>0</v>
      </c>
      <c r="BH425" s="142">
        <f t="shared" si="315"/>
        <v>0</v>
      </c>
      <c r="BI425" s="142">
        <f t="shared" si="316"/>
        <v>0</v>
      </c>
      <c r="BJ425" s="142">
        <f t="shared" si="317"/>
        <v>0</v>
      </c>
      <c r="BK425" s="142">
        <f t="shared" si="318"/>
        <v>0</v>
      </c>
      <c r="BL425" s="142">
        <f t="shared" si="319"/>
        <v>0</v>
      </c>
      <c r="BM425" s="142">
        <f t="shared" si="280"/>
        <v>0</v>
      </c>
      <c r="BN425" s="142">
        <f t="shared" si="281"/>
        <v>0</v>
      </c>
      <c r="BO425" s="142">
        <f t="shared" si="282"/>
        <v>0</v>
      </c>
      <c r="BP425" s="142">
        <f t="shared" si="283"/>
        <v>0</v>
      </c>
      <c r="BQ425" s="142">
        <f t="shared" si="284"/>
        <v>0</v>
      </c>
      <c r="BR425" s="142">
        <f t="shared" si="285"/>
        <v>0</v>
      </c>
      <c r="BS425" s="142">
        <f t="shared" si="286"/>
        <v>0</v>
      </c>
      <c r="BT425" s="142">
        <f t="shared" si="287"/>
        <v>0</v>
      </c>
      <c r="BU425" s="142">
        <f t="shared" si="288"/>
        <v>0</v>
      </c>
      <c r="BV425" s="142">
        <f t="shared" si="289"/>
        <v>0</v>
      </c>
      <c r="BW425" s="142">
        <f t="shared" si="290"/>
        <v>0</v>
      </c>
      <c r="BX425" s="142">
        <f t="shared" si="291"/>
        <v>0</v>
      </c>
      <c r="BY425" s="142">
        <f t="shared" si="292"/>
        <v>0</v>
      </c>
      <c r="BZ425" s="142">
        <f t="shared" si="293"/>
        <v>0</v>
      </c>
      <c r="CA425" s="142">
        <f t="shared" si="294"/>
        <v>0</v>
      </c>
      <c r="CB425" s="142">
        <f t="shared" si="295"/>
        <v>0</v>
      </c>
      <c r="CC425" s="142">
        <f t="shared" si="296"/>
        <v>0</v>
      </c>
      <c r="CD425" s="142">
        <f t="shared" si="297"/>
        <v>0</v>
      </c>
      <c r="CE425" s="142">
        <f t="shared" si="298"/>
        <v>0</v>
      </c>
      <c r="CF425" s="142">
        <f t="shared" si="299"/>
        <v>0</v>
      </c>
      <c r="CG425" s="142">
        <f t="shared" si="300"/>
        <v>0</v>
      </c>
      <c r="CH425" s="142">
        <f t="shared" si="301"/>
        <v>0</v>
      </c>
      <c r="CI425" s="142">
        <f t="shared" si="302"/>
        <v>0</v>
      </c>
      <c r="CJ425" s="142">
        <f t="shared" si="303"/>
        <v>0</v>
      </c>
      <c r="CK425" s="142">
        <f t="shared" si="304"/>
        <v>0</v>
      </c>
    </row>
    <row r="426" spans="2:89" x14ac:dyDescent="0.2">
      <c r="B426" s="144" t="str">
        <f t="shared" si="192"/>
        <v>350. Otros</v>
      </c>
      <c r="C426" s="129">
        <v>0</v>
      </c>
      <c r="D426" s="129">
        <v>0</v>
      </c>
      <c r="E426" s="129">
        <v>0</v>
      </c>
      <c r="F426" s="129">
        <v>0</v>
      </c>
      <c r="G426" s="129">
        <v>0</v>
      </c>
      <c r="H426" s="129">
        <v>0</v>
      </c>
      <c r="I426" s="129">
        <v>0</v>
      </c>
      <c r="J426" s="129">
        <v>0</v>
      </c>
      <c r="K426" s="129">
        <v>0</v>
      </c>
      <c r="L426" s="129">
        <v>0</v>
      </c>
      <c r="M426" s="129">
        <v>0</v>
      </c>
      <c r="N426" s="129">
        <v>0</v>
      </c>
      <c r="O426" s="129">
        <v>0</v>
      </c>
      <c r="P426" s="129">
        <v>0</v>
      </c>
      <c r="Q426" s="129">
        <v>0</v>
      </c>
      <c r="R426" s="129">
        <v>0</v>
      </c>
      <c r="S426" s="129">
        <v>0</v>
      </c>
      <c r="T426" s="129">
        <v>0</v>
      </c>
      <c r="U426" s="129">
        <v>0</v>
      </c>
      <c r="V426" s="129">
        <v>0</v>
      </c>
      <c r="W426" s="129">
        <v>0</v>
      </c>
      <c r="X426" s="129">
        <v>0</v>
      </c>
      <c r="Y426" s="129">
        <v>0</v>
      </c>
      <c r="Z426" s="129">
        <v>0</v>
      </c>
      <c r="AA426" s="129">
        <v>0</v>
      </c>
      <c r="AB426" s="129">
        <v>0</v>
      </c>
      <c r="AC426" s="129">
        <v>0</v>
      </c>
      <c r="AD426" s="129">
        <v>0</v>
      </c>
      <c r="AE426" s="129">
        <v>0</v>
      </c>
      <c r="AF426" s="129">
        <v>0</v>
      </c>
      <c r="AG426" s="129">
        <v>0</v>
      </c>
      <c r="AH426" s="129">
        <v>0</v>
      </c>
      <c r="AI426" s="129">
        <v>0</v>
      </c>
      <c r="AJ426" s="129">
        <v>0</v>
      </c>
      <c r="AK426" s="129">
        <v>0</v>
      </c>
      <c r="AL426" s="129"/>
      <c r="AM426" s="129"/>
      <c r="AN426" s="129"/>
      <c r="AO426" s="129"/>
      <c r="AP426" s="129"/>
      <c r="AQ426" s="117">
        <f t="shared" si="193"/>
        <v>0</v>
      </c>
      <c r="AS426" s="228">
        <v>0</v>
      </c>
      <c r="AU426" s="148"/>
      <c r="AW426" s="142">
        <f t="shared" si="279"/>
        <v>0</v>
      </c>
      <c r="AX426" s="142">
        <f t="shared" si="305"/>
        <v>0</v>
      </c>
      <c r="AY426" s="142">
        <f t="shared" si="306"/>
        <v>0</v>
      </c>
      <c r="AZ426" s="142">
        <f t="shared" si="307"/>
        <v>1000</v>
      </c>
      <c r="BA426" s="142">
        <f t="shared" si="308"/>
        <v>0</v>
      </c>
      <c r="BB426" s="142">
        <f t="shared" si="309"/>
        <v>0</v>
      </c>
      <c r="BC426" s="142">
        <f t="shared" si="310"/>
        <v>0</v>
      </c>
      <c r="BD426" s="142">
        <f t="shared" si="311"/>
        <v>0</v>
      </c>
      <c r="BE426" s="142">
        <f t="shared" si="312"/>
        <v>0</v>
      </c>
      <c r="BF426" s="142">
        <f t="shared" si="313"/>
        <v>0</v>
      </c>
      <c r="BG426" s="142">
        <f t="shared" si="314"/>
        <v>0</v>
      </c>
      <c r="BH426" s="142">
        <f t="shared" si="315"/>
        <v>0</v>
      </c>
      <c r="BI426" s="142">
        <f t="shared" si="316"/>
        <v>0</v>
      </c>
      <c r="BJ426" s="142">
        <f t="shared" si="317"/>
        <v>0</v>
      </c>
      <c r="BK426" s="142">
        <f t="shared" si="318"/>
        <v>0</v>
      </c>
      <c r="BL426" s="142">
        <f t="shared" si="319"/>
        <v>0</v>
      </c>
      <c r="BM426" s="142">
        <f t="shared" si="280"/>
        <v>0</v>
      </c>
      <c r="BN426" s="142">
        <f t="shared" si="281"/>
        <v>0</v>
      </c>
      <c r="BO426" s="142">
        <f t="shared" si="282"/>
        <v>0</v>
      </c>
      <c r="BP426" s="142">
        <f t="shared" si="283"/>
        <v>0</v>
      </c>
      <c r="BQ426" s="142">
        <f t="shared" si="284"/>
        <v>0</v>
      </c>
      <c r="BR426" s="142">
        <f t="shared" si="285"/>
        <v>0</v>
      </c>
      <c r="BS426" s="142">
        <f t="shared" si="286"/>
        <v>0</v>
      </c>
      <c r="BT426" s="142">
        <f t="shared" si="287"/>
        <v>0</v>
      </c>
      <c r="BU426" s="142">
        <f t="shared" si="288"/>
        <v>0</v>
      </c>
      <c r="BV426" s="142">
        <f t="shared" si="289"/>
        <v>0</v>
      </c>
      <c r="BW426" s="142">
        <f t="shared" si="290"/>
        <v>0</v>
      </c>
      <c r="BX426" s="142">
        <f t="shared" si="291"/>
        <v>0</v>
      </c>
      <c r="BY426" s="142">
        <f t="shared" si="292"/>
        <v>0</v>
      </c>
      <c r="BZ426" s="142">
        <f t="shared" si="293"/>
        <v>0</v>
      </c>
      <c r="CA426" s="142">
        <f t="shared" si="294"/>
        <v>0</v>
      </c>
      <c r="CB426" s="142">
        <f t="shared" si="295"/>
        <v>0</v>
      </c>
      <c r="CC426" s="142">
        <f t="shared" si="296"/>
        <v>0</v>
      </c>
      <c r="CD426" s="142">
        <f t="shared" si="297"/>
        <v>0</v>
      </c>
      <c r="CE426" s="142">
        <f t="shared" si="298"/>
        <v>0</v>
      </c>
      <c r="CF426" s="142">
        <f t="shared" si="299"/>
        <v>0</v>
      </c>
      <c r="CG426" s="142">
        <f t="shared" si="300"/>
        <v>0</v>
      </c>
      <c r="CH426" s="142">
        <f t="shared" si="301"/>
        <v>0</v>
      </c>
      <c r="CI426" s="142">
        <f t="shared" si="302"/>
        <v>0</v>
      </c>
      <c r="CJ426" s="142">
        <f t="shared" si="303"/>
        <v>0</v>
      </c>
      <c r="CK426" s="142">
        <f t="shared" si="304"/>
        <v>1000</v>
      </c>
    </row>
    <row r="427" spans="2:89" x14ac:dyDescent="0.2">
      <c r="B427" s="136" t="str">
        <f t="shared" si="192"/>
        <v>Previsionales</v>
      </c>
      <c r="C427" s="126"/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23"/>
      <c r="AS427" s="23"/>
      <c r="AU427" s="148"/>
    </row>
    <row r="428" spans="2:89" x14ac:dyDescent="0.2">
      <c r="B428" s="144" t="str">
        <f t="shared" si="192"/>
        <v>420. Seguro Invalidez y Sobrevivencia (SIS)</v>
      </c>
      <c r="C428" s="129">
        <v>0</v>
      </c>
      <c r="D428" s="129">
        <v>0</v>
      </c>
      <c r="E428" s="129">
        <v>0</v>
      </c>
      <c r="F428" s="129">
        <v>0</v>
      </c>
      <c r="G428" s="129">
        <v>0</v>
      </c>
      <c r="H428" s="129">
        <v>0</v>
      </c>
      <c r="I428" s="129">
        <v>0</v>
      </c>
      <c r="J428" s="129">
        <v>0</v>
      </c>
      <c r="K428" s="129">
        <v>0</v>
      </c>
      <c r="L428" s="129">
        <v>0</v>
      </c>
      <c r="M428" s="129">
        <v>0</v>
      </c>
      <c r="N428" s="129">
        <v>0</v>
      </c>
      <c r="O428" s="129">
        <v>0</v>
      </c>
      <c r="P428" s="129">
        <v>0</v>
      </c>
      <c r="Q428" s="129">
        <v>0</v>
      </c>
      <c r="R428" s="129">
        <v>0</v>
      </c>
      <c r="S428" s="129">
        <v>0</v>
      </c>
      <c r="T428" s="129">
        <v>0</v>
      </c>
      <c r="U428" s="129">
        <v>0</v>
      </c>
      <c r="V428" s="129">
        <v>0</v>
      </c>
      <c r="W428" s="129">
        <v>0</v>
      </c>
      <c r="X428" s="129">
        <v>0</v>
      </c>
      <c r="Y428" s="129">
        <v>0</v>
      </c>
      <c r="Z428" s="129">
        <v>3</v>
      </c>
      <c r="AA428" s="129">
        <v>0</v>
      </c>
      <c r="AB428" s="129">
        <v>0</v>
      </c>
      <c r="AC428" s="129">
        <v>0</v>
      </c>
      <c r="AD428" s="129">
        <v>0</v>
      </c>
      <c r="AE428" s="129">
        <v>0</v>
      </c>
      <c r="AF428" s="129">
        <v>0</v>
      </c>
      <c r="AG428" s="129">
        <v>2</v>
      </c>
      <c r="AH428" s="129">
        <v>0</v>
      </c>
      <c r="AI428" s="129">
        <v>0</v>
      </c>
      <c r="AJ428" s="129">
        <v>0</v>
      </c>
      <c r="AK428" s="129">
        <v>0</v>
      </c>
      <c r="AL428" s="129"/>
      <c r="AM428" s="129"/>
      <c r="AN428" s="129"/>
      <c r="AO428" s="129"/>
      <c r="AP428" s="129"/>
      <c r="AQ428" s="117">
        <f t="shared" si="193"/>
        <v>5</v>
      </c>
      <c r="AS428" s="228">
        <v>1</v>
      </c>
      <c r="AU428" s="148"/>
      <c r="AW428" s="142">
        <f>IF(AND(C298=0,C428=0),0,IF(ISERROR(C298/C428),1000,0))</f>
        <v>1000</v>
      </c>
      <c r="AX428" s="142">
        <f t="shared" ref="AX428:CK434" si="320">IF(AND(D298=0,D428=0),0,IF(ISERROR(D298/D428),1000,0))</f>
        <v>0</v>
      </c>
      <c r="AY428" s="142">
        <f t="shared" si="320"/>
        <v>1000</v>
      </c>
      <c r="AZ428" s="142">
        <f t="shared" si="320"/>
        <v>0</v>
      </c>
      <c r="BA428" s="142">
        <f t="shared" si="320"/>
        <v>1000</v>
      </c>
      <c r="BB428" s="142">
        <f t="shared" si="320"/>
        <v>1000</v>
      </c>
      <c r="BC428" s="142">
        <f t="shared" si="320"/>
        <v>0</v>
      </c>
      <c r="BD428" s="142">
        <f t="shared" si="320"/>
        <v>1000</v>
      </c>
      <c r="BE428" s="142">
        <f t="shared" si="320"/>
        <v>0</v>
      </c>
      <c r="BF428" s="142">
        <f t="shared" si="320"/>
        <v>1000</v>
      </c>
      <c r="BG428" s="142">
        <f t="shared" si="320"/>
        <v>0</v>
      </c>
      <c r="BH428" s="142">
        <f t="shared" si="320"/>
        <v>0</v>
      </c>
      <c r="BI428" s="142">
        <f t="shared" si="320"/>
        <v>1000</v>
      </c>
      <c r="BJ428" s="142">
        <f t="shared" si="320"/>
        <v>0</v>
      </c>
      <c r="BK428" s="142">
        <f t="shared" si="320"/>
        <v>1000</v>
      </c>
      <c r="BL428" s="142">
        <f t="shared" si="320"/>
        <v>1000</v>
      </c>
      <c r="BM428" s="142">
        <f t="shared" si="320"/>
        <v>0</v>
      </c>
      <c r="BN428" s="142">
        <f t="shared" si="320"/>
        <v>1000</v>
      </c>
      <c r="BO428" s="142">
        <f t="shared" si="320"/>
        <v>0</v>
      </c>
      <c r="BP428" s="142">
        <f t="shared" si="320"/>
        <v>0</v>
      </c>
      <c r="BQ428" s="142">
        <f t="shared" si="320"/>
        <v>0</v>
      </c>
      <c r="BR428" s="142">
        <f t="shared" si="320"/>
        <v>0</v>
      </c>
      <c r="BS428" s="142">
        <f t="shared" si="320"/>
        <v>0</v>
      </c>
      <c r="BT428" s="142">
        <f t="shared" si="320"/>
        <v>0</v>
      </c>
      <c r="BU428" s="142">
        <f t="shared" si="320"/>
        <v>0</v>
      </c>
      <c r="BV428" s="142">
        <f t="shared" si="320"/>
        <v>1000</v>
      </c>
      <c r="BW428" s="142">
        <f t="shared" si="320"/>
        <v>1000</v>
      </c>
      <c r="BX428" s="142">
        <f t="shared" si="320"/>
        <v>0</v>
      </c>
      <c r="BY428" s="142">
        <f t="shared" si="320"/>
        <v>1000</v>
      </c>
      <c r="BZ428" s="142">
        <f t="shared" si="320"/>
        <v>1000</v>
      </c>
      <c r="CA428" s="142">
        <f t="shared" si="320"/>
        <v>0</v>
      </c>
      <c r="CB428" s="142">
        <f t="shared" si="320"/>
        <v>1000</v>
      </c>
      <c r="CC428" s="142">
        <f t="shared" si="320"/>
        <v>0</v>
      </c>
      <c r="CD428" s="142">
        <f t="shared" si="320"/>
        <v>0</v>
      </c>
      <c r="CE428" s="142">
        <f t="shared" si="320"/>
        <v>0</v>
      </c>
      <c r="CF428" s="142">
        <f t="shared" si="320"/>
        <v>0</v>
      </c>
      <c r="CG428" s="142">
        <f t="shared" si="320"/>
        <v>0</v>
      </c>
      <c r="CH428" s="142">
        <f t="shared" si="320"/>
        <v>0</v>
      </c>
      <c r="CI428" s="142">
        <f t="shared" si="320"/>
        <v>0</v>
      </c>
      <c r="CJ428" s="142">
        <f t="shared" si="320"/>
        <v>0</v>
      </c>
      <c r="CK428" s="142">
        <f t="shared" si="320"/>
        <v>0</v>
      </c>
    </row>
    <row r="429" spans="2:89" x14ac:dyDescent="0.2">
      <c r="B429" s="144" t="str">
        <f t="shared" si="192"/>
        <v>421.1 Renta Vitalicia de Vejez Normal</v>
      </c>
      <c r="C429" s="129">
        <v>49</v>
      </c>
      <c r="D429" s="129">
        <v>0</v>
      </c>
      <c r="E429" s="129">
        <v>0</v>
      </c>
      <c r="F429" s="129">
        <v>0</v>
      </c>
      <c r="G429" s="129">
        <v>154</v>
      </c>
      <c r="H429" s="129">
        <v>0</v>
      </c>
      <c r="I429" s="129">
        <v>0</v>
      </c>
      <c r="J429" s="129">
        <v>0</v>
      </c>
      <c r="K429" s="129">
        <v>0</v>
      </c>
      <c r="L429" s="129">
        <v>7</v>
      </c>
      <c r="M429" s="129">
        <v>0</v>
      </c>
      <c r="N429" s="129">
        <v>0</v>
      </c>
      <c r="O429" s="129">
        <v>0</v>
      </c>
      <c r="P429" s="129">
        <v>0</v>
      </c>
      <c r="Q429" s="129">
        <v>81</v>
      </c>
      <c r="R429" s="129">
        <v>92</v>
      </c>
      <c r="S429" s="129">
        <v>0</v>
      </c>
      <c r="T429" s="129">
        <v>19</v>
      </c>
      <c r="U429" s="129">
        <v>0</v>
      </c>
      <c r="V429" s="129">
        <v>0</v>
      </c>
      <c r="W429" s="129">
        <v>0</v>
      </c>
      <c r="X429" s="129">
        <v>0</v>
      </c>
      <c r="Y429" s="129">
        <v>0</v>
      </c>
      <c r="Z429" s="129">
        <v>266</v>
      </c>
      <c r="AA429" s="129">
        <v>0</v>
      </c>
      <c r="AB429" s="129">
        <v>0</v>
      </c>
      <c r="AC429" s="129">
        <v>534</v>
      </c>
      <c r="AD429" s="129">
        <v>108</v>
      </c>
      <c r="AE429" s="129">
        <v>7</v>
      </c>
      <c r="AF429" s="129">
        <v>0</v>
      </c>
      <c r="AG429" s="129">
        <v>0</v>
      </c>
      <c r="AH429" s="129">
        <v>135</v>
      </c>
      <c r="AI429" s="129">
        <v>0</v>
      </c>
      <c r="AJ429" s="129">
        <v>0</v>
      </c>
      <c r="AK429" s="129">
        <v>0</v>
      </c>
      <c r="AL429" s="129"/>
      <c r="AM429" s="129"/>
      <c r="AN429" s="129"/>
      <c r="AO429" s="129"/>
      <c r="AP429" s="129"/>
      <c r="AQ429" s="117">
        <f t="shared" si="193"/>
        <v>1452</v>
      </c>
      <c r="AS429" s="228">
        <v>4113</v>
      </c>
      <c r="AU429" s="148"/>
      <c r="AW429" s="142">
        <f t="shared" ref="AW429:AW436" si="321">IF(AND(C299=0,C429=0),0,IF(ISERROR(C299/C429),1000,0))</f>
        <v>0</v>
      </c>
      <c r="AX429" s="142">
        <f t="shared" si="320"/>
        <v>0</v>
      </c>
      <c r="AY429" s="142">
        <f t="shared" si="320"/>
        <v>0</v>
      </c>
      <c r="AZ429" s="142">
        <f t="shared" si="320"/>
        <v>0</v>
      </c>
      <c r="BA429" s="142">
        <f t="shared" si="320"/>
        <v>0</v>
      </c>
      <c r="BB429" s="142">
        <f t="shared" si="320"/>
        <v>0</v>
      </c>
      <c r="BC429" s="142">
        <f t="shared" si="320"/>
        <v>0</v>
      </c>
      <c r="BD429" s="142">
        <f t="shared" si="320"/>
        <v>0</v>
      </c>
      <c r="BE429" s="142">
        <f t="shared" si="320"/>
        <v>0</v>
      </c>
      <c r="BF429" s="142">
        <f t="shared" si="320"/>
        <v>0</v>
      </c>
      <c r="BG429" s="142">
        <f t="shared" si="320"/>
        <v>0</v>
      </c>
      <c r="BH429" s="142">
        <f t="shared" si="320"/>
        <v>0</v>
      </c>
      <c r="BI429" s="142">
        <f t="shared" si="320"/>
        <v>0</v>
      </c>
      <c r="BJ429" s="142">
        <f t="shared" si="320"/>
        <v>0</v>
      </c>
      <c r="BK429" s="142">
        <f t="shared" si="320"/>
        <v>0</v>
      </c>
      <c r="BL429" s="142">
        <f t="shared" si="320"/>
        <v>0</v>
      </c>
      <c r="BM429" s="142">
        <f t="shared" si="320"/>
        <v>0</v>
      </c>
      <c r="BN429" s="142">
        <f t="shared" si="320"/>
        <v>0</v>
      </c>
      <c r="BO429" s="142">
        <f t="shared" si="320"/>
        <v>0</v>
      </c>
      <c r="BP429" s="142">
        <f t="shared" si="320"/>
        <v>0</v>
      </c>
      <c r="BQ429" s="142">
        <f t="shared" si="320"/>
        <v>0</v>
      </c>
      <c r="BR429" s="142">
        <f t="shared" si="320"/>
        <v>0</v>
      </c>
      <c r="BS429" s="142">
        <f t="shared" si="320"/>
        <v>0</v>
      </c>
      <c r="BT429" s="142">
        <f t="shared" si="320"/>
        <v>0</v>
      </c>
      <c r="BU429" s="142">
        <f t="shared" si="320"/>
        <v>0</v>
      </c>
      <c r="BV429" s="142">
        <f t="shared" si="320"/>
        <v>0</v>
      </c>
      <c r="BW429" s="142">
        <f t="shared" si="320"/>
        <v>0</v>
      </c>
      <c r="BX429" s="142">
        <f t="shared" si="320"/>
        <v>0</v>
      </c>
      <c r="BY429" s="142">
        <f t="shared" si="320"/>
        <v>0</v>
      </c>
      <c r="BZ429" s="142">
        <f t="shared" si="320"/>
        <v>0</v>
      </c>
      <c r="CA429" s="142">
        <f t="shared" si="320"/>
        <v>0</v>
      </c>
      <c r="CB429" s="142">
        <f t="shared" si="320"/>
        <v>0</v>
      </c>
      <c r="CC429" s="142">
        <f t="shared" si="320"/>
        <v>0</v>
      </c>
      <c r="CD429" s="142">
        <f t="shared" si="320"/>
        <v>0</v>
      </c>
      <c r="CE429" s="142">
        <f t="shared" si="320"/>
        <v>0</v>
      </c>
      <c r="CF429" s="142">
        <f t="shared" si="320"/>
        <v>0</v>
      </c>
      <c r="CG429" s="142">
        <f t="shared" si="320"/>
        <v>0</v>
      </c>
      <c r="CH429" s="142">
        <f t="shared" si="320"/>
        <v>0</v>
      </c>
      <c r="CI429" s="142">
        <f t="shared" si="320"/>
        <v>0</v>
      </c>
      <c r="CJ429" s="142">
        <f t="shared" si="320"/>
        <v>0</v>
      </c>
      <c r="CK429" s="142">
        <f t="shared" si="320"/>
        <v>0</v>
      </c>
    </row>
    <row r="430" spans="2:89" x14ac:dyDescent="0.2">
      <c r="B430" s="144" t="str">
        <f t="shared" si="192"/>
        <v>421.2 Renta Vitalicia de Vejez Anticipada</v>
      </c>
      <c r="C430" s="129">
        <v>3</v>
      </c>
      <c r="D430" s="129">
        <v>0</v>
      </c>
      <c r="E430" s="129">
        <v>0</v>
      </c>
      <c r="F430" s="129">
        <v>0</v>
      </c>
      <c r="G430" s="129">
        <v>13</v>
      </c>
      <c r="H430" s="129">
        <v>0</v>
      </c>
      <c r="I430" s="129">
        <v>0</v>
      </c>
      <c r="J430" s="129">
        <v>0</v>
      </c>
      <c r="K430" s="129">
        <v>0</v>
      </c>
      <c r="L430" s="129">
        <v>0</v>
      </c>
      <c r="M430" s="129">
        <v>0</v>
      </c>
      <c r="N430" s="129">
        <v>0</v>
      </c>
      <c r="O430" s="129">
        <v>0</v>
      </c>
      <c r="P430" s="129">
        <v>0</v>
      </c>
      <c r="Q430" s="129">
        <v>13</v>
      </c>
      <c r="R430" s="129">
        <v>7</v>
      </c>
      <c r="S430" s="129">
        <v>0</v>
      </c>
      <c r="T430" s="129">
        <v>0</v>
      </c>
      <c r="U430" s="129">
        <v>0</v>
      </c>
      <c r="V430" s="129">
        <v>0</v>
      </c>
      <c r="W430" s="129">
        <v>0</v>
      </c>
      <c r="X430" s="129">
        <v>0</v>
      </c>
      <c r="Y430" s="129">
        <v>0</v>
      </c>
      <c r="Z430" s="129">
        <v>50</v>
      </c>
      <c r="AA430" s="129">
        <v>0</v>
      </c>
      <c r="AB430" s="129">
        <v>0</v>
      </c>
      <c r="AC430" s="129">
        <v>47</v>
      </c>
      <c r="AD430" s="129">
        <v>23</v>
      </c>
      <c r="AE430" s="129">
        <v>0</v>
      </c>
      <c r="AF430" s="129">
        <v>0</v>
      </c>
      <c r="AG430" s="129">
        <v>0</v>
      </c>
      <c r="AH430" s="129">
        <v>14</v>
      </c>
      <c r="AI430" s="129">
        <v>0</v>
      </c>
      <c r="AJ430" s="129">
        <v>0</v>
      </c>
      <c r="AK430" s="129">
        <v>0</v>
      </c>
      <c r="AL430" s="129"/>
      <c r="AM430" s="129"/>
      <c r="AN430" s="129"/>
      <c r="AO430" s="129"/>
      <c r="AP430" s="129"/>
      <c r="AQ430" s="117">
        <f t="shared" si="193"/>
        <v>170</v>
      </c>
      <c r="AS430" s="228">
        <v>365</v>
      </c>
      <c r="AU430" s="148"/>
      <c r="AW430" s="142">
        <f t="shared" si="321"/>
        <v>0</v>
      </c>
      <c r="AX430" s="142">
        <f t="shared" si="320"/>
        <v>0</v>
      </c>
      <c r="AY430" s="142">
        <f t="shared" si="320"/>
        <v>0</v>
      </c>
      <c r="AZ430" s="142">
        <f t="shared" si="320"/>
        <v>0</v>
      </c>
      <c r="BA430" s="142">
        <f t="shared" si="320"/>
        <v>0</v>
      </c>
      <c r="BB430" s="142">
        <f t="shared" si="320"/>
        <v>0</v>
      </c>
      <c r="BC430" s="142">
        <f t="shared" si="320"/>
        <v>0</v>
      </c>
      <c r="BD430" s="142">
        <f t="shared" si="320"/>
        <v>0</v>
      </c>
      <c r="BE430" s="142">
        <f t="shared" si="320"/>
        <v>0</v>
      </c>
      <c r="BF430" s="142">
        <f t="shared" si="320"/>
        <v>1000</v>
      </c>
      <c r="BG430" s="142">
        <f t="shared" si="320"/>
        <v>0</v>
      </c>
      <c r="BH430" s="142">
        <f t="shared" si="320"/>
        <v>0</v>
      </c>
      <c r="BI430" s="142">
        <f t="shared" si="320"/>
        <v>0</v>
      </c>
      <c r="BJ430" s="142">
        <f t="shared" si="320"/>
        <v>0</v>
      </c>
      <c r="BK430" s="142">
        <f t="shared" si="320"/>
        <v>0</v>
      </c>
      <c r="BL430" s="142">
        <f t="shared" si="320"/>
        <v>0</v>
      </c>
      <c r="BM430" s="142">
        <f t="shared" si="320"/>
        <v>0</v>
      </c>
      <c r="BN430" s="142">
        <f t="shared" si="320"/>
        <v>0</v>
      </c>
      <c r="BO430" s="142">
        <f t="shared" si="320"/>
        <v>0</v>
      </c>
      <c r="BP430" s="142">
        <f t="shared" si="320"/>
        <v>0</v>
      </c>
      <c r="BQ430" s="142">
        <f t="shared" si="320"/>
        <v>0</v>
      </c>
      <c r="BR430" s="142">
        <f t="shared" si="320"/>
        <v>0</v>
      </c>
      <c r="BS430" s="142">
        <f t="shared" si="320"/>
        <v>0</v>
      </c>
      <c r="BT430" s="142">
        <f t="shared" si="320"/>
        <v>0</v>
      </c>
      <c r="BU430" s="142">
        <f t="shared" si="320"/>
        <v>0</v>
      </c>
      <c r="BV430" s="142">
        <f t="shared" si="320"/>
        <v>0</v>
      </c>
      <c r="BW430" s="142">
        <f t="shared" si="320"/>
        <v>0</v>
      </c>
      <c r="BX430" s="142">
        <f t="shared" si="320"/>
        <v>0</v>
      </c>
      <c r="BY430" s="142">
        <f t="shared" si="320"/>
        <v>0</v>
      </c>
      <c r="BZ430" s="142">
        <f t="shared" si="320"/>
        <v>0</v>
      </c>
      <c r="CA430" s="142">
        <f t="shared" si="320"/>
        <v>0</v>
      </c>
      <c r="CB430" s="142">
        <f t="shared" si="320"/>
        <v>0</v>
      </c>
      <c r="CC430" s="142">
        <f t="shared" si="320"/>
        <v>0</v>
      </c>
      <c r="CD430" s="142">
        <f t="shared" si="320"/>
        <v>0</v>
      </c>
      <c r="CE430" s="142">
        <f t="shared" si="320"/>
        <v>0</v>
      </c>
      <c r="CF430" s="142">
        <f t="shared" si="320"/>
        <v>0</v>
      </c>
      <c r="CG430" s="142">
        <f t="shared" si="320"/>
        <v>0</v>
      </c>
      <c r="CH430" s="142">
        <f t="shared" si="320"/>
        <v>0</v>
      </c>
      <c r="CI430" s="142">
        <f t="shared" si="320"/>
        <v>0</v>
      </c>
      <c r="CJ430" s="142">
        <f t="shared" si="320"/>
        <v>0</v>
      </c>
      <c r="CK430" s="142">
        <f t="shared" si="320"/>
        <v>0</v>
      </c>
    </row>
    <row r="431" spans="2:89" x14ac:dyDescent="0.2">
      <c r="B431" s="144" t="str">
        <f t="shared" si="192"/>
        <v>422.1 Renta Vitalicia de Invalidez Total</v>
      </c>
      <c r="C431" s="129">
        <v>16</v>
      </c>
      <c r="D431" s="129">
        <v>0</v>
      </c>
      <c r="E431" s="129">
        <v>0</v>
      </c>
      <c r="F431" s="129">
        <v>0</v>
      </c>
      <c r="G431" s="129">
        <v>32</v>
      </c>
      <c r="H431" s="129">
        <v>0</v>
      </c>
      <c r="I431" s="129">
        <v>0</v>
      </c>
      <c r="J431" s="129">
        <v>0</v>
      </c>
      <c r="K431" s="129">
        <v>0</v>
      </c>
      <c r="L431" s="129">
        <v>5</v>
      </c>
      <c r="M431" s="129">
        <v>0</v>
      </c>
      <c r="N431" s="129">
        <v>0</v>
      </c>
      <c r="O431" s="129">
        <v>1</v>
      </c>
      <c r="P431" s="129">
        <v>0</v>
      </c>
      <c r="Q431" s="129">
        <v>47</v>
      </c>
      <c r="R431" s="129">
        <v>65</v>
      </c>
      <c r="S431" s="129">
        <v>0</v>
      </c>
      <c r="T431" s="129">
        <v>5</v>
      </c>
      <c r="U431" s="129">
        <v>0</v>
      </c>
      <c r="V431" s="129">
        <v>0</v>
      </c>
      <c r="W431" s="129">
        <v>0</v>
      </c>
      <c r="X431" s="129">
        <v>0</v>
      </c>
      <c r="Y431" s="129">
        <v>0</v>
      </c>
      <c r="Z431" s="129">
        <v>63</v>
      </c>
      <c r="AA431" s="129">
        <v>0</v>
      </c>
      <c r="AB431" s="129">
        <v>0</v>
      </c>
      <c r="AC431" s="129">
        <v>104</v>
      </c>
      <c r="AD431" s="129">
        <v>17</v>
      </c>
      <c r="AE431" s="129">
        <v>5</v>
      </c>
      <c r="AF431" s="129">
        <v>0</v>
      </c>
      <c r="AG431" s="129">
        <v>0</v>
      </c>
      <c r="AH431" s="129">
        <v>21</v>
      </c>
      <c r="AI431" s="129">
        <v>0</v>
      </c>
      <c r="AJ431" s="129">
        <v>0</v>
      </c>
      <c r="AK431" s="129">
        <v>0</v>
      </c>
      <c r="AL431" s="129"/>
      <c r="AM431" s="129"/>
      <c r="AN431" s="129"/>
      <c r="AO431" s="129"/>
      <c r="AP431" s="129"/>
      <c r="AQ431" s="117">
        <f t="shared" si="193"/>
        <v>381</v>
      </c>
      <c r="AS431" s="228">
        <v>1078</v>
      </c>
      <c r="AU431" s="148"/>
      <c r="AW431" s="142">
        <f t="shared" si="321"/>
        <v>0</v>
      </c>
      <c r="AX431" s="142">
        <f t="shared" si="320"/>
        <v>0</v>
      </c>
      <c r="AY431" s="142">
        <f t="shared" si="320"/>
        <v>0</v>
      </c>
      <c r="AZ431" s="142">
        <f t="shared" si="320"/>
        <v>0</v>
      </c>
      <c r="BA431" s="142">
        <f t="shared" si="320"/>
        <v>0</v>
      </c>
      <c r="BB431" s="142">
        <f t="shared" si="320"/>
        <v>0</v>
      </c>
      <c r="BC431" s="142">
        <f t="shared" si="320"/>
        <v>0</v>
      </c>
      <c r="BD431" s="142">
        <f t="shared" si="320"/>
        <v>0</v>
      </c>
      <c r="BE431" s="142">
        <f t="shared" si="320"/>
        <v>0</v>
      </c>
      <c r="BF431" s="142">
        <f t="shared" si="320"/>
        <v>0</v>
      </c>
      <c r="BG431" s="142">
        <f t="shared" si="320"/>
        <v>0</v>
      </c>
      <c r="BH431" s="142">
        <f t="shared" si="320"/>
        <v>0</v>
      </c>
      <c r="BI431" s="142">
        <f t="shared" si="320"/>
        <v>0</v>
      </c>
      <c r="BJ431" s="142">
        <f t="shared" si="320"/>
        <v>0</v>
      </c>
      <c r="BK431" s="142">
        <f t="shared" si="320"/>
        <v>0</v>
      </c>
      <c r="BL431" s="142">
        <f t="shared" si="320"/>
        <v>0</v>
      </c>
      <c r="BM431" s="142">
        <f t="shared" si="320"/>
        <v>0</v>
      </c>
      <c r="BN431" s="142">
        <f t="shared" si="320"/>
        <v>0</v>
      </c>
      <c r="BO431" s="142">
        <f t="shared" si="320"/>
        <v>0</v>
      </c>
      <c r="BP431" s="142">
        <f t="shared" si="320"/>
        <v>0</v>
      </c>
      <c r="BQ431" s="142">
        <f t="shared" si="320"/>
        <v>0</v>
      </c>
      <c r="BR431" s="142">
        <f t="shared" si="320"/>
        <v>0</v>
      </c>
      <c r="BS431" s="142">
        <f t="shared" si="320"/>
        <v>0</v>
      </c>
      <c r="BT431" s="142">
        <f t="shared" si="320"/>
        <v>0</v>
      </c>
      <c r="BU431" s="142">
        <f t="shared" si="320"/>
        <v>0</v>
      </c>
      <c r="BV431" s="142">
        <f t="shared" si="320"/>
        <v>0</v>
      </c>
      <c r="BW431" s="142">
        <f t="shared" si="320"/>
        <v>0</v>
      </c>
      <c r="BX431" s="142">
        <f t="shared" si="320"/>
        <v>0</v>
      </c>
      <c r="BY431" s="142">
        <f>IF(AND(AE301=0,AE431=0),0,IF(ISERROR(AE301/AE431),1000,0))</f>
        <v>0</v>
      </c>
      <c r="BZ431" s="142">
        <f t="shared" si="320"/>
        <v>0</v>
      </c>
      <c r="CA431" s="142">
        <f t="shared" si="320"/>
        <v>0</v>
      </c>
      <c r="CB431" s="142">
        <f t="shared" si="320"/>
        <v>0</v>
      </c>
      <c r="CC431" s="142">
        <f t="shared" si="320"/>
        <v>0</v>
      </c>
      <c r="CD431" s="142">
        <f t="shared" si="320"/>
        <v>0</v>
      </c>
      <c r="CE431" s="142">
        <f t="shared" si="320"/>
        <v>0</v>
      </c>
      <c r="CF431" s="142">
        <f t="shared" si="320"/>
        <v>0</v>
      </c>
      <c r="CG431" s="142">
        <f t="shared" si="320"/>
        <v>0</v>
      </c>
      <c r="CH431" s="142">
        <f t="shared" si="320"/>
        <v>0</v>
      </c>
      <c r="CI431" s="142">
        <f t="shared" si="320"/>
        <v>0</v>
      </c>
      <c r="CJ431" s="142">
        <f t="shared" si="320"/>
        <v>0</v>
      </c>
      <c r="CK431" s="142">
        <f t="shared" si="320"/>
        <v>0</v>
      </c>
    </row>
    <row r="432" spans="2:89" x14ac:dyDescent="0.2">
      <c r="B432" s="144" t="str">
        <f t="shared" si="192"/>
        <v>422.2 Renta Vitalicia de Invalidez Parcial</v>
      </c>
      <c r="C432" s="129">
        <v>0</v>
      </c>
      <c r="D432" s="129">
        <v>0</v>
      </c>
      <c r="E432" s="129">
        <v>0</v>
      </c>
      <c r="F432" s="129">
        <v>0</v>
      </c>
      <c r="G432" s="129">
        <v>3</v>
      </c>
      <c r="H432" s="129">
        <v>0</v>
      </c>
      <c r="I432" s="129">
        <v>0</v>
      </c>
      <c r="J432" s="129">
        <v>0</v>
      </c>
      <c r="K432" s="129">
        <v>0</v>
      </c>
      <c r="L432" s="129">
        <v>1</v>
      </c>
      <c r="M432" s="129">
        <v>0</v>
      </c>
      <c r="N432" s="129">
        <v>0</v>
      </c>
      <c r="O432" s="129">
        <v>1</v>
      </c>
      <c r="P432" s="129">
        <v>0</v>
      </c>
      <c r="Q432" s="129">
        <v>2</v>
      </c>
      <c r="R432" s="129">
        <v>6</v>
      </c>
      <c r="S432" s="129">
        <v>0</v>
      </c>
      <c r="T432" s="129">
        <v>0</v>
      </c>
      <c r="U432" s="129">
        <v>0</v>
      </c>
      <c r="V432" s="129">
        <v>0</v>
      </c>
      <c r="W432" s="129">
        <v>0</v>
      </c>
      <c r="X432" s="129">
        <v>0</v>
      </c>
      <c r="Y432" s="129">
        <v>0</v>
      </c>
      <c r="Z432" s="129">
        <v>6</v>
      </c>
      <c r="AA432" s="129">
        <v>0</v>
      </c>
      <c r="AB432" s="129">
        <v>0</v>
      </c>
      <c r="AC432" s="129">
        <v>27</v>
      </c>
      <c r="AD432" s="129">
        <v>4</v>
      </c>
      <c r="AE432" s="129">
        <v>0</v>
      </c>
      <c r="AF432" s="129">
        <v>0</v>
      </c>
      <c r="AG432" s="129">
        <v>0</v>
      </c>
      <c r="AH432" s="129">
        <v>15</v>
      </c>
      <c r="AI432" s="129">
        <v>0</v>
      </c>
      <c r="AJ432" s="129">
        <v>0</v>
      </c>
      <c r="AK432" s="129">
        <v>0</v>
      </c>
      <c r="AL432" s="129"/>
      <c r="AM432" s="129"/>
      <c r="AN432" s="129"/>
      <c r="AO432" s="129"/>
      <c r="AP432" s="129"/>
      <c r="AQ432" s="117">
        <f t="shared" si="193"/>
        <v>65</v>
      </c>
      <c r="AS432" s="228">
        <v>115</v>
      </c>
      <c r="AU432" s="148"/>
      <c r="AW432" s="142">
        <f t="shared" si="321"/>
        <v>0</v>
      </c>
      <c r="AX432" s="142">
        <f t="shared" si="320"/>
        <v>0</v>
      </c>
      <c r="AY432" s="142">
        <f t="shared" si="320"/>
        <v>0</v>
      </c>
      <c r="AZ432" s="142">
        <f t="shared" si="320"/>
        <v>0</v>
      </c>
      <c r="BA432" s="142">
        <f t="shared" si="320"/>
        <v>0</v>
      </c>
      <c r="BB432" s="142">
        <f t="shared" si="320"/>
        <v>0</v>
      </c>
      <c r="BC432" s="142">
        <f t="shared" si="320"/>
        <v>0</v>
      </c>
      <c r="BD432" s="142">
        <f t="shared" si="320"/>
        <v>0</v>
      </c>
      <c r="BE432" s="142">
        <f t="shared" si="320"/>
        <v>0</v>
      </c>
      <c r="BF432" s="142">
        <f t="shared" si="320"/>
        <v>0</v>
      </c>
      <c r="BG432" s="142">
        <f t="shared" si="320"/>
        <v>0</v>
      </c>
      <c r="BH432" s="142">
        <f t="shared" si="320"/>
        <v>0</v>
      </c>
      <c r="BI432" s="142">
        <f t="shared" si="320"/>
        <v>0</v>
      </c>
      <c r="BJ432" s="142">
        <f t="shared" si="320"/>
        <v>0</v>
      </c>
      <c r="BK432" s="142">
        <f t="shared" si="320"/>
        <v>0</v>
      </c>
      <c r="BL432" s="142">
        <f t="shared" si="320"/>
        <v>0</v>
      </c>
      <c r="BM432" s="142">
        <f t="shared" si="320"/>
        <v>0</v>
      </c>
      <c r="BN432" s="142">
        <f t="shared" si="320"/>
        <v>0</v>
      </c>
      <c r="BO432" s="142">
        <f t="shared" si="320"/>
        <v>0</v>
      </c>
      <c r="BP432" s="142">
        <f t="shared" si="320"/>
        <v>0</v>
      </c>
      <c r="BQ432" s="142">
        <f t="shared" si="320"/>
        <v>0</v>
      </c>
      <c r="BR432" s="142">
        <f t="shared" si="320"/>
        <v>0</v>
      </c>
      <c r="BS432" s="142">
        <f t="shared" si="320"/>
        <v>0</v>
      </c>
      <c r="BT432" s="142">
        <f t="shared" si="320"/>
        <v>0</v>
      </c>
      <c r="BU432" s="142">
        <f t="shared" si="320"/>
        <v>0</v>
      </c>
      <c r="BV432" s="142">
        <f t="shared" si="320"/>
        <v>0</v>
      </c>
      <c r="BW432" s="142">
        <f t="shared" si="320"/>
        <v>0</v>
      </c>
      <c r="BX432" s="142">
        <f t="shared" si="320"/>
        <v>0</v>
      </c>
      <c r="BY432" s="142">
        <f t="shared" si="320"/>
        <v>0</v>
      </c>
      <c r="BZ432" s="142">
        <f t="shared" si="320"/>
        <v>0</v>
      </c>
      <c r="CA432" s="142">
        <f t="shared" si="320"/>
        <v>0</v>
      </c>
      <c r="CB432" s="142">
        <f t="shared" si="320"/>
        <v>0</v>
      </c>
      <c r="CC432" s="142">
        <f t="shared" si="320"/>
        <v>0</v>
      </c>
      <c r="CD432" s="142">
        <f t="shared" si="320"/>
        <v>0</v>
      </c>
      <c r="CE432" s="142">
        <f t="shared" si="320"/>
        <v>0</v>
      </c>
      <c r="CF432" s="142">
        <f t="shared" si="320"/>
        <v>0</v>
      </c>
      <c r="CG432" s="142">
        <f t="shared" si="320"/>
        <v>0</v>
      </c>
      <c r="CH432" s="142">
        <f t="shared" si="320"/>
        <v>0</v>
      </c>
      <c r="CI432" s="142">
        <f t="shared" si="320"/>
        <v>0</v>
      </c>
      <c r="CJ432" s="142">
        <f t="shared" si="320"/>
        <v>0</v>
      </c>
      <c r="CK432" s="142">
        <f t="shared" si="320"/>
        <v>0</v>
      </c>
    </row>
    <row r="433" spans="2:89" x14ac:dyDescent="0.2">
      <c r="B433" s="144" t="str">
        <f t="shared" si="192"/>
        <v>423. Renta Vitalicia de Sobrevivencia</v>
      </c>
      <c r="C433" s="129">
        <v>4</v>
      </c>
      <c r="D433" s="129">
        <v>0</v>
      </c>
      <c r="E433" s="129">
        <v>0</v>
      </c>
      <c r="F433" s="129">
        <v>0</v>
      </c>
      <c r="G433" s="129">
        <v>17</v>
      </c>
      <c r="H433" s="129">
        <v>0</v>
      </c>
      <c r="I433" s="129">
        <v>0</v>
      </c>
      <c r="J433" s="129">
        <v>0</v>
      </c>
      <c r="K433" s="129">
        <v>0</v>
      </c>
      <c r="L433" s="129">
        <v>0</v>
      </c>
      <c r="M433" s="129">
        <v>0</v>
      </c>
      <c r="N433" s="129">
        <v>0</v>
      </c>
      <c r="O433" s="129">
        <v>0</v>
      </c>
      <c r="P433" s="129">
        <v>0</v>
      </c>
      <c r="Q433" s="129">
        <v>8</v>
      </c>
      <c r="R433" s="129">
        <v>27</v>
      </c>
      <c r="S433" s="129">
        <v>0</v>
      </c>
      <c r="T433" s="129">
        <v>3</v>
      </c>
      <c r="U433" s="129">
        <v>0</v>
      </c>
      <c r="V433" s="129">
        <v>0</v>
      </c>
      <c r="W433" s="129">
        <v>0</v>
      </c>
      <c r="X433" s="129">
        <v>0</v>
      </c>
      <c r="Y433" s="129">
        <v>0</v>
      </c>
      <c r="Z433" s="129">
        <v>43</v>
      </c>
      <c r="AA433" s="129">
        <v>0</v>
      </c>
      <c r="AB433" s="129">
        <v>0</v>
      </c>
      <c r="AC433" s="129">
        <v>43</v>
      </c>
      <c r="AD433" s="129">
        <v>6</v>
      </c>
      <c r="AE433" s="129">
        <v>1</v>
      </c>
      <c r="AF433" s="129">
        <v>0</v>
      </c>
      <c r="AG433" s="129">
        <v>0</v>
      </c>
      <c r="AH433" s="129">
        <v>11</v>
      </c>
      <c r="AI433" s="129">
        <v>0</v>
      </c>
      <c r="AJ433" s="129">
        <v>0</v>
      </c>
      <c r="AK433" s="129">
        <v>0</v>
      </c>
      <c r="AL433" s="129"/>
      <c r="AM433" s="129"/>
      <c r="AN433" s="129"/>
      <c r="AO433" s="129"/>
      <c r="AP433" s="129"/>
      <c r="AQ433" s="117">
        <f t="shared" si="193"/>
        <v>163</v>
      </c>
      <c r="AS433" s="228">
        <v>339</v>
      </c>
      <c r="AU433" s="148"/>
      <c r="AW433" s="142">
        <f t="shared" si="321"/>
        <v>0</v>
      </c>
      <c r="AX433" s="142">
        <f t="shared" si="320"/>
        <v>0</v>
      </c>
      <c r="AY433" s="142">
        <f t="shared" si="320"/>
        <v>0</v>
      </c>
      <c r="AZ433" s="142">
        <f t="shared" si="320"/>
        <v>0</v>
      </c>
      <c r="BA433" s="142">
        <f t="shared" si="320"/>
        <v>0</v>
      </c>
      <c r="BB433" s="142">
        <f t="shared" si="320"/>
        <v>0</v>
      </c>
      <c r="BC433" s="142">
        <f t="shared" si="320"/>
        <v>0</v>
      </c>
      <c r="BD433" s="142">
        <f t="shared" si="320"/>
        <v>0</v>
      </c>
      <c r="BE433" s="142">
        <f t="shared" si="320"/>
        <v>0</v>
      </c>
      <c r="BF433" s="142">
        <f t="shared" si="320"/>
        <v>0</v>
      </c>
      <c r="BG433" s="142">
        <f t="shared" si="320"/>
        <v>0</v>
      </c>
      <c r="BH433" s="142">
        <f t="shared" si="320"/>
        <v>0</v>
      </c>
      <c r="BI433" s="142">
        <f t="shared" si="320"/>
        <v>0</v>
      </c>
      <c r="BJ433" s="142">
        <f t="shared" si="320"/>
        <v>0</v>
      </c>
      <c r="BK433" s="142">
        <f t="shared" si="320"/>
        <v>0</v>
      </c>
      <c r="BL433" s="142">
        <f t="shared" si="320"/>
        <v>0</v>
      </c>
      <c r="BM433" s="142">
        <f t="shared" si="320"/>
        <v>0</v>
      </c>
      <c r="BN433" s="142">
        <f t="shared" si="320"/>
        <v>0</v>
      </c>
      <c r="BO433" s="142">
        <f t="shared" si="320"/>
        <v>0</v>
      </c>
      <c r="BP433" s="142">
        <f t="shared" si="320"/>
        <v>0</v>
      </c>
      <c r="BQ433" s="142">
        <f t="shared" si="320"/>
        <v>0</v>
      </c>
      <c r="BR433" s="142">
        <f t="shared" si="320"/>
        <v>0</v>
      </c>
      <c r="BS433" s="142">
        <f t="shared" si="320"/>
        <v>0</v>
      </c>
      <c r="BT433" s="142">
        <f t="shared" si="320"/>
        <v>0</v>
      </c>
      <c r="BU433" s="142">
        <f t="shared" si="320"/>
        <v>0</v>
      </c>
      <c r="BV433" s="142">
        <f t="shared" si="320"/>
        <v>0</v>
      </c>
      <c r="BW433" s="142">
        <f t="shared" si="320"/>
        <v>0</v>
      </c>
      <c r="BX433" s="142">
        <f t="shared" si="320"/>
        <v>0</v>
      </c>
      <c r="BY433" s="142">
        <f t="shared" si="320"/>
        <v>0</v>
      </c>
      <c r="BZ433" s="142">
        <f t="shared" si="320"/>
        <v>0</v>
      </c>
      <c r="CA433" s="142">
        <f t="shared" si="320"/>
        <v>0</v>
      </c>
      <c r="CB433" s="142">
        <f t="shared" si="320"/>
        <v>0</v>
      </c>
      <c r="CC433" s="142">
        <f t="shared" si="320"/>
        <v>0</v>
      </c>
      <c r="CD433" s="142">
        <f t="shared" si="320"/>
        <v>0</v>
      </c>
      <c r="CE433" s="142">
        <f t="shared" si="320"/>
        <v>0</v>
      </c>
      <c r="CF433" s="142">
        <f t="shared" si="320"/>
        <v>0</v>
      </c>
      <c r="CG433" s="142">
        <f t="shared" si="320"/>
        <v>0</v>
      </c>
      <c r="CH433" s="142">
        <f t="shared" si="320"/>
        <v>0</v>
      </c>
      <c r="CI433" s="142">
        <f t="shared" si="320"/>
        <v>0</v>
      </c>
      <c r="CJ433" s="142">
        <f t="shared" si="320"/>
        <v>0</v>
      </c>
      <c r="CK433" s="142">
        <f t="shared" si="320"/>
        <v>0</v>
      </c>
    </row>
    <row r="434" spans="2:89" x14ac:dyDescent="0.2">
      <c r="B434" s="144" t="str">
        <f t="shared" si="192"/>
        <v>424. Invalidez y Sobrevivencia (C-528)</v>
      </c>
      <c r="C434" s="129">
        <v>0</v>
      </c>
      <c r="D434" s="129">
        <v>0</v>
      </c>
      <c r="E434" s="129">
        <v>0</v>
      </c>
      <c r="F434" s="129">
        <v>0</v>
      </c>
      <c r="G434" s="129">
        <v>0</v>
      </c>
      <c r="H434" s="129">
        <v>0</v>
      </c>
      <c r="I434" s="129">
        <v>0</v>
      </c>
      <c r="J434" s="129">
        <v>0</v>
      </c>
      <c r="K434" s="129">
        <v>0</v>
      </c>
      <c r="L434" s="129">
        <v>0</v>
      </c>
      <c r="M434" s="129">
        <v>0</v>
      </c>
      <c r="N434" s="129">
        <v>0</v>
      </c>
      <c r="O434" s="129">
        <v>0</v>
      </c>
      <c r="P434" s="129">
        <v>0</v>
      </c>
      <c r="Q434" s="129">
        <v>2800</v>
      </c>
      <c r="R434" s="129">
        <v>0</v>
      </c>
      <c r="S434" s="129">
        <v>0</v>
      </c>
      <c r="T434" s="129">
        <v>0</v>
      </c>
      <c r="U434" s="129">
        <v>0</v>
      </c>
      <c r="V434" s="129">
        <v>0</v>
      </c>
      <c r="W434" s="129">
        <v>0</v>
      </c>
      <c r="X434" s="129">
        <v>0</v>
      </c>
      <c r="Y434" s="129">
        <v>0</v>
      </c>
      <c r="Z434" s="129">
        <v>0</v>
      </c>
      <c r="AA434" s="129">
        <v>0</v>
      </c>
      <c r="AB434" s="129">
        <v>0</v>
      </c>
      <c r="AC434" s="129">
        <v>0</v>
      </c>
      <c r="AD434" s="129">
        <v>0</v>
      </c>
      <c r="AE434" s="129">
        <v>0</v>
      </c>
      <c r="AF434" s="129">
        <v>0</v>
      </c>
      <c r="AG434" s="129">
        <v>0</v>
      </c>
      <c r="AH434" s="129">
        <v>0</v>
      </c>
      <c r="AI434" s="129">
        <v>0</v>
      </c>
      <c r="AJ434" s="129">
        <v>0</v>
      </c>
      <c r="AK434" s="129">
        <v>0</v>
      </c>
      <c r="AL434" s="129"/>
      <c r="AM434" s="129"/>
      <c r="AN434" s="129"/>
      <c r="AO434" s="129"/>
      <c r="AP434" s="129"/>
      <c r="AQ434" s="117">
        <f t="shared" si="193"/>
        <v>2800</v>
      </c>
      <c r="AS434" s="228">
        <v>2928</v>
      </c>
      <c r="AU434" s="148"/>
      <c r="AW434" s="142">
        <f t="shared" si="321"/>
        <v>0</v>
      </c>
      <c r="AX434" s="142">
        <f t="shared" si="320"/>
        <v>0</v>
      </c>
      <c r="AY434" s="142">
        <f t="shared" si="320"/>
        <v>0</v>
      </c>
      <c r="AZ434" s="142">
        <f t="shared" si="320"/>
        <v>0</v>
      </c>
      <c r="BA434" s="142">
        <f t="shared" si="320"/>
        <v>0</v>
      </c>
      <c r="BB434" s="142">
        <f t="shared" si="320"/>
        <v>0</v>
      </c>
      <c r="BC434" s="142">
        <f t="shared" si="320"/>
        <v>0</v>
      </c>
      <c r="BD434" s="142">
        <f t="shared" si="320"/>
        <v>0</v>
      </c>
      <c r="BE434" s="142">
        <f t="shared" si="320"/>
        <v>0</v>
      </c>
      <c r="BF434" s="142">
        <f t="shared" si="320"/>
        <v>0</v>
      </c>
      <c r="BG434" s="142">
        <f t="shared" si="320"/>
        <v>0</v>
      </c>
      <c r="BH434" s="142">
        <f t="shared" si="320"/>
        <v>0</v>
      </c>
      <c r="BI434" s="142">
        <f t="shared" si="320"/>
        <v>0</v>
      </c>
      <c r="BJ434" s="142">
        <f t="shared" si="320"/>
        <v>0</v>
      </c>
      <c r="BK434" s="142">
        <f t="shared" si="320"/>
        <v>0</v>
      </c>
      <c r="BL434" s="142">
        <f t="shared" si="320"/>
        <v>0</v>
      </c>
      <c r="BM434" s="142">
        <f t="shared" ref="BM434:BM436" si="322">IF(AND(S304=0,S434=0),0,IF(ISERROR(S304/S434),1000,0))</f>
        <v>0</v>
      </c>
      <c r="BN434" s="142">
        <f t="shared" ref="BN434:BN436" si="323">IF(AND(T304=0,T434=0),0,IF(ISERROR(T304/T434),1000,0))</f>
        <v>1000</v>
      </c>
      <c r="BO434" s="142">
        <f t="shared" ref="BO434:BO436" si="324">IF(AND(U304=0,U434=0),0,IF(ISERROR(U304/U434),1000,0))</f>
        <v>0</v>
      </c>
      <c r="BP434" s="142">
        <f t="shared" ref="BP434:BP436" si="325">IF(AND(V304=0,V434=0),0,IF(ISERROR(V304/V434),1000,0))</f>
        <v>0</v>
      </c>
      <c r="BQ434" s="142">
        <f t="shared" ref="BQ434:BQ436" si="326">IF(AND(W304=0,W434=0),0,IF(ISERROR(W304/W434),1000,0))</f>
        <v>0</v>
      </c>
      <c r="BR434" s="142">
        <f t="shared" ref="BR434:BR436" si="327">IF(AND(X304=0,X434=0),0,IF(ISERROR(X304/X434),1000,0))</f>
        <v>0</v>
      </c>
      <c r="BS434" s="142">
        <f t="shared" ref="BS434:BS436" si="328">IF(AND(Y304=0,Y434=0),0,IF(ISERROR(Y304/Y434),1000,0))</f>
        <v>0</v>
      </c>
      <c r="BT434" s="142">
        <f t="shared" ref="BT434:BT436" si="329">IF(AND(Z304=0,Z434=0),0,IF(ISERROR(Z304/Z434),1000,0))</f>
        <v>0</v>
      </c>
      <c r="BU434" s="142">
        <f t="shared" ref="BU434:BU436" si="330">IF(AND(AA304=0,AA434=0),0,IF(ISERROR(AA304/AA434),1000,0))</f>
        <v>0</v>
      </c>
      <c r="BV434" s="142">
        <f t="shared" ref="BV434:BV436" si="331">IF(AND(AB304=0,AB434=0),0,IF(ISERROR(AB304/AB434),1000,0))</f>
        <v>0</v>
      </c>
      <c r="BW434" s="142">
        <f t="shared" ref="BW434:BW436" si="332">IF(AND(AC304=0,AC434=0),0,IF(ISERROR(AC304/AC434),1000,0))</f>
        <v>0</v>
      </c>
      <c r="BX434" s="142">
        <f t="shared" ref="BX434:BX436" si="333">IF(AND(AD304=0,AD434=0),0,IF(ISERROR(AD304/AD434),1000,0))</f>
        <v>0</v>
      </c>
      <c r="BY434" s="142">
        <f t="shared" ref="BY434:BY436" si="334">IF(AND(AE304=0,AE434=0),0,IF(ISERROR(AE304/AE434),1000,0))</f>
        <v>0</v>
      </c>
      <c r="BZ434" s="142">
        <f t="shared" ref="BZ434:BZ436" si="335">IF(AND(AF304=0,AF434=0),0,IF(ISERROR(AF304/AF434),1000,0))</f>
        <v>0</v>
      </c>
      <c r="CA434" s="142">
        <f t="shared" ref="CA434:CA436" si="336">IF(AND(AG304=0,AG434=0),0,IF(ISERROR(AG304/AG434),1000,0))</f>
        <v>0</v>
      </c>
      <c r="CB434" s="142">
        <f t="shared" ref="CB434:CB436" si="337">IF(AND(AH304=0,AH434=0),0,IF(ISERROR(AH304/AH434),1000,0))</f>
        <v>0</v>
      </c>
      <c r="CC434" s="142">
        <f t="shared" ref="CC434:CC436" si="338">IF(AND(AI304=0,AI434=0),0,IF(ISERROR(AI304/AI434),1000,0))</f>
        <v>0</v>
      </c>
      <c r="CD434" s="142">
        <f t="shared" ref="CD434:CD436" si="339">IF(AND(AJ304=0,AJ434=0),0,IF(ISERROR(AJ304/AJ434),1000,0))</f>
        <v>0</v>
      </c>
      <c r="CE434" s="142">
        <f t="shared" ref="CE434:CE436" si="340">IF(AND(AK304=0,AK434=0),0,IF(ISERROR(AK304/AK434),1000,0))</f>
        <v>0</v>
      </c>
      <c r="CF434" s="142">
        <f t="shared" ref="CF434:CF436" si="341">IF(AND(AL304=0,AL434=0),0,IF(ISERROR(AL304/AL434),1000,0))</f>
        <v>0</v>
      </c>
      <c r="CG434" s="142">
        <f t="shared" ref="CG434:CG436" si="342">IF(AND(AM304=0,AM434=0),0,IF(ISERROR(AM304/AM434),1000,0))</f>
        <v>0</v>
      </c>
      <c r="CH434" s="142">
        <f t="shared" ref="CH434:CH436" si="343">IF(AND(AN304=0,AN434=0),0,IF(ISERROR(AN304/AN434),1000,0))</f>
        <v>0</v>
      </c>
      <c r="CI434" s="142">
        <f t="shared" ref="CI434:CI436" si="344">IF(AND(AO304=0,AO434=0),0,IF(ISERROR(AO304/AO434),1000,0))</f>
        <v>0</v>
      </c>
      <c r="CJ434" s="142">
        <f t="shared" ref="CJ434:CJ436" si="345">IF(AND(AP304=0,AP434=0),0,IF(ISERROR(AP304/AP434),1000,0))</f>
        <v>0</v>
      </c>
      <c r="CK434" s="142">
        <f t="shared" ref="CK434:CK436" si="346">IF(AND(AQ304=0,AQ434=0),0,IF(ISERROR(AQ304/AQ434),1000,0))</f>
        <v>0</v>
      </c>
    </row>
    <row r="435" spans="2:89" x14ac:dyDescent="0.2">
      <c r="B435" s="144" t="str">
        <f t="shared" si="192"/>
        <v>425. Seguro con Ahorro Previsional (APV)</v>
      </c>
      <c r="C435" s="129">
        <v>0</v>
      </c>
      <c r="D435" s="129">
        <v>0</v>
      </c>
      <c r="E435" s="129">
        <v>0</v>
      </c>
      <c r="F435" s="129">
        <v>0</v>
      </c>
      <c r="G435" s="129">
        <v>369</v>
      </c>
      <c r="H435" s="129">
        <v>0</v>
      </c>
      <c r="I435" s="129">
        <v>0</v>
      </c>
      <c r="J435" s="129">
        <v>0</v>
      </c>
      <c r="K435" s="129">
        <v>0</v>
      </c>
      <c r="L435" s="129">
        <v>242</v>
      </c>
      <c r="M435" s="129">
        <v>0</v>
      </c>
      <c r="N435" s="129">
        <v>0</v>
      </c>
      <c r="O435" s="129">
        <v>0</v>
      </c>
      <c r="P435" s="129">
        <v>0</v>
      </c>
      <c r="Q435" s="129">
        <v>286</v>
      </c>
      <c r="R435" s="129">
        <v>806</v>
      </c>
      <c r="S435" s="129">
        <v>0</v>
      </c>
      <c r="T435" s="129">
        <v>0</v>
      </c>
      <c r="U435" s="129">
        <v>0</v>
      </c>
      <c r="V435" s="129">
        <v>0</v>
      </c>
      <c r="W435" s="129">
        <v>0</v>
      </c>
      <c r="X435" s="129">
        <v>0</v>
      </c>
      <c r="Y435" s="129">
        <v>0</v>
      </c>
      <c r="Z435" s="129">
        <v>1350</v>
      </c>
      <c r="AA435" s="129">
        <v>0</v>
      </c>
      <c r="AB435" s="129">
        <v>204</v>
      </c>
      <c r="AC435" s="129">
        <v>0</v>
      </c>
      <c r="AD435" s="129">
        <v>16</v>
      </c>
      <c r="AE435" s="129">
        <v>0</v>
      </c>
      <c r="AF435" s="129">
        <v>0</v>
      </c>
      <c r="AG435" s="129">
        <v>0</v>
      </c>
      <c r="AH435" s="129">
        <v>2314</v>
      </c>
      <c r="AI435" s="129">
        <v>9</v>
      </c>
      <c r="AJ435" s="129">
        <v>0</v>
      </c>
      <c r="AK435" s="129">
        <v>0</v>
      </c>
      <c r="AL435" s="129"/>
      <c r="AM435" s="129"/>
      <c r="AN435" s="129"/>
      <c r="AO435" s="129"/>
      <c r="AP435" s="129"/>
      <c r="AQ435" s="117">
        <f t="shared" si="193"/>
        <v>5596</v>
      </c>
      <c r="AS435" s="228">
        <v>5314</v>
      </c>
      <c r="AU435" s="148"/>
      <c r="AW435" s="142">
        <f t="shared" si="321"/>
        <v>0</v>
      </c>
      <c r="AX435" s="142">
        <f t="shared" ref="AX435:AX436" si="347">IF(AND(D305=0,D435=0),0,IF(ISERROR(D305/D435),1000,0))</f>
        <v>0</v>
      </c>
      <c r="AY435" s="142">
        <f t="shared" ref="AY435:AY436" si="348">IF(AND(E305=0,E435=0),0,IF(ISERROR(E305/E435),1000,0))</f>
        <v>0</v>
      </c>
      <c r="AZ435" s="142">
        <f t="shared" ref="AZ435:AZ436" si="349">IF(AND(F305=0,F435=0),0,IF(ISERROR(F305/F435),1000,0))</f>
        <v>1000</v>
      </c>
      <c r="BA435" s="142">
        <f t="shared" ref="BA435:BA436" si="350">IF(AND(G305=0,G435=0),0,IF(ISERROR(G305/G435),1000,0))</f>
        <v>0</v>
      </c>
      <c r="BB435" s="142">
        <f t="shared" ref="BB435:BB436" si="351">IF(AND(H305=0,H435=0),0,IF(ISERROR(H305/H435),1000,0))</f>
        <v>0</v>
      </c>
      <c r="BC435" s="142">
        <f t="shared" ref="BC435:BC436" si="352">IF(AND(I305=0,I435=0),0,IF(ISERROR(I305/I435),1000,0))</f>
        <v>0</v>
      </c>
      <c r="BD435" s="142">
        <f t="shared" ref="BD435:BD436" si="353">IF(AND(J305=0,J435=0),0,IF(ISERROR(J305/J435),1000,0))</f>
        <v>0</v>
      </c>
      <c r="BE435" s="142">
        <f t="shared" ref="BE435:BE436" si="354">IF(AND(K305=0,K435=0),0,IF(ISERROR(K305/K435),1000,0))</f>
        <v>0</v>
      </c>
      <c r="BF435" s="142">
        <f t="shared" ref="BF435:BF436" si="355">IF(AND(L305=0,L435=0),0,IF(ISERROR(L305/L435),1000,0))</f>
        <v>0</v>
      </c>
      <c r="BG435" s="142">
        <f t="shared" ref="BG435:BG436" si="356">IF(AND(M305=0,M435=0),0,IF(ISERROR(M305/M435),1000,0))</f>
        <v>0</v>
      </c>
      <c r="BH435" s="142">
        <f t="shared" ref="BH435:BH436" si="357">IF(AND(N305=0,N435=0),0,IF(ISERROR(N305/N435),1000,0))</f>
        <v>0</v>
      </c>
      <c r="BI435" s="142">
        <f t="shared" ref="BI435:BI436" si="358">IF(AND(O305=0,O435=0),0,IF(ISERROR(O305/O435),1000,0))</f>
        <v>0</v>
      </c>
      <c r="BJ435" s="142">
        <f t="shared" ref="BJ435:BJ436" si="359">IF(AND(P305=0,P435=0),0,IF(ISERROR(P305/P435),1000,0))</f>
        <v>0</v>
      </c>
      <c r="BK435" s="142">
        <f t="shared" ref="BK435:BK436" si="360">IF(AND(Q305=0,Q435=0),0,IF(ISERROR(Q305/Q435),1000,0))</f>
        <v>0</v>
      </c>
      <c r="BL435" s="142">
        <f t="shared" ref="BL435:BL436" si="361">IF(AND(R305=0,R435=0),0,IF(ISERROR(R305/R435),1000,0))</f>
        <v>0</v>
      </c>
      <c r="BM435" s="142">
        <f t="shared" si="322"/>
        <v>0</v>
      </c>
      <c r="BN435" s="142">
        <f t="shared" si="323"/>
        <v>0</v>
      </c>
      <c r="BO435" s="142">
        <f t="shared" si="324"/>
        <v>0</v>
      </c>
      <c r="BP435" s="142">
        <f t="shared" si="325"/>
        <v>0</v>
      </c>
      <c r="BQ435" s="142">
        <f t="shared" si="326"/>
        <v>0</v>
      </c>
      <c r="BR435" s="142">
        <f t="shared" si="327"/>
        <v>0</v>
      </c>
      <c r="BS435" s="142">
        <f t="shared" si="328"/>
        <v>0</v>
      </c>
      <c r="BT435" s="142">
        <f t="shared" si="329"/>
        <v>0</v>
      </c>
      <c r="BU435" s="142">
        <f t="shared" si="330"/>
        <v>0</v>
      </c>
      <c r="BV435" s="142">
        <f t="shared" si="331"/>
        <v>0</v>
      </c>
      <c r="BW435" s="142">
        <f t="shared" si="332"/>
        <v>0</v>
      </c>
      <c r="BX435" s="142">
        <f t="shared" si="333"/>
        <v>0</v>
      </c>
      <c r="BY435" s="142">
        <f t="shared" si="334"/>
        <v>0</v>
      </c>
      <c r="BZ435" s="142">
        <f t="shared" si="335"/>
        <v>0</v>
      </c>
      <c r="CA435" s="142">
        <f t="shared" si="336"/>
        <v>0</v>
      </c>
      <c r="CB435" s="142">
        <f t="shared" si="337"/>
        <v>0</v>
      </c>
      <c r="CC435" s="142">
        <f t="shared" si="338"/>
        <v>0</v>
      </c>
      <c r="CD435" s="142">
        <f t="shared" si="339"/>
        <v>0</v>
      </c>
      <c r="CE435" s="142">
        <f t="shared" si="340"/>
        <v>1000</v>
      </c>
      <c r="CF435" s="142">
        <f t="shared" si="341"/>
        <v>0</v>
      </c>
      <c r="CG435" s="142">
        <f t="shared" si="342"/>
        <v>0</v>
      </c>
      <c r="CH435" s="142">
        <f t="shared" si="343"/>
        <v>0</v>
      </c>
      <c r="CI435" s="142">
        <f t="shared" si="344"/>
        <v>0</v>
      </c>
      <c r="CJ435" s="142">
        <f t="shared" si="345"/>
        <v>0</v>
      </c>
      <c r="CK435" s="142">
        <f t="shared" si="346"/>
        <v>0</v>
      </c>
    </row>
    <row r="436" spans="2:89" x14ac:dyDescent="0.2">
      <c r="B436" s="144" t="str">
        <f t="shared" si="192"/>
        <v>426. Seguro con Ahorro Previsional Colectivo (APVC)</v>
      </c>
      <c r="C436" s="129">
        <v>0</v>
      </c>
      <c r="D436" s="129">
        <v>0</v>
      </c>
      <c r="E436" s="129">
        <v>0</v>
      </c>
      <c r="F436" s="129">
        <v>0</v>
      </c>
      <c r="G436" s="129">
        <v>0</v>
      </c>
      <c r="H436" s="129">
        <v>0</v>
      </c>
      <c r="I436" s="129">
        <v>0</v>
      </c>
      <c r="J436" s="129">
        <v>0</v>
      </c>
      <c r="K436" s="129">
        <v>0</v>
      </c>
      <c r="L436" s="129">
        <v>0</v>
      </c>
      <c r="M436" s="129">
        <v>0</v>
      </c>
      <c r="N436" s="129">
        <v>0</v>
      </c>
      <c r="O436" s="129">
        <v>0</v>
      </c>
      <c r="P436" s="129">
        <v>0</v>
      </c>
      <c r="Q436" s="129">
        <v>0</v>
      </c>
      <c r="R436" s="129">
        <v>0</v>
      </c>
      <c r="S436" s="129">
        <v>0</v>
      </c>
      <c r="T436" s="129">
        <v>0</v>
      </c>
      <c r="U436" s="129">
        <v>0</v>
      </c>
      <c r="V436" s="129">
        <v>0</v>
      </c>
      <c r="W436" s="129">
        <v>0</v>
      </c>
      <c r="X436" s="129">
        <v>0</v>
      </c>
      <c r="Y436" s="129">
        <v>0</v>
      </c>
      <c r="Z436" s="129">
        <v>0</v>
      </c>
      <c r="AA436" s="129">
        <v>0</v>
      </c>
      <c r="AB436" s="129">
        <v>0</v>
      </c>
      <c r="AC436" s="129">
        <v>0</v>
      </c>
      <c r="AD436" s="129">
        <v>0</v>
      </c>
      <c r="AE436" s="129">
        <v>0</v>
      </c>
      <c r="AF436" s="129">
        <v>0</v>
      </c>
      <c r="AG436" s="129">
        <v>0</v>
      </c>
      <c r="AH436" s="129">
        <v>0</v>
      </c>
      <c r="AI436" s="129">
        <v>0</v>
      </c>
      <c r="AJ436" s="129">
        <v>0</v>
      </c>
      <c r="AK436" s="129">
        <v>0</v>
      </c>
      <c r="AL436" s="129"/>
      <c r="AM436" s="129"/>
      <c r="AN436" s="129"/>
      <c r="AO436" s="129"/>
      <c r="AP436" s="129"/>
      <c r="AQ436" s="117">
        <f t="shared" si="193"/>
        <v>0</v>
      </c>
      <c r="AS436" s="228">
        <v>0</v>
      </c>
      <c r="AU436" s="148"/>
      <c r="AW436" s="142">
        <f t="shared" si="321"/>
        <v>0</v>
      </c>
      <c r="AX436" s="142">
        <f t="shared" si="347"/>
        <v>0</v>
      </c>
      <c r="AY436" s="142">
        <f t="shared" si="348"/>
        <v>0</v>
      </c>
      <c r="AZ436" s="142">
        <f t="shared" si="349"/>
        <v>0</v>
      </c>
      <c r="BA436" s="142">
        <f t="shared" si="350"/>
        <v>0</v>
      </c>
      <c r="BB436" s="142">
        <f t="shared" si="351"/>
        <v>0</v>
      </c>
      <c r="BC436" s="142">
        <f t="shared" si="352"/>
        <v>0</v>
      </c>
      <c r="BD436" s="142">
        <f t="shared" si="353"/>
        <v>0</v>
      </c>
      <c r="BE436" s="142">
        <f t="shared" si="354"/>
        <v>0</v>
      </c>
      <c r="BF436" s="142">
        <f t="shared" si="355"/>
        <v>0</v>
      </c>
      <c r="BG436" s="142">
        <f t="shared" si="356"/>
        <v>0</v>
      </c>
      <c r="BH436" s="142">
        <f t="shared" si="357"/>
        <v>0</v>
      </c>
      <c r="BI436" s="142">
        <f t="shared" si="358"/>
        <v>0</v>
      </c>
      <c r="BJ436" s="142">
        <f t="shared" si="359"/>
        <v>0</v>
      </c>
      <c r="BK436" s="142">
        <f t="shared" si="360"/>
        <v>0</v>
      </c>
      <c r="BL436" s="142">
        <f t="shared" si="361"/>
        <v>0</v>
      </c>
      <c r="BM436" s="142">
        <f t="shared" si="322"/>
        <v>0</v>
      </c>
      <c r="BN436" s="142">
        <f t="shared" si="323"/>
        <v>0</v>
      </c>
      <c r="BO436" s="142">
        <f t="shared" si="324"/>
        <v>0</v>
      </c>
      <c r="BP436" s="142">
        <f t="shared" si="325"/>
        <v>0</v>
      </c>
      <c r="BQ436" s="142">
        <f t="shared" si="326"/>
        <v>0</v>
      </c>
      <c r="BR436" s="142">
        <f t="shared" si="327"/>
        <v>0</v>
      </c>
      <c r="BS436" s="142">
        <f t="shared" si="328"/>
        <v>0</v>
      </c>
      <c r="BT436" s="142">
        <f t="shared" si="329"/>
        <v>0</v>
      </c>
      <c r="BU436" s="142">
        <f t="shared" si="330"/>
        <v>0</v>
      </c>
      <c r="BV436" s="142">
        <f t="shared" si="331"/>
        <v>0</v>
      </c>
      <c r="BW436" s="142">
        <f t="shared" si="332"/>
        <v>0</v>
      </c>
      <c r="BX436" s="142">
        <f t="shared" si="333"/>
        <v>0</v>
      </c>
      <c r="BY436" s="142">
        <f t="shared" si="334"/>
        <v>0</v>
      </c>
      <c r="BZ436" s="142">
        <f t="shared" si="335"/>
        <v>0</v>
      </c>
      <c r="CA436" s="142">
        <f t="shared" si="336"/>
        <v>0</v>
      </c>
      <c r="CB436" s="142">
        <f t="shared" si="337"/>
        <v>0</v>
      </c>
      <c r="CC436" s="142">
        <f t="shared" si="338"/>
        <v>0</v>
      </c>
      <c r="CD436" s="142">
        <f t="shared" si="339"/>
        <v>0</v>
      </c>
      <c r="CE436" s="142">
        <f t="shared" si="340"/>
        <v>0</v>
      </c>
      <c r="CF436" s="142">
        <f t="shared" si="341"/>
        <v>0</v>
      </c>
      <c r="CG436" s="142">
        <f t="shared" si="342"/>
        <v>0</v>
      </c>
      <c r="CH436" s="142">
        <f t="shared" si="343"/>
        <v>0</v>
      </c>
      <c r="CI436" s="142">
        <f t="shared" si="344"/>
        <v>0</v>
      </c>
      <c r="CJ436" s="142">
        <f t="shared" si="345"/>
        <v>0</v>
      </c>
      <c r="CK436" s="142">
        <f t="shared" si="346"/>
        <v>0</v>
      </c>
    </row>
    <row r="437" spans="2:89" x14ac:dyDescent="0.2">
      <c r="B437" s="145" t="str">
        <f>B307</f>
        <v>Total</v>
      </c>
      <c r="C437" s="118">
        <f t="shared" ref="C437:E437" si="362">SUM(C380:C394,C396:C410,C412:C426,C428:C436)</f>
        <v>72</v>
      </c>
      <c r="D437" s="118">
        <f t="shared" si="362"/>
        <v>1957</v>
      </c>
      <c r="E437" s="118">
        <f t="shared" si="362"/>
        <v>75511</v>
      </c>
      <c r="F437" s="118">
        <f t="shared" ref="F437" si="363">SUM(F380:F394,F396:F410,F412:F426,F428:F436)</f>
        <v>43364</v>
      </c>
      <c r="G437" s="118">
        <f t="shared" ref="G437" si="364">SUM(G380:G394,G396:G410,G412:G426,G428:G436)</f>
        <v>14821</v>
      </c>
      <c r="H437" s="118">
        <f t="shared" ref="H437" si="365">SUM(H380:H394,H396:H410,H412:H426,H428:H436)</f>
        <v>91033</v>
      </c>
      <c r="I437" s="118">
        <f t="shared" ref="I437" si="366">SUM(I380:I394,I396:I410,I412:I426,I428:I436)</f>
        <v>217</v>
      </c>
      <c r="J437" s="118">
        <f t="shared" ref="J437" si="367">SUM(J380:J394,J396:J410,J412:J426,J428:J436)</f>
        <v>256</v>
      </c>
      <c r="K437" s="118">
        <f t="shared" ref="K437" si="368">SUM(K380:K394,K396:K410,K412:K426,K428:K436)</f>
        <v>23</v>
      </c>
      <c r="L437" s="118">
        <f t="shared" ref="L437" si="369">SUM(L380:L394,L396:L410,L412:L426,L428:L436)</f>
        <v>3299</v>
      </c>
      <c r="M437" s="118">
        <f t="shared" ref="M437" si="370">SUM(M380:M394,M396:M410,M412:M426,M428:M436)</f>
        <v>0</v>
      </c>
      <c r="N437" s="118">
        <f t="shared" ref="N437" si="371">SUM(N380:N394,N396:N410,N412:N426,N428:N436)</f>
        <v>3888</v>
      </c>
      <c r="O437" s="118">
        <f t="shared" ref="O437" si="372">SUM(O380:O394,O396:O410,O412:O426,O428:O436)</f>
        <v>2</v>
      </c>
      <c r="P437" s="118">
        <f t="shared" ref="P437" si="373">SUM(P380:P394,P396:P410,P412:P426,P428:P436)</f>
        <v>743</v>
      </c>
      <c r="Q437" s="118">
        <f t="shared" ref="Q437" si="374">SUM(Q380:Q394,Q396:Q410,Q412:Q426,Q428:Q436)</f>
        <v>5312</v>
      </c>
      <c r="R437" s="118">
        <f t="shared" ref="R437" si="375">SUM(R380:R394,R396:R410,R412:R426,R428:R436)</f>
        <v>24710</v>
      </c>
      <c r="S437" s="118">
        <f t="shared" ref="S437" si="376">SUM(S380:S394,S396:S410,S412:S426,S428:S436)</f>
        <v>0</v>
      </c>
      <c r="T437" s="118">
        <f t="shared" ref="T437" si="377">SUM(T380:T394,T396:T410,T412:T426,T428:T436)</f>
        <v>27</v>
      </c>
      <c r="U437" s="118">
        <f t="shared" ref="U437" si="378">SUM(U380:U394,U396:U410,U412:U426,U428:U436)</f>
        <v>2633</v>
      </c>
      <c r="V437" s="118">
        <f t="shared" ref="V437" si="379">SUM(V380:V394,V396:V410,V412:V426,V428:V436)</f>
        <v>2</v>
      </c>
      <c r="W437" s="118">
        <f t="shared" ref="W437" si="380">SUM(W380:W394,W396:W410,W412:W426,W428:W436)</f>
        <v>0</v>
      </c>
      <c r="X437" s="118">
        <f t="shared" ref="X437" si="381">SUM(X380:X394,X396:X410,X412:X426,X428:X436)</f>
        <v>1711</v>
      </c>
      <c r="Y437" s="118">
        <f t="shared" ref="Y437" si="382">SUM(Y380:Y394,Y396:Y410,Y412:Y426,Y428:Y436)</f>
        <v>23620</v>
      </c>
      <c r="Z437" s="118">
        <f t="shared" ref="Z437" si="383">SUM(Z380:Z394,Z396:Z410,Z412:Z426,Z428:Z436)</f>
        <v>47214</v>
      </c>
      <c r="AA437" s="118">
        <f t="shared" ref="AA437" si="384">SUM(AA380:AA394,AA396:AA410,AA412:AA426,AA428:AA436)</f>
        <v>46285</v>
      </c>
      <c r="AB437" s="118">
        <f t="shared" ref="AB437" si="385">SUM(AB380:AB394,AB396:AB410,AB412:AB426,AB428:AB436)</f>
        <v>318</v>
      </c>
      <c r="AC437" s="118">
        <f t="shared" ref="AC437" si="386">SUM(AC380:AC394,AC396:AC410,AC412:AC426,AC428:AC436)</f>
        <v>899</v>
      </c>
      <c r="AD437" s="118">
        <f t="shared" ref="AD437" si="387">SUM(AD380:AD394,AD396:AD410,AD412:AD426,AD428:AD436)</f>
        <v>217</v>
      </c>
      <c r="AE437" s="118">
        <f t="shared" ref="AE437" si="388">SUM(AE380:AE394,AE396:AE410,AE412:AE426,AE428:AE436)</f>
        <v>13</v>
      </c>
      <c r="AF437" s="118">
        <f t="shared" ref="AF437" si="389">SUM(AF380:AF394,AF396:AF410,AF412:AF426,AF428:AF436)</f>
        <v>3</v>
      </c>
      <c r="AG437" s="118">
        <f t="shared" ref="AG437" si="390">SUM(AG380:AG394,AG396:AG410,AG412:AG426,AG428:AG436)</f>
        <v>22142</v>
      </c>
      <c r="AH437" s="118">
        <f t="shared" ref="AH437" si="391">SUM(AH380:AH394,AH396:AH410,AH412:AH426,AH428:AH436)</f>
        <v>24008</v>
      </c>
      <c r="AI437" s="118">
        <f t="shared" ref="AI437" si="392">SUM(AI380:AI394,AI396:AI410,AI412:AI426,AI428:AI436)</f>
        <v>260</v>
      </c>
      <c r="AJ437" s="118">
        <f t="shared" ref="AJ437" si="393">SUM(AJ380:AJ394,AJ396:AJ410,AJ412:AJ426,AJ428:AJ436)</f>
        <v>3026</v>
      </c>
      <c r="AK437" s="118">
        <f t="shared" ref="AK437" si="394">SUM(AK380:AK394,AK396:AK410,AK412:AK426,AK428:AK436)</f>
        <v>92229</v>
      </c>
      <c r="AL437" s="118">
        <f t="shared" ref="AL437" si="395">SUM(AL380:AL394,AL396:AL410,AL412:AL426,AL428:AL436)</f>
        <v>0</v>
      </c>
      <c r="AM437" s="118">
        <f t="shared" ref="AM437" si="396">SUM(AM380:AM394,AM396:AM410,AM412:AM426,AM428:AM436)</f>
        <v>0</v>
      </c>
      <c r="AN437" s="118">
        <f t="shared" ref="AN437" si="397">SUM(AN380:AN394,AN396:AN410,AN412:AN426,AN428:AN436)</f>
        <v>0</v>
      </c>
      <c r="AO437" s="118">
        <f t="shared" ref="AO437" si="398">SUM(AO380:AO394,AO396:AO410,AO412:AO426,AO428:AO436)</f>
        <v>0</v>
      </c>
      <c r="AP437" s="118">
        <f t="shared" ref="AP437" si="399">SUM(AP380:AP394,AP396:AP410,AP412:AP426,AP428:AP436)</f>
        <v>0</v>
      </c>
      <c r="AQ437" s="118">
        <f t="shared" ref="AQ437" si="400">SUM(AQ379:AQ436)</f>
        <v>529815</v>
      </c>
      <c r="AS437" s="192">
        <v>500035</v>
      </c>
      <c r="AU437" s="206"/>
    </row>
    <row r="440" spans="2:89" ht="18.75" customHeight="1" x14ac:dyDescent="0.2">
      <c r="B440" s="286" t="s">
        <v>308</v>
      </c>
      <c r="C440" s="287"/>
      <c r="D440" s="287"/>
      <c r="E440" s="287"/>
      <c r="F440" s="287"/>
      <c r="G440" s="287"/>
      <c r="H440" s="287"/>
      <c r="I440" s="287"/>
      <c r="J440" s="287"/>
      <c r="K440" s="287"/>
      <c r="L440" s="287"/>
      <c r="M440" s="287"/>
      <c r="N440" s="287"/>
      <c r="O440" s="287"/>
      <c r="P440" s="287"/>
      <c r="Q440" s="287"/>
      <c r="R440" s="287"/>
      <c r="S440" s="287"/>
      <c r="T440" s="287"/>
      <c r="U440" s="287"/>
      <c r="V440" s="287"/>
      <c r="W440" s="287"/>
      <c r="X440" s="287"/>
      <c r="Y440" s="287"/>
      <c r="Z440" s="287"/>
      <c r="AA440" s="287"/>
      <c r="AB440" s="287"/>
      <c r="AC440" s="287"/>
      <c r="AD440" s="287"/>
      <c r="AE440" s="287"/>
      <c r="AF440" s="287"/>
      <c r="AG440" s="287"/>
      <c r="AH440" s="287"/>
      <c r="AI440" s="287"/>
      <c r="AJ440" s="287"/>
      <c r="AK440" s="287"/>
      <c r="AL440" s="287"/>
      <c r="AM440" s="287"/>
      <c r="AN440" s="287"/>
      <c r="AO440" s="287"/>
      <c r="AP440" s="287"/>
      <c r="AQ440" s="288"/>
    </row>
    <row r="441" spans="2:89" s="165" customFormat="1" x14ac:dyDescent="0.2">
      <c r="B441" s="167"/>
      <c r="C441" s="160">
        <f>COUNTIF($C$442:$AP$442,C442)</f>
        <v>1</v>
      </c>
      <c r="D441" s="160">
        <f t="shared" ref="D441:AP441" si="401">COUNTIF($C$442:$AP$442,D442)</f>
        <v>1</v>
      </c>
      <c r="E441" s="160">
        <f t="shared" si="401"/>
        <v>1</v>
      </c>
      <c r="F441" s="160">
        <f t="shared" si="401"/>
        <v>1</v>
      </c>
      <c r="G441" s="160">
        <f t="shared" si="401"/>
        <v>1</v>
      </c>
      <c r="H441" s="160">
        <f t="shared" si="401"/>
        <v>1</v>
      </c>
      <c r="I441" s="160">
        <f t="shared" si="401"/>
        <v>1</v>
      </c>
      <c r="J441" s="160">
        <f t="shared" si="401"/>
        <v>1</v>
      </c>
      <c r="K441" s="160">
        <f t="shared" si="401"/>
        <v>1</v>
      </c>
      <c r="L441" s="160">
        <f t="shared" si="401"/>
        <v>1</v>
      </c>
      <c r="M441" s="160">
        <f t="shared" si="401"/>
        <v>1</v>
      </c>
      <c r="N441" s="160">
        <f t="shared" si="401"/>
        <v>1</v>
      </c>
      <c r="O441" s="160">
        <f t="shared" si="401"/>
        <v>1</v>
      </c>
      <c r="P441" s="160">
        <f t="shared" si="401"/>
        <v>1</v>
      </c>
      <c r="Q441" s="160">
        <f t="shared" si="401"/>
        <v>1</v>
      </c>
      <c r="R441" s="160">
        <f t="shared" si="401"/>
        <v>1</v>
      </c>
      <c r="S441" s="160">
        <f t="shared" si="401"/>
        <v>7</v>
      </c>
      <c r="T441" s="160">
        <f t="shared" si="401"/>
        <v>1</v>
      </c>
      <c r="U441" s="160">
        <f t="shared" si="401"/>
        <v>1</v>
      </c>
      <c r="V441" s="160">
        <f t="shared" si="401"/>
        <v>1</v>
      </c>
      <c r="W441" s="160">
        <f t="shared" si="401"/>
        <v>7</v>
      </c>
      <c r="X441" s="160">
        <f t="shared" si="401"/>
        <v>1</v>
      </c>
      <c r="Y441" s="160">
        <f t="shared" si="401"/>
        <v>1</v>
      </c>
      <c r="Z441" s="160">
        <f t="shared" si="401"/>
        <v>1</v>
      </c>
      <c r="AA441" s="160">
        <f t="shared" si="401"/>
        <v>1</v>
      </c>
      <c r="AB441" s="160">
        <f t="shared" si="401"/>
        <v>1</v>
      </c>
      <c r="AC441" s="160">
        <f t="shared" si="401"/>
        <v>1</v>
      </c>
      <c r="AD441" s="160">
        <f t="shared" si="401"/>
        <v>1</v>
      </c>
      <c r="AE441" s="160">
        <f t="shared" si="401"/>
        <v>1</v>
      </c>
      <c r="AF441" s="160">
        <f t="shared" si="401"/>
        <v>1</v>
      </c>
      <c r="AG441" s="160">
        <f t="shared" si="401"/>
        <v>1</v>
      </c>
      <c r="AH441" s="160">
        <f t="shared" si="401"/>
        <v>1</v>
      </c>
      <c r="AI441" s="160">
        <f t="shared" si="401"/>
        <v>1</v>
      </c>
      <c r="AJ441" s="160">
        <f t="shared" si="401"/>
        <v>1</v>
      </c>
      <c r="AK441" s="160">
        <f t="shared" si="401"/>
        <v>1</v>
      </c>
      <c r="AL441" s="160">
        <f t="shared" si="401"/>
        <v>7</v>
      </c>
      <c r="AM441" s="160">
        <f t="shared" si="401"/>
        <v>7</v>
      </c>
      <c r="AN441" s="160">
        <f t="shared" si="401"/>
        <v>7</v>
      </c>
      <c r="AO441" s="160">
        <f t="shared" si="401"/>
        <v>7</v>
      </c>
      <c r="AP441" s="160">
        <f t="shared" si="401"/>
        <v>7</v>
      </c>
      <c r="AQ441" s="167"/>
      <c r="AU441" s="159"/>
      <c r="AW441" s="207"/>
      <c r="AX441" s="207"/>
      <c r="AY441" s="207"/>
      <c r="AZ441" s="207"/>
      <c r="BA441" s="207"/>
      <c r="BB441" s="207"/>
      <c r="BC441" s="207"/>
      <c r="BD441" s="207"/>
      <c r="BE441" s="207"/>
      <c r="BF441" s="207"/>
      <c r="BG441" s="207"/>
      <c r="BH441" s="207"/>
      <c r="BI441" s="207"/>
      <c r="BJ441" s="207"/>
      <c r="BK441" s="207"/>
      <c r="BL441" s="207"/>
      <c r="BM441" s="207"/>
      <c r="BN441" s="207"/>
      <c r="BO441" s="207"/>
      <c r="BP441" s="207"/>
      <c r="BQ441" s="207"/>
      <c r="BR441" s="207"/>
      <c r="BS441" s="207"/>
      <c r="BT441" s="207"/>
      <c r="BU441" s="207"/>
      <c r="BV441" s="207"/>
      <c r="BW441" s="207"/>
      <c r="BX441" s="207"/>
      <c r="BY441" s="207"/>
      <c r="BZ441" s="207"/>
      <c r="CA441" s="207"/>
      <c r="CB441" s="207"/>
      <c r="CC441" s="207"/>
      <c r="CD441" s="207"/>
      <c r="CE441" s="207"/>
      <c r="CF441" s="207"/>
      <c r="CG441" s="207"/>
      <c r="CH441" s="207"/>
      <c r="CI441" s="207"/>
      <c r="CJ441" s="207"/>
      <c r="CK441" s="207"/>
    </row>
    <row r="442" spans="2:89" s="165" customFormat="1" hidden="1" x14ac:dyDescent="0.2">
      <c r="B442" s="159"/>
      <c r="C442" s="158">
        <f>SUM(C444:C501)</f>
        <v>6052</v>
      </c>
      <c r="D442" s="158">
        <f t="shared" ref="D442:AP442" si="402">SUM(D444:D501)</f>
        <v>15942</v>
      </c>
      <c r="E442" s="158">
        <f t="shared" si="402"/>
        <v>1097178</v>
      </c>
      <c r="F442" s="158">
        <f t="shared" si="402"/>
        <v>749616</v>
      </c>
      <c r="G442" s="158">
        <f t="shared" si="402"/>
        <v>180456</v>
      </c>
      <c r="H442" s="158">
        <f t="shared" si="402"/>
        <v>1107121</v>
      </c>
      <c r="I442" s="158">
        <f t="shared" si="402"/>
        <v>3008</v>
      </c>
      <c r="J442" s="158">
        <f t="shared" si="402"/>
        <v>5930</v>
      </c>
      <c r="K442" s="158">
        <f t="shared" si="402"/>
        <v>83</v>
      </c>
      <c r="L442" s="158">
        <f t="shared" si="402"/>
        <v>367314</v>
      </c>
      <c r="M442" s="158">
        <f t="shared" si="402"/>
        <v>424</v>
      </c>
      <c r="N442" s="158">
        <f t="shared" si="402"/>
        <v>79772</v>
      </c>
      <c r="O442" s="158">
        <f t="shared" si="402"/>
        <v>11678</v>
      </c>
      <c r="P442" s="158">
        <f t="shared" si="402"/>
        <v>18173</v>
      </c>
      <c r="Q442" s="158">
        <f t="shared" si="402"/>
        <v>229801</v>
      </c>
      <c r="R442" s="158">
        <f t="shared" si="402"/>
        <v>500744</v>
      </c>
      <c r="S442" s="158">
        <f t="shared" si="402"/>
        <v>0</v>
      </c>
      <c r="T442" s="158">
        <f t="shared" si="402"/>
        <v>17534</v>
      </c>
      <c r="U442" s="158">
        <f t="shared" si="402"/>
        <v>9724</v>
      </c>
      <c r="V442" s="158">
        <f t="shared" si="402"/>
        <v>2</v>
      </c>
      <c r="W442" s="158">
        <f t="shared" si="402"/>
        <v>0</v>
      </c>
      <c r="X442" s="158">
        <f t="shared" si="402"/>
        <v>46687</v>
      </c>
      <c r="Y442" s="158">
        <f t="shared" si="402"/>
        <v>99931</v>
      </c>
      <c r="Z442" s="158">
        <f t="shared" si="402"/>
        <v>912137</v>
      </c>
      <c r="AA442" s="158">
        <f t="shared" si="402"/>
        <v>690775</v>
      </c>
      <c r="AB442" s="158">
        <f t="shared" si="402"/>
        <v>26540</v>
      </c>
      <c r="AC442" s="158">
        <f t="shared" si="402"/>
        <v>89099</v>
      </c>
      <c r="AD442" s="158">
        <f t="shared" si="402"/>
        <v>78073</v>
      </c>
      <c r="AE442" s="158">
        <f t="shared" si="402"/>
        <v>24348</v>
      </c>
      <c r="AF442" s="158">
        <f t="shared" si="402"/>
        <v>36</v>
      </c>
      <c r="AG442" s="158">
        <f t="shared" si="402"/>
        <v>22376</v>
      </c>
      <c r="AH442" s="158">
        <f t="shared" si="402"/>
        <v>350209</v>
      </c>
      <c r="AI442" s="158">
        <f t="shared" si="402"/>
        <v>44040</v>
      </c>
      <c r="AJ442" s="158">
        <f t="shared" si="402"/>
        <v>8446</v>
      </c>
      <c r="AK442" s="158">
        <f t="shared" si="402"/>
        <v>364015</v>
      </c>
      <c r="AL442" s="158">
        <f t="shared" si="402"/>
        <v>0</v>
      </c>
      <c r="AM442" s="158">
        <f t="shared" si="402"/>
        <v>0</v>
      </c>
      <c r="AN442" s="158">
        <f t="shared" si="402"/>
        <v>0</v>
      </c>
      <c r="AO442" s="158">
        <f t="shared" si="402"/>
        <v>0</v>
      </c>
      <c r="AP442" s="158">
        <f t="shared" si="402"/>
        <v>0</v>
      </c>
      <c r="AQ442" s="159"/>
      <c r="AU442" s="159"/>
      <c r="AW442" s="207"/>
      <c r="AX442" s="207"/>
      <c r="AY442" s="207"/>
      <c r="AZ442" s="207"/>
      <c r="BA442" s="207"/>
      <c r="BB442" s="207"/>
      <c r="BC442" s="207"/>
      <c r="BD442" s="207"/>
      <c r="BE442" s="207"/>
      <c r="BF442" s="207"/>
      <c r="BG442" s="207"/>
      <c r="BH442" s="207"/>
      <c r="BI442" s="207"/>
      <c r="BJ442" s="207"/>
      <c r="BK442" s="207"/>
      <c r="BL442" s="207"/>
      <c r="BM442" s="207"/>
      <c r="BN442" s="207"/>
      <c r="BO442" s="207"/>
      <c r="BP442" s="207"/>
      <c r="BQ442" s="207"/>
      <c r="BR442" s="207"/>
      <c r="BS442" s="207"/>
      <c r="BT442" s="207"/>
      <c r="BU442" s="207"/>
      <c r="BV442" s="207"/>
      <c r="BW442" s="207"/>
      <c r="BX442" s="207"/>
      <c r="BY442" s="207"/>
      <c r="BZ442" s="207"/>
      <c r="CA442" s="207"/>
      <c r="CB442" s="207"/>
      <c r="CC442" s="207"/>
      <c r="CD442" s="207"/>
      <c r="CE442" s="207"/>
      <c r="CF442" s="207"/>
      <c r="CG442" s="207"/>
      <c r="CH442" s="207"/>
      <c r="CI442" s="207"/>
      <c r="CJ442" s="207"/>
      <c r="CK442" s="207"/>
    </row>
    <row r="443" spans="2:89" s="172" customFormat="1" ht="22.5" x14ac:dyDescent="0.2">
      <c r="B443" s="122"/>
      <c r="C443" s="122" t="str">
        <f>C7</f>
        <v>4 Life Seguros</v>
      </c>
      <c r="D443" s="122" t="str">
        <f t="shared" ref="D443:AQ443" si="403">D7</f>
        <v>Alemana Seguros</v>
      </c>
      <c r="E443" s="122" t="str">
        <f t="shared" si="403"/>
        <v>BanChile</v>
      </c>
      <c r="F443" s="122" t="str">
        <f t="shared" si="403"/>
        <v>BCI Seguros Vida</v>
      </c>
      <c r="G443" s="122" t="str">
        <f t="shared" si="403"/>
        <v>BICE Vida</v>
      </c>
      <c r="H443" s="122" t="str">
        <f t="shared" si="403"/>
        <v>BNP Paribas Cardif</v>
      </c>
      <c r="I443" s="122" t="str">
        <f t="shared" si="403"/>
        <v>Bupa</v>
      </c>
      <c r="J443" s="122" t="str">
        <f t="shared" si="403"/>
        <v>Cámara</v>
      </c>
      <c r="K443" s="122" t="str">
        <f t="shared" si="403"/>
        <v>CF Seguros de Vida</v>
      </c>
      <c r="L443" s="122" t="str">
        <f t="shared" si="403"/>
        <v>Chilena Consolidada</v>
      </c>
      <c r="M443" s="122" t="str">
        <f t="shared" si="403"/>
        <v>Chubb Vida</v>
      </c>
      <c r="N443" s="122" t="str">
        <f t="shared" si="403"/>
        <v>CLC</v>
      </c>
      <c r="O443" s="122" t="str">
        <f t="shared" si="403"/>
        <v>CN Life</v>
      </c>
      <c r="P443" s="122" t="str">
        <f t="shared" si="403"/>
        <v>Colmena Seguros</v>
      </c>
      <c r="Q443" s="122" t="str">
        <f t="shared" si="403"/>
        <v>Confuturo</v>
      </c>
      <c r="R443" s="122" t="str">
        <f t="shared" si="403"/>
        <v>Consorcio Nacional</v>
      </c>
      <c r="S443" s="122" t="str">
        <f t="shared" si="403"/>
        <v>Divina Pastora</v>
      </c>
      <c r="T443" s="122" t="str">
        <f t="shared" si="403"/>
        <v>EuroAmérica</v>
      </c>
      <c r="U443" s="122" t="str">
        <f t="shared" si="403"/>
        <v>HDI Vida</v>
      </c>
      <c r="V443" s="122" t="str">
        <f t="shared" si="403"/>
        <v>Huelen</v>
      </c>
      <c r="W443" s="122" t="str">
        <f t="shared" si="403"/>
        <v>M. de Carabineros</v>
      </c>
      <c r="X443" s="122" t="str">
        <f t="shared" si="403"/>
        <v>M. del Ej. y Av.</v>
      </c>
      <c r="Y443" s="122" t="str">
        <f t="shared" si="403"/>
        <v>Mapfre Vida</v>
      </c>
      <c r="Z443" s="122" t="str">
        <f t="shared" si="403"/>
        <v>MetLife</v>
      </c>
      <c r="AA443" s="122" t="str">
        <f t="shared" si="403"/>
        <v>Mutual de Seguros</v>
      </c>
      <c r="AB443" s="122" t="str">
        <f t="shared" si="403"/>
        <v>Ohio National</v>
      </c>
      <c r="AC443" s="122" t="str">
        <f t="shared" si="403"/>
        <v>Penta Vida</v>
      </c>
      <c r="AD443" s="122" t="str">
        <f t="shared" si="403"/>
        <v>Principal</v>
      </c>
      <c r="AE443" s="122" t="str">
        <f t="shared" si="403"/>
        <v>Renta Nacional</v>
      </c>
      <c r="AF443" s="122" t="str">
        <f t="shared" si="403"/>
        <v>Rigel</v>
      </c>
      <c r="AG443" s="122" t="str">
        <f t="shared" si="403"/>
        <v>Save Seguros</v>
      </c>
      <c r="AH443" s="122" t="str">
        <f t="shared" si="403"/>
        <v>Security Previsión</v>
      </c>
      <c r="AI443" s="122" t="str">
        <f t="shared" si="403"/>
        <v>Sura</v>
      </c>
      <c r="AJ443" s="122" t="str">
        <f t="shared" si="403"/>
        <v>Suramericana</v>
      </c>
      <c r="AK443" s="122" t="str">
        <f t="shared" si="403"/>
        <v>Zurich Santander</v>
      </c>
      <c r="AL443" s="122">
        <f t="shared" si="403"/>
        <v>0</v>
      </c>
      <c r="AM443" s="122">
        <f t="shared" si="403"/>
        <v>0</v>
      </c>
      <c r="AN443" s="122">
        <f t="shared" si="403"/>
        <v>0</v>
      </c>
      <c r="AO443" s="122">
        <f t="shared" si="403"/>
        <v>0</v>
      </c>
      <c r="AP443" s="122">
        <f t="shared" si="403"/>
        <v>0</v>
      </c>
      <c r="AQ443" s="122" t="str">
        <f t="shared" si="403"/>
        <v>Mercado</v>
      </c>
      <c r="AS443" s="283" t="s">
        <v>296</v>
      </c>
      <c r="AT443" s="284"/>
      <c r="AU443" s="285"/>
      <c r="AW443" s="232"/>
      <c r="AX443" s="232"/>
      <c r="AY443" s="232"/>
      <c r="AZ443" s="232"/>
      <c r="BA443" s="232"/>
      <c r="BB443" s="232"/>
      <c r="BC443" s="232"/>
      <c r="BD443" s="232"/>
      <c r="BE443" s="232"/>
      <c r="BF443" s="232"/>
      <c r="BG443" s="232"/>
      <c r="BH443" s="232"/>
      <c r="BI443" s="232"/>
      <c r="BJ443" s="232"/>
      <c r="BK443" s="232"/>
      <c r="BL443" s="232"/>
      <c r="BM443" s="232"/>
      <c r="BN443" s="232"/>
      <c r="BO443" s="232"/>
      <c r="BP443" s="232"/>
      <c r="BQ443" s="232"/>
      <c r="BR443" s="232"/>
      <c r="BS443" s="232"/>
      <c r="BT443" s="232"/>
      <c r="BU443" s="232"/>
      <c r="BV443" s="232"/>
      <c r="BW443" s="232"/>
      <c r="BX443" s="232"/>
      <c r="BY443" s="232"/>
      <c r="BZ443" s="232"/>
      <c r="CA443" s="232"/>
      <c r="CB443" s="232"/>
      <c r="CC443" s="232"/>
      <c r="CD443" s="232"/>
      <c r="CE443" s="232"/>
      <c r="CF443" s="232"/>
      <c r="CG443" s="232"/>
      <c r="CH443" s="232"/>
      <c r="CI443" s="232"/>
      <c r="CJ443" s="232"/>
      <c r="CK443" s="232"/>
    </row>
    <row r="444" spans="2:89" x14ac:dyDescent="0.2">
      <c r="B444" s="136" t="str">
        <f>B249</f>
        <v>Individuales</v>
      </c>
      <c r="C444" s="126"/>
      <c r="D444" s="126"/>
      <c r="E444" s="126"/>
      <c r="F444" s="126"/>
      <c r="G444" s="126"/>
      <c r="H444" s="126"/>
      <c r="I444" s="126"/>
      <c r="J444" s="126"/>
      <c r="K444" s="126"/>
      <c r="L444" s="126"/>
      <c r="M444" s="126"/>
      <c r="N444" s="126"/>
      <c r="O444" s="126"/>
      <c r="P444" s="126"/>
      <c r="Q444" s="126"/>
      <c r="R444" s="126"/>
      <c r="S444" s="126"/>
      <c r="T444" s="126"/>
      <c r="U444" s="126"/>
      <c r="V444" s="126"/>
      <c r="W444" s="126"/>
      <c r="X444" s="126"/>
      <c r="Y444" s="126"/>
      <c r="Z444" s="126"/>
      <c r="AA444" s="126"/>
      <c r="AB444" s="126"/>
      <c r="AC444" s="126"/>
      <c r="AD444" s="126"/>
      <c r="AE444" s="126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23"/>
      <c r="AS444" s="229"/>
      <c r="AT444" s="229"/>
      <c r="AU444" s="126"/>
    </row>
    <row r="445" spans="2:89" x14ac:dyDescent="0.2">
      <c r="B445" s="144" t="str">
        <f t="shared" ref="B445:B501" si="404">B250</f>
        <v>101. Vida Entera</v>
      </c>
      <c r="C445" s="129">
        <v>0</v>
      </c>
      <c r="D445" s="129">
        <v>0</v>
      </c>
      <c r="E445" s="129">
        <v>0</v>
      </c>
      <c r="F445" s="129">
        <v>0</v>
      </c>
      <c r="G445" s="129">
        <v>544</v>
      </c>
      <c r="H445" s="129">
        <v>0</v>
      </c>
      <c r="I445" s="129">
        <v>0</v>
      </c>
      <c r="J445" s="129">
        <v>0</v>
      </c>
      <c r="K445" s="129">
        <v>0</v>
      </c>
      <c r="L445" s="129">
        <v>1083</v>
      </c>
      <c r="M445" s="129">
        <v>0</v>
      </c>
      <c r="N445" s="129">
        <v>0</v>
      </c>
      <c r="O445" s="129">
        <v>0</v>
      </c>
      <c r="P445" s="129">
        <v>0</v>
      </c>
      <c r="Q445" s="129">
        <v>0</v>
      </c>
      <c r="R445" s="129">
        <v>1309</v>
      </c>
      <c r="S445" s="129">
        <v>0</v>
      </c>
      <c r="T445" s="129">
        <v>0</v>
      </c>
      <c r="U445" s="129">
        <v>0</v>
      </c>
      <c r="V445" s="129">
        <v>0</v>
      </c>
      <c r="W445" s="129">
        <v>0</v>
      </c>
      <c r="X445" s="129">
        <v>5452</v>
      </c>
      <c r="Y445" s="129">
        <v>0</v>
      </c>
      <c r="Z445" s="129">
        <v>694</v>
      </c>
      <c r="AA445" s="129">
        <v>4091.9999999999995</v>
      </c>
      <c r="AB445" s="129">
        <v>469</v>
      </c>
      <c r="AC445" s="129">
        <v>54</v>
      </c>
      <c r="AD445" s="129">
        <v>0</v>
      </c>
      <c r="AE445" s="129">
        <v>0</v>
      </c>
      <c r="AF445" s="129">
        <v>0</v>
      </c>
      <c r="AG445" s="129">
        <v>0</v>
      </c>
      <c r="AH445" s="129">
        <v>3966</v>
      </c>
      <c r="AI445" s="129">
        <v>96</v>
      </c>
      <c r="AJ445" s="129">
        <v>0</v>
      </c>
      <c r="AK445" s="129">
        <v>0</v>
      </c>
      <c r="AL445" s="129"/>
      <c r="AM445" s="129"/>
      <c r="AN445" s="129"/>
      <c r="AO445" s="129"/>
      <c r="AP445" s="129"/>
      <c r="AQ445" s="117">
        <f t="shared" ref="AQ445:AQ459" si="405">SUM(C445:AP445)</f>
        <v>17759</v>
      </c>
      <c r="AS445" s="228">
        <v>18329</v>
      </c>
      <c r="AT445" s="183" t="s">
        <v>561</v>
      </c>
      <c r="AU445" s="129">
        <f>SUM(AU446:AU450)</f>
        <v>1783141</v>
      </c>
      <c r="AW445" s="142">
        <f>IF(AND(C250=0,C445=0),0,IF(ISERROR(C250/C445),1000,0))</f>
        <v>0</v>
      </c>
      <c r="AX445" s="142">
        <f t="shared" ref="AX445:CK451" si="406">IF(AND(D250=0,D445=0),0,IF(ISERROR(D250/D445),1000,0))</f>
        <v>0</v>
      </c>
      <c r="AY445" s="142">
        <f t="shared" si="406"/>
        <v>0</v>
      </c>
      <c r="AZ445" s="142">
        <f t="shared" si="406"/>
        <v>0</v>
      </c>
      <c r="BA445" s="142">
        <f t="shared" si="406"/>
        <v>0</v>
      </c>
      <c r="BB445" s="142">
        <f t="shared" si="406"/>
        <v>0</v>
      </c>
      <c r="BC445" s="142">
        <f t="shared" si="406"/>
        <v>0</v>
      </c>
      <c r="BD445" s="142">
        <f t="shared" si="406"/>
        <v>0</v>
      </c>
      <c r="BE445" s="142">
        <f t="shared" si="406"/>
        <v>0</v>
      </c>
      <c r="BF445" s="142">
        <f t="shared" si="406"/>
        <v>0</v>
      </c>
      <c r="BG445" s="142">
        <f t="shared" si="406"/>
        <v>0</v>
      </c>
      <c r="BH445" s="142">
        <f t="shared" si="406"/>
        <v>0</v>
      </c>
      <c r="BI445" s="142">
        <f t="shared" si="406"/>
        <v>0</v>
      </c>
      <c r="BJ445" s="142">
        <f t="shared" si="406"/>
        <v>0</v>
      </c>
      <c r="BK445" s="142">
        <f t="shared" si="406"/>
        <v>0</v>
      </c>
      <c r="BL445" s="142">
        <f t="shared" si="406"/>
        <v>0</v>
      </c>
      <c r="BM445" s="142">
        <f t="shared" si="406"/>
        <v>0</v>
      </c>
      <c r="BN445" s="142">
        <f t="shared" si="406"/>
        <v>0</v>
      </c>
      <c r="BO445" s="142">
        <f t="shared" si="406"/>
        <v>0</v>
      </c>
      <c r="BP445" s="142">
        <f t="shared" si="406"/>
        <v>0</v>
      </c>
      <c r="BQ445" s="142">
        <f t="shared" si="406"/>
        <v>0</v>
      </c>
      <c r="BR445" s="142">
        <f t="shared" si="406"/>
        <v>0</v>
      </c>
      <c r="BS445" s="142">
        <f t="shared" si="406"/>
        <v>0</v>
      </c>
      <c r="BT445" s="142">
        <f t="shared" si="406"/>
        <v>0</v>
      </c>
      <c r="BU445" s="142">
        <f t="shared" si="406"/>
        <v>0</v>
      </c>
      <c r="BV445" s="142">
        <f t="shared" si="406"/>
        <v>0</v>
      </c>
      <c r="BW445" s="142">
        <f t="shared" si="406"/>
        <v>0</v>
      </c>
      <c r="BX445" s="142">
        <f t="shared" si="406"/>
        <v>0</v>
      </c>
      <c r="BY445" s="142">
        <f t="shared" si="406"/>
        <v>0</v>
      </c>
      <c r="BZ445" s="142">
        <f t="shared" si="406"/>
        <v>0</v>
      </c>
      <c r="CA445" s="142">
        <f t="shared" si="406"/>
        <v>0</v>
      </c>
      <c r="CB445" s="142">
        <f t="shared" si="406"/>
        <v>0</v>
      </c>
      <c r="CC445" s="142">
        <f t="shared" si="406"/>
        <v>0</v>
      </c>
      <c r="CD445" s="142">
        <f t="shared" si="406"/>
        <v>0</v>
      </c>
      <c r="CE445" s="142">
        <f t="shared" si="406"/>
        <v>0</v>
      </c>
      <c r="CF445" s="142">
        <f t="shared" si="406"/>
        <v>0</v>
      </c>
      <c r="CG445" s="142">
        <f t="shared" si="406"/>
        <v>0</v>
      </c>
      <c r="CH445" s="142">
        <f t="shared" si="406"/>
        <v>0</v>
      </c>
      <c r="CI445" s="142">
        <f t="shared" si="406"/>
        <v>0</v>
      </c>
      <c r="CJ445" s="142">
        <f t="shared" si="406"/>
        <v>0</v>
      </c>
      <c r="CK445" s="142">
        <f t="shared" si="406"/>
        <v>0</v>
      </c>
    </row>
    <row r="446" spans="2:89" x14ac:dyDescent="0.2">
      <c r="B446" s="144" t="str">
        <f t="shared" si="404"/>
        <v>102. Temporal de Vida</v>
      </c>
      <c r="C446" s="129">
        <v>0</v>
      </c>
      <c r="D446" s="129">
        <v>0</v>
      </c>
      <c r="E446" s="129">
        <v>0</v>
      </c>
      <c r="F446" s="129">
        <v>472</v>
      </c>
      <c r="G446" s="129">
        <v>1618</v>
      </c>
      <c r="H446" s="129">
        <v>0</v>
      </c>
      <c r="I446" s="129">
        <v>0</v>
      </c>
      <c r="J446" s="129">
        <v>0</v>
      </c>
      <c r="K446" s="129">
        <v>0</v>
      </c>
      <c r="L446" s="129">
        <v>4064</v>
      </c>
      <c r="M446" s="129">
        <v>0</v>
      </c>
      <c r="N446" s="129">
        <v>1245</v>
      </c>
      <c r="O446" s="129">
        <v>241</v>
      </c>
      <c r="P446" s="129">
        <v>4544</v>
      </c>
      <c r="Q446" s="129">
        <v>2356</v>
      </c>
      <c r="R446" s="129">
        <v>9200</v>
      </c>
      <c r="S446" s="129">
        <v>0</v>
      </c>
      <c r="T446" s="129">
        <v>1</v>
      </c>
      <c r="U446" s="129">
        <v>1701</v>
      </c>
      <c r="V446" s="129">
        <v>0</v>
      </c>
      <c r="W446" s="129">
        <v>0</v>
      </c>
      <c r="X446" s="129">
        <v>3295</v>
      </c>
      <c r="Y446" s="129">
        <v>7442</v>
      </c>
      <c r="Z446" s="129">
        <v>13504</v>
      </c>
      <c r="AA446" s="129">
        <v>30</v>
      </c>
      <c r="AB446" s="129">
        <v>1307</v>
      </c>
      <c r="AC446" s="129">
        <v>1348</v>
      </c>
      <c r="AD446" s="129">
        <v>0</v>
      </c>
      <c r="AE446" s="129">
        <v>0</v>
      </c>
      <c r="AF446" s="129">
        <v>0</v>
      </c>
      <c r="AG446" s="129">
        <v>229</v>
      </c>
      <c r="AH446" s="129">
        <v>9973</v>
      </c>
      <c r="AI446" s="129">
        <v>1391</v>
      </c>
      <c r="AJ446" s="129">
        <v>757</v>
      </c>
      <c r="AK446" s="129">
        <v>0</v>
      </c>
      <c r="AL446" s="129"/>
      <c r="AM446" s="129"/>
      <c r="AN446" s="129"/>
      <c r="AO446" s="129"/>
      <c r="AP446" s="129"/>
      <c r="AQ446" s="117">
        <f t="shared" si="405"/>
        <v>64718</v>
      </c>
      <c r="AS446" s="228">
        <v>65466</v>
      </c>
      <c r="AT446" s="215" t="s">
        <v>563</v>
      </c>
      <c r="AU446" s="129">
        <f>SUM(AS445,AS461,AS477)</f>
        <v>18329</v>
      </c>
      <c r="AW446" s="142">
        <f t="shared" ref="AW446:AW459" si="407">IF(AND(C251=0,C446=0),0,IF(ISERROR(C251/C446),1000,0))</f>
        <v>0</v>
      </c>
      <c r="AX446" s="142">
        <f t="shared" si="406"/>
        <v>0</v>
      </c>
      <c r="AY446" s="142">
        <f t="shared" si="406"/>
        <v>0</v>
      </c>
      <c r="AZ446" s="142">
        <f t="shared" si="406"/>
        <v>0</v>
      </c>
      <c r="BA446" s="142">
        <f t="shared" si="406"/>
        <v>0</v>
      </c>
      <c r="BB446" s="142">
        <f t="shared" si="406"/>
        <v>0</v>
      </c>
      <c r="BC446" s="142">
        <f t="shared" si="406"/>
        <v>0</v>
      </c>
      <c r="BD446" s="142">
        <f t="shared" si="406"/>
        <v>0</v>
      </c>
      <c r="BE446" s="142">
        <f t="shared" si="406"/>
        <v>0</v>
      </c>
      <c r="BF446" s="142">
        <f t="shared" si="406"/>
        <v>0</v>
      </c>
      <c r="BG446" s="142">
        <f t="shared" si="406"/>
        <v>0</v>
      </c>
      <c r="BH446" s="142">
        <f t="shared" si="406"/>
        <v>0</v>
      </c>
      <c r="BI446" s="142">
        <f t="shared" si="406"/>
        <v>0</v>
      </c>
      <c r="BJ446" s="142">
        <f t="shared" si="406"/>
        <v>0</v>
      </c>
      <c r="BK446" s="142">
        <f t="shared" si="406"/>
        <v>0</v>
      </c>
      <c r="BL446" s="142">
        <f t="shared" si="406"/>
        <v>0</v>
      </c>
      <c r="BM446" s="142">
        <f t="shared" si="406"/>
        <v>0</v>
      </c>
      <c r="BN446" s="142">
        <f t="shared" si="406"/>
        <v>0</v>
      </c>
      <c r="BO446" s="142">
        <f t="shared" si="406"/>
        <v>0</v>
      </c>
      <c r="BP446" s="142">
        <f t="shared" si="406"/>
        <v>0</v>
      </c>
      <c r="BQ446" s="142">
        <f t="shared" si="406"/>
        <v>0</v>
      </c>
      <c r="BR446" s="142">
        <f t="shared" si="406"/>
        <v>0</v>
      </c>
      <c r="BS446" s="142">
        <f t="shared" si="406"/>
        <v>0</v>
      </c>
      <c r="BT446" s="142">
        <f t="shared" si="406"/>
        <v>0</v>
      </c>
      <c r="BU446" s="142">
        <f t="shared" si="406"/>
        <v>0</v>
      </c>
      <c r="BV446" s="142">
        <f t="shared" si="406"/>
        <v>0</v>
      </c>
      <c r="BW446" s="142">
        <f t="shared" si="406"/>
        <v>0</v>
      </c>
      <c r="BX446" s="142">
        <f t="shared" si="406"/>
        <v>0</v>
      </c>
      <c r="BY446" s="142">
        <f t="shared" si="406"/>
        <v>0</v>
      </c>
      <c r="BZ446" s="142">
        <f t="shared" si="406"/>
        <v>0</v>
      </c>
      <c r="CA446" s="142">
        <f t="shared" si="406"/>
        <v>0</v>
      </c>
      <c r="CB446" s="142">
        <f t="shared" si="406"/>
        <v>0</v>
      </c>
      <c r="CC446" s="142">
        <f t="shared" si="406"/>
        <v>0</v>
      </c>
      <c r="CD446" s="142">
        <f t="shared" si="406"/>
        <v>0</v>
      </c>
      <c r="CE446" s="142">
        <f t="shared" si="406"/>
        <v>0</v>
      </c>
      <c r="CF446" s="142">
        <f t="shared" si="406"/>
        <v>0</v>
      </c>
      <c r="CG446" s="142">
        <f t="shared" si="406"/>
        <v>0</v>
      </c>
      <c r="CH446" s="142">
        <f t="shared" si="406"/>
        <v>0</v>
      </c>
      <c r="CI446" s="142">
        <f t="shared" si="406"/>
        <v>0</v>
      </c>
      <c r="CJ446" s="142">
        <f t="shared" si="406"/>
        <v>0</v>
      </c>
      <c r="CK446" s="142">
        <f t="shared" si="406"/>
        <v>0</v>
      </c>
    </row>
    <row r="447" spans="2:89" x14ac:dyDescent="0.2">
      <c r="B447" s="144" t="str">
        <f t="shared" si="404"/>
        <v>103. Seguros con Cuenta Única de Inversión (CUI)</v>
      </c>
      <c r="C447" s="129">
        <v>0</v>
      </c>
      <c r="D447" s="129">
        <v>0</v>
      </c>
      <c r="E447" s="129">
        <v>0</v>
      </c>
      <c r="F447" s="129">
        <v>31</v>
      </c>
      <c r="G447" s="129">
        <v>11216</v>
      </c>
      <c r="H447" s="129">
        <v>0</v>
      </c>
      <c r="I447" s="129">
        <v>0</v>
      </c>
      <c r="J447" s="129">
        <v>0</v>
      </c>
      <c r="K447" s="129">
        <v>0</v>
      </c>
      <c r="L447" s="129">
        <v>44528</v>
      </c>
      <c r="M447" s="129">
        <v>0</v>
      </c>
      <c r="N447" s="129">
        <v>0</v>
      </c>
      <c r="O447" s="129">
        <v>0</v>
      </c>
      <c r="P447" s="129">
        <v>0</v>
      </c>
      <c r="Q447" s="129">
        <v>10070</v>
      </c>
      <c r="R447" s="129">
        <v>58507</v>
      </c>
      <c r="S447" s="129">
        <v>0</v>
      </c>
      <c r="T447" s="129">
        <v>26</v>
      </c>
      <c r="U447" s="129">
        <v>0</v>
      </c>
      <c r="V447" s="129">
        <v>0</v>
      </c>
      <c r="W447" s="129">
        <v>0</v>
      </c>
      <c r="X447" s="129">
        <v>0</v>
      </c>
      <c r="Y447" s="129">
        <v>35</v>
      </c>
      <c r="Z447" s="129">
        <v>46340</v>
      </c>
      <c r="AA447" s="129">
        <v>21277</v>
      </c>
      <c r="AB447" s="129">
        <v>2106</v>
      </c>
      <c r="AC447" s="129">
        <v>10270</v>
      </c>
      <c r="AD447" s="129">
        <v>5855</v>
      </c>
      <c r="AE447" s="129">
        <v>26</v>
      </c>
      <c r="AF447" s="129">
        <v>0</v>
      </c>
      <c r="AG447" s="129">
        <v>0</v>
      </c>
      <c r="AH447" s="129">
        <v>33690</v>
      </c>
      <c r="AI447" s="129">
        <v>17790</v>
      </c>
      <c r="AJ447" s="129">
        <v>0</v>
      </c>
      <c r="AK447" s="129">
        <v>0</v>
      </c>
      <c r="AL447" s="129"/>
      <c r="AM447" s="129"/>
      <c r="AN447" s="129"/>
      <c r="AO447" s="129"/>
      <c r="AP447" s="129"/>
      <c r="AQ447" s="117">
        <f t="shared" si="405"/>
        <v>261767</v>
      </c>
      <c r="AS447" s="228">
        <v>269445</v>
      </c>
      <c r="AT447" s="215" t="s">
        <v>564</v>
      </c>
      <c r="AU447" s="129">
        <f>SUM(AS446,AS462,AS478)</f>
        <v>354240</v>
      </c>
      <c r="AW447" s="142">
        <f t="shared" si="407"/>
        <v>0</v>
      </c>
      <c r="AX447" s="142">
        <f t="shared" si="406"/>
        <v>0</v>
      </c>
      <c r="AY447" s="142">
        <f t="shared" si="406"/>
        <v>0</v>
      </c>
      <c r="AZ447" s="142">
        <f t="shared" si="406"/>
        <v>0</v>
      </c>
      <c r="BA447" s="142">
        <f t="shared" si="406"/>
        <v>0</v>
      </c>
      <c r="BB447" s="142">
        <f t="shared" si="406"/>
        <v>0</v>
      </c>
      <c r="BC447" s="142">
        <f t="shared" si="406"/>
        <v>0</v>
      </c>
      <c r="BD447" s="142">
        <f t="shared" si="406"/>
        <v>0</v>
      </c>
      <c r="BE447" s="142">
        <f t="shared" si="406"/>
        <v>0</v>
      </c>
      <c r="BF447" s="142">
        <f t="shared" si="406"/>
        <v>0</v>
      </c>
      <c r="BG447" s="142">
        <f t="shared" si="406"/>
        <v>0</v>
      </c>
      <c r="BH447" s="142">
        <f t="shared" si="406"/>
        <v>0</v>
      </c>
      <c r="BI447" s="142">
        <f t="shared" si="406"/>
        <v>0</v>
      </c>
      <c r="BJ447" s="142">
        <f t="shared" si="406"/>
        <v>0</v>
      </c>
      <c r="BK447" s="142">
        <f t="shared" si="406"/>
        <v>0</v>
      </c>
      <c r="BL447" s="142">
        <f t="shared" si="406"/>
        <v>0</v>
      </c>
      <c r="BM447" s="142">
        <f t="shared" si="406"/>
        <v>0</v>
      </c>
      <c r="BN447" s="142">
        <f t="shared" si="406"/>
        <v>0</v>
      </c>
      <c r="BO447" s="142">
        <f t="shared" si="406"/>
        <v>0</v>
      </c>
      <c r="BP447" s="142">
        <f t="shared" si="406"/>
        <v>0</v>
      </c>
      <c r="BQ447" s="142">
        <f t="shared" si="406"/>
        <v>0</v>
      </c>
      <c r="BR447" s="142">
        <f t="shared" si="406"/>
        <v>0</v>
      </c>
      <c r="BS447" s="142">
        <f t="shared" si="406"/>
        <v>0</v>
      </c>
      <c r="BT447" s="142">
        <f t="shared" si="406"/>
        <v>0</v>
      </c>
      <c r="BU447" s="142">
        <f t="shared" si="406"/>
        <v>0</v>
      </c>
      <c r="BV447" s="142">
        <f t="shared" si="406"/>
        <v>0</v>
      </c>
      <c r="BW447" s="142">
        <f t="shared" si="406"/>
        <v>0</v>
      </c>
      <c r="BX447" s="142">
        <f t="shared" si="406"/>
        <v>0</v>
      </c>
      <c r="BY447" s="142">
        <f t="shared" si="406"/>
        <v>0</v>
      </c>
      <c r="BZ447" s="142">
        <f t="shared" si="406"/>
        <v>0</v>
      </c>
      <c r="CA447" s="142">
        <f t="shared" si="406"/>
        <v>0</v>
      </c>
      <c r="CB447" s="142">
        <f t="shared" si="406"/>
        <v>0</v>
      </c>
      <c r="CC447" s="142">
        <f t="shared" si="406"/>
        <v>0</v>
      </c>
      <c r="CD447" s="142">
        <f t="shared" si="406"/>
        <v>0</v>
      </c>
      <c r="CE447" s="142">
        <f t="shared" si="406"/>
        <v>0</v>
      </c>
      <c r="CF447" s="142">
        <f t="shared" si="406"/>
        <v>0</v>
      </c>
      <c r="CG447" s="142">
        <f t="shared" si="406"/>
        <v>0</v>
      </c>
      <c r="CH447" s="142">
        <f t="shared" si="406"/>
        <v>0</v>
      </c>
      <c r="CI447" s="142">
        <f t="shared" si="406"/>
        <v>0</v>
      </c>
      <c r="CJ447" s="142">
        <f t="shared" si="406"/>
        <v>0</v>
      </c>
      <c r="CK447" s="142">
        <f t="shared" si="406"/>
        <v>0</v>
      </c>
    </row>
    <row r="448" spans="2:89" x14ac:dyDescent="0.2">
      <c r="B448" s="144" t="str">
        <f t="shared" si="404"/>
        <v>104. Mixto o Dotal</v>
      </c>
      <c r="C448" s="129">
        <v>0</v>
      </c>
      <c r="D448" s="129">
        <v>0</v>
      </c>
      <c r="E448" s="129">
        <v>0</v>
      </c>
      <c r="F448" s="129">
        <v>0</v>
      </c>
      <c r="G448" s="129">
        <v>532</v>
      </c>
      <c r="H448" s="129">
        <v>0</v>
      </c>
      <c r="I448" s="129">
        <v>0</v>
      </c>
      <c r="J448" s="129">
        <v>0</v>
      </c>
      <c r="K448" s="129">
        <v>0</v>
      </c>
      <c r="L448" s="129">
        <v>1985</v>
      </c>
      <c r="M448" s="129">
        <v>0</v>
      </c>
      <c r="N448" s="129">
        <v>0</v>
      </c>
      <c r="O448" s="129">
        <v>0</v>
      </c>
      <c r="P448" s="129">
        <v>0</v>
      </c>
      <c r="Q448" s="129">
        <v>143</v>
      </c>
      <c r="R448" s="129">
        <v>522</v>
      </c>
      <c r="S448" s="129">
        <v>0</v>
      </c>
      <c r="T448" s="129">
        <v>0</v>
      </c>
      <c r="U448" s="129">
        <v>0</v>
      </c>
      <c r="V448" s="129">
        <v>0</v>
      </c>
      <c r="W448" s="129">
        <v>0</v>
      </c>
      <c r="X448" s="129">
        <v>34469</v>
      </c>
      <c r="Y448" s="129">
        <v>0</v>
      </c>
      <c r="Z448" s="129">
        <v>523</v>
      </c>
      <c r="AA448" s="129">
        <v>47985</v>
      </c>
      <c r="AB448" s="129">
        <v>68</v>
      </c>
      <c r="AC448" s="129">
        <v>0</v>
      </c>
      <c r="AD448" s="129">
        <v>0</v>
      </c>
      <c r="AE448" s="129">
        <v>1</v>
      </c>
      <c r="AF448" s="129">
        <v>0</v>
      </c>
      <c r="AG448" s="129">
        <v>0</v>
      </c>
      <c r="AH448" s="129">
        <v>21845</v>
      </c>
      <c r="AI448" s="129">
        <v>3916</v>
      </c>
      <c r="AJ448" s="129">
        <v>0</v>
      </c>
      <c r="AK448" s="129">
        <v>0</v>
      </c>
      <c r="AL448" s="129"/>
      <c r="AM448" s="129"/>
      <c r="AN448" s="129"/>
      <c r="AO448" s="129"/>
      <c r="AP448" s="129"/>
      <c r="AQ448" s="117">
        <f t="shared" si="405"/>
        <v>111989</v>
      </c>
      <c r="AS448" s="228">
        <v>119938</v>
      </c>
      <c r="AT448" s="215" t="s">
        <v>569</v>
      </c>
      <c r="AU448" s="129">
        <f>SUM(AS451,AS467,AS483)</f>
        <v>400030</v>
      </c>
      <c r="AW448" s="142">
        <f t="shared" si="407"/>
        <v>0</v>
      </c>
      <c r="AX448" s="142">
        <f t="shared" si="406"/>
        <v>0</v>
      </c>
      <c r="AY448" s="142">
        <f t="shared" si="406"/>
        <v>0</v>
      </c>
      <c r="AZ448" s="142">
        <f t="shared" si="406"/>
        <v>0</v>
      </c>
      <c r="BA448" s="142">
        <f t="shared" si="406"/>
        <v>0</v>
      </c>
      <c r="BB448" s="142">
        <f t="shared" si="406"/>
        <v>0</v>
      </c>
      <c r="BC448" s="142">
        <f t="shared" si="406"/>
        <v>0</v>
      </c>
      <c r="BD448" s="142">
        <f t="shared" si="406"/>
        <v>0</v>
      </c>
      <c r="BE448" s="142">
        <f t="shared" si="406"/>
        <v>0</v>
      </c>
      <c r="BF448" s="142">
        <f t="shared" si="406"/>
        <v>0</v>
      </c>
      <c r="BG448" s="142">
        <f t="shared" si="406"/>
        <v>0</v>
      </c>
      <c r="BH448" s="142">
        <f t="shared" si="406"/>
        <v>0</v>
      </c>
      <c r="BI448" s="142">
        <f t="shared" si="406"/>
        <v>0</v>
      </c>
      <c r="BJ448" s="142">
        <f t="shared" si="406"/>
        <v>0</v>
      </c>
      <c r="BK448" s="142">
        <f t="shared" si="406"/>
        <v>0</v>
      </c>
      <c r="BL448" s="142">
        <f t="shared" si="406"/>
        <v>0</v>
      </c>
      <c r="BM448" s="142">
        <f t="shared" si="406"/>
        <v>0</v>
      </c>
      <c r="BN448" s="142">
        <f t="shared" si="406"/>
        <v>0</v>
      </c>
      <c r="BO448" s="142">
        <f t="shared" si="406"/>
        <v>0</v>
      </c>
      <c r="BP448" s="142">
        <f t="shared" si="406"/>
        <v>0</v>
      </c>
      <c r="BQ448" s="142">
        <f t="shared" si="406"/>
        <v>0</v>
      </c>
      <c r="BR448" s="142">
        <f t="shared" si="406"/>
        <v>0</v>
      </c>
      <c r="BS448" s="142">
        <f t="shared" si="406"/>
        <v>0</v>
      </c>
      <c r="BT448" s="142">
        <f t="shared" si="406"/>
        <v>0</v>
      </c>
      <c r="BU448" s="142">
        <f t="shared" si="406"/>
        <v>0</v>
      </c>
      <c r="BV448" s="142">
        <f t="shared" si="406"/>
        <v>0</v>
      </c>
      <c r="BW448" s="142">
        <f t="shared" si="406"/>
        <v>0</v>
      </c>
      <c r="BX448" s="142">
        <f t="shared" si="406"/>
        <v>0</v>
      </c>
      <c r="BY448" s="142">
        <f t="shared" si="406"/>
        <v>0</v>
      </c>
      <c r="BZ448" s="142">
        <f t="shared" si="406"/>
        <v>0</v>
      </c>
      <c r="CA448" s="142">
        <f t="shared" si="406"/>
        <v>0</v>
      </c>
      <c r="CB448" s="142">
        <f t="shared" si="406"/>
        <v>0</v>
      </c>
      <c r="CC448" s="142">
        <f t="shared" si="406"/>
        <v>0</v>
      </c>
      <c r="CD448" s="142">
        <f t="shared" si="406"/>
        <v>0</v>
      </c>
      <c r="CE448" s="142">
        <f t="shared" si="406"/>
        <v>0</v>
      </c>
      <c r="CF448" s="142">
        <f t="shared" si="406"/>
        <v>0</v>
      </c>
      <c r="CG448" s="142">
        <f t="shared" si="406"/>
        <v>0</v>
      </c>
      <c r="CH448" s="142">
        <f t="shared" si="406"/>
        <v>0</v>
      </c>
      <c r="CI448" s="142">
        <f t="shared" si="406"/>
        <v>0</v>
      </c>
      <c r="CJ448" s="142">
        <f t="shared" si="406"/>
        <v>0</v>
      </c>
      <c r="CK448" s="142">
        <f t="shared" si="406"/>
        <v>0</v>
      </c>
    </row>
    <row r="449" spans="2:89" x14ac:dyDescent="0.2">
      <c r="B449" s="144" t="str">
        <f t="shared" si="404"/>
        <v>105. Rentas Privadas y Otras Rentas</v>
      </c>
      <c r="C449" s="129">
        <v>0</v>
      </c>
      <c r="D449" s="129">
        <v>0</v>
      </c>
      <c r="E449" s="129">
        <v>0</v>
      </c>
      <c r="F449" s="129">
        <v>0</v>
      </c>
      <c r="G449" s="129">
        <v>629</v>
      </c>
      <c r="H449" s="129">
        <v>0</v>
      </c>
      <c r="I449" s="129">
        <v>0</v>
      </c>
      <c r="J449" s="129">
        <v>0</v>
      </c>
      <c r="K449" s="129">
        <v>0</v>
      </c>
      <c r="L449" s="129">
        <v>32</v>
      </c>
      <c r="M449" s="129">
        <v>0</v>
      </c>
      <c r="N449" s="129">
        <v>0</v>
      </c>
      <c r="O449" s="129">
        <v>0</v>
      </c>
      <c r="P449" s="129">
        <v>0</v>
      </c>
      <c r="Q449" s="129">
        <v>474</v>
      </c>
      <c r="R449" s="129">
        <v>4</v>
      </c>
      <c r="S449" s="129">
        <v>0</v>
      </c>
      <c r="T449" s="129">
        <v>288</v>
      </c>
      <c r="U449" s="129">
        <v>0</v>
      </c>
      <c r="V449" s="129">
        <v>0</v>
      </c>
      <c r="W449" s="129">
        <v>0</v>
      </c>
      <c r="X449" s="129">
        <v>0</v>
      </c>
      <c r="Y449" s="129">
        <v>0</v>
      </c>
      <c r="Z449" s="129">
        <v>10638</v>
      </c>
      <c r="AA449" s="129">
        <v>1516</v>
      </c>
      <c r="AB449" s="129">
        <v>33</v>
      </c>
      <c r="AC449" s="129">
        <v>45</v>
      </c>
      <c r="AD449" s="129">
        <v>510</v>
      </c>
      <c r="AE449" s="129">
        <v>1</v>
      </c>
      <c r="AF449" s="129">
        <v>0</v>
      </c>
      <c r="AG449" s="129">
        <v>0</v>
      </c>
      <c r="AH449" s="129">
        <v>392</v>
      </c>
      <c r="AI449" s="129">
        <v>0</v>
      </c>
      <c r="AJ449" s="129">
        <v>0</v>
      </c>
      <c r="AK449" s="129">
        <v>0</v>
      </c>
      <c r="AL449" s="129"/>
      <c r="AM449" s="129"/>
      <c r="AN449" s="129"/>
      <c r="AO449" s="129"/>
      <c r="AP449" s="129"/>
      <c r="AQ449" s="117">
        <f t="shared" si="405"/>
        <v>14562</v>
      </c>
      <c r="AS449" s="228">
        <v>15341</v>
      </c>
      <c r="AT449" s="215" t="s">
        <v>570</v>
      </c>
      <c r="AU449" s="129">
        <f>SUM(AS452,AS468,AS484)</f>
        <v>744530</v>
      </c>
      <c r="AW449" s="142">
        <f t="shared" si="407"/>
        <v>0</v>
      </c>
      <c r="AX449" s="142">
        <f t="shared" si="406"/>
        <v>0</v>
      </c>
      <c r="AY449" s="142">
        <f t="shared" si="406"/>
        <v>0</v>
      </c>
      <c r="AZ449" s="142">
        <f t="shared" si="406"/>
        <v>0</v>
      </c>
      <c r="BA449" s="142">
        <f t="shared" si="406"/>
        <v>0</v>
      </c>
      <c r="BB449" s="142">
        <f t="shared" si="406"/>
        <v>0</v>
      </c>
      <c r="BC449" s="142">
        <f t="shared" si="406"/>
        <v>0</v>
      </c>
      <c r="BD449" s="142">
        <f t="shared" si="406"/>
        <v>0</v>
      </c>
      <c r="BE449" s="142">
        <f t="shared" si="406"/>
        <v>0</v>
      </c>
      <c r="BF449" s="142">
        <f t="shared" si="406"/>
        <v>0</v>
      </c>
      <c r="BG449" s="142">
        <f t="shared" si="406"/>
        <v>0</v>
      </c>
      <c r="BH449" s="142">
        <f t="shared" si="406"/>
        <v>0</v>
      </c>
      <c r="BI449" s="142">
        <f t="shared" si="406"/>
        <v>0</v>
      </c>
      <c r="BJ449" s="142">
        <f t="shared" si="406"/>
        <v>0</v>
      </c>
      <c r="BK449" s="142">
        <f t="shared" si="406"/>
        <v>0</v>
      </c>
      <c r="BL449" s="142">
        <f t="shared" si="406"/>
        <v>0</v>
      </c>
      <c r="BM449" s="142">
        <f t="shared" si="406"/>
        <v>0</v>
      </c>
      <c r="BN449" s="142">
        <f t="shared" si="406"/>
        <v>0</v>
      </c>
      <c r="BO449" s="142">
        <f t="shared" si="406"/>
        <v>0</v>
      </c>
      <c r="BP449" s="142">
        <f t="shared" si="406"/>
        <v>0</v>
      </c>
      <c r="BQ449" s="142">
        <f t="shared" si="406"/>
        <v>0</v>
      </c>
      <c r="BR449" s="142">
        <f t="shared" si="406"/>
        <v>0</v>
      </c>
      <c r="BS449" s="142">
        <f t="shared" si="406"/>
        <v>0</v>
      </c>
      <c r="BT449" s="142">
        <f t="shared" si="406"/>
        <v>0</v>
      </c>
      <c r="BU449" s="142">
        <f t="shared" si="406"/>
        <v>0</v>
      </c>
      <c r="BV449" s="142">
        <f t="shared" si="406"/>
        <v>0</v>
      </c>
      <c r="BW449" s="142">
        <f t="shared" si="406"/>
        <v>0</v>
      </c>
      <c r="BX449" s="142">
        <f t="shared" si="406"/>
        <v>0</v>
      </c>
      <c r="BY449" s="142">
        <f t="shared" si="406"/>
        <v>0</v>
      </c>
      <c r="BZ449" s="142">
        <f t="shared" si="406"/>
        <v>0</v>
      </c>
      <c r="CA449" s="142">
        <f t="shared" si="406"/>
        <v>0</v>
      </c>
      <c r="CB449" s="142">
        <f t="shared" si="406"/>
        <v>0</v>
      </c>
      <c r="CC449" s="142">
        <f t="shared" si="406"/>
        <v>1000</v>
      </c>
      <c r="CD449" s="142">
        <f t="shared" si="406"/>
        <v>0</v>
      </c>
      <c r="CE449" s="142">
        <f t="shared" si="406"/>
        <v>0</v>
      </c>
      <c r="CF449" s="142">
        <f t="shared" si="406"/>
        <v>0</v>
      </c>
      <c r="CG449" s="142">
        <f t="shared" si="406"/>
        <v>0</v>
      </c>
      <c r="CH449" s="142">
        <f t="shared" si="406"/>
        <v>0</v>
      </c>
      <c r="CI449" s="142">
        <f t="shared" si="406"/>
        <v>0</v>
      </c>
      <c r="CJ449" s="142">
        <f t="shared" si="406"/>
        <v>0</v>
      </c>
      <c r="CK449" s="142">
        <f t="shared" si="406"/>
        <v>0</v>
      </c>
    </row>
    <row r="450" spans="2:89" x14ac:dyDescent="0.2">
      <c r="B450" s="144" t="str">
        <f t="shared" si="404"/>
        <v>106. Dotal puro o Capital Diferido</v>
      </c>
      <c r="C450" s="129">
        <v>0</v>
      </c>
      <c r="D450" s="129">
        <v>0</v>
      </c>
      <c r="E450" s="129">
        <v>0</v>
      </c>
      <c r="F450" s="129">
        <v>0</v>
      </c>
      <c r="G450" s="129">
        <v>0</v>
      </c>
      <c r="H450" s="129">
        <v>0</v>
      </c>
      <c r="I450" s="129">
        <v>0</v>
      </c>
      <c r="J450" s="129">
        <v>0</v>
      </c>
      <c r="K450" s="129">
        <v>0</v>
      </c>
      <c r="L450" s="129">
        <v>1248</v>
      </c>
      <c r="M450" s="129">
        <v>0</v>
      </c>
      <c r="N450" s="129">
        <v>0</v>
      </c>
      <c r="O450" s="129">
        <v>0</v>
      </c>
      <c r="P450" s="129">
        <v>0</v>
      </c>
      <c r="Q450" s="129">
        <v>0</v>
      </c>
      <c r="R450" s="129">
        <v>0</v>
      </c>
      <c r="S450" s="129">
        <v>0</v>
      </c>
      <c r="T450" s="129">
        <v>0</v>
      </c>
      <c r="U450" s="129">
        <v>0</v>
      </c>
      <c r="V450" s="129">
        <v>0</v>
      </c>
      <c r="W450" s="129">
        <v>0</v>
      </c>
      <c r="X450" s="129">
        <v>0</v>
      </c>
      <c r="Y450" s="129">
        <v>0</v>
      </c>
      <c r="Z450" s="129">
        <v>0</v>
      </c>
      <c r="AA450" s="129">
        <v>0</v>
      </c>
      <c r="AB450" s="129">
        <v>0</v>
      </c>
      <c r="AC450" s="129">
        <v>0</v>
      </c>
      <c r="AD450" s="129">
        <v>0</v>
      </c>
      <c r="AE450" s="129">
        <v>0</v>
      </c>
      <c r="AF450" s="129">
        <v>0</v>
      </c>
      <c r="AG450" s="129">
        <v>0</v>
      </c>
      <c r="AH450" s="129">
        <v>0</v>
      </c>
      <c r="AI450" s="129">
        <v>0</v>
      </c>
      <c r="AJ450" s="129">
        <v>0</v>
      </c>
      <c r="AK450" s="129">
        <v>0</v>
      </c>
      <c r="AL450" s="129"/>
      <c r="AM450" s="129"/>
      <c r="AN450" s="129"/>
      <c r="AO450" s="129"/>
      <c r="AP450" s="129"/>
      <c r="AQ450" s="117">
        <f t="shared" si="405"/>
        <v>1248</v>
      </c>
      <c r="AS450" s="228">
        <v>1299</v>
      </c>
      <c r="AT450" s="215" t="s">
        <v>573</v>
      </c>
      <c r="AU450" s="129">
        <f>SUM(AS455,AS471,AS487)</f>
        <v>266012</v>
      </c>
      <c r="AW450" s="142">
        <f t="shared" si="407"/>
        <v>0</v>
      </c>
      <c r="AX450" s="142">
        <f t="shared" si="406"/>
        <v>0</v>
      </c>
      <c r="AY450" s="142">
        <f t="shared" si="406"/>
        <v>0</v>
      </c>
      <c r="AZ450" s="142">
        <f t="shared" si="406"/>
        <v>0</v>
      </c>
      <c r="BA450" s="142">
        <f t="shared" si="406"/>
        <v>0</v>
      </c>
      <c r="BB450" s="142">
        <f t="shared" si="406"/>
        <v>0</v>
      </c>
      <c r="BC450" s="142">
        <f t="shared" si="406"/>
        <v>0</v>
      </c>
      <c r="BD450" s="142">
        <f t="shared" si="406"/>
        <v>0</v>
      </c>
      <c r="BE450" s="142">
        <f t="shared" si="406"/>
        <v>0</v>
      </c>
      <c r="BF450" s="142">
        <f t="shared" si="406"/>
        <v>0</v>
      </c>
      <c r="BG450" s="142">
        <f t="shared" si="406"/>
        <v>0</v>
      </c>
      <c r="BH450" s="142">
        <f t="shared" si="406"/>
        <v>0</v>
      </c>
      <c r="BI450" s="142">
        <f t="shared" si="406"/>
        <v>0</v>
      </c>
      <c r="BJ450" s="142">
        <f t="shared" si="406"/>
        <v>0</v>
      </c>
      <c r="BK450" s="142">
        <f t="shared" si="406"/>
        <v>0</v>
      </c>
      <c r="BL450" s="142">
        <f t="shared" si="406"/>
        <v>0</v>
      </c>
      <c r="BM450" s="142">
        <f t="shared" si="406"/>
        <v>0</v>
      </c>
      <c r="BN450" s="142">
        <f t="shared" si="406"/>
        <v>0</v>
      </c>
      <c r="BO450" s="142">
        <f t="shared" si="406"/>
        <v>0</v>
      </c>
      <c r="BP450" s="142">
        <f t="shared" si="406"/>
        <v>0</v>
      </c>
      <c r="BQ450" s="142">
        <f t="shared" si="406"/>
        <v>0</v>
      </c>
      <c r="BR450" s="142">
        <f t="shared" si="406"/>
        <v>0</v>
      </c>
      <c r="BS450" s="142">
        <f t="shared" si="406"/>
        <v>0</v>
      </c>
      <c r="BT450" s="142">
        <f t="shared" si="406"/>
        <v>0</v>
      </c>
      <c r="BU450" s="142">
        <f t="shared" si="406"/>
        <v>0</v>
      </c>
      <c r="BV450" s="142">
        <f t="shared" si="406"/>
        <v>0</v>
      </c>
      <c r="BW450" s="142">
        <f t="shared" si="406"/>
        <v>0</v>
      </c>
      <c r="BX450" s="142">
        <f t="shared" si="406"/>
        <v>0</v>
      </c>
      <c r="BY450" s="142">
        <f t="shared" si="406"/>
        <v>0</v>
      </c>
      <c r="BZ450" s="142">
        <f t="shared" si="406"/>
        <v>0</v>
      </c>
      <c r="CA450" s="142">
        <f t="shared" si="406"/>
        <v>0</v>
      </c>
      <c r="CB450" s="142">
        <f t="shared" si="406"/>
        <v>0</v>
      </c>
      <c r="CC450" s="142">
        <f t="shared" si="406"/>
        <v>0</v>
      </c>
      <c r="CD450" s="142">
        <f t="shared" si="406"/>
        <v>0</v>
      </c>
      <c r="CE450" s="142">
        <f t="shared" si="406"/>
        <v>0</v>
      </c>
      <c r="CF450" s="142">
        <f t="shared" si="406"/>
        <v>0</v>
      </c>
      <c r="CG450" s="142">
        <f t="shared" si="406"/>
        <v>0</v>
      </c>
      <c r="CH450" s="142">
        <f t="shared" si="406"/>
        <v>0</v>
      </c>
      <c r="CI450" s="142">
        <f t="shared" si="406"/>
        <v>0</v>
      </c>
      <c r="CJ450" s="142">
        <f t="shared" si="406"/>
        <v>0</v>
      </c>
      <c r="CK450" s="142">
        <f t="shared" si="406"/>
        <v>0</v>
      </c>
    </row>
    <row r="451" spans="2:89" x14ac:dyDescent="0.2">
      <c r="B451" s="144" t="str">
        <f t="shared" si="404"/>
        <v>107. Protección Familiar</v>
      </c>
      <c r="C451" s="129">
        <v>0</v>
      </c>
      <c r="D451" s="129">
        <v>0</v>
      </c>
      <c r="E451" s="129">
        <v>0</v>
      </c>
      <c r="F451" s="129">
        <v>0</v>
      </c>
      <c r="G451" s="129">
        <v>0</v>
      </c>
      <c r="H451" s="129">
        <v>0</v>
      </c>
      <c r="I451" s="129">
        <v>0</v>
      </c>
      <c r="J451" s="129">
        <v>0</v>
      </c>
      <c r="K451" s="129">
        <v>0</v>
      </c>
      <c r="L451" s="129">
        <v>257332</v>
      </c>
      <c r="M451" s="129">
        <v>0</v>
      </c>
      <c r="N451" s="129">
        <v>0</v>
      </c>
      <c r="O451" s="129">
        <v>0</v>
      </c>
      <c r="P451" s="129">
        <v>0</v>
      </c>
      <c r="Q451" s="129">
        <v>0</v>
      </c>
      <c r="R451" s="129">
        <v>1748</v>
      </c>
      <c r="S451" s="129">
        <v>0</v>
      </c>
      <c r="T451" s="129">
        <v>0</v>
      </c>
      <c r="U451" s="129">
        <v>0</v>
      </c>
      <c r="V451" s="129">
        <v>0</v>
      </c>
      <c r="W451" s="129">
        <v>0</v>
      </c>
      <c r="X451" s="129">
        <v>159</v>
      </c>
      <c r="Y451" s="129">
        <v>3</v>
      </c>
      <c r="Z451" s="129">
        <v>6</v>
      </c>
      <c r="AA451" s="129">
        <v>80303</v>
      </c>
      <c r="AB451" s="129">
        <v>0</v>
      </c>
      <c r="AC451" s="129">
        <v>2</v>
      </c>
      <c r="AD451" s="129">
        <v>2</v>
      </c>
      <c r="AE451" s="129">
        <v>84</v>
      </c>
      <c r="AF451" s="129">
        <v>0</v>
      </c>
      <c r="AG451" s="129">
        <v>0</v>
      </c>
      <c r="AH451" s="129">
        <v>57568</v>
      </c>
      <c r="AI451" s="129">
        <v>0</v>
      </c>
      <c r="AJ451" s="129">
        <v>0</v>
      </c>
      <c r="AK451" s="129">
        <v>0</v>
      </c>
      <c r="AL451" s="129"/>
      <c r="AM451" s="129"/>
      <c r="AN451" s="129"/>
      <c r="AO451" s="129"/>
      <c r="AP451" s="129"/>
      <c r="AQ451" s="117">
        <f t="shared" si="405"/>
        <v>397207</v>
      </c>
      <c r="AS451" s="228">
        <v>398513</v>
      </c>
      <c r="AT451" s="183" t="s">
        <v>596</v>
      </c>
      <c r="AU451" s="129">
        <f>SUM(AS453,AS469,AS485)</f>
        <v>1110922</v>
      </c>
      <c r="AW451" s="142">
        <f t="shared" si="407"/>
        <v>0</v>
      </c>
      <c r="AX451" s="142">
        <f t="shared" si="406"/>
        <v>0</v>
      </c>
      <c r="AY451" s="142">
        <f t="shared" si="406"/>
        <v>0</v>
      </c>
      <c r="AZ451" s="142">
        <f t="shared" si="406"/>
        <v>0</v>
      </c>
      <c r="BA451" s="142">
        <f t="shared" si="406"/>
        <v>0</v>
      </c>
      <c r="BB451" s="142">
        <f t="shared" si="406"/>
        <v>0</v>
      </c>
      <c r="BC451" s="142">
        <f t="shared" si="406"/>
        <v>0</v>
      </c>
      <c r="BD451" s="142">
        <f t="shared" si="406"/>
        <v>0</v>
      </c>
      <c r="BE451" s="142">
        <f t="shared" si="406"/>
        <v>0</v>
      </c>
      <c r="BF451" s="142">
        <f t="shared" si="406"/>
        <v>0</v>
      </c>
      <c r="BG451" s="142">
        <f t="shared" si="406"/>
        <v>0</v>
      </c>
      <c r="BH451" s="142">
        <f t="shared" si="406"/>
        <v>0</v>
      </c>
      <c r="BI451" s="142">
        <f t="shared" si="406"/>
        <v>0</v>
      </c>
      <c r="BJ451" s="142">
        <f t="shared" si="406"/>
        <v>0</v>
      </c>
      <c r="BK451" s="142">
        <f t="shared" si="406"/>
        <v>0</v>
      </c>
      <c r="BL451" s="142">
        <f t="shared" si="406"/>
        <v>0</v>
      </c>
      <c r="BM451" s="142">
        <f t="shared" ref="BM451:BM459" si="408">IF(AND(S256=0,S451=0),0,IF(ISERROR(S256/S451),1000,0))</f>
        <v>0</v>
      </c>
      <c r="BN451" s="142">
        <f t="shared" ref="BN451:BN459" si="409">IF(AND(T256=0,T451=0),0,IF(ISERROR(T256/T451),1000,0))</f>
        <v>0</v>
      </c>
      <c r="BO451" s="142">
        <f t="shared" ref="BO451:BO459" si="410">IF(AND(U256=0,U451=0),0,IF(ISERROR(U256/U451),1000,0))</f>
        <v>0</v>
      </c>
      <c r="BP451" s="142">
        <f t="shared" ref="BP451:BP459" si="411">IF(AND(V256=0,V451=0),0,IF(ISERROR(V256/V451),1000,0))</f>
        <v>0</v>
      </c>
      <c r="BQ451" s="142">
        <f t="shared" ref="BQ451:BQ459" si="412">IF(AND(W256=0,W451=0),0,IF(ISERROR(W256/W451),1000,0))</f>
        <v>0</v>
      </c>
      <c r="BR451" s="142">
        <f t="shared" ref="BR451:BR459" si="413">IF(AND(X256=0,X451=0),0,IF(ISERROR(X256/X451),1000,0))</f>
        <v>0</v>
      </c>
      <c r="BS451" s="142">
        <f t="shared" ref="BS451:BS459" si="414">IF(AND(Y256=0,Y451=0),0,IF(ISERROR(Y256/Y451),1000,0))</f>
        <v>0</v>
      </c>
      <c r="BT451" s="142">
        <f t="shared" ref="BT451:BT459" si="415">IF(AND(Z256=0,Z451=0),0,IF(ISERROR(Z256/Z451),1000,0))</f>
        <v>0</v>
      </c>
      <c r="BU451" s="142">
        <f t="shared" ref="BU451:BU459" si="416">IF(AND(AA256=0,AA451=0),0,IF(ISERROR(AA256/AA451),1000,0))</f>
        <v>0</v>
      </c>
      <c r="BV451" s="142">
        <f t="shared" ref="BV451:BV459" si="417">IF(AND(AB256=0,AB451=0),0,IF(ISERROR(AB256/AB451),1000,0))</f>
        <v>0</v>
      </c>
      <c r="BW451" s="142">
        <f t="shared" ref="BW451:BW459" si="418">IF(AND(AC256=0,AC451=0),0,IF(ISERROR(AC256/AC451),1000,0))</f>
        <v>0</v>
      </c>
      <c r="BX451" s="142">
        <f t="shared" ref="BX451:BX459" si="419">IF(AND(AD256=0,AD451=0),0,IF(ISERROR(AD256/AD451),1000,0))</f>
        <v>0</v>
      </c>
      <c r="BY451" s="142">
        <f t="shared" ref="BY451:BY459" si="420">IF(AND(AE256=0,AE451=0),0,IF(ISERROR(AE256/AE451),1000,0))</f>
        <v>0</v>
      </c>
      <c r="BZ451" s="142">
        <f t="shared" ref="BZ451:BZ459" si="421">IF(AND(AF256=0,AF451=0),0,IF(ISERROR(AF256/AF451),1000,0))</f>
        <v>0</v>
      </c>
      <c r="CA451" s="142">
        <f t="shared" ref="CA451:CA459" si="422">IF(AND(AG256=0,AG451=0),0,IF(ISERROR(AG256/AG451),1000,0))</f>
        <v>0</v>
      </c>
      <c r="CB451" s="142">
        <f t="shared" ref="CB451:CB459" si="423">IF(AND(AH256=0,AH451=0),0,IF(ISERROR(AH256/AH451),1000,0))</f>
        <v>0</v>
      </c>
      <c r="CC451" s="142">
        <f t="shared" ref="CC451:CC459" si="424">IF(AND(AI256=0,AI451=0),0,IF(ISERROR(AI256/AI451),1000,0))</f>
        <v>1000</v>
      </c>
      <c r="CD451" s="142">
        <f t="shared" ref="CD451:CD459" si="425">IF(AND(AJ256=0,AJ451=0),0,IF(ISERROR(AJ256/AJ451),1000,0))</f>
        <v>0</v>
      </c>
      <c r="CE451" s="142">
        <f t="shared" ref="CE451:CE459" si="426">IF(AND(AK256=0,AK451=0),0,IF(ISERROR(AK256/AK451),1000,0))</f>
        <v>0</v>
      </c>
      <c r="CF451" s="142">
        <f t="shared" ref="CF451:CF459" si="427">IF(AND(AL256=0,AL451=0),0,IF(ISERROR(AL256/AL451),1000,0))</f>
        <v>0</v>
      </c>
      <c r="CG451" s="142">
        <f t="shared" ref="CG451:CG459" si="428">IF(AND(AM256=0,AM451=0),0,IF(ISERROR(AM256/AM451),1000,0))</f>
        <v>0</v>
      </c>
      <c r="CH451" s="142">
        <f t="shared" ref="CH451:CH459" si="429">IF(AND(AN256=0,AN451=0),0,IF(ISERROR(AN256/AN451),1000,0))</f>
        <v>0</v>
      </c>
      <c r="CI451" s="142">
        <f t="shared" ref="CI451:CI459" si="430">IF(AND(AO256=0,AO451=0),0,IF(ISERROR(AO256/AO451),1000,0))</f>
        <v>0</v>
      </c>
      <c r="CJ451" s="142">
        <f t="shared" ref="CJ451:CJ459" si="431">IF(AND(AP256=0,AP451=0),0,IF(ISERROR(AP256/AP451),1000,0))</f>
        <v>0</v>
      </c>
      <c r="CK451" s="142">
        <f t="shared" ref="CK451:CK459" si="432">IF(AND(AQ256=0,AQ451=0),0,IF(ISERROR(AQ256/AQ451),1000,0))</f>
        <v>0</v>
      </c>
    </row>
    <row r="452" spans="2:89" x14ac:dyDescent="0.2">
      <c r="B452" s="144" t="str">
        <f t="shared" si="404"/>
        <v>108. Incapacidad o Invalidez</v>
      </c>
      <c r="C452" s="129">
        <v>0</v>
      </c>
      <c r="D452" s="129">
        <v>0</v>
      </c>
      <c r="E452" s="129">
        <v>0</v>
      </c>
      <c r="F452" s="129">
        <v>10</v>
      </c>
      <c r="G452" s="129">
        <v>4510</v>
      </c>
      <c r="H452" s="129">
        <v>12039</v>
      </c>
      <c r="I452" s="129">
        <v>0</v>
      </c>
      <c r="J452" s="129">
        <v>0</v>
      </c>
      <c r="K452" s="129">
        <v>0</v>
      </c>
      <c r="L452" s="129">
        <v>0</v>
      </c>
      <c r="M452" s="129">
        <v>0</v>
      </c>
      <c r="N452" s="129">
        <v>0</v>
      </c>
      <c r="O452" s="129">
        <v>44</v>
      </c>
      <c r="P452" s="129">
        <v>2025</v>
      </c>
      <c r="Q452" s="129">
        <v>7486</v>
      </c>
      <c r="R452" s="129">
        <v>25209</v>
      </c>
      <c r="S452" s="129">
        <v>0</v>
      </c>
      <c r="T452" s="129">
        <v>17</v>
      </c>
      <c r="U452" s="129">
        <v>1711</v>
      </c>
      <c r="V452" s="129">
        <v>0</v>
      </c>
      <c r="W452" s="129">
        <v>0</v>
      </c>
      <c r="X452" s="129">
        <v>0</v>
      </c>
      <c r="Y452" s="129">
        <v>0</v>
      </c>
      <c r="Z452" s="129">
        <v>70709</v>
      </c>
      <c r="AA452" s="129">
        <v>0</v>
      </c>
      <c r="AB452" s="129">
        <v>0</v>
      </c>
      <c r="AC452" s="129">
        <v>6150</v>
      </c>
      <c r="AD452" s="129">
        <v>5520</v>
      </c>
      <c r="AE452" s="129">
        <v>0</v>
      </c>
      <c r="AF452" s="129">
        <v>0</v>
      </c>
      <c r="AG452" s="129">
        <v>3519</v>
      </c>
      <c r="AH452" s="129">
        <v>35641</v>
      </c>
      <c r="AI452" s="129">
        <v>0</v>
      </c>
      <c r="AJ452" s="129">
        <v>347</v>
      </c>
      <c r="AK452" s="129">
        <v>0</v>
      </c>
      <c r="AL452" s="129"/>
      <c r="AM452" s="129"/>
      <c r="AN452" s="129"/>
      <c r="AO452" s="129"/>
      <c r="AP452" s="129"/>
      <c r="AQ452" s="117">
        <f t="shared" si="405"/>
        <v>174937</v>
      </c>
      <c r="AS452" s="228">
        <v>177439</v>
      </c>
      <c r="AT452" s="183" t="s">
        <v>597</v>
      </c>
      <c r="AU452" s="129">
        <f>SUM(AS454,AS470,AS486)</f>
        <v>1345544</v>
      </c>
      <c r="AW452" s="142">
        <f t="shared" si="407"/>
        <v>0</v>
      </c>
      <c r="AX452" s="142">
        <f t="shared" ref="AX452:AX459" si="433">IF(AND(D257=0,D452=0),0,IF(ISERROR(D257/D452),1000,0))</f>
        <v>0</v>
      </c>
      <c r="AY452" s="142">
        <f t="shared" ref="AY452:AY459" si="434">IF(AND(E257=0,E452=0),0,IF(ISERROR(E257/E452),1000,0))</f>
        <v>0</v>
      </c>
      <c r="AZ452" s="142">
        <f t="shared" ref="AZ452:AZ459" si="435">IF(AND(F257=0,F452=0),0,IF(ISERROR(F257/F452),1000,0))</f>
        <v>0</v>
      </c>
      <c r="BA452" s="142">
        <f t="shared" ref="BA452:BA459" si="436">IF(AND(G257=0,G452=0),0,IF(ISERROR(G257/G452),1000,0))</f>
        <v>0</v>
      </c>
      <c r="BB452" s="142">
        <f t="shared" ref="BB452:BB459" si="437">IF(AND(H257=0,H452=0),0,IF(ISERROR(H257/H452),1000,0))</f>
        <v>0</v>
      </c>
      <c r="BC452" s="142">
        <f t="shared" ref="BC452:BC459" si="438">IF(AND(I257=0,I452=0),0,IF(ISERROR(I257/I452),1000,0))</f>
        <v>0</v>
      </c>
      <c r="BD452" s="142">
        <f t="shared" ref="BD452:BD459" si="439">IF(AND(J257=0,J452=0),0,IF(ISERROR(J257/J452),1000,0))</f>
        <v>0</v>
      </c>
      <c r="BE452" s="142">
        <f t="shared" ref="BE452:BE459" si="440">IF(AND(K257=0,K452=0),0,IF(ISERROR(K257/K452),1000,0))</f>
        <v>0</v>
      </c>
      <c r="BF452" s="142">
        <f t="shared" ref="BF452:BF459" si="441">IF(AND(L257=0,L452=0),0,IF(ISERROR(L257/L452),1000,0))</f>
        <v>1000</v>
      </c>
      <c r="BG452" s="142">
        <f t="shared" ref="BG452:BG459" si="442">IF(AND(M257=0,M452=0),0,IF(ISERROR(M257/M452),1000,0))</f>
        <v>0</v>
      </c>
      <c r="BH452" s="142">
        <f t="shared" ref="BH452:BH459" si="443">IF(AND(N257=0,N452=0),0,IF(ISERROR(N257/N452),1000,0))</f>
        <v>0</v>
      </c>
      <c r="BI452" s="142">
        <f t="shared" ref="BI452:BI459" si="444">IF(AND(O257=0,O452=0),0,IF(ISERROR(O257/O452),1000,0))</f>
        <v>0</v>
      </c>
      <c r="BJ452" s="142">
        <f t="shared" ref="BJ452:BJ459" si="445">IF(AND(P257=0,P452=0),0,IF(ISERROR(P257/P452),1000,0))</f>
        <v>0</v>
      </c>
      <c r="BK452" s="142">
        <f t="shared" ref="BK452:BK459" si="446">IF(AND(Q257=0,Q452=0),0,IF(ISERROR(Q257/Q452),1000,0))</f>
        <v>0</v>
      </c>
      <c r="BL452" s="142">
        <f t="shared" ref="BL452:BL459" si="447">IF(AND(R257=0,R452=0),0,IF(ISERROR(R257/R452),1000,0))</f>
        <v>0</v>
      </c>
      <c r="BM452" s="142">
        <f t="shared" si="408"/>
        <v>0</v>
      </c>
      <c r="BN452" s="142">
        <f t="shared" si="409"/>
        <v>0</v>
      </c>
      <c r="BO452" s="142">
        <f t="shared" si="410"/>
        <v>0</v>
      </c>
      <c r="BP452" s="142">
        <f t="shared" si="411"/>
        <v>0</v>
      </c>
      <c r="BQ452" s="142">
        <f t="shared" si="412"/>
        <v>0</v>
      </c>
      <c r="BR452" s="142">
        <f t="shared" si="413"/>
        <v>0</v>
      </c>
      <c r="BS452" s="142">
        <f t="shared" si="414"/>
        <v>0</v>
      </c>
      <c r="BT452" s="142">
        <f t="shared" si="415"/>
        <v>0</v>
      </c>
      <c r="BU452" s="142">
        <f t="shared" si="416"/>
        <v>0</v>
      </c>
      <c r="BV452" s="142">
        <f t="shared" si="417"/>
        <v>1000</v>
      </c>
      <c r="BW452" s="142">
        <f t="shared" si="418"/>
        <v>0</v>
      </c>
      <c r="BX452" s="142">
        <f t="shared" si="419"/>
        <v>0</v>
      </c>
      <c r="BY452" s="142">
        <f t="shared" si="420"/>
        <v>0</v>
      </c>
      <c r="BZ452" s="142">
        <f t="shared" si="421"/>
        <v>0</v>
      </c>
      <c r="CA452" s="142">
        <f t="shared" si="422"/>
        <v>0</v>
      </c>
      <c r="CB452" s="142">
        <f t="shared" si="423"/>
        <v>0</v>
      </c>
      <c r="CC452" s="142">
        <f t="shared" si="424"/>
        <v>1000</v>
      </c>
      <c r="CD452" s="142">
        <f t="shared" si="425"/>
        <v>0</v>
      </c>
      <c r="CE452" s="142">
        <f t="shared" si="426"/>
        <v>0</v>
      </c>
      <c r="CF452" s="142">
        <f t="shared" si="427"/>
        <v>0</v>
      </c>
      <c r="CG452" s="142">
        <f t="shared" si="428"/>
        <v>0</v>
      </c>
      <c r="CH452" s="142">
        <f t="shared" si="429"/>
        <v>0</v>
      </c>
      <c r="CI452" s="142">
        <f t="shared" si="430"/>
        <v>0</v>
      </c>
      <c r="CJ452" s="142">
        <f t="shared" si="431"/>
        <v>0</v>
      </c>
      <c r="CK452" s="142">
        <f t="shared" si="432"/>
        <v>0</v>
      </c>
    </row>
    <row r="453" spans="2:89" x14ac:dyDescent="0.2">
      <c r="B453" s="144" t="str">
        <f t="shared" si="404"/>
        <v>109. Salud</v>
      </c>
      <c r="C453" s="129">
        <v>0</v>
      </c>
      <c r="D453" s="129">
        <v>15941</v>
      </c>
      <c r="E453" s="129">
        <v>0</v>
      </c>
      <c r="F453" s="129">
        <v>1223</v>
      </c>
      <c r="G453" s="129">
        <v>2247</v>
      </c>
      <c r="H453" s="129">
        <v>0</v>
      </c>
      <c r="I453" s="129">
        <v>1598</v>
      </c>
      <c r="J453" s="129">
        <v>43</v>
      </c>
      <c r="K453" s="129">
        <v>0</v>
      </c>
      <c r="L453" s="129">
        <v>129</v>
      </c>
      <c r="M453" s="129">
        <v>0</v>
      </c>
      <c r="N453" s="129">
        <v>52795</v>
      </c>
      <c r="O453" s="129">
        <v>0</v>
      </c>
      <c r="P453" s="129">
        <v>8264</v>
      </c>
      <c r="Q453" s="129">
        <v>9523</v>
      </c>
      <c r="R453" s="129">
        <v>38472</v>
      </c>
      <c r="S453" s="129">
        <v>0</v>
      </c>
      <c r="T453" s="129">
        <v>3</v>
      </c>
      <c r="U453" s="129">
        <v>2908</v>
      </c>
      <c r="V453" s="129">
        <v>0</v>
      </c>
      <c r="W453" s="129">
        <v>0</v>
      </c>
      <c r="X453" s="129">
        <v>3295</v>
      </c>
      <c r="Y453" s="129">
        <v>0</v>
      </c>
      <c r="Z453" s="129">
        <v>90701</v>
      </c>
      <c r="AA453" s="129">
        <v>5927</v>
      </c>
      <c r="AB453" s="129">
        <v>38</v>
      </c>
      <c r="AC453" s="129">
        <v>314</v>
      </c>
      <c r="AD453" s="129">
        <v>0</v>
      </c>
      <c r="AE453" s="129">
        <v>0</v>
      </c>
      <c r="AF453" s="129">
        <v>0</v>
      </c>
      <c r="AG453" s="129">
        <v>715</v>
      </c>
      <c r="AH453" s="129">
        <v>65850</v>
      </c>
      <c r="AI453" s="129">
        <v>14813</v>
      </c>
      <c r="AJ453" s="129">
        <v>553</v>
      </c>
      <c r="AK453" s="129">
        <v>0</v>
      </c>
      <c r="AL453" s="129"/>
      <c r="AM453" s="129"/>
      <c r="AN453" s="129"/>
      <c r="AO453" s="129"/>
      <c r="AP453" s="129"/>
      <c r="AQ453" s="117">
        <f t="shared" si="405"/>
        <v>315352</v>
      </c>
      <c r="AS453" s="228">
        <v>329319</v>
      </c>
      <c r="AT453" s="183" t="s">
        <v>562</v>
      </c>
      <c r="AU453" s="129">
        <f>SUM(AS456:AS457,AS472:AS473,AS488:AS489)</f>
        <v>534831</v>
      </c>
      <c r="AW453" s="142">
        <f t="shared" si="407"/>
        <v>0</v>
      </c>
      <c r="AX453" s="142">
        <f t="shared" si="433"/>
        <v>0</v>
      </c>
      <c r="AY453" s="142">
        <f t="shared" si="434"/>
        <v>0</v>
      </c>
      <c r="AZ453" s="142">
        <f t="shared" si="435"/>
        <v>0</v>
      </c>
      <c r="BA453" s="142">
        <f t="shared" si="436"/>
        <v>0</v>
      </c>
      <c r="BB453" s="142">
        <f t="shared" si="437"/>
        <v>0</v>
      </c>
      <c r="BC453" s="142">
        <f t="shared" si="438"/>
        <v>0</v>
      </c>
      <c r="BD453" s="142">
        <f t="shared" si="439"/>
        <v>0</v>
      </c>
      <c r="BE453" s="142">
        <f t="shared" si="440"/>
        <v>0</v>
      </c>
      <c r="BF453" s="142">
        <f t="shared" si="441"/>
        <v>0</v>
      </c>
      <c r="BG453" s="142">
        <f t="shared" si="442"/>
        <v>0</v>
      </c>
      <c r="BH453" s="142">
        <f t="shared" si="443"/>
        <v>0</v>
      </c>
      <c r="BI453" s="142">
        <f t="shared" si="444"/>
        <v>0</v>
      </c>
      <c r="BJ453" s="142">
        <f t="shared" si="445"/>
        <v>0</v>
      </c>
      <c r="BK453" s="142">
        <f t="shared" si="446"/>
        <v>0</v>
      </c>
      <c r="BL453" s="142">
        <f>IF(AND(R258=0,R453=0),0,IF(ISERROR(R258/R453),1000,0))</f>
        <v>0</v>
      </c>
      <c r="BM453" s="142">
        <f t="shared" si="408"/>
        <v>0</v>
      </c>
      <c r="BN453" s="142">
        <f t="shared" si="409"/>
        <v>0</v>
      </c>
      <c r="BO453" s="142">
        <f t="shared" si="410"/>
        <v>0</v>
      </c>
      <c r="BP453" s="142">
        <f t="shared" si="411"/>
        <v>0</v>
      </c>
      <c r="BQ453" s="142">
        <f t="shared" si="412"/>
        <v>0</v>
      </c>
      <c r="BR453" s="142">
        <f t="shared" si="413"/>
        <v>0</v>
      </c>
      <c r="BS453" s="142">
        <f t="shared" si="414"/>
        <v>0</v>
      </c>
      <c r="BT453" s="142">
        <f t="shared" si="415"/>
        <v>0</v>
      </c>
      <c r="BU453" s="142">
        <f t="shared" si="416"/>
        <v>0</v>
      </c>
      <c r="BV453" s="142">
        <f t="shared" si="417"/>
        <v>0</v>
      </c>
      <c r="BW453" s="142">
        <f t="shared" si="418"/>
        <v>0</v>
      </c>
      <c r="BX453" s="142">
        <f t="shared" si="419"/>
        <v>0</v>
      </c>
      <c r="BY453" s="142">
        <f t="shared" si="420"/>
        <v>0</v>
      </c>
      <c r="BZ453" s="142">
        <f t="shared" si="421"/>
        <v>0</v>
      </c>
      <c r="CA453" s="142">
        <f t="shared" si="422"/>
        <v>0</v>
      </c>
      <c r="CB453" s="142">
        <f t="shared" si="423"/>
        <v>0</v>
      </c>
      <c r="CC453" s="142">
        <f t="shared" si="424"/>
        <v>0</v>
      </c>
      <c r="CD453" s="142">
        <f t="shared" si="425"/>
        <v>0</v>
      </c>
      <c r="CE453" s="142">
        <f t="shared" si="426"/>
        <v>0</v>
      </c>
      <c r="CF453" s="142">
        <f t="shared" si="427"/>
        <v>0</v>
      </c>
      <c r="CG453" s="142">
        <f t="shared" si="428"/>
        <v>0</v>
      </c>
      <c r="CH453" s="142">
        <f t="shared" si="429"/>
        <v>0</v>
      </c>
      <c r="CI453" s="142">
        <f t="shared" si="430"/>
        <v>0</v>
      </c>
      <c r="CJ453" s="142">
        <f t="shared" si="431"/>
        <v>0</v>
      </c>
      <c r="CK453" s="142">
        <f t="shared" si="432"/>
        <v>0</v>
      </c>
    </row>
    <row r="454" spans="2:89" x14ac:dyDescent="0.2">
      <c r="B454" s="144" t="str">
        <f t="shared" si="404"/>
        <v>110. Accidentes Personales</v>
      </c>
      <c r="C454" s="129">
        <v>0</v>
      </c>
      <c r="D454" s="129">
        <v>0</v>
      </c>
      <c r="E454" s="129">
        <v>0</v>
      </c>
      <c r="F454" s="129">
        <v>2012</v>
      </c>
      <c r="G454" s="129">
        <v>8195</v>
      </c>
      <c r="H454" s="129">
        <v>0</v>
      </c>
      <c r="I454" s="129">
        <v>0</v>
      </c>
      <c r="J454" s="129">
        <v>35</v>
      </c>
      <c r="K454" s="129">
        <v>0</v>
      </c>
      <c r="L454" s="129">
        <v>312</v>
      </c>
      <c r="M454" s="129">
        <v>0</v>
      </c>
      <c r="N454" s="129">
        <v>6515</v>
      </c>
      <c r="O454" s="129">
        <v>103</v>
      </c>
      <c r="P454" s="129">
        <v>3061</v>
      </c>
      <c r="Q454" s="129">
        <v>7038</v>
      </c>
      <c r="R454" s="129">
        <v>38830</v>
      </c>
      <c r="S454" s="129">
        <v>0</v>
      </c>
      <c r="T454" s="129">
        <v>18</v>
      </c>
      <c r="U454" s="129">
        <v>2232</v>
      </c>
      <c r="V454" s="129">
        <v>0</v>
      </c>
      <c r="W454" s="129">
        <v>0</v>
      </c>
      <c r="X454" s="129">
        <v>0</v>
      </c>
      <c r="Y454" s="129">
        <v>23561</v>
      </c>
      <c r="Z454" s="129">
        <v>57996</v>
      </c>
      <c r="AA454" s="129">
        <v>86877</v>
      </c>
      <c r="AB454" s="129">
        <v>16</v>
      </c>
      <c r="AC454" s="129">
        <v>4085</v>
      </c>
      <c r="AD454" s="129">
        <v>3225</v>
      </c>
      <c r="AE454" s="129">
        <v>0</v>
      </c>
      <c r="AF454" s="129">
        <v>0</v>
      </c>
      <c r="AG454" s="129">
        <v>8021.0000000000009</v>
      </c>
      <c r="AH454" s="129">
        <v>49915</v>
      </c>
      <c r="AI454" s="129">
        <v>268</v>
      </c>
      <c r="AJ454" s="129">
        <v>279</v>
      </c>
      <c r="AK454" s="129">
        <v>0</v>
      </c>
      <c r="AL454" s="129"/>
      <c r="AM454" s="129"/>
      <c r="AN454" s="129"/>
      <c r="AO454" s="129"/>
      <c r="AP454" s="129"/>
      <c r="AQ454" s="117">
        <f t="shared" si="405"/>
        <v>302594</v>
      </c>
      <c r="AS454" s="228">
        <v>313706</v>
      </c>
      <c r="AT454" s="183" t="s">
        <v>598</v>
      </c>
      <c r="AU454" s="129">
        <f>SUM(AS447,AS463,AS479)</f>
        <v>487961</v>
      </c>
      <c r="AW454" s="142">
        <f t="shared" si="407"/>
        <v>0</v>
      </c>
      <c r="AX454" s="142">
        <f t="shared" si="433"/>
        <v>0</v>
      </c>
      <c r="AY454" s="142">
        <f t="shared" si="434"/>
        <v>0</v>
      </c>
      <c r="AZ454" s="142">
        <f t="shared" si="435"/>
        <v>0</v>
      </c>
      <c r="BA454" s="142">
        <f t="shared" si="436"/>
        <v>0</v>
      </c>
      <c r="BB454" s="142">
        <f t="shared" si="437"/>
        <v>0</v>
      </c>
      <c r="BC454" s="142">
        <f t="shared" si="438"/>
        <v>0</v>
      </c>
      <c r="BD454" s="142">
        <f t="shared" si="439"/>
        <v>0</v>
      </c>
      <c r="BE454" s="142">
        <f t="shared" si="440"/>
        <v>0</v>
      </c>
      <c r="BF454" s="142">
        <f t="shared" si="441"/>
        <v>0</v>
      </c>
      <c r="BG454" s="142">
        <f t="shared" si="442"/>
        <v>0</v>
      </c>
      <c r="BH454" s="142">
        <f t="shared" si="443"/>
        <v>0</v>
      </c>
      <c r="BI454" s="142">
        <f t="shared" si="444"/>
        <v>0</v>
      </c>
      <c r="BJ454" s="142">
        <f t="shared" si="445"/>
        <v>0</v>
      </c>
      <c r="BK454" s="142">
        <f t="shared" si="446"/>
        <v>0</v>
      </c>
      <c r="BL454" s="142">
        <f t="shared" si="447"/>
        <v>0</v>
      </c>
      <c r="BM454" s="142">
        <f t="shared" si="408"/>
        <v>0</v>
      </c>
      <c r="BN454" s="142">
        <f t="shared" si="409"/>
        <v>0</v>
      </c>
      <c r="BO454" s="142">
        <f t="shared" si="410"/>
        <v>0</v>
      </c>
      <c r="BP454" s="142">
        <f t="shared" si="411"/>
        <v>0</v>
      </c>
      <c r="BQ454" s="142">
        <f t="shared" si="412"/>
        <v>0</v>
      </c>
      <c r="BR454" s="142">
        <f t="shared" si="413"/>
        <v>0</v>
      </c>
      <c r="BS454" s="142">
        <f t="shared" si="414"/>
        <v>0</v>
      </c>
      <c r="BT454" s="142">
        <f t="shared" si="415"/>
        <v>0</v>
      </c>
      <c r="BU454" s="142">
        <f t="shared" si="416"/>
        <v>0</v>
      </c>
      <c r="BV454" s="142">
        <f t="shared" si="417"/>
        <v>0</v>
      </c>
      <c r="BW454" s="142">
        <f t="shared" si="418"/>
        <v>0</v>
      </c>
      <c r="BX454" s="142">
        <f t="shared" si="419"/>
        <v>0</v>
      </c>
      <c r="BY454" s="142">
        <f t="shared" si="420"/>
        <v>0</v>
      </c>
      <c r="BZ454" s="142">
        <f t="shared" si="421"/>
        <v>0</v>
      </c>
      <c r="CA454" s="142">
        <f t="shared" si="422"/>
        <v>0</v>
      </c>
      <c r="CB454" s="142">
        <f t="shared" si="423"/>
        <v>0</v>
      </c>
      <c r="CC454" s="142">
        <f t="shared" si="424"/>
        <v>0</v>
      </c>
      <c r="CD454" s="142">
        <f t="shared" si="425"/>
        <v>0</v>
      </c>
      <c r="CE454" s="142">
        <f t="shared" si="426"/>
        <v>0</v>
      </c>
      <c r="CF454" s="142">
        <f t="shared" si="427"/>
        <v>0</v>
      </c>
      <c r="CG454" s="142">
        <f t="shared" si="428"/>
        <v>0</v>
      </c>
      <c r="CH454" s="142">
        <f t="shared" si="429"/>
        <v>0</v>
      </c>
      <c r="CI454" s="142">
        <f t="shared" si="430"/>
        <v>0</v>
      </c>
      <c r="CJ454" s="142">
        <f t="shared" si="431"/>
        <v>0</v>
      </c>
      <c r="CK454" s="142">
        <f t="shared" si="432"/>
        <v>0</v>
      </c>
    </row>
    <row r="455" spans="2:89" x14ac:dyDescent="0.2">
      <c r="B455" s="144" t="str">
        <f t="shared" si="404"/>
        <v>111. Asistencia</v>
      </c>
      <c r="C455" s="129">
        <v>0</v>
      </c>
      <c r="D455" s="129">
        <v>0</v>
      </c>
      <c r="E455" s="129">
        <v>0</v>
      </c>
      <c r="F455" s="129">
        <v>36</v>
      </c>
      <c r="G455" s="129">
        <v>0</v>
      </c>
      <c r="H455" s="129">
        <v>0</v>
      </c>
      <c r="I455" s="129">
        <v>0</v>
      </c>
      <c r="J455" s="129">
        <v>0</v>
      </c>
      <c r="K455" s="129">
        <v>0</v>
      </c>
      <c r="L455" s="129">
        <v>0</v>
      </c>
      <c r="M455" s="129">
        <v>0</v>
      </c>
      <c r="N455" s="129">
        <v>0</v>
      </c>
      <c r="O455" s="129">
        <v>0</v>
      </c>
      <c r="P455" s="129">
        <v>257</v>
      </c>
      <c r="Q455" s="129">
        <v>537</v>
      </c>
      <c r="R455" s="129">
        <v>0</v>
      </c>
      <c r="S455" s="129">
        <v>0</v>
      </c>
      <c r="T455" s="129">
        <v>0</v>
      </c>
      <c r="U455" s="129">
        <v>0</v>
      </c>
      <c r="V455" s="129">
        <v>0</v>
      </c>
      <c r="W455" s="129">
        <v>0</v>
      </c>
      <c r="X455" s="129">
        <v>0</v>
      </c>
      <c r="Y455" s="129">
        <v>0</v>
      </c>
      <c r="Z455" s="129">
        <v>0</v>
      </c>
      <c r="AA455" s="129">
        <v>0</v>
      </c>
      <c r="AB455" s="129">
        <v>0</v>
      </c>
      <c r="AC455" s="129">
        <v>0</v>
      </c>
      <c r="AD455" s="129">
        <v>0</v>
      </c>
      <c r="AE455" s="129">
        <v>0</v>
      </c>
      <c r="AF455" s="129">
        <v>0</v>
      </c>
      <c r="AG455" s="129">
        <v>0</v>
      </c>
      <c r="AH455" s="129">
        <v>0</v>
      </c>
      <c r="AI455" s="129">
        <v>0</v>
      </c>
      <c r="AJ455" s="129">
        <v>88</v>
      </c>
      <c r="AK455" s="129">
        <v>0</v>
      </c>
      <c r="AL455" s="129"/>
      <c r="AM455" s="129"/>
      <c r="AN455" s="129"/>
      <c r="AO455" s="129"/>
      <c r="AP455" s="129"/>
      <c r="AQ455" s="117">
        <f t="shared" si="405"/>
        <v>918</v>
      </c>
      <c r="AS455" s="228">
        <v>852</v>
      </c>
      <c r="AT455" s="183" t="s">
        <v>599</v>
      </c>
      <c r="AU455" s="129">
        <f>SUM(AS448,AS464,AS480)</f>
        <v>120373</v>
      </c>
      <c r="AW455" s="142">
        <f t="shared" si="407"/>
        <v>0</v>
      </c>
      <c r="AX455" s="142">
        <f t="shared" si="433"/>
        <v>0</v>
      </c>
      <c r="AY455" s="142">
        <f t="shared" si="434"/>
        <v>0</v>
      </c>
      <c r="AZ455" s="142">
        <f t="shared" si="435"/>
        <v>0</v>
      </c>
      <c r="BA455" s="142">
        <f t="shared" si="436"/>
        <v>0</v>
      </c>
      <c r="BB455" s="142">
        <f t="shared" si="437"/>
        <v>0</v>
      </c>
      <c r="BC455" s="142">
        <f t="shared" si="438"/>
        <v>0</v>
      </c>
      <c r="BD455" s="142">
        <f t="shared" si="439"/>
        <v>0</v>
      </c>
      <c r="BE455" s="142">
        <f t="shared" si="440"/>
        <v>0</v>
      </c>
      <c r="BF455" s="142">
        <f t="shared" si="441"/>
        <v>1000</v>
      </c>
      <c r="BG455" s="142">
        <f t="shared" si="442"/>
        <v>0</v>
      </c>
      <c r="BH455" s="142">
        <f t="shared" si="443"/>
        <v>0</v>
      </c>
      <c r="BI455" s="142">
        <f t="shared" si="444"/>
        <v>0</v>
      </c>
      <c r="BJ455" s="142">
        <f t="shared" si="445"/>
        <v>0</v>
      </c>
      <c r="BK455" s="142">
        <f t="shared" si="446"/>
        <v>0</v>
      </c>
      <c r="BL455" s="142">
        <f t="shared" si="447"/>
        <v>0</v>
      </c>
      <c r="BM455" s="142">
        <f t="shared" si="408"/>
        <v>0</v>
      </c>
      <c r="BN455" s="142">
        <f t="shared" si="409"/>
        <v>0</v>
      </c>
      <c r="BO455" s="142">
        <f t="shared" si="410"/>
        <v>0</v>
      </c>
      <c r="BP455" s="142">
        <f t="shared" si="411"/>
        <v>0</v>
      </c>
      <c r="BQ455" s="142">
        <f t="shared" si="412"/>
        <v>0</v>
      </c>
      <c r="BR455" s="142">
        <f t="shared" si="413"/>
        <v>0</v>
      </c>
      <c r="BS455" s="142">
        <f t="shared" si="414"/>
        <v>0</v>
      </c>
      <c r="BT455" s="142">
        <f t="shared" si="415"/>
        <v>0</v>
      </c>
      <c r="BU455" s="142">
        <f t="shared" si="416"/>
        <v>0</v>
      </c>
      <c r="BV455" s="142">
        <f t="shared" si="417"/>
        <v>0</v>
      </c>
      <c r="BW455" s="142">
        <f t="shared" si="418"/>
        <v>0</v>
      </c>
      <c r="BX455" s="142">
        <f t="shared" si="419"/>
        <v>0</v>
      </c>
      <c r="BY455" s="142">
        <f t="shared" si="420"/>
        <v>0</v>
      </c>
      <c r="BZ455" s="142">
        <f t="shared" si="421"/>
        <v>0</v>
      </c>
      <c r="CA455" s="142">
        <f t="shared" si="422"/>
        <v>0</v>
      </c>
      <c r="CB455" s="142">
        <f t="shared" si="423"/>
        <v>0</v>
      </c>
      <c r="CC455" s="142">
        <f t="shared" si="424"/>
        <v>0</v>
      </c>
      <c r="CD455" s="142">
        <f t="shared" si="425"/>
        <v>0</v>
      </c>
      <c r="CE455" s="142">
        <f t="shared" si="426"/>
        <v>0</v>
      </c>
      <c r="CF455" s="142">
        <f t="shared" si="427"/>
        <v>0</v>
      </c>
      <c r="CG455" s="142">
        <f t="shared" si="428"/>
        <v>0</v>
      </c>
      <c r="CH455" s="142">
        <f t="shared" si="429"/>
        <v>0</v>
      </c>
      <c r="CI455" s="142">
        <f t="shared" si="430"/>
        <v>0</v>
      </c>
      <c r="CJ455" s="142">
        <f t="shared" si="431"/>
        <v>0</v>
      </c>
      <c r="CK455" s="142">
        <f t="shared" si="432"/>
        <v>0</v>
      </c>
    </row>
    <row r="456" spans="2:89" x14ac:dyDescent="0.2">
      <c r="B456" s="144" t="str">
        <f t="shared" si="404"/>
        <v>112. Desgravamen Hipotecario</v>
      </c>
      <c r="C456" s="129">
        <v>0</v>
      </c>
      <c r="D456" s="129">
        <v>0</v>
      </c>
      <c r="E456" s="129">
        <v>0</v>
      </c>
      <c r="F456" s="129">
        <v>0</v>
      </c>
      <c r="G456" s="129">
        <v>95</v>
      </c>
      <c r="H456" s="129">
        <v>12039</v>
      </c>
      <c r="I456" s="129">
        <v>0</v>
      </c>
      <c r="J456" s="129">
        <v>0</v>
      </c>
      <c r="K456" s="129">
        <v>0</v>
      </c>
      <c r="L456" s="129">
        <v>9</v>
      </c>
      <c r="M456" s="129">
        <v>0</v>
      </c>
      <c r="N456" s="129">
        <v>0</v>
      </c>
      <c r="O456" s="129">
        <v>0</v>
      </c>
      <c r="P456" s="129">
        <v>0</v>
      </c>
      <c r="Q456" s="129">
        <v>0</v>
      </c>
      <c r="R456" s="129">
        <v>576</v>
      </c>
      <c r="S456" s="129">
        <v>0</v>
      </c>
      <c r="T456" s="129">
        <v>1</v>
      </c>
      <c r="U456" s="129">
        <v>85</v>
      </c>
      <c r="V456" s="129">
        <v>0</v>
      </c>
      <c r="W456" s="129">
        <v>0</v>
      </c>
      <c r="X456" s="129">
        <v>0</v>
      </c>
      <c r="Y456" s="129">
        <v>0</v>
      </c>
      <c r="Z456" s="129">
        <v>0</v>
      </c>
      <c r="AA456" s="129">
        <v>0</v>
      </c>
      <c r="AB456" s="129">
        <v>0</v>
      </c>
      <c r="AC456" s="129">
        <v>0</v>
      </c>
      <c r="AD456" s="129">
        <v>0</v>
      </c>
      <c r="AE456" s="129">
        <v>17</v>
      </c>
      <c r="AF456" s="129">
        <v>0</v>
      </c>
      <c r="AG456" s="129">
        <v>3478</v>
      </c>
      <c r="AH456" s="129">
        <v>6</v>
      </c>
      <c r="AI456" s="129">
        <v>0</v>
      </c>
      <c r="AJ456" s="129">
        <v>0</v>
      </c>
      <c r="AK456" s="129">
        <v>0</v>
      </c>
      <c r="AL456" s="129"/>
      <c r="AM456" s="129"/>
      <c r="AN456" s="129"/>
      <c r="AO456" s="129"/>
      <c r="AP456" s="129"/>
      <c r="AQ456" s="117">
        <f t="shared" si="405"/>
        <v>16306</v>
      </c>
      <c r="AS456" s="228">
        <v>13136</v>
      </c>
      <c r="AT456" s="183" t="s">
        <v>600</v>
      </c>
      <c r="AU456" s="129">
        <f>SUM(AS449,AS465,AS481)</f>
        <v>15341</v>
      </c>
      <c r="AW456" s="142">
        <f t="shared" si="407"/>
        <v>0</v>
      </c>
      <c r="AX456" s="142">
        <f t="shared" si="433"/>
        <v>0</v>
      </c>
      <c r="AY456" s="142">
        <f t="shared" si="434"/>
        <v>0</v>
      </c>
      <c r="AZ456" s="142">
        <f t="shared" si="435"/>
        <v>0</v>
      </c>
      <c r="BA456" s="142">
        <f t="shared" si="436"/>
        <v>0</v>
      </c>
      <c r="BB456" s="142">
        <f t="shared" si="437"/>
        <v>0</v>
      </c>
      <c r="BC456" s="142">
        <f t="shared" si="438"/>
        <v>0</v>
      </c>
      <c r="BD456" s="142">
        <f t="shared" si="439"/>
        <v>0</v>
      </c>
      <c r="BE456" s="142">
        <f t="shared" si="440"/>
        <v>0</v>
      </c>
      <c r="BF456" s="142">
        <f t="shared" si="441"/>
        <v>0</v>
      </c>
      <c r="BG456" s="142">
        <f t="shared" si="442"/>
        <v>0</v>
      </c>
      <c r="BH456" s="142">
        <f t="shared" si="443"/>
        <v>0</v>
      </c>
      <c r="BI456" s="142">
        <f t="shared" si="444"/>
        <v>0</v>
      </c>
      <c r="BJ456" s="142">
        <f t="shared" si="445"/>
        <v>0</v>
      </c>
      <c r="BK456" s="142">
        <f t="shared" si="446"/>
        <v>0</v>
      </c>
      <c r="BL456" s="142">
        <f t="shared" si="447"/>
        <v>0</v>
      </c>
      <c r="BM456" s="142">
        <f t="shared" si="408"/>
        <v>0</v>
      </c>
      <c r="BN456" s="142">
        <f t="shared" si="409"/>
        <v>0</v>
      </c>
      <c r="BO456" s="142">
        <f t="shared" si="410"/>
        <v>0</v>
      </c>
      <c r="BP456" s="142">
        <f t="shared" si="411"/>
        <v>0</v>
      </c>
      <c r="BQ456" s="142">
        <f t="shared" si="412"/>
        <v>0</v>
      </c>
      <c r="BR456" s="142">
        <f t="shared" si="413"/>
        <v>0</v>
      </c>
      <c r="BS456" s="142">
        <f t="shared" si="414"/>
        <v>0</v>
      </c>
      <c r="BT456" s="142">
        <f t="shared" si="415"/>
        <v>0</v>
      </c>
      <c r="BU456" s="142">
        <f t="shared" si="416"/>
        <v>0</v>
      </c>
      <c r="BV456" s="142">
        <f t="shared" si="417"/>
        <v>0</v>
      </c>
      <c r="BW456" s="142">
        <f t="shared" si="418"/>
        <v>0</v>
      </c>
      <c r="BX456" s="142">
        <f t="shared" si="419"/>
        <v>0</v>
      </c>
      <c r="BY456" s="142">
        <f t="shared" si="420"/>
        <v>0</v>
      </c>
      <c r="BZ456" s="142">
        <f t="shared" si="421"/>
        <v>0</v>
      </c>
      <c r="CA456" s="142">
        <f t="shared" si="422"/>
        <v>0</v>
      </c>
      <c r="CB456" s="142">
        <f t="shared" si="423"/>
        <v>0</v>
      </c>
      <c r="CC456" s="142">
        <f t="shared" si="424"/>
        <v>0</v>
      </c>
      <c r="CD456" s="142">
        <f t="shared" si="425"/>
        <v>0</v>
      </c>
      <c r="CE456" s="142">
        <f t="shared" si="426"/>
        <v>0</v>
      </c>
      <c r="CF456" s="142">
        <f t="shared" si="427"/>
        <v>0</v>
      </c>
      <c r="CG456" s="142">
        <f t="shared" si="428"/>
        <v>0</v>
      </c>
      <c r="CH456" s="142">
        <f t="shared" si="429"/>
        <v>0</v>
      </c>
      <c r="CI456" s="142">
        <f t="shared" si="430"/>
        <v>0</v>
      </c>
      <c r="CJ456" s="142">
        <f t="shared" si="431"/>
        <v>0</v>
      </c>
      <c r="CK456" s="142">
        <f t="shared" si="432"/>
        <v>0</v>
      </c>
    </row>
    <row r="457" spans="2:89" x14ac:dyDescent="0.2">
      <c r="B457" s="144" t="str">
        <f t="shared" si="404"/>
        <v>113. Desgravamen Consumos y Otros</v>
      </c>
      <c r="C457" s="129">
        <v>0</v>
      </c>
      <c r="D457" s="129">
        <v>0</v>
      </c>
      <c r="E457" s="129">
        <v>0</v>
      </c>
      <c r="F457" s="129">
        <v>0</v>
      </c>
      <c r="G457" s="129">
        <v>0</v>
      </c>
      <c r="H457" s="129">
        <v>0</v>
      </c>
      <c r="I457" s="129">
        <v>0</v>
      </c>
      <c r="J457" s="129">
        <v>0</v>
      </c>
      <c r="K457" s="129">
        <v>0</v>
      </c>
      <c r="L457" s="129">
        <v>0</v>
      </c>
      <c r="M457" s="129">
        <v>0</v>
      </c>
      <c r="N457" s="129">
        <v>0</v>
      </c>
      <c r="O457" s="129">
        <v>0</v>
      </c>
      <c r="P457" s="129">
        <v>0</v>
      </c>
      <c r="Q457" s="129">
        <v>0</v>
      </c>
      <c r="R457" s="129">
        <v>0</v>
      </c>
      <c r="S457" s="129">
        <v>0</v>
      </c>
      <c r="T457" s="129">
        <v>0</v>
      </c>
      <c r="U457" s="129">
        <v>0</v>
      </c>
      <c r="V457" s="129">
        <v>0</v>
      </c>
      <c r="W457" s="129">
        <v>0</v>
      </c>
      <c r="X457" s="129">
        <v>0</v>
      </c>
      <c r="Y457" s="129">
        <v>65016.999999999993</v>
      </c>
      <c r="Z457" s="129">
        <v>0</v>
      </c>
      <c r="AA457" s="129">
        <v>0</v>
      </c>
      <c r="AB457" s="129">
        <v>0</v>
      </c>
      <c r="AC457" s="129">
        <v>3296</v>
      </c>
      <c r="AD457" s="129">
        <v>0</v>
      </c>
      <c r="AE457" s="129">
        <v>0</v>
      </c>
      <c r="AF457" s="129">
        <v>0</v>
      </c>
      <c r="AG457" s="129">
        <v>6064</v>
      </c>
      <c r="AH457" s="129">
        <v>0</v>
      </c>
      <c r="AI457" s="129">
        <v>0</v>
      </c>
      <c r="AJ457" s="129">
        <v>0</v>
      </c>
      <c r="AK457" s="129">
        <v>0</v>
      </c>
      <c r="AL457" s="129"/>
      <c r="AM457" s="129"/>
      <c r="AN457" s="129"/>
      <c r="AO457" s="129"/>
      <c r="AP457" s="129"/>
      <c r="AQ457" s="117">
        <f t="shared" si="405"/>
        <v>74377</v>
      </c>
      <c r="AS457" s="228">
        <v>53738</v>
      </c>
      <c r="AT457" s="183" t="s">
        <v>601</v>
      </c>
      <c r="AU457" s="129">
        <f>SUM(AS500:AS501)</f>
        <v>164980</v>
      </c>
      <c r="AW457" s="142">
        <f t="shared" si="407"/>
        <v>0</v>
      </c>
      <c r="AX457" s="142">
        <f t="shared" si="433"/>
        <v>0</v>
      </c>
      <c r="AY457" s="142">
        <f t="shared" si="434"/>
        <v>0</v>
      </c>
      <c r="AZ457" s="142">
        <f t="shared" si="435"/>
        <v>0</v>
      </c>
      <c r="BA457" s="142">
        <f t="shared" si="436"/>
        <v>0</v>
      </c>
      <c r="BB457" s="142">
        <f t="shared" si="437"/>
        <v>0</v>
      </c>
      <c r="BC457" s="142">
        <f t="shared" si="438"/>
        <v>0</v>
      </c>
      <c r="BD457" s="142">
        <f t="shared" si="439"/>
        <v>0</v>
      </c>
      <c r="BE457" s="142">
        <f t="shared" si="440"/>
        <v>0</v>
      </c>
      <c r="BF457" s="142">
        <f t="shared" si="441"/>
        <v>0</v>
      </c>
      <c r="BG457" s="142">
        <f t="shared" si="442"/>
        <v>0</v>
      </c>
      <c r="BH457" s="142">
        <f t="shared" si="443"/>
        <v>0</v>
      </c>
      <c r="BI457" s="142">
        <f t="shared" si="444"/>
        <v>0</v>
      </c>
      <c r="BJ457" s="142">
        <f t="shared" si="445"/>
        <v>0</v>
      </c>
      <c r="BK457" s="142">
        <f t="shared" si="446"/>
        <v>0</v>
      </c>
      <c r="BL457" s="142">
        <f t="shared" si="447"/>
        <v>0</v>
      </c>
      <c r="BM457" s="142">
        <f t="shared" si="408"/>
        <v>0</v>
      </c>
      <c r="BN457" s="142">
        <f t="shared" si="409"/>
        <v>0</v>
      </c>
      <c r="BO457" s="142">
        <f t="shared" si="410"/>
        <v>0</v>
      </c>
      <c r="BP457" s="142">
        <f t="shared" si="411"/>
        <v>0</v>
      </c>
      <c r="BQ457" s="142">
        <f t="shared" si="412"/>
        <v>0</v>
      </c>
      <c r="BR457" s="142">
        <f t="shared" si="413"/>
        <v>0</v>
      </c>
      <c r="BS457" s="142">
        <f t="shared" si="414"/>
        <v>0</v>
      </c>
      <c r="BT457" s="142">
        <f t="shared" si="415"/>
        <v>0</v>
      </c>
      <c r="BU457" s="142">
        <f t="shared" si="416"/>
        <v>0</v>
      </c>
      <c r="BV457" s="142">
        <f t="shared" si="417"/>
        <v>0</v>
      </c>
      <c r="BW457" s="142">
        <f t="shared" si="418"/>
        <v>0</v>
      </c>
      <c r="BX457" s="142">
        <f t="shared" si="419"/>
        <v>0</v>
      </c>
      <c r="BY457" s="142">
        <f t="shared" si="420"/>
        <v>0</v>
      </c>
      <c r="BZ457" s="142">
        <f t="shared" si="421"/>
        <v>0</v>
      </c>
      <c r="CA457" s="142">
        <f t="shared" si="422"/>
        <v>0</v>
      </c>
      <c r="CB457" s="142">
        <f t="shared" si="423"/>
        <v>0</v>
      </c>
      <c r="CC457" s="142">
        <f t="shared" si="424"/>
        <v>0</v>
      </c>
      <c r="CD457" s="142">
        <f t="shared" si="425"/>
        <v>0</v>
      </c>
      <c r="CE457" s="142">
        <f t="shared" si="426"/>
        <v>0</v>
      </c>
      <c r="CF457" s="142">
        <f t="shared" si="427"/>
        <v>0</v>
      </c>
      <c r="CG457" s="142">
        <f t="shared" si="428"/>
        <v>0</v>
      </c>
      <c r="CH457" s="142">
        <f t="shared" si="429"/>
        <v>0</v>
      </c>
      <c r="CI457" s="142">
        <f t="shared" si="430"/>
        <v>0</v>
      </c>
      <c r="CJ457" s="142">
        <f t="shared" si="431"/>
        <v>0</v>
      </c>
      <c r="CK457" s="142">
        <f t="shared" si="432"/>
        <v>0</v>
      </c>
    </row>
    <row r="458" spans="2:89" x14ac:dyDescent="0.2">
      <c r="B458" s="144" t="str">
        <f t="shared" si="404"/>
        <v>114. SOAP</v>
      </c>
      <c r="C458" s="129">
        <v>0</v>
      </c>
      <c r="D458" s="129">
        <v>0</v>
      </c>
      <c r="E458" s="129">
        <v>0</v>
      </c>
      <c r="F458" s="129">
        <v>0</v>
      </c>
      <c r="G458" s="129">
        <v>0</v>
      </c>
      <c r="H458" s="129">
        <v>0</v>
      </c>
      <c r="I458" s="129">
        <v>0</v>
      </c>
      <c r="J458" s="129">
        <v>0</v>
      </c>
      <c r="K458" s="129">
        <v>0</v>
      </c>
      <c r="L458" s="129">
        <v>0</v>
      </c>
      <c r="M458" s="129">
        <v>0</v>
      </c>
      <c r="N458" s="129">
        <v>0</v>
      </c>
      <c r="O458" s="129">
        <v>0</v>
      </c>
      <c r="P458" s="129">
        <v>0</v>
      </c>
      <c r="Q458" s="129">
        <v>0</v>
      </c>
      <c r="R458" s="129">
        <v>0</v>
      </c>
      <c r="S458" s="129">
        <v>0</v>
      </c>
      <c r="T458" s="129">
        <v>0</v>
      </c>
      <c r="U458" s="129">
        <v>0</v>
      </c>
      <c r="V458" s="129">
        <v>0</v>
      </c>
      <c r="W458" s="129">
        <v>0</v>
      </c>
      <c r="X458" s="129">
        <v>0</v>
      </c>
      <c r="Y458" s="129">
        <v>0</v>
      </c>
      <c r="Z458" s="129">
        <v>0</v>
      </c>
      <c r="AA458" s="129">
        <v>442732</v>
      </c>
      <c r="AB458" s="129">
        <v>0</v>
      </c>
      <c r="AC458" s="129">
        <v>0</v>
      </c>
      <c r="AD458" s="129">
        <v>0</v>
      </c>
      <c r="AE458" s="129">
        <v>0</v>
      </c>
      <c r="AF458" s="129">
        <v>0</v>
      </c>
      <c r="AG458" s="129">
        <v>0</v>
      </c>
      <c r="AH458" s="129">
        <v>0</v>
      </c>
      <c r="AI458" s="129">
        <v>0</v>
      </c>
      <c r="AJ458" s="129">
        <v>0</v>
      </c>
      <c r="AK458" s="129">
        <v>0</v>
      </c>
      <c r="AL458" s="129"/>
      <c r="AM458" s="129"/>
      <c r="AN458" s="129"/>
      <c r="AO458" s="129"/>
      <c r="AP458" s="129"/>
      <c r="AQ458" s="117">
        <f t="shared" si="405"/>
        <v>442732</v>
      </c>
      <c r="AS458" s="228">
        <v>525043</v>
      </c>
      <c r="AT458" s="183" t="s">
        <v>602</v>
      </c>
      <c r="AU458" s="129">
        <f>SUM(AS450,AS466,AS482)</f>
        <v>1300</v>
      </c>
      <c r="AW458" s="142">
        <f t="shared" si="407"/>
        <v>0</v>
      </c>
      <c r="AX458" s="142">
        <f t="shared" si="433"/>
        <v>0</v>
      </c>
      <c r="AY458" s="142">
        <f t="shared" si="434"/>
        <v>0</v>
      </c>
      <c r="AZ458" s="142">
        <f t="shared" si="435"/>
        <v>0</v>
      </c>
      <c r="BA458" s="142">
        <f t="shared" si="436"/>
        <v>0</v>
      </c>
      <c r="BB458" s="142">
        <f t="shared" si="437"/>
        <v>0</v>
      </c>
      <c r="BC458" s="142">
        <f t="shared" si="438"/>
        <v>0</v>
      </c>
      <c r="BD458" s="142">
        <f t="shared" si="439"/>
        <v>0</v>
      </c>
      <c r="BE458" s="142">
        <f t="shared" si="440"/>
        <v>0</v>
      </c>
      <c r="BF458" s="142">
        <f t="shared" si="441"/>
        <v>0</v>
      </c>
      <c r="BG458" s="142">
        <f t="shared" si="442"/>
        <v>0</v>
      </c>
      <c r="BH458" s="142">
        <f t="shared" si="443"/>
        <v>0</v>
      </c>
      <c r="BI458" s="142">
        <f t="shared" si="444"/>
        <v>0</v>
      </c>
      <c r="BJ458" s="142">
        <f t="shared" si="445"/>
        <v>0</v>
      </c>
      <c r="BK458" s="142">
        <f t="shared" si="446"/>
        <v>0</v>
      </c>
      <c r="BL458" s="142">
        <f t="shared" si="447"/>
        <v>0</v>
      </c>
      <c r="BM458" s="142">
        <f t="shared" si="408"/>
        <v>0</v>
      </c>
      <c r="BN458" s="142">
        <f t="shared" si="409"/>
        <v>0</v>
      </c>
      <c r="BO458" s="142">
        <f t="shared" si="410"/>
        <v>0</v>
      </c>
      <c r="BP458" s="142">
        <f t="shared" si="411"/>
        <v>0</v>
      </c>
      <c r="BQ458" s="142">
        <f t="shared" si="412"/>
        <v>0</v>
      </c>
      <c r="BR458" s="142">
        <f t="shared" si="413"/>
        <v>0</v>
      </c>
      <c r="BS458" s="142">
        <f t="shared" si="414"/>
        <v>0</v>
      </c>
      <c r="BT458" s="142">
        <f t="shared" si="415"/>
        <v>0</v>
      </c>
      <c r="BU458" s="142">
        <f t="shared" si="416"/>
        <v>0</v>
      </c>
      <c r="BV458" s="142">
        <f t="shared" si="417"/>
        <v>0</v>
      </c>
      <c r="BW458" s="142">
        <f t="shared" si="418"/>
        <v>0</v>
      </c>
      <c r="BX458" s="142">
        <f t="shared" si="419"/>
        <v>0</v>
      </c>
      <c r="BY458" s="142">
        <f t="shared" si="420"/>
        <v>0</v>
      </c>
      <c r="BZ458" s="142">
        <f t="shared" si="421"/>
        <v>0</v>
      </c>
      <c r="CA458" s="142">
        <f t="shared" si="422"/>
        <v>0</v>
      </c>
      <c r="CB458" s="142">
        <f t="shared" si="423"/>
        <v>0</v>
      </c>
      <c r="CC458" s="142">
        <f t="shared" si="424"/>
        <v>0</v>
      </c>
      <c r="CD458" s="142">
        <f t="shared" si="425"/>
        <v>0</v>
      </c>
      <c r="CE458" s="142">
        <f t="shared" si="426"/>
        <v>0</v>
      </c>
      <c r="CF458" s="142">
        <f t="shared" si="427"/>
        <v>0</v>
      </c>
      <c r="CG458" s="142">
        <f t="shared" si="428"/>
        <v>0</v>
      </c>
      <c r="CH458" s="142">
        <f t="shared" si="429"/>
        <v>0</v>
      </c>
      <c r="CI458" s="142">
        <f t="shared" si="430"/>
        <v>0</v>
      </c>
      <c r="CJ458" s="142">
        <f t="shared" si="431"/>
        <v>0</v>
      </c>
      <c r="CK458" s="142">
        <f t="shared" si="432"/>
        <v>0</v>
      </c>
    </row>
    <row r="459" spans="2:89" x14ac:dyDescent="0.2">
      <c r="B459" s="144" t="str">
        <f t="shared" si="404"/>
        <v>150. Otros</v>
      </c>
      <c r="C459" s="129">
        <v>0</v>
      </c>
      <c r="D459" s="129">
        <v>0</v>
      </c>
      <c r="E459" s="129">
        <v>0</v>
      </c>
      <c r="F459" s="129">
        <v>0</v>
      </c>
      <c r="G459" s="129">
        <v>0</v>
      </c>
      <c r="H459" s="129">
        <v>0</v>
      </c>
      <c r="I459" s="129">
        <v>0</v>
      </c>
      <c r="J459" s="129">
        <v>0</v>
      </c>
      <c r="K459" s="129">
        <v>0</v>
      </c>
      <c r="L459" s="129">
        <v>0</v>
      </c>
      <c r="M459" s="129">
        <v>0</v>
      </c>
      <c r="N459" s="129">
        <v>0</v>
      </c>
      <c r="O459" s="129">
        <v>0</v>
      </c>
      <c r="P459" s="129">
        <v>0</v>
      </c>
      <c r="Q459" s="129">
        <v>0</v>
      </c>
      <c r="R459" s="129">
        <v>3026</v>
      </c>
      <c r="S459" s="129">
        <v>0</v>
      </c>
      <c r="T459" s="129">
        <v>0</v>
      </c>
      <c r="U459" s="129">
        <v>0</v>
      </c>
      <c r="V459" s="129">
        <v>0</v>
      </c>
      <c r="W459" s="129">
        <v>0</v>
      </c>
      <c r="X459" s="129">
        <v>0</v>
      </c>
      <c r="Y459" s="129">
        <v>0</v>
      </c>
      <c r="Z459" s="129">
        <v>0</v>
      </c>
      <c r="AA459" s="129">
        <v>0</v>
      </c>
      <c r="AB459" s="129">
        <v>0</v>
      </c>
      <c r="AC459" s="129">
        <v>0</v>
      </c>
      <c r="AD459" s="129">
        <v>0</v>
      </c>
      <c r="AE459" s="129">
        <v>0</v>
      </c>
      <c r="AF459" s="129">
        <v>0</v>
      </c>
      <c r="AG459" s="129">
        <v>0</v>
      </c>
      <c r="AH459" s="129">
        <v>0</v>
      </c>
      <c r="AI459" s="129">
        <v>0</v>
      </c>
      <c r="AJ459" s="129">
        <v>0</v>
      </c>
      <c r="AK459" s="129">
        <v>0</v>
      </c>
      <c r="AL459" s="129"/>
      <c r="AM459" s="129"/>
      <c r="AN459" s="129"/>
      <c r="AO459" s="129"/>
      <c r="AP459" s="129"/>
      <c r="AQ459" s="117">
        <f t="shared" si="405"/>
        <v>3026</v>
      </c>
      <c r="AS459" s="228">
        <v>3447</v>
      </c>
      <c r="AT459" s="183" t="s">
        <v>603</v>
      </c>
      <c r="AU459" s="129">
        <f>SUM(AS458,AS474,AS490,AS490)</f>
        <v>525043</v>
      </c>
      <c r="AW459" s="142">
        <f t="shared" si="407"/>
        <v>0</v>
      </c>
      <c r="AX459" s="142">
        <f t="shared" si="433"/>
        <v>0</v>
      </c>
      <c r="AY459" s="142">
        <f t="shared" si="434"/>
        <v>0</v>
      </c>
      <c r="AZ459" s="142">
        <f t="shared" si="435"/>
        <v>0</v>
      </c>
      <c r="BA459" s="142">
        <f t="shared" si="436"/>
        <v>0</v>
      </c>
      <c r="BB459" s="142">
        <f t="shared" si="437"/>
        <v>0</v>
      </c>
      <c r="BC459" s="142">
        <f t="shared" si="438"/>
        <v>0</v>
      </c>
      <c r="BD459" s="142">
        <f t="shared" si="439"/>
        <v>0</v>
      </c>
      <c r="BE459" s="142">
        <f t="shared" si="440"/>
        <v>0</v>
      </c>
      <c r="BF459" s="142">
        <f t="shared" si="441"/>
        <v>0</v>
      </c>
      <c r="BG459" s="142">
        <f t="shared" si="442"/>
        <v>0</v>
      </c>
      <c r="BH459" s="142">
        <f t="shared" si="443"/>
        <v>0</v>
      </c>
      <c r="BI459" s="142">
        <f t="shared" si="444"/>
        <v>0</v>
      </c>
      <c r="BJ459" s="142">
        <f t="shared" si="445"/>
        <v>0</v>
      </c>
      <c r="BK459" s="142">
        <f t="shared" si="446"/>
        <v>0</v>
      </c>
      <c r="BL459" s="142">
        <f t="shared" si="447"/>
        <v>0</v>
      </c>
      <c r="BM459" s="142">
        <f t="shared" si="408"/>
        <v>0</v>
      </c>
      <c r="BN459" s="142">
        <f t="shared" si="409"/>
        <v>0</v>
      </c>
      <c r="BO459" s="142">
        <f t="shared" si="410"/>
        <v>0</v>
      </c>
      <c r="BP459" s="142">
        <f t="shared" si="411"/>
        <v>0</v>
      </c>
      <c r="BQ459" s="142">
        <f t="shared" si="412"/>
        <v>0</v>
      </c>
      <c r="BR459" s="142">
        <f t="shared" si="413"/>
        <v>0</v>
      </c>
      <c r="BS459" s="142">
        <f t="shared" si="414"/>
        <v>0</v>
      </c>
      <c r="BT459" s="142">
        <f t="shared" si="415"/>
        <v>0</v>
      </c>
      <c r="BU459" s="142">
        <f t="shared" si="416"/>
        <v>0</v>
      </c>
      <c r="BV459" s="142">
        <f t="shared" si="417"/>
        <v>0</v>
      </c>
      <c r="BW459" s="142">
        <f t="shared" si="418"/>
        <v>0</v>
      </c>
      <c r="BX459" s="142">
        <f t="shared" si="419"/>
        <v>0</v>
      </c>
      <c r="BY459" s="142">
        <f t="shared" si="420"/>
        <v>0</v>
      </c>
      <c r="BZ459" s="142">
        <f t="shared" si="421"/>
        <v>0</v>
      </c>
      <c r="CA459" s="142">
        <f t="shared" si="422"/>
        <v>0</v>
      </c>
      <c r="CB459" s="142">
        <f t="shared" si="423"/>
        <v>0</v>
      </c>
      <c r="CC459" s="142">
        <f t="shared" si="424"/>
        <v>0</v>
      </c>
      <c r="CD459" s="142">
        <f t="shared" si="425"/>
        <v>0</v>
      </c>
      <c r="CE459" s="142">
        <f t="shared" si="426"/>
        <v>0</v>
      </c>
      <c r="CF459" s="142">
        <f t="shared" si="427"/>
        <v>0</v>
      </c>
      <c r="CG459" s="142">
        <f t="shared" si="428"/>
        <v>0</v>
      </c>
      <c r="CH459" s="142">
        <f t="shared" si="429"/>
        <v>0</v>
      </c>
      <c r="CI459" s="142">
        <f t="shared" si="430"/>
        <v>0</v>
      </c>
      <c r="CJ459" s="142">
        <f t="shared" si="431"/>
        <v>0</v>
      </c>
      <c r="CK459" s="142">
        <f t="shared" si="432"/>
        <v>0</v>
      </c>
    </row>
    <row r="460" spans="2:89" x14ac:dyDescent="0.2">
      <c r="B460" s="136" t="str">
        <f t="shared" si="404"/>
        <v>Colectivos Tradicionales</v>
      </c>
      <c r="C460" s="126"/>
      <c r="D460" s="126"/>
      <c r="E460" s="126"/>
      <c r="F460" s="126"/>
      <c r="G460" s="126"/>
      <c r="H460" s="126"/>
      <c r="I460" s="126"/>
      <c r="J460" s="126"/>
      <c r="K460" s="126"/>
      <c r="L460" s="126"/>
      <c r="M460" s="126"/>
      <c r="N460" s="126"/>
      <c r="O460" s="126"/>
      <c r="P460" s="126"/>
      <c r="Q460" s="126"/>
      <c r="R460" s="126"/>
      <c r="S460" s="126"/>
      <c r="T460" s="126"/>
      <c r="U460" s="126"/>
      <c r="V460" s="126"/>
      <c r="W460" s="126"/>
      <c r="X460" s="126"/>
      <c r="Y460" s="126"/>
      <c r="Z460" s="126"/>
      <c r="AA460" s="126"/>
      <c r="AB460" s="126"/>
      <c r="AC460" s="126"/>
      <c r="AD460" s="126"/>
      <c r="AE460" s="126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23"/>
      <c r="AS460" s="23"/>
      <c r="AT460" s="183" t="s">
        <v>604</v>
      </c>
      <c r="AU460" s="129">
        <f>SUM(AS459,AS475,AS491)</f>
        <v>3808</v>
      </c>
    </row>
    <row r="461" spans="2:89" x14ac:dyDescent="0.2">
      <c r="B461" s="144" t="str">
        <f t="shared" si="404"/>
        <v>201. Vida Entera</v>
      </c>
      <c r="C461" s="129">
        <v>0</v>
      </c>
      <c r="D461" s="129">
        <v>0</v>
      </c>
      <c r="E461" s="129">
        <v>0</v>
      </c>
      <c r="F461" s="129">
        <v>0</v>
      </c>
      <c r="G461" s="129">
        <v>0</v>
      </c>
      <c r="H461" s="129">
        <v>0</v>
      </c>
      <c r="I461" s="129">
        <v>0</v>
      </c>
      <c r="J461" s="129">
        <v>0</v>
      </c>
      <c r="K461" s="129">
        <v>0</v>
      </c>
      <c r="L461" s="129">
        <v>0</v>
      </c>
      <c r="M461" s="129">
        <v>0</v>
      </c>
      <c r="N461" s="129">
        <v>0</v>
      </c>
      <c r="O461" s="129">
        <v>0</v>
      </c>
      <c r="P461" s="129">
        <v>0</v>
      </c>
      <c r="Q461" s="129">
        <v>0</v>
      </c>
      <c r="R461" s="129">
        <v>0</v>
      </c>
      <c r="S461" s="129">
        <v>0</v>
      </c>
      <c r="T461" s="129">
        <v>0</v>
      </c>
      <c r="U461" s="129">
        <v>0</v>
      </c>
      <c r="V461" s="129">
        <v>0</v>
      </c>
      <c r="W461" s="129">
        <v>0</v>
      </c>
      <c r="X461" s="129">
        <v>0</v>
      </c>
      <c r="Y461" s="129">
        <v>0</v>
      </c>
      <c r="Z461" s="129">
        <v>0</v>
      </c>
      <c r="AA461" s="129">
        <v>0</v>
      </c>
      <c r="AB461" s="129">
        <v>0</v>
      </c>
      <c r="AC461" s="129">
        <v>0</v>
      </c>
      <c r="AD461" s="129">
        <v>0</v>
      </c>
      <c r="AE461" s="129">
        <v>0</v>
      </c>
      <c r="AF461" s="129">
        <v>0</v>
      </c>
      <c r="AG461" s="129">
        <v>0</v>
      </c>
      <c r="AH461" s="129">
        <v>0</v>
      </c>
      <c r="AI461" s="129">
        <v>0</v>
      </c>
      <c r="AJ461" s="129">
        <v>0</v>
      </c>
      <c r="AK461" s="129">
        <v>0</v>
      </c>
      <c r="AL461" s="129"/>
      <c r="AM461" s="129"/>
      <c r="AN461" s="129"/>
      <c r="AO461" s="129"/>
      <c r="AP461" s="129"/>
      <c r="AQ461" s="117">
        <f t="shared" ref="AQ461:AQ475" si="448">SUM(C461:AP461)</f>
        <v>0</v>
      </c>
      <c r="AS461" s="228">
        <v>0</v>
      </c>
      <c r="AT461" s="183" t="s">
        <v>605</v>
      </c>
      <c r="AU461" s="129">
        <f>SUM(AU462:AU464)</f>
        <v>634740</v>
      </c>
      <c r="AW461" s="142">
        <f>IF(AND(C266=0,C461=0),0,IF(ISERROR(C266/C461),1000,0))</f>
        <v>0</v>
      </c>
      <c r="AX461" s="142">
        <f t="shared" ref="AX461:CK467" si="449">IF(AND(D266=0,D461=0),0,IF(ISERROR(D266/D461),1000,0))</f>
        <v>0</v>
      </c>
      <c r="AY461" s="142">
        <f t="shared" si="449"/>
        <v>0</v>
      </c>
      <c r="AZ461" s="142">
        <f t="shared" si="449"/>
        <v>0</v>
      </c>
      <c r="BA461" s="142">
        <f t="shared" si="449"/>
        <v>0</v>
      </c>
      <c r="BB461" s="142">
        <f t="shared" si="449"/>
        <v>0</v>
      </c>
      <c r="BC461" s="142">
        <f t="shared" si="449"/>
        <v>0</v>
      </c>
      <c r="BD461" s="142">
        <f t="shared" si="449"/>
        <v>0</v>
      </c>
      <c r="BE461" s="142">
        <f t="shared" si="449"/>
        <v>0</v>
      </c>
      <c r="BF461" s="142">
        <f t="shared" si="449"/>
        <v>0</v>
      </c>
      <c r="BG461" s="142">
        <f t="shared" si="449"/>
        <v>0</v>
      </c>
      <c r="BH461" s="142">
        <f t="shared" si="449"/>
        <v>0</v>
      </c>
      <c r="BI461" s="142">
        <f t="shared" si="449"/>
        <v>0</v>
      </c>
      <c r="BJ461" s="142">
        <f t="shared" si="449"/>
        <v>0</v>
      </c>
      <c r="BK461" s="142">
        <f t="shared" si="449"/>
        <v>0</v>
      </c>
      <c r="BL461" s="142">
        <f t="shared" si="449"/>
        <v>0</v>
      </c>
      <c r="BM461" s="142">
        <f t="shared" si="449"/>
        <v>0</v>
      </c>
      <c r="BN461" s="142">
        <f t="shared" si="449"/>
        <v>0</v>
      </c>
      <c r="BO461" s="142">
        <f t="shared" si="449"/>
        <v>0</v>
      </c>
      <c r="BP461" s="142">
        <f t="shared" si="449"/>
        <v>0</v>
      </c>
      <c r="BQ461" s="142">
        <f t="shared" si="449"/>
        <v>0</v>
      </c>
      <c r="BR461" s="142">
        <f t="shared" si="449"/>
        <v>0</v>
      </c>
      <c r="BS461" s="142">
        <f t="shared" si="449"/>
        <v>0</v>
      </c>
      <c r="BT461" s="142">
        <f t="shared" si="449"/>
        <v>0</v>
      </c>
      <c r="BU461" s="142">
        <f t="shared" si="449"/>
        <v>0</v>
      </c>
      <c r="BV461" s="142">
        <f t="shared" si="449"/>
        <v>0</v>
      </c>
      <c r="BW461" s="142">
        <f t="shared" si="449"/>
        <v>0</v>
      </c>
      <c r="BX461" s="142">
        <f t="shared" si="449"/>
        <v>0</v>
      </c>
      <c r="BY461" s="142">
        <f t="shared" si="449"/>
        <v>0</v>
      </c>
      <c r="BZ461" s="142">
        <f t="shared" si="449"/>
        <v>0</v>
      </c>
      <c r="CA461" s="142">
        <f t="shared" si="449"/>
        <v>0</v>
      </c>
      <c r="CB461" s="142">
        <f t="shared" si="449"/>
        <v>0</v>
      </c>
      <c r="CC461" s="142">
        <f t="shared" si="449"/>
        <v>0</v>
      </c>
      <c r="CD461" s="142">
        <f t="shared" si="449"/>
        <v>0</v>
      </c>
      <c r="CE461" s="142">
        <f t="shared" si="449"/>
        <v>0</v>
      </c>
      <c r="CF461" s="142">
        <f t="shared" si="449"/>
        <v>0</v>
      </c>
      <c r="CG461" s="142">
        <f t="shared" si="449"/>
        <v>0</v>
      </c>
      <c r="CH461" s="142">
        <f t="shared" si="449"/>
        <v>0</v>
      </c>
      <c r="CI461" s="142">
        <f t="shared" si="449"/>
        <v>0</v>
      </c>
      <c r="CJ461" s="142">
        <f t="shared" si="449"/>
        <v>0</v>
      </c>
      <c r="CK461" s="142">
        <f t="shared" si="449"/>
        <v>0</v>
      </c>
    </row>
    <row r="462" spans="2:89" x14ac:dyDescent="0.2">
      <c r="B462" s="144" t="str">
        <f t="shared" si="404"/>
        <v>202. Temporal de Vida</v>
      </c>
      <c r="C462" s="129">
        <v>0</v>
      </c>
      <c r="D462" s="129">
        <v>0</v>
      </c>
      <c r="E462" s="129">
        <v>36</v>
      </c>
      <c r="F462" s="129">
        <v>1218</v>
      </c>
      <c r="G462" s="129">
        <v>3232</v>
      </c>
      <c r="H462" s="129">
        <v>1</v>
      </c>
      <c r="I462" s="129">
        <v>486</v>
      </c>
      <c r="J462" s="129">
        <v>1378</v>
      </c>
      <c r="K462" s="129">
        <v>0</v>
      </c>
      <c r="L462" s="129">
        <v>1700</v>
      </c>
      <c r="M462" s="129">
        <v>0</v>
      </c>
      <c r="N462" s="129">
        <v>0</v>
      </c>
      <c r="O462" s="129">
        <v>0</v>
      </c>
      <c r="P462" s="129">
        <v>4</v>
      </c>
      <c r="Q462" s="129">
        <v>0</v>
      </c>
      <c r="R462" s="129">
        <v>2350</v>
      </c>
      <c r="S462" s="129">
        <v>0</v>
      </c>
      <c r="T462" s="129">
        <v>0</v>
      </c>
      <c r="U462" s="129">
        <v>314</v>
      </c>
      <c r="V462" s="129">
        <v>0</v>
      </c>
      <c r="W462" s="129">
        <v>0</v>
      </c>
      <c r="X462" s="129">
        <v>2</v>
      </c>
      <c r="Y462" s="129">
        <v>2220</v>
      </c>
      <c r="Z462" s="129">
        <v>6388</v>
      </c>
      <c r="AA462" s="129">
        <v>8</v>
      </c>
      <c r="AB462" s="129">
        <v>0</v>
      </c>
      <c r="AC462" s="129">
        <v>2</v>
      </c>
      <c r="AD462" s="129">
        <v>0</v>
      </c>
      <c r="AE462" s="129">
        <v>0</v>
      </c>
      <c r="AF462" s="129">
        <v>0</v>
      </c>
      <c r="AG462" s="129">
        <v>24</v>
      </c>
      <c r="AH462" s="129">
        <v>388</v>
      </c>
      <c r="AI462" s="129">
        <v>1</v>
      </c>
      <c r="AJ462" s="129">
        <v>613</v>
      </c>
      <c r="AK462" s="129">
        <v>69</v>
      </c>
      <c r="AL462" s="129"/>
      <c r="AM462" s="129"/>
      <c r="AN462" s="129"/>
      <c r="AO462" s="129"/>
      <c r="AP462" s="129"/>
      <c r="AQ462" s="117">
        <f t="shared" si="448"/>
        <v>20434</v>
      </c>
      <c r="AS462" s="228">
        <v>27386</v>
      </c>
      <c r="AT462" s="215" t="s">
        <v>592</v>
      </c>
      <c r="AU462" s="129">
        <f>SUM(AS494:AS495)</f>
        <v>508170</v>
      </c>
      <c r="AW462" s="142">
        <f t="shared" ref="AW462:AW475" si="450">IF(AND(C267=0,C462=0),0,IF(ISERROR(C267/C462),1000,0))</f>
        <v>0</v>
      </c>
      <c r="AX462" s="142">
        <f t="shared" si="449"/>
        <v>0</v>
      </c>
      <c r="AY462" s="142">
        <f t="shared" si="449"/>
        <v>0</v>
      </c>
      <c r="AZ462" s="142">
        <f t="shared" si="449"/>
        <v>0</v>
      </c>
      <c r="BA462" s="142">
        <f t="shared" si="449"/>
        <v>0</v>
      </c>
      <c r="BB462" s="142">
        <f t="shared" si="449"/>
        <v>0</v>
      </c>
      <c r="BC462" s="142">
        <f t="shared" si="449"/>
        <v>0</v>
      </c>
      <c r="BD462" s="142">
        <f t="shared" si="449"/>
        <v>0</v>
      </c>
      <c r="BE462" s="142">
        <f t="shared" si="449"/>
        <v>0</v>
      </c>
      <c r="BF462" s="142">
        <f t="shared" si="449"/>
        <v>0</v>
      </c>
      <c r="BG462" s="142">
        <f t="shared" si="449"/>
        <v>0</v>
      </c>
      <c r="BH462" s="142">
        <f t="shared" si="449"/>
        <v>0</v>
      </c>
      <c r="BI462" s="142">
        <f t="shared" si="449"/>
        <v>0</v>
      </c>
      <c r="BJ462" s="142">
        <f t="shared" si="449"/>
        <v>0</v>
      </c>
      <c r="BK462" s="142">
        <f t="shared" si="449"/>
        <v>0</v>
      </c>
      <c r="BL462" s="142">
        <f t="shared" si="449"/>
        <v>0</v>
      </c>
      <c r="BM462" s="142">
        <f t="shared" si="449"/>
        <v>0</v>
      </c>
      <c r="BN462" s="142">
        <f t="shared" si="449"/>
        <v>0</v>
      </c>
      <c r="BO462" s="142">
        <f t="shared" si="449"/>
        <v>0</v>
      </c>
      <c r="BP462" s="142">
        <f t="shared" si="449"/>
        <v>0</v>
      </c>
      <c r="BQ462" s="142">
        <f t="shared" si="449"/>
        <v>0</v>
      </c>
      <c r="BR462" s="142">
        <f t="shared" si="449"/>
        <v>0</v>
      </c>
      <c r="BS462" s="142">
        <f t="shared" si="449"/>
        <v>0</v>
      </c>
      <c r="BT462" s="142">
        <f t="shared" si="449"/>
        <v>0</v>
      </c>
      <c r="BU462" s="142">
        <f t="shared" si="449"/>
        <v>0</v>
      </c>
      <c r="BV462" s="142">
        <f t="shared" si="449"/>
        <v>0</v>
      </c>
      <c r="BW462" s="142">
        <f t="shared" si="449"/>
        <v>0</v>
      </c>
      <c r="BX462" s="142">
        <f t="shared" si="449"/>
        <v>0</v>
      </c>
      <c r="BY462" s="142">
        <f t="shared" si="449"/>
        <v>0</v>
      </c>
      <c r="BZ462" s="142">
        <f t="shared" si="449"/>
        <v>0</v>
      </c>
      <c r="CA462" s="142">
        <f t="shared" si="449"/>
        <v>0</v>
      </c>
      <c r="CB462" s="142">
        <f t="shared" si="449"/>
        <v>0</v>
      </c>
      <c r="CC462" s="142">
        <f t="shared" si="449"/>
        <v>0</v>
      </c>
      <c r="CD462" s="142">
        <f t="shared" si="449"/>
        <v>0</v>
      </c>
      <c r="CE462" s="142">
        <f t="shared" si="449"/>
        <v>0</v>
      </c>
      <c r="CF462" s="142">
        <f t="shared" si="449"/>
        <v>0</v>
      </c>
      <c r="CG462" s="142">
        <f t="shared" si="449"/>
        <v>0</v>
      </c>
      <c r="CH462" s="142">
        <f t="shared" si="449"/>
        <v>0</v>
      </c>
      <c r="CI462" s="142">
        <f t="shared" si="449"/>
        <v>0</v>
      </c>
      <c r="CJ462" s="142">
        <f t="shared" si="449"/>
        <v>0</v>
      </c>
      <c r="CK462" s="142">
        <f t="shared" si="449"/>
        <v>0</v>
      </c>
    </row>
    <row r="463" spans="2:89" x14ac:dyDescent="0.2">
      <c r="B463" s="144" t="str">
        <f t="shared" si="404"/>
        <v>203. Seguros con Cuenta Única de inversión (CUI)</v>
      </c>
      <c r="C463" s="129">
        <v>0</v>
      </c>
      <c r="D463" s="129">
        <v>0</v>
      </c>
      <c r="E463" s="129">
        <v>0</v>
      </c>
      <c r="F463" s="129">
        <v>0</v>
      </c>
      <c r="G463" s="129">
        <v>0</v>
      </c>
      <c r="H463" s="129">
        <v>0</v>
      </c>
      <c r="I463" s="129">
        <v>0</v>
      </c>
      <c r="J463" s="129">
        <v>0</v>
      </c>
      <c r="K463" s="129">
        <v>0</v>
      </c>
      <c r="L463" s="129">
        <v>24</v>
      </c>
      <c r="M463" s="129">
        <v>0</v>
      </c>
      <c r="N463" s="129">
        <v>0</v>
      </c>
      <c r="O463" s="129">
        <v>0</v>
      </c>
      <c r="P463" s="129">
        <v>0</v>
      </c>
      <c r="Q463" s="129">
        <v>0</v>
      </c>
      <c r="R463" s="129">
        <v>0</v>
      </c>
      <c r="S463" s="129">
        <v>0</v>
      </c>
      <c r="T463" s="129">
        <v>0</v>
      </c>
      <c r="U463" s="129">
        <v>0</v>
      </c>
      <c r="V463" s="129">
        <v>0</v>
      </c>
      <c r="W463" s="129">
        <v>0</v>
      </c>
      <c r="X463" s="129">
        <v>0</v>
      </c>
      <c r="Y463" s="129">
        <v>0</v>
      </c>
      <c r="Z463" s="129">
        <v>0</v>
      </c>
      <c r="AA463" s="129">
        <v>5</v>
      </c>
      <c r="AB463" s="129">
        <v>0</v>
      </c>
      <c r="AC463" s="129">
        <v>0</v>
      </c>
      <c r="AD463" s="129">
        <v>0</v>
      </c>
      <c r="AE463" s="129">
        <v>0</v>
      </c>
      <c r="AF463" s="129">
        <v>0</v>
      </c>
      <c r="AG463" s="129">
        <v>0</v>
      </c>
      <c r="AH463" s="129">
        <v>1</v>
      </c>
      <c r="AI463" s="129">
        <v>0</v>
      </c>
      <c r="AJ463" s="129">
        <v>0</v>
      </c>
      <c r="AK463" s="129">
        <v>0</v>
      </c>
      <c r="AL463" s="129"/>
      <c r="AM463" s="129"/>
      <c r="AN463" s="129"/>
      <c r="AO463" s="129"/>
      <c r="AP463" s="129"/>
      <c r="AQ463" s="117">
        <f t="shared" si="448"/>
        <v>30</v>
      </c>
      <c r="AS463" s="228">
        <v>30</v>
      </c>
      <c r="AT463" s="215" t="s">
        <v>593</v>
      </c>
      <c r="AU463" s="129">
        <f>SUM(AS496:AS497)</f>
        <v>68670</v>
      </c>
      <c r="AW463" s="142">
        <f t="shared" si="450"/>
        <v>0</v>
      </c>
      <c r="AX463" s="142">
        <f t="shared" si="449"/>
        <v>0</v>
      </c>
      <c r="AY463" s="142">
        <f t="shared" si="449"/>
        <v>0</v>
      </c>
      <c r="AZ463" s="142">
        <f t="shared" si="449"/>
        <v>0</v>
      </c>
      <c r="BA463" s="142">
        <f t="shared" si="449"/>
        <v>0</v>
      </c>
      <c r="BB463" s="142">
        <f t="shared" si="449"/>
        <v>0</v>
      </c>
      <c r="BC463" s="142">
        <f t="shared" si="449"/>
        <v>0</v>
      </c>
      <c r="BD463" s="142">
        <f t="shared" si="449"/>
        <v>0</v>
      </c>
      <c r="BE463" s="142">
        <f t="shared" si="449"/>
        <v>0</v>
      </c>
      <c r="BF463" s="142">
        <f t="shared" si="449"/>
        <v>0</v>
      </c>
      <c r="BG463" s="142">
        <f t="shared" si="449"/>
        <v>0</v>
      </c>
      <c r="BH463" s="142">
        <f t="shared" si="449"/>
        <v>0</v>
      </c>
      <c r="BI463" s="142">
        <f t="shared" si="449"/>
        <v>0</v>
      </c>
      <c r="BJ463" s="142">
        <f t="shared" si="449"/>
        <v>0</v>
      </c>
      <c r="BK463" s="142">
        <f t="shared" si="449"/>
        <v>0</v>
      </c>
      <c r="BL463" s="142">
        <f t="shared" si="449"/>
        <v>0</v>
      </c>
      <c r="BM463" s="142">
        <f t="shared" si="449"/>
        <v>0</v>
      </c>
      <c r="BN463" s="142">
        <f t="shared" si="449"/>
        <v>0</v>
      </c>
      <c r="BO463" s="142">
        <f t="shared" si="449"/>
        <v>0</v>
      </c>
      <c r="BP463" s="142">
        <f t="shared" si="449"/>
        <v>0</v>
      </c>
      <c r="BQ463" s="142">
        <f t="shared" si="449"/>
        <v>0</v>
      </c>
      <c r="BR463" s="142">
        <f t="shared" si="449"/>
        <v>0</v>
      </c>
      <c r="BS463" s="142">
        <f t="shared" si="449"/>
        <v>0</v>
      </c>
      <c r="BT463" s="142">
        <f t="shared" si="449"/>
        <v>0</v>
      </c>
      <c r="BU463" s="142">
        <f t="shared" si="449"/>
        <v>0</v>
      </c>
      <c r="BV463" s="142">
        <f t="shared" si="449"/>
        <v>0</v>
      </c>
      <c r="BW463" s="142">
        <f t="shared" si="449"/>
        <v>0</v>
      </c>
      <c r="BX463" s="142">
        <f t="shared" si="449"/>
        <v>0</v>
      </c>
      <c r="BY463" s="142">
        <f t="shared" si="449"/>
        <v>0</v>
      </c>
      <c r="BZ463" s="142">
        <f t="shared" si="449"/>
        <v>0</v>
      </c>
      <c r="CA463" s="142">
        <f t="shared" si="449"/>
        <v>0</v>
      </c>
      <c r="CB463" s="142">
        <f t="shared" si="449"/>
        <v>0</v>
      </c>
      <c r="CC463" s="142">
        <f t="shared" si="449"/>
        <v>0</v>
      </c>
      <c r="CD463" s="142">
        <f t="shared" si="449"/>
        <v>0</v>
      </c>
      <c r="CE463" s="142">
        <f t="shared" si="449"/>
        <v>0</v>
      </c>
      <c r="CF463" s="142">
        <f t="shared" si="449"/>
        <v>0</v>
      </c>
      <c r="CG463" s="142">
        <f t="shared" si="449"/>
        <v>0</v>
      </c>
      <c r="CH463" s="142">
        <f t="shared" si="449"/>
        <v>0</v>
      </c>
      <c r="CI463" s="142">
        <f t="shared" si="449"/>
        <v>0</v>
      </c>
      <c r="CJ463" s="142">
        <f t="shared" si="449"/>
        <v>0</v>
      </c>
      <c r="CK463" s="142">
        <f t="shared" si="449"/>
        <v>0</v>
      </c>
    </row>
    <row r="464" spans="2:89" x14ac:dyDescent="0.2">
      <c r="B464" s="144" t="str">
        <f t="shared" si="404"/>
        <v>204. Mixto o Dotal</v>
      </c>
      <c r="C464" s="129">
        <v>0</v>
      </c>
      <c r="D464" s="129">
        <v>0</v>
      </c>
      <c r="E464" s="129">
        <v>0</v>
      </c>
      <c r="F464" s="129">
        <v>0</v>
      </c>
      <c r="G464" s="129">
        <v>0</v>
      </c>
      <c r="H464" s="129">
        <v>0</v>
      </c>
      <c r="I464" s="129">
        <v>0</v>
      </c>
      <c r="J464" s="129">
        <v>0</v>
      </c>
      <c r="K464" s="129">
        <v>0</v>
      </c>
      <c r="L464" s="129">
        <v>0</v>
      </c>
      <c r="M464" s="129">
        <v>0</v>
      </c>
      <c r="N464" s="129">
        <v>0</v>
      </c>
      <c r="O464" s="129">
        <v>0</v>
      </c>
      <c r="P464" s="129">
        <v>0</v>
      </c>
      <c r="Q464" s="129">
        <v>0</v>
      </c>
      <c r="R464" s="129">
        <v>0</v>
      </c>
      <c r="S464" s="129">
        <v>0</v>
      </c>
      <c r="T464" s="129">
        <v>0</v>
      </c>
      <c r="U464" s="129">
        <v>0</v>
      </c>
      <c r="V464" s="129">
        <v>0</v>
      </c>
      <c r="W464" s="129">
        <v>0</v>
      </c>
      <c r="X464" s="129">
        <v>0</v>
      </c>
      <c r="Y464" s="129">
        <v>0</v>
      </c>
      <c r="Z464" s="129">
        <v>0</v>
      </c>
      <c r="AA464" s="129">
        <v>0</v>
      </c>
      <c r="AB464" s="129">
        <v>0</v>
      </c>
      <c r="AC464" s="129">
        <v>2</v>
      </c>
      <c r="AD464" s="129">
        <v>0</v>
      </c>
      <c r="AE464" s="129">
        <v>0</v>
      </c>
      <c r="AF464" s="129">
        <v>0</v>
      </c>
      <c r="AG464" s="129">
        <v>0</v>
      </c>
      <c r="AH464" s="129">
        <v>0</v>
      </c>
      <c r="AI464" s="129">
        <v>0</v>
      </c>
      <c r="AJ464" s="129">
        <v>0</v>
      </c>
      <c r="AK464" s="129">
        <v>0</v>
      </c>
      <c r="AL464" s="129"/>
      <c r="AM464" s="129"/>
      <c r="AN464" s="129"/>
      <c r="AO464" s="129"/>
      <c r="AP464" s="129"/>
      <c r="AQ464" s="117">
        <f t="shared" si="448"/>
        <v>2</v>
      </c>
      <c r="AS464" s="228">
        <v>0</v>
      </c>
      <c r="AT464" s="215" t="s">
        <v>594</v>
      </c>
      <c r="AU464" s="129">
        <f>AS498</f>
        <v>57900</v>
      </c>
      <c r="AW464" s="142">
        <f t="shared" si="450"/>
        <v>0</v>
      </c>
      <c r="AX464" s="142">
        <f t="shared" si="449"/>
        <v>0</v>
      </c>
      <c r="AY464" s="142">
        <f t="shared" si="449"/>
        <v>0</v>
      </c>
      <c r="AZ464" s="142">
        <f t="shared" si="449"/>
        <v>0</v>
      </c>
      <c r="BA464" s="142">
        <f t="shared" si="449"/>
        <v>0</v>
      </c>
      <c r="BB464" s="142">
        <f t="shared" si="449"/>
        <v>0</v>
      </c>
      <c r="BC464" s="142">
        <f t="shared" si="449"/>
        <v>0</v>
      </c>
      <c r="BD464" s="142">
        <f t="shared" si="449"/>
        <v>0</v>
      </c>
      <c r="BE464" s="142">
        <f t="shared" si="449"/>
        <v>0</v>
      </c>
      <c r="BF464" s="142">
        <f t="shared" si="449"/>
        <v>0</v>
      </c>
      <c r="BG464" s="142">
        <f t="shared" si="449"/>
        <v>0</v>
      </c>
      <c r="BH464" s="142">
        <f t="shared" si="449"/>
        <v>0</v>
      </c>
      <c r="BI464" s="142">
        <f t="shared" si="449"/>
        <v>0</v>
      </c>
      <c r="BJ464" s="142">
        <f t="shared" si="449"/>
        <v>0</v>
      </c>
      <c r="BK464" s="142">
        <f t="shared" si="449"/>
        <v>0</v>
      </c>
      <c r="BL464" s="142">
        <f t="shared" si="449"/>
        <v>0</v>
      </c>
      <c r="BM464" s="142">
        <f t="shared" si="449"/>
        <v>0</v>
      </c>
      <c r="BN464" s="142">
        <f t="shared" si="449"/>
        <v>0</v>
      </c>
      <c r="BO464" s="142">
        <f t="shared" si="449"/>
        <v>0</v>
      </c>
      <c r="BP464" s="142">
        <f t="shared" si="449"/>
        <v>0</v>
      </c>
      <c r="BQ464" s="142">
        <f t="shared" si="449"/>
        <v>0</v>
      </c>
      <c r="BR464" s="142">
        <f t="shared" si="449"/>
        <v>0</v>
      </c>
      <c r="BS464" s="142">
        <f t="shared" si="449"/>
        <v>0</v>
      </c>
      <c r="BT464" s="142">
        <f t="shared" si="449"/>
        <v>0</v>
      </c>
      <c r="BU464" s="142">
        <f t="shared" si="449"/>
        <v>0</v>
      </c>
      <c r="BV464" s="142">
        <f t="shared" si="449"/>
        <v>0</v>
      </c>
      <c r="BW464" s="142">
        <f t="shared" si="449"/>
        <v>0</v>
      </c>
      <c r="BX464" s="142">
        <f t="shared" si="449"/>
        <v>0</v>
      </c>
      <c r="BY464" s="142">
        <f t="shared" si="449"/>
        <v>0</v>
      </c>
      <c r="BZ464" s="142">
        <f t="shared" si="449"/>
        <v>0</v>
      </c>
      <c r="CA464" s="142">
        <f t="shared" si="449"/>
        <v>0</v>
      </c>
      <c r="CB464" s="142">
        <f t="shared" si="449"/>
        <v>0</v>
      </c>
      <c r="CC464" s="142">
        <f t="shared" si="449"/>
        <v>0</v>
      </c>
      <c r="CD464" s="142">
        <f t="shared" si="449"/>
        <v>0</v>
      </c>
      <c r="CE464" s="142">
        <f t="shared" si="449"/>
        <v>0</v>
      </c>
      <c r="CF464" s="142">
        <f t="shared" si="449"/>
        <v>0</v>
      </c>
      <c r="CG464" s="142">
        <f t="shared" si="449"/>
        <v>0</v>
      </c>
      <c r="CH464" s="142">
        <f t="shared" si="449"/>
        <v>0</v>
      </c>
      <c r="CI464" s="142">
        <f t="shared" si="449"/>
        <v>0</v>
      </c>
      <c r="CJ464" s="142">
        <f t="shared" si="449"/>
        <v>0</v>
      </c>
      <c r="CK464" s="142">
        <f t="shared" si="449"/>
        <v>0</v>
      </c>
    </row>
    <row r="465" spans="2:89" x14ac:dyDescent="0.2">
      <c r="B465" s="144" t="str">
        <f t="shared" si="404"/>
        <v>205. Rentas Privadas y Otras Rentas</v>
      </c>
      <c r="C465" s="129">
        <v>0</v>
      </c>
      <c r="D465" s="129">
        <v>0</v>
      </c>
      <c r="E465" s="129">
        <v>0</v>
      </c>
      <c r="F465" s="129">
        <v>0</v>
      </c>
      <c r="G465" s="129">
        <v>0</v>
      </c>
      <c r="H465" s="129">
        <v>0</v>
      </c>
      <c r="I465" s="129">
        <v>0</v>
      </c>
      <c r="J465" s="129">
        <v>0</v>
      </c>
      <c r="K465" s="129">
        <v>0</v>
      </c>
      <c r="L465" s="129">
        <v>0</v>
      </c>
      <c r="M465" s="129">
        <v>0</v>
      </c>
      <c r="N465" s="129">
        <v>0</v>
      </c>
      <c r="O465" s="129">
        <v>0</v>
      </c>
      <c r="P465" s="129">
        <v>0</v>
      </c>
      <c r="Q465" s="129">
        <v>0</v>
      </c>
      <c r="R465" s="129">
        <v>0</v>
      </c>
      <c r="S465" s="129">
        <v>0</v>
      </c>
      <c r="T465" s="129">
        <v>0</v>
      </c>
      <c r="U465" s="129">
        <v>0</v>
      </c>
      <c r="V465" s="129">
        <v>0</v>
      </c>
      <c r="W465" s="129">
        <v>0</v>
      </c>
      <c r="X465" s="129">
        <v>0</v>
      </c>
      <c r="Y465" s="129">
        <v>0</v>
      </c>
      <c r="Z465" s="129">
        <v>0</v>
      </c>
      <c r="AA465" s="129">
        <v>0</v>
      </c>
      <c r="AB465" s="129">
        <v>0</v>
      </c>
      <c r="AC465" s="129">
        <v>0</v>
      </c>
      <c r="AD465" s="129">
        <v>0</v>
      </c>
      <c r="AE465" s="129">
        <v>0</v>
      </c>
      <c r="AF465" s="129">
        <v>0</v>
      </c>
      <c r="AG465" s="129">
        <v>0</v>
      </c>
      <c r="AH465" s="129">
        <v>0</v>
      </c>
      <c r="AI465" s="129">
        <v>2</v>
      </c>
      <c r="AJ465" s="129">
        <v>0</v>
      </c>
      <c r="AK465" s="129">
        <v>0</v>
      </c>
      <c r="AL465" s="129"/>
      <c r="AM465" s="129"/>
      <c r="AN465" s="129"/>
      <c r="AO465" s="129"/>
      <c r="AP465" s="129"/>
      <c r="AQ465" s="117">
        <f t="shared" si="448"/>
        <v>2</v>
      </c>
      <c r="AS465" s="228">
        <v>0</v>
      </c>
      <c r="AT465" s="183" t="s">
        <v>606</v>
      </c>
      <c r="AU465" s="129">
        <f>SUM(AS493,AS499)</f>
        <v>2256</v>
      </c>
      <c r="AW465" s="142">
        <f t="shared" si="450"/>
        <v>0</v>
      </c>
      <c r="AX465" s="142">
        <f t="shared" si="449"/>
        <v>0</v>
      </c>
      <c r="AY465" s="142">
        <f t="shared" si="449"/>
        <v>0</v>
      </c>
      <c r="AZ465" s="142">
        <f t="shared" si="449"/>
        <v>0</v>
      </c>
      <c r="BA465" s="142">
        <f t="shared" si="449"/>
        <v>0</v>
      </c>
      <c r="BB465" s="142">
        <f t="shared" si="449"/>
        <v>0</v>
      </c>
      <c r="BC465" s="142">
        <f t="shared" si="449"/>
        <v>0</v>
      </c>
      <c r="BD465" s="142">
        <f t="shared" si="449"/>
        <v>0</v>
      </c>
      <c r="BE465" s="142">
        <f t="shared" si="449"/>
        <v>0</v>
      </c>
      <c r="BF465" s="142">
        <f t="shared" si="449"/>
        <v>0</v>
      </c>
      <c r="BG465" s="142">
        <f t="shared" si="449"/>
        <v>0</v>
      </c>
      <c r="BH465" s="142">
        <f t="shared" si="449"/>
        <v>0</v>
      </c>
      <c r="BI465" s="142">
        <f t="shared" si="449"/>
        <v>0</v>
      </c>
      <c r="BJ465" s="142">
        <f t="shared" si="449"/>
        <v>0</v>
      </c>
      <c r="BK465" s="142">
        <f t="shared" si="449"/>
        <v>0</v>
      </c>
      <c r="BL465" s="142">
        <f t="shared" si="449"/>
        <v>0</v>
      </c>
      <c r="BM465" s="142">
        <f t="shared" si="449"/>
        <v>0</v>
      </c>
      <c r="BN465" s="142">
        <f t="shared" si="449"/>
        <v>0</v>
      </c>
      <c r="BO465" s="142">
        <f t="shared" si="449"/>
        <v>0</v>
      </c>
      <c r="BP465" s="142">
        <f t="shared" si="449"/>
        <v>0</v>
      </c>
      <c r="BQ465" s="142">
        <f t="shared" si="449"/>
        <v>0</v>
      </c>
      <c r="BR465" s="142">
        <f t="shared" si="449"/>
        <v>0</v>
      </c>
      <c r="BS465" s="142">
        <f t="shared" si="449"/>
        <v>0</v>
      </c>
      <c r="BT465" s="142">
        <f t="shared" si="449"/>
        <v>0</v>
      </c>
      <c r="BU465" s="142">
        <f t="shared" si="449"/>
        <v>0</v>
      </c>
      <c r="BV465" s="142">
        <f t="shared" si="449"/>
        <v>0</v>
      </c>
      <c r="BW465" s="142">
        <f t="shared" si="449"/>
        <v>0</v>
      </c>
      <c r="BX465" s="142">
        <f t="shared" si="449"/>
        <v>0</v>
      </c>
      <c r="BY465" s="142">
        <f t="shared" si="449"/>
        <v>0</v>
      </c>
      <c r="BZ465" s="142">
        <f t="shared" si="449"/>
        <v>0</v>
      </c>
      <c r="CA465" s="142">
        <f t="shared" si="449"/>
        <v>0</v>
      </c>
      <c r="CB465" s="142">
        <f t="shared" si="449"/>
        <v>0</v>
      </c>
      <c r="CC465" s="142">
        <f t="shared" si="449"/>
        <v>0</v>
      </c>
      <c r="CD465" s="142">
        <f t="shared" si="449"/>
        <v>0</v>
      </c>
      <c r="CE465" s="142">
        <f t="shared" si="449"/>
        <v>0</v>
      </c>
      <c r="CF465" s="142">
        <f t="shared" si="449"/>
        <v>0</v>
      </c>
      <c r="CG465" s="142">
        <f t="shared" si="449"/>
        <v>0</v>
      </c>
      <c r="CH465" s="142">
        <f t="shared" si="449"/>
        <v>0</v>
      </c>
      <c r="CI465" s="142">
        <f t="shared" si="449"/>
        <v>0</v>
      </c>
      <c r="CJ465" s="142">
        <f t="shared" si="449"/>
        <v>0</v>
      </c>
      <c r="CK465" s="142">
        <f t="shared" si="449"/>
        <v>0</v>
      </c>
    </row>
    <row r="466" spans="2:89" x14ac:dyDescent="0.2">
      <c r="B466" s="144" t="str">
        <f t="shared" si="404"/>
        <v>206. Dotal puro o Capital Diferido</v>
      </c>
      <c r="C466" s="129">
        <v>0</v>
      </c>
      <c r="D466" s="129">
        <v>0</v>
      </c>
      <c r="E466" s="129">
        <v>0</v>
      </c>
      <c r="F466" s="129">
        <v>0</v>
      </c>
      <c r="G466" s="129">
        <v>1</v>
      </c>
      <c r="H466" s="129">
        <v>0</v>
      </c>
      <c r="I466" s="129">
        <v>0</v>
      </c>
      <c r="J466" s="129">
        <v>0</v>
      </c>
      <c r="K466" s="129">
        <v>0</v>
      </c>
      <c r="L466" s="129">
        <v>0</v>
      </c>
      <c r="M466" s="129">
        <v>0</v>
      </c>
      <c r="N466" s="129">
        <v>0</v>
      </c>
      <c r="O466" s="129">
        <v>0</v>
      </c>
      <c r="P466" s="129">
        <v>0</v>
      </c>
      <c r="Q466" s="129">
        <v>0</v>
      </c>
      <c r="R466" s="129">
        <v>0</v>
      </c>
      <c r="S466" s="129">
        <v>0</v>
      </c>
      <c r="T466" s="129">
        <v>0</v>
      </c>
      <c r="U466" s="129">
        <v>0</v>
      </c>
      <c r="V466" s="129">
        <v>0</v>
      </c>
      <c r="W466" s="129">
        <v>0</v>
      </c>
      <c r="X466" s="129">
        <v>0</v>
      </c>
      <c r="Y466" s="129">
        <v>0</v>
      </c>
      <c r="Z466" s="129">
        <v>0</v>
      </c>
      <c r="AA466" s="129">
        <v>0</v>
      </c>
      <c r="AB466" s="129">
        <v>0</v>
      </c>
      <c r="AC466" s="129">
        <v>0</v>
      </c>
      <c r="AD466" s="129">
        <v>0</v>
      </c>
      <c r="AE466" s="129">
        <v>0</v>
      </c>
      <c r="AF466" s="129">
        <v>0</v>
      </c>
      <c r="AG466" s="129">
        <v>0</v>
      </c>
      <c r="AH466" s="129">
        <v>0</v>
      </c>
      <c r="AI466" s="129">
        <v>0</v>
      </c>
      <c r="AJ466" s="129">
        <v>0</v>
      </c>
      <c r="AK466" s="129">
        <v>0</v>
      </c>
      <c r="AL466" s="129"/>
      <c r="AM466" s="129"/>
      <c r="AN466" s="129"/>
      <c r="AO466" s="129"/>
      <c r="AP466" s="129"/>
      <c r="AQ466" s="117">
        <f t="shared" si="448"/>
        <v>1</v>
      </c>
      <c r="AS466" s="228">
        <v>1</v>
      </c>
      <c r="AT466" s="216" t="s">
        <v>284</v>
      </c>
      <c r="AU466" s="187">
        <f>SUM(AU445,AU451:AU461,AU465)</f>
        <v>6730240</v>
      </c>
      <c r="AW466" s="142">
        <f t="shared" si="450"/>
        <v>0</v>
      </c>
      <c r="AX466" s="142">
        <f t="shared" si="449"/>
        <v>0</v>
      </c>
      <c r="AY466" s="142">
        <f t="shared" si="449"/>
        <v>0</v>
      </c>
      <c r="AZ466" s="142">
        <f t="shared" si="449"/>
        <v>0</v>
      </c>
      <c r="BA466" s="142">
        <f t="shared" si="449"/>
        <v>0</v>
      </c>
      <c r="BB466" s="142">
        <f t="shared" si="449"/>
        <v>0</v>
      </c>
      <c r="BC466" s="142">
        <f t="shared" si="449"/>
        <v>0</v>
      </c>
      <c r="BD466" s="142">
        <f t="shared" si="449"/>
        <v>0</v>
      </c>
      <c r="BE466" s="142">
        <f t="shared" si="449"/>
        <v>0</v>
      </c>
      <c r="BF466" s="142">
        <f t="shared" si="449"/>
        <v>0</v>
      </c>
      <c r="BG466" s="142">
        <f t="shared" si="449"/>
        <v>0</v>
      </c>
      <c r="BH466" s="142">
        <f t="shared" si="449"/>
        <v>0</v>
      </c>
      <c r="BI466" s="142">
        <f t="shared" si="449"/>
        <v>0</v>
      </c>
      <c r="BJ466" s="142">
        <f t="shared" si="449"/>
        <v>0</v>
      </c>
      <c r="BK466" s="142">
        <f t="shared" si="449"/>
        <v>0</v>
      </c>
      <c r="BL466" s="142">
        <f t="shared" si="449"/>
        <v>0</v>
      </c>
      <c r="BM466" s="142">
        <f t="shared" si="449"/>
        <v>0</v>
      </c>
      <c r="BN466" s="142">
        <f t="shared" si="449"/>
        <v>0</v>
      </c>
      <c r="BO466" s="142">
        <f t="shared" si="449"/>
        <v>0</v>
      </c>
      <c r="BP466" s="142">
        <f t="shared" si="449"/>
        <v>0</v>
      </c>
      <c r="BQ466" s="142">
        <f t="shared" si="449"/>
        <v>0</v>
      </c>
      <c r="BR466" s="142">
        <f t="shared" si="449"/>
        <v>0</v>
      </c>
      <c r="BS466" s="142">
        <f t="shared" si="449"/>
        <v>0</v>
      </c>
      <c r="BT466" s="142">
        <f t="shared" si="449"/>
        <v>0</v>
      </c>
      <c r="BU466" s="142">
        <f t="shared" si="449"/>
        <v>0</v>
      </c>
      <c r="BV466" s="142">
        <f t="shared" si="449"/>
        <v>0</v>
      </c>
      <c r="BW466" s="142">
        <f t="shared" si="449"/>
        <v>0</v>
      </c>
      <c r="BX466" s="142">
        <f t="shared" si="449"/>
        <v>0</v>
      </c>
      <c r="BY466" s="142">
        <f t="shared" si="449"/>
        <v>0</v>
      </c>
      <c r="BZ466" s="142">
        <f t="shared" si="449"/>
        <v>0</v>
      </c>
      <c r="CA466" s="142">
        <f t="shared" si="449"/>
        <v>0</v>
      </c>
      <c r="CB466" s="142">
        <f t="shared" si="449"/>
        <v>0</v>
      </c>
      <c r="CC466" s="142">
        <f t="shared" si="449"/>
        <v>0</v>
      </c>
      <c r="CD466" s="142">
        <f t="shared" si="449"/>
        <v>0</v>
      </c>
      <c r="CE466" s="142">
        <f t="shared" si="449"/>
        <v>0</v>
      </c>
      <c r="CF466" s="142">
        <f t="shared" si="449"/>
        <v>0</v>
      </c>
      <c r="CG466" s="142">
        <f t="shared" si="449"/>
        <v>0</v>
      </c>
      <c r="CH466" s="142">
        <f t="shared" si="449"/>
        <v>0</v>
      </c>
      <c r="CI466" s="142">
        <f t="shared" si="449"/>
        <v>0</v>
      </c>
      <c r="CJ466" s="142">
        <f t="shared" si="449"/>
        <v>0</v>
      </c>
      <c r="CK466" s="142">
        <f t="shared" si="449"/>
        <v>0</v>
      </c>
    </row>
    <row r="467" spans="2:89" x14ac:dyDescent="0.2">
      <c r="B467" s="144" t="str">
        <f t="shared" si="404"/>
        <v>207. Protección Familiar</v>
      </c>
      <c r="C467" s="129">
        <v>0</v>
      </c>
      <c r="D467" s="129">
        <v>0</v>
      </c>
      <c r="E467" s="129">
        <v>0</v>
      </c>
      <c r="F467" s="129">
        <v>0</v>
      </c>
      <c r="G467" s="129">
        <v>7</v>
      </c>
      <c r="H467" s="129">
        <v>0</v>
      </c>
      <c r="I467" s="129">
        <v>0</v>
      </c>
      <c r="J467" s="129">
        <v>0</v>
      </c>
      <c r="K467" s="129">
        <v>0</v>
      </c>
      <c r="L467" s="129">
        <v>1066</v>
      </c>
      <c r="M467" s="129">
        <v>0</v>
      </c>
      <c r="N467" s="129">
        <v>0</v>
      </c>
      <c r="O467" s="129">
        <v>0</v>
      </c>
      <c r="P467" s="129">
        <v>0</v>
      </c>
      <c r="Q467" s="129">
        <v>0</v>
      </c>
      <c r="R467" s="129">
        <v>196</v>
      </c>
      <c r="S467" s="129">
        <v>0</v>
      </c>
      <c r="T467" s="129">
        <v>0</v>
      </c>
      <c r="U467" s="129">
        <v>0</v>
      </c>
      <c r="V467" s="129">
        <v>0</v>
      </c>
      <c r="W467" s="129">
        <v>0</v>
      </c>
      <c r="X467" s="129">
        <v>0</v>
      </c>
      <c r="Y467" s="129">
        <v>0</v>
      </c>
      <c r="Z467" s="129">
        <v>0</v>
      </c>
      <c r="AA467" s="129">
        <v>11</v>
      </c>
      <c r="AB467" s="129">
        <v>0</v>
      </c>
      <c r="AC467" s="129">
        <v>0</v>
      </c>
      <c r="AD467" s="129">
        <v>0</v>
      </c>
      <c r="AE467" s="129">
        <v>0</v>
      </c>
      <c r="AF467" s="129">
        <v>0</v>
      </c>
      <c r="AG467" s="129">
        <v>0</v>
      </c>
      <c r="AH467" s="129">
        <v>0</v>
      </c>
      <c r="AI467" s="129">
        <v>0</v>
      </c>
      <c r="AJ467" s="129">
        <v>263</v>
      </c>
      <c r="AK467" s="129">
        <v>2</v>
      </c>
      <c r="AL467" s="129"/>
      <c r="AM467" s="129"/>
      <c r="AN467" s="129"/>
      <c r="AO467" s="129"/>
      <c r="AP467" s="129"/>
      <c r="AQ467" s="117">
        <f t="shared" si="448"/>
        <v>1545</v>
      </c>
      <c r="AS467" s="228">
        <v>1299</v>
      </c>
      <c r="AU467" s="148"/>
      <c r="AW467" s="142">
        <f t="shared" si="450"/>
        <v>0</v>
      </c>
      <c r="AX467" s="142">
        <f t="shared" si="449"/>
        <v>0</v>
      </c>
      <c r="AY467" s="142">
        <f t="shared" si="449"/>
        <v>0</v>
      </c>
      <c r="AZ467" s="142">
        <f t="shared" si="449"/>
        <v>0</v>
      </c>
      <c r="BA467" s="142">
        <f t="shared" si="449"/>
        <v>0</v>
      </c>
      <c r="BB467" s="142">
        <f t="shared" si="449"/>
        <v>0</v>
      </c>
      <c r="BC467" s="142">
        <f t="shared" si="449"/>
        <v>0</v>
      </c>
      <c r="BD467" s="142">
        <f t="shared" si="449"/>
        <v>0</v>
      </c>
      <c r="BE467" s="142">
        <f t="shared" si="449"/>
        <v>0</v>
      </c>
      <c r="BF467" s="142">
        <f t="shared" si="449"/>
        <v>0</v>
      </c>
      <c r="BG467" s="142">
        <f t="shared" si="449"/>
        <v>0</v>
      </c>
      <c r="BH467" s="142">
        <f t="shared" si="449"/>
        <v>0</v>
      </c>
      <c r="BI467" s="142">
        <f t="shared" si="449"/>
        <v>0</v>
      </c>
      <c r="BJ467" s="142">
        <f t="shared" si="449"/>
        <v>0</v>
      </c>
      <c r="BK467" s="142">
        <f t="shared" si="449"/>
        <v>0</v>
      </c>
      <c r="BL467" s="142">
        <f t="shared" si="449"/>
        <v>0</v>
      </c>
      <c r="BM467" s="142">
        <f t="shared" ref="BM467:BM475" si="451">IF(AND(S272=0,S467=0),0,IF(ISERROR(S272/S467),1000,0))</f>
        <v>0</v>
      </c>
      <c r="BN467" s="142">
        <f t="shared" ref="BN467:BN475" si="452">IF(AND(T272=0,T467=0),0,IF(ISERROR(T272/T467),1000,0))</f>
        <v>0</v>
      </c>
      <c r="BO467" s="142">
        <f t="shared" ref="BO467:BO475" si="453">IF(AND(U272=0,U467=0),0,IF(ISERROR(U272/U467),1000,0))</f>
        <v>0</v>
      </c>
      <c r="BP467" s="142">
        <f t="shared" ref="BP467:BP475" si="454">IF(AND(V272=0,V467=0),0,IF(ISERROR(V272/V467),1000,0))</f>
        <v>0</v>
      </c>
      <c r="BQ467" s="142">
        <f t="shared" ref="BQ467:BQ475" si="455">IF(AND(W272=0,W467=0),0,IF(ISERROR(W272/W467),1000,0))</f>
        <v>0</v>
      </c>
      <c r="BR467" s="142">
        <f t="shared" ref="BR467:BR475" si="456">IF(AND(X272=0,X467=0),0,IF(ISERROR(X272/X467),1000,0))</f>
        <v>0</v>
      </c>
      <c r="BS467" s="142">
        <f t="shared" ref="BS467:BS475" si="457">IF(AND(Y272=0,Y467=0),0,IF(ISERROR(Y272/Y467),1000,0))</f>
        <v>0</v>
      </c>
      <c r="BT467" s="142">
        <f t="shared" ref="BT467:BT475" si="458">IF(AND(Z272=0,Z467=0),0,IF(ISERROR(Z272/Z467),1000,0))</f>
        <v>0</v>
      </c>
      <c r="BU467" s="142">
        <f t="shared" ref="BU467:BU475" si="459">IF(AND(AA272=0,AA467=0),0,IF(ISERROR(AA272/AA467),1000,0))</f>
        <v>0</v>
      </c>
      <c r="BV467" s="142">
        <f t="shared" ref="BV467:BV475" si="460">IF(AND(AB272=0,AB467=0),0,IF(ISERROR(AB272/AB467),1000,0))</f>
        <v>0</v>
      </c>
      <c r="BW467" s="142">
        <f t="shared" ref="BW467:BW475" si="461">IF(AND(AC272=0,AC467=0),0,IF(ISERROR(AC272/AC467),1000,0))</f>
        <v>0</v>
      </c>
      <c r="BX467" s="142">
        <f t="shared" ref="BX467:BX475" si="462">IF(AND(AD272=0,AD467=0),0,IF(ISERROR(AD272/AD467),1000,0))</f>
        <v>0</v>
      </c>
      <c r="BY467" s="142">
        <f t="shared" ref="BY467:BY475" si="463">IF(AND(AE272=0,AE467=0),0,IF(ISERROR(AE272/AE467),1000,0))</f>
        <v>0</v>
      </c>
      <c r="BZ467" s="142">
        <f t="shared" ref="BZ467:BZ475" si="464">IF(AND(AF272=0,AF467=0),0,IF(ISERROR(AF272/AF467),1000,0))</f>
        <v>0</v>
      </c>
      <c r="CA467" s="142">
        <f t="shared" ref="CA467:CA475" si="465">IF(AND(AG272=0,AG467=0),0,IF(ISERROR(AG272/AG467),1000,0))</f>
        <v>0</v>
      </c>
      <c r="CB467" s="142">
        <f t="shared" ref="CB467:CB475" si="466">IF(AND(AH272=0,AH467=0),0,IF(ISERROR(AH272/AH467),1000,0))</f>
        <v>0</v>
      </c>
      <c r="CC467" s="142">
        <f t="shared" ref="CC467:CC475" si="467">IF(AND(AI272=0,AI467=0),0,IF(ISERROR(AI272/AI467),1000,0))</f>
        <v>0</v>
      </c>
      <c r="CD467" s="142">
        <f t="shared" ref="CD467:CD475" si="468">IF(AND(AJ272=0,AJ467=0),0,IF(ISERROR(AJ272/AJ467),1000,0))</f>
        <v>0</v>
      </c>
      <c r="CE467" s="142">
        <f t="shared" ref="CE467:CE475" si="469">IF(AND(AK272=0,AK467=0),0,IF(ISERROR(AK272/AK467),1000,0))</f>
        <v>0</v>
      </c>
      <c r="CF467" s="142">
        <f t="shared" ref="CF467:CF475" si="470">IF(AND(AL272=0,AL467=0),0,IF(ISERROR(AL272/AL467),1000,0))</f>
        <v>0</v>
      </c>
      <c r="CG467" s="142">
        <f t="shared" ref="CG467:CG475" si="471">IF(AND(AM272=0,AM467=0),0,IF(ISERROR(AM272/AM467),1000,0))</f>
        <v>0</v>
      </c>
      <c r="CH467" s="142">
        <f t="shared" ref="CH467:CH475" si="472">IF(AND(AN272=0,AN467=0),0,IF(ISERROR(AN272/AN467),1000,0))</f>
        <v>0</v>
      </c>
      <c r="CI467" s="142">
        <f t="shared" ref="CI467:CI475" si="473">IF(AND(AO272=0,AO467=0),0,IF(ISERROR(AO272/AO467),1000,0))</f>
        <v>0</v>
      </c>
      <c r="CJ467" s="142">
        <f t="shared" ref="CJ467:CJ475" si="474">IF(AND(AP272=0,AP467=0),0,IF(ISERROR(AP272/AP467),1000,0))</f>
        <v>0</v>
      </c>
      <c r="CK467" s="142">
        <f t="shared" ref="CK467:CK475" si="475">IF(AND(AQ272=0,AQ467=0),0,IF(ISERROR(AQ272/AQ467),1000,0))</f>
        <v>0</v>
      </c>
    </row>
    <row r="468" spans="2:89" x14ac:dyDescent="0.2">
      <c r="B468" s="144" t="str">
        <f t="shared" si="404"/>
        <v>208. Incapacidad o Invalidez</v>
      </c>
      <c r="C468" s="129">
        <v>0</v>
      </c>
      <c r="D468" s="129">
        <v>0</v>
      </c>
      <c r="E468" s="129">
        <v>0</v>
      </c>
      <c r="F468" s="129">
        <v>137</v>
      </c>
      <c r="G468" s="129">
        <v>2015</v>
      </c>
      <c r="H468" s="129">
        <v>0</v>
      </c>
      <c r="I468" s="129">
        <v>268</v>
      </c>
      <c r="J468" s="129">
        <v>805</v>
      </c>
      <c r="K468" s="129">
        <v>0</v>
      </c>
      <c r="L468" s="129">
        <v>1819</v>
      </c>
      <c r="M468" s="129">
        <v>0</v>
      </c>
      <c r="N468" s="129">
        <v>0</v>
      </c>
      <c r="O468" s="129">
        <v>0</v>
      </c>
      <c r="P468" s="129">
        <v>1</v>
      </c>
      <c r="Q468" s="129">
        <v>0</v>
      </c>
      <c r="R468" s="129">
        <v>1764</v>
      </c>
      <c r="S468" s="129">
        <v>0</v>
      </c>
      <c r="T468" s="129">
        <v>0</v>
      </c>
      <c r="U468" s="129">
        <v>258</v>
      </c>
      <c r="V468" s="129">
        <v>0</v>
      </c>
      <c r="W468" s="129">
        <v>0</v>
      </c>
      <c r="X468" s="129">
        <v>0</v>
      </c>
      <c r="Y468" s="129">
        <v>0</v>
      </c>
      <c r="Z468" s="129">
        <v>8629</v>
      </c>
      <c r="AA468" s="129">
        <v>0</v>
      </c>
      <c r="AB468" s="129">
        <v>0</v>
      </c>
      <c r="AC468" s="129">
        <v>1</v>
      </c>
      <c r="AD468" s="129">
        <v>0</v>
      </c>
      <c r="AE468" s="129">
        <v>0</v>
      </c>
      <c r="AF468" s="129">
        <v>0</v>
      </c>
      <c r="AG468" s="129">
        <v>25</v>
      </c>
      <c r="AH468" s="129">
        <v>303</v>
      </c>
      <c r="AI468" s="129">
        <v>4</v>
      </c>
      <c r="AJ468" s="129">
        <v>1186</v>
      </c>
      <c r="AK468" s="129">
        <v>126</v>
      </c>
      <c r="AL468" s="129"/>
      <c r="AM468" s="129"/>
      <c r="AN468" s="129"/>
      <c r="AO468" s="129"/>
      <c r="AP468" s="129"/>
      <c r="AQ468" s="117">
        <f t="shared" si="448"/>
        <v>17341</v>
      </c>
      <c r="AS468" s="228">
        <v>35177</v>
      </c>
      <c r="AU468" s="148"/>
      <c r="AW468" s="142">
        <f t="shared" si="450"/>
        <v>0</v>
      </c>
      <c r="AX468" s="142">
        <f t="shared" ref="AX468:AX475" si="476">IF(AND(D273=0,D468=0),0,IF(ISERROR(D273/D468),1000,0))</f>
        <v>0</v>
      </c>
      <c r="AY468" s="142">
        <f t="shared" ref="AY468:AY475" si="477">IF(AND(E273=0,E468=0),0,IF(ISERROR(E273/E468),1000,0))</f>
        <v>0</v>
      </c>
      <c r="AZ468" s="142">
        <f t="shared" ref="AZ468:AZ475" si="478">IF(AND(F273=0,F468=0),0,IF(ISERROR(F273/F468),1000,0))</f>
        <v>0</v>
      </c>
      <c r="BA468" s="142">
        <f t="shared" ref="BA468:BA475" si="479">IF(AND(G273=0,G468=0),0,IF(ISERROR(G273/G468),1000,0))</f>
        <v>0</v>
      </c>
      <c r="BB468" s="142">
        <f t="shared" ref="BB468:BB475" si="480">IF(AND(H273=0,H468=0),0,IF(ISERROR(H273/H468),1000,0))</f>
        <v>0</v>
      </c>
      <c r="BC468" s="142">
        <f t="shared" ref="BC468:BC475" si="481">IF(AND(I273=0,I468=0),0,IF(ISERROR(I273/I468),1000,0))</f>
        <v>0</v>
      </c>
      <c r="BD468" s="142">
        <f t="shared" ref="BD468:BD475" si="482">IF(AND(J273=0,J468=0),0,IF(ISERROR(J273/J468),1000,0))</f>
        <v>0</v>
      </c>
      <c r="BE468" s="142">
        <f t="shared" ref="BE468:BE475" si="483">IF(AND(K273=0,K468=0),0,IF(ISERROR(K273/K468),1000,0))</f>
        <v>0</v>
      </c>
      <c r="BF468" s="142">
        <f t="shared" ref="BF468:BF475" si="484">IF(AND(L273=0,L468=0),0,IF(ISERROR(L273/L468),1000,0))</f>
        <v>0</v>
      </c>
      <c r="BG468" s="142">
        <f t="shared" ref="BG468:BG475" si="485">IF(AND(M273=0,M468=0),0,IF(ISERROR(M273/M468),1000,0))</f>
        <v>0</v>
      </c>
      <c r="BH468" s="142">
        <f t="shared" ref="BH468:BH475" si="486">IF(AND(N273=0,N468=0),0,IF(ISERROR(N273/N468),1000,0))</f>
        <v>0</v>
      </c>
      <c r="BI468" s="142">
        <f t="shared" ref="BI468:BI475" si="487">IF(AND(O273=0,O468=0),0,IF(ISERROR(O273/O468),1000,0))</f>
        <v>0</v>
      </c>
      <c r="BJ468" s="142">
        <f t="shared" ref="BJ468:BJ475" si="488">IF(AND(P273=0,P468=0),0,IF(ISERROR(P273/P468),1000,0))</f>
        <v>0</v>
      </c>
      <c r="BK468" s="142">
        <f t="shared" ref="BK468:BK475" si="489">IF(AND(Q273=0,Q468=0),0,IF(ISERROR(Q273/Q468),1000,0))</f>
        <v>0</v>
      </c>
      <c r="BL468" s="142">
        <f t="shared" ref="BL468:BL475" si="490">IF(AND(R273=0,R468=0),0,IF(ISERROR(R273/R468),1000,0))</f>
        <v>0</v>
      </c>
      <c r="BM468" s="142">
        <f t="shared" si="451"/>
        <v>0</v>
      </c>
      <c r="BN468" s="142">
        <f t="shared" si="452"/>
        <v>0</v>
      </c>
      <c r="BO468" s="142">
        <f t="shared" si="453"/>
        <v>0</v>
      </c>
      <c r="BP468" s="142">
        <f t="shared" si="454"/>
        <v>0</v>
      </c>
      <c r="BQ468" s="142">
        <f t="shared" si="455"/>
        <v>0</v>
      </c>
      <c r="BR468" s="142">
        <f t="shared" si="456"/>
        <v>0</v>
      </c>
      <c r="BS468" s="142">
        <f t="shared" si="457"/>
        <v>0</v>
      </c>
      <c r="BT468" s="142">
        <f t="shared" si="458"/>
        <v>0</v>
      </c>
      <c r="BU468" s="142">
        <f t="shared" si="459"/>
        <v>0</v>
      </c>
      <c r="BV468" s="142">
        <f t="shared" si="460"/>
        <v>0</v>
      </c>
      <c r="BW468" s="142">
        <f t="shared" si="461"/>
        <v>0</v>
      </c>
      <c r="BX468" s="142">
        <f t="shared" si="462"/>
        <v>0</v>
      </c>
      <c r="BY468" s="142">
        <f t="shared" si="463"/>
        <v>0</v>
      </c>
      <c r="BZ468" s="142">
        <f t="shared" si="464"/>
        <v>0</v>
      </c>
      <c r="CA468" s="142">
        <f t="shared" si="465"/>
        <v>0</v>
      </c>
      <c r="CB468" s="142">
        <f t="shared" si="466"/>
        <v>0</v>
      </c>
      <c r="CC468" s="142">
        <f t="shared" si="467"/>
        <v>0</v>
      </c>
      <c r="CD468" s="142">
        <f t="shared" si="468"/>
        <v>0</v>
      </c>
      <c r="CE468" s="142">
        <f t="shared" si="469"/>
        <v>0</v>
      </c>
      <c r="CF468" s="142">
        <f t="shared" si="470"/>
        <v>0</v>
      </c>
      <c r="CG468" s="142">
        <f t="shared" si="471"/>
        <v>0</v>
      </c>
      <c r="CH468" s="142">
        <f t="shared" si="472"/>
        <v>0</v>
      </c>
      <c r="CI468" s="142">
        <f t="shared" si="473"/>
        <v>0</v>
      </c>
      <c r="CJ468" s="142">
        <f t="shared" si="474"/>
        <v>0</v>
      </c>
      <c r="CK468" s="142">
        <f t="shared" si="475"/>
        <v>0</v>
      </c>
    </row>
    <row r="469" spans="2:89" x14ac:dyDescent="0.2">
      <c r="B469" s="144" t="str">
        <f t="shared" si="404"/>
        <v>209. Salud</v>
      </c>
      <c r="C469" s="129">
        <v>0</v>
      </c>
      <c r="D469" s="129">
        <v>1</v>
      </c>
      <c r="E469" s="129">
        <v>35</v>
      </c>
      <c r="F469" s="129">
        <v>945</v>
      </c>
      <c r="G469" s="129">
        <v>4519</v>
      </c>
      <c r="H469" s="129">
        <v>0</v>
      </c>
      <c r="I469" s="129">
        <v>603</v>
      </c>
      <c r="J469" s="129">
        <v>2560</v>
      </c>
      <c r="K469" s="129">
        <v>0</v>
      </c>
      <c r="L469" s="129">
        <v>4510</v>
      </c>
      <c r="M469" s="129">
        <v>0</v>
      </c>
      <c r="N469" s="129">
        <v>1</v>
      </c>
      <c r="O469" s="129">
        <v>0</v>
      </c>
      <c r="P469" s="129">
        <v>7</v>
      </c>
      <c r="Q469" s="129">
        <v>0</v>
      </c>
      <c r="R469" s="129">
        <v>2541</v>
      </c>
      <c r="S469" s="129">
        <v>0</v>
      </c>
      <c r="T469" s="129">
        <v>0</v>
      </c>
      <c r="U469" s="129">
        <v>92</v>
      </c>
      <c r="V469" s="129">
        <v>0</v>
      </c>
      <c r="W469" s="129">
        <v>0</v>
      </c>
      <c r="X469" s="129">
        <v>0</v>
      </c>
      <c r="Y469" s="129">
        <v>8</v>
      </c>
      <c r="Z469" s="129">
        <v>11811</v>
      </c>
      <c r="AA469" s="129">
        <v>0</v>
      </c>
      <c r="AB469" s="129">
        <v>0</v>
      </c>
      <c r="AC469" s="129">
        <v>0</v>
      </c>
      <c r="AD469" s="129">
        <v>0</v>
      </c>
      <c r="AE469" s="129">
        <v>202</v>
      </c>
      <c r="AF469" s="129">
        <v>0</v>
      </c>
      <c r="AG469" s="129">
        <v>0</v>
      </c>
      <c r="AH469" s="129">
        <v>419</v>
      </c>
      <c r="AI469" s="129">
        <v>0</v>
      </c>
      <c r="AJ469" s="129">
        <v>2019.0000000000002</v>
      </c>
      <c r="AK469" s="129">
        <v>19</v>
      </c>
      <c r="AL469" s="129"/>
      <c r="AM469" s="129"/>
      <c r="AN469" s="129"/>
      <c r="AO469" s="129"/>
      <c r="AP469" s="129"/>
      <c r="AQ469" s="117">
        <f t="shared" si="448"/>
        <v>30292</v>
      </c>
      <c r="AS469" s="228">
        <v>31881</v>
      </c>
      <c r="AU469" s="148"/>
      <c r="AW469" s="142">
        <f t="shared" si="450"/>
        <v>0</v>
      </c>
      <c r="AX469" s="142">
        <f t="shared" si="476"/>
        <v>0</v>
      </c>
      <c r="AY469" s="142">
        <f t="shared" si="477"/>
        <v>0</v>
      </c>
      <c r="AZ469" s="142">
        <f t="shared" si="478"/>
        <v>0</v>
      </c>
      <c r="BA469" s="142">
        <f t="shared" si="479"/>
        <v>0</v>
      </c>
      <c r="BB469" s="142">
        <f t="shared" si="480"/>
        <v>0</v>
      </c>
      <c r="BC469" s="142">
        <f t="shared" si="481"/>
        <v>0</v>
      </c>
      <c r="BD469" s="142">
        <f t="shared" si="482"/>
        <v>0</v>
      </c>
      <c r="BE469" s="142">
        <f t="shared" si="483"/>
        <v>0</v>
      </c>
      <c r="BF469" s="142">
        <f t="shared" si="484"/>
        <v>0</v>
      </c>
      <c r="BG469" s="142">
        <f t="shared" si="485"/>
        <v>0</v>
      </c>
      <c r="BH469" s="142">
        <f t="shared" si="486"/>
        <v>0</v>
      </c>
      <c r="BI469" s="142">
        <f t="shared" si="487"/>
        <v>0</v>
      </c>
      <c r="BJ469" s="142">
        <f t="shared" si="488"/>
        <v>0</v>
      </c>
      <c r="BK469" s="142">
        <f t="shared" si="489"/>
        <v>0</v>
      </c>
      <c r="BL469" s="142">
        <f t="shared" si="490"/>
        <v>0</v>
      </c>
      <c r="BM469" s="142">
        <f t="shared" si="451"/>
        <v>0</v>
      </c>
      <c r="BN469" s="142">
        <f t="shared" si="452"/>
        <v>0</v>
      </c>
      <c r="BO469" s="142">
        <f t="shared" si="453"/>
        <v>0</v>
      </c>
      <c r="BP469" s="142">
        <f t="shared" si="454"/>
        <v>0</v>
      </c>
      <c r="BQ469" s="142">
        <f t="shared" si="455"/>
        <v>0</v>
      </c>
      <c r="BR469" s="142">
        <f t="shared" si="456"/>
        <v>0</v>
      </c>
      <c r="BS469" s="142">
        <f t="shared" si="457"/>
        <v>0</v>
      </c>
      <c r="BT469" s="142">
        <f t="shared" si="458"/>
        <v>0</v>
      </c>
      <c r="BU469" s="142">
        <f t="shared" si="459"/>
        <v>0</v>
      </c>
      <c r="BV469" s="142">
        <f t="shared" si="460"/>
        <v>0</v>
      </c>
      <c r="BW469" s="142">
        <f t="shared" si="461"/>
        <v>0</v>
      </c>
      <c r="BX469" s="142">
        <f t="shared" si="462"/>
        <v>0</v>
      </c>
      <c r="BY469" s="142">
        <f t="shared" si="463"/>
        <v>0</v>
      </c>
      <c r="BZ469" s="142">
        <f t="shared" si="464"/>
        <v>0</v>
      </c>
      <c r="CA469" s="142">
        <f t="shared" si="465"/>
        <v>0</v>
      </c>
      <c r="CB469" s="142">
        <f t="shared" si="466"/>
        <v>0</v>
      </c>
      <c r="CC469" s="142">
        <f t="shared" si="467"/>
        <v>0</v>
      </c>
      <c r="CD469" s="142">
        <f t="shared" si="468"/>
        <v>0</v>
      </c>
      <c r="CE469" s="142">
        <f t="shared" si="469"/>
        <v>0</v>
      </c>
      <c r="CF469" s="142">
        <f t="shared" si="470"/>
        <v>0</v>
      </c>
      <c r="CG469" s="142">
        <f t="shared" si="471"/>
        <v>0</v>
      </c>
      <c r="CH469" s="142">
        <f t="shared" si="472"/>
        <v>0</v>
      </c>
      <c r="CI469" s="142">
        <f t="shared" si="473"/>
        <v>0</v>
      </c>
      <c r="CJ469" s="142">
        <f t="shared" si="474"/>
        <v>0</v>
      </c>
      <c r="CK469" s="142">
        <f t="shared" si="475"/>
        <v>0</v>
      </c>
    </row>
    <row r="470" spans="2:89" x14ac:dyDescent="0.2">
      <c r="B470" s="144" t="str">
        <f t="shared" si="404"/>
        <v>210. Accidentes Personales</v>
      </c>
      <c r="C470" s="129">
        <v>0</v>
      </c>
      <c r="D470" s="129">
        <v>0</v>
      </c>
      <c r="E470" s="129">
        <v>37</v>
      </c>
      <c r="F470" s="129">
        <v>305</v>
      </c>
      <c r="G470" s="129">
        <v>2638</v>
      </c>
      <c r="H470" s="129">
        <v>0</v>
      </c>
      <c r="I470" s="129">
        <v>0</v>
      </c>
      <c r="J470" s="129">
        <v>1108</v>
      </c>
      <c r="K470" s="129">
        <v>0</v>
      </c>
      <c r="L470" s="129">
        <v>3466</v>
      </c>
      <c r="M470" s="129">
        <v>0</v>
      </c>
      <c r="N470" s="129">
        <v>23</v>
      </c>
      <c r="O470" s="129">
        <v>0</v>
      </c>
      <c r="P470" s="129">
        <v>4</v>
      </c>
      <c r="Q470" s="129">
        <v>0</v>
      </c>
      <c r="R470" s="129">
        <v>2108</v>
      </c>
      <c r="S470" s="129">
        <v>0</v>
      </c>
      <c r="T470" s="129">
        <v>0</v>
      </c>
      <c r="U470" s="129">
        <v>200</v>
      </c>
      <c r="V470" s="129">
        <v>1</v>
      </c>
      <c r="W470" s="129">
        <v>0</v>
      </c>
      <c r="X470" s="129">
        <v>2</v>
      </c>
      <c r="Y470" s="129">
        <v>1105</v>
      </c>
      <c r="Z470" s="129">
        <v>4422</v>
      </c>
      <c r="AA470" s="129">
        <v>7</v>
      </c>
      <c r="AB470" s="129">
        <v>0</v>
      </c>
      <c r="AC470" s="129">
        <v>0</v>
      </c>
      <c r="AD470" s="129">
        <v>0</v>
      </c>
      <c r="AE470" s="129">
        <v>0</v>
      </c>
      <c r="AF470" s="129">
        <v>0</v>
      </c>
      <c r="AG470" s="129">
        <v>36</v>
      </c>
      <c r="AH470" s="129">
        <v>350</v>
      </c>
      <c r="AI470" s="129">
        <v>4</v>
      </c>
      <c r="AJ470" s="129">
        <v>800</v>
      </c>
      <c r="AK470" s="129">
        <v>120</v>
      </c>
      <c r="AL470" s="129"/>
      <c r="AM470" s="129"/>
      <c r="AN470" s="129"/>
      <c r="AO470" s="129"/>
      <c r="AP470" s="129"/>
      <c r="AQ470" s="117">
        <f t="shared" si="448"/>
        <v>16736</v>
      </c>
      <c r="AS470" s="228">
        <v>22551</v>
      </c>
      <c r="AU470" s="148"/>
      <c r="AW470" s="142">
        <f t="shared" si="450"/>
        <v>0</v>
      </c>
      <c r="AX470" s="142">
        <f t="shared" si="476"/>
        <v>0</v>
      </c>
      <c r="AY470" s="142">
        <f t="shared" si="477"/>
        <v>0</v>
      </c>
      <c r="AZ470" s="142">
        <f t="shared" si="478"/>
        <v>0</v>
      </c>
      <c r="BA470" s="142">
        <f t="shared" si="479"/>
        <v>0</v>
      </c>
      <c r="BB470" s="142">
        <f t="shared" si="480"/>
        <v>0</v>
      </c>
      <c r="BC470" s="142">
        <f t="shared" si="481"/>
        <v>0</v>
      </c>
      <c r="BD470" s="142">
        <f t="shared" si="482"/>
        <v>0</v>
      </c>
      <c r="BE470" s="142">
        <f t="shared" si="483"/>
        <v>0</v>
      </c>
      <c r="BF470" s="142">
        <f t="shared" si="484"/>
        <v>0</v>
      </c>
      <c r="BG470" s="142">
        <f t="shared" si="485"/>
        <v>0</v>
      </c>
      <c r="BH470" s="142">
        <f t="shared" si="486"/>
        <v>0</v>
      </c>
      <c r="BI470" s="142">
        <f t="shared" si="487"/>
        <v>0</v>
      </c>
      <c r="BJ470" s="142">
        <f t="shared" si="488"/>
        <v>0</v>
      </c>
      <c r="BK470" s="142">
        <f t="shared" si="489"/>
        <v>0</v>
      </c>
      <c r="BL470" s="142">
        <f t="shared" si="490"/>
        <v>0</v>
      </c>
      <c r="BM470" s="142">
        <f t="shared" si="451"/>
        <v>0</v>
      </c>
      <c r="BN470" s="142">
        <f t="shared" si="452"/>
        <v>0</v>
      </c>
      <c r="BO470" s="142">
        <f t="shared" si="453"/>
        <v>0</v>
      </c>
      <c r="BP470" s="142">
        <f t="shared" si="454"/>
        <v>0</v>
      </c>
      <c r="BQ470" s="142">
        <f t="shared" si="455"/>
        <v>0</v>
      </c>
      <c r="BR470" s="142">
        <f t="shared" si="456"/>
        <v>0</v>
      </c>
      <c r="BS470" s="142">
        <f t="shared" si="457"/>
        <v>0</v>
      </c>
      <c r="BT470" s="142">
        <f t="shared" si="458"/>
        <v>0</v>
      </c>
      <c r="BU470" s="142">
        <f t="shared" si="459"/>
        <v>0</v>
      </c>
      <c r="BV470" s="142">
        <f t="shared" si="460"/>
        <v>0</v>
      </c>
      <c r="BW470" s="142">
        <f t="shared" si="461"/>
        <v>0</v>
      </c>
      <c r="BX470" s="142">
        <f t="shared" si="462"/>
        <v>0</v>
      </c>
      <c r="BY470" s="142">
        <f t="shared" si="463"/>
        <v>0</v>
      </c>
      <c r="BZ470" s="142">
        <f t="shared" si="464"/>
        <v>0</v>
      </c>
      <c r="CA470" s="142">
        <f t="shared" si="465"/>
        <v>0</v>
      </c>
      <c r="CB470" s="142">
        <f t="shared" si="466"/>
        <v>0</v>
      </c>
      <c r="CC470" s="142">
        <f t="shared" si="467"/>
        <v>0</v>
      </c>
      <c r="CD470" s="142">
        <f t="shared" si="468"/>
        <v>0</v>
      </c>
      <c r="CE470" s="142">
        <f t="shared" si="469"/>
        <v>0</v>
      </c>
      <c r="CF470" s="142">
        <f t="shared" si="470"/>
        <v>0</v>
      </c>
      <c r="CG470" s="142">
        <f t="shared" si="471"/>
        <v>0</v>
      </c>
      <c r="CH470" s="142">
        <f t="shared" si="472"/>
        <v>0</v>
      </c>
      <c r="CI470" s="142">
        <f t="shared" si="473"/>
        <v>0</v>
      </c>
      <c r="CJ470" s="142">
        <f t="shared" si="474"/>
        <v>0</v>
      </c>
      <c r="CK470" s="142">
        <f t="shared" si="475"/>
        <v>0</v>
      </c>
    </row>
    <row r="471" spans="2:89" x14ac:dyDescent="0.2">
      <c r="B471" s="144" t="str">
        <f t="shared" si="404"/>
        <v>211. Asistencia</v>
      </c>
      <c r="C471" s="129">
        <v>0</v>
      </c>
      <c r="D471" s="129">
        <v>0</v>
      </c>
      <c r="E471" s="129">
        <v>0</v>
      </c>
      <c r="F471" s="129">
        <v>1</v>
      </c>
      <c r="G471" s="129">
        <v>468</v>
      </c>
      <c r="H471" s="129">
        <v>0</v>
      </c>
      <c r="I471" s="129">
        <v>0</v>
      </c>
      <c r="J471" s="129">
        <v>0</v>
      </c>
      <c r="K471" s="129">
        <v>0</v>
      </c>
      <c r="L471" s="129">
        <v>0</v>
      </c>
      <c r="M471" s="129">
        <v>0</v>
      </c>
      <c r="N471" s="129">
        <v>0</v>
      </c>
      <c r="O471" s="129">
        <v>0</v>
      </c>
      <c r="P471" s="129">
        <v>0</v>
      </c>
      <c r="Q471" s="129">
        <v>0</v>
      </c>
      <c r="R471" s="129">
        <v>1</v>
      </c>
      <c r="S471" s="129">
        <v>0</v>
      </c>
      <c r="T471" s="129">
        <v>0</v>
      </c>
      <c r="U471" s="129">
        <v>0</v>
      </c>
      <c r="V471" s="129">
        <v>0</v>
      </c>
      <c r="W471" s="129">
        <v>0</v>
      </c>
      <c r="X471" s="129">
        <v>0</v>
      </c>
      <c r="Y471" s="129">
        <v>0</v>
      </c>
      <c r="Z471" s="129">
        <v>4</v>
      </c>
      <c r="AA471" s="129">
        <v>0</v>
      </c>
      <c r="AB471" s="129">
        <v>0</v>
      </c>
      <c r="AC471" s="129">
        <v>0</v>
      </c>
      <c r="AD471" s="129">
        <v>0</v>
      </c>
      <c r="AE471" s="129">
        <v>0</v>
      </c>
      <c r="AF471" s="129">
        <v>0</v>
      </c>
      <c r="AG471" s="129">
        <v>0</v>
      </c>
      <c r="AH471" s="129">
        <v>11</v>
      </c>
      <c r="AI471" s="129">
        <v>0</v>
      </c>
      <c r="AJ471" s="129">
        <v>0</v>
      </c>
      <c r="AK471" s="129">
        <v>1</v>
      </c>
      <c r="AL471" s="129"/>
      <c r="AM471" s="129"/>
      <c r="AN471" s="129"/>
      <c r="AO471" s="129"/>
      <c r="AP471" s="129"/>
      <c r="AQ471" s="117">
        <f t="shared" si="448"/>
        <v>486</v>
      </c>
      <c r="AS471" s="228">
        <v>491</v>
      </c>
      <c r="AU471" s="148"/>
      <c r="AW471" s="142">
        <f t="shared" si="450"/>
        <v>0</v>
      </c>
      <c r="AX471" s="142">
        <f t="shared" si="476"/>
        <v>0</v>
      </c>
      <c r="AY471" s="142">
        <f t="shared" si="477"/>
        <v>0</v>
      </c>
      <c r="AZ471" s="142">
        <f t="shared" si="478"/>
        <v>0</v>
      </c>
      <c r="BA471" s="142">
        <f t="shared" si="479"/>
        <v>0</v>
      </c>
      <c r="BB471" s="142">
        <f t="shared" si="480"/>
        <v>0</v>
      </c>
      <c r="BC471" s="142">
        <f t="shared" si="481"/>
        <v>0</v>
      </c>
      <c r="BD471" s="142">
        <f t="shared" si="482"/>
        <v>0</v>
      </c>
      <c r="BE471" s="142">
        <f t="shared" si="483"/>
        <v>0</v>
      </c>
      <c r="BF471" s="142">
        <f t="shared" si="484"/>
        <v>0</v>
      </c>
      <c r="BG471" s="142">
        <f t="shared" si="485"/>
        <v>0</v>
      </c>
      <c r="BH471" s="142">
        <f t="shared" si="486"/>
        <v>0</v>
      </c>
      <c r="BI471" s="142">
        <f t="shared" si="487"/>
        <v>0</v>
      </c>
      <c r="BJ471" s="142">
        <f t="shared" si="488"/>
        <v>0</v>
      </c>
      <c r="BK471" s="142">
        <f t="shared" si="489"/>
        <v>0</v>
      </c>
      <c r="BL471" s="142">
        <f t="shared" si="490"/>
        <v>0</v>
      </c>
      <c r="BM471" s="142">
        <f t="shared" si="451"/>
        <v>0</v>
      </c>
      <c r="BN471" s="142">
        <f t="shared" si="452"/>
        <v>0</v>
      </c>
      <c r="BO471" s="142">
        <f t="shared" si="453"/>
        <v>0</v>
      </c>
      <c r="BP471" s="142">
        <f t="shared" si="454"/>
        <v>0</v>
      </c>
      <c r="BQ471" s="142">
        <f t="shared" si="455"/>
        <v>0</v>
      </c>
      <c r="BR471" s="142">
        <f t="shared" si="456"/>
        <v>0</v>
      </c>
      <c r="BS471" s="142">
        <f t="shared" si="457"/>
        <v>1000</v>
      </c>
      <c r="BT471" s="142">
        <f t="shared" si="458"/>
        <v>0</v>
      </c>
      <c r="BU471" s="142">
        <f t="shared" si="459"/>
        <v>0</v>
      </c>
      <c r="BV471" s="142">
        <f t="shared" si="460"/>
        <v>0</v>
      </c>
      <c r="BW471" s="142">
        <f t="shared" si="461"/>
        <v>0</v>
      </c>
      <c r="BX471" s="142">
        <f t="shared" si="462"/>
        <v>0</v>
      </c>
      <c r="BY471" s="142">
        <f t="shared" si="463"/>
        <v>0</v>
      </c>
      <c r="BZ471" s="142">
        <f t="shared" si="464"/>
        <v>0</v>
      </c>
      <c r="CA471" s="142">
        <f t="shared" si="465"/>
        <v>0</v>
      </c>
      <c r="CB471" s="142">
        <f t="shared" si="466"/>
        <v>0</v>
      </c>
      <c r="CC471" s="142">
        <f t="shared" si="467"/>
        <v>0</v>
      </c>
      <c r="CD471" s="142">
        <f t="shared" si="468"/>
        <v>0</v>
      </c>
      <c r="CE471" s="142">
        <f t="shared" si="469"/>
        <v>0</v>
      </c>
      <c r="CF471" s="142">
        <f t="shared" si="470"/>
        <v>0</v>
      </c>
      <c r="CG471" s="142">
        <f t="shared" si="471"/>
        <v>0</v>
      </c>
      <c r="CH471" s="142">
        <f t="shared" si="472"/>
        <v>0</v>
      </c>
      <c r="CI471" s="142">
        <f t="shared" si="473"/>
        <v>0</v>
      </c>
      <c r="CJ471" s="142">
        <f t="shared" si="474"/>
        <v>0</v>
      </c>
      <c r="CK471" s="142">
        <f t="shared" si="475"/>
        <v>0</v>
      </c>
    </row>
    <row r="472" spans="2:89" x14ac:dyDescent="0.2">
      <c r="B472" s="144" t="str">
        <f t="shared" si="404"/>
        <v>212. Desgravamen Hipotecario</v>
      </c>
      <c r="C472" s="129">
        <v>0</v>
      </c>
      <c r="D472" s="129">
        <v>0</v>
      </c>
      <c r="E472" s="129">
        <v>0</v>
      </c>
      <c r="F472" s="129">
        <v>0</v>
      </c>
      <c r="G472" s="129">
        <v>6</v>
      </c>
      <c r="H472" s="129">
        <v>0</v>
      </c>
      <c r="I472" s="129">
        <v>0</v>
      </c>
      <c r="J472" s="129">
        <v>0</v>
      </c>
      <c r="K472" s="129">
        <v>0</v>
      </c>
      <c r="L472" s="129">
        <v>0</v>
      </c>
      <c r="M472" s="129">
        <v>0</v>
      </c>
      <c r="N472" s="129">
        <v>0</v>
      </c>
      <c r="O472" s="129">
        <v>0</v>
      </c>
      <c r="P472" s="129">
        <v>0</v>
      </c>
      <c r="Q472" s="129">
        <v>0</v>
      </c>
      <c r="R472" s="129">
        <v>0</v>
      </c>
      <c r="S472" s="129">
        <v>0</v>
      </c>
      <c r="T472" s="129">
        <v>0</v>
      </c>
      <c r="U472" s="129">
        <v>4</v>
      </c>
      <c r="V472" s="129">
        <v>0</v>
      </c>
      <c r="W472" s="129">
        <v>0</v>
      </c>
      <c r="X472" s="129">
        <v>0</v>
      </c>
      <c r="Y472" s="129">
        <v>3</v>
      </c>
      <c r="Z472" s="129">
        <v>0</v>
      </c>
      <c r="AA472" s="129">
        <v>0</v>
      </c>
      <c r="AB472" s="129">
        <v>0</v>
      </c>
      <c r="AC472" s="129">
        <v>0</v>
      </c>
      <c r="AD472" s="129">
        <v>0</v>
      </c>
      <c r="AE472" s="129">
        <v>210</v>
      </c>
      <c r="AF472" s="129">
        <v>0</v>
      </c>
      <c r="AG472" s="129">
        <v>5</v>
      </c>
      <c r="AH472" s="129">
        <v>1</v>
      </c>
      <c r="AI472" s="129">
        <v>0</v>
      </c>
      <c r="AJ472" s="129">
        <v>0</v>
      </c>
      <c r="AK472" s="129">
        <v>0</v>
      </c>
      <c r="AL472" s="129"/>
      <c r="AM472" s="129"/>
      <c r="AN472" s="129"/>
      <c r="AO472" s="129"/>
      <c r="AP472" s="129"/>
      <c r="AQ472" s="117">
        <f t="shared" si="448"/>
        <v>229</v>
      </c>
      <c r="AS472" s="228">
        <v>19313</v>
      </c>
      <c r="AU472" s="148"/>
      <c r="AW472" s="142">
        <f t="shared" si="450"/>
        <v>0</v>
      </c>
      <c r="AX472" s="142">
        <f t="shared" si="476"/>
        <v>0</v>
      </c>
      <c r="AY472" s="142">
        <f t="shared" si="477"/>
        <v>0</v>
      </c>
      <c r="AZ472" s="142">
        <f t="shared" si="478"/>
        <v>0</v>
      </c>
      <c r="BA472" s="142">
        <f t="shared" si="479"/>
        <v>0</v>
      </c>
      <c r="BB472" s="142">
        <f t="shared" si="480"/>
        <v>0</v>
      </c>
      <c r="BC472" s="142">
        <f t="shared" si="481"/>
        <v>0</v>
      </c>
      <c r="BD472" s="142">
        <f t="shared" si="482"/>
        <v>0</v>
      </c>
      <c r="BE472" s="142">
        <f t="shared" si="483"/>
        <v>0</v>
      </c>
      <c r="BF472" s="142">
        <f t="shared" si="484"/>
        <v>0</v>
      </c>
      <c r="BG472" s="142">
        <f t="shared" si="485"/>
        <v>0</v>
      </c>
      <c r="BH472" s="142">
        <f t="shared" si="486"/>
        <v>0</v>
      </c>
      <c r="BI472" s="142">
        <f t="shared" si="487"/>
        <v>0</v>
      </c>
      <c r="BJ472" s="142">
        <f t="shared" si="488"/>
        <v>0</v>
      </c>
      <c r="BK472" s="142">
        <f t="shared" si="489"/>
        <v>0</v>
      </c>
      <c r="BL472" s="142">
        <f t="shared" si="490"/>
        <v>0</v>
      </c>
      <c r="BM472" s="142">
        <f t="shared" si="451"/>
        <v>0</v>
      </c>
      <c r="BN472" s="142">
        <f t="shared" si="452"/>
        <v>0</v>
      </c>
      <c r="BO472" s="142">
        <f t="shared" si="453"/>
        <v>0</v>
      </c>
      <c r="BP472" s="142">
        <f t="shared" si="454"/>
        <v>0</v>
      </c>
      <c r="BQ472" s="142">
        <f t="shared" si="455"/>
        <v>0</v>
      </c>
      <c r="BR472" s="142">
        <f t="shared" si="456"/>
        <v>0</v>
      </c>
      <c r="BS472" s="142">
        <f t="shared" si="457"/>
        <v>0</v>
      </c>
      <c r="BT472" s="142">
        <f t="shared" si="458"/>
        <v>0</v>
      </c>
      <c r="BU472" s="142">
        <f t="shared" si="459"/>
        <v>0</v>
      </c>
      <c r="BV472" s="142">
        <f t="shared" si="460"/>
        <v>0</v>
      </c>
      <c r="BW472" s="142">
        <f t="shared" si="461"/>
        <v>1000</v>
      </c>
      <c r="BX472" s="142">
        <f t="shared" si="462"/>
        <v>0</v>
      </c>
      <c r="BY472" s="142">
        <f t="shared" si="463"/>
        <v>0</v>
      </c>
      <c r="BZ472" s="142">
        <f t="shared" si="464"/>
        <v>0</v>
      </c>
      <c r="CA472" s="142">
        <f t="shared" si="465"/>
        <v>0</v>
      </c>
      <c r="CB472" s="142">
        <f t="shared" si="466"/>
        <v>0</v>
      </c>
      <c r="CC472" s="142">
        <f t="shared" si="467"/>
        <v>0</v>
      </c>
      <c r="CD472" s="142">
        <f t="shared" si="468"/>
        <v>0</v>
      </c>
      <c r="CE472" s="142">
        <f t="shared" si="469"/>
        <v>0</v>
      </c>
      <c r="CF472" s="142">
        <f t="shared" si="470"/>
        <v>0</v>
      </c>
      <c r="CG472" s="142">
        <f t="shared" si="471"/>
        <v>0</v>
      </c>
      <c r="CH472" s="142">
        <f t="shared" si="472"/>
        <v>0</v>
      </c>
      <c r="CI472" s="142">
        <f t="shared" si="473"/>
        <v>0</v>
      </c>
      <c r="CJ472" s="142">
        <f t="shared" si="474"/>
        <v>0</v>
      </c>
      <c r="CK472" s="142">
        <f t="shared" si="475"/>
        <v>0</v>
      </c>
    </row>
    <row r="473" spans="2:89" x14ac:dyDescent="0.2">
      <c r="B473" s="144" t="str">
        <f t="shared" si="404"/>
        <v>213. Desgravamen Consumos y Otros</v>
      </c>
      <c r="C473" s="129">
        <v>0</v>
      </c>
      <c r="D473" s="129">
        <v>0</v>
      </c>
      <c r="E473" s="129">
        <v>0</v>
      </c>
      <c r="F473" s="129">
        <v>1</v>
      </c>
      <c r="G473" s="129">
        <v>0</v>
      </c>
      <c r="H473" s="129">
        <v>0</v>
      </c>
      <c r="I473" s="129">
        <v>0</v>
      </c>
      <c r="J473" s="129">
        <v>0</v>
      </c>
      <c r="K473" s="129">
        <v>0</v>
      </c>
      <c r="L473" s="129">
        <v>1</v>
      </c>
      <c r="M473" s="129">
        <v>0</v>
      </c>
      <c r="N473" s="129">
        <v>0</v>
      </c>
      <c r="O473" s="129">
        <v>0</v>
      </c>
      <c r="P473" s="129">
        <v>6</v>
      </c>
      <c r="Q473" s="129">
        <v>33458</v>
      </c>
      <c r="R473" s="129">
        <v>0</v>
      </c>
      <c r="S473" s="129">
        <v>0</v>
      </c>
      <c r="T473" s="129">
        <v>0</v>
      </c>
      <c r="U473" s="129">
        <v>5</v>
      </c>
      <c r="V473" s="129">
        <v>1</v>
      </c>
      <c r="W473" s="129">
        <v>0</v>
      </c>
      <c r="X473" s="129">
        <v>13</v>
      </c>
      <c r="Y473" s="129">
        <v>4</v>
      </c>
      <c r="Z473" s="129">
        <v>0</v>
      </c>
      <c r="AA473" s="129">
        <v>1</v>
      </c>
      <c r="AB473" s="129">
        <v>0</v>
      </c>
      <c r="AC473" s="129">
        <v>0</v>
      </c>
      <c r="AD473" s="129">
        <v>0</v>
      </c>
      <c r="AE473" s="129">
        <v>0</v>
      </c>
      <c r="AF473" s="129">
        <v>0</v>
      </c>
      <c r="AG473" s="129">
        <v>13</v>
      </c>
      <c r="AH473" s="129">
        <v>2</v>
      </c>
      <c r="AI473" s="129">
        <v>9</v>
      </c>
      <c r="AJ473" s="129">
        <v>1</v>
      </c>
      <c r="AK473" s="129">
        <v>0</v>
      </c>
      <c r="AL473" s="129"/>
      <c r="AM473" s="129"/>
      <c r="AN473" s="129"/>
      <c r="AO473" s="129"/>
      <c r="AP473" s="129"/>
      <c r="AQ473" s="117">
        <f t="shared" si="448"/>
        <v>33515</v>
      </c>
      <c r="AS473" s="228">
        <v>38603</v>
      </c>
      <c r="AU473" s="148"/>
      <c r="AW473" s="142">
        <f t="shared" si="450"/>
        <v>0</v>
      </c>
      <c r="AX473" s="142">
        <f t="shared" si="476"/>
        <v>0</v>
      </c>
      <c r="AY473" s="142">
        <f t="shared" si="477"/>
        <v>0</v>
      </c>
      <c r="AZ473" s="142">
        <f t="shared" si="478"/>
        <v>0</v>
      </c>
      <c r="BA473" s="142">
        <f t="shared" si="479"/>
        <v>0</v>
      </c>
      <c r="BB473" s="142">
        <f t="shared" si="480"/>
        <v>0</v>
      </c>
      <c r="BC473" s="142">
        <f t="shared" si="481"/>
        <v>0</v>
      </c>
      <c r="BD473" s="142">
        <f t="shared" si="482"/>
        <v>0</v>
      </c>
      <c r="BE473" s="142">
        <f t="shared" si="483"/>
        <v>0</v>
      </c>
      <c r="BF473" s="142">
        <f t="shared" si="484"/>
        <v>0</v>
      </c>
      <c r="BG473" s="142">
        <f t="shared" si="485"/>
        <v>0</v>
      </c>
      <c r="BH473" s="142">
        <f t="shared" si="486"/>
        <v>0</v>
      </c>
      <c r="BI473" s="142">
        <f t="shared" si="487"/>
        <v>0</v>
      </c>
      <c r="BJ473" s="142">
        <f t="shared" si="488"/>
        <v>0</v>
      </c>
      <c r="BK473" s="142">
        <f t="shared" si="489"/>
        <v>0</v>
      </c>
      <c r="BL473" s="142">
        <f t="shared" si="490"/>
        <v>0</v>
      </c>
      <c r="BM473" s="142">
        <f t="shared" si="451"/>
        <v>0</v>
      </c>
      <c r="BN473" s="142">
        <f t="shared" si="452"/>
        <v>0</v>
      </c>
      <c r="BO473" s="142">
        <f t="shared" si="453"/>
        <v>0</v>
      </c>
      <c r="BP473" s="142">
        <f t="shared" si="454"/>
        <v>0</v>
      </c>
      <c r="BQ473" s="142">
        <f t="shared" si="455"/>
        <v>0</v>
      </c>
      <c r="BR473" s="142">
        <f t="shared" si="456"/>
        <v>0</v>
      </c>
      <c r="BS473" s="142">
        <f t="shared" si="457"/>
        <v>0</v>
      </c>
      <c r="BT473" s="142">
        <f t="shared" si="458"/>
        <v>0</v>
      </c>
      <c r="BU473" s="142">
        <f t="shared" si="459"/>
        <v>0</v>
      </c>
      <c r="BV473" s="142">
        <f t="shared" si="460"/>
        <v>0</v>
      </c>
      <c r="BW473" s="142">
        <f t="shared" si="461"/>
        <v>1000</v>
      </c>
      <c r="BX473" s="142">
        <f t="shared" si="462"/>
        <v>0</v>
      </c>
      <c r="BY473" s="142">
        <f t="shared" si="463"/>
        <v>1000</v>
      </c>
      <c r="BZ473" s="142">
        <f t="shared" si="464"/>
        <v>0</v>
      </c>
      <c r="CA473" s="142">
        <f t="shared" si="465"/>
        <v>0</v>
      </c>
      <c r="CB473" s="142">
        <f t="shared" si="466"/>
        <v>0</v>
      </c>
      <c r="CC473" s="142">
        <f t="shared" si="467"/>
        <v>0</v>
      </c>
      <c r="CD473" s="142">
        <f t="shared" si="468"/>
        <v>0</v>
      </c>
      <c r="CE473" s="142">
        <f t="shared" si="469"/>
        <v>0</v>
      </c>
      <c r="CF473" s="142">
        <f t="shared" si="470"/>
        <v>0</v>
      </c>
      <c r="CG473" s="142">
        <f t="shared" si="471"/>
        <v>0</v>
      </c>
      <c r="CH473" s="142">
        <f t="shared" si="472"/>
        <v>0</v>
      </c>
      <c r="CI473" s="142">
        <f t="shared" si="473"/>
        <v>0</v>
      </c>
      <c r="CJ473" s="142">
        <f t="shared" si="474"/>
        <v>0</v>
      </c>
      <c r="CK473" s="142">
        <f t="shared" si="475"/>
        <v>0</v>
      </c>
    </row>
    <row r="474" spans="2:89" x14ac:dyDescent="0.2">
      <c r="B474" s="144" t="str">
        <f t="shared" si="404"/>
        <v>214. SOAP</v>
      </c>
      <c r="C474" s="129">
        <v>0</v>
      </c>
      <c r="D474" s="129">
        <v>0</v>
      </c>
      <c r="E474" s="129">
        <v>0</v>
      </c>
      <c r="F474" s="129">
        <v>0</v>
      </c>
      <c r="G474" s="129">
        <v>0</v>
      </c>
      <c r="H474" s="129">
        <v>0</v>
      </c>
      <c r="I474" s="129">
        <v>0</v>
      </c>
      <c r="J474" s="129">
        <v>0</v>
      </c>
      <c r="K474" s="129">
        <v>0</v>
      </c>
      <c r="L474" s="129">
        <v>0</v>
      </c>
      <c r="M474" s="129">
        <v>0</v>
      </c>
      <c r="N474" s="129">
        <v>0</v>
      </c>
      <c r="O474" s="129">
        <v>0</v>
      </c>
      <c r="P474" s="129">
        <v>0</v>
      </c>
      <c r="Q474" s="129">
        <v>0</v>
      </c>
      <c r="R474" s="129">
        <v>0</v>
      </c>
      <c r="S474" s="129">
        <v>0</v>
      </c>
      <c r="T474" s="129">
        <v>0</v>
      </c>
      <c r="U474" s="129">
        <v>0</v>
      </c>
      <c r="V474" s="129">
        <v>0</v>
      </c>
      <c r="W474" s="129">
        <v>0</v>
      </c>
      <c r="X474" s="129">
        <v>0</v>
      </c>
      <c r="Y474" s="129">
        <v>0</v>
      </c>
      <c r="Z474" s="129">
        <v>0</v>
      </c>
      <c r="AA474" s="129">
        <v>0</v>
      </c>
      <c r="AB474" s="129">
        <v>0</v>
      </c>
      <c r="AC474" s="129">
        <v>0</v>
      </c>
      <c r="AD474" s="129">
        <v>0</v>
      </c>
      <c r="AE474" s="129">
        <v>0</v>
      </c>
      <c r="AF474" s="129">
        <v>0</v>
      </c>
      <c r="AG474" s="129">
        <v>0</v>
      </c>
      <c r="AH474" s="129">
        <v>0</v>
      </c>
      <c r="AI474" s="129">
        <v>0</v>
      </c>
      <c r="AJ474" s="129">
        <v>0</v>
      </c>
      <c r="AK474" s="129">
        <v>0</v>
      </c>
      <c r="AL474" s="129"/>
      <c r="AM474" s="129"/>
      <c r="AN474" s="129"/>
      <c r="AO474" s="129"/>
      <c r="AP474" s="129"/>
      <c r="AQ474" s="117">
        <f t="shared" si="448"/>
        <v>0</v>
      </c>
      <c r="AS474" s="228">
        <v>0</v>
      </c>
      <c r="AU474" s="148"/>
      <c r="AW474" s="142">
        <f t="shared" si="450"/>
        <v>0</v>
      </c>
      <c r="AX474" s="142">
        <f t="shared" si="476"/>
        <v>0</v>
      </c>
      <c r="AY474" s="142">
        <f t="shared" si="477"/>
        <v>0</v>
      </c>
      <c r="AZ474" s="142">
        <f t="shared" si="478"/>
        <v>0</v>
      </c>
      <c r="BA474" s="142">
        <f t="shared" si="479"/>
        <v>0</v>
      </c>
      <c r="BB474" s="142">
        <f t="shared" si="480"/>
        <v>0</v>
      </c>
      <c r="BC474" s="142">
        <f t="shared" si="481"/>
        <v>0</v>
      </c>
      <c r="BD474" s="142">
        <f t="shared" si="482"/>
        <v>0</v>
      </c>
      <c r="BE474" s="142">
        <f t="shared" si="483"/>
        <v>0</v>
      </c>
      <c r="BF474" s="142">
        <f t="shared" si="484"/>
        <v>0</v>
      </c>
      <c r="BG474" s="142">
        <f t="shared" si="485"/>
        <v>0</v>
      </c>
      <c r="BH474" s="142">
        <f t="shared" si="486"/>
        <v>0</v>
      </c>
      <c r="BI474" s="142">
        <f t="shared" si="487"/>
        <v>0</v>
      </c>
      <c r="BJ474" s="142">
        <f t="shared" si="488"/>
        <v>0</v>
      </c>
      <c r="BK474" s="142">
        <f t="shared" si="489"/>
        <v>0</v>
      </c>
      <c r="BL474" s="142">
        <f t="shared" si="490"/>
        <v>0</v>
      </c>
      <c r="BM474" s="142">
        <f t="shared" si="451"/>
        <v>0</v>
      </c>
      <c r="BN474" s="142">
        <f t="shared" si="452"/>
        <v>0</v>
      </c>
      <c r="BO474" s="142">
        <f t="shared" si="453"/>
        <v>0</v>
      </c>
      <c r="BP474" s="142">
        <f t="shared" si="454"/>
        <v>0</v>
      </c>
      <c r="BQ474" s="142">
        <f t="shared" si="455"/>
        <v>0</v>
      </c>
      <c r="BR474" s="142">
        <f t="shared" si="456"/>
        <v>0</v>
      </c>
      <c r="BS474" s="142">
        <f t="shared" si="457"/>
        <v>0</v>
      </c>
      <c r="BT474" s="142">
        <f t="shared" si="458"/>
        <v>0</v>
      </c>
      <c r="BU474" s="142">
        <f t="shared" si="459"/>
        <v>0</v>
      </c>
      <c r="BV474" s="142">
        <f t="shared" si="460"/>
        <v>0</v>
      </c>
      <c r="BW474" s="142">
        <f t="shared" si="461"/>
        <v>0</v>
      </c>
      <c r="BX474" s="142">
        <f t="shared" si="462"/>
        <v>0</v>
      </c>
      <c r="BY474" s="142">
        <f t="shared" si="463"/>
        <v>0</v>
      </c>
      <c r="BZ474" s="142">
        <f t="shared" si="464"/>
        <v>0</v>
      </c>
      <c r="CA474" s="142">
        <f t="shared" si="465"/>
        <v>0</v>
      </c>
      <c r="CB474" s="142">
        <f t="shared" si="466"/>
        <v>0</v>
      </c>
      <c r="CC474" s="142">
        <f t="shared" si="467"/>
        <v>0</v>
      </c>
      <c r="CD474" s="142">
        <f t="shared" si="468"/>
        <v>0</v>
      </c>
      <c r="CE474" s="142">
        <f t="shared" si="469"/>
        <v>0</v>
      </c>
      <c r="CF474" s="142">
        <f t="shared" si="470"/>
        <v>0</v>
      </c>
      <c r="CG474" s="142">
        <f t="shared" si="471"/>
        <v>0</v>
      </c>
      <c r="CH474" s="142">
        <f t="shared" si="472"/>
        <v>0</v>
      </c>
      <c r="CI474" s="142">
        <f t="shared" si="473"/>
        <v>0</v>
      </c>
      <c r="CJ474" s="142">
        <f t="shared" si="474"/>
        <v>0</v>
      </c>
      <c r="CK474" s="142">
        <f t="shared" si="475"/>
        <v>0</v>
      </c>
    </row>
    <row r="475" spans="2:89" x14ac:dyDescent="0.2">
      <c r="B475" s="144" t="str">
        <f t="shared" si="404"/>
        <v>250. Otros</v>
      </c>
      <c r="C475" s="129">
        <v>0</v>
      </c>
      <c r="D475" s="129">
        <v>0</v>
      </c>
      <c r="E475" s="129">
        <v>0</v>
      </c>
      <c r="F475" s="129">
        <v>0</v>
      </c>
      <c r="G475" s="129">
        <v>0</v>
      </c>
      <c r="H475" s="129">
        <v>0</v>
      </c>
      <c r="I475" s="129">
        <v>0</v>
      </c>
      <c r="J475" s="129">
        <v>0</v>
      </c>
      <c r="K475" s="129">
        <v>0</v>
      </c>
      <c r="L475" s="129">
        <v>0</v>
      </c>
      <c r="M475" s="129">
        <v>0</v>
      </c>
      <c r="N475" s="129">
        <v>0</v>
      </c>
      <c r="O475" s="129">
        <v>0</v>
      </c>
      <c r="P475" s="129">
        <v>0</v>
      </c>
      <c r="Q475" s="129">
        <v>0</v>
      </c>
      <c r="R475" s="129">
        <v>1</v>
      </c>
      <c r="S475" s="129">
        <v>0</v>
      </c>
      <c r="T475" s="129">
        <v>0</v>
      </c>
      <c r="U475" s="129">
        <v>0</v>
      </c>
      <c r="V475" s="129">
        <v>0</v>
      </c>
      <c r="W475" s="129">
        <v>0</v>
      </c>
      <c r="X475" s="129">
        <v>0</v>
      </c>
      <c r="Y475" s="129">
        <v>0</v>
      </c>
      <c r="Z475" s="129">
        <v>1</v>
      </c>
      <c r="AA475" s="129">
        <v>4</v>
      </c>
      <c r="AB475" s="129">
        <v>0</v>
      </c>
      <c r="AC475" s="129">
        <v>0</v>
      </c>
      <c r="AD475" s="129">
        <v>0</v>
      </c>
      <c r="AE475" s="129">
        <v>0</v>
      </c>
      <c r="AF475" s="129">
        <v>0</v>
      </c>
      <c r="AG475" s="129">
        <v>0</v>
      </c>
      <c r="AH475" s="129">
        <v>0</v>
      </c>
      <c r="AI475" s="129">
        <v>0</v>
      </c>
      <c r="AJ475" s="129">
        <v>0</v>
      </c>
      <c r="AK475" s="129">
        <v>0</v>
      </c>
      <c r="AL475" s="129"/>
      <c r="AM475" s="129"/>
      <c r="AN475" s="129"/>
      <c r="AO475" s="129"/>
      <c r="AP475" s="129"/>
      <c r="AQ475" s="117">
        <f t="shared" si="448"/>
        <v>6</v>
      </c>
      <c r="AS475" s="228">
        <v>7</v>
      </c>
      <c r="AU475" s="148"/>
      <c r="AW475" s="142">
        <f t="shared" si="450"/>
        <v>0</v>
      </c>
      <c r="AX475" s="142">
        <f t="shared" si="476"/>
        <v>0</v>
      </c>
      <c r="AY475" s="142">
        <f t="shared" si="477"/>
        <v>0</v>
      </c>
      <c r="AZ475" s="142">
        <f t="shared" si="478"/>
        <v>0</v>
      </c>
      <c r="BA475" s="142">
        <f t="shared" si="479"/>
        <v>0</v>
      </c>
      <c r="BB475" s="142">
        <f t="shared" si="480"/>
        <v>0</v>
      </c>
      <c r="BC475" s="142">
        <f t="shared" si="481"/>
        <v>0</v>
      </c>
      <c r="BD475" s="142">
        <f t="shared" si="482"/>
        <v>0</v>
      </c>
      <c r="BE475" s="142">
        <f t="shared" si="483"/>
        <v>0</v>
      </c>
      <c r="BF475" s="142">
        <f t="shared" si="484"/>
        <v>0</v>
      </c>
      <c r="BG475" s="142">
        <f t="shared" si="485"/>
        <v>0</v>
      </c>
      <c r="BH475" s="142">
        <f t="shared" si="486"/>
        <v>0</v>
      </c>
      <c r="BI475" s="142">
        <f t="shared" si="487"/>
        <v>0</v>
      </c>
      <c r="BJ475" s="142">
        <f t="shared" si="488"/>
        <v>0</v>
      </c>
      <c r="BK475" s="142">
        <f t="shared" si="489"/>
        <v>0</v>
      </c>
      <c r="BL475" s="142">
        <f t="shared" si="490"/>
        <v>0</v>
      </c>
      <c r="BM475" s="142">
        <f t="shared" si="451"/>
        <v>0</v>
      </c>
      <c r="BN475" s="142">
        <f t="shared" si="452"/>
        <v>0</v>
      </c>
      <c r="BO475" s="142">
        <f t="shared" si="453"/>
        <v>0</v>
      </c>
      <c r="BP475" s="142">
        <f t="shared" si="454"/>
        <v>0</v>
      </c>
      <c r="BQ475" s="142">
        <f t="shared" si="455"/>
        <v>0</v>
      </c>
      <c r="BR475" s="142">
        <f t="shared" si="456"/>
        <v>0</v>
      </c>
      <c r="BS475" s="142">
        <f t="shared" si="457"/>
        <v>0</v>
      </c>
      <c r="BT475" s="142">
        <f t="shared" si="458"/>
        <v>0</v>
      </c>
      <c r="BU475" s="142">
        <f t="shared" si="459"/>
        <v>0</v>
      </c>
      <c r="BV475" s="142">
        <f t="shared" si="460"/>
        <v>0</v>
      </c>
      <c r="BW475" s="142">
        <f t="shared" si="461"/>
        <v>0</v>
      </c>
      <c r="BX475" s="142">
        <f t="shared" si="462"/>
        <v>0</v>
      </c>
      <c r="BY475" s="142">
        <f t="shared" si="463"/>
        <v>0</v>
      </c>
      <c r="BZ475" s="142">
        <f t="shared" si="464"/>
        <v>0</v>
      </c>
      <c r="CA475" s="142">
        <f t="shared" si="465"/>
        <v>0</v>
      </c>
      <c r="CB475" s="142">
        <f t="shared" si="466"/>
        <v>0</v>
      </c>
      <c r="CC475" s="142">
        <f t="shared" si="467"/>
        <v>0</v>
      </c>
      <c r="CD475" s="142">
        <f t="shared" si="468"/>
        <v>0</v>
      </c>
      <c r="CE475" s="142">
        <f t="shared" si="469"/>
        <v>0</v>
      </c>
      <c r="CF475" s="142">
        <f t="shared" si="470"/>
        <v>0</v>
      </c>
      <c r="CG475" s="142">
        <f t="shared" si="471"/>
        <v>0</v>
      </c>
      <c r="CH475" s="142">
        <f t="shared" si="472"/>
        <v>0</v>
      </c>
      <c r="CI475" s="142">
        <f t="shared" si="473"/>
        <v>0</v>
      </c>
      <c r="CJ475" s="142">
        <f t="shared" si="474"/>
        <v>0</v>
      </c>
      <c r="CK475" s="142">
        <f t="shared" si="475"/>
        <v>0</v>
      </c>
    </row>
    <row r="476" spans="2:89" x14ac:dyDescent="0.2">
      <c r="B476" s="136" t="str">
        <f t="shared" si="404"/>
        <v>Bancaseguros y Retail</v>
      </c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126"/>
      <c r="R476" s="126"/>
      <c r="S476" s="126"/>
      <c r="T476" s="126"/>
      <c r="U476" s="126"/>
      <c r="V476" s="126"/>
      <c r="W476" s="126"/>
      <c r="X476" s="126"/>
      <c r="Y476" s="126"/>
      <c r="Z476" s="126"/>
      <c r="AA476" s="126"/>
      <c r="AB476" s="126"/>
      <c r="AC476" s="126"/>
      <c r="AD476" s="126"/>
      <c r="AE476" s="126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23"/>
      <c r="AS476" s="23"/>
      <c r="AU476" s="148"/>
    </row>
    <row r="477" spans="2:89" x14ac:dyDescent="0.2">
      <c r="B477" s="144" t="str">
        <f t="shared" si="404"/>
        <v>301. Vida Entera</v>
      </c>
      <c r="C477" s="129">
        <v>0</v>
      </c>
      <c r="D477" s="129">
        <v>0</v>
      </c>
      <c r="E477" s="129">
        <v>0</v>
      </c>
      <c r="F477" s="129">
        <v>0</v>
      </c>
      <c r="G477" s="129">
        <v>0</v>
      </c>
      <c r="H477" s="129">
        <v>0</v>
      </c>
      <c r="I477" s="129">
        <v>0</v>
      </c>
      <c r="J477" s="129">
        <v>0</v>
      </c>
      <c r="K477" s="129">
        <v>0</v>
      </c>
      <c r="L477" s="129">
        <v>0</v>
      </c>
      <c r="M477" s="129">
        <v>0</v>
      </c>
      <c r="N477" s="129">
        <v>0</v>
      </c>
      <c r="O477" s="129">
        <v>0</v>
      </c>
      <c r="P477" s="129">
        <v>0</v>
      </c>
      <c r="Q477" s="129">
        <v>0</v>
      </c>
      <c r="R477" s="129">
        <v>0</v>
      </c>
      <c r="S477" s="129">
        <v>0</v>
      </c>
      <c r="T477" s="129">
        <v>0</v>
      </c>
      <c r="U477" s="129">
        <v>0</v>
      </c>
      <c r="V477" s="129">
        <v>0</v>
      </c>
      <c r="W477" s="129">
        <v>0</v>
      </c>
      <c r="X477" s="129">
        <v>0</v>
      </c>
      <c r="Y477" s="129">
        <v>0</v>
      </c>
      <c r="Z477" s="129">
        <v>0</v>
      </c>
      <c r="AA477" s="129">
        <v>0</v>
      </c>
      <c r="AB477" s="129">
        <v>0</v>
      </c>
      <c r="AC477" s="129">
        <v>0</v>
      </c>
      <c r="AD477" s="129">
        <v>0</v>
      </c>
      <c r="AE477" s="129">
        <v>0</v>
      </c>
      <c r="AF477" s="129">
        <v>0</v>
      </c>
      <c r="AG477" s="129">
        <v>0</v>
      </c>
      <c r="AH477" s="129">
        <v>0</v>
      </c>
      <c r="AI477" s="129">
        <v>0</v>
      </c>
      <c r="AJ477" s="129">
        <v>0</v>
      </c>
      <c r="AK477" s="129">
        <v>0</v>
      </c>
      <c r="AL477" s="129"/>
      <c r="AM477" s="129"/>
      <c r="AN477" s="129"/>
      <c r="AO477" s="129"/>
      <c r="AP477" s="129"/>
      <c r="AQ477" s="117">
        <f t="shared" ref="AQ477:AQ502" si="491">SUM(C477:AP477)</f>
        <v>0</v>
      </c>
      <c r="AS477" s="228">
        <v>0</v>
      </c>
      <c r="AU477" s="148"/>
      <c r="AW477" s="142">
        <f>IF(AND(C282=0,C477=0),0,IF(ISERROR(C282/C477),1000,0))</f>
        <v>0</v>
      </c>
      <c r="AX477" s="142">
        <f t="shared" ref="AX477:CK483" si="492">IF(AND(D282=0,D477=0),0,IF(ISERROR(D282/D477),1000,0))</f>
        <v>0</v>
      </c>
      <c r="AY477" s="142">
        <f t="shared" si="492"/>
        <v>0</v>
      </c>
      <c r="AZ477" s="142">
        <f t="shared" si="492"/>
        <v>0</v>
      </c>
      <c r="BA477" s="142">
        <f t="shared" si="492"/>
        <v>0</v>
      </c>
      <c r="BB477" s="142">
        <f t="shared" si="492"/>
        <v>0</v>
      </c>
      <c r="BC477" s="142">
        <f t="shared" si="492"/>
        <v>0</v>
      </c>
      <c r="BD477" s="142">
        <f t="shared" si="492"/>
        <v>0</v>
      </c>
      <c r="BE477" s="142">
        <f t="shared" si="492"/>
        <v>0</v>
      </c>
      <c r="BF477" s="142">
        <f t="shared" si="492"/>
        <v>0</v>
      </c>
      <c r="BG477" s="142">
        <f t="shared" si="492"/>
        <v>0</v>
      </c>
      <c r="BH477" s="142">
        <f t="shared" si="492"/>
        <v>0</v>
      </c>
      <c r="BI477" s="142">
        <f t="shared" si="492"/>
        <v>0</v>
      </c>
      <c r="BJ477" s="142">
        <f t="shared" si="492"/>
        <v>0</v>
      </c>
      <c r="BK477" s="142">
        <f t="shared" si="492"/>
        <v>0</v>
      </c>
      <c r="BL477" s="142">
        <f t="shared" si="492"/>
        <v>0</v>
      </c>
      <c r="BM477" s="142">
        <f t="shared" si="492"/>
        <v>0</v>
      </c>
      <c r="BN477" s="142">
        <f t="shared" si="492"/>
        <v>0</v>
      </c>
      <c r="BO477" s="142">
        <f t="shared" si="492"/>
        <v>0</v>
      </c>
      <c r="BP477" s="142">
        <f t="shared" si="492"/>
        <v>0</v>
      </c>
      <c r="BQ477" s="142">
        <f t="shared" si="492"/>
        <v>0</v>
      </c>
      <c r="BR477" s="142">
        <f t="shared" si="492"/>
        <v>0</v>
      </c>
      <c r="BS477" s="142">
        <f t="shared" si="492"/>
        <v>0</v>
      </c>
      <c r="BT477" s="142">
        <f t="shared" si="492"/>
        <v>0</v>
      </c>
      <c r="BU477" s="142">
        <f t="shared" si="492"/>
        <v>0</v>
      </c>
      <c r="BV477" s="142">
        <f t="shared" si="492"/>
        <v>0</v>
      </c>
      <c r="BW477" s="142">
        <f t="shared" si="492"/>
        <v>0</v>
      </c>
      <c r="BX477" s="142">
        <f t="shared" si="492"/>
        <v>0</v>
      </c>
      <c r="BY477" s="142">
        <f t="shared" si="492"/>
        <v>0</v>
      </c>
      <c r="BZ477" s="142">
        <f t="shared" si="492"/>
        <v>0</v>
      </c>
      <c r="CA477" s="142">
        <f t="shared" si="492"/>
        <v>0</v>
      </c>
      <c r="CB477" s="142">
        <f t="shared" si="492"/>
        <v>0</v>
      </c>
      <c r="CC477" s="142">
        <f t="shared" si="492"/>
        <v>0</v>
      </c>
      <c r="CD477" s="142">
        <f t="shared" si="492"/>
        <v>0</v>
      </c>
      <c r="CE477" s="142">
        <f t="shared" si="492"/>
        <v>0</v>
      </c>
      <c r="CF477" s="142">
        <f t="shared" si="492"/>
        <v>0</v>
      </c>
      <c r="CG477" s="142">
        <f t="shared" si="492"/>
        <v>0</v>
      </c>
      <c r="CH477" s="142">
        <f t="shared" si="492"/>
        <v>0</v>
      </c>
      <c r="CI477" s="142">
        <f t="shared" si="492"/>
        <v>0</v>
      </c>
      <c r="CJ477" s="142">
        <f t="shared" si="492"/>
        <v>0</v>
      </c>
      <c r="CK477" s="142">
        <f t="shared" si="492"/>
        <v>0</v>
      </c>
    </row>
    <row r="478" spans="2:89" x14ac:dyDescent="0.2">
      <c r="B478" s="144" t="str">
        <f t="shared" si="404"/>
        <v>302. Temporal de Vida</v>
      </c>
      <c r="C478" s="129">
        <v>0</v>
      </c>
      <c r="D478" s="129">
        <v>0</v>
      </c>
      <c r="E478" s="129">
        <v>86561</v>
      </c>
      <c r="F478" s="129">
        <v>48868</v>
      </c>
      <c r="G478" s="129">
        <v>3899</v>
      </c>
      <c r="H478" s="129">
        <v>306120</v>
      </c>
      <c r="I478" s="129">
        <v>0</v>
      </c>
      <c r="J478" s="129">
        <v>0</v>
      </c>
      <c r="K478" s="129">
        <v>18</v>
      </c>
      <c r="L478" s="129">
        <v>0</v>
      </c>
      <c r="M478" s="129">
        <v>404</v>
      </c>
      <c r="N478" s="129">
        <v>0</v>
      </c>
      <c r="O478" s="129">
        <v>0</v>
      </c>
      <c r="P478" s="129">
        <v>0</v>
      </c>
      <c r="Q478" s="129">
        <v>263</v>
      </c>
      <c r="R478" s="129">
        <v>12</v>
      </c>
      <c r="S478" s="129">
        <v>0</v>
      </c>
      <c r="T478" s="129">
        <v>0</v>
      </c>
      <c r="U478" s="129">
        <v>0</v>
      </c>
      <c r="V478" s="129">
        <v>0</v>
      </c>
      <c r="W478" s="129">
        <v>0</v>
      </c>
      <c r="X478" s="129">
        <v>0</v>
      </c>
      <c r="Y478" s="129">
        <v>0</v>
      </c>
      <c r="Z478" s="129">
        <v>7443</v>
      </c>
      <c r="AA478" s="129">
        <v>0</v>
      </c>
      <c r="AB478" s="129">
        <v>111</v>
      </c>
      <c r="AC478" s="129">
        <v>0</v>
      </c>
      <c r="AD478" s="129">
        <v>0</v>
      </c>
      <c r="AE478" s="129">
        <v>0</v>
      </c>
      <c r="AF478" s="129">
        <v>0</v>
      </c>
      <c r="AG478" s="129">
        <v>32</v>
      </c>
      <c r="AH478" s="129">
        <v>5</v>
      </c>
      <c r="AI478" s="129">
        <v>0</v>
      </c>
      <c r="AJ478" s="129">
        <v>4</v>
      </c>
      <c r="AK478" s="129">
        <v>15202</v>
      </c>
      <c r="AL478" s="129"/>
      <c r="AM478" s="129"/>
      <c r="AN478" s="129"/>
      <c r="AO478" s="129"/>
      <c r="AP478" s="129"/>
      <c r="AQ478" s="117">
        <f t="shared" si="491"/>
        <v>468942</v>
      </c>
      <c r="AS478" s="228">
        <v>261388</v>
      </c>
      <c r="AU478" s="148"/>
      <c r="AW478" s="142">
        <f t="shared" ref="AW478:AW491" si="493">IF(AND(C283=0,C478=0),0,IF(ISERROR(C283/C478),1000,0))</f>
        <v>0</v>
      </c>
      <c r="AX478" s="142">
        <f t="shared" si="492"/>
        <v>0</v>
      </c>
      <c r="AY478" s="142">
        <f t="shared" si="492"/>
        <v>0</v>
      </c>
      <c r="AZ478" s="142">
        <f t="shared" si="492"/>
        <v>0</v>
      </c>
      <c r="BA478" s="142">
        <f t="shared" si="492"/>
        <v>0</v>
      </c>
      <c r="BB478" s="142">
        <f t="shared" si="492"/>
        <v>0</v>
      </c>
      <c r="BC478" s="142">
        <f t="shared" si="492"/>
        <v>0</v>
      </c>
      <c r="BD478" s="142">
        <f t="shared" si="492"/>
        <v>0</v>
      </c>
      <c r="BE478" s="142">
        <f t="shared" si="492"/>
        <v>0</v>
      </c>
      <c r="BF478" s="142">
        <f t="shared" si="492"/>
        <v>1000</v>
      </c>
      <c r="BG478" s="142">
        <f t="shared" si="492"/>
        <v>0</v>
      </c>
      <c r="BH478" s="142">
        <f t="shared" si="492"/>
        <v>0</v>
      </c>
      <c r="BI478" s="142">
        <f t="shared" si="492"/>
        <v>0</v>
      </c>
      <c r="BJ478" s="142">
        <f t="shared" si="492"/>
        <v>0</v>
      </c>
      <c r="BK478" s="142">
        <f t="shared" si="492"/>
        <v>0</v>
      </c>
      <c r="BL478" s="142">
        <f t="shared" si="492"/>
        <v>0</v>
      </c>
      <c r="BM478" s="142">
        <f t="shared" si="492"/>
        <v>0</v>
      </c>
      <c r="BN478" s="142">
        <f t="shared" si="492"/>
        <v>0</v>
      </c>
      <c r="BO478" s="142">
        <f t="shared" si="492"/>
        <v>0</v>
      </c>
      <c r="BP478" s="142">
        <f t="shared" si="492"/>
        <v>0</v>
      </c>
      <c r="BQ478" s="142">
        <f t="shared" si="492"/>
        <v>0</v>
      </c>
      <c r="BR478" s="142">
        <f t="shared" si="492"/>
        <v>0</v>
      </c>
      <c r="BS478" s="142">
        <f t="shared" si="492"/>
        <v>0</v>
      </c>
      <c r="BT478" s="142">
        <f t="shared" si="492"/>
        <v>0</v>
      </c>
      <c r="BU478" s="142">
        <f t="shared" si="492"/>
        <v>0</v>
      </c>
      <c r="BV478" s="142">
        <f t="shared" si="492"/>
        <v>0</v>
      </c>
      <c r="BW478" s="142">
        <f t="shared" si="492"/>
        <v>0</v>
      </c>
      <c r="BX478" s="142">
        <f t="shared" si="492"/>
        <v>0</v>
      </c>
      <c r="BY478" s="142">
        <f t="shared" si="492"/>
        <v>0</v>
      </c>
      <c r="BZ478" s="142">
        <f t="shared" si="492"/>
        <v>0</v>
      </c>
      <c r="CA478" s="142">
        <f t="shared" si="492"/>
        <v>0</v>
      </c>
      <c r="CB478" s="142">
        <f t="shared" si="492"/>
        <v>0</v>
      </c>
      <c r="CC478" s="142">
        <f t="shared" si="492"/>
        <v>0</v>
      </c>
      <c r="CD478" s="142">
        <f t="shared" si="492"/>
        <v>0</v>
      </c>
      <c r="CE478" s="142">
        <f t="shared" si="492"/>
        <v>0</v>
      </c>
      <c r="CF478" s="142">
        <f t="shared" si="492"/>
        <v>0</v>
      </c>
      <c r="CG478" s="142">
        <f t="shared" si="492"/>
        <v>0</v>
      </c>
      <c r="CH478" s="142">
        <f t="shared" si="492"/>
        <v>0</v>
      </c>
      <c r="CI478" s="142">
        <f t="shared" si="492"/>
        <v>0</v>
      </c>
      <c r="CJ478" s="142">
        <f t="shared" si="492"/>
        <v>0</v>
      </c>
      <c r="CK478" s="142">
        <f t="shared" si="492"/>
        <v>0</v>
      </c>
    </row>
    <row r="479" spans="2:89" x14ac:dyDescent="0.2">
      <c r="B479" s="144" t="str">
        <f t="shared" si="404"/>
        <v>303. Seguros con Cuenta Única de inversión (CUI)</v>
      </c>
      <c r="C479" s="129">
        <v>0</v>
      </c>
      <c r="D479" s="129">
        <v>0</v>
      </c>
      <c r="E479" s="129">
        <v>103</v>
      </c>
      <c r="F479" s="129">
        <v>5600</v>
      </c>
      <c r="G479" s="129">
        <v>0</v>
      </c>
      <c r="H479" s="129">
        <v>0</v>
      </c>
      <c r="I479" s="129">
        <v>0</v>
      </c>
      <c r="J479" s="129">
        <v>0</v>
      </c>
      <c r="K479" s="129">
        <v>0</v>
      </c>
      <c r="L479" s="129">
        <v>0</v>
      </c>
      <c r="M479" s="129">
        <v>0</v>
      </c>
      <c r="N479" s="129">
        <v>0</v>
      </c>
      <c r="O479" s="129">
        <v>0</v>
      </c>
      <c r="P479" s="129">
        <v>0</v>
      </c>
      <c r="Q479" s="129">
        <v>0</v>
      </c>
      <c r="R479" s="129">
        <v>93608</v>
      </c>
      <c r="S479" s="129">
        <v>0</v>
      </c>
      <c r="T479" s="129">
        <v>0</v>
      </c>
      <c r="U479" s="129">
        <v>0</v>
      </c>
      <c r="V479" s="129">
        <v>0</v>
      </c>
      <c r="W479" s="129">
        <v>0</v>
      </c>
      <c r="X479" s="129">
        <v>0</v>
      </c>
      <c r="Y479" s="129">
        <v>0</v>
      </c>
      <c r="Z479" s="129">
        <v>98552</v>
      </c>
      <c r="AA479" s="129">
        <v>0</v>
      </c>
      <c r="AB479" s="129">
        <v>0</v>
      </c>
      <c r="AC479" s="129">
        <v>0</v>
      </c>
      <c r="AD479" s="129">
        <v>0</v>
      </c>
      <c r="AE479" s="129">
        <v>0</v>
      </c>
      <c r="AF479" s="129">
        <v>0</v>
      </c>
      <c r="AG479" s="129">
        <v>0</v>
      </c>
      <c r="AH479" s="129">
        <v>0</v>
      </c>
      <c r="AI479" s="129">
        <v>0</v>
      </c>
      <c r="AJ479" s="129">
        <v>0</v>
      </c>
      <c r="AK479" s="129">
        <v>0</v>
      </c>
      <c r="AL479" s="129"/>
      <c r="AM479" s="129"/>
      <c r="AN479" s="129"/>
      <c r="AO479" s="129"/>
      <c r="AP479" s="129"/>
      <c r="AQ479" s="117">
        <f t="shared" si="491"/>
        <v>197863</v>
      </c>
      <c r="AS479" s="228">
        <v>218486</v>
      </c>
      <c r="AU479" s="148"/>
      <c r="AW479" s="142">
        <f t="shared" si="493"/>
        <v>0</v>
      </c>
      <c r="AX479" s="142">
        <f t="shared" si="492"/>
        <v>0</v>
      </c>
      <c r="AY479" s="142">
        <f t="shared" si="492"/>
        <v>0</v>
      </c>
      <c r="AZ479" s="142">
        <f t="shared" si="492"/>
        <v>0</v>
      </c>
      <c r="BA479" s="142">
        <f t="shared" si="492"/>
        <v>0</v>
      </c>
      <c r="BB479" s="142">
        <f t="shared" si="492"/>
        <v>0</v>
      </c>
      <c r="BC479" s="142">
        <f t="shared" si="492"/>
        <v>0</v>
      </c>
      <c r="BD479" s="142">
        <f t="shared" si="492"/>
        <v>0</v>
      </c>
      <c r="BE479" s="142">
        <f t="shared" si="492"/>
        <v>0</v>
      </c>
      <c r="BF479" s="142">
        <f t="shared" si="492"/>
        <v>1000</v>
      </c>
      <c r="BG479" s="142">
        <f t="shared" si="492"/>
        <v>0</v>
      </c>
      <c r="BH479" s="142">
        <f t="shared" si="492"/>
        <v>0</v>
      </c>
      <c r="BI479" s="142">
        <f t="shared" si="492"/>
        <v>0</v>
      </c>
      <c r="BJ479" s="142">
        <f t="shared" si="492"/>
        <v>0</v>
      </c>
      <c r="BK479" s="142">
        <f t="shared" si="492"/>
        <v>0</v>
      </c>
      <c r="BL479" s="142">
        <f t="shared" si="492"/>
        <v>0</v>
      </c>
      <c r="BM479" s="142">
        <f t="shared" si="492"/>
        <v>0</v>
      </c>
      <c r="BN479" s="142">
        <f t="shared" si="492"/>
        <v>0</v>
      </c>
      <c r="BO479" s="142">
        <f t="shared" si="492"/>
        <v>0</v>
      </c>
      <c r="BP479" s="142">
        <f t="shared" si="492"/>
        <v>0</v>
      </c>
      <c r="BQ479" s="142">
        <f t="shared" si="492"/>
        <v>0</v>
      </c>
      <c r="BR479" s="142">
        <f t="shared" si="492"/>
        <v>0</v>
      </c>
      <c r="BS479" s="142">
        <f t="shared" si="492"/>
        <v>0</v>
      </c>
      <c r="BT479" s="142">
        <f t="shared" si="492"/>
        <v>0</v>
      </c>
      <c r="BU479" s="142">
        <f t="shared" si="492"/>
        <v>0</v>
      </c>
      <c r="BV479" s="142">
        <f t="shared" si="492"/>
        <v>0</v>
      </c>
      <c r="BW479" s="142">
        <f t="shared" si="492"/>
        <v>0</v>
      </c>
      <c r="BX479" s="142">
        <f t="shared" si="492"/>
        <v>0</v>
      </c>
      <c r="BY479" s="142">
        <f t="shared" si="492"/>
        <v>0</v>
      </c>
      <c r="BZ479" s="142">
        <f t="shared" si="492"/>
        <v>0</v>
      </c>
      <c r="CA479" s="142">
        <f t="shared" si="492"/>
        <v>0</v>
      </c>
      <c r="CB479" s="142">
        <f t="shared" si="492"/>
        <v>0</v>
      </c>
      <c r="CC479" s="142">
        <f t="shared" si="492"/>
        <v>0</v>
      </c>
      <c r="CD479" s="142">
        <f t="shared" si="492"/>
        <v>0</v>
      </c>
      <c r="CE479" s="142">
        <f t="shared" si="492"/>
        <v>0</v>
      </c>
      <c r="CF479" s="142">
        <f t="shared" si="492"/>
        <v>0</v>
      </c>
      <c r="CG479" s="142">
        <f t="shared" si="492"/>
        <v>0</v>
      </c>
      <c r="CH479" s="142">
        <f t="shared" si="492"/>
        <v>0</v>
      </c>
      <c r="CI479" s="142">
        <f t="shared" si="492"/>
        <v>0</v>
      </c>
      <c r="CJ479" s="142">
        <f t="shared" si="492"/>
        <v>0</v>
      </c>
      <c r="CK479" s="142">
        <f t="shared" si="492"/>
        <v>0</v>
      </c>
    </row>
    <row r="480" spans="2:89" x14ac:dyDescent="0.2">
      <c r="B480" s="144" t="str">
        <f t="shared" si="404"/>
        <v>304. Mixto o Dotal</v>
      </c>
      <c r="C480" s="129">
        <v>0</v>
      </c>
      <c r="D480" s="129">
        <v>0</v>
      </c>
      <c r="E480" s="129">
        <v>0</v>
      </c>
      <c r="F480" s="129">
        <v>0</v>
      </c>
      <c r="G480" s="129">
        <v>0</v>
      </c>
      <c r="H480" s="129">
        <v>0</v>
      </c>
      <c r="I480" s="129">
        <v>0</v>
      </c>
      <c r="J480" s="129">
        <v>0</v>
      </c>
      <c r="K480" s="129">
        <v>0</v>
      </c>
      <c r="L480" s="129">
        <v>0</v>
      </c>
      <c r="M480" s="129">
        <v>0</v>
      </c>
      <c r="N480" s="129">
        <v>0</v>
      </c>
      <c r="O480" s="129">
        <v>0</v>
      </c>
      <c r="P480" s="129">
        <v>0</v>
      </c>
      <c r="Q480" s="129">
        <v>0</v>
      </c>
      <c r="R480" s="129">
        <v>0</v>
      </c>
      <c r="S480" s="129">
        <v>0</v>
      </c>
      <c r="T480" s="129">
        <v>0</v>
      </c>
      <c r="U480" s="129">
        <v>0</v>
      </c>
      <c r="V480" s="129">
        <v>0</v>
      </c>
      <c r="W480" s="129">
        <v>0</v>
      </c>
      <c r="X480" s="129">
        <v>0</v>
      </c>
      <c r="Y480" s="129">
        <v>0</v>
      </c>
      <c r="Z480" s="129">
        <v>8</v>
      </c>
      <c r="AA480" s="129">
        <v>0</v>
      </c>
      <c r="AB480" s="129">
        <v>0</v>
      </c>
      <c r="AC480" s="129">
        <v>0</v>
      </c>
      <c r="AD480" s="129">
        <v>0</v>
      </c>
      <c r="AE480" s="129">
        <v>0</v>
      </c>
      <c r="AF480" s="129">
        <v>0</v>
      </c>
      <c r="AG480" s="129">
        <v>0</v>
      </c>
      <c r="AH480" s="129">
        <v>0</v>
      </c>
      <c r="AI480" s="129">
        <v>0</v>
      </c>
      <c r="AJ480" s="129">
        <v>0</v>
      </c>
      <c r="AK480" s="129">
        <v>0</v>
      </c>
      <c r="AL480" s="129"/>
      <c r="AM480" s="129"/>
      <c r="AN480" s="129"/>
      <c r="AO480" s="129"/>
      <c r="AP480" s="129"/>
      <c r="AQ480" s="117">
        <f t="shared" si="491"/>
        <v>8</v>
      </c>
      <c r="AS480" s="228">
        <v>435</v>
      </c>
      <c r="AU480" s="148"/>
      <c r="AW480" s="142">
        <f t="shared" si="493"/>
        <v>0</v>
      </c>
      <c r="AX480" s="142">
        <f t="shared" si="492"/>
        <v>0</v>
      </c>
      <c r="AY480" s="142">
        <f t="shared" si="492"/>
        <v>0</v>
      </c>
      <c r="AZ480" s="142">
        <f t="shared" si="492"/>
        <v>0</v>
      </c>
      <c r="BA480" s="142">
        <f t="shared" si="492"/>
        <v>0</v>
      </c>
      <c r="BB480" s="142">
        <f t="shared" si="492"/>
        <v>0</v>
      </c>
      <c r="BC480" s="142">
        <f t="shared" si="492"/>
        <v>0</v>
      </c>
      <c r="BD480" s="142">
        <f t="shared" si="492"/>
        <v>0</v>
      </c>
      <c r="BE480" s="142">
        <f t="shared" si="492"/>
        <v>0</v>
      </c>
      <c r="BF480" s="142">
        <f t="shared" si="492"/>
        <v>0</v>
      </c>
      <c r="BG480" s="142">
        <f t="shared" si="492"/>
        <v>0</v>
      </c>
      <c r="BH480" s="142">
        <f t="shared" si="492"/>
        <v>0</v>
      </c>
      <c r="BI480" s="142">
        <f t="shared" si="492"/>
        <v>0</v>
      </c>
      <c r="BJ480" s="142">
        <f t="shared" si="492"/>
        <v>0</v>
      </c>
      <c r="BK480" s="142">
        <f t="shared" si="492"/>
        <v>0</v>
      </c>
      <c r="BL480" s="142">
        <f t="shared" si="492"/>
        <v>0</v>
      </c>
      <c r="BM480" s="142">
        <f t="shared" si="492"/>
        <v>0</v>
      </c>
      <c r="BN480" s="142">
        <f t="shared" si="492"/>
        <v>0</v>
      </c>
      <c r="BO480" s="142">
        <f t="shared" si="492"/>
        <v>0</v>
      </c>
      <c r="BP480" s="142">
        <f t="shared" si="492"/>
        <v>0</v>
      </c>
      <c r="BQ480" s="142">
        <f t="shared" si="492"/>
        <v>0</v>
      </c>
      <c r="BR480" s="142">
        <f t="shared" si="492"/>
        <v>0</v>
      </c>
      <c r="BS480" s="142">
        <f t="shared" si="492"/>
        <v>0</v>
      </c>
      <c r="BT480" s="142">
        <f t="shared" si="492"/>
        <v>0</v>
      </c>
      <c r="BU480" s="142">
        <f t="shared" si="492"/>
        <v>0</v>
      </c>
      <c r="BV480" s="142">
        <f t="shared" si="492"/>
        <v>0</v>
      </c>
      <c r="BW480" s="142">
        <f t="shared" si="492"/>
        <v>0</v>
      </c>
      <c r="BX480" s="142">
        <f t="shared" si="492"/>
        <v>0</v>
      </c>
      <c r="BY480" s="142">
        <f t="shared" si="492"/>
        <v>0</v>
      </c>
      <c r="BZ480" s="142">
        <f t="shared" si="492"/>
        <v>0</v>
      </c>
      <c r="CA480" s="142">
        <f t="shared" si="492"/>
        <v>0</v>
      </c>
      <c r="CB480" s="142">
        <f t="shared" si="492"/>
        <v>0</v>
      </c>
      <c r="CC480" s="142">
        <f t="shared" si="492"/>
        <v>0</v>
      </c>
      <c r="CD480" s="142">
        <f t="shared" si="492"/>
        <v>0</v>
      </c>
      <c r="CE480" s="142">
        <f t="shared" si="492"/>
        <v>0</v>
      </c>
      <c r="CF480" s="142">
        <f t="shared" si="492"/>
        <v>0</v>
      </c>
      <c r="CG480" s="142">
        <f t="shared" si="492"/>
        <v>0</v>
      </c>
      <c r="CH480" s="142">
        <f t="shared" si="492"/>
        <v>0</v>
      </c>
      <c r="CI480" s="142">
        <f t="shared" si="492"/>
        <v>0</v>
      </c>
      <c r="CJ480" s="142">
        <f t="shared" si="492"/>
        <v>0</v>
      </c>
      <c r="CK480" s="142">
        <f t="shared" si="492"/>
        <v>0</v>
      </c>
    </row>
    <row r="481" spans="2:89" x14ac:dyDescent="0.2">
      <c r="B481" s="144" t="str">
        <f t="shared" si="404"/>
        <v>305. Rentas Privadas y Otras Rentas</v>
      </c>
      <c r="C481" s="129">
        <v>0</v>
      </c>
      <c r="D481" s="129">
        <v>0</v>
      </c>
      <c r="E481" s="129">
        <v>0</v>
      </c>
      <c r="F481" s="129">
        <v>0</v>
      </c>
      <c r="G481" s="129">
        <v>0</v>
      </c>
      <c r="H481" s="129">
        <v>0</v>
      </c>
      <c r="I481" s="129">
        <v>0</v>
      </c>
      <c r="J481" s="129">
        <v>0</v>
      </c>
      <c r="K481" s="129">
        <v>0</v>
      </c>
      <c r="L481" s="129">
        <v>0</v>
      </c>
      <c r="M481" s="129">
        <v>0</v>
      </c>
      <c r="N481" s="129">
        <v>0</v>
      </c>
      <c r="O481" s="129">
        <v>0</v>
      </c>
      <c r="P481" s="129">
        <v>0</v>
      </c>
      <c r="Q481" s="129">
        <v>0</v>
      </c>
      <c r="R481" s="129">
        <v>0</v>
      </c>
      <c r="S481" s="129">
        <v>0</v>
      </c>
      <c r="T481" s="129">
        <v>0</v>
      </c>
      <c r="U481" s="129">
        <v>0</v>
      </c>
      <c r="V481" s="129">
        <v>0</v>
      </c>
      <c r="W481" s="129">
        <v>0</v>
      </c>
      <c r="X481" s="129">
        <v>0</v>
      </c>
      <c r="Y481" s="129">
        <v>0</v>
      </c>
      <c r="Z481" s="129">
        <v>0</v>
      </c>
      <c r="AA481" s="129">
        <v>0</v>
      </c>
      <c r="AB481" s="129">
        <v>0</v>
      </c>
      <c r="AC481" s="129">
        <v>0</v>
      </c>
      <c r="AD481" s="129">
        <v>0</v>
      </c>
      <c r="AE481" s="129">
        <v>0</v>
      </c>
      <c r="AF481" s="129">
        <v>0</v>
      </c>
      <c r="AG481" s="129">
        <v>0</v>
      </c>
      <c r="AH481" s="129">
        <v>0</v>
      </c>
      <c r="AI481" s="129">
        <v>0</v>
      </c>
      <c r="AJ481" s="129">
        <v>0</v>
      </c>
      <c r="AK481" s="129">
        <v>0</v>
      </c>
      <c r="AL481" s="129"/>
      <c r="AM481" s="129"/>
      <c r="AN481" s="129"/>
      <c r="AO481" s="129"/>
      <c r="AP481" s="129"/>
      <c r="AQ481" s="117">
        <f t="shared" si="491"/>
        <v>0</v>
      </c>
      <c r="AS481" s="228">
        <v>0</v>
      </c>
      <c r="AU481" s="148"/>
      <c r="AW481" s="142">
        <f t="shared" si="493"/>
        <v>0</v>
      </c>
      <c r="AX481" s="142">
        <f t="shared" si="492"/>
        <v>0</v>
      </c>
      <c r="AY481" s="142">
        <f t="shared" si="492"/>
        <v>0</v>
      </c>
      <c r="AZ481" s="142">
        <f t="shared" si="492"/>
        <v>0</v>
      </c>
      <c r="BA481" s="142">
        <f t="shared" si="492"/>
        <v>0</v>
      </c>
      <c r="BB481" s="142">
        <f t="shared" si="492"/>
        <v>0</v>
      </c>
      <c r="BC481" s="142">
        <f t="shared" si="492"/>
        <v>0</v>
      </c>
      <c r="BD481" s="142">
        <f t="shared" si="492"/>
        <v>0</v>
      </c>
      <c r="BE481" s="142">
        <f t="shared" si="492"/>
        <v>0</v>
      </c>
      <c r="BF481" s="142">
        <f t="shared" si="492"/>
        <v>0</v>
      </c>
      <c r="BG481" s="142">
        <f t="shared" si="492"/>
        <v>0</v>
      </c>
      <c r="BH481" s="142">
        <f t="shared" si="492"/>
        <v>0</v>
      </c>
      <c r="BI481" s="142">
        <f t="shared" si="492"/>
        <v>0</v>
      </c>
      <c r="BJ481" s="142">
        <f t="shared" si="492"/>
        <v>0</v>
      </c>
      <c r="BK481" s="142">
        <f t="shared" si="492"/>
        <v>0</v>
      </c>
      <c r="BL481" s="142">
        <f t="shared" si="492"/>
        <v>0</v>
      </c>
      <c r="BM481" s="142">
        <f t="shared" si="492"/>
        <v>0</v>
      </c>
      <c r="BN481" s="142">
        <f t="shared" si="492"/>
        <v>0</v>
      </c>
      <c r="BO481" s="142">
        <f t="shared" si="492"/>
        <v>0</v>
      </c>
      <c r="BP481" s="142">
        <f t="shared" si="492"/>
        <v>0</v>
      </c>
      <c r="BQ481" s="142">
        <f t="shared" si="492"/>
        <v>0</v>
      </c>
      <c r="BR481" s="142">
        <f t="shared" si="492"/>
        <v>0</v>
      </c>
      <c r="BS481" s="142">
        <f t="shared" si="492"/>
        <v>0</v>
      </c>
      <c r="BT481" s="142">
        <f t="shared" si="492"/>
        <v>0</v>
      </c>
      <c r="BU481" s="142">
        <f t="shared" si="492"/>
        <v>0</v>
      </c>
      <c r="BV481" s="142">
        <f t="shared" si="492"/>
        <v>0</v>
      </c>
      <c r="BW481" s="142">
        <f t="shared" si="492"/>
        <v>0</v>
      </c>
      <c r="BX481" s="142">
        <f t="shared" si="492"/>
        <v>0</v>
      </c>
      <c r="BY481" s="142">
        <f t="shared" si="492"/>
        <v>0</v>
      </c>
      <c r="BZ481" s="142">
        <f t="shared" si="492"/>
        <v>0</v>
      </c>
      <c r="CA481" s="142">
        <f t="shared" si="492"/>
        <v>0</v>
      </c>
      <c r="CB481" s="142">
        <f t="shared" si="492"/>
        <v>0</v>
      </c>
      <c r="CC481" s="142">
        <f t="shared" si="492"/>
        <v>0</v>
      </c>
      <c r="CD481" s="142">
        <f t="shared" si="492"/>
        <v>0</v>
      </c>
      <c r="CE481" s="142">
        <f t="shared" si="492"/>
        <v>0</v>
      </c>
      <c r="CF481" s="142">
        <f t="shared" si="492"/>
        <v>0</v>
      </c>
      <c r="CG481" s="142">
        <f t="shared" si="492"/>
        <v>0</v>
      </c>
      <c r="CH481" s="142">
        <f t="shared" si="492"/>
        <v>0</v>
      </c>
      <c r="CI481" s="142">
        <f t="shared" si="492"/>
        <v>0</v>
      </c>
      <c r="CJ481" s="142">
        <f t="shared" si="492"/>
        <v>0</v>
      </c>
      <c r="CK481" s="142">
        <f t="shared" si="492"/>
        <v>0</v>
      </c>
    </row>
    <row r="482" spans="2:89" x14ac:dyDescent="0.2">
      <c r="B482" s="144" t="str">
        <f t="shared" si="404"/>
        <v>306. Dotal puro o Capital Diferido</v>
      </c>
      <c r="C482" s="129">
        <v>0</v>
      </c>
      <c r="D482" s="129">
        <v>0</v>
      </c>
      <c r="E482" s="129">
        <v>0</v>
      </c>
      <c r="F482" s="129">
        <v>0</v>
      </c>
      <c r="G482" s="129">
        <v>0</v>
      </c>
      <c r="H482" s="129">
        <v>0</v>
      </c>
      <c r="I482" s="129">
        <v>0</v>
      </c>
      <c r="J482" s="129">
        <v>0</v>
      </c>
      <c r="K482" s="129">
        <v>0</v>
      </c>
      <c r="L482" s="129">
        <v>0</v>
      </c>
      <c r="M482" s="129">
        <v>0</v>
      </c>
      <c r="N482" s="129">
        <v>0</v>
      </c>
      <c r="O482" s="129">
        <v>0</v>
      </c>
      <c r="P482" s="129">
        <v>0</v>
      </c>
      <c r="Q482" s="129">
        <v>0</v>
      </c>
      <c r="R482" s="129">
        <v>0</v>
      </c>
      <c r="S482" s="129">
        <v>0</v>
      </c>
      <c r="T482" s="129">
        <v>0</v>
      </c>
      <c r="U482" s="129">
        <v>0</v>
      </c>
      <c r="V482" s="129">
        <v>0</v>
      </c>
      <c r="W482" s="129">
        <v>0</v>
      </c>
      <c r="X482" s="129">
        <v>0</v>
      </c>
      <c r="Y482" s="129">
        <v>0</v>
      </c>
      <c r="Z482" s="129">
        <v>0</v>
      </c>
      <c r="AA482" s="129">
        <v>0</v>
      </c>
      <c r="AB482" s="129">
        <v>0</v>
      </c>
      <c r="AC482" s="129">
        <v>0</v>
      </c>
      <c r="AD482" s="129">
        <v>0</v>
      </c>
      <c r="AE482" s="129">
        <v>0</v>
      </c>
      <c r="AF482" s="129">
        <v>0</v>
      </c>
      <c r="AG482" s="129">
        <v>0</v>
      </c>
      <c r="AH482" s="129">
        <v>0</v>
      </c>
      <c r="AI482" s="129">
        <v>0</v>
      </c>
      <c r="AJ482" s="129">
        <v>0</v>
      </c>
      <c r="AK482" s="129">
        <v>0</v>
      </c>
      <c r="AL482" s="129"/>
      <c r="AM482" s="129"/>
      <c r="AN482" s="129"/>
      <c r="AO482" s="129"/>
      <c r="AP482" s="129"/>
      <c r="AQ482" s="117">
        <f t="shared" si="491"/>
        <v>0</v>
      </c>
      <c r="AS482" s="228">
        <v>0</v>
      </c>
      <c r="AU482" s="148"/>
      <c r="AW482" s="142">
        <f t="shared" si="493"/>
        <v>0</v>
      </c>
      <c r="AX482" s="142">
        <f t="shared" si="492"/>
        <v>0</v>
      </c>
      <c r="AY482" s="142">
        <f t="shared" si="492"/>
        <v>0</v>
      </c>
      <c r="AZ482" s="142">
        <f t="shared" si="492"/>
        <v>0</v>
      </c>
      <c r="BA482" s="142">
        <f t="shared" si="492"/>
        <v>0</v>
      </c>
      <c r="BB482" s="142">
        <f t="shared" si="492"/>
        <v>0</v>
      </c>
      <c r="BC482" s="142">
        <f t="shared" si="492"/>
        <v>0</v>
      </c>
      <c r="BD482" s="142">
        <f t="shared" si="492"/>
        <v>0</v>
      </c>
      <c r="BE482" s="142">
        <f t="shared" si="492"/>
        <v>0</v>
      </c>
      <c r="BF482" s="142">
        <f t="shared" si="492"/>
        <v>0</v>
      </c>
      <c r="BG482" s="142">
        <f t="shared" si="492"/>
        <v>0</v>
      </c>
      <c r="BH482" s="142">
        <f t="shared" si="492"/>
        <v>0</v>
      </c>
      <c r="BI482" s="142">
        <f t="shared" si="492"/>
        <v>0</v>
      </c>
      <c r="BJ482" s="142">
        <f t="shared" si="492"/>
        <v>0</v>
      </c>
      <c r="BK482" s="142">
        <f t="shared" si="492"/>
        <v>0</v>
      </c>
      <c r="BL482" s="142">
        <f t="shared" si="492"/>
        <v>0</v>
      </c>
      <c r="BM482" s="142">
        <f t="shared" si="492"/>
        <v>0</v>
      </c>
      <c r="BN482" s="142">
        <f t="shared" si="492"/>
        <v>0</v>
      </c>
      <c r="BO482" s="142">
        <f t="shared" si="492"/>
        <v>0</v>
      </c>
      <c r="BP482" s="142">
        <f t="shared" si="492"/>
        <v>0</v>
      </c>
      <c r="BQ482" s="142">
        <f t="shared" si="492"/>
        <v>0</v>
      </c>
      <c r="BR482" s="142">
        <f t="shared" si="492"/>
        <v>0</v>
      </c>
      <c r="BS482" s="142">
        <f t="shared" si="492"/>
        <v>0</v>
      </c>
      <c r="BT482" s="142">
        <f t="shared" si="492"/>
        <v>0</v>
      </c>
      <c r="BU482" s="142">
        <f t="shared" si="492"/>
        <v>0</v>
      </c>
      <c r="BV482" s="142">
        <f t="shared" si="492"/>
        <v>0</v>
      </c>
      <c r="BW482" s="142">
        <f t="shared" si="492"/>
        <v>0</v>
      </c>
      <c r="BX482" s="142">
        <f t="shared" si="492"/>
        <v>0</v>
      </c>
      <c r="BY482" s="142">
        <f t="shared" si="492"/>
        <v>0</v>
      </c>
      <c r="BZ482" s="142">
        <f t="shared" si="492"/>
        <v>0</v>
      </c>
      <c r="CA482" s="142">
        <f t="shared" si="492"/>
        <v>0</v>
      </c>
      <c r="CB482" s="142">
        <f t="shared" si="492"/>
        <v>0</v>
      </c>
      <c r="CC482" s="142">
        <f t="shared" si="492"/>
        <v>0</v>
      </c>
      <c r="CD482" s="142">
        <f t="shared" si="492"/>
        <v>0</v>
      </c>
      <c r="CE482" s="142">
        <f t="shared" si="492"/>
        <v>0</v>
      </c>
      <c r="CF482" s="142">
        <f t="shared" si="492"/>
        <v>0</v>
      </c>
      <c r="CG482" s="142">
        <f t="shared" si="492"/>
        <v>0</v>
      </c>
      <c r="CH482" s="142">
        <f t="shared" si="492"/>
        <v>0</v>
      </c>
      <c r="CI482" s="142">
        <f t="shared" si="492"/>
        <v>0</v>
      </c>
      <c r="CJ482" s="142">
        <f t="shared" si="492"/>
        <v>0</v>
      </c>
      <c r="CK482" s="142">
        <f t="shared" si="492"/>
        <v>0</v>
      </c>
    </row>
    <row r="483" spans="2:89" x14ac:dyDescent="0.2">
      <c r="B483" s="144" t="str">
        <f t="shared" si="404"/>
        <v>307. Protección Familiar</v>
      </c>
      <c r="C483" s="129">
        <v>0</v>
      </c>
      <c r="D483" s="129">
        <v>0</v>
      </c>
      <c r="E483" s="129">
        <v>0</v>
      </c>
      <c r="F483" s="129">
        <v>100</v>
      </c>
      <c r="G483" s="129">
        <v>15</v>
      </c>
      <c r="H483" s="129">
        <v>0</v>
      </c>
      <c r="I483" s="129">
        <v>0</v>
      </c>
      <c r="J483" s="129">
        <v>0</v>
      </c>
      <c r="K483" s="129">
        <v>0</v>
      </c>
      <c r="L483" s="129">
        <v>0</v>
      </c>
      <c r="M483" s="129">
        <v>0</v>
      </c>
      <c r="N483" s="129">
        <v>0</v>
      </c>
      <c r="O483" s="129">
        <v>0</v>
      </c>
      <c r="P483" s="129">
        <v>0</v>
      </c>
      <c r="Q483" s="129">
        <v>0</v>
      </c>
      <c r="R483" s="129">
        <v>4</v>
      </c>
      <c r="S483" s="129">
        <v>0</v>
      </c>
      <c r="T483" s="129">
        <v>0</v>
      </c>
      <c r="U483" s="129">
        <v>0</v>
      </c>
      <c r="V483" s="129">
        <v>0</v>
      </c>
      <c r="W483" s="129">
        <v>0</v>
      </c>
      <c r="X483" s="129">
        <v>0</v>
      </c>
      <c r="Y483" s="129">
        <v>0</v>
      </c>
      <c r="Z483" s="129">
        <v>0</v>
      </c>
      <c r="AA483" s="129">
        <v>0</v>
      </c>
      <c r="AB483" s="129">
        <v>0</v>
      </c>
      <c r="AC483" s="129">
        <v>0</v>
      </c>
      <c r="AD483" s="129">
        <v>0</v>
      </c>
      <c r="AE483" s="129">
        <v>0</v>
      </c>
      <c r="AF483" s="129">
        <v>0</v>
      </c>
      <c r="AG483" s="129">
        <v>0</v>
      </c>
      <c r="AH483" s="129">
        <v>0</v>
      </c>
      <c r="AI483" s="129">
        <v>0</v>
      </c>
      <c r="AJ483" s="129">
        <v>0</v>
      </c>
      <c r="AK483" s="129">
        <v>43</v>
      </c>
      <c r="AL483" s="129"/>
      <c r="AM483" s="129"/>
      <c r="AN483" s="129"/>
      <c r="AO483" s="129"/>
      <c r="AP483" s="129"/>
      <c r="AQ483" s="117">
        <f t="shared" si="491"/>
        <v>162</v>
      </c>
      <c r="AS483" s="228">
        <v>218</v>
      </c>
      <c r="AU483" s="148"/>
      <c r="AW483" s="142">
        <f t="shared" si="493"/>
        <v>0</v>
      </c>
      <c r="AX483" s="142">
        <f t="shared" si="492"/>
        <v>0</v>
      </c>
      <c r="AY483" s="142">
        <f t="shared" si="492"/>
        <v>0</v>
      </c>
      <c r="AZ483" s="142">
        <f t="shared" si="492"/>
        <v>0</v>
      </c>
      <c r="BA483" s="142">
        <f t="shared" si="492"/>
        <v>0</v>
      </c>
      <c r="BB483" s="142">
        <f t="shared" si="492"/>
        <v>0</v>
      </c>
      <c r="BC483" s="142">
        <f t="shared" si="492"/>
        <v>0</v>
      </c>
      <c r="BD483" s="142">
        <f t="shared" si="492"/>
        <v>0</v>
      </c>
      <c r="BE483" s="142">
        <f t="shared" si="492"/>
        <v>0</v>
      </c>
      <c r="BF483" s="142">
        <f t="shared" si="492"/>
        <v>0</v>
      </c>
      <c r="BG483" s="142">
        <f t="shared" si="492"/>
        <v>0</v>
      </c>
      <c r="BH483" s="142">
        <f t="shared" si="492"/>
        <v>0</v>
      </c>
      <c r="BI483" s="142">
        <f t="shared" si="492"/>
        <v>0</v>
      </c>
      <c r="BJ483" s="142">
        <f t="shared" si="492"/>
        <v>0</v>
      </c>
      <c r="BK483" s="142">
        <f t="shared" si="492"/>
        <v>0</v>
      </c>
      <c r="BL483" s="142">
        <f t="shared" si="492"/>
        <v>0</v>
      </c>
      <c r="BM483" s="142">
        <f t="shared" ref="BM483:BM491" si="494">IF(AND(S288=0,S483=0),0,IF(ISERROR(S288/S483),1000,0))</f>
        <v>0</v>
      </c>
      <c r="BN483" s="142">
        <f t="shared" ref="BN483:BN491" si="495">IF(AND(T288=0,T483=0),0,IF(ISERROR(T288/T483),1000,0))</f>
        <v>0</v>
      </c>
      <c r="BO483" s="142">
        <f t="shared" ref="BO483:BO491" si="496">IF(AND(U288=0,U483=0),0,IF(ISERROR(U288/U483),1000,0))</f>
        <v>0</v>
      </c>
      <c r="BP483" s="142">
        <f t="shared" ref="BP483:BP491" si="497">IF(AND(V288=0,V483=0),0,IF(ISERROR(V288/V483),1000,0))</f>
        <v>0</v>
      </c>
      <c r="BQ483" s="142">
        <f t="shared" ref="BQ483:BQ491" si="498">IF(AND(W288=0,W483=0),0,IF(ISERROR(W288/W483),1000,0))</f>
        <v>0</v>
      </c>
      <c r="BR483" s="142">
        <f t="shared" ref="BR483:BR491" si="499">IF(AND(X288=0,X483=0),0,IF(ISERROR(X288/X483),1000,0))</f>
        <v>0</v>
      </c>
      <c r="BS483" s="142">
        <f t="shared" ref="BS483:BS491" si="500">IF(AND(Y288=0,Y483=0),0,IF(ISERROR(Y288/Y483),1000,0))</f>
        <v>0</v>
      </c>
      <c r="BT483" s="142">
        <f t="shared" ref="BT483:BT491" si="501">IF(AND(Z288=0,Z483=0),0,IF(ISERROR(Z288/Z483),1000,0))</f>
        <v>0</v>
      </c>
      <c r="BU483" s="142">
        <f t="shared" ref="BU483:BU491" si="502">IF(AND(AA288=0,AA483=0),0,IF(ISERROR(AA288/AA483),1000,0))</f>
        <v>0</v>
      </c>
      <c r="BV483" s="142">
        <f t="shared" ref="BV483:BV491" si="503">IF(AND(AB288=0,AB483=0),0,IF(ISERROR(AB288/AB483),1000,0))</f>
        <v>0</v>
      </c>
      <c r="BW483" s="142">
        <f t="shared" ref="BW483:BW491" si="504">IF(AND(AC288=0,AC483=0),0,IF(ISERROR(AC288/AC483),1000,0))</f>
        <v>0</v>
      </c>
      <c r="BX483" s="142">
        <f t="shared" ref="BX483:BX491" si="505">IF(AND(AD288=0,AD483=0),0,IF(ISERROR(AD288/AD483),1000,0))</f>
        <v>0</v>
      </c>
      <c r="BY483" s="142">
        <f t="shared" ref="BY483:BY491" si="506">IF(AND(AE288=0,AE483=0),0,IF(ISERROR(AE288/AE483),1000,0))</f>
        <v>0</v>
      </c>
      <c r="BZ483" s="142">
        <f t="shared" ref="BZ483:BZ491" si="507">IF(AND(AF288=0,AF483=0),0,IF(ISERROR(AF288/AF483),1000,0))</f>
        <v>0</v>
      </c>
      <c r="CA483" s="142">
        <f t="shared" ref="CA483:CA491" si="508">IF(AND(AG288=0,AG483=0),0,IF(ISERROR(AG288/AG483),1000,0))</f>
        <v>0</v>
      </c>
      <c r="CB483" s="142">
        <f t="shared" ref="CB483:CB491" si="509">IF(AND(AH288=0,AH483=0),0,IF(ISERROR(AH288/AH483),1000,0))</f>
        <v>0</v>
      </c>
      <c r="CC483" s="142">
        <f t="shared" ref="CC483:CC491" si="510">IF(AND(AI288=0,AI483=0),0,IF(ISERROR(AI288/AI483),1000,0))</f>
        <v>0</v>
      </c>
      <c r="CD483" s="142">
        <f t="shared" ref="CD483:CD491" si="511">IF(AND(AJ288=0,AJ483=0),0,IF(ISERROR(AJ288/AJ483),1000,0))</f>
        <v>0</v>
      </c>
      <c r="CE483" s="142">
        <f t="shared" ref="CE483:CE491" si="512">IF(AND(AK288=0,AK483=0),0,IF(ISERROR(AK288/AK483),1000,0))</f>
        <v>0</v>
      </c>
      <c r="CF483" s="142">
        <f t="shared" ref="CF483:CF491" si="513">IF(AND(AL288=0,AL483=0),0,IF(ISERROR(AL288/AL483),1000,0))</f>
        <v>0</v>
      </c>
      <c r="CG483" s="142">
        <f t="shared" ref="CG483:CG491" si="514">IF(AND(AM288=0,AM483=0),0,IF(ISERROR(AM288/AM483),1000,0))</f>
        <v>0</v>
      </c>
      <c r="CH483" s="142">
        <f t="shared" ref="CH483:CH491" si="515">IF(AND(AN288=0,AN483=0),0,IF(ISERROR(AN288/AN483),1000,0))</f>
        <v>0</v>
      </c>
      <c r="CI483" s="142">
        <f t="shared" ref="CI483:CI491" si="516">IF(AND(AO288=0,AO483=0),0,IF(ISERROR(AO288/AO483),1000,0))</f>
        <v>0</v>
      </c>
      <c r="CJ483" s="142">
        <f t="shared" ref="CJ483:CJ491" si="517">IF(AND(AP288=0,AP483=0),0,IF(ISERROR(AP288/AP483),1000,0))</f>
        <v>0</v>
      </c>
      <c r="CK483" s="142">
        <f t="shared" ref="CK483:CK491" si="518">IF(AND(AQ288=0,AQ483=0),0,IF(ISERROR(AQ288/AQ483),1000,0))</f>
        <v>0</v>
      </c>
    </row>
    <row r="484" spans="2:89" x14ac:dyDescent="0.2">
      <c r="B484" s="144" t="str">
        <f t="shared" si="404"/>
        <v>308. Incapacidad o Invalidez</v>
      </c>
      <c r="C484" s="129">
        <v>0</v>
      </c>
      <c r="D484" s="129">
        <v>0</v>
      </c>
      <c r="E484" s="129">
        <v>241160</v>
      </c>
      <c r="F484" s="129">
        <v>248751</v>
      </c>
      <c r="G484" s="129">
        <v>106</v>
      </c>
      <c r="H484" s="129">
        <v>157620</v>
      </c>
      <c r="I484" s="129">
        <v>0</v>
      </c>
      <c r="J484" s="129">
        <v>0</v>
      </c>
      <c r="K484" s="129">
        <v>15</v>
      </c>
      <c r="L484" s="129">
        <v>0</v>
      </c>
      <c r="M484" s="129">
        <v>0</v>
      </c>
      <c r="N484" s="129">
        <v>0</v>
      </c>
      <c r="O484" s="129">
        <v>0</v>
      </c>
      <c r="P484" s="129">
        <v>0</v>
      </c>
      <c r="Q484" s="129">
        <v>137</v>
      </c>
      <c r="R484" s="129">
        <v>10</v>
      </c>
      <c r="S484" s="129">
        <v>0</v>
      </c>
      <c r="T484" s="129">
        <v>0</v>
      </c>
      <c r="U484" s="129">
        <v>107</v>
      </c>
      <c r="V484" s="129">
        <v>0</v>
      </c>
      <c r="W484" s="129">
        <v>0</v>
      </c>
      <c r="X484" s="129">
        <v>0</v>
      </c>
      <c r="Y484" s="129">
        <v>0</v>
      </c>
      <c r="Z484" s="129">
        <v>590</v>
      </c>
      <c r="AA484" s="129">
        <v>0</v>
      </c>
      <c r="AB484" s="129">
        <v>66</v>
      </c>
      <c r="AC484" s="129">
        <v>0</v>
      </c>
      <c r="AD484" s="129">
        <v>0</v>
      </c>
      <c r="AE484" s="129">
        <v>0</v>
      </c>
      <c r="AF484" s="129">
        <v>11</v>
      </c>
      <c r="AG484" s="129">
        <v>25</v>
      </c>
      <c r="AH484" s="129">
        <v>15</v>
      </c>
      <c r="AI484" s="129">
        <v>0</v>
      </c>
      <c r="AJ484" s="129">
        <v>1</v>
      </c>
      <c r="AK484" s="129">
        <v>64291</v>
      </c>
      <c r="AL484" s="129"/>
      <c r="AM484" s="129"/>
      <c r="AN484" s="129"/>
      <c r="AO484" s="129"/>
      <c r="AP484" s="129"/>
      <c r="AQ484" s="117">
        <f t="shared" si="491"/>
        <v>712905</v>
      </c>
      <c r="AS484" s="228">
        <v>531914</v>
      </c>
      <c r="AU484" s="148"/>
      <c r="AW484" s="142">
        <f t="shared" si="493"/>
        <v>0</v>
      </c>
      <c r="AX484" s="142">
        <f t="shared" ref="AX484:AX491" si="519">IF(AND(D289=0,D484=0),0,IF(ISERROR(D289/D484),1000,0))</f>
        <v>0</v>
      </c>
      <c r="AY484" s="142">
        <f t="shared" ref="AY484:AY491" si="520">IF(AND(E289=0,E484=0),0,IF(ISERROR(E289/E484),1000,0))</f>
        <v>0</v>
      </c>
      <c r="AZ484" s="142">
        <f t="shared" ref="AZ484:AZ491" si="521">IF(AND(F289=0,F484=0),0,IF(ISERROR(F289/F484),1000,0))</f>
        <v>0</v>
      </c>
      <c r="BA484" s="142">
        <f t="shared" ref="BA484:BA491" si="522">IF(AND(G289=0,G484=0),0,IF(ISERROR(G289/G484),1000,0))</f>
        <v>0</v>
      </c>
      <c r="BB484" s="142">
        <f t="shared" ref="BB484:BB491" si="523">IF(AND(H289=0,H484=0),0,IF(ISERROR(H289/H484),1000,0))</f>
        <v>0</v>
      </c>
      <c r="BC484" s="142">
        <f t="shared" ref="BC484:BC491" si="524">IF(AND(I289=0,I484=0),0,IF(ISERROR(I289/I484),1000,0))</f>
        <v>0</v>
      </c>
      <c r="BD484" s="142">
        <f t="shared" ref="BD484:BD491" si="525">IF(AND(J289=0,J484=0),0,IF(ISERROR(J289/J484),1000,0))</f>
        <v>0</v>
      </c>
      <c r="BE484" s="142">
        <f t="shared" ref="BE484:BE491" si="526">IF(AND(K289=0,K484=0),0,IF(ISERROR(K289/K484),1000,0))</f>
        <v>0</v>
      </c>
      <c r="BF484" s="142">
        <f t="shared" ref="BF484:BF491" si="527">IF(AND(L289=0,L484=0),0,IF(ISERROR(L289/L484),1000,0))</f>
        <v>0</v>
      </c>
      <c r="BG484" s="142">
        <f t="shared" ref="BG484:BG491" si="528">IF(AND(M289=0,M484=0),0,IF(ISERROR(M289/M484),1000,0))</f>
        <v>0</v>
      </c>
      <c r="BH484" s="142">
        <f t="shared" ref="BH484:BH491" si="529">IF(AND(N289=0,N484=0),0,IF(ISERROR(N289/N484),1000,0))</f>
        <v>0</v>
      </c>
      <c r="BI484" s="142">
        <f t="shared" ref="BI484:BI491" si="530">IF(AND(O289=0,O484=0),0,IF(ISERROR(O289/O484),1000,0))</f>
        <v>0</v>
      </c>
      <c r="BJ484" s="142">
        <f t="shared" ref="BJ484:BJ491" si="531">IF(AND(P289=0,P484=0),0,IF(ISERROR(P289/P484),1000,0))</f>
        <v>0</v>
      </c>
      <c r="BK484" s="142">
        <f t="shared" ref="BK484:BK491" si="532">IF(AND(Q289=0,Q484=0),0,IF(ISERROR(Q289/Q484),1000,0))</f>
        <v>0</v>
      </c>
      <c r="BL484" s="142">
        <f t="shared" ref="BL484:BL491" si="533">IF(AND(R289=0,R484=0),0,IF(ISERROR(R289/R484),1000,0))</f>
        <v>0</v>
      </c>
      <c r="BM484" s="142">
        <f t="shared" si="494"/>
        <v>0</v>
      </c>
      <c r="BN484" s="142">
        <f t="shared" si="495"/>
        <v>0</v>
      </c>
      <c r="BO484" s="142">
        <f t="shared" si="496"/>
        <v>0</v>
      </c>
      <c r="BP484" s="142">
        <f t="shared" si="497"/>
        <v>0</v>
      </c>
      <c r="BQ484" s="142">
        <f t="shared" si="498"/>
        <v>0</v>
      </c>
      <c r="BR484" s="142">
        <f t="shared" si="499"/>
        <v>0</v>
      </c>
      <c r="BS484" s="142">
        <f t="shared" si="500"/>
        <v>0</v>
      </c>
      <c r="BT484" s="142">
        <f t="shared" si="501"/>
        <v>0</v>
      </c>
      <c r="BU484" s="142">
        <f t="shared" si="502"/>
        <v>0</v>
      </c>
      <c r="BV484" s="142">
        <f t="shared" si="503"/>
        <v>0</v>
      </c>
      <c r="BW484" s="142">
        <f t="shared" si="504"/>
        <v>0</v>
      </c>
      <c r="BX484" s="142">
        <f t="shared" si="505"/>
        <v>0</v>
      </c>
      <c r="BY484" s="142">
        <f t="shared" si="506"/>
        <v>0</v>
      </c>
      <c r="BZ484" s="142">
        <f t="shared" si="507"/>
        <v>0</v>
      </c>
      <c r="CA484" s="142">
        <f t="shared" si="508"/>
        <v>0</v>
      </c>
      <c r="CB484" s="142">
        <f t="shared" si="509"/>
        <v>0</v>
      </c>
      <c r="CC484" s="142">
        <f t="shared" si="510"/>
        <v>0</v>
      </c>
      <c r="CD484" s="142">
        <f t="shared" si="511"/>
        <v>0</v>
      </c>
      <c r="CE484" s="142">
        <f t="shared" si="512"/>
        <v>0</v>
      </c>
      <c r="CF484" s="142">
        <f t="shared" si="513"/>
        <v>0</v>
      </c>
      <c r="CG484" s="142">
        <f t="shared" si="514"/>
        <v>0</v>
      </c>
      <c r="CH484" s="142">
        <f t="shared" si="515"/>
        <v>0</v>
      </c>
      <c r="CI484" s="142">
        <f t="shared" si="516"/>
        <v>0</v>
      </c>
      <c r="CJ484" s="142">
        <f t="shared" si="517"/>
        <v>0</v>
      </c>
      <c r="CK484" s="142">
        <f t="shared" si="518"/>
        <v>0</v>
      </c>
    </row>
    <row r="485" spans="2:89" x14ac:dyDescent="0.2">
      <c r="B485" s="144" t="str">
        <f t="shared" si="404"/>
        <v>309. Salud</v>
      </c>
      <c r="C485" s="129">
        <v>0</v>
      </c>
      <c r="D485" s="129">
        <v>0</v>
      </c>
      <c r="E485" s="129">
        <v>197039</v>
      </c>
      <c r="F485" s="129">
        <v>57981</v>
      </c>
      <c r="G485" s="129">
        <v>363</v>
      </c>
      <c r="H485" s="129">
        <v>252438</v>
      </c>
      <c r="I485" s="129">
        <v>50</v>
      </c>
      <c r="J485" s="129">
        <v>1</v>
      </c>
      <c r="K485" s="129">
        <v>0</v>
      </c>
      <c r="L485" s="129">
        <v>1</v>
      </c>
      <c r="M485" s="129">
        <v>3</v>
      </c>
      <c r="N485" s="129">
        <v>19193</v>
      </c>
      <c r="O485" s="129">
        <v>0</v>
      </c>
      <c r="P485" s="129">
        <v>0</v>
      </c>
      <c r="Q485" s="129">
        <v>1024</v>
      </c>
      <c r="R485" s="129">
        <v>0</v>
      </c>
      <c r="S485" s="129">
        <v>0</v>
      </c>
      <c r="T485" s="129">
        <v>0</v>
      </c>
      <c r="U485" s="129">
        <v>0</v>
      </c>
      <c r="V485" s="129">
        <v>0</v>
      </c>
      <c r="W485" s="129">
        <v>0</v>
      </c>
      <c r="X485" s="129">
        <v>0</v>
      </c>
      <c r="Y485" s="129">
        <v>0</v>
      </c>
      <c r="Z485" s="129">
        <v>119620</v>
      </c>
      <c r="AA485" s="129">
        <v>0</v>
      </c>
      <c r="AB485" s="129">
        <v>96</v>
      </c>
      <c r="AC485" s="129">
        <v>0</v>
      </c>
      <c r="AD485" s="129">
        <v>0</v>
      </c>
      <c r="AE485" s="129">
        <v>0</v>
      </c>
      <c r="AF485" s="129">
        <v>0</v>
      </c>
      <c r="AG485" s="129">
        <v>42</v>
      </c>
      <c r="AH485" s="129">
        <v>1807</v>
      </c>
      <c r="AI485" s="129">
        <v>0</v>
      </c>
      <c r="AJ485" s="129">
        <v>0</v>
      </c>
      <c r="AK485" s="129">
        <v>119264</v>
      </c>
      <c r="AL485" s="129"/>
      <c r="AM485" s="129"/>
      <c r="AN485" s="129"/>
      <c r="AO485" s="129"/>
      <c r="AP485" s="129"/>
      <c r="AQ485" s="117">
        <f t="shared" si="491"/>
        <v>768922</v>
      </c>
      <c r="AS485" s="228">
        <v>749722</v>
      </c>
      <c r="AU485" s="148"/>
      <c r="AW485" s="142">
        <f t="shared" si="493"/>
        <v>0</v>
      </c>
      <c r="AX485" s="142">
        <f t="shared" si="519"/>
        <v>0</v>
      </c>
      <c r="AY485" s="142">
        <f t="shared" si="520"/>
        <v>0</v>
      </c>
      <c r="AZ485" s="142">
        <f t="shared" si="521"/>
        <v>0</v>
      </c>
      <c r="BA485" s="142">
        <f t="shared" si="522"/>
        <v>0</v>
      </c>
      <c r="BB485" s="142">
        <f t="shared" si="523"/>
        <v>0</v>
      </c>
      <c r="BC485" s="142">
        <f t="shared" si="524"/>
        <v>0</v>
      </c>
      <c r="BD485" s="142">
        <f t="shared" si="525"/>
        <v>0</v>
      </c>
      <c r="BE485" s="142">
        <f t="shared" si="526"/>
        <v>0</v>
      </c>
      <c r="BF485" s="142">
        <f t="shared" si="527"/>
        <v>0</v>
      </c>
      <c r="BG485" s="142">
        <f t="shared" si="528"/>
        <v>0</v>
      </c>
      <c r="BH485" s="142">
        <f t="shared" si="529"/>
        <v>0</v>
      </c>
      <c r="BI485" s="142">
        <f t="shared" si="530"/>
        <v>0</v>
      </c>
      <c r="BJ485" s="142">
        <f t="shared" si="531"/>
        <v>0</v>
      </c>
      <c r="BK485" s="142">
        <f t="shared" si="532"/>
        <v>0</v>
      </c>
      <c r="BL485" s="142">
        <f t="shared" si="533"/>
        <v>1000</v>
      </c>
      <c r="BM485" s="142">
        <f t="shared" si="494"/>
        <v>0</v>
      </c>
      <c r="BN485" s="142">
        <f t="shared" si="495"/>
        <v>0</v>
      </c>
      <c r="BO485" s="142">
        <f t="shared" si="496"/>
        <v>0</v>
      </c>
      <c r="BP485" s="142">
        <f t="shared" si="497"/>
        <v>0</v>
      </c>
      <c r="BQ485" s="142">
        <f t="shared" si="498"/>
        <v>0</v>
      </c>
      <c r="BR485" s="142">
        <f t="shared" si="499"/>
        <v>0</v>
      </c>
      <c r="BS485" s="142">
        <f t="shared" si="500"/>
        <v>0</v>
      </c>
      <c r="BT485" s="142">
        <f t="shared" si="501"/>
        <v>0</v>
      </c>
      <c r="BU485" s="142">
        <f t="shared" si="502"/>
        <v>0</v>
      </c>
      <c r="BV485" s="142">
        <f t="shared" si="503"/>
        <v>0</v>
      </c>
      <c r="BW485" s="142">
        <f t="shared" si="504"/>
        <v>0</v>
      </c>
      <c r="BX485" s="142">
        <f t="shared" si="505"/>
        <v>0</v>
      </c>
      <c r="BY485" s="142">
        <f t="shared" si="506"/>
        <v>0</v>
      </c>
      <c r="BZ485" s="142">
        <f t="shared" si="507"/>
        <v>0</v>
      </c>
      <c r="CA485" s="142">
        <f t="shared" si="508"/>
        <v>0</v>
      </c>
      <c r="CB485" s="142">
        <f t="shared" si="509"/>
        <v>0</v>
      </c>
      <c r="CC485" s="142">
        <f t="shared" si="510"/>
        <v>0</v>
      </c>
      <c r="CD485" s="142">
        <f t="shared" si="511"/>
        <v>0</v>
      </c>
      <c r="CE485" s="142">
        <f t="shared" si="512"/>
        <v>0</v>
      </c>
      <c r="CF485" s="142">
        <f t="shared" si="513"/>
        <v>0</v>
      </c>
      <c r="CG485" s="142">
        <f t="shared" si="514"/>
        <v>0</v>
      </c>
      <c r="CH485" s="142">
        <f t="shared" si="515"/>
        <v>0</v>
      </c>
      <c r="CI485" s="142">
        <f t="shared" si="516"/>
        <v>0</v>
      </c>
      <c r="CJ485" s="142">
        <f t="shared" si="517"/>
        <v>0</v>
      </c>
      <c r="CK485" s="142">
        <f t="shared" si="518"/>
        <v>0</v>
      </c>
    </row>
    <row r="486" spans="2:89" x14ac:dyDescent="0.2">
      <c r="B486" s="144" t="str">
        <f t="shared" si="404"/>
        <v>310. Accidentes Personales</v>
      </c>
      <c r="C486" s="129">
        <v>0</v>
      </c>
      <c r="D486" s="129">
        <v>0</v>
      </c>
      <c r="E486" s="129">
        <v>268671</v>
      </c>
      <c r="F486" s="129">
        <v>80065</v>
      </c>
      <c r="G486" s="129">
        <v>40689</v>
      </c>
      <c r="H486" s="129">
        <v>309179</v>
      </c>
      <c r="I486" s="129">
        <v>3</v>
      </c>
      <c r="J486" s="129">
        <v>0</v>
      </c>
      <c r="K486" s="129">
        <v>14</v>
      </c>
      <c r="L486" s="129">
        <v>0</v>
      </c>
      <c r="M486" s="129">
        <v>12</v>
      </c>
      <c r="N486" s="129">
        <v>0</v>
      </c>
      <c r="O486" s="129">
        <v>0</v>
      </c>
      <c r="P486" s="129">
        <v>0</v>
      </c>
      <c r="Q486" s="129">
        <v>4757</v>
      </c>
      <c r="R486" s="129">
        <v>92736</v>
      </c>
      <c r="S486" s="129">
        <v>0</v>
      </c>
      <c r="T486" s="129">
        <v>0</v>
      </c>
      <c r="U486" s="129">
        <v>0</v>
      </c>
      <c r="V486" s="129">
        <v>0</v>
      </c>
      <c r="W486" s="129">
        <v>0</v>
      </c>
      <c r="X486" s="129">
        <v>0</v>
      </c>
      <c r="Y486" s="129">
        <v>0</v>
      </c>
      <c r="Z486" s="129">
        <v>228867</v>
      </c>
      <c r="AA486" s="129">
        <v>0</v>
      </c>
      <c r="AB486" s="129">
        <v>0</v>
      </c>
      <c r="AC486" s="129">
        <v>0</v>
      </c>
      <c r="AD486" s="129">
        <v>0</v>
      </c>
      <c r="AE486" s="129">
        <v>0</v>
      </c>
      <c r="AF486" s="129">
        <v>0</v>
      </c>
      <c r="AG486" s="129">
        <v>58</v>
      </c>
      <c r="AH486" s="129">
        <v>1250</v>
      </c>
      <c r="AI486" s="129">
        <v>0</v>
      </c>
      <c r="AJ486" s="129">
        <v>1505</v>
      </c>
      <c r="AK486" s="129">
        <v>100795</v>
      </c>
      <c r="AL486" s="129"/>
      <c r="AM486" s="129"/>
      <c r="AN486" s="129"/>
      <c r="AO486" s="129"/>
      <c r="AP486" s="129"/>
      <c r="AQ486" s="117">
        <f t="shared" si="491"/>
        <v>1128601</v>
      </c>
      <c r="AS486" s="228">
        <v>1009287</v>
      </c>
      <c r="AU486" s="148"/>
      <c r="AW486" s="142">
        <f t="shared" si="493"/>
        <v>0</v>
      </c>
      <c r="AX486" s="142">
        <f t="shared" si="519"/>
        <v>0</v>
      </c>
      <c r="AY486" s="142">
        <f t="shared" si="520"/>
        <v>0</v>
      </c>
      <c r="AZ486" s="142">
        <f t="shared" si="521"/>
        <v>0</v>
      </c>
      <c r="BA486" s="142">
        <f t="shared" si="522"/>
        <v>0</v>
      </c>
      <c r="BB486" s="142">
        <f t="shared" si="523"/>
        <v>0</v>
      </c>
      <c r="BC486" s="142">
        <f t="shared" si="524"/>
        <v>0</v>
      </c>
      <c r="BD486" s="142">
        <f t="shared" si="525"/>
        <v>0</v>
      </c>
      <c r="BE486" s="142">
        <f t="shared" si="526"/>
        <v>0</v>
      </c>
      <c r="BF486" s="142">
        <f t="shared" si="527"/>
        <v>1000</v>
      </c>
      <c r="BG486" s="142">
        <f t="shared" si="528"/>
        <v>0</v>
      </c>
      <c r="BH486" s="142">
        <f t="shared" si="529"/>
        <v>0</v>
      </c>
      <c r="BI486" s="142">
        <f t="shared" si="530"/>
        <v>0</v>
      </c>
      <c r="BJ486" s="142">
        <f t="shared" si="531"/>
        <v>0</v>
      </c>
      <c r="BK486" s="142">
        <f t="shared" si="532"/>
        <v>0</v>
      </c>
      <c r="BL486" s="142">
        <f t="shared" si="533"/>
        <v>0</v>
      </c>
      <c r="BM486" s="142">
        <f t="shared" si="494"/>
        <v>0</v>
      </c>
      <c r="BN486" s="142">
        <f t="shared" si="495"/>
        <v>0</v>
      </c>
      <c r="BO486" s="142">
        <f t="shared" si="496"/>
        <v>0</v>
      </c>
      <c r="BP486" s="142">
        <f t="shared" si="497"/>
        <v>0</v>
      </c>
      <c r="BQ486" s="142">
        <f t="shared" si="498"/>
        <v>0</v>
      </c>
      <c r="BR486" s="142">
        <f t="shared" si="499"/>
        <v>0</v>
      </c>
      <c r="BS486" s="142">
        <f t="shared" si="500"/>
        <v>0</v>
      </c>
      <c r="BT486" s="142">
        <f t="shared" si="501"/>
        <v>0</v>
      </c>
      <c r="BU486" s="142">
        <f t="shared" si="502"/>
        <v>0</v>
      </c>
      <c r="BV486" s="142">
        <f t="shared" si="503"/>
        <v>0</v>
      </c>
      <c r="BW486" s="142">
        <f t="shared" si="504"/>
        <v>0</v>
      </c>
      <c r="BX486" s="142">
        <f t="shared" si="505"/>
        <v>0</v>
      </c>
      <c r="BY486" s="142">
        <f t="shared" si="506"/>
        <v>0</v>
      </c>
      <c r="BZ486" s="142">
        <f t="shared" si="507"/>
        <v>0</v>
      </c>
      <c r="CA486" s="142">
        <f t="shared" si="508"/>
        <v>0</v>
      </c>
      <c r="CB486" s="142">
        <f t="shared" si="509"/>
        <v>0</v>
      </c>
      <c r="CC486" s="142">
        <f t="shared" si="510"/>
        <v>0</v>
      </c>
      <c r="CD486" s="142">
        <f t="shared" si="511"/>
        <v>0</v>
      </c>
      <c r="CE486" s="142">
        <f t="shared" si="512"/>
        <v>0</v>
      </c>
      <c r="CF486" s="142">
        <f t="shared" si="513"/>
        <v>0</v>
      </c>
      <c r="CG486" s="142">
        <f t="shared" si="514"/>
        <v>0</v>
      </c>
      <c r="CH486" s="142">
        <f t="shared" si="515"/>
        <v>0</v>
      </c>
      <c r="CI486" s="142">
        <f t="shared" si="516"/>
        <v>0</v>
      </c>
      <c r="CJ486" s="142">
        <f t="shared" si="517"/>
        <v>0</v>
      </c>
      <c r="CK486" s="142">
        <f t="shared" si="518"/>
        <v>0</v>
      </c>
    </row>
    <row r="487" spans="2:89" x14ac:dyDescent="0.2">
      <c r="B487" s="144" t="str">
        <f t="shared" si="404"/>
        <v>311. Asistencia</v>
      </c>
      <c r="C487" s="129">
        <v>0</v>
      </c>
      <c r="D487" s="129">
        <v>0</v>
      </c>
      <c r="E487" s="129">
        <v>292141</v>
      </c>
      <c r="F487" s="129">
        <v>20583</v>
      </c>
      <c r="G487" s="129">
        <v>0</v>
      </c>
      <c r="H487" s="129">
        <v>0</v>
      </c>
      <c r="I487" s="129">
        <v>0</v>
      </c>
      <c r="J487" s="129">
        <v>0</v>
      </c>
      <c r="K487" s="129">
        <v>0</v>
      </c>
      <c r="L487" s="129">
        <v>0</v>
      </c>
      <c r="M487" s="129">
        <v>0</v>
      </c>
      <c r="N487" s="129">
        <v>0</v>
      </c>
      <c r="O487" s="129">
        <v>0</v>
      </c>
      <c r="P487" s="129">
        <v>0</v>
      </c>
      <c r="Q487" s="129">
        <v>0</v>
      </c>
      <c r="R487" s="129">
        <v>11</v>
      </c>
      <c r="S487" s="129">
        <v>0</v>
      </c>
      <c r="T487" s="129">
        <v>0</v>
      </c>
      <c r="U487" s="129">
        <v>0</v>
      </c>
      <c r="V487" s="129">
        <v>0</v>
      </c>
      <c r="W487" s="129">
        <v>0</v>
      </c>
      <c r="X487" s="129">
        <v>0</v>
      </c>
      <c r="Y487" s="129">
        <v>0</v>
      </c>
      <c r="Z487" s="129">
        <v>0</v>
      </c>
      <c r="AA487" s="129">
        <v>0</v>
      </c>
      <c r="AB487" s="129">
        <v>0</v>
      </c>
      <c r="AC487" s="129">
        <v>0</v>
      </c>
      <c r="AD487" s="129">
        <v>0</v>
      </c>
      <c r="AE487" s="129">
        <v>0</v>
      </c>
      <c r="AF487" s="129">
        <v>0</v>
      </c>
      <c r="AG487" s="129">
        <v>0</v>
      </c>
      <c r="AH487" s="129">
        <v>0</v>
      </c>
      <c r="AI487" s="129">
        <v>0</v>
      </c>
      <c r="AJ487" s="129">
        <v>0</v>
      </c>
      <c r="AK487" s="129">
        <v>5876</v>
      </c>
      <c r="AL487" s="129"/>
      <c r="AM487" s="129"/>
      <c r="AN487" s="129"/>
      <c r="AO487" s="129"/>
      <c r="AP487" s="129"/>
      <c r="AQ487" s="117">
        <f t="shared" si="491"/>
        <v>318611</v>
      </c>
      <c r="AS487" s="228">
        <v>264669</v>
      </c>
      <c r="AU487" s="148"/>
      <c r="AW487" s="142">
        <f t="shared" si="493"/>
        <v>0</v>
      </c>
      <c r="AX487" s="142">
        <f t="shared" si="519"/>
        <v>0</v>
      </c>
      <c r="AY487" s="142">
        <f t="shared" si="520"/>
        <v>0</v>
      </c>
      <c r="AZ487" s="142">
        <f t="shared" si="521"/>
        <v>0</v>
      </c>
      <c r="BA487" s="142">
        <f t="shared" si="522"/>
        <v>0</v>
      </c>
      <c r="BB487" s="142">
        <f t="shared" si="523"/>
        <v>1000</v>
      </c>
      <c r="BC487" s="142">
        <f t="shared" si="524"/>
        <v>0</v>
      </c>
      <c r="BD487" s="142">
        <f t="shared" si="525"/>
        <v>0</v>
      </c>
      <c r="BE487" s="142">
        <f t="shared" si="526"/>
        <v>0</v>
      </c>
      <c r="BF487" s="142">
        <f t="shared" si="527"/>
        <v>0</v>
      </c>
      <c r="BG487" s="142">
        <f t="shared" si="528"/>
        <v>0</v>
      </c>
      <c r="BH487" s="142">
        <f t="shared" si="529"/>
        <v>0</v>
      </c>
      <c r="BI487" s="142">
        <f t="shared" si="530"/>
        <v>0</v>
      </c>
      <c r="BJ487" s="142">
        <f t="shared" si="531"/>
        <v>0</v>
      </c>
      <c r="BK487" s="142">
        <f t="shared" si="532"/>
        <v>1000</v>
      </c>
      <c r="BL487" s="142">
        <f t="shared" si="533"/>
        <v>0</v>
      </c>
      <c r="BM487" s="142">
        <f t="shared" si="494"/>
        <v>0</v>
      </c>
      <c r="BN487" s="142">
        <f t="shared" si="495"/>
        <v>0</v>
      </c>
      <c r="BO487" s="142">
        <f t="shared" si="496"/>
        <v>0</v>
      </c>
      <c r="BP487" s="142">
        <f t="shared" si="497"/>
        <v>0</v>
      </c>
      <c r="BQ487" s="142">
        <f t="shared" si="498"/>
        <v>0</v>
      </c>
      <c r="BR487" s="142">
        <f t="shared" si="499"/>
        <v>0</v>
      </c>
      <c r="BS487" s="142">
        <f t="shared" si="500"/>
        <v>0</v>
      </c>
      <c r="BT487" s="142">
        <f t="shared" si="501"/>
        <v>0</v>
      </c>
      <c r="BU487" s="142">
        <f t="shared" si="502"/>
        <v>0</v>
      </c>
      <c r="BV487" s="142">
        <f t="shared" si="503"/>
        <v>0</v>
      </c>
      <c r="BW487" s="142">
        <f t="shared" si="504"/>
        <v>0</v>
      </c>
      <c r="BX487" s="142">
        <f t="shared" si="505"/>
        <v>0</v>
      </c>
      <c r="BY487" s="142">
        <f t="shared" si="506"/>
        <v>0</v>
      </c>
      <c r="BZ487" s="142">
        <f t="shared" si="507"/>
        <v>0</v>
      </c>
      <c r="CA487" s="142">
        <f t="shared" si="508"/>
        <v>0</v>
      </c>
      <c r="CB487" s="142">
        <f t="shared" si="509"/>
        <v>0</v>
      </c>
      <c r="CC487" s="142">
        <f t="shared" si="510"/>
        <v>0</v>
      </c>
      <c r="CD487" s="142">
        <f t="shared" si="511"/>
        <v>1000</v>
      </c>
      <c r="CE487" s="142">
        <f t="shared" si="512"/>
        <v>0</v>
      </c>
      <c r="CF487" s="142">
        <f t="shared" si="513"/>
        <v>0</v>
      </c>
      <c r="CG487" s="142">
        <f t="shared" si="514"/>
        <v>0</v>
      </c>
      <c r="CH487" s="142">
        <f t="shared" si="515"/>
        <v>0</v>
      </c>
      <c r="CI487" s="142">
        <f t="shared" si="516"/>
        <v>0</v>
      </c>
      <c r="CJ487" s="142">
        <f t="shared" si="517"/>
        <v>0</v>
      </c>
      <c r="CK487" s="142">
        <f t="shared" si="518"/>
        <v>0</v>
      </c>
    </row>
    <row r="488" spans="2:89" x14ac:dyDescent="0.2">
      <c r="B488" s="144" t="str">
        <f t="shared" si="404"/>
        <v>312. Desgravamen Hipotecario</v>
      </c>
      <c r="C488" s="129">
        <v>0</v>
      </c>
      <c r="D488" s="129">
        <v>0</v>
      </c>
      <c r="E488" s="129">
        <v>11258</v>
      </c>
      <c r="F488" s="129">
        <v>23624</v>
      </c>
      <c r="G488" s="129">
        <v>9</v>
      </c>
      <c r="H488" s="129">
        <v>4572</v>
      </c>
      <c r="I488" s="129">
        <v>0</v>
      </c>
      <c r="J488" s="129">
        <v>0</v>
      </c>
      <c r="K488" s="129">
        <v>0</v>
      </c>
      <c r="L488" s="129">
        <v>0</v>
      </c>
      <c r="M488" s="129">
        <v>0</v>
      </c>
      <c r="N488" s="129">
        <v>0</v>
      </c>
      <c r="O488" s="129">
        <v>0</v>
      </c>
      <c r="P488" s="129">
        <v>0</v>
      </c>
      <c r="Q488" s="129">
        <v>0</v>
      </c>
      <c r="R488" s="129">
        <v>12</v>
      </c>
      <c r="S488" s="129">
        <v>0</v>
      </c>
      <c r="T488" s="129">
        <v>0</v>
      </c>
      <c r="U488" s="129">
        <v>0</v>
      </c>
      <c r="V488" s="129">
        <v>0</v>
      </c>
      <c r="W488" s="129">
        <v>0</v>
      </c>
      <c r="X488" s="129">
        <v>0</v>
      </c>
      <c r="Y488" s="129">
        <v>0</v>
      </c>
      <c r="Z488" s="129">
        <v>1</v>
      </c>
      <c r="AA488" s="129">
        <v>0</v>
      </c>
      <c r="AB488" s="129">
        <v>0</v>
      </c>
      <c r="AC488" s="129">
        <v>0</v>
      </c>
      <c r="AD488" s="129">
        <v>0</v>
      </c>
      <c r="AE488" s="129">
        <v>0</v>
      </c>
      <c r="AF488" s="129">
        <v>19</v>
      </c>
      <c r="AG488" s="129">
        <v>0</v>
      </c>
      <c r="AH488" s="129">
        <v>2</v>
      </c>
      <c r="AI488" s="129">
        <v>0</v>
      </c>
      <c r="AJ488" s="129">
        <v>0</v>
      </c>
      <c r="AK488" s="129">
        <v>58141</v>
      </c>
      <c r="AL488" s="129"/>
      <c r="AM488" s="129"/>
      <c r="AN488" s="129"/>
      <c r="AO488" s="129"/>
      <c r="AP488" s="129"/>
      <c r="AQ488" s="117">
        <f t="shared" si="491"/>
        <v>97638</v>
      </c>
      <c r="AS488" s="228">
        <v>106670</v>
      </c>
      <c r="AU488" s="148"/>
      <c r="AW488" s="142">
        <f t="shared" si="493"/>
        <v>0</v>
      </c>
      <c r="AX488" s="142">
        <f t="shared" si="519"/>
        <v>0</v>
      </c>
      <c r="AY488" s="142">
        <f t="shared" si="520"/>
        <v>0</v>
      </c>
      <c r="AZ488" s="142">
        <f t="shared" si="521"/>
        <v>0</v>
      </c>
      <c r="BA488" s="142">
        <f t="shared" si="522"/>
        <v>0</v>
      </c>
      <c r="BB488" s="142">
        <f t="shared" si="523"/>
        <v>0</v>
      </c>
      <c r="BC488" s="142">
        <f t="shared" si="524"/>
        <v>0</v>
      </c>
      <c r="BD488" s="142">
        <f t="shared" si="525"/>
        <v>0</v>
      </c>
      <c r="BE488" s="142">
        <f t="shared" si="526"/>
        <v>0</v>
      </c>
      <c r="BF488" s="142">
        <f t="shared" si="527"/>
        <v>0</v>
      </c>
      <c r="BG488" s="142">
        <f t="shared" si="528"/>
        <v>0</v>
      </c>
      <c r="BH488" s="142">
        <f t="shared" si="529"/>
        <v>0</v>
      </c>
      <c r="BI488" s="142">
        <f t="shared" si="530"/>
        <v>0</v>
      </c>
      <c r="BJ488" s="142">
        <f t="shared" si="531"/>
        <v>0</v>
      </c>
      <c r="BK488" s="142">
        <f t="shared" si="532"/>
        <v>0</v>
      </c>
      <c r="BL488" s="142">
        <f t="shared" si="533"/>
        <v>0</v>
      </c>
      <c r="BM488" s="142">
        <f t="shared" si="494"/>
        <v>0</v>
      </c>
      <c r="BN488" s="142">
        <f t="shared" si="495"/>
        <v>0</v>
      </c>
      <c r="BO488" s="142">
        <f t="shared" si="496"/>
        <v>0</v>
      </c>
      <c r="BP488" s="142">
        <f t="shared" si="497"/>
        <v>0</v>
      </c>
      <c r="BQ488" s="142">
        <f t="shared" si="498"/>
        <v>0</v>
      </c>
      <c r="BR488" s="142">
        <f t="shared" si="499"/>
        <v>0</v>
      </c>
      <c r="BS488" s="142">
        <f t="shared" si="500"/>
        <v>0</v>
      </c>
      <c r="BT488" s="142">
        <f t="shared" si="501"/>
        <v>0</v>
      </c>
      <c r="BU488" s="142">
        <f t="shared" si="502"/>
        <v>0</v>
      </c>
      <c r="BV488" s="142">
        <f t="shared" si="503"/>
        <v>0</v>
      </c>
      <c r="BW488" s="142">
        <f t="shared" si="504"/>
        <v>0</v>
      </c>
      <c r="BX488" s="142">
        <f t="shared" si="505"/>
        <v>0</v>
      </c>
      <c r="BY488" s="142">
        <f t="shared" si="506"/>
        <v>0</v>
      </c>
      <c r="BZ488" s="142">
        <f t="shared" si="507"/>
        <v>0</v>
      </c>
      <c r="CA488" s="142">
        <f t="shared" si="508"/>
        <v>1000</v>
      </c>
      <c r="CB488" s="142">
        <f t="shared" si="509"/>
        <v>0</v>
      </c>
      <c r="CC488" s="142">
        <f t="shared" si="510"/>
        <v>0</v>
      </c>
      <c r="CD488" s="142">
        <f t="shared" si="511"/>
        <v>0</v>
      </c>
      <c r="CE488" s="142">
        <f t="shared" si="512"/>
        <v>0</v>
      </c>
      <c r="CF488" s="142">
        <f t="shared" si="513"/>
        <v>0</v>
      </c>
      <c r="CG488" s="142">
        <f t="shared" si="514"/>
        <v>0</v>
      </c>
      <c r="CH488" s="142">
        <f t="shared" si="515"/>
        <v>0</v>
      </c>
      <c r="CI488" s="142">
        <f t="shared" si="516"/>
        <v>0</v>
      </c>
      <c r="CJ488" s="142">
        <f t="shared" si="517"/>
        <v>0</v>
      </c>
      <c r="CK488" s="142">
        <f t="shared" si="518"/>
        <v>0</v>
      </c>
    </row>
    <row r="489" spans="2:89" x14ac:dyDescent="0.2">
      <c r="B489" s="144" t="str">
        <f t="shared" si="404"/>
        <v>313. Desgravamen Consumos y Otros</v>
      </c>
      <c r="C489" s="129">
        <v>0</v>
      </c>
      <c r="D489" s="129">
        <v>0</v>
      </c>
      <c r="E489" s="129">
        <v>137</v>
      </c>
      <c r="F489" s="129">
        <v>255830</v>
      </c>
      <c r="G489" s="129">
        <v>48</v>
      </c>
      <c r="H489" s="129">
        <v>52153</v>
      </c>
      <c r="I489" s="129">
        <v>0</v>
      </c>
      <c r="J489" s="129">
        <v>0</v>
      </c>
      <c r="K489" s="129">
        <v>36</v>
      </c>
      <c r="L489" s="129">
        <v>0</v>
      </c>
      <c r="M489" s="129">
        <v>5</v>
      </c>
      <c r="N489" s="129">
        <v>0</v>
      </c>
      <c r="O489" s="129">
        <v>0</v>
      </c>
      <c r="P489" s="129">
        <v>0</v>
      </c>
      <c r="Q489" s="129">
        <v>26009</v>
      </c>
      <c r="R489" s="129">
        <v>29</v>
      </c>
      <c r="S489" s="129">
        <v>0</v>
      </c>
      <c r="T489" s="129">
        <v>0</v>
      </c>
      <c r="U489" s="129">
        <v>107</v>
      </c>
      <c r="V489" s="129">
        <v>0</v>
      </c>
      <c r="W489" s="129">
        <v>0</v>
      </c>
      <c r="X489" s="129">
        <v>0</v>
      </c>
      <c r="Y489" s="129">
        <v>0</v>
      </c>
      <c r="Z489" s="129">
        <v>56</v>
      </c>
      <c r="AA489" s="129">
        <v>0</v>
      </c>
      <c r="AB489" s="129">
        <v>30</v>
      </c>
      <c r="AC489" s="129">
        <v>0</v>
      </c>
      <c r="AD489" s="129">
        <v>0</v>
      </c>
      <c r="AE489" s="129">
        <v>0</v>
      </c>
      <c r="AF489" s="129">
        <v>0</v>
      </c>
      <c r="AG489" s="129">
        <v>87</v>
      </c>
      <c r="AH489" s="129">
        <v>34</v>
      </c>
      <c r="AI489" s="129">
        <v>0</v>
      </c>
      <c r="AJ489" s="129">
        <v>30</v>
      </c>
      <c r="AK489" s="129">
        <v>66</v>
      </c>
      <c r="AL489" s="129"/>
      <c r="AM489" s="129"/>
      <c r="AN489" s="129"/>
      <c r="AO489" s="129"/>
      <c r="AP489" s="129"/>
      <c r="AQ489" s="117">
        <f t="shared" si="491"/>
        <v>334657</v>
      </c>
      <c r="AS489" s="228">
        <v>303371</v>
      </c>
      <c r="AU489" s="148"/>
      <c r="AW489" s="142">
        <f t="shared" si="493"/>
        <v>0</v>
      </c>
      <c r="AX489" s="142">
        <f t="shared" si="519"/>
        <v>0</v>
      </c>
      <c r="AY489" s="142">
        <f t="shared" si="520"/>
        <v>0</v>
      </c>
      <c r="AZ489" s="142">
        <f t="shared" si="521"/>
        <v>0</v>
      </c>
      <c r="BA489" s="142">
        <f t="shared" si="522"/>
        <v>0</v>
      </c>
      <c r="BB489" s="142">
        <f t="shared" si="523"/>
        <v>0</v>
      </c>
      <c r="BC489" s="142">
        <f t="shared" si="524"/>
        <v>0</v>
      </c>
      <c r="BD489" s="142">
        <f t="shared" si="525"/>
        <v>0</v>
      </c>
      <c r="BE489" s="142">
        <f t="shared" si="526"/>
        <v>0</v>
      </c>
      <c r="BF489" s="142">
        <f t="shared" si="527"/>
        <v>1000</v>
      </c>
      <c r="BG489" s="142">
        <f t="shared" si="528"/>
        <v>0</v>
      </c>
      <c r="BH489" s="142">
        <f t="shared" si="529"/>
        <v>0</v>
      </c>
      <c r="BI489" s="142">
        <f t="shared" si="530"/>
        <v>0</v>
      </c>
      <c r="BJ489" s="142">
        <f t="shared" si="531"/>
        <v>0</v>
      </c>
      <c r="BK489" s="142">
        <f t="shared" si="532"/>
        <v>0</v>
      </c>
      <c r="BL489" s="142">
        <f t="shared" si="533"/>
        <v>0</v>
      </c>
      <c r="BM489" s="142">
        <f t="shared" si="494"/>
        <v>0</v>
      </c>
      <c r="BN489" s="142">
        <f t="shared" si="495"/>
        <v>0</v>
      </c>
      <c r="BO489" s="142">
        <f t="shared" si="496"/>
        <v>0</v>
      </c>
      <c r="BP489" s="142">
        <f t="shared" si="497"/>
        <v>0</v>
      </c>
      <c r="BQ489" s="142">
        <f t="shared" si="498"/>
        <v>0</v>
      </c>
      <c r="BR489" s="142">
        <f t="shared" si="499"/>
        <v>0</v>
      </c>
      <c r="BS489" s="142">
        <f t="shared" si="500"/>
        <v>0</v>
      </c>
      <c r="BT489" s="142">
        <f t="shared" si="501"/>
        <v>0</v>
      </c>
      <c r="BU489" s="142">
        <f t="shared" si="502"/>
        <v>0</v>
      </c>
      <c r="BV489" s="142">
        <f t="shared" si="503"/>
        <v>0</v>
      </c>
      <c r="BW489" s="142">
        <f t="shared" si="504"/>
        <v>0</v>
      </c>
      <c r="BX489" s="142">
        <f t="shared" si="505"/>
        <v>0</v>
      </c>
      <c r="BY489" s="142">
        <f t="shared" si="506"/>
        <v>0</v>
      </c>
      <c r="BZ489" s="142">
        <f t="shared" si="507"/>
        <v>0</v>
      </c>
      <c r="CA489" s="142">
        <f t="shared" si="508"/>
        <v>0</v>
      </c>
      <c r="CB489" s="142">
        <f t="shared" si="509"/>
        <v>0</v>
      </c>
      <c r="CC489" s="142">
        <f t="shared" si="510"/>
        <v>0</v>
      </c>
      <c r="CD489" s="142">
        <f t="shared" si="511"/>
        <v>0</v>
      </c>
      <c r="CE489" s="142">
        <f t="shared" si="512"/>
        <v>0</v>
      </c>
      <c r="CF489" s="142">
        <f t="shared" si="513"/>
        <v>0</v>
      </c>
      <c r="CG489" s="142">
        <f t="shared" si="514"/>
        <v>0</v>
      </c>
      <c r="CH489" s="142">
        <f t="shared" si="515"/>
        <v>0</v>
      </c>
      <c r="CI489" s="142">
        <f t="shared" si="516"/>
        <v>0</v>
      </c>
      <c r="CJ489" s="142">
        <f t="shared" si="517"/>
        <v>0</v>
      </c>
      <c r="CK489" s="142">
        <f t="shared" si="518"/>
        <v>0</v>
      </c>
    </row>
    <row r="490" spans="2:89" x14ac:dyDescent="0.2">
      <c r="B490" s="144" t="str">
        <f t="shared" si="404"/>
        <v>314. SOAP</v>
      </c>
      <c r="C490" s="129">
        <v>0</v>
      </c>
      <c r="D490" s="129">
        <v>0</v>
      </c>
      <c r="E490" s="129">
        <v>0</v>
      </c>
      <c r="F490" s="129">
        <v>0</v>
      </c>
      <c r="G490" s="129">
        <v>0</v>
      </c>
      <c r="H490" s="129">
        <v>0</v>
      </c>
      <c r="I490" s="129">
        <v>0</v>
      </c>
      <c r="J490" s="129">
        <v>0</v>
      </c>
      <c r="K490" s="129">
        <v>0</v>
      </c>
      <c r="L490" s="129">
        <v>0</v>
      </c>
      <c r="M490" s="129">
        <v>0</v>
      </c>
      <c r="N490" s="129">
        <v>0</v>
      </c>
      <c r="O490" s="129">
        <v>0</v>
      </c>
      <c r="P490" s="129">
        <v>0</v>
      </c>
      <c r="Q490" s="129">
        <v>0</v>
      </c>
      <c r="R490" s="129">
        <v>0</v>
      </c>
      <c r="S490" s="129">
        <v>0</v>
      </c>
      <c r="T490" s="129">
        <v>0</v>
      </c>
      <c r="U490" s="129">
        <v>0</v>
      </c>
      <c r="V490" s="129">
        <v>0</v>
      </c>
      <c r="W490" s="129">
        <v>0</v>
      </c>
      <c r="X490" s="129">
        <v>0</v>
      </c>
      <c r="Y490" s="129">
        <v>0</v>
      </c>
      <c r="Z490" s="129">
        <v>0</v>
      </c>
      <c r="AA490" s="129">
        <v>0</v>
      </c>
      <c r="AB490" s="129">
        <v>0</v>
      </c>
      <c r="AC490" s="129">
        <v>0</v>
      </c>
      <c r="AD490" s="129">
        <v>0</v>
      </c>
      <c r="AE490" s="129">
        <v>0</v>
      </c>
      <c r="AF490" s="129">
        <v>0</v>
      </c>
      <c r="AG490" s="129">
        <v>0</v>
      </c>
      <c r="AH490" s="129">
        <v>0</v>
      </c>
      <c r="AI490" s="129">
        <v>0</v>
      </c>
      <c r="AJ490" s="129">
        <v>0</v>
      </c>
      <c r="AK490" s="129">
        <v>0</v>
      </c>
      <c r="AL490" s="129"/>
      <c r="AM490" s="129"/>
      <c r="AN490" s="129"/>
      <c r="AO490" s="129"/>
      <c r="AP490" s="129"/>
      <c r="AQ490" s="117">
        <f t="shared" si="491"/>
        <v>0</v>
      </c>
      <c r="AS490" s="228">
        <v>0</v>
      </c>
      <c r="AU490" s="148"/>
      <c r="AW490" s="142">
        <f t="shared" si="493"/>
        <v>0</v>
      </c>
      <c r="AX490" s="142">
        <f t="shared" si="519"/>
        <v>0</v>
      </c>
      <c r="AY490" s="142">
        <f t="shared" si="520"/>
        <v>0</v>
      </c>
      <c r="AZ490" s="142">
        <f t="shared" si="521"/>
        <v>0</v>
      </c>
      <c r="BA490" s="142">
        <f t="shared" si="522"/>
        <v>0</v>
      </c>
      <c r="BB490" s="142">
        <f t="shared" si="523"/>
        <v>0</v>
      </c>
      <c r="BC490" s="142">
        <f t="shared" si="524"/>
        <v>0</v>
      </c>
      <c r="BD490" s="142">
        <f t="shared" si="525"/>
        <v>0</v>
      </c>
      <c r="BE490" s="142">
        <f t="shared" si="526"/>
        <v>0</v>
      </c>
      <c r="BF490" s="142">
        <f t="shared" si="527"/>
        <v>0</v>
      </c>
      <c r="BG490" s="142">
        <f t="shared" si="528"/>
        <v>0</v>
      </c>
      <c r="BH490" s="142">
        <f t="shared" si="529"/>
        <v>0</v>
      </c>
      <c r="BI490" s="142">
        <f t="shared" si="530"/>
        <v>0</v>
      </c>
      <c r="BJ490" s="142">
        <f t="shared" si="531"/>
        <v>0</v>
      </c>
      <c r="BK490" s="142">
        <f t="shared" si="532"/>
        <v>0</v>
      </c>
      <c r="BL490" s="142">
        <f t="shared" si="533"/>
        <v>0</v>
      </c>
      <c r="BM490" s="142">
        <f t="shared" si="494"/>
        <v>0</v>
      </c>
      <c r="BN490" s="142">
        <f t="shared" si="495"/>
        <v>0</v>
      </c>
      <c r="BO490" s="142">
        <f t="shared" si="496"/>
        <v>0</v>
      </c>
      <c r="BP490" s="142">
        <f t="shared" si="497"/>
        <v>0</v>
      </c>
      <c r="BQ490" s="142">
        <f t="shared" si="498"/>
        <v>0</v>
      </c>
      <c r="BR490" s="142">
        <f t="shared" si="499"/>
        <v>0</v>
      </c>
      <c r="BS490" s="142">
        <f t="shared" si="500"/>
        <v>0</v>
      </c>
      <c r="BT490" s="142">
        <f t="shared" si="501"/>
        <v>0</v>
      </c>
      <c r="BU490" s="142">
        <f t="shared" si="502"/>
        <v>0</v>
      </c>
      <c r="BV490" s="142">
        <f t="shared" si="503"/>
        <v>0</v>
      </c>
      <c r="BW490" s="142">
        <f t="shared" si="504"/>
        <v>0</v>
      </c>
      <c r="BX490" s="142">
        <f t="shared" si="505"/>
        <v>0</v>
      </c>
      <c r="BY490" s="142">
        <f t="shared" si="506"/>
        <v>0</v>
      </c>
      <c r="BZ490" s="142">
        <f t="shared" si="507"/>
        <v>0</v>
      </c>
      <c r="CA490" s="142">
        <f t="shared" si="508"/>
        <v>0</v>
      </c>
      <c r="CB490" s="142">
        <f t="shared" si="509"/>
        <v>0</v>
      </c>
      <c r="CC490" s="142">
        <f t="shared" si="510"/>
        <v>0</v>
      </c>
      <c r="CD490" s="142">
        <f t="shared" si="511"/>
        <v>0</v>
      </c>
      <c r="CE490" s="142">
        <f t="shared" si="512"/>
        <v>0</v>
      </c>
      <c r="CF490" s="142">
        <f t="shared" si="513"/>
        <v>0</v>
      </c>
      <c r="CG490" s="142">
        <f t="shared" si="514"/>
        <v>0</v>
      </c>
      <c r="CH490" s="142">
        <f t="shared" si="515"/>
        <v>0</v>
      </c>
      <c r="CI490" s="142">
        <f t="shared" si="516"/>
        <v>0</v>
      </c>
      <c r="CJ490" s="142">
        <f t="shared" si="517"/>
        <v>0</v>
      </c>
      <c r="CK490" s="142">
        <f t="shared" si="518"/>
        <v>0</v>
      </c>
    </row>
    <row r="491" spans="2:89" x14ac:dyDescent="0.2">
      <c r="B491" s="144" t="str">
        <f t="shared" si="404"/>
        <v>350. Otros</v>
      </c>
      <c r="C491" s="129">
        <v>0</v>
      </c>
      <c r="D491" s="129">
        <v>0</v>
      </c>
      <c r="E491" s="129">
        <v>0</v>
      </c>
      <c r="F491" s="129">
        <v>306</v>
      </c>
      <c r="G491" s="129">
        <v>0</v>
      </c>
      <c r="H491" s="129">
        <v>0</v>
      </c>
      <c r="I491" s="129">
        <v>0</v>
      </c>
      <c r="J491" s="129">
        <v>0</v>
      </c>
      <c r="K491" s="129">
        <v>0</v>
      </c>
      <c r="L491" s="129">
        <v>0</v>
      </c>
      <c r="M491" s="129">
        <v>0</v>
      </c>
      <c r="N491" s="129">
        <v>0</v>
      </c>
      <c r="O491" s="129">
        <v>0</v>
      </c>
      <c r="P491" s="129">
        <v>0</v>
      </c>
      <c r="Q491" s="129">
        <v>0</v>
      </c>
      <c r="R491" s="129">
        <v>3</v>
      </c>
      <c r="S491" s="129">
        <v>0</v>
      </c>
      <c r="T491" s="129">
        <v>0</v>
      </c>
      <c r="U491" s="129">
        <v>0</v>
      </c>
      <c r="V491" s="129">
        <v>0</v>
      </c>
      <c r="W491" s="129">
        <v>0</v>
      </c>
      <c r="X491" s="129">
        <v>0</v>
      </c>
      <c r="Y491" s="129">
        <v>0</v>
      </c>
      <c r="Z491" s="129">
        <v>0</v>
      </c>
      <c r="AA491" s="129">
        <v>0</v>
      </c>
      <c r="AB491" s="129">
        <v>0</v>
      </c>
      <c r="AC491" s="129">
        <v>0</v>
      </c>
      <c r="AD491" s="129">
        <v>0</v>
      </c>
      <c r="AE491" s="129">
        <v>0</v>
      </c>
      <c r="AF491" s="129">
        <v>0</v>
      </c>
      <c r="AG491" s="129">
        <v>0</v>
      </c>
      <c r="AH491" s="129">
        <v>0</v>
      </c>
      <c r="AI491" s="129">
        <v>0</v>
      </c>
      <c r="AJ491" s="129">
        <v>0</v>
      </c>
      <c r="AK491" s="129">
        <v>0</v>
      </c>
      <c r="AL491" s="129"/>
      <c r="AM491" s="129"/>
      <c r="AN491" s="129"/>
      <c r="AO491" s="129"/>
      <c r="AP491" s="129"/>
      <c r="AQ491" s="117">
        <f t="shared" si="491"/>
        <v>309</v>
      </c>
      <c r="AS491" s="228">
        <v>354</v>
      </c>
      <c r="AU491" s="148"/>
      <c r="AW491" s="142">
        <f t="shared" si="493"/>
        <v>0</v>
      </c>
      <c r="AX491" s="142">
        <f t="shared" si="519"/>
        <v>0</v>
      </c>
      <c r="AY491" s="142">
        <f t="shared" si="520"/>
        <v>0</v>
      </c>
      <c r="AZ491" s="142">
        <f t="shared" si="521"/>
        <v>0</v>
      </c>
      <c r="BA491" s="142">
        <f t="shared" si="522"/>
        <v>0</v>
      </c>
      <c r="BB491" s="142">
        <f t="shared" si="523"/>
        <v>0</v>
      </c>
      <c r="BC491" s="142">
        <f t="shared" si="524"/>
        <v>0</v>
      </c>
      <c r="BD491" s="142">
        <f t="shared" si="525"/>
        <v>0</v>
      </c>
      <c r="BE491" s="142">
        <f t="shared" si="526"/>
        <v>0</v>
      </c>
      <c r="BF491" s="142">
        <f t="shared" si="527"/>
        <v>0</v>
      </c>
      <c r="BG491" s="142">
        <f t="shared" si="528"/>
        <v>0</v>
      </c>
      <c r="BH491" s="142">
        <f t="shared" si="529"/>
        <v>0</v>
      </c>
      <c r="BI491" s="142">
        <f t="shared" si="530"/>
        <v>0</v>
      </c>
      <c r="BJ491" s="142">
        <f t="shared" si="531"/>
        <v>0</v>
      </c>
      <c r="BK491" s="142">
        <f t="shared" si="532"/>
        <v>0</v>
      </c>
      <c r="BL491" s="142">
        <f t="shared" si="533"/>
        <v>0</v>
      </c>
      <c r="BM491" s="142">
        <f t="shared" si="494"/>
        <v>0</v>
      </c>
      <c r="BN491" s="142">
        <f t="shared" si="495"/>
        <v>0</v>
      </c>
      <c r="BO491" s="142">
        <f t="shared" si="496"/>
        <v>0</v>
      </c>
      <c r="BP491" s="142">
        <f t="shared" si="497"/>
        <v>0</v>
      </c>
      <c r="BQ491" s="142">
        <f t="shared" si="498"/>
        <v>0</v>
      </c>
      <c r="BR491" s="142">
        <f t="shared" si="499"/>
        <v>0</v>
      </c>
      <c r="BS491" s="142">
        <f t="shared" si="500"/>
        <v>0</v>
      </c>
      <c r="BT491" s="142">
        <f t="shared" si="501"/>
        <v>0</v>
      </c>
      <c r="BU491" s="142">
        <f t="shared" si="502"/>
        <v>0</v>
      </c>
      <c r="BV491" s="142">
        <f t="shared" si="503"/>
        <v>0</v>
      </c>
      <c r="BW491" s="142">
        <f t="shared" si="504"/>
        <v>0</v>
      </c>
      <c r="BX491" s="142">
        <f t="shared" si="505"/>
        <v>0</v>
      </c>
      <c r="BY491" s="142">
        <f t="shared" si="506"/>
        <v>0</v>
      </c>
      <c r="BZ491" s="142">
        <f t="shared" si="507"/>
        <v>0</v>
      </c>
      <c r="CA491" s="142">
        <f t="shared" si="508"/>
        <v>0</v>
      </c>
      <c r="CB491" s="142">
        <f t="shared" si="509"/>
        <v>0</v>
      </c>
      <c r="CC491" s="142">
        <f t="shared" si="510"/>
        <v>0</v>
      </c>
      <c r="CD491" s="142">
        <f t="shared" si="511"/>
        <v>0</v>
      </c>
      <c r="CE491" s="142">
        <f t="shared" si="512"/>
        <v>0</v>
      </c>
      <c r="CF491" s="142">
        <f t="shared" si="513"/>
        <v>0</v>
      </c>
      <c r="CG491" s="142">
        <f t="shared" si="514"/>
        <v>0</v>
      </c>
      <c r="CH491" s="142">
        <f t="shared" si="515"/>
        <v>0</v>
      </c>
      <c r="CI491" s="142">
        <f t="shared" si="516"/>
        <v>0</v>
      </c>
      <c r="CJ491" s="142">
        <f t="shared" si="517"/>
        <v>0</v>
      </c>
      <c r="CK491" s="142">
        <f t="shared" si="518"/>
        <v>0</v>
      </c>
    </row>
    <row r="492" spans="2:89" x14ac:dyDescent="0.2">
      <c r="B492" s="136" t="str">
        <f t="shared" si="404"/>
        <v>Previsionales</v>
      </c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  <c r="Z492" s="126"/>
      <c r="AA492" s="126"/>
      <c r="AB492" s="126"/>
      <c r="AC492" s="126"/>
      <c r="AD492" s="126"/>
      <c r="AE492" s="126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23"/>
      <c r="AS492" s="23"/>
      <c r="AU492" s="148"/>
    </row>
    <row r="493" spans="2:89" x14ac:dyDescent="0.2">
      <c r="B493" s="144" t="str">
        <f t="shared" si="404"/>
        <v>420. Seguro Invalidez y Sobrevivencia (SIS)</v>
      </c>
      <c r="C493" s="129">
        <v>3</v>
      </c>
      <c r="D493" s="129">
        <v>0</v>
      </c>
      <c r="E493" s="129">
        <v>0</v>
      </c>
      <c r="F493" s="129">
        <v>0</v>
      </c>
      <c r="G493" s="129">
        <v>0</v>
      </c>
      <c r="H493" s="129">
        <v>0</v>
      </c>
      <c r="I493" s="129">
        <v>0</v>
      </c>
      <c r="J493" s="129">
        <v>0</v>
      </c>
      <c r="K493" s="129">
        <v>0</v>
      </c>
      <c r="L493" s="129">
        <v>0</v>
      </c>
      <c r="M493" s="129">
        <v>0</v>
      </c>
      <c r="N493" s="129">
        <v>0</v>
      </c>
      <c r="O493" s="129">
        <v>7</v>
      </c>
      <c r="P493" s="129">
        <v>0</v>
      </c>
      <c r="Q493" s="129">
        <v>1</v>
      </c>
      <c r="R493" s="129">
        <v>2</v>
      </c>
      <c r="S493" s="129">
        <v>0</v>
      </c>
      <c r="T493" s="129">
        <v>0</v>
      </c>
      <c r="U493" s="129">
        <v>0</v>
      </c>
      <c r="V493" s="129">
        <v>0</v>
      </c>
      <c r="W493" s="129">
        <v>0</v>
      </c>
      <c r="X493" s="129">
        <v>0</v>
      </c>
      <c r="Y493" s="129">
        <v>235</v>
      </c>
      <c r="Z493" s="129">
        <v>0</v>
      </c>
      <c r="AA493" s="129">
        <v>0</v>
      </c>
      <c r="AB493" s="129">
        <v>5</v>
      </c>
      <c r="AC493" s="129">
        <v>0</v>
      </c>
      <c r="AD493" s="129">
        <v>0</v>
      </c>
      <c r="AE493" s="129">
        <v>0</v>
      </c>
      <c r="AF493" s="129">
        <v>6</v>
      </c>
      <c r="AG493" s="129">
        <v>3</v>
      </c>
      <c r="AH493" s="129">
        <v>0</v>
      </c>
      <c r="AI493" s="129">
        <v>0</v>
      </c>
      <c r="AJ493" s="129">
        <v>0</v>
      </c>
      <c r="AK493" s="129">
        <v>0</v>
      </c>
      <c r="AL493" s="129"/>
      <c r="AM493" s="129"/>
      <c r="AN493" s="129"/>
      <c r="AO493" s="129"/>
      <c r="AP493" s="129"/>
      <c r="AQ493" s="117">
        <f t="shared" si="491"/>
        <v>262</v>
      </c>
      <c r="AS493" s="228">
        <v>260</v>
      </c>
      <c r="AU493" s="148"/>
      <c r="AW493" s="142">
        <f>IF(AND(C298=0,C493=0),0,IF(ISERROR(C298/C493),1000,0))</f>
        <v>0</v>
      </c>
      <c r="AX493" s="142">
        <f t="shared" ref="AX493:CK499" si="534">IF(AND(D298=0,D493=0),0,IF(ISERROR(D298/D493),1000,0))</f>
        <v>0</v>
      </c>
      <c r="AY493" s="142">
        <f t="shared" si="534"/>
        <v>1000</v>
      </c>
      <c r="AZ493" s="142">
        <f t="shared" si="534"/>
        <v>0</v>
      </c>
      <c r="BA493" s="142">
        <f t="shared" si="534"/>
        <v>1000</v>
      </c>
      <c r="BB493" s="142">
        <f t="shared" si="534"/>
        <v>1000</v>
      </c>
      <c r="BC493" s="142">
        <f t="shared" si="534"/>
        <v>0</v>
      </c>
      <c r="BD493" s="142">
        <f t="shared" si="534"/>
        <v>1000</v>
      </c>
      <c r="BE493" s="142">
        <f t="shared" si="534"/>
        <v>0</v>
      </c>
      <c r="BF493" s="142">
        <f t="shared" si="534"/>
        <v>1000</v>
      </c>
      <c r="BG493" s="142">
        <f t="shared" si="534"/>
        <v>0</v>
      </c>
      <c r="BH493" s="142">
        <f t="shared" si="534"/>
        <v>0</v>
      </c>
      <c r="BI493" s="142">
        <f t="shared" si="534"/>
        <v>0</v>
      </c>
      <c r="BJ493" s="142">
        <f t="shared" si="534"/>
        <v>0</v>
      </c>
      <c r="BK493" s="142">
        <f t="shared" si="534"/>
        <v>0</v>
      </c>
      <c r="BL493" s="142">
        <f t="shared" si="534"/>
        <v>0</v>
      </c>
      <c r="BM493" s="142">
        <f t="shared" si="534"/>
        <v>0</v>
      </c>
      <c r="BN493" s="142">
        <f t="shared" si="534"/>
        <v>1000</v>
      </c>
      <c r="BO493" s="142">
        <f t="shared" si="534"/>
        <v>0</v>
      </c>
      <c r="BP493" s="142">
        <f t="shared" si="534"/>
        <v>0</v>
      </c>
      <c r="BQ493" s="142">
        <f t="shared" si="534"/>
        <v>0</v>
      </c>
      <c r="BR493" s="142">
        <f t="shared" si="534"/>
        <v>0</v>
      </c>
      <c r="BS493" s="142">
        <f t="shared" si="534"/>
        <v>0</v>
      </c>
      <c r="BT493" s="142">
        <f t="shared" si="534"/>
        <v>1000</v>
      </c>
      <c r="BU493" s="142">
        <f t="shared" si="534"/>
        <v>0</v>
      </c>
      <c r="BV493" s="142">
        <f t="shared" si="534"/>
        <v>0</v>
      </c>
      <c r="BW493" s="142">
        <f t="shared" si="534"/>
        <v>1000</v>
      </c>
      <c r="BX493" s="142">
        <f t="shared" si="534"/>
        <v>0</v>
      </c>
      <c r="BY493" s="142">
        <f>IF(AND(AE298=0,AE493=0),0,IF(ISERROR(AE298/AE493),1000,0))</f>
        <v>1000</v>
      </c>
      <c r="BZ493" s="142">
        <f>IF(AND(AF298=0,AF493=0),0,IF(ISERROR(AF298/AF493),1000,0))</f>
        <v>0</v>
      </c>
      <c r="CA493" s="142">
        <f t="shared" si="534"/>
        <v>0</v>
      </c>
      <c r="CB493" s="142">
        <f t="shared" si="534"/>
        <v>1000</v>
      </c>
      <c r="CC493" s="142">
        <f t="shared" si="534"/>
        <v>0</v>
      </c>
      <c r="CD493" s="142">
        <f t="shared" si="534"/>
        <v>0</v>
      </c>
      <c r="CE493" s="142">
        <f t="shared" si="534"/>
        <v>0</v>
      </c>
      <c r="CF493" s="142">
        <f t="shared" si="534"/>
        <v>0</v>
      </c>
      <c r="CG493" s="142">
        <f t="shared" si="534"/>
        <v>0</v>
      </c>
      <c r="CH493" s="142">
        <f t="shared" si="534"/>
        <v>0</v>
      </c>
      <c r="CI493" s="142">
        <f t="shared" si="534"/>
        <v>0</v>
      </c>
      <c r="CJ493" s="142">
        <f t="shared" si="534"/>
        <v>0</v>
      </c>
      <c r="CK493" s="142">
        <f t="shared" si="534"/>
        <v>0</v>
      </c>
    </row>
    <row r="494" spans="2:89" x14ac:dyDescent="0.2">
      <c r="B494" s="144" t="str">
        <f t="shared" si="404"/>
        <v>421.1 Renta Vitalicia de Vejez Normal</v>
      </c>
      <c r="C494" s="129">
        <v>4613</v>
      </c>
      <c r="D494" s="129">
        <v>0</v>
      </c>
      <c r="E494" s="129">
        <v>0</v>
      </c>
      <c r="F494" s="129">
        <v>0</v>
      </c>
      <c r="G494" s="129">
        <v>34022</v>
      </c>
      <c r="H494" s="129">
        <v>326</v>
      </c>
      <c r="I494" s="129">
        <v>0</v>
      </c>
      <c r="J494" s="129">
        <v>0</v>
      </c>
      <c r="K494" s="129">
        <v>0</v>
      </c>
      <c r="L494" s="129">
        <v>15674</v>
      </c>
      <c r="M494" s="129">
        <v>0</v>
      </c>
      <c r="N494" s="129">
        <v>0</v>
      </c>
      <c r="O494" s="129">
        <v>2225</v>
      </c>
      <c r="P494" s="129">
        <v>0</v>
      </c>
      <c r="Q494" s="129">
        <v>44877</v>
      </c>
      <c r="R494" s="129">
        <v>46247</v>
      </c>
      <c r="S494" s="129">
        <v>0</v>
      </c>
      <c r="T494" s="129">
        <v>8079.0000000000009</v>
      </c>
      <c r="U494" s="129">
        <v>0</v>
      </c>
      <c r="V494" s="129">
        <v>0</v>
      </c>
      <c r="W494" s="129">
        <v>0</v>
      </c>
      <c r="X494" s="129">
        <v>0</v>
      </c>
      <c r="Y494" s="129">
        <v>249</v>
      </c>
      <c r="Z494" s="129">
        <v>49869</v>
      </c>
      <c r="AA494" s="129">
        <v>0</v>
      </c>
      <c r="AB494" s="129">
        <v>6772</v>
      </c>
      <c r="AC494" s="129">
        <v>31196</v>
      </c>
      <c r="AD494" s="129">
        <v>22213</v>
      </c>
      <c r="AE494" s="129">
        <v>8585</v>
      </c>
      <c r="AF494" s="129">
        <v>0</v>
      </c>
      <c r="AG494" s="129">
        <v>0</v>
      </c>
      <c r="AH494" s="129">
        <v>11952</v>
      </c>
      <c r="AI494" s="129">
        <v>0</v>
      </c>
      <c r="AJ494" s="129">
        <v>0</v>
      </c>
      <c r="AK494" s="129">
        <v>0</v>
      </c>
      <c r="AL494" s="129"/>
      <c r="AM494" s="129"/>
      <c r="AN494" s="129"/>
      <c r="AO494" s="129"/>
      <c r="AP494" s="129"/>
      <c r="AQ494" s="117">
        <f t="shared" si="491"/>
        <v>286899</v>
      </c>
      <c r="AS494" s="228">
        <v>274875</v>
      </c>
      <c r="AU494" s="148"/>
      <c r="AW494" s="142">
        <f t="shared" ref="AW494:AW502" si="535">IF(AND(C299=0,C494=0),0,IF(ISERROR(C299/C494),1000,0))</f>
        <v>0</v>
      </c>
      <c r="AX494" s="142">
        <f t="shared" si="534"/>
        <v>0</v>
      </c>
      <c r="AY494" s="142">
        <f t="shared" si="534"/>
        <v>0</v>
      </c>
      <c r="AZ494" s="142">
        <f t="shared" si="534"/>
        <v>0</v>
      </c>
      <c r="BA494" s="142">
        <f t="shared" si="534"/>
        <v>0</v>
      </c>
      <c r="BB494" s="142">
        <f t="shared" si="534"/>
        <v>0</v>
      </c>
      <c r="BC494" s="142">
        <f t="shared" si="534"/>
        <v>0</v>
      </c>
      <c r="BD494" s="142">
        <f t="shared" si="534"/>
        <v>0</v>
      </c>
      <c r="BE494" s="142">
        <f t="shared" si="534"/>
        <v>0</v>
      </c>
      <c r="BF494" s="142">
        <f t="shared" si="534"/>
        <v>0</v>
      </c>
      <c r="BG494" s="142">
        <f t="shared" si="534"/>
        <v>0</v>
      </c>
      <c r="BH494" s="142">
        <f t="shared" si="534"/>
        <v>0</v>
      </c>
      <c r="BI494" s="142">
        <f t="shared" si="534"/>
        <v>0</v>
      </c>
      <c r="BJ494" s="142">
        <f t="shared" si="534"/>
        <v>0</v>
      </c>
      <c r="BK494" s="142">
        <f t="shared" si="534"/>
        <v>0</v>
      </c>
      <c r="BL494" s="142">
        <f t="shared" si="534"/>
        <v>0</v>
      </c>
      <c r="BM494" s="142">
        <f t="shared" si="534"/>
        <v>0</v>
      </c>
      <c r="BN494" s="142">
        <f t="shared" si="534"/>
        <v>0</v>
      </c>
      <c r="BO494" s="142">
        <f t="shared" si="534"/>
        <v>0</v>
      </c>
      <c r="BP494" s="142">
        <f t="shared" si="534"/>
        <v>0</v>
      </c>
      <c r="BQ494" s="142">
        <f t="shared" si="534"/>
        <v>0</v>
      </c>
      <c r="BR494" s="142">
        <f t="shared" si="534"/>
        <v>0</v>
      </c>
      <c r="BS494" s="142">
        <f t="shared" si="534"/>
        <v>0</v>
      </c>
      <c r="BT494" s="142">
        <f t="shared" si="534"/>
        <v>0</v>
      </c>
      <c r="BU494" s="142">
        <f t="shared" si="534"/>
        <v>0</v>
      </c>
      <c r="BV494" s="142">
        <f t="shared" si="534"/>
        <v>0</v>
      </c>
      <c r="BW494" s="142">
        <f t="shared" si="534"/>
        <v>0</v>
      </c>
      <c r="BX494" s="142">
        <f t="shared" si="534"/>
        <v>0</v>
      </c>
      <c r="BY494" s="142">
        <f t="shared" si="534"/>
        <v>0</v>
      </c>
      <c r="BZ494" s="142">
        <f t="shared" si="534"/>
        <v>0</v>
      </c>
      <c r="CA494" s="142">
        <f t="shared" si="534"/>
        <v>0</v>
      </c>
      <c r="CB494" s="142">
        <f t="shared" si="534"/>
        <v>0</v>
      </c>
      <c r="CC494" s="142">
        <f t="shared" si="534"/>
        <v>0</v>
      </c>
      <c r="CD494" s="142">
        <f t="shared" si="534"/>
        <v>0</v>
      </c>
      <c r="CE494" s="142">
        <f t="shared" si="534"/>
        <v>0</v>
      </c>
      <c r="CF494" s="142">
        <f t="shared" si="534"/>
        <v>0</v>
      </c>
      <c r="CG494" s="142">
        <f t="shared" si="534"/>
        <v>0</v>
      </c>
      <c r="CH494" s="142">
        <f t="shared" si="534"/>
        <v>0</v>
      </c>
      <c r="CI494" s="142">
        <f t="shared" si="534"/>
        <v>0</v>
      </c>
      <c r="CJ494" s="142">
        <f t="shared" si="534"/>
        <v>0</v>
      </c>
      <c r="CK494" s="142">
        <f t="shared" si="534"/>
        <v>0</v>
      </c>
    </row>
    <row r="495" spans="2:89" x14ac:dyDescent="0.2">
      <c r="B495" s="144" t="str">
        <f t="shared" si="404"/>
        <v>421.2 Renta Vitalicia de Vejez Anticipada</v>
      </c>
      <c r="C495" s="129">
        <v>357</v>
      </c>
      <c r="D495" s="129">
        <v>0</v>
      </c>
      <c r="E495" s="129">
        <v>0</v>
      </c>
      <c r="F495" s="129">
        <v>806</v>
      </c>
      <c r="G495" s="129">
        <v>29304</v>
      </c>
      <c r="H495" s="129">
        <v>200</v>
      </c>
      <c r="I495" s="129">
        <v>0</v>
      </c>
      <c r="J495" s="129">
        <v>0</v>
      </c>
      <c r="K495" s="129">
        <v>0</v>
      </c>
      <c r="L495" s="129">
        <v>14280</v>
      </c>
      <c r="M495" s="129">
        <v>0</v>
      </c>
      <c r="N495" s="129">
        <v>0</v>
      </c>
      <c r="O495" s="129">
        <v>7162</v>
      </c>
      <c r="P495" s="129">
        <v>0</v>
      </c>
      <c r="Q495" s="129">
        <v>44241</v>
      </c>
      <c r="R495" s="129">
        <v>26357</v>
      </c>
      <c r="S495" s="129">
        <v>0</v>
      </c>
      <c r="T495" s="129">
        <v>5920</v>
      </c>
      <c r="U495" s="129">
        <v>0</v>
      </c>
      <c r="V495" s="129">
        <v>0</v>
      </c>
      <c r="W495" s="129">
        <v>0</v>
      </c>
      <c r="X495" s="129">
        <v>0</v>
      </c>
      <c r="Y495" s="129">
        <v>0</v>
      </c>
      <c r="Z495" s="129">
        <v>36385</v>
      </c>
      <c r="AA495" s="129">
        <v>0</v>
      </c>
      <c r="AB495" s="129">
        <v>9465</v>
      </c>
      <c r="AC495" s="129">
        <v>15904</v>
      </c>
      <c r="AD495" s="129">
        <v>19606</v>
      </c>
      <c r="AE495" s="129">
        <v>8718</v>
      </c>
      <c r="AF495" s="129">
        <v>0</v>
      </c>
      <c r="AG495" s="129">
        <v>0</v>
      </c>
      <c r="AH495" s="129">
        <v>19424</v>
      </c>
      <c r="AI495" s="129">
        <v>0</v>
      </c>
      <c r="AJ495" s="129">
        <v>0</v>
      </c>
      <c r="AK495" s="129">
        <v>0</v>
      </c>
      <c r="AL495" s="129"/>
      <c r="AM495" s="129"/>
      <c r="AN495" s="129"/>
      <c r="AO495" s="129"/>
      <c r="AP495" s="129"/>
      <c r="AQ495" s="117">
        <f t="shared" si="491"/>
        <v>238129</v>
      </c>
      <c r="AS495" s="228">
        <v>233295</v>
      </c>
      <c r="AU495" s="148"/>
      <c r="AW495" s="142">
        <f t="shared" si="535"/>
        <v>0</v>
      </c>
      <c r="AX495" s="142">
        <f t="shared" si="534"/>
        <v>0</v>
      </c>
      <c r="AY495" s="142">
        <f t="shared" si="534"/>
        <v>0</v>
      </c>
      <c r="AZ495" s="142">
        <f t="shared" si="534"/>
        <v>0</v>
      </c>
      <c r="BA495" s="142">
        <f t="shared" si="534"/>
        <v>0</v>
      </c>
      <c r="BB495" s="142">
        <f t="shared" si="534"/>
        <v>0</v>
      </c>
      <c r="BC495" s="142">
        <f t="shared" si="534"/>
        <v>0</v>
      </c>
      <c r="BD495" s="142">
        <f t="shared" si="534"/>
        <v>0</v>
      </c>
      <c r="BE495" s="142">
        <f t="shared" si="534"/>
        <v>0</v>
      </c>
      <c r="BF495" s="142">
        <f t="shared" si="534"/>
        <v>0</v>
      </c>
      <c r="BG495" s="142">
        <f t="shared" si="534"/>
        <v>0</v>
      </c>
      <c r="BH495" s="142">
        <f t="shared" si="534"/>
        <v>0</v>
      </c>
      <c r="BI495" s="142">
        <f t="shared" si="534"/>
        <v>0</v>
      </c>
      <c r="BJ495" s="142">
        <f t="shared" si="534"/>
        <v>0</v>
      </c>
      <c r="BK495" s="142">
        <f t="shared" si="534"/>
        <v>0</v>
      </c>
      <c r="BL495" s="142">
        <f t="shared" si="534"/>
        <v>0</v>
      </c>
      <c r="BM495" s="142">
        <f t="shared" si="534"/>
        <v>0</v>
      </c>
      <c r="BN495" s="142">
        <f t="shared" si="534"/>
        <v>0</v>
      </c>
      <c r="BO495" s="142">
        <f t="shared" si="534"/>
        <v>0</v>
      </c>
      <c r="BP495" s="142">
        <f t="shared" si="534"/>
        <v>0</v>
      </c>
      <c r="BQ495" s="142">
        <f t="shared" si="534"/>
        <v>0</v>
      </c>
      <c r="BR495" s="142">
        <f t="shared" si="534"/>
        <v>0</v>
      </c>
      <c r="BS495" s="142">
        <f t="shared" si="534"/>
        <v>0</v>
      </c>
      <c r="BT495" s="142">
        <f t="shared" si="534"/>
        <v>0</v>
      </c>
      <c r="BU495" s="142">
        <f t="shared" si="534"/>
        <v>0</v>
      </c>
      <c r="BV495" s="142">
        <f t="shared" si="534"/>
        <v>0</v>
      </c>
      <c r="BW495" s="142">
        <f t="shared" si="534"/>
        <v>0</v>
      </c>
      <c r="BX495" s="142">
        <f t="shared" si="534"/>
        <v>0</v>
      </c>
      <c r="BY495" s="142">
        <f t="shared" si="534"/>
        <v>0</v>
      </c>
      <c r="BZ495" s="142">
        <f t="shared" si="534"/>
        <v>0</v>
      </c>
      <c r="CA495" s="142">
        <f t="shared" si="534"/>
        <v>0</v>
      </c>
      <c r="CB495" s="142">
        <f t="shared" si="534"/>
        <v>0</v>
      </c>
      <c r="CC495" s="142">
        <f t="shared" si="534"/>
        <v>0</v>
      </c>
      <c r="CD495" s="142">
        <f t="shared" si="534"/>
        <v>0</v>
      </c>
      <c r="CE495" s="142">
        <f t="shared" si="534"/>
        <v>0</v>
      </c>
      <c r="CF495" s="142">
        <f t="shared" si="534"/>
        <v>0</v>
      </c>
      <c r="CG495" s="142">
        <f t="shared" si="534"/>
        <v>0</v>
      </c>
      <c r="CH495" s="142">
        <f t="shared" si="534"/>
        <v>0</v>
      </c>
      <c r="CI495" s="142">
        <f t="shared" si="534"/>
        <v>0</v>
      </c>
      <c r="CJ495" s="142">
        <f t="shared" si="534"/>
        <v>0</v>
      </c>
      <c r="CK495" s="142">
        <f t="shared" si="534"/>
        <v>0</v>
      </c>
    </row>
    <row r="496" spans="2:89" x14ac:dyDescent="0.2">
      <c r="B496" s="144" t="str">
        <f t="shared" si="404"/>
        <v>422.1 Renta Vitalicia de Invalidez Total</v>
      </c>
      <c r="C496" s="129">
        <v>866</v>
      </c>
      <c r="D496" s="129">
        <v>0</v>
      </c>
      <c r="E496" s="129">
        <v>0</v>
      </c>
      <c r="F496" s="129">
        <v>0</v>
      </c>
      <c r="G496" s="129">
        <v>9923</v>
      </c>
      <c r="H496" s="129">
        <v>147</v>
      </c>
      <c r="I496" s="129">
        <v>0</v>
      </c>
      <c r="J496" s="129">
        <v>0</v>
      </c>
      <c r="K496" s="129">
        <v>0</v>
      </c>
      <c r="L496" s="129">
        <v>4260</v>
      </c>
      <c r="M496" s="129">
        <v>0</v>
      </c>
      <c r="N496" s="129">
        <v>0</v>
      </c>
      <c r="O496" s="129">
        <v>1123</v>
      </c>
      <c r="P496" s="129">
        <v>0</v>
      </c>
      <c r="Q496" s="129">
        <v>9854</v>
      </c>
      <c r="R496" s="129">
        <v>10350</v>
      </c>
      <c r="S496" s="129">
        <v>0</v>
      </c>
      <c r="T496" s="129">
        <v>1528</v>
      </c>
      <c r="U496" s="129">
        <v>0</v>
      </c>
      <c r="V496" s="129">
        <v>0</v>
      </c>
      <c r="W496" s="129">
        <v>0</v>
      </c>
      <c r="X496" s="129">
        <v>0</v>
      </c>
      <c r="Y496" s="129">
        <v>38</v>
      </c>
      <c r="Z496" s="129">
        <v>6935</v>
      </c>
      <c r="AA496" s="129">
        <v>0</v>
      </c>
      <c r="AB496" s="129">
        <v>1544</v>
      </c>
      <c r="AC496" s="129">
        <v>9746</v>
      </c>
      <c r="AD496" s="129">
        <v>4240</v>
      </c>
      <c r="AE496" s="129">
        <v>2883</v>
      </c>
      <c r="AF496" s="129">
        <v>0</v>
      </c>
      <c r="AG496" s="129">
        <v>0</v>
      </c>
      <c r="AH496" s="129">
        <v>2299</v>
      </c>
      <c r="AI496" s="129">
        <v>0</v>
      </c>
      <c r="AJ496" s="129">
        <v>0</v>
      </c>
      <c r="AK496" s="129">
        <v>0</v>
      </c>
      <c r="AL496" s="129"/>
      <c r="AM496" s="129"/>
      <c r="AN496" s="129"/>
      <c r="AO496" s="129"/>
      <c r="AP496" s="129"/>
      <c r="AQ496" s="117">
        <f t="shared" si="491"/>
        <v>65736</v>
      </c>
      <c r="AS496" s="228">
        <v>62123</v>
      </c>
      <c r="AU496" s="148"/>
      <c r="AW496" s="142">
        <f t="shared" si="535"/>
        <v>0</v>
      </c>
      <c r="AX496" s="142">
        <f t="shared" si="534"/>
        <v>0</v>
      </c>
      <c r="AY496" s="142">
        <f t="shared" si="534"/>
        <v>0</v>
      </c>
      <c r="AZ496" s="142">
        <f t="shared" si="534"/>
        <v>0</v>
      </c>
      <c r="BA496" s="142">
        <f t="shared" si="534"/>
        <v>0</v>
      </c>
      <c r="BB496" s="142">
        <f t="shared" si="534"/>
        <v>0</v>
      </c>
      <c r="BC496" s="142">
        <f t="shared" si="534"/>
        <v>0</v>
      </c>
      <c r="BD496" s="142">
        <f t="shared" si="534"/>
        <v>0</v>
      </c>
      <c r="BE496" s="142">
        <f t="shared" si="534"/>
        <v>0</v>
      </c>
      <c r="BF496" s="142">
        <f t="shared" si="534"/>
        <v>0</v>
      </c>
      <c r="BG496" s="142">
        <f t="shared" si="534"/>
        <v>0</v>
      </c>
      <c r="BH496" s="142">
        <f t="shared" si="534"/>
        <v>0</v>
      </c>
      <c r="BI496" s="142">
        <f t="shared" si="534"/>
        <v>0</v>
      </c>
      <c r="BJ496" s="142">
        <f t="shared" si="534"/>
        <v>0</v>
      </c>
      <c r="BK496" s="142">
        <f t="shared" si="534"/>
        <v>0</v>
      </c>
      <c r="BL496" s="142">
        <f t="shared" si="534"/>
        <v>0</v>
      </c>
      <c r="BM496" s="142">
        <f t="shared" si="534"/>
        <v>0</v>
      </c>
      <c r="BN496" s="142">
        <f t="shared" si="534"/>
        <v>0</v>
      </c>
      <c r="BO496" s="142">
        <f t="shared" si="534"/>
        <v>0</v>
      </c>
      <c r="BP496" s="142">
        <f t="shared" si="534"/>
        <v>0</v>
      </c>
      <c r="BQ496" s="142">
        <f t="shared" si="534"/>
        <v>0</v>
      </c>
      <c r="BR496" s="142">
        <f t="shared" si="534"/>
        <v>0</v>
      </c>
      <c r="BS496" s="142">
        <f t="shared" si="534"/>
        <v>0</v>
      </c>
      <c r="BT496" s="142">
        <f t="shared" si="534"/>
        <v>0</v>
      </c>
      <c r="BU496" s="142">
        <f t="shared" si="534"/>
        <v>0</v>
      </c>
      <c r="BV496" s="142">
        <f t="shared" si="534"/>
        <v>0</v>
      </c>
      <c r="BW496" s="142">
        <f t="shared" si="534"/>
        <v>0</v>
      </c>
      <c r="BX496" s="142">
        <f t="shared" si="534"/>
        <v>0</v>
      </c>
      <c r="BY496" s="142">
        <f t="shared" si="534"/>
        <v>0</v>
      </c>
      <c r="BZ496" s="142">
        <f t="shared" si="534"/>
        <v>0</v>
      </c>
      <c r="CA496" s="142">
        <f t="shared" si="534"/>
        <v>0</v>
      </c>
      <c r="CB496" s="142">
        <f t="shared" si="534"/>
        <v>0</v>
      </c>
      <c r="CC496" s="142">
        <f t="shared" si="534"/>
        <v>0</v>
      </c>
      <c r="CD496" s="142">
        <f t="shared" si="534"/>
        <v>0</v>
      </c>
      <c r="CE496" s="142">
        <f t="shared" si="534"/>
        <v>0</v>
      </c>
      <c r="CF496" s="142">
        <f t="shared" si="534"/>
        <v>0</v>
      </c>
      <c r="CG496" s="142">
        <f t="shared" si="534"/>
        <v>0</v>
      </c>
      <c r="CH496" s="142">
        <f t="shared" si="534"/>
        <v>0</v>
      </c>
      <c r="CI496" s="142">
        <f t="shared" si="534"/>
        <v>0</v>
      </c>
      <c r="CJ496" s="142">
        <f t="shared" si="534"/>
        <v>0</v>
      </c>
      <c r="CK496" s="142">
        <f t="shared" si="534"/>
        <v>0</v>
      </c>
    </row>
    <row r="497" spans="2:89" x14ac:dyDescent="0.2">
      <c r="B497" s="144" t="str">
        <f t="shared" si="404"/>
        <v>422.2 Renta Vitalicia de Invalidez Parcial</v>
      </c>
      <c r="C497" s="129">
        <v>19</v>
      </c>
      <c r="D497" s="129">
        <v>0</v>
      </c>
      <c r="E497" s="129">
        <v>0</v>
      </c>
      <c r="F497" s="129">
        <v>246</v>
      </c>
      <c r="G497" s="129">
        <v>1160</v>
      </c>
      <c r="H497" s="129">
        <v>39</v>
      </c>
      <c r="I497" s="129">
        <v>0</v>
      </c>
      <c r="J497" s="129">
        <v>0</v>
      </c>
      <c r="K497" s="129">
        <v>0</v>
      </c>
      <c r="L497" s="129">
        <v>503</v>
      </c>
      <c r="M497" s="129">
        <v>0</v>
      </c>
      <c r="N497" s="129">
        <v>0</v>
      </c>
      <c r="O497" s="129">
        <v>116</v>
      </c>
      <c r="P497" s="129">
        <v>0</v>
      </c>
      <c r="Q497" s="129">
        <v>641</v>
      </c>
      <c r="R497" s="129">
        <v>1118</v>
      </c>
      <c r="S497" s="129">
        <v>0</v>
      </c>
      <c r="T497" s="129">
        <v>7</v>
      </c>
      <c r="U497" s="129">
        <v>0</v>
      </c>
      <c r="V497" s="129">
        <v>0</v>
      </c>
      <c r="W497" s="129">
        <v>0</v>
      </c>
      <c r="X497" s="129">
        <v>0</v>
      </c>
      <c r="Y497" s="129">
        <v>10</v>
      </c>
      <c r="Z497" s="129">
        <v>720</v>
      </c>
      <c r="AA497" s="129">
        <v>0</v>
      </c>
      <c r="AB497" s="129">
        <v>13</v>
      </c>
      <c r="AC497" s="129">
        <v>1670</v>
      </c>
      <c r="AD497" s="129">
        <v>232</v>
      </c>
      <c r="AE497" s="129">
        <v>366</v>
      </c>
      <c r="AF497" s="129">
        <v>0</v>
      </c>
      <c r="AG497" s="129">
        <v>0</v>
      </c>
      <c r="AH497" s="129">
        <v>537</v>
      </c>
      <c r="AI497" s="129">
        <v>0</v>
      </c>
      <c r="AJ497" s="129">
        <v>0</v>
      </c>
      <c r="AK497" s="129">
        <v>0</v>
      </c>
      <c r="AL497" s="129"/>
      <c r="AM497" s="129"/>
      <c r="AN497" s="129"/>
      <c r="AO497" s="129"/>
      <c r="AP497" s="129"/>
      <c r="AQ497" s="117">
        <f t="shared" si="491"/>
        <v>7397</v>
      </c>
      <c r="AS497" s="228">
        <v>6547</v>
      </c>
      <c r="AU497" s="148"/>
      <c r="AW497" s="142">
        <f t="shared" si="535"/>
        <v>0</v>
      </c>
      <c r="AX497" s="142">
        <f t="shared" si="534"/>
        <v>0</v>
      </c>
      <c r="AY497" s="142">
        <f t="shared" si="534"/>
        <v>0</v>
      </c>
      <c r="AZ497" s="142">
        <f t="shared" si="534"/>
        <v>0</v>
      </c>
      <c r="BA497" s="142">
        <f t="shared" si="534"/>
        <v>0</v>
      </c>
      <c r="BB497" s="142">
        <f t="shared" si="534"/>
        <v>0</v>
      </c>
      <c r="BC497" s="142">
        <f t="shared" si="534"/>
        <v>0</v>
      </c>
      <c r="BD497" s="142">
        <f t="shared" si="534"/>
        <v>0</v>
      </c>
      <c r="BE497" s="142">
        <f t="shared" si="534"/>
        <v>0</v>
      </c>
      <c r="BF497" s="142">
        <f t="shared" si="534"/>
        <v>0</v>
      </c>
      <c r="BG497" s="142">
        <f t="shared" si="534"/>
        <v>0</v>
      </c>
      <c r="BH497" s="142">
        <f t="shared" si="534"/>
        <v>0</v>
      </c>
      <c r="BI497" s="142">
        <f t="shared" si="534"/>
        <v>0</v>
      </c>
      <c r="BJ497" s="142">
        <f t="shared" si="534"/>
        <v>0</v>
      </c>
      <c r="BK497" s="142">
        <f t="shared" si="534"/>
        <v>0</v>
      </c>
      <c r="BL497" s="142">
        <f t="shared" si="534"/>
        <v>0</v>
      </c>
      <c r="BM497" s="142">
        <f t="shared" si="534"/>
        <v>0</v>
      </c>
      <c r="BN497" s="142">
        <f t="shared" si="534"/>
        <v>0</v>
      </c>
      <c r="BO497" s="142">
        <f t="shared" si="534"/>
        <v>0</v>
      </c>
      <c r="BP497" s="142">
        <f t="shared" si="534"/>
        <v>0</v>
      </c>
      <c r="BQ497" s="142">
        <f t="shared" si="534"/>
        <v>0</v>
      </c>
      <c r="BR497" s="142">
        <f t="shared" si="534"/>
        <v>0</v>
      </c>
      <c r="BS497" s="142">
        <f t="shared" si="534"/>
        <v>0</v>
      </c>
      <c r="BT497" s="142">
        <f t="shared" si="534"/>
        <v>0</v>
      </c>
      <c r="BU497" s="142">
        <f t="shared" si="534"/>
        <v>0</v>
      </c>
      <c r="BV497" s="142">
        <f t="shared" si="534"/>
        <v>0</v>
      </c>
      <c r="BW497" s="142">
        <f t="shared" si="534"/>
        <v>0</v>
      </c>
      <c r="BX497" s="142">
        <f t="shared" si="534"/>
        <v>0</v>
      </c>
      <c r="BY497" s="142">
        <f t="shared" si="534"/>
        <v>0</v>
      </c>
      <c r="BZ497" s="142">
        <f t="shared" si="534"/>
        <v>0</v>
      </c>
      <c r="CA497" s="142">
        <f t="shared" si="534"/>
        <v>0</v>
      </c>
      <c r="CB497" s="142">
        <f t="shared" si="534"/>
        <v>0</v>
      </c>
      <c r="CC497" s="142">
        <f t="shared" si="534"/>
        <v>0</v>
      </c>
      <c r="CD497" s="142">
        <f t="shared" si="534"/>
        <v>0</v>
      </c>
      <c r="CE497" s="142">
        <f t="shared" si="534"/>
        <v>0</v>
      </c>
      <c r="CF497" s="142">
        <f t="shared" si="534"/>
        <v>0</v>
      </c>
      <c r="CG497" s="142">
        <f t="shared" si="534"/>
        <v>0</v>
      </c>
      <c r="CH497" s="142">
        <f t="shared" si="534"/>
        <v>0</v>
      </c>
      <c r="CI497" s="142">
        <f t="shared" si="534"/>
        <v>0</v>
      </c>
      <c r="CJ497" s="142">
        <f t="shared" si="534"/>
        <v>0</v>
      </c>
      <c r="CK497" s="142">
        <f t="shared" si="534"/>
        <v>0</v>
      </c>
    </row>
    <row r="498" spans="2:89" x14ac:dyDescent="0.2">
      <c r="B498" s="144" t="str">
        <f t="shared" si="404"/>
        <v>423. Renta Vitalicia de Sobrevivencia</v>
      </c>
      <c r="C498" s="129">
        <v>194</v>
      </c>
      <c r="D498" s="129">
        <v>0</v>
      </c>
      <c r="E498" s="129">
        <v>0</v>
      </c>
      <c r="F498" s="129">
        <v>325</v>
      </c>
      <c r="G498" s="129">
        <v>7357</v>
      </c>
      <c r="H498" s="129">
        <v>248</v>
      </c>
      <c r="I498" s="129">
        <v>0</v>
      </c>
      <c r="J498" s="129">
        <v>0</v>
      </c>
      <c r="K498" s="129">
        <v>0</v>
      </c>
      <c r="L498" s="129">
        <v>3505</v>
      </c>
      <c r="M498" s="129">
        <v>0</v>
      </c>
      <c r="N498" s="129">
        <v>0</v>
      </c>
      <c r="O498" s="129">
        <v>657</v>
      </c>
      <c r="P498" s="129">
        <v>0</v>
      </c>
      <c r="Q498" s="129">
        <v>9382</v>
      </c>
      <c r="R498" s="129">
        <v>9886</v>
      </c>
      <c r="S498" s="129">
        <v>0</v>
      </c>
      <c r="T498" s="129">
        <v>889</v>
      </c>
      <c r="U498" s="129">
        <v>0</v>
      </c>
      <c r="V498" s="129">
        <v>0</v>
      </c>
      <c r="W498" s="129">
        <v>0</v>
      </c>
      <c r="X498" s="129">
        <v>0</v>
      </c>
      <c r="Y498" s="129">
        <v>1</v>
      </c>
      <c r="Z498" s="129">
        <v>5320</v>
      </c>
      <c r="AA498" s="129">
        <v>0</v>
      </c>
      <c r="AB498" s="129">
        <v>945</v>
      </c>
      <c r="AC498" s="129">
        <v>4677</v>
      </c>
      <c r="AD498" s="129">
        <v>12741</v>
      </c>
      <c r="AE498" s="129">
        <v>2320</v>
      </c>
      <c r="AF498" s="129">
        <v>0</v>
      </c>
      <c r="AG498" s="129">
        <v>0</v>
      </c>
      <c r="AH498" s="129">
        <v>2217</v>
      </c>
      <c r="AI498" s="129">
        <v>0</v>
      </c>
      <c r="AJ498" s="129">
        <v>0</v>
      </c>
      <c r="AK498" s="129">
        <v>0</v>
      </c>
      <c r="AL498" s="129"/>
      <c r="AM498" s="129"/>
      <c r="AN498" s="129"/>
      <c r="AO498" s="129"/>
      <c r="AP498" s="129"/>
      <c r="AQ498" s="117">
        <f t="shared" si="491"/>
        <v>60664</v>
      </c>
      <c r="AS498" s="228">
        <v>57900</v>
      </c>
      <c r="AU498" s="148"/>
      <c r="AW498" s="142">
        <f t="shared" si="535"/>
        <v>0</v>
      </c>
      <c r="AX498" s="142">
        <f t="shared" si="534"/>
        <v>0</v>
      </c>
      <c r="AY498" s="142">
        <f t="shared" si="534"/>
        <v>0</v>
      </c>
      <c r="AZ498" s="142">
        <f t="shared" si="534"/>
        <v>0</v>
      </c>
      <c r="BA498" s="142">
        <f t="shared" si="534"/>
        <v>0</v>
      </c>
      <c r="BB498" s="142">
        <f t="shared" si="534"/>
        <v>0</v>
      </c>
      <c r="BC498" s="142">
        <f t="shared" si="534"/>
        <v>0</v>
      </c>
      <c r="BD498" s="142">
        <f t="shared" si="534"/>
        <v>0</v>
      </c>
      <c r="BE498" s="142">
        <f t="shared" si="534"/>
        <v>0</v>
      </c>
      <c r="BF498" s="142">
        <f t="shared" si="534"/>
        <v>0</v>
      </c>
      <c r="BG498" s="142">
        <f t="shared" si="534"/>
        <v>0</v>
      </c>
      <c r="BH498" s="142">
        <f t="shared" si="534"/>
        <v>0</v>
      </c>
      <c r="BI498" s="142">
        <f t="shared" si="534"/>
        <v>0</v>
      </c>
      <c r="BJ498" s="142">
        <f t="shared" si="534"/>
        <v>0</v>
      </c>
      <c r="BK498" s="142">
        <f t="shared" si="534"/>
        <v>0</v>
      </c>
      <c r="BL498" s="142">
        <f t="shared" si="534"/>
        <v>0</v>
      </c>
      <c r="BM498" s="142">
        <f t="shared" si="534"/>
        <v>0</v>
      </c>
      <c r="BN498" s="142">
        <f t="shared" si="534"/>
        <v>0</v>
      </c>
      <c r="BO498" s="142">
        <f t="shared" si="534"/>
        <v>0</v>
      </c>
      <c r="BP498" s="142">
        <f t="shared" si="534"/>
        <v>0</v>
      </c>
      <c r="BQ498" s="142">
        <f t="shared" si="534"/>
        <v>0</v>
      </c>
      <c r="BR498" s="142">
        <f t="shared" si="534"/>
        <v>0</v>
      </c>
      <c r="BS498" s="142">
        <f t="shared" si="534"/>
        <v>0</v>
      </c>
      <c r="BT498" s="142">
        <f t="shared" si="534"/>
        <v>0</v>
      </c>
      <c r="BU498" s="142">
        <f t="shared" si="534"/>
        <v>0</v>
      </c>
      <c r="BV498" s="142">
        <f t="shared" si="534"/>
        <v>0</v>
      </c>
      <c r="BW498" s="142">
        <f t="shared" si="534"/>
        <v>0</v>
      </c>
      <c r="BX498" s="142">
        <f t="shared" si="534"/>
        <v>0</v>
      </c>
      <c r="BY498" s="142">
        <f t="shared" si="534"/>
        <v>0</v>
      </c>
      <c r="BZ498" s="142">
        <f t="shared" si="534"/>
        <v>0</v>
      </c>
      <c r="CA498" s="142">
        <f t="shared" si="534"/>
        <v>0</v>
      </c>
      <c r="CB498" s="142">
        <f t="shared" si="534"/>
        <v>0</v>
      </c>
      <c r="CC498" s="142">
        <f t="shared" si="534"/>
        <v>0</v>
      </c>
      <c r="CD498" s="142">
        <f t="shared" si="534"/>
        <v>0</v>
      </c>
      <c r="CE498" s="142">
        <f t="shared" si="534"/>
        <v>0</v>
      </c>
      <c r="CF498" s="142">
        <f t="shared" si="534"/>
        <v>0</v>
      </c>
      <c r="CG498" s="142">
        <f t="shared" si="534"/>
        <v>0</v>
      </c>
      <c r="CH498" s="142">
        <f t="shared" si="534"/>
        <v>0</v>
      </c>
      <c r="CI498" s="142">
        <f t="shared" si="534"/>
        <v>0</v>
      </c>
      <c r="CJ498" s="142">
        <f t="shared" si="534"/>
        <v>0</v>
      </c>
      <c r="CK498" s="142">
        <f t="shared" si="534"/>
        <v>0</v>
      </c>
    </row>
    <row r="499" spans="2:89" x14ac:dyDescent="0.2">
      <c r="B499" s="144" t="str">
        <f t="shared" si="404"/>
        <v>424. Invalidez y Sobrevivencia (C-528)</v>
      </c>
      <c r="C499" s="129">
        <v>0</v>
      </c>
      <c r="D499" s="129">
        <v>0</v>
      </c>
      <c r="E499" s="129">
        <v>0</v>
      </c>
      <c r="F499" s="129">
        <v>0</v>
      </c>
      <c r="G499" s="129">
        <v>598</v>
      </c>
      <c r="H499" s="129">
        <v>0</v>
      </c>
      <c r="I499" s="129">
        <v>0</v>
      </c>
      <c r="J499" s="129">
        <v>0</v>
      </c>
      <c r="K499" s="129">
        <v>0</v>
      </c>
      <c r="L499" s="129">
        <v>199</v>
      </c>
      <c r="M499" s="129">
        <v>0</v>
      </c>
      <c r="N499" s="129">
        <v>0</v>
      </c>
      <c r="O499" s="129">
        <v>0</v>
      </c>
      <c r="P499" s="129">
        <v>0</v>
      </c>
      <c r="Q499" s="129">
        <v>5</v>
      </c>
      <c r="R499" s="129">
        <v>0</v>
      </c>
      <c r="S499" s="129">
        <v>0</v>
      </c>
      <c r="T499" s="129">
        <v>752</v>
      </c>
      <c r="U499" s="129">
        <v>0</v>
      </c>
      <c r="V499" s="129">
        <v>0</v>
      </c>
      <c r="W499" s="129">
        <v>0</v>
      </c>
      <c r="X499" s="129">
        <v>0</v>
      </c>
      <c r="Y499" s="129">
        <v>0</v>
      </c>
      <c r="Z499" s="129">
        <v>0</v>
      </c>
      <c r="AA499" s="129">
        <v>0</v>
      </c>
      <c r="AB499" s="129">
        <v>0</v>
      </c>
      <c r="AC499" s="129">
        <v>337</v>
      </c>
      <c r="AD499" s="129">
        <v>0</v>
      </c>
      <c r="AE499" s="129">
        <v>935</v>
      </c>
      <c r="AF499" s="129">
        <v>0</v>
      </c>
      <c r="AG499" s="129">
        <v>0</v>
      </c>
      <c r="AH499" s="129">
        <v>18</v>
      </c>
      <c r="AI499" s="129">
        <v>0</v>
      </c>
      <c r="AJ499" s="129">
        <v>0</v>
      </c>
      <c r="AK499" s="129">
        <v>0</v>
      </c>
      <c r="AL499" s="129"/>
      <c r="AM499" s="129"/>
      <c r="AN499" s="129"/>
      <c r="AO499" s="129"/>
      <c r="AP499" s="129"/>
      <c r="AQ499" s="117">
        <f t="shared" si="491"/>
        <v>2844</v>
      </c>
      <c r="AS499" s="228">
        <v>1996</v>
      </c>
      <c r="AU499" s="148"/>
      <c r="AW499" s="142">
        <f t="shared" si="535"/>
        <v>0</v>
      </c>
      <c r="AX499" s="142">
        <f t="shared" si="534"/>
        <v>0</v>
      </c>
      <c r="AY499" s="142">
        <f t="shared" si="534"/>
        <v>0</v>
      </c>
      <c r="AZ499" s="142">
        <f t="shared" si="534"/>
        <v>0</v>
      </c>
      <c r="BA499" s="142">
        <f t="shared" si="534"/>
        <v>0</v>
      </c>
      <c r="BB499" s="142">
        <f t="shared" si="534"/>
        <v>0</v>
      </c>
      <c r="BC499" s="142">
        <f t="shared" si="534"/>
        <v>0</v>
      </c>
      <c r="BD499" s="142">
        <f t="shared" si="534"/>
        <v>0</v>
      </c>
      <c r="BE499" s="142">
        <f t="shared" si="534"/>
        <v>0</v>
      </c>
      <c r="BF499" s="142">
        <f t="shared" si="534"/>
        <v>0</v>
      </c>
      <c r="BG499" s="142">
        <f t="shared" si="534"/>
        <v>0</v>
      </c>
      <c r="BH499" s="142">
        <f t="shared" si="534"/>
        <v>0</v>
      </c>
      <c r="BI499" s="142">
        <f t="shared" si="534"/>
        <v>0</v>
      </c>
      <c r="BJ499" s="142">
        <f t="shared" si="534"/>
        <v>0</v>
      </c>
      <c r="BK499" s="142">
        <f t="shared" si="534"/>
        <v>0</v>
      </c>
      <c r="BL499" s="142">
        <f t="shared" si="534"/>
        <v>0</v>
      </c>
      <c r="BM499" s="142">
        <f t="shared" ref="BM499:BM502" si="536">IF(AND(S304=0,S499=0),0,IF(ISERROR(S304/S499),1000,0))</f>
        <v>0</v>
      </c>
      <c r="BN499" s="142">
        <f t="shared" ref="BN499:BN502" si="537">IF(AND(T304=0,T499=0),0,IF(ISERROR(T304/T499),1000,0))</f>
        <v>0</v>
      </c>
      <c r="BO499" s="142">
        <f t="shared" ref="BO499:BO502" si="538">IF(AND(U304=0,U499=0),0,IF(ISERROR(U304/U499),1000,0))</f>
        <v>0</v>
      </c>
      <c r="BP499" s="142">
        <f t="shared" ref="BP499:BP502" si="539">IF(AND(V304=0,V499=0),0,IF(ISERROR(V304/V499),1000,0))</f>
        <v>0</v>
      </c>
      <c r="BQ499" s="142">
        <f t="shared" ref="BQ499:BQ502" si="540">IF(AND(W304=0,W499=0),0,IF(ISERROR(W304/W499),1000,0))</f>
        <v>0</v>
      </c>
      <c r="BR499" s="142">
        <f t="shared" ref="BR499:BR502" si="541">IF(AND(X304=0,X499=0),0,IF(ISERROR(X304/X499),1000,0))</f>
        <v>0</v>
      </c>
      <c r="BS499" s="142">
        <f t="shared" ref="BS499:BS502" si="542">IF(AND(Y304=0,Y499=0),0,IF(ISERROR(Y304/Y499),1000,0))</f>
        <v>0</v>
      </c>
      <c r="BT499" s="142">
        <f t="shared" ref="BT499:BT502" si="543">IF(AND(Z304=0,Z499=0),0,IF(ISERROR(Z304/Z499),1000,0))</f>
        <v>0</v>
      </c>
      <c r="BU499" s="142">
        <f t="shared" ref="BU499:BU502" si="544">IF(AND(AA304=0,AA499=0),0,IF(ISERROR(AA304/AA499),1000,0))</f>
        <v>0</v>
      </c>
      <c r="BV499" s="142">
        <f t="shared" ref="BV499:BV502" si="545">IF(AND(AB304=0,AB499=0),0,IF(ISERROR(AB304/AB499),1000,0))</f>
        <v>0</v>
      </c>
      <c r="BW499" s="142">
        <f t="shared" ref="BW499:BW502" si="546">IF(AND(AC304=0,AC499=0),0,IF(ISERROR(AC304/AC499),1000,0))</f>
        <v>0</v>
      </c>
      <c r="BX499" s="142">
        <f t="shared" ref="BX499:BX502" si="547">IF(AND(AD304=0,AD499=0),0,IF(ISERROR(AD304/AD499),1000,0))</f>
        <v>0</v>
      </c>
      <c r="BY499" s="142">
        <f t="shared" ref="BY499:BY502" si="548">IF(AND(AE304=0,AE499=0),0,IF(ISERROR(AE304/AE499),1000,0))</f>
        <v>0</v>
      </c>
      <c r="BZ499" s="142">
        <f t="shared" ref="BZ499:BZ502" si="549">IF(AND(AF304=0,AF499=0),0,IF(ISERROR(AF304/AF499),1000,0))</f>
        <v>0</v>
      </c>
      <c r="CA499" s="142">
        <f t="shared" ref="CA499:CA502" si="550">IF(AND(AG304=0,AG499=0),0,IF(ISERROR(AG304/AG499),1000,0))</f>
        <v>0</v>
      </c>
      <c r="CB499" s="142">
        <f t="shared" ref="CB499:CB502" si="551">IF(AND(AH304=0,AH499=0),0,IF(ISERROR(AH304/AH499),1000,0))</f>
        <v>0</v>
      </c>
      <c r="CC499" s="142">
        <f t="shared" ref="CC499:CC502" si="552">IF(AND(AI304=0,AI499=0),0,IF(ISERROR(AI304/AI499),1000,0))</f>
        <v>0</v>
      </c>
      <c r="CD499" s="142">
        <f t="shared" ref="CD499:CD502" si="553">IF(AND(AJ304=0,AJ499=0),0,IF(ISERROR(AJ304/AJ499),1000,0))</f>
        <v>0</v>
      </c>
      <c r="CE499" s="142">
        <f t="shared" ref="CE499:CE502" si="554">IF(AND(AK304=0,AK499=0),0,IF(ISERROR(AK304/AK499),1000,0))</f>
        <v>0</v>
      </c>
      <c r="CF499" s="142">
        <f t="shared" ref="CF499:CF502" si="555">IF(AND(AL304=0,AL499=0),0,IF(ISERROR(AL304/AL499),1000,0))</f>
        <v>0</v>
      </c>
      <c r="CG499" s="142">
        <f t="shared" ref="CG499:CG502" si="556">IF(AND(AM304=0,AM499=0),0,IF(ISERROR(AM304/AM499),1000,0))</f>
        <v>0</v>
      </c>
      <c r="CH499" s="142">
        <f t="shared" ref="CH499:CH502" si="557">IF(AND(AN304=0,AN499=0),0,IF(ISERROR(AN304/AN499),1000,0))</f>
        <v>0</v>
      </c>
      <c r="CI499" s="142">
        <f t="shared" ref="CI499:CI502" si="558">IF(AND(AO304=0,AO499=0),0,IF(ISERROR(AO304/AO499),1000,0))</f>
        <v>0</v>
      </c>
      <c r="CJ499" s="142">
        <f t="shared" ref="CJ499:CJ502" si="559">IF(AND(AP304=0,AP499=0),0,IF(ISERROR(AP304/AP499),1000,0))</f>
        <v>0</v>
      </c>
      <c r="CK499" s="142">
        <f t="shared" ref="CK499:CK502" si="560">IF(AND(AQ304=0,AQ499=0),0,IF(ISERROR(AQ304/AQ499),1000,0))</f>
        <v>0</v>
      </c>
    </row>
    <row r="500" spans="2:89" x14ac:dyDescent="0.2">
      <c r="B500" s="144" t="str">
        <f t="shared" si="404"/>
        <v>425. Seguro con Ahorro Previsional (APV)</v>
      </c>
      <c r="C500" s="129">
        <v>0</v>
      </c>
      <c r="D500" s="129">
        <v>0</v>
      </c>
      <c r="E500" s="129">
        <v>0</v>
      </c>
      <c r="F500" s="129">
        <v>140</v>
      </c>
      <c r="G500" s="129">
        <v>10491</v>
      </c>
      <c r="H500" s="129">
        <v>0</v>
      </c>
      <c r="I500" s="129">
        <v>0</v>
      </c>
      <c r="J500" s="129">
        <v>0</v>
      </c>
      <c r="K500" s="129">
        <v>0</v>
      </c>
      <c r="L500" s="129">
        <v>5584</v>
      </c>
      <c r="M500" s="129">
        <v>0</v>
      </c>
      <c r="N500" s="129">
        <v>0</v>
      </c>
      <c r="O500" s="129">
        <v>0</v>
      </c>
      <c r="P500" s="129">
        <v>0</v>
      </c>
      <c r="Q500" s="129">
        <v>17525</v>
      </c>
      <c r="R500" s="129">
        <v>33995</v>
      </c>
      <c r="S500" s="129">
        <v>0</v>
      </c>
      <c r="T500" s="129">
        <v>5</v>
      </c>
      <c r="U500" s="129">
        <v>0</v>
      </c>
      <c r="V500" s="129">
        <v>0</v>
      </c>
      <c r="W500" s="129">
        <v>0</v>
      </c>
      <c r="X500" s="129">
        <v>0</v>
      </c>
      <c r="Y500" s="129">
        <v>0</v>
      </c>
      <c r="Z500" s="129">
        <v>35405</v>
      </c>
      <c r="AA500" s="129">
        <v>0</v>
      </c>
      <c r="AB500" s="129">
        <v>3456</v>
      </c>
      <c r="AC500" s="129">
        <v>0</v>
      </c>
      <c r="AD500" s="129">
        <v>3929</v>
      </c>
      <c r="AE500" s="129">
        <v>0</v>
      </c>
      <c r="AF500" s="129">
        <v>0</v>
      </c>
      <c r="AG500" s="129">
        <v>0</v>
      </c>
      <c r="AH500" s="129">
        <v>30328</v>
      </c>
      <c r="AI500" s="129">
        <v>5746</v>
      </c>
      <c r="AJ500" s="129">
        <v>0</v>
      </c>
      <c r="AK500" s="129">
        <v>0</v>
      </c>
      <c r="AL500" s="129"/>
      <c r="AM500" s="129"/>
      <c r="AN500" s="129"/>
      <c r="AO500" s="129"/>
      <c r="AP500" s="129"/>
      <c r="AQ500" s="117">
        <f t="shared" si="491"/>
        <v>146604</v>
      </c>
      <c r="AS500" s="228">
        <v>164980</v>
      </c>
      <c r="AU500" s="148"/>
      <c r="AW500" s="142">
        <f t="shared" si="535"/>
        <v>0</v>
      </c>
      <c r="AX500" s="142">
        <f t="shared" ref="AX500:AX502" si="561">IF(AND(D305=0,D500=0),0,IF(ISERROR(D305/D500),1000,0))</f>
        <v>0</v>
      </c>
      <c r="AY500" s="142">
        <f t="shared" ref="AY500:AY502" si="562">IF(AND(E305=0,E500=0),0,IF(ISERROR(E305/E500),1000,0))</f>
        <v>0</v>
      </c>
      <c r="AZ500" s="142">
        <f t="shared" ref="AZ500:AZ502" si="563">IF(AND(F305=0,F500=0),0,IF(ISERROR(F305/F500),1000,0))</f>
        <v>0</v>
      </c>
      <c r="BA500" s="142">
        <f t="shared" ref="BA500:BA502" si="564">IF(AND(G305=0,G500=0),0,IF(ISERROR(G305/G500),1000,0))</f>
        <v>0</v>
      </c>
      <c r="BB500" s="142">
        <f t="shared" ref="BB500:BB502" si="565">IF(AND(H305=0,H500=0),0,IF(ISERROR(H305/H500),1000,0))</f>
        <v>0</v>
      </c>
      <c r="BC500" s="142">
        <f t="shared" ref="BC500:BC502" si="566">IF(AND(I305=0,I500=0),0,IF(ISERROR(I305/I500),1000,0))</f>
        <v>0</v>
      </c>
      <c r="BD500" s="142">
        <f t="shared" ref="BD500:BD502" si="567">IF(AND(J305=0,J500=0),0,IF(ISERROR(J305/J500),1000,0))</f>
        <v>0</v>
      </c>
      <c r="BE500" s="142">
        <f t="shared" ref="BE500:BE502" si="568">IF(AND(K305=0,K500=0),0,IF(ISERROR(K305/K500),1000,0))</f>
        <v>0</v>
      </c>
      <c r="BF500" s="142">
        <f t="shared" ref="BF500:BF502" si="569">IF(AND(L305=0,L500=0),0,IF(ISERROR(L305/L500),1000,0))</f>
        <v>0</v>
      </c>
      <c r="BG500" s="142">
        <f t="shared" ref="BG500:BG502" si="570">IF(AND(M305=0,M500=0),0,IF(ISERROR(M305/M500),1000,0))</f>
        <v>0</v>
      </c>
      <c r="BH500" s="142">
        <f t="shared" ref="BH500:BH502" si="571">IF(AND(N305=0,N500=0),0,IF(ISERROR(N305/N500),1000,0))</f>
        <v>0</v>
      </c>
      <c r="BI500" s="142">
        <f t="shared" ref="BI500:BI502" si="572">IF(AND(O305=0,O500=0),0,IF(ISERROR(O305/O500),1000,0))</f>
        <v>0</v>
      </c>
      <c r="BJ500" s="142">
        <f t="shared" ref="BJ500:BJ502" si="573">IF(AND(P305=0,P500=0),0,IF(ISERROR(P305/P500),1000,0))</f>
        <v>0</v>
      </c>
      <c r="BK500" s="142">
        <f t="shared" ref="BK500:BK502" si="574">IF(AND(Q305=0,Q500=0),0,IF(ISERROR(Q305/Q500),1000,0))</f>
        <v>0</v>
      </c>
      <c r="BL500" s="142">
        <f t="shared" ref="BL500:BL502" si="575">IF(AND(R305=0,R500=0),0,IF(ISERROR(R305/R500),1000,0))</f>
        <v>0</v>
      </c>
      <c r="BM500" s="142">
        <f t="shared" si="536"/>
        <v>0</v>
      </c>
      <c r="BN500" s="142">
        <f t="shared" si="537"/>
        <v>0</v>
      </c>
      <c r="BO500" s="142">
        <f t="shared" si="538"/>
        <v>0</v>
      </c>
      <c r="BP500" s="142">
        <f t="shared" si="539"/>
        <v>0</v>
      </c>
      <c r="BQ500" s="142">
        <f t="shared" si="540"/>
        <v>0</v>
      </c>
      <c r="BR500" s="142">
        <f t="shared" si="541"/>
        <v>0</v>
      </c>
      <c r="BS500" s="142">
        <f t="shared" si="542"/>
        <v>0</v>
      </c>
      <c r="BT500" s="142">
        <f t="shared" si="543"/>
        <v>0</v>
      </c>
      <c r="BU500" s="142">
        <f t="shared" si="544"/>
        <v>0</v>
      </c>
      <c r="BV500" s="142">
        <f t="shared" si="545"/>
        <v>0</v>
      </c>
      <c r="BW500" s="142">
        <f t="shared" si="546"/>
        <v>0</v>
      </c>
      <c r="BX500" s="142">
        <f t="shared" si="547"/>
        <v>0</v>
      </c>
      <c r="BY500" s="142">
        <f t="shared" si="548"/>
        <v>0</v>
      </c>
      <c r="BZ500" s="142">
        <f t="shared" si="549"/>
        <v>0</v>
      </c>
      <c r="CA500" s="142">
        <f t="shared" si="550"/>
        <v>0</v>
      </c>
      <c r="CB500" s="142">
        <f t="shared" si="551"/>
        <v>0</v>
      </c>
      <c r="CC500" s="142">
        <f t="shared" si="552"/>
        <v>0</v>
      </c>
      <c r="CD500" s="142">
        <f t="shared" si="553"/>
        <v>0</v>
      </c>
      <c r="CE500" s="142">
        <f t="shared" si="554"/>
        <v>1000</v>
      </c>
      <c r="CF500" s="142">
        <f t="shared" si="555"/>
        <v>0</v>
      </c>
      <c r="CG500" s="142">
        <f t="shared" si="556"/>
        <v>0</v>
      </c>
      <c r="CH500" s="142">
        <f t="shared" si="557"/>
        <v>0</v>
      </c>
      <c r="CI500" s="142">
        <f t="shared" si="558"/>
        <v>0</v>
      </c>
      <c r="CJ500" s="142">
        <f t="shared" si="559"/>
        <v>0</v>
      </c>
      <c r="CK500" s="142">
        <f t="shared" si="560"/>
        <v>0</v>
      </c>
    </row>
    <row r="501" spans="2:89" x14ac:dyDescent="0.2">
      <c r="B501" s="144" t="str">
        <f t="shared" si="404"/>
        <v>426. Seguro con Ahorro Previsional Colectivo (APVC)</v>
      </c>
      <c r="C501" s="129">
        <v>0</v>
      </c>
      <c r="D501" s="129">
        <v>0</v>
      </c>
      <c r="E501" s="129">
        <v>0</v>
      </c>
      <c r="F501" s="129">
        <v>0</v>
      </c>
      <c r="G501" s="129">
        <v>0</v>
      </c>
      <c r="H501" s="129">
        <v>0</v>
      </c>
      <c r="I501" s="129">
        <v>0</v>
      </c>
      <c r="J501" s="129">
        <v>0</v>
      </c>
      <c r="K501" s="129">
        <v>0</v>
      </c>
      <c r="L501" s="129">
        <v>0</v>
      </c>
      <c r="M501" s="129">
        <v>0</v>
      </c>
      <c r="N501" s="129">
        <v>0</v>
      </c>
      <c r="O501" s="129">
        <v>0</v>
      </c>
      <c r="P501" s="129">
        <v>0</v>
      </c>
      <c r="Q501" s="129">
        <v>0</v>
      </c>
      <c r="R501" s="129">
        <v>0</v>
      </c>
      <c r="S501" s="129">
        <v>0</v>
      </c>
      <c r="T501" s="129">
        <v>0</v>
      </c>
      <c r="U501" s="129">
        <v>0</v>
      </c>
      <c r="V501" s="129">
        <v>0</v>
      </c>
      <c r="W501" s="129">
        <v>0</v>
      </c>
      <c r="X501" s="129">
        <v>0</v>
      </c>
      <c r="Y501" s="129">
        <v>0</v>
      </c>
      <c r="Z501" s="129">
        <v>0</v>
      </c>
      <c r="AA501" s="129">
        <v>0</v>
      </c>
      <c r="AB501" s="129">
        <v>0</v>
      </c>
      <c r="AC501" s="129">
        <v>0</v>
      </c>
      <c r="AD501" s="129">
        <v>0</v>
      </c>
      <c r="AE501" s="129">
        <v>0</v>
      </c>
      <c r="AF501" s="129">
        <v>0</v>
      </c>
      <c r="AG501" s="129">
        <v>0</v>
      </c>
      <c r="AH501" s="129">
        <v>0</v>
      </c>
      <c r="AI501" s="129">
        <v>0</v>
      </c>
      <c r="AJ501" s="129">
        <v>0</v>
      </c>
      <c r="AK501" s="129">
        <v>0</v>
      </c>
      <c r="AL501" s="129"/>
      <c r="AM501" s="129"/>
      <c r="AN501" s="129"/>
      <c r="AO501" s="129"/>
      <c r="AP501" s="129"/>
      <c r="AQ501" s="117">
        <f t="shared" si="491"/>
        <v>0</v>
      </c>
      <c r="AS501" s="228">
        <v>0</v>
      </c>
      <c r="AU501" s="148"/>
      <c r="AW501" s="142">
        <f t="shared" si="535"/>
        <v>0</v>
      </c>
      <c r="AX501" s="142">
        <f t="shared" si="561"/>
        <v>0</v>
      </c>
      <c r="AY501" s="142">
        <f t="shared" si="562"/>
        <v>0</v>
      </c>
      <c r="AZ501" s="142">
        <f t="shared" si="563"/>
        <v>0</v>
      </c>
      <c r="BA501" s="142">
        <f t="shared" si="564"/>
        <v>0</v>
      </c>
      <c r="BB501" s="142">
        <f t="shared" si="565"/>
        <v>0</v>
      </c>
      <c r="BC501" s="142">
        <f t="shared" si="566"/>
        <v>0</v>
      </c>
      <c r="BD501" s="142">
        <f t="shared" si="567"/>
        <v>0</v>
      </c>
      <c r="BE501" s="142">
        <f t="shared" si="568"/>
        <v>0</v>
      </c>
      <c r="BF501" s="142">
        <f t="shared" si="569"/>
        <v>0</v>
      </c>
      <c r="BG501" s="142">
        <f t="shared" si="570"/>
        <v>0</v>
      </c>
      <c r="BH501" s="142">
        <f t="shared" si="571"/>
        <v>0</v>
      </c>
      <c r="BI501" s="142">
        <f t="shared" si="572"/>
        <v>0</v>
      </c>
      <c r="BJ501" s="142">
        <f t="shared" si="573"/>
        <v>0</v>
      </c>
      <c r="BK501" s="142">
        <f t="shared" si="574"/>
        <v>0</v>
      </c>
      <c r="BL501" s="142">
        <f t="shared" si="575"/>
        <v>0</v>
      </c>
      <c r="BM501" s="142">
        <f t="shared" si="536"/>
        <v>0</v>
      </c>
      <c r="BN501" s="142">
        <f t="shared" si="537"/>
        <v>0</v>
      </c>
      <c r="BO501" s="142">
        <f t="shared" si="538"/>
        <v>0</v>
      </c>
      <c r="BP501" s="142">
        <f t="shared" si="539"/>
        <v>0</v>
      </c>
      <c r="BQ501" s="142">
        <f t="shared" si="540"/>
        <v>0</v>
      </c>
      <c r="BR501" s="142">
        <f t="shared" si="541"/>
        <v>0</v>
      </c>
      <c r="BS501" s="142">
        <f t="shared" si="542"/>
        <v>0</v>
      </c>
      <c r="BT501" s="142">
        <f t="shared" si="543"/>
        <v>0</v>
      </c>
      <c r="BU501" s="142">
        <f t="shared" si="544"/>
        <v>0</v>
      </c>
      <c r="BV501" s="142">
        <f t="shared" si="545"/>
        <v>0</v>
      </c>
      <c r="BW501" s="142">
        <f t="shared" si="546"/>
        <v>0</v>
      </c>
      <c r="BX501" s="142">
        <f t="shared" si="547"/>
        <v>0</v>
      </c>
      <c r="BY501" s="142">
        <f t="shared" si="548"/>
        <v>0</v>
      </c>
      <c r="BZ501" s="142">
        <f t="shared" si="549"/>
        <v>0</v>
      </c>
      <c r="CA501" s="142">
        <f t="shared" si="550"/>
        <v>0</v>
      </c>
      <c r="CB501" s="142">
        <f t="shared" si="551"/>
        <v>0</v>
      </c>
      <c r="CC501" s="142">
        <f t="shared" si="552"/>
        <v>0</v>
      </c>
      <c r="CD501" s="142">
        <f t="shared" si="553"/>
        <v>0</v>
      </c>
      <c r="CE501" s="142">
        <f t="shared" si="554"/>
        <v>0</v>
      </c>
      <c r="CF501" s="142">
        <f t="shared" si="555"/>
        <v>0</v>
      </c>
      <c r="CG501" s="142">
        <f t="shared" si="556"/>
        <v>0</v>
      </c>
      <c r="CH501" s="142">
        <f t="shared" si="557"/>
        <v>0</v>
      </c>
      <c r="CI501" s="142">
        <f t="shared" si="558"/>
        <v>0</v>
      </c>
      <c r="CJ501" s="142">
        <f t="shared" si="559"/>
        <v>0</v>
      </c>
      <c r="CK501" s="142">
        <f t="shared" si="560"/>
        <v>0</v>
      </c>
    </row>
    <row r="502" spans="2:89" x14ac:dyDescent="0.2">
      <c r="B502" s="145" t="str">
        <f>B307</f>
        <v>Total</v>
      </c>
      <c r="C502" s="192">
        <f>SUM(C445:C459,C461:C475,C477:C491,C493:C501)</f>
        <v>6052</v>
      </c>
      <c r="D502" s="192">
        <f t="shared" ref="D502" si="576">SUM(D445:D459,D461:D475,D477:D491,D493:D501)</f>
        <v>15942</v>
      </c>
      <c r="E502" s="192">
        <f t="shared" ref="E502" si="577">SUM(E445:E459,E461:E475,E477:E491,E493:E501)</f>
        <v>1097178</v>
      </c>
      <c r="F502" s="192">
        <f t="shared" ref="F502" si="578">SUM(F445:F459,F461:F475,F477:F491,F493:F501)</f>
        <v>749616</v>
      </c>
      <c r="G502" s="192">
        <f t="shared" ref="G502" si="579">SUM(G445:G459,G461:G475,G477:G491,G493:G501)</f>
        <v>180456</v>
      </c>
      <c r="H502" s="192">
        <f t="shared" ref="H502" si="580">SUM(H445:H459,H461:H475,H477:H491,H493:H501)</f>
        <v>1107121</v>
      </c>
      <c r="I502" s="192">
        <f t="shared" ref="I502" si="581">SUM(I445:I459,I461:I475,I477:I491,I493:I501)</f>
        <v>3008</v>
      </c>
      <c r="J502" s="192">
        <f t="shared" ref="J502" si="582">SUM(J445:J459,J461:J475,J477:J491,J493:J501)</f>
        <v>5930</v>
      </c>
      <c r="K502" s="192">
        <f t="shared" ref="K502" si="583">SUM(K445:K459,K461:K475,K477:K491,K493:K501)</f>
        <v>83</v>
      </c>
      <c r="L502" s="192">
        <f t="shared" ref="L502" si="584">SUM(L445:L459,L461:L475,L477:L491,L493:L501)</f>
        <v>367314</v>
      </c>
      <c r="M502" s="192">
        <f t="shared" ref="M502" si="585">SUM(M445:M459,M461:M475,M477:M491,M493:M501)</f>
        <v>424</v>
      </c>
      <c r="N502" s="192">
        <f t="shared" ref="N502" si="586">SUM(N445:N459,N461:N475,N477:N491,N493:N501)</f>
        <v>79772</v>
      </c>
      <c r="O502" s="192">
        <f t="shared" ref="O502" si="587">SUM(O445:O459,O461:O475,O477:O491,O493:O501)</f>
        <v>11678</v>
      </c>
      <c r="P502" s="192">
        <f t="shared" ref="P502" si="588">SUM(P445:P459,P461:P475,P477:P491,P493:P501)</f>
        <v>18173</v>
      </c>
      <c r="Q502" s="192">
        <f t="shared" ref="Q502" si="589">SUM(Q445:Q459,Q461:Q475,Q477:Q491,Q493:Q501)</f>
        <v>229801</v>
      </c>
      <c r="R502" s="192">
        <f t="shared" ref="R502" si="590">SUM(R445:R459,R461:R475,R477:R491,R493:R501)</f>
        <v>500744</v>
      </c>
      <c r="S502" s="192">
        <f t="shared" ref="S502" si="591">SUM(S445:S459,S461:S475,S477:S491,S493:S501)</f>
        <v>0</v>
      </c>
      <c r="T502" s="192">
        <f t="shared" ref="T502" si="592">SUM(T445:T459,T461:T475,T477:T491,T493:T501)</f>
        <v>17534</v>
      </c>
      <c r="U502" s="192">
        <f t="shared" ref="U502" si="593">SUM(U445:U459,U461:U475,U477:U491,U493:U501)</f>
        <v>9724</v>
      </c>
      <c r="V502" s="192">
        <f t="shared" ref="V502" si="594">SUM(V445:V459,V461:V475,V477:V491,V493:V501)</f>
        <v>2</v>
      </c>
      <c r="W502" s="192">
        <f t="shared" ref="W502" si="595">SUM(W445:W459,W461:W475,W477:W491,W493:W501)</f>
        <v>0</v>
      </c>
      <c r="X502" s="192">
        <f t="shared" ref="X502" si="596">SUM(X445:X459,X461:X475,X477:X491,X493:X501)</f>
        <v>46687</v>
      </c>
      <c r="Y502" s="192">
        <f t="shared" ref="Y502" si="597">SUM(Y445:Y459,Y461:Y475,Y477:Y491,Y493:Y501)</f>
        <v>99931</v>
      </c>
      <c r="Z502" s="192">
        <f t="shared" ref="Z502" si="598">SUM(Z445:Z459,Z461:Z475,Z477:Z491,Z493:Z501)</f>
        <v>912137</v>
      </c>
      <c r="AA502" s="192">
        <f t="shared" ref="AA502" si="599">SUM(AA445:AA459,AA461:AA475,AA477:AA491,AA493:AA501)</f>
        <v>690775</v>
      </c>
      <c r="AB502" s="192">
        <f t="shared" ref="AB502" si="600">SUM(AB445:AB459,AB461:AB475,AB477:AB491,AB493:AB501)</f>
        <v>26540</v>
      </c>
      <c r="AC502" s="192">
        <f t="shared" ref="AC502" si="601">SUM(AC445:AC459,AC461:AC475,AC477:AC491,AC493:AC501)</f>
        <v>89099</v>
      </c>
      <c r="AD502" s="192">
        <f t="shared" ref="AD502" si="602">SUM(AD445:AD459,AD461:AD475,AD477:AD491,AD493:AD501)</f>
        <v>78073</v>
      </c>
      <c r="AE502" s="192">
        <f t="shared" ref="AE502" si="603">SUM(AE445:AE459,AE461:AE475,AE477:AE491,AE493:AE501)</f>
        <v>24348</v>
      </c>
      <c r="AF502" s="192">
        <f t="shared" ref="AF502" si="604">SUM(AF445:AF459,AF461:AF475,AF477:AF491,AF493:AF501)</f>
        <v>36</v>
      </c>
      <c r="AG502" s="192">
        <f t="shared" ref="AG502" si="605">SUM(AG445:AG459,AG461:AG475,AG477:AG491,AG493:AG501)</f>
        <v>22376</v>
      </c>
      <c r="AH502" s="192">
        <f t="shared" ref="AH502" si="606">SUM(AH445:AH459,AH461:AH475,AH477:AH491,AH493:AH501)</f>
        <v>350209</v>
      </c>
      <c r="AI502" s="192">
        <f t="shared" ref="AI502" si="607">SUM(AI445:AI459,AI461:AI475,AI477:AI491,AI493:AI501)</f>
        <v>44040</v>
      </c>
      <c r="AJ502" s="192">
        <f t="shared" ref="AJ502" si="608">SUM(AJ445:AJ459,AJ461:AJ475,AJ477:AJ491,AJ493:AJ501)</f>
        <v>8446</v>
      </c>
      <c r="AK502" s="192">
        <f t="shared" ref="AK502" si="609">SUM(AK445:AK459,AK461:AK475,AK477:AK491,AK493:AK501)</f>
        <v>364015</v>
      </c>
      <c r="AL502" s="192">
        <f t="shared" ref="AL502" si="610">SUM(AL445:AL459,AL461:AL475,AL477:AL491,AL493:AL501)</f>
        <v>0</v>
      </c>
      <c r="AM502" s="192">
        <f t="shared" ref="AM502" si="611">SUM(AM445:AM459,AM461:AM475,AM477:AM491,AM493:AM501)</f>
        <v>0</v>
      </c>
      <c r="AN502" s="192">
        <f t="shared" ref="AN502" si="612">SUM(AN445:AN459,AN461:AN475,AN477:AN491,AN493:AN501)</f>
        <v>0</v>
      </c>
      <c r="AO502" s="192">
        <f t="shared" ref="AO502" si="613">SUM(AO445:AO459,AO461:AO475,AO477:AO491,AO493:AO501)</f>
        <v>0</v>
      </c>
      <c r="AP502" s="192">
        <f t="shared" ref="AP502" si="614">SUM(AP445:AP459,AP461:AP475,AP477:AP491,AP493:AP501)</f>
        <v>0</v>
      </c>
      <c r="AQ502" s="118">
        <f t="shared" si="491"/>
        <v>7157264</v>
      </c>
      <c r="AS502" s="192">
        <v>6730240</v>
      </c>
      <c r="AU502" s="206"/>
      <c r="AW502" s="142">
        <f t="shared" si="535"/>
        <v>0</v>
      </c>
      <c r="AX502" s="142">
        <f t="shared" si="561"/>
        <v>0</v>
      </c>
      <c r="AY502" s="142">
        <f t="shared" si="562"/>
        <v>0</v>
      </c>
      <c r="AZ502" s="142">
        <f t="shared" si="563"/>
        <v>0</v>
      </c>
      <c r="BA502" s="142">
        <f t="shared" si="564"/>
        <v>0</v>
      </c>
      <c r="BB502" s="142">
        <f t="shared" si="565"/>
        <v>0</v>
      </c>
      <c r="BC502" s="142">
        <f t="shared" si="566"/>
        <v>0</v>
      </c>
      <c r="BD502" s="142">
        <f t="shared" si="567"/>
        <v>0</v>
      </c>
      <c r="BE502" s="142">
        <f t="shared" si="568"/>
        <v>0</v>
      </c>
      <c r="BF502" s="142">
        <f t="shared" si="569"/>
        <v>0</v>
      </c>
      <c r="BG502" s="142">
        <f t="shared" si="570"/>
        <v>0</v>
      </c>
      <c r="BH502" s="142">
        <f t="shared" si="571"/>
        <v>0</v>
      </c>
      <c r="BI502" s="142">
        <f t="shared" si="572"/>
        <v>0</v>
      </c>
      <c r="BJ502" s="142">
        <f t="shared" si="573"/>
        <v>0</v>
      </c>
      <c r="BK502" s="142">
        <f t="shared" si="574"/>
        <v>0</v>
      </c>
      <c r="BL502" s="142">
        <f t="shared" si="575"/>
        <v>0</v>
      </c>
      <c r="BM502" s="142">
        <f t="shared" si="536"/>
        <v>0</v>
      </c>
      <c r="BN502" s="142">
        <f t="shared" si="537"/>
        <v>0</v>
      </c>
      <c r="BO502" s="142">
        <f t="shared" si="538"/>
        <v>0</v>
      </c>
      <c r="BP502" s="142">
        <f t="shared" si="539"/>
        <v>0</v>
      </c>
      <c r="BQ502" s="142">
        <f t="shared" si="540"/>
        <v>0</v>
      </c>
      <c r="BR502" s="142">
        <f t="shared" si="541"/>
        <v>0</v>
      </c>
      <c r="BS502" s="142">
        <f t="shared" si="542"/>
        <v>0</v>
      </c>
      <c r="BT502" s="142">
        <f t="shared" si="543"/>
        <v>0</v>
      </c>
      <c r="BU502" s="142">
        <f t="shared" si="544"/>
        <v>0</v>
      </c>
      <c r="BV502" s="142">
        <f t="shared" si="545"/>
        <v>0</v>
      </c>
      <c r="BW502" s="142">
        <f t="shared" si="546"/>
        <v>0</v>
      </c>
      <c r="BX502" s="142">
        <f t="shared" si="547"/>
        <v>0</v>
      </c>
      <c r="BY502" s="142">
        <f t="shared" si="548"/>
        <v>0</v>
      </c>
      <c r="BZ502" s="142">
        <f t="shared" si="549"/>
        <v>0</v>
      </c>
      <c r="CA502" s="142">
        <f t="shared" si="550"/>
        <v>0</v>
      </c>
      <c r="CB502" s="142">
        <f t="shared" si="551"/>
        <v>0</v>
      </c>
      <c r="CC502" s="142">
        <f t="shared" si="552"/>
        <v>0</v>
      </c>
      <c r="CD502" s="142">
        <f t="shared" si="553"/>
        <v>0</v>
      </c>
      <c r="CE502" s="142">
        <f t="shared" si="554"/>
        <v>0</v>
      </c>
      <c r="CF502" s="142">
        <f t="shared" si="555"/>
        <v>0</v>
      </c>
      <c r="CG502" s="142">
        <f t="shared" si="556"/>
        <v>0</v>
      </c>
      <c r="CH502" s="142">
        <f t="shared" si="557"/>
        <v>0</v>
      </c>
      <c r="CI502" s="142">
        <f t="shared" si="558"/>
        <v>0</v>
      </c>
      <c r="CJ502" s="142">
        <f t="shared" si="559"/>
        <v>0</v>
      </c>
      <c r="CK502" s="142">
        <f t="shared" si="560"/>
        <v>0</v>
      </c>
    </row>
    <row r="504" spans="2:89" x14ac:dyDescent="0.2"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1"/>
      <c r="Y504" s="181"/>
      <c r="Z504" s="181"/>
      <c r="AA504" s="181"/>
      <c r="AB504" s="181"/>
      <c r="AC504" s="181"/>
      <c r="AD504" s="181"/>
      <c r="AE504" s="181"/>
      <c r="AF504" s="181"/>
      <c r="AG504" s="181"/>
    </row>
    <row r="505" spans="2:89" ht="18.75" customHeight="1" x14ac:dyDescent="0.2">
      <c r="B505" s="286" t="s">
        <v>419</v>
      </c>
      <c r="C505" s="287"/>
      <c r="D505" s="287"/>
      <c r="E505" s="287"/>
      <c r="F505" s="287"/>
      <c r="G505" s="287"/>
      <c r="H505" s="287"/>
      <c r="I505" s="287"/>
      <c r="J505" s="287"/>
      <c r="K505" s="287"/>
      <c r="L505" s="287"/>
      <c r="M505" s="287"/>
      <c r="N505" s="287"/>
      <c r="O505" s="287"/>
      <c r="P505" s="287"/>
      <c r="Q505" s="287"/>
      <c r="R505" s="287"/>
      <c r="S505" s="287"/>
      <c r="T505" s="287"/>
      <c r="U505" s="287"/>
      <c r="V505" s="287"/>
      <c r="W505" s="287"/>
      <c r="X505" s="287"/>
      <c r="Y505" s="287"/>
      <c r="Z505" s="287"/>
      <c r="AA505" s="287"/>
      <c r="AB505" s="287"/>
      <c r="AC505" s="287"/>
      <c r="AD505" s="287"/>
      <c r="AE505" s="287"/>
      <c r="AF505" s="287"/>
      <c r="AG505" s="287"/>
      <c r="AH505" s="287"/>
      <c r="AI505" s="287"/>
      <c r="AJ505" s="287"/>
      <c r="AK505" s="287"/>
      <c r="AL505" s="287"/>
      <c r="AM505" s="287"/>
      <c r="AN505" s="287"/>
      <c r="AO505" s="287"/>
      <c r="AP505" s="287"/>
      <c r="AQ505" s="288"/>
    </row>
    <row r="506" spans="2:89" s="165" customFormat="1" x14ac:dyDescent="0.2">
      <c r="B506" s="167"/>
      <c r="C506" s="160">
        <f>COUNTIF($C$507:$AP$507,C507)</f>
        <v>1</v>
      </c>
      <c r="D506" s="160">
        <f t="shared" ref="D506:AP506" si="615">COUNTIF($C$507:$AP$507,D507)</f>
        <v>1</v>
      </c>
      <c r="E506" s="160">
        <f t="shared" si="615"/>
        <v>1</v>
      </c>
      <c r="F506" s="160">
        <f t="shared" si="615"/>
        <v>1</v>
      </c>
      <c r="G506" s="160">
        <f t="shared" si="615"/>
        <v>1</v>
      </c>
      <c r="H506" s="160">
        <f t="shared" si="615"/>
        <v>1</v>
      </c>
      <c r="I506" s="160">
        <f t="shared" si="615"/>
        <v>1</v>
      </c>
      <c r="J506" s="160">
        <f t="shared" si="615"/>
        <v>1</v>
      </c>
      <c r="K506" s="160">
        <f t="shared" si="615"/>
        <v>1</v>
      </c>
      <c r="L506" s="160">
        <f t="shared" si="615"/>
        <v>1</v>
      </c>
      <c r="M506" s="160">
        <f t="shared" si="615"/>
        <v>1</v>
      </c>
      <c r="N506" s="160">
        <f t="shared" si="615"/>
        <v>1</v>
      </c>
      <c r="O506" s="160">
        <f t="shared" si="615"/>
        <v>1</v>
      </c>
      <c r="P506" s="160">
        <f t="shared" si="615"/>
        <v>1</v>
      </c>
      <c r="Q506" s="160">
        <f t="shared" si="615"/>
        <v>1</v>
      </c>
      <c r="R506" s="160">
        <f t="shared" si="615"/>
        <v>1</v>
      </c>
      <c r="S506" s="160">
        <f t="shared" si="615"/>
        <v>7</v>
      </c>
      <c r="T506" s="160">
        <f t="shared" si="615"/>
        <v>1</v>
      </c>
      <c r="U506" s="160">
        <f t="shared" si="615"/>
        <v>1</v>
      </c>
      <c r="V506" s="160">
        <f t="shared" si="615"/>
        <v>1</v>
      </c>
      <c r="W506" s="160">
        <f t="shared" si="615"/>
        <v>7</v>
      </c>
      <c r="X506" s="160">
        <f t="shared" si="615"/>
        <v>1</v>
      </c>
      <c r="Y506" s="160">
        <f t="shared" si="615"/>
        <v>1</v>
      </c>
      <c r="Z506" s="160">
        <f t="shared" si="615"/>
        <v>1</v>
      </c>
      <c r="AA506" s="160">
        <f t="shared" si="615"/>
        <v>1</v>
      </c>
      <c r="AB506" s="160">
        <f t="shared" si="615"/>
        <v>1</v>
      </c>
      <c r="AC506" s="160">
        <f t="shared" si="615"/>
        <v>1</v>
      </c>
      <c r="AD506" s="160">
        <f t="shared" si="615"/>
        <v>1</v>
      </c>
      <c r="AE506" s="160">
        <f t="shared" si="615"/>
        <v>1</v>
      </c>
      <c r="AF506" s="160">
        <f t="shared" si="615"/>
        <v>1</v>
      </c>
      <c r="AG506" s="160">
        <f t="shared" si="615"/>
        <v>1</v>
      </c>
      <c r="AH506" s="160">
        <f t="shared" si="615"/>
        <v>1</v>
      </c>
      <c r="AI506" s="160">
        <f t="shared" si="615"/>
        <v>1</v>
      </c>
      <c r="AJ506" s="160">
        <f t="shared" si="615"/>
        <v>1</v>
      </c>
      <c r="AK506" s="160">
        <f t="shared" si="615"/>
        <v>1</v>
      </c>
      <c r="AL506" s="160">
        <f t="shared" si="615"/>
        <v>7</v>
      </c>
      <c r="AM506" s="160">
        <f t="shared" si="615"/>
        <v>7</v>
      </c>
      <c r="AN506" s="160">
        <f t="shared" si="615"/>
        <v>7</v>
      </c>
      <c r="AO506" s="160">
        <f t="shared" si="615"/>
        <v>7</v>
      </c>
      <c r="AP506" s="160">
        <f t="shared" si="615"/>
        <v>7</v>
      </c>
      <c r="AQ506" s="167"/>
      <c r="AU506" s="159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207"/>
      <c r="BN506" s="207"/>
      <c r="BO506" s="207"/>
      <c r="BP506" s="207"/>
      <c r="BQ506" s="207"/>
      <c r="BR506" s="207"/>
      <c r="BS506" s="207"/>
      <c r="BT506" s="207"/>
      <c r="BU506" s="207"/>
      <c r="BV506" s="207"/>
      <c r="BW506" s="207"/>
      <c r="BX506" s="207"/>
      <c r="BY506" s="207"/>
      <c r="BZ506" s="207"/>
      <c r="CA506" s="207"/>
      <c r="CB506" s="207"/>
      <c r="CC506" s="207"/>
      <c r="CD506" s="207"/>
      <c r="CE506" s="207"/>
      <c r="CF506" s="207"/>
      <c r="CG506" s="207"/>
      <c r="CH506" s="207"/>
      <c r="CI506" s="207"/>
      <c r="CJ506" s="207"/>
      <c r="CK506" s="207"/>
    </row>
    <row r="507" spans="2:89" s="165" customFormat="1" hidden="1" x14ac:dyDescent="0.2">
      <c r="B507" s="159"/>
      <c r="C507" s="158">
        <f>SUM(C509:C566)</f>
        <v>22952287</v>
      </c>
      <c r="D507" s="158">
        <f t="shared" ref="D507:AP507" si="616">SUM(D509:D566)</f>
        <v>527104</v>
      </c>
      <c r="E507" s="158">
        <f t="shared" si="616"/>
        <v>13903937</v>
      </c>
      <c r="F507" s="158">
        <f t="shared" si="616"/>
        <v>13020283</v>
      </c>
      <c r="G507" s="158">
        <f t="shared" si="616"/>
        <v>115373620</v>
      </c>
      <c r="H507" s="158">
        <f t="shared" si="616"/>
        <v>11804897</v>
      </c>
      <c r="I507" s="158">
        <f t="shared" si="616"/>
        <v>2261773</v>
      </c>
      <c r="J507" s="158">
        <f t="shared" si="616"/>
        <v>38989244</v>
      </c>
      <c r="K507" s="158">
        <f t="shared" si="616"/>
        <v>2283507</v>
      </c>
      <c r="L507" s="158">
        <f t="shared" si="616"/>
        <v>50672224</v>
      </c>
      <c r="M507" s="158">
        <f t="shared" si="616"/>
        <v>397932</v>
      </c>
      <c r="N507" s="158">
        <f t="shared" si="616"/>
        <v>2583652</v>
      </c>
      <c r="O507" s="158">
        <f t="shared" si="616"/>
        <v>8196539</v>
      </c>
      <c r="P507" s="158">
        <f t="shared" si="616"/>
        <v>713489</v>
      </c>
      <c r="Q507" s="158">
        <f t="shared" si="616"/>
        <v>93991964</v>
      </c>
      <c r="R507" s="158">
        <f t="shared" si="616"/>
        <v>154103697</v>
      </c>
      <c r="S507" s="158">
        <f t="shared" si="616"/>
        <v>0</v>
      </c>
      <c r="T507" s="158">
        <f t="shared" si="616"/>
        <v>20548842</v>
      </c>
      <c r="U507" s="158">
        <f t="shared" si="616"/>
        <v>1565264</v>
      </c>
      <c r="V507" s="158">
        <f t="shared" si="616"/>
        <v>97</v>
      </c>
      <c r="W507" s="158">
        <f t="shared" si="616"/>
        <v>0</v>
      </c>
      <c r="X507" s="158">
        <f t="shared" si="616"/>
        <v>4732826</v>
      </c>
      <c r="Y507" s="158">
        <f t="shared" si="616"/>
        <v>1853586</v>
      </c>
      <c r="Z507" s="158">
        <f t="shared" si="616"/>
        <v>138490805</v>
      </c>
      <c r="AA507" s="158">
        <f t="shared" si="616"/>
        <v>12150511</v>
      </c>
      <c r="AB507" s="158">
        <f t="shared" si="616"/>
        <v>33306993</v>
      </c>
      <c r="AC507" s="158">
        <f t="shared" si="616"/>
        <v>88751292</v>
      </c>
      <c r="AD507" s="158">
        <f t="shared" si="616"/>
        <v>56435406</v>
      </c>
      <c r="AE507" s="158">
        <f t="shared" si="616"/>
        <v>6993764</v>
      </c>
      <c r="AF507" s="158">
        <f t="shared" si="616"/>
        <v>24686870</v>
      </c>
      <c r="AG507" s="158">
        <f t="shared" si="616"/>
        <v>14291697</v>
      </c>
      <c r="AH507" s="158">
        <f t="shared" si="616"/>
        <v>60139160</v>
      </c>
      <c r="AI507" s="158">
        <f t="shared" si="616"/>
        <v>25438891</v>
      </c>
      <c r="AJ507" s="158">
        <f t="shared" si="616"/>
        <v>9538357</v>
      </c>
      <c r="AK507" s="158">
        <f t="shared" si="616"/>
        <v>3638743</v>
      </c>
      <c r="AL507" s="158">
        <f t="shared" si="616"/>
        <v>0</v>
      </c>
      <c r="AM507" s="158">
        <f t="shared" si="616"/>
        <v>0</v>
      </c>
      <c r="AN507" s="158">
        <f t="shared" si="616"/>
        <v>0</v>
      </c>
      <c r="AO507" s="158">
        <f t="shared" si="616"/>
        <v>0</v>
      </c>
      <c r="AP507" s="158">
        <f t="shared" si="616"/>
        <v>0</v>
      </c>
      <c r="AQ507" s="159"/>
      <c r="AU507" s="159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207"/>
      <c r="BN507" s="207"/>
      <c r="BO507" s="207"/>
      <c r="BP507" s="207"/>
      <c r="BQ507" s="207"/>
      <c r="BR507" s="207"/>
      <c r="BS507" s="207"/>
      <c r="BT507" s="207"/>
      <c r="BU507" s="207"/>
      <c r="BV507" s="207"/>
      <c r="BW507" s="207"/>
      <c r="BX507" s="207"/>
      <c r="BY507" s="207"/>
      <c r="BZ507" s="207"/>
      <c r="CA507" s="207"/>
      <c r="CB507" s="207"/>
      <c r="CC507" s="207"/>
      <c r="CD507" s="207"/>
      <c r="CE507" s="207"/>
      <c r="CF507" s="207"/>
      <c r="CG507" s="207"/>
      <c r="CH507" s="207"/>
      <c r="CI507" s="207"/>
      <c r="CJ507" s="207"/>
      <c r="CK507" s="207"/>
    </row>
    <row r="508" spans="2:89" s="172" customFormat="1" ht="22.5" x14ac:dyDescent="0.2">
      <c r="B508" s="122"/>
      <c r="C508" s="122" t="str">
        <f>C7</f>
        <v>4 Life Seguros</v>
      </c>
      <c r="D508" s="122" t="str">
        <f t="shared" ref="D508:AQ508" si="617">D7</f>
        <v>Alemana Seguros</v>
      </c>
      <c r="E508" s="122" t="str">
        <f t="shared" si="617"/>
        <v>BanChile</v>
      </c>
      <c r="F508" s="122" t="str">
        <f t="shared" si="617"/>
        <v>BCI Seguros Vida</v>
      </c>
      <c r="G508" s="122" t="str">
        <f t="shared" si="617"/>
        <v>BICE Vida</v>
      </c>
      <c r="H508" s="122" t="str">
        <f t="shared" si="617"/>
        <v>BNP Paribas Cardif</v>
      </c>
      <c r="I508" s="122" t="str">
        <f t="shared" si="617"/>
        <v>Bupa</v>
      </c>
      <c r="J508" s="122" t="str">
        <f t="shared" si="617"/>
        <v>Cámara</v>
      </c>
      <c r="K508" s="122" t="str">
        <f t="shared" si="617"/>
        <v>CF Seguros de Vida</v>
      </c>
      <c r="L508" s="122" t="str">
        <f t="shared" si="617"/>
        <v>Chilena Consolidada</v>
      </c>
      <c r="M508" s="122" t="str">
        <f t="shared" si="617"/>
        <v>Chubb Vida</v>
      </c>
      <c r="N508" s="122" t="str">
        <f t="shared" si="617"/>
        <v>CLC</v>
      </c>
      <c r="O508" s="122" t="str">
        <f t="shared" si="617"/>
        <v>CN Life</v>
      </c>
      <c r="P508" s="122" t="str">
        <f t="shared" si="617"/>
        <v>Colmena Seguros</v>
      </c>
      <c r="Q508" s="122" t="str">
        <f t="shared" si="617"/>
        <v>Confuturo</v>
      </c>
      <c r="R508" s="122" t="str">
        <f t="shared" si="617"/>
        <v>Consorcio Nacional</v>
      </c>
      <c r="S508" s="122" t="str">
        <f t="shared" si="617"/>
        <v>Divina Pastora</v>
      </c>
      <c r="T508" s="122" t="str">
        <f t="shared" si="617"/>
        <v>EuroAmérica</v>
      </c>
      <c r="U508" s="122" t="str">
        <f t="shared" si="617"/>
        <v>HDI Vida</v>
      </c>
      <c r="V508" s="122" t="str">
        <f t="shared" si="617"/>
        <v>Huelen</v>
      </c>
      <c r="W508" s="122" t="str">
        <f t="shared" si="617"/>
        <v>M. de Carabineros</v>
      </c>
      <c r="X508" s="122" t="str">
        <f t="shared" si="617"/>
        <v>M. del Ej. y Av.</v>
      </c>
      <c r="Y508" s="122" t="str">
        <f t="shared" si="617"/>
        <v>Mapfre Vida</v>
      </c>
      <c r="Z508" s="122" t="str">
        <f t="shared" si="617"/>
        <v>MetLife</v>
      </c>
      <c r="AA508" s="122" t="str">
        <f t="shared" si="617"/>
        <v>Mutual de Seguros</v>
      </c>
      <c r="AB508" s="122" t="str">
        <f t="shared" si="617"/>
        <v>Ohio National</v>
      </c>
      <c r="AC508" s="122" t="str">
        <f t="shared" si="617"/>
        <v>Penta Vida</v>
      </c>
      <c r="AD508" s="122" t="str">
        <f t="shared" si="617"/>
        <v>Principal</v>
      </c>
      <c r="AE508" s="122" t="str">
        <f t="shared" si="617"/>
        <v>Renta Nacional</v>
      </c>
      <c r="AF508" s="122" t="str">
        <f t="shared" si="617"/>
        <v>Rigel</v>
      </c>
      <c r="AG508" s="122" t="str">
        <f t="shared" si="617"/>
        <v>Save Seguros</v>
      </c>
      <c r="AH508" s="122" t="str">
        <f t="shared" si="617"/>
        <v>Security Previsión</v>
      </c>
      <c r="AI508" s="122" t="str">
        <f t="shared" si="617"/>
        <v>Sura</v>
      </c>
      <c r="AJ508" s="122" t="str">
        <f t="shared" si="617"/>
        <v>Suramericana</v>
      </c>
      <c r="AK508" s="122" t="str">
        <f t="shared" si="617"/>
        <v>Zurich Santander</v>
      </c>
      <c r="AL508" s="122">
        <f t="shared" si="617"/>
        <v>0</v>
      </c>
      <c r="AM508" s="122">
        <f t="shared" si="617"/>
        <v>0</v>
      </c>
      <c r="AN508" s="122">
        <f t="shared" si="617"/>
        <v>0</v>
      </c>
      <c r="AO508" s="122">
        <f t="shared" si="617"/>
        <v>0</v>
      </c>
      <c r="AP508" s="122">
        <f t="shared" si="617"/>
        <v>0</v>
      </c>
      <c r="AQ508" s="122" t="str">
        <f t="shared" si="617"/>
        <v>Mercado</v>
      </c>
      <c r="AS508" s="283" t="s">
        <v>296</v>
      </c>
      <c r="AT508" s="284"/>
      <c r="AU508" s="285"/>
      <c r="AW508" s="232"/>
      <c r="AX508" s="232"/>
      <c r="AY508" s="232"/>
      <c r="AZ508" s="232"/>
      <c r="BA508" s="232"/>
      <c r="BB508" s="232"/>
      <c r="BC508" s="232"/>
      <c r="BD508" s="232"/>
      <c r="BE508" s="232"/>
      <c r="BF508" s="232"/>
      <c r="BG508" s="232"/>
      <c r="BH508" s="232"/>
      <c r="BI508" s="232"/>
      <c r="BJ508" s="232"/>
      <c r="BK508" s="232"/>
      <c r="BL508" s="232"/>
      <c r="BM508" s="232"/>
      <c r="BN508" s="232"/>
      <c r="BO508" s="232"/>
      <c r="BP508" s="232"/>
      <c r="BQ508" s="232"/>
      <c r="BR508" s="232"/>
      <c r="BS508" s="232"/>
      <c r="BT508" s="232"/>
      <c r="BU508" s="232"/>
      <c r="BV508" s="232"/>
      <c r="BW508" s="232"/>
      <c r="BX508" s="232"/>
      <c r="BY508" s="232"/>
      <c r="BZ508" s="232"/>
      <c r="CA508" s="232"/>
      <c r="CB508" s="232"/>
      <c r="CC508" s="232"/>
      <c r="CD508" s="232"/>
      <c r="CE508" s="232"/>
      <c r="CF508" s="232"/>
      <c r="CG508" s="232"/>
      <c r="CH508" s="232"/>
      <c r="CI508" s="232"/>
      <c r="CJ508" s="232"/>
      <c r="CK508" s="232"/>
    </row>
    <row r="509" spans="2:89" x14ac:dyDescent="0.2">
      <c r="B509" s="136" t="str">
        <f>B314</f>
        <v>Individuales</v>
      </c>
      <c r="C509" s="126"/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  <c r="Z509" s="126"/>
      <c r="AA509" s="126"/>
      <c r="AB509" s="126"/>
      <c r="AC509" s="126"/>
      <c r="AD509" s="126"/>
      <c r="AE509" s="126"/>
      <c r="AF509" s="126"/>
      <c r="AG509" s="126"/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23"/>
      <c r="AS509" s="229"/>
      <c r="AT509" s="229"/>
      <c r="AU509" s="126"/>
    </row>
    <row r="510" spans="2:89" x14ac:dyDescent="0.2">
      <c r="B510" s="144" t="str">
        <f t="shared" ref="B510:B566" si="618">B315</f>
        <v>101. Vida Entera</v>
      </c>
      <c r="C510" s="243">
        <v>0</v>
      </c>
      <c r="D510" s="243">
        <v>0</v>
      </c>
      <c r="E510" s="243">
        <v>0</v>
      </c>
      <c r="F510" s="243">
        <v>0</v>
      </c>
      <c r="G510" s="243">
        <v>43506</v>
      </c>
      <c r="H510" s="243">
        <v>0</v>
      </c>
      <c r="I510" s="243">
        <v>0</v>
      </c>
      <c r="J510" s="243">
        <v>0</v>
      </c>
      <c r="K510" s="243">
        <v>0</v>
      </c>
      <c r="L510" s="243">
        <v>141237</v>
      </c>
      <c r="M510" s="243">
        <v>0</v>
      </c>
      <c r="N510" s="243">
        <v>0</v>
      </c>
      <c r="O510" s="243">
        <v>0</v>
      </c>
      <c r="P510" s="243">
        <v>0</v>
      </c>
      <c r="Q510" s="243">
        <v>0</v>
      </c>
      <c r="R510" s="243">
        <v>134269</v>
      </c>
      <c r="S510" s="129">
        <v>0</v>
      </c>
      <c r="T510" s="243">
        <v>0</v>
      </c>
      <c r="U510" s="243">
        <v>0</v>
      </c>
      <c r="V510" s="243">
        <v>0</v>
      </c>
      <c r="W510" s="243">
        <v>0</v>
      </c>
      <c r="X510" s="243">
        <v>37295</v>
      </c>
      <c r="Y510" s="243">
        <v>0</v>
      </c>
      <c r="Z510" s="243">
        <v>138994</v>
      </c>
      <c r="AA510" s="243">
        <v>148465</v>
      </c>
      <c r="AB510" s="243">
        <v>83581</v>
      </c>
      <c r="AC510" s="243">
        <v>-28</v>
      </c>
      <c r="AD510" s="243">
        <v>0</v>
      </c>
      <c r="AE510" s="243">
        <v>0</v>
      </c>
      <c r="AF510" s="243">
        <v>0</v>
      </c>
      <c r="AG510" s="243">
        <v>0</v>
      </c>
      <c r="AH510" s="243">
        <v>5501</v>
      </c>
      <c r="AI510" s="243">
        <v>29668</v>
      </c>
      <c r="AJ510" s="243">
        <v>0</v>
      </c>
      <c r="AK510" s="243">
        <v>0</v>
      </c>
      <c r="AL510" s="243"/>
      <c r="AM510" s="243"/>
      <c r="AN510" s="243"/>
      <c r="AO510" s="243"/>
      <c r="AP510" s="243"/>
      <c r="AQ510" s="117">
        <f t="shared" ref="AQ510:AQ525" si="619">SUM(C510:AP510)</f>
        <v>762488</v>
      </c>
      <c r="AS510" s="228">
        <v>517389</v>
      </c>
      <c r="AT510" s="183" t="s">
        <v>561</v>
      </c>
      <c r="AU510" s="129">
        <f>SUM(AU511:AU515)</f>
        <v>41458525</v>
      </c>
    </row>
    <row r="511" spans="2:89" x14ac:dyDescent="0.2">
      <c r="B511" s="144" t="str">
        <f t="shared" si="618"/>
        <v>102. Temporal de Vida</v>
      </c>
      <c r="C511" s="243">
        <v>0</v>
      </c>
      <c r="D511" s="243">
        <v>0</v>
      </c>
      <c r="E511" s="243">
        <v>0</v>
      </c>
      <c r="F511" s="243">
        <v>0</v>
      </c>
      <c r="G511" s="243">
        <v>13225</v>
      </c>
      <c r="H511" s="243">
        <v>0</v>
      </c>
      <c r="I511" s="243">
        <v>0</v>
      </c>
      <c r="J511" s="243">
        <v>0</v>
      </c>
      <c r="K511" s="243">
        <v>0</v>
      </c>
      <c r="L511" s="243">
        <v>186662</v>
      </c>
      <c r="M511" s="243">
        <v>0</v>
      </c>
      <c r="N511" s="243">
        <v>120</v>
      </c>
      <c r="O511" s="243">
        <v>0</v>
      </c>
      <c r="P511" s="243">
        <v>34313</v>
      </c>
      <c r="Q511" s="243">
        <v>54428</v>
      </c>
      <c r="R511" s="243">
        <v>274142</v>
      </c>
      <c r="S511" s="129">
        <v>0</v>
      </c>
      <c r="T511" s="243">
        <v>0</v>
      </c>
      <c r="U511" s="243">
        <v>15982</v>
      </c>
      <c r="V511" s="243">
        <v>0</v>
      </c>
      <c r="W511" s="243">
        <v>0</v>
      </c>
      <c r="X511" s="243">
        <v>11106</v>
      </c>
      <c r="Y511" s="243">
        <v>158764</v>
      </c>
      <c r="Z511" s="243">
        <v>309587</v>
      </c>
      <c r="AA511" s="243">
        <v>-924</v>
      </c>
      <c r="AB511" s="243">
        <v>-9720</v>
      </c>
      <c r="AC511" s="243">
        <v>475724</v>
      </c>
      <c r="AD511" s="243">
        <v>0</v>
      </c>
      <c r="AE511" s="243">
        <v>0</v>
      </c>
      <c r="AF511" s="243">
        <v>0</v>
      </c>
      <c r="AG511" s="243">
        <v>203715</v>
      </c>
      <c r="AH511" s="243">
        <v>293073</v>
      </c>
      <c r="AI511" s="243">
        <v>132388</v>
      </c>
      <c r="AJ511" s="243">
        <v>2448</v>
      </c>
      <c r="AK511" s="243">
        <v>0</v>
      </c>
      <c r="AL511" s="243"/>
      <c r="AM511" s="243"/>
      <c r="AN511" s="243"/>
      <c r="AO511" s="243"/>
      <c r="AP511" s="243"/>
      <c r="AQ511" s="117">
        <f t="shared" si="619"/>
        <v>2155033</v>
      </c>
      <c r="AS511" s="228">
        <v>427006</v>
      </c>
      <c r="AT511" s="215" t="s">
        <v>563</v>
      </c>
      <c r="AU511" s="129">
        <f>SUM(AS510,AS526,AS542)</f>
        <v>-623008</v>
      </c>
    </row>
    <row r="512" spans="2:89" x14ac:dyDescent="0.2">
      <c r="B512" s="144" t="str">
        <f t="shared" si="618"/>
        <v>103. Seguros con Cuenta Única de Inversión (CUI)</v>
      </c>
      <c r="C512" s="243">
        <v>0</v>
      </c>
      <c r="D512" s="243">
        <v>0</v>
      </c>
      <c r="E512" s="243">
        <v>0</v>
      </c>
      <c r="F512" s="243">
        <v>0</v>
      </c>
      <c r="G512" s="243">
        <v>2966685</v>
      </c>
      <c r="H512" s="243">
        <v>0</v>
      </c>
      <c r="I512" s="243">
        <v>0</v>
      </c>
      <c r="J512" s="243">
        <v>0</v>
      </c>
      <c r="K512" s="243">
        <v>0</v>
      </c>
      <c r="L512" s="243">
        <v>15330046</v>
      </c>
      <c r="M512" s="243">
        <v>0</v>
      </c>
      <c r="N512" s="243">
        <v>0</v>
      </c>
      <c r="O512" s="243">
        <v>0</v>
      </c>
      <c r="P512" s="243">
        <v>0</v>
      </c>
      <c r="Q512" s="243">
        <v>5324523</v>
      </c>
      <c r="R512" s="243">
        <v>13039870</v>
      </c>
      <c r="S512" s="129">
        <v>0</v>
      </c>
      <c r="T512" s="243">
        <v>9158</v>
      </c>
      <c r="U512" s="243">
        <v>0</v>
      </c>
      <c r="V512" s="243">
        <v>0</v>
      </c>
      <c r="W512" s="243">
        <v>0</v>
      </c>
      <c r="X512" s="243">
        <v>0</v>
      </c>
      <c r="Y512" s="243">
        <v>5541</v>
      </c>
      <c r="Z512" s="243">
        <v>5175864</v>
      </c>
      <c r="AA512" s="243">
        <v>2991955</v>
      </c>
      <c r="AB512" s="243">
        <v>243986</v>
      </c>
      <c r="AC512" s="243">
        <v>2030779</v>
      </c>
      <c r="AD512" s="243">
        <v>10366851</v>
      </c>
      <c r="AE512" s="243">
        <v>4268</v>
      </c>
      <c r="AF512" s="243">
        <v>0</v>
      </c>
      <c r="AG512" s="243">
        <v>0</v>
      </c>
      <c r="AH512" s="243">
        <v>12792694</v>
      </c>
      <c r="AI512" s="243">
        <v>18901371</v>
      </c>
      <c r="AJ512" s="243">
        <v>0</v>
      </c>
      <c r="AK512" s="243">
        <v>0</v>
      </c>
      <c r="AL512" s="243"/>
      <c r="AM512" s="243"/>
      <c r="AN512" s="243"/>
      <c r="AO512" s="243"/>
      <c r="AP512" s="243"/>
      <c r="AQ512" s="117">
        <f t="shared" si="619"/>
        <v>89183591</v>
      </c>
      <c r="AS512" s="228">
        <v>144944737</v>
      </c>
      <c r="AT512" s="215" t="s">
        <v>564</v>
      </c>
      <c r="AU512" s="129">
        <f>SUM(AS511,AS527,AS543)</f>
        <v>32726765</v>
      </c>
    </row>
    <row r="513" spans="2:47" x14ac:dyDescent="0.2">
      <c r="B513" s="144" t="str">
        <f t="shared" si="618"/>
        <v>104. Mixto o Dotal</v>
      </c>
      <c r="C513" s="243">
        <v>0</v>
      </c>
      <c r="D513" s="243">
        <v>0</v>
      </c>
      <c r="E513" s="243">
        <v>0</v>
      </c>
      <c r="F513" s="243">
        <v>0</v>
      </c>
      <c r="G513" s="243">
        <v>211474</v>
      </c>
      <c r="H513" s="243">
        <v>0</v>
      </c>
      <c r="I513" s="243">
        <v>0</v>
      </c>
      <c r="J513" s="243">
        <v>0</v>
      </c>
      <c r="K513" s="243">
        <v>0</v>
      </c>
      <c r="L513" s="243">
        <v>380483</v>
      </c>
      <c r="M513" s="243">
        <v>0</v>
      </c>
      <c r="N513" s="243">
        <v>0</v>
      </c>
      <c r="O513" s="243">
        <v>0</v>
      </c>
      <c r="P513" s="243">
        <v>0</v>
      </c>
      <c r="Q513" s="243">
        <v>-493</v>
      </c>
      <c r="R513" s="243">
        <v>383762</v>
      </c>
      <c r="S513" s="129">
        <v>0</v>
      </c>
      <c r="T513" s="243">
        <v>0</v>
      </c>
      <c r="U513" s="243">
        <v>0</v>
      </c>
      <c r="V513" s="243">
        <v>0</v>
      </c>
      <c r="W513" s="243">
        <v>0</v>
      </c>
      <c r="X513" s="243">
        <v>2198979</v>
      </c>
      <c r="Y513" s="243">
        <v>-82</v>
      </c>
      <c r="Z513" s="243">
        <v>244533</v>
      </c>
      <c r="AA513" s="243">
        <v>2213084</v>
      </c>
      <c r="AB513" s="243">
        <v>87332</v>
      </c>
      <c r="AC513" s="243">
        <v>-165</v>
      </c>
      <c r="AD513" s="243">
        <v>0</v>
      </c>
      <c r="AE513" s="243">
        <v>0</v>
      </c>
      <c r="AF513" s="243">
        <v>0</v>
      </c>
      <c r="AG513" s="243">
        <v>0</v>
      </c>
      <c r="AH513" s="243">
        <v>1091435</v>
      </c>
      <c r="AI513" s="243">
        <v>1752785</v>
      </c>
      <c r="AJ513" s="243">
        <v>0</v>
      </c>
      <c r="AK513" s="243">
        <v>0</v>
      </c>
      <c r="AL513" s="243"/>
      <c r="AM513" s="243"/>
      <c r="AN513" s="243"/>
      <c r="AO513" s="243"/>
      <c r="AP513" s="243"/>
      <c r="AQ513" s="117">
        <f t="shared" si="619"/>
        <v>8563127</v>
      </c>
      <c r="AS513" s="228">
        <v>9515513</v>
      </c>
      <c r="AT513" s="215" t="s">
        <v>569</v>
      </c>
      <c r="AU513" s="129">
        <f>SUM(AS516,AS532,AS548)</f>
        <v>3049770</v>
      </c>
    </row>
    <row r="514" spans="2:47" x14ac:dyDescent="0.2">
      <c r="B514" s="144" t="str">
        <f t="shared" si="618"/>
        <v>105. Rentas Privadas y Otras Rentas</v>
      </c>
      <c r="C514" s="243">
        <v>0</v>
      </c>
      <c r="D514" s="243">
        <v>0</v>
      </c>
      <c r="E514" s="243">
        <v>0</v>
      </c>
      <c r="F514" s="243">
        <v>0</v>
      </c>
      <c r="G514" s="243">
        <v>1110629</v>
      </c>
      <c r="H514" s="243">
        <v>0</v>
      </c>
      <c r="I514" s="243">
        <v>0</v>
      </c>
      <c r="J514" s="243">
        <v>0</v>
      </c>
      <c r="K514" s="243">
        <v>0</v>
      </c>
      <c r="L514" s="243">
        <v>0</v>
      </c>
      <c r="M514" s="243">
        <v>0</v>
      </c>
      <c r="N514" s="243">
        <v>0</v>
      </c>
      <c r="O514" s="243">
        <v>6164</v>
      </c>
      <c r="P514" s="243">
        <v>0</v>
      </c>
      <c r="Q514" s="243">
        <v>380964</v>
      </c>
      <c r="R514" s="243">
        <v>825077</v>
      </c>
      <c r="S514" s="129">
        <v>0</v>
      </c>
      <c r="T514" s="243">
        <v>180707</v>
      </c>
      <c r="U514" s="243">
        <v>0</v>
      </c>
      <c r="V514" s="243">
        <v>0</v>
      </c>
      <c r="W514" s="243">
        <v>0</v>
      </c>
      <c r="X514" s="243">
        <v>0</v>
      </c>
      <c r="Y514" s="243">
        <v>5186</v>
      </c>
      <c r="Z514" s="243">
        <v>2213095</v>
      </c>
      <c r="AA514" s="243">
        <v>3830139</v>
      </c>
      <c r="AB514" s="243">
        <v>24522</v>
      </c>
      <c r="AC514" s="243">
        <v>121087</v>
      </c>
      <c r="AD514" s="243">
        <v>1644620</v>
      </c>
      <c r="AE514" s="243">
        <v>-563</v>
      </c>
      <c r="AF514" s="243">
        <v>0</v>
      </c>
      <c r="AG514" s="243">
        <v>0</v>
      </c>
      <c r="AH514" s="243">
        <v>342060</v>
      </c>
      <c r="AI514" s="243">
        <v>45</v>
      </c>
      <c r="AJ514" s="243">
        <v>0</v>
      </c>
      <c r="AK514" s="243">
        <v>0</v>
      </c>
      <c r="AL514" s="243"/>
      <c r="AM514" s="243"/>
      <c r="AN514" s="243"/>
      <c r="AO514" s="243"/>
      <c r="AP514" s="243"/>
      <c r="AQ514" s="117">
        <f t="shared" si="619"/>
        <v>10683732</v>
      </c>
      <c r="AS514" s="228">
        <v>9790400</v>
      </c>
      <c r="AT514" s="215" t="s">
        <v>570</v>
      </c>
      <c r="AU514" s="129">
        <f>SUM(AS517,AS533,AS549)</f>
        <v>5739610</v>
      </c>
    </row>
    <row r="515" spans="2:47" x14ac:dyDescent="0.2">
      <c r="B515" s="144" t="str">
        <f t="shared" si="618"/>
        <v>106. Dotal puro o Capital Diferido</v>
      </c>
      <c r="C515" s="243">
        <v>0</v>
      </c>
      <c r="D515" s="243">
        <v>0</v>
      </c>
      <c r="E515" s="243">
        <v>0</v>
      </c>
      <c r="F515" s="243">
        <v>0</v>
      </c>
      <c r="G515" s="243">
        <v>0</v>
      </c>
      <c r="H515" s="243">
        <v>0</v>
      </c>
      <c r="I515" s="243">
        <v>0</v>
      </c>
      <c r="J515" s="243">
        <v>0</v>
      </c>
      <c r="K515" s="243">
        <v>0</v>
      </c>
      <c r="L515" s="243">
        <v>568947</v>
      </c>
      <c r="M515" s="243">
        <v>0</v>
      </c>
      <c r="N515" s="243">
        <v>0</v>
      </c>
      <c r="O515" s="243">
        <v>0</v>
      </c>
      <c r="P515" s="243">
        <v>0</v>
      </c>
      <c r="Q515" s="243">
        <v>0</v>
      </c>
      <c r="R515" s="243">
        <v>0</v>
      </c>
      <c r="S515" s="129">
        <v>0</v>
      </c>
      <c r="T515" s="243">
        <v>0</v>
      </c>
      <c r="U515" s="243">
        <v>0</v>
      </c>
      <c r="V515" s="243">
        <v>0</v>
      </c>
      <c r="W515" s="243">
        <v>0</v>
      </c>
      <c r="X515" s="243">
        <v>0</v>
      </c>
      <c r="Y515" s="243">
        <v>0</v>
      </c>
      <c r="Z515" s="243">
        <v>0</v>
      </c>
      <c r="AA515" s="243">
        <v>0</v>
      </c>
      <c r="AB515" s="243">
        <v>0</v>
      </c>
      <c r="AC515" s="243">
        <v>0</v>
      </c>
      <c r="AD515" s="243">
        <v>0</v>
      </c>
      <c r="AE515" s="243">
        <v>0</v>
      </c>
      <c r="AF515" s="243">
        <v>0</v>
      </c>
      <c r="AG515" s="243">
        <v>0</v>
      </c>
      <c r="AH515" s="243">
        <v>0</v>
      </c>
      <c r="AI515" s="243">
        <v>0</v>
      </c>
      <c r="AJ515" s="243">
        <v>0</v>
      </c>
      <c r="AK515" s="243">
        <v>0</v>
      </c>
      <c r="AL515" s="243"/>
      <c r="AM515" s="243"/>
      <c r="AN515" s="243"/>
      <c r="AO515" s="243"/>
      <c r="AP515" s="243"/>
      <c r="AQ515" s="117">
        <f t="shared" si="619"/>
        <v>568947</v>
      </c>
      <c r="AS515" s="228">
        <v>539869</v>
      </c>
      <c r="AT515" s="215" t="s">
        <v>573</v>
      </c>
      <c r="AU515" s="129">
        <f>SUM(AS520,AS536,AS552)</f>
        <v>565388</v>
      </c>
    </row>
    <row r="516" spans="2:47" x14ac:dyDescent="0.2">
      <c r="B516" s="144" t="str">
        <f t="shared" si="618"/>
        <v>107. Protección Familiar</v>
      </c>
      <c r="C516" s="243">
        <v>0</v>
      </c>
      <c r="D516" s="243">
        <v>0</v>
      </c>
      <c r="E516" s="243">
        <v>0</v>
      </c>
      <c r="F516" s="243">
        <v>0</v>
      </c>
      <c r="G516" s="243">
        <v>0</v>
      </c>
      <c r="H516" s="243">
        <v>0</v>
      </c>
      <c r="I516" s="243">
        <v>0</v>
      </c>
      <c r="J516" s="243">
        <v>0</v>
      </c>
      <c r="K516" s="243">
        <v>0</v>
      </c>
      <c r="L516" s="243">
        <v>2136692</v>
      </c>
      <c r="M516" s="243">
        <v>0</v>
      </c>
      <c r="N516" s="243">
        <v>0</v>
      </c>
      <c r="O516" s="243">
        <v>0</v>
      </c>
      <c r="P516" s="243">
        <v>0</v>
      </c>
      <c r="Q516" s="243">
        <v>0</v>
      </c>
      <c r="R516" s="243">
        <v>6687</v>
      </c>
      <c r="S516" s="129">
        <v>0</v>
      </c>
      <c r="T516" s="243">
        <v>0</v>
      </c>
      <c r="U516" s="243">
        <v>0</v>
      </c>
      <c r="V516" s="243">
        <v>0</v>
      </c>
      <c r="W516" s="243">
        <v>0</v>
      </c>
      <c r="X516" s="243">
        <v>4787</v>
      </c>
      <c r="Y516" s="243">
        <v>56</v>
      </c>
      <c r="Z516" s="243">
        <v>0</v>
      </c>
      <c r="AA516" s="243">
        <v>464816</v>
      </c>
      <c r="AB516" s="243">
        <v>0</v>
      </c>
      <c r="AC516" s="243">
        <v>0</v>
      </c>
      <c r="AD516" s="243">
        <v>0</v>
      </c>
      <c r="AE516" s="243">
        <v>-95</v>
      </c>
      <c r="AF516" s="243">
        <v>0</v>
      </c>
      <c r="AG516" s="243">
        <v>0</v>
      </c>
      <c r="AH516" s="243">
        <v>570597</v>
      </c>
      <c r="AI516" s="243">
        <v>0</v>
      </c>
      <c r="AJ516" s="243">
        <v>0</v>
      </c>
      <c r="AK516" s="243">
        <v>0</v>
      </c>
      <c r="AL516" s="243"/>
      <c r="AM516" s="243"/>
      <c r="AN516" s="243"/>
      <c r="AO516" s="243"/>
      <c r="AP516" s="243"/>
      <c r="AQ516" s="117">
        <f t="shared" si="619"/>
        <v>3183540</v>
      </c>
      <c r="AS516" s="228">
        <v>2166957</v>
      </c>
      <c r="AT516" s="183" t="s">
        <v>596</v>
      </c>
      <c r="AU516" s="129">
        <f>SUM(AS518,AS534,AS550)</f>
        <v>106511626</v>
      </c>
    </row>
    <row r="517" spans="2:47" x14ac:dyDescent="0.2">
      <c r="B517" s="144" t="str">
        <f t="shared" si="618"/>
        <v>108. Incapacidad o Invalidez</v>
      </c>
      <c r="C517" s="243">
        <v>0</v>
      </c>
      <c r="D517" s="243">
        <v>0</v>
      </c>
      <c r="E517" s="243">
        <v>0</v>
      </c>
      <c r="F517" s="243">
        <v>0</v>
      </c>
      <c r="G517" s="243">
        <v>64218</v>
      </c>
      <c r="H517" s="243">
        <v>0</v>
      </c>
      <c r="I517" s="243">
        <v>0</v>
      </c>
      <c r="J517" s="243">
        <v>0</v>
      </c>
      <c r="K517" s="243">
        <v>0</v>
      </c>
      <c r="L517" s="243">
        <v>5090</v>
      </c>
      <c r="M517" s="243">
        <v>0</v>
      </c>
      <c r="N517" s="243">
        <v>0</v>
      </c>
      <c r="O517" s="243">
        <v>0</v>
      </c>
      <c r="P517" s="243">
        <v>474</v>
      </c>
      <c r="Q517" s="243">
        <v>148751</v>
      </c>
      <c r="R517" s="243">
        <v>188738</v>
      </c>
      <c r="S517" s="129">
        <v>0</v>
      </c>
      <c r="T517" s="243">
        <v>0</v>
      </c>
      <c r="U517" s="243">
        <v>0</v>
      </c>
      <c r="V517" s="243">
        <v>0</v>
      </c>
      <c r="W517" s="243">
        <v>0</v>
      </c>
      <c r="X517" s="243">
        <v>0</v>
      </c>
      <c r="Y517" s="243">
        <v>0</v>
      </c>
      <c r="Z517" s="243">
        <v>-3971</v>
      </c>
      <c r="AA517" s="243">
        <v>0</v>
      </c>
      <c r="AB517" s="243">
        <v>53356</v>
      </c>
      <c r="AC517" s="243">
        <v>-248</v>
      </c>
      <c r="AD517" s="243">
        <v>125110</v>
      </c>
      <c r="AE517" s="243">
        <v>0</v>
      </c>
      <c r="AF517" s="243">
        <v>0</v>
      </c>
      <c r="AG517" s="243">
        <v>0</v>
      </c>
      <c r="AH517" s="243">
        <v>0</v>
      </c>
      <c r="AI517" s="243">
        <v>10043</v>
      </c>
      <c r="AJ517" s="243">
        <v>564</v>
      </c>
      <c r="AK517" s="243">
        <v>0</v>
      </c>
      <c r="AL517" s="243"/>
      <c r="AM517" s="243"/>
      <c r="AN517" s="243"/>
      <c r="AO517" s="243"/>
      <c r="AP517" s="243"/>
      <c r="AQ517" s="117">
        <f t="shared" si="619"/>
        <v>592125</v>
      </c>
      <c r="AS517" s="228">
        <v>110184</v>
      </c>
      <c r="AT517" s="183" t="s">
        <v>597</v>
      </c>
      <c r="AU517" s="129">
        <f>SUM(AS519,AS535,AS551)</f>
        <v>5934545</v>
      </c>
    </row>
    <row r="518" spans="2:47" x14ac:dyDescent="0.2">
      <c r="B518" s="144" t="str">
        <f t="shared" si="618"/>
        <v>109. Salud</v>
      </c>
      <c r="C518" s="243">
        <v>0</v>
      </c>
      <c r="D518" s="243">
        <v>517608</v>
      </c>
      <c r="E518" s="243">
        <v>0</v>
      </c>
      <c r="F518" s="243">
        <v>3240</v>
      </c>
      <c r="G518" s="243">
        <v>314443</v>
      </c>
      <c r="H518" s="243">
        <v>0</v>
      </c>
      <c r="I518" s="243">
        <v>-37064</v>
      </c>
      <c r="J518" s="243">
        <v>1543</v>
      </c>
      <c r="K518" s="243">
        <v>0</v>
      </c>
      <c r="L518" s="243">
        <v>95476</v>
      </c>
      <c r="M518" s="243">
        <v>0</v>
      </c>
      <c r="N518" s="243">
        <v>2538040</v>
      </c>
      <c r="O518" s="243">
        <v>0</v>
      </c>
      <c r="P518" s="243">
        <v>308697</v>
      </c>
      <c r="Q518" s="243">
        <v>274141</v>
      </c>
      <c r="R518" s="243">
        <v>666266</v>
      </c>
      <c r="S518" s="129">
        <v>0</v>
      </c>
      <c r="T518" s="243">
        <v>0</v>
      </c>
      <c r="U518" s="243">
        <v>142944</v>
      </c>
      <c r="V518" s="243">
        <v>0</v>
      </c>
      <c r="W518" s="243">
        <v>0</v>
      </c>
      <c r="X518" s="243">
        <v>7591</v>
      </c>
      <c r="Y518" s="243">
        <v>0</v>
      </c>
      <c r="Z518" s="243">
        <v>8980456</v>
      </c>
      <c r="AA518" s="243">
        <v>14560</v>
      </c>
      <c r="AB518" s="243">
        <v>0</v>
      </c>
      <c r="AC518" s="243">
        <v>1664</v>
      </c>
      <c r="AD518" s="243">
        <v>0</v>
      </c>
      <c r="AE518" s="243">
        <v>0</v>
      </c>
      <c r="AF518" s="243">
        <v>0</v>
      </c>
      <c r="AG518" s="243">
        <v>0</v>
      </c>
      <c r="AH518" s="243">
        <v>204343</v>
      </c>
      <c r="AI518" s="243">
        <v>848415</v>
      </c>
      <c r="AJ518" s="243">
        <v>80093</v>
      </c>
      <c r="AK518" s="243">
        <v>0</v>
      </c>
      <c r="AL518" s="243"/>
      <c r="AM518" s="243"/>
      <c r="AN518" s="243"/>
      <c r="AO518" s="243"/>
      <c r="AP518" s="243"/>
      <c r="AQ518" s="117">
        <f t="shared" si="619"/>
        <v>14962456</v>
      </c>
      <c r="AS518" s="228">
        <v>11970586</v>
      </c>
      <c r="AT518" s="183" t="s">
        <v>562</v>
      </c>
      <c r="AU518" s="129">
        <f>SUM(AS521:AS522,AS537:AS538,AS553:AS554)</f>
        <v>34790793</v>
      </c>
    </row>
    <row r="519" spans="2:47" x14ac:dyDescent="0.2">
      <c r="B519" s="144" t="str">
        <f t="shared" si="618"/>
        <v>110. Accidentes Personales</v>
      </c>
      <c r="C519" s="243">
        <v>0</v>
      </c>
      <c r="D519" s="243">
        <v>0</v>
      </c>
      <c r="E519" s="243">
        <v>0</v>
      </c>
      <c r="F519" s="243">
        <v>0</v>
      </c>
      <c r="G519" s="243">
        <v>7722</v>
      </c>
      <c r="H519" s="243">
        <v>0</v>
      </c>
      <c r="I519" s="243">
        <v>0</v>
      </c>
      <c r="J519" s="243">
        <v>342</v>
      </c>
      <c r="K519" s="243">
        <v>0</v>
      </c>
      <c r="L519" s="243">
        <v>62065</v>
      </c>
      <c r="M519" s="243">
        <v>0</v>
      </c>
      <c r="N519" s="243">
        <v>5239</v>
      </c>
      <c r="O519" s="243">
        <v>0</v>
      </c>
      <c r="P519" s="243">
        <v>-1262</v>
      </c>
      <c r="Q519" s="243">
        <v>-90746</v>
      </c>
      <c r="R519" s="243">
        <v>157843</v>
      </c>
      <c r="S519" s="129">
        <v>0</v>
      </c>
      <c r="T519" s="243">
        <v>0</v>
      </c>
      <c r="U519" s="243">
        <v>0</v>
      </c>
      <c r="V519" s="243">
        <v>0</v>
      </c>
      <c r="W519" s="243">
        <v>0</v>
      </c>
      <c r="X519" s="243">
        <v>0</v>
      </c>
      <c r="Y519" s="243">
        <v>458272</v>
      </c>
      <c r="Z519" s="243">
        <v>80606</v>
      </c>
      <c r="AA519" s="243">
        <v>17026</v>
      </c>
      <c r="AB519" s="243">
        <v>0</v>
      </c>
      <c r="AC519" s="243">
        <v>0</v>
      </c>
      <c r="AD519" s="243">
        <v>120459</v>
      </c>
      <c r="AE519" s="243">
        <v>0</v>
      </c>
      <c r="AF519" s="243">
        <v>0</v>
      </c>
      <c r="AG519" s="243">
        <v>404575</v>
      </c>
      <c r="AH519" s="243">
        <v>13777</v>
      </c>
      <c r="AI519" s="243">
        <v>121115</v>
      </c>
      <c r="AJ519" s="243">
        <v>299</v>
      </c>
      <c r="AK519" s="243">
        <v>0</v>
      </c>
      <c r="AL519" s="243"/>
      <c r="AM519" s="243"/>
      <c r="AN519" s="243"/>
      <c r="AO519" s="243"/>
      <c r="AP519" s="243"/>
      <c r="AQ519" s="117">
        <f t="shared" si="619"/>
        <v>1357332</v>
      </c>
      <c r="AS519" s="228">
        <v>566488</v>
      </c>
      <c r="AT519" s="183" t="s">
        <v>598</v>
      </c>
      <c r="AU519" s="129">
        <f>SUM(AS512,AS528,AS544)</f>
        <v>148281054</v>
      </c>
    </row>
    <row r="520" spans="2:47" x14ac:dyDescent="0.2">
      <c r="B520" s="144" t="str">
        <f t="shared" si="618"/>
        <v>111. Asistencia</v>
      </c>
      <c r="C520" s="243">
        <v>0</v>
      </c>
      <c r="D520" s="243">
        <v>0</v>
      </c>
      <c r="E520" s="243">
        <v>0</v>
      </c>
      <c r="F520" s="243">
        <v>0</v>
      </c>
      <c r="G520" s="243">
        <v>0</v>
      </c>
      <c r="H520" s="243">
        <v>0</v>
      </c>
      <c r="I520" s="243">
        <v>0</v>
      </c>
      <c r="J520" s="243">
        <v>0</v>
      </c>
      <c r="K520" s="243">
        <v>0</v>
      </c>
      <c r="L520" s="243">
        <v>0</v>
      </c>
      <c r="M520" s="243">
        <v>0</v>
      </c>
      <c r="N520" s="243">
        <v>0</v>
      </c>
      <c r="O520" s="243">
        <v>0</v>
      </c>
      <c r="P520" s="243">
        <v>-72</v>
      </c>
      <c r="Q520" s="243">
        <v>2639</v>
      </c>
      <c r="R520" s="243">
        <v>0</v>
      </c>
      <c r="S520" s="129">
        <v>0</v>
      </c>
      <c r="T520" s="243">
        <v>0</v>
      </c>
      <c r="U520" s="243">
        <v>0</v>
      </c>
      <c r="V520" s="243">
        <v>0</v>
      </c>
      <c r="W520" s="243">
        <v>0</v>
      </c>
      <c r="X520" s="243">
        <v>0</v>
      </c>
      <c r="Y520" s="243">
        <v>0</v>
      </c>
      <c r="Z520" s="243">
        <v>0</v>
      </c>
      <c r="AA520" s="243">
        <v>0</v>
      </c>
      <c r="AB520" s="243">
        <v>0</v>
      </c>
      <c r="AC520" s="243">
        <v>0</v>
      </c>
      <c r="AD520" s="243">
        <v>0</v>
      </c>
      <c r="AE520" s="243">
        <v>0</v>
      </c>
      <c r="AF520" s="243">
        <v>0</v>
      </c>
      <c r="AG520" s="243">
        <v>0</v>
      </c>
      <c r="AH520" s="243">
        <v>0</v>
      </c>
      <c r="AI520" s="243">
        <v>0</v>
      </c>
      <c r="AJ520" s="243">
        <v>82</v>
      </c>
      <c r="AK520" s="243">
        <v>0</v>
      </c>
      <c r="AL520" s="243"/>
      <c r="AM520" s="243"/>
      <c r="AN520" s="243"/>
      <c r="AO520" s="243"/>
      <c r="AP520" s="243"/>
      <c r="AQ520" s="117">
        <f t="shared" si="619"/>
        <v>2649</v>
      </c>
      <c r="AS520" s="228">
        <v>-4335</v>
      </c>
      <c r="AT520" s="183" t="s">
        <v>599</v>
      </c>
      <c r="AU520" s="129">
        <f>SUM(AS513,AS529,AS545)</f>
        <v>11464360</v>
      </c>
    </row>
    <row r="521" spans="2:47" x14ac:dyDescent="0.2">
      <c r="B521" s="144" t="str">
        <f t="shared" si="618"/>
        <v>112. Desgravamen Hipotecario</v>
      </c>
      <c r="C521" s="243">
        <v>0</v>
      </c>
      <c r="D521" s="243">
        <v>0</v>
      </c>
      <c r="E521" s="243">
        <v>0</v>
      </c>
      <c r="F521" s="243">
        <v>0</v>
      </c>
      <c r="G521" s="243">
        <v>0</v>
      </c>
      <c r="H521" s="243">
        <v>117349</v>
      </c>
      <c r="I521" s="243">
        <v>0</v>
      </c>
      <c r="J521" s="243">
        <v>0</v>
      </c>
      <c r="K521" s="243">
        <v>0</v>
      </c>
      <c r="L521" s="243">
        <v>0</v>
      </c>
      <c r="M521" s="243">
        <v>0</v>
      </c>
      <c r="N521" s="243">
        <v>0</v>
      </c>
      <c r="O521" s="243">
        <v>0</v>
      </c>
      <c r="P521" s="243">
        <v>0</v>
      </c>
      <c r="Q521" s="243">
        <v>0</v>
      </c>
      <c r="R521" s="243">
        <v>50634</v>
      </c>
      <c r="S521" s="129">
        <v>0</v>
      </c>
      <c r="T521" s="243">
        <v>0</v>
      </c>
      <c r="U521" s="243">
        <v>0</v>
      </c>
      <c r="V521" s="243">
        <v>0</v>
      </c>
      <c r="W521" s="243">
        <v>0</v>
      </c>
      <c r="X521" s="243">
        <v>0</v>
      </c>
      <c r="Y521" s="243">
        <v>0</v>
      </c>
      <c r="Z521" s="243">
        <v>0</v>
      </c>
      <c r="AA521" s="243">
        <v>0</v>
      </c>
      <c r="AB521" s="243">
        <v>0</v>
      </c>
      <c r="AC521" s="243">
        <v>0</v>
      </c>
      <c r="AD521" s="243">
        <v>0</v>
      </c>
      <c r="AE521" s="243">
        <v>0</v>
      </c>
      <c r="AF521" s="243">
        <v>0</v>
      </c>
      <c r="AG521" s="243">
        <v>0</v>
      </c>
      <c r="AH521" s="243">
        <v>0</v>
      </c>
      <c r="AI521" s="243">
        <v>0</v>
      </c>
      <c r="AJ521" s="243">
        <v>0</v>
      </c>
      <c r="AK521" s="243">
        <v>0</v>
      </c>
      <c r="AL521" s="243"/>
      <c r="AM521" s="243"/>
      <c r="AN521" s="243"/>
      <c r="AO521" s="243"/>
      <c r="AP521" s="243"/>
      <c r="AQ521" s="117">
        <f t="shared" si="619"/>
        <v>167983</v>
      </c>
      <c r="AS521" s="228">
        <v>312330</v>
      </c>
      <c r="AT521" s="183" t="s">
        <v>600</v>
      </c>
      <c r="AU521" s="129">
        <f>SUM(AS514,AS530,AS546)</f>
        <v>9757411</v>
      </c>
    </row>
    <row r="522" spans="2:47" x14ac:dyDescent="0.2">
      <c r="B522" s="144" t="str">
        <f t="shared" si="618"/>
        <v>113. Desgravamen Consumos y Otros</v>
      </c>
      <c r="C522" s="243">
        <v>0</v>
      </c>
      <c r="D522" s="243">
        <v>0</v>
      </c>
      <c r="E522" s="243">
        <v>0</v>
      </c>
      <c r="F522" s="243">
        <v>0</v>
      </c>
      <c r="G522" s="243">
        <v>0</v>
      </c>
      <c r="H522" s="243">
        <v>0</v>
      </c>
      <c r="I522" s="243">
        <v>0</v>
      </c>
      <c r="J522" s="243">
        <v>0</v>
      </c>
      <c r="K522" s="243">
        <v>0</v>
      </c>
      <c r="L522" s="243">
        <v>0</v>
      </c>
      <c r="M522" s="243">
        <v>0</v>
      </c>
      <c r="N522" s="243">
        <v>0</v>
      </c>
      <c r="O522" s="243">
        <v>0</v>
      </c>
      <c r="P522" s="243">
        <v>0</v>
      </c>
      <c r="Q522" s="243">
        <v>0</v>
      </c>
      <c r="R522" s="243">
        <v>0</v>
      </c>
      <c r="S522" s="129">
        <v>0</v>
      </c>
      <c r="T522" s="243">
        <v>0</v>
      </c>
      <c r="U522" s="243">
        <v>0</v>
      </c>
      <c r="V522" s="243">
        <v>0</v>
      </c>
      <c r="W522" s="243">
        <v>0</v>
      </c>
      <c r="X522" s="243">
        <v>0</v>
      </c>
      <c r="Y522" s="243">
        <v>139977</v>
      </c>
      <c r="Z522" s="243">
        <v>0</v>
      </c>
      <c r="AA522" s="243">
        <v>0</v>
      </c>
      <c r="AB522" s="243">
        <v>0</v>
      </c>
      <c r="AC522" s="243">
        <v>0</v>
      </c>
      <c r="AD522" s="243">
        <v>0</v>
      </c>
      <c r="AE522" s="243">
        <v>0</v>
      </c>
      <c r="AF522" s="243">
        <v>0</v>
      </c>
      <c r="AG522" s="243">
        <v>0</v>
      </c>
      <c r="AH522" s="243">
        <v>0</v>
      </c>
      <c r="AI522" s="243">
        <v>0</v>
      </c>
      <c r="AJ522" s="243">
        <v>0</v>
      </c>
      <c r="AK522" s="243">
        <v>0</v>
      </c>
      <c r="AL522" s="243"/>
      <c r="AM522" s="243"/>
      <c r="AN522" s="243"/>
      <c r="AO522" s="243"/>
      <c r="AP522" s="243"/>
      <c r="AQ522" s="117">
        <f t="shared" si="619"/>
        <v>139977</v>
      </c>
      <c r="AS522" s="228">
        <v>0</v>
      </c>
      <c r="AT522" s="183" t="s">
        <v>601</v>
      </c>
      <c r="AU522" s="129">
        <f>SUM(AS565:AS566)</f>
        <v>72867923</v>
      </c>
    </row>
    <row r="523" spans="2:47" x14ac:dyDescent="0.2">
      <c r="B523" s="144" t="str">
        <f t="shared" si="618"/>
        <v>114. SOAP</v>
      </c>
      <c r="C523" s="243">
        <v>0</v>
      </c>
      <c r="D523" s="243">
        <v>0</v>
      </c>
      <c r="E523" s="243">
        <v>0</v>
      </c>
      <c r="F523" s="243">
        <v>0</v>
      </c>
      <c r="G523" s="243">
        <v>0</v>
      </c>
      <c r="H523" s="243">
        <v>0</v>
      </c>
      <c r="I523" s="243">
        <v>-20234</v>
      </c>
      <c r="J523" s="243">
        <v>0</v>
      </c>
      <c r="K523" s="243">
        <v>0</v>
      </c>
      <c r="L523" s="243">
        <v>0</v>
      </c>
      <c r="M523" s="243">
        <v>0</v>
      </c>
      <c r="N523" s="243">
        <v>0</v>
      </c>
      <c r="O523" s="243">
        <v>0</v>
      </c>
      <c r="P523" s="243">
        <v>0</v>
      </c>
      <c r="Q523" s="243">
        <v>0</v>
      </c>
      <c r="R523" s="243">
        <v>0</v>
      </c>
      <c r="S523" s="129">
        <v>0</v>
      </c>
      <c r="T523" s="243">
        <v>0</v>
      </c>
      <c r="U523" s="243">
        <v>0</v>
      </c>
      <c r="V523" s="243">
        <v>0</v>
      </c>
      <c r="W523" s="243">
        <v>0</v>
      </c>
      <c r="X523" s="243">
        <v>0</v>
      </c>
      <c r="Y523" s="243">
        <v>0</v>
      </c>
      <c r="Z523" s="243">
        <v>0</v>
      </c>
      <c r="AA523" s="243">
        <v>306712</v>
      </c>
      <c r="AB523" s="243">
        <v>0</v>
      </c>
      <c r="AC523" s="243">
        <v>0</v>
      </c>
      <c r="AD523" s="243">
        <v>0</v>
      </c>
      <c r="AE523" s="243">
        <v>0</v>
      </c>
      <c r="AF523" s="243">
        <v>0</v>
      </c>
      <c r="AG523" s="243">
        <v>0</v>
      </c>
      <c r="AH523" s="243">
        <v>0</v>
      </c>
      <c r="AI523" s="243">
        <v>0</v>
      </c>
      <c r="AJ523" s="243">
        <v>0</v>
      </c>
      <c r="AK523" s="243">
        <v>0</v>
      </c>
      <c r="AL523" s="243"/>
      <c r="AM523" s="243"/>
      <c r="AN523" s="243"/>
      <c r="AO523" s="243"/>
      <c r="AP523" s="243"/>
      <c r="AQ523" s="117">
        <f t="shared" si="619"/>
        <v>286478</v>
      </c>
      <c r="AS523" s="228">
        <v>658435</v>
      </c>
      <c r="AT523" s="183" t="s">
        <v>602</v>
      </c>
      <c r="AU523" s="129">
        <f>SUM(AS515,AS531,AS547)</f>
        <v>574702</v>
      </c>
    </row>
    <row r="524" spans="2:47" x14ac:dyDescent="0.2">
      <c r="B524" s="144" t="str">
        <f t="shared" si="618"/>
        <v>150. Otros</v>
      </c>
      <c r="C524" s="243">
        <v>0</v>
      </c>
      <c r="D524" s="243">
        <v>0</v>
      </c>
      <c r="E524" s="243">
        <v>0</v>
      </c>
      <c r="F524" s="243">
        <v>0</v>
      </c>
      <c r="G524" s="243">
        <v>0</v>
      </c>
      <c r="H524" s="243">
        <v>0</v>
      </c>
      <c r="I524" s="243">
        <v>0</v>
      </c>
      <c r="J524" s="243">
        <v>0</v>
      </c>
      <c r="K524" s="243">
        <v>0</v>
      </c>
      <c r="L524" s="243">
        <v>0</v>
      </c>
      <c r="M524" s="243">
        <v>0</v>
      </c>
      <c r="N524" s="243">
        <v>0</v>
      </c>
      <c r="O524" s="243">
        <v>0</v>
      </c>
      <c r="P524" s="243">
        <v>0</v>
      </c>
      <c r="Q524" s="243">
        <v>0</v>
      </c>
      <c r="R524" s="243">
        <v>72</v>
      </c>
      <c r="S524" s="129">
        <v>0</v>
      </c>
      <c r="T524" s="243">
        <v>0</v>
      </c>
      <c r="U524" s="243">
        <v>0</v>
      </c>
      <c r="V524" s="243">
        <v>0</v>
      </c>
      <c r="W524" s="243">
        <v>0</v>
      </c>
      <c r="X524" s="243">
        <v>0</v>
      </c>
      <c r="Y524" s="243">
        <v>0</v>
      </c>
      <c r="Z524" s="243">
        <v>0</v>
      </c>
      <c r="AA524" s="243">
        <v>0</v>
      </c>
      <c r="AB524" s="243">
        <v>0</v>
      </c>
      <c r="AC524" s="243">
        <v>0</v>
      </c>
      <c r="AD524" s="243">
        <v>0</v>
      </c>
      <c r="AE524" s="243">
        <v>0</v>
      </c>
      <c r="AF524" s="243">
        <v>0</v>
      </c>
      <c r="AG524" s="243">
        <v>0</v>
      </c>
      <c r="AH524" s="243">
        <v>0</v>
      </c>
      <c r="AI524" s="243">
        <v>0</v>
      </c>
      <c r="AJ524" s="243">
        <v>0</v>
      </c>
      <c r="AK524" s="243">
        <v>0</v>
      </c>
      <c r="AL524" s="243"/>
      <c r="AM524" s="243"/>
      <c r="AN524" s="243"/>
      <c r="AO524" s="243"/>
      <c r="AP524" s="243"/>
      <c r="AQ524" s="117">
        <f t="shared" si="619"/>
        <v>72</v>
      </c>
      <c r="AS524" s="228">
        <v>-5903</v>
      </c>
      <c r="AT524" s="183" t="s">
        <v>603</v>
      </c>
      <c r="AU524" s="129">
        <f>SUM(AS523,AS539,AS555,AS555)</f>
        <v>658435</v>
      </c>
    </row>
    <row r="525" spans="2:47" x14ac:dyDescent="0.2">
      <c r="B525" s="136" t="str">
        <f t="shared" si="618"/>
        <v>Colectivos Tradicionales</v>
      </c>
      <c r="C525" s="255"/>
      <c r="D525" s="255"/>
      <c r="E525" s="255"/>
      <c r="F525" s="255"/>
      <c r="G525" s="255"/>
      <c r="H525" s="255"/>
      <c r="I525" s="255"/>
      <c r="J525" s="255"/>
      <c r="K525" s="255"/>
      <c r="L525" s="255"/>
      <c r="M525" s="255"/>
      <c r="N525" s="255"/>
      <c r="O525" s="255"/>
      <c r="P525" s="255"/>
      <c r="Q525" s="255"/>
      <c r="R525" s="255"/>
      <c r="S525" s="126"/>
      <c r="T525" s="255"/>
      <c r="U525" s="255"/>
      <c r="V525" s="255"/>
      <c r="W525" s="255"/>
      <c r="X525" s="255"/>
      <c r="Y525" s="255"/>
      <c r="Z525" s="255"/>
      <c r="AA525" s="255"/>
      <c r="AB525" s="255"/>
      <c r="AC525" s="255"/>
      <c r="AD525" s="255"/>
      <c r="AE525" s="255"/>
      <c r="AF525" s="255"/>
      <c r="AG525" s="255"/>
      <c r="AH525" s="255"/>
      <c r="AI525" s="255"/>
      <c r="AJ525" s="255"/>
      <c r="AK525" s="255"/>
      <c r="AL525" s="255"/>
      <c r="AM525" s="255"/>
      <c r="AN525" s="255"/>
      <c r="AO525" s="255"/>
      <c r="AP525" s="255"/>
      <c r="AQ525" s="23">
        <f t="shared" si="619"/>
        <v>0</v>
      </c>
      <c r="AS525" s="23"/>
      <c r="AT525" s="183" t="s">
        <v>604</v>
      </c>
      <c r="AU525" s="129">
        <f>SUM(AS524,AS540,AS556)</f>
        <v>989017</v>
      </c>
    </row>
    <row r="526" spans="2:47" x14ac:dyDescent="0.2">
      <c r="B526" s="144" t="str">
        <f t="shared" si="618"/>
        <v>201. Vida Entera</v>
      </c>
      <c r="C526" s="243">
        <v>0</v>
      </c>
      <c r="D526" s="243">
        <v>0</v>
      </c>
      <c r="E526" s="243">
        <v>0</v>
      </c>
      <c r="F526" s="243">
        <v>0</v>
      </c>
      <c r="G526" s="243">
        <v>0</v>
      </c>
      <c r="H526" s="243">
        <v>0</v>
      </c>
      <c r="I526" s="243">
        <v>0</v>
      </c>
      <c r="J526" s="243">
        <v>0</v>
      </c>
      <c r="K526" s="243">
        <v>0</v>
      </c>
      <c r="L526" s="243">
        <v>0</v>
      </c>
      <c r="M526" s="243">
        <v>0</v>
      </c>
      <c r="N526" s="243">
        <v>0</v>
      </c>
      <c r="O526" s="243">
        <v>0</v>
      </c>
      <c r="P526" s="243">
        <v>0</v>
      </c>
      <c r="Q526" s="243">
        <v>0</v>
      </c>
      <c r="R526" s="243">
        <v>0</v>
      </c>
      <c r="S526" s="129">
        <v>0</v>
      </c>
      <c r="T526" s="243">
        <v>0</v>
      </c>
      <c r="U526" s="243">
        <v>0</v>
      </c>
      <c r="V526" s="243">
        <v>0</v>
      </c>
      <c r="W526" s="243">
        <v>0</v>
      </c>
      <c r="X526" s="243">
        <v>0</v>
      </c>
      <c r="Y526" s="243">
        <v>0</v>
      </c>
      <c r="Z526" s="243">
        <v>0</v>
      </c>
      <c r="AA526" s="243">
        <v>0</v>
      </c>
      <c r="AB526" s="243">
        <v>0</v>
      </c>
      <c r="AC526" s="243">
        <v>0</v>
      </c>
      <c r="AD526" s="243">
        <v>0</v>
      </c>
      <c r="AE526" s="243">
        <v>0</v>
      </c>
      <c r="AF526" s="243">
        <v>0</v>
      </c>
      <c r="AG526" s="243">
        <v>0</v>
      </c>
      <c r="AH526" s="243">
        <v>0</v>
      </c>
      <c r="AI526" s="243">
        <v>0</v>
      </c>
      <c r="AJ526" s="243">
        <v>0</v>
      </c>
      <c r="AK526" s="243">
        <v>0</v>
      </c>
      <c r="AL526" s="243"/>
      <c r="AM526" s="243"/>
      <c r="AN526" s="243"/>
      <c r="AO526" s="243"/>
      <c r="AP526" s="243"/>
      <c r="AQ526" s="117">
        <f t="shared" ref="AQ526:AQ541" si="620">SUM(C526:AP526)</f>
        <v>0</v>
      </c>
      <c r="AS526" s="228">
        <v>-1140397</v>
      </c>
      <c r="AT526" s="183" t="s">
        <v>605</v>
      </c>
      <c r="AU526" s="129">
        <f>SUM(AU527:AU529)</f>
        <v>825995242</v>
      </c>
    </row>
    <row r="527" spans="2:47" x14ac:dyDescent="0.2">
      <c r="B527" s="144" t="str">
        <f t="shared" si="618"/>
        <v>202. Temporal de Vida</v>
      </c>
      <c r="C527" s="243">
        <v>0</v>
      </c>
      <c r="D527" s="243">
        <v>0</v>
      </c>
      <c r="E527" s="243">
        <v>8848</v>
      </c>
      <c r="F527" s="243">
        <v>824915</v>
      </c>
      <c r="G527" s="243">
        <v>2291892</v>
      </c>
      <c r="H527" s="243">
        <v>-34804</v>
      </c>
      <c r="I527" s="243">
        <v>36235</v>
      </c>
      <c r="J527" s="243">
        <v>439826</v>
      </c>
      <c r="K527" s="243">
        <v>0</v>
      </c>
      <c r="L527" s="243">
        <v>1070211</v>
      </c>
      <c r="M527" s="243">
        <v>0</v>
      </c>
      <c r="N527" s="243">
        <v>0</v>
      </c>
      <c r="O527" s="243">
        <v>0</v>
      </c>
      <c r="P527" s="243">
        <v>6693</v>
      </c>
      <c r="Q527" s="243">
        <v>20251</v>
      </c>
      <c r="R527" s="243">
        <v>1064618</v>
      </c>
      <c r="S527" s="129">
        <v>0</v>
      </c>
      <c r="T527" s="243">
        <v>0</v>
      </c>
      <c r="U527" s="243">
        <v>428486</v>
      </c>
      <c r="V527" s="243">
        <v>0</v>
      </c>
      <c r="W527" s="243">
        <v>0</v>
      </c>
      <c r="X527" s="243">
        <v>2446458</v>
      </c>
      <c r="Y527" s="243">
        <v>599801</v>
      </c>
      <c r="Z527" s="243">
        <v>2034622</v>
      </c>
      <c r="AA527" s="243">
        <v>-318</v>
      </c>
      <c r="AB527" s="243">
        <v>0</v>
      </c>
      <c r="AC527" s="243">
        <v>18682</v>
      </c>
      <c r="AD527" s="243">
        <v>256</v>
      </c>
      <c r="AE527" s="243">
        <v>0</v>
      </c>
      <c r="AF527" s="243">
        <v>0</v>
      </c>
      <c r="AG527" s="243">
        <v>7282</v>
      </c>
      <c r="AH527" s="243">
        <v>833741</v>
      </c>
      <c r="AI527" s="243">
        <v>31279</v>
      </c>
      <c r="AJ527" s="243">
        <v>649774</v>
      </c>
      <c r="AK527" s="243">
        <v>91395</v>
      </c>
      <c r="AL527" s="243"/>
      <c r="AM527" s="243"/>
      <c r="AN527" s="243"/>
      <c r="AO527" s="243"/>
      <c r="AP527" s="243"/>
      <c r="AQ527" s="117">
        <f t="shared" si="620"/>
        <v>12870143</v>
      </c>
      <c r="AS527" s="228">
        <v>15241677</v>
      </c>
      <c r="AT527" s="215" t="s">
        <v>592</v>
      </c>
      <c r="AU527" s="129">
        <f>SUM(AS559:AS560)</f>
        <v>585118518</v>
      </c>
    </row>
    <row r="528" spans="2:47" x14ac:dyDescent="0.2">
      <c r="B528" s="144" t="str">
        <f t="shared" si="618"/>
        <v>203. Seguros con Cuenta Única de inversión (CUI)</v>
      </c>
      <c r="C528" s="243">
        <v>0</v>
      </c>
      <c r="D528" s="243">
        <v>0</v>
      </c>
      <c r="E528" s="243">
        <v>0</v>
      </c>
      <c r="F528" s="243">
        <v>0</v>
      </c>
      <c r="G528" s="243">
        <v>0</v>
      </c>
      <c r="H528" s="243">
        <v>0</v>
      </c>
      <c r="I528" s="243">
        <v>0</v>
      </c>
      <c r="J528" s="243">
        <v>0</v>
      </c>
      <c r="K528" s="243">
        <v>0</v>
      </c>
      <c r="L528" s="243">
        <v>984055</v>
      </c>
      <c r="M528" s="243">
        <v>0</v>
      </c>
      <c r="N528" s="243">
        <v>0</v>
      </c>
      <c r="O528" s="243">
        <v>0</v>
      </c>
      <c r="P528" s="243">
        <v>0</v>
      </c>
      <c r="Q528" s="243">
        <v>0</v>
      </c>
      <c r="R528" s="243">
        <v>0</v>
      </c>
      <c r="S528" s="129">
        <v>0</v>
      </c>
      <c r="T528" s="243">
        <v>0</v>
      </c>
      <c r="U528" s="243">
        <v>0</v>
      </c>
      <c r="V528" s="243">
        <v>0</v>
      </c>
      <c r="W528" s="243">
        <v>0</v>
      </c>
      <c r="X528" s="243">
        <v>0</v>
      </c>
      <c r="Y528" s="243">
        <v>0</v>
      </c>
      <c r="Z528" s="243">
        <v>0</v>
      </c>
      <c r="AA528" s="243">
        <v>689612</v>
      </c>
      <c r="AB528" s="243">
        <v>0</v>
      </c>
      <c r="AC528" s="243">
        <v>0</v>
      </c>
      <c r="AD528" s="243">
        <v>0</v>
      </c>
      <c r="AE528" s="243">
        <v>0</v>
      </c>
      <c r="AF528" s="243">
        <v>0</v>
      </c>
      <c r="AG528" s="243">
        <v>0</v>
      </c>
      <c r="AH528" s="243">
        <v>310</v>
      </c>
      <c r="AI528" s="243">
        <v>0</v>
      </c>
      <c r="AJ528" s="243">
        <v>0</v>
      </c>
      <c r="AK528" s="243">
        <v>0</v>
      </c>
      <c r="AL528" s="243"/>
      <c r="AM528" s="243"/>
      <c r="AN528" s="243"/>
      <c r="AO528" s="243"/>
      <c r="AP528" s="243"/>
      <c r="AQ528" s="117">
        <f t="shared" si="620"/>
        <v>1673977</v>
      </c>
      <c r="AS528" s="228">
        <v>1239977</v>
      </c>
      <c r="AT528" s="215" t="s">
        <v>593</v>
      </c>
      <c r="AU528" s="129">
        <f>SUM(AS561:AS562)</f>
        <v>156188744</v>
      </c>
    </row>
    <row r="529" spans="2:47" x14ac:dyDescent="0.2">
      <c r="B529" s="144" t="str">
        <f t="shared" si="618"/>
        <v>204. Mixto o Dotal</v>
      </c>
      <c r="C529" s="243">
        <v>0</v>
      </c>
      <c r="D529" s="243">
        <v>0</v>
      </c>
      <c r="E529" s="243">
        <v>0</v>
      </c>
      <c r="F529" s="243">
        <v>0</v>
      </c>
      <c r="G529" s="243">
        <v>0</v>
      </c>
      <c r="H529" s="243">
        <v>0</v>
      </c>
      <c r="I529" s="243">
        <v>0</v>
      </c>
      <c r="J529" s="243">
        <v>0</v>
      </c>
      <c r="K529" s="243">
        <v>0</v>
      </c>
      <c r="L529" s="243">
        <v>0</v>
      </c>
      <c r="M529" s="243">
        <v>0</v>
      </c>
      <c r="N529" s="243">
        <v>0</v>
      </c>
      <c r="O529" s="243">
        <v>0</v>
      </c>
      <c r="P529" s="243">
        <v>0</v>
      </c>
      <c r="Q529" s="243">
        <v>0</v>
      </c>
      <c r="R529" s="243">
        <v>0</v>
      </c>
      <c r="S529" s="129">
        <v>0</v>
      </c>
      <c r="T529" s="243">
        <v>0</v>
      </c>
      <c r="U529" s="243">
        <v>0</v>
      </c>
      <c r="V529" s="243">
        <v>0</v>
      </c>
      <c r="W529" s="243">
        <v>0</v>
      </c>
      <c r="X529" s="243">
        <v>0</v>
      </c>
      <c r="Y529" s="243">
        <v>0</v>
      </c>
      <c r="Z529" s="243">
        <v>0</v>
      </c>
      <c r="AA529" s="243">
        <v>0</v>
      </c>
      <c r="AB529" s="243">
        <v>0</v>
      </c>
      <c r="AC529" s="243">
        <v>0</v>
      </c>
      <c r="AD529" s="243">
        <v>0</v>
      </c>
      <c r="AE529" s="243">
        <v>0</v>
      </c>
      <c r="AF529" s="243">
        <v>0</v>
      </c>
      <c r="AG529" s="243">
        <v>0</v>
      </c>
      <c r="AH529" s="243">
        <v>0</v>
      </c>
      <c r="AI529" s="243">
        <v>0</v>
      </c>
      <c r="AJ529" s="243">
        <v>0</v>
      </c>
      <c r="AK529" s="243">
        <v>0</v>
      </c>
      <c r="AL529" s="243"/>
      <c r="AM529" s="243"/>
      <c r="AN529" s="243"/>
      <c r="AO529" s="243"/>
      <c r="AP529" s="243"/>
      <c r="AQ529" s="117">
        <f t="shared" si="620"/>
        <v>0</v>
      </c>
      <c r="AS529" s="228">
        <v>0</v>
      </c>
      <c r="AT529" s="215" t="s">
        <v>594</v>
      </c>
      <c r="AU529" s="129">
        <f>AS563</f>
        <v>84687980</v>
      </c>
    </row>
    <row r="530" spans="2:47" x14ac:dyDescent="0.2">
      <c r="B530" s="144" t="str">
        <f t="shared" si="618"/>
        <v>205. Rentas Privadas y Otras Rentas</v>
      </c>
      <c r="C530" s="243">
        <v>0</v>
      </c>
      <c r="D530" s="243">
        <v>0</v>
      </c>
      <c r="E530" s="243">
        <v>0</v>
      </c>
      <c r="F530" s="243">
        <v>0</v>
      </c>
      <c r="G530" s="243">
        <v>0</v>
      </c>
      <c r="H530" s="243">
        <v>0</v>
      </c>
      <c r="I530" s="243">
        <v>0</v>
      </c>
      <c r="J530" s="243">
        <v>0</v>
      </c>
      <c r="K530" s="243">
        <v>0</v>
      </c>
      <c r="L530" s="243">
        <v>0</v>
      </c>
      <c r="M530" s="243">
        <v>0</v>
      </c>
      <c r="N530" s="243">
        <v>0</v>
      </c>
      <c r="O530" s="243">
        <v>0</v>
      </c>
      <c r="P530" s="243">
        <v>0</v>
      </c>
      <c r="Q530" s="243">
        <v>0</v>
      </c>
      <c r="R530" s="243">
        <v>0</v>
      </c>
      <c r="S530" s="129">
        <v>0</v>
      </c>
      <c r="T530" s="243">
        <v>0</v>
      </c>
      <c r="U530" s="243">
        <v>0</v>
      </c>
      <c r="V530" s="243">
        <v>0</v>
      </c>
      <c r="W530" s="243">
        <v>0</v>
      </c>
      <c r="X530" s="243">
        <v>0</v>
      </c>
      <c r="Y530" s="243">
        <v>0</v>
      </c>
      <c r="Z530" s="243">
        <v>0</v>
      </c>
      <c r="AA530" s="243">
        <v>0</v>
      </c>
      <c r="AB530" s="243">
        <v>0</v>
      </c>
      <c r="AC530" s="243">
        <v>-66096</v>
      </c>
      <c r="AD530" s="243">
        <v>0</v>
      </c>
      <c r="AE530" s="243">
        <v>0</v>
      </c>
      <c r="AF530" s="243">
        <v>0</v>
      </c>
      <c r="AG530" s="243">
        <v>0</v>
      </c>
      <c r="AH530" s="243">
        <v>0</v>
      </c>
      <c r="AI530" s="243">
        <v>0</v>
      </c>
      <c r="AJ530" s="243">
        <v>0</v>
      </c>
      <c r="AK530" s="243">
        <v>0</v>
      </c>
      <c r="AL530" s="243"/>
      <c r="AM530" s="243"/>
      <c r="AN530" s="243"/>
      <c r="AO530" s="243"/>
      <c r="AP530" s="243"/>
      <c r="AQ530" s="117">
        <f t="shared" si="620"/>
        <v>-66096</v>
      </c>
      <c r="AS530" s="228">
        <v>-32989</v>
      </c>
      <c r="AT530" s="183" t="s">
        <v>606</v>
      </c>
      <c r="AU530" s="129">
        <f>SUM(AS558,AS564)</f>
        <v>281412564</v>
      </c>
    </row>
    <row r="531" spans="2:47" x14ac:dyDescent="0.2">
      <c r="B531" s="144" t="str">
        <f t="shared" si="618"/>
        <v>206. Dotal puro o Capital Diferido</v>
      </c>
      <c r="C531" s="243">
        <v>0</v>
      </c>
      <c r="D531" s="243">
        <v>0</v>
      </c>
      <c r="E531" s="243">
        <v>0</v>
      </c>
      <c r="F531" s="243">
        <v>0</v>
      </c>
      <c r="G531" s="243">
        <v>93368</v>
      </c>
      <c r="H531" s="243">
        <v>0</v>
      </c>
      <c r="I531" s="243">
        <v>0</v>
      </c>
      <c r="J531" s="243">
        <v>0</v>
      </c>
      <c r="K531" s="243">
        <v>0</v>
      </c>
      <c r="L531" s="243">
        <v>0</v>
      </c>
      <c r="M531" s="243">
        <v>0</v>
      </c>
      <c r="N531" s="243">
        <v>0</v>
      </c>
      <c r="O531" s="243">
        <v>0</v>
      </c>
      <c r="P531" s="243">
        <v>0</v>
      </c>
      <c r="Q531" s="243">
        <v>0</v>
      </c>
      <c r="R531" s="243">
        <v>0</v>
      </c>
      <c r="S531" s="129">
        <v>0</v>
      </c>
      <c r="T531" s="243">
        <v>0</v>
      </c>
      <c r="U531" s="243">
        <v>0</v>
      </c>
      <c r="V531" s="243">
        <v>0</v>
      </c>
      <c r="W531" s="243">
        <v>0</v>
      </c>
      <c r="X531" s="243">
        <v>0</v>
      </c>
      <c r="Y531" s="243">
        <v>0</v>
      </c>
      <c r="Z531" s="243">
        <v>0</v>
      </c>
      <c r="AA531" s="243">
        <v>0</v>
      </c>
      <c r="AB531" s="243">
        <v>0</v>
      </c>
      <c r="AC531" s="243">
        <v>0</v>
      </c>
      <c r="AD531" s="243">
        <v>0</v>
      </c>
      <c r="AE531" s="243">
        <v>0</v>
      </c>
      <c r="AF531" s="243">
        <v>0</v>
      </c>
      <c r="AG531" s="243">
        <v>0</v>
      </c>
      <c r="AH531" s="243">
        <v>0</v>
      </c>
      <c r="AI531" s="243">
        <v>0</v>
      </c>
      <c r="AJ531" s="243">
        <v>0</v>
      </c>
      <c r="AK531" s="243">
        <v>0</v>
      </c>
      <c r="AL531" s="243"/>
      <c r="AM531" s="243"/>
      <c r="AN531" s="243"/>
      <c r="AO531" s="243"/>
      <c r="AP531" s="243"/>
      <c r="AQ531" s="117">
        <f t="shared" si="620"/>
        <v>93368</v>
      </c>
      <c r="AS531" s="228">
        <v>34833</v>
      </c>
      <c r="AT531" s="216" t="s">
        <v>284</v>
      </c>
      <c r="AU531" s="187">
        <f>SUM(AU510,AU516:AU526,AU530)</f>
        <v>1540696197</v>
      </c>
    </row>
    <row r="532" spans="2:47" x14ac:dyDescent="0.2">
      <c r="B532" s="144" t="str">
        <f t="shared" si="618"/>
        <v>207. Protección Familiar</v>
      </c>
      <c r="C532" s="243">
        <v>0</v>
      </c>
      <c r="D532" s="243">
        <v>0</v>
      </c>
      <c r="E532" s="243">
        <v>0</v>
      </c>
      <c r="F532" s="243">
        <v>0</v>
      </c>
      <c r="G532" s="243">
        <v>0</v>
      </c>
      <c r="H532" s="243">
        <v>0</v>
      </c>
      <c r="I532" s="243">
        <v>0</v>
      </c>
      <c r="J532" s="243">
        <v>0</v>
      </c>
      <c r="K532" s="243">
        <v>0</v>
      </c>
      <c r="L532" s="243">
        <v>491519</v>
      </c>
      <c r="M532" s="243">
        <v>0</v>
      </c>
      <c r="N532" s="243">
        <v>0</v>
      </c>
      <c r="O532" s="243">
        <v>0</v>
      </c>
      <c r="P532" s="243">
        <v>0</v>
      </c>
      <c r="Q532" s="243">
        <v>0</v>
      </c>
      <c r="R532" s="243">
        <v>8336</v>
      </c>
      <c r="S532" s="129">
        <v>0</v>
      </c>
      <c r="T532" s="243">
        <v>0</v>
      </c>
      <c r="U532" s="243">
        <v>0</v>
      </c>
      <c r="V532" s="243">
        <v>0</v>
      </c>
      <c r="W532" s="243">
        <v>0</v>
      </c>
      <c r="X532" s="243">
        <v>0</v>
      </c>
      <c r="Y532" s="243">
        <v>0</v>
      </c>
      <c r="Z532" s="243">
        <v>0</v>
      </c>
      <c r="AA532" s="243">
        <v>53137</v>
      </c>
      <c r="AB532" s="243">
        <v>0</v>
      </c>
      <c r="AC532" s="243">
        <v>0</v>
      </c>
      <c r="AD532" s="243">
        <v>0</v>
      </c>
      <c r="AE532" s="243">
        <v>0</v>
      </c>
      <c r="AF532" s="243">
        <v>0</v>
      </c>
      <c r="AG532" s="243">
        <v>0</v>
      </c>
      <c r="AH532" s="243">
        <v>0</v>
      </c>
      <c r="AI532" s="243">
        <v>4971</v>
      </c>
      <c r="AJ532" s="243">
        <v>339954</v>
      </c>
      <c r="AK532" s="243">
        <v>0</v>
      </c>
      <c r="AL532" s="243"/>
      <c r="AM532" s="243"/>
      <c r="AN532" s="243"/>
      <c r="AO532" s="243"/>
      <c r="AP532" s="243"/>
      <c r="AQ532" s="117">
        <f t="shared" si="620"/>
        <v>897917</v>
      </c>
      <c r="AS532" s="228">
        <v>343862</v>
      </c>
      <c r="AU532" s="148"/>
    </row>
    <row r="533" spans="2:47" x14ac:dyDescent="0.2">
      <c r="B533" s="144" t="str">
        <f t="shared" si="618"/>
        <v>208. Incapacidad o Invalidez</v>
      </c>
      <c r="C533" s="243">
        <v>0</v>
      </c>
      <c r="D533" s="243">
        <v>0</v>
      </c>
      <c r="E533" s="243">
        <v>0</v>
      </c>
      <c r="F533" s="243">
        <v>65460</v>
      </c>
      <c r="G533" s="243">
        <v>409650</v>
      </c>
      <c r="H533" s="243">
        <v>0</v>
      </c>
      <c r="I533" s="243">
        <v>13007</v>
      </c>
      <c r="J533" s="243">
        <v>74807</v>
      </c>
      <c r="K533" s="243">
        <v>0</v>
      </c>
      <c r="L533" s="243">
        <v>423961</v>
      </c>
      <c r="M533" s="243">
        <v>0</v>
      </c>
      <c r="N533" s="243">
        <v>0</v>
      </c>
      <c r="O533" s="243">
        <v>0</v>
      </c>
      <c r="P533" s="243">
        <v>-1344</v>
      </c>
      <c r="Q533" s="243">
        <v>0</v>
      </c>
      <c r="R533" s="243">
        <v>309946</v>
      </c>
      <c r="S533" s="129">
        <v>0</v>
      </c>
      <c r="T533" s="243">
        <v>0</v>
      </c>
      <c r="U533" s="243">
        <v>185968</v>
      </c>
      <c r="V533" s="243">
        <v>0</v>
      </c>
      <c r="W533" s="243">
        <v>0</v>
      </c>
      <c r="X533" s="243">
        <v>0</v>
      </c>
      <c r="Y533" s="243">
        <v>0</v>
      </c>
      <c r="Z533" s="243">
        <v>622626</v>
      </c>
      <c r="AA533" s="243">
        <v>0</v>
      </c>
      <c r="AB533" s="243">
        <v>0</v>
      </c>
      <c r="AC533" s="243">
        <v>0</v>
      </c>
      <c r="AD533" s="243">
        <v>0</v>
      </c>
      <c r="AE533" s="243">
        <v>0</v>
      </c>
      <c r="AF533" s="243">
        <v>0</v>
      </c>
      <c r="AG533" s="243">
        <v>127</v>
      </c>
      <c r="AH533" s="243">
        <v>71829</v>
      </c>
      <c r="AI533" s="243">
        <v>13724</v>
      </c>
      <c r="AJ533" s="243">
        <v>174631</v>
      </c>
      <c r="AK533" s="243">
        <v>7181</v>
      </c>
      <c r="AL533" s="243"/>
      <c r="AM533" s="243"/>
      <c r="AN533" s="243"/>
      <c r="AO533" s="243"/>
      <c r="AP533" s="243"/>
      <c r="AQ533" s="117">
        <f t="shared" si="620"/>
        <v>2371573</v>
      </c>
      <c r="AS533" s="228">
        <v>3138688</v>
      </c>
      <c r="AU533" s="148"/>
    </row>
    <row r="534" spans="2:47" x14ac:dyDescent="0.2">
      <c r="B534" s="144" t="str">
        <f t="shared" si="618"/>
        <v>209. Salud</v>
      </c>
      <c r="C534" s="243">
        <v>0</v>
      </c>
      <c r="D534" s="243">
        <v>9496</v>
      </c>
      <c r="E534" s="243">
        <v>6334</v>
      </c>
      <c r="F534" s="243">
        <v>7490015</v>
      </c>
      <c r="G534" s="243">
        <v>10358922</v>
      </c>
      <c r="H534" s="243">
        <v>0</v>
      </c>
      <c r="I534" s="243">
        <v>2103544</v>
      </c>
      <c r="J534" s="243">
        <v>11100312</v>
      </c>
      <c r="K534" s="243">
        <v>0</v>
      </c>
      <c r="L534" s="243">
        <v>7928780</v>
      </c>
      <c r="M534" s="243">
        <v>0</v>
      </c>
      <c r="N534" s="243">
        <v>40933</v>
      </c>
      <c r="O534" s="243">
        <v>0</v>
      </c>
      <c r="P534" s="243">
        <v>-48347</v>
      </c>
      <c r="Q534" s="243">
        <v>0</v>
      </c>
      <c r="R534" s="243">
        <v>6959994</v>
      </c>
      <c r="S534" s="129">
        <v>0</v>
      </c>
      <c r="T534" s="243">
        <v>0</v>
      </c>
      <c r="U534" s="243">
        <v>191064</v>
      </c>
      <c r="V534" s="243">
        <v>0</v>
      </c>
      <c r="W534" s="243">
        <v>0</v>
      </c>
      <c r="X534" s="243">
        <v>0</v>
      </c>
      <c r="Y534" s="243">
        <v>-1889</v>
      </c>
      <c r="Z534" s="243">
        <v>10428003</v>
      </c>
      <c r="AA534" s="243">
        <v>0</v>
      </c>
      <c r="AB534" s="243">
        <v>0</v>
      </c>
      <c r="AC534" s="243">
        <v>0</v>
      </c>
      <c r="AD534" s="243">
        <v>0</v>
      </c>
      <c r="AE534" s="243">
        <v>17730</v>
      </c>
      <c r="AF534" s="243">
        <v>0</v>
      </c>
      <c r="AG534" s="243">
        <v>0</v>
      </c>
      <c r="AH534" s="243">
        <v>8275176</v>
      </c>
      <c r="AI534" s="243">
        <v>20496</v>
      </c>
      <c r="AJ534" s="243">
        <v>7767398</v>
      </c>
      <c r="AK534" s="243">
        <v>-726</v>
      </c>
      <c r="AL534" s="243"/>
      <c r="AM534" s="243"/>
      <c r="AN534" s="243"/>
      <c r="AO534" s="243"/>
      <c r="AP534" s="243"/>
      <c r="AQ534" s="117">
        <f t="shared" si="620"/>
        <v>72647235</v>
      </c>
      <c r="AS534" s="228">
        <v>84343872</v>
      </c>
      <c r="AU534" s="148"/>
    </row>
    <row r="535" spans="2:47" x14ac:dyDescent="0.2">
      <c r="B535" s="144" t="str">
        <f t="shared" si="618"/>
        <v>210. Accidentes Personales</v>
      </c>
      <c r="C535" s="243">
        <v>0</v>
      </c>
      <c r="D535" s="243">
        <v>0</v>
      </c>
      <c r="E535" s="243">
        <v>29</v>
      </c>
      <c r="F535" s="243">
        <v>30495</v>
      </c>
      <c r="G535" s="243">
        <v>51224</v>
      </c>
      <c r="H535" s="243">
        <v>0</v>
      </c>
      <c r="I535" s="243">
        <v>98</v>
      </c>
      <c r="J535" s="243">
        <v>48949</v>
      </c>
      <c r="K535" s="243">
        <v>0</v>
      </c>
      <c r="L535" s="243">
        <v>180771</v>
      </c>
      <c r="M535" s="243">
        <v>0</v>
      </c>
      <c r="N535" s="243">
        <v>-12952</v>
      </c>
      <c r="O535" s="243">
        <v>0</v>
      </c>
      <c r="P535" s="243">
        <v>-11866</v>
      </c>
      <c r="Q535" s="243">
        <v>-299</v>
      </c>
      <c r="R535" s="243">
        <v>197806</v>
      </c>
      <c r="S535" s="129">
        <v>0</v>
      </c>
      <c r="T535" s="243">
        <v>0</v>
      </c>
      <c r="U535" s="243">
        <v>2925</v>
      </c>
      <c r="V535" s="243">
        <v>368</v>
      </c>
      <c r="W535" s="243">
        <v>0</v>
      </c>
      <c r="X535" s="243">
        <v>-2717</v>
      </c>
      <c r="Y535" s="243">
        <v>220545</v>
      </c>
      <c r="Z535" s="243">
        <v>112313</v>
      </c>
      <c r="AA535" s="243">
        <v>44</v>
      </c>
      <c r="AB535" s="243">
        <v>0</v>
      </c>
      <c r="AC535" s="243">
        <v>0</v>
      </c>
      <c r="AD535" s="243">
        <v>0</v>
      </c>
      <c r="AE535" s="243">
        <v>0</v>
      </c>
      <c r="AF535" s="243">
        <v>0</v>
      </c>
      <c r="AG535" s="243">
        <v>235288</v>
      </c>
      <c r="AH535" s="243">
        <v>314318</v>
      </c>
      <c r="AI535" s="243">
        <v>0</v>
      </c>
      <c r="AJ535" s="243">
        <v>38056</v>
      </c>
      <c r="AK535" s="243">
        <v>16315</v>
      </c>
      <c r="AL535" s="243"/>
      <c r="AM535" s="243"/>
      <c r="AN535" s="243"/>
      <c r="AO535" s="243"/>
      <c r="AP535" s="243"/>
      <c r="AQ535" s="117">
        <f t="shared" si="620"/>
        <v>1421710</v>
      </c>
      <c r="AS535" s="228">
        <v>1340615</v>
      </c>
      <c r="AU535" s="148"/>
    </row>
    <row r="536" spans="2:47" x14ac:dyDescent="0.2">
      <c r="B536" s="144" t="str">
        <f t="shared" si="618"/>
        <v>211. Asistencia</v>
      </c>
      <c r="C536" s="243">
        <v>0</v>
      </c>
      <c r="D536" s="243">
        <v>0</v>
      </c>
      <c r="E536" s="243">
        <v>0</v>
      </c>
      <c r="F536" s="243">
        <v>0</v>
      </c>
      <c r="G536" s="243">
        <v>-5802</v>
      </c>
      <c r="H536" s="243">
        <v>0</v>
      </c>
      <c r="I536" s="243">
        <v>0</v>
      </c>
      <c r="J536" s="243">
        <v>0</v>
      </c>
      <c r="K536" s="243">
        <v>0</v>
      </c>
      <c r="L536" s="243">
        <v>59461</v>
      </c>
      <c r="M536" s="243">
        <v>0</v>
      </c>
      <c r="N536" s="243">
        <v>0</v>
      </c>
      <c r="O536" s="243">
        <v>0</v>
      </c>
      <c r="P536" s="243">
        <v>-202</v>
      </c>
      <c r="Q536" s="243">
        <v>0</v>
      </c>
      <c r="R536" s="243">
        <v>0</v>
      </c>
      <c r="S536" s="129">
        <v>0</v>
      </c>
      <c r="T536" s="243">
        <v>0</v>
      </c>
      <c r="U536" s="243">
        <v>0</v>
      </c>
      <c r="V536" s="243">
        <v>0</v>
      </c>
      <c r="W536" s="243">
        <v>0</v>
      </c>
      <c r="X536" s="243">
        <v>0</v>
      </c>
      <c r="Y536" s="243">
        <v>0</v>
      </c>
      <c r="Z536" s="243">
        <v>4</v>
      </c>
      <c r="AA536" s="243">
        <v>0</v>
      </c>
      <c r="AB536" s="243">
        <v>0</v>
      </c>
      <c r="AC536" s="243">
        <v>0</v>
      </c>
      <c r="AD536" s="243">
        <v>0</v>
      </c>
      <c r="AE536" s="243">
        <v>0</v>
      </c>
      <c r="AF536" s="243">
        <v>0</v>
      </c>
      <c r="AG536" s="243">
        <v>0</v>
      </c>
      <c r="AH536" s="243">
        <v>0</v>
      </c>
      <c r="AI536" s="243">
        <v>0</v>
      </c>
      <c r="AJ536" s="243">
        <v>0</v>
      </c>
      <c r="AK536" s="243">
        <v>0</v>
      </c>
      <c r="AL536" s="243"/>
      <c r="AM536" s="243"/>
      <c r="AN536" s="243"/>
      <c r="AO536" s="243"/>
      <c r="AP536" s="243"/>
      <c r="AQ536" s="117">
        <f t="shared" si="620"/>
        <v>53461</v>
      </c>
      <c r="AS536" s="228">
        <v>100962</v>
      </c>
      <c r="AU536" s="148"/>
    </row>
    <row r="537" spans="2:47" x14ac:dyDescent="0.2">
      <c r="B537" s="144" t="str">
        <f t="shared" si="618"/>
        <v>212. Desgravamen Hipotecario</v>
      </c>
      <c r="C537" s="243">
        <v>0</v>
      </c>
      <c r="D537" s="243">
        <v>0</v>
      </c>
      <c r="E537" s="243">
        <v>0</v>
      </c>
      <c r="F537" s="243">
        <v>0</v>
      </c>
      <c r="G537" s="243">
        <v>0</v>
      </c>
      <c r="H537" s="243">
        <v>0</v>
      </c>
      <c r="I537" s="243">
        <v>0</v>
      </c>
      <c r="J537" s="243">
        <v>0</v>
      </c>
      <c r="K537" s="243">
        <v>0</v>
      </c>
      <c r="L537" s="243">
        <v>0</v>
      </c>
      <c r="M537" s="243">
        <v>0</v>
      </c>
      <c r="N537" s="243">
        <v>0</v>
      </c>
      <c r="O537" s="243">
        <v>0</v>
      </c>
      <c r="P537" s="243">
        <v>0</v>
      </c>
      <c r="Q537" s="243">
        <v>0</v>
      </c>
      <c r="R537" s="243">
        <v>-185</v>
      </c>
      <c r="S537" s="129">
        <v>0</v>
      </c>
      <c r="T537" s="243">
        <v>0</v>
      </c>
      <c r="U537" s="243">
        <v>147925</v>
      </c>
      <c r="V537" s="243">
        <v>0</v>
      </c>
      <c r="W537" s="243">
        <v>0</v>
      </c>
      <c r="X537" s="243">
        <v>0</v>
      </c>
      <c r="Y537" s="243">
        <v>74478</v>
      </c>
      <c r="Z537" s="243">
        <v>0</v>
      </c>
      <c r="AA537" s="243">
        <v>0</v>
      </c>
      <c r="AB537" s="243">
        <v>0</v>
      </c>
      <c r="AC537" s="243">
        <v>-611</v>
      </c>
      <c r="AD537" s="243">
        <v>0</v>
      </c>
      <c r="AE537" s="243">
        <v>0</v>
      </c>
      <c r="AF537" s="243">
        <v>0</v>
      </c>
      <c r="AG537" s="243">
        <v>0</v>
      </c>
      <c r="AH537" s="243">
        <v>102162</v>
      </c>
      <c r="AI537" s="243">
        <v>0</v>
      </c>
      <c r="AJ537" s="243">
        <v>0</v>
      </c>
      <c r="AK537" s="243">
        <v>0</v>
      </c>
      <c r="AL537" s="243"/>
      <c r="AM537" s="243"/>
      <c r="AN537" s="243"/>
      <c r="AO537" s="243"/>
      <c r="AP537" s="243"/>
      <c r="AQ537" s="117">
        <f t="shared" si="620"/>
        <v>323769</v>
      </c>
      <c r="AS537" s="228">
        <v>669966</v>
      </c>
      <c r="AU537" s="148"/>
    </row>
    <row r="538" spans="2:47" x14ac:dyDescent="0.2">
      <c r="B538" s="144" t="str">
        <f t="shared" si="618"/>
        <v>213. Desgravamen Consumos y Otros</v>
      </c>
      <c r="C538" s="243">
        <v>0</v>
      </c>
      <c r="D538" s="243">
        <v>0</v>
      </c>
      <c r="E538" s="243">
        <v>0</v>
      </c>
      <c r="F538" s="243">
        <v>0</v>
      </c>
      <c r="G538" s="243">
        <v>0</v>
      </c>
      <c r="H538" s="243">
        <v>0</v>
      </c>
      <c r="I538" s="243">
        <v>0</v>
      </c>
      <c r="J538" s="243">
        <v>0</v>
      </c>
      <c r="K538" s="243">
        <v>0</v>
      </c>
      <c r="L538" s="243">
        <v>539</v>
      </c>
      <c r="M538" s="243">
        <v>0</v>
      </c>
      <c r="N538" s="243">
        <v>0</v>
      </c>
      <c r="O538" s="243">
        <v>0</v>
      </c>
      <c r="P538" s="243">
        <v>426405</v>
      </c>
      <c r="Q538" s="243">
        <v>230028</v>
      </c>
      <c r="R538" s="243">
        <v>0</v>
      </c>
      <c r="S538" s="129">
        <v>0</v>
      </c>
      <c r="T538" s="243">
        <v>0</v>
      </c>
      <c r="U538" s="243">
        <v>419198</v>
      </c>
      <c r="V538" s="243">
        <v>-271</v>
      </c>
      <c r="W538" s="243">
        <v>0</v>
      </c>
      <c r="X538" s="243">
        <v>29327</v>
      </c>
      <c r="Y538" s="243">
        <v>21203</v>
      </c>
      <c r="Z538" s="243">
        <v>0</v>
      </c>
      <c r="AA538" s="243">
        <v>6</v>
      </c>
      <c r="AB538" s="243">
        <v>0</v>
      </c>
      <c r="AC538" s="243">
        <v>90485</v>
      </c>
      <c r="AD538" s="243">
        <v>0</v>
      </c>
      <c r="AE538" s="243">
        <v>0</v>
      </c>
      <c r="AF538" s="243">
        <v>0</v>
      </c>
      <c r="AG538" s="243">
        <v>75674</v>
      </c>
      <c r="AH538" s="243">
        <v>-2327</v>
      </c>
      <c r="AI538" s="243">
        <v>110233</v>
      </c>
      <c r="AJ538" s="243">
        <v>1928</v>
      </c>
      <c r="AK538" s="243">
        <v>0</v>
      </c>
      <c r="AL538" s="243"/>
      <c r="AM538" s="243"/>
      <c r="AN538" s="243"/>
      <c r="AO538" s="243"/>
      <c r="AP538" s="243"/>
      <c r="AQ538" s="117">
        <f t="shared" si="620"/>
        <v>1402428</v>
      </c>
      <c r="AS538" s="228">
        <v>444618</v>
      </c>
      <c r="AU538" s="148"/>
    </row>
    <row r="539" spans="2:47" x14ac:dyDescent="0.2">
      <c r="B539" s="144" t="str">
        <f t="shared" si="618"/>
        <v>214. SOAP</v>
      </c>
      <c r="C539" s="243">
        <v>0</v>
      </c>
      <c r="D539" s="243">
        <v>0</v>
      </c>
      <c r="E539" s="243">
        <v>0</v>
      </c>
      <c r="F539" s="243">
        <v>0</v>
      </c>
      <c r="G539" s="243">
        <v>0</v>
      </c>
      <c r="H539" s="243">
        <v>0</v>
      </c>
      <c r="I539" s="243">
        <v>0</v>
      </c>
      <c r="J539" s="243">
        <v>0</v>
      </c>
      <c r="K539" s="243">
        <v>0</v>
      </c>
      <c r="L539" s="243">
        <v>0</v>
      </c>
      <c r="M539" s="243">
        <v>0</v>
      </c>
      <c r="N539" s="243">
        <v>0</v>
      </c>
      <c r="O539" s="243">
        <v>0</v>
      </c>
      <c r="P539" s="243">
        <v>0</v>
      </c>
      <c r="Q539" s="243">
        <v>0</v>
      </c>
      <c r="R539" s="243">
        <v>0</v>
      </c>
      <c r="S539" s="129">
        <v>0</v>
      </c>
      <c r="T539" s="243">
        <v>0</v>
      </c>
      <c r="U539" s="243">
        <v>0</v>
      </c>
      <c r="V539" s="243">
        <v>0</v>
      </c>
      <c r="W539" s="243">
        <v>0</v>
      </c>
      <c r="X539" s="243">
        <v>0</v>
      </c>
      <c r="Y539" s="243">
        <v>0</v>
      </c>
      <c r="Z539" s="243">
        <v>0</v>
      </c>
      <c r="AA539" s="243">
        <v>0</v>
      </c>
      <c r="AB539" s="243">
        <v>0</v>
      </c>
      <c r="AC539" s="243">
        <v>0</v>
      </c>
      <c r="AD539" s="243">
        <v>0</v>
      </c>
      <c r="AE539" s="243">
        <v>0</v>
      </c>
      <c r="AF539" s="243">
        <v>0</v>
      </c>
      <c r="AG539" s="243">
        <v>0</v>
      </c>
      <c r="AH539" s="243">
        <v>0</v>
      </c>
      <c r="AI539" s="243">
        <v>0</v>
      </c>
      <c r="AJ539" s="243">
        <v>0</v>
      </c>
      <c r="AK539" s="243">
        <v>0</v>
      </c>
      <c r="AL539" s="243"/>
      <c r="AM539" s="243"/>
      <c r="AN539" s="243"/>
      <c r="AO539" s="243"/>
      <c r="AP539" s="243"/>
      <c r="AQ539" s="117">
        <f t="shared" si="620"/>
        <v>0</v>
      </c>
      <c r="AS539" s="228">
        <v>0</v>
      </c>
      <c r="AU539" s="148"/>
    </row>
    <row r="540" spans="2:47" x14ac:dyDescent="0.2">
      <c r="B540" s="144" t="str">
        <f t="shared" si="618"/>
        <v>250. Otros</v>
      </c>
      <c r="C540" s="243">
        <v>0</v>
      </c>
      <c r="D540" s="243">
        <v>0</v>
      </c>
      <c r="E540" s="243">
        <v>0</v>
      </c>
      <c r="F540" s="243">
        <v>0</v>
      </c>
      <c r="G540" s="243">
        <v>0</v>
      </c>
      <c r="H540" s="243">
        <v>0</v>
      </c>
      <c r="I540" s="243">
        <v>0</v>
      </c>
      <c r="J540" s="243">
        <v>0</v>
      </c>
      <c r="K540" s="243">
        <v>0</v>
      </c>
      <c r="L540" s="243">
        <v>0</v>
      </c>
      <c r="M540" s="243">
        <v>0</v>
      </c>
      <c r="N540" s="243">
        <v>0</v>
      </c>
      <c r="O540" s="243">
        <v>0</v>
      </c>
      <c r="P540" s="243">
        <v>0</v>
      </c>
      <c r="Q540" s="243">
        <v>0</v>
      </c>
      <c r="R540" s="243">
        <v>485</v>
      </c>
      <c r="S540" s="129">
        <v>0</v>
      </c>
      <c r="T540" s="243">
        <v>0</v>
      </c>
      <c r="U540" s="243">
        <v>0</v>
      </c>
      <c r="V540" s="243">
        <v>0</v>
      </c>
      <c r="W540" s="243">
        <v>0</v>
      </c>
      <c r="X540" s="243">
        <v>0</v>
      </c>
      <c r="Y540" s="243">
        <v>0</v>
      </c>
      <c r="Z540" s="243">
        <v>683</v>
      </c>
      <c r="AA540" s="243">
        <v>1422197</v>
      </c>
      <c r="AB540" s="243">
        <v>0</v>
      </c>
      <c r="AC540" s="243">
        <v>0</v>
      </c>
      <c r="AD540" s="243">
        <v>0</v>
      </c>
      <c r="AE540" s="243">
        <v>0</v>
      </c>
      <c r="AF540" s="243">
        <v>0</v>
      </c>
      <c r="AG540" s="243">
        <v>0</v>
      </c>
      <c r="AH540" s="243">
        <v>0</v>
      </c>
      <c r="AI540" s="243">
        <v>0</v>
      </c>
      <c r="AJ540" s="243">
        <v>0</v>
      </c>
      <c r="AK540" s="243">
        <v>0</v>
      </c>
      <c r="AL540" s="243"/>
      <c r="AM540" s="243"/>
      <c r="AN540" s="243"/>
      <c r="AO540" s="243"/>
      <c r="AP540" s="243"/>
      <c r="AQ540" s="117">
        <f t="shared" si="620"/>
        <v>1423365</v>
      </c>
      <c r="AS540" s="228">
        <v>994188</v>
      </c>
      <c r="AU540" s="148"/>
    </row>
    <row r="541" spans="2:47" x14ac:dyDescent="0.2">
      <c r="B541" s="136" t="str">
        <f t="shared" si="618"/>
        <v>Bancaseguros y Retail</v>
      </c>
      <c r="C541" s="255"/>
      <c r="D541" s="255"/>
      <c r="E541" s="255"/>
      <c r="F541" s="255"/>
      <c r="G541" s="255"/>
      <c r="H541" s="255"/>
      <c r="I541" s="255"/>
      <c r="J541" s="255"/>
      <c r="K541" s="255"/>
      <c r="L541" s="255"/>
      <c r="M541" s="255"/>
      <c r="N541" s="255"/>
      <c r="O541" s="255"/>
      <c r="P541" s="255"/>
      <c r="Q541" s="255"/>
      <c r="R541" s="255"/>
      <c r="S541" s="126"/>
      <c r="T541" s="255"/>
      <c r="U541" s="255"/>
      <c r="V541" s="255"/>
      <c r="W541" s="255"/>
      <c r="X541" s="255"/>
      <c r="Y541" s="255"/>
      <c r="Z541" s="255"/>
      <c r="AA541" s="255"/>
      <c r="AB541" s="255"/>
      <c r="AC541" s="255"/>
      <c r="AD541" s="255"/>
      <c r="AE541" s="255"/>
      <c r="AF541" s="255"/>
      <c r="AG541" s="255"/>
      <c r="AH541" s="255"/>
      <c r="AI541" s="255"/>
      <c r="AJ541" s="255"/>
      <c r="AK541" s="255"/>
      <c r="AL541" s="255"/>
      <c r="AM541" s="255"/>
      <c r="AN541" s="255"/>
      <c r="AO541" s="255"/>
      <c r="AP541" s="255"/>
      <c r="AQ541" s="23">
        <f t="shared" si="620"/>
        <v>0</v>
      </c>
      <c r="AS541" s="23"/>
      <c r="AU541" s="148"/>
    </row>
    <row r="542" spans="2:47" x14ac:dyDescent="0.2">
      <c r="B542" s="144" t="str">
        <f t="shared" si="618"/>
        <v>301. Vida Entera</v>
      </c>
      <c r="C542" s="243">
        <v>0</v>
      </c>
      <c r="D542" s="243">
        <v>0</v>
      </c>
      <c r="E542" s="243">
        <v>0</v>
      </c>
      <c r="F542" s="243">
        <v>0</v>
      </c>
      <c r="G542" s="243">
        <v>0</v>
      </c>
      <c r="H542" s="243">
        <v>0</v>
      </c>
      <c r="I542" s="243">
        <v>0</v>
      </c>
      <c r="J542" s="243">
        <v>0</v>
      </c>
      <c r="K542" s="243">
        <v>0</v>
      </c>
      <c r="L542" s="243">
        <v>0</v>
      </c>
      <c r="M542" s="243">
        <v>0</v>
      </c>
      <c r="N542" s="243">
        <v>0</v>
      </c>
      <c r="O542" s="243">
        <v>0</v>
      </c>
      <c r="P542" s="243">
        <v>0</v>
      </c>
      <c r="Q542" s="243">
        <v>0</v>
      </c>
      <c r="R542" s="243">
        <v>0</v>
      </c>
      <c r="S542" s="129">
        <v>0</v>
      </c>
      <c r="T542" s="243">
        <v>0</v>
      </c>
      <c r="U542" s="243">
        <v>0</v>
      </c>
      <c r="V542" s="243">
        <v>0</v>
      </c>
      <c r="W542" s="243">
        <v>0</v>
      </c>
      <c r="X542" s="243">
        <v>0</v>
      </c>
      <c r="Y542" s="243">
        <v>0</v>
      </c>
      <c r="Z542" s="243">
        <v>0</v>
      </c>
      <c r="AA542" s="243">
        <v>0</v>
      </c>
      <c r="AB542" s="243">
        <v>0</v>
      </c>
      <c r="AC542" s="243">
        <v>0</v>
      </c>
      <c r="AD542" s="243">
        <v>0</v>
      </c>
      <c r="AE542" s="243">
        <v>0</v>
      </c>
      <c r="AF542" s="243">
        <v>0</v>
      </c>
      <c r="AG542" s="243">
        <v>0</v>
      </c>
      <c r="AH542" s="243">
        <v>0</v>
      </c>
      <c r="AI542" s="243">
        <v>0</v>
      </c>
      <c r="AJ542" s="243">
        <v>0</v>
      </c>
      <c r="AK542" s="243">
        <v>0</v>
      </c>
      <c r="AL542" s="243"/>
      <c r="AM542" s="243"/>
      <c r="AN542" s="243"/>
      <c r="AO542" s="243"/>
      <c r="AP542" s="243"/>
      <c r="AQ542" s="117">
        <f t="shared" ref="AQ542:AQ557" si="621">SUM(C542:AP542)</f>
        <v>0</v>
      </c>
      <c r="AS542" s="228">
        <v>0</v>
      </c>
      <c r="AU542" s="148"/>
    </row>
    <row r="543" spans="2:47" x14ac:dyDescent="0.2">
      <c r="B543" s="144" t="str">
        <f t="shared" si="618"/>
        <v>302. Temporal de Vida</v>
      </c>
      <c r="C543" s="243">
        <v>0</v>
      </c>
      <c r="D543" s="243">
        <v>0</v>
      </c>
      <c r="E543" s="243">
        <v>271689</v>
      </c>
      <c r="F543" s="243">
        <v>1683257</v>
      </c>
      <c r="G543" s="243">
        <v>435457</v>
      </c>
      <c r="H543" s="243">
        <v>6204084</v>
      </c>
      <c r="I543" s="243">
        <v>0</v>
      </c>
      <c r="J543" s="243">
        <v>0</v>
      </c>
      <c r="K543" s="243">
        <v>1139758</v>
      </c>
      <c r="L543" s="243">
        <v>-2901</v>
      </c>
      <c r="M543" s="243">
        <v>349906</v>
      </c>
      <c r="N543" s="243">
        <v>0</v>
      </c>
      <c r="O543" s="243">
        <v>0</v>
      </c>
      <c r="P543" s="243">
        <v>0</v>
      </c>
      <c r="Q543" s="243">
        <v>-91191</v>
      </c>
      <c r="R543" s="243">
        <v>326530</v>
      </c>
      <c r="S543" s="129">
        <v>0</v>
      </c>
      <c r="T543" s="243">
        <v>0</v>
      </c>
      <c r="U543" s="243">
        <v>0</v>
      </c>
      <c r="V543" s="243">
        <v>0</v>
      </c>
      <c r="W543" s="243">
        <v>0</v>
      </c>
      <c r="X543" s="243">
        <v>0</v>
      </c>
      <c r="Y543" s="243">
        <v>0</v>
      </c>
      <c r="Z543" s="243">
        <v>2623893</v>
      </c>
      <c r="AA543" s="243">
        <v>0</v>
      </c>
      <c r="AB543" s="243">
        <v>379340</v>
      </c>
      <c r="AC543" s="243">
        <v>0</v>
      </c>
      <c r="AD543" s="243">
        <v>0</v>
      </c>
      <c r="AE543" s="243">
        <v>0</v>
      </c>
      <c r="AF543" s="243">
        <v>0</v>
      </c>
      <c r="AG543" s="243">
        <v>1397873</v>
      </c>
      <c r="AH543" s="243">
        <v>2205</v>
      </c>
      <c r="AI543" s="243">
        <v>0</v>
      </c>
      <c r="AJ543" s="243">
        <v>218812</v>
      </c>
      <c r="AK543" s="243">
        <v>269529</v>
      </c>
      <c r="AL543" s="243"/>
      <c r="AM543" s="243"/>
      <c r="AN543" s="243"/>
      <c r="AO543" s="243"/>
      <c r="AP543" s="243"/>
      <c r="AQ543" s="117">
        <f t="shared" si="621"/>
        <v>15208241</v>
      </c>
      <c r="AS543" s="228">
        <v>17058082</v>
      </c>
      <c r="AU543" s="148"/>
    </row>
    <row r="544" spans="2:47" x14ac:dyDescent="0.2">
      <c r="B544" s="144" t="str">
        <f t="shared" si="618"/>
        <v>303. Seguros con Cuenta Única de inversión (CUI)</v>
      </c>
      <c r="C544" s="243">
        <v>0</v>
      </c>
      <c r="D544" s="243">
        <v>0</v>
      </c>
      <c r="E544" s="243">
        <v>2105</v>
      </c>
      <c r="F544" s="243">
        <v>780849</v>
      </c>
      <c r="G544" s="243">
        <v>0</v>
      </c>
      <c r="H544" s="243">
        <v>0</v>
      </c>
      <c r="I544" s="243">
        <v>0</v>
      </c>
      <c r="J544" s="243">
        <v>0</v>
      </c>
      <c r="K544" s="243">
        <v>0</v>
      </c>
      <c r="L544" s="243">
        <v>214243</v>
      </c>
      <c r="M544" s="243">
        <v>0</v>
      </c>
      <c r="N544" s="243">
        <v>0</v>
      </c>
      <c r="O544" s="243">
        <v>0</v>
      </c>
      <c r="P544" s="243">
        <v>0</v>
      </c>
      <c r="Q544" s="243">
        <v>0</v>
      </c>
      <c r="R544" s="243">
        <v>1116229</v>
      </c>
      <c r="S544" s="129">
        <v>0</v>
      </c>
      <c r="T544" s="243">
        <v>0</v>
      </c>
      <c r="U544" s="243">
        <v>0</v>
      </c>
      <c r="V544" s="243">
        <v>0</v>
      </c>
      <c r="W544" s="243">
        <v>0</v>
      </c>
      <c r="X544" s="243">
        <v>0</v>
      </c>
      <c r="Y544" s="243">
        <v>0</v>
      </c>
      <c r="Z544" s="243">
        <v>1497129</v>
      </c>
      <c r="AA544" s="243">
        <v>0</v>
      </c>
      <c r="AB544" s="243">
        <v>0</v>
      </c>
      <c r="AC544" s="243">
        <v>0</v>
      </c>
      <c r="AD544" s="243">
        <v>0</v>
      </c>
      <c r="AE544" s="243">
        <v>0</v>
      </c>
      <c r="AF544" s="243">
        <v>0</v>
      </c>
      <c r="AG544" s="243">
        <v>0</v>
      </c>
      <c r="AH544" s="243">
        <v>0</v>
      </c>
      <c r="AI544" s="243">
        <v>0</v>
      </c>
      <c r="AJ544" s="243">
        <v>0</v>
      </c>
      <c r="AK544" s="243">
        <v>0</v>
      </c>
      <c r="AL544" s="243"/>
      <c r="AM544" s="243"/>
      <c r="AN544" s="243"/>
      <c r="AO544" s="243"/>
      <c r="AP544" s="243"/>
      <c r="AQ544" s="117">
        <f t="shared" si="621"/>
        <v>3610555</v>
      </c>
      <c r="AS544" s="228">
        <v>2096340</v>
      </c>
      <c r="AU544" s="148"/>
    </row>
    <row r="545" spans="2:47" x14ac:dyDescent="0.2">
      <c r="B545" s="144" t="str">
        <f t="shared" si="618"/>
        <v>304. Mixto o Dotal</v>
      </c>
      <c r="C545" s="243">
        <v>0</v>
      </c>
      <c r="D545" s="243">
        <v>0</v>
      </c>
      <c r="E545" s="243">
        <v>0</v>
      </c>
      <c r="F545" s="243">
        <v>0</v>
      </c>
      <c r="G545" s="243">
        <v>0</v>
      </c>
      <c r="H545" s="243">
        <v>0</v>
      </c>
      <c r="I545" s="243">
        <v>0</v>
      </c>
      <c r="J545" s="243">
        <v>0</v>
      </c>
      <c r="K545" s="243">
        <v>0</v>
      </c>
      <c r="L545" s="243">
        <v>0</v>
      </c>
      <c r="M545" s="243">
        <v>0</v>
      </c>
      <c r="N545" s="243">
        <v>0</v>
      </c>
      <c r="O545" s="243">
        <v>0</v>
      </c>
      <c r="P545" s="243">
        <v>0</v>
      </c>
      <c r="Q545" s="243">
        <v>0</v>
      </c>
      <c r="R545" s="243">
        <v>0</v>
      </c>
      <c r="S545" s="129">
        <v>0</v>
      </c>
      <c r="T545" s="243">
        <v>0</v>
      </c>
      <c r="U545" s="243">
        <v>0</v>
      </c>
      <c r="V545" s="243">
        <v>0</v>
      </c>
      <c r="W545" s="243">
        <v>0</v>
      </c>
      <c r="X545" s="243">
        <v>0</v>
      </c>
      <c r="Y545" s="243">
        <v>0</v>
      </c>
      <c r="Z545" s="243">
        <v>1176807</v>
      </c>
      <c r="AA545" s="243">
        <v>0</v>
      </c>
      <c r="AB545" s="243">
        <v>0</v>
      </c>
      <c r="AC545" s="243">
        <v>0</v>
      </c>
      <c r="AD545" s="243">
        <v>0</v>
      </c>
      <c r="AE545" s="243">
        <v>0</v>
      </c>
      <c r="AF545" s="243">
        <v>0</v>
      </c>
      <c r="AG545" s="243">
        <v>0</v>
      </c>
      <c r="AH545" s="243">
        <v>0</v>
      </c>
      <c r="AI545" s="243">
        <v>0</v>
      </c>
      <c r="AJ545" s="243">
        <v>0</v>
      </c>
      <c r="AK545" s="243">
        <v>0</v>
      </c>
      <c r="AL545" s="243"/>
      <c r="AM545" s="243"/>
      <c r="AN545" s="243"/>
      <c r="AO545" s="243"/>
      <c r="AP545" s="243"/>
      <c r="AQ545" s="117">
        <f t="shared" si="621"/>
        <v>1176807</v>
      </c>
      <c r="AS545" s="228">
        <v>1948847</v>
      </c>
      <c r="AU545" s="148"/>
    </row>
    <row r="546" spans="2:47" x14ac:dyDescent="0.2">
      <c r="B546" s="144" t="str">
        <f t="shared" si="618"/>
        <v>305. Rentas Privadas y Otras Rentas</v>
      </c>
      <c r="C546" s="243">
        <v>0</v>
      </c>
      <c r="D546" s="243">
        <v>0</v>
      </c>
      <c r="E546" s="243">
        <v>0</v>
      </c>
      <c r="F546" s="243">
        <v>0</v>
      </c>
      <c r="G546" s="243">
        <v>0</v>
      </c>
      <c r="H546" s="243">
        <v>0</v>
      </c>
      <c r="I546" s="243">
        <v>0</v>
      </c>
      <c r="J546" s="243">
        <v>0</v>
      </c>
      <c r="K546" s="243">
        <v>0</v>
      </c>
      <c r="L546" s="243">
        <v>0</v>
      </c>
      <c r="M546" s="243">
        <v>0</v>
      </c>
      <c r="N546" s="243">
        <v>0</v>
      </c>
      <c r="O546" s="243">
        <v>0</v>
      </c>
      <c r="P546" s="243">
        <v>0</v>
      </c>
      <c r="Q546" s="243">
        <v>0</v>
      </c>
      <c r="R546" s="243">
        <v>0</v>
      </c>
      <c r="S546" s="129">
        <v>0</v>
      </c>
      <c r="T546" s="243">
        <v>0</v>
      </c>
      <c r="U546" s="243">
        <v>0</v>
      </c>
      <c r="V546" s="243">
        <v>0</v>
      </c>
      <c r="W546" s="243">
        <v>0</v>
      </c>
      <c r="X546" s="243">
        <v>0</v>
      </c>
      <c r="Y546" s="243">
        <v>0</v>
      </c>
      <c r="Z546" s="243">
        <v>0</v>
      </c>
      <c r="AA546" s="243">
        <v>0</v>
      </c>
      <c r="AB546" s="243">
        <v>0</v>
      </c>
      <c r="AC546" s="243">
        <v>0</v>
      </c>
      <c r="AD546" s="243">
        <v>0</v>
      </c>
      <c r="AE546" s="243">
        <v>0</v>
      </c>
      <c r="AF546" s="243">
        <v>0</v>
      </c>
      <c r="AG546" s="243">
        <v>0</v>
      </c>
      <c r="AH546" s="243">
        <v>0</v>
      </c>
      <c r="AI546" s="243">
        <v>0</v>
      </c>
      <c r="AJ546" s="243">
        <v>0</v>
      </c>
      <c r="AK546" s="243">
        <v>0</v>
      </c>
      <c r="AL546" s="243"/>
      <c r="AM546" s="243"/>
      <c r="AN546" s="243"/>
      <c r="AO546" s="243"/>
      <c r="AP546" s="243"/>
      <c r="AQ546" s="117">
        <f t="shared" si="621"/>
        <v>0</v>
      </c>
      <c r="AS546" s="228">
        <v>0</v>
      </c>
      <c r="AU546" s="148"/>
    </row>
    <row r="547" spans="2:47" x14ac:dyDescent="0.2">
      <c r="B547" s="144" t="str">
        <f t="shared" si="618"/>
        <v>306. Dotal puro o Capital Diferido</v>
      </c>
      <c r="C547" s="243">
        <v>0</v>
      </c>
      <c r="D547" s="243">
        <v>0</v>
      </c>
      <c r="E547" s="243">
        <v>0</v>
      </c>
      <c r="F547" s="243">
        <v>0</v>
      </c>
      <c r="G547" s="243">
        <v>0</v>
      </c>
      <c r="H547" s="243">
        <v>0</v>
      </c>
      <c r="I547" s="243">
        <v>0</v>
      </c>
      <c r="J547" s="243">
        <v>0</v>
      </c>
      <c r="K547" s="243">
        <v>0</v>
      </c>
      <c r="L547" s="243">
        <v>0</v>
      </c>
      <c r="M547" s="243">
        <v>0</v>
      </c>
      <c r="N547" s="243">
        <v>0</v>
      </c>
      <c r="O547" s="243">
        <v>0</v>
      </c>
      <c r="P547" s="243">
        <v>0</v>
      </c>
      <c r="Q547" s="243">
        <v>0</v>
      </c>
      <c r="R547" s="243">
        <v>0</v>
      </c>
      <c r="S547" s="129">
        <v>0</v>
      </c>
      <c r="T547" s="243">
        <v>0</v>
      </c>
      <c r="U547" s="243">
        <v>0</v>
      </c>
      <c r="V547" s="243">
        <v>0</v>
      </c>
      <c r="W547" s="243">
        <v>0</v>
      </c>
      <c r="X547" s="243">
        <v>0</v>
      </c>
      <c r="Y547" s="243">
        <v>0</v>
      </c>
      <c r="Z547" s="243">
        <v>0</v>
      </c>
      <c r="AA547" s="243">
        <v>0</v>
      </c>
      <c r="AB547" s="243">
        <v>0</v>
      </c>
      <c r="AC547" s="243">
        <v>0</v>
      </c>
      <c r="AD547" s="243">
        <v>0</v>
      </c>
      <c r="AE547" s="243">
        <v>0</v>
      </c>
      <c r="AF547" s="243">
        <v>0</v>
      </c>
      <c r="AG547" s="243">
        <v>0</v>
      </c>
      <c r="AH547" s="243">
        <v>0</v>
      </c>
      <c r="AI547" s="243">
        <v>0</v>
      </c>
      <c r="AJ547" s="243">
        <v>0</v>
      </c>
      <c r="AK547" s="243">
        <v>0</v>
      </c>
      <c r="AL547" s="243"/>
      <c r="AM547" s="243"/>
      <c r="AN547" s="243"/>
      <c r="AO547" s="243"/>
      <c r="AP547" s="243"/>
      <c r="AQ547" s="117">
        <f t="shared" si="621"/>
        <v>0</v>
      </c>
      <c r="AS547" s="228">
        <v>0</v>
      </c>
      <c r="AU547" s="148"/>
    </row>
    <row r="548" spans="2:47" x14ac:dyDescent="0.2">
      <c r="B548" s="144" t="str">
        <f t="shared" si="618"/>
        <v>307. Protección Familiar</v>
      </c>
      <c r="C548" s="243">
        <v>0</v>
      </c>
      <c r="D548" s="243">
        <v>0</v>
      </c>
      <c r="E548" s="243">
        <v>0</v>
      </c>
      <c r="F548" s="243">
        <v>-260463</v>
      </c>
      <c r="G548" s="243">
        <v>408</v>
      </c>
      <c r="H548" s="243">
        <v>0</v>
      </c>
      <c r="I548" s="243">
        <v>0</v>
      </c>
      <c r="J548" s="243">
        <v>0</v>
      </c>
      <c r="K548" s="243">
        <v>0</v>
      </c>
      <c r="L548" s="243">
        <v>0</v>
      </c>
      <c r="M548" s="243">
        <v>0</v>
      </c>
      <c r="N548" s="243">
        <v>0</v>
      </c>
      <c r="O548" s="243">
        <v>0</v>
      </c>
      <c r="P548" s="243">
        <v>0</v>
      </c>
      <c r="Q548" s="243">
        <v>0</v>
      </c>
      <c r="R548" s="243">
        <v>14544</v>
      </c>
      <c r="S548" s="129">
        <v>0</v>
      </c>
      <c r="T548" s="243">
        <v>0</v>
      </c>
      <c r="U548" s="243">
        <v>0</v>
      </c>
      <c r="V548" s="243">
        <v>0</v>
      </c>
      <c r="W548" s="243">
        <v>0</v>
      </c>
      <c r="X548" s="243">
        <v>0</v>
      </c>
      <c r="Y548" s="243">
        <v>0</v>
      </c>
      <c r="Z548" s="243">
        <v>0</v>
      </c>
      <c r="AA548" s="243">
        <v>0</v>
      </c>
      <c r="AB548" s="243">
        <v>0</v>
      </c>
      <c r="AC548" s="243">
        <v>0</v>
      </c>
      <c r="AD548" s="243">
        <v>0</v>
      </c>
      <c r="AE548" s="243">
        <v>0</v>
      </c>
      <c r="AF548" s="243">
        <v>0</v>
      </c>
      <c r="AG548" s="243">
        <v>0</v>
      </c>
      <c r="AH548" s="243">
        <v>0</v>
      </c>
      <c r="AI548" s="243">
        <v>0</v>
      </c>
      <c r="AJ548" s="243">
        <v>0</v>
      </c>
      <c r="AK548" s="243">
        <v>0</v>
      </c>
      <c r="AL548" s="243"/>
      <c r="AM548" s="243"/>
      <c r="AN548" s="243"/>
      <c r="AO548" s="243"/>
      <c r="AP548" s="243"/>
      <c r="AQ548" s="117">
        <f t="shared" si="621"/>
        <v>-245511</v>
      </c>
      <c r="AS548" s="228">
        <v>538951</v>
      </c>
      <c r="AU548" s="148"/>
    </row>
    <row r="549" spans="2:47" x14ac:dyDescent="0.2">
      <c r="B549" s="144" t="str">
        <f t="shared" si="618"/>
        <v>308. Incapacidad o Invalidez</v>
      </c>
      <c r="C549" s="243">
        <v>0</v>
      </c>
      <c r="D549" s="243">
        <v>0</v>
      </c>
      <c r="E549" s="243">
        <v>-15980</v>
      </c>
      <c r="F549" s="243">
        <v>121593</v>
      </c>
      <c r="G549" s="243">
        <v>122984</v>
      </c>
      <c r="H549" s="243">
        <v>-545025</v>
      </c>
      <c r="I549" s="243">
        <v>0</v>
      </c>
      <c r="J549" s="243">
        <v>0</v>
      </c>
      <c r="K549" s="243">
        <v>45598</v>
      </c>
      <c r="L549" s="243">
        <v>-714</v>
      </c>
      <c r="M549" s="243">
        <v>0</v>
      </c>
      <c r="N549" s="243">
        <v>0</v>
      </c>
      <c r="O549" s="243">
        <v>0</v>
      </c>
      <c r="P549" s="243">
        <v>0</v>
      </c>
      <c r="Q549" s="243">
        <v>850</v>
      </c>
      <c r="R549" s="243">
        <v>24077</v>
      </c>
      <c r="S549" s="129">
        <v>0</v>
      </c>
      <c r="T549" s="243">
        <v>0</v>
      </c>
      <c r="U549" s="243">
        <v>0</v>
      </c>
      <c r="V549" s="243">
        <v>0</v>
      </c>
      <c r="W549" s="243">
        <v>0</v>
      </c>
      <c r="X549" s="243">
        <v>0</v>
      </c>
      <c r="Y549" s="243">
        <v>0</v>
      </c>
      <c r="Z549" s="243">
        <v>96122</v>
      </c>
      <c r="AA549" s="243">
        <v>0</v>
      </c>
      <c r="AB549" s="243">
        <v>-10753</v>
      </c>
      <c r="AC549" s="243">
        <v>0</v>
      </c>
      <c r="AD549" s="243">
        <v>0</v>
      </c>
      <c r="AE549" s="243">
        <v>0</v>
      </c>
      <c r="AF549" s="243">
        <v>665593</v>
      </c>
      <c r="AG549" s="243">
        <v>-1690</v>
      </c>
      <c r="AH549" s="243">
        <v>2923</v>
      </c>
      <c r="AI549" s="243">
        <v>0</v>
      </c>
      <c r="AJ549" s="243">
        <v>64281</v>
      </c>
      <c r="AK549" s="243">
        <v>-111784</v>
      </c>
      <c r="AL549" s="243"/>
      <c r="AM549" s="243"/>
      <c r="AN549" s="243"/>
      <c r="AO549" s="243"/>
      <c r="AP549" s="243"/>
      <c r="AQ549" s="117">
        <f t="shared" si="621"/>
        <v>458075</v>
      </c>
      <c r="AS549" s="228">
        <v>2490738</v>
      </c>
      <c r="AU549" s="148"/>
    </row>
    <row r="550" spans="2:47" x14ac:dyDescent="0.2">
      <c r="B550" s="144" t="str">
        <f t="shared" si="618"/>
        <v>309. Salud</v>
      </c>
      <c r="C550" s="243">
        <v>0</v>
      </c>
      <c r="D550" s="243">
        <v>0</v>
      </c>
      <c r="E550" s="243">
        <v>1325814</v>
      </c>
      <c r="F550" s="243">
        <v>162563</v>
      </c>
      <c r="G550" s="243">
        <v>37936</v>
      </c>
      <c r="H550" s="243">
        <v>188083</v>
      </c>
      <c r="I550" s="243">
        <v>159594</v>
      </c>
      <c r="J550" s="243">
        <v>-60</v>
      </c>
      <c r="K550" s="243">
        <v>0</v>
      </c>
      <c r="L550" s="243">
        <v>10597</v>
      </c>
      <c r="M550" s="243">
        <v>0</v>
      </c>
      <c r="N550" s="243">
        <v>12272</v>
      </c>
      <c r="O550" s="243">
        <v>0</v>
      </c>
      <c r="P550" s="243">
        <v>0</v>
      </c>
      <c r="Q550" s="243">
        <v>22269</v>
      </c>
      <c r="R550" s="243">
        <v>27</v>
      </c>
      <c r="S550" s="129">
        <v>0</v>
      </c>
      <c r="T550" s="243">
        <v>0</v>
      </c>
      <c r="U550" s="243">
        <v>0</v>
      </c>
      <c r="V550" s="243">
        <v>0</v>
      </c>
      <c r="W550" s="243">
        <v>0</v>
      </c>
      <c r="X550" s="243">
        <v>0</v>
      </c>
      <c r="Y550" s="243">
        <v>0</v>
      </c>
      <c r="Z550" s="243">
        <v>2409286</v>
      </c>
      <c r="AA550" s="243">
        <v>0</v>
      </c>
      <c r="AB550" s="243">
        <v>13020</v>
      </c>
      <c r="AC550" s="243">
        <v>0</v>
      </c>
      <c r="AD550" s="243">
        <v>0</v>
      </c>
      <c r="AE550" s="243">
        <v>0</v>
      </c>
      <c r="AF550" s="243">
        <v>0</v>
      </c>
      <c r="AG550" s="243">
        <v>245710</v>
      </c>
      <c r="AH550" s="243">
        <v>-1</v>
      </c>
      <c r="AI550" s="243">
        <v>0</v>
      </c>
      <c r="AJ550" s="243">
        <v>0</v>
      </c>
      <c r="AK550" s="243">
        <v>1503725</v>
      </c>
      <c r="AL550" s="243"/>
      <c r="AM550" s="243"/>
      <c r="AN550" s="243"/>
      <c r="AO550" s="243"/>
      <c r="AP550" s="243"/>
      <c r="AQ550" s="117">
        <f t="shared" si="621"/>
        <v>6090835</v>
      </c>
      <c r="AS550" s="228">
        <v>10197168</v>
      </c>
      <c r="AU550" s="148"/>
    </row>
    <row r="551" spans="2:47" x14ac:dyDescent="0.2">
      <c r="B551" s="144" t="str">
        <f t="shared" si="618"/>
        <v>310. Accidentes Personales</v>
      </c>
      <c r="C551" s="243">
        <v>0</v>
      </c>
      <c r="D551" s="243">
        <v>0</v>
      </c>
      <c r="E551" s="243">
        <v>245612</v>
      </c>
      <c r="F551" s="243">
        <v>-1020177</v>
      </c>
      <c r="G551" s="243">
        <v>57220</v>
      </c>
      <c r="H551" s="243">
        <v>-61047</v>
      </c>
      <c r="I551" s="243">
        <v>6593</v>
      </c>
      <c r="J551" s="243">
        <v>0</v>
      </c>
      <c r="K551" s="243">
        <v>-17377</v>
      </c>
      <c r="L551" s="243">
        <v>29395</v>
      </c>
      <c r="M551" s="243">
        <v>4601</v>
      </c>
      <c r="N551" s="243">
        <v>0</v>
      </c>
      <c r="O551" s="243">
        <v>0</v>
      </c>
      <c r="P551" s="243">
        <v>0</v>
      </c>
      <c r="Q551" s="243">
        <v>-56295</v>
      </c>
      <c r="R551" s="243">
        <v>38682</v>
      </c>
      <c r="S551" s="129">
        <v>0</v>
      </c>
      <c r="T551" s="243">
        <v>0</v>
      </c>
      <c r="U551" s="243">
        <v>0</v>
      </c>
      <c r="V551" s="243">
        <v>0</v>
      </c>
      <c r="W551" s="243">
        <v>0</v>
      </c>
      <c r="X551" s="243">
        <v>0</v>
      </c>
      <c r="Y551" s="243">
        <v>0</v>
      </c>
      <c r="Z551" s="243">
        <v>2125665</v>
      </c>
      <c r="AA551" s="243">
        <v>0</v>
      </c>
      <c r="AB551" s="243">
        <v>0</v>
      </c>
      <c r="AC551" s="243">
        <v>0</v>
      </c>
      <c r="AD551" s="243">
        <v>0</v>
      </c>
      <c r="AE551" s="243">
        <v>0</v>
      </c>
      <c r="AF551" s="243">
        <v>0</v>
      </c>
      <c r="AG551" s="243">
        <v>153565</v>
      </c>
      <c r="AH551" s="243">
        <v>2972</v>
      </c>
      <c r="AI551" s="243">
        <v>0</v>
      </c>
      <c r="AJ551" s="243">
        <v>129711</v>
      </c>
      <c r="AK551" s="243">
        <v>-82078</v>
      </c>
      <c r="AL551" s="243"/>
      <c r="AM551" s="243"/>
      <c r="AN551" s="243"/>
      <c r="AO551" s="243"/>
      <c r="AP551" s="243"/>
      <c r="AQ551" s="117">
        <f t="shared" si="621"/>
        <v>1557042</v>
      </c>
      <c r="AS551" s="228">
        <v>4027442</v>
      </c>
      <c r="AU551" s="148"/>
    </row>
    <row r="552" spans="2:47" x14ac:dyDescent="0.2">
      <c r="B552" s="144" t="str">
        <f t="shared" si="618"/>
        <v>311. Asistencia</v>
      </c>
      <c r="C552" s="243">
        <v>0</v>
      </c>
      <c r="D552" s="243">
        <v>0</v>
      </c>
      <c r="E552" s="243">
        <v>5879</v>
      </c>
      <c r="F552" s="243">
        <v>2</v>
      </c>
      <c r="G552" s="243">
        <v>0</v>
      </c>
      <c r="H552" s="243">
        <v>0</v>
      </c>
      <c r="I552" s="243">
        <v>0</v>
      </c>
      <c r="J552" s="243">
        <v>0</v>
      </c>
      <c r="K552" s="243">
        <v>0</v>
      </c>
      <c r="L552" s="243">
        <v>0</v>
      </c>
      <c r="M552" s="243">
        <v>0</v>
      </c>
      <c r="N552" s="243">
        <v>0</v>
      </c>
      <c r="O552" s="243">
        <v>0</v>
      </c>
      <c r="P552" s="243">
        <v>0</v>
      </c>
      <c r="Q552" s="243">
        <v>0</v>
      </c>
      <c r="R552" s="243">
        <v>0</v>
      </c>
      <c r="S552" s="129">
        <v>0</v>
      </c>
      <c r="T552" s="243">
        <v>0</v>
      </c>
      <c r="U552" s="243">
        <v>0</v>
      </c>
      <c r="V552" s="243">
        <v>0</v>
      </c>
      <c r="W552" s="243">
        <v>0</v>
      </c>
      <c r="X552" s="243">
        <v>0</v>
      </c>
      <c r="Y552" s="243">
        <v>0</v>
      </c>
      <c r="Z552" s="243">
        <v>0</v>
      </c>
      <c r="AA552" s="243">
        <v>0</v>
      </c>
      <c r="AB552" s="243">
        <v>0</v>
      </c>
      <c r="AC552" s="243">
        <v>0</v>
      </c>
      <c r="AD552" s="243">
        <v>0</v>
      </c>
      <c r="AE552" s="243">
        <v>0</v>
      </c>
      <c r="AF552" s="243">
        <v>0</v>
      </c>
      <c r="AG552" s="243">
        <v>0</v>
      </c>
      <c r="AH552" s="243">
        <v>0</v>
      </c>
      <c r="AI552" s="243">
        <v>0</v>
      </c>
      <c r="AJ552" s="243">
        <v>11983</v>
      </c>
      <c r="AK552" s="243">
        <v>339028</v>
      </c>
      <c r="AL552" s="243"/>
      <c r="AM552" s="243"/>
      <c r="AN552" s="243"/>
      <c r="AO552" s="243"/>
      <c r="AP552" s="243"/>
      <c r="AQ552" s="117">
        <f t="shared" si="621"/>
        <v>356892</v>
      </c>
      <c r="AS552" s="228">
        <v>468761</v>
      </c>
      <c r="AU552" s="148"/>
    </row>
    <row r="553" spans="2:47" x14ac:dyDescent="0.2">
      <c r="B553" s="144" t="str">
        <f t="shared" si="618"/>
        <v>312. Desgravamen Hipotecario</v>
      </c>
      <c r="C553" s="243">
        <v>0</v>
      </c>
      <c r="D553" s="243">
        <v>0</v>
      </c>
      <c r="E553" s="243">
        <v>8170916</v>
      </c>
      <c r="F553" s="243">
        <v>324216</v>
      </c>
      <c r="G553" s="243">
        <v>2308444</v>
      </c>
      <c r="H553" s="243">
        <v>-26661</v>
      </c>
      <c r="I553" s="243">
        <v>0</v>
      </c>
      <c r="J553" s="243">
        <v>0</v>
      </c>
      <c r="K553" s="243">
        <v>0</v>
      </c>
      <c r="L553" s="243">
        <v>-250</v>
      </c>
      <c r="M553" s="243">
        <v>0</v>
      </c>
      <c r="N553" s="243">
        <v>0</v>
      </c>
      <c r="O553" s="243">
        <v>0</v>
      </c>
      <c r="P553" s="243">
        <v>0</v>
      </c>
      <c r="Q553" s="243">
        <v>-163782</v>
      </c>
      <c r="R553" s="243">
        <v>-12341</v>
      </c>
      <c r="S553" s="129">
        <v>0</v>
      </c>
      <c r="T553" s="243">
        <v>0</v>
      </c>
      <c r="U553" s="243">
        <v>0</v>
      </c>
      <c r="V553" s="243">
        <v>0</v>
      </c>
      <c r="W553" s="243">
        <v>0</v>
      </c>
      <c r="X553" s="243">
        <v>0</v>
      </c>
      <c r="Y553" s="243">
        <v>0</v>
      </c>
      <c r="Z553" s="243">
        <v>-2767</v>
      </c>
      <c r="AA553" s="243">
        <v>0</v>
      </c>
      <c r="AB553" s="243">
        <v>0</v>
      </c>
      <c r="AC553" s="243">
        <v>0</v>
      </c>
      <c r="AD553" s="243">
        <v>0</v>
      </c>
      <c r="AE553" s="243">
        <v>0</v>
      </c>
      <c r="AF553" s="243">
        <v>9628653</v>
      </c>
      <c r="AG553" s="243">
        <v>1027</v>
      </c>
      <c r="AH553" s="243">
        <v>0</v>
      </c>
      <c r="AI553" s="243">
        <v>0</v>
      </c>
      <c r="AJ553" s="243">
        <v>-217753</v>
      </c>
      <c r="AK553" s="243">
        <v>57313</v>
      </c>
      <c r="AL553" s="243"/>
      <c r="AM553" s="243"/>
      <c r="AN553" s="243"/>
      <c r="AO553" s="243"/>
      <c r="AP553" s="243"/>
      <c r="AQ553" s="117">
        <f t="shared" si="621"/>
        <v>20067015</v>
      </c>
      <c r="AS553" s="228">
        <v>16869538</v>
      </c>
      <c r="AU553" s="148"/>
    </row>
    <row r="554" spans="2:47" x14ac:dyDescent="0.2">
      <c r="B554" s="144" t="str">
        <f t="shared" si="618"/>
        <v>313. Desgravamen Consumos y Otros</v>
      </c>
      <c r="C554" s="243">
        <v>0</v>
      </c>
      <c r="D554" s="243">
        <v>0</v>
      </c>
      <c r="E554" s="243">
        <v>3871656</v>
      </c>
      <c r="F554" s="243">
        <v>1952302</v>
      </c>
      <c r="G554" s="243">
        <v>1236889</v>
      </c>
      <c r="H554" s="243">
        <v>5147164</v>
      </c>
      <c r="I554" s="243">
        <v>0</v>
      </c>
      <c r="J554" s="243">
        <v>0</v>
      </c>
      <c r="K554" s="243">
        <v>1115528</v>
      </c>
      <c r="L554" s="243">
        <v>41126</v>
      </c>
      <c r="M554" s="243">
        <v>43425</v>
      </c>
      <c r="N554" s="243">
        <v>0</v>
      </c>
      <c r="O554" s="243">
        <v>0</v>
      </c>
      <c r="P554" s="243">
        <v>0</v>
      </c>
      <c r="Q554" s="243">
        <v>131034</v>
      </c>
      <c r="R554" s="243">
        <v>333940</v>
      </c>
      <c r="S554" s="129">
        <v>0</v>
      </c>
      <c r="T554" s="243">
        <v>0</v>
      </c>
      <c r="U554" s="243">
        <v>30772</v>
      </c>
      <c r="V554" s="243">
        <v>0</v>
      </c>
      <c r="W554" s="243">
        <v>0</v>
      </c>
      <c r="X554" s="243">
        <v>0</v>
      </c>
      <c r="Y554" s="243">
        <v>0</v>
      </c>
      <c r="Z554" s="243">
        <v>2617284</v>
      </c>
      <c r="AA554" s="243">
        <v>0</v>
      </c>
      <c r="AB554" s="243">
        <v>1221277</v>
      </c>
      <c r="AC554" s="243">
        <v>0</v>
      </c>
      <c r="AD554" s="243">
        <v>0</v>
      </c>
      <c r="AE554" s="243">
        <v>0</v>
      </c>
      <c r="AF554" s="243">
        <v>0</v>
      </c>
      <c r="AG554" s="243">
        <v>980701</v>
      </c>
      <c r="AH554" s="243">
        <v>29090</v>
      </c>
      <c r="AI554" s="243">
        <v>0</v>
      </c>
      <c r="AJ554" s="243">
        <v>276096</v>
      </c>
      <c r="AK554" s="243">
        <v>1546536</v>
      </c>
      <c r="AL554" s="243"/>
      <c r="AM554" s="243"/>
      <c r="AN554" s="243"/>
      <c r="AO554" s="243"/>
      <c r="AP554" s="243"/>
      <c r="AQ554" s="117">
        <f t="shared" si="621"/>
        <v>20574820</v>
      </c>
      <c r="AS554" s="228">
        <v>16494341</v>
      </c>
      <c r="AU554" s="148"/>
    </row>
    <row r="555" spans="2:47" x14ac:dyDescent="0.2">
      <c r="B555" s="144" t="str">
        <f t="shared" si="618"/>
        <v>314. SOAP</v>
      </c>
      <c r="C555" s="243">
        <v>0</v>
      </c>
      <c r="D555" s="243">
        <v>0</v>
      </c>
      <c r="E555" s="243">
        <v>0</v>
      </c>
      <c r="F555" s="243">
        <v>0</v>
      </c>
      <c r="G555" s="243">
        <v>0</v>
      </c>
      <c r="H555" s="243">
        <v>0</v>
      </c>
      <c r="I555" s="243">
        <v>0</v>
      </c>
      <c r="J555" s="243">
        <v>0</v>
      </c>
      <c r="K555" s="243">
        <v>0</v>
      </c>
      <c r="L555" s="243">
        <v>0</v>
      </c>
      <c r="M555" s="243">
        <v>0</v>
      </c>
      <c r="N555" s="243">
        <v>0</v>
      </c>
      <c r="O555" s="243">
        <v>0</v>
      </c>
      <c r="P555" s="243">
        <v>0</v>
      </c>
      <c r="Q555" s="243">
        <v>0</v>
      </c>
      <c r="R555" s="243">
        <v>0</v>
      </c>
      <c r="S555" s="129">
        <v>0</v>
      </c>
      <c r="T555" s="243">
        <v>0</v>
      </c>
      <c r="U555" s="243">
        <v>0</v>
      </c>
      <c r="V555" s="243">
        <v>0</v>
      </c>
      <c r="W555" s="243">
        <v>0</v>
      </c>
      <c r="X555" s="243">
        <v>0</v>
      </c>
      <c r="Y555" s="243">
        <v>0</v>
      </c>
      <c r="Z555" s="243">
        <v>0</v>
      </c>
      <c r="AA555" s="243">
        <v>0</v>
      </c>
      <c r="AB555" s="243">
        <v>0</v>
      </c>
      <c r="AC555" s="243">
        <v>0</v>
      </c>
      <c r="AD555" s="243">
        <v>0</v>
      </c>
      <c r="AE555" s="243">
        <v>0</v>
      </c>
      <c r="AF555" s="243">
        <v>0</v>
      </c>
      <c r="AG555" s="243">
        <v>0</v>
      </c>
      <c r="AH555" s="243">
        <v>0</v>
      </c>
      <c r="AI555" s="243">
        <v>0</v>
      </c>
      <c r="AJ555" s="243">
        <v>0</v>
      </c>
      <c r="AK555" s="243">
        <v>0</v>
      </c>
      <c r="AL555" s="243"/>
      <c r="AM555" s="243"/>
      <c r="AN555" s="243"/>
      <c r="AO555" s="243"/>
      <c r="AP555" s="243"/>
      <c r="AQ555" s="117">
        <f t="shared" si="621"/>
        <v>0</v>
      </c>
      <c r="AS555" s="228">
        <v>0</v>
      </c>
      <c r="AU555" s="148"/>
    </row>
    <row r="556" spans="2:47" x14ac:dyDescent="0.2">
      <c r="B556" s="144" t="str">
        <f t="shared" si="618"/>
        <v>350. Otros</v>
      </c>
      <c r="C556" s="243">
        <v>0</v>
      </c>
      <c r="D556" s="243">
        <v>0</v>
      </c>
      <c r="E556" s="243">
        <v>0</v>
      </c>
      <c r="F556" s="243">
        <v>0</v>
      </c>
      <c r="G556" s="243">
        <v>0</v>
      </c>
      <c r="H556" s="243">
        <v>0</v>
      </c>
      <c r="I556" s="243">
        <v>0</v>
      </c>
      <c r="J556" s="243">
        <v>0</v>
      </c>
      <c r="K556" s="243">
        <v>0</v>
      </c>
      <c r="L556" s="243">
        <v>0</v>
      </c>
      <c r="M556" s="243">
        <v>0</v>
      </c>
      <c r="N556" s="243">
        <v>0</v>
      </c>
      <c r="O556" s="243">
        <v>0</v>
      </c>
      <c r="P556" s="243">
        <v>0</v>
      </c>
      <c r="Q556" s="243">
        <v>0</v>
      </c>
      <c r="R556" s="243">
        <v>938</v>
      </c>
      <c r="S556" s="129">
        <v>0</v>
      </c>
      <c r="T556" s="243">
        <v>0</v>
      </c>
      <c r="U556" s="243">
        <v>0</v>
      </c>
      <c r="V556" s="243">
        <v>0</v>
      </c>
      <c r="W556" s="243">
        <v>0</v>
      </c>
      <c r="X556" s="243">
        <v>0</v>
      </c>
      <c r="Y556" s="243">
        <v>0</v>
      </c>
      <c r="Z556" s="243">
        <v>0</v>
      </c>
      <c r="AA556" s="243">
        <v>0</v>
      </c>
      <c r="AB556" s="243">
        <v>0</v>
      </c>
      <c r="AC556" s="243">
        <v>0</v>
      </c>
      <c r="AD556" s="243">
        <v>0</v>
      </c>
      <c r="AE556" s="243">
        <v>0</v>
      </c>
      <c r="AF556" s="243">
        <v>0</v>
      </c>
      <c r="AG556" s="243">
        <v>0</v>
      </c>
      <c r="AH556" s="243">
        <v>0</v>
      </c>
      <c r="AI556" s="243">
        <v>0</v>
      </c>
      <c r="AJ556" s="243">
        <v>0</v>
      </c>
      <c r="AK556" s="243">
        <v>0</v>
      </c>
      <c r="AL556" s="243"/>
      <c r="AM556" s="243"/>
      <c r="AN556" s="243"/>
      <c r="AO556" s="243"/>
      <c r="AP556" s="243"/>
      <c r="AQ556" s="117">
        <f t="shared" si="621"/>
        <v>938</v>
      </c>
      <c r="AS556" s="228">
        <v>732</v>
      </c>
      <c r="AU556" s="148"/>
    </row>
    <row r="557" spans="2:47" x14ac:dyDescent="0.2">
      <c r="B557" s="136" t="str">
        <f t="shared" si="618"/>
        <v>Previsionales</v>
      </c>
      <c r="C557" s="255"/>
      <c r="D557" s="255"/>
      <c r="E557" s="255"/>
      <c r="F557" s="255"/>
      <c r="G557" s="255"/>
      <c r="H557" s="255"/>
      <c r="I557" s="255"/>
      <c r="J557" s="255"/>
      <c r="K557" s="255"/>
      <c r="L557" s="255"/>
      <c r="M557" s="255"/>
      <c r="N557" s="255"/>
      <c r="O557" s="255"/>
      <c r="P557" s="255"/>
      <c r="Q557" s="255"/>
      <c r="R557" s="255"/>
      <c r="S557" s="126"/>
      <c r="T557" s="255"/>
      <c r="U557" s="255"/>
      <c r="V557" s="255"/>
      <c r="W557" s="255"/>
      <c r="X557" s="255"/>
      <c r="Y557" s="255"/>
      <c r="Z557" s="255"/>
      <c r="AA557" s="255"/>
      <c r="AB557" s="255"/>
      <c r="AC557" s="255"/>
      <c r="AD557" s="255"/>
      <c r="AE557" s="255"/>
      <c r="AF557" s="255"/>
      <c r="AG557" s="255"/>
      <c r="AH557" s="255"/>
      <c r="AI557" s="255"/>
      <c r="AJ557" s="255"/>
      <c r="AK557" s="255"/>
      <c r="AL557" s="255"/>
      <c r="AM557" s="255"/>
      <c r="AN557" s="255"/>
      <c r="AO557" s="255"/>
      <c r="AP557" s="255"/>
      <c r="AQ557" s="23">
        <f t="shared" si="621"/>
        <v>0</v>
      </c>
      <c r="AS557" s="23"/>
      <c r="AU557" s="148"/>
    </row>
    <row r="558" spans="2:47" x14ac:dyDescent="0.2">
      <c r="B558" s="144" t="str">
        <f t="shared" si="618"/>
        <v>420. Seguro Invalidez y Sobrevivencia (SIS)</v>
      </c>
      <c r="C558" s="243">
        <v>15744529</v>
      </c>
      <c r="D558" s="243">
        <v>0</v>
      </c>
      <c r="E558" s="243">
        <v>11035</v>
      </c>
      <c r="F558" s="243">
        <v>0</v>
      </c>
      <c r="G558" s="243">
        <v>-1425995</v>
      </c>
      <c r="H558" s="243">
        <v>-25814</v>
      </c>
      <c r="I558" s="243">
        <v>0</v>
      </c>
      <c r="J558" s="243">
        <v>27323525</v>
      </c>
      <c r="K558" s="243">
        <v>0</v>
      </c>
      <c r="L558" s="243">
        <v>-4484739</v>
      </c>
      <c r="M558" s="243">
        <v>0</v>
      </c>
      <c r="N558" s="243">
        <v>0</v>
      </c>
      <c r="O558" s="243">
        <v>2303555</v>
      </c>
      <c r="P558" s="243">
        <v>0</v>
      </c>
      <c r="Q558" s="243">
        <v>10486942</v>
      </c>
      <c r="R558" s="243">
        <v>52705949</v>
      </c>
      <c r="S558" s="129">
        <v>0</v>
      </c>
      <c r="T558" s="243">
        <v>10454080</v>
      </c>
      <c r="U558" s="243">
        <v>0</v>
      </c>
      <c r="V558" s="243">
        <v>0</v>
      </c>
      <c r="W558" s="243">
        <v>0</v>
      </c>
      <c r="X558" s="243">
        <v>0</v>
      </c>
      <c r="Y558" s="243">
        <v>0</v>
      </c>
      <c r="Z558" s="243">
        <v>3320</v>
      </c>
      <c r="AA558" s="243">
        <v>0</v>
      </c>
      <c r="AB558" s="243">
        <v>22817053</v>
      </c>
      <c r="AC558" s="243">
        <v>721245</v>
      </c>
      <c r="AD558" s="243">
        <v>0</v>
      </c>
      <c r="AE558" s="243">
        <v>0</v>
      </c>
      <c r="AF558" s="243">
        <v>14392624</v>
      </c>
      <c r="AG558" s="243">
        <v>10587850</v>
      </c>
      <c r="AH558" s="243">
        <v>-5499873</v>
      </c>
      <c r="AI558" s="243">
        <v>0</v>
      </c>
      <c r="AJ558" s="243">
        <v>0</v>
      </c>
      <c r="AK558" s="243">
        <v>0</v>
      </c>
      <c r="AL558" s="243"/>
      <c r="AM558" s="243"/>
      <c r="AN558" s="243"/>
      <c r="AO558" s="243"/>
      <c r="AP558" s="243"/>
      <c r="AQ558" s="117">
        <f t="shared" ref="AQ558:AQ566" si="622">SUM(C558:AP558)</f>
        <v>156115286</v>
      </c>
      <c r="AS558" s="228">
        <v>278496004</v>
      </c>
      <c r="AU558" s="148"/>
    </row>
    <row r="559" spans="2:47" x14ac:dyDescent="0.2">
      <c r="B559" s="144" t="str">
        <f t="shared" si="618"/>
        <v>421.1 Renta Vitalicia de Vejez Normal</v>
      </c>
      <c r="C559" s="243">
        <v>4865693</v>
      </c>
      <c r="D559" s="243">
        <v>0</v>
      </c>
      <c r="E559" s="243">
        <v>0</v>
      </c>
      <c r="F559" s="243">
        <v>118335</v>
      </c>
      <c r="G559" s="243">
        <v>44029485</v>
      </c>
      <c r="H559" s="243">
        <v>223988</v>
      </c>
      <c r="I559" s="243">
        <v>0</v>
      </c>
      <c r="J559" s="243">
        <v>0</v>
      </c>
      <c r="K559" s="243">
        <v>0</v>
      </c>
      <c r="L559" s="243">
        <v>4820105</v>
      </c>
      <c r="M559" s="243">
        <v>0</v>
      </c>
      <c r="N559" s="243">
        <v>0</v>
      </c>
      <c r="O559" s="243">
        <v>1075977</v>
      </c>
      <c r="P559" s="243">
        <v>0</v>
      </c>
      <c r="Q559" s="243">
        <v>21691843</v>
      </c>
      <c r="R559" s="243">
        <v>23674277</v>
      </c>
      <c r="S559" s="129">
        <v>0</v>
      </c>
      <c r="T559" s="243">
        <v>5675058</v>
      </c>
      <c r="U559" s="243">
        <v>0</v>
      </c>
      <c r="V559" s="243">
        <v>0</v>
      </c>
      <c r="W559" s="243">
        <v>0</v>
      </c>
      <c r="X559" s="243">
        <v>0</v>
      </c>
      <c r="Y559" s="243">
        <v>5954</v>
      </c>
      <c r="Z559" s="243">
        <v>54493805</v>
      </c>
      <c r="AA559" s="243">
        <v>0</v>
      </c>
      <c r="AB559" s="243">
        <v>2394586</v>
      </c>
      <c r="AC559" s="243">
        <v>52480765</v>
      </c>
      <c r="AD559" s="243">
        <v>17846981</v>
      </c>
      <c r="AE559" s="243">
        <v>1902504</v>
      </c>
      <c r="AF559" s="243">
        <v>0</v>
      </c>
      <c r="AG559" s="243">
        <v>0</v>
      </c>
      <c r="AH559" s="243">
        <v>17394105</v>
      </c>
      <c r="AI559" s="243">
        <v>0</v>
      </c>
      <c r="AJ559" s="243">
        <v>0</v>
      </c>
      <c r="AK559" s="243">
        <v>0</v>
      </c>
      <c r="AL559" s="243"/>
      <c r="AM559" s="243"/>
      <c r="AN559" s="243"/>
      <c r="AO559" s="243"/>
      <c r="AP559" s="243"/>
      <c r="AQ559" s="117">
        <f t="shared" si="622"/>
        <v>252693461</v>
      </c>
      <c r="AS559" s="228">
        <v>427357425</v>
      </c>
      <c r="AU559" s="148"/>
    </row>
    <row r="560" spans="2:47" x14ac:dyDescent="0.2">
      <c r="B560" s="144" t="str">
        <f t="shared" si="618"/>
        <v>421.2 Renta Vitalicia de Vejez Anticipada</v>
      </c>
      <c r="C560" s="243">
        <v>418363</v>
      </c>
      <c r="D560" s="243">
        <v>0</v>
      </c>
      <c r="E560" s="243">
        <v>0</v>
      </c>
      <c r="F560" s="243">
        <v>97709</v>
      </c>
      <c r="G560" s="243">
        <v>24452291</v>
      </c>
      <c r="H560" s="243">
        <v>149483</v>
      </c>
      <c r="I560" s="243">
        <v>0</v>
      </c>
      <c r="J560" s="243">
        <v>0</v>
      </c>
      <c r="K560" s="243">
        <v>0</v>
      </c>
      <c r="L560" s="243">
        <v>6219683</v>
      </c>
      <c r="M560" s="243">
        <v>0</v>
      </c>
      <c r="N560" s="243">
        <v>0</v>
      </c>
      <c r="O560" s="243">
        <v>3481066</v>
      </c>
      <c r="P560" s="243">
        <v>0</v>
      </c>
      <c r="Q560" s="243">
        <v>16801368</v>
      </c>
      <c r="R560" s="243">
        <v>12777533</v>
      </c>
      <c r="S560" s="129">
        <v>0</v>
      </c>
      <c r="T560" s="243">
        <v>2300128</v>
      </c>
      <c r="U560" s="243">
        <v>0</v>
      </c>
      <c r="V560" s="243">
        <v>0</v>
      </c>
      <c r="W560" s="243">
        <v>0</v>
      </c>
      <c r="X560" s="243">
        <v>0</v>
      </c>
      <c r="Y560" s="243">
        <v>68787</v>
      </c>
      <c r="Z560" s="243">
        <v>14637960</v>
      </c>
      <c r="AA560" s="243">
        <v>0</v>
      </c>
      <c r="AB560" s="243">
        <v>1935578</v>
      </c>
      <c r="AC560" s="243">
        <v>12341654</v>
      </c>
      <c r="AD560" s="243">
        <v>11670231</v>
      </c>
      <c r="AE560" s="243">
        <v>1407946</v>
      </c>
      <c r="AF560" s="243">
        <v>0</v>
      </c>
      <c r="AG560" s="243">
        <v>0</v>
      </c>
      <c r="AH560" s="243">
        <v>8737146</v>
      </c>
      <c r="AI560" s="243">
        <v>0</v>
      </c>
      <c r="AJ560" s="243">
        <v>0</v>
      </c>
      <c r="AK560" s="243">
        <v>0</v>
      </c>
      <c r="AL560" s="243"/>
      <c r="AM560" s="243"/>
      <c r="AN560" s="243"/>
      <c r="AO560" s="243"/>
      <c r="AP560" s="243"/>
      <c r="AQ560" s="117">
        <f t="shared" si="622"/>
        <v>117496926</v>
      </c>
      <c r="AS560" s="228">
        <v>157761093</v>
      </c>
      <c r="AU560" s="148"/>
    </row>
    <row r="561" spans="2:89" x14ac:dyDescent="0.2">
      <c r="B561" s="144" t="str">
        <f t="shared" si="618"/>
        <v>422.1 Renta Vitalicia de Invalidez Total</v>
      </c>
      <c r="C561" s="243">
        <v>1458962</v>
      </c>
      <c r="D561" s="243">
        <v>0</v>
      </c>
      <c r="E561" s="243">
        <v>0</v>
      </c>
      <c r="F561" s="243">
        <v>122321</v>
      </c>
      <c r="G561" s="243">
        <v>17175940</v>
      </c>
      <c r="H561" s="243">
        <v>247395</v>
      </c>
      <c r="I561" s="243">
        <v>0</v>
      </c>
      <c r="J561" s="243">
        <v>0</v>
      </c>
      <c r="K561" s="243">
        <v>0</v>
      </c>
      <c r="L561" s="243">
        <v>1018987</v>
      </c>
      <c r="M561" s="243">
        <v>0</v>
      </c>
      <c r="N561" s="243">
        <v>0</v>
      </c>
      <c r="O561" s="243">
        <v>833528</v>
      </c>
      <c r="P561" s="243">
        <v>0</v>
      </c>
      <c r="Q561" s="243">
        <v>7276812</v>
      </c>
      <c r="R561" s="243">
        <v>14793822</v>
      </c>
      <c r="S561" s="129">
        <v>0</v>
      </c>
      <c r="T561" s="243">
        <v>974878</v>
      </c>
      <c r="U561" s="243">
        <v>0</v>
      </c>
      <c r="V561" s="243">
        <v>0</v>
      </c>
      <c r="W561" s="243">
        <v>0</v>
      </c>
      <c r="X561" s="243">
        <v>0</v>
      </c>
      <c r="Y561" s="243">
        <v>46591</v>
      </c>
      <c r="Z561" s="243">
        <v>11009185</v>
      </c>
      <c r="AA561" s="243">
        <v>0</v>
      </c>
      <c r="AB561" s="243">
        <v>340527</v>
      </c>
      <c r="AC561" s="243">
        <v>13026260</v>
      </c>
      <c r="AD561" s="243">
        <v>1669723</v>
      </c>
      <c r="AE561" s="243">
        <v>121123</v>
      </c>
      <c r="AF561" s="243">
        <v>0</v>
      </c>
      <c r="AG561" s="243">
        <v>0</v>
      </c>
      <c r="AH561" s="243">
        <v>3241388</v>
      </c>
      <c r="AI561" s="243">
        <v>0</v>
      </c>
      <c r="AJ561" s="243">
        <v>0</v>
      </c>
      <c r="AK561" s="243">
        <v>0</v>
      </c>
      <c r="AL561" s="243"/>
      <c r="AM561" s="243"/>
      <c r="AN561" s="243"/>
      <c r="AO561" s="243"/>
      <c r="AP561" s="243"/>
      <c r="AQ561" s="117">
        <f t="shared" si="622"/>
        <v>73357442</v>
      </c>
      <c r="AS561" s="228">
        <v>142458634</v>
      </c>
      <c r="AU561" s="148"/>
    </row>
    <row r="562" spans="2:89" x14ac:dyDescent="0.2">
      <c r="B562" s="144" t="str">
        <f t="shared" si="618"/>
        <v>422.2 Renta Vitalicia de Invalidez Parcial</v>
      </c>
      <c r="C562" s="243">
        <v>10351</v>
      </c>
      <c r="D562" s="243">
        <v>0</v>
      </c>
      <c r="E562" s="243">
        <v>0</v>
      </c>
      <c r="F562" s="243">
        <v>4250</v>
      </c>
      <c r="G562" s="243">
        <v>1279518</v>
      </c>
      <c r="H562" s="243">
        <v>51519</v>
      </c>
      <c r="I562" s="243">
        <v>0</v>
      </c>
      <c r="J562" s="243">
        <v>0</v>
      </c>
      <c r="K562" s="243">
        <v>0</v>
      </c>
      <c r="L562" s="243">
        <v>154015</v>
      </c>
      <c r="M562" s="243">
        <v>0</v>
      </c>
      <c r="N562" s="243">
        <v>0</v>
      </c>
      <c r="O562" s="243">
        <v>79350</v>
      </c>
      <c r="P562" s="243">
        <v>0</v>
      </c>
      <c r="Q562" s="243">
        <v>679641</v>
      </c>
      <c r="R562" s="243">
        <v>763090</v>
      </c>
      <c r="S562" s="129">
        <v>0</v>
      </c>
      <c r="T562" s="243">
        <v>6172</v>
      </c>
      <c r="U562" s="243">
        <v>0</v>
      </c>
      <c r="V562" s="243">
        <v>0</v>
      </c>
      <c r="W562" s="243">
        <v>0</v>
      </c>
      <c r="X562" s="243">
        <v>0</v>
      </c>
      <c r="Y562" s="243">
        <v>-34562</v>
      </c>
      <c r="Z562" s="243">
        <v>805814</v>
      </c>
      <c r="AA562" s="243">
        <v>0</v>
      </c>
      <c r="AB562" s="243">
        <v>9838</v>
      </c>
      <c r="AC562" s="243">
        <v>3457723</v>
      </c>
      <c r="AD562" s="243">
        <v>456763</v>
      </c>
      <c r="AE562" s="243">
        <v>1401769</v>
      </c>
      <c r="AF562" s="243">
        <v>0</v>
      </c>
      <c r="AG562" s="243">
        <v>0</v>
      </c>
      <c r="AH562" s="243">
        <v>1545968</v>
      </c>
      <c r="AI562" s="243">
        <v>0</v>
      </c>
      <c r="AJ562" s="243">
        <v>0</v>
      </c>
      <c r="AK562" s="243">
        <v>0</v>
      </c>
      <c r="AL562" s="243"/>
      <c r="AM562" s="243"/>
      <c r="AN562" s="243"/>
      <c r="AO562" s="243"/>
      <c r="AP562" s="243"/>
      <c r="AQ562" s="117">
        <f t="shared" si="622"/>
        <v>10671219</v>
      </c>
      <c r="AS562" s="228">
        <v>13730110</v>
      </c>
      <c r="AU562" s="148"/>
    </row>
    <row r="563" spans="2:89" x14ac:dyDescent="0.2">
      <c r="B563" s="144" t="str">
        <f t="shared" si="618"/>
        <v>423. Renta Vitalicia de Sobrevivencia</v>
      </c>
      <c r="C563" s="243">
        <v>454389</v>
      </c>
      <c r="D563" s="243">
        <v>0</v>
      </c>
      <c r="E563" s="243">
        <v>0</v>
      </c>
      <c r="F563" s="243">
        <v>500268</v>
      </c>
      <c r="G563" s="243">
        <v>7210616</v>
      </c>
      <c r="H563" s="243">
        <v>169183</v>
      </c>
      <c r="I563" s="243">
        <v>0</v>
      </c>
      <c r="J563" s="243">
        <v>0</v>
      </c>
      <c r="K563" s="243">
        <v>0</v>
      </c>
      <c r="L563" s="243">
        <v>1992039</v>
      </c>
      <c r="M563" s="243">
        <v>0</v>
      </c>
      <c r="N563" s="243">
        <v>0</v>
      </c>
      <c r="O563" s="243">
        <v>416899</v>
      </c>
      <c r="P563" s="243">
        <v>0</v>
      </c>
      <c r="Q563" s="243">
        <v>15219981</v>
      </c>
      <c r="R563" s="243">
        <v>9822863</v>
      </c>
      <c r="S563" s="129">
        <v>0</v>
      </c>
      <c r="T563" s="243">
        <v>688744</v>
      </c>
      <c r="U563" s="243">
        <v>0</v>
      </c>
      <c r="V563" s="243">
        <v>0</v>
      </c>
      <c r="W563" s="243">
        <v>0</v>
      </c>
      <c r="X563" s="243">
        <v>0</v>
      </c>
      <c r="Y563" s="243">
        <v>84964</v>
      </c>
      <c r="Z563" s="243">
        <v>7144498</v>
      </c>
      <c r="AA563" s="243">
        <v>0</v>
      </c>
      <c r="AB563" s="243">
        <v>3103233</v>
      </c>
      <c r="AC563" s="243">
        <v>4187586</v>
      </c>
      <c r="AD563" s="243">
        <v>12304783</v>
      </c>
      <c r="AE563" s="243">
        <v>1994254</v>
      </c>
      <c r="AF563" s="243">
        <v>0</v>
      </c>
      <c r="AG563" s="243">
        <v>0</v>
      </c>
      <c r="AH563" s="243">
        <v>5240870</v>
      </c>
      <c r="AI563" s="243">
        <v>0</v>
      </c>
      <c r="AJ563" s="243">
        <v>0</v>
      </c>
      <c r="AK563" s="243">
        <v>0</v>
      </c>
      <c r="AL563" s="243"/>
      <c r="AM563" s="243"/>
      <c r="AN563" s="243"/>
      <c r="AO563" s="243"/>
      <c r="AP563" s="243"/>
      <c r="AQ563" s="117">
        <f t="shared" si="622"/>
        <v>70535170</v>
      </c>
      <c r="AS563" s="228">
        <v>84687980</v>
      </c>
      <c r="AU563" s="148"/>
    </row>
    <row r="564" spans="2:89" x14ac:dyDescent="0.2">
      <c r="B564" s="144" t="str">
        <f t="shared" si="618"/>
        <v>424. Invalidez y Sobrevivencia (C-528)</v>
      </c>
      <c r="C564" s="243">
        <v>0</v>
      </c>
      <c r="D564" s="243">
        <v>0</v>
      </c>
      <c r="E564" s="243">
        <v>0</v>
      </c>
      <c r="F564" s="243">
        <v>0</v>
      </c>
      <c r="G564" s="243">
        <v>436024</v>
      </c>
      <c r="H564" s="243">
        <v>0</v>
      </c>
      <c r="I564" s="243">
        <v>0</v>
      </c>
      <c r="J564" s="243">
        <v>0</v>
      </c>
      <c r="K564" s="243">
        <v>0</v>
      </c>
      <c r="L564" s="243">
        <v>-174638</v>
      </c>
      <c r="M564" s="243">
        <v>0</v>
      </c>
      <c r="N564" s="243">
        <v>0</v>
      </c>
      <c r="O564" s="243">
        <v>0</v>
      </c>
      <c r="P564" s="243">
        <v>0</v>
      </c>
      <c r="Q564" s="243">
        <v>682967</v>
      </c>
      <c r="R564" s="243">
        <v>1111925</v>
      </c>
      <c r="S564" s="129">
        <v>0</v>
      </c>
      <c r="T564" s="243">
        <v>259917</v>
      </c>
      <c r="U564" s="243">
        <v>0</v>
      </c>
      <c r="V564" s="243">
        <v>0</v>
      </c>
      <c r="W564" s="243">
        <v>0</v>
      </c>
      <c r="X564" s="243">
        <v>0</v>
      </c>
      <c r="Y564" s="243">
        <v>0</v>
      </c>
      <c r="Z564" s="243">
        <v>140401</v>
      </c>
      <c r="AA564" s="243">
        <v>0</v>
      </c>
      <c r="AB564" s="243">
        <v>0</v>
      </c>
      <c r="AC564" s="243">
        <v>-135214</v>
      </c>
      <c r="AD564" s="243">
        <v>0</v>
      </c>
      <c r="AE564" s="243">
        <v>144828</v>
      </c>
      <c r="AF564" s="243">
        <v>0</v>
      </c>
      <c r="AG564" s="243">
        <v>0</v>
      </c>
      <c r="AH564" s="243">
        <v>257693</v>
      </c>
      <c r="AI564" s="243">
        <v>0</v>
      </c>
      <c r="AJ564" s="243">
        <v>0</v>
      </c>
      <c r="AK564" s="243">
        <v>0</v>
      </c>
      <c r="AL564" s="243"/>
      <c r="AM564" s="243"/>
      <c r="AN564" s="243"/>
      <c r="AO564" s="243"/>
      <c r="AP564" s="243"/>
      <c r="AQ564" s="117">
        <f t="shared" si="622"/>
        <v>2723903</v>
      </c>
      <c r="AS564" s="228">
        <v>2916560</v>
      </c>
      <c r="AU564" s="148"/>
    </row>
    <row r="565" spans="2:89" x14ac:dyDescent="0.2">
      <c r="B565" s="144" t="str">
        <f t="shared" si="618"/>
        <v>425. Seguro con Ahorro Previsional (APV)</v>
      </c>
      <c r="C565" s="243">
        <v>0</v>
      </c>
      <c r="D565" s="243">
        <v>0</v>
      </c>
      <c r="E565" s="243">
        <v>0</v>
      </c>
      <c r="F565" s="243">
        <v>19133</v>
      </c>
      <c r="G565" s="243">
        <v>85247</v>
      </c>
      <c r="H565" s="243">
        <v>0</v>
      </c>
      <c r="I565" s="243">
        <v>0</v>
      </c>
      <c r="J565" s="243">
        <v>0</v>
      </c>
      <c r="K565" s="243">
        <v>0</v>
      </c>
      <c r="L565" s="243">
        <v>9480870</v>
      </c>
      <c r="M565" s="243">
        <v>0</v>
      </c>
      <c r="N565" s="243">
        <v>0</v>
      </c>
      <c r="O565" s="243">
        <v>0</v>
      </c>
      <c r="P565" s="243">
        <v>0</v>
      </c>
      <c r="Q565" s="243">
        <v>14965338</v>
      </c>
      <c r="R565" s="243">
        <v>12343252</v>
      </c>
      <c r="S565" s="129">
        <v>0</v>
      </c>
      <c r="T565" s="243">
        <v>0</v>
      </c>
      <c r="U565" s="243">
        <v>0</v>
      </c>
      <c r="V565" s="243">
        <v>0</v>
      </c>
      <c r="W565" s="243">
        <v>0</v>
      </c>
      <c r="X565" s="243">
        <v>0</v>
      </c>
      <c r="Y565" s="243">
        <v>0</v>
      </c>
      <c r="Z565" s="243">
        <v>7374988</v>
      </c>
      <c r="AA565" s="243">
        <v>0</v>
      </c>
      <c r="AB565" s="243">
        <v>620237</v>
      </c>
      <c r="AC565" s="243">
        <v>0</v>
      </c>
      <c r="AD565" s="243">
        <v>229629</v>
      </c>
      <c r="AE565" s="243">
        <v>0</v>
      </c>
      <c r="AF565" s="243">
        <v>0</v>
      </c>
      <c r="AG565" s="243">
        <v>0</v>
      </c>
      <c r="AH565" s="243">
        <v>4275985</v>
      </c>
      <c r="AI565" s="243">
        <v>3462358</v>
      </c>
      <c r="AJ565" s="243">
        <v>0</v>
      </c>
      <c r="AK565" s="243">
        <v>2309</v>
      </c>
      <c r="AL565" s="243"/>
      <c r="AM565" s="243"/>
      <c r="AN565" s="243"/>
      <c r="AO565" s="243"/>
      <c r="AP565" s="243"/>
      <c r="AQ565" s="117">
        <f t="shared" si="622"/>
        <v>52859346</v>
      </c>
      <c r="AS565" s="228">
        <v>71674542</v>
      </c>
      <c r="AU565" s="148"/>
    </row>
    <row r="566" spans="2:89" x14ac:dyDescent="0.2">
      <c r="B566" s="144" t="str">
        <f t="shared" si="618"/>
        <v>426. Seguro con Ahorro Previsional Colectivo (APVC)</v>
      </c>
      <c r="C566" s="243">
        <v>0</v>
      </c>
      <c r="D566" s="243">
        <v>0</v>
      </c>
      <c r="E566" s="243">
        <v>0</v>
      </c>
      <c r="F566" s="243">
        <v>0</v>
      </c>
      <c r="G566" s="243">
        <v>0</v>
      </c>
      <c r="H566" s="243">
        <v>0</v>
      </c>
      <c r="I566" s="243">
        <v>0</v>
      </c>
      <c r="J566" s="243">
        <v>0</v>
      </c>
      <c r="K566" s="243">
        <v>0</v>
      </c>
      <c r="L566" s="243">
        <v>1308411</v>
      </c>
      <c r="M566" s="243">
        <v>0</v>
      </c>
      <c r="N566" s="243">
        <v>0</v>
      </c>
      <c r="O566" s="243">
        <v>0</v>
      </c>
      <c r="P566" s="243">
        <v>0</v>
      </c>
      <c r="Q566" s="243">
        <v>0</v>
      </c>
      <c r="R566" s="243">
        <v>0</v>
      </c>
      <c r="S566" s="129">
        <v>0</v>
      </c>
      <c r="T566" s="243">
        <v>0</v>
      </c>
      <c r="U566" s="243">
        <v>0</v>
      </c>
      <c r="V566" s="243">
        <v>0</v>
      </c>
      <c r="W566" s="243">
        <v>0</v>
      </c>
      <c r="X566" s="243">
        <v>0</v>
      </c>
      <c r="Y566" s="243">
        <v>0</v>
      </c>
      <c r="Z566" s="243">
        <v>0</v>
      </c>
      <c r="AA566" s="243">
        <v>0</v>
      </c>
      <c r="AB566" s="243">
        <v>0</v>
      </c>
      <c r="AC566" s="243">
        <v>0</v>
      </c>
      <c r="AD566" s="243">
        <v>0</v>
      </c>
      <c r="AE566" s="243">
        <v>0</v>
      </c>
      <c r="AF566" s="243">
        <v>0</v>
      </c>
      <c r="AG566" s="243">
        <v>0</v>
      </c>
      <c r="AH566" s="243">
        <v>0</v>
      </c>
      <c r="AI566" s="243">
        <v>0</v>
      </c>
      <c r="AJ566" s="243">
        <v>0</v>
      </c>
      <c r="AK566" s="243">
        <v>0</v>
      </c>
      <c r="AL566" s="243"/>
      <c r="AM566" s="243"/>
      <c r="AN566" s="243"/>
      <c r="AO566" s="243"/>
      <c r="AP566" s="243"/>
      <c r="AQ566" s="117">
        <f t="shared" si="622"/>
        <v>1308411</v>
      </c>
      <c r="AS566" s="228">
        <v>1193381</v>
      </c>
      <c r="AU566" s="148"/>
    </row>
    <row r="567" spans="2:89" x14ac:dyDescent="0.2">
      <c r="B567" s="145" t="str">
        <f>B307</f>
        <v>Total</v>
      </c>
      <c r="C567" s="118">
        <f>SUM(C510:C524,C526:C540,C542:C556,C558:C566)</f>
        <v>22952287</v>
      </c>
      <c r="D567" s="118">
        <f t="shared" ref="D567" si="623">SUM(D510:D524,D526:D540,D542:D556,D558:D566)</f>
        <v>527104</v>
      </c>
      <c r="E567" s="118">
        <f t="shared" ref="E567" si="624">SUM(E510:E524,E526:E540,E542:E556,E558:E566)</f>
        <v>13903937</v>
      </c>
      <c r="F567" s="118">
        <f t="shared" ref="F567" si="625">SUM(F510:F524,F526:F540,F542:F556,F558:F566)</f>
        <v>13020283</v>
      </c>
      <c r="G567" s="118">
        <f t="shared" ref="G567" si="626">SUM(G510:G524,G526:G540,G542:G556,G558:G566)</f>
        <v>115373620</v>
      </c>
      <c r="H567" s="118">
        <f t="shared" ref="H567" si="627">SUM(H510:H524,H526:H540,H542:H556,H558:H566)</f>
        <v>11804897</v>
      </c>
      <c r="I567" s="118">
        <f t="shared" ref="I567" si="628">SUM(I510:I524,I526:I540,I542:I556,I558:I566)</f>
        <v>2261773</v>
      </c>
      <c r="J567" s="118">
        <f t="shared" ref="J567" si="629">SUM(J510:J524,J526:J540,J542:J556,J558:J566)</f>
        <v>38989244</v>
      </c>
      <c r="K567" s="118">
        <f t="shared" ref="K567" si="630">SUM(K510:K524,K526:K540,K542:K556,K558:K566)</f>
        <v>2283507</v>
      </c>
      <c r="L567" s="118">
        <f t="shared" ref="L567" si="631">SUM(L510:L524,L526:L540,L542:L556,L558:L566)</f>
        <v>50672224</v>
      </c>
      <c r="M567" s="118">
        <f t="shared" ref="M567" si="632">SUM(M510:M524,M526:M540,M542:M556,M558:M566)</f>
        <v>397932</v>
      </c>
      <c r="N567" s="118">
        <f t="shared" ref="N567" si="633">SUM(N510:N524,N526:N540,N542:N556,N558:N566)</f>
        <v>2583652</v>
      </c>
      <c r="O567" s="118">
        <f t="shared" ref="O567" si="634">SUM(O510:O524,O526:O540,O542:O556,O558:O566)</f>
        <v>8196539</v>
      </c>
      <c r="P567" s="118">
        <f t="shared" ref="P567" si="635">SUM(P510:P524,P526:P540,P542:P556,P558:P566)</f>
        <v>713489</v>
      </c>
      <c r="Q567" s="118">
        <f t="shared" ref="Q567" si="636">SUM(Q510:Q524,Q526:Q540,Q542:Q556,Q558:Q566)</f>
        <v>93991964</v>
      </c>
      <c r="R567" s="118">
        <f t="shared" ref="R567" si="637">SUM(R510:R524,R526:R540,R542:R556,R558:R566)</f>
        <v>154103697</v>
      </c>
      <c r="S567" s="118">
        <f t="shared" ref="S567" si="638">SUM(S510:S524,S526:S540,S542:S556,S558:S566)</f>
        <v>0</v>
      </c>
      <c r="T567" s="118">
        <f t="shared" ref="T567" si="639">SUM(T510:T524,T526:T540,T542:T556,T558:T566)</f>
        <v>20548842</v>
      </c>
      <c r="U567" s="118">
        <f t="shared" ref="U567" si="640">SUM(U510:U524,U526:U540,U542:U556,U558:U566)</f>
        <v>1565264</v>
      </c>
      <c r="V567" s="118">
        <f t="shared" ref="V567" si="641">SUM(V510:V524,V526:V540,V542:V556,V558:V566)</f>
        <v>97</v>
      </c>
      <c r="W567" s="118">
        <f t="shared" ref="W567" si="642">SUM(W510:W524,W526:W540,W542:W556,W558:W566)</f>
        <v>0</v>
      </c>
      <c r="X567" s="118">
        <f t="shared" ref="X567" si="643">SUM(X510:X524,X526:X540,X542:X556,X558:X566)</f>
        <v>4732826</v>
      </c>
      <c r="Y567" s="118">
        <f t="shared" ref="Y567" si="644">SUM(Y510:Y524,Y526:Y540,Y542:Y556,Y558:Y566)</f>
        <v>1853586</v>
      </c>
      <c r="Z567" s="118">
        <f t="shared" ref="Z567" si="645">SUM(Z510:Z524,Z526:Z540,Z542:Z556,Z558:Z566)</f>
        <v>138490805</v>
      </c>
      <c r="AA567" s="118">
        <f t="shared" ref="AA567" si="646">SUM(AA510:AA524,AA526:AA540,AA542:AA556,AA558:AA566)</f>
        <v>12150511</v>
      </c>
      <c r="AB567" s="118">
        <f t="shared" ref="AB567" si="647">SUM(AB510:AB524,AB526:AB540,AB542:AB556,AB558:AB566)</f>
        <v>33306993</v>
      </c>
      <c r="AC567" s="118">
        <f t="shared" ref="AC567" si="648">SUM(AC510:AC524,AC526:AC540,AC542:AC556,AC558:AC566)</f>
        <v>88751292</v>
      </c>
      <c r="AD567" s="118">
        <f t="shared" ref="AD567" si="649">SUM(AD510:AD524,AD526:AD540,AD542:AD556,AD558:AD566)</f>
        <v>56435406</v>
      </c>
      <c r="AE567" s="118">
        <f t="shared" ref="AE567" si="650">SUM(AE510:AE524,AE526:AE540,AE542:AE556,AE558:AE566)</f>
        <v>6993764</v>
      </c>
      <c r="AF567" s="118">
        <f t="shared" ref="AF567" si="651">SUM(AF510:AF524,AF526:AF540,AF542:AF556,AF558:AF566)</f>
        <v>24686870</v>
      </c>
      <c r="AG567" s="118">
        <f t="shared" ref="AG567" si="652">SUM(AG510:AG524,AG526:AG540,AG542:AG556,AG558:AG566)</f>
        <v>14291697</v>
      </c>
      <c r="AH567" s="118">
        <f t="shared" ref="AH567" si="653">SUM(AH510:AH524,AH526:AH540,AH542:AH556,AH558:AH566)</f>
        <v>60139160</v>
      </c>
      <c r="AI567" s="118">
        <f t="shared" ref="AI567" si="654">SUM(AI510:AI524,AI526:AI540,AI542:AI556,AI558:AI566)</f>
        <v>25438891</v>
      </c>
      <c r="AJ567" s="118">
        <f t="shared" ref="AJ567" si="655">SUM(AJ510:AJ524,AJ526:AJ540,AJ542:AJ556,AJ558:AJ566)</f>
        <v>9538357</v>
      </c>
      <c r="AK567" s="118">
        <f t="shared" ref="AK567" si="656">SUM(AK510:AK524,AK526:AK540,AK542:AK556,AK558:AK566)</f>
        <v>3638743</v>
      </c>
      <c r="AL567" s="118">
        <f t="shared" ref="AL567" si="657">SUM(AL510:AL524,AL526:AL540,AL542:AL556,AL558:AL566)</f>
        <v>0</v>
      </c>
      <c r="AM567" s="118">
        <f t="shared" ref="AM567" si="658">SUM(AM510:AM524,AM526:AM540,AM542:AM556,AM558:AM566)</f>
        <v>0</v>
      </c>
      <c r="AN567" s="118">
        <f t="shared" ref="AN567" si="659">SUM(AN510:AN524,AN526:AN540,AN542:AN556,AN558:AN566)</f>
        <v>0</v>
      </c>
      <c r="AO567" s="118">
        <f t="shared" ref="AO567" si="660">SUM(AO510:AO524,AO526:AO540,AO542:AO556,AO558:AO566)</f>
        <v>0</v>
      </c>
      <c r="AP567" s="118">
        <f t="shared" ref="AP567" si="661">SUM(AP510:AP524,AP526:AP540,AP542:AP556,AP558:AP566)</f>
        <v>0</v>
      </c>
      <c r="AQ567" s="118">
        <f>SUM(C567:AP567)</f>
        <v>1034339253</v>
      </c>
      <c r="AS567" s="192">
        <v>1540696197</v>
      </c>
      <c r="AU567" s="206"/>
      <c r="AW567" s="142">
        <f>C567-SUM(C129,C133)</f>
        <v>0</v>
      </c>
      <c r="AX567" s="142">
        <f t="shared" ref="AX567:CJ567" si="662">D567-SUM(D129,D133)</f>
        <v>0</v>
      </c>
      <c r="AY567" s="142">
        <f>E567-SUM(E129,E133)</f>
        <v>0</v>
      </c>
      <c r="AZ567" s="142">
        <f t="shared" si="662"/>
        <v>0</v>
      </c>
      <c r="BA567" s="142">
        <f t="shared" si="662"/>
        <v>0</v>
      </c>
      <c r="BB567" s="142">
        <f t="shared" si="662"/>
        <v>0</v>
      </c>
      <c r="BC567" s="142">
        <f>I567-SUM(I129,I133)</f>
        <v>0</v>
      </c>
      <c r="BD567" s="142">
        <f t="shared" si="662"/>
        <v>0</v>
      </c>
      <c r="BE567" s="142">
        <f t="shared" si="662"/>
        <v>0</v>
      </c>
      <c r="BF567" s="142">
        <f>L567-SUM(L129,L133)</f>
        <v>0</v>
      </c>
      <c r="BG567" s="142">
        <f>M567-SUM(M129,M133)</f>
        <v>0</v>
      </c>
      <c r="BH567" s="142">
        <f t="shared" si="662"/>
        <v>0</v>
      </c>
      <c r="BI567" s="142">
        <f t="shared" si="662"/>
        <v>0</v>
      </c>
      <c r="BJ567" s="142">
        <f t="shared" si="662"/>
        <v>0</v>
      </c>
      <c r="BK567" s="142">
        <f t="shared" si="662"/>
        <v>0</v>
      </c>
      <c r="BL567" s="142">
        <f>R567-SUM(R129,R133)</f>
        <v>0</v>
      </c>
      <c r="BM567" s="142">
        <f>S567-SUM(S129,S133)</f>
        <v>0</v>
      </c>
      <c r="BN567" s="142">
        <f>T567-SUM(T129,T133)</f>
        <v>0</v>
      </c>
      <c r="BO567" s="142">
        <f t="shared" si="662"/>
        <v>0</v>
      </c>
      <c r="BP567" s="142">
        <f t="shared" ref="BP567:BW567" si="663">V567-SUM(V129,V133)</f>
        <v>0</v>
      </c>
      <c r="BQ567" s="142">
        <f t="shared" si="663"/>
        <v>0</v>
      </c>
      <c r="BR567" s="142">
        <f t="shared" si="663"/>
        <v>0</v>
      </c>
      <c r="BS567" s="142">
        <f>Y567-SUM(Y129,Y133)</f>
        <v>0</v>
      </c>
      <c r="BT567" s="142">
        <f>Z567-SUM(Z129,Z133)</f>
        <v>0</v>
      </c>
      <c r="BU567" s="142">
        <f>AA567-SUM(AA129,AA133)</f>
        <v>0</v>
      </c>
      <c r="BV567" s="142">
        <f t="shared" si="663"/>
        <v>0</v>
      </c>
      <c r="BW567" s="142">
        <f t="shared" si="663"/>
        <v>0</v>
      </c>
      <c r="BX567" s="142">
        <f t="shared" si="662"/>
        <v>0</v>
      </c>
      <c r="BY567" s="142">
        <f>AE567-SUM(AE129,AE133)</f>
        <v>0</v>
      </c>
      <c r="BZ567" s="142">
        <f>AF567-SUM(AF129,AF133)</f>
        <v>0</v>
      </c>
      <c r="CA567" s="142">
        <f>AG567-SUM(AG129,AG133)</f>
        <v>0</v>
      </c>
      <c r="CB567" s="142">
        <f t="shared" si="662"/>
        <v>0</v>
      </c>
      <c r="CC567" s="142">
        <f t="shared" si="662"/>
        <v>0</v>
      </c>
      <c r="CD567" s="142">
        <f t="shared" si="662"/>
        <v>0</v>
      </c>
      <c r="CE567" s="142">
        <f t="shared" si="662"/>
        <v>0</v>
      </c>
      <c r="CF567" s="142">
        <f t="shared" si="662"/>
        <v>0</v>
      </c>
      <c r="CG567" s="142">
        <f t="shared" si="662"/>
        <v>0</v>
      </c>
      <c r="CH567" s="142">
        <f t="shared" si="662"/>
        <v>0</v>
      </c>
      <c r="CI567" s="142">
        <f t="shared" si="662"/>
        <v>0</v>
      </c>
      <c r="CJ567" s="142">
        <f t="shared" si="662"/>
        <v>0</v>
      </c>
      <c r="CK567" s="142">
        <f>AQ567-SUM(AQ129,AQ133)</f>
        <v>0</v>
      </c>
    </row>
    <row r="569" spans="2:89" x14ac:dyDescent="0.2">
      <c r="B569" s="146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  <c r="AA569" s="181"/>
      <c r="AB569" s="181"/>
      <c r="AC569" s="181"/>
      <c r="AD569" s="181"/>
      <c r="AE569" s="181"/>
      <c r="AF569" s="181"/>
      <c r="AG569" s="181"/>
    </row>
    <row r="570" spans="2:89" ht="18.75" customHeight="1" x14ac:dyDescent="0.2">
      <c r="B570" s="286" t="s">
        <v>688</v>
      </c>
      <c r="C570" s="287"/>
      <c r="D570" s="287"/>
      <c r="E570" s="287"/>
      <c r="F570" s="287"/>
      <c r="G570" s="287"/>
      <c r="H570" s="287"/>
      <c r="I570" s="287"/>
      <c r="J570" s="287"/>
      <c r="K570" s="287"/>
      <c r="L570" s="287"/>
      <c r="M570" s="287"/>
      <c r="N570" s="287"/>
      <c r="O570" s="287"/>
      <c r="P570" s="287"/>
      <c r="Q570" s="287"/>
      <c r="R570" s="287"/>
      <c r="S570" s="287"/>
      <c r="T570" s="287"/>
      <c r="U570" s="287"/>
      <c r="V570" s="287"/>
      <c r="W570" s="287"/>
      <c r="X570" s="287"/>
      <c r="Y570" s="287"/>
      <c r="Z570" s="287"/>
      <c r="AA570" s="287"/>
      <c r="AB570" s="287"/>
      <c r="AC570" s="287"/>
      <c r="AD570" s="287"/>
      <c r="AE570" s="287"/>
      <c r="AF570" s="287"/>
      <c r="AG570" s="287"/>
      <c r="AH570" s="287"/>
      <c r="AI570" s="287"/>
      <c r="AJ570" s="287"/>
      <c r="AK570" s="287"/>
      <c r="AL570" s="287"/>
      <c r="AM570" s="287"/>
      <c r="AN570" s="287"/>
      <c r="AO570" s="287"/>
      <c r="AP570" s="287"/>
      <c r="AQ570" s="288"/>
    </row>
    <row r="571" spans="2:89" s="165" customFormat="1" x14ac:dyDescent="0.2">
      <c r="B571" s="167"/>
      <c r="C571" s="160">
        <f>COUNTIF($C$572:$AP$572,C572)</f>
        <v>1</v>
      </c>
      <c r="D571" s="160">
        <f t="shared" ref="D571:AP571" si="664">COUNTIF($C$572:$AP$572,D572)</f>
        <v>1</v>
      </c>
      <c r="E571" s="160">
        <f>COUNTIF($C$572:$AP$572,E572)</f>
        <v>1</v>
      </c>
      <c r="F571" s="160">
        <f t="shared" si="664"/>
        <v>1</v>
      </c>
      <c r="G571" s="160">
        <f t="shared" si="664"/>
        <v>1</v>
      </c>
      <c r="H571" s="160">
        <f t="shared" si="664"/>
        <v>1</v>
      </c>
      <c r="I571" s="160">
        <f t="shared" si="664"/>
        <v>1</v>
      </c>
      <c r="J571" s="160">
        <f t="shared" si="664"/>
        <v>1</v>
      </c>
      <c r="K571" s="160">
        <f t="shared" si="664"/>
        <v>1</v>
      </c>
      <c r="L571" s="160">
        <f t="shared" si="664"/>
        <v>1</v>
      </c>
      <c r="M571" s="160">
        <f t="shared" si="664"/>
        <v>1</v>
      </c>
      <c r="N571" s="160">
        <f t="shared" si="664"/>
        <v>1</v>
      </c>
      <c r="O571" s="160">
        <f t="shared" si="664"/>
        <v>1</v>
      </c>
      <c r="P571" s="160">
        <f t="shared" si="664"/>
        <v>1</v>
      </c>
      <c r="Q571" s="160">
        <f t="shared" si="664"/>
        <v>1</v>
      </c>
      <c r="R571" s="160">
        <f t="shared" si="664"/>
        <v>1</v>
      </c>
      <c r="S571" s="160">
        <f t="shared" si="664"/>
        <v>8</v>
      </c>
      <c r="T571" s="160">
        <f t="shared" si="664"/>
        <v>1</v>
      </c>
      <c r="U571" s="160">
        <f t="shared" si="664"/>
        <v>1</v>
      </c>
      <c r="V571" s="160">
        <f t="shared" si="664"/>
        <v>8</v>
      </c>
      <c r="W571" s="160">
        <f t="shared" si="664"/>
        <v>8</v>
      </c>
      <c r="X571" s="160">
        <f t="shared" si="664"/>
        <v>1</v>
      </c>
      <c r="Y571" s="160">
        <f t="shared" si="664"/>
        <v>1</v>
      </c>
      <c r="Z571" s="160">
        <f t="shared" si="664"/>
        <v>1</v>
      </c>
      <c r="AA571" s="160">
        <f t="shared" si="664"/>
        <v>1</v>
      </c>
      <c r="AB571" s="160">
        <f t="shared" si="664"/>
        <v>1</v>
      </c>
      <c r="AC571" s="160">
        <f t="shared" si="664"/>
        <v>1</v>
      </c>
      <c r="AD571" s="160">
        <f t="shared" si="664"/>
        <v>1</v>
      </c>
      <c r="AE571" s="160">
        <f t="shared" si="664"/>
        <v>1</v>
      </c>
      <c r="AF571" s="160">
        <f t="shared" si="664"/>
        <v>1</v>
      </c>
      <c r="AG571" s="160">
        <f t="shared" si="664"/>
        <v>1</v>
      </c>
      <c r="AH571" s="160">
        <f t="shared" si="664"/>
        <v>1</v>
      </c>
      <c r="AI571" s="160">
        <f t="shared" si="664"/>
        <v>1</v>
      </c>
      <c r="AJ571" s="160">
        <f t="shared" si="664"/>
        <v>1</v>
      </c>
      <c r="AK571" s="160">
        <f t="shared" si="664"/>
        <v>1</v>
      </c>
      <c r="AL571" s="160">
        <f t="shared" si="664"/>
        <v>8</v>
      </c>
      <c r="AM571" s="160">
        <f t="shared" si="664"/>
        <v>8</v>
      </c>
      <c r="AN571" s="160">
        <f t="shared" si="664"/>
        <v>8</v>
      </c>
      <c r="AO571" s="160">
        <f t="shared" si="664"/>
        <v>8</v>
      </c>
      <c r="AP571" s="160">
        <f t="shared" si="664"/>
        <v>8</v>
      </c>
      <c r="AQ571" s="167"/>
      <c r="AU571" s="159"/>
      <c r="AW571" s="207"/>
      <c r="AX571" s="207"/>
      <c r="AY571" s="207"/>
      <c r="AZ571" s="207"/>
      <c r="BA571" s="207"/>
      <c r="BB571" s="207"/>
      <c r="BC571" s="207"/>
      <c r="BD571" s="207"/>
      <c r="BE571" s="207"/>
      <c r="BF571" s="207"/>
      <c r="BG571" s="207"/>
      <c r="BH571" s="207"/>
      <c r="BI571" s="207"/>
      <c r="BJ571" s="207"/>
      <c r="BK571" s="207"/>
      <c r="BL571" s="207"/>
      <c r="BM571" s="207"/>
      <c r="BN571" s="207"/>
      <c r="BO571" s="207"/>
      <c r="BP571" s="207"/>
      <c r="BQ571" s="207"/>
      <c r="BR571" s="207"/>
      <c r="BS571" s="207"/>
      <c r="BT571" s="207"/>
      <c r="BU571" s="207"/>
      <c r="BV571" s="207"/>
      <c r="BW571" s="207"/>
      <c r="BX571" s="207"/>
      <c r="BY571" s="207"/>
      <c r="BZ571" s="207"/>
      <c r="CA571" s="207"/>
      <c r="CB571" s="207"/>
      <c r="CC571" s="207"/>
      <c r="CD571" s="207"/>
      <c r="CE571" s="207"/>
      <c r="CF571" s="207"/>
      <c r="CG571" s="207"/>
      <c r="CH571" s="207"/>
      <c r="CI571" s="207"/>
      <c r="CJ571" s="207"/>
      <c r="CK571" s="207"/>
    </row>
    <row r="572" spans="2:89" s="165" customFormat="1" hidden="1" x14ac:dyDescent="0.2">
      <c r="B572" s="159"/>
      <c r="C572" s="158">
        <f>SUM(C574:C631)</f>
        <v>4949</v>
      </c>
      <c r="D572" s="158">
        <f t="shared" ref="D572:AP572" si="665">SUM(D574:D631)</f>
        <v>8281</v>
      </c>
      <c r="E572" s="158">
        <f t="shared" si="665"/>
        <v>3346</v>
      </c>
      <c r="F572" s="158">
        <f t="shared" si="665"/>
        <v>269460</v>
      </c>
      <c r="G572" s="158">
        <f t="shared" si="665"/>
        <v>502659</v>
      </c>
      <c r="H572" s="158">
        <f t="shared" si="665"/>
        <v>8555</v>
      </c>
      <c r="I572" s="158">
        <f t="shared" si="665"/>
        <v>183717</v>
      </c>
      <c r="J572" s="158">
        <f t="shared" si="665"/>
        <v>653330</v>
      </c>
      <c r="K572" s="158">
        <f t="shared" si="665"/>
        <v>1144</v>
      </c>
      <c r="L572" s="158">
        <f t="shared" si="665"/>
        <v>585268</v>
      </c>
      <c r="M572" s="158">
        <f t="shared" si="665"/>
        <v>261</v>
      </c>
      <c r="N572" s="158">
        <f t="shared" si="665"/>
        <v>3544</v>
      </c>
      <c r="O572" s="158">
        <f t="shared" si="665"/>
        <v>12322</v>
      </c>
      <c r="P572" s="158">
        <f t="shared" si="665"/>
        <v>1584</v>
      </c>
      <c r="Q572" s="158">
        <f t="shared" si="665"/>
        <v>8365</v>
      </c>
      <c r="R572" s="158">
        <f t="shared" si="665"/>
        <v>284502</v>
      </c>
      <c r="S572" s="158">
        <f t="shared" si="665"/>
        <v>0</v>
      </c>
      <c r="T572" s="158">
        <f t="shared" si="665"/>
        <v>32</v>
      </c>
      <c r="U572" s="158">
        <f t="shared" si="665"/>
        <v>6413</v>
      </c>
      <c r="V572" s="158">
        <f t="shared" si="665"/>
        <v>0</v>
      </c>
      <c r="W572" s="158">
        <f t="shared" si="665"/>
        <v>0</v>
      </c>
      <c r="X572" s="158">
        <f t="shared" si="665"/>
        <v>2057</v>
      </c>
      <c r="Y572" s="158">
        <f t="shared" si="665"/>
        <v>338</v>
      </c>
      <c r="Z572" s="158">
        <f t="shared" si="665"/>
        <v>617551</v>
      </c>
      <c r="AA572" s="158">
        <f t="shared" si="665"/>
        <v>5399</v>
      </c>
      <c r="AB572" s="158">
        <f t="shared" si="665"/>
        <v>20971</v>
      </c>
      <c r="AC572" s="158">
        <f t="shared" si="665"/>
        <v>26145</v>
      </c>
      <c r="AD572" s="158">
        <f t="shared" si="665"/>
        <v>1125</v>
      </c>
      <c r="AE572" s="158">
        <f t="shared" si="665"/>
        <v>135</v>
      </c>
      <c r="AF572" s="158">
        <f t="shared" si="665"/>
        <v>7082</v>
      </c>
      <c r="AG572" s="158">
        <f t="shared" si="665"/>
        <v>1768</v>
      </c>
      <c r="AH572" s="158">
        <f t="shared" si="665"/>
        <v>1565158</v>
      </c>
      <c r="AI572" s="158">
        <f t="shared" si="665"/>
        <v>1654</v>
      </c>
      <c r="AJ572" s="158">
        <f t="shared" si="665"/>
        <v>309382</v>
      </c>
      <c r="AK572" s="158">
        <f t="shared" si="665"/>
        <v>829</v>
      </c>
      <c r="AL572" s="158">
        <f t="shared" si="665"/>
        <v>0</v>
      </c>
      <c r="AM572" s="158">
        <f t="shared" si="665"/>
        <v>0</v>
      </c>
      <c r="AN572" s="158">
        <f t="shared" si="665"/>
        <v>0</v>
      </c>
      <c r="AO572" s="158">
        <f t="shared" si="665"/>
        <v>0</v>
      </c>
      <c r="AP572" s="158">
        <f t="shared" si="665"/>
        <v>0</v>
      </c>
      <c r="AQ572" s="159"/>
      <c r="AU572" s="159"/>
      <c r="AW572" s="207"/>
      <c r="AX572" s="207"/>
      <c r="AY572" s="207"/>
      <c r="AZ572" s="207"/>
      <c r="BA572" s="207"/>
      <c r="BB572" s="207"/>
      <c r="BC572" s="207"/>
      <c r="BD572" s="207"/>
      <c r="BE572" s="207"/>
      <c r="BF572" s="207"/>
      <c r="BG572" s="207"/>
      <c r="BH572" s="207"/>
      <c r="BI572" s="207"/>
      <c r="BJ572" s="207"/>
      <c r="BK572" s="207"/>
      <c r="BL572" s="207"/>
      <c r="BM572" s="207"/>
      <c r="BN572" s="207"/>
      <c r="BO572" s="207"/>
      <c r="BP572" s="207"/>
      <c r="BQ572" s="207"/>
      <c r="BR572" s="207"/>
      <c r="BS572" s="207"/>
      <c r="BT572" s="207"/>
      <c r="BU572" s="207"/>
      <c r="BV572" s="207"/>
      <c r="BW572" s="207"/>
      <c r="BX572" s="207"/>
      <c r="BY572" s="207"/>
      <c r="BZ572" s="207"/>
      <c r="CA572" s="207"/>
      <c r="CB572" s="207"/>
      <c r="CC572" s="207"/>
      <c r="CD572" s="207"/>
      <c r="CE572" s="207"/>
      <c r="CF572" s="207"/>
      <c r="CG572" s="207"/>
      <c r="CH572" s="207"/>
      <c r="CI572" s="207"/>
      <c r="CJ572" s="207"/>
      <c r="CK572" s="207"/>
    </row>
    <row r="573" spans="2:89" s="173" customFormat="1" ht="22.5" x14ac:dyDescent="0.2">
      <c r="B573" s="122"/>
      <c r="C573" s="122" t="str">
        <f>C7</f>
        <v>4 Life Seguros</v>
      </c>
      <c r="D573" s="122" t="str">
        <f t="shared" ref="D573:AQ573" si="666">D7</f>
        <v>Alemana Seguros</v>
      </c>
      <c r="E573" s="122" t="str">
        <f t="shared" si="666"/>
        <v>BanChile</v>
      </c>
      <c r="F573" s="122" t="str">
        <f t="shared" si="666"/>
        <v>BCI Seguros Vida</v>
      </c>
      <c r="G573" s="122" t="str">
        <f t="shared" si="666"/>
        <v>BICE Vida</v>
      </c>
      <c r="H573" s="122" t="str">
        <f t="shared" si="666"/>
        <v>BNP Paribas Cardif</v>
      </c>
      <c r="I573" s="122" t="str">
        <f t="shared" si="666"/>
        <v>Bupa</v>
      </c>
      <c r="J573" s="122" t="str">
        <f t="shared" si="666"/>
        <v>Cámara</v>
      </c>
      <c r="K573" s="122" t="str">
        <f t="shared" si="666"/>
        <v>CF Seguros de Vida</v>
      </c>
      <c r="L573" s="122" t="str">
        <f t="shared" si="666"/>
        <v>Chilena Consolidada</v>
      </c>
      <c r="M573" s="122" t="str">
        <f t="shared" si="666"/>
        <v>Chubb Vida</v>
      </c>
      <c r="N573" s="122" t="str">
        <f t="shared" si="666"/>
        <v>CLC</v>
      </c>
      <c r="O573" s="122" t="str">
        <f t="shared" si="666"/>
        <v>CN Life</v>
      </c>
      <c r="P573" s="122" t="str">
        <f t="shared" si="666"/>
        <v>Colmena Seguros</v>
      </c>
      <c r="Q573" s="122" t="str">
        <f t="shared" si="666"/>
        <v>Confuturo</v>
      </c>
      <c r="R573" s="122" t="str">
        <f t="shared" si="666"/>
        <v>Consorcio Nacional</v>
      </c>
      <c r="S573" s="122" t="str">
        <f t="shared" si="666"/>
        <v>Divina Pastora</v>
      </c>
      <c r="T573" s="122" t="str">
        <f t="shared" si="666"/>
        <v>EuroAmérica</v>
      </c>
      <c r="U573" s="122" t="str">
        <f t="shared" si="666"/>
        <v>HDI Vida</v>
      </c>
      <c r="V573" s="122" t="str">
        <f t="shared" si="666"/>
        <v>Huelen</v>
      </c>
      <c r="W573" s="122" t="str">
        <f t="shared" si="666"/>
        <v>M. de Carabineros</v>
      </c>
      <c r="X573" s="122" t="str">
        <f t="shared" si="666"/>
        <v>M. del Ej. y Av.</v>
      </c>
      <c r="Y573" s="122" t="str">
        <f t="shared" si="666"/>
        <v>Mapfre Vida</v>
      </c>
      <c r="Z573" s="122" t="str">
        <f t="shared" si="666"/>
        <v>MetLife</v>
      </c>
      <c r="AA573" s="122" t="str">
        <f t="shared" si="666"/>
        <v>Mutual de Seguros</v>
      </c>
      <c r="AB573" s="122" t="str">
        <f t="shared" si="666"/>
        <v>Ohio National</v>
      </c>
      <c r="AC573" s="122" t="str">
        <f t="shared" si="666"/>
        <v>Penta Vida</v>
      </c>
      <c r="AD573" s="122" t="str">
        <f t="shared" si="666"/>
        <v>Principal</v>
      </c>
      <c r="AE573" s="122" t="str">
        <f t="shared" si="666"/>
        <v>Renta Nacional</v>
      </c>
      <c r="AF573" s="122" t="str">
        <f t="shared" si="666"/>
        <v>Rigel</v>
      </c>
      <c r="AG573" s="122" t="str">
        <f t="shared" si="666"/>
        <v>Save Seguros</v>
      </c>
      <c r="AH573" s="122" t="str">
        <f t="shared" si="666"/>
        <v>Security Previsión</v>
      </c>
      <c r="AI573" s="122" t="str">
        <f t="shared" si="666"/>
        <v>Sura</v>
      </c>
      <c r="AJ573" s="122" t="str">
        <f t="shared" si="666"/>
        <v>Suramericana</v>
      </c>
      <c r="AK573" s="122" t="str">
        <f t="shared" si="666"/>
        <v>Zurich Santander</v>
      </c>
      <c r="AL573" s="122">
        <f t="shared" si="666"/>
        <v>0</v>
      </c>
      <c r="AM573" s="122">
        <f t="shared" si="666"/>
        <v>0</v>
      </c>
      <c r="AN573" s="122">
        <f t="shared" si="666"/>
        <v>0</v>
      </c>
      <c r="AO573" s="122">
        <f t="shared" si="666"/>
        <v>0</v>
      </c>
      <c r="AP573" s="122">
        <f t="shared" si="666"/>
        <v>0</v>
      </c>
      <c r="AQ573" s="122" t="str">
        <f t="shared" si="666"/>
        <v>Mercado</v>
      </c>
      <c r="AS573" s="283" t="s">
        <v>296</v>
      </c>
      <c r="AT573" s="284"/>
      <c r="AU573" s="285"/>
      <c r="AW573" s="233"/>
      <c r="AX573" s="233"/>
      <c r="AY573" s="233"/>
      <c r="AZ573" s="233"/>
      <c r="BA573" s="233"/>
      <c r="BB573" s="233"/>
      <c r="BC573" s="233"/>
      <c r="BD573" s="233"/>
      <c r="BE573" s="233"/>
      <c r="BF573" s="233"/>
      <c r="BG573" s="233"/>
      <c r="BH573" s="233"/>
      <c r="BI573" s="233"/>
      <c r="BJ573" s="233"/>
      <c r="BK573" s="233"/>
      <c r="BL573" s="233"/>
      <c r="BM573" s="233"/>
      <c r="BN573" s="233"/>
      <c r="BO573" s="233"/>
      <c r="BP573" s="233"/>
      <c r="BQ573" s="233"/>
      <c r="BR573" s="233"/>
      <c r="BS573" s="233"/>
      <c r="BT573" s="233"/>
      <c r="BU573" s="233"/>
      <c r="BV573" s="233"/>
      <c r="BW573" s="233"/>
      <c r="BX573" s="233"/>
      <c r="BY573" s="233"/>
      <c r="BZ573" s="233"/>
      <c r="CA573" s="233"/>
      <c r="CB573" s="233"/>
      <c r="CC573" s="233"/>
      <c r="CD573" s="233"/>
      <c r="CE573" s="233"/>
      <c r="CF573" s="233"/>
      <c r="CG573" s="233"/>
      <c r="CH573" s="233"/>
      <c r="CI573" s="233"/>
      <c r="CJ573" s="233"/>
      <c r="CK573" s="233"/>
    </row>
    <row r="574" spans="2:89" x14ac:dyDescent="0.2">
      <c r="B574" s="136" t="str">
        <f>B379</f>
        <v>Individuales</v>
      </c>
      <c r="C574" s="126"/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  <c r="Z574" s="126"/>
      <c r="AA574" s="126"/>
      <c r="AB574" s="126"/>
      <c r="AC574" s="126"/>
      <c r="AD574" s="126"/>
      <c r="AE574" s="126"/>
      <c r="AF574" s="126"/>
      <c r="AG574" s="126"/>
      <c r="AH574" s="126"/>
      <c r="AI574" s="126"/>
      <c r="AJ574" s="126"/>
      <c r="AK574" s="126"/>
      <c r="AL574" s="126"/>
      <c r="AM574" s="126"/>
      <c r="AN574" s="126"/>
      <c r="AO574" s="126"/>
      <c r="AP574" s="126"/>
      <c r="AQ574" s="23"/>
      <c r="AS574" s="23"/>
      <c r="AT574" s="229"/>
      <c r="AU574" s="126"/>
    </row>
    <row r="575" spans="2:89" x14ac:dyDescent="0.2">
      <c r="B575" s="144" t="str">
        <f t="shared" ref="B575:B631" si="667">B380</f>
        <v>101. Vida Entera</v>
      </c>
      <c r="C575" s="129">
        <v>0</v>
      </c>
      <c r="D575" s="129">
        <v>0</v>
      </c>
      <c r="E575" s="129">
        <v>0</v>
      </c>
      <c r="F575" s="129">
        <v>0</v>
      </c>
      <c r="G575" s="129">
        <v>6</v>
      </c>
      <c r="H575" s="129">
        <v>0</v>
      </c>
      <c r="I575" s="129">
        <v>0</v>
      </c>
      <c r="J575" s="129">
        <v>0</v>
      </c>
      <c r="K575" s="129">
        <v>0</v>
      </c>
      <c r="L575" s="129">
        <v>6</v>
      </c>
      <c r="M575" s="129">
        <v>0</v>
      </c>
      <c r="N575" s="129">
        <v>0</v>
      </c>
      <c r="O575" s="129">
        <v>0</v>
      </c>
      <c r="P575" s="129">
        <v>0</v>
      </c>
      <c r="Q575" s="129">
        <v>0</v>
      </c>
      <c r="R575" s="129">
        <v>12</v>
      </c>
      <c r="S575" s="129">
        <v>0</v>
      </c>
      <c r="T575" s="129">
        <v>0</v>
      </c>
      <c r="U575" s="129">
        <v>0</v>
      </c>
      <c r="V575" s="129">
        <v>0</v>
      </c>
      <c r="W575" s="129">
        <v>0</v>
      </c>
      <c r="X575" s="129">
        <v>80</v>
      </c>
      <c r="Y575" s="129">
        <v>0</v>
      </c>
      <c r="Z575" s="129">
        <v>0</v>
      </c>
      <c r="AA575" s="129">
        <v>69</v>
      </c>
      <c r="AB575" s="129">
        <v>11</v>
      </c>
      <c r="AC575" s="129">
        <v>0</v>
      </c>
      <c r="AD575" s="129">
        <v>0</v>
      </c>
      <c r="AE575" s="129">
        <v>0</v>
      </c>
      <c r="AF575" s="129">
        <v>0</v>
      </c>
      <c r="AG575" s="129">
        <v>0</v>
      </c>
      <c r="AH575" s="129">
        <v>25</v>
      </c>
      <c r="AI575" s="129">
        <v>1</v>
      </c>
      <c r="AJ575" s="129">
        <v>0</v>
      </c>
      <c r="AK575" s="129">
        <v>0</v>
      </c>
      <c r="AL575" s="129"/>
      <c r="AM575" s="129"/>
      <c r="AN575" s="129"/>
      <c r="AO575" s="129"/>
      <c r="AP575" s="129"/>
      <c r="AQ575" s="117">
        <f t="shared" ref="AQ575:AQ590" si="668">SUM(C575:AP575)</f>
        <v>210</v>
      </c>
      <c r="AS575" s="228">
        <v>1984</v>
      </c>
      <c r="AT575" s="183" t="s">
        <v>561</v>
      </c>
      <c r="AU575" s="129">
        <f>SUM(AU576:AU580)</f>
        <v>223243</v>
      </c>
      <c r="AW575" s="142">
        <f>IF(AND(C510=0,C575=0),0,IF(ISERROR(C510/C575),1000,0))</f>
        <v>0</v>
      </c>
      <c r="AX575" s="142">
        <f t="shared" ref="AX575:CK581" si="669">IF(AND(D510=0,D575=0),0,IF(ISERROR(D510/D575),1000,0))</f>
        <v>0</v>
      </c>
      <c r="AY575" s="142">
        <f t="shared" si="669"/>
        <v>0</v>
      </c>
      <c r="AZ575" s="142">
        <f t="shared" si="669"/>
        <v>0</v>
      </c>
      <c r="BA575" s="142">
        <f t="shared" si="669"/>
        <v>0</v>
      </c>
      <c r="BB575" s="142">
        <f t="shared" si="669"/>
        <v>0</v>
      </c>
      <c r="BC575" s="142">
        <f t="shared" si="669"/>
        <v>0</v>
      </c>
      <c r="BD575" s="142">
        <f t="shared" si="669"/>
        <v>0</v>
      </c>
      <c r="BE575" s="142">
        <f t="shared" si="669"/>
        <v>0</v>
      </c>
      <c r="BF575" s="142">
        <f t="shared" si="669"/>
        <v>0</v>
      </c>
      <c r="BG575" s="142">
        <f t="shared" si="669"/>
        <v>0</v>
      </c>
      <c r="BH575" s="142">
        <f t="shared" si="669"/>
        <v>0</v>
      </c>
      <c r="BI575" s="142">
        <f t="shared" si="669"/>
        <v>0</v>
      </c>
      <c r="BJ575" s="142">
        <f t="shared" si="669"/>
        <v>0</v>
      </c>
      <c r="BK575" s="142">
        <f t="shared" si="669"/>
        <v>0</v>
      </c>
      <c r="BL575" s="142">
        <f t="shared" si="669"/>
        <v>0</v>
      </c>
      <c r="BM575" s="142">
        <f t="shared" si="669"/>
        <v>0</v>
      </c>
      <c r="BN575" s="142">
        <f t="shared" si="669"/>
        <v>0</v>
      </c>
      <c r="BO575" s="142">
        <f t="shared" si="669"/>
        <v>0</v>
      </c>
      <c r="BP575" s="142">
        <f t="shared" si="669"/>
        <v>0</v>
      </c>
      <c r="BQ575" s="142">
        <f t="shared" si="669"/>
        <v>0</v>
      </c>
      <c r="BR575" s="142">
        <f t="shared" si="669"/>
        <v>0</v>
      </c>
      <c r="BS575" s="142">
        <f t="shared" si="669"/>
        <v>0</v>
      </c>
      <c r="BT575" s="142">
        <f t="shared" si="669"/>
        <v>1000</v>
      </c>
      <c r="BU575" s="142">
        <f t="shared" si="669"/>
        <v>0</v>
      </c>
      <c r="BV575" s="142">
        <f t="shared" si="669"/>
        <v>0</v>
      </c>
      <c r="BW575" s="142">
        <f t="shared" si="669"/>
        <v>1000</v>
      </c>
      <c r="BX575" s="142">
        <f t="shared" si="669"/>
        <v>0</v>
      </c>
      <c r="BY575" s="142">
        <f t="shared" si="669"/>
        <v>0</v>
      </c>
      <c r="BZ575" s="142">
        <f t="shared" si="669"/>
        <v>0</v>
      </c>
      <c r="CA575" s="142">
        <f t="shared" si="669"/>
        <v>0</v>
      </c>
      <c r="CB575" s="142">
        <f t="shared" si="669"/>
        <v>0</v>
      </c>
      <c r="CC575" s="142">
        <f t="shared" si="669"/>
        <v>0</v>
      </c>
      <c r="CD575" s="142">
        <f t="shared" si="669"/>
        <v>0</v>
      </c>
      <c r="CE575" s="142">
        <f t="shared" si="669"/>
        <v>0</v>
      </c>
      <c r="CF575" s="142">
        <f t="shared" si="669"/>
        <v>0</v>
      </c>
      <c r="CG575" s="142">
        <f t="shared" si="669"/>
        <v>0</v>
      </c>
      <c r="CH575" s="142">
        <f t="shared" si="669"/>
        <v>0</v>
      </c>
      <c r="CI575" s="142">
        <f t="shared" si="669"/>
        <v>0</v>
      </c>
      <c r="CJ575" s="142">
        <f t="shared" si="669"/>
        <v>0</v>
      </c>
      <c r="CK575" s="142">
        <f t="shared" si="669"/>
        <v>0</v>
      </c>
    </row>
    <row r="576" spans="2:89" x14ac:dyDescent="0.2">
      <c r="B576" s="144" t="str">
        <f t="shared" si="667"/>
        <v>102. Temporal de Vida</v>
      </c>
      <c r="C576" s="129">
        <v>0</v>
      </c>
      <c r="D576" s="129">
        <v>0</v>
      </c>
      <c r="E576" s="129">
        <v>0</v>
      </c>
      <c r="F576" s="129">
        <v>0</v>
      </c>
      <c r="G576" s="129">
        <v>4</v>
      </c>
      <c r="H576" s="129">
        <v>0</v>
      </c>
      <c r="I576" s="129">
        <v>0</v>
      </c>
      <c r="J576" s="129">
        <v>0</v>
      </c>
      <c r="K576" s="129">
        <v>0</v>
      </c>
      <c r="L576" s="129">
        <v>2</v>
      </c>
      <c r="M576" s="129">
        <v>0</v>
      </c>
      <c r="N576" s="129">
        <v>0</v>
      </c>
      <c r="O576" s="129">
        <v>0</v>
      </c>
      <c r="P576" s="129">
        <v>1</v>
      </c>
      <c r="Q576" s="129">
        <v>0</v>
      </c>
      <c r="R576" s="129">
        <v>6</v>
      </c>
      <c r="S576" s="129">
        <v>0</v>
      </c>
      <c r="T576" s="129">
        <v>0</v>
      </c>
      <c r="U576" s="129">
        <v>3</v>
      </c>
      <c r="V576" s="129">
        <v>0</v>
      </c>
      <c r="W576" s="129">
        <v>0</v>
      </c>
      <c r="X576" s="129">
        <v>1</v>
      </c>
      <c r="Y576" s="129">
        <v>36</v>
      </c>
      <c r="Z576" s="129">
        <v>10</v>
      </c>
      <c r="AA576" s="129">
        <v>0</v>
      </c>
      <c r="AB576" s="129">
        <v>0</v>
      </c>
      <c r="AC576" s="129">
        <v>9.0000000000000018</v>
      </c>
      <c r="AD576" s="129">
        <v>0</v>
      </c>
      <c r="AE576" s="129">
        <v>0</v>
      </c>
      <c r="AF576" s="129">
        <v>0</v>
      </c>
      <c r="AG576" s="129">
        <v>0</v>
      </c>
      <c r="AH576" s="129">
        <v>9</v>
      </c>
      <c r="AI576" s="129">
        <v>1</v>
      </c>
      <c r="AJ576" s="129">
        <v>0</v>
      </c>
      <c r="AK576" s="129">
        <v>0</v>
      </c>
      <c r="AL576" s="129"/>
      <c r="AM576" s="129"/>
      <c r="AN576" s="129"/>
      <c r="AO576" s="129"/>
      <c r="AP576" s="129"/>
      <c r="AQ576" s="117">
        <f t="shared" si="668"/>
        <v>82</v>
      </c>
      <c r="AS576" s="228">
        <v>216</v>
      </c>
      <c r="AT576" s="215" t="s">
        <v>563</v>
      </c>
      <c r="AU576" s="129">
        <f>SUM(AS575,AS591,AS607)</f>
        <v>1984</v>
      </c>
      <c r="AW576" s="142">
        <f t="shared" ref="AW576:AW589" si="670">IF(AND(C511=0,C576=0),0,IF(ISERROR(C511/C576),1000,0))</f>
        <v>0</v>
      </c>
      <c r="AX576" s="142">
        <f t="shared" si="669"/>
        <v>0</v>
      </c>
      <c r="AY576" s="142">
        <f t="shared" si="669"/>
        <v>0</v>
      </c>
      <c r="AZ576" s="142">
        <f t="shared" si="669"/>
        <v>0</v>
      </c>
      <c r="BA576" s="142">
        <f t="shared" si="669"/>
        <v>0</v>
      </c>
      <c r="BB576" s="142">
        <f t="shared" si="669"/>
        <v>0</v>
      </c>
      <c r="BC576" s="142">
        <f t="shared" si="669"/>
        <v>0</v>
      </c>
      <c r="BD576" s="142">
        <f t="shared" si="669"/>
        <v>0</v>
      </c>
      <c r="BE576" s="142">
        <f t="shared" si="669"/>
        <v>0</v>
      </c>
      <c r="BF576" s="142">
        <f t="shared" si="669"/>
        <v>0</v>
      </c>
      <c r="BG576" s="142">
        <f t="shared" si="669"/>
        <v>0</v>
      </c>
      <c r="BH576" s="142">
        <f t="shared" si="669"/>
        <v>1000</v>
      </c>
      <c r="BI576" s="142">
        <f t="shared" si="669"/>
        <v>0</v>
      </c>
      <c r="BJ576" s="142">
        <f t="shared" si="669"/>
        <v>0</v>
      </c>
      <c r="BK576" s="142">
        <f t="shared" si="669"/>
        <v>1000</v>
      </c>
      <c r="BL576" s="142">
        <f t="shared" si="669"/>
        <v>0</v>
      </c>
      <c r="BM576" s="142">
        <f t="shared" si="669"/>
        <v>0</v>
      </c>
      <c r="BN576" s="142">
        <f t="shared" si="669"/>
        <v>0</v>
      </c>
      <c r="BO576" s="142">
        <f t="shared" si="669"/>
        <v>0</v>
      </c>
      <c r="BP576" s="142">
        <f t="shared" si="669"/>
        <v>0</v>
      </c>
      <c r="BQ576" s="142">
        <f t="shared" si="669"/>
        <v>0</v>
      </c>
      <c r="BR576" s="142">
        <f t="shared" si="669"/>
        <v>0</v>
      </c>
      <c r="BS576" s="142">
        <f t="shared" si="669"/>
        <v>0</v>
      </c>
      <c r="BT576" s="142">
        <f t="shared" si="669"/>
        <v>0</v>
      </c>
      <c r="BU576" s="142">
        <f t="shared" si="669"/>
        <v>1000</v>
      </c>
      <c r="BV576" s="142">
        <f t="shared" si="669"/>
        <v>1000</v>
      </c>
      <c r="BW576" s="142">
        <f t="shared" si="669"/>
        <v>0</v>
      </c>
      <c r="BX576" s="142">
        <f t="shared" si="669"/>
        <v>0</v>
      </c>
      <c r="BY576" s="142">
        <f t="shared" si="669"/>
        <v>0</v>
      </c>
      <c r="BZ576" s="142">
        <f t="shared" si="669"/>
        <v>0</v>
      </c>
      <c r="CA576" s="142">
        <f t="shared" si="669"/>
        <v>1000</v>
      </c>
      <c r="CB576" s="142">
        <f t="shared" si="669"/>
        <v>0</v>
      </c>
      <c r="CC576" s="142">
        <f t="shared" si="669"/>
        <v>0</v>
      </c>
      <c r="CD576" s="142">
        <f t="shared" si="669"/>
        <v>1000</v>
      </c>
      <c r="CE576" s="142">
        <f t="shared" si="669"/>
        <v>0</v>
      </c>
      <c r="CF576" s="142">
        <f t="shared" si="669"/>
        <v>0</v>
      </c>
      <c r="CG576" s="142">
        <f t="shared" si="669"/>
        <v>0</v>
      </c>
      <c r="CH576" s="142">
        <f t="shared" si="669"/>
        <v>0</v>
      </c>
      <c r="CI576" s="142">
        <f t="shared" si="669"/>
        <v>0</v>
      </c>
      <c r="CJ576" s="142">
        <f t="shared" si="669"/>
        <v>0</v>
      </c>
      <c r="CK576" s="142">
        <f t="shared" si="669"/>
        <v>0</v>
      </c>
    </row>
    <row r="577" spans="2:89" x14ac:dyDescent="0.2">
      <c r="B577" s="144" t="str">
        <f t="shared" si="667"/>
        <v>103. Seguros con Cuenta Única de Inversión (CUI)</v>
      </c>
      <c r="C577" s="129">
        <v>0</v>
      </c>
      <c r="D577" s="129">
        <v>0</v>
      </c>
      <c r="E577" s="129">
        <v>0</v>
      </c>
      <c r="F577" s="129">
        <v>0</v>
      </c>
      <c r="G577" s="129">
        <v>403</v>
      </c>
      <c r="H577" s="129">
        <v>0</v>
      </c>
      <c r="I577" s="129">
        <v>0</v>
      </c>
      <c r="J577" s="129">
        <v>0</v>
      </c>
      <c r="K577" s="129">
        <v>0</v>
      </c>
      <c r="L577" s="129">
        <v>2095.9999999999995</v>
      </c>
      <c r="M577" s="129">
        <v>0</v>
      </c>
      <c r="N577" s="129">
        <v>0</v>
      </c>
      <c r="O577" s="129">
        <v>0</v>
      </c>
      <c r="P577" s="129">
        <v>0</v>
      </c>
      <c r="Q577" s="129">
        <v>696.00000000000011</v>
      </c>
      <c r="R577" s="129">
        <v>2611</v>
      </c>
      <c r="S577" s="129">
        <v>0</v>
      </c>
      <c r="T577" s="129">
        <v>2</v>
      </c>
      <c r="U577" s="129">
        <v>0</v>
      </c>
      <c r="V577" s="129">
        <v>0</v>
      </c>
      <c r="W577" s="129">
        <v>0</v>
      </c>
      <c r="X577" s="129">
        <v>0</v>
      </c>
      <c r="Y577" s="129">
        <v>0</v>
      </c>
      <c r="Z577" s="129">
        <v>3310.9999999999995</v>
      </c>
      <c r="AA577" s="129">
        <v>1740</v>
      </c>
      <c r="AB577" s="129">
        <v>91</v>
      </c>
      <c r="AC577" s="129">
        <v>714.00000000000011</v>
      </c>
      <c r="AD577" s="129">
        <v>463</v>
      </c>
      <c r="AE577" s="129">
        <v>0</v>
      </c>
      <c r="AF577" s="129">
        <v>0</v>
      </c>
      <c r="AG577" s="129">
        <v>0</v>
      </c>
      <c r="AH577" s="129">
        <v>8396</v>
      </c>
      <c r="AI577" s="129">
        <v>948.00000000000011</v>
      </c>
      <c r="AJ577" s="129">
        <v>0</v>
      </c>
      <c r="AK577" s="129">
        <v>0</v>
      </c>
      <c r="AL577" s="129"/>
      <c r="AM577" s="129"/>
      <c r="AN577" s="129"/>
      <c r="AO577" s="129"/>
      <c r="AP577" s="129"/>
      <c r="AQ577" s="117">
        <f t="shared" si="668"/>
        <v>21471</v>
      </c>
      <c r="AS577" s="228">
        <v>23714</v>
      </c>
      <c r="AT577" s="215" t="s">
        <v>564</v>
      </c>
      <c r="AU577" s="129">
        <f>SUM(AS576,AS592,AS608)</f>
        <v>7383</v>
      </c>
      <c r="AW577" s="142">
        <f t="shared" si="670"/>
        <v>0</v>
      </c>
      <c r="AX577" s="142">
        <f t="shared" si="669"/>
        <v>0</v>
      </c>
      <c r="AY577" s="142">
        <f t="shared" si="669"/>
        <v>0</v>
      </c>
      <c r="AZ577" s="142">
        <f t="shared" si="669"/>
        <v>0</v>
      </c>
      <c r="BA577" s="142">
        <f t="shared" si="669"/>
        <v>0</v>
      </c>
      <c r="BB577" s="142">
        <f t="shared" si="669"/>
        <v>0</v>
      </c>
      <c r="BC577" s="142">
        <f t="shared" si="669"/>
        <v>0</v>
      </c>
      <c r="BD577" s="142">
        <f t="shared" si="669"/>
        <v>0</v>
      </c>
      <c r="BE577" s="142">
        <f t="shared" si="669"/>
        <v>0</v>
      </c>
      <c r="BF577" s="142">
        <f t="shared" si="669"/>
        <v>0</v>
      </c>
      <c r="BG577" s="142">
        <f t="shared" si="669"/>
        <v>0</v>
      </c>
      <c r="BH577" s="142">
        <f t="shared" si="669"/>
        <v>0</v>
      </c>
      <c r="BI577" s="142">
        <f t="shared" si="669"/>
        <v>0</v>
      </c>
      <c r="BJ577" s="142">
        <f t="shared" si="669"/>
        <v>0</v>
      </c>
      <c r="BK577" s="142">
        <f t="shared" si="669"/>
        <v>0</v>
      </c>
      <c r="BL577" s="142">
        <f t="shared" si="669"/>
        <v>0</v>
      </c>
      <c r="BM577" s="142">
        <f t="shared" si="669"/>
        <v>0</v>
      </c>
      <c r="BN577" s="142">
        <f t="shared" si="669"/>
        <v>0</v>
      </c>
      <c r="BO577" s="142">
        <f t="shared" si="669"/>
        <v>0</v>
      </c>
      <c r="BP577" s="142">
        <f t="shared" si="669"/>
        <v>0</v>
      </c>
      <c r="BQ577" s="142">
        <f t="shared" si="669"/>
        <v>0</v>
      </c>
      <c r="BR577" s="142">
        <f t="shared" si="669"/>
        <v>0</v>
      </c>
      <c r="BS577" s="142">
        <f t="shared" si="669"/>
        <v>1000</v>
      </c>
      <c r="BT577" s="142">
        <f t="shared" si="669"/>
        <v>0</v>
      </c>
      <c r="BU577" s="142">
        <f t="shared" si="669"/>
        <v>0</v>
      </c>
      <c r="BV577" s="142">
        <f t="shared" si="669"/>
        <v>0</v>
      </c>
      <c r="BW577" s="142">
        <f t="shared" si="669"/>
        <v>0</v>
      </c>
      <c r="BX577" s="142">
        <f t="shared" si="669"/>
        <v>0</v>
      </c>
      <c r="BY577" s="142">
        <f t="shared" si="669"/>
        <v>1000</v>
      </c>
      <c r="BZ577" s="142">
        <f t="shared" si="669"/>
        <v>0</v>
      </c>
      <c r="CA577" s="142">
        <f t="shared" si="669"/>
        <v>0</v>
      </c>
      <c r="CB577" s="142">
        <f t="shared" si="669"/>
        <v>0</v>
      </c>
      <c r="CC577" s="142">
        <f t="shared" si="669"/>
        <v>0</v>
      </c>
      <c r="CD577" s="142">
        <f t="shared" si="669"/>
        <v>0</v>
      </c>
      <c r="CE577" s="142">
        <f t="shared" si="669"/>
        <v>0</v>
      </c>
      <c r="CF577" s="142">
        <f t="shared" si="669"/>
        <v>0</v>
      </c>
      <c r="CG577" s="142">
        <f t="shared" si="669"/>
        <v>0</v>
      </c>
      <c r="CH577" s="142">
        <f t="shared" si="669"/>
        <v>0</v>
      </c>
      <c r="CI577" s="142">
        <f t="shared" si="669"/>
        <v>0</v>
      </c>
      <c r="CJ577" s="142">
        <f t="shared" si="669"/>
        <v>0</v>
      </c>
      <c r="CK577" s="142">
        <f t="shared" si="669"/>
        <v>0</v>
      </c>
    </row>
    <row r="578" spans="2:89" x14ac:dyDescent="0.2">
      <c r="B578" s="144" t="str">
        <f t="shared" si="667"/>
        <v>104. Mixto o Dotal</v>
      </c>
      <c r="C578" s="129">
        <v>0</v>
      </c>
      <c r="D578" s="129">
        <v>0</v>
      </c>
      <c r="E578" s="129">
        <v>0</v>
      </c>
      <c r="F578" s="129">
        <v>0</v>
      </c>
      <c r="G578" s="129">
        <v>6</v>
      </c>
      <c r="H578" s="129">
        <v>0</v>
      </c>
      <c r="I578" s="129">
        <v>0</v>
      </c>
      <c r="J578" s="129">
        <v>0</v>
      </c>
      <c r="K578" s="129">
        <v>0</v>
      </c>
      <c r="L578" s="129">
        <v>23</v>
      </c>
      <c r="M578" s="129">
        <v>0</v>
      </c>
      <c r="N578" s="129">
        <v>0</v>
      </c>
      <c r="O578" s="129">
        <v>0</v>
      </c>
      <c r="P578" s="129">
        <v>0</v>
      </c>
      <c r="Q578" s="129">
        <v>0</v>
      </c>
      <c r="R578" s="129">
        <v>65</v>
      </c>
      <c r="S578" s="129">
        <v>0</v>
      </c>
      <c r="T578" s="129">
        <v>0</v>
      </c>
      <c r="U578" s="129">
        <v>0</v>
      </c>
      <c r="V578" s="129">
        <v>0</v>
      </c>
      <c r="W578" s="129">
        <v>0</v>
      </c>
      <c r="X578" s="129">
        <v>1763</v>
      </c>
      <c r="Y578" s="129">
        <v>0</v>
      </c>
      <c r="Z578" s="129">
        <v>8</v>
      </c>
      <c r="AA578" s="129">
        <v>1236.0000000000002</v>
      </c>
      <c r="AB578" s="129">
        <v>2</v>
      </c>
      <c r="AC578" s="129">
        <v>0</v>
      </c>
      <c r="AD578" s="129">
        <v>0</v>
      </c>
      <c r="AE578" s="129">
        <v>0</v>
      </c>
      <c r="AF578" s="129">
        <v>0</v>
      </c>
      <c r="AG578" s="129">
        <v>0</v>
      </c>
      <c r="AH578" s="129">
        <v>3277</v>
      </c>
      <c r="AI578" s="129">
        <v>155</v>
      </c>
      <c r="AJ578" s="129">
        <v>0</v>
      </c>
      <c r="AK578" s="129">
        <v>0</v>
      </c>
      <c r="AL578" s="129"/>
      <c r="AM578" s="129"/>
      <c r="AN578" s="129"/>
      <c r="AO578" s="129"/>
      <c r="AP578" s="129"/>
      <c r="AQ578" s="117">
        <f t="shared" si="668"/>
        <v>6535</v>
      </c>
      <c r="AS578" s="228">
        <v>5097</v>
      </c>
      <c r="AT578" s="215" t="s">
        <v>569</v>
      </c>
      <c r="AU578" s="129">
        <f>SUM(AS581,AS597,AS613)</f>
        <v>211665</v>
      </c>
      <c r="AW578" s="142">
        <f t="shared" si="670"/>
        <v>0</v>
      </c>
      <c r="AX578" s="142">
        <f t="shared" si="669"/>
        <v>0</v>
      </c>
      <c r="AY578" s="142">
        <f t="shared" si="669"/>
        <v>0</v>
      </c>
      <c r="AZ578" s="142">
        <f t="shared" si="669"/>
        <v>0</v>
      </c>
      <c r="BA578" s="142">
        <f t="shared" si="669"/>
        <v>0</v>
      </c>
      <c r="BB578" s="142">
        <f t="shared" si="669"/>
        <v>0</v>
      </c>
      <c r="BC578" s="142">
        <f t="shared" si="669"/>
        <v>0</v>
      </c>
      <c r="BD578" s="142">
        <f t="shared" si="669"/>
        <v>0</v>
      </c>
      <c r="BE578" s="142">
        <f t="shared" si="669"/>
        <v>0</v>
      </c>
      <c r="BF578" s="142">
        <f t="shared" si="669"/>
        <v>0</v>
      </c>
      <c r="BG578" s="142">
        <f t="shared" si="669"/>
        <v>0</v>
      </c>
      <c r="BH578" s="142">
        <f t="shared" si="669"/>
        <v>0</v>
      </c>
      <c r="BI578" s="142">
        <f t="shared" si="669"/>
        <v>0</v>
      </c>
      <c r="BJ578" s="142">
        <f t="shared" si="669"/>
        <v>0</v>
      </c>
      <c r="BK578" s="142">
        <f t="shared" si="669"/>
        <v>1000</v>
      </c>
      <c r="BL578" s="142">
        <f t="shared" si="669"/>
        <v>0</v>
      </c>
      <c r="BM578" s="142">
        <f t="shared" si="669"/>
        <v>0</v>
      </c>
      <c r="BN578" s="142">
        <f t="shared" si="669"/>
        <v>0</v>
      </c>
      <c r="BO578" s="142">
        <f t="shared" si="669"/>
        <v>0</v>
      </c>
      <c r="BP578" s="142">
        <f t="shared" si="669"/>
        <v>0</v>
      </c>
      <c r="BQ578" s="142">
        <f t="shared" si="669"/>
        <v>0</v>
      </c>
      <c r="BR578" s="142">
        <f t="shared" si="669"/>
        <v>0</v>
      </c>
      <c r="BS578" s="142">
        <f t="shared" si="669"/>
        <v>1000</v>
      </c>
      <c r="BT578" s="142">
        <f t="shared" si="669"/>
        <v>0</v>
      </c>
      <c r="BU578" s="142">
        <f t="shared" si="669"/>
        <v>0</v>
      </c>
      <c r="BV578" s="142">
        <f t="shared" si="669"/>
        <v>0</v>
      </c>
      <c r="BW578" s="142">
        <f t="shared" si="669"/>
        <v>1000</v>
      </c>
      <c r="BX578" s="142">
        <f t="shared" si="669"/>
        <v>0</v>
      </c>
      <c r="BY578" s="142">
        <f t="shared" si="669"/>
        <v>0</v>
      </c>
      <c r="BZ578" s="142">
        <f t="shared" si="669"/>
        <v>0</v>
      </c>
      <c r="CA578" s="142">
        <f t="shared" si="669"/>
        <v>0</v>
      </c>
      <c r="CB578" s="142">
        <f t="shared" si="669"/>
        <v>0</v>
      </c>
      <c r="CC578" s="142">
        <f t="shared" si="669"/>
        <v>0</v>
      </c>
      <c r="CD578" s="142">
        <f t="shared" si="669"/>
        <v>0</v>
      </c>
      <c r="CE578" s="142">
        <f t="shared" si="669"/>
        <v>0</v>
      </c>
      <c r="CF578" s="142">
        <f t="shared" si="669"/>
        <v>0</v>
      </c>
      <c r="CG578" s="142">
        <f t="shared" si="669"/>
        <v>0</v>
      </c>
      <c r="CH578" s="142">
        <f t="shared" si="669"/>
        <v>0</v>
      </c>
      <c r="CI578" s="142">
        <f t="shared" si="669"/>
        <v>0</v>
      </c>
      <c r="CJ578" s="142">
        <f t="shared" si="669"/>
        <v>0</v>
      </c>
      <c r="CK578" s="142">
        <f t="shared" si="669"/>
        <v>0</v>
      </c>
    </row>
    <row r="579" spans="2:89" x14ac:dyDescent="0.2">
      <c r="B579" s="144" t="str">
        <f t="shared" si="667"/>
        <v>105. Rentas Privadas y Otras Rentas</v>
      </c>
      <c r="C579" s="129">
        <v>0</v>
      </c>
      <c r="D579" s="129">
        <v>0</v>
      </c>
      <c r="E579" s="129">
        <v>0</v>
      </c>
      <c r="F579" s="129">
        <v>0</v>
      </c>
      <c r="G579" s="129">
        <v>5</v>
      </c>
      <c r="H579" s="129">
        <v>0</v>
      </c>
      <c r="I579" s="129">
        <v>0</v>
      </c>
      <c r="J579" s="129">
        <v>0</v>
      </c>
      <c r="K579" s="129">
        <v>0</v>
      </c>
      <c r="L579" s="129">
        <v>0</v>
      </c>
      <c r="M579" s="129">
        <v>0</v>
      </c>
      <c r="N579" s="129">
        <v>0</v>
      </c>
      <c r="O579" s="129">
        <v>0</v>
      </c>
      <c r="P579" s="129">
        <v>0</v>
      </c>
      <c r="Q579" s="129">
        <v>1</v>
      </c>
      <c r="R579" s="129">
        <v>1</v>
      </c>
      <c r="S579" s="129">
        <v>0</v>
      </c>
      <c r="T579" s="129">
        <v>2</v>
      </c>
      <c r="U579" s="129">
        <v>0</v>
      </c>
      <c r="V579" s="129">
        <v>0</v>
      </c>
      <c r="W579" s="129">
        <v>0</v>
      </c>
      <c r="X579" s="129">
        <v>0</v>
      </c>
      <c r="Y579" s="129">
        <v>0</v>
      </c>
      <c r="Z579" s="129">
        <v>827.00000000000011</v>
      </c>
      <c r="AA579" s="129">
        <v>552</v>
      </c>
      <c r="AB579" s="129">
        <v>0</v>
      </c>
      <c r="AC579" s="129">
        <v>147</v>
      </c>
      <c r="AD579" s="129">
        <v>3</v>
      </c>
      <c r="AE579" s="129">
        <v>0</v>
      </c>
      <c r="AF579" s="129">
        <v>0</v>
      </c>
      <c r="AG579" s="129">
        <v>0</v>
      </c>
      <c r="AH579" s="129">
        <v>392</v>
      </c>
      <c r="AI579" s="129">
        <v>0</v>
      </c>
      <c r="AJ579" s="129">
        <v>0</v>
      </c>
      <c r="AK579" s="129">
        <v>0</v>
      </c>
      <c r="AL579" s="129"/>
      <c r="AM579" s="129"/>
      <c r="AN579" s="129"/>
      <c r="AO579" s="129"/>
      <c r="AP579" s="129"/>
      <c r="AQ579" s="117">
        <f t="shared" si="668"/>
        <v>1930</v>
      </c>
      <c r="AS579" s="228">
        <v>12297</v>
      </c>
      <c r="AT579" s="215" t="s">
        <v>570</v>
      </c>
      <c r="AU579" s="129">
        <f>SUM(AS582,AS598,AS614)</f>
        <v>2067</v>
      </c>
      <c r="AW579" s="142">
        <f t="shared" si="670"/>
        <v>0</v>
      </c>
      <c r="AX579" s="142">
        <f t="shared" si="669"/>
        <v>0</v>
      </c>
      <c r="AY579" s="142">
        <f t="shared" si="669"/>
        <v>0</v>
      </c>
      <c r="AZ579" s="142">
        <f t="shared" si="669"/>
        <v>0</v>
      </c>
      <c r="BA579" s="142">
        <f t="shared" si="669"/>
        <v>0</v>
      </c>
      <c r="BB579" s="142">
        <f t="shared" si="669"/>
        <v>0</v>
      </c>
      <c r="BC579" s="142">
        <f t="shared" si="669"/>
        <v>0</v>
      </c>
      <c r="BD579" s="142">
        <f t="shared" si="669"/>
        <v>0</v>
      </c>
      <c r="BE579" s="142">
        <f t="shared" si="669"/>
        <v>0</v>
      </c>
      <c r="BF579" s="142">
        <f t="shared" si="669"/>
        <v>0</v>
      </c>
      <c r="BG579" s="142">
        <f t="shared" si="669"/>
        <v>0</v>
      </c>
      <c r="BH579" s="142">
        <f t="shared" si="669"/>
        <v>0</v>
      </c>
      <c r="BI579" s="142">
        <f t="shared" si="669"/>
        <v>1000</v>
      </c>
      <c r="BJ579" s="142">
        <f t="shared" si="669"/>
        <v>0</v>
      </c>
      <c r="BK579" s="142">
        <f t="shared" si="669"/>
        <v>0</v>
      </c>
      <c r="BL579" s="142">
        <f t="shared" si="669"/>
        <v>0</v>
      </c>
      <c r="BM579" s="142">
        <f t="shared" si="669"/>
        <v>0</v>
      </c>
      <c r="BN579" s="142">
        <f t="shared" si="669"/>
        <v>0</v>
      </c>
      <c r="BO579" s="142">
        <f t="shared" si="669"/>
        <v>0</v>
      </c>
      <c r="BP579" s="142">
        <f t="shared" si="669"/>
        <v>0</v>
      </c>
      <c r="BQ579" s="142">
        <f t="shared" si="669"/>
        <v>0</v>
      </c>
      <c r="BR579" s="142">
        <f t="shared" si="669"/>
        <v>0</v>
      </c>
      <c r="BS579" s="142">
        <f t="shared" si="669"/>
        <v>1000</v>
      </c>
      <c r="BT579" s="142">
        <f t="shared" si="669"/>
        <v>0</v>
      </c>
      <c r="BU579" s="142">
        <f t="shared" si="669"/>
        <v>0</v>
      </c>
      <c r="BV579" s="142">
        <f t="shared" si="669"/>
        <v>1000</v>
      </c>
      <c r="BW579" s="142">
        <f t="shared" si="669"/>
        <v>0</v>
      </c>
      <c r="BX579" s="142">
        <f t="shared" si="669"/>
        <v>0</v>
      </c>
      <c r="BY579" s="142">
        <f t="shared" si="669"/>
        <v>1000</v>
      </c>
      <c r="BZ579" s="142">
        <f t="shared" si="669"/>
        <v>0</v>
      </c>
      <c r="CA579" s="142">
        <f t="shared" si="669"/>
        <v>0</v>
      </c>
      <c r="CB579" s="142">
        <f t="shared" si="669"/>
        <v>0</v>
      </c>
      <c r="CC579" s="142">
        <f t="shared" si="669"/>
        <v>1000</v>
      </c>
      <c r="CD579" s="142">
        <f t="shared" si="669"/>
        <v>0</v>
      </c>
      <c r="CE579" s="142">
        <f t="shared" si="669"/>
        <v>0</v>
      </c>
      <c r="CF579" s="142">
        <f t="shared" si="669"/>
        <v>0</v>
      </c>
      <c r="CG579" s="142">
        <f t="shared" si="669"/>
        <v>0</v>
      </c>
      <c r="CH579" s="142">
        <f t="shared" si="669"/>
        <v>0</v>
      </c>
      <c r="CI579" s="142">
        <f t="shared" si="669"/>
        <v>0</v>
      </c>
      <c r="CJ579" s="142">
        <f t="shared" si="669"/>
        <v>0</v>
      </c>
      <c r="CK579" s="142">
        <f t="shared" si="669"/>
        <v>0</v>
      </c>
    </row>
    <row r="580" spans="2:89" x14ac:dyDescent="0.2">
      <c r="B580" s="144" t="str">
        <f t="shared" si="667"/>
        <v>106. Dotal puro o Capital Diferido</v>
      </c>
      <c r="C580" s="129">
        <v>0</v>
      </c>
      <c r="D580" s="129">
        <v>0</v>
      </c>
      <c r="E580" s="129">
        <v>0</v>
      </c>
      <c r="F580" s="129">
        <v>0</v>
      </c>
      <c r="G580" s="129">
        <v>0</v>
      </c>
      <c r="H580" s="129">
        <v>0</v>
      </c>
      <c r="I580" s="129">
        <v>0</v>
      </c>
      <c r="J580" s="129">
        <v>0</v>
      </c>
      <c r="K580" s="129">
        <v>0</v>
      </c>
      <c r="L580" s="129">
        <v>16</v>
      </c>
      <c r="M580" s="129">
        <v>0</v>
      </c>
      <c r="N580" s="129">
        <v>0</v>
      </c>
      <c r="O580" s="129">
        <v>0</v>
      </c>
      <c r="P580" s="129">
        <v>0</v>
      </c>
      <c r="Q580" s="129">
        <v>0</v>
      </c>
      <c r="R580" s="129">
        <v>0</v>
      </c>
      <c r="S580" s="129">
        <v>0</v>
      </c>
      <c r="T580" s="129">
        <v>0</v>
      </c>
      <c r="U580" s="129">
        <v>0</v>
      </c>
      <c r="V580" s="129">
        <v>0</v>
      </c>
      <c r="W580" s="129">
        <v>0</v>
      </c>
      <c r="X580" s="129">
        <v>0</v>
      </c>
      <c r="Y580" s="129">
        <v>0</v>
      </c>
      <c r="Z580" s="129">
        <v>0</v>
      </c>
      <c r="AA580" s="129">
        <v>0</v>
      </c>
      <c r="AB580" s="129">
        <v>0</v>
      </c>
      <c r="AC580" s="129">
        <v>0</v>
      </c>
      <c r="AD580" s="129">
        <v>0</v>
      </c>
      <c r="AE580" s="129">
        <v>0</v>
      </c>
      <c r="AF580" s="129">
        <v>0</v>
      </c>
      <c r="AG580" s="129">
        <v>0</v>
      </c>
      <c r="AH580" s="129">
        <v>0</v>
      </c>
      <c r="AI580" s="129">
        <v>0</v>
      </c>
      <c r="AJ580" s="129">
        <v>0</v>
      </c>
      <c r="AK580" s="129">
        <v>0</v>
      </c>
      <c r="AL580" s="129"/>
      <c r="AM580" s="129"/>
      <c r="AN580" s="129"/>
      <c r="AO580" s="129"/>
      <c r="AP580" s="129"/>
      <c r="AQ580" s="117">
        <f t="shared" si="668"/>
        <v>16</v>
      </c>
      <c r="AS580" s="228">
        <v>70</v>
      </c>
      <c r="AT580" s="215" t="s">
        <v>573</v>
      </c>
      <c r="AU580" s="129">
        <f>SUM(AS585,AS601,AS617)</f>
        <v>144</v>
      </c>
      <c r="AW580" s="142">
        <f t="shared" si="670"/>
        <v>0</v>
      </c>
      <c r="AX580" s="142">
        <f t="shared" si="669"/>
        <v>0</v>
      </c>
      <c r="AY580" s="142">
        <f t="shared" si="669"/>
        <v>0</v>
      </c>
      <c r="AZ580" s="142">
        <f t="shared" si="669"/>
        <v>0</v>
      </c>
      <c r="BA580" s="142">
        <f t="shared" si="669"/>
        <v>0</v>
      </c>
      <c r="BB580" s="142">
        <f t="shared" si="669"/>
        <v>0</v>
      </c>
      <c r="BC580" s="142">
        <f t="shared" si="669"/>
        <v>0</v>
      </c>
      <c r="BD580" s="142">
        <f t="shared" si="669"/>
        <v>0</v>
      </c>
      <c r="BE580" s="142">
        <f t="shared" si="669"/>
        <v>0</v>
      </c>
      <c r="BF580" s="142">
        <f t="shared" si="669"/>
        <v>0</v>
      </c>
      <c r="BG580" s="142">
        <f t="shared" si="669"/>
        <v>0</v>
      </c>
      <c r="BH580" s="142">
        <f t="shared" si="669"/>
        <v>0</v>
      </c>
      <c r="BI580" s="142">
        <f t="shared" si="669"/>
        <v>0</v>
      </c>
      <c r="BJ580" s="142">
        <f t="shared" si="669"/>
        <v>0</v>
      </c>
      <c r="BK580" s="142">
        <f t="shared" si="669"/>
        <v>0</v>
      </c>
      <c r="BL580" s="142">
        <f t="shared" si="669"/>
        <v>0</v>
      </c>
      <c r="BM580" s="142">
        <f t="shared" si="669"/>
        <v>0</v>
      </c>
      <c r="BN580" s="142">
        <f t="shared" si="669"/>
        <v>0</v>
      </c>
      <c r="BO580" s="142">
        <f t="shared" si="669"/>
        <v>0</v>
      </c>
      <c r="BP580" s="142">
        <f t="shared" si="669"/>
        <v>0</v>
      </c>
      <c r="BQ580" s="142">
        <f t="shared" si="669"/>
        <v>0</v>
      </c>
      <c r="BR580" s="142">
        <f t="shared" si="669"/>
        <v>0</v>
      </c>
      <c r="BS580" s="142">
        <f t="shared" si="669"/>
        <v>0</v>
      </c>
      <c r="BT580" s="142">
        <f t="shared" si="669"/>
        <v>0</v>
      </c>
      <c r="BU580" s="142">
        <f t="shared" si="669"/>
        <v>0</v>
      </c>
      <c r="BV580" s="142">
        <f t="shared" si="669"/>
        <v>0</v>
      </c>
      <c r="BW580" s="142">
        <f t="shared" si="669"/>
        <v>0</v>
      </c>
      <c r="BX580" s="142">
        <f t="shared" si="669"/>
        <v>0</v>
      </c>
      <c r="BY580" s="142">
        <f t="shared" si="669"/>
        <v>0</v>
      </c>
      <c r="BZ580" s="142">
        <f t="shared" si="669"/>
        <v>0</v>
      </c>
      <c r="CA580" s="142">
        <f t="shared" si="669"/>
        <v>0</v>
      </c>
      <c r="CB580" s="142">
        <f t="shared" si="669"/>
        <v>0</v>
      </c>
      <c r="CC580" s="142">
        <f t="shared" si="669"/>
        <v>0</v>
      </c>
      <c r="CD580" s="142">
        <f t="shared" si="669"/>
        <v>0</v>
      </c>
      <c r="CE580" s="142">
        <f t="shared" si="669"/>
        <v>0</v>
      </c>
      <c r="CF580" s="142">
        <f t="shared" si="669"/>
        <v>0</v>
      </c>
      <c r="CG580" s="142">
        <f t="shared" si="669"/>
        <v>0</v>
      </c>
      <c r="CH580" s="142">
        <f t="shared" si="669"/>
        <v>0</v>
      </c>
      <c r="CI580" s="142">
        <f t="shared" si="669"/>
        <v>0</v>
      </c>
      <c r="CJ580" s="142">
        <f t="shared" si="669"/>
        <v>0</v>
      </c>
      <c r="CK580" s="142">
        <f t="shared" si="669"/>
        <v>0</v>
      </c>
    </row>
    <row r="581" spans="2:89" x14ac:dyDescent="0.2">
      <c r="B581" s="144" t="str">
        <f t="shared" si="667"/>
        <v>107. Protección Familiar</v>
      </c>
      <c r="C581" s="129">
        <v>0</v>
      </c>
      <c r="D581" s="129">
        <v>0</v>
      </c>
      <c r="E581" s="129">
        <v>0</v>
      </c>
      <c r="F581" s="129">
        <v>0</v>
      </c>
      <c r="G581" s="129">
        <v>0</v>
      </c>
      <c r="H581" s="129">
        <v>0</v>
      </c>
      <c r="I581" s="129">
        <v>0</v>
      </c>
      <c r="J581" s="129">
        <v>0</v>
      </c>
      <c r="K581" s="129">
        <v>0</v>
      </c>
      <c r="L581" s="129">
        <v>4115</v>
      </c>
      <c r="M581" s="129">
        <v>0</v>
      </c>
      <c r="N581" s="129">
        <v>0</v>
      </c>
      <c r="O581" s="129">
        <v>0</v>
      </c>
      <c r="P581" s="129">
        <v>0</v>
      </c>
      <c r="Q581" s="129">
        <v>0</v>
      </c>
      <c r="R581" s="129">
        <v>16</v>
      </c>
      <c r="S581" s="129">
        <v>0</v>
      </c>
      <c r="T581" s="129">
        <v>0</v>
      </c>
      <c r="U581" s="129">
        <v>0</v>
      </c>
      <c r="V581" s="129">
        <v>0</v>
      </c>
      <c r="W581" s="129">
        <v>0</v>
      </c>
      <c r="X581" s="129">
        <v>6</v>
      </c>
      <c r="Y581" s="129">
        <v>0</v>
      </c>
      <c r="Z581" s="129">
        <v>0</v>
      </c>
      <c r="AA581" s="129">
        <v>448</v>
      </c>
      <c r="AB581" s="129">
        <v>0</v>
      </c>
      <c r="AC581" s="129">
        <v>0</v>
      </c>
      <c r="AD581" s="129">
        <v>0</v>
      </c>
      <c r="AE581" s="129">
        <v>0</v>
      </c>
      <c r="AF581" s="129">
        <v>0</v>
      </c>
      <c r="AG581" s="129">
        <v>0</v>
      </c>
      <c r="AH581" s="129">
        <v>3184</v>
      </c>
      <c r="AI581" s="129">
        <v>0</v>
      </c>
      <c r="AJ581" s="129">
        <v>0</v>
      </c>
      <c r="AK581" s="129">
        <v>0</v>
      </c>
      <c r="AL581" s="129"/>
      <c r="AM581" s="129"/>
      <c r="AN581" s="129"/>
      <c r="AO581" s="129"/>
      <c r="AP581" s="129"/>
      <c r="AQ581" s="117">
        <f t="shared" si="668"/>
        <v>7769</v>
      </c>
      <c r="AS581" s="228">
        <v>211607</v>
      </c>
      <c r="AT581" s="183" t="s">
        <v>596</v>
      </c>
      <c r="AU581" s="129">
        <f>SUM(AS583,AS599,AS615)</f>
        <v>3950692</v>
      </c>
      <c r="AW581" s="142">
        <f t="shared" si="670"/>
        <v>0</v>
      </c>
      <c r="AX581" s="142">
        <f t="shared" si="669"/>
        <v>0</v>
      </c>
      <c r="AY581" s="142">
        <f t="shared" si="669"/>
        <v>0</v>
      </c>
      <c r="AZ581" s="142">
        <f t="shared" si="669"/>
        <v>0</v>
      </c>
      <c r="BA581" s="142">
        <f t="shared" si="669"/>
        <v>0</v>
      </c>
      <c r="BB581" s="142">
        <f t="shared" si="669"/>
        <v>0</v>
      </c>
      <c r="BC581" s="142">
        <f t="shared" si="669"/>
        <v>0</v>
      </c>
      <c r="BD581" s="142">
        <f t="shared" si="669"/>
        <v>0</v>
      </c>
      <c r="BE581" s="142">
        <f t="shared" si="669"/>
        <v>0</v>
      </c>
      <c r="BF581" s="142">
        <f t="shared" si="669"/>
        <v>0</v>
      </c>
      <c r="BG581" s="142">
        <f t="shared" si="669"/>
        <v>0</v>
      </c>
      <c r="BH581" s="142">
        <f t="shared" si="669"/>
        <v>0</v>
      </c>
      <c r="BI581" s="142">
        <f t="shared" si="669"/>
        <v>0</v>
      </c>
      <c r="BJ581" s="142">
        <f t="shared" si="669"/>
        <v>0</v>
      </c>
      <c r="BK581" s="142">
        <f t="shared" si="669"/>
        <v>0</v>
      </c>
      <c r="BL581" s="142">
        <f t="shared" si="669"/>
        <v>0</v>
      </c>
      <c r="BM581" s="142">
        <f t="shared" ref="BM581:BM589" si="671">IF(AND(S516=0,S581=0),0,IF(ISERROR(S516/S581),1000,0))</f>
        <v>0</v>
      </c>
      <c r="BN581" s="142">
        <f t="shared" ref="BN581:BN589" si="672">IF(AND(T516=0,T581=0),0,IF(ISERROR(T516/T581),1000,0))</f>
        <v>0</v>
      </c>
      <c r="BO581" s="142">
        <f t="shared" ref="BO581:BO589" si="673">IF(AND(U516=0,U581=0),0,IF(ISERROR(U516/U581),1000,0))</f>
        <v>0</v>
      </c>
      <c r="BP581" s="142">
        <f t="shared" ref="BP581:BP589" si="674">IF(AND(V516=0,V581=0),0,IF(ISERROR(V516/V581),1000,0))</f>
        <v>0</v>
      </c>
      <c r="BQ581" s="142">
        <f t="shared" ref="BQ581:BQ589" si="675">IF(AND(W516=0,W581=0),0,IF(ISERROR(W516/W581),1000,0))</f>
        <v>0</v>
      </c>
      <c r="BR581" s="142">
        <f t="shared" ref="BR581:BR589" si="676">IF(AND(X516=0,X581=0),0,IF(ISERROR(X516/X581),1000,0))</f>
        <v>0</v>
      </c>
      <c r="BS581" s="142">
        <f t="shared" ref="BS581:BS589" si="677">IF(AND(Y516=0,Y581=0),0,IF(ISERROR(Y516/Y581),1000,0))</f>
        <v>1000</v>
      </c>
      <c r="BT581" s="142">
        <f t="shared" ref="BT581:BT589" si="678">IF(AND(Z516=0,Z581=0),0,IF(ISERROR(Z516/Z581),1000,0))</f>
        <v>0</v>
      </c>
      <c r="BU581" s="142">
        <f t="shared" ref="BU581:BU589" si="679">IF(AND(AA516=0,AA581=0),0,IF(ISERROR(AA516/AA581),1000,0))</f>
        <v>0</v>
      </c>
      <c r="BV581" s="142">
        <f t="shared" ref="BV581:BV589" si="680">IF(AND(AB516=0,AB581=0),0,IF(ISERROR(AB516/AB581),1000,0))</f>
        <v>0</v>
      </c>
      <c r="BW581" s="142">
        <f t="shared" ref="BW581:BW589" si="681">IF(AND(AC516=0,AC581=0),0,IF(ISERROR(AC516/AC581),1000,0))</f>
        <v>0</v>
      </c>
      <c r="BX581" s="142">
        <f t="shared" ref="BX581:BX589" si="682">IF(AND(AD516=0,AD581=0),0,IF(ISERROR(AD516/AD581),1000,0))</f>
        <v>0</v>
      </c>
      <c r="BY581" s="142">
        <f t="shared" ref="BY581:BY589" si="683">IF(AND(AE516=0,AE581=0),0,IF(ISERROR(AE516/AE581),1000,0))</f>
        <v>1000</v>
      </c>
      <c r="BZ581" s="142">
        <f t="shared" ref="BZ581:BZ589" si="684">IF(AND(AF516=0,AF581=0),0,IF(ISERROR(AF516/AF581),1000,0))</f>
        <v>0</v>
      </c>
      <c r="CA581" s="142">
        <f t="shared" ref="CA581:CA589" si="685">IF(AND(AG516=0,AG581=0),0,IF(ISERROR(AG516/AG581),1000,0))</f>
        <v>0</v>
      </c>
      <c r="CB581" s="142">
        <f t="shared" ref="CB581:CB589" si="686">IF(AND(AH516=0,AH581=0),0,IF(ISERROR(AH516/AH581),1000,0))</f>
        <v>0</v>
      </c>
      <c r="CC581" s="142">
        <f t="shared" ref="CC581:CC589" si="687">IF(AND(AI516=0,AI581=0),0,IF(ISERROR(AI516/AI581),1000,0))</f>
        <v>0</v>
      </c>
      <c r="CD581" s="142">
        <f t="shared" ref="CD581:CD589" si="688">IF(AND(AJ516=0,AJ581=0),0,IF(ISERROR(AJ516/AJ581),1000,0))</f>
        <v>0</v>
      </c>
      <c r="CE581" s="142">
        <f t="shared" ref="CE581:CE589" si="689">IF(AND(AK516=0,AK581=0),0,IF(ISERROR(AK516/AK581),1000,0))</f>
        <v>0</v>
      </c>
      <c r="CF581" s="142">
        <f t="shared" ref="CF581:CF589" si="690">IF(AND(AL516=0,AL581=0),0,IF(ISERROR(AL516/AL581),1000,0))</f>
        <v>0</v>
      </c>
      <c r="CG581" s="142">
        <f t="shared" ref="CG581:CG589" si="691">IF(AND(AM516=0,AM581=0),0,IF(ISERROR(AM516/AM581),1000,0))</f>
        <v>0</v>
      </c>
      <c r="CH581" s="142">
        <f t="shared" ref="CH581:CH589" si="692">IF(AND(AN516=0,AN581=0),0,IF(ISERROR(AN516/AN581),1000,0))</f>
        <v>0</v>
      </c>
      <c r="CI581" s="142">
        <f t="shared" ref="CI581:CI589" si="693">IF(AND(AO516=0,AO581=0),0,IF(ISERROR(AO516/AO581),1000,0))</f>
        <v>0</v>
      </c>
      <c r="CJ581" s="142">
        <f t="shared" ref="CJ581:CJ589" si="694">IF(AND(AP516=0,AP581=0),0,IF(ISERROR(AP516/AP581),1000,0))</f>
        <v>0</v>
      </c>
      <c r="CK581" s="142">
        <f t="shared" ref="CK581:CK589" si="695">IF(AND(AQ516=0,AQ581=0),0,IF(ISERROR(AQ516/AQ581),1000,0))</f>
        <v>0</v>
      </c>
    </row>
    <row r="582" spans="2:89" x14ac:dyDescent="0.2">
      <c r="B582" s="144" t="str">
        <f t="shared" si="667"/>
        <v>108. Incapacidad o Invalidez</v>
      </c>
      <c r="C582" s="129">
        <v>0</v>
      </c>
      <c r="D582" s="129">
        <v>0</v>
      </c>
      <c r="E582" s="129">
        <v>0</v>
      </c>
      <c r="F582" s="129">
        <v>0</v>
      </c>
      <c r="G582" s="129">
        <v>2</v>
      </c>
      <c r="H582" s="129">
        <v>2</v>
      </c>
      <c r="I582" s="129">
        <v>0</v>
      </c>
      <c r="J582" s="129">
        <v>0</v>
      </c>
      <c r="K582" s="129">
        <v>0</v>
      </c>
      <c r="L582" s="129">
        <v>0</v>
      </c>
      <c r="M582" s="129">
        <v>0</v>
      </c>
      <c r="N582" s="129">
        <v>0</v>
      </c>
      <c r="O582" s="129">
        <v>0</v>
      </c>
      <c r="P582" s="129">
        <v>0</v>
      </c>
      <c r="Q582" s="129">
        <v>0</v>
      </c>
      <c r="R582" s="129">
        <v>5</v>
      </c>
      <c r="S582" s="129">
        <v>0</v>
      </c>
      <c r="T582" s="129">
        <v>0</v>
      </c>
      <c r="U582" s="129">
        <v>0</v>
      </c>
      <c r="V582" s="129">
        <v>0</v>
      </c>
      <c r="W582" s="129">
        <v>0</v>
      </c>
      <c r="X582" s="129">
        <v>0</v>
      </c>
      <c r="Y582" s="129">
        <v>0</v>
      </c>
      <c r="Z582" s="129">
        <v>0</v>
      </c>
      <c r="AA582" s="129">
        <v>0</v>
      </c>
      <c r="AB582" s="129">
        <v>71.000000000000014</v>
      </c>
      <c r="AC582" s="129">
        <v>0</v>
      </c>
      <c r="AD582" s="129">
        <v>208</v>
      </c>
      <c r="AE582" s="129">
        <v>0</v>
      </c>
      <c r="AF582" s="129">
        <v>0</v>
      </c>
      <c r="AG582" s="129">
        <v>0</v>
      </c>
      <c r="AH582" s="129">
        <v>10</v>
      </c>
      <c r="AI582" s="129">
        <v>1</v>
      </c>
      <c r="AJ582" s="129">
        <v>0</v>
      </c>
      <c r="AK582" s="129">
        <v>0</v>
      </c>
      <c r="AL582" s="129"/>
      <c r="AM582" s="129"/>
      <c r="AN582" s="129"/>
      <c r="AO582" s="129"/>
      <c r="AP582" s="129"/>
      <c r="AQ582" s="117">
        <f t="shared" si="668"/>
        <v>299</v>
      </c>
      <c r="AS582" s="228">
        <v>867</v>
      </c>
      <c r="AT582" s="183" t="s">
        <v>597</v>
      </c>
      <c r="AU582" s="129">
        <f>SUM(AS584,AS600,AS616)</f>
        <v>4414</v>
      </c>
      <c r="AW582" s="142">
        <f t="shared" si="670"/>
        <v>0</v>
      </c>
      <c r="AX582" s="142">
        <f t="shared" ref="AX582:AX589" si="696">IF(AND(D517=0,D582=0),0,IF(ISERROR(D517/D582),1000,0))</f>
        <v>0</v>
      </c>
      <c r="AY582" s="142">
        <f t="shared" ref="AY582:AY589" si="697">IF(AND(E517=0,E582=0),0,IF(ISERROR(E517/E582),1000,0))</f>
        <v>0</v>
      </c>
      <c r="AZ582" s="142">
        <f t="shared" ref="AZ582:AZ589" si="698">IF(AND(F517=0,F582=0),0,IF(ISERROR(F517/F582),1000,0))</f>
        <v>0</v>
      </c>
      <c r="BA582" s="142">
        <f t="shared" ref="BA582:BA589" si="699">IF(AND(G517=0,G582=0),0,IF(ISERROR(G517/G582),1000,0))</f>
        <v>0</v>
      </c>
      <c r="BB582" s="142">
        <f t="shared" ref="BB582:BB589" si="700">IF(AND(H517=0,H582=0),0,IF(ISERROR(H517/H582),1000,0))</f>
        <v>0</v>
      </c>
      <c r="BC582" s="142">
        <f t="shared" ref="BC582:BC589" si="701">IF(AND(I517=0,I582=0),0,IF(ISERROR(I517/I582),1000,0))</f>
        <v>0</v>
      </c>
      <c r="BD582" s="142">
        <f t="shared" ref="BD582:BD589" si="702">IF(AND(J517=0,J582=0),0,IF(ISERROR(J517/J582),1000,0))</f>
        <v>0</v>
      </c>
      <c r="BE582" s="142">
        <f t="shared" ref="BE582:BE589" si="703">IF(AND(K517=0,K582=0),0,IF(ISERROR(K517/K582),1000,0))</f>
        <v>0</v>
      </c>
      <c r="BF582" s="142">
        <f t="shared" ref="BF582:BF589" si="704">IF(AND(L517=0,L582=0),0,IF(ISERROR(L517/L582),1000,0))</f>
        <v>1000</v>
      </c>
      <c r="BG582" s="142">
        <f t="shared" ref="BG582:BG589" si="705">IF(AND(M517=0,M582=0),0,IF(ISERROR(M517/M582),1000,0))</f>
        <v>0</v>
      </c>
      <c r="BH582" s="142">
        <f t="shared" ref="BH582:BH589" si="706">IF(AND(N517=0,N582=0),0,IF(ISERROR(N517/N582),1000,0))</f>
        <v>0</v>
      </c>
      <c r="BI582" s="142">
        <f t="shared" ref="BI582:BI589" si="707">IF(AND(O517=0,O582=0),0,IF(ISERROR(O517/O582),1000,0))</f>
        <v>0</v>
      </c>
      <c r="BJ582" s="142">
        <f t="shared" ref="BJ582:BJ589" si="708">IF(AND(P517=0,P582=0),0,IF(ISERROR(P517/P582),1000,0))</f>
        <v>1000</v>
      </c>
      <c r="BK582" s="142">
        <f t="shared" ref="BK582:BK589" si="709">IF(AND(Q517=0,Q582=0),0,IF(ISERROR(Q517/Q582),1000,0))</f>
        <v>1000</v>
      </c>
      <c r="BL582" s="142">
        <f t="shared" ref="BL582:BL589" si="710">IF(AND(R517=0,R582=0),0,IF(ISERROR(R517/R582),1000,0))</f>
        <v>0</v>
      </c>
      <c r="BM582" s="142">
        <f t="shared" si="671"/>
        <v>0</v>
      </c>
      <c r="BN582" s="142">
        <f t="shared" si="672"/>
        <v>0</v>
      </c>
      <c r="BO582" s="142">
        <f t="shared" si="673"/>
        <v>0</v>
      </c>
      <c r="BP582" s="142">
        <f t="shared" si="674"/>
        <v>0</v>
      </c>
      <c r="BQ582" s="142">
        <f t="shared" si="675"/>
        <v>0</v>
      </c>
      <c r="BR582" s="142">
        <f t="shared" si="676"/>
        <v>0</v>
      </c>
      <c r="BS582" s="142">
        <f t="shared" si="677"/>
        <v>0</v>
      </c>
      <c r="BT582" s="142">
        <f t="shared" si="678"/>
        <v>1000</v>
      </c>
      <c r="BU582" s="142">
        <f t="shared" si="679"/>
        <v>0</v>
      </c>
      <c r="BV582" s="142">
        <f t="shared" si="680"/>
        <v>0</v>
      </c>
      <c r="BW582" s="142">
        <f t="shared" si="681"/>
        <v>1000</v>
      </c>
      <c r="BX582" s="142">
        <f t="shared" si="682"/>
        <v>0</v>
      </c>
      <c r="BY582" s="142">
        <f t="shared" si="683"/>
        <v>0</v>
      </c>
      <c r="BZ582" s="142">
        <f t="shared" si="684"/>
        <v>0</v>
      </c>
      <c r="CA582" s="142">
        <f t="shared" si="685"/>
        <v>0</v>
      </c>
      <c r="CB582" s="142">
        <f t="shared" si="686"/>
        <v>0</v>
      </c>
      <c r="CC582" s="142">
        <f t="shared" si="687"/>
        <v>0</v>
      </c>
      <c r="CD582" s="142">
        <f t="shared" si="688"/>
        <v>1000</v>
      </c>
      <c r="CE582" s="142">
        <f t="shared" si="689"/>
        <v>0</v>
      </c>
      <c r="CF582" s="142">
        <f t="shared" si="690"/>
        <v>0</v>
      </c>
      <c r="CG582" s="142">
        <f t="shared" si="691"/>
        <v>0</v>
      </c>
      <c r="CH582" s="142">
        <f t="shared" si="692"/>
        <v>0</v>
      </c>
      <c r="CI582" s="142">
        <f t="shared" si="693"/>
        <v>0</v>
      </c>
      <c r="CJ582" s="142">
        <f t="shared" si="694"/>
        <v>0</v>
      </c>
      <c r="CK582" s="142">
        <f t="shared" si="695"/>
        <v>0</v>
      </c>
    </row>
    <row r="583" spans="2:89" x14ac:dyDescent="0.2">
      <c r="B583" s="144" t="str">
        <f t="shared" si="667"/>
        <v>109. Salud</v>
      </c>
      <c r="C583" s="129">
        <v>0</v>
      </c>
      <c r="D583" s="129">
        <v>8228</v>
      </c>
      <c r="E583" s="129">
        <v>0</v>
      </c>
      <c r="F583" s="129">
        <v>0</v>
      </c>
      <c r="G583" s="129">
        <v>87</v>
      </c>
      <c r="H583" s="129">
        <v>0</v>
      </c>
      <c r="I583" s="129">
        <v>3558</v>
      </c>
      <c r="J583" s="129">
        <v>248</v>
      </c>
      <c r="K583" s="129">
        <v>0</v>
      </c>
      <c r="L583" s="129">
        <v>674</v>
      </c>
      <c r="M583" s="129">
        <v>0</v>
      </c>
      <c r="N583" s="129">
        <v>3363</v>
      </c>
      <c r="O583" s="129">
        <v>0</v>
      </c>
      <c r="P583" s="129">
        <v>1358</v>
      </c>
      <c r="Q583" s="129">
        <v>39</v>
      </c>
      <c r="R583" s="129">
        <v>224</v>
      </c>
      <c r="S583" s="129">
        <v>0</v>
      </c>
      <c r="T583" s="129">
        <v>0</v>
      </c>
      <c r="U583" s="129">
        <v>125</v>
      </c>
      <c r="V583" s="129">
        <v>0</v>
      </c>
      <c r="W583" s="129">
        <v>0</v>
      </c>
      <c r="X583" s="129">
        <v>1</v>
      </c>
      <c r="Y583" s="129">
        <v>0</v>
      </c>
      <c r="Z583" s="129">
        <v>1645</v>
      </c>
      <c r="AA583" s="129">
        <v>2</v>
      </c>
      <c r="AB583" s="129">
        <v>4</v>
      </c>
      <c r="AC583" s="129">
        <v>126</v>
      </c>
      <c r="AD583" s="129">
        <v>0</v>
      </c>
      <c r="AE583" s="129">
        <v>0</v>
      </c>
      <c r="AF583" s="129">
        <v>0</v>
      </c>
      <c r="AG583" s="129">
        <v>0</v>
      </c>
      <c r="AH583" s="129">
        <v>3136</v>
      </c>
      <c r="AI583" s="129">
        <v>352</v>
      </c>
      <c r="AJ583" s="129">
        <v>0</v>
      </c>
      <c r="AK583" s="129">
        <v>0</v>
      </c>
      <c r="AL583" s="129"/>
      <c r="AM583" s="129"/>
      <c r="AN583" s="129"/>
      <c r="AO583" s="129"/>
      <c r="AP583" s="129"/>
      <c r="AQ583" s="117">
        <f t="shared" si="668"/>
        <v>23170</v>
      </c>
      <c r="AS583" s="228">
        <v>22558</v>
      </c>
      <c r="AT583" s="183" t="s">
        <v>562</v>
      </c>
      <c r="AU583" s="129">
        <f>SUM(AS586:AS587,AS602:AS603,AS618:AS619)</f>
        <v>45504</v>
      </c>
      <c r="AW583" s="142">
        <f t="shared" si="670"/>
        <v>0</v>
      </c>
      <c r="AX583" s="142">
        <f t="shared" si="696"/>
        <v>0</v>
      </c>
      <c r="AY583" s="142">
        <f t="shared" si="697"/>
        <v>0</v>
      </c>
      <c r="AZ583" s="142">
        <f t="shared" si="698"/>
        <v>1000</v>
      </c>
      <c r="BA583" s="142">
        <f t="shared" si="699"/>
        <v>0</v>
      </c>
      <c r="BB583" s="142">
        <f t="shared" si="700"/>
        <v>0</v>
      </c>
      <c r="BC583" s="142">
        <f t="shared" si="701"/>
        <v>0</v>
      </c>
      <c r="BD583" s="142">
        <f t="shared" si="702"/>
        <v>0</v>
      </c>
      <c r="BE583" s="142">
        <f t="shared" si="703"/>
        <v>0</v>
      </c>
      <c r="BF583" s="142">
        <f t="shared" si="704"/>
        <v>0</v>
      </c>
      <c r="BG583" s="142">
        <f t="shared" si="705"/>
        <v>0</v>
      </c>
      <c r="BH583" s="142">
        <f t="shared" si="706"/>
        <v>0</v>
      </c>
      <c r="BI583" s="142">
        <f t="shared" si="707"/>
        <v>0</v>
      </c>
      <c r="BJ583" s="142">
        <f t="shared" si="708"/>
        <v>0</v>
      </c>
      <c r="BK583" s="142">
        <f t="shared" si="709"/>
        <v>0</v>
      </c>
      <c r="BL583" s="142">
        <f t="shared" si="710"/>
        <v>0</v>
      </c>
      <c r="BM583" s="142">
        <f t="shared" si="671"/>
        <v>0</v>
      </c>
      <c r="BN583" s="142">
        <f t="shared" si="672"/>
        <v>0</v>
      </c>
      <c r="BO583" s="142">
        <f t="shared" si="673"/>
        <v>0</v>
      </c>
      <c r="BP583" s="142">
        <f t="shared" si="674"/>
        <v>0</v>
      </c>
      <c r="BQ583" s="142">
        <f t="shared" si="675"/>
        <v>0</v>
      </c>
      <c r="BR583" s="142">
        <f t="shared" si="676"/>
        <v>0</v>
      </c>
      <c r="BS583" s="142">
        <f t="shared" si="677"/>
        <v>0</v>
      </c>
      <c r="BT583" s="142">
        <f t="shared" si="678"/>
        <v>0</v>
      </c>
      <c r="BU583" s="142">
        <f t="shared" si="679"/>
        <v>0</v>
      </c>
      <c r="BV583" s="142">
        <f t="shared" si="680"/>
        <v>0</v>
      </c>
      <c r="BW583" s="142">
        <f t="shared" si="681"/>
        <v>0</v>
      </c>
      <c r="BX583" s="142">
        <f t="shared" si="682"/>
        <v>0</v>
      </c>
      <c r="BY583" s="142">
        <f t="shared" si="683"/>
        <v>0</v>
      </c>
      <c r="BZ583" s="142">
        <f t="shared" si="684"/>
        <v>0</v>
      </c>
      <c r="CA583" s="142">
        <f t="shared" si="685"/>
        <v>0</v>
      </c>
      <c r="CB583" s="142">
        <f t="shared" si="686"/>
        <v>0</v>
      </c>
      <c r="CC583" s="142">
        <f t="shared" si="687"/>
        <v>0</v>
      </c>
      <c r="CD583" s="142">
        <f t="shared" si="688"/>
        <v>1000</v>
      </c>
      <c r="CE583" s="142">
        <f t="shared" si="689"/>
        <v>0</v>
      </c>
      <c r="CF583" s="142">
        <f t="shared" si="690"/>
        <v>0</v>
      </c>
      <c r="CG583" s="142">
        <f t="shared" si="691"/>
        <v>0</v>
      </c>
      <c r="CH583" s="142">
        <f t="shared" si="692"/>
        <v>0</v>
      </c>
      <c r="CI583" s="142">
        <f t="shared" si="693"/>
        <v>0</v>
      </c>
      <c r="CJ583" s="142">
        <f t="shared" si="694"/>
        <v>0</v>
      </c>
      <c r="CK583" s="142">
        <f t="shared" si="695"/>
        <v>0</v>
      </c>
    </row>
    <row r="584" spans="2:89" x14ac:dyDescent="0.2">
      <c r="B584" s="144" t="str">
        <f t="shared" si="667"/>
        <v>110. Accidentes Personales</v>
      </c>
      <c r="C584" s="129">
        <v>0</v>
      </c>
      <c r="D584" s="129">
        <v>0</v>
      </c>
      <c r="E584" s="129">
        <v>0</v>
      </c>
      <c r="F584" s="129">
        <v>0</v>
      </c>
      <c r="G584" s="129">
        <v>12</v>
      </c>
      <c r="H584" s="129">
        <v>0</v>
      </c>
      <c r="I584" s="129">
        <v>0</v>
      </c>
      <c r="J584" s="129">
        <v>0</v>
      </c>
      <c r="K584" s="129">
        <v>0</v>
      </c>
      <c r="L584" s="129">
        <v>2</v>
      </c>
      <c r="M584" s="129">
        <v>0</v>
      </c>
      <c r="N584" s="129">
        <v>54</v>
      </c>
      <c r="O584" s="129">
        <v>0</v>
      </c>
      <c r="P584" s="129">
        <v>0</v>
      </c>
      <c r="Q584" s="129">
        <v>0</v>
      </c>
      <c r="R584" s="129">
        <v>1</v>
      </c>
      <c r="S584" s="129">
        <v>0</v>
      </c>
      <c r="T584" s="129">
        <v>0</v>
      </c>
      <c r="U584" s="129">
        <v>11</v>
      </c>
      <c r="V584" s="129">
        <v>0</v>
      </c>
      <c r="W584" s="129">
        <v>0</v>
      </c>
      <c r="X584" s="129">
        <v>0</v>
      </c>
      <c r="Y584" s="129">
        <v>11</v>
      </c>
      <c r="Z584" s="129">
        <v>21</v>
      </c>
      <c r="AA584" s="129">
        <v>8</v>
      </c>
      <c r="AB584" s="129">
        <v>0</v>
      </c>
      <c r="AC584" s="129">
        <v>0</v>
      </c>
      <c r="AD584" s="129">
        <v>114</v>
      </c>
      <c r="AE584" s="129">
        <v>0</v>
      </c>
      <c r="AF584" s="129">
        <v>0</v>
      </c>
      <c r="AG584" s="129">
        <v>0</v>
      </c>
      <c r="AH584" s="129">
        <v>13</v>
      </c>
      <c r="AI584" s="129">
        <v>0</v>
      </c>
      <c r="AJ584" s="129">
        <v>0</v>
      </c>
      <c r="AK584" s="129">
        <v>0</v>
      </c>
      <c r="AL584" s="129"/>
      <c r="AM584" s="129"/>
      <c r="AN584" s="129"/>
      <c r="AO584" s="129"/>
      <c r="AP584" s="129"/>
      <c r="AQ584" s="117">
        <f t="shared" si="668"/>
        <v>247</v>
      </c>
      <c r="AS584" s="228">
        <v>469</v>
      </c>
      <c r="AT584" s="183" t="s">
        <v>598</v>
      </c>
      <c r="AU584" s="129">
        <f>SUM(AS577,AS593,AS609)</f>
        <v>50882</v>
      </c>
      <c r="AW584" s="142">
        <f t="shared" si="670"/>
        <v>0</v>
      </c>
      <c r="AX584" s="142">
        <f t="shared" si="696"/>
        <v>0</v>
      </c>
      <c r="AY584" s="142">
        <f t="shared" si="697"/>
        <v>0</v>
      </c>
      <c r="AZ584" s="142">
        <f t="shared" si="698"/>
        <v>0</v>
      </c>
      <c r="BA584" s="142">
        <f t="shared" si="699"/>
        <v>0</v>
      </c>
      <c r="BB584" s="142">
        <f t="shared" si="700"/>
        <v>0</v>
      </c>
      <c r="BC584" s="142">
        <f t="shared" si="701"/>
        <v>0</v>
      </c>
      <c r="BD584" s="142">
        <f t="shared" si="702"/>
        <v>1000</v>
      </c>
      <c r="BE584" s="142">
        <f t="shared" si="703"/>
        <v>0</v>
      </c>
      <c r="BF584" s="142">
        <f t="shared" si="704"/>
        <v>0</v>
      </c>
      <c r="BG584" s="142">
        <f t="shared" si="705"/>
        <v>0</v>
      </c>
      <c r="BH584" s="142">
        <f t="shared" si="706"/>
        <v>0</v>
      </c>
      <c r="BI584" s="142">
        <f t="shared" si="707"/>
        <v>0</v>
      </c>
      <c r="BJ584" s="142">
        <f t="shared" si="708"/>
        <v>1000</v>
      </c>
      <c r="BK584" s="142">
        <f t="shared" si="709"/>
        <v>1000</v>
      </c>
      <c r="BL584" s="142">
        <f t="shared" si="710"/>
        <v>0</v>
      </c>
      <c r="BM584" s="142">
        <f t="shared" si="671"/>
        <v>0</v>
      </c>
      <c r="BN584" s="142">
        <f t="shared" si="672"/>
        <v>0</v>
      </c>
      <c r="BO584" s="142">
        <f t="shared" si="673"/>
        <v>0</v>
      </c>
      <c r="BP584" s="142">
        <f t="shared" si="674"/>
        <v>0</v>
      </c>
      <c r="BQ584" s="142">
        <f t="shared" si="675"/>
        <v>0</v>
      </c>
      <c r="BR584" s="142">
        <f t="shared" si="676"/>
        <v>0</v>
      </c>
      <c r="BS584" s="142">
        <f t="shared" si="677"/>
        <v>0</v>
      </c>
      <c r="BT584" s="142">
        <f t="shared" si="678"/>
        <v>0</v>
      </c>
      <c r="BU584" s="142">
        <f t="shared" si="679"/>
        <v>0</v>
      </c>
      <c r="BV584" s="142">
        <f t="shared" si="680"/>
        <v>0</v>
      </c>
      <c r="BW584" s="142">
        <f t="shared" si="681"/>
        <v>0</v>
      </c>
      <c r="BX584" s="142">
        <f t="shared" si="682"/>
        <v>0</v>
      </c>
      <c r="BY584" s="142">
        <f t="shared" si="683"/>
        <v>0</v>
      </c>
      <c r="BZ584" s="142">
        <f t="shared" si="684"/>
        <v>0</v>
      </c>
      <c r="CA584" s="142">
        <f t="shared" si="685"/>
        <v>1000</v>
      </c>
      <c r="CB584" s="142">
        <f t="shared" si="686"/>
        <v>0</v>
      </c>
      <c r="CC584" s="142">
        <f t="shared" si="687"/>
        <v>1000</v>
      </c>
      <c r="CD584" s="142">
        <f t="shared" si="688"/>
        <v>1000</v>
      </c>
      <c r="CE584" s="142">
        <f t="shared" si="689"/>
        <v>0</v>
      </c>
      <c r="CF584" s="142">
        <f t="shared" si="690"/>
        <v>0</v>
      </c>
      <c r="CG584" s="142">
        <f t="shared" si="691"/>
        <v>0</v>
      </c>
      <c r="CH584" s="142">
        <f t="shared" si="692"/>
        <v>0</v>
      </c>
      <c r="CI584" s="142">
        <f t="shared" si="693"/>
        <v>0</v>
      </c>
      <c r="CJ584" s="142">
        <f t="shared" si="694"/>
        <v>0</v>
      </c>
      <c r="CK584" s="142">
        <f t="shared" si="695"/>
        <v>0</v>
      </c>
    </row>
    <row r="585" spans="2:89" x14ac:dyDescent="0.2">
      <c r="B585" s="144" t="str">
        <f t="shared" si="667"/>
        <v>111. Asistencia</v>
      </c>
      <c r="C585" s="129">
        <v>0</v>
      </c>
      <c r="D585" s="129">
        <v>0</v>
      </c>
      <c r="E585" s="129">
        <v>0</v>
      </c>
      <c r="F585" s="129">
        <v>0</v>
      </c>
      <c r="G585" s="129">
        <v>0</v>
      </c>
      <c r="H585" s="129">
        <v>0</v>
      </c>
      <c r="I585" s="129">
        <v>0</v>
      </c>
      <c r="J585" s="129">
        <v>0</v>
      </c>
      <c r="K585" s="129">
        <v>0</v>
      </c>
      <c r="L585" s="129">
        <v>0</v>
      </c>
      <c r="M585" s="129">
        <v>0</v>
      </c>
      <c r="N585" s="129">
        <v>0</v>
      </c>
      <c r="O585" s="129">
        <v>0</v>
      </c>
      <c r="P585" s="129">
        <v>0</v>
      </c>
      <c r="Q585" s="129">
        <v>0</v>
      </c>
      <c r="R585" s="129">
        <v>0</v>
      </c>
      <c r="S585" s="129">
        <v>0</v>
      </c>
      <c r="T585" s="129">
        <v>0</v>
      </c>
      <c r="U585" s="129">
        <v>0</v>
      </c>
      <c r="V585" s="129">
        <v>0</v>
      </c>
      <c r="W585" s="129">
        <v>0</v>
      </c>
      <c r="X585" s="129">
        <v>0</v>
      </c>
      <c r="Y585" s="129">
        <v>0</v>
      </c>
      <c r="Z585" s="129">
        <v>0</v>
      </c>
      <c r="AA585" s="129">
        <v>0</v>
      </c>
      <c r="AB585" s="129">
        <v>0</v>
      </c>
      <c r="AC585" s="129">
        <v>0</v>
      </c>
      <c r="AD585" s="129">
        <v>0</v>
      </c>
      <c r="AE585" s="129">
        <v>0</v>
      </c>
      <c r="AF585" s="129">
        <v>0</v>
      </c>
      <c r="AG585" s="129">
        <v>0</v>
      </c>
      <c r="AH585" s="129">
        <v>0</v>
      </c>
      <c r="AI585" s="129">
        <v>0</v>
      </c>
      <c r="AJ585" s="129">
        <v>0</v>
      </c>
      <c r="AK585" s="129">
        <v>0</v>
      </c>
      <c r="AL585" s="129"/>
      <c r="AM585" s="129"/>
      <c r="AN585" s="129"/>
      <c r="AO585" s="129"/>
      <c r="AP585" s="129"/>
      <c r="AQ585" s="117">
        <f t="shared" si="668"/>
        <v>0</v>
      </c>
      <c r="AS585" s="228" t="s">
        <v>729</v>
      </c>
      <c r="AT585" s="183" t="s">
        <v>599</v>
      </c>
      <c r="AU585" s="129">
        <f>SUM(AS578,AS594,AS610)</f>
        <v>5100</v>
      </c>
      <c r="AW585" s="142">
        <f t="shared" si="670"/>
        <v>0</v>
      </c>
      <c r="AX585" s="142">
        <f t="shared" si="696"/>
        <v>0</v>
      </c>
      <c r="AY585" s="142">
        <f t="shared" si="697"/>
        <v>0</v>
      </c>
      <c r="AZ585" s="142">
        <f t="shared" si="698"/>
        <v>0</v>
      </c>
      <c r="BA585" s="142">
        <f t="shared" si="699"/>
        <v>0</v>
      </c>
      <c r="BB585" s="142">
        <f t="shared" si="700"/>
        <v>0</v>
      </c>
      <c r="BC585" s="142">
        <f t="shared" si="701"/>
        <v>0</v>
      </c>
      <c r="BD585" s="142">
        <f t="shared" si="702"/>
        <v>0</v>
      </c>
      <c r="BE585" s="142">
        <f t="shared" si="703"/>
        <v>0</v>
      </c>
      <c r="BF585" s="142">
        <f t="shared" si="704"/>
        <v>0</v>
      </c>
      <c r="BG585" s="142">
        <f t="shared" si="705"/>
        <v>0</v>
      </c>
      <c r="BH585" s="142">
        <f t="shared" si="706"/>
        <v>0</v>
      </c>
      <c r="BI585" s="142">
        <f t="shared" si="707"/>
        <v>0</v>
      </c>
      <c r="BJ585" s="142">
        <f t="shared" si="708"/>
        <v>1000</v>
      </c>
      <c r="BK585" s="142">
        <f t="shared" si="709"/>
        <v>1000</v>
      </c>
      <c r="BL585" s="142">
        <f t="shared" si="710"/>
        <v>0</v>
      </c>
      <c r="BM585" s="142">
        <f t="shared" si="671"/>
        <v>0</v>
      </c>
      <c r="BN585" s="142">
        <f t="shared" si="672"/>
        <v>0</v>
      </c>
      <c r="BO585" s="142">
        <f t="shared" si="673"/>
        <v>0</v>
      </c>
      <c r="BP585" s="142">
        <f t="shared" si="674"/>
        <v>0</v>
      </c>
      <c r="BQ585" s="142">
        <f t="shared" si="675"/>
        <v>0</v>
      </c>
      <c r="BR585" s="142">
        <f t="shared" si="676"/>
        <v>0</v>
      </c>
      <c r="BS585" s="142">
        <f t="shared" si="677"/>
        <v>0</v>
      </c>
      <c r="BT585" s="142">
        <f t="shared" si="678"/>
        <v>0</v>
      </c>
      <c r="BU585" s="142">
        <f t="shared" si="679"/>
        <v>0</v>
      </c>
      <c r="BV585" s="142">
        <f t="shared" si="680"/>
        <v>0</v>
      </c>
      <c r="BW585" s="142">
        <f t="shared" si="681"/>
        <v>0</v>
      </c>
      <c r="BX585" s="142">
        <f t="shared" si="682"/>
        <v>0</v>
      </c>
      <c r="BY585" s="142">
        <f t="shared" si="683"/>
        <v>0</v>
      </c>
      <c r="BZ585" s="142">
        <f t="shared" si="684"/>
        <v>0</v>
      </c>
      <c r="CA585" s="142">
        <f t="shared" si="685"/>
        <v>0</v>
      </c>
      <c r="CB585" s="142">
        <f t="shared" si="686"/>
        <v>0</v>
      </c>
      <c r="CC585" s="142">
        <f t="shared" si="687"/>
        <v>0</v>
      </c>
      <c r="CD585" s="142">
        <f t="shared" si="688"/>
        <v>1000</v>
      </c>
      <c r="CE585" s="142">
        <f t="shared" si="689"/>
        <v>0</v>
      </c>
      <c r="CF585" s="142">
        <f t="shared" si="690"/>
        <v>0</v>
      </c>
      <c r="CG585" s="142">
        <f t="shared" si="691"/>
        <v>0</v>
      </c>
      <c r="CH585" s="142">
        <f t="shared" si="692"/>
        <v>0</v>
      </c>
      <c r="CI585" s="142">
        <f t="shared" si="693"/>
        <v>0</v>
      </c>
      <c r="CJ585" s="142">
        <f t="shared" si="694"/>
        <v>0</v>
      </c>
      <c r="CK585" s="142">
        <f t="shared" si="695"/>
        <v>1000</v>
      </c>
    </row>
    <row r="586" spans="2:89" x14ac:dyDescent="0.2">
      <c r="B586" s="144" t="str">
        <f t="shared" si="667"/>
        <v>112. Desgravamen Hipotecario</v>
      </c>
      <c r="C586" s="129">
        <v>0</v>
      </c>
      <c r="D586" s="129">
        <v>0</v>
      </c>
      <c r="E586" s="129">
        <v>0</v>
      </c>
      <c r="F586" s="129">
        <v>0</v>
      </c>
      <c r="G586" s="129">
        <v>0</v>
      </c>
      <c r="H586" s="129">
        <v>2</v>
      </c>
      <c r="I586" s="129">
        <v>0</v>
      </c>
      <c r="J586" s="129">
        <v>0</v>
      </c>
      <c r="K586" s="129">
        <v>0</v>
      </c>
      <c r="L586" s="129">
        <v>0</v>
      </c>
      <c r="M586" s="129">
        <v>0</v>
      </c>
      <c r="N586" s="129">
        <v>0</v>
      </c>
      <c r="O586" s="129">
        <v>0</v>
      </c>
      <c r="P586" s="129">
        <v>0</v>
      </c>
      <c r="Q586" s="129">
        <v>0</v>
      </c>
      <c r="R586" s="129">
        <v>1</v>
      </c>
      <c r="S586" s="129">
        <v>0</v>
      </c>
      <c r="T586" s="129">
        <v>2</v>
      </c>
      <c r="U586" s="129">
        <v>0</v>
      </c>
      <c r="V586" s="129">
        <v>0</v>
      </c>
      <c r="W586" s="129">
        <v>0</v>
      </c>
      <c r="X586" s="129">
        <v>0</v>
      </c>
      <c r="Y586" s="129">
        <v>0</v>
      </c>
      <c r="Z586" s="129">
        <v>0</v>
      </c>
      <c r="AA586" s="129">
        <v>0</v>
      </c>
      <c r="AB586" s="129">
        <v>0</v>
      </c>
      <c r="AC586" s="129">
        <v>0</v>
      </c>
      <c r="AD586" s="129">
        <v>0</v>
      </c>
      <c r="AE586" s="129">
        <v>0</v>
      </c>
      <c r="AF586" s="129">
        <v>0</v>
      </c>
      <c r="AG586" s="129">
        <v>0</v>
      </c>
      <c r="AH586" s="129">
        <v>0</v>
      </c>
      <c r="AI586" s="129">
        <v>0</v>
      </c>
      <c r="AJ586" s="129">
        <v>0</v>
      </c>
      <c r="AK586" s="129">
        <v>0</v>
      </c>
      <c r="AL586" s="129"/>
      <c r="AM586" s="129"/>
      <c r="AN586" s="129"/>
      <c r="AO586" s="129"/>
      <c r="AP586" s="129"/>
      <c r="AQ586" s="117">
        <f t="shared" si="668"/>
        <v>5</v>
      </c>
      <c r="AS586" s="228">
        <v>1</v>
      </c>
      <c r="AT586" s="183" t="s">
        <v>600</v>
      </c>
      <c r="AU586" s="129">
        <f>SUM(AS579,AS595,AS611)</f>
        <v>12297</v>
      </c>
      <c r="AW586" s="142">
        <f t="shared" si="670"/>
        <v>0</v>
      </c>
      <c r="AX586" s="142">
        <f t="shared" si="696"/>
        <v>0</v>
      </c>
      <c r="AY586" s="142">
        <f t="shared" si="697"/>
        <v>0</v>
      </c>
      <c r="AZ586" s="142">
        <f t="shared" si="698"/>
        <v>0</v>
      </c>
      <c r="BA586" s="142">
        <f t="shared" si="699"/>
        <v>0</v>
      </c>
      <c r="BB586" s="142">
        <f t="shared" si="700"/>
        <v>0</v>
      </c>
      <c r="BC586" s="142">
        <f t="shared" si="701"/>
        <v>0</v>
      </c>
      <c r="BD586" s="142">
        <f t="shared" si="702"/>
        <v>0</v>
      </c>
      <c r="BE586" s="142">
        <f t="shared" si="703"/>
        <v>0</v>
      </c>
      <c r="BF586" s="142">
        <f t="shared" si="704"/>
        <v>0</v>
      </c>
      <c r="BG586" s="142">
        <f t="shared" si="705"/>
        <v>0</v>
      </c>
      <c r="BH586" s="142">
        <f t="shared" si="706"/>
        <v>0</v>
      </c>
      <c r="BI586" s="142">
        <f t="shared" si="707"/>
        <v>0</v>
      </c>
      <c r="BJ586" s="142">
        <f t="shared" si="708"/>
        <v>0</v>
      </c>
      <c r="BK586" s="142">
        <f t="shared" si="709"/>
        <v>0</v>
      </c>
      <c r="BL586" s="142">
        <f t="shared" si="710"/>
        <v>0</v>
      </c>
      <c r="BM586" s="142">
        <f t="shared" si="671"/>
        <v>0</v>
      </c>
      <c r="BN586" s="142">
        <f t="shared" si="672"/>
        <v>0</v>
      </c>
      <c r="BO586" s="142">
        <f t="shared" si="673"/>
        <v>0</v>
      </c>
      <c r="BP586" s="142">
        <f t="shared" si="674"/>
        <v>0</v>
      </c>
      <c r="BQ586" s="142">
        <f t="shared" si="675"/>
        <v>0</v>
      </c>
      <c r="BR586" s="142">
        <f t="shared" si="676"/>
        <v>0</v>
      </c>
      <c r="BS586" s="142">
        <f t="shared" si="677"/>
        <v>0</v>
      </c>
      <c r="BT586" s="142">
        <f t="shared" si="678"/>
        <v>0</v>
      </c>
      <c r="BU586" s="142">
        <f t="shared" si="679"/>
        <v>0</v>
      </c>
      <c r="BV586" s="142">
        <f t="shared" si="680"/>
        <v>0</v>
      </c>
      <c r="BW586" s="142">
        <f t="shared" si="681"/>
        <v>0</v>
      </c>
      <c r="BX586" s="142">
        <f t="shared" si="682"/>
        <v>0</v>
      </c>
      <c r="BY586" s="142">
        <f t="shared" si="683"/>
        <v>0</v>
      </c>
      <c r="BZ586" s="142">
        <f t="shared" si="684"/>
        <v>0</v>
      </c>
      <c r="CA586" s="142">
        <f t="shared" si="685"/>
        <v>0</v>
      </c>
      <c r="CB586" s="142">
        <f t="shared" si="686"/>
        <v>0</v>
      </c>
      <c r="CC586" s="142">
        <f t="shared" si="687"/>
        <v>0</v>
      </c>
      <c r="CD586" s="142">
        <f t="shared" si="688"/>
        <v>0</v>
      </c>
      <c r="CE586" s="142">
        <f t="shared" si="689"/>
        <v>0</v>
      </c>
      <c r="CF586" s="142">
        <f t="shared" si="690"/>
        <v>0</v>
      </c>
      <c r="CG586" s="142">
        <f t="shared" si="691"/>
        <v>0</v>
      </c>
      <c r="CH586" s="142">
        <f t="shared" si="692"/>
        <v>0</v>
      </c>
      <c r="CI586" s="142">
        <f t="shared" si="693"/>
        <v>0</v>
      </c>
      <c r="CJ586" s="142">
        <f t="shared" si="694"/>
        <v>0</v>
      </c>
      <c r="CK586" s="142">
        <f t="shared" si="695"/>
        <v>0</v>
      </c>
    </row>
    <row r="587" spans="2:89" x14ac:dyDescent="0.2">
      <c r="B587" s="144" t="str">
        <f t="shared" si="667"/>
        <v>113. Desgravamen Consumos y Otros</v>
      </c>
      <c r="C587" s="129">
        <v>0</v>
      </c>
      <c r="D587" s="129">
        <v>0</v>
      </c>
      <c r="E587" s="129">
        <v>0</v>
      </c>
      <c r="F587" s="129">
        <v>0</v>
      </c>
      <c r="G587" s="129">
        <v>0</v>
      </c>
      <c r="H587" s="129">
        <v>0</v>
      </c>
      <c r="I587" s="129">
        <v>0</v>
      </c>
      <c r="J587" s="129">
        <v>0</v>
      </c>
      <c r="K587" s="129">
        <v>0</v>
      </c>
      <c r="L587" s="129">
        <v>0</v>
      </c>
      <c r="M587" s="129">
        <v>0</v>
      </c>
      <c r="N587" s="129">
        <v>0</v>
      </c>
      <c r="O587" s="129">
        <v>0</v>
      </c>
      <c r="P587" s="129">
        <v>0</v>
      </c>
      <c r="Q587" s="129">
        <v>0</v>
      </c>
      <c r="R587" s="129">
        <v>0</v>
      </c>
      <c r="S587" s="129">
        <v>0</v>
      </c>
      <c r="T587" s="129">
        <v>0</v>
      </c>
      <c r="U587" s="129">
        <v>0</v>
      </c>
      <c r="V587" s="129">
        <v>0</v>
      </c>
      <c r="W587" s="129">
        <v>0</v>
      </c>
      <c r="X587" s="129">
        <v>0</v>
      </c>
      <c r="Y587" s="129">
        <v>63</v>
      </c>
      <c r="Z587" s="129">
        <v>0</v>
      </c>
      <c r="AA587" s="129">
        <v>0</v>
      </c>
      <c r="AB587" s="129">
        <v>0</v>
      </c>
      <c r="AC587" s="129">
        <v>0</v>
      </c>
      <c r="AD587" s="129">
        <v>0</v>
      </c>
      <c r="AE587" s="129">
        <v>0</v>
      </c>
      <c r="AF587" s="129">
        <v>0</v>
      </c>
      <c r="AG587" s="129">
        <v>0</v>
      </c>
      <c r="AH587" s="129">
        <v>0</v>
      </c>
      <c r="AI587" s="129">
        <v>0</v>
      </c>
      <c r="AJ587" s="129">
        <v>0</v>
      </c>
      <c r="AK587" s="129">
        <v>0</v>
      </c>
      <c r="AL587" s="129"/>
      <c r="AM587" s="129"/>
      <c r="AN587" s="129"/>
      <c r="AO587" s="129"/>
      <c r="AP587" s="129"/>
      <c r="AQ587" s="117">
        <f t="shared" si="668"/>
        <v>63</v>
      </c>
      <c r="AS587" s="228">
        <v>2</v>
      </c>
      <c r="AT587" s="183" t="s">
        <v>601</v>
      </c>
      <c r="AU587" s="129">
        <f>SUM(AS630:AS631)</f>
        <v>16382</v>
      </c>
      <c r="AW587" s="142">
        <f t="shared" si="670"/>
        <v>0</v>
      </c>
      <c r="AX587" s="142">
        <f t="shared" si="696"/>
        <v>0</v>
      </c>
      <c r="AY587" s="142">
        <f t="shared" si="697"/>
        <v>0</v>
      </c>
      <c r="AZ587" s="142">
        <f t="shared" si="698"/>
        <v>0</v>
      </c>
      <c r="BA587" s="142">
        <f t="shared" si="699"/>
        <v>0</v>
      </c>
      <c r="BB587" s="142">
        <f t="shared" si="700"/>
        <v>0</v>
      </c>
      <c r="BC587" s="142">
        <f t="shared" si="701"/>
        <v>0</v>
      </c>
      <c r="BD587" s="142">
        <f t="shared" si="702"/>
        <v>0</v>
      </c>
      <c r="BE587" s="142">
        <f t="shared" si="703"/>
        <v>0</v>
      </c>
      <c r="BF587" s="142">
        <f t="shared" si="704"/>
        <v>0</v>
      </c>
      <c r="BG587" s="142">
        <f t="shared" si="705"/>
        <v>0</v>
      </c>
      <c r="BH587" s="142">
        <f t="shared" si="706"/>
        <v>0</v>
      </c>
      <c r="BI587" s="142">
        <f t="shared" si="707"/>
        <v>0</v>
      </c>
      <c r="BJ587" s="142">
        <f t="shared" si="708"/>
        <v>0</v>
      </c>
      <c r="BK587" s="142">
        <f t="shared" si="709"/>
        <v>0</v>
      </c>
      <c r="BL587" s="142">
        <f t="shared" si="710"/>
        <v>0</v>
      </c>
      <c r="BM587" s="142">
        <f t="shared" si="671"/>
        <v>0</v>
      </c>
      <c r="BN587" s="142">
        <f t="shared" si="672"/>
        <v>0</v>
      </c>
      <c r="BO587" s="142">
        <f t="shared" si="673"/>
        <v>0</v>
      </c>
      <c r="BP587" s="142">
        <f t="shared" si="674"/>
        <v>0</v>
      </c>
      <c r="BQ587" s="142">
        <f t="shared" si="675"/>
        <v>0</v>
      </c>
      <c r="BR587" s="142">
        <f t="shared" si="676"/>
        <v>0</v>
      </c>
      <c r="BS587" s="142">
        <f t="shared" si="677"/>
        <v>0</v>
      </c>
      <c r="BT587" s="142">
        <f t="shared" si="678"/>
        <v>0</v>
      </c>
      <c r="BU587" s="142">
        <f t="shared" si="679"/>
        <v>0</v>
      </c>
      <c r="BV587" s="142">
        <f t="shared" si="680"/>
        <v>0</v>
      </c>
      <c r="BW587" s="142">
        <f t="shared" si="681"/>
        <v>0</v>
      </c>
      <c r="BX587" s="142">
        <f t="shared" si="682"/>
        <v>0</v>
      </c>
      <c r="BY587" s="142">
        <f t="shared" si="683"/>
        <v>0</v>
      </c>
      <c r="BZ587" s="142">
        <f t="shared" si="684"/>
        <v>0</v>
      </c>
      <c r="CA587" s="142">
        <f t="shared" si="685"/>
        <v>0</v>
      </c>
      <c r="CB587" s="142">
        <f t="shared" si="686"/>
        <v>0</v>
      </c>
      <c r="CC587" s="142">
        <f t="shared" si="687"/>
        <v>0</v>
      </c>
      <c r="CD587" s="142">
        <f t="shared" si="688"/>
        <v>0</v>
      </c>
      <c r="CE587" s="142">
        <f t="shared" si="689"/>
        <v>0</v>
      </c>
      <c r="CF587" s="142">
        <f t="shared" si="690"/>
        <v>0</v>
      </c>
      <c r="CG587" s="142">
        <f t="shared" si="691"/>
        <v>0</v>
      </c>
      <c r="CH587" s="142">
        <f t="shared" si="692"/>
        <v>0</v>
      </c>
      <c r="CI587" s="142">
        <f t="shared" si="693"/>
        <v>0</v>
      </c>
      <c r="CJ587" s="142">
        <f t="shared" si="694"/>
        <v>0</v>
      </c>
      <c r="CK587" s="142">
        <f t="shared" si="695"/>
        <v>0</v>
      </c>
    </row>
    <row r="588" spans="2:89" x14ac:dyDescent="0.2">
      <c r="B588" s="144" t="str">
        <f t="shared" si="667"/>
        <v>114. SOAP</v>
      </c>
      <c r="C588" s="129">
        <v>0</v>
      </c>
      <c r="D588" s="129">
        <v>0</v>
      </c>
      <c r="E588" s="129">
        <v>0</v>
      </c>
      <c r="F588" s="129">
        <v>0</v>
      </c>
      <c r="G588" s="129">
        <v>0</v>
      </c>
      <c r="H588" s="129">
        <v>0</v>
      </c>
      <c r="I588" s="129">
        <v>14</v>
      </c>
      <c r="J588" s="129">
        <v>0</v>
      </c>
      <c r="K588" s="129">
        <v>0</v>
      </c>
      <c r="L588" s="129">
        <v>0</v>
      </c>
      <c r="M588" s="129">
        <v>0</v>
      </c>
      <c r="N588" s="129">
        <v>0</v>
      </c>
      <c r="O588" s="129">
        <v>0</v>
      </c>
      <c r="P588" s="129">
        <v>0</v>
      </c>
      <c r="Q588" s="129">
        <v>0</v>
      </c>
      <c r="R588" s="129">
        <v>0</v>
      </c>
      <c r="S588" s="129">
        <v>0</v>
      </c>
      <c r="T588" s="129">
        <v>0</v>
      </c>
      <c r="U588" s="129">
        <v>0</v>
      </c>
      <c r="V588" s="129">
        <v>0</v>
      </c>
      <c r="W588" s="129">
        <v>0</v>
      </c>
      <c r="X588" s="129">
        <v>0</v>
      </c>
      <c r="Y588" s="129">
        <v>0</v>
      </c>
      <c r="Z588" s="129">
        <v>0</v>
      </c>
      <c r="AA588" s="129">
        <v>703</v>
      </c>
      <c r="AB588" s="129">
        <v>0</v>
      </c>
      <c r="AC588" s="129">
        <v>0</v>
      </c>
      <c r="AD588" s="129">
        <v>0</v>
      </c>
      <c r="AE588" s="129">
        <v>0</v>
      </c>
      <c r="AF588" s="129">
        <v>0</v>
      </c>
      <c r="AG588" s="129">
        <v>0</v>
      </c>
      <c r="AH588" s="129">
        <v>0</v>
      </c>
      <c r="AI588" s="129">
        <v>0</v>
      </c>
      <c r="AJ588" s="129">
        <v>0</v>
      </c>
      <c r="AK588" s="129">
        <v>0</v>
      </c>
      <c r="AL588" s="129"/>
      <c r="AM588" s="129"/>
      <c r="AN588" s="129"/>
      <c r="AO588" s="129"/>
      <c r="AP588" s="129"/>
      <c r="AQ588" s="117">
        <f t="shared" si="668"/>
        <v>717</v>
      </c>
      <c r="AS588" s="228">
        <v>982</v>
      </c>
      <c r="AT588" s="183" t="s">
        <v>602</v>
      </c>
      <c r="AU588" s="129">
        <f>SUM(AS580,AS596,AS612)</f>
        <v>74</v>
      </c>
      <c r="AW588" s="142">
        <f t="shared" si="670"/>
        <v>0</v>
      </c>
      <c r="AX588" s="142">
        <f t="shared" si="696"/>
        <v>0</v>
      </c>
      <c r="AY588" s="142">
        <f t="shared" si="697"/>
        <v>0</v>
      </c>
      <c r="AZ588" s="142">
        <f t="shared" si="698"/>
        <v>0</v>
      </c>
      <c r="BA588" s="142">
        <f t="shared" si="699"/>
        <v>0</v>
      </c>
      <c r="BB588" s="142">
        <f t="shared" si="700"/>
        <v>0</v>
      </c>
      <c r="BC588" s="142">
        <f t="shared" si="701"/>
        <v>0</v>
      </c>
      <c r="BD588" s="142">
        <f t="shared" si="702"/>
        <v>0</v>
      </c>
      <c r="BE588" s="142">
        <f t="shared" si="703"/>
        <v>0</v>
      </c>
      <c r="BF588" s="142">
        <f t="shared" si="704"/>
        <v>0</v>
      </c>
      <c r="BG588" s="142">
        <f t="shared" si="705"/>
        <v>0</v>
      </c>
      <c r="BH588" s="142">
        <f t="shared" si="706"/>
        <v>0</v>
      </c>
      <c r="BI588" s="142">
        <f t="shared" si="707"/>
        <v>0</v>
      </c>
      <c r="BJ588" s="142">
        <f t="shared" si="708"/>
        <v>0</v>
      </c>
      <c r="BK588" s="142">
        <f t="shared" si="709"/>
        <v>0</v>
      </c>
      <c r="BL588" s="142">
        <f t="shared" si="710"/>
        <v>0</v>
      </c>
      <c r="BM588" s="142">
        <f t="shared" si="671"/>
        <v>0</v>
      </c>
      <c r="BN588" s="142">
        <f t="shared" si="672"/>
        <v>0</v>
      </c>
      <c r="BO588" s="142">
        <f t="shared" si="673"/>
        <v>0</v>
      </c>
      <c r="BP588" s="142">
        <f t="shared" si="674"/>
        <v>0</v>
      </c>
      <c r="BQ588" s="142">
        <f t="shared" si="675"/>
        <v>0</v>
      </c>
      <c r="BR588" s="142">
        <f t="shared" si="676"/>
        <v>0</v>
      </c>
      <c r="BS588" s="142">
        <f t="shared" si="677"/>
        <v>0</v>
      </c>
      <c r="BT588" s="142">
        <f t="shared" si="678"/>
        <v>0</v>
      </c>
      <c r="BU588" s="142">
        <f t="shared" si="679"/>
        <v>0</v>
      </c>
      <c r="BV588" s="142">
        <f t="shared" si="680"/>
        <v>0</v>
      </c>
      <c r="BW588" s="142">
        <f t="shared" si="681"/>
        <v>0</v>
      </c>
      <c r="BX588" s="142">
        <f t="shared" si="682"/>
        <v>0</v>
      </c>
      <c r="BY588" s="142">
        <f t="shared" si="683"/>
        <v>0</v>
      </c>
      <c r="BZ588" s="142">
        <f t="shared" si="684"/>
        <v>0</v>
      </c>
      <c r="CA588" s="142">
        <f t="shared" si="685"/>
        <v>0</v>
      </c>
      <c r="CB588" s="142">
        <f t="shared" si="686"/>
        <v>0</v>
      </c>
      <c r="CC588" s="142">
        <f t="shared" si="687"/>
        <v>0</v>
      </c>
      <c r="CD588" s="142">
        <f t="shared" si="688"/>
        <v>0</v>
      </c>
      <c r="CE588" s="142">
        <f t="shared" si="689"/>
        <v>0</v>
      </c>
      <c r="CF588" s="142">
        <f t="shared" si="690"/>
        <v>0</v>
      </c>
      <c r="CG588" s="142">
        <f t="shared" si="691"/>
        <v>0</v>
      </c>
      <c r="CH588" s="142">
        <f t="shared" si="692"/>
        <v>0</v>
      </c>
      <c r="CI588" s="142">
        <f t="shared" si="693"/>
        <v>0</v>
      </c>
      <c r="CJ588" s="142">
        <f t="shared" si="694"/>
        <v>0</v>
      </c>
      <c r="CK588" s="142">
        <f t="shared" si="695"/>
        <v>0</v>
      </c>
    </row>
    <row r="589" spans="2:89" x14ac:dyDescent="0.2">
      <c r="B589" s="144" t="str">
        <f t="shared" si="667"/>
        <v>150. Otros</v>
      </c>
      <c r="C589" s="129">
        <v>0</v>
      </c>
      <c r="D589" s="129">
        <v>0</v>
      </c>
      <c r="E589" s="129">
        <v>0</v>
      </c>
      <c r="F589" s="129">
        <v>0</v>
      </c>
      <c r="G589" s="129">
        <v>0</v>
      </c>
      <c r="H589" s="129">
        <v>0</v>
      </c>
      <c r="I589" s="129">
        <v>0</v>
      </c>
      <c r="J589" s="129">
        <v>0</v>
      </c>
      <c r="K589" s="129">
        <v>0</v>
      </c>
      <c r="L589" s="129">
        <v>0</v>
      </c>
      <c r="M589" s="129">
        <v>0</v>
      </c>
      <c r="N589" s="129">
        <v>0</v>
      </c>
      <c r="O589" s="129">
        <v>0</v>
      </c>
      <c r="P589" s="129">
        <v>0</v>
      </c>
      <c r="Q589" s="129">
        <v>0</v>
      </c>
      <c r="R589" s="129">
        <v>2</v>
      </c>
      <c r="S589" s="129">
        <v>0</v>
      </c>
      <c r="T589" s="129">
        <v>0</v>
      </c>
      <c r="U589" s="129">
        <v>0</v>
      </c>
      <c r="V589" s="129">
        <v>0</v>
      </c>
      <c r="W589" s="129">
        <v>0</v>
      </c>
      <c r="X589" s="129">
        <v>0</v>
      </c>
      <c r="Y589" s="129">
        <v>0</v>
      </c>
      <c r="Z589" s="129">
        <v>0</v>
      </c>
      <c r="AA589" s="129">
        <v>0</v>
      </c>
      <c r="AB589" s="129">
        <v>0</v>
      </c>
      <c r="AC589" s="129">
        <v>0</v>
      </c>
      <c r="AD589" s="129">
        <v>0</v>
      </c>
      <c r="AE589" s="129">
        <v>0</v>
      </c>
      <c r="AF589" s="129">
        <v>0</v>
      </c>
      <c r="AG589" s="129">
        <v>0</v>
      </c>
      <c r="AH589" s="129">
        <v>0</v>
      </c>
      <c r="AI589" s="129">
        <v>0</v>
      </c>
      <c r="AJ589" s="129">
        <v>0</v>
      </c>
      <c r="AK589" s="129">
        <v>0</v>
      </c>
      <c r="AL589" s="129"/>
      <c r="AM589" s="129"/>
      <c r="AN589" s="129"/>
      <c r="AO589" s="129"/>
      <c r="AP589" s="129"/>
      <c r="AQ589" s="117">
        <f t="shared" si="668"/>
        <v>2</v>
      </c>
      <c r="AS589" s="228">
        <v>1</v>
      </c>
      <c r="AT589" s="183" t="s">
        <v>603</v>
      </c>
      <c r="AU589" s="129">
        <f>SUM(AS588,AS604,AS620,AS620)</f>
        <v>982</v>
      </c>
      <c r="AW589" s="142">
        <f t="shared" si="670"/>
        <v>0</v>
      </c>
      <c r="AX589" s="142">
        <f t="shared" si="696"/>
        <v>0</v>
      </c>
      <c r="AY589" s="142">
        <f t="shared" si="697"/>
        <v>0</v>
      </c>
      <c r="AZ589" s="142">
        <f t="shared" si="698"/>
        <v>0</v>
      </c>
      <c r="BA589" s="142">
        <f t="shared" si="699"/>
        <v>0</v>
      </c>
      <c r="BB589" s="142">
        <f t="shared" si="700"/>
        <v>0</v>
      </c>
      <c r="BC589" s="142">
        <f t="shared" si="701"/>
        <v>0</v>
      </c>
      <c r="BD589" s="142">
        <f t="shared" si="702"/>
        <v>0</v>
      </c>
      <c r="BE589" s="142">
        <f t="shared" si="703"/>
        <v>0</v>
      </c>
      <c r="BF589" s="142">
        <f t="shared" si="704"/>
        <v>0</v>
      </c>
      <c r="BG589" s="142">
        <f t="shared" si="705"/>
        <v>0</v>
      </c>
      <c r="BH589" s="142">
        <f t="shared" si="706"/>
        <v>0</v>
      </c>
      <c r="BI589" s="142">
        <f t="shared" si="707"/>
        <v>0</v>
      </c>
      <c r="BJ589" s="142">
        <f t="shared" si="708"/>
        <v>0</v>
      </c>
      <c r="BK589" s="142">
        <f t="shared" si="709"/>
        <v>0</v>
      </c>
      <c r="BL589" s="142">
        <f t="shared" si="710"/>
        <v>0</v>
      </c>
      <c r="BM589" s="142">
        <f t="shared" si="671"/>
        <v>0</v>
      </c>
      <c r="BN589" s="142">
        <f t="shared" si="672"/>
        <v>0</v>
      </c>
      <c r="BO589" s="142">
        <f t="shared" si="673"/>
        <v>0</v>
      </c>
      <c r="BP589" s="142">
        <f t="shared" si="674"/>
        <v>0</v>
      </c>
      <c r="BQ589" s="142">
        <f t="shared" si="675"/>
        <v>0</v>
      </c>
      <c r="BR589" s="142">
        <f t="shared" si="676"/>
        <v>0</v>
      </c>
      <c r="BS589" s="142">
        <f t="shared" si="677"/>
        <v>0</v>
      </c>
      <c r="BT589" s="142">
        <f t="shared" si="678"/>
        <v>0</v>
      </c>
      <c r="BU589" s="142">
        <f t="shared" si="679"/>
        <v>0</v>
      </c>
      <c r="BV589" s="142">
        <f t="shared" si="680"/>
        <v>0</v>
      </c>
      <c r="BW589" s="142">
        <f t="shared" si="681"/>
        <v>0</v>
      </c>
      <c r="BX589" s="142">
        <f t="shared" si="682"/>
        <v>0</v>
      </c>
      <c r="BY589" s="142">
        <f t="shared" si="683"/>
        <v>0</v>
      </c>
      <c r="BZ589" s="142">
        <f t="shared" si="684"/>
        <v>0</v>
      </c>
      <c r="CA589" s="142">
        <f t="shared" si="685"/>
        <v>0</v>
      </c>
      <c r="CB589" s="142">
        <f t="shared" si="686"/>
        <v>0</v>
      </c>
      <c r="CC589" s="142">
        <f t="shared" si="687"/>
        <v>0</v>
      </c>
      <c r="CD589" s="142">
        <f t="shared" si="688"/>
        <v>0</v>
      </c>
      <c r="CE589" s="142">
        <f t="shared" si="689"/>
        <v>0</v>
      </c>
      <c r="CF589" s="142">
        <f t="shared" si="690"/>
        <v>0</v>
      </c>
      <c r="CG589" s="142">
        <f t="shared" si="691"/>
        <v>0</v>
      </c>
      <c r="CH589" s="142">
        <f t="shared" si="692"/>
        <v>0</v>
      </c>
      <c r="CI589" s="142">
        <f t="shared" si="693"/>
        <v>0</v>
      </c>
      <c r="CJ589" s="142">
        <f t="shared" si="694"/>
        <v>0</v>
      </c>
      <c r="CK589" s="142">
        <f t="shared" si="695"/>
        <v>0</v>
      </c>
    </row>
    <row r="590" spans="2:89" x14ac:dyDescent="0.2">
      <c r="B590" s="136" t="str">
        <f t="shared" si="667"/>
        <v>Colectivos Tradicionales</v>
      </c>
      <c r="C590" s="126"/>
      <c r="D590" s="126"/>
      <c r="E590" s="126"/>
      <c r="F590" s="126"/>
      <c r="G590" s="126"/>
      <c r="H590" s="126"/>
      <c r="I590" s="126"/>
      <c r="J590" s="126"/>
      <c r="K590" s="126"/>
      <c r="L590" s="126"/>
      <c r="M590" s="126"/>
      <c r="N590" s="126"/>
      <c r="O590" s="126"/>
      <c r="P590" s="126"/>
      <c r="Q590" s="126"/>
      <c r="R590" s="126"/>
      <c r="S590" s="126"/>
      <c r="T590" s="126"/>
      <c r="U590" s="126"/>
      <c r="V590" s="126"/>
      <c r="W590" s="126"/>
      <c r="X590" s="126"/>
      <c r="Y590" s="126"/>
      <c r="Z590" s="126"/>
      <c r="AA590" s="126"/>
      <c r="AB590" s="126"/>
      <c r="AC590" s="126"/>
      <c r="AD590" s="126"/>
      <c r="AE590" s="126"/>
      <c r="AF590" s="126"/>
      <c r="AG590" s="126"/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23">
        <f t="shared" si="668"/>
        <v>0</v>
      </c>
      <c r="AS590" s="23"/>
      <c r="AT590" s="183" t="s">
        <v>604</v>
      </c>
      <c r="AU590" s="129">
        <f>SUM(AS589,AS605,AS621)</f>
        <v>210</v>
      </c>
    </row>
    <row r="591" spans="2:89" x14ac:dyDescent="0.2">
      <c r="B591" s="144" t="str">
        <f t="shared" si="667"/>
        <v>201. Vida Entera</v>
      </c>
      <c r="C591" s="129">
        <v>0</v>
      </c>
      <c r="D591" s="129">
        <v>0</v>
      </c>
      <c r="E591" s="129">
        <v>0</v>
      </c>
      <c r="F591" s="129">
        <v>0</v>
      </c>
      <c r="G591" s="129">
        <v>0</v>
      </c>
      <c r="H591" s="129">
        <v>0</v>
      </c>
      <c r="I591" s="129">
        <v>0</v>
      </c>
      <c r="J591" s="129">
        <v>0</v>
      </c>
      <c r="K591" s="129">
        <v>0</v>
      </c>
      <c r="L591" s="129">
        <v>5</v>
      </c>
      <c r="M591" s="129">
        <v>0</v>
      </c>
      <c r="N591" s="129">
        <v>0</v>
      </c>
      <c r="O591" s="129">
        <v>0</v>
      </c>
      <c r="P591" s="129">
        <v>0</v>
      </c>
      <c r="Q591" s="129">
        <v>0</v>
      </c>
      <c r="R591" s="129">
        <v>0</v>
      </c>
      <c r="S591" s="129">
        <v>0</v>
      </c>
      <c r="T591" s="129">
        <v>0</v>
      </c>
      <c r="U591" s="129">
        <v>0</v>
      </c>
      <c r="V591" s="129">
        <v>0</v>
      </c>
      <c r="W591" s="129">
        <v>0</v>
      </c>
      <c r="X591" s="129">
        <v>0</v>
      </c>
      <c r="Y591" s="129">
        <v>0</v>
      </c>
      <c r="Z591" s="129">
        <v>0</v>
      </c>
      <c r="AA591" s="129">
        <v>0</v>
      </c>
      <c r="AB591" s="129">
        <v>0</v>
      </c>
      <c r="AC591" s="129">
        <v>0</v>
      </c>
      <c r="AD591" s="129">
        <v>0</v>
      </c>
      <c r="AE591" s="129">
        <v>0</v>
      </c>
      <c r="AF591" s="129">
        <v>0</v>
      </c>
      <c r="AG591" s="129">
        <v>0</v>
      </c>
      <c r="AH591" s="129">
        <v>0</v>
      </c>
      <c r="AI591" s="129">
        <v>0</v>
      </c>
      <c r="AJ591" s="129">
        <v>0</v>
      </c>
      <c r="AK591" s="129">
        <v>0</v>
      </c>
      <c r="AL591" s="129"/>
      <c r="AM591" s="129"/>
      <c r="AN591" s="129"/>
      <c r="AO591" s="129"/>
      <c r="AP591" s="129"/>
      <c r="AQ591" s="117">
        <f t="shared" ref="AQ591:AQ606" si="711">SUM(C591:AP591)</f>
        <v>5</v>
      </c>
      <c r="AS591" s="228" t="s">
        <v>729</v>
      </c>
      <c r="AT591" s="183" t="s">
        <v>605</v>
      </c>
      <c r="AU591" s="129">
        <f>SUM(AU592:AU594)</f>
        <v>18877</v>
      </c>
      <c r="AW591" s="142">
        <f>IF(AND(C526=0,C591=0),0,IF(ISERROR(C526/C591),1000,0))</f>
        <v>0</v>
      </c>
      <c r="AX591" s="142">
        <f t="shared" ref="AX591:CK597" si="712">IF(AND(D526=0,D591=0),0,IF(ISERROR(D526/D591),1000,0))</f>
        <v>0</v>
      </c>
      <c r="AY591" s="142">
        <f t="shared" si="712"/>
        <v>0</v>
      </c>
      <c r="AZ591" s="142">
        <f t="shared" si="712"/>
        <v>0</v>
      </c>
      <c r="BA591" s="142">
        <f t="shared" si="712"/>
        <v>0</v>
      </c>
      <c r="BB591" s="142">
        <f t="shared" si="712"/>
        <v>0</v>
      </c>
      <c r="BC591" s="142">
        <f t="shared" si="712"/>
        <v>0</v>
      </c>
      <c r="BD591" s="142">
        <f t="shared" si="712"/>
        <v>0</v>
      </c>
      <c r="BE591" s="142">
        <f t="shared" si="712"/>
        <v>0</v>
      </c>
      <c r="BF591" s="142">
        <f t="shared" si="712"/>
        <v>0</v>
      </c>
      <c r="BG591" s="142">
        <f t="shared" si="712"/>
        <v>0</v>
      </c>
      <c r="BH591" s="142">
        <f t="shared" si="712"/>
        <v>0</v>
      </c>
      <c r="BI591" s="142">
        <f t="shared" si="712"/>
        <v>0</v>
      </c>
      <c r="BJ591" s="142">
        <f t="shared" si="712"/>
        <v>0</v>
      </c>
      <c r="BK591" s="142">
        <f t="shared" si="712"/>
        <v>0</v>
      </c>
      <c r="BL591" s="142">
        <f t="shared" si="712"/>
        <v>0</v>
      </c>
      <c r="BM591" s="142">
        <f t="shared" si="712"/>
        <v>0</v>
      </c>
      <c r="BN591" s="142">
        <f t="shared" si="712"/>
        <v>0</v>
      </c>
      <c r="BO591" s="142">
        <f t="shared" si="712"/>
        <v>0</v>
      </c>
      <c r="BP591" s="142">
        <f t="shared" si="712"/>
        <v>0</v>
      </c>
      <c r="BQ591" s="142">
        <f t="shared" si="712"/>
        <v>0</v>
      </c>
      <c r="BR591" s="142">
        <f t="shared" si="712"/>
        <v>0</v>
      </c>
      <c r="BS591" s="142">
        <f t="shared" si="712"/>
        <v>0</v>
      </c>
      <c r="BT591" s="142">
        <f t="shared" si="712"/>
        <v>0</v>
      </c>
      <c r="BU591" s="142">
        <f t="shared" si="712"/>
        <v>0</v>
      </c>
      <c r="BV591" s="142">
        <f t="shared" si="712"/>
        <v>0</v>
      </c>
      <c r="BW591" s="142">
        <f t="shared" si="712"/>
        <v>0</v>
      </c>
      <c r="BX591" s="142">
        <f t="shared" si="712"/>
        <v>0</v>
      </c>
      <c r="BY591" s="142">
        <f t="shared" si="712"/>
        <v>0</v>
      </c>
      <c r="BZ591" s="142">
        <f t="shared" si="712"/>
        <v>0</v>
      </c>
      <c r="CA591" s="142">
        <f t="shared" si="712"/>
        <v>0</v>
      </c>
      <c r="CB591" s="142">
        <f t="shared" si="712"/>
        <v>0</v>
      </c>
      <c r="CC591" s="142">
        <f t="shared" si="712"/>
        <v>0</v>
      </c>
      <c r="CD591" s="142">
        <f t="shared" si="712"/>
        <v>0</v>
      </c>
      <c r="CE591" s="142">
        <f t="shared" si="712"/>
        <v>0</v>
      </c>
      <c r="CF591" s="142">
        <f t="shared" si="712"/>
        <v>0</v>
      </c>
      <c r="CG591" s="142">
        <f t="shared" si="712"/>
        <v>0</v>
      </c>
      <c r="CH591" s="142">
        <f t="shared" si="712"/>
        <v>0</v>
      </c>
      <c r="CI591" s="142">
        <f t="shared" si="712"/>
        <v>0</v>
      </c>
      <c r="CJ591" s="142">
        <f t="shared" si="712"/>
        <v>0</v>
      </c>
      <c r="CK591" s="142">
        <f t="shared" si="712"/>
        <v>0</v>
      </c>
    </row>
    <row r="592" spans="2:89" x14ac:dyDescent="0.2">
      <c r="B592" s="144" t="str">
        <f t="shared" si="667"/>
        <v>202. Temporal de Vida</v>
      </c>
      <c r="C592" s="129">
        <v>0</v>
      </c>
      <c r="D592" s="129">
        <v>0</v>
      </c>
      <c r="E592" s="129">
        <v>1</v>
      </c>
      <c r="F592" s="129">
        <v>34</v>
      </c>
      <c r="G592" s="129">
        <v>101</v>
      </c>
      <c r="H592" s="129">
        <v>72.000000000000014</v>
      </c>
      <c r="I592" s="129">
        <v>24</v>
      </c>
      <c r="J592" s="129">
        <v>37</v>
      </c>
      <c r="K592" s="129">
        <v>0</v>
      </c>
      <c r="L592" s="129">
        <v>304</v>
      </c>
      <c r="M592" s="129">
        <v>0</v>
      </c>
      <c r="N592" s="129">
        <v>0</v>
      </c>
      <c r="O592" s="129">
        <v>0</v>
      </c>
      <c r="P592" s="129">
        <v>2</v>
      </c>
      <c r="Q592" s="129">
        <v>0</v>
      </c>
      <c r="R592" s="129">
        <v>39</v>
      </c>
      <c r="S592" s="129">
        <v>0</v>
      </c>
      <c r="T592" s="129">
        <v>0</v>
      </c>
      <c r="U592" s="129">
        <v>107</v>
      </c>
      <c r="V592" s="129">
        <v>0</v>
      </c>
      <c r="W592" s="129">
        <v>0</v>
      </c>
      <c r="X592" s="129">
        <v>190</v>
      </c>
      <c r="Y592" s="129">
        <v>76</v>
      </c>
      <c r="Z592" s="129">
        <v>190</v>
      </c>
      <c r="AA592" s="129">
        <v>0</v>
      </c>
      <c r="AB592" s="129">
        <v>0</v>
      </c>
      <c r="AC592" s="129">
        <v>1</v>
      </c>
      <c r="AD592" s="129">
        <v>0</v>
      </c>
      <c r="AE592" s="129">
        <v>0</v>
      </c>
      <c r="AF592" s="129">
        <v>0</v>
      </c>
      <c r="AG592" s="129">
        <v>19</v>
      </c>
      <c r="AH592" s="129">
        <v>369</v>
      </c>
      <c r="AI592" s="129">
        <v>0</v>
      </c>
      <c r="AJ592" s="129">
        <v>13</v>
      </c>
      <c r="AK592" s="129">
        <v>114</v>
      </c>
      <c r="AL592" s="129"/>
      <c r="AM592" s="129"/>
      <c r="AN592" s="129"/>
      <c r="AO592" s="129"/>
      <c r="AP592" s="129"/>
      <c r="AQ592" s="117">
        <f t="shared" si="711"/>
        <v>1693</v>
      </c>
      <c r="AS592" s="228">
        <v>1419</v>
      </c>
      <c r="AT592" s="215" t="s">
        <v>592</v>
      </c>
      <c r="AU592" s="129">
        <f>SUM(AS624:AS625)</f>
        <v>16401</v>
      </c>
      <c r="AW592" s="142">
        <f t="shared" ref="AW592:AW605" si="713">IF(AND(C527=0,C592=0),0,IF(ISERROR(C527/C592),1000,0))</f>
        <v>0</v>
      </c>
      <c r="AX592" s="142">
        <f t="shared" si="712"/>
        <v>0</v>
      </c>
      <c r="AY592" s="142">
        <f t="shared" si="712"/>
        <v>0</v>
      </c>
      <c r="AZ592" s="142">
        <f t="shared" si="712"/>
        <v>0</v>
      </c>
      <c r="BA592" s="142">
        <f t="shared" si="712"/>
        <v>0</v>
      </c>
      <c r="BB592" s="142">
        <f t="shared" si="712"/>
        <v>0</v>
      </c>
      <c r="BC592" s="142">
        <f t="shared" si="712"/>
        <v>0</v>
      </c>
      <c r="BD592" s="142">
        <f t="shared" si="712"/>
        <v>0</v>
      </c>
      <c r="BE592" s="142">
        <f t="shared" si="712"/>
        <v>0</v>
      </c>
      <c r="BF592" s="142">
        <f t="shared" si="712"/>
        <v>0</v>
      </c>
      <c r="BG592" s="142">
        <f t="shared" si="712"/>
        <v>0</v>
      </c>
      <c r="BH592" s="142">
        <f t="shared" si="712"/>
        <v>0</v>
      </c>
      <c r="BI592" s="142">
        <f t="shared" si="712"/>
        <v>0</v>
      </c>
      <c r="BJ592" s="142">
        <f t="shared" si="712"/>
        <v>0</v>
      </c>
      <c r="BK592" s="142">
        <f t="shared" si="712"/>
        <v>1000</v>
      </c>
      <c r="BL592" s="142">
        <f t="shared" si="712"/>
        <v>0</v>
      </c>
      <c r="BM592" s="142">
        <f t="shared" si="712"/>
        <v>0</v>
      </c>
      <c r="BN592" s="142">
        <f t="shared" si="712"/>
        <v>0</v>
      </c>
      <c r="BO592" s="142">
        <f t="shared" si="712"/>
        <v>0</v>
      </c>
      <c r="BP592" s="142">
        <f t="shared" si="712"/>
        <v>0</v>
      </c>
      <c r="BQ592" s="142">
        <f t="shared" si="712"/>
        <v>0</v>
      </c>
      <c r="BR592" s="142">
        <f t="shared" si="712"/>
        <v>0</v>
      </c>
      <c r="BS592" s="142">
        <f t="shared" si="712"/>
        <v>0</v>
      </c>
      <c r="BT592" s="142">
        <f t="shared" si="712"/>
        <v>0</v>
      </c>
      <c r="BU592" s="142">
        <f t="shared" si="712"/>
        <v>1000</v>
      </c>
      <c r="BV592" s="142">
        <f t="shared" si="712"/>
        <v>0</v>
      </c>
      <c r="BW592" s="142">
        <f t="shared" si="712"/>
        <v>0</v>
      </c>
      <c r="BX592" s="142">
        <f t="shared" si="712"/>
        <v>1000</v>
      </c>
      <c r="BY592" s="142">
        <f t="shared" si="712"/>
        <v>0</v>
      </c>
      <c r="BZ592" s="142">
        <f t="shared" si="712"/>
        <v>0</v>
      </c>
      <c r="CA592" s="142">
        <f t="shared" si="712"/>
        <v>0</v>
      </c>
      <c r="CB592" s="142">
        <f t="shared" si="712"/>
        <v>0</v>
      </c>
      <c r="CC592" s="142">
        <f t="shared" si="712"/>
        <v>1000</v>
      </c>
      <c r="CD592" s="142">
        <f t="shared" si="712"/>
        <v>0</v>
      </c>
      <c r="CE592" s="142">
        <f t="shared" si="712"/>
        <v>0</v>
      </c>
      <c r="CF592" s="142">
        <f t="shared" si="712"/>
        <v>0</v>
      </c>
      <c r="CG592" s="142">
        <f t="shared" si="712"/>
        <v>0</v>
      </c>
      <c r="CH592" s="142">
        <f t="shared" si="712"/>
        <v>0</v>
      </c>
      <c r="CI592" s="142">
        <f t="shared" si="712"/>
        <v>0</v>
      </c>
      <c r="CJ592" s="142">
        <f t="shared" si="712"/>
        <v>0</v>
      </c>
      <c r="CK592" s="142">
        <f t="shared" si="712"/>
        <v>0</v>
      </c>
    </row>
    <row r="593" spans="2:89" x14ac:dyDescent="0.2">
      <c r="B593" s="144" t="str">
        <f t="shared" si="667"/>
        <v>203. Seguros con Cuenta Única de inversión (CUI)</v>
      </c>
      <c r="C593" s="129">
        <v>0</v>
      </c>
      <c r="D593" s="129">
        <v>0</v>
      </c>
      <c r="E593" s="129">
        <v>0</v>
      </c>
      <c r="F593" s="129">
        <v>0</v>
      </c>
      <c r="G593" s="129">
        <v>0</v>
      </c>
      <c r="H593" s="129">
        <v>0</v>
      </c>
      <c r="I593" s="129">
        <v>0</v>
      </c>
      <c r="J593" s="129">
        <v>0</v>
      </c>
      <c r="K593" s="129">
        <v>0</v>
      </c>
      <c r="L593" s="129">
        <v>204.00000000000003</v>
      </c>
      <c r="M593" s="129">
        <v>0</v>
      </c>
      <c r="N593" s="129">
        <v>0</v>
      </c>
      <c r="O593" s="129">
        <v>0</v>
      </c>
      <c r="P593" s="129">
        <v>0</v>
      </c>
      <c r="Q593" s="129">
        <v>0</v>
      </c>
      <c r="R593" s="129">
        <v>0</v>
      </c>
      <c r="S593" s="129">
        <v>0</v>
      </c>
      <c r="T593" s="129">
        <v>0</v>
      </c>
      <c r="U593" s="129">
        <v>0</v>
      </c>
      <c r="V593" s="129">
        <v>0</v>
      </c>
      <c r="W593" s="129">
        <v>0</v>
      </c>
      <c r="X593" s="129">
        <v>0</v>
      </c>
      <c r="Y593" s="129">
        <v>0</v>
      </c>
      <c r="Z593" s="129">
        <v>0</v>
      </c>
      <c r="AA593" s="129">
        <v>336.99999999999994</v>
      </c>
      <c r="AB593" s="129">
        <v>0</v>
      </c>
      <c r="AC593" s="129">
        <v>0</v>
      </c>
      <c r="AD593" s="129">
        <v>0</v>
      </c>
      <c r="AE593" s="129">
        <v>0</v>
      </c>
      <c r="AF593" s="129">
        <v>0</v>
      </c>
      <c r="AG593" s="129">
        <v>0</v>
      </c>
      <c r="AH593" s="129">
        <v>0</v>
      </c>
      <c r="AI593" s="129">
        <v>0</v>
      </c>
      <c r="AJ593" s="129">
        <v>0</v>
      </c>
      <c r="AK593" s="129">
        <v>0</v>
      </c>
      <c r="AL593" s="129"/>
      <c r="AM593" s="129"/>
      <c r="AN593" s="129"/>
      <c r="AO593" s="129"/>
      <c r="AP593" s="129"/>
      <c r="AQ593" s="117">
        <f t="shared" si="711"/>
        <v>541</v>
      </c>
      <c r="AS593" s="228">
        <v>101</v>
      </c>
      <c r="AT593" s="215" t="s">
        <v>593</v>
      </c>
      <c r="AU593" s="129">
        <f>SUM(AS626:AS627)</f>
        <v>1936</v>
      </c>
      <c r="AW593" s="142">
        <f t="shared" si="713"/>
        <v>0</v>
      </c>
      <c r="AX593" s="142">
        <f t="shared" si="712"/>
        <v>0</v>
      </c>
      <c r="AY593" s="142">
        <f t="shared" si="712"/>
        <v>0</v>
      </c>
      <c r="AZ593" s="142">
        <f t="shared" si="712"/>
        <v>0</v>
      </c>
      <c r="BA593" s="142">
        <f t="shared" si="712"/>
        <v>0</v>
      </c>
      <c r="BB593" s="142">
        <f t="shared" si="712"/>
        <v>0</v>
      </c>
      <c r="BC593" s="142">
        <f t="shared" si="712"/>
        <v>0</v>
      </c>
      <c r="BD593" s="142">
        <f t="shared" si="712"/>
        <v>0</v>
      </c>
      <c r="BE593" s="142">
        <f t="shared" si="712"/>
        <v>0</v>
      </c>
      <c r="BF593" s="142">
        <f t="shared" si="712"/>
        <v>0</v>
      </c>
      <c r="BG593" s="142">
        <f t="shared" si="712"/>
        <v>0</v>
      </c>
      <c r="BH593" s="142">
        <f t="shared" si="712"/>
        <v>0</v>
      </c>
      <c r="BI593" s="142">
        <f t="shared" si="712"/>
        <v>0</v>
      </c>
      <c r="BJ593" s="142">
        <f t="shared" si="712"/>
        <v>0</v>
      </c>
      <c r="BK593" s="142">
        <f t="shared" si="712"/>
        <v>0</v>
      </c>
      <c r="BL593" s="142">
        <f t="shared" si="712"/>
        <v>0</v>
      </c>
      <c r="BM593" s="142">
        <f t="shared" si="712"/>
        <v>0</v>
      </c>
      <c r="BN593" s="142">
        <f t="shared" si="712"/>
        <v>0</v>
      </c>
      <c r="BO593" s="142">
        <f t="shared" si="712"/>
        <v>0</v>
      </c>
      <c r="BP593" s="142">
        <f t="shared" si="712"/>
        <v>0</v>
      </c>
      <c r="BQ593" s="142">
        <f t="shared" si="712"/>
        <v>0</v>
      </c>
      <c r="BR593" s="142">
        <f t="shared" si="712"/>
        <v>0</v>
      </c>
      <c r="BS593" s="142">
        <f t="shared" si="712"/>
        <v>0</v>
      </c>
      <c r="BT593" s="142">
        <f t="shared" si="712"/>
        <v>0</v>
      </c>
      <c r="BU593" s="142">
        <f t="shared" si="712"/>
        <v>0</v>
      </c>
      <c r="BV593" s="142">
        <f t="shared" si="712"/>
        <v>0</v>
      </c>
      <c r="BW593" s="142">
        <f t="shared" si="712"/>
        <v>0</v>
      </c>
      <c r="BX593" s="142">
        <f t="shared" si="712"/>
        <v>0</v>
      </c>
      <c r="BY593" s="142">
        <f t="shared" si="712"/>
        <v>0</v>
      </c>
      <c r="BZ593" s="142">
        <f t="shared" si="712"/>
        <v>0</v>
      </c>
      <c r="CA593" s="142">
        <f t="shared" si="712"/>
        <v>0</v>
      </c>
      <c r="CB593" s="142">
        <f t="shared" si="712"/>
        <v>1000</v>
      </c>
      <c r="CC593" s="142">
        <f t="shared" si="712"/>
        <v>0</v>
      </c>
      <c r="CD593" s="142">
        <f t="shared" si="712"/>
        <v>0</v>
      </c>
      <c r="CE593" s="142">
        <f t="shared" si="712"/>
        <v>0</v>
      </c>
      <c r="CF593" s="142">
        <f t="shared" si="712"/>
        <v>0</v>
      </c>
      <c r="CG593" s="142">
        <f t="shared" si="712"/>
        <v>0</v>
      </c>
      <c r="CH593" s="142">
        <f t="shared" si="712"/>
        <v>0</v>
      </c>
      <c r="CI593" s="142">
        <f t="shared" si="712"/>
        <v>0</v>
      </c>
      <c r="CJ593" s="142">
        <f t="shared" si="712"/>
        <v>0</v>
      </c>
      <c r="CK593" s="142">
        <f t="shared" si="712"/>
        <v>0</v>
      </c>
    </row>
    <row r="594" spans="2:89" x14ac:dyDescent="0.2">
      <c r="B594" s="144" t="str">
        <f t="shared" si="667"/>
        <v>204. Mixto o Dotal</v>
      </c>
      <c r="C594" s="129">
        <v>0</v>
      </c>
      <c r="D594" s="129">
        <v>0</v>
      </c>
      <c r="E594" s="129">
        <v>0</v>
      </c>
      <c r="F594" s="129">
        <v>0</v>
      </c>
      <c r="G594" s="129">
        <v>0</v>
      </c>
      <c r="H594" s="129">
        <v>0</v>
      </c>
      <c r="I594" s="129">
        <v>0</v>
      </c>
      <c r="J594" s="129">
        <v>0</v>
      </c>
      <c r="K594" s="129">
        <v>0</v>
      </c>
      <c r="L594" s="129">
        <v>0</v>
      </c>
      <c r="M594" s="129">
        <v>0</v>
      </c>
      <c r="N594" s="129">
        <v>0</v>
      </c>
      <c r="O594" s="129">
        <v>0</v>
      </c>
      <c r="P594" s="129">
        <v>0</v>
      </c>
      <c r="Q594" s="129">
        <v>0</v>
      </c>
      <c r="R594" s="129">
        <v>0</v>
      </c>
      <c r="S594" s="129">
        <v>0</v>
      </c>
      <c r="T594" s="129">
        <v>0</v>
      </c>
      <c r="U594" s="129">
        <v>0</v>
      </c>
      <c r="V594" s="129">
        <v>0</v>
      </c>
      <c r="W594" s="129">
        <v>0</v>
      </c>
      <c r="X594" s="129">
        <v>0</v>
      </c>
      <c r="Y594" s="129">
        <v>0</v>
      </c>
      <c r="Z594" s="129">
        <v>0</v>
      </c>
      <c r="AA594" s="129">
        <v>0</v>
      </c>
      <c r="AB594" s="129">
        <v>0</v>
      </c>
      <c r="AC594" s="129">
        <v>0</v>
      </c>
      <c r="AD594" s="129">
        <v>0</v>
      </c>
      <c r="AE594" s="129">
        <v>0</v>
      </c>
      <c r="AF594" s="129">
        <v>0</v>
      </c>
      <c r="AG594" s="129">
        <v>0</v>
      </c>
      <c r="AH594" s="129">
        <v>0</v>
      </c>
      <c r="AI594" s="129">
        <v>0</v>
      </c>
      <c r="AJ594" s="129">
        <v>0</v>
      </c>
      <c r="AK594" s="129">
        <v>0</v>
      </c>
      <c r="AL594" s="129"/>
      <c r="AM594" s="129"/>
      <c r="AN594" s="129"/>
      <c r="AO594" s="129"/>
      <c r="AP594" s="129"/>
      <c r="AQ594" s="117">
        <f t="shared" si="711"/>
        <v>0</v>
      </c>
      <c r="AS594" s="228" t="s">
        <v>729</v>
      </c>
      <c r="AT594" s="215" t="s">
        <v>594</v>
      </c>
      <c r="AU594" s="129">
        <f>AS628</f>
        <v>540</v>
      </c>
      <c r="AW594" s="142">
        <f t="shared" si="713"/>
        <v>0</v>
      </c>
      <c r="AX594" s="142">
        <f t="shared" si="712"/>
        <v>0</v>
      </c>
      <c r="AY594" s="142">
        <f t="shared" si="712"/>
        <v>0</v>
      </c>
      <c r="AZ594" s="142">
        <f t="shared" si="712"/>
        <v>0</v>
      </c>
      <c r="BA594" s="142">
        <f t="shared" si="712"/>
        <v>0</v>
      </c>
      <c r="BB594" s="142">
        <f t="shared" si="712"/>
        <v>0</v>
      </c>
      <c r="BC594" s="142">
        <f t="shared" si="712"/>
        <v>0</v>
      </c>
      <c r="BD594" s="142">
        <f t="shared" si="712"/>
        <v>0</v>
      </c>
      <c r="BE594" s="142">
        <f t="shared" si="712"/>
        <v>0</v>
      </c>
      <c r="BF594" s="142">
        <f t="shared" si="712"/>
        <v>0</v>
      </c>
      <c r="BG594" s="142">
        <f t="shared" si="712"/>
        <v>0</v>
      </c>
      <c r="BH594" s="142">
        <f t="shared" si="712"/>
        <v>0</v>
      </c>
      <c r="BI594" s="142">
        <f t="shared" si="712"/>
        <v>0</v>
      </c>
      <c r="BJ594" s="142">
        <f t="shared" si="712"/>
        <v>0</v>
      </c>
      <c r="BK594" s="142">
        <f t="shared" si="712"/>
        <v>0</v>
      </c>
      <c r="BL594" s="142">
        <f t="shared" si="712"/>
        <v>0</v>
      </c>
      <c r="BM594" s="142">
        <f t="shared" si="712"/>
        <v>0</v>
      </c>
      <c r="BN594" s="142">
        <f t="shared" si="712"/>
        <v>0</v>
      </c>
      <c r="BO594" s="142">
        <f t="shared" si="712"/>
        <v>0</v>
      </c>
      <c r="BP594" s="142">
        <f t="shared" si="712"/>
        <v>0</v>
      </c>
      <c r="BQ594" s="142">
        <f t="shared" si="712"/>
        <v>0</v>
      </c>
      <c r="BR594" s="142">
        <f t="shared" si="712"/>
        <v>0</v>
      </c>
      <c r="BS594" s="142">
        <f t="shared" si="712"/>
        <v>0</v>
      </c>
      <c r="BT594" s="142">
        <f t="shared" si="712"/>
        <v>0</v>
      </c>
      <c r="BU594" s="142">
        <f t="shared" si="712"/>
        <v>0</v>
      </c>
      <c r="BV594" s="142">
        <f t="shared" si="712"/>
        <v>0</v>
      </c>
      <c r="BW594" s="142">
        <f t="shared" si="712"/>
        <v>0</v>
      </c>
      <c r="BX594" s="142">
        <f t="shared" si="712"/>
        <v>0</v>
      </c>
      <c r="BY594" s="142">
        <f t="shared" si="712"/>
        <v>0</v>
      </c>
      <c r="BZ594" s="142">
        <f t="shared" si="712"/>
        <v>0</v>
      </c>
      <c r="CA594" s="142">
        <f t="shared" si="712"/>
        <v>0</v>
      </c>
      <c r="CB594" s="142">
        <f t="shared" si="712"/>
        <v>0</v>
      </c>
      <c r="CC594" s="142">
        <f t="shared" si="712"/>
        <v>0</v>
      </c>
      <c r="CD594" s="142">
        <f t="shared" si="712"/>
        <v>0</v>
      </c>
      <c r="CE594" s="142">
        <f t="shared" si="712"/>
        <v>0</v>
      </c>
      <c r="CF594" s="142">
        <f t="shared" si="712"/>
        <v>0</v>
      </c>
      <c r="CG594" s="142">
        <f t="shared" si="712"/>
        <v>0</v>
      </c>
      <c r="CH594" s="142">
        <f t="shared" si="712"/>
        <v>0</v>
      </c>
      <c r="CI594" s="142">
        <f t="shared" si="712"/>
        <v>0</v>
      </c>
      <c r="CJ594" s="142">
        <f t="shared" si="712"/>
        <v>0</v>
      </c>
      <c r="CK594" s="142">
        <f t="shared" si="712"/>
        <v>0</v>
      </c>
    </row>
    <row r="595" spans="2:89" x14ac:dyDescent="0.2">
      <c r="B595" s="144" t="str">
        <f t="shared" si="667"/>
        <v>205. Rentas Privadas y Otras Rentas</v>
      </c>
      <c r="C595" s="129">
        <v>0</v>
      </c>
      <c r="D595" s="129">
        <v>0</v>
      </c>
      <c r="E595" s="129">
        <v>0</v>
      </c>
      <c r="F595" s="129">
        <v>0</v>
      </c>
      <c r="G595" s="129">
        <v>0</v>
      </c>
      <c r="H595" s="129">
        <v>0</v>
      </c>
      <c r="I595" s="129">
        <v>0</v>
      </c>
      <c r="J595" s="129">
        <v>0</v>
      </c>
      <c r="K595" s="129">
        <v>0</v>
      </c>
      <c r="L595" s="129">
        <v>0</v>
      </c>
      <c r="M595" s="129">
        <v>0</v>
      </c>
      <c r="N595" s="129">
        <v>0</v>
      </c>
      <c r="O595" s="129">
        <v>0</v>
      </c>
      <c r="P595" s="129">
        <v>0</v>
      </c>
      <c r="Q595" s="129">
        <v>0</v>
      </c>
      <c r="R595" s="129">
        <v>0</v>
      </c>
      <c r="S595" s="129">
        <v>0</v>
      </c>
      <c r="T595" s="129">
        <v>0</v>
      </c>
      <c r="U595" s="129">
        <v>0</v>
      </c>
      <c r="V595" s="129">
        <v>0</v>
      </c>
      <c r="W595" s="129">
        <v>0</v>
      </c>
      <c r="X595" s="129">
        <v>0</v>
      </c>
      <c r="Y595" s="129">
        <v>0</v>
      </c>
      <c r="Z595" s="129">
        <v>0</v>
      </c>
      <c r="AA595" s="129">
        <v>0</v>
      </c>
      <c r="AB595" s="129">
        <v>0</v>
      </c>
      <c r="AC595" s="129">
        <v>0</v>
      </c>
      <c r="AD595" s="129">
        <v>0</v>
      </c>
      <c r="AE595" s="129">
        <v>0</v>
      </c>
      <c r="AF595" s="129">
        <v>0</v>
      </c>
      <c r="AG595" s="129">
        <v>0</v>
      </c>
      <c r="AH595" s="129">
        <v>0</v>
      </c>
      <c r="AI595" s="129">
        <v>0</v>
      </c>
      <c r="AJ595" s="129">
        <v>0</v>
      </c>
      <c r="AK595" s="129">
        <v>0</v>
      </c>
      <c r="AL595" s="129"/>
      <c r="AM595" s="129"/>
      <c r="AN595" s="129"/>
      <c r="AO595" s="129"/>
      <c r="AP595" s="129"/>
      <c r="AQ595" s="117">
        <f t="shared" si="711"/>
        <v>0</v>
      </c>
      <c r="AS595" s="228" t="s">
        <v>729</v>
      </c>
      <c r="AT595" s="183" t="s">
        <v>606</v>
      </c>
      <c r="AU595" s="129">
        <f>SUM(AS623,AS629)</f>
        <v>62336</v>
      </c>
      <c r="AW595" s="142">
        <f t="shared" si="713"/>
        <v>0</v>
      </c>
      <c r="AX595" s="142">
        <f t="shared" si="712"/>
        <v>0</v>
      </c>
      <c r="AY595" s="142">
        <f t="shared" si="712"/>
        <v>0</v>
      </c>
      <c r="AZ595" s="142">
        <f t="shared" si="712"/>
        <v>0</v>
      </c>
      <c r="BA595" s="142">
        <f t="shared" si="712"/>
        <v>0</v>
      </c>
      <c r="BB595" s="142">
        <f t="shared" si="712"/>
        <v>0</v>
      </c>
      <c r="BC595" s="142">
        <f t="shared" si="712"/>
        <v>0</v>
      </c>
      <c r="BD595" s="142">
        <f t="shared" si="712"/>
        <v>0</v>
      </c>
      <c r="BE595" s="142">
        <f t="shared" si="712"/>
        <v>0</v>
      </c>
      <c r="BF595" s="142">
        <f t="shared" si="712"/>
        <v>0</v>
      </c>
      <c r="BG595" s="142">
        <f t="shared" si="712"/>
        <v>0</v>
      </c>
      <c r="BH595" s="142">
        <f t="shared" si="712"/>
        <v>0</v>
      </c>
      <c r="BI595" s="142">
        <f t="shared" si="712"/>
        <v>0</v>
      </c>
      <c r="BJ595" s="142">
        <f t="shared" si="712"/>
        <v>0</v>
      </c>
      <c r="BK595" s="142">
        <f t="shared" si="712"/>
        <v>0</v>
      </c>
      <c r="BL595" s="142">
        <f t="shared" si="712"/>
        <v>0</v>
      </c>
      <c r="BM595" s="142">
        <f t="shared" si="712"/>
        <v>0</v>
      </c>
      <c r="BN595" s="142">
        <f t="shared" si="712"/>
        <v>0</v>
      </c>
      <c r="BO595" s="142">
        <f t="shared" si="712"/>
        <v>0</v>
      </c>
      <c r="BP595" s="142">
        <f t="shared" si="712"/>
        <v>0</v>
      </c>
      <c r="BQ595" s="142">
        <f t="shared" si="712"/>
        <v>0</v>
      </c>
      <c r="BR595" s="142">
        <f t="shared" si="712"/>
        <v>0</v>
      </c>
      <c r="BS595" s="142">
        <f t="shared" si="712"/>
        <v>0</v>
      </c>
      <c r="BT595" s="142">
        <f t="shared" si="712"/>
        <v>0</v>
      </c>
      <c r="BU595" s="142">
        <f t="shared" si="712"/>
        <v>0</v>
      </c>
      <c r="BV595" s="142">
        <f t="shared" si="712"/>
        <v>0</v>
      </c>
      <c r="BW595" s="142">
        <f t="shared" si="712"/>
        <v>1000</v>
      </c>
      <c r="BX595" s="142">
        <f t="shared" si="712"/>
        <v>0</v>
      </c>
      <c r="BY595" s="142">
        <f t="shared" si="712"/>
        <v>0</v>
      </c>
      <c r="BZ595" s="142">
        <f t="shared" si="712"/>
        <v>0</v>
      </c>
      <c r="CA595" s="142">
        <f t="shared" si="712"/>
        <v>0</v>
      </c>
      <c r="CB595" s="142">
        <f t="shared" si="712"/>
        <v>0</v>
      </c>
      <c r="CC595" s="142">
        <f t="shared" si="712"/>
        <v>0</v>
      </c>
      <c r="CD595" s="142">
        <f t="shared" si="712"/>
        <v>0</v>
      </c>
      <c r="CE595" s="142">
        <f t="shared" si="712"/>
        <v>0</v>
      </c>
      <c r="CF595" s="142">
        <f t="shared" si="712"/>
        <v>0</v>
      </c>
      <c r="CG595" s="142">
        <f t="shared" si="712"/>
        <v>0</v>
      </c>
      <c r="CH595" s="142">
        <f t="shared" si="712"/>
        <v>0</v>
      </c>
      <c r="CI595" s="142">
        <f t="shared" si="712"/>
        <v>0</v>
      </c>
      <c r="CJ595" s="142">
        <f t="shared" si="712"/>
        <v>0</v>
      </c>
      <c r="CK595" s="142">
        <f t="shared" si="712"/>
        <v>1000</v>
      </c>
    </row>
    <row r="596" spans="2:89" x14ac:dyDescent="0.2">
      <c r="B596" s="144" t="str">
        <f t="shared" si="667"/>
        <v>206. Dotal puro o Capital Diferido</v>
      </c>
      <c r="C596" s="129">
        <v>0</v>
      </c>
      <c r="D596" s="129">
        <v>0</v>
      </c>
      <c r="E596" s="129">
        <v>0</v>
      </c>
      <c r="F596" s="129">
        <v>0</v>
      </c>
      <c r="G596" s="129">
        <v>8</v>
      </c>
      <c r="H596" s="129">
        <v>0</v>
      </c>
      <c r="I596" s="129">
        <v>0</v>
      </c>
      <c r="J596" s="129">
        <v>0</v>
      </c>
      <c r="K596" s="129">
        <v>0</v>
      </c>
      <c r="L596" s="129">
        <v>0</v>
      </c>
      <c r="M596" s="129">
        <v>0</v>
      </c>
      <c r="N596" s="129">
        <v>0</v>
      </c>
      <c r="O596" s="129">
        <v>0</v>
      </c>
      <c r="P596" s="129">
        <v>0</v>
      </c>
      <c r="Q596" s="129">
        <v>0</v>
      </c>
      <c r="R596" s="129">
        <v>0</v>
      </c>
      <c r="S596" s="129">
        <v>0</v>
      </c>
      <c r="T596" s="129">
        <v>0</v>
      </c>
      <c r="U596" s="129">
        <v>0</v>
      </c>
      <c r="V596" s="129">
        <v>0</v>
      </c>
      <c r="W596" s="129">
        <v>0</v>
      </c>
      <c r="X596" s="129">
        <v>0</v>
      </c>
      <c r="Y596" s="129">
        <v>0</v>
      </c>
      <c r="Z596" s="129">
        <v>0</v>
      </c>
      <c r="AA596" s="129">
        <v>0</v>
      </c>
      <c r="AB596" s="129">
        <v>0</v>
      </c>
      <c r="AC596" s="129">
        <v>0</v>
      </c>
      <c r="AD596" s="129">
        <v>0</v>
      </c>
      <c r="AE596" s="129">
        <v>0</v>
      </c>
      <c r="AF596" s="129">
        <v>0</v>
      </c>
      <c r="AG596" s="129">
        <v>0</v>
      </c>
      <c r="AH596" s="129">
        <v>0</v>
      </c>
      <c r="AI596" s="129">
        <v>0</v>
      </c>
      <c r="AJ596" s="129">
        <v>0</v>
      </c>
      <c r="AK596" s="129">
        <v>0</v>
      </c>
      <c r="AL596" s="129"/>
      <c r="AM596" s="129"/>
      <c r="AN596" s="129"/>
      <c r="AO596" s="129"/>
      <c r="AP596" s="129"/>
      <c r="AQ596" s="117">
        <f t="shared" si="711"/>
        <v>8</v>
      </c>
      <c r="AS596" s="228">
        <v>4</v>
      </c>
      <c r="AT596" s="216" t="s">
        <v>284</v>
      </c>
      <c r="AU596" s="187">
        <f>SUM(AU575,AU581:AU591,AU595)</f>
        <v>4390993</v>
      </c>
      <c r="AW596" s="142">
        <f t="shared" si="713"/>
        <v>0</v>
      </c>
      <c r="AX596" s="142">
        <f t="shared" si="712"/>
        <v>0</v>
      </c>
      <c r="AY596" s="142">
        <f t="shared" si="712"/>
        <v>0</v>
      </c>
      <c r="AZ596" s="142">
        <f t="shared" si="712"/>
        <v>0</v>
      </c>
      <c r="BA596" s="142">
        <f t="shared" si="712"/>
        <v>0</v>
      </c>
      <c r="BB596" s="142">
        <f t="shared" si="712"/>
        <v>0</v>
      </c>
      <c r="BC596" s="142">
        <f t="shared" si="712"/>
        <v>0</v>
      </c>
      <c r="BD596" s="142">
        <f t="shared" si="712"/>
        <v>0</v>
      </c>
      <c r="BE596" s="142">
        <f t="shared" si="712"/>
        <v>0</v>
      </c>
      <c r="BF596" s="142">
        <f t="shared" si="712"/>
        <v>0</v>
      </c>
      <c r="BG596" s="142">
        <f t="shared" si="712"/>
        <v>0</v>
      </c>
      <c r="BH596" s="142">
        <f t="shared" si="712"/>
        <v>0</v>
      </c>
      <c r="BI596" s="142">
        <f t="shared" si="712"/>
        <v>0</v>
      </c>
      <c r="BJ596" s="142">
        <f t="shared" si="712"/>
        <v>0</v>
      </c>
      <c r="BK596" s="142">
        <f t="shared" si="712"/>
        <v>0</v>
      </c>
      <c r="BL596" s="142">
        <f t="shared" si="712"/>
        <v>0</v>
      </c>
      <c r="BM596" s="142">
        <f t="shared" si="712"/>
        <v>0</v>
      </c>
      <c r="BN596" s="142">
        <f t="shared" si="712"/>
        <v>0</v>
      </c>
      <c r="BO596" s="142">
        <f t="shared" si="712"/>
        <v>0</v>
      </c>
      <c r="BP596" s="142">
        <f t="shared" si="712"/>
        <v>0</v>
      </c>
      <c r="BQ596" s="142">
        <f t="shared" si="712"/>
        <v>0</v>
      </c>
      <c r="BR596" s="142">
        <f t="shared" si="712"/>
        <v>0</v>
      </c>
      <c r="BS596" s="142">
        <f t="shared" si="712"/>
        <v>0</v>
      </c>
      <c r="BT596" s="142">
        <f t="shared" si="712"/>
        <v>0</v>
      </c>
      <c r="BU596" s="142">
        <f t="shared" si="712"/>
        <v>0</v>
      </c>
      <c r="BV596" s="142">
        <f t="shared" si="712"/>
        <v>0</v>
      </c>
      <c r="BW596" s="142">
        <f t="shared" si="712"/>
        <v>0</v>
      </c>
      <c r="BX596" s="142">
        <f t="shared" si="712"/>
        <v>0</v>
      </c>
      <c r="BY596" s="142">
        <f t="shared" si="712"/>
        <v>0</v>
      </c>
      <c r="BZ596" s="142">
        <f t="shared" si="712"/>
        <v>0</v>
      </c>
      <c r="CA596" s="142">
        <f t="shared" si="712"/>
        <v>0</v>
      </c>
      <c r="CB596" s="142">
        <f t="shared" si="712"/>
        <v>0</v>
      </c>
      <c r="CC596" s="142">
        <f t="shared" si="712"/>
        <v>0</v>
      </c>
      <c r="CD596" s="142">
        <f t="shared" si="712"/>
        <v>0</v>
      </c>
      <c r="CE596" s="142">
        <f t="shared" si="712"/>
        <v>0</v>
      </c>
      <c r="CF596" s="142">
        <f t="shared" si="712"/>
        <v>0</v>
      </c>
      <c r="CG596" s="142">
        <f t="shared" si="712"/>
        <v>0</v>
      </c>
      <c r="CH596" s="142">
        <f t="shared" si="712"/>
        <v>0</v>
      </c>
      <c r="CI596" s="142">
        <f t="shared" si="712"/>
        <v>0</v>
      </c>
      <c r="CJ596" s="142">
        <f t="shared" si="712"/>
        <v>0</v>
      </c>
      <c r="CK596" s="142">
        <f t="shared" si="712"/>
        <v>0</v>
      </c>
    </row>
    <row r="597" spans="2:89" x14ac:dyDescent="0.2">
      <c r="B597" s="144" t="str">
        <f t="shared" si="667"/>
        <v>207. Protección Familiar</v>
      </c>
      <c r="C597" s="129">
        <v>0</v>
      </c>
      <c r="D597" s="129">
        <v>0</v>
      </c>
      <c r="E597" s="129">
        <v>0</v>
      </c>
      <c r="F597" s="129">
        <v>0</v>
      </c>
      <c r="G597" s="129">
        <v>0</v>
      </c>
      <c r="H597" s="129">
        <v>0</v>
      </c>
      <c r="I597" s="129">
        <v>0</v>
      </c>
      <c r="J597" s="129">
        <v>0</v>
      </c>
      <c r="K597" s="129">
        <v>0</v>
      </c>
      <c r="L597" s="129">
        <v>97</v>
      </c>
      <c r="M597" s="129">
        <v>0</v>
      </c>
      <c r="N597" s="129">
        <v>0</v>
      </c>
      <c r="O597" s="129">
        <v>0</v>
      </c>
      <c r="P597" s="129">
        <v>0</v>
      </c>
      <c r="Q597" s="129">
        <v>0</v>
      </c>
      <c r="R597" s="129">
        <v>1</v>
      </c>
      <c r="S597" s="129">
        <v>0</v>
      </c>
      <c r="T597" s="129">
        <v>0</v>
      </c>
      <c r="U597" s="129">
        <v>0</v>
      </c>
      <c r="V597" s="129">
        <v>0</v>
      </c>
      <c r="W597" s="129">
        <v>0</v>
      </c>
      <c r="X597" s="129">
        <v>0</v>
      </c>
      <c r="Y597" s="129">
        <v>0</v>
      </c>
      <c r="Z597" s="129">
        <v>0</v>
      </c>
      <c r="AA597" s="129">
        <v>8</v>
      </c>
      <c r="AB597" s="129">
        <v>0</v>
      </c>
      <c r="AC597" s="129">
        <v>0</v>
      </c>
      <c r="AD597" s="129">
        <v>0</v>
      </c>
      <c r="AE597" s="129">
        <v>0</v>
      </c>
      <c r="AF597" s="129">
        <v>0</v>
      </c>
      <c r="AG597" s="129">
        <v>0</v>
      </c>
      <c r="AH597" s="129">
        <v>0</v>
      </c>
      <c r="AI597" s="129">
        <v>0</v>
      </c>
      <c r="AJ597" s="129">
        <v>57</v>
      </c>
      <c r="AK597" s="129">
        <v>0</v>
      </c>
      <c r="AL597" s="129"/>
      <c r="AM597" s="129"/>
      <c r="AN597" s="129"/>
      <c r="AO597" s="129"/>
      <c r="AP597" s="129"/>
      <c r="AQ597" s="117">
        <f t="shared" si="711"/>
        <v>163</v>
      </c>
      <c r="AS597" s="228">
        <v>15</v>
      </c>
      <c r="AU597" s="148"/>
      <c r="AW597" s="142">
        <f t="shared" si="713"/>
        <v>0</v>
      </c>
      <c r="AX597" s="142">
        <f t="shared" si="712"/>
        <v>0</v>
      </c>
      <c r="AY597" s="142">
        <f t="shared" si="712"/>
        <v>0</v>
      </c>
      <c r="AZ597" s="142">
        <f t="shared" si="712"/>
        <v>0</v>
      </c>
      <c r="BA597" s="142">
        <f t="shared" si="712"/>
        <v>0</v>
      </c>
      <c r="BB597" s="142">
        <f t="shared" si="712"/>
        <v>0</v>
      </c>
      <c r="BC597" s="142">
        <f t="shared" si="712"/>
        <v>0</v>
      </c>
      <c r="BD597" s="142">
        <f t="shared" si="712"/>
        <v>0</v>
      </c>
      <c r="BE597" s="142">
        <f t="shared" si="712"/>
        <v>0</v>
      </c>
      <c r="BF597" s="142">
        <f t="shared" si="712"/>
        <v>0</v>
      </c>
      <c r="BG597" s="142">
        <f t="shared" si="712"/>
        <v>0</v>
      </c>
      <c r="BH597" s="142">
        <f t="shared" si="712"/>
        <v>0</v>
      </c>
      <c r="BI597" s="142">
        <f t="shared" si="712"/>
        <v>0</v>
      </c>
      <c r="BJ597" s="142">
        <f t="shared" si="712"/>
        <v>0</v>
      </c>
      <c r="BK597" s="142">
        <f t="shared" si="712"/>
        <v>0</v>
      </c>
      <c r="BL597" s="142">
        <f t="shared" si="712"/>
        <v>0</v>
      </c>
      <c r="BM597" s="142">
        <f t="shared" ref="BM597:BM605" si="714">IF(AND(S532=0,S597=0),0,IF(ISERROR(S532/S597),1000,0))</f>
        <v>0</v>
      </c>
      <c r="BN597" s="142">
        <f t="shared" ref="BN597:BN605" si="715">IF(AND(T532=0,T597=0),0,IF(ISERROR(T532/T597),1000,0))</f>
        <v>0</v>
      </c>
      <c r="BO597" s="142">
        <f t="shared" ref="BO597:BO605" si="716">IF(AND(U532=0,U597=0),0,IF(ISERROR(U532/U597),1000,0))</f>
        <v>0</v>
      </c>
      <c r="BP597" s="142">
        <f t="shared" ref="BP597:BP605" si="717">IF(AND(V532=0,V597=0),0,IF(ISERROR(V532/V597),1000,0))</f>
        <v>0</v>
      </c>
      <c r="BQ597" s="142">
        <f t="shared" ref="BQ597:BQ605" si="718">IF(AND(W532=0,W597=0),0,IF(ISERROR(W532/W597),1000,0))</f>
        <v>0</v>
      </c>
      <c r="BR597" s="142">
        <f t="shared" ref="BR597:BR605" si="719">IF(AND(X532=0,X597=0),0,IF(ISERROR(X532/X597),1000,0))</f>
        <v>0</v>
      </c>
      <c r="BS597" s="142">
        <f t="shared" ref="BS597:BS605" si="720">IF(AND(Y532=0,Y597=0),0,IF(ISERROR(Y532/Y597),1000,0))</f>
        <v>0</v>
      </c>
      <c r="BT597" s="142">
        <f t="shared" ref="BT597:BT605" si="721">IF(AND(Z532=0,Z597=0),0,IF(ISERROR(Z532/Z597),1000,0))</f>
        <v>0</v>
      </c>
      <c r="BU597" s="142">
        <f t="shared" ref="BU597:BU605" si="722">IF(AND(AA532=0,AA597=0),0,IF(ISERROR(AA532/AA597),1000,0))</f>
        <v>0</v>
      </c>
      <c r="BV597" s="142">
        <f t="shared" ref="BV597:BV605" si="723">IF(AND(AB532=0,AB597=0),0,IF(ISERROR(AB532/AB597),1000,0))</f>
        <v>0</v>
      </c>
      <c r="BW597" s="142">
        <f t="shared" ref="BW597:BW605" si="724">IF(AND(AC532=0,AC597=0),0,IF(ISERROR(AC532/AC597),1000,0))</f>
        <v>0</v>
      </c>
      <c r="BX597" s="142">
        <f t="shared" ref="BX597:BX605" si="725">IF(AND(AD532=0,AD597=0),0,IF(ISERROR(AD532/AD597),1000,0))</f>
        <v>0</v>
      </c>
      <c r="BY597" s="142">
        <f t="shared" ref="BY597:BY605" si="726">IF(AND(AE532=0,AE597=0),0,IF(ISERROR(AE532/AE597),1000,0))</f>
        <v>0</v>
      </c>
      <c r="BZ597" s="142">
        <f t="shared" ref="BZ597:BZ605" si="727">IF(AND(AF532=0,AF597=0),0,IF(ISERROR(AF532/AF597),1000,0))</f>
        <v>0</v>
      </c>
      <c r="CA597" s="142">
        <f t="shared" ref="CA597:CA605" si="728">IF(AND(AG532=0,AG597=0),0,IF(ISERROR(AG532/AG597),1000,0))</f>
        <v>0</v>
      </c>
      <c r="CB597" s="142">
        <f t="shared" ref="CB597:CB605" si="729">IF(AND(AH532=0,AH597=0),0,IF(ISERROR(AH532/AH597),1000,0))</f>
        <v>0</v>
      </c>
      <c r="CC597" s="142">
        <f t="shared" ref="CC597:CC605" si="730">IF(AND(AI532=0,AI597=0),0,IF(ISERROR(AI532/AI597),1000,0))</f>
        <v>1000</v>
      </c>
      <c r="CD597" s="142">
        <f t="shared" ref="CD597:CD605" si="731">IF(AND(AJ532=0,AJ597=0),0,IF(ISERROR(AJ532/AJ597),1000,0))</f>
        <v>0</v>
      </c>
      <c r="CE597" s="142">
        <f t="shared" ref="CE597:CE605" si="732">IF(AND(AK532=0,AK597=0),0,IF(ISERROR(AK532/AK597),1000,0))</f>
        <v>0</v>
      </c>
      <c r="CF597" s="142">
        <f t="shared" ref="CF597:CF605" si="733">IF(AND(AL532=0,AL597=0),0,IF(ISERROR(AL532/AL597),1000,0))</f>
        <v>0</v>
      </c>
      <c r="CG597" s="142">
        <f t="shared" ref="CG597:CG605" si="734">IF(AND(AM532=0,AM597=0),0,IF(ISERROR(AM532/AM597),1000,0))</f>
        <v>0</v>
      </c>
      <c r="CH597" s="142">
        <f t="shared" ref="CH597:CH605" si="735">IF(AND(AN532=0,AN597=0),0,IF(ISERROR(AN532/AN597),1000,0))</f>
        <v>0</v>
      </c>
      <c r="CI597" s="142">
        <f t="shared" ref="CI597:CI605" si="736">IF(AND(AO532=0,AO597=0),0,IF(ISERROR(AO532/AO597),1000,0))</f>
        <v>0</v>
      </c>
      <c r="CJ597" s="142">
        <f t="shared" ref="CJ597:CJ605" si="737">IF(AND(AP532=0,AP597=0),0,IF(ISERROR(AP532/AP597),1000,0))</f>
        <v>0</v>
      </c>
      <c r="CK597" s="142">
        <f t="shared" ref="CK597:CK605" si="738">IF(AND(AQ532=0,AQ597=0),0,IF(ISERROR(AQ532/AQ597),1000,0))</f>
        <v>0</v>
      </c>
    </row>
    <row r="598" spans="2:89" x14ac:dyDescent="0.2">
      <c r="B598" s="143" t="str">
        <f t="shared" si="667"/>
        <v>208. Incapacidad o Invalidez</v>
      </c>
      <c r="C598" s="129">
        <v>0</v>
      </c>
      <c r="D598" s="129">
        <v>0</v>
      </c>
      <c r="E598" s="129">
        <v>0</v>
      </c>
      <c r="F598" s="129">
        <v>0</v>
      </c>
      <c r="G598" s="129">
        <v>38</v>
      </c>
      <c r="H598" s="129">
        <v>0</v>
      </c>
      <c r="I598" s="129">
        <v>1</v>
      </c>
      <c r="J598" s="129">
        <v>3</v>
      </c>
      <c r="K598" s="129">
        <v>0</v>
      </c>
      <c r="L598" s="129">
        <v>113</v>
      </c>
      <c r="M598" s="129">
        <v>0</v>
      </c>
      <c r="N598" s="129">
        <v>0</v>
      </c>
      <c r="O598" s="129">
        <v>0</v>
      </c>
      <c r="P598" s="129">
        <v>0</v>
      </c>
      <c r="Q598" s="129">
        <v>0</v>
      </c>
      <c r="R598" s="129">
        <v>4</v>
      </c>
      <c r="S598" s="129">
        <v>0</v>
      </c>
      <c r="T598" s="129">
        <v>0</v>
      </c>
      <c r="U598" s="129">
        <v>38</v>
      </c>
      <c r="V598" s="129">
        <v>0</v>
      </c>
      <c r="W598" s="129">
        <v>0</v>
      </c>
      <c r="X598" s="129">
        <v>0</v>
      </c>
      <c r="Y598" s="129">
        <v>0</v>
      </c>
      <c r="Z598" s="129">
        <v>48</v>
      </c>
      <c r="AA598" s="129">
        <v>0</v>
      </c>
      <c r="AB598" s="129">
        <v>0</v>
      </c>
      <c r="AC598" s="129">
        <v>0</v>
      </c>
      <c r="AD598" s="129">
        <v>0</v>
      </c>
      <c r="AE598" s="129">
        <v>0</v>
      </c>
      <c r="AF598" s="129">
        <v>0</v>
      </c>
      <c r="AG598" s="129">
        <v>2</v>
      </c>
      <c r="AH598" s="129">
        <v>45</v>
      </c>
      <c r="AI598" s="129">
        <v>4</v>
      </c>
      <c r="AJ598" s="129">
        <v>4</v>
      </c>
      <c r="AK598" s="129">
        <v>18</v>
      </c>
      <c r="AL598" s="129"/>
      <c r="AM598" s="129"/>
      <c r="AN598" s="129"/>
      <c r="AO598" s="129"/>
      <c r="AP598" s="129"/>
      <c r="AQ598" s="117">
        <f t="shared" si="711"/>
        <v>318</v>
      </c>
      <c r="AS598" s="228">
        <v>558</v>
      </c>
      <c r="AU598" s="148"/>
      <c r="AW598" s="142">
        <f t="shared" si="713"/>
        <v>0</v>
      </c>
      <c r="AX598" s="142">
        <f t="shared" ref="AX598:AX605" si="739">IF(AND(D533=0,D598=0),0,IF(ISERROR(D533/D598),1000,0))</f>
        <v>0</v>
      </c>
      <c r="AY598" s="142">
        <f t="shared" ref="AY598:AY605" si="740">IF(AND(E533=0,E598=0),0,IF(ISERROR(E533/E598),1000,0))</f>
        <v>0</v>
      </c>
      <c r="AZ598" s="142">
        <f t="shared" ref="AZ598:AZ605" si="741">IF(AND(F533=0,F598=0),0,IF(ISERROR(F533/F598),1000,0))</f>
        <v>1000</v>
      </c>
      <c r="BA598" s="142">
        <f t="shared" ref="BA598:BA605" si="742">IF(AND(G533=0,G598=0),0,IF(ISERROR(G533/G598),1000,0))</f>
        <v>0</v>
      </c>
      <c r="BB598" s="142">
        <f t="shared" ref="BB598:BB605" si="743">IF(AND(H533=0,H598=0),0,IF(ISERROR(H533/H598),1000,0))</f>
        <v>0</v>
      </c>
      <c r="BC598" s="142">
        <f t="shared" ref="BC598:BC605" si="744">IF(AND(I533=0,I598=0),0,IF(ISERROR(I533/I598),1000,0))</f>
        <v>0</v>
      </c>
      <c r="BD598" s="142">
        <f t="shared" ref="BD598:BD605" si="745">IF(AND(J533=0,J598=0),0,IF(ISERROR(J533/J598),1000,0))</f>
        <v>0</v>
      </c>
      <c r="BE598" s="142">
        <f t="shared" ref="BE598:BE605" si="746">IF(AND(K533=0,K598=0),0,IF(ISERROR(K533/K598),1000,0))</f>
        <v>0</v>
      </c>
      <c r="BF598" s="142">
        <f t="shared" ref="BF598:BF605" si="747">IF(AND(L533=0,L598=0),0,IF(ISERROR(L533/L598),1000,0))</f>
        <v>0</v>
      </c>
      <c r="BG598" s="142">
        <f t="shared" ref="BG598:BG605" si="748">IF(AND(M533=0,M598=0),0,IF(ISERROR(M533/M598),1000,0))</f>
        <v>0</v>
      </c>
      <c r="BH598" s="142">
        <f t="shared" ref="BH598:BH605" si="749">IF(AND(N533=0,N598=0),0,IF(ISERROR(N533/N598),1000,0))</f>
        <v>0</v>
      </c>
      <c r="BI598" s="142">
        <f t="shared" ref="BI598:BI605" si="750">IF(AND(O533=0,O598=0),0,IF(ISERROR(O533/O598),1000,0))</f>
        <v>0</v>
      </c>
      <c r="BJ598" s="142">
        <f t="shared" ref="BJ598:BJ605" si="751">IF(AND(P533=0,P598=0),0,IF(ISERROR(P533/P598),1000,0))</f>
        <v>1000</v>
      </c>
      <c r="BK598" s="142">
        <f t="shared" ref="BK598:BK605" si="752">IF(AND(Q533=0,Q598=0),0,IF(ISERROR(Q533/Q598),1000,0))</f>
        <v>0</v>
      </c>
      <c r="BL598" s="142">
        <f t="shared" ref="BL598:BL605" si="753">IF(AND(R533=0,R598=0),0,IF(ISERROR(R533/R598),1000,0))</f>
        <v>0</v>
      </c>
      <c r="BM598" s="142">
        <f t="shared" si="714"/>
        <v>0</v>
      </c>
      <c r="BN598" s="142">
        <f t="shared" si="715"/>
        <v>0</v>
      </c>
      <c r="BO598" s="142">
        <f t="shared" si="716"/>
        <v>0</v>
      </c>
      <c r="BP598" s="142">
        <f t="shared" si="717"/>
        <v>0</v>
      </c>
      <c r="BQ598" s="142">
        <f t="shared" si="718"/>
        <v>0</v>
      </c>
      <c r="BR598" s="142">
        <f t="shared" si="719"/>
        <v>0</v>
      </c>
      <c r="BS598" s="142">
        <f t="shared" si="720"/>
        <v>0</v>
      </c>
      <c r="BT598" s="142">
        <f t="shared" si="721"/>
        <v>0</v>
      </c>
      <c r="BU598" s="142">
        <f t="shared" si="722"/>
        <v>0</v>
      </c>
      <c r="BV598" s="142">
        <f t="shared" si="723"/>
        <v>0</v>
      </c>
      <c r="BW598" s="142">
        <f t="shared" si="724"/>
        <v>0</v>
      </c>
      <c r="BX598" s="142">
        <f t="shared" si="725"/>
        <v>0</v>
      </c>
      <c r="BY598" s="142">
        <f t="shared" si="726"/>
        <v>0</v>
      </c>
      <c r="BZ598" s="142">
        <f t="shared" si="727"/>
        <v>0</v>
      </c>
      <c r="CA598" s="142">
        <f t="shared" si="728"/>
        <v>0</v>
      </c>
      <c r="CB598" s="142">
        <f t="shared" si="729"/>
        <v>0</v>
      </c>
      <c r="CC598" s="142">
        <f t="shared" si="730"/>
        <v>0</v>
      </c>
      <c r="CD598" s="142">
        <f t="shared" si="731"/>
        <v>0</v>
      </c>
      <c r="CE598" s="142">
        <f t="shared" si="732"/>
        <v>0</v>
      </c>
      <c r="CF598" s="142">
        <f t="shared" si="733"/>
        <v>0</v>
      </c>
      <c r="CG598" s="142">
        <f t="shared" si="734"/>
        <v>0</v>
      </c>
      <c r="CH598" s="142">
        <f t="shared" si="735"/>
        <v>0</v>
      </c>
      <c r="CI598" s="142">
        <f t="shared" si="736"/>
        <v>0</v>
      </c>
      <c r="CJ598" s="142">
        <f t="shared" si="737"/>
        <v>0</v>
      </c>
      <c r="CK598" s="142">
        <f t="shared" si="738"/>
        <v>0</v>
      </c>
    </row>
    <row r="599" spans="2:89" ht="10.5" customHeight="1" x14ac:dyDescent="0.2">
      <c r="B599" s="144" t="str">
        <f t="shared" si="667"/>
        <v>209. Salud</v>
      </c>
      <c r="C599" s="129">
        <v>0</v>
      </c>
      <c r="D599" s="129">
        <v>53</v>
      </c>
      <c r="E599" s="129">
        <v>0</v>
      </c>
      <c r="F599" s="129">
        <v>268373</v>
      </c>
      <c r="G599" s="129">
        <v>498301</v>
      </c>
      <c r="H599" s="129">
        <v>0</v>
      </c>
      <c r="I599" s="129">
        <v>155955</v>
      </c>
      <c r="J599" s="129">
        <v>650758</v>
      </c>
      <c r="K599" s="129">
        <v>0</v>
      </c>
      <c r="L599" s="129">
        <v>547811</v>
      </c>
      <c r="M599" s="129">
        <v>0</v>
      </c>
      <c r="N599" s="129">
        <v>4</v>
      </c>
      <c r="O599" s="129">
        <v>0</v>
      </c>
      <c r="P599" s="129">
        <v>81</v>
      </c>
      <c r="Q599" s="129">
        <v>0</v>
      </c>
      <c r="R599" s="129">
        <v>267024</v>
      </c>
      <c r="S599" s="129">
        <v>0</v>
      </c>
      <c r="T599" s="129">
        <v>0</v>
      </c>
      <c r="U599" s="129">
        <v>5496</v>
      </c>
      <c r="V599" s="129">
        <v>0</v>
      </c>
      <c r="W599" s="129">
        <v>0</v>
      </c>
      <c r="X599" s="129">
        <v>0</v>
      </c>
      <c r="Y599" s="129">
        <v>4</v>
      </c>
      <c r="Z599" s="129">
        <v>584611</v>
      </c>
      <c r="AA599" s="129">
        <v>0</v>
      </c>
      <c r="AB599" s="129">
        <v>0</v>
      </c>
      <c r="AC599" s="129">
        <v>0</v>
      </c>
      <c r="AD599" s="129">
        <v>0</v>
      </c>
      <c r="AE599" s="129">
        <v>135</v>
      </c>
      <c r="AF599" s="129">
        <v>0</v>
      </c>
      <c r="AG599" s="129">
        <v>0</v>
      </c>
      <c r="AH599" s="129">
        <v>1540283</v>
      </c>
      <c r="AI599" s="129">
        <v>8</v>
      </c>
      <c r="AJ599" s="129">
        <v>308918</v>
      </c>
      <c r="AK599" s="129">
        <v>0</v>
      </c>
      <c r="AL599" s="129"/>
      <c r="AM599" s="129"/>
      <c r="AN599" s="129"/>
      <c r="AO599" s="129"/>
      <c r="AP599" s="129"/>
      <c r="AQ599" s="117">
        <f t="shared" si="711"/>
        <v>4827815</v>
      </c>
      <c r="AS599" s="228">
        <v>3901720</v>
      </c>
      <c r="AU599" s="148"/>
      <c r="AW599" s="142">
        <f t="shared" si="713"/>
        <v>0</v>
      </c>
      <c r="AX599" s="142">
        <f t="shared" si="739"/>
        <v>0</v>
      </c>
      <c r="AY599" s="142">
        <f t="shared" si="740"/>
        <v>1000</v>
      </c>
      <c r="AZ599" s="142">
        <f t="shared" si="741"/>
        <v>0</v>
      </c>
      <c r="BA599" s="142">
        <f t="shared" si="742"/>
        <v>0</v>
      </c>
      <c r="BB599" s="142">
        <f t="shared" si="743"/>
        <v>0</v>
      </c>
      <c r="BC599" s="142">
        <f t="shared" si="744"/>
        <v>0</v>
      </c>
      <c r="BD599" s="142">
        <f t="shared" si="745"/>
        <v>0</v>
      </c>
      <c r="BE599" s="142">
        <f t="shared" si="746"/>
        <v>0</v>
      </c>
      <c r="BF599" s="142">
        <f t="shared" si="747"/>
        <v>0</v>
      </c>
      <c r="BG599" s="142">
        <f t="shared" si="748"/>
        <v>0</v>
      </c>
      <c r="BH599" s="142">
        <f t="shared" si="749"/>
        <v>0</v>
      </c>
      <c r="BI599" s="142">
        <f t="shared" si="750"/>
        <v>0</v>
      </c>
      <c r="BJ599" s="142">
        <f t="shared" si="751"/>
        <v>0</v>
      </c>
      <c r="BK599" s="142">
        <f t="shared" si="752"/>
        <v>0</v>
      </c>
      <c r="BL599" s="142">
        <f t="shared" si="753"/>
        <v>0</v>
      </c>
      <c r="BM599" s="142">
        <f t="shared" si="714"/>
        <v>0</v>
      </c>
      <c r="BN599" s="142">
        <f t="shared" si="715"/>
        <v>0</v>
      </c>
      <c r="BO599" s="142">
        <f t="shared" si="716"/>
        <v>0</v>
      </c>
      <c r="BP599" s="142">
        <f t="shared" si="717"/>
        <v>0</v>
      </c>
      <c r="BQ599" s="142">
        <f t="shared" si="718"/>
        <v>0</v>
      </c>
      <c r="BR599" s="142">
        <f t="shared" si="719"/>
        <v>0</v>
      </c>
      <c r="BS599" s="142">
        <f t="shared" si="720"/>
        <v>0</v>
      </c>
      <c r="BT599" s="142">
        <f t="shared" si="721"/>
        <v>0</v>
      </c>
      <c r="BU599" s="142">
        <f t="shared" si="722"/>
        <v>0</v>
      </c>
      <c r="BV599" s="142">
        <f t="shared" si="723"/>
        <v>0</v>
      </c>
      <c r="BW599" s="142">
        <f t="shared" si="724"/>
        <v>0</v>
      </c>
      <c r="BX599" s="142">
        <f t="shared" si="725"/>
        <v>0</v>
      </c>
      <c r="BY599" s="142">
        <f t="shared" si="726"/>
        <v>0</v>
      </c>
      <c r="BZ599" s="142">
        <f t="shared" si="727"/>
        <v>0</v>
      </c>
      <c r="CA599" s="142">
        <f t="shared" si="728"/>
        <v>0</v>
      </c>
      <c r="CB599" s="142">
        <f t="shared" si="729"/>
        <v>0</v>
      </c>
      <c r="CC599" s="142">
        <f t="shared" si="730"/>
        <v>0</v>
      </c>
      <c r="CD599" s="142">
        <f t="shared" si="731"/>
        <v>0</v>
      </c>
      <c r="CE599" s="142">
        <f t="shared" si="732"/>
        <v>1000</v>
      </c>
      <c r="CF599" s="142">
        <f t="shared" si="733"/>
        <v>0</v>
      </c>
      <c r="CG599" s="142">
        <f t="shared" si="734"/>
        <v>0</v>
      </c>
      <c r="CH599" s="142">
        <f t="shared" si="735"/>
        <v>0</v>
      </c>
      <c r="CI599" s="142">
        <f t="shared" si="736"/>
        <v>0</v>
      </c>
      <c r="CJ599" s="142">
        <f t="shared" si="737"/>
        <v>0</v>
      </c>
      <c r="CK599" s="142">
        <f t="shared" si="738"/>
        <v>0</v>
      </c>
    </row>
    <row r="600" spans="2:89" x14ac:dyDescent="0.2">
      <c r="B600" s="144" t="str">
        <f t="shared" si="667"/>
        <v>210. Accidentes Personales</v>
      </c>
      <c r="C600" s="129">
        <v>0</v>
      </c>
      <c r="D600" s="129">
        <v>0</v>
      </c>
      <c r="E600" s="129">
        <v>0</v>
      </c>
      <c r="F600" s="129">
        <v>0</v>
      </c>
      <c r="G600" s="129">
        <v>5</v>
      </c>
      <c r="H600" s="129">
        <v>0</v>
      </c>
      <c r="I600" s="129">
        <v>0</v>
      </c>
      <c r="J600" s="129">
        <v>61</v>
      </c>
      <c r="K600" s="129">
        <v>0</v>
      </c>
      <c r="L600" s="129">
        <v>25</v>
      </c>
      <c r="M600" s="129">
        <v>0</v>
      </c>
      <c r="N600" s="129">
        <v>45</v>
      </c>
      <c r="O600" s="129">
        <v>0</v>
      </c>
      <c r="P600" s="129">
        <v>0</v>
      </c>
      <c r="Q600" s="129">
        <v>0</v>
      </c>
      <c r="R600" s="129">
        <v>7</v>
      </c>
      <c r="S600" s="129">
        <v>0</v>
      </c>
      <c r="T600" s="129">
        <v>0</v>
      </c>
      <c r="U600" s="129">
        <v>3</v>
      </c>
      <c r="V600" s="129">
        <v>0</v>
      </c>
      <c r="W600" s="129">
        <v>0</v>
      </c>
      <c r="X600" s="129">
        <v>0</v>
      </c>
      <c r="Y600" s="129">
        <v>78</v>
      </c>
      <c r="Z600" s="129">
        <v>18</v>
      </c>
      <c r="AA600" s="129">
        <v>2</v>
      </c>
      <c r="AB600" s="129">
        <v>0</v>
      </c>
      <c r="AC600" s="129">
        <v>0</v>
      </c>
      <c r="AD600" s="129">
        <v>0</v>
      </c>
      <c r="AE600" s="129">
        <v>0</v>
      </c>
      <c r="AF600" s="129">
        <v>0</v>
      </c>
      <c r="AG600" s="129">
        <v>2</v>
      </c>
      <c r="AH600" s="129">
        <v>142</v>
      </c>
      <c r="AI600" s="129">
        <v>0</v>
      </c>
      <c r="AJ600" s="129">
        <v>2</v>
      </c>
      <c r="AK600" s="129">
        <v>3</v>
      </c>
      <c r="AL600" s="129"/>
      <c r="AM600" s="129"/>
      <c r="AN600" s="129"/>
      <c r="AO600" s="129"/>
      <c r="AP600" s="129"/>
      <c r="AQ600" s="117">
        <f t="shared" si="711"/>
        <v>393</v>
      </c>
      <c r="AS600" s="228">
        <v>2118</v>
      </c>
      <c r="AU600" s="148"/>
      <c r="AW600" s="142">
        <f t="shared" si="713"/>
        <v>0</v>
      </c>
      <c r="AX600" s="142">
        <f t="shared" si="739"/>
        <v>0</v>
      </c>
      <c r="AY600" s="142">
        <f t="shared" si="740"/>
        <v>1000</v>
      </c>
      <c r="AZ600" s="142">
        <f t="shared" si="741"/>
        <v>1000</v>
      </c>
      <c r="BA600" s="142">
        <f t="shared" si="742"/>
        <v>0</v>
      </c>
      <c r="BB600" s="142">
        <f t="shared" si="743"/>
        <v>0</v>
      </c>
      <c r="BC600" s="142">
        <f t="shared" si="744"/>
        <v>1000</v>
      </c>
      <c r="BD600" s="142">
        <f t="shared" si="745"/>
        <v>0</v>
      </c>
      <c r="BE600" s="142">
        <f t="shared" si="746"/>
        <v>0</v>
      </c>
      <c r="BF600" s="142">
        <f t="shared" si="747"/>
        <v>0</v>
      </c>
      <c r="BG600" s="142">
        <f t="shared" si="748"/>
        <v>0</v>
      </c>
      <c r="BH600" s="142">
        <f t="shared" si="749"/>
        <v>0</v>
      </c>
      <c r="BI600" s="142">
        <f t="shared" si="750"/>
        <v>0</v>
      </c>
      <c r="BJ600" s="142">
        <f t="shared" si="751"/>
        <v>1000</v>
      </c>
      <c r="BK600" s="142">
        <f t="shared" si="752"/>
        <v>1000</v>
      </c>
      <c r="BL600" s="142">
        <f t="shared" si="753"/>
        <v>0</v>
      </c>
      <c r="BM600" s="142">
        <f t="shared" si="714"/>
        <v>0</v>
      </c>
      <c r="BN600" s="142">
        <f t="shared" si="715"/>
        <v>0</v>
      </c>
      <c r="BO600" s="142">
        <f t="shared" si="716"/>
        <v>0</v>
      </c>
      <c r="BP600" s="142">
        <f t="shared" si="717"/>
        <v>1000</v>
      </c>
      <c r="BQ600" s="142">
        <f t="shared" si="718"/>
        <v>0</v>
      </c>
      <c r="BR600" s="142">
        <f t="shared" si="719"/>
        <v>1000</v>
      </c>
      <c r="BS600" s="142">
        <f t="shared" si="720"/>
        <v>0</v>
      </c>
      <c r="BT600" s="142">
        <f t="shared" si="721"/>
        <v>0</v>
      </c>
      <c r="BU600" s="142">
        <f t="shared" si="722"/>
        <v>0</v>
      </c>
      <c r="BV600" s="142">
        <f t="shared" si="723"/>
        <v>0</v>
      </c>
      <c r="BW600" s="142">
        <f t="shared" si="724"/>
        <v>0</v>
      </c>
      <c r="BX600" s="142">
        <f t="shared" si="725"/>
        <v>0</v>
      </c>
      <c r="BY600" s="142">
        <f t="shared" si="726"/>
        <v>0</v>
      </c>
      <c r="BZ600" s="142">
        <f t="shared" si="727"/>
        <v>0</v>
      </c>
      <c r="CA600" s="142">
        <f t="shared" si="728"/>
        <v>0</v>
      </c>
      <c r="CB600" s="142">
        <f t="shared" si="729"/>
        <v>0</v>
      </c>
      <c r="CC600" s="142">
        <f t="shared" si="730"/>
        <v>0</v>
      </c>
      <c r="CD600" s="142">
        <f t="shared" si="731"/>
        <v>0</v>
      </c>
      <c r="CE600" s="142">
        <f t="shared" si="732"/>
        <v>0</v>
      </c>
      <c r="CF600" s="142">
        <f t="shared" si="733"/>
        <v>0</v>
      </c>
      <c r="CG600" s="142">
        <f t="shared" si="734"/>
        <v>0</v>
      </c>
      <c r="CH600" s="142">
        <f t="shared" si="735"/>
        <v>0</v>
      </c>
      <c r="CI600" s="142">
        <f t="shared" si="736"/>
        <v>0</v>
      </c>
      <c r="CJ600" s="142">
        <f t="shared" si="737"/>
        <v>0</v>
      </c>
      <c r="CK600" s="142">
        <f t="shared" si="738"/>
        <v>0</v>
      </c>
    </row>
    <row r="601" spans="2:89" x14ac:dyDescent="0.2">
      <c r="B601" s="144" t="str">
        <f t="shared" si="667"/>
        <v>211. Asistencia</v>
      </c>
      <c r="C601" s="129">
        <v>0</v>
      </c>
      <c r="D601" s="129">
        <v>0</v>
      </c>
      <c r="E601" s="129">
        <v>0</v>
      </c>
      <c r="F601" s="129">
        <v>0</v>
      </c>
      <c r="G601" s="129">
        <v>10</v>
      </c>
      <c r="H601" s="129">
        <v>0</v>
      </c>
      <c r="I601" s="129">
        <v>0</v>
      </c>
      <c r="J601" s="129">
        <v>0</v>
      </c>
      <c r="K601" s="129">
        <v>0</v>
      </c>
      <c r="L601" s="129">
        <v>114</v>
      </c>
      <c r="M601" s="129">
        <v>0</v>
      </c>
      <c r="N601" s="129">
        <v>0</v>
      </c>
      <c r="O601" s="129">
        <v>0</v>
      </c>
      <c r="P601" s="129">
        <v>0</v>
      </c>
      <c r="Q601" s="129">
        <v>0</v>
      </c>
      <c r="R601" s="129">
        <v>0</v>
      </c>
      <c r="S601" s="129">
        <v>0</v>
      </c>
      <c r="T601" s="129">
        <v>0</v>
      </c>
      <c r="U601" s="129">
        <v>0</v>
      </c>
      <c r="V601" s="129">
        <v>0</v>
      </c>
      <c r="W601" s="129">
        <v>0</v>
      </c>
      <c r="X601" s="129">
        <v>0</v>
      </c>
      <c r="Y601" s="129">
        <v>0</v>
      </c>
      <c r="Z601" s="129">
        <v>0</v>
      </c>
      <c r="AA601" s="129">
        <v>0</v>
      </c>
      <c r="AB601" s="129">
        <v>0</v>
      </c>
      <c r="AC601" s="129">
        <v>0</v>
      </c>
      <c r="AD601" s="129">
        <v>0</v>
      </c>
      <c r="AE601" s="129">
        <v>0</v>
      </c>
      <c r="AF601" s="129">
        <v>0</v>
      </c>
      <c r="AG601" s="129">
        <v>0</v>
      </c>
      <c r="AH601" s="129">
        <v>0</v>
      </c>
      <c r="AI601" s="129">
        <v>0</v>
      </c>
      <c r="AJ601" s="129">
        <v>0</v>
      </c>
      <c r="AK601" s="129">
        <v>0</v>
      </c>
      <c r="AL601" s="129"/>
      <c r="AM601" s="129"/>
      <c r="AN601" s="129"/>
      <c r="AO601" s="129"/>
      <c r="AP601" s="129"/>
      <c r="AQ601" s="117">
        <f t="shared" si="711"/>
        <v>124</v>
      </c>
      <c r="AS601" s="228">
        <v>31</v>
      </c>
      <c r="AU601" s="148"/>
      <c r="AW601" s="142">
        <f t="shared" si="713"/>
        <v>0</v>
      </c>
      <c r="AX601" s="142">
        <f t="shared" si="739"/>
        <v>0</v>
      </c>
      <c r="AY601" s="142">
        <f t="shared" si="740"/>
        <v>0</v>
      </c>
      <c r="AZ601" s="142">
        <f t="shared" si="741"/>
        <v>0</v>
      </c>
      <c r="BA601" s="142">
        <f t="shared" si="742"/>
        <v>0</v>
      </c>
      <c r="BB601" s="142">
        <f t="shared" si="743"/>
        <v>0</v>
      </c>
      <c r="BC601" s="142">
        <f t="shared" si="744"/>
        <v>0</v>
      </c>
      <c r="BD601" s="142">
        <f t="shared" si="745"/>
        <v>0</v>
      </c>
      <c r="BE601" s="142">
        <f t="shared" si="746"/>
        <v>0</v>
      </c>
      <c r="BF601" s="142">
        <f t="shared" si="747"/>
        <v>0</v>
      </c>
      <c r="BG601" s="142">
        <f t="shared" si="748"/>
        <v>0</v>
      </c>
      <c r="BH601" s="142">
        <f t="shared" si="749"/>
        <v>0</v>
      </c>
      <c r="BI601" s="142">
        <f t="shared" si="750"/>
        <v>0</v>
      </c>
      <c r="BJ601" s="142">
        <f t="shared" si="751"/>
        <v>1000</v>
      </c>
      <c r="BK601" s="142">
        <f t="shared" si="752"/>
        <v>0</v>
      </c>
      <c r="BL601" s="142">
        <f t="shared" si="753"/>
        <v>0</v>
      </c>
      <c r="BM601" s="142">
        <f t="shared" si="714"/>
        <v>0</v>
      </c>
      <c r="BN601" s="142">
        <f t="shared" si="715"/>
        <v>0</v>
      </c>
      <c r="BO601" s="142">
        <f t="shared" si="716"/>
        <v>0</v>
      </c>
      <c r="BP601" s="142">
        <f t="shared" si="717"/>
        <v>0</v>
      </c>
      <c r="BQ601" s="142">
        <f t="shared" si="718"/>
        <v>0</v>
      </c>
      <c r="BR601" s="142">
        <f t="shared" si="719"/>
        <v>0</v>
      </c>
      <c r="BS601" s="142">
        <f t="shared" si="720"/>
        <v>0</v>
      </c>
      <c r="BT601" s="142">
        <f t="shared" si="721"/>
        <v>1000</v>
      </c>
      <c r="BU601" s="142">
        <f t="shared" si="722"/>
        <v>0</v>
      </c>
      <c r="BV601" s="142">
        <f t="shared" si="723"/>
        <v>0</v>
      </c>
      <c r="BW601" s="142">
        <f t="shared" si="724"/>
        <v>0</v>
      </c>
      <c r="BX601" s="142">
        <f t="shared" si="725"/>
        <v>0</v>
      </c>
      <c r="BY601" s="142">
        <f t="shared" si="726"/>
        <v>0</v>
      </c>
      <c r="BZ601" s="142">
        <f t="shared" si="727"/>
        <v>0</v>
      </c>
      <c r="CA601" s="142">
        <f t="shared" si="728"/>
        <v>0</v>
      </c>
      <c r="CB601" s="142">
        <f t="shared" si="729"/>
        <v>0</v>
      </c>
      <c r="CC601" s="142">
        <f t="shared" si="730"/>
        <v>0</v>
      </c>
      <c r="CD601" s="142">
        <f t="shared" si="731"/>
        <v>0</v>
      </c>
      <c r="CE601" s="142">
        <f t="shared" si="732"/>
        <v>0</v>
      </c>
      <c r="CF601" s="142">
        <f t="shared" si="733"/>
        <v>0</v>
      </c>
      <c r="CG601" s="142">
        <f t="shared" si="734"/>
        <v>0</v>
      </c>
      <c r="CH601" s="142">
        <f t="shared" si="735"/>
        <v>0</v>
      </c>
      <c r="CI601" s="142">
        <f t="shared" si="736"/>
        <v>0</v>
      </c>
      <c r="CJ601" s="142">
        <f t="shared" si="737"/>
        <v>0</v>
      </c>
      <c r="CK601" s="142">
        <f t="shared" si="738"/>
        <v>0</v>
      </c>
    </row>
    <row r="602" spans="2:89" x14ac:dyDescent="0.2">
      <c r="B602" s="144" t="str">
        <f t="shared" si="667"/>
        <v>212. Desgravamen Hipotecario</v>
      </c>
      <c r="C602" s="129">
        <v>0</v>
      </c>
      <c r="D602" s="129">
        <v>0</v>
      </c>
      <c r="E602" s="129">
        <v>0</v>
      </c>
      <c r="F602" s="129">
        <v>0</v>
      </c>
      <c r="G602" s="129">
        <v>0</v>
      </c>
      <c r="H602" s="129">
        <v>0</v>
      </c>
      <c r="I602" s="129">
        <v>0</v>
      </c>
      <c r="J602" s="129">
        <v>0</v>
      </c>
      <c r="K602" s="129">
        <v>0</v>
      </c>
      <c r="L602" s="129">
        <v>0</v>
      </c>
      <c r="M602" s="129">
        <v>0</v>
      </c>
      <c r="N602" s="129">
        <v>0</v>
      </c>
      <c r="O602" s="129">
        <v>0</v>
      </c>
      <c r="P602" s="129">
        <v>0</v>
      </c>
      <c r="Q602" s="129">
        <v>0</v>
      </c>
      <c r="R602" s="129">
        <v>0</v>
      </c>
      <c r="S602" s="129">
        <v>0</v>
      </c>
      <c r="T602" s="129">
        <v>0</v>
      </c>
      <c r="U602" s="129">
        <v>64</v>
      </c>
      <c r="V602" s="129">
        <v>0</v>
      </c>
      <c r="W602" s="129">
        <v>0</v>
      </c>
      <c r="X602" s="129">
        <v>0</v>
      </c>
      <c r="Y602" s="129">
        <v>3</v>
      </c>
      <c r="Z602" s="129">
        <v>0</v>
      </c>
      <c r="AA602" s="129">
        <v>0</v>
      </c>
      <c r="AB602" s="129">
        <v>0</v>
      </c>
      <c r="AC602" s="129">
        <v>0</v>
      </c>
      <c r="AD602" s="129">
        <v>0</v>
      </c>
      <c r="AE602" s="129">
        <v>0</v>
      </c>
      <c r="AF602" s="129">
        <v>0</v>
      </c>
      <c r="AG602" s="129">
        <v>0</v>
      </c>
      <c r="AH602" s="129">
        <v>9</v>
      </c>
      <c r="AI602" s="129">
        <v>0</v>
      </c>
      <c r="AJ602" s="129">
        <v>0</v>
      </c>
      <c r="AK602" s="129">
        <v>0</v>
      </c>
      <c r="AL602" s="129"/>
      <c r="AM602" s="129"/>
      <c r="AN602" s="129"/>
      <c r="AO602" s="129"/>
      <c r="AP602" s="129"/>
      <c r="AQ602" s="117">
        <f t="shared" si="711"/>
        <v>76</v>
      </c>
      <c r="AS602" s="228">
        <v>69</v>
      </c>
      <c r="AU602" s="148"/>
      <c r="AW602" s="142">
        <f t="shared" si="713"/>
        <v>0</v>
      </c>
      <c r="AX602" s="142">
        <f t="shared" si="739"/>
        <v>0</v>
      </c>
      <c r="AY602" s="142">
        <f t="shared" si="740"/>
        <v>0</v>
      </c>
      <c r="AZ602" s="142">
        <f t="shared" si="741"/>
        <v>0</v>
      </c>
      <c r="BA602" s="142">
        <f t="shared" si="742"/>
        <v>0</v>
      </c>
      <c r="BB602" s="142">
        <f t="shared" si="743"/>
        <v>0</v>
      </c>
      <c r="BC602" s="142">
        <f t="shared" si="744"/>
        <v>0</v>
      </c>
      <c r="BD602" s="142">
        <f t="shared" si="745"/>
        <v>0</v>
      </c>
      <c r="BE602" s="142">
        <f t="shared" si="746"/>
        <v>0</v>
      </c>
      <c r="BF602" s="142">
        <f t="shared" si="747"/>
        <v>0</v>
      </c>
      <c r="BG602" s="142">
        <f t="shared" si="748"/>
        <v>0</v>
      </c>
      <c r="BH602" s="142">
        <f t="shared" si="749"/>
        <v>0</v>
      </c>
      <c r="BI602" s="142">
        <f t="shared" si="750"/>
        <v>0</v>
      </c>
      <c r="BJ602" s="142">
        <f t="shared" si="751"/>
        <v>0</v>
      </c>
      <c r="BK602" s="142">
        <f t="shared" si="752"/>
        <v>0</v>
      </c>
      <c r="BL602" s="142">
        <f t="shared" si="753"/>
        <v>1000</v>
      </c>
      <c r="BM602" s="142">
        <f t="shared" si="714"/>
        <v>0</v>
      </c>
      <c r="BN602" s="142">
        <f t="shared" si="715"/>
        <v>0</v>
      </c>
      <c r="BO602" s="142">
        <f t="shared" si="716"/>
        <v>0</v>
      </c>
      <c r="BP602" s="142">
        <f t="shared" si="717"/>
        <v>0</v>
      </c>
      <c r="BQ602" s="142">
        <f t="shared" si="718"/>
        <v>0</v>
      </c>
      <c r="BR602" s="142">
        <f t="shared" si="719"/>
        <v>0</v>
      </c>
      <c r="BS602" s="142">
        <f t="shared" si="720"/>
        <v>0</v>
      </c>
      <c r="BT602" s="142">
        <f t="shared" si="721"/>
        <v>0</v>
      </c>
      <c r="BU602" s="142">
        <f t="shared" si="722"/>
        <v>0</v>
      </c>
      <c r="BV602" s="142">
        <f t="shared" si="723"/>
        <v>0</v>
      </c>
      <c r="BW602" s="142">
        <f t="shared" si="724"/>
        <v>1000</v>
      </c>
      <c r="BX602" s="142">
        <f t="shared" si="725"/>
        <v>0</v>
      </c>
      <c r="BY602" s="142">
        <f t="shared" si="726"/>
        <v>0</v>
      </c>
      <c r="BZ602" s="142">
        <f t="shared" si="727"/>
        <v>0</v>
      </c>
      <c r="CA602" s="142">
        <f t="shared" si="728"/>
        <v>0</v>
      </c>
      <c r="CB602" s="142">
        <f t="shared" si="729"/>
        <v>0</v>
      </c>
      <c r="CC602" s="142">
        <f t="shared" si="730"/>
        <v>0</v>
      </c>
      <c r="CD602" s="142">
        <f t="shared" si="731"/>
        <v>0</v>
      </c>
      <c r="CE602" s="142">
        <f t="shared" si="732"/>
        <v>0</v>
      </c>
      <c r="CF602" s="142">
        <f t="shared" si="733"/>
        <v>0</v>
      </c>
      <c r="CG602" s="142">
        <f t="shared" si="734"/>
        <v>0</v>
      </c>
      <c r="CH602" s="142">
        <f t="shared" si="735"/>
        <v>0</v>
      </c>
      <c r="CI602" s="142">
        <f t="shared" si="736"/>
        <v>0</v>
      </c>
      <c r="CJ602" s="142">
        <f t="shared" si="737"/>
        <v>0</v>
      </c>
      <c r="CK602" s="142">
        <f t="shared" si="738"/>
        <v>0</v>
      </c>
    </row>
    <row r="603" spans="2:89" x14ac:dyDescent="0.2">
      <c r="B603" s="144" t="str">
        <f t="shared" si="667"/>
        <v>213. Desgravamen Consumos y Otros</v>
      </c>
      <c r="C603" s="129">
        <v>0</v>
      </c>
      <c r="D603" s="129">
        <v>0</v>
      </c>
      <c r="E603" s="129">
        <v>0</v>
      </c>
      <c r="F603" s="129">
        <v>0</v>
      </c>
      <c r="G603" s="129">
        <v>0</v>
      </c>
      <c r="H603" s="129">
        <v>0</v>
      </c>
      <c r="I603" s="129">
        <v>0</v>
      </c>
      <c r="J603" s="129">
        <v>0</v>
      </c>
      <c r="K603" s="129">
        <v>0</v>
      </c>
      <c r="L603" s="129">
        <v>28</v>
      </c>
      <c r="M603" s="129">
        <v>0</v>
      </c>
      <c r="N603" s="129">
        <v>0</v>
      </c>
      <c r="O603" s="129">
        <v>0</v>
      </c>
      <c r="P603" s="129">
        <v>142</v>
      </c>
      <c r="Q603" s="129">
        <v>204</v>
      </c>
      <c r="R603" s="129">
        <v>0</v>
      </c>
      <c r="S603" s="129">
        <v>0</v>
      </c>
      <c r="T603" s="129">
        <v>0</v>
      </c>
      <c r="U603" s="129">
        <v>524</v>
      </c>
      <c r="V603" s="129">
        <v>0</v>
      </c>
      <c r="W603" s="129">
        <v>0</v>
      </c>
      <c r="X603" s="129">
        <v>16</v>
      </c>
      <c r="Y603" s="129">
        <v>56</v>
      </c>
      <c r="Z603" s="129">
        <v>0</v>
      </c>
      <c r="AA603" s="129">
        <v>0</v>
      </c>
      <c r="AB603" s="129">
        <v>0</v>
      </c>
      <c r="AC603" s="129">
        <v>168</v>
      </c>
      <c r="AD603" s="129">
        <v>0</v>
      </c>
      <c r="AE603" s="129">
        <v>0</v>
      </c>
      <c r="AF603" s="129">
        <v>0</v>
      </c>
      <c r="AG603" s="129">
        <v>45</v>
      </c>
      <c r="AH603" s="129">
        <v>1</v>
      </c>
      <c r="AI603" s="129">
        <v>4</v>
      </c>
      <c r="AJ603" s="129">
        <v>0</v>
      </c>
      <c r="AK603" s="129">
        <v>0</v>
      </c>
      <c r="AL603" s="129"/>
      <c r="AM603" s="129"/>
      <c r="AN603" s="129"/>
      <c r="AO603" s="129"/>
      <c r="AP603" s="129"/>
      <c r="AQ603" s="117">
        <f t="shared" si="711"/>
        <v>1188</v>
      </c>
      <c r="AS603" s="228">
        <v>2352</v>
      </c>
      <c r="AU603" s="148"/>
      <c r="AW603" s="142">
        <f t="shared" si="713"/>
        <v>0</v>
      </c>
      <c r="AX603" s="142">
        <f t="shared" si="739"/>
        <v>0</v>
      </c>
      <c r="AY603" s="142">
        <f t="shared" si="740"/>
        <v>0</v>
      </c>
      <c r="AZ603" s="142">
        <f t="shared" si="741"/>
        <v>0</v>
      </c>
      <c r="BA603" s="142">
        <f t="shared" si="742"/>
        <v>0</v>
      </c>
      <c r="BB603" s="142">
        <f t="shared" si="743"/>
        <v>0</v>
      </c>
      <c r="BC603" s="142">
        <f t="shared" si="744"/>
        <v>0</v>
      </c>
      <c r="BD603" s="142">
        <f t="shared" si="745"/>
        <v>0</v>
      </c>
      <c r="BE603" s="142">
        <f t="shared" si="746"/>
        <v>0</v>
      </c>
      <c r="BF603" s="142">
        <f t="shared" si="747"/>
        <v>0</v>
      </c>
      <c r="BG603" s="142">
        <f t="shared" si="748"/>
        <v>0</v>
      </c>
      <c r="BH603" s="142">
        <f t="shared" si="749"/>
        <v>0</v>
      </c>
      <c r="BI603" s="142">
        <f t="shared" si="750"/>
        <v>0</v>
      </c>
      <c r="BJ603" s="142">
        <f t="shared" si="751"/>
        <v>0</v>
      </c>
      <c r="BK603" s="142">
        <f t="shared" si="752"/>
        <v>0</v>
      </c>
      <c r="BL603" s="142">
        <f t="shared" si="753"/>
        <v>0</v>
      </c>
      <c r="BM603" s="142">
        <f t="shared" si="714"/>
        <v>0</v>
      </c>
      <c r="BN603" s="142">
        <f t="shared" si="715"/>
        <v>0</v>
      </c>
      <c r="BO603" s="142">
        <f t="shared" si="716"/>
        <v>0</v>
      </c>
      <c r="BP603" s="142">
        <f t="shared" si="717"/>
        <v>1000</v>
      </c>
      <c r="BQ603" s="142">
        <f t="shared" si="718"/>
        <v>0</v>
      </c>
      <c r="BR603" s="142">
        <f t="shared" si="719"/>
        <v>0</v>
      </c>
      <c r="BS603" s="142">
        <f t="shared" si="720"/>
        <v>0</v>
      </c>
      <c r="BT603" s="142">
        <f t="shared" si="721"/>
        <v>0</v>
      </c>
      <c r="BU603" s="142">
        <f t="shared" si="722"/>
        <v>1000</v>
      </c>
      <c r="BV603" s="142">
        <f t="shared" si="723"/>
        <v>0</v>
      </c>
      <c r="BW603" s="142">
        <f t="shared" si="724"/>
        <v>0</v>
      </c>
      <c r="BX603" s="142">
        <f t="shared" si="725"/>
        <v>0</v>
      </c>
      <c r="BY603" s="142">
        <f t="shared" si="726"/>
        <v>0</v>
      </c>
      <c r="BZ603" s="142">
        <f t="shared" si="727"/>
        <v>0</v>
      </c>
      <c r="CA603" s="142">
        <f t="shared" si="728"/>
        <v>0</v>
      </c>
      <c r="CB603" s="142">
        <f t="shared" si="729"/>
        <v>0</v>
      </c>
      <c r="CC603" s="142">
        <f t="shared" si="730"/>
        <v>0</v>
      </c>
      <c r="CD603" s="142">
        <f t="shared" si="731"/>
        <v>1000</v>
      </c>
      <c r="CE603" s="142">
        <f t="shared" si="732"/>
        <v>0</v>
      </c>
      <c r="CF603" s="142">
        <f t="shared" si="733"/>
        <v>0</v>
      </c>
      <c r="CG603" s="142">
        <f t="shared" si="734"/>
        <v>0</v>
      </c>
      <c r="CH603" s="142">
        <f t="shared" si="735"/>
        <v>0</v>
      </c>
      <c r="CI603" s="142">
        <f t="shared" si="736"/>
        <v>0</v>
      </c>
      <c r="CJ603" s="142">
        <f t="shared" si="737"/>
        <v>0</v>
      </c>
      <c r="CK603" s="142">
        <f t="shared" si="738"/>
        <v>0</v>
      </c>
    </row>
    <row r="604" spans="2:89" x14ac:dyDescent="0.2">
      <c r="B604" s="144" t="str">
        <f t="shared" si="667"/>
        <v>214. SOAP</v>
      </c>
      <c r="C604" s="129">
        <v>0</v>
      </c>
      <c r="D604" s="129">
        <v>0</v>
      </c>
      <c r="E604" s="129">
        <v>0</v>
      </c>
      <c r="F604" s="129">
        <v>0</v>
      </c>
      <c r="G604" s="129">
        <v>0</v>
      </c>
      <c r="H604" s="129">
        <v>0</v>
      </c>
      <c r="I604" s="129">
        <v>0</v>
      </c>
      <c r="J604" s="129">
        <v>0</v>
      </c>
      <c r="K604" s="129">
        <v>0</v>
      </c>
      <c r="L604" s="129">
        <v>0</v>
      </c>
      <c r="M604" s="129">
        <v>0</v>
      </c>
      <c r="N604" s="129">
        <v>0</v>
      </c>
      <c r="O604" s="129">
        <v>0</v>
      </c>
      <c r="P604" s="129">
        <v>0</v>
      </c>
      <c r="Q604" s="129">
        <v>0</v>
      </c>
      <c r="R604" s="129">
        <v>0</v>
      </c>
      <c r="S604" s="129">
        <v>0</v>
      </c>
      <c r="T604" s="129">
        <v>0</v>
      </c>
      <c r="U604" s="129">
        <v>0</v>
      </c>
      <c r="V604" s="129">
        <v>0</v>
      </c>
      <c r="W604" s="129">
        <v>0</v>
      </c>
      <c r="X604" s="129">
        <v>0</v>
      </c>
      <c r="Y604" s="129">
        <v>0</v>
      </c>
      <c r="Z604" s="129">
        <v>0</v>
      </c>
      <c r="AA604" s="129">
        <v>0</v>
      </c>
      <c r="AB604" s="129">
        <v>0</v>
      </c>
      <c r="AC604" s="129">
        <v>0</v>
      </c>
      <c r="AD604" s="129">
        <v>0</v>
      </c>
      <c r="AE604" s="129">
        <v>0</v>
      </c>
      <c r="AF604" s="129">
        <v>0</v>
      </c>
      <c r="AG604" s="129">
        <v>0</v>
      </c>
      <c r="AH604" s="129">
        <v>0</v>
      </c>
      <c r="AI604" s="129">
        <v>0</v>
      </c>
      <c r="AJ604" s="129">
        <v>0</v>
      </c>
      <c r="AK604" s="129">
        <v>0</v>
      </c>
      <c r="AL604" s="129"/>
      <c r="AM604" s="129"/>
      <c r="AN604" s="129"/>
      <c r="AO604" s="129"/>
      <c r="AP604" s="129"/>
      <c r="AQ604" s="117">
        <f t="shared" si="711"/>
        <v>0</v>
      </c>
      <c r="AS604" s="228" t="s">
        <v>729</v>
      </c>
      <c r="AU604" s="148"/>
      <c r="AW604" s="142">
        <f t="shared" si="713"/>
        <v>0</v>
      </c>
      <c r="AX604" s="142">
        <f t="shared" si="739"/>
        <v>0</v>
      </c>
      <c r="AY604" s="142">
        <f t="shared" si="740"/>
        <v>0</v>
      </c>
      <c r="AZ604" s="142">
        <f t="shared" si="741"/>
        <v>0</v>
      </c>
      <c r="BA604" s="142">
        <f t="shared" si="742"/>
        <v>0</v>
      </c>
      <c r="BB604" s="142">
        <f t="shared" si="743"/>
        <v>0</v>
      </c>
      <c r="BC604" s="142">
        <f t="shared" si="744"/>
        <v>0</v>
      </c>
      <c r="BD604" s="142">
        <f t="shared" si="745"/>
        <v>0</v>
      </c>
      <c r="BE604" s="142">
        <f t="shared" si="746"/>
        <v>0</v>
      </c>
      <c r="BF604" s="142">
        <f t="shared" si="747"/>
        <v>0</v>
      </c>
      <c r="BG604" s="142">
        <f t="shared" si="748"/>
        <v>0</v>
      </c>
      <c r="BH604" s="142">
        <f t="shared" si="749"/>
        <v>0</v>
      </c>
      <c r="BI604" s="142">
        <f t="shared" si="750"/>
        <v>0</v>
      </c>
      <c r="BJ604" s="142">
        <f t="shared" si="751"/>
        <v>0</v>
      </c>
      <c r="BK604" s="142">
        <f t="shared" si="752"/>
        <v>0</v>
      </c>
      <c r="BL604" s="142">
        <f t="shared" si="753"/>
        <v>0</v>
      </c>
      <c r="BM604" s="142">
        <f t="shared" si="714"/>
        <v>0</v>
      </c>
      <c r="BN604" s="142">
        <f t="shared" si="715"/>
        <v>0</v>
      </c>
      <c r="BO604" s="142">
        <f t="shared" si="716"/>
        <v>0</v>
      </c>
      <c r="BP604" s="142">
        <f t="shared" si="717"/>
        <v>0</v>
      </c>
      <c r="BQ604" s="142">
        <f t="shared" si="718"/>
        <v>0</v>
      </c>
      <c r="BR604" s="142">
        <f t="shared" si="719"/>
        <v>0</v>
      </c>
      <c r="BS604" s="142">
        <f t="shared" si="720"/>
        <v>0</v>
      </c>
      <c r="BT604" s="142">
        <f t="shared" si="721"/>
        <v>0</v>
      </c>
      <c r="BU604" s="142">
        <f t="shared" si="722"/>
        <v>0</v>
      </c>
      <c r="BV604" s="142">
        <f t="shared" si="723"/>
        <v>0</v>
      </c>
      <c r="BW604" s="142">
        <f t="shared" si="724"/>
        <v>0</v>
      </c>
      <c r="BX604" s="142">
        <f t="shared" si="725"/>
        <v>0</v>
      </c>
      <c r="BY604" s="142">
        <f t="shared" si="726"/>
        <v>0</v>
      </c>
      <c r="BZ604" s="142">
        <f t="shared" si="727"/>
        <v>0</v>
      </c>
      <c r="CA604" s="142">
        <f t="shared" si="728"/>
        <v>0</v>
      </c>
      <c r="CB604" s="142">
        <f t="shared" si="729"/>
        <v>0</v>
      </c>
      <c r="CC604" s="142">
        <f t="shared" si="730"/>
        <v>0</v>
      </c>
      <c r="CD604" s="142">
        <f t="shared" si="731"/>
        <v>0</v>
      </c>
      <c r="CE604" s="142">
        <f t="shared" si="732"/>
        <v>0</v>
      </c>
      <c r="CF604" s="142">
        <f t="shared" si="733"/>
        <v>0</v>
      </c>
      <c r="CG604" s="142">
        <f t="shared" si="734"/>
        <v>0</v>
      </c>
      <c r="CH604" s="142">
        <f t="shared" si="735"/>
        <v>0</v>
      </c>
      <c r="CI604" s="142">
        <f t="shared" si="736"/>
        <v>0</v>
      </c>
      <c r="CJ604" s="142">
        <f t="shared" si="737"/>
        <v>0</v>
      </c>
      <c r="CK604" s="142">
        <f t="shared" si="738"/>
        <v>0</v>
      </c>
    </row>
    <row r="605" spans="2:89" x14ac:dyDescent="0.2">
      <c r="B605" s="144" t="str">
        <f t="shared" si="667"/>
        <v>250. Otros</v>
      </c>
      <c r="C605" s="129">
        <v>0</v>
      </c>
      <c r="D605" s="129">
        <v>0</v>
      </c>
      <c r="E605" s="129">
        <v>0</v>
      </c>
      <c r="F605" s="129">
        <v>0</v>
      </c>
      <c r="G605" s="129">
        <v>0</v>
      </c>
      <c r="H605" s="129">
        <v>0</v>
      </c>
      <c r="I605" s="129">
        <v>0</v>
      </c>
      <c r="J605" s="129">
        <v>0</v>
      </c>
      <c r="K605" s="129">
        <v>0</v>
      </c>
      <c r="L605" s="129">
        <v>0</v>
      </c>
      <c r="M605" s="129">
        <v>0</v>
      </c>
      <c r="N605" s="129">
        <v>0</v>
      </c>
      <c r="O605" s="129">
        <v>0</v>
      </c>
      <c r="P605" s="129">
        <v>0</v>
      </c>
      <c r="Q605" s="129">
        <v>0</v>
      </c>
      <c r="R605" s="129">
        <v>5</v>
      </c>
      <c r="S605" s="129">
        <v>0</v>
      </c>
      <c r="T605" s="129">
        <v>0</v>
      </c>
      <c r="U605" s="129">
        <v>0</v>
      </c>
      <c r="V605" s="129">
        <v>0</v>
      </c>
      <c r="W605" s="129">
        <v>0</v>
      </c>
      <c r="X605" s="129">
        <v>0</v>
      </c>
      <c r="Y605" s="129">
        <v>0</v>
      </c>
      <c r="Z605" s="129">
        <v>0</v>
      </c>
      <c r="AA605" s="129">
        <v>294</v>
      </c>
      <c r="AB605" s="129">
        <v>0</v>
      </c>
      <c r="AC605" s="129">
        <v>0</v>
      </c>
      <c r="AD605" s="129">
        <v>0</v>
      </c>
      <c r="AE605" s="129">
        <v>0</v>
      </c>
      <c r="AF605" s="129">
        <v>0</v>
      </c>
      <c r="AG605" s="129">
        <v>0</v>
      </c>
      <c r="AH605" s="129">
        <v>0</v>
      </c>
      <c r="AI605" s="129">
        <v>0</v>
      </c>
      <c r="AJ605" s="129">
        <v>0</v>
      </c>
      <c r="AK605" s="129">
        <v>0</v>
      </c>
      <c r="AL605" s="129"/>
      <c r="AM605" s="129"/>
      <c r="AN605" s="129"/>
      <c r="AO605" s="129"/>
      <c r="AP605" s="129"/>
      <c r="AQ605" s="117">
        <f t="shared" si="711"/>
        <v>299</v>
      </c>
      <c r="AS605" s="228">
        <v>204</v>
      </c>
      <c r="AU605" s="148"/>
      <c r="AW605" s="142">
        <f t="shared" si="713"/>
        <v>0</v>
      </c>
      <c r="AX605" s="142">
        <f t="shared" si="739"/>
        <v>0</v>
      </c>
      <c r="AY605" s="142">
        <f t="shared" si="740"/>
        <v>0</v>
      </c>
      <c r="AZ605" s="142">
        <f t="shared" si="741"/>
        <v>0</v>
      </c>
      <c r="BA605" s="142">
        <f t="shared" si="742"/>
        <v>0</v>
      </c>
      <c r="BB605" s="142">
        <f t="shared" si="743"/>
        <v>0</v>
      </c>
      <c r="BC605" s="142">
        <f t="shared" si="744"/>
        <v>0</v>
      </c>
      <c r="BD605" s="142">
        <f t="shared" si="745"/>
        <v>0</v>
      </c>
      <c r="BE605" s="142">
        <f t="shared" si="746"/>
        <v>0</v>
      </c>
      <c r="BF605" s="142">
        <f t="shared" si="747"/>
        <v>0</v>
      </c>
      <c r="BG605" s="142">
        <f t="shared" si="748"/>
        <v>0</v>
      </c>
      <c r="BH605" s="142">
        <f t="shared" si="749"/>
        <v>0</v>
      </c>
      <c r="BI605" s="142">
        <f t="shared" si="750"/>
        <v>0</v>
      </c>
      <c r="BJ605" s="142">
        <f t="shared" si="751"/>
        <v>0</v>
      </c>
      <c r="BK605" s="142">
        <f t="shared" si="752"/>
        <v>0</v>
      </c>
      <c r="BL605" s="142">
        <f t="shared" si="753"/>
        <v>0</v>
      </c>
      <c r="BM605" s="142">
        <f t="shared" si="714"/>
        <v>0</v>
      </c>
      <c r="BN605" s="142">
        <f t="shared" si="715"/>
        <v>0</v>
      </c>
      <c r="BO605" s="142">
        <f t="shared" si="716"/>
        <v>0</v>
      </c>
      <c r="BP605" s="142">
        <f t="shared" si="717"/>
        <v>0</v>
      </c>
      <c r="BQ605" s="142">
        <f t="shared" si="718"/>
        <v>0</v>
      </c>
      <c r="BR605" s="142">
        <f t="shared" si="719"/>
        <v>0</v>
      </c>
      <c r="BS605" s="142">
        <f t="shared" si="720"/>
        <v>0</v>
      </c>
      <c r="BT605" s="142">
        <f t="shared" si="721"/>
        <v>1000</v>
      </c>
      <c r="BU605" s="142">
        <f t="shared" si="722"/>
        <v>0</v>
      </c>
      <c r="BV605" s="142">
        <f t="shared" si="723"/>
        <v>0</v>
      </c>
      <c r="BW605" s="142">
        <f t="shared" si="724"/>
        <v>0</v>
      </c>
      <c r="BX605" s="142">
        <f t="shared" si="725"/>
        <v>0</v>
      </c>
      <c r="BY605" s="142">
        <f t="shared" si="726"/>
        <v>0</v>
      </c>
      <c r="BZ605" s="142">
        <f t="shared" si="727"/>
        <v>0</v>
      </c>
      <c r="CA605" s="142">
        <f t="shared" si="728"/>
        <v>0</v>
      </c>
      <c r="CB605" s="142">
        <f t="shared" si="729"/>
        <v>0</v>
      </c>
      <c r="CC605" s="142">
        <f t="shared" si="730"/>
        <v>0</v>
      </c>
      <c r="CD605" s="142">
        <f t="shared" si="731"/>
        <v>0</v>
      </c>
      <c r="CE605" s="142">
        <f t="shared" si="732"/>
        <v>0</v>
      </c>
      <c r="CF605" s="142">
        <f t="shared" si="733"/>
        <v>0</v>
      </c>
      <c r="CG605" s="142">
        <f t="shared" si="734"/>
        <v>0</v>
      </c>
      <c r="CH605" s="142">
        <f t="shared" si="735"/>
        <v>0</v>
      </c>
      <c r="CI605" s="142">
        <f t="shared" si="736"/>
        <v>0</v>
      </c>
      <c r="CJ605" s="142">
        <f t="shared" si="737"/>
        <v>0</v>
      </c>
      <c r="CK605" s="142">
        <f t="shared" si="738"/>
        <v>0</v>
      </c>
    </row>
    <row r="606" spans="2:89" x14ac:dyDescent="0.2">
      <c r="B606" s="136" t="str">
        <f t="shared" si="667"/>
        <v>Bancaseguros y Retail</v>
      </c>
      <c r="C606" s="126"/>
      <c r="D606" s="126"/>
      <c r="E606" s="126"/>
      <c r="F606" s="126"/>
      <c r="G606" s="126"/>
      <c r="H606" s="126"/>
      <c r="I606" s="126"/>
      <c r="J606" s="126"/>
      <c r="K606" s="126"/>
      <c r="L606" s="126"/>
      <c r="M606" s="126"/>
      <c r="N606" s="126"/>
      <c r="O606" s="126"/>
      <c r="P606" s="126"/>
      <c r="Q606" s="126"/>
      <c r="R606" s="126"/>
      <c r="S606" s="126"/>
      <c r="T606" s="126"/>
      <c r="U606" s="126"/>
      <c r="V606" s="126"/>
      <c r="W606" s="126"/>
      <c r="X606" s="126"/>
      <c r="Y606" s="126"/>
      <c r="Z606" s="126"/>
      <c r="AA606" s="126"/>
      <c r="AB606" s="126"/>
      <c r="AC606" s="126"/>
      <c r="AD606" s="126"/>
      <c r="AE606" s="126"/>
      <c r="AF606" s="126"/>
      <c r="AG606" s="126"/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23">
        <f t="shared" si="711"/>
        <v>0</v>
      </c>
      <c r="AS606" s="23"/>
      <c r="AU606" s="148"/>
    </row>
    <row r="607" spans="2:89" x14ac:dyDescent="0.2">
      <c r="B607" s="144" t="str">
        <f t="shared" si="667"/>
        <v>301. Vida Entera</v>
      </c>
      <c r="C607" s="129">
        <v>0</v>
      </c>
      <c r="D607" s="129">
        <v>0</v>
      </c>
      <c r="E607" s="129">
        <v>0</v>
      </c>
      <c r="F607" s="129">
        <v>0</v>
      </c>
      <c r="G607" s="129">
        <v>0</v>
      </c>
      <c r="H607" s="129">
        <v>0</v>
      </c>
      <c r="I607" s="129">
        <v>0</v>
      </c>
      <c r="J607" s="129">
        <v>0</v>
      </c>
      <c r="K607" s="129">
        <v>0</v>
      </c>
      <c r="L607" s="129">
        <v>0</v>
      </c>
      <c r="M607" s="129">
        <v>0</v>
      </c>
      <c r="N607" s="129">
        <v>0</v>
      </c>
      <c r="O607" s="129">
        <v>0</v>
      </c>
      <c r="P607" s="129">
        <v>0</v>
      </c>
      <c r="Q607" s="129">
        <v>0</v>
      </c>
      <c r="R607" s="129">
        <v>0</v>
      </c>
      <c r="S607" s="129">
        <v>0</v>
      </c>
      <c r="T607" s="129">
        <v>0</v>
      </c>
      <c r="U607" s="129">
        <v>0</v>
      </c>
      <c r="V607" s="129">
        <v>0</v>
      </c>
      <c r="W607" s="129">
        <v>0</v>
      </c>
      <c r="X607" s="129">
        <v>0</v>
      </c>
      <c r="Y607" s="129">
        <v>0</v>
      </c>
      <c r="Z607" s="129">
        <v>0</v>
      </c>
      <c r="AA607" s="129">
        <v>0</v>
      </c>
      <c r="AB607" s="129">
        <v>0</v>
      </c>
      <c r="AC607" s="129">
        <v>0</v>
      </c>
      <c r="AD607" s="129">
        <v>0</v>
      </c>
      <c r="AE607" s="129">
        <v>0</v>
      </c>
      <c r="AF607" s="129">
        <v>0</v>
      </c>
      <c r="AG607" s="129">
        <v>0</v>
      </c>
      <c r="AH607" s="129">
        <v>0</v>
      </c>
      <c r="AI607" s="129">
        <v>0</v>
      </c>
      <c r="AJ607" s="129">
        <v>0</v>
      </c>
      <c r="AK607" s="129">
        <v>0</v>
      </c>
      <c r="AL607" s="129"/>
      <c r="AM607" s="129"/>
      <c r="AN607" s="129"/>
      <c r="AO607" s="129"/>
      <c r="AP607" s="129"/>
      <c r="AQ607" s="117">
        <f t="shared" ref="AQ607:AQ622" si="754">SUM(C607:AP607)</f>
        <v>0</v>
      </c>
      <c r="AS607" s="228" t="s">
        <v>729</v>
      </c>
      <c r="AU607" s="148"/>
      <c r="AW607" s="142">
        <f>IF(AND(C542=0,C607=0),0,IF(ISERROR(C542/C607),1000,0))</f>
        <v>0</v>
      </c>
      <c r="AX607" s="142">
        <f t="shared" ref="AX607:CK613" si="755">IF(AND(D542=0,D607=0),0,IF(ISERROR(D542/D607),1000,0))</f>
        <v>0</v>
      </c>
      <c r="AY607" s="142">
        <f t="shared" si="755"/>
        <v>0</v>
      </c>
      <c r="AZ607" s="142">
        <f t="shared" si="755"/>
        <v>0</v>
      </c>
      <c r="BA607" s="142">
        <f t="shared" si="755"/>
        <v>0</v>
      </c>
      <c r="BB607" s="142">
        <f t="shared" si="755"/>
        <v>0</v>
      </c>
      <c r="BC607" s="142">
        <f t="shared" si="755"/>
        <v>0</v>
      </c>
      <c r="BD607" s="142">
        <f t="shared" si="755"/>
        <v>0</v>
      </c>
      <c r="BE607" s="142">
        <f t="shared" si="755"/>
        <v>0</v>
      </c>
      <c r="BF607" s="142">
        <f t="shared" si="755"/>
        <v>0</v>
      </c>
      <c r="BG607" s="142">
        <f t="shared" si="755"/>
        <v>0</v>
      </c>
      <c r="BH607" s="142">
        <f t="shared" si="755"/>
        <v>0</v>
      </c>
      <c r="BI607" s="142">
        <f t="shared" si="755"/>
        <v>0</v>
      </c>
      <c r="BJ607" s="142">
        <f t="shared" si="755"/>
        <v>0</v>
      </c>
      <c r="BK607" s="142">
        <f t="shared" si="755"/>
        <v>0</v>
      </c>
      <c r="BL607" s="142">
        <f t="shared" si="755"/>
        <v>0</v>
      </c>
      <c r="BM607" s="142">
        <f t="shared" si="755"/>
        <v>0</v>
      </c>
      <c r="BN607" s="142">
        <f t="shared" si="755"/>
        <v>0</v>
      </c>
      <c r="BO607" s="142">
        <f t="shared" si="755"/>
        <v>0</v>
      </c>
      <c r="BP607" s="142">
        <f t="shared" si="755"/>
        <v>0</v>
      </c>
      <c r="BQ607" s="142">
        <f t="shared" si="755"/>
        <v>0</v>
      </c>
      <c r="BR607" s="142">
        <f t="shared" si="755"/>
        <v>0</v>
      </c>
      <c r="BS607" s="142">
        <f t="shared" si="755"/>
        <v>0</v>
      </c>
      <c r="BT607" s="142">
        <f t="shared" si="755"/>
        <v>0</v>
      </c>
      <c r="BU607" s="142">
        <f t="shared" si="755"/>
        <v>0</v>
      </c>
      <c r="BV607" s="142">
        <f t="shared" si="755"/>
        <v>0</v>
      </c>
      <c r="BW607" s="142">
        <f t="shared" si="755"/>
        <v>0</v>
      </c>
      <c r="BX607" s="142">
        <f t="shared" si="755"/>
        <v>0</v>
      </c>
      <c r="BY607" s="142">
        <f t="shared" si="755"/>
        <v>0</v>
      </c>
      <c r="BZ607" s="142">
        <f t="shared" si="755"/>
        <v>0</v>
      </c>
      <c r="CA607" s="142">
        <f t="shared" si="755"/>
        <v>0</v>
      </c>
      <c r="CB607" s="142">
        <f t="shared" si="755"/>
        <v>0</v>
      </c>
      <c r="CC607" s="142">
        <f t="shared" si="755"/>
        <v>0</v>
      </c>
      <c r="CD607" s="142">
        <f t="shared" si="755"/>
        <v>0</v>
      </c>
      <c r="CE607" s="142">
        <f t="shared" si="755"/>
        <v>0</v>
      </c>
      <c r="CF607" s="142">
        <f t="shared" si="755"/>
        <v>0</v>
      </c>
      <c r="CG607" s="142">
        <f t="shared" si="755"/>
        <v>0</v>
      </c>
      <c r="CH607" s="142">
        <f t="shared" si="755"/>
        <v>0</v>
      </c>
      <c r="CI607" s="142">
        <f t="shared" si="755"/>
        <v>0</v>
      </c>
      <c r="CJ607" s="142">
        <f t="shared" si="755"/>
        <v>0</v>
      </c>
      <c r="CK607" s="142">
        <f t="shared" si="755"/>
        <v>0</v>
      </c>
    </row>
    <row r="608" spans="2:89" x14ac:dyDescent="0.2">
      <c r="B608" s="144" t="str">
        <f t="shared" si="667"/>
        <v>302. Temporal de Vida</v>
      </c>
      <c r="C608" s="129">
        <v>0</v>
      </c>
      <c r="D608" s="129">
        <v>0</v>
      </c>
      <c r="E608" s="129">
        <v>198</v>
      </c>
      <c r="F608" s="129">
        <v>165</v>
      </c>
      <c r="G608" s="129">
        <v>1388</v>
      </c>
      <c r="H608" s="129">
        <v>2085</v>
      </c>
      <c r="I608" s="129">
        <v>0</v>
      </c>
      <c r="J608" s="129">
        <v>0</v>
      </c>
      <c r="K608" s="129">
        <v>215</v>
      </c>
      <c r="L608" s="129">
        <v>0</v>
      </c>
      <c r="M608" s="129">
        <v>231</v>
      </c>
      <c r="N608" s="129">
        <v>0</v>
      </c>
      <c r="O608" s="129">
        <v>0</v>
      </c>
      <c r="P608" s="129">
        <v>0</v>
      </c>
      <c r="Q608" s="129">
        <v>15</v>
      </c>
      <c r="R608" s="129">
        <v>18</v>
      </c>
      <c r="S608" s="129">
        <v>0</v>
      </c>
      <c r="T608" s="129">
        <v>0</v>
      </c>
      <c r="U608" s="129">
        <v>0</v>
      </c>
      <c r="V608" s="129">
        <v>0</v>
      </c>
      <c r="W608" s="129">
        <v>0</v>
      </c>
      <c r="X608" s="129">
        <v>0</v>
      </c>
      <c r="Y608" s="129">
        <v>0</v>
      </c>
      <c r="Z608" s="129">
        <v>2176</v>
      </c>
      <c r="AA608" s="129">
        <v>0</v>
      </c>
      <c r="AB608" s="129">
        <v>102</v>
      </c>
      <c r="AC608" s="129">
        <v>0</v>
      </c>
      <c r="AD608" s="129">
        <v>0</v>
      </c>
      <c r="AE608" s="129">
        <v>0</v>
      </c>
      <c r="AF608" s="129">
        <v>0</v>
      </c>
      <c r="AG608" s="129">
        <v>39</v>
      </c>
      <c r="AH608" s="129">
        <v>9</v>
      </c>
      <c r="AI608" s="129">
        <v>0</v>
      </c>
      <c r="AJ608" s="129">
        <v>15</v>
      </c>
      <c r="AK608" s="129">
        <v>65</v>
      </c>
      <c r="AL608" s="129"/>
      <c r="AM608" s="129"/>
      <c r="AN608" s="129"/>
      <c r="AO608" s="129"/>
      <c r="AP608" s="129"/>
      <c r="AQ608" s="117">
        <f t="shared" si="754"/>
        <v>6721</v>
      </c>
      <c r="AS608" s="228">
        <v>5748</v>
      </c>
      <c r="AU608" s="148"/>
      <c r="AW608" s="142">
        <f t="shared" ref="AW608:AW621" si="756">IF(AND(C543=0,C608=0),0,IF(ISERROR(C543/C608),1000,0))</f>
        <v>0</v>
      </c>
      <c r="AX608" s="142">
        <f t="shared" si="755"/>
        <v>0</v>
      </c>
      <c r="AY608" s="142">
        <f t="shared" si="755"/>
        <v>0</v>
      </c>
      <c r="AZ608" s="142">
        <f t="shared" si="755"/>
        <v>0</v>
      </c>
      <c r="BA608" s="142">
        <f t="shared" si="755"/>
        <v>0</v>
      </c>
      <c r="BB608" s="142">
        <f t="shared" si="755"/>
        <v>0</v>
      </c>
      <c r="BC608" s="142">
        <f t="shared" si="755"/>
        <v>0</v>
      </c>
      <c r="BD608" s="142">
        <f t="shared" si="755"/>
        <v>0</v>
      </c>
      <c r="BE608" s="142">
        <f t="shared" si="755"/>
        <v>0</v>
      </c>
      <c r="BF608" s="142">
        <f t="shared" si="755"/>
        <v>1000</v>
      </c>
      <c r="BG608" s="142">
        <f t="shared" si="755"/>
        <v>0</v>
      </c>
      <c r="BH608" s="142">
        <f t="shared" si="755"/>
        <v>0</v>
      </c>
      <c r="BI608" s="142">
        <f t="shared" si="755"/>
        <v>0</v>
      </c>
      <c r="BJ608" s="142">
        <f t="shared" si="755"/>
        <v>0</v>
      </c>
      <c r="BK608" s="142">
        <f t="shared" si="755"/>
        <v>0</v>
      </c>
      <c r="BL608" s="142">
        <f t="shared" si="755"/>
        <v>0</v>
      </c>
      <c r="BM608" s="142">
        <f t="shared" si="755"/>
        <v>0</v>
      </c>
      <c r="BN608" s="142">
        <f t="shared" si="755"/>
        <v>0</v>
      </c>
      <c r="BO608" s="142">
        <f t="shared" si="755"/>
        <v>0</v>
      </c>
      <c r="BP608" s="142">
        <f t="shared" si="755"/>
        <v>0</v>
      </c>
      <c r="BQ608" s="142">
        <f t="shared" si="755"/>
        <v>0</v>
      </c>
      <c r="BR608" s="142">
        <f t="shared" si="755"/>
        <v>0</v>
      </c>
      <c r="BS608" s="142">
        <f t="shared" si="755"/>
        <v>0</v>
      </c>
      <c r="BT608" s="142">
        <f t="shared" si="755"/>
        <v>0</v>
      </c>
      <c r="BU608" s="142">
        <f t="shared" si="755"/>
        <v>0</v>
      </c>
      <c r="BV608" s="142">
        <f t="shared" si="755"/>
        <v>0</v>
      </c>
      <c r="BW608" s="142">
        <f t="shared" si="755"/>
        <v>0</v>
      </c>
      <c r="BX608" s="142">
        <f t="shared" si="755"/>
        <v>0</v>
      </c>
      <c r="BY608" s="142">
        <f t="shared" si="755"/>
        <v>0</v>
      </c>
      <c r="BZ608" s="142">
        <f t="shared" si="755"/>
        <v>0</v>
      </c>
      <c r="CA608" s="142">
        <f t="shared" si="755"/>
        <v>0</v>
      </c>
      <c r="CB608" s="142">
        <f t="shared" si="755"/>
        <v>0</v>
      </c>
      <c r="CC608" s="142">
        <f t="shared" si="755"/>
        <v>0</v>
      </c>
      <c r="CD608" s="142">
        <f t="shared" si="755"/>
        <v>0</v>
      </c>
      <c r="CE608" s="142">
        <f t="shared" si="755"/>
        <v>0</v>
      </c>
      <c r="CF608" s="142">
        <f t="shared" si="755"/>
        <v>0</v>
      </c>
      <c r="CG608" s="142">
        <f t="shared" si="755"/>
        <v>0</v>
      </c>
      <c r="CH608" s="142">
        <f t="shared" si="755"/>
        <v>0</v>
      </c>
      <c r="CI608" s="142">
        <f t="shared" si="755"/>
        <v>0</v>
      </c>
      <c r="CJ608" s="142">
        <f t="shared" si="755"/>
        <v>0</v>
      </c>
      <c r="CK608" s="142">
        <f t="shared" si="755"/>
        <v>0</v>
      </c>
    </row>
    <row r="609" spans="2:89" x14ac:dyDescent="0.2">
      <c r="B609" s="144" t="str">
        <f t="shared" si="667"/>
        <v>303. Seguros con Cuenta Única de inversión (CUI)</v>
      </c>
      <c r="C609" s="129">
        <v>0</v>
      </c>
      <c r="D609" s="129">
        <v>0</v>
      </c>
      <c r="E609" s="129">
        <v>0</v>
      </c>
      <c r="F609" s="129">
        <v>127</v>
      </c>
      <c r="G609" s="129">
        <v>0</v>
      </c>
      <c r="H609" s="129">
        <v>0</v>
      </c>
      <c r="I609" s="129">
        <v>0</v>
      </c>
      <c r="J609" s="129">
        <v>0</v>
      </c>
      <c r="K609" s="129">
        <v>0</v>
      </c>
      <c r="L609" s="129">
        <v>6</v>
      </c>
      <c r="M609" s="129">
        <v>0</v>
      </c>
      <c r="N609" s="129">
        <v>0</v>
      </c>
      <c r="O609" s="129">
        <v>0</v>
      </c>
      <c r="P609" s="129">
        <v>0</v>
      </c>
      <c r="Q609" s="129">
        <v>0</v>
      </c>
      <c r="R609" s="129">
        <v>9697</v>
      </c>
      <c r="S609" s="129">
        <v>0</v>
      </c>
      <c r="T609" s="129">
        <v>0</v>
      </c>
      <c r="U609" s="129">
        <v>0</v>
      </c>
      <c r="V609" s="129">
        <v>0</v>
      </c>
      <c r="W609" s="129">
        <v>0</v>
      </c>
      <c r="X609" s="129">
        <v>0</v>
      </c>
      <c r="Y609" s="129">
        <v>0</v>
      </c>
      <c r="Z609" s="129">
        <v>9864</v>
      </c>
      <c r="AA609" s="129">
        <v>0</v>
      </c>
      <c r="AB609" s="129">
        <v>0</v>
      </c>
      <c r="AC609" s="129">
        <v>0</v>
      </c>
      <c r="AD609" s="129">
        <v>0</v>
      </c>
      <c r="AE609" s="129">
        <v>0</v>
      </c>
      <c r="AF609" s="129">
        <v>0</v>
      </c>
      <c r="AG609" s="129">
        <v>0</v>
      </c>
      <c r="AH609" s="129">
        <v>0</v>
      </c>
      <c r="AI609" s="129">
        <v>0</v>
      </c>
      <c r="AJ609" s="129">
        <v>0</v>
      </c>
      <c r="AK609" s="129">
        <v>0</v>
      </c>
      <c r="AL609" s="129"/>
      <c r="AM609" s="129"/>
      <c r="AN609" s="129"/>
      <c r="AO609" s="129"/>
      <c r="AP609" s="129"/>
      <c r="AQ609" s="117">
        <f t="shared" si="754"/>
        <v>19694</v>
      </c>
      <c r="AS609" s="228">
        <v>27067</v>
      </c>
      <c r="AU609" s="148"/>
      <c r="AW609" s="142">
        <f t="shared" si="756"/>
        <v>0</v>
      </c>
      <c r="AX609" s="142">
        <f t="shared" si="755"/>
        <v>0</v>
      </c>
      <c r="AY609" s="142">
        <f t="shared" si="755"/>
        <v>1000</v>
      </c>
      <c r="AZ609" s="142">
        <f t="shared" si="755"/>
        <v>0</v>
      </c>
      <c r="BA609" s="142">
        <f t="shared" si="755"/>
        <v>0</v>
      </c>
      <c r="BB609" s="142">
        <f t="shared" si="755"/>
        <v>0</v>
      </c>
      <c r="BC609" s="142">
        <f t="shared" si="755"/>
        <v>0</v>
      </c>
      <c r="BD609" s="142">
        <f t="shared" si="755"/>
        <v>0</v>
      </c>
      <c r="BE609" s="142">
        <f t="shared" si="755"/>
        <v>0</v>
      </c>
      <c r="BF609" s="142">
        <f t="shared" si="755"/>
        <v>0</v>
      </c>
      <c r="BG609" s="142">
        <f t="shared" si="755"/>
        <v>0</v>
      </c>
      <c r="BH609" s="142">
        <f t="shared" si="755"/>
        <v>0</v>
      </c>
      <c r="BI609" s="142">
        <f t="shared" si="755"/>
        <v>0</v>
      </c>
      <c r="BJ609" s="142">
        <f t="shared" si="755"/>
        <v>0</v>
      </c>
      <c r="BK609" s="142">
        <f t="shared" si="755"/>
        <v>0</v>
      </c>
      <c r="BL609" s="142">
        <f t="shared" si="755"/>
        <v>0</v>
      </c>
      <c r="BM609" s="142">
        <f t="shared" si="755"/>
        <v>0</v>
      </c>
      <c r="BN609" s="142">
        <f t="shared" si="755"/>
        <v>0</v>
      </c>
      <c r="BO609" s="142">
        <f t="shared" si="755"/>
        <v>0</v>
      </c>
      <c r="BP609" s="142">
        <f t="shared" si="755"/>
        <v>0</v>
      </c>
      <c r="BQ609" s="142">
        <f t="shared" si="755"/>
        <v>0</v>
      </c>
      <c r="BR609" s="142">
        <f t="shared" si="755"/>
        <v>0</v>
      </c>
      <c r="BS609" s="142">
        <f t="shared" si="755"/>
        <v>0</v>
      </c>
      <c r="BT609" s="142">
        <f t="shared" si="755"/>
        <v>0</v>
      </c>
      <c r="BU609" s="142">
        <f t="shared" si="755"/>
        <v>0</v>
      </c>
      <c r="BV609" s="142">
        <f t="shared" si="755"/>
        <v>0</v>
      </c>
      <c r="BW609" s="142">
        <f t="shared" si="755"/>
        <v>0</v>
      </c>
      <c r="BX609" s="142">
        <f t="shared" si="755"/>
        <v>0</v>
      </c>
      <c r="BY609" s="142">
        <f t="shared" si="755"/>
        <v>0</v>
      </c>
      <c r="BZ609" s="142">
        <f t="shared" si="755"/>
        <v>0</v>
      </c>
      <c r="CA609" s="142">
        <f t="shared" si="755"/>
        <v>0</v>
      </c>
      <c r="CB609" s="142">
        <f t="shared" si="755"/>
        <v>0</v>
      </c>
      <c r="CC609" s="142">
        <f t="shared" si="755"/>
        <v>0</v>
      </c>
      <c r="CD609" s="142">
        <f t="shared" si="755"/>
        <v>0</v>
      </c>
      <c r="CE609" s="142">
        <f t="shared" si="755"/>
        <v>0</v>
      </c>
      <c r="CF609" s="142">
        <f t="shared" si="755"/>
        <v>0</v>
      </c>
      <c r="CG609" s="142">
        <f t="shared" si="755"/>
        <v>0</v>
      </c>
      <c r="CH609" s="142">
        <f t="shared" si="755"/>
        <v>0</v>
      </c>
      <c r="CI609" s="142">
        <f t="shared" si="755"/>
        <v>0</v>
      </c>
      <c r="CJ609" s="142">
        <f t="shared" si="755"/>
        <v>0</v>
      </c>
      <c r="CK609" s="142">
        <f t="shared" si="755"/>
        <v>0</v>
      </c>
    </row>
    <row r="610" spans="2:89" x14ac:dyDescent="0.2">
      <c r="B610" s="144" t="str">
        <f t="shared" si="667"/>
        <v>304. Mixto o Dotal</v>
      </c>
      <c r="C610" s="129">
        <v>0</v>
      </c>
      <c r="D610" s="129">
        <v>0</v>
      </c>
      <c r="E610" s="129">
        <v>0</v>
      </c>
      <c r="F610" s="129">
        <v>0</v>
      </c>
      <c r="G610" s="129">
        <v>0</v>
      </c>
      <c r="H610" s="129">
        <v>0</v>
      </c>
      <c r="I610" s="129">
        <v>0</v>
      </c>
      <c r="J610" s="129">
        <v>0</v>
      </c>
      <c r="K610" s="129">
        <v>0</v>
      </c>
      <c r="L610" s="129">
        <v>0</v>
      </c>
      <c r="M610" s="129">
        <v>0</v>
      </c>
      <c r="N610" s="129">
        <v>0</v>
      </c>
      <c r="O610" s="129">
        <v>0</v>
      </c>
      <c r="P610" s="129">
        <v>0</v>
      </c>
      <c r="Q610" s="129">
        <v>0</v>
      </c>
      <c r="R610" s="129">
        <v>0</v>
      </c>
      <c r="S610" s="129">
        <v>0</v>
      </c>
      <c r="T610" s="129">
        <v>0</v>
      </c>
      <c r="U610" s="129">
        <v>0</v>
      </c>
      <c r="V610" s="129">
        <v>0</v>
      </c>
      <c r="W610" s="129">
        <v>0</v>
      </c>
      <c r="X610" s="129">
        <v>0</v>
      </c>
      <c r="Y610" s="129">
        <v>0</v>
      </c>
      <c r="Z610" s="129">
        <v>4</v>
      </c>
      <c r="AA610" s="129">
        <v>0</v>
      </c>
      <c r="AB610" s="129">
        <v>0</v>
      </c>
      <c r="AC610" s="129">
        <v>0</v>
      </c>
      <c r="AD610" s="129">
        <v>0</v>
      </c>
      <c r="AE610" s="129">
        <v>0</v>
      </c>
      <c r="AF610" s="129">
        <v>0</v>
      </c>
      <c r="AG610" s="129">
        <v>0</v>
      </c>
      <c r="AH610" s="129">
        <v>0</v>
      </c>
      <c r="AI610" s="129">
        <v>0</v>
      </c>
      <c r="AJ610" s="129">
        <v>0</v>
      </c>
      <c r="AK610" s="129">
        <v>0</v>
      </c>
      <c r="AL610" s="129"/>
      <c r="AM610" s="129"/>
      <c r="AN610" s="129"/>
      <c r="AO610" s="129"/>
      <c r="AP610" s="129"/>
      <c r="AQ610" s="117">
        <f t="shared" si="754"/>
        <v>4</v>
      </c>
      <c r="AS610" s="228">
        <v>3</v>
      </c>
      <c r="AU610" s="148"/>
      <c r="AW610" s="142">
        <f t="shared" si="756"/>
        <v>0</v>
      </c>
      <c r="AX610" s="142">
        <f t="shared" si="755"/>
        <v>0</v>
      </c>
      <c r="AY610" s="142">
        <f t="shared" si="755"/>
        <v>0</v>
      </c>
      <c r="AZ610" s="142">
        <f t="shared" si="755"/>
        <v>0</v>
      </c>
      <c r="BA610" s="142">
        <f t="shared" si="755"/>
        <v>0</v>
      </c>
      <c r="BB610" s="142">
        <f t="shared" si="755"/>
        <v>0</v>
      </c>
      <c r="BC610" s="142">
        <f t="shared" si="755"/>
        <v>0</v>
      </c>
      <c r="BD610" s="142">
        <f t="shared" si="755"/>
        <v>0</v>
      </c>
      <c r="BE610" s="142">
        <f t="shared" si="755"/>
        <v>0</v>
      </c>
      <c r="BF610" s="142">
        <f t="shared" si="755"/>
        <v>0</v>
      </c>
      <c r="BG610" s="142">
        <f t="shared" si="755"/>
        <v>0</v>
      </c>
      <c r="BH610" s="142">
        <f t="shared" si="755"/>
        <v>0</v>
      </c>
      <c r="BI610" s="142">
        <f t="shared" si="755"/>
        <v>0</v>
      </c>
      <c r="BJ610" s="142">
        <f t="shared" si="755"/>
        <v>0</v>
      </c>
      <c r="BK610" s="142">
        <f t="shared" si="755"/>
        <v>0</v>
      </c>
      <c r="BL610" s="142">
        <f t="shared" si="755"/>
        <v>0</v>
      </c>
      <c r="BM610" s="142">
        <f t="shared" si="755"/>
        <v>0</v>
      </c>
      <c r="BN610" s="142">
        <f t="shared" si="755"/>
        <v>0</v>
      </c>
      <c r="BO610" s="142">
        <f t="shared" si="755"/>
        <v>0</v>
      </c>
      <c r="BP610" s="142">
        <f t="shared" si="755"/>
        <v>0</v>
      </c>
      <c r="BQ610" s="142">
        <f t="shared" si="755"/>
        <v>0</v>
      </c>
      <c r="BR610" s="142">
        <f t="shared" si="755"/>
        <v>0</v>
      </c>
      <c r="BS610" s="142">
        <f t="shared" si="755"/>
        <v>0</v>
      </c>
      <c r="BT610" s="142">
        <f t="shared" si="755"/>
        <v>0</v>
      </c>
      <c r="BU610" s="142">
        <f t="shared" si="755"/>
        <v>0</v>
      </c>
      <c r="BV610" s="142">
        <f t="shared" si="755"/>
        <v>0</v>
      </c>
      <c r="BW610" s="142">
        <f t="shared" si="755"/>
        <v>0</v>
      </c>
      <c r="BX610" s="142">
        <f t="shared" si="755"/>
        <v>0</v>
      </c>
      <c r="BY610" s="142">
        <f t="shared" si="755"/>
        <v>0</v>
      </c>
      <c r="BZ610" s="142">
        <f t="shared" si="755"/>
        <v>0</v>
      </c>
      <c r="CA610" s="142">
        <f t="shared" si="755"/>
        <v>0</v>
      </c>
      <c r="CB610" s="142">
        <f t="shared" si="755"/>
        <v>0</v>
      </c>
      <c r="CC610" s="142">
        <f t="shared" si="755"/>
        <v>0</v>
      </c>
      <c r="CD610" s="142">
        <f t="shared" si="755"/>
        <v>0</v>
      </c>
      <c r="CE610" s="142">
        <f t="shared" si="755"/>
        <v>0</v>
      </c>
      <c r="CF610" s="142">
        <f t="shared" si="755"/>
        <v>0</v>
      </c>
      <c r="CG610" s="142">
        <f t="shared" si="755"/>
        <v>0</v>
      </c>
      <c r="CH610" s="142">
        <f t="shared" si="755"/>
        <v>0</v>
      </c>
      <c r="CI610" s="142">
        <f t="shared" si="755"/>
        <v>0</v>
      </c>
      <c r="CJ610" s="142">
        <f t="shared" si="755"/>
        <v>0</v>
      </c>
      <c r="CK610" s="142">
        <f t="shared" si="755"/>
        <v>0</v>
      </c>
    </row>
    <row r="611" spans="2:89" x14ac:dyDescent="0.2">
      <c r="B611" s="144" t="str">
        <f t="shared" si="667"/>
        <v>305. Rentas Privadas y Otras Rentas</v>
      </c>
      <c r="C611" s="129">
        <v>0</v>
      </c>
      <c r="D611" s="129">
        <v>0</v>
      </c>
      <c r="E611" s="129">
        <v>0</v>
      </c>
      <c r="F611" s="129">
        <v>0</v>
      </c>
      <c r="G611" s="129">
        <v>0</v>
      </c>
      <c r="H611" s="129">
        <v>0</v>
      </c>
      <c r="I611" s="129">
        <v>0</v>
      </c>
      <c r="J611" s="129">
        <v>0</v>
      </c>
      <c r="K611" s="129">
        <v>0</v>
      </c>
      <c r="L611" s="129">
        <v>0</v>
      </c>
      <c r="M611" s="129">
        <v>0</v>
      </c>
      <c r="N611" s="129">
        <v>0</v>
      </c>
      <c r="O611" s="129">
        <v>0</v>
      </c>
      <c r="P611" s="129">
        <v>0</v>
      </c>
      <c r="Q611" s="129">
        <v>0</v>
      </c>
      <c r="R611" s="129">
        <v>0</v>
      </c>
      <c r="S611" s="129">
        <v>0</v>
      </c>
      <c r="T611" s="129">
        <v>0</v>
      </c>
      <c r="U611" s="129">
        <v>0</v>
      </c>
      <c r="V611" s="129">
        <v>0</v>
      </c>
      <c r="W611" s="129">
        <v>0</v>
      </c>
      <c r="X611" s="129">
        <v>0</v>
      </c>
      <c r="Y611" s="129">
        <v>0</v>
      </c>
      <c r="Z611" s="129">
        <v>0</v>
      </c>
      <c r="AA611" s="129">
        <v>0</v>
      </c>
      <c r="AB611" s="129">
        <v>0</v>
      </c>
      <c r="AC611" s="129">
        <v>0</v>
      </c>
      <c r="AD611" s="129">
        <v>0</v>
      </c>
      <c r="AE611" s="129">
        <v>0</v>
      </c>
      <c r="AF611" s="129">
        <v>0</v>
      </c>
      <c r="AG611" s="129">
        <v>0</v>
      </c>
      <c r="AH611" s="129">
        <v>0</v>
      </c>
      <c r="AI611" s="129">
        <v>0</v>
      </c>
      <c r="AJ611" s="129">
        <v>0</v>
      </c>
      <c r="AK611" s="129">
        <v>0</v>
      </c>
      <c r="AL611" s="129"/>
      <c r="AM611" s="129"/>
      <c r="AN611" s="129"/>
      <c r="AO611" s="129"/>
      <c r="AP611" s="129"/>
      <c r="AQ611" s="117">
        <f t="shared" si="754"/>
        <v>0</v>
      </c>
      <c r="AS611" s="228" t="s">
        <v>729</v>
      </c>
      <c r="AU611" s="148"/>
      <c r="AW611" s="142">
        <f t="shared" si="756"/>
        <v>0</v>
      </c>
      <c r="AX611" s="142">
        <f t="shared" si="755"/>
        <v>0</v>
      </c>
      <c r="AY611" s="142">
        <f t="shared" si="755"/>
        <v>0</v>
      </c>
      <c r="AZ611" s="142">
        <f t="shared" si="755"/>
        <v>0</v>
      </c>
      <c r="BA611" s="142">
        <f t="shared" si="755"/>
        <v>0</v>
      </c>
      <c r="BB611" s="142">
        <f t="shared" si="755"/>
        <v>0</v>
      </c>
      <c r="BC611" s="142">
        <f t="shared" si="755"/>
        <v>0</v>
      </c>
      <c r="BD611" s="142">
        <f t="shared" si="755"/>
        <v>0</v>
      </c>
      <c r="BE611" s="142">
        <f t="shared" si="755"/>
        <v>0</v>
      </c>
      <c r="BF611" s="142">
        <f t="shared" si="755"/>
        <v>0</v>
      </c>
      <c r="BG611" s="142">
        <f t="shared" si="755"/>
        <v>0</v>
      </c>
      <c r="BH611" s="142">
        <f t="shared" si="755"/>
        <v>0</v>
      </c>
      <c r="BI611" s="142">
        <f t="shared" si="755"/>
        <v>0</v>
      </c>
      <c r="BJ611" s="142">
        <f t="shared" si="755"/>
        <v>0</v>
      </c>
      <c r="BK611" s="142">
        <f t="shared" si="755"/>
        <v>0</v>
      </c>
      <c r="BL611" s="142">
        <f t="shared" si="755"/>
        <v>0</v>
      </c>
      <c r="BM611" s="142">
        <f t="shared" si="755"/>
        <v>0</v>
      </c>
      <c r="BN611" s="142">
        <f t="shared" si="755"/>
        <v>0</v>
      </c>
      <c r="BO611" s="142">
        <f t="shared" si="755"/>
        <v>0</v>
      </c>
      <c r="BP611" s="142">
        <f t="shared" si="755"/>
        <v>0</v>
      </c>
      <c r="BQ611" s="142">
        <f t="shared" si="755"/>
        <v>0</v>
      </c>
      <c r="BR611" s="142">
        <f t="shared" si="755"/>
        <v>0</v>
      </c>
      <c r="BS611" s="142">
        <f t="shared" si="755"/>
        <v>0</v>
      </c>
      <c r="BT611" s="142">
        <f t="shared" si="755"/>
        <v>0</v>
      </c>
      <c r="BU611" s="142">
        <f t="shared" si="755"/>
        <v>0</v>
      </c>
      <c r="BV611" s="142">
        <f t="shared" si="755"/>
        <v>0</v>
      </c>
      <c r="BW611" s="142">
        <f t="shared" si="755"/>
        <v>0</v>
      </c>
      <c r="BX611" s="142">
        <f t="shared" si="755"/>
        <v>0</v>
      </c>
      <c r="BY611" s="142">
        <f t="shared" si="755"/>
        <v>0</v>
      </c>
      <c r="BZ611" s="142">
        <f t="shared" si="755"/>
        <v>0</v>
      </c>
      <c r="CA611" s="142">
        <f t="shared" si="755"/>
        <v>0</v>
      </c>
      <c r="CB611" s="142">
        <f t="shared" si="755"/>
        <v>0</v>
      </c>
      <c r="CC611" s="142">
        <f t="shared" si="755"/>
        <v>0</v>
      </c>
      <c r="CD611" s="142">
        <f t="shared" si="755"/>
        <v>0</v>
      </c>
      <c r="CE611" s="142">
        <f t="shared" si="755"/>
        <v>0</v>
      </c>
      <c r="CF611" s="142">
        <f t="shared" si="755"/>
        <v>0</v>
      </c>
      <c r="CG611" s="142">
        <f t="shared" si="755"/>
        <v>0</v>
      </c>
      <c r="CH611" s="142">
        <f t="shared" si="755"/>
        <v>0</v>
      </c>
      <c r="CI611" s="142">
        <f t="shared" si="755"/>
        <v>0</v>
      </c>
      <c r="CJ611" s="142">
        <f t="shared" si="755"/>
        <v>0</v>
      </c>
      <c r="CK611" s="142">
        <f t="shared" si="755"/>
        <v>0</v>
      </c>
    </row>
    <row r="612" spans="2:89" x14ac:dyDescent="0.2">
      <c r="B612" s="144" t="str">
        <f t="shared" si="667"/>
        <v>306. Dotal puro o Capital Diferido</v>
      </c>
      <c r="C612" s="129">
        <v>0</v>
      </c>
      <c r="D612" s="129">
        <v>0</v>
      </c>
      <c r="E612" s="129">
        <v>0</v>
      </c>
      <c r="F612" s="129">
        <v>0</v>
      </c>
      <c r="G612" s="129">
        <v>0</v>
      </c>
      <c r="H612" s="129">
        <v>0</v>
      </c>
      <c r="I612" s="129">
        <v>0</v>
      </c>
      <c r="J612" s="129">
        <v>0</v>
      </c>
      <c r="K612" s="129">
        <v>0</v>
      </c>
      <c r="L612" s="129">
        <v>0</v>
      </c>
      <c r="M612" s="129">
        <v>0</v>
      </c>
      <c r="N612" s="129">
        <v>0</v>
      </c>
      <c r="O612" s="129">
        <v>0</v>
      </c>
      <c r="P612" s="129">
        <v>0</v>
      </c>
      <c r="Q612" s="129">
        <v>0</v>
      </c>
      <c r="R612" s="129">
        <v>0</v>
      </c>
      <c r="S612" s="129">
        <v>0</v>
      </c>
      <c r="T612" s="129">
        <v>0</v>
      </c>
      <c r="U612" s="129">
        <v>0</v>
      </c>
      <c r="V612" s="129">
        <v>0</v>
      </c>
      <c r="W612" s="129">
        <v>0</v>
      </c>
      <c r="X612" s="129">
        <v>0</v>
      </c>
      <c r="Y612" s="129">
        <v>0</v>
      </c>
      <c r="Z612" s="129">
        <v>0</v>
      </c>
      <c r="AA612" s="129">
        <v>0</v>
      </c>
      <c r="AB612" s="129">
        <v>0</v>
      </c>
      <c r="AC612" s="129">
        <v>0</v>
      </c>
      <c r="AD612" s="129">
        <v>0</v>
      </c>
      <c r="AE612" s="129">
        <v>0</v>
      </c>
      <c r="AF612" s="129">
        <v>0</v>
      </c>
      <c r="AG612" s="129">
        <v>0</v>
      </c>
      <c r="AH612" s="129">
        <v>0</v>
      </c>
      <c r="AI612" s="129">
        <v>0</v>
      </c>
      <c r="AJ612" s="129">
        <v>0</v>
      </c>
      <c r="AK612" s="129">
        <v>0</v>
      </c>
      <c r="AL612" s="129"/>
      <c r="AM612" s="129"/>
      <c r="AN612" s="129"/>
      <c r="AO612" s="129"/>
      <c r="AP612" s="129"/>
      <c r="AQ612" s="117">
        <f t="shared" si="754"/>
        <v>0</v>
      </c>
      <c r="AS612" s="228" t="s">
        <v>729</v>
      </c>
      <c r="AU612" s="148"/>
      <c r="AW612" s="142">
        <f t="shared" si="756"/>
        <v>0</v>
      </c>
      <c r="AX612" s="142">
        <f t="shared" si="755"/>
        <v>0</v>
      </c>
      <c r="AY612" s="142">
        <f t="shared" si="755"/>
        <v>0</v>
      </c>
      <c r="AZ612" s="142">
        <f t="shared" si="755"/>
        <v>0</v>
      </c>
      <c r="BA612" s="142">
        <f t="shared" si="755"/>
        <v>0</v>
      </c>
      <c r="BB612" s="142">
        <f t="shared" si="755"/>
        <v>0</v>
      </c>
      <c r="BC612" s="142">
        <f t="shared" si="755"/>
        <v>0</v>
      </c>
      <c r="BD612" s="142">
        <f t="shared" si="755"/>
        <v>0</v>
      </c>
      <c r="BE612" s="142">
        <f t="shared" si="755"/>
        <v>0</v>
      </c>
      <c r="BF612" s="142">
        <f t="shared" si="755"/>
        <v>0</v>
      </c>
      <c r="BG612" s="142">
        <f t="shared" si="755"/>
        <v>0</v>
      </c>
      <c r="BH612" s="142">
        <f t="shared" si="755"/>
        <v>0</v>
      </c>
      <c r="BI612" s="142">
        <f t="shared" si="755"/>
        <v>0</v>
      </c>
      <c r="BJ612" s="142">
        <f t="shared" si="755"/>
        <v>0</v>
      </c>
      <c r="BK612" s="142">
        <f t="shared" si="755"/>
        <v>0</v>
      </c>
      <c r="BL612" s="142">
        <f t="shared" si="755"/>
        <v>0</v>
      </c>
      <c r="BM612" s="142">
        <f t="shared" si="755"/>
        <v>0</v>
      </c>
      <c r="BN612" s="142">
        <f t="shared" si="755"/>
        <v>0</v>
      </c>
      <c r="BO612" s="142">
        <f t="shared" si="755"/>
        <v>0</v>
      </c>
      <c r="BP612" s="142">
        <f t="shared" si="755"/>
        <v>0</v>
      </c>
      <c r="BQ612" s="142">
        <f t="shared" si="755"/>
        <v>0</v>
      </c>
      <c r="BR612" s="142">
        <f t="shared" si="755"/>
        <v>0</v>
      </c>
      <c r="BS612" s="142">
        <f t="shared" si="755"/>
        <v>0</v>
      </c>
      <c r="BT612" s="142">
        <f t="shared" si="755"/>
        <v>0</v>
      </c>
      <c r="BU612" s="142">
        <f t="shared" si="755"/>
        <v>0</v>
      </c>
      <c r="BV612" s="142">
        <f t="shared" si="755"/>
        <v>0</v>
      </c>
      <c r="BW612" s="142">
        <f t="shared" si="755"/>
        <v>0</v>
      </c>
      <c r="BX612" s="142">
        <f t="shared" si="755"/>
        <v>0</v>
      </c>
      <c r="BY612" s="142">
        <f t="shared" si="755"/>
        <v>0</v>
      </c>
      <c r="BZ612" s="142">
        <f t="shared" si="755"/>
        <v>0</v>
      </c>
      <c r="CA612" s="142">
        <f t="shared" si="755"/>
        <v>0</v>
      </c>
      <c r="CB612" s="142">
        <f t="shared" si="755"/>
        <v>0</v>
      </c>
      <c r="CC612" s="142">
        <f t="shared" si="755"/>
        <v>0</v>
      </c>
      <c r="CD612" s="142">
        <f t="shared" si="755"/>
        <v>0</v>
      </c>
      <c r="CE612" s="142">
        <f t="shared" si="755"/>
        <v>0</v>
      </c>
      <c r="CF612" s="142">
        <f t="shared" si="755"/>
        <v>0</v>
      </c>
      <c r="CG612" s="142">
        <f t="shared" si="755"/>
        <v>0</v>
      </c>
      <c r="CH612" s="142">
        <f t="shared" si="755"/>
        <v>0</v>
      </c>
      <c r="CI612" s="142">
        <f t="shared" si="755"/>
        <v>0</v>
      </c>
      <c r="CJ612" s="142">
        <f t="shared" si="755"/>
        <v>0</v>
      </c>
      <c r="CK612" s="142">
        <f t="shared" si="755"/>
        <v>0</v>
      </c>
    </row>
    <row r="613" spans="2:89" x14ac:dyDescent="0.2">
      <c r="B613" s="144" t="str">
        <f t="shared" si="667"/>
        <v>307. Protección Familiar</v>
      </c>
      <c r="C613" s="129">
        <v>0</v>
      </c>
      <c r="D613" s="129">
        <v>0</v>
      </c>
      <c r="E613" s="129">
        <v>0</v>
      </c>
      <c r="F613" s="129">
        <v>43</v>
      </c>
      <c r="G613" s="129">
        <v>0</v>
      </c>
      <c r="H613" s="129">
        <v>0</v>
      </c>
      <c r="I613" s="129">
        <v>0</v>
      </c>
      <c r="J613" s="129">
        <v>0</v>
      </c>
      <c r="K613" s="129">
        <v>0</v>
      </c>
      <c r="L613" s="129">
        <v>0</v>
      </c>
      <c r="M613" s="129">
        <v>0</v>
      </c>
      <c r="N613" s="129">
        <v>0</v>
      </c>
      <c r="O613" s="129">
        <v>0</v>
      </c>
      <c r="P613" s="129">
        <v>0</v>
      </c>
      <c r="Q613" s="129">
        <v>0</v>
      </c>
      <c r="R613" s="129">
        <v>0</v>
      </c>
      <c r="S613" s="129">
        <v>0</v>
      </c>
      <c r="T613" s="129">
        <v>0</v>
      </c>
      <c r="U613" s="129">
        <v>0</v>
      </c>
      <c r="V613" s="129">
        <v>0</v>
      </c>
      <c r="W613" s="129">
        <v>0</v>
      </c>
      <c r="X613" s="129">
        <v>0</v>
      </c>
      <c r="Y613" s="129">
        <v>0</v>
      </c>
      <c r="Z613" s="129">
        <v>0</v>
      </c>
      <c r="AA613" s="129">
        <v>0</v>
      </c>
      <c r="AB613" s="129">
        <v>0</v>
      </c>
      <c r="AC613" s="129">
        <v>0</v>
      </c>
      <c r="AD613" s="129">
        <v>0</v>
      </c>
      <c r="AE613" s="129">
        <v>0</v>
      </c>
      <c r="AF613" s="129">
        <v>0</v>
      </c>
      <c r="AG613" s="129">
        <v>0</v>
      </c>
      <c r="AH613" s="129">
        <v>0</v>
      </c>
      <c r="AI613" s="129">
        <v>0</v>
      </c>
      <c r="AJ613" s="129">
        <v>0</v>
      </c>
      <c r="AK613" s="129">
        <v>0</v>
      </c>
      <c r="AL613" s="129"/>
      <c r="AM613" s="129"/>
      <c r="AN613" s="129"/>
      <c r="AO613" s="129"/>
      <c r="AP613" s="129"/>
      <c r="AQ613" s="117">
        <f t="shared" si="754"/>
        <v>43</v>
      </c>
      <c r="AS613" s="228">
        <v>43</v>
      </c>
      <c r="AU613" s="148"/>
      <c r="AW613" s="142">
        <f t="shared" si="756"/>
        <v>0</v>
      </c>
      <c r="AX613" s="142">
        <f t="shared" si="755"/>
        <v>0</v>
      </c>
      <c r="AY613" s="142">
        <f t="shared" si="755"/>
        <v>0</v>
      </c>
      <c r="AZ613" s="142">
        <f t="shared" si="755"/>
        <v>0</v>
      </c>
      <c r="BA613" s="142">
        <f t="shared" si="755"/>
        <v>1000</v>
      </c>
      <c r="BB613" s="142">
        <f t="shared" si="755"/>
        <v>0</v>
      </c>
      <c r="BC613" s="142">
        <f t="shared" si="755"/>
        <v>0</v>
      </c>
      <c r="BD613" s="142">
        <f t="shared" si="755"/>
        <v>0</v>
      </c>
      <c r="BE613" s="142">
        <f t="shared" si="755"/>
        <v>0</v>
      </c>
      <c r="BF613" s="142">
        <f t="shared" si="755"/>
        <v>0</v>
      </c>
      <c r="BG613" s="142">
        <f t="shared" si="755"/>
        <v>0</v>
      </c>
      <c r="BH613" s="142">
        <f t="shared" si="755"/>
        <v>0</v>
      </c>
      <c r="BI613" s="142">
        <f t="shared" si="755"/>
        <v>0</v>
      </c>
      <c r="BJ613" s="142">
        <f t="shared" si="755"/>
        <v>0</v>
      </c>
      <c r="BK613" s="142">
        <f t="shared" si="755"/>
        <v>0</v>
      </c>
      <c r="BL613" s="142">
        <f t="shared" si="755"/>
        <v>1000</v>
      </c>
      <c r="BM613" s="142">
        <f t="shared" ref="BM613:BM621" si="757">IF(AND(S548=0,S613=0),0,IF(ISERROR(S548/S613),1000,0))</f>
        <v>0</v>
      </c>
      <c r="BN613" s="142">
        <f t="shared" ref="BN613:BN621" si="758">IF(AND(T548=0,T613=0),0,IF(ISERROR(T548/T613),1000,0))</f>
        <v>0</v>
      </c>
      <c r="BO613" s="142">
        <f t="shared" ref="BO613:BO621" si="759">IF(AND(U548=0,U613=0),0,IF(ISERROR(U548/U613),1000,0))</f>
        <v>0</v>
      </c>
      <c r="BP613" s="142">
        <f t="shared" ref="BP613:BP621" si="760">IF(AND(V548=0,V613=0),0,IF(ISERROR(V548/V613),1000,0))</f>
        <v>0</v>
      </c>
      <c r="BQ613" s="142">
        <f t="shared" ref="BQ613:BQ621" si="761">IF(AND(W548=0,W613=0),0,IF(ISERROR(W548/W613),1000,0))</f>
        <v>0</v>
      </c>
      <c r="BR613" s="142">
        <f t="shared" ref="BR613:BR621" si="762">IF(AND(X548=0,X613=0),0,IF(ISERROR(X548/X613),1000,0))</f>
        <v>0</v>
      </c>
      <c r="BS613" s="142">
        <f t="shared" ref="BS613:BS621" si="763">IF(AND(Y548=0,Y613=0),0,IF(ISERROR(Y548/Y613),1000,0))</f>
        <v>0</v>
      </c>
      <c r="BT613" s="142">
        <f t="shared" ref="BT613:BT621" si="764">IF(AND(Z548=0,Z613=0),0,IF(ISERROR(Z548/Z613),1000,0))</f>
        <v>0</v>
      </c>
      <c r="BU613" s="142">
        <f t="shared" ref="BU613:BU621" si="765">IF(AND(AA548=0,AA613=0),0,IF(ISERROR(AA548/AA613),1000,0))</f>
        <v>0</v>
      </c>
      <c r="BV613" s="142">
        <f t="shared" ref="BV613:BV621" si="766">IF(AND(AB548=0,AB613=0),0,IF(ISERROR(AB548/AB613),1000,0))</f>
        <v>0</v>
      </c>
      <c r="BW613" s="142">
        <f t="shared" ref="BW613:BW621" si="767">IF(AND(AC548=0,AC613=0),0,IF(ISERROR(AC548/AC613),1000,0))</f>
        <v>0</v>
      </c>
      <c r="BX613" s="142">
        <f t="shared" ref="BX613:BX621" si="768">IF(AND(AD548=0,AD613=0),0,IF(ISERROR(AD548/AD613),1000,0))</f>
        <v>0</v>
      </c>
      <c r="BY613" s="142">
        <f t="shared" ref="BY613:BY621" si="769">IF(AND(AE548=0,AE613=0),0,IF(ISERROR(AE548/AE613),1000,0))</f>
        <v>0</v>
      </c>
      <c r="BZ613" s="142">
        <f t="shared" ref="BZ613:BZ621" si="770">IF(AND(AF548=0,AF613=0),0,IF(ISERROR(AF548/AF613),1000,0))</f>
        <v>0</v>
      </c>
      <c r="CA613" s="142">
        <f t="shared" ref="CA613:CA621" si="771">IF(AND(AG548=0,AG613=0),0,IF(ISERROR(AG548/AG613),1000,0))</f>
        <v>0</v>
      </c>
      <c r="CB613" s="142">
        <f t="shared" ref="CB613:CB621" si="772">IF(AND(AH548=0,AH613=0),0,IF(ISERROR(AH548/AH613),1000,0))</f>
        <v>0</v>
      </c>
      <c r="CC613" s="142">
        <f t="shared" ref="CC613:CC621" si="773">IF(AND(AI548=0,AI613=0),0,IF(ISERROR(AI548/AI613),1000,0))</f>
        <v>0</v>
      </c>
      <c r="CD613" s="142">
        <f t="shared" ref="CD613:CD621" si="774">IF(AND(AJ548=0,AJ613=0),0,IF(ISERROR(AJ548/AJ613),1000,0))</f>
        <v>0</v>
      </c>
      <c r="CE613" s="142">
        <f t="shared" ref="CE613:CE621" si="775">IF(AND(AK548=0,AK613=0),0,IF(ISERROR(AK548/AK613),1000,0))</f>
        <v>0</v>
      </c>
      <c r="CF613" s="142">
        <f t="shared" ref="CF613:CF621" si="776">IF(AND(AL548=0,AL613=0),0,IF(ISERROR(AL548/AL613),1000,0))</f>
        <v>0</v>
      </c>
      <c r="CG613" s="142">
        <f t="shared" ref="CG613:CG621" si="777">IF(AND(AM548=0,AM613=0),0,IF(ISERROR(AM548/AM613),1000,0))</f>
        <v>0</v>
      </c>
      <c r="CH613" s="142">
        <f t="shared" ref="CH613:CH621" si="778">IF(AND(AN548=0,AN613=0),0,IF(ISERROR(AN548/AN613),1000,0))</f>
        <v>0</v>
      </c>
      <c r="CI613" s="142">
        <f t="shared" ref="CI613:CI621" si="779">IF(AND(AO548=0,AO613=0),0,IF(ISERROR(AO548/AO613),1000,0))</f>
        <v>0</v>
      </c>
      <c r="CJ613" s="142">
        <f t="shared" ref="CJ613:CJ621" si="780">IF(AND(AP548=0,AP613=0),0,IF(ISERROR(AP548/AP613),1000,0))</f>
        <v>0</v>
      </c>
      <c r="CK613" s="142">
        <f t="shared" ref="CK613:CK621" si="781">IF(AND(AQ548=0,AQ613=0),0,IF(ISERROR(AQ548/AQ613),1000,0))</f>
        <v>0</v>
      </c>
    </row>
    <row r="614" spans="2:89" x14ac:dyDescent="0.2">
      <c r="B614" s="144" t="str">
        <f t="shared" si="667"/>
        <v>308. Incapacidad o Invalidez</v>
      </c>
      <c r="C614" s="129">
        <v>0</v>
      </c>
      <c r="D614" s="129">
        <v>0</v>
      </c>
      <c r="E614" s="129">
        <v>60</v>
      </c>
      <c r="F614" s="129">
        <v>5</v>
      </c>
      <c r="G614" s="129">
        <v>10</v>
      </c>
      <c r="H614" s="129">
        <v>106</v>
      </c>
      <c r="I614" s="129">
        <v>0</v>
      </c>
      <c r="J614" s="129">
        <v>0</v>
      </c>
      <c r="K614" s="129">
        <v>0</v>
      </c>
      <c r="L614" s="129">
        <v>0</v>
      </c>
      <c r="M614" s="129">
        <v>0</v>
      </c>
      <c r="N614" s="129">
        <v>0</v>
      </c>
      <c r="O614" s="129">
        <v>0</v>
      </c>
      <c r="P614" s="129">
        <v>0</v>
      </c>
      <c r="Q614" s="129">
        <v>0</v>
      </c>
      <c r="R614" s="129">
        <v>0</v>
      </c>
      <c r="S614" s="129">
        <v>0</v>
      </c>
      <c r="T614" s="129">
        <v>0</v>
      </c>
      <c r="U614" s="129">
        <v>0</v>
      </c>
      <c r="V614" s="129">
        <v>0</v>
      </c>
      <c r="W614" s="129">
        <v>0</v>
      </c>
      <c r="X614" s="129">
        <v>0</v>
      </c>
      <c r="Y614" s="129">
        <v>0</v>
      </c>
      <c r="Z614" s="129">
        <v>145</v>
      </c>
      <c r="AA614" s="129">
        <v>0</v>
      </c>
      <c r="AB614" s="129">
        <v>0</v>
      </c>
      <c r="AC614" s="129">
        <v>0</v>
      </c>
      <c r="AD614" s="129">
        <v>0</v>
      </c>
      <c r="AE614" s="129">
        <v>0</v>
      </c>
      <c r="AF614" s="129">
        <v>51</v>
      </c>
      <c r="AG614" s="129">
        <v>0</v>
      </c>
      <c r="AH614" s="129">
        <v>3</v>
      </c>
      <c r="AI614" s="129">
        <v>0</v>
      </c>
      <c r="AJ614" s="129">
        <v>2</v>
      </c>
      <c r="AK614" s="129">
        <v>5</v>
      </c>
      <c r="AL614" s="129"/>
      <c r="AM614" s="129"/>
      <c r="AN614" s="129"/>
      <c r="AO614" s="129"/>
      <c r="AP614" s="129"/>
      <c r="AQ614" s="117">
        <f t="shared" si="754"/>
        <v>387</v>
      </c>
      <c r="AS614" s="228">
        <v>642</v>
      </c>
      <c r="AU614" s="148"/>
      <c r="AW614" s="142">
        <f t="shared" si="756"/>
        <v>0</v>
      </c>
      <c r="AX614" s="142">
        <f t="shared" ref="AX614:AX621" si="782">IF(AND(D549=0,D614=0),0,IF(ISERROR(D549/D614),1000,0))</f>
        <v>0</v>
      </c>
      <c r="AY614" s="142">
        <f t="shared" ref="AY614:AY621" si="783">IF(AND(E549=0,E614=0),0,IF(ISERROR(E549/E614),1000,0))</f>
        <v>0</v>
      </c>
      <c r="AZ614" s="142">
        <f t="shared" ref="AZ614:AZ621" si="784">IF(AND(F549=0,F614=0),0,IF(ISERROR(F549/F614),1000,0))</f>
        <v>0</v>
      </c>
      <c r="BA614" s="142">
        <f t="shared" ref="BA614:BA621" si="785">IF(AND(G549=0,G614=0),0,IF(ISERROR(G549/G614),1000,0))</f>
        <v>0</v>
      </c>
      <c r="BB614" s="142">
        <f t="shared" ref="BB614:BB621" si="786">IF(AND(H549=0,H614=0),0,IF(ISERROR(H549/H614),1000,0))</f>
        <v>0</v>
      </c>
      <c r="BC614" s="142">
        <f t="shared" ref="BC614:BC621" si="787">IF(AND(I549=0,I614=0),0,IF(ISERROR(I549/I614),1000,0))</f>
        <v>0</v>
      </c>
      <c r="BD614" s="142">
        <f t="shared" ref="BD614:BD621" si="788">IF(AND(J549=0,J614=0),0,IF(ISERROR(J549/J614),1000,0))</f>
        <v>0</v>
      </c>
      <c r="BE614" s="142">
        <f t="shared" ref="BE614:BE621" si="789">IF(AND(K549=0,K614=0),0,IF(ISERROR(K549/K614),1000,0))</f>
        <v>1000</v>
      </c>
      <c r="BF614" s="142">
        <f t="shared" ref="BF614:BF621" si="790">IF(AND(L549=0,L614=0),0,IF(ISERROR(L549/L614),1000,0))</f>
        <v>1000</v>
      </c>
      <c r="BG614" s="142">
        <f t="shared" ref="BG614:BG621" si="791">IF(AND(M549=0,M614=0),0,IF(ISERROR(M549/M614),1000,0))</f>
        <v>0</v>
      </c>
      <c r="BH614" s="142">
        <f t="shared" ref="BH614:BH621" si="792">IF(AND(N549=0,N614=0),0,IF(ISERROR(N549/N614),1000,0))</f>
        <v>0</v>
      </c>
      <c r="BI614" s="142">
        <f t="shared" ref="BI614:BI621" si="793">IF(AND(O549=0,O614=0),0,IF(ISERROR(O549/O614),1000,0))</f>
        <v>0</v>
      </c>
      <c r="BJ614" s="142">
        <f t="shared" ref="BJ614:BJ621" si="794">IF(AND(P549=0,P614=0),0,IF(ISERROR(P549/P614),1000,0))</f>
        <v>0</v>
      </c>
      <c r="BK614" s="142">
        <f t="shared" ref="BK614:BK621" si="795">IF(AND(Q549=0,Q614=0),0,IF(ISERROR(Q549/Q614),1000,0))</f>
        <v>1000</v>
      </c>
      <c r="BL614" s="142">
        <f t="shared" ref="BL614:BL621" si="796">IF(AND(R549=0,R614=0),0,IF(ISERROR(R549/R614),1000,0))</f>
        <v>1000</v>
      </c>
      <c r="BM614" s="142">
        <f t="shared" si="757"/>
        <v>0</v>
      </c>
      <c r="BN614" s="142">
        <f t="shared" si="758"/>
        <v>0</v>
      </c>
      <c r="BO614" s="142">
        <f t="shared" si="759"/>
        <v>0</v>
      </c>
      <c r="BP614" s="142">
        <f t="shared" si="760"/>
        <v>0</v>
      </c>
      <c r="BQ614" s="142">
        <f t="shared" si="761"/>
        <v>0</v>
      </c>
      <c r="BR614" s="142">
        <f t="shared" si="762"/>
        <v>0</v>
      </c>
      <c r="BS614" s="142">
        <f t="shared" si="763"/>
        <v>0</v>
      </c>
      <c r="BT614" s="142">
        <f t="shared" si="764"/>
        <v>0</v>
      </c>
      <c r="BU614" s="142">
        <f t="shared" si="765"/>
        <v>0</v>
      </c>
      <c r="BV614" s="142">
        <f t="shared" si="766"/>
        <v>1000</v>
      </c>
      <c r="BW614" s="142">
        <f t="shared" si="767"/>
        <v>0</v>
      </c>
      <c r="BX614" s="142">
        <f t="shared" si="768"/>
        <v>0</v>
      </c>
      <c r="BY614" s="142">
        <f t="shared" si="769"/>
        <v>0</v>
      </c>
      <c r="BZ614" s="142">
        <f t="shared" si="770"/>
        <v>0</v>
      </c>
      <c r="CA614" s="142">
        <f t="shared" si="771"/>
        <v>1000</v>
      </c>
      <c r="CB614" s="142">
        <f t="shared" si="772"/>
        <v>0</v>
      </c>
      <c r="CC614" s="142">
        <f t="shared" si="773"/>
        <v>0</v>
      </c>
      <c r="CD614" s="142">
        <f t="shared" si="774"/>
        <v>0</v>
      </c>
      <c r="CE614" s="142">
        <f t="shared" si="775"/>
        <v>0</v>
      </c>
      <c r="CF614" s="142">
        <f t="shared" si="776"/>
        <v>0</v>
      </c>
      <c r="CG614" s="142">
        <f t="shared" si="777"/>
        <v>0</v>
      </c>
      <c r="CH614" s="142">
        <f t="shared" si="778"/>
        <v>0</v>
      </c>
      <c r="CI614" s="142">
        <f t="shared" si="779"/>
        <v>0</v>
      </c>
      <c r="CJ614" s="142">
        <f t="shared" si="780"/>
        <v>0</v>
      </c>
      <c r="CK614" s="142">
        <f t="shared" si="781"/>
        <v>0</v>
      </c>
    </row>
    <row r="615" spans="2:89" x14ac:dyDescent="0.2">
      <c r="B615" s="144" t="str">
        <f t="shared" si="667"/>
        <v>309. Salud</v>
      </c>
      <c r="C615" s="129">
        <v>0</v>
      </c>
      <c r="D615" s="129">
        <v>0</v>
      </c>
      <c r="E615" s="129">
        <v>726</v>
      </c>
      <c r="F615" s="129">
        <v>287</v>
      </c>
      <c r="G615" s="129">
        <v>12</v>
      </c>
      <c r="H615" s="129">
        <v>444</v>
      </c>
      <c r="I615" s="129">
        <v>24165</v>
      </c>
      <c r="J615" s="129">
        <v>0</v>
      </c>
      <c r="K615" s="129">
        <v>0</v>
      </c>
      <c r="L615" s="129">
        <v>0</v>
      </c>
      <c r="M615" s="129">
        <v>0</v>
      </c>
      <c r="N615" s="129">
        <v>78</v>
      </c>
      <c r="O615" s="129">
        <v>0</v>
      </c>
      <c r="P615" s="129">
        <v>0</v>
      </c>
      <c r="Q615" s="129">
        <v>5</v>
      </c>
      <c r="R615" s="129">
        <v>3</v>
      </c>
      <c r="S615" s="129">
        <v>0</v>
      </c>
      <c r="T615" s="129">
        <v>0</v>
      </c>
      <c r="U615" s="129">
        <v>0</v>
      </c>
      <c r="V615" s="129">
        <v>0</v>
      </c>
      <c r="W615" s="129">
        <v>0</v>
      </c>
      <c r="X615" s="129">
        <v>0</v>
      </c>
      <c r="Y615" s="129">
        <v>0</v>
      </c>
      <c r="Z615" s="129">
        <v>10098</v>
      </c>
      <c r="AA615" s="129">
        <v>0</v>
      </c>
      <c r="AB615" s="129">
        <v>20</v>
      </c>
      <c r="AC615" s="129">
        <v>0</v>
      </c>
      <c r="AD615" s="129">
        <v>0</v>
      </c>
      <c r="AE615" s="129">
        <v>0</v>
      </c>
      <c r="AF615" s="129">
        <v>0</v>
      </c>
      <c r="AG615" s="129">
        <v>28</v>
      </c>
      <c r="AH615" s="129">
        <v>396</v>
      </c>
      <c r="AI615" s="129">
        <v>0</v>
      </c>
      <c r="AJ615" s="129">
        <v>0</v>
      </c>
      <c r="AK615" s="129">
        <v>354</v>
      </c>
      <c r="AL615" s="129"/>
      <c r="AM615" s="129"/>
      <c r="AN615" s="129"/>
      <c r="AO615" s="129"/>
      <c r="AP615" s="129"/>
      <c r="AQ615" s="117">
        <f t="shared" si="754"/>
        <v>36616</v>
      </c>
      <c r="AS615" s="228">
        <v>26414</v>
      </c>
      <c r="AU615" s="148"/>
      <c r="AW615" s="142">
        <f t="shared" si="756"/>
        <v>0</v>
      </c>
      <c r="AX615" s="142">
        <f t="shared" si="782"/>
        <v>0</v>
      </c>
      <c r="AY615" s="142">
        <f t="shared" si="783"/>
        <v>0</v>
      </c>
      <c r="AZ615" s="142">
        <f t="shared" si="784"/>
        <v>0</v>
      </c>
      <c r="BA615" s="142">
        <f t="shared" si="785"/>
        <v>0</v>
      </c>
      <c r="BB615" s="142">
        <f t="shared" si="786"/>
        <v>0</v>
      </c>
      <c r="BC615" s="142">
        <f t="shared" si="787"/>
        <v>0</v>
      </c>
      <c r="BD615" s="142">
        <f t="shared" si="788"/>
        <v>1000</v>
      </c>
      <c r="BE615" s="142">
        <f t="shared" si="789"/>
        <v>0</v>
      </c>
      <c r="BF615" s="142">
        <f t="shared" si="790"/>
        <v>1000</v>
      </c>
      <c r="BG615" s="142">
        <f t="shared" si="791"/>
        <v>0</v>
      </c>
      <c r="BH615" s="142">
        <f t="shared" si="792"/>
        <v>0</v>
      </c>
      <c r="BI615" s="142">
        <f t="shared" si="793"/>
        <v>0</v>
      </c>
      <c r="BJ615" s="142">
        <f t="shared" si="794"/>
        <v>0</v>
      </c>
      <c r="BK615" s="142">
        <f t="shared" si="795"/>
        <v>0</v>
      </c>
      <c r="BL615" s="142">
        <f t="shared" si="796"/>
        <v>0</v>
      </c>
      <c r="BM615" s="142">
        <f t="shared" si="757"/>
        <v>0</v>
      </c>
      <c r="BN615" s="142">
        <f t="shared" si="758"/>
        <v>0</v>
      </c>
      <c r="BO615" s="142">
        <f t="shared" si="759"/>
        <v>0</v>
      </c>
      <c r="BP615" s="142">
        <f t="shared" si="760"/>
        <v>0</v>
      </c>
      <c r="BQ615" s="142">
        <f t="shared" si="761"/>
        <v>0</v>
      </c>
      <c r="BR615" s="142">
        <f t="shared" si="762"/>
        <v>0</v>
      </c>
      <c r="BS615" s="142">
        <f t="shared" si="763"/>
        <v>0</v>
      </c>
      <c r="BT615" s="142">
        <f t="shared" si="764"/>
        <v>0</v>
      </c>
      <c r="BU615" s="142">
        <f t="shared" si="765"/>
        <v>0</v>
      </c>
      <c r="BV615" s="142">
        <f t="shared" si="766"/>
        <v>0</v>
      </c>
      <c r="BW615" s="142">
        <f t="shared" si="767"/>
        <v>0</v>
      </c>
      <c r="BX615" s="142">
        <f t="shared" si="768"/>
        <v>0</v>
      </c>
      <c r="BY615" s="142">
        <f t="shared" si="769"/>
        <v>0</v>
      </c>
      <c r="BZ615" s="142">
        <f t="shared" si="770"/>
        <v>0</v>
      </c>
      <c r="CA615" s="142">
        <f t="shared" si="771"/>
        <v>0</v>
      </c>
      <c r="CB615" s="142">
        <f t="shared" si="772"/>
        <v>0</v>
      </c>
      <c r="CC615" s="142">
        <f t="shared" si="773"/>
        <v>0</v>
      </c>
      <c r="CD615" s="142">
        <f t="shared" si="774"/>
        <v>0</v>
      </c>
      <c r="CE615" s="142">
        <f t="shared" si="775"/>
        <v>0</v>
      </c>
      <c r="CF615" s="142">
        <f t="shared" si="776"/>
        <v>0</v>
      </c>
      <c r="CG615" s="142">
        <f t="shared" si="777"/>
        <v>0</v>
      </c>
      <c r="CH615" s="142">
        <f t="shared" si="778"/>
        <v>0</v>
      </c>
      <c r="CI615" s="142">
        <f t="shared" si="779"/>
        <v>0</v>
      </c>
      <c r="CJ615" s="142">
        <f t="shared" si="780"/>
        <v>0</v>
      </c>
      <c r="CK615" s="142">
        <f t="shared" si="781"/>
        <v>0</v>
      </c>
    </row>
    <row r="616" spans="2:89" x14ac:dyDescent="0.2">
      <c r="B616" s="144" t="str">
        <f t="shared" si="667"/>
        <v>310. Accidentes Personales</v>
      </c>
      <c r="C616" s="129">
        <v>0</v>
      </c>
      <c r="D616" s="129">
        <v>0</v>
      </c>
      <c r="E616" s="129">
        <v>1</v>
      </c>
      <c r="F616" s="129">
        <v>11</v>
      </c>
      <c r="G616" s="129">
        <v>96</v>
      </c>
      <c r="H616" s="129">
        <v>722</v>
      </c>
      <c r="I616" s="129">
        <v>0</v>
      </c>
      <c r="J616" s="129">
        <v>0</v>
      </c>
      <c r="K616" s="129">
        <v>0</v>
      </c>
      <c r="L616" s="129">
        <v>0</v>
      </c>
      <c r="M616" s="129">
        <v>16</v>
      </c>
      <c r="N616" s="129">
        <v>0</v>
      </c>
      <c r="O616" s="129">
        <v>0</v>
      </c>
      <c r="P616" s="129">
        <v>0</v>
      </c>
      <c r="Q616" s="129">
        <v>0</v>
      </c>
      <c r="R616" s="129">
        <v>4</v>
      </c>
      <c r="S616" s="129">
        <v>0</v>
      </c>
      <c r="T616" s="129">
        <v>0</v>
      </c>
      <c r="U616" s="129">
        <v>0</v>
      </c>
      <c r="V616" s="129">
        <v>0</v>
      </c>
      <c r="W616" s="129">
        <v>0</v>
      </c>
      <c r="X616" s="129">
        <v>0</v>
      </c>
      <c r="Y616" s="129">
        <v>0</v>
      </c>
      <c r="Z616" s="129">
        <v>1146</v>
      </c>
      <c r="AA616" s="129">
        <v>0</v>
      </c>
      <c r="AB616" s="129">
        <v>0</v>
      </c>
      <c r="AC616" s="129">
        <v>0</v>
      </c>
      <c r="AD616" s="129">
        <v>0</v>
      </c>
      <c r="AE616" s="129">
        <v>0</v>
      </c>
      <c r="AF616" s="129">
        <v>0</v>
      </c>
      <c r="AG616" s="129">
        <v>8</v>
      </c>
      <c r="AH616" s="129">
        <v>6</v>
      </c>
      <c r="AI616" s="129">
        <v>0</v>
      </c>
      <c r="AJ616" s="129">
        <v>0</v>
      </c>
      <c r="AK616" s="129">
        <v>18</v>
      </c>
      <c r="AL616" s="129"/>
      <c r="AM616" s="129"/>
      <c r="AN616" s="129"/>
      <c r="AO616" s="129"/>
      <c r="AP616" s="129"/>
      <c r="AQ616" s="117">
        <f t="shared" si="754"/>
        <v>2028</v>
      </c>
      <c r="AS616" s="228">
        <v>1827</v>
      </c>
      <c r="AU616" s="148"/>
      <c r="AW616" s="142">
        <f t="shared" si="756"/>
        <v>0</v>
      </c>
      <c r="AX616" s="142">
        <f t="shared" si="782"/>
        <v>0</v>
      </c>
      <c r="AY616" s="142">
        <f t="shared" si="783"/>
        <v>0</v>
      </c>
      <c r="AZ616" s="142">
        <f t="shared" si="784"/>
        <v>0</v>
      </c>
      <c r="BA616" s="142">
        <f t="shared" si="785"/>
        <v>0</v>
      </c>
      <c r="BB616" s="142">
        <f t="shared" si="786"/>
        <v>0</v>
      </c>
      <c r="BC616" s="142">
        <f t="shared" si="787"/>
        <v>1000</v>
      </c>
      <c r="BD616" s="142">
        <f t="shared" si="788"/>
        <v>0</v>
      </c>
      <c r="BE616" s="142">
        <f t="shared" si="789"/>
        <v>1000</v>
      </c>
      <c r="BF616" s="142">
        <f t="shared" si="790"/>
        <v>1000</v>
      </c>
      <c r="BG616" s="142">
        <f t="shared" si="791"/>
        <v>0</v>
      </c>
      <c r="BH616" s="142">
        <f t="shared" si="792"/>
        <v>0</v>
      </c>
      <c r="BI616" s="142">
        <f t="shared" si="793"/>
        <v>0</v>
      </c>
      <c r="BJ616" s="142">
        <f t="shared" si="794"/>
        <v>0</v>
      </c>
      <c r="BK616" s="142">
        <f t="shared" si="795"/>
        <v>1000</v>
      </c>
      <c r="BL616" s="142">
        <f t="shared" si="796"/>
        <v>0</v>
      </c>
      <c r="BM616" s="142">
        <f t="shared" si="757"/>
        <v>0</v>
      </c>
      <c r="BN616" s="142">
        <f t="shared" si="758"/>
        <v>0</v>
      </c>
      <c r="BO616" s="142">
        <f t="shared" si="759"/>
        <v>0</v>
      </c>
      <c r="BP616" s="142">
        <f t="shared" si="760"/>
        <v>0</v>
      </c>
      <c r="BQ616" s="142">
        <f t="shared" si="761"/>
        <v>0</v>
      </c>
      <c r="BR616" s="142">
        <f t="shared" si="762"/>
        <v>0</v>
      </c>
      <c r="BS616" s="142">
        <f t="shared" si="763"/>
        <v>0</v>
      </c>
      <c r="BT616" s="142">
        <f t="shared" si="764"/>
        <v>0</v>
      </c>
      <c r="BU616" s="142">
        <f t="shared" si="765"/>
        <v>0</v>
      </c>
      <c r="BV616" s="142">
        <f t="shared" si="766"/>
        <v>0</v>
      </c>
      <c r="BW616" s="142">
        <f t="shared" si="767"/>
        <v>0</v>
      </c>
      <c r="BX616" s="142">
        <f t="shared" si="768"/>
        <v>0</v>
      </c>
      <c r="BY616" s="142">
        <f t="shared" si="769"/>
        <v>0</v>
      </c>
      <c r="BZ616" s="142">
        <f t="shared" si="770"/>
        <v>0</v>
      </c>
      <c r="CA616" s="142">
        <f t="shared" si="771"/>
        <v>0</v>
      </c>
      <c r="CB616" s="142">
        <f t="shared" si="772"/>
        <v>0</v>
      </c>
      <c r="CC616" s="142">
        <f t="shared" si="773"/>
        <v>0</v>
      </c>
      <c r="CD616" s="142">
        <f t="shared" si="774"/>
        <v>1000</v>
      </c>
      <c r="CE616" s="142">
        <f t="shared" si="775"/>
        <v>0</v>
      </c>
      <c r="CF616" s="142">
        <f t="shared" si="776"/>
        <v>0</v>
      </c>
      <c r="CG616" s="142">
        <f t="shared" si="777"/>
        <v>0</v>
      </c>
      <c r="CH616" s="142">
        <f t="shared" si="778"/>
        <v>0</v>
      </c>
      <c r="CI616" s="142">
        <f t="shared" si="779"/>
        <v>0</v>
      </c>
      <c r="CJ616" s="142">
        <f t="shared" si="780"/>
        <v>0</v>
      </c>
      <c r="CK616" s="142">
        <f t="shared" si="781"/>
        <v>0</v>
      </c>
    </row>
    <row r="617" spans="2:89" x14ac:dyDescent="0.2">
      <c r="B617" s="144" t="str">
        <f t="shared" si="667"/>
        <v>311. Asistencia</v>
      </c>
      <c r="C617" s="129">
        <v>0</v>
      </c>
      <c r="D617" s="129">
        <v>0</v>
      </c>
      <c r="E617" s="129">
        <v>117</v>
      </c>
      <c r="F617" s="129">
        <v>1</v>
      </c>
      <c r="G617" s="129">
        <v>0</v>
      </c>
      <c r="H617" s="129">
        <v>0</v>
      </c>
      <c r="I617" s="129">
        <v>0</v>
      </c>
      <c r="J617" s="129">
        <v>0</v>
      </c>
      <c r="K617" s="129">
        <v>0</v>
      </c>
      <c r="L617" s="129">
        <v>0</v>
      </c>
      <c r="M617" s="129">
        <v>0</v>
      </c>
      <c r="N617" s="129">
        <v>0</v>
      </c>
      <c r="O617" s="129">
        <v>0</v>
      </c>
      <c r="P617" s="129">
        <v>0</v>
      </c>
      <c r="Q617" s="129">
        <v>0</v>
      </c>
      <c r="R617" s="129">
        <v>0</v>
      </c>
      <c r="S617" s="129">
        <v>0</v>
      </c>
      <c r="T617" s="129">
        <v>0</v>
      </c>
      <c r="U617" s="129">
        <v>0</v>
      </c>
      <c r="V617" s="129">
        <v>0</v>
      </c>
      <c r="W617" s="129">
        <v>0</v>
      </c>
      <c r="X617" s="129">
        <v>0</v>
      </c>
      <c r="Y617" s="129">
        <v>0</v>
      </c>
      <c r="Z617" s="129">
        <v>0</v>
      </c>
      <c r="AA617" s="129">
        <v>0</v>
      </c>
      <c r="AB617" s="129">
        <v>0</v>
      </c>
      <c r="AC617" s="129">
        <v>0</v>
      </c>
      <c r="AD617" s="129">
        <v>0</v>
      </c>
      <c r="AE617" s="129">
        <v>0</v>
      </c>
      <c r="AF617" s="129">
        <v>0</v>
      </c>
      <c r="AG617" s="129">
        <v>0</v>
      </c>
      <c r="AH617" s="129">
        <v>0</v>
      </c>
      <c r="AI617" s="129">
        <v>0</v>
      </c>
      <c r="AJ617" s="129">
        <v>0</v>
      </c>
      <c r="AK617" s="129">
        <v>0</v>
      </c>
      <c r="AL617" s="129"/>
      <c r="AM617" s="129"/>
      <c r="AN617" s="129"/>
      <c r="AO617" s="129"/>
      <c r="AP617" s="129"/>
      <c r="AQ617" s="117">
        <f t="shared" si="754"/>
        <v>118</v>
      </c>
      <c r="AS617" s="228">
        <v>113</v>
      </c>
      <c r="AU617" s="148"/>
      <c r="AW617" s="142">
        <f t="shared" si="756"/>
        <v>0</v>
      </c>
      <c r="AX617" s="142">
        <f t="shared" si="782"/>
        <v>0</v>
      </c>
      <c r="AY617" s="142">
        <f t="shared" si="783"/>
        <v>0</v>
      </c>
      <c r="AZ617" s="142">
        <f t="shared" si="784"/>
        <v>0</v>
      </c>
      <c r="BA617" s="142">
        <f t="shared" si="785"/>
        <v>0</v>
      </c>
      <c r="BB617" s="142">
        <f t="shared" si="786"/>
        <v>0</v>
      </c>
      <c r="BC617" s="142">
        <f t="shared" si="787"/>
        <v>0</v>
      </c>
      <c r="BD617" s="142">
        <f t="shared" si="788"/>
        <v>0</v>
      </c>
      <c r="BE617" s="142">
        <f t="shared" si="789"/>
        <v>0</v>
      </c>
      <c r="BF617" s="142">
        <f t="shared" si="790"/>
        <v>0</v>
      </c>
      <c r="BG617" s="142">
        <f t="shared" si="791"/>
        <v>0</v>
      </c>
      <c r="BH617" s="142">
        <f t="shared" si="792"/>
        <v>0</v>
      </c>
      <c r="BI617" s="142">
        <f t="shared" si="793"/>
        <v>0</v>
      </c>
      <c r="BJ617" s="142">
        <f t="shared" si="794"/>
        <v>0</v>
      </c>
      <c r="BK617" s="142">
        <f t="shared" si="795"/>
        <v>0</v>
      </c>
      <c r="BL617" s="142">
        <f t="shared" si="796"/>
        <v>0</v>
      </c>
      <c r="BM617" s="142">
        <f t="shared" si="757"/>
        <v>0</v>
      </c>
      <c r="BN617" s="142">
        <f t="shared" si="758"/>
        <v>0</v>
      </c>
      <c r="BO617" s="142">
        <f t="shared" si="759"/>
        <v>0</v>
      </c>
      <c r="BP617" s="142">
        <f t="shared" si="760"/>
        <v>0</v>
      </c>
      <c r="BQ617" s="142">
        <f t="shared" si="761"/>
        <v>0</v>
      </c>
      <c r="BR617" s="142">
        <f t="shared" si="762"/>
        <v>0</v>
      </c>
      <c r="BS617" s="142">
        <f t="shared" si="763"/>
        <v>0</v>
      </c>
      <c r="BT617" s="142">
        <f t="shared" si="764"/>
        <v>0</v>
      </c>
      <c r="BU617" s="142">
        <f t="shared" si="765"/>
        <v>0</v>
      </c>
      <c r="BV617" s="142">
        <f t="shared" si="766"/>
        <v>0</v>
      </c>
      <c r="BW617" s="142">
        <f t="shared" si="767"/>
        <v>0</v>
      </c>
      <c r="BX617" s="142">
        <f t="shared" si="768"/>
        <v>0</v>
      </c>
      <c r="BY617" s="142">
        <f t="shared" si="769"/>
        <v>0</v>
      </c>
      <c r="BZ617" s="142">
        <f t="shared" si="770"/>
        <v>0</v>
      </c>
      <c r="CA617" s="142">
        <f t="shared" si="771"/>
        <v>0</v>
      </c>
      <c r="CB617" s="142">
        <f t="shared" si="772"/>
        <v>0</v>
      </c>
      <c r="CC617" s="142">
        <f t="shared" si="773"/>
        <v>0</v>
      </c>
      <c r="CD617" s="142">
        <f t="shared" si="774"/>
        <v>1000</v>
      </c>
      <c r="CE617" s="142">
        <f t="shared" si="775"/>
        <v>1000</v>
      </c>
      <c r="CF617" s="142">
        <f t="shared" si="776"/>
        <v>0</v>
      </c>
      <c r="CG617" s="142">
        <f t="shared" si="777"/>
        <v>0</v>
      </c>
      <c r="CH617" s="142">
        <f t="shared" si="778"/>
        <v>0</v>
      </c>
      <c r="CI617" s="142">
        <f t="shared" si="779"/>
        <v>0</v>
      </c>
      <c r="CJ617" s="142">
        <f t="shared" si="780"/>
        <v>0</v>
      </c>
      <c r="CK617" s="142">
        <f t="shared" si="781"/>
        <v>0</v>
      </c>
    </row>
    <row r="618" spans="2:89" x14ac:dyDescent="0.2">
      <c r="B618" s="144" t="str">
        <f t="shared" si="667"/>
        <v>312. Desgravamen Hipotecario</v>
      </c>
      <c r="C618" s="129">
        <v>0</v>
      </c>
      <c r="D618" s="129">
        <v>0</v>
      </c>
      <c r="E618" s="129">
        <v>249</v>
      </c>
      <c r="F618" s="129">
        <v>6</v>
      </c>
      <c r="G618" s="129">
        <v>63</v>
      </c>
      <c r="H618" s="129">
        <v>13</v>
      </c>
      <c r="I618" s="129">
        <v>0</v>
      </c>
      <c r="J618" s="129">
        <v>0</v>
      </c>
      <c r="K618" s="129">
        <v>0</v>
      </c>
      <c r="L618" s="129">
        <v>0</v>
      </c>
      <c r="M618" s="129">
        <v>0</v>
      </c>
      <c r="N618" s="129">
        <v>0</v>
      </c>
      <c r="O618" s="129">
        <v>0</v>
      </c>
      <c r="P618" s="129">
        <v>0</v>
      </c>
      <c r="Q618" s="129">
        <v>0</v>
      </c>
      <c r="R618" s="129">
        <v>1</v>
      </c>
      <c r="S618" s="129">
        <v>0</v>
      </c>
      <c r="T618" s="129">
        <v>0</v>
      </c>
      <c r="U618" s="129">
        <v>0</v>
      </c>
      <c r="V618" s="129">
        <v>0</v>
      </c>
      <c r="W618" s="129">
        <v>0</v>
      </c>
      <c r="X618" s="129">
        <v>0</v>
      </c>
      <c r="Y618" s="129">
        <v>0</v>
      </c>
      <c r="Z618" s="129">
        <v>1</v>
      </c>
      <c r="AA618" s="129">
        <v>0</v>
      </c>
      <c r="AB618" s="129">
        <v>0</v>
      </c>
      <c r="AC618" s="129">
        <v>0</v>
      </c>
      <c r="AD618" s="129">
        <v>0</v>
      </c>
      <c r="AE618" s="129">
        <v>0</v>
      </c>
      <c r="AF618" s="129">
        <v>466</v>
      </c>
      <c r="AG618" s="129">
        <v>0</v>
      </c>
      <c r="AH618" s="129">
        <v>0</v>
      </c>
      <c r="AI618" s="129">
        <v>0</v>
      </c>
      <c r="AJ618" s="129">
        <v>1</v>
      </c>
      <c r="AK618" s="129">
        <v>23</v>
      </c>
      <c r="AL618" s="129"/>
      <c r="AM618" s="129"/>
      <c r="AN618" s="129"/>
      <c r="AO618" s="129"/>
      <c r="AP618" s="129"/>
      <c r="AQ618" s="117">
        <f t="shared" si="754"/>
        <v>823</v>
      </c>
      <c r="AS618" s="228">
        <v>663</v>
      </c>
      <c r="AU618" s="148"/>
      <c r="AW618" s="142">
        <f t="shared" si="756"/>
        <v>0</v>
      </c>
      <c r="AX618" s="142">
        <f t="shared" si="782"/>
        <v>0</v>
      </c>
      <c r="AY618" s="142">
        <f t="shared" si="783"/>
        <v>0</v>
      </c>
      <c r="AZ618" s="142">
        <f t="shared" si="784"/>
        <v>0</v>
      </c>
      <c r="BA618" s="142">
        <f t="shared" si="785"/>
        <v>0</v>
      </c>
      <c r="BB618" s="142">
        <f t="shared" si="786"/>
        <v>0</v>
      </c>
      <c r="BC618" s="142">
        <f t="shared" si="787"/>
        <v>0</v>
      </c>
      <c r="BD618" s="142">
        <f t="shared" si="788"/>
        <v>0</v>
      </c>
      <c r="BE618" s="142">
        <f t="shared" si="789"/>
        <v>0</v>
      </c>
      <c r="BF618" s="142">
        <f t="shared" si="790"/>
        <v>1000</v>
      </c>
      <c r="BG618" s="142">
        <f t="shared" si="791"/>
        <v>0</v>
      </c>
      <c r="BH618" s="142">
        <f t="shared" si="792"/>
        <v>0</v>
      </c>
      <c r="BI618" s="142">
        <f t="shared" si="793"/>
        <v>0</v>
      </c>
      <c r="BJ618" s="142">
        <f t="shared" si="794"/>
        <v>0</v>
      </c>
      <c r="BK618" s="142">
        <f t="shared" si="795"/>
        <v>1000</v>
      </c>
      <c r="BL618" s="142">
        <f t="shared" si="796"/>
        <v>0</v>
      </c>
      <c r="BM618" s="142">
        <f t="shared" si="757"/>
        <v>0</v>
      </c>
      <c r="BN618" s="142">
        <f t="shared" si="758"/>
        <v>0</v>
      </c>
      <c r="BO618" s="142">
        <f t="shared" si="759"/>
        <v>0</v>
      </c>
      <c r="BP618" s="142">
        <f t="shared" si="760"/>
        <v>0</v>
      </c>
      <c r="BQ618" s="142">
        <f t="shared" si="761"/>
        <v>0</v>
      </c>
      <c r="BR618" s="142">
        <f t="shared" si="762"/>
        <v>0</v>
      </c>
      <c r="BS618" s="142">
        <f t="shared" si="763"/>
        <v>0</v>
      </c>
      <c r="BT618" s="142">
        <f t="shared" si="764"/>
        <v>0</v>
      </c>
      <c r="BU618" s="142">
        <f t="shared" si="765"/>
        <v>0</v>
      </c>
      <c r="BV618" s="142">
        <f t="shared" si="766"/>
        <v>0</v>
      </c>
      <c r="BW618" s="142">
        <f t="shared" si="767"/>
        <v>0</v>
      </c>
      <c r="BX618" s="142">
        <f t="shared" si="768"/>
        <v>0</v>
      </c>
      <c r="BY618" s="142">
        <f t="shared" si="769"/>
        <v>0</v>
      </c>
      <c r="BZ618" s="142">
        <f t="shared" si="770"/>
        <v>0</v>
      </c>
      <c r="CA618" s="142">
        <f t="shared" si="771"/>
        <v>1000</v>
      </c>
      <c r="CB618" s="142">
        <f t="shared" si="772"/>
        <v>0</v>
      </c>
      <c r="CC618" s="142">
        <f t="shared" si="773"/>
        <v>0</v>
      </c>
      <c r="CD618" s="142">
        <f t="shared" si="774"/>
        <v>0</v>
      </c>
      <c r="CE618" s="142">
        <f t="shared" si="775"/>
        <v>0</v>
      </c>
      <c r="CF618" s="142">
        <f t="shared" si="776"/>
        <v>0</v>
      </c>
      <c r="CG618" s="142">
        <f t="shared" si="777"/>
        <v>0</v>
      </c>
      <c r="CH618" s="142">
        <f t="shared" si="778"/>
        <v>0</v>
      </c>
      <c r="CI618" s="142">
        <f t="shared" si="779"/>
        <v>0</v>
      </c>
      <c r="CJ618" s="142">
        <f t="shared" si="780"/>
        <v>0</v>
      </c>
      <c r="CK618" s="142">
        <f t="shared" si="781"/>
        <v>0</v>
      </c>
    </row>
    <row r="619" spans="2:89" x14ac:dyDescent="0.2">
      <c r="B619" s="144" t="str">
        <f t="shared" si="667"/>
        <v>313. Desgravamen Consumos y Otros</v>
      </c>
      <c r="C619" s="129">
        <v>0</v>
      </c>
      <c r="D619" s="129">
        <v>0</v>
      </c>
      <c r="E619" s="129">
        <v>1994</v>
      </c>
      <c r="F619" s="129">
        <v>407</v>
      </c>
      <c r="G619" s="129">
        <v>1264</v>
      </c>
      <c r="H619" s="129">
        <v>5109</v>
      </c>
      <c r="I619" s="129">
        <v>0</v>
      </c>
      <c r="J619" s="129">
        <v>0</v>
      </c>
      <c r="K619" s="129">
        <v>929</v>
      </c>
      <c r="L619" s="129">
        <v>112</v>
      </c>
      <c r="M619" s="129">
        <v>14</v>
      </c>
      <c r="N619" s="129">
        <v>0</v>
      </c>
      <c r="O619" s="129">
        <v>0</v>
      </c>
      <c r="P619" s="129">
        <v>0</v>
      </c>
      <c r="Q619" s="129">
        <v>5</v>
      </c>
      <c r="R619" s="129">
        <v>224</v>
      </c>
      <c r="S619" s="129">
        <v>0</v>
      </c>
      <c r="T619" s="129">
        <v>0</v>
      </c>
      <c r="U619" s="129">
        <v>42</v>
      </c>
      <c r="V619" s="129">
        <v>0</v>
      </c>
      <c r="W619" s="129">
        <v>0</v>
      </c>
      <c r="X619" s="129">
        <v>0</v>
      </c>
      <c r="Y619" s="129">
        <v>0</v>
      </c>
      <c r="Z619" s="129">
        <v>1060</v>
      </c>
      <c r="AA619" s="129">
        <v>0</v>
      </c>
      <c r="AB619" s="129">
        <v>1386</v>
      </c>
      <c r="AC619" s="129">
        <v>0</v>
      </c>
      <c r="AD619" s="129">
        <v>0</v>
      </c>
      <c r="AE619" s="129">
        <v>0</v>
      </c>
      <c r="AF619" s="129">
        <v>0</v>
      </c>
      <c r="AG619" s="129">
        <v>1625</v>
      </c>
      <c r="AH619" s="129">
        <v>76</v>
      </c>
      <c r="AI619" s="129">
        <v>0</v>
      </c>
      <c r="AJ619" s="129">
        <v>370</v>
      </c>
      <c r="AK619" s="129">
        <v>226</v>
      </c>
      <c r="AL619" s="129"/>
      <c r="AM619" s="129"/>
      <c r="AN619" s="129"/>
      <c r="AO619" s="129"/>
      <c r="AP619" s="129"/>
      <c r="AQ619" s="117">
        <f t="shared" si="754"/>
        <v>14843</v>
      </c>
      <c r="AS619" s="228">
        <v>42417</v>
      </c>
      <c r="AU619" s="148"/>
      <c r="AW619" s="142">
        <f t="shared" si="756"/>
        <v>0</v>
      </c>
      <c r="AX619" s="142">
        <f t="shared" si="782"/>
        <v>0</v>
      </c>
      <c r="AY619" s="142">
        <f t="shared" si="783"/>
        <v>0</v>
      </c>
      <c r="AZ619" s="142">
        <f t="shared" si="784"/>
        <v>0</v>
      </c>
      <c r="BA619" s="142">
        <f t="shared" si="785"/>
        <v>0</v>
      </c>
      <c r="BB619" s="142">
        <f t="shared" si="786"/>
        <v>0</v>
      </c>
      <c r="BC619" s="142">
        <f t="shared" si="787"/>
        <v>0</v>
      </c>
      <c r="BD619" s="142">
        <f t="shared" si="788"/>
        <v>0</v>
      </c>
      <c r="BE619" s="142">
        <f t="shared" si="789"/>
        <v>0</v>
      </c>
      <c r="BF619" s="142">
        <f t="shared" si="790"/>
        <v>0</v>
      </c>
      <c r="BG619" s="142">
        <f t="shared" si="791"/>
        <v>0</v>
      </c>
      <c r="BH619" s="142">
        <f t="shared" si="792"/>
        <v>0</v>
      </c>
      <c r="BI619" s="142">
        <f t="shared" si="793"/>
        <v>0</v>
      </c>
      <c r="BJ619" s="142">
        <f t="shared" si="794"/>
        <v>0</v>
      </c>
      <c r="BK619" s="142">
        <f t="shared" si="795"/>
        <v>0</v>
      </c>
      <c r="BL619" s="142">
        <f t="shared" si="796"/>
        <v>0</v>
      </c>
      <c r="BM619" s="142">
        <f t="shared" si="757"/>
        <v>0</v>
      </c>
      <c r="BN619" s="142">
        <f t="shared" si="758"/>
        <v>0</v>
      </c>
      <c r="BO619" s="142">
        <f t="shared" si="759"/>
        <v>0</v>
      </c>
      <c r="BP619" s="142">
        <f t="shared" si="760"/>
        <v>0</v>
      </c>
      <c r="BQ619" s="142">
        <f t="shared" si="761"/>
        <v>0</v>
      </c>
      <c r="BR619" s="142">
        <f t="shared" si="762"/>
        <v>0</v>
      </c>
      <c r="BS619" s="142">
        <f t="shared" si="763"/>
        <v>0</v>
      </c>
      <c r="BT619" s="142">
        <f t="shared" si="764"/>
        <v>0</v>
      </c>
      <c r="BU619" s="142">
        <f t="shared" si="765"/>
        <v>0</v>
      </c>
      <c r="BV619" s="142">
        <f t="shared" si="766"/>
        <v>0</v>
      </c>
      <c r="BW619" s="142">
        <f t="shared" si="767"/>
        <v>0</v>
      </c>
      <c r="BX619" s="142">
        <f t="shared" si="768"/>
        <v>0</v>
      </c>
      <c r="BY619" s="142">
        <f t="shared" si="769"/>
        <v>0</v>
      </c>
      <c r="BZ619" s="142">
        <f t="shared" si="770"/>
        <v>0</v>
      </c>
      <c r="CA619" s="142">
        <f t="shared" si="771"/>
        <v>0</v>
      </c>
      <c r="CB619" s="142">
        <f t="shared" si="772"/>
        <v>0</v>
      </c>
      <c r="CC619" s="142">
        <f t="shared" si="773"/>
        <v>0</v>
      </c>
      <c r="CD619" s="142">
        <f t="shared" si="774"/>
        <v>0</v>
      </c>
      <c r="CE619" s="142">
        <f t="shared" si="775"/>
        <v>0</v>
      </c>
      <c r="CF619" s="142">
        <f t="shared" si="776"/>
        <v>0</v>
      </c>
      <c r="CG619" s="142">
        <f t="shared" si="777"/>
        <v>0</v>
      </c>
      <c r="CH619" s="142">
        <f t="shared" si="778"/>
        <v>0</v>
      </c>
      <c r="CI619" s="142">
        <f t="shared" si="779"/>
        <v>0</v>
      </c>
      <c r="CJ619" s="142">
        <f t="shared" si="780"/>
        <v>0</v>
      </c>
      <c r="CK619" s="142">
        <f t="shared" si="781"/>
        <v>0</v>
      </c>
    </row>
    <row r="620" spans="2:89" x14ac:dyDescent="0.2">
      <c r="B620" s="144" t="str">
        <f t="shared" si="667"/>
        <v>314. SOAP</v>
      </c>
      <c r="C620" s="129">
        <v>0</v>
      </c>
      <c r="D620" s="129">
        <v>0</v>
      </c>
      <c r="E620" s="129">
        <v>0</v>
      </c>
      <c r="F620" s="129">
        <v>0</v>
      </c>
      <c r="G620" s="129">
        <v>0</v>
      </c>
      <c r="H620" s="129">
        <v>0</v>
      </c>
      <c r="I620" s="129">
        <v>0</v>
      </c>
      <c r="J620" s="129">
        <v>0</v>
      </c>
      <c r="K620" s="129">
        <v>0</v>
      </c>
      <c r="L620" s="129">
        <v>0</v>
      </c>
      <c r="M620" s="129">
        <v>0</v>
      </c>
      <c r="N620" s="129">
        <v>0</v>
      </c>
      <c r="O620" s="129">
        <v>0</v>
      </c>
      <c r="P620" s="129">
        <v>0</v>
      </c>
      <c r="Q620" s="129">
        <v>0</v>
      </c>
      <c r="R620" s="129">
        <v>0</v>
      </c>
      <c r="S620" s="129">
        <v>0</v>
      </c>
      <c r="T620" s="129">
        <v>0</v>
      </c>
      <c r="U620" s="129">
        <v>0</v>
      </c>
      <c r="V620" s="129">
        <v>0</v>
      </c>
      <c r="W620" s="129">
        <v>0</v>
      </c>
      <c r="X620" s="129">
        <v>0</v>
      </c>
      <c r="Y620" s="129">
        <v>0</v>
      </c>
      <c r="Z620" s="129">
        <v>0</v>
      </c>
      <c r="AA620" s="129">
        <v>0</v>
      </c>
      <c r="AB620" s="129">
        <v>0</v>
      </c>
      <c r="AC620" s="129">
        <v>0</v>
      </c>
      <c r="AD620" s="129">
        <v>0</v>
      </c>
      <c r="AE620" s="129">
        <v>0</v>
      </c>
      <c r="AF620" s="129">
        <v>0</v>
      </c>
      <c r="AG620" s="129">
        <v>0</v>
      </c>
      <c r="AH620" s="129">
        <v>0</v>
      </c>
      <c r="AI620" s="129">
        <v>0</v>
      </c>
      <c r="AJ620" s="129">
        <v>0</v>
      </c>
      <c r="AK620" s="129">
        <v>0</v>
      </c>
      <c r="AL620" s="129"/>
      <c r="AM620" s="129"/>
      <c r="AN620" s="129"/>
      <c r="AO620" s="129"/>
      <c r="AP620" s="129"/>
      <c r="AQ620" s="117">
        <f t="shared" si="754"/>
        <v>0</v>
      </c>
      <c r="AS620" s="228" t="s">
        <v>729</v>
      </c>
      <c r="AU620" s="148"/>
      <c r="AW620" s="142">
        <f t="shared" si="756"/>
        <v>0</v>
      </c>
      <c r="AX620" s="142">
        <f t="shared" si="782"/>
        <v>0</v>
      </c>
      <c r="AY620" s="142">
        <f t="shared" si="783"/>
        <v>0</v>
      </c>
      <c r="AZ620" s="142">
        <f t="shared" si="784"/>
        <v>0</v>
      </c>
      <c r="BA620" s="142">
        <f t="shared" si="785"/>
        <v>0</v>
      </c>
      <c r="BB620" s="142">
        <f t="shared" si="786"/>
        <v>0</v>
      </c>
      <c r="BC620" s="142">
        <f t="shared" si="787"/>
        <v>0</v>
      </c>
      <c r="BD620" s="142">
        <f t="shared" si="788"/>
        <v>0</v>
      </c>
      <c r="BE620" s="142">
        <f t="shared" si="789"/>
        <v>0</v>
      </c>
      <c r="BF620" s="142">
        <f t="shared" si="790"/>
        <v>0</v>
      </c>
      <c r="BG620" s="142">
        <f t="shared" si="791"/>
        <v>0</v>
      </c>
      <c r="BH620" s="142">
        <f t="shared" si="792"/>
        <v>0</v>
      </c>
      <c r="BI620" s="142">
        <f t="shared" si="793"/>
        <v>0</v>
      </c>
      <c r="BJ620" s="142">
        <f t="shared" si="794"/>
        <v>0</v>
      </c>
      <c r="BK620" s="142">
        <f t="shared" si="795"/>
        <v>0</v>
      </c>
      <c r="BL620" s="142">
        <f t="shared" si="796"/>
        <v>0</v>
      </c>
      <c r="BM620" s="142">
        <f t="shared" si="757"/>
        <v>0</v>
      </c>
      <c r="BN620" s="142">
        <f t="shared" si="758"/>
        <v>0</v>
      </c>
      <c r="BO620" s="142">
        <f t="shared" si="759"/>
        <v>0</v>
      </c>
      <c r="BP620" s="142">
        <f t="shared" si="760"/>
        <v>0</v>
      </c>
      <c r="BQ620" s="142">
        <f t="shared" si="761"/>
        <v>0</v>
      </c>
      <c r="BR620" s="142">
        <f t="shared" si="762"/>
        <v>0</v>
      </c>
      <c r="BS620" s="142">
        <f t="shared" si="763"/>
        <v>0</v>
      </c>
      <c r="BT620" s="142">
        <f t="shared" si="764"/>
        <v>0</v>
      </c>
      <c r="BU620" s="142">
        <f t="shared" si="765"/>
        <v>0</v>
      </c>
      <c r="BV620" s="142">
        <f t="shared" si="766"/>
        <v>0</v>
      </c>
      <c r="BW620" s="142">
        <f t="shared" si="767"/>
        <v>0</v>
      </c>
      <c r="BX620" s="142">
        <f t="shared" si="768"/>
        <v>0</v>
      </c>
      <c r="BY620" s="142">
        <f t="shared" si="769"/>
        <v>0</v>
      </c>
      <c r="BZ620" s="142">
        <f t="shared" si="770"/>
        <v>0</v>
      </c>
      <c r="CA620" s="142">
        <f t="shared" si="771"/>
        <v>0</v>
      </c>
      <c r="CB620" s="142">
        <f t="shared" si="772"/>
        <v>0</v>
      </c>
      <c r="CC620" s="142">
        <f t="shared" si="773"/>
        <v>0</v>
      </c>
      <c r="CD620" s="142">
        <f t="shared" si="774"/>
        <v>0</v>
      </c>
      <c r="CE620" s="142">
        <f t="shared" si="775"/>
        <v>0</v>
      </c>
      <c r="CF620" s="142">
        <f t="shared" si="776"/>
        <v>0</v>
      </c>
      <c r="CG620" s="142">
        <f t="shared" si="777"/>
        <v>0</v>
      </c>
      <c r="CH620" s="142">
        <f t="shared" si="778"/>
        <v>0</v>
      </c>
      <c r="CI620" s="142">
        <f t="shared" si="779"/>
        <v>0</v>
      </c>
      <c r="CJ620" s="142">
        <f t="shared" si="780"/>
        <v>0</v>
      </c>
      <c r="CK620" s="142">
        <f t="shared" si="781"/>
        <v>0</v>
      </c>
    </row>
    <row r="621" spans="2:89" x14ac:dyDescent="0.2">
      <c r="B621" s="144" t="str">
        <f t="shared" si="667"/>
        <v>350. Otros</v>
      </c>
      <c r="C621" s="129">
        <v>0</v>
      </c>
      <c r="D621" s="129">
        <v>0</v>
      </c>
      <c r="E621" s="129">
        <v>0</v>
      </c>
      <c r="F621" s="129">
        <v>0</v>
      </c>
      <c r="G621" s="129">
        <v>0</v>
      </c>
      <c r="H621" s="129">
        <v>0</v>
      </c>
      <c r="I621" s="129">
        <v>0</v>
      </c>
      <c r="J621" s="129">
        <v>0</v>
      </c>
      <c r="K621" s="129">
        <v>0</v>
      </c>
      <c r="L621" s="129">
        <v>0</v>
      </c>
      <c r="M621" s="129">
        <v>0</v>
      </c>
      <c r="N621" s="129">
        <v>0</v>
      </c>
      <c r="O621" s="129">
        <v>0</v>
      </c>
      <c r="P621" s="129">
        <v>0</v>
      </c>
      <c r="Q621" s="129">
        <v>0</v>
      </c>
      <c r="R621" s="129">
        <v>4</v>
      </c>
      <c r="S621" s="129">
        <v>0</v>
      </c>
      <c r="T621" s="129">
        <v>0</v>
      </c>
      <c r="U621" s="129">
        <v>0</v>
      </c>
      <c r="V621" s="129">
        <v>0</v>
      </c>
      <c r="W621" s="129">
        <v>0</v>
      </c>
      <c r="X621" s="129">
        <v>0</v>
      </c>
      <c r="Y621" s="129">
        <v>0</v>
      </c>
      <c r="Z621" s="129">
        <v>0</v>
      </c>
      <c r="AA621" s="129">
        <v>0</v>
      </c>
      <c r="AB621" s="129">
        <v>0</v>
      </c>
      <c r="AC621" s="129">
        <v>0</v>
      </c>
      <c r="AD621" s="129">
        <v>0</v>
      </c>
      <c r="AE621" s="129">
        <v>0</v>
      </c>
      <c r="AF621" s="129">
        <v>0</v>
      </c>
      <c r="AG621" s="129">
        <v>0</v>
      </c>
      <c r="AH621" s="129">
        <v>0</v>
      </c>
      <c r="AI621" s="129">
        <v>0</v>
      </c>
      <c r="AJ621" s="129">
        <v>0</v>
      </c>
      <c r="AK621" s="129">
        <v>0</v>
      </c>
      <c r="AL621" s="129"/>
      <c r="AM621" s="129"/>
      <c r="AN621" s="129"/>
      <c r="AO621" s="129"/>
      <c r="AP621" s="129"/>
      <c r="AQ621" s="117">
        <f t="shared" si="754"/>
        <v>4</v>
      </c>
      <c r="AS621" s="228">
        <v>5</v>
      </c>
      <c r="AU621" s="148"/>
      <c r="AW621" s="142">
        <f t="shared" si="756"/>
        <v>0</v>
      </c>
      <c r="AX621" s="142">
        <f t="shared" si="782"/>
        <v>0</v>
      </c>
      <c r="AY621" s="142">
        <f t="shared" si="783"/>
        <v>0</v>
      </c>
      <c r="AZ621" s="142">
        <f t="shared" si="784"/>
        <v>0</v>
      </c>
      <c r="BA621" s="142">
        <f t="shared" si="785"/>
        <v>0</v>
      </c>
      <c r="BB621" s="142">
        <f t="shared" si="786"/>
        <v>0</v>
      </c>
      <c r="BC621" s="142">
        <f t="shared" si="787"/>
        <v>0</v>
      </c>
      <c r="BD621" s="142">
        <f t="shared" si="788"/>
        <v>0</v>
      </c>
      <c r="BE621" s="142">
        <f t="shared" si="789"/>
        <v>0</v>
      </c>
      <c r="BF621" s="142">
        <f t="shared" si="790"/>
        <v>0</v>
      </c>
      <c r="BG621" s="142">
        <f t="shared" si="791"/>
        <v>0</v>
      </c>
      <c r="BH621" s="142">
        <f t="shared" si="792"/>
        <v>0</v>
      </c>
      <c r="BI621" s="142">
        <f t="shared" si="793"/>
        <v>0</v>
      </c>
      <c r="BJ621" s="142">
        <f t="shared" si="794"/>
        <v>0</v>
      </c>
      <c r="BK621" s="142">
        <f t="shared" si="795"/>
        <v>0</v>
      </c>
      <c r="BL621" s="142">
        <f t="shared" si="796"/>
        <v>0</v>
      </c>
      <c r="BM621" s="142">
        <f t="shared" si="757"/>
        <v>0</v>
      </c>
      <c r="BN621" s="142">
        <f t="shared" si="758"/>
        <v>0</v>
      </c>
      <c r="BO621" s="142">
        <f t="shared" si="759"/>
        <v>0</v>
      </c>
      <c r="BP621" s="142">
        <f t="shared" si="760"/>
        <v>0</v>
      </c>
      <c r="BQ621" s="142">
        <f t="shared" si="761"/>
        <v>0</v>
      </c>
      <c r="BR621" s="142">
        <f t="shared" si="762"/>
        <v>0</v>
      </c>
      <c r="BS621" s="142">
        <f t="shared" si="763"/>
        <v>0</v>
      </c>
      <c r="BT621" s="142">
        <f t="shared" si="764"/>
        <v>0</v>
      </c>
      <c r="BU621" s="142">
        <f t="shared" si="765"/>
        <v>0</v>
      </c>
      <c r="BV621" s="142">
        <f t="shared" si="766"/>
        <v>0</v>
      </c>
      <c r="BW621" s="142">
        <f t="shared" si="767"/>
        <v>0</v>
      </c>
      <c r="BX621" s="142">
        <f t="shared" si="768"/>
        <v>0</v>
      </c>
      <c r="BY621" s="142">
        <f t="shared" si="769"/>
        <v>0</v>
      </c>
      <c r="BZ621" s="142">
        <f t="shared" si="770"/>
        <v>0</v>
      </c>
      <c r="CA621" s="142">
        <f t="shared" si="771"/>
        <v>0</v>
      </c>
      <c r="CB621" s="142">
        <f t="shared" si="772"/>
        <v>0</v>
      </c>
      <c r="CC621" s="142">
        <f t="shared" si="773"/>
        <v>0</v>
      </c>
      <c r="CD621" s="142">
        <f t="shared" si="774"/>
        <v>0</v>
      </c>
      <c r="CE621" s="142">
        <f t="shared" si="775"/>
        <v>0</v>
      </c>
      <c r="CF621" s="142">
        <f t="shared" si="776"/>
        <v>0</v>
      </c>
      <c r="CG621" s="142">
        <f t="shared" si="777"/>
        <v>0</v>
      </c>
      <c r="CH621" s="142">
        <f t="shared" si="778"/>
        <v>0</v>
      </c>
      <c r="CI621" s="142">
        <f t="shared" si="779"/>
        <v>0</v>
      </c>
      <c r="CJ621" s="142">
        <f t="shared" si="780"/>
        <v>0</v>
      </c>
      <c r="CK621" s="142">
        <f t="shared" si="781"/>
        <v>0</v>
      </c>
    </row>
    <row r="622" spans="2:89" x14ac:dyDescent="0.2">
      <c r="B622" s="136" t="str">
        <f t="shared" si="667"/>
        <v>Previsionales</v>
      </c>
      <c r="C622" s="126"/>
      <c r="D622" s="126"/>
      <c r="E622" s="126"/>
      <c r="F622" s="126"/>
      <c r="G622" s="126"/>
      <c r="H622" s="126"/>
      <c r="I622" s="126"/>
      <c r="J622" s="126"/>
      <c r="K622" s="126"/>
      <c r="L622" s="126"/>
      <c r="M622" s="126"/>
      <c r="N622" s="126"/>
      <c r="O622" s="126"/>
      <c r="P622" s="126"/>
      <c r="Q622" s="126"/>
      <c r="R622" s="126"/>
      <c r="S622" s="126"/>
      <c r="T622" s="126"/>
      <c r="U622" s="126"/>
      <c r="V622" s="126"/>
      <c r="W622" s="126"/>
      <c r="X622" s="126"/>
      <c r="Y622" s="126"/>
      <c r="Z622" s="126"/>
      <c r="AA622" s="126"/>
      <c r="AB622" s="126"/>
      <c r="AC622" s="126"/>
      <c r="AD622" s="126"/>
      <c r="AE622" s="126"/>
      <c r="AF622" s="126"/>
      <c r="AG622" s="126"/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23">
        <f t="shared" si="754"/>
        <v>0</v>
      </c>
      <c r="AS622" s="23"/>
      <c r="AU622" s="148"/>
    </row>
    <row r="623" spans="2:89" x14ac:dyDescent="0.2">
      <c r="B623" s="144" t="str">
        <f t="shared" si="667"/>
        <v>420. Seguro Invalidez y Sobrevivencia (SIS)</v>
      </c>
      <c r="C623" s="129">
        <v>4877</v>
      </c>
      <c r="D623" s="129">
        <v>0</v>
      </c>
      <c r="E623" s="129">
        <v>0</v>
      </c>
      <c r="F623" s="129">
        <v>0</v>
      </c>
      <c r="G623" s="129">
        <v>0</v>
      </c>
      <c r="H623" s="129">
        <v>0</v>
      </c>
      <c r="I623" s="129">
        <v>0</v>
      </c>
      <c r="J623" s="129">
        <v>2223</v>
      </c>
      <c r="K623" s="129">
        <v>0</v>
      </c>
      <c r="L623" s="129">
        <v>28314</v>
      </c>
      <c r="M623" s="129">
        <v>0</v>
      </c>
      <c r="N623" s="129">
        <v>0</v>
      </c>
      <c r="O623" s="129">
        <v>12320</v>
      </c>
      <c r="P623" s="129">
        <v>0</v>
      </c>
      <c r="Q623" s="129">
        <v>3457</v>
      </c>
      <c r="R623" s="129">
        <v>2668</v>
      </c>
      <c r="S623" s="129">
        <v>0</v>
      </c>
      <c r="T623" s="129">
        <v>0</v>
      </c>
      <c r="U623" s="129">
        <v>0</v>
      </c>
      <c r="V623" s="129">
        <v>0</v>
      </c>
      <c r="W623" s="129">
        <v>0</v>
      </c>
      <c r="X623" s="129">
        <v>0</v>
      </c>
      <c r="Y623" s="129">
        <v>7</v>
      </c>
      <c r="Z623" s="129">
        <v>12</v>
      </c>
      <c r="AA623" s="129">
        <v>0</v>
      </c>
      <c r="AB623" s="129">
        <v>19199</v>
      </c>
      <c r="AC623" s="129">
        <v>24225</v>
      </c>
      <c r="AD623" s="129">
        <v>0</v>
      </c>
      <c r="AE623" s="129">
        <v>0</v>
      </c>
      <c r="AF623" s="129">
        <v>6565</v>
      </c>
      <c r="AG623" s="129">
        <v>0</v>
      </c>
      <c r="AH623" s="129">
        <v>0</v>
      </c>
      <c r="AI623" s="129">
        <v>0</v>
      </c>
      <c r="AJ623" s="129">
        <v>0</v>
      </c>
      <c r="AK623" s="129">
        <v>0</v>
      </c>
      <c r="AL623" s="129"/>
      <c r="AM623" s="129"/>
      <c r="AN623" s="129"/>
      <c r="AO623" s="129"/>
      <c r="AP623" s="129"/>
      <c r="AQ623" s="117">
        <f t="shared" ref="AQ623:AQ631" si="797">SUM(C623:AP623)</f>
        <v>103867</v>
      </c>
      <c r="AS623" s="228">
        <v>59408</v>
      </c>
      <c r="AU623" s="148"/>
      <c r="AW623" s="142">
        <f>IF(AND(C558=0,C623=0),0,IF(ISERROR(C558/C623),1000,0))</f>
        <v>0</v>
      </c>
      <c r="AX623" s="142">
        <f t="shared" ref="AX623:CK629" si="798">IF(AND(D558=0,D623=0),0,IF(ISERROR(D558/D623),1000,0))</f>
        <v>0</v>
      </c>
      <c r="AY623" s="142">
        <f t="shared" si="798"/>
        <v>1000</v>
      </c>
      <c r="AZ623" s="142">
        <f t="shared" si="798"/>
        <v>0</v>
      </c>
      <c r="BA623" s="142">
        <f t="shared" si="798"/>
        <v>1000</v>
      </c>
      <c r="BB623" s="142">
        <f t="shared" si="798"/>
        <v>1000</v>
      </c>
      <c r="BC623" s="142">
        <f t="shared" si="798"/>
        <v>0</v>
      </c>
      <c r="BD623" s="142">
        <f t="shared" si="798"/>
        <v>0</v>
      </c>
      <c r="BE623" s="142">
        <f t="shared" si="798"/>
        <v>0</v>
      </c>
      <c r="BF623" s="142">
        <f t="shared" si="798"/>
        <v>0</v>
      </c>
      <c r="BG623" s="142">
        <f t="shared" si="798"/>
        <v>0</v>
      </c>
      <c r="BH623" s="142">
        <f t="shared" si="798"/>
        <v>0</v>
      </c>
      <c r="BI623" s="142">
        <f t="shared" si="798"/>
        <v>0</v>
      </c>
      <c r="BJ623" s="142">
        <f t="shared" si="798"/>
        <v>0</v>
      </c>
      <c r="BK623" s="142">
        <f t="shared" si="798"/>
        <v>0</v>
      </c>
      <c r="BL623" s="142">
        <f t="shared" si="798"/>
        <v>0</v>
      </c>
      <c r="BM623" s="142">
        <f t="shared" si="798"/>
        <v>0</v>
      </c>
      <c r="BN623" s="142">
        <f t="shared" si="798"/>
        <v>1000</v>
      </c>
      <c r="BO623" s="142">
        <f t="shared" si="798"/>
        <v>0</v>
      </c>
      <c r="BP623" s="142">
        <f t="shared" si="798"/>
        <v>0</v>
      </c>
      <c r="BQ623" s="142">
        <f t="shared" si="798"/>
        <v>0</v>
      </c>
      <c r="BR623" s="142">
        <f t="shared" si="798"/>
        <v>0</v>
      </c>
      <c r="BS623" s="142">
        <f t="shared" si="798"/>
        <v>0</v>
      </c>
      <c r="BT623" s="142">
        <f t="shared" si="798"/>
        <v>0</v>
      </c>
      <c r="BU623" s="142">
        <f t="shared" si="798"/>
        <v>0</v>
      </c>
      <c r="BV623" s="142">
        <f t="shared" si="798"/>
        <v>0</v>
      </c>
      <c r="BW623" s="142">
        <f t="shared" si="798"/>
        <v>0</v>
      </c>
      <c r="BX623" s="142">
        <f t="shared" si="798"/>
        <v>0</v>
      </c>
      <c r="BY623" s="142">
        <f t="shared" si="798"/>
        <v>0</v>
      </c>
      <c r="BZ623" s="142">
        <f t="shared" si="798"/>
        <v>0</v>
      </c>
      <c r="CA623" s="142">
        <f t="shared" si="798"/>
        <v>1000</v>
      </c>
      <c r="CB623" s="142">
        <f t="shared" si="798"/>
        <v>1000</v>
      </c>
      <c r="CC623" s="142">
        <f t="shared" si="798"/>
        <v>0</v>
      </c>
      <c r="CD623" s="142">
        <f t="shared" si="798"/>
        <v>0</v>
      </c>
      <c r="CE623" s="142">
        <f t="shared" si="798"/>
        <v>0</v>
      </c>
      <c r="CF623" s="142">
        <f t="shared" si="798"/>
        <v>0</v>
      </c>
      <c r="CG623" s="142">
        <f t="shared" si="798"/>
        <v>0</v>
      </c>
      <c r="CH623" s="142">
        <f t="shared" si="798"/>
        <v>0</v>
      </c>
      <c r="CI623" s="142">
        <f t="shared" si="798"/>
        <v>0</v>
      </c>
      <c r="CJ623" s="142">
        <f t="shared" si="798"/>
        <v>0</v>
      </c>
      <c r="CK623" s="142">
        <f t="shared" si="798"/>
        <v>0</v>
      </c>
    </row>
    <row r="624" spans="2:89" x14ac:dyDescent="0.2">
      <c r="B624" s="144" t="str">
        <f t="shared" si="667"/>
        <v>421.1 Renta Vitalicia de Vejez Normal</v>
      </c>
      <c r="C624" s="129">
        <v>49</v>
      </c>
      <c r="D624" s="129">
        <v>0</v>
      </c>
      <c r="E624" s="129">
        <v>0</v>
      </c>
      <c r="F624" s="129">
        <v>0</v>
      </c>
      <c r="G624" s="129">
        <v>154</v>
      </c>
      <c r="H624" s="129">
        <v>0</v>
      </c>
      <c r="I624" s="129">
        <v>0</v>
      </c>
      <c r="J624" s="129">
        <v>0</v>
      </c>
      <c r="K624" s="129">
        <v>0</v>
      </c>
      <c r="L624" s="129">
        <v>7</v>
      </c>
      <c r="M624" s="129">
        <v>0</v>
      </c>
      <c r="N624" s="129">
        <v>0</v>
      </c>
      <c r="O624" s="129">
        <v>0</v>
      </c>
      <c r="P624" s="129">
        <v>0</v>
      </c>
      <c r="Q624" s="129">
        <v>81</v>
      </c>
      <c r="R624" s="129">
        <v>92</v>
      </c>
      <c r="S624" s="129">
        <v>0</v>
      </c>
      <c r="T624" s="129">
        <v>19</v>
      </c>
      <c r="U624" s="129">
        <v>0</v>
      </c>
      <c r="V624" s="129">
        <v>0</v>
      </c>
      <c r="W624" s="129">
        <v>0</v>
      </c>
      <c r="X624" s="129">
        <v>0</v>
      </c>
      <c r="Y624" s="129">
        <v>0</v>
      </c>
      <c r="Z624" s="129">
        <v>266</v>
      </c>
      <c r="AA624" s="129">
        <v>0</v>
      </c>
      <c r="AB624" s="129">
        <v>0</v>
      </c>
      <c r="AC624" s="129">
        <v>534</v>
      </c>
      <c r="AD624" s="129">
        <v>108</v>
      </c>
      <c r="AE624" s="129">
        <v>0</v>
      </c>
      <c r="AF624" s="129">
        <v>0</v>
      </c>
      <c r="AG624" s="129">
        <v>0</v>
      </c>
      <c r="AH624" s="129">
        <v>135</v>
      </c>
      <c r="AI624" s="129">
        <v>0</v>
      </c>
      <c r="AJ624" s="129">
        <v>0</v>
      </c>
      <c r="AK624" s="129">
        <v>0</v>
      </c>
      <c r="AL624" s="129"/>
      <c r="AM624" s="129"/>
      <c r="AN624" s="129"/>
      <c r="AO624" s="129"/>
      <c r="AP624" s="129"/>
      <c r="AQ624" s="117">
        <f t="shared" si="797"/>
        <v>1445</v>
      </c>
      <c r="AS624" s="228">
        <v>14629</v>
      </c>
      <c r="AU624" s="148"/>
      <c r="AW624" s="142">
        <f t="shared" ref="AW624:AW632" si="799">IF(AND(C559=0,C624=0),0,IF(ISERROR(C559/C624),1000,0))</f>
        <v>0</v>
      </c>
      <c r="AX624" s="142">
        <f t="shared" si="798"/>
        <v>0</v>
      </c>
      <c r="AY624" s="142">
        <f>IF(AND(E559=0,E624=0),0,IF(ISERROR(E559/E624),1000,0))</f>
        <v>0</v>
      </c>
      <c r="AZ624" s="142">
        <f>IF(AND(F559=0,F624=0),0,IF(ISERROR(F559/F624),1000,0))</f>
        <v>1000</v>
      </c>
      <c r="BA624" s="142">
        <f t="shared" si="798"/>
        <v>0</v>
      </c>
      <c r="BB624" s="142">
        <f t="shared" si="798"/>
        <v>1000</v>
      </c>
      <c r="BC624" s="142">
        <f t="shared" si="798"/>
        <v>0</v>
      </c>
      <c r="BD624" s="142">
        <f t="shared" si="798"/>
        <v>0</v>
      </c>
      <c r="BE624" s="142">
        <f t="shared" si="798"/>
        <v>0</v>
      </c>
      <c r="BF624" s="142">
        <f t="shared" si="798"/>
        <v>0</v>
      </c>
      <c r="BG624" s="142">
        <f>IF(AND(M559=0,M624=0),0,IF(ISERROR(M559/M624),1000,0))</f>
        <v>0</v>
      </c>
      <c r="BH624" s="142">
        <f t="shared" si="798"/>
        <v>0</v>
      </c>
      <c r="BI624" s="142">
        <f t="shared" si="798"/>
        <v>1000</v>
      </c>
      <c r="BJ624" s="142">
        <f t="shared" si="798"/>
        <v>0</v>
      </c>
      <c r="BK624" s="142">
        <f t="shared" si="798"/>
        <v>0</v>
      </c>
      <c r="BL624" s="142">
        <f t="shared" si="798"/>
        <v>0</v>
      </c>
      <c r="BM624" s="142">
        <f t="shared" si="798"/>
        <v>0</v>
      </c>
      <c r="BN624" s="142">
        <f t="shared" si="798"/>
        <v>0</v>
      </c>
      <c r="BO624" s="142">
        <f t="shared" si="798"/>
        <v>0</v>
      </c>
      <c r="BP624" s="142">
        <f t="shared" si="798"/>
        <v>0</v>
      </c>
      <c r="BQ624" s="142">
        <f t="shared" si="798"/>
        <v>0</v>
      </c>
      <c r="BR624" s="142">
        <f t="shared" si="798"/>
        <v>0</v>
      </c>
      <c r="BS624" s="142">
        <f t="shared" si="798"/>
        <v>1000</v>
      </c>
      <c r="BT624" s="142">
        <f t="shared" si="798"/>
        <v>0</v>
      </c>
      <c r="BU624" s="142">
        <f>IF(AND(AA559=0,AA624=0),0,IF(ISERROR(AA559/AA624),1000,0))</f>
        <v>0</v>
      </c>
      <c r="BV624" s="142">
        <f t="shared" si="798"/>
        <v>1000</v>
      </c>
      <c r="BW624" s="142">
        <f t="shared" si="798"/>
        <v>0</v>
      </c>
      <c r="BX624" s="142">
        <f t="shared" si="798"/>
        <v>0</v>
      </c>
      <c r="BY624" s="142">
        <f t="shared" si="798"/>
        <v>1000</v>
      </c>
      <c r="BZ624" s="142">
        <f t="shared" si="798"/>
        <v>0</v>
      </c>
      <c r="CA624" s="142">
        <f t="shared" si="798"/>
        <v>0</v>
      </c>
      <c r="CB624" s="142">
        <f t="shared" si="798"/>
        <v>0</v>
      </c>
      <c r="CC624" s="142">
        <f t="shared" si="798"/>
        <v>0</v>
      </c>
      <c r="CD624" s="142">
        <f>IF(AND(AJ559=0,AJ624=0),0,IF(ISERROR(AJ559/AJ624),1000,0))</f>
        <v>0</v>
      </c>
      <c r="CE624" s="142">
        <f t="shared" si="798"/>
        <v>0</v>
      </c>
      <c r="CF624" s="142">
        <f t="shared" si="798"/>
        <v>0</v>
      </c>
      <c r="CG624" s="142">
        <f t="shared" si="798"/>
        <v>0</v>
      </c>
      <c r="CH624" s="142">
        <f t="shared" si="798"/>
        <v>0</v>
      </c>
      <c r="CI624" s="142">
        <f t="shared" si="798"/>
        <v>0</v>
      </c>
      <c r="CJ624" s="142">
        <f t="shared" si="798"/>
        <v>0</v>
      </c>
      <c r="CK624" s="142">
        <f t="shared" si="798"/>
        <v>0</v>
      </c>
    </row>
    <row r="625" spans="2:89" x14ac:dyDescent="0.2">
      <c r="B625" s="144" t="str">
        <f t="shared" si="667"/>
        <v>421.2 Renta Vitalicia de Vejez Anticipada</v>
      </c>
      <c r="C625" s="129">
        <v>3</v>
      </c>
      <c r="D625" s="129">
        <v>0</v>
      </c>
      <c r="E625" s="129">
        <v>0</v>
      </c>
      <c r="F625" s="129">
        <v>0</v>
      </c>
      <c r="G625" s="129">
        <v>13</v>
      </c>
      <c r="H625" s="129">
        <v>0</v>
      </c>
      <c r="I625" s="129">
        <v>0</v>
      </c>
      <c r="J625" s="129">
        <v>0</v>
      </c>
      <c r="K625" s="129">
        <v>0</v>
      </c>
      <c r="L625" s="129">
        <v>0</v>
      </c>
      <c r="M625" s="129">
        <v>0</v>
      </c>
      <c r="N625" s="129">
        <v>0</v>
      </c>
      <c r="O625" s="129">
        <v>0</v>
      </c>
      <c r="P625" s="129">
        <v>0</v>
      </c>
      <c r="Q625" s="129">
        <v>13</v>
      </c>
      <c r="R625" s="129">
        <v>7</v>
      </c>
      <c r="S625" s="129">
        <v>0</v>
      </c>
      <c r="T625" s="129">
        <v>0</v>
      </c>
      <c r="U625" s="129">
        <v>0</v>
      </c>
      <c r="V625" s="129">
        <v>0</v>
      </c>
      <c r="W625" s="129">
        <v>0</v>
      </c>
      <c r="X625" s="129">
        <v>0</v>
      </c>
      <c r="Y625" s="129">
        <v>0</v>
      </c>
      <c r="Z625" s="129">
        <v>50</v>
      </c>
      <c r="AA625" s="129">
        <v>0</v>
      </c>
      <c r="AB625" s="129">
        <v>0</v>
      </c>
      <c r="AC625" s="129">
        <v>47</v>
      </c>
      <c r="AD625" s="129">
        <v>23</v>
      </c>
      <c r="AE625" s="129">
        <v>0</v>
      </c>
      <c r="AF625" s="129">
        <v>0</v>
      </c>
      <c r="AG625" s="129">
        <v>0</v>
      </c>
      <c r="AH625" s="129">
        <v>14</v>
      </c>
      <c r="AI625" s="129">
        <v>0</v>
      </c>
      <c r="AJ625" s="129">
        <v>0</v>
      </c>
      <c r="AK625" s="129">
        <v>0</v>
      </c>
      <c r="AL625" s="129"/>
      <c r="AM625" s="129"/>
      <c r="AN625" s="129"/>
      <c r="AO625" s="129"/>
      <c r="AP625" s="129"/>
      <c r="AQ625" s="117">
        <f t="shared" si="797"/>
        <v>170</v>
      </c>
      <c r="AS625" s="228">
        <v>1772</v>
      </c>
      <c r="AU625" s="148"/>
      <c r="AW625" s="142">
        <f t="shared" si="799"/>
        <v>0</v>
      </c>
      <c r="AX625" s="142">
        <f t="shared" si="798"/>
        <v>0</v>
      </c>
      <c r="AY625" s="142">
        <f>IF(AND(E560=0,E625=0),0,IF(ISERROR(E560/E625),1000,0))</f>
        <v>0</v>
      </c>
      <c r="AZ625" s="142">
        <f>IF(AND(F560=0,F625=0),0,IF(ISERROR(F560/F625),1000,0))</f>
        <v>1000</v>
      </c>
      <c r="BA625" s="142">
        <f t="shared" si="798"/>
        <v>0</v>
      </c>
      <c r="BB625" s="142">
        <f t="shared" si="798"/>
        <v>1000</v>
      </c>
      <c r="BC625" s="142">
        <f t="shared" si="798"/>
        <v>0</v>
      </c>
      <c r="BD625" s="142">
        <f t="shared" si="798"/>
        <v>0</v>
      </c>
      <c r="BE625" s="142">
        <f t="shared" si="798"/>
        <v>0</v>
      </c>
      <c r="BF625" s="142">
        <f t="shared" si="798"/>
        <v>1000</v>
      </c>
      <c r="BG625" s="142">
        <f t="shared" si="798"/>
        <v>0</v>
      </c>
      <c r="BH625" s="142">
        <f t="shared" si="798"/>
        <v>0</v>
      </c>
      <c r="BI625" s="142">
        <f t="shared" si="798"/>
        <v>1000</v>
      </c>
      <c r="BJ625" s="142">
        <f t="shared" si="798"/>
        <v>0</v>
      </c>
      <c r="BK625" s="142">
        <f t="shared" si="798"/>
        <v>0</v>
      </c>
      <c r="BL625" s="142">
        <f t="shared" si="798"/>
        <v>0</v>
      </c>
      <c r="BM625" s="142">
        <f t="shared" si="798"/>
        <v>0</v>
      </c>
      <c r="BN625" s="142">
        <f t="shared" si="798"/>
        <v>1000</v>
      </c>
      <c r="BO625" s="142">
        <f t="shared" si="798"/>
        <v>0</v>
      </c>
      <c r="BP625" s="142">
        <f t="shared" si="798"/>
        <v>0</v>
      </c>
      <c r="BQ625" s="142">
        <f t="shared" si="798"/>
        <v>0</v>
      </c>
      <c r="BR625" s="142">
        <f t="shared" si="798"/>
        <v>0</v>
      </c>
      <c r="BS625" s="142">
        <f t="shared" si="798"/>
        <v>1000</v>
      </c>
      <c r="BT625" s="142">
        <f t="shared" si="798"/>
        <v>0</v>
      </c>
      <c r="BU625" s="142">
        <f t="shared" si="798"/>
        <v>0</v>
      </c>
      <c r="BV625" s="142">
        <f t="shared" si="798"/>
        <v>1000</v>
      </c>
      <c r="BW625" s="142">
        <f t="shared" si="798"/>
        <v>0</v>
      </c>
      <c r="BX625" s="142">
        <f t="shared" si="798"/>
        <v>0</v>
      </c>
      <c r="BY625" s="142">
        <f t="shared" si="798"/>
        <v>1000</v>
      </c>
      <c r="BZ625" s="142">
        <f t="shared" si="798"/>
        <v>0</v>
      </c>
      <c r="CA625" s="142">
        <f t="shared" si="798"/>
        <v>0</v>
      </c>
      <c r="CB625" s="142">
        <f t="shared" si="798"/>
        <v>0</v>
      </c>
      <c r="CC625" s="142">
        <f t="shared" si="798"/>
        <v>0</v>
      </c>
      <c r="CD625" s="142">
        <f t="shared" si="798"/>
        <v>0</v>
      </c>
      <c r="CE625" s="142">
        <f t="shared" si="798"/>
        <v>0</v>
      </c>
      <c r="CF625" s="142">
        <f t="shared" si="798"/>
        <v>0</v>
      </c>
      <c r="CG625" s="142">
        <f t="shared" si="798"/>
        <v>0</v>
      </c>
      <c r="CH625" s="142">
        <f t="shared" si="798"/>
        <v>0</v>
      </c>
      <c r="CI625" s="142">
        <f t="shared" si="798"/>
        <v>0</v>
      </c>
      <c r="CJ625" s="142">
        <f t="shared" si="798"/>
        <v>0</v>
      </c>
      <c r="CK625" s="142">
        <f t="shared" si="798"/>
        <v>0</v>
      </c>
    </row>
    <row r="626" spans="2:89" x14ac:dyDescent="0.2">
      <c r="B626" s="144" t="str">
        <f t="shared" si="667"/>
        <v>422.1 Renta Vitalicia de Invalidez Total</v>
      </c>
      <c r="C626" s="129">
        <v>16</v>
      </c>
      <c r="D626" s="129">
        <v>0</v>
      </c>
      <c r="E626" s="129">
        <v>0</v>
      </c>
      <c r="F626" s="129">
        <v>0</v>
      </c>
      <c r="G626" s="129">
        <v>32</v>
      </c>
      <c r="H626" s="129">
        <v>0</v>
      </c>
      <c r="I626" s="129">
        <v>0</v>
      </c>
      <c r="J626" s="129">
        <v>0</v>
      </c>
      <c r="K626" s="129">
        <v>0</v>
      </c>
      <c r="L626" s="129">
        <v>5</v>
      </c>
      <c r="M626" s="129">
        <v>0</v>
      </c>
      <c r="N626" s="129">
        <v>0</v>
      </c>
      <c r="O626" s="129">
        <v>1</v>
      </c>
      <c r="P626" s="129">
        <v>0</v>
      </c>
      <c r="Q626" s="129">
        <v>47</v>
      </c>
      <c r="R626" s="129">
        <v>65</v>
      </c>
      <c r="S626" s="129">
        <v>0</v>
      </c>
      <c r="T626" s="129">
        <v>4</v>
      </c>
      <c r="U626" s="129">
        <v>0</v>
      </c>
      <c r="V626" s="129">
        <v>0</v>
      </c>
      <c r="W626" s="129">
        <v>0</v>
      </c>
      <c r="X626" s="129">
        <v>0</v>
      </c>
      <c r="Y626" s="129">
        <v>1</v>
      </c>
      <c r="Z626" s="129">
        <v>63</v>
      </c>
      <c r="AA626" s="129">
        <v>0</v>
      </c>
      <c r="AB626" s="129">
        <v>0</v>
      </c>
      <c r="AC626" s="129">
        <v>104</v>
      </c>
      <c r="AD626" s="129">
        <v>17</v>
      </c>
      <c r="AE626" s="129">
        <v>0</v>
      </c>
      <c r="AF626" s="129">
        <v>0</v>
      </c>
      <c r="AG626" s="129">
        <v>0</v>
      </c>
      <c r="AH626" s="129">
        <v>21</v>
      </c>
      <c r="AI626" s="129">
        <v>0</v>
      </c>
      <c r="AJ626" s="129">
        <v>0</v>
      </c>
      <c r="AK626" s="129">
        <v>0</v>
      </c>
      <c r="AL626" s="129"/>
      <c r="AM626" s="129"/>
      <c r="AN626" s="129"/>
      <c r="AO626" s="129"/>
      <c r="AP626" s="129"/>
      <c r="AQ626" s="117">
        <f t="shared" si="797"/>
        <v>376</v>
      </c>
      <c r="AS626" s="228">
        <v>1818</v>
      </c>
      <c r="AU626" s="148"/>
      <c r="AW626" s="142">
        <f t="shared" si="799"/>
        <v>0</v>
      </c>
      <c r="AX626" s="142">
        <f t="shared" si="798"/>
        <v>0</v>
      </c>
      <c r="AY626" s="142">
        <f t="shared" si="798"/>
        <v>0</v>
      </c>
      <c r="AZ626" s="142">
        <f t="shared" si="798"/>
        <v>1000</v>
      </c>
      <c r="BA626" s="142">
        <f t="shared" si="798"/>
        <v>0</v>
      </c>
      <c r="BB626" s="142">
        <f t="shared" si="798"/>
        <v>1000</v>
      </c>
      <c r="BC626" s="142">
        <f t="shared" si="798"/>
        <v>0</v>
      </c>
      <c r="BD626" s="142">
        <f t="shared" si="798"/>
        <v>0</v>
      </c>
      <c r="BE626" s="142">
        <f t="shared" si="798"/>
        <v>0</v>
      </c>
      <c r="BF626" s="142">
        <f t="shared" si="798"/>
        <v>0</v>
      </c>
      <c r="BG626" s="142">
        <f t="shared" si="798"/>
        <v>0</v>
      </c>
      <c r="BH626" s="142">
        <f t="shared" si="798"/>
        <v>0</v>
      </c>
      <c r="BI626" s="142">
        <f t="shared" si="798"/>
        <v>0</v>
      </c>
      <c r="BJ626" s="142">
        <f t="shared" si="798"/>
        <v>0</v>
      </c>
      <c r="BK626" s="142">
        <f t="shared" si="798"/>
        <v>0</v>
      </c>
      <c r="BL626" s="142">
        <f t="shared" si="798"/>
        <v>0</v>
      </c>
      <c r="BM626" s="142">
        <f t="shared" si="798"/>
        <v>0</v>
      </c>
      <c r="BN626" s="142">
        <f t="shared" si="798"/>
        <v>0</v>
      </c>
      <c r="BO626" s="142">
        <f t="shared" si="798"/>
        <v>0</v>
      </c>
      <c r="BP626" s="142">
        <f t="shared" si="798"/>
        <v>0</v>
      </c>
      <c r="BQ626" s="142">
        <f t="shared" si="798"/>
        <v>0</v>
      </c>
      <c r="BR626" s="142">
        <f t="shared" si="798"/>
        <v>0</v>
      </c>
      <c r="BS626" s="142">
        <f t="shared" si="798"/>
        <v>0</v>
      </c>
      <c r="BT626" s="142">
        <f t="shared" si="798"/>
        <v>0</v>
      </c>
      <c r="BU626" s="142">
        <f t="shared" si="798"/>
        <v>0</v>
      </c>
      <c r="BV626" s="142">
        <f t="shared" si="798"/>
        <v>1000</v>
      </c>
      <c r="BW626" s="142">
        <f t="shared" si="798"/>
        <v>0</v>
      </c>
      <c r="BX626" s="142">
        <f t="shared" si="798"/>
        <v>0</v>
      </c>
      <c r="BY626" s="142">
        <f t="shared" si="798"/>
        <v>1000</v>
      </c>
      <c r="BZ626" s="142">
        <f t="shared" si="798"/>
        <v>0</v>
      </c>
      <c r="CA626" s="142">
        <f t="shared" si="798"/>
        <v>0</v>
      </c>
      <c r="CB626" s="142">
        <f t="shared" si="798"/>
        <v>0</v>
      </c>
      <c r="CC626" s="142">
        <f t="shared" si="798"/>
        <v>0</v>
      </c>
      <c r="CD626" s="142">
        <f t="shared" si="798"/>
        <v>0</v>
      </c>
      <c r="CE626" s="142">
        <f t="shared" si="798"/>
        <v>0</v>
      </c>
      <c r="CF626" s="142">
        <f t="shared" si="798"/>
        <v>0</v>
      </c>
      <c r="CG626" s="142">
        <f t="shared" si="798"/>
        <v>0</v>
      </c>
      <c r="CH626" s="142">
        <f t="shared" si="798"/>
        <v>0</v>
      </c>
      <c r="CI626" s="142">
        <f t="shared" si="798"/>
        <v>0</v>
      </c>
      <c r="CJ626" s="142">
        <f t="shared" si="798"/>
        <v>0</v>
      </c>
      <c r="CK626" s="142">
        <f t="shared" si="798"/>
        <v>0</v>
      </c>
    </row>
    <row r="627" spans="2:89" x14ac:dyDescent="0.2">
      <c r="B627" s="144" t="str">
        <f t="shared" si="667"/>
        <v>422.2 Renta Vitalicia de Invalidez Parcial</v>
      </c>
      <c r="C627" s="129">
        <v>0</v>
      </c>
      <c r="D627" s="129">
        <v>0</v>
      </c>
      <c r="E627" s="129">
        <v>0</v>
      </c>
      <c r="F627" s="129">
        <v>0</v>
      </c>
      <c r="G627" s="129">
        <v>3</v>
      </c>
      <c r="H627" s="129">
        <v>0</v>
      </c>
      <c r="I627" s="129">
        <v>0</v>
      </c>
      <c r="J627" s="129">
        <v>0</v>
      </c>
      <c r="K627" s="129">
        <v>0</v>
      </c>
      <c r="L627" s="129">
        <v>1</v>
      </c>
      <c r="M627" s="129">
        <v>0</v>
      </c>
      <c r="N627" s="129">
        <v>0</v>
      </c>
      <c r="O627" s="129">
        <v>1</v>
      </c>
      <c r="P627" s="129">
        <v>0</v>
      </c>
      <c r="Q627" s="129">
        <v>2</v>
      </c>
      <c r="R627" s="129">
        <v>6</v>
      </c>
      <c r="S627" s="129">
        <v>0</v>
      </c>
      <c r="T627" s="129">
        <v>0</v>
      </c>
      <c r="U627" s="129">
        <v>0</v>
      </c>
      <c r="V627" s="129">
        <v>0</v>
      </c>
      <c r="W627" s="129">
        <v>0</v>
      </c>
      <c r="X627" s="129">
        <v>0</v>
      </c>
      <c r="Y627" s="129">
        <v>0</v>
      </c>
      <c r="Z627" s="129">
        <v>6</v>
      </c>
      <c r="AA627" s="129">
        <v>0</v>
      </c>
      <c r="AB627" s="129">
        <v>0</v>
      </c>
      <c r="AC627" s="129">
        <v>27</v>
      </c>
      <c r="AD627" s="129">
        <v>4</v>
      </c>
      <c r="AE627" s="129">
        <v>0</v>
      </c>
      <c r="AF627" s="129">
        <v>0</v>
      </c>
      <c r="AG627" s="129">
        <v>0</v>
      </c>
      <c r="AH627" s="129">
        <v>15</v>
      </c>
      <c r="AI627" s="129">
        <v>0</v>
      </c>
      <c r="AJ627" s="129">
        <v>0</v>
      </c>
      <c r="AK627" s="129">
        <v>0</v>
      </c>
      <c r="AL627" s="129"/>
      <c r="AM627" s="129"/>
      <c r="AN627" s="129"/>
      <c r="AO627" s="129"/>
      <c r="AP627" s="129"/>
      <c r="AQ627" s="117">
        <f t="shared" si="797"/>
        <v>65</v>
      </c>
      <c r="AS627" s="228">
        <v>118</v>
      </c>
      <c r="AU627" s="148"/>
      <c r="AW627" s="142">
        <f t="shared" si="799"/>
        <v>1000</v>
      </c>
      <c r="AX627" s="142">
        <f t="shared" si="798"/>
        <v>0</v>
      </c>
      <c r="AY627" s="142">
        <f t="shared" si="798"/>
        <v>0</v>
      </c>
      <c r="AZ627" s="142">
        <f t="shared" si="798"/>
        <v>1000</v>
      </c>
      <c r="BA627" s="142">
        <f t="shared" si="798"/>
        <v>0</v>
      </c>
      <c r="BB627" s="142">
        <f t="shared" si="798"/>
        <v>1000</v>
      </c>
      <c r="BC627" s="142">
        <f t="shared" si="798"/>
        <v>0</v>
      </c>
      <c r="BD627" s="142">
        <f t="shared" si="798"/>
        <v>0</v>
      </c>
      <c r="BE627" s="142">
        <f t="shared" si="798"/>
        <v>0</v>
      </c>
      <c r="BF627" s="142">
        <f t="shared" si="798"/>
        <v>0</v>
      </c>
      <c r="BG627" s="142">
        <f t="shared" si="798"/>
        <v>0</v>
      </c>
      <c r="BH627" s="142">
        <f t="shared" si="798"/>
        <v>0</v>
      </c>
      <c r="BI627" s="142">
        <f t="shared" si="798"/>
        <v>0</v>
      </c>
      <c r="BJ627" s="142">
        <f t="shared" si="798"/>
        <v>0</v>
      </c>
      <c r="BK627" s="142">
        <f t="shared" si="798"/>
        <v>0</v>
      </c>
      <c r="BL627" s="142">
        <f t="shared" si="798"/>
        <v>0</v>
      </c>
      <c r="BM627" s="142">
        <f t="shared" si="798"/>
        <v>0</v>
      </c>
      <c r="BN627" s="142">
        <f t="shared" si="798"/>
        <v>1000</v>
      </c>
      <c r="BO627" s="142">
        <f t="shared" si="798"/>
        <v>0</v>
      </c>
      <c r="BP627" s="142">
        <f t="shared" si="798"/>
        <v>0</v>
      </c>
      <c r="BQ627" s="142">
        <f t="shared" si="798"/>
        <v>0</v>
      </c>
      <c r="BR627" s="142">
        <f t="shared" si="798"/>
        <v>0</v>
      </c>
      <c r="BS627" s="142">
        <f t="shared" si="798"/>
        <v>1000</v>
      </c>
      <c r="BT627" s="142">
        <f t="shared" si="798"/>
        <v>0</v>
      </c>
      <c r="BU627" s="142">
        <f t="shared" si="798"/>
        <v>0</v>
      </c>
      <c r="BV627" s="142">
        <f t="shared" si="798"/>
        <v>1000</v>
      </c>
      <c r="BW627" s="142">
        <f t="shared" si="798"/>
        <v>0</v>
      </c>
      <c r="BX627" s="142">
        <f t="shared" si="798"/>
        <v>0</v>
      </c>
      <c r="BY627" s="142">
        <f t="shared" si="798"/>
        <v>1000</v>
      </c>
      <c r="BZ627" s="142">
        <f t="shared" si="798"/>
        <v>0</v>
      </c>
      <c r="CA627" s="142">
        <f t="shared" si="798"/>
        <v>0</v>
      </c>
      <c r="CB627" s="142">
        <f t="shared" si="798"/>
        <v>0</v>
      </c>
      <c r="CC627" s="142">
        <f t="shared" si="798"/>
        <v>0</v>
      </c>
      <c r="CD627" s="142">
        <f t="shared" si="798"/>
        <v>0</v>
      </c>
      <c r="CE627" s="142">
        <f t="shared" si="798"/>
        <v>0</v>
      </c>
      <c r="CF627" s="142">
        <f t="shared" si="798"/>
        <v>0</v>
      </c>
      <c r="CG627" s="142">
        <f t="shared" si="798"/>
        <v>0</v>
      </c>
      <c r="CH627" s="142">
        <f t="shared" si="798"/>
        <v>0</v>
      </c>
      <c r="CI627" s="142">
        <f t="shared" si="798"/>
        <v>0</v>
      </c>
      <c r="CJ627" s="142">
        <f t="shared" si="798"/>
        <v>0</v>
      </c>
      <c r="CK627" s="142">
        <f t="shared" si="798"/>
        <v>0</v>
      </c>
    </row>
    <row r="628" spans="2:89" x14ac:dyDescent="0.2">
      <c r="B628" s="144" t="str">
        <f t="shared" si="667"/>
        <v>423. Renta Vitalicia de Sobrevivencia</v>
      </c>
      <c r="C628" s="129">
        <v>4</v>
      </c>
      <c r="D628" s="129">
        <v>0</v>
      </c>
      <c r="E628" s="129">
        <v>0</v>
      </c>
      <c r="F628" s="129">
        <v>0</v>
      </c>
      <c r="G628" s="129">
        <v>17</v>
      </c>
      <c r="H628" s="129">
        <v>0</v>
      </c>
      <c r="I628" s="129">
        <v>0</v>
      </c>
      <c r="J628" s="129">
        <v>0</v>
      </c>
      <c r="K628" s="129">
        <v>0</v>
      </c>
      <c r="L628" s="129">
        <v>0</v>
      </c>
      <c r="M628" s="129">
        <v>0</v>
      </c>
      <c r="N628" s="129">
        <v>0</v>
      </c>
      <c r="O628" s="129">
        <v>0</v>
      </c>
      <c r="P628" s="129">
        <v>0</v>
      </c>
      <c r="Q628" s="129">
        <v>8</v>
      </c>
      <c r="R628" s="129">
        <v>27</v>
      </c>
      <c r="S628" s="129">
        <v>0</v>
      </c>
      <c r="T628" s="129">
        <v>3</v>
      </c>
      <c r="U628" s="129">
        <v>0</v>
      </c>
      <c r="V628" s="129">
        <v>0</v>
      </c>
      <c r="W628" s="129">
        <v>0</v>
      </c>
      <c r="X628" s="129">
        <v>0</v>
      </c>
      <c r="Y628" s="129">
        <v>3</v>
      </c>
      <c r="Z628" s="129">
        <v>43</v>
      </c>
      <c r="AA628" s="129">
        <v>0</v>
      </c>
      <c r="AB628" s="129">
        <v>0</v>
      </c>
      <c r="AC628" s="129">
        <v>43</v>
      </c>
      <c r="AD628" s="129">
        <v>6</v>
      </c>
      <c r="AE628" s="129">
        <v>0</v>
      </c>
      <c r="AF628" s="129">
        <v>0</v>
      </c>
      <c r="AG628" s="129">
        <v>0</v>
      </c>
      <c r="AH628" s="129">
        <v>11</v>
      </c>
      <c r="AI628" s="129">
        <v>0</v>
      </c>
      <c r="AJ628" s="129">
        <v>0</v>
      </c>
      <c r="AK628" s="129">
        <v>0</v>
      </c>
      <c r="AL628" s="129"/>
      <c r="AM628" s="129"/>
      <c r="AN628" s="129"/>
      <c r="AO628" s="129"/>
      <c r="AP628" s="129"/>
      <c r="AQ628" s="117">
        <f t="shared" si="797"/>
        <v>165</v>
      </c>
      <c r="AS628" s="228">
        <v>540</v>
      </c>
      <c r="AU628" s="148"/>
      <c r="AW628" s="142">
        <f t="shared" si="799"/>
        <v>0</v>
      </c>
      <c r="AX628" s="142">
        <f t="shared" si="798"/>
        <v>0</v>
      </c>
      <c r="AY628" s="142">
        <f t="shared" si="798"/>
        <v>0</v>
      </c>
      <c r="AZ628" s="142">
        <f t="shared" si="798"/>
        <v>1000</v>
      </c>
      <c r="BA628" s="142">
        <f t="shared" si="798"/>
        <v>0</v>
      </c>
      <c r="BB628" s="142">
        <f t="shared" si="798"/>
        <v>1000</v>
      </c>
      <c r="BC628" s="142">
        <f t="shared" si="798"/>
        <v>0</v>
      </c>
      <c r="BD628" s="142">
        <f t="shared" si="798"/>
        <v>0</v>
      </c>
      <c r="BE628" s="142">
        <f t="shared" si="798"/>
        <v>0</v>
      </c>
      <c r="BF628" s="142">
        <f t="shared" si="798"/>
        <v>1000</v>
      </c>
      <c r="BG628" s="142">
        <f t="shared" si="798"/>
        <v>0</v>
      </c>
      <c r="BH628" s="142">
        <f t="shared" si="798"/>
        <v>0</v>
      </c>
      <c r="BI628" s="142">
        <f t="shared" si="798"/>
        <v>1000</v>
      </c>
      <c r="BJ628" s="142">
        <f t="shared" si="798"/>
        <v>0</v>
      </c>
      <c r="BK628" s="142">
        <f t="shared" si="798"/>
        <v>0</v>
      </c>
      <c r="BL628" s="142">
        <f t="shared" si="798"/>
        <v>0</v>
      </c>
      <c r="BM628" s="142">
        <f t="shared" si="798"/>
        <v>0</v>
      </c>
      <c r="BN628" s="142">
        <f t="shared" si="798"/>
        <v>0</v>
      </c>
      <c r="BO628" s="142">
        <f t="shared" si="798"/>
        <v>0</v>
      </c>
      <c r="BP628" s="142">
        <f t="shared" si="798"/>
        <v>0</v>
      </c>
      <c r="BQ628" s="142">
        <f t="shared" si="798"/>
        <v>0</v>
      </c>
      <c r="BR628" s="142">
        <f t="shared" si="798"/>
        <v>0</v>
      </c>
      <c r="BS628" s="142">
        <f t="shared" si="798"/>
        <v>0</v>
      </c>
      <c r="BT628" s="142">
        <f t="shared" si="798"/>
        <v>0</v>
      </c>
      <c r="BU628" s="142">
        <f t="shared" si="798"/>
        <v>0</v>
      </c>
      <c r="BV628" s="142">
        <f t="shared" si="798"/>
        <v>1000</v>
      </c>
      <c r="BW628" s="142">
        <f t="shared" si="798"/>
        <v>0</v>
      </c>
      <c r="BX628" s="142">
        <f t="shared" si="798"/>
        <v>0</v>
      </c>
      <c r="BY628" s="142">
        <f t="shared" si="798"/>
        <v>1000</v>
      </c>
      <c r="BZ628" s="142">
        <f t="shared" si="798"/>
        <v>0</v>
      </c>
      <c r="CA628" s="142">
        <f t="shared" si="798"/>
        <v>0</v>
      </c>
      <c r="CB628" s="142">
        <f t="shared" si="798"/>
        <v>0</v>
      </c>
      <c r="CC628" s="142">
        <f t="shared" si="798"/>
        <v>0</v>
      </c>
      <c r="CD628" s="142">
        <f t="shared" si="798"/>
        <v>0</v>
      </c>
      <c r="CE628" s="142">
        <f t="shared" si="798"/>
        <v>0</v>
      </c>
      <c r="CF628" s="142">
        <f t="shared" si="798"/>
        <v>0</v>
      </c>
      <c r="CG628" s="142">
        <f t="shared" si="798"/>
        <v>0</v>
      </c>
      <c r="CH628" s="142">
        <f t="shared" si="798"/>
        <v>0</v>
      </c>
      <c r="CI628" s="142">
        <f t="shared" si="798"/>
        <v>0</v>
      </c>
      <c r="CJ628" s="142">
        <f t="shared" si="798"/>
        <v>0</v>
      </c>
      <c r="CK628" s="142">
        <f t="shared" si="798"/>
        <v>0</v>
      </c>
    </row>
    <row r="629" spans="2:89" x14ac:dyDescent="0.2">
      <c r="B629" s="144" t="str">
        <f t="shared" si="667"/>
        <v>424. Invalidez y Sobrevivencia (C-528)</v>
      </c>
      <c r="C629" s="129">
        <v>0</v>
      </c>
      <c r="D629" s="129">
        <v>0</v>
      </c>
      <c r="E629" s="129">
        <v>0</v>
      </c>
      <c r="F629" s="129">
        <v>0</v>
      </c>
      <c r="G629" s="129">
        <v>0</v>
      </c>
      <c r="H629" s="129">
        <v>0</v>
      </c>
      <c r="I629" s="129">
        <v>0</v>
      </c>
      <c r="J629" s="129">
        <v>0</v>
      </c>
      <c r="K629" s="129">
        <v>0</v>
      </c>
      <c r="L629" s="129">
        <v>0</v>
      </c>
      <c r="M629" s="129">
        <v>0</v>
      </c>
      <c r="N629" s="129">
        <v>0</v>
      </c>
      <c r="O629" s="129">
        <v>0</v>
      </c>
      <c r="P629" s="129">
        <v>0</v>
      </c>
      <c r="Q629" s="129">
        <v>2800</v>
      </c>
      <c r="R629" s="129">
        <v>0</v>
      </c>
      <c r="S629" s="129">
        <v>0</v>
      </c>
      <c r="T629" s="129">
        <v>0</v>
      </c>
      <c r="U629" s="129">
        <v>0</v>
      </c>
      <c r="V629" s="129">
        <v>0</v>
      </c>
      <c r="W629" s="129">
        <v>0</v>
      </c>
      <c r="X629" s="129">
        <v>0</v>
      </c>
      <c r="Y629" s="129">
        <v>0</v>
      </c>
      <c r="Z629" s="129">
        <v>0</v>
      </c>
      <c r="AA629" s="129">
        <v>0</v>
      </c>
      <c r="AB629" s="129">
        <v>0</v>
      </c>
      <c r="AC629" s="129">
        <v>0</v>
      </c>
      <c r="AD629" s="129">
        <v>0</v>
      </c>
      <c r="AE629" s="129">
        <v>0</v>
      </c>
      <c r="AF629" s="129">
        <v>0</v>
      </c>
      <c r="AG629" s="129">
        <v>0</v>
      </c>
      <c r="AH629" s="129">
        <v>0</v>
      </c>
      <c r="AI629" s="129">
        <v>0</v>
      </c>
      <c r="AJ629" s="129">
        <v>0</v>
      </c>
      <c r="AK629" s="129">
        <v>0</v>
      </c>
      <c r="AL629" s="129"/>
      <c r="AM629" s="129"/>
      <c r="AN629" s="129"/>
      <c r="AO629" s="129"/>
      <c r="AP629" s="129"/>
      <c r="AQ629" s="117">
        <f t="shared" si="797"/>
        <v>2800</v>
      </c>
      <c r="AS629" s="228">
        <v>2928</v>
      </c>
      <c r="AU629" s="148"/>
      <c r="AW629" s="142">
        <f t="shared" si="799"/>
        <v>0</v>
      </c>
      <c r="AX629" s="142">
        <f t="shared" si="798"/>
        <v>0</v>
      </c>
      <c r="AY629" s="142">
        <f t="shared" si="798"/>
        <v>0</v>
      </c>
      <c r="AZ629" s="142">
        <f t="shared" si="798"/>
        <v>0</v>
      </c>
      <c r="BA629" s="142">
        <f t="shared" si="798"/>
        <v>1000</v>
      </c>
      <c r="BB629" s="142">
        <f t="shared" si="798"/>
        <v>0</v>
      </c>
      <c r="BC629" s="142">
        <f t="shared" si="798"/>
        <v>0</v>
      </c>
      <c r="BD629" s="142">
        <f t="shared" si="798"/>
        <v>0</v>
      </c>
      <c r="BE629" s="142">
        <f t="shared" si="798"/>
        <v>0</v>
      </c>
      <c r="BF629" s="142">
        <f t="shared" si="798"/>
        <v>1000</v>
      </c>
      <c r="BG629" s="142">
        <f t="shared" si="798"/>
        <v>0</v>
      </c>
      <c r="BH629" s="142">
        <f t="shared" si="798"/>
        <v>0</v>
      </c>
      <c r="BI629" s="142">
        <f t="shared" si="798"/>
        <v>0</v>
      </c>
      <c r="BJ629" s="142">
        <f t="shared" si="798"/>
        <v>0</v>
      </c>
      <c r="BK629" s="142">
        <f t="shared" si="798"/>
        <v>0</v>
      </c>
      <c r="BL629" s="142">
        <f t="shared" si="798"/>
        <v>1000</v>
      </c>
      <c r="BM629" s="142">
        <f t="shared" ref="BM629:BM632" si="800">IF(AND(S564=0,S629=0),0,IF(ISERROR(S564/S629),1000,0))</f>
        <v>0</v>
      </c>
      <c r="BN629" s="142">
        <f t="shared" ref="BN629:BN632" si="801">IF(AND(T564=0,T629=0),0,IF(ISERROR(T564/T629),1000,0))</f>
        <v>1000</v>
      </c>
      <c r="BO629" s="142">
        <f t="shared" ref="BO629:BO632" si="802">IF(AND(U564=0,U629=0),0,IF(ISERROR(U564/U629),1000,0))</f>
        <v>0</v>
      </c>
      <c r="BP629" s="142">
        <f t="shared" ref="BP629:BP632" si="803">IF(AND(V564=0,V629=0),0,IF(ISERROR(V564/V629),1000,0))</f>
        <v>0</v>
      </c>
      <c r="BQ629" s="142">
        <f t="shared" ref="BQ629:BQ632" si="804">IF(AND(W564=0,W629=0),0,IF(ISERROR(W564/W629),1000,0))</f>
        <v>0</v>
      </c>
      <c r="BR629" s="142">
        <f t="shared" ref="BR629:BR632" si="805">IF(AND(X564=0,X629=0),0,IF(ISERROR(X564/X629),1000,0))</f>
        <v>0</v>
      </c>
      <c r="BS629" s="142">
        <f t="shared" ref="BS629:BS632" si="806">IF(AND(Y564=0,Y629=0),0,IF(ISERROR(Y564/Y629),1000,0))</f>
        <v>0</v>
      </c>
      <c r="BT629" s="142">
        <f t="shared" ref="BT629:BT632" si="807">IF(AND(Z564=0,Z629=0),0,IF(ISERROR(Z564/Z629),1000,0))</f>
        <v>1000</v>
      </c>
      <c r="BU629" s="142">
        <f t="shared" ref="BU629:BU632" si="808">IF(AND(AA564=0,AA629=0),0,IF(ISERROR(AA564/AA629),1000,0))</f>
        <v>0</v>
      </c>
      <c r="BV629" s="142">
        <f t="shared" ref="BV629:BV632" si="809">IF(AND(AB564=0,AB629=0),0,IF(ISERROR(AB564/AB629),1000,0))</f>
        <v>0</v>
      </c>
      <c r="BW629" s="142">
        <f t="shared" ref="BW629:BW632" si="810">IF(AND(AC564=0,AC629=0),0,IF(ISERROR(AC564/AC629),1000,0))</f>
        <v>1000</v>
      </c>
      <c r="BX629" s="142">
        <f t="shared" ref="BX629:BX632" si="811">IF(AND(AD564=0,AD629=0),0,IF(ISERROR(AD564/AD629),1000,0))</f>
        <v>0</v>
      </c>
      <c r="BY629" s="142">
        <f t="shared" ref="BY629:BY632" si="812">IF(AND(AE564=0,AE629=0),0,IF(ISERROR(AE564/AE629),1000,0))</f>
        <v>1000</v>
      </c>
      <c r="BZ629" s="142">
        <f t="shared" ref="BZ629:BZ632" si="813">IF(AND(AF564=0,AF629=0),0,IF(ISERROR(AF564/AF629),1000,0))</f>
        <v>0</v>
      </c>
      <c r="CA629" s="142">
        <f t="shared" ref="CA629:CA632" si="814">IF(AND(AG564=0,AG629=0),0,IF(ISERROR(AG564/AG629),1000,0))</f>
        <v>0</v>
      </c>
      <c r="CB629" s="142">
        <f t="shared" ref="CB629:CB632" si="815">IF(AND(AH564=0,AH629=0),0,IF(ISERROR(AH564/AH629),1000,0))</f>
        <v>1000</v>
      </c>
      <c r="CC629" s="142">
        <f t="shared" ref="CC629:CC632" si="816">IF(AND(AI564=0,AI629=0),0,IF(ISERROR(AI564/AI629),1000,0))</f>
        <v>0</v>
      </c>
      <c r="CD629" s="142">
        <f t="shared" ref="CD629:CD632" si="817">IF(AND(AJ564=0,AJ629=0),0,IF(ISERROR(AJ564/AJ629),1000,0))</f>
        <v>0</v>
      </c>
      <c r="CE629" s="142">
        <f t="shared" ref="CE629:CE632" si="818">IF(AND(AK564=0,AK629=0),0,IF(ISERROR(AK564/AK629),1000,0))</f>
        <v>0</v>
      </c>
      <c r="CF629" s="142">
        <f t="shared" ref="CF629:CF632" si="819">IF(AND(AL564=0,AL629=0),0,IF(ISERROR(AL564/AL629),1000,0))</f>
        <v>0</v>
      </c>
      <c r="CG629" s="142">
        <f t="shared" ref="CG629:CG632" si="820">IF(AND(AM564=0,AM629=0),0,IF(ISERROR(AM564/AM629),1000,0))</f>
        <v>0</v>
      </c>
      <c r="CH629" s="142">
        <f t="shared" ref="CH629:CH632" si="821">IF(AND(AN564=0,AN629=0),0,IF(ISERROR(AN564/AN629),1000,0))</f>
        <v>0</v>
      </c>
      <c r="CI629" s="142">
        <f t="shared" ref="CI629:CI632" si="822">IF(AND(AO564=0,AO629=0),0,IF(ISERROR(AO564/AO629),1000,0))</f>
        <v>0</v>
      </c>
      <c r="CJ629" s="142">
        <f t="shared" ref="CJ629:CJ632" si="823">IF(AND(AP564=0,AP629=0),0,IF(ISERROR(AP564/AP629),1000,0))</f>
        <v>0</v>
      </c>
      <c r="CK629" s="142">
        <f t="shared" ref="CK629:CK632" si="824">IF(AND(AQ564=0,AQ629=0),0,IF(ISERROR(AQ564/AQ629),1000,0))</f>
        <v>0</v>
      </c>
    </row>
    <row r="630" spans="2:89" x14ac:dyDescent="0.2">
      <c r="B630" s="144" t="str">
        <f t="shared" si="667"/>
        <v>425. Seguro con Ahorro Previsional (APV)</v>
      </c>
      <c r="C630" s="129">
        <v>0</v>
      </c>
      <c r="D630" s="129">
        <v>0</v>
      </c>
      <c r="E630" s="129">
        <v>0</v>
      </c>
      <c r="F630" s="129">
        <v>1</v>
      </c>
      <c r="G630" s="129">
        <v>619</v>
      </c>
      <c r="H630" s="129">
        <v>0</v>
      </c>
      <c r="I630" s="129">
        <v>0</v>
      </c>
      <c r="J630" s="129">
        <v>0</v>
      </c>
      <c r="K630" s="129">
        <v>0</v>
      </c>
      <c r="L630" s="129">
        <v>1188</v>
      </c>
      <c r="M630" s="129">
        <v>0</v>
      </c>
      <c r="N630" s="129">
        <v>0</v>
      </c>
      <c r="O630" s="129">
        <v>0</v>
      </c>
      <c r="P630" s="129">
        <v>0</v>
      </c>
      <c r="Q630" s="129">
        <v>992.00000000000011</v>
      </c>
      <c r="R630" s="129">
        <v>1662</v>
      </c>
      <c r="S630" s="129">
        <v>0</v>
      </c>
      <c r="T630" s="129">
        <v>0</v>
      </c>
      <c r="U630" s="129">
        <v>0</v>
      </c>
      <c r="V630" s="129">
        <v>0</v>
      </c>
      <c r="W630" s="129">
        <v>0</v>
      </c>
      <c r="X630" s="129">
        <v>0</v>
      </c>
      <c r="Y630" s="129">
        <v>0</v>
      </c>
      <c r="Z630" s="129">
        <v>1928</v>
      </c>
      <c r="AA630" s="129">
        <v>0</v>
      </c>
      <c r="AB630" s="129">
        <v>84.999999999999986</v>
      </c>
      <c r="AC630" s="129">
        <v>0</v>
      </c>
      <c r="AD630" s="129">
        <v>179</v>
      </c>
      <c r="AE630" s="129">
        <v>0</v>
      </c>
      <c r="AF630" s="129">
        <v>0</v>
      </c>
      <c r="AG630" s="129">
        <v>0</v>
      </c>
      <c r="AH630" s="129">
        <v>5178</v>
      </c>
      <c r="AI630" s="129">
        <v>180</v>
      </c>
      <c r="AJ630" s="129">
        <v>0</v>
      </c>
      <c r="AK630" s="129">
        <v>3</v>
      </c>
      <c r="AL630" s="129"/>
      <c r="AM630" s="129"/>
      <c r="AN630" s="129"/>
      <c r="AO630" s="129"/>
      <c r="AP630" s="129"/>
      <c r="AQ630" s="117">
        <f t="shared" si="797"/>
        <v>12015</v>
      </c>
      <c r="AS630" s="228">
        <v>16381</v>
      </c>
      <c r="AU630" s="148"/>
      <c r="AW630" s="142">
        <f t="shared" si="799"/>
        <v>0</v>
      </c>
      <c r="AX630" s="142">
        <f t="shared" ref="AX630:AX632" si="825">IF(AND(D565=0,D630=0),0,IF(ISERROR(D565/D630),1000,0))</f>
        <v>0</v>
      </c>
      <c r="AY630" s="142">
        <f t="shared" ref="AY630:AY632" si="826">IF(AND(E565=0,E630=0),0,IF(ISERROR(E565/E630),1000,0))</f>
        <v>0</v>
      </c>
      <c r="AZ630" s="142">
        <f t="shared" ref="AZ630:AZ632" si="827">IF(AND(F565=0,F630=0),0,IF(ISERROR(F565/F630),1000,0))</f>
        <v>0</v>
      </c>
      <c r="BA630" s="142">
        <f t="shared" ref="BA630:BA632" si="828">IF(AND(G565=0,G630=0),0,IF(ISERROR(G565/G630),1000,0))</f>
        <v>0</v>
      </c>
      <c r="BB630" s="142">
        <f t="shared" ref="BB630:BB632" si="829">IF(AND(H565=0,H630=0),0,IF(ISERROR(H565/H630),1000,0))</f>
        <v>0</v>
      </c>
      <c r="BC630" s="142">
        <f t="shared" ref="BC630:BC632" si="830">IF(AND(I565=0,I630=0),0,IF(ISERROR(I565/I630),1000,0))</f>
        <v>0</v>
      </c>
      <c r="BD630" s="142">
        <f t="shared" ref="BD630:BD632" si="831">IF(AND(J565=0,J630=0),0,IF(ISERROR(J565/J630),1000,0))</f>
        <v>0</v>
      </c>
      <c r="BE630" s="142">
        <f t="shared" ref="BE630:BE632" si="832">IF(AND(K565=0,K630=0),0,IF(ISERROR(K565/K630),1000,0))</f>
        <v>0</v>
      </c>
      <c r="BF630" s="142">
        <f t="shared" ref="BF630:BF632" si="833">IF(AND(L565=0,L630=0),0,IF(ISERROR(L565/L630),1000,0))</f>
        <v>0</v>
      </c>
      <c r="BG630" s="142">
        <f t="shared" ref="BG630:BG632" si="834">IF(AND(M565=0,M630=0),0,IF(ISERROR(M565/M630),1000,0))</f>
        <v>0</v>
      </c>
      <c r="BH630" s="142">
        <f t="shared" ref="BH630:BH632" si="835">IF(AND(N565=0,N630=0),0,IF(ISERROR(N565/N630),1000,0))</f>
        <v>0</v>
      </c>
      <c r="BI630" s="142">
        <f t="shared" ref="BI630:BI632" si="836">IF(AND(O565=0,O630=0),0,IF(ISERROR(O565/O630),1000,0))</f>
        <v>0</v>
      </c>
      <c r="BJ630" s="142">
        <f t="shared" ref="BJ630:BJ632" si="837">IF(AND(P565=0,P630=0),0,IF(ISERROR(P565/P630),1000,0))</f>
        <v>0</v>
      </c>
      <c r="BK630" s="142">
        <f t="shared" ref="BK630:BK631" si="838">IF(AND(Q565=0,Q630=0),0,IF(ISERROR(Q565/Q630),1000,0))</f>
        <v>0</v>
      </c>
      <c r="BL630" s="142">
        <f t="shared" ref="BL630:BL632" si="839">IF(AND(R565=0,R630=0),0,IF(ISERROR(R565/R630),1000,0))</f>
        <v>0</v>
      </c>
      <c r="BM630" s="142">
        <f t="shared" si="800"/>
        <v>0</v>
      </c>
      <c r="BN630" s="142">
        <f t="shared" si="801"/>
        <v>0</v>
      </c>
      <c r="BO630" s="142">
        <f t="shared" si="802"/>
        <v>0</v>
      </c>
      <c r="BP630" s="142">
        <f t="shared" si="803"/>
        <v>0</v>
      </c>
      <c r="BQ630" s="142">
        <f t="shared" si="804"/>
        <v>0</v>
      </c>
      <c r="BR630" s="142">
        <f t="shared" si="805"/>
        <v>0</v>
      </c>
      <c r="BS630" s="142">
        <f t="shared" si="806"/>
        <v>0</v>
      </c>
      <c r="BT630" s="142">
        <f t="shared" si="807"/>
        <v>0</v>
      </c>
      <c r="BU630" s="142">
        <f t="shared" si="808"/>
        <v>0</v>
      </c>
      <c r="BV630" s="142">
        <f t="shared" si="809"/>
        <v>0</v>
      </c>
      <c r="BW630" s="142">
        <f t="shared" si="810"/>
        <v>0</v>
      </c>
      <c r="BX630" s="142">
        <f t="shared" si="811"/>
        <v>0</v>
      </c>
      <c r="BY630" s="142">
        <f t="shared" si="812"/>
        <v>0</v>
      </c>
      <c r="BZ630" s="142">
        <f t="shared" si="813"/>
        <v>0</v>
      </c>
      <c r="CA630" s="142">
        <f t="shared" si="814"/>
        <v>0</v>
      </c>
      <c r="CB630" s="142">
        <f t="shared" si="815"/>
        <v>0</v>
      </c>
      <c r="CC630" s="142">
        <f t="shared" si="816"/>
        <v>0</v>
      </c>
      <c r="CD630" s="142">
        <f t="shared" si="817"/>
        <v>0</v>
      </c>
      <c r="CE630" s="142">
        <f t="shared" si="818"/>
        <v>0</v>
      </c>
      <c r="CF630" s="142">
        <f t="shared" si="819"/>
        <v>0</v>
      </c>
      <c r="CG630" s="142">
        <f t="shared" si="820"/>
        <v>0</v>
      </c>
      <c r="CH630" s="142">
        <f t="shared" si="821"/>
        <v>0</v>
      </c>
      <c r="CI630" s="142">
        <f t="shared" si="822"/>
        <v>0</v>
      </c>
      <c r="CJ630" s="142">
        <f t="shared" si="823"/>
        <v>0</v>
      </c>
      <c r="CK630" s="142">
        <f t="shared" si="824"/>
        <v>0</v>
      </c>
    </row>
    <row r="631" spans="2:89" x14ac:dyDescent="0.2">
      <c r="B631" s="144" t="str">
        <f t="shared" si="667"/>
        <v>426. Seguro con Ahorro Previsional Colectivo (APVC)</v>
      </c>
      <c r="C631" s="129">
        <v>0</v>
      </c>
      <c r="D631" s="129">
        <v>0</v>
      </c>
      <c r="E631" s="129">
        <v>0</v>
      </c>
      <c r="F631" s="129">
        <v>0</v>
      </c>
      <c r="G631" s="129">
        <v>0</v>
      </c>
      <c r="H631" s="129">
        <v>0</v>
      </c>
      <c r="I631" s="129">
        <v>0</v>
      </c>
      <c r="J631" s="129">
        <v>0</v>
      </c>
      <c r="K631" s="129">
        <v>0</v>
      </c>
      <c r="L631" s="129">
        <v>0</v>
      </c>
      <c r="M631" s="129">
        <v>0</v>
      </c>
      <c r="N631" s="129">
        <v>0</v>
      </c>
      <c r="O631" s="129">
        <v>0</v>
      </c>
      <c r="P631" s="129">
        <v>0</v>
      </c>
      <c r="Q631" s="129">
        <v>0</v>
      </c>
      <c r="R631" s="129">
        <v>0</v>
      </c>
      <c r="S631" s="129">
        <v>0</v>
      </c>
      <c r="T631" s="129">
        <v>0</v>
      </c>
      <c r="U631" s="129">
        <v>0</v>
      </c>
      <c r="V631" s="129">
        <v>0</v>
      </c>
      <c r="W631" s="129">
        <v>0</v>
      </c>
      <c r="X631" s="129">
        <v>0</v>
      </c>
      <c r="Y631" s="129">
        <v>0</v>
      </c>
      <c r="Z631" s="129">
        <v>0</v>
      </c>
      <c r="AA631" s="129">
        <v>0</v>
      </c>
      <c r="AB631" s="129">
        <v>0</v>
      </c>
      <c r="AC631" s="129">
        <v>0</v>
      </c>
      <c r="AD631" s="129">
        <v>0</v>
      </c>
      <c r="AE631" s="129">
        <v>0</v>
      </c>
      <c r="AF631" s="129">
        <v>0</v>
      </c>
      <c r="AG631" s="129">
        <v>0</v>
      </c>
      <c r="AH631" s="129">
        <v>3</v>
      </c>
      <c r="AI631" s="129">
        <v>0</v>
      </c>
      <c r="AJ631" s="129">
        <v>0</v>
      </c>
      <c r="AK631" s="129">
        <v>0</v>
      </c>
      <c r="AL631" s="129"/>
      <c r="AM631" s="129"/>
      <c r="AN631" s="129"/>
      <c r="AO631" s="129"/>
      <c r="AP631" s="129"/>
      <c r="AQ631" s="117">
        <f t="shared" si="797"/>
        <v>3</v>
      </c>
      <c r="AS631" s="228">
        <v>1</v>
      </c>
      <c r="AU631" s="148"/>
      <c r="AW631" s="142">
        <f t="shared" si="799"/>
        <v>0</v>
      </c>
      <c r="AX631" s="142">
        <f t="shared" si="825"/>
        <v>0</v>
      </c>
      <c r="AY631" s="142">
        <f t="shared" si="826"/>
        <v>0</v>
      </c>
      <c r="AZ631" s="142">
        <f t="shared" si="827"/>
        <v>0</v>
      </c>
      <c r="BA631" s="142">
        <f t="shared" si="828"/>
        <v>0</v>
      </c>
      <c r="BB631" s="142">
        <f t="shared" si="829"/>
        <v>0</v>
      </c>
      <c r="BC631" s="142">
        <f t="shared" si="830"/>
        <v>0</v>
      </c>
      <c r="BD631" s="142">
        <f t="shared" si="831"/>
        <v>0</v>
      </c>
      <c r="BE631" s="142">
        <f t="shared" si="832"/>
        <v>0</v>
      </c>
      <c r="BF631" s="142">
        <f t="shared" si="833"/>
        <v>1000</v>
      </c>
      <c r="BG631" s="142">
        <f t="shared" si="834"/>
        <v>0</v>
      </c>
      <c r="BH631" s="142">
        <f t="shared" si="835"/>
        <v>0</v>
      </c>
      <c r="BI631" s="142">
        <f t="shared" si="836"/>
        <v>0</v>
      </c>
      <c r="BJ631" s="142">
        <f t="shared" si="837"/>
        <v>0</v>
      </c>
      <c r="BK631" s="142">
        <f t="shared" si="838"/>
        <v>0</v>
      </c>
      <c r="BL631" s="142">
        <f t="shared" si="839"/>
        <v>0</v>
      </c>
      <c r="BM631" s="142">
        <f t="shared" si="800"/>
        <v>0</v>
      </c>
      <c r="BN631" s="142">
        <f t="shared" si="801"/>
        <v>0</v>
      </c>
      <c r="BO631" s="142">
        <f t="shared" si="802"/>
        <v>0</v>
      </c>
      <c r="BP631" s="142">
        <f t="shared" si="803"/>
        <v>0</v>
      </c>
      <c r="BQ631" s="142">
        <f t="shared" si="804"/>
        <v>0</v>
      </c>
      <c r="BR631" s="142">
        <f t="shared" si="805"/>
        <v>0</v>
      </c>
      <c r="BS631" s="142">
        <f t="shared" si="806"/>
        <v>0</v>
      </c>
      <c r="BT631" s="142">
        <f t="shared" si="807"/>
        <v>0</v>
      </c>
      <c r="BU631" s="142">
        <f t="shared" si="808"/>
        <v>0</v>
      </c>
      <c r="BV631" s="142">
        <f t="shared" si="809"/>
        <v>0</v>
      </c>
      <c r="BW631" s="142">
        <f t="shared" si="810"/>
        <v>0</v>
      </c>
      <c r="BX631" s="142">
        <f t="shared" si="811"/>
        <v>0</v>
      </c>
      <c r="BY631" s="142">
        <f t="shared" si="812"/>
        <v>0</v>
      </c>
      <c r="BZ631" s="142">
        <f t="shared" si="813"/>
        <v>0</v>
      </c>
      <c r="CA631" s="142">
        <f t="shared" si="814"/>
        <v>0</v>
      </c>
      <c r="CB631" s="142">
        <f t="shared" si="815"/>
        <v>0</v>
      </c>
      <c r="CC631" s="142">
        <f t="shared" si="816"/>
        <v>0</v>
      </c>
      <c r="CD631" s="142">
        <f t="shared" si="817"/>
        <v>0</v>
      </c>
      <c r="CE631" s="142">
        <f t="shared" si="818"/>
        <v>0</v>
      </c>
      <c r="CF631" s="142">
        <f t="shared" si="819"/>
        <v>0</v>
      </c>
      <c r="CG631" s="142">
        <f t="shared" si="820"/>
        <v>0</v>
      </c>
      <c r="CH631" s="142">
        <f t="shared" si="821"/>
        <v>0</v>
      </c>
      <c r="CI631" s="142">
        <f t="shared" si="822"/>
        <v>0</v>
      </c>
      <c r="CJ631" s="142">
        <f t="shared" si="823"/>
        <v>0</v>
      </c>
      <c r="CK631" s="142">
        <f t="shared" si="824"/>
        <v>0</v>
      </c>
    </row>
    <row r="632" spans="2:89" x14ac:dyDescent="0.2">
      <c r="B632" s="145" t="str">
        <f>B307</f>
        <v>Total</v>
      </c>
      <c r="C632" s="192">
        <f>SUM(C575:C589,C591:C605,C607:C621,C623:C631)</f>
        <v>4949</v>
      </c>
      <c r="D632" s="192">
        <f t="shared" ref="D632" si="840">SUM(D575:D589,D591:D605,D607:D621,D623:D631)</f>
        <v>8281</v>
      </c>
      <c r="E632" s="192">
        <f t="shared" ref="E632" si="841">SUM(E575:E589,E591:E605,E607:E621,E623:E631)</f>
        <v>3346</v>
      </c>
      <c r="F632" s="192">
        <f t="shared" ref="F632" si="842">SUM(F575:F589,F591:F605,F607:F621,F623:F631)</f>
        <v>269460</v>
      </c>
      <c r="G632" s="192">
        <f t="shared" ref="G632" si="843">SUM(G575:G589,G591:G605,G607:G621,G623:G631)</f>
        <v>502659</v>
      </c>
      <c r="H632" s="192">
        <f t="shared" ref="H632" si="844">SUM(H575:H589,H591:H605,H607:H621,H623:H631)</f>
        <v>8555</v>
      </c>
      <c r="I632" s="192">
        <f t="shared" ref="I632" si="845">SUM(I575:I589,I591:I605,I607:I621,I623:I631)</f>
        <v>183717</v>
      </c>
      <c r="J632" s="192">
        <f t="shared" ref="J632" si="846">SUM(J575:J589,J591:J605,J607:J621,J623:J631)</f>
        <v>653330</v>
      </c>
      <c r="K632" s="192">
        <f t="shared" ref="K632" si="847">SUM(K575:K589,K591:K605,K607:K621,K623:K631)</f>
        <v>1144</v>
      </c>
      <c r="L632" s="192">
        <f t="shared" ref="L632" si="848">SUM(L575:L589,L591:L605,L607:L621,L623:L631)</f>
        <v>585268</v>
      </c>
      <c r="M632" s="192">
        <f t="shared" ref="M632" si="849">SUM(M575:M589,M591:M605,M607:M621,M623:M631)</f>
        <v>261</v>
      </c>
      <c r="N632" s="192">
        <f t="shared" ref="N632" si="850">SUM(N575:N589,N591:N605,N607:N621,N623:N631)</f>
        <v>3544</v>
      </c>
      <c r="O632" s="192">
        <f t="shared" ref="O632" si="851">SUM(O575:O589,O591:O605,O607:O621,O623:O631)</f>
        <v>12322</v>
      </c>
      <c r="P632" s="192">
        <f t="shared" ref="P632" si="852">SUM(P575:P589,P591:P605,P607:P621,P623:P631)</f>
        <v>1584</v>
      </c>
      <c r="Q632" s="192">
        <f t="shared" ref="Q632" si="853">SUM(Q575:Q589,Q591:Q605,Q607:Q621,Q623:Q631)</f>
        <v>8365</v>
      </c>
      <c r="R632" s="192">
        <f t="shared" ref="R632" si="854">SUM(R575:R589,R591:R605,R607:R621,R623:R631)</f>
        <v>284502</v>
      </c>
      <c r="S632" s="192">
        <f t="shared" ref="S632" si="855">SUM(S575:S589,S591:S605,S607:S621,S623:S631)</f>
        <v>0</v>
      </c>
      <c r="T632" s="192">
        <f t="shared" ref="T632" si="856">SUM(T575:T589,T591:T605,T607:T621,T623:T631)</f>
        <v>32</v>
      </c>
      <c r="U632" s="192">
        <f t="shared" ref="U632" si="857">SUM(U575:U589,U591:U605,U607:U621,U623:U631)</f>
        <v>6413</v>
      </c>
      <c r="V632" s="192">
        <f t="shared" ref="V632" si="858">SUM(V575:V589,V591:V605,V607:V621,V623:V631)</f>
        <v>0</v>
      </c>
      <c r="W632" s="192">
        <f t="shared" ref="W632" si="859">SUM(W575:W589,W591:W605,W607:W621,W623:W631)</f>
        <v>0</v>
      </c>
      <c r="X632" s="192">
        <f t="shared" ref="X632" si="860">SUM(X575:X589,X591:X605,X607:X621,X623:X631)</f>
        <v>2057</v>
      </c>
      <c r="Y632" s="192">
        <f t="shared" ref="Y632" si="861">SUM(Y575:Y589,Y591:Y605,Y607:Y621,Y623:Y631)</f>
        <v>338</v>
      </c>
      <c r="Z632" s="192">
        <f t="shared" ref="Z632" si="862">SUM(Z575:Z589,Z591:Z605,Z607:Z621,Z623:Z631)</f>
        <v>617551</v>
      </c>
      <c r="AA632" s="192">
        <f t="shared" ref="AA632" si="863">SUM(AA575:AA589,AA591:AA605,AA607:AA621,AA623:AA631)</f>
        <v>5399</v>
      </c>
      <c r="AB632" s="192">
        <f t="shared" ref="AB632" si="864">SUM(AB575:AB589,AB591:AB605,AB607:AB621,AB623:AB631)</f>
        <v>20971</v>
      </c>
      <c r="AC632" s="192">
        <f t="shared" ref="AC632" si="865">SUM(AC575:AC589,AC591:AC605,AC607:AC621,AC623:AC631)</f>
        <v>26145</v>
      </c>
      <c r="AD632" s="192">
        <f t="shared" ref="AD632" si="866">SUM(AD575:AD589,AD591:AD605,AD607:AD621,AD623:AD631)</f>
        <v>1125</v>
      </c>
      <c r="AE632" s="192">
        <f t="shared" ref="AE632" si="867">SUM(AE575:AE589,AE591:AE605,AE607:AE621,AE623:AE631)</f>
        <v>135</v>
      </c>
      <c r="AF632" s="192">
        <f t="shared" ref="AF632" si="868">SUM(AF575:AF589,AF591:AF605,AF607:AF621,AF623:AF631)</f>
        <v>7082</v>
      </c>
      <c r="AG632" s="192">
        <f t="shared" ref="AG632" si="869">SUM(AG575:AG589,AG591:AG605,AG607:AG621,AG623:AG631)</f>
        <v>1768</v>
      </c>
      <c r="AH632" s="192">
        <f t="shared" ref="AH632" si="870">SUM(AH575:AH589,AH591:AH605,AH607:AH621,AH623:AH631)</f>
        <v>1565158</v>
      </c>
      <c r="AI632" s="192">
        <f t="shared" ref="AI632" si="871">SUM(AI575:AI589,AI591:AI605,AI607:AI621,AI623:AI631)</f>
        <v>1654</v>
      </c>
      <c r="AJ632" s="192">
        <f t="shared" ref="AJ632" si="872">SUM(AJ575:AJ589,AJ591:AJ605,AJ607:AJ621,AJ623:AJ631)</f>
        <v>309382</v>
      </c>
      <c r="AK632" s="192">
        <f t="shared" ref="AK632" si="873">SUM(AK575:AK589,AK591:AK605,AK607:AK621,AK623:AK631)</f>
        <v>829</v>
      </c>
      <c r="AL632" s="192">
        <f t="shared" ref="AL632" si="874">SUM(AL575:AL589,AL591:AL605,AL607:AL621,AL623:AL631)</f>
        <v>0</v>
      </c>
      <c r="AM632" s="192">
        <f t="shared" ref="AM632" si="875">SUM(AM575:AM589,AM591:AM605,AM607:AM621,AM623:AM631)</f>
        <v>0</v>
      </c>
      <c r="AN632" s="192">
        <f t="shared" ref="AN632" si="876">SUM(AN575:AN589,AN591:AN605,AN607:AN621,AN623:AN631)</f>
        <v>0</v>
      </c>
      <c r="AO632" s="192">
        <f t="shared" ref="AO632" si="877">SUM(AO575:AO589,AO591:AO605,AO607:AO621,AO623:AO631)</f>
        <v>0</v>
      </c>
      <c r="AP632" s="192">
        <f t="shared" ref="AP632" si="878">SUM(AP575:AP589,AP591:AP605,AP607:AP621,AP623:AP631)</f>
        <v>0</v>
      </c>
      <c r="AQ632" s="118">
        <f>SUM(C632:AP632)</f>
        <v>5097326</v>
      </c>
      <c r="AS632" s="192">
        <v>4390993</v>
      </c>
      <c r="AU632" s="206"/>
      <c r="AW632" s="142">
        <f t="shared" si="799"/>
        <v>0</v>
      </c>
      <c r="AX632" s="142">
        <f t="shared" si="825"/>
        <v>0</v>
      </c>
      <c r="AY632" s="142">
        <f t="shared" si="826"/>
        <v>0</v>
      </c>
      <c r="AZ632" s="142">
        <f t="shared" si="827"/>
        <v>0</v>
      </c>
      <c r="BA632" s="142">
        <f t="shared" si="828"/>
        <v>0</v>
      </c>
      <c r="BB632" s="142">
        <f t="shared" si="829"/>
        <v>0</v>
      </c>
      <c r="BC632" s="142">
        <f t="shared" si="830"/>
        <v>0</v>
      </c>
      <c r="BD632" s="142">
        <f t="shared" si="831"/>
        <v>0</v>
      </c>
      <c r="BE632" s="142">
        <f t="shared" si="832"/>
        <v>0</v>
      </c>
      <c r="BF632" s="142">
        <f t="shared" si="833"/>
        <v>0</v>
      </c>
      <c r="BG632" s="142">
        <f t="shared" si="834"/>
        <v>0</v>
      </c>
      <c r="BH632" s="142">
        <f t="shared" si="835"/>
        <v>0</v>
      </c>
      <c r="BI632" s="142">
        <f t="shared" si="836"/>
        <v>0</v>
      </c>
      <c r="BJ632" s="142">
        <f t="shared" si="837"/>
        <v>0</v>
      </c>
      <c r="BK632" s="142">
        <f>IF(AND(Q567=0,Q632=0),0,IF(ISERROR(Q567/Q632),1000,0))</f>
        <v>0</v>
      </c>
      <c r="BL632" s="142">
        <f t="shared" si="839"/>
        <v>0</v>
      </c>
      <c r="BM632" s="142">
        <f t="shared" si="800"/>
        <v>0</v>
      </c>
      <c r="BN632" s="142">
        <f t="shared" si="801"/>
        <v>0</v>
      </c>
      <c r="BO632" s="142">
        <f t="shared" si="802"/>
        <v>0</v>
      </c>
      <c r="BP632" s="142">
        <f t="shared" si="803"/>
        <v>1000</v>
      </c>
      <c r="BQ632" s="142">
        <f t="shared" si="804"/>
        <v>0</v>
      </c>
      <c r="BR632" s="142">
        <f t="shared" si="805"/>
        <v>0</v>
      </c>
      <c r="BS632" s="142">
        <f t="shared" si="806"/>
        <v>0</v>
      </c>
      <c r="BT632" s="142">
        <f t="shared" si="807"/>
        <v>0</v>
      </c>
      <c r="BU632" s="142">
        <f t="shared" si="808"/>
        <v>0</v>
      </c>
      <c r="BV632" s="142">
        <f t="shared" si="809"/>
        <v>0</v>
      </c>
      <c r="BW632" s="142">
        <f t="shared" si="810"/>
        <v>0</v>
      </c>
      <c r="BX632" s="142">
        <f t="shared" si="811"/>
        <v>0</v>
      </c>
      <c r="BY632" s="142">
        <f t="shared" si="812"/>
        <v>0</v>
      </c>
      <c r="BZ632" s="142">
        <f t="shared" si="813"/>
        <v>0</v>
      </c>
      <c r="CA632" s="142">
        <f t="shared" si="814"/>
        <v>0</v>
      </c>
      <c r="CB632" s="142">
        <f t="shared" si="815"/>
        <v>0</v>
      </c>
      <c r="CC632" s="142">
        <f t="shared" si="816"/>
        <v>0</v>
      </c>
      <c r="CD632" s="142">
        <f t="shared" si="817"/>
        <v>0</v>
      </c>
      <c r="CE632" s="142">
        <f t="shared" si="818"/>
        <v>0</v>
      </c>
      <c r="CF632" s="142">
        <f t="shared" si="819"/>
        <v>0</v>
      </c>
      <c r="CG632" s="142">
        <f t="shared" si="820"/>
        <v>0</v>
      </c>
      <c r="CH632" s="142">
        <f t="shared" si="821"/>
        <v>0</v>
      </c>
      <c r="CI632" s="142">
        <f t="shared" si="822"/>
        <v>0</v>
      </c>
      <c r="CJ632" s="142">
        <f t="shared" si="823"/>
        <v>0</v>
      </c>
      <c r="CK632" s="142">
        <f t="shared" si="824"/>
        <v>0</v>
      </c>
    </row>
    <row r="635" spans="2:89" ht="18.75" customHeight="1" x14ac:dyDescent="0.2">
      <c r="B635" s="286" t="s">
        <v>402</v>
      </c>
      <c r="C635" s="287"/>
      <c r="D635" s="287"/>
      <c r="E635" s="287"/>
      <c r="F635" s="287"/>
      <c r="G635" s="287"/>
      <c r="H635" s="287"/>
      <c r="I635" s="287"/>
      <c r="J635" s="287"/>
      <c r="K635" s="287"/>
      <c r="L635" s="287"/>
      <c r="M635" s="287"/>
      <c r="N635" s="287"/>
      <c r="O635" s="287"/>
      <c r="P635" s="287"/>
      <c r="Q635" s="287"/>
      <c r="R635" s="287"/>
      <c r="S635" s="287"/>
      <c r="T635" s="287"/>
      <c r="U635" s="287"/>
      <c r="V635" s="287"/>
      <c r="W635" s="287"/>
      <c r="X635" s="287"/>
      <c r="Y635" s="287"/>
      <c r="Z635" s="287"/>
      <c r="AA635" s="287"/>
      <c r="AB635" s="287"/>
      <c r="AC635" s="287"/>
      <c r="AD635" s="287"/>
      <c r="AE635" s="287"/>
      <c r="AF635" s="287"/>
      <c r="AG635" s="287"/>
      <c r="AH635" s="287"/>
      <c r="AI635" s="287"/>
      <c r="AJ635" s="287"/>
      <c r="AK635" s="287"/>
      <c r="AL635" s="287"/>
      <c r="AM635" s="287"/>
      <c r="AN635" s="287"/>
      <c r="AO635" s="287"/>
      <c r="AP635" s="287"/>
      <c r="AQ635" s="288"/>
      <c r="AU635" s="146"/>
    </row>
    <row r="636" spans="2:89" s="172" customFormat="1" ht="22.5" x14ac:dyDescent="0.2">
      <c r="B636" s="122"/>
      <c r="C636" s="122" t="str">
        <f>C7</f>
        <v>4 Life Seguros</v>
      </c>
      <c r="D636" s="122" t="str">
        <f t="shared" ref="D636:AQ636" si="879">D7</f>
        <v>Alemana Seguros</v>
      </c>
      <c r="E636" s="122" t="str">
        <f t="shared" si="879"/>
        <v>BanChile</v>
      </c>
      <c r="F636" s="122" t="str">
        <f t="shared" si="879"/>
        <v>BCI Seguros Vida</v>
      </c>
      <c r="G636" s="122" t="str">
        <f t="shared" si="879"/>
        <v>BICE Vida</v>
      </c>
      <c r="H636" s="122" t="str">
        <f t="shared" si="879"/>
        <v>BNP Paribas Cardif</v>
      </c>
      <c r="I636" s="122" t="str">
        <f t="shared" si="879"/>
        <v>Bupa</v>
      </c>
      <c r="J636" s="122" t="str">
        <f t="shared" si="879"/>
        <v>Cámara</v>
      </c>
      <c r="K636" s="122" t="str">
        <f t="shared" si="879"/>
        <v>CF Seguros de Vida</v>
      </c>
      <c r="L636" s="122" t="str">
        <f t="shared" si="879"/>
        <v>Chilena Consolidada</v>
      </c>
      <c r="M636" s="122" t="str">
        <f t="shared" si="879"/>
        <v>Chubb Vida</v>
      </c>
      <c r="N636" s="122" t="str">
        <f t="shared" si="879"/>
        <v>CLC</v>
      </c>
      <c r="O636" s="122" t="str">
        <f t="shared" si="879"/>
        <v>CN Life</v>
      </c>
      <c r="P636" s="122" t="str">
        <f t="shared" si="879"/>
        <v>Colmena Seguros</v>
      </c>
      <c r="Q636" s="122" t="str">
        <f t="shared" si="879"/>
        <v>Confuturo</v>
      </c>
      <c r="R636" s="122" t="str">
        <f t="shared" si="879"/>
        <v>Consorcio Nacional</v>
      </c>
      <c r="S636" s="122" t="str">
        <f t="shared" si="879"/>
        <v>Divina Pastora</v>
      </c>
      <c r="T636" s="122" t="str">
        <f t="shared" si="879"/>
        <v>EuroAmérica</v>
      </c>
      <c r="U636" s="122" t="str">
        <f t="shared" si="879"/>
        <v>HDI Vida</v>
      </c>
      <c r="V636" s="122" t="str">
        <f t="shared" si="879"/>
        <v>Huelen</v>
      </c>
      <c r="W636" s="122" t="str">
        <f t="shared" si="879"/>
        <v>M. de Carabineros</v>
      </c>
      <c r="X636" s="122" t="str">
        <f t="shared" si="879"/>
        <v>M. del Ej. y Av.</v>
      </c>
      <c r="Y636" s="122" t="str">
        <f t="shared" si="879"/>
        <v>Mapfre Vida</v>
      </c>
      <c r="Z636" s="122" t="str">
        <f t="shared" si="879"/>
        <v>MetLife</v>
      </c>
      <c r="AA636" s="122" t="str">
        <f t="shared" si="879"/>
        <v>Mutual de Seguros</v>
      </c>
      <c r="AB636" s="122" t="str">
        <f t="shared" si="879"/>
        <v>Ohio National</v>
      </c>
      <c r="AC636" s="122" t="str">
        <f t="shared" si="879"/>
        <v>Penta Vida</v>
      </c>
      <c r="AD636" s="122" t="str">
        <f t="shared" si="879"/>
        <v>Principal</v>
      </c>
      <c r="AE636" s="122" t="str">
        <f t="shared" si="879"/>
        <v>Renta Nacional</v>
      </c>
      <c r="AF636" s="122" t="str">
        <f t="shared" si="879"/>
        <v>Rigel</v>
      </c>
      <c r="AG636" s="122" t="str">
        <f t="shared" si="879"/>
        <v>Save Seguros</v>
      </c>
      <c r="AH636" s="122" t="str">
        <f t="shared" si="879"/>
        <v>Security Previsión</v>
      </c>
      <c r="AI636" s="122" t="str">
        <f t="shared" si="879"/>
        <v>Sura</v>
      </c>
      <c r="AJ636" s="122" t="str">
        <f t="shared" si="879"/>
        <v>Suramericana</v>
      </c>
      <c r="AK636" s="122" t="str">
        <f t="shared" si="879"/>
        <v>Zurich Santander</v>
      </c>
      <c r="AL636" s="122">
        <f t="shared" si="879"/>
        <v>0</v>
      </c>
      <c r="AM636" s="122">
        <f t="shared" si="879"/>
        <v>0</v>
      </c>
      <c r="AN636" s="122">
        <f t="shared" si="879"/>
        <v>0</v>
      </c>
      <c r="AO636" s="122">
        <f t="shared" si="879"/>
        <v>0</v>
      </c>
      <c r="AP636" s="122">
        <f t="shared" si="879"/>
        <v>0</v>
      </c>
      <c r="AQ636" s="122" t="str">
        <f t="shared" si="879"/>
        <v>Mercado</v>
      </c>
      <c r="AU636" s="147"/>
      <c r="AW636" s="232"/>
      <c r="AX636" s="232"/>
      <c r="AY636" s="232"/>
      <c r="AZ636" s="232"/>
      <c r="BA636" s="232"/>
      <c r="BB636" s="232"/>
      <c r="BC636" s="232"/>
      <c r="BD636" s="232"/>
      <c r="BE636" s="232"/>
      <c r="BF636" s="232"/>
      <c r="BG636" s="232"/>
      <c r="BH636" s="232"/>
      <c r="BI636" s="232"/>
      <c r="BJ636" s="232"/>
      <c r="BK636" s="232"/>
      <c r="BL636" s="232"/>
      <c r="BM636" s="232"/>
      <c r="BN636" s="232"/>
      <c r="BO636" s="232"/>
      <c r="BP636" s="232"/>
      <c r="BQ636" s="232"/>
      <c r="BR636" s="232"/>
      <c r="BS636" s="232"/>
      <c r="BT636" s="232"/>
      <c r="BU636" s="232"/>
      <c r="BV636" s="232"/>
      <c r="BW636" s="232"/>
      <c r="BX636" s="232"/>
      <c r="BY636" s="232"/>
      <c r="BZ636" s="232"/>
      <c r="CA636" s="232"/>
      <c r="CB636" s="232"/>
      <c r="CC636" s="232"/>
      <c r="CD636" s="232"/>
      <c r="CE636" s="232"/>
      <c r="CF636" s="232"/>
      <c r="CG636" s="232"/>
      <c r="CH636" s="232"/>
      <c r="CI636" s="232"/>
      <c r="CJ636" s="232"/>
      <c r="CK636" s="232"/>
    </row>
    <row r="637" spans="2:89" x14ac:dyDescent="0.2">
      <c r="B637" s="144" t="s">
        <v>428</v>
      </c>
      <c r="C637" s="197">
        <f>IF(C643="","",(C641*'Datos Generales'!$C$903)/(0.5*C642+0.5*C643))</f>
        <v>0.62485355987949898</v>
      </c>
      <c r="D637" s="197">
        <f>IF(D643="","",(D641*'Datos Generales'!$C$903)/(0.5*D642+0.5*D643))</f>
        <v>8.1298554952281304E-2</v>
      </c>
      <c r="E637" s="197">
        <f>IF(E643="","",(E641*'Datos Generales'!$C$903)/(0.5*E642+0.5*E643))</f>
        <v>0.50916603722434095</v>
      </c>
      <c r="F637" s="197">
        <f>IF(F643="","",(F641*'Datos Generales'!$C$903)/(0.5*F642+0.5*F643))</f>
        <v>0.36309816735496092</v>
      </c>
      <c r="G637" s="197">
        <f>IF(G643="","",(G641*'Datos Generales'!$C$903)/(0.5*G642+0.5*G643))</f>
        <v>0.2900756257277361</v>
      </c>
      <c r="H637" s="197">
        <f>IF(H643="","",(H641*'Datos Generales'!$C$903)/(0.5*H642+0.5*H643))</f>
        <v>-0.14692804440519919</v>
      </c>
      <c r="I637" s="197">
        <f>IF(I643="","",(I641*'Datos Generales'!$C$903)/(0.5*I642+0.5*I643))</f>
        <v>0.1548623361723637</v>
      </c>
      <c r="J637" s="197">
        <f>IF(J643="","",(J641*'Datos Generales'!$C$903)/(0.5*J642+0.5*J643))</f>
        <v>0.60847152493463985</v>
      </c>
      <c r="K637" s="197">
        <f>IF(K643="","",(K641*'Datos Generales'!$C$903)/(0.5*K642+0.5*K643))</f>
        <v>1.0313635283442848</v>
      </c>
      <c r="L637" s="197">
        <f>IF(L643="","",(L641*'Datos Generales'!$C$903)/(0.5*L642+0.5*L643))</f>
        <v>0.36749520145560111</v>
      </c>
      <c r="M637" s="197">
        <f>IF(M643="","",(M641*'Datos Generales'!$C$903)/(0.5*M642+0.5*M643))</f>
        <v>1.4825660332915996E-2</v>
      </c>
      <c r="N637" s="197">
        <f>IF(N643="","",(N641*'Datos Generales'!$C$903)/(0.5*N642+0.5*N643))</f>
        <v>0.86436992776264787</v>
      </c>
      <c r="O637" s="197">
        <f>IF(O643="","",(O641*'Datos Generales'!$C$903)/(0.5*O642+0.5*O643))</f>
        <v>0.45727131458539932</v>
      </c>
      <c r="P637" s="197">
        <f>IF(P643="","",(P641*'Datos Generales'!$C$903)/(0.5*P642+0.5*P643))</f>
        <v>-4.2130143349995887E-4</v>
      </c>
      <c r="Q637" s="197">
        <f>IF(Q643="","",(Q641*'Datos Generales'!$C$903)/(0.5*Q642+0.5*Q643))</f>
        <v>0.35347332930444608</v>
      </c>
      <c r="R637" s="197">
        <f>IF(R643="","",(R641*'Datos Generales'!$C$903)/(0.5*R642+0.5*R643))</f>
        <v>0.55719339266936774</v>
      </c>
      <c r="S637" s="197">
        <f>IF(S643="","",(S641*'Datos Generales'!$C$903)/(0.5*S642+0.5*S643))</f>
        <v>-0.10530334052448756</v>
      </c>
      <c r="T637" s="197">
        <f>IF(T643="","",(T641*'Datos Generales'!$C$903)/(0.5*T642+0.5*T643))</f>
        <v>0.40859762275729361</v>
      </c>
      <c r="U637" s="197">
        <f>IF(U643="","",(U641*'Datos Generales'!$C$903)/(0.5*U642+0.5*U643))</f>
        <v>0.21142635356650188</v>
      </c>
      <c r="V637" s="197">
        <f>IF(V643="","",(V641*'Datos Generales'!$C$903)/(0.5*V642+0.5*V643))</f>
        <v>-5.5051579824485627E-3</v>
      </c>
      <c r="W637" s="197" t="e">
        <f>IF(W643="","",(W641*'Datos Generales'!$C$903)/(0.5*W642+0.5*W643))</f>
        <v>#DIV/0!</v>
      </c>
      <c r="X637" s="197">
        <f>IF(X643="","",(X641*'Datos Generales'!$C$903)/(0.5*X642+0.5*X643))</f>
        <v>9.5080382083267745E-2</v>
      </c>
      <c r="Y637" s="197">
        <f>IF(Y643="","",(Y641*'Datos Generales'!$C$903)/(0.5*Y642+0.5*Y643))</f>
        <v>0.12293917712500932</v>
      </c>
      <c r="Z637" s="197">
        <f>IF(Z643="","",(Z641*'Datos Generales'!$C$903)/(0.5*Z642+0.5*Z643))</f>
        <v>0.36189087877883069</v>
      </c>
      <c r="AA637" s="197">
        <f>IF(AA643="","",(AA641*'Datos Generales'!$C$903)/(0.5*AA642+0.5*AA643))</f>
        <v>0.10387364093452249</v>
      </c>
      <c r="AB637" s="197">
        <f>IF(AB643="","",(AB641*'Datos Generales'!$C$903)/(0.5*AB642+0.5*AB643))</f>
        <v>0.41962343657238427</v>
      </c>
      <c r="AC637" s="197">
        <f>IF(AC643="","",(AC641*'Datos Generales'!$C$903)/(0.5*AC642+0.5*AC643))</f>
        <v>0.3432169165926518</v>
      </c>
      <c r="AD637" s="197">
        <f>IF(AD643="","",(AD641*'Datos Generales'!$C$903)/(0.5*AD642+0.5*AD643))</f>
        <v>0.21681910565039803</v>
      </c>
      <c r="AE637" s="197">
        <f>IF(AE643="","",(AE641*'Datos Generales'!$C$903)/(0.5*AE642+0.5*AE643))</f>
        <v>-0.3490150680625142</v>
      </c>
      <c r="AF637" s="197">
        <f>IF(AF643="","",(AF641*'Datos Generales'!$C$903)/(0.5*AF642+0.5*AF643))</f>
        <v>0.48188720287256187</v>
      </c>
      <c r="AG637" s="197">
        <f>IF(AG643="","",(AG641*'Datos Generales'!$C$903)/(0.5*AG642+0.5*AG643))</f>
        <v>0.76915541606160109</v>
      </c>
      <c r="AH637" s="197">
        <f>IF(AH643="","",(AH641*'Datos Generales'!$C$903)/(0.5*AH642+0.5*AH643))</f>
        <v>0.29603402764129699</v>
      </c>
      <c r="AI637" s="197">
        <f>IF(AI643="","",(AI641*'Datos Generales'!$C$903)/(0.5*AI642+0.5*AI643))</f>
        <v>-1.2266258081234915E-2</v>
      </c>
      <c r="AJ637" s="197">
        <f>IF(AJ643="","",(AJ641*'Datos Generales'!$C$903)/(0.5*AJ642+0.5*AJ643))</f>
        <v>4.0675761871477763E-2</v>
      </c>
      <c r="AK637" s="197">
        <f>IF(AK643="","",(AK641*'Datos Generales'!$C$903)/(0.5*AK642+0.5*AK643))</f>
        <v>0.6858941124216057</v>
      </c>
      <c r="AL637" s="197" t="str">
        <f>IF(AL643="","",(AL641*'Datos Generales'!$C$903)/(0.5*AL642+0.5*AL643))</f>
        <v/>
      </c>
      <c r="AM637" s="197" t="str">
        <f>IF(AM643="","",(AM641*'Datos Generales'!$C$903)/(0.5*AM642+0.5*AM643))</f>
        <v/>
      </c>
      <c r="AN637" s="197" t="str">
        <f>IF(AN643="","",(AN641*'Datos Generales'!$C$903)/(0.5*AN642+0.5*AN643))</f>
        <v/>
      </c>
      <c r="AO637" s="197" t="str">
        <f>IF(AO643="","",(AO641*'Datos Generales'!$C$903)/(0.5*AO642+0.5*AO643))</f>
        <v/>
      </c>
      <c r="AP637" s="197" t="str">
        <f>IF(AP643="","",(AP641*'Datos Generales'!$C$903)/(0.5*AP642+0.5*AP643))</f>
        <v/>
      </c>
      <c r="AQ637" s="197">
        <f>IF(AQ643="","",(AQ641*'Datos Generales'!$C$903)/(0.5*AQ642+0.5*AQ643))</f>
        <v>0.34040130942146002</v>
      </c>
      <c r="AU637" s="148"/>
    </row>
    <row r="638" spans="2:89" x14ac:dyDescent="0.2">
      <c r="B638" s="144" t="s">
        <v>429</v>
      </c>
      <c r="C638" s="197">
        <f>IF(C648="","",C645/(((C647+C648)/'Datos Generales'!$C$903)*0.5))</f>
        <v>5.96502912181337E-2</v>
      </c>
      <c r="D638" s="197">
        <f>IF(D648="","",D645/(((D647+D648)/'Datos Generales'!$C$903)*0.5))</f>
        <v>-9.10461320627254E-3</v>
      </c>
      <c r="E638" s="197">
        <f>IF(E648="","",E645/(((E647+E648)/'Datos Generales'!$C$903)*0.5))</f>
        <v>1.4746959612321978E-2</v>
      </c>
      <c r="F638" s="197">
        <f>IF(F648="","",F645/(((F647+F648)/'Datos Generales'!$C$903)*0.5))</f>
        <v>3.2444039492177536E-2</v>
      </c>
      <c r="G638" s="197">
        <f>IF(G648="","",G645/(((G647+G648)/'Datos Generales'!$C$903)*0.5))</f>
        <v>9.163934158803122E-2</v>
      </c>
      <c r="H638" s="197">
        <f>IF(H648="","",H645/(((H647+H648)/'Datos Generales'!$C$903)*0.5))</f>
        <v>5.1453256771326457E-2</v>
      </c>
      <c r="I638" s="197">
        <f>IF(I648="","",I645/(((I647+I648)/'Datos Generales'!$C$903)*0.5))</f>
        <v>-6.7308868967137061E-3</v>
      </c>
      <c r="J638" s="197">
        <f>IF(J648="","",J645/(((J647+J648)/'Datos Generales'!$C$903)*0.5))</f>
        <v>-1.755957130814612E-3</v>
      </c>
      <c r="K638" s="197">
        <f>IF(K648="","",K645/(((K647+K648)/'Datos Generales'!$C$903)*0.5))</f>
        <v>2.2771029194134748E-2</v>
      </c>
      <c r="L638" s="197">
        <f>IF(L648="","",L645/(((L647+L648)/'Datos Generales'!$C$903)*0.5))</f>
        <v>7.1056553120421431E-2</v>
      </c>
      <c r="M638" s="197">
        <f>IF(M648="","",M645/(((M647+M648)/'Datos Generales'!$C$903)*0.5))</f>
        <v>1.7339755895694291E-2</v>
      </c>
      <c r="N638" s="197">
        <f>IF(N648="","",N645/(((N647+N648)/'Datos Generales'!$C$903)*0.5))</f>
        <v>8.565857563180233E-3</v>
      </c>
      <c r="O638" s="197">
        <f>IF(O648="","",O645/(((O647+O648)/'Datos Generales'!$C$903)*0.5))</f>
        <v>8.0963824752559407E-2</v>
      </c>
      <c r="P638" s="197">
        <f>IF(P648="","",P645/(((P647+P648)/'Datos Generales'!$C$903)*0.5))</f>
        <v>1.6642995776434431E-2</v>
      </c>
      <c r="Q638" s="197">
        <f>IF(Q648="","",Q645/(((Q647+Q648)/'Datos Generales'!$C$903)*0.5))</f>
        <v>6.6104975470812566E-2</v>
      </c>
      <c r="R638" s="197">
        <f>IF(R648="","",R645/(((R647+R648)/'Datos Generales'!$C$903)*0.5))</f>
        <v>8.8934639877535013E-2</v>
      </c>
      <c r="S638" s="197">
        <f>IF(S648="","",S645/(((S647+S648)/'Datos Generales'!$C$903)*0.5))</f>
        <v>0</v>
      </c>
      <c r="T638" s="197">
        <f>IF(T648="","",T645/(((T647+T648)/'Datos Generales'!$C$903)*0.5))</f>
        <v>9.0277291578177168E-2</v>
      </c>
      <c r="U638" s="197">
        <f>IF(U648="","",U645/(((U647+U648)/'Datos Generales'!$C$903)*0.5))</f>
        <v>1.8883274068276359E-2</v>
      </c>
      <c r="V638" s="197">
        <f>IF(V648="","",V645/(((V647+V648)/'Datos Generales'!$C$903)*0.5))</f>
        <v>2.6348627956774206E-3</v>
      </c>
      <c r="W638" s="197" t="e">
        <f>IF(W648="","",W645/(((W647+W648)/'Datos Generales'!$C$903)*0.5))</f>
        <v>#DIV/0!</v>
      </c>
      <c r="X638" s="197">
        <f>IF(X648="","",X645/(((X647+X648)/'Datos Generales'!$C$903)*0.5))</f>
        <v>6.8567784319543731E-2</v>
      </c>
      <c r="Y638" s="197">
        <f>IF(Y648="","",Y645/(((Y647+Y648)/'Datos Generales'!$C$903)*0.5))</f>
        <v>2.837793481602149E-2</v>
      </c>
      <c r="Z638" s="197">
        <f>IF(Z648="","",Z645/(((Z647+Z648)/'Datos Generales'!$C$903)*0.5))</f>
        <v>4.8276840586624563E-2</v>
      </c>
      <c r="AA638" s="197">
        <f>IF(AA648="","",AA645/(((AA647+AA648)/'Datos Generales'!$C$903)*0.5))</f>
        <v>3.8217070093031984E-2</v>
      </c>
      <c r="AB638" s="197">
        <f>IF(AB648="","",AB645/(((AB647+AB648)/'Datos Generales'!$C$903)*0.5))</f>
        <v>3.9177096315983387E-2</v>
      </c>
      <c r="AC638" s="197">
        <f>IF(AC648="","",AC645/(((AC647+AC648)/'Datos Generales'!$C$903)*0.5))</f>
        <v>5.5890036330182948E-2</v>
      </c>
      <c r="AD638" s="197">
        <f>IF(AD648="","",AD645/(((AD647+AD648)/'Datos Generales'!$C$903)*0.5))</f>
        <v>4.8314689800970305E-2</v>
      </c>
      <c r="AE638" s="197">
        <f>IF(AE648="","",AE645/(((AE647+AE648)/'Datos Generales'!$C$903)*0.5))</f>
        <v>3.3790549647384392E-2</v>
      </c>
      <c r="AF638" s="197">
        <f>IF(AF648="","",AF645/(((AF647+AF648)/'Datos Generales'!$C$903)*0.5))</f>
        <v>1.5021372927231887E-2</v>
      </c>
      <c r="AG638" s="197">
        <f>IF(AG648="","",AG645/(((AG647+AG648)/'Datos Generales'!$C$903)*0.5))</f>
        <v>2.8193573300053745E-2</v>
      </c>
      <c r="AH638" s="197">
        <f>IF(AH648="","",AH645/(((AH647+AH648)/'Datos Generales'!$C$903)*0.5))</f>
        <v>5.8164485553752199E-2</v>
      </c>
      <c r="AI638" s="197">
        <f>IF(AI648="","",AI645/(((AI647+AI648)/'Datos Generales'!$C$903)*0.5))</f>
        <v>1.7699892682187822E-2</v>
      </c>
      <c r="AJ638" s="197">
        <f>IF(AJ648="","",AJ645/(((AJ647+AJ648)/'Datos Generales'!$C$903)*0.5))</f>
        <v>7.4706923370263002E-3</v>
      </c>
      <c r="AK638" s="197">
        <f>IF(AK648="","",AK645/(((AK647+AK648)/'Datos Generales'!$C$903)*0.5))</f>
        <v>4.6410763546901962E-2</v>
      </c>
      <c r="AL638" s="197" t="str">
        <f>IF(AL648="","",AL645/(((AL647+AL648)/'Datos Generales'!$C$903)*0.5))</f>
        <v/>
      </c>
      <c r="AM638" s="197" t="str">
        <f>IF(AM648="","",AM645/(((AM647+AM648)/'Datos Generales'!$C$903)*0.5))</f>
        <v/>
      </c>
      <c r="AN638" s="197" t="str">
        <f>IF(AN648="","",AN645/(((AN647+AN648)/'Datos Generales'!$C$903)*0.5))</f>
        <v/>
      </c>
      <c r="AO638" s="197" t="str">
        <f>IF(AO648="","",AO645/(((AO647+AO648)/'Datos Generales'!$C$903)*0.5))</f>
        <v/>
      </c>
      <c r="AP638" s="197" t="str">
        <f>IF(AP648="","",AP645/(((AP647+AP648)/'Datos Generales'!$C$903)*0.5))</f>
        <v/>
      </c>
      <c r="AQ638" s="197">
        <f>IF(AQ648="","",AQ645/(((AQ647+AQ648)/'Datos Generales'!$C$903)*0.5))</f>
        <v>6.4300580377762873E-2</v>
      </c>
      <c r="AU638" s="148"/>
    </row>
    <row r="639" spans="2:89" x14ac:dyDescent="0.2">
      <c r="B639" s="144" t="s">
        <v>704</v>
      </c>
      <c r="C639" s="197">
        <f>IF(C648="","",(C645+C646*1000/Índice!$G$60)/(((C647+C648)/'Datos Generales'!$C$903)*0.5))</f>
        <v>5.96502912181337E-2</v>
      </c>
      <c r="D639" s="197">
        <f>IF(D648="","",(D645+D646*1000/Índice!$G$60)/(((D647+D648)/'Datos Generales'!$C$903)*0.5))</f>
        <v>-1.6539416346491555E-2</v>
      </c>
      <c r="E639" s="197">
        <f>IF(E648="","",(E645+E646*1000/Índice!$G$60)/(((E647+E648)/'Datos Generales'!$C$903)*0.5))</f>
        <v>1.4746959612321978E-2</v>
      </c>
      <c r="F639" s="197">
        <f>IF(F648="","",(F645+F646*1000/Índice!$G$60)/(((F647+F648)/'Datos Generales'!$C$903)*0.5))</f>
        <v>3.2444039492177536E-2</v>
      </c>
      <c r="G639" s="197">
        <f>IF(G648="","",(G645+G646*1000/Índice!$G$60)/(((G647+G648)/'Datos Generales'!$C$903)*0.5))</f>
        <v>9.163934158803122E-2</v>
      </c>
      <c r="H639" s="197">
        <f>IF(H648="","",(H645+H646*1000/Índice!$G$60)/(((H647+H648)/'Datos Generales'!$C$903)*0.5))</f>
        <v>7.4816486205362034E-2</v>
      </c>
      <c r="I639" s="197">
        <f>IF(I648="","",(I645+I646*1000/Índice!$G$60)/(((I647+I648)/'Datos Generales'!$C$903)*0.5))</f>
        <v>1.4704442814916169E-2</v>
      </c>
      <c r="J639" s="197">
        <f>IF(J648="","",(J645+J646*1000/Índice!$G$60)/(((J647+J648)/'Datos Generales'!$C$903)*0.5))</f>
        <v>2.0451901728947886E-2</v>
      </c>
      <c r="K639" s="197">
        <f>IF(K648="","",(K645+K646*1000/Índice!$G$60)/(((K647+K648)/'Datos Generales'!$C$903)*0.5))</f>
        <v>4.862676664608144E-2</v>
      </c>
      <c r="L639" s="197">
        <f>IF(L648="","",(L645+L646*1000/Índice!$G$60)/(((L647+L648)/'Datos Generales'!$C$903)*0.5))</f>
        <v>7.2045352390969639E-2</v>
      </c>
      <c r="M639" s="197">
        <f>IF(M648="","",(M645+M646*1000/Índice!$G$60)/(((M647+M648)/'Datos Generales'!$C$903)*0.5))</f>
        <v>5.2400361223251979E-2</v>
      </c>
      <c r="N639" s="197">
        <f>IF(N648="","",(N645+N646*1000/Índice!$G$60)/(((N647+N648)/'Datos Generales'!$C$903)*0.5))</f>
        <v>3.415340333436092E-2</v>
      </c>
      <c r="O639" s="197">
        <f>IF(O648="","",(O645+O646*1000/Índice!$G$60)/(((O647+O648)/'Datos Generales'!$C$903)*0.5))</f>
        <v>8.0963824752559407E-2</v>
      </c>
      <c r="P639" s="197">
        <f>IF(P648="","",(P645+P646*1000/Índice!$G$60)/(((P647+P648)/'Datos Generales'!$C$903)*0.5))</f>
        <v>1.6642995776434431E-2</v>
      </c>
      <c r="Q639" s="197">
        <f>IF(Q648="","",(Q645+Q646*1000/Índice!$G$60)/(((Q647+Q648)/'Datos Generales'!$C$903)*0.5))</f>
        <v>6.7099139217982315E-2</v>
      </c>
      <c r="R639" s="197">
        <f>IF(R648="","",(R645+R646*1000/Índice!$G$60)/(((R647+R648)/'Datos Generales'!$C$903)*0.5))</f>
        <v>8.9177398718922454E-2</v>
      </c>
      <c r="S639" s="197">
        <f>IF(S648="","",(S645+S646*1000/Índice!$G$60)/(((S647+S648)/'Datos Generales'!$C$903)*0.5))</f>
        <v>0</v>
      </c>
      <c r="T639" s="197">
        <f>IF(T648="","",(T645+T646*1000/Índice!$G$60)/(((T647+T648)/'Datos Generales'!$C$903)*0.5))</f>
        <v>9.0802505313762022E-2</v>
      </c>
      <c r="U639" s="197">
        <f>IF(U648="","",(U645+U646*1000/Índice!$G$60)/(((U647+U648)/'Datos Generales'!$C$903)*0.5))</f>
        <v>5.22669346391815E-2</v>
      </c>
      <c r="V639" s="197">
        <f>IF(V648="","",(V645+V646*1000/Índice!$G$60)/(((V647+V648)/'Datos Generales'!$C$903)*0.5))</f>
        <v>2.6348627956774206E-3</v>
      </c>
      <c r="W639" s="197" t="e">
        <f>IF(W648="","",(W645+W646*1000/Índice!$G$60)/(((W647+W648)/'Datos Generales'!$C$903)*0.5))</f>
        <v>#DIV/0!</v>
      </c>
      <c r="X639" s="197">
        <f>IF(X648="","",(X645+X646*1000/Índice!$G$60)/(((X647+X648)/'Datos Generales'!$C$903)*0.5))</f>
        <v>6.8567784319543731E-2</v>
      </c>
      <c r="Y639" s="197">
        <f>IF(Y648="","",(Y645+Y646*1000/Índice!$G$60)/(((Y647+Y648)/'Datos Generales'!$C$903)*0.5))</f>
        <v>2.9082380806569181E-2</v>
      </c>
      <c r="Z639" s="197">
        <f>IF(Z648="","",(Z645+Z646*1000/Índice!$G$60)/(((Z647+Z648)/'Datos Generales'!$C$903)*0.5))</f>
        <v>4.8276840586624563E-2</v>
      </c>
      <c r="AA639" s="197">
        <f>IF(AA648="","",(AA645+AA646*1000/Índice!$G$60)/(((AA647+AA648)/'Datos Generales'!$C$903)*0.5))</f>
        <v>3.8217070093031984E-2</v>
      </c>
      <c r="AB639" s="197">
        <f>IF(AB648="","",(AB645+AB646*1000/Índice!$G$60)/(((AB647+AB648)/'Datos Generales'!$C$903)*0.5))</f>
        <v>4.2728443740266804E-2</v>
      </c>
      <c r="AC639" s="197">
        <f>IF(AC648="","",(AC645+AC646*1000/Índice!$G$60)/(((AC647+AC648)/'Datos Generales'!$C$903)*0.5))</f>
        <v>5.5934892408840226E-2</v>
      </c>
      <c r="AD639" s="197">
        <f>IF(AD648="","",(AD645+AD646*1000/Índice!$G$60)/(((AD647+AD648)/'Datos Generales'!$C$903)*0.5))</f>
        <v>5.3495325264439529E-2</v>
      </c>
      <c r="AE639" s="197">
        <f>IF(AE648="","",(AE645+AE646*1000/Índice!$G$60)/(((AE647+AE648)/'Datos Generales'!$C$903)*0.5))</f>
        <v>3.3790549647384392E-2</v>
      </c>
      <c r="AF639" s="197">
        <f>IF(AF648="","",(AF645+AF646*1000/Índice!$G$60)/(((AF647+AF648)/'Datos Generales'!$C$903)*0.5))</f>
        <v>3.2263104348175441E-2</v>
      </c>
      <c r="AG639" s="197">
        <f>IF(AG648="","",(AG645+AG646*1000/Índice!$G$60)/(((AG647+AG648)/'Datos Generales'!$C$903)*0.5))</f>
        <v>3.4397712951045066E-2</v>
      </c>
      <c r="AH639" s="197">
        <f>IF(AH648="","",(AH645+AH646*1000/Índice!$G$60)/(((AH647+AH648)/'Datos Generales'!$C$903)*0.5))</f>
        <v>5.8529571969020353E-2</v>
      </c>
      <c r="AI639" s="197">
        <f>IF(AI648="","",(AI645+AI646*1000/Índice!$G$60)/(((AI647+AI648)/'Datos Generales'!$C$903)*0.5))</f>
        <v>1.7706333595383674E-2</v>
      </c>
      <c r="AJ639" s="197">
        <f>IF(AJ648="","",(AJ645+AJ646*1000/Índice!$G$60)/(((AJ647+AJ648)/'Datos Generales'!$C$903)*0.5))</f>
        <v>7.4706923370263002E-3</v>
      </c>
      <c r="AK639" s="197">
        <f>IF(AK648="","",(AK645+AK646*1000/Índice!$G$60)/(((AK647+AK648)/'Datos Generales'!$C$903)*0.5))</f>
        <v>6.692342485916726E-2</v>
      </c>
      <c r="AL639" s="197" t="str">
        <f>IF(AL648="","",(AL645+AL646*1000/Índice!$G$60)/(((AL647+AL648)/'Datos Generales'!$C$903)*0.5))</f>
        <v/>
      </c>
      <c r="AM639" s="197" t="str">
        <f>IF(AM648="","",(AM645+AM646*1000/Índice!$G$60)/(((AM647+AM648)/'Datos Generales'!$C$903)*0.5))</f>
        <v/>
      </c>
      <c r="AN639" s="197" t="str">
        <f>IF(AN648="","",(AN645+AN646*1000/Índice!$G$60)/(((AN647+AN648)/'Datos Generales'!$C$903)*0.5))</f>
        <v/>
      </c>
      <c r="AO639" s="197" t="str">
        <f>IF(AO648="","",(AO645+AO646*1000/Índice!$G$60)/(((AO647+AO648)/'Datos Generales'!$C$903)*0.5))</f>
        <v/>
      </c>
      <c r="AP639" s="197" t="str">
        <f>IF(AP648="","",(AP645+AP646*1000/Índice!$G$60)/(((AP647+AP648)/'Datos Generales'!$C$903)*0.5))</f>
        <v/>
      </c>
      <c r="AQ639" s="197">
        <f>IF(AQ648="","",(AQ645+AQ646*1000/Índice!$G$60)/(((AQ647+AQ648)/'Datos Generales'!$C$903)*0.5))</f>
        <v>6.5432475229013784E-2</v>
      </c>
      <c r="AU639" s="148"/>
    </row>
    <row r="640" spans="2:89" x14ac:dyDescent="0.2">
      <c r="C640" s="248"/>
      <c r="D640" s="248"/>
      <c r="E640" s="248"/>
      <c r="F640" s="248"/>
      <c r="G640" s="248"/>
      <c r="H640" s="248"/>
      <c r="I640" s="248"/>
      <c r="J640" s="248"/>
      <c r="K640" s="248"/>
      <c r="L640" s="248"/>
      <c r="M640" s="248"/>
      <c r="N640" s="248"/>
      <c r="O640" s="248"/>
      <c r="P640" s="248"/>
      <c r="Q640" s="248"/>
      <c r="R640" s="248"/>
      <c r="S640" s="248"/>
      <c r="T640" s="248"/>
      <c r="U640" s="248"/>
      <c r="V640" s="248"/>
      <c r="W640" s="248"/>
      <c r="X640" s="248"/>
      <c r="Y640" s="248"/>
      <c r="Z640" s="248"/>
      <c r="AA640" s="248"/>
      <c r="AB640" s="248"/>
      <c r="AC640" s="248"/>
      <c r="AD640" s="248"/>
      <c r="AE640" s="248"/>
      <c r="AF640" s="248"/>
      <c r="AG640" s="248"/>
      <c r="AH640" s="248"/>
      <c r="AI640" s="248"/>
      <c r="AJ640" s="248"/>
      <c r="AK640" s="248"/>
      <c r="AL640" s="248"/>
      <c r="AM640" s="198"/>
      <c r="AN640" s="198"/>
      <c r="AO640" s="198"/>
      <c r="AP640" s="198"/>
      <c r="AQ640" s="198"/>
      <c r="AU640" s="146"/>
    </row>
    <row r="641" spans="2:49" x14ac:dyDescent="0.2">
      <c r="B641" s="183" t="s">
        <v>441</v>
      </c>
      <c r="C641" s="199">
        <f>C170*1000/Índice!$G$60</f>
        <v>271743.17063885852</v>
      </c>
      <c r="D641" s="199">
        <f>D170*1000/Índice!$G$60</f>
        <v>3328.5513035141967</v>
      </c>
      <c r="E641" s="199">
        <f>E170*1000/Índice!$G$60</f>
        <v>121179.24379064712</v>
      </c>
      <c r="F641" s="199">
        <f>F170*1000/Índice!$G$60</f>
        <v>191348.59704634533</v>
      </c>
      <c r="G641" s="199">
        <f>G170*1000/Índice!$G$60</f>
        <v>1037993.2212430987</v>
      </c>
      <c r="H641" s="199">
        <f>H170*1000/Índice!$G$60</f>
        <v>-121922.94751753459</v>
      </c>
      <c r="I641" s="199">
        <f>I170*1000/Índice!$G$60</f>
        <v>8761.2864465345356</v>
      </c>
      <c r="J641" s="199">
        <f>J170*1000/Índice!$G$60</f>
        <v>197977.15716095074</v>
      </c>
      <c r="K641" s="199">
        <f>K170*1000/Índice!$G$60</f>
        <v>131196.39990379239</v>
      </c>
      <c r="L641" s="199">
        <f>L170*1000/Índice!$G$60</f>
        <v>846627.13809293287</v>
      </c>
      <c r="M641" s="199">
        <f>M170*1000/Índice!$G$60</f>
        <v>9394.6984446552906</v>
      </c>
      <c r="N641" s="199">
        <f>N170*1000/Índice!$G$60</f>
        <v>98636.560177201594</v>
      </c>
      <c r="O641" s="199">
        <f>O170*1000/Índice!$G$60</f>
        <v>461154.89251999592</v>
      </c>
      <c r="P641" s="199">
        <f>P170*1000/Índice!$G$60</f>
        <v>-32.692890606049986</v>
      </c>
      <c r="Q641" s="199">
        <f>Q170*1000/Índice!$G$60</f>
        <v>1413937.7855312356</v>
      </c>
      <c r="R641" s="199">
        <f>R170*1000/Índice!$G$60</f>
        <v>3475474.5146840746</v>
      </c>
      <c r="S641" s="199">
        <f>S170*1000/Índice!$G$60</f>
        <v>-2925.4183652398028</v>
      </c>
      <c r="T641" s="199">
        <f>T170*1000/Índice!$G$60</f>
        <v>511197.63821931585</v>
      </c>
      <c r="U641" s="199">
        <f>U170*1000/Índice!$G$60</f>
        <v>8960.4715396650499</v>
      </c>
      <c r="V641" s="199">
        <f>V170*1000/Índice!$G$60</f>
        <v>-180.71241925009107</v>
      </c>
      <c r="W641" s="199">
        <f>W170*1000/Índice!$G$60</f>
        <v>0</v>
      </c>
      <c r="X641" s="199">
        <f>X170*1000/Índice!$G$60</f>
        <v>123450.9744420521</v>
      </c>
      <c r="Y641" s="199">
        <f>Y170*1000/Índice!$G$60</f>
        <v>12543.523898979309</v>
      </c>
      <c r="Z641" s="199">
        <f>Z170*1000/Índice!$G$60</f>
        <v>1517925.5697527146</v>
      </c>
      <c r="AA641" s="199">
        <f>AA170*1000/Índice!$G$60</f>
        <v>149361.91029900897</v>
      </c>
      <c r="AB641" s="199">
        <f>AB170*1000/Índice!$G$60</f>
        <v>251569.99017172103</v>
      </c>
      <c r="AC641" s="199">
        <f>AC170*1000/Índice!$G$60</f>
        <v>1035660.9356018094</v>
      </c>
      <c r="AD641" s="199">
        <f>AD170*1000/Índice!$G$60</f>
        <v>453330.88165003504</v>
      </c>
      <c r="AE641" s="199">
        <f>AE170*1000/Índice!$G$60</f>
        <v>-183014.25729815202</v>
      </c>
      <c r="AF641" s="199">
        <f>AF170*1000/Índice!$G$60</f>
        <v>118972.55872388183</v>
      </c>
      <c r="AG641" s="199">
        <f>AG170*1000/Índice!$G$60</f>
        <v>68408.257659440773</v>
      </c>
      <c r="AH641" s="199">
        <f>AH170*1000/Índice!$G$60</f>
        <v>521248.98408798571</v>
      </c>
      <c r="AI641" s="199">
        <f>AI170*1000/Índice!$G$60</f>
        <v>-5459.9848884682542</v>
      </c>
      <c r="AJ641" s="199">
        <f>AJ170*1000/Índice!$G$60</f>
        <v>7482.1133147155087</v>
      </c>
      <c r="AK641" s="199">
        <f>AK170*1000/Índice!$G$60</f>
        <v>314537.45002937596</v>
      </c>
      <c r="AL641" s="199">
        <f>AL170*1000/Índice!$G$60</f>
        <v>0</v>
      </c>
      <c r="AM641" s="199">
        <f>AM170*1000/Índice!$G$60</f>
        <v>0</v>
      </c>
      <c r="AN641" s="199">
        <f>AN170*1000/Índice!$G$60</f>
        <v>0</v>
      </c>
      <c r="AO641" s="199">
        <f>AO170*1000/Índice!$G$60</f>
        <v>0</v>
      </c>
      <c r="AP641" s="199">
        <f>AP170*1000/Índice!$G$60</f>
        <v>0</v>
      </c>
      <c r="AQ641" s="199">
        <f>AQ170*1000/Índice!$G$60</f>
        <v>13049868.462995287</v>
      </c>
    </row>
    <row r="642" spans="2:49" x14ac:dyDescent="0.2">
      <c r="B642" s="183" t="s">
        <v>440</v>
      </c>
      <c r="C642" s="199">
        <f>C101*1000/Índice!$G$60</f>
        <v>1866841.1761684136</v>
      </c>
      <c r="D642" s="199">
        <f>D101*1000/Índice!$G$60</f>
        <v>164533.96301450903</v>
      </c>
      <c r="E642" s="199">
        <f>E101*1000/Índice!$G$60</f>
        <v>1007625.1659734028</v>
      </c>
      <c r="F642" s="199">
        <f>F101*1000/Índice!$G$60</f>
        <v>2190628.6050205529</v>
      </c>
      <c r="G642" s="199">
        <f>G101*1000/Índice!$G$60</f>
        <v>14682238.643132774</v>
      </c>
      <c r="H642" s="199">
        <f>H101*1000/Índice!$G$60</f>
        <v>3220005.5315962671</v>
      </c>
      <c r="I642" s="199">
        <f>I101*1000/Índice!$G$60</f>
        <v>229447.85756105592</v>
      </c>
      <c r="J642" s="199">
        <f>J101*1000/Índice!$G$60</f>
        <v>1363926.2358576031</v>
      </c>
      <c r="K642" s="199">
        <f>K101*1000/Índice!$G$60</f>
        <v>570869.74995892122</v>
      </c>
      <c r="L642" s="199">
        <f>L101*1000/Índice!$G$60</f>
        <v>9378944.9959975872</v>
      </c>
      <c r="M642" s="199">
        <f>M101*1000/Índice!$G$60</f>
        <v>2524198.7945474652</v>
      </c>
      <c r="N642" s="199">
        <f>N101*1000/Índice!$G$60</f>
        <v>488060.01884008618</v>
      </c>
      <c r="O642" s="199">
        <f>O101*1000/Índice!$G$60</f>
        <v>4164931.5847683107</v>
      </c>
      <c r="P642" s="199">
        <f>P101*1000/Índice!$G$60</f>
        <v>308660.11198590772</v>
      </c>
      <c r="Q642" s="199">
        <f>Q101*1000/Índice!$G$60</f>
        <v>16242728.145176847</v>
      </c>
      <c r="R642" s="199">
        <f>R101*1000/Índice!$G$60</f>
        <v>25943656.235445965</v>
      </c>
      <c r="S642" s="199">
        <f>S101*1000/Índice!$G$60</f>
        <v>109035.99517873417</v>
      </c>
      <c r="T642" s="199">
        <f>T101*1000/Índice!$G$60</f>
        <v>5224778.6596050933</v>
      </c>
      <c r="U642" s="199">
        <f>U101*1000/Índice!$G$60</f>
        <v>172597.03001588376</v>
      </c>
      <c r="V642" s="199">
        <f>V101*1000/Índice!$G$60</f>
        <v>130484.57259573726</v>
      </c>
      <c r="W642" s="199">
        <f>W101*1000/Índice!$G$60</f>
        <v>0</v>
      </c>
      <c r="X642" s="199">
        <f>X101*1000/Índice!$G$60</f>
        <v>5159040.3326850319</v>
      </c>
      <c r="Y642" s="199">
        <f>Y101*1000/Índice!$G$60</f>
        <v>415222.60592615622</v>
      </c>
      <c r="Z642" s="199">
        <f>Z101*1000/Índice!$G$60</f>
        <v>17373794.351852387</v>
      </c>
      <c r="AA642" s="199">
        <f>AA101*1000/Índice!$G$60</f>
        <v>5794854.7309606439</v>
      </c>
      <c r="AB642" s="199">
        <f>AB101*1000/Índice!$G$60</f>
        <v>2490901.6808092049</v>
      </c>
      <c r="AC642" s="199">
        <f>AC101*1000/Índice!$G$60</f>
        <v>12328326.025343964</v>
      </c>
      <c r="AD642" s="199">
        <f>AD101*1000/Índice!$G$60</f>
        <v>8483228.6151584107</v>
      </c>
      <c r="AE642" s="199">
        <f>AE101*1000/Índice!$G$60</f>
        <v>2368467.1797057777</v>
      </c>
      <c r="AF642" s="199">
        <f>AF101*1000/Índice!$G$60</f>
        <v>1041891.3976874118</v>
      </c>
      <c r="AG642" s="199">
        <f>AG101*1000/Índice!$G$60</f>
        <v>388177.52273618744</v>
      </c>
      <c r="AH642" s="199">
        <f>AH101*1000/Índice!$G$60</f>
        <v>7133530.1824099999</v>
      </c>
      <c r="AI642" s="199">
        <f>AI101*1000/Índice!$G$60</f>
        <v>1767159.0558456487</v>
      </c>
      <c r="AJ642" s="199">
        <f>AJ101*1000/Índice!$G$60</f>
        <v>739996.02650403453</v>
      </c>
      <c r="AK642" s="199">
        <f>AK101*1000/Índice!$G$60</f>
        <v>1972266.5630654704</v>
      </c>
      <c r="AL642" s="199">
        <f>AL101*1000/Índice!$G$60</f>
        <v>0</v>
      </c>
      <c r="AM642" s="199">
        <f>AM101*1000/Índice!$G$60</f>
        <v>0</v>
      </c>
      <c r="AN642" s="199">
        <f>AN101*1000/Índice!$G$60</f>
        <v>0</v>
      </c>
      <c r="AO642" s="199">
        <f>AO101*1000/Índice!$G$60</f>
        <v>0</v>
      </c>
      <c r="AP642" s="199">
        <f>AP101*1000/Índice!$G$60</f>
        <v>0</v>
      </c>
      <c r="AQ642" s="199">
        <f>AQ101*1000/Índice!$G$60</f>
        <v>157441049.34313145</v>
      </c>
      <c r="AW642" s="142">
        <f>AQ642-SUM(C642:AP642)</f>
        <v>0</v>
      </c>
    </row>
    <row r="643" spans="2:49" x14ac:dyDescent="0.2">
      <c r="B643" s="188" t="s">
        <v>450</v>
      </c>
      <c r="C643" s="199">
        <v>1612286.5822300606</v>
      </c>
      <c r="D643" s="199">
        <v>163004.58233532266</v>
      </c>
      <c r="E643" s="199">
        <v>896339.11964535667</v>
      </c>
      <c r="F643" s="199">
        <v>2025280.2427767417</v>
      </c>
      <c r="G643" s="199">
        <v>13944591.857058382</v>
      </c>
      <c r="H643" s="199">
        <v>3418506.4290635847</v>
      </c>
      <c r="I643" s="199">
        <v>223149.54800994691</v>
      </c>
      <c r="J643" s="199">
        <v>1239017.6857297458</v>
      </c>
      <c r="K643" s="199">
        <v>446784.22983158432</v>
      </c>
      <c r="L643" s="199">
        <v>9051274.1685422901</v>
      </c>
      <c r="M643" s="199">
        <v>2545227.1783636445</v>
      </c>
      <c r="N643" s="199">
        <v>424850.59509128379</v>
      </c>
      <c r="O643" s="199">
        <v>3903011.9369129967</v>
      </c>
      <c r="P643" s="199">
        <v>312137.97710586706</v>
      </c>
      <c r="Q643" s="199">
        <v>15758278.285798613</v>
      </c>
      <c r="R643" s="199">
        <v>23956067.062190212</v>
      </c>
      <c r="S643" s="199">
        <v>113210.96114147999</v>
      </c>
      <c r="T643" s="199">
        <v>4784043.9031823855</v>
      </c>
      <c r="U643" s="199">
        <v>166451.39563259171</v>
      </c>
      <c r="V643" s="199">
        <v>132123.57754452736</v>
      </c>
      <c r="W643" s="199">
        <v>0</v>
      </c>
      <c r="X643" s="199">
        <v>5228042.4061233569</v>
      </c>
      <c r="Y643" s="199">
        <v>401019.97466145037</v>
      </c>
      <c r="Z643" s="199">
        <v>16181637.050559798</v>
      </c>
      <c r="AA643" s="199">
        <v>5708499.4563185209</v>
      </c>
      <c r="AB643" s="199">
        <v>2305207.7496196292</v>
      </c>
      <c r="AC643" s="199">
        <v>11811764.641130665</v>
      </c>
      <c r="AD643" s="199">
        <v>8243374.1550233522</v>
      </c>
      <c r="AE643" s="199">
        <v>1826520.9235670872</v>
      </c>
      <c r="AF643" s="199">
        <v>933219.09314410947</v>
      </c>
      <c r="AG643" s="199">
        <v>323338.0563619333</v>
      </c>
      <c r="AH643" s="199">
        <v>6952660.8745067567</v>
      </c>
      <c r="AI643" s="199">
        <v>1793819.2652095796</v>
      </c>
      <c r="AJ643" s="199">
        <v>731565.99873479246</v>
      </c>
      <c r="AK643" s="199">
        <v>1696374.9293523671</v>
      </c>
      <c r="AL643" s="199"/>
      <c r="AM643" s="199"/>
      <c r="AN643" s="199"/>
      <c r="AO643" s="199"/>
      <c r="AP643" s="199"/>
      <c r="AQ643" s="199">
        <f>SUM(C643:AP643)</f>
        <v>149252681.89250007</v>
      </c>
    </row>
    <row r="644" spans="2:49" x14ac:dyDescent="0.2">
      <c r="C644" s="198"/>
      <c r="D644" s="198"/>
      <c r="E644" s="198"/>
      <c r="F644" s="198"/>
      <c r="G644" s="198"/>
      <c r="H644" s="198"/>
      <c r="I644" s="198"/>
      <c r="J644" s="198"/>
      <c r="K644" s="198"/>
      <c r="L644" s="198"/>
      <c r="M644" s="198"/>
      <c r="N644" s="198"/>
      <c r="O644" s="198"/>
      <c r="P644" s="198"/>
      <c r="Q644" s="198"/>
      <c r="R644" s="198"/>
      <c r="S644" s="198"/>
      <c r="T644" s="198"/>
      <c r="U644" s="198"/>
      <c r="V644" s="198"/>
      <c r="W644" s="198"/>
      <c r="X644" s="198"/>
      <c r="Y644" s="198"/>
      <c r="Z644" s="198"/>
      <c r="AA644" s="198"/>
      <c r="AB644" s="198"/>
      <c r="AC644" s="198"/>
      <c r="AD644" s="198"/>
      <c r="AE644" s="198"/>
      <c r="AF644" s="198"/>
      <c r="AG644" s="198"/>
      <c r="AH644" s="198"/>
      <c r="AI644" s="198"/>
      <c r="AJ644" s="198"/>
      <c r="AK644" s="198"/>
      <c r="AL644" s="198"/>
      <c r="AM644" s="198"/>
      <c r="AN644" s="198"/>
      <c r="AO644" s="198"/>
      <c r="AP644" s="198"/>
      <c r="AQ644" s="198"/>
    </row>
    <row r="645" spans="2:49" x14ac:dyDescent="0.2">
      <c r="B645" s="183" t="s">
        <v>447</v>
      </c>
      <c r="C645" s="253">
        <f>C147*1000/Índice!$G$60</f>
        <v>239425.14263591787</v>
      </c>
      <c r="D645" s="253">
        <f>D147*1000/Índice!$G$60</f>
        <v>-384.52418576501873</v>
      </c>
      <c r="E645" s="253">
        <f>E147*1000/Índice!$G$60</f>
        <v>16945.497447335019</v>
      </c>
      <c r="F645" s="253">
        <f>F147*1000/Índice!$G$60</f>
        <v>65847.325901852601</v>
      </c>
      <c r="G645" s="253">
        <f>G147*1000/Índice!$G$60</f>
        <v>3802946.5105527276</v>
      </c>
      <c r="H645" s="253">
        <f>H147*1000/Índice!$G$60</f>
        <v>139382.07374985414</v>
      </c>
      <c r="I645" s="253">
        <f>I147*1000/Índice!$G$60</f>
        <v>-402.62264341581852</v>
      </c>
      <c r="J645" s="253">
        <f>J147*1000/Índice!$G$60</f>
        <v>-1356.9420682658854</v>
      </c>
      <c r="K645" s="253">
        <f>K147*1000/Índice!$G$60</f>
        <v>3345.050837274794</v>
      </c>
      <c r="L645" s="253">
        <f>L147*1000/Índice!$G$60</f>
        <v>1797024.6747975915</v>
      </c>
      <c r="M645" s="253">
        <f>M147*1000/Índice!$G$60</f>
        <v>1721.2585776313269</v>
      </c>
      <c r="N645" s="253">
        <f>N147*1000/Índice!$G$60</f>
        <v>1668.5621285691298</v>
      </c>
      <c r="O645" s="253">
        <f>O147*1000/Índice!$G$60</f>
        <v>559027.43923493871</v>
      </c>
      <c r="P645" s="253">
        <f>P147*1000/Índice!$G$60</f>
        <v>1546.7377359986147</v>
      </c>
      <c r="Q645" s="253">
        <f>Q147*1000/Índice!$G$60</f>
        <v>3757267.6363856564</v>
      </c>
      <c r="R645" s="253">
        <f>R147*1000/Índice!$G$60</f>
        <v>5286657.0141559197</v>
      </c>
      <c r="S645" s="253">
        <f>S147*1000/Índice!$G$60</f>
        <v>0</v>
      </c>
      <c r="T645" s="253">
        <f>T147*1000/Índice!$G$60</f>
        <v>888450.15626929549</v>
      </c>
      <c r="U645" s="253">
        <f>U147*1000/Índice!$G$60</f>
        <v>1525.0672143377885</v>
      </c>
      <c r="V645" s="253">
        <f>V147*1000/Índice!$G$60</f>
        <v>96.683865871377805</v>
      </c>
      <c r="W645" s="253">
        <f>W147*1000/Índice!$G$60</f>
        <v>0</v>
      </c>
      <c r="X645" s="253">
        <f>X147*1000/Índice!$G$60</f>
        <v>116129.29783087263</v>
      </c>
      <c r="Y645" s="253">
        <f>Y147*1000/Índice!$G$60</f>
        <v>10445.565656747782</v>
      </c>
      <c r="Z645" s="253">
        <f>Z147*1000/Índice!$G$60</f>
        <v>2974612.15039274</v>
      </c>
      <c r="AA645" s="253">
        <f>AA147*1000/Índice!$G$60</f>
        <v>102614.95497328266</v>
      </c>
      <c r="AB645" s="253">
        <f>AB147*1000/Índice!$G$60</f>
        <v>288805.01531394868</v>
      </c>
      <c r="AC645" s="253">
        <f>AC147*1000/Índice!$G$60</f>
        <v>2269072.5254866765</v>
      </c>
      <c r="AD645" s="253">
        <f>AD147*1000/Índice!$G$60</f>
        <v>1613665.3220964137</v>
      </c>
      <c r="AE645" s="253">
        <f>AE147*1000/Índice!$G$60</f>
        <v>240443.96333089186</v>
      </c>
      <c r="AF645" s="253">
        <f>AF147*1000/Índice!$G$60</f>
        <v>11901.436888262775</v>
      </c>
      <c r="AG645" s="253">
        <f>AG147*1000/Índice!$G$60</f>
        <v>13866.650427950279</v>
      </c>
      <c r="AH645" s="253">
        <f>AH147*1000/Índice!$G$60</f>
        <v>1325488.0034781697</v>
      </c>
      <c r="AI645" s="253">
        <f>AI147*1000/Índice!$G$60</f>
        <v>150982.16451429966</v>
      </c>
      <c r="AJ645" s="253">
        <f>AJ147*1000/Índice!$G$60</f>
        <v>1974.943161657669</v>
      </c>
      <c r="AK645" s="253">
        <f>AK147*1000/Índice!$G$60</f>
        <v>66444.370886385572</v>
      </c>
      <c r="AL645" s="253">
        <f>AL147*1000/Índice!$G$60</f>
        <v>0</v>
      </c>
      <c r="AM645" s="253">
        <f>AM147*1000/Índice!$G$60</f>
        <v>0</v>
      </c>
      <c r="AN645" s="253">
        <f>AN147*1000/Índice!$G$60</f>
        <v>0</v>
      </c>
      <c r="AO645" s="253">
        <f>AO147*1000/Índice!$G$60</f>
        <v>0</v>
      </c>
      <c r="AP645" s="253">
        <f>AP147*1000/Índice!$G$60</f>
        <v>0</v>
      </c>
      <c r="AQ645" s="253">
        <f>AQ147*1000/Índice!$G$60</f>
        <v>25747179.107031625</v>
      </c>
    </row>
    <row r="646" spans="2:49" x14ac:dyDescent="0.2">
      <c r="B646" s="188" t="s">
        <v>705</v>
      </c>
      <c r="C646" s="253">
        <v>0</v>
      </c>
      <c r="D646" s="253">
        <v>-9230</v>
      </c>
      <c r="E646" s="253">
        <v>0</v>
      </c>
      <c r="F646" s="253">
        <v>0</v>
      </c>
      <c r="G646" s="253">
        <v>0</v>
      </c>
      <c r="H646" s="253">
        <v>1860360</v>
      </c>
      <c r="I646" s="253">
        <v>37690</v>
      </c>
      <c r="J646" s="253">
        <v>504457</v>
      </c>
      <c r="K646" s="253">
        <v>111647</v>
      </c>
      <c r="L646" s="253">
        <v>735069</v>
      </c>
      <c r="M646" s="253">
        <v>102304</v>
      </c>
      <c r="N646" s="253">
        <v>146511</v>
      </c>
      <c r="O646" s="253">
        <v>0</v>
      </c>
      <c r="P646" s="253">
        <v>0</v>
      </c>
      <c r="Q646" s="253">
        <v>1660986</v>
      </c>
      <c r="R646" s="253">
        <v>424185</v>
      </c>
      <c r="S646" s="253">
        <v>0</v>
      </c>
      <c r="T646" s="253">
        <v>151936</v>
      </c>
      <c r="U646" s="253">
        <v>79253</v>
      </c>
      <c r="V646" s="253">
        <v>0</v>
      </c>
      <c r="W646" s="253"/>
      <c r="X646" s="253">
        <v>0</v>
      </c>
      <c r="Y646" s="253">
        <v>7622</v>
      </c>
      <c r="Z646" s="253">
        <v>0</v>
      </c>
      <c r="AA646" s="253">
        <v>0</v>
      </c>
      <c r="AB646" s="253">
        <v>769548</v>
      </c>
      <c r="AC646" s="253">
        <v>53531</v>
      </c>
      <c r="AD646" s="253">
        <v>5086129</v>
      </c>
      <c r="AE646" s="253">
        <v>0</v>
      </c>
      <c r="AF646" s="253">
        <v>401551</v>
      </c>
      <c r="AG646" s="253">
        <v>89696</v>
      </c>
      <c r="AH646" s="253">
        <v>244559</v>
      </c>
      <c r="AI646" s="253">
        <v>1615</v>
      </c>
      <c r="AJ646" s="253">
        <v>0</v>
      </c>
      <c r="AK646" s="253">
        <v>863240</v>
      </c>
      <c r="AL646" s="253"/>
      <c r="AM646" s="253"/>
      <c r="AN646" s="253"/>
      <c r="AO646" s="253"/>
      <c r="AP646" s="253"/>
      <c r="AQ646" s="253">
        <f>SUM(C646:AP646)</f>
        <v>13322659</v>
      </c>
    </row>
    <row r="647" spans="2:49" x14ac:dyDescent="0.2">
      <c r="B647" s="183" t="s">
        <v>448</v>
      </c>
      <c r="C647" s="253">
        <f>(C9+C20)*1000/Índice!$G$60</f>
        <v>16333053.737110376</v>
      </c>
      <c r="D647" s="253">
        <f>(D9+D20)*1000/Índice!$G$60</f>
        <v>171815.12221391764</v>
      </c>
      <c r="E647" s="253">
        <f>(E9+E20)*1000/Índice!$G$60</f>
        <v>4619849.9937233729</v>
      </c>
      <c r="F647" s="253">
        <f>(F9+F20)*1000/Índice!$G$60</f>
        <v>8210753.2394368108</v>
      </c>
      <c r="G647" s="253">
        <f>(G9+G20)*1000/Índice!$G$60</f>
        <v>165880584.1651423</v>
      </c>
      <c r="H647" s="253">
        <f>(H9+H20)*1000/Índice!$G$60</f>
        <v>10844995.827489039</v>
      </c>
      <c r="I647" s="253">
        <f>(I9+I20)*1000/Índice!$G$60</f>
        <v>239158.93881802782</v>
      </c>
      <c r="J647" s="253">
        <f>(J9+J20)*1000/Índice!$G$60</f>
        <v>3514297.1351706441</v>
      </c>
      <c r="K647" s="253">
        <f>(K9+K20)*1000/Índice!$G$60</f>
        <v>687842.25901410356</v>
      </c>
      <c r="L647" s="253">
        <f>(L9+L20)*1000/Índice!$G$60</f>
        <v>100630840.00997457</v>
      </c>
      <c r="M647" s="253">
        <f>(M9+M20)*1000/Índice!$G$60</f>
        <v>392161.59881502728</v>
      </c>
      <c r="N647" s="253">
        <f>(N9+N20)*1000/Índice!$G$60</f>
        <v>834227.38126544282</v>
      </c>
      <c r="O647" s="253">
        <f>(O9+O20)*1000/Índice!$G$60</f>
        <v>27468213.052866206</v>
      </c>
      <c r="P647" s="253">
        <f>(P9+P20)*1000/Índice!$G$60</f>
        <v>376037.71010965557</v>
      </c>
      <c r="Q647" s="253">
        <f>(Q9+Q20)*1000/Índice!$G$60</f>
        <v>226011048.25790438</v>
      </c>
      <c r="R647" s="253">
        <f>(R9+R20)*1000/Índice!$G$60</f>
        <v>239302804.00220856</v>
      </c>
      <c r="S647" s="253">
        <f>(S9+S20)*1000/Índice!$G$60</f>
        <v>107209.99007646598</v>
      </c>
      <c r="T647" s="253">
        <f>(T9+T20)*1000/Índice!$G$60</f>
        <v>39544566.567454003</v>
      </c>
      <c r="U647" s="253">
        <f>(U9+U20)*1000/Índice!$G$60</f>
        <v>328329.22319174465</v>
      </c>
      <c r="V647" s="253">
        <f>(V9+V20)*1000/Índice!$G$60</f>
        <v>145610.63073465109</v>
      </c>
      <c r="W647" s="253">
        <f>(W9+W20)*1000/Índice!$G$60</f>
        <v>0</v>
      </c>
      <c r="X647" s="253">
        <f>(X9+X20)*1000/Índice!$G$60</f>
        <v>6779163.0279808277</v>
      </c>
      <c r="Y647" s="253">
        <f>(Y9+Y20)*1000/Índice!$G$60</f>
        <v>1481528.6188665535</v>
      </c>
      <c r="Z647" s="253">
        <f>(Z9+Z20)*1000/Índice!$G$60</f>
        <v>247784486.49198478</v>
      </c>
      <c r="AA647" s="253">
        <f>(AA9+AA20)*1000/Índice!$G$60</f>
        <v>10810836.995832931</v>
      </c>
      <c r="AB647" s="253">
        <f>(AB9+AB20)*1000/Índice!$G$60</f>
        <v>29680823.629509602</v>
      </c>
      <c r="AC647" s="253">
        <f>(AC9+AC20)*1000/Índice!$G$60</f>
        <v>162506502.51728454</v>
      </c>
      <c r="AD647" s="253">
        <f>(AD9+AD20)*1000/Índice!$G$60</f>
        <v>133840949.01916225</v>
      </c>
      <c r="AE647" s="253">
        <f>(AE9+AE20)*1000/Índice!$G$60</f>
        <v>28332870.983511694</v>
      </c>
      <c r="AF647" s="253">
        <f>(AF9+AF20)*1000/Índice!$G$60</f>
        <v>3366921.6326577822</v>
      </c>
      <c r="AG647" s="253">
        <f>(AG9+AG20)*1000/Índice!$G$60</f>
        <v>2091087.802353956</v>
      </c>
      <c r="AH647" s="253">
        <f>(AH9+AH20)*1000/Índice!$G$60</f>
        <v>91384950.894325763</v>
      </c>
      <c r="AI647" s="253">
        <f>(AI9+AI20)*1000/Índice!$G$60</f>
        <v>34104395.543833137</v>
      </c>
      <c r="AJ647" s="253">
        <f>(AJ9+AJ20)*1000/Índice!$G$60</f>
        <v>1090043.3648570818</v>
      </c>
      <c r="AK647" s="253">
        <f>(AK9+AK20)*1000/Índice!$G$60</f>
        <v>5793689.9659361169</v>
      </c>
      <c r="AL647" s="253">
        <f>(AL9+AL20)*1000/Índice!$G$60</f>
        <v>0</v>
      </c>
      <c r="AM647" s="253">
        <f>(AM9+AM20)*1000/Índice!$G$60</f>
        <v>0</v>
      </c>
      <c r="AN647" s="253">
        <f>(AN9+AN20)*1000/Índice!$G$60</f>
        <v>0</v>
      </c>
      <c r="AO647" s="253">
        <f>(AO9+AO20)*1000/Índice!$G$60</f>
        <v>0</v>
      </c>
      <c r="AP647" s="253">
        <f>(AP9+AP20)*1000/Índice!$G$60</f>
        <v>0</v>
      </c>
      <c r="AQ647" s="253">
        <f>(AQ9+AQ20)*1000/Índice!$G$60</f>
        <v>1604691649.3308163</v>
      </c>
      <c r="AW647" s="142">
        <f>AQ647-SUM(C647:AP647)</f>
        <v>0</v>
      </c>
    </row>
    <row r="648" spans="2:49" x14ac:dyDescent="0.2">
      <c r="B648" s="188" t="s">
        <v>449</v>
      </c>
      <c r="C648" s="253">
        <v>15777454.057109088</v>
      </c>
      <c r="D648" s="253">
        <v>166056.83526812389</v>
      </c>
      <c r="E648" s="253">
        <v>4572823.1499264026</v>
      </c>
      <c r="F648" s="253">
        <v>8025776.3499760749</v>
      </c>
      <c r="G648" s="253">
        <v>166111893.70743299</v>
      </c>
      <c r="H648" s="253">
        <v>10826258.043854335</v>
      </c>
      <c r="I648" s="253">
        <v>239378.46594792698</v>
      </c>
      <c r="J648" s="253">
        <v>2667822.2091046092</v>
      </c>
      <c r="K648" s="253">
        <v>487353.05034376978</v>
      </c>
      <c r="L648" s="253">
        <v>101689660.59208822</v>
      </c>
      <c r="M648" s="253">
        <v>401971.18505362683</v>
      </c>
      <c r="N648" s="253">
        <v>724110.11502105417</v>
      </c>
      <c r="O648" s="253">
        <v>27769042.938281059</v>
      </c>
      <c r="P648" s="253">
        <v>367452.34746217192</v>
      </c>
      <c r="Q648" s="253">
        <v>228692109.51509666</v>
      </c>
      <c r="R648" s="253">
        <v>236251560.09580901</v>
      </c>
      <c r="S648" s="253">
        <v>111994.3598851475</v>
      </c>
      <c r="T648" s="253">
        <v>39186209.754068837</v>
      </c>
      <c r="U648" s="253">
        <v>317773.65444423922</v>
      </c>
      <c r="V648" s="253">
        <v>147942.00822625682</v>
      </c>
      <c r="W648" s="253">
        <v>0</v>
      </c>
      <c r="X648" s="253">
        <v>6769975.1258413652</v>
      </c>
      <c r="Y648" s="253">
        <v>1463172.1070933836</v>
      </c>
      <c r="Z648" s="253">
        <v>245141250.03052941</v>
      </c>
      <c r="AA648" s="253">
        <v>10669607.156162314</v>
      </c>
      <c r="AB648" s="253">
        <v>29293432.75428934</v>
      </c>
      <c r="AC648" s="253">
        <v>162284487.00100756</v>
      </c>
      <c r="AD648" s="253">
        <v>133351547.29925667</v>
      </c>
      <c r="AE648" s="253">
        <v>28592859.042191815</v>
      </c>
      <c r="AF648" s="253">
        <v>2971480.0279184999</v>
      </c>
      <c r="AG648" s="253">
        <v>1843610.4440506867</v>
      </c>
      <c r="AH648" s="253">
        <v>90923960.237121493</v>
      </c>
      <c r="AI648" s="253">
        <v>34136544.545589954</v>
      </c>
      <c r="AJ648" s="253">
        <v>1024826.9283492826</v>
      </c>
      <c r="AK648" s="253">
        <v>5659579.1998233255</v>
      </c>
      <c r="AL648" s="253"/>
      <c r="AM648" s="253"/>
      <c r="AN648" s="253"/>
      <c r="AO648" s="253"/>
      <c r="AP648" s="253"/>
      <c r="AQ648" s="253">
        <f>SUM(C648:AP648)</f>
        <v>1598660974.3336248</v>
      </c>
    </row>
    <row r="650" spans="2:49" x14ac:dyDescent="0.2">
      <c r="AQ650" s="254"/>
    </row>
    <row r="651" spans="2:49" x14ac:dyDescent="0.2">
      <c r="B651" s="216" t="s">
        <v>724</v>
      </c>
      <c r="C651" s="263">
        <v>44317</v>
      </c>
      <c r="D651" s="263">
        <v>44317</v>
      </c>
      <c r="E651" s="263">
        <v>44317</v>
      </c>
      <c r="F651" s="263">
        <v>44317</v>
      </c>
      <c r="G651" s="263">
        <v>44317</v>
      </c>
      <c r="H651" s="263">
        <v>44317</v>
      </c>
      <c r="I651" s="263">
        <v>44317</v>
      </c>
      <c r="J651" s="263">
        <v>44317</v>
      </c>
      <c r="K651" s="263">
        <v>44317</v>
      </c>
      <c r="L651" s="263">
        <v>44317</v>
      </c>
      <c r="M651" s="263">
        <v>44317</v>
      </c>
      <c r="N651" s="263">
        <v>44317</v>
      </c>
      <c r="O651" s="263">
        <v>44317</v>
      </c>
      <c r="P651" s="263">
        <v>44317</v>
      </c>
      <c r="Q651" s="263">
        <v>44317</v>
      </c>
      <c r="R651" s="263">
        <v>44317</v>
      </c>
      <c r="S651" s="263">
        <v>44317</v>
      </c>
      <c r="T651" s="263">
        <v>44317</v>
      </c>
      <c r="U651" s="263">
        <v>44317</v>
      </c>
      <c r="V651" s="263">
        <v>44317</v>
      </c>
      <c r="W651" s="263"/>
      <c r="X651" s="263">
        <v>44317</v>
      </c>
      <c r="Y651" s="263">
        <v>44317</v>
      </c>
      <c r="Z651" s="263">
        <v>44317</v>
      </c>
      <c r="AA651" s="263">
        <v>44317</v>
      </c>
      <c r="AB651" s="263">
        <v>44317</v>
      </c>
      <c r="AC651" s="263">
        <v>44317</v>
      </c>
      <c r="AD651" s="263">
        <v>44317</v>
      </c>
      <c r="AE651" s="263">
        <v>44317</v>
      </c>
      <c r="AF651" s="263">
        <v>44317</v>
      </c>
      <c r="AG651" s="263">
        <v>44317</v>
      </c>
      <c r="AH651" s="263">
        <v>44317</v>
      </c>
      <c r="AI651" s="263">
        <v>44317</v>
      </c>
      <c r="AJ651" s="263">
        <v>44317</v>
      </c>
      <c r="AK651" s="263">
        <v>44317</v>
      </c>
      <c r="AL651" s="263"/>
      <c r="AM651" s="263"/>
      <c r="AN651" s="263"/>
      <c r="AO651" s="263"/>
      <c r="AP651" s="263"/>
    </row>
  </sheetData>
  <sheetProtection formatCells="0" formatColumns="0" formatRows="0" insertColumns="0" insertRows="0" insertHyperlinks="0" deleteColumns="0" deleteRows="0" sort="0" autoFilter="0" pivotTables="0"/>
  <mergeCells count="17">
    <mergeCell ref="B635:AQ635"/>
    <mergeCell ref="B375:AQ375"/>
    <mergeCell ref="B440:AQ440"/>
    <mergeCell ref="B505:AQ505"/>
    <mergeCell ref="B570:AQ570"/>
    <mergeCell ref="B310:AQ310"/>
    <mergeCell ref="B4:AQ4"/>
    <mergeCell ref="B63:AQ63"/>
    <mergeCell ref="B112:AQ112"/>
    <mergeCell ref="B180:AQ180"/>
    <mergeCell ref="B245:AQ245"/>
    <mergeCell ref="AS573:AU573"/>
    <mergeCell ref="AS248:AU248"/>
    <mergeCell ref="AS313:AU313"/>
    <mergeCell ref="AS378:AU378"/>
    <mergeCell ref="AS443:AU443"/>
    <mergeCell ref="AS508:AU508"/>
  </mergeCells>
  <conditionalFormatting sqref="AV1:AV249 AV272:AV1048576 A1:A1048576 B1:B243 B245:B308 B310:B638 AS574:AU1048576 AS1:AU247 AS249:AU572 AN1:AR638 AM239:AM638 AW1:XFD1048576 B640:B645 B647:B650 C632:AL638 C575:L631 C639:AR650 B652:AR1048576 AQ651:AR651 C1:AM239 C240:AL574 S575:AL631">
    <cfRule type="cellIs" dxfId="16" priority="75" operator="lessThan">
      <formula>0</formula>
    </cfRule>
  </conditionalFormatting>
  <conditionalFormatting sqref="AW1:CK1048576">
    <cfRule type="containsBlanks" priority="25" stopIfTrue="1">
      <formula>LEN(TRIM(AW1))=0</formula>
    </cfRule>
    <cfRule type="cellIs" dxfId="15" priority="26" operator="notBetween">
      <formula>-1</formula>
      <formula>1</formula>
    </cfRule>
    <cfRule type="cellIs" dxfId="14" priority="27" operator="between">
      <formula>-1</formula>
      <formula>1</formula>
    </cfRule>
  </conditionalFormatting>
  <conditionalFormatting sqref="C376:AP376 C441:AP441 C506:AP506 C571:AP571 C311:AP311 C64:AP64 C113:AP113 C181:AP181 C246:AP246 C5:AP5">
    <cfRule type="cellIs" dxfId="13" priority="18" operator="notEqual">
      <formula>1</formula>
    </cfRule>
    <cfRule type="cellIs" dxfId="12" priority="19" operator="equal">
      <formula>1</formula>
    </cfRule>
  </conditionalFormatting>
  <conditionalFormatting sqref="AT250:AU270">
    <cfRule type="cellIs" dxfId="11" priority="13" operator="lessThan">
      <formula>0</formula>
    </cfRule>
  </conditionalFormatting>
  <conditionalFormatting sqref="AT315:AU336">
    <cfRule type="cellIs" dxfId="10" priority="12" operator="lessThan">
      <formula>0</formula>
    </cfRule>
  </conditionalFormatting>
  <conditionalFormatting sqref="AT250:AU271">
    <cfRule type="cellIs" dxfId="9" priority="11" operator="lessThan">
      <formula>0</formula>
    </cfRule>
  </conditionalFormatting>
  <conditionalFormatting sqref="AT380:AU401">
    <cfRule type="cellIs" dxfId="8" priority="10" operator="lessThan">
      <formula>0</formula>
    </cfRule>
  </conditionalFormatting>
  <conditionalFormatting sqref="AT445:AU466">
    <cfRule type="cellIs" dxfId="7" priority="9" operator="lessThan">
      <formula>0</formula>
    </cfRule>
  </conditionalFormatting>
  <conditionalFormatting sqref="AT510:AU531">
    <cfRule type="cellIs" dxfId="6" priority="8" operator="lessThan">
      <formula>0</formula>
    </cfRule>
  </conditionalFormatting>
  <conditionalFormatting sqref="AT575:AU596">
    <cfRule type="cellIs" dxfId="5" priority="7" operator="lessThan">
      <formula>0</formula>
    </cfRule>
  </conditionalFormatting>
  <conditionalFormatting sqref="B639">
    <cfRule type="cellIs" dxfId="4" priority="6" operator="lessThan">
      <formula>0</formula>
    </cfRule>
  </conditionalFormatting>
  <conditionalFormatting sqref="M575:R631">
    <cfRule type="cellIs" dxfId="3" priority="4" operator="lessThan">
      <formula>0</formula>
    </cfRule>
  </conditionalFormatting>
  <conditionalFormatting sqref="B646">
    <cfRule type="cellIs" dxfId="2" priority="3" operator="lessThan">
      <formula>0</formula>
    </cfRule>
  </conditionalFormatting>
  <conditionalFormatting sqref="B651">
    <cfRule type="cellIs" dxfId="1" priority="2" operator="lessThan">
      <formula>0</formula>
    </cfRule>
  </conditionalFormatting>
  <conditionalFormatting sqref="C651:AP651">
    <cfRule type="cellIs" dxfId="0" priority="1" operator="lessThan">
      <formula>0</formula>
    </cfRule>
  </conditionalFormatting>
  <pageMargins left="0.39370078740157483" right="0.39370078740157483" top="0.39370078740157483" bottom="0.39370078740157483" header="0" footer="0"/>
  <pageSetup scale="21" fitToHeight="5" orientation="landscape" verticalDpi="1200" r:id="rId1"/>
  <ignoredErrors>
    <ignoredError sqref="AM63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50"/>
  <sheetViews>
    <sheetView workbookViewId="0"/>
  </sheetViews>
  <sheetFormatPr baseColWidth="10" defaultColWidth="11.42578125" defaultRowHeight="11.25" x14ac:dyDescent="0.2"/>
  <cols>
    <col min="1" max="1" width="2.85546875" style="219" customWidth="1"/>
    <col min="2" max="2" width="21.42578125" style="219" customWidth="1"/>
    <col min="3" max="43" width="11.42578125" style="219"/>
    <col min="44" max="44" width="2.85546875" style="219" customWidth="1"/>
    <col min="45" max="46" width="11.42578125" style="219"/>
    <col min="47" max="47" width="2.85546875" style="219" customWidth="1"/>
    <col min="48" max="16384" width="11.42578125" style="219"/>
  </cols>
  <sheetData>
    <row r="2" spans="2:7" x14ac:dyDescent="0.2">
      <c r="B2" s="29"/>
      <c r="C2" s="84" t="s">
        <v>347</v>
      </c>
      <c r="D2" s="29"/>
      <c r="E2" s="29"/>
      <c r="F2" s="29"/>
      <c r="G2" s="29"/>
    </row>
    <row r="3" spans="2:7" x14ac:dyDescent="0.2">
      <c r="B3" s="29"/>
      <c r="C3" s="29"/>
      <c r="D3" s="29"/>
      <c r="E3" s="29"/>
      <c r="F3" s="29"/>
      <c r="G3" s="29"/>
    </row>
    <row r="4" spans="2:7" x14ac:dyDescent="0.2">
      <c r="B4" s="29"/>
      <c r="C4" s="29"/>
      <c r="D4" s="29"/>
      <c r="E4" s="29"/>
      <c r="F4" s="29"/>
      <c r="G4" s="29"/>
    </row>
    <row r="5" spans="2:7" x14ac:dyDescent="0.2">
      <c r="B5" s="29"/>
      <c r="C5" s="29"/>
      <c r="D5" s="29"/>
      <c r="E5" s="29"/>
      <c r="F5" s="29"/>
      <c r="G5" s="29"/>
    </row>
    <row r="6" spans="2:7" x14ac:dyDescent="0.2">
      <c r="B6" s="29"/>
      <c r="C6" s="29"/>
      <c r="D6" s="29"/>
      <c r="E6" s="29"/>
      <c r="F6" s="29"/>
      <c r="G6" s="29"/>
    </row>
    <row r="7" spans="2:7" x14ac:dyDescent="0.2">
      <c r="B7" s="29"/>
      <c r="C7" s="29"/>
      <c r="D7" s="29"/>
      <c r="E7" s="29"/>
      <c r="F7" s="29"/>
      <c r="G7" s="29"/>
    </row>
    <row r="8" spans="2:7" ht="15.75" x14ac:dyDescent="0.25">
      <c r="B8" s="28" t="s">
        <v>375</v>
      </c>
      <c r="C8" s="29"/>
      <c r="D8" s="29"/>
      <c r="E8" s="29"/>
      <c r="F8" s="29"/>
      <c r="G8" s="29"/>
    </row>
    <row r="9" spans="2:7" x14ac:dyDescent="0.2">
      <c r="B9" s="30" t="str">
        <f>Índice!H52</f>
        <v>Cifras en UF al 31.03.2021</v>
      </c>
      <c r="C9" s="29"/>
      <c r="D9" s="29"/>
      <c r="E9" s="29"/>
      <c r="F9" s="29"/>
      <c r="G9" s="29"/>
    </row>
    <row r="10" spans="2:7" x14ac:dyDescent="0.2">
      <c r="B10" s="29"/>
      <c r="C10" s="29"/>
      <c r="D10" s="29"/>
      <c r="E10" s="29"/>
      <c r="F10" s="29"/>
      <c r="G10" s="29"/>
    </row>
    <row r="11" spans="2:7" x14ac:dyDescent="0.2">
      <c r="B11" s="266" t="s">
        <v>376</v>
      </c>
      <c r="C11" s="268" t="str">
        <f>Índice!H58</f>
        <v>31.03.2020</v>
      </c>
      <c r="D11" s="269"/>
      <c r="E11" s="268" t="str">
        <f>Índice!H57</f>
        <v>31.03.2021</v>
      </c>
      <c r="F11" s="269"/>
      <c r="G11" s="270" t="str">
        <f>CONCATENATE("Variación ",MID(C11,7,4),"/",MID(E11,7,4))</f>
        <v>Variación 2020/2021</v>
      </c>
    </row>
    <row r="12" spans="2:7" x14ac:dyDescent="0.2">
      <c r="B12" s="267"/>
      <c r="C12" s="103" t="s">
        <v>377</v>
      </c>
      <c r="D12" s="103" t="s">
        <v>297</v>
      </c>
      <c r="E12" s="103" t="s">
        <v>377</v>
      </c>
      <c r="F12" s="103" t="s">
        <v>297</v>
      </c>
      <c r="G12" s="271"/>
    </row>
    <row r="13" spans="2:7" x14ac:dyDescent="0.2">
      <c r="B13" s="69" t="s">
        <v>0</v>
      </c>
      <c r="C13" s="104">
        <f>'Gen. Prima Directa'!AS49</f>
        <v>24094327.747988809</v>
      </c>
      <c r="D13" s="100">
        <f>C13/C$15</f>
        <v>0.32712102242223801</v>
      </c>
      <c r="E13" s="104">
        <f>'Gen. Prima Directa'!AQ49</f>
        <v>25177271.569058035</v>
      </c>
      <c r="F13" s="100">
        <f>E13/E$15</f>
        <v>0.4039459061077077</v>
      </c>
      <c r="G13" s="100">
        <f>E13/C13-1</f>
        <v>4.4946006894075685E-2</v>
      </c>
    </row>
    <row r="14" spans="2:7" x14ac:dyDescent="0.2">
      <c r="B14" s="69" t="s">
        <v>1</v>
      </c>
      <c r="C14" s="104">
        <f>'Vida Prima Directa'!AS70</f>
        <v>49561371.814140141</v>
      </c>
      <c r="D14" s="100">
        <f>C14/C$15</f>
        <v>0.67287897757776205</v>
      </c>
      <c r="E14" s="104">
        <f>'Vida Prima Directa'!AQ70</f>
        <v>37151053.061479986</v>
      </c>
      <c r="F14" s="100">
        <f>E14/E$15</f>
        <v>0.59605409389229236</v>
      </c>
      <c r="G14" s="100">
        <f>E14/C14-1</f>
        <v>-0.25040305177992306</v>
      </c>
    </row>
    <row r="15" spans="2:7" x14ac:dyDescent="0.2">
      <c r="B15" s="99" t="s">
        <v>284</v>
      </c>
      <c r="C15" s="105">
        <f>SUM(C13:C14)</f>
        <v>73655699.562128946</v>
      </c>
      <c r="D15" s="101">
        <f>C15/C$15</f>
        <v>1</v>
      </c>
      <c r="E15" s="105">
        <f>SUM(E13:E14)</f>
        <v>62328324.630538017</v>
      </c>
      <c r="F15" s="101">
        <f>E15/E$15</f>
        <v>1</v>
      </c>
      <c r="G15" s="101">
        <f>E15/C15-1</f>
        <v>-0.15378816573503906</v>
      </c>
    </row>
    <row r="16" spans="2:7" x14ac:dyDescent="0.2">
      <c r="B16" s="29"/>
      <c r="C16" s="29"/>
      <c r="D16" s="29"/>
      <c r="E16" s="29"/>
      <c r="F16" s="29"/>
      <c r="G16" s="29"/>
    </row>
    <row r="17" spans="2:9" x14ac:dyDescent="0.2">
      <c r="B17" s="29"/>
      <c r="C17" s="29"/>
      <c r="D17" s="29"/>
      <c r="E17" s="29"/>
      <c r="F17" s="29"/>
      <c r="G17" s="29"/>
    </row>
    <row r="18" spans="2:9" x14ac:dyDescent="0.2">
      <c r="B18" s="266" t="s">
        <v>0</v>
      </c>
      <c r="C18" s="268" t="str">
        <f>Índice!H58</f>
        <v>31.03.2020</v>
      </c>
      <c r="D18" s="269"/>
      <c r="E18" s="268" t="str">
        <f>Índice!H57</f>
        <v>31.03.2021</v>
      </c>
      <c r="F18" s="269"/>
      <c r="G18" s="270" t="str">
        <f>CONCATENATE("Variación ",MID(C18,7,4),"/",MID(E18,7,4))</f>
        <v>Variación 2020/2021</v>
      </c>
    </row>
    <row r="19" spans="2:9" x14ac:dyDescent="0.2">
      <c r="B19" s="267"/>
      <c r="C19" s="103" t="s">
        <v>377</v>
      </c>
      <c r="D19" s="103" t="s">
        <v>297</v>
      </c>
      <c r="E19" s="103" t="s">
        <v>377</v>
      </c>
      <c r="F19" s="103" t="s">
        <v>297</v>
      </c>
      <c r="G19" s="271"/>
    </row>
    <row r="20" spans="2:9" x14ac:dyDescent="0.2">
      <c r="B20" s="69" t="s">
        <v>384</v>
      </c>
      <c r="C20" s="104">
        <f>'Gen. Prima Directa'!AS58</f>
        <v>7513610.8591462318</v>
      </c>
      <c r="D20" s="100">
        <f>C20/C$30</f>
        <v>0.31184148143636858</v>
      </c>
      <c r="E20" s="104">
        <f>'Gen. Prima Directa'!AQ58</f>
        <v>9180563.9574659057</v>
      </c>
      <c r="F20" s="100">
        <f>E20/E$30</f>
        <v>0.36463696760329223</v>
      </c>
      <c r="G20" s="100">
        <f>E20/C20-1</f>
        <v>0.22185778975903592</v>
      </c>
    </row>
    <row r="21" spans="2:9" x14ac:dyDescent="0.2">
      <c r="B21" s="69" t="s">
        <v>378</v>
      </c>
      <c r="C21" s="104">
        <f>'Gen. Prima Directa'!AS61</f>
        <v>7354391.1941829799</v>
      </c>
      <c r="D21" s="100">
        <f t="shared" ref="D21:D30" si="0">C21/C$30</f>
        <v>0.30523330101197216</v>
      </c>
      <c r="E21" s="104">
        <f>'Gen. Prima Directa'!AQ61</f>
        <v>7183826.6807326619</v>
      </c>
      <c r="F21" s="100">
        <f t="shared" ref="F21:F30" si="1">E21/E$30</f>
        <v>0.2853298325447356</v>
      </c>
      <c r="G21" s="100">
        <f t="shared" ref="G21:G30" si="2">E21/C21-1</f>
        <v>-2.3192200271482388E-2</v>
      </c>
    </row>
    <row r="22" spans="2:9" x14ac:dyDescent="0.2">
      <c r="B22" s="69" t="s">
        <v>379</v>
      </c>
      <c r="C22" s="104">
        <f>'Gen. Prima Directa'!AS63</f>
        <v>864246.19529147004</v>
      </c>
      <c r="D22" s="100">
        <f t="shared" si="0"/>
        <v>3.5869280285838655E-2</v>
      </c>
      <c r="E22" s="104">
        <f>'Gen. Prima Directa'!AQ63</f>
        <v>938419.55558760965</v>
      </c>
      <c r="F22" s="100">
        <f t="shared" si="1"/>
        <v>3.7272488125396935E-2</v>
      </c>
      <c r="G22" s="100">
        <f t="shared" si="2"/>
        <v>8.5824341142889615E-2</v>
      </c>
    </row>
    <row r="23" spans="2:9" x14ac:dyDescent="0.2">
      <c r="B23" s="69" t="s">
        <v>417</v>
      </c>
      <c r="C23" s="104">
        <f>'Gen. Prima Directa'!AS19</f>
        <v>1108093.2712205909</v>
      </c>
      <c r="D23" s="100">
        <f t="shared" si="0"/>
        <v>4.5989798213527056E-2</v>
      </c>
      <c r="E23" s="104">
        <f>'Gen. Prima Directa'!AQ19</f>
        <v>748864.44085121271</v>
      </c>
      <c r="F23" s="100">
        <f t="shared" si="1"/>
        <v>2.974366935659304E-2</v>
      </c>
      <c r="G23" s="100">
        <f t="shared" si="2"/>
        <v>-0.32418645586907968</v>
      </c>
    </row>
    <row r="24" spans="2:9" x14ac:dyDescent="0.2">
      <c r="B24" s="69" t="s">
        <v>380</v>
      </c>
      <c r="C24" s="104">
        <f>'Gen. Prima Directa'!AS43</f>
        <v>706378.22380029561</v>
      </c>
      <c r="D24" s="100">
        <f t="shared" si="0"/>
        <v>2.9317199931392906E-2</v>
      </c>
      <c r="E24" s="104">
        <f>'Gen. Prima Directa'!AQ43</f>
        <v>965650.04590952746</v>
      </c>
      <c r="F24" s="100">
        <f t="shared" si="1"/>
        <v>3.8354038612201199E-2</v>
      </c>
      <c r="G24" s="100">
        <f t="shared" si="2"/>
        <v>0.36704390562092426</v>
      </c>
    </row>
    <row r="25" spans="2:9" x14ac:dyDescent="0.2">
      <c r="B25" s="69" t="s">
        <v>381</v>
      </c>
      <c r="C25" s="104">
        <f>SUM('Gen. Prima Directa'!AS35,'Gen. Prima Directa'!AS38:AS40)</f>
        <v>1156723.9188375471</v>
      </c>
      <c r="D25" s="100">
        <f t="shared" si="0"/>
        <v>4.800814245311745E-2</v>
      </c>
      <c r="E25" s="104">
        <f>SUM('Gen. Prima Directa'!AQ35,'Gen. Prima Directa'!AQ38:AQ40)</f>
        <v>1265998.7133765633</v>
      </c>
      <c r="F25" s="100">
        <f t="shared" si="1"/>
        <v>5.0283395875684568E-2</v>
      </c>
      <c r="G25" s="100">
        <f t="shared" si="2"/>
        <v>9.4469209773782703E-2</v>
      </c>
    </row>
    <row r="26" spans="2:9" x14ac:dyDescent="0.2">
      <c r="B26" s="69" t="s">
        <v>382</v>
      </c>
      <c r="C26" s="104">
        <f>'Gen. Prima Directa'!AS66</f>
        <v>1041135.9959940499</v>
      </c>
      <c r="D26" s="100">
        <f t="shared" si="0"/>
        <v>4.3210833972363284E-2</v>
      </c>
      <c r="E26" s="104">
        <f>SUM('Gen. Prima Directa'!AQ24:AQ26)</f>
        <v>1065072.8684048217</v>
      </c>
      <c r="F26" s="100">
        <f t="shared" si="1"/>
        <v>4.2302950321025171E-2</v>
      </c>
      <c r="G26" s="100">
        <f t="shared" si="2"/>
        <v>2.2991110193935294E-2</v>
      </c>
    </row>
    <row r="27" spans="2:9" x14ac:dyDescent="0.2">
      <c r="B27" s="69" t="s">
        <v>385</v>
      </c>
      <c r="C27" s="104">
        <f>'Gen. Prima Directa'!AS62</f>
        <v>329101.1159732368</v>
      </c>
      <c r="D27" s="100">
        <f t="shared" si="0"/>
        <v>1.3658862758713301E-2</v>
      </c>
      <c r="E27" s="104">
        <f>SUM('Gen. Prima Directa'!AQ22:AQ23)</f>
        <v>241715.41400051781</v>
      </c>
      <c r="F27" s="100">
        <f t="shared" si="1"/>
        <v>9.6005404452791203E-3</v>
      </c>
      <c r="G27" s="100">
        <f t="shared" si="2"/>
        <v>-0.26552842798571785</v>
      </c>
    </row>
    <row r="28" spans="2:9" x14ac:dyDescent="0.2">
      <c r="B28" s="69" t="s">
        <v>386</v>
      </c>
      <c r="C28" s="104">
        <f>'Gen. Prima Directa'!AS64</f>
        <v>732965.13046962908</v>
      </c>
      <c r="D28" s="100">
        <f t="shared" si="0"/>
        <v>3.0420650791172663E-2</v>
      </c>
      <c r="E28" s="104">
        <f>SUM('Gen. Prima Directa'!AQ64)</f>
        <v>862343.53934390377</v>
      </c>
      <c r="F28" s="100">
        <f t="shared" si="1"/>
        <v>3.4250873331473017E-2</v>
      </c>
      <c r="G28" s="100">
        <f t="shared" si="2"/>
        <v>0.17651372963865097</v>
      </c>
    </row>
    <row r="29" spans="2:9" x14ac:dyDescent="0.2">
      <c r="B29" s="69" t="s">
        <v>383</v>
      </c>
      <c r="C29" s="104">
        <f>Índice!$F$52*'Datos Generales'!AT285</f>
        <v>3287681.8430727767</v>
      </c>
      <c r="D29" s="100">
        <f t="shared" si="0"/>
        <v>0.13645044914553406</v>
      </c>
      <c r="E29" s="104">
        <f>SUM('Gen. Prima Directa'!AQ20,'Gen. Prima Directa'!AQ36:AQ37,'Gen. Prima Directa'!AQ41:AQ42,'Gen. Prima Directa'!AQ44:AQ48)</f>
        <v>2724816.3533853134</v>
      </c>
      <c r="F29" s="100">
        <f t="shared" si="1"/>
        <v>0.10822524378431914</v>
      </c>
      <c r="G29" s="100">
        <f t="shared" si="2"/>
        <v>-0.17120436725756605</v>
      </c>
    </row>
    <row r="30" spans="2:9" x14ac:dyDescent="0.2">
      <c r="B30" s="99" t="s">
        <v>284</v>
      </c>
      <c r="C30" s="105">
        <f>SUM(C20:C29)</f>
        <v>24094327.747988805</v>
      </c>
      <c r="D30" s="101">
        <f t="shared" si="0"/>
        <v>1</v>
      </c>
      <c r="E30" s="105">
        <f>SUM(E20:E29)</f>
        <v>25177271.569058038</v>
      </c>
      <c r="F30" s="101">
        <f t="shared" si="1"/>
        <v>1</v>
      </c>
      <c r="G30" s="101">
        <f t="shared" si="2"/>
        <v>4.4946006894076129E-2</v>
      </c>
      <c r="I30" s="220"/>
    </row>
    <row r="31" spans="2:9" x14ac:dyDescent="0.2">
      <c r="B31" s="29"/>
      <c r="C31" s="45"/>
      <c r="D31" s="29"/>
      <c r="E31" s="29"/>
      <c r="F31" s="29"/>
      <c r="G31" s="29"/>
    </row>
    <row r="32" spans="2:9" x14ac:dyDescent="0.2">
      <c r="B32" s="29"/>
      <c r="C32" s="45"/>
      <c r="D32" s="29"/>
      <c r="E32" s="29"/>
      <c r="F32" s="29"/>
      <c r="G32" s="29"/>
    </row>
    <row r="33" spans="2:7" x14ac:dyDescent="0.2">
      <c r="B33" s="266" t="s">
        <v>1</v>
      </c>
      <c r="C33" s="268" t="str">
        <f>Índice!H58</f>
        <v>31.03.2020</v>
      </c>
      <c r="D33" s="269"/>
      <c r="E33" s="268" t="str">
        <f>Índice!H57</f>
        <v>31.03.2021</v>
      </c>
      <c r="F33" s="269"/>
      <c r="G33" s="270" t="str">
        <f>CONCATENATE("Variación ",MID(C33,7,4),"/",MID(E33,7,4))</f>
        <v>Variación 2020/2021</v>
      </c>
    </row>
    <row r="34" spans="2:7" x14ac:dyDescent="0.2">
      <c r="B34" s="267"/>
      <c r="C34" s="103" t="s">
        <v>377</v>
      </c>
      <c r="D34" s="103" t="s">
        <v>297</v>
      </c>
      <c r="E34" s="103" t="s">
        <v>377</v>
      </c>
      <c r="F34" s="103" t="s">
        <v>297</v>
      </c>
      <c r="G34" s="271"/>
    </row>
    <row r="35" spans="2:7" x14ac:dyDescent="0.2">
      <c r="B35" s="69" t="s">
        <v>588</v>
      </c>
      <c r="C35" s="104">
        <f>'Vida Prima Directa'!AS72</f>
        <v>3529153.9878017139</v>
      </c>
      <c r="D35" s="100">
        <f>C35/C$46</f>
        <v>7.1207754317946986E-2</v>
      </c>
      <c r="E35" s="104">
        <f>'Vida Prima Directa'!AQ72</f>
        <v>3223479.8571310476</v>
      </c>
      <c r="F35" s="100">
        <f>E35/E$46</f>
        <v>8.6766850236966966E-2</v>
      </c>
      <c r="G35" s="100">
        <f>E35/C35-1</f>
        <v>-8.6613996364910295E-2</v>
      </c>
    </row>
    <row r="36" spans="2:7" x14ac:dyDescent="0.2">
      <c r="B36" s="69" t="s">
        <v>589</v>
      </c>
      <c r="C36" s="104">
        <f>'Vida Prima Directa'!AS78</f>
        <v>5617258.1411076374</v>
      </c>
      <c r="D36" s="100">
        <f t="shared" ref="D36:D45" si="3">C36/C$46</f>
        <v>0.11333944028371308</v>
      </c>
      <c r="E36" s="104">
        <f>'Vida Prima Directa'!AQ78</f>
        <v>5397039.8475647205</v>
      </c>
      <c r="F36" s="100">
        <f t="shared" ref="F36:F45" si="4">E36/E$46</f>
        <v>0.14527286315769694</v>
      </c>
      <c r="G36" s="100">
        <f t="shared" ref="G36:G45" si="5">E36/C36-1</f>
        <v>-3.9203876341615485E-2</v>
      </c>
    </row>
    <row r="37" spans="2:7" x14ac:dyDescent="0.2">
      <c r="B37" s="69" t="s">
        <v>590</v>
      </c>
      <c r="C37" s="104">
        <f>'Vida Prima Directa'!AS79</f>
        <v>1401850.4090922761</v>
      </c>
      <c r="D37" s="100">
        <f t="shared" si="3"/>
        <v>2.8285141386912141E-2</v>
      </c>
      <c r="E37" s="104">
        <f>'Vida Prima Directa'!AQ79</f>
        <v>1446339.3658123538</v>
      </c>
      <c r="F37" s="100">
        <f t="shared" si="4"/>
        <v>3.8931315443975621E-2</v>
      </c>
      <c r="G37" s="100">
        <f t="shared" si="5"/>
        <v>3.1735880256214433E-2</v>
      </c>
    </row>
    <row r="38" spans="2:7" x14ac:dyDescent="0.2">
      <c r="B38" s="69" t="s">
        <v>387</v>
      </c>
      <c r="C38" s="104">
        <f>'Vida Prima Directa'!AS80</f>
        <v>4728824.8676630724</v>
      </c>
      <c r="D38" s="100">
        <f t="shared" si="3"/>
        <v>9.5413518523995169E-2</v>
      </c>
      <c r="E38" s="104">
        <f>'Vida Prima Directa'!AQ80</f>
        <v>3630615.1060205614</v>
      </c>
      <c r="F38" s="100">
        <f t="shared" si="4"/>
        <v>9.7725765673785395E-2</v>
      </c>
      <c r="G38" s="100">
        <f t="shared" si="5"/>
        <v>-0.23223735121855604</v>
      </c>
    </row>
    <row r="39" spans="2:7" x14ac:dyDescent="0.2">
      <c r="B39" s="69" t="s">
        <v>591</v>
      </c>
      <c r="C39" s="104">
        <f>'Vida Prima Directa'!AS81</f>
        <v>5873821.6960527264</v>
      </c>
      <c r="D39" s="100">
        <f t="shared" si="3"/>
        <v>0.11851612417186749</v>
      </c>
      <c r="E39" s="104">
        <f>'Vida Prima Directa'!AQ81</f>
        <v>5189783.250557838</v>
      </c>
      <c r="F39" s="100">
        <f t="shared" si="4"/>
        <v>0.13969410885794933</v>
      </c>
      <c r="G39" s="100">
        <f t="shared" si="5"/>
        <v>-0.11645543240690637</v>
      </c>
    </row>
    <row r="40" spans="2:7" x14ac:dyDescent="0.2">
      <c r="B40" s="69" t="s">
        <v>595</v>
      </c>
      <c r="C40" s="104">
        <f>'Vida Prima Directa'!AS84</f>
        <v>3117371.962405053</v>
      </c>
      <c r="D40" s="100">
        <f t="shared" si="3"/>
        <v>6.2899226722284735E-2</v>
      </c>
      <c r="E40" s="104">
        <f>'Vida Prima Directa'!AQ84</f>
        <v>2500241.7436843361</v>
      </c>
      <c r="F40" s="100">
        <f t="shared" si="4"/>
        <v>6.7299350560716883E-2</v>
      </c>
      <c r="G40" s="100">
        <f t="shared" si="5"/>
        <v>-0.19796489676663442</v>
      </c>
    </row>
    <row r="41" spans="2:7" x14ac:dyDescent="0.2">
      <c r="B41" s="69" t="s">
        <v>592</v>
      </c>
      <c r="C41" s="104">
        <f>'Vida Prima Directa'!AS89</f>
        <v>12504735.210749486</v>
      </c>
      <c r="D41" s="100">
        <f t="shared" si="3"/>
        <v>0.25230809303752594</v>
      </c>
      <c r="E41" s="104">
        <f>'Vida Prima Directa'!AQ89</f>
        <v>4511610.840976133</v>
      </c>
      <c r="F41" s="100">
        <f t="shared" si="4"/>
        <v>0.12143964892489115</v>
      </c>
      <c r="G41" s="100">
        <f t="shared" si="5"/>
        <v>-0.63920780688760193</v>
      </c>
    </row>
    <row r="42" spans="2:7" x14ac:dyDescent="0.2">
      <c r="B42" s="69" t="s">
        <v>593</v>
      </c>
      <c r="C42" s="104">
        <f>'Vida Prima Directa'!AS90</f>
        <v>3760836.8365582121</v>
      </c>
      <c r="D42" s="100">
        <f t="shared" si="3"/>
        <v>7.5882420096475695E-2</v>
      </c>
      <c r="E42" s="104">
        <f>'Vida Prima Directa'!AQ90</f>
        <v>2237295.3760141688</v>
      </c>
      <c r="F42" s="100">
        <f t="shared" si="4"/>
        <v>6.0221587051967167E-2</v>
      </c>
      <c r="G42" s="100">
        <f t="shared" si="5"/>
        <v>-0.40510703515080859</v>
      </c>
    </row>
    <row r="43" spans="2:7" x14ac:dyDescent="0.2">
      <c r="B43" s="69" t="s">
        <v>594</v>
      </c>
      <c r="C43" s="104">
        <f>'Vida Prima Directa'!AS91</f>
        <v>941691.67471516703</v>
      </c>
      <c r="D43" s="100">
        <f t="shared" si="3"/>
        <v>1.9000516738047535E-2</v>
      </c>
      <c r="E43" s="104">
        <f>'Vida Prima Directa'!AQ91</f>
        <v>548546.18695774791</v>
      </c>
      <c r="F43" s="100">
        <f t="shared" si="4"/>
        <v>1.4765293087385108E-2</v>
      </c>
      <c r="G43" s="100">
        <f t="shared" si="5"/>
        <v>-0.41748854568172078</v>
      </c>
    </row>
    <row r="44" spans="2:7" x14ac:dyDescent="0.2">
      <c r="B44" s="69" t="s">
        <v>418</v>
      </c>
      <c r="C44" s="104">
        <f>'Vida Prima Directa'!AS92</f>
        <v>7417022.9453944517</v>
      </c>
      <c r="D44" s="100">
        <f t="shared" si="3"/>
        <v>0.14965330203548427</v>
      </c>
      <c r="E44" s="104">
        <f>'Vida Prima Directa'!AQ92</f>
        <v>7813883.4221189693</v>
      </c>
      <c r="F44" s="100">
        <f t="shared" si="4"/>
        <v>0.21032737374060551</v>
      </c>
      <c r="G44" s="100">
        <f t="shared" si="5"/>
        <v>5.3506707427802391E-2</v>
      </c>
    </row>
    <row r="45" spans="2:7" x14ac:dyDescent="0.2">
      <c r="B45" s="69" t="s">
        <v>383</v>
      </c>
      <c r="C45" s="104">
        <f>SUM('Vida Prima Directa'!AS82:AS83,'Vida Prima Directa'!AS85,'Vida Prima Directa'!AS86,'Vida Prima Directa'!AS87)</f>
        <v>668804.08260034292</v>
      </c>
      <c r="D45" s="100">
        <f t="shared" si="3"/>
        <v>1.3494462685746913E-2</v>
      </c>
      <c r="E45" s="104">
        <f>SUM('Vida Prima Directa'!AQ82:AQ83,'Vida Prima Directa'!AQ85,'Vida Prima Directa'!AQ86,'Vida Prima Directa'!AQ87)</f>
        <v>652218.06464211154</v>
      </c>
      <c r="F45" s="100">
        <f t="shared" si="4"/>
        <v>1.7555843264059793E-2</v>
      </c>
      <c r="G45" s="100">
        <f t="shared" si="5"/>
        <v>-2.4799516614408379E-2</v>
      </c>
    </row>
    <row r="46" spans="2:7" x14ac:dyDescent="0.2">
      <c r="B46" s="99" t="s">
        <v>284</v>
      </c>
      <c r="C46" s="105">
        <f>SUM(C35:C45)</f>
        <v>49561371.814140141</v>
      </c>
      <c r="D46" s="101">
        <f>C46/C$46</f>
        <v>1</v>
      </c>
      <c r="E46" s="105">
        <f>SUM(E35:E45)</f>
        <v>37151053.061479993</v>
      </c>
      <c r="F46" s="101">
        <f>E46/E$46</f>
        <v>1</v>
      </c>
      <c r="G46" s="101">
        <f>E46/C46-1</f>
        <v>-0.25040305177992295</v>
      </c>
    </row>
    <row r="47" spans="2:7" x14ac:dyDescent="0.2">
      <c r="B47" s="29"/>
      <c r="C47" s="106"/>
      <c r="D47" s="39"/>
      <c r="E47" s="39"/>
      <c r="F47" s="39"/>
      <c r="G47" s="39"/>
    </row>
    <row r="48" spans="2:7" x14ac:dyDescent="0.2">
      <c r="B48" s="69" t="s">
        <v>388</v>
      </c>
      <c r="C48" s="104">
        <f>SUM(C41:C43)</f>
        <v>17207263.722022865</v>
      </c>
      <c r="D48" s="100">
        <f>C48/C46</f>
        <v>0.34719102987204914</v>
      </c>
      <c r="E48" s="104">
        <f>SUM(E41:E43)</f>
        <v>7297452.4039480491</v>
      </c>
      <c r="F48" s="100">
        <f>E48/E46</f>
        <v>0.1964265290642434</v>
      </c>
      <c r="G48" s="100">
        <f>E48/C48-1</f>
        <v>-0.57590860918762221</v>
      </c>
    </row>
    <row r="49" spans="3:5" x14ac:dyDescent="0.2">
      <c r="C49" s="220"/>
    </row>
    <row r="50" spans="3:5" x14ac:dyDescent="0.2">
      <c r="E50" s="220"/>
    </row>
  </sheetData>
  <sheetProtection password="83B5" sheet="1" objects="1" scenarios="1"/>
  <mergeCells count="12">
    <mergeCell ref="B33:B34"/>
    <mergeCell ref="C33:D33"/>
    <mergeCell ref="E33:F33"/>
    <mergeCell ref="G33:G34"/>
    <mergeCell ref="C11:D11"/>
    <mergeCell ref="E11:F11"/>
    <mergeCell ref="G11:G12"/>
    <mergeCell ref="B11:B12"/>
    <mergeCell ref="B18:B19"/>
    <mergeCell ref="C18:D18"/>
    <mergeCell ref="E18:F18"/>
    <mergeCell ref="G18:G19"/>
  </mergeCells>
  <conditionalFormatting sqref="A1:XFD1048576">
    <cfRule type="cellIs" dxfId="137" priority="1" operator="lessThan">
      <formula>0</formula>
    </cfRule>
  </conditionalFormatting>
  <hyperlinks>
    <hyperlink ref="C2" location="Índice!A1" display="Volver al Índice" xr:uid="{00000000-0004-0000-0300-000000000000}"/>
  </hyperlinks>
  <pageMargins left="0.7" right="0.7" top="0.75" bottom="0.75" header="0.3" footer="0.3"/>
  <pageSetup orientation="portrait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49"/>
  <sheetViews>
    <sheetView workbookViewId="0"/>
  </sheetViews>
  <sheetFormatPr baseColWidth="10" defaultColWidth="11.42578125" defaultRowHeight="11.25" x14ac:dyDescent="0.2"/>
  <cols>
    <col min="1" max="1" width="2.85546875" style="219" customWidth="1"/>
    <col min="2" max="2" width="21.42578125" style="219" customWidth="1"/>
    <col min="3" max="43" width="11.42578125" style="219"/>
    <col min="44" max="44" width="2.85546875" style="219" customWidth="1"/>
    <col min="45" max="46" width="11.42578125" style="219"/>
    <col min="47" max="47" width="2.85546875" style="219" customWidth="1"/>
    <col min="48" max="16384" width="11.42578125" style="219"/>
  </cols>
  <sheetData>
    <row r="2" spans="2:7" x14ac:dyDescent="0.2">
      <c r="B2" s="29"/>
      <c r="C2" s="84" t="s">
        <v>347</v>
      </c>
      <c r="D2" s="29"/>
      <c r="E2" s="29"/>
      <c r="F2" s="29"/>
      <c r="G2" s="29"/>
    </row>
    <row r="3" spans="2:7" x14ac:dyDescent="0.2">
      <c r="B3" s="29"/>
      <c r="C3" s="29"/>
      <c r="D3" s="29"/>
      <c r="E3" s="29"/>
      <c r="F3" s="29"/>
      <c r="G3" s="29"/>
    </row>
    <row r="4" spans="2:7" x14ac:dyDescent="0.2">
      <c r="B4" s="29"/>
      <c r="C4" s="29"/>
      <c r="D4" s="29"/>
      <c r="E4" s="29"/>
      <c r="F4" s="29"/>
      <c r="G4" s="29"/>
    </row>
    <row r="5" spans="2:7" x14ac:dyDescent="0.2">
      <c r="B5" s="29"/>
      <c r="C5" s="29"/>
      <c r="D5" s="29"/>
      <c r="E5" s="29"/>
      <c r="F5" s="29"/>
      <c r="G5" s="29"/>
    </row>
    <row r="6" spans="2:7" x14ac:dyDescent="0.2">
      <c r="B6" s="29"/>
      <c r="C6" s="29"/>
      <c r="D6" s="29"/>
      <c r="E6" s="29"/>
      <c r="F6" s="29"/>
      <c r="G6" s="29"/>
    </row>
    <row r="7" spans="2:7" x14ac:dyDescent="0.2">
      <c r="B7" s="29"/>
      <c r="C7" s="29"/>
      <c r="D7" s="29"/>
      <c r="E7" s="29"/>
      <c r="F7" s="29"/>
      <c r="G7" s="29"/>
    </row>
    <row r="8" spans="2:7" ht="15.75" x14ac:dyDescent="0.25">
      <c r="B8" s="28" t="s">
        <v>389</v>
      </c>
      <c r="C8" s="29"/>
      <c r="D8" s="29"/>
      <c r="E8" s="29"/>
      <c r="F8" s="29"/>
      <c r="G8" s="29"/>
    </row>
    <row r="9" spans="2:7" x14ac:dyDescent="0.2">
      <c r="B9" s="30" t="str">
        <f>Índice!H52</f>
        <v>Cifras en UF al 31.03.2021</v>
      </c>
      <c r="C9" s="29"/>
      <c r="D9" s="29"/>
      <c r="E9" s="29"/>
      <c r="F9" s="29"/>
      <c r="G9" s="29"/>
    </row>
    <row r="10" spans="2:7" x14ac:dyDescent="0.2">
      <c r="B10" s="29"/>
      <c r="C10" s="29"/>
      <c r="D10" s="29"/>
      <c r="E10" s="29"/>
      <c r="F10" s="29"/>
      <c r="G10" s="29"/>
    </row>
    <row r="11" spans="2:7" x14ac:dyDescent="0.2">
      <c r="B11" s="266" t="s">
        <v>376</v>
      </c>
      <c r="C11" s="268" t="str">
        <f>Índice!H58</f>
        <v>31.03.2020</v>
      </c>
      <c r="D11" s="269"/>
      <c r="E11" s="268" t="str">
        <f>Índice!H57</f>
        <v>31.03.2021</v>
      </c>
      <c r="F11" s="269"/>
      <c r="G11" s="270" t="str">
        <f>CONCATENATE("Variación ",MID(C11,7,4),"/",MID(E11,7,4))</f>
        <v>Variación 2020/2021</v>
      </c>
    </row>
    <row r="12" spans="2:7" x14ac:dyDescent="0.2">
      <c r="B12" s="267"/>
      <c r="C12" s="103" t="s">
        <v>377</v>
      </c>
      <c r="D12" s="103" t="s">
        <v>297</v>
      </c>
      <c r="E12" s="103" t="s">
        <v>377</v>
      </c>
      <c r="F12" s="103" t="s">
        <v>297</v>
      </c>
      <c r="G12" s="271"/>
    </row>
    <row r="13" spans="2:7" x14ac:dyDescent="0.2">
      <c r="B13" s="69" t="s">
        <v>0</v>
      </c>
      <c r="C13" s="104">
        <f>'Gen. Siniestros Directos'!AS49</f>
        <v>14858497.118275534</v>
      </c>
      <c r="D13" s="100">
        <f>C13/C$15</f>
        <v>0.21617460145127332</v>
      </c>
      <c r="E13" s="104">
        <f>'Gen. Siniestros Directos'!AQ49</f>
        <v>10044238.85609583</v>
      </c>
      <c r="F13" s="100">
        <f>E13/E$15</f>
        <v>0.22205994388586783</v>
      </c>
      <c r="G13" s="100">
        <f>E13/C13-1</f>
        <v>-0.32400707984512789</v>
      </c>
    </row>
    <row r="14" spans="2:7" x14ac:dyDescent="0.2">
      <c r="B14" s="69" t="s">
        <v>1</v>
      </c>
      <c r="C14" s="104">
        <f>'Vida Siniestros Directos'!AS70</f>
        <v>53875281.126365773</v>
      </c>
      <c r="D14" s="100">
        <f>C14/C$15</f>
        <v>0.78382539854872679</v>
      </c>
      <c r="E14" s="104">
        <f>'Vida Siniestros Directos'!AQ70</f>
        <v>35187866.855226286</v>
      </c>
      <c r="F14" s="100">
        <f>E14/E$15</f>
        <v>0.77794005611413219</v>
      </c>
      <c r="G14" s="100">
        <f>E14/C14-1</f>
        <v>-0.34686434818423884</v>
      </c>
    </row>
    <row r="15" spans="2:7" x14ac:dyDescent="0.2">
      <c r="B15" s="99" t="s">
        <v>284</v>
      </c>
      <c r="C15" s="105">
        <f>SUM(C13:C14)</f>
        <v>68733778.244641304</v>
      </c>
      <c r="D15" s="101">
        <f>C15/C$15</f>
        <v>1</v>
      </c>
      <c r="E15" s="105">
        <f>SUM(E13:E14)</f>
        <v>45232105.711322114</v>
      </c>
      <c r="F15" s="101">
        <f>E15/E$15</f>
        <v>1</v>
      </c>
      <c r="G15" s="101">
        <f>E15/C15-1</f>
        <v>-0.34192318731076665</v>
      </c>
    </row>
    <row r="16" spans="2:7" x14ac:dyDescent="0.2">
      <c r="B16" s="29"/>
      <c r="C16" s="29"/>
      <c r="D16" s="29"/>
      <c r="E16" s="29"/>
      <c r="F16" s="29"/>
      <c r="G16" s="29"/>
    </row>
    <row r="17" spans="2:7" x14ac:dyDescent="0.2">
      <c r="B17" s="29"/>
      <c r="C17" s="29"/>
      <c r="D17" s="29"/>
      <c r="E17" s="29"/>
      <c r="F17" s="29"/>
      <c r="G17" s="29"/>
    </row>
    <row r="18" spans="2:7" x14ac:dyDescent="0.2">
      <c r="B18" s="266" t="s">
        <v>0</v>
      </c>
      <c r="C18" s="268" t="str">
        <f>Índice!H58</f>
        <v>31.03.2020</v>
      </c>
      <c r="D18" s="269"/>
      <c r="E18" s="268" t="str">
        <f>Índice!H57</f>
        <v>31.03.2021</v>
      </c>
      <c r="F18" s="269"/>
      <c r="G18" s="270" t="str">
        <f>CONCATENATE("Variación ",MID(C18,7,4),"/",MID(E18,7,4))</f>
        <v>Variación 2020/2021</v>
      </c>
    </row>
    <row r="19" spans="2:7" x14ac:dyDescent="0.2">
      <c r="B19" s="267"/>
      <c r="C19" s="103" t="s">
        <v>377</v>
      </c>
      <c r="D19" s="103" t="s">
        <v>297</v>
      </c>
      <c r="E19" s="103" t="s">
        <v>377</v>
      </c>
      <c r="F19" s="103" t="s">
        <v>297</v>
      </c>
      <c r="G19" s="271"/>
    </row>
    <row r="20" spans="2:7" x14ac:dyDescent="0.2">
      <c r="B20" s="69" t="str">
        <f>'Mer. Prima Directa'!B20</f>
        <v>Incendio y Adicionales</v>
      </c>
      <c r="C20" s="104">
        <f>'Gen. Siniestros Directos'!AS58</f>
        <v>3435289.8129414287</v>
      </c>
      <c r="D20" s="100">
        <f>C20/C$30</f>
        <v>0.23120035529812211</v>
      </c>
      <c r="E20" s="104">
        <f>'Gen. Siniestros Directos'!AQ58</f>
        <v>1461979.1547952238</v>
      </c>
      <c r="F20" s="100">
        <f>E20/E$30</f>
        <v>0.14555400122807227</v>
      </c>
      <c r="G20" s="100">
        <f>E20/C20-1</f>
        <v>-0.5744233428901242</v>
      </c>
    </row>
    <row r="21" spans="2:7" x14ac:dyDescent="0.2">
      <c r="B21" s="69" t="str">
        <f>'Mer. Prima Directa'!B21</f>
        <v>Vehículos</v>
      </c>
      <c r="C21" s="104">
        <f>'Gen. Siniestros Directos'!AS61</f>
        <v>5069724.0885729017</v>
      </c>
      <c r="D21" s="100">
        <f t="shared" ref="D21:D30" si="0">C21/C$30</f>
        <v>0.34120032788089188</v>
      </c>
      <c r="E21" s="104">
        <f>'Gen. Siniestros Directos'!AQ61</f>
        <v>4567909.3934056982</v>
      </c>
      <c r="F21" s="100">
        <f t="shared" ref="F21:F30" si="1">E21/E$30</f>
        <v>0.45477904885081877</v>
      </c>
      <c r="G21" s="100">
        <f t="shared" ref="G21:G30" si="2">E21/C21-1</f>
        <v>-9.8982644104496309E-2</v>
      </c>
    </row>
    <row r="22" spans="2:7" x14ac:dyDescent="0.2">
      <c r="B22" s="69" t="str">
        <f>'Mer. Prima Directa'!B22</f>
        <v>Transporte</v>
      </c>
      <c r="C22" s="104">
        <f>'Gen. Siniestros Directos'!AS63</f>
        <v>587490.37942530552</v>
      </c>
      <c r="D22" s="100">
        <f t="shared" si="0"/>
        <v>3.9539017623976824E-2</v>
      </c>
      <c r="E22" s="104">
        <f>'Gen. Siniestros Directos'!AQ63</f>
        <v>474525.60438472562</v>
      </c>
      <c r="F22" s="100">
        <f t="shared" si="1"/>
        <v>4.7243560331775347E-2</v>
      </c>
      <c r="G22" s="100">
        <f t="shared" si="2"/>
        <v>-0.19228361688421902</v>
      </c>
    </row>
    <row r="23" spans="2:7" x14ac:dyDescent="0.2">
      <c r="B23" s="69" t="str">
        <f>'Mer. Prima Directa'!B23</f>
        <v>Robo con Fractura</v>
      </c>
      <c r="C23" s="104">
        <f>'Gen. Siniestros Directos'!AS19</f>
        <v>298327.38512441312</v>
      </c>
      <c r="D23" s="100">
        <f t="shared" si="0"/>
        <v>2.0077897700533837E-2</v>
      </c>
      <c r="E23" s="104">
        <f>'Gen. Siniestros Directos'!AQ19</f>
        <v>140593.37766548267</v>
      </c>
      <c r="F23" s="100">
        <f t="shared" si="1"/>
        <v>1.3997414804622729E-2</v>
      </c>
      <c r="G23" s="100">
        <f t="shared" si="2"/>
        <v>-0.52872788528330972</v>
      </c>
    </row>
    <row r="24" spans="2:7" x14ac:dyDescent="0.2">
      <c r="B24" s="69" t="str">
        <f>'Mer. Prima Directa'!B24</f>
        <v>SOAP</v>
      </c>
      <c r="C24" s="104">
        <f>'Gen. Siniestros Directos'!AS43</f>
        <v>322339.43154392036</v>
      </c>
      <c r="D24" s="100">
        <f t="shared" si="0"/>
        <v>2.1693945826287624E-2</v>
      </c>
      <c r="E24" s="104">
        <f>'Gen. Siniestros Directos'!AQ43</f>
        <v>173623.06287819229</v>
      </c>
      <c r="F24" s="100">
        <f t="shared" si="1"/>
        <v>1.7285835727892985E-2</v>
      </c>
      <c r="G24" s="100">
        <f t="shared" si="2"/>
        <v>-0.46136573472694953</v>
      </c>
    </row>
    <row r="25" spans="2:7" x14ac:dyDescent="0.2">
      <c r="B25" s="69" t="str">
        <f>'Mer. Prima Directa'!B25</f>
        <v>Garantía y Crédito</v>
      </c>
      <c r="C25" s="104">
        <f>SUM('Gen. Siniestros Directos'!AS35,'Gen. Siniestros Directos'!AS38:AS40)</f>
        <v>1426452.2122943788</v>
      </c>
      <c r="D25" s="100">
        <f t="shared" si="0"/>
        <v>9.6002455762493097E-2</v>
      </c>
      <c r="E25" s="104">
        <f>SUM('Gen. Siniestros Directos'!AQ35,'Gen. Siniestros Directos'!AQ38:AQ40)</f>
        <v>679411.06530175277</v>
      </c>
      <c r="F25" s="100">
        <f t="shared" si="1"/>
        <v>6.7641866649698332E-2</v>
      </c>
      <c r="G25" s="100">
        <f t="shared" si="2"/>
        <v>-0.52370569483785712</v>
      </c>
    </row>
    <row r="26" spans="2:7" x14ac:dyDescent="0.2">
      <c r="B26" s="69" t="str">
        <f>'Mer. Prima Directa'!B26</f>
        <v>Responsabilidad Civil</v>
      </c>
      <c r="C26" s="104">
        <f>'Gen. Siniestros Directos'!AS66</f>
        <v>613785.22781393875</v>
      </c>
      <c r="D26" s="100">
        <f t="shared" si="0"/>
        <v>4.1308701877998136E-2</v>
      </c>
      <c r="E26" s="104">
        <f>SUM('Gen. Siniestros Directos'!AQ24:AQ26)</f>
        <v>564097.79698905628</v>
      </c>
      <c r="F26" s="100">
        <f t="shared" si="1"/>
        <v>5.6161328406353683E-2</v>
      </c>
      <c r="G26" s="100">
        <f t="shared" si="2"/>
        <v>-8.0952470951198285E-2</v>
      </c>
    </row>
    <row r="27" spans="2:7" x14ac:dyDescent="0.2">
      <c r="B27" s="69" t="str">
        <f>'Mer. Prima Directa'!B27</f>
        <v>Casco</v>
      </c>
      <c r="C27" s="104">
        <f>'Gen. Siniestros Directos'!AS62</f>
        <v>504993.97936040477</v>
      </c>
      <c r="D27" s="100">
        <f t="shared" si="0"/>
        <v>3.3986881401301086E-2</v>
      </c>
      <c r="E27" s="104">
        <f>SUM('Gen. Siniestros Directos'!AQ22:AQ23)</f>
        <v>96765.853245322214</v>
      </c>
      <c r="F27" s="100">
        <f t="shared" si="1"/>
        <v>9.6339657620343414E-3</v>
      </c>
      <c r="G27" s="100">
        <f t="shared" si="2"/>
        <v>-0.80838216454009992</v>
      </c>
    </row>
    <row r="28" spans="2:7" x14ac:dyDescent="0.2">
      <c r="B28" s="69" t="str">
        <f>'Mer. Prima Directa'!B28</f>
        <v>Ingeniería</v>
      </c>
      <c r="C28" s="104">
        <f>'Gen. Siniestros Directos'!AS64</f>
        <v>1238304.4710264481</v>
      </c>
      <c r="D28" s="100">
        <f t="shared" si="0"/>
        <v>8.3339819711871641E-2</v>
      </c>
      <c r="E28" s="104">
        <f>SUM('Gen. Siniestros Directos'!AQ64)</f>
        <v>467043.04881446605</v>
      </c>
      <c r="F28" s="100">
        <f t="shared" si="1"/>
        <v>4.6498600392305328E-2</v>
      </c>
      <c r="G28" s="100">
        <f t="shared" si="2"/>
        <v>-0.62283666114253189</v>
      </c>
    </row>
    <row r="29" spans="2:7" x14ac:dyDescent="0.2">
      <c r="B29" s="69" t="str">
        <f>'Mer. Prima Directa'!B29</f>
        <v>Otros</v>
      </c>
      <c r="C29" s="104">
        <f>Índice!$F$52*'Datos Generales'!AT489</f>
        <v>1361790.1301723998</v>
      </c>
      <c r="D29" s="100">
        <f t="shared" si="0"/>
        <v>9.1650596916523649E-2</v>
      </c>
      <c r="E29" s="104">
        <f>SUM('Gen. Siniestros Directos'!AQ20,'Gen. Siniestros Directos'!AQ36:AQ37,'Gen. Siniestros Directos'!AQ41:AQ42,'Gen. Siniestros Directos'!AQ44:AQ48)</f>
        <v>1418290.4986159103</v>
      </c>
      <c r="F29" s="100">
        <f t="shared" si="1"/>
        <v>0.14120437784642609</v>
      </c>
      <c r="G29" s="100">
        <f t="shared" si="2"/>
        <v>4.1489776722319016E-2</v>
      </c>
    </row>
    <row r="30" spans="2:7" x14ac:dyDescent="0.2">
      <c r="B30" s="99" t="s">
        <v>284</v>
      </c>
      <c r="C30" s="105">
        <f>SUM(C20:C29)</f>
        <v>14858497.118275542</v>
      </c>
      <c r="D30" s="101">
        <f t="shared" si="0"/>
        <v>1</v>
      </c>
      <c r="E30" s="105">
        <f>SUM(E20:E29)</f>
        <v>10044238.856095832</v>
      </c>
      <c r="F30" s="101">
        <f t="shared" si="1"/>
        <v>1</v>
      </c>
      <c r="G30" s="101">
        <f t="shared" si="2"/>
        <v>-0.32400707984512811</v>
      </c>
    </row>
    <row r="31" spans="2:7" x14ac:dyDescent="0.2">
      <c r="B31" s="29"/>
      <c r="C31" s="45"/>
      <c r="D31" s="29"/>
      <c r="E31" s="29"/>
      <c r="F31" s="29"/>
      <c r="G31" s="29"/>
    </row>
    <row r="32" spans="2:7" x14ac:dyDescent="0.2">
      <c r="B32" s="29"/>
      <c r="C32" s="45"/>
      <c r="D32" s="29"/>
      <c r="E32" s="29"/>
      <c r="F32" s="29"/>
      <c r="G32" s="29"/>
    </row>
    <row r="33" spans="2:7" x14ac:dyDescent="0.2">
      <c r="B33" s="266" t="s">
        <v>1</v>
      </c>
      <c r="C33" s="268" t="str">
        <f>Índice!H58</f>
        <v>31.03.2020</v>
      </c>
      <c r="D33" s="269"/>
      <c r="E33" s="268" t="str">
        <f>Índice!H57</f>
        <v>31.03.2021</v>
      </c>
      <c r="F33" s="269"/>
      <c r="G33" s="270" t="str">
        <f>CONCATENATE("Variación ",MID(C33,7,4),"/",MID(E33,7,4))</f>
        <v>Variación 2020/2021</v>
      </c>
    </row>
    <row r="34" spans="2:7" x14ac:dyDescent="0.2">
      <c r="B34" s="267"/>
      <c r="C34" s="103" t="s">
        <v>377</v>
      </c>
      <c r="D34" s="103" t="s">
        <v>297</v>
      </c>
      <c r="E34" s="103" t="s">
        <v>377</v>
      </c>
      <c r="F34" s="103" t="s">
        <v>297</v>
      </c>
      <c r="G34" s="271"/>
    </row>
    <row r="35" spans="2:7" x14ac:dyDescent="0.2">
      <c r="B35" s="69" t="str">
        <f>'Mer. Prima Directa'!B35</f>
        <v>Vida</v>
      </c>
      <c r="C35" s="104">
        <f>'Vida Siniestros Directos'!AS72</f>
        <v>1449727.5282490125</v>
      </c>
      <c r="D35" s="100">
        <f>C35/C$46</f>
        <v>2.6908955237721018E-2</v>
      </c>
      <c r="E35" s="104">
        <f>'Vida Siniestros Directos'!AQ72</f>
        <v>1315425.3630832969</v>
      </c>
      <c r="F35" s="100">
        <f>E35/E$46</f>
        <v>3.7382924304430312E-2</v>
      </c>
      <c r="G35" s="100">
        <f>E35/C35-1</f>
        <v>-9.2639590922251713E-2</v>
      </c>
    </row>
    <row r="36" spans="2:7" x14ac:dyDescent="0.2">
      <c r="B36" s="69" t="str">
        <f>'Mer. Prima Directa'!B36</f>
        <v>Salud</v>
      </c>
      <c r="C36" s="104">
        <f>'Vida Siniestros Directos'!AS78</f>
        <v>3724513.5057449159</v>
      </c>
      <c r="D36" s="100">
        <f t="shared" ref="D36:D45" si="3">C36/C$46</f>
        <v>6.9132140526728378E-2</v>
      </c>
      <c r="E36" s="104">
        <f>'Vida Siniestros Directos'!AQ78</f>
        <v>3187659.777572677</v>
      </c>
      <c r="F36" s="100">
        <f t="shared" ref="F36:F45" si="4">E36/E$46</f>
        <v>9.0589741932572659E-2</v>
      </c>
      <c r="G36" s="100">
        <f t="shared" ref="G36:G45" si="5">E36/C36-1</f>
        <v>-0.14414063134531885</v>
      </c>
    </row>
    <row r="37" spans="2:7" x14ac:dyDescent="0.2">
      <c r="B37" s="69" t="str">
        <f>'Mer. Prima Directa'!B37</f>
        <v>Accidentes Personales</v>
      </c>
      <c r="C37" s="104">
        <f>'Vida Siniestros Directos'!AS79</f>
        <v>207520.00352478857</v>
      </c>
      <c r="D37" s="100">
        <f t="shared" si="3"/>
        <v>3.8518593162984224E-3</v>
      </c>
      <c r="E37" s="104">
        <f>'Vida Siniestros Directos'!AQ79</f>
        <v>147512.09143667395</v>
      </c>
      <c r="F37" s="100">
        <f t="shared" si="4"/>
        <v>4.1921294076615687E-3</v>
      </c>
      <c r="G37" s="100">
        <f t="shared" si="5"/>
        <v>-0.28916688063252938</v>
      </c>
    </row>
    <row r="38" spans="2:7" x14ac:dyDescent="0.2">
      <c r="B38" s="69" t="str">
        <f>'Mer. Prima Directa'!B38</f>
        <v>Desgravamen</v>
      </c>
      <c r="C38" s="104">
        <f>'Vida Siniestros Directos'!AS80</f>
        <v>1216569.3386755327</v>
      </c>
      <c r="D38" s="100">
        <f t="shared" si="3"/>
        <v>2.2581215600936538E-2</v>
      </c>
      <c r="E38" s="104">
        <f>'Vida Siniestros Directos'!AQ80</f>
        <v>1451822.6201463731</v>
      </c>
      <c r="F38" s="100">
        <f t="shared" si="4"/>
        <v>4.1259182493773146E-2</v>
      </c>
      <c r="G38" s="100">
        <f t="shared" si="5"/>
        <v>0.19337433058025133</v>
      </c>
    </row>
    <row r="39" spans="2:7" x14ac:dyDescent="0.2">
      <c r="B39" s="69" t="str">
        <f>'Mer. Prima Directa'!B39</f>
        <v>Seguros con CUI</v>
      </c>
      <c r="C39" s="104">
        <f>'Vida Siniestros Directos'!AS81</f>
        <v>5185112.7337882463</v>
      </c>
      <c r="D39" s="100">
        <f t="shared" si="3"/>
        <v>9.6242889603238249E-2</v>
      </c>
      <c r="E39" s="104">
        <f>'Vida Siniestros Directos'!AQ81</f>
        <v>3213773.1644098596</v>
      </c>
      <c r="F39" s="100">
        <f t="shared" si="4"/>
        <v>9.1331855313432631E-2</v>
      </c>
      <c r="G39" s="100">
        <f t="shared" si="5"/>
        <v>-0.38019222928989727</v>
      </c>
    </row>
    <row r="40" spans="2:7" x14ac:dyDescent="0.2">
      <c r="B40" s="69" t="str">
        <f>'Mer. Prima Directa'!B40</f>
        <v>Seguros con Ahorro Previsional</v>
      </c>
      <c r="C40" s="104">
        <f>'Vida Siniestros Directos'!AS84</f>
        <v>2548055.77138669</v>
      </c>
      <c r="D40" s="100">
        <f t="shared" si="3"/>
        <v>4.7295451979362552E-2</v>
      </c>
      <c r="E40" s="104">
        <f>'Vida Siniestros Directos'!AQ84</f>
        <v>1842768.5265099881</v>
      </c>
      <c r="F40" s="100">
        <f t="shared" si="4"/>
        <v>5.2369429897291146E-2</v>
      </c>
      <c r="G40" s="100">
        <f t="shared" si="5"/>
        <v>-0.27679427302836235</v>
      </c>
    </row>
    <row r="41" spans="2:7" x14ac:dyDescent="0.2">
      <c r="B41" s="69" t="str">
        <f>'Mer. Prima Directa'!B41</f>
        <v>Rentas Vitalicias Vejez</v>
      </c>
      <c r="C41" s="104">
        <f>'Vida Siniestros Directos'!AS89</f>
        <v>20460506.562470935</v>
      </c>
      <c r="D41" s="100">
        <f t="shared" si="3"/>
        <v>0.37977540227549483</v>
      </c>
      <c r="E41" s="104">
        <f>'Vida Siniestros Directos'!AQ89</f>
        <v>12593750.078670457</v>
      </c>
      <c r="F41" s="100">
        <f t="shared" si="4"/>
        <v>0.35790035612232529</v>
      </c>
      <c r="G41" s="100">
        <f t="shared" si="5"/>
        <v>-0.38448493246153725</v>
      </c>
    </row>
    <row r="42" spans="2:7" x14ac:dyDescent="0.2">
      <c r="B42" s="69" t="str">
        <f>'Mer. Prima Directa'!B42</f>
        <v>Rentas Vitalicias Invalidez</v>
      </c>
      <c r="C42" s="104">
        <f>'Vida Siniestros Directos'!AS90</f>
        <v>5461629.9489535084</v>
      </c>
      <c r="D42" s="100">
        <f t="shared" si="3"/>
        <v>0.10137543294007363</v>
      </c>
      <c r="E42" s="104">
        <f>'Vida Siniestros Directos'!AQ90</f>
        <v>2858626.2454171274</v>
      </c>
      <c r="F42" s="100">
        <f t="shared" si="4"/>
        <v>8.1238975274585276E-2</v>
      </c>
      <c r="G42" s="100">
        <f t="shared" si="5"/>
        <v>-0.47659832831316906</v>
      </c>
    </row>
    <row r="43" spans="2:7" x14ac:dyDescent="0.2">
      <c r="B43" s="69" t="str">
        <f>'Mer. Prima Directa'!B43</f>
        <v>Rentas Vitalicias Sobrevivencia</v>
      </c>
      <c r="C43" s="104">
        <f>'Vida Siniestros Directos'!AS91</f>
        <v>2961381.1856017984</v>
      </c>
      <c r="D43" s="100">
        <f t="shared" si="3"/>
        <v>5.4967345388988453E-2</v>
      </c>
      <c r="E43" s="104">
        <f>'Vida Siniestros Directos'!AQ91</f>
        <v>2399582.3066484276</v>
      </c>
      <c r="F43" s="100">
        <f t="shared" si="4"/>
        <v>6.8193457606312069E-2</v>
      </c>
      <c r="G43" s="100">
        <f t="shared" si="5"/>
        <v>-0.189708397448066</v>
      </c>
    </row>
    <row r="44" spans="2:7" x14ac:dyDescent="0.2">
      <c r="B44" s="69" t="str">
        <f>'Mer. Prima Directa'!B44</f>
        <v>Seguro de AFP + Inv. y Sobr.</v>
      </c>
      <c r="C44" s="104">
        <f>'Vida Siniestros Directos'!AS92</f>
        <v>9840474.0840620119</v>
      </c>
      <c r="D44" s="100">
        <f t="shared" si="3"/>
        <v>0.18265285820005175</v>
      </c>
      <c r="E44" s="104">
        <f>'Vida Siniestros Directos'!AQ92</f>
        <v>5403654.7657967731</v>
      </c>
      <c r="F44" s="100">
        <f t="shared" si="4"/>
        <v>0.15356585234419212</v>
      </c>
      <c r="G44" s="100">
        <f t="shared" si="5"/>
        <v>-0.45087454937270466</v>
      </c>
    </row>
    <row r="45" spans="2:7" x14ac:dyDescent="0.2">
      <c r="B45" s="69" t="str">
        <f>'Mer. Prima Directa'!B45</f>
        <v>Otros</v>
      </c>
      <c r="C45" s="104">
        <f>SUM('Vida Siniestros Directos'!AS82:AS83,'Vida Siniestros Directos'!AS85,'Vida Siniestros Directos'!AS86,'Vida Siniestros Directos'!AS87)</f>
        <v>819790.4639083331</v>
      </c>
      <c r="D45" s="100">
        <f t="shared" si="3"/>
        <v>1.5216448931106174E-2</v>
      </c>
      <c r="E45" s="104">
        <f>SUM('Vida Siniestros Directos'!AQ82:AQ83,'Vida Siniestros Directos'!AQ85,'Vida Siniestros Directos'!AQ86,'Vida Siniestros Directos'!AQ87)</f>
        <v>773291.91553463426</v>
      </c>
      <c r="F45" s="100">
        <f t="shared" si="4"/>
        <v>2.1976095303423621E-2</v>
      </c>
      <c r="G45" s="100">
        <f t="shared" si="5"/>
        <v>-5.6720040572340924E-2</v>
      </c>
    </row>
    <row r="46" spans="2:7" x14ac:dyDescent="0.2">
      <c r="B46" s="99" t="s">
        <v>284</v>
      </c>
      <c r="C46" s="105">
        <f>SUM(C35:C45)</f>
        <v>53875281.126365773</v>
      </c>
      <c r="D46" s="101">
        <f>C46/C$46</f>
        <v>1</v>
      </c>
      <c r="E46" s="105">
        <f>SUM(E35:E45)</f>
        <v>35187866.855226293</v>
      </c>
      <c r="F46" s="101">
        <f>E46/E$46</f>
        <v>1</v>
      </c>
      <c r="G46" s="101">
        <f>E46/C46-1</f>
        <v>-0.34686434818423872</v>
      </c>
    </row>
    <row r="47" spans="2:7" x14ac:dyDescent="0.2">
      <c r="B47" s="29"/>
      <c r="C47" s="106"/>
      <c r="D47" s="39"/>
      <c r="E47" s="39"/>
      <c r="F47" s="39"/>
      <c r="G47" s="39"/>
    </row>
    <row r="48" spans="2:7" x14ac:dyDescent="0.2">
      <c r="B48" s="69" t="s">
        <v>388</v>
      </c>
      <c r="C48" s="104">
        <f>SUM(C41:C43)</f>
        <v>28883517.697026242</v>
      </c>
      <c r="D48" s="100">
        <f>C48/C46</f>
        <v>0.53611818060455685</v>
      </c>
      <c r="E48" s="104">
        <f>SUM(E41:E43)</f>
        <v>17851958.630736012</v>
      </c>
      <c r="F48" s="100">
        <f>E48/E46</f>
        <v>0.50733278900322265</v>
      </c>
      <c r="G48" s="100">
        <f>E48/C48-1</f>
        <v>-0.38193267115196305</v>
      </c>
    </row>
    <row r="49" spans="3:3" x14ac:dyDescent="0.2">
      <c r="C49" s="220"/>
    </row>
  </sheetData>
  <sheetProtection password="83B5" sheet="1" objects="1" scenarios="1"/>
  <mergeCells count="12">
    <mergeCell ref="B33:B34"/>
    <mergeCell ref="C33:D33"/>
    <mergeCell ref="E33:F33"/>
    <mergeCell ref="G33:G34"/>
    <mergeCell ref="B11:B12"/>
    <mergeCell ref="C11:D11"/>
    <mergeCell ref="E11:F11"/>
    <mergeCell ref="G11:G12"/>
    <mergeCell ref="B18:B19"/>
    <mergeCell ref="C18:D18"/>
    <mergeCell ref="E18:F18"/>
    <mergeCell ref="G18:G19"/>
  </mergeCells>
  <conditionalFormatting sqref="A1:XFD1048576">
    <cfRule type="cellIs" dxfId="136" priority="9" operator="lessThan">
      <formula>0</formula>
    </cfRule>
  </conditionalFormatting>
  <conditionalFormatting sqref="E20:E29">
    <cfRule type="cellIs" dxfId="135" priority="8" operator="lessThan">
      <formula>0</formula>
    </cfRule>
  </conditionalFormatting>
  <conditionalFormatting sqref="C20:C29">
    <cfRule type="cellIs" dxfId="134" priority="7" operator="lessThan">
      <formula>0</formula>
    </cfRule>
  </conditionalFormatting>
  <conditionalFormatting sqref="C35:C45">
    <cfRule type="cellIs" dxfId="133" priority="6" operator="lessThan">
      <formula>0</formula>
    </cfRule>
  </conditionalFormatting>
  <conditionalFormatting sqref="E35:E45">
    <cfRule type="cellIs" dxfId="132" priority="5" operator="lessThan">
      <formula>0</formula>
    </cfRule>
  </conditionalFormatting>
  <conditionalFormatting sqref="C20:C29">
    <cfRule type="cellIs" dxfId="131" priority="4" operator="lessThan">
      <formula>0</formula>
    </cfRule>
  </conditionalFormatting>
  <conditionalFormatting sqref="E20:E29">
    <cfRule type="cellIs" dxfId="130" priority="3" operator="lessThan">
      <formula>0</formula>
    </cfRule>
  </conditionalFormatting>
  <conditionalFormatting sqref="C35:C45">
    <cfRule type="cellIs" dxfId="129" priority="2" operator="lessThan">
      <formula>0</formula>
    </cfRule>
  </conditionalFormatting>
  <conditionalFormatting sqref="E35:E45">
    <cfRule type="cellIs" dxfId="128" priority="1" operator="lessThan">
      <formula>0</formula>
    </cfRule>
  </conditionalFormatting>
  <hyperlinks>
    <hyperlink ref="C2" location="Índice!A1" display="Volver al Índice" xr:uid="{00000000-0004-0000-0400-000000000000}"/>
  </hyperlinks>
  <pageMargins left="0.7" right="0.7" top="0.75" bottom="0.75" header="0.3" footer="0.3"/>
  <pageSetup orientation="portrait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G50"/>
  <sheetViews>
    <sheetView workbookViewId="0"/>
  </sheetViews>
  <sheetFormatPr baseColWidth="10" defaultColWidth="11.42578125" defaultRowHeight="11.25" x14ac:dyDescent="0.2"/>
  <cols>
    <col min="1" max="1" width="2.85546875" style="219" customWidth="1"/>
    <col min="2" max="2" width="21.42578125" style="219" customWidth="1"/>
    <col min="3" max="43" width="11.42578125" style="219"/>
    <col min="44" max="44" width="2.85546875" style="219" customWidth="1"/>
    <col min="45" max="46" width="11.42578125" style="219"/>
    <col min="47" max="47" width="2.85546875" style="219" customWidth="1"/>
    <col min="48" max="16384" width="11.42578125" style="219"/>
  </cols>
  <sheetData>
    <row r="2" spans="2:7" x14ac:dyDescent="0.2">
      <c r="B2" s="29"/>
      <c r="C2" s="84" t="s">
        <v>347</v>
      </c>
      <c r="D2" s="29"/>
      <c r="E2" s="29"/>
      <c r="F2" s="29"/>
      <c r="G2" s="29"/>
    </row>
    <row r="3" spans="2:7" x14ac:dyDescent="0.2">
      <c r="B3" s="29"/>
      <c r="C3" s="29"/>
      <c r="D3" s="29"/>
      <c r="E3" s="29"/>
      <c r="F3" s="29"/>
      <c r="G3" s="29"/>
    </row>
    <row r="4" spans="2:7" x14ac:dyDescent="0.2">
      <c r="B4" s="29"/>
      <c r="C4" s="29"/>
      <c r="D4" s="29"/>
      <c r="E4" s="29"/>
      <c r="F4" s="29"/>
      <c r="G4" s="29"/>
    </row>
    <row r="5" spans="2:7" x14ac:dyDescent="0.2">
      <c r="B5" s="29"/>
      <c r="C5" s="29"/>
      <c r="D5" s="29"/>
      <c r="E5" s="29"/>
      <c r="F5" s="29"/>
      <c r="G5" s="29"/>
    </row>
    <row r="6" spans="2:7" x14ac:dyDescent="0.2">
      <c r="B6" s="29"/>
      <c r="C6" s="29"/>
      <c r="D6" s="29"/>
      <c r="E6" s="29"/>
      <c r="F6" s="29"/>
      <c r="G6" s="29"/>
    </row>
    <row r="7" spans="2:7" x14ac:dyDescent="0.2">
      <c r="B7" s="29"/>
      <c r="C7" s="29"/>
      <c r="D7" s="29"/>
      <c r="E7" s="29"/>
      <c r="F7" s="29"/>
      <c r="G7" s="29"/>
    </row>
    <row r="8" spans="2:7" ht="15.75" x14ac:dyDescent="0.25">
      <c r="B8" s="28" t="s">
        <v>390</v>
      </c>
      <c r="C8" s="29"/>
      <c r="D8" s="29"/>
      <c r="E8" s="29"/>
      <c r="F8" s="29"/>
      <c r="G8" s="29"/>
    </row>
    <row r="9" spans="2:7" x14ac:dyDescent="0.2">
      <c r="B9" s="30" t="str">
        <f>Índice!H56</f>
        <v>Cifras al 31.03.2021</v>
      </c>
      <c r="C9" s="29"/>
      <c r="D9" s="29"/>
      <c r="E9" s="29"/>
      <c r="F9" s="29"/>
      <c r="G9" s="29"/>
    </row>
    <row r="10" spans="2:7" x14ac:dyDescent="0.2">
      <c r="B10" s="29"/>
      <c r="C10" s="29"/>
      <c r="D10" s="29"/>
      <c r="E10" s="29"/>
      <c r="F10" s="29"/>
      <c r="G10" s="29"/>
    </row>
    <row r="11" spans="2:7" x14ac:dyDescent="0.2">
      <c r="B11" s="266" t="s">
        <v>376</v>
      </c>
      <c r="C11" s="268" t="str">
        <f>Índice!H58</f>
        <v>31.03.2020</v>
      </c>
      <c r="D11" s="269"/>
      <c r="E11" s="268" t="str">
        <f>Índice!H57</f>
        <v>31.03.2021</v>
      </c>
      <c r="F11" s="269"/>
      <c r="G11" s="270" t="str">
        <f>CONCATENATE("Variación ",MID(C11,7,4),"/",MID(E11,7,4))</f>
        <v>Variación 2020/2021</v>
      </c>
    </row>
    <row r="12" spans="2:7" x14ac:dyDescent="0.2">
      <c r="B12" s="267"/>
      <c r="C12" s="103" t="s">
        <v>377</v>
      </c>
      <c r="D12" s="103" t="s">
        <v>297</v>
      </c>
      <c r="E12" s="103" t="s">
        <v>377</v>
      </c>
      <c r="F12" s="103" t="s">
        <v>297</v>
      </c>
      <c r="G12" s="271"/>
    </row>
    <row r="13" spans="2:7" x14ac:dyDescent="0.2">
      <c r="B13" s="69" t="s">
        <v>0</v>
      </c>
      <c r="C13" s="104">
        <f>'Gen. Pólizas Emitidas'!AS49</f>
        <v>5566228</v>
      </c>
      <c r="D13" s="100">
        <f>C13/C$15</f>
        <v>0.91757116366369218</v>
      </c>
      <c r="E13" s="104">
        <f>'Gen. Pólizas Emitidas'!AQ49</f>
        <v>6639083</v>
      </c>
      <c r="F13" s="100">
        <f>E13/E$15</f>
        <v>0.92609533571268554</v>
      </c>
      <c r="G13" s="100">
        <f>E13/C13-1</f>
        <v>0.19274363177361753</v>
      </c>
    </row>
    <row r="14" spans="2:7" x14ac:dyDescent="0.2">
      <c r="B14" s="69" t="s">
        <v>1</v>
      </c>
      <c r="C14" s="104">
        <f>'Vida Pólizas Emitidas'!AS70</f>
        <v>500035</v>
      </c>
      <c r="D14" s="100">
        <f>C14/C$15</f>
        <v>8.2428836336307876E-2</v>
      </c>
      <c r="E14" s="104">
        <f>'Vida Pólizas Emitidas'!AQ70</f>
        <v>529815</v>
      </c>
      <c r="F14" s="100">
        <f>E14/E$15</f>
        <v>7.3904664287314459E-2</v>
      </c>
      <c r="G14" s="100">
        <f>E14/C14-1</f>
        <v>5.9555831091823608E-2</v>
      </c>
    </row>
    <row r="15" spans="2:7" x14ac:dyDescent="0.2">
      <c r="B15" s="99" t="s">
        <v>284</v>
      </c>
      <c r="C15" s="105">
        <f>SUM(C13:C14)</f>
        <v>6066263</v>
      </c>
      <c r="D15" s="101">
        <f>C15/C$15</f>
        <v>1</v>
      </c>
      <c r="E15" s="105">
        <f>SUM(E13:E14)</f>
        <v>7168898</v>
      </c>
      <c r="F15" s="101">
        <f>E15/E$15</f>
        <v>1</v>
      </c>
      <c r="G15" s="101">
        <f>E15/C15-1</f>
        <v>0.18176511634922532</v>
      </c>
    </row>
    <row r="16" spans="2:7" x14ac:dyDescent="0.2">
      <c r="B16" s="29"/>
      <c r="C16" s="29"/>
      <c r="D16" s="29"/>
      <c r="E16" s="29"/>
      <c r="F16" s="29"/>
      <c r="G16" s="29"/>
    </row>
    <row r="17" spans="2:7" x14ac:dyDescent="0.2">
      <c r="B17" s="29"/>
      <c r="C17" s="29"/>
      <c r="D17" s="29"/>
      <c r="E17" s="29"/>
      <c r="F17" s="29"/>
      <c r="G17" s="29"/>
    </row>
    <row r="18" spans="2:7" x14ac:dyDescent="0.2">
      <c r="B18" s="266" t="s">
        <v>0</v>
      </c>
      <c r="C18" s="268" t="str">
        <f>Índice!H58</f>
        <v>31.03.2020</v>
      </c>
      <c r="D18" s="269"/>
      <c r="E18" s="268" t="str">
        <f>Índice!H57</f>
        <v>31.03.2021</v>
      </c>
      <c r="F18" s="269"/>
      <c r="G18" s="270" t="str">
        <f>CONCATENATE("Variación ",MID(C18,7,4),"/",MID(E18,7,4))</f>
        <v>Variación 2020/2021</v>
      </c>
    </row>
    <row r="19" spans="2:7" x14ac:dyDescent="0.2">
      <c r="B19" s="267"/>
      <c r="C19" s="103" t="s">
        <v>377</v>
      </c>
      <c r="D19" s="103" t="s">
        <v>297</v>
      </c>
      <c r="E19" s="103" t="s">
        <v>377</v>
      </c>
      <c r="F19" s="103" t="s">
        <v>297</v>
      </c>
      <c r="G19" s="271"/>
    </row>
    <row r="20" spans="2:7" x14ac:dyDescent="0.2">
      <c r="B20" s="69" t="str">
        <f>'Mer. Prima Directa'!B20</f>
        <v>Incendio y Adicionales</v>
      </c>
      <c r="C20" s="104">
        <f>'Gen. Pólizas Emitidas'!AS58</f>
        <v>506841</v>
      </c>
      <c r="D20" s="100">
        <f>C20/C$30</f>
        <v>9.1056456904029082E-2</v>
      </c>
      <c r="E20" s="104">
        <f>'Gen. Pólizas Emitidas'!AQ58</f>
        <v>646083</v>
      </c>
      <c r="F20" s="100">
        <f>E20/E$30</f>
        <v>9.7315096075768298E-2</v>
      </c>
      <c r="G20" s="100">
        <f>E20/C20-1</f>
        <v>0.27472520968114256</v>
      </c>
    </row>
    <row r="21" spans="2:7" x14ac:dyDescent="0.2">
      <c r="B21" s="69" t="str">
        <f>'Mer. Prima Directa'!B21</f>
        <v>Vehículos</v>
      </c>
      <c r="C21" s="104">
        <f>'Gen. Pólizas Emitidas'!AS61</f>
        <v>744602</v>
      </c>
      <c r="D21" s="100">
        <f t="shared" ref="D21:D30" si="0">C21/C$30</f>
        <v>0.13377137982849427</v>
      </c>
      <c r="E21" s="104">
        <f>'Gen. Pólizas Emitidas'!AQ61</f>
        <v>869909</v>
      </c>
      <c r="F21" s="100">
        <f t="shared" ref="F21:F30" si="1">E21/E$30</f>
        <v>0.13102848691603947</v>
      </c>
      <c r="G21" s="100">
        <f t="shared" ref="G21:G30" si="2">E21/C21-1</f>
        <v>0.16828721921241141</v>
      </c>
    </row>
    <row r="22" spans="2:7" x14ac:dyDescent="0.2">
      <c r="B22" s="69" t="str">
        <f>'Mer. Prima Directa'!B22</f>
        <v>Transporte</v>
      </c>
      <c r="C22" s="104">
        <f>'Gen. Pólizas Emitidas'!AS63</f>
        <v>18665</v>
      </c>
      <c r="D22" s="100">
        <f t="shared" si="0"/>
        <v>3.3532582567584366E-3</v>
      </c>
      <c r="E22" s="104">
        <f>'Gen. Pólizas Emitidas'!AQ63</f>
        <v>19248</v>
      </c>
      <c r="F22" s="100">
        <f t="shared" si="1"/>
        <v>2.8991955666166549E-3</v>
      </c>
      <c r="G22" s="100">
        <f t="shared" si="2"/>
        <v>3.1234931690329537E-2</v>
      </c>
    </row>
    <row r="23" spans="2:7" x14ac:dyDescent="0.2">
      <c r="B23" s="69" t="str">
        <f>'Mer. Prima Directa'!B23</f>
        <v>Robo con Fractura</v>
      </c>
      <c r="C23" s="104">
        <f>'Gen. Pólizas Emitidas'!AS19</f>
        <v>87841</v>
      </c>
      <c r="D23" s="100">
        <f t="shared" si="0"/>
        <v>1.5781063944919252E-2</v>
      </c>
      <c r="E23" s="104">
        <f>'Gen. Pólizas Emitidas'!AQ19</f>
        <v>109675</v>
      </c>
      <c r="F23" s="100">
        <f t="shared" si="1"/>
        <v>1.6519600673767749E-2</v>
      </c>
      <c r="G23" s="100">
        <f t="shared" si="2"/>
        <v>0.24856274404890644</v>
      </c>
    </row>
    <row r="24" spans="2:7" x14ac:dyDescent="0.2">
      <c r="B24" s="69" t="str">
        <f>'Mer. Prima Directa'!B24</f>
        <v>SOAP</v>
      </c>
      <c r="C24" s="104">
        <f>'Gen. Pólizas Emitidas'!AS43</f>
        <v>2854395</v>
      </c>
      <c r="D24" s="100">
        <f t="shared" si="0"/>
        <v>0.51280597920171433</v>
      </c>
      <c r="E24" s="104">
        <f>'Gen. Pólizas Emitidas'!AQ43</f>
        <v>3571252</v>
      </c>
      <c r="F24" s="100">
        <f t="shared" si="1"/>
        <v>0.53791344376926753</v>
      </c>
      <c r="G24" s="100">
        <f t="shared" si="2"/>
        <v>0.25114148532350988</v>
      </c>
    </row>
    <row r="25" spans="2:7" x14ac:dyDescent="0.2">
      <c r="B25" s="69" t="str">
        <f>'Mer. Prima Directa'!B25</f>
        <v>Garantía y Crédito</v>
      </c>
      <c r="C25" s="104">
        <f>SUM('Gen. Pólizas Emitidas'!AS35,'Gen. Pólizas Emitidas'!AS38:AS40)</f>
        <v>30256</v>
      </c>
      <c r="D25" s="100">
        <f t="shared" si="0"/>
        <v>5.4356379221260787E-3</v>
      </c>
      <c r="E25" s="104">
        <f>SUM('Gen. Pólizas Emitidas'!AQ35,'Gen. Pólizas Emitidas'!AQ38:AQ40)</f>
        <v>30611</v>
      </c>
      <c r="F25" s="100">
        <f t="shared" si="1"/>
        <v>4.610727113970408E-3</v>
      </c>
      <c r="G25" s="100">
        <f t="shared" si="2"/>
        <v>1.1733209941829692E-2</v>
      </c>
    </row>
    <row r="26" spans="2:7" x14ac:dyDescent="0.2">
      <c r="B26" s="69" t="str">
        <f>'Mer. Prima Directa'!B26</f>
        <v>Responsabilidad Civil</v>
      </c>
      <c r="C26" s="104">
        <f>'Gen. Pólizas Emitidas'!AS66</f>
        <v>76451</v>
      </c>
      <c r="D26" s="100">
        <f t="shared" si="0"/>
        <v>1.3734794909586887E-2</v>
      </c>
      <c r="E26" s="104">
        <f>SUM('Gen. Pólizas Emitidas'!AQ24:AQ26)</f>
        <v>80477</v>
      </c>
      <c r="F26" s="100">
        <f t="shared" si="1"/>
        <v>1.2121704157034939E-2</v>
      </c>
      <c r="G26" s="100">
        <f t="shared" si="2"/>
        <v>5.2661181671920687E-2</v>
      </c>
    </row>
    <row r="27" spans="2:7" x14ac:dyDescent="0.2">
      <c r="B27" s="69" t="str">
        <f>'Mer. Prima Directa'!B27</f>
        <v>Casco</v>
      </c>
      <c r="C27" s="104">
        <f>'Gen. Pólizas Emitidas'!AS62</f>
        <v>571</v>
      </c>
      <c r="D27" s="100">
        <f t="shared" si="0"/>
        <v>1.0258293408031436E-4</v>
      </c>
      <c r="E27" s="104">
        <f>SUM('Gen. Pólizas Emitidas'!AQ22:AQ23)</f>
        <v>746</v>
      </c>
      <c r="F27" s="100">
        <f t="shared" si="1"/>
        <v>1.1236491545594474E-4</v>
      </c>
      <c r="G27" s="100">
        <f t="shared" si="2"/>
        <v>0.30647985989492121</v>
      </c>
    </row>
    <row r="28" spans="2:7" x14ac:dyDescent="0.2">
      <c r="B28" s="69" t="str">
        <f>'Mer. Prima Directa'!B28</f>
        <v>Ingeniería</v>
      </c>
      <c r="C28" s="104">
        <f>'Gen. Pólizas Emitidas'!AS64</f>
        <v>19927</v>
      </c>
      <c r="D28" s="100">
        <f t="shared" si="0"/>
        <v>3.5799827100147534E-3</v>
      </c>
      <c r="E28" s="104">
        <f>SUM('Gen. Pólizas Emitidas'!AQ64)</f>
        <v>23228</v>
      </c>
      <c r="F28" s="100">
        <f t="shared" si="1"/>
        <v>3.4986759466631161E-3</v>
      </c>
      <c r="G28" s="100">
        <f t="shared" si="2"/>
        <v>0.16565463943393377</v>
      </c>
    </row>
    <row r="29" spans="2:7" x14ac:dyDescent="0.2">
      <c r="B29" s="69" t="str">
        <f>'Mer. Prima Directa'!B29</f>
        <v>Otros</v>
      </c>
      <c r="C29" s="104">
        <f>'Datos Generales'!AT387</f>
        <v>1226679</v>
      </c>
      <c r="D29" s="100">
        <f t="shared" si="0"/>
        <v>0.22037886338827659</v>
      </c>
      <c r="E29" s="104">
        <f>SUM('Gen. Pólizas Emitidas'!AQ20,'Gen. Pólizas Emitidas'!AQ36:AQ37,'Gen. Pólizas Emitidas'!AQ41:AQ42,'Gen. Pólizas Emitidas'!AQ44:AQ48)</f>
        <v>1287854</v>
      </c>
      <c r="F29" s="100">
        <f t="shared" si="1"/>
        <v>0.19398070486541591</v>
      </c>
      <c r="G29" s="100">
        <f t="shared" si="2"/>
        <v>4.9870422498469402E-2</v>
      </c>
    </row>
    <row r="30" spans="2:7" x14ac:dyDescent="0.2">
      <c r="B30" s="99" t="s">
        <v>284</v>
      </c>
      <c r="C30" s="105">
        <f>SUM(C20:C29)</f>
        <v>5566228</v>
      </c>
      <c r="D30" s="101">
        <f t="shared" si="0"/>
        <v>1</v>
      </c>
      <c r="E30" s="105">
        <f>SUM(E20:E29)</f>
        <v>6639083</v>
      </c>
      <c r="F30" s="101">
        <f t="shared" si="1"/>
        <v>1</v>
      </c>
      <c r="G30" s="101">
        <f t="shared" si="2"/>
        <v>0.19274363177361753</v>
      </c>
    </row>
    <row r="31" spans="2:7" x14ac:dyDescent="0.2">
      <c r="B31" s="29"/>
      <c r="C31" s="45"/>
      <c r="D31" s="29"/>
      <c r="E31" s="29"/>
      <c r="F31" s="29"/>
      <c r="G31" s="29"/>
    </row>
    <row r="32" spans="2:7" x14ac:dyDescent="0.2">
      <c r="B32" s="29"/>
      <c r="C32" s="45"/>
      <c r="D32" s="29"/>
      <c r="E32" s="29"/>
      <c r="F32" s="29"/>
      <c r="G32" s="29"/>
    </row>
    <row r="33" spans="2:7" x14ac:dyDescent="0.2">
      <c r="B33" s="266" t="s">
        <v>1</v>
      </c>
      <c r="C33" s="268" t="str">
        <f>Índice!H58</f>
        <v>31.03.2020</v>
      </c>
      <c r="D33" s="269"/>
      <c r="E33" s="268" t="str">
        <f>Índice!H57</f>
        <v>31.03.2021</v>
      </c>
      <c r="F33" s="269"/>
      <c r="G33" s="270" t="str">
        <f>CONCATENATE("Variación ",MID(C33,7,4),"/",MID(E33,7,4))</f>
        <v>Variación 2020/2021</v>
      </c>
    </row>
    <row r="34" spans="2:7" x14ac:dyDescent="0.2">
      <c r="B34" s="267"/>
      <c r="C34" s="103" t="s">
        <v>377</v>
      </c>
      <c r="D34" s="103" t="s">
        <v>297</v>
      </c>
      <c r="E34" s="103" t="s">
        <v>377</v>
      </c>
      <c r="F34" s="103" t="s">
        <v>297</v>
      </c>
      <c r="G34" s="271"/>
    </row>
    <row r="35" spans="2:7" x14ac:dyDescent="0.2">
      <c r="B35" s="69" t="str">
        <f>'Mer. Prima Directa'!B35</f>
        <v>Vida</v>
      </c>
      <c r="C35" s="104">
        <f>'Vida Pólizas Emitidas'!AS72</f>
        <v>148352</v>
      </c>
      <c r="D35" s="100">
        <f>C35/C$46</f>
        <v>0.29668323217374781</v>
      </c>
      <c r="E35" s="104">
        <f>'Vida Pólizas Emitidas'!AQ72</f>
        <v>144869</v>
      </c>
      <c r="F35" s="100">
        <f>E35/E$46</f>
        <v>0.273433179506054</v>
      </c>
      <c r="G35" s="100">
        <f>E35/C35-1</f>
        <v>-2.3477944348576307E-2</v>
      </c>
    </row>
    <row r="36" spans="2:7" x14ac:dyDescent="0.2">
      <c r="B36" s="69" t="str">
        <f>'Mer. Prima Directa'!B36</f>
        <v>Salud</v>
      </c>
      <c r="C36" s="104">
        <f>'Vida Pólizas Emitidas'!AS78</f>
        <v>64045</v>
      </c>
      <c r="D36" s="100">
        <f t="shared" ref="D36:D45" si="3">C36/C$46</f>
        <v>0.12808103432759707</v>
      </c>
      <c r="E36" s="104">
        <f>'Vida Pólizas Emitidas'!AQ78</f>
        <v>107042</v>
      </c>
      <c r="F36" s="100">
        <f t="shared" ref="F36:F45" si="4">E36/E$46</f>
        <v>0.20203655993129677</v>
      </c>
      <c r="G36" s="100">
        <f t="shared" ref="G36:G45" si="5">E36/C36-1</f>
        <v>0.67135607775782646</v>
      </c>
    </row>
    <row r="37" spans="2:7" x14ac:dyDescent="0.2">
      <c r="B37" s="69" t="str">
        <f>'Mer. Prima Directa'!B37</f>
        <v>Accidentes Personales</v>
      </c>
      <c r="C37" s="104">
        <f>'Vida Pólizas Emitidas'!AS79</f>
        <v>124773</v>
      </c>
      <c r="D37" s="100">
        <f t="shared" si="3"/>
        <v>0.24952853300268982</v>
      </c>
      <c r="E37" s="104">
        <f>'Vida Pólizas Emitidas'!AQ79</f>
        <v>149272</v>
      </c>
      <c r="F37" s="100">
        <f t="shared" si="4"/>
        <v>0.28174362749261533</v>
      </c>
      <c r="G37" s="100">
        <f t="shared" si="5"/>
        <v>0.19634856900130648</v>
      </c>
    </row>
    <row r="38" spans="2:7" x14ac:dyDescent="0.2">
      <c r="B38" s="69" t="str">
        <f>'Mer. Prima Directa'!B38</f>
        <v>Desgravamen</v>
      </c>
      <c r="C38" s="104">
        <f>'Vida Pólizas Emitidas'!AS80</f>
        <v>65911</v>
      </c>
      <c r="D38" s="100">
        <f t="shared" si="3"/>
        <v>0.13181277310588257</v>
      </c>
      <c r="E38" s="104">
        <f>'Vida Pólizas Emitidas'!AQ80</f>
        <v>41032</v>
      </c>
      <c r="F38" s="100">
        <f t="shared" si="4"/>
        <v>7.7445900927682304E-2</v>
      </c>
      <c r="G38" s="100">
        <f t="shared" si="5"/>
        <v>-0.37746354933167459</v>
      </c>
    </row>
    <row r="39" spans="2:7" x14ac:dyDescent="0.2">
      <c r="B39" s="69" t="str">
        <f>'Mer. Prima Directa'!B39</f>
        <v>Seguros con CUI</v>
      </c>
      <c r="C39" s="104">
        <f>'Vida Pólizas Emitidas'!AS81</f>
        <v>38246</v>
      </c>
      <c r="D39" s="100">
        <f t="shared" si="3"/>
        <v>7.6486645934784561E-2</v>
      </c>
      <c r="E39" s="104">
        <f>'Vida Pólizas Emitidas'!AQ81</f>
        <v>28732</v>
      </c>
      <c r="F39" s="100">
        <f t="shared" si="4"/>
        <v>5.4230250181667189E-2</v>
      </c>
      <c r="G39" s="100">
        <f t="shared" si="5"/>
        <v>-0.2487580400564765</v>
      </c>
    </row>
    <row r="40" spans="2:7" x14ac:dyDescent="0.2">
      <c r="B40" s="69" t="str">
        <f>'Mer. Prima Directa'!B40</f>
        <v>Seguros con Ahorro Previsional</v>
      </c>
      <c r="C40" s="104">
        <f>'Vida Pólizas Emitidas'!AS84</f>
        <v>5314</v>
      </c>
      <c r="D40" s="100">
        <f t="shared" si="3"/>
        <v>1.0627256092073555E-2</v>
      </c>
      <c r="E40" s="104">
        <f>'Vida Pólizas Emitidas'!AQ84</f>
        <v>5596</v>
      </c>
      <c r="F40" s="100">
        <f t="shared" si="4"/>
        <v>1.0562177363796797E-2</v>
      </c>
      <c r="G40" s="100">
        <f t="shared" si="5"/>
        <v>5.3067369213398496E-2</v>
      </c>
    </row>
    <row r="41" spans="2:7" x14ac:dyDescent="0.2">
      <c r="B41" s="69" t="str">
        <f>'Mer. Prima Directa'!B41</f>
        <v>Rentas Vitalicias Vejez</v>
      </c>
      <c r="C41" s="104">
        <f>'Vida Pólizas Emitidas'!AS89</f>
        <v>4478</v>
      </c>
      <c r="D41" s="100">
        <f t="shared" si="3"/>
        <v>8.9553731238813279E-3</v>
      </c>
      <c r="E41" s="104">
        <f>'Vida Pólizas Emitidas'!AQ89</f>
        <v>1622</v>
      </c>
      <c r="F41" s="100">
        <f t="shared" si="4"/>
        <v>3.0614459764257335E-3</v>
      </c>
      <c r="G41" s="100">
        <f t="shared" si="5"/>
        <v>-0.63778472532380526</v>
      </c>
    </row>
    <row r="42" spans="2:7" x14ac:dyDescent="0.2">
      <c r="B42" s="69" t="str">
        <f>'Mer. Prima Directa'!B42</f>
        <v>Rentas Vitalicias Invalidez</v>
      </c>
      <c r="C42" s="104">
        <f>'Vida Pólizas Emitidas'!AS90</f>
        <v>1193</v>
      </c>
      <c r="D42" s="100">
        <f t="shared" si="3"/>
        <v>2.3858329916905817E-3</v>
      </c>
      <c r="E42" s="104">
        <f>'Vida Pólizas Emitidas'!AQ90</f>
        <v>446</v>
      </c>
      <c r="F42" s="100">
        <f t="shared" si="4"/>
        <v>8.4180327095306848E-4</v>
      </c>
      <c r="G42" s="100">
        <f t="shared" si="5"/>
        <v>-0.62615255658005031</v>
      </c>
    </row>
    <row r="43" spans="2:7" x14ac:dyDescent="0.2">
      <c r="B43" s="69" t="str">
        <f>'Mer. Prima Directa'!B43</f>
        <v>Rentas Vitalicias Sobrevivencia</v>
      </c>
      <c r="C43" s="104">
        <f>'Vida Pólizas Emitidas'!AS91</f>
        <v>339</v>
      </c>
      <c r="D43" s="100">
        <f t="shared" si="3"/>
        <v>6.779525433219675E-4</v>
      </c>
      <c r="E43" s="104">
        <f>'Vida Pólizas Emitidas'!AQ91</f>
        <v>163</v>
      </c>
      <c r="F43" s="100">
        <f t="shared" si="4"/>
        <v>3.076545586667044E-4</v>
      </c>
      <c r="G43" s="100">
        <f t="shared" si="5"/>
        <v>-0.5191740412979351</v>
      </c>
    </row>
    <row r="44" spans="2:7" x14ac:dyDescent="0.2">
      <c r="B44" s="69" t="str">
        <f>'Mer. Prima Directa'!B44</f>
        <v>Seguro de AFP + Inv. y Sobr.</v>
      </c>
      <c r="C44" s="104">
        <f>'Vida Pólizas Emitidas'!AS92</f>
        <v>2929</v>
      </c>
      <c r="D44" s="100">
        <f t="shared" si="3"/>
        <v>5.8575899687021912E-3</v>
      </c>
      <c r="E44" s="104">
        <f>'Vida Pólizas Emitidas'!AQ92</f>
        <v>2805</v>
      </c>
      <c r="F44" s="100">
        <f t="shared" si="4"/>
        <v>5.2943008408595452E-3</v>
      </c>
      <c r="G44" s="100">
        <f t="shared" si="5"/>
        <v>-4.2335268009559557E-2</v>
      </c>
    </row>
    <row r="45" spans="2:7" x14ac:dyDescent="0.2">
      <c r="B45" s="69" t="str">
        <f>'Mer. Prima Directa'!B45</f>
        <v>Otros</v>
      </c>
      <c r="C45" s="104">
        <f>SUM('Vida Pólizas Emitidas'!AS82:AS83,'Vida Pólizas Emitidas'!AS85,'Vida Pólizas Emitidas'!AS86,'Vida Pólizas Emitidas'!AS87)</f>
        <v>44455</v>
      </c>
      <c r="D45" s="100">
        <f t="shared" si="3"/>
        <v>8.8903776735628506E-2</v>
      </c>
      <c r="E45" s="104">
        <f>SUM('Vida Pólizas Emitidas'!AQ82:AQ83,'Vida Pólizas Emitidas'!AQ85,'Vida Pólizas Emitidas'!AQ86,'Vida Pólizas Emitidas'!AQ87)</f>
        <v>48236</v>
      </c>
      <c r="F45" s="100">
        <f t="shared" si="4"/>
        <v>9.1043099949982539E-2</v>
      </c>
      <c r="G45" s="100">
        <f t="shared" si="5"/>
        <v>8.5052300078731324E-2</v>
      </c>
    </row>
    <row r="46" spans="2:7" x14ac:dyDescent="0.2">
      <c r="B46" s="99" t="s">
        <v>284</v>
      </c>
      <c r="C46" s="105">
        <f>SUM(C35:C45)</f>
        <v>500035</v>
      </c>
      <c r="D46" s="101">
        <f>C46/C$46</f>
        <v>1</v>
      </c>
      <c r="E46" s="105">
        <f>SUM(E35:E45)</f>
        <v>529815</v>
      </c>
      <c r="F46" s="101">
        <f>E46/E$46</f>
        <v>1</v>
      </c>
      <c r="G46" s="101">
        <f>E46/C46-1</f>
        <v>5.9555831091823608E-2</v>
      </c>
    </row>
    <row r="47" spans="2:7" x14ac:dyDescent="0.2">
      <c r="B47" s="29"/>
      <c r="C47" s="106"/>
      <c r="D47" s="39"/>
      <c r="E47" s="39"/>
      <c r="F47" s="39"/>
      <c r="G47" s="39"/>
    </row>
    <row r="48" spans="2:7" x14ac:dyDescent="0.2">
      <c r="B48" s="69" t="s">
        <v>388</v>
      </c>
      <c r="C48" s="104">
        <f>SUM(C41:C43)</f>
        <v>6010</v>
      </c>
      <c r="D48" s="100">
        <f>C48/C46</f>
        <v>1.2019158658893877E-2</v>
      </c>
      <c r="E48" s="104">
        <f>SUM(E41:E43)</f>
        <v>2231</v>
      </c>
      <c r="F48" s="100">
        <f>E48/E46</f>
        <v>4.2109038060455066E-3</v>
      </c>
      <c r="G48" s="100">
        <f>E48/C48-1</f>
        <v>-0.62878535773710476</v>
      </c>
    </row>
    <row r="49" spans="2:7" x14ac:dyDescent="0.2">
      <c r="B49" s="29"/>
      <c r="C49" s="45"/>
      <c r="D49" s="29"/>
      <c r="E49" s="29"/>
      <c r="F49" s="29"/>
      <c r="G49" s="29"/>
    </row>
    <row r="50" spans="2:7" ht="42.75" customHeight="1" x14ac:dyDescent="0.2">
      <c r="B50" s="272"/>
      <c r="C50" s="273"/>
      <c r="D50" s="273"/>
      <c r="E50" s="273"/>
      <c r="F50" s="273"/>
      <c r="G50" s="274"/>
    </row>
  </sheetData>
  <sheetProtection password="83B5" sheet="1" objects="1" scenarios="1"/>
  <mergeCells count="13">
    <mergeCell ref="B50:G50"/>
    <mergeCell ref="B33:B34"/>
    <mergeCell ref="C33:D33"/>
    <mergeCell ref="E33:F33"/>
    <mergeCell ref="G33:G34"/>
    <mergeCell ref="B11:B12"/>
    <mergeCell ref="C11:D11"/>
    <mergeCell ref="E11:F11"/>
    <mergeCell ref="G11:G12"/>
    <mergeCell ref="B18:B19"/>
    <mergeCell ref="C18:D18"/>
    <mergeCell ref="E18:F18"/>
    <mergeCell ref="G18:G19"/>
  </mergeCells>
  <conditionalFormatting sqref="A1:XFD1048576">
    <cfRule type="cellIs" dxfId="127" priority="13" operator="lessThan">
      <formula>0</formula>
    </cfRule>
  </conditionalFormatting>
  <conditionalFormatting sqref="E20:E29">
    <cfRule type="cellIs" dxfId="126" priority="12" operator="lessThan">
      <formula>0</formula>
    </cfRule>
  </conditionalFormatting>
  <conditionalFormatting sqref="E20:E29">
    <cfRule type="cellIs" dxfId="125" priority="11" operator="lessThan">
      <formula>0</formula>
    </cfRule>
  </conditionalFormatting>
  <conditionalFormatting sqref="C20:C29">
    <cfRule type="cellIs" dxfId="124" priority="10" operator="lessThan">
      <formula>0</formula>
    </cfRule>
  </conditionalFormatting>
  <conditionalFormatting sqref="C20:C29">
    <cfRule type="cellIs" dxfId="123" priority="9" operator="lessThan">
      <formula>0</formula>
    </cfRule>
  </conditionalFormatting>
  <conditionalFormatting sqref="C35:C45">
    <cfRule type="cellIs" dxfId="122" priority="8" operator="lessThan">
      <formula>0</formula>
    </cfRule>
  </conditionalFormatting>
  <conditionalFormatting sqref="C35:C45">
    <cfRule type="cellIs" dxfId="121" priority="7" operator="lessThan">
      <formula>0</formula>
    </cfRule>
  </conditionalFormatting>
  <conditionalFormatting sqref="E35:E45">
    <cfRule type="cellIs" dxfId="120" priority="6" operator="lessThan">
      <formula>0</formula>
    </cfRule>
  </conditionalFormatting>
  <conditionalFormatting sqref="E35:E45">
    <cfRule type="cellIs" dxfId="119" priority="5" operator="lessThan">
      <formula>0</formula>
    </cfRule>
  </conditionalFormatting>
  <conditionalFormatting sqref="C20:C29">
    <cfRule type="cellIs" dxfId="118" priority="4" operator="lessThan">
      <formula>0</formula>
    </cfRule>
  </conditionalFormatting>
  <conditionalFormatting sqref="C35:C45">
    <cfRule type="cellIs" dxfId="117" priority="3" operator="lessThan">
      <formula>0</formula>
    </cfRule>
  </conditionalFormatting>
  <conditionalFormatting sqref="C35:C45">
    <cfRule type="cellIs" dxfId="116" priority="2" operator="lessThan">
      <formula>0</formula>
    </cfRule>
  </conditionalFormatting>
  <conditionalFormatting sqref="E35:E45">
    <cfRule type="cellIs" dxfId="115" priority="1" operator="lessThan">
      <formula>0</formula>
    </cfRule>
  </conditionalFormatting>
  <hyperlinks>
    <hyperlink ref="C2" location="Índice!A1" display="Volver al Índice" xr:uid="{00000000-0004-0000-0500-000000000000}"/>
  </hyperlinks>
  <pageMargins left="0.7" right="0.7" top="0.75" bottom="0.75" header="0.3" footer="0.3"/>
  <pageSetup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49"/>
  <sheetViews>
    <sheetView workbookViewId="0"/>
  </sheetViews>
  <sheetFormatPr baseColWidth="10" defaultColWidth="11.42578125" defaultRowHeight="11.25" x14ac:dyDescent="0.2"/>
  <cols>
    <col min="1" max="1" width="2.85546875" style="219" customWidth="1"/>
    <col min="2" max="2" width="21.42578125" style="219" customWidth="1"/>
    <col min="3" max="43" width="11.42578125" style="219"/>
    <col min="44" max="44" width="2.85546875" style="219" customWidth="1"/>
    <col min="45" max="46" width="11.42578125" style="219"/>
    <col min="47" max="47" width="2.85546875" style="219" customWidth="1"/>
    <col min="48" max="16384" width="11.42578125" style="219"/>
  </cols>
  <sheetData>
    <row r="2" spans="2:7" x14ac:dyDescent="0.2">
      <c r="B2" s="29"/>
      <c r="C2" s="84" t="s">
        <v>347</v>
      </c>
      <c r="D2" s="29"/>
      <c r="E2" s="29"/>
      <c r="F2" s="29"/>
      <c r="G2" s="29"/>
    </row>
    <row r="3" spans="2:7" x14ac:dyDescent="0.2">
      <c r="B3" s="29"/>
      <c r="C3" s="29"/>
      <c r="D3" s="29"/>
      <c r="E3" s="29"/>
      <c r="F3" s="29"/>
      <c r="G3" s="29"/>
    </row>
    <row r="4" spans="2:7" x14ac:dyDescent="0.2">
      <c r="B4" s="29"/>
      <c r="C4" s="29"/>
      <c r="D4" s="29"/>
      <c r="E4" s="29"/>
      <c r="F4" s="29"/>
      <c r="G4" s="29"/>
    </row>
    <row r="5" spans="2:7" x14ac:dyDescent="0.2">
      <c r="B5" s="29"/>
      <c r="C5" s="29"/>
      <c r="D5" s="29"/>
      <c r="E5" s="29"/>
      <c r="F5" s="29"/>
      <c r="G5" s="29"/>
    </row>
    <row r="6" spans="2:7" x14ac:dyDescent="0.2">
      <c r="B6" s="29"/>
      <c r="C6" s="29"/>
      <c r="D6" s="29"/>
      <c r="E6" s="29"/>
      <c r="F6" s="29"/>
      <c r="G6" s="29"/>
    </row>
    <row r="7" spans="2:7" x14ac:dyDescent="0.2">
      <c r="B7" s="29"/>
      <c r="C7" s="29"/>
      <c r="D7" s="29"/>
      <c r="E7" s="29"/>
      <c r="F7" s="29"/>
      <c r="G7" s="29"/>
    </row>
    <row r="8" spans="2:7" ht="15.75" x14ac:dyDescent="0.25">
      <c r="B8" s="28" t="s">
        <v>391</v>
      </c>
      <c r="C8" s="29"/>
      <c r="D8" s="29"/>
      <c r="E8" s="29"/>
      <c r="F8" s="29"/>
      <c r="G8" s="29"/>
    </row>
    <row r="9" spans="2:7" x14ac:dyDescent="0.2">
      <c r="B9" s="30" t="str">
        <f>Índice!H56</f>
        <v>Cifras al 31.03.2021</v>
      </c>
      <c r="C9" s="29"/>
      <c r="D9" s="29"/>
      <c r="E9" s="29"/>
      <c r="F9" s="29"/>
      <c r="G9" s="29"/>
    </row>
    <row r="10" spans="2:7" x14ac:dyDescent="0.2">
      <c r="B10" s="29"/>
      <c r="C10" s="29"/>
      <c r="D10" s="29"/>
      <c r="E10" s="29"/>
      <c r="F10" s="29"/>
      <c r="G10" s="29"/>
    </row>
    <row r="11" spans="2:7" x14ac:dyDescent="0.2">
      <c r="B11" s="266" t="s">
        <v>376</v>
      </c>
      <c r="C11" s="268" t="str">
        <f>Índice!H58</f>
        <v>31.03.2020</v>
      </c>
      <c r="D11" s="269"/>
      <c r="E11" s="268" t="str">
        <f>Índice!H57</f>
        <v>31.03.2021</v>
      </c>
      <c r="F11" s="269"/>
      <c r="G11" s="270" t="str">
        <f>CONCATENATE("Variación ",MID(C11,7,4),"/",MID(E11,7,4))</f>
        <v>Variación 2020/2021</v>
      </c>
    </row>
    <row r="12" spans="2:7" x14ac:dyDescent="0.2">
      <c r="B12" s="267"/>
      <c r="C12" s="103" t="s">
        <v>377</v>
      </c>
      <c r="D12" s="103" t="s">
        <v>297</v>
      </c>
      <c r="E12" s="103" t="s">
        <v>377</v>
      </c>
      <c r="F12" s="103" t="s">
        <v>297</v>
      </c>
      <c r="G12" s="271"/>
    </row>
    <row r="13" spans="2:7" x14ac:dyDescent="0.2">
      <c r="B13" s="69" t="s">
        <v>0</v>
      </c>
      <c r="C13" s="104">
        <f>'Gen. Número de Siniestros'!AS49</f>
        <v>292783</v>
      </c>
      <c r="D13" s="100">
        <f>C13/C$15</f>
        <v>6.2510034638718848E-2</v>
      </c>
      <c r="E13" s="104">
        <f>'Gen. Número de Siniestros'!AQ49</f>
        <v>255754</v>
      </c>
      <c r="F13" s="100">
        <f>E13/E$15</f>
        <v>4.7776980728851427E-2</v>
      </c>
      <c r="G13" s="100">
        <f>E13/C13-1</f>
        <v>-0.12647250694200141</v>
      </c>
    </row>
    <row r="14" spans="2:7" x14ac:dyDescent="0.2">
      <c r="B14" s="69" t="s">
        <v>1</v>
      </c>
      <c r="C14" s="104">
        <f>'Vida Número de Siniestros'!AS70</f>
        <v>4390993</v>
      </c>
      <c r="D14" s="100">
        <f>C14/C$15</f>
        <v>0.93748996536128115</v>
      </c>
      <c r="E14" s="104">
        <f>'Vida Número de Siniestros'!AQ70</f>
        <v>5097326</v>
      </c>
      <c r="F14" s="100">
        <f>E14/E$15</f>
        <v>0.95222301927114861</v>
      </c>
      <c r="G14" s="100">
        <f>E14/C14-1</f>
        <v>0.16085951400970133</v>
      </c>
    </row>
    <row r="15" spans="2:7" x14ac:dyDescent="0.2">
      <c r="B15" s="99" t="s">
        <v>284</v>
      </c>
      <c r="C15" s="105">
        <f>SUM(C13:C14)</f>
        <v>4683776</v>
      </c>
      <c r="D15" s="101">
        <f>C15/C$15</f>
        <v>1</v>
      </c>
      <c r="E15" s="105">
        <f>SUM(E13:E14)</f>
        <v>5353080</v>
      </c>
      <c r="F15" s="101">
        <f>E15/E$15</f>
        <v>1</v>
      </c>
      <c r="G15" s="101">
        <f>E15/C15-1</f>
        <v>0.14289837942719719</v>
      </c>
    </row>
    <row r="16" spans="2:7" x14ac:dyDescent="0.2">
      <c r="B16" s="29"/>
      <c r="C16" s="29"/>
      <c r="D16" s="29"/>
      <c r="E16" s="29"/>
      <c r="F16" s="29"/>
      <c r="G16" s="29"/>
    </row>
    <row r="17" spans="2:7" x14ac:dyDescent="0.2">
      <c r="B17" s="29"/>
      <c r="C17" s="29"/>
      <c r="D17" s="29"/>
      <c r="E17" s="29"/>
      <c r="F17" s="29"/>
      <c r="G17" s="29"/>
    </row>
    <row r="18" spans="2:7" x14ac:dyDescent="0.2">
      <c r="B18" s="266" t="s">
        <v>0</v>
      </c>
      <c r="C18" s="268" t="str">
        <f>Índice!H58</f>
        <v>31.03.2020</v>
      </c>
      <c r="D18" s="269"/>
      <c r="E18" s="268" t="str">
        <f>Índice!H57</f>
        <v>31.03.2021</v>
      </c>
      <c r="F18" s="269"/>
      <c r="G18" s="270" t="str">
        <f>CONCATENATE("Variación ",MID(C18,7,4),"/",MID(E18,7,4))</f>
        <v>Variación 2020/2021</v>
      </c>
    </row>
    <row r="19" spans="2:7" x14ac:dyDescent="0.2">
      <c r="B19" s="267"/>
      <c r="C19" s="103" t="s">
        <v>377</v>
      </c>
      <c r="D19" s="103" t="s">
        <v>297</v>
      </c>
      <c r="E19" s="103" t="s">
        <v>377</v>
      </c>
      <c r="F19" s="103" t="s">
        <v>297</v>
      </c>
      <c r="G19" s="271"/>
    </row>
    <row r="20" spans="2:7" x14ac:dyDescent="0.2">
      <c r="B20" s="69" t="str">
        <f>'Mer. Prima Directa'!B20</f>
        <v>Incendio y Adicionales</v>
      </c>
      <c r="C20" s="104">
        <f>'Gen. Número de Siniestros'!AS58</f>
        <v>24204</v>
      </c>
      <c r="D20" s="100">
        <f>C20/C$30</f>
        <v>8.2668734181970946E-2</v>
      </c>
      <c r="E20" s="104">
        <f>'Gen. Número de Siniestros'!AQ58</f>
        <v>26696</v>
      </c>
      <c r="F20" s="100">
        <f>E20/E$30</f>
        <v>0.10438155414969072</v>
      </c>
      <c r="G20" s="100">
        <f>E20/C20-1</f>
        <v>0.10295818872913576</v>
      </c>
    </row>
    <row r="21" spans="2:7" x14ac:dyDescent="0.2">
      <c r="B21" s="69" t="str">
        <f>'Mer. Prima Directa'!B21</f>
        <v>Vehículos</v>
      </c>
      <c r="C21" s="104">
        <f>'Gen. Número de Siniestros'!AS61</f>
        <v>150068</v>
      </c>
      <c r="D21" s="100">
        <f t="shared" ref="D21:D30" si="0">C21/C$30</f>
        <v>0.51255708152454205</v>
      </c>
      <c r="E21" s="104">
        <f>'Gen. Número de Siniestros'!AQ61</f>
        <v>122606</v>
      </c>
      <c r="F21" s="100">
        <f t="shared" ref="F21:F30" si="1">E21/E$30</f>
        <v>0.47939035166605409</v>
      </c>
      <c r="G21" s="100">
        <f t="shared" ref="G21:G30" si="2">E21/C21-1</f>
        <v>-0.1829970413412586</v>
      </c>
    </row>
    <row r="22" spans="2:7" x14ac:dyDescent="0.2">
      <c r="B22" s="69" t="str">
        <f>'Mer. Prima Directa'!B22</f>
        <v>Transporte</v>
      </c>
      <c r="C22" s="104">
        <f>'Gen. Número de Siniestros'!AS63</f>
        <v>5387</v>
      </c>
      <c r="D22" s="100">
        <f t="shared" si="0"/>
        <v>1.8399292308638137E-2</v>
      </c>
      <c r="E22" s="104">
        <f>'Gen. Número de Siniestros'!AQ63</f>
        <v>8658</v>
      </c>
      <c r="F22" s="100">
        <f t="shared" si="1"/>
        <v>3.3852842966287919E-2</v>
      </c>
      <c r="G22" s="100">
        <f t="shared" si="2"/>
        <v>0.60720252459625024</v>
      </c>
    </row>
    <row r="23" spans="2:7" x14ac:dyDescent="0.2">
      <c r="B23" s="69" t="str">
        <f>'Mer. Prima Directa'!B23</f>
        <v>Robo con Fractura</v>
      </c>
      <c r="C23" s="104">
        <f>'Gen. Número de Siniestros'!AS19</f>
        <v>9546</v>
      </c>
      <c r="D23" s="100">
        <f t="shared" si="0"/>
        <v>3.2604352028635541E-2</v>
      </c>
      <c r="E23" s="104">
        <f>'Gen. Número de Siniestros'!AQ19</f>
        <v>5028</v>
      </c>
      <c r="F23" s="100">
        <f t="shared" si="1"/>
        <v>1.9659516566700813E-2</v>
      </c>
      <c r="G23" s="100">
        <f t="shared" si="2"/>
        <v>-0.47328724072910122</v>
      </c>
    </row>
    <row r="24" spans="2:7" x14ac:dyDescent="0.2">
      <c r="B24" s="69" t="str">
        <f>'Mer. Prima Directa'!B24</f>
        <v>SOAP</v>
      </c>
      <c r="C24" s="104">
        <f>'Gen. Número de Siniestros'!AS43</f>
        <v>7722</v>
      </c>
      <c r="D24" s="100">
        <f t="shared" si="0"/>
        <v>2.6374482124986765E-2</v>
      </c>
      <c r="E24" s="104">
        <f>'Gen. Número de Siniestros'!AQ43</f>
        <v>5766</v>
      </c>
      <c r="F24" s="100">
        <f t="shared" si="1"/>
        <v>2.2545101933889596E-2</v>
      </c>
      <c r="G24" s="100">
        <f t="shared" si="2"/>
        <v>-0.25330225330225331</v>
      </c>
    </row>
    <row r="25" spans="2:7" x14ac:dyDescent="0.2">
      <c r="B25" s="69" t="str">
        <f>'Mer. Prima Directa'!B25</f>
        <v>Garantía y Crédito</v>
      </c>
      <c r="C25" s="104">
        <f>SUM('Gen. Número de Siniestros'!AS35,'Gen. Número de Siniestros'!AS38:AS40)</f>
        <v>4823</v>
      </c>
      <c r="D25" s="100">
        <f t="shared" si="0"/>
        <v>1.6472950956852004E-2</v>
      </c>
      <c r="E25" s="104">
        <f>SUM('Gen. Número de Siniestros'!AQ35,'Gen. Número de Siniestros'!AQ38:AQ40)</f>
        <v>2820</v>
      </c>
      <c r="F25" s="100">
        <f t="shared" si="1"/>
        <v>1.1026220508770146E-2</v>
      </c>
      <c r="G25" s="100">
        <f t="shared" si="2"/>
        <v>-0.41530167945262286</v>
      </c>
    </row>
    <row r="26" spans="2:7" x14ac:dyDescent="0.2">
      <c r="B26" s="69" t="str">
        <f>'Mer. Prima Directa'!B26</f>
        <v>Responsabilidad Civil</v>
      </c>
      <c r="C26" s="104">
        <f>'Gen. Número de Siniestros'!AS66</f>
        <v>3183</v>
      </c>
      <c r="D26" s="100">
        <f t="shared" si="0"/>
        <v>1.0871532841729198E-2</v>
      </c>
      <c r="E26" s="104">
        <f>SUM('Gen. Número de Siniestros'!AQ24:AQ26)</f>
        <v>3876</v>
      </c>
      <c r="F26" s="100">
        <f t="shared" si="1"/>
        <v>1.5155188188650031E-2</v>
      </c>
      <c r="G26" s="100">
        <f t="shared" si="2"/>
        <v>0.21771913289349665</v>
      </c>
    </row>
    <row r="27" spans="2:7" x14ac:dyDescent="0.2">
      <c r="B27" s="69" t="str">
        <f>'Mer. Prima Directa'!B27</f>
        <v>Casco</v>
      </c>
      <c r="C27" s="104">
        <f>'Gen. Número de Siniestros'!AS62</f>
        <v>289</v>
      </c>
      <c r="D27" s="100">
        <f t="shared" si="0"/>
        <v>9.8707916784786004E-4</v>
      </c>
      <c r="E27" s="104">
        <f>SUM('Gen. Número de Siniestros'!AQ22:AQ23)</f>
        <v>112</v>
      </c>
      <c r="F27" s="100">
        <f t="shared" si="1"/>
        <v>4.3792081453271505E-4</v>
      </c>
      <c r="G27" s="100">
        <f t="shared" si="2"/>
        <v>-0.61245674740484435</v>
      </c>
    </row>
    <row r="28" spans="2:7" x14ac:dyDescent="0.2">
      <c r="B28" s="69" t="str">
        <f>'Mer. Prima Directa'!B28</f>
        <v>Ingeniería</v>
      </c>
      <c r="C28" s="104">
        <f>'Gen. Número de Siniestros'!AS64</f>
        <v>1238</v>
      </c>
      <c r="D28" s="100">
        <f t="shared" si="0"/>
        <v>4.2283875771475807E-3</v>
      </c>
      <c r="E28" s="104">
        <f>SUM('Gen. Número de Siniestros'!AQ64)</f>
        <v>1386</v>
      </c>
      <c r="F28" s="100">
        <f t="shared" si="1"/>
        <v>5.4192700798423483E-3</v>
      </c>
      <c r="G28" s="100">
        <f t="shared" si="2"/>
        <v>0.11954765751211638</v>
      </c>
    </row>
    <row r="29" spans="2:7" x14ac:dyDescent="0.2">
      <c r="B29" s="69" t="str">
        <f>'Mer. Prima Directa'!B29</f>
        <v>Otros</v>
      </c>
      <c r="C29" s="104">
        <f>'Datos Generales'!AT540</f>
        <v>86323</v>
      </c>
      <c r="D29" s="100">
        <f t="shared" si="0"/>
        <v>0.29483610728764992</v>
      </c>
      <c r="E29" s="104">
        <f>SUM('Gen. Número de Siniestros'!AQ20,'Gen. Número de Siniestros'!AQ36:AQ37,'Gen. Número de Siniestros'!AQ41:AQ42,'Gen. Número de Siniestros'!AQ44:AQ48)</f>
        <v>78806</v>
      </c>
      <c r="F29" s="100">
        <f t="shared" si="1"/>
        <v>0.30813203312558163</v>
      </c>
      <c r="G29" s="100">
        <f t="shared" si="2"/>
        <v>-8.7079920762716756E-2</v>
      </c>
    </row>
    <row r="30" spans="2:7" x14ac:dyDescent="0.2">
      <c r="B30" s="99" t="s">
        <v>284</v>
      </c>
      <c r="C30" s="105">
        <f>SUM(C20:C29)</f>
        <v>292783</v>
      </c>
      <c r="D30" s="101">
        <f t="shared" si="0"/>
        <v>1</v>
      </c>
      <c r="E30" s="105">
        <f>SUM(E20:E29)</f>
        <v>255754</v>
      </c>
      <c r="F30" s="101">
        <f t="shared" si="1"/>
        <v>1</v>
      </c>
      <c r="G30" s="101">
        <f t="shared" si="2"/>
        <v>-0.12647250694200141</v>
      </c>
    </row>
    <row r="31" spans="2:7" x14ac:dyDescent="0.2">
      <c r="B31" s="29"/>
      <c r="C31" s="45"/>
      <c r="D31" s="29"/>
      <c r="E31" s="29"/>
      <c r="F31" s="29"/>
      <c r="G31" s="29"/>
    </row>
    <row r="32" spans="2:7" x14ac:dyDescent="0.2">
      <c r="B32" s="29"/>
      <c r="C32" s="45"/>
      <c r="D32" s="29"/>
      <c r="E32" s="29"/>
      <c r="F32" s="29"/>
      <c r="G32" s="29"/>
    </row>
    <row r="33" spans="2:7" x14ac:dyDescent="0.2">
      <c r="B33" s="266" t="s">
        <v>1</v>
      </c>
      <c r="C33" s="268" t="str">
        <f>Índice!H58</f>
        <v>31.03.2020</v>
      </c>
      <c r="D33" s="269"/>
      <c r="E33" s="268" t="str">
        <f>Índice!H57</f>
        <v>31.03.2021</v>
      </c>
      <c r="F33" s="269"/>
      <c r="G33" s="270" t="str">
        <f>CONCATENATE("Variación ",MID(C33,7,4),"/",MID(E33,7,4))</f>
        <v>Variación 2020/2021</v>
      </c>
    </row>
    <row r="34" spans="2:7" x14ac:dyDescent="0.2">
      <c r="B34" s="267"/>
      <c r="C34" s="103" t="s">
        <v>377</v>
      </c>
      <c r="D34" s="103" t="s">
        <v>297</v>
      </c>
      <c r="E34" s="103" t="s">
        <v>377</v>
      </c>
      <c r="F34" s="103" t="s">
        <v>297</v>
      </c>
      <c r="G34" s="271"/>
    </row>
    <row r="35" spans="2:7" x14ac:dyDescent="0.2">
      <c r="B35" s="69" t="str">
        <f>'Mer. Prima Directa'!B35</f>
        <v>Vida</v>
      </c>
      <c r="C35" s="104">
        <f>'Vida Número de Siniestros'!AS72</f>
        <v>223243</v>
      </c>
      <c r="D35" s="100">
        <f>C35/C$46</f>
        <v>5.0841119537198075E-2</v>
      </c>
      <c r="E35" s="104">
        <f>'Vida Número de Siniestros'!AQ72</f>
        <v>17932</v>
      </c>
      <c r="F35" s="100">
        <f>E35/E$46</f>
        <v>3.5179229266482071E-3</v>
      </c>
      <c r="G35" s="100">
        <f>E35/C35-1</f>
        <v>-0.91967497301147183</v>
      </c>
    </row>
    <row r="36" spans="2:7" x14ac:dyDescent="0.2">
      <c r="B36" s="69" t="str">
        <f>'Mer. Prima Directa'!B36</f>
        <v>Salud</v>
      </c>
      <c r="C36" s="104">
        <f>'Vida Número de Siniestros'!AS78</f>
        <v>3950692</v>
      </c>
      <c r="D36" s="100">
        <f t="shared" ref="D36:D45" si="3">C36/C$46</f>
        <v>0.89972632614080683</v>
      </c>
      <c r="E36" s="104">
        <f>'Vida Número de Siniestros'!AQ78</f>
        <v>4887601</v>
      </c>
      <c r="F36" s="100">
        <f t="shared" ref="F36:F45" si="4">E36/E$46</f>
        <v>0.95885587855279419</v>
      </c>
      <c r="G36" s="100">
        <f t="shared" ref="G36:G45" si="5">E36/C36-1</f>
        <v>0.23715060551417322</v>
      </c>
    </row>
    <row r="37" spans="2:7" x14ac:dyDescent="0.2">
      <c r="B37" s="69" t="str">
        <f>'Mer. Prima Directa'!B37</f>
        <v>Accidentes Personales</v>
      </c>
      <c r="C37" s="104">
        <f>'Vida Número de Siniestros'!AS79</f>
        <v>4414</v>
      </c>
      <c r="D37" s="100">
        <f t="shared" si="3"/>
        <v>1.0052395893138523E-3</v>
      </c>
      <c r="E37" s="104">
        <f>'Vida Número de Siniestros'!AQ79</f>
        <v>2668</v>
      </c>
      <c r="F37" s="100">
        <f t="shared" si="4"/>
        <v>5.2341168683344959E-4</v>
      </c>
      <c r="G37" s="100">
        <f t="shared" si="5"/>
        <v>-0.39555958314454009</v>
      </c>
    </row>
    <row r="38" spans="2:7" x14ac:dyDescent="0.2">
      <c r="B38" s="69" t="str">
        <f>'Mer. Prima Directa'!B38</f>
        <v>Desgravamen</v>
      </c>
      <c r="C38" s="104">
        <f>'Vida Número de Siniestros'!AS80</f>
        <v>45504</v>
      </c>
      <c r="D38" s="100">
        <f t="shared" si="3"/>
        <v>1.0363031778916523E-2</v>
      </c>
      <c r="E38" s="104">
        <f>'Vida Número de Siniestros'!AQ80</f>
        <v>16998</v>
      </c>
      <c r="F38" s="100">
        <f t="shared" si="4"/>
        <v>3.3346895999981168E-3</v>
      </c>
      <c r="G38" s="100">
        <f t="shared" si="5"/>
        <v>-0.62645042194092826</v>
      </c>
    </row>
    <row r="39" spans="2:7" x14ac:dyDescent="0.2">
      <c r="B39" s="69" t="str">
        <f>'Mer. Prima Directa'!B39</f>
        <v>Seguros con CUI</v>
      </c>
      <c r="C39" s="104">
        <f>'Vida Número de Siniestros'!AS81</f>
        <v>50882</v>
      </c>
      <c r="D39" s="100">
        <f t="shared" si="3"/>
        <v>1.1587811686331544E-2</v>
      </c>
      <c r="E39" s="104">
        <f>'Vida Número de Siniestros'!AQ81</f>
        <v>41706</v>
      </c>
      <c r="F39" s="100">
        <f t="shared" si="4"/>
        <v>8.1819369606731061E-3</v>
      </c>
      <c r="G39" s="100">
        <f t="shared" si="5"/>
        <v>-0.18033882315946703</v>
      </c>
    </row>
    <row r="40" spans="2:7" x14ac:dyDescent="0.2">
      <c r="B40" s="69" t="str">
        <f>'Mer. Prima Directa'!B40</f>
        <v>Seguros con Ahorro Previsional</v>
      </c>
      <c r="C40" s="104">
        <f>'Vida Número de Siniestros'!AS84</f>
        <v>16382</v>
      </c>
      <c r="D40" s="100">
        <f t="shared" si="3"/>
        <v>3.730818974204696E-3</v>
      </c>
      <c r="E40" s="104">
        <f>'Vida Número de Siniestros'!AQ84</f>
        <v>12018</v>
      </c>
      <c r="F40" s="100">
        <f t="shared" si="4"/>
        <v>2.3577067662535218E-3</v>
      </c>
      <c r="G40" s="100">
        <f t="shared" si="5"/>
        <v>-0.26638994017824447</v>
      </c>
    </row>
    <row r="41" spans="2:7" x14ac:dyDescent="0.2">
      <c r="B41" s="69" t="str">
        <f>'Mer. Prima Directa'!B41</f>
        <v>Rentas Vitalicias Vejez</v>
      </c>
      <c r="C41" s="104">
        <f>'Vida Número de Siniestros'!AS89</f>
        <v>16401</v>
      </c>
      <c r="D41" s="100">
        <f t="shared" si="3"/>
        <v>3.7351460136693456E-3</v>
      </c>
      <c r="E41" s="104">
        <f>'Vida Número de Siniestros'!AQ89</f>
        <v>1615</v>
      </c>
      <c r="F41" s="100">
        <f t="shared" si="4"/>
        <v>3.1683278644528522E-4</v>
      </c>
      <c r="G41" s="100">
        <f t="shared" si="5"/>
        <v>-0.90153039448814098</v>
      </c>
    </row>
    <row r="42" spans="2:7" x14ac:dyDescent="0.2">
      <c r="B42" s="69" t="str">
        <f>'Mer. Prima Directa'!B42</f>
        <v>Rentas Vitalicias Invalidez</v>
      </c>
      <c r="C42" s="104">
        <f>'Vida Número de Siniestros'!AS90</f>
        <v>1936</v>
      </c>
      <c r="D42" s="100">
        <f t="shared" si="3"/>
        <v>4.4090254755587175E-4</v>
      </c>
      <c r="E42" s="104">
        <f>'Vida Número de Siniestros'!AQ90</f>
        <v>441</v>
      </c>
      <c r="F42" s="100">
        <f t="shared" si="4"/>
        <v>8.6515949735214105E-5</v>
      </c>
      <c r="G42" s="100">
        <f t="shared" si="5"/>
        <v>-0.77221074380165289</v>
      </c>
    </row>
    <row r="43" spans="2:7" x14ac:dyDescent="0.2">
      <c r="B43" s="69" t="str">
        <f>'Mer. Prima Directa'!B43</f>
        <v>Rentas Vitalicias Sobrevivencia</v>
      </c>
      <c r="C43" s="104">
        <f>'Vida Número de Siniestros'!AS91</f>
        <v>540</v>
      </c>
      <c r="D43" s="100">
        <f t="shared" si="3"/>
        <v>1.2297901636372456E-4</v>
      </c>
      <c r="E43" s="104">
        <f>'Vida Número de Siniestros'!AQ91</f>
        <v>165</v>
      </c>
      <c r="F43" s="100">
        <f t="shared" si="4"/>
        <v>3.2369913166236571E-5</v>
      </c>
      <c r="G43" s="100">
        <f t="shared" si="5"/>
        <v>-0.69444444444444442</v>
      </c>
    </row>
    <row r="44" spans="2:7" x14ac:dyDescent="0.2">
      <c r="B44" s="69" t="str">
        <f>'Mer. Prima Directa'!B44</f>
        <v>Seguro de AFP + Inv. y Sobr.</v>
      </c>
      <c r="C44" s="104">
        <f>'Vida Número de Siniestros'!AS92</f>
        <v>62336</v>
      </c>
      <c r="D44" s="100">
        <f t="shared" si="3"/>
        <v>1.4196333266757656E-2</v>
      </c>
      <c r="E44" s="104">
        <f>'Vida Número de Siniestros'!AQ92</f>
        <v>106667</v>
      </c>
      <c r="F44" s="100">
        <f t="shared" si="4"/>
        <v>2.0926069864866403E-2</v>
      </c>
      <c r="G44" s="100">
        <f t="shared" si="5"/>
        <v>0.71116208932238201</v>
      </c>
    </row>
    <row r="45" spans="2:7" x14ac:dyDescent="0.2">
      <c r="B45" s="69" t="str">
        <f>'Mer. Prima Directa'!B45</f>
        <v>Otros</v>
      </c>
      <c r="C45" s="104">
        <f>SUM('Vida Número de Siniestros'!AS82:AS83,'Vida Número de Siniestros'!AS85,'Vida Número de Siniestros'!AS86,'Vida Número de Siniestros'!AS87)</f>
        <v>18663</v>
      </c>
      <c r="D45" s="100">
        <f t="shared" si="3"/>
        <v>4.250291448881836E-3</v>
      </c>
      <c r="E45" s="104">
        <f>SUM('Vida Número de Siniestros'!AQ82:AQ83,'Vida Número de Siniestros'!AQ85,'Vida Número de Siniestros'!AQ86,'Vida Número de Siniestros'!AQ87)</f>
        <v>9515</v>
      </c>
      <c r="F45" s="100">
        <f t="shared" si="4"/>
        <v>1.866664992586309E-3</v>
      </c>
      <c r="G45" s="100">
        <f t="shared" si="5"/>
        <v>-0.49016771151476179</v>
      </c>
    </row>
    <row r="46" spans="2:7" x14ac:dyDescent="0.2">
      <c r="B46" s="99" t="s">
        <v>284</v>
      </c>
      <c r="C46" s="105">
        <f>SUM(C35:C45)</f>
        <v>4390993</v>
      </c>
      <c r="D46" s="101">
        <f>C46/C$46</f>
        <v>1</v>
      </c>
      <c r="E46" s="105">
        <f>SUM(E35:E45)</f>
        <v>5097326</v>
      </c>
      <c r="F46" s="101">
        <f>E46/E$46</f>
        <v>1</v>
      </c>
      <c r="G46" s="101">
        <f>E46/C46-1</f>
        <v>0.16085951400970133</v>
      </c>
    </row>
    <row r="47" spans="2:7" x14ac:dyDescent="0.2">
      <c r="B47" s="29"/>
      <c r="C47" s="106"/>
      <c r="D47" s="39"/>
      <c r="E47" s="39"/>
      <c r="F47" s="39"/>
      <c r="G47" s="39"/>
    </row>
    <row r="48" spans="2:7" x14ac:dyDescent="0.2">
      <c r="B48" s="69" t="s">
        <v>388</v>
      </c>
      <c r="C48" s="104">
        <f>SUM(C41:C43)</f>
        <v>18877</v>
      </c>
      <c r="D48" s="100">
        <f>C48/C46</f>
        <v>4.2990275775889415E-3</v>
      </c>
      <c r="E48" s="104">
        <f>SUM(E41:E43)</f>
        <v>2221</v>
      </c>
      <c r="F48" s="100">
        <f>E48/E46</f>
        <v>4.3571864934673592E-4</v>
      </c>
      <c r="G48" s="100">
        <f>E48/C48-1</f>
        <v>-0.882343592731896</v>
      </c>
    </row>
    <row r="49" spans="3:3" x14ac:dyDescent="0.2">
      <c r="C49" s="220"/>
    </row>
  </sheetData>
  <sheetProtection password="83B5" sheet="1" objects="1" scenarios="1"/>
  <mergeCells count="12">
    <mergeCell ref="B33:B34"/>
    <mergeCell ref="C33:D33"/>
    <mergeCell ref="E33:F33"/>
    <mergeCell ref="G33:G34"/>
    <mergeCell ref="B11:B12"/>
    <mergeCell ref="C11:D11"/>
    <mergeCell ref="E11:F11"/>
    <mergeCell ref="G11:G12"/>
    <mergeCell ref="B18:B19"/>
    <mergeCell ref="C18:D18"/>
    <mergeCell ref="E18:F18"/>
    <mergeCell ref="G18:G19"/>
  </mergeCells>
  <conditionalFormatting sqref="A1:XFD1048576">
    <cfRule type="cellIs" dxfId="114" priority="26" operator="lessThan">
      <formula>0</formula>
    </cfRule>
  </conditionalFormatting>
  <conditionalFormatting sqref="E20:E29">
    <cfRule type="cellIs" dxfId="113" priority="25" operator="lessThan">
      <formula>0</formula>
    </cfRule>
  </conditionalFormatting>
  <conditionalFormatting sqref="E20:E29">
    <cfRule type="cellIs" dxfId="112" priority="24" operator="lessThan">
      <formula>0</formula>
    </cfRule>
  </conditionalFormatting>
  <conditionalFormatting sqref="E20:E29">
    <cfRule type="cellIs" dxfId="111" priority="23" operator="lessThan">
      <formula>0</formula>
    </cfRule>
  </conditionalFormatting>
  <conditionalFormatting sqref="C20:C29">
    <cfRule type="cellIs" dxfId="110" priority="22" operator="lessThan">
      <formula>0</formula>
    </cfRule>
  </conditionalFormatting>
  <conditionalFormatting sqref="C20:C29">
    <cfRule type="cellIs" dxfId="109" priority="21" operator="lessThan">
      <formula>0</formula>
    </cfRule>
  </conditionalFormatting>
  <conditionalFormatting sqref="C20:C29">
    <cfRule type="cellIs" dxfId="108" priority="20" operator="lessThan">
      <formula>0</formula>
    </cfRule>
  </conditionalFormatting>
  <conditionalFormatting sqref="C35:C45">
    <cfRule type="cellIs" dxfId="107" priority="19" operator="lessThan">
      <formula>0</formula>
    </cfRule>
  </conditionalFormatting>
  <conditionalFormatting sqref="C35:C45">
    <cfRule type="cellIs" dxfId="106" priority="18" operator="lessThan">
      <formula>0</formula>
    </cfRule>
  </conditionalFormatting>
  <conditionalFormatting sqref="C35:C45">
    <cfRule type="cellIs" dxfId="105" priority="17" operator="lessThan">
      <formula>0</formula>
    </cfRule>
  </conditionalFormatting>
  <conditionalFormatting sqref="E35:E45">
    <cfRule type="cellIs" dxfId="104" priority="16" operator="lessThan">
      <formula>0</formula>
    </cfRule>
  </conditionalFormatting>
  <conditionalFormatting sqref="E35:E45">
    <cfRule type="cellIs" dxfId="103" priority="15" operator="lessThan">
      <formula>0</formula>
    </cfRule>
  </conditionalFormatting>
  <conditionalFormatting sqref="E35:E45">
    <cfRule type="cellIs" dxfId="102" priority="14" operator="lessThan">
      <formula>0</formula>
    </cfRule>
  </conditionalFormatting>
  <conditionalFormatting sqref="C20:C29">
    <cfRule type="cellIs" dxfId="101" priority="13" operator="lessThan">
      <formula>0</formula>
    </cfRule>
  </conditionalFormatting>
  <conditionalFormatting sqref="C20:C29">
    <cfRule type="cellIs" dxfId="100" priority="12" operator="lessThan">
      <formula>0</formula>
    </cfRule>
  </conditionalFormatting>
  <conditionalFormatting sqref="C20:C29">
    <cfRule type="cellIs" dxfId="99" priority="11" operator="lessThan">
      <formula>0</formula>
    </cfRule>
  </conditionalFormatting>
  <conditionalFormatting sqref="C20:C29">
    <cfRule type="cellIs" dxfId="98" priority="10" operator="lessThan">
      <formula>0</formula>
    </cfRule>
  </conditionalFormatting>
  <conditionalFormatting sqref="C35:C45">
    <cfRule type="cellIs" dxfId="97" priority="9" operator="lessThan">
      <formula>0</formula>
    </cfRule>
  </conditionalFormatting>
  <conditionalFormatting sqref="C35:C45">
    <cfRule type="cellIs" dxfId="96" priority="8" operator="lessThan">
      <formula>0</formula>
    </cfRule>
  </conditionalFormatting>
  <conditionalFormatting sqref="C35:C45">
    <cfRule type="cellIs" dxfId="95" priority="7" operator="lessThan">
      <formula>0</formula>
    </cfRule>
  </conditionalFormatting>
  <conditionalFormatting sqref="C35:C45">
    <cfRule type="cellIs" dxfId="94" priority="6" operator="lessThan">
      <formula>0</formula>
    </cfRule>
  </conditionalFormatting>
  <conditionalFormatting sqref="C35:C45">
    <cfRule type="cellIs" dxfId="93" priority="5" operator="lessThan">
      <formula>0</formula>
    </cfRule>
  </conditionalFormatting>
  <conditionalFormatting sqref="E35:E45">
    <cfRule type="cellIs" dxfId="92" priority="4" operator="lessThan">
      <formula>0</formula>
    </cfRule>
  </conditionalFormatting>
  <conditionalFormatting sqref="E35:E45">
    <cfRule type="cellIs" dxfId="91" priority="3" operator="lessThan">
      <formula>0</formula>
    </cfRule>
  </conditionalFormatting>
  <conditionalFormatting sqref="E35:E45">
    <cfRule type="cellIs" dxfId="90" priority="2" operator="lessThan">
      <formula>0</formula>
    </cfRule>
  </conditionalFormatting>
  <conditionalFormatting sqref="E35:E45">
    <cfRule type="cellIs" dxfId="89" priority="1" operator="lessThan">
      <formula>0</formula>
    </cfRule>
  </conditionalFormatting>
  <hyperlinks>
    <hyperlink ref="C2" location="Índice!A1" display="Volver al Índice" xr:uid="{00000000-0004-0000-0600-000000000000}"/>
  </hyperlinks>
  <pageMargins left="0.7" right="0.7" top="0.75" bottom="0.75" header="0.3" footer="0.3"/>
  <pageSetup orientation="portrait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>
    <pageSetUpPr fitToPage="1"/>
  </sheetPr>
  <dimension ref="A2:AQ161"/>
  <sheetViews>
    <sheetView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8" width="11.42578125" style="219"/>
    <col min="19" max="19" width="11.42578125" style="219" customWidth="1"/>
    <col min="20" max="20" width="0" style="219" hidden="1" customWidth="1"/>
    <col min="21" max="30" width="11.42578125" style="219"/>
    <col min="31" max="36" width="11.42578125" style="219" customWidth="1"/>
    <col min="37" max="42" width="11.42578125" style="219" hidden="1" customWidth="1"/>
    <col min="43" max="16384" width="11.42578125" style="219"/>
  </cols>
  <sheetData>
    <row r="2" spans="2:43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3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3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3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3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3" ht="15.75" x14ac:dyDescent="0.25">
      <c r="B8" s="28" t="s">
        <v>91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3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2:43" x14ac:dyDescent="0.2">
      <c r="B10" s="29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2:43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</row>
    <row r="12" spans="2:43" x14ac:dyDescent="0.2">
      <c r="B12" s="32" t="str">
        <f>'Datos Generales'!B8</f>
        <v xml:space="preserve">5.10.00.00  Total Activo </v>
      </c>
      <c r="C12" s="33">
        <f>Índice!$G$52*'Datos Generales'!C8</f>
        <v>404587.99303413503</v>
      </c>
      <c r="D12" s="33">
        <f>Índice!$G$52*'Datos Generales'!D8</f>
        <v>1915645.7084032297</v>
      </c>
      <c r="E12" s="33">
        <f>Índice!$G$52*'Datos Generales'!E8</f>
        <v>22725751.179546569</v>
      </c>
      <c r="F12" s="33">
        <f>Índice!$G$52*'Datos Generales'!F8</f>
        <v>12319420.937806284</v>
      </c>
      <c r="G12" s="33">
        <f>Índice!$G$52*'Datos Generales'!G8</f>
        <v>506460.33290956181</v>
      </c>
      <c r="H12" s="33">
        <f>Índice!$G$52*'Datos Generales'!H8</f>
        <v>8847472.4585359916</v>
      </c>
      <c r="I12" s="33">
        <f>Índice!$G$52*'Datos Generales'!I8</f>
        <v>16859175.356704611</v>
      </c>
      <c r="J12" s="33">
        <f>Índice!$G$52*'Datos Generales'!J8</f>
        <v>1100693.5927717756</v>
      </c>
      <c r="K12" s="33">
        <f>Índice!$G$52*'Datos Generales'!K8</f>
        <v>4054993.558377902</v>
      </c>
      <c r="L12" s="33">
        <f>Índice!$G$52*'Datos Generales'!L8</f>
        <v>815220.02043220622</v>
      </c>
      <c r="M12" s="33">
        <f>Índice!$G$52*'Datos Generales'!M8</f>
        <v>3643627.0465800553</v>
      </c>
      <c r="N12" s="33">
        <f>Índice!$G$52*'Datos Generales'!N8</f>
        <v>3630304.8127268902</v>
      </c>
      <c r="O12" s="33">
        <f>Índice!$G$52*'Datos Generales'!O8</f>
        <v>2436559.7689657039</v>
      </c>
      <c r="P12" s="33">
        <f>Índice!$G$52*'Datos Generales'!P8</f>
        <v>806227.36629679368</v>
      </c>
      <c r="Q12" s="33">
        <f>Índice!$G$52*'Datos Generales'!Q8</f>
        <v>15862464.139028816</v>
      </c>
      <c r="R12" s="33">
        <f>Índice!$G$52*'Datos Generales'!R8</f>
        <v>118575.20912733796</v>
      </c>
      <c r="S12" s="33">
        <f>Índice!$G$52*'Datos Generales'!S8</f>
        <v>16516469.426363943</v>
      </c>
      <c r="T12" s="33">
        <f>Índice!$G$52*'Datos Generales'!T8</f>
        <v>0</v>
      </c>
      <c r="U12" s="33">
        <f>Índice!$G$52*'Datos Generales'!U8</f>
        <v>15394125.417548768</v>
      </c>
      <c r="V12" s="33">
        <f>Índice!$G$52*'Datos Generales'!V8</f>
        <v>460067.89643191634</v>
      </c>
      <c r="W12" s="33">
        <f>Índice!$G$52*'Datos Generales'!W8</f>
        <v>3039719.2765924009</v>
      </c>
      <c r="X12" s="33">
        <f>Índice!$G$52*'Datos Generales'!X8</f>
        <v>444922.00483283255</v>
      </c>
      <c r="Y12" s="33">
        <f>Índice!$G$52*'Datos Generales'!Y8</f>
        <v>1335176.3596041065</v>
      </c>
      <c r="Z12" s="33">
        <f>Índice!$G$52*'Datos Generales'!Z8</f>
        <v>4724366.9877328519</v>
      </c>
      <c r="AA12" s="33">
        <f>Índice!$G$52*'Datos Generales'!AA8</f>
        <v>3094407.2023696736</v>
      </c>
      <c r="AB12" s="33">
        <f>Índice!$G$52*'Datos Generales'!AB8</f>
        <v>241386.57999365195</v>
      </c>
      <c r="AC12" s="33">
        <f>Índice!$G$52*'Datos Generales'!AC8</f>
        <v>671451.28197975364</v>
      </c>
      <c r="AD12" s="33">
        <f>Índice!$G$52*'Datos Generales'!AD8</f>
        <v>20791013.061167005</v>
      </c>
      <c r="AE12" s="33">
        <f>Índice!$G$52*'Datos Generales'!AE8</f>
        <v>1858508.9456389693</v>
      </c>
      <c r="AF12" s="33">
        <f>Índice!$G$52*'Datos Generales'!AF8</f>
        <v>383102.50428902829</v>
      </c>
      <c r="AG12" s="33">
        <f>Índice!$G$52*'Datos Generales'!AG8</f>
        <v>24815597.162352353</v>
      </c>
      <c r="AH12" s="33">
        <f>Índice!$G$52*'Datos Generales'!AH8</f>
        <v>3485286.9745196174</v>
      </c>
      <c r="AI12" s="33">
        <f>Índice!$G$52*'Datos Generales'!AI8</f>
        <v>1727777.6284692823</v>
      </c>
      <c r="AJ12" s="33">
        <f>Índice!$G$52*'Datos Generales'!AJ8</f>
        <v>6677102.7635188168</v>
      </c>
      <c r="AK12" s="33">
        <f>Índice!$G$52*'Datos Generales'!AK8</f>
        <v>0</v>
      </c>
      <c r="AL12" s="33">
        <f>Índice!$G$52*'Datos Generales'!AL8</f>
        <v>0</v>
      </c>
      <c r="AM12" s="33">
        <f>Índice!$G$52*'Datos Generales'!AM8</f>
        <v>0</v>
      </c>
      <c r="AN12" s="33">
        <f>Índice!$G$52*'Datos Generales'!AN8</f>
        <v>0</v>
      </c>
      <c r="AO12" s="33">
        <f>Índice!$G$52*'Datos Generales'!AO8</f>
        <v>0</v>
      </c>
      <c r="AP12" s="33">
        <f>Índice!$G$52*'Datos Generales'!AP8</f>
        <v>0</v>
      </c>
      <c r="AQ12" s="33">
        <f>Índice!$G$52*'Datos Generales'!AQ8</f>
        <v>201707660.95465285</v>
      </c>
    </row>
    <row r="13" spans="2:43" x14ac:dyDescent="0.2">
      <c r="B13" s="34" t="str">
        <f>'Datos Generales'!B9</f>
        <v xml:space="preserve">5.11.00.00  Total Inversiones Financieras </v>
      </c>
      <c r="C13" s="33">
        <f>Índice!$G$52*'Datos Generales'!C9</f>
        <v>242995.94791862636</v>
      </c>
      <c r="D13" s="33">
        <f>Índice!$G$52*'Datos Generales'!D9</f>
        <v>478480.38953868329</v>
      </c>
      <c r="E13" s="33">
        <f>Índice!$G$52*'Datos Generales'!E9</f>
        <v>8810287.8505257908</v>
      </c>
      <c r="F13" s="33">
        <f>Índice!$G$52*'Datos Generales'!F9</f>
        <v>10523505.33785432</v>
      </c>
      <c r="G13" s="33">
        <f>Índice!$G$52*'Datos Generales'!G9</f>
        <v>147025.81445610904</v>
      </c>
      <c r="H13" s="33">
        <f>Índice!$G$52*'Datos Generales'!H9</f>
        <v>3071461.2157196673</v>
      </c>
      <c r="I13" s="33">
        <f>Índice!$G$52*'Datos Generales'!I9</f>
        <v>4871276.1828039484</v>
      </c>
      <c r="J13" s="33">
        <f>Índice!$G$52*'Datos Generales'!J9</f>
        <v>454828.5970599532</v>
      </c>
      <c r="K13" s="33">
        <f>Índice!$G$52*'Datos Generales'!K9</f>
        <v>1408463.7845439853</v>
      </c>
      <c r="L13" s="33">
        <f>Índice!$G$52*'Datos Generales'!L9</f>
        <v>163097.89122350677</v>
      </c>
      <c r="M13" s="33">
        <f>Índice!$G$52*'Datos Generales'!M9</f>
        <v>2112963.4625479295</v>
      </c>
      <c r="N13" s="33">
        <f>Índice!$G$52*'Datos Generales'!N9</f>
        <v>495002.17215511471</v>
      </c>
      <c r="O13" s="33">
        <f>Índice!$G$52*'Datos Generales'!O9</f>
        <v>202396.48073449804</v>
      </c>
      <c r="P13" s="33">
        <f>Índice!$G$52*'Datos Generales'!P9</f>
        <v>362247.22969426197</v>
      </c>
      <c r="Q13" s="33">
        <f>Índice!$G$52*'Datos Generales'!Q9</f>
        <v>5837148.0028590122</v>
      </c>
      <c r="R13" s="33">
        <f>Índice!$G$52*'Datos Generales'!R9</f>
        <v>112475.31448621643</v>
      </c>
      <c r="S13" s="33">
        <f>Índice!$G$52*'Datos Generales'!S9</f>
        <v>7112781.2872834187</v>
      </c>
      <c r="T13" s="33">
        <f>Índice!$G$52*'Datos Generales'!T9</f>
        <v>0</v>
      </c>
      <c r="U13" s="33">
        <f>Índice!$G$52*'Datos Generales'!U9</f>
        <v>3522234.4314992093</v>
      </c>
      <c r="V13" s="33">
        <f>Índice!$G$52*'Datos Generales'!V9</f>
        <v>330620.27700846107</v>
      </c>
      <c r="W13" s="33">
        <f>Índice!$G$52*'Datos Generales'!W9</f>
        <v>731250.38909982971</v>
      </c>
      <c r="X13" s="33">
        <f>Índice!$G$52*'Datos Generales'!X9</f>
        <v>132699.18424263908</v>
      </c>
      <c r="Y13" s="33">
        <f>Índice!$G$52*'Datos Generales'!Y9</f>
        <v>414445.01862065942</v>
      </c>
      <c r="Z13" s="33">
        <f>Índice!$G$52*'Datos Generales'!Z9</f>
        <v>835337.47670078732</v>
      </c>
      <c r="AA13" s="33">
        <f>Índice!$G$52*'Datos Generales'!AA9</f>
        <v>688583.37724704097</v>
      </c>
      <c r="AB13" s="33">
        <f>Índice!$G$52*'Datos Generales'!AB9</f>
        <v>203059.18365750098</v>
      </c>
      <c r="AC13" s="33">
        <f>Índice!$G$52*'Datos Generales'!AC9</f>
        <v>123966.13411161238</v>
      </c>
      <c r="AD13" s="33">
        <f>Índice!$G$52*'Datos Generales'!AD9</f>
        <v>2171994.3377682492</v>
      </c>
      <c r="AE13" s="33">
        <f>Índice!$G$52*'Datos Generales'!AE9</f>
        <v>362669.07344401744</v>
      </c>
      <c r="AF13" s="33">
        <f>Índice!$G$52*'Datos Generales'!AF9</f>
        <v>158710.44406879184</v>
      </c>
      <c r="AG13" s="33">
        <f>Índice!$G$52*'Datos Generales'!AG9</f>
        <v>5605176.3289864156</v>
      </c>
      <c r="AH13" s="33">
        <f>Índice!$G$52*'Datos Generales'!AH9</f>
        <v>393988.89666427055</v>
      </c>
      <c r="AI13" s="33">
        <f>Índice!$G$52*'Datos Generales'!AI9</f>
        <v>816514.94466532662</v>
      </c>
      <c r="AJ13" s="33">
        <f>Índice!$G$52*'Datos Generales'!AJ9</f>
        <v>2727904.7939480394</v>
      </c>
      <c r="AK13" s="33">
        <f>Índice!$G$52*'Datos Generales'!AK9</f>
        <v>0</v>
      </c>
      <c r="AL13" s="33">
        <f>Índice!$G$52*'Datos Generales'!AL9</f>
        <v>0</v>
      </c>
      <c r="AM13" s="33">
        <f>Índice!$G$52*'Datos Generales'!AM9</f>
        <v>0</v>
      </c>
      <c r="AN13" s="33">
        <f>Índice!$G$52*'Datos Generales'!AN9</f>
        <v>0</v>
      </c>
      <c r="AO13" s="33">
        <f>Índice!$G$52*'Datos Generales'!AO9</f>
        <v>0</v>
      </c>
      <c r="AP13" s="33">
        <f>Índice!$G$52*'Datos Generales'!AP9</f>
        <v>0</v>
      </c>
      <c r="AQ13" s="33">
        <f>Índice!$G$52*'Datos Generales'!AQ9</f>
        <v>65625591.253137894</v>
      </c>
    </row>
    <row r="14" spans="2:43" x14ac:dyDescent="0.2">
      <c r="B14" s="35" t="str">
        <f>'Datos Generales'!B10</f>
        <v>5.11.10.00  Efectivo Y Efectivo Equivalente</v>
      </c>
      <c r="C14" s="36">
        <f>Índice!$G$52*'Datos Generales'!C10</f>
        <v>225027.98967299287</v>
      </c>
      <c r="D14" s="36">
        <f>Índice!$G$52*'Datos Generales'!D10</f>
        <v>98946.139058070548</v>
      </c>
      <c r="E14" s="36">
        <f>Índice!$G$52*'Datos Generales'!E10</f>
        <v>4148059.8079182114</v>
      </c>
      <c r="F14" s="36">
        <f>Índice!$G$52*'Datos Generales'!F10</f>
        <v>384473.08823984675</v>
      </c>
      <c r="G14" s="36">
        <f>Índice!$G$52*'Datos Generales'!G10</f>
        <v>29695.180469178704</v>
      </c>
      <c r="H14" s="36">
        <f>Índice!$G$52*'Datos Generales'!H10</f>
        <v>449717.8579726938</v>
      </c>
      <c r="I14" s="36">
        <f>Índice!$G$52*'Datos Generales'!I10</f>
        <v>1992547.7899639972</v>
      </c>
      <c r="J14" s="36">
        <f>Índice!$G$52*'Datos Generales'!J10</f>
        <v>24153.446344366705</v>
      </c>
      <c r="K14" s="36">
        <f>Índice!$G$52*'Datos Generales'!K10</f>
        <v>91729.617207414791</v>
      </c>
      <c r="L14" s="36">
        <f>Índice!$G$52*'Datos Generales'!L10</f>
        <v>35987.456271983079</v>
      </c>
      <c r="M14" s="36">
        <f>Índice!$G$52*'Datos Generales'!M10</f>
        <v>384869.21312873007</v>
      </c>
      <c r="N14" s="36">
        <f>Índice!$G$52*'Datos Generales'!N10</f>
        <v>426090.49160786089</v>
      </c>
      <c r="O14" s="36">
        <f>Índice!$G$52*'Datos Generales'!O10</f>
        <v>34740.091519681904</v>
      </c>
      <c r="P14" s="36">
        <f>Índice!$G$52*'Datos Generales'!P10</f>
        <v>39098.383828143582</v>
      </c>
      <c r="Q14" s="36">
        <f>Índice!$G$52*'Datos Generales'!Q10</f>
        <v>440107.98519600596</v>
      </c>
      <c r="R14" s="36">
        <f>Índice!$G$52*'Datos Generales'!R10</f>
        <v>1293.0531519722726</v>
      </c>
      <c r="S14" s="36">
        <f>Índice!$G$52*'Datos Generales'!S10</f>
        <v>1260317.1244408444</v>
      </c>
      <c r="T14" s="36">
        <f>Índice!$G$52*'Datos Generales'!T10</f>
        <v>0</v>
      </c>
      <c r="U14" s="36">
        <f>Índice!$G$52*'Datos Generales'!U10</f>
        <v>442163.58896497579</v>
      </c>
      <c r="V14" s="36">
        <f>Índice!$G$52*'Datos Generales'!V10</f>
        <v>181713.41364467217</v>
      </c>
      <c r="W14" s="36">
        <f>Índice!$G$52*'Datos Generales'!W10</f>
        <v>333850.61356152815</v>
      </c>
      <c r="X14" s="36">
        <f>Índice!$G$52*'Datos Generales'!X10</f>
        <v>5634.0974942141074</v>
      </c>
      <c r="Y14" s="36">
        <f>Índice!$G$52*'Datos Generales'!Y10</f>
        <v>204147.74464981357</v>
      </c>
      <c r="Z14" s="36">
        <f>Índice!$G$52*'Datos Generales'!Z10</f>
        <v>728039.85198727529</v>
      </c>
      <c r="AA14" s="36">
        <f>Índice!$G$52*'Datos Generales'!AA10</f>
        <v>62327.584124658912</v>
      </c>
      <c r="AB14" s="36">
        <f>Índice!$G$52*'Datos Generales'!AB10</f>
        <v>6159.8712968327363</v>
      </c>
      <c r="AC14" s="36">
        <f>Índice!$G$52*'Datos Generales'!AC10</f>
        <v>15100.475356670593</v>
      </c>
      <c r="AD14" s="36">
        <f>Índice!$G$52*'Datos Generales'!AD10</f>
        <v>256820.95828611689</v>
      </c>
      <c r="AE14" s="36">
        <f>Índice!$G$52*'Datos Generales'!AE10</f>
        <v>309882.2681721953</v>
      </c>
      <c r="AF14" s="36">
        <f>Índice!$G$52*'Datos Generales'!AF10</f>
        <v>21767.885919842203</v>
      </c>
      <c r="AG14" s="36">
        <f>Índice!$G$52*'Datos Generales'!AG10</f>
        <v>614429.91389284562</v>
      </c>
      <c r="AH14" s="36">
        <f>Índice!$G$52*'Datos Generales'!AH10</f>
        <v>393988.89666427055</v>
      </c>
      <c r="AI14" s="36">
        <f>Índice!$G$52*'Datos Generales'!AI10</f>
        <v>350914.90765193949</v>
      </c>
      <c r="AJ14" s="36">
        <f>Índice!$G$52*'Datos Generales'!AJ10</f>
        <v>30671.544631919216</v>
      </c>
      <c r="AK14" s="36">
        <f>Índice!$G$52*'Datos Generales'!AK10</f>
        <v>0</v>
      </c>
      <c r="AL14" s="36">
        <f>Índice!$G$52*'Datos Generales'!AL10</f>
        <v>0</v>
      </c>
      <c r="AM14" s="36">
        <f>Índice!$G$52*'Datos Generales'!AM10</f>
        <v>0</v>
      </c>
      <c r="AN14" s="36">
        <f>Índice!$G$52*'Datos Generales'!AN10</f>
        <v>0</v>
      </c>
      <c r="AO14" s="36">
        <f>Índice!$G$52*'Datos Generales'!AO10</f>
        <v>0</v>
      </c>
      <c r="AP14" s="36">
        <f>Índice!$G$52*'Datos Generales'!AP10</f>
        <v>0</v>
      </c>
      <c r="AQ14" s="36">
        <f>Índice!$G$52*'Datos Generales'!AQ10</f>
        <v>14024468.332291765</v>
      </c>
    </row>
    <row r="15" spans="2:43" x14ac:dyDescent="0.2">
      <c r="B15" s="35" t="str">
        <f>'Datos Generales'!B11</f>
        <v>5.11.20.00  Activos Financieros A Valor Razonable</v>
      </c>
      <c r="C15" s="36">
        <f>Índice!$G$52*'Datos Generales'!C11</f>
        <v>0</v>
      </c>
      <c r="D15" s="36">
        <f>Índice!$G$52*'Datos Generales'!D11</f>
        <v>335383.53931668797</v>
      </c>
      <c r="E15" s="36">
        <f>Índice!$G$52*'Datos Generales'!E11</f>
        <v>4662228.0426075794</v>
      </c>
      <c r="F15" s="36">
        <f>Índice!$G$52*'Datos Generales'!F11</f>
        <v>10135326.454331843</v>
      </c>
      <c r="G15" s="36">
        <f>Índice!$G$52*'Datos Generales'!G11</f>
        <v>117166.8293373277</v>
      </c>
      <c r="H15" s="36">
        <f>Índice!$G$52*'Datos Generales'!H11</f>
        <v>2422402.1484093941</v>
      </c>
      <c r="I15" s="36">
        <f>Índice!$G$52*'Datos Generales'!I11</f>
        <v>2878728.392839951</v>
      </c>
      <c r="J15" s="36">
        <f>Índice!$G$52*'Datos Generales'!J11</f>
        <v>430675.1507155865</v>
      </c>
      <c r="K15" s="36">
        <f>Índice!$G$52*'Datos Generales'!K11</f>
        <v>1316734.1673365706</v>
      </c>
      <c r="L15" s="36">
        <f>Índice!$G$52*'Datos Generales'!L11</f>
        <v>127110.4349515237</v>
      </c>
      <c r="M15" s="36">
        <f>Índice!$G$52*'Datos Generales'!M11</f>
        <v>33688.714012730838</v>
      </c>
      <c r="N15" s="36">
        <f>Índice!$G$52*'Datos Generales'!N11</f>
        <v>0</v>
      </c>
      <c r="O15" s="36">
        <f>Índice!$G$52*'Datos Generales'!O11</f>
        <v>167656.38921481612</v>
      </c>
      <c r="P15" s="36">
        <f>Índice!$G$52*'Datos Generales'!P11</f>
        <v>323148.84586611838</v>
      </c>
      <c r="Q15" s="36">
        <f>Índice!$G$52*'Datos Generales'!Q11</f>
        <v>5397040.0176630067</v>
      </c>
      <c r="R15" s="36">
        <f>Índice!$G$52*'Datos Generales'!R11</f>
        <v>111182.26133424416</v>
      </c>
      <c r="S15" s="36">
        <f>Índice!$G$52*'Datos Generales'!S11</f>
        <v>5852464.1628425745</v>
      </c>
      <c r="T15" s="36">
        <f>Índice!$G$52*'Datos Generales'!T11</f>
        <v>0</v>
      </c>
      <c r="U15" s="36">
        <f>Índice!$G$52*'Datos Generales'!U11</f>
        <v>3080070.8425342334</v>
      </c>
      <c r="V15" s="36">
        <f>Índice!$G$52*'Datos Generales'!V11</f>
        <v>148906.86336378887</v>
      </c>
      <c r="W15" s="36">
        <f>Índice!$G$52*'Datos Generales'!W11</f>
        <v>397399.77553830156</v>
      </c>
      <c r="X15" s="36">
        <f>Índice!$G$52*'Datos Generales'!X11</f>
        <v>127065.08674842499</v>
      </c>
      <c r="Y15" s="36">
        <f>Índice!$G$52*'Datos Generales'!Y11</f>
        <v>210297.27397084585</v>
      </c>
      <c r="Z15" s="36">
        <f>Índice!$G$52*'Datos Generales'!Z11</f>
        <v>107297.62471351196</v>
      </c>
      <c r="AA15" s="36">
        <f>Índice!$G$52*'Datos Generales'!AA11</f>
        <v>626255.79312238202</v>
      </c>
      <c r="AB15" s="36">
        <f>Índice!$G$52*'Datos Generales'!AB11</f>
        <v>196899.31236066826</v>
      </c>
      <c r="AC15" s="36">
        <f>Índice!$G$52*'Datos Generales'!AC11</f>
        <v>108865.65875494179</v>
      </c>
      <c r="AD15" s="36">
        <f>Índice!$G$52*'Datos Generales'!AD11</f>
        <v>1915173.3794821326</v>
      </c>
      <c r="AE15" s="36">
        <f>Índice!$G$52*'Datos Generales'!AE11</f>
        <v>52786.805271822166</v>
      </c>
      <c r="AF15" s="36">
        <f>Índice!$G$52*'Datos Generales'!AF11</f>
        <v>136942.55814894964</v>
      </c>
      <c r="AG15" s="36">
        <f>Índice!$G$52*'Datos Generales'!AG11</f>
        <v>4206807.0272364784</v>
      </c>
      <c r="AH15" s="36">
        <f>Índice!$G$52*'Datos Generales'!AH11</f>
        <v>0</v>
      </c>
      <c r="AI15" s="36">
        <f>Índice!$G$52*'Datos Generales'!AI11</f>
        <v>465600.03701338713</v>
      </c>
      <c r="AJ15" s="36">
        <f>Índice!$G$52*'Datos Generales'!AJ11</f>
        <v>2476856.3931610966</v>
      </c>
      <c r="AK15" s="36">
        <f>Índice!$G$52*'Datos Generales'!AK11</f>
        <v>0</v>
      </c>
      <c r="AL15" s="36">
        <f>Índice!$G$52*'Datos Generales'!AL11</f>
        <v>0</v>
      </c>
      <c r="AM15" s="36">
        <f>Índice!$G$52*'Datos Generales'!AM11</f>
        <v>0</v>
      </c>
      <c r="AN15" s="36">
        <f>Índice!$G$52*'Datos Generales'!AN11</f>
        <v>0</v>
      </c>
      <c r="AO15" s="36">
        <f>Índice!$G$52*'Datos Generales'!AO11</f>
        <v>0</v>
      </c>
      <c r="AP15" s="36">
        <f>Índice!$G$52*'Datos Generales'!AP11</f>
        <v>0</v>
      </c>
      <c r="AQ15" s="36">
        <f>Índice!$G$52*'Datos Generales'!AQ11</f>
        <v>48568159.982200921</v>
      </c>
    </row>
    <row r="16" spans="2:43" x14ac:dyDescent="0.2">
      <c r="B16" s="35" t="str">
        <f>'Datos Generales'!B12</f>
        <v>5.11.30.00  Activos Financieros A Costo Amortizado</v>
      </c>
      <c r="C16" s="36">
        <f>Índice!$G$52*'Datos Generales'!C12</f>
        <v>17967.958245633494</v>
      </c>
      <c r="D16" s="36">
        <f>Índice!$G$52*'Datos Generales'!D12</f>
        <v>44150.711163924745</v>
      </c>
      <c r="E16" s="36">
        <f>Índice!$G$52*'Datos Generales'!E12</f>
        <v>0</v>
      </c>
      <c r="F16" s="36">
        <f>Índice!$G$52*'Datos Generales'!F12</f>
        <v>3705.7952826302098</v>
      </c>
      <c r="G16" s="36">
        <f>Índice!$G$52*'Datos Generales'!G12</f>
        <v>0</v>
      </c>
      <c r="H16" s="36">
        <f>Índice!$G$52*'Datos Generales'!H12</f>
        <v>199341.20933757946</v>
      </c>
      <c r="I16" s="36">
        <f>Índice!$G$52*'Datos Generales'!I12</f>
        <v>0</v>
      </c>
      <c r="J16" s="36">
        <f>Índice!$G$52*'Datos Generales'!J12</f>
        <v>0</v>
      </c>
      <c r="K16" s="36">
        <f>Índice!$G$52*'Datos Generales'!K12</f>
        <v>0</v>
      </c>
      <c r="L16" s="36">
        <f>Índice!$G$52*'Datos Generales'!L12</f>
        <v>0</v>
      </c>
      <c r="M16" s="36">
        <f>Índice!$G$52*'Datos Generales'!M12</f>
        <v>215921.4717448036</v>
      </c>
      <c r="N16" s="36">
        <f>Índice!$G$52*'Datos Generales'!N12</f>
        <v>68911.680547253825</v>
      </c>
      <c r="O16" s="36">
        <f>Índice!$G$52*'Datos Generales'!O12</f>
        <v>0</v>
      </c>
      <c r="P16" s="36">
        <f>Índice!$G$52*'Datos Generales'!P12</f>
        <v>0</v>
      </c>
      <c r="Q16" s="36">
        <f>Índice!$G$52*'Datos Generales'!Q12</f>
        <v>0</v>
      </c>
      <c r="R16" s="36">
        <f>Índice!$G$52*'Datos Generales'!R12</f>
        <v>0</v>
      </c>
      <c r="S16" s="36">
        <f>Índice!$G$52*'Datos Generales'!S12</f>
        <v>0</v>
      </c>
      <c r="T16" s="36">
        <f>Índice!$G$52*'Datos Generales'!T12</f>
        <v>0</v>
      </c>
      <c r="U16" s="36">
        <f>Índice!$G$52*'Datos Generales'!U12</f>
        <v>0</v>
      </c>
      <c r="V16" s="36">
        <f>Índice!$G$52*'Datos Generales'!V12</f>
        <v>0</v>
      </c>
      <c r="W16" s="36">
        <f>Índice!$G$52*'Datos Generales'!W12</f>
        <v>0</v>
      </c>
      <c r="X16" s="36">
        <f>Índice!$G$52*'Datos Generales'!X12</f>
        <v>0</v>
      </c>
      <c r="Y16" s="36">
        <f>Índice!$G$52*'Datos Generales'!Y12</f>
        <v>0</v>
      </c>
      <c r="Z16" s="36">
        <f>Índice!$G$52*'Datos Generales'!Z12</f>
        <v>0</v>
      </c>
      <c r="AA16" s="36">
        <f>Índice!$G$52*'Datos Generales'!AA12</f>
        <v>0</v>
      </c>
      <c r="AB16" s="36">
        <f>Índice!$G$52*'Datos Generales'!AB12</f>
        <v>0</v>
      </c>
      <c r="AC16" s="36">
        <f>Índice!$G$52*'Datos Generales'!AC12</f>
        <v>0</v>
      </c>
      <c r="AD16" s="36">
        <f>Índice!$G$52*'Datos Generales'!AD12</f>
        <v>0</v>
      </c>
      <c r="AE16" s="36">
        <f>Índice!$G$52*'Datos Generales'!AE12</f>
        <v>0</v>
      </c>
      <c r="AF16" s="36">
        <f>Índice!$G$52*'Datos Generales'!AF12</f>
        <v>0</v>
      </c>
      <c r="AG16" s="36">
        <f>Índice!$G$52*'Datos Generales'!AG12</f>
        <v>491658.78828104457</v>
      </c>
      <c r="AH16" s="36">
        <f>Índice!$G$52*'Datos Generales'!AH12</f>
        <v>0</v>
      </c>
      <c r="AI16" s="36">
        <f>Índice!$G$52*'Datos Generales'!AI12</f>
        <v>0</v>
      </c>
      <c r="AJ16" s="36">
        <f>Índice!$G$52*'Datos Generales'!AJ12</f>
        <v>220376.8561550235</v>
      </c>
      <c r="AK16" s="36">
        <f>Índice!$G$52*'Datos Generales'!AK12</f>
        <v>0</v>
      </c>
      <c r="AL16" s="36">
        <f>Índice!$G$52*'Datos Generales'!AL12</f>
        <v>0</v>
      </c>
      <c r="AM16" s="36">
        <f>Índice!$G$52*'Datos Generales'!AM12</f>
        <v>0</v>
      </c>
      <c r="AN16" s="36">
        <f>Índice!$G$52*'Datos Generales'!AN12</f>
        <v>0</v>
      </c>
      <c r="AO16" s="36">
        <f>Índice!$G$52*'Datos Generales'!AO12</f>
        <v>0</v>
      </c>
      <c r="AP16" s="36">
        <f>Índice!$G$52*'Datos Generales'!AP12</f>
        <v>0</v>
      </c>
      <c r="AQ16" s="36">
        <f>Índice!$G$52*'Datos Generales'!AQ12</f>
        <v>1262034.4707578935</v>
      </c>
    </row>
    <row r="17" spans="2:43" x14ac:dyDescent="0.2">
      <c r="B17" s="35" t="str">
        <f>'Datos Generales'!B13</f>
        <v>5.11.40.00  Préstamos</v>
      </c>
      <c r="C17" s="36">
        <f>Índice!$G$52*'Datos Generales'!C13</f>
        <v>0</v>
      </c>
      <c r="D17" s="36">
        <f>Índice!$G$52*'Datos Generales'!D13</f>
        <v>0</v>
      </c>
      <c r="E17" s="36">
        <f>Índice!$G$52*'Datos Generales'!E13</f>
        <v>0</v>
      </c>
      <c r="F17" s="36">
        <f>Índice!$G$52*'Datos Generales'!F13</f>
        <v>0</v>
      </c>
      <c r="G17" s="36">
        <f>Índice!$G$52*'Datos Generales'!G13</f>
        <v>0</v>
      </c>
      <c r="H17" s="36">
        <f>Índice!$G$52*'Datos Generales'!H13</f>
        <v>0</v>
      </c>
      <c r="I17" s="36">
        <f>Índice!$G$52*'Datos Generales'!I13</f>
        <v>0</v>
      </c>
      <c r="J17" s="36">
        <f>Índice!$G$52*'Datos Generales'!J13</f>
        <v>0</v>
      </c>
      <c r="K17" s="36">
        <f>Índice!$G$52*'Datos Generales'!K13</f>
        <v>0</v>
      </c>
      <c r="L17" s="36">
        <f>Índice!$G$52*'Datos Generales'!L13</f>
        <v>0</v>
      </c>
      <c r="M17" s="36">
        <f>Índice!$G$52*'Datos Generales'!M13</f>
        <v>0</v>
      </c>
      <c r="N17" s="36">
        <f>Índice!$G$52*'Datos Generales'!N13</f>
        <v>0</v>
      </c>
      <c r="O17" s="36">
        <f>Índice!$G$52*'Datos Generales'!O13</f>
        <v>0</v>
      </c>
      <c r="P17" s="36">
        <f>Índice!$G$52*'Datos Generales'!P13</f>
        <v>0</v>
      </c>
      <c r="Q17" s="36">
        <f>Índice!$G$52*'Datos Generales'!Q13</f>
        <v>0</v>
      </c>
      <c r="R17" s="36">
        <f>Índice!$G$52*'Datos Generales'!R13</f>
        <v>0</v>
      </c>
      <c r="S17" s="36">
        <f>Índice!$G$52*'Datos Generales'!S13</f>
        <v>0</v>
      </c>
      <c r="T17" s="36">
        <f>Índice!$G$52*'Datos Generales'!T13</f>
        <v>0</v>
      </c>
      <c r="U17" s="36">
        <f>Índice!$G$52*'Datos Generales'!U13</f>
        <v>0</v>
      </c>
      <c r="V17" s="36">
        <f>Índice!$G$52*'Datos Generales'!V13</f>
        <v>0</v>
      </c>
      <c r="W17" s="36">
        <f>Índice!$G$52*'Datos Generales'!W13</f>
        <v>0</v>
      </c>
      <c r="X17" s="36">
        <f>Índice!$G$52*'Datos Generales'!X13</f>
        <v>0</v>
      </c>
      <c r="Y17" s="36">
        <f>Índice!$G$52*'Datos Generales'!Y13</f>
        <v>0</v>
      </c>
      <c r="Z17" s="36">
        <f>Índice!$G$52*'Datos Generales'!Z13</f>
        <v>0</v>
      </c>
      <c r="AA17" s="36">
        <f>Índice!$G$52*'Datos Generales'!AA13</f>
        <v>0</v>
      </c>
      <c r="AB17" s="36">
        <f>Índice!$G$52*'Datos Generales'!AB13</f>
        <v>0</v>
      </c>
      <c r="AC17" s="36">
        <f>Índice!$G$52*'Datos Generales'!AC13</f>
        <v>0</v>
      </c>
      <c r="AD17" s="36">
        <f>Índice!$G$52*'Datos Generales'!AD13</f>
        <v>0</v>
      </c>
      <c r="AE17" s="36">
        <f>Índice!$G$52*'Datos Generales'!AE13</f>
        <v>0</v>
      </c>
      <c r="AF17" s="36">
        <f>Índice!$G$52*'Datos Generales'!AF13</f>
        <v>0</v>
      </c>
      <c r="AG17" s="36">
        <f>Índice!$G$52*'Datos Generales'!AG13</f>
        <v>0</v>
      </c>
      <c r="AH17" s="36">
        <f>Índice!$G$52*'Datos Generales'!AH13</f>
        <v>0</v>
      </c>
      <c r="AI17" s="36">
        <f>Índice!$G$52*'Datos Generales'!AI13</f>
        <v>0</v>
      </c>
      <c r="AJ17" s="36">
        <f>Índice!$G$52*'Datos Generales'!AJ13</f>
        <v>0</v>
      </c>
      <c r="AK17" s="36">
        <f>Índice!$G$52*'Datos Generales'!AK13</f>
        <v>0</v>
      </c>
      <c r="AL17" s="36">
        <f>Índice!$G$52*'Datos Generales'!AL13</f>
        <v>0</v>
      </c>
      <c r="AM17" s="36">
        <f>Índice!$G$52*'Datos Generales'!AM13</f>
        <v>0</v>
      </c>
      <c r="AN17" s="36">
        <f>Índice!$G$52*'Datos Generales'!AN13</f>
        <v>0</v>
      </c>
      <c r="AO17" s="36">
        <f>Índice!$G$52*'Datos Generales'!AO13</f>
        <v>0</v>
      </c>
      <c r="AP17" s="36">
        <f>Índice!$G$52*'Datos Generales'!AP13</f>
        <v>0</v>
      </c>
      <c r="AQ17" s="36">
        <f>Índice!$G$52*'Datos Generales'!AQ13</f>
        <v>0</v>
      </c>
    </row>
    <row r="18" spans="2:43" x14ac:dyDescent="0.2">
      <c r="B18" s="37" t="str">
        <f>'Datos Generales'!B14</f>
        <v>5.11.41.00  Avance Tenedores De Pólizas</v>
      </c>
      <c r="C18" s="36">
        <f>Índice!$G$52*'Datos Generales'!C14</f>
        <v>0</v>
      </c>
      <c r="D18" s="36">
        <f>Índice!$G$52*'Datos Generales'!D14</f>
        <v>0</v>
      </c>
      <c r="E18" s="36">
        <f>Índice!$G$52*'Datos Generales'!E14</f>
        <v>0</v>
      </c>
      <c r="F18" s="36">
        <f>Índice!$G$52*'Datos Generales'!F14</f>
        <v>0</v>
      </c>
      <c r="G18" s="36">
        <f>Índice!$G$52*'Datos Generales'!G14</f>
        <v>0</v>
      </c>
      <c r="H18" s="36">
        <f>Índice!$G$52*'Datos Generales'!H14</f>
        <v>0</v>
      </c>
      <c r="I18" s="36">
        <f>Índice!$G$52*'Datos Generales'!I14</f>
        <v>0</v>
      </c>
      <c r="J18" s="36">
        <f>Índice!$G$52*'Datos Generales'!J14</f>
        <v>0</v>
      </c>
      <c r="K18" s="36">
        <f>Índice!$G$52*'Datos Generales'!K14</f>
        <v>0</v>
      </c>
      <c r="L18" s="36">
        <f>Índice!$G$52*'Datos Generales'!L14</f>
        <v>0</v>
      </c>
      <c r="M18" s="36">
        <f>Índice!$G$52*'Datos Generales'!M14</f>
        <v>0</v>
      </c>
      <c r="N18" s="36">
        <f>Índice!$G$52*'Datos Generales'!N14</f>
        <v>0</v>
      </c>
      <c r="O18" s="36">
        <f>Índice!$G$52*'Datos Generales'!O14</f>
        <v>0</v>
      </c>
      <c r="P18" s="36">
        <f>Índice!$G$52*'Datos Generales'!P14</f>
        <v>0</v>
      </c>
      <c r="Q18" s="36">
        <f>Índice!$G$52*'Datos Generales'!Q14</f>
        <v>0</v>
      </c>
      <c r="R18" s="36">
        <f>Índice!$G$52*'Datos Generales'!R14</f>
        <v>0</v>
      </c>
      <c r="S18" s="36">
        <f>Índice!$G$52*'Datos Generales'!S14</f>
        <v>0</v>
      </c>
      <c r="T18" s="36">
        <f>Índice!$G$52*'Datos Generales'!T14</f>
        <v>0</v>
      </c>
      <c r="U18" s="36">
        <f>Índice!$G$52*'Datos Generales'!U14</f>
        <v>0</v>
      </c>
      <c r="V18" s="36">
        <f>Índice!$G$52*'Datos Generales'!V14</f>
        <v>0</v>
      </c>
      <c r="W18" s="36">
        <f>Índice!$G$52*'Datos Generales'!W14</f>
        <v>0</v>
      </c>
      <c r="X18" s="36">
        <f>Índice!$G$52*'Datos Generales'!X14</f>
        <v>0</v>
      </c>
      <c r="Y18" s="36">
        <f>Índice!$G$52*'Datos Generales'!Y14</f>
        <v>0</v>
      </c>
      <c r="Z18" s="36">
        <f>Índice!$G$52*'Datos Generales'!Z14</f>
        <v>0</v>
      </c>
      <c r="AA18" s="36">
        <f>Índice!$G$52*'Datos Generales'!AA14</f>
        <v>0</v>
      </c>
      <c r="AB18" s="36">
        <f>Índice!$G$52*'Datos Generales'!AB14</f>
        <v>0</v>
      </c>
      <c r="AC18" s="36">
        <f>Índice!$G$52*'Datos Generales'!AC14</f>
        <v>0</v>
      </c>
      <c r="AD18" s="36">
        <f>Índice!$G$52*'Datos Generales'!AD14</f>
        <v>0</v>
      </c>
      <c r="AE18" s="36">
        <f>Índice!$G$52*'Datos Generales'!AE14</f>
        <v>0</v>
      </c>
      <c r="AF18" s="36">
        <f>Índice!$G$52*'Datos Generales'!AF14</f>
        <v>0</v>
      </c>
      <c r="AG18" s="36">
        <f>Índice!$G$52*'Datos Generales'!AG14</f>
        <v>0</v>
      </c>
      <c r="AH18" s="36">
        <f>Índice!$G$52*'Datos Generales'!AH14</f>
        <v>0</v>
      </c>
      <c r="AI18" s="36">
        <f>Índice!$G$52*'Datos Generales'!AI14</f>
        <v>0</v>
      </c>
      <c r="AJ18" s="36">
        <f>Índice!$G$52*'Datos Generales'!AJ14</f>
        <v>0</v>
      </c>
      <c r="AK18" s="36">
        <f>Índice!$G$52*'Datos Generales'!AK14</f>
        <v>0</v>
      </c>
      <c r="AL18" s="36">
        <f>Índice!$G$52*'Datos Generales'!AL14</f>
        <v>0</v>
      </c>
      <c r="AM18" s="36">
        <f>Índice!$G$52*'Datos Generales'!AM14</f>
        <v>0</v>
      </c>
      <c r="AN18" s="36">
        <f>Índice!$G$52*'Datos Generales'!AN14</f>
        <v>0</v>
      </c>
      <c r="AO18" s="36">
        <f>Índice!$G$52*'Datos Generales'!AO14</f>
        <v>0</v>
      </c>
      <c r="AP18" s="36">
        <f>Índice!$G$52*'Datos Generales'!AP14</f>
        <v>0</v>
      </c>
      <c r="AQ18" s="36">
        <f>Índice!$G$52*'Datos Generales'!AQ14</f>
        <v>0</v>
      </c>
    </row>
    <row r="19" spans="2:43" x14ac:dyDescent="0.2">
      <c r="B19" s="37" t="str">
        <f>'Datos Generales'!B15</f>
        <v>5.11.42.00  Préstamos Otorgados</v>
      </c>
      <c r="C19" s="36">
        <f>Índice!$G$52*'Datos Generales'!C15</f>
        <v>0</v>
      </c>
      <c r="D19" s="36">
        <f>Índice!$G$52*'Datos Generales'!D15</f>
        <v>0</v>
      </c>
      <c r="E19" s="36">
        <f>Índice!$G$52*'Datos Generales'!E15</f>
        <v>0</v>
      </c>
      <c r="F19" s="36">
        <f>Índice!$G$52*'Datos Generales'!F15</f>
        <v>0</v>
      </c>
      <c r="G19" s="36">
        <f>Índice!$G$52*'Datos Generales'!G15</f>
        <v>0</v>
      </c>
      <c r="H19" s="36">
        <f>Índice!$G$52*'Datos Generales'!H15</f>
        <v>0</v>
      </c>
      <c r="I19" s="36">
        <f>Índice!$G$52*'Datos Generales'!I15</f>
        <v>0</v>
      </c>
      <c r="J19" s="36">
        <f>Índice!$G$52*'Datos Generales'!J15</f>
        <v>0</v>
      </c>
      <c r="K19" s="36">
        <f>Índice!$G$52*'Datos Generales'!K15</f>
        <v>0</v>
      </c>
      <c r="L19" s="36">
        <f>Índice!$G$52*'Datos Generales'!L15</f>
        <v>0</v>
      </c>
      <c r="M19" s="36">
        <f>Índice!$G$52*'Datos Generales'!M15</f>
        <v>0</v>
      </c>
      <c r="N19" s="36">
        <f>Índice!$G$52*'Datos Generales'!N15</f>
        <v>0</v>
      </c>
      <c r="O19" s="36">
        <f>Índice!$G$52*'Datos Generales'!O15</f>
        <v>0</v>
      </c>
      <c r="P19" s="36">
        <f>Índice!$G$52*'Datos Generales'!P15</f>
        <v>0</v>
      </c>
      <c r="Q19" s="36">
        <f>Índice!$G$52*'Datos Generales'!Q15</f>
        <v>0</v>
      </c>
      <c r="R19" s="36">
        <f>Índice!$G$52*'Datos Generales'!R15</f>
        <v>0</v>
      </c>
      <c r="S19" s="36">
        <f>Índice!$G$52*'Datos Generales'!S15</f>
        <v>0</v>
      </c>
      <c r="T19" s="36">
        <f>Índice!$G$52*'Datos Generales'!T15</f>
        <v>0</v>
      </c>
      <c r="U19" s="36">
        <f>Índice!$G$52*'Datos Generales'!U15</f>
        <v>0</v>
      </c>
      <c r="V19" s="36">
        <f>Índice!$G$52*'Datos Generales'!V15</f>
        <v>0</v>
      </c>
      <c r="W19" s="36">
        <f>Índice!$G$52*'Datos Generales'!W15</f>
        <v>0</v>
      </c>
      <c r="X19" s="36">
        <f>Índice!$G$52*'Datos Generales'!X15</f>
        <v>0</v>
      </c>
      <c r="Y19" s="36">
        <f>Índice!$G$52*'Datos Generales'!Y15</f>
        <v>0</v>
      </c>
      <c r="Z19" s="36">
        <f>Índice!$G$52*'Datos Generales'!Z15</f>
        <v>0</v>
      </c>
      <c r="AA19" s="36">
        <f>Índice!$G$52*'Datos Generales'!AA15</f>
        <v>0</v>
      </c>
      <c r="AB19" s="36">
        <f>Índice!$G$52*'Datos Generales'!AB15</f>
        <v>0</v>
      </c>
      <c r="AC19" s="36">
        <f>Índice!$G$52*'Datos Generales'!AC15</f>
        <v>0</v>
      </c>
      <c r="AD19" s="36">
        <f>Índice!$G$52*'Datos Generales'!AD15</f>
        <v>0</v>
      </c>
      <c r="AE19" s="36">
        <f>Índice!$G$52*'Datos Generales'!AE15</f>
        <v>0</v>
      </c>
      <c r="AF19" s="36">
        <f>Índice!$G$52*'Datos Generales'!AF15</f>
        <v>0</v>
      </c>
      <c r="AG19" s="36">
        <f>Índice!$G$52*'Datos Generales'!AG15</f>
        <v>0</v>
      </c>
      <c r="AH19" s="36">
        <f>Índice!$G$52*'Datos Generales'!AH15</f>
        <v>0</v>
      </c>
      <c r="AI19" s="36">
        <f>Índice!$G$52*'Datos Generales'!AI15</f>
        <v>0</v>
      </c>
      <c r="AJ19" s="36">
        <f>Índice!$G$52*'Datos Generales'!AJ15</f>
        <v>0</v>
      </c>
      <c r="AK19" s="36">
        <f>Índice!$G$52*'Datos Generales'!AK15</f>
        <v>0</v>
      </c>
      <c r="AL19" s="36">
        <f>Índice!$G$52*'Datos Generales'!AL15</f>
        <v>0</v>
      </c>
      <c r="AM19" s="36">
        <f>Índice!$G$52*'Datos Generales'!AM15</f>
        <v>0</v>
      </c>
      <c r="AN19" s="36">
        <f>Índice!$G$52*'Datos Generales'!AN15</f>
        <v>0</v>
      </c>
      <c r="AO19" s="36">
        <f>Índice!$G$52*'Datos Generales'!AO15</f>
        <v>0</v>
      </c>
      <c r="AP19" s="36">
        <f>Índice!$G$52*'Datos Generales'!AP15</f>
        <v>0</v>
      </c>
      <c r="AQ19" s="36">
        <f>Índice!$G$52*'Datos Generales'!AQ15</f>
        <v>0</v>
      </c>
    </row>
    <row r="20" spans="2:43" x14ac:dyDescent="0.2">
      <c r="B20" s="35" t="str">
        <f>'Datos Generales'!B16</f>
        <v>5.11.50.00  Inversiones Seguros Cuenta Única De Inversión (Cui)</v>
      </c>
      <c r="C20" s="36">
        <f>Índice!$G$52*'Datos Generales'!C16</f>
        <v>0</v>
      </c>
      <c r="D20" s="36">
        <f>Índice!$G$52*'Datos Generales'!D16</f>
        <v>0</v>
      </c>
      <c r="E20" s="36">
        <f>Índice!$G$52*'Datos Generales'!E16</f>
        <v>0</v>
      </c>
      <c r="F20" s="36">
        <f>Índice!$G$52*'Datos Generales'!F16</f>
        <v>0</v>
      </c>
      <c r="G20" s="36">
        <f>Índice!$G$52*'Datos Generales'!G16</f>
        <v>0</v>
      </c>
      <c r="H20" s="36">
        <f>Índice!$G$52*'Datos Generales'!H16</f>
        <v>0</v>
      </c>
      <c r="I20" s="36">
        <f>Índice!$G$52*'Datos Generales'!I16</f>
        <v>0</v>
      </c>
      <c r="J20" s="36">
        <f>Índice!$G$52*'Datos Generales'!J16</f>
        <v>0</v>
      </c>
      <c r="K20" s="36">
        <f>Índice!$G$52*'Datos Generales'!K16</f>
        <v>0</v>
      </c>
      <c r="L20" s="36">
        <f>Índice!$G$52*'Datos Generales'!L16</f>
        <v>0</v>
      </c>
      <c r="M20" s="36">
        <f>Índice!$G$52*'Datos Generales'!M16</f>
        <v>0</v>
      </c>
      <c r="N20" s="36">
        <f>Índice!$G$52*'Datos Generales'!N16</f>
        <v>0</v>
      </c>
      <c r="O20" s="36">
        <f>Índice!$G$52*'Datos Generales'!O16</f>
        <v>0</v>
      </c>
      <c r="P20" s="36">
        <f>Índice!$G$52*'Datos Generales'!P16</f>
        <v>0</v>
      </c>
      <c r="Q20" s="36">
        <f>Índice!$G$52*'Datos Generales'!Q16</f>
        <v>0</v>
      </c>
      <c r="R20" s="36">
        <f>Índice!$G$52*'Datos Generales'!R16</f>
        <v>0</v>
      </c>
      <c r="S20" s="36">
        <f>Índice!$G$52*'Datos Generales'!S16</f>
        <v>0</v>
      </c>
      <c r="T20" s="36">
        <f>Índice!$G$52*'Datos Generales'!T16</f>
        <v>0</v>
      </c>
      <c r="U20" s="36">
        <f>Índice!$G$52*'Datos Generales'!U16</f>
        <v>0</v>
      </c>
      <c r="V20" s="36">
        <f>Índice!$G$52*'Datos Generales'!V16</f>
        <v>0</v>
      </c>
      <c r="W20" s="36">
        <f>Índice!$G$52*'Datos Generales'!W16</f>
        <v>0</v>
      </c>
      <c r="X20" s="36">
        <f>Índice!$G$52*'Datos Generales'!X16</f>
        <v>0</v>
      </c>
      <c r="Y20" s="36">
        <f>Índice!$G$52*'Datos Generales'!Y16</f>
        <v>0</v>
      </c>
      <c r="Z20" s="36">
        <f>Índice!$G$52*'Datos Generales'!Z16</f>
        <v>0</v>
      </c>
      <c r="AA20" s="36">
        <f>Índice!$G$52*'Datos Generales'!AA16</f>
        <v>0</v>
      </c>
      <c r="AB20" s="36">
        <f>Índice!$G$52*'Datos Generales'!AB16</f>
        <v>0</v>
      </c>
      <c r="AC20" s="36">
        <f>Índice!$G$52*'Datos Generales'!AC16</f>
        <v>0</v>
      </c>
      <c r="AD20" s="36">
        <f>Índice!$G$52*'Datos Generales'!AD16</f>
        <v>0</v>
      </c>
      <c r="AE20" s="36">
        <f>Índice!$G$52*'Datos Generales'!AE16</f>
        <v>0</v>
      </c>
      <c r="AF20" s="36">
        <f>Índice!$G$52*'Datos Generales'!AF16</f>
        <v>0</v>
      </c>
      <c r="AG20" s="36">
        <f>Índice!$G$52*'Datos Generales'!AG16</f>
        <v>0</v>
      </c>
      <c r="AH20" s="36">
        <f>Índice!$G$52*'Datos Generales'!AH16</f>
        <v>0</v>
      </c>
      <c r="AI20" s="36">
        <f>Índice!$G$52*'Datos Generales'!AI16</f>
        <v>0</v>
      </c>
      <c r="AJ20" s="36">
        <f>Índice!$G$52*'Datos Generales'!AJ16</f>
        <v>0</v>
      </c>
      <c r="AK20" s="36">
        <f>Índice!$G$52*'Datos Generales'!AK16</f>
        <v>0</v>
      </c>
      <c r="AL20" s="36">
        <f>Índice!$G$52*'Datos Generales'!AL16</f>
        <v>0</v>
      </c>
      <c r="AM20" s="36">
        <f>Índice!$G$52*'Datos Generales'!AM16</f>
        <v>0</v>
      </c>
      <c r="AN20" s="36">
        <f>Índice!$G$52*'Datos Generales'!AN16</f>
        <v>0</v>
      </c>
      <c r="AO20" s="36">
        <f>Índice!$G$52*'Datos Generales'!AO16</f>
        <v>0</v>
      </c>
      <c r="AP20" s="36">
        <f>Índice!$G$52*'Datos Generales'!AP16</f>
        <v>0</v>
      </c>
      <c r="AQ20" s="36">
        <f>Índice!$G$52*'Datos Generales'!AQ16</f>
        <v>0</v>
      </c>
    </row>
    <row r="21" spans="2:43" x14ac:dyDescent="0.2">
      <c r="B21" s="35" t="str">
        <f>'Datos Generales'!B17</f>
        <v>5.11.60.00  Participaciones En Entidades Del Grupo</v>
      </c>
      <c r="C21" s="36">
        <f>Índice!$G$52*'Datos Generales'!C17</f>
        <v>0</v>
      </c>
      <c r="D21" s="36">
        <f>Índice!$G$52*'Datos Generales'!D17</f>
        <v>0</v>
      </c>
      <c r="E21" s="36">
        <f>Índice!$G$52*'Datos Generales'!E17</f>
        <v>0</v>
      </c>
      <c r="F21" s="36">
        <f>Índice!$G$52*'Datos Generales'!F17</f>
        <v>0</v>
      </c>
      <c r="G21" s="36">
        <f>Índice!$G$52*'Datos Generales'!G17</f>
        <v>163.80464960263342</v>
      </c>
      <c r="H21" s="36">
        <f>Índice!$G$52*'Datos Generales'!H17</f>
        <v>0</v>
      </c>
      <c r="I21" s="36">
        <f>Índice!$G$52*'Datos Generales'!I17</f>
        <v>0</v>
      </c>
      <c r="J21" s="36">
        <f>Índice!$G$52*'Datos Generales'!J17</f>
        <v>0</v>
      </c>
      <c r="K21" s="36">
        <f>Índice!$G$52*'Datos Generales'!K17</f>
        <v>0</v>
      </c>
      <c r="L21" s="36">
        <f>Índice!$G$52*'Datos Generales'!L17</f>
        <v>0</v>
      </c>
      <c r="M21" s="36">
        <f>Índice!$G$52*'Datos Generales'!M17</f>
        <v>1478484.0636616652</v>
      </c>
      <c r="N21" s="36">
        <f>Índice!$G$52*'Datos Generales'!N17</f>
        <v>0</v>
      </c>
      <c r="O21" s="36">
        <f>Índice!$G$52*'Datos Generales'!O17</f>
        <v>0</v>
      </c>
      <c r="P21" s="36">
        <f>Índice!$G$52*'Datos Generales'!P17</f>
        <v>0</v>
      </c>
      <c r="Q21" s="36">
        <f>Índice!$G$52*'Datos Generales'!Q17</f>
        <v>0</v>
      </c>
      <c r="R21" s="36">
        <f>Índice!$G$52*'Datos Generales'!R17</f>
        <v>0</v>
      </c>
      <c r="S21" s="36">
        <f>Índice!$G$52*'Datos Generales'!S17</f>
        <v>0</v>
      </c>
      <c r="T21" s="36">
        <f>Índice!$G$52*'Datos Generales'!T17</f>
        <v>0</v>
      </c>
      <c r="U21" s="36">
        <f>Índice!$G$52*'Datos Generales'!U17</f>
        <v>0</v>
      </c>
      <c r="V21" s="36">
        <f>Índice!$G$52*'Datos Generales'!V17</f>
        <v>0</v>
      </c>
      <c r="W21" s="36">
        <f>Índice!$G$52*'Datos Generales'!W17</f>
        <v>0</v>
      </c>
      <c r="X21" s="36">
        <f>Índice!$G$52*'Datos Generales'!X17</f>
        <v>0</v>
      </c>
      <c r="Y21" s="36">
        <f>Índice!$G$52*'Datos Generales'!Y17</f>
        <v>0</v>
      </c>
      <c r="Z21" s="36">
        <f>Índice!$G$52*'Datos Generales'!Z17</f>
        <v>0</v>
      </c>
      <c r="AA21" s="36">
        <f>Índice!$G$52*'Datos Generales'!AA17</f>
        <v>0</v>
      </c>
      <c r="AB21" s="36">
        <f>Índice!$G$52*'Datos Generales'!AB17</f>
        <v>0</v>
      </c>
      <c r="AC21" s="36">
        <f>Índice!$G$52*'Datos Generales'!AC17</f>
        <v>0</v>
      </c>
      <c r="AD21" s="36">
        <f>Índice!$G$52*'Datos Generales'!AD17</f>
        <v>0</v>
      </c>
      <c r="AE21" s="36">
        <f>Índice!$G$52*'Datos Generales'!AE17</f>
        <v>0</v>
      </c>
      <c r="AF21" s="36">
        <f>Índice!$G$52*'Datos Generales'!AF17</f>
        <v>0</v>
      </c>
      <c r="AG21" s="36">
        <f>Índice!$G$52*'Datos Generales'!AG17</f>
        <v>292280.59957604704</v>
      </c>
      <c r="AH21" s="36">
        <f>Índice!$G$52*'Datos Generales'!AH17</f>
        <v>0</v>
      </c>
      <c r="AI21" s="36">
        <f>Índice!$G$52*'Datos Generales'!AI17</f>
        <v>0</v>
      </c>
      <c r="AJ21" s="36">
        <f>Índice!$G$52*'Datos Generales'!AJ17</f>
        <v>0</v>
      </c>
      <c r="AK21" s="36">
        <f>Índice!$G$52*'Datos Generales'!AK17</f>
        <v>0</v>
      </c>
      <c r="AL21" s="36">
        <f>Índice!$G$52*'Datos Generales'!AL17</f>
        <v>0</v>
      </c>
      <c r="AM21" s="36">
        <f>Índice!$G$52*'Datos Generales'!AM17</f>
        <v>0</v>
      </c>
      <c r="AN21" s="36">
        <f>Índice!$G$52*'Datos Generales'!AN17</f>
        <v>0</v>
      </c>
      <c r="AO21" s="36">
        <f>Índice!$G$52*'Datos Generales'!AO17</f>
        <v>0</v>
      </c>
      <c r="AP21" s="36">
        <f>Índice!$G$52*'Datos Generales'!AP17</f>
        <v>0</v>
      </c>
      <c r="AQ21" s="36">
        <f>Índice!$G$52*'Datos Generales'!AQ17</f>
        <v>1770928.4678873147</v>
      </c>
    </row>
    <row r="22" spans="2:43" x14ac:dyDescent="0.2">
      <c r="B22" s="37" t="str">
        <f>'Datos Generales'!B18</f>
        <v>5.11.61.00  Participaciones En Empresas Subsidiarias (Filiales)</v>
      </c>
      <c r="C22" s="36">
        <f>Índice!$G$52*'Datos Generales'!C18</f>
        <v>0</v>
      </c>
      <c r="D22" s="36">
        <f>Índice!$G$52*'Datos Generales'!D18</f>
        <v>0</v>
      </c>
      <c r="E22" s="36">
        <f>Índice!$G$52*'Datos Generales'!E18</f>
        <v>0</v>
      </c>
      <c r="F22" s="36">
        <f>Índice!$G$52*'Datos Generales'!F18</f>
        <v>0</v>
      </c>
      <c r="G22" s="36">
        <f>Índice!$G$52*'Datos Generales'!G18</f>
        <v>163.80464960263342</v>
      </c>
      <c r="H22" s="36">
        <f>Índice!$G$52*'Datos Generales'!H18</f>
        <v>0</v>
      </c>
      <c r="I22" s="36">
        <f>Índice!$G$52*'Datos Generales'!I18</f>
        <v>0</v>
      </c>
      <c r="J22" s="36">
        <f>Índice!$G$52*'Datos Generales'!J18</f>
        <v>0</v>
      </c>
      <c r="K22" s="36">
        <f>Índice!$G$52*'Datos Generales'!K18</f>
        <v>0</v>
      </c>
      <c r="L22" s="36">
        <f>Índice!$G$52*'Datos Generales'!L18</f>
        <v>0</v>
      </c>
      <c r="M22" s="36">
        <f>Índice!$G$52*'Datos Generales'!M18</f>
        <v>1478484.0636616652</v>
      </c>
      <c r="N22" s="36">
        <f>Índice!$G$52*'Datos Generales'!N18</f>
        <v>0</v>
      </c>
      <c r="O22" s="36">
        <f>Índice!$G$52*'Datos Generales'!O18</f>
        <v>0</v>
      </c>
      <c r="P22" s="36">
        <f>Índice!$G$52*'Datos Generales'!P18</f>
        <v>0</v>
      </c>
      <c r="Q22" s="36">
        <f>Índice!$G$52*'Datos Generales'!Q18</f>
        <v>0</v>
      </c>
      <c r="R22" s="36">
        <f>Índice!$G$52*'Datos Generales'!R18</f>
        <v>0</v>
      </c>
      <c r="S22" s="36">
        <f>Índice!$G$52*'Datos Generales'!S18</f>
        <v>0</v>
      </c>
      <c r="T22" s="36">
        <f>Índice!$G$52*'Datos Generales'!T18</f>
        <v>0</v>
      </c>
      <c r="U22" s="36">
        <f>Índice!$G$52*'Datos Generales'!U18</f>
        <v>0</v>
      </c>
      <c r="V22" s="36">
        <f>Índice!$G$52*'Datos Generales'!V18</f>
        <v>0</v>
      </c>
      <c r="W22" s="36">
        <f>Índice!$G$52*'Datos Generales'!W18</f>
        <v>0</v>
      </c>
      <c r="X22" s="36">
        <f>Índice!$G$52*'Datos Generales'!X18</f>
        <v>0</v>
      </c>
      <c r="Y22" s="36">
        <f>Índice!$G$52*'Datos Generales'!Y18</f>
        <v>0</v>
      </c>
      <c r="Z22" s="36">
        <f>Índice!$G$52*'Datos Generales'!Z18</f>
        <v>0</v>
      </c>
      <c r="AA22" s="36">
        <f>Índice!$G$52*'Datos Generales'!AA18</f>
        <v>0</v>
      </c>
      <c r="AB22" s="36">
        <f>Índice!$G$52*'Datos Generales'!AB18</f>
        <v>0</v>
      </c>
      <c r="AC22" s="36">
        <f>Índice!$G$52*'Datos Generales'!AC18</f>
        <v>0</v>
      </c>
      <c r="AD22" s="36">
        <f>Índice!$G$52*'Datos Generales'!AD18</f>
        <v>0</v>
      </c>
      <c r="AE22" s="36">
        <f>Índice!$G$52*'Datos Generales'!AE18</f>
        <v>0</v>
      </c>
      <c r="AF22" s="36">
        <f>Índice!$G$52*'Datos Generales'!AF18</f>
        <v>0</v>
      </c>
      <c r="AG22" s="36">
        <f>Índice!$G$52*'Datos Generales'!AG18</f>
        <v>0</v>
      </c>
      <c r="AH22" s="36">
        <f>Índice!$G$52*'Datos Generales'!AH18</f>
        <v>0</v>
      </c>
      <c r="AI22" s="36">
        <f>Índice!$G$52*'Datos Generales'!AI18</f>
        <v>0</v>
      </c>
      <c r="AJ22" s="36">
        <f>Índice!$G$52*'Datos Generales'!AJ18</f>
        <v>0</v>
      </c>
      <c r="AK22" s="36">
        <f>Índice!$G$52*'Datos Generales'!AK18</f>
        <v>0</v>
      </c>
      <c r="AL22" s="36">
        <f>Índice!$G$52*'Datos Generales'!AL18</f>
        <v>0</v>
      </c>
      <c r="AM22" s="36">
        <f>Índice!$G$52*'Datos Generales'!AM18</f>
        <v>0</v>
      </c>
      <c r="AN22" s="36">
        <f>Índice!$G$52*'Datos Generales'!AN18</f>
        <v>0</v>
      </c>
      <c r="AO22" s="36">
        <f>Índice!$G$52*'Datos Generales'!AO18</f>
        <v>0</v>
      </c>
      <c r="AP22" s="36">
        <f>Índice!$G$52*'Datos Generales'!AP18</f>
        <v>0</v>
      </c>
      <c r="AQ22" s="36">
        <f>Índice!$G$52*'Datos Generales'!AQ18</f>
        <v>1478647.8683112678</v>
      </c>
    </row>
    <row r="23" spans="2:43" x14ac:dyDescent="0.2">
      <c r="B23" s="37" t="str">
        <f>'Datos Generales'!B19</f>
        <v>5.11.62.00  Participaciones En Empresas Asociadas (Coligadas)</v>
      </c>
      <c r="C23" s="36">
        <f>Índice!$G$52*'Datos Generales'!C19</f>
        <v>0</v>
      </c>
      <c r="D23" s="36">
        <f>Índice!$G$52*'Datos Generales'!D19</f>
        <v>0</v>
      </c>
      <c r="E23" s="36">
        <f>Índice!$G$52*'Datos Generales'!E19</f>
        <v>0</v>
      </c>
      <c r="F23" s="36">
        <f>Índice!$G$52*'Datos Generales'!F19</f>
        <v>0</v>
      </c>
      <c r="G23" s="36">
        <f>Índice!$G$52*'Datos Generales'!G19</f>
        <v>0</v>
      </c>
      <c r="H23" s="36">
        <f>Índice!$G$52*'Datos Generales'!H19</f>
        <v>0</v>
      </c>
      <c r="I23" s="36">
        <f>Índice!$G$52*'Datos Generales'!I19</f>
        <v>0</v>
      </c>
      <c r="J23" s="36">
        <f>Índice!$G$52*'Datos Generales'!J19</f>
        <v>0</v>
      </c>
      <c r="K23" s="36">
        <f>Índice!$G$52*'Datos Generales'!K19</f>
        <v>0</v>
      </c>
      <c r="L23" s="36">
        <f>Índice!$G$52*'Datos Generales'!L19</f>
        <v>0</v>
      </c>
      <c r="M23" s="36">
        <f>Índice!$G$52*'Datos Generales'!M19</f>
        <v>0</v>
      </c>
      <c r="N23" s="36">
        <f>Índice!$G$52*'Datos Generales'!N19</f>
        <v>0</v>
      </c>
      <c r="O23" s="36">
        <f>Índice!$G$52*'Datos Generales'!O19</f>
        <v>0</v>
      </c>
      <c r="P23" s="36">
        <f>Índice!$G$52*'Datos Generales'!P19</f>
        <v>0</v>
      </c>
      <c r="Q23" s="36">
        <f>Índice!$G$52*'Datos Generales'!Q19</f>
        <v>0</v>
      </c>
      <c r="R23" s="36">
        <f>Índice!$G$52*'Datos Generales'!R19</f>
        <v>0</v>
      </c>
      <c r="S23" s="36">
        <f>Índice!$G$52*'Datos Generales'!S19</f>
        <v>0</v>
      </c>
      <c r="T23" s="36">
        <f>Índice!$G$52*'Datos Generales'!T19</f>
        <v>0</v>
      </c>
      <c r="U23" s="36">
        <f>Índice!$G$52*'Datos Generales'!U19</f>
        <v>0</v>
      </c>
      <c r="V23" s="36">
        <f>Índice!$G$52*'Datos Generales'!V19</f>
        <v>0</v>
      </c>
      <c r="W23" s="36">
        <f>Índice!$G$52*'Datos Generales'!W19</f>
        <v>0</v>
      </c>
      <c r="X23" s="36">
        <f>Índice!$G$52*'Datos Generales'!X19</f>
        <v>0</v>
      </c>
      <c r="Y23" s="36">
        <f>Índice!$G$52*'Datos Generales'!Y19</f>
        <v>0</v>
      </c>
      <c r="Z23" s="36">
        <f>Índice!$G$52*'Datos Generales'!Z19</f>
        <v>0</v>
      </c>
      <c r="AA23" s="36">
        <f>Índice!$G$52*'Datos Generales'!AA19</f>
        <v>0</v>
      </c>
      <c r="AB23" s="36">
        <f>Índice!$G$52*'Datos Generales'!AB19</f>
        <v>0</v>
      </c>
      <c r="AC23" s="36">
        <f>Índice!$G$52*'Datos Generales'!AC19</f>
        <v>0</v>
      </c>
      <c r="AD23" s="36">
        <f>Índice!$G$52*'Datos Generales'!AD19</f>
        <v>0</v>
      </c>
      <c r="AE23" s="36">
        <f>Índice!$G$52*'Datos Generales'!AE19</f>
        <v>0</v>
      </c>
      <c r="AF23" s="36">
        <f>Índice!$G$52*'Datos Generales'!AF19</f>
        <v>0</v>
      </c>
      <c r="AG23" s="36">
        <f>Índice!$G$52*'Datos Generales'!AG19</f>
        <v>292280.59957604704</v>
      </c>
      <c r="AH23" s="36">
        <f>Índice!$G$52*'Datos Generales'!AH19</f>
        <v>0</v>
      </c>
      <c r="AI23" s="36">
        <f>Índice!$G$52*'Datos Generales'!AI19</f>
        <v>0</v>
      </c>
      <c r="AJ23" s="36">
        <f>Índice!$G$52*'Datos Generales'!AJ19</f>
        <v>0</v>
      </c>
      <c r="AK23" s="36">
        <f>Índice!$G$52*'Datos Generales'!AK19</f>
        <v>0</v>
      </c>
      <c r="AL23" s="36">
        <f>Índice!$G$52*'Datos Generales'!AL19</f>
        <v>0</v>
      </c>
      <c r="AM23" s="36">
        <f>Índice!$G$52*'Datos Generales'!AM19</f>
        <v>0</v>
      </c>
      <c r="AN23" s="36">
        <f>Índice!$G$52*'Datos Generales'!AN19</f>
        <v>0</v>
      </c>
      <c r="AO23" s="36">
        <f>Índice!$G$52*'Datos Generales'!AO19</f>
        <v>0</v>
      </c>
      <c r="AP23" s="36">
        <f>Índice!$G$52*'Datos Generales'!AP19</f>
        <v>0</v>
      </c>
      <c r="AQ23" s="36">
        <f>Índice!$G$52*'Datos Generales'!AQ19</f>
        <v>292280.59957604704</v>
      </c>
    </row>
    <row r="24" spans="2:43" x14ac:dyDescent="0.2">
      <c r="B24" s="34" t="str">
        <f>'Datos Generales'!B20</f>
        <v xml:space="preserve">5.12.00.00  Total Inversiones Inmobiliarias </v>
      </c>
      <c r="C24" s="33">
        <f>Índice!$G$52*'Datos Generales'!C20</f>
        <v>3.4019657238345463E-2</v>
      </c>
      <c r="D24" s="33">
        <f>Índice!$G$52*'Datos Generales'!D20</f>
        <v>139109.44021674604</v>
      </c>
      <c r="E24" s="33">
        <f>Índice!$G$52*'Datos Generales'!E20</f>
        <v>71846.148141319019</v>
      </c>
      <c r="F24" s="33">
        <f>Índice!$G$52*'Datos Generales'!F20</f>
        <v>250730.35101142144</v>
      </c>
      <c r="G24" s="33">
        <f>Índice!$G$52*'Datos Generales'!G20</f>
        <v>14573.54488570586</v>
      </c>
      <c r="H24" s="33">
        <f>Índice!$G$52*'Datos Generales'!H20</f>
        <v>11035.398473946216</v>
      </c>
      <c r="I24" s="33">
        <f>Índice!$G$52*'Datos Generales'!I20</f>
        <v>81515.215121601563</v>
      </c>
      <c r="J24" s="33">
        <f>Índice!$G$52*'Datos Generales'!J20</f>
        <v>3854.325106132826</v>
      </c>
      <c r="K24" s="33">
        <f>Índice!$G$52*'Datos Generales'!K20</f>
        <v>127229.80992877306</v>
      </c>
      <c r="L24" s="33">
        <f>Índice!$G$52*'Datos Generales'!L20</f>
        <v>762.17640076789178</v>
      </c>
      <c r="M24" s="33">
        <f>Índice!$G$52*'Datos Generales'!M20</f>
        <v>172498.81526543669</v>
      </c>
      <c r="N24" s="33">
        <f>Índice!$G$52*'Datos Generales'!N20</f>
        <v>31550.442476671873</v>
      </c>
      <c r="O24" s="33">
        <f>Índice!$G$52*'Datos Generales'!O20</f>
        <v>9782.9647927165279</v>
      </c>
      <c r="P24" s="33">
        <f>Índice!$G$52*'Datos Generales'!P20</f>
        <v>25.786900186665861</v>
      </c>
      <c r="Q24" s="33">
        <f>Índice!$G$52*'Datos Generales'!Q20</f>
        <v>252116.17576868267</v>
      </c>
      <c r="R24" s="33">
        <f>Índice!$G$52*'Datos Generales'!R20</f>
        <v>611.5373585164981</v>
      </c>
      <c r="S24" s="33">
        <f>Índice!$G$52*'Datos Generales'!S20</f>
        <v>308146.10898469354</v>
      </c>
      <c r="T24" s="33">
        <f>Índice!$G$52*'Datos Generales'!T20</f>
        <v>0</v>
      </c>
      <c r="U24" s="33">
        <f>Índice!$G$52*'Datos Generales'!U20</f>
        <v>51256.090794382813</v>
      </c>
      <c r="V24" s="33">
        <f>Índice!$G$52*'Datos Generales'!V20</f>
        <v>0</v>
      </c>
      <c r="W24" s="33">
        <f>Índice!$G$52*'Datos Generales'!W20</f>
        <v>1256.0737845541912</v>
      </c>
      <c r="X24" s="33">
        <f>Índice!$G$52*'Datos Generales'!X20</f>
        <v>32213.58765521894</v>
      </c>
      <c r="Y24" s="33">
        <f>Índice!$G$52*'Datos Generales'!Y20</f>
        <v>466.8517562818148</v>
      </c>
      <c r="Z24" s="33">
        <f>Índice!$G$52*'Datos Generales'!Z20</f>
        <v>31683.051100586945</v>
      </c>
      <c r="AA24" s="33">
        <f>Índice!$G$52*'Datos Generales'!AA20</f>
        <v>76135.482604558565</v>
      </c>
      <c r="AB24" s="33">
        <f>Índice!$G$52*'Datos Generales'!AB20</f>
        <v>319.75075838320902</v>
      </c>
      <c r="AC24" s="33">
        <f>Índice!$G$52*'Datos Generales'!AC20</f>
        <v>1453.591914480025</v>
      </c>
      <c r="AD24" s="33">
        <f>Índice!$G$52*'Datos Generales'!AD20</f>
        <v>26963.231894653371</v>
      </c>
      <c r="AE24" s="33">
        <f>Índice!$G$52*'Datos Generales'!AE20</f>
        <v>10742.149028551679</v>
      </c>
      <c r="AF24" s="33">
        <f>Índice!$G$52*'Datos Generales'!AF20</f>
        <v>2201.2079019499047</v>
      </c>
      <c r="AG24" s="33">
        <f>Índice!$G$52*'Datos Generales'!AG20</f>
        <v>232993.08006152118</v>
      </c>
      <c r="AH24" s="33">
        <f>Índice!$G$52*'Datos Generales'!AH20</f>
        <v>1965.4856969454092</v>
      </c>
      <c r="AI24" s="33">
        <f>Índice!$G$52*'Datos Generales'!AI20</f>
        <v>16.601592732312586</v>
      </c>
      <c r="AJ24" s="33">
        <f>Índice!$G$52*'Datos Generales'!AJ20</f>
        <v>79299.412786696412</v>
      </c>
      <c r="AK24" s="33">
        <f>Índice!$G$52*'Datos Generales'!AK20</f>
        <v>0</v>
      </c>
      <c r="AL24" s="33">
        <f>Índice!$G$52*'Datos Generales'!AL20</f>
        <v>0</v>
      </c>
      <c r="AM24" s="33">
        <f>Índice!$G$52*'Datos Generales'!AM20</f>
        <v>0</v>
      </c>
      <c r="AN24" s="33">
        <f>Índice!$G$52*'Datos Generales'!AN20</f>
        <v>0</v>
      </c>
      <c r="AO24" s="33">
        <f>Índice!$G$52*'Datos Generales'!AO20</f>
        <v>0</v>
      </c>
      <c r="AP24" s="33">
        <f>Índice!$G$52*'Datos Generales'!AP20</f>
        <v>0</v>
      </c>
      <c r="AQ24" s="33">
        <f>Índice!$G$52*'Datos Generales'!AQ20</f>
        <v>2024353.9241844723</v>
      </c>
    </row>
    <row r="25" spans="2:43" x14ac:dyDescent="0.2">
      <c r="B25" s="35" t="str">
        <f>'Datos Generales'!B21</f>
        <v>5.12.10.00  Propiedades De Inversión</v>
      </c>
      <c r="C25" s="36">
        <f>Índice!$G$52*'Datos Generales'!C21</f>
        <v>0</v>
      </c>
      <c r="D25" s="36">
        <f>Índice!$G$52*'Datos Generales'!D21</f>
        <v>137827.03521748938</v>
      </c>
      <c r="E25" s="36">
        <f>Índice!$G$52*'Datos Generales'!E21</f>
        <v>41729.430099299978</v>
      </c>
      <c r="F25" s="36">
        <f>Índice!$G$52*'Datos Generales'!F21</f>
        <v>71296.832735891454</v>
      </c>
      <c r="G25" s="36">
        <f>Índice!$G$52*'Datos Generales'!G21</f>
        <v>0</v>
      </c>
      <c r="H25" s="36">
        <f>Índice!$G$52*'Datos Generales'!H21</f>
        <v>0</v>
      </c>
      <c r="I25" s="36">
        <f>Índice!$G$52*'Datos Generales'!I21</f>
        <v>0</v>
      </c>
      <c r="J25" s="36">
        <f>Índice!$G$52*'Datos Generales'!J21</f>
        <v>0</v>
      </c>
      <c r="K25" s="36">
        <f>Índice!$G$52*'Datos Generales'!K21</f>
        <v>99167.777124978369</v>
      </c>
      <c r="L25" s="36">
        <f>Índice!$G$52*'Datos Generales'!L21</f>
        <v>0</v>
      </c>
      <c r="M25" s="36">
        <f>Índice!$G$52*'Datos Generales'!M21</f>
        <v>59679.119788996482</v>
      </c>
      <c r="N25" s="36">
        <f>Índice!$G$52*'Datos Generales'!N21</f>
        <v>0</v>
      </c>
      <c r="O25" s="36">
        <f>Índice!$G$52*'Datos Generales'!O21</f>
        <v>0</v>
      </c>
      <c r="P25" s="36">
        <f>Índice!$G$52*'Datos Generales'!P21</f>
        <v>0</v>
      </c>
      <c r="Q25" s="36">
        <f>Índice!$G$52*'Datos Generales'!Q21</f>
        <v>82628.304286782994</v>
      </c>
      <c r="R25" s="36">
        <f>Índice!$G$52*'Datos Generales'!R21</f>
        <v>603.74685700891689</v>
      </c>
      <c r="S25" s="36">
        <f>Índice!$G$52*'Datos Generales'!S21</f>
        <v>19818.52554042777</v>
      </c>
      <c r="T25" s="36">
        <f>Índice!$G$52*'Datos Generales'!T21</f>
        <v>0</v>
      </c>
      <c r="U25" s="36">
        <f>Índice!$G$52*'Datos Generales'!U21</f>
        <v>0</v>
      </c>
      <c r="V25" s="36">
        <f>Índice!$G$52*'Datos Generales'!V21</f>
        <v>0</v>
      </c>
      <c r="W25" s="36">
        <f>Índice!$G$52*'Datos Generales'!W21</f>
        <v>0</v>
      </c>
      <c r="X25" s="36">
        <f>Índice!$G$52*'Datos Generales'!X21</f>
        <v>29010.738985200431</v>
      </c>
      <c r="Y25" s="36">
        <f>Índice!$G$52*'Datos Generales'!Y21</f>
        <v>0</v>
      </c>
      <c r="Z25" s="36">
        <f>Índice!$G$52*'Datos Generales'!Z21</f>
        <v>0</v>
      </c>
      <c r="AA25" s="36">
        <f>Índice!$G$52*'Datos Generales'!AA21</f>
        <v>0</v>
      </c>
      <c r="AB25" s="36">
        <f>Índice!$G$52*'Datos Generales'!AB21</f>
        <v>0</v>
      </c>
      <c r="AC25" s="36">
        <f>Índice!$G$52*'Datos Generales'!AC21</f>
        <v>0</v>
      </c>
      <c r="AD25" s="36">
        <f>Índice!$G$52*'Datos Generales'!AD21</f>
        <v>26858.043114472406</v>
      </c>
      <c r="AE25" s="36">
        <f>Índice!$G$52*'Datos Generales'!AE21</f>
        <v>0</v>
      </c>
      <c r="AF25" s="36">
        <f>Índice!$G$52*'Datos Generales'!AF21</f>
        <v>0</v>
      </c>
      <c r="AG25" s="36">
        <f>Índice!$G$52*'Datos Generales'!AG21</f>
        <v>0</v>
      </c>
      <c r="AH25" s="36">
        <f>Índice!$G$52*'Datos Generales'!AH21</f>
        <v>0</v>
      </c>
      <c r="AI25" s="36">
        <f>Índice!$G$52*'Datos Generales'!AI21</f>
        <v>0</v>
      </c>
      <c r="AJ25" s="36">
        <f>Índice!$G$52*'Datos Generales'!AJ21</f>
        <v>0</v>
      </c>
      <c r="AK25" s="36">
        <f>Índice!$G$52*'Datos Generales'!AK21</f>
        <v>0</v>
      </c>
      <c r="AL25" s="36">
        <f>Índice!$G$52*'Datos Generales'!AL21</f>
        <v>0</v>
      </c>
      <c r="AM25" s="36">
        <f>Índice!$G$52*'Datos Generales'!AM21</f>
        <v>0</v>
      </c>
      <c r="AN25" s="36">
        <f>Índice!$G$52*'Datos Generales'!AN21</f>
        <v>0</v>
      </c>
      <c r="AO25" s="36">
        <f>Índice!$G$52*'Datos Generales'!AO21</f>
        <v>0</v>
      </c>
      <c r="AP25" s="36">
        <f>Índice!$G$52*'Datos Generales'!AP21</f>
        <v>0</v>
      </c>
      <c r="AQ25" s="36">
        <f>Índice!$G$52*'Datos Generales'!AQ21</f>
        <v>568619.55375054816</v>
      </c>
    </row>
    <row r="26" spans="2:43" x14ac:dyDescent="0.2">
      <c r="B26" s="35" t="str">
        <f>'Datos Generales'!B22</f>
        <v>5.12.20.00  Cuentas Por Cobrar Leasing</v>
      </c>
      <c r="C26" s="36">
        <f>Índice!$G$52*'Datos Generales'!C22</f>
        <v>0</v>
      </c>
      <c r="D26" s="36">
        <f>Índice!$G$52*'Datos Generales'!D22</f>
        <v>0</v>
      </c>
      <c r="E26" s="36">
        <f>Índice!$G$52*'Datos Generales'!E22</f>
        <v>0</v>
      </c>
      <c r="F26" s="36">
        <f>Índice!$G$52*'Datos Generales'!F22</f>
        <v>0</v>
      </c>
      <c r="G26" s="36">
        <f>Índice!$G$52*'Datos Generales'!G22</f>
        <v>0</v>
      </c>
      <c r="H26" s="36">
        <f>Índice!$G$52*'Datos Generales'!H22</f>
        <v>0</v>
      </c>
      <c r="I26" s="36">
        <f>Índice!$G$52*'Datos Generales'!I22</f>
        <v>0</v>
      </c>
      <c r="J26" s="36">
        <f>Índice!$G$52*'Datos Generales'!J22</f>
        <v>0</v>
      </c>
      <c r="K26" s="36">
        <f>Índice!$G$52*'Datos Generales'!K22</f>
        <v>0</v>
      </c>
      <c r="L26" s="36">
        <f>Índice!$G$52*'Datos Generales'!L22</f>
        <v>0</v>
      </c>
      <c r="M26" s="36">
        <f>Índice!$G$52*'Datos Generales'!M22</f>
        <v>0</v>
      </c>
      <c r="N26" s="36">
        <f>Índice!$G$52*'Datos Generales'!N22</f>
        <v>0</v>
      </c>
      <c r="O26" s="36">
        <f>Índice!$G$52*'Datos Generales'!O22</f>
        <v>0</v>
      </c>
      <c r="P26" s="36">
        <f>Índice!$G$52*'Datos Generales'!P22</f>
        <v>0</v>
      </c>
      <c r="Q26" s="36">
        <f>Índice!$G$52*'Datos Generales'!Q22</f>
        <v>0</v>
      </c>
      <c r="R26" s="36">
        <f>Índice!$G$52*'Datos Generales'!R22</f>
        <v>0</v>
      </c>
      <c r="S26" s="36">
        <f>Índice!$G$52*'Datos Generales'!S22</f>
        <v>0</v>
      </c>
      <c r="T26" s="36">
        <f>Índice!$G$52*'Datos Generales'!T22</f>
        <v>0</v>
      </c>
      <c r="U26" s="36">
        <f>Índice!$G$52*'Datos Generales'!U22</f>
        <v>0</v>
      </c>
      <c r="V26" s="36">
        <f>Índice!$G$52*'Datos Generales'!V22</f>
        <v>0</v>
      </c>
      <c r="W26" s="36">
        <f>Índice!$G$52*'Datos Generales'!W22</f>
        <v>0</v>
      </c>
      <c r="X26" s="36">
        <f>Índice!$G$52*'Datos Generales'!X22</f>
        <v>0</v>
      </c>
      <c r="Y26" s="36">
        <f>Índice!$G$52*'Datos Generales'!Y22</f>
        <v>0</v>
      </c>
      <c r="Z26" s="36">
        <f>Índice!$G$52*'Datos Generales'!Z22</f>
        <v>0</v>
      </c>
      <c r="AA26" s="36">
        <f>Índice!$G$52*'Datos Generales'!AA22</f>
        <v>0</v>
      </c>
      <c r="AB26" s="36">
        <f>Índice!$G$52*'Datos Generales'!AB22</f>
        <v>0</v>
      </c>
      <c r="AC26" s="36">
        <f>Índice!$G$52*'Datos Generales'!AC22</f>
        <v>0</v>
      </c>
      <c r="AD26" s="36">
        <f>Índice!$G$52*'Datos Generales'!AD22</f>
        <v>0</v>
      </c>
      <c r="AE26" s="36">
        <f>Índice!$G$52*'Datos Generales'!AE22</f>
        <v>0</v>
      </c>
      <c r="AF26" s="36">
        <f>Índice!$G$52*'Datos Generales'!AF22</f>
        <v>0</v>
      </c>
      <c r="AG26" s="36">
        <f>Índice!$G$52*'Datos Generales'!AG22</f>
        <v>0</v>
      </c>
      <c r="AH26" s="36">
        <f>Índice!$G$52*'Datos Generales'!AH22</f>
        <v>0</v>
      </c>
      <c r="AI26" s="36">
        <f>Índice!$G$52*'Datos Generales'!AI22</f>
        <v>0</v>
      </c>
      <c r="AJ26" s="36">
        <f>Índice!$G$52*'Datos Generales'!AJ22</f>
        <v>70133.836733541379</v>
      </c>
      <c r="AK26" s="36">
        <f>Índice!$G$52*'Datos Generales'!AK22</f>
        <v>0</v>
      </c>
      <c r="AL26" s="36">
        <f>Índice!$G$52*'Datos Generales'!AL22</f>
        <v>0</v>
      </c>
      <c r="AM26" s="36">
        <f>Índice!$G$52*'Datos Generales'!AM22</f>
        <v>0</v>
      </c>
      <c r="AN26" s="36">
        <f>Índice!$G$52*'Datos Generales'!AN22</f>
        <v>0</v>
      </c>
      <c r="AO26" s="36">
        <f>Índice!$G$52*'Datos Generales'!AO22</f>
        <v>0</v>
      </c>
      <c r="AP26" s="36">
        <f>Índice!$G$52*'Datos Generales'!AP22</f>
        <v>0</v>
      </c>
      <c r="AQ26" s="36">
        <f>Índice!$G$52*'Datos Generales'!AQ22</f>
        <v>70133.836733541379</v>
      </c>
    </row>
    <row r="27" spans="2:43" x14ac:dyDescent="0.2">
      <c r="B27" s="35" t="str">
        <f>'Datos Generales'!B23</f>
        <v>5.12.30.00  Propiedades, Muebles Y Equipos De Uso Propio</v>
      </c>
      <c r="C27" s="36">
        <f>Índice!$G$52*'Datos Generales'!C23</f>
        <v>3.4019657238345463E-2</v>
      </c>
      <c r="D27" s="36">
        <f>Índice!$G$52*'Datos Generales'!D23</f>
        <v>1282.4049992566706</v>
      </c>
      <c r="E27" s="36">
        <f>Índice!$G$52*'Datos Generales'!E23</f>
        <v>30116.718042019042</v>
      </c>
      <c r="F27" s="36">
        <f>Índice!$G$52*'Datos Generales'!F23</f>
        <v>179433.51827552999</v>
      </c>
      <c r="G27" s="36">
        <f>Índice!$G$52*'Datos Generales'!G23</f>
        <v>14573.54488570586</v>
      </c>
      <c r="H27" s="36">
        <f>Índice!$G$52*'Datos Generales'!H23</f>
        <v>11035.398473946216</v>
      </c>
      <c r="I27" s="36">
        <f>Índice!$G$52*'Datos Generales'!I23</f>
        <v>81515.215121601563</v>
      </c>
      <c r="J27" s="36">
        <f>Índice!$G$52*'Datos Generales'!J23</f>
        <v>3854.325106132826</v>
      </c>
      <c r="K27" s="36">
        <f>Índice!$G$52*'Datos Generales'!K23</f>
        <v>28062.032803794689</v>
      </c>
      <c r="L27" s="36">
        <f>Índice!$G$52*'Datos Generales'!L23</f>
        <v>762.17640076789178</v>
      </c>
      <c r="M27" s="36">
        <f>Índice!$G$52*'Datos Generales'!M23</f>
        <v>112819.6954764402</v>
      </c>
      <c r="N27" s="36">
        <f>Índice!$G$52*'Datos Generales'!N23</f>
        <v>31550.442476671873</v>
      </c>
      <c r="O27" s="36">
        <f>Índice!$G$52*'Datos Generales'!O23</f>
        <v>9782.9647927165279</v>
      </c>
      <c r="P27" s="36">
        <f>Índice!$G$52*'Datos Generales'!P23</f>
        <v>25.786900186665861</v>
      </c>
      <c r="Q27" s="36">
        <f>Índice!$G$52*'Datos Generales'!Q23</f>
        <v>169487.8714818997</v>
      </c>
      <c r="R27" s="36">
        <f>Índice!$G$52*'Datos Generales'!R23</f>
        <v>7.7905015075811113</v>
      </c>
      <c r="S27" s="36">
        <f>Índice!$G$52*'Datos Generales'!S23</f>
        <v>288327.58344426577</v>
      </c>
      <c r="T27" s="36">
        <f>Índice!$G$52*'Datos Generales'!T23</f>
        <v>0</v>
      </c>
      <c r="U27" s="36">
        <f>Índice!$G$52*'Datos Generales'!U23</f>
        <v>51256.090794382813</v>
      </c>
      <c r="V27" s="36">
        <f>Índice!$G$52*'Datos Generales'!V23</f>
        <v>0</v>
      </c>
      <c r="W27" s="36">
        <f>Índice!$G$52*'Datos Generales'!W23</f>
        <v>1256.0737845541912</v>
      </c>
      <c r="X27" s="36">
        <f>Índice!$G$52*'Datos Generales'!X23</f>
        <v>3202.8486700185103</v>
      </c>
      <c r="Y27" s="36">
        <f>Índice!$G$52*'Datos Generales'!Y23</f>
        <v>466.8517562818148</v>
      </c>
      <c r="Z27" s="36">
        <f>Índice!$G$52*'Datos Generales'!Z23</f>
        <v>31683.051100586945</v>
      </c>
      <c r="AA27" s="36">
        <f>Índice!$G$52*'Datos Generales'!AA23</f>
        <v>76135.482604558565</v>
      </c>
      <c r="AB27" s="36">
        <f>Índice!$G$52*'Datos Generales'!AB23</f>
        <v>319.75075838320902</v>
      </c>
      <c r="AC27" s="36">
        <f>Índice!$G$52*'Datos Generales'!AC23</f>
        <v>1453.591914480025</v>
      </c>
      <c r="AD27" s="36">
        <f>Índice!$G$52*'Datos Generales'!AD23</f>
        <v>105.18878018096417</v>
      </c>
      <c r="AE27" s="36">
        <f>Índice!$G$52*'Datos Generales'!AE23</f>
        <v>10742.149028551679</v>
      </c>
      <c r="AF27" s="36">
        <f>Índice!$G$52*'Datos Generales'!AF23</f>
        <v>2201.2079019499047</v>
      </c>
      <c r="AG27" s="36">
        <f>Índice!$G$52*'Datos Generales'!AG23</f>
        <v>232993.08006152118</v>
      </c>
      <c r="AH27" s="36">
        <f>Índice!$G$52*'Datos Generales'!AH23</f>
        <v>1965.4856969454092</v>
      </c>
      <c r="AI27" s="36">
        <f>Índice!$G$52*'Datos Generales'!AI23</f>
        <v>16.601592732312586</v>
      </c>
      <c r="AJ27" s="36">
        <f>Índice!$G$52*'Datos Generales'!AJ23</f>
        <v>9165.576053155035</v>
      </c>
      <c r="AK27" s="36">
        <f>Índice!$G$52*'Datos Generales'!AK23</f>
        <v>0</v>
      </c>
      <c r="AL27" s="36">
        <f>Índice!$G$52*'Datos Generales'!AL23</f>
        <v>0</v>
      </c>
      <c r="AM27" s="36">
        <f>Índice!$G$52*'Datos Generales'!AM23</f>
        <v>0</v>
      </c>
      <c r="AN27" s="36">
        <f>Índice!$G$52*'Datos Generales'!AN23</f>
        <v>0</v>
      </c>
      <c r="AO27" s="36">
        <f>Índice!$G$52*'Datos Generales'!AO23</f>
        <v>0</v>
      </c>
      <c r="AP27" s="36">
        <f>Índice!$G$52*'Datos Generales'!AP23</f>
        <v>0</v>
      </c>
      <c r="AQ27" s="36">
        <f>Índice!$G$52*'Datos Generales'!AQ23</f>
        <v>1385600.5337003828</v>
      </c>
    </row>
    <row r="28" spans="2:43" x14ac:dyDescent="0.2">
      <c r="B28" s="37" t="str">
        <f>'Datos Generales'!B24</f>
        <v>5.12.31.00  Propiedades De Uso Propio</v>
      </c>
      <c r="C28" s="36">
        <f>Índice!$G$52*'Datos Generales'!C24</f>
        <v>0</v>
      </c>
      <c r="D28" s="36">
        <f>Índice!$G$52*'Datos Generales'!D24</f>
        <v>0</v>
      </c>
      <c r="E28" s="36">
        <f>Índice!$G$52*'Datos Generales'!E24</f>
        <v>0</v>
      </c>
      <c r="F28" s="36">
        <f>Índice!$G$52*'Datos Generales'!F24</f>
        <v>165213.57370715949</v>
      </c>
      <c r="G28" s="36">
        <f>Índice!$G$52*'Datos Generales'!G24</f>
        <v>14379.768918076245</v>
      </c>
      <c r="H28" s="36">
        <f>Índice!$G$52*'Datos Generales'!H24</f>
        <v>0</v>
      </c>
      <c r="I28" s="36">
        <f>Índice!$G$52*'Datos Generales'!I24</f>
        <v>48053.616340593922</v>
      </c>
      <c r="J28" s="36">
        <f>Índice!$G$52*'Datos Generales'!J24</f>
        <v>0</v>
      </c>
      <c r="K28" s="36">
        <f>Índice!$G$52*'Datos Generales'!K24</f>
        <v>25441.804783640084</v>
      </c>
      <c r="L28" s="36">
        <f>Índice!$G$52*'Datos Generales'!L24</f>
        <v>0</v>
      </c>
      <c r="M28" s="36">
        <f>Índice!$G$52*'Datos Generales'!M24</f>
        <v>108608.67426416333</v>
      </c>
      <c r="N28" s="36">
        <f>Índice!$G$52*'Datos Generales'!N24</f>
        <v>30858.516668101165</v>
      </c>
      <c r="O28" s="36">
        <f>Índice!$G$52*'Datos Generales'!O24</f>
        <v>0</v>
      </c>
      <c r="P28" s="36">
        <f>Índice!$G$52*'Datos Generales'!P24</f>
        <v>0</v>
      </c>
      <c r="Q28" s="36">
        <f>Índice!$G$52*'Datos Generales'!Q24</f>
        <v>128788.21640720443</v>
      </c>
      <c r="R28" s="36">
        <f>Índice!$G$52*'Datos Generales'!R24</f>
        <v>0</v>
      </c>
      <c r="S28" s="36">
        <f>Índice!$G$52*'Datos Generales'!S24</f>
        <v>219394.43649329458</v>
      </c>
      <c r="T28" s="36">
        <f>Índice!$G$52*'Datos Generales'!T24</f>
        <v>0</v>
      </c>
      <c r="U28" s="36">
        <f>Índice!$G$52*'Datos Generales'!U24</f>
        <v>36544.698257547177</v>
      </c>
      <c r="V28" s="36">
        <f>Índice!$G$52*'Datos Generales'!V24</f>
        <v>0</v>
      </c>
      <c r="W28" s="36">
        <f>Índice!$G$52*'Datos Generales'!W24</f>
        <v>0</v>
      </c>
      <c r="X28" s="36">
        <f>Índice!$G$52*'Datos Generales'!X24</f>
        <v>0</v>
      </c>
      <c r="Y28" s="36">
        <f>Índice!$G$52*'Datos Generales'!Y24</f>
        <v>0</v>
      </c>
      <c r="Z28" s="36">
        <f>Índice!$G$52*'Datos Generales'!Z24</f>
        <v>0</v>
      </c>
      <c r="AA28" s="36">
        <f>Índice!$G$52*'Datos Generales'!AA24</f>
        <v>66752.316823707079</v>
      </c>
      <c r="AB28" s="36">
        <f>Índice!$G$52*'Datos Generales'!AB24</f>
        <v>0</v>
      </c>
      <c r="AC28" s="36">
        <f>Índice!$G$52*'Datos Generales'!AC24</f>
        <v>0</v>
      </c>
      <c r="AD28" s="36">
        <f>Índice!$G$52*'Datos Generales'!AD24</f>
        <v>0</v>
      </c>
      <c r="AE28" s="36">
        <f>Índice!$G$52*'Datos Generales'!AE24</f>
        <v>0</v>
      </c>
      <c r="AF28" s="36">
        <f>Índice!$G$52*'Datos Generales'!AF24</f>
        <v>0</v>
      </c>
      <c r="AG28" s="36">
        <f>Índice!$G$52*'Datos Generales'!AG24</f>
        <v>163127.69244324756</v>
      </c>
      <c r="AH28" s="36">
        <f>Índice!$G$52*'Datos Generales'!AH24</f>
        <v>0</v>
      </c>
      <c r="AI28" s="36">
        <f>Índice!$G$52*'Datos Generales'!AI24</f>
        <v>0</v>
      </c>
      <c r="AJ28" s="36">
        <f>Índice!$G$52*'Datos Generales'!AJ24</f>
        <v>0</v>
      </c>
      <c r="AK28" s="36">
        <f>Índice!$G$52*'Datos Generales'!AK24</f>
        <v>0</v>
      </c>
      <c r="AL28" s="36">
        <f>Índice!$G$52*'Datos Generales'!AL24</f>
        <v>0</v>
      </c>
      <c r="AM28" s="36">
        <f>Índice!$G$52*'Datos Generales'!AM24</f>
        <v>0</v>
      </c>
      <c r="AN28" s="36">
        <f>Índice!$G$52*'Datos Generales'!AN24</f>
        <v>0</v>
      </c>
      <c r="AO28" s="36">
        <f>Índice!$G$52*'Datos Generales'!AO24</f>
        <v>0</v>
      </c>
      <c r="AP28" s="36">
        <f>Índice!$G$52*'Datos Generales'!AP24</f>
        <v>0</v>
      </c>
      <c r="AQ28" s="36">
        <f>Índice!$G$52*'Datos Generales'!AQ24</f>
        <v>1007163.3151067351</v>
      </c>
    </row>
    <row r="29" spans="2:43" x14ac:dyDescent="0.2">
      <c r="B29" s="37" t="str">
        <f>'Datos Generales'!B25</f>
        <v>5.12.32.00  Muebles Y Equipos De Uso Propio</v>
      </c>
      <c r="C29" s="36">
        <f>Índice!$G$52*'Datos Generales'!C25</f>
        <v>3.4019657238345463E-2</v>
      </c>
      <c r="D29" s="36">
        <f>Índice!$G$52*'Datos Generales'!D25</f>
        <v>1282.4049992566706</v>
      </c>
      <c r="E29" s="36">
        <f>Índice!$G$52*'Datos Generales'!E25</f>
        <v>30116.718042019042</v>
      </c>
      <c r="F29" s="36">
        <f>Índice!$G$52*'Datos Generales'!F25</f>
        <v>14219.944568370496</v>
      </c>
      <c r="G29" s="36">
        <f>Índice!$G$52*'Datos Generales'!G25</f>
        <v>193.77596762961576</v>
      </c>
      <c r="H29" s="36">
        <f>Índice!$G$52*'Datos Generales'!H25</f>
        <v>11035.398473946216</v>
      </c>
      <c r="I29" s="36">
        <f>Índice!$G$52*'Datos Generales'!I25</f>
        <v>33461.598781007648</v>
      </c>
      <c r="J29" s="36">
        <f>Índice!$G$52*'Datos Generales'!J25</f>
        <v>3854.325106132826</v>
      </c>
      <c r="K29" s="36">
        <f>Índice!$G$52*'Datos Generales'!K25</f>
        <v>2620.2280201546059</v>
      </c>
      <c r="L29" s="36">
        <f>Índice!$G$52*'Datos Generales'!L25</f>
        <v>762.17640076789178</v>
      </c>
      <c r="M29" s="36">
        <f>Índice!$G$52*'Datos Generales'!M25</f>
        <v>4211.021212276878</v>
      </c>
      <c r="N29" s="36">
        <f>Índice!$G$52*'Datos Generales'!N25</f>
        <v>691.92580857070834</v>
      </c>
      <c r="O29" s="36">
        <f>Índice!$G$52*'Datos Generales'!O25</f>
        <v>9782.9647927165279</v>
      </c>
      <c r="P29" s="36">
        <f>Índice!$G$52*'Datos Generales'!P25</f>
        <v>25.786900186665861</v>
      </c>
      <c r="Q29" s="36">
        <f>Índice!$G$52*'Datos Generales'!Q25</f>
        <v>40699.655074695263</v>
      </c>
      <c r="R29" s="36">
        <f>Índice!$G$52*'Datos Generales'!R25</f>
        <v>7.7905015075811113</v>
      </c>
      <c r="S29" s="36">
        <f>Índice!$G$52*'Datos Generales'!S25</f>
        <v>68933.146950971219</v>
      </c>
      <c r="T29" s="36">
        <f>Índice!$G$52*'Datos Generales'!T25</f>
        <v>0</v>
      </c>
      <c r="U29" s="36">
        <f>Índice!$G$52*'Datos Generales'!U25</f>
        <v>14711.392536835636</v>
      </c>
      <c r="V29" s="36">
        <f>Índice!$G$52*'Datos Generales'!V25</f>
        <v>0</v>
      </c>
      <c r="W29" s="36">
        <f>Índice!$G$52*'Datos Generales'!W25</f>
        <v>1256.0737845541912</v>
      </c>
      <c r="X29" s="36">
        <f>Índice!$G$52*'Datos Generales'!X25</f>
        <v>3202.8486700185103</v>
      </c>
      <c r="Y29" s="36">
        <f>Índice!$G$52*'Datos Generales'!Y25</f>
        <v>466.8517562818148</v>
      </c>
      <c r="Z29" s="36">
        <f>Índice!$G$52*'Datos Generales'!Z25</f>
        <v>31683.051100586945</v>
      </c>
      <c r="AA29" s="36">
        <f>Índice!$G$52*'Datos Generales'!AA25</f>
        <v>9383.1657808514919</v>
      </c>
      <c r="AB29" s="36">
        <f>Índice!$G$52*'Datos Generales'!AB25</f>
        <v>319.75075838320902</v>
      </c>
      <c r="AC29" s="36">
        <f>Índice!$G$52*'Datos Generales'!AC25</f>
        <v>1453.591914480025</v>
      </c>
      <c r="AD29" s="36">
        <f>Índice!$G$52*'Datos Generales'!AD25</f>
        <v>105.18878018096417</v>
      </c>
      <c r="AE29" s="36">
        <f>Índice!$G$52*'Datos Generales'!AE25</f>
        <v>10742.149028551679</v>
      </c>
      <c r="AF29" s="36">
        <f>Índice!$G$52*'Datos Generales'!AF25</f>
        <v>2201.2079019499047</v>
      </c>
      <c r="AG29" s="36">
        <f>Índice!$G$52*'Datos Generales'!AG25</f>
        <v>69865.387618273598</v>
      </c>
      <c r="AH29" s="36">
        <f>Índice!$G$52*'Datos Generales'!AH25</f>
        <v>1965.4856969454092</v>
      </c>
      <c r="AI29" s="36">
        <f>Índice!$G$52*'Datos Generales'!AI25</f>
        <v>16.601592732312586</v>
      </c>
      <c r="AJ29" s="36">
        <f>Índice!$G$52*'Datos Generales'!AJ25</f>
        <v>9165.576053155035</v>
      </c>
      <c r="AK29" s="36">
        <f>Índice!$G$52*'Datos Generales'!AK25</f>
        <v>0</v>
      </c>
      <c r="AL29" s="36">
        <f>Índice!$G$52*'Datos Generales'!AL25</f>
        <v>0</v>
      </c>
      <c r="AM29" s="36">
        <f>Índice!$G$52*'Datos Generales'!AM25</f>
        <v>0</v>
      </c>
      <c r="AN29" s="36">
        <f>Índice!$G$52*'Datos Generales'!AN25</f>
        <v>0</v>
      </c>
      <c r="AO29" s="36">
        <f>Índice!$G$52*'Datos Generales'!AO25</f>
        <v>0</v>
      </c>
      <c r="AP29" s="36">
        <f>Índice!$G$52*'Datos Generales'!AP25</f>
        <v>0</v>
      </c>
      <c r="AQ29" s="36">
        <f>Índice!$G$52*'Datos Generales'!AQ25</f>
        <v>378437.21859364782</v>
      </c>
    </row>
    <row r="30" spans="2:43" x14ac:dyDescent="0.2">
      <c r="B30" s="34" t="str">
        <f>'Datos Generales'!B26</f>
        <v xml:space="preserve">5.13.00.00  Activos No Corrientes Mantenidos Para La Venta </v>
      </c>
      <c r="C30" s="33">
        <f>Índice!$G$52*'Datos Generales'!C26</f>
        <v>0</v>
      </c>
      <c r="D30" s="33">
        <f>Índice!$G$52*'Datos Generales'!D26</f>
        <v>0</v>
      </c>
      <c r="E30" s="33">
        <f>Índice!$G$52*'Datos Generales'!E26</f>
        <v>0</v>
      </c>
      <c r="F30" s="33">
        <f>Índice!$G$52*'Datos Generales'!F26</f>
        <v>0</v>
      </c>
      <c r="G30" s="33">
        <f>Índice!$G$52*'Datos Generales'!G26</f>
        <v>0</v>
      </c>
      <c r="H30" s="33">
        <f>Índice!$G$52*'Datos Generales'!H26</f>
        <v>0</v>
      </c>
      <c r="I30" s="33">
        <f>Índice!$G$52*'Datos Generales'!I26</f>
        <v>0</v>
      </c>
      <c r="J30" s="33">
        <f>Índice!$G$52*'Datos Generales'!J26</f>
        <v>0</v>
      </c>
      <c r="K30" s="33">
        <f>Índice!$G$52*'Datos Generales'!K26</f>
        <v>0</v>
      </c>
      <c r="L30" s="33">
        <f>Índice!$G$52*'Datos Generales'!L26</f>
        <v>0</v>
      </c>
      <c r="M30" s="33">
        <f>Índice!$G$52*'Datos Generales'!M26</f>
        <v>0</v>
      </c>
      <c r="N30" s="33">
        <f>Índice!$G$52*'Datos Generales'!N26</f>
        <v>0</v>
      </c>
      <c r="O30" s="33">
        <f>Índice!$G$52*'Datos Generales'!O26</f>
        <v>0</v>
      </c>
      <c r="P30" s="33">
        <f>Índice!$G$52*'Datos Generales'!P26</f>
        <v>0</v>
      </c>
      <c r="Q30" s="33">
        <f>Índice!$G$52*'Datos Generales'!Q26</f>
        <v>0</v>
      </c>
      <c r="R30" s="33">
        <f>Índice!$G$52*'Datos Generales'!R26</f>
        <v>0</v>
      </c>
      <c r="S30" s="33">
        <f>Índice!$G$52*'Datos Generales'!S26</f>
        <v>0</v>
      </c>
      <c r="T30" s="33">
        <f>Índice!$G$52*'Datos Generales'!T26</f>
        <v>0</v>
      </c>
      <c r="U30" s="33">
        <f>Índice!$G$52*'Datos Generales'!U26</f>
        <v>0</v>
      </c>
      <c r="V30" s="33">
        <f>Índice!$G$52*'Datos Generales'!V26</f>
        <v>0</v>
      </c>
      <c r="W30" s="33">
        <f>Índice!$G$52*'Datos Generales'!W26</f>
        <v>0</v>
      </c>
      <c r="X30" s="33">
        <f>Índice!$G$52*'Datos Generales'!X26</f>
        <v>0</v>
      </c>
      <c r="Y30" s="33">
        <f>Índice!$G$52*'Datos Generales'!Y26</f>
        <v>0</v>
      </c>
      <c r="Z30" s="33">
        <f>Índice!$G$52*'Datos Generales'!Z26</f>
        <v>0</v>
      </c>
      <c r="AA30" s="33">
        <f>Índice!$G$52*'Datos Generales'!AA26</f>
        <v>0</v>
      </c>
      <c r="AB30" s="33">
        <f>Índice!$G$52*'Datos Generales'!AB26</f>
        <v>0</v>
      </c>
      <c r="AC30" s="33">
        <f>Índice!$G$52*'Datos Generales'!AC26</f>
        <v>0</v>
      </c>
      <c r="AD30" s="33">
        <f>Índice!$G$52*'Datos Generales'!AD26</f>
        <v>0</v>
      </c>
      <c r="AE30" s="33">
        <f>Índice!$G$52*'Datos Generales'!AE26</f>
        <v>0</v>
      </c>
      <c r="AF30" s="33">
        <f>Índice!$G$52*'Datos Generales'!AF26</f>
        <v>0</v>
      </c>
      <c r="AG30" s="33">
        <f>Índice!$G$52*'Datos Generales'!AG26</f>
        <v>0</v>
      </c>
      <c r="AH30" s="33">
        <f>Índice!$G$52*'Datos Generales'!AH26</f>
        <v>0</v>
      </c>
      <c r="AI30" s="33">
        <f>Índice!$G$52*'Datos Generales'!AI26</f>
        <v>0</v>
      </c>
      <c r="AJ30" s="33">
        <f>Índice!$G$52*'Datos Generales'!AJ26</f>
        <v>0</v>
      </c>
      <c r="AK30" s="33">
        <f>Índice!$G$52*'Datos Generales'!AK26</f>
        <v>0</v>
      </c>
      <c r="AL30" s="33">
        <f>Índice!$G$52*'Datos Generales'!AL26</f>
        <v>0</v>
      </c>
      <c r="AM30" s="33">
        <f>Índice!$G$52*'Datos Generales'!AM26</f>
        <v>0</v>
      </c>
      <c r="AN30" s="33">
        <f>Índice!$G$52*'Datos Generales'!AN26</f>
        <v>0</v>
      </c>
      <c r="AO30" s="33">
        <f>Índice!$G$52*'Datos Generales'!AO26</f>
        <v>0</v>
      </c>
      <c r="AP30" s="33">
        <f>Índice!$G$52*'Datos Generales'!AP26</f>
        <v>0</v>
      </c>
      <c r="AQ30" s="33">
        <f>Índice!$G$52*'Datos Generales'!AQ26</f>
        <v>0</v>
      </c>
    </row>
    <row r="31" spans="2:43" x14ac:dyDescent="0.2">
      <c r="B31" s="34" t="str">
        <f>'Datos Generales'!B27</f>
        <v xml:space="preserve">5.14.00.00  Total Cuentas De Seguros </v>
      </c>
      <c r="C31" s="33">
        <f>Índice!$G$52*'Datos Generales'!C27</f>
        <v>64388.460940500641</v>
      </c>
      <c r="D31" s="33">
        <f>Índice!$G$52*'Datos Generales'!D27</f>
        <v>1232404.4719519834</v>
      </c>
      <c r="E31" s="33">
        <f>Índice!$G$52*'Datos Generales'!E27</f>
        <v>13008582.955403293</v>
      </c>
      <c r="F31" s="33">
        <f>Índice!$G$52*'Datos Generales'!F27</f>
        <v>676153.64910152392</v>
      </c>
      <c r="G31" s="33">
        <f>Índice!$G$52*'Datos Generales'!G27</f>
        <v>300998.57899891719</v>
      </c>
      <c r="H31" s="33">
        <f>Índice!$G$52*'Datos Generales'!H27</f>
        <v>5305819.164429591</v>
      </c>
      <c r="I31" s="33">
        <f>Índice!$G$52*'Datos Generales'!I27</f>
        <v>8809751.3945508003</v>
      </c>
      <c r="J31" s="33">
        <f>Índice!$G$52*'Datos Generales'!J27</f>
        <v>582487.97320067487</v>
      </c>
      <c r="K31" s="33">
        <f>Índice!$G$52*'Datos Generales'!K27</f>
        <v>2242728.1451768461</v>
      </c>
      <c r="L31" s="33">
        <f>Índice!$G$52*'Datos Generales'!L27</f>
        <v>562268.35590140696</v>
      </c>
      <c r="M31" s="33">
        <f>Índice!$G$52*'Datos Generales'!M27</f>
        <v>1095579.281620506</v>
      </c>
      <c r="N31" s="33">
        <f>Índice!$G$52*'Datos Generales'!N27</f>
        <v>3006067.405868459</v>
      </c>
      <c r="O31" s="33">
        <f>Índice!$G$52*'Datos Generales'!O27</f>
        <v>2034819.017124475</v>
      </c>
      <c r="P31" s="33">
        <f>Índice!$G$52*'Datos Generales'!P27</f>
        <v>386555.73763632105</v>
      </c>
      <c r="Q31" s="33">
        <f>Índice!$G$52*'Datos Generales'!Q27</f>
        <v>8717913.7309119962</v>
      </c>
      <c r="R31" s="33">
        <f>Índice!$G$52*'Datos Generales'!R27</f>
        <v>4718.1862623861325</v>
      </c>
      <c r="S31" s="33">
        <f>Índice!$G$52*'Datos Generales'!S27</f>
        <v>7825121.6798090274</v>
      </c>
      <c r="T31" s="33">
        <f>Índice!$G$52*'Datos Generales'!T27</f>
        <v>0</v>
      </c>
      <c r="U31" s="33">
        <f>Índice!$G$52*'Datos Generales'!U27</f>
        <v>11179395.722436339</v>
      </c>
      <c r="V31" s="33">
        <f>Índice!$G$52*'Datos Generales'!V27</f>
        <v>44735.338973565711</v>
      </c>
      <c r="W31" s="33">
        <f>Índice!$G$52*'Datos Generales'!W27</f>
        <v>2262080.0230789357</v>
      </c>
      <c r="X31" s="33">
        <f>Índice!$G$52*'Datos Generales'!X27</f>
        <v>222250.9310329695</v>
      </c>
      <c r="Y31" s="33">
        <f>Índice!$G$52*'Datos Generales'!Y27</f>
        <v>891770.6449140443</v>
      </c>
      <c r="Z31" s="33">
        <f>Índice!$G$52*'Datos Generales'!Z27</f>
        <v>3397233.4194144062</v>
      </c>
      <c r="AA31" s="33">
        <f>Índice!$G$52*'Datos Generales'!AA27</f>
        <v>2238274.9720443469</v>
      </c>
      <c r="AB31" s="33">
        <f>Índice!$G$52*'Datos Generales'!AB27</f>
        <v>32853.803584787362</v>
      </c>
      <c r="AC31" s="33">
        <f>Índice!$G$52*'Datos Generales'!AC27</f>
        <v>505017.35512814019</v>
      </c>
      <c r="AD31" s="33">
        <f>Índice!$G$52*'Datos Generales'!AD27</f>
        <v>18311422.848350234</v>
      </c>
      <c r="AE31" s="33">
        <f>Índice!$G$52*'Datos Generales'!AE27</f>
        <v>1435886.8601455295</v>
      </c>
      <c r="AF31" s="33">
        <f>Índice!$G$52*'Datos Generales'!AF27</f>
        <v>169929.68477045407</v>
      </c>
      <c r="AG31" s="33">
        <f>Índice!$G$52*'Datos Generales'!AG27</f>
        <v>17988004.80493639</v>
      </c>
      <c r="AH31" s="33">
        <f>Índice!$G$52*'Datos Generales'!AH27</f>
        <v>2944408.3420281908</v>
      </c>
      <c r="AI31" s="33">
        <f>Índice!$G$52*'Datos Generales'!AI27</f>
        <v>875771.30217382219</v>
      </c>
      <c r="AJ31" s="33">
        <f>Índice!$G$52*'Datos Generales'!AJ27</f>
        <v>3527157.6542357709</v>
      </c>
      <c r="AK31" s="33">
        <f>Índice!$G$52*'Datos Generales'!AK27</f>
        <v>0</v>
      </c>
      <c r="AL31" s="33">
        <f>Índice!$G$52*'Datos Generales'!AL27</f>
        <v>0</v>
      </c>
      <c r="AM31" s="33">
        <f>Índice!$G$52*'Datos Generales'!AM27</f>
        <v>0</v>
      </c>
      <c r="AN31" s="33">
        <f>Índice!$G$52*'Datos Generales'!AN27</f>
        <v>0</v>
      </c>
      <c r="AO31" s="33">
        <f>Índice!$G$52*'Datos Generales'!AO27</f>
        <v>0</v>
      </c>
      <c r="AP31" s="33">
        <f>Índice!$G$52*'Datos Generales'!AP27</f>
        <v>0</v>
      </c>
      <c r="AQ31" s="33">
        <f>Índice!$G$52*'Datos Generales'!AQ27</f>
        <v>121882551.89613664</v>
      </c>
    </row>
    <row r="32" spans="2:43" x14ac:dyDescent="0.2">
      <c r="B32" s="35" t="str">
        <f>'Datos Generales'!B28</f>
        <v>5.14.10.00  Cuentas Por Cobrar De Seguros</v>
      </c>
      <c r="C32" s="36">
        <f>Índice!$G$52*'Datos Generales'!C28</f>
        <v>50330.756117499819</v>
      </c>
      <c r="D32" s="36">
        <f>Índice!$G$52*'Datos Generales'!D28</f>
        <v>288709.48811642342</v>
      </c>
      <c r="E32" s="36">
        <f>Índice!$G$52*'Datos Generales'!E28</f>
        <v>10179223.174734825</v>
      </c>
      <c r="F32" s="36">
        <f>Índice!$G$52*'Datos Generales'!F28</f>
        <v>667415.2238646535</v>
      </c>
      <c r="G32" s="36">
        <f>Índice!$G$52*'Datos Generales'!G28</f>
        <v>29031.354897486868</v>
      </c>
      <c r="H32" s="36">
        <f>Índice!$G$52*'Datos Generales'!H28</f>
        <v>3242681.9124626592</v>
      </c>
      <c r="I32" s="36">
        <f>Índice!$G$52*'Datos Generales'!I28</f>
        <v>3631671.1442205538</v>
      </c>
      <c r="J32" s="36">
        <f>Índice!$G$52*'Datos Generales'!J28</f>
        <v>345970.42262960388</v>
      </c>
      <c r="K32" s="36">
        <f>Índice!$G$52*'Datos Generales'!K28</f>
        <v>1934759.7548815657</v>
      </c>
      <c r="L32" s="36">
        <f>Índice!$G$52*'Datos Generales'!L28</f>
        <v>215747.1550211143</v>
      </c>
      <c r="M32" s="36">
        <f>Índice!$G$52*'Datos Generales'!M28</f>
        <v>339652.93826078589</v>
      </c>
      <c r="N32" s="36">
        <f>Índice!$G$52*'Datos Generales'!N28</f>
        <v>538404.41684013861</v>
      </c>
      <c r="O32" s="36">
        <f>Índice!$G$52*'Datos Generales'!O28</f>
        <v>724302.38440375624</v>
      </c>
      <c r="P32" s="36">
        <f>Índice!$G$52*'Datos Generales'!P28</f>
        <v>53299.82170297642</v>
      </c>
      <c r="Q32" s="36">
        <f>Índice!$G$52*'Datos Generales'!Q28</f>
        <v>4723220.2191070048</v>
      </c>
      <c r="R32" s="36">
        <f>Índice!$G$52*'Datos Generales'!R28</f>
        <v>4718.1862623861325</v>
      </c>
      <c r="S32" s="36">
        <f>Índice!$G$52*'Datos Generales'!S28</f>
        <v>5293824.9899556963</v>
      </c>
      <c r="T32" s="36">
        <f>Índice!$G$52*'Datos Generales'!T28</f>
        <v>0</v>
      </c>
      <c r="U32" s="36">
        <f>Índice!$G$52*'Datos Generales'!U28</f>
        <v>3115901.5702453195</v>
      </c>
      <c r="V32" s="36">
        <f>Índice!$G$52*'Datos Generales'!V28</f>
        <v>43434.223162827948</v>
      </c>
      <c r="W32" s="36">
        <f>Índice!$G$52*'Datos Generales'!W28</f>
        <v>590728.07849831798</v>
      </c>
      <c r="X32" s="36">
        <f>Índice!$G$52*'Datos Generales'!X28</f>
        <v>48656.954961715979</v>
      </c>
      <c r="Y32" s="36">
        <f>Índice!$G$52*'Datos Generales'!Y28</f>
        <v>252124.64666333504</v>
      </c>
      <c r="Z32" s="36">
        <f>Índice!$G$52*'Datos Generales'!Z28</f>
        <v>1522351.7312773669</v>
      </c>
      <c r="AA32" s="36">
        <f>Índice!$G$52*'Datos Generales'!AA28</f>
        <v>1338219.9622585922</v>
      </c>
      <c r="AB32" s="36">
        <f>Índice!$G$52*'Datos Generales'!AB28</f>
        <v>6951.5427404262737</v>
      </c>
      <c r="AC32" s="36">
        <f>Índice!$G$52*'Datos Generales'!AC28</f>
        <v>165761.42626732579</v>
      </c>
      <c r="AD32" s="36">
        <f>Índice!$G$52*'Datos Generales'!AD28</f>
        <v>2203011.5901570246</v>
      </c>
      <c r="AE32" s="36">
        <f>Índice!$G$52*'Datos Generales'!AE28</f>
        <v>206115.78182105185</v>
      </c>
      <c r="AF32" s="36">
        <f>Índice!$G$52*'Datos Generales'!AF28</f>
        <v>48570.408953701633</v>
      </c>
      <c r="AG32" s="36">
        <f>Índice!$G$52*'Datos Generales'!AG28</f>
        <v>7703251.4627602128</v>
      </c>
      <c r="AH32" s="36">
        <f>Índice!$G$52*'Datos Generales'!AH28</f>
        <v>603547.56985681469</v>
      </c>
      <c r="AI32" s="36">
        <f>Índice!$G$52*'Datos Generales'!AI28</f>
        <v>843957.61558943999</v>
      </c>
      <c r="AJ32" s="36">
        <f>Índice!$G$52*'Datos Generales'!AJ28</f>
        <v>2458231.6514128195</v>
      </c>
      <c r="AK32" s="36">
        <f>Índice!$G$52*'Datos Generales'!AK28</f>
        <v>0</v>
      </c>
      <c r="AL32" s="36">
        <f>Índice!$G$52*'Datos Generales'!AL28</f>
        <v>0</v>
      </c>
      <c r="AM32" s="36">
        <f>Índice!$G$52*'Datos Generales'!AM28</f>
        <v>0</v>
      </c>
      <c r="AN32" s="36">
        <f>Índice!$G$52*'Datos Generales'!AN28</f>
        <v>0</v>
      </c>
      <c r="AO32" s="36">
        <f>Índice!$G$52*'Datos Generales'!AO28</f>
        <v>0</v>
      </c>
      <c r="AP32" s="36">
        <f>Índice!$G$52*'Datos Generales'!AP28</f>
        <v>0</v>
      </c>
      <c r="AQ32" s="36">
        <f>Índice!$G$52*'Datos Generales'!AQ28</f>
        <v>53413779.560105421</v>
      </c>
    </row>
    <row r="33" spans="2:43" x14ac:dyDescent="0.2">
      <c r="B33" s="37" t="str">
        <f>'Datos Generales'!B29</f>
        <v>5.14.11.00  Cuentas Por Cobrar Asegurados</v>
      </c>
      <c r="C33" s="36">
        <f>Índice!$G$52*'Datos Generales'!C29</f>
        <v>50330.756117499819</v>
      </c>
      <c r="D33" s="36">
        <f>Índice!$G$52*'Datos Generales'!D29</f>
        <v>89322.658418487379</v>
      </c>
      <c r="E33" s="36">
        <f>Índice!$G$52*'Datos Generales'!E29</f>
        <v>9434221.9041006286</v>
      </c>
      <c r="F33" s="36">
        <f>Índice!$G$52*'Datos Generales'!F29</f>
        <v>612834.52804699622</v>
      </c>
      <c r="G33" s="36">
        <f>Índice!$G$52*'Datos Generales'!G29</f>
        <v>3467.2154264176929</v>
      </c>
      <c r="H33" s="36">
        <f>Índice!$G$52*'Datos Generales'!H29</f>
        <v>2566387.5240391404</v>
      </c>
      <c r="I33" s="36">
        <f>Índice!$G$52*'Datos Generales'!I29</f>
        <v>2359600.0240859175</v>
      </c>
      <c r="J33" s="36">
        <f>Índice!$G$52*'Datos Generales'!J29</f>
        <v>207649.45600867094</v>
      </c>
      <c r="K33" s="36">
        <f>Índice!$G$52*'Datos Generales'!K29</f>
        <v>1564525.0158446555</v>
      </c>
      <c r="L33" s="36">
        <f>Índice!$G$52*'Datos Generales'!L29</f>
        <v>134879.8102519598</v>
      </c>
      <c r="M33" s="36">
        <f>Índice!$G$52*'Datos Generales'!M29</f>
        <v>188307.2737088945</v>
      </c>
      <c r="N33" s="36">
        <f>Índice!$G$52*'Datos Generales'!N29</f>
        <v>462315.91538222617</v>
      </c>
      <c r="O33" s="36">
        <f>Índice!$G$52*'Datos Generales'!O29</f>
        <v>592611.54280166165</v>
      </c>
      <c r="P33" s="36">
        <f>Índice!$G$52*'Datos Generales'!P29</f>
        <v>381.29231832737594</v>
      </c>
      <c r="Q33" s="36">
        <f>Índice!$G$52*'Datos Generales'!Q29</f>
        <v>3951077.0113186804</v>
      </c>
      <c r="R33" s="36">
        <f>Índice!$G$52*'Datos Generales'!R29</f>
        <v>4718.1862623861325</v>
      </c>
      <c r="S33" s="36">
        <f>Índice!$G$52*'Datos Generales'!S29</f>
        <v>3918091.9258766104</v>
      </c>
      <c r="T33" s="36">
        <f>Índice!$G$52*'Datos Generales'!T29</f>
        <v>0</v>
      </c>
      <c r="U33" s="36">
        <f>Índice!$G$52*'Datos Generales'!U29</f>
        <v>2709982.9663576209</v>
      </c>
      <c r="V33" s="36">
        <f>Índice!$G$52*'Datos Generales'!V29</f>
        <v>1090.5341324324022</v>
      </c>
      <c r="W33" s="36">
        <f>Índice!$G$52*'Datos Generales'!W29</f>
        <v>531278.93159225269</v>
      </c>
      <c r="X33" s="36">
        <f>Índice!$G$52*'Datos Generales'!X29</f>
        <v>35618.513089233224</v>
      </c>
      <c r="Y33" s="36">
        <f>Índice!$G$52*'Datos Generales'!Y29</f>
        <v>231938.57274610418</v>
      </c>
      <c r="Z33" s="36">
        <f>Índice!$G$52*'Datos Generales'!Z29</f>
        <v>1394452.5845924292</v>
      </c>
      <c r="AA33" s="36">
        <f>Índice!$G$52*'Datos Generales'!AA29</f>
        <v>1230430.9916355871</v>
      </c>
      <c r="AB33" s="36">
        <f>Índice!$G$52*'Datos Generales'!AB29</f>
        <v>1682.2040111217066</v>
      </c>
      <c r="AC33" s="36">
        <f>Índice!$G$52*'Datos Generales'!AC29</f>
        <v>114840.15693948278</v>
      </c>
      <c r="AD33" s="36">
        <f>Índice!$G$52*'Datos Generales'!AD29</f>
        <v>1128508.8469819631</v>
      </c>
      <c r="AE33" s="36">
        <f>Índice!$G$52*'Datos Generales'!AE29</f>
        <v>131011.97934190335</v>
      </c>
      <c r="AF33" s="36">
        <f>Índice!$G$52*'Datos Generales'!AF29</f>
        <v>6602.1948802457036</v>
      </c>
      <c r="AG33" s="36">
        <f>Índice!$G$52*'Datos Generales'!AG29</f>
        <v>5150717.0153057845</v>
      </c>
      <c r="AH33" s="36">
        <f>Índice!$G$52*'Datos Generales'!AH29</f>
        <v>375834.57873628545</v>
      </c>
      <c r="AI33" s="36">
        <f>Índice!$G$52*'Datos Generales'!AI29</f>
        <v>771717.00952244236</v>
      </c>
      <c r="AJ33" s="36">
        <f>Índice!$G$52*'Datos Generales'!AJ29</f>
        <v>2327304.1088601816</v>
      </c>
      <c r="AK33" s="36">
        <f>Índice!$G$52*'Datos Generales'!AK29</f>
        <v>0</v>
      </c>
      <c r="AL33" s="36">
        <f>Índice!$G$52*'Datos Generales'!AL29</f>
        <v>0</v>
      </c>
      <c r="AM33" s="36">
        <f>Índice!$G$52*'Datos Generales'!AM29</f>
        <v>0</v>
      </c>
      <c r="AN33" s="36">
        <f>Índice!$G$52*'Datos Generales'!AN29</f>
        <v>0</v>
      </c>
      <c r="AO33" s="36">
        <f>Índice!$G$52*'Datos Generales'!AO29</f>
        <v>0</v>
      </c>
      <c r="AP33" s="36">
        <f>Índice!$G$52*'Datos Generales'!AP29</f>
        <v>0</v>
      </c>
      <c r="AQ33" s="36">
        <f>Índice!$G$52*'Datos Generales'!AQ29</f>
        <v>42283733.228734232</v>
      </c>
    </row>
    <row r="34" spans="2:43" x14ac:dyDescent="0.2">
      <c r="B34" s="37" t="str">
        <f>'Datos Generales'!B30</f>
        <v>5.14.12.00  Deudores Por Operaciones De Reaseguro</v>
      </c>
      <c r="C34" s="36">
        <f>Índice!$G$52*'Datos Generales'!C30</f>
        <v>0</v>
      </c>
      <c r="D34" s="36">
        <f>Índice!$G$52*'Datos Generales'!D30</f>
        <v>199386.82969793607</v>
      </c>
      <c r="E34" s="36">
        <f>Índice!$G$52*'Datos Generales'!E30</f>
        <v>439438.07010566851</v>
      </c>
      <c r="F34" s="36">
        <f>Índice!$G$52*'Datos Generales'!F30</f>
        <v>39681.140556636441</v>
      </c>
      <c r="G34" s="36">
        <f>Índice!$G$52*'Datos Generales'!G30</f>
        <v>25564.139471069175</v>
      </c>
      <c r="H34" s="36">
        <f>Índice!$G$52*'Datos Generales'!H30</f>
        <v>410834.61445692554</v>
      </c>
      <c r="I34" s="36">
        <f>Índice!$G$52*'Datos Generales'!I30</f>
        <v>998560.7303612174</v>
      </c>
      <c r="J34" s="36">
        <f>Índice!$G$52*'Datos Generales'!J30</f>
        <v>130050.51578903323</v>
      </c>
      <c r="K34" s="36">
        <f>Índice!$G$52*'Datos Generales'!K30</f>
        <v>102936.10053761266</v>
      </c>
      <c r="L34" s="36">
        <f>Índice!$G$52*'Datos Generales'!L30</f>
        <v>39619.701055663987</v>
      </c>
      <c r="M34" s="36">
        <f>Índice!$G$52*'Datos Generales'!M30</f>
        <v>151345.66455189139</v>
      </c>
      <c r="N34" s="36">
        <f>Índice!$G$52*'Datos Generales'!N30</f>
        <v>33908.276880547121</v>
      </c>
      <c r="O34" s="36">
        <f>Índice!$G$52*'Datos Generales'!O30</f>
        <v>48454.027706289249</v>
      </c>
      <c r="P34" s="36">
        <f>Índice!$G$52*'Datos Generales'!P30</f>
        <v>52825.587681073885</v>
      </c>
      <c r="Q34" s="36">
        <f>Índice!$G$52*'Datos Generales'!Q30</f>
        <v>361327.71237876674</v>
      </c>
      <c r="R34" s="36">
        <f>Índice!$G$52*'Datos Generales'!R30</f>
        <v>0</v>
      </c>
      <c r="S34" s="36">
        <f>Índice!$G$52*'Datos Generales'!S30</f>
        <v>443817.4205819607</v>
      </c>
      <c r="T34" s="36">
        <f>Índice!$G$52*'Datos Generales'!T30</f>
        <v>0</v>
      </c>
      <c r="U34" s="36">
        <f>Índice!$G$52*'Datos Generales'!U30</f>
        <v>290847.82769179688</v>
      </c>
      <c r="V34" s="36">
        <f>Índice!$G$52*'Datos Generales'!V30</f>
        <v>19306.665777619626</v>
      </c>
      <c r="W34" s="36">
        <f>Índice!$G$52*'Datos Generales'!W30</f>
        <v>53752.555301504319</v>
      </c>
      <c r="X34" s="36">
        <f>Índice!$G$52*'Datos Generales'!X30</f>
        <v>13038.441872482759</v>
      </c>
      <c r="Y34" s="36">
        <f>Índice!$G$52*'Datos Generales'!Y30</f>
        <v>19638.799691237593</v>
      </c>
      <c r="Z34" s="36">
        <f>Índice!$G$52*'Datos Generales'!Z30</f>
        <v>88056.582854705106</v>
      </c>
      <c r="AA34" s="36">
        <f>Índice!$G$52*'Datos Generales'!AA30</f>
        <v>97584.434237791284</v>
      </c>
      <c r="AB34" s="36">
        <f>Índice!$G$52*'Datos Generales'!AB30</f>
        <v>5269.3387293045671</v>
      </c>
      <c r="AC34" s="36">
        <f>Índice!$G$52*'Datos Generales'!AC30</f>
        <v>50921.269327843016</v>
      </c>
      <c r="AD34" s="36">
        <f>Índice!$G$52*'Datos Generales'!AD30</f>
        <v>633500.92550477525</v>
      </c>
      <c r="AE34" s="36">
        <f>Índice!$G$52*'Datos Generales'!AE30</f>
        <v>25346.005428856904</v>
      </c>
      <c r="AF34" s="36">
        <f>Índice!$G$52*'Datos Generales'!AF30</f>
        <v>41968.214073455929</v>
      </c>
      <c r="AG34" s="36">
        <f>Índice!$G$52*'Datos Generales'!AG30</f>
        <v>1136476.3187464981</v>
      </c>
      <c r="AH34" s="36">
        <f>Índice!$G$52*'Datos Generales'!AH30</f>
        <v>70698.665102669635</v>
      </c>
      <c r="AI34" s="36">
        <f>Índice!$G$52*'Datos Generales'!AI30</f>
        <v>1770.0427661111144</v>
      </c>
      <c r="AJ34" s="36">
        <f>Índice!$G$52*'Datos Generales'!AJ30</f>
        <v>124464.72620809758</v>
      </c>
      <c r="AK34" s="36">
        <f>Índice!$G$52*'Datos Generales'!AK30</f>
        <v>0</v>
      </c>
      <c r="AL34" s="36">
        <f>Índice!$G$52*'Datos Generales'!AL30</f>
        <v>0</v>
      </c>
      <c r="AM34" s="36">
        <f>Índice!$G$52*'Datos Generales'!AM30</f>
        <v>0</v>
      </c>
      <c r="AN34" s="36">
        <f>Índice!$G$52*'Datos Generales'!AN30</f>
        <v>0</v>
      </c>
      <c r="AO34" s="36">
        <f>Índice!$G$52*'Datos Generales'!AO30</f>
        <v>0</v>
      </c>
      <c r="AP34" s="36">
        <f>Índice!$G$52*'Datos Generales'!AP30</f>
        <v>0</v>
      </c>
      <c r="AQ34" s="36">
        <f>Índice!$G$52*'Datos Generales'!AQ30</f>
        <v>6150391.3451270415</v>
      </c>
    </row>
    <row r="35" spans="2:43" x14ac:dyDescent="0.2">
      <c r="B35" s="38" t="str">
        <f>'Datos Generales'!B31</f>
        <v>5.14.12.10  Siniestros Por Cobrar A Reaseguradores</v>
      </c>
      <c r="C35" s="36">
        <f>Índice!$G$52*'Datos Generales'!C31</f>
        <v>0</v>
      </c>
      <c r="D35" s="36">
        <f>Índice!$G$52*'Datos Generales'!D31</f>
        <v>150755.42349880608</v>
      </c>
      <c r="E35" s="36">
        <f>Índice!$G$52*'Datos Generales'!E31</f>
        <v>239805.48240384262</v>
      </c>
      <c r="F35" s="36">
        <f>Índice!$G$52*'Datos Generales'!F31</f>
        <v>22208.84871696564</v>
      </c>
      <c r="G35" s="36">
        <f>Índice!$G$52*'Datos Generales'!G31</f>
        <v>25564.139471069175</v>
      </c>
      <c r="H35" s="36">
        <f>Índice!$G$52*'Datos Generales'!H31</f>
        <v>248590.2424138716</v>
      </c>
      <c r="I35" s="36">
        <f>Índice!$G$52*'Datos Generales'!I31</f>
        <v>454651.52474402764</v>
      </c>
      <c r="J35" s="36">
        <f>Índice!$G$52*'Datos Generales'!J31</f>
        <v>130050.51578903323</v>
      </c>
      <c r="K35" s="36">
        <f>Índice!$G$52*'Datos Generales'!K31</f>
        <v>66990.352365403785</v>
      </c>
      <c r="L35" s="36">
        <f>Índice!$G$52*'Datos Generales'!L31</f>
        <v>39619.667036006751</v>
      </c>
      <c r="M35" s="36">
        <f>Índice!$G$52*'Datos Generales'!M31</f>
        <v>143476.06734123113</v>
      </c>
      <c r="N35" s="36">
        <f>Índice!$G$52*'Datos Generales'!N31</f>
        <v>33908.276880547121</v>
      </c>
      <c r="O35" s="36">
        <f>Índice!$G$52*'Datos Generales'!O31</f>
        <v>41205.289240228791</v>
      </c>
      <c r="P35" s="36">
        <f>Índice!$G$52*'Datos Generales'!P31</f>
        <v>11625.061192858459</v>
      </c>
      <c r="Q35" s="36">
        <f>Índice!$G$52*'Datos Generales'!Q31</f>
        <v>151445.61430485765</v>
      </c>
      <c r="R35" s="36">
        <f>Índice!$G$52*'Datos Generales'!R31</f>
        <v>0</v>
      </c>
      <c r="S35" s="36">
        <f>Índice!$G$52*'Datos Generales'!S31</f>
        <v>430673.55179169629</v>
      </c>
      <c r="T35" s="36">
        <f>Índice!$G$52*'Datos Generales'!T31</f>
        <v>0</v>
      </c>
      <c r="U35" s="36">
        <f>Índice!$G$52*'Datos Generales'!U31</f>
        <v>209645.45733815915</v>
      </c>
      <c r="V35" s="36">
        <f>Índice!$G$52*'Datos Generales'!V31</f>
        <v>0</v>
      </c>
      <c r="W35" s="36">
        <f>Índice!$G$52*'Datos Generales'!W31</f>
        <v>43970.16884296084</v>
      </c>
      <c r="X35" s="36">
        <f>Índice!$G$52*'Datos Generales'!X31</f>
        <v>11743.551659019615</v>
      </c>
      <c r="Y35" s="36">
        <f>Índice!$G$52*'Datos Generales'!Y31</f>
        <v>19638.799691237593</v>
      </c>
      <c r="Z35" s="36">
        <f>Índice!$G$52*'Datos Generales'!Z31</f>
        <v>78975.987905331465</v>
      </c>
      <c r="AA35" s="36">
        <f>Índice!$G$52*'Datos Generales'!AA31</f>
        <v>78777.517225002957</v>
      </c>
      <c r="AB35" s="36">
        <f>Índice!$G$52*'Datos Generales'!AB31</f>
        <v>5269.3387293045671</v>
      </c>
      <c r="AC35" s="36">
        <f>Índice!$G$52*'Datos Generales'!AC31</f>
        <v>25858.03528995124</v>
      </c>
      <c r="AD35" s="36">
        <f>Índice!$G$52*'Datos Generales'!AD31</f>
        <v>549171.60433641775</v>
      </c>
      <c r="AE35" s="36">
        <f>Índice!$G$52*'Datos Generales'!AE31</f>
        <v>2355.4530278685634</v>
      </c>
      <c r="AF35" s="36">
        <f>Índice!$G$52*'Datos Generales'!AF31</f>
        <v>38351.78843039085</v>
      </c>
      <c r="AG35" s="36">
        <f>Índice!$G$52*'Datos Generales'!AG31</f>
        <v>388269.71600730339</v>
      </c>
      <c r="AH35" s="36">
        <f>Índice!$G$52*'Datos Generales'!AH31</f>
        <v>70698.665102669635</v>
      </c>
      <c r="AI35" s="36">
        <f>Índice!$G$52*'Datos Generales'!AI31</f>
        <v>1694.9613825860861</v>
      </c>
      <c r="AJ35" s="36">
        <f>Índice!$G$52*'Datos Generales'!AJ31</f>
        <v>102586.88875606103</v>
      </c>
      <c r="AK35" s="36">
        <f>Índice!$G$52*'Datos Generales'!AK31</f>
        <v>0</v>
      </c>
      <c r="AL35" s="36">
        <f>Índice!$G$52*'Datos Generales'!AL31</f>
        <v>0</v>
      </c>
      <c r="AM35" s="36">
        <f>Índice!$G$52*'Datos Generales'!AM31</f>
        <v>0</v>
      </c>
      <c r="AN35" s="36">
        <f>Índice!$G$52*'Datos Generales'!AN31</f>
        <v>0</v>
      </c>
      <c r="AO35" s="36">
        <f>Índice!$G$52*'Datos Generales'!AO31</f>
        <v>0</v>
      </c>
      <c r="AP35" s="36">
        <f>Índice!$G$52*'Datos Generales'!AP31</f>
        <v>0</v>
      </c>
      <c r="AQ35" s="36">
        <f>Índice!$G$52*'Datos Generales'!AQ31</f>
        <v>3817577.9909147108</v>
      </c>
    </row>
    <row r="36" spans="2:43" x14ac:dyDescent="0.2">
      <c r="B36" s="38" t="str">
        <f>'Datos Generales'!B32</f>
        <v>5.14.12.20  Primas Por Cobrar Reaseguro Aceptado</v>
      </c>
      <c r="C36" s="36">
        <f>Índice!$G$52*'Datos Generales'!C32</f>
        <v>0</v>
      </c>
      <c r="D36" s="36">
        <f>Índice!$G$52*'Datos Generales'!D32</f>
        <v>2323.5085697217569</v>
      </c>
      <c r="E36" s="36">
        <f>Índice!$G$52*'Datos Generales'!E32</f>
        <v>235.8582836334491</v>
      </c>
      <c r="F36" s="36">
        <f>Índice!$G$52*'Datos Generales'!F32</f>
        <v>0</v>
      </c>
      <c r="G36" s="36">
        <f>Índice!$G$52*'Datos Generales'!G32</f>
        <v>0</v>
      </c>
      <c r="H36" s="36">
        <f>Índice!$G$52*'Datos Generales'!H32</f>
        <v>12544.782626297128</v>
      </c>
      <c r="I36" s="36">
        <f>Índice!$G$52*'Datos Generales'!I32</f>
        <v>543909.20561718976</v>
      </c>
      <c r="J36" s="36">
        <f>Índice!$G$52*'Datos Generales'!J32</f>
        <v>0</v>
      </c>
      <c r="K36" s="36">
        <f>Índice!$G$52*'Datos Generales'!K32</f>
        <v>0</v>
      </c>
      <c r="L36" s="36">
        <f>Índice!$G$52*'Datos Generales'!L32</f>
        <v>0</v>
      </c>
      <c r="M36" s="36">
        <f>Índice!$G$52*'Datos Generales'!M32</f>
        <v>0</v>
      </c>
      <c r="N36" s="36">
        <f>Índice!$G$52*'Datos Generales'!N32</f>
        <v>0</v>
      </c>
      <c r="O36" s="36">
        <f>Índice!$G$52*'Datos Generales'!O32</f>
        <v>0</v>
      </c>
      <c r="P36" s="36">
        <f>Índice!$G$52*'Datos Generales'!P32</f>
        <v>0</v>
      </c>
      <c r="Q36" s="36">
        <f>Índice!$G$52*'Datos Generales'!Q32</f>
        <v>0</v>
      </c>
      <c r="R36" s="36">
        <f>Índice!$G$52*'Datos Generales'!R32</f>
        <v>0</v>
      </c>
      <c r="S36" s="36">
        <f>Índice!$G$52*'Datos Generales'!S32</f>
        <v>0</v>
      </c>
      <c r="T36" s="36">
        <f>Índice!$G$52*'Datos Generales'!T32</f>
        <v>0</v>
      </c>
      <c r="U36" s="36">
        <f>Índice!$G$52*'Datos Generales'!U32</f>
        <v>0</v>
      </c>
      <c r="V36" s="36">
        <f>Índice!$G$52*'Datos Generales'!V32</f>
        <v>0</v>
      </c>
      <c r="W36" s="36">
        <f>Índice!$G$52*'Datos Generales'!W32</f>
        <v>0</v>
      </c>
      <c r="X36" s="36">
        <f>Índice!$G$52*'Datos Generales'!X32</f>
        <v>0</v>
      </c>
      <c r="Y36" s="36">
        <f>Índice!$G$52*'Datos Generales'!Y32</f>
        <v>0</v>
      </c>
      <c r="Z36" s="36">
        <f>Índice!$G$52*'Datos Generales'!Z32</f>
        <v>0</v>
      </c>
      <c r="AA36" s="36">
        <f>Índice!$G$52*'Datos Generales'!AA32</f>
        <v>0</v>
      </c>
      <c r="AB36" s="36">
        <f>Índice!$G$52*'Datos Generales'!AB32</f>
        <v>0</v>
      </c>
      <c r="AC36" s="36">
        <f>Índice!$G$52*'Datos Generales'!AC32</f>
        <v>0</v>
      </c>
      <c r="AD36" s="36">
        <f>Índice!$G$52*'Datos Generales'!AD32</f>
        <v>84329.321168357506</v>
      </c>
      <c r="AE36" s="36">
        <f>Índice!$G$52*'Datos Generales'!AE32</f>
        <v>22990.552400988341</v>
      </c>
      <c r="AF36" s="36">
        <f>Índice!$G$52*'Datos Generales'!AF32</f>
        <v>0</v>
      </c>
      <c r="AG36" s="36">
        <f>Índice!$G$52*'Datos Generales'!AG32</f>
        <v>557970.99279905914</v>
      </c>
      <c r="AH36" s="36">
        <f>Índice!$G$52*'Datos Generales'!AH32</f>
        <v>0</v>
      </c>
      <c r="AI36" s="36">
        <f>Índice!$G$52*'Datos Generales'!AI32</f>
        <v>0</v>
      </c>
      <c r="AJ36" s="36">
        <f>Índice!$G$52*'Datos Generales'!AJ32</f>
        <v>0</v>
      </c>
      <c r="AK36" s="36">
        <f>Índice!$G$52*'Datos Generales'!AK32</f>
        <v>0</v>
      </c>
      <c r="AL36" s="36">
        <f>Índice!$G$52*'Datos Generales'!AL32</f>
        <v>0</v>
      </c>
      <c r="AM36" s="36">
        <f>Índice!$G$52*'Datos Generales'!AM32</f>
        <v>0</v>
      </c>
      <c r="AN36" s="36">
        <f>Índice!$G$52*'Datos Generales'!AN32</f>
        <v>0</v>
      </c>
      <c r="AO36" s="36">
        <f>Índice!$G$52*'Datos Generales'!AO32</f>
        <v>0</v>
      </c>
      <c r="AP36" s="36">
        <f>Índice!$G$52*'Datos Generales'!AP32</f>
        <v>0</v>
      </c>
      <c r="AQ36" s="36">
        <f>Índice!$G$52*'Datos Generales'!AQ32</f>
        <v>1224304.2214652472</v>
      </c>
    </row>
    <row r="37" spans="2:43" x14ac:dyDescent="0.2">
      <c r="B37" s="38" t="str">
        <f>'Datos Generales'!B33</f>
        <v>5.14.12.30  Activo Por Reaseguro No Proporcional</v>
      </c>
      <c r="C37" s="36">
        <f>Índice!$G$52*'Datos Generales'!C33</f>
        <v>0</v>
      </c>
      <c r="D37" s="36">
        <f>Índice!$G$52*'Datos Generales'!D33</f>
        <v>0</v>
      </c>
      <c r="E37" s="36">
        <f>Índice!$G$52*'Datos Generales'!E33</f>
        <v>199396.72941819244</v>
      </c>
      <c r="F37" s="36">
        <f>Índice!$G$52*'Datos Generales'!F33</f>
        <v>17472.291839670801</v>
      </c>
      <c r="G37" s="36">
        <f>Índice!$G$52*'Datos Generales'!G33</f>
        <v>0</v>
      </c>
      <c r="H37" s="36">
        <f>Índice!$G$52*'Datos Generales'!H33</f>
        <v>149699.58941675679</v>
      </c>
      <c r="I37" s="36">
        <f>Índice!$G$52*'Datos Generales'!I33</f>
        <v>0</v>
      </c>
      <c r="J37" s="36">
        <f>Índice!$G$52*'Datos Generales'!J33</f>
        <v>0</v>
      </c>
      <c r="K37" s="36">
        <f>Índice!$G$52*'Datos Generales'!K33</f>
        <v>35945.748172208871</v>
      </c>
      <c r="L37" s="36">
        <f>Índice!$G$52*'Datos Generales'!L33</f>
        <v>3.4019657238345463E-2</v>
      </c>
      <c r="M37" s="36">
        <f>Índice!$G$52*'Datos Generales'!M33</f>
        <v>7869.597210660264</v>
      </c>
      <c r="N37" s="36">
        <f>Índice!$G$52*'Datos Generales'!N33</f>
        <v>0</v>
      </c>
      <c r="O37" s="36">
        <f>Índice!$G$52*'Datos Generales'!O33</f>
        <v>828.27659478199701</v>
      </c>
      <c r="P37" s="36">
        <f>Índice!$G$52*'Datos Generales'!P33</f>
        <v>0</v>
      </c>
      <c r="Q37" s="36">
        <f>Índice!$G$52*'Datos Generales'!Q33</f>
        <v>18380.038353761571</v>
      </c>
      <c r="R37" s="36">
        <f>Índice!$G$52*'Datos Generales'!R33</f>
        <v>0</v>
      </c>
      <c r="S37" s="36">
        <f>Índice!$G$52*'Datos Generales'!S33</f>
        <v>874.44126965443184</v>
      </c>
      <c r="T37" s="36">
        <f>Índice!$G$52*'Datos Generales'!T33</f>
        <v>0</v>
      </c>
      <c r="U37" s="36">
        <f>Índice!$G$52*'Datos Generales'!U33</f>
        <v>81202.370353637743</v>
      </c>
      <c r="V37" s="36">
        <f>Índice!$G$52*'Datos Generales'!V33</f>
        <v>19306.665777619626</v>
      </c>
      <c r="W37" s="36">
        <f>Índice!$G$52*'Datos Generales'!W33</f>
        <v>9757.7562267029134</v>
      </c>
      <c r="X37" s="36">
        <f>Índice!$G$52*'Datos Generales'!X33</f>
        <v>1294.8902134631433</v>
      </c>
      <c r="Y37" s="36">
        <f>Índice!$G$52*'Datos Generales'!Y33</f>
        <v>0</v>
      </c>
      <c r="Z37" s="36">
        <f>Índice!$G$52*'Datos Generales'!Z33</f>
        <v>1302.1023807976726</v>
      </c>
      <c r="AA37" s="36">
        <f>Índice!$G$52*'Datos Generales'!AA33</f>
        <v>14921.804116854802</v>
      </c>
      <c r="AB37" s="36">
        <f>Índice!$G$52*'Datos Generales'!AB33</f>
        <v>0</v>
      </c>
      <c r="AC37" s="36">
        <f>Índice!$G$52*'Datos Generales'!AC33</f>
        <v>2883.1999706070164</v>
      </c>
      <c r="AD37" s="36">
        <f>Índice!$G$52*'Datos Generales'!AD33</f>
        <v>0</v>
      </c>
      <c r="AE37" s="36">
        <f>Índice!$G$52*'Datos Generales'!AE33</f>
        <v>0</v>
      </c>
      <c r="AF37" s="36">
        <f>Índice!$G$52*'Datos Generales'!AF33</f>
        <v>744.31608071776043</v>
      </c>
      <c r="AG37" s="36">
        <f>Índice!$G$52*'Datos Generales'!AG33</f>
        <v>176467.37838057589</v>
      </c>
      <c r="AH37" s="36">
        <f>Índice!$G$52*'Datos Generales'!AH33</f>
        <v>0</v>
      </c>
      <c r="AI37" s="36">
        <f>Índice!$G$52*'Datos Generales'!AI33</f>
        <v>75.081383525028443</v>
      </c>
      <c r="AJ37" s="36">
        <f>Índice!$G$52*'Datos Generales'!AJ33</f>
        <v>21877.837452036536</v>
      </c>
      <c r="AK37" s="36">
        <f>Índice!$G$52*'Datos Generales'!AK33</f>
        <v>0</v>
      </c>
      <c r="AL37" s="36">
        <f>Índice!$G$52*'Datos Generales'!AL33</f>
        <v>0</v>
      </c>
      <c r="AM37" s="36">
        <f>Índice!$G$52*'Datos Generales'!AM33</f>
        <v>0</v>
      </c>
      <c r="AN37" s="36">
        <f>Índice!$G$52*'Datos Generales'!AN33</f>
        <v>0</v>
      </c>
      <c r="AO37" s="36">
        <f>Índice!$G$52*'Datos Generales'!AO33</f>
        <v>0</v>
      </c>
      <c r="AP37" s="36">
        <f>Índice!$G$52*'Datos Generales'!AP33</f>
        <v>0</v>
      </c>
      <c r="AQ37" s="36">
        <f>Índice!$G$52*'Datos Generales'!AQ33</f>
        <v>760300.1486318825</v>
      </c>
    </row>
    <row r="38" spans="2:43" x14ac:dyDescent="0.2">
      <c r="B38" s="38" t="str">
        <f>'Datos Generales'!B34</f>
        <v>5.14.12.40  Otros Deudores Por Operaciones De Reaseguro</v>
      </c>
      <c r="C38" s="36">
        <f>Índice!$G$52*'Datos Generales'!C34</f>
        <v>0</v>
      </c>
      <c r="D38" s="36">
        <f>Índice!$G$52*'Datos Generales'!D34</f>
        <v>46307.897629408231</v>
      </c>
      <c r="E38" s="36">
        <f>Índice!$G$52*'Datos Generales'!E34</f>
        <v>0</v>
      </c>
      <c r="F38" s="36">
        <f>Índice!$G$52*'Datos Generales'!F34</f>
        <v>0</v>
      </c>
      <c r="G38" s="36">
        <f>Índice!$G$52*'Datos Generales'!G34</f>
        <v>0</v>
      </c>
      <c r="H38" s="36">
        <f>Índice!$G$52*'Datos Generales'!H34</f>
        <v>0</v>
      </c>
      <c r="I38" s="36">
        <f>Índice!$G$52*'Datos Generales'!I34</f>
        <v>0</v>
      </c>
      <c r="J38" s="36">
        <f>Índice!$G$52*'Datos Generales'!J34</f>
        <v>0</v>
      </c>
      <c r="K38" s="36">
        <f>Índice!$G$52*'Datos Generales'!K34</f>
        <v>0</v>
      </c>
      <c r="L38" s="36">
        <f>Índice!$G$52*'Datos Generales'!L34</f>
        <v>0</v>
      </c>
      <c r="M38" s="36">
        <f>Índice!$G$52*'Datos Generales'!M34</f>
        <v>0</v>
      </c>
      <c r="N38" s="36">
        <f>Índice!$G$52*'Datos Generales'!N34</f>
        <v>0</v>
      </c>
      <c r="O38" s="36">
        <f>Índice!$G$52*'Datos Generales'!O34</f>
        <v>6420.4618712784622</v>
      </c>
      <c r="P38" s="36">
        <f>Índice!$G$52*'Datos Generales'!P34</f>
        <v>41200.526488215422</v>
      </c>
      <c r="Q38" s="36">
        <f>Índice!$G$52*'Datos Generales'!Q34</f>
        <v>191502.05972014752</v>
      </c>
      <c r="R38" s="36">
        <f>Índice!$G$52*'Datos Generales'!R34</f>
        <v>0</v>
      </c>
      <c r="S38" s="36">
        <f>Índice!$G$52*'Datos Generales'!S34</f>
        <v>12269.427520609959</v>
      </c>
      <c r="T38" s="36">
        <f>Índice!$G$52*'Datos Generales'!T34</f>
        <v>0</v>
      </c>
      <c r="U38" s="36">
        <f>Índice!$G$52*'Datos Generales'!U34</f>
        <v>0</v>
      </c>
      <c r="V38" s="36">
        <f>Índice!$G$52*'Datos Generales'!V34</f>
        <v>0</v>
      </c>
      <c r="W38" s="36">
        <f>Índice!$G$52*'Datos Generales'!W34</f>
        <v>24.630231840562114</v>
      </c>
      <c r="X38" s="36">
        <f>Índice!$G$52*'Datos Generales'!X34</f>
        <v>0</v>
      </c>
      <c r="Y38" s="36">
        <f>Índice!$G$52*'Datos Generales'!Y34</f>
        <v>0</v>
      </c>
      <c r="Z38" s="36">
        <f>Índice!$G$52*'Datos Generales'!Z34</f>
        <v>7778.4925685759754</v>
      </c>
      <c r="AA38" s="36">
        <f>Índice!$G$52*'Datos Generales'!AA34</f>
        <v>3885.1128959335288</v>
      </c>
      <c r="AB38" s="36">
        <f>Índice!$G$52*'Datos Generales'!AB34</f>
        <v>0</v>
      </c>
      <c r="AC38" s="36">
        <f>Índice!$G$52*'Datos Generales'!AC34</f>
        <v>22180.03406728476</v>
      </c>
      <c r="AD38" s="36">
        <f>Índice!$G$52*'Datos Generales'!AD34</f>
        <v>0</v>
      </c>
      <c r="AE38" s="36">
        <f>Índice!$G$52*'Datos Generales'!AE34</f>
        <v>0</v>
      </c>
      <c r="AF38" s="36">
        <f>Índice!$G$52*'Datos Generales'!AF34</f>
        <v>2872.1095623473157</v>
      </c>
      <c r="AG38" s="36">
        <f>Índice!$G$52*'Datos Generales'!AG34</f>
        <v>13768.231559559747</v>
      </c>
      <c r="AH38" s="36">
        <f>Índice!$G$52*'Datos Generales'!AH34</f>
        <v>0</v>
      </c>
      <c r="AI38" s="36">
        <f>Índice!$G$52*'Datos Generales'!AI34</f>
        <v>0</v>
      </c>
      <c r="AJ38" s="36">
        <f>Índice!$G$52*'Datos Generales'!AJ34</f>
        <v>0</v>
      </c>
      <c r="AK38" s="36">
        <f>Índice!$G$52*'Datos Generales'!AK34</f>
        <v>0</v>
      </c>
      <c r="AL38" s="36">
        <f>Índice!$G$52*'Datos Generales'!AL34</f>
        <v>0</v>
      </c>
      <c r="AM38" s="36">
        <f>Índice!$G$52*'Datos Generales'!AM34</f>
        <v>0</v>
      </c>
      <c r="AN38" s="36">
        <f>Índice!$G$52*'Datos Generales'!AN34</f>
        <v>0</v>
      </c>
      <c r="AO38" s="36">
        <f>Índice!$G$52*'Datos Generales'!AO34</f>
        <v>0</v>
      </c>
      <c r="AP38" s="36">
        <f>Índice!$G$52*'Datos Generales'!AP34</f>
        <v>0</v>
      </c>
      <c r="AQ38" s="36">
        <f>Índice!$G$52*'Datos Generales'!AQ34</f>
        <v>348208.98411520146</v>
      </c>
    </row>
    <row r="39" spans="2:43" x14ac:dyDescent="0.2">
      <c r="B39" s="37" t="str">
        <f>'Datos Generales'!B35</f>
        <v>5.14.13.00  Deudores Por Operaciones De Coaseguro</v>
      </c>
      <c r="C39" s="36">
        <f>Índice!$G$52*'Datos Generales'!C35</f>
        <v>0</v>
      </c>
      <c r="D39" s="36">
        <f>Índice!$G$52*'Datos Generales'!D35</f>
        <v>0</v>
      </c>
      <c r="E39" s="36">
        <f>Índice!$G$52*'Datos Generales'!E35</f>
        <v>13611.230841404782</v>
      </c>
      <c r="F39" s="36">
        <f>Índice!$G$52*'Datos Generales'!F35</f>
        <v>201.12421359309837</v>
      </c>
      <c r="G39" s="36">
        <f>Índice!$G$52*'Datos Generales'!G35</f>
        <v>0</v>
      </c>
      <c r="H39" s="36">
        <f>Índice!$G$52*'Datos Generales'!H35</f>
        <v>17552.748329039488</v>
      </c>
      <c r="I39" s="36">
        <f>Índice!$G$52*'Datos Generales'!I35</f>
        <v>41387.668622683559</v>
      </c>
      <c r="J39" s="36">
        <f>Índice!$G$52*'Datos Generales'!J35</f>
        <v>0</v>
      </c>
      <c r="K39" s="36">
        <f>Índice!$G$52*'Datos Generales'!K35</f>
        <v>56370.674102910147</v>
      </c>
      <c r="L39" s="36">
        <f>Índice!$G$52*'Datos Generales'!L35</f>
        <v>41247.643713490535</v>
      </c>
      <c r="M39" s="36">
        <f>Índice!$G$52*'Datos Generales'!M35</f>
        <v>0</v>
      </c>
      <c r="N39" s="36">
        <f>Índice!$G$52*'Datos Generales'!N35</f>
        <v>42180.224577365298</v>
      </c>
      <c r="O39" s="36">
        <f>Índice!$G$52*'Datos Generales'!O35</f>
        <v>83236.813895805273</v>
      </c>
      <c r="P39" s="36">
        <f>Índice!$G$52*'Datos Generales'!P35</f>
        <v>0</v>
      </c>
      <c r="Q39" s="36">
        <f>Índice!$G$52*'Datos Generales'!Q35</f>
        <v>166365.10508502024</v>
      </c>
      <c r="R39" s="36">
        <f>Índice!$G$52*'Datos Generales'!R35</f>
        <v>0</v>
      </c>
      <c r="S39" s="36">
        <f>Índice!$G$52*'Datos Generales'!S35</f>
        <v>47233.300345605698</v>
      </c>
      <c r="T39" s="36">
        <f>Índice!$G$52*'Datos Generales'!T35</f>
        <v>0</v>
      </c>
      <c r="U39" s="36">
        <f>Índice!$G$52*'Datos Generales'!U35</f>
        <v>85518.308188837676</v>
      </c>
      <c r="V39" s="36">
        <f>Índice!$G$52*'Datos Generales'!V35</f>
        <v>23037.023252775922</v>
      </c>
      <c r="W39" s="36">
        <f>Índice!$G$52*'Datos Generales'!W35</f>
        <v>3190.4314951265142</v>
      </c>
      <c r="X39" s="36">
        <f>Índice!$G$52*'Datos Generales'!X35</f>
        <v>0</v>
      </c>
      <c r="Y39" s="36">
        <f>Índice!$G$52*'Datos Generales'!Y35</f>
        <v>0</v>
      </c>
      <c r="Z39" s="36">
        <f>Índice!$G$52*'Datos Generales'!Z35</f>
        <v>33002.911742463031</v>
      </c>
      <c r="AA39" s="36">
        <f>Índice!$G$52*'Datos Generales'!AA35</f>
        <v>1238.3495431330132</v>
      </c>
      <c r="AB39" s="36">
        <f>Índice!$G$52*'Datos Generales'!AB35</f>
        <v>0</v>
      </c>
      <c r="AC39" s="36">
        <f>Índice!$G$52*'Datos Generales'!AC35</f>
        <v>0</v>
      </c>
      <c r="AD39" s="36">
        <f>Índice!$G$52*'Datos Generales'!AD35</f>
        <v>401944.97184363072</v>
      </c>
      <c r="AE39" s="36">
        <f>Índice!$G$52*'Datos Generales'!AE35</f>
        <v>49757.7970502916</v>
      </c>
      <c r="AF39" s="36">
        <f>Índice!$G$52*'Datos Generales'!AF35</f>
        <v>0</v>
      </c>
      <c r="AG39" s="36">
        <f>Índice!$G$52*'Datos Generales'!AG35</f>
        <v>631764.46014035831</v>
      </c>
      <c r="AH39" s="36">
        <f>Índice!$G$52*'Datos Generales'!AH35</f>
        <v>150982.8108877872</v>
      </c>
      <c r="AI39" s="36">
        <f>Índice!$G$52*'Datos Generales'!AI35</f>
        <v>0</v>
      </c>
      <c r="AJ39" s="36">
        <f>Índice!$G$52*'Datos Generales'!AJ35</f>
        <v>6462.8163445402024</v>
      </c>
      <c r="AK39" s="36">
        <f>Índice!$G$52*'Datos Generales'!AK35</f>
        <v>0</v>
      </c>
      <c r="AL39" s="36">
        <f>Índice!$G$52*'Datos Generales'!AL35</f>
        <v>0</v>
      </c>
      <c r="AM39" s="36">
        <f>Índice!$G$52*'Datos Generales'!AM35</f>
        <v>0</v>
      </c>
      <c r="AN39" s="36">
        <f>Índice!$G$52*'Datos Generales'!AN35</f>
        <v>0</v>
      </c>
      <c r="AO39" s="36">
        <f>Índice!$G$52*'Datos Generales'!AO35</f>
        <v>0</v>
      </c>
      <c r="AP39" s="36">
        <f>Índice!$G$52*'Datos Generales'!AP35</f>
        <v>0</v>
      </c>
      <c r="AQ39" s="36">
        <f>Índice!$G$52*'Datos Generales'!AQ35</f>
        <v>1896286.4142158623</v>
      </c>
    </row>
    <row r="40" spans="2:43" x14ac:dyDescent="0.2">
      <c r="B40" s="38" t="str">
        <f>'Datos Generales'!B36</f>
        <v>5.14.13.10  Primas Por Cobrar Por Operaciones De Coaseguro</v>
      </c>
      <c r="C40" s="36">
        <f>Índice!$G$52*'Datos Generales'!C36</f>
        <v>0</v>
      </c>
      <c r="D40" s="36">
        <f>Índice!$G$52*'Datos Generales'!D36</f>
        <v>0</v>
      </c>
      <c r="E40" s="36">
        <f>Índice!$G$52*'Datos Generales'!E36</f>
        <v>13128.151708620277</v>
      </c>
      <c r="F40" s="36">
        <f>Índice!$G$52*'Datos Generales'!F36</f>
        <v>94.064352264025203</v>
      </c>
      <c r="G40" s="36">
        <f>Índice!$G$52*'Datos Generales'!G36</f>
        <v>0</v>
      </c>
      <c r="H40" s="36">
        <f>Índice!$G$52*'Datos Generales'!H36</f>
        <v>4115.0177395502669</v>
      </c>
      <c r="I40" s="36">
        <f>Índice!$G$52*'Datos Generales'!I36</f>
        <v>27193.544974156968</v>
      </c>
      <c r="J40" s="36">
        <f>Índice!$G$52*'Datos Generales'!J36</f>
        <v>0</v>
      </c>
      <c r="K40" s="36">
        <f>Índice!$G$52*'Datos Generales'!K36</f>
        <v>52329.070783680232</v>
      </c>
      <c r="L40" s="36">
        <f>Índice!$G$52*'Datos Generales'!L36</f>
        <v>41124.764711545628</v>
      </c>
      <c r="M40" s="36">
        <f>Índice!$G$52*'Datos Generales'!M36</f>
        <v>0</v>
      </c>
      <c r="N40" s="36">
        <f>Índice!$G$52*'Datos Generales'!N36</f>
        <v>41545.145616039867</v>
      </c>
      <c r="O40" s="36">
        <f>Índice!$G$52*'Datos Generales'!O36</f>
        <v>83236.813895805273</v>
      </c>
      <c r="P40" s="36">
        <f>Índice!$G$52*'Datos Generales'!P36</f>
        <v>0</v>
      </c>
      <c r="Q40" s="36">
        <f>Índice!$G$52*'Datos Generales'!Q36</f>
        <v>163578.52094097013</v>
      </c>
      <c r="R40" s="36">
        <f>Índice!$G$52*'Datos Generales'!R36</f>
        <v>0</v>
      </c>
      <c r="S40" s="36">
        <f>Índice!$G$52*'Datos Generales'!S36</f>
        <v>11173.178085761516</v>
      </c>
      <c r="T40" s="36">
        <f>Índice!$G$52*'Datos Generales'!T36</f>
        <v>0</v>
      </c>
      <c r="U40" s="36">
        <f>Índice!$G$52*'Datos Generales'!U36</f>
        <v>63472.141472785806</v>
      </c>
      <c r="V40" s="36">
        <f>Índice!$G$52*'Datos Generales'!V36</f>
        <v>23037.023252775922</v>
      </c>
      <c r="W40" s="36">
        <f>Índice!$G$52*'Datos Generales'!W36</f>
        <v>2946.0342775262402</v>
      </c>
      <c r="X40" s="36">
        <f>Índice!$G$52*'Datos Generales'!X36</f>
        <v>0</v>
      </c>
      <c r="Y40" s="36">
        <f>Índice!$G$52*'Datos Generales'!Y36</f>
        <v>0</v>
      </c>
      <c r="Z40" s="36">
        <f>Índice!$G$52*'Datos Generales'!Z36</f>
        <v>33002.911742463031</v>
      </c>
      <c r="AA40" s="36">
        <f>Índice!$G$52*'Datos Generales'!AA36</f>
        <v>1238.3495431330132</v>
      </c>
      <c r="AB40" s="36">
        <f>Índice!$G$52*'Datos Generales'!AB36</f>
        <v>0</v>
      </c>
      <c r="AC40" s="36">
        <f>Índice!$G$52*'Datos Generales'!AC36</f>
        <v>0</v>
      </c>
      <c r="AD40" s="36">
        <f>Índice!$G$52*'Datos Generales'!AD36</f>
        <v>397612.46643535572</v>
      </c>
      <c r="AE40" s="36">
        <f>Índice!$G$52*'Datos Generales'!AE36</f>
        <v>49757.7970502916</v>
      </c>
      <c r="AF40" s="36">
        <f>Índice!$G$52*'Datos Generales'!AF36</f>
        <v>0</v>
      </c>
      <c r="AG40" s="36">
        <f>Índice!$G$52*'Datos Generales'!AG36</f>
        <v>582727.98188249138</v>
      </c>
      <c r="AH40" s="36">
        <f>Índice!$G$52*'Datos Generales'!AH36</f>
        <v>144791.23327040832</v>
      </c>
      <c r="AI40" s="36">
        <f>Índice!$G$52*'Datos Generales'!AI36</f>
        <v>0</v>
      </c>
      <c r="AJ40" s="36">
        <f>Índice!$G$52*'Datos Generales'!AJ36</f>
        <v>0</v>
      </c>
      <c r="AK40" s="36">
        <f>Índice!$G$52*'Datos Generales'!AK36</f>
        <v>0</v>
      </c>
      <c r="AL40" s="36">
        <f>Índice!$G$52*'Datos Generales'!AL36</f>
        <v>0</v>
      </c>
      <c r="AM40" s="36">
        <f>Índice!$G$52*'Datos Generales'!AM36</f>
        <v>0</v>
      </c>
      <c r="AN40" s="36">
        <f>Índice!$G$52*'Datos Generales'!AN36</f>
        <v>0</v>
      </c>
      <c r="AO40" s="36">
        <f>Índice!$G$52*'Datos Generales'!AO36</f>
        <v>0</v>
      </c>
      <c r="AP40" s="36">
        <f>Índice!$G$52*'Datos Generales'!AP36</f>
        <v>0</v>
      </c>
      <c r="AQ40" s="36">
        <f>Índice!$G$52*'Datos Generales'!AQ36</f>
        <v>1736104.2117356253</v>
      </c>
    </row>
    <row r="41" spans="2:43" x14ac:dyDescent="0.2">
      <c r="B41" s="38" t="str">
        <f>'Datos Generales'!B37</f>
        <v>5.14.13.20  Siniestros Por Cobrar Por Operaciones De Coaseguro</v>
      </c>
      <c r="C41" s="36">
        <f>Índice!$G$52*'Datos Generales'!C37</f>
        <v>0</v>
      </c>
      <c r="D41" s="36">
        <f>Índice!$G$52*'Datos Generales'!D37</f>
        <v>0</v>
      </c>
      <c r="E41" s="36">
        <f>Índice!$G$52*'Datos Generales'!E37</f>
        <v>483.07913278450559</v>
      </c>
      <c r="F41" s="36">
        <f>Índice!$G$52*'Datos Generales'!F37</f>
        <v>107.05986132907317</v>
      </c>
      <c r="G41" s="36">
        <f>Índice!$G$52*'Datos Generales'!G37</f>
        <v>0</v>
      </c>
      <c r="H41" s="36">
        <f>Índice!$G$52*'Datos Generales'!H37</f>
        <v>13437.73058948922</v>
      </c>
      <c r="I41" s="36">
        <f>Índice!$G$52*'Datos Generales'!I37</f>
        <v>14194.123648526593</v>
      </c>
      <c r="J41" s="36">
        <f>Índice!$G$52*'Datos Generales'!J37</f>
        <v>0</v>
      </c>
      <c r="K41" s="36">
        <f>Índice!$G$52*'Datos Generales'!K37</f>
        <v>4041.6033192299178</v>
      </c>
      <c r="L41" s="36">
        <f>Índice!$G$52*'Datos Generales'!L37</f>
        <v>122.87900194490382</v>
      </c>
      <c r="M41" s="36">
        <f>Índice!$G$52*'Datos Generales'!M37</f>
        <v>0</v>
      </c>
      <c r="N41" s="36">
        <f>Índice!$G$52*'Datos Generales'!N37</f>
        <v>635.07896132543306</v>
      </c>
      <c r="O41" s="36">
        <f>Índice!$G$52*'Datos Generales'!O37</f>
        <v>0</v>
      </c>
      <c r="P41" s="36">
        <f>Índice!$G$52*'Datos Generales'!P37</f>
        <v>0</v>
      </c>
      <c r="Q41" s="36">
        <f>Índice!$G$52*'Datos Generales'!Q37</f>
        <v>2786.5841440501154</v>
      </c>
      <c r="R41" s="36">
        <f>Índice!$G$52*'Datos Generales'!R37</f>
        <v>0</v>
      </c>
      <c r="S41" s="36">
        <f>Índice!$G$52*'Datos Generales'!S37</f>
        <v>36060.122259844189</v>
      </c>
      <c r="T41" s="36">
        <f>Índice!$G$52*'Datos Generales'!T37</f>
        <v>0</v>
      </c>
      <c r="U41" s="36">
        <f>Índice!$G$52*'Datos Generales'!U37</f>
        <v>22046.16671605187</v>
      </c>
      <c r="V41" s="36">
        <f>Índice!$G$52*'Datos Generales'!V37</f>
        <v>0</v>
      </c>
      <c r="W41" s="36">
        <f>Índice!$G$52*'Datos Generales'!W37</f>
        <v>244.39721760027382</v>
      </c>
      <c r="X41" s="36">
        <f>Índice!$G$52*'Datos Generales'!X37</f>
        <v>0</v>
      </c>
      <c r="Y41" s="36">
        <f>Índice!$G$52*'Datos Generales'!Y37</f>
        <v>0</v>
      </c>
      <c r="Z41" s="36">
        <f>Índice!$G$52*'Datos Generales'!Z37</f>
        <v>0</v>
      </c>
      <c r="AA41" s="36">
        <f>Índice!$G$52*'Datos Generales'!AA37</f>
        <v>0</v>
      </c>
      <c r="AB41" s="36">
        <f>Índice!$G$52*'Datos Generales'!AB37</f>
        <v>0</v>
      </c>
      <c r="AC41" s="36">
        <f>Índice!$G$52*'Datos Generales'!AC37</f>
        <v>0</v>
      </c>
      <c r="AD41" s="36">
        <f>Índice!$G$52*'Datos Generales'!AD37</f>
        <v>4332.5054082750094</v>
      </c>
      <c r="AE41" s="36">
        <f>Índice!$G$52*'Datos Generales'!AE37</f>
        <v>0</v>
      </c>
      <c r="AF41" s="36">
        <f>Índice!$G$52*'Datos Generales'!AF37</f>
        <v>0</v>
      </c>
      <c r="AG41" s="36">
        <f>Índice!$G$52*'Datos Generales'!AG37</f>
        <v>49036.478257866962</v>
      </c>
      <c r="AH41" s="36">
        <f>Índice!$G$52*'Datos Generales'!AH37</f>
        <v>6191.5776173788745</v>
      </c>
      <c r="AI41" s="36">
        <f>Índice!$G$52*'Datos Generales'!AI37</f>
        <v>0</v>
      </c>
      <c r="AJ41" s="36">
        <f>Índice!$G$52*'Datos Generales'!AJ37</f>
        <v>6462.8163445402024</v>
      </c>
      <c r="AK41" s="36">
        <f>Índice!$G$52*'Datos Generales'!AK37</f>
        <v>0</v>
      </c>
      <c r="AL41" s="36">
        <f>Índice!$G$52*'Datos Generales'!AL37</f>
        <v>0</v>
      </c>
      <c r="AM41" s="36">
        <f>Índice!$G$52*'Datos Generales'!AM37</f>
        <v>0</v>
      </c>
      <c r="AN41" s="36">
        <f>Índice!$G$52*'Datos Generales'!AN37</f>
        <v>0</v>
      </c>
      <c r="AO41" s="36">
        <f>Índice!$G$52*'Datos Generales'!AO37</f>
        <v>0</v>
      </c>
      <c r="AP41" s="36">
        <f>Índice!$G$52*'Datos Generales'!AP37</f>
        <v>0</v>
      </c>
      <c r="AQ41" s="36">
        <f>Índice!$G$52*'Datos Generales'!AQ37</f>
        <v>160182.20248023715</v>
      </c>
    </row>
    <row r="42" spans="2:43" x14ac:dyDescent="0.2">
      <c r="B42" s="35" t="str">
        <f>'Datos Generales'!B38</f>
        <v>5.14.20.00  Participación Del Reaseguro En Las Reservas Técnicas</v>
      </c>
      <c r="C42" s="36">
        <f>Índice!$G$52*'Datos Generales'!C38</f>
        <v>14057.704823000828</v>
      </c>
      <c r="D42" s="36">
        <f>Índice!$G$52*'Datos Generales'!D38</f>
        <v>943694.98383555992</v>
      </c>
      <c r="E42" s="36">
        <f>Índice!$G$52*'Datos Generales'!E38</f>
        <v>2829359.7806684659</v>
      </c>
      <c r="F42" s="36">
        <f>Índice!$G$52*'Datos Generales'!F38</f>
        <v>8738.4252368703692</v>
      </c>
      <c r="G42" s="36">
        <f>Índice!$G$52*'Datos Generales'!G38</f>
        <v>271967.22410143033</v>
      </c>
      <c r="H42" s="36">
        <f>Índice!$G$52*'Datos Generales'!H38</f>
        <v>2063137.2519669316</v>
      </c>
      <c r="I42" s="36">
        <f>Índice!$G$52*'Datos Generales'!I38</f>
        <v>5178080.2503302461</v>
      </c>
      <c r="J42" s="36">
        <f>Índice!$G$52*'Datos Generales'!J38</f>
        <v>236517.55057107098</v>
      </c>
      <c r="K42" s="36">
        <f>Índice!$G$52*'Datos Generales'!K38</f>
        <v>307968.39029528043</v>
      </c>
      <c r="L42" s="36">
        <f>Índice!$G$52*'Datos Generales'!L38</f>
        <v>346521.20088029269</v>
      </c>
      <c r="M42" s="36">
        <f>Índice!$G$52*'Datos Generales'!M38</f>
        <v>755926.34335972019</v>
      </c>
      <c r="N42" s="36">
        <f>Índice!$G$52*'Datos Generales'!N38</f>
        <v>2467662.9890283206</v>
      </c>
      <c r="O42" s="36">
        <f>Índice!$G$52*'Datos Generales'!O38</f>
        <v>1310516.6327207189</v>
      </c>
      <c r="P42" s="36">
        <f>Índice!$G$52*'Datos Generales'!P38</f>
        <v>333255.91593334463</v>
      </c>
      <c r="Q42" s="36">
        <f>Índice!$G$52*'Datos Generales'!Q38</f>
        <v>3994693.5118049914</v>
      </c>
      <c r="R42" s="36">
        <f>Índice!$G$52*'Datos Generales'!R38</f>
        <v>0</v>
      </c>
      <c r="S42" s="36">
        <f>Índice!$G$52*'Datos Generales'!S38</f>
        <v>2531296.6898533311</v>
      </c>
      <c r="T42" s="36">
        <f>Índice!$G$52*'Datos Generales'!T38</f>
        <v>0</v>
      </c>
      <c r="U42" s="36">
        <f>Índice!$G$52*'Datos Generales'!U38</f>
        <v>8063494.1521910196</v>
      </c>
      <c r="V42" s="36">
        <f>Índice!$G$52*'Datos Generales'!V38</f>
        <v>1301.1158107377605</v>
      </c>
      <c r="W42" s="36">
        <f>Índice!$G$52*'Datos Generales'!W38</f>
        <v>1671351.9445806176</v>
      </c>
      <c r="X42" s="36">
        <f>Índice!$G$52*'Datos Generales'!X38</f>
        <v>173593.97607125351</v>
      </c>
      <c r="Y42" s="36">
        <f>Índice!$G$52*'Datos Generales'!Y38</f>
        <v>639645.99825070926</v>
      </c>
      <c r="Z42" s="36">
        <f>Índice!$G$52*'Datos Generales'!Z38</f>
        <v>1874881.6881370395</v>
      </c>
      <c r="AA42" s="36">
        <f>Índice!$G$52*'Datos Generales'!AA38</f>
        <v>900055.00978575449</v>
      </c>
      <c r="AB42" s="36">
        <f>Índice!$G$52*'Datos Generales'!AB38</f>
        <v>25902.260844361092</v>
      </c>
      <c r="AC42" s="36">
        <f>Índice!$G$52*'Datos Generales'!AC38</f>
        <v>339255.92886081437</v>
      </c>
      <c r="AD42" s="36">
        <f>Índice!$G$52*'Datos Generales'!AD38</f>
        <v>16108411.25819321</v>
      </c>
      <c r="AE42" s="36">
        <f>Índice!$G$52*'Datos Generales'!AE38</f>
        <v>1229771.0783244774</v>
      </c>
      <c r="AF42" s="36">
        <f>Índice!$G$52*'Datos Generales'!AF38</f>
        <v>121359.27581675244</v>
      </c>
      <c r="AG42" s="36">
        <f>Índice!$G$52*'Datos Generales'!AG38</f>
        <v>10284753.342176177</v>
      </c>
      <c r="AH42" s="36">
        <f>Índice!$G$52*'Datos Generales'!AH38</f>
        <v>2340860.7721713763</v>
      </c>
      <c r="AI42" s="36">
        <f>Índice!$G$52*'Datos Generales'!AI38</f>
        <v>31813.686584382191</v>
      </c>
      <c r="AJ42" s="36">
        <f>Índice!$G$52*'Datos Generales'!AJ38</f>
        <v>1068926.0028229512</v>
      </c>
      <c r="AK42" s="36">
        <f>Índice!$G$52*'Datos Generales'!AK38</f>
        <v>0</v>
      </c>
      <c r="AL42" s="36">
        <f>Índice!$G$52*'Datos Generales'!AL38</f>
        <v>0</v>
      </c>
      <c r="AM42" s="36">
        <f>Índice!$G$52*'Datos Generales'!AM38</f>
        <v>0</v>
      </c>
      <c r="AN42" s="36">
        <f>Índice!$G$52*'Datos Generales'!AN38</f>
        <v>0</v>
      </c>
      <c r="AO42" s="36">
        <f>Índice!$G$52*'Datos Generales'!AO38</f>
        <v>0</v>
      </c>
      <c r="AP42" s="36">
        <f>Índice!$G$52*'Datos Generales'!AP38</f>
        <v>0</v>
      </c>
      <c r="AQ42" s="36">
        <f>Índice!$G$52*'Datos Generales'!AQ38</f>
        <v>68468772.336031213</v>
      </c>
    </row>
    <row r="43" spans="2:43" x14ac:dyDescent="0.2">
      <c r="B43" s="37" t="str">
        <f>'Datos Generales'!B39</f>
        <v>5.14.21.00  Participación Del Reaseguro En La Reserva Riesgos En Curso</v>
      </c>
      <c r="C43" s="36">
        <f>Índice!$G$52*'Datos Generales'!C39</f>
        <v>9.7976612846434925</v>
      </c>
      <c r="D43" s="36">
        <f>Índice!$G$52*'Datos Generales'!D39</f>
        <v>430693.28319289454</v>
      </c>
      <c r="E43" s="36">
        <f>Índice!$G$52*'Datos Generales'!E39</f>
        <v>1355808.8734832762</v>
      </c>
      <c r="F43" s="36">
        <f>Índice!$G$52*'Datos Generales'!F39</f>
        <v>1425.5937365728666</v>
      </c>
      <c r="G43" s="36">
        <f>Índice!$G$52*'Datos Generales'!G39</f>
        <v>154499.89913171629</v>
      </c>
      <c r="H43" s="36">
        <f>Índice!$G$52*'Datos Generales'!H39</f>
        <v>687884.91966428049</v>
      </c>
      <c r="I43" s="36">
        <f>Índice!$G$52*'Datos Generales'!I39</f>
        <v>2425546.9595441641</v>
      </c>
      <c r="J43" s="36">
        <f>Índice!$G$52*'Datos Generales'!J39</f>
        <v>77389.617268650181</v>
      </c>
      <c r="K43" s="36">
        <f>Índice!$G$52*'Datos Generales'!K39</f>
        <v>177776.08057487779</v>
      </c>
      <c r="L43" s="36">
        <f>Índice!$G$52*'Datos Generales'!L39</f>
        <v>186776.66129042685</v>
      </c>
      <c r="M43" s="36">
        <f>Índice!$G$52*'Datos Generales'!M39</f>
        <v>318061.30818509555</v>
      </c>
      <c r="N43" s="36">
        <f>Índice!$G$52*'Datos Generales'!N39</f>
        <v>881063.16191621847</v>
      </c>
      <c r="O43" s="36">
        <f>Índice!$G$52*'Datos Generales'!O39</f>
        <v>572755.90181518684</v>
      </c>
      <c r="P43" s="36">
        <f>Índice!$G$52*'Datos Generales'!P39</f>
        <v>78693.420632309761</v>
      </c>
      <c r="Q43" s="36">
        <f>Índice!$G$52*'Datos Generales'!Q39</f>
        <v>1335039.4645033795</v>
      </c>
      <c r="R43" s="36">
        <f>Índice!$G$52*'Datos Generales'!R39</f>
        <v>0</v>
      </c>
      <c r="S43" s="36">
        <f>Índice!$G$52*'Datos Generales'!S39</f>
        <v>508739.34376761585</v>
      </c>
      <c r="T43" s="36">
        <f>Índice!$G$52*'Datos Generales'!T39</f>
        <v>0</v>
      </c>
      <c r="U43" s="36">
        <f>Índice!$G$52*'Datos Generales'!U39</f>
        <v>3175773.7515891436</v>
      </c>
      <c r="V43" s="36">
        <f>Índice!$G$52*'Datos Generales'!V39</f>
        <v>30.107396655935734</v>
      </c>
      <c r="W43" s="36">
        <f>Índice!$G$52*'Datos Generales'!W39</f>
        <v>971098.83833076432</v>
      </c>
      <c r="X43" s="36">
        <f>Índice!$G$52*'Datos Generales'!X39</f>
        <v>98904.771154868708</v>
      </c>
      <c r="Y43" s="36">
        <f>Índice!$G$52*'Datos Generales'!Y39</f>
        <v>396352.95666542044</v>
      </c>
      <c r="Z43" s="36">
        <f>Índice!$G$52*'Datos Generales'!Z39</f>
        <v>550977.94607680209</v>
      </c>
      <c r="AA43" s="36">
        <f>Índice!$G$52*'Datos Generales'!AA39</f>
        <v>604093.8575127481</v>
      </c>
      <c r="AB43" s="36">
        <f>Índice!$G$52*'Datos Generales'!AB39</f>
        <v>24004.202108062083</v>
      </c>
      <c r="AC43" s="36">
        <f>Índice!$G$52*'Datos Generales'!AC39</f>
        <v>57880.704628748586</v>
      </c>
      <c r="AD43" s="36">
        <f>Índice!$G$52*'Datos Generales'!AD39</f>
        <v>2900233.6129862559</v>
      </c>
      <c r="AE43" s="36">
        <f>Índice!$G$52*'Datos Generales'!AE39</f>
        <v>721098.68524230679</v>
      </c>
      <c r="AF43" s="36">
        <f>Índice!$G$52*'Datos Generales'!AF39</f>
        <v>99823.778175505373</v>
      </c>
      <c r="AG43" s="36">
        <f>Índice!$G$52*'Datos Generales'!AG39</f>
        <v>4138242.1770947692</v>
      </c>
      <c r="AH43" s="36">
        <f>Índice!$G$52*'Datos Generales'!AH39</f>
        <v>1136882.5134539241</v>
      </c>
      <c r="AI43" s="36">
        <f>Índice!$G$52*'Datos Generales'!AI39</f>
        <v>27886.763529702734</v>
      </c>
      <c r="AJ43" s="36">
        <f>Índice!$G$52*'Datos Generales'!AJ39</f>
        <v>1008678.9248563605</v>
      </c>
      <c r="AK43" s="36">
        <f>Índice!$G$52*'Datos Generales'!AK39</f>
        <v>0</v>
      </c>
      <c r="AL43" s="36">
        <f>Índice!$G$52*'Datos Generales'!AL39</f>
        <v>0</v>
      </c>
      <c r="AM43" s="36">
        <f>Índice!$G$52*'Datos Generales'!AM39</f>
        <v>0</v>
      </c>
      <c r="AN43" s="36">
        <f>Índice!$G$52*'Datos Generales'!AN39</f>
        <v>0</v>
      </c>
      <c r="AO43" s="36">
        <f>Índice!$G$52*'Datos Generales'!AO39</f>
        <v>0</v>
      </c>
      <c r="AP43" s="36">
        <f>Índice!$G$52*'Datos Generales'!AP39</f>
        <v>0</v>
      </c>
      <c r="AQ43" s="36">
        <f>Índice!$G$52*'Datos Generales'!AQ39</f>
        <v>25104127.877169989</v>
      </c>
    </row>
    <row r="44" spans="2:43" x14ac:dyDescent="0.2">
      <c r="B44" s="37" t="str">
        <f>'Datos Generales'!B40</f>
        <v>5.14.22.00  Participación Del Reaseguro En Las Reservas Seguros Previsionales</v>
      </c>
      <c r="C44" s="36">
        <f>Índice!$G$52*'Datos Generales'!C40</f>
        <v>0</v>
      </c>
      <c r="D44" s="36">
        <f>Índice!$G$52*'Datos Generales'!D40</f>
        <v>0</v>
      </c>
      <c r="E44" s="36">
        <f>Índice!$G$52*'Datos Generales'!E40</f>
        <v>0</v>
      </c>
      <c r="F44" s="36">
        <f>Índice!$G$52*'Datos Generales'!F40</f>
        <v>0</v>
      </c>
      <c r="G44" s="36">
        <f>Índice!$G$52*'Datos Generales'!G40</f>
        <v>0</v>
      </c>
      <c r="H44" s="36">
        <f>Índice!$G$52*'Datos Generales'!H40</f>
        <v>0</v>
      </c>
      <c r="I44" s="36">
        <f>Índice!$G$52*'Datos Generales'!I40</f>
        <v>0</v>
      </c>
      <c r="J44" s="36">
        <f>Índice!$G$52*'Datos Generales'!J40</f>
        <v>0</v>
      </c>
      <c r="K44" s="36">
        <f>Índice!$G$52*'Datos Generales'!K40</f>
        <v>0</v>
      </c>
      <c r="L44" s="36">
        <f>Índice!$G$52*'Datos Generales'!L40</f>
        <v>0</v>
      </c>
      <c r="M44" s="36">
        <f>Índice!$G$52*'Datos Generales'!M40</f>
        <v>0</v>
      </c>
      <c r="N44" s="36">
        <f>Índice!$G$52*'Datos Generales'!N40</f>
        <v>0</v>
      </c>
      <c r="O44" s="36">
        <f>Índice!$G$52*'Datos Generales'!O40</f>
        <v>0</v>
      </c>
      <c r="P44" s="36">
        <f>Índice!$G$52*'Datos Generales'!P40</f>
        <v>0</v>
      </c>
      <c r="Q44" s="36">
        <f>Índice!$G$52*'Datos Generales'!Q40</f>
        <v>0</v>
      </c>
      <c r="R44" s="36">
        <f>Índice!$G$52*'Datos Generales'!R40</f>
        <v>0</v>
      </c>
      <c r="S44" s="36">
        <f>Índice!$G$52*'Datos Generales'!S40</f>
        <v>0</v>
      </c>
      <c r="T44" s="36">
        <f>Índice!$G$52*'Datos Generales'!T40</f>
        <v>0</v>
      </c>
      <c r="U44" s="36">
        <f>Índice!$G$52*'Datos Generales'!U40</f>
        <v>0</v>
      </c>
      <c r="V44" s="36">
        <f>Índice!$G$52*'Datos Generales'!V40</f>
        <v>0</v>
      </c>
      <c r="W44" s="36">
        <f>Índice!$G$52*'Datos Generales'!W40</f>
        <v>0</v>
      </c>
      <c r="X44" s="36">
        <f>Índice!$G$52*'Datos Generales'!X40</f>
        <v>0</v>
      </c>
      <c r="Y44" s="36">
        <f>Índice!$G$52*'Datos Generales'!Y40</f>
        <v>0</v>
      </c>
      <c r="Z44" s="36">
        <f>Índice!$G$52*'Datos Generales'!Z40</f>
        <v>0</v>
      </c>
      <c r="AA44" s="36">
        <f>Índice!$G$52*'Datos Generales'!AA40</f>
        <v>0</v>
      </c>
      <c r="AB44" s="36">
        <f>Índice!$G$52*'Datos Generales'!AB40</f>
        <v>0</v>
      </c>
      <c r="AC44" s="36">
        <f>Índice!$G$52*'Datos Generales'!AC40</f>
        <v>0</v>
      </c>
      <c r="AD44" s="36">
        <f>Índice!$G$52*'Datos Generales'!AD40</f>
        <v>0</v>
      </c>
      <c r="AE44" s="36">
        <f>Índice!$G$52*'Datos Generales'!AE40</f>
        <v>0</v>
      </c>
      <c r="AF44" s="36">
        <f>Índice!$G$52*'Datos Generales'!AF40</f>
        <v>0</v>
      </c>
      <c r="AG44" s="36">
        <f>Índice!$G$52*'Datos Generales'!AG40</f>
        <v>0</v>
      </c>
      <c r="AH44" s="36">
        <f>Índice!$G$52*'Datos Generales'!AH40</f>
        <v>0</v>
      </c>
      <c r="AI44" s="36">
        <f>Índice!$G$52*'Datos Generales'!AI40</f>
        <v>0</v>
      </c>
      <c r="AJ44" s="36">
        <f>Índice!$G$52*'Datos Generales'!AJ40</f>
        <v>0</v>
      </c>
      <c r="AK44" s="36">
        <f>Índice!$G$52*'Datos Generales'!AK40</f>
        <v>0</v>
      </c>
      <c r="AL44" s="36">
        <f>Índice!$G$52*'Datos Generales'!AL40</f>
        <v>0</v>
      </c>
      <c r="AM44" s="36">
        <f>Índice!$G$52*'Datos Generales'!AM40</f>
        <v>0</v>
      </c>
      <c r="AN44" s="36">
        <f>Índice!$G$52*'Datos Generales'!AN40</f>
        <v>0</v>
      </c>
      <c r="AO44" s="36">
        <f>Índice!$G$52*'Datos Generales'!AO40</f>
        <v>0</v>
      </c>
      <c r="AP44" s="36">
        <f>Índice!$G$52*'Datos Generales'!AP40</f>
        <v>0</v>
      </c>
      <c r="AQ44" s="36">
        <f>Índice!$G$52*'Datos Generales'!AQ40</f>
        <v>0</v>
      </c>
    </row>
    <row r="45" spans="2:43" x14ac:dyDescent="0.2">
      <c r="B45" s="38" t="str">
        <f>'Datos Generales'!B41</f>
        <v>5.14.22.10  Participación Del Reaseguro En La Reserva Rentas Vitalicias</v>
      </c>
      <c r="C45" s="36">
        <f>Índice!$G$52*'Datos Generales'!C41</f>
        <v>0</v>
      </c>
      <c r="D45" s="36">
        <f>Índice!$G$52*'Datos Generales'!D41</f>
        <v>0</v>
      </c>
      <c r="E45" s="36">
        <f>Índice!$G$52*'Datos Generales'!E41</f>
        <v>0</v>
      </c>
      <c r="F45" s="36">
        <f>Índice!$G$52*'Datos Generales'!F41</f>
        <v>0</v>
      </c>
      <c r="G45" s="36">
        <f>Índice!$G$52*'Datos Generales'!G41</f>
        <v>0</v>
      </c>
      <c r="H45" s="36">
        <f>Índice!$G$52*'Datos Generales'!H41</f>
        <v>0</v>
      </c>
      <c r="I45" s="36">
        <f>Índice!$G$52*'Datos Generales'!I41</f>
        <v>0</v>
      </c>
      <c r="J45" s="36">
        <f>Índice!$G$52*'Datos Generales'!J41</f>
        <v>0</v>
      </c>
      <c r="K45" s="36">
        <f>Índice!$G$52*'Datos Generales'!K41</f>
        <v>0</v>
      </c>
      <c r="L45" s="36">
        <f>Índice!$G$52*'Datos Generales'!L41</f>
        <v>0</v>
      </c>
      <c r="M45" s="36">
        <f>Índice!$G$52*'Datos Generales'!M41</f>
        <v>0</v>
      </c>
      <c r="N45" s="36">
        <f>Índice!$G$52*'Datos Generales'!N41</f>
        <v>0</v>
      </c>
      <c r="O45" s="36">
        <f>Índice!$G$52*'Datos Generales'!O41</f>
        <v>0</v>
      </c>
      <c r="P45" s="36">
        <f>Índice!$G$52*'Datos Generales'!P41</f>
        <v>0</v>
      </c>
      <c r="Q45" s="36">
        <f>Índice!$G$52*'Datos Generales'!Q41</f>
        <v>0</v>
      </c>
      <c r="R45" s="36">
        <f>Índice!$G$52*'Datos Generales'!R41</f>
        <v>0</v>
      </c>
      <c r="S45" s="36">
        <f>Índice!$G$52*'Datos Generales'!S41</f>
        <v>0</v>
      </c>
      <c r="T45" s="36">
        <f>Índice!$G$52*'Datos Generales'!T41</f>
        <v>0</v>
      </c>
      <c r="U45" s="36">
        <f>Índice!$G$52*'Datos Generales'!U41</f>
        <v>0</v>
      </c>
      <c r="V45" s="36">
        <f>Índice!$G$52*'Datos Generales'!V41</f>
        <v>0</v>
      </c>
      <c r="W45" s="36">
        <f>Índice!$G$52*'Datos Generales'!W41</f>
        <v>0</v>
      </c>
      <c r="X45" s="36">
        <f>Índice!$G$52*'Datos Generales'!X41</f>
        <v>0</v>
      </c>
      <c r="Y45" s="36">
        <f>Índice!$G$52*'Datos Generales'!Y41</f>
        <v>0</v>
      </c>
      <c r="Z45" s="36">
        <f>Índice!$G$52*'Datos Generales'!Z41</f>
        <v>0</v>
      </c>
      <c r="AA45" s="36">
        <f>Índice!$G$52*'Datos Generales'!AA41</f>
        <v>0</v>
      </c>
      <c r="AB45" s="36">
        <f>Índice!$G$52*'Datos Generales'!AB41</f>
        <v>0</v>
      </c>
      <c r="AC45" s="36">
        <f>Índice!$G$52*'Datos Generales'!AC41</f>
        <v>0</v>
      </c>
      <c r="AD45" s="36">
        <f>Índice!$G$52*'Datos Generales'!AD41</f>
        <v>0</v>
      </c>
      <c r="AE45" s="36">
        <f>Índice!$G$52*'Datos Generales'!AE41</f>
        <v>0</v>
      </c>
      <c r="AF45" s="36">
        <f>Índice!$G$52*'Datos Generales'!AF41</f>
        <v>0</v>
      </c>
      <c r="AG45" s="36">
        <f>Índice!$G$52*'Datos Generales'!AG41</f>
        <v>0</v>
      </c>
      <c r="AH45" s="36">
        <f>Índice!$G$52*'Datos Generales'!AH41</f>
        <v>0</v>
      </c>
      <c r="AI45" s="36">
        <f>Índice!$G$52*'Datos Generales'!AI41</f>
        <v>0</v>
      </c>
      <c r="AJ45" s="36">
        <f>Índice!$G$52*'Datos Generales'!AJ41</f>
        <v>0</v>
      </c>
      <c r="AK45" s="36">
        <f>Índice!$G$52*'Datos Generales'!AK41</f>
        <v>0</v>
      </c>
      <c r="AL45" s="36">
        <f>Índice!$G$52*'Datos Generales'!AL41</f>
        <v>0</v>
      </c>
      <c r="AM45" s="36">
        <f>Índice!$G$52*'Datos Generales'!AM41</f>
        <v>0</v>
      </c>
      <c r="AN45" s="36">
        <f>Índice!$G$52*'Datos Generales'!AN41</f>
        <v>0</v>
      </c>
      <c r="AO45" s="36">
        <f>Índice!$G$52*'Datos Generales'!AO41</f>
        <v>0</v>
      </c>
      <c r="AP45" s="36">
        <f>Índice!$G$52*'Datos Generales'!AP41</f>
        <v>0</v>
      </c>
      <c r="AQ45" s="36">
        <f>Índice!$G$52*'Datos Generales'!AQ41</f>
        <v>0</v>
      </c>
    </row>
    <row r="46" spans="2:43" x14ac:dyDescent="0.2">
      <c r="B46" s="38" t="str">
        <f>'Datos Generales'!B42</f>
        <v>5.14.22.20  Participación Del Reaseguro En La Reserva Seguro Invalidez Y Sobrevivencia</v>
      </c>
      <c r="C46" s="36">
        <f>Índice!$G$52*'Datos Generales'!C42</f>
        <v>0</v>
      </c>
      <c r="D46" s="36">
        <f>Índice!$G$52*'Datos Generales'!D42</f>
        <v>0</v>
      </c>
      <c r="E46" s="36">
        <f>Índice!$G$52*'Datos Generales'!E42</f>
        <v>0</v>
      </c>
      <c r="F46" s="36">
        <f>Índice!$G$52*'Datos Generales'!F42</f>
        <v>0</v>
      </c>
      <c r="G46" s="36">
        <f>Índice!$G$52*'Datos Generales'!G42</f>
        <v>0</v>
      </c>
      <c r="H46" s="36">
        <f>Índice!$G$52*'Datos Generales'!H42</f>
        <v>0</v>
      </c>
      <c r="I46" s="36">
        <f>Índice!$G$52*'Datos Generales'!I42</f>
        <v>0</v>
      </c>
      <c r="J46" s="36">
        <f>Índice!$G$52*'Datos Generales'!J42</f>
        <v>0</v>
      </c>
      <c r="K46" s="36">
        <f>Índice!$G$52*'Datos Generales'!K42</f>
        <v>0</v>
      </c>
      <c r="L46" s="36">
        <f>Índice!$G$52*'Datos Generales'!L42</f>
        <v>0</v>
      </c>
      <c r="M46" s="36">
        <f>Índice!$G$52*'Datos Generales'!M42</f>
        <v>0</v>
      </c>
      <c r="N46" s="36">
        <f>Índice!$G$52*'Datos Generales'!N42</f>
        <v>0</v>
      </c>
      <c r="O46" s="36">
        <f>Índice!$G$52*'Datos Generales'!O42</f>
        <v>0</v>
      </c>
      <c r="P46" s="36">
        <f>Índice!$G$52*'Datos Generales'!P42</f>
        <v>0</v>
      </c>
      <c r="Q46" s="36">
        <f>Índice!$G$52*'Datos Generales'!Q42</f>
        <v>0</v>
      </c>
      <c r="R46" s="36">
        <f>Índice!$G$52*'Datos Generales'!R42</f>
        <v>0</v>
      </c>
      <c r="S46" s="36">
        <f>Índice!$G$52*'Datos Generales'!S42</f>
        <v>0</v>
      </c>
      <c r="T46" s="36">
        <f>Índice!$G$52*'Datos Generales'!T42</f>
        <v>0</v>
      </c>
      <c r="U46" s="36">
        <f>Índice!$G$52*'Datos Generales'!U42</f>
        <v>0</v>
      </c>
      <c r="V46" s="36">
        <f>Índice!$G$52*'Datos Generales'!V42</f>
        <v>0</v>
      </c>
      <c r="W46" s="36">
        <f>Índice!$G$52*'Datos Generales'!W42</f>
        <v>0</v>
      </c>
      <c r="X46" s="36">
        <f>Índice!$G$52*'Datos Generales'!X42</f>
        <v>0</v>
      </c>
      <c r="Y46" s="36">
        <f>Índice!$G$52*'Datos Generales'!Y42</f>
        <v>0</v>
      </c>
      <c r="Z46" s="36">
        <f>Índice!$G$52*'Datos Generales'!Z42</f>
        <v>0</v>
      </c>
      <c r="AA46" s="36">
        <f>Índice!$G$52*'Datos Generales'!AA42</f>
        <v>0</v>
      </c>
      <c r="AB46" s="36">
        <f>Índice!$G$52*'Datos Generales'!AB42</f>
        <v>0</v>
      </c>
      <c r="AC46" s="36">
        <f>Índice!$G$52*'Datos Generales'!AC42</f>
        <v>0</v>
      </c>
      <c r="AD46" s="36">
        <f>Índice!$G$52*'Datos Generales'!AD42</f>
        <v>0</v>
      </c>
      <c r="AE46" s="36">
        <f>Índice!$G$52*'Datos Generales'!AE42</f>
        <v>0</v>
      </c>
      <c r="AF46" s="36">
        <f>Índice!$G$52*'Datos Generales'!AF42</f>
        <v>0</v>
      </c>
      <c r="AG46" s="36">
        <f>Índice!$G$52*'Datos Generales'!AG42</f>
        <v>0</v>
      </c>
      <c r="AH46" s="36">
        <f>Índice!$G$52*'Datos Generales'!AH42</f>
        <v>0</v>
      </c>
      <c r="AI46" s="36">
        <f>Índice!$G$52*'Datos Generales'!AI42</f>
        <v>0</v>
      </c>
      <c r="AJ46" s="36">
        <f>Índice!$G$52*'Datos Generales'!AJ42</f>
        <v>0</v>
      </c>
      <c r="AK46" s="36">
        <f>Índice!$G$52*'Datos Generales'!AK42</f>
        <v>0</v>
      </c>
      <c r="AL46" s="36">
        <f>Índice!$G$52*'Datos Generales'!AL42</f>
        <v>0</v>
      </c>
      <c r="AM46" s="36">
        <f>Índice!$G$52*'Datos Generales'!AM42</f>
        <v>0</v>
      </c>
      <c r="AN46" s="36">
        <f>Índice!$G$52*'Datos Generales'!AN42</f>
        <v>0</v>
      </c>
      <c r="AO46" s="36">
        <f>Índice!$G$52*'Datos Generales'!AO42</f>
        <v>0</v>
      </c>
      <c r="AP46" s="36">
        <f>Índice!$G$52*'Datos Generales'!AP42</f>
        <v>0</v>
      </c>
      <c r="AQ46" s="36">
        <f>Índice!$G$52*'Datos Generales'!AQ42</f>
        <v>0</v>
      </c>
    </row>
    <row r="47" spans="2:43" x14ac:dyDescent="0.2">
      <c r="B47" s="37" t="str">
        <f>'Datos Generales'!B43</f>
        <v>5.14.23.00  Participación Del Reaseguro En La Reserva Matemática</v>
      </c>
      <c r="C47" s="36">
        <f>Índice!$G$52*'Datos Generales'!C43</f>
        <v>0</v>
      </c>
      <c r="D47" s="36">
        <f>Índice!$G$52*'Datos Generales'!D43</f>
        <v>0</v>
      </c>
      <c r="E47" s="36">
        <f>Índice!$G$52*'Datos Generales'!E43</f>
        <v>0</v>
      </c>
      <c r="F47" s="36">
        <f>Índice!$G$52*'Datos Generales'!F43</f>
        <v>0</v>
      </c>
      <c r="G47" s="36">
        <f>Índice!$G$52*'Datos Generales'!G43</f>
        <v>0</v>
      </c>
      <c r="H47" s="36">
        <f>Índice!$G$52*'Datos Generales'!H43</f>
        <v>0</v>
      </c>
      <c r="I47" s="36">
        <f>Índice!$G$52*'Datos Generales'!I43</f>
        <v>0</v>
      </c>
      <c r="J47" s="36">
        <f>Índice!$G$52*'Datos Generales'!J43</f>
        <v>0</v>
      </c>
      <c r="K47" s="36">
        <f>Índice!$G$52*'Datos Generales'!K43</f>
        <v>0</v>
      </c>
      <c r="L47" s="36">
        <f>Índice!$G$52*'Datos Generales'!L43</f>
        <v>0</v>
      </c>
      <c r="M47" s="36">
        <f>Índice!$G$52*'Datos Generales'!M43</f>
        <v>0</v>
      </c>
      <c r="N47" s="36">
        <f>Índice!$G$52*'Datos Generales'!N43</f>
        <v>0</v>
      </c>
      <c r="O47" s="36">
        <f>Índice!$G$52*'Datos Generales'!O43</f>
        <v>0</v>
      </c>
      <c r="P47" s="36">
        <f>Índice!$G$52*'Datos Generales'!P43</f>
        <v>0</v>
      </c>
      <c r="Q47" s="36">
        <f>Índice!$G$52*'Datos Generales'!Q43</f>
        <v>0</v>
      </c>
      <c r="R47" s="36">
        <f>Índice!$G$52*'Datos Generales'!R43</f>
        <v>0</v>
      </c>
      <c r="S47" s="36">
        <f>Índice!$G$52*'Datos Generales'!S43</f>
        <v>0</v>
      </c>
      <c r="T47" s="36">
        <f>Índice!$G$52*'Datos Generales'!T43</f>
        <v>0</v>
      </c>
      <c r="U47" s="36">
        <f>Índice!$G$52*'Datos Generales'!U43</f>
        <v>0</v>
      </c>
      <c r="V47" s="36">
        <f>Índice!$G$52*'Datos Generales'!V43</f>
        <v>0</v>
      </c>
      <c r="W47" s="36">
        <f>Índice!$G$52*'Datos Generales'!W43</f>
        <v>0</v>
      </c>
      <c r="X47" s="36">
        <f>Índice!$G$52*'Datos Generales'!X43</f>
        <v>0</v>
      </c>
      <c r="Y47" s="36">
        <f>Índice!$G$52*'Datos Generales'!Y43</f>
        <v>0</v>
      </c>
      <c r="Z47" s="36">
        <f>Índice!$G$52*'Datos Generales'!Z43</f>
        <v>0</v>
      </c>
      <c r="AA47" s="36">
        <f>Índice!$G$52*'Datos Generales'!AA43</f>
        <v>0</v>
      </c>
      <c r="AB47" s="36">
        <f>Índice!$G$52*'Datos Generales'!AB43</f>
        <v>0</v>
      </c>
      <c r="AC47" s="36">
        <f>Índice!$G$52*'Datos Generales'!AC43</f>
        <v>0</v>
      </c>
      <c r="AD47" s="36">
        <f>Índice!$G$52*'Datos Generales'!AD43</f>
        <v>0</v>
      </c>
      <c r="AE47" s="36">
        <f>Índice!$G$52*'Datos Generales'!AE43</f>
        <v>0</v>
      </c>
      <c r="AF47" s="36">
        <f>Índice!$G$52*'Datos Generales'!AF43</f>
        <v>0</v>
      </c>
      <c r="AG47" s="36">
        <f>Índice!$G$52*'Datos Generales'!AG43</f>
        <v>0</v>
      </c>
      <c r="AH47" s="36">
        <f>Índice!$G$52*'Datos Generales'!AH43</f>
        <v>0</v>
      </c>
      <c r="AI47" s="36">
        <f>Índice!$G$52*'Datos Generales'!AI43</f>
        <v>0</v>
      </c>
      <c r="AJ47" s="36">
        <f>Índice!$G$52*'Datos Generales'!AJ43</f>
        <v>0</v>
      </c>
      <c r="AK47" s="36">
        <f>Índice!$G$52*'Datos Generales'!AK43</f>
        <v>0</v>
      </c>
      <c r="AL47" s="36">
        <f>Índice!$G$52*'Datos Generales'!AL43</f>
        <v>0</v>
      </c>
      <c r="AM47" s="36">
        <f>Índice!$G$52*'Datos Generales'!AM43</f>
        <v>0</v>
      </c>
      <c r="AN47" s="36">
        <f>Índice!$G$52*'Datos Generales'!AN43</f>
        <v>0</v>
      </c>
      <c r="AO47" s="36">
        <f>Índice!$G$52*'Datos Generales'!AO43</f>
        <v>0</v>
      </c>
      <c r="AP47" s="36">
        <f>Índice!$G$52*'Datos Generales'!AP43</f>
        <v>0</v>
      </c>
      <c r="AQ47" s="36">
        <f>Índice!$G$52*'Datos Generales'!AQ43</f>
        <v>0</v>
      </c>
    </row>
    <row r="48" spans="2:43" x14ac:dyDescent="0.2">
      <c r="B48" s="37" t="str">
        <f>'Datos Generales'!B44</f>
        <v>5.14.24.00  Participación Del Reaseguro En La Reserva Rentas Privadas</v>
      </c>
      <c r="C48" s="36">
        <f>Índice!$G$52*'Datos Generales'!C44</f>
        <v>0</v>
      </c>
      <c r="D48" s="36">
        <f>Índice!$G$52*'Datos Generales'!D44</f>
        <v>0</v>
      </c>
      <c r="E48" s="36">
        <f>Índice!$G$52*'Datos Generales'!E44</f>
        <v>0</v>
      </c>
      <c r="F48" s="36">
        <f>Índice!$G$52*'Datos Generales'!F44</f>
        <v>0</v>
      </c>
      <c r="G48" s="36">
        <f>Índice!$G$52*'Datos Generales'!G44</f>
        <v>0</v>
      </c>
      <c r="H48" s="36">
        <f>Índice!$G$52*'Datos Generales'!H44</f>
        <v>0</v>
      </c>
      <c r="I48" s="36">
        <f>Índice!$G$52*'Datos Generales'!I44</f>
        <v>0</v>
      </c>
      <c r="J48" s="36">
        <f>Índice!$G$52*'Datos Generales'!J44</f>
        <v>0</v>
      </c>
      <c r="K48" s="36">
        <f>Índice!$G$52*'Datos Generales'!K44</f>
        <v>0</v>
      </c>
      <c r="L48" s="36">
        <f>Índice!$G$52*'Datos Generales'!L44</f>
        <v>0</v>
      </c>
      <c r="M48" s="36">
        <f>Índice!$G$52*'Datos Generales'!M44</f>
        <v>0</v>
      </c>
      <c r="N48" s="36">
        <f>Índice!$G$52*'Datos Generales'!N44</f>
        <v>0</v>
      </c>
      <c r="O48" s="36">
        <f>Índice!$G$52*'Datos Generales'!O44</f>
        <v>0</v>
      </c>
      <c r="P48" s="36">
        <f>Índice!$G$52*'Datos Generales'!P44</f>
        <v>0</v>
      </c>
      <c r="Q48" s="36">
        <f>Índice!$G$52*'Datos Generales'!Q44</f>
        <v>0</v>
      </c>
      <c r="R48" s="36">
        <f>Índice!$G$52*'Datos Generales'!R44</f>
        <v>0</v>
      </c>
      <c r="S48" s="36">
        <f>Índice!$G$52*'Datos Generales'!S44</f>
        <v>0</v>
      </c>
      <c r="T48" s="36">
        <f>Índice!$G$52*'Datos Generales'!T44</f>
        <v>0</v>
      </c>
      <c r="U48" s="36">
        <f>Índice!$G$52*'Datos Generales'!U44</f>
        <v>0</v>
      </c>
      <c r="V48" s="36">
        <f>Índice!$G$52*'Datos Generales'!V44</f>
        <v>0</v>
      </c>
      <c r="W48" s="36">
        <f>Índice!$G$52*'Datos Generales'!W44</f>
        <v>0</v>
      </c>
      <c r="X48" s="36">
        <f>Índice!$G$52*'Datos Generales'!X44</f>
        <v>0</v>
      </c>
      <c r="Y48" s="36">
        <f>Índice!$G$52*'Datos Generales'!Y44</f>
        <v>0</v>
      </c>
      <c r="Z48" s="36">
        <f>Índice!$G$52*'Datos Generales'!Z44</f>
        <v>0</v>
      </c>
      <c r="AA48" s="36">
        <f>Índice!$G$52*'Datos Generales'!AA44</f>
        <v>0</v>
      </c>
      <c r="AB48" s="36">
        <f>Índice!$G$52*'Datos Generales'!AB44</f>
        <v>0</v>
      </c>
      <c r="AC48" s="36">
        <f>Índice!$G$52*'Datos Generales'!AC44</f>
        <v>0</v>
      </c>
      <c r="AD48" s="36">
        <f>Índice!$G$52*'Datos Generales'!AD44</f>
        <v>0</v>
      </c>
      <c r="AE48" s="36">
        <f>Índice!$G$52*'Datos Generales'!AE44</f>
        <v>0</v>
      </c>
      <c r="AF48" s="36">
        <f>Índice!$G$52*'Datos Generales'!AF44</f>
        <v>0</v>
      </c>
      <c r="AG48" s="36">
        <f>Índice!$G$52*'Datos Generales'!AG44</f>
        <v>0</v>
      </c>
      <c r="AH48" s="36">
        <f>Índice!$G$52*'Datos Generales'!AH44</f>
        <v>0</v>
      </c>
      <c r="AI48" s="36">
        <f>Índice!$G$52*'Datos Generales'!AI44</f>
        <v>0</v>
      </c>
      <c r="AJ48" s="36">
        <f>Índice!$G$52*'Datos Generales'!AJ44</f>
        <v>0</v>
      </c>
      <c r="AK48" s="36">
        <f>Índice!$G$52*'Datos Generales'!AK44</f>
        <v>0</v>
      </c>
      <c r="AL48" s="36">
        <f>Índice!$G$52*'Datos Generales'!AL44</f>
        <v>0</v>
      </c>
      <c r="AM48" s="36">
        <f>Índice!$G$52*'Datos Generales'!AM44</f>
        <v>0</v>
      </c>
      <c r="AN48" s="36">
        <f>Índice!$G$52*'Datos Generales'!AN44</f>
        <v>0</v>
      </c>
      <c r="AO48" s="36">
        <f>Índice!$G$52*'Datos Generales'!AO44</f>
        <v>0</v>
      </c>
      <c r="AP48" s="36">
        <f>Índice!$G$52*'Datos Generales'!AP44</f>
        <v>0</v>
      </c>
      <c r="AQ48" s="36">
        <f>Índice!$G$52*'Datos Generales'!AQ44</f>
        <v>0</v>
      </c>
    </row>
    <row r="49" spans="2:43" x14ac:dyDescent="0.2">
      <c r="B49" s="37" t="str">
        <f>'Datos Generales'!B45</f>
        <v>5.14.25.00  Participación Del Reaseguro En La Reserva De Siniestros</v>
      </c>
      <c r="C49" s="36">
        <f>Índice!$G$52*'Datos Generales'!C45</f>
        <v>14047.907161716184</v>
      </c>
      <c r="D49" s="36">
        <f>Índice!$G$52*'Datos Generales'!D45</f>
        <v>513001.70064266538</v>
      </c>
      <c r="E49" s="36">
        <f>Índice!$G$52*'Datos Generales'!E45</f>
        <v>1328772.8395221329</v>
      </c>
      <c r="F49" s="36">
        <f>Índice!$G$52*'Datos Generales'!F45</f>
        <v>6796.6852606773255</v>
      </c>
      <c r="G49" s="36">
        <f>Índice!$G$52*'Datos Generales'!G45</f>
        <v>117467.32496971401</v>
      </c>
      <c r="H49" s="36">
        <f>Índice!$G$52*'Datos Generales'!H45</f>
        <v>974859.26918291929</v>
      </c>
      <c r="I49" s="36">
        <f>Índice!$G$52*'Datos Generales'!I45</f>
        <v>2752533.2907860824</v>
      </c>
      <c r="J49" s="36">
        <f>Índice!$G$52*'Datos Generales'!J45</f>
        <v>127302.47591663415</v>
      </c>
      <c r="K49" s="36">
        <f>Índice!$G$52*'Datos Generales'!K45</f>
        <v>130063.47727844105</v>
      </c>
      <c r="L49" s="36">
        <f>Índice!$G$52*'Datos Generales'!L45</f>
        <v>152785.78468210503</v>
      </c>
      <c r="M49" s="36">
        <f>Índice!$G$52*'Datos Generales'!M45</f>
        <v>437865.03517462465</v>
      </c>
      <c r="N49" s="36">
        <f>Índice!$G$52*'Datos Generales'!N45</f>
        <v>1515673.9106990802</v>
      </c>
      <c r="O49" s="36">
        <f>Índice!$G$52*'Datos Generales'!O45</f>
        <v>215289.28445434343</v>
      </c>
      <c r="P49" s="36">
        <f>Índice!$G$52*'Datos Generales'!P45</f>
        <v>208410.44172143549</v>
      </c>
      <c r="Q49" s="36">
        <f>Índice!$G$52*'Datos Generales'!Q45</f>
        <v>2622004.084400048</v>
      </c>
      <c r="R49" s="36">
        <f>Índice!$G$52*'Datos Generales'!R45</f>
        <v>0</v>
      </c>
      <c r="S49" s="36">
        <f>Índice!$G$52*'Datos Generales'!S45</f>
        <v>1800458.8571368309</v>
      </c>
      <c r="T49" s="36">
        <f>Índice!$G$52*'Datos Generales'!T45</f>
        <v>0</v>
      </c>
      <c r="U49" s="36">
        <f>Índice!$G$52*'Datos Generales'!U45</f>
        <v>4887720.400601876</v>
      </c>
      <c r="V49" s="36">
        <f>Índice!$G$52*'Datos Generales'!V45</f>
        <v>1238.4516021047282</v>
      </c>
      <c r="W49" s="36">
        <f>Índice!$G$52*'Datos Generales'!W45</f>
        <v>700253.10624985339</v>
      </c>
      <c r="X49" s="36">
        <f>Índice!$G$52*'Datos Generales'!X45</f>
        <v>71720.64962576676</v>
      </c>
      <c r="Y49" s="36">
        <f>Índice!$G$52*'Datos Generales'!Y45</f>
        <v>243293.04158528883</v>
      </c>
      <c r="Z49" s="36">
        <f>Índice!$G$52*'Datos Generales'!Z45</f>
        <v>551719.20038836845</v>
      </c>
      <c r="AA49" s="36">
        <f>Índice!$G$52*'Datos Generales'!AA45</f>
        <v>295961.15227300639</v>
      </c>
      <c r="AB49" s="36">
        <f>Índice!$G$52*'Datos Generales'!AB45</f>
        <v>1898.0587362990084</v>
      </c>
      <c r="AC49" s="36">
        <f>Índice!$G$52*'Datos Generales'!AC45</f>
        <v>281375.22423206578</v>
      </c>
      <c r="AD49" s="36">
        <f>Índice!$G$52*'Datos Generales'!AD45</f>
        <v>13208177.645206954</v>
      </c>
      <c r="AE49" s="36">
        <f>Índice!$G$52*'Datos Generales'!AE45</f>
        <v>508672.39308217075</v>
      </c>
      <c r="AF49" s="36">
        <f>Índice!$G$52*'Datos Generales'!AF45</f>
        <v>21535.497641247068</v>
      </c>
      <c r="AG49" s="36">
        <f>Índice!$G$52*'Datos Generales'!AG45</f>
        <v>4576911.6751041086</v>
      </c>
      <c r="AH49" s="36">
        <f>Índice!$G$52*'Datos Generales'!AH45</f>
        <v>1203978.2587174522</v>
      </c>
      <c r="AI49" s="36">
        <f>Índice!$G$52*'Datos Generales'!AI45</f>
        <v>3926.9230546794552</v>
      </c>
      <c r="AJ49" s="36">
        <f>Índice!$G$52*'Datos Generales'!AJ45</f>
        <v>60247.077966590659</v>
      </c>
      <c r="AK49" s="36">
        <f>Índice!$G$52*'Datos Generales'!AK45</f>
        <v>0</v>
      </c>
      <c r="AL49" s="36">
        <f>Índice!$G$52*'Datos Generales'!AL45</f>
        <v>0</v>
      </c>
      <c r="AM49" s="36">
        <f>Índice!$G$52*'Datos Generales'!AM45</f>
        <v>0</v>
      </c>
      <c r="AN49" s="36">
        <f>Índice!$G$52*'Datos Generales'!AN45</f>
        <v>0</v>
      </c>
      <c r="AO49" s="36">
        <f>Índice!$G$52*'Datos Generales'!AO45</f>
        <v>0</v>
      </c>
      <c r="AP49" s="36">
        <f>Índice!$G$52*'Datos Generales'!AP45</f>
        <v>0</v>
      </c>
      <c r="AQ49" s="36">
        <f>Índice!$G$52*'Datos Generales'!AQ45</f>
        <v>39535961.12505728</v>
      </c>
    </row>
    <row r="50" spans="2:43" x14ac:dyDescent="0.2">
      <c r="B50" s="37" t="str">
        <f>'Datos Generales'!B46</f>
        <v>5.14.27.00  Participación Del Reaseguro En La Reserva De Insuficiencia De Primas</v>
      </c>
      <c r="C50" s="36">
        <f>Índice!$G$52*'Datos Generales'!C46</f>
        <v>0</v>
      </c>
      <c r="D50" s="36">
        <f>Índice!$G$52*'Datos Generales'!D46</f>
        <v>0</v>
      </c>
      <c r="E50" s="36">
        <f>Índice!$G$52*'Datos Generales'!E46</f>
        <v>144778.06766305707</v>
      </c>
      <c r="F50" s="36">
        <f>Índice!$G$52*'Datos Generales'!F46</f>
        <v>516.14623962017731</v>
      </c>
      <c r="G50" s="36">
        <f>Índice!$G$52*'Datos Generales'!G46</f>
        <v>0</v>
      </c>
      <c r="H50" s="36">
        <f>Índice!$G$52*'Datos Generales'!H46</f>
        <v>400393.06311973184</v>
      </c>
      <c r="I50" s="36">
        <f>Índice!$G$52*'Datos Generales'!I46</f>
        <v>0</v>
      </c>
      <c r="J50" s="36">
        <f>Índice!$G$52*'Datos Generales'!J46</f>
        <v>31825.457385786656</v>
      </c>
      <c r="K50" s="36">
        <f>Índice!$G$52*'Datos Generales'!K46</f>
        <v>0</v>
      </c>
      <c r="L50" s="36">
        <f>Índice!$G$52*'Datos Generales'!L46</f>
        <v>6958.7549077608028</v>
      </c>
      <c r="M50" s="36">
        <f>Índice!$G$52*'Datos Generales'!M46</f>
        <v>0</v>
      </c>
      <c r="N50" s="36">
        <f>Índice!$G$52*'Datos Generales'!N46</f>
        <v>70925.916413021783</v>
      </c>
      <c r="O50" s="36">
        <f>Índice!$G$52*'Datos Generales'!O46</f>
        <v>522471.44645118847</v>
      </c>
      <c r="P50" s="36">
        <f>Índice!$G$52*'Datos Generales'!P46</f>
        <v>46152.053579599364</v>
      </c>
      <c r="Q50" s="36">
        <f>Índice!$G$52*'Datos Generales'!Q46</f>
        <v>37649.962901563784</v>
      </c>
      <c r="R50" s="36">
        <f>Índice!$G$52*'Datos Generales'!R46</f>
        <v>0</v>
      </c>
      <c r="S50" s="36">
        <f>Índice!$G$52*'Datos Generales'!S46</f>
        <v>222098.48894888445</v>
      </c>
      <c r="T50" s="36">
        <f>Índice!$G$52*'Datos Generales'!T46</f>
        <v>0</v>
      </c>
      <c r="U50" s="36">
        <f>Índice!$G$52*'Datos Generales'!U46</f>
        <v>0</v>
      </c>
      <c r="V50" s="36">
        <f>Índice!$G$52*'Datos Generales'!V46</f>
        <v>32.556811977096608</v>
      </c>
      <c r="W50" s="36">
        <f>Índice!$G$52*'Datos Generales'!W46</f>
        <v>0</v>
      </c>
      <c r="X50" s="36">
        <f>Índice!$G$52*'Datos Generales'!X46</f>
        <v>2968.5552906180251</v>
      </c>
      <c r="Y50" s="36">
        <f>Índice!$G$52*'Datos Generales'!Y46</f>
        <v>0</v>
      </c>
      <c r="Z50" s="36">
        <f>Índice!$G$52*'Datos Generales'!Z46</f>
        <v>772184.54167186888</v>
      </c>
      <c r="AA50" s="36">
        <f>Índice!$G$52*'Datos Generales'!AA46</f>
        <v>0</v>
      </c>
      <c r="AB50" s="36">
        <f>Índice!$G$52*'Datos Generales'!AB46</f>
        <v>0</v>
      </c>
      <c r="AC50" s="36">
        <f>Índice!$G$52*'Datos Generales'!AC46</f>
        <v>0</v>
      </c>
      <c r="AD50" s="36">
        <f>Índice!$G$52*'Datos Generales'!AD46</f>
        <v>0</v>
      </c>
      <c r="AE50" s="36">
        <f>Índice!$G$52*'Datos Generales'!AE46</f>
        <v>0</v>
      </c>
      <c r="AF50" s="36">
        <f>Índice!$G$52*'Datos Generales'!AF46</f>
        <v>0</v>
      </c>
      <c r="AG50" s="36">
        <f>Índice!$G$52*'Datos Generales'!AG46</f>
        <v>1569599.4899772988</v>
      </c>
      <c r="AH50" s="36">
        <f>Índice!$G$52*'Datos Generales'!AH46</f>
        <v>0</v>
      </c>
      <c r="AI50" s="36">
        <f>Índice!$G$52*'Datos Generales'!AI46</f>
        <v>0</v>
      </c>
      <c r="AJ50" s="36">
        <f>Índice!$G$52*'Datos Generales'!AJ46</f>
        <v>0</v>
      </c>
      <c r="AK50" s="36">
        <f>Índice!$G$52*'Datos Generales'!AK46</f>
        <v>0</v>
      </c>
      <c r="AL50" s="36">
        <f>Índice!$G$52*'Datos Generales'!AL46</f>
        <v>0</v>
      </c>
      <c r="AM50" s="36">
        <f>Índice!$G$52*'Datos Generales'!AM46</f>
        <v>0</v>
      </c>
      <c r="AN50" s="36">
        <f>Índice!$G$52*'Datos Generales'!AN46</f>
        <v>0</v>
      </c>
      <c r="AO50" s="36">
        <f>Índice!$G$52*'Datos Generales'!AO46</f>
        <v>0</v>
      </c>
      <c r="AP50" s="36">
        <f>Índice!$G$52*'Datos Generales'!AP46</f>
        <v>0</v>
      </c>
      <c r="AQ50" s="36">
        <f>Índice!$G$52*'Datos Generales'!AQ46</f>
        <v>3828554.5013619773</v>
      </c>
    </row>
    <row r="51" spans="2:43" x14ac:dyDescent="0.2">
      <c r="B51" s="37" t="str">
        <f>'Datos Generales'!B47</f>
        <v>5.14.28.00  Participación Del Reaseguro En Otras Reservas Técnicas</v>
      </c>
      <c r="C51" s="36">
        <f>Índice!$G$52*'Datos Generales'!C47</f>
        <v>0</v>
      </c>
      <c r="D51" s="36">
        <f>Índice!$G$52*'Datos Generales'!D47</f>
        <v>0</v>
      </c>
      <c r="E51" s="36">
        <f>Índice!$G$52*'Datos Generales'!E47</f>
        <v>0</v>
      </c>
      <c r="F51" s="36">
        <f>Índice!$G$52*'Datos Generales'!F47</f>
        <v>0</v>
      </c>
      <c r="G51" s="36">
        <f>Índice!$G$52*'Datos Generales'!G47</f>
        <v>0</v>
      </c>
      <c r="H51" s="36">
        <f>Índice!$G$52*'Datos Generales'!H47</f>
        <v>0</v>
      </c>
      <c r="I51" s="36">
        <f>Índice!$G$52*'Datos Generales'!I47</f>
        <v>0</v>
      </c>
      <c r="J51" s="36">
        <f>Índice!$G$52*'Datos Generales'!J47</f>
        <v>0</v>
      </c>
      <c r="K51" s="36">
        <f>Índice!$G$52*'Datos Generales'!K47</f>
        <v>128.83244196161428</v>
      </c>
      <c r="L51" s="36">
        <f>Índice!$G$52*'Datos Generales'!L47</f>
        <v>0</v>
      </c>
      <c r="M51" s="36">
        <f>Índice!$G$52*'Datos Generales'!M47</f>
        <v>0</v>
      </c>
      <c r="N51" s="36">
        <f>Índice!$G$52*'Datos Generales'!N47</f>
        <v>0</v>
      </c>
      <c r="O51" s="36">
        <f>Índice!$G$52*'Datos Generales'!O47</f>
        <v>0</v>
      </c>
      <c r="P51" s="36">
        <f>Índice!$G$52*'Datos Generales'!P47</f>
        <v>0</v>
      </c>
      <c r="Q51" s="36">
        <f>Índice!$G$52*'Datos Generales'!Q47</f>
        <v>0</v>
      </c>
      <c r="R51" s="36">
        <f>Índice!$G$52*'Datos Generales'!R47</f>
        <v>0</v>
      </c>
      <c r="S51" s="36">
        <f>Índice!$G$52*'Datos Generales'!S47</f>
        <v>0</v>
      </c>
      <c r="T51" s="36">
        <f>Índice!$G$52*'Datos Generales'!T47</f>
        <v>0</v>
      </c>
      <c r="U51" s="36">
        <f>Índice!$G$52*'Datos Generales'!U47</f>
        <v>0</v>
      </c>
      <c r="V51" s="36">
        <f>Índice!$G$52*'Datos Generales'!V47</f>
        <v>0</v>
      </c>
      <c r="W51" s="36">
        <f>Índice!$G$52*'Datos Generales'!W47</f>
        <v>0</v>
      </c>
      <c r="X51" s="36">
        <f>Índice!$G$52*'Datos Generales'!X47</f>
        <v>0</v>
      </c>
      <c r="Y51" s="36">
        <f>Índice!$G$52*'Datos Generales'!Y47</f>
        <v>0</v>
      </c>
      <c r="Z51" s="36">
        <f>Índice!$G$52*'Datos Generales'!Z47</f>
        <v>0</v>
      </c>
      <c r="AA51" s="36">
        <f>Índice!$G$52*'Datos Generales'!AA47</f>
        <v>0</v>
      </c>
      <c r="AB51" s="36">
        <f>Índice!$G$52*'Datos Generales'!AB47</f>
        <v>0</v>
      </c>
      <c r="AC51" s="36">
        <f>Índice!$G$52*'Datos Generales'!AC47</f>
        <v>0</v>
      </c>
      <c r="AD51" s="36">
        <f>Índice!$G$52*'Datos Generales'!AD47</f>
        <v>0</v>
      </c>
      <c r="AE51" s="36">
        <f>Índice!$G$52*'Datos Generales'!AE47</f>
        <v>0</v>
      </c>
      <c r="AF51" s="36">
        <f>Índice!$G$52*'Datos Generales'!AF47</f>
        <v>0</v>
      </c>
      <c r="AG51" s="36">
        <f>Índice!$G$52*'Datos Generales'!AG47</f>
        <v>0</v>
      </c>
      <c r="AH51" s="36">
        <f>Índice!$G$52*'Datos Generales'!AH47</f>
        <v>0</v>
      </c>
      <c r="AI51" s="36">
        <f>Índice!$G$52*'Datos Generales'!AI47</f>
        <v>0</v>
      </c>
      <c r="AJ51" s="36">
        <f>Índice!$G$52*'Datos Generales'!AJ47</f>
        <v>0</v>
      </c>
      <c r="AK51" s="36">
        <f>Índice!$G$52*'Datos Generales'!AK47</f>
        <v>0</v>
      </c>
      <c r="AL51" s="36">
        <f>Índice!$G$52*'Datos Generales'!AL47</f>
        <v>0</v>
      </c>
      <c r="AM51" s="36">
        <f>Índice!$G$52*'Datos Generales'!AM47</f>
        <v>0</v>
      </c>
      <c r="AN51" s="36">
        <f>Índice!$G$52*'Datos Generales'!AN47</f>
        <v>0</v>
      </c>
      <c r="AO51" s="36">
        <f>Índice!$G$52*'Datos Generales'!AO47</f>
        <v>0</v>
      </c>
      <c r="AP51" s="36">
        <f>Índice!$G$52*'Datos Generales'!AP47</f>
        <v>0</v>
      </c>
      <c r="AQ51" s="36">
        <f>Índice!$G$52*'Datos Generales'!AQ47</f>
        <v>128.83244196161428</v>
      </c>
    </row>
    <row r="52" spans="2:43" x14ac:dyDescent="0.2">
      <c r="B52" s="34" t="str">
        <f>'Datos Generales'!B48</f>
        <v xml:space="preserve">5.15.00.00  Otros Activos </v>
      </c>
      <c r="C52" s="33">
        <f>Índice!$G$52*'Datos Generales'!C48</f>
        <v>97203.550155350778</v>
      </c>
      <c r="D52" s="33">
        <f>Índice!$G$52*'Datos Generales'!D48</f>
        <v>65651.406695816986</v>
      </c>
      <c r="E52" s="33">
        <f>Índice!$G$52*'Datos Generales'!E48</f>
        <v>835034.22547616472</v>
      </c>
      <c r="F52" s="33">
        <f>Índice!$G$52*'Datos Generales'!F48</f>
        <v>869031.59983901901</v>
      </c>
      <c r="G52" s="33">
        <f>Índice!$G$52*'Datos Generales'!G48</f>
        <v>43862.394568829761</v>
      </c>
      <c r="H52" s="33">
        <f>Índice!$G$52*'Datos Generales'!H48</f>
        <v>459156.67991278722</v>
      </c>
      <c r="I52" s="33">
        <f>Índice!$G$52*'Datos Generales'!I48</f>
        <v>3096632.5642282628</v>
      </c>
      <c r="J52" s="33">
        <f>Índice!$G$52*'Datos Generales'!J48</f>
        <v>59522.697405014573</v>
      </c>
      <c r="K52" s="33">
        <f>Índice!$G$52*'Datos Generales'!K48</f>
        <v>276571.8187282976</v>
      </c>
      <c r="L52" s="33">
        <f>Índice!$G$52*'Datos Generales'!L48</f>
        <v>89091.59690652453</v>
      </c>
      <c r="M52" s="33">
        <f>Índice!$G$52*'Datos Generales'!M48</f>
        <v>262585.4871461828</v>
      </c>
      <c r="N52" s="33">
        <f>Índice!$G$52*'Datos Generales'!N48</f>
        <v>97684.792226644407</v>
      </c>
      <c r="O52" s="33">
        <f>Índice!$G$52*'Datos Generales'!O48</f>
        <v>189561.30631401436</v>
      </c>
      <c r="P52" s="33">
        <f>Índice!$G$52*'Datos Generales'!P48</f>
        <v>57398.612066023998</v>
      </c>
      <c r="Q52" s="33">
        <f>Índice!$G$52*'Datos Generales'!Q48</f>
        <v>1055286.2294891234</v>
      </c>
      <c r="R52" s="33">
        <f>Índice!$G$52*'Datos Generales'!R48</f>
        <v>770.17102021890298</v>
      </c>
      <c r="S52" s="33">
        <f>Índice!$G$52*'Datos Generales'!S48</f>
        <v>1270420.3502868027</v>
      </c>
      <c r="T52" s="33">
        <f>Índice!$G$52*'Datos Generales'!T48</f>
        <v>0</v>
      </c>
      <c r="U52" s="33">
        <f>Índice!$G$52*'Datos Generales'!U48</f>
        <v>641239.17281883827</v>
      </c>
      <c r="V52" s="33">
        <f>Índice!$G$52*'Datos Generales'!V48</f>
        <v>84712.280449889557</v>
      </c>
      <c r="W52" s="33">
        <f>Índice!$G$52*'Datos Generales'!W48</f>
        <v>45132.790629081297</v>
      </c>
      <c r="X52" s="33">
        <f>Índice!$G$52*'Datos Generales'!X48</f>
        <v>57758.30190200502</v>
      </c>
      <c r="Y52" s="33">
        <f>Índice!$G$52*'Datos Generales'!Y48</f>
        <v>28493.844313121008</v>
      </c>
      <c r="Z52" s="33">
        <f>Índice!$G$52*'Datos Generales'!Z48</f>
        <v>460113.04051707161</v>
      </c>
      <c r="AA52" s="33">
        <f>Índice!$G$52*'Datos Generales'!AA48</f>
        <v>91413.370473727133</v>
      </c>
      <c r="AB52" s="33">
        <f>Índice!$G$52*'Datos Generales'!AB48</f>
        <v>5153.841992980384</v>
      </c>
      <c r="AC52" s="33">
        <f>Índice!$G$52*'Datos Generales'!AC48</f>
        <v>41014.200825521002</v>
      </c>
      <c r="AD52" s="33">
        <f>Índice!$G$52*'Datos Generales'!AD48</f>
        <v>280632.64315386716</v>
      </c>
      <c r="AE52" s="33">
        <f>Índice!$G$52*'Datos Generales'!AE48</f>
        <v>49210.863020870725</v>
      </c>
      <c r="AF52" s="33">
        <f>Índice!$G$52*'Datos Generales'!AF48</f>
        <v>52261.167547832491</v>
      </c>
      <c r="AG52" s="33">
        <f>Índice!$G$52*'Datos Generales'!AG48</f>
        <v>989422.94836802606</v>
      </c>
      <c r="AH52" s="33">
        <f>Índice!$G$52*'Datos Generales'!AH48</f>
        <v>144924.25013021025</v>
      </c>
      <c r="AI52" s="33">
        <f>Índice!$G$52*'Datos Generales'!AI48</f>
        <v>35474.780037401215</v>
      </c>
      <c r="AJ52" s="33">
        <f>Índice!$G$52*'Datos Generales'!AJ48</f>
        <v>342740.90254831046</v>
      </c>
      <c r="AK52" s="33">
        <f>Índice!$G$52*'Datos Generales'!AK48</f>
        <v>0</v>
      </c>
      <c r="AL52" s="33">
        <f>Índice!$G$52*'Datos Generales'!AL48</f>
        <v>0</v>
      </c>
      <c r="AM52" s="33">
        <f>Índice!$G$52*'Datos Generales'!AM48</f>
        <v>0</v>
      </c>
      <c r="AN52" s="33">
        <f>Índice!$G$52*'Datos Generales'!AN48</f>
        <v>0</v>
      </c>
      <c r="AO52" s="33">
        <f>Índice!$G$52*'Datos Generales'!AO48</f>
        <v>0</v>
      </c>
      <c r="AP52" s="33">
        <f>Índice!$G$52*'Datos Generales'!AP48</f>
        <v>0</v>
      </c>
      <c r="AQ52" s="33">
        <f>Índice!$G$52*'Datos Generales'!AQ48</f>
        <v>12175163.881193832</v>
      </c>
    </row>
    <row r="53" spans="2:43" x14ac:dyDescent="0.2">
      <c r="B53" s="35" t="str">
        <f>'Datos Generales'!B49</f>
        <v>5.15.10.00  Intangibles</v>
      </c>
      <c r="C53" s="36">
        <f>Índice!$G$52*'Datos Generales'!C49</f>
        <v>0</v>
      </c>
      <c r="D53" s="36">
        <f>Índice!$G$52*'Datos Generales'!D49</f>
        <v>0</v>
      </c>
      <c r="E53" s="36">
        <f>Índice!$G$52*'Datos Generales'!E49</f>
        <v>0</v>
      </c>
      <c r="F53" s="36">
        <f>Índice!$G$52*'Datos Generales'!F49</f>
        <v>423491.04959827889</v>
      </c>
      <c r="G53" s="36">
        <f>Índice!$G$52*'Datos Generales'!G49</f>
        <v>582.72270883561941</v>
      </c>
      <c r="H53" s="36">
        <f>Índice!$G$52*'Datos Generales'!H49</f>
        <v>1549.2551906342524</v>
      </c>
      <c r="I53" s="36">
        <f>Índice!$G$52*'Datos Generales'!I49</f>
        <v>2637562.1581662316</v>
      </c>
      <c r="J53" s="36">
        <f>Índice!$G$52*'Datos Generales'!J49</f>
        <v>0</v>
      </c>
      <c r="K53" s="36">
        <f>Índice!$G$52*'Datos Generales'!K49</f>
        <v>9658.6229455103748</v>
      </c>
      <c r="L53" s="36">
        <f>Índice!$G$52*'Datos Generales'!L49</f>
        <v>7510.3836498805749</v>
      </c>
      <c r="M53" s="36">
        <f>Índice!$G$52*'Datos Generales'!M49</f>
        <v>0</v>
      </c>
      <c r="N53" s="36">
        <f>Índice!$G$52*'Datos Generales'!N49</f>
        <v>0</v>
      </c>
      <c r="O53" s="36">
        <f>Índice!$G$52*'Datos Generales'!O49</f>
        <v>57926.018812190065</v>
      </c>
      <c r="P53" s="36">
        <f>Índice!$G$52*'Datos Generales'!P49</f>
        <v>0</v>
      </c>
      <c r="Q53" s="36">
        <f>Índice!$G$52*'Datos Generales'!Q49</f>
        <v>9845.9691979219442</v>
      </c>
      <c r="R53" s="36">
        <f>Índice!$G$52*'Datos Generales'!R49</f>
        <v>0</v>
      </c>
      <c r="S53" s="36">
        <f>Índice!$G$52*'Datos Generales'!S49</f>
        <v>11871.295471949603</v>
      </c>
      <c r="T53" s="36">
        <f>Índice!$G$52*'Datos Generales'!T49</f>
        <v>0</v>
      </c>
      <c r="U53" s="36">
        <f>Índice!$G$52*'Datos Generales'!U49</f>
        <v>5403.6143164243167</v>
      </c>
      <c r="V53" s="36">
        <f>Índice!$G$52*'Datos Generales'!V49</f>
        <v>0</v>
      </c>
      <c r="W53" s="36">
        <f>Índice!$G$52*'Datos Generales'!W49</f>
        <v>1356.4657930645487</v>
      </c>
      <c r="X53" s="36">
        <f>Índice!$G$52*'Datos Generales'!X49</f>
        <v>11839.861308661371</v>
      </c>
      <c r="Y53" s="36">
        <f>Índice!$G$52*'Datos Generales'!Y49</f>
        <v>424.25914541940625</v>
      </c>
      <c r="Z53" s="36">
        <f>Índice!$G$52*'Datos Generales'!Z49</f>
        <v>42528.721946114907</v>
      </c>
      <c r="AA53" s="36">
        <f>Índice!$G$52*'Datos Generales'!AA49</f>
        <v>7703.6833423088538</v>
      </c>
      <c r="AB53" s="36">
        <f>Índice!$G$52*'Datos Generales'!AB49</f>
        <v>4.9328502995600925</v>
      </c>
      <c r="AC53" s="36">
        <f>Índice!$G$52*'Datos Generales'!AC49</f>
        <v>1085.5332428183654</v>
      </c>
      <c r="AD53" s="36">
        <f>Índice!$G$52*'Datos Generales'!AD49</f>
        <v>502.77651432550761</v>
      </c>
      <c r="AE53" s="36">
        <f>Índice!$G$52*'Datos Generales'!AE49</f>
        <v>0</v>
      </c>
      <c r="AF53" s="36">
        <f>Índice!$G$52*'Datos Generales'!AF49</f>
        <v>4967.210153370821</v>
      </c>
      <c r="AG53" s="36">
        <f>Índice!$G$52*'Datos Generales'!AG49</f>
        <v>200841.44220213324</v>
      </c>
      <c r="AH53" s="36">
        <f>Índice!$G$52*'Datos Generales'!AH49</f>
        <v>3286.6390857965553</v>
      </c>
      <c r="AI53" s="36">
        <f>Índice!$G$52*'Datos Generales'!AI49</f>
        <v>0</v>
      </c>
      <c r="AJ53" s="36">
        <f>Índice!$G$52*'Datos Generales'!AJ49</f>
        <v>99645.038896375117</v>
      </c>
      <c r="AK53" s="36">
        <f>Índice!$G$52*'Datos Generales'!AK49</f>
        <v>0</v>
      </c>
      <c r="AL53" s="36">
        <f>Índice!$G$52*'Datos Generales'!AL49</f>
        <v>0</v>
      </c>
      <c r="AM53" s="36">
        <f>Índice!$G$52*'Datos Generales'!AM49</f>
        <v>0</v>
      </c>
      <c r="AN53" s="36">
        <f>Índice!$G$52*'Datos Generales'!AN49</f>
        <v>0</v>
      </c>
      <c r="AO53" s="36">
        <f>Índice!$G$52*'Datos Generales'!AO49</f>
        <v>0</v>
      </c>
      <c r="AP53" s="36">
        <f>Índice!$G$52*'Datos Generales'!AP49</f>
        <v>0</v>
      </c>
      <c r="AQ53" s="36">
        <f>Índice!$G$52*'Datos Generales'!AQ49</f>
        <v>3539587.6545385458</v>
      </c>
    </row>
    <row r="54" spans="2:43" x14ac:dyDescent="0.2">
      <c r="B54" s="37" t="str">
        <f>'Datos Generales'!B50</f>
        <v>5.15.11.00  Goodwill</v>
      </c>
      <c r="C54" s="36">
        <f>Índice!$G$52*'Datos Generales'!C50</f>
        <v>0</v>
      </c>
      <c r="D54" s="36">
        <f>Índice!$G$52*'Datos Generales'!D50</f>
        <v>0</v>
      </c>
      <c r="E54" s="36">
        <f>Índice!$G$52*'Datos Generales'!E50</f>
        <v>0</v>
      </c>
      <c r="F54" s="36">
        <f>Índice!$G$52*'Datos Generales'!F50</f>
        <v>0</v>
      </c>
      <c r="G54" s="36">
        <f>Índice!$G$52*'Datos Generales'!G50</f>
        <v>0</v>
      </c>
      <c r="H54" s="36">
        <f>Índice!$G$52*'Datos Generales'!H50</f>
        <v>0</v>
      </c>
      <c r="I54" s="36">
        <f>Índice!$G$52*'Datos Generales'!I50</f>
        <v>0</v>
      </c>
      <c r="J54" s="36">
        <f>Índice!$G$52*'Datos Generales'!J50</f>
        <v>0</v>
      </c>
      <c r="K54" s="36">
        <f>Índice!$G$52*'Datos Generales'!K50</f>
        <v>0</v>
      </c>
      <c r="L54" s="36">
        <f>Índice!$G$52*'Datos Generales'!L50</f>
        <v>0</v>
      </c>
      <c r="M54" s="36">
        <f>Índice!$G$52*'Datos Generales'!M50</f>
        <v>0</v>
      </c>
      <c r="N54" s="36">
        <f>Índice!$G$52*'Datos Generales'!N50</f>
        <v>0</v>
      </c>
      <c r="O54" s="36">
        <f>Índice!$G$52*'Datos Generales'!O50</f>
        <v>0</v>
      </c>
      <c r="P54" s="36">
        <f>Índice!$G$52*'Datos Generales'!P50</f>
        <v>0</v>
      </c>
      <c r="Q54" s="36">
        <f>Índice!$G$52*'Datos Generales'!Q50</f>
        <v>0</v>
      </c>
      <c r="R54" s="36">
        <f>Índice!$G$52*'Datos Generales'!R50</f>
        <v>0</v>
      </c>
      <c r="S54" s="36">
        <f>Índice!$G$52*'Datos Generales'!S50</f>
        <v>0</v>
      </c>
      <c r="T54" s="36">
        <f>Índice!$G$52*'Datos Generales'!T50</f>
        <v>0</v>
      </c>
      <c r="U54" s="36">
        <f>Índice!$G$52*'Datos Generales'!U50</f>
        <v>0</v>
      </c>
      <c r="V54" s="36">
        <f>Índice!$G$52*'Datos Generales'!V50</f>
        <v>0</v>
      </c>
      <c r="W54" s="36">
        <f>Índice!$G$52*'Datos Generales'!W50</f>
        <v>0</v>
      </c>
      <c r="X54" s="36">
        <f>Índice!$G$52*'Datos Generales'!X50</f>
        <v>0</v>
      </c>
      <c r="Y54" s="36">
        <f>Índice!$G$52*'Datos Generales'!Y50</f>
        <v>0</v>
      </c>
      <c r="Z54" s="36">
        <f>Índice!$G$52*'Datos Generales'!Z50</f>
        <v>0</v>
      </c>
      <c r="AA54" s="36">
        <f>Índice!$G$52*'Datos Generales'!AA50</f>
        <v>0</v>
      </c>
      <c r="AB54" s="36">
        <f>Índice!$G$52*'Datos Generales'!AB50</f>
        <v>0</v>
      </c>
      <c r="AC54" s="36">
        <f>Índice!$G$52*'Datos Generales'!AC50</f>
        <v>0</v>
      </c>
      <c r="AD54" s="36">
        <f>Índice!$G$52*'Datos Generales'!AD50</f>
        <v>0</v>
      </c>
      <c r="AE54" s="36">
        <f>Índice!$G$52*'Datos Generales'!AE50</f>
        <v>0</v>
      </c>
      <c r="AF54" s="36">
        <f>Índice!$G$52*'Datos Generales'!AF50</f>
        <v>0</v>
      </c>
      <c r="AG54" s="36">
        <f>Índice!$G$52*'Datos Generales'!AG50</f>
        <v>0</v>
      </c>
      <c r="AH54" s="36">
        <f>Índice!$G$52*'Datos Generales'!AH50</f>
        <v>0</v>
      </c>
      <c r="AI54" s="36">
        <f>Índice!$G$52*'Datos Generales'!AI50</f>
        <v>0</v>
      </c>
      <c r="AJ54" s="36">
        <f>Índice!$G$52*'Datos Generales'!AJ50</f>
        <v>0</v>
      </c>
      <c r="AK54" s="36">
        <f>Índice!$G$52*'Datos Generales'!AK50</f>
        <v>0</v>
      </c>
      <c r="AL54" s="36">
        <f>Índice!$G$52*'Datos Generales'!AL50</f>
        <v>0</v>
      </c>
      <c r="AM54" s="36">
        <f>Índice!$G$52*'Datos Generales'!AM50</f>
        <v>0</v>
      </c>
      <c r="AN54" s="36">
        <f>Índice!$G$52*'Datos Generales'!AN50</f>
        <v>0</v>
      </c>
      <c r="AO54" s="36">
        <f>Índice!$G$52*'Datos Generales'!AO50</f>
        <v>0</v>
      </c>
      <c r="AP54" s="36">
        <f>Índice!$G$52*'Datos Generales'!AP50</f>
        <v>0</v>
      </c>
      <c r="AQ54" s="36">
        <f>Índice!$G$52*'Datos Generales'!AQ50</f>
        <v>0</v>
      </c>
    </row>
    <row r="55" spans="2:43" x14ac:dyDescent="0.2">
      <c r="B55" s="37" t="str">
        <f>'Datos Generales'!B51</f>
        <v>5.15.12.00  Activos Intangibles Distintos A Goodwill</v>
      </c>
      <c r="C55" s="36">
        <f>Índice!$G$52*'Datos Generales'!C51</f>
        <v>0</v>
      </c>
      <c r="D55" s="36">
        <f>Índice!$G$52*'Datos Generales'!D51</f>
        <v>0</v>
      </c>
      <c r="E55" s="36">
        <f>Índice!$G$52*'Datos Generales'!E51</f>
        <v>0</v>
      </c>
      <c r="F55" s="36">
        <f>Índice!$G$52*'Datos Generales'!F51</f>
        <v>423491.04959827889</v>
      </c>
      <c r="G55" s="36">
        <f>Índice!$G$52*'Datos Generales'!G51</f>
        <v>582.72270883561941</v>
      </c>
      <c r="H55" s="36">
        <f>Índice!$G$52*'Datos Generales'!H51</f>
        <v>1549.2551906342524</v>
      </c>
      <c r="I55" s="36">
        <f>Índice!$G$52*'Datos Generales'!I51</f>
        <v>2637562.1581662316</v>
      </c>
      <c r="J55" s="36">
        <f>Índice!$G$52*'Datos Generales'!J51</f>
        <v>0</v>
      </c>
      <c r="K55" s="36">
        <f>Índice!$G$52*'Datos Generales'!K51</f>
        <v>9658.6229455103748</v>
      </c>
      <c r="L55" s="36">
        <f>Índice!$G$52*'Datos Generales'!L51</f>
        <v>7510.3836498805749</v>
      </c>
      <c r="M55" s="36">
        <f>Índice!$G$52*'Datos Generales'!M51</f>
        <v>0</v>
      </c>
      <c r="N55" s="36">
        <f>Índice!$G$52*'Datos Generales'!N51</f>
        <v>0</v>
      </c>
      <c r="O55" s="36">
        <f>Índice!$G$52*'Datos Generales'!O51</f>
        <v>57926.018812190065</v>
      </c>
      <c r="P55" s="36">
        <f>Índice!$G$52*'Datos Generales'!P51</f>
        <v>0</v>
      </c>
      <c r="Q55" s="36">
        <f>Índice!$G$52*'Datos Generales'!Q51</f>
        <v>9845.9691979219442</v>
      </c>
      <c r="R55" s="36">
        <f>Índice!$G$52*'Datos Generales'!R51</f>
        <v>0</v>
      </c>
      <c r="S55" s="36">
        <f>Índice!$G$52*'Datos Generales'!S51</f>
        <v>11871.295471949603</v>
      </c>
      <c r="T55" s="36">
        <f>Índice!$G$52*'Datos Generales'!T51</f>
        <v>0</v>
      </c>
      <c r="U55" s="36">
        <f>Índice!$G$52*'Datos Generales'!U51</f>
        <v>5403.6143164243167</v>
      </c>
      <c r="V55" s="36">
        <f>Índice!$G$52*'Datos Generales'!V51</f>
        <v>0</v>
      </c>
      <c r="W55" s="36">
        <f>Índice!$G$52*'Datos Generales'!W51</f>
        <v>1356.4657930645487</v>
      </c>
      <c r="X55" s="36">
        <f>Índice!$G$52*'Datos Generales'!X51</f>
        <v>11839.861308661371</v>
      </c>
      <c r="Y55" s="36">
        <f>Índice!$G$52*'Datos Generales'!Y51</f>
        <v>424.25914541940625</v>
      </c>
      <c r="Z55" s="36">
        <f>Índice!$G$52*'Datos Generales'!Z51</f>
        <v>42528.721946114907</v>
      </c>
      <c r="AA55" s="36">
        <f>Índice!$G$52*'Datos Generales'!AA51</f>
        <v>7703.6833423088538</v>
      </c>
      <c r="AB55" s="36">
        <f>Índice!$G$52*'Datos Generales'!AB51</f>
        <v>4.9328502995600925</v>
      </c>
      <c r="AC55" s="36">
        <f>Índice!$G$52*'Datos Generales'!AC51</f>
        <v>1085.5332428183654</v>
      </c>
      <c r="AD55" s="36">
        <f>Índice!$G$52*'Datos Generales'!AD51</f>
        <v>502.77651432550761</v>
      </c>
      <c r="AE55" s="36">
        <f>Índice!$G$52*'Datos Generales'!AE51</f>
        <v>0</v>
      </c>
      <c r="AF55" s="36">
        <f>Índice!$G$52*'Datos Generales'!AF51</f>
        <v>4967.210153370821</v>
      </c>
      <c r="AG55" s="36">
        <f>Índice!$G$52*'Datos Generales'!AG51</f>
        <v>200841.44220213324</v>
      </c>
      <c r="AH55" s="36">
        <f>Índice!$G$52*'Datos Generales'!AH51</f>
        <v>3286.6390857965553</v>
      </c>
      <c r="AI55" s="36">
        <f>Índice!$G$52*'Datos Generales'!AI51</f>
        <v>0</v>
      </c>
      <c r="AJ55" s="36">
        <f>Índice!$G$52*'Datos Generales'!AJ51</f>
        <v>99645.038896375117</v>
      </c>
      <c r="AK55" s="36">
        <f>Índice!$G$52*'Datos Generales'!AK51</f>
        <v>0</v>
      </c>
      <c r="AL55" s="36">
        <f>Índice!$G$52*'Datos Generales'!AL51</f>
        <v>0</v>
      </c>
      <c r="AM55" s="36">
        <f>Índice!$G$52*'Datos Generales'!AM51</f>
        <v>0</v>
      </c>
      <c r="AN55" s="36">
        <f>Índice!$G$52*'Datos Generales'!AN51</f>
        <v>0</v>
      </c>
      <c r="AO55" s="36">
        <f>Índice!$G$52*'Datos Generales'!AO51</f>
        <v>0</v>
      </c>
      <c r="AP55" s="36">
        <f>Índice!$G$52*'Datos Generales'!AP51</f>
        <v>0</v>
      </c>
      <c r="AQ55" s="36">
        <f>Índice!$G$52*'Datos Generales'!AQ51</f>
        <v>3539587.6545385458</v>
      </c>
    </row>
    <row r="56" spans="2:43" x14ac:dyDescent="0.2">
      <c r="B56" s="35" t="str">
        <f>'Datos Generales'!B52</f>
        <v>5.15.20.00  Impuestos Por Cobrar</v>
      </c>
      <c r="C56" s="36">
        <f>Índice!$G$52*'Datos Generales'!C52</f>
        <v>66725.543353460496</v>
      </c>
      <c r="D56" s="36">
        <f>Índice!$G$52*'Datos Generales'!D52</f>
        <v>33165.389625433367</v>
      </c>
      <c r="E56" s="36">
        <f>Índice!$G$52*'Datos Generales'!E52</f>
        <v>510742.08098923723</v>
      </c>
      <c r="F56" s="36">
        <f>Índice!$G$52*'Datos Generales'!F52</f>
        <v>123692.888224674</v>
      </c>
      <c r="G56" s="36">
        <f>Índice!$G$52*'Datos Generales'!G52</f>
        <v>35523.292068623094</v>
      </c>
      <c r="H56" s="36">
        <f>Índice!$G$52*'Datos Generales'!H52</f>
        <v>255103.9861852976</v>
      </c>
      <c r="I56" s="36">
        <f>Índice!$G$52*'Datos Generales'!I52</f>
        <v>260993.70738400065</v>
      </c>
      <c r="J56" s="36">
        <f>Índice!$G$52*'Datos Generales'!J52</f>
        <v>42703.991220206866</v>
      </c>
      <c r="K56" s="36">
        <f>Índice!$G$52*'Datos Generales'!K52</f>
        <v>50229.241460300596</v>
      </c>
      <c r="L56" s="36">
        <f>Índice!$G$52*'Datos Generales'!L52</f>
        <v>43363.972570630765</v>
      </c>
      <c r="M56" s="36">
        <f>Índice!$G$52*'Datos Generales'!M52</f>
        <v>135933.94335114717</v>
      </c>
      <c r="N56" s="36">
        <f>Índice!$G$52*'Datos Generales'!N52</f>
        <v>39099.404417860729</v>
      </c>
      <c r="O56" s="36">
        <f>Índice!$G$52*'Datos Generales'!O52</f>
        <v>91993.847885185023</v>
      </c>
      <c r="P56" s="36">
        <f>Índice!$G$52*'Datos Generales'!P52</f>
        <v>31929.86371385114</v>
      </c>
      <c r="Q56" s="36">
        <f>Índice!$G$52*'Datos Generales'!Q52</f>
        <v>369655.92858865712</v>
      </c>
      <c r="R56" s="36">
        <f>Índice!$G$52*'Datos Generales'!R52</f>
        <v>759.69296578949252</v>
      </c>
      <c r="S56" s="36">
        <f>Índice!$G$52*'Datos Generales'!S52</f>
        <v>610623.28434616094</v>
      </c>
      <c r="T56" s="36">
        <f>Índice!$G$52*'Datos Generales'!T52</f>
        <v>0</v>
      </c>
      <c r="U56" s="36">
        <f>Índice!$G$52*'Datos Generales'!U52</f>
        <v>194381.61958743003</v>
      </c>
      <c r="V56" s="36">
        <f>Índice!$G$52*'Datos Generales'!V52</f>
        <v>83623.481319976316</v>
      </c>
      <c r="W56" s="36">
        <f>Índice!$G$52*'Datos Generales'!W52</f>
        <v>18772.965394864463</v>
      </c>
      <c r="X56" s="36">
        <f>Índice!$G$52*'Datos Generales'!X52</f>
        <v>36469.957070594537</v>
      </c>
      <c r="Y56" s="36">
        <f>Índice!$G$52*'Datos Generales'!Y52</f>
        <v>14259.679528024884</v>
      </c>
      <c r="Z56" s="36">
        <f>Índice!$G$52*'Datos Generales'!Z52</f>
        <v>354501.43001629203</v>
      </c>
      <c r="AA56" s="36">
        <f>Índice!$G$52*'Datos Generales'!AA52</f>
        <v>11550.490104192006</v>
      </c>
      <c r="AB56" s="36">
        <f>Índice!$G$52*'Datos Generales'!AB52</f>
        <v>5146.0855111300416</v>
      </c>
      <c r="AC56" s="36">
        <f>Índice!$G$52*'Datos Generales'!AC52</f>
        <v>18636.172353109076</v>
      </c>
      <c r="AD56" s="36">
        <f>Índice!$G$52*'Datos Generales'!AD52</f>
        <v>209624.33113101413</v>
      </c>
      <c r="AE56" s="36">
        <f>Índice!$G$52*'Datos Generales'!AE52</f>
        <v>27335.44096449811</v>
      </c>
      <c r="AF56" s="36">
        <f>Índice!$G$52*'Datos Generales'!AF52</f>
        <v>26463.721267422745</v>
      </c>
      <c r="AG56" s="36">
        <f>Índice!$G$52*'Datos Generales'!AG52</f>
        <v>246868.50756103895</v>
      </c>
      <c r="AH56" s="36">
        <f>Índice!$G$52*'Datos Generales'!AH52</f>
        <v>111458.39889204782</v>
      </c>
      <c r="AI56" s="36">
        <f>Índice!$G$52*'Datos Generales'!AI52</f>
        <v>21593.365078209492</v>
      </c>
      <c r="AJ56" s="36">
        <f>Índice!$G$52*'Datos Generales'!AJ52</f>
        <v>204193.70520674257</v>
      </c>
      <c r="AK56" s="36">
        <f>Índice!$G$52*'Datos Generales'!AK52</f>
        <v>0</v>
      </c>
      <c r="AL56" s="36">
        <f>Índice!$G$52*'Datos Generales'!AL52</f>
        <v>0</v>
      </c>
      <c r="AM56" s="36">
        <f>Índice!$G$52*'Datos Generales'!AM52</f>
        <v>0</v>
      </c>
      <c r="AN56" s="36">
        <f>Índice!$G$52*'Datos Generales'!AN52</f>
        <v>0</v>
      </c>
      <c r="AO56" s="36">
        <f>Índice!$G$52*'Datos Generales'!AO52</f>
        <v>0</v>
      </c>
      <c r="AP56" s="36">
        <f>Índice!$G$52*'Datos Generales'!AP52</f>
        <v>0</v>
      </c>
      <c r="AQ56" s="36">
        <f>Índice!$G$52*'Datos Generales'!AQ52</f>
        <v>4287119.4093371034</v>
      </c>
    </row>
    <row r="57" spans="2:43" x14ac:dyDescent="0.2">
      <c r="B57" s="37" t="str">
        <f>'Datos Generales'!B53</f>
        <v>5.15.21.00  Cuenta Por Cobrar Por Impuesto</v>
      </c>
      <c r="C57" s="36">
        <f>Índice!$G$52*'Datos Generales'!C53</f>
        <v>30523.559122932416</v>
      </c>
      <c r="D57" s="36">
        <f>Índice!$G$52*'Datos Generales'!D53</f>
        <v>9795.4840265802395</v>
      </c>
      <c r="E57" s="36">
        <f>Índice!$G$52*'Datos Generales'!E53</f>
        <v>40091.17948533022</v>
      </c>
      <c r="F57" s="36">
        <f>Índice!$G$52*'Datos Generales'!F53</f>
        <v>3114.2274629126205</v>
      </c>
      <c r="G57" s="36">
        <f>Índice!$G$52*'Datos Generales'!G53</f>
        <v>5302.5759344264306</v>
      </c>
      <c r="H57" s="36">
        <f>Índice!$G$52*'Datos Generales'!H53</f>
        <v>57977.490553591677</v>
      </c>
      <c r="I57" s="36">
        <f>Índice!$G$52*'Datos Generales'!I53</f>
        <v>55745.018586639737</v>
      </c>
      <c r="J57" s="36">
        <f>Índice!$G$52*'Datos Generales'!J53</f>
        <v>16885.316673680387</v>
      </c>
      <c r="K57" s="36">
        <f>Índice!$G$52*'Datos Generales'!K53</f>
        <v>1872.4079147412961</v>
      </c>
      <c r="L57" s="36">
        <f>Índice!$G$52*'Datos Generales'!L53</f>
        <v>5052.0211588660159</v>
      </c>
      <c r="M57" s="36">
        <f>Índice!$G$52*'Datos Generales'!M53</f>
        <v>67130.003058367191</v>
      </c>
      <c r="N57" s="36">
        <f>Índice!$G$52*'Datos Generales'!N53</f>
        <v>3353.9299678140023</v>
      </c>
      <c r="O57" s="36">
        <f>Índice!$G$52*'Datos Generales'!O53</f>
        <v>5876.5555913517956</v>
      </c>
      <c r="P57" s="36">
        <f>Índice!$G$52*'Datos Generales'!P53</f>
        <v>7036.9320800945206</v>
      </c>
      <c r="Q57" s="36">
        <f>Índice!$G$52*'Datos Generales'!Q53</f>
        <v>221816.02373483448</v>
      </c>
      <c r="R57" s="36">
        <f>Índice!$G$52*'Datos Generales'!R53</f>
        <v>759.69296578949252</v>
      </c>
      <c r="S57" s="36">
        <f>Índice!$G$52*'Datos Generales'!S53</f>
        <v>65792.350135755449</v>
      </c>
      <c r="T57" s="36">
        <f>Índice!$G$52*'Datos Generales'!T53</f>
        <v>0</v>
      </c>
      <c r="U57" s="36">
        <f>Índice!$G$52*'Datos Generales'!U53</f>
        <v>55473.643780849452</v>
      </c>
      <c r="V57" s="36">
        <f>Índice!$G$52*'Datos Generales'!V53</f>
        <v>3626.5635009221032</v>
      </c>
      <c r="W57" s="36">
        <f>Índice!$G$52*'Datos Generales'!W53</f>
        <v>530.4004760030441</v>
      </c>
      <c r="X57" s="36">
        <f>Índice!$G$52*'Datos Generales'!X53</f>
        <v>402.72470238753357</v>
      </c>
      <c r="Y57" s="36">
        <f>Índice!$G$52*'Datos Generales'!Y53</f>
        <v>10762.628862209163</v>
      </c>
      <c r="Z57" s="36">
        <f>Índice!$G$52*'Datos Generales'!Z53</f>
        <v>626.13179147174822</v>
      </c>
      <c r="AA57" s="36">
        <f>Índice!$G$52*'Datos Generales'!AA53</f>
        <v>11550.490104192006</v>
      </c>
      <c r="AB57" s="36">
        <f>Índice!$G$52*'Datos Generales'!AB53</f>
        <v>127.84587190170225</v>
      </c>
      <c r="AC57" s="36">
        <f>Índice!$G$52*'Datos Generales'!AC53</f>
        <v>0</v>
      </c>
      <c r="AD57" s="36">
        <f>Índice!$G$52*'Datos Generales'!AD53</f>
        <v>41368.753693259045</v>
      </c>
      <c r="AE57" s="36">
        <f>Índice!$G$52*'Datos Generales'!AE53</f>
        <v>10595.524305854409</v>
      </c>
      <c r="AF57" s="36">
        <f>Índice!$G$52*'Datos Generales'!AF53</f>
        <v>1342.5857729113036</v>
      </c>
      <c r="AG57" s="36">
        <f>Índice!$G$52*'Datos Generales'!AG53</f>
        <v>9701.6918315741204</v>
      </c>
      <c r="AH57" s="36">
        <f>Índice!$G$52*'Datos Generales'!AH53</f>
        <v>2854.5213995550912</v>
      </c>
      <c r="AI57" s="36">
        <f>Índice!$G$52*'Datos Generales'!AI53</f>
        <v>837.22376463568185</v>
      </c>
      <c r="AJ57" s="36">
        <f>Índice!$G$52*'Datos Generales'!AJ53</f>
        <v>142975.19592771097</v>
      </c>
      <c r="AK57" s="36">
        <f>Índice!$G$52*'Datos Generales'!AK53</f>
        <v>0</v>
      </c>
      <c r="AL57" s="36">
        <f>Índice!$G$52*'Datos Generales'!AL53</f>
        <v>0</v>
      </c>
      <c r="AM57" s="36">
        <f>Índice!$G$52*'Datos Generales'!AM53</f>
        <v>0</v>
      </c>
      <c r="AN57" s="36">
        <f>Índice!$G$52*'Datos Generales'!AN53</f>
        <v>0</v>
      </c>
      <c r="AO57" s="36">
        <f>Índice!$G$52*'Datos Generales'!AO53</f>
        <v>0</v>
      </c>
      <c r="AP57" s="36">
        <f>Índice!$G$52*'Datos Generales'!AP53</f>
        <v>0</v>
      </c>
      <c r="AQ57" s="36">
        <f>Índice!$G$52*'Datos Generales'!AQ53</f>
        <v>890900.69423914538</v>
      </c>
    </row>
    <row r="58" spans="2:43" x14ac:dyDescent="0.2">
      <c r="B58" s="37" t="str">
        <f>'Datos Generales'!B54</f>
        <v>5.15.22.00  Activo Por Impuesto Diferido</v>
      </c>
      <c r="C58" s="36">
        <f>Índice!$G$52*'Datos Generales'!C54</f>
        <v>36201.984230528084</v>
      </c>
      <c r="D58" s="36">
        <f>Índice!$G$52*'Datos Generales'!D54</f>
        <v>23369.905598853133</v>
      </c>
      <c r="E58" s="36">
        <f>Índice!$G$52*'Datos Generales'!E54</f>
        <v>470650.90150390699</v>
      </c>
      <c r="F58" s="36">
        <f>Índice!$G$52*'Datos Generales'!F54</f>
        <v>120578.66076176136</v>
      </c>
      <c r="G58" s="36">
        <f>Índice!$G$52*'Datos Generales'!G54</f>
        <v>30220.716134196664</v>
      </c>
      <c r="H58" s="36">
        <f>Índice!$G$52*'Datos Generales'!H54</f>
        <v>197126.49563170594</v>
      </c>
      <c r="I58" s="36">
        <f>Índice!$G$52*'Datos Generales'!I54</f>
        <v>205248.6887973609</v>
      </c>
      <c r="J58" s="36">
        <f>Índice!$G$52*'Datos Generales'!J54</f>
        <v>25818.674546526476</v>
      </c>
      <c r="K58" s="36">
        <f>Índice!$G$52*'Datos Generales'!K54</f>
        <v>48356.833545559297</v>
      </c>
      <c r="L58" s="36">
        <f>Índice!$G$52*'Datos Generales'!L54</f>
        <v>38311.951411764749</v>
      </c>
      <c r="M58" s="36">
        <f>Índice!$G$52*'Datos Generales'!M54</f>
        <v>68803.940292779982</v>
      </c>
      <c r="N58" s="36">
        <f>Índice!$G$52*'Datos Generales'!N54</f>
        <v>35745.474450046728</v>
      </c>
      <c r="O58" s="36">
        <f>Índice!$G$52*'Datos Generales'!O54</f>
        <v>86117.292293833234</v>
      </c>
      <c r="P58" s="36">
        <f>Índice!$G$52*'Datos Generales'!P54</f>
        <v>24892.93163375662</v>
      </c>
      <c r="Q58" s="36">
        <f>Índice!$G$52*'Datos Generales'!Q54</f>
        <v>147839.90485382263</v>
      </c>
      <c r="R58" s="36">
        <f>Índice!$G$52*'Datos Generales'!R54</f>
        <v>0</v>
      </c>
      <c r="S58" s="36">
        <f>Índice!$G$52*'Datos Generales'!S54</f>
        <v>544830.93421040545</v>
      </c>
      <c r="T58" s="36">
        <f>Índice!$G$52*'Datos Generales'!T54</f>
        <v>0</v>
      </c>
      <c r="U58" s="36">
        <f>Índice!$G$52*'Datos Generales'!U54</f>
        <v>138907.97580658057</v>
      </c>
      <c r="V58" s="36">
        <f>Índice!$G$52*'Datos Generales'!V54</f>
        <v>79996.917819054215</v>
      </c>
      <c r="W58" s="36">
        <f>Índice!$G$52*'Datos Generales'!W54</f>
        <v>18242.564918861419</v>
      </c>
      <c r="X58" s="36">
        <f>Índice!$G$52*'Datos Generales'!X54</f>
        <v>36067.232368206998</v>
      </c>
      <c r="Y58" s="36">
        <f>Índice!$G$52*'Datos Generales'!Y54</f>
        <v>3497.0506658157219</v>
      </c>
      <c r="Z58" s="36">
        <f>Índice!$G$52*'Datos Generales'!Z54</f>
        <v>353875.29822482029</v>
      </c>
      <c r="AA58" s="36">
        <f>Índice!$G$52*'Datos Generales'!AA54</f>
        <v>0</v>
      </c>
      <c r="AB58" s="36">
        <f>Índice!$G$52*'Datos Generales'!AB54</f>
        <v>5018.239639228339</v>
      </c>
      <c r="AC58" s="36">
        <f>Índice!$G$52*'Datos Generales'!AC54</f>
        <v>18636.172353109076</v>
      </c>
      <c r="AD58" s="36">
        <f>Índice!$G$52*'Datos Generales'!AD54</f>
        <v>168255.5774377551</v>
      </c>
      <c r="AE58" s="36">
        <f>Índice!$G$52*'Datos Generales'!AE54</f>
        <v>16739.916658643699</v>
      </c>
      <c r="AF58" s="36">
        <f>Índice!$G$52*'Datos Generales'!AF54</f>
        <v>25121.13549451144</v>
      </c>
      <c r="AG58" s="36">
        <f>Índice!$G$52*'Datos Generales'!AG54</f>
        <v>237166.81572946481</v>
      </c>
      <c r="AH58" s="36">
        <f>Índice!$G$52*'Datos Generales'!AH54</f>
        <v>108603.87749249271</v>
      </c>
      <c r="AI58" s="36">
        <f>Índice!$G$52*'Datos Generales'!AI54</f>
        <v>20756.141313573811</v>
      </c>
      <c r="AJ58" s="36">
        <f>Índice!$G$52*'Datos Generales'!AJ54</f>
        <v>61218.509279031612</v>
      </c>
      <c r="AK58" s="36">
        <f>Índice!$G$52*'Datos Generales'!AK54</f>
        <v>0</v>
      </c>
      <c r="AL58" s="36">
        <f>Índice!$G$52*'Datos Generales'!AL54</f>
        <v>0</v>
      </c>
      <c r="AM58" s="36">
        <f>Índice!$G$52*'Datos Generales'!AM54</f>
        <v>0</v>
      </c>
      <c r="AN58" s="36">
        <f>Índice!$G$52*'Datos Generales'!AN54</f>
        <v>0</v>
      </c>
      <c r="AO58" s="36">
        <f>Índice!$G$52*'Datos Generales'!AO54</f>
        <v>0</v>
      </c>
      <c r="AP58" s="36">
        <f>Índice!$G$52*'Datos Generales'!AP54</f>
        <v>0</v>
      </c>
      <c r="AQ58" s="36">
        <f>Índice!$G$52*'Datos Generales'!AQ54</f>
        <v>3396218.7150979582</v>
      </c>
    </row>
    <row r="59" spans="2:43" x14ac:dyDescent="0.2">
      <c r="B59" s="35" t="str">
        <f>'Datos Generales'!B55</f>
        <v>5.15.30.00  Otros Activos</v>
      </c>
      <c r="C59" s="36">
        <f>Índice!$G$52*'Datos Generales'!C55</f>
        <v>30478.006801890271</v>
      </c>
      <c r="D59" s="36">
        <f>Índice!$G$52*'Datos Generales'!D55</f>
        <v>32486.017070383612</v>
      </c>
      <c r="E59" s="36">
        <f>Índice!$G$52*'Datos Generales'!E55</f>
        <v>324292.14448692749</v>
      </c>
      <c r="F59" s="36">
        <f>Índice!$G$52*'Datos Generales'!F55</f>
        <v>321847.66201606614</v>
      </c>
      <c r="G59" s="36">
        <f>Índice!$G$52*'Datos Generales'!G55</f>
        <v>7756.3797913710505</v>
      </c>
      <c r="H59" s="36">
        <f>Índice!$G$52*'Datos Generales'!H55</f>
        <v>202503.43853685539</v>
      </c>
      <c r="I59" s="36">
        <f>Índice!$G$52*'Datos Generales'!I55</f>
        <v>198076.69867803017</v>
      </c>
      <c r="J59" s="36">
        <f>Índice!$G$52*'Datos Generales'!J55</f>
        <v>16818.706184807706</v>
      </c>
      <c r="K59" s="36">
        <f>Índice!$G$52*'Datos Generales'!K55</f>
        <v>216683.95432248662</v>
      </c>
      <c r="L59" s="36">
        <f>Índice!$G$52*'Datos Generales'!L55</f>
        <v>38217.240686013196</v>
      </c>
      <c r="M59" s="36">
        <f>Índice!$G$52*'Datos Generales'!M55</f>
        <v>126651.54379503566</v>
      </c>
      <c r="N59" s="36">
        <f>Índice!$G$52*'Datos Generales'!N55</f>
        <v>58585.387808783678</v>
      </c>
      <c r="O59" s="36">
        <f>Índice!$G$52*'Datos Generales'!O55</f>
        <v>39641.439616639291</v>
      </c>
      <c r="P59" s="36">
        <f>Índice!$G$52*'Datos Generales'!P55</f>
        <v>25468.748352172854</v>
      </c>
      <c r="Q59" s="36">
        <f>Índice!$G$52*'Datos Generales'!Q55</f>
        <v>675784.33170254435</v>
      </c>
      <c r="R59" s="36">
        <f>Índice!$G$52*'Datos Generales'!R55</f>
        <v>10.478054429410403</v>
      </c>
      <c r="S59" s="36">
        <f>Índice!$G$52*'Datos Generales'!S55</f>
        <v>647925.7704686923</v>
      </c>
      <c r="T59" s="36">
        <f>Índice!$G$52*'Datos Generales'!T55</f>
        <v>0</v>
      </c>
      <c r="U59" s="36">
        <f>Índice!$G$52*'Datos Generales'!U55</f>
        <v>441453.93891498388</v>
      </c>
      <c r="V59" s="36">
        <f>Índice!$G$52*'Datos Generales'!V55</f>
        <v>1088.7991299132466</v>
      </c>
      <c r="W59" s="36">
        <f>Índice!$G$52*'Datos Generales'!W55</f>
        <v>25003.35944115229</v>
      </c>
      <c r="X59" s="36">
        <f>Índice!$G$52*'Datos Generales'!X55</f>
        <v>9448.4835227491149</v>
      </c>
      <c r="Y59" s="36">
        <f>Índice!$G$52*'Datos Generales'!Y55</f>
        <v>13809.905639676719</v>
      </c>
      <c r="Z59" s="36">
        <f>Índice!$G$52*'Datos Generales'!Z55</f>
        <v>63082.888554664663</v>
      </c>
      <c r="AA59" s="36">
        <f>Índice!$G$52*'Datos Generales'!AA55</f>
        <v>72159.19702722627</v>
      </c>
      <c r="AB59" s="36">
        <f>Índice!$G$52*'Datos Generales'!AB55</f>
        <v>2.8236315507826735</v>
      </c>
      <c r="AC59" s="36">
        <f>Índice!$G$52*'Datos Generales'!AC55</f>
        <v>21292.495229593565</v>
      </c>
      <c r="AD59" s="36">
        <f>Índice!$G$52*'Datos Generales'!AD55</f>
        <v>70505.535508527537</v>
      </c>
      <c r="AE59" s="36">
        <f>Índice!$G$52*'Datos Generales'!AE55</f>
        <v>21875.422056372616</v>
      </c>
      <c r="AF59" s="36">
        <f>Índice!$G$52*'Datos Generales'!AF55</f>
        <v>20830.236127038926</v>
      </c>
      <c r="AG59" s="36">
        <f>Índice!$G$52*'Datos Generales'!AG55</f>
        <v>541712.99860485387</v>
      </c>
      <c r="AH59" s="36">
        <f>Índice!$G$52*'Datos Generales'!AH55</f>
        <v>30179.212152365883</v>
      </c>
      <c r="AI59" s="36">
        <f>Índice!$G$52*'Datos Generales'!AI55</f>
        <v>13881.414959191721</v>
      </c>
      <c r="AJ59" s="36">
        <f>Índice!$G$52*'Datos Generales'!AJ55</f>
        <v>38902.158445192807</v>
      </c>
      <c r="AK59" s="36">
        <f>Índice!$G$52*'Datos Generales'!AK55</f>
        <v>0</v>
      </c>
      <c r="AL59" s="36">
        <f>Índice!$G$52*'Datos Generales'!AL55</f>
        <v>0</v>
      </c>
      <c r="AM59" s="36">
        <f>Índice!$G$52*'Datos Generales'!AM55</f>
        <v>0</v>
      </c>
      <c r="AN59" s="36">
        <f>Índice!$G$52*'Datos Generales'!AN55</f>
        <v>0</v>
      </c>
      <c r="AO59" s="36">
        <f>Índice!$G$52*'Datos Generales'!AO55</f>
        <v>0</v>
      </c>
      <c r="AP59" s="36">
        <f>Índice!$G$52*'Datos Generales'!AP55</f>
        <v>0</v>
      </c>
      <c r="AQ59" s="36">
        <f>Índice!$G$52*'Datos Generales'!AQ55</f>
        <v>4348456.8173181834</v>
      </c>
    </row>
    <row r="60" spans="2:43" x14ac:dyDescent="0.2">
      <c r="B60" s="37" t="str">
        <f>'Datos Generales'!B56</f>
        <v>5.15.31.00  Deudas Del Personal</v>
      </c>
      <c r="C60" s="36">
        <f>Índice!$G$52*'Datos Generales'!C56</f>
        <v>0</v>
      </c>
      <c r="D60" s="36">
        <f>Índice!$G$52*'Datos Generales'!D56</f>
        <v>0</v>
      </c>
      <c r="E60" s="36">
        <f>Índice!$G$52*'Datos Generales'!E56</f>
        <v>3782.6456883316318</v>
      </c>
      <c r="F60" s="36">
        <f>Índice!$G$52*'Datos Generales'!F56</f>
        <v>13441.915007329537</v>
      </c>
      <c r="G60" s="36">
        <f>Índice!$G$52*'Datos Generales'!G56</f>
        <v>4238.9853705267979</v>
      </c>
      <c r="H60" s="36">
        <f>Índice!$G$52*'Datos Generales'!H56</f>
        <v>6105.2697469651921</v>
      </c>
      <c r="I60" s="36">
        <f>Índice!$G$52*'Datos Generales'!I56</f>
        <v>8488.550854454721</v>
      </c>
      <c r="J60" s="36">
        <f>Índice!$G$52*'Datos Generales'!J56</f>
        <v>0</v>
      </c>
      <c r="K60" s="36">
        <f>Índice!$G$52*'Datos Generales'!K56</f>
        <v>3634.7962579737828</v>
      </c>
      <c r="L60" s="36">
        <f>Índice!$G$52*'Datos Generales'!L56</f>
        <v>0</v>
      </c>
      <c r="M60" s="36">
        <f>Índice!$G$52*'Datos Generales'!M56</f>
        <v>0</v>
      </c>
      <c r="N60" s="36">
        <f>Índice!$G$52*'Datos Generales'!N56</f>
        <v>0</v>
      </c>
      <c r="O60" s="36">
        <f>Índice!$G$52*'Datos Generales'!O56</f>
        <v>10.341975800457021</v>
      </c>
      <c r="P60" s="36">
        <f>Índice!$G$52*'Datos Generales'!P56</f>
        <v>0</v>
      </c>
      <c r="Q60" s="36">
        <f>Índice!$G$52*'Datos Generales'!Q56</f>
        <v>1502.8523781611491</v>
      </c>
      <c r="R60" s="36">
        <f>Índice!$G$52*'Datos Generales'!R56</f>
        <v>0</v>
      </c>
      <c r="S60" s="36">
        <f>Índice!$G$52*'Datos Generales'!S56</f>
        <v>2300.4432421141587</v>
      </c>
      <c r="T60" s="36">
        <f>Índice!$G$52*'Datos Generales'!T56</f>
        <v>0</v>
      </c>
      <c r="U60" s="36">
        <f>Índice!$G$52*'Datos Generales'!U56</f>
        <v>5448.5883032934098</v>
      </c>
      <c r="V60" s="36">
        <f>Índice!$G$52*'Datos Generales'!V56</f>
        <v>0</v>
      </c>
      <c r="W60" s="36">
        <f>Índice!$G$52*'Datos Generales'!W56</f>
        <v>0</v>
      </c>
      <c r="X60" s="36">
        <f>Índice!$G$52*'Datos Generales'!X56</f>
        <v>0</v>
      </c>
      <c r="Y60" s="36">
        <f>Índice!$G$52*'Datos Generales'!Y56</f>
        <v>0</v>
      </c>
      <c r="Z60" s="36">
        <f>Índice!$G$52*'Datos Generales'!Z56</f>
        <v>2234.4791267290066</v>
      </c>
      <c r="AA60" s="36">
        <f>Índice!$G$52*'Datos Generales'!AA56</f>
        <v>1495.6742304838583</v>
      </c>
      <c r="AB60" s="36">
        <f>Índice!$G$52*'Datos Generales'!AB56</f>
        <v>0</v>
      </c>
      <c r="AC60" s="36">
        <f>Índice!$G$52*'Datos Generales'!AC56</f>
        <v>0</v>
      </c>
      <c r="AD60" s="36">
        <f>Índice!$G$52*'Datos Generales'!AD56</f>
        <v>1494.6536407667079</v>
      </c>
      <c r="AE60" s="36">
        <f>Índice!$G$52*'Datos Generales'!AE56</f>
        <v>0</v>
      </c>
      <c r="AF60" s="36">
        <f>Índice!$G$52*'Datos Generales'!AF56</f>
        <v>0</v>
      </c>
      <c r="AG60" s="36">
        <f>Índice!$G$52*'Datos Generales'!AG56</f>
        <v>3884.364463474285</v>
      </c>
      <c r="AH60" s="36">
        <f>Índice!$G$52*'Datos Generales'!AH56</f>
        <v>2392.4664149438831</v>
      </c>
      <c r="AI60" s="36">
        <f>Índice!$G$52*'Datos Generales'!AI56</f>
        <v>90.934543798097422</v>
      </c>
      <c r="AJ60" s="36">
        <f>Índice!$G$52*'Datos Generales'!AJ56</f>
        <v>0</v>
      </c>
      <c r="AK60" s="36">
        <f>Índice!$G$52*'Datos Generales'!AK56</f>
        <v>0</v>
      </c>
      <c r="AL60" s="36">
        <f>Índice!$G$52*'Datos Generales'!AL56</f>
        <v>0</v>
      </c>
      <c r="AM60" s="36">
        <f>Índice!$G$52*'Datos Generales'!AM56</f>
        <v>0</v>
      </c>
      <c r="AN60" s="36">
        <f>Índice!$G$52*'Datos Generales'!AN56</f>
        <v>0</v>
      </c>
      <c r="AO60" s="36">
        <f>Índice!$G$52*'Datos Generales'!AO56</f>
        <v>0</v>
      </c>
      <c r="AP60" s="36">
        <f>Índice!$G$52*'Datos Generales'!AP56</f>
        <v>0</v>
      </c>
      <c r="AQ60" s="36">
        <f>Índice!$G$52*'Datos Generales'!AQ56</f>
        <v>60546.961245146675</v>
      </c>
    </row>
    <row r="61" spans="2:43" x14ac:dyDescent="0.2">
      <c r="B61" s="37" t="str">
        <f>'Datos Generales'!B57</f>
        <v>5.15.32.00  Cuentas Por Cobrar Intermediarios</v>
      </c>
      <c r="C61" s="36">
        <f>Índice!$G$52*'Datos Generales'!C57</f>
        <v>0</v>
      </c>
      <c r="D61" s="36">
        <f>Índice!$G$52*'Datos Generales'!D57</f>
        <v>1289.4470683050081</v>
      </c>
      <c r="E61" s="36">
        <f>Índice!$G$52*'Datos Generales'!E57</f>
        <v>0</v>
      </c>
      <c r="F61" s="36">
        <f>Índice!$G$52*'Datos Generales'!F57</f>
        <v>45199.469157268453</v>
      </c>
      <c r="G61" s="36">
        <f>Índice!$G$52*'Datos Generales'!G57</f>
        <v>0</v>
      </c>
      <c r="H61" s="36">
        <f>Índice!$G$52*'Datos Generales'!H57</f>
        <v>999.32743137639795</v>
      </c>
      <c r="I61" s="36">
        <f>Índice!$G$52*'Datos Generales'!I57</f>
        <v>1.2587273178187821</v>
      </c>
      <c r="J61" s="36">
        <f>Índice!$G$52*'Datos Generales'!J57</f>
        <v>0</v>
      </c>
      <c r="K61" s="36">
        <f>Índice!$G$52*'Datos Generales'!K57</f>
        <v>47521.514881728966</v>
      </c>
      <c r="L61" s="36">
        <f>Índice!$G$52*'Datos Generales'!L57</f>
        <v>44.497711667755866</v>
      </c>
      <c r="M61" s="36">
        <f>Índice!$G$52*'Datos Generales'!M57</f>
        <v>0</v>
      </c>
      <c r="N61" s="36">
        <f>Índice!$G$52*'Datos Generales'!N57</f>
        <v>999.22537240468296</v>
      </c>
      <c r="O61" s="36">
        <f>Índice!$G$52*'Datos Generales'!O57</f>
        <v>79.640017594966736</v>
      </c>
      <c r="P61" s="36">
        <f>Índice!$G$52*'Datos Generales'!P57</f>
        <v>214.22178162986137</v>
      </c>
      <c r="Q61" s="36">
        <f>Índice!$G$52*'Datos Generales'!Q57</f>
        <v>15011.990228193656</v>
      </c>
      <c r="R61" s="36">
        <f>Índice!$G$52*'Datos Generales'!R57</f>
        <v>0</v>
      </c>
      <c r="S61" s="36">
        <f>Índice!$G$52*'Datos Generales'!S57</f>
        <v>22609.192043346487</v>
      </c>
      <c r="T61" s="36">
        <f>Índice!$G$52*'Datos Generales'!T57</f>
        <v>0</v>
      </c>
      <c r="U61" s="36">
        <f>Índice!$G$52*'Datos Generales'!U57</f>
        <v>88300.775954361961</v>
      </c>
      <c r="V61" s="36">
        <f>Índice!$G$52*'Datos Generales'!V57</f>
        <v>0</v>
      </c>
      <c r="W61" s="36">
        <f>Índice!$G$52*'Datos Generales'!W57</f>
        <v>358.22699071977775</v>
      </c>
      <c r="X61" s="36">
        <f>Índice!$G$52*'Datos Generales'!X57</f>
        <v>0</v>
      </c>
      <c r="Y61" s="36">
        <f>Índice!$G$52*'Datos Generales'!Y57</f>
        <v>1910.135714618621</v>
      </c>
      <c r="Z61" s="36">
        <f>Índice!$G$52*'Datos Generales'!Z57</f>
        <v>33260.678685357976</v>
      </c>
      <c r="AA61" s="36">
        <f>Índice!$G$52*'Datos Generales'!AA57</f>
        <v>15347.968363079555</v>
      </c>
      <c r="AB61" s="36">
        <f>Índice!$G$52*'Datos Generales'!AB57</f>
        <v>0</v>
      </c>
      <c r="AC61" s="36">
        <f>Índice!$G$52*'Datos Generales'!AC57</f>
        <v>0</v>
      </c>
      <c r="AD61" s="36">
        <f>Índice!$G$52*'Datos Generales'!AD57</f>
        <v>0</v>
      </c>
      <c r="AE61" s="36">
        <f>Índice!$G$52*'Datos Generales'!AE57</f>
        <v>0</v>
      </c>
      <c r="AF61" s="36">
        <f>Índice!$G$52*'Datos Generales'!AF57</f>
        <v>0</v>
      </c>
      <c r="AG61" s="36">
        <f>Índice!$G$52*'Datos Generales'!AG57</f>
        <v>3569.852732305781</v>
      </c>
      <c r="AH61" s="36">
        <f>Índice!$G$52*'Datos Generales'!AH57</f>
        <v>0</v>
      </c>
      <c r="AI61" s="36">
        <f>Índice!$G$52*'Datos Generales'!AI57</f>
        <v>0</v>
      </c>
      <c r="AJ61" s="36">
        <f>Índice!$G$52*'Datos Generales'!AJ57</f>
        <v>0</v>
      </c>
      <c r="AK61" s="36">
        <f>Índice!$G$52*'Datos Generales'!AK57</f>
        <v>0</v>
      </c>
      <c r="AL61" s="36">
        <f>Índice!$G$52*'Datos Generales'!AL57</f>
        <v>0</v>
      </c>
      <c r="AM61" s="36">
        <f>Índice!$G$52*'Datos Generales'!AM57</f>
        <v>0</v>
      </c>
      <c r="AN61" s="36">
        <f>Índice!$G$52*'Datos Generales'!AN57</f>
        <v>0</v>
      </c>
      <c r="AO61" s="36">
        <f>Índice!$G$52*'Datos Generales'!AO57</f>
        <v>0</v>
      </c>
      <c r="AP61" s="36">
        <f>Índice!$G$52*'Datos Generales'!AP57</f>
        <v>0</v>
      </c>
      <c r="AQ61" s="36">
        <f>Índice!$G$52*'Datos Generales'!AQ57</f>
        <v>276717.42286127771</v>
      </c>
    </row>
    <row r="62" spans="2:43" x14ac:dyDescent="0.2">
      <c r="B62" s="37" t="str">
        <f>'Datos Generales'!B58</f>
        <v>5.15.33.00  Deudores Relacionados</v>
      </c>
      <c r="C62" s="36">
        <f>Índice!$G$52*'Datos Generales'!C58</f>
        <v>6178.3099510559196</v>
      </c>
      <c r="D62" s="36">
        <f>Índice!$G$52*'Datos Generales'!D58</f>
        <v>2421.3491039392384</v>
      </c>
      <c r="E62" s="36">
        <f>Índice!$G$52*'Datos Generales'!E58</f>
        <v>69938.938117222904</v>
      </c>
      <c r="F62" s="36">
        <f>Índice!$G$52*'Datos Generales'!F58</f>
        <v>121571.28632066182</v>
      </c>
      <c r="G62" s="36">
        <f>Índice!$G$52*'Datos Generales'!G58</f>
        <v>92.295330087631243</v>
      </c>
      <c r="H62" s="36">
        <f>Índice!$G$52*'Datos Generales'!H58</f>
        <v>134515.08550670749</v>
      </c>
      <c r="I62" s="36">
        <f>Índice!$G$52*'Datos Generales'!I58</f>
        <v>21481.304327266382</v>
      </c>
      <c r="J62" s="36">
        <f>Índice!$G$52*'Datos Generales'!J58</f>
        <v>1764.191385066119</v>
      </c>
      <c r="K62" s="36">
        <f>Índice!$G$52*'Datos Generales'!K58</f>
        <v>12593.498775462438</v>
      </c>
      <c r="L62" s="36">
        <f>Índice!$G$52*'Datos Generales'!L58</f>
        <v>0</v>
      </c>
      <c r="M62" s="36">
        <f>Índice!$G$52*'Datos Generales'!M58</f>
        <v>35485.360150802342</v>
      </c>
      <c r="N62" s="36">
        <f>Índice!$G$52*'Datos Generales'!N58</f>
        <v>0</v>
      </c>
      <c r="O62" s="36">
        <f>Índice!$G$52*'Datos Generales'!O58</f>
        <v>0</v>
      </c>
      <c r="P62" s="36">
        <f>Índice!$G$52*'Datos Generales'!P58</f>
        <v>23059.510246210466</v>
      </c>
      <c r="Q62" s="36">
        <f>Índice!$G$52*'Datos Generales'!Q58</f>
        <v>421064.39342781052</v>
      </c>
      <c r="R62" s="36">
        <f>Índice!$G$52*'Datos Generales'!R58</f>
        <v>0</v>
      </c>
      <c r="S62" s="36">
        <f>Índice!$G$52*'Datos Generales'!S58</f>
        <v>107847.28031551192</v>
      </c>
      <c r="T62" s="36">
        <f>Índice!$G$52*'Datos Generales'!T58</f>
        <v>0</v>
      </c>
      <c r="U62" s="36">
        <f>Índice!$G$52*'Datos Generales'!U58</f>
        <v>1646.109154791822</v>
      </c>
      <c r="V62" s="36">
        <f>Índice!$G$52*'Datos Generales'!V58</f>
        <v>1048.8940719726672</v>
      </c>
      <c r="W62" s="36">
        <f>Índice!$G$52*'Datos Generales'!W58</f>
        <v>0</v>
      </c>
      <c r="X62" s="36">
        <f>Índice!$G$52*'Datos Generales'!X58</f>
        <v>3738.2840552928296</v>
      </c>
      <c r="Y62" s="36">
        <f>Índice!$G$52*'Datos Generales'!Y58</f>
        <v>0</v>
      </c>
      <c r="Z62" s="36">
        <f>Índice!$G$52*'Datos Generales'!Z58</f>
        <v>13476.615057712648</v>
      </c>
      <c r="AA62" s="36">
        <f>Índice!$G$52*'Datos Generales'!AA58</f>
        <v>0</v>
      </c>
      <c r="AB62" s="36">
        <f>Índice!$G$52*'Datos Generales'!AB58</f>
        <v>0</v>
      </c>
      <c r="AC62" s="36">
        <f>Índice!$G$52*'Datos Generales'!AC58</f>
        <v>2478.7742853575655</v>
      </c>
      <c r="AD62" s="36">
        <f>Índice!$G$52*'Datos Generales'!AD58</f>
        <v>1292.3047195130291</v>
      </c>
      <c r="AE62" s="36">
        <f>Índice!$G$52*'Datos Generales'!AE58</f>
        <v>0</v>
      </c>
      <c r="AF62" s="36">
        <f>Índice!$G$52*'Datos Generales'!AF58</f>
        <v>773.33484834206911</v>
      </c>
      <c r="AG62" s="36">
        <f>Índice!$G$52*'Datos Generales'!AG58</f>
        <v>256648.88685980535</v>
      </c>
      <c r="AH62" s="36">
        <f>Índice!$G$52*'Datos Generales'!AH58</f>
        <v>11196.583609941497</v>
      </c>
      <c r="AI62" s="36">
        <f>Índice!$G$52*'Datos Generales'!AI58</f>
        <v>6981.8882746828776</v>
      </c>
      <c r="AJ62" s="36">
        <f>Índice!$G$52*'Datos Generales'!AJ58</f>
        <v>0</v>
      </c>
      <c r="AK62" s="36">
        <f>Índice!$G$52*'Datos Generales'!AK58</f>
        <v>0</v>
      </c>
      <c r="AL62" s="36">
        <f>Índice!$G$52*'Datos Generales'!AL58</f>
        <v>0</v>
      </c>
      <c r="AM62" s="36">
        <f>Índice!$G$52*'Datos Generales'!AM58</f>
        <v>0</v>
      </c>
      <c r="AN62" s="36">
        <f>Índice!$G$52*'Datos Generales'!AN58</f>
        <v>0</v>
      </c>
      <c r="AO62" s="36">
        <f>Índice!$G$52*'Datos Generales'!AO58</f>
        <v>0</v>
      </c>
      <c r="AP62" s="36">
        <f>Índice!$G$52*'Datos Generales'!AP58</f>
        <v>0</v>
      </c>
      <c r="AQ62" s="36">
        <f>Índice!$G$52*'Datos Generales'!AQ58</f>
        <v>1257294.4778952175</v>
      </c>
    </row>
    <row r="63" spans="2:43" x14ac:dyDescent="0.2">
      <c r="B63" s="37" t="str">
        <f>'Datos Generales'!B59</f>
        <v>5.15.34.00  Gastos Anticipados</v>
      </c>
      <c r="C63" s="36">
        <f>Índice!$G$52*'Datos Generales'!C59</f>
        <v>0</v>
      </c>
      <c r="D63" s="36">
        <f>Índice!$G$52*'Datos Generales'!D59</f>
        <v>383.91183193472853</v>
      </c>
      <c r="E63" s="36">
        <f>Índice!$G$52*'Datos Generales'!E59</f>
        <v>57083.794157940349</v>
      </c>
      <c r="F63" s="36">
        <f>Índice!$G$52*'Datos Generales'!F59</f>
        <v>8201.5270063348016</v>
      </c>
      <c r="G63" s="36">
        <f>Índice!$G$52*'Datos Generales'!G59</f>
        <v>0</v>
      </c>
      <c r="H63" s="36">
        <f>Índice!$G$52*'Datos Generales'!H59</f>
        <v>0</v>
      </c>
      <c r="I63" s="36">
        <f>Índice!$G$52*'Datos Generales'!I59</f>
        <v>223.67924634212142</v>
      </c>
      <c r="J63" s="36">
        <f>Índice!$G$52*'Datos Generales'!J59</f>
        <v>1736.3973251023908</v>
      </c>
      <c r="K63" s="36">
        <f>Índice!$G$52*'Datos Generales'!K59</f>
        <v>5697.8163122215283</v>
      </c>
      <c r="L63" s="36">
        <f>Índice!$G$52*'Datos Generales'!L59</f>
        <v>20801.659614958717</v>
      </c>
      <c r="M63" s="36">
        <f>Índice!$G$52*'Datos Generales'!M59</f>
        <v>0</v>
      </c>
      <c r="N63" s="36">
        <f>Índice!$G$52*'Datos Generales'!N59</f>
        <v>2670.2709359522123</v>
      </c>
      <c r="O63" s="36">
        <f>Índice!$G$52*'Datos Generales'!O59</f>
        <v>1694.3490287557959</v>
      </c>
      <c r="P63" s="36">
        <f>Índice!$G$52*'Datos Generales'!P59</f>
        <v>0</v>
      </c>
      <c r="Q63" s="36">
        <f>Índice!$G$52*'Datos Generales'!Q59</f>
        <v>31765.174553160308</v>
      </c>
      <c r="R63" s="36">
        <f>Índice!$G$52*'Datos Generales'!R59</f>
        <v>7.2802066490059287</v>
      </c>
      <c r="S63" s="36">
        <f>Índice!$G$52*'Datos Generales'!S59</f>
        <v>100895.80561440012</v>
      </c>
      <c r="T63" s="36">
        <f>Índice!$G$52*'Datos Generales'!T59</f>
        <v>0</v>
      </c>
      <c r="U63" s="36">
        <f>Índice!$G$52*'Datos Generales'!U59</f>
        <v>14482.848479508431</v>
      </c>
      <c r="V63" s="36">
        <f>Índice!$G$52*'Datos Generales'!V59</f>
        <v>0</v>
      </c>
      <c r="W63" s="36">
        <f>Índice!$G$52*'Datos Generales'!W59</f>
        <v>1221.3737341710789</v>
      </c>
      <c r="X63" s="36">
        <f>Índice!$G$52*'Datos Generales'!X59</f>
        <v>5410.6223658154158</v>
      </c>
      <c r="Y63" s="36">
        <f>Índice!$G$52*'Datos Generales'!Y59</f>
        <v>1078.116957540406</v>
      </c>
      <c r="Z63" s="36">
        <f>Índice!$G$52*'Datos Generales'!Z59</f>
        <v>6614.9182320528453</v>
      </c>
      <c r="AA63" s="36">
        <f>Índice!$G$52*'Datos Generales'!AA59</f>
        <v>0</v>
      </c>
      <c r="AB63" s="36">
        <f>Índice!$G$52*'Datos Generales'!AB59</f>
        <v>0</v>
      </c>
      <c r="AC63" s="36">
        <f>Índice!$G$52*'Datos Generales'!AC59</f>
        <v>0</v>
      </c>
      <c r="AD63" s="36">
        <f>Índice!$G$52*'Datos Generales'!AD59</f>
        <v>0</v>
      </c>
      <c r="AE63" s="36">
        <f>Índice!$G$52*'Datos Generales'!AE59</f>
        <v>0</v>
      </c>
      <c r="AF63" s="36">
        <f>Índice!$G$52*'Datos Generales'!AF59</f>
        <v>0</v>
      </c>
      <c r="AG63" s="36">
        <f>Índice!$G$52*'Datos Generales'!AG59</f>
        <v>22166.358165074944</v>
      </c>
      <c r="AH63" s="36">
        <f>Índice!$G$52*'Datos Generales'!AH59</f>
        <v>2255.7073928457344</v>
      </c>
      <c r="AI63" s="36">
        <f>Índice!$G$52*'Datos Generales'!AI59</f>
        <v>955.30599490997895</v>
      </c>
      <c r="AJ63" s="36">
        <f>Índice!$G$52*'Datos Generales'!AJ59</f>
        <v>3946.2122003335971</v>
      </c>
      <c r="AK63" s="36">
        <f>Índice!$G$52*'Datos Generales'!AK59</f>
        <v>0</v>
      </c>
      <c r="AL63" s="36">
        <f>Índice!$G$52*'Datos Generales'!AL59</f>
        <v>0</v>
      </c>
      <c r="AM63" s="36">
        <f>Índice!$G$52*'Datos Generales'!AM59</f>
        <v>0</v>
      </c>
      <c r="AN63" s="36">
        <f>Índice!$G$52*'Datos Generales'!AN59</f>
        <v>0</v>
      </c>
      <c r="AO63" s="36">
        <f>Índice!$G$52*'Datos Generales'!AO59</f>
        <v>0</v>
      </c>
      <c r="AP63" s="36">
        <f>Índice!$G$52*'Datos Generales'!AP59</f>
        <v>0</v>
      </c>
      <c r="AQ63" s="36">
        <f>Índice!$G$52*'Datos Generales'!AQ59</f>
        <v>289293.12935600453</v>
      </c>
    </row>
    <row r="64" spans="2:43" x14ac:dyDescent="0.2">
      <c r="B64" s="37" t="str">
        <f>'Datos Generales'!B60</f>
        <v>5.15.35.00  Otros Activos</v>
      </c>
      <c r="C64" s="36">
        <f>Índice!$G$52*'Datos Generales'!C60</f>
        <v>24299.696850834353</v>
      </c>
      <c r="D64" s="36">
        <f>Índice!$G$52*'Datos Generales'!D60</f>
        <v>28391.309066204638</v>
      </c>
      <c r="E64" s="36">
        <f>Índice!$G$52*'Datos Generales'!E60</f>
        <v>193486.7665234326</v>
      </c>
      <c r="F64" s="36">
        <f>Índice!$G$52*'Datos Generales'!F60</f>
        <v>133433.46452447155</v>
      </c>
      <c r="G64" s="36">
        <f>Índice!$G$52*'Datos Generales'!G60</f>
        <v>3425.0990907566211</v>
      </c>
      <c r="H64" s="36">
        <f>Índice!$G$52*'Datos Generales'!H60</f>
        <v>60883.755851806294</v>
      </c>
      <c r="I64" s="36">
        <f>Índice!$G$52*'Datos Generales'!I60</f>
        <v>167881.90552264912</v>
      </c>
      <c r="J64" s="36">
        <f>Índice!$G$52*'Datos Generales'!J60</f>
        <v>13318.117474639197</v>
      </c>
      <c r="K64" s="36">
        <f>Índice!$G$52*'Datos Generales'!K60</f>
        <v>147236.32809509992</v>
      </c>
      <c r="L64" s="36">
        <f>Índice!$G$52*'Datos Generales'!L60</f>
        <v>17371.083359386721</v>
      </c>
      <c r="M64" s="36">
        <f>Índice!$G$52*'Datos Generales'!M60</f>
        <v>91166.183644233315</v>
      </c>
      <c r="N64" s="36">
        <f>Índice!$G$52*'Datos Generales'!N60</f>
        <v>54915.891500426784</v>
      </c>
      <c r="O64" s="36">
        <f>Índice!$G$52*'Datos Generales'!O60</f>
        <v>37857.108594488069</v>
      </c>
      <c r="P64" s="36">
        <f>Índice!$G$52*'Datos Generales'!P60</f>
        <v>2195.016324332526</v>
      </c>
      <c r="Q64" s="36">
        <f>Índice!$G$52*'Datos Generales'!Q60</f>
        <v>206439.92111521881</v>
      </c>
      <c r="R64" s="36">
        <f>Índice!$G$52*'Datos Generales'!R60</f>
        <v>3.1978477804044734</v>
      </c>
      <c r="S64" s="36">
        <f>Índice!$G$52*'Datos Generales'!S60</f>
        <v>414273.04925331956</v>
      </c>
      <c r="T64" s="36">
        <f>Índice!$G$52*'Datos Generales'!T60</f>
        <v>0</v>
      </c>
      <c r="U64" s="36">
        <f>Índice!$G$52*'Datos Generales'!U60</f>
        <v>331575.61702302826</v>
      </c>
      <c r="V64" s="36">
        <f>Índice!$G$52*'Datos Generales'!V60</f>
        <v>39.905057940579226</v>
      </c>
      <c r="W64" s="36">
        <f>Índice!$G$52*'Datos Generales'!W60</f>
        <v>23423.758716261433</v>
      </c>
      <c r="X64" s="36">
        <f>Índice!$G$52*'Datos Generales'!X60</f>
        <v>299.57710164087013</v>
      </c>
      <c r="Y64" s="36">
        <f>Índice!$G$52*'Datos Generales'!Y60</f>
        <v>10821.652967517692</v>
      </c>
      <c r="Z64" s="36">
        <f>Índice!$G$52*'Datos Generales'!Z60</f>
        <v>7496.1974528121846</v>
      </c>
      <c r="AA64" s="36">
        <f>Índice!$G$52*'Datos Generales'!AA60</f>
        <v>55315.554433662866</v>
      </c>
      <c r="AB64" s="36">
        <f>Índice!$G$52*'Datos Generales'!AB60</f>
        <v>2.8236315507826735</v>
      </c>
      <c r="AC64" s="36">
        <f>Índice!$G$52*'Datos Generales'!AC60</f>
        <v>18813.720944236</v>
      </c>
      <c r="AD64" s="36">
        <f>Índice!$G$52*'Datos Generales'!AD60</f>
        <v>67718.577148247801</v>
      </c>
      <c r="AE64" s="36">
        <f>Índice!$G$52*'Datos Generales'!AE60</f>
        <v>21875.422056372616</v>
      </c>
      <c r="AF64" s="36">
        <f>Índice!$G$52*'Datos Generales'!AF60</f>
        <v>20056.90127869686</v>
      </c>
      <c r="AG64" s="36">
        <f>Índice!$G$52*'Datos Generales'!AG60</f>
        <v>255443.53638419355</v>
      </c>
      <c r="AH64" s="36">
        <f>Índice!$G$52*'Datos Generales'!AH60</f>
        <v>14334.454734634768</v>
      </c>
      <c r="AI64" s="36">
        <f>Índice!$G$52*'Datos Generales'!AI60</f>
        <v>5853.2861458007674</v>
      </c>
      <c r="AJ64" s="36">
        <f>Índice!$G$52*'Datos Generales'!AJ60</f>
        <v>34955.946244859209</v>
      </c>
      <c r="AK64" s="36">
        <f>Índice!$G$52*'Datos Generales'!AK60</f>
        <v>0</v>
      </c>
      <c r="AL64" s="36">
        <f>Índice!$G$52*'Datos Generales'!AL60</f>
        <v>0</v>
      </c>
      <c r="AM64" s="36">
        <f>Índice!$G$52*'Datos Generales'!AM60</f>
        <v>0</v>
      </c>
      <c r="AN64" s="36">
        <f>Índice!$G$52*'Datos Generales'!AN60</f>
        <v>0</v>
      </c>
      <c r="AO64" s="36">
        <f>Índice!$G$52*'Datos Generales'!AO60</f>
        <v>0</v>
      </c>
      <c r="AP64" s="36">
        <f>Índice!$G$52*'Datos Generales'!AP60</f>
        <v>0</v>
      </c>
      <c r="AQ64" s="36">
        <f>Índice!$G$52*'Datos Generales'!AQ60</f>
        <v>2464604.8259605365</v>
      </c>
    </row>
    <row r="65" spans="2:43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</row>
    <row r="66" spans="2:43" hidden="1" x14ac:dyDescent="0.2">
      <c r="B66" s="39" t="s">
        <v>92</v>
      </c>
      <c r="C66" s="40">
        <f>INDEX(Benchmark!$D$9:$D$48,COLUMNS(Benchmark!$D$9:D48),)</f>
        <v>1</v>
      </c>
      <c r="D66" s="40">
        <f>INDEX(Benchmark!$D$9:$D$48,COLUMNS(Benchmark!$D$9:E48),)</f>
        <v>1</v>
      </c>
      <c r="E66" s="40">
        <f>INDEX(Benchmark!$D$9:$D$48,COLUMNS(Benchmark!$D$9:F48),)</f>
        <v>1</v>
      </c>
      <c r="F66" s="40">
        <f>INDEX(Benchmark!$D$9:$D$48,COLUMNS(Benchmark!$D$9:G48),)</f>
        <v>1</v>
      </c>
      <c r="G66" s="40">
        <f>INDEX(Benchmark!$D$9:$D$48,COLUMNS(Benchmark!$D$9:H48),)</f>
        <v>1</v>
      </c>
      <c r="H66" s="40">
        <f>INDEX(Benchmark!$D$9:$D$48,COLUMNS(Benchmark!$D$9:I48),)</f>
        <v>1</v>
      </c>
      <c r="I66" s="40">
        <f>INDEX(Benchmark!$D$9:$D$48,COLUMNS(Benchmark!$D$9:J48),)</f>
        <v>1</v>
      </c>
      <c r="J66" s="40">
        <f>INDEX(Benchmark!$D$9:$D$48,COLUMNS(Benchmark!$D$9:K48),)</f>
        <v>1</v>
      </c>
      <c r="K66" s="40">
        <f>INDEX(Benchmark!$D$9:$D$48,COLUMNS(Benchmark!$D$9:L48),)</f>
        <v>1</v>
      </c>
      <c r="L66" s="40">
        <f>INDEX(Benchmark!$D$9:$D$48,COLUMNS(Benchmark!$D$9:M48),)</f>
        <v>1</v>
      </c>
      <c r="M66" s="40">
        <f>INDEX(Benchmark!$D$9:$D$48,COLUMNS(Benchmark!$D$9:N48),)</f>
        <v>1</v>
      </c>
      <c r="N66" s="40">
        <f>INDEX(Benchmark!$D$9:$D$48,COLUMNS(Benchmark!$D$9:O48),)</f>
        <v>1</v>
      </c>
      <c r="O66" s="40">
        <f>INDEX(Benchmark!$D$9:$D$48,COLUMNS(Benchmark!$D$9:P48),)</f>
        <v>1</v>
      </c>
      <c r="P66" s="40">
        <f>INDEX(Benchmark!$D$9:$D$48,COLUMNS(Benchmark!$D$9:Q48),)</f>
        <v>1</v>
      </c>
      <c r="Q66" s="40">
        <f>INDEX(Benchmark!$D$9:$D$48,COLUMNS(Benchmark!$D$9:R48),)</f>
        <v>1</v>
      </c>
      <c r="R66" s="40">
        <f>INDEX(Benchmark!$D$9:$D$48,COLUMNS(Benchmark!$D$9:S48),)</f>
        <v>1</v>
      </c>
      <c r="S66" s="40">
        <f>INDEX(Benchmark!$D$9:$D$48,COLUMNS(Benchmark!$D$9:T48),)</f>
        <v>1</v>
      </c>
      <c r="T66" s="40">
        <f>INDEX(Benchmark!$D$9:$D$48,COLUMNS(Benchmark!$D$9:U48),)</f>
        <v>1</v>
      </c>
      <c r="U66" s="40">
        <f>INDEX(Benchmark!$D$9:$D$48,COLUMNS(Benchmark!$D$9:V48),)</f>
        <v>1</v>
      </c>
      <c r="V66" s="40">
        <f>INDEX(Benchmark!$D$9:$D$48,COLUMNS(Benchmark!$D$9:W48),)</f>
        <v>1</v>
      </c>
      <c r="W66" s="40">
        <f>INDEX(Benchmark!$D$9:$D$48,COLUMNS(Benchmark!$D$9:X48),)</f>
        <v>1</v>
      </c>
      <c r="X66" s="40">
        <f>INDEX(Benchmark!$D$9:$D$48,COLUMNS(Benchmark!$D$9:Y48),)</f>
        <v>1</v>
      </c>
      <c r="Y66" s="40">
        <f>INDEX(Benchmark!$D$9:$D$48,COLUMNS(Benchmark!$D$9:Z48),)</f>
        <v>1</v>
      </c>
      <c r="Z66" s="40">
        <f>INDEX(Benchmark!$D$9:$D$48,COLUMNS(Benchmark!$D$9:AA48),)</f>
        <v>1</v>
      </c>
      <c r="AA66" s="40">
        <f>INDEX(Benchmark!$D$9:$D$48,COLUMNS(Benchmark!$D$9:AB48),)</f>
        <v>1</v>
      </c>
      <c r="AB66" s="40">
        <f>INDEX(Benchmark!$D$9:$D$48,COLUMNS(Benchmark!$D$9:AC48),)</f>
        <v>1</v>
      </c>
      <c r="AC66" s="40">
        <f>INDEX(Benchmark!$D$9:$D$48,COLUMNS(Benchmark!$D$9:AD48),)</f>
        <v>1</v>
      </c>
      <c r="AD66" s="40">
        <f>INDEX(Benchmark!$D$9:$D$48,COLUMNS(Benchmark!$D$9:AE48),)</f>
        <v>1</v>
      </c>
      <c r="AE66" s="40">
        <f>INDEX(Benchmark!$D$9:$D$48,COLUMNS(Benchmark!$D$9:AF48),)</f>
        <v>1</v>
      </c>
      <c r="AF66" s="40">
        <f>INDEX(Benchmark!$D$9:$D$48,COLUMNS(Benchmark!$D$9:AG48),)</f>
        <v>1</v>
      </c>
      <c r="AG66" s="40">
        <f>INDEX(Benchmark!$D$9:$D$48,COLUMNS(Benchmark!$D$9:AH48),)</f>
        <v>1</v>
      </c>
      <c r="AH66" s="40">
        <f>INDEX(Benchmark!$D$9:$D$48,COLUMNS(Benchmark!$D$9:AI48),)</f>
        <v>1</v>
      </c>
      <c r="AI66" s="40">
        <f>INDEX(Benchmark!$D$9:$D$48,COLUMNS(Benchmark!$D$9:AJ48),)</f>
        <v>1</v>
      </c>
      <c r="AJ66" s="40">
        <f>INDEX(Benchmark!$D$9:$D$48,COLUMNS(Benchmark!$D$9:AK48),)</f>
        <v>1</v>
      </c>
      <c r="AK66" s="40">
        <f>INDEX(Benchmark!$D$9:$D$48,COLUMNS(Benchmark!$D$9:AL48),)</f>
        <v>0</v>
      </c>
      <c r="AL66" s="40">
        <f>INDEX(Benchmark!$D$9:$D$48,COLUMNS(Benchmark!$D$9:AM48),)</f>
        <v>0</v>
      </c>
      <c r="AM66" s="40">
        <f>INDEX(Benchmark!$D$9:$D$48,COLUMNS(Benchmark!$D$9:AN48),)</f>
        <v>0</v>
      </c>
      <c r="AN66" s="40">
        <f>INDEX(Benchmark!$D$9:$D$48,COLUMNS(Benchmark!$D$9:AO48),)</f>
        <v>0</v>
      </c>
      <c r="AO66" s="40">
        <f>INDEX(Benchmark!$D$9:$D$48,COLUMNS(Benchmark!$D$9:AP48),)</f>
        <v>0</v>
      </c>
      <c r="AP66" s="40">
        <f>INDEX(Benchmark!$D$9:$D$48,COLUMNS(Benchmark!$D$9:AQ48),)</f>
        <v>0</v>
      </c>
      <c r="AQ66" s="29"/>
    </row>
    <row r="67" spans="2:43" hidden="1" x14ac:dyDescent="0.2">
      <c r="B67" s="29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29"/>
    </row>
    <row r="68" spans="2:43" hidden="1" x14ac:dyDescent="0.2">
      <c r="B68" s="39" t="s">
        <v>93</v>
      </c>
      <c r="C68" s="40">
        <f>IFERROR(RANK(C70,$C$70:$AP$70,0),"")</f>
        <v>30</v>
      </c>
      <c r="D68" s="40">
        <f t="shared" ref="D68:AP68" si="0">IFERROR(RANK(D70,$C$70:$AP$70,0),"")</f>
        <v>19</v>
      </c>
      <c r="E68" s="40">
        <f t="shared" si="0"/>
        <v>2</v>
      </c>
      <c r="F68" s="40">
        <f t="shared" si="0"/>
        <v>8</v>
      </c>
      <c r="G68" s="40">
        <f t="shared" si="0"/>
        <v>27</v>
      </c>
      <c r="H68" s="40">
        <f t="shared" si="0"/>
        <v>9</v>
      </c>
      <c r="I68" s="40">
        <f t="shared" si="0"/>
        <v>4</v>
      </c>
      <c r="J68" s="40">
        <f t="shared" si="0"/>
        <v>23</v>
      </c>
      <c r="K68" s="40">
        <f t="shared" si="0"/>
        <v>12</v>
      </c>
      <c r="L68" s="40">
        <f t="shared" si="0"/>
        <v>24</v>
      </c>
      <c r="M68" s="40">
        <f t="shared" si="0"/>
        <v>13</v>
      </c>
      <c r="N68" s="40">
        <f t="shared" si="0"/>
        <v>14</v>
      </c>
      <c r="O68" s="40">
        <f t="shared" si="0"/>
        <v>18</v>
      </c>
      <c r="P68" s="40">
        <f t="shared" si="0"/>
        <v>25</v>
      </c>
      <c r="Q68" s="40">
        <f t="shared" si="0"/>
        <v>6</v>
      </c>
      <c r="R68" s="40">
        <f t="shared" si="0"/>
        <v>33</v>
      </c>
      <c r="S68" s="40">
        <f t="shared" si="0"/>
        <v>5</v>
      </c>
      <c r="T68" s="40">
        <f t="shared" si="0"/>
        <v>34</v>
      </c>
      <c r="U68" s="40">
        <f t="shared" si="0"/>
        <v>7</v>
      </c>
      <c r="V68" s="40">
        <f t="shared" si="0"/>
        <v>28</v>
      </c>
      <c r="W68" s="40">
        <f t="shared" si="0"/>
        <v>17</v>
      </c>
      <c r="X68" s="40">
        <f t="shared" si="0"/>
        <v>29</v>
      </c>
      <c r="Y68" s="40">
        <f t="shared" si="0"/>
        <v>22</v>
      </c>
      <c r="Z68" s="40">
        <f t="shared" si="0"/>
        <v>11</v>
      </c>
      <c r="AA68" s="40">
        <f t="shared" si="0"/>
        <v>16</v>
      </c>
      <c r="AB68" s="40">
        <f t="shared" si="0"/>
        <v>32</v>
      </c>
      <c r="AC68" s="40">
        <f t="shared" si="0"/>
        <v>26</v>
      </c>
      <c r="AD68" s="40">
        <f t="shared" si="0"/>
        <v>3</v>
      </c>
      <c r="AE68" s="40">
        <f t="shared" si="0"/>
        <v>20</v>
      </c>
      <c r="AF68" s="40">
        <f t="shared" si="0"/>
        <v>31</v>
      </c>
      <c r="AG68" s="40">
        <f t="shared" si="0"/>
        <v>1</v>
      </c>
      <c r="AH68" s="40">
        <f t="shared" si="0"/>
        <v>15</v>
      </c>
      <c r="AI68" s="40">
        <f t="shared" si="0"/>
        <v>21</v>
      </c>
      <c r="AJ68" s="40">
        <f t="shared" si="0"/>
        <v>10</v>
      </c>
      <c r="AK68" s="40" t="str">
        <f t="shared" si="0"/>
        <v/>
      </c>
      <c r="AL68" s="40" t="str">
        <f t="shared" si="0"/>
        <v/>
      </c>
      <c r="AM68" s="40" t="str">
        <f t="shared" si="0"/>
        <v/>
      </c>
      <c r="AN68" s="40" t="str">
        <f t="shared" si="0"/>
        <v/>
      </c>
      <c r="AO68" s="40" t="str">
        <f t="shared" si="0"/>
        <v/>
      </c>
      <c r="AP68" s="40" t="str">
        <f t="shared" si="0"/>
        <v/>
      </c>
      <c r="AQ68" s="29"/>
    </row>
    <row r="69" spans="2:43" hidden="1" x14ac:dyDescent="0.2">
      <c r="B69" s="29"/>
      <c r="C69" s="40" t="str">
        <f>C11</f>
        <v>Assurant Chile</v>
      </c>
      <c r="D69" s="40" t="str">
        <f t="shared" ref="D69:AP69" si="1">D11</f>
        <v>AVLA Crédito</v>
      </c>
      <c r="E69" s="40" t="str">
        <f t="shared" si="1"/>
        <v>BCI Seguros</v>
      </c>
      <c r="F69" s="40" t="str">
        <f t="shared" si="1"/>
        <v>BNP Paribas Cardif</v>
      </c>
      <c r="G69" s="40" t="str">
        <f t="shared" si="1"/>
        <v>Cesce Chile</v>
      </c>
      <c r="H69" s="40" t="str">
        <f t="shared" si="1"/>
        <v>Chilena Consolidada</v>
      </c>
      <c r="I69" s="40" t="str">
        <f t="shared" si="1"/>
        <v>Chubb Generales</v>
      </c>
      <c r="J69" s="40" t="str">
        <f t="shared" si="1"/>
        <v>Coface Chile</v>
      </c>
      <c r="K69" s="40" t="str">
        <f t="shared" si="1"/>
        <v>Consorcio Nacional</v>
      </c>
      <c r="L69" s="40" t="str">
        <f t="shared" si="1"/>
        <v>Contempora</v>
      </c>
      <c r="M69" s="40" t="str">
        <f t="shared" si="1"/>
        <v>Continental Crédito</v>
      </c>
      <c r="N69" s="40" t="str">
        <f t="shared" si="1"/>
        <v>Continental Generales</v>
      </c>
      <c r="O69" s="40" t="str">
        <f t="shared" si="1"/>
        <v>FID Chile</v>
      </c>
      <c r="P69" s="40" t="str">
        <f t="shared" si="1"/>
        <v>HDI Gar. y Cré.</v>
      </c>
      <c r="Q69" s="40" t="str">
        <f t="shared" si="1"/>
        <v>HDI Seguros</v>
      </c>
      <c r="R69" s="40" t="str">
        <f t="shared" si="1"/>
        <v>Huelen</v>
      </c>
      <c r="S69" s="40" t="str">
        <f t="shared" si="1"/>
        <v>Liberty Seguros</v>
      </c>
      <c r="T69" s="40" t="str">
        <f t="shared" si="1"/>
        <v>M. de Carabineros</v>
      </c>
      <c r="U69" s="40" t="str">
        <f t="shared" si="1"/>
        <v>Mapfre</v>
      </c>
      <c r="V69" s="40" t="str">
        <f t="shared" si="1"/>
        <v>MetLife Generales</v>
      </c>
      <c r="W69" s="40" t="str">
        <f t="shared" si="1"/>
        <v>Orion Seguros</v>
      </c>
      <c r="X69" s="40" t="str">
        <f t="shared" si="1"/>
        <v>Orsan Crédito</v>
      </c>
      <c r="Y69" s="40" t="str">
        <f t="shared" si="1"/>
        <v>Porvenir</v>
      </c>
      <c r="Z69" s="40" t="str">
        <f t="shared" si="1"/>
        <v>Reale Chile</v>
      </c>
      <c r="AA69" s="40" t="str">
        <f t="shared" si="1"/>
        <v>Renta Nacional</v>
      </c>
      <c r="AB69" s="40" t="str">
        <f t="shared" si="1"/>
        <v>SegChile</v>
      </c>
      <c r="AC69" s="40" t="str">
        <f t="shared" si="1"/>
        <v>Solunión Chile</v>
      </c>
      <c r="AD69" s="40" t="str">
        <f t="shared" si="1"/>
        <v>Southbridge</v>
      </c>
      <c r="AE69" s="40" t="str">
        <f t="shared" si="1"/>
        <v>Starr International</v>
      </c>
      <c r="AF69" s="40" t="str">
        <f t="shared" si="1"/>
        <v>Suaval</v>
      </c>
      <c r="AG69" s="40" t="str">
        <f t="shared" si="1"/>
        <v>Suramericana</v>
      </c>
      <c r="AH69" s="40" t="str">
        <f t="shared" si="1"/>
        <v>Unnio</v>
      </c>
      <c r="AI69" s="40" t="str">
        <f t="shared" si="1"/>
        <v>Zenit Seguros</v>
      </c>
      <c r="AJ69" s="40" t="str">
        <f t="shared" si="1"/>
        <v>Zurich Santander</v>
      </c>
      <c r="AK69" s="40" t="str">
        <f t="shared" si="1"/>
        <v/>
      </c>
      <c r="AL69" s="40" t="str">
        <f t="shared" si="1"/>
        <v/>
      </c>
      <c r="AM69" s="40" t="str">
        <f t="shared" si="1"/>
        <v/>
      </c>
      <c r="AN69" s="40" t="str">
        <f t="shared" si="1"/>
        <v/>
      </c>
      <c r="AO69" s="40" t="str">
        <f t="shared" si="1"/>
        <v/>
      </c>
      <c r="AP69" s="40" t="str">
        <f t="shared" si="1"/>
        <v/>
      </c>
      <c r="AQ69" s="29"/>
    </row>
    <row r="70" spans="2:43" hidden="1" x14ac:dyDescent="0.2">
      <c r="B70" s="29"/>
      <c r="C70" s="42">
        <f t="shared" ref="C70:AP70" si="2">IFERROR(IF(C66=1,VLOOKUP($C$99,$B$12:$AQ$64,C73+1,FALSE)+C71/1000000,""),"")</f>
        <v>404587.99307413504</v>
      </c>
      <c r="D70" s="42">
        <f t="shared" si="2"/>
        <v>1915645.7084422298</v>
      </c>
      <c r="E70" s="42">
        <f t="shared" si="2"/>
        <v>22725751.17958457</v>
      </c>
      <c r="F70" s="42">
        <f t="shared" si="2"/>
        <v>12319420.937843284</v>
      </c>
      <c r="G70" s="42">
        <f t="shared" si="2"/>
        <v>506460.33294556179</v>
      </c>
      <c r="H70" s="42">
        <f t="shared" si="2"/>
        <v>8847472.4585709907</v>
      </c>
      <c r="I70" s="42">
        <f t="shared" si="2"/>
        <v>16859175.356738612</v>
      </c>
      <c r="J70" s="42">
        <f t="shared" si="2"/>
        <v>1100693.5928047756</v>
      </c>
      <c r="K70" s="42">
        <f t="shared" si="2"/>
        <v>4054993.5584099018</v>
      </c>
      <c r="L70" s="42">
        <f t="shared" si="2"/>
        <v>815220.02046320622</v>
      </c>
      <c r="M70" s="42">
        <f t="shared" si="2"/>
        <v>3643627.0466100555</v>
      </c>
      <c r="N70" s="42">
        <f t="shared" si="2"/>
        <v>3630304.8127558902</v>
      </c>
      <c r="O70" s="42">
        <f t="shared" si="2"/>
        <v>2436559.7689937041</v>
      </c>
      <c r="P70" s="42">
        <f t="shared" si="2"/>
        <v>806227.36632379366</v>
      </c>
      <c r="Q70" s="42">
        <f t="shared" si="2"/>
        <v>15862464.139054816</v>
      </c>
      <c r="R70" s="42">
        <f t="shared" si="2"/>
        <v>118575.20915233796</v>
      </c>
      <c r="S70" s="42">
        <f t="shared" si="2"/>
        <v>16516469.426387943</v>
      </c>
      <c r="T70" s="42">
        <f t="shared" si="2"/>
        <v>2.3E-5</v>
      </c>
      <c r="U70" s="42">
        <f t="shared" si="2"/>
        <v>15394125.417570768</v>
      </c>
      <c r="V70" s="42">
        <f t="shared" si="2"/>
        <v>460067.89645291632</v>
      </c>
      <c r="W70" s="42">
        <f t="shared" si="2"/>
        <v>3039719.276612401</v>
      </c>
      <c r="X70" s="42">
        <f t="shared" si="2"/>
        <v>444922.00485183258</v>
      </c>
      <c r="Y70" s="42">
        <f t="shared" si="2"/>
        <v>1335176.3596221064</v>
      </c>
      <c r="Z70" s="42">
        <f t="shared" si="2"/>
        <v>4724366.9877498522</v>
      </c>
      <c r="AA70" s="42">
        <f t="shared" si="2"/>
        <v>3094407.2023856738</v>
      </c>
      <c r="AB70" s="42">
        <f t="shared" si="2"/>
        <v>241386.58000865194</v>
      </c>
      <c r="AC70" s="42">
        <f t="shared" si="2"/>
        <v>671451.28199375363</v>
      </c>
      <c r="AD70" s="42">
        <f t="shared" si="2"/>
        <v>20791013.061180007</v>
      </c>
      <c r="AE70" s="42">
        <f t="shared" si="2"/>
        <v>1858508.9456509694</v>
      </c>
      <c r="AF70" s="42">
        <f t="shared" si="2"/>
        <v>383102.50430002832</v>
      </c>
      <c r="AG70" s="42">
        <f t="shared" si="2"/>
        <v>24815597.162362352</v>
      </c>
      <c r="AH70" s="42">
        <f t="shared" si="2"/>
        <v>3485286.9745286172</v>
      </c>
      <c r="AI70" s="42">
        <f t="shared" si="2"/>
        <v>1727777.6284772824</v>
      </c>
      <c r="AJ70" s="42">
        <f t="shared" si="2"/>
        <v>6677102.7635258166</v>
      </c>
      <c r="AK70" s="42" t="str">
        <f t="shared" si="2"/>
        <v/>
      </c>
      <c r="AL70" s="42" t="str">
        <f t="shared" si="2"/>
        <v/>
      </c>
      <c r="AM70" s="42" t="str">
        <f t="shared" si="2"/>
        <v/>
      </c>
      <c r="AN70" s="42" t="str">
        <f t="shared" si="2"/>
        <v/>
      </c>
      <c r="AO70" s="42" t="str">
        <f t="shared" si="2"/>
        <v/>
      </c>
      <c r="AP70" s="42" t="str">
        <f t="shared" si="2"/>
        <v/>
      </c>
      <c r="AQ70" s="29"/>
    </row>
    <row r="71" spans="2:43" hidden="1" x14ac:dyDescent="0.2">
      <c r="B71" s="29"/>
      <c r="C71" s="40">
        <v>40</v>
      </c>
      <c r="D71" s="40">
        <f>C71-1</f>
        <v>39</v>
      </c>
      <c r="E71" s="40">
        <f t="shared" ref="E71:AP71" si="3">D71-1</f>
        <v>38</v>
      </c>
      <c r="F71" s="40">
        <f t="shared" si="3"/>
        <v>37</v>
      </c>
      <c r="G71" s="40">
        <f t="shared" si="3"/>
        <v>36</v>
      </c>
      <c r="H71" s="40">
        <f t="shared" si="3"/>
        <v>35</v>
      </c>
      <c r="I71" s="40">
        <f t="shared" si="3"/>
        <v>34</v>
      </c>
      <c r="J71" s="40">
        <f t="shared" si="3"/>
        <v>33</v>
      </c>
      <c r="K71" s="40">
        <f t="shared" si="3"/>
        <v>32</v>
      </c>
      <c r="L71" s="40">
        <f t="shared" si="3"/>
        <v>31</v>
      </c>
      <c r="M71" s="40">
        <f t="shared" si="3"/>
        <v>30</v>
      </c>
      <c r="N71" s="40">
        <f t="shared" si="3"/>
        <v>29</v>
      </c>
      <c r="O71" s="40">
        <f t="shared" si="3"/>
        <v>28</v>
      </c>
      <c r="P71" s="40">
        <f t="shared" si="3"/>
        <v>27</v>
      </c>
      <c r="Q71" s="40">
        <f t="shared" si="3"/>
        <v>26</v>
      </c>
      <c r="R71" s="40">
        <f t="shared" si="3"/>
        <v>25</v>
      </c>
      <c r="S71" s="40">
        <f t="shared" si="3"/>
        <v>24</v>
      </c>
      <c r="T71" s="40">
        <f t="shared" si="3"/>
        <v>23</v>
      </c>
      <c r="U71" s="40">
        <f t="shared" si="3"/>
        <v>22</v>
      </c>
      <c r="V71" s="40">
        <f t="shared" si="3"/>
        <v>21</v>
      </c>
      <c r="W71" s="40">
        <f t="shared" si="3"/>
        <v>20</v>
      </c>
      <c r="X71" s="40">
        <f t="shared" si="3"/>
        <v>19</v>
      </c>
      <c r="Y71" s="40">
        <f t="shared" si="3"/>
        <v>18</v>
      </c>
      <c r="Z71" s="40">
        <f t="shared" si="3"/>
        <v>17</v>
      </c>
      <c r="AA71" s="40">
        <f t="shared" si="3"/>
        <v>16</v>
      </c>
      <c r="AB71" s="40">
        <f t="shared" si="3"/>
        <v>15</v>
      </c>
      <c r="AC71" s="40">
        <f t="shared" si="3"/>
        <v>14</v>
      </c>
      <c r="AD71" s="40">
        <f t="shared" si="3"/>
        <v>13</v>
      </c>
      <c r="AE71" s="40">
        <f t="shared" si="3"/>
        <v>12</v>
      </c>
      <c r="AF71" s="40">
        <f t="shared" si="3"/>
        <v>11</v>
      </c>
      <c r="AG71" s="40">
        <f t="shared" si="3"/>
        <v>10</v>
      </c>
      <c r="AH71" s="40">
        <f t="shared" si="3"/>
        <v>9</v>
      </c>
      <c r="AI71" s="40">
        <f t="shared" si="3"/>
        <v>8</v>
      </c>
      <c r="AJ71" s="40">
        <f t="shared" si="3"/>
        <v>7</v>
      </c>
      <c r="AK71" s="40">
        <f t="shared" si="3"/>
        <v>6</v>
      </c>
      <c r="AL71" s="40">
        <f t="shared" si="3"/>
        <v>5</v>
      </c>
      <c r="AM71" s="40">
        <f t="shared" si="3"/>
        <v>4</v>
      </c>
      <c r="AN71" s="40">
        <f t="shared" si="3"/>
        <v>3</v>
      </c>
      <c r="AO71" s="40">
        <f t="shared" si="3"/>
        <v>2</v>
      </c>
      <c r="AP71" s="40">
        <f t="shared" si="3"/>
        <v>1</v>
      </c>
      <c r="AQ71" s="29"/>
    </row>
    <row r="72" spans="2:43" hidden="1" x14ac:dyDescent="0.2">
      <c r="B72" s="29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29"/>
    </row>
    <row r="73" spans="2:43" hidden="1" x14ac:dyDescent="0.2">
      <c r="B73" s="39" t="s">
        <v>94</v>
      </c>
      <c r="C73" s="40">
        <v>1</v>
      </c>
      <c r="D73" s="40">
        <v>2</v>
      </c>
      <c r="E73" s="40">
        <v>3</v>
      </c>
      <c r="F73" s="40">
        <v>4</v>
      </c>
      <c r="G73" s="40">
        <v>5</v>
      </c>
      <c r="H73" s="40">
        <v>6</v>
      </c>
      <c r="I73" s="40">
        <v>7</v>
      </c>
      <c r="J73" s="40">
        <v>8</v>
      </c>
      <c r="K73" s="40">
        <v>9</v>
      </c>
      <c r="L73" s="40">
        <v>10</v>
      </c>
      <c r="M73" s="40">
        <v>11</v>
      </c>
      <c r="N73" s="40">
        <v>12</v>
      </c>
      <c r="O73" s="40">
        <v>13</v>
      </c>
      <c r="P73" s="40">
        <v>14</v>
      </c>
      <c r="Q73" s="40">
        <v>15</v>
      </c>
      <c r="R73" s="40">
        <v>16</v>
      </c>
      <c r="S73" s="40">
        <v>17</v>
      </c>
      <c r="T73" s="40">
        <v>18</v>
      </c>
      <c r="U73" s="40">
        <v>19</v>
      </c>
      <c r="V73" s="40">
        <v>20</v>
      </c>
      <c r="W73" s="40">
        <v>21</v>
      </c>
      <c r="X73" s="40">
        <v>22</v>
      </c>
      <c r="Y73" s="40">
        <v>23</v>
      </c>
      <c r="Z73" s="40">
        <v>24</v>
      </c>
      <c r="AA73" s="40">
        <v>25</v>
      </c>
      <c r="AB73" s="40">
        <v>26</v>
      </c>
      <c r="AC73" s="40">
        <v>27</v>
      </c>
      <c r="AD73" s="40">
        <v>28</v>
      </c>
      <c r="AE73" s="40">
        <v>29</v>
      </c>
      <c r="AF73" s="40">
        <v>30</v>
      </c>
      <c r="AG73" s="40">
        <v>31</v>
      </c>
      <c r="AH73" s="40">
        <v>32</v>
      </c>
      <c r="AI73" s="40">
        <v>33</v>
      </c>
      <c r="AJ73" s="40">
        <v>34</v>
      </c>
      <c r="AK73" s="40">
        <v>35</v>
      </c>
      <c r="AL73" s="40">
        <v>36</v>
      </c>
      <c r="AM73" s="40">
        <v>37</v>
      </c>
      <c r="AN73" s="40">
        <v>38</v>
      </c>
      <c r="AO73" s="40">
        <v>39</v>
      </c>
      <c r="AP73" s="40">
        <v>40</v>
      </c>
      <c r="AQ73" s="29"/>
    </row>
    <row r="74" spans="2:43" hidden="1" x14ac:dyDescent="0.2">
      <c r="B74" s="29"/>
      <c r="C74" s="40" t="str">
        <f>IFERROR(HLOOKUP(C73,$C$68:$AP$69,2,FALSE),"")</f>
        <v>Suramericana</v>
      </c>
      <c r="D74" s="40" t="str">
        <f>IFERROR(HLOOKUP(D73,$C$68:$AP$69,2,FALSE),"")</f>
        <v>BCI Seguros</v>
      </c>
      <c r="E74" s="40" t="str">
        <f t="shared" ref="E74:AP74" si="4">IFERROR(HLOOKUP(E73,$C$68:$AP$69,2,FALSE),"")</f>
        <v>Southbridge</v>
      </c>
      <c r="F74" s="40" t="str">
        <f t="shared" si="4"/>
        <v>Chubb Generales</v>
      </c>
      <c r="G74" s="40" t="str">
        <f t="shared" si="4"/>
        <v>Liberty Seguros</v>
      </c>
      <c r="H74" s="40" t="str">
        <f t="shared" si="4"/>
        <v>HDI Seguros</v>
      </c>
      <c r="I74" s="40" t="str">
        <f t="shared" si="4"/>
        <v>Mapfre</v>
      </c>
      <c r="J74" s="40" t="str">
        <f t="shared" si="4"/>
        <v>BNP Paribas Cardif</v>
      </c>
      <c r="K74" s="40" t="str">
        <f t="shared" si="4"/>
        <v>Chilena Consolidada</v>
      </c>
      <c r="L74" s="40" t="str">
        <f t="shared" si="4"/>
        <v>Zurich Santander</v>
      </c>
      <c r="M74" s="40" t="str">
        <f t="shared" si="4"/>
        <v>Reale Chile</v>
      </c>
      <c r="N74" s="40" t="str">
        <f t="shared" si="4"/>
        <v>Consorcio Nacional</v>
      </c>
      <c r="O74" s="40" t="str">
        <f t="shared" si="4"/>
        <v>Continental Crédito</v>
      </c>
      <c r="P74" s="40" t="str">
        <f t="shared" si="4"/>
        <v>Continental Generales</v>
      </c>
      <c r="Q74" s="40" t="str">
        <f t="shared" si="4"/>
        <v>Unnio</v>
      </c>
      <c r="R74" s="40" t="str">
        <f t="shared" si="4"/>
        <v>Renta Nacional</v>
      </c>
      <c r="S74" s="40" t="str">
        <f t="shared" si="4"/>
        <v>Orion Seguros</v>
      </c>
      <c r="T74" s="40" t="str">
        <f t="shared" si="4"/>
        <v>FID Chile</v>
      </c>
      <c r="U74" s="40" t="str">
        <f t="shared" si="4"/>
        <v>AVLA Crédito</v>
      </c>
      <c r="V74" s="40" t="str">
        <f t="shared" si="4"/>
        <v>Starr International</v>
      </c>
      <c r="W74" s="40" t="str">
        <f t="shared" si="4"/>
        <v>Zenit Seguros</v>
      </c>
      <c r="X74" s="40" t="str">
        <f t="shared" si="4"/>
        <v>Porvenir</v>
      </c>
      <c r="Y74" s="40" t="str">
        <f t="shared" si="4"/>
        <v>Coface Chile</v>
      </c>
      <c r="Z74" s="40" t="str">
        <f t="shared" si="4"/>
        <v>Contempora</v>
      </c>
      <c r="AA74" s="40" t="str">
        <f t="shared" si="4"/>
        <v>HDI Gar. y Cré.</v>
      </c>
      <c r="AB74" s="40" t="str">
        <f t="shared" si="4"/>
        <v>Solunión Chile</v>
      </c>
      <c r="AC74" s="40" t="str">
        <f t="shared" si="4"/>
        <v>Cesce Chile</v>
      </c>
      <c r="AD74" s="40" t="str">
        <f t="shared" si="4"/>
        <v>MetLife Generales</v>
      </c>
      <c r="AE74" s="40" t="str">
        <f t="shared" si="4"/>
        <v>Orsan Crédito</v>
      </c>
      <c r="AF74" s="40" t="str">
        <f t="shared" si="4"/>
        <v>Assurant Chile</v>
      </c>
      <c r="AG74" s="40" t="str">
        <f t="shared" si="4"/>
        <v>Suaval</v>
      </c>
      <c r="AH74" s="40" t="str">
        <f t="shared" si="4"/>
        <v>SegChile</v>
      </c>
      <c r="AI74" s="40" t="str">
        <f t="shared" si="4"/>
        <v>Huelen</v>
      </c>
      <c r="AJ74" s="40" t="str">
        <f t="shared" si="4"/>
        <v>M. de Carabineros</v>
      </c>
      <c r="AK74" s="40" t="str">
        <f t="shared" si="4"/>
        <v/>
      </c>
      <c r="AL74" s="40" t="str">
        <f t="shared" si="4"/>
        <v/>
      </c>
      <c r="AM74" s="40" t="str">
        <f t="shared" si="4"/>
        <v/>
      </c>
      <c r="AN74" s="40" t="str">
        <f t="shared" si="4"/>
        <v/>
      </c>
      <c r="AO74" s="40" t="str">
        <f t="shared" si="4"/>
        <v/>
      </c>
      <c r="AP74" s="40" t="str">
        <f t="shared" si="4"/>
        <v/>
      </c>
      <c r="AQ74" s="29"/>
    </row>
    <row r="75" spans="2:43" hidden="1" x14ac:dyDescent="0.2">
      <c r="B75" s="29"/>
      <c r="C75" s="42">
        <f>IFERROR((HLOOKUP(C73,$C$68:$AP$70,3,FALSE)-HLOOKUP(C73,$C$68:$AP$71,4,FALSE)/1000000)/$C$93,"")</f>
        <v>24815.597162352355</v>
      </c>
      <c r="D75" s="42">
        <f t="shared" ref="D75:AP75" si="5">IFERROR((HLOOKUP(D73,$C$68:$AP$70,3,FALSE)-HLOOKUP(D73,$C$68:$AP$71,4,FALSE)/1000000)/$C$93,"")</f>
        <v>22725.751179546569</v>
      </c>
      <c r="E75" s="42">
        <f t="shared" si="5"/>
        <v>20791.013061167007</v>
      </c>
      <c r="F75" s="42">
        <f t="shared" si="5"/>
        <v>16859.175356704611</v>
      </c>
      <c r="G75" s="42">
        <f t="shared" si="5"/>
        <v>16516.469426363943</v>
      </c>
      <c r="H75" s="42">
        <f>IFERROR((HLOOKUP(H73,$C$68:$AP$70,3,FALSE)-HLOOKUP(H73,$C$68:$AP$71,4,FALSE)/1000000)/$C$93,"")</f>
        <v>15862.464139028816</v>
      </c>
      <c r="I75" s="42">
        <f t="shared" si="5"/>
        <v>15394.125417548768</v>
      </c>
      <c r="J75" s="42">
        <f t="shared" si="5"/>
        <v>12319.420937806284</v>
      </c>
      <c r="K75" s="42">
        <f t="shared" si="5"/>
        <v>8847.4724585359909</v>
      </c>
      <c r="L75" s="42">
        <f t="shared" si="5"/>
        <v>6677.1027635188166</v>
      </c>
      <c r="M75" s="42">
        <f t="shared" si="5"/>
        <v>4724.3669877328521</v>
      </c>
      <c r="N75" s="42">
        <f t="shared" si="5"/>
        <v>4054.993558377902</v>
      </c>
      <c r="O75" s="42">
        <f t="shared" si="5"/>
        <v>3643.6270465800553</v>
      </c>
      <c r="P75" s="42">
        <f t="shared" si="5"/>
        <v>3630.3048127268903</v>
      </c>
      <c r="Q75" s="42">
        <f t="shared" si="5"/>
        <v>3485.2869745196176</v>
      </c>
      <c r="R75" s="42">
        <f t="shared" si="5"/>
        <v>3094.4072023696735</v>
      </c>
      <c r="S75" s="42">
        <f t="shared" si="5"/>
        <v>3039.719276592401</v>
      </c>
      <c r="T75" s="42">
        <f t="shared" si="5"/>
        <v>2436.5597689657038</v>
      </c>
      <c r="U75" s="42">
        <f t="shared" si="5"/>
        <v>1915.6457084032297</v>
      </c>
      <c r="V75" s="42">
        <f t="shared" si="5"/>
        <v>1858.5089456389694</v>
      </c>
      <c r="W75" s="42">
        <f t="shared" si="5"/>
        <v>1727.7776284692823</v>
      </c>
      <c r="X75" s="42">
        <f t="shared" si="5"/>
        <v>1335.1763596041064</v>
      </c>
      <c r="Y75" s="42">
        <f t="shared" si="5"/>
        <v>1100.6935927717755</v>
      </c>
      <c r="Z75" s="42">
        <f t="shared" si="5"/>
        <v>815.22002043220618</v>
      </c>
      <c r="AA75" s="42">
        <f t="shared" si="5"/>
        <v>806.22736629679366</v>
      </c>
      <c r="AB75" s="42">
        <f t="shared" si="5"/>
        <v>671.45128197975362</v>
      </c>
      <c r="AC75" s="42">
        <f t="shared" si="5"/>
        <v>506.46033290956183</v>
      </c>
      <c r="AD75" s="42">
        <f t="shared" si="5"/>
        <v>460.06789643191632</v>
      </c>
      <c r="AE75" s="42">
        <f t="shared" si="5"/>
        <v>444.92200483283256</v>
      </c>
      <c r="AF75" s="42">
        <f t="shared" si="5"/>
        <v>404.58799303413502</v>
      </c>
      <c r="AG75" s="42">
        <f t="shared" si="5"/>
        <v>383.10250428902827</v>
      </c>
      <c r="AH75" s="42">
        <f t="shared" si="5"/>
        <v>241.38657999365194</v>
      </c>
      <c r="AI75" s="42">
        <f t="shared" si="5"/>
        <v>118.57520912733796</v>
      </c>
      <c r="AJ75" s="42">
        <f t="shared" si="5"/>
        <v>0</v>
      </c>
      <c r="AK75" s="42" t="str">
        <f t="shared" si="5"/>
        <v/>
      </c>
      <c r="AL75" s="42" t="str">
        <f t="shared" si="5"/>
        <v/>
      </c>
      <c r="AM75" s="42" t="str">
        <f t="shared" si="5"/>
        <v/>
      </c>
      <c r="AN75" s="42" t="str">
        <f t="shared" si="5"/>
        <v/>
      </c>
      <c r="AO75" s="42" t="str">
        <f t="shared" si="5"/>
        <v/>
      </c>
      <c r="AP75" s="42" t="str">
        <f t="shared" si="5"/>
        <v/>
      </c>
      <c r="AQ75" s="29"/>
    </row>
    <row r="76" spans="2:43" hidden="1" x14ac:dyDescent="0.2">
      <c r="B76" s="29"/>
      <c r="C76" s="42" t="str">
        <f>IF(ISNUMBER(C75),CONCATENATE(C74," - ",C73),"")</f>
        <v>Suramericana - 1</v>
      </c>
      <c r="D76" s="42" t="str">
        <f t="shared" ref="D76:AP76" si="6">IF(ISNUMBER(D75),CONCATENATE(D74," - ",D73),"")</f>
        <v>BCI Seguros - 2</v>
      </c>
      <c r="E76" s="42" t="str">
        <f t="shared" si="6"/>
        <v>Southbridge - 3</v>
      </c>
      <c r="F76" s="42" t="str">
        <f t="shared" si="6"/>
        <v>Chubb Generales - 4</v>
      </c>
      <c r="G76" s="42" t="str">
        <f t="shared" si="6"/>
        <v>Liberty Seguros - 5</v>
      </c>
      <c r="H76" s="42" t="str">
        <f t="shared" si="6"/>
        <v>HDI Seguros - 6</v>
      </c>
      <c r="I76" s="42" t="str">
        <f t="shared" si="6"/>
        <v>Mapfre - 7</v>
      </c>
      <c r="J76" s="42" t="str">
        <f t="shared" si="6"/>
        <v>BNP Paribas Cardif - 8</v>
      </c>
      <c r="K76" s="42" t="str">
        <f t="shared" si="6"/>
        <v>Chilena Consolidada - 9</v>
      </c>
      <c r="L76" s="42" t="str">
        <f t="shared" si="6"/>
        <v>Zurich Santander - 10</v>
      </c>
      <c r="M76" s="42" t="str">
        <f t="shared" si="6"/>
        <v>Reale Chile - 11</v>
      </c>
      <c r="N76" s="42" t="str">
        <f t="shared" si="6"/>
        <v>Consorcio Nacional - 12</v>
      </c>
      <c r="O76" s="42" t="str">
        <f t="shared" si="6"/>
        <v>Continental Crédito - 13</v>
      </c>
      <c r="P76" s="42" t="str">
        <f t="shared" si="6"/>
        <v>Continental Generales - 14</v>
      </c>
      <c r="Q76" s="42" t="str">
        <f t="shared" si="6"/>
        <v>Unnio - 15</v>
      </c>
      <c r="R76" s="42" t="str">
        <f t="shared" si="6"/>
        <v>Renta Nacional - 16</v>
      </c>
      <c r="S76" s="42" t="str">
        <f t="shared" si="6"/>
        <v>Orion Seguros - 17</v>
      </c>
      <c r="T76" s="42" t="str">
        <f t="shared" si="6"/>
        <v>FID Chile - 18</v>
      </c>
      <c r="U76" s="42" t="str">
        <f t="shared" si="6"/>
        <v>AVLA Crédito - 19</v>
      </c>
      <c r="V76" s="42" t="str">
        <f t="shared" si="6"/>
        <v>Starr International - 20</v>
      </c>
      <c r="W76" s="42" t="str">
        <f t="shared" si="6"/>
        <v>Zenit Seguros - 21</v>
      </c>
      <c r="X76" s="42" t="str">
        <f t="shared" si="6"/>
        <v>Porvenir - 22</v>
      </c>
      <c r="Y76" s="42" t="str">
        <f t="shared" si="6"/>
        <v>Coface Chile - 23</v>
      </c>
      <c r="Z76" s="42" t="str">
        <f t="shared" si="6"/>
        <v>Contempora - 24</v>
      </c>
      <c r="AA76" s="42" t="str">
        <f t="shared" si="6"/>
        <v>HDI Gar. y Cré. - 25</v>
      </c>
      <c r="AB76" s="42" t="str">
        <f t="shared" si="6"/>
        <v>Solunión Chile - 26</v>
      </c>
      <c r="AC76" s="42" t="str">
        <f t="shared" si="6"/>
        <v>Cesce Chile - 27</v>
      </c>
      <c r="AD76" s="42" t="str">
        <f t="shared" si="6"/>
        <v>MetLife Generales - 28</v>
      </c>
      <c r="AE76" s="42" t="str">
        <f t="shared" si="6"/>
        <v>Orsan Crédito - 29</v>
      </c>
      <c r="AF76" s="42" t="str">
        <f t="shared" si="6"/>
        <v>Assurant Chile - 30</v>
      </c>
      <c r="AG76" s="42" t="str">
        <f t="shared" si="6"/>
        <v>Suaval - 31</v>
      </c>
      <c r="AH76" s="42" t="str">
        <f t="shared" si="6"/>
        <v>SegChile - 32</v>
      </c>
      <c r="AI76" s="42" t="str">
        <f t="shared" si="6"/>
        <v>Huelen - 33</v>
      </c>
      <c r="AJ76" s="42" t="str">
        <f t="shared" si="6"/>
        <v>M. de Carabineros - 34</v>
      </c>
      <c r="AK76" s="42" t="str">
        <f t="shared" si="6"/>
        <v/>
      </c>
      <c r="AL76" s="42" t="str">
        <f t="shared" si="6"/>
        <v/>
      </c>
      <c r="AM76" s="42" t="str">
        <f t="shared" si="6"/>
        <v/>
      </c>
      <c r="AN76" s="42" t="str">
        <f t="shared" si="6"/>
        <v/>
      </c>
      <c r="AO76" s="42" t="str">
        <f t="shared" si="6"/>
        <v/>
      </c>
      <c r="AP76" s="42" t="str">
        <f t="shared" si="6"/>
        <v/>
      </c>
      <c r="AQ76" s="29"/>
    </row>
    <row r="77" spans="2:43" hidden="1" x14ac:dyDescent="0.2">
      <c r="B77" s="29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29"/>
    </row>
    <row r="78" spans="2:43" hidden="1" x14ac:dyDescent="0.2">
      <c r="B78" s="39" t="s">
        <v>95</v>
      </c>
      <c r="C78" s="42" t="str">
        <f t="shared" ref="C78:AP78" si="7">IF($C$102=C74,C75,"")</f>
        <v/>
      </c>
      <c r="D78" s="42" t="str">
        <f t="shared" si="7"/>
        <v/>
      </c>
      <c r="E78" s="42" t="str">
        <f t="shared" si="7"/>
        <v/>
      </c>
      <c r="F78" s="42" t="str">
        <f t="shared" si="7"/>
        <v/>
      </c>
      <c r="G78" s="42" t="str">
        <f t="shared" si="7"/>
        <v/>
      </c>
      <c r="H78" s="42" t="str">
        <f t="shared" si="7"/>
        <v/>
      </c>
      <c r="I78" s="42" t="str">
        <f t="shared" si="7"/>
        <v/>
      </c>
      <c r="J78" s="42" t="str">
        <f t="shared" si="7"/>
        <v/>
      </c>
      <c r="K78" s="42" t="str">
        <f t="shared" si="7"/>
        <v/>
      </c>
      <c r="L78" s="42" t="str">
        <f t="shared" si="7"/>
        <v/>
      </c>
      <c r="M78" s="42" t="str">
        <f t="shared" si="7"/>
        <v/>
      </c>
      <c r="N78" s="42" t="str">
        <f t="shared" si="7"/>
        <v/>
      </c>
      <c r="O78" s="42" t="str">
        <f t="shared" si="7"/>
        <v/>
      </c>
      <c r="P78" s="42" t="str">
        <f t="shared" si="7"/>
        <v/>
      </c>
      <c r="Q78" s="42" t="str">
        <f t="shared" si="7"/>
        <v/>
      </c>
      <c r="R78" s="42" t="str">
        <f t="shared" si="7"/>
        <v/>
      </c>
      <c r="S78" s="42" t="str">
        <f t="shared" si="7"/>
        <v/>
      </c>
      <c r="T78" s="42" t="str">
        <f t="shared" si="7"/>
        <v/>
      </c>
      <c r="U78" s="42" t="str">
        <f t="shared" si="7"/>
        <v/>
      </c>
      <c r="V78" s="42" t="str">
        <f t="shared" si="7"/>
        <v/>
      </c>
      <c r="W78" s="42" t="str">
        <f t="shared" si="7"/>
        <v/>
      </c>
      <c r="X78" s="42" t="str">
        <f t="shared" si="7"/>
        <v/>
      </c>
      <c r="Y78" s="42" t="str">
        <f t="shared" si="7"/>
        <v/>
      </c>
      <c r="Z78" s="42" t="str">
        <f t="shared" si="7"/>
        <v/>
      </c>
      <c r="AA78" s="42" t="str">
        <f t="shared" si="7"/>
        <v/>
      </c>
      <c r="AB78" s="42" t="str">
        <f t="shared" si="7"/>
        <v/>
      </c>
      <c r="AC78" s="42" t="str">
        <f t="shared" si="7"/>
        <v/>
      </c>
      <c r="AD78" s="42" t="str">
        <f t="shared" si="7"/>
        <v/>
      </c>
      <c r="AE78" s="42" t="str">
        <f t="shared" si="7"/>
        <v/>
      </c>
      <c r="AF78" s="42" t="str">
        <f t="shared" si="7"/>
        <v/>
      </c>
      <c r="AG78" s="42" t="str">
        <f t="shared" si="7"/>
        <v/>
      </c>
      <c r="AH78" s="42" t="str">
        <f t="shared" si="7"/>
        <v/>
      </c>
      <c r="AI78" s="42" t="str">
        <f t="shared" si="7"/>
        <v/>
      </c>
      <c r="AJ78" s="42" t="str">
        <f t="shared" si="7"/>
        <v/>
      </c>
      <c r="AK78" s="42" t="str">
        <f t="shared" si="7"/>
        <v/>
      </c>
      <c r="AL78" s="42" t="str">
        <f t="shared" si="7"/>
        <v/>
      </c>
      <c r="AM78" s="42" t="str">
        <f t="shared" si="7"/>
        <v/>
      </c>
      <c r="AN78" s="42" t="str">
        <f t="shared" si="7"/>
        <v/>
      </c>
      <c r="AO78" s="42" t="str">
        <f t="shared" si="7"/>
        <v/>
      </c>
      <c r="AP78" s="42" t="str">
        <f t="shared" si="7"/>
        <v/>
      </c>
      <c r="AQ78" s="29"/>
    </row>
    <row r="79" spans="2:43" hidden="1" x14ac:dyDescent="0.2">
      <c r="B79" s="29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29"/>
    </row>
    <row r="80" spans="2:43" hidden="1" x14ac:dyDescent="0.2">
      <c r="B80" s="39" t="s">
        <v>105</v>
      </c>
      <c r="C80" s="42">
        <f t="shared" ref="C80:AP80" si="8">HLOOKUP(C74,$C$11:$AP$64,2,FALSE)</f>
        <v>24815597.162352353</v>
      </c>
      <c r="D80" s="42">
        <f t="shared" si="8"/>
        <v>22725751.179546569</v>
      </c>
      <c r="E80" s="42">
        <f t="shared" si="8"/>
        <v>20791013.061167005</v>
      </c>
      <c r="F80" s="42">
        <f t="shared" si="8"/>
        <v>16859175.356704611</v>
      </c>
      <c r="G80" s="42">
        <f t="shared" si="8"/>
        <v>16516469.426363943</v>
      </c>
      <c r="H80" s="42">
        <f t="shared" si="8"/>
        <v>15862464.139028816</v>
      </c>
      <c r="I80" s="42">
        <f t="shared" si="8"/>
        <v>15394125.417548768</v>
      </c>
      <c r="J80" s="42">
        <f t="shared" si="8"/>
        <v>12319420.937806284</v>
      </c>
      <c r="K80" s="42">
        <f t="shared" si="8"/>
        <v>8847472.4585359916</v>
      </c>
      <c r="L80" s="42">
        <f t="shared" si="8"/>
        <v>6677102.7635188168</v>
      </c>
      <c r="M80" s="42">
        <f t="shared" si="8"/>
        <v>4724366.9877328519</v>
      </c>
      <c r="N80" s="42">
        <f t="shared" si="8"/>
        <v>4054993.558377902</v>
      </c>
      <c r="O80" s="42">
        <f t="shared" si="8"/>
        <v>3643627.0465800553</v>
      </c>
      <c r="P80" s="42">
        <f t="shared" si="8"/>
        <v>3630304.8127268902</v>
      </c>
      <c r="Q80" s="42">
        <f t="shared" si="8"/>
        <v>3485286.9745196174</v>
      </c>
      <c r="R80" s="42">
        <f t="shared" si="8"/>
        <v>3094407.2023696736</v>
      </c>
      <c r="S80" s="42">
        <f t="shared" si="8"/>
        <v>3039719.2765924009</v>
      </c>
      <c r="T80" s="42">
        <f t="shared" si="8"/>
        <v>2436559.7689657039</v>
      </c>
      <c r="U80" s="42">
        <f t="shared" si="8"/>
        <v>1915645.7084032297</v>
      </c>
      <c r="V80" s="42">
        <f t="shared" si="8"/>
        <v>1858508.9456389693</v>
      </c>
      <c r="W80" s="42">
        <f t="shared" si="8"/>
        <v>1727777.6284692823</v>
      </c>
      <c r="X80" s="42">
        <f t="shared" si="8"/>
        <v>1335176.3596041065</v>
      </c>
      <c r="Y80" s="42">
        <f t="shared" si="8"/>
        <v>1100693.5927717756</v>
      </c>
      <c r="Z80" s="42">
        <f t="shared" si="8"/>
        <v>815220.02043220622</v>
      </c>
      <c r="AA80" s="42">
        <f t="shared" si="8"/>
        <v>806227.36629679368</v>
      </c>
      <c r="AB80" s="42">
        <f t="shared" si="8"/>
        <v>671451.28197975364</v>
      </c>
      <c r="AC80" s="42">
        <f t="shared" si="8"/>
        <v>506460.33290956181</v>
      </c>
      <c r="AD80" s="42">
        <f t="shared" si="8"/>
        <v>460067.89643191634</v>
      </c>
      <c r="AE80" s="42">
        <f t="shared" si="8"/>
        <v>444922.00483283255</v>
      </c>
      <c r="AF80" s="42">
        <f t="shared" si="8"/>
        <v>404587.99303413503</v>
      </c>
      <c r="AG80" s="42">
        <f t="shared" si="8"/>
        <v>383102.50428902829</v>
      </c>
      <c r="AH80" s="42">
        <f t="shared" si="8"/>
        <v>241386.57999365195</v>
      </c>
      <c r="AI80" s="42">
        <f t="shared" si="8"/>
        <v>118575.20912733796</v>
      </c>
      <c r="AJ80" s="42">
        <f t="shared" si="8"/>
        <v>0</v>
      </c>
      <c r="AK80" s="42">
        <f t="shared" si="8"/>
        <v>0</v>
      </c>
      <c r="AL80" s="42">
        <f t="shared" si="8"/>
        <v>0</v>
      </c>
      <c r="AM80" s="42">
        <f t="shared" si="8"/>
        <v>0</v>
      </c>
      <c r="AN80" s="42">
        <f t="shared" si="8"/>
        <v>0</v>
      </c>
      <c r="AO80" s="42">
        <f t="shared" si="8"/>
        <v>0</v>
      </c>
      <c r="AP80" s="42">
        <f t="shared" si="8"/>
        <v>0</v>
      </c>
      <c r="AQ80" s="29"/>
    </row>
    <row r="81" spans="2:43" hidden="1" x14ac:dyDescent="0.2">
      <c r="B81" s="39" t="s">
        <v>100</v>
      </c>
      <c r="C81" s="42">
        <f t="shared" ref="C81:AP81" si="9">HLOOKUP(C74,$C$11:$AP$64,3,FALSE)</f>
        <v>5605176.3289864156</v>
      </c>
      <c r="D81" s="42">
        <f t="shared" si="9"/>
        <v>8810287.8505257908</v>
      </c>
      <c r="E81" s="42">
        <f t="shared" si="9"/>
        <v>2171994.3377682492</v>
      </c>
      <c r="F81" s="42">
        <f t="shared" si="9"/>
        <v>4871276.1828039484</v>
      </c>
      <c r="G81" s="42">
        <f t="shared" si="9"/>
        <v>7112781.2872834187</v>
      </c>
      <c r="H81" s="42">
        <f t="shared" si="9"/>
        <v>5837148.0028590122</v>
      </c>
      <c r="I81" s="42">
        <f t="shared" si="9"/>
        <v>3522234.4314992093</v>
      </c>
      <c r="J81" s="42">
        <f t="shared" si="9"/>
        <v>10523505.33785432</v>
      </c>
      <c r="K81" s="42">
        <f t="shared" si="9"/>
        <v>3071461.2157196673</v>
      </c>
      <c r="L81" s="42">
        <f t="shared" si="9"/>
        <v>2727904.7939480394</v>
      </c>
      <c r="M81" s="42">
        <f t="shared" si="9"/>
        <v>835337.47670078732</v>
      </c>
      <c r="N81" s="42">
        <f t="shared" si="9"/>
        <v>1408463.7845439853</v>
      </c>
      <c r="O81" s="42">
        <f t="shared" si="9"/>
        <v>2112963.4625479295</v>
      </c>
      <c r="P81" s="42">
        <f t="shared" si="9"/>
        <v>495002.17215511471</v>
      </c>
      <c r="Q81" s="42">
        <f t="shared" si="9"/>
        <v>393988.89666427055</v>
      </c>
      <c r="R81" s="42">
        <f t="shared" si="9"/>
        <v>688583.37724704097</v>
      </c>
      <c r="S81" s="42">
        <f t="shared" si="9"/>
        <v>731250.38909982971</v>
      </c>
      <c r="T81" s="42">
        <f t="shared" si="9"/>
        <v>202396.48073449804</v>
      </c>
      <c r="U81" s="42">
        <f t="shared" si="9"/>
        <v>478480.38953868329</v>
      </c>
      <c r="V81" s="42">
        <f t="shared" si="9"/>
        <v>362669.07344401744</v>
      </c>
      <c r="W81" s="42">
        <f t="shared" si="9"/>
        <v>816514.94466532662</v>
      </c>
      <c r="X81" s="42">
        <f t="shared" si="9"/>
        <v>414445.01862065942</v>
      </c>
      <c r="Y81" s="42">
        <f t="shared" si="9"/>
        <v>454828.5970599532</v>
      </c>
      <c r="Z81" s="42">
        <f t="shared" si="9"/>
        <v>163097.89122350677</v>
      </c>
      <c r="AA81" s="42">
        <f t="shared" si="9"/>
        <v>362247.22969426197</v>
      </c>
      <c r="AB81" s="42">
        <f t="shared" si="9"/>
        <v>123966.13411161238</v>
      </c>
      <c r="AC81" s="42">
        <f t="shared" si="9"/>
        <v>147025.81445610904</v>
      </c>
      <c r="AD81" s="42">
        <f t="shared" si="9"/>
        <v>330620.27700846107</v>
      </c>
      <c r="AE81" s="42">
        <f t="shared" si="9"/>
        <v>132699.18424263908</v>
      </c>
      <c r="AF81" s="42">
        <f t="shared" si="9"/>
        <v>242995.94791862636</v>
      </c>
      <c r="AG81" s="42">
        <f t="shared" si="9"/>
        <v>158710.44406879184</v>
      </c>
      <c r="AH81" s="42">
        <f t="shared" si="9"/>
        <v>203059.18365750098</v>
      </c>
      <c r="AI81" s="42">
        <f t="shared" si="9"/>
        <v>112475.31448621643</v>
      </c>
      <c r="AJ81" s="42">
        <f t="shared" si="9"/>
        <v>0</v>
      </c>
      <c r="AK81" s="42">
        <f t="shared" si="9"/>
        <v>0</v>
      </c>
      <c r="AL81" s="42">
        <f t="shared" si="9"/>
        <v>0</v>
      </c>
      <c r="AM81" s="42">
        <f t="shared" si="9"/>
        <v>0</v>
      </c>
      <c r="AN81" s="42">
        <f t="shared" si="9"/>
        <v>0</v>
      </c>
      <c r="AO81" s="42">
        <f t="shared" si="9"/>
        <v>0</v>
      </c>
      <c r="AP81" s="42">
        <f t="shared" si="9"/>
        <v>0</v>
      </c>
      <c r="AQ81" s="29"/>
    </row>
    <row r="82" spans="2:43" hidden="1" x14ac:dyDescent="0.2">
      <c r="B82" s="39" t="s">
        <v>101</v>
      </c>
      <c r="C82" s="42">
        <f t="shared" ref="C82:AP82" si="10">HLOOKUP(C74,$C$11:$AP$64,14,FALSE)</f>
        <v>232993.08006152118</v>
      </c>
      <c r="D82" s="42">
        <f t="shared" si="10"/>
        <v>71846.148141319019</v>
      </c>
      <c r="E82" s="42">
        <f t="shared" si="10"/>
        <v>26963.231894653371</v>
      </c>
      <c r="F82" s="42">
        <f t="shared" si="10"/>
        <v>81515.215121601563</v>
      </c>
      <c r="G82" s="42">
        <f t="shared" si="10"/>
        <v>308146.10898469354</v>
      </c>
      <c r="H82" s="42">
        <f t="shared" si="10"/>
        <v>252116.17576868267</v>
      </c>
      <c r="I82" s="42">
        <f t="shared" si="10"/>
        <v>51256.090794382813</v>
      </c>
      <c r="J82" s="42">
        <f t="shared" si="10"/>
        <v>250730.35101142144</v>
      </c>
      <c r="K82" s="42">
        <f t="shared" si="10"/>
        <v>11035.398473946216</v>
      </c>
      <c r="L82" s="42">
        <f t="shared" si="10"/>
        <v>79299.412786696412</v>
      </c>
      <c r="M82" s="42">
        <f t="shared" si="10"/>
        <v>31683.051100586945</v>
      </c>
      <c r="N82" s="42">
        <f t="shared" si="10"/>
        <v>127229.80992877306</v>
      </c>
      <c r="O82" s="42">
        <f t="shared" si="10"/>
        <v>172498.81526543669</v>
      </c>
      <c r="P82" s="42">
        <f t="shared" si="10"/>
        <v>31550.442476671873</v>
      </c>
      <c r="Q82" s="42">
        <f t="shared" si="10"/>
        <v>1965.4856969454092</v>
      </c>
      <c r="R82" s="42">
        <f t="shared" si="10"/>
        <v>76135.482604558565</v>
      </c>
      <c r="S82" s="42">
        <f t="shared" si="10"/>
        <v>1256.0737845541912</v>
      </c>
      <c r="T82" s="42">
        <f t="shared" si="10"/>
        <v>9782.9647927165279</v>
      </c>
      <c r="U82" s="42">
        <f t="shared" si="10"/>
        <v>139109.44021674604</v>
      </c>
      <c r="V82" s="42">
        <f t="shared" si="10"/>
        <v>10742.149028551679</v>
      </c>
      <c r="W82" s="42">
        <f t="shared" si="10"/>
        <v>16.601592732312586</v>
      </c>
      <c r="X82" s="42">
        <f t="shared" si="10"/>
        <v>466.8517562818148</v>
      </c>
      <c r="Y82" s="42">
        <f t="shared" si="10"/>
        <v>3854.325106132826</v>
      </c>
      <c r="Z82" s="42">
        <f t="shared" si="10"/>
        <v>762.17640076789178</v>
      </c>
      <c r="AA82" s="42">
        <f t="shared" si="10"/>
        <v>25.786900186665861</v>
      </c>
      <c r="AB82" s="42">
        <f t="shared" si="10"/>
        <v>1453.591914480025</v>
      </c>
      <c r="AC82" s="42">
        <f t="shared" si="10"/>
        <v>14573.54488570586</v>
      </c>
      <c r="AD82" s="42">
        <f t="shared" si="10"/>
        <v>0</v>
      </c>
      <c r="AE82" s="42">
        <f t="shared" si="10"/>
        <v>32213.58765521894</v>
      </c>
      <c r="AF82" s="42">
        <f t="shared" si="10"/>
        <v>3.4019657238345463E-2</v>
      </c>
      <c r="AG82" s="42">
        <f t="shared" si="10"/>
        <v>2201.2079019499047</v>
      </c>
      <c r="AH82" s="42">
        <f t="shared" si="10"/>
        <v>319.75075838320902</v>
      </c>
      <c r="AI82" s="42">
        <f t="shared" si="10"/>
        <v>611.5373585164981</v>
      </c>
      <c r="AJ82" s="42">
        <f t="shared" si="10"/>
        <v>0</v>
      </c>
      <c r="AK82" s="42">
        <f t="shared" si="10"/>
        <v>0</v>
      </c>
      <c r="AL82" s="42">
        <f t="shared" si="10"/>
        <v>0</v>
      </c>
      <c r="AM82" s="42">
        <f t="shared" si="10"/>
        <v>0</v>
      </c>
      <c r="AN82" s="42">
        <f t="shared" si="10"/>
        <v>0</v>
      </c>
      <c r="AO82" s="42">
        <f t="shared" si="10"/>
        <v>0</v>
      </c>
      <c r="AP82" s="42">
        <f t="shared" si="10"/>
        <v>0</v>
      </c>
      <c r="AQ82" s="29"/>
    </row>
    <row r="83" spans="2:43" hidden="1" x14ac:dyDescent="0.2">
      <c r="B83" s="39" t="s">
        <v>102</v>
      </c>
      <c r="C83" s="42">
        <f t="shared" ref="C83:AP83" si="11">HLOOKUP(C74,$C$11:$AP$64,20,FALSE)</f>
        <v>0</v>
      </c>
      <c r="D83" s="42">
        <f t="shared" si="11"/>
        <v>0</v>
      </c>
      <c r="E83" s="42">
        <f t="shared" si="11"/>
        <v>0</v>
      </c>
      <c r="F83" s="42">
        <f t="shared" si="11"/>
        <v>0</v>
      </c>
      <c r="G83" s="42">
        <f t="shared" si="11"/>
        <v>0</v>
      </c>
      <c r="H83" s="42">
        <f t="shared" si="11"/>
        <v>0</v>
      </c>
      <c r="I83" s="42">
        <f t="shared" si="11"/>
        <v>0</v>
      </c>
      <c r="J83" s="42">
        <f t="shared" si="11"/>
        <v>0</v>
      </c>
      <c r="K83" s="42">
        <f t="shared" si="11"/>
        <v>0</v>
      </c>
      <c r="L83" s="42">
        <f t="shared" si="11"/>
        <v>0</v>
      </c>
      <c r="M83" s="42">
        <f t="shared" si="11"/>
        <v>0</v>
      </c>
      <c r="N83" s="42">
        <f t="shared" si="11"/>
        <v>0</v>
      </c>
      <c r="O83" s="42">
        <f t="shared" si="11"/>
        <v>0</v>
      </c>
      <c r="P83" s="42">
        <f t="shared" si="11"/>
        <v>0</v>
      </c>
      <c r="Q83" s="42">
        <f t="shared" si="11"/>
        <v>0</v>
      </c>
      <c r="R83" s="42">
        <f t="shared" si="11"/>
        <v>0</v>
      </c>
      <c r="S83" s="42">
        <f t="shared" si="11"/>
        <v>0</v>
      </c>
      <c r="T83" s="42">
        <f t="shared" si="11"/>
        <v>0</v>
      </c>
      <c r="U83" s="42">
        <f t="shared" si="11"/>
        <v>0</v>
      </c>
      <c r="V83" s="42">
        <f t="shared" si="11"/>
        <v>0</v>
      </c>
      <c r="W83" s="42">
        <f t="shared" si="11"/>
        <v>0</v>
      </c>
      <c r="X83" s="42">
        <f t="shared" si="11"/>
        <v>0</v>
      </c>
      <c r="Y83" s="42">
        <f t="shared" si="11"/>
        <v>0</v>
      </c>
      <c r="Z83" s="42">
        <f t="shared" si="11"/>
        <v>0</v>
      </c>
      <c r="AA83" s="42">
        <f t="shared" si="11"/>
        <v>0</v>
      </c>
      <c r="AB83" s="42">
        <f t="shared" si="11"/>
        <v>0</v>
      </c>
      <c r="AC83" s="42">
        <f t="shared" si="11"/>
        <v>0</v>
      </c>
      <c r="AD83" s="42">
        <f t="shared" si="11"/>
        <v>0</v>
      </c>
      <c r="AE83" s="42">
        <f t="shared" si="11"/>
        <v>0</v>
      </c>
      <c r="AF83" s="42">
        <f t="shared" si="11"/>
        <v>0</v>
      </c>
      <c r="AG83" s="42">
        <f t="shared" si="11"/>
        <v>0</v>
      </c>
      <c r="AH83" s="42">
        <f t="shared" si="11"/>
        <v>0</v>
      </c>
      <c r="AI83" s="42">
        <f t="shared" si="11"/>
        <v>0</v>
      </c>
      <c r="AJ83" s="42">
        <f t="shared" si="11"/>
        <v>0</v>
      </c>
      <c r="AK83" s="42">
        <f t="shared" si="11"/>
        <v>0</v>
      </c>
      <c r="AL83" s="42">
        <f t="shared" si="11"/>
        <v>0</v>
      </c>
      <c r="AM83" s="42">
        <f t="shared" si="11"/>
        <v>0</v>
      </c>
      <c r="AN83" s="42">
        <f t="shared" si="11"/>
        <v>0</v>
      </c>
      <c r="AO83" s="42">
        <f t="shared" si="11"/>
        <v>0</v>
      </c>
      <c r="AP83" s="42">
        <f t="shared" si="11"/>
        <v>0</v>
      </c>
      <c r="AQ83" s="29"/>
    </row>
    <row r="84" spans="2:43" hidden="1" x14ac:dyDescent="0.2">
      <c r="B84" s="39" t="s">
        <v>103</v>
      </c>
      <c r="C84" s="42">
        <f t="shared" ref="C84:AP84" si="12">HLOOKUP(C74,$C$11:$AP$64,21,FALSE)</f>
        <v>17988004.80493639</v>
      </c>
      <c r="D84" s="42">
        <f t="shared" si="12"/>
        <v>13008582.955403293</v>
      </c>
      <c r="E84" s="42">
        <f t="shared" si="12"/>
        <v>18311422.848350234</v>
      </c>
      <c r="F84" s="42">
        <f t="shared" si="12"/>
        <v>8809751.3945508003</v>
      </c>
      <c r="G84" s="42">
        <f t="shared" si="12"/>
        <v>7825121.6798090274</v>
      </c>
      <c r="H84" s="42">
        <f t="shared" si="12"/>
        <v>8717913.7309119962</v>
      </c>
      <c r="I84" s="42">
        <f t="shared" si="12"/>
        <v>11179395.722436339</v>
      </c>
      <c r="J84" s="42">
        <f t="shared" si="12"/>
        <v>676153.64910152392</v>
      </c>
      <c r="K84" s="42">
        <f t="shared" si="12"/>
        <v>5305819.164429591</v>
      </c>
      <c r="L84" s="42">
        <f t="shared" si="12"/>
        <v>3527157.6542357709</v>
      </c>
      <c r="M84" s="42">
        <f t="shared" si="12"/>
        <v>3397233.4194144062</v>
      </c>
      <c r="N84" s="42">
        <f t="shared" si="12"/>
        <v>2242728.1451768461</v>
      </c>
      <c r="O84" s="42">
        <f t="shared" si="12"/>
        <v>1095579.281620506</v>
      </c>
      <c r="P84" s="42">
        <f t="shared" si="12"/>
        <v>3006067.405868459</v>
      </c>
      <c r="Q84" s="42">
        <f t="shared" si="12"/>
        <v>2944408.3420281908</v>
      </c>
      <c r="R84" s="42">
        <f t="shared" si="12"/>
        <v>2238274.9720443469</v>
      </c>
      <c r="S84" s="42">
        <f t="shared" si="12"/>
        <v>2262080.0230789357</v>
      </c>
      <c r="T84" s="42">
        <f t="shared" si="12"/>
        <v>2034819.017124475</v>
      </c>
      <c r="U84" s="42">
        <f t="shared" si="12"/>
        <v>1232404.4719519834</v>
      </c>
      <c r="V84" s="42">
        <f t="shared" si="12"/>
        <v>1435886.8601455295</v>
      </c>
      <c r="W84" s="42">
        <f t="shared" si="12"/>
        <v>875771.30217382219</v>
      </c>
      <c r="X84" s="42">
        <f t="shared" si="12"/>
        <v>891770.6449140443</v>
      </c>
      <c r="Y84" s="42">
        <f t="shared" si="12"/>
        <v>582487.97320067487</v>
      </c>
      <c r="Z84" s="42">
        <f t="shared" si="12"/>
        <v>562268.35590140696</v>
      </c>
      <c r="AA84" s="42">
        <f t="shared" si="12"/>
        <v>386555.73763632105</v>
      </c>
      <c r="AB84" s="42">
        <f t="shared" si="12"/>
        <v>505017.35512814019</v>
      </c>
      <c r="AC84" s="42">
        <f t="shared" si="12"/>
        <v>300998.57899891719</v>
      </c>
      <c r="AD84" s="42">
        <f t="shared" si="12"/>
        <v>44735.338973565711</v>
      </c>
      <c r="AE84" s="42">
        <f t="shared" si="12"/>
        <v>222250.9310329695</v>
      </c>
      <c r="AF84" s="42">
        <f t="shared" si="12"/>
        <v>64388.460940500641</v>
      </c>
      <c r="AG84" s="42">
        <f t="shared" si="12"/>
        <v>169929.68477045407</v>
      </c>
      <c r="AH84" s="42">
        <f t="shared" si="12"/>
        <v>32853.803584787362</v>
      </c>
      <c r="AI84" s="42">
        <f t="shared" si="12"/>
        <v>4718.1862623861325</v>
      </c>
      <c r="AJ84" s="42">
        <f t="shared" si="12"/>
        <v>0</v>
      </c>
      <c r="AK84" s="42">
        <f t="shared" si="12"/>
        <v>0</v>
      </c>
      <c r="AL84" s="42">
        <f t="shared" si="12"/>
        <v>0</v>
      </c>
      <c r="AM84" s="42">
        <f t="shared" si="12"/>
        <v>0</v>
      </c>
      <c r="AN84" s="42">
        <f t="shared" si="12"/>
        <v>0</v>
      </c>
      <c r="AO84" s="42">
        <f t="shared" si="12"/>
        <v>0</v>
      </c>
      <c r="AP84" s="42">
        <f t="shared" si="12"/>
        <v>0</v>
      </c>
      <c r="AQ84" s="29"/>
    </row>
    <row r="85" spans="2:43" hidden="1" x14ac:dyDescent="0.2">
      <c r="B85" s="39" t="s">
        <v>104</v>
      </c>
      <c r="C85" s="42">
        <f t="shared" ref="C85:AP85" si="13">HLOOKUP(C74,$C$11:$AP$64,43,FALSE)</f>
        <v>200841.44220213324</v>
      </c>
      <c r="D85" s="42">
        <f t="shared" si="13"/>
        <v>0</v>
      </c>
      <c r="E85" s="42">
        <f t="shared" si="13"/>
        <v>502.77651432550761</v>
      </c>
      <c r="F85" s="42">
        <f t="shared" si="13"/>
        <v>2637562.1581662316</v>
      </c>
      <c r="G85" s="42">
        <f t="shared" si="13"/>
        <v>11871.295471949603</v>
      </c>
      <c r="H85" s="42">
        <f t="shared" si="13"/>
        <v>9845.9691979219442</v>
      </c>
      <c r="I85" s="42">
        <f t="shared" si="13"/>
        <v>5403.6143164243167</v>
      </c>
      <c r="J85" s="42">
        <f t="shared" si="13"/>
        <v>423491.04959827889</v>
      </c>
      <c r="K85" s="42">
        <f t="shared" si="13"/>
        <v>1549.2551906342524</v>
      </c>
      <c r="L85" s="42">
        <f t="shared" si="13"/>
        <v>99645.038896375117</v>
      </c>
      <c r="M85" s="42">
        <f t="shared" si="13"/>
        <v>42528.721946114907</v>
      </c>
      <c r="N85" s="42">
        <f t="shared" si="13"/>
        <v>9658.6229455103748</v>
      </c>
      <c r="O85" s="42">
        <f t="shared" si="13"/>
        <v>0</v>
      </c>
      <c r="P85" s="42">
        <f t="shared" si="13"/>
        <v>0</v>
      </c>
      <c r="Q85" s="42">
        <f t="shared" si="13"/>
        <v>3286.6390857965553</v>
      </c>
      <c r="R85" s="42">
        <f t="shared" si="13"/>
        <v>7703.6833423088538</v>
      </c>
      <c r="S85" s="42">
        <f t="shared" si="13"/>
        <v>1356.4657930645487</v>
      </c>
      <c r="T85" s="42">
        <f t="shared" si="13"/>
        <v>57926.018812190065</v>
      </c>
      <c r="U85" s="42">
        <f t="shared" si="13"/>
        <v>0</v>
      </c>
      <c r="V85" s="42">
        <f t="shared" si="13"/>
        <v>0</v>
      </c>
      <c r="W85" s="42">
        <f t="shared" si="13"/>
        <v>0</v>
      </c>
      <c r="X85" s="42">
        <f t="shared" si="13"/>
        <v>424.25914541940625</v>
      </c>
      <c r="Y85" s="42">
        <f t="shared" si="13"/>
        <v>0</v>
      </c>
      <c r="Z85" s="42">
        <f t="shared" si="13"/>
        <v>7510.3836498805749</v>
      </c>
      <c r="AA85" s="42">
        <f t="shared" si="13"/>
        <v>0</v>
      </c>
      <c r="AB85" s="42">
        <f t="shared" si="13"/>
        <v>1085.5332428183654</v>
      </c>
      <c r="AC85" s="42">
        <f t="shared" si="13"/>
        <v>582.72270883561941</v>
      </c>
      <c r="AD85" s="42">
        <f t="shared" si="13"/>
        <v>0</v>
      </c>
      <c r="AE85" s="42">
        <f t="shared" si="13"/>
        <v>11839.861308661371</v>
      </c>
      <c r="AF85" s="42">
        <f t="shared" si="13"/>
        <v>0</v>
      </c>
      <c r="AG85" s="42">
        <f t="shared" si="13"/>
        <v>4967.210153370821</v>
      </c>
      <c r="AH85" s="42">
        <f t="shared" si="13"/>
        <v>4.9328502995600925</v>
      </c>
      <c r="AI85" s="42">
        <f t="shared" si="13"/>
        <v>0</v>
      </c>
      <c r="AJ85" s="42">
        <f t="shared" si="13"/>
        <v>0</v>
      </c>
      <c r="AK85" s="42">
        <f t="shared" si="13"/>
        <v>0</v>
      </c>
      <c r="AL85" s="42">
        <f t="shared" si="13"/>
        <v>0</v>
      </c>
      <c r="AM85" s="42">
        <f t="shared" si="13"/>
        <v>0</v>
      </c>
      <c r="AN85" s="42">
        <f t="shared" si="13"/>
        <v>0</v>
      </c>
      <c r="AO85" s="42">
        <f t="shared" si="13"/>
        <v>0</v>
      </c>
      <c r="AP85" s="42">
        <f t="shared" si="13"/>
        <v>0</v>
      </c>
      <c r="AQ85" s="29"/>
    </row>
    <row r="86" spans="2:43" hidden="1" x14ac:dyDescent="0.2">
      <c r="B86" s="29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29"/>
    </row>
    <row r="87" spans="2:43" hidden="1" x14ac:dyDescent="0.2">
      <c r="B87" s="39" t="s">
        <v>108</v>
      </c>
      <c r="C87" s="43">
        <f>IFERROR(C81/C$80,"")</f>
        <v>0.22587311892256243</v>
      </c>
      <c r="D87" s="43">
        <f t="shared" ref="D87:AP87" si="14">IFERROR(D81/D$80,"")</f>
        <v>0.38767861977012003</v>
      </c>
      <c r="E87" s="43">
        <f t="shared" si="14"/>
        <v>0.10446794157544215</v>
      </c>
      <c r="F87" s="43">
        <f t="shared" si="14"/>
        <v>0.28893917286806814</v>
      </c>
      <c r="G87" s="43">
        <f t="shared" si="14"/>
        <v>0.43064780393864588</v>
      </c>
      <c r="H87" s="43">
        <f t="shared" si="14"/>
        <v>0.36798494557330447</v>
      </c>
      <c r="I87" s="43">
        <f t="shared" si="14"/>
        <v>0.22880380248714774</v>
      </c>
      <c r="J87" s="43">
        <f t="shared" si="14"/>
        <v>0.85422077798798213</v>
      </c>
      <c r="K87" s="43">
        <f t="shared" si="14"/>
        <v>0.34715691177499386</v>
      </c>
      <c r="L87" s="43">
        <f t="shared" si="14"/>
        <v>0.40854617497461432</v>
      </c>
      <c r="M87" s="43">
        <f t="shared" si="14"/>
        <v>0.17681468837408257</v>
      </c>
      <c r="N87" s="43">
        <f t="shared" si="14"/>
        <v>0.34734057262162599</v>
      </c>
      <c r="O87" s="43">
        <f t="shared" si="14"/>
        <v>0.579906624782352</v>
      </c>
      <c r="P87" s="43">
        <f t="shared" si="14"/>
        <v>0.13635278514899568</v>
      </c>
      <c r="Q87" s="43">
        <f t="shared" si="14"/>
        <v>0.11304345941802244</v>
      </c>
      <c r="R87" s="43">
        <f t="shared" si="14"/>
        <v>0.22252513396418191</v>
      </c>
      <c r="S87" s="43">
        <f t="shared" si="14"/>
        <v>0.24056510570922823</v>
      </c>
      <c r="T87" s="43">
        <f t="shared" si="14"/>
        <v>8.3066495356448153E-2</v>
      </c>
      <c r="U87" s="43">
        <f t="shared" si="14"/>
        <v>0.24977499098072606</v>
      </c>
      <c r="V87" s="43">
        <f t="shared" si="14"/>
        <v>0.19513980510829831</v>
      </c>
      <c r="W87" s="43">
        <f t="shared" si="14"/>
        <v>0.47258103775120341</v>
      </c>
      <c r="X87" s="43">
        <f t="shared" si="14"/>
        <v>0.31040470095167549</v>
      </c>
      <c r="Y87" s="43">
        <f t="shared" si="14"/>
        <v>0.41321999150971717</v>
      </c>
      <c r="Z87" s="43">
        <f t="shared" si="14"/>
        <v>0.20006610134161934</v>
      </c>
      <c r="AA87" s="43">
        <f t="shared" si="14"/>
        <v>0.44931150297980477</v>
      </c>
      <c r="AB87" s="43">
        <f t="shared" si="14"/>
        <v>0.18462416773723631</v>
      </c>
      <c r="AC87" s="43">
        <f t="shared" si="14"/>
        <v>0.29030074993526356</v>
      </c>
      <c r="AD87" s="43">
        <f t="shared" si="14"/>
        <v>0.71863366162387354</v>
      </c>
      <c r="AE87" s="43">
        <f t="shared" si="14"/>
        <v>0.29825268878867256</v>
      </c>
      <c r="AF87" s="43">
        <f t="shared" si="14"/>
        <v>0.60060098693567709</v>
      </c>
      <c r="AG87" s="43">
        <f t="shared" si="14"/>
        <v>0.41427670738757205</v>
      </c>
      <c r="AH87" s="43">
        <f t="shared" si="14"/>
        <v>0.84121985432181479</v>
      </c>
      <c r="AI87" s="43">
        <f t="shared" si="14"/>
        <v>0.94855674566366688</v>
      </c>
      <c r="AJ87" s="43" t="str">
        <f t="shared" si="14"/>
        <v/>
      </c>
      <c r="AK87" s="43" t="str">
        <f t="shared" si="14"/>
        <v/>
      </c>
      <c r="AL87" s="43" t="str">
        <f t="shared" si="14"/>
        <v/>
      </c>
      <c r="AM87" s="43" t="str">
        <f t="shared" si="14"/>
        <v/>
      </c>
      <c r="AN87" s="43" t="str">
        <f t="shared" si="14"/>
        <v/>
      </c>
      <c r="AO87" s="43" t="str">
        <f t="shared" si="14"/>
        <v/>
      </c>
      <c r="AP87" s="43" t="str">
        <f t="shared" si="14"/>
        <v/>
      </c>
      <c r="AQ87" s="29"/>
    </row>
    <row r="88" spans="2:43" hidden="1" x14ac:dyDescent="0.2">
      <c r="B88" s="39" t="s">
        <v>109</v>
      </c>
      <c r="C88" s="43">
        <f>IFERROR(C82/C$80,"")</f>
        <v>9.3889773652110244E-3</v>
      </c>
      <c r="D88" s="43">
        <f t="shared" ref="D88:AP88" si="15">IFERROR(D82/D$80,"")</f>
        <v>3.1614421707644746E-3</v>
      </c>
      <c r="E88" s="43">
        <f t="shared" si="15"/>
        <v>1.296869556828604E-3</v>
      </c>
      <c r="F88" s="43">
        <f t="shared" si="15"/>
        <v>4.8350653811299457E-3</v>
      </c>
      <c r="G88" s="43">
        <f t="shared" si="15"/>
        <v>1.8656899427478377E-2</v>
      </c>
      <c r="H88" s="43">
        <f t="shared" si="15"/>
        <v>1.5893884680146457E-2</v>
      </c>
      <c r="I88" s="43">
        <f t="shared" si="15"/>
        <v>3.329587709864482E-3</v>
      </c>
      <c r="J88" s="43">
        <f t="shared" si="15"/>
        <v>2.0352446131779708E-2</v>
      </c>
      <c r="K88" s="43">
        <f t="shared" si="15"/>
        <v>1.2472939051988035E-3</v>
      </c>
      <c r="L88" s="43">
        <f t="shared" si="15"/>
        <v>1.1876320553273291E-2</v>
      </c>
      <c r="M88" s="43">
        <f t="shared" si="15"/>
        <v>6.7063060898643551E-3</v>
      </c>
      <c r="N88" s="43">
        <f t="shared" si="15"/>
        <v>3.1376081884497031E-2</v>
      </c>
      <c r="O88" s="43">
        <f t="shared" si="15"/>
        <v>4.7342610278224222E-2</v>
      </c>
      <c r="P88" s="43">
        <f t="shared" si="15"/>
        <v>8.6908521747442128E-3</v>
      </c>
      <c r="Q88" s="43">
        <f t="shared" si="15"/>
        <v>5.6393798023369806E-4</v>
      </c>
      <c r="R88" s="43">
        <f t="shared" si="15"/>
        <v>2.4604222271152481E-2</v>
      </c>
      <c r="S88" s="43">
        <f t="shared" si="15"/>
        <v>4.1322032406962276E-4</v>
      </c>
      <c r="T88" s="43">
        <f t="shared" si="15"/>
        <v>4.0150727748695042E-3</v>
      </c>
      <c r="U88" s="43">
        <f t="shared" si="15"/>
        <v>7.2617519829749483E-2</v>
      </c>
      <c r="V88" s="43">
        <f t="shared" si="15"/>
        <v>5.7799824174956807E-3</v>
      </c>
      <c r="W88" s="43">
        <f t="shared" si="15"/>
        <v>9.6086397107830947E-6</v>
      </c>
      <c r="X88" s="43">
        <f t="shared" si="15"/>
        <v>3.4965549900856628E-4</v>
      </c>
      <c r="Y88" s="43">
        <f t="shared" si="15"/>
        <v>3.5017239415620046E-3</v>
      </c>
      <c r="Z88" s="43">
        <f t="shared" si="15"/>
        <v>9.3493336972245576E-4</v>
      </c>
      <c r="AA88" s="43">
        <f t="shared" si="15"/>
        <v>3.1984650068518042E-5</v>
      </c>
      <c r="AB88" s="43">
        <f t="shared" si="15"/>
        <v>2.1648509035445632E-3</v>
      </c>
      <c r="AC88" s="43">
        <f t="shared" si="15"/>
        <v>2.8775293816165944E-2</v>
      </c>
      <c r="AD88" s="43">
        <f t="shared" si="15"/>
        <v>0</v>
      </c>
      <c r="AE88" s="43">
        <f t="shared" si="15"/>
        <v>7.240277465557661E-2</v>
      </c>
      <c r="AF88" s="43">
        <f t="shared" si="15"/>
        <v>8.408469312996945E-8</v>
      </c>
      <c r="AG88" s="43">
        <f t="shared" si="15"/>
        <v>5.7457413546146462E-3</v>
      </c>
      <c r="AH88" s="43">
        <f t="shared" si="15"/>
        <v>1.3246418189098081E-3</v>
      </c>
      <c r="AI88" s="43">
        <f t="shared" si="15"/>
        <v>5.1573795485341956E-3</v>
      </c>
      <c r="AJ88" s="43" t="str">
        <f t="shared" si="15"/>
        <v/>
      </c>
      <c r="AK88" s="43" t="str">
        <f t="shared" si="15"/>
        <v/>
      </c>
      <c r="AL88" s="43" t="str">
        <f t="shared" si="15"/>
        <v/>
      </c>
      <c r="AM88" s="43" t="str">
        <f t="shared" si="15"/>
        <v/>
      </c>
      <c r="AN88" s="43" t="str">
        <f t="shared" si="15"/>
        <v/>
      </c>
      <c r="AO88" s="43" t="str">
        <f t="shared" si="15"/>
        <v/>
      </c>
      <c r="AP88" s="43" t="str">
        <f t="shared" si="15"/>
        <v/>
      </c>
      <c r="AQ88" s="29"/>
    </row>
    <row r="89" spans="2:43" hidden="1" x14ac:dyDescent="0.2">
      <c r="B89" s="39" t="s">
        <v>321</v>
      </c>
      <c r="C89" s="43">
        <f>IFERROR(C83/C$80,"")</f>
        <v>0</v>
      </c>
      <c r="D89" s="43">
        <f t="shared" ref="D89:AP89" si="16">IFERROR(D83/D$80,"")</f>
        <v>0</v>
      </c>
      <c r="E89" s="43">
        <f t="shared" si="16"/>
        <v>0</v>
      </c>
      <c r="F89" s="43">
        <f t="shared" si="16"/>
        <v>0</v>
      </c>
      <c r="G89" s="43">
        <f t="shared" si="16"/>
        <v>0</v>
      </c>
      <c r="H89" s="43">
        <f t="shared" si="16"/>
        <v>0</v>
      </c>
      <c r="I89" s="43">
        <f t="shared" si="16"/>
        <v>0</v>
      </c>
      <c r="J89" s="43">
        <f t="shared" si="16"/>
        <v>0</v>
      </c>
      <c r="K89" s="43">
        <f t="shared" si="16"/>
        <v>0</v>
      </c>
      <c r="L89" s="43">
        <f t="shared" si="16"/>
        <v>0</v>
      </c>
      <c r="M89" s="43">
        <f t="shared" si="16"/>
        <v>0</v>
      </c>
      <c r="N89" s="43">
        <f t="shared" si="16"/>
        <v>0</v>
      </c>
      <c r="O89" s="43">
        <f t="shared" si="16"/>
        <v>0</v>
      </c>
      <c r="P89" s="43">
        <f t="shared" si="16"/>
        <v>0</v>
      </c>
      <c r="Q89" s="43">
        <f t="shared" si="16"/>
        <v>0</v>
      </c>
      <c r="R89" s="43">
        <f t="shared" si="16"/>
        <v>0</v>
      </c>
      <c r="S89" s="43">
        <f t="shared" si="16"/>
        <v>0</v>
      </c>
      <c r="T89" s="43">
        <f t="shared" si="16"/>
        <v>0</v>
      </c>
      <c r="U89" s="43">
        <f t="shared" si="16"/>
        <v>0</v>
      </c>
      <c r="V89" s="43">
        <f t="shared" si="16"/>
        <v>0</v>
      </c>
      <c r="W89" s="43">
        <f t="shared" si="16"/>
        <v>0</v>
      </c>
      <c r="X89" s="43">
        <f t="shared" si="16"/>
        <v>0</v>
      </c>
      <c r="Y89" s="43">
        <f t="shared" si="16"/>
        <v>0</v>
      </c>
      <c r="Z89" s="43">
        <f t="shared" si="16"/>
        <v>0</v>
      </c>
      <c r="AA89" s="43">
        <f t="shared" si="16"/>
        <v>0</v>
      </c>
      <c r="AB89" s="43">
        <f t="shared" si="16"/>
        <v>0</v>
      </c>
      <c r="AC89" s="43">
        <f t="shared" si="16"/>
        <v>0</v>
      </c>
      <c r="AD89" s="43">
        <f t="shared" si="16"/>
        <v>0</v>
      </c>
      <c r="AE89" s="43">
        <f t="shared" si="16"/>
        <v>0</v>
      </c>
      <c r="AF89" s="43">
        <f t="shared" si="16"/>
        <v>0</v>
      </c>
      <c r="AG89" s="43">
        <f t="shared" si="16"/>
        <v>0</v>
      </c>
      <c r="AH89" s="43">
        <f t="shared" si="16"/>
        <v>0</v>
      </c>
      <c r="AI89" s="43">
        <f t="shared" si="16"/>
        <v>0</v>
      </c>
      <c r="AJ89" s="43" t="str">
        <f t="shared" si="16"/>
        <v/>
      </c>
      <c r="AK89" s="43" t="str">
        <f t="shared" si="16"/>
        <v/>
      </c>
      <c r="AL89" s="43" t="str">
        <f t="shared" si="16"/>
        <v/>
      </c>
      <c r="AM89" s="43" t="str">
        <f t="shared" si="16"/>
        <v/>
      </c>
      <c r="AN89" s="43" t="str">
        <f t="shared" si="16"/>
        <v/>
      </c>
      <c r="AO89" s="43" t="str">
        <f t="shared" si="16"/>
        <v/>
      </c>
      <c r="AP89" s="43" t="str">
        <f t="shared" si="16"/>
        <v/>
      </c>
      <c r="AQ89" s="29"/>
    </row>
    <row r="90" spans="2:43" hidden="1" x14ac:dyDescent="0.2">
      <c r="B90" s="39" t="s">
        <v>322</v>
      </c>
      <c r="C90" s="43">
        <f>IFERROR(C84/C$80,"")</f>
        <v>0.724866892674496</v>
      </c>
      <c r="D90" s="43">
        <f t="shared" ref="D90:AP90" si="17">IFERROR(D84/D$80,"")</f>
        <v>0.57241597219946527</v>
      </c>
      <c r="E90" s="43">
        <f t="shared" si="17"/>
        <v>0.88073740295762237</v>
      </c>
      <c r="F90" s="43">
        <f t="shared" si="17"/>
        <v>0.52254936603689273</v>
      </c>
      <c r="G90" s="43">
        <f t="shared" si="17"/>
        <v>0.47377689976033255</v>
      </c>
      <c r="H90" s="43">
        <f t="shared" si="17"/>
        <v>0.54959391267980851</v>
      </c>
      <c r="I90" s="43">
        <f t="shared" si="17"/>
        <v>0.72621181257184098</v>
      </c>
      <c r="J90" s="43">
        <f t="shared" si="17"/>
        <v>5.4885181090494208E-2</v>
      </c>
      <c r="K90" s="43">
        <f t="shared" si="17"/>
        <v>0.5996988619400071</v>
      </c>
      <c r="L90" s="43">
        <f t="shared" si="17"/>
        <v>0.52824672304084286</v>
      </c>
      <c r="M90" s="43">
        <f t="shared" si="17"/>
        <v>0.71908753664471015</v>
      </c>
      <c r="N90" s="43">
        <f t="shared" si="17"/>
        <v>0.5530781030572075</v>
      </c>
      <c r="O90" s="43">
        <f t="shared" si="17"/>
        <v>0.30068370544368078</v>
      </c>
      <c r="P90" s="43">
        <f t="shared" si="17"/>
        <v>0.82804821108408866</v>
      </c>
      <c r="Q90" s="43">
        <f t="shared" si="17"/>
        <v>0.8448108759922196</v>
      </c>
      <c r="R90" s="43">
        <f t="shared" si="17"/>
        <v>0.7233291631205786</v>
      </c>
      <c r="S90" s="43">
        <f t="shared" si="17"/>
        <v>0.74417399017674501</v>
      </c>
      <c r="T90" s="43">
        <f t="shared" si="17"/>
        <v>0.83511968105269829</v>
      </c>
      <c r="U90" s="43">
        <f t="shared" si="17"/>
        <v>0.643336325994875</v>
      </c>
      <c r="V90" s="43">
        <f t="shared" si="17"/>
        <v>0.7726015328120257</v>
      </c>
      <c r="W90" s="43">
        <f t="shared" si="17"/>
        <v>0.50687732480348657</v>
      </c>
      <c r="X90" s="43">
        <f t="shared" si="17"/>
        <v>0.66790475917238634</v>
      </c>
      <c r="Y90" s="43">
        <f t="shared" si="17"/>
        <v>0.52920083938514528</v>
      </c>
      <c r="Z90" s="43">
        <f t="shared" si="17"/>
        <v>0.68971362553548232</v>
      </c>
      <c r="AA90" s="43">
        <f t="shared" si="17"/>
        <v>0.47946243677124156</v>
      </c>
      <c r="AB90" s="43">
        <f t="shared" si="17"/>
        <v>0.75212806748854799</v>
      </c>
      <c r="AC90" s="43">
        <f t="shared" si="17"/>
        <v>0.59431817151347621</v>
      </c>
      <c r="AD90" s="43">
        <f t="shared" si="17"/>
        <v>9.7236384717371643E-2</v>
      </c>
      <c r="AE90" s="43">
        <f t="shared" si="17"/>
        <v>0.49952784672107708</v>
      </c>
      <c r="AF90" s="43">
        <f t="shared" si="17"/>
        <v>0.15914575333200309</v>
      </c>
      <c r="AG90" s="43">
        <f t="shared" si="17"/>
        <v>0.44356192629388852</v>
      </c>
      <c r="AH90" s="43">
        <f t="shared" si="17"/>
        <v>0.13610451577569624</v>
      </c>
      <c r="AI90" s="43">
        <f t="shared" si="17"/>
        <v>3.9790663639642163E-2</v>
      </c>
      <c r="AJ90" s="43" t="str">
        <f t="shared" si="17"/>
        <v/>
      </c>
      <c r="AK90" s="43" t="str">
        <f t="shared" si="17"/>
        <v/>
      </c>
      <c r="AL90" s="43" t="str">
        <f t="shared" si="17"/>
        <v/>
      </c>
      <c r="AM90" s="43" t="str">
        <f t="shared" si="17"/>
        <v/>
      </c>
      <c r="AN90" s="43" t="str">
        <f t="shared" si="17"/>
        <v/>
      </c>
      <c r="AO90" s="43" t="str">
        <f t="shared" si="17"/>
        <v/>
      </c>
      <c r="AP90" s="43" t="str">
        <f t="shared" si="17"/>
        <v/>
      </c>
      <c r="AQ90" s="29"/>
    </row>
    <row r="91" spans="2:43" hidden="1" x14ac:dyDescent="0.2">
      <c r="B91" s="39" t="s">
        <v>104</v>
      </c>
      <c r="C91" s="43">
        <f>IFERROR(C85/C$80,"")</f>
        <v>8.0933551946446407E-3</v>
      </c>
      <c r="D91" s="43">
        <f t="shared" ref="D91:AP91" si="18">IFERROR(D85/D$80,"")</f>
        <v>0</v>
      </c>
      <c r="E91" s="43">
        <f t="shared" si="18"/>
        <v>2.4182396155797836E-5</v>
      </c>
      <c r="F91" s="43">
        <f t="shared" si="18"/>
        <v>0.15644668866424224</v>
      </c>
      <c r="G91" s="43">
        <f t="shared" si="18"/>
        <v>7.1875502963123503E-4</v>
      </c>
      <c r="H91" s="43">
        <f t="shared" si="18"/>
        <v>6.207086813010609E-4</v>
      </c>
      <c r="I91" s="43">
        <f t="shared" si="18"/>
        <v>3.5101794807156658E-4</v>
      </c>
      <c r="J91" s="43">
        <f t="shared" si="18"/>
        <v>3.4375889235073884E-2</v>
      </c>
      <c r="K91" s="43">
        <f t="shared" si="18"/>
        <v>1.751070939067507E-4</v>
      </c>
      <c r="L91" s="43">
        <f t="shared" si="18"/>
        <v>1.4923394535845428E-2</v>
      </c>
      <c r="M91" s="43">
        <f t="shared" si="18"/>
        <v>9.0019937182153082E-3</v>
      </c>
      <c r="N91" s="43">
        <f t="shared" si="18"/>
        <v>2.3819083326421025E-3</v>
      </c>
      <c r="O91" s="43">
        <f t="shared" si="18"/>
        <v>0</v>
      </c>
      <c r="P91" s="43">
        <f t="shared" si="18"/>
        <v>0</v>
      </c>
      <c r="Q91" s="43">
        <f t="shared" si="18"/>
        <v>9.430038644807887E-4</v>
      </c>
      <c r="R91" s="43">
        <f t="shared" si="18"/>
        <v>2.4895506113123806E-3</v>
      </c>
      <c r="S91" s="43">
        <f t="shared" si="18"/>
        <v>4.4624706087503574E-4</v>
      </c>
      <c r="T91" s="43">
        <f t="shared" si="18"/>
        <v>2.3773690902226093E-2</v>
      </c>
      <c r="U91" s="43">
        <f t="shared" si="18"/>
        <v>0</v>
      </c>
      <c r="V91" s="43">
        <f t="shared" si="18"/>
        <v>0</v>
      </c>
      <c r="W91" s="43">
        <f t="shared" si="18"/>
        <v>0</v>
      </c>
      <c r="X91" s="43">
        <f t="shared" si="18"/>
        <v>3.1775513576738542E-4</v>
      </c>
      <c r="Y91" s="43">
        <f t="shared" si="18"/>
        <v>0</v>
      </c>
      <c r="Z91" s="43">
        <f t="shared" si="18"/>
        <v>9.2127075656198744E-3</v>
      </c>
      <c r="AA91" s="43">
        <f t="shared" si="18"/>
        <v>0</v>
      </c>
      <c r="AB91" s="43">
        <f t="shared" si="18"/>
        <v>1.6166969547182987E-3</v>
      </c>
      <c r="AC91" s="43">
        <f t="shared" si="18"/>
        <v>1.1505791687335871E-3</v>
      </c>
      <c r="AD91" s="43">
        <f t="shared" si="18"/>
        <v>0</v>
      </c>
      <c r="AE91" s="43">
        <f t="shared" si="18"/>
        <v>2.6611094034582262E-2</v>
      </c>
      <c r="AF91" s="43">
        <f t="shared" si="18"/>
        <v>0</v>
      </c>
      <c r="AG91" s="43">
        <f t="shared" si="18"/>
        <v>1.2965747020080435E-2</v>
      </c>
      <c r="AH91" s="43">
        <f t="shared" si="18"/>
        <v>2.043547864048539E-5</v>
      </c>
      <c r="AI91" s="43">
        <f t="shared" si="18"/>
        <v>0</v>
      </c>
      <c r="AJ91" s="43" t="str">
        <f t="shared" si="18"/>
        <v/>
      </c>
      <c r="AK91" s="43" t="str">
        <f t="shared" si="18"/>
        <v/>
      </c>
      <c r="AL91" s="43" t="str">
        <f t="shared" si="18"/>
        <v/>
      </c>
      <c r="AM91" s="43" t="str">
        <f t="shared" si="18"/>
        <v/>
      </c>
      <c r="AN91" s="43" t="str">
        <f t="shared" si="18"/>
        <v/>
      </c>
      <c r="AO91" s="43" t="str">
        <f t="shared" si="18"/>
        <v/>
      </c>
      <c r="AP91" s="43" t="str">
        <f t="shared" si="18"/>
        <v/>
      </c>
      <c r="AQ91" s="29"/>
    </row>
    <row r="92" spans="2:43" hidden="1" x14ac:dyDescent="0.2">
      <c r="B92" s="29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29"/>
    </row>
    <row r="93" spans="2:43" hidden="1" x14ac:dyDescent="0.2">
      <c r="B93" s="39" t="s">
        <v>99</v>
      </c>
      <c r="C93" s="27">
        <f>IF(MAX(C70:AP70)&lt;100000,1,IF(AND(MAX(C70:AP70)&gt;=100000,MAX(C70:AP70)&lt;100000000),1000,IF(MAX(C70:AP70)&gt;=100000000,1000000)))</f>
        <v>1000</v>
      </c>
      <c r="D93" s="27">
        <v>1000000</v>
      </c>
      <c r="E93" s="27">
        <v>1000</v>
      </c>
      <c r="F93" s="27">
        <v>1</v>
      </c>
      <c r="G93" s="27" t="str">
        <f>INDEX(D94:F96,MATCH(Índice!$H$52,C94:C96,0),MATCH(C93,D93:F93,0))</f>
        <v>Miles de UF</v>
      </c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29"/>
    </row>
    <row r="94" spans="2:43" hidden="1" x14ac:dyDescent="0.2">
      <c r="B94" s="29"/>
      <c r="C94" s="27" t="str">
        <f>Índice!H53</f>
        <v>Cifras en UF al 31.03.2021</v>
      </c>
      <c r="D94" s="27" t="s">
        <v>329</v>
      </c>
      <c r="E94" s="27" t="s">
        <v>96</v>
      </c>
      <c r="F94" s="27" t="s">
        <v>21</v>
      </c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29"/>
    </row>
    <row r="95" spans="2:43" hidden="1" x14ac:dyDescent="0.2">
      <c r="B95" s="29"/>
      <c r="C95" s="27" t="str">
        <f>Índice!H54</f>
        <v>Cifras en M$ al 31.03.2021</v>
      </c>
      <c r="D95" s="27" t="s">
        <v>330</v>
      </c>
      <c r="E95" s="27" t="s">
        <v>97</v>
      </c>
      <c r="F95" s="27" t="s">
        <v>327</v>
      </c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29"/>
    </row>
    <row r="96" spans="2:43" hidden="1" x14ac:dyDescent="0.2">
      <c r="B96" s="29"/>
      <c r="C96" s="27" t="str">
        <f>Índice!H55</f>
        <v>Cifras en US$ al 31.03.2021</v>
      </c>
      <c r="D96" s="27" t="s">
        <v>331</v>
      </c>
      <c r="E96" s="27" t="s">
        <v>98</v>
      </c>
      <c r="F96" s="27" t="s">
        <v>328</v>
      </c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29"/>
    </row>
    <row r="97" spans="1:43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</row>
    <row r="98" spans="1:43" x14ac:dyDescent="0.2">
      <c r="C98" s="44" t="s">
        <v>106</v>
      </c>
      <c r="D98" s="227"/>
      <c r="E98" s="44"/>
      <c r="F98" s="44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</row>
    <row r="99" spans="1:43" x14ac:dyDescent="0.2">
      <c r="A99" s="223"/>
      <c r="C99" s="275" t="s">
        <v>38</v>
      </c>
      <c r="D99" s="276"/>
      <c r="E99" s="276"/>
      <c r="F99" s="277"/>
      <c r="G99" s="47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</row>
    <row r="100" spans="1:43" x14ac:dyDescent="0.2">
      <c r="C100" s="48"/>
      <c r="D100" s="48"/>
      <c r="E100" s="48"/>
      <c r="F100" s="48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</row>
    <row r="101" spans="1:43" x14ac:dyDescent="0.2">
      <c r="C101" s="44" t="s">
        <v>107</v>
      </c>
      <c r="D101" s="44"/>
      <c r="E101" s="44"/>
      <c r="F101" s="44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</row>
    <row r="102" spans="1:43" x14ac:dyDescent="0.2">
      <c r="A102" s="223"/>
      <c r="C102" s="275"/>
      <c r="D102" s="276"/>
      <c r="E102" s="276"/>
      <c r="F102" s="277"/>
      <c r="G102" s="47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</row>
    <row r="103" spans="1:43" x14ac:dyDescent="0.2">
      <c r="B103" s="48"/>
      <c r="C103" s="48"/>
      <c r="D103" s="48"/>
      <c r="E103" s="48"/>
      <c r="F103" s="48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</row>
    <row r="104" spans="1:43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</row>
    <row r="105" spans="1:43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</row>
    <row r="106" spans="1:43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</row>
    <row r="107" spans="1:43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</row>
    <row r="108" spans="1:43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</row>
    <row r="109" spans="1:43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</row>
    <row r="110" spans="1:43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</row>
    <row r="111" spans="1:43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</row>
    <row r="112" spans="1:43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</row>
    <row r="113" spans="2:43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</row>
    <row r="114" spans="2:43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</row>
    <row r="115" spans="2:43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</row>
    <row r="116" spans="2:43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</row>
    <row r="117" spans="2:43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</row>
    <row r="118" spans="2:43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</row>
    <row r="119" spans="2:43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</row>
    <row r="120" spans="2:43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</row>
    <row r="121" spans="2:43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</row>
    <row r="122" spans="2:43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</row>
    <row r="123" spans="2:43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</row>
    <row r="124" spans="2:43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</row>
    <row r="125" spans="2:43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</row>
    <row r="126" spans="2:43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</row>
    <row r="127" spans="2:43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</row>
    <row r="128" spans="2:43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</row>
    <row r="129" spans="2:43" x14ac:dyDescent="0.2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</row>
    <row r="130" spans="2:43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</row>
    <row r="131" spans="2:43" x14ac:dyDescent="0.2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</row>
    <row r="132" spans="2:43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</row>
    <row r="133" spans="2:43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</row>
    <row r="134" spans="2:43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</row>
    <row r="135" spans="2:43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</row>
    <row r="136" spans="2:43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</row>
    <row r="137" spans="2:43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</row>
    <row r="138" spans="2:43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</row>
    <row r="139" spans="2:43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</row>
    <row r="140" spans="2:43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</row>
    <row r="141" spans="2:43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</row>
    <row r="142" spans="2:43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</row>
    <row r="143" spans="2:43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</row>
    <row r="144" spans="2:43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</row>
    <row r="145" spans="2:43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</row>
    <row r="146" spans="2:43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</row>
    <row r="147" spans="2:43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</row>
    <row r="148" spans="2:43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</row>
    <row r="149" spans="2:43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</row>
    <row r="150" spans="2:43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</row>
    <row r="151" spans="2:43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</row>
    <row r="152" spans="2:43" x14ac:dyDescent="0.2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</row>
    <row r="153" spans="2:43" x14ac:dyDescent="0.2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</row>
    <row r="154" spans="2:43" x14ac:dyDescent="0.2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</row>
    <row r="155" spans="2:43" x14ac:dyDescent="0.2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</row>
    <row r="156" spans="2:43" x14ac:dyDescent="0.2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</row>
    <row r="157" spans="2:43" x14ac:dyDescent="0.2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</row>
    <row r="158" spans="2:43" x14ac:dyDescent="0.2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</row>
    <row r="159" spans="2:43" x14ac:dyDescent="0.2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</row>
    <row r="160" spans="2:43" x14ac:dyDescent="0.2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</row>
    <row r="161" spans="2:43" x14ac:dyDescent="0.2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</row>
  </sheetData>
  <sheetProtection algorithmName="SHA-512" hashValue="5MNt/7hjGHoyzTNdDLCKcNwVbX7l29LO0Q2FiJF8on8h2SeufXS+Me1CuIPcffJLHlxOfPOgMaDyjfADrDeg/Q==" saltValue="nIfX6R/iD3z1T/AhtxuYJw==" spinCount="100000" sheet="1" objects="1" scenarios="1"/>
  <mergeCells count="2">
    <mergeCell ref="C99:F99"/>
    <mergeCell ref="C102:F102"/>
  </mergeCells>
  <conditionalFormatting sqref="A1:A1048576 B1:B97 B103:B1048576 C1:C1048576 G1:XFD1048576 D1:F98 D100:F101 D103:F1048576">
    <cfRule type="cellIs" dxfId="88" priority="3" operator="lessThan">
      <formula>0</formula>
    </cfRule>
  </conditionalFormatting>
  <dataValidations count="2">
    <dataValidation type="list" allowBlank="1" showInputMessage="1" showErrorMessage="1" sqref="C99" xr:uid="{00000000-0002-0000-0700-000000000000}">
      <formula1>$B$12:$B$64</formula1>
    </dataValidation>
    <dataValidation type="list" allowBlank="1" showInputMessage="1" showErrorMessage="1" sqref="C102:F102" xr:uid="{00000000-0002-0000-0700-000001000000}">
      <formula1>$B$11:$AJ$11</formula1>
    </dataValidation>
  </dataValidations>
  <hyperlinks>
    <hyperlink ref="C2" location="Índice!A1" display="Volver al Índice" xr:uid="{00000000-0004-0000-0700-000000000000}"/>
  </hyperlinks>
  <pageMargins left="0.70866141732283472" right="0.70866141732283472" top="0.74803149606299213" bottom="0.74803149606299213" header="0.31496062992125984" footer="0.31496062992125984"/>
  <pageSetup scale="74" fitToWidth="3" orientation="landscape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">
    <pageSetUpPr fitToPage="1"/>
  </sheetPr>
  <dimension ref="A2:AQ151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85546875" style="219" customWidth="1"/>
    <col min="2" max="2" width="47.140625" style="219" customWidth="1"/>
    <col min="3" max="19" width="11.42578125" style="219" customWidth="1"/>
    <col min="20" max="20" width="11.42578125" style="219" hidden="1" customWidth="1"/>
    <col min="21" max="36" width="11.42578125" style="219" customWidth="1"/>
    <col min="37" max="42" width="11.42578125" style="219" hidden="1" customWidth="1"/>
    <col min="43" max="43" width="11.42578125" style="219" customWidth="1"/>
    <col min="44" max="16384" width="11.42578125" style="219"/>
  </cols>
  <sheetData>
    <row r="2" spans="2:43" x14ac:dyDescent="0.2">
      <c r="B2" s="29"/>
      <c r="C2" s="84" t="s">
        <v>347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2:4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</row>
    <row r="4" spans="2:43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3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2:43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2:43" x14ac:dyDescent="0.2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3" ht="15.75" x14ac:dyDescent="0.25">
      <c r="B8" s="28" t="s">
        <v>153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2:43" x14ac:dyDescent="0.2">
      <c r="B9" s="30" t="str">
        <f>Índice!H52</f>
        <v>Cifras en UF al 31.03.2021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2:43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2:43" s="222" customFormat="1" ht="22.5" x14ac:dyDescent="0.2">
      <c r="B11" s="152"/>
      <c r="C11" s="153" t="str">
        <f>IF('Datos Generales'!C7="","",'Datos Generales'!C7)</f>
        <v>Assurant Chile</v>
      </c>
      <c r="D11" s="153" t="str">
        <f>IF('Datos Generales'!D7="","",'Datos Generales'!D7)</f>
        <v>AVLA Crédito</v>
      </c>
      <c r="E11" s="153" t="str">
        <f>IF('Datos Generales'!E7="","",'Datos Generales'!E7)</f>
        <v>BCI Seguros</v>
      </c>
      <c r="F11" s="153" t="str">
        <f>IF('Datos Generales'!F7="","",'Datos Generales'!F7)</f>
        <v>BNP Paribas Cardif</v>
      </c>
      <c r="G11" s="153" t="str">
        <f>IF('Datos Generales'!G7="","",'Datos Generales'!G7)</f>
        <v>Cesce Chile</v>
      </c>
      <c r="H11" s="153" t="str">
        <f>IF('Datos Generales'!H7="","",'Datos Generales'!H7)</f>
        <v>Chilena Consolidada</v>
      </c>
      <c r="I11" s="153" t="str">
        <f>IF('Datos Generales'!I7="","",'Datos Generales'!I7)</f>
        <v>Chubb Generales</v>
      </c>
      <c r="J11" s="153" t="str">
        <f>IF('Datos Generales'!J7="","",'Datos Generales'!J7)</f>
        <v>Coface Chile</v>
      </c>
      <c r="K11" s="153" t="str">
        <f>IF('Datos Generales'!K7="","",'Datos Generales'!K7)</f>
        <v>Consorcio Nacional</v>
      </c>
      <c r="L11" s="153" t="str">
        <f>IF('Datos Generales'!L7="","",'Datos Generales'!L7)</f>
        <v>Contempora</v>
      </c>
      <c r="M11" s="153" t="str">
        <f>IF('Datos Generales'!M7="","",'Datos Generales'!M7)</f>
        <v>Continental Crédito</v>
      </c>
      <c r="N11" s="153" t="str">
        <f>IF('Datos Generales'!N7="","",'Datos Generales'!N7)</f>
        <v>Continental Generales</v>
      </c>
      <c r="O11" s="153" t="str">
        <f>IF('Datos Generales'!O7="","",'Datos Generales'!O7)</f>
        <v>FID Chile</v>
      </c>
      <c r="P11" s="153" t="str">
        <f>IF('Datos Generales'!P7="","",'Datos Generales'!P7)</f>
        <v>HDI Gar. y Cré.</v>
      </c>
      <c r="Q11" s="153" t="str">
        <f>IF('Datos Generales'!Q7="","",'Datos Generales'!Q7)</f>
        <v>HDI Seguros</v>
      </c>
      <c r="R11" s="153" t="str">
        <f>IF('Datos Generales'!R7="","",'Datos Generales'!R7)</f>
        <v>Huelen</v>
      </c>
      <c r="S11" s="153" t="str">
        <f>IF('Datos Generales'!S7="","",'Datos Generales'!S7)</f>
        <v>Liberty Seguros</v>
      </c>
      <c r="T11" s="153" t="str">
        <f>IF('Datos Generales'!T7="","",'Datos Generales'!T7)</f>
        <v>M. de Carabineros</v>
      </c>
      <c r="U11" s="153" t="str">
        <f>IF('Datos Generales'!U7="","",'Datos Generales'!U7)</f>
        <v>Mapfre</v>
      </c>
      <c r="V11" s="153" t="str">
        <f>IF('Datos Generales'!V7="","",'Datos Generales'!V7)</f>
        <v>MetLife Generales</v>
      </c>
      <c r="W11" s="153" t="str">
        <f>IF('Datos Generales'!W7="","",'Datos Generales'!W7)</f>
        <v>Orion Seguros</v>
      </c>
      <c r="X11" s="153" t="str">
        <f>IF('Datos Generales'!X7="","",'Datos Generales'!X7)</f>
        <v>Orsan Crédito</v>
      </c>
      <c r="Y11" s="153" t="str">
        <f>IF('Datos Generales'!Y7="","",'Datos Generales'!Y7)</f>
        <v>Porvenir</v>
      </c>
      <c r="Z11" s="153" t="str">
        <f>IF('Datos Generales'!Z7="","",'Datos Generales'!Z7)</f>
        <v>Reale Chile</v>
      </c>
      <c r="AA11" s="153" t="str">
        <f>IF('Datos Generales'!AA7="","",'Datos Generales'!AA7)</f>
        <v>Renta Nacional</v>
      </c>
      <c r="AB11" s="153" t="str">
        <f>IF('Datos Generales'!AB7="","",'Datos Generales'!AB7)</f>
        <v>SegChile</v>
      </c>
      <c r="AC11" s="153" t="str">
        <f>IF('Datos Generales'!AC7="","",'Datos Generales'!AC7)</f>
        <v>Solunión Chile</v>
      </c>
      <c r="AD11" s="153" t="str">
        <f>IF('Datos Generales'!AD7="","",'Datos Generales'!AD7)</f>
        <v>Southbridge</v>
      </c>
      <c r="AE11" s="153" t="str">
        <f>IF('Datos Generales'!AE7="","",'Datos Generales'!AE7)</f>
        <v>Starr International</v>
      </c>
      <c r="AF11" s="153" t="str">
        <f>IF('Datos Generales'!AF7="","",'Datos Generales'!AF7)</f>
        <v>Suaval</v>
      </c>
      <c r="AG11" s="153" t="str">
        <f>IF('Datos Generales'!AG7="","",'Datos Generales'!AG7)</f>
        <v>Suramericana</v>
      </c>
      <c r="AH11" s="153" t="str">
        <f>IF('Datos Generales'!AH7="","",'Datos Generales'!AH7)</f>
        <v>Unnio</v>
      </c>
      <c r="AI11" s="153" t="str">
        <f>IF('Datos Generales'!AI7="","",'Datos Generales'!AI7)</f>
        <v>Zenit Seguros</v>
      </c>
      <c r="AJ11" s="153" t="str">
        <f>IF('Datos Generales'!AJ7="","",'Datos Generales'!AJ7)</f>
        <v>Zurich Santander</v>
      </c>
      <c r="AK11" s="153" t="str">
        <f>IF('Datos Generales'!AK7="","",'Datos Generales'!AK7)</f>
        <v/>
      </c>
      <c r="AL11" s="153" t="str">
        <f>IF('Datos Generales'!AL7="","",'Datos Generales'!AL7)</f>
        <v/>
      </c>
      <c r="AM11" s="153" t="str">
        <f>IF('Datos Generales'!AM7="","",'Datos Generales'!AM7)</f>
        <v/>
      </c>
      <c r="AN11" s="153" t="str">
        <f>IF('Datos Generales'!AN7="","",'Datos Generales'!AN7)</f>
        <v/>
      </c>
      <c r="AO11" s="153" t="str">
        <f>IF('Datos Generales'!AO7="","",'Datos Generales'!AO7)</f>
        <v/>
      </c>
      <c r="AP11" s="153" t="str">
        <f>IF('Datos Generales'!AP7="","",'Datos Generales'!AP7)</f>
        <v/>
      </c>
      <c r="AQ11" s="174" t="str">
        <f>IF('Datos Generales'!AQ7="","",'Datos Generales'!AQ7)</f>
        <v>Mercado</v>
      </c>
    </row>
    <row r="12" spans="2:43" x14ac:dyDescent="0.2">
      <c r="B12" s="49" t="str">
        <f>'Datos Generales'!B67</f>
        <v xml:space="preserve">5.21.00.00  Total Pasivo </v>
      </c>
      <c r="C12" s="33">
        <f>Índice!$G$52*'Datos Generales'!C67</f>
        <v>163396.75391234565</v>
      </c>
      <c r="D12" s="33">
        <f>Índice!$G$52*'Datos Generales'!D67</f>
        <v>1655448.5712934649</v>
      </c>
      <c r="E12" s="33">
        <f>Índice!$G$52*'Datos Generales'!E67</f>
        <v>18626803.849800494</v>
      </c>
      <c r="F12" s="33">
        <f>Índice!$G$52*'Datos Generales'!F67</f>
        <v>5839938.4992636451</v>
      </c>
      <c r="G12" s="33">
        <f>Índice!$G$52*'Datos Generales'!G67</f>
        <v>390829.86531277507</v>
      </c>
      <c r="H12" s="33">
        <f>Índice!$G$52*'Datos Generales'!H67</f>
        <v>7394684.5986547954</v>
      </c>
      <c r="I12" s="33">
        <f>Índice!$G$52*'Datos Generales'!I67</f>
        <v>11326290.765330024</v>
      </c>
      <c r="J12" s="33">
        <f>Índice!$G$52*'Datos Generales'!J67</f>
        <v>776081.05115297728</v>
      </c>
      <c r="K12" s="33">
        <f>Índice!$G$52*'Datos Generales'!K67</f>
        <v>2864200.2641966585</v>
      </c>
      <c r="L12" s="33">
        <f>Índice!$G$52*'Datos Generales'!L67</f>
        <v>678395.37441524467</v>
      </c>
      <c r="M12" s="33">
        <f>Índice!$G$52*'Datos Generales'!M67</f>
        <v>1639930.266506593</v>
      </c>
      <c r="N12" s="33">
        <f>Índice!$G$52*'Datos Generales'!N67</f>
        <v>3354277.1043964624</v>
      </c>
      <c r="O12" s="33">
        <f>Índice!$G$52*'Datos Generales'!O67</f>
        <v>2251989.9628403285</v>
      </c>
      <c r="P12" s="33">
        <f>Índice!$G$52*'Datos Generales'!P67</f>
        <v>530511.51616427011</v>
      </c>
      <c r="Q12" s="33">
        <f>Índice!$G$52*'Datos Generales'!Q67</f>
        <v>13124983.151764754</v>
      </c>
      <c r="R12" s="33">
        <f>Índice!$G$52*'Datos Generales'!R67</f>
        <v>8237.3837250640172</v>
      </c>
      <c r="S12" s="33">
        <f>Índice!$G$52*'Datos Generales'!S67</f>
        <v>12982299.164103003</v>
      </c>
      <c r="T12" s="33">
        <f>Índice!$G$52*'Datos Generales'!T67</f>
        <v>0</v>
      </c>
      <c r="U12" s="33">
        <f>Índice!$G$52*'Datos Generales'!U67</f>
        <v>13466646.821866611</v>
      </c>
      <c r="V12" s="33">
        <f>Índice!$G$52*'Datos Generales'!V67</f>
        <v>189472.51500862229</v>
      </c>
      <c r="W12" s="33">
        <f>Índice!$G$52*'Datos Generales'!W67</f>
        <v>2659724.0257365513</v>
      </c>
      <c r="X12" s="33">
        <f>Índice!$G$52*'Datos Generales'!X67</f>
        <v>340025.86174343259</v>
      </c>
      <c r="Y12" s="33">
        <f>Índice!$G$52*'Datos Generales'!Y67</f>
        <v>1137667.7551822995</v>
      </c>
      <c r="Z12" s="33">
        <f>Índice!$G$52*'Datos Generales'!Z67</f>
        <v>4095754.9931501425</v>
      </c>
      <c r="AA12" s="33">
        <f>Índice!$G$52*'Datos Generales'!AA67</f>
        <v>2554816.6561602629</v>
      </c>
      <c r="AB12" s="33">
        <f>Índice!$G$52*'Datos Generales'!AB67</f>
        <v>94245.064683275297</v>
      </c>
      <c r="AC12" s="33">
        <f>Índice!$G$52*'Datos Generales'!AC67</f>
        <v>483020.72103302734</v>
      </c>
      <c r="AD12" s="33">
        <f>Índice!$G$52*'Datos Generales'!AD67</f>
        <v>19571007.223393824</v>
      </c>
      <c r="AE12" s="33">
        <f>Índice!$G$52*'Datos Generales'!AE67</f>
        <v>1657163.9444703939</v>
      </c>
      <c r="AF12" s="33">
        <f>Índice!$G$52*'Datos Generales'!AF67</f>
        <v>269701.54894901376</v>
      </c>
      <c r="AG12" s="33">
        <f>Índice!$G$52*'Datos Generales'!AG67</f>
        <v>20900153.802870378</v>
      </c>
      <c r="AH12" s="33">
        <f>Índice!$G$52*'Datos Generales'!AH67</f>
        <v>3229871.2321953876</v>
      </c>
      <c r="AI12" s="33">
        <f>Índice!$G$52*'Datos Generales'!AI67</f>
        <v>1297427.671657237</v>
      </c>
      <c r="AJ12" s="33">
        <f>Índice!$G$52*'Datos Generales'!AJ67</f>
        <v>4761299.8502794886</v>
      </c>
      <c r="AK12" s="33">
        <f>Índice!$G$52*'Datos Generales'!AK67</f>
        <v>0</v>
      </c>
      <c r="AL12" s="33">
        <f>Índice!$G$52*'Datos Generales'!AL67</f>
        <v>0</v>
      </c>
      <c r="AM12" s="33">
        <f>Índice!$G$52*'Datos Generales'!AM67</f>
        <v>0</v>
      </c>
      <c r="AN12" s="33">
        <f>Índice!$G$52*'Datos Generales'!AN67</f>
        <v>0</v>
      </c>
      <c r="AO12" s="33">
        <f>Índice!$G$52*'Datos Generales'!AO67</f>
        <v>0</v>
      </c>
      <c r="AP12" s="33">
        <f>Índice!$G$52*'Datos Generales'!AP67</f>
        <v>0</v>
      </c>
      <c r="AQ12" s="33">
        <f>Índice!$G$52*'Datos Generales'!AQ67</f>
        <v>160316297.83121285</v>
      </c>
    </row>
    <row r="13" spans="2:43" x14ac:dyDescent="0.2">
      <c r="B13" s="49" t="str">
        <f>'Datos Generales'!B68</f>
        <v>5.21.10.00  Pasivos Financieros</v>
      </c>
      <c r="C13" s="33">
        <f>Índice!$G$52*'Datos Generales'!C68</f>
        <v>0</v>
      </c>
      <c r="D13" s="33">
        <f>Índice!$G$52*'Datos Generales'!D68</f>
        <v>0</v>
      </c>
      <c r="E13" s="33">
        <f>Índice!$G$52*'Datos Generales'!E68</f>
        <v>60779.315504084574</v>
      </c>
      <c r="F13" s="33">
        <f>Índice!$G$52*'Datos Generales'!F68</f>
        <v>0</v>
      </c>
      <c r="G13" s="33">
        <f>Índice!$G$52*'Datos Generales'!G68</f>
        <v>0</v>
      </c>
      <c r="H13" s="33">
        <f>Índice!$G$52*'Datos Generales'!H68</f>
        <v>826.64365123455639</v>
      </c>
      <c r="I13" s="33">
        <f>Índice!$G$52*'Datos Generales'!I68</f>
        <v>0</v>
      </c>
      <c r="J13" s="33">
        <f>Índice!$G$52*'Datos Generales'!J68</f>
        <v>0</v>
      </c>
      <c r="K13" s="33">
        <f>Índice!$G$52*'Datos Generales'!K68</f>
        <v>39880.801924968291</v>
      </c>
      <c r="L13" s="33">
        <f>Índice!$G$52*'Datos Generales'!L68</f>
        <v>0</v>
      </c>
      <c r="M13" s="33">
        <f>Índice!$G$52*'Datos Generales'!M68</f>
        <v>0</v>
      </c>
      <c r="N13" s="33">
        <f>Índice!$G$52*'Datos Generales'!N68</f>
        <v>0</v>
      </c>
      <c r="O13" s="33">
        <f>Índice!$G$52*'Datos Generales'!O68</f>
        <v>0</v>
      </c>
      <c r="P13" s="33">
        <f>Índice!$G$52*'Datos Generales'!P68</f>
        <v>0</v>
      </c>
      <c r="Q13" s="33">
        <f>Índice!$G$52*'Datos Generales'!Q68</f>
        <v>0</v>
      </c>
      <c r="R13" s="33">
        <f>Índice!$G$52*'Datos Generales'!R68</f>
        <v>0</v>
      </c>
      <c r="S13" s="33">
        <f>Índice!$G$52*'Datos Generales'!S68</f>
        <v>0</v>
      </c>
      <c r="T13" s="33">
        <f>Índice!$G$52*'Datos Generales'!T68</f>
        <v>0</v>
      </c>
      <c r="U13" s="33">
        <f>Índice!$G$52*'Datos Generales'!U68</f>
        <v>0</v>
      </c>
      <c r="V13" s="33">
        <f>Índice!$G$52*'Datos Generales'!V68</f>
        <v>0</v>
      </c>
      <c r="W13" s="33">
        <f>Índice!$G$52*'Datos Generales'!W68</f>
        <v>0</v>
      </c>
      <c r="X13" s="33">
        <f>Índice!$G$52*'Datos Generales'!X68</f>
        <v>13082.599387578131</v>
      </c>
      <c r="Y13" s="33">
        <f>Índice!$G$52*'Datos Generales'!Y68</f>
        <v>0</v>
      </c>
      <c r="Z13" s="33">
        <f>Índice!$G$52*'Datos Generales'!Z68</f>
        <v>0</v>
      </c>
      <c r="AA13" s="33">
        <f>Índice!$G$52*'Datos Generales'!AA68</f>
        <v>0</v>
      </c>
      <c r="AB13" s="33">
        <f>Índice!$G$52*'Datos Generales'!AB68</f>
        <v>0</v>
      </c>
      <c r="AC13" s="33">
        <f>Índice!$G$52*'Datos Generales'!AC68</f>
        <v>0</v>
      </c>
      <c r="AD13" s="33">
        <f>Índice!$G$52*'Datos Generales'!AD68</f>
        <v>0</v>
      </c>
      <c r="AE13" s="33">
        <f>Índice!$G$52*'Datos Generales'!AE68</f>
        <v>2285.9848877878617</v>
      </c>
      <c r="AF13" s="33">
        <f>Índice!$G$52*'Datos Generales'!AF68</f>
        <v>66.270292300296958</v>
      </c>
      <c r="AG13" s="33">
        <f>Índice!$G$52*'Datos Generales'!AG68</f>
        <v>0</v>
      </c>
      <c r="AH13" s="33">
        <f>Índice!$G$52*'Datos Generales'!AH68</f>
        <v>0</v>
      </c>
      <c r="AI13" s="33">
        <f>Índice!$G$52*'Datos Generales'!AI68</f>
        <v>0</v>
      </c>
      <c r="AJ13" s="33">
        <f>Índice!$G$52*'Datos Generales'!AJ68</f>
        <v>18457.875329522907</v>
      </c>
      <c r="AK13" s="33">
        <f>Índice!$G$52*'Datos Generales'!AK68</f>
        <v>0</v>
      </c>
      <c r="AL13" s="33">
        <f>Índice!$G$52*'Datos Generales'!AL68</f>
        <v>0</v>
      </c>
      <c r="AM13" s="33">
        <f>Índice!$G$52*'Datos Generales'!AM68</f>
        <v>0</v>
      </c>
      <c r="AN13" s="33">
        <f>Índice!$G$52*'Datos Generales'!AN68</f>
        <v>0</v>
      </c>
      <c r="AO13" s="33">
        <f>Índice!$G$52*'Datos Generales'!AO68</f>
        <v>0</v>
      </c>
      <c r="AP13" s="33">
        <f>Índice!$G$52*'Datos Generales'!AP68</f>
        <v>0</v>
      </c>
      <c r="AQ13" s="33">
        <f>Índice!$G$52*'Datos Generales'!AQ68</f>
        <v>135379.49097747661</v>
      </c>
    </row>
    <row r="14" spans="2:43" x14ac:dyDescent="0.2">
      <c r="B14" s="49" t="str">
        <f>'Datos Generales'!B69</f>
        <v>5.21.20.00  Pasivos No Corrientes Mantenidos Para La Venta</v>
      </c>
      <c r="C14" s="33">
        <f>Índice!$G$52*'Datos Generales'!C69</f>
        <v>0</v>
      </c>
      <c r="D14" s="33">
        <f>Índice!$G$52*'Datos Generales'!D69</f>
        <v>0</v>
      </c>
      <c r="E14" s="33">
        <f>Índice!$G$52*'Datos Generales'!E69</f>
        <v>0</v>
      </c>
      <c r="F14" s="33">
        <f>Índice!$G$52*'Datos Generales'!F69</f>
        <v>0</v>
      </c>
      <c r="G14" s="33">
        <f>Índice!$G$52*'Datos Generales'!G69</f>
        <v>0</v>
      </c>
      <c r="H14" s="33">
        <f>Índice!$G$52*'Datos Generales'!H69</f>
        <v>0</v>
      </c>
      <c r="I14" s="33">
        <f>Índice!$G$52*'Datos Generales'!I69</f>
        <v>0</v>
      </c>
      <c r="J14" s="33">
        <f>Índice!$G$52*'Datos Generales'!J69</f>
        <v>0</v>
      </c>
      <c r="K14" s="33">
        <f>Índice!$G$52*'Datos Generales'!K69</f>
        <v>0</v>
      </c>
      <c r="L14" s="33">
        <f>Índice!$G$52*'Datos Generales'!L69</f>
        <v>0</v>
      </c>
      <c r="M14" s="33">
        <f>Índice!$G$52*'Datos Generales'!M69</f>
        <v>0</v>
      </c>
      <c r="N14" s="33">
        <f>Índice!$G$52*'Datos Generales'!N69</f>
        <v>0</v>
      </c>
      <c r="O14" s="33">
        <f>Índice!$G$52*'Datos Generales'!O69</f>
        <v>0</v>
      </c>
      <c r="P14" s="33">
        <f>Índice!$G$52*'Datos Generales'!P69</f>
        <v>0</v>
      </c>
      <c r="Q14" s="33">
        <f>Índice!$G$52*'Datos Generales'!Q69</f>
        <v>0</v>
      </c>
      <c r="R14" s="33">
        <f>Índice!$G$52*'Datos Generales'!R69</f>
        <v>0</v>
      </c>
      <c r="S14" s="33">
        <f>Índice!$G$52*'Datos Generales'!S69</f>
        <v>0</v>
      </c>
      <c r="T14" s="33">
        <f>Índice!$G$52*'Datos Generales'!T69</f>
        <v>0</v>
      </c>
      <c r="U14" s="33">
        <f>Índice!$G$52*'Datos Generales'!U69</f>
        <v>0</v>
      </c>
      <c r="V14" s="33">
        <f>Índice!$G$52*'Datos Generales'!V69</f>
        <v>0</v>
      </c>
      <c r="W14" s="33">
        <f>Índice!$G$52*'Datos Generales'!W69</f>
        <v>0</v>
      </c>
      <c r="X14" s="33">
        <f>Índice!$G$52*'Datos Generales'!X69</f>
        <v>0</v>
      </c>
      <c r="Y14" s="33">
        <f>Índice!$G$52*'Datos Generales'!Y69</f>
        <v>0</v>
      </c>
      <c r="Z14" s="33">
        <f>Índice!$G$52*'Datos Generales'!Z69</f>
        <v>0</v>
      </c>
      <c r="AA14" s="33">
        <f>Índice!$G$52*'Datos Generales'!AA69</f>
        <v>0</v>
      </c>
      <c r="AB14" s="33">
        <f>Índice!$G$52*'Datos Generales'!AB69</f>
        <v>0</v>
      </c>
      <c r="AC14" s="33">
        <f>Índice!$G$52*'Datos Generales'!AC69</f>
        <v>0</v>
      </c>
      <c r="AD14" s="33">
        <f>Índice!$G$52*'Datos Generales'!AD69</f>
        <v>0</v>
      </c>
      <c r="AE14" s="33">
        <f>Índice!$G$52*'Datos Generales'!AE69</f>
        <v>0</v>
      </c>
      <c r="AF14" s="33">
        <f>Índice!$G$52*'Datos Generales'!AF69</f>
        <v>0</v>
      </c>
      <c r="AG14" s="33">
        <f>Índice!$G$52*'Datos Generales'!AG69</f>
        <v>0</v>
      </c>
      <c r="AH14" s="33">
        <f>Índice!$G$52*'Datos Generales'!AH69</f>
        <v>0</v>
      </c>
      <c r="AI14" s="33">
        <f>Índice!$G$52*'Datos Generales'!AI69</f>
        <v>0</v>
      </c>
      <c r="AJ14" s="33">
        <f>Índice!$G$52*'Datos Generales'!AJ69</f>
        <v>0</v>
      </c>
      <c r="AK14" s="33">
        <f>Índice!$G$52*'Datos Generales'!AK69</f>
        <v>0</v>
      </c>
      <c r="AL14" s="33">
        <f>Índice!$G$52*'Datos Generales'!AL69</f>
        <v>0</v>
      </c>
      <c r="AM14" s="33">
        <f>Índice!$G$52*'Datos Generales'!AM69</f>
        <v>0</v>
      </c>
      <c r="AN14" s="33">
        <f>Índice!$G$52*'Datos Generales'!AN69</f>
        <v>0</v>
      </c>
      <c r="AO14" s="33">
        <f>Índice!$G$52*'Datos Generales'!AO69</f>
        <v>0</v>
      </c>
      <c r="AP14" s="33">
        <f>Índice!$G$52*'Datos Generales'!AP69</f>
        <v>0</v>
      </c>
      <c r="AQ14" s="33">
        <f>Índice!$G$52*'Datos Generales'!AQ69</f>
        <v>0</v>
      </c>
    </row>
    <row r="15" spans="2:43" x14ac:dyDescent="0.2">
      <c r="B15" s="49" t="str">
        <f>'Datos Generales'!B70</f>
        <v xml:space="preserve">5.21.30.00  Total Cuentas De Seguros </v>
      </c>
      <c r="C15" s="33">
        <f>Índice!$G$52*'Datos Generales'!C70</f>
        <v>77490.451532704639</v>
      </c>
      <c r="D15" s="33">
        <f>Índice!$G$52*'Datos Generales'!D70</f>
        <v>1499649.2233142154</v>
      </c>
      <c r="E15" s="33">
        <f>Índice!$G$52*'Datos Generales'!E70</f>
        <v>16801738.438504539</v>
      </c>
      <c r="F15" s="33">
        <f>Índice!$G$52*'Datos Generales'!F70</f>
        <v>4197094.517153902</v>
      </c>
      <c r="G15" s="33">
        <f>Índice!$G$52*'Datos Generales'!G70</f>
        <v>381505.55353894591</v>
      </c>
      <c r="H15" s="33">
        <f>Índice!$G$52*'Datos Generales'!H70</f>
        <v>6558343.7461834205</v>
      </c>
      <c r="I15" s="33">
        <f>Índice!$G$52*'Datos Generales'!I70</f>
        <v>9527500.1641448475</v>
      </c>
      <c r="J15" s="33">
        <f>Índice!$G$52*'Datos Generales'!J70</f>
        <v>682894.64418330207</v>
      </c>
      <c r="K15" s="33">
        <f>Índice!$G$52*'Datos Generales'!K70</f>
        <v>2312831.6023564739</v>
      </c>
      <c r="L15" s="33">
        <f>Índice!$G$52*'Datos Generales'!L70</f>
        <v>627279.68274628452</v>
      </c>
      <c r="M15" s="33">
        <f>Índice!$G$52*'Datos Generales'!M70</f>
        <v>1453201.2327362997</v>
      </c>
      <c r="N15" s="33">
        <f>Índice!$G$52*'Datos Generales'!N70</f>
        <v>3271551.9461455219</v>
      </c>
      <c r="O15" s="33">
        <f>Índice!$G$52*'Datos Generales'!O70</f>
        <v>2147123.3147937544</v>
      </c>
      <c r="P15" s="33">
        <f>Índice!$G$52*'Datos Generales'!P70</f>
        <v>485690.88991000783</v>
      </c>
      <c r="Q15" s="33">
        <f>Índice!$G$52*'Datos Generales'!Q70</f>
        <v>11404782.619493196</v>
      </c>
      <c r="R15" s="33">
        <f>Índice!$G$52*'Datos Generales'!R70</f>
        <v>6821.5876497757936</v>
      </c>
      <c r="S15" s="33">
        <f>Índice!$G$52*'Datos Generales'!S70</f>
        <v>11244839.473144373</v>
      </c>
      <c r="T15" s="33">
        <f>Índice!$G$52*'Datos Generales'!T70</f>
        <v>0</v>
      </c>
      <c r="U15" s="33">
        <f>Índice!$G$52*'Datos Generales'!U70</f>
        <v>12683766.125742778</v>
      </c>
      <c r="V15" s="33">
        <f>Índice!$G$52*'Datos Generales'!V70</f>
        <v>135366.93772395566</v>
      </c>
      <c r="W15" s="33">
        <f>Índice!$G$52*'Datos Generales'!W70</f>
        <v>2537145.6555026625</v>
      </c>
      <c r="X15" s="33">
        <f>Índice!$G$52*'Datos Generales'!X70</f>
        <v>297622.53625389823</v>
      </c>
      <c r="Y15" s="33">
        <f>Índice!$G$52*'Datos Generales'!Y70</f>
        <v>1091086.1013710944</v>
      </c>
      <c r="Z15" s="33">
        <f>Índice!$G$52*'Datos Generales'!Z70</f>
        <v>3811781.5175964977</v>
      </c>
      <c r="AA15" s="33">
        <f>Índice!$G$52*'Datos Generales'!AA70</f>
        <v>2357356.9720055643</v>
      </c>
      <c r="AB15" s="33">
        <f>Índice!$G$52*'Datos Generales'!AB70</f>
        <v>83304.785170967501</v>
      </c>
      <c r="AC15" s="33">
        <f>Índice!$G$52*'Datos Generales'!AC70</f>
        <v>387249.16030981025</v>
      </c>
      <c r="AD15" s="33">
        <f>Índice!$G$52*'Datos Generales'!AD70</f>
        <v>19267735.893153783</v>
      </c>
      <c r="AE15" s="33">
        <f>Índice!$G$52*'Datos Generales'!AE70</f>
        <v>1593601.2766896971</v>
      </c>
      <c r="AF15" s="33">
        <f>Índice!$G$52*'Datos Generales'!AF70</f>
        <v>243713.25239149688</v>
      </c>
      <c r="AG15" s="33">
        <f>Índice!$G$52*'Datos Generales'!AG70</f>
        <v>18808527.639440622</v>
      </c>
      <c r="AH15" s="33">
        <f>Índice!$G$52*'Datos Generales'!AH70</f>
        <v>3138750.6689115106</v>
      </c>
      <c r="AI15" s="33">
        <f>Índice!$G$52*'Datos Generales'!AI70</f>
        <v>1048716.0130866817</v>
      </c>
      <c r="AJ15" s="33">
        <f>Índice!$G$52*'Datos Generales'!AJ70</f>
        <v>3895237.2479866319</v>
      </c>
      <c r="AK15" s="33">
        <f>Índice!$G$52*'Datos Generales'!AK70</f>
        <v>0</v>
      </c>
      <c r="AL15" s="33">
        <f>Índice!$G$52*'Datos Generales'!AL70</f>
        <v>0</v>
      </c>
      <c r="AM15" s="33">
        <f>Índice!$G$52*'Datos Generales'!AM70</f>
        <v>0</v>
      </c>
      <c r="AN15" s="33">
        <f>Índice!$G$52*'Datos Generales'!AN70</f>
        <v>0</v>
      </c>
      <c r="AO15" s="33">
        <f>Índice!$G$52*'Datos Generales'!AO70</f>
        <v>0</v>
      </c>
      <c r="AP15" s="33">
        <f>Índice!$G$52*'Datos Generales'!AP70</f>
        <v>0</v>
      </c>
      <c r="AQ15" s="33">
        <f>Índice!$G$52*'Datos Generales'!AQ70</f>
        <v>144061300.87086922</v>
      </c>
    </row>
    <row r="16" spans="2:43" x14ac:dyDescent="0.2">
      <c r="B16" s="50" t="str">
        <f>'Datos Generales'!B71</f>
        <v>5.21.31.00  Reservas Técnicas</v>
      </c>
      <c r="C16" s="36">
        <f>Índice!$G$52*'Datos Generales'!C71</f>
        <v>76965.596260831444</v>
      </c>
      <c r="D16" s="36">
        <f>Índice!$G$52*'Datos Generales'!D71</f>
        <v>1337320.9928160692</v>
      </c>
      <c r="E16" s="36">
        <f>Índice!$G$52*'Datos Generales'!E71</f>
        <v>15100827.494142666</v>
      </c>
      <c r="F16" s="36">
        <f>Índice!$G$52*'Datos Generales'!F71</f>
        <v>4036833.4230885291</v>
      </c>
      <c r="G16" s="36">
        <f>Índice!$G$52*'Datos Generales'!G71</f>
        <v>310389.73939921969</v>
      </c>
      <c r="H16" s="36">
        <f>Índice!$G$52*'Datos Generales'!H71</f>
        <v>5850433.2233251017</v>
      </c>
      <c r="I16" s="36">
        <f>Índice!$G$52*'Datos Generales'!I71</f>
        <v>7387291.3106651288</v>
      </c>
      <c r="J16" s="36">
        <f>Índice!$G$52*'Datos Generales'!J71</f>
        <v>455267.75681524299</v>
      </c>
      <c r="K16" s="36">
        <f>Índice!$G$52*'Datos Generales'!K71</f>
        <v>2061715.09421574</v>
      </c>
      <c r="L16" s="36">
        <f>Índice!$G$52*'Datos Generales'!L71</f>
        <v>425736.61913326761</v>
      </c>
      <c r="M16" s="36">
        <f>Índice!$G$52*'Datos Generales'!M71</f>
        <v>1094863.8142091264</v>
      </c>
      <c r="N16" s="36">
        <f>Índice!$G$52*'Datos Generales'!N71</f>
        <v>2600877.1288225763</v>
      </c>
      <c r="O16" s="36">
        <f>Índice!$G$52*'Datos Generales'!O71</f>
        <v>1513083.5519379808</v>
      </c>
      <c r="P16" s="36">
        <f>Índice!$G$52*'Datos Generales'!P71</f>
        <v>416082.65688079887</v>
      </c>
      <c r="Q16" s="36">
        <f>Índice!$G$52*'Datos Generales'!Q71</f>
        <v>10167801.687170882</v>
      </c>
      <c r="R16" s="36">
        <f>Índice!$G$52*'Datos Generales'!R71</f>
        <v>6821.5876497757936</v>
      </c>
      <c r="S16" s="36">
        <f>Índice!$G$52*'Datos Generales'!S71</f>
        <v>8917460.9632938113</v>
      </c>
      <c r="T16" s="36">
        <f>Índice!$G$52*'Datos Generales'!T71</f>
        <v>0</v>
      </c>
      <c r="U16" s="36">
        <f>Índice!$G$52*'Datos Generales'!U71</f>
        <v>9938365.0220770575</v>
      </c>
      <c r="V16" s="36">
        <f>Índice!$G$52*'Datos Generales'!V71</f>
        <v>105091.07572537565</v>
      </c>
      <c r="W16" s="36">
        <f>Índice!$G$52*'Datos Generales'!W71</f>
        <v>1724500.1406712828</v>
      </c>
      <c r="X16" s="36">
        <f>Índice!$G$52*'Datos Generales'!X71</f>
        <v>227507.47837115242</v>
      </c>
      <c r="Y16" s="36">
        <f>Índice!$G$52*'Datos Generales'!Y71</f>
        <v>829835.375476658</v>
      </c>
      <c r="Z16" s="36">
        <f>Índice!$G$52*'Datos Generales'!Z71</f>
        <v>3353519.2144725067</v>
      </c>
      <c r="AA16" s="36">
        <f>Índice!$G$52*'Datos Generales'!AA71</f>
        <v>1877080.6507416116</v>
      </c>
      <c r="AB16" s="36">
        <f>Índice!$G$52*'Datos Generales'!AB71</f>
        <v>57048.889989613803</v>
      </c>
      <c r="AC16" s="36">
        <f>Índice!$G$52*'Datos Generales'!AC71</f>
        <v>371847.71304555202</v>
      </c>
      <c r="AD16" s="36">
        <f>Índice!$G$52*'Datos Generales'!AD71</f>
        <v>17514250.902456459</v>
      </c>
      <c r="AE16" s="36">
        <f>Índice!$G$52*'Datos Generales'!AE71</f>
        <v>1249697.5482373226</v>
      </c>
      <c r="AF16" s="36">
        <f>Índice!$G$52*'Datos Generales'!AF71</f>
        <v>163302.04318659409</v>
      </c>
      <c r="AG16" s="36">
        <f>Índice!$G$52*'Datos Generales'!AG71</f>
        <v>14945337.793083601</v>
      </c>
      <c r="AH16" s="36">
        <f>Índice!$G$52*'Datos Generales'!AH71</f>
        <v>2507221.7948975279</v>
      </c>
      <c r="AI16" s="36">
        <f>Índice!$G$52*'Datos Generales'!AI71</f>
        <v>1014826.4470176158</v>
      </c>
      <c r="AJ16" s="36">
        <f>Índice!$G$52*'Datos Generales'!AJ71</f>
        <v>2899207.5801239475</v>
      </c>
      <c r="AK16" s="36">
        <f>Índice!$G$52*'Datos Generales'!AK71</f>
        <v>0</v>
      </c>
      <c r="AL16" s="36">
        <f>Índice!$G$52*'Datos Generales'!AL71</f>
        <v>0</v>
      </c>
      <c r="AM16" s="36">
        <f>Índice!$G$52*'Datos Generales'!AM71</f>
        <v>0</v>
      </c>
      <c r="AN16" s="36">
        <f>Índice!$G$52*'Datos Generales'!AN71</f>
        <v>0</v>
      </c>
      <c r="AO16" s="36">
        <f>Índice!$G$52*'Datos Generales'!AO71</f>
        <v>0</v>
      </c>
      <c r="AP16" s="36">
        <f>Índice!$G$52*'Datos Generales'!AP71</f>
        <v>0</v>
      </c>
      <c r="AQ16" s="36">
        <f>Índice!$G$52*'Datos Generales'!AQ71</f>
        <v>120538412.30940063</v>
      </c>
    </row>
    <row r="17" spans="2:43" x14ac:dyDescent="0.2">
      <c r="B17" s="51" t="str">
        <f>'Datos Generales'!B72</f>
        <v>5.21.31.10  Reserva De Riesgos En Curso</v>
      </c>
      <c r="C17" s="36">
        <f>Índice!$G$52*'Datos Generales'!C72</f>
        <v>38089.735010683878</v>
      </c>
      <c r="D17" s="36">
        <f>Índice!$G$52*'Datos Generales'!D72</f>
        <v>676936.91768977954</v>
      </c>
      <c r="E17" s="36">
        <f>Índice!$G$52*'Datos Generales'!E72</f>
        <v>10676829.075376336</v>
      </c>
      <c r="F17" s="36">
        <f>Índice!$G$52*'Datos Generales'!F72</f>
        <v>3403420.5404566871</v>
      </c>
      <c r="G17" s="36">
        <f>Índice!$G$52*'Datos Generales'!G72</f>
        <v>170627.76813698493</v>
      </c>
      <c r="H17" s="36">
        <f>Índice!$G$52*'Datos Generales'!H72</f>
        <v>3061158.6006626352</v>
      </c>
      <c r="I17" s="36">
        <f>Índice!$G$52*'Datos Generales'!I72</f>
        <v>4029952.6752548162</v>
      </c>
      <c r="J17" s="36">
        <f>Índice!$G$52*'Datos Generales'!J72</f>
        <v>140708.43214626276</v>
      </c>
      <c r="K17" s="36">
        <f>Índice!$G$52*'Datos Generales'!K72</f>
        <v>1589060.5369594661</v>
      </c>
      <c r="L17" s="36">
        <f>Índice!$G$52*'Datos Generales'!L72</f>
        <v>235121.38383800929</v>
      </c>
      <c r="M17" s="36">
        <f>Índice!$G$52*'Datos Generales'!M72</f>
        <v>417328.15055195196</v>
      </c>
      <c r="N17" s="36">
        <f>Índice!$G$52*'Datos Generales'!N72</f>
        <v>938775.33316300833</v>
      </c>
      <c r="O17" s="36">
        <f>Índice!$G$52*'Datos Generales'!O72</f>
        <v>678513.79684209137</v>
      </c>
      <c r="P17" s="36">
        <f>Índice!$G$52*'Datos Generales'!P72</f>
        <v>93262.236785659494</v>
      </c>
      <c r="Q17" s="36">
        <f>Índice!$G$52*'Datos Generales'!Q72</f>
        <v>4984825.3277708925</v>
      </c>
      <c r="R17" s="36">
        <f>Índice!$G$52*'Datos Generales'!R72</f>
        <v>5360.3072927599032</v>
      </c>
      <c r="S17" s="36">
        <f>Índice!$G$52*'Datos Generales'!S72</f>
        <v>4167890.0022010719</v>
      </c>
      <c r="T17" s="36">
        <f>Índice!$G$52*'Datos Generales'!T72</f>
        <v>0</v>
      </c>
      <c r="U17" s="36">
        <f>Índice!$G$52*'Datos Generales'!U72</f>
        <v>4352474.9130542614</v>
      </c>
      <c r="V17" s="36">
        <f>Índice!$G$52*'Datos Generales'!V72</f>
        <v>25781.729198765632</v>
      </c>
      <c r="W17" s="36">
        <f>Índice!$G$52*'Datos Generales'!W72</f>
        <v>991315.12170362286</v>
      </c>
      <c r="X17" s="36">
        <f>Índice!$G$52*'Datos Generales'!X72</f>
        <v>134758.18997733272</v>
      </c>
      <c r="Y17" s="36">
        <f>Índice!$G$52*'Datos Generales'!Y72</f>
        <v>487759.52320769988</v>
      </c>
      <c r="Z17" s="36">
        <f>Índice!$G$52*'Datos Generales'!Z72</f>
        <v>1460773.804319612</v>
      </c>
      <c r="AA17" s="36">
        <f>Índice!$G$52*'Datos Generales'!AA72</f>
        <v>1179253.5202690819</v>
      </c>
      <c r="AB17" s="36">
        <f>Índice!$G$52*'Datos Generales'!AB72</f>
        <v>53827.7727636583</v>
      </c>
      <c r="AC17" s="36">
        <f>Índice!$G$52*'Datos Generales'!AC72</f>
        <v>75342.076158445881</v>
      </c>
      <c r="AD17" s="36">
        <f>Índice!$G$52*'Datos Generales'!AD72</f>
        <v>3617062.6271272069</v>
      </c>
      <c r="AE17" s="36">
        <f>Índice!$G$52*'Datos Generales'!AE72</f>
        <v>727370.24307385297</v>
      </c>
      <c r="AF17" s="36">
        <f>Índice!$G$52*'Datos Generales'!AF72</f>
        <v>132557.15217366899</v>
      </c>
      <c r="AG17" s="36">
        <f>Índice!$G$52*'Datos Generales'!AG72</f>
        <v>7299313.7894938458</v>
      </c>
      <c r="AH17" s="36">
        <f>Índice!$G$52*'Datos Generales'!AH72</f>
        <v>1198668.6407139774</v>
      </c>
      <c r="AI17" s="36">
        <f>Índice!$G$52*'Datos Generales'!AI72</f>
        <v>779841.3799461606</v>
      </c>
      <c r="AJ17" s="36">
        <f>Índice!$G$52*'Datos Generales'!AJ72</f>
        <v>2524475.5784787568</v>
      </c>
      <c r="AK17" s="36">
        <f>Índice!$G$52*'Datos Generales'!AK72</f>
        <v>0</v>
      </c>
      <c r="AL17" s="36">
        <f>Índice!$G$52*'Datos Generales'!AL72</f>
        <v>0</v>
      </c>
      <c r="AM17" s="36">
        <f>Índice!$G$52*'Datos Generales'!AM72</f>
        <v>0</v>
      </c>
      <c r="AN17" s="36">
        <f>Índice!$G$52*'Datos Generales'!AN72</f>
        <v>0</v>
      </c>
      <c r="AO17" s="36">
        <f>Índice!$G$52*'Datos Generales'!AO72</f>
        <v>0</v>
      </c>
      <c r="AP17" s="36">
        <f>Índice!$G$52*'Datos Generales'!AP72</f>
        <v>0</v>
      </c>
      <c r="AQ17" s="36">
        <f>Índice!$G$52*'Datos Generales'!AQ72</f>
        <v>60348436.881799042</v>
      </c>
    </row>
    <row r="18" spans="2:43" x14ac:dyDescent="0.2">
      <c r="B18" s="51" t="str">
        <f>'Datos Generales'!B73</f>
        <v>5.21.31.20  Reservas Seguros Previsionales</v>
      </c>
      <c r="C18" s="36">
        <f>Índice!$G$52*'Datos Generales'!C73</f>
        <v>0</v>
      </c>
      <c r="D18" s="36">
        <f>Índice!$G$52*'Datos Generales'!D73</f>
        <v>0</v>
      </c>
      <c r="E18" s="36">
        <f>Índice!$G$52*'Datos Generales'!E73</f>
        <v>0</v>
      </c>
      <c r="F18" s="36">
        <f>Índice!$G$52*'Datos Generales'!F73</f>
        <v>0</v>
      </c>
      <c r="G18" s="36">
        <f>Índice!$G$52*'Datos Generales'!G73</f>
        <v>0</v>
      </c>
      <c r="H18" s="36">
        <f>Índice!$G$52*'Datos Generales'!H73</f>
        <v>0</v>
      </c>
      <c r="I18" s="36">
        <f>Índice!$G$52*'Datos Generales'!I73</f>
        <v>0</v>
      </c>
      <c r="J18" s="36">
        <f>Índice!$G$52*'Datos Generales'!J73</f>
        <v>0</v>
      </c>
      <c r="K18" s="36">
        <f>Índice!$G$52*'Datos Generales'!K73</f>
        <v>0</v>
      </c>
      <c r="L18" s="36">
        <f>Índice!$G$52*'Datos Generales'!L73</f>
        <v>0</v>
      </c>
      <c r="M18" s="36">
        <f>Índice!$G$52*'Datos Generales'!M73</f>
        <v>0</v>
      </c>
      <c r="N18" s="36">
        <f>Índice!$G$52*'Datos Generales'!N73</f>
        <v>0</v>
      </c>
      <c r="O18" s="36">
        <f>Índice!$G$52*'Datos Generales'!O73</f>
        <v>0</v>
      </c>
      <c r="P18" s="36">
        <f>Índice!$G$52*'Datos Generales'!P73</f>
        <v>0</v>
      </c>
      <c r="Q18" s="36">
        <f>Índice!$G$52*'Datos Generales'!Q73</f>
        <v>0</v>
      </c>
      <c r="R18" s="36">
        <f>Índice!$G$52*'Datos Generales'!R73</f>
        <v>0</v>
      </c>
      <c r="S18" s="36">
        <f>Índice!$G$52*'Datos Generales'!S73</f>
        <v>0</v>
      </c>
      <c r="T18" s="36">
        <f>Índice!$G$52*'Datos Generales'!T73</f>
        <v>0</v>
      </c>
      <c r="U18" s="36">
        <f>Índice!$G$52*'Datos Generales'!U73</f>
        <v>0</v>
      </c>
      <c r="V18" s="36">
        <f>Índice!$G$52*'Datos Generales'!V73</f>
        <v>0</v>
      </c>
      <c r="W18" s="36">
        <f>Índice!$G$52*'Datos Generales'!W73</f>
        <v>0</v>
      </c>
      <c r="X18" s="36">
        <f>Índice!$G$52*'Datos Generales'!X73</f>
        <v>0</v>
      </c>
      <c r="Y18" s="36">
        <f>Índice!$G$52*'Datos Generales'!Y73</f>
        <v>0</v>
      </c>
      <c r="Z18" s="36">
        <f>Índice!$G$52*'Datos Generales'!Z73</f>
        <v>0</v>
      </c>
      <c r="AA18" s="36">
        <f>Índice!$G$52*'Datos Generales'!AA73</f>
        <v>0</v>
      </c>
      <c r="AB18" s="36">
        <f>Índice!$G$52*'Datos Generales'!AB73</f>
        <v>0</v>
      </c>
      <c r="AC18" s="36">
        <f>Índice!$G$52*'Datos Generales'!AC73</f>
        <v>0</v>
      </c>
      <c r="AD18" s="36">
        <f>Índice!$G$52*'Datos Generales'!AD73</f>
        <v>0</v>
      </c>
      <c r="AE18" s="36">
        <f>Índice!$G$52*'Datos Generales'!AE73</f>
        <v>0</v>
      </c>
      <c r="AF18" s="36">
        <f>Índice!$G$52*'Datos Generales'!AF73</f>
        <v>0</v>
      </c>
      <c r="AG18" s="36">
        <f>Índice!$G$52*'Datos Generales'!AG73</f>
        <v>0</v>
      </c>
      <c r="AH18" s="36">
        <f>Índice!$G$52*'Datos Generales'!AH73</f>
        <v>0</v>
      </c>
      <c r="AI18" s="36">
        <f>Índice!$G$52*'Datos Generales'!AI73</f>
        <v>0</v>
      </c>
      <c r="AJ18" s="36">
        <f>Índice!$G$52*'Datos Generales'!AJ73</f>
        <v>0</v>
      </c>
      <c r="AK18" s="36">
        <f>Índice!$G$52*'Datos Generales'!AK73</f>
        <v>0</v>
      </c>
      <c r="AL18" s="36">
        <f>Índice!$G$52*'Datos Generales'!AL73</f>
        <v>0</v>
      </c>
      <c r="AM18" s="36">
        <f>Índice!$G$52*'Datos Generales'!AM73</f>
        <v>0</v>
      </c>
      <c r="AN18" s="36">
        <f>Índice!$G$52*'Datos Generales'!AN73</f>
        <v>0</v>
      </c>
      <c r="AO18" s="36">
        <f>Índice!$G$52*'Datos Generales'!AO73</f>
        <v>0</v>
      </c>
      <c r="AP18" s="36">
        <f>Índice!$G$52*'Datos Generales'!AP73</f>
        <v>0</v>
      </c>
      <c r="AQ18" s="36">
        <f>Índice!$G$52*'Datos Generales'!AQ73</f>
        <v>0</v>
      </c>
    </row>
    <row r="19" spans="2:43" x14ac:dyDescent="0.2">
      <c r="B19" s="52" t="str">
        <f>'Datos Generales'!B74</f>
        <v>5.21.31.21  Reserva Rentas Vitalicias</v>
      </c>
      <c r="C19" s="36">
        <f>Índice!$G$52*'Datos Generales'!C74</f>
        <v>0</v>
      </c>
      <c r="D19" s="36">
        <f>Índice!$G$52*'Datos Generales'!D74</f>
        <v>0</v>
      </c>
      <c r="E19" s="36">
        <f>Índice!$G$52*'Datos Generales'!E74</f>
        <v>0</v>
      </c>
      <c r="F19" s="36">
        <f>Índice!$G$52*'Datos Generales'!F74</f>
        <v>0</v>
      </c>
      <c r="G19" s="36">
        <f>Índice!$G$52*'Datos Generales'!G74</f>
        <v>0</v>
      </c>
      <c r="H19" s="36">
        <f>Índice!$G$52*'Datos Generales'!H74</f>
        <v>0</v>
      </c>
      <c r="I19" s="36">
        <f>Índice!$G$52*'Datos Generales'!I74</f>
        <v>0</v>
      </c>
      <c r="J19" s="36">
        <f>Índice!$G$52*'Datos Generales'!J74</f>
        <v>0</v>
      </c>
      <c r="K19" s="36">
        <f>Índice!$G$52*'Datos Generales'!K74</f>
        <v>0</v>
      </c>
      <c r="L19" s="36">
        <f>Índice!$G$52*'Datos Generales'!L74</f>
        <v>0</v>
      </c>
      <c r="M19" s="36">
        <f>Índice!$G$52*'Datos Generales'!M74</f>
        <v>0</v>
      </c>
      <c r="N19" s="36">
        <f>Índice!$G$52*'Datos Generales'!N74</f>
        <v>0</v>
      </c>
      <c r="O19" s="36">
        <f>Índice!$G$52*'Datos Generales'!O74</f>
        <v>0</v>
      </c>
      <c r="P19" s="36">
        <f>Índice!$G$52*'Datos Generales'!P74</f>
        <v>0</v>
      </c>
      <c r="Q19" s="36">
        <f>Índice!$G$52*'Datos Generales'!Q74</f>
        <v>0</v>
      </c>
      <c r="R19" s="36">
        <f>Índice!$G$52*'Datos Generales'!R74</f>
        <v>0</v>
      </c>
      <c r="S19" s="36">
        <f>Índice!$G$52*'Datos Generales'!S74</f>
        <v>0</v>
      </c>
      <c r="T19" s="36">
        <f>Índice!$G$52*'Datos Generales'!T74</f>
        <v>0</v>
      </c>
      <c r="U19" s="36">
        <f>Índice!$G$52*'Datos Generales'!U74</f>
        <v>0</v>
      </c>
      <c r="V19" s="36">
        <f>Índice!$G$52*'Datos Generales'!V74</f>
        <v>0</v>
      </c>
      <c r="W19" s="36">
        <f>Índice!$G$52*'Datos Generales'!W74</f>
        <v>0</v>
      </c>
      <c r="X19" s="36">
        <f>Índice!$G$52*'Datos Generales'!X74</f>
        <v>0</v>
      </c>
      <c r="Y19" s="36">
        <f>Índice!$G$52*'Datos Generales'!Y74</f>
        <v>0</v>
      </c>
      <c r="Z19" s="36">
        <f>Índice!$G$52*'Datos Generales'!Z74</f>
        <v>0</v>
      </c>
      <c r="AA19" s="36">
        <f>Índice!$G$52*'Datos Generales'!AA74</f>
        <v>0</v>
      </c>
      <c r="AB19" s="36">
        <f>Índice!$G$52*'Datos Generales'!AB74</f>
        <v>0</v>
      </c>
      <c r="AC19" s="36">
        <f>Índice!$G$52*'Datos Generales'!AC74</f>
        <v>0</v>
      </c>
      <c r="AD19" s="36">
        <f>Índice!$G$52*'Datos Generales'!AD74</f>
        <v>0</v>
      </c>
      <c r="AE19" s="36">
        <f>Índice!$G$52*'Datos Generales'!AE74</f>
        <v>0</v>
      </c>
      <c r="AF19" s="36">
        <f>Índice!$G$52*'Datos Generales'!AF74</f>
        <v>0</v>
      </c>
      <c r="AG19" s="36">
        <f>Índice!$G$52*'Datos Generales'!AG74</f>
        <v>0</v>
      </c>
      <c r="AH19" s="36">
        <f>Índice!$G$52*'Datos Generales'!AH74</f>
        <v>0</v>
      </c>
      <c r="AI19" s="36">
        <f>Índice!$G$52*'Datos Generales'!AI74</f>
        <v>0</v>
      </c>
      <c r="AJ19" s="36">
        <f>Índice!$G$52*'Datos Generales'!AJ74</f>
        <v>0</v>
      </c>
      <c r="AK19" s="36">
        <f>Índice!$G$52*'Datos Generales'!AK74</f>
        <v>0</v>
      </c>
      <c r="AL19" s="36">
        <f>Índice!$G$52*'Datos Generales'!AL74</f>
        <v>0</v>
      </c>
      <c r="AM19" s="36">
        <f>Índice!$G$52*'Datos Generales'!AM74</f>
        <v>0</v>
      </c>
      <c r="AN19" s="36">
        <f>Índice!$G$52*'Datos Generales'!AN74</f>
        <v>0</v>
      </c>
      <c r="AO19" s="36">
        <f>Índice!$G$52*'Datos Generales'!AO74</f>
        <v>0</v>
      </c>
      <c r="AP19" s="36">
        <f>Índice!$G$52*'Datos Generales'!AP74</f>
        <v>0</v>
      </c>
      <c r="AQ19" s="36">
        <f>Índice!$G$52*'Datos Generales'!AQ74</f>
        <v>0</v>
      </c>
    </row>
    <row r="20" spans="2:43" x14ac:dyDescent="0.2">
      <c r="B20" s="52" t="str">
        <f>'Datos Generales'!B75</f>
        <v>5.21.31.22  Reserva Seguro Invalidez Y Sobrevivencia</v>
      </c>
      <c r="C20" s="36">
        <f>Índice!$G$52*'Datos Generales'!C75</f>
        <v>0</v>
      </c>
      <c r="D20" s="36">
        <f>Índice!$G$52*'Datos Generales'!D75</f>
        <v>0</v>
      </c>
      <c r="E20" s="36">
        <f>Índice!$G$52*'Datos Generales'!E75</f>
        <v>0</v>
      </c>
      <c r="F20" s="36">
        <f>Índice!$G$52*'Datos Generales'!F75</f>
        <v>0</v>
      </c>
      <c r="G20" s="36">
        <f>Índice!$G$52*'Datos Generales'!G75</f>
        <v>0</v>
      </c>
      <c r="H20" s="36">
        <f>Índice!$G$52*'Datos Generales'!H75</f>
        <v>0</v>
      </c>
      <c r="I20" s="36">
        <f>Índice!$G$52*'Datos Generales'!I75</f>
        <v>0</v>
      </c>
      <c r="J20" s="36">
        <f>Índice!$G$52*'Datos Generales'!J75</f>
        <v>0</v>
      </c>
      <c r="K20" s="36">
        <f>Índice!$G$52*'Datos Generales'!K75</f>
        <v>0</v>
      </c>
      <c r="L20" s="36">
        <f>Índice!$G$52*'Datos Generales'!L75</f>
        <v>0</v>
      </c>
      <c r="M20" s="36">
        <f>Índice!$G$52*'Datos Generales'!M75</f>
        <v>0</v>
      </c>
      <c r="N20" s="36">
        <f>Índice!$G$52*'Datos Generales'!N75</f>
        <v>0</v>
      </c>
      <c r="O20" s="36">
        <f>Índice!$G$52*'Datos Generales'!O75</f>
        <v>0</v>
      </c>
      <c r="P20" s="36">
        <f>Índice!$G$52*'Datos Generales'!P75</f>
        <v>0</v>
      </c>
      <c r="Q20" s="36">
        <f>Índice!$G$52*'Datos Generales'!Q75</f>
        <v>0</v>
      </c>
      <c r="R20" s="36">
        <f>Índice!$G$52*'Datos Generales'!R75</f>
        <v>0</v>
      </c>
      <c r="S20" s="36">
        <f>Índice!$G$52*'Datos Generales'!S75</f>
        <v>0</v>
      </c>
      <c r="T20" s="36">
        <f>Índice!$G$52*'Datos Generales'!T75</f>
        <v>0</v>
      </c>
      <c r="U20" s="36">
        <f>Índice!$G$52*'Datos Generales'!U75</f>
        <v>0</v>
      </c>
      <c r="V20" s="36">
        <f>Índice!$G$52*'Datos Generales'!V75</f>
        <v>0</v>
      </c>
      <c r="W20" s="36">
        <f>Índice!$G$52*'Datos Generales'!W75</f>
        <v>0</v>
      </c>
      <c r="X20" s="36">
        <f>Índice!$G$52*'Datos Generales'!X75</f>
        <v>0</v>
      </c>
      <c r="Y20" s="36">
        <f>Índice!$G$52*'Datos Generales'!Y75</f>
        <v>0</v>
      </c>
      <c r="Z20" s="36">
        <f>Índice!$G$52*'Datos Generales'!Z75</f>
        <v>0</v>
      </c>
      <c r="AA20" s="36">
        <f>Índice!$G$52*'Datos Generales'!AA75</f>
        <v>0</v>
      </c>
      <c r="AB20" s="36">
        <f>Índice!$G$52*'Datos Generales'!AB75</f>
        <v>0</v>
      </c>
      <c r="AC20" s="36">
        <f>Índice!$G$52*'Datos Generales'!AC75</f>
        <v>0</v>
      </c>
      <c r="AD20" s="36">
        <f>Índice!$G$52*'Datos Generales'!AD75</f>
        <v>0</v>
      </c>
      <c r="AE20" s="36">
        <f>Índice!$G$52*'Datos Generales'!AE75</f>
        <v>0</v>
      </c>
      <c r="AF20" s="36">
        <f>Índice!$G$52*'Datos Generales'!AF75</f>
        <v>0</v>
      </c>
      <c r="AG20" s="36">
        <f>Índice!$G$52*'Datos Generales'!AG75</f>
        <v>0</v>
      </c>
      <c r="AH20" s="36">
        <f>Índice!$G$52*'Datos Generales'!AH75</f>
        <v>0</v>
      </c>
      <c r="AI20" s="36">
        <f>Índice!$G$52*'Datos Generales'!AI75</f>
        <v>0</v>
      </c>
      <c r="AJ20" s="36">
        <f>Índice!$G$52*'Datos Generales'!AJ75</f>
        <v>0</v>
      </c>
      <c r="AK20" s="36">
        <f>Índice!$G$52*'Datos Generales'!AK75</f>
        <v>0</v>
      </c>
      <c r="AL20" s="36">
        <f>Índice!$G$52*'Datos Generales'!AL75</f>
        <v>0</v>
      </c>
      <c r="AM20" s="36">
        <f>Índice!$G$52*'Datos Generales'!AM75</f>
        <v>0</v>
      </c>
      <c r="AN20" s="36">
        <f>Índice!$G$52*'Datos Generales'!AN75</f>
        <v>0</v>
      </c>
      <c r="AO20" s="36">
        <f>Índice!$G$52*'Datos Generales'!AO75</f>
        <v>0</v>
      </c>
      <c r="AP20" s="36">
        <f>Índice!$G$52*'Datos Generales'!AP75</f>
        <v>0</v>
      </c>
      <c r="AQ20" s="36">
        <f>Índice!$G$52*'Datos Generales'!AQ75</f>
        <v>0</v>
      </c>
    </row>
    <row r="21" spans="2:43" x14ac:dyDescent="0.2">
      <c r="B21" s="51" t="str">
        <f>'Datos Generales'!B76</f>
        <v>5.21.31.30  Reserva Matemática</v>
      </c>
      <c r="C21" s="36">
        <f>Índice!$G$52*'Datos Generales'!C76</f>
        <v>0</v>
      </c>
      <c r="D21" s="36">
        <f>Índice!$G$52*'Datos Generales'!D76</f>
        <v>0</v>
      </c>
      <c r="E21" s="36">
        <f>Índice!$G$52*'Datos Generales'!E76</f>
        <v>0</v>
      </c>
      <c r="F21" s="36">
        <f>Índice!$G$52*'Datos Generales'!F76</f>
        <v>0</v>
      </c>
      <c r="G21" s="36">
        <f>Índice!$G$52*'Datos Generales'!G76</f>
        <v>0</v>
      </c>
      <c r="H21" s="36">
        <f>Índice!$G$52*'Datos Generales'!H76</f>
        <v>0</v>
      </c>
      <c r="I21" s="36">
        <f>Índice!$G$52*'Datos Generales'!I76</f>
        <v>0</v>
      </c>
      <c r="J21" s="36">
        <f>Índice!$G$52*'Datos Generales'!J76</f>
        <v>0</v>
      </c>
      <c r="K21" s="36">
        <f>Índice!$G$52*'Datos Generales'!K76</f>
        <v>0</v>
      </c>
      <c r="L21" s="36">
        <f>Índice!$G$52*'Datos Generales'!L76</f>
        <v>0</v>
      </c>
      <c r="M21" s="36">
        <f>Índice!$G$52*'Datos Generales'!M76</f>
        <v>0</v>
      </c>
      <c r="N21" s="36">
        <f>Índice!$G$52*'Datos Generales'!N76</f>
        <v>0</v>
      </c>
      <c r="O21" s="36">
        <f>Índice!$G$52*'Datos Generales'!O76</f>
        <v>0</v>
      </c>
      <c r="P21" s="36">
        <f>Índice!$G$52*'Datos Generales'!P76</f>
        <v>0</v>
      </c>
      <c r="Q21" s="36">
        <f>Índice!$G$52*'Datos Generales'!Q76</f>
        <v>0</v>
      </c>
      <c r="R21" s="36">
        <f>Índice!$G$52*'Datos Generales'!R76</f>
        <v>0</v>
      </c>
      <c r="S21" s="36">
        <f>Índice!$G$52*'Datos Generales'!S76</f>
        <v>0</v>
      </c>
      <c r="T21" s="36">
        <f>Índice!$G$52*'Datos Generales'!T76</f>
        <v>0</v>
      </c>
      <c r="U21" s="36">
        <f>Índice!$G$52*'Datos Generales'!U76</f>
        <v>0</v>
      </c>
      <c r="V21" s="36">
        <f>Índice!$G$52*'Datos Generales'!V76</f>
        <v>0</v>
      </c>
      <c r="W21" s="36">
        <f>Índice!$G$52*'Datos Generales'!W76</f>
        <v>0</v>
      </c>
      <c r="X21" s="36">
        <f>Índice!$G$52*'Datos Generales'!X76</f>
        <v>0</v>
      </c>
      <c r="Y21" s="36">
        <f>Índice!$G$52*'Datos Generales'!Y76</f>
        <v>0</v>
      </c>
      <c r="Z21" s="36">
        <f>Índice!$G$52*'Datos Generales'!Z76</f>
        <v>0</v>
      </c>
      <c r="AA21" s="36">
        <f>Índice!$G$52*'Datos Generales'!AA76</f>
        <v>0</v>
      </c>
      <c r="AB21" s="36">
        <f>Índice!$G$52*'Datos Generales'!AB76</f>
        <v>0</v>
      </c>
      <c r="AC21" s="36">
        <f>Índice!$G$52*'Datos Generales'!AC76</f>
        <v>0</v>
      </c>
      <c r="AD21" s="36">
        <f>Índice!$G$52*'Datos Generales'!AD76</f>
        <v>0</v>
      </c>
      <c r="AE21" s="36">
        <f>Índice!$G$52*'Datos Generales'!AE76</f>
        <v>0</v>
      </c>
      <c r="AF21" s="36">
        <f>Índice!$G$52*'Datos Generales'!AF76</f>
        <v>0</v>
      </c>
      <c r="AG21" s="36">
        <f>Índice!$G$52*'Datos Generales'!AG76</f>
        <v>0</v>
      </c>
      <c r="AH21" s="36">
        <f>Índice!$G$52*'Datos Generales'!AH76</f>
        <v>0</v>
      </c>
      <c r="AI21" s="36">
        <f>Índice!$G$52*'Datos Generales'!AI76</f>
        <v>0</v>
      </c>
      <c r="AJ21" s="36">
        <f>Índice!$G$52*'Datos Generales'!AJ76</f>
        <v>0</v>
      </c>
      <c r="AK21" s="36">
        <f>Índice!$G$52*'Datos Generales'!AK76</f>
        <v>0</v>
      </c>
      <c r="AL21" s="36">
        <f>Índice!$G$52*'Datos Generales'!AL76</f>
        <v>0</v>
      </c>
      <c r="AM21" s="36">
        <f>Índice!$G$52*'Datos Generales'!AM76</f>
        <v>0</v>
      </c>
      <c r="AN21" s="36">
        <f>Índice!$G$52*'Datos Generales'!AN76</f>
        <v>0</v>
      </c>
      <c r="AO21" s="36">
        <f>Índice!$G$52*'Datos Generales'!AO76</f>
        <v>0</v>
      </c>
      <c r="AP21" s="36">
        <f>Índice!$G$52*'Datos Generales'!AP76</f>
        <v>0</v>
      </c>
      <c r="AQ21" s="36">
        <f>Índice!$G$52*'Datos Generales'!AQ76</f>
        <v>0</v>
      </c>
    </row>
    <row r="22" spans="2:43" x14ac:dyDescent="0.2">
      <c r="B22" s="51" t="str">
        <f>'Datos Generales'!B77</f>
        <v>5.21.31.40  Reserva Valor Del Fondo</v>
      </c>
      <c r="C22" s="36">
        <f>Índice!$G$52*'Datos Generales'!C77</f>
        <v>0</v>
      </c>
      <c r="D22" s="36">
        <f>Índice!$G$52*'Datos Generales'!D77</f>
        <v>0</v>
      </c>
      <c r="E22" s="36">
        <f>Índice!$G$52*'Datos Generales'!E77</f>
        <v>0</v>
      </c>
      <c r="F22" s="36">
        <f>Índice!$G$52*'Datos Generales'!F77</f>
        <v>0</v>
      </c>
      <c r="G22" s="36">
        <f>Índice!$G$52*'Datos Generales'!G77</f>
        <v>0</v>
      </c>
      <c r="H22" s="36">
        <f>Índice!$G$52*'Datos Generales'!H77</f>
        <v>0</v>
      </c>
      <c r="I22" s="36">
        <f>Índice!$G$52*'Datos Generales'!I77</f>
        <v>0</v>
      </c>
      <c r="J22" s="36">
        <f>Índice!$G$52*'Datos Generales'!J77</f>
        <v>0</v>
      </c>
      <c r="K22" s="36">
        <f>Índice!$G$52*'Datos Generales'!K77</f>
        <v>0</v>
      </c>
      <c r="L22" s="36">
        <f>Índice!$G$52*'Datos Generales'!L77</f>
        <v>0</v>
      </c>
      <c r="M22" s="36">
        <f>Índice!$G$52*'Datos Generales'!M77</f>
        <v>0</v>
      </c>
      <c r="N22" s="36">
        <f>Índice!$G$52*'Datos Generales'!N77</f>
        <v>0</v>
      </c>
      <c r="O22" s="36">
        <f>Índice!$G$52*'Datos Generales'!O77</f>
        <v>0</v>
      </c>
      <c r="P22" s="36">
        <f>Índice!$G$52*'Datos Generales'!P77</f>
        <v>0</v>
      </c>
      <c r="Q22" s="36">
        <f>Índice!$G$52*'Datos Generales'!Q77</f>
        <v>0</v>
      </c>
      <c r="R22" s="36">
        <f>Índice!$G$52*'Datos Generales'!R77</f>
        <v>0</v>
      </c>
      <c r="S22" s="36">
        <f>Índice!$G$52*'Datos Generales'!S77</f>
        <v>0</v>
      </c>
      <c r="T22" s="36">
        <f>Índice!$G$52*'Datos Generales'!T77</f>
        <v>0</v>
      </c>
      <c r="U22" s="36">
        <f>Índice!$G$52*'Datos Generales'!U77</f>
        <v>0</v>
      </c>
      <c r="V22" s="36">
        <f>Índice!$G$52*'Datos Generales'!V77</f>
        <v>0</v>
      </c>
      <c r="W22" s="36">
        <f>Índice!$G$52*'Datos Generales'!W77</f>
        <v>0</v>
      </c>
      <c r="X22" s="36">
        <f>Índice!$G$52*'Datos Generales'!X77</f>
        <v>0</v>
      </c>
      <c r="Y22" s="36">
        <f>Índice!$G$52*'Datos Generales'!Y77</f>
        <v>0</v>
      </c>
      <c r="Z22" s="36">
        <f>Índice!$G$52*'Datos Generales'!Z77</f>
        <v>0</v>
      </c>
      <c r="AA22" s="36">
        <f>Índice!$G$52*'Datos Generales'!AA77</f>
        <v>0</v>
      </c>
      <c r="AB22" s="36">
        <f>Índice!$G$52*'Datos Generales'!AB77</f>
        <v>0</v>
      </c>
      <c r="AC22" s="36">
        <f>Índice!$G$52*'Datos Generales'!AC77</f>
        <v>0</v>
      </c>
      <c r="AD22" s="36">
        <f>Índice!$G$52*'Datos Generales'!AD77</f>
        <v>0</v>
      </c>
      <c r="AE22" s="36">
        <f>Índice!$G$52*'Datos Generales'!AE77</f>
        <v>0</v>
      </c>
      <c r="AF22" s="36">
        <f>Índice!$G$52*'Datos Generales'!AF77</f>
        <v>0</v>
      </c>
      <c r="AG22" s="36">
        <f>Índice!$G$52*'Datos Generales'!AG77</f>
        <v>0</v>
      </c>
      <c r="AH22" s="36">
        <f>Índice!$G$52*'Datos Generales'!AH77</f>
        <v>0</v>
      </c>
      <c r="AI22" s="36">
        <f>Índice!$G$52*'Datos Generales'!AI77</f>
        <v>0</v>
      </c>
      <c r="AJ22" s="36">
        <f>Índice!$G$52*'Datos Generales'!AJ77</f>
        <v>0</v>
      </c>
      <c r="AK22" s="36">
        <f>Índice!$G$52*'Datos Generales'!AK77</f>
        <v>0</v>
      </c>
      <c r="AL22" s="36">
        <f>Índice!$G$52*'Datos Generales'!AL77</f>
        <v>0</v>
      </c>
      <c r="AM22" s="36">
        <f>Índice!$G$52*'Datos Generales'!AM77</f>
        <v>0</v>
      </c>
      <c r="AN22" s="36">
        <f>Índice!$G$52*'Datos Generales'!AN77</f>
        <v>0</v>
      </c>
      <c r="AO22" s="36">
        <f>Índice!$G$52*'Datos Generales'!AO77</f>
        <v>0</v>
      </c>
      <c r="AP22" s="36">
        <f>Índice!$G$52*'Datos Generales'!AP77</f>
        <v>0</v>
      </c>
      <c r="AQ22" s="36">
        <f>Índice!$G$52*'Datos Generales'!AQ77</f>
        <v>0</v>
      </c>
    </row>
    <row r="23" spans="2:43" x14ac:dyDescent="0.2">
      <c r="B23" s="51" t="str">
        <f>'Datos Generales'!B78</f>
        <v>5.21.31.50  Reserva Rentas Privadas</v>
      </c>
      <c r="C23" s="36">
        <f>Índice!$G$52*'Datos Generales'!C78</f>
        <v>0</v>
      </c>
      <c r="D23" s="36">
        <f>Índice!$G$52*'Datos Generales'!D78</f>
        <v>0</v>
      </c>
      <c r="E23" s="36">
        <f>Índice!$G$52*'Datos Generales'!E78</f>
        <v>0</v>
      </c>
      <c r="F23" s="36">
        <f>Índice!$G$52*'Datos Generales'!F78</f>
        <v>0</v>
      </c>
      <c r="G23" s="36">
        <f>Índice!$G$52*'Datos Generales'!G78</f>
        <v>0</v>
      </c>
      <c r="H23" s="36">
        <f>Índice!$G$52*'Datos Generales'!H78</f>
        <v>0</v>
      </c>
      <c r="I23" s="36">
        <f>Índice!$G$52*'Datos Generales'!I78</f>
        <v>0</v>
      </c>
      <c r="J23" s="36">
        <f>Índice!$G$52*'Datos Generales'!J78</f>
        <v>0</v>
      </c>
      <c r="K23" s="36">
        <f>Índice!$G$52*'Datos Generales'!K78</f>
        <v>0</v>
      </c>
      <c r="L23" s="36">
        <f>Índice!$G$52*'Datos Generales'!L78</f>
        <v>0</v>
      </c>
      <c r="M23" s="36">
        <f>Índice!$G$52*'Datos Generales'!M78</f>
        <v>0</v>
      </c>
      <c r="N23" s="36">
        <f>Índice!$G$52*'Datos Generales'!N78</f>
        <v>0</v>
      </c>
      <c r="O23" s="36">
        <f>Índice!$G$52*'Datos Generales'!O78</f>
        <v>0</v>
      </c>
      <c r="P23" s="36">
        <f>Índice!$G$52*'Datos Generales'!P78</f>
        <v>0</v>
      </c>
      <c r="Q23" s="36">
        <f>Índice!$G$52*'Datos Generales'!Q78</f>
        <v>0</v>
      </c>
      <c r="R23" s="36">
        <f>Índice!$G$52*'Datos Generales'!R78</f>
        <v>0</v>
      </c>
      <c r="S23" s="36">
        <f>Índice!$G$52*'Datos Generales'!S78</f>
        <v>0</v>
      </c>
      <c r="T23" s="36">
        <f>Índice!$G$52*'Datos Generales'!T78</f>
        <v>0</v>
      </c>
      <c r="U23" s="36">
        <f>Índice!$G$52*'Datos Generales'!U78</f>
        <v>0</v>
      </c>
      <c r="V23" s="36">
        <f>Índice!$G$52*'Datos Generales'!V78</f>
        <v>0</v>
      </c>
      <c r="W23" s="36">
        <f>Índice!$G$52*'Datos Generales'!W78</f>
        <v>0</v>
      </c>
      <c r="X23" s="36">
        <f>Índice!$G$52*'Datos Generales'!X78</f>
        <v>0</v>
      </c>
      <c r="Y23" s="36">
        <f>Índice!$G$52*'Datos Generales'!Y78</f>
        <v>0</v>
      </c>
      <c r="Z23" s="36">
        <f>Índice!$G$52*'Datos Generales'!Z78</f>
        <v>0</v>
      </c>
      <c r="AA23" s="36">
        <f>Índice!$G$52*'Datos Generales'!AA78</f>
        <v>0</v>
      </c>
      <c r="AB23" s="36">
        <f>Índice!$G$52*'Datos Generales'!AB78</f>
        <v>0</v>
      </c>
      <c r="AC23" s="36">
        <f>Índice!$G$52*'Datos Generales'!AC78</f>
        <v>0</v>
      </c>
      <c r="AD23" s="36">
        <f>Índice!$G$52*'Datos Generales'!AD78</f>
        <v>0</v>
      </c>
      <c r="AE23" s="36">
        <f>Índice!$G$52*'Datos Generales'!AE78</f>
        <v>0</v>
      </c>
      <c r="AF23" s="36">
        <f>Índice!$G$52*'Datos Generales'!AF78</f>
        <v>0</v>
      </c>
      <c r="AG23" s="36">
        <f>Índice!$G$52*'Datos Generales'!AG78</f>
        <v>0</v>
      </c>
      <c r="AH23" s="36">
        <f>Índice!$G$52*'Datos Generales'!AH78</f>
        <v>0</v>
      </c>
      <c r="AI23" s="36">
        <f>Índice!$G$52*'Datos Generales'!AI78</f>
        <v>0</v>
      </c>
      <c r="AJ23" s="36">
        <f>Índice!$G$52*'Datos Generales'!AJ78</f>
        <v>0</v>
      </c>
      <c r="AK23" s="36">
        <f>Índice!$G$52*'Datos Generales'!AK78</f>
        <v>0</v>
      </c>
      <c r="AL23" s="36">
        <f>Índice!$G$52*'Datos Generales'!AL78</f>
        <v>0</v>
      </c>
      <c r="AM23" s="36">
        <f>Índice!$G$52*'Datos Generales'!AM78</f>
        <v>0</v>
      </c>
      <c r="AN23" s="36">
        <f>Índice!$G$52*'Datos Generales'!AN78</f>
        <v>0</v>
      </c>
      <c r="AO23" s="36">
        <f>Índice!$G$52*'Datos Generales'!AO78</f>
        <v>0</v>
      </c>
      <c r="AP23" s="36">
        <f>Índice!$G$52*'Datos Generales'!AP78</f>
        <v>0</v>
      </c>
      <c r="AQ23" s="36">
        <f>Índice!$G$52*'Datos Generales'!AQ78</f>
        <v>0</v>
      </c>
    </row>
    <row r="24" spans="2:43" x14ac:dyDescent="0.2">
      <c r="B24" s="51" t="str">
        <f>'Datos Generales'!B79</f>
        <v>5.21.31.60  Reserva De Siniestros</v>
      </c>
      <c r="C24" s="36">
        <f>Índice!$G$52*'Datos Generales'!C79</f>
        <v>38875.861250147565</v>
      </c>
      <c r="D24" s="36">
        <f>Índice!$G$52*'Datos Generales'!D79</f>
        <v>660384.07512628951</v>
      </c>
      <c r="E24" s="36">
        <f>Índice!$G$52*'Datos Generales'!E79</f>
        <v>4103650.1391233886</v>
      </c>
      <c r="F24" s="36">
        <f>Índice!$G$52*'Datos Generales'!F79</f>
        <v>612021.90049454384</v>
      </c>
      <c r="G24" s="36">
        <f>Índice!$G$52*'Datos Generales'!G79</f>
        <v>139761.97126223476</v>
      </c>
      <c r="H24" s="36">
        <f>Índice!$G$52*'Datos Generales'!H79</f>
        <v>2292559.5267457445</v>
      </c>
      <c r="I24" s="36">
        <f>Índice!$G$52*'Datos Generales'!I79</f>
        <v>3303315.2836371916</v>
      </c>
      <c r="J24" s="36">
        <f>Índice!$G$52*'Datos Generales'!J79</f>
        <v>256694.88143639159</v>
      </c>
      <c r="K24" s="36">
        <f>Índice!$G$52*'Datos Generales'!K79</f>
        <v>456009.21524475276</v>
      </c>
      <c r="L24" s="36">
        <f>Índice!$G$52*'Datos Generales'!L79</f>
        <v>177219.31486451504</v>
      </c>
      <c r="M24" s="36">
        <f>Índice!$G$52*'Datos Generales'!M79</f>
        <v>677535.66365717445</v>
      </c>
      <c r="N24" s="36">
        <f>Índice!$G$52*'Datos Generales'!N79</f>
        <v>1574302.4354332422</v>
      </c>
      <c r="O24" s="36">
        <f>Índice!$G$52*'Datos Generales'!O79</f>
        <v>267241.55351445172</v>
      </c>
      <c r="P24" s="36">
        <f>Índice!$G$52*'Datos Generales'!P79</f>
        <v>268146.91865253582</v>
      </c>
      <c r="Q24" s="36">
        <f>Índice!$G$52*'Datos Generales'!Q79</f>
        <v>5098712.6961701009</v>
      </c>
      <c r="R24" s="36">
        <f>Índice!$G$52*'Datos Generales'!R79</f>
        <v>1384.3959316572302</v>
      </c>
      <c r="S24" s="36">
        <f>Índice!$G$52*'Datos Generales'!S79</f>
        <v>4011937.3276266493</v>
      </c>
      <c r="T24" s="36">
        <f>Índice!$G$52*'Datos Generales'!T79</f>
        <v>0</v>
      </c>
      <c r="U24" s="36">
        <f>Índice!$G$52*'Datos Generales'!U79</f>
        <v>5558390.1149762357</v>
      </c>
      <c r="V24" s="36">
        <f>Índice!$G$52*'Datos Generales'!V79</f>
        <v>63673.946079523674</v>
      </c>
      <c r="W24" s="36">
        <f>Índice!$G$52*'Datos Generales'!W79</f>
        <v>724935.01394976047</v>
      </c>
      <c r="X24" s="36">
        <f>Índice!$G$52*'Datos Generales'!X79</f>
        <v>88791.203333109937</v>
      </c>
      <c r="Y24" s="36">
        <f>Índice!$G$52*'Datos Generales'!Y79</f>
        <v>334375.84304963099</v>
      </c>
      <c r="Z24" s="36">
        <f>Índice!$G$52*'Datos Generales'!Z79</f>
        <v>1027421.5787366256</v>
      </c>
      <c r="AA24" s="36">
        <f>Índice!$G$52*'Datos Generales'!AA79</f>
        <v>690127.12125320255</v>
      </c>
      <c r="AB24" s="36">
        <f>Índice!$G$52*'Datos Generales'!AB79</f>
        <v>3221.1172259555019</v>
      </c>
      <c r="AC24" s="36">
        <f>Índice!$G$52*'Datos Generales'!AC79</f>
        <v>296505.63688710611</v>
      </c>
      <c r="AD24" s="36">
        <f>Índice!$G$52*'Datos Generales'!AD79</f>
        <v>13828438.324232509</v>
      </c>
      <c r="AE24" s="36">
        <f>Índice!$G$52*'Datos Generales'!AE79</f>
        <v>514223.78878963849</v>
      </c>
      <c r="AF24" s="36">
        <f>Índice!$G$52*'Datos Generales'!AF79</f>
        <v>30744.891012925091</v>
      </c>
      <c r="AG24" s="36">
        <f>Índice!$G$52*'Datos Generales'!AG79</f>
        <v>5938000.7395873489</v>
      </c>
      <c r="AH24" s="36">
        <f>Índice!$G$52*'Datos Generales'!AH79</f>
        <v>1290503.1405246581</v>
      </c>
      <c r="AI24" s="36">
        <f>Índice!$G$52*'Datos Generales'!AI79</f>
        <v>234435.07127288292</v>
      </c>
      <c r="AJ24" s="36">
        <f>Índice!$G$52*'Datos Generales'!AJ79</f>
        <v>354299.48933092522</v>
      </c>
      <c r="AK24" s="36">
        <f>Índice!$G$52*'Datos Generales'!AK79</f>
        <v>0</v>
      </c>
      <c r="AL24" s="36">
        <f>Índice!$G$52*'Datos Generales'!AL79</f>
        <v>0</v>
      </c>
      <c r="AM24" s="36">
        <f>Índice!$G$52*'Datos Generales'!AM79</f>
        <v>0</v>
      </c>
      <c r="AN24" s="36">
        <f>Índice!$G$52*'Datos Generales'!AN79</f>
        <v>0</v>
      </c>
      <c r="AO24" s="36">
        <f>Índice!$G$52*'Datos Generales'!AO79</f>
        <v>0</v>
      </c>
      <c r="AP24" s="36">
        <f>Índice!$G$52*'Datos Generales'!AP79</f>
        <v>0</v>
      </c>
      <c r="AQ24" s="36">
        <f>Índice!$G$52*'Datos Generales'!AQ79</f>
        <v>54917840.180413052</v>
      </c>
    </row>
    <row r="25" spans="2:43" x14ac:dyDescent="0.2">
      <c r="B25" s="51" t="str">
        <f>'Datos Generales'!B80</f>
        <v>5.21.31.70  Reserva Catastrófica De Terremoto</v>
      </c>
      <c r="C25" s="36">
        <f>Índice!$G$52*'Datos Generales'!C80</f>
        <v>0</v>
      </c>
      <c r="D25" s="36">
        <f>Índice!$G$52*'Datos Generales'!D80</f>
        <v>0</v>
      </c>
      <c r="E25" s="36">
        <f>Índice!$G$52*'Datos Generales'!E80</f>
        <v>44000.004082358872</v>
      </c>
      <c r="F25" s="36">
        <f>Índice!$G$52*'Datos Generales'!F80</f>
        <v>13797.488464784723</v>
      </c>
      <c r="G25" s="36">
        <f>Índice!$G$52*'Datos Generales'!G80</f>
        <v>0</v>
      </c>
      <c r="H25" s="36">
        <f>Índice!$G$52*'Datos Generales'!H80</f>
        <v>6752.9359814688132</v>
      </c>
      <c r="I25" s="36">
        <f>Índice!$G$52*'Datos Generales'!I80</f>
        <v>54023.351773121547</v>
      </c>
      <c r="J25" s="36">
        <f>Índice!$G$52*'Datos Generales'!J80</f>
        <v>0</v>
      </c>
      <c r="K25" s="36">
        <f>Índice!$G$52*'Datos Generales'!K80</f>
        <v>5499.992005380549</v>
      </c>
      <c r="L25" s="36">
        <f>Índice!$G$52*'Datos Generales'!L80</f>
        <v>5499.992005380549</v>
      </c>
      <c r="M25" s="36">
        <f>Índice!$G$52*'Datos Generales'!M80</f>
        <v>0</v>
      </c>
      <c r="N25" s="36">
        <f>Índice!$G$52*'Datos Generales'!N80</f>
        <v>10999.984010761098</v>
      </c>
      <c r="O25" s="36">
        <f>Índice!$G$52*'Datos Generales'!O80</f>
        <v>8250.0050178994425</v>
      </c>
      <c r="P25" s="36">
        <f>Índice!$G$52*'Datos Generales'!P80</f>
        <v>0</v>
      </c>
      <c r="Q25" s="36">
        <f>Índice!$G$52*'Datos Generales'!Q80</f>
        <v>27499.994046559987</v>
      </c>
      <c r="R25" s="36">
        <f>Índice!$G$52*'Datos Generales'!R80</f>
        <v>0</v>
      </c>
      <c r="S25" s="36">
        <f>Índice!$G$52*'Datos Generales'!S80</f>
        <v>31434.741622404261</v>
      </c>
      <c r="T25" s="36">
        <f>Índice!$G$52*'Datos Generales'!T80</f>
        <v>0</v>
      </c>
      <c r="U25" s="36">
        <f>Índice!$G$52*'Datos Generales'!U80</f>
        <v>27499.994046559987</v>
      </c>
      <c r="V25" s="36">
        <f>Índice!$G$52*'Datos Generales'!V80</f>
        <v>7920.014342687492</v>
      </c>
      <c r="W25" s="36">
        <f>Índice!$G$52*'Datos Generales'!W80</f>
        <v>8250.0050178994425</v>
      </c>
      <c r="X25" s="36">
        <f>Índice!$G$52*'Datos Generales'!X80</f>
        <v>0</v>
      </c>
      <c r="Y25" s="36">
        <f>Índice!$G$52*'Datos Generales'!Y80</f>
        <v>7700.0092193271121</v>
      </c>
      <c r="Z25" s="36">
        <f>Índice!$G$52*'Datos Generales'!Z80</f>
        <v>11639.009252326179</v>
      </c>
      <c r="AA25" s="36">
        <f>Índice!$G$52*'Datos Generales'!AA80</f>
        <v>7700.0092193271121</v>
      </c>
      <c r="AB25" s="36">
        <f>Índice!$G$52*'Datos Generales'!AB80</f>
        <v>0</v>
      </c>
      <c r="AC25" s="36">
        <f>Índice!$G$52*'Datos Generales'!AC80</f>
        <v>0</v>
      </c>
      <c r="AD25" s="36">
        <f>Índice!$G$52*'Datos Generales'!AD80</f>
        <v>68749.95109674272</v>
      </c>
      <c r="AE25" s="36">
        <f>Índice!$G$52*'Datos Generales'!AE80</f>
        <v>8103.5163738311276</v>
      </c>
      <c r="AF25" s="36">
        <f>Índice!$G$52*'Datos Generales'!AF80</f>
        <v>0</v>
      </c>
      <c r="AG25" s="36">
        <f>Índice!$G$52*'Datos Generales'!AG80</f>
        <v>27499.994046559987</v>
      </c>
      <c r="AH25" s="36">
        <f>Índice!$G$52*'Datos Generales'!AH80</f>
        <v>18050.013658892381</v>
      </c>
      <c r="AI25" s="36">
        <f>Índice!$G$52*'Datos Generales'!AI80</f>
        <v>549.99579857233107</v>
      </c>
      <c r="AJ25" s="36">
        <f>Índice!$G$52*'Datos Generales'!AJ80</f>
        <v>20432.51231426543</v>
      </c>
      <c r="AK25" s="36">
        <f>Índice!$G$52*'Datos Generales'!AK80</f>
        <v>0</v>
      </c>
      <c r="AL25" s="36">
        <f>Índice!$G$52*'Datos Generales'!AL80</f>
        <v>0</v>
      </c>
      <c r="AM25" s="36">
        <f>Índice!$G$52*'Datos Generales'!AM80</f>
        <v>0</v>
      </c>
      <c r="AN25" s="36">
        <f>Índice!$G$52*'Datos Generales'!AN80</f>
        <v>0</v>
      </c>
      <c r="AO25" s="36">
        <f>Índice!$G$52*'Datos Generales'!AO80</f>
        <v>0</v>
      </c>
      <c r="AP25" s="36">
        <f>Índice!$G$52*'Datos Generales'!AP80</f>
        <v>0</v>
      </c>
      <c r="AQ25" s="36">
        <f>Índice!$G$52*'Datos Generales'!AQ80</f>
        <v>421853.51339711115</v>
      </c>
    </row>
    <row r="26" spans="2:43" x14ac:dyDescent="0.2">
      <c r="B26" s="51" t="str">
        <f>'Datos Generales'!B81</f>
        <v>5.21.31.80  Reserva De Insuficiencia De Prima</v>
      </c>
      <c r="C26" s="36">
        <f>Índice!$G$52*'Datos Generales'!C81</f>
        <v>0</v>
      </c>
      <c r="D26" s="36">
        <f>Índice!$G$52*'Datos Generales'!D81</f>
        <v>0</v>
      </c>
      <c r="E26" s="36">
        <f>Índice!$G$52*'Datos Generales'!E81</f>
        <v>276348.27556058444</v>
      </c>
      <c r="F26" s="36">
        <f>Índice!$G$52*'Datos Generales'!F81</f>
        <v>7593.4936725138523</v>
      </c>
      <c r="G26" s="36">
        <f>Índice!$G$52*'Datos Generales'!G81</f>
        <v>0</v>
      </c>
      <c r="H26" s="36">
        <f>Índice!$G$52*'Datos Generales'!H81</f>
        <v>489962.15993525385</v>
      </c>
      <c r="I26" s="36">
        <f>Índice!$G$52*'Datos Generales'!I81</f>
        <v>0</v>
      </c>
      <c r="J26" s="36">
        <f>Índice!$G$52*'Datos Generales'!J81</f>
        <v>57864.443232588659</v>
      </c>
      <c r="K26" s="36">
        <f>Índice!$G$52*'Datos Generales'!K81</f>
        <v>0</v>
      </c>
      <c r="L26" s="36">
        <f>Índice!$G$52*'Datos Generales'!L81</f>
        <v>7895.9284253627438</v>
      </c>
      <c r="M26" s="36">
        <f>Índice!$G$52*'Datos Generales'!M81</f>
        <v>0</v>
      </c>
      <c r="N26" s="36">
        <f>Índice!$G$52*'Datos Generales'!N81</f>
        <v>76799.376215564887</v>
      </c>
      <c r="O26" s="36">
        <f>Índice!$G$52*'Datos Generales'!O81</f>
        <v>559078.1965635384</v>
      </c>
      <c r="P26" s="36">
        <f>Índice!$G$52*'Datos Generales'!P81</f>
        <v>54673.50144260357</v>
      </c>
      <c r="Q26" s="36">
        <f>Índice!$G$52*'Datos Generales'!Q81</f>
        <v>51685.997202903789</v>
      </c>
      <c r="R26" s="36">
        <f>Índice!$G$52*'Datos Generales'!R81</f>
        <v>76.884425358660749</v>
      </c>
      <c r="S26" s="36">
        <f>Índice!$G$52*'Datos Generales'!S81</f>
        <v>706198.89184368518</v>
      </c>
      <c r="T26" s="36">
        <f>Índice!$G$52*'Datos Generales'!T81</f>
        <v>0</v>
      </c>
      <c r="U26" s="36">
        <f>Índice!$G$52*'Datos Generales'!U81</f>
        <v>0</v>
      </c>
      <c r="V26" s="36">
        <f>Índice!$G$52*'Datos Generales'!V81</f>
        <v>7715.3861043988445</v>
      </c>
      <c r="W26" s="36">
        <f>Índice!$G$52*'Datos Generales'!W81</f>
        <v>0</v>
      </c>
      <c r="X26" s="36">
        <f>Índice!$G$52*'Datos Generales'!X81</f>
        <v>3958.0850607097796</v>
      </c>
      <c r="Y26" s="36">
        <f>Índice!$G$52*'Datos Generales'!Y81</f>
        <v>0</v>
      </c>
      <c r="Z26" s="36">
        <f>Índice!$G$52*'Datos Generales'!Z81</f>
        <v>853684.82216394285</v>
      </c>
      <c r="AA26" s="36">
        <f>Índice!$G$52*'Datos Generales'!AA81</f>
        <v>0</v>
      </c>
      <c r="AB26" s="36">
        <f>Índice!$G$52*'Datos Generales'!AB81</f>
        <v>0</v>
      </c>
      <c r="AC26" s="36">
        <f>Índice!$G$52*'Datos Generales'!AC81</f>
        <v>0</v>
      </c>
      <c r="AD26" s="36">
        <f>Índice!$G$52*'Datos Generales'!AD81</f>
        <v>0</v>
      </c>
      <c r="AE26" s="36">
        <f>Índice!$G$52*'Datos Generales'!AE81</f>
        <v>0</v>
      </c>
      <c r="AF26" s="36">
        <f>Índice!$G$52*'Datos Generales'!AF81</f>
        <v>0</v>
      </c>
      <c r="AG26" s="36">
        <f>Índice!$G$52*'Datos Generales'!AG81</f>
        <v>1680523.269955846</v>
      </c>
      <c r="AH26" s="36">
        <f>Índice!$G$52*'Datos Generales'!AH81</f>
        <v>0</v>
      </c>
      <c r="AI26" s="36">
        <f>Índice!$G$52*'Datos Generales'!AI81</f>
        <v>0</v>
      </c>
      <c r="AJ26" s="36">
        <f>Índice!$G$52*'Datos Generales'!AJ81</f>
        <v>0</v>
      </c>
      <c r="AK26" s="36">
        <f>Índice!$G$52*'Datos Generales'!AK81</f>
        <v>0</v>
      </c>
      <c r="AL26" s="36">
        <f>Índice!$G$52*'Datos Generales'!AL81</f>
        <v>0</v>
      </c>
      <c r="AM26" s="36">
        <f>Índice!$G$52*'Datos Generales'!AM81</f>
        <v>0</v>
      </c>
      <c r="AN26" s="36">
        <f>Índice!$G$52*'Datos Generales'!AN81</f>
        <v>0</v>
      </c>
      <c r="AO26" s="36">
        <f>Índice!$G$52*'Datos Generales'!AO81</f>
        <v>0</v>
      </c>
      <c r="AP26" s="36">
        <f>Índice!$G$52*'Datos Generales'!AP81</f>
        <v>0</v>
      </c>
      <c r="AQ26" s="36">
        <f>Índice!$G$52*'Datos Generales'!AQ81</f>
        <v>4834058.7118048556</v>
      </c>
    </row>
    <row r="27" spans="2:43" x14ac:dyDescent="0.2">
      <c r="B27" s="51" t="str">
        <f>'Datos Generales'!B82</f>
        <v>5.21.31.90  Otras Reservas Técnicas</v>
      </c>
      <c r="C27" s="36">
        <f>Índice!$G$52*'Datos Generales'!C82</f>
        <v>0</v>
      </c>
      <c r="D27" s="36">
        <f>Índice!$G$52*'Datos Generales'!D82</f>
        <v>0</v>
      </c>
      <c r="E27" s="36">
        <f>Índice!$G$52*'Datos Generales'!E82</f>
        <v>0</v>
      </c>
      <c r="F27" s="36">
        <f>Índice!$G$52*'Datos Generales'!F82</f>
        <v>0</v>
      </c>
      <c r="G27" s="36">
        <f>Índice!$G$52*'Datos Generales'!G82</f>
        <v>0</v>
      </c>
      <c r="H27" s="36">
        <f>Índice!$G$52*'Datos Generales'!H82</f>
        <v>0</v>
      </c>
      <c r="I27" s="36">
        <f>Índice!$G$52*'Datos Generales'!I82</f>
        <v>0</v>
      </c>
      <c r="J27" s="36">
        <f>Índice!$G$52*'Datos Generales'!J82</f>
        <v>0</v>
      </c>
      <c r="K27" s="36">
        <f>Índice!$G$52*'Datos Generales'!K82</f>
        <v>11145.350006140548</v>
      </c>
      <c r="L27" s="36">
        <f>Índice!$G$52*'Datos Generales'!L82</f>
        <v>0</v>
      </c>
      <c r="M27" s="36">
        <f>Índice!$G$52*'Datos Generales'!M82</f>
        <v>0</v>
      </c>
      <c r="N27" s="36">
        <f>Índice!$G$52*'Datos Generales'!N82</f>
        <v>0</v>
      </c>
      <c r="O27" s="36">
        <f>Índice!$G$52*'Datos Generales'!O82</f>
        <v>0</v>
      </c>
      <c r="P27" s="36">
        <f>Índice!$G$52*'Datos Generales'!P82</f>
        <v>0</v>
      </c>
      <c r="Q27" s="36">
        <f>Índice!$G$52*'Datos Generales'!Q82</f>
        <v>5077.6719804237291</v>
      </c>
      <c r="R27" s="36">
        <f>Índice!$G$52*'Datos Generales'!R82</f>
        <v>0</v>
      </c>
      <c r="S27" s="36">
        <f>Índice!$G$52*'Datos Generales'!S82</f>
        <v>0</v>
      </c>
      <c r="T27" s="36">
        <f>Índice!$G$52*'Datos Generales'!T82</f>
        <v>0</v>
      </c>
      <c r="U27" s="36">
        <f>Índice!$G$52*'Datos Generales'!U82</f>
        <v>0</v>
      </c>
      <c r="V27" s="36">
        <f>Índice!$G$52*'Datos Generales'!V82</f>
        <v>0</v>
      </c>
      <c r="W27" s="36">
        <f>Índice!$G$52*'Datos Generales'!W82</f>
        <v>0</v>
      </c>
      <c r="X27" s="36">
        <f>Índice!$G$52*'Datos Generales'!X82</f>
        <v>0</v>
      </c>
      <c r="Y27" s="36">
        <f>Índice!$G$52*'Datos Generales'!Y82</f>
        <v>0</v>
      </c>
      <c r="Z27" s="36">
        <f>Índice!$G$52*'Datos Generales'!Z82</f>
        <v>0</v>
      </c>
      <c r="AA27" s="36">
        <f>Índice!$G$52*'Datos Generales'!AA82</f>
        <v>0</v>
      </c>
      <c r="AB27" s="36">
        <f>Índice!$G$52*'Datos Generales'!AB82</f>
        <v>0</v>
      </c>
      <c r="AC27" s="36">
        <f>Índice!$G$52*'Datos Generales'!AC82</f>
        <v>0</v>
      </c>
      <c r="AD27" s="36">
        <f>Índice!$G$52*'Datos Generales'!AD82</f>
        <v>0</v>
      </c>
      <c r="AE27" s="36">
        <f>Índice!$G$52*'Datos Generales'!AE82</f>
        <v>0</v>
      </c>
      <c r="AF27" s="36">
        <f>Índice!$G$52*'Datos Generales'!AF82</f>
        <v>0</v>
      </c>
      <c r="AG27" s="36">
        <f>Índice!$G$52*'Datos Generales'!AG82</f>
        <v>0</v>
      </c>
      <c r="AH27" s="36">
        <f>Índice!$G$52*'Datos Generales'!AH82</f>
        <v>0</v>
      </c>
      <c r="AI27" s="36">
        <f>Índice!$G$52*'Datos Generales'!AI82</f>
        <v>0</v>
      </c>
      <c r="AJ27" s="36">
        <f>Índice!$G$52*'Datos Generales'!AJ82</f>
        <v>0</v>
      </c>
      <c r="AK27" s="36">
        <f>Índice!$G$52*'Datos Generales'!AK82</f>
        <v>0</v>
      </c>
      <c r="AL27" s="36">
        <f>Índice!$G$52*'Datos Generales'!AL82</f>
        <v>0</v>
      </c>
      <c r="AM27" s="36">
        <f>Índice!$G$52*'Datos Generales'!AM82</f>
        <v>0</v>
      </c>
      <c r="AN27" s="36">
        <f>Índice!$G$52*'Datos Generales'!AN82</f>
        <v>0</v>
      </c>
      <c r="AO27" s="36">
        <f>Índice!$G$52*'Datos Generales'!AO82</f>
        <v>0</v>
      </c>
      <c r="AP27" s="36">
        <f>Índice!$G$52*'Datos Generales'!AP82</f>
        <v>0</v>
      </c>
      <c r="AQ27" s="36">
        <f>Índice!$G$52*'Datos Generales'!AQ82</f>
        <v>16223.021986564278</v>
      </c>
    </row>
    <row r="28" spans="2:43" x14ac:dyDescent="0.2">
      <c r="B28" s="50" t="str">
        <f>'Datos Generales'!B83</f>
        <v>5.21.32.00  Deudas Por Operaciones De Seguro</v>
      </c>
      <c r="C28" s="36">
        <f>Índice!$G$52*'Datos Generales'!C83</f>
        <v>524.85527187319383</v>
      </c>
      <c r="D28" s="36">
        <f>Índice!$G$52*'Datos Generales'!D83</f>
        <v>162328.23049814644</v>
      </c>
      <c r="E28" s="36">
        <f>Índice!$G$52*'Datos Generales'!E83</f>
        <v>1700910.9443618713</v>
      </c>
      <c r="F28" s="36">
        <f>Índice!$G$52*'Datos Generales'!F83</f>
        <v>160261.09406537286</v>
      </c>
      <c r="G28" s="36">
        <f>Índice!$G$52*'Datos Generales'!G83</f>
        <v>71115.814139726222</v>
      </c>
      <c r="H28" s="36">
        <f>Índice!$G$52*'Datos Generales'!H83</f>
        <v>707910.52285831806</v>
      </c>
      <c r="I28" s="36">
        <f>Índice!$G$52*'Datos Generales'!I83</f>
        <v>2140208.8534797179</v>
      </c>
      <c r="J28" s="36">
        <f>Índice!$G$52*'Datos Generales'!J83</f>
        <v>227626.88736805902</v>
      </c>
      <c r="K28" s="36">
        <f>Índice!$G$52*'Datos Generales'!K83</f>
        <v>251116.5081407339</v>
      </c>
      <c r="L28" s="36">
        <f>Índice!$G$52*'Datos Generales'!L83</f>
        <v>201543.06361301689</v>
      </c>
      <c r="M28" s="36">
        <f>Índice!$G$52*'Datos Generales'!M83</f>
        <v>358337.4185271734</v>
      </c>
      <c r="N28" s="36">
        <f>Índice!$G$52*'Datos Generales'!N83</f>
        <v>670674.81732294557</v>
      </c>
      <c r="O28" s="36">
        <f>Índice!$G$52*'Datos Generales'!O83</f>
        <v>634039.76285577333</v>
      </c>
      <c r="P28" s="36">
        <f>Índice!$G$52*'Datos Generales'!P83</f>
        <v>69608.233029208946</v>
      </c>
      <c r="Q28" s="36">
        <f>Índice!$G$52*'Datos Generales'!Q83</f>
        <v>1236980.9323223145</v>
      </c>
      <c r="R28" s="36">
        <f>Índice!$G$52*'Datos Generales'!R83</f>
        <v>0</v>
      </c>
      <c r="S28" s="36">
        <f>Índice!$G$52*'Datos Generales'!S83</f>
        <v>2327378.5098505621</v>
      </c>
      <c r="T28" s="36">
        <f>Índice!$G$52*'Datos Generales'!T83</f>
        <v>0</v>
      </c>
      <c r="U28" s="36">
        <f>Índice!$G$52*'Datos Generales'!U83</f>
        <v>2745401.1036657202</v>
      </c>
      <c r="V28" s="36">
        <f>Índice!$G$52*'Datos Generales'!V83</f>
        <v>30275.861998580021</v>
      </c>
      <c r="W28" s="36">
        <f>Índice!$G$52*'Datos Generales'!W83</f>
        <v>812645.51483137987</v>
      </c>
      <c r="X28" s="36">
        <f>Índice!$G$52*'Datos Generales'!X83</f>
        <v>70115.057882745808</v>
      </c>
      <c r="Y28" s="36">
        <f>Índice!$G$52*'Datos Generales'!Y83</f>
        <v>261250.72589443633</v>
      </c>
      <c r="Z28" s="36">
        <f>Índice!$G$52*'Datos Generales'!Z83</f>
        <v>458262.30312399112</v>
      </c>
      <c r="AA28" s="36">
        <f>Índice!$G$52*'Datos Generales'!AA83</f>
        <v>480276.32126395276</v>
      </c>
      <c r="AB28" s="36">
        <f>Índice!$G$52*'Datos Generales'!AB83</f>
        <v>26255.895181353691</v>
      </c>
      <c r="AC28" s="36">
        <f>Índice!$G$52*'Datos Generales'!AC83</f>
        <v>15401.447264258235</v>
      </c>
      <c r="AD28" s="36">
        <f>Índice!$G$52*'Datos Generales'!AD83</f>
        <v>1753484.9906973247</v>
      </c>
      <c r="AE28" s="36">
        <f>Índice!$G$52*'Datos Generales'!AE83</f>
        <v>343903.7284523744</v>
      </c>
      <c r="AF28" s="36">
        <f>Índice!$G$52*'Datos Generales'!AF83</f>
        <v>80411.209204902785</v>
      </c>
      <c r="AG28" s="36">
        <f>Índice!$G$52*'Datos Generales'!AG83</f>
        <v>3863189.8463570224</v>
      </c>
      <c r="AH28" s="36">
        <f>Índice!$G$52*'Datos Generales'!AH83</f>
        <v>631528.87401398283</v>
      </c>
      <c r="AI28" s="36">
        <f>Índice!$G$52*'Datos Generales'!AI83</f>
        <v>33889.56606906603</v>
      </c>
      <c r="AJ28" s="36">
        <f>Índice!$G$52*'Datos Generales'!AJ83</f>
        <v>996029.66786268447</v>
      </c>
      <c r="AK28" s="36">
        <f>Índice!$G$52*'Datos Generales'!AK83</f>
        <v>0</v>
      </c>
      <c r="AL28" s="36">
        <f>Índice!$G$52*'Datos Generales'!AL83</f>
        <v>0</v>
      </c>
      <c r="AM28" s="36">
        <f>Índice!$G$52*'Datos Generales'!AM83</f>
        <v>0</v>
      </c>
      <c r="AN28" s="36">
        <f>Índice!$G$52*'Datos Generales'!AN83</f>
        <v>0</v>
      </c>
      <c r="AO28" s="36">
        <f>Índice!$G$52*'Datos Generales'!AO83</f>
        <v>0</v>
      </c>
      <c r="AP28" s="36">
        <f>Índice!$G$52*'Datos Generales'!AP83</f>
        <v>0</v>
      </c>
      <c r="AQ28" s="36">
        <f>Índice!$G$52*'Datos Generales'!AQ83</f>
        <v>23522888.56146859</v>
      </c>
    </row>
    <row r="29" spans="2:43" x14ac:dyDescent="0.2">
      <c r="B29" s="51" t="str">
        <f>'Datos Generales'!B84</f>
        <v>5.21.32.10  Deudas Con Asegurados</v>
      </c>
      <c r="C29" s="36">
        <f>Índice!$G$52*'Datos Generales'!C84</f>
        <v>455.86340699382919</v>
      </c>
      <c r="D29" s="36">
        <f>Índice!$G$52*'Datos Generales'!D84</f>
        <v>11330.450961174387</v>
      </c>
      <c r="E29" s="36">
        <f>Índice!$G$52*'Datos Generales'!E84</f>
        <v>259100.98973388804</v>
      </c>
      <c r="F29" s="36">
        <f>Índice!$G$52*'Datos Generales'!F84</f>
        <v>67321.533728619077</v>
      </c>
      <c r="G29" s="36">
        <f>Índice!$G$52*'Datos Generales'!G84</f>
        <v>0</v>
      </c>
      <c r="H29" s="36">
        <f>Índice!$G$52*'Datos Generales'!H84</f>
        <v>88837.368007982383</v>
      </c>
      <c r="I29" s="36">
        <f>Índice!$G$52*'Datos Generales'!I84</f>
        <v>98735.863556680328</v>
      </c>
      <c r="J29" s="36">
        <f>Índice!$G$52*'Datos Generales'!J84</f>
        <v>600.92322545813431</v>
      </c>
      <c r="K29" s="36">
        <f>Índice!$G$52*'Datos Generales'!K84</f>
        <v>46876.842377062319</v>
      </c>
      <c r="L29" s="36">
        <f>Índice!$G$52*'Datos Generales'!L84</f>
        <v>0</v>
      </c>
      <c r="M29" s="36">
        <f>Índice!$G$52*'Datos Generales'!M84</f>
        <v>0</v>
      </c>
      <c r="N29" s="36">
        <f>Índice!$G$52*'Datos Generales'!N84</f>
        <v>0</v>
      </c>
      <c r="O29" s="36">
        <f>Índice!$G$52*'Datos Generales'!O84</f>
        <v>52726.794596453728</v>
      </c>
      <c r="P29" s="36">
        <f>Índice!$G$52*'Datos Generales'!P84</f>
        <v>5478.0153068045784</v>
      </c>
      <c r="Q29" s="36">
        <f>Índice!$G$52*'Datos Generales'!Q84</f>
        <v>175657.60847933154</v>
      </c>
      <c r="R29" s="36">
        <f>Índice!$G$52*'Datos Generales'!R84</f>
        <v>0</v>
      </c>
      <c r="S29" s="36">
        <f>Índice!$G$52*'Datos Generales'!S84</f>
        <v>106590.45809849848</v>
      </c>
      <c r="T29" s="36">
        <f>Índice!$G$52*'Datos Generales'!T84</f>
        <v>0</v>
      </c>
      <c r="U29" s="36">
        <f>Índice!$G$52*'Datos Generales'!U84</f>
        <v>204673.68855071839</v>
      </c>
      <c r="V29" s="36">
        <f>Índice!$G$52*'Datos Generales'!V84</f>
        <v>0</v>
      </c>
      <c r="W29" s="36">
        <f>Índice!$G$52*'Datos Generales'!W84</f>
        <v>14710.031750546101</v>
      </c>
      <c r="X29" s="36">
        <f>Índice!$G$52*'Datos Generales'!X84</f>
        <v>0</v>
      </c>
      <c r="Y29" s="36">
        <f>Índice!$G$52*'Datos Generales'!Y84</f>
        <v>4997.2495107122804</v>
      </c>
      <c r="Z29" s="36">
        <f>Índice!$G$52*'Datos Generales'!Z84</f>
        <v>0</v>
      </c>
      <c r="AA29" s="36">
        <f>Índice!$G$52*'Datos Generales'!AA84</f>
        <v>0</v>
      </c>
      <c r="AB29" s="36">
        <f>Índice!$G$52*'Datos Generales'!AB84</f>
        <v>0</v>
      </c>
      <c r="AC29" s="36">
        <f>Índice!$G$52*'Datos Generales'!AC84</f>
        <v>0</v>
      </c>
      <c r="AD29" s="36">
        <f>Índice!$G$52*'Datos Generales'!AD84</f>
        <v>13602.82798606691</v>
      </c>
      <c r="AE29" s="36">
        <f>Índice!$G$52*'Datos Generales'!AE84</f>
        <v>0</v>
      </c>
      <c r="AF29" s="36">
        <f>Índice!$G$52*'Datos Generales'!AF84</f>
        <v>0</v>
      </c>
      <c r="AG29" s="36">
        <f>Índice!$G$52*'Datos Generales'!AG84</f>
        <v>87032.080876972337</v>
      </c>
      <c r="AH29" s="36">
        <f>Índice!$G$52*'Datos Generales'!AH84</f>
        <v>13174.996776637478</v>
      </c>
      <c r="AI29" s="36">
        <f>Índice!$G$52*'Datos Generales'!AI84</f>
        <v>17261.165846849628</v>
      </c>
      <c r="AJ29" s="36">
        <f>Índice!$G$52*'Datos Generales'!AJ84</f>
        <v>37486.226291275627</v>
      </c>
      <c r="AK29" s="36">
        <f>Índice!$G$52*'Datos Generales'!AK84</f>
        <v>0</v>
      </c>
      <c r="AL29" s="36">
        <f>Índice!$G$52*'Datos Generales'!AL84</f>
        <v>0</v>
      </c>
      <c r="AM29" s="36">
        <f>Índice!$G$52*'Datos Generales'!AM84</f>
        <v>0</v>
      </c>
      <c r="AN29" s="36">
        <f>Índice!$G$52*'Datos Generales'!AN84</f>
        <v>0</v>
      </c>
      <c r="AO29" s="36">
        <f>Índice!$G$52*'Datos Generales'!AO84</f>
        <v>0</v>
      </c>
      <c r="AP29" s="36">
        <f>Índice!$G$52*'Datos Generales'!AP84</f>
        <v>0</v>
      </c>
      <c r="AQ29" s="36">
        <f>Índice!$G$52*'Datos Generales'!AQ84</f>
        <v>1306650.9790687256</v>
      </c>
    </row>
    <row r="30" spans="2:43" x14ac:dyDescent="0.2">
      <c r="B30" s="51" t="str">
        <f>'Datos Generales'!B85</f>
        <v>5.21.32.20  Deudas Por Operaciones Reaseguro</v>
      </c>
      <c r="C30" s="36">
        <f>Índice!$G$52*'Datos Generales'!C85</f>
        <v>68.413530706312727</v>
      </c>
      <c r="D30" s="36">
        <f>Índice!$G$52*'Datos Generales'!D85</f>
        <v>88020.38593940351</v>
      </c>
      <c r="E30" s="36">
        <f>Índice!$G$52*'Datos Generales'!E85</f>
        <v>1136361.8766195483</v>
      </c>
      <c r="F30" s="36">
        <f>Índice!$G$52*'Datos Generales'!F85</f>
        <v>92939.560336753784</v>
      </c>
      <c r="G30" s="36">
        <f>Índice!$G$52*'Datos Generales'!G85</f>
        <v>33603.12055511916</v>
      </c>
      <c r="H30" s="36">
        <f>Índice!$G$52*'Datos Generales'!H85</f>
        <v>544728.50102246087</v>
      </c>
      <c r="I30" s="36">
        <f>Índice!$G$52*'Datos Generales'!I85</f>
        <v>855655.10463255888</v>
      </c>
      <c r="J30" s="36">
        <f>Índice!$G$52*'Datos Generales'!J85</f>
        <v>201666.31683119142</v>
      </c>
      <c r="K30" s="36">
        <f>Índice!$G$52*'Datos Generales'!K85</f>
        <v>154406.37909396808</v>
      </c>
      <c r="L30" s="36">
        <f>Índice!$G$52*'Datos Generales'!L85</f>
        <v>146934.5737353958</v>
      </c>
      <c r="M30" s="36">
        <f>Índice!$G$52*'Datos Generales'!M85</f>
        <v>290058.16340798041</v>
      </c>
      <c r="N30" s="36">
        <f>Índice!$G$52*'Datos Generales'!N85</f>
        <v>510127.54990088375</v>
      </c>
      <c r="O30" s="36">
        <f>Índice!$G$52*'Datos Generales'!O85</f>
        <v>545879.35200717684</v>
      </c>
      <c r="P30" s="36">
        <f>Índice!$G$52*'Datos Generales'!P85</f>
        <v>40448.862161534184</v>
      </c>
      <c r="Q30" s="36">
        <f>Índice!$G$52*'Datos Generales'!Q85</f>
        <v>647779.45192291017</v>
      </c>
      <c r="R30" s="36">
        <f>Índice!$G$52*'Datos Generales'!R85</f>
        <v>0</v>
      </c>
      <c r="S30" s="36">
        <f>Índice!$G$52*'Datos Generales'!S85</f>
        <v>1595774.0441581956</v>
      </c>
      <c r="T30" s="36">
        <f>Índice!$G$52*'Datos Generales'!T85</f>
        <v>0</v>
      </c>
      <c r="U30" s="36">
        <f>Índice!$G$52*'Datos Generales'!U85</f>
        <v>1969787.4826031979</v>
      </c>
      <c r="V30" s="36">
        <f>Índice!$G$52*'Datos Generales'!V85</f>
        <v>29427.139589797778</v>
      </c>
      <c r="W30" s="36">
        <f>Índice!$G$52*'Datos Generales'!W85</f>
        <v>732591.95428302384</v>
      </c>
      <c r="X30" s="36">
        <f>Índice!$G$52*'Datos Generales'!X85</f>
        <v>37901.844443756498</v>
      </c>
      <c r="Y30" s="36">
        <f>Índice!$G$52*'Datos Generales'!Y85</f>
        <v>143813.27018377761</v>
      </c>
      <c r="Z30" s="36">
        <f>Índice!$G$52*'Datos Generales'!Z85</f>
        <v>347150.46248023037</v>
      </c>
      <c r="AA30" s="36">
        <f>Índice!$G$52*'Datos Generales'!AA85</f>
        <v>392477.47133248538</v>
      </c>
      <c r="AB30" s="36">
        <f>Índice!$G$52*'Datos Generales'!AB85</f>
        <v>4610.1058113399085</v>
      </c>
      <c r="AC30" s="36">
        <f>Índice!$G$52*'Datos Generales'!AC85</f>
        <v>0</v>
      </c>
      <c r="AD30" s="36">
        <f>Índice!$G$52*'Datos Generales'!AD85</f>
        <v>1269180.7760360092</v>
      </c>
      <c r="AE30" s="36">
        <f>Índice!$G$52*'Datos Generales'!AE85</f>
        <v>273881.40815526032</v>
      </c>
      <c r="AF30" s="36">
        <f>Índice!$G$52*'Datos Generales'!AF85</f>
        <v>47493.448664507327</v>
      </c>
      <c r="AG30" s="36">
        <f>Índice!$G$52*'Datos Generales'!AG85</f>
        <v>2836684.6891470831</v>
      </c>
      <c r="AH30" s="36">
        <f>Índice!$G$52*'Datos Generales'!AH85</f>
        <v>464211.01440834545</v>
      </c>
      <c r="AI30" s="36">
        <f>Índice!$G$52*'Datos Generales'!AI85</f>
        <v>4025.5800606706571</v>
      </c>
      <c r="AJ30" s="36">
        <f>Índice!$G$52*'Datos Generales'!AJ85</f>
        <v>498475.81729675044</v>
      </c>
      <c r="AK30" s="36">
        <f>Índice!$G$52*'Datos Generales'!AK85</f>
        <v>0</v>
      </c>
      <c r="AL30" s="36">
        <f>Índice!$G$52*'Datos Generales'!AL85</f>
        <v>0</v>
      </c>
      <c r="AM30" s="36">
        <f>Índice!$G$52*'Datos Generales'!AM85</f>
        <v>0</v>
      </c>
      <c r="AN30" s="36">
        <f>Índice!$G$52*'Datos Generales'!AN85</f>
        <v>0</v>
      </c>
      <c r="AO30" s="36">
        <f>Índice!$G$52*'Datos Generales'!AO85</f>
        <v>0</v>
      </c>
      <c r="AP30" s="36">
        <f>Índice!$G$52*'Datos Generales'!AP85</f>
        <v>0</v>
      </c>
      <c r="AQ30" s="36">
        <f>Índice!$G$52*'Datos Generales'!AQ85</f>
        <v>15936164.120352022</v>
      </c>
    </row>
    <row r="31" spans="2:43" x14ac:dyDescent="0.2">
      <c r="B31" s="51" t="str">
        <f>'Datos Generales'!B86</f>
        <v>5.21.32.30  Deudas Por Operaciones Por Coaseguro</v>
      </c>
      <c r="C31" s="36">
        <f>Índice!$G$52*'Datos Generales'!C86</f>
        <v>0</v>
      </c>
      <c r="D31" s="36">
        <f>Índice!$G$52*'Datos Generales'!D86</f>
        <v>0</v>
      </c>
      <c r="E31" s="36">
        <f>Índice!$G$52*'Datos Generales'!E86</f>
        <v>16301.845532385523</v>
      </c>
      <c r="F31" s="36">
        <f>Índice!$G$52*'Datos Generales'!F86</f>
        <v>0</v>
      </c>
      <c r="G31" s="36">
        <f>Índice!$G$52*'Datos Generales'!G86</f>
        <v>0</v>
      </c>
      <c r="H31" s="36">
        <f>Índice!$G$52*'Datos Generales'!H86</f>
        <v>6408.7591091884715</v>
      </c>
      <c r="I31" s="36">
        <f>Índice!$G$52*'Datos Generales'!I86</f>
        <v>719183.65069704584</v>
      </c>
      <c r="J31" s="36">
        <f>Índice!$G$52*'Datos Generales'!J86</f>
        <v>0</v>
      </c>
      <c r="K31" s="36">
        <f>Índice!$G$52*'Datos Generales'!K86</f>
        <v>21044.253790725357</v>
      </c>
      <c r="L31" s="36">
        <f>Índice!$G$52*'Datos Generales'!L86</f>
        <v>24371.206170349353</v>
      </c>
      <c r="M31" s="36">
        <f>Índice!$G$52*'Datos Generales'!M86</f>
        <v>0</v>
      </c>
      <c r="N31" s="36">
        <f>Índice!$G$52*'Datos Generales'!N86</f>
        <v>92108.868346307863</v>
      </c>
      <c r="O31" s="36">
        <f>Índice!$G$52*'Datos Generales'!O86</f>
        <v>0</v>
      </c>
      <c r="P31" s="36">
        <f>Índice!$G$52*'Datos Generales'!P86</f>
        <v>0</v>
      </c>
      <c r="Q31" s="36">
        <f>Índice!$G$52*'Datos Generales'!Q86</f>
        <v>74994.055064897606</v>
      </c>
      <c r="R31" s="36">
        <f>Índice!$G$52*'Datos Generales'!R86</f>
        <v>0</v>
      </c>
      <c r="S31" s="36">
        <f>Índice!$G$52*'Datos Generales'!S86</f>
        <v>575407.56399862969</v>
      </c>
      <c r="T31" s="36">
        <f>Índice!$G$52*'Datos Generales'!T86</f>
        <v>0</v>
      </c>
      <c r="U31" s="36">
        <f>Índice!$G$52*'Datos Generales'!U86</f>
        <v>104677.66885061527</v>
      </c>
      <c r="V31" s="36">
        <f>Índice!$G$52*'Datos Generales'!V86</f>
        <v>848.72240878224261</v>
      </c>
      <c r="W31" s="36">
        <f>Índice!$G$52*'Datos Generales'!W86</f>
        <v>7341.5781106639042</v>
      </c>
      <c r="X31" s="36">
        <f>Índice!$G$52*'Datos Generales'!X86</f>
        <v>0</v>
      </c>
      <c r="Y31" s="36">
        <f>Índice!$G$52*'Datos Generales'!Y86</f>
        <v>4390.3048059229586</v>
      </c>
      <c r="Z31" s="36">
        <f>Índice!$G$52*'Datos Generales'!Z86</f>
        <v>30761.934861201502</v>
      </c>
      <c r="AA31" s="36">
        <f>Índice!$G$52*'Datos Generales'!AA86</f>
        <v>22487.980004606263</v>
      </c>
      <c r="AB31" s="36">
        <f>Índice!$G$52*'Datos Generales'!AB86</f>
        <v>0</v>
      </c>
      <c r="AC31" s="36">
        <f>Índice!$G$52*'Datos Generales'!AC86</f>
        <v>0</v>
      </c>
      <c r="AD31" s="36">
        <f>Índice!$G$52*'Datos Generales'!AD86</f>
        <v>224675.54602400362</v>
      </c>
      <c r="AE31" s="36">
        <f>Índice!$G$52*'Datos Generales'!AE86</f>
        <v>10714.423007902427</v>
      </c>
      <c r="AF31" s="36">
        <f>Índice!$G$52*'Datos Generales'!AF86</f>
        <v>0</v>
      </c>
      <c r="AG31" s="36">
        <f>Índice!$G$52*'Datos Generales'!AG86</f>
        <v>631074.03119670611</v>
      </c>
      <c r="AH31" s="36">
        <f>Índice!$G$52*'Datos Generales'!AH86</f>
        <v>65489.541166676936</v>
      </c>
      <c r="AI31" s="36">
        <f>Índice!$G$52*'Datos Generales'!AI86</f>
        <v>0</v>
      </c>
      <c r="AJ31" s="36">
        <f>Índice!$G$52*'Datos Generales'!AJ86</f>
        <v>74763.197670878188</v>
      </c>
      <c r="AK31" s="36">
        <f>Índice!$G$52*'Datos Generales'!AK86</f>
        <v>0</v>
      </c>
      <c r="AL31" s="36">
        <f>Índice!$G$52*'Datos Generales'!AL86</f>
        <v>0</v>
      </c>
      <c r="AM31" s="36">
        <f>Índice!$G$52*'Datos Generales'!AM86</f>
        <v>0</v>
      </c>
      <c r="AN31" s="36">
        <f>Índice!$G$52*'Datos Generales'!AN86</f>
        <v>0</v>
      </c>
      <c r="AO31" s="36">
        <f>Índice!$G$52*'Datos Generales'!AO86</f>
        <v>0</v>
      </c>
      <c r="AP31" s="36">
        <f>Índice!$G$52*'Datos Generales'!AP86</f>
        <v>0</v>
      </c>
      <c r="AQ31" s="36">
        <f>Índice!$G$52*'Datos Generales'!AQ86</f>
        <v>2707045.1308174892</v>
      </c>
    </row>
    <row r="32" spans="2:43" x14ac:dyDescent="0.2">
      <c r="B32" s="52" t="str">
        <f>'Datos Generales'!B87</f>
        <v>5.21.32.31  Primas Por Pagar Por Operaciones De Coaseguro</v>
      </c>
      <c r="C32" s="36">
        <f>Índice!$G$52*'Datos Generales'!C87</f>
        <v>0</v>
      </c>
      <c r="D32" s="36">
        <f>Índice!$G$52*'Datos Generales'!D87</f>
        <v>0</v>
      </c>
      <c r="E32" s="36">
        <f>Índice!$G$52*'Datos Generales'!E87</f>
        <v>16301.845532385523</v>
      </c>
      <c r="F32" s="36">
        <f>Índice!$G$52*'Datos Generales'!F87</f>
        <v>0</v>
      </c>
      <c r="G32" s="36">
        <f>Índice!$G$52*'Datos Generales'!G87</f>
        <v>0</v>
      </c>
      <c r="H32" s="36">
        <f>Índice!$G$52*'Datos Generales'!H87</f>
        <v>6408.7591091884715</v>
      </c>
      <c r="I32" s="36">
        <f>Índice!$G$52*'Datos Generales'!I87</f>
        <v>719183.65069704584</v>
      </c>
      <c r="J32" s="36">
        <f>Índice!$G$52*'Datos Generales'!J87</f>
        <v>0</v>
      </c>
      <c r="K32" s="36">
        <f>Índice!$G$52*'Datos Generales'!K87</f>
        <v>21044.253790725357</v>
      </c>
      <c r="L32" s="36">
        <f>Índice!$G$52*'Datos Generales'!L87</f>
        <v>24371.206170349353</v>
      </c>
      <c r="M32" s="36">
        <f>Índice!$G$52*'Datos Generales'!M87</f>
        <v>0</v>
      </c>
      <c r="N32" s="36">
        <f>Índice!$G$52*'Datos Generales'!N87</f>
        <v>91852.972484561033</v>
      </c>
      <c r="O32" s="36">
        <f>Índice!$G$52*'Datos Generales'!O87</f>
        <v>0</v>
      </c>
      <c r="P32" s="36">
        <f>Índice!$G$52*'Datos Generales'!P87</f>
        <v>0</v>
      </c>
      <c r="Q32" s="36">
        <f>Índice!$G$52*'Datos Generales'!Q87</f>
        <v>74994.055064897606</v>
      </c>
      <c r="R32" s="36">
        <f>Índice!$G$52*'Datos Generales'!R87</f>
        <v>0</v>
      </c>
      <c r="S32" s="36">
        <f>Índice!$G$52*'Datos Generales'!S87</f>
        <v>574660.59438464732</v>
      </c>
      <c r="T32" s="36">
        <f>Índice!$G$52*'Datos Generales'!T87</f>
        <v>0</v>
      </c>
      <c r="U32" s="36">
        <f>Índice!$G$52*'Datos Generales'!U87</f>
        <v>104677.66885061527</v>
      </c>
      <c r="V32" s="36">
        <f>Índice!$G$52*'Datos Generales'!V87</f>
        <v>0</v>
      </c>
      <c r="W32" s="36">
        <f>Índice!$G$52*'Datos Generales'!W87</f>
        <v>7341.5781106639042</v>
      </c>
      <c r="X32" s="36">
        <f>Índice!$G$52*'Datos Generales'!X87</f>
        <v>0</v>
      </c>
      <c r="Y32" s="36">
        <f>Índice!$G$52*'Datos Generales'!Y87</f>
        <v>4390.3048059229586</v>
      </c>
      <c r="Z32" s="36">
        <f>Índice!$G$52*'Datos Generales'!Z87</f>
        <v>30761.934861201502</v>
      </c>
      <c r="AA32" s="36">
        <f>Índice!$G$52*'Datos Generales'!AA87</f>
        <v>22487.980004606263</v>
      </c>
      <c r="AB32" s="36">
        <f>Índice!$G$52*'Datos Generales'!AB87</f>
        <v>0</v>
      </c>
      <c r="AC32" s="36">
        <f>Índice!$G$52*'Datos Generales'!AC87</f>
        <v>0</v>
      </c>
      <c r="AD32" s="36">
        <f>Índice!$G$52*'Datos Generales'!AD87</f>
        <v>224675.54602400362</v>
      </c>
      <c r="AE32" s="36">
        <f>Índice!$G$52*'Datos Generales'!AE87</f>
        <v>10714.423007902427</v>
      </c>
      <c r="AF32" s="36">
        <f>Índice!$G$52*'Datos Generales'!AF87</f>
        <v>0</v>
      </c>
      <c r="AG32" s="36">
        <f>Índice!$G$52*'Datos Generales'!AG87</f>
        <v>631074.03119670611</v>
      </c>
      <c r="AH32" s="36">
        <f>Índice!$G$52*'Datos Generales'!AH87</f>
        <v>65489.541166676936</v>
      </c>
      <c r="AI32" s="36">
        <f>Índice!$G$52*'Datos Generales'!AI87</f>
        <v>0</v>
      </c>
      <c r="AJ32" s="36">
        <f>Índice!$G$52*'Datos Generales'!AJ87</f>
        <v>74763.197670878188</v>
      </c>
      <c r="AK32" s="36">
        <f>Índice!$G$52*'Datos Generales'!AK87</f>
        <v>0</v>
      </c>
      <c r="AL32" s="36">
        <f>Índice!$G$52*'Datos Generales'!AL87</f>
        <v>0</v>
      </c>
      <c r="AM32" s="36">
        <f>Índice!$G$52*'Datos Generales'!AM87</f>
        <v>0</v>
      </c>
      <c r="AN32" s="36">
        <f>Índice!$G$52*'Datos Generales'!AN87</f>
        <v>0</v>
      </c>
      <c r="AO32" s="36">
        <f>Índice!$G$52*'Datos Generales'!AO87</f>
        <v>0</v>
      </c>
      <c r="AP32" s="36">
        <f>Índice!$G$52*'Datos Generales'!AP87</f>
        <v>0</v>
      </c>
      <c r="AQ32" s="36">
        <f>Índice!$G$52*'Datos Generales'!AQ87</f>
        <v>2705193.5429329779</v>
      </c>
    </row>
    <row r="33" spans="2:43" x14ac:dyDescent="0.2">
      <c r="B33" s="52" t="str">
        <f>'Datos Generales'!B88</f>
        <v>5.21.32.32  Siniestros Por Pagar Por Operaciones De Coaseguro</v>
      </c>
      <c r="C33" s="36">
        <f>Índice!$G$52*'Datos Generales'!C88</f>
        <v>0</v>
      </c>
      <c r="D33" s="36">
        <f>Índice!$G$52*'Datos Generales'!D88</f>
        <v>0</v>
      </c>
      <c r="E33" s="36">
        <f>Índice!$G$52*'Datos Generales'!E88</f>
        <v>0</v>
      </c>
      <c r="F33" s="36">
        <f>Índice!$G$52*'Datos Generales'!F88</f>
        <v>0</v>
      </c>
      <c r="G33" s="36">
        <f>Índice!$G$52*'Datos Generales'!G88</f>
        <v>0</v>
      </c>
      <c r="H33" s="36">
        <f>Índice!$G$52*'Datos Generales'!H88</f>
        <v>0</v>
      </c>
      <c r="I33" s="36">
        <f>Índice!$G$52*'Datos Generales'!I88</f>
        <v>0</v>
      </c>
      <c r="J33" s="36">
        <f>Índice!$G$52*'Datos Generales'!J88</f>
        <v>0</v>
      </c>
      <c r="K33" s="36">
        <f>Índice!$G$52*'Datos Generales'!K88</f>
        <v>0</v>
      </c>
      <c r="L33" s="36">
        <f>Índice!$G$52*'Datos Generales'!L88</f>
        <v>0</v>
      </c>
      <c r="M33" s="36">
        <f>Índice!$G$52*'Datos Generales'!M88</f>
        <v>0</v>
      </c>
      <c r="N33" s="36">
        <f>Índice!$G$52*'Datos Generales'!N88</f>
        <v>255.89586174683458</v>
      </c>
      <c r="O33" s="36">
        <f>Índice!$G$52*'Datos Generales'!O88</f>
        <v>0</v>
      </c>
      <c r="P33" s="36">
        <f>Índice!$G$52*'Datos Generales'!P88</f>
        <v>0</v>
      </c>
      <c r="Q33" s="36">
        <f>Índice!$G$52*'Datos Generales'!Q88</f>
        <v>0</v>
      </c>
      <c r="R33" s="36">
        <f>Índice!$G$52*'Datos Generales'!R88</f>
        <v>0</v>
      </c>
      <c r="S33" s="36">
        <f>Índice!$G$52*'Datos Generales'!S88</f>
        <v>746.96961398235135</v>
      </c>
      <c r="T33" s="36">
        <f>Índice!$G$52*'Datos Generales'!T88</f>
        <v>0</v>
      </c>
      <c r="U33" s="36">
        <f>Índice!$G$52*'Datos Generales'!U88</f>
        <v>0</v>
      </c>
      <c r="V33" s="36">
        <f>Índice!$G$52*'Datos Generales'!V88</f>
        <v>848.72240878224261</v>
      </c>
      <c r="W33" s="36">
        <f>Índice!$G$52*'Datos Generales'!W88</f>
        <v>0</v>
      </c>
      <c r="X33" s="36">
        <f>Índice!$G$52*'Datos Generales'!X88</f>
        <v>0</v>
      </c>
      <c r="Y33" s="36">
        <f>Índice!$G$52*'Datos Generales'!Y88</f>
        <v>0</v>
      </c>
      <c r="Z33" s="36">
        <f>Índice!$G$52*'Datos Generales'!Z88</f>
        <v>0</v>
      </c>
      <c r="AA33" s="36">
        <f>Índice!$G$52*'Datos Generales'!AA88</f>
        <v>0</v>
      </c>
      <c r="AB33" s="36">
        <f>Índice!$G$52*'Datos Generales'!AB88</f>
        <v>0</v>
      </c>
      <c r="AC33" s="36">
        <f>Índice!$G$52*'Datos Generales'!AC88</f>
        <v>0</v>
      </c>
      <c r="AD33" s="36">
        <f>Índice!$G$52*'Datos Generales'!AD88</f>
        <v>0</v>
      </c>
      <c r="AE33" s="36">
        <f>Índice!$G$52*'Datos Generales'!AE88</f>
        <v>0</v>
      </c>
      <c r="AF33" s="36">
        <f>Índice!$G$52*'Datos Generales'!AF88</f>
        <v>0</v>
      </c>
      <c r="AG33" s="36">
        <f>Índice!$G$52*'Datos Generales'!AG88</f>
        <v>0</v>
      </c>
      <c r="AH33" s="36">
        <f>Índice!$G$52*'Datos Generales'!AH88</f>
        <v>0</v>
      </c>
      <c r="AI33" s="36">
        <f>Índice!$G$52*'Datos Generales'!AI88</f>
        <v>0</v>
      </c>
      <c r="AJ33" s="36">
        <f>Índice!$G$52*'Datos Generales'!AJ88</f>
        <v>0</v>
      </c>
      <c r="AK33" s="36">
        <f>Índice!$G$52*'Datos Generales'!AK88</f>
        <v>0</v>
      </c>
      <c r="AL33" s="36">
        <f>Índice!$G$52*'Datos Generales'!AL88</f>
        <v>0</v>
      </c>
      <c r="AM33" s="36">
        <f>Índice!$G$52*'Datos Generales'!AM88</f>
        <v>0</v>
      </c>
      <c r="AN33" s="36">
        <f>Índice!$G$52*'Datos Generales'!AN88</f>
        <v>0</v>
      </c>
      <c r="AO33" s="36">
        <f>Índice!$G$52*'Datos Generales'!AO88</f>
        <v>0</v>
      </c>
      <c r="AP33" s="36">
        <f>Índice!$G$52*'Datos Generales'!AP88</f>
        <v>0</v>
      </c>
      <c r="AQ33" s="36">
        <f>Índice!$G$52*'Datos Generales'!AQ88</f>
        <v>1851.5878845114285</v>
      </c>
    </row>
    <row r="34" spans="2:43" x14ac:dyDescent="0.2">
      <c r="B34" s="51" t="str">
        <f>'Datos Generales'!B89</f>
        <v>5.21.32.40  Ingresos Anticipados Por Operaciones De Seguros</v>
      </c>
      <c r="C34" s="36">
        <f>Índice!$G$52*'Datos Generales'!C89</f>
        <v>0.57833417305187285</v>
      </c>
      <c r="D34" s="36">
        <f>Índice!$G$52*'Datos Generales'!D89</f>
        <v>62977.393597568553</v>
      </c>
      <c r="E34" s="36">
        <f>Índice!$G$52*'Datos Generales'!E89</f>
        <v>289146.23247604934</v>
      </c>
      <c r="F34" s="36">
        <f>Índice!$G$52*'Datos Generales'!F89</f>
        <v>0</v>
      </c>
      <c r="G34" s="36">
        <f>Índice!$G$52*'Datos Generales'!G89</f>
        <v>37512.693584607063</v>
      </c>
      <c r="H34" s="36">
        <f>Índice!$G$52*'Datos Generales'!H89</f>
        <v>67935.894718686352</v>
      </c>
      <c r="I34" s="36">
        <f>Índice!$G$52*'Datos Generales'!I89</f>
        <v>466634.2345934328</v>
      </c>
      <c r="J34" s="36">
        <f>Índice!$G$52*'Datos Generales'!J89</f>
        <v>25359.647311409481</v>
      </c>
      <c r="K34" s="36">
        <f>Índice!$G$52*'Datos Generales'!K89</f>
        <v>28789.032878978134</v>
      </c>
      <c r="L34" s="36">
        <f>Índice!$G$52*'Datos Generales'!L89</f>
        <v>30237.283707271738</v>
      </c>
      <c r="M34" s="36">
        <f>Índice!$G$52*'Datos Generales'!M89</f>
        <v>68279.255119192982</v>
      </c>
      <c r="N34" s="36">
        <f>Índice!$G$52*'Datos Generales'!N89</f>
        <v>68438.399075753958</v>
      </c>
      <c r="O34" s="36">
        <f>Índice!$G$52*'Datos Generales'!O89</f>
        <v>35433.616252142812</v>
      </c>
      <c r="P34" s="36">
        <f>Índice!$G$52*'Datos Generales'!P89</f>
        <v>23681.355560870183</v>
      </c>
      <c r="Q34" s="36">
        <f>Índice!$G$52*'Datos Generales'!Q89</f>
        <v>338549.8168551753</v>
      </c>
      <c r="R34" s="36">
        <f>Índice!$G$52*'Datos Generales'!R89</f>
        <v>0</v>
      </c>
      <c r="S34" s="36">
        <f>Índice!$G$52*'Datos Generales'!S89</f>
        <v>49606.443595238205</v>
      </c>
      <c r="T34" s="36">
        <f>Índice!$G$52*'Datos Generales'!T89</f>
        <v>0</v>
      </c>
      <c r="U34" s="36">
        <f>Índice!$G$52*'Datos Generales'!U89</f>
        <v>466262.26366118871</v>
      </c>
      <c r="V34" s="36">
        <f>Índice!$G$52*'Datos Generales'!V89</f>
        <v>0</v>
      </c>
      <c r="W34" s="36">
        <f>Índice!$G$52*'Datos Generales'!W89</f>
        <v>58001.950687146054</v>
      </c>
      <c r="X34" s="36">
        <f>Índice!$G$52*'Datos Generales'!X89</f>
        <v>32213.213438989318</v>
      </c>
      <c r="Y34" s="36">
        <f>Índice!$G$52*'Datos Generales'!Y89</f>
        <v>108049.9013940235</v>
      </c>
      <c r="Z34" s="36">
        <f>Índice!$G$52*'Datos Generales'!Z89</f>
        <v>80349.90578255929</v>
      </c>
      <c r="AA34" s="36">
        <f>Índice!$G$52*'Datos Generales'!AA89</f>
        <v>65310.869926861145</v>
      </c>
      <c r="AB34" s="36">
        <f>Índice!$G$52*'Datos Generales'!AB89</f>
        <v>21645.789370013783</v>
      </c>
      <c r="AC34" s="36">
        <f>Índice!$G$52*'Datos Generales'!AC89</f>
        <v>15401.447264258235</v>
      </c>
      <c r="AD34" s="36">
        <f>Índice!$G$52*'Datos Generales'!AD89</f>
        <v>246025.84065124512</v>
      </c>
      <c r="AE34" s="36">
        <f>Índice!$G$52*'Datos Generales'!AE89</f>
        <v>59307.897289211658</v>
      </c>
      <c r="AF34" s="36">
        <f>Índice!$G$52*'Datos Generales'!AF89</f>
        <v>32917.760540395451</v>
      </c>
      <c r="AG34" s="36">
        <f>Índice!$G$52*'Datos Generales'!AG89</f>
        <v>308399.04513626068</v>
      </c>
      <c r="AH34" s="36">
        <f>Índice!$G$52*'Datos Generales'!AH89</f>
        <v>88653.321662322924</v>
      </c>
      <c r="AI34" s="36">
        <f>Índice!$G$52*'Datos Generales'!AI89</f>
        <v>12602.820161545746</v>
      </c>
      <c r="AJ34" s="36">
        <f>Índice!$G$52*'Datos Generales'!AJ89</f>
        <v>385304.42660378024</v>
      </c>
      <c r="AK34" s="36">
        <f>Índice!$G$52*'Datos Generales'!AK89</f>
        <v>0</v>
      </c>
      <c r="AL34" s="36">
        <f>Índice!$G$52*'Datos Generales'!AL89</f>
        <v>0</v>
      </c>
      <c r="AM34" s="36">
        <f>Índice!$G$52*'Datos Generales'!AM89</f>
        <v>0</v>
      </c>
      <c r="AN34" s="36">
        <f>Índice!$G$52*'Datos Generales'!AN89</f>
        <v>0</v>
      </c>
      <c r="AO34" s="36">
        <f>Índice!$G$52*'Datos Generales'!AO89</f>
        <v>0</v>
      </c>
      <c r="AP34" s="36">
        <f>Índice!$G$52*'Datos Generales'!AP89</f>
        <v>0</v>
      </c>
      <c r="AQ34" s="36">
        <f>Índice!$G$52*'Datos Generales'!AQ89</f>
        <v>3573028.3312303517</v>
      </c>
    </row>
    <row r="35" spans="2:43" x14ac:dyDescent="0.2">
      <c r="B35" s="49" t="str">
        <f>'Datos Generales'!B90</f>
        <v xml:space="preserve">5.21.40.00  Otros Pasivos </v>
      </c>
      <c r="C35" s="33">
        <f>Índice!$G$52*'Datos Generales'!C90</f>
        <v>85906.302379641013</v>
      </c>
      <c r="D35" s="33">
        <f>Índice!$G$52*'Datos Generales'!D90</f>
        <v>155799.34797924937</v>
      </c>
      <c r="E35" s="33">
        <f>Índice!$G$52*'Datos Generales'!E90</f>
        <v>1764286.0957918705</v>
      </c>
      <c r="F35" s="33">
        <f>Índice!$G$52*'Datos Generales'!F90</f>
        <v>1642843.9821097427</v>
      </c>
      <c r="G35" s="33">
        <f>Índice!$G$52*'Datos Generales'!G90</f>
        <v>9324.3117738291548</v>
      </c>
      <c r="H35" s="33">
        <f>Índice!$G$52*'Datos Generales'!H90</f>
        <v>835514.20882014045</v>
      </c>
      <c r="I35" s="33">
        <f>Índice!$G$52*'Datos Generales'!I90</f>
        <v>1798790.601185177</v>
      </c>
      <c r="J35" s="33">
        <f>Índice!$G$52*'Datos Generales'!J90</f>
        <v>93186.406969675227</v>
      </c>
      <c r="K35" s="33">
        <f>Índice!$G$52*'Datos Generales'!K90</f>
        <v>511487.85991521622</v>
      </c>
      <c r="L35" s="33">
        <f>Índice!$G$52*'Datos Generales'!L90</f>
        <v>51115.691668960164</v>
      </c>
      <c r="M35" s="33">
        <f>Índice!$G$52*'Datos Generales'!M90</f>
        <v>186729.03377029317</v>
      </c>
      <c r="N35" s="33">
        <f>Índice!$G$52*'Datos Generales'!N90</f>
        <v>82725.158250940571</v>
      </c>
      <c r="O35" s="33">
        <f>Índice!$G$52*'Datos Generales'!O90</f>
        <v>104866.64804657428</v>
      </c>
      <c r="P35" s="33">
        <f>Índice!$G$52*'Datos Generales'!P90</f>
        <v>44820.626254262243</v>
      </c>
      <c r="Q35" s="33">
        <f>Índice!$G$52*'Datos Generales'!Q90</f>
        <v>1720200.5322715573</v>
      </c>
      <c r="R35" s="33">
        <f>Índice!$G$52*'Datos Generales'!R90</f>
        <v>1415.7960752882232</v>
      </c>
      <c r="S35" s="33">
        <f>Índice!$G$52*'Datos Generales'!S90</f>
        <v>1737459.6909586298</v>
      </c>
      <c r="T35" s="33">
        <f>Índice!$G$52*'Datos Generales'!T90</f>
        <v>0</v>
      </c>
      <c r="U35" s="33">
        <f>Índice!$G$52*'Datos Generales'!U90</f>
        <v>782880.69612383435</v>
      </c>
      <c r="V35" s="33">
        <f>Índice!$G$52*'Datos Generales'!V90</f>
        <v>54105.57728466663</v>
      </c>
      <c r="W35" s="33">
        <f>Índice!$G$52*'Datos Generales'!W90</f>
        <v>122578.37023388855</v>
      </c>
      <c r="X35" s="33">
        <f>Índice!$G$52*'Datos Generales'!X90</f>
        <v>29320.726101956236</v>
      </c>
      <c r="Y35" s="33">
        <f>Índice!$G$52*'Datos Generales'!Y90</f>
        <v>46581.653811205193</v>
      </c>
      <c r="Z35" s="33">
        <f>Índice!$G$52*'Datos Generales'!Z90</f>
        <v>283973.47555364441</v>
      </c>
      <c r="AA35" s="33">
        <f>Índice!$G$52*'Datos Generales'!AA90</f>
        <v>197459.68415469828</v>
      </c>
      <c r="AB35" s="33">
        <f>Índice!$G$52*'Datos Generales'!AB90</f>
        <v>10940.279512307803</v>
      </c>
      <c r="AC35" s="33">
        <f>Índice!$G$52*'Datos Generales'!AC90</f>
        <v>95771.560723217102</v>
      </c>
      <c r="AD35" s="33">
        <f>Índice!$G$52*'Datos Generales'!AD90</f>
        <v>303271.33024003933</v>
      </c>
      <c r="AE35" s="33">
        <f>Índice!$G$52*'Datos Generales'!AE90</f>
        <v>61276.682892909186</v>
      </c>
      <c r="AF35" s="33">
        <f>Índice!$G$52*'Datos Generales'!AF90</f>
        <v>25922.026265216569</v>
      </c>
      <c r="AG35" s="33">
        <f>Índice!$G$52*'Datos Generales'!AG90</f>
        <v>2091626.1634297532</v>
      </c>
      <c r="AH35" s="33">
        <f>Índice!$G$52*'Datos Generales'!AH90</f>
        <v>91120.563283876691</v>
      </c>
      <c r="AI35" s="33">
        <f>Índice!$G$52*'Datos Generales'!AI90</f>
        <v>248711.65857055524</v>
      </c>
      <c r="AJ35" s="33">
        <f>Índice!$G$52*'Datos Generales'!AJ90</f>
        <v>847604.72696333402</v>
      </c>
      <c r="AK35" s="33">
        <f>Índice!$G$52*'Datos Generales'!AK90</f>
        <v>0</v>
      </c>
      <c r="AL35" s="33">
        <f>Índice!$G$52*'Datos Generales'!AL90</f>
        <v>0</v>
      </c>
      <c r="AM35" s="33">
        <f>Índice!$G$52*'Datos Generales'!AM90</f>
        <v>0</v>
      </c>
      <c r="AN35" s="33">
        <f>Índice!$G$52*'Datos Generales'!AN90</f>
        <v>0</v>
      </c>
      <c r="AO35" s="33">
        <f>Índice!$G$52*'Datos Generales'!AO90</f>
        <v>0</v>
      </c>
      <c r="AP35" s="33">
        <f>Índice!$G$52*'Datos Generales'!AP90</f>
        <v>0</v>
      </c>
      <c r="AQ35" s="33">
        <f>Índice!$G$52*'Datos Generales'!AQ90</f>
        <v>16119617.46936615</v>
      </c>
    </row>
    <row r="36" spans="2:43" x14ac:dyDescent="0.2">
      <c r="B36" s="50" t="str">
        <f>'Datos Generales'!B91</f>
        <v>5.21.41.00  Provisiones</v>
      </c>
      <c r="C36" s="36">
        <f>Índice!$G$52*'Datos Generales'!C91</f>
        <v>6460.5370275052337</v>
      </c>
      <c r="D36" s="36">
        <f>Índice!$G$52*'Datos Generales'!D91</f>
        <v>1504.1451251362064</v>
      </c>
      <c r="E36" s="36">
        <f>Índice!$G$52*'Datos Generales'!E91</f>
        <v>30007.004647425376</v>
      </c>
      <c r="F36" s="36">
        <f>Índice!$G$52*'Datos Generales'!F91</f>
        <v>562.00473757746704</v>
      </c>
      <c r="G36" s="36">
        <f>Índice!$G$52*'Datos Generales'!G91</f>
        <v>0</v>
      </c>
      <c r="H36" s="36">
        <f>Índice!$G$52*'Datos Generales'!H91</f>
        <v>53780.995734955577</v>
      </c>
      <c r="I36" s="36">
        <f>Índice!$G$52*'Datos Generales'!I91</f>
        <v>0</v>
      </c>
      <c r="J36" s="36">
        <f>Índice!$G$52*'Datos Generales'!J91</f>
        <v>0</v>
      </c>
      <c r="K36" s="36">
        <f>Índice!$G$52*'Datos Generales'!K91</f>
        <v>0</v>
      </c>
      <c r="L36" s="36">
        <f>Índice!$G$52*'Datos Generales'!L91</f>
        <v>34.597991411397338</v>
      </c>
      <c r="M36" s="36">
        <f>Índice!$G$52*'Datos Generales'!M91</f>
        <v>0</v>
      </c>
      <c r="N36" s="36">
        <f>Índice!$G$52*'Datos Generales'!N91</f>
        <v>0</v>
      </c>
      <c r="O36" s="36">
        <f>Índice!$G$52*'Datos Generales'!O91</f>
        <v>0</v>
      </c>
      <c r="P36" s="36">
        <f>Índice!$G$52*'Datos Generales'!P91</f>
        <v>574.35387315498645</v>
      </c>
      <c r="Q36" s="36">
        <f>Índice!$G$52*'Datos Generales'!Q91</f>
        <v>13535.80926130737</v>
      </c>
      <c r="R36" s="36">
        <f>Índice!$G$52*'Datos Generales'!R91</f>
        <v>0</v>
      </c>
      <c r="S36" s="36">
        <f>Índice!$G$52*'Datos Generales'!S91</f>
        <v>633366.54785868374</v>
      </c>
      <c r="T36" s="36">
        <f>Índice!$G$52*'Datos Generales'!T91</f>
        <v>0</v>
      </c>
      <c r="U36" s="36">
        <f>Índice!$G$52*'Datos Generales'!U91</f>
        <v>199229.386724237</v>
      </c>
      <c r="V36" s="36">
        <f>Índice!$G$52*'Datos Generales'!V91</f>
        <v>41981.75389703679</v>
      </c>
      <c r="W36" s="36">
        <f>Índice!$G$52*'Datos Generales'!W91</f>
        <v>3329.7760111747771</v>
      </c>
      <c r="X36" s="36">
        <f>Índice!$G$52*'Datos Generales'!X91</f>
        <v>0</v>
      </c>
      <c r="Y36" s="36">
        <f>Índice!$G$52*'Datos Generales'!Y91</f>
        <v>0</v>
      </c>
      <c r="Z36" s="36">
        <f>Índice!$G$52*'Datos Generales'!Z91</f>
        <v>106950.55617036637</v>
      </c>
      <c r="AA36" s="36">
        <f>Índice!$G$52*'Datos Generales'!AA91</f>
        <v>3126.57659849014</v>
      </c>
      <c r="AB36" s="36">
        <f>Índice!$G$52*'Datos Generales'!AB91</f>
        <v>1652.7089682960609</v>
      </c>
      <c r="AC36" s="36">
        <f>Índice!$G$52*'Datos Generales'!AC91</f>
        <v>24644.418037630505</v>
      </c>
      <c r="AD36" s="36">
        <f>Índice!$G$52*'Datos Generales'!AD91</f>
        <v>0</v>
      </c>
      <c r="AE36" s="36">
        <f>Índice!$G$52*'Datos Generales'!AE91</f>
        <v>0</v>
      </c>
      <c r="AF36" s="36">
        <f>Índice!$G$52*'Datos Generales'!AF91</f>
        <v>2578.4518810659179</v>
      </c>
      <c r="AG36" s="36">
        <f>Índice!$G$52*'Datos Generales'!AG91</f>
        <v>0</v>
      </c>
      <c r="AH36" s="36">
        <f>Índice!$G$52*'Datos Generales'!AH91</f>
        <v>8606.8031830152104</v>
      </c>
      <c r="AI36" s="36">
        <f>Índice!$G$52*'Datos Generales'!AI91</f>
        <v>741.1522525945943</v>
      </c>
      <c r="AJ36" s="36">
        <f>Índice!$G$52*'Datos Generales'!AJ91</f>
        <v>292971.33469661442</v>
      </c>
      <c r="AK36" s="36">
        <f>Índice!$G$52*'Datos Generales'!AK91</f>
        <v>0</v>
      </c>
      <c r="AL36" s="36">
        <f>Índice!$G$52*'Datos Generales'!AL91</f>
        <v>0</v>
      </c>
      <c r="AM36" s="36">
        <f>Índice!$G$52*'Datos Generales'!AM91</f>
        <v>0</v>
      </c>
      <c r="AN36" s="36">
        <f>Índice!$G$52*'Datos Generales'!AN91</f>
        <v>0</v>
      </c>
      <c r="AO36" s="36">
        <f>Índice!$G$52*'Datos Generales'!AO91</f>
        <v>0</v>
      </c>
      <c r="AP36" s="36">
        <f>Índice!$G$52*'Datos Generales'!AP91</f>
        <v>0</v>
      </c>
      <c r="AQ36" s="36">
        <f>Índice!$G$52*'Datos Generales'!AQ91</f>
        <v>1425638.9146776791</v>
      </c>
    </row>
    <row r="37" spans="2:43" x14ac:dyDescent="0.2">
      <c r="B37" s="50" t="str">
        <f>'Datos Generales'!B92</f>
        <v>5.21.42.00  Otros Pasivos</v>
      </c>
      <c r="C37" s="36">
        <f>Índice!$G$52*'Datos Generales'!C92</f>
        <v>79445.765352135772</v>
      </c>
      <c r="D37" s="36">
        <f>Índice!$G$52*'Datos Generales'!D92</f>
        <v>154295.20285411319</v>
      </c>
      <c r="E37" s="36">
        <f>Índice!$G$52*'Datos Generales'!E92</f>
        <v>1734279.0911444451</v>
      </c>
      <c r="F37" s="36">
        <f>Índice!$G$52*'Datos Generales'!F92</f>
        <v>1642281.9773721653</v>
      </c>
      <c r="G37" s="36">
        <f>Índice!$G$52*'Datos Generales'!G92</f>
        <v>9324.3117738291548</v>
      </c>
      <c r="H37" s="36">
        <f>Índice!$G$52*'Datos Generales'!H92</f>
        <v>781733.21308518492</v>
      </c>
      <c r="I37" s="36">
        <f>Índice!$G$52*'Datos Generales'!I92</f>
        <v>1798790.601185177</v>
      </c>
      <c r="J37" s="36">
        <f>Índice!$G$52*'Datos Generales'!J92</f>
        <v>93186.406969675227</v>
      </c>
      <c r="K37" s="36">
        <f>Índice!$G$52*'Datos Generales'!K92</f>
        <v>511487.85991521622</v>
      </c>
      <c r="L37" s="36">
        <f>Índice!$G$52*'Datos Generales'!L92</f>
        <v>51081.093677548764</v>
      </c>
      <c r="M37" s="36">
        <f>Índice!$G$52*'Datos Generales'!M92</f>
        <v>186729.03377029317</v>
      </c>
      <c r="N37" s="36">
        <f>Índice!$G$52*'Datos Generales'!N92</f>
        <v>82725.158250940571</v>
      </c>
      <c r="O37" s="36">
        <f>Índice!$G$52*'Datos Generales'!O92</f>
        <v>104866.64804657428</v>
      </c>
      <c r="P37" s="36">
        <f>Índice!$G$52*'Datos Generales'!P92</f>
        <v>44246.272381107257</v>
      </c>
      <c r="Q37" s="36">
        <f>Índice!$G$52*'Datos Generales'!Q92</f>
        <v>1706664.7230102499</v>
      </c>
      <c r="R37" s="36">
        <f>Índice!$G$52*'Datos Generales'!R92</f>
        <v>1415.7960752882232</v>
      </c>
      <c r="S37" s="36">
        <f>Índice!$G$52*'Datos Generales'!S92</f>
        <v>1104093.1430999462</v>
      </c>
      <c r="T37" s="36">
        <f>Índice!$G$52*'Datos Generales'!T92</f>
        <v>0</v>
      </c>
      <c r="U37" s="36">
        <f>Índice!$G$52*'Datos Generales'!U92</f>
        <v>583651.30939959735</v>
      </c>
      <c r="V37" s="36">
        <f>Índice!$G$52*'Datos Generales'!V92</f>
        <v>12123.823387629842</v>
      </c>
      <c r="W37" s="36">
        <f>Índice!$G$52*'Datos Generales'!W92</f>
        <v>119248.59422271377</v>
      </c>
      <c r="X37" s="36">
        <f>Índice!$G$52*'Datos Generales'!X92</f>
        <v>29320.726101956236</v>
      </c>
      <c r="Y37" s="36">
        <f>Índice!$G$52*'Datos Generales'!Y92</f>
        <v>46581.653811205193</v>
      </c>
      <c r="Z37" s="36">
        <f>Índice!$G$52*'Datos Generales'!Z92</f>
        <v>177022.91938327806</v>
      </c>
      <c r="AA37" s="36">
        <f>Índice!$G$52*'Datos Generales'!AA92</f>
        <v>194333.10755620815</v>
      </c>
      <c r="AB37" s="36">
        <f>Índice!$G$52*'Datos Generales'!AB92</f>
        <v>9287.5705440117417</v>
      </c>
      <c r="AC37" s="36">
        <f>Índice!$G$52*'Datos Generales'!AC92</f>
        <v>71127.142685586587</v>
      </c>
      <c r="AD37" s="36">
        <f>Índice!$G$52*'Datos Generales'!AD92</f>
        <v>303271.33024003933</v>
      </c>
      <c r="AE37" s="36">
        <f>Índice!$G$52*'Datos Generales'!AE92</f>
        <v>61276.682892909186</v>
      </c>
      <c r="AF37" s="36">
        <f>Índice!$G$52*'Datos Generales'!AF92</f>
        <v>23343.574384150652</v>
      </c>
      <c r="AG37" s="36">
        <f>Índice!$G$52*'Datos Generales'!AG92</f>
        <v>2091626.1634297532</v>
      </c>
      <c r="AH37" s="36">
        <f>Índice!$G$52*'Datos Generales'!AH92</f>
        <v>82513.760100861487</v>
      </c>
      <c r="AI37" s="36">
        <f>Índice!$G$52*'Datos Generales'!AI92</f>
        <v>247970.50631796065</v>
      </c>
      <c r="AJ37" s="36">
        <f>Índice!$G$52*'Datos Generales'!AJ92</f>
        <v>554633.3922667196</v>
      </c>
      <c r="AK37" s="36">
        <f>Índice!$G$52*'Datos Generales'!AK92</f>
        <v>0</v>
      </c>
      <c r="AL37" s="36">
        <f>Índice!$G$52*'Datos Generales'!AL92</f>
        <v>0</v>
      </c>
      <c r="AM37" s="36">
        <f>Índice!$G$52*'Datos Generales'!AM92</f>
        <v>0</v>
      </c>
      <c r="AN37" s="36">
        <f>Índice!$G$52*'Datos Generales'!AN92</f>
        <v>0</v>
      </c>
      <c r="AO37" s="36">
        <f>Índice!$G$52*'Datos Generales'!AO92</f>
        <v>0</v>
      </c>
      <c r="AP37" s="36">
        <f>Índice!$G$52*'Datos Generales'!AP92</f>
        <v>0</v>
      </c>
      <c r="AQ37" s="36">
        <f>Índice!$G$52*'Datos Generales'!AQ92</f>
        <v>14693978.55468847</v>
      </c>
    </row>
    <row r="38" spans="2:43" x14ac:dyDescent="0.2">
      <c r="B38" s="51" t="str">
        <f>'Datos Generales'!B93</f>
        <v>5.21.42.10  Impuestos Por Pagar</v>
      </c>
      <c r="C38" s="36">
        <f>Índice!$G$52*'Datos Generales'!C93</f>
        <v>9672.434926349144</v>
      </c>
      <c r="D38" s="36">
        <f>Índice!$G$52*'Datos Generales'!D93</f>
        <v>17178.566119074923</v>
      </c>
      <c r="E38" s="36">
        <f>Índice!$G$52*'Datos Generales'!E93</f>
        <v>363053.76772806863</v>
      </c>
      <c r="F38" s="36">
        <f>Índice!$G$52*'Datos Generales'!F93</f>
        <v>354287.99068677868</v>
      </c>
      <c r="G38" s="36">
        <f>Índice!$G$52*'Datos Generales'!G93</f>
        <v>2506.602364978532</v>
      </c>
      <c r="H38" s="36">
        <f>Índice!$G$52*'Datos Generales'!H93</f>
        <v>141799.64667183993</v>
      </c>
      <c r="I38" s="36">
        <f>Índice!$G$52*'Datos Generales'!I93</f>
        <v>236704.38652862399</v>
      </c>
      <c r="J38" s="36">
        <f>Índice!$G$52*'Datos Generales'!J93</f>
        <v>8995.3416883343543</v>
      </c>
      <c r="K38" s="36">
        <f>Índice!$G$52*'Datos Generales'!K93</f>
        <v>121323.35105870875</v>
      </c>
      <c r="L38" s="36">
        <f>Índice!$G$52*'Datos Generales'!L93</f>
        <v>7637.0388337789345</v>
      </c>
      <c r="M38" s="36">
        <f>Índice!$G$52*'Datos Generales'!M93</f>
        <v>29303.546175050869</v>
      </c>
      <c r="N38" s="36">
        <f>Índice!$G$52*'Datos Generales'!N93</f>
        <v>44114.752386223809</v>
      </c>
      <c r="O38" s="36">
        <f>Índice!$G$52*'Datos Generales'!O93</f>
        <v>16300.722883696659</v>
      </c>
      <c r="P38" s="36">
        <f>Índice!$G$52*'Datos Generales'!P93</f>
        <v>1688.8718639404221</v>
      </c>
      <c r="Q38" s="36">
        <f>Índice!$G$52*'Datos Generales'!Q93</f>
        <v>413717.84844718978</v>
      </c>
      <c r="R38" s="36">
        <f>Índice!$G$52*'Datos Generales'!R93</f>
        <v>209.83324584611481</v>
      </c>
      <c r="S38" s="36">
        <f>Índice!$G$52*'Datos Generales'!S93</f>
        <v>99670.213442731489</v>
      </c>
      <c r="T38" s="36">
        <f>Índice!$G$52*'Datos Generales'!T93</f>
        <v>0</v>
      </c>
      <c r="U38" s="36">
        <f>Índice!$G$52*'Datos Generales'!U93</f>
        <v>86771.558341841082</v>
      </c>
      <c r="V38" s="36">
        <f>Índice!$G$52*'Datos Generales'!V93</f>
        <v>1659.9551552878286</v>
      </c>
      <c r="W38" s="36">
        <f>Índice!$G$52*'Datos Generales'!W93</f>
        <v>24075.405250661941</v>
      </c>
      <c r="X38" s="36">
        <f>Índice!$G$52*'Datos Generales'!X93</f>
        <v>5809.8430435073997</v>
      </c>
      <c r="Y38" s="36">
        <f>Índice!$G$52*'Datos Generales'!Y93</f>
        <v>19863.907763183724</v>
      </c>
      <c r="Z38" s="36">
        <f>Índice!$G$52*'Datos Generales'!Z93</f>
        <v>43645.519253935308</v>
      </c>
      <c r="AA38" s="36">
        <f>Índice!$G$52*'Datos Generales'!AA93</f>
        <v>63445.572120482662</v>
      </c>
      <c r="AB38" s="36">
        <f>Índice!$G$52*'Datos Generales'!AB93</f>
        <v>1839.5789455062925</v>
      </c>
      <c r="AC38" s="36">
        <f>Índice!$G$52*'Datos Generales'!AC93</f>
        <v>6012.8043185913693</v>
      </c>
      <c r="AD38" s="36">
        <f>Índice!$G$52*'Datos Generales'!AD93</f>
        <v>13681.855649831587</v>
      </c>
      <c r="AE38" s="36">
        <f>Índice!$G$52*'Datos Generales'!AE93</f>
        <v>32162.796306962093</v>
      </c>
      <c r="AF38" s="36">
        <f>Índice!$G$52*'Datos Generales'!AF93</f>
        <v>2916.64129367231</v>
      </c>
      <c r="AG38" s="36">
        <f>Índice!$G$52*'Datos Generales'!AG93</f>
        <v>236981.64673511649</v>
      </c>
      <c r="AH38" s="36">
        <f>Índice!$G$52*'Datos Generales'!AH93</f>
        <v>42640.476520142875</v>
      </c>
      <c r="AI38" s="36">
        <f>Índice!$G$52*'Datos Generales'!AI93</f>
        <v>39177.037275678638</v>
      </c>
      <c r="AJ38" s="36">
        <f>Índice!$G$52*'Datos Generales'!AJ93</f>
        <v>122105.8031751907</v>
      </c>
      <c r="AK38" s="36">
        <f>Índice!$G$52*'Datos Generales'!AK93</f>
        <v>0</v>
      </c>
      <c r="AL38" s="36">
        <f>Índice!$G$52*'Datos Generales'!AL93</f>
        <v>0</v>
      </c>
      <c r="AM38" s="36">
        <f>Índice!$G$52*'Datos Generales'!AM93</f>
        <v>0</v>
      </c>
      <c r="AN38" s="36">
        <f>Índice!$G$52*'Datos Generales'!AN93</f>
        <v>0</v>
      </c>
      <c r="AO38" s="36">
        <f>Índice!$G$52*'Datos Generales'!AO93</f>
        <v>0</v>
      </c>
      <c r="AP38" s="36">
        <f>Índice!$G$52*'Datos Generales'!AP93</f>
        <v>0</v>
      </c>
      <c r="AQ38" s="36">
        <f>Índice!$G$52*'Datos Generales'!AQ93</f>
        <v>2610955.3162008072</v>
      </c>
    </row>
    <row r="39" spans="2:43" x14ac:dyDescent="0.2">
      <c r="B39" s="52" t="str">
        <f>'Datos Generales'!B94</f>
        <v>5.21.42.11  Cuenta Por Pagar Por Impuesto</v>
      </c>
      <c r="C39" s="36">
        <f>Índice!$G$52*'Datos Generales'!C94</f>
        <v>8020.9166460564247</v>
      </c>
      <c r="D39" s="36">
        <f>Índice!$G$52*'Datos Generales'!D94</f>
        <v>17178.566119074923</v>
      </c>
      <c r="E39" s="36">
        <f>Índice!$G$52*'Datos Generales'!E94</f>
        <v>331582.69311173382</v>
      </c>
      <c r="F39" s="36">
        <f>Índice!$G$52*'Datos Generales'!F94</f>
        <v>354287.99068677868</v>
      </c>
      <c r="G39" s="36">
        <f>Índice!$G$52*'Datos Generales'!G94</f>
        <v>2506.602364978532</v>
      </c>
      <c r="H39" s="36">
        <f>Índice!$G$52*'Datos Generales'!H94</f>
        <v>141799.64667183993</v>
      </c>
      <c r="I39" s="36">
        <f>Índice!$G$52*'Datos Generales'!I94</f>
        <v>236704.38652862399</v>
      </c>
      <c r="J39" s="36">
        <f>Índice!$G$52*'Datos Generales'!J94</f>
        <v>6805.1901749869112</v>
      </c>
      <c r="K39" s="36">
        <f>Índice!$G$52*'Datos Generales'!K94</f>
        <v>121323.35105870875</v>
      </c>
      <c r="L39" s="36">
        <f>Índice!$G$52*'Datos Generales'!L94</f>
        <v>7637.0388337789345</v>
      </c>
      <c r="M39" s="36">
        <f>Índice!$G$52*'Datos Generales'!M94</f>
        <v>28649.007969785103</v>
      </c>
      <c r="N39" s="36">
        <f>Índice!$G$52*'Datos Generales'!N94</f>
        <v>44114.752386223809</v>
      </c>
      <c r="O39" s="36">
        <f>Índice!$G$52*'Datos Generales'!O94</f>
        <v>16300.722883696659</v>
      </c>
      <c r="P39" s="36">
        <f>Índice!$G$52*'Datos Generales'!P94</f>
        <v>1688.8718639404221</v>
      </c>
      <c r="Q39" s="36">
        <f>Índice!$G$52*'Datos Generales'!Q94</f>
        <v>413717.84844718978</v>
      </c>
      <c r="R39" s="36">
        <f>Índice!$G$52*'Datos Generales'!R94</f>
        <v>209.83324584611481</v>
      </c>
      <c r="S39" s="36">
        <f>Índice!$G$52*'Datos Generales'!S94</f>
        <v>99670.213442731489</v>
      </c>
      <c r="T39" s="36">
        <f>Índice!$G$52*'Datos Generales'!T94</f>
        <v>0</v>
      </c>
      <c r="U39" s="36">
        <f>Índice!$G$52*'Datos Generales'!U94</f>
        <v>86771.558341841082</v>
      </c>
      <c r="V39" s="36">
        <f>Índice!$G$52*'Datos Generales'!V94</f>
        <v>1659.9551552878286</v>
      </c>
      <c r="W39" s="36">
        <f>Índice!$G$52*'Datos Generales'!W94</f>
        <v>24075.405250661941</v>
      </c>
      <c r="X39" s="36">
        <f>Índice!$G$52*'Datos Generales'!X94</f>
        <v>5809.8430435073997</v>
      </c>
      <c r="Y39" s="36">
        <f>Índice!$G$52*'Datos Generales'!Y94</f>
        <v>19572.801556195202</v>
      </c>
      <c r="Z39" s="36">
        <f>Índice!$G$52*'Datos Generales'!Z94</f>
        <v>30911.655372707461</v>
      </c>
      <c r="AA39" s="36">
        <f>Índice!$G$52*'Datos Generales'!AA94</f>
        <v>60610.033689666569</v>
      </c>
      <c r="AB39" s="36">
        <f>Índice!$G$52*'Datos Generales'!AB94</f>
        <v>1839.5789455062925</v>
      </c>
      <c r="AC39" s="36">
        <f>Índice!$G$52*'Datos Generales'!AC94</f>
        <v>6012.8043185913693</v>
      </c>
      <c r="AD39" s="36">
        <f>Índice!$G$52*'Datos Generales'!AD94</f>
        <v>13681.855649831587</v>
      </c>
      <c r="AE39" s="36">
        <f>Índice!$G$52*'Datos Generales'!AE94</f>
        <v>32162.796306962093</v>
      </c>
      <c r="AF39" s="36">
        <f>Índice!$G$52*'Datos Generales'!AF94</f>
        <v>2916.64129367231</v>
      </c>
      <c r="AG39" s="36">
        <f>Índice!$G$52*'Datos Generales'!AG94</f>
        <v>236981.64673511649</v>
      </c>
      <c r="AH39" s="36">
        <f>Índice!$G$52*'Datos Generales'!AH94</f>
        <v>42640.476520142875</v>
      </c>
      <c r="AI39" s="36">
        <f>Índice!$G$52*'Datos Generales'!AI94</f>
        <v>36062.843832423256</v>
      </c>
      <c r="AJ39" s="36">
        <f>Índice!$G$52*'Datos Generales'!AJ94</f>
        <v>122105.8031751907</v>
      </c>
      <c r="AK39" s="36">
        <f>Índice!$G$52*'Datos Generales'!AK94</f>
        <v>0</v>
      </c>
      <c r="AL39" s="36">
        <f>Índice!$G$52*'Datos Generales'!AL94</f>
        <v>0</v>
      </c>
      <c r="AM39" s="36">
        <f>Índice!$G$52*'Datos Generales'!AM94</f>
        <v>0</v>
      </c>
      <c r="AN39" s="36">
        <f>Índice!$G$52*'Datos Generales'!AN94</f>
        <v>0</v>
      </c>
      <c r="AO39" s="36">
        <f>Índice!$G$52*'Datos Generales'!AO94</f>
        <v>0</v>
      </c>
      <c r="AP39" s="36">
        <f>Índice!$G$52*'Datos Generales'!AP94</f>
        <v>0</v>
      </c>
      <c r="AQ39" s="36">
        <f>Índice!$G$52*'Datos Generales'!AQ94</f>
        <v>2556013.3316232786</v>
      </c>
    </row>
    <row r="40" spans="2:43" x14ac:dyDescent="0.2">
      <c r="B40" s="52" t="str">
        <f>'Datos Generales'!B95</f>
        <v>5.21.42.12  Pasivo Por Impuesto Diferido</v>
      </c>
      <c r="C40" s="36">
        <f>Índice!$G$52*'Datos Generales'!C95</f>
        <v>1651.5182802927188</v>
      </c>
      <c r="D40" s="36">
        <f>Índice!$G$52*'Datos Generales'!D95</f>
        <v>0</v>
      </c>
      <c r="E40" s="36">
        <f>Índice!$G$52*'Datos Generales'!E95</f>
        <v>31471.074616334812</v>
      </c>
      <c r="F40" s="36">
        <f>Índice!$G$52*'Datos Generales'!F95</f>
        <v>0</v>
      </c>
      <c r="G40" s="36">
        <f>Índice!$G$52*'Datos Generales'!G95</f>
        <v>0</v>
      </c>
      <c r="H40" s="36">
        <f>Índice!$G$52*'Datos Generales'!H95</f>
        <v>0</v>
      </c>
      <c r="I40" s="36">
        <f>Índice!$G$52*'Datos Generales'!I95</f>
        <v>0</v>
      </c>
      <c r="J40" s="36">
        <f>Índice!$G$52*'Datos Generales'!J95</f>
        <v>2190.1515133474427</v>
      </c>
      <c r="K40" s="36">
        <f>Índice!$G$52*'Datos Generales'!K95</f>
        <v>0</v>
      </c>
      <c r="L40" s="36">
        <f>Índice!$G$52*'Datos Generales'!L95</f>
        <v>0</v>
      </c>
      <c r="M40" s="36">
        <f>Índice!$G$52*'Datos Generales'!M95</f>
        <v>654.53820526576669</v>
      </c>
      <c r="N40" s="36">
        <f>Índice!$G$52*'Datos Generales'!N95</f>
        <v>0</v>
      </c>
      <c r="O40" s="36">
        <f>Índice!$G$52*'Datos Generales'!O95</f>
        <v>0</v>
      </c>
      <c r="P40" s="36">
        <f>Índice!$G$52*'Datos Generales'!P95</f>
        <v>0</v>
      </c>
      <c r="Q40" s="36">
        <f>Índice!$G$52*'Datos Generales'!Q95</f>
        <v>0</v>
      </c>
      <c r="R40" s="36">
        <f>Índice!$G$52*'Datos Generales'!R95</f>
        <v>0</v>
      </c>
      <c r="S40" s="36">
        <f>Índice!$G$52*'Datos Generales'!S95</f>
        <v>0</v>
      </c>
      <c r="T40" s="36">
        <f>Índice!$G$52*'Datos Generales'!T95</f>
        <v>0</v>
      </c>
      <c r="U40" s="36">
        <f>Índice!$G$52*'Datos Generales'!U95</f>
        <v>0</v>
      </c>
      <c r="V40" s="36">
        <f>Índice!$G$52*'Datos Generales'!V95</f>
        <v>0</v>
      </c>
      <c r="W40" s="36">
        <f>Índice!$G$52*'Datos Generales'!W95</f>
        <v>0</v>
      </c>
      <c r="X40" s="36">
        <f>Índice!$G$52*'Datos Generales'!X95</f>
        <v>0</v>
      </c>
      <c r="Y40" s="36">
        <f>Índice!$G$52*'Datos Generales'!Y95</f>
        <v>291.1062069885221</v>
      </c>
      <c r="Z40" s="36">
        <f>Índice!$G$52*'Datos Generales'!Z95</f>
        <v>12733.863881227851</v>
      </c>
      <c r="AA40" s="36">
        <f>Índice!$G$52*'Datos Generales'!AA95</f>
        <v>2835.5384308160942</v>
      </c>
      <c r="AB40" s="36">
        <f>Índice!$G$52*'Datos Generales'!AB95</f>
        <v>0</v>
      </c>
      <c r="AC40" s="36">
        <f>Índice!$G$52*'Datos Generales'!AC95</f>
        <v>0</v>
      </c>
      <c r="AD40" s="36">
        <f>Índice!$G$52*'Datos Generales'!AD95</f>
        <v>0</v>
      </c>
      <c r="AE40" s="36">
        <f>Índice!$G$52*'Datos Generales'!AE95</f>
        <v>0</v>
      </c>
      <c r="AF40" s="36">
        <f>Índice!$G$52*'Datos Generales'!AF95</f>
        <v>0</v>
      </c>
      <c r="AG40" s="36">
        <f>Índice!$G$52*'Datos Generales'!AG95</f>
        <v>0</v>
      </c>
      <c r="AH40" s="36">
        <f>Índice!$G$52*'Datos Generales'!AH95</f>
        <v>0</v>
      </c>
      <c r="AI40" s="36">
        <f>Índice!$G$52*'Datos Generales'!AI95</f>
        <v>3114.1934432553821</v>
      </c>
      <c r="AJ40" s="36">
        <f>Índice!$G$52*'Datos Generales'!AJ95</f>
        <v>0</v>
      </c>
      <c r="AK40" s="36">
        <f>Índice!$G$52*'Datos Generales'!AK95</f>
        <v>0</v>
      </c>
      <c r="AL40" s="36">
        <f>Índice!$G$52*'Datos Generales'!AL95</f>
        <v>0</v>
      </c>
      <c r="AM40" s="36">
        <f>Índice!$G$52*'Datos Generales'!AM95</f>
        <v>0</v>
      </c>
      <c r="AN40" s="36">
        <f>Índice!$G$52*'Datos Generales'!AN95</f>
        <v>0</v>
      </c>
      <c r="AO40" s="36">
        <f>Índice!$G$52*'Datos Generales'!AO95</f>
        <v>0</v>
      </c>
      <c r="AP40" s="36">
        <f>Índice!$G$52*'Datos Generales'!AP95</f>
        <v>0</v>
      </c>
      <c r="AQ40" s="36">
        <f>Índice!$G$52*'Datos Generales'!AQ95</f>
        <v>54941.984577528594</v>
      </c>
    </row>
    <row r="41" spans="2:43" x14ac:dyDescent="0.2">
      <c r="B41" s="51" t="str">
        <f>'Datos Generales'!B96</f>
        <v>5.21.42.20  Deudas Con Relacionados</v>
      </c>
      <c r="C41" s="36">
        <f>Índice!$G$52*'Datos Generales'!C96</f>
        <v>8338.8983822632399</v>
      </c>
      <c r="D41" s="36">
        <f>Índice!$G$52*'Datos Generales'!D96</f>
        <v>2849.6225689127696</v>
      </c>
      <c r="E41" s="36">
        <f>Índice!$G$52*'Datos Generales'!E96</f>
        <v>169439.80170622192</v>
      </c>
      <c r="F41" s="36">
        <f>Índice!$G$52*'Datos Generales'!F96</f>
        <v>72897.423589298371</v>
      </c>
      <c r="G41" s="36">
        <f>Índice!$G$52*'Datos Generales'!G96</f>
        <v>0</v>
      </c>
      <c r="H41" s="36">
        <f>Índice!$G$52*'Datos Generales'!H96</f>
        <v>179570.92367111566</v>
      </c>
      <c r="I41" s="36">
        <f>Índice!$G$52*'Datos Generales'!I96</f>
        <v>187231.50410770351</v>
      </c>
      <c r="J41" s="36">
        <f>Índice!$G$52*'Datos Generales'!J96</f>
        <v>26080.727966233451</v>
      </c>
      <c r="K41" s="36">
        <f>Índice!$G$52*'Datos Generales'!K96</f>
        <v>23893.059887864409</v>
      </c>
      <c r="L41" s="36">
        <f>Índice!$G$52*'Datos Generales'!L96</f>
        <v>267.80274178025547</v>
      </c>
      <c r="M41" s="36">
        <f>Índice!$G$52*'Datos Generales'!M96</f>
        <v>0</v>
      </c>
      <c r="N41" s="36">
        <f>Índice!$G$52*'Datos Generales'!N96</f>
        <v>111.7205543707265</v>
      </c>
      <c r="O41" s="36">
        <f>Índice!$G$52*'Datos Generales'!O96</f>
        <v>24.732290812277153</v>
      </c>
      <c r="P41" s="36">
        <f>Índice!$G$52*'Datos Generales'!P96</f>
        <v>23792.667879354049</v>
      </c>
      <c r="Q41" s="36">
        <f>Índice!$G$52*'Datos Generales'!Q96</f>
        <v>434451.94502287317</v>
      </c>
      <c r="R41" s="36">
        <f>Índice!$G$52*'Datos Generales'!R96</f>
        <v>1019.2289308608301</v>
      </c>
      <c r="S41" s="36">
        <f>Índice!$G$52*'Datos Generales'!S96</f>
        <v>142755.32688297954</v>
      </c>
      <c r="T41" s="36">
        <f>Índice!$G$52*'Datos Generales'!T96</f>
        <v>0</v>
      </c>
      <c r="U41" s="36">
        <f>Índice!$G$52*'Datos Generales'!U96</f>
        <v>5092.0622954355485</v>
      </c>
      <c r="V41" s="36">
        <f>Índice!$G$52*'Datos Generales'!V96</f>
        <v>1201.6763526300767</v>
      </c>
      <c r="W41" s="36">
        <f>Índice!$G$52*'Datos Generales'!W96</f>
        <v>0</v>
      </c>
      <c r="X41" s="36">
        <f>Índice!$G$52*'Datos Generales'!X96</f>
        <v>4350.0255317527581</v>
      </c>
      <c r="Y41" s="36">
        <f>Índice!$G$52*'Datos Generales'!Y96</f>
        <v>0</v>
      </c>
      <c r="Z41" s="36">
        <f>Índice!$G$52*'Datos Generales'!Z96</f>
        <v>28182.258272475003</v>
      </c>
      <c r="AA41" s="36">
        <f>Índice!$G$52*'Datos Generales'!AA96</f>
        <v>1332.958209912852</v>
      </c>
      <c r="AB41" s="36">
        <f>Índice!$G$52*'Datos Generales'!AB96</f>
        <v>0</v>
      </c>
      <c r="AC41" s="36">
        <f>Índice!$G$52*'Datos Generales'!AC96</f>
        <v>33627.206472443911</v>
      </c>
      <c r="AD41" s="36">
        <f>Índice!$G$52*'Datos Generales'!AD96</f>
        <v>0</v>
      </c>
      <c r="AE41" s="36">
        <f>Índice!$G$52*'Datos Generales'!AE96</f>
        <v>0</v>
      </c>
      <c r="AF41" s="36">
        <f>Índice!$G$52*'Datos Generales'!AF96</f>
        <v>321.34968227341125</v>
      </c>
      <c r="AG41" s="36">
        <f>Índice!$G$52*'Datos Generales'!AG96</f>
        <v>1649.7152384590865</v>
      </c>
      <c r="AH41" s="36">
        <f>Índice!$G$52*'Datos Generales'!AH96</f>
        <v>0</v>
      </c>
      <c r="AI41" s="36">
        <f>Índice!$G$52*'Datos Generales'!AI96</f>
        <v>12349.747931349693</v>
      </c>
      <c r="AJ41" s="36">
        <f>Índice!$G$52*'Datos Generales'!AJ96</f>
        <v>60242.315214577291</v>
      </c>
      <c r="AK41" s="36">
        <f>Índice!$G$52*'Datos Generales'!AK96</f>
        <v>0</v>
      </c>
      <c r="AL41" s="36">
        <f>Índice!$G$52*'Datos Generales'!AL96</f>
        <v>0</v>
      </c>
      <c r="AM41" s="36">
        <f>Índice!$G$52*'Datos Generales'!AM96</f>
        <v>0</v>
      </c>
      <c r="AN41" s="36">
        <f>Índice!$G$52*'Datos Generales'!AN96</f>
        <v>0</v>
      </c>
      <c r="AO41" s="36">
        <f>Índice!$G$52*'Datos Generales'!AO96</f>
        <v>0</v>
      </c>
      <c r="AP41" s="36">
        <f>Índice!$G$52*'Datos Generales'!AP96</f>
        <v>0</v>
      </c>
      <c r="AQ41" s="36">
        <f>Índice!$G$52*'Datos Generales'!AQ96</f>
        <v>1421074.7013839537</v>
      </c>
    </row>
    <row r="42" spans="2:43" x14ac:dyDescent="0.2">
      <c r="B42" s="51" t="str">
        <f>'Datos Generales'!B97</f>
        <v>5.21.42.30  Deudas Con Intermediarios</v>
      </c>
      <c r="C42" s="36">
        <f>Índice!$G$52*'Datos Generales'!C97</f>
        <v>28953.585961040011</v>
      </c>
      <c r="D42" s="36">
        <f>Índice!$G$52*'Datos Generales'!D97</f>
        <v>17435.754727796815</v>
      </c>
      <c r="E42" s="36">
        <f>Índice!$G$52*'Datos Generales'!E97</f>
        <v>179176.63584372323</v>
      </c>
      <c r="F42" s="36">
        <f>Índice!$G$52*'Datos Generales'!F97</f>
        <v>233023.08539920539</v>
      </c>
      <c r="G42" s="36">
        <f>Índice!$G$52*'Datos Generales'!G97</f>
        <v>3296.4707667384369</v>
      </c>
      <c r="H42" s="36">
        <f>Índice!$G$52*'Datos Generales'!H97</f>
        <v>104597.79069541964</v>
      </c>
      <c r="I42" s="36">
        <f>Índice!$G$52*'Datos Generales'!I97</f>
        <v>402455.23268254864</v>
      </c>
      <c r="J42" s="36">
        <f>Índice!$G$52*'Datos Generales'!J97</f>
        <v>18603.717600103693</v>
      </c>
      <c r="K42" s="36">
        <f>Índice!$G$52*'Datos Generales'!K97</f>
        <v>17466.746635540949</v>
      </c>
      <c r="L42" s="36">
        <f>Índice!$G$52*'Datos Generales'!L97</f>
        <v>18894.721748120501</v>
      </c>
      <c r="M42" s="36">
        <f>Índice!$G$52*'Datos Generales'!M97</f>
        <v>23047.297189261903</v>
      </c>
      <c r="N42" s="36">
        <f>Índice!$G$52*'Datos Generales'!N97</f>
        <v>26516.451736142179</v>
      </c>
      <c r="O42" s="36">
        <f>Índice!$G$52*'Datos Generales'!O97</f>
        <v>45449.819814885443</v>
      </c>
      <c r="P42" s="36">
        <f>Índice!$G$52*'Datos Generales'!P97</f>
        <v>5577.8970204563602</v>
      </c>
      <c r="Q42" s="36">
        <f>Índice!$G$52*'Datos Generales'!Q97</f>
        <v>295681.00039564865</v>
      </c>
      <c r="R42" s="36">
        <f>Índice!$G$52*'Datos Generales'!R97</f>
        <v>0</v>
      </c>
      <c r="S42" s="36">
        <f>Índice!$G$52*'Datos Generales'!S97</f>
        <v>260065.31093796619</v>
      </c>
      <c r="T42" s="36">
        <f>Índice!$G$52*'Datos Generales'!T97</f>
        <v>0</v>
      </c>
      <c r="U42" s="36">
        <f>Índice!$G$52*'Datos Generales'!U97</f>
        <v>59475.239983167077</v>
      </c>
      <c r="V42" s="36">
        <f>Índice!$G$52*'Datos Generales'!V97</f>
        <v>8321.4122784427309</v>
      </c>
      <c r="W42" s="36">
        <f>Índice!$G$52*'Datos Generales'!W97</f>
        <v>39672.4995636979</v>
      </c>
      <c r="X42" s="36">
        <f>Índice!$G$52*'Datos Generales'!X97</f>
        <v>4688.5891605887718</v>
      </c>
      <c r="Y42" s="36">
        <f>Índice!$G$52*'Datos Generales'!Y97</f>
        <v>11569.268954987572</v>
      </c>
      <c r="Z42" s="36">
        <f>Índice!$G$52*'Datos Generales'!Z97</f>
        <v>59496.128052711421</v>
      </c>
      <c r="AA42" s="36">
        <f>Índice!$G$52*'Datos Generales'!AA97</f>
        <v>23875.50574472942</v>
      </c>
      <c r="AB42" s="36">
        <f>Índice!$G$52*'Datos Generales'!AB97</f>
        <v>961.46355287011943</v>
      </c>
      <c r="AC42" s="36">
        <f>Índice!$G$52*'Datos Generales'!AC97</f>
        <v>12627.212255785638</v>
      </c>
      <c r="AD42" s="36">
        <f>Índice!$G$52*'Datos Generales'!AD97</f>
        <v>102152.62783141356</v>
      </c>
      <c r="AE42" s="36">
        <f>Índice!$G$52*'Datos Generales'!AE97</f>
        <v>9491.042113954285</v>
      </c>
      <c r="AF42" s="36">
        <f>Índice!$G$52*'Datos Generales'!AF97</f>
        <v>1070.734691919685</v>
      </c>
      <c r="AG42" s="36">
        <f>Índice!$G$52*'Datos Generales'!AG97</f>
        <v>519122.2792353878</v>
      </c>
      <c r="AH42" s="36">
        <f>Índice!$G$52*'Datos Generales'!AH97</f>
        <v>31242.394480378654</v>
      </c>
      <c r="AI42" s="36">
        <f>Índice!$G$52*'Datos Generales'!AI97</f>
        <v>86577.306099010137</v>
      </c>
      <c r="AJ42" s="36">
        <f>Índice!$G$52*'Datos Generales'!AJ97</f>
        <v>209783.16891065997</v>
      </c>
      <c r="AK42" s="36">
        <f>Índice!$G$52*'Datos Generales'!AK97</f>
        <v>0</v>
      </c>
      <c r="AL42" s="36">
        <f>Índice!$G$52*'Datos Generales'!AL97</f>
        <v>0</v>
      </c>
      <c r="AM42" s="36">
        <f>Índice!$G$52*'Datos Generales'!AM97</f>
        <v>0</v>
      </c>
      <c r="AN42" s="36">
        <f>Índice!$G$52*'Datos Generales'!AN97</f>
        <v>0</v>
      </c>
      <c r="AO42" s="36">
        <f>Índice!$G$52*'Datos Generales'!AO97</f>
        <v>0</v>
      </c>
      <c r="AP42" s="36">
        <f>Índice!$G$52*'Datos Generales'!AP97</f>
        <v>0</v>
      </c>
      <c r="AQ42" s="36">
        <f>Índice!$G$52*'Datos Generales'!AQ97</f>
        <v>2860368.3920643027</v>
      </c>
    </row>
    <row r="43" spans="2:43" x14ac:dyDescent="0.2">
      <c r="B43" s="51" t="str">
        <f>'Datos Generales'!B98</f>
        <v>5.21.42.40  Deudas Con El Personal</v>
      </c>
      <c r="C43" s="36">
        <f>Índice!$G$52*'Datos Generales'!C98</f>
        <v>3285.5164371076899</v>
      </c>
      <c r="D43" s="36">
        <f>Índice!$G$52*'Datos Generales'!D98</f>
        <v>1571.5380661253687</v>
      </c>
      <c r="E43" s="36">
        <f>Índice!$G$52*'Datos Generales'!E98</f>
        <v>140047.80442235133</v>
      </c>
      <c r="F43" s="36">
        <f>Índice!$G$52*'Datos Generales'!F98</f>
        <v>57811.848842498177</v>
      </c>
      <c r="G43" s="36">
        <f>Índice!$G$52*'Datos Generales'!G98</f>
        <v>3054.9652200034225</v>
      </c>
      <c r="H43" s="36">
        <f>Índice!$G$52*'Datos Generales'!H98</f>
        <v>112866.81270171532</v>
      </c>
      <c r="I43" s="36">
        <f>Índice!$G$52*'Datos Generales'!I98</f>
        <v>58575.658186813511</v>
      </c>
      <c r="J43" s="36">
        <f>Índice!$G$52*'Datos Generales'!J98</f>
        <v>14965.315258462646</v>
      </c>
      <c r="K43" s="36">
        <f>Índice!$G$52*'Datos Generales'!K98</f>
        <v>36261.960886239292</v>
      </c>
      <c r="L43" s="36">
        <f>Índice!$G$52*'Datos Generales'!L98</f>
        <v>3833.641154531912</v>
      </c>
      <c r="M43" s="36">
        <f>Índice!$G$52*'Datos Generales'!M98</f>
        <v>16693.309728227166</v>
      </c>
      <c r="N43" s="36">
        <f>Índice!$G$52*'Datos Generales'!N98</f>
        <v>2453.4976800294749</v>
      </c>
      <c r="O43" s="36">
        <f>Índice!$G$52*'Datos Generales'!O98</f>
        <v>9088.1132936233225</v>
      </c>
      <c r="P43" s="36">
        <f>Índice!$G$52*'Datos Generales'!P98</f>
        <v>458.48292060118183</v>
      </c>
      <c r="Q43" s="36">
        <f>Índice!$G$52*'Datos Generales'!Q98</f>
        <v>118679.13918020111</v>
      </c>
      <c r="R43" s="36">
        <f>Índice!$G$52*'Datos Generales'!R98</f>
        <v>152.81630031464783</v>
      </c>
      <c r="S43" s="36">
        <f>Índice!$G$52*'Datos Generales'!S98</f>
        <v>21943.835587078927</v>
      </c>
      <c r="T43" s="36">
        <f>Índice!$G$52*'Datos Generales'!T98</f>
        <v>0</v>
      </c>
      <c r="U43" s="36">
        <f>Índice!$G$52*'Datos Generales'!U98</f>
        <v>21277.662659037647</v>
      </c>
      <c r="V43" s="36">
        <f>Índice!$G$52*'Datos Generales'!V98</f>
        <v>116.68742432752494</v>
      </c>
      <c r="W43" s="36">
        <f>Índice!$G$52*'Datos Generales'!W98</f>
        <v>10027.396029974041</v>
      </c>
      <c r="X43" s="36">
        <f>Índice!$G$52*'Datos Generales'!X98</f>
        <v>2880.8185946003323</v>
      </c>
      <c r="Y43" s="36">
        <f>Índice!$G$52*'Datos Generales'!Y98</f>
        <v>5804.2298000630726</v>
      </c>
      <c r="Z43" s="36">
        <f>Índice!$G$52*'Datos Generales'!Z98</f>
        <v>5025.5878851918214</v>
      </c>
      <c r="AA43" s="36">
        <f>Índice!$G$52*'Datos Generales'!AA98</f>
        <v>10625.699741824821</v>
      </c>
      <c r="AB43" s="36">
        <f>Índice!$G$52*'Datos Generales'!AB98</f>
        <v>136.18068792509689</v>
      </c>
      <c r="AC43" s="36">
        <f>Índice!$G$52*'Datos Generales'!AC98</f>
        <v>9741.6649288291774</v>
      </c>
      <c r="AD43" s="36">
        <f>Índice!$G$52*'Datos Generales'!AD98</f>
        <v>38794.92848557754</v>
      </c>
      <c r="AE43" s="36">
        <f>Índice!$G$52*'Datos Generales'!AE98</f>
        <v>2940.2169161384832</v>
      </c>
      <c r="AF43" s="36">
        <f>Índice!$G$52*'Datos Generales'!AF98</f>
        <v>1646.6874889648739</v>
      </c>
      <c r="AG43" s="36">
        <f>Índice!$G$52*'Datos Generales'!AG98</f>
        <v>220131.23422976266</v>
      </c>
      <c r="AH43" s="36">
        <f>Índice!$G$52*'Datos Generales'!AH98</f>
        <v>3586.3182464091406</v>
      </c>
      <c r="AI43" s="36">
        <f>Índice!$G$52*'Datos Generales'!AI98</f>
        <v>7080.4092020451262</v>
      </c>
      <c r="AJ43" s="36">
        <f>Índice!$G$52*'Datos Generales'!AJ98</f>
        <v>11871.703707836463</v>
      </c>
      <c r="AK43" s="36">
        <f>Índice!$G$52*'Datos Generales'!AK98</f>
        <v>0</v>
      </c>
      <c r="AL43" s="36">
        <f>Índice!$G$52*'Datos Generales'!AL98</f>
        <v>0</v>
      </c>
      <c r="AM43" s="36">
        <f>Índice!$G$52*'Datos Generales'!AM98</f>
        <v>0</v>
      </c>
      <c r="AN43" s="36">
        <f>Índice!$G$52*'Datos Generales'!AN98</f>
        <v>0</v>
      </c>
      <c r="AO43" s="36">
        <f>Índice!$G$52*'Datos Generales'!AO98</f>
        <v>0</v>
      </c>
      <c r="AP43" s="36">
        <f>Índice!$G$52*'Datos Generales'!AP98</f>
        <v>0</v>
      </c>
      <c r="AQ43" s="36">
        <f>Índice!$G$52*'Datos Generales'!AQ98</f>
        <v>953431.68189443229</v>
      </c>
    </row>
    <row r="44" spans="2:43" x14ac:dyDescent="0.2">
      <c r="B44" s="51" t="str">
        <f>'Datos Generales'!B99</f>
        <v>5.21.42.50  Ingresos Anticipados</v>
      </c>
      <c r="C44" s="36">
        <f>Índice!$G$52*'Datos Generales'!C99</f>
        <v>0</v>
      </c>
      <c r="D44" s="36">
        <f>Índice!$G$52*'Datos Generales'!D99</f>
        <v>0</v>
      </c>
      <c r="E44" s="36">
        <f>Índice!$G$52*'Datos Generales'!E99</f>
        <v>0</v>
      </c>
      <c r="F44" s="36">
        <f>Índice!$G$52*'Datos Generales'!F99</f>
        <v>0</v>
      </c>
      <c r="G44" s="36">
        <f>Índice!$G$52*'Datos Generales'!G99</f>
        <v>0</v>
      </c>
      <c r="H44" s="36">
        <f>Índice!$G$52*'Datos Generales'!H99</f>
        <v>0</v>
      </c>
      <c r="I44" s="36">
        <f>Índice!$G$52*'Datos Generales'!I99</f>
        <v>0</v>
      </c>
      <c r="J44" s="36">
        <f>Índice!$G$52*'Datos Generales'!J99</f>
        <v>0</v>
      </c>
      <c r="K44" s="36">
        <f>Índice!$G$52*'Datos Generales'!K99</f>
        <v>0</v>
      </c>
      <c r="L44" s="36">
        <f>Índice!$G$52*'Datos Generales'!L99</f>
        <v>0</v>
      </c>
      <c r="M44" s="36">
        <f>Índice!$G$52*'Datos Generales'!M99</f>
        <v>0</v>
      </c>
      <c r="N44" s="36">
        <f>Índice!$G$52*'Datos Generales'!N99</f>
        <v>0</v>
      </c>
      <c r="O44" s="36">
        <f>Índice!$G$52*'Datos Generales'!O99</f>
        <v>0</v>
      </c>
      <c r="P44" s="36">
        <f>Índice!$G$52*'Datos Generales'!P99</f>
        <v>0</v>
      </c>
      <c r="Q44" s="36">
        <f>Índice!$G$52*'Datos Generales'!Q99</f>
        <v>0</v>
      </c>
      <c r="R44" s="36">
        <f>Índice!$G$52*'Datos Generales'!R99</f>
        <v>0</v>
      </c>
      <c r="S44" s="36">
        <f>Índice!$G$52*'Datos Generales'!S99</f>
        <v>186.86997721023164</v>
      </c>
      <c r="T44" s="36">
        <f>Índice!$G$52*'Datos Generales'!T99</f>
        <v>0</v>
      </c>
      <c r="U44" s="36">
        <f>Índice!$G$52*'Datos Generales'!U99</f>
        <v>0</v>
      </c>
      <c r="V44" s="36">
        <f>Índice!$G$52*'Datos Generales'!V99</f>
        <v>0</v>
      </c>
      <c r="W44" s="36">
        <f>Índice!$G$52*'Datos Generales'!W99</f>
        <v>0</v>
      </c>
      <c r="X44" s="36">
        <f>Índice!$G$52*'Datos Generales'!X99</f>
        <v>0</v>
      </c>
      <c r="Y44" s="36">
        <f>Índice!$G$52*'Datos Generales'!Y99</f>
        <v>0</v>
      </c>
      <c r="Z44" s="36">
        <f>Índice!$G$52*'Datos Generales'!Z99</f>
        <v>14872.747771117109</v>
      </c>
      <c r="AA44" s="36">
        <f>Índice!$G$52*'Datos Generales'!AA99</f>
        <v>0</v>
      </c>
      <c r="AB44" s="36">
        <f>Índice!$G$52*'Datos Generales'!AB99</f>
        <v>0</v>
      </c>
      <c r="AC44" s="36">
        <f>Índice!$G$52*'Datos Generales'!AC99</f>
        <v>0</v>
      </c>
      <c r="AD44" s="36">
        <f>Índice!$G$52*'Datos Generales'!AD99</f>
        <v>0</v>
      </c>
      <c r="AE44" s="36">
        <f>Índice!$G$52*'Datos Generales'!AE99</f>
        <v>0</v>
      </c>
      <c r="AF44" s="36">
        <f>Índice!$G$52*'Datos Generales'!AF99</f>
        <v>0</v>
      </c>
      <c r="AG44" s="36">
        <f>Índice!$G$52*'Datos Generales'!AG99</f>
        <v>0</v>
      </c>
      <c r="AH44" s="36">
        <f>Índice!$G$52*'Datos Generales'!AH99</f>
        <v>0</v>
      </c>
      <c r="AI44" s="36">
        <f>Índice!$G$52*'Datos Generales'!AI99</f>
        <v>0</v>
      </c>
      <c r="AJ44" s="36">
        <f>Índice!$G$52*'Datos Generales'!AJ99</f>
        <v>0</v>
      </c>
      <c r="AK44" s="36">
        <f>Índice!$G$52*'Datos Generales'!AK99</f>
        <v>0</v>
      </c>
      <c r="AL44" s="36">
        <f>Índice!$G$52*'Datos Generales'!AL99</f>
        <v>0</v>
      </c>
      <c r="AM44" s="36">
        <f>Índice!$G$52*'Datos Generales'!AM99</f>
        <v>0</v>
      </c>
      <c r="AN44" s="36">
        <f>Índice!$G$52*'Datos Generales'!AN99</f>
        <v>0</v>
      </c>
      <c r="AO44" s="36">
        <f>Índice!$G$52*'Datos Generales'!AO99</f>
        <v>0</v>
      </c>
      <c r="AP44" s="36">
        <f>Índice!$G$52*'Datos Generales'!AP99</f>
        <v>0</v>
      </c>
      <c r="AQ44" s="36">
        <f>Índice!$G$52*'Datos Generales'!AQ99</f>
        <v>15059.61774832734</v>
      </c>
    </row>
    <row r="45" spans="2:43" x14ac:dyDescent="0.2">
      <c r="B45" s="51" t="str">
        <f>'Datos Generales'!B100</f>
        <v>5.21.42.60  Otros Pasivos No Financieros</v>
      </c>
      <c r="C45" s="36">
        <f>Índice!$G$52*'Datos Generales'!C100</f>
        <v>29195.329645375692</v>
      </c>
      <c r="D45" s="36">
        <f>Índice!$G$52*'Datos Generales'!D100</f>
        <v>115259.72137220329</v>
      </c>
      <c r="E45" s="36">
        <f>Índice!$G$52*'Datos Generales'!E100</f>
        <v>882561.0814440801</v>
      </c>
      <c r="F45" s="36">
        <f>Índice!$G$52*'Datos Generales'!F100</f>
        <v>924261.62885438476</v>
      </c>
      <c r="G45" s="36">
        <f>Índice!$G$52*'Datos Generales'!G100</f>
        <v>466.27342210876293</v>
      </c>
      <c r="H45" s="36">
        <f>Índice!$G$52*'Datos Generales'!H100</f>
        <v>242898.03934509441</v>
      </c>
      <c r="I45" s="36">
        <f>Índice!$G$52*'Datos Generales'!I100</f>
        <v>913823.81967948726</v>
      </c>
      <c r="J45" s="36">
        <f>Índice!$G$52*'Datos Generales'!J100</f>
        <v>24541.304456541082</v>
      </c>
      <c r="K45" s="36">
        <f>Índice!$G$52*'Datos Generales'!K100</f>
        <v>312542.74144686287</v>
      </c>
      <c r="L45" s="36">
        <f>Índice!$G$52*'Datos Generales'!L100</f>
        <v>20447.889199337162</v>
      </c>
      <c r="M45" s="36">
        <f>Índice!$G$52*'Datos Generales'!M100</f>
        <v>117684.88067775323</v>
      </c>
      <c r="N45" s="36">
        <f>Índice!$G$52*'Datos Generales'!N100</f>
        <v>9528.7358941743732</v>
      </c>
      <c r="O45" s="36">
        <f>Índice!$G$52*'Datos Generales'!O100</f>
        <v>34003.259763556583</v>
      </c>
      <c r="P45" s="36">
        <f>Índice!$G$52*'Datos Generales'!P100</f>
        <v>12728.352696755241</v>
      </c>
      <c r="Q45" s="36">
        <f>Índice!$G$52*'Datos Generales'!Q100</f>
        <v>444134.78996433725</v>
      </c>
      <c r="R45" s="36">
        <f>Índice!$G$52*'Datos Generales'!R100</f>
        <v>33.917598266630428</v>
      </c>
      <c r="S45" s="36">
        <f>Índice!$G$52*'Datos Generales'!S100</f>
        <v>579471.58627197973</v>
      </c>
      <c r="T45" s="36">
        <f>Índice!$G$52*'Datos Generales'!T100</f>
        <v>0</v>
      </c>
      <c r="U45" s="36">
        <f>Índice!$G$52*'Datos Generales'!U100</f>
        <v>411034.78612011595</v>
      </c>
      <c r="V45" s="36">
        <f>Índice!$G$52*'Datos Generales'!V100</f>
        <v>824.09217694168046</v>
      </c>
      <c r="W45" s="36">
        <f>Índice!$G$52*'Datos Generales'!W100</f>
        <v>45473.293378379902</v>
      </c>
      <c r="X45" s="36">
        <f>Índice!$G$52*'Datos Generales'!X100</f>
        <v>11591.449771506974</v>
      </c>
      <c r="Y45" s="36">
        <f>Índice!$G$52*'Datos Generales'!Y100</f>
        <v>9344.2472929708256</v>
      </c>
      <c r="Z45" s="36">
        <f>Índice!$G$52*'Datos Generales'!Z100</f>
        <v>25800.678147847389</v>
      </c>
      <c r="AA45" s="36">
        <f>Índice!$G$52*'Datos Generales'!AA100</f>
        <v>95053.371739258379</v>
      </c>
      <c r="AB45" s="36">
        <f>Índice!$G$52*'Datos Generales'!AB100</f>
        <v>6350.3473577102322</v>
      </c>
      <c r="AC45" s="36">
        <f>Índice!$G$52*'Datos Generales'!AC100</f>
        <v>9118.2547099364965</v>
      </c>
      <c r="AD45" s="36">
        <f>Índice!$G$52*'Datos Generales'!AD100</f>
        <v>148641.91827321664</v>
      </c>
      <c r="AE45" s="36">
        <f>Índice!$G$52*'Datos Generales'!AE100</f>
        <v>16682.627555854324</v>
      </c>
      <c r="AF45" s="36">
        <f>Índice!$G$52*'Datos Generales'!AF100</f>
        <v>17388.161227320372</v>
      </c>
      <c r="AG45" s="36">
        <f>Índice!$G$52*'Datos Generales'!AG100</f>
        <v>1113741.2879910271</v>
      </c>
      <c r="AH45" s="36">
        <f>Índice!$G$52*'Datos Generales'!AH100</f>
        <v>5044.5708539308189</v>
      </c>
      <c r="AI45" s="36">
        <f>Índice!$G$52*'Datos Generales'!AI100</f>
        <v>102786.00580987707</v>
      </c>
      <c r="AJ45" s="36">
        <f>Índice!$G$52*'Datos Generales'!AJ100</f>
        <v>150630.40125845518</v>
      </c>
      <c r="AK45" s="36">
        <f>Índice!$G$52*'Datos Generales'!AK100</f>
        <v>0</v>
      </c>
      <c r="AL45" s="36">
        <f>Índice!$G$52*'Datos Generales'!AL100</f>
        <v>0</v>
      </c>
      <c r="AM45" s="36">
        <f>Índice!$G$52*'Datos Generales'!AM100</f>
        <v>0</v>
      </c>
      <c r="AN45" s="36">
        <f>Índice!$G$52*'Datos Generales'!AN100</f>
        <v>0</v>
      </c>
      <c r="AO45" s="36">
        <f>Índice!$G$52*'Datos Generales'!AO100</f>
        <v>0</v>
      </c>
      <c r="AP45" s="36">
        <f>Índice!$G$52*'Datos Generales'!AP100</f>
        <v>0</v>
      </c>
      <c r="AQ45" s="36">
        <f>Índice!$G$52*'Datos Generales'!AQ100</f>
        <v>6833088.8453966472</v>
      </c>
    </row>
    <row r="46" spans="2:43" x14ac:dyDescent="0.2">
      <c r="B46" s="49" t="str">
        <f>'Datos Generales'!B101</f>
        <v xml:space="preserve">5.22.00.00  Total Patrimonio </v>
      </c>
      <c r="C46" s="33">
        <f>Índice!$G$52*'Datos Generales'!C101</f>
        <v>241191.23912178937</v>
      </c>
      <c r="D46" s="33">
        <f>Índice!$G$52*'Datos Generales'!D101</f>
        <v>260197.13710976479</v>
      </c>
      <c r="E46" s="33">
        <f>Índice!$G$52*'Datos Generales'!E101</f>
        <v>4098947.329746074</v>
      </c>
      <c r="F46" s="33">
        <f>Índice!$G$52*'Datos Generales'!F101</f>
        <v>6479482.4385426389</v>
      </c>
      <c r="G46" s="33">
        <f>Índice!$G$52*'Datos Generales'!G101</f>
        <v>115630.46759678678</v>
      </c>
      <c r="H46" s="33">
        <f>Índice!$G$52*'Datos Generales'!H101</f>
        <v>1452787.8598811966</v>
      </c>
      <c r="I46" s="33">
        <f>Índice!$G$52*'Datos Generales'!I101</f>
        <v>5532884.5913745882</v>
      </c>
      <c r="J46" s="33">
        <f>Índice!$G$52*'Datos Generales'!J101</f>
        <v>324612.54161879822</v>
      </c>
      <c r="K46" s="33">
        <f>Índice!$G$52*'Datos Generales'!K101</f>
        <v>1190793.294181244</v>
      </c>
      <c r="L46" s="33">
        <f>Índice!$G$52*'Datos Generales'!L101</f>
        <v>136824.64601696152</v>
      </c>
      <c r="M46" s="33">
        <f>Índice!$G$52*'Datos Generales'!M101</f>
        <v>2003696.7800734623</v>
      </c>
      <c r="N46" s="33">
        <f>Índice!$G$52*'Datos Generales'!N101</f>
        <v>276027.70833042753</v>
      </c>
      <c r="O46" s="33">
        <f>Índice!$G$52*'Datos Generales'!O101</f>
        <v>184569.80612537538</v>
      </c>
      <c r="P46" s="33">
        <f>Índice!$G$52*'Datos Generales'!P101</f>
        <v>275715.85013252357</v>
      </c>
      <c r="Q46" s="33">
        <f>Índice!$G$52*'Datos Generales'!Q101</f>
        <v>2737480.9872640609</v>
      </c>
      <c r="R46" s="33">
        <f>Índice!$G$52*'Datos Generales'!R101</f>
        <v>110337.82540227396</v>
      </c>
      <c r="S46" s="33">
        <f>Índice!$G$52*'Datos Generales'!S101</f>
        <v>3534170.2622609399</v>
      </c>
      <c r="T46" s="33">
        <f>Índice!$G$52*'Datos Generales'!T101</f>
        <v>0</v>
      </c>
      <c r="U46" s="33">
        <f>Índice!$G$52*'Datos Generales'!U101</f>
        <v>1927478.5956821572</v>
      </c>
      <c r="V46" s="33">
        <f>Índice!$G$52*'Datos Generales'!V101</f>
        <v>270595.38142329402</v>
      </c>
      <c r="W46" s="33">
        <f>Índice!$G$52*'Datos Generales'!W101</f>
        <v>379995.25085584953</v>
      </c>
      <c r="X46" s="33">
        <f>Índice!$G$52*'Datos Generales'!X101</f>
        <v>104896.14308939992</v>
      </c>
      <c r="Y46" s="33">
        <f>Índice!$G$52*'Datos Generales'!Y101</f>
        <v>197508.60442180702</v>
      </c>
      <c r="Z46" s="33">
        <f>Índice!$G$52*'Datos Generales'!Z101</f>
        <v>628611.99458270986</v>
      </c>
      <c r="AA46" s="33">
        <f>Índice!$G$52*'Datos Generales'!AA101</f>
        <v>539590.54620941076</v>
      </c>
      <c r="AB46" s="33">
        <f>Índice!$G$52*'Datos Generales'!AB101</f>
        <v>147141.51531037665</v>
      </c>
      <c r="AC46" s="33">
        <f>Índice!$G$52*'Datos Generales'!AC101</f>
        <v>188430.56094672624</v>
      </c>
      <c r="AD46" s="33">
        <f>Índice!$G$52*'Datos Generales'!AD101</f>
        <v>1220005.8377731822</v>
      </c>
      <c r="AE46" s="33">
        <f>Índice!$G$52*'Datos Generales'!AE101</f>
        <v>201345.00116857525</v>
      </c>
      <c r="AF46" s="33">
        <f>Índice!$G$52*'Datos Generales'!AF101</f>
        <v>113400.95534001458</v>
      </c>
      <c r="AG46" s="33">
        <f>Índice!$G$52*'Datos Generales'!AG101</f>
        <v>3915443.3594819764</v>
      </c>
      <c r="AH46" s="33">
        <f>Índice!$G$52*'Datos Generales'!AH101</f>
        <v>255415.7423242298</v>
      </c>
      <c r="AI46" s="33">
        <f>Índice!$G$52*'Datos Generales'!AI101</f>
        <v>430349.95681204519</v>
      </c>
      <c r="AJ46" s="33">
        <f>Índice!$G$52*'Datos Generales'!AJ101</f>
        <v>1915802.9132393282</v>
      </c>
      <c r="AK46" s="33">
        <f>Índice!$G$52*'Datos Generales'!AK101</f>
        <v>0</v>
      </c>
      <c r="AL46" s="33">
        <f>Índice!$G$52*'Datos Generales'!AL101</f>
        <v>0</v>
      </c>
      <c r="AM46" s="33">
        <f>Índice!$G$52*'Datos Generales'!AM101</f>
        <v>0</v>
      </c>
      <c r="AN46" s="33">
        <f>Índice!$G$52*'Datos Generales'!AN101</f>
        <v>0</v>
      </c>
      <c r="AO46" s="33">
        <f>Índice!$G$52*'Datos Generales'!AO101</f>
        <v>0</v>
      </c>
      <c r="AP46" s="33">
        <f>Índice!$G$52*'Datos Generales'!AP101</f>
        <v>0</v>
      </c>
      <c r="AQ46" s="33">
        <f>Índice!$G$52*'Datos Generales'!AQ101</f>
        <v>41391363.12343999</v>
      </c>
    </row>
    <row r="47" spans="2:43" x14ac:dyDescent="0.2">
      <c r="B47" s="50" t="str">
        <f>'Datos Generales'!B102</f>
        <v>5.22.10.00  Capital Pagado</v>
      </c>
      <c r="C47" s="36">
        <f>Índice!$G$52*'Datos Generales'!C102</f>
        <v>216493.85247783875</v>
      </c>
      <c r="D47" s="36">
        <f>Índice!$G$52*'Datos Generales'!D102</f>
        <v>219650.57049264209</v>
      </c>
      <c r="E47" s="36">
        <f>Índice!$G$52*'Datos Generales'!E102</f>
        <v>2031871.7921589455</v>
      </c>
      <c r="F47" s="36">
        <f>Índice!$G$52*'Datos Generales'!F102</f>
        <v>1572291.159277654</v>
      </c>
      <c r="G47" s="36">
        <f>Índice!$G$52*'Datos Generales'!G102</f>
        <v>128413.96615792539</v>
      </c>
      <c r="H47" s="36">
        <f>Índice!$G$52*'Datos Generales'!H102</f>
        <v>911891.43510903476</v>
      </c>
      <c r="I47" s="36">
        <f>Índice!$G$52*'Datos Generales'!I102</f>
        <v>5035695.7717308216</v>
      </c>
      <c r="J47" s="36">
        <f>Índice!$G$52*'Datos Generales'!J102</f>
        <v>176465.77945668568</v>
      </c>
      <c r="K47" s="36">
        <f>Índice!$G$52*'Datos Generales'!K102</f>
        <v>460918.18374493154</v>
      </c>
      <c r="L47" s="36">
        <f>Índice!$G$52*'Datos Generales'!L102</f>
        <v>227745.03763764779</v>
      </c>
      <c r="M47" s="36">
        <f>Índice!$G$52*'Datos Generales'!M102</f>
        <v>110952.93482480047</v>
      </c>
      <c r="N47" s="36">
        <f>Índice!$G$52*'Datos Generales'!N102</f>
        <v>298746.68180768215</v>
      </c>
      <c r="O47" s="36">
        <f>Índice!$G$52*'Datos Generales'!O102</f>
        <v>407485.41322146764</v>
      </c>
      <c r="P47" s="36">
        <f>Índice!$G$52*'Datos Generales'!P102</f>
        <v>100748.39843958637</v>
      </c>
      <c r="Q47" s="36">
        <f>Índice!$G$52*'Datos Generales'!Q102</f>
        <v>1893762.0195701481</v>
      </c>
      <c r="R47" s="36">
        <f>Índice!$G$52*'Datos Generales'!R102</f>
        <v>92750.445062165832</v>
      </c>
      <c r="S47" s="36">
        <f>Índice!$G$52*'Datos Generales'!S102</f>
        <v>3657109.274881212</v>
      </c>
      <c r="T47" s="36">
        <f>Índice!$G$52*'Datos Generales'!T102</f>
        <v>0</v>
      </c>
      <c r="U47" s="36">
        <f>Índice!$G$52*'Datos Generales'!U102</f>
        <v>1649258.42250169</v>
      </c>
      <c r="V47" s="36">
        <f>Índice!$G$52*'Datos Generales'!V102</f>
        <v>417364.21138862462</v>
      </c>
      <c r="W47" s="36">
        <f>Índice!$G$52*'Datos Generales'!W102</f>
        <v>165935.43681409993</v>
      </c>
      <c r="X47" s="36">
        <f>Índice!$G$52*'Datos Generales'!X102</f>
        <v>187652.42932671358</v>
      </c>
      <c r="Y47" s="36">
        <f>Índice!$G$52*'Datos Generales'!Y102</f>
        <v>132060.43115833192</v>
      </c>
      <c r="Z47" s="36">
        <f>Índice!$G$52*'Datos Generales'!Z102</f>
        <v>1407977.8137403356</v>
      </c>
      <c r="AA47" s="36">
        <f>Índice!$G$52*'Datos Generales'!AA102</f>
        <v>243206.49557727447</v>
      </c>
      <c r="AB47" s="36">
        <f>Índice!$G$52*'Datos Generales'!AB102</f>
        <v>136078.28875680946</v>
      </c>
      <c r="AC47" s="36">
        <f>Índice!$G$52*'Datos Generales'!AC102</f>
        <v>208509.0987274267</v>
      </c>
      <c r="AD47" s="36">
        <f>Índice!$G$52*'Datos Generales'!AD102</f>
        <v>91762.956471508369</v>
      </c>
      <c r="AE47" s="36">
        <f>Índice!$G$52*'Datos Generales'!AE102</f>
        <v>179529.62380722832</v>
      </c>
      <c r="AF47" s="36">
        <f>Índice!$G$52*'Datos Generales'!AF102</f>
        <v>168827.6519938751</v>
      </c>
      <c r="AG47" s="36">
        <f>Índice!$G$52*'Datos Generales'!AG102</f>
        <v>2883070.7979684821</v>
      </c>
      <c r="AH47" s="36">
        <f>Índice!$G$52*'Datos Generales'!AH102</f>
        <v>209189.93412773771</v>
      </c>
      <c r="AI47" s="36">
        <f>Índice!$G$52*'Datos Generales'!AI102</f>
        <v>293919.4625438471</v>
      </c>
      <c r="AJ47" s="36">
        <f>Índice!$G$52*'Datos Generales'!AJ102</f>
        <v>561443.85548857844</v>
      </c>
      <c r="AK47" s="36">
        <f>Índice!$G$52*'Datos Generales'!AK102</f>
        <v>0</v>
      </c>
      <c r="AL47" s="36">
        <f>Índice!$G$52*'Datos Generales'!AL102</f>
        <v>0</v>
      </c>
      <c r="AM47" s="36">
        <f>Índice!$G$52*'Datos Generales'!AM102</f>
        <v>0</v>
      </c>
      <c r="AN47" s="36">
        <f>Índice!$G$52*'Datos Generales'!AN102</f>
        <v>0</v>
      </c>
      <c r="AO47" s="36">
        <f>Índice!$G$52*'Datos Generales'!AO102</f>
        <v>0</v>
      </c>
      <c r="AP47" s="36">
        <f>Índice!$G$52*'Datos Generales'!AP102</f>
        <v>0</v>
      </c>
      <c r="AQ47" s="36">
        <f>Índice!$G$52*'Datos Generales'!AQ102</f>
        <v>26478779.626443755</v>
      </c>
    </row>
    <row r="48" spans="2:43" x14ac:dyDescent="0.2">
      <c r="B48" s="50" t="str">
        <f>'Datos Generales'!B103</f>
        <v>5.22.20.00  Reservas</v>
      </c>
      <c r="C48" s="36">
        <f>Índice!$G$52*'Datos Generales'!C103</f>
        <v>2181.3404221227111</v>
      </c>
      <c r="D48" s="36">
        <f>Índice!$G$52*'Datos Generales'!D103</f>
        <v>0</v>
      </c>
      <c r="E48" s="36">
        <f>Índice!$G$52*'Datos Generales'!E103</f>
        <v>23010.760077387917</v>
      </c>
      <c r="F48" s="36">
        <f>Índice!$G$52*'Datos Generales'!F103</f>
        <v>1683.6668563829553</v>
      </c>
      <c r="G48" s="36">
        <f>Índice!$G$52*'Datos Generales'!G103</f>
        <v>0</v>
      </c>
      <c r="H48" s="36">
        <f>Índice!$G$52*'Datos Generales'!H103</f>
        <v>0</v>
      </c>
      <c r="I48" s="36">
        <f>Índice!$G$52*'Datos Generales'!I103</f>
        <v>3104.6339195714068</v>
      </c>
      <c r="J48" s="36">
        <f>Índice!$G$52*'Datos Generales'!J103</f>
        <v>0</v>
      </c>
      <c r="K48" s="36">
        <f>Índice!$G$52*'Datos Generales'!K103</f>
        <v>2882.5195774622493</v>
      </c>
      <c r="L48" s="36">
        <f>Índice!$G$52*'Datos Generales'!L103</f>
        <v>0</v>
      </c>
      <c r="M48" s="36">
        <f>Índice!$G$52*'Datos Generales'!M103</f>
        <v>-6328.9830129645516</v>
      </c>
      <c r="N48" s="36">
        <f>Índice!$G$52*'Datos Generales'!N103</f>
        <v>2401.3795651403298</v>
      </c>
      <c r="O48" s="36">
        <f>Índice!$G$52*'Datos Generales'!O103</f>
        <v>0.47627520133683648</v>
      </c>
      <c r="P48" s="36">
        <f>Índice!$G$52*'Datos Generales'!P103</f>
        <v>902.47346721882843</v>
      </c>
      <c r="Q48" s="36">
        <f>Índice!$G$52*'Datos Generales'!Q103</f>
        <v>14901.49438148351</v>
      </c>
      <c r="R48" s="36">
        <f>Índice!$G$52*'Datos Generales'!R103</f>
        <v>0</v>
      </c>
      <c r="S48" s="36">
        <f>Índice!$G$52*'Datos Generales'!S103</f>
        <v>1288.7326555030029</v>
      </c>
      <c r="T48" s="36">
        <f>Índice!$G$52*'Datos Generales'!T103</f>
        <v>0</v>
      </c>
      <c r="U48" s="36">
        <f>Índice!$G$52*'Datos Generales'!U103</f>
        <v>2793.0138592681624</v>
      </c>
      <c r="V48" s="36">
        <f>Índice!$G$52*'Datos Generales'!V103</f>
        <v>0</v>
      </c>
      <c r="W48" s="36">
        <f>Índice!$G$52*'Datos Generales'!W103</f>
        <v>0</v>
      </c>
      <c r="X48" s="36">
        <f>Índice!$G$52*'Datos Generales'!X103</f>
        <v>0</v>
      </c>
      <c r="Y48" s="36">
        <f>Índice!$G$52*'Datos Generales'!Y103</f>
        <v>0</v>
      </c>
      <c r="Z48" s="36">
        <f>Índice!$G$52*'Datos Generales'!Z103</f>
        <v>103375.5664698176</v>
      </c>
      <c r="AA48" s="36">
        <f>Índice!$G$52*'Datos Generales'!AA103</f>
        <v>0</v>
      </c>
      <c r="AB48" s="36">
        <f>Índice!$G$52*'Datos Generales'!AB103</f>
        <v>0</v>
      </c>
      <c r="AC48" s="36">
        <f>Índice!$G$52*'Datos Generales'!AC103</f>
        <v>-1456.2794674018542</v>
      </c>
      <c r="AD48" s="36">
        <f>Índice!$G$52*'Datos Generales'!AD103</f>
        <v>0</v>
      </c>
      <c r="AE48" s="36">
        <f>Índice!$G$52*'Datos Generales'!AE103</f>
        <v>0</v>
      </c>
      <c r="AF48" s="36">
        <f>Índice!$G$52*'Datos Generales'!AF103</f>
        <v>0</v>
      </c>
      <c r="AG48" s="36">
        <f>Índice!$G$52*'Datos Generales'!AG103</f>
        <v>0</v>
      </c>
      <c r="AH48" s="36">
        <f>Índice!$G$52*'Datos Generales'!AH103</f>
        <v>0</v>
      </c>
      <c r="AI48" s="36">
        <f>Índice!$G$52*'Datos Generales'!AI103</f>
        <v>-1108.7006293976785</v>
      </c>
      <c r="AJ48" s="36">
        <f>Índice!$G$52*'Datos Generales'!AJ103</f>
        <v>0</v>
      </c>
      <c r="AK48" s="36">
        <f>Índice!$G$52*'Datos Generales'!AK103</f>
        <v>0</v>
      </c>
      <c r="AL48" s="36">
        <f>Índice!$G$52*'Datos Generales'!AL103</f>
        <v>0</v>
      </c>
      <c r="AM48" s="36">
        <f>Índice!$G$52*'Datos Generales'!AM103</f>
        <v>0</v>
      </c>
      <c r="AN48" s="36">
        <f>Índice!$G$52*'Datos Generales'!AN103</f>
        <v>0</v>
      </c>
      <c r="AO48" s="36">
        <f>Índice!$G$52*'Datos Generales'!AO103</f>
        <v>0</v>
      </c>
      <c r="AP48" s="36">
        <f>Índice!$G$52*'Datos Generales'!AP103</f>
        <v>0</v>
      </c>
      <c r="AQ48" s="36">
        <f>Índice!$G$52*'Datos Generales'!AQ103</f>
        <v>149632.09441679591</v>
      </c>
    </row>
    <row r="49" spans="2:43" x14ac:dyDescent="0.2">
      <c r="B49" s="50" t="str">
        <f>'Datos Generales'!B104</f>
        <v>5.22.30.00  Resultados Acumulados</v>
      </c>
      <c r="C49" s="36">
        <f>Índice!$G$52*'Datos Generales'!C104</f>
        <v>22516.046221827899</v>
      </c>
      <c r="D49" s="36">
        <f>Índice!$G$52*'Datos Generales'!D104</f>
        <v>38987.649843832769</v>
      </c>
      <c r="E49" s="36">
        <f>Índice!$G$52*'Datos Generales'!E104</f>
        <v>1968972.3716157672</v>
      </c>
      <c r="F49" s="36">
        <f>Índice!$G$52*'Datos Generales'!F104</f>
        <v>4541008.5195427621</v>
      </c>
      <c r="G49" s="36">
        <f>Índice!$G$52*'Datos Generales'!G104</f>
        <v>-15563.516911341712</v>
      </c>
      <c r="H49" s="36">
        <f>Índice!$G$52*'Datos Generales'!H104</f>
        <v>457896.21759244928</v>
      </c>
      <c r="I49" s="36">
        <f>Índice!$G$52*'Datos Generales'!I104</f>
        <v>451127.15629344952</v>
      </c>
      <c r="J49" s="36">
        <f>Índice!$G$52*'Datos Generales'!J104</f>
        <v>142223.56562068695</v>
      </c>
      <c r="K49" s="36">
        <f>Índice!$G$52*'Datos Generales'!K104</f>
        <v>729915.5598087688</v>
      </c>
      <c r="L49" s="36">
        <f>Índice!$G$52*'Datos Generales'!L104</f>
        <v>-90920.391620686278</v>
      </c>
      <c r="M49" s="36">
        <f>Índice!$G$52*'Datos Generales'!M104</f>
        <v>1899072.8282616262</v>
      </c>
      <c r="N49" s="36">
        <f>Índice!$G$52*'Datos Generales'!N104</f>
        <v>-25120.35304239496</v>
      </c>
      <c r="O49" s="36">
        <f>Índice!$G$52*'Datos Generales'!O104</f>
        <v>-222916.08337129361</v>
      </c>
      <c r="P49" s="36">
        <f>Índice!$G$52*'Datos Generales'!P104</f>
        <v>172019.68241289182</v>
      </c>
      <c r="Q49" s="36">
        <f>Índice!$G$52*'Datos Generales'!Q104</f>
        <v>718805.93044272845</v>
      </c>
      <c r="R49" s="36">
        <f>Índice!$G$52*'Datos Generales'!R104</f>
        <v>17587.380340108124</v>
      </c>
      <c r="S49" s="36">
        <f>Índice!$G$52*'Datos Generales'!S104</f>
        <v>-262351.36386506853</v>
      </c>
      <c r="T49" s="36">
        <f>Índice!$G$52*'Datos Generales'!T104</f>
        <v>0</v>
      </c>
      <c r="U49" s="36">
        <f>Índice!$G$52*'Datos Generales'!U104</f>
        <v>293356.06300032284</v>
      </c>
      <c r="V49" s="36">
        <f>Índice!$G$52*'Datos Generales'!V104</f>
        <v>-147407.03873512193</v>
      </c>
      <c r="W49" s="36">
        <f>Índice!$G$52*'Datos Generales'!W104</f>
        <v>205605.92921802078</v>
      </c>
      <c r="X49" s="36">
        <f>Índice!$G$52*'Datos Generales'!X104</f>
        <v>-83640.3210503093</v>
      </c>
      <c r="Y49" s="36">
        <f>Índice!$G$52*'Datos Generales'!Y104</f>
        <v>63489.729635578035</v>
      </c>
      <c r="Z49" s="36">
        <f>Índice!$G$52*'Datos Generales'!Z104</f>
        <v>-883279.71268358291</v>
      </c>
      <c r="AA49" s="36">
        <f>Índice!$G$52*'Datos Generales'!AA104</f>
        <v>274549.14598753455</v>
      </c>
      <c r="AB49" s="36">
        <f>Índice!$G$52*'Datos Generales'!AB104</f>
        <v>8706.1405821511798</v>
      </c>
      <c r="AC49" s="36">
        <f>Índice!$G$52*'Datos Generales'!AC104</f>
        <v>-20181.923519047778</v>
      </c>
      <c r="AD49" s="36">
        <f>Índice!$G$52*'Datos Generales'!AD104</f>
        <v>1073367.6092719897</v>
      </c>
      <c r="AE49" s="36">
        <f>Índice!$G$52*'Datos Generales'!AE104</f>
        <v>21815.377361346935</v>
      </c>
      <c r="AF49" s="36">
        <f>Índice!$G$52*'Datos Generales'!AF104</f>
        <v>-55426.696653860541</v>
      </c>
      <c r="AG49" s="36">
        <f>Índice!$G$52*'Datos Generales'!AG104</f>
        <v>783246.78165537619</v>
      </c>
      <c r="AH49" s="36">
        <f>Índice!$G$52*'Datos Generales'!AH104</f>
        <v>46225.8081964921</v>
      </c>
      <c r="AI49" s="36">
        <f>Índice!$G$52*'Datos Generales'!AI104</f>
        <v>129436.733133139</v>
      </c>
      <c r="AJ49" s="36">
        <f>Índice!$G$52*'Datos Generales'!AJ104</f>
        <v>1289262.3415662039</v>
      </c>
      <c r="AK49" s="36">
        <f>Índice!$G$52*'Datos Generales'!AK104</f>
        <v>0</v>
      </c>
      <c r="AL49" s="36">
        <f>Índice!$G$52*'Datos Generales'!AL104</f>
        <v>0</v>
      </c>
      <c r="AM49" s="36">
        <f>Índice!$G$52*'Datos Generales'!AM104</f>
        <v>0</v>
      </c>
      <c r="AN49" s="36">
        <f>Índice!$G$52*'Datos Generales'!AN104</f>
        <v>0</v>
      </c>
      <c r="AO49" s="36">
        <f>Índice!$G$52*'Datos Generales'!AO104</f>
        <v>0</v>
      </c>
      <c r="AP49" s="36">
        <f>Índice!$G$52*'Datos Generales'!AP104</f>
        <v>0</v>
      </c>
      <c r="AQ49" s="36">
        <f>Índice!$G$52*'Datos Generales'!AQ104</f>
        <v>13542387.166152347</v>
      </c>
    </row>
    <row r="50" spans="2:43" x14ac:dyDescent="0.2">
      <c r="B50" s="51" t="str">
        <f>'Datos Generales'!B105</f>
        <v>5.22.31.00  Resultados Acumulados Periodos Anteriores</v>
      </c>
      <c r="C50" s="36">
        <f>Índice!$G$52*'Datos Generales'!C105</f>
        <v>15176.067035054197</v>
      </c>
      <c r="D50" s="36">
        <f>Índice!$G$52*'Datos Generales'!D105</f>
        <v>29137.768385328414</v>
      </c>
      <c r="E50" s="36">
        <f>Índice!$G$52*'Datos Generales'!E105</f>
        <v>1954276.1518460598</v>
      </c>
      <c r="F50" s="36">
        <f>Índice!$G$52*'Datos Generales'!F105</f>
        <v>4275515.2362137893</v>
      </c>
      <c r="G50" s="36">
        <f>Índice!$G$52*'Datos Generales'!G105</f>
        <v>-14247.432451419079</v>
      </c>
      <c r="H50" s="36">
        <f>Índice!$G$52*'Datos Generales'!H105</f>
        <v>548798.95301102882</v>
      </c>
      <c r="I50" s="36">
        <f>Índice!$G$52*'Datos Generales'!I105</f>
        <v>418168.06186950946</v>
      </c>
      <c r="J50" s="36">
        <f>Índice!$G$52*'Datos Generales'!J105</f>
        <v>113582.17805412324</v>
      </c>
      <c r="K50" s="36">
        <f>Índice!$G$52*'Datos Generales'!K105</f>
        <v>650884.86829459807</v>
      </c>
      <c r="L50" s="36">
        <f>Índice!$G$52*'Datos Generales'!L105</f>
        <v>-82573.498618972022</v>
      </c>
      <c r="M50" s="36">
        <f>Índice!$G$52*'Datos Generales'!M105</f>
        <v>1759289.7307922465</v>
      </c>
      <c r="N50" s="36">
        <f>Índice!$G$52*'Datos Generales'!N105</f>
        <v>-35860.018635968241</v>
      </c>
      <c r="O50" s="36">
        <f>Índice!$G$52*'Datos Generales'!O105</f>
        <v>-204587.17656236127</v>
      </c>
      <c r="P50" s="36">
        <f>Índice!$G$52*'Datos Generales'!P105</f>
        <v>175044.57425589656</v>
      </c>
      <c r="Q50" s="36">
        <f>Índice!$G$52*'Datos Generales'!Q105</f>
        <v>657398.91824293917</v>
      </c>
      <c r="R50" s="36">
        <f>Índice!$G$52*'Datos Generales'!R105</f>
        <v>17228.200798985672</v>
      </c>
      <c r="S50" s="36">
        <f>Índice!$G$52*'Datos Generales'!S105</f>
        <v>-267128.5742327632</v>
      </c>
      <c r="T50" s="36">
        <f>Índice!$G$52*'Datos Generales'!T105</f>
        <v>0</v>
      </c>
      <c r="U50" s="36">
        <f>Índice!$G$52*'Datos Generales'!U105</f>
        <v>342275.78579454782</v>
      </c>
      <c r="V50" s="36">
        <f>Índice!$G$52*'Datos Generales'!V105</f>
        <v>-171725.34433846566</v>
      </c>
      <c r="W50" s="36">
        <f>Índice!$G$52*'Datos Generales'!W105</f>
        <v>187308.32049374771</v>
      </c>
      <c r="X50" s="36">
        <f>Índice!$G$52*'Datos Generales'!X105</f>
        <v>-72371.377629421841</v>
      </c>
      <c r="Y50" s="36">
        <f>Índice!$G$52*'Datos Generales'!Y105</f>
        <v>52405.240796236889</v>
      </c>
      <c r="Z50" s="36">
        <f>Índice!$G$52*'Datos Generales'!Z105</f>
        <v>-862187.45715649426</v>
      </c>
      <c r="AA50" s="36">
        <f>Índice!$G$52*'Datos Generales'!AA105</f>
        <v>235499.54634787075</v>
      </c>
      <c r="AB50" s="36">
        <f>Índice!$G$52*'Datos Generales'!AB105</f>
        <v>6124.7630105627641</v>
      </c>
      <c r="AC50" s="36">
        <f>Índice!$G$52*'Datos Generales'!AC105</f>
        <v>-26615.482958363002</v>
      </c>
      <c r="AD50" s="36">
        <f>Índice!$G$52*'Datos Generales'!AD105</f>
        <v>983761.19289247715</v>
      </c>
      <c r="AE50" s="36">
        <f>Índice!$G$52*'Datos Generales'!AE105</f>
        <v>6072.1346008150431</v>
      </c>
      <c r="AF50" s="36">
        <f>Índice!$G$52*'Datos Generales'!AF105</f>
        <v>-57421.915531232262</v>
      </c>
      <c r="AG50" s="36">
        <f>Índice!$G$52*'Datos Generales'!AG105</f>
        <v>741397.73844122619</v>
      </c>
      <c r="AH50" s="36">
        <f>Índice!$G$52*'Datos Generales'!AH105</f>
        <v>41745.929633060579</v>
      </c>
      <c r="AI50" s="36">
        <f>Índice!$G$52*'Datos Generales'!AI105</f>
        <v>119111.93725958734</v>
      </c>
      <c r="AJ50" s="36">
        <f>Índice!$G$52*'Datos Generales'!AJ105</f>
        <v>1200445.5214311935</v>
      </c>
      <c r="AK50" s="36">
        <f>Índice!$G$52*'Datos Generales'!AK105</f>
        <v>0</v>
      </c>
      <c r="AL50" s="36">
        <f>Índice!$G$52*'Datos Generales'!AL105</f>
        <v>0</v>
      </c>
      <c r="AM50" s="36">
        <f>Índice!$G$52*'Datos Generales'!AM105</f>
        <v>0</v>
      </c>
      <c r="AN50" s="36">
        <f>Índice!$G$52*'Datos Generales'!AN105</f>
        <v>0</v>
      </c>
      <c r="AO50" s="36">
        <f>Índice!$G$52*'Datos Generales'!AO105</f>
        <v>0</v>
      </c>
      <c r="AP50" s="36">
        <f>Índice!$G$52*'Datos Generales'!AP105</f>
        <v>0</v>
      </c>
      <c r="AQ50" s="36">
        <f>Índice!$G$52*'Datos Generales'!AQ105</f>
        <v>12735930.541385423</v>
      </c>
    </row>
    <row r="51" spans="2:43" x14ac:dyDescent="0.2">
      <c r="B51" s="51" t="str">
        <f>'Datos Generales'!B106</f>
        <v>5.22.32.00  Resultado Del Ejercicio</v>
      </c>
      <c r="C51" s="36">
        <f>Índice!$G$52*'Datos Generales'!C106</f>
        <v>7339.9791867737022</v>
      </c>
      <c r="D51" s="36">
        <f>Índice!$G$52*'Datos Generales'!D106</f>
        <v>9849.8814585043528</v>
      </c>
      <c r="E51" s="36">
        <f>Índice!$G$52*'Datos Generales'!E106</f>
        <v>290817.89039342717</v>
      </c>
      <c r="F51" s="36">
        <f>Índice!$G$52*'Datos Generales'!F106</f>
        <v>265493.28332897316</v>
      </c>
      <c r="G51" s="36">
        <f>Índice!$G$52*'Datos Generales'!G106</f>
        <v>-1316.0844599226325</v>
      </c>
      <c r="H51" s="36">
        <f>Índice!$G$52*'Datos Generales'!H106</f>
        <v>-90902.73541857957</v>
      </c>
      <c r="I51" s="36">
        <f>Índice!$G$52*'Datos Generales'!I106</f>
        <v>32959.094423940041</v>
      </c>
      <c r="J51" s="36">
        <f>Índice!$G$52*'Datos Generales'!J106</f>
        <v>28641.387566563713</v>
      </c>
      <c r="K51" s="36">
        <f>Índice!$G$52*'Datos Generales'!K106</f>
        <v>79030.691514170729</v>
      </c>
      <c r="L51" s="36">
        <f>Índice!$G$52*'Datos Generales'!L106</f>
        <v>-8346.893001714252</v>
      </c>
      <c r="M51" s="36">
        <f>Índice!$G$52*'Datos Generales'!M106</f>
        <v>139783.09746937978</v>
      </c>
      <c r="N51" s="36">
        <f>Índice!$G$52*'Datos Generales'!N106</f>
        <v>10739.66559357328</v>
      </c>
      <c r="O51" s="36">
        <f>Índice!$G$52*'Datos Generales'!O106</f>
        <v>-18328.906808932337</v>
      </c>
      <c r="P51" s="36">
        <f>Índice!$G$52*'Datos Generales'!P106</f>
        <v>2397.3652455862048</v>
      </c>
      <c r="Q51" s="36">
        <f>Índice!$G$52*'Datos Generales'!Q106</f>
        <v>202998.42454967331</v>
      </c>
      <c r="R51" s="36">
        <f>Índice!$G$52*'Datos Generales'!R106</f>
        <v>1378.4084719832815</v>
      </c>
      <c r="S51" s="36">
        <f>Índice!$G$52*'Datos Generales'!S106</f>
        <v>4777.2103676946617</v>
      </c>
      <c r="T51" s="36">
        <f>Índice!$G$52*'Datos Generales'!T106</f>
        <v>0</v>
      </c>
      <c r="U51" s="36">
        <f>Índice!$G$52*'Datos Generales'!U106</f>
        <v>40018.377418840158</v>
      </c>
      <c r="V51" s="36">
        <f>Índice!$G$52*'Datos Generales'!V106</f>
        <v>24318.305603343724</v>
      </c>
      <c r="W51" s="36">
        <f>Índice!$G$52*'Datos Generales'!W106</f>
        <v>18297.608724273061</v>
      </c>
      <c r="X51" s="36">
        <f>Índice!$G$52*'Datos Generales'!X106</f>
        <v>-11268.943420887457</v>
      </c>
      <c r="Y51" s="36">
        <f>Índice!$G$52*'Datos Generales'!Y106</f>
        <v>11084.488839341149</v>
      </c>
      <c r="Z51" s="36">
        <f>Índice!$G$52*'Datos Generales'!Z106</f>
        <v>-21092.255527088662</v>
      </c>
      <c r="AA51" s="36">
        <f>Índice!$G$52*'Datos Generales'!AA106</f>
        <v>39049.599639663793</v>
      </c>
      <c r="AB51" s="36">
        <f>Índice!$G$52*'Datos Generales'!AB106</f>
        <v>2581.3775715884153</v>
      </c>
      <c r="AC51" s="36">
        <f>Índice!$G$52*'Datos Generales'!AC106</f>
        <v>6433.559439315226</v>
      </c>
      <c r="AD51" s="36">
        <f>Índice!$G$52*'Datos Generales'!AD106</f>
        <v>89606.416379512419</v>
      </c>
      <c r="AE51" s="36">
        <f>Índice!$G$52*'Datos Generales'!AE106</f>
        <v>15743.242760531892</v>
      </c>
      <c r="AF51" s="36">
        <f>Índice!$G$52*'Datos Generales'!AF106</f>
        <v>1995.218877371723</v>
      </c>
      <c r="AG51" s="36">
        <f>Índice!$G$52*'Datos Generales'!AG106</f>
        <v>47437.078092463387</v>
      </c>
      <c r="AH51" s="36">
        <f>Índice!$G$52*'Datos Generales'!AH106</f>
        <v>4479.8785634315227</v>
      </c>
      <c r="AI51" s="36">
        <f>Índice!$G$52*'Datos Generales'!AI106</f>
        <v>40097.13292534693</v>
      </c>
      <c r="AJ51" s="36">
        <f>Índice!$G$52*'Datos Generales'!AJ106</f>
        <v>88816.820135010421</v>
      </c>
      <c r="AK51" s="36">
        <f>Índice!$G$52*'Datos Generales'!AK106</f>
        <v>0</v>
      </c>
      <c r="AL51" s="36">
        <f>Índice!$G$52*'Datos Generales'!AL106</f>
        <v>0</v>
      </c>
      <c r="AM51" s="36">
        <f>Índice!$G$52*'Datos Generales'!AM106</f>
        <v>0</v>
      </c>
      <c r="AN51" s="36">
        <f>Índice!$G$52*'Datos Generales'!AN106</f>
        <v>0</v>
      </c>
      <c r="AO51" s="36">
        <f>Índice!$G$52*'Datos Generales'!AO106</f>
        <v>0</v>
      </c>
      <c r="AP51" s="36">
        <f>Índice!$G$52*'Datos Generales'!AP106</f>
        <v>0</v>
      </c>
      <c r="AQ51" s="36">
        <f>Índice!$G$52*'Datos Generales'!AQ106</f>
        <v>1354909.6659031522</v>
      </c>
    </row>
    <row r="52" spans="2:43" x14ac:dyDescent="0.2">
      <c r="B52" s="51" t="str">
        <f>'Datos Generales'!B107</f>
        <v>5.22.33.00  Dividendos</v>
      </c>
      <c r="C52" s="36">
        <f>Índice!$G$52*'Datos Generales'!C107</f>
        <v>0</v>
      </c>
      <c r="D52" s="36">
        <f>Índice!$G$52*'Datos Generales'!D107</f>
        <v>0</v>
      </c>
      <c r="E52" s="36">
        <f>Índice!$G$52*'Datos Generales'!E107</f>
        <v>276121.67062371981</v>
      </c>
      <c r="F52" s="36">
        <f>Índice!$G$52*'Datos Generales'!F107</f>
        <v>0</v>
      </c>
      <c r="G52" s="36">
        <f>Índice!$G$52*'Datos Generales'!G107</f>
        <v>0</v>
      </c>
      <c r="H52" s="36">
        <f>Índice!$G$52*'Datos Generales'!H107</f>
        <v>0</v>
      </c>
      <c r="I52" s="36">
        <f>Índice!$G$52*'Datos Generales'!I107</f>
        <v>0</v>
      </c>
      <c r="J52" s="36">
        <f>Índice!$G$52*'Datos Generales'!J107</f>
        <v>0</v>
      </c>
      <c r="K52" s="36">
        <f>Índice!$G$52*'Datos Generales'!K107</f>
        <v>0</v>
      </c>
      <c r="L52" s="36">
        <f>Índice!$G$52*'Datos Generales'!L107</f>
        <v>0</v>
      </c>
      <c r="M52" s="36">
        <f>Índice!$G$52*'Datos Generales'!M107</f>
        <v>0</v>
      </c>
      <c r="N52" s="36">
        <f>Índice!$G$52*'Datos Generales'!N107</f>
        <v>0</v>
      </c>
      <c r="O52" s="36">
        <f>Índice!$G$52*'Datos Generales'!O107</f>
        <v>0</v>
      </c>
      <c r="P52" s="36">
        <f>Índice!$G$52*'Datos Generales'!P107</f>
        <v>5422.2570885909299</v>
      </c>
      <c r="Q52" s="36">
        <f>Índice!$G$52*'Datos Generales'!Q107</f>
        <v>141591.41234988402</v>
      </c>
      <c r="R52" s="36">
        <f>Índice!$G$52*'Datos Generales'!R107</f>
        <v>1019.2289308608301</v>
      </c>
      <c r="S52" s="36">
        <f>Índice!$G$52*'Datos Generales'!S107</f>
        <v>0</v>
      </c>
      <c r="T52" s="36">
        <f>Índice!$G$52*'Datos Generales'!T107</f>
        <v>0</v>
      </c>
      <c r="U52" s="36">
        <f>Índice!$G$52*'Datos Generales'!U107</f>
        <v>88938.100213065118</v>
      </c>
      <c r="V52" s="36">
        <f>Índice!$G$52*'Datos Generales'!V107</f>
        <v>0</v>
      </c>
      <c r="W52" s="36">
        <f>Índice!$G$52*'Datos Generales'!W107</f>
        <v>0</v>
      </c>
      <c r="X52" s="36">
        <f>Índice!$G$52*'Datos Generales'!X107</f>
        <v>0</v>
      </c>
      <c r="Y52" s="36">
        <f>Índice!$G$52*'Datos Generales'!Y107</f>
        <v>0</v>
      </c>
      <c r="Z52" s="36">
        <f>Índice!$G$52*'Datos Generales'!Z107</f>
        <v>0</v>
      </c>
      <c r="AA52" s="36">
        <f>Índice!$G$52*'Datos Generales'!AA107</f>
        <v>0</v>
      </c>
      <c r="AB52" s="36">
        <f>Índice!$G$52*'Datos Generales'!AB107</f>
        <v>0</v>
      </c>
      <c r="AC52" s="36">
        <f>Índice!$G$52*'Datos Generales'!AC107</f>
        <v>0</v>
      </c>
      <c r="AD52" s="36">
        <f>Índice!$G$52*'Datos Generales'!AD107</f>
        <v>0</v>
      </c>
      <c r="AE52" s="36">
        <f>Índice!$G$52*'Datos Generales'!AE107</f>
        <v>0</v>
      </c>
      <c r="AF52" s="36">
        <f>Índice!$G$52*'Datos Generales'!AF107</f>
        <v>0</v>
      </c>
      <c r="AG52" s="36">
        <f>Índice!$G$52*'Datos Generales'!AG107</f>
        <v>5588.0348783133877</v>
      </c>
      <c r="AH52" s="36">
        <f>Índice!$G$52*'Datos Generales'!AH107</f>
        <v>0</v>
      </c>
      <c r="AI52" s="36">
        <f>Índice!$G$52*'Datos Generales'!AI107</f>
        <v>29772.337051795272</v>
      </c>
      <c r="AJ52" s="36">
        <f>Índice!$G$52*'Datos Generales'!AJ107</f>
        <v>0</v>
      </c>
      <c r="AK52" s="36">
        <f>Índice!$G$52*'Datos Generales'!AK107</f>
        <v>0</v>
      </c>
      <c r="AL52" s="36">
        <f>Índice!$G$52*'Datos Generales'!AL107</f>
        <v>0</v>
      </c>
      <c r="AM52" s="36">
        <f>Índice!$G$52*'Datos Generales'!AM107</f>
        <v>0</v>
      </c>
      <c r="AN52" s="36">
        <f>Índice!$G$52*'Datos Generales'!AN107</f>
        <v>0</v>
      </c>
      <c r="AO52" s="36">
        <f>Índice!$G$52*'Datos Generales'!AO107</f>
        <v>0</v>
      </c>
      <c r="AP52" s="36">
        <f>Índice!$G$52*'Datos Generales'!AP107</f>
        <v>0</v>
      </c>
      <c r="AQ52" s="36">
        <f>Índice!$G$52*'Datos Generales'!AQ107</f>
        <v>548453.04113622941</v>
      </c>
    </row>
    <row r="53" spans="2:43" x14ac:dyDescent="0.2">
      <c r="B53" s="50" t="str">
        <f>'Datos Generales'!B108</f>
        <v>5.22.40.00  Otros Ajustes</v>
      </c>
      <c r="C53" s="36">
        <f>Índice!$G$52*'Datos Generales'!C108</f>
        <v>0</v>
      </c>
      <c r="D53" s="36">
        <f>Índice!$G$52*'Datos Generales'!D108</f>
        <v>1558.9167732899425</v>
      </c>
      <c r="E53" s="36">
        <f>Índice!$G$52*'Datos Generales'!E108</f>
        <v>75092.405893973657</v>
      </c>
      <c r="F53" s="36">
        <f>Índice!$G$52*'Datos Generales'!F108</f>
        <v>364499.09286583978</v>
      </c>
      <c r="G53" s="36">
        <f>Índice!$G$52*'Datos Generales'!G108</f>
        <v>2780.0183502031146</v>
      </c>
      <c r="H53" s="36">
        <f>Índice!$G$52*'Datos Generales'!H108</f>
        <v>83000.207179712583</v>
      </c>
      <c r="I53" s="36">
        <f>Índice!$G$52*'Datos Generales'!I108</f>
        <v>42957.029430745679</v>
      </c>
      <c r="J53" s="36">
        <f>Índice!$G$52*'Datos Generales'!J108</f>
        <v>5923.1965414255674</v>
      </c>
      <c r="K53" s="36">
        <f>Índice!$G$52*'Datos Generales'!K108</f>
        <v>-2922.968949918642</v>
      </c>
      <c r="L53" s="36">
        <f>Índice!$G$52*'Datos Generales'!L108</f>
        <v>0</v>
      </c>
      <c r="M53" s="36">
        <f>Índice!$G$52*'Datos Generales'!M108</f>
        <v>0</v>
      </c>
      <c r="N53" s="36">
        <f>Índice!$G$52*'Datos Generales'!N108</f>
        <v>0</v>
      </c>
      <c r="O53" s="36">
        <f>Índice!$G$52*'Datos Generales'!O108</f>
        <v>0</v>
      </c>
      <c r="P53" s="36">
        <f>Índice!$G$52*'Datos Generales'!P108</f>
        <v>2045.2958128265675</v>
      </c>
      <c r="Q53" s="36">
        <f>Índice!$G$52*'Datos Generales'!Q108</f>
        <v>110011.54286970098</v>
      </c>
      <c r="R53" s="36">
        <f>Índice!$G$52*'Datos Generales'!R108</f>
        <v>0</v>
      </c>
      <c r="S53" s="36">
        <f>Índice!$G$52*'Datos Generales'!S108</f>
        <v>138123.61858929327</v>
      </c>
      <c r="T53" s="36">
        <f>Índice!$G$52*'Datos Generales'!T108</f>
        <v>0</v>
      </c>
      <c r="U53" s="36">
        <f>Índice!$G$52*'Datos Generales'!U108</f>
        <v>-17928.903679123872</v>
      </c>
      <c r="V53" s="36">
        <f>Índice!$G$52*'Datos Generales'!V108</f>
        <v>638.20876979136085</v>
      </c>
      <c r="W53" s="36">
        <f>Índice!$G$52*'Datos Generales'!W108</f>
        <v>8453.8848237288476</v>
      </c>
      <c r="X53" s="36">
        <f>Índice!$G$52*'Datos Generales'!X108</f>
        <v>884.03481299564521</v>
      </c>
      <c r="Y53" s="36">
        <f>Índice!$G$52*'Datos Generales'!Y108</f>
        <v>1958.4436278970716</v>
      </c>
      <c r="Z53" s="36">
        <f>Índice!$G$52*'Datos Generales'!Z108</f>
        <v>538.32705613957864</v>
      </c>
      <c r="AA53" s="36">
        <f>Índice!$G$52*'Datos Generales'!AA108</f>
        <v>21834.904644601746</v>
      </c>
      <c r="AB53" s="36">
        <f>Índice!$G$52*'Datos Generales'!AB108</f>
        <v>2357.0859714160038</v>
      </c>
      <c r="AC53" s="36">
        <f>Índice!$G$52*'Datos Generales'!AC108</f>
        <v>1559.665205749186</v>
      </c>
      <c r="AD53" s="36">
        <f>Índice!$G$52*'Datos Generales'!AD108</f>
        <v>54875.272029684194</v>
      </c>
      <c r="AE53" s="36">
        <f>Índice!$G$52*'Datos Generales'!AE108</f>
        <v>0</v>
      </c>
      <c r="AF53" s="36">
        <f>Índice!$G$52*'Datos Generales'!AF108</f>
        <v>0</v>
      </c>
      <c r="AG53" s="36">
        <f>Índice!$G$52*'Datos Generales'!AG108</f>
        <v>249125.77985811763</v>
      </c>
      <c r="AH53" s="36">
        <f>Índice!$G$52*'Datos Generales'!AH108</f>
        <v>0</v>
      </c>
      <c r="AI53" s="36">
        <f>Índice!$G$52*'Datos Generales'!AI108</f>
        <v>8102.4617644567388</v>
      </c>
      <c r="AJ53" s="36">
        <f>Índice!$G$52*'Datos Generales'!AJ108</f>
        <v>65096.716184545759</v>
      </c>
      <c r="AK53" s="36">
        <f>Índice!$G$52*'Datos Generales'!AK108</f>
        <v>0</v>
      </c>
      <c r="AL53" s="36">
        <f>Índice!$G$52*'Datos Generales'!AL108</f>
        <v>0</v>
      </c>
      <c r="AM53" s="36">
        <f>Índice!$G$52*'Datos Generales'!AM108</f>
        <v>0</v>
      </c>
      <c r="AN53" s="36">
        <f>Índice!$G$52*'Datos Generales'!AN108</f>
        <v>0</v>
      </c>
      <c r="AO53" s="36">
        <f>Índice!$G$52*'Datos Generales'!AO108</f>
        <v>0</v>
      </c>
      <c r="AP53" s="36">
        <f>Índice!$G$52*'Datos Generales'!AP108</f>
        <v>0</v>
      </c>
      <c r="AQ53" s="36">
        <f>Índice!$G$52*'Datos Generales'!AQ108</f>
        <v>1220564.2364270925</v>
      </c>
    </row>
    <row r="54" spans="2:43" x14ac:dyDescent="0.2">
      <c r="B54" s="53" t="str">
        <f>'Datos Generales'!B109</f>
        <v xml:space="preserve">5.20.00.00  Total Pasivo Y Patrimonio </v>
      </c>
      <c r="C54" s="33">
        <f>Índice!$G$52*'Datos Generales'!C109</f>
        <v>404587.99303413503</v>
      </c>
      <c r="D54" s="33">
        <f>Índice!$G$52*'Datos Generales'!D109</f>
        <v>1915645.7084032297</v>
      </c>
      <c r="E54" s="33">
        <f>Índice!$G$52*'Datos Generales'!E109</f>
        <v>22725751.179546569</v>
      </c>
      <c r="F54" s="33">
        <f>Índice!$G$52*'Datos Generales'!F109</f>
        <v>12319420.937806284</v>
      </c>
      <c r="G54" s="33">
        <f>Índice!$G$52*'Datos Generales'!G109</f>
        <v>506460.33290956181</v>
      </c>
      <c r="H54" s="33">
        <f>Índice!$G$52*'Datos Generales'!H109</f>
        <v>8847472.4585359916</v>
      </c>
      <c r="I54" s="33">
        <f>Índice!$G$52*'Datos Generales'!I109</f>
        <v>16859175.356704611</v>
      </c>
      <c r="J54" s="33">
        <f>Índice!$G$52*'Datos Generales'!J109</f>
        <v>1100693.5927717756</v>
      </c>
      <c r="K54" s="33">
        <f>Índice!$G$52*'Datos Generales'!K109</f>
        <v>4054993.558377902</v>
      </c>
      <c r="L54" s="33">
        <f>Índice!$G$52*'Datos Generales'!L109</f>
        <v>815220.02043220622</v>
      </c>
      <c r="M54" s="33">
        <f>Índice!$G$52*'Datos Generales'!M109</f>
        <v>3643627.0465800553</v>
      </c>
      <c r="N54" s="33">
        <f>Índice!$G$52*'Datos Generales'!N109</f>
        <v>3630304.8127268902</v>
      </c>
      <c r="O54" s="33">
        <f>Índice!$G$52*'Datos Generales'!O109</f>
        <v>2436559.7689657039</v>
      </c>
      <c r="P54" s="33">
        <f>Índice!$G$52*'Datos Generales'!P109</f>
        <v>806227.36629679368</v>
      </c>
      <c r="Q54" s="33">
        <f>Índice!$G$52*'Datos Generales'!Q109</f>
        <v>15862464.139028816</v>
      </c>
      <c r="R54" s="33">
        <f>Índice!$G$52*'Datos Generales'!R109</f>
        <v>118575.20912733796</v>
      </c>
      <c r="S54" s="33">
        <f>Índice!$G$52*'Datos Generales'!S109</f>
        <v>16516469.426363943</v>
      </c>
      <c r="T54" s="33">
        <f>Índice!$G$52*'Datos Generales'!T109</f>
        <v>0</v>
      </c>
      <c r="U54" s="33">
        <f>Índice!$G$52*'Datos Generales'!U109</f>
        <v>15394125.417548768</v>
      </c>
      <c r="V54" s="33">
        <f>Índice!$G$52*'Datos Generales'!V109</f>
        <v>460067.89643191634</v>
      </c>
      <c r="W54" s="33">
        <f>Índice!$G$52*'Datos Generales'!W109</f>
        <v>3039719.2765924009</v>
      </c>
      <c r="X54" s="33">
        <f>Índice!$G$52*'Datos Generales'!X109</f>
        <v>444922.00483283255</v>
      </c>
      <c r="Y54" s="33">
        <f>Índice!$G$52*'Datos Generales'!Y109</f>
        <v>1335176.3596041065</v>
      </c>
      <c r="Z54" s="33">
        <f>Índice!$G$52*'Datos Generales'!Z109</f>
        <v>4724366.9877328519</v>
      </c>
      <c r="AA54" s="33">
        <f>Índice!$G$52*'Datos Generales'!AA109</f>
        <v>3094407.2023696736</v>
      </c>
      <c r="AB54" s="33">
        <f>Índice!$G$52*'Datos Generales'!AB109</f>
        <v>241386.57999365195</v>
      </c>
      <c r="AC54" s="33">
        <f>Índice!$G$52*'Datos Generales'!AC109</f>
        <v>671451.28197975364</v>
      </c>
      <c r="AD54" s="33">
        <f>Índice!$G$52*'Datos Generales'!AD109</f>
        <v>20791013.061167005</v>
      </c>
      <c r="AE54" s="33">
        <f>Índice!$G$52*'Datos Generales'!AE109</f>
        <v>1858508.9456389693</v>
      </c>
      <c r="AF54" s="33">
        <f>Índice!$G$52*'Datos Generales'!AF109</f>
        <v>383102.50428902829</v>
      </c>
      <c r="AG54" s="33">
        <f>Índice!$G$52*'Datos Generales'!AG109</f>
        <v>24815597.162352353</v>
      </c>
      <c r="AH54" s="33">
        <f>Índice!$G$52*'Datos Generales'!AH109</f>
        <v>3485286.9745196174</v>
      </c>
      <c r="AI54" s="33">
        <f>Índice!$G$52*'Datos Generales'!AI109</f>
        <v>1727777.6284692823</v>
      </c>
      <c r="AJ54" s="33">
        <f>Índice!$G$52*'Datos Generales'!AJ109</f>
        <v>6677102.7635188168</v>
      </c>
      <c r="AK54" s="33">
        <f>Índice!$G$52*'Datos Generales'!AK109</f>
        <v>0</v>
      </c>
      <c r="AL54" s="33">
        <f>Índice!$G$52*'Datos Generales'!AL109</f>
        <v>0</v>
      </c>
      <c r="AM54" s="33">
        <f>Índice!$G$52*'Datos Generales'!AM109</f>
        <v>0</v>
      </c>
      <c r="AN54" s="33">
        <f>Índice!$G$52*'Datos Generales'!AN109</f>
        <v>0</v>
      </c>
      <c r="AO54" s="33">
        <f>Índice!$G$52*'Datos Generales'!AO109</f>
        <v>0</v>
      </c>
      <c r="AP54" s="33">
        <f>Índice!$G$52*'Datos Generales'!AP109</f>
        <v>0</v>
      </c>
      <c r="AQ54" s="33">
        <f>Índice!$G$52*'Datos Generales'!AQ109</f>
        <v>201707660.95465285</v>
      </c>
    </row>
    <row r="55" spans="2:43" x14ac:dyDescent="0.2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</row>
    <row r="56" spans="2:43" hidden="1" x14ac:dyDescent="0.2">
      <c r="B56" s="39" t="s">
        <v>92</v>
      </c>
      <c r="C56" s="40">
        <f>INDEX(Benchmark!$D$9:$D$48,COLUMNS(Benchmark!$D$9:D48),)</f>
        <v>1</v>
      </c>
      <c r="D56" s="40">
        <f>INDEX(Benchmark!$D$9:$D$48,COLUMNS(Benchmark!$D$9:E48),)</f>
        <v>1</v>
      </c>
      <c r="E56" s="40">
        <f>INDEX(Benchmark!$D$9:$D$48,COLUMNS(Benchmark!$D$9:F48),)</f>
        <v>1</v>
      </c>
      <c r="F56" s="40">
        <f>INDEX(Benchmark!$D$9:$D$48,COLUMNS(Benchmark!$D$9:G48),)</f>
        <v>1</v>
      </c>
      <c r="G56" s="40">
        <f>INDEX(Benchmark!$D$9:$D$48,COLUMNS(Benchmark!$D$9:H48),)</f>
        <v>1</v>
      </c>
      <c r="H56" s="40">
        <f>INDEX(Benchmark!$D$9:$D$48,COLUMNS(Benchmark!$D$9:I48),)</f>
        <v>1</v>
      </c>
      <c r="I56" s="40">
        <f>INDEX(Benchmark!$D$9:$D$48,COLUMNS(Benchmark!$D$9:J48),)</f>
        <v>1</v>
      </c>
      <c r="J56" s="40">
        <f>INDEX(Benchmark!$D$9:$D$48,COLUMNS(Benchmark!$D$9:K48),)</f>
        <v>1</v>
      </c>
      <c r="K56" s="40">
        <f>INDEX(Benchmark!$D$9:$D$48,COLUMNS(Benchmark!$D$9:L48),)</f>
        <v>1</v>
      </c>
      <c r="L56" s="40">
        <f>INDEX(Benchmark!$D$9:$D$48,COLUMNS(Benchmark!$D$9:M48),)</f>
        <v>1</v>
      </c>
      <c r="M56" s="40">
        <f>INDEX(Benchmark!$D$9:$D$48,COLUMNS(Benchmark!$D$9:N48),)</f>
        <v>1</v>
      </c>
      <c r="N56" s="40">
        <f>INDEX(Benchmark!$D$9:$D$48,COLUMNS(Benchmark!$D$9:O48),)</f>
        <v>1</v>
      </c>
      <c r="O56" s="40">
        <f>INDEX(Benchmark!$D$9:$D$48,COLUMNS(Benchmark!$D$9:P48),)</f>
        <v>1</v>
      </c>
      <c r="P56" s="40">
        <f>INDEX(Benchmark!$D$9:$D$48,COLUMNS(Benchmark!$D$9:Q48),)</f>
        <v>1</v>
      </c>
      <c r="Q56" s="40">
        <f>INDEX(Benchmark!$D$9:$D$48,COLUMNS(Benchmark!$D$9:R48),)</f>
        <v>1</v>
      </c>
      <c r="R56" s="40">
        <f>INDEX(Benchmark!$D$9:$D$48,COLUMNS(Benchmark!$D$9:S48),)</f>
        <v>1</v>
      </c>
      <c r="S56" s="40">
        <f>INDEX(Benchmark!$D$9:$D$48,COLUMNS(Benchmark!$D$9:T48),)</f>
        <v>1</v>
      </c>
      <c r="T56" s="40">
        <f>INDEX(Benchmark!$D$9:$D$48,COLUMNS(Benchmark!$D$9:U48),)</f>
        <v>1</v>
      </c>
      <c r="U56" s="40">
        <f>INDEX(Benchmark!$D$9:$D$48,COLUMNS(Benchmark!$D$9:V48),)</f>
        <v>1</v>
      </c>
      <c r="V56" s="40">
        <f>INDEX(Benchmark!$D$9:$D$48,COLUMNS(Benchmark!$D$9:W48),)</f>
        <v>1</v>
      </c>
      <c r="W56" s="40">
        <f>INDEX(Benchmark!$D$9:$D$48,COLUMNS(Benchmark!$D$9:X48),)</f>
        <v>1</v>
      </c>
      <c r="X56" s="40">
        <f>INDEX(Benchmark!$D$9:$D$48,COLUMNS(Benchmark!$D$9:Y48),)</f>
        <v>1</v>
      </c>
      <c r="Y56" s="40">
        <f>INDEX(Benchmark!$D$9:$D$48,COLUMNS(Benchmark!$D$9:Z48),)</f>
        <v>1</v>
      </c>
      <c r="Z56" s="40">
        <f>INDEX(Benchmark!$D$9:$D$48,COLUMNS(Benchmark!$D$9:AA48),)</f>
        <v>1</v>
      </c>
      <c r="AA56" s="40">
        <f>INDEX(Benchmark!$D$9:$D$48,COLUMNS(Benchmark!$D$9:AB48),)</f>
        <v>1</v>
      </c>
      <c r="AB56" s="40">
        <f>INDEX(Benchmark!$D$9:$D$48,COLUMNS(Benchmark!$D$9:AC48),)</f>
        <v>1</v>
      </c>
      <c r="AC56" s="40">
        <f>INDEX(Benchmark!$D$9:$D$48,COLUMNS(Benchmark!$D$9:AD48),)</f>
        <v>1</v>
      </c>
      <c r="AD56" s="40">
        <f>INDEX(Benchmark!$D$9:$D$48,COLUMNS(Benchmark!$D$9:AE48),)</f>
        <v>1</v>
      </c>
      <c r="AE56" s="40">
        <f>INDEX(Benchmark!$D$9:$D$48,COLUMNS(Benchmark!$D$9:AF48),)</f>
        <v>1</v>
      </c>
      <c r="AF56" s="40">
        <f>INDEX(Benchmark!$D$9:$D$48,COLUMNS(Benchmark!$D$9:AG48),)</f>
        <v>1</v>
      </c>
      <c r="AG56" s="40">
        <f>INDEX(Benchmark!$D$9:$D$48,COLUMNS(Benchmark!$D$9:AH48),)</f>
        <v>1</v>
      </c>
      <c r="AH56" s="40">
        <f>INDEX(Benchmark!$D$9:$D$48,COLUMNS(Benchmark!$D$9:AI48),)</f>
        <v>1</v>
      </c>
      <c r="AI56" s="40">
        <f>INDEX(Benchmark!$D$9:$D$48,COLUMNS(Benchmark!$D$9:AJ48),)</f>
        <v>1</v>
      </c>
      <c r="AJ56" s="40">
        <f>INDEX(Benchmark!$D$9:$D$48,COLUMNS(Benchmark!$D$9:AK48),)</f>
        <v>1</v>
      </c>
      <c r="AK56" s="40">
        <f>INDEX(Benchmark!$D$9:$D$48,COLUMNS(Benchmark!$D$9:AL48),)</f>
        <v>0</v>
      </c>
      <c r="AL56" s="40">
        <f>INDEX(Benchmark!$D$9:$D$48,COLUMNS(Benchmark!$D$9:AM48),)</f>
        <v>0</v>
      </c>
      <c r="AM56" s="40">
        <f>INDEX(Benchmark!$D$9:$D$48,COLUMNS(Benchmark!$D$9:AN48),)</f>
        <v>0</v>
      </c>
      <c r="AN56" s="40">
        <f>INDEX(Benchmark!$D$9:$D$48,COLUMNS(Benchmark!$D$9:AO48),)</f>
        <v>0</v>
      </c>
      <c r="AO56" s="40">
        <f>INDEX(Benchmark!$D$9:$D$48,COLUMNS(Benchmark!$D$9:AP48),)</f>
        <v>0</v>
      </c>
      <c r="AP56" s="40">
        <f>INDEX(Benchmark!$D$9:$D$48,COLUMNS(Benchmark!$D$9:AQ48),)</f>
        <v>0</v>
      </c>
      <c r="AQ56" s="29"/>
    </row>
    <row r="57" spans="2:43" hidden="1" x14ac:dyDescent="0.2">
      <c r="B57" s="29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29"/>
    </row>
    <row r="58" spans="2:43" hidden="1" x14ac:dyDescent="0.2">
      <c r="B58" s="39" t="s">
        <v>93</v>
      </c>
      <c r="C58" s="40">
        <f>IFERROR(RANK(C60,$C$60:$AP$60,0),"")</f>
        <v>30</v>
      </c>
      <c r="D58" s="40">
        <f t="shared" ref="D58:AP58" si="0">IFERROR(RANK(D60,$C$60:$AP$60,0),"")</f>
        <v>19</v>
      </c>
      <c r="E58" s="40">
        <f t="shared" si="0"/>
        <v>2</v>
      </c>
      <c r="F58" s="40">
        <f t="shared" si="0"/>
        <v>8</v>
      </c>
      <c r="G58" s="40">
        <f t="shared" si="0"/>
        <v>27</v>
      </c>
      <c r="H58" s="40">
        <f t="shared" si="0"/>
        <v>9</v>
      </c>
      <c r="I58" s="40">
        <f t="shared" si="0"/>
        <v>4</v>
      </c>
      <c r="J58" s="40">
        <f t="shared" si="0"/>
        <v>23</v>
      </c>
      <c r="K58" s="40">
        <f t="shared" si="0"/>
        <v>12</v>
      </c>
      <c r="L58" s="40">
        <f t="shared" si="0"/>
        <v>24</v>
      </c>
      <c r="M58" s="40">
        <f t="shared" si="0"/>
        <v>13</v>
      </c>
      <c r="N58" s="40">
        <f t="shared" si="0"/>
        <v>14</v>
      </c>
      <c r="O58" s="40">
        <f t="shared" si="0"/>
        <v>18</v>
      </c>
      <c r="P58" s="40">
        <f t="shared" si="0"/>
        <v>25</v>
      </c>
      <c r="Q58" s="40">
        <f t="shared" si="0"/>
        <v>6</v>
      </c>
      <c r="R58" s="40">
        <f t="shared" si="0"/>
        <v>33</v>
      </c>
      <c r="S58" s="40">
        <f t="shared" si="0"/>
        <v>5</v>
      </c>
      <c r="T58" s="40">
        <f t="shared" si="0"/>
        <v>34</v>
      </c>
      <c r="U58" s="40">
        <f t="shared" si="0"/>
        <v>7</v>
      </c>
      <c r="V58" s="40">
        <f t="shared" si="0"/>
        <v>28</v>
      </c>
      <c r="W58" s="40">
        <f t="shared" si="0"/>
        <v>17</v>
      </c>
      <c r="X58" s="40">
        <f t="shared" si="0"/>
        <v>29</v>
      </c>
      <c r="Y58" s="40">
        <f t="shared" si="0"/>
        <v>22</v>
      </c>
      <c r="Z58" s="40">
        <f t="shared" si="0"/>
        <v>11</v>
      </c>
      <c r="AA58" s="40">
        <f t="shared" si="0"/>
        <v>16</v>
      </c>
      <c r="AB58" s="40">
        <f t="shared" si="0"/>
        <v>32</v>
      </c>
      <c r="AC58" s="40">
        <f t="shared" si="0"/>
        <v>26</v>
      </c>
      <c r="AD58" s="40">
        <f t="shared" si="0"/>
        <v>3</v>
      </c>
      <c r="AE58" s="40">
        <f t="shared" si="0"/>
        <v>20</v>
      </c>
      <c r="AF58" s="40">
        <f t="shared" si="0"/>
        <v>31</v>
      </c>
      <c r="AG58" s="40">
        <f t="shared" si="0"/>
        <v>1</v>
      </c>
      <c r="AH58" s="40">
        <f t="shared" si="0"/>
        <v>15</v>
      </c>
      <c r="AI58" s="40">
        <f t="shared" si="0"/>
        <v>21</v>
      </c>
      <c r="AJ58" s="40">
        <f t="shared" si="0"/>
        <v>10</v>
      </c>
      <c r="AK58" s="40" t="str">
        <f t="shared" si="0"/>
        <v/>
      </c>
      <c r="AL58" s="40" t="str">
        <f t="shared" si="0"/>
        <v/>
      </c>
      <c r="AM58" s="40" t="str">
        <f t="shared" si="0"/>
        <v/>
      </c>
      <c r="AN58" s="40" t="str">
        <f t="shared" si="0"/>
        <v/>
      </c>
      <c r="AO58" s="40" t="str">
        <f t="shared" si="0"/>
        <v/>
      </c>
      <c r="AP58" s="40" t="str">
        <f t="shared" si="0"/>
        <v/>
      </c>
      <c r="AQ58" s="29"/>
    </row>
    <row r="59" spans="2:43" hidden="1" x14ac:dyDescent="0.2">
      <c r="B59" s="29"/>
      <c r="C59" s="40" t="str">
        <f>C11</f>
        <v>Assurant Chile</v>
      </c>
      <c r="D59" s="40" t="str">
        <f t="shared" ref="D59:AP59" si="1">D11</f>
        <v>AVLA Crédito</v>
      </c>
      <c r="E59" s="40" t="str">
        <f t="shared" si="1"/>
        <v>BCI Seguros</v>
      </c>
      <c r="F59" s="40" t="str">
        <f t="shared" si="1"/>
        <v>BNP Paribas Cardif</v>
      </c>
      <c r="G59" s="40" t="str">
        <f t="shared" si="1"/>
        <v>Cesce Chile</v>
      </c>
      <c r="H59" s="40" t="str">
        <f t="shared" si="1"/>
        <v>Chilena Consolidada</v>
      </c>
      <c r="I59" s="40" t="str">
        <f t="shared" si="1"/>
        <v>Chubb Generales</v>
      </c>
      <c r="J59" s="40" t="str">
        <f t="shared" si="1"/>
        <v>Coface Chile</v>
      </c>
      <c r="K59" s="40" t="str">
        <f t="shared" si="1"/>
        <v>Consorcio Nacional</v>
      </c>
      <c r="L59" s="40" t="str">
        <f t="shared" si="1"/>
        <v>Contempora</v>
      </c>
      <c r="M59" s="40" t="str">
        <f t="shared" si="1"/>
        <v>Continental Crédito</v>
      </c>
      <c r="N59" s="40" t="str">
        <f t="shared" si="1"/>
        <v>Continental Generales</v>
      </c>
      <c r="O59" s="40" t="str">
        <f t="shared" si="1"/>
        <v>FID Chile</v>
      </c>
      <c r="P59" s="40" t="str">
        <f t="shared" si="1"/>
        <v>HDI Gar. y Cré.</v>
      </c>
      <c r="Q59" s="40" t="str">
        <f t="shared" si="1"/>
        <v>HDI Seguros</v>
      </c>
      <c r="R59" s="40" t="str">
        <f t="shared" si="1"/>
        <v>Huelen</v>
      </c>
      <c r="S59" s="40" t="str">
        <f t="shared" si="1"/>
        <v>Liberty Seguros</v>
      </c>
      <c r="T59" s="40" t="str">
        <f t="shared" si="1"/>
        <v>M. de Carabineros</v>
      </c>
      <c r="U59" s="40" t="str">
        <f t="shared" si="1"/>
        <v>Mapfre</v>
      </c>
      <c r="V59" s="40" t="str">
        <f t="shared" si="1"/>
        <v>MetLife Generales</v>
      </c>
      <c r="W59" s="40" t="str">
        <f t="shared" si="1"/>
        <v>Orion Seguros</v>
      </c>
      <c r="X59" s="40" t="str">
        <f t="shared" si="1"/>
        <v>Orsan Crédito</v>
      </c>
      <c r="Y59" s="40" t="str">
        <f t="shared" si="1"/>
        <v>Porvenir</v>
      </c>
      <c r="Z59" s="40" t="str">
        <f t="shared" si="1"/>
        <v>Reale Chile</v>
      </c>
      <c r="AA59" s="40" t="str">
        <f t="shared" si="1"/>
        <v>Renta Nacional</v>
      </c>
      <c r="AB59" s="40" t="str">
        <f t="shared" si="1"/>
        <v>SegChile</v>
      </c>
      <c r="AC59" s="40" t="str">
        <f t="shared" si="1"/>
        <v>Solunión Chile</v>
      </c>
      <c r="AD59" s="40" t="str">
        <f t="shared" si="1"/>
        <v>Southbridge</v>
      </c>
      <c r="AE59" s="40" t="str">
        <f t="shared" si="1"/>
        <v>Starr International</v>
      </c>
      <c r="AF59" s="40" t="str">
        <f t="shared" si="1"/>
        <v>Suaval</v>
      </c>
      <c r="AG59" s="40" t="str">
        <f t="shared" si="1"/>
        <v>Suramericana</v>
      </c>
      <c r="AH59" s="40" t="str">
        <f t="shared" si="1"/>
        <v>Unnio</v>
      </c>
      <c r="AI59" s="40" t="str">
        <f t="shared" si="1"/>
        <v>Zenit Seguros</v>
      </c>
      <c r="AJ59" s="40" t="str">
        <f t="shared" si="1"/>
        <v>Zurich Santander</v>
      </c>
      <c r="AK59" s="40" t="str">
        <f t="shared" si="1"/>
        <v/>
      </c>
      <c r="AL59" s="40" t="str">
        <f t="shared" si="1"/>
        <v/>
      </c>
      <c r="AM59" s="40" t="str">
        <f t="shared" si="1"/>
        <v/>
      </c>
      <c r="AN59" s="40" t="str">
        <f t="shared" si="1"/>
        <v/>
      </c>
      <c r="AO59" s="40" t="str">
        <f t="shared" si="1"/>
        <v/>
      </c>
      <c r="AP59" s="40" t="str">
        <f t="shared" si="1"/>
        <v/>
      </c>
      <c r="AQ59" s="29"/>
    </row>
    <row r="60" spans="2:43" hidden="1" x14ac:dyDescent="0.2">
      <c r="B60" s="29"/>
      <c r="C60" s="42">
        <f t="shared" ref="C60:AP60" si="2">IFERROR(IF(C56=1,VLOOKUP($C$89,$B$12:$AQ$54,C63+1,FALSE)+C61/1000000,""),"")</f>
        <v>404587.99307413504</v>
      </c>
      <c r="D60" s="42">
        <f t="shared" si="2"/>
        <v>1915645.7084422298</v>
      </c>
      <c r="E60" s="42">
        <f t="shared" si="2"/>
        <v>22725751.17958457</v>
      </c>
      <c r="F60" s="42">
        <f t="shared" si="2"/>
        <v>12319420.937843284</v>
      </c>
      <c r="G60" s="42">
        <f t="shared" si="2"/>
        <v>506460.33294556179</v>
      </c>
      <c r="H60" s="42">
        <f t="shared" si="2"/>
        <v>8847472.4585709907</v>
      </c>
      <c r="I60" s="42">
        <f t="shared" si="2"/>
        <v>16859175.356738612</v>
      </c>
      <c r="J60" s="42">
        <f t="shared" si="2"/>
        <v>1100693.5928047756</v>
      </c>
      <c r="K60" s="42">
        <f t="shared" si="2"/>
        <v>4054993.5584099018</v>
      </c>
      <c r="L60" s="42">
        <f t="shared" si="2"/>
        <v>815220.02046320622</v>
      </c>
      <c r="M60" s="42">
        <f t="shared" si="2"/>
        <v>3643627.0466100555</v>
      </c>
      <c r="N60" s="42">
        <f t="shared" si="2"/>
        <v>3630304.8127558902</v>
      </c>
      <c r="O60" s="42">
        <f t="shared" si="2"/>
        <v>2436559.7689937041</v>
      </c>
      <c r="P60" s="42">
        <f t="shared" si="2"/>
        <v>806227.36632379366</v>
      </c>
      <c r="Q60" s="42">
        <f t="shared" si="2"/>
        <v>15862464.139054816</v>
      </c>
      <c r="R60" s="42">
        <f t="shared" si="2"/>
        <v>118575.20915233796</v>
      </c>
      <c r="S60" s="42">
        <f t="shared" si="2"/>
        <v>16516469.426387943</v>
      </c>
      <c r="T60" s="42">
        <f t="shared" si="2"/>
        <v>2.3E-5</v>
      </c>
      <c r="U60" s="42">
        <f t="shared" si="2"/>
        <v>15394125.417570768</v>
      </c>
      <c r="V60" s="42">
        <f t="shared" si="2"/>
        <v>460067.89645291632</v>
      </c>
      <c r="W60" s="42">
        <f t="shared" si="2"/>
        <v>3039719.276612401</v>
      </c>
      <c r="X60" s="42">
        <f t="shared" si="2"/>
        <v>444922.00485183258</v>
      </c>
      <c r="Y60" s="42">
        <f t="shared" si="2"/>
        <v>1335176.3596221064</v>
      </c>
      <c r="Z60" s="42">
        <f t="shared" si="2"/>
        <v>4724366.9877498522</v>
      </c>
      <c r="AA60" s="42">
        <f t="shared" si="2"/>
        <v>3094407.2023856738</v>
      </c>
      <c r="AB60" s="42">
        <f t="shared" si="2"/>
        <v>241386.58000865194</v>
      </c>
      <c r="AC60" s="42">
        <f t="shared" si="2"/>
        <v>671451.28199375363</v>
      </c>
      <c r="AD60" s="42">
        <f t="shared" si="2"/>
        <v>20791013.061180007</v>
      </c>
      <c r="AE60" s="42">
        <f t="shared" si="2"/>
        <v>1858508.9456509694</v>
      </c>
      <c r="AF60" s="42">
        <f t="shared" si="2"/>
        <v>383102.50430002832</v>
      </c>
      <c r="AG60" s="42">
        <f t="shared" si="2"/>
        <v>24815597.162362352</v>
      </c>
      <c r="AH60" s="42">
        <f t="shared" si="2"/>
        <v>3485286.9745286172</v>
      </c>
      <c r="AI60" s="42">
        <f t="shared" si="2"/>
        <v>1727777.6284772824</v>
      </c>
      <c r="AJ60" s="42">
        <f t="shared" si="2"/>
        <v>6677102.7635258166</v>
      </c>
      <c r="AK60" s="42" t="str">
        <f t="shared" si="2"/>
        <v/>
      </c>
      <c r="AL60" s="42" t="str">
        <f t="shared" si="2"/>
        <v/>
      </c>
      <c r="AM60" s="42" t="str">
        <f t="shared" si="2"/>
        <v/>
      </c>
      <c r="AN60" s="42" t="str">
        <f t="shared" si="2"/>
        <v/>
      </c>
      <c r="AO60" s="42" t="str">
        <f t="shared" si="2"/>
        <v/>
      </c>
      <c r="AP60" s="42" t="str">
        <f t="shared" si="2"/>
        <v/>
      </c>
      <c r="AQ60" s="29"/>
    </row>
    <row r="61" spans="2:43" hidden="1" x14ac:dyDescent="0.2">
      <c r="B61" s="29"/>
      <c r="C61" s="40">
        <v>40</v>
      </c>
      <c r="D61" s="40">
        <f>C61-1</f>
        <v>39</v>
      </c>
      <c r="E61" s="40">
        <f t="shared" ref="E61:AP61" si="3">D61-1</f>
        <v>38</v>
      </c>
      <c r="F61" s="40">
        <f t="shared" si="3"/>
        <v>37</v>
      </c>
      <c r="G61" s="40">
        <f t="shared" si="3"/>
        <v>36</v>
      </c>
      <c r="H61" s="40">
        <f t="shared" si="3"/>
        <v>35</v>
      </c>
      <c r="I61" s="40">
        <f t="shared" si="3"/>
        <v>34</v>
      </c>
      <c r="J61" s="40">
        <f t="shared" si="3"/>
        <v>33</v>
      </c>
      <c r="K61" s="40">
        <f t="shared" si="3"/>
        <v>32</v>
      </c>
      <c r="L61" s="40">
        <f t="shared" si="3"/>
        <v>31</v>
      </c>
      <c r="M61" s="40">
        <f t="shared" si="3"/>
        <v>30</v>
      </c>
      <c r="N61" s="40">
        <f t="shared" si="3"/>
        <v>29</v>
      </c>
      <c r="O61" s="40">
        <f t="shared" si="3"/>
        <v>28</v>
      </c>
      <c r="P61" s="40">
        <f t="shared" si="3"/>
        <v>27</v>
      </c>
      <c r="Q61" s="40">
        <f t="shared" si="3"/>
        <v>26</v>
      </c>
      <c r="R61" s="40">
        <f t="shared" si="3"/>
        <v>25</v>
      </c>
      <c r="S61" s="40">
        <f t="shared" si="3"/>
        <v>24</v>
      </c>
      <c r="T61" s="40">
        <f t="shared" si="3"/>
        <v>23</v>
      </c>
      <c r="U61" s="40">
        <f t="shared" si="3"/>
        <v>22</v>
      </c>
      <c r="V61" s="40">
        <f t="shared" si="3"/>
        <v>21</v>
      </c>
      <c r="W61" s="40">
        <f t="shared" si="3"/>
        <v>20</v>
      </c>
      <c r="X61" s="40">
        <f t="shared" si="3"/>
        <v>19</v>
      </c>
      <c r="Y61" s="40">
        <f t="shared" si="3"/>
        <v>18</v>
      </c>
      <c r="Z61" s="40">
        <f t="shared" si="3"/>
        <v>17</v>
      </c>
      <c r="AA61" s="40">
        <f t="shared" si="3"/>
        <v>16</v>
      </c>
      <c r="AB61" s="40">
        <f t="shared" si="3"/>
        <v>15</v>
      </c>
      <c r="AC61" s="40">
        <f t="shared" si="3"/>
        <v>14</v>
      </c>
      <c r="AD61" s="40">
        <f t="shared" si="3"/>
        <v>13</v>
      </c>
      <c r="AE61" s="40">
        <f t="shared" si="3"/>
        <v>12</v>
      </c>
      <c r="AF61" s="40">
        <f t="shared" si="3"/>
        <v>11</v>
      </c>
      <c r="AG61" s="40">
        <f t="shared" si="3"/>
        <v>10</v>
      </c>
      <c r="AH61" s="40">
        <f t="shared" si="3"/>
        <v>9</v>
      </c>
      <c r="AI61" s="40">
        <f t="shared" si="3"/>
        <v>8</v>
      </c>
      <c r="AJ61" s="40">
        <f t="shared" si="3"/>
        <v>7</v>
      </c>
      <c r="AK61" s="40">
        <f t="shared" si="3"/>
        <v>6</v>
      </c>
      <c r="AL61" s="40">
        <f t="shared" si="3"/>
        <v>5</v>
      </c>
      <c r="AM61" s="40">
        <f t="shared" si="3"/>
        <v>4</v>
      </c>
      <c r="AN61" s="40">
        <f t="shared" si="3"/>
        <v>3</v>
      </c>
      <c r="AO61" s="40">
        <f t="shared" si="3"/>
        <v>2</v>
      </c>
      <c r="AP61" s="40">
        <f t="shared" si="3"/>
        <v>1</v>
      </c>
      <c r="AQ61" s="29"/>
    </row>
    <row r="62" spans="2:43" hidden="1" x14ac:dyDescent="0.2">
      <c r="B62" s="29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29"/>
    </row>
    <row r="63" spans="2:43" hidden="1" x14ac:dyDescent="0.2">
      <c r="B63" s="39" t="s">
        <v>94</v>
      </c>
      <c r="C63" s="40">
        <v>1</v>
      </c>
      <c r="D63" s="40">
        <v>2</v>
      </c>
      <c r="E63" s="40">
        <v>3</v>
      </c>
      <c r="F63" s="40">
        <v>4</v>
      </c>
      <c r="G63" s="40">
        <v>5</v>
      </c>
      <c r="H63" s="40">
        <v>6</v>
      </c>
      <c r="I63" s="40">
        <v>7</v>
      </c>
      <c r="J63" s="40">
        <v>8</v>
      </c>
      <c r="K63" s="40">
        <v>9</v>
      </c>
      <c r="L63" s="40">
        <v>10</v>
      </c>
      <c r="M63" s="40">
        <v>11</v>
      </c>
      <c r="N63" s="40">
        <v>12</v>
      </c>
      <c r="O63" s="40">
        <v>13</v>
      </c>
      <c r="P63" s="40">
        <v>14</v>
      </c>
      <c r="Q63" s="40">
        <v>15</v>
      </c>
      <c r="R63" s="40">
        <v>16</v>
      </c>
      <c r="S63" s="40">
        <v>17</v>
      </c>
      <c r="T63" s="40">
        <v>18</v>
      </c>
      <c r="U63" s="40">
        <v>19</v>
      </c>
      <c r="V63" s="40">
        <v>20</v>
      </c>
      <c r="W63" s="40">
        <v>21</v>
      </c>
      <c r="X63" s="40">
        <v>22</v>
      </c>
      <c r="Y63" s="40">
        <v>23</v>
      </c>
      <c r="Z63" s="40">
        <v>24</v>
      </c>
      <c r="AA63" s="40">
        <v>25</v>
      </c>
      <c r="AB63" s="40">
        <v>26</v>
      </c>
      <c r="AC63" s="40">
        <v>27</v>
      </c>
      <c r="AD63" s="40">
        <v>28</v>
      </c>
      <c r="AE63" s="40">
        <v>29</v>
      </c>
      <c r="AF63" s="40">
        <v>30</v>
      </c>
      <c r="AG63" s="40">
        <v>31</v>
      </c>
      <c r="AH63" s="40">
        <v>32</v>
      </c>
      <c r="AI63" s="40">
        <v>33</v>
      </c>
      <c r="AJ63" s="40">
        <v>34</v>
      </c>
      <c r="AK63" s="40">
        <v>35</v>
      </c>
      <c r="AL63" s="40">
        <v>36</v>
      </c>
      <c r="AM63" s="40">
        <v>37</v>
      </c>
      <c r="AN63" s="40">
        <v>38</v>
      </c>
      <c r="AO63" s="40">
        <v>39</v>
      </c>
      <c r="AP63" s="40">
        <v>40</v>
      </c>
      <c r="AQ63" s="29"/>
    </row>
    <row r="64" spans="2:43" hidden="1" x14ac:dyDescent="0.2">
      <c r="B64" s="29"/>
      <c r="C64" s="40" t="str">
        <f>IFERROR(HLOOKUP(C63,$C$58:$AP$59,2,FALSE),"")</f>
        <v>Suramericana</v>
      </c>
      <c r="D64" s="40" t="str">
        <f t="shared" ref="D64:AP64" si="4">IFERROR(HLOOKUP(D63,$C$58:$AP$59,2,FALSE),"")</f>
        <v>BCI Seguros</v>
      </c>
      <c r="E64" s="40" t="str">
        <f t="shared" si="4"/>
        <v>Southbridge</v>
      </c>
      <c r="F64" s="40" t="str">
        <f t="shared" si="4"/>
        <v>Chubb Generales</v>
      </c>
      <c r="G64" s="40" t="str">
        <f t="shared" si="4"/>
        <v>Liberty Seguros</v>
      </c>
      <c r="H64" s="40" t="str">
        <f t="shared" si="4"/>
        <v>HDI Seguros</v>
      </c>
      <c r="I64" s="40" t="str">
        <f t="shared" si="4"/>
        <v>Mapfre</v>
      </c>
      <c r="J64" s="40" t="str">
        <f t="shared" si="4"/>
        <v>BNP Paribas Cardif</v>
      </c>
      <c r="K64" s="40" t="str">
        <f t="shared" si="4"/>
        <v>Chilena Consolidada</v>
      </c>
      <c r="L64" s="40" t="str">
        <f t="shared" si="4"/>
        <v>Zurich Santander</v>
      </c>
      <c r="M64" s="40" t="str">
        <f t="shared" si="4"/>
        <v>Reale Chile</v>
      </c>
      <c r="N64" s="40" t="str">
        <f t="shared" si="4"/>
        <v>Consorcio Nacional</v>
      </c>
      <c r="O64" s="40" t="str">
        <f t="shared" si="4"/>
        <v>Continental Crédito</v>
      </c>
      <c r="P64" s="40" t="str">
        <f t="shared" si="4"/>
        <v>Continental Generales</v>
      </c>
      <c r="Q64" s="40" t="str">
        <f t="shared" si="4"/>
        <v>Unnio</v>
      </c>
      <c r="R64" s="40" t="str">
        <f t="shared" si="4"/>
        <v>Renta Nacional</v>
      </c>
      <c r="S64" s="40" t="str">
        <f t="shared" si="4"/>
        <v>Orion Seguros</v>
      </c>
      <c r="T64" s="40" t="str">
        <f t="shared" si="4"/>
        <v>FID Chile</v>
      </c>
      <c r="U64" s="40" t="str">
        <f t="shared" si="4"/>
        <v>AVLA Crédito</v>
      </c>
      <c r="V64" s="40" t="str">
        <f t="shared" si="4"/>
        <v>Starr International</v>
      </c>
      <c r="W64" s="40" t="str">
        <f t="shared" si="4"/>
        <v>Zenit Seguros</v>
      </c>
      <c r="X64" s="40" t="str">
        <f t="shared" si="4"/>
        <v>Porvenir</v>
      </c>
      <c r="Y64" s="40" t="str">
        <f t="shared" si="4"/>
        <v>Coface Chile</v>
      </c>
      <c r="Z64" s="40" t="str">
        <f t="shared" si="4"/>
        <v>Contempora</v>
      </c>
      <c r="AA64" s="40" t="str">
        <f t="shared" si="4"/>
        <v>HDI Gar. y Cré.</v>
      </c>
      <c r="AB64" s="40" t="str">
        <f t="shared" si="4"/>
        <v>Solunión Chile</v>
      </c>
      <c r="AC64" s="40" t="str">
        <f t="shared" si="4"/>
        <v>Cesce Chile</v>
      </c>
      <c r="AD64" s="40" t="str">
        <f t="shared" si="4"/>
        <v>MetLife Generales</v>
      </c>
      <c r="AE64" s="40" t="str">
        <f t="shared" si="4"/>
        <v>Orsan Crédito</v>
      </c>
      <c r="AF64" s="40" t="str">
        <f t="shared" si="4"/>
        <v>Assurant Chile</v>
      </c>
      <c r="AG64" s="40" t="str">
        <f t="shared" si="4"/>
        <v>Suaval</v>
      </c>
      <c r="AH64" s="40" t="str">
        <f t="shared" si="4"/>
        <v>SegChile</v>
      </c>
      <c r="AI64" s="40" t="str">
        <f t="shared" si="4"/>
        <v>Huelen</v>
      </c>
      <c r="AJ64" s="40" t="str">
        <f t="shared" si="4"/>
        <v>M. de Carabineros</v>
      </c>
      <c r="AK64" s="40" t="str">
        <f t="shared" si="4"/>
        <v/>
      </c>
      <c r="AL64" s="40" t="str">
        <f t="shared" si="4"/>
        <v/>
      </c>
      <c r="AM64" s="40" t="str">
        <f t="shared" si="4"/>
        <v/>
      </c>
      <c r="AN64" s="40" t="str">
        <f t="shared" si="4"/>
        <v/>
      </c>
      <c r="AO64" s="40" t="str">
        <f t="shared" si="4"/>
        <v/>
      </c>
      <c r="AP64" s="40" t="str">
        <f t="shared" si="4"/>
        <v/>
      </c>
      <c r="AQ64" s="29"/>
    </row>
    <row r="65" spans="2:43" hidden="1" x14ac:dyDescent="0.2">
      <c r="B65" s="29"/>
      <c r="C65" s="42">
        <f>IFERROR((HLOOKUP(C63,$C$58:$AP$60,3,FALSE)-HLOOKUP(C63,$C$58:$AP$61,4,FALSE)/1000000)/$C$83,"")</f>
        <v>24815.597162352355</v>
      </c>
      <c r="D65" s="42">
        <f t="shared" ref="D65:AP65" si="5">IFERROR((HLOOKUP(D63,$C$58:$AP$60,3,FALSE)-HLOOKUP(D63,$C$58:$AP$61,4,FALSE)/1000000)/$C$83,"")</f>
        <v>22725.751179546569</v>
      </c>
      <c r="E65" s="42">
        <f t="shared" si="5"/>
        <v>20791.013061167007</v>
      </c>
      <c r="F65" s="42">
        <f t="shared" si="5"/>
        <v>16859.175356704611</v>
      </c>
      <c r="G65" s="42">
        <f t="shared" si="5"/>
        <v>16516.469426363943</v>
      </c>
      <c r="H65" s="42">
        <f t="shared" si="5"/>
        <v>15862.464139028816</v>
      </c>
      <c r="I65" s="42">
        <f t="shared" si="5"/>
        <v>15394.125417548768</v>
      </c>
      <c r="J65" s="42">
        <f t="shared" si="5"/>
        <v>12319.420937806284</v>
      </c>
      <c r="K65" s="42">
        <f t="shared" si="5"/>
        <v>8847.4724585359909</v>
      </c>
      <c r="L65" s="42">
        <f t="shared" si="5"/>
        <v>6677.1027635188166</v>
      </c>
      <c r="M65" s="42">
        <f t="shared" si="5"/>
        <v>4724.3669877328521</v>
      </c>
      <c r="N65" s="42">
        <f t="shared" si="5"/>
        <v>4054.993558377902</v>
      </c>
      <c r="O65" s="42">
        <f t="shared" si="5"/>
        <v>3643.6270465800553</v>
      </c>
      <c r="P65" s="42">
        <f t="shared" si="5"/>
        <v>3630.3048127268903</v>
      </c>
      <c r="Q65" s="42">
        <f t="shared" si="5"/>
        <v>3485.2869745196176</v>
      </c>
      <c r="R65" s="42">
        <f t="shared" si="5"/>
        <v>3094.4072023696735</v>
      </c>
      <c r="S65" s="42">
        <f t="shared" si="5"/>
        <v>3039.719276592401</v>
      </c>
      <c r="T65" s="42">
        <f t="shared" si="5"/>
        <v>2436.5597689657038</v>
      </c>
      <c r="U65" s="42">
        <f t="shared" si="5"/>
        <v>1915.6457084032297</v>
      </c>
      <c r="V65" s="42">
        <f t="shared" si="5"/>
        <v>1858.5089456389694</v>
      </c>
      <c r="W65" s="42">
        <f t="shared" si="5"/>
        <v>1727.7776284692823</v>
      </c>
      <c r="X65" s="42">
        <f t="shared" si="5"/>
        <v>1335.1763596041064</v>
      </c>
      <c r="Y65" s="42">
        <f t="shared" si="5"/>
        <v>1100.6935927717755</v>
      </c>
      <c r="Z65" s="42">
        <f t="shared" si="5"/>
        <v>815.22002043220618</v>
      </c>
      <c r="AA65" s="42">
        <f t="shared" si="5"/>
        <v>806.22736629679366</v>
      </c>
      <c r="AB65" s="42">
        <f t="shared" si="5"/>
        <v>671.45128197975362</v>
      </c>
      <c r="AC65" s="42">
        <f t="shared" si="5"/>
        <v>506.46033290956183</v>
      </c>
      <c r="AD65" s="42">
        <f t="shared" si="5"/>
        <v>460.06789643191632</v>
      </c>
      <c r="AE65" s="42">
        <f t="shared" si="5"/>
        <v>444.92200483283256</v>
      </c>
      <c r="AF65" s="42">
        <f t="shared" si="5"/>
        <v>404.58799303413502</v>
      </c>
      <c r="AG65" s="42">
        <f t="shared" si="5"/>
        <v>383.10250428902827</v>
      </c>
      <c r="AH65" s="42">
        <f t="shared" si="5"/>
        <v>241.38657999365194</v>
      </c>
      <c r="AI65" s="42">
        <f t="shared" si="5"/>
        <v>118.57520912733796</v>
      </c>
      <c r="AJ65" s="42">
        <f t="shared" si="5"/>
        <v>0</v>
      </c>
      <c r="AK65" s="42" t="str">
        <f t="shared" si="5"/>
        <v/>
      </c>
      <c r="AL65" s="42" t="str">
        <f t="shared" si="5"/>
        <v/>
      </c>
      <c r="AM65" s="42" t="str">
        <f t="shared" si="5"/>
        <v/>
      </c>
      <c r="AN65" s="42" t="str">
        <f t="shared" si="5"/>
        <v/>
      </c>
      <c r="AO65" s="42" t="str">
        <f t="shared" si="5"/>
        <v/>
      </c>
      <c r="AP65" s="42" t="str">
        <f t="shared" si="5"/>
        <v/>
      </c>
      <c r="AQ65" s="29"/>
    </row>
    <row r="66" spans="2:43" hidden="1" x14ac:dyDescent="0.2">
      <c r="B66" s="29"/>
      <c r="C66" s="42" t="str">
        <f t="shared" ref="C66:AP66" si="6">IF(ISNUMBER(C65),CONCATENATE(C64," - ",C63),"")</f>
        <v>Suramericana - 1</v>
      </c>
      <c r="D66" s="42" t="str">
        <f t="shared" si="6"/>
        <v>BCI Seguros - 2</v>
      </c>
      <c r="E66" s="42" t="str">
        <f t="shared" si="6"/>
        <v>Southbridge - 3</v>
      </c>
      <c r="F66" s="42" t="str">
        <f t="shared" si="6"/>
        <v>Chubb Generales - 4</v>
      </c>
      <c r="G66" s="42" t="str">
        <f t="shared" si="6"/>
        <v>Liberty Seguros - 5</v>
      </c>
      <c r="H66" s="42" t="str">
        <f t="shared" si="6"/>
        <v>HDI Seguros - 6</v>
      </c>
      <c r="I66" s="42" t="str">
        <f t="shared" si="6"/>
        <v>Mapfre - 7</v>
      </c>
      <c r="J66" s="42" t="str">
        <f t="shared" si="6"/>
        <v>BNP Paribas Cardif - 8</v>
      </c>
      <c r="K66" s="42" t="str">
        <f t="shared" si="6"/>
        <v>Chilena Consolidada - 9</v>
      </c>
      <c r="L66" s="42" t="str">
        <f t="shared" si="6"/>
        <v>Zurich Santander - 10</v>
      </c>
      <c r="M66" s="42" t="str">
        <f t="shared" si="6"/>
        <v>Reale Chile - 11</v>
      </c>
      <c r="N66" s="42" t="str">
        <f t="shared" si="6"/>
        <v>Consorcio Nacional - 12</v>
      </c>
      <c r="O66" s="42" t="str">
        <f t="shared" si="6"/>
        <v>Continental Crédito - 13</v>
      </c>
      <c r="P66" s="42" t="str">
        <f t="shared" si="6"/>
        <v>Continental Generales - 14</v>
      </c>
      <c r="Q66" s="42" t="str">
        <f t="shared" si="6"/>
        <v>Unnio - 15</v>
      </c>
      <c r="R66" s="42" t="str">
        <f t="shared" si="6"/>
        <v>Renta Nacional - 16</v>
      </c>
      <c r="S66" s="42" t="str">
        <f t="shared" si="6"/>
        <v>Orion Seguros - 17</v>
      </c>
      <c r="T66" s="42" t="str">
        <f t="shared" si="6"/>
        <v>FID Chile - 18</v>
      </c>
      <c r="U66" s="42" t="str">
        <f t="shared" si="6"/>
        <v>AVLA Crédito - 19</v>
      </c>
      <c r="V66" s="42" t="str">
        <f t="shared" si="6"/>
        <v>Starr International - 20</v>
      </c>
      <c r="W66" s="42" t="str">
        <f t="shared" si="6"/>
        <v>Zenit Seguros - 21</v>
      </c>
      <c r="X66" s="42" t="str">
        <f t="shared" si="6"/>
        <v>Porvenir - 22</v>
      </c>
      <c r="Y66" s="42" t="str">
        <f t="shared" si="6"/>
        <v>Coface Chile - 23</v>
      </c>
      <c r="Z66" s="42" t="str">
        <f t="shared" si="6"/>
        <v>Contempora - 24</v>
      </c>
      <c r="AA66" s="42" t="str">
        <f t="shared" si="6"/>
        <v>HDI Gar. y Cré. - 25</v>
      </c>
      <c r="AB66" s="42" t="str">
        <f t="shared" si="6"/>
        <v>Solunión Chile - 26</v>
      </c>
      <c r="AC66" s="42" t="str">
        <f t="shared" si="6"/>
        <v>Cesce Chile - 27</v>
      </c>
      <c r="AD66" s="42" t="str">
        <f t="shared" si="6"/>
        <v>MetLife Generales - 28</v>
      </c>
      <c r="AE66" s="42" t="str">
        <f t="shared" si="6"/>
        <v>Orsan Crédito - 29</v>
      </c>
      <c r="AF66" s="42" t="str">
        <f t="shared" si="6"/>
        <v>Assurant Chile - 30</v>
      </c>
      <c r="AG66" s="42" t="str">
        <f t="shared" si="6"/>
        <v>Suaval - 31</v>
      </c>
      <c r="AH66" s="42" t="str">
        <f t="shared" si="6"/>
        <v>SegChile - 32</v>
      </c>
      <c r="AI66" s="42" t="str">
        <f t="shared" si="6"/>
        <v>Huelen - 33</v>
      </c>
      <c r="AJ66" s="42" t="str">
        <f t="shared" si="6"/>
        <v>M. de Carabineros - 34</v>
      </c>
      <c r="AK66" s="42" t="str">
        <f t="shared" si="6"/>
        <v/>
      </c>
      <c r="AL66" s="42" t="str">
        <f t="shared" si="6"/>
        <v/>
      </c>
      <c r="AM66" s="42" t="str">
        <f t="shared" si="6"/>
        <v/>
      </c>
      <c r="AN66" s="42" t="str">
        <f t="shared" si="6"/>
        <v/>
      </c>
      <c r="AO66" s="42" t="str">
        <f t="shared" si="6"/>
        <v/>
      </c>
      <c r="AP66" s="42" t="str">
        <f t="shared" si="6"/>
        <v/>
      </c>
      <c r="AQ66" s="29"/>
    </row>
    <row r="67" spans="2:43" hidden="1" x14ac:dyDescent="0.2">
      <c r="B67" s="29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29"/>
    </row>
    <row r="68" spans="2:43" hidden="1" x14ac:dyDescent="0.2">
      <c r="B68" s="39" t="s">
        <v>95</v>
      </c>
      <c r="C68" s="42" t="str">
        <f t="shared" ref="C68:AP68" si="7">IF($C$92=C64,C65,"")</f>
        <v/>
      </c>
      <c r="D68" s="42" t="str">
        <f t="shared" si="7"/>
        <v/>
      </c>
      <c r="E68" s="42" t="str">
        <f t="shared" si="7"/>
        <v/>
      </c>
      <c r="F68" s="42" t="str">
        <f t="shared" si="7"/>
        <v/>
      </c>
      <c r="G68" s="42" t="str">
        <f t="shared" si="7"/>
        <v/>
      </c>
      <c r="H68" s="42" t="str">
        <f t="shared" si="7"/>
        <v/>
      </c>
      <c r="I68" s="42" t="str">
        <f t="shared" si="7"/>
        <v/>
      </c>
      <c r="J68" s="42" t="str">
        <f t="shared" si="7"/>
        <v/>
      </c>
      <c r="K68" s="42" t="str">
        <f t="shared" si="7"/>
        <v/>
      </c>
      <c r="L68" s="42" t="str">
        <f t="shared" si="7"/>
        <v/>
      </c>
      <c r="M68" s="42" t="str">
        <f t="shared" si="7"/>
        <v/>
      </c>
      <c r="N68" s="42" t="str">
        <f t="shared" si="7"/>
        <v/>
      </c>
      <c r="O68" s="42" t="str">
        <f t="shared" si="7"/>
        <v/>
      </c>
      <c r="P68" s="42" t="str">
        <f t="shared" si="7"/>
        <v/>
      </c>
      <c r="Q68" s="42" t="str">
        <f t="shared" si="7"/>
        <v/>
      </c>
      <c r="R68" s="42" t="str">
        <f t="shared" si="7"/>
        <v/>
      </c>
      <c r="S68" s="42" t="str">
        <f t="shared" si="7"/>
        <v/>
      </c>
      <c r="T68" s="42" t="str">
        <f t="shared" si="7"/>
        <v/>
      </c>
      <c r="U68" s="42" t="str">
        <f t="shared" si="7"/>
        <v/>
      </c>
      <c r="V68" s="42" t="str">
        <f t="shared" si="7"/>
        <v/>
      </c>
      <c r="W68" s="42" t="str">
        <f t="shared" si="7"/>
        <v/>
      </c>
      <c r="X68" s="42" t="str">
        <f t="shared" si="7"/>
        <v/>
      </c>
      <c r="Y68" s="42" t="str">
        <f t="shared" si="7"/>
        <v/>
      </c>
      <c r="Z68" s="42" t="str">
        <f t="shared" si="7"/>
        <v/>
      </c>
      <c r="AA68" s="42" t="str">
        <f t="shared" si="7"/>
        <v/>
      </c>
      <c r="AB68" s="42" t="str">
        <f t="shared" si="7"/>
        <v/>
      </c>
      <c r="AC68" s="42" t="str">
        <f t="shared" si="7"/>
        <v/>
      </c>
      <c r="AD68" s="42" t="str">
        <f t="shared" si="7"/>
        <v/>
      </c>
      <c r="AE68" s="42" t="str">
        <f t="shared" si="7"/>
        <v/>
      </c>
      <c r="AF68" s="42" t="str">
        <f t="shared" si="7"/>
        <v/>
      </c>
      <c r="AG68" s="42" t="str">
        <f t="shared" si="7"/>
        <v/>
      </c>
      <c r="AH68" s="42" t="str">
        <f t="shared" si="7"/>
        <v/>
      </c>
      <c r="AI68" s="42" t="str">
        <f t="shared" si="7"/>
        <v/>
      </c>
      <c r="AJ68" s="42" t="str">
        <f t="shared" si="7"/>
        <v/>
      </c>
      <c r="AK68" s="42" t="str">
        <f t="shared" si="7"/>
        <v/>
      </c>
      <c r="AL68" s="42" t="str">
        <f t="shared" si="7"/>
        <v/>
      </c>
      <c r="AM68" s="42" t="str">
        <f t="shared" si="7"/>
        <v/>
      </c>
      <c r="AN68" s="42" t="str">
        <f t="shared" si="7"/>
        <v/>
      </c>
      <c r="AO68" s="42" t="str">
        <f t="shared" si="7"/>
        <v/>
      </c>
      <c r="AP68" s="42" t="str">
        <f t="shared" si="7"/>
        <v/>
      </c>
      <c r="AQ68" s="29"/>
    </row>
    <row r="69" spans="2:43" hidden="1" x14ac:dyDescent="0.2">
      <c r="B69" s="29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29"/>
    </row>
    <row r="70" spans="2:43" hidden="1" x14ac:dyDescent="0.2">
      <c r="B70" s="39" t="s">
        <v>154</v>
      </c>
      <c r="C70" s="42">
        <f>HLOOKUP(C64,$C$11:$AP$54,44,FALSE)</f>
        <v>24815597.162352353</v>
      </c>
      <c r="D70" s="42">
        <f t="shared" ref="D70:AP70" si="8">HLOOKUP(D64,$C$11:$AP$54,44,FALSE)</f>
        <v>22725751.179546569</v>
      </c>
      <c r="E70" s="42">
        <f t="shared" si="8"/>
        <v>20791013.061167005</v>
      </c>
      <c r="F70" s="42">
        <f t="shared" si="8"/>
        <v>16859175.356704611</v>
      </c>
      <c r="G70" s="42">
        <f t="shared" si="8"/>
        <v>16516469.426363943</v>
      </c>
      <c r="H70" s="42">
        <f t="shared" si="8"/>
        <v>15862464.139028816</v>
      </c>
      <c r="I70" s="42">
        <f t="shared" si="8"/>
        <v>15394125.417548768</v>
      </c>
      <c r="J70" s="42">
        <f t="shared" si="8"/>
        <v>12319420.937806284</v>
      </c>
      <c r="K70" s="42">
        <f t="shared" si="8"/>
        <v>8847472.4585359916</v>
      </c>
      <c r="L70" s="42">
        <f t="shared" si="8"/>
        <v>6677102.7635188168</v>
      </c>
      <c r="M70" s="42">
        <f t="shared" si="8"/>
        <v>4724366.9877328519</v>
      </c>
      <c r="N70" s="42">
        <f t="shared" si="8"/>
        <v>4054993.558377902</v>
      </c>
      <c r="O70" s="42">
        <f t="shared" si="8"/>
        <v>3643627.0465800553</v>
      </c>
      <c r="P70" s="42">
        <f t="shared" si="8"/>
        <v>3630304.8127268902</v>
      </c>
      <c r="Q70" s="42">
        <f t="shared" si="8"/>
        <v>3485286.9745196174</v>
      </c>
      <c r="R70" s="42">
        <f t="shared" si="8"/>
        <v>3094407.2023696736</v>
      </c>
      <c r="S70" s="42">
        <f t="shared" si="8"/>
        <v>3039719.2765924009</v>
      </c>
      <c r="T70" s="42">
        <f t="shared" si="8"/>
        <v>2436559.7689657039</v>
      </c>
      <c r="U70" s="42">
        <f t="shared" si="8"/>
        <v>1915645.7084032297</v>
      </c>
      <c r="V70" s="42">
        <f t="shared" si="8"/>
        <v>1858508.9456389693</v>
      </c>
      <c r="W70" s="42">
        <f t="shared" si="8"/>
        <v>1727777.6284692823</v>
      </c>
      <c r="X70" s="42">
        <f t="shared" si="8"/>
        <v>1335176.3596041065</v>
      </c>
      <c r="Y70" s="42">
        <f t="shared" si="8"/>
        <v>1100693.5927717756</v>
      </c>
      <c r="Z70" s="42">
        <f t="shared" si="8"/>
        <v>815220.02043220622</v>
      </c>
      <c r="AA70" s="42">
        <f t="shared" si="8"/>
        <v>806227.36629679368</v>
      </c>
      <c r="AB70" s="42">
        <f t="shared" si="8"/>
        <v>671451.28197975364</v>
      </c>
      <c r="AC70" s="42">
        <f t="shared" si="8"/>
        <v>506460.33290956181</v>
      </c>
      <c r="AD70" s="42">
        <f t="shared" si="8"/>
        <v>460067.89643191634</v>
      </c>
      <c r="AE70" s="42">
        <f t="shared" si="8"/>
        <v>444922.00483283255</v>
      </c>
      <c r="AF70" s="42">
        <f t="shared" si="8"/>
        <v>404587.99303413503</v>
      </c>
      <c r="AG70" s="42">
        <f t="shared" si="8"/>
        <v>383102.50428902829</v>
      </c>
      <c r="AH70" s="42">
        <f t="shared" si="8"/>
        <v>241386.57999365195</v>
      </c>
      <c r="AI70" s="42">
        <f t="shared" si="8"/>
        <v>118575.20912733796</v>
      </c>
      <c r="AJ70" s="42">
        <f t="shared" si="8"/>
        <v>0</v>
      </c>
      <c r="AK70" s="42">
        <f t="shared" si="8"/>
        <v>0</v>
      </c>
      <c r="AL70" s="42">
        <f t="shared" si="8"/>
        <v>0</v>
      </c>
      <c r="AM70" s="42">
        <f t="shared" si="8"/>
        <v>0</v>
      </c>
      <c r="AN70" s="42">
        <f t="shared" si="8"/>
        <v>0</v>
      </c>
      <c r="AO70" s="42">
        <f t="shared" si="8"/>
        <v>0</v>
      </c>
      <c r="AP70" s="42">
        <f t="shared" si="8"/>
        <v>0</v>
      </c>
      <c r="AQ70" s="29"/>
    </row>
    <row r="71" spans="2:43" hidden="1" x14ac:dyDescent="0.2">
      <c r="B71" s="39" t="s">
        <v>155</v>
      </c>
      <c r="C71" s="42">
        <f>HLOOKUP(C64,$C$11:$AP$54,3,FALSE)</f>
        <v>0</v>
      </c>
      <c r="D71" s="42">
        <f t="shared" ref="D71:AP71" si="9">HLOOKUP(D64,$C$11:$AP$54,3,FALSE)</f>
        <v>60779.315504084574</v>
      </c>
      <c r="E71" s="42">
        <f t="shared" si="9"/>
        <v>0</v>
      </c>
      <c r="F71" s="42">
        <f t="shared" si="9"/>
        <v>0</v>
      </c>
      <c r="G71" s="42">
        <f t="shared" si="9"/>
        <v>0</v>
      </c>
      <c r="H71" s="42">
        <f t="shared" si="9"/>
        <v>0</v>
      </c>
      <c r="I71" s="42">
        <f t="shared" si="9"/>
        <v>0</v>
      </c>
      <c r="J71" s="42">
        <f t="shared" si="9"/>
        <v>0</v>
      </c>
      <c r="K71" s="42">
        <f t="shared" si="9"/>
        <v>826.64365123455639</v>
      </c>
      <c r="L71" s="42">
        <f t="shared" si="9"/>
        <v>18457.875329522907</v>
      </c>
      <c r="M71" s="42">
        <f t="shared" si="9"/>
        <v>0</v>
      </c>
      <c r="N71" s="42">
        <f t="shared" si="9"/>
        <v>39880.801924968291</v>
      </c>
      <c r="O71" s="42">
        <f t="shared" si="9"/>
        <v>0</v>
      </c>
      <c r="P71" s="42">
        <f t="shared" si="9"/>
        <v>0</v>
      </c>
      <c r="Q71" s="42">
        <f t="shared" si="9"/>
        <v>0</v>
      </c>
      <c r="R71" s="42">
        <f t="shared" si="9"/>
        <v>0</v>
      </c>
      <c r="S71" s="42">
        <f t="shared" si="9"/>
        <v>0</v>
      </c>
      <c r="T71" s="42">
        <f t="shared" si="9"/>
        <v>0</v>
      </c>
      <c r="U71" s="42">
        <f t="shared" si="9"/>
        <v>0</v>
      </c>
      <c r="V71" s="42">
        <f t="shared" si="9"/>
        <v>2285.9848877878617</v>
      </c>
      <c r="W71" s="42">
        <f t="shared" si="9"/>
        <v>0</v>
      </c>
      <c r="X71" s="42">
        <f t="shared" si="9"/>
        <v>0</v>
      </c>
      <c r="Y71" s="42">
        <f t="shared" si="9"/>
        <v>0</v>
      </c>
      <c r="Z71" s="42">
        <f t="shared" si="9"/>
        <v>0</v>
      </c>
      <c r="AA71" s="42">
        <f t="shared" si="9"/>
        <v>0</v>
      </c>
      <c r="AB71" s="42">
        <f t="shared" si="9"/>
        <v>0</v>
      </c>
      <c r="AC71" s="42">
        <f t="shared" si="9"/>
        <v>0</v>
      </c>
      <c r="AD71" s="42">
        <f t="shared" si="9"/>
        <v>0</v>
      </c>
      <c r="AE71" s="42">
        <f t="shared" si="9"/>
        <v>13082.599387578131</v>
      </c>
      <c r="AF71" s="42">
        <f t="shared" si="9"/>
        <v>0</v>
      </c>
      <c r="AG71" s="42">
        <f t="shared" si="9"/>
        <v>66.270292300296958</v>
      </c>
      <c r="AH71" s="42">
        <f t="shared" si="9"/>
        <v>0</v>
      </c>
      <c r="AI71" s="42">
        <f t="shared" si="9"/>
        <v>0</v>
      </c>
      <c r="AJ71" s="42">
        <f t="shared" si="9"/>
        <v>0</v>
      </c>
      <c r="AK71" s="42">
        <f t="shared" si="9"/>
        <v>0</v>
      </c>
      <c r="AL71" s="42">
        <f t="shared" si="9"/>
        <v>0</v>
      </c>
      <c r="AM71" s="42">
        <f t="shared" si="9"/>
        <v>0</v>
      </c>
      <c r="AN71" s="42">
        <f t="shared" si="9"/>
        <v>0</v>
      </c>
      <c r="AO71" s="42">
        <f t="shared" si="9"/>
        <v>0</v>
      </c>
      <c r="AP71" s="42">
        <f t="shared" si="9"/>
        <v>0</v>
      </c>
      <c r="AQ71" s="29"/>
    </row>
    <row r="72" spans="2:43" hidden="1" x14ac:dyDescent="0.2">
      <c r="B72" s="39" t="s">
        <v>156</v>
      </c>
      <c r="C72" s="42">
        <f>HLOOKUP(C64,$C$11:$AP$54,4,FALSE)</f>
        <v>0</v>
      </c>
      <c r="D72" s="42">
        <f t="shared" ref="D72:AP72" si="10">HLOOKUP(D64,$C$11:$AP$54,4,FALSE)</f>
        <v>0</v>
      </c>
      <c r="E72" s="42">
        <f t="shared" si="10"/>
        <v>0</v>
      </c>
      <c r="F72" s="42">
        <f t="shared" si="10"/>
        <v>0</v>
      </c>
      <c r="G72" s="42">
        <f t="shared" si="10"/>
        <v>0</v>
      </c>
      <c r="H72" s="42">
        <f t="shared" si="10"/>
        <v>0</v>
      </c>
      <c r="I72" s="42">
        <f t="shared" si="10"/>
        <v>0</v>
      </c>
      <c r="J72" s="42">
        <f t="shared" si="10"/>
        <v>0</v>
      </c>
      <c r="K72" s="42">
        <f t="shared" si="10"/>
        <v>0</v>
      </c>
      <c r="L72" s="42">
        <f t="shared" si="10"/>
        <v>0</v>
      </c>
      <c r="M72" s="42">
        <f t="shared" si="10"/>
        <v>0</v>
      </c>
      <c r="N72" s="42">
        <f t="shared" si="10"/>
        <v>0</v>
      </c>
      <c r="O72" s="42">
        <f t="shared" si="10"/>
        <v>0</v>
      </c>
      <c r="P72" s="42">
        <f t="shared" si="10"/>
        <v>0</v>
      </c>
      <c r="Q72" s="42">
        <f t="shared" si="10"/>
        <v>0</v>
      </c>
      <c r="R72" s="42">
        <f t="shared" si="10"/>
        <v>0</v>
      </c>
      <c r="S72" s="42">
        <f t="shared" si="10"/>
        <v>0</v>
      </c>
      <c r="T72" s="42">
        <f t="shared" si="10"/>
        <v>0</v>
      </c>
      <c r="U72" s="42">
        <f t="shared" si="10"/>
        <v>0</v>
      </c>
      <c r="V72" s="42">
        <f t="shared" si="10"/>
        <v>0</v>
      </c>
      <c r="W72" s="42">
        <f t="shared" si="10"/>
        <v>0</v>
      </c>
      <c r="X72" s="42">
        <f t="shared" si="10"/>
        <v>0</v>
      </c>
      <c r="Y72" s="42">
        <f t="shared" si="10"/>
        <v>0</v>
      </c>
      <c r="Z72" s="42">
        <f t="shared" si="10"/>
        <v>0</v>
      </c>
      <c r="AA72" s="42">
        <f t="shared" si="10"/>
        <v>0</v>
      </c>
      <c r="AB72" s="42">
        <f t="shared" si="10"/>
        <v>0</v>
      </c>
      <c r="AC72" s="42">
        <f t="shared" si="10"/>
        <v>0</v>
      </c>
      <c r="AD72" s="42">
        <f t="shared" si="10"/>
        <v>0</v>
      </c>
      <c r="AE72" s="42">
        <f t="shared" si="10"/>
        <v>0</v>
      </c>
      <c r="AF72" s="42">
        <f t="shared" si="10"/>
        <v>0</v>
      </c>
      <c r="AG72" s="42">
        <f t="shared" si="10"/>
        <v>0</v>
      </c>
      <c r="AH72" s="42">
        <f t="shared" si="10"/>
        <v>0</v>
      </c>
      <c r="AI72" s="42">
        <f t="shared" si="10"/>
        <v>0</v>
      </c>
      <c r="AJ72" s="42">
        <f t="shared" si="10"/>
        <v>0</v>
      </c>
      <c r="AK72" s="42">
        <f t="shared" si="10"/>
        <v>0</v>
      </c>
      <c r="AL72" s="42">
        <f t="shared" si="10"/>
        <v>0</v>
      </c>
      <c r="AM72" s="42">
        <f t="shared" si="10"/>
        <v>0</v>
      </c>
      <c r="AN72" s="42">
        <f t="shared" si="10"/>
        <v>0</v>
      </c>
      <c r="AO72" s="42">
        <f t="shared" si="10"/>
        <v>0</v>
      </c>
      <c r="AP72" s="42">
        <f t="shared" si="10"/>
        <v>0</v>
      </c>
      <c r="AQ72" s="29"/>
    </row>
    <row r="73" spans="2:43" hidden="1" x14ac:dyDescent="0.2">
      <c r="B73" s="39" t="s">
        <v>103</v>
      </c>
      <c r="C73" s="42">
        <f>HLOOKUP(C64,$C$11:$AP$54,5,FALSE)</f>
        <v>18808527.639440622</v>
      </c>
      <c r="D73" s="42">
        <f t="shared" ref="D73:AP73" si="11">HLOOKUP(D64,$C$11:$AP$54,5,FALSE)</f>
        <v>16801738.438504539</v>
      </c>
      <c r="E73" s="42">
        <f t="shared" si="11"/>
        <v>19267735.893153783</v>
      </c>
      <c r="F73" s="42">
        <f t="shared" si="11"/>
        <v>9527500.1641448475</v>
      </c>
      <c r="G73" s="42">
        <f t="shared" si="11"/>
        <v>11244839.473144373</v>
      </c>
      <c r="H73" s="42">
        <f t="shared" si="11"/>
        <v>11404782.619493196</v>
      </c>
      <c r="I73" s="42">
        <f t="shared" si="11"/>
        <v>12683766.125742778</v>
      </c>
      <c r="J73" s="42">
        <f t="shared" si="11"/>
        <v>4197094.517153902</v>
      </c>
      <c r="K73" s="42">
        <f t="shared" si="11"/>
        <v>6558343.7461834205</v>
      </c>
      <c r="L73" s="42">
        <f t="shared" si="11"/>
        <v>3895237.2479866319</v>
      </c>
      <c r="M73" s="42">
        <f t="shared" si="11"/>
        <v>3811781.5175964977</v>
      </c>
      <c r="N73" s="42">
        <f t="shared" si="11"/>
        <v>2312831.6023564739</v>
      </c>
      <c r="O73" s="42">
        <f t="shared" si="11"/>
        <v>1453201.2327362997</v>
      </c>
      <c r="P73" s="42">
        <f t="shared" si="11"/>
        <v>3271551.9461455219</v>
      </c>
      <c r="Q73" s="42">
        <f t="shared" si="11"/>
        <v>3138750.6689115106</v>
      </c>
      <c r="R73" s="42">
        <f t="shared" si="11"/>
        <v>2357356.9720055643</v>
      </c>
      <c r="S73" s="42">
        <f t="shared" si="11"/>
        <v>2537145.6555026625</v>
      </c>
      <c r="T73" s="42">
        <f t="shared" si="11"/>
        <v>2147123.3147937544</v>
      </c>
      <c r="U73" s="42">
        <f t="shared" si="11"/>
        <v>1499649.2233142154</v>
      </c>
      <c r="V73" s="42">
        <f t="shared" si="11"/>
        <v>1593601.2766896971</v>
      </c>
      <c r="W73" s="42">
        <f t="shared" si="11"/>
        <v>1048716.0130866817</v>
      </c>
      <c r="X73" s="42">
        <f t="shared" si="11"/>
        <v>1091086.1013710944</v>
      </c>
      <c r="Y73" s="42">
        <f t="shared" si="11"/>
        <v>682894.64418330207</v>
      </c>
      <c r="Z73" s="42">
        <f t="shared" si="11"/>
        <v>627279.68274628452</v>
      </c>
      <c r="AA73" s="42">
        <f t="shared" si="11"/>
        <v>485690.88991000783</v>
      </c>
      <c r="AB73" s="42">
        <f t="shared" si="11"/>
        <v>387249.16030981025</v>
      </c>
      <c r="AC73" s="42">
        <f t="shared" si="11"/>
        <v>381505.55353894591</v>
      </c>
      <c r="AD73" s="42">
        <f t="shared" si="11"/>
        <v>135366.93772395566</v>
      </c>
      <c r="AE73" s="42">
        <f t="shared" si="11"/>
        <v>297622.53625389823</v>
      </c>
      <c r="AF73" s="42">
        <f t="shared" si="11"/>
        <v>77490.451532704639</v>
      </c>
      <c r="AG73" s="42">
        <f t="shared" si="11"/>
        <v>243713.25239149688</v>
      </c>
      <c r="AH73" s="42">
        <f t="shared" si="11"/>
        <v>83304.785170967501</v>
      </c>
      <c r="AI73" s="42">
        <f t="shared" si="11"/>
        <v>6821.5876497757936</v>
      </c>
      <c r="AJ73" s="42">
        <f t="shared" si="11"/>
        <v>0</v>
      </c>
      <c r="AK73" s="42">
        <f t="shared" si="11"/>
        <v>0</v>
      </c>
      <c r="AL73" s="42">
        <f t="shared" si="11"/>
        <v>0</v>
      </c>
      <c r="AM73" s="42">
        <f t="shared" si="11"/>
        <v>0</v>
      </c>
      <c r="AN73" s="42">
        <f t="shared" si="11"/>
        <v>0</v>
      </c>
      <c r="AO73" s="42">
        <f t="shared" si="11"/>
        <v>0</v>
      </c>
      <c r="AP73" s="42">
        <f t="shared" si="11"/>
        <v>0</v>
      </c>
      <c r="AQ73" s="29"/>
    </row>
    <row r="74" spans="2:43" hidden="1" x14ac:dyDescent="0.2">
      <c r="B74" s="39" t="s">
        <v>158</v>
      </c>
      <c r="C74" s="42">
        <f>HLOOKUP(C64,$C$11:$AP$54,25,FALSE)</f>
        <v>2091626.1634297532</v>
      </c>
      <c r="D74" s="42">
        <f t="shared" ref="D74:AP74" si="12">HLOOKUP(D64,$C$11:$AP$54,25,FALSE)</f>
        <v>1764286.0957918705</v>
      </c>
      <c r="E74" s="42">
        <f t="shared" si="12"/>
        <v>303271.33024003933</v>
      </c>
      <c r="F74" s="42">
        <f t="shared" si="12"/>
        <v>1798790.601185177</v>
      </c>
      <c r="G74" s="42">
        <f t="shared" si="12"/>
        <v>1737459.6909586298</v>
      </c>
      <c r="H74" s="42">
        <f t="shared" si="12"/>
        <v>1720200.5322715573</v>
      </c>
      <c r="I74" s="42">
        <f t="shared" si="12"/>
        <v>782880.69612383435</v>
      </c>
      <c r="J74" s="42">
        <f t="shared" si="12"/>
        <v>1642843.9821097427</v>
      </c>
      <c r="K74" s="42">
        <f t="shared" si="12"/>
        <v>835514.20882014045</v>
      </c>
      <c r="L74" s="42">
        <f t="shared" si="12"/>
        <v>847604.72696333402</v>
      </c>
      <c r="M74" s="42">
        <f t="shared" si="12"/>
        <v>283973.47555364441</v>
      </c>
      <c r="N74" s="42">
        <f t="shared" si="12"/>
        <v>511487.85991521622</v>
      </c>
      <c r="O74" s="42">
        <f t="shared" si="12"/>
        <v>186729.03377029317</v>
      </c>
      <c r="P74" s="42">
        <f t="shared" si="12"/>
        <v>82725.158250940571</v>
      </c>
      <c r="Q74" s="42">
        <f t="shared" si="12"/>
        <v>91120.563283876691</v>
      </c>
      <c r="R74" s="42">
        <f t="shared" si="12"/>
        <v>197459.68415469828</v>
      </c>
      <c r="S74" s="42">
        <f t="shared" si="12"/>
        <v>122578.37023388855</v>
      </c>
      <c r="T74" s="42">
        <f t="shared" si="12"/>
        <v>104866.64804657428</v>
      </c>
      <c r="U74" s="42">
        <f t="shared" si="12"/>
        <v>155799.34797924937</v>
      </c>
      <c r="V74" s="42">
        <f t="shared" si="12"/>
        <v>61276.682892909186</v>
      </c>
      <c r="W74" s="42">
        <f t="shared" si="12"/>
        <v>248711.65857055524</v>
      </c>
      <c r="X74" s="42">
        <f t="shared" si="12"/>
        <v>46581.653811205193</v>
      </c>
      <c r="Y74" s="42">
        <f t="shared" si="12"/>
        <v>93186.406969675227</v>
      </c>
      <c r="Z74" s="42">
        <f t="shared" si="12"/>
        <v>51115.691668960164</v>
      </c>
      <c r="AA74" s="42">
        <f t="shared" si="12"/>
        <v>44820.626254262243</v>
      </c>
      <c r="AB74" s="42">
        <f t="shared" si="12"/>
        <v>95771.560723217102</v>
      </c>
      <c r="AC74" s="42">
        <f t="shared" si="12"/>
        <v>9324.3117738291548</v>
      </c>
      <c r="AD74" s="42">
        <f t="shared" si="12"/>
        <v>54105.57728466663</v>
      </c>
      <c r="AE74" s="42">
        <f t="shared" si="12"/>
        <v>29320.726101956236</v>
      </c>
      <c r="AF74" s="42">
        <f t="shared" si="12"/>
        <v>85906.302379641013</v>
      </c>
      <c r="AG74" s="42">
        <f t="shared" si="12"/>
        <v>25922.026265216569</v>
      </c>
      <c r="AH74" s="42">
        <f t="shared" si="12"/>
        <v>10940.279512307803</v>
      </c>
      <c r="AI74" s="42">
        <f t="shared" si="12"/>
        <v>1415.7960752882232</v>
      </c>
      <c r="AJ74" s="42">
        <f t="shared" si="12"/>
        <v>0</v>
      </c>
      <c r="AK74" s="42">
        <f t="shared" si="12"/>
        <v>0</v>
      </c>
      <c r="AL74" s="42">
        <f t="shared" si="12"/>
        <v>0</v>
      </c>
      <c r="AM74" s="42">
        <f t="shared" si="12"/>
        <v>0</v>
      </c>
      <c r="AN74" s="42">
        <f t="shared" si="12"/>
        <v>0</v>
      </c>
      <c r="AO74" s="42">
        <f t="shared" si="12"/>
        <v>0</v>
      </c>
      <c r="AP74" s="42">
        <f t="shared" si="12"/>
        <v>0</v>
      </c>
      <c r="AQ74" s="29"/>
    </row>
    <row r="75" spans="2:43" hidden="1" x14ac:dyDescent="0.2">
      <c r="B75" s="39" t="s">
        <v>157</v>
      </c>
      <c r="C75" s="42">
        <f>HLOOKUP(C64,$C$11:$AP$54,36,FALSE)</f>
        <v>3915443.3594819764</v>
      </c>
      <c r="D75" s="42">
        <f t="shared" ref="D75:AP75" si="13">HLOOKUP(D64,$C$11:$AP$54,36,FALSE)</f>
        <v>4098947.329746074</v>
      </c>
      <c r="E75" s="42">
        <f t="shared" si="13"/>
        <v>1220005.8377731822</v>
      </c>
      <c r="F75" s="42">
        <f t="shared" si="13"/>
        <v>5532884.5913745882</v>
      </c>
      <c r="G75" s="42">
        <f t="shared" si="13"/>
        <v>3534170.2622609399</v>
      </c>
      <c r="H75" s="42">
        <f t="shared" si="13"/>
        <v>2737480.9872640609</v>
      </c>
      <c r="I75" s="42">
        <f t="shared" si="13"/>
        <v>1927478.5956821572</v>
      </c>
      <c r="J75" s="42">
        <f t="shared" si="13"/>
        <v>6479482.4385426389</v>
      </c>
      <c r="K75" s="42">
        <f t="shared" si="13"/>
        <v>1452787.8598811966</v>
      </c>
      <c r="L75" s="42">
        <f t="shared" si="13"/>
        <v>1915802.9132393282</v>
      </c>
      <c r="M75" s="42">
        <f t="shared" si="13"/>
        <v>628611.99458270986</v>
      </c>
      <c r="N75" s="42">
        <f t="shared" si="13"/>
        <v>1190793.294181244</v>
      </c>
      <c r="O75" s="42">
        <f t="shared" si="13"/>
        <v>2003696.7800734623</v>
      </c>
      <c r="P75" s="42">
        <f t="shared" si="13"/>
        <v>276027.70833042753</v>
      </c>
      <c r="Q75" s="42">
        <f t="shared" si="13"/>
        <v>255415.7423242298</v>
      </c>
      <c r="R75" s="42">
        <f t="shared" si="13"/>
        <v>539590.54620941076</v>
      </c>
      <c r="S75" s="42">
        <f t="shared" si="13"/>
        <v>379995.25085584953</v>
      </c>
      <c r="T75" s="42">
        <f t="shared" si="13"/>
        <v>184569.80612537538</v>
      </c>
      <c r="U75" s="42">
        <f t="shared" si="13"/>
        <v>260197.13710976479</v>
      </c>
      <c r="V75" s="42">
        <f t="shared" si="13"/>
        <v>201345.00116857525</v>
      </c>
      <c r="W75" s="42">
        <f t="shared" si="13"/>
        <v>430349.95681204519</v>
      </c>
      <c r="X75" s="42">
        <f t="shared" si="13"/>
        <v>197508.60442180702</v>
      </c>
      <c r="Y75" s="42">
        <f t="shared" si="13"/>
        <v>324612.54161879822</v>
      </c>
      <c r="Z75" s="42">
        <f t="shared" si="13"/>
        <v>136824.64601696152</v>
      </c>
      <c r="AA75" s="42">
        <f t="shared" si="13"/>
        <v>275715.85013252357</v>
      </c>
      <c r="AB75" s="42">
        <f t="shared" si="13"/>
        <v>188430.56094672624</v>
      </c>
      <c r="AC75" s="42">
        <f t="shared" si="13"/>
        <v>115630.46759678678</v>
      </c>
      <c r="AD75" s="42">
        <f t="shared" si="13"/>
        <v>270595.38142329402</v>
      </c>
      <c r="AE75" s="42">
        <f t="shared" si="13"/>
        <v>104896.14308939992</v>
      </c>
      <c r="AF75" s="42">
        <f t="shared" si="13"/>
        <v>241191.23912178937</v>
      </c>
      <c r="AG75" s="42">
        <f t="shared" si="13"/>
        <v>113400.95534001458</v>
      </c>
      <c r="AH75" s="42">
        <f t="shared" si="13"/>
        <v>147141.51531037665</v>
      </c>
      <c r="AI75" s="42">
        <f t="shared" si="13"/>
        <v>110337.82540227396</v>
      </c>
      <c r="AJ75" s="42">
        <f t="shared" si="13"/>
        <v>0</v>
      </c>
      <c r="AK75" s="42">
        <f t="shared" si="13"/>
        <v>0</v>
      </c>
      <c r="AL75" s="42">
        <f t="shared" si="13"/>
        <v>0</v>
      </c>
      <c r="AM75" s="42">
        <f t="shared" si="13"/>
        <v>0</v>
      </c>
      <c r="AN75" s="42">
        <f t="shared" si="13"/>
        <v>0</v>
      </c>
      <c r="AO75" s="42">
        <f t="shared" si="13"/>
        <v>0</v>
      </c>
      <c r="AP75" s="42">
        <f t="shared" si="13"/>
        <v>0</v>
      </c>
      <c r="AQ75" s="29"/>
    </row>
    <row r="76" spans="2:43" hidden="1" x14ac:dyDescent="0.2">
      <c r="B76" s="29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29"/>
    </row>
    <row r="77" spans="2:43" hidden="1" x14ac:dyDescent="0.2">
      <c r="B77" s="39" t="s">
        <v>155</v>
      </c>
      <c r="C77" s="43">
        <f>IFERROR(C71/C$70,"")</f>
        <v>0</v>
      </c>
      <c r="D77" s="43">
        <f t="shared" ref="D77:AP77" si="14">IFERROR(D71/D$70,"")</f>
        <v>2.6744689327931497E-3</v>
      </c>
      <c r="E77" s="43">
        <f t="shared" si="14"/>
        <v>0</v>
      </c>
      <c r="F77" s="43">
        <f t="shared" si="14"/>
        <v>0</v>
      </c>
      <c r="G77" s="43">
        <f t="shared" si="14"/>
        <v>0</v>
      </c>
      <c r="H77" s="43">
        <f t="shared" si="14"/>
        <v>0</v>
      </c>
      <c r="I77" s="43">
        <f t="shared" si="14"/>
        <v>0</v>
      </c>
      <c r="J77" s="43">
        <f t="shared" si="14"/>
        <v>0</v>
      </c>
      <c r="K77" s="43">
        <f t="shared" si="14"/>
        <v>9.3432746483094762E-5</v>
      </c>
      <c r="L77" s="43">
        <f t="shared" si="14"/>
        <v>2.7643539396113252E-3</v>
      </c>
      <c r="M77" s="43">
        <f t="shared" si="14"/>
        <v>0</v>
      </c>
      <c r="N77" s="43">
        <f t="shared" si="14"/>
        <v>9.834985272065784E-3</v>
      </c>
      <c r="O77" s="43">
        <f t="shared" si="14"/>
        <v>0</v>
      </c>
      <c r="P77" s="43">
        <f t="shared" si="14"/>
        <v>0</v>
      </c>
      <c r="Q77" s="43">
        <f t="shared" si="14"/>
        <v>0</v>
      </c>
      <c r="R77" s="43">
        <f t="shared" si="14"/>
        <v>0</v>
      </c>
      <c r="S77" s="43">
        <f t="shared" si="14"/>
        <v>0</v>
      </c>
      <c r="T77" s="43">
        <f t="shared" si="14"/>
        <v>0</v>
      </c>
      <c r="U77" s="43">
        <f t="shared" si="14"/>
        <v>0</v>
      </c>
      <c r="V77" s="43">
        <f t="shared" si="14"/>
        <v>1.2300101611843052E-3</v>
      </c>
      <c r="W77" s="43">
        <f t="shared" si="14"/>
        <v>0</v>
      </c>
      <c r="X77" s="43">
        <f t="shared" si="14"/>
        <v>0</v>
      </c>
      <c r="Y77" s="43">
        <f t="shared" si="14"/>
        <v>0</v>
      </c>
      <c r="Z77" s="43">
        <f t="shared" si="14"/>
        <v>0</v>
      </c>
      <c r="AA77" s="43">
        <f t="shared" si="14"/>
        <v>0</v>
      </c>
      <c r="AB77" s="43">
        <f t="shared" si="14"/>
        <v>0</v>
      </c>
      <c r="AC77" s="43">
        <f t="shared" si="14"/>
        <v>0</v>
      </c>
      <c r="AD77" s="43">
        <f t="shared" si="14"/>
        <v>0</v>
      </c>
      <c r="AE77" s="43">
        <f t="shared" si="14"/>
        <v>2.9404253431999986E-2</v>
      </c>
      <c r="AF77" s="43">
        <f t="shared" si="14"/>
        <v>0</v>
      </c>
      <c r="AG77" s="43">
        <f t="shared" si="14"/>
        <v>1.7298318741946914E-4</v>
      </c>
      <c r="AH77" s="43">
        <f t="shared" si="14"/>
        <v>0</v>
      </c>
      <c r="AI77" s="43">
        <f t="shared" si="14"/>
        <v>0</v>
      </c>
      <c r="AJ77" s="43" t="str">
        <f t="shared" si="14"/>
        <v/>
      </c>
      <c r="AK77" s="43" t="str">
        <f t="shared" si="14"/>
        <v/>
      </c>
      <c r="AL77" s="43" t="str">
        <f t="shared" si="14"/>
        <v/>
      </c>
      <c r="AM77" s="43" t="str">
        <f t="shared" si="14"/>
        <v/>
      </c>
      <c r="AN77" s="43" t="str">
        <f t="shared" si="14"/>
        <v/>
      </c>
      <c r="AO77" s="43" t="str">
        <f t="shared" si="14"/>
        <v/>
      </c>
      <c r="AP77" s="43" t="str">
        <f t="shared" si="14"/>
        <v/>
      </c>
      <c r="AQ77" s="29"/>
    </row>
    <row r="78" spans="2:43" hidden="1" x14ac:dyDescent="0.2">
      <c r="B78" s="39" t="s">
        <v>323</v>
      </c>
      <c r="C78" s="43">
        <f>IFERROR(C72/C$70,"")</f>
        <v>0</v>
      </c>
      <c r="D78" s="43">
        <f t="shared" ref="D78:AP78" si="15">IFERROR(D72/D$70,"")</f>
        <v>0</v>
      </c>
      <c r="E78" s="43">
        <f t="shared" si="15"/>
        <v>0</v>
      </c>
      <c r="F78" s="43">
        <f t="shared" si="15"/>
        <v>0</v>
      </c>
      <c r="G78" s="43">
        <f t="shared" si="15"/>
        <v>0</v>
      </c>
      <c r="H78" s="43">
        <f t="shared" si="15"/>
        <v>0</v>
      </c>
      <c r="I78" s="43">
        <f t="shared" si="15"/>
        <v>0</v>
      </c>
      <c r="J78" s="43">
        <f t="shared" si="15"/>
        <v>0</v>
      </c>
      <c r="K78" s="43">
        <f t="shared" si="15"/>
        <v>0</v>
      </c>
      <c r="L78" s="43">
        <f t="shared" si="15"/>
        <v>0</v>
      </c>
      <c r="M78" s="43">
        <f t="shared" si="15"/>
        <v>0</v>
      </c>
      <c r="N78" s="43">
        <f t="shared" si="15"/>
        <v>0</v>
      </c>
      <c r="O78" s="43">
        <f t="shared" si="15"/>
        <v>0</v>
      </c>
      <c r="P78" s="43">
        <f t="shared" si="15"/>
        <v>0</v>
      </c>
      <c r="Q78" s="43">
        <f t="shared" si="15"/>
        <v>0</v>
      </c>
      <c r="R78" s="43">
        <f t="shared" si="15"/>
        <v>0</v>
      </c>
      <c r="S78" s="43">
        <f t="shared" si="15"/>
        <v>0</v>
      </c>
      <c r="T78" s="43">
        <f t="shared" si="15"/>
        <v>0</v>
      </c>
      <c r="U78" s="43">
        <f t="shared" si="15"/>
        <v>0</v>
      </c>
      <c r="V78" s="43">
        <f t="shared" si="15"/>
        <v>0</v>
      </c>
      <c r="W78" s="43">
        <f t="shared" si="15"/>
        <v>0</v>
      </c>
      <c r="X78" s="43">
        <f t="shared" si="15"/>
        <v>0</v>
      </c>
      <c r="Y78" s="43">
        <f t="shared" si="15"/>
        <v>0</v>
      </c>
      <c r="Z78" s="43">
        <f t="shared" si="15"/>
        <v>0</v>
      </c>
      <c r="AA78" s="43">
        <f t="shared" si="15"/>
        <v>0</v>
      </c>
      <c r="AB78" s="43">
        <f t="shared" si="15"/>
        <v>0</v>
      </c>
      <c r="AC78" s="43">
        <f t="shared" si="15"/>
        <v>0</v>
      </c>
      <c r="AD78" s="43">
        <f t="shared" si="15"/>
        <v>0</v>
      </c>
      <c r="AE78" s="43">
        <f t="shared" si="15"/>
        <v>0</v>
      </c>
      <c r="AF78" s="43">
        <f t="shared" si="15"/>
        <v>0</v>
      </c>
      <c r="AG78" s="43">
        <f t="shared" si="15"/>
        <v>0</v>
      </c>
      <c r="AH78" s="43">
        <f t="shared" si="15"/>
        <v>0</v>
      </c>
      <c r="AI78" s="43">
        <f t="shared" si="15"/>
        <v>0</v>
      </c>
      <c r="AJ78" s="43" t="str">
        <f t="shared" si="15"/>
        <v/>
      </c>
      <c r="AK78" s="43" t="str">
        <f t="shared" si="15"/>
        <v/>
      </c>
      <c r="AL78" s="43" t="str">
        <f t="shared" si="15"/>
        <v/>
      </c>
      <c r="AM78" s="43" t="str">
        <f t="shared" si="15"/>
        <v/>
      </c>
      <c r="AN78" s="43" t="str">
        <f t="shared" si="15"/>
        <v/>
      </c>
      <c r="AO78" s="43" t="str">
        <f t="shared" si="15"/>
        <v/>
      </c>
      <c r="AP78" s="43" t="str">
        <f t="shared" si="15"/>
        <v/>
      </c>
      <c r="AQ78" s="29"/>
    </row>
    <row r="79" spans="2:43" hidden="1" x14ac:dyDescent="0.2">
      <c r="B79" s="39" t="s">
        <v>322</v>
      </c>
      <c r="C79" s="43">
        <f>IFERROR(C73/C$70,"")</f>
        <v>0.75793169579553643</v>
      </c>
      <c r="D79" s="43">
        <f t="shared" ref="D79:AP79" si="16">IFERROR(D73/D$70,"")</f>
        <v>0.7393259877643249</v>
      </c>
      <c r="E79" s="43">
        <f t="shared" si="16"/>
        <v>0.92673386508239153</v>
      </c>
      <c r="F79" s="43">
        <f t="shared" si="16"/>
        <v>0.56512254974297549</v>
      </c>
      <c r="G79" s="43">
        <f t="shared" si="16"/>
        <v>0.68082585829118658</v>
      </c>
      <c r="H79" s="43">
        <f t="shared" si="16"/>
        <v>0.71897925313081001</v>
      </c>
      <c r="I79" s="43">
        <f t="shared" si="16"/>
        <v>0.82393548069211686</v>
      </c>
      <c r="J79" s="43">
        <f t="shared" si="16"/>
        <v>0.34068926927187843</v>
      </c>
      <c r="K79" s="43">
        <f t="shared" si="16"/>
        <v>0.74126749497320754</v>
      </c>
      <c r="L79" s="43">
        <f t="shared" si="16"/>
        <v>0.58337236761859446</v>
      </c>
      <c r="M79" s="43">
        <f t="shared" si="16"/>
        <v>0.80683433939278093</v>
      </c>
      <c r="N79" s="43">
        <f t="shared" si="16"/>
        <v>0.57036628272269407</v>
      </c>
      <c r="O79" s="43">
        <f t="shared" si="16"/>
        <v>0.39883369350337022</v>
      </c>
      <c r="P79" s="43">
        <f t="shared" si="16"/>
        <v>0.90117830730805981</v>
      </c>
      <c r="Q79" s="43">
        <f t="shared" si="16"/>
        <v>0.90057165790318594</v>
      </c>
      <c r="R79" s="43">
        <f t="shared" si="16"/>
        <v>0.76181213972108075</v>
      </c>
      <c r="S79" s="43">
        <f t="shared" si="16"/>
        <v>0.83466446228773616</v>
      </c>
      <c r="T79" s="43">
        <f t="shared" si="16"/>
        <v>0.88121101815006475</v>
      </c>
      <c r="U79" s="43">
        <f t="shared" si="16"/>
        <v>0.78284268157509951</v>
      </c>
      <c r="V79" s="43">
        <f t="shared" si="16"/>
        <v>0.85746225781108898</v>
      </c>
      <c r="W79" s="43">
        <f t="shared" si="16"/>
        <v>0.60697395070208626</v>
      </c>
      <c r="X79" s="43">
        <f t="shared" si="16"/>
        <v>0.8171850059527811</v>
      </c>
      <c r="Y79" s="43">
        <f t="shared" si="16"/>
        <v>0.62042211262775793</v>
      </c>
      <c r="Z79" s="43">
        <f t="shared" si="16"/>
        <v>0.76946059594282146</v>
      </c>
      <c r="AA79" s="43">
        <f t="shared" si="16"/>
        <v>0.6024242170554307</v>
      </c>
      <c r="AB79" s="43">
        <f t="shared" si="16"/>
        <v>0.57673456094687603</v>
      </c>
      <c r="AC79" s="43">
        <f t="shared" si="16"/>
        <v>0.75327825053392883</v>
      </c>
      <c r="AD79" s="43">
        <f t="shared" si="16"/>
        <v>0.29423252257721505</v>
      </c>
      <c r="AE79" s="43">
        <f t="shared" si="16"/>
        <v>0.66893193193652423</v>
      </c>
      <c r="AF79" s="43">
        <f t="shared" si="16"/>
        <v>0.19152929119714826</v>
      </c>
      <c r="AG79" s="43">
        <f t="shared" si="16"/>
        <v>0.63615677178562524</v>
      </c>
      <c r="AH79" s="43">
        <f t="shared" si="16"/>
        <v>0.34510943057877647</v>
      </c>
      <c r="AI79" s="43">
        <f t="shared" si="16"/>
        <v>5.7529627820011586E-2</v>
      </c>
      <c r="AJ79" s="43" t="str">
        <f t="shared" si="16"/>
        <v/>
      </c>
      <c r="AK79" s="43" t="str">
        <f t="shared" si="16"/>
        <v/>
      </c>
      <c r="AL79" s="43" t="str">
        <f t="shared" si="16"/>
        <v/>
      </c>
      <c r="AM79" s="43" t="str">
        <f t="shared" si="16"/>
        <v/>
      </c>
      <c r="AN79" s="43" t="str">
        <f t="shared" si="16"/>
        <v/>
      </c>
      <c r="AO79" s="43" t="str">
        <f t="shared" si="16"/>
        <v/>
      </c>
      <c r="AP79" s="43" t="str">
        <f t="shared" si="16"/>
        <v/>
      </c>
      <c r="AQ79" s="29"/>
    </row>
    <row r="80" spans="2:43" hidden="1" x14ac:dyDescent="0.2">
      <c r="B80" s="39" t="s">
        <v>158</v>
      </c>
      <c r="C80" s="43">
        <f>IFERROR(C74/C$70,"")</f>
        <v>8.4286755210668515E-2</v>
      </c>
      <c r="D80" s="43">
        <f t="shared" ref="D80:AP80" si="17">IFERROR(D74/D$70,"")</f>
        <v>7.7633785649283527E-2</v>
      </c>
      <c r="E80" s="43">
        <f t="shared" si="17"/>
        <v>1.4586654789154205E-2</v>
      </c>
      <c r="F80" s="43">
        <f t="shared" si="17"/>
        <v>0.10669505258273668</v>
      </c>
      <c r="G80" s="43">
        <f t="shared" si="17"/>
        <v>0.10519558666607401</v>
      </c>
      <c r="H80" s="43">
        <f t="shared" si="17"/>
        <v>0.10844472316498974</v>
      </c>
      <c r="I80" s="43">
        <f t="shared" si="17"/>
        <v>5.085580862108461E-2</v>
      </c>
      <c r="J80" s="43">
        <f t="shared" si="17"/>
        <v>0.13335399369852877</v>
      </c>
      <c r="K80" s="43">
        <f t="shared" si="17"/>
        <v>9.4435355717218547E-2</v>
      </c>
      <c r="L80" s="43">
        <f t="shared" si="17"/>
        <v>0.12694199220571056</v>
      </c>
      <c r="M80" s="43">
        <f t="shared" si="17"/>
        <v>6.0108259220971051E-2</v>
      </c>
      <c r="N80" s="43">
        <f t="shared" si="17"/>
        <v>0.12613777372307935</v>
      </c>
      <c r="O80" s="43">
        <f t="shared" si="17"/>
        <v>5.1248119355563275E-2</v>
      </c>
      <c r="P80" s="43">
        <f t="shared" si="17"/>
        <v>2.2787386326604864E-2</v>
      </c>
      <c r="Q80" s="43">
        <f t="shared" si="17"/>
        <v>2.6144350221386285E-2</v>
      </c>
      <c r="R80" s="43">
        <f t="shared" si="17"/>
        <v>6.3811796974711385E-2</v>
      </c>
      <c r="S80" s="43">
        <f t="shared" si="17"/>
        <v>4.0325556105727592E-2</v>
      </c>
      <c r="T80" s="43">
        <f t="shared" si="17"/>
        <v>4.3038816195791148E-2</v>
      </c>
      <c r="U80" s="43">
        <f t="shared" si="17"/>
        <v>8.1329938670713073E-2</v>
      </c>
      <c r="V80" s="43">
        <f t="shared" si="17"/>
        <v>3.2970884017909208E-2</v>
      </c>
      <c r="W80" s="43">
        <f t="shared" si="17"/>
        <v>0.143948882351776</v>
      </c>
      <c r="X80" s="43">
        <f t="shared" si="17"/>
        <v>3.4888015711285608E-2</v>
      </c>
      <c r="Y80" s="43">
        <f t="shared" si="17"/>
        <v>8.4661533038465742E-2</v>
      </c>
      <c r="Z80" s="43">
        <f t="shared" si="17"/>
        <v>6.2701712896918421E-2</v>
      </c>
      <c r="AA80" s="43">
        <f t="shared" si="17"/>
        <v>5.5593035076612098E-2</v>
      </c>
      <c r="AB80" s="43">
        <f t="shared" si="17"/>
        <v>0.14263367022077547</v>
      </c>
      <c r="AC80" s="43">
        <f t="shared" si="17"/>
        <v>1.8410744470868934E-2</v>
      </c>
      <c r="AD80" s="43">
        <f t="shared" si="17"/>
        <v>0.11760346180267221</v>
      </c>
      <c r="AE80" s="43">
        <f t="shared" si="17"/>
        <v>6.5900822578943266E-2</v>
      </c>
      <c r="AF80" s="43">
        <f t="shared" si="17"/>
        <v>0.21233033075302635</v>
      </c>
      <c r="AG80" s="43">
        <f t="shared" si="17"/>
        <v>6.7663421603895144E-2</v>
      </c>
      <c r="AH80" s="43">
        <f t="shared" si="17"/>
        <v>4.5322650134881209E-2</v>
      </c>
      <c r="AI80" s="43">
        <f t="shared" si="17"/>
        <v>1.1940068128134602E-2</v>
      </c>
      <c r="AJ80" s="43" t="str">
        <f t="shared" si="17"/>
        <v/>
      </c>
      <c r="AK80" s="43" t="str">
        <f t="shared" si="17"/>
        <v/>
      </c>
      <c r="AL80" s="43" t="str">
        <f t="shared" si="17"/>
        <v/>
      </c>
      <c r="AM80" s="43" t="str">
        <f t="shared" si="17"/>
        <v/>
      </c>
      <c r="AN80" s="43" t="str">
        <f t="shared" si="17"/>
        <v/>
      </c>
      <c r="AO80" s="43" t="str">
        <f t="shared" si="17"/>
        <v/>
      </c>
      <c r="AP80" s="43" t="str">
        <f t="shared" si="17"/>
        <v/>
      </c>
      <c r="AQ80" s="29"/>
    </row>
    <row r="81" spans="1:43" hidden="1" x14ac:dyDescent="0.2">
      <c r="B81" s="39" t="s">
        <v>159</v>
      </c>
      <c r="C81" s="43">
        <f>IFERROR(C75/C$70,"")</f>
        <v>0.15778154899379493</v>
      </c>
      <c r="D81" s="43">
        <f t="shared" ref="D81:AP81" si="18">IFERROR(D75/D$70,"")</f>
        <v>0.18036575765359839</v>
      </c>
      <c r="E81" s="43">
        <f t="shared" si="18"/>
        <v>5.8679480128454253E-2</v>
      </c>
      <c r="F81" s="43">
        <f t="shared" si="18"/>
        <v>0.32818239767428797</v>
      </c>
      <c r="G81" s="43">
        <f t="shared" si="18"/>
        <v>0.21397855504273944</v>
      </c>
      <c r="H81" s="43">
        <f t="shared" si="18"/>
        <v>0.17257602370420011</v>
      </c>
      <c r="I81" s="43">
        <f t="shared" si="18"/>
        <v>0.12520871068679865</v>
      </c>
      <c r="J81" s="43">
        <f t="shared" si="18"/>
        <v>0.52595673702959278</v>
      </c>
      <c r="K81" s="43">
        <f t="shared" si="18"/>
        <v>0.16420371656309085</v>
      </c>
      <c r="L81" s="43">
        <f t="shared" si="18"/>
        <v>0.28692128623608376</v>
      </c>
      <c r="M81" s="43">
        <f t="shared" si="18"/>
        <v>0.13305740138624808</v>
      </c>
      <c r="N81" s="43">
        <f t="shared" si="18"/>
        <v>0.29366095828216082</v>
      </c>
      <c r="O81" s="43">
        <f t="shared" si="18"/>
        <v>0.54991818714106655</v>
      </c>
      <c r="P81" s="43">
        <f t="shared" si="18"/>
        <v>7.6034306365335286E-2</v>
      </c>
      <c r="Q81" s="43">
        <f t="shared" si="18"/>
        <v>7.3283991875427751E-2</v>
      </c>
      <c r="R81" s="43">
        <f t="shared" si="18"/>
        <v>0.1743760633042078</v>
      </c>
      <c r="S81" s="43">
        <f t="shared" si="18"/>
        <v>0.1250099816065362</v>
      </c>
      <c r="T81" s="43">
        <f t="shared" si="18"/>
        <v>7.5750165654144191E-2</v>
      </c>
      <c r="U81" s="43">
        <f t="shared" si="18"/>
        <v>0.13582737975418738</v>
      </c>
      <c r="V81" s="43">
        <f t="shared" si="18"/>
        <v>0.10833684800981754</v>
      </c>
      <c r="W81" s="43">
        <f t="shared" si="18"/>
        <v>0.24907716694613763</v>
      </c>
      <c r="X81" s="43">
        <f t="shared" si="18"/>
        <v>0.14792697833593335</v>
      </c>
      <c r="Y81" s="43">
        <f t="shared" si="18"/>
        <v>0.29491635433377628</v>
      </c>
      <c r="Z81" s="43">
        <f t="shared" si="18"/>
        <v>0.16783769116026004</v>
      </c>
      <c r="AA81" s="43">
        <f t="shared" si="18"/>
        <v>0.34198274786795718</v>
      </c>
      <c r="AB81" s="43">
        <f t="shared" si="18"/>
        <v>0.28063176883234847</v>
      </c>
      <c r="AC81" s="43">
        <f t="shared" si="18"/>
        <v>0.22831100499520229</v>
      </c>
      <c r="AD81" s="43">
        <f t="shared" si="18"/>
        <v>0.58816401562011267</v>
      </c>
      <c r="AE81" s="43">
        <f t="shared" si="18"/>
        <v>0.23576299205253248</v>
      </c>
      <c r="AF81" s="43">
        <f t="shared" si="18"/>
        <v>0.59614037804982534</v>
      </c>
      <c r="AG81" s="43">
        <f t="shared" si="18"/>
        <v>0.29600682342306023</v>
      </c>
      <c r="AH81" s="43">
        <f t="shared" si="18"/>
        <v>0.60956791928634235</v>
      </c>
      <c r="AI81" s="43">
        <f t="shared" si="18"/>
        <v>0.93053030405185388</v>
      </c>
      <c r="AJ81" s="43" t="str">
        <f t="shared" si="18"/>
        <v/>
      </c>
      <c r="AK81" s="43" t="str">
        <f t="shared" si="18"/>
        <v/>
      </c>
      <c r="AL81" s="43" t="str">
        <f t="shared" si="18"/>
        <v/>
      </c>
      <c r="AM81" s="43" t="str">
        <f t="shared" si="18"/>
        <v/>
      </c>
      <c r="AN81" s="43" t="str">
        <f t="shared" si="18"/>
        <v/>
      </c>
      <c r="AO81" s="43" t="str">
        <f t="shared" si="18"/>
        <v/>
      </c>
      <c r="AP81" s="43" t="str">
        <f t="shared" si="18"/>
        <v/>
      </c>
      <c r="AQ81" s="29"/>
    </row>
    <row r="82" spans="1:43" hidden="1" x14ac:dyDescent="0.2">
      <c r="B82" s="29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29"/>
    </row>
    <row r="83" spans="1:43" hidden="1" x14ac:dyDescent="0.2">
      <c r="B83" s="39" t="s">
        <v>99</v>
      </c>
      <c r="C83" s="27">
        <f>IF(MAX(C60:AP60)&lt;100000,1,IF(AND(MAX(C60:AP60)&gt;=100000,MAX(C60:AP60)&lt;100000000),1000,IF(MAX(C60:AP60)&gt;=100000000,1000000)))</f>
        <v>1000</v>
      </c>
      <c r="D83" s="27">
        <v>1000000</v>
      </c>
      <c r="E83" s="27">
        <v>1000</v>
      </c>
      <c r="F83" s="27">
        <v>1</v>
      </c>
      <c r="G83" s="27" t="str">
        <f>INDEX(D84:F86,MATCH(Índice!$H$52,C84:C86,0),MATCH(C83,D83:F83,0))</f>
        <v>Miles de UF</v>
      </c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29"/>
    </row>
    <row r="84" spans="1:43" hidden="1" x14ac:dyDescent="0.2">
      <c r="B84" s="29"/>
      <c r="C84" s="27" t="str">
        <f>Índice!H53</f>
        <v>Cifras en UF al 31.03.2021</v>
      </c>
      <c r="D84" s="27" t="s">
        <v>329</v>
      </c>
      <c r="E84" s="27" t="s">
        <v>96</v>
      </c>
      <c r="F84" s="27" t="s">
        <v>21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29"/>
    </row>
    <row r="85" spans="1:43" hidden="1" x14ac:dyDescent="0.2">
      <c r="B85" s="29"/>
      <c r="C85" s="27" t="str">
        <f>Índice!H54</f>
        <v>Cifras en M$ al 31.03.2021</v>
      </c>
      <c r="D85" s="27" t="s">
        <v>330</v>
      </c>
      <c r="E85" s="27" t="s">
        <v>97</v>
      </c>
      <c r="F85" s="27" t="s">
        <v>327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29"/>
    </row>
    <row r="86" spans="1:43" hidden="1" x14ac:dyDescent="0.2">
      <c r="B86" s="29"/>
      <c r="C86" s="27" t="str">
        <f>Índice!H55</f>
        <v>Cifras en US$ al 31.03.2021</v>
      </c>
      <c r="D86" s="27" t="s">
        <v>331</v>
      </c>
      <c r="E86" s="27" t="s">
        <v>98</v>
      </c>
      <c r="F86" s="27" t="s">
        <v>328</v>
      </c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29"/>
    </row>
    <row r="87" spans="1:43" x14ac:dyDescent="0.2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</row>
    <row r="88" spans="1:43" x14ac:dyDescent="0.2">
      <c r="C88" s="44" t="s">
        <v>106</v>
      </c>
      <c r="D88" s="44"/>
      <c r="E88" s="44"/>
      <c r="F88" s="44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</row>
    <row r="89" spans="1:43" x14ac:dyDescent="0.2">
      <c r="A89" s="223"/>
      <c r="C89" s="275" t="s">
        <v>152</v>
      </c>
      <c r="D89" s="276"/>
      <c r="E89" s="276"/>
      <c r="F89" s="277"/>
      <c r="G89" s="47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</row>
    <row r="90" spans="1:43" x14ac:dyDescent="0.2">
      <c r="C90" s="48"/>
      <c r="D90" s="48"/>
      <c r="E90" s="48"/>
      <c r="F90" s="48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</row>
    <row r="91" spans="1:43" x14ac:dyDescent="0.2">
      <c r="C91" s="44" t="s">
        <v>107</v>
      </c>
      <c r="D91" s="44"/>
      <c r="E91" s="44"/>
      <c r="F91" s="44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</row>
    <row r="92" spans="1:43" x14ac:dyDescent="0.2">
      <c r="A92" s="223"/>
      <c r="C92" s="275"/>
      <c r="D92" s="276"/>
      <c r="E92" s="276"/>
      <c r="F92" s="277"/>
      <c r="G92" s="47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</row>
    <row r="93" spans="1:43" x14ac:dyDescent="0.2">
      <c r="B93" s="48"/>
      <c r="C93" s="48"/>
      <c r="D93" s="48"/>
      <c r="E93" s="48"/>
      <c r="F93" s="48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</row>
    <row r="94" spans="1:43" x14ac:dyDescent="0.2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</row>
    <row r="95" spans="1:43" x14ac:dyDescent="0.2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</row>
    <row r="96" spans="1:43" x14ac:dyDescent="0.2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</row>
    <row r="97" spans="2:43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</row>
    <row r="98" spans="2:43" x14ac:dyDescent="0.2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</row>
    <row r="99" spans="2:43" x14ac:dyDescent="0.2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</row>
    <row r="100" spans="2:43" x14ac:dyDescent="0.2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</row>
    <row r="101" spans="2:43" x14ac:dyDescent="0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</row>
    <row r="102" spans="2:43" x14ac:dyDescent="0.2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</row>
    <row r="103" spans="2:43" x14ac:dyDescent="0.2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</row>
    <row r="104" spans="2:43" x14ac:dyDescent="0.2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</row>
    <row r="105" spans="2:43" x14ac:dyDescent="0.2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</row>
    <row r="106" spans="2:43" x14ac:dyDescent="0.2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</row>
    <row r="107" spans="2:43" x14ac:dyDescent="0.2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</row>
    <row r="108" spans="2:43" x14ac:dyDescent="0.2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</row>
    <row r="109" spans="2:43" x14ac:dyDescent="0.2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</row>
    <row r="110" spans="2:43" x14ac:dyDescent="0.2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</row>
    <row r="111" spans="2:43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</row>
    <row r="112" spans="2:43" x14ac:dyDescent="0.2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</row>
    <row r="113" spans="2:43" x14ac:dyDescent="0.2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</row>
    <row r="114" spans="2:43" x14ac:dyDescent="0.2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</row>
    <row r="115" spans="2:43" x14ac:dyDescent="0.2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</row>
    <row r="116" spans="2:43" x14ac:dyDescent="0.2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</row>
    <row r="117" spans="2:43" x14ac:dyDescent="0.2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</row>
    <row r="118" spans="2:43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</row>
    <row r="119" spans="2:43" x14ac:dyDescent="0.2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</row>
    <row r="120" spans="2:43" x14ac:dyDescent="0.2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</row>
    <row r="121" spans="2:43" x14ac:dyDescent="0.2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</row>
    <row r="122" spans="2:43" x14ac:dyDescent="0.2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</row>
    <row r="123" spans="2:43" x14ac:dyDescent="0.2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</row>
    <row r="124" spans="2:43" x14ac:dyDescent="0.2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</row>
    <row r="125" spans="2:43" x14ac:dyDescent="0.2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</row>
    <row r="126" spans="2:43" x14ac:dyDescent="0.2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</row>
    <row r="127" spans="2:43" x14ac:dyDescent="0.2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</row>
    <row r="128" spans="2:43" x14ac:dyDescent="0.2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</row>
    <row r="129" spans="2:43" x14ac:dyDescent="0.2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</row>
    <row r="130" spans="2:43" x14ac:dyDescent="0.2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</row>
    <row r="131" spans="2:43" x14ac:dyDescent="0.2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</row>
    <row r="132" spans="2:43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</row>
    <row r="133" spans="2:43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</row>
    <row r="134" spans="2:43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</row>
    <row r="135" spans="2:43" x14ac:dyDescent="0.2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</row>
    <row r="136" spans="2:43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</row>
    <row r="137" spans="2:43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</row>
    <row r="138" spans="2:43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</row>
    <row r="139" spans="2:43" x14ac:dyDescent="0.2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</row>
    <row r="140" spans="2:43" x14ac:dyDescent="0.2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</row>
    <row r="141" spans="2:43" x14ac:dyDescent="0.2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</row>
    <row r="142" spans="2:43" x14ac:dyDescent="0.2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</row>
    <row r="143" spans="2:43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</row>
    <row r="144" spans="2:43" x14ac:dyDescent="0.2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</row>
    <row r="145" spans="2:43" x14ac:dyDescent="0.2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</row>
    <row r="146" spans="2:43" x14ac:dyDescent="0.2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</row>
    <row r="147" spans="2:43" x14ac:dyDescent="0.2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</row>
    <row r="148" spans="2:43" x14ac:dyDescent="0.2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</row>
    <row r="149" spans="2:43" x14ac:dyDescent="0.2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</row>
    <row r="150" spans="2:43" x14ac:dyDescent="0.2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</row>
    <row r="151" spans="2:43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</row>
  </sheetData>
  <sheetProtection algorithmName="SHA-512" hashValue="214YLBBMoUhrzOGS3oT2tzXcoaOjiYWUgro+4CADT4g/Mnl05DX90GUvKHzxRigXdZHb9SUzH5o5fJMkwUzj6w==" saltValue="4sb6h1qf0CYDllrTvsHghw==" spinCount="100000" sheet="1" objects="1" scenarios="1"/>
  <mergeCells count="2">
    <mergeCell ref="C89:F89"/>
    <mergeCell ref="C92:F92"/>
  </mergeCells>
  <conditionalFormatting sqref="A1:A1048576 B1:B87 B93:B1048576 C1:C1048576 G1:XFD1048576 D1:F88 D90:F91 D93:F1048576">
    <cfRule type="cellIs" dxfId="87" priority="2" operator="lessThan">
      <formula>0</formula>
    </cfRule>
  </conditionalFormatting>
  <dataValidations count="2">
    <dataValidation type="list" allowBlank="1" showInputMessage="1" showErrorMessage="1" sqref="C89" xr:uid="{00000000-0002-0000-0800-000000000000}">
      <formula1>$B$12:$B$54</formula1>
    </dataValidation>
    <dataValidation type="list" allowBlank="1" showInputMessage="1" showErrorMessage="1" sqref="C92:F92" xr:uid="{00000000-0002-0000-0800-000001000000}">
      <formula1>$B$11:$AJ$11</formula1>
    </dataValidation>
  </dataValidations>
  <hyperlinks>
    <hyperlink ref="C2" location="Índice!A1" display="Volver al Índice" xr:uid="{00000000-0004-0000-0800-000000000000}"/>
  </hyperlinks>
  <pageMargins left="0.70866141732283472" right="0.70866141732283472" top="0.74803149606299213" bottom="0.74803149606299213" header="0.31496062992125984" footer="0.31496062992125984"/>
  <pageSetup scale="74" fitToWidth="3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54</vt:i4>
      </vt:variant>
    </vt:vector>
  </HeadingPairs>
  <TitlesOfParts>
    <vt:vector size="93" baseType="lpstr">
      <vt:lpstr>Índice</vt:lpstr>
      <vt:lpstr>Benchmark</vt:lpstr>
      <vt:lpstr>Mer. Resumen</vt:lpstr>
      <vt:lpstr>Mer. Prima Directa</vt:lpstr>
      <vt:lpstr>Mer. Siniestros Directos</vt:lpstr>
      <vt:lpstr>Mer. Pólizas Emitidas</vt:lpstr>
      <vt:lpstr>Mer. Número de Siniestros</vt:lpstr>
      <vt:lpstr>Gen. Activos</vt:lpstr>
      <vt:lpstr>Gen. Pasivos</vt:lpstr>
      <vt:lpstr>Gen. EERR</vt:lpstr>
      <vt:lpstr>Gen. Estado de Flujos</vt:lpstr>
      <vt:lpstr>Gen. Prima Directa</vt:lpstr>
      <vt:lpstr>Gen. Participación</vt:lpstr>
      <vt:lpstr>Gen. Prima Directa Promedio</vt:lpstr>
      <vt:lpstr>Gen. Prima Retenida Neta</vt:lpstr>
      <vt:lpstr>Gen. Retención</vt:lpstr>
      <vt:lpstr>Gen. Pólizas Emitidas</vt:lpstr>
      <vt:lpstr>Gen. Pólizas Vigentes</vt:lpstr>
      <vt:lpstr>Gen. Siniestros Directos</vt:lpstr>
      <vt:lpstr>Gen. Siniestro Directo Promedio</vt:lpstr>
      <vt:lpstr>Gen. Número de Siniestros</vt:lpstr>
      <vt:lpstr>Gen. Siniestralidad</vt:lpstr>
      <vt:lpstr>Gen. Indicadores de Gestión</vt:lpstr>
      <vt:lpstr>Vida Activos</vt:lpstr>
      <vt:lpstr>Vida Pasivos</vt:lpstr>
      <vt:lpstr>Vida EERR</vt:lpstr>
      <vt:lpstr>Vida Estado de Flujos</vt:lpstr>
      <vt:lpstr>Vida Prima Directa</vt:lpstr>
      <vt:lpstr>Vida Participación</vt:lpstr>
      <vt:lpstr>Vida Prima Directa Promedio</vt:lpstr>
      <vt:lpstr>Vida Prima Retenida Neta</vt:lpstr>
      <vt:lpstr>Vida Pólizas Emitidas</vt:lpstr>
      <vt:lpstr>Vida Pólizas Vigentes</vt:lpstr>
      <vt:lpstr>Vida Siniestros Directos</vt:lpstr>
      <vt:lpstr>Vida Siniestro Directo Promedio</vt:lpstr>
      <vt:lpstr>Vida Número de Siniestros</vt:lpstr>
      <vt:lpstr>Vida Indicadores de Gestión</vt:lpstr>
      <vt:lpstr>Datos Generales</vt:lpstr>
      <vt:lpstr>Datos Vida</vt:lpstr>
      <vt:lpstr>'Gen. Activos'!Área_de_impresión</vt:lpstr>
      <vt:lpstr>'Gen. EERR'!Área_de_impresión</vt:lpstr>
      <vt:lpstr>'Gen. Estado de Flujos'!Área_de_impresión</vt:lpstr>
      <vt:lpstr>'Gen. Indicadores de Gestión'!Área_de_impresión</vt:lpstr>
      <vt:lpstr>'Gen. Número de Siniestros'!Área_de_impresión</vt:lpstr>
      <vt:lpstr>'Gen. Participación'!Área_de_impresión</vt:lpstr>
      <vt:lpstr>'Gen. Pasivos'!Área_de_impresión</vt:lpstr>
      <vt:lpstr>'Gen. Pólizas Emitidas'!Área_de_impresión</vt:lpstr>
      <vt:lpstr>'Gen. Pólizas Vigentes'!Área_de_impresión</vt:lpstr>
      <vt:lpstr>'Gen. Prima Directa'!Área_de_impresión</vt:lpstr>
      <vt:lpstr>'Gen. Prima Directa Promedio'!Área_de_impresión</vt:lpstr>
      <vt:lpstr>'Gen. Prima Retenida Neta'!Área_de_impresión</vt:lpstr>
      <vt:lpstr>'Gen. Retención'!Área_de_impresión</vt:lpstr>
      <vt:lpstr>'Gen. Siniestralidad'!Área_de_impresión</vt:lpstr>
      <vt:lpstr>'Gen. Siniestro Directo Promedio'!Área_de_impresión</vt:lpstr>
      <vt:lpstr>'Gen. Siniestros Directos'!Área_de_impresión</vt:lpstr>
      <vt:lpstr>'Vida Activos'!Área_de_impresión</vt:lpstr>
      <vt:lpstr>'Vida EERR'!Área_de_impresión</vt:lpstr>
      <vt:lpstr>'Vida Estado de Flujos'!Área_de_impresión</vt:lpstr>
      <vt:lpstr>'Vida Indicadores de Gestión'!Área_de_impresión</vt:lpstr>
      <vt:lpstr>'Vida Número de Siniestros'!Área_de_impresión</vt:lpstr>
      <vt:lpstr>'Vida Participación'!Área_de_impresión</vt:lpstr>
      <vt:lpstr>'Vida Pasivos'!Área_de_impresión</vt:lpstr>
      <vt:lpstr>'Vida Prima Directa'!Área_de_impresión</vt:lpstr>
      <vt:lpstr>'Vida Prima Retenida Neta'!Área_de_impresión</vt:lpstr>
      <vt:lpstr>'Vida Siniestro Directo Promedio'!Área_de_impresión</vt:lpstr>
      <vt:lpstr>'Vida Siniestros Directos'!Área_de_impresión</vt:lpstr>
      <vt:lpstr>'Gen. Activos'!Títulos_a_imprimir</vt:lpstr>
      <vt:lpstr>'Gen. EERR'!Títulos_a_imprimir</vt:lpstr>
      <vt:lpstr>'Gen. Estado de Flujos'!Títulos_a_imprimir</vt:lpstr>
      <vt:lpstr>'Gen. Indicadores de Gestión'!Títulos_a_imprimir</vt:lpstr>
      <vt:lpstr>'Gen. Número de Siniestros'!Títulos_a_imprimir</vt:lpstr>
      <vt:lpstr>'Gen. Participación'!Títulos_a_imprimir</vt:lpstr>
      <vt:lpstr>'Gen. Pasivos'!Títulos_a_imprimir</vt:lpstr>
      <vt:lpstr>'Gen. Pólizas Emitidas'!Títulos_a_imprimir</vt:lpstr>
      <vt:lpstr>'Gen. Pólizas Vigentes'!Títulos_a_imprimir</vt:lpstr>
      <vt:lpstr>'Gen. Prima Directa'!Títulos_a_imprimir</vt:lpstr>
      <vt:lpstr>'Gen. Prima Directa Promedio'!Títulos_a_imprimir</vt:lpstr>
      <vt:lpstr>'Gen. Prima Retenida Neta'!Títulos_a_imprimir</vt:lpstr>
      <vt:lpstr>'Gen. Retención'!Títulos_a_imprimir</vt:lpstr>
      <vt:lpstr>'Gen. Siniestralidad'!Títulos_a_imprimir</vt:lpstr>
      <vt:lpstr>'Gen. Siniestro Directo Promedio'!Títulos_a_imprimir</vt:lpstr>
      <vt:lpstr>'Gen. Siniestros Directos'!Títulos_a_imprimir</vt:lpstr>
      <vt:lpstr>'Vida Activos'!Títulos_a_imprimir</vt:lpstr>
      <vt:lpstr>'Vida EERR'!Títulos_a_imprimir</vt:lpstr>
      <vt:lpstr>'Vida Estado de Flujos'!Títulos_a_imprimir</vt:lpstr>
      <vt:lpstr>'Vida Indicadores de Gestión'!Títulos_a_imprimir</vt:lpstr>
      <vt:lpstr>'Vida Número de Siniestros'!Títulos_a_imprimir</vt:lpstr>
      <vt:lpstr>'Vida Participación'!Títulos_a_imprimir</vt:lpstr>
      <vt:lpstr>'Vida Pasivos'!Títulos_a_imprimir</vt:lpstr>
      <vt:lpstr>'Vida Prima Directa'!Títulos_a_imprimir</vt:lpstr>
      <vt:lpstr>'Vida Prima Retenida Neta'!Títulos_a_imprimir</vt:lpstr>
      <vt:lpstr>'Vida Siniestro Directo Promedio'!Títulos_a_imprimir</vt:lpstr>
      <vt:lpstr>'Vida Siniestros Directos'!Títulos_a_imprimir</vt:lpstr>
    </vt:vector>
  </TitlesOfParts>
  <Company>Asociacion de Aseguradores de Chile A.G.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Bredfeldt</dc:creator>
  <cp:lastModifiedBy>Christian Bredfeldt</cp:lastModifiedBy>
  <cp:lastPrinted>2021-03-01T18:19:00Z</cp:lastPrinted>
  <dcterms:created xsi:type="dcterms:W3CDTF">2012-07-12T14:16:56Z</dcterms:created>
  <dcterms:modified xsi:type="dcterms:W3CDTF">2021-10-07T11:57:13Z</dcterms:modified>
</cp:coreProperties>
</file>